
<file path=[Content_Types].xml><?xml version="1.0" encoding="utf-8"?>
<Types xmlns="http://schemas.openxmlformats.org/package/2006/content-types">
  <Default ContentType="image/jpeg" Extension="jpg"/>
  <Default ContentType="image/gif" Extension="gif"/>
  <Default ContentType="application/xml" Extension="xml"/>
  <Default ContentType="image/png" Extension="png"/>
  <Default ContentType="application/vnd.openxmlformats-package.relationships+xml" Extension="rels"/>
  <Override ContentType="application/vnd.openxmlformats-officedocument.spreadsheetml.worksheet+xml" PartName="/xl/worksheets/sheet28.xml"/>
  <Override ContentType="application/vnd.openxmlformats-officedocument.spreadsheetml.worksheet+xml" PartName="/xl/worksheets/sheet23.xml"/>
  <Override ContentType="application/vnd.openxmlformats-officedocument.spreadsheetml.worksheet+xml" PartName="/xl/worksheets/sheet10.xml"/>
  <Override ContentType="application/vnd.openxmlformats-officedocument.spreadsheetml.worksheet+xml" PartName="/xl/worksheets/sheet15.xml"/>
  <Override ContentType="application/vnd.openxmlformats-officedocument.spreadsheetml.worksheet+xml" PartName="/xl/worksheets/sheet19.xml"/>
  <Override ContentType="application/vnd.openxmlformats-officedocument.spreadsheetml.worksheet+xml" PartName="/xl/worksheets/sheet2.xml"/>
  <Override ContentType="application/vnd.openxmlformats-officedocument.spreadsheetml.worksheet+xml" PartName="/xl/worksheets/sheet6.xml"/>
  <Override ContentType="application/vnd.openxmlformats-officedocument.spreadsheetml.worksheet+xml" PartName="/xl/worksheets/sheet16.xml"/>
  <Override ContentType="application/vnd.openxmlformats-officedocument.spreadsheetml.worksheet+xml" PartName="/xl/worksheets/sheet5.xml"/>
  <Override ContentType="application/vnd.openxmlformats-officedocument.spreadsheetml.worksheet+xml" PartName="/xl/worksheets/sheet11.xml"/>
  <Override ContentType="application/vnd.openxmlformats-officedocument.spreadsheetml.worksheet+xml" PartName="/xl/worksheets/sheet20.xml"/>
  <Override ContentType="application/vnd.openxmlformats-officedocument.spreadsheetml.worksheet+xml" PartName="/xl/worksheets/sheet1.xml"/>
  <Override ContentType="application/vnd.openxmlformats-officedocument.spreadsheetml.worksheet+xml" PartName="/xl/worksheets/sheet24.xml"/>
  <Override ContentType="application/vnd.openxmlformats-officedocument.spreadsheetml.worksheet+xml" PartName="/xl/worksheets/sheet9.xml"/>
  <Override ContentType="application/vnd.openxmlformats-officedocument.spreadsheetml.worksheet+xml" PartName="/xl/worksheets/sheet4.xml"/>
  <Override ContentType="application/vnd.openxmlformats-officedocument.spreadsheetml.worksheet+xml" PartName="/xl/worksheets/sheet12.xml"/>
  <Override ContentType="application/vnd.openxmlformats-officedocument.spreadsheetml.worksheet+xml" PartName="/xl/worksheets/sheet17.xml"/>
  <Override ContentType="application/vnd.openxmlformats-officedocument.spreadsheetml.worksheet+xml" PartName="/xl/worksheets/sheet25.xml"/>
  <Override ContentType="application/vnd.openxmlformats-officedocument.spreadsheetml.worksheet+xml" PartName="/xl/worksheets/sheet8.xml"/>
  <Override ContentType="application/vnd.openxmlformats-officedocument.spreadsheetml.worksheet+xml" PartName="/xl/worksheets/sheet21.xml"/>
  <Override ContentType="application/vnd.openxmlformats-officedocument.spreadsheetml.worksheet+xml" PartName="/xl/worksheets/sheet27.xml"/>
  <Override ContentType="application/vnd.openxmlformats-officedocument.spreadsheetml.worksheet+xml" PartName="/xl/worksheets/sheet14.xml"/>
  <Override ContentType="application/vnd.openxmlformats-officedocument.spreadsheetml.worksheet+xml" PartName="/xl/worksheets/sheet13.xml"/>
  <Override ContentType="application/vnd.openxmlformats-officedocument.spreadsheetml.worksheet+xml" PartName="/xl/worksheets/sheet18.xml"/>
  <Override ContentType="application/vnd.openxmlformats-officedocument.spreadsheetml.worksheet+xml" PartName="/xl/worksheets/sheet26.xml"/>
  <Override ContentType="application/vnd.openxmlformats-officedocument.spreadsheetml.worksheet+xml" PartName="/xl/worksheets/sheet3.xml"/>
  <Override ContentType="application/vnd.openxmlformats-officedocument.spreadsheetml.worksheet+xml" PartName="/xl/worksheets/sheet22.xml"/>
  <Override ContentType="application/vnd.openxmlformats-officedocument.spreadsheetml.worksheet+xml" PartName="/xl/worksheets/sheet7.xml"/>
  <Override ContentType="application/vnd.openxmlformats-officedocument.spreadsheetml.chartsheet+xml" PartName="/xl/chartsheets/sheet8.xml"/>
  <Override ContentType="application/vnd.openxmlformats-officedocument.spreadsheetml.chartsheet+xml" PartName="/xl/chartsheets/sheet2.xml"/>
  <Override ContentType="application/vnd.openxmlformats-officedocument.spreadsheetml.chartsheet+xml" PartName="/xl/chartsheets/sheet3.xml"/>
  <Override ContentType="application/vnd.openxmlformats-officedocument.spreadsheetml.chartsheet+xml" PartName="/xl/chartsheets/sheet6.xml"/>
  <Override ContentType="application/vnd.openxmlformats-officedocument.spreadsheetml.chartsheet+xml" PartName="/xl/chartsheets/sheet7.xml"/>
  <Override ContentType="application/vnd.openxmlformats-officedocument.spreadsheetml.chartsheet+xml" PartName="/xl/chartsheets/sheet9.xml"/>
  <Override ContentType="application/vnd.openxmlformats-officedocument.spreadsheetml.chartsheet+xml" PartName="/xl/chartsheets/sheet5.xml"/>
  <Override ContentType="application/vnd.openxmlformats-officedocument.spreadsheetml.chartsheet+xml" PartName="/xl/chartsheets/sheet4.xml"/>
  <Override ContentType="application/vnd.openxmlformats-officedocument.spreadsheetml.chartsheet+xml" PartName="/xl/chartsheets/sheet1.xml"/>
  <Override ContentType="application/vnd.openxmlformats-officedocument.spreadsheetml.chartsheet+xml" PartName="/xl/chartsheets/sheet10.xml"/>
  <Override ContentType="application/binary" PartName="/xl/metadata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26.xml"/>
  <Override ContentType="application/vnd.openxmlformats-officedocument.drawing+xml" PartName="/xl/drawings/drawing9.xml"/>
  <Override ContentType="application/vnd.openxmlformats-officedocument.drawing+xml" PartName="/xl/drawings/drawing13.xml"/>
  <Override ContentType="application/vnd.openxmlformats-officedocument.drawing+xml" PartName="/xl/drawings/drawing12.xml"/>
  <Override ContentType="application/vnd.openxmlformats-officedocument.drawing+xml" PartName="/xl/drawings/drawing17.xml"/>
  <Override ContentType="application/vnd.openxmlformats-officedocument.drawing+xml" PartName="/xl/drawings/drawing25.xml"/>
  <Override ContentType="application/vnd.openxmlformats-officedocument.drawing+xml" PartName="/xl/drawings/drawing30.xml"/>
  <Override ContentType="application/vnd.openxmlformats-officedocument.drawing+xml" PartName="/xl/drawings/drawing34.xml"/>
  <Override ContentType="application/vnd.openxmlformats-officedocument.drawing+xml" PartName="/xl/drawings/drawing21.xml"/>
  <Override ContentType="application/vnd.openxmlformats-officedocument.drawing+xml" PartName="/xl/drawings/drawing27.xml"/>
  <Override ContentType="application/vnd.openxmlformats-officedocument.drawing+xml" PartName="/xl/drawings/drawing3.xml"/>
  <Override ContentType="application/vnd.openxmlformats-officedocument.drawing+xml" PartName="/xl/drawings/drawing14.xml"/>
  <Override ContentType="application/vnd.openxmlformats-officedocument.drawing+xml" PartName="/xl/drawings/drawing7.xml"/>
  <Override ContentType="application/vnd.openxmlformats-officedocument.drawing+xml" PartName="/xl/drawings/drawing2.xml"/>
  <Override ContentType="application/vnd.openxmlformats-officedocument.drawing+xml" PartName="/xl/drawings/drawing18.xml"/>
  <Override ContentType="application/vnd.openxmlformats-officedocument.drawing+xml" PartName="/xl/drawings/drawing31.xml"/>
  <Override ContentType="application/vnd.openxmlformats-officedocument.drawing+xml" PartName="/xl/drawings/drawing22.xml"/>
  <Override ContentType="application/vnd.openxmlformats-officedocument.drawing+xml" PartName="/xl/drawings/drawing35.xml"/>
  <Override ContentType="application/vnd.openxmlformats-officedocument.drawing+xml" PartName="/xl/drawings/drawing10.xml"/>
  <Override ContentType="application/vnd.openxmlformats-officedocument.drawing+xml" PartName="/xl/drawings/drawing28.xml"/>
  <Override ContentType="application/vnd.openxmlformats-officedocument.drawing+xml" PartName="/xl/drawings/drawing6.xml"/>
  <Override ContentType="application/vnd.openxmlformats-officedocument.drawing+xml" PartName="/xl/drawings/drawing15.xml"/>
  <Override ContentType="application/vnd.openxmlformats-officedocument.drawing+xml" PartName="/xl/drawings/drawing1.xml"/>
  <Override ContentType="application/vnd.openxmlformats-officedocument.drawing+xml" PartName="/xl/drawings/drawing36.xml"/>
  <Override ContentType="application/vnd.openxmlformats-officedocument.drawing+xml" PartName="/xl/drawings/drawing32.xml"/>
  <Override ContentType="application/vnd.openxmlformats-officedocument.drawing+xml" PartName="/xl/drawings/drawing23.xml"/>
  <Override ContentType="application/vnd.openxmlformats-officedocument.drawing+xml" PartName="/xl/drawings/drawing33.xml"/>
  <Override ContentType="application/vnd.openxmlformats-officedocument.drawing+xml" PartName="/xl/drawings/drawing38.xml"/>
  <Override ContentType="application/vnd.openxmlformats-officedocument.drawing+xml" PartName="/xl/drawings/drawing8.xml"/>
  <Override ContentType="application/vnd.openxmlformats-officedocument.drawing+xml" PartName="/xl/drawings/drawing16.xml"/>
  <Override ContentType="application/vnd.openxmlformats-officedocument.drawing+xml" PartName="/xl/drawings/drawing19.xml"/>
  <Override ContentType="application/vnd.openxmlformats-officedocument.drawing+xml" PartName="/xl/drawings/drawing5.xml"/>
  <Override ContentType="application/vnd.openxmlformats-officedocument.drawing+xml" PartName="/xl/drawings/drawing29.xml"/>
  <Override ContentType="application/vnd.openxmlformats-officedocument.drawing+xml" PartName="/xl/drawings/drawing24.xml"/>
  <Override ContentType="application/vnd.openxmlformats-officedocument.drawing+xml" PartName="/xl/drawings/drawing11.xml"/>
  <Override ContentType="application/vnd.openxmlformats-officedocument.drawing+xml" PartName="/xl/drawings/drawing20.xml"/>
  <Override ContentType="application/vnd.openxmlformats-officedocument.drawing+xml" PartName="/xl/drawings/drawing37.xml"/>
  <Override ContentType="application/vnd.openxmlformats-package.core-properties+xml" PartName="/docProps/core.xml"/>
  <Override ContentType="application/vnd.openxmlformats-officedocument.spreadsheetml.styles+xml" PartName="/xl/styles.xml"/>
  <Override ContentType="application/vnd.openxmlformats-officedocument.drawingml.chart+xml" PartName="/xl/charts/chart1.xml"/>
  <Override ContentType="application/vnd.openxmlformats-officedocument.drawingml.chart+xml" PartName="/xl/charts/chart10.xml"/>
  <Override ContentType="application/vnd.openxmlformats-officedocument.drawingml.chart+xml" PartName="/xl/charts/chart6.xml"/>
  <Override ContentType="application/vnd.openxmlformats-officedocument.drawingml.chart+xml" PartName="/xl/charts/chart7.xml"/>
  <Override ContentType="application/vnd.openxmlformats-officedocument.drawingml.chart+xml" PartName="/xl/charts/chart8.xml"/>
  <Override ContentType="application/vnd.openxmlformats-officedocument.drawingml.chart+xml" PartName="/xl/charts/chart4.xml"/>
  <Override ContentType="application/vnd.openxmlformats-officedocument.drawingml.chart+xml" PartName="/xl/charts/chart9.xml"/>
  <Override ContentType="application/vnd.openxmlformats-officedocument.drawingml.chart+xml" PartName="/xl/charts/chart5.xml"/>
  <Override ContentType="application/vnd.openxmlformats-officedocument.drawingml.chart+xml" PartName="/xl/charts/chart3.xml"/>
  <Override ContentType="application/vnd.openxmlformats-officedocument.drawingml.chart+xml" PartName="/xl/charts/chart2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2023 PT" sheetId="1" r:id="rId4"/>
    <sheet state="visible" name="2023 PF" sheetId="2" r:id="rId5"/>
    <sheet state="visible" name="Resumo" sheetId="3" r:id="rId6"/>
    <sheet state="visible" name="Gráfico Total de Registros" sheetId="4" r:id="rId7"/>
    <sheet state="visible" name="Gráfico Total PT e PF" sheetId="5" r:id="rId8"/>
    <sheet state="visible" name="Gráfico PFs de Baixa Toxicidade" sheetId="6" r:id="rId9"/>
    <sheet state="visible" name="Gráfico Fitorg" sheetId="7" r:id="rId10"/>
    <sheet state="visible" name="Gráfico Total de PFs" sheetId="8" r:id="rId11"/>
    <sheet state="visible" name="Gráfico Total de PTs" sheetId="9" r:id="rId12"/>
    <sheet state="visible" name="Gráficos Classificações ANVISA" sheetId="10" r:id="rId13"/>
    <sheet state="visible" name="Gráfico Classificações IBAMA" sheetId="11" r:id="rId14"/>
    <sheet state="visible" name="Gráfico - Registros Aprovados p" sheetId="12" r:id="rId15"/>
    <sheet state="visible" name="Gráfico Tempo Médio" sheetId="13" r:id="rId16"/>
    <sheet state="visible" name="Tabela Geral 2020 e Outros" sheetId="14" r:id="rId17"/>
    <sheet state="visible" name="2023" sheetId="15" r:id="rId18"/>
    <sheet state="visible" name="2022" sheetId="16" r:id="rId19"/>
    <sheet state="visible" name="2021" sheetId="17" r:id="rId20"/>
    <sheet state="visible" name="2020" sheetId="18" r:id="rId21"/>
    <sheet state="visible" name="2019" sheetId="19" r:id="rId22"/>
    <sheet state="visible" name="2018" sheetId="20" r:id="rId23"/>
    <sheet state="visible" name="2017" sheetId="21" r:id="rId24"/>
    <sheet state="visible" name="2016" sheetId="22" r:id="rId25"/>
    <sheet state="visible" name="2015" sheetId="23" r:id="rId26"/>
    <sheet state="visible" name="2014" sheetId="24" r:id="rId27"/>
    <sheet state="visible" name="2013" sheetId="25" r:id="rId28"/>
    <sheet state="visible" name="2012" sheetId="26" r:id="rId29"/>
    <sheet state="visible" name="2011" sheetId="27" r:id="rId30"/>
    <sheet state="visible" name="2010" sheetId="28" r:id="rId31"/>
    <sheet state="visible" name="2009" sheetId="29" r:id="rId32"/>
    <sheet state="visible" name="2008" sheetId="30" r:id="rId33"/>
    <sheet state="visible" name="2007" sheetId="31" r:id="rId34"/>
    <sheet state="visible" name="2006" sheetId="32" r:id="rId35"/>
    <sheet state="visible" name="2005" sheetId="33" r:id="rId36"/>
    <sheet state="visible" name="2004" sheetId="34" r:id="rId37"/>
    <sheet state="visible" name="2003" sheetId="35" r:id="rId38"/>
    <sheet state="visible" name="2002" sheetId="36" r:id="rId39"/>
    <sheet state="visible" name="2001" sheetId="37" r:id="rId40"/>
    <sheet state="visible" name="2000" sheetId="38" r:id="rId41"/>
  </sheets>
  <definedNames>
    <definedName name="_Hlk63864045">'2023 PF'!$F$64</definedName>
    <definedName hidden="1" localSheetId="0" name="_xlnm._FilterDatabase">'2023 PT'!$A$1:$M$354</definedName>
    <definedName hidden="1" localSheetId="1" name="_xlnm._FilterDatabase">'2023 PF'!$A$1:$M$1001</definedName>
    <definedName hidden="1" localSheetId="14" name="_xlnm._FilterDatabase">'2023'!$A$1:$M$660</definedName>
    <definedName hidden="1" localSheetId="16" name="_xlnm._FilterDatabase">'2021'!$A$1:$M$564</definedName>
    <definedName hidden="1" localSheetId="17" name="_xlnm._FilterDatabase">'2020'!$A$1:$M$495</definedName>
    <definedName hidden="1" localSheetId="18" name="_xlnm._FilterDatabase">'2019'!$A$1:$L$493</definedName>
    <definedName hidden="1" localSheetId="19" name="_xlnm._FilterDatabase">'2018'!$A$1:$L$453</definedName>
    <definedName hidden="1" localSheetId="20" name="_xlnm._FilterDatabase">'2017'!$A$1:$L$406</definedName>
    <definedName hidden="1" localSheetId="21" name="_xlnm._FilterDatabase">'2016'!$A$1:$L$280</definedName>
    <definedName hidden="1" localSheetId="22" name="_xlnm._FilterDatabase">'2015'!$A$1:$M$140</definedName>
    <definedName hidden="1" localSheetId="23" name="_xlnm._FilterDatabase">'2014'!$A$1:$M$151</definedName>
    <definedName hidden="1" localSheetId="24" name="_xlnm._FilterDatabase">'2013'!$A$1:$M$1</definedName>
    <definedName hidden="1" localSheetId="25" name="_xlnm._FilterDatabase">'2012'!$A$1:$M$169</definedName>
    <definedName hidden="1" localSheetId="26" name="_xlnm._FilterDatabase">'2011'!$A$1:$M$149</definedName>
    <definedName hidden="1" localSheetId="27" name="_xlnm._FilterDatabase">'2010'!$A$1:$I$106</definedName>
    <definedName hidden="1" localSheetId="28" name="_xlnm._FilterDatabase">'2009'!$A$1:$I$139</definedName>
    <definedName hidden="1" localSheetId="29" name="_xlnm._FilterDatabase">'2008'!$A$1:$M$199</definedName>
    <definedName hidden="1" localSheetId="30" name="_xlnm._FilterDatabase">'2007'!$A$1:$M$204</definedName>
    <definedName hidden="1" localSheetId="31" name="_xlnm._FilterDatabase">'2006'!$A$1:$M$111</definedName>
    <definedName hidden="1" localSheetId="32" name="_xlnm._FilterDatabase">'2005'!$A$1:$M$93</definedName>
    <definedName hidden="1" localSheetId="33" name="_xlnm._FilterDatabase">'2004'!$A$1:$M$92</definedName>
    <definedName hidden="1" localSheetId="34" name="_xlnm._FilterDatabase">'2003'!$A$1:$M$92</definedName>
    <definedName hidden="1" localSheetId="35" name="_xlnm._FilterDatabase">'2002'!$A$1:$M$92</definedName>
    <definedName hidden="1" localSheetId="36" name="_xlnm._FilterDatabase">'2001'!$A$1:$M$92</definedName>
    <definedName hidden="1" localSheetId="37" name="_xlnm._FilterDatabase">'2000'!$A$1:$M$92</definedName>
    <definedName hidden="1" localSheetId="0" name="Z_5632023C_9B48_47A6_B582_37441E1F61E9_.wvu.FilterData">'2023 PT'!$A$1:$M$354</definedName>
    <definedName hidden="1" localSheetId="0" name="Z_868A0777_CB97_469D_A6F3_BE3E2565D82E_.wvu.FilterData">'2023 PT'!$A$1:$M$353</definedName>
    <definedName hidden="1" localSheetId="0" name="Z_F8F21C57_63BF_4A5B_9DD2_97A9CFD3B262_.wvu.FilterData">'2023 PT'!$A$1:$M$353</definedName>
    <definedName hidden="1" localSheetId="0" name="Z_D38B6EFD_EFE4_47B7_BC7E_64097EF019FC_.wvu.FilterData">'2023 PT'!$A$1:$M$354</definedName>
    <definedName hidden="1" localSheetId="0" name="Z_284DFD19_6ABF_4F18_872A_38661604E657_.wvu.FilterData">'2023 PT'!$A$1:$M$354</definedName>
    <definedName hidden="1" localSheetId="0" name="Z_F92B6CE2_A5AB_461A_9271_0C816EC2F1E0_.wvu.FilterData">'2023 PT'!$A$1:$M$354</definedName>
    <definedName hidden="1" localSheetId="0" name="Z_9482EBE6_5BDE_4822_BC0D_C643E99CBC45_.wvu.FilterData">'2023 PT'!$A$1:$M$353</definedName>
    <definedName hidden="1" localSheetId="0" name="Z_C5C1F186_B493_4A73_939F_0F642076E56D_.wvu.FilterData">'2023 PT'!$A$1:$M$353</definedName>
    <definedName hidden="1" localSheetId="0" name="Z_CF1AAD72_738C_482D_91CE_C623CD82EBD8_.wvu.FilterData">'2023 PT'!$A$1:$M$353</definedName>
    <definedName hidden="1" localSheetId="0" name="Z_1472C745_4D91_401E_BF8E_85FB81D261A0_.wvu.FilterData">'2023 PT'!$A$1:$M$353</definedName>
    <definedName hidden="1" localSheetId="0" name="Z_BF00F2FD_F490_49EB_8507_516AEFE63497_.wvu.FilterData">'2023 PT'!$B$535</definedName>
    <definedName hidden="1" localSheetId="1" name="Z_BF00F2FD_F490_49EB_8507_516AEFE63497_.wvu.FilterData">'2023 PF'!$G$1:$G$1002</definedName>
    <definedName hidden="1" localSheetId="14" name="Z_BF00F2FD_F490_49EB_8507_516AEFE63497_.wvu.FilterData">'2023'!$A$1:$M$653</definedName>
    <definedName hidden="1" localSheetId="15" name="Z_BF00F2FD_F490_49EB_8507_516AEFE63497_.wvu.FilterData">'2022'!$A$1:$M$653</definedName>
    <definedName hidden="1" localSheetId="0" name="Z_5A074913_8CF0_4416_8A01_DC5D202161F3_.wvu.FilterData">'2023 PT'!$A$1:$M$353</definedName>
    <definedName hidden="1" localSheetId="0" name="Z_41A652BC_155D_48BA_8A3D_6D621B852FE8_.wvu.FilterData">'2023 PT'!$A$1:$M$353</definedName>
    <definedName hidden="1" localSheetId="0" name="Z_62C78DA9_85A9_40B6_A07E_CCBCD9646483_.wvu.FilterData">'2023 PT'!$B$352:$B$353</definedName>
    <definedName hidden="1" localSheetId="0" name="Z_F2B128EE_529C_4C38_AAE7_1E4D746C52D9_.wvu.FilterData">'2023 PT'!$A$1:$M$353</definedName>
    <definedName hidden="1" localSheetId="0" name="Z_E8A9773C_8EA7_4B5A_9702_0138C87D4090_.wvu.FilterData">'2023 PT'!$A$1:$M$354</definedName>
    <definedName hidden="1" localSheetId="0" name="Z_632AB46D_24CD_4CA1_A19A_7264A441695C_.wvu.FilterData">'2023 PT'!$A$1:$M$354</definedName>
    <definedName hidden="1" localSheetId="0" name="Z_DCE0E723_A2F6_451A_8EA0_4B7A7BFE81D8_.wvu.FilterData">'2023 PT'!$A$1:$M$354</definedName>
    <definedName hidden="1" localSheetId="0" name="Z_7491C170_9992_41D1_9D09_8812E6A3ABBC_.wvu.FilterData">'2023 PT'!$A$1:$M$354</definedName>
    <definedName hidden="1" localSheetId="0" name="Z_0CCD8BA3_3446_445E_B48E_E63E57304D90_.wvu.FilterData">'2023 PT'!$A$1:$M$353</definedName>
    <definedName hidden="1" localSheetId="0" name="Z_52DC2F97_6DB7_4841_BEF4_698B05131DEA_.wvu.FilterData">'2023 PT'!$A$1:$M$354</definedName>
    <definedName hidden="1" localSheetId="0" name="Z_C29A9989_4D37_41ED_8555_EFFDA9E1621C_.wvu.FilterData">'2023 PT'!$A$1:$M$354</definedName>
    <definedName hidden="1" localSheetId="0" name="Z_6D47385C_7E8B_41E8_B9B9_EE1B0B2C2B8C_.wvu.FilterData">'2023 PT'!$A$1:$M$353</definedName>
    <definedName hidden="1" localSheetId="0" name="Z_BAC2455A_EBC2_4B32_BD92_03005F56E583_.wvu.FilterData">'2023 PT'!$A$1:$M$354</definedName>
    <definedName hidden="1" localSheetId="0" name="Z_A27C25E3_4BEE_41CC_90A3_318954603215_.wvu.FilterData">'2023 PT'!$A$1:$M$353</definedName>
    <definedName hidden="1" localSheetId="0" name="Z_3F43FEDE_9F27_447D_A75F_AF6D7F65F0BB_.wvu.FilterData">'2023 PT'!$A$1:$M$353</definedName>
    <definedName hidden="1" localSheetId="0" name="Z_0D9A2734_C4E0_4D27_92D8_47EB39F6B45E_.wvu.FilterData">'2023 PT'!$A$1:$M$353</definedName>
    <definedName hidden="1" localSheetId="0" name="Z_67317862_7307_4532_B032_C2B160599B10_.wvu.FilterData">'2023 PT'!$A$1:$M$353</definedName>
  </definedNames>
  <calcPr/>
  <customWorkbookViews>
    <customWorkbookView activeSheetId="0" maximized="1" windowHeight="0" windowWidth="0" guid="{C29A9989-4D37-41ED-8555-EFFDA9E1621C}" name="Filter 11"/>
    <customWorkbookView activeSheetId="0" maximized="1" windowHeight="0" windowWidth="0" guid="{DCE0E723-A2F6-451A-8EA0-4B7A7BFE81D8}" name="Filter 12"/>
    <customWorkbookView activeSheetId="0" maximized="1" windowHeight="0" windowWidth="0" guid="{52DC2F97-6DB7-4841-BEF4-698B05131DEA}" name="Filter 13"/>
    <customWorkbookView activeSheetId="0" maximized="1" windowHeight="0" windowWidth="0" guid="{0CCD8BA3-3446-445E-B48E-E63E57304D90}" name="Filter 14"/>
    <customWorkbookView activeSheetId="0" maximized="1" windowHeight="0" windowWidth="0" guid="{9482EBE6-5BDE-4822-BC0D-C643E99CBC45}" name="Filter 15"/>
    <customWorkbookView activeSheetId="0" maximized="1" windowHeight="0" windowWidth="0" guid="{C5C1F186-B493-4A73-939F-0F642076E56D}" name="Filter 16"/>
    <customWorkbookView activeSheetId="0" maximized="1" windowHeight="0" windowWidth="0" guid="{1472C745-4D91-401E-BF8E-85FB81D261A0}" name="Filter 17"/>
    <customWorkbookView activeSheetId="0" maximized="1" windowHeight="0" windowWidth="0" guid="{0D9A2734-C4E0-4D27-92D8-47EB39F6B45E}" name="Filter 18"/>
    <customWorkbookView activeSheetId="0" maximized="1" windowHeight="0" windowWidth="0" guid="{5632023C-9B48-47A6-B582-37441E1F61E9}" name="Filter 10"/>
    <customWorkbookView activeSheetId="0" maximized="1" windowHeight="0" windowWidth="0" guid="{F8F21C57-63BF-4A5B-9DD2-97A9CFD3B262}" name="Filter 19"/>
    <customWorkbookView activeSheetId="0" maximized="1" windowHeight="0" windowWidth="0" guid="{868A0777-CB97-469D-A6F3-BE3E2565D82E}" name="Filter 22"/>
    <customWorkbookView activeSheetId="0" maximized="1" windowHeight="0" windowWidth="0" guid="{5A074913-8CF0-4416-8A01-DC5D202161F3}" name="Filter 23"/>
    <customWorkbookView activeSheetId="0" maximized="1" windowHeight="0" windowWidth="0" guid="{3F43FEDE-9F27-447D-A75F-AF6D7F65F0BB}" name="Filter 24"/>
    <customWorkbookView activeSheetId="0" maximized="1" windowHeight="0" windowWidth="0" guid="{CF1AAD72-738C-482D-91CE-C623CD82EBD8}" name="Filter 25"/>
    <customWorkbookView activeSheetId="0" maximized="1" windowHeight="0" windowWidth="0" guid="{6D47385C-7E8B-41E8-B9B9-EE1B0B2C2B8C}" name="Filter 26"/>
    <customWorkbookView activeSheetId="0" maximized="1" windowHeight="0" windowWidth="0" guid="{41A652BC-155D-48BA-8A3D-6D621B852FE8}" name="Filter 27"/>
    <customWorkbookView activeSheetId="0" maximized="1" windowHeight="0" windowWidth="0" guid="{67317862-7307-4532-B032-C2B160599B10}" name="Filter 28"/>
    <customWorkbookView activeSheetId="0" maximized="1" windowHeight="0" windowWidth="0" guid="{632AB46D-24CD-4CA1-A19A-7264A441695C}" name="Filter 8"/>
    <customWorkbookView activeSheetId="0" maximized="1" windowHeight="0" windowWidth="0" guid="{A27C25E3-4BEE-41CC-90A3-318954603215}" name="Filter 20"/>
    <customWorkbookView activeSheetId="0" maximized="1" windowHeight="0" windowWidth="0" guid="{7491C170-9992-41D1-9D09-8812E6A3ABBC}" name="Filter 9"/>
    <customWorkbookView activeSheetId="0" maximized="1" windowHeight="0" windowWidth="0" guid="{F2B128EE-529C-4C38-AAE7-1E4D746C52D9}" name="Filter 21"/>
    <customWorkbookView activeSheetId="0" maximized="1" windowHeight="0" windowWidth="0" guid="{BAC2455A-EBC2-4B32-BD92-03005F56E583}" name="Filter 6"/>
    <customWorkbookView activeSheetId="0" maximized="1" windowHeight="0" windowWidth="0" guid="{D38B6EFD-EFE4-47B7-BC7E-64097EF019FC}" name="Filter 7"/>
    <customWorkbookView activeSheetId="0" maximized="1" windowHeight="0" windowWidth="0" guid="{F92B6CE2-A5AB-461A-9271-0C816EC2F1E0}" name="Filter 4"/>
    <customWorkbookView activeSheetId="0" maximized="1" windowHeight="0" windowWidth="0" guid="{E8A9773C-8EA7-4B5A-9702-0138C87D4090}" name="Filter 5"/>
    <customWorkbookView activeSheetId="0" maximized="1" windowHeight="0" windowWidth="0" guid="{62C78DA9-85A9-40B6-A07E-CCBCD9646483}" name="Filter 2"/>
    <customWorkbookView activeSheetId="0" maximized="1" windowHeight="0" windowWidth="0" guid="{284DFD19-6ABF-4F18-872A-38661604E657}" name="Filter 3"/>
    <customWorkbookView activeSheetId="0" maximized="1" windowHeight="0" windowWidth="0" guid="{BF00F2FD-F490-49EB-8507-516AEFE63497}" name="Filter 1"/>
  </customWorkbookViews>
  <extLst>
    <ext uri="GoogleSheetsCustomDataVersion2">
      <go:sheetsCustomData xmlns:go="http://customooxmlschemas.google.com/" r:id="rId42" roundtripDataChecksum="cSbkFArD3Lr3pCSOQvGR4Ot/kFc1u4dmC4HzjSvQ/S0="/>
    </ext>
  </extLst>
</workbook>
</file>

<file path=xl/sharedStrings.xml><?xml version="1.0" encoding="utf-8"?>
<sst xmlns="http://schemas.openxmlformats.org/spreadsheetml/2006/main" count="43008" uniqueCount="14216">
  <si>
    <t>Nº Registro</t>
  </si>
  <si>
    <t>Processo N°</t>
  </si>
  <si>
    <t>Ano de Protocolo</t>
  </si>
  <si>
    <t>Data de Protocolo</t>
  </si>
  <si>
    <t>Marca comercial</t>
  </si>
  <si>
    <t>Ingrediente Ativo</t>
  </si>
  <si>
    <t>Tipo</t>
  </si>
  <si>
    <t>Empresa</t>
  </si>
  <si>
    <t>Data de Aprovação</t>
  </si>
  <si>
    <t>Mês</t>
  </si>
  <si>
    <t>Classificação Toxicológica - ANVISA</t>
  </si>
  <si>
    <t>Classificação de Periculosidade Ambiental - IBAMA</t>
  </si>
  <si>
    <t>Tempo Total de Tramitação (Dias)</t>
  </si>
  <si>
    <t>TC00123</t>
  </si>
  <si>
    <t>21000.049125/2017-64</t>
  </si>
  <si>
    <t>Picoxistrobina Técnico Nufarm</t>
  </si>
  <si>
    <t>Picoxistrobina</t>
  </si>
  <si>
    <t>PTE</t>
  </si>
  <si>
    <t>Sumitomo</t>
  </si>
  <si>
    <t>O perfil toxicológico foi considerado equivalente ao produto técnico de referência</t>
  </si>
  <si>
    <t>Classe II - Produto Muito Perigoso ao Meio Ambiente</t>
  </si>
  <si>
    <t>Ano 2023 - PT</t>
  </si>
  <si>
    <t>TC00223</t>
  </si>
  <si>
    <t>21000.048182/2019-98</t>
  </si>
  <si>
    <t>Metribuzin Técnico Bharat</t>
  </si>
  <si>
    <t>Metribuzim</t>
  </si>
  <si>
    <t>Biorisk</t>
  </si>
  <si>
    <t xml:space="preserve"> PT</t>
  </si>
  <si>
    <t>TC00323</t>
  </si>
  <si>
    <t>21000.071224/2022-90</t>
  </si>
  <si>
    <t>Imazetapir Técnico ZS</t>
  </si>
  <si>
    <t>Imazetapir</t>
  </si>
  <si>
    <t>Zhongshan</t>
  </si>
  <si>
    <t>Classe III - Produto Perigoso ao Meio Ambiente</t>
  </si>
  <si>
    <t>PTN</t>
  </si>
  <si>
    <t>TC00423</t>
  </si>
  <si>
    <t>21000.025116/2019-40</t>
  </si>
  <si>
    <t>Clodinafop-Propargyl Técnico Lier</t>
  </si>
  <si>
    <t>Clodinafope</t>
  </si>
  <si>
    <t>ProRegistros</t>
  </si>
  <si>
    <t xml:space="preserve"> PTE</t>
  </si>
  <si>
    <t>TC00523</t>
  </si>
  <si>
    <t>21000.016513/2018-40</t>
  </si>
  <si>
    <t>2,4-D TC Técnico Prentiss II</t>
  </si>
  <si>
    <t>2,4-D</t>
  </si>
  <si>
    <t>Prentiss</t>
  </si>
  <si>
    <t>Pré-Mistura</t>
  </si>
  <si>
    <t>TC00623</t>
  </si>
  <si>
    <t>21000.011639/2017-47</t>
  </si>
  <si>
    <t>2,4-D Técnico Nortox V</t>
  </si>
  <si>
    <t>Nortox</t>
  </si>
  <si>
    <t>Total de Registros</t>
  </si>
  <si>
    <t>TC00723</t>
  </si>
  <si>
    <t>21000.008638/2018-04</t>
  </si>
  <si>
    <t>Ciproconazole Cy Técnico Helm</t>
  </si>
  <si>
    <t>Ciproconazol</t>
  </si>
  <si>
    <t>Helm</t>
  </si>
  <si>
    <t>TC00823</t>
  </si>
  <si>
    <t>21000.010109/2017-81</t>
  </si>
  <si>
    <t>Ciproconazol Técnico Gilmore</t>
  </si>
  <si>
    <t>Gilmore</t>
  </si>
  <si>
    <t>LEGENDA</t>
  </si>
  <si>
    <t>TC00923</t>
  </si>
  <si>
    <t>21000.091880/2021-28</t>
  </si>
  <si>
    <t>Lambda-Cialotrina Técnico OF</t>
  </si>
  <si>
    <t>Lambda-Cialotrina</t>
  </si>
  <si>
    <t>Ouro Fino</t>
  </si>
  <si>
    <t>Classe I - Produto Altamente Perigoso ao Meio Ambiente</t>
  </si>
  <si>
    <t>TC01023</t>
  </si>
  <si>
    <t>21000.089136/2019-49</t>
  </si>
  <si>
    <t>Flumioxazim Técnico CHDS</t>
  </si>
  <si>
    <t>Flumioxazina</t>
  </si>
  <si>
    <t>CHDS</t>
  </si>
  <si>
    <r>
      <rPr>
        <rFont val="Arial"/>
        <b/>
        <color rgb="FF274E13"/>
        <sz val="10.0"/>
      </rPr>
      <t>PT</t>
    </r>
    <r>
      <rPr>
        <rFont val="Arial"/>
        <b val="0"/>
        <color rgb="FF274E13"/>
        <sz val="10.0"/>
      </rPr>
      <t xml:space="preserve"> - Produto Técnico</t>
    </r>
  </si>
  <si>
    <t>TC01123</t>
  </si>
  <si>
    <t>21000.056317/2018-16</t>
  </si>
  <si>
    <t xml:space="preserve">Cyproconazole  LCH Técnico </t>
  </si>
  <si>
    <t>Lemma</t>
  </si>
  <si>
    <r>
      <rPr>
        <rFont val="Arial"/>
        <b/>
        <color rgb="FF274E13"/>
        <sz val="10.0"/>
      </rPr>
      <t xml:space="preserve">PTN </t>
    </r>
    <r>
      <rPr>
        <rFont val="Arial"/>
        <b val="0"/>
        <color rgb="FF274E13"/>
        <sz val="10.0"/>
      </rPr>
      <t>- Produto Técnico a Base de Ingrediente Ativo Novo</t>
    </r>
  </si>
  <si>
    <t>TC01223</t>
  </si>
  <si>
    <t>21000.051190/2022-17</t>
  </si>
  <si>
    <t>Picoxystrobin Técnico ABT</t>
  </si>
  <si>
    <t>Agrobeats</t>
  </si>
  <si>
    <r>
      <rPr>
        <rFont val="Arial"/>
        <b/>
        <color rgb="FF274E13"/>
        <sz val="10.0"/>
      </rPr>
      <t>PTE</t>
    </r>
    <r>
      <rPr>
        <rFont val="Arial"/>
        <b val="0"/>
        <color rgb="FF274E13"/>
        <sz val="10.0"/>
      </rPr>
      <t xml:space="preserve"> - Produto Técnico Equivalente</t>
    </r>
  </si>
  <si>
    <t>TC01323</t>
  </si>
  <si>
    <t>21000.008663/2021-85</t>
  </si>
  <si>
    <t>Flumioxazin Técnico Alamos</t>
  </si>
  <si>
    <t>Alamos</t>
  </si>
  <si>
    <r>
      <rPr>
        <rFont val="Arial"/>
        <b/>
        <color rgb="FF274E13"/>
        <sz val="10.0"/>
      </rPr>
      <t>Pré-Mistura</t>
    </r>
    <r>
      <rPr>
        <rFont val="Arial"/>
        <b val="0"/>
        <color rgb="FF274E13"/>
        <sz val="10.0"/>
      </rPr>
      <t xml:space="preserve"> - Produto Pré-mistura</t>
    </r>
  </si>
  <si>
    <t>TC01423</t>
  </si>
  <si>
    <t>21000.083089/2020-63</t>
  </si>
  <si>
    <t>Dimethomorph Técnico Brilliance I</t>
  </si>
  <si>
    <t>Dimetomorfe</t>
  </si>
  <si>
    <t>Brilliance</t>
  </si>
  <si>
    <t>TC01523</t>
  </si>
  <si>
    <t>21000.003132/2015-58</t>
  </si>
  <si>
    <t>Picoxystrobin Técnico Proventis</t>
  </si>
  <si>
    <t>Proventis</t>
  </si>
  <si>
    <t>Número de Registros de Componentes Aprovados por Ano de Submissão</t>
  </si>
  <si>
    <t>TC01623</t>
  </si>
  <si>
    <t>21000.002357/2015-97</t>
  </si>
  <si>
    <t>Thiamethoxam SR Técnico Helm</t>
  </si>
  <si>
    <t>Tiametoxam</t>
  </si>
  <si>
    <t>TC01723</t>
  </si>
  <si>
    <t>21000.003923/2015-88</t>
  </si>
  <si>
    <t>Thiamethoxam Técnico Sino-Agri</t>
  </si>
  <si>
    <t>Ano de Submissão</t>
  </si>
  <si>
    <t>Numero de Registros Aprovados</t>
  </si>
  <si>
    <t>% do ano</t>
  </si>
  <si>
    <t>TC01823</t>
  </si>
  <si>
    <t>21000.015884/2018-12</t>
  </si>
  <si>
    <t>Tiametoxam Técnico Sulphur Mills II</t>
  </si>
  <si>
    <t>Sulphur Mills</t>
  </si>
  <si>
    <t>TC01923</t>
  </si>
  <si>
    <t>21000.090851/2021-49</t>
  </si>
  <si>
    <t>Lamba-Cialotrina Técnico Ihara BHA</t>
  </si>
  <si>
    <t>Iharabrás</t>
  </si>
  <si>
    <t>TC02023</t>
  </si>
  <si>
    <t>21000.035383/2018-44</t>
  </si>
  <si>
    <t>Protioconazol Técnico ZS</t>
  </si>
  <si>
    <t>Protioconazol</t>
  </si>
  <si>
    <t>TC02123</t>
  </si>
  <si>
    <t>21000.005227/2014-25</t>
  </si>
  <si>
    <t>Boscalid Técnico Oxon</t>
  </si>
  <si>
    <t>Boscalida</t>
  </si>
  <si>
    <t>Oxon</t>
  </si>
  <si>
    <t>TC02223</t>
  </si>
  <si>
    <t>21000.014619/2019-90</t>
  </si>
  <si>
    <t>Etiprole Técnico Rainbow</t>
  </si>
  <si>
    <t>Etiprole</t>
  </si>
  <si>
    <t>Rainbow</t>
  </si>
  <si>
    <t>TC02323</t>
  </si>
  <si>
    <t>21000.074778/2019-43</t>
  </si>
  <si>
    <t>Diflubenzurom Técnico Rainbow</t>
  </si>
  <si>
    <t>Diflubenzurom</t>
  </si>
  <si>
    <t>TC02423</t>
  </si>
  <si>
    <t>21000.048192/2019-23</t>
  </si>
  <si>
    <t>Clodinafope Técnico CropChem</t>
  </si>
  <si>
    <t>CropChem</t>
  </si>
  <si>
    <t>TC02523</t>
  </si>
  <si>
    <t>21000.010994/2009-99</t>
  </si>
  <si>
    <t>Benalaxyl-M Técnico Isagro</t>
  </si>
  <si>
    <t>Benalaxil-M</t>
  </si>
  <si>
    <t>Isagro</t>
  </si>
  <si>
    <t>Produto não classificado</t>
  </si>
  <si>
    <t>TC02623</t>
  </si>
  <si>
    <t>21000.045150/2018-50</t>
  </si>
  <si>
    <t>Isoxaflutole Técnico Albaugh</t>
  </si>
  <si>
    <t>Isoxaflutol</t>
  </si>
  <si>
    <t>Albaugh</t>
  </si>
  <si>
    <t>TC02723</t>
  </si>
  <si>
    <t>21000.010626/2011-65</t>
  </si>
  <si>
    <t>Ciproconazol Técnico SD</t>
  </si>
  <si>
    <t>AllierBrasil</t>
  </si>
  <si>
    <t>TC02823</t>
  </si>
  <si>
    <t>21000.091813/2019-99</t>
  </si>
  <si>
    <t xml:space="preserve">Isocycloseram Técnico </t>
  </si>
  <si>
    <t>Isocicloseram</t>
  </si>
  <si>
    <t>Syngenta</t>
  </si>
  <si>
    <t>TC02923</t>
  </si>
  <si>
    <t>21000.002123/2015-40</t>
  </si>
  <si>
    <t>Fomesafen Técnico RTM</t>
  </si>
  <si>
    <t>Fomesafem</t>
  </si>
  <si>
    <t>Rotam</t>
  </si>
  <si>
    <t>TC03023</t>
  </si>
  <si>
    <t>21000.020327/2016-43</t>
  </si>
  <si>
    <t>Piraclostrobina Técnico CropChem</t>
  </si>
  <si>
    <t>Piraclostrobina</t>
  </si>
  <si>
    <t>TC03123</t>
  </si>
  <si>
    <t>21000.093391/2019-96</t>
  </si>
  <si>
    <t>Acetamiprido Técnico Rainbow</t>
  </si>
  <si>
    <t>Acetamiprido</t>
  </si>
  <si>
    <t>TC03223</t>
  </si>
  <si>
    <t>21000.013654/2016-49</t>
  </si>
  <si>
    <t>Piraclostrobin Técnico PT</t>
  </si>
  <si>
    <t>TC03323</t>
  </si>
  <si>
    <t>21000.034539/2019-51</t>
  </si>
  <si>
    <t>Amicarbazona Técnico Rainbow</t>
  </si>
  <si>
    <t>Amicarbazona</t>
  </si>
  <si>
    <t>Todos</t>
  </si>
  <si>
    <t>TC03423</t>
  </si>
  <si>
    <t>21000.043782/2019-60</t>
  </si>
  <si>
    <t>Clodinafop Propargyl Técnico Sino-Agri</t>
  </si>
  <si>
    <t>TC03523</t>
  </si>
  <si>
    <t>21000.000651/2016-45</t>
  </si>
  <si>
    <t>Dicamba Técnico Tide</t>
  </si>
  <si>
    <t>Dicamba</t>
  </si>
  <si>
    <t>Tide</t>
  </si>
  <si>
    <t>Meses de Deferimento de Registros Componentes de Agrotóxicos</t>
  </si>
  <si>
    <t>TC03623</t>
  </si>
  <si>
    <t>21000.007673/2015-55</t>
  </si>
  <si>
    <t>Piraclostrobin Técnico Proventis</t>
  </si>
  <si>
    <t>TC03723</t>
  </si>
  <si>
    <t>21000.068718/2020-25</t>
  </si>
  <si>
    <t>26/10/2020</t>
  </si>
  <si>
    <t>Trifloxistrobin Técnico Perterra</t>
  </si>
  <si>
    <t>Trifloxistrobina</t>
  </si>
  <si>
    <t>Perterra</t>
  </si>
  <si>
    <t>Mês de Deferimento</t>
  </si>
  <si>
    <t>TC03823</t>
  </si>
  <si>
    <t>21000.020228/2016-61</t>
  </si>
  <si>
    <t>Piraclostrobina Sapec Técnico</t>
  </si>
  <si>
    <t>Sapec</t>
  </si>
  <si>
    <t>Janeiro</t>
  </si>
  <si>
    <t>TC03923</t>
  </si>
  <si>
    <t>21000.038735/2017-32</t>
  </si>
  <si>
    <t>Protioconazol Técnico GHA</t>
  </si>
  <si>
    <t>Fevereiro</t>
  </si>
  <si>
    <t>TC04023</t>
  </si>
  <si>
    <t>21000.009702/2013-51</t>
  </si>
  <si>
    <t>25/11/2013</t>
  </si>
  <si>
    <t>Cipermetrina Técnico Hil</t>
  </si>
  <si>
    <t>Cipermetrina</t>
  </si>
  <si>
    <t>Março</t>
  </si>
  <si>
    <t>TC04123</t>
  </si>
  <si>
    <t>21000.002827/2014-51</t>
  </si>
  <si>
    <t>24/04/2014</t>
  </si>
  <si>
    <t>Cletodim Técnico SH</t>
  </si>
  <si>
    <t>Cletodim</t>
  </si>
  <si>
    <t>Abril</t>
  </si>
  <si>
    <t>TC04223</t>
  </si>
  <si>
    <t>21000.038848/2016-57</t>
  </si>
  <si>
    <t>Isoxaflutole Técnico Proventis</t>
  </si>
  <si>
    <t>Maio</t>
  </si>
  <si>
    <t>TC04323</t>
  </si>
  <si>
    <t>21000.019294/2017-70</t>
  </si>
  <si>
    <t>28/04/2017</t>
  </si>
  <si>
    <t>Maxipir Técnico</t>
  </si>
  <si>
    <t>Triclopir-butotílico</t>
  </si>
  <si>
    <t>Junho</t>
  </si>
  <si>
    <t>TC04423</t>
  </si>
  <si>
    <t>21000.004081/2015-81</t>
  </si>
  <si>
    <t>13/07/2015</t>
  </si>
  <si>
    <t>Triclopir Butotilico Técnico FMC</t>
  </si>
  <si>
    <t>FMC</t>
  </si>
  <si>
    <t>Julho</t>
  </si>
  <si>
    <t>TC04523</t>
  </si>
  <si>
    <t>21000.043168/2016-55</t>
  </si>
  <si>
    <t xml:space="preserve">Isoxaflutole Técnico Proventis II </t>
  </si>
  <si>
    <t>Agosto</t>
  </si>
  <si>
    <t>TC04623</t>
  </si>
  <si>
    <t>21000.036109/2016-21</t>
  </si>
  <si>
    <t>25/07/2016</t>
  </si>
  <si>
    <t>Isoxaflutole Tecnico Adama Brasil</t>
  </si>
  <si>
    <t>Adama</t>
  </si>
  <si>
    <t>Setembro</t>
  </si>
  <si>
    <t>TC04723</t>
  </si>
  <si>
    <t>21000.024514/2016-04</t>
  </si>
  <si>
    <t>17/05/2016</t>
  </si>
  <si>
    <t>Brodal Técnico</t>
  </si>
  <si>
    <t>Diflufenicam</t>
  </si>
  <si>
    <t>Bayer</t>
  </si>
  <si>
    <t>Outubro</t>
  </si>
  <si>
    <t>TC04823</t>
  </si>
  <si>
    <t>21000.015775/2018-97</t>
  </si>
  <si>
    <t>27/04/2018</t>
  </si>
  <si>
    <t>Prothioconazole Técnico FB</t>
  </si>
  <si>
    <t xml:space="preserve">Ferbru </t>
  </si>
  <si>
    <t>Novembro</t>
  </si>
  <si>
    <t>TC04923</t>
  </si>
  <si>
    <t>21000.025714/2019-19</t>
  </si>
  <si>
    <t>25/04/2019</t>
  </si>
  <si>
    <t>Prothioconazole Técnico HH</t>
  </si>
  <si>
    <t>Syncrom</t>
  </si>
  <si>
    <t>Dezembro</t>
  </si>
  <si>
    <t>TC05023</t>
  </si>
  <si>
    <t>21000.031063/2020-30</t>
  </si>
  <si>
    <t>Prothioconazole Técnico NGC</t>
  </si>
  <si>
    <t>Total</t>
  </si>
  <si>
    <t>TC05123</t>
  </si>
  <si>
    <t>21000.005185/2018-56</t>
  </si>
  <si>
    <t>15/02/2018</t>
  </si>
  <si>
    <t>Prothioconazole Técnico Rotam</t>
  </si>
  <si>
    <t xml:space="preserve">Rotam </t>
  </si>
  <si>
    <t>TC05223</t>
  </si>
  <si>
    <t>21000.009997/2018-71</t>
  </si>
  <si>
    <t>19/03/2018</t>
  </si>
  <si>
    <t>Prothioconazole Técnico Sino-Agri</t>
  </si>
  <si>
    <t>Classificação Toxicolóxica - ANVISA</t>
  </si>
  <si>
    <t>TC05323</t>
  </si>
  <si>
    <t>21000.045318/2017-46</t>
  </si>
  <si>
    <t>20/10/2017</t>
  </si>
  <si>
    <t>Protioconazol Técnico Alta</t>
  </si>
  <si>
    <t>Alta</t>
  </si>
  <si>
    <t>TC05423</t>
  </si>
  <si>
    <t>21000.022109/2017-24</t>
  </si>
  <si>
    <t>17/05/2017</t>
  </si>
  <si>
    <t>Protioconazole Técnico Nortox</t>
  </si>
  <si>
    <t>Classificação</t>
  </si>
  <si>
    <t>Número de Produtos</t>
  </si>
  <si>
    <t>TC05523</t>
  </si>
  <si>
    <t>21000.052899/2017-72</t>
  </si>
  <si>
    <t>Protioconazole Técnico Nufarm Br</t>
  </si>
  <si>
    <t>I - Extremamente tóxico</t>
  </si>
  <si>
    <t>TC05623</t>
  </si>
  <si>
    <t>21000.029791/2018-67</t>
  </si>
  <si>
    <t>Protioconazole YH Técnico Helm</t>
  </si>
  <si>
    <t>Categoria 1 - Produto Extremamente Tóxico</t>
  </si>
  <si>
    <t>TC05723</t>
  </si>
  <si>
    <t>21000.053323/2016-41</t>
  </si>
  <si>
    <t>31/10/2016</t>
  </si>
  <si>
    <t xml:space="preserve">Pyraclostrobin Técnico Sino-Agri </t>
  </si>
  <si>
    <t>Categoria 2 - Produto Altamente Tóxico</t>
  </si>
  <si>
    <t>TC05823</t>
  </si>
  <si>
    <t>21000.016564/2017-91</t>
  </si>
  <si>
    <t>30/03/2017</t>
  </si>
  <si>
    <t>Comasu Técnico</t>
  </si>
  <si>
    <t>Diafentiuron</t>
  </si>
  <si>
    <t>Proregistros</t>
  </si>
  <si>
    <t>II - Altamente tóxico</t>
  </si>
  <si>
    <t>TC05923</t>
  </si>
  <si>
    <t>21000.022667/2018-71</t>
  </si>
  <si>
    <t>20/06/2018</t>
  </si>
  <si>
    <t>Malathion Técnico Agrolead</t>
  </si>
  <si>
    <t>Malationa</t>
  </si>
  <si>
    <t>Agro-Lead</t>
  </si>
  <si>
    <t>Categoria 3 - Produto Moderadamente Tóxico</t>
  </si>
  <si>
    <t>TC06023</t>
  </si>
  <si>
    <t>21000.004044/2014-92</t>
  </si>
  <si>
    <t>16/06/2014</t>
  </si>
  <si>
    <t>Tiametoxam Técnico Agristar</t>
  </si>
  <si>
    <t>Atanor</t>
  </si>
  <si>
    <t>III - Medianamente tóxico</t>
  </si>
  <si>
    <t>TC06123</t>
  </si>
  <si>
    <t>21000.003274/2018-68</t>
  </si>
  <si>
    <t>30/01/2018</t>
  </si>
  <si>
    <t>Fluindapyr Técnico FMC</t>
  </si>
  <si>
    <t>Fluindapyr</t>
  </si>
  <si>
    <t>18/05/2023</t>
  </si>
  <si>
    <t>Categoria 4 - Produto Pouco Tóxico</t>
  </si>
  <si>
    <t>TC06223</t>
  </si>
  <si>
    <t>21000.012797/2011-29</t>
  </si>
  <si>
    <t>Everest Técnico</t>
  </si>
  <si>
    <t>Flucarbazone</t>
  </si>
  <si>
    <t>Arysta</t>
  </si>
  <si>
    <t>Classe III - Produto  Perigoso ao Meio Ambiente</t>
  </si>
  <si>
    <t>Categoria 5 - Produto Improvável de Causar Dano Agudo</t>
  </si>
  <si>
    <t>TC06323</t>
  </si>
  <si>
    <t>21000.001895/2016-45</t>
  </si>
  <si>
    <t xml:space="preserve">   29/01/2016</t>
  </si>
  <si>
    <t xml:space="preserve">    Benalaxyl-M Técnico Syncrom</t>
  </si>
  <si>
    <t>Benalaxyl-M</t>
  </si>
  <si>
    <t xml:space="preserve">Syncrom </t>
  </si>
  <si>
    <t>24/05/2023</t>
  </si>
  <si>
    <t>IV - Pouco tóxico</t>
  </si>
  <si>
    <t>TC06423</t>
  </si>
  <si>
    <t>21000.000225/2019-54</t>
  </si>
  <si>
    <t>Protioconazol Técnico OF</t>
  </si>
  <si>
    <t>Ouro fino</t>
  </si>
  <si>
    <t>Produto Não Classificado</t>
  </si>
  <si>
    <t>TC06523</t>
  </si>
  <si>
    <t>21000.085687/2021-58</t>
  </si>
  <si>
    <t>Clorpirifós Técnico Nortox V</t>
  </si>
  <si>
    <t>Clorpirifós</t>
  </si>
  <si>
    <t>26/05/2023</t>
  </si>
  <si>
    <t>TC06623</t>
  </si>
  <si>
    <t>21000.069664/2021-04</t>
  </si>
  <si>
    <t>25/08/2021</t>
  </si>
  <si>
    <t>Pimetrozina Técnico Perterra</t>
  </si>
  <si>
    <t>Pimetrozina</t>
  </si>
  <si>
    <t>Classe IV - Produto Pouco Perigoso ao Meio Ambiente</t>
  </si>
  <si>
    <t>TC06723</t>
  </si>
  <si>
    <t>21000.078344/2022-18</t>
  </si>
  <si>
    <t>Bifentrina Técnico Ihara II</t>
  </si>
  <si>
    <t>Bifentrina</t>
  </si>
  <si>
    <t>TC06823</t>
  </si>
  <si>
    <t>21000.052749/2020-64</t>
  </si>
  <si>
    <t>14/08/2020</t>
  </si>
  <si>
    <t xml:space="preserve"> Bifenthrin Técnico SD</t>
  </si>
  <si>
    <t>TC06923</t>
  </si>
  <si>
    <t>21000.016325/2018-11</t>
  </si>
  <si>
    <t>Mesotriona Técnico BRA</t>
  </si>
  <si>
    <t>Mesotriona</t>
  </si>
  <si>
    <t>BRA</t>
  </si>
  <si>
    <t>16/06/2023</t>
  </si>
  <si>
    <t>TC07023</t>
  </si>
  <si>
    <t>21000.019616/2016-08</t>
  </si>
  <si>
    <t>27/04/2016</t>
  </si>
  <si>
    <t>Difenoconazol Técnico CropChem</t>
  </si>
  <si>
    <t>Difenoconazole</t>
  </si>
  <si>
    <t>Cropchem</t>
  </si>
  <si>
    <t>TC07123</t>
  </si>
  <si>
    <t>21000.040570/2018-40</t>
  </si>
  <si>
    <t>Piriproxifen Técnico Lier</t>
  </si>
  <si>
    <t>Piriproxifem</t>
  </si>
  <si>
    <t>19/06/2023</t>
  </si>
  <si>
    <t>I - Produto altamente perigoso ao meio ambiente</t>
  </si>
  <si>
    <t>TC07223</t>
  </si>
  <si>
    <t>21000.002005/2015-31</t>
  </si>
  <si>
    <t>Cletodim Técnico Adama BR</t>
  </si>
  <si>
    <t>II - Produto muito perigoso ao meio ambiente</t>
  </si>
  <si>
    <t>TC07323</t>
  </si>
  <si>
    <t>21000.049244/2019-89</t>
  </si>
  <si>
    <t>19/07/2019</t>
  </si>
  <si>
    <t>Metribuzim Técnico Ada</t>
  </si>
  <si>
    <t>III - Produto perigoso ao meio ambiente</t>
  </si>
  <si>
    <t>TC07423</t>
  </si>
  <si>
    <t>21000.039723/2018-14</t>
  </si>
  <si>
    <t>Piriproxifen Técnico Adama Brasil</t>
  </si>
  <si>
    <t>IV - Produto pouco perigoso ao meio ambiente</t>
  </si>
  <si>
    <t>TC07523</t>
  </si>
  <si>
    <t>21000.011191/2018-42</t>
  </si>
  <si>
    <t>26/03/2018</t>
  </si>
  <si>
    <t>Protioconazol Técnico CropChem II</t>
  </si>
  <si>
    <t>30/06/2023</t>
  </si>
  <si>
    <t>TC07623</t>
  </si>
  <si>
    <t>21000.004434/2021-91</t>
  </si>
  <si>
    <t>19/01/2021</t>
  </si>
  <si>
    <t>2,4-D Técnico CropChem III</t>
  </si>
  <si>
    <t>TC07723</t>
  </si>
  <si>
    <t>21000.016824/2017-28</t>
  </si>
  <si>
    <t xml:space="preserve">Piriproxifen Técnico Nortox II </t>
  </si>
  <si>
    <t>Tempo de Tramitação dos Registros de Agrotóxicos e Afins</t>
  </si>
  <si>
    <t>TC07823</t>
  </si>
  <si>
    <t>21000.006561/2021-25</t>
  </si>
  <si>
    <t>27/01/2021</t>
  </si>
  <si>
    <t>Sulfentrazone Técnico Red Surcos</t>
  </si>
  <si>
    <t>Sulfentrazona</t>
  </si>
  <si>
    <t>Red Surcos</t>
  </si>
  <si>
    <t>TC07923</t>
  </si>
  <si>
    <t>21000.031599/2020-55</t>
  </si>
  <si>
    <t>Imidacloprid Técnico United</t>
  </si>
  <si>
    <t>Imidacloprido</t>
  </si>
  <si>
    <t>Tipo de Processo</t>
  </si>
  <si>
    <t>Tempo Médio de Tramitação (Em Dias)</t>
  </si>
  <si>
    <t>TC08023</t>
  </si>
  <si>
    <t>21000.051705/2018-01</t>
  </si>
  <si>
    <t>30/11/2018</t>
  </si>
  <si>
    <t>Fluazinam Técnico Adama BR</t>
  </si>
  <si>
    <t>Fluazinam</t>
  </si>
  <si>
    <t>PT</t>
  </si>
  <si>
    <t>TC08123</t>
  </si>
  <si>
    <t>TC08223</t>
  </si>
  <si>
    <t>TC08323</t>
  </si>
  <si>
    <t>TC08423</t>
  </si>
  <si>
    <t>Tempo Médio Geral</t>
  </si>
  <si>
    <t>TC08523</t>
  </si>
  <si>
    <t>TC08623</t>
  </si>
  <si>
    <t>TC08723</t>
  </si>
  <si>
    <t>TC08823</t>
  </si>
  <si>
    <t>TC08923</t>
  </si>
  <si>
    <t>TC09023</t>
  </si>
  <si>
    <t>TC09123</t>
  </si>
  <si>
    <t>TC09223</t>
  </si>
  <si>
    <t>TC09323</t>
  </si>
  <si>
    <t>TC09423</t>
  </si>
  <si>
    <t>TC09523</t>
  </si>
  <si>
    <t>TC09623</t>
  </si>
  <si>
    <t>TC09723</t>
  </si>
  <si>
    <t>TC09823</t>
  </si>
  <si>
    <t>TC09923</t>
  </si>
  <si>
    <t>TC10023</t>
  </si>
  <si>
    <t>TC10123</t>
  </si>
  <si>
    <t>TC10223</t>
  </si>
  <si>
    <t>TC10323</t>
  </si>
  <si>
    <t>TC10423</t>
  </si>
  <si>
    <t>TC10523</t>
  </si>
  <si>
    <t>TC10623</t>
  </si>
  <si>
    <t>TC10723</t>
  </si>
  <si>
    <t>TC10823</t>
  </si>
  <si>
    <t>TC10923</t>
  </si>
  <si>
    <t>TC11023</t>
  </si>
  <si>
    <t>TC11123</t>
  </si>
  <si>
    <t>TC11223</t>
  </si>
  <si>
    <t>TC11323</t>
  </si>
  <si>
    <t>TC11423</t>
  </si>
  <si>
    <t>TC11523</t>
  </si>
  <si>
    <t>TC11623</t>
  </si>
  <si>
    <t>TC11723</t>
  </si>
  <si>
    <t>TC11823</t>
  </si>
  <si>
    <t>TC11923</t>
  </si>
  <si>
    <t>TC12023</t>
  </si>
  <si>
    <t>TC12123</t>
  </si>
  <si>
    <t>TC12223</t>
  </si>
  <si>
    <t>TC12323</t>
  </si>
  <si>
    <t>TC12423</t>
  </si>
  <si>
    <t>TC12523</t>
  </si>
  <si>
    <t>TC12623</t>
  </si>
  <si>
    <t>TC12723</t>
  </si>
  <si>
    <t>TC12823</t>
  </si>
  <si>
    <t>TC12923</t>
  </si>
  <si>
    <t>TC13023</t>
  </si>
  <si>
    <t>TC13123</t>
  </si>
  <si>
    <t>TC13223</t>
  </si>
  <si>
    <t>TC13323</t>
  </si>
  <si>
    <t>TC13423</t>
  </si>
  <si>
    <t>TC13523</t>
  </si>
  <si>
    <t>TC13623</t>
  </si>
  <si>
    <t>TC13723</t>
  </si>
  <si>
    <t>TC13823</t>
  </si>
  <si>
    <t>TC13923</t>
  </si>
  <si>
    <t>TC14023</t>
  </si>
  <si>
    <t>TC14123</t>
  </si>
  <si>
    <t>TC14223</t>
  </si>
  <si>
    <t>TC14323</t>
  </si>
  <si>
    <t>TC14423</t>
  </si>
  <si>
    <t>TC14523</t>
  </si>
  <si>
    <t>TC14623</t>
  </si>
  <si>
    <t>TC14723</t>
  </si>
  <si>
    <t>TC14823</t>
  </si>
  <si>
    <t>TC14923</t>
  </si>
  <si>
    <t>TC15023</t>
  </si>
  <si>
    <t>TC15123</t>
  </si>
  <si>
    <t>TC15223</t>
  </si>
  <si>
    <t>TC15323</t>
  </si>
  <si>
    <t>TC15423</t>
  </si>
  <si>
    <t>TC15523</t>
  </si>
  <si>
    <t>TC15623</t>
  </si>
  <si>
    <t>TC15723</t>
  </si>
  <si>
    <t>TC15823</t>
  </si>
  <si>
    <t>TC15923</t>
  </si>
  <si>
    <t>TC16023</t>
  </si>
  <si>
    <t>TC16123</t>
  </si>
  <si>
    <t>TC16223</t>
  </si>
  <si>
    <t>TC16323</t>
  </si>
  <si>
    <t>TC16423</t>
  </si>
  <si>
    <t>TC16523</t>
  </si>
  <si>
    <t>TC16623</t>
  </si>
  <si>
    <t>TC16723</t>
  </si>
  <si>
    <t>TC16823</t>
  </si>
  <si>
    <t>TC16923</t>
  </si>
  <si>
    <t>TC17023</t>
  </si>
  <si>
    <t>TC17123</t>
  </si>
  <si>
    <t>TC17223</t>
  </si>
  <si>
    <t>TC17323</t>
  </si>
  <si>
    <t>TC17423</t>
  </si>
  <si>
    <t>TC17523</t>
  </si>
  <si>
    <t>TC17623</t>
  </si>
  <si>
    <t>TC17723</t>
  </si>
  <si>
    <t>TC17823</t>
  </si>
  <si>
    <t>TC17923</t>
  </si>
  <si>
    <t>TC18023</t>
  </si>
  <si>
    <t>TC18123</t>
  </si>
  <si>
    <t>TC18223</t>
  </si>
  <si>
    <t>TC18323</t>
  </si>
  <si>
    <t>TC18423</t>
  </si>
  <si>
    <t>TC18523</t>
  </si>
  <si>
    <t>TC18623</t>
  </si>
  <si>
    <t>TC18723</t>
  </si>
  <si>
    <t>TC18823</t>
  </si>
  <si>
    <t>TC18923</t>
  </si>
  <si>
    <t>TC19023</t>
  </si>
  <si>
    <t>TC19123</t>
  </si>
  <si>
    <t>TC19223</t>
  </si>
  <si>
    <t>TC19323</t>
  </si>
  <si>
    <t>TC19423</t>
  </si>
  <si>
    <t>TC19523</t>
  </si>
  <si>
    <t>TC19623</t>
  </si>
  <si>
    <t>TC19723</t>
  </si>
  <si>
    <t>TC19823</t>
  </si>
  <si>
    <t>TC19923</t>
  </si>
  <si>
    <t>TC20023</t>
  </si>
  <si>
    <t>TC20123</t>
  </si>
  <si>
    <t>TC20223</t>
  </si>
  <si>
    <t>TC20323</t>
  </si>
  <si>
    <t>TC20423</t>
  </si>
  <si>
    <t>TC20523</t>
  </si>
  <si>
    <t>TC20623</t>
  </si>
  <si>
    <t>TC20723</t>
  </si>
  <si>
    <t>TC20823</t>
  </si>
  <si>
    <t>TC20923</t>
  </si>
  <si>
    <t>TC21023</t>
  </si>
  <si>
    <t>TC21123</t>
  </si>
  <si>
    <t>TC21223</t>
  </si>
  <si>
    <t>TC21323</t>
  </si>
  <si>
    <t>TC21423</t>
  </si>
  <si>
    <t>TC21523</t>
  </si>
  <si>
    <t>TC21623</t>
  </si>
  <si>
    <t>TC21723</t>
  </si>
  <si>
    <t>TC21823</t>
  </si>
  <si>
    <t>TC21923</t>
  </si>
  <si>
    <t>TC22023</t>
  </si>
  <si>
    <t>TC22123</t>
  </si>
  <si>
    <t>TC22223</t>
  </si>
  <si>
    <t>TC22323</t>
  </si>
  <si>
    <t>TC22423</t>
  </si>
  <si>
    <t>TC22523</t>
  </si>
  <si>
    <t>TC22623</t>
  </si>
  <si>
    <t>TC22723</t>
  </si>
  <si>
    <t>TC22823</t>
  </si>
  <si>
    <t>TC22923</t>
  </si>
  <si>
    <t>TC23023</t>
  </si>
  <si>
    <t>TC23123</t>
  </si>
  <si>
    <t>TC23223</t>
  </si>
  <si>
    <t>TC23323</t>
  </si>
  <si>
    <t>TC23423</t>
  </si>
  <si>
    <t>TC23523</t>
  </si>
  <si>
    <t>TC23623</t>
  </si>
  <si>
    <t>TC23723</t>
  </si>
  <si>
    <t>TC23823</t>
  </si>
  <si>
    <t>TC23923</t>
  </si>
  <si>
    <t>TC24023</t>
  </si>
  <si>
    <t>TC24123</t>
  </si>
  <si>
    <t>TC24223</t>
  </si>
  <si>
    <t>TC24323</t>
  </si>
  <si>
    <t>TC24423</t>
  </si>
  <si>
    <t>TC24523</t>
  </si>
  <si>
    <t>TC24623</t>
  </si>
  <si>
    <t>TC24723</t>
  </si>
  <si>
    <t>TC24823</t>
  </si>
  <si>
    <t>TC24923</t>
  </si>
  <si>
    <t>TC25023</t>
  </si>
  <si>
    <t>TC25123</t>
  </si>
  <si>
    <t>TC25223</t>
  </si>
  <si>
    <t>TC25323</t>
  </si>
  <si>
    <t>TC25423</t>
  </si>
  <si>
    <t>TC25523</t>
  </si>
  <si>
    <t>TC25623</t>
  </si>
  <si>
    <t>TC25723</t>
  </si>
  <si>
    <t>TC25823</t>
  </si>
  <si>
    <t>TC25923</t>
  </si>
  <si>
    <t>TC26023</t>
  </si>
  <si>
    <t>TC26123</t>
  </si>
  <si>
    <t>TC26223</t>
  </si>
  <si>
    <t>TC26323</t>
  </si>
  <si>
    <t>TC26423</t>
  </si>
  <si>
    <t>TC26523</t>
  </si>
  <si>
    <t>TC26623</t>
  </si>
  <si>
    <t>TC26723</t>
  </si>
  <si>
    <t>TC26823</t>
  </si>
  <si>
    <t>TC26923</t>
  </si>
  <si>
    <t>TC27023</t>
  </si>
  <si>
    <t>TC27123</t>
  </si>
  <si>
    <t>TC27223</t>
  </si>
  <si>
    <t>TC27323</t>
  </si>
  <si>
    <t>TC27423</t>
  </si>
  <si>
    <t>TC27523</t>
  </si>
  <si>
    <t>TC27623</t>
  </si>
  <si>
    <t>TC27723</t>
  </si>
  <si>
    <t>TC27823</t>
  </si>
  <si>
    <t>TC27923</t>
  </si>
  <si>
    <t>TC28023</t>
  </si>
  <si>
    <t>TC28123</t>
  </si>
  <si>
    <t>TC28223</t>
  </si>
  <si>
    <t>TC28323</t>
  </si>
  <si>
    <t>TC28423</t>
  </si>
  <si>
    <t>TC28523</t>
  </si>
  <si>
    <t>TC28623</t>
  </si>
  <si>
    <t>TC28723</t>
  </si>
  <si>
    <t>TC28823</t>
  </si>
  <si>
    <t>TC28923</t>
  </si>
  <si>
    <t>TC29023</t>
  </si>
  <si>
    <t>TC29123</t>
  </si>
  <si>
    <t>TC29223</t>
  </si>
  <si>
    <t>TC29323</t>
  </si>
  <si>
    <t>TC29423</t>
  </si>
  <si>
    <t>TC29523</t>
  </si>
  <si>
    <t>TC29623</t>
  </si>
  <si>
    <t>TC29723</t>
  </si>
  <si>
    <t>TC29823</t>
  </si>
  <si>
    <t>TC29923</t>
  </si>
  <si>
    <t>TC30023</t>
  </si>
  <si>
    <t>TC30123</t>
  </si>
  <si>
    <t>TC30223</t>
  </si>
  <si>
    <t>TC30323</t>
  </si>
  <si>
    <t>TC30423</t>
  </si>
  <si>
    <t>TC30523</t>
  </si>
  <si>
    <t>TC30623</t>
  </si>
  <si>
    <t>TC30723</t>
  </si>
  <si>
    <t>TC30823</t>
  </si>
  <si>
    <t>TC30923</t>
  </si>
  <si>
    <t>TC31023</t>
  </si>
  <si>
    <t>TC31123</t>
  </si>
  <si>
    <t>TC31223</t>
  </si>
  <si>
    <t>TC31323</t>
  </si>
  <si>
    <t>TC31423</t>
  </si>
  <si>
    <t>TC31523</t>
  </si>
  <si>
    <t>TC31623</t>
  </si>
  <si>
    <t>TC31723</t>
  </si>
  <si>
    <t>TC31823</t>
  </si>
  <si>
    <t>TC31923</t>
  </si>
  <si>
    <t>TC32023</t>
  </si>
  <si>
    <t>TC32123</t>
  </si>
  <si>
    <t>TC32223</t>
  </si>
  <si>
    <t>TC32323</t>
  </si>
  <si>
    <t>TC32423</t>
  </si>
  <si>
    <t>TC32523</t>
  </si>
  <si>
    <t>TC32623</t>
  </si>
  <si>
    <t>TC32723</t>
  </si>
  <si>
    <t>TC32823</t>
  </si>
  <si>
    <t>TC32923</t>
  </si>
  <si>
    <t>TC33023</t>
  </si>
  <si>
    <t>TC33123</t>
  </si>
  <si>
    <t>TC33223</t>
  </si>
  <si>
    <t>TC33323</t>
  </si>
  <si>
    <t>TC33423</t>
  </si>
  <si>
    <t>TC33523</t>
  </si>
  <si>
    <t>TC33623</t>
  </si>
  <si>
    <t>TC33723</t>
  </si>
  <si>
    <t>TC33823</t>
  </si>
  <si>
    <t>TC33923</t>
  </si>
  <si>
    <t>TC34023</t>
  </si>
  <si>
    <t>TC34123</t>
  </si>
  <si>
    <t>TC34223</t>
  </si>
  <si>
    <t>TC34323</t>
  </si>
  <si>
    <t>TC34423</t>
  </si>
  <si>
    <t>TC34523</t>
  </si>
  <si>
    <t>TC34623</t>
  </si>
  <si>
    <t>TC34723</t>
  </si>
  <si>
    <t>TC34823</t>
  </si>
  <si>
    <t>TC34923</t>
  </si>
  <si>
    <t>TC35023</t>
  </si>
  <si>
    <t>TC35123</t>
  </si>
  <si>
    <t>TC35223</t>
  </si>
  <si>
    <t>21000.016731/2019-65</t>
  </si>
  <si>
    <t>ELESTAL NEO</t>
  </si>
  <si>
    <t>Espiropidiona; Acetamiprido</t>
  </si>
  <si>
    <t>PFN</t>
  </si>
  <si>
    <t>Ano 2023 - PF</t>
  </si>
  <si>
    <t>21000.001133/2017-20</t>
  </si>
  <si>
    <t>NOVALURON NORTOX</t>
  </si>
  <si>
    <t>Novalurom</t>
  </si>
  <si>
    <t>PF/PTE</t>
  </si>
  <si>
    <t xml:space="preserve"> PF</t>
  </si>
  <si>
    <t>21000.014271/2016-98</t>
  </si>
  <si>
    <t>FLUROXIPIR NORTOX 200 EC</t>
  </si>
  <si>
    <t>Fluroxipir-meptílico</t>
  </si>
  <si>
    <t>21000.094037/2019-89</t>
  </si>
  <si>
    <t>TELUX</t>
  </si>
  <si>
    <t>Terbutilazina</t>
  </si>
  <si>
    <t xml:space="preserve"> PF/PTE</t>
  </si>
  <si>
    <t>21000.033591/2018-17</t>
  </si>
  <si>
    <t>ARPO 800 WG</t>
  </si>
  <si>
    <t>Fipronil</t>
  </si>
  <si>
    <t>Solus</t>
  </si>
  <si>
    <t>Bio</t>
  </si>
  <si>
    <t>21000.008184/2011-97</t>
  </si>
  <si>
    <t>NUPRID STAR</t>
  </si>
  <si>
    <t>Imidacloprido; Tiodicarbe</t>
  </si>
  <si>
    <t>Bio/Org</t>
  </si>
  <si>
    <t>21000.000254/2011-69</t>
  </si>
  <si>
    <t>PRATICO SC</t>
  </si>
  <si>
    <t>Imidacloprido; Flutriafol</t>
  </si>
  <si>
    <t>21016.000148/2022-69</t>
  </si>
  <si>
    <t>BTP 037-19</t>
  </si>
  <si>
    <t>Ácido Indolacético</t>
  </si>
  <si>
    <t>Biotrop</t>
  </si>
  <si>
    <t>21016.000149/2022-11</t>
  </si>
  <si>
    <t>SIMETRIA</t>
  </si>
  <si>
    <t>21000.038580/2018-15</t>
  </si>
  <si>
    <t>BLANES 240 SC</t>
  </si>
  <si>
    <t xml:space="preserve"> Metoxifenozida</t>
  </si>
  <si>
    <t>21000.051783/2020-11</t>
  </si>
  <si>
    <t>WEEDFORCE</t>
  </si>
  <si>
    <t>Dibrometo de diquate</t>
  </si>
  <si>
    <r>
      <rPr>
        <rFont val="Arial"/>
        <b/>
        <color rgb="FF274E13"/>
        <sz val="10.0"/>
      </rPr>
      <t>PF</t>
    </r>
    <r>
      <rPr>
        <rFont val="Arial"/>
        <b val="0"/>
        <color rgb="FF274E13"/>
        <sz val="10.0"/>
      </rPr>
      <t xml:space="preserve"> - Produto Formulado</t>
    </r>
  </si>
  <si>
    <t>21000.032777/2016-89</t>
  </si>
  <si>
    <t xml:space="preserve"> FULLGUARD</t>
  </si>
  <si>
    <t>Carfentrazona-Etílica</t>
  </si>
  <si>
    <r>
      <rPr>
        <rFont val="Arial"/>
        <b/>
        <color rgb="FF274E13"/>
        <sz val="10.0"/>
      </rPr>
      <t xml:space="preserve">PFN - </t>
    </r>
    <r>
      <rPr>
        <rFont val="Arial"/>
        <b val="0"/>
        <color rgb="FF274E13"/>
        <sz val="10.0"/>
      </rPr>
      <t>Produto Formulado a Base de Ingrediente Ativo Novo</t>
    </r>
  </si>
  <si>
    <t>21000.053921/2016-11</t>
  </si>
  <si>
    <t>LAMBDA CIALOTRIN CCAB 250 CS</t>
  </si>
  <si>
    <t>Lambda-cialotrina</t>
  </si>
  <si>
    <t>CCAB</t>
  </si>
  <si>
    <r>
      <rPr>
        <rFont val="Arial"/>
        <b/>
        <color rgb="FF274E13"/>
        <sz val="10.0"/>
      </rPr>
      <t>PF/PTE</t>
    </r>
    <r>
      <rPr>
        <rFont val="Arial"/>
        <b val="0"/>
        <color rgb="FF274E13"/>
        <sz val="10.0"/>
      </rPr>
      <t xml:space="preserve"> - Produto Formulado a Base de Produto Técnico Equivalente</t>
    </r>
  </si>
  <si>
    <t>21016.002299/2022-51</t>
  </si>
  <si>
    <t>PRESENCE FLEX; KALIVAR</t>
  </si>
  <si>
    <t>Bacillus subtilis, linhagem FMCH002(DSM32155); Bacillus licheniformis, linhagem FMCH001(DSM32154)</t>
  </si>
  <si>
    <t>Não Classificado - Produto Não Classificado</t>
  </si>
  <si>
    <r>
      <rPr>
        <rFont val="Arial"/>
        <b/>
        <color rgb="FF274E13"/>
        <sz val="10.0"/>
      </rPr>
      <t xml:space="preserve">Bio </t>
    </r>
    <r>
      <rPr>
        <rFont val="Arial"/>
        <b val="0"/>
        <color rgb="FF274E13"/>
        <sz val="10.0"/>
      </rPr>
      <t>- Produto Formulado Biológico, Microbiológico, Bioquímico, Extrato Vegetal, Regulador de Crescimento ou Semioquímico; de Baixo Risco</t>
    </r>
  </si>
  <si>
    <t>21016.005498/2022-11</t>
  </si>
  <si>
    <t>TEC MINT</t>
  </si>
  <si>
    <t>Beauveria bassiana, isolado IBCB 66; Metarhizium anisopliae, isolado IBCB 425</t>
  </si>
  <si>
    <t>Solubio</t>
  </si>
  <si>
    <r>
      <rPr>
        <rFont val="Arial"/>
        <b/>
        <color rgb="FF274E13"/>
        <sz val="10.0"/>
      </rPr>
      <t>Bio/Org</t>
    </r>
    <r>
      <rPr>
        <rFont val="Arial"/>
        <b val="0"/>
        <color rgb="FF274E13"/>
        <sz val="10.0"/>
      </rPr>
      <t xml:space="preserve"> - Produto Formulado Biológico, Microbiológico, Bioquímico, Extrato Vegetal, Regulador de Crescimento ou Semioquímico, para a Agricultura Orgânica</t>
    </r>
  </si>
  <si>
    <t>21016.004911/2022-21</t>
  </si>
  <si>
    <t>METATRIL</t>
  </si>
  <si>
    <t>Metarhizium anisopliae, isolado IBCB 425</t>
  </si>
  <si>
    <t>J. A. Moura</t>
  </si>
  <si>
    <t>21016.005735/2022-44</t>
  </si>
  <si>
    <t>GRATTO BOVER</t>
  </si>
  <si>
    <t>Beauveria bassiana, isolado IBCB 66</t>
  </si>
  <si>
    <t>UBY</t>
  </si>
  <si>
    <t>Número de Registros Aprovados por Ano de Submissão</t>
  </si>
  <si>
    <t>21016.005761/2022-72</t>
  </si>
  <si>
    <t>SLT 06</t>
  </si>
  <si>
    <t>Trichoderma harzianum, cepa IBLF1278; Trichoderma harzianum, cepa IBLF 1282; Trichoderma viride, cepa IBLF1275; Trichoderma viride, cepa IBLF1276</t>
  </si>
  <si>
    <t xml:space="preserve"> Prophyto</t>
  </si>
  <si>
    <t>21000.082792/2020-54</t>
  </si>
  <si>
    <t>PARACHUTE</t>
  </si>
  <si>
    <t xml:space="preserve"> Clorotalonil; Difenoconazol; Trifloxistrobina</t>
  </si>
  <si>
    <t xml:space="preserve">Partner </t>
  </si>
  <si>
    <t>21016.001919/2022-35</t>
  </si>
  <si>
    <t>SPODOVIR PLUS</t>
  </si>
  <si>
    <t>Spodoptera frugiperda nucleopolyhedrovirus (SfMNPV isolado 19)</t>
  </si>
  <si>
    <t>Andermatt</t>
  </si>
  <si>
    <t>21000.005957/2019-31</t>
  </si>
  <si>
    <t>TERRAD'OR 300 WG</t>
  </si>
  <si>
    <t>Tiafenacil</t>
  </si>
  <si>
    <t>ISK</t>
  </si>
  <si>
    <t>21000.054362/2018-28</t>
  </si>
  <si>
    <t>BARUS 300 WG</t>
  </si>
  <si>
    <t>21016.005244/2022-01</t>
  </si>
  <si>
    <t>LAPHY PROTECTION</t>
  </si>
  <si>
    <t>Spodoptera frugiperda multiple nucleopolyhedrovirus (SfMNPV)</t>
  </si>
  <si>
    <t>Bioma</t>
  </si>
  <si>
    <t>21016.004674/2022-06</t>
  </si>
  <si>
    <t>RETHAX</t>
  </si>
  <si>
    <t>Hubio</t>
  </si>
  <si>
    <t>21016.005052/2022-97</t>
  </si>
  <si>
    <t>HARZIMIP</t>
  </si>
  <si>
    <t>Trichoderma harzianum, isolado IB19/17</t>
  </si>
  <si>
    <t>PROMIP</t>
  </si>
  <si>
    <t>21000.003167/2018-30</t>
  </si>
  <si>
    <t>FOX SC</t>
  </si>
  <si>
    <t>Protioconazol; Trifloxistrobina</t>
  </si>
  <si>
    <t>PF</t>
  </si>
  <si>
    <t>Basf</t>
  </si>
  <si>
    <t>21000.079916/2021-03</t>
  </si>
  <si>
    <t>BENEVIA OD</t>
  </si>
  <si>
    <t>Ciantraniliprole</t>
  </si>
  <si>
    <t>21016.001058/2022-95</t>
  </si>
  <si>
    <t>ACCEDE</t>
  </si>
  <si>
    <t xml:space="preserve">Ácido 1-Aminociclopropano-1-carboxylic acid </t>
  </si>
  <si>
    <t>21000.006814/2014-31</t>
  </si>
  <si>
    <t>ABA 400 WG NORTOX</t>
  </si>
  <si>
    <t>Abamectina</t>
  </si>
  <si>
    <t>21000.047844/2016-60</t>
  </si>
  <si>
    <t>TRINEXAPAC 250 EC PROVENTIS</t>
  </si>
  <si>
    <t>Trinexapaque-Etílico</t>
  </si>
  <si>
    <t>21000.010108/2010-61</t>
  </si>
  <si>
    <t xml:space="preserve"> IMIDACLOPRID NORTOX 480 SC</t>
  </si>
  <si>
    <t>21000.011532/2008-16</t>
  </si>
  <si>
    <t>DINAMO</t>
  </si>
  <si>
    <t>Imidacloprido; Bifentrina</t>
  </si>
  <si>
    <t>21016.002484/2022-46</t>
  </si>
  <si>
    <t xml:space="preserve"> OLIGOS 4 T</t>
  </si>
  <si>
    <t>Trichoderma viride, cepa IBLF1275; Trichoderma viride, cepa IBLF1276; Trichoderma harzianum, cepa IBLF1278; Trichoderma harzianum, cepa IBLF 1282</t>
  </si>
  <si>
    <t>Oligos</t>
  </si>
  <si>
    <t>21016.008671/2021-52</t>
  </si>
  <si>
    <t>Biotrinsic N11 FP</t>
  </si>
  <si>
    <t>Pseudomonas oryzihabitans, Cepa SYM23945</t>
  </si>
  <si>
    <t>Indigo Brazil</t>
  </si>
  <si>
    <t>21016.004720/2022-69</t>
  </si>
  <si>
    <t>VIVUS PENTA</t>
  </si>
  <si>
    <t xml:space="preserve"> Telenomus podisi Ashmead (isolados IBCBE 007236 a IBCBE 007255)</t>
  </si>
  <si>
    <t>Vivus Agro</t>
  </si>
  <si>
    <t>21000.043860/2019-26</t>
  </si>
  <si>
    <t>SUNGAIN PLUS</t>
  </si>
  <si>
    <t>Imazetapir; Flumioxazina</t>
  </si>
  <si>
    <t>21000.011774/2018-73</t>
  </si>
  <si>
    <t xml:space="preserve"> ZOLTAX</t>
  </si>
  <si>
    <t>Benzoato de Emamectina; Lufenurom</t>
  </si>
  <si>
    <t>21000.004762/2013-88</t>
  </si>
  <si>
    <t>NAVIUS BR</t>
  </si>
  <si>
    <t>Aminociclopiracloro; Metsulfurom-Metílico</t>
  </si>
  <si>
    <t xml:space="preserve"> Corteva</t>
  </si>
  <si>
    <t>Meses de Deferimento de Registros de Agrotóxicos</t>
  </si>
  <si>
    <t>21000.001644/2012-37</t>
  </si>
  <si>
    <t xml:space="preserve">NAVIUS </t>
  </si>
  <si>
    <t>Corteva</t>
  </si>
  <si>
    <t>21000.055391/2020-21</t>
  </si>
  <si>
    <t>HELVA</t>
  </si>
  <si>
    <t>S-Metolacloro; Sulfentrazona</t>
  </si>
  <si>
    <t>21000.013779/2016-79</t>
  </si>
  <si>
    <t>OZEAN</t>
  </si>
  <si>
    <t>Azoxistrobina; Difenoconazol</t>
  </si>
  <si>
    <t>21000.094733/2019-95</t>
  </si>
  <si>
    <t>FOX ULTRA</t>
  </si>
  <si>
    <t>Protioconazol; Impirfluxam; Trifloxistrobina</t>
  </si>
  <si>
    <t>21000.024359/2016-18</t>
  </si>
  <si>
    <t>FORCANE</t>
  </si>
  <si>
    <t>2,4-D - Sal de dimetilamina; Picloram - Sal de dimetilamina</t>
  </si>
  <si>
    <t>21000.023228/2016-13</t>
  </si>
  <si>
    <t xml:space="preserve"> AZOXY YONON</t>
  </si>
  <si>
    <t>Azoxistrobina</t>
  </si>
  <si>
    <t>Yonon</t>
  </si>
  <si>
    <t>21000.014265/2016-31</t>
  </si>
  <si>
    <t>METSULFURON NORTOX</t>
  </si>
  <si>
    <t>Metsulfurom-metílico</t>
  </si>
  <si>
    <t xml:space="preserve"> Nortox </t>
  </si>
  <si>
    <t>21000.022330/2016-00</t>
  </si>
  <si>
    <t>WEXITE</t>
  </si>
  <si>
    <t>Acefato</t>
  </si>
  <si>
    <t xml:space="preserve"> Rainbow</t>
  </si>
  <si>
    <t>21000.094356/2019-94</t>
  </si>
  <si>
    <t>KLINNER BR</t>
  </si>
  <si>
    <t>Mancozebe; Picoxistrobina; Protioconazol</t>
  </si>
  <si>
    <t>21016.002967/2021-60</t>
  </si>
  <si>
    <t>SULFENTRAZONE 500 SC PERTERRA</t>
  </si>
  <si>
    <t xml:space="preserve">Sulfentrazona </t>
  </si>
  <si>
    <t>21000.032573/2016-48</t>
  </si>
  <si>
    <t>EXPOENTE</t>
  </si>
  <si>
    <t>21000.007389/2016-60</t>
  </si>
  <si>
    <t>GLUFOSINATE 200 SL YNG</t>
  </si>
  <si>
    <t>Glufosinato, Sal de Amônio</t>
  </si>
  <si>
    <t xml:space="preserve">Yonon </t>
  </si>
  <si>
    <t>21000.009059/2014-47</t>
  </si>
  <si>
    <t>FORWASATE 480 SL</t>
  </si>
  <si>
    <t>Glifosato, sal de Isopropilamina</t>
  </si>
  <si>
    <t>21000.003180/2012-01</t>
  </si>
  <si>
    <t xml:space="preserve">PRINCE  </t>
  </si>
  <si>
    <t>UPL</t>
  </si>
  <si>
    <t>21000.010597/2011-31</t>
  </si>
  <si>
    <t>REJUVRA</t>
  </si>
  <si>
    <t>21016.002535/2022-30</t>
  </si>
  <si>
    <t xml:space="preserve">ATROVERDE 77; T-77 </t>
  </si>
  <si>
    <t>Trichoderma atroviride, estirpe 77B</t>
  </si>
  <si>
    <t xml:space="preserve"> Andermatt</t>
  </si>
  <si>
    <t>21000.007765/2020-01</t>
  </si>
  <si>
    <t>GLIFOX MAX K</t>
  </si>
  <si>
    <t>Glifosato, Sal de Potárssio</t>
  </si>
  <si>
    <t>Fuhua</t>
  </si>
  <si>
    <t>21000.002414/2015-38</t>
  </si>
  <si>
    <t>CATTEROLE</t>
  </si>
  <si>
    <t>Metoxifenozida</t>
  </si>
  <si>
    <t>21000.009371/2011-98</t>
  </si>
  <si>
    <t>MIXTAN 600 SC</t>
  </si>
  <si>
    <t>Clorotalonil; Dimetomorfe</t>
  </si>
  <si>
    <t>21000.010130/2016-04</t>
  </si>
  <si>
    <t>GLIFOSATO CCAB 620 SL</t>
  </si>
  <si>
    <t xml:space="preserve"> Glifosato, Sal de potássio</t>
  </si>
  <si>
    <t>21000.044663/2021-49</t>
  </si>
  <si>
    <t>GALOPEIRO</t>
  </si>
  <si>
    <t xml:space="preserve"> 2,4-D, Sal de Trietanolamina; Picloram, Sal de Trietanolamina</t>
  </si>
  <si>
    <t>21000.025434/2016-68</t>
  </si>
  <si>
    <t>S-METOLACHLOR CCAB 960 EC</t>
  </si>
  <si>
    <t>S-metolacloro</t>
  </si>
  <si>
    <t>21016.001858/2022-14</t>
  </si>
  <si>
    <t>PREMIO STAR</t>
  </si>
  <si>
    <t xml:space="preserve">Clorantraniliprole; Bifentrina </t>
  </si>
  <si>
    <t>21000.083798/2020-49</t>
  </si>
  <si>
    <t xml:space="preserve">RIDOWN FULL </t>
  </si>
  <si>
    <t>Glifosato - Sal de potássio</t>
  </si>
  <si>
    <t>21000.007279/2015-17</t>
  </si>
  <si>
    <t xml:space="preserve">HEREU  </t>
  </si>
  <si>
    <t>Oxifluorfem</t>
  </si>
  <si>
    <t>Tradecorp</t>
  </si>
  <si>
    <t>21000.004807/2012-33</t>
  </si>
  <si>
    <t xml:space="preserve">ZACK SL  </t>
  </si>
  <si>
    <t>Picloram; 2,4-D, sal trietanolamina</t>
  </si>
  <si>
    <t>21000.015446/2018-46</t>
  </si>
  <si>
    <t xml:space="preserve">ORO-COP  </t>
  </si>
  <si>
    <t>Oxicloreto de Cobre</t>
  </si>
  <si>
    <t>Oro Agri</t>
  </si>
  <si>
    <t>21000.018005/2016-34</t>
  </si>
  <si>
    <t>ESBRILHA</t>
  </si>
  <si>
    <t>S-Metolacloro</t>
  </si>
  <si>
    <t>21000.069445/2019-01</t>
  </si>
  <si>
    <t>FLUMIOXAZIN IC NORTOX</t>
  </si>
  <si>
    <t>Flumioxazina; Imazetapir; Clorimurom-etílico</t>
  </si>
  <si>
    <t xml:space="preserve">Nortox </t>
  </si>
  <si>
    <t>21000.018249/2018-89</t>
  </si>
  <si>
    <t>ISCA FORMICIDA ATTA MEX-S2</t>
  </si>
  <si>
    <t>Sulfluramida</t>
  </si>
  <si>
    <t xml:space="preserve">Unibrás </t>
  </si>
  <si>
    <t>21000.018246/2018-45</t>
  </si>
  <si>
    <t xml:space="preserve">DINAGRO-S2 </t>
  </si>
  <si>
    <t>Dinagro</t>
  </si>
  <si>
    <t>21000.008690/2015-18</t>
  </si>
  <si>
    <t>TORINO</t>
  </si>
  <si>
    <t>Tiofanato-metílico; Fluazinam</t>
  </si>
  <si>
    <t>Sipcam</t>
  </si>
  <si>
    <t>21016.002709/2022-64</t>
  </si>
  <si>
    <t>BETK-03</t>
  </si>
  <si>
    <t xml:space="preserve">Bacillus thuringiensis cepa N1; Bacillus thuringiensis cepa N2; Bacillus thuringiensis cepa N3 </t>
  </si>
  <si>
    <t>Prophyto</t>
  </si>
  <si>
    <t>21000.008580/2015-48</t>
  </si>
  <si>
    <t xml:space="preserve">ONRICE XTRA  </t>
  </si>
  <si>
    <t>Propanil</t>
  </si>
  <si>
    <t>21000.011769/2018-61</t>
  </si>
  <si>
    <t xml:space="preserve"> INZAK ZEON  </t>
  </si>
  <si>
    <t>Acetamiprido; Lambda-Cialotrina</t>
  </si>
  <si>
    <t>21000.034209/2018-84</t>
  </si>
  <si>
    <t>EMERITUS MAX 720 SC</t>
  </si>
  <si>
    <t>Clorotalonil</t>
  </si>
  <si>
    <t>21000.011755/2018-47</t>
  </si>
  <si>
    <t>NEW FOX A</t>
  </si>
  <si>
    <t>21000.017811/2018-57</t>
  </si>
  <si>
    <t xml:space="preserve">BARUS 700 WG™  </t>
  </si>
  <si>
    <t>21000.031990/2021-31</t>
  </si>
  <si>
    <t>ALVOFIX</t>
  </si>
  <si>
    <t>21000.014391/2020-71</t>
  </si>
  <si>
    <t>INÉDITO</t>
  </si>
  <si>
    <t xml:space="preserve"> Glufosinato-Sal de Amônio; Carfentrazona-etílica</t>
  </si>
  <si>
    <t>Ouro</t>
  </si>
  <si>
    <t>21000.051752/2022-22</t>
  </si>
  <si>
    <t xml:space="preserve">EVOMULT  </t>
  </si>
  <si>
    <t>Chrysodeixis includens nucleopolyhedrovirus (ChinNPV); Helicoverpa armígera nucleopolihedrovirus (HANPV = HEARNPV)</t>
  </si>
  <si>
    <t>AgBiTech</t>
  </si>
  <si>
    <t>21016.005105/2021-99</t>
  </si>
  <si>
    <t>HIRSUNYD FR 25</t>
  </si>
  <si>
    <r>
      <rPr>
        <rFont val="Arial"/>
        <i/>
        <color rgb="FF274E13"/>
        <sz val="11.0"/>
      </rPr>
      <t>HirsutelIa thompsonii</t>
    </r>
    <r>
      <rPr>
        <rFont val="Arial"/>
        <color rgb="FF274E13"/>
        <sz val="11.0"/>
      </rPr>
      <t xml:space="preserve"> Cepa 4466</t>
    </r>
  </si>
  <si>
    <t xml:space="preserve">TZ Biotec </t>
  </si>
  <si>
    <t>21016.002560/2022-13</t>
  </si>
  <si>
    <t xml:space="preserve">NOMU-PROTEC </t>
  </si>
  <si>
    <t xml:space="preserve">Metarhizium rileyi estirpe PHP1705 </t>
  </si>
  <si>
    <t xml:space="preserve">Andermatt </t>
  </si>
  <si>
    <t>21016.005895/2022-93</t>
  </si>
  <si>
    <t xml:space="preserve">NEM PHOCO  </t>
  </si>
  <si>
    <t xml:space="preserve"> Trichoderma harzianum cepa IBLF1278;  Trichoderma harzianum cepa IBLF 1282; Trichoderma viride cepa IBLF1275; Trichoderma viride cepa IBLF1276    </t>
  </si>
  <si>
    <t>Elo Simbiotica</t>
  </si>
  <si>
    <t>21016.005849/2022-94</t>
  </si>
  <si>
    <t>TEC CATP 2.8</t>
  </si>
  <si>
    <t>Bacillus thuringiensis, Isolado CBMAI 1398</t>
  </si>
  <si>
    <t xml:space="preserve">Solubio </t>
  </si>
  <si>
    <t>21016.006302/2021-25</t>
  </si>
  <si>
    <t>CABURÉ</t>
  </si>
  <si>
    <t>VSF</t>
  </si>
  <si>
    <t>21016.004711/2021-97</t>
  </si>
  <si>
    <t xml:space="preserve">GIFT  </t>
  </si>
  <si>
    <t>Mancozebe</t>
  </si>
  <si>
    <t>OXIQUÍMICA</t>
  </si>
  <si>
    <t>21000.017848/2016-13</t>
  </si>
  <si>
    <t xml:space="preserve">UNIKO  </t>
  </si>
  <si>
    <t xml:space="preserve">Rawell </t>
  </si>
  <si>
    <t>21000.055982/2016-12</t>
  </si>
  <si>
    <t>ASBELTO PRO</t>
  </si>
  <si>
    <t>Dimetomorfe; Cloridrato de Propamocarbe</t>
  </si>
  <si>
    <t>21000.005414/2013-28</t>
  </si>
  <si>
    <t xml:space="preserve">HEXAPAX SUPER </t>
  </si>
  <si>
    <t xml:space="preserve">Hexazinona </t>
  </si>
  <si>
    <t>21016.002963/2022-62</t>
  </si>
  <si>
    <t xml:space="preserve">CURACRON </t>
  </si>
  <si>
    <t>Profenofós</t>
  </si>
  <si>
    <t xml:space="preserve">Syngenta </t>
  </si>
  <si>
    <t>21000.008640/2015-22</t>
  </si>
  <si>
    <t>METRIBUZIM 480 SC B</t>
  </si>
  <si>
    <t>21000.027946/2018-21</t>
  </si>
  <si>
    <t>NEW FOX B</t>
  </si>
  <si>
    <t>21000.048979/2016-42</t>
  </si>
  <si>
    <t xml:space="preserve">ONBORD 240 SC </t>
  </si>
  <si>
    <t>Espirodiclofeno</t>
  </si>
  <si>
    <t>21000.002404/2015-01</t>
  </si>
  <si>
    <t>CLOUD</t>
  </si>
  <si>
    <t>21000.014745/2021-69</t>
  </si>
  <si>
    <t xml:space="preserve"> LANCET  </t>
  </si>
  <si>
    <t xml:space="preserve"> Diquate </t>
  </si>
  <si>
    <t>21000.050290/2019-21</t>
  </si>
  <si>
    <t>DIQUATE 200 SL ALAMOS</t>
  </si>
  <si>
    <t>Diquate</t>
  </si>
  <si>
    <t>21000.038085/2021-10</t>
  </si>
  <si>
    <t>RESPECTOR</t>
  </si>
  <si>
    <t>Cletodim; Haloxifope-P-Metílico</t>
  </si>
  <si>
    <t>Tecnomyl</t>
  </si>
  <si>
    <t>21016.003778/2022-95</t>
  </si>
  <si>
    <t>BB-PROTEC, BEAUVISAN</t>
  </si>
  <si>
    <r>
      <rPr>
        <rFont val="Arial"/>
        <i/>
        <color rgb="FF274E13"/>
        <sz val="11.0"/>
      </rPr>
      <t>Beauveria bassiana</t>
    </r>
    <r>
      <rPr>
        <rFont val="Arial"/>
        <color rgb="FF274E13"/>
        <sz val="11.0"/>
      </rPr>
      <t>, Isolado R444</t>
    </r>
  </si>
  <si>
    <t>21000.071947/2019-93</t>
  </si>
  <si>
    <t>OLASOJA 500 SC</t>
  </si>
  <si>
    <t xml:space="preserve">Flumioxazina </t>
  </si>
  <si>
    <t>21000.045872/2016-42</t>
  </si>
  <si>
    <t>CALIZI TOP 500 SC</t>
  </si>
  <si>
    <t>Sinon</t>
  </si>
  <si>
    <t>21000.007768/2020-36</t>
  </si>
  <si>
    <t xml:space="preserve">GLIFUMAX  </t>
  </si>
  <si>
    <t>Glifosato, Sal de Amônio</t>
  </si>
  <si>
    <t xml:space="preserve"> Fuhua</t>
  </si>
  <si>
    <t>21000.015536/2020-51</t>
  </si>
  <si>
    <t>PANZER DUO WG</t>
  </si>
  <si>
    <t>Flumioxazina; Clorimurom-etílico</t>
  </si>
  <si>
    <t>21016.006676/2022-21</t>
  </si>
  <si>
    <t xml:space="preserve"> CRISOBASE-E</t>
  </si>
  <si>
    <t xml:space="preserve">Chrysoperla externa
</t>
  </si>
  <si>
    <t>Base</t>
  </si>
  <si>
    <t>21000.031207/2016-71</t>
  </si>
  <si>
    <t xml:space="preserve">GLIFOSATO WYNCA 480 SL   </t>
  </si>
  <si>
    <t>Glifosato - Sal de Isopropilamina</t>
  </si>
  <si>
    <t>21000.006612/2014-90</t>
  </si>
  <si>
    <t>BOIADEIRO 250 FS</t>
  </si>
  <si>
    <t>21000.042267/2021-87</t>
  </si>
  <si>
    <t>TECNUP SUPER 608</t>
  </si>
  <si>
    <t xml:space="preserve"> Glifosato, Sal de Dimetilamina</t>
  </si>
  <si>
    <t>21000.059861/2020-26</t>
  </si>
  <si>
    <t xml:space="preserve">S-METOLACLOR 960 EC SOLUS </t>
  </si>
  <si>
    <t>21000.038458/2016-87</t>
  </si>
  <si>
    <t xml:space="preserve"> INITIATE</t>
  </si>
  <si>
    <t>21000.028860/2017-34</t>
  </si>
  <si>
    <t xml:space="preserve">FIPRONIL 800 g/Kg WG  </t>
  </si>
  <si>
    <t xml:space="preserve">Fipronil </t>
  </si>
  <si>
    <t>21016.005299/2022-11</t>
  </si>
  <si>
    <t xml:space="preserve">BIONATURE TRICHO </t>
  </si>
  <si>
    <t>Trichoderma harzianum, isolado IBLF 1278; Trichoderma harzianum, isolado IBLF 1282; Trichoderma viride, isolado IBLF 1275; Trichoderma viride, isolado IBLF 1276</t>
  </si>
  <si>
    <t xml:space="preserve">Agronatural </t>
  </si>
  <si>
    <t>21000.043244/2016-22</t>
  </si>
  <si>
    <t xml:space="preserve">DIHA WG </t>
  </si>
  <si>
    <t>Hexazinona; Diurom</t>
  </si>
  <si>
    <t>21016.006440/2022-95</t>
  </si>
  <si>
    <t xml:space="preserve">MBC VETOR  </t>
  </si>
  <si>
    <t xml:space="preserve">Beauveria bassiana, IBCB 66; Metarhizium anisopliae, IBCB 425  </t>
  </si>
  <si>
    <t>21000.034790/2020-59</t>
  </si>
  <si>
    <t>ATEXZO ANT-F</t>
  </si>
  <si>
    <t xml:space="preserve">Isocicloseram </t>
  </si>
  <si>
    <t>21000.042539/2016-81</t>
  </si>
  <si>
    <t xml:space="preserve">MELODY WG  </t>
  </si>
  <si>
    <t>21000.029132/2020-45</t>
  </si>
  <si>
    <t>SPONTA</t>
  </si>
  <si>
    <t>21000.093759/2019-16</t>
  </si>
  <si>
    <t>JOINER</t>
  </si>
  <si>
    <t>21000.029135/2020-89</t>
  </si>
  <si>
    <t xml:space="preserve">VERDAVIS  </t>
  </si>
  <si>
    <t xml:space="preserve"> Isocicloseram; Lambda-Cialotrina</t>
  </si>
  <si>
    <t>21000.101213/2021-61</t>
  </si>
  <si>
    <t xml:space="preserve">TRICHOBACH  </t>
  </si>
  <si>
    <t>Trichoderma viride, cepa IBLF 1275; Trichoderma viride, cepa IBLF 1276; Trichoderma harzianum, cepa IBLF 1278; Trichoderma harzianum, cepa IBLF 1282</t>
  </si>
  <si>
    <t>HB Industria</t>
  </si>
  <si>
    <t>21016.003801/2022-41</t>
  </si>
  <si>
    <t>BVMACE</t>
  </si>
  <si>
    <t xml:space="preserve"> JB Biotecnologia </t>
  </si>
  <si>
    <t>21000.023428/2017-57</t>
  </si>
  <si>
    <t xml:space="preserve">CHLOROTHALONIL SINO-AGRI 720 g/L SC </t>
  </si>
  <si>
    <t xml:space="preserve">Clorotalonil </t>
  </si>
  <si>
    <t xml:space="preserve"> Lemma</t>
  </si>
  <si>
    <t>21000.026599/2016-57</t>
  </si>
  <si>
    <t>BOMBER</t>
  </si>
  <si>
    <t>21000.053435/2018-64</t>
  </si>
  <si>
    <t xml:space="preserve"> PERAK 100 EC  </t>
  </si>
  <si>
    <t>Nutrien</t>
  </si>
  <si>
    <t>21016.004300/2022-82</t>
  </si>
  <si>
    <t>SOLETRA</t>
  </si>
  <si>
    <t>21000.042833/2018-55</t>
  </si>
  <si>
    <t>ROTAONE 500 SC</t>
  </si>
  <si>
    <t>21000.005607/2013-89</t>
  </si>
  <si>
    <t xml:space="preserve">HEXAPAX DRY  </t>
  </si>
  <si>
    <t>Hexazinona</t>
  </si>
  <si>
    <t>21016.003410/2022-27</t>
  </si>
  <si>
    <t>TAEGRO e KRIVESTA</t>
  </si>
  <si>
    <t>Bacillus amyloliquefaciens, cepa FZB24</t>
  </si>
  <si>
    <t>21000.020901/2016-63</t>
  </si>
  <si>
    <t xml:space="preserve">FLUTRIAFOL 500 SC PROVENTIS  </t>
  </si>
  <si>
    <t>Flutriafol</t>
  </si>
  <si>
    <t>21000.001186/2014-06</t>
  </si>
  <si>
    <t xml:space="preserve">HEXAGOLD </t>
  </si>
  <si>
    <t xml:space="preserve">UPL </t>
  </si>
  <si>
    <t>21000.063484/2016-43</t>
  </si>
  <si>
    <t>HUCK</t>
  </si>
  <si>
    <t xml:space="preserve">HELM </t>
  </si>
  <si>
    <t>21016.005188/2021-16</t>
  </si>
  <si>
    <t xml:space="preserve">OXI 0104 BF </t>
  </si>
  <si>
    <t>Tebuconazol; Trifloxistrobina; Oxicloreto de Cobre</t>
  </si>
  <si>
    <t>21000.059542/2016-34</t>
  </si>
  <si>
    <t xml:space="preserve">BITMEX 250 SL </t>
  </si>
  <si>
    <t>Imazapir</t>
  </si>
  <si>
    <t>21000.005604/2013-45</t>
  </si>
  <si>
    <t>HEXPAR SUPER</t>
  </si>
  <si>
    <t>21000.003224/2019-61</t>
  </si>
  <si>
    <t>ORO-SOLVE</t>
  </si>
  <si>
    <t xml:space="preserve">Enxofre   </t>
  </si>
  <si>
    <t>21000.005522/2021-19</t>
  </si>
  <si>
    <t xml:space="preserve">ACETAMIPRIDO+BIFENTRINA SC ALBAUGH 01  </t>
  </si>
  <si>
    <t>Acetamiprido; Bifentrina</t>
  </si>
  <si>
    <t>21000.054969/2018-16</t>
  </si>
  <si>
    <t xml:space="preserve">UPL 2013 FP  </t>
  </si>
  <si>
    <t>Azoxistrobina; Mancozebe; Protioconazol</t>
  </si>
  <si>
    <t>21000.036497/2016-40</t>
  </si>
  <si>
    <t>DEFLEXO</t>
  </si>
  <si>
    <t>21000.016055/2019-20</t>
  </si>
  <si>
    <t>MIRAVIS PRO</t>
  </si>
  <si>
    <t>Pidiflumetofem; Protioconazol</t>
  </si>
  <si>
    <t>21000.003987/2012-36</t>
  </si>
  <si>
    <t xml:space="preserve">CORSÁRIO 700 WG  </t>
  </si>
  <si>
    <t>21000.031981/2021-40</t>
  </si>
  <si>
    <t>CLOROTALONIL 720 SC TECNOMYL</t>
  </si>
  <si>
    <t>21000.054433/2017-10</t>
  </si>
  <si>
    <t>AUG 126 EC</t>
  </si>
  <si>
    <t>Quizalofope-P-Etílico</t>
  </si>
  <si>
    <t>Avgust</t>
  </si>
  <si>
    <t>21016.003771/2022-73</t>
  </si>
  <si>
    <t>ROW-Vispo</t>
  </si>
  <si>
    <t xml:space="preserve"> Bacillus subtilis, cepa IAB/BS03</t>
  </si>
  <si>
    <t xml:space="preserve">Tradecorp </t>
  </si>
  <si>
    <t>21016.000962/2023-64</t>
  </si>
  <si>
    <t xml:space="preserve">BIOIN-LONGICAU-D  </t>
  </si>
  <si>
    <t>Diachasmimorpha longicaudata</t>
  </si>
  <si>
    <t xml:space="preserve">BioIn </t>
  </si>
  <si>
    <t>21000.056732/2020-86</t>
  </si>
  <si>
    <t xml:space="preserve">DEDALO ELITE  </t>
  </si>
  <si>
    <t>21000.052063/2017-78</t>
  </si>
  <si>
    <t xml:space="preserve"> CLORPIRIFÓS ALTA 480 EC </t>
  </si>
  <si>
    <t xml:space="preserve"> Clorpirifós</t>
  </si>
  <si>
    <t xml:space="preserve">ALTA </t>
  </si>
  <si>
    <t>21000.014010/2020-54</t>
  </si>
  <si>
    <t xml:space="preserve">QUATY  </t>
  </si>
  <si>
    <t>Picloram, sal de trietanolamina; 2,4-D, sal de trietanolamina</t>
  </si>
  <si>
    <t>21000.054641/2017-19</t>
  </si>
  <si>
    <t xml:space="preserve"> AUG 126 EC BR </t>
  </si>
  <si>
    <t xml:space="preserve"> Avgust </t>
  </si>
  <si>
    <t>21000.049195/2016-31</t>
  </si>
  <si>
    <t xml:space="preserve">MILHA  </t>
  </si>
  <si>
    <t>21016.005468/2022-13</t>
  </si>
  <si>
    <t>GNC 006-4</t>
  </si>
  <si>
    <t>Trichoderma asperellum, isolado CBMAI 1622</t>
  </si>
  <si>
    <t>Gênica</t>
  </si>
  <si>
    <t>21000.016596/2021-72</t>
  </si>
  <si>
    <t>DANTOP</t>
  </si>
  <si>
    <t>Clotianidina</t>
  </si>
  <si>
    <t>21000.007122/2019-15</t>
  </si>
  <si>
    <t>SEGONIS®</t>
  </si>
  <si>
    <t>Mefentrifluconazol; Piraclostrobina</t>
  </si>
  <si>
    <t>BASF</t>
  </si>
  <si>
    <t>21000.008605/2019-37</t>
  </si>
  <si>
    <t>TONAC</t>
  </si>
  <si>
    <t>Mefentrifluconazol</t>
  </si>
  <si>
    <t>21016.005726/2022-53</t>
  </si>
  <si>
    <t xml:space="preserve">BTP 173-21A  </t>
  </si>
  <si>
    <t>Ministério da Agricultura, Pecuária e Abastecimento - MAPA</t>
  </si>
  <si>
    <t xml:space="preserve">Secretaria de Defesa Agropecuária - SDA </t>
  </si>
  <si>
    <t>Departamento de Sanidade Vegetal e Insumos Agrícolas - DSV</t>
  </si>
  <si>
    <t>Coordenação-Geral de Agrotóxicos e Afins - CGAA</t>
  </si>
  <si>
    <t>Resumo de Registro de Agrotóxicos, Componentes e Afins</t>
  </si>
  <si>
    <t>Produto Técnico - PT</t>
  </si>
  <si>
    <t>Produto Técnico a Base de Ingrediente Ativo Novo - PTN</t>
  </si>
  <si>
    <t>Produto Técnico Equivalente - PTE</t>
  </si>
  <si>
    <t>Total Prdutos Técnicos (PT + PTN + PTE + Pré-Mistura)</t>
  </si>
  <si>
    <t>Produto Formulado - PF</t>
  </si>
  <si>
    <t>Produto Formulado a Base de Ingrediente Ativo Novo - PFN</t>
  </si>
  <si>
    <t>Produto Formulado com Base em Produto Técnico Equivalente - PF/PTE</t>
  </si>
  <si>
    <t>Produto Formulado de Baixo Risco - Bio</t>
  </si>
  <si>
    <t>Produto Formulado para a Agricultura Orgânica - Bio/Org</t>
  </si>
  <si>
    <t>Total de Produtos Formulados de Baixo Risco (Bio + Bio/Org)</t>
  </si>
  <si>
    <t>Total de Produtos Formulados Químicos  (PF + PFN + PF/PTE)</t>
  </si>
  <si>
    <t>Total de Produtos Formulados (PF + PFN + PF/PTE + Bio + Bio/Org)</t>
  </si>
  <si>
    <t>Total Geral de Registros</t>
  </si>
  <si>
    <t>Legenda</t>
  </si>
  <si>
    <r>
      <rPr>
        <rFont val="Arial"/>
        <b/>
        <color rgb="FF274E13"/>
        <sz val="10.0"/>
      </rPr>
      <t>PT</t>
    </r>
    <r>
      <rPr>
        <rFont val="Arial"/>
        <b val="0"/>
        <color rgb="FF274E13"/>
        <sz val="10.0"/>
      </rPr>
      <t xml:space="preserve"> - Produto Técnico</t>
    </r>
  </si>
  <si>
    <r>
      <rPr>
        <rFont val="Arial"/>
        <b/>
        <color rgb="FF274E13"/>
        <sz val="10.0"/>
      </rPr>
      <t>PF</t>
    </r>
    <r>
      <rPr>
        <rFont val="Arial"/>
        <color rgb="FF274E13"/>
        <sz val="10.0"/>
      </rPr>
      <t xml:space="preserve"> - Produto Formulado</t>
    </r>
  </si>
  <si>
    <r>
      <rPr>
        <rFont val="Arial"/>
        <b/>
        <color rgb="FF274E13"/>
        <sz val="10.0"/>
      </rPr>
      <t>PFN</t>
    </r>
    <r>
      <rPr>
        <rFont val="Arial"/>
        <color rgb="FF274E13"/>
        <sz val="10.0"/>
      </rPr>
      <t xml:space="preserve"> - Produto Formulado a Base de Ingrediente Ativo Novo</t>
    </r>
  </si>
  <si>
    <r>
      <rPr>
        <rFont val="Arial"/>
        <b/>
        <color rgb="FF274E13"/>
        <sz val="10.0"/>
      </rPr>
      <t>PF/PTE</t>
    </r>
    <r>
      <rPr>
        <rFont val="Arial"/>
        <color rgb="FF274E13"/>
        <sz val="10.0"/>
      </rPr>
      <t xml:space="preserve"> - Produto Formulado com Base em Produto Técnico Equivalente</t>
    </r>
  </si>
  <si>
    <r>
      <rPr>
        <rFont val="Arial"/>
        <b/>
        <color rgb="FF274E13"/>
        <sz val="10.0"/>
      </rPr>
      <t>PTN</t>
    </r>
    <r>
      <rPr>
        <rFont val="Arial"/>
        <color rgb="FF274E13"/>
        <sz val="10.0"/>
      </rPr>
      <t xml:space="preserve"> - Produto Técnico a Base de Ingrediente Ativo Novo</t>
    </r>
  </si>
  <si>
    <r>
      <rPr>
        <rFont val="Arial"/>
        <b/>
        <color rgb="FF274E13"/>
        <sz val="10.0"/>
      </rPr>
      <t>Bio/Org</t>
    </r>
    <r>
      <rPr>
        <rFont val="Arial"/>
        <color rgb="FF274E13"/>
        <sz val="10.0"/>
      </rPr>
      <t xml:space="preserve"> - Produto Formulado Biológico, Microbiológico, Bioquímico, Extrato Vegetal, Regulador de Crescimento ou Semioquímico, para a Agricultura Orgânica</t>
    </r>
  </si>
  <si>
    <r>
      <rPr>
        <rFont val="Arial"/>
        <b/>
        <color rgb="FF274E13"/>
        <sz val="10.0"/>
      </rPr>
      <t>PTE</t>
    </r>
    <r>
      <rPr>
        <rFont val="Arial"/>
        <color rgb="FF274E13"/>
        <sz val="10.0"/>
      </rPr>
      <t xml:space="preserve"> - Produto Técnico Equivalente</t>
    </r>
  </si>
  <si>
    <r>
      <rPr>
        <rFont val="Arial"/>
        <b/>
        <color rgb="FF274E13"/>
        <sz val="10.0"/>
      </rPr>
      <t>Bio</t>
    </r>
    <r>
      <rPr>
        <rFont val="Arial"/>
        <b val="0"/>
        <color rgb="FF274E13"/>
        <sz val="10.0"/>
      </rPr>
      <t xml:space="preserve"> - Produto Formulado Biológico, Microbiológico, Bioquímico, Extrato Vegetal, Regulador de Crescimento ou Semioquímico; de Baixo Risco</t>
    </r>
  </si>
  <si>
    <t>Critérios:</t>
  </si>
  <si>
    <r>
      <rPr>
        <rFont val="Arial"/>
        <b/>
        <color rgb="FF274E13"/>
        <sz val="12.0"/>
      </rPr>
      <t>PF/PTE</t>
    </r>
    <r>
      <rPr>
        <rFont val="Arial"/>
        <color rgb="FF274E13"/>
        <sz val="12.0"/>
      </rPr>
      <t xml:space="preserve"> - São considerados Produtos Formulados a Base em Produto Técnco Equivalente os produtos que contenham apenas produtos técnicos registrados por comparação a produtos já registrados.</t>
    </r>
  </si>
  <si>
    <r>
      <rPr>
        <rFont val="Arial"/>
        <b/>
        <color rgb="FF274E13"/>
        <sz val="12.0"/>
      </rPr>
      <t>PFN</t>
    </r>
    <r>
      <rPr>
        <rFont val="Arial"/>
        <color rgb="FF274E13"/>
        <sz val="12.0"/>
      </rPr>
      <t xml:space="preserve"> - São considerados Produto Formulado a Base de Ingrediente Ativo Novo os produtos a base de ao menos uma nova substância, registrados no mesmo ano do PTN - Produto Técnico a Base de Ingrediente Ativo Novo ou no ano subsequente.</t>
    </r>
  </si>
  <si>
    <r>
      <rPr>
        <rFont val="Arial"/>
        <b/>
        <color rgb="FF274E13"/>
        <sz val="12.0"/>
      </rPr>
      <t>Bio</t>
    </r>
    <r>
      <rPr>
        <rFont val="Arial"/>
        <color rgb="FF274E13"/>
        <sz val="12.0"/>
      </rPr>
      <t xml:space="preserve"> - O registro de Produto Formulado Biológico, Microbiológico, Bioquímico, Extrato Vegetal, Regulador de Crescimento ou Semioquímico com classificações Classe IV - Produto Pouco Perigoso ao Meio Ambiente, conforme avaliação do IBAMA, e Categoria 5 - Produto Improvável de Causar Dano Agudo ou Não Classificado - Produto Não Classificado, pela ANVISA.</t>
    </r>
  </si>
  <si>
    <t>Observações:</t>
  </si>
  <si>
    <r>
      <rPr>
        <rFont val="Arial"/>
        <b/>
        <color rgb="FF274E13"/>
        <sz val="12.0"/>
      </rPr>
      <t>PTE e PF/PTE</t>
    </r>
    <r>
      <rPr>
        <rFont val="Arial"/>
        <color rgb="FF274E13"/>
        <sz val="12.0"/>
      </rPr>
      <t xml:space="preserve"> - O registro de Produto Técnico Equivalente e Produto Formulado com Base em Produto Técncio Equivalente se iniciou a partir da previsão legal disposta no Decreto n.</t>
    </r>
    <r>
      <rPr>
        <rFont val="Calibri"/>
        <color rgb="FF274E13"/>
        <sz val="12.0"/>
      </rPr>
      <t>°</t>
    </r>
    <r>
      <rPr>
        <rFont val="Arial"/>
        <color rgb="FF274E13"/>
        <sz val="12.0"/>
      </rPr>
      <t xml:space="preserve"> 5981, de 06 de dezembro de 2006.</t>
    </r>
  </si>
  <si>
    <r>
      <rPr>
        <rFont val="Arial"/>
        <b/>
        <color rgb="FF274E13"/>
        <sz val="12.0"/>
      </rPr>
      <t>Bio/Org</t>
    </r>
    <r>
      <rPr>
        <rFont val="Arial"/>
        <color rgb="FF274E13"/>
        <sz val="12.0"/>
      </rPr>
      <t xml:space="preserve"> - O registro de Produto Formulado Biológico, Microbiológico, Bioquímico, Extrato Vegetal, Regulador de Crescimento ou Semioquímico, para a Agricultura Orgânica se iniciou a partir da previsão legal disposta no Decreto n.° 6913, de 23 de julho de 2009.</t>
    </r>
  </si>
  <si>
    <t>Classificação Toxicolóxica - ANVISA - Consolidado</t>
  </si>
  <si>
    <t>2023
Número de Registros Aprovados por Ano de Submissão</t>
  </si>
  <si>
    <t>Não classificado - Produto não classificado</t>
  </si>
  <si>
    <t>Não determinada devido à natureza do produto (Inimigos Naturais)</t>
  </si>
  <si>
    <t>Classificação de Periculosidade Ambiental - IBAMA - Consolidado</t>
  </si>
  <si>
    <t>Tempo de Tramitação Médio dos Registros de Agrotóxicos e Afins (Em Meses)</t>
  </si>
  <si>
    <r>
      <rPr>
        <rFont val="Arial"/>
        <b/>
        <color rgb="FF274E13"/>
        <sz val="11.0"/>
      </rPr>
      <t>PT</t>
    </r>
    <r>
      <rPr>
        <rFont val="Arial"/>
        <b val="0"/>
        <color rgb="FF274E13"/>
        <sz val="11.0"/>
      </rPr>
      <t xml:space="preserve"> - Produto Técnico</t>
    </r>
  </si>
  <si>
    <r>
      <rPr>
        <rFont val="Arial"/>
        <b/>
        <color rgb="FF274E13"/>
        <sz val="11.0"/>
      </rPr>
      <t>PTN</t>
    </r>
    <r>
      <rPr>
        <rFont val="Arial"/>
        <b val="0"/>
        <color rgb="FF274E13"/>
        <sz val="11.0"/>
      </rPr>
      <t xml:space="preserve"> - Produto Técnico a Base de Ingrediente Ativo Novo</t>
    </r>
  </si>
  <si>
    <r>
      <rPr>
        <rFont val="Arial"/>
        <b/>
        <color rgb="FF274E13"/>
        <sz val="11.0"/>
      </rPr>
      <t>PTE</t>
    </r>
    <r>
      <rPr>
        <rFont val="Arial"/>
        <b val="0"/>
        <color rgb="FF274E13"/>
        <sz val="11.0"/>
      </rPr>
      <t xml:space="preserve"> - Produto Técnico Equivalente</t>
    </r>
  </si>
  <si>
    <r>
      <rPr>
        <rFont val="Arial"/>
        <b/>
        <color rgb="FF274E13"/>
        <sz val="11.0"/>
      </rPr>
      <t>Pré-Mistura</t>
    </r>
    <r>
      <rPr>
        <rFont val="Arial"/>
        <b val="0"/>
        <color rgb="FF274E13"/>
        <sz val="11.0"/>
      </rPr>
      <t xml:space="preserve"> - Produto Pré-mistura</t>
    </r>
  </si>
  <si>
    <r>
      <rPr>
        <rFont val="Arial"/>
        <b/>
        <color rgb="FF274E13"/>
        <sz val="11.0"/>
      </rPr>
      <t xml:space="preserve">PF </t>
    </r>
    <r>
      <rPr>
        <rFont val="Arial"/>
        <b val="0"/>
        <color rgb="FF274E13"/>
        <sz val="11.0"/>
      </rPr>
      <t>- Produto Formulado</t>
    </r>
  </si>
  <si>
    <r>
      <rPr>
        <rFont val="Arial"/>
        <b/>
        <color rgb="FF274E13"/>
        <sz val="11.0"/>
      </rPr>
      <t xml:space="preserve">PFN </t>
    </r>
    <r>
      <rPr>
        <rFont val="Arial"/>
        <b val="0"/>
        <color rgb="FF274E13"/>
        <sz val="11.0"/>
      </rPr>
      <t>- Produto Formulado a Base de Ingrediente Ativo Novo</t>
    </r>
  </si>
  <si>
    <r>
      <rPr>
        <rFont val="Arial"/>
        <b/>
        <color rgb="FF274E13"/>
        <sz val="11.0"/>
      </rPr>
      <t>PF/PTE</t>
    </r>
    <r>
      <rPr>
        <rFont val="Arial"/>
        <b val="0"/>
        <color rgb="FF274E13"/>
        <sz val="11.0"/>
      </rPr>
      <t xml:space="preserve"> - Produto Formulado a Base de Produto Técnico Equivalente</t>
    </r>
  </si>
  <si>
    <r>
      <rPr>
        <rFont val="Arial"/>
        <b/>
        <color rgb="FF274E13"/>
        <sz val="11.0"/>
      </rPr>
      <t xml:space="preserve">Bio </t>
    </r>
    <r>
      <rPr>
        <rFont val="Arial"/>
        <b val="0"/>
        <color rgb="FF274E13"/>
        <sz val="11.0"/>
      </rPr>
      <t>- Produto Formulado Biológico, Microbiológico, Bioquímico, Extrato Vegetal, Regulador de Crescimento ou Semioquímico; de Baixo Risco</t>
    </r>
  </si>
  <si>
    <r>
      <rPr>
        <rFont val="Arial"/>
        <b/>
        <color rgb="FF274E13"/>
        <sz val="11.0"/>
      </rPr>
      <t>Bio/Org</t>
    </r>
    <r>
      <rPr>
        <rFont val="Arial"/>
        <b val="0"/>
        <color rgb="FF274E13"/>
        <sz val="11.0"/>
      </rPr>
      <t xml:space="preserve"> - Produto Formulado Biológico, Microbiológico, Bioquímico, Extrato Vegetal, Regulador de Crescimento ou Semioquímico, para a Agricultura Orgânica</t>
    </r>
  </si>
  <si>
    <t>Registros Aprovados por Ano de Protocolo</t>
  </si>
  <si>
    <t>Total de Produtos Aprovados por Ano de Protocolo</t>
  </si>
  <si>
    <t>Ano de Registro dos Agrotóxicos, Componentes e Afins</t>
  </si>
  <si>
    <t>Total de Registros 2000 a 2023</t>
  </si>
  <si>
    <t>Ano de 2023</t>
  </si>
  <si>
    <t>I - Produto Altamente Perigoso ao Meio Ambiente</t>
  </si>
  <si>
    <r>
      <rPr>
        <rFont val="Arial"/>
        <b/>
        <color rgb="FF000066"/>
        <sz val="10.0"/>
      </rPr>
      <t>PT</t>
    </r>
    <r>
      <rPr>
        <rFont val="Arial"/>
        <b val="0"/>
        <color rgb="FF000066"/>
        <sz val="10.0"/>
      </rPr>
      <t xml:space="preserve"> - Produto Técnico</t>
    </r>
  </si>
  <si>
    <r>
      <rPr>
        <rFont val="Arial"/>
        <b/>
        <color rgb="FF000066"/>
        <sz val="10.0"/>
      </rPr>
      <t>PTN</t>
    </r>
    <r>
      <rPr>
        <rFont val="Arial"/>
        <b val="0"/>
        <color rgb="FF000066"/>
        <sz val="10.0"/>
      </rPr>
      <t xml:space="preserve"> - Produto Técnico a Base de Ingrediente Ativo Novo</t>
    </r>
  </si>
  <si>
    <r>
      <rPr>
        <rFont val="Arial"/>
        <b/>
        <color rgb="FF000066"/>
        <sz val="10.0"/>
      </rPr>
      <t>PTE</t>
    </r>
    <r>
      <rPr>
        <rFont val="Arial"/>
        <b val="0"/>
        <color rgb="FF000066"/>
        <sz val="10.0"/>
      </rPr>
      <t xml:space="preserve"> - Produto Técnico Equivalente</t>
    </r>
  </si>
  <si>
    <r>
      <rPr>
        <rFont val="Arial"/>
        <b/>
        <color rgb="FF000066"/>
        <sz val="10.0"/>
      </rPr>
      <t>Pré-Mistura</t>
    </r>
    <r>
      <rPr>
        <rFont val="Arial"/>
        <b val="0"/>
        <color rgb="FF000066"/>
        <sz val="10.0"/>
      </rPr>
      <t xml:space="preserve"> - Produto Pré-mistura</t>
    </r>
  </si>
  <si>
    <r>
      <rPr>
        <rFont val="Arial"/>
        <b/>
        <color rgb="FF000066"/>
        <sz val="10.0"/>
      </rPr>
      <t xml:space="preserve">PF </t>
    </r>
    <r>
      <rPr>
        <rFont val="Arial"/>
        <b val="0"/>
        <color rgb="FF000066"/>
        <sz val="10.0"/>
      </rPr>
      <t>- Produto Formulado</t>
    </r>
  </si>
  <si>
    <r>
      <rPr>
        <rFont val="Arial"/>
        <b/>
        <color rgb="FF000066"/>
        <sz val="10.0"/>
      </rPr>
      <t xml:space="preserve">PFN </t>
    </r>
    <r>
      <rPr>
        <rFont val="Arial"/>
        <b val="0"/>
        <color rgb="FF000066"/>
        <sz val="10.0"/>
      </rPr>
      <t>- Produto Formulado a Base de Ingrediente Ativo Novo</t>
    </r>
  </si>
  <si>
    <r>
      <rPr>
        <rFont val="Arial"/>
        <b/>
        <color rgb="FF000066"/>
        <sz val="10.0"/>
      </rPr>
      <t>PF/PTE</t>
    </r>
    <r>
      <rPr>
        <rFont val="Arial"/>
        <b val="0"/>
        <color rgb="FF000066"/>
        <sz val="10.0"/>
      </rPr>
      <t xml:space="preserve"> - Produto Formulado a Base de Produto Técnico Equivalente</t>
    </r>
  </si>
  <si>
    <r>
      <rPr>
        <rFont val="Arial"/>
        <b/>
        <color rgb="FF000066"/>
        <sz val="10.0"/>
      </rPr>
      <t xml:space="preserve">Bio </t>
    </r>
    <r>
      <rPr>
        <rFont val="Arial"/>
        <b val="0"/>
        <color rgb="FF000066"/>
        <sz val="10.0"/>
      </rPr>
      <t>- Produto Formulado Biológico, Microbiológico, Bioquímico, Extrato Vegetal, Regulador de Crescimento ou Semioquímico; de Baixo Risco</t>
    </r>
  </si>
  <si>
    <r>
      <rPr>
        <rFont val="Arial"/>
        <b/>
        <color rgb="FF000066"/>
        <sz val="10.0"/>
      </rPr>
      <t>Bio/Org</t>
    </r>
    <r>
      <rPr>
        <rFont val="Arial"/>
        <b val="0"/>
        <color rgb="FF000066"/>
        <sz val="10.0"/>
      </rPr>
      <t xml:space="preserve"> - Produto Formulado Biológico, Microbiológico, Bioquímico, Extrato Vegetal, Regulador de Crescimento ou Semioquímico, para a Agricultura Orgânica</t>
    </r>
  </si>
  <si>
    <t>Não determinada devido à natureza do produto (Inimigos naturais)</t>
  </si>
  <si>
    <t>TC00122</t>
  </si>
  <si>
    <t>21000.006874/2014-54</t>
  </si>
  <si>
    <t>Boscalida Ascenza Técnico</t>
  </si>
  <si>
    <t>Ano de 2022</t>
  </si>
  <si>
    <t>TC00222</t>
  </si>
  <si>
    <t>21000.003590/2015-97</t>
  </si>
  <si>
    <t>Boscalid Técnico Nortox</t>
  </si>
  <si>
    <t>TC00322</t>
  </si>
  <si>
    <t>21000.035695/2017-77</t>
  </si>
  <si>
    <t>Boscalid Técnico Nortox II</t>
  </si>
  <si>
    <t>TC00422</t>
  </si>
  <si>
    <t>21000.018225/2016-68</t>
  </si>
  <si>
    <t>Mesotrione Técnico Nortox III</t>
  </si>
  <si>
    <t>Mesotrione</t>
  </si>
  <si>
    <t>TC00522</t>
  </si>
  <si>
    <t>21000.017460/2017-01</t>
  </si>
  <si>
    <t>Boscalid Técnico Gilmore</t>
  </si>
  <si>
    <t>TC00622</t>
  </si>
  <si>
    <t>21000.039061/2021-70</t>
  </si>
  <si>
    <t>Boscalid Técnico Udragon</t>
  </si>
  <si>
    <t>TC00722</t>
  </si>
  <si>
    <t>21000.026003/2020-03</t>
  </si>
  <si>
    <t>Bifentrina Técnico Tide</t>
  </si>
  <si>
    <t>TC00822</t>
  </si>
  <si>
    <t>21000.013202/2017-48</t>
  </si>
  <si>
    <t>Bifenthrin Yo Técnico Helm</t>
  </si>
  <si>
    <t>TC00922</t>
  </si>
  <si>
    <t>21000.058497/2016-09</t>
  </si>
  <si>
    <t xml:space="preserve">Bifentrina Técnico Stockton </t>
  </si>
  <si>
    <t>Stockton</t>
  </si>
  <si>
    <t>TC01022</t>
  </si>
  <si>
    <t>21000.001919/2015-85</t>
  </si>
  <si>
    <t>Epoxiconazole Técnico ET</t>
  </si>
  <si>
    <t>Epoxiconazol</t>
  </si>
  <si>
    <t>TC01122</t>
  </si>
  <si>
    <t>21000.003999/2015-11</t>
  </si>
  <si>
    <t>Pyraclostrobin Técnico Rainbow</t>
  </si>
  <si>
    <t>TC01222</t>
  </si>
  <si>
    <t>21000.037340/2016-31</t>
  </si>
  <si>
    <t>Diafentiuron Técnico GSP</t>
  </si>
  <si>
    <t>TC01322</t>
  </si>
  <si>
    <t>21000.001933/2014-06</t>
  </si>
  <si>
    <t>Sulfometuron-Methyl Técnico Rotam</t>
  </si>
  <si>
    <t>Sulfometuron-methyl</t>
  </si>
  <si>
    <t>TC01422</t>
  </si>
  <si>
    <t>21000.034178/2016-08</t>
  </si>
  <si>
    <t>Picloram Técnico HB BRA</t>
  </si>
  <si>
    <t>Picloram</t>
  </si>
  <si>
    <t>TC01522</t>
  </si>
  <si>
    <t xml:space="preserve">21000.047097/2018-21
</t>
  </si>
  <si>
    <t xml:space="preserve">Flumioxazin Técnico Lier
</t>
  </si>
  <si>
    <r>
      <rPr>
        <rFont val="Arial"/>
        <b/>
        <color rgb="FF000066"/>
        <sz val="10.0"/>
      </rPr>
      <t>PT</t>
    </r>
    <r>
      <rPr>
        <rFont val="Arial"/>
        <b val="0"/>
        <color rgb="FF000066"/>
        <sz val="10.0"/>
      </rPr>
      <t xml:space="preserve"> - Produto Técnico</t>
    </r>
  </si>
  <si>
    <t>TC01622</t>
  </si>
  <si>
    <t xml:space="preserve">21000.093837/2019-82
</t>
  </si>
  <si>
    <t>Spirodiclofen Técnico CCAB II</t>
  </si>
  <si>
    <r>
      <rPr>
        <rFont val="Arial"/>
        <b/>
        <color rgb="FF000066"/>
        <sz val="10.0"/>
      </rPr>
      <t>PTN</t>
    </r>
    <r>
      <rPr>
        <rFont val="Arial"/>
        <b val="0"/>
        <color rgb="FF000066"/>
        <sz val="10.0"/>
      </rPr>
      <t xml:space="preserve"> - Produto Técnico a Base de Ingrediente Ativo Novo</t>
    </r>
  </si>
  <si>
    <t>TC01722</t>
  </si>
  <si>
    <t xml:space="preserve">21000.007970/2015-09
</t>
  </si>
  <si>
    <t>Espirodiclofeno Técnico Sumitomo</t>
  </si>
  <si>
    <r>
      <rPr>
        <rFont val="Arial"/>
        <b/>
        <color rgb="FF000066"/>
        <sz val="10.0"/>
      </rPr>
      <t>PTE</t>
    </r>
    <r>
      <rPr>
        <rFont val="Arial"/>
        <b val="0"/>
        <color rgb="FF000066"/>
        <sz val="10.0"/>
      </rPr>
      <t xml:space="preserve"> - Produto Técnico Equivalente</t>
    </r>
  </si>
  <si>
    <t>TC01822</t>
  </si>
  <si>
    <t xml:space="preserve">21000.006862/2014-20
</t>
  </si>
  <si>
    <t xml:space="preserve">Spirodiclofen Tecnico ST
</t>
  </si>
  <si>
    <r>
      <rPr>
        <rFont val="Arial"/>
        <b/>
        <color rgb="FF000066"/>
        <sz val="10.0"/>
      </rPr>
      <t>Pré-Mistura</t>
    </r>
    <r>
      <rPr>
        <rFont val="Arial"/>
        <b val="0"/>
        <color rgb="FF000066"/>
        <sz val="10.0"/>
      </rPr>
      <t xml:space="preserve"> - Produto Pré-mistura</t>
    </r>
  </si>
  <si>
    <t>TC01922</t>
  </si>
  <si>
    <t xml:space="preserve">21000.006393/2015-20
</t>
  </si>
  <si>
    <t>Pydiflumetofen Técnico</t>
  </si>
  <si>
    <t>Pidiflumetofem</t>
  </si>
  <si>
    <r>
      <rPr>
        <rFont val="Arial"/>
        <b/>
        <color rgb="FF000066"/>
        <sz val="10.0"/>
      </rPr>
      <t xml:space="preserve">PF </t>
    </r>
    <r>
      <rPr>
        <rFont val="Arial"/>
        <b val="0"/>
        <color rgb="FF000066"/>
        <sz val="10.0"/>
      </rPr>
      <t>- Produto Formulado</t>
    </r>
  </si>
  <si>
    <t>TC02022</t>
  </si>
  <si>
    <t xml:space="preserve">21000.005804/2015-60
</t>
  </si>
  <si>
    <t xml:space="preserve">Trifloxistrobina Técnico Sinon
</t>
  </si>
  <si>
    <r>
      <rPr>
        <rFont val="Arial"/>
        <b/>
        <color rgb="FF000066"/>
        <sz val="10.0"/>
      </rPr>
      <t xml:space="preserve">PFN </t>
    </r>
    <r>
      <rPr>
        <rFont val="Arial"/>
        <b val="0"/>
        <color rgb="FF000066"/>
        <sz val="10.0"/>
      </rPr>
      <t>- Produto Formulado a Base de Ingrediente Ativo Novo</t>
    </r>
  </si>
  <si>
    <t>TC02122</t>
  </si>
  <si>
    <t xml:space="preserve">21000.044015/2019-78
</t>
  </si>
  <si>
    <t xml:space="preserve">Espirodiclofeno Técnico Pilarquim
</t>
  </si>
  <si>
    <t>Pilarquim</t>
  </si>
  <si>
    <r>
      <rPr>
        <rFont val="Arial"/>
        <b/>
        <color rgb="FF000066"/>
        <sz val="10.0"/>
      </rPr>
      <t>PF/PTE</t>
    </r>
    <r>
      <rPr>
        <rFont val="Arial"/>
        <b val="0"/>
        <color rgb="FF000066"/>
        <sz val="10.0"/>
      </rPr>
      <t xml:space="preserve"> - Produto Formulado a Base de Produto Técnico Equivalente</t>
    </r>
  </si>
  <si>
    <t>TC02222</t>
  </si>
  <si>
    <t xml:space="preserve">21000.001740/2019-51
</t>
  </si>
  <si>
    <t xml:space="preserve">Picloram Técnico Bide
</t>
  </si>
  <si>
    <r>
      <rPr>
        <rFont val="Arial"/>
        <b/>
        <color rgb="FF000066"/>
        <sz val="10.0"/>
      </rPr>
      <t xml:space="preserve">Bio </t>
    </r>
    <r>
      <rPr>
        <rFont val="Arial"/>
        <b val="0"/>
        <color rgb="FF000066"/>
        <sz val="10.0"/>
      </rPr>
      <t>- Produto Formulado Biológico, Microbiológico, Bioquímico, Extrato Vegetal, Regulador de Crescimento ou Semioquímico; de Baixo Risco</t>
    </r>
  </si>
  <si>
    <t>TC02322</t>
  </si>
  <si>
    <t xml:space="preserve">21000.002415/2015-82
</t>
  </si>
  <si>
    <t xml:space="preserve">Espirodiclofeno Técnico CropChem
</t>
  </si>
  <si>
    <r>
      <rPr>
        <rFont val="Arial"/>
        <b/>
        <color rgb="FF000066"/>
        <sz val="10.0"/>
      </rPr>
      <t>Bio/Org</t>
    </r>
    <r>
      <rPr>
        <rFont val="Arial"/>
        <b val="0"/>
        <color rgb="FF000066"/>
        <sz val="10.0"/>
      </rPr>
      <t xml:space="preserve"> - Produto Formulado Biológico, Microbiológico, Bioquímico, Extrato Vegetal, Regulador de Crescimento ou Semioquímico, para a Agricultura Orgânica</t>
    </r>
  </si>
  <si>
    <t>TC02422</t>
  </si>
  <si>
    <t xml:space="preserve">21000.008614/2015-02
</t>
  </si>
  <si>
    <t xml:space="preserve">Carbendazim Técnico Adama Brasil
</t>
  </si>
  <si>
    <t>Carbendazim</t>
  </si>
  <si>
    <t>TC02522</t>
  </si>
  <si>
    <t xml:space="preserve">21000.040992/2018-15
</t>
  </si>
  <si>
    <t xml:space="preserve">Epoxiconazole Técnico Adama BR
</t>
  </si>
  <si>
    <t>TC02622</t>
  </si>
  <si>
    <t xml:space="preserve">21000.011827/2016-94
</t>
  </si>
  <si>
    <t xml:space="preserve">Isoxaflutol Técnico Nortox III
</t>
  </si>
  <si>
    <t>TC02722</t>
  </si>
  <si>
    <t xml:space="preserve">21000.041401/2018-27
</t>
  </si>
  <si>
    <t xml:space="preserve">Flumioxazin Técnico Nortox III
</t>
  </si>
  <si>
    <t>TC02822</t>
  </si>
  <si>
    <t>21000.013893/2017-80</t>
  </si>
  <si>
    <t xml:space="preserve">Picloram Técnico Nortox III
</t>
  </si>
  <si>
    <t>TC02922</t>
  </si>
  <si>
    <t xml:space="preserve">21000.008205/2013-36
</t>
  </si>
  <si>
    <t xml:space="preserve">Glifosato Técnico Beier
</t>
  </si>
  <si>
    <t>Glifosato</t>
  </si>
  <si>
    <t>TC03022</t>
  </si>
  <si>
    <t xml:space="preserve">21000.036105/2016-42
</t>
  </si>
  <si>
    <t xml:space="preserve">Fludioxonil Técnico Adama BR
</t>
  </si>
  <si>
    <t>Fludioxonil</t>
  </si>
  <si>
    <t>TC03122</t>
  </si>
  <si>
    <t xml:space="preserve">21000.009012/2014-83
</t>
  </si>
  <si>
    <t xml:space="preserve">S-metolaclor Técnico Adama
</t>
  </si>
  <si>
    <t>TC03222</t>
  </si>
  <si>
    <t>21000.049246/2019-78</t>
  </si>
  <si>
    <t xml:space="preserve">Picloram  Técnico Ada
</t>
  </si>
  <si>
    <t>TC03322</t>
  </si>
  <si>
    <t xml:space="preserve">21000.025278/2018-05
</t>
  </si>
  <si>
    <t xml:space="preserve">Flumioxazina Técnico Adama BR
</t>
  </si>
  <si>
    <t>TC03422</t>
  </si>
  <si>
    <t xml:space="preserve">21000.041197/2017-63
</t>
  </si>
  <si>
    <t xml:space="preserve">Espirodiclofeno Técnico Adama BR
</t>
  </si>
  <si>
    <t>TC03522</t>
  </si>
  <si>
    <t xml:space="preserve">21000.000410/2015-15
</t>
  </si>
  <si>
    <t xml:space="preserve">Espirodiclofeno Tradecorp Técnico
</t>
  </si>
  <si>
    <t>TC03622</t>
  </si>
  <si>
    <t>21000.008890/2014-81</t>
  </si>
  <si>
    <t xml:space="preserve">Metribuzim Técnico OF
</t>
  </si>
  <si>
    <t>TC03722</t>
  </si>
  <si>
    <t xml:space="preserve">21000.054482/2017-44
</t>
  </si>
  <si>
    <t xml:space="preserve">Glifosato Técnico FB
</t>
  </si>
  <si>
    <t xml:space="preserve">Glifosato
</t>
  </si>
  <si>
    <t>Ferbru</t>
  </si>
  <si>
    <t>TC03822</t>
  </si>
  <si>
    <t xml:space="preserve">21000.004256/2020-18
</t>
  </si>
  <si>
    <t xml:space="preserve">Flumioxazin Técnico NGC
</t>
  </si>
  <si>
    <t xml:space="preserve">Flumioxazina
</t>
  </si>
  <si>
    <t>TC03922</t>
  </si>
  <si>
    <t xml:space="preserve">21000.008773/2013-37
</t>
  </si>
  <si>
    <t xml:space="preserve">S-Metolacloro Técnico Rainbow
</t>
  </si>
  <si>
    <t>TC04022</t>
  </si>
  <si>
    <t>21000.001876/2010-23</t>
  </si>
  <si>
    <t>Hanaro Técnico</t>
  </si>
  <si>
    <t>Bistrifluron</t>
  </si>
  <si>
    <t>Iharabras</t>
  </si>
  <si>
    <t>TC04122</t>
  </si>
  <si>
    <t xml:space="preserve"> 21000.063809/2016-98</t>
  </si>
  <si>
    <t>Diflubenzuron Técnico SL</t>
  </si>
  <si>
    <t>Diflubenzuron</t>
  </si>
  <si>
    <t>TC04222</t>
  </si>
  <si>
    <t xml:space="preserve">21000.025460/2016-96
</t>
  </si>
  <si>
    <t xml:space="preserve">Picloram Técnico Gilmore
</t>
  </si>
  <si>
    <t>TC04322</t>
  </si>
  <si>
    <t xml:space="preserve">21000.045532/2020-06
</t>
  </si>
  <si>
    <t xml:space="preserve">S-Metolacloro Técnico Pilarquim
</t>
  </si>
  <si>
    <t>TC04422</t>
  </si>
  <si>
    <t xml:space="preserve">21000.006988/2014-02
</t>
  </si>
  <si>
    <t xml:space="preserve">Carbendazim Técnico Consagro
</t>
  </si>
  <si>
    <t>TC04522</t>
  </si>
  <si>
    <t xml:space="preserve">21000.020606/2016-15
</t>
  </si>
  <si>
    <t xml:space="preserve">Piraclostrobin Técnico Nortox III
</t>
  </si>
  <si>
    <t>TC04622</t>
  </si>
  <si>
    <t xml:space="preserve">21000.042024/2020-68
</t>
  </si>
  <si>
    <t xml:space="preserve">Imidacloprid Técnico NGC
</t>
  </si>
  <si>
    <t>TC04722</t>
  </si>
  <si>
    <t xml:space="preserve">21000.005989/2014-21
</t>
  </si>
  <si>
    <t>Tiametoxam Técnico Adama</t>
  </si>
  <si>
    <t>TC04822</t>
  </si>
  <si>
    <t xml:space="preserve">21000.047600/2018-49
</t>
  </si>
  <si>
    <t xml:space="preserve">Imidacloprido Técnico Adama BR
</t>
  </si>
  <si>
    <t xml:space="preserve">Imidacloprido
</t>
  </si>
  <si>
    <t>TC04922</t>
  </si>
  <si>
    <t xml:space="preserve">21000.005770/2015-11
</t>
  </si>
  <si>
    <t xml:space="preserve">Epoxiconazol Técnico Adama
</t>
  </si>
  <si>
    <t xml:space="preserve">Epoxiconazol
</t>
  </si>
  <si>
    <t>TC05022</t>
  </si>
  <si>
    <t xml:space="preserve">21000.007703/2014-42
</t>
  </si>
  <si>
    <t xml:space="preserve">Imidacloprid Técnico RDB
</t>
  </si>
  <si>
    <t>TC05122</t>
  </si>
  <si>
    <t xml:space="preserve">21000.008681/2014-38
</t>
  </si>
  <si>
    <t xml:space="preserve">Carbendazim Técnico OF
</t>
  </si>
  <si>
    <t xml:space="preserve">Carbendazim
</t>
  </si>
  <si>
    <t>TC05222</t>
  </si>
  <si>
    <t xml:space="preserve">21000.002498/2015-18
</t>
  </si>
  <si>
    <t xml:space="preserve">Imidacloprido Técnico OF
</t>
  </si>
  <si>
    <t>TC05322</t>
  </si>
  <si>
    <t xml:space="preserve">21000.004502/2018-17
</t>
  </si>
  <si>
    <t xml:space="preserve">Imidacloprid Técnico Sulphur Mills II
</t>
  </si>
  <si>
    <t>SM AGROCARE</t>
  </si>
  <si>
    <t>TC05422</t>
  </si>
  <si>
    <t xml:space="preserve">21000.008638/2015-53
</t>
  </si>
  <si>
    <t xml:space="preserve">Amicarbazone Técnico Proventis
</t>
  </si>
  <si>
    <t>TC05522</t>
  </si>
  <si>
    <t xml:space="preserve">21000.006917/2021-21
</t>
  </si>
  <si>
    <t xml:space="preserve">Pyraclostrobin Técnico ABT
</t>
  </si>
  <si>
    <t xml:space="preserve">Piraclostrobina
</t>
  </si>
  <si>
    <t>TC05622</t>
  </si>
  <si>
    <t xml:space="preserve">21000.000850/2015-72
</t>
  </si>
  <si>
    <t xml:space="preserve">Imidacloprido Técnico Cropchem
</t>
  </si>
  <si>
    <t>TC05722</t>
  </si>
  <si>
    <t xml:space="preserve">21000.000280/2016-00
</t>
  </si>
  <si>
    <t xml:space="preserve">Imidacloprid Técnico Sino- Agri
</t>
  </si>
  <si>
    <t>TC05822</t>
  </si>
  <si>
    <t xml:space="preserve">21000.014601/2020-21
</t>
  </si>
  <si>
    <t xml:space="preserve">Acetamiprid Técnico SAU
</t>
  </si>
  <si>
    <t xml:space="preserve">Acetamiprido
</t>
  </si>
  <si>
    <t>TC05922</t>
  </si>
  <si>
    <t xml:space="preserve">21000.055264/2020-22
</t>
  </si>
  <si>
    <t xml:space="preserve">Protioconazol Técnico Perterra
</t>
  </si>
  <si>
    <t xml:space="preserve">Protioconazol
</t>
  </si>
  <si>
    <t>TC06022</t>
  </si>
  <si>
    <t xml:space="preserve">21000.080482/2019-61
</t>
  </si>
  <si>
    <t xml:space="preserve">Flumioxazin Técnico CHDS II
</t>
  </si>
  <si>
    <t>TC06122</t>
  </si>
  <si>
    <t xml:space="preserve">21000.010316/2013-11
</t>
  </si>
  <si>
    <t xml:space="preserve">Epoxiconazol Técnico SH
</t>
  </si>
  <si>
    <t>TC06222</t>
  </si>
  <si>
    <t xml:space="preserve">21000.054948/2017-10
</t>
  </si>
  <si>
    <t xml:space="preserve">Pyraclostrobin Técnico NGC
</t>
  </si>
  <si>
    <t>TC06322</t>
  </si>
  <si>
    <t xml:space="preserve">21000.046700/2016-96
</t>
  </si>
  <si>
    <t xml:space="preserve">Pyraclostrobin Técnico Gilmore
</t>
  </si>
  <si>
    <t>TC06422</t>
  </si>
  <si>
    <t xml:space="preserve">21000.002294/2015-79
</t>
  </si>
  <si>
    <t xml:space="preserve">Ciproconazol Técnico Agrolead
</t>
  </si>
  <si>
    <t xml:space="preserve">Ciproconazol
</t>
  </si>
  <si>
    <t>Agrolead</t>
  </si>
  <si>
    <t>TC06522</t>
  </si>
  <si>
    <t xml:space="preserve">21000.077039/2020-47
</t>
  </si>
  <si>
    <t xml:space="preserve">Prothio Técnico Perterra
</t>
  </si>
  <si>
    <t>TC06622</t>
  </si>
  <si>
    <t>21000.015046/2020-55</t>
  </si>
  <si>
    <t>Piraclostrobina Técnico Tecnomyl</t>
  </si>
  <si>
    <t>TC06722</t>
  </si>
  <si>
    <t xml:space="preserve">21000.041739/2020-01
</t>
  </si>
  <si>
    <t>Picoxistrobina Técnico Tecnomyl</t>
  </si>
  <si>
    <t>TC06822</t>
  </si>
  <si>
    <t xml:space="preserve">21000.006330/2015-52
</t>
  </si>
  <si>
    <t xml:space="preserve">Protioconazol Técnico Adama
</t>
  </si>
  <si>
    <t>TC06922</t>
  </si>
  <si>
    <t xml:space="preserve">21000.041196/2017-19
</t>
  </si>
  <si>
    <t xml:space="preserve">Amicarbazona Técnico Adama BR
</t>
  </si>
  <si>
    <t>TC07022</t>
  </si>
  <si>
    <t xml:space="preserve">21000.004738/2015-19
</t>
  </si>
  <si>
    <t xml:space="preserve">Lambda-Cyhalothrin Technical UPL BR
</t>
  </si>
  <si>
    <t xml:space="preserve">Lambda-cialotrina
</t>
  </si>
  <si>
    <t>TC07122</t>
  </si>
  <si>
    <t xml:space="preserve">21000.040040/2021-05
</t>
  </si>
  <si>
    <t xml:space="preserve">Forward Atrazine Técnico
</t>
  </si>
  <si>
    <t>Atrazina</t>
  </si>
  <si>
    <t>TC07222</t>
  </si>
  <si>
    <t xml:space="preserve">21000.023959/2018-21
</t>
  </si>
  <si>
    <t xml:space="preserve">Ciproconazol técnico Tecnomyl II
</t>
  </si>
  <si>
    <t>TC07322</t>
  </si>
  <si>
    <t xml:space="preserve">21000.008163/2015-03
</t>
  </si>
  <si>
    <t xml:space="preserve">Espirodiclofeno Técnico OF
</t>
  </si>
  <si>
    <t>TC07422</t>
  </si>
  <si>
    <t xml:space="preserve">21000. 070841/2021-97
</t>
  </si>
  <si>
    <t xml:space="preserve">Imidacloprido HY Técnico Helm
</t>
  </si>
  <si>
    <t>TC07522</t>
  </si>
  <si>
    <t xml:space="preserve">21000.086740/2019-13
</t>
  </si>
  <si>
    <t xml:space="preserve">Protioconazol HV Técnico Helm
</t>
  </si>
  <si>
    <t>TC07622</t>
  </si>
  <si>
    <t xml:space="preserve">21000.003680/2015-88
</t>
  </si>
  <si>
    <t xml:space="preserve">Spirodiclofen Y Técnico Helm
</t>
  </si>
  <si>
    <t>TC07722</t>
  </si>
  <si>
    <t>21000.109767/2021-14</t>
  </si>
  <si>
    <t xml:space="preserve">Atrazina Técnico Cropchem
</t>
  </si>
  <si>
    <t>TC07822</t>
  </si>
  <si>
    <t xml:space="preserve">21000.006287/2015-46
</t>
  </si>
  <si>
    <t xml:space="preserve">Espirodiclofeno Técnico SRC-CropChem
</t>
  </si>
  <si>
    <t>TC07922</t>
  </si>
  <si>
    <t xml:space="preserve">21000.051484/2020-87
</t>
  </si>
  <si>
    <t xml:space="preserve">Picoxistrobina Técnico CropcChem III
</t>
  </si>
  <si>
    <t>TC08022</t>
  </si>
  <si>
    <t xml:space="preserve">21000.038711/2020-89
</t>
  </si>
  <si>
    <t xml:space="preserve">Pimetrozina Técnico CropChem II
</t>
  </si>
  <si>
    <t>TC08122</t>
  </si>
  <si>
    <t xml:space="preserve">21000.056927/2016-40
</t>
  </si>
  <si>
    <t xml:space="preserve">Pimetrozine Técnico Nortox
</t>
  </si>
  <si>
    <t>TC08222</t>
  </si>
  <si>
    <t xml:space="preserve">21000.050895/2019-11
</t>
  </si>
  <si>
    <t xml:space="preserve">Pimetrozina Técnico BRA
</t>
  </si>
  <si>
    <t>TC08322</t>
  </si>
  <si>
    <t xml:space="preserve">21000.047962/2021-35
</t>
  </si>
  <si>
    <t>Pimetrozine Técnico FB</t>
  </si>
  <si>
    <t>TC08422</t>
  </si>
  <si>
    <t xml:space="preserve">21000.006170/2014-81
</t>
  </si>
  <si>
    <t xml:space="preserve">Metomil Técnico Cropchem
</t>
  </si>
  <si>
    <t>Metomil</t>
  </si>
  <si>
    <t>TC08522</t>
  </si>
  <si>
    <t xml:space="preserve">21000.107221/2021-11
</t>
  </si>
  <si>
    <t xml:space="preserve">Picloram Técnico Ihara I
</t>
  </si>
  <si>
    <t>Ihara</t>
  </si>
  <si>
    <t>TC08622</t>
  </si>
  <si>
    <t xml:space="preserve">21000.019273/2016-73
</t>
  </si>
  <si>
    <t xml:space="preserve">Spirodiclofen Técnico Rotam
</t>
  </si>
  <si>
    <t>TC08722</t>
  </si>
  <si>
    <t xml:space="preserve">21000.020279/2018-55
</t>
  </si>
  <si>
    <t xml:space="preserve">Dicamba Técnico SA
</t>
  </si>
  <si>
    <t>TC08822</t>
  </si>
  <si>
    <t xml:space="preserve">21000.010377/2013-70
</t>
  </si>
  <si>
    <t xml:space="preserve">Dicamba Técnico SD
</t>
  </si>
  <si>
    <t>TC08922</t>
  </si>
  <si>
    <t xml:space="preserve">21000.080680/2021-40
</t>
  </si>
  <si>
    <t xml:space="preserve">Imatezapir Z Técnico Helm
</t>
  </si>
  <si>
    <t>TC09022</t>
  </si>
  <si>
    <t xml:space="preserve">21000.011327/2019-03
</t>
  </si>
  <si>
    <t>Tebutiurom Técnico Sumitomo BR</t>
  </si>
  <si>
    <t>Tebutiurom</t>
  </si>
  <si>
    <t>TC09122</t>
  </si>
  <si>
    <t xml:space="preserve">21000.077130/2020-62
</t>
  </si>
  <si>
    <t xml:space="preserve">Prothioconazole Técnico NT
</t>
  </si>
  <si>
    <t>TC09222</t>
  </si>
  <si>
    <t xml:space="preserve">21000.037833/2021-39
</t>
  </si>
  <si>
    <t xml:space="preserve">Glufosinato Técnico Alta III
</t>
  </si>
  <si>
    <t>Glufosinato</t>
  </si>
  <si>
    <t>TC09322</t>
  </si>
  <si>
    <t xml:space="preserve">21000.010831/2019-88
</t>
  </si>
  <si>
    <t xml:space="preserve">Acetamiprid Técnico United
</t>
  </si>
  <si>
    <t>TC09422</t>
  </si>
  <si>
    <t xml:space="preserve">21000.050596/2021-00
</t>
  </si>
  <si>
    <t xml:space="preserve">Bifenthrin Técnico Yangnong
</t>
  </si>
  <si>
    <t>TC09522</t>
  </si>
  <si>
    <t xml:space="preserve">21000.071339/2020-12
</t>
  </si>
  <si>
    <t xml:space="preserve">Bifenthrin Técnico NGC
</t>
  </si>
  <si>
    <t>TC09622</t>
  </si>
  <si>
    <t xml:space="preserve">21000.043480/2018-19
</t>
  </si>
  <si>
    <t xml:space="preserve">Amicarbazone Técnico Albaugh
</t>
  </si>
  <si>
    <t>TC09722</t>
  </si>
  <si>
    <t xml:space="preserve">21000.033077/2020-98
</t>
  </si>
  <si>
    <t>S-Metolaclor Técnico Solus</t>
  </si>
  <si>
    <t>TC09822</t>
  </si>
  <si>
    <t xml:space="preserve">21000.001088/2015-41
</t>
  </si>
  <si>
    <t xml:space="preserve">Metomil Técnico Gilmore
</t>
  </si>
  <si>
    <t>TC09922</t>
  </si>
  <si>
    <t xml:space="preserve">21000.068097/2019-46
</t>
  </si>
  <si>
    <t xml:space="preserve">Spirodiclofen Técnico FB
</t>
  </si>
  <si>
    <t>TC10022</t>
  </si>
  <si>
    <t xml:space="preserve">21000.001292/2015-62
</t>
  </si>
  <si>
    <t>Diurom Ascenza Técnico II</t>
  </si>
  <si>
    <t>Diurom</t>
  </si>
  <si>
    <t>TC10122</t>
  </si>
  <si>
    <t xml:space="preserve">21000.042849/2016-04
</t>
  </si>
  <si>
    <t xml:space="preserve">Dicamba Técnico Syn
</t>
  </si>
  <si>
    <t>TC10222</t>
  </si>
  <si>
    <t xml:space="preserve">21000.015885/2018-59
</t>
  </si>
  <si>
    <t xml:space="preserve">Spirodiclofeno Técnico Sulphur Mill II
</t>
  </si>
  <si>
    <t>TC10322</t>
  </si>
  <si>
    <t xml:space="preserve">21000.011516/2018-97
</t>
  </si>
  <si>
    <t xml:space="preserve">Acetamiprid Técnico Helm
</t>
  </si>
  <si>
    <t>TC10422</t>
  </si>
  <si>
    <t>21000.052727/2016-18</t>
  </si>
  <si>
    <t xml:space="preserve">Diurom Técnico Sino-Agri
</t>
  </si>
  <si>
    <t>TC10522</t>
  </si>
  <si>
    <t>21000.004857/2014-82</t>
  </si>
  <si>
    <t xml:space="preserve">Ciclanilida Técnico CCAB
</t>
  </si>
  <si>
    <t>Ciclanilida</t>
  </si>
  <si>
    <t>TC10622</t>
  </si>
  <si>
    <t xml:space="preserve">21000.006536/2015-01
</t>
  </si>
  <si>
    <t>Ciclanilida Técnica Sumitomo</t>
  </si>
  <si>
    <t>TC10722</t>
  </si>
  <si>
    <t xml:space="preserve">21000.019602/2016-86
</t>
  </si>
  <si>
    <t xml:space="preserve">Diflubenzurom Técnico Gharda
</t>
  </si>
  <si>
    <t>TC10822</t>
  </si>
  <si>
    <t xml:space="preserve">21000.038003/2016-61
</t>
  </si>
  <si>
    <t xml:space="preserve">Ciclanilida Técnico Adama
</t>
  </si>
  <si>
    <t>TC10922</t>
  </si>
  <si>
    <t xml:space="preserve">21000.031939/2020-48
</t>
  </si>
  <si>
    <t xml:space="preserve">Tebuconazole Técnico NGC
</t>
  </si>
  <si>
    <t>Tebuconazol</t>
  </si>
  <si>
    <t>TC11022</t>
  </si>
  <si>
    <t xml:space="preserve">21000.003831/2016-89
</t>
  </si>
  <si>
    <t xml:space="preserve">Glufosinato de Amônio Técnico Gilmore
</t>
  </si>
  <si>
    <t>TC11122</t>
  </si>
  <si>
    <t xml:space="preserve">21000.004722/2014-17
</t>
  </si>
  <si>
    <t xml:space="preserve">Clethodim Técnico NBL
</t>
  </si>
  <si>
    <t>Mitsui</t>
  </si>
  <si>
    <t>TC11222</t>
  </si>
  <si>
    <t xml:space="preserve">21000.007165/2018-10
</t>
  </si>
  <si>
    <t>Carbendazim Técnico CCAB</t>
  </si>
  <si>
    <t>TC11322</t>
  </si>
  <si>
    <t xml:space="preserve">21000.036819/2016-51
</t>
  </si>
  <si>
    <t xml:space="preserve">Epoxiconazole Técnico Nortox III 
</t>
  </si>
  <si>
    <t>TC11422</t>
  </si>
  <si>
    <t xml:space="preserve">21000.004139/2015-97
</t>
  </si>
  <si>
    <t xml:space="preserve">Epoxiconazole Técnico Nortox
</t>
  </si>
  <si>
    <t>TC11522</t>
  </si>
  <si>
    <t xml:space="preserve">21000.006439/2015-19
</t>
  </si>
  <si>
    <t xml:space="preserve">Epoxiconazole Tecnico Cropchem
</t>
  </si>
  <si>
    <t>TC11622</t>
  </si>
  <si>
    <t xml:space="preserve">21000.008418/2015-20
</t>
  </si>
  <si>
    <t xml:space="preserve"> Ametryn Técnico Sino-Agri
</t>
  </si>
  <si>
    <t>Ametrina</t>
  </si>
  <si>
    <t>TC11722</t>
  </si>
  <si>
    <t xml:space="preserve">21000.030028/2016-17
</t>
  </si>
  <si>
    <t xml:space="preserve">Spirodiclofen Técnico Sino-Agri
</t>
  </si>
  <si>
    <t>TC11822</t>
  </si>
  <si>
    <t xml:space="preserve">21000.000159/2015-99
</t>
  </si>
  <si>
    <t xml:space="preserve">Espirodiclofeno Técnico Adama
</t>
  </si>
  <si>
    <t>TC11922</t>
  </si>
  <si>
    <t xml:space="preserve">21000.061977/2016-49
</t>
  </si>
  <si>
    <t xml:space="preserve">Spirodiclofen R Técnico Helm 
</t>
  </si>
  <si>
    <t>TC12022</t>
  </si>
  <si>
    <t xml:space="preserve">21000.000255/2015-37
</t>
  </si>
  <si>
    <t xml:space="preserve">Espirodiclofen Técnico Nortox 
</t>
  </si>
  <si>
    <t>TC12122</t>
  </si>
  <si>
    <t xml:space="preserve">21000.040448/2017-92
</t>
  </si>
  <si>
    <t xml:space="preserve">Acefato Técnico Syncrom
</t>
  </si>
  <si>
    <t>TC12222</t>
  </si>
  <si>
    <t>21000.011652/2017-04</t>
  </si>
  <si>
    <t xml:space="preserve">Acefato Técnico Nortox II
</t>
  </si>
  <si>
    <t>TC12322</t>
  </si>
  <si>
    <t xml:space="preserve">21000.084748/2019-45
</t>
  </si>
  <si>
    <t xml:space="preserve">Pimetrozina Técnico Solus
</t>
  </si>
  <si>
    <t>TC12422</t>
  </si>
  <si>
    <t xml:space="preserve">21000.015774/2018-42
</t>
  </si>
  <si>
    <t xml:space="preserve">Flumioxazin Técnico FB
</t>
  </si>
  <si>
    <t>TC12522</t>
  </si>
  <si>
    <t xml:space="preserve">21000.037052/2016-87
</t>
  </si>
  <si>
    <t xml:space="preserve">Picoxistrobina Técnico Rainbow
</t>
  </si>
  <si>
    <t>TC12622</t>
  </si>
  <si>
    <t xml:space="preserve">21000.013651/2016-13
</t>
  </si>
  <si>
    <t xml:space="preserve">Atrazine Técnico EAGROW
</t>
  </si>
  <si>
    <t>TC12722</t>
  </si>
  <si>
    <t xml:space="preserve">21000.015078/2016-74
</t>
  </si>
  <si>
    <t xml:space="preserve">Atrazine Técnico Sino-Agri
</t>
  </si>
  <si>
    <t>TC12822</t>
  </si>
  <si>
    <t xml:space="preserve">21000.055331/2020-17
</t>
  </si>
  <si>
    <t>Dicamba Técnico Nortox V</t>
  </si>
  <si>
    <t>TC12922</t>
  </si>
  <si>
    <t xml:space="preserve">21000.008403/2013-08
</t>
  </si>
  <si>
    <t xml:space="preserve">Glifosato Técnico Alta III
</t>
  </si>
  <si>
    <t>TC13022</t>
  </si>
  <si>
    <t xml:space="preserve">21000.031597/2018-41
</t>
  </si>
  <si>
    <t xml:space="preserve">Dicamba Técnico CropChem I
</t>
  </si>
  <si>
    <t>TC13122</t>
  </si>
  <si>
    <t xml:space="preserve">21000.008463/2012-31
</t>
  </si>
  <si>
    <t xml:space="preserve">Carbendazim Técnico Rainbow
</t>
  </si>
  <si>
    <t>TC13222</t>
  </si>
  <si>
    <t xml:space="preserve">21000.002911/2016-17
</t>
  </si>
  <si>
    <t xml:space="preserve">Carbendazim Técnico Adama BR
</t>
  </si>
  <si>
    <t>TC13322</t>
  </si>
  <si>
    <t>21000.013335/2018-03</t>
  </si>
  <si>
    <t xml:space="preserve">Spiropidion Técnico </t>
  </si>
  <si>
    <t>Espiropidion</t>
  </si>
  <si>
    <t>TC13422</t>
  </si>
  <si>
    <t xml:space="preserve">  21000.058478/2021-31</t>
  </si>
  <si>
    <t xml:space="preserve">  Bifenthrin Técnico SAU</t>
  </si>
  <si>
    <t xml:space="preserve">BIorisk
</t>
  </si>
  <si>
    <t>TC13522</t>
  </si>
  <si>
    <t xml:space="preserve">  21000.006709/2017-45</t>
  </si>
  <si>
    <t>Metsulfurom-Metílico Técnico FMC</t>
  </si>
  <si>
    <t xml:space="preserve">  Metsulfurom-Metílico</t>
  </si>
  <si>
    <t>TC13622</t>
  </si>
  <si>
    <t xml:space="preserve">  21000.019990/2020-81</t>
  </si>
  <si>
    <t>Piraclostrobina Técnico Hailir</t>
  </si>
  <si>
    <t>TC13722</t>
  </si>
  <si>
    <t xml:space="preserve">  21000.065231/2019-57</t>
  </si>
  <si>
    <t xml:space="preserve">  Bifentrina Técnico CHDS</t>
  </si>
  <si>
    <t xml:space="preserve">  Bifentrina</t>
  </si>
  <si>
    <t>TC13822</t>
  </si>
  <si>
    <t xml:space="preserve">  21000.009321/2011-19</t>
  </si>
  <si>
    <t xml:space="preserve">  Acefato Técnico IN</t>
  </si>
  <si>
    <t>TC13922</t>
  </si>
  <si>
    <t xml:space="preserve">  21000.074935/2019-11</t>
  </si>
  <si>
    <t xml:space="preserve">  Acefato Técnico Crystal</t>
  </si>
  <si>
    <t>Crystal</t>
  </si>
  <si>
    <t>TC14022</t>
  </si>
  <si>
    <t>21000.015873/2018-24</t>
  </si>
  <si>
    <t>Fluimoxazina Técnico Cropchem II</t>
  </si>
  <si>
    <t>TC14122</t>
  </si>
  <si>
    <t>21000.066381/2019-88</t>
  </si>
  <si>
    <t>Metamifop Técnico</t>
  </si>
  <si>
    <t>Metamifope</t>
  </si>
  <si>
    <t>TC14222</t>
  </si>
  <si>
    <t>21000.004916/2014-12</t>
  </si>
  <si>
    <t>TIAMETOXAM TÉCNICO AGRISOR </t>
  </si>
  <si>
    <t> Tiametoxam</t>
  </si>
  <si>
    <t>TC14322</t>
  </si>
  <si>
    <t>21000.014925/2017-64</t>
  </si>
  <si>
    <t>IMIDACLOPRID TÉCNICO CCAB V</t>
  </si>
  <si>
    <t>TC14422</t>
  </si>
  <si>
    <t>21000.014927/2017-53</t>
  </si>
  <si>
    <t>IMIDACLOPRID TÉCNICO CCAB IV</t>
  </si>
  <si>
    <t> Imidacloprido</t>
  </si>
  <si>
    <t>TC14522</t>
  </si>
  <si>
    <t>21000.000545/2015-81</t>
  </si>
  <si>
    <t>IMIDACLOPRID TÉCNICO CCAB III</t>
  </si>
  <si>
    <t>TC14622</t>
  </si>
  <si>
    <t>21000.060942/2019-35</t>
  </si>
  <si>
    <t>CYPROCONAZOLE TÉCNICO JN</t>
  </si>
  <si>
    <t> Ciproconazol</t>
  </si>
  <si>
    <t xml:space="preserve">Biorisk
</t>
  </si>
  <si>
    <t>TC14722</t>
  </si>
  <si>
    <t>21000.039699/2017-24</t>
  </si>
  <si>
    <t>THIAMETHOXAM TÉCNICO ZS</t>
  </si>
  <si>
    <t>TC14822</t>
  </si>
  <si>
    <t>21000.002930/2014-81</t>
  </si>
  <si>
    <t>AZOXISTROBINA TÉCNICO HS</t>
  </si>
  <si>
    <t>TC14922</t>
  </si>
  <si>
    <t>21000.042600/2018-52</t>
  </si>
  <si>
    <t>FLUMIOXAZINA TÉCNICO BRA</t>
  </si>
  <si>
    <t>TC15022</t>
  </si>
  <si>
    <t>21000.037409/2018-99</t>
  </si>
  <si>
    <t>FLUMIOXAZIN TÉCNICO ROTAM</t>
  </si>
  <si>
    <t>TC15122</t>
  </si>
  <si>
    <t>21000.032747/2017-53</t>
  </si>
  <si>
    <t>Picloram Técnico CC BRA</t>
  </si>
  <si>
    <t>TC15222</t>
  </si>
  <si>
    <t>21000.019662/2019-41</t>
  </si>
  <si>
    <t>Flumioxazina Técnico SBT</t>
  </si>
  <si>
    <t>TC15322</t>
  </si>
  <si>
    <t>21000.001940/2015-81</t>
  </si>
  <si>
    <t>Boscalida Técnico Adama</t>
  </si>
  <si>
    <t>TC15422</t>
  </si>
  <si>
    <t>21000.006668/2014-44</t>
  </si>
  <si>
    <t>Boscalid Técnico Rainbow</t>
  </si>
  <si>
    <t>TC15522</t>
  </si>
  <si>
    <t>21000.042155/2017-40</t>
  </si>
  <si>
    <t>Picloram Técnico ZS</t>
  </si>
  <si>
    <t xml:space="preserve">ProRegistros </t>
  </si>
  <si>
    <t>TC15622</t>
  </si>
  <si>
    <t>21000.008485/2015-44</t>
  </si>
  <si>
    <t>Picloram Técnico OF</t>
  </si>
  <si>
    <t>TC15722</t>
  </si>
  <si>
    <t>21000.003725/2015-14</t>
  </si>
  <si>
    <t>Picloram Técnico Nortox BR</t>
  </si>
  <si>
    <t>TC15822</t>
  </si>
  <si>
    <t>21000.034382/2017-00</t>
  </si>
  <si>
    <t>Flumioxazin Técnico UPL</t>
  </si>
  <si>
    <t>TC15922</t>
  </si>
  <si>
    <t>21000.004228/2018-86</t>
  </si>
  <si>
    <t>Flumioxazina Técnico Adama Brasil</t>
  </si>
  <si>
    <t xml:space="preserve">Adama </t>
  </si>
  <si>
    <t>TC16022</t>
  </si>
  <si>
    <t>21000.055089/2018-59</t>
  </si>
  <si>
    <t>Flutriafol Técnico Adama Ada</t>
  </si>
  <si>
    <t>TC16122</t>
  </si>
  <si>
    <t>21000.043659/2016-04</t>
  </si>
  <si>
    <t>Lambda-cialotrina Técnico Rainbow</t>
  </si>
  <si>
    <t>TC16222</t>
  </si>
  <si>
    <t>21000.071542/2019-55</t>
  </si>
  <si>
    <t xml:space="preserve">Clomazona Técnico Rainbow </t>
  </si>
  <si>
    <t>Clomazone</t>
  </si>
  <si>
    <t>TC16322</t>
  </si>
  <si>
    <t>21000.001648/2014-87</t>
  </si>
  <si>
    <t>Imidacloprid Técnico Proventis</t>
  </si>
  <si>
    <t>TC16422</t>
  </si>
  <si>
    <t>21000.032526/2020-81</t>
  </si>
  <si>
    <t>Flumioxazin Técnico Binnong</t>
  </si>
  <si>
    <t>TC16522</t>
  </si>
  <si>
    <t>21000.007917/2015-08</t>
  </si>
  <si>
    <t>FMX Técnico</t>
  </si>
  <si>
    <t>TC16622</t>
  </si>
  <si>
    <t>21000.020226/2016-72</t>
  </si>
  <si>
    <t>S- Metolacloro Sapec Técnico II</t>
  </si>
  <si>
    <t>TC16722</t>
  </si>
  <si>
    <t>21000.006145/2014-06</t>
  </si>
  <si>
    <t>S-Metolacloro Sapec Técnico</t>
  </si>
  <si>
    <t>TC16822</t>
  </si>
  <si>
    <t>21000.030616/2017-31</t>
  </si>
  <si>
    <t>Imidacloprid Técnico Alta II</t>
  </si>
  <si>
    <t>TC16922</t>
  </si>
  <si>
    <t>21000.030002/2019-11</t>
  </si>
  <si>
    <t>Flumioxazina B Técnico Helm</t>
  </si>
  <si>
    <t>TC17022</t>
  </si>
  <si>
    <t>21000.022196/2019-81</t>
  </si>
  <si>
    <t>Flumioxazin Técnico YN</t>
  </si>
  <si>
    <t>TC17122</t>
  </si>
  <si>
    <t>21000.025232/2019-69</t>
  </si>
  <si>
    <t>Flumioxazina técnico Ada BR</t>
  </si>
  <si>
    <t>TC17222</t>
  </si>
  <si>
    <t>21000.008617/2015-38</t>
  </si>
  <si>
    <t>Piriproxifen Técnico Proplan</t>
  </si>
  <si>
    <t>TC17322</t>
  </si>
  <si>
    <t>21000.033072/2020-65</t>
  </si>
  <si>
    <t>Flumioxazim Técnico Solus</t>
  </si>
  <si>
    <t>TC17422</t>
  </si>
  <si>
    <t>21000.075150/2019-65</t>
  </si>
  <si>
    <t>Lambda-Cialotrina Técnico Ouro Fino</t>
  </si>
  <si>
    <t>TC17522</t>
  </si>
  <si>
    <t>21000.080812/2020-52</t>
  </si>
  <si>
    <t>Cletodim Técnico Ouro Fino</t>
  </si>
  <si>
    <t>TC17622</t>
  </si>
  <si>
    <t>21000.022531/2022-47</t>
  </si>
  <si>
    <t>Lambda-Cialotrina Técnico MG-BRA</t>
  </si>
  <si>
    <t>TC17722</t>
  </si>
  <si>
    <t>21000.079014/2019-44</t>
  </si>
  <si>
    <t>Lambda-Cialotrina Técnico CHDS</t>
  </si>
  <si>
    <t xml:space="preserve">CHDS </t>
  </si>
  <si>
    <t>TC17822</t>
  </si>
  <si>
    <t>21000.026252/2022-52</t>
  </si>
  <si>
    <t>Glufosinato Técnico Ihara II</t>
  </si>
  <si>
    <t>Glufosinato de Amônio</t>
  </si>
  <si>
    <t>TC17922</t>
  </si>
  <si>
    <t>21000.042865/2016-99</t>
  </si>
  <si>
    <t>Clorpirifós Técnico CCAB</t>
  </si>
  <si>
    <t>TC18022</t>
  </si>
  <si>
    <t>21000.093882/2019-37</t>
  </si>
  <si>
    <t>Trifloxystrobin Técnico FB II</t>
  </si>
  <si>
    <t>TC18122</t>
  </si>
  <si>
    <t>21000.019823/2016-54</t>
  </si>
  <si>
    <t>Metribuzim Técnico GSP</t>
  </si>
  <si>
    <t>TC18222</t>
  </si>
  <si>
    <t>21000.031755/2016-00</t>
  </si>
  <si>
    <t>Alfa-Cipermetrina Técnico Hemani</t>
  </si>
  <si>
    <t>Alfa-Cipermetrina</t>
  </si>
  <si>
    <t>TC18322</t>
  </si>
  <si>
    <t>21000.046654/2018-97</t>
  </si>
  <si>
    <t>Cletodim Técnico Nortox III</t>
  </si>
  <si>
    <t>TC18422</t>
  </si>
  <si>
    <t>21000.004454/2017-86</t>
  </si>
  <si>
    <t>Lambda-Cialotrina Técnico Mega</t>
  </si>
  <si>
    <t>TC18522</t>
  </si>
  <si>
    <t>21000.031844/2016-48</t>
  </si>
  <si>
    <t>Inscalis Técnico</t>
  </si>
  <si>
    <t>Afidopiropen</t>
  </si>
  <si>
    <t>TC18622</t>
  </si>
  <si>
    <t>21000.040311/2021-14</t>
  </si>
  <si>
    <t>Cletodim Técnico  SCH</t>
  </si>
  <si>
    <t>TC18722</t>
  </si>
  <si>
    <t>21000.000805/2015-18</t>
  </si>
  <si>
    <t>Imidacloprido Técnico Stockton</t>
  </si>
  <si>
    <t>TC18822</t>
  </si>
  <si>
    <t>21000.009935/2011-92</t>
  </si>
  <si>
    <t>Aminociclopiraclor Tecnico</t>
  </si>
  <si>
    <t>Aminociclopiraclor</t>
  </si>
  <si>
    <t>TC18922</t>
  </si>
  <si>
    <t>21000.069791/2021-03</t>
  </si>
  <si>
    <t>Flumioxazim Técnico Albaugh I</t>
  </si>
  <si>
    <t>TC19022</t>
  </si>
  <si>
    <t>21000.010394/2012-26</t>
  </si>
  <si>
    <t>Diflubenzurom Técnico Consagro</t>
  </si>
  <si>
    <t>Consagro</t>
  </si>
  <si>
    <t>TC19122</t>
  </si>
  <si>
    <t>21000.028382/2020-68</t>
  </si>
  <si>
    <t>Flumioxazin Técnico Pilarquim LC</t>
  </si>
  <si>
    <t>TC19222</t>
  </si>
  <si>
    <t>21000.028995/2019-61</t>
  </si>
  <si>
    <t>Metoxifenozida Técnico BRA</t>
  </si>
  <si>
    <t>TC19322</t>
  </si>
  <si>
    <t>21000.043895/2016-12</t>
  </si>
  <si>
    <t>Metoxifenozida Técnico Cropchem</t>
  </si>
  <si>
    <t>TC19422</t>
  </si>
  <si>
    <t>21000.007385/2015-09</t>
  </si>
  <si>
    <t>Propiconazole Técnico Cropchem</t>
  </si>
  <si>
    <t>Propiconazol</t>
  </si>
  <si>
    <t>TC19522</t>
  </si>
  <si>
    <t>21000.005401/2016-00</t>
  </si>
  <si>
    <t>Metoxifenozide Técnico Nortox</t>
  </si>
  <si>
    <t>TC19622</t>
  </si>
  <si>
    <t>21000.004303/2014-85</t>
  </si>
  <si>
    <t>Imidacloprido Técnico Nortox BR</t>
  </si>
  <si>
    <t>TC19722</t>
  </si>
  <si>
    <t>21000.070083/2020-26</t>
  </si>
  <si>
    <t>Clethodim Técnico Brilliance II</t>
  </si>
  <si>
    <t>TC19822</t>
  </si>
  <si>
    <t>21000.004959/2015-89</t>
  </si>
  <si>
    <t>Picloram Técnico Stockton</t>
  </si>
  <si>
    <t>TC19922</t>
  </si>
  <si>
    <t>21000.005828/2014-38</t>
  </si>
  <si>
    <t>Picloram Técnico Agrisor</t>
  </si>
  <si>
    <t>TC20022</t>
  </si>
  <si>
    <t>21000.001482/2014-07</t>
  </si>
  <si>
    <t>Carfentrazona-Etílica Técnico China</t>
  </si>
  <si>
    <t>Carfentrazona-etílica</t>
  </si>
  <si>
    <t>TC20122</t>
  </si>
  <si>
    <t>21000.008754/2012-20</t>
  </si>
  <si>
    <t>Miclobutanil Tecnico SD</t>
  </si>
  <si>
    <t>Miclobutanil</t>
  </si>
  <si>
    <t>TC20222</t>
  </si>
  <si>
    <t>21000.008239/2014-10</t>
  </si>
  <si>
    <t>Clorpirifós Técnico Nortox BR</t>
  </si>
  <si>
    <t>TC20322</t>
  </si>
  <si>
    <t>21000.026354/2019-72</t>
  </si>
  <si>
    <t>Tiodicarb Técnico Nortox II</t>
  </si>
  <si>
    <t>Tiodicarbe</t>
  </si>
  <si>
    <t>TC20422</t>
  </si>
  <si>
    <t>21000.060120/2019-54</t>
  </si>
  <si>
    <t>Prothioconazole CNBR Técnico</t>
  </si>
  <si>
    <t>TC20522</t>
  </si>
  <si>
    <t>21000.059242/2016-55</t>
  </si>
  <si>
    <t>Protioconazole Técnico Nufarm</t>
  </si>
  <si>
    <t>TC20622</t>
  </si>
  <si>
    <t>21000.006830/2015-13</t>
  </si>
  <si>
    <t>Mesotrione Z Técnico Helm</t>
  </si>
  <si>
    <t>TC20722</t>
  </si>
  <si>
    <t>21000.005033/2017-72</t>
  </si>
  <si>
    <t>Fomesafem Técnico Rainbow</t>
  </si>
  <si>
    <t>TC20822</t>
  </si>
  <si>
    <t>21000.017146/2017-11</t>
  </si>
  <si>
    <t>Mesotriona Técnico Adama BR</t>
  </si>
  <si>
    <t>TC20922</t>
  </si>
  <si>
    <t>21000.003145/2014-46</t>
  </si>
  <si>
    <t>Carfentrazone-Ethyl Técnico UPL</t>
  </si>
  <si>
    <t>TC21022</t>
  </si>
  <si>
    <t>21000.023704/2021-63</t>
  </si>
  <si>
    <t>Fico e Fico Técnico</t>
  </si>
  <si>
    <t>Ioxinil Octanoate</t>
  </si>
  <si>
    <t>GreenUp</t>
  </si>
  <si>
    <t>TC21122</t>
  </si>
  <si>
    <t>21000.008139/2012-13</t>
  </si>
  <si>
    <t>Pinoxaden Tecnico</t>
  </si>
  <si>
    <t>Pinoxadem</t>
  </si>
  <si>
    <t>TC21222</t>
  </si>
  <si>
    <t>21000.007880/2015-18</t>
  </si>
  <si>
    <t xml:space="preserve"> Carfentrazona-Etílica Técnico Rainbow</t>
  </si>
  <si>
    <t>TC21322</t>
  </si>
  <si>
    <t>21000.067478/2020-41</t>
  </si>
  <si>
    <t>Tiodicarbe Técnico Albaugh</t>
  </si>
  <si>
    <t>TC21422</t>
  </si>
  <si>
    <t>21000.046296/2017-31</t>
  </si>
  <si>
    <t>Mesotrione Técnico Oxon II</t>
  </si>
  <si>
    <t>TC21522</t>
  </si>
  <si>
    <t>21000.002039/2014-45</t>
  </si>
  <si>
    <t>Carfentrazona-Etílica Técnico Ouro Fino</t>
  </si>
  <si>
    <t>TC21622</t>
  </si>
  <si>
    <t>21000.060655/2016-82</t>
  </si>
  <si>
    <t>Mesotriona Técnico ZS</t>
  </si>
  <si>
    <t>TC21722</t>
  </si>
  <si>
    <t>21000.026248/2018-16</t>
  </si>
  <si>
    <t>Mesotriona Técnico AN</t>
  </si>
  <si>
    <t>TC21822</t>
  </si>
  <si>
    <t>21000.026244/2018-20</t>
  </si>
  <si>
    <t>Mesotriona Técnico ZJ</t>
  </si>
  <si>
    <t>TC21922</t>
  </si>
  <si>
    <t>21000.054869/2018-81</t>
  </si>
  <si>
    <t>Thiodicarb Técnico RDB</t>
  </si>
  <si>
    <t>TC22022</t>
  </si>
  <si>
    <t>21000.019139/2017-53</t>
  </si>
  <si>
    <t>Tiodicarbe Técnico Agrolead</t>
  </si>
  <si>
    <t>TC22122</t>
  </si>
  <si>
    <t>21000.056731/2020-31</t>
  </si>
  <si>
    <t>Pymetrozine Técnico NGC</t>
  </si>
  <si>
    <t>TC22222</t>
  </si>
  <si>
    <t>21000.082948/2019-63</t>
  </si>
  <si>
    <t>Protioconazol Técnico Pilarquim</t>
  </si>
  <si>
    <t xml:space="preserve">Pilarquim </t>
  </si>
  <si>
    <t>TC22322</t>
  </si>
  <si>
    <t>21000.048304/2019-46</t>
  </si>
  <si>
    <t>Protioconazol Técnico Hailir</t>
  </si>
  <si>
    <t xml:space="preserve">AllierBrasil </t>
  </si>
  <si>
    <t>TC22422</t>
  </si>
  <si>
    <t>21000.074201/2020-75</t>
  </si>
  <si>
    <t>Dicamba Técnico NGC</t>
  </si>
  <si>
    <t>TC22522</t>
  </si>
  <si>
    <t>21000.048364/2017-05</t>
  </si>
  <si>
    <t>Protioconazole Técnico Nortox III</t>
  </si>
  <si>
    <t>TC22622</t>
  </si>
  <si>
    <t>21000.017027/2016-87</t>
  </si>
  <si>
    <t>Piraclostrobin Técnico Nortox II</t>
  </si>
  <si>
    <t>TC22722</t>
  </si>
  <si>
    <t>21000.026678/2017-49</t>
  </si>
  <si>
    <t>Mesotrione Técnico Sino Agri</t>
  </si>
  <si>
    <t>TC22822</t>
  </si>
  <si>
    <t>21000.042087/2016-38</t>
  </si>
  <si>
    <t>Difenoconazol Técnico FMC</t>
  </si>
  <si>
    <t xml:space="preserve">Difenoconazole </t>
  </si>
  <si>
    <t>TC22922</t>
  </si>
  <si>
    <t>21000.094040/2019-01</t>
  </si>
  <si>
    <t>Difenoconazole Técnico Limin</t>
  </si>
  <si>
    <t>TC23022</t>
  </si>
  <si>
    <t>21000.000423/2015-94</t>
  </si>
  <si>
    <t>Trifloxystrobin Técnico JN</t>
  </si>
  <si>
    <t>TC23122</t>
  </si>
  <si>
    <t>21000.020687/2020-21</t>
  </si>
  <si>
    <t>Lufenuron Técnico D'Verde</t>
  </si>
  <si>
    <t>Lufenuron</t>
  </si>
  <si>
    <t>D’Verde</t>
  </si>
  <si>
    <t>TC23222</t>
  </si>
  <si>
    <t>21000.024113/2019-99</t>
  </si>
  <si>
    <t>Protioconazole Técnico Sulphur Mills</t>
  </si>
  <si>
    <t>TC23322</t>
  </si>
  <si>
    <t>21000.017495/2021-19</t>
  </si>
  <si>
    <t>Prothio H Técnico Perterra</t>
  </si>
  <si>
    <t>TC23422</t>
  </si>
  <si>
    <t>21000.079366/2019-08</t>
  </si>
  <si>
    <t>Protioconazol Técnico Adama 3</t>
  </si>
  <si>
    <t>TC23522</t>
  </si>
  <si>
    <t>21000.106733/2021-60</t>
  </si>
  <si>
    <t>Lufenuron Técnico Sino-Agri</t>
  </si>
  <si>
    <t>TC23622</t>
  </si>
  <si>
    <t>21000.052724/2016-84</t>
  </si>
  <si>
    <t>Amicarbazone Técnico Rotam</t>
  </si>
  <si>
    <t>TC23722</t>
  </si>
  <si>
    <t>21000.053557/2016-99</t>
  </si>
  <si>
    <t>Mesotrione Técnico Sinon</t>
  </si>
  <si>
    <t>TC23822</t>
  </si>
  <si>
    <t>21000.026924/2022-20</t>
  </si>
  <si>
    <t>Acetamol Técnico</t>
  </si>
  <si>
    <t>Meghmani</t>
  </si>
  <si>
    <t>TC23922</t>
  </si>
  <si>
    <t>21000.033593/2022-84</t>
  </si>
  <si>
    <t>Protioconazol técnico Cropchem VI</t>
  </si>
  <si>
    <t>TC24022</t>
  </si>
  <si>
    <t>21000.033415/2020-91</t>
  </si>
  <si>
    <t>Terbutilazina Técnico CropChem</t>
  </si>
  <si>
    <t>TC24122</t>
  </si>
  <si>
    <t>21000.033809/2021-21</t>
  </si>
  <si>
    <t>Imazetapir Técnico Tide</t>
  </si>
  <si>
    <t>TC24222</t>
  </si>
  <si>
    <t>21000.096414/2021-39</t>
  </si>
  <si>
    <t>Nicosulfuron Técnico XW</t>
  </si>
  <si>
    <t>Nicosulfuron</t>
  </si>
  <si>
    <t>Xingfa &amp; Wenda</t>
  </si>
  <si>
    <t>TC24322</t>
  </si>
  <si>
    <t>21000.013520/2018-90</t>
  </si>
  <si>
    <t>Barus Técnico</t>
  </si>
  <si>
    <t>TC24422</t>
  </si>
  <si>
    <t>21000.004380/2015-16</t>
  </si>
  <si>
    <t>Ciproconazole Técnico Nortox</t>
  </si>
  <si>
    <t>TC24522</t>
  </si>
  <si>
    <t>21000.009477/2019-49</t>
  </si>
  <si>
    <t>Glifosato Técnico CropChem II</t>
  </si>
  <si>
    <t>TC24622</t>
  </si>
  <si>
    <t>21000.060569/2022-18</t>
  </si>
  <si>
    <t>Bifentrina Técnico Ihara I</t>
  </si>
  <si>
    <t>TC24722</t>
  </si>
  <si>
    <t>21000.018207/2022-24</t>
  </si>
  <si>
    <t>Glifosato Técnico Albaugh SHB</t>
  </si>
  <si>
    <t>TC24822</t>
  </si>
  <si>
    <t>21000.082127/2019-27</t>
  </si>
  <si>
    <t>Glifosato Técnico Nortox V</t>
  </si>
  <si>
    <t>TC24922</t>
  </si>
  <si>
    <t>21000.007826/2015-64</t>
  </si>
  <si>
    <t>Isoxaflutole Técnico UPL</t>
  </si>
  <si>
    <t>TC25022</t>
  </si>
  <si>
    <t>21000.052073/2016-22</t>
  </si>
  <si>
    <t>Difenoconazole L Técnico Helm</t>
  </si>
  <si>
    <t>TC25122</t>
  </si>
  <si>
    <t>21000.049246/2016-25</t>
  </si>
  <si>
    <t>Pimetrozina Técnico Cropchem</t>
  </si>
  <si>
    <t>TC25222</t>
  </si>
  <si>
    <t>21000.010630/2016-38</t>
  </si>
  <si>
    <t>Flutriafol Técnico Adama</t>
  </si>
  <si>
    <t>TC25322</t>
  </si>
  <si>
    <t>21000.047181/2017-64</t>
  </si>
  <si>
    <t>Protioconazol Técnico Ouro Fino</t>
  </si>
  <si>
    <t>TC25422</t>
  </si>
  <si>
    <t>21000.091428/2019-41</t>
  </si>
  <si>
    <t>Lufenurom Técnico Pilarquim</t>
  </si>
  <si>
    <t>TC25522</t>
  </si>
  <si>
    <t>21000.061081/2019-11</t>
  </si>
  <si>
    <t>Protioconazol  SH Técnico Helm</t>
  </si>
  <si>
    <t>TC25622</t>
  </si>
  <si>
    <t>21000.010504/2016-83</t>
  </si>
  <si>
    <t>Flutriafol Técnico Alta II</t>
  </si>
  <si>
    <t>TC25722</t>
  </si>
  <si>
    <t>21000.043762/2019-99</t>
  </si>
  <si>
    <t>Lufenuron Técnico FB</t>
  </si>
  <si>
    <t>TC25822</t>
  </si>
  <si>
    <t>21000.005373/2014-51</t>
  </si>
  <si>
    <t>Boscalid Técnico Bailly</t>
  </si>
  <si>
    <t>TC25922</t>
  </si>
  <si>
    <t>21000.023596/2021-29</t>
  </si>
  <si>
    <t>Protioconazol Técnico Oxiquímica</t>
  </si>
  <si>
    <t>Oxiquímica</t>
  </si>
  <si>
    <t>TC26022</t>
  </si>
  <si>
    <t>21000.082399/2020-61</t>
  </si>
  <si>
    <t>Protioconazole Técnico Tide</t>
  </si>
  <si>
    <t>TC26122</t>
  </si>
  <si>
    <t>21000.035575/2021-56</t>
  </si>
  <si>
    <t>Mesotrione Técnico Albaugh AZ</t>
  </si>
  <si>
    <t>TC26222</t>
  </si>
  <si>
    <t>21000.016710/2019-40</t>
  </si>
  <si>
    <t>Difenoconazole Técnico Ada</t>
  </si>
  <si>
    <t>TC26322</t>
  </si>
  <si>
    <t>21000.014845/2021-95</t>
  </si>
  <si>
    <t>Metribuzim Técnico OF I</t>
  </si>
  <si>
    <t>TC26422</t>
  </si>
  <si>
    <t>21000.093213/2019-65</t>
  </si>
  <si>
    <t xml:space="preserve">Protioconazol Técnico Tecnomyl </t>
  </si>
  <si>
    <t>TC26522</t>
  </si>
  <si>
    <t>21000.037453/2018-07</t>
  </si>
  <si>
    <t>Protioconazole Técnico Nortox V</t>
  </si>
  <si>
    <t>TC26622</t>
  </si>
  <si>
    <t>21000.028965/2017-93</t>
  </si>
  <si>
    <t>Azoxistrobin Técnico Genbra II</t>
  </si>
  <si>
    <t>Genbra</t>
  </si>
  <si>
    <t>TC26722</t>
  </si>
  <si>
    <t>21000.071892/2020-55</t>
  </si>
  <si>
    <t>Lambda-Cyhalothrin Técnico Sino-Agri</t>
  </si>
  <si>
    <t>TC26822</t>
  </si>
  <si>
    <t>21000.005750/2015-32</t>
  </si>
  <si>
    <t>Dicamba Técnico Nortox Br</t>
  </si>
  <si>
    <t>TC26922</t>
  </si>
  <si>
    <t>21000.018354/2019-07</t>
  </si>
  <si>
    <t>Flumioxazina Técnico Ada Brasil</t>
  </si>
  <si>
    <t>TC27022</t>
  </si>
  <si>
    <t>21000.041441/2019-50</t>
  </si>
  <si>
    <t>Sulfentrazone Técnico FB</t>
  </si>
  <si>
    <t>TC27122</t>
  </si>
  <si>
    <t>21000.056678/2021-50</t>
  </si>
  <si>
    <t>Sulfentrazona Técnico Alta</t>
  </si>
  <si>
    <t>TC27222</t>
  </si>
  <si>
    <t>21000.061812/2016-77</t>
  </si>
  <si>
    <t>Lufenuron Técnico Fersol</t>
  </si>
  <si>
    <t>Ameribrás</t>
  </si>
  <si>
    <t>TC27322</t>
  </si>
  <si>
    <t>21000.031295/2021-79</t>
  </si>
  <si>
    <t>Lambda-Cyhalothrin Técnico Bharat</t>
  </si>
  <si>
    <t>TC27422</t>
  </si>
  <si>
    <t>21000.008923/2014-93</t>
  </si>
  <si>
    <t>Lambda-cialotrina Técnico BR-Cropchem</t>
  </si>
  <si>
    <t>TC27522</t>
  </si>
  <si>
    <t>21000.001176/2014-62</t>
  </si>
  <si>
    <t>Nicosulfuron Técnico RTM</t>
  </si>
  <si>
    <t>TC27622</t>
  </si>
  <si>
    <t>21000.036498/2016-94</t>
  </si>
  <si>
    <t>Flumioxazim Sapec Técnico</t>
  </si>
  <si>
    <t>TC27722</t>
  </si>
  <si>
    <t>21000.067477/2020-05</t>
  </si>
  <si>
    <t>Tiametoxam Técnico Albaugh</t>
  </si>
  <si>
    <t>TC27822</t>
  </si>
  <si>
    <t>21000.004637/2015-30</t>
  </si>
  <si>
    <t>Tiametoxam OF I</t>
  </si>
  <si>
    <t>TC27922</t>
  </si>
  <si>
    <t>21000.004681/2018-92</t>
  </si>
  <si>
    <t>Metribuzim Técnico Nortox II</t>
  </si>
  <si>
    <t>21000.053656/2017-51</t>
  </si>
  <si>
    <t>Excalia Max</t>
  </si>
  <si>
    <t>Impirfluxam; Tebuconazol</t>
  </si>
  <si>
    <t> Sumitomo</t>
  </si>
  <si>
    <t>21000.003112/2014-04</t>
  </si>
  <si>
    <t>Naria DM</t>
  </si>
  <si>
    <t>Dimetomorfe; Piraclostrobina</t>
  </si>
  <si>
    <t>21000.033615/2018-20</t>
  </si>
  <si>
    <t>Dorai Max</t>
  </si>
  <si>
    <t>Dibrometo de Diquate; Amicarbazona</t>
  </si>
  <si>
    <t xml:space="preserve">Iharabras </t>
  </si>
  <si>
    <t>21000.087671/2019-65</t>
  </si>
  <si>
    <t>Xeque Mate HT</t>
  </si>
  <si>
    <t>Glifosato, Sal de Potássio</t>
  </si>
  <si>
    <t>21016.002575/2021-09</t>
  </si>
  <si>
    <t>Provilar</t>
  </si>
  <si>
    <t xml:space="preserve"> Bacillus velezensis; Bacillus subtilis</t>
  </si>
  <si>
    <t>21000.002714/2015-17</t>
  </si>
  <si>
    <t>Moddus Neo</t>
  </si>
  <si>
    <t>Trinexapaque-etílico</t>
  </si>
  <si>
    <t>21000.023777/2017-79</t>
  </si>
  <si>
    <t>Arquero</t>
  </si>
  <si>
    <t>21016.005575/2021-52</t>
  </si>
  <si>
    <t>Biopodisi</t>
  </si>
  <si>
    <t xml:space="preserve">Telenomus podisi </t>
  </si>
  <si>
    <t>Mosoletto</t>
  </si>
  <si>
    <t>21000.008103/2014-00</t>
  </si>
  <si>
    <t>Cinturão 500 SC</t>
  </si>
  <si>
    <t>21000.057698/2020-67</t>
  </si>
  <si>
    <t>Clorotalonil Oxon 720 SC II</t>
  </si>
  <si>
    <t>21000.047910/2020-88</t>
  </si>
  <si>
    <t>Bravengis</t>
  </si>
  <si>
    <t>Clorotalonil; Tebuconazole</t>
  </si>
  <si>
    <t>21000.065447/2020-56</t>
  </si>
  <si>
    <t>Terbutilazina Oxon 500 SC I</t>
  </si>
  <si>
    <t xml:space="preserve">Terbutilazina </t>
  </si>
  <si>
    <t>21000.057696/2020-78</t>
  </si>
  <si>
    <t>Clorotalonil Oxon 720 SC</t>
  </si>
  <si>
    <t>21000.056174/2016-72</t>
  </si>
  <si>
    <t>Exert 540 EC</t>
  </si>
  <si>
    <t>Haloxifope-P-metílico</t>
  </si>
  <si>
    <t>21000.008003/2015-56</t>
  </si>
  <si>
    <t>Adver 240 SC</t>
  </si>
  <si>
    <t xml:space="preserve">Clorfenapir  </t>
  </si>
  <si>
    <t>21000.029403/2020-62</t>
  </si>
  <si>
    <t>Cropper</t>
  </si>
  <si>
    <t>Mancozebe; Protioconazol; Fluxapiroxade</t>
  </si>
  <si>
    <t>21000.004774/2015-74</t>
  </si>
  <si>
    <t>AMAZE 450 WG</t>
  </si>
  <si>
    <t>Cimoxanil</t>
  </si>
  <si>
    <t>21000.048795/2017-63</t>
  </si>
  <si>
    <t>MANZIVEX I</t>
  </si>
  <si>
    <t>21000.049554/2020-37</t>
  </si>
  <si>
    <t>ORINS</t>
  </si>
  <si>
    <t>Orius insidiosus</t>
  </si>
  <si>
    <t>Topbio</t>
  </si>
  <si>
    <t>21000.058750/2016-16</t>
  </si>
  <si>
    <t>PAYLOAD</t>
  </si>
  <si>
    <t>21016.005831/2021-10</t>
  </si>
  <si>
    <t xml:space="preserve"> BTP 400-21</t>
  </si>
  <si>
    <r>
      <rPr>
        <rFont val="Arial"/>
        <i/>
        <color rgb="FF000066"/>
        <sz val="11.0"/>
      </rPr>
      <t>Azadirachta indica</t>
    </r>
    <r>
      <rPr>
        <rFont val="Arial"/>
        <color rgb="FF000066"/>
        <sz val="11.0"/>
      </rPr>
      <t xml:space="preserve"> (Óleo de Nim)</t>
    </r>
  </si>
  <si>
    <t>21000.049552/2020-48</t>
  </si>
  <si>
    <t>CRISOP</t>
  </si>
  <si>
    <t>Chrysoperla externa</t>
  </si>
  <si>
    <t>21000.060199/2016-71</t>
  </si>
  <si>
    <t>SUREGUARD</t>
  </si>
  <si>
    <t>21000.060202/2016-56</t>
  </si>
  <si>
    <t>INTRISIC</t>
  </si>
  <si>
    <t>21000.033616/2018-74</t>
  </si>
  <si>
    <t>BURNER</t>
  </si>
  <si>
    <t>Dibrometo de Diquate; Flumioxazina</t>
  </si>
  <si>
    <t>21000.008949/2017-84</t>
  </si>
  <si>
    <t xml:space="preserve"> SELECT 3 EC </t>
  </si>
  <si>
    <t>21000.001832/2011-84</t>
  </si>
  <si>
    <t> ZAMPRO</t>
  </si>
  <si>
    <t>Ametoctradina; Dimetomorfe</t>
  </si>
  <si>
    <t>21016.005694/2021-13</t>
  </si>
  <si>
    <t>GNC 010-2</t>
  </si>
  <si>
    <t xml:space="preserve"> Beauveria bassiana, isolado IBCB 66</t>
  </si>
  <si>
    <t>21016.005789/2021-29</t>
  </si>
  <si>
    <t>JB PA L-E</t>
  </si>
  <si>
    <t>Palmistichus elaeisis</t>
  </si>
  <si>
    <t>JB Biotecnologia</t>
  </si>
  <si>
    <t>21000.002290/2015-91</t>
  </si>
  <si>
    <t>AZOXISTROBINA COONAGRO 250 SC</t>
  </si>
  <si>
    <t>21000.003881/2014-02</t>
  </si>
  <si>
    <t>ZETHAPYR BR</t>
  </si>
  <si>
    <t>21000.004301/2015-77</t>
  </si>
  <si>
    <t>SNIPER​ PRIME</t>
  </si>
  <si>
    <t>Fluroxipir-meptilico; Picloram</t>
  </si>
  <si>
    <t>21000.005733/2015-03</t>
  </si>
  <si>
    <t>SHIFT</t>
  </si>
  <si>
    <t>21000.053654/2017-62</t>
  </si>
  <si>
    <t>FOX SUPRA</t>
  </si>
  <si>
    <t>Impirfluxam; Protioconazol</t>
  </si>
  <si>
    <t>21000.049006/2017-10</t>
  </si>
  <si>
    <t>TAGZOLE 250 EC</t>
  </si>
  <si>
    <t>Difenoconazol</t>
  </si>
  <si>
    <t>Tagros</t>
  </si>
  <si>
    <t>21000.032892/2017-34</t>
  </si>
  <si>
    <t>ORONDIS ULTRA</t>
  </si>
  <si>
    <t>Mandipropamida; Oxatiapiprolim</t>
  </si>
  <si>
    <t>21000.002866/2015-10</t>
  </si>
  <si>
    <t>PATROL</t>
  </si>
  <si>
    <t>Glufosinato - Sal de amônio</t>
  </si>
  <si>
    <t xml:space="preserve"> Adama </t>
  </si>
  <si>
    <t>21000.007673/2010-41</t>
  </si>
  <si>
    <t>BOREY SC</t>
  </si>
  <si>
    <t>Imidacloprido; Lambda-cialotrina</t>
  </si>
  <si>
    <t>21000.063504/2016-86</t>
  </si>
  <si>
    <t>BELYAN</t>
  </si>
  <si>
    <t>Mefentrifluconazol; Piraclostrobina; Fluxapiroxade</t>
  </si>
  <si>
    <t>21000.011806/2009-40</t>
  </si>
  <si>
    <t xml:space="preserve"> ZAMPRO DM</t>
  </si>
  <si>
    <t>Ametoctradina; Dimetomorfe</t>
  </si>
  <si>
    <t>21000.019081/2017-48</t>
  </si>
  <si>
    <t>CREVIXAR</t>
  </si>
  <si>
    <t>21000.019080/2017-01</t>
  </si>
  <si>
    <t>PALIVAR</t>
  </si>
  <si>
    <t>21000.063210/2016-54</t>
  </si>
  <si>
    <t>DIVEX</t>
  </si>
  <si>
    <t>Clorotalonil; Fluxapiroxade</t>
  </si>
  <si>
    <t>21000.051697/2018-94</t>
  </si>
  <si>
    <t xml:space="preserve"> FORASTEIRO</t>
  </si>
  <si>
    <t>2,4-D; Fluroxipir-meptílico; Picloram</t>
  </si>
  <si>
    <t>21000.009071/2012-90</t>
  </si>
  <si>
    <t>LUXOR</t>
  </si>
  <si>
    <t>Picloram; 2,4-D</t>
  </si>
  <si>
    <t>21000.000989/2013-54</t>
  </si>
  <si>
    <t>PALMERO WG</t>
  </si>
  <si>
    <t>21000.005567/2015-37</t>
  </si>
  <si>
    <t>COLT</t>
  </si>
  <si>
    <t>21000.002421/2018-82</t>
  </si>
  <si>
    <t>UPL 1014 FP</t>
  </si>
  <si>
    <t>Acefato; Bifentrina</t>
  </si>
  <si>
    <t>21000.048631/2021-12</t>
  </si>
  <si>
    <t>SQUADRA</t>
  </si>
  <si>
    <t>Beauveria bassiana - isolado IBCB 66; Metarhizium anisopliae cepa IBCB 425</t>
  </si>
  <si>
    <t>Ecosolução</t>
  </si>
  <si>
    <t>21016.006634/2021-18</t>
  </si>
  <si>
    <t>BACILLUS THURINGIENSIS BOM FUTURO</t>
  </si>
  <si>
    <t>Bacillus thuringiensis var. kurstaki isolado HD-1 (S 1450)</t>
  </si>
  <si>
    <t>Bom Futuro</t>
  </si>
  <si>
    <t>21016.005830/2021-67</t>
  </si>
  <si>
    <t>BTP 300-21</t>
  </si>
  <si>
    <t>Óleo de Nim (Azadirachta indica)</t>
  </si>
  <si>
    <t>21000.040243/2020-11</t>
  </si>
  <si>
    <t>PRODIGY</t>
  </si>
  <si>
    <t xml:space="preserve">Dow </t>
  </si>
  <si>
    <t>21016.007024/2021-23</t>
  </si>
  <si>
    <t>STPL-R1</t>
  </si>
  <si>
    <t>Cinetina; Ácido Giberélico, GA3; Ácido 4-Indol-3Ilbutírico</t>
  </si>
  <si>
    <t>Stoller</t>
  </si>
  <si>
    <t>21000.009602/2012-44</t>
  </si>
  <si>
    <t>HIGON R</t>
  </si>
  <si>
    <t>Clorimuron-etílico</t>
  </si>
  <si>
    <t>21000.007755/2015-08</t>
  </si>
  <si>
    <t>TIOFANATO NORTOX</t>
  </si>
  <si>
    <t>Tiofanato-metílico</t>
  </si>
  <si>
    <t>21000.027582/2017-06</t>
  </si>
  <si>
    <t>BENKEI</t>
  </si>
  <si>
    <t>Buprofezina</t>
  </si>
  <si>
    <t>21000.025834/2018-35</t>
  </si>
  <si>
    <t>HALOXIFOP-METÍLICO 124,7 EC TECNOMYL I</t>
  </si>
  <si>
    <t>Haloxifop-P-Metíl</t>
  </si>
  <si>
    <t>21000.004717/2012-42</t>
  </si>
  <si>
    <t>NUCLEUS</t>
  </si>
  <si>
    <t>21000.015789/2019-91</t>
  </si>
  <si>
    <t>WINOUT XTRA</t>
  </si>
  <si>
    <t>21000.005843/2015-67</t>
  </si>
  <si>
    <t>RAINVEL</t>
  </si>
  <si>
    <t>21000.001955/2014-68</t>
  </si>
  <si>
    <t>METOLOX 96 EC</t>
  </si>
  <si>
    <t xml:space="preserve"> S-Metacloro</t>
  </si>
  <si>
    <t>21000.049678/2017-17</t>
  </si>
  <si>
    <t>AMICARBAZONE NORTOX</t>
  </si>
  <si>
    <t>21000.044268/2017-80</t>
  </si>
  <si>
    <t>GARROTEBR</t>
  </si>
  <si>
    <t>Fluroxipir-meptilico; Picloram - Sal de Triisopropanolamina</t>
  </si>
  <si>
    <t xml:space="preserve">Ouro Fino </t>
  </si>
  <si>
    <t>21016.006788/2021-00</t>
  </si>
  <si>
    <t>BIOPALMIS</t>
  </si>
  <si>
    <t>Morsoleto</t>
  </si>
  <si>
    <t>21000.007555/2016-28</t>
  </si>
  <si>
    <t>PLATEAU SPIN</t>
  </si>
  <si>
    <t>Imazapique</t>
  </si>
  <si>
    <t>21000.003487/2018-90</t>
  </si>
  <si>
    <t>PLANITY</t>
  </si>
  <si>
    <t>Impirfluxam; Tebuconazol</t>
  </si>
  <si>
    <t>21016.007007/2021-96</t>
  </si>
  <si>
    <t>STM-R1</t>
  </si>
  <si>
    <t>21000.005915/2015-76</t>
  </si>
  <si>
    <t>SPARVIERO 100</t>
  </si>
  <si>
    <t>21000.026348/2019-15</t>
  </si>
  <si>
    <t>COFENRIN</t>
  </si>
  <si>
    <t>21000.004866/2010-40</t>
  </si>
  <si>
    <t>HANARO</t>
  </si>
  <si>
    <t>Bistriflurom</t>
  </si>
  <si>
    <t>21000.049252/2016-82</t>
  </si>
  <si>
    <t xml:space="preserve"> WIKING 600 WG</t>
  </si>
  <si>
    <t>Metsulfurom-Metílico</t>
  </si>
  <si>
    <t>21000.003100/2015-52</t>
  </si>
  <si>
    <t>FIPRONIL 800 WG PROVENTIS</t>
  </si>
  <si>
    <t>21000.005568/2015-81</t>
  </si>
  <si>
    <t>YETI</t>
  </si>
  <si>
    <t>21000.001211/2009-86</t>
  </si>
  <si>
    <t>VIGORBR</t>
  </si>
  <si>
    <t>21016.006623/2021-20</t>
  </si>
  <si>
    <t>BIODIATRAEA</t>
  </si>
  <si>
    <t>Trichospilus diatraeae</t>
  </si>
  <si>
    <t>21016.005713/2021-01</t>
  </si>
  <si>
    <t>BEAUVE 100</t>
  </si>
  <si>
    <r>
      <rPr>
        <rFont val="Arial"/>
        <i/>
        <color rgb="FF000066"/>
        <sz val="11.0"/>
      </rPr>
      <t>Beauveria bassiana</t>
    </r>
    <r>
      <rPr>
        <rFont val="Arial"/>
        <color rgb="FF000066"/>
        <sz val="11.0"/>
      </rPr>
      <t>, isolado IBCB 66</t>
    </r>
  </si>
  <si>
    <t>21016.005771/2021-27</t>
  </si>
  <si>
    <t>HIZIUM 100</t>
  </si>
  <si>
    <r>
      <rPr>
        <rFont val="Arial"/>
        <i/>
        <color rgb="FF000066"/>
        <sz val="11.0"/>
      </rPr>
      <t>Metarhizium anisopliae,</t>
    </r>
    <r>
      <rPr>
        <rFont val="Arial"/>
        <color rgb="FF000066"/>
        <sz val="11.0"/>
      </rPr>
      <t xml:space="preserve"> isolado IBCB 425</t>
    </r>
  </si>
  <si>
    <t>21000.000907/2015-33</t>
  </si>
  <si>
    <t>MPOWER GLIFOSATO 480 SL</t>
  </si>
  <si>
    <t>Glifosato, Sal de isopropilamina</t>
  </si>
  <si>
    <t>21000.009043/2014-34</t>
  </si>
  <si>
    <t>GLIFOSATO FARMWAY 480</t>
  </si>
  <si>
    <t>21016.007416/2021-92</t>
  </si>
  <si>
    <t>BOVAX</t>
  </si>
  <si>
    <t>Biossíntese</t>
  </si>
  <si>
    <t>21016.007420/2021-51</t>
  </si>
  <si>
    <t>METHABIO</t>
  </si>
  <si>
    <t xml:space="preserve">Metarhizium anisopliae, isolado IBCB 425 </t>
  </si>
  <si>
    <t>21016.005422/2021-13</t>
  </si>
  <si>
    <t>TEC HUNTER</t>
  </si>
  <si>
    <t xml:space="preserve"> Metarhizium anisopliae, cepa IBCB 425</t>
  </si>
  <si>
    <t>21016.005423/2021-50</t>
  </si>
  <si>
    <t>TEC WHITE</t>
  </si>
  <si>
    <t>21000.000627/2010-11</t>
  </si>
  <si>
    <t>ZAMPRO MT</t>
  </si>
  <si>
    <t xml:space="preserve"> Ametoctradina; Metiram</t>
  </si>
  <si>
    <t>21000.043179/2018-05</t>
  </si>
  <si>
    <t>APRESA</t>
  </si>
  <si>
    <t>Flumioxazina; S-Metolacloro</t>
  </si>
  <si>
    <t>21000.070413/2019-40</t>
  </si>
  <si>
    <t>JUMBO BR</t>
  </si>
  <si>
    <t>Sulfentrazona; Tebutiurom</t>
  </si>
  <si>
    <t>21000.009080/2014-42</t>
  </si>
  <si>
    <t>MAYORAL</t>
  </si>
  <si>
    <t>Imazapique; Imazapir</t>
  </si>
  <si>
    <t>21000.013211/2021-15</t>
  </si>
  <si>
    <t>ARBUST</t>
  </si>
  <si>
    <t>Triclopir-Butotílico</t>
  </si>
  <si>
    <t>21016.009154/2021-09</t>
  </si>
  <si>
    <t>COMBAT MBC</t>
  </si>
  <si>
    <t>Eloiza</t>
  </si>
  <si>
    <t>21000.008280/2013-05</t>
  </si>
  <si>
    <t>GLIFOSATO 480 SL CCAB</t>
  </si>
  <si>
    <t>21000.001563/2014-07</t>
  </si>
  <si>
    <t>CAPTUS PLUS</t>
  </si>
  <si>
    <t>Azoxistrobina; Ciproconazol</t>
  </si>
  <si>
    <t xml:space="preserve">Upl </t>
  </si>
  <si>
    <t>21000.025997/2017-37</t>
  </si>
  <si>
    <t>CIRCLE</t>
  </si>
  <si>
    <t>21000.006855/2015-17</t>
  </si>
  <si>
    <t>AMETRINA CCAB 500 SC</t>
  </si>
  <si>
    <t xml:space="preserve"> Ametrina</t>
  </si>
  <si>
    <t>21000.003566/2015-58</t>
  </si>
  <si>
    <t>FIPRONIL 800 WG PLS CL1</t>
  </si>
  <si>
    <t xml:space="preserve"> Fipronil</t>
  </si>
  <si>
    <t>21000.008078/2015-37</t>
  </si>
  <si>
    <t xml:space="preserve"> FIPRONIL CCAB 800 WG</t>
  </si>
  <si>
    <t>21000.076209/2020-76</t>
  </si>
  <si>
    <t>CLOROTALONIL C 720 SC PERTERRA</t>
  </si>
  <si>
    <t xml:space="preserve"> Clorotalonil  </t>
  </si>
  <si>
    <t>21000.010537/2013-81</t>
  </si>
  <si>
    <t>LOTUS 750 WG</t>
  </si>
  <si>
    <t>Nicossulfurom</t>
  </si>
  <si>
    <t>21000.006531/2013-17</t>
  </si>
  <si>
    <t xml:space="preserve"> APLIC</t>
  </si>
  <si>
    <t>Cloreto de Mepiquate; Ciclanilida</t>
  </si>
  <si>
    <t>21000.000413/2015-59</t>
  </si>
  <si>
    <t>2,4-D 806 ATANOR</t>
  </si>
  <si>
    <t>2,4-D, Sal de Dimetilamina</t>
  </si>
  <si>
    <t xml:space="preserve"> Albaugh</t>
  </si>
  <si>
    <t>21000.020399/2018-52</t>
  </si>
  <si>
    <t>REDIGO A</t>
  </si>
  <si>
    <t>21000.093595/2019-27</t>
  </si>
  <si>
    <t>SONDA HT</t>
  </si>
  <si>
    <t>21000.093592/2019-93</t>
  </si>
  <si>
    <t>TARGA MAX HT</t>
  </si>
  <si>
    <t>21016.009062/2021-11</t>
  </si>
  <si>
    <t>LALSTOP ORGANIC DS</t>
  </si>
  <si>
    <t>Trichoderma asperellum, isolado URM-5911</t>
  </si>
  <si>
    <t>Lallemand</t>
  </si>
  <si>
    <t>21000.062635/2021-11</t>
  </si>
  <si>
    <t>TEZPETIX BEAUVE​</t>
  </si>
  <si>
    <t>Beauveria bassiana, isolado Simbi BB 15</t>
  </si>
  <si>
    <t>Simbiose</t>
  </si>
  <si>
    <t>21000.036553/2021-11</t>
  </si>
  <si>
    <t>ELAGESK</t>
  </si>
  <si>
    <t>Baculovírus Spodoptera frugiperda (SfMNPV), isolado 6</t>
  </si>
  <si>
    <t>21000.050736/2017-55</t>
  </si>
  <si>
    <t>HURON</t>
  </si>
  <si>
    <t>21000.049471/2018-23</t>
  </si>
  <si>
    <t>BORDALO PRO</t>
  </si>
  <si>
    <t>Profenofós; Lufenuron</t>
  </si>
  <si>
    <t>21000.042093/2020-71</t>
  </si>
  <si>
    <t>PROTEGE</t>
  </si>
  <si>
    <t xml:space="preserve"> Bacillus amyloliquefaciens, isolado CNPSo3202; Bacillus velezensis, isolado CNPSo3602; Bacillus thuringiensis, isolado CNPSo3915</t>
  </si>
  <si>
    <t>Tacto</t>
  </si>
  <si>
    <t>21016.000325/2022-15</t>
  </si>
  <si>
    <t>TEC PLUS</t>
  </si>
  <si>
    <t>Bacillus thutingiensis kurstaki, isolado HD-1 (S1450)</t>
  </si>
  <si>
    <t>21000.008460/2016-21</t>
  </si>
  <si>
    <t>PROPICONAZOLE NORTOX  500 EC</t>
  </si>
  <si>
    <t>21016.009763/2021-50</t>
  </si>
  <si>
    <t>GNC 009-3</t>
  </si>
  <si>
    <t>21016.005118/2021-68</t>
  </si>
  <si>
    <t>JB TET-H</t>
  </si>
  <si>
    <t xml:space="preserve"> Tetrastichus howardi</t>
  </si>
  <si>
    <t>21016.008880/2021-04</t>
  </si>
  <si>
    <t>THYDRA</t>
  </si>
  <si>
    <t>Trichoderma harzianum, cepa T78</t>
  </si>
  <si>
    <t>Symborg</t>
  </si>
  <si>
    <t>21000.041272/2020-91</t>
  </si>
  <si>
    <t>BIOTRIO PLUS</t>
  </si>
  <si>
    <t xml:space="preserve"> Total</t>
  </si>
  <si>
    <t>21016.000098/2022-10</t>
  </si>
  <si>
    <t>BIOTRICHO</t>
  </si>
  <si>
    <t xml:space="preserve"> Trichoderma harzianum, isolado IBLF1278; Trichoderma harzianum, isolado IBLF 1282; Trichoderma viride, isolado IBLF1275; Trichoderma viride, isolado IBLF1276</t>
  </si>
  <si>
    <t>Biomip</t>
  </si>
  <si>
    <t>21016.009148/2021-43</t>
  </si>
  <si>
    <t>FULMINANTE AKb</t>
  </si>
  <si>
    <t>21000.038731/2018-35</t>
  </si>
  <si>
    <t>KANPAI</t>
  </si>
  <si>
    <t>21000.004984/2011-39</t>
  </si>
  <si>
    <t>CALIPEN</t>
  </si>
  <si>
    <t>Mesotriona; Atrazina</t>
  </si>
  <si>
    <t>21000.080679/2020-34</t>
  </si>
  <si>
    <t>TRICLOPIR 667 EC PERTERRA</t>
  </si>
  <si>
    <t>21000.001793/2014-68</t>
  </si>
  <si>
    <t>MYRIM</t>
  </si>
  <si>
    <t xml:space="preserve"> Tradecorp</t>
  </si>
  <si>
    <t>21016.007762/2021-71</t>
  </si>
  <si>
    <t>BIO CONDUCTION</t>
  </si>
  <si>
    <t>Beauveria bassiana, isolado CBMAI 2359</t>
  </si>
  <si>
    <t>21000.024256/2019-09</t>
  </si>
  <si>
    <t>SUNGAIN XTRA</t>
  </si>
  <si>
    <t>21016.009215/2021-20</t>
  </si>
  <si>
    <t>BIAGRO PASTO</t>
  </si>
  <si>
    <t>Metarhizium anisopliae, cepa IBCB 425</t>
  </si>
  <si>
    <t>21016.009482/2021-05</t>
  </si>
  <si>
    <t>BIO PHYGGA</t>
  </si>
  <si>
    <t>Bionat</t>
  </si>
  <si>
    <t>21000.006945/2015-08</t>
  </si>
  <si>
    <t xml:space="preserve"> AMETRINA NORTOX</t>
  </si>
  <si>
    <t>Nortox S.A.</t>
  </si>
  <si>
    <t>21000.008221/2014-18</t>
  </si>
  <si>
    <t>FUSIFLEX 250</t>
  </si>
  <si>
    <t>Fluazifope-P-Butílico; Fomesafem</t>
  </si>
  <si>
    <t>21000.031138/2020-82</t>
  </si>
  <si>
    <t>CROPPER BR</t>
  </si>
  <si>
    <t>21000.077094/2020-37</t>
  </si>
  <si>
    <t>SHODAN</t>
  </si>
  <si>
    <t xml:space="preserve">Sulfentrazona; Flumioxazina </t>
  </si>
  <si>
    <t>21000.011085/2018-69</t>
  </si>
  <si>
    <t>FLUMIOXAZIN CCAB 500 WP</t>
  </si>
  <si>
    <t>CCAB Agro S.A.</t>
  </si>
  <si>
    <t>21016.009298/2021-57</t>
  </si>
  <si>
    <t>BIOKATO</t>
  </si>
  <si>
    <t>Pseudomonas fluorescens, isolado CCTB03; Pseudomonas chlororaphis, isolado CCTB19</t>
  </si>
  <si>
    <t>21000.002974/2013-21</t>
  </si>
  <si>
    <t>HOLDER 500 SC</t>
  </si>
  <si>
    <t>21000.020348/2019-10</t>
  </si>
  <si>
    <t>OSBAR DUO</t>
  </si>
  <si>
    <t>Flumioxazina; Imazetapir</t>
  </si>
  <si>
    <t>21000.023317/2018-21</t>
  </si>
  <si>
    <t xml:space="preserve"> LONGAR 480 EC</t>
  </si>
  <si>
    <t xml:space="preserve"> Triclopir-butotílico</t>
  </si>
  <si>
    <t>21000.005910/2015-43</t>
  </si>
  <si>
    <t>GALGO</t>
  </si>
  <si>
    <t>21000.008319/2015-48</t>
  </si>
  <si>
    <t>TEXARO</t>
  </si>
  <si>
    <t>Diclosulam; Halauxifeno Metílico</t>
  </si>
  <si>
    <t>21000.062030/2016-55</t>
  </si>
  <si>
    <t>ACARIGEN</t>
  </si>
  <si>
    <t xml:space="preserve"> Abamectina</t>
  </si>
  <si>
    <t>21000.000244/2014-76</t>
  </si>
  <si>
    <t>ZORVEC ENICADE</t>
  </si>
  <si>
    <t>Oxatiapiprolim</t>
  </si>
  <si>
    <t xml:space="preserve">Corteva </t>
  </si>
  <si>
    <t>21000.000460/2014-11</t>
  </si>
  <si>
    <t>ZORVEC ZELAVIN</t>
  </si>
  <si>
    <t>21000.009005/2014-81</t>
  </si>
  <si>
    <t>CLEARSOL DF</t>
  </si>
  <si>
    <t xml:space="preserve"> Basf </t>
  </si>
  <si>
    <t>21000.014399/2018-13</t>
  </si>
  <si>
    <t xml:space="preserve"> EDDUS EC</t>
  </si>
  <si>
    <t>Fomesafem; S-Metolacloro</t>
  </si>
  <si>
    <t>21000.001376/2015-04</t>
  </si>
  <si>
    <t>ROXAM 800 WP</t>
  </si>
  <si>
    <t>Indofil</t>
  </si>
  <si>
    <t>21000.062164/2016-76</t>
  </si>
  <si>
    <t>MIRAVIS DUO</t>
  </si>
  <si>
    <t>Pidiflumetofem; Difenoconazol</t>
  </si>
  <si>
    <t>21016.009773/2021-95</t>
  </si>
  <si>
    <t>GNC 010-3</t>
  </si>
  <si>
    <t xml:space="preserve"> Beauveria bassiana, cepa IBCB 66</t>
  </si>
  <si>
    <t>Genica</t>
  </si>
  <si>
    <t>21016.009271/2021-64</t>
  </si>
  <si>
    <t>BioMTZ</t>
  </si>
  <si>
    <t>Vital</t>
  </si>
  <si>
    <t>21016.009405/2021-47</t>
  </si>
  <si>
    <t>EcoCLAVY</t>
  </si>
  <si>
    <t>21016.008105/2021-41</t>
  </si>
  <si>
    <t>RAUBTIER</t>
  </si>
  <si>
    <t>21000.008081/2015-51</t>
  </si>
  <si>
    <t>SIMPLAR</t>
  </si>
  <si>
    <t>21000.025992/2017-12</t>
  </si>
  <si>
    <t>ADETUS</t>
  </si>
  <si>
    <t>21000.063107/2016-12</t>
  </si>
  <si>
    <t>MIRAVIS TOP</t>
  </si>
  <si>
    <t>21000.008310/2014-56</t>
  </si>
  <si>
    <t>CORAZA</t>
  </si>
  <si>
    <t>Deltametrina</t>
  </si>
  <si>
    <t>21000.008665/2015-26</t>
  </si>
  <si>
    <t xml:space="preserve"> SÓCIO</t>
  </si>
  <si>
    <t>Tiacloprido</t>
  </si>
  <si>
    <t>21000.009566/2013-08</t>
  </si>
  <si>
    <t>BIVACK</t>
  </si>
  <si>
    <t>21016.008894/2021-10</t>
  </si>
  <si>
    <t>STR1-PM</t>
  </si>
  <si>
    <t>Cinetina; Ácido Giberélico, GA3; Ácido 4-Indol-3ilbutírico</t>
  </si>
  <si>
    <t>21000.002472/2015-61</t>
  </si>
  <si>
    <t>DIQUATE 200 SL LUBA</t>
  </si>
  <si>
    <t>Dibrometo de Diquate</t>
  </si>
  <si>
    <t>21016.009392/2021-14</t>
  </si>
  <si>
    <t>BTP 016-19</t>
  </si>
  <si>
    <t>Total Biotecnologia</t>
  </si>
  <si>
    <t>21000.062162/2016-87</t>
  </si>
  <si>
    <t>MIRAVIS</t>
  </si>
  <si>
    <t>21000.060836/2021-76</t>
  </si>
  <si>
    <t>TEZPETIX ISA</t>
  </si>
  <si>
    <t>Isaria fumosorosea, cepa ESALQ-4778</t>
  </si>
  <si>
    <t>21016.007389/2021-58</t>
  </si>
  <si>
    <t>CATOLACCUS AMIPA</t>
  </si>
  <si>
    <t>Catolaccus grandis</t>
  </si>
  <si>
    <t>AMIPA</t>
  </si>
  <si>
    <t>21016.009751/2021-25</t>
  </si>
  <si>
    <t>GNC 006-3</t>
  </si>
  <si>
    <t>21000.054785/2017-67</t>
  </si>
  <si>
    <t>PRIMACY</t>
  </si>
  <si>
    <t>Amicarbazona; Sulfentrazona</t>
  </si>
  <si>
    <t>21016.009391/2021-61</t>
  </si>
  <si>
    <t>TAKOTROP</t>
  </si>
  <si>
    <t>21000.014414/2018-23</t>
  </si>
  <si>
    <t>AMETRINA 500 SC CCAB</t>
  </si>
  <si>
    <t>21000.029233/2017-11</t>
  </si>
  <si>
    <t>THUMB-TACK NORTOX</t>
  </si>
  <si>
    <t>21000.008432/2015-23</t>
  </si>
  <si>
    <t>RICEPAL</t>
  </si>
  <si>
    <t>21000.007386/2016-26</t>
  </si>
  <si>
    <t>AZOXYSTROBIN 250 SC YONON</t>
  </si>
  <si>
    <t>21000.062811/2016-40</t>
  </si>
  <si>
    <t>GELSURA FF</t>
  </si>
  <si>
    <t xml:space="preserve"> Alfa-cipermetrina</t>
  </si>
  <si>
    <t>21000.008240/2015-17</t>
  </si>
  <si>
    <t>GLUFOSINATE YONON</t>
  </si>
  <si>
    <t>Glufosinato - Sal de Amônio</t>
  </si>
  <si>
    <t>21000.032022/2017-65</t>
  </si>
  <si>
    <t>ENTIGRIS WG</t>
  </si>
  <si>
    <t>Alfa-cipermetrina; Dinotefurano</t>
  </si>
  <si>
    <t xml:space="preserve">Basf </t>
  </si>
  <si>
    <t>21000.007164/2015-22</t>
  </si>
  <si>
    <t>GLUFOS-WYN 200 SL</t>
  </si>
  <si>
    <t>21000.002230/2013-14</t>
  </si>
  <si>
    <t>FIPRONIL NAG 250 FS</t>
  </si>
  <si>
    <t>21000.020489/2017-62</t>
  </si>
  <si>
    <t>ECOF0G-160</t>
  </si>
  <si>
    <t>Pirimetanil</t>
  </si>
  <si>
    <t>21000.006728/2008-81</t>
  </si>
  <si>
    <t> CASCADE</t>
  </si>
  <si>
    <t>Flufenoxurom</t>
  </si>
  <si>
    <t>21000.009640/2010-35</t>
  </si>
  <si>
    <t>AUG 106</t>
  </si>
  <si>
    <t>21000.037776/2016-21</t>
  </si>
  <si>
    <t>HALOXYFOP 200 + CLETODIM 250 EC UPL</t>
  </si>
  <si>
    <t>Haloxifope-P-Metílico; Cletodim</t>
  </si>
  <si>
    <t>21000.004061/2015-19</t>
  </si>
  <si>
    <t>GRIZZLI</t>
  </si>
  <si>
    <t>21016.009200/2021-61</t>
  </si>
  <si>
    <t>1,4 SIGHT</t>
  </si>
  <si>
    <t>1,4 Dimetilnaftaleno</t>
  </si>
  <si>
    <t>Bem Brasil </t>
  </si>
  <si>
    <t>21000.028848/2017-20</t>
  </si>
  <si>
    <t>CEVYA</t>
  </si>
  <si>
    <t>Mefentrifluconazole</t>
  </si>
  <si>
    <t>21000.062088/2020-85</t>
  </si>
  <si>
    <t>SUGOY</t>
  </si>
  <si>
    <t>Metominostrobina; Impirfluxam; Clorotalonil</t>
  </si>
  <si>
    <t>21000.008619/2015-27</t>
  </si>
  <si>
    <t>PROPICONAZOLE MAX NORTOX</t>
  </si>
  <si>
    <t>21000.049090/2020-69</t>
  </si>
  <si>
    <t>GEMPOX</t>
  </si>
  <si>
    <t>Glufosinato - Sal de Amônio</t>
  </si>
  <si>
    <t>21000.005031/2017-83</t>
  </si>
  <si>
    <t>TRICLOMAX</t>
  </si>
  <si>
    <t xml:space="preserve">Rainbow </t>
  </si>
  <si>
    <t>21000.007764/2015-91</t>
  </si>
  <si>
    <t>CYPTRIN</t>
  </si>
  <si>
    <t>21000.004972/2015-38</t>
  </si>
  <si>
    <t>GOOD-HARVEST GLIFOSATO 480 SL</t>
  </si>
  <si>
    <t>Glifosato - Sal de Isopropilamina</t>
  </si>
  <si>
    <t>21000.009712/2011-25</t>
  </si>
  <si>
    <t>ORVEGO ME</t>
  </si>
  <si>
    <t>Ametoctradina; Metiram</t>
  </si>
  <si>
    <t> Basf </t>
  </si>
  <si>
    <t>21000.026515/2017-66</t>
  </si>
  <si>
    <t>PICATINA FLORA</t>
  </si>
  <si>
    <t>Pidiflumetofem; Fludioxonil</t>
  </si>
  <si>
    <t>21000.005263/2015-70</t>
  </si>
  <si>
    <t>WALLOP</t>
  </si>
  <si>
    <t>Acetocloro</t>
  </si>
  <si>
    <t>Monsanto</t>
  </si>
  <si>
    <t>21000.007995/2015-02</t>
  </si>
  <si>
    <t>CREAVIS</t>
  </si>
  <si>
    <t>21016.009732/2021-07</t>
  </si>
  <si>
    <t>LARVANEM  </t>
  </si>
  <si>
    <t>Heterorhabditis bacteriophora</t>
  </si>
  <si>
    <t>Koppert</t>
  </si>
  <si>
    <t>21016.009730/2021-18</t>
  </si>
  <si>
    <t>CAPSANEM</t>
  </si>
  <si>
    <t>Steinernema carpocapsae</t>
  </si>
  <si>
    <t>21000.049705/2020-57</t>
  </si>
  <si>
    <t>LANFOR PRO</t>
  </si>
  <si>
    <t>Azoxistrobina; Ciproconazol</t>
  </si>
  <si>
    <t>21000.017158/2020-41</t>
  </si>
  <si>
    <t>BRAULTRA 720 SC</t>
  </si>
  <si>
    <t> CAC</t>
  </si>
  <si>
    <t>21016.009914/2021-70</t>
  </si>
  <si>
    <t>BIAGRO CANA</t>
  </si>
  <si>
    <t>Metarhizium anisopliae</t>
  </si>
  <si>
    <t>21000.003377/2018-28</t>
  </si>
  <si>
    <t>REVIEST</t>
  </si>
  <si>
    <t>Protioconazol; Impirfluxam</t>
  </si>
  <si>
    <t>21016.009499/2021-54</t>
  </si>
  <si>
    <t>Spodoptera frugiperda multiple nucleopolyhedrovirus (SfMNPV)</t>
  </si>
  <si>
    <t>Bioma </t>
  </si>
  <si>
    <t>21016.010202/2021-01</t>
  </si>
  <si>
    <t> TWIXX-D</t>
  </si>
  <si>
    <t>Bacillus amyloliquefaciens, cepa CPQBA 040-11DRM 01; Bacillus amyloliquefaciens, cepa CPQBA 040-11DRM 04</t>
  </si>
  <si>
    <t>Agrivalle</t>
  </si>
  <si>
    <t>21000.055125/2018-84</t>
  </si>
  <si>
    <t>AZOXISTROBIN 200 + CIPROCONAZOL 80 SC CCAB</t>
  </si>
  <si>
    <t>21016.000935/2022-19</t>
  </si>
  <si>
    <t>BEAUVERIA BOM FUTURO</t>
  </si>
  <si>
    <t>Beauveria bassiana, isolado IBCB 66</t>
  </si>
  <si>
    <t>21016.009582/2021-23</t>
  </si>
  <si>
    <t>BTP 010-19</t>
  </si>
  <si>
    <t>Bacillus subtilis, isolado CNPSo2720; Bacillus velezensis, isolado CNPSo 3602; Bacillus pumilus, isolado CNPSo3203</t>
  </si>
  <si>
    <t>21016.009717/2021-51</t>
  </si>
  <si>
    <t>ACC MAX</t>
  </si>
  <si>
    <t>Bacillus amyloliquefaciens, isolado CNPSo3202; Bacillus velezensis, isolado CNPSo3602; Bacillus thuringiensis, isolado CNPSo3915</t>
  </si>
  <si>
    <t> Total Biotecnologia</t>
  </si>
  <si>
    <t>21000.004638/2015-84</t>
  </si>
  <si>
    <t>HARNESS PLUS</t>
  </si>
  <si>
    <t>21016.010175/2021-69</t>
  </si>
  <si>
    <t>PROFIX-F</t>
  </si>
  <si>
    <t>Bacillus subtilis, cepa ATCC 6051; Bacillus licheniformis, cepa ATCC 12713; Paecilomyces lilacinus, cepa CPQBA 040-11 DRM 10</t>
  </si>
  <si>
    <t>Massen</t>
  </si>
  <si>
    <t>21016.010174/2021-14</t>
  </si>
  <si>
    <t>PROFIX-E</t>
  </si>
  <si>
    <t>Bacillus subtilis, cepa ATCC 6051; Bacillus licheniformis, cepa ATCC 12713; Paecilomyces lilacinus, cepa CPQBA 040-11 DRM 10</t>
  </si>
  <si>
    <t>21016.010125/2021-81</t>
  </si>
  <si>
    <t> PROFIX-D</t>
  </si>
  <si>
    <t>21016.010171/2021-81</t>
  </si>
  <si>
    <t>PROFIX-G</t>
  </si>
  <si>
    <t> Bacillus subtilis, cepa ATCC 6051; Bacillus licheniformis, cepa ATCC 12713; Paecilomyces lilacinus, cepa CPQBA 040-11 DRM 10</t>
  </si>
  <si>
    <t>Massen </t>
  </si>
  <si>
    <t>21016.001743/2022-11</t>
  </si>
  <si>
    <t>BIOPRECIOSO</t>
  </si>
  <si>
    <t>Trichogramma pretiosum</t>
  </si>
  <si>
    <t>Morsoletto</t>
  </si>
  <si>
    <t>21000.047340/2017-21</t>
  </si>
  <si>
    <t>FLUAZINAM CROP 500 SC</t>
  </si>
  <si>
    <t>AllierBrasil </t>
  </si>
  <si>
    <t>21016.001509/2022-94</t>
  </si>
  <si>
    <t>BIOHOWARDI</t>
  </si>
  <si>
    <t>Tetrastichus howardi</t>
  </si>
  <si>
    <t>21016.010201/2021-59</t>
  </si>
  <si>
    <t>TWIXX-C</t>
  </si>
  <si>
    <t>21016.001517/2021-50</t>
  </si>
  <si>
    <t>CLETHODIM R 240 EC PERTERRA</t>
  </si>
  <si>
    <t>21016.006269/2021-33</t>
  </si>
  <si>
    <t>CONCRIZ</t>
  </si>
  <si>
    <t>21000.008044/2015-42</t>
  </si>
  <si>
    <t> SULFENTRAZONE UPL BR 500 SC</t>
  </si>
  <si>
    <t>UPL </t>
  </si>
  <si>
    <t>21016.009481/2021-52</t>
  </si>
  <si>
    <t>BIO CENTULES</t>
  </si>
  <si>
    <t>21000.008648/2011-65</t>
  </si>
  <si>
    <t>TANREK 500 SC</t>
  </si>
  <si>
    <t>21000.006547/2021-21</t>
  </si>
  <si>
    <t>PODISUL</t>
  </si>
  <si>
    <t>Telenomus podisi </t>
  </si>
  <si>
    <t>Sul-Mip</t>
  </si>
  <si>
    <t>21000.026178/2017-15</t>
  </si>
  <si>
    <t>ENGENIA</t>
  </si>
  <si>
    <t>21016.010108/2021-44</t>
  </si>
  <si>
    <t>LALGUARD JAVA WP</t>
  </si>
  <si>
    <t>Cordyceps javanica, isolado BRM 27666</t>
  </si>
  <si>
    <t>21000.061846/2020-48</t>
  </si>
  <si>
    <t>EQUINOX</t>
  </si>
  <si>
    <t>S-Metolacloro; Sulfentrazona</t>
  </si>
  <si>
    <t>21000.005919/2015-54</t>
  </si>
  <si>
    <t>FIPRONIL 200 SC GHARDA</t>
  </si>
  <si>
    <t>Gharda</t>
  </si>
  <si>
    <t>21016.009574/2021-87</t>
  </si>
  <si>
    <t>TRICHODERMIL EVO OD</t>
  </si>
  <si>
    <t>Trichoderma harzianum, cepa 1306</t>
  </si>
  <si>
    <t>21000.003005/2015-59</t>
  </si>
  <si>
    <t>AZOXISTROBINA + CIPROCONAZOL COONAGRO 280 SC</t>
  </si>
  <si>
    <t>21016.010206/2021-81</t>
  </si>
  <si>
    <t>TWIXX-F</t>
  </si>
  <si>
    <t>Bacillus amyloliquefaciens, cepa CPQBA 040-11DRM 01; Bacillus amyloliquefaciens, cepa CPQBA 040- 11DRM 04</t>
  </si>
  <si>
    <t>21000.029579/2018-08</t>
  </si>
  <si>
    <t>ELESTAL 300 SC</t>
  </si>
  <si>
    <t>21016.010207/2021-26</t>
  </si>
  <si>
    <t>TWIXX-G</t>
  </si>
  <si>
    <t>Bacillus amyloliquefaciens, cepa CPQBA 040-11DRM 01; Bacillus amyloliquefaciens, cepa CPQBA 040-11DRM 04</t>
  </si>
  <si>
    <t>21000.009754/2011-66</t>
  </si>
  <si>
    <t>AUG 134</t>
  </si>
  <si>
    <t>21000.003764/2020-89</t>
  </si>
  <si>
    <t>EXCALIA EVO</t>
  </si>
  <si>
    <t>Impirfluxam; Difenoconazol, Picoxistrobina</t>
  </si>
  <si>
    <t>21000.022473/2021-71</t>
  </si>
  <si>
    <t>SENSUS  </t>
  </si>
  <si>
    <t>Clomazona; Sulfentrazona  </t>
  </si>
  <si>
    <t> Ouro Fino</t>
  </si>
  <si>
    <t>21000.003276/2012-61</t>
  </si>
  <si>
    <t>UTILON 500 SC</t>
  </si>
  <si>
    <t>Plurie</t>
  </si>
  <si>
    <t>21016.009994/2021-63</t>
  </si>
  <si>
    <t> TUTAVIR</t>
  </si>
  <si>
    <t>Phthorimaea operculella granulovirus (PhopGV-V65), isolado ID243 (DSMZ GV-0019)</t>
  </si>
  <si>
    <t>21000.008705/2015-30</t>
  </si>
  <si>
    <t>CROPCARE SC</t>
  </si>
  <si>
    <t>Azoxistrobina; Tebuconazol</t>
  </si>
  <si>
    <t>21000.000952/2015-98</t>
  </si>
  <si>
    <t>TIOFANATO 500 SC PLS CL1</t>
  </si>
  <si>
    <t>Tiofanato-Metílico</t>
  </si>
  <si>
    <t>21016.006466/2021-52</t>
  </si>
  <si>
    <t>EPIZOTIL</t>
  </si>
  <si>
    <t>Metarhizium rileyi, cepa CCT7771</t>
  </si>
  <si>
    <t>Agrobiológica</t>
  </si>
  <si>
    <t>21000.008430/2015-34</t>
  </si>
  <si>
    <t> POTENZA SINON PLUS 36 EC</t>
  </si>
  <si>
    <t>21000.002897/2015-71</t>
  </si>
  <si>
    <t> FLUROXYPYR 80 + PICLORAM 80 ME UPL</t>
  </si>
  <si>
    <t>Fluroxipir-Metílico; Picloram</t>
  </si>
  <si>
    <t>21016.001518/2021-02</t>
  </si>
  <si>
    <t> FLUAZINAM 800 WG PERTERRA</t>
  </si>
  <si>
    <t>21000.023708/2021-41</t>
  </si>
  <si>
    <t>VALLEX</t>
  </si>
  <si>
    <t xml:space="preserve">Piriproxifem </t>
  </si>
  <si>
    <t>21016.010276/2021-30</t>
  </si>
  <si>
    <t>UNNAT</t>
  </si>
  <si>
    <t>Bacillus paralicheniformis, isolado CH2970; Bacillus paralicheniformis, isolado CH0273; Bacillus subtillis, isolado CH4000</t>
  </si>
  <si>
    <t>Chr. Hansen</t>
  </si>
  <si>
    <t>21000.022953/2021-31</t>
  </si>
  <si>
    <t>TRIPLEC</t>
  </si>
  <si>
    <t>21000.028908/2022-71</t>
  </si>
  <si>
    <t xml:space="preserve">KARAMUJO BIO </t>
  </si>
  <si>
    <t xml:space="preserve"> Tephrosia candida</t>
  </si>
  <si>
    <t>Rawell</t>
  </si>
  <si>
    <t>21000.010455/2020-65</t>
  </si>
  <si>
    <t>GRASIDIM FULL</t>
  </si>
  <si>
    <t>21016.002783/2022-81</t>
  </si>
  <si>
    <t>MODERA</t>
  </si>
  <si>
    <t xml:space="preserve">Hubio </t>
  </si>
  <si>
    <t>21000.025999/2017-26</t>
  </si>
  <si>
    <t>ELATUS EASY</t>
  </si>
  <si>
    <t>Azoxistrobina; Benzovindiflupir</t>
  </si>
  <si>
    <t>21016.010064/2021-52</t>
  </si>
  <si>
    <t>NIMAXXA</t>
  </si>
  <si>
    <t xml:space="preserve"> Bacillus paralicheniformis, isolado CH2970; Bacillus paralicheniformis, isolado CH0273; Bacillus subtillis, isolado CH4000</t>
  </si>
  <si>
    <t>21000.034301/2019-25</t>
  </si>
  <si>
    <t>VERACE</t>
  </si>
  <si>
    <t>21000.017426/2020-24</t>
  </si>
  <si>
    <t>DOMADO 200 SL</t>
  </si>
  <si>
    <t>21000.024675/2019-32</t>
  </si>
  <si>
    <t>AGROSBAN</t>
  </si>
  <si>
    <t>Clorpirifós</t>
  </si>
  <si>
    <t>21016.010205/2021-37</t>
  </si>
  <si>
    <t>TWIXX-E</t>
  </si>
  <si>
    <t>Bacillus amyloliquefaciens, cepa CPQBA 040-11DRM 01; Bacillus amyloliquefaciens, cepa CPQBA 040- 11DRM 04</t>
  </si>
  <si>
    <t xml:space="preserve">Massen </t>
  </si>
  <si>
    <t>21016.002179/2022-54</t>
  </si>
  <si>
    <t>VIRUMIX WP</t>
  </si>
  <si>
    <t>Comdeagro</t>
  </si>
  <si>
    <t>21000.050477/2017-62</t>
  </si>
  <si>
    <t>CROPSHIELD</t>
  </si>
  <si>
    <t>21000.045429/2016-71</t>
  </si>
  <si>
    <t>SOCKER</t>
  </si>
  <si>
    <t xml:space="preserve"> Acefato</t>
  </si>
  <si>
    <t>21016.009496/2021-11</t>
  </si>
  <si>
    <t>TRICHODERMIL EVO WP</t>
  </si>
  <si>
    <t>Trichoderma harzianum, cepa 1306</t>
  </si>
  <si>
    <t>21000.019765/2016-69</t>
  </si>
  <si>
    <t>PICLORAN CCAB 240 SL</t>
  </si>
  <si>
    <t>21016.006591/2021-62</t>
  </si>
  <si>
    <t>ORIUS ATTACK</t>
  </si>
  <si>
    <t>21000.000957/2016-00</t>
  </si>
  <si>
    <t xml:space="preserve"> DIRETO</t>
  </si>
  <si>
    <t>Glifosato, Sal de Isopropilamina; Imazetapir, Sal da Amônio</t>
  </si>
  <si>
    <t>21000.091433/2021-79</t>
  </si>
  <si>
    <t>HABITAT</t>
  </si>
  <si>
    <t>Trichoderma afroharzianum, linhagem CEN 287</t>
  </si>
  <si>
    <t>21000.098594/2021-93</t>
  </si>
  <si>
    <t>BIOATRIA</t>
  </si>
  <si>
    <t>21000.004252/2013-19</t>
  </si>
  <si>
    <t>PREET</t>
  </si>
  <si>
    <t>21016.009681/2021-13</t>
  </si>
  <si>
    <t>LEPTHURE</t>
  </si>
  <si>
    <t>Bacillus thuringiensis, isolado S 234</t>
  </si>
  <si>
    <t>21000.008960/2016-63</t>
  </si>
  <si>
    <t>ZOOM ULTRA 250 SC</t>
  </si>
  <si>
    <t>Futriafol</t>
  </si>
  <si>
    <t>21000.074303/2020-91</t>
  </si>
  <si>
    <t>GHALOR</t>
  </si>
  <si>
    <t>2,4-D, Sal Dimetilamina; 2,4-D, Sal Dietanolamina</t>
  </si>
  <si>
    <t>21016.006960/2021-17</t>
  </si>
  <si>
    <t>ECOKILLER</t>
  </si>
  <si>
    <t>Óleo de Neem (Azadirachta indica)</t>
  </si>
  <si>
    <t>21000.023702/2018-79</t>
  </si>
  <si>
    <t>DIQUAT NORTOX</t>
  </si>
  <si>
    <t>21016.002031/2021-39</t>
  </si>
  <si>
    <t>DIQUAT VANON 200 SL</t>
  </si>
  <si>
    <t>21000.037330/2016-04</t>
  </si>
  <si>
    <t>FIPRONIL 800 WG YONON</t>
  </si>
  <si>
    <t xml:space="preserve"> Yonon </t>
  </si>
  <si>
    <t>21000.004261/2021-10</t>
  </si>
  <si>
    <t>RAVEL</t>
  </si>
  <si>
    <t>Óleo Essencial de Cinnamomum verum</t>
  </si>
  <si>
    <t>Ballagro</t>
  </si>
  <si>
    <t>21000.083713/2020-22</t>
  </si>
  <si>
    <t>TARSSUS</t>
  </si>
  <si>
    <t>21000.008343/2015-87</t>
  </si>
  <si>
    <t xml:space="preserve"> ACEPHATE-2 750 SP</t>
  </si>
  <si>
    <t>21000.007843/2013-30</t>
  </si>
  <si>
    <t>TECNUP PREMIUM 480 SL</t>
  </si>
  <si>
    <t>Glifosato, Sal de Isopropilamina</t>
  </si>
  <si>
    <t>21000.041843/2017-92</t>
  </si>
  <si>
    <t>FROWNCIDE 750 SC</t>
  </si>
  <si>
    <t xml:space="preserve"> Iharabras</t>
  </si>
  <si>
    <t>21016.009623/2021-81</t>
  </si>
  <si>
    <t>Trichoagro JCO</t>
  </si>
  <si>
    <t>Trichoderma viride Cepa IBLF 1275; Trichoderma viride Cepa IBLF 1276; Trichoderma harzianum Cepa IBLF 1278; Trichoderma harzianum Cepa IBLF 1282</t>
  </si>
  <si>
    <t>JCO</t>
  </si>
  <si>
    <t>21000.008313/2014-90</t>
  </si>
  <si>
    <t>FLUAZINAM 500 SC PLS CL1</t>
  </si>
  <si>
    <t>21016.006879/2021-37</t>
  </si>
  <si>
    <t>Spodomax</t>
  </si>
  <si>
    <t>Metarhizium riley</t>
  </si>
  <si>
    <t>21000.028854/2017-87</t>
  </si>
  <si>
    <t>Melyra</t>
  </si>
  <si>
    <t xml:space="preserve">Mefentrifluconazole; Piraclostrobina </t>
  </si>
  <si>
    <t>21000.008150/2014-45</t>
  </si>
  <si>
    <t>Epik</t>
  </si>
  <si>
    <t>Lactofem</t>
  </si>
  <si>
    <t>Sipicam Nichino</t>
  </si>
  <si>
    <t>21000.029362/2021-95</t>
  </si>
  <si>
    <t>Fico</t>
  </si>
  <si>
    <t>Octanoato de Ioxinila</t>
  </si>
  <si>
    <t>21000.004345/2014-16</t>
  </si>
  <si>
    <t>Takape 750 WG</t>
  </si>
  <si>
    <t>Sulfometurom-Metílico</t>
  </si>
  <si>
    <t>21000.066741/2019-41</t>
  </si>
  <si>
    <t>LANDRIN</t>
  </si>
  <si>
    <t>Indoxacarbe; Fipronil</t>
  </si>
  <si>
    <t>Landrin</t>
  </si>
  <si>
    <t>21000.006071/2010-76</t>
  </si>
  <si>
    <t>SCATTO</t>
  </si>
  <si>
    <t>Gowan</t>
  </si>
  <si>
    <t>21016.009469/2021-48</t>
  </si>
  <si>
    <t>CRYPTON</t>
  </si>
  <si>
    <t>Cryptolaemus montrouzieri</t>
  </si>
  <si>
    <t>21000.008581/2015-92</t>
  </si>
  <si>
    <t>S-METOLACLOR 960 EC PROVENTIS</t>
  </si>
  <si>
    <t>21016.003300/2022-65</t>
  </si>
  <si>
    <t>TRIKOFERT</t>
  </si>
  <si>
    <t>Trichoderma harzianum, cepa IBLF1278; Trichoderma harzianum, cepa IBLF1282; Trichoderma viride, cepa IBLF1275; Trichoderma viride, cepa IBLF1276</t>
  </si>
  <si>
    <t>21016.003618/2022-46</t>
  </si>
  <si>
    <t>BEMIZAI</t>
  </si>
  <si>
    <t>Toyobo</t>
  </si>
  <si>
    <t>21016.003646/2022-63</t>
  </si>
  <si>
    <t>NOHOPPER</t>
  </si>
  <si>
    <t xml:space="preserve"> Toyobo</t>
  </si>
  <si>
    <t>21016.003088/2022-36</t>
  </si>
  <si>
    <t>TRIKOFIT</t>
  </si>
  <si>
    <t>Trichoderma harzianum</t>
  </si>
  <si>
    <t>21016.003111/2022-92</t>
  </si>
  <si>
    <t>BIO GREEN</t>
  </si>
  <si>
    <t>21016.001203/2022-38</t>
  </si>
  <si>
    <t>TURIN-CRY S</t>
  </si>
  <si>
    <t>Bacillus thuringiensis var. kurstaki</t>
  </si>
  <si>
    <t>21016.002728/2022-91</t>
  </si>
  <si>
    <t>SLT 04</t>
  </si>
  <si>
    <t>Beauveria bassiana</t>
  </si>
  <si>
    <t>21000.080567/2020-83</t>
  </si>
  <si>
    <t>GLUFOSINATO 200 SL PERTERRA</t>
  </si>
  <si>
    <t>21016.008742/2021-17</t>
  </si>
  <si>
    <t>CAPSIALIL</t>
  </si>
  <si>
    <t>Extrato de Capsicum annuum; Extrato de Allium sativum</t>
  </si>
  <si>
    <t>21016.002724/2022-11</t>
  </si>
  <si>
    <t>SLT 03</t>
  </si>
  <si>
    <t>Metarhizium anisopliae, Cepa IBCB 425</t>
  </si>
  <si>
    <t>21000.046849/2022-13</t>
  </si>
  <si>
    <t>BTEL</t>
  </si>
  <si>
    <t>Bacillus thuringiensis, isolado CBMAI 1398</t>
  </si>
  <si>
    <t>Dillon</t>
  </si>
  <si>
    <t>21016.003105/2022-35</t>
  </si>
  <si>
    <t>METARHIZIUM ANISOPLIAE BOM FUTURO</t>
  </si>
  <si>
    <t>Metarhizium anisopliae, Isolado IBCB 425</t>
  </si>
  <si>
    <t>21016.005782/2021-15</t>
  </si>
  <si>
    <t>TRICHONINGYD FR 25</t>
  </si>
  <si>
    <t>Trichoderma koningiopsis, Cepa CCT 2142</t>
  </si>
  <si>
    <t>TZ Biotec</t>
  </si>
  <si>
    <t>21016.002972/2022-53</t>
  </si>
  <si>
    <t>BOVE-META BOM FUTURO</t>
  </si>
  <si>
    <t>Beauveria bassiana, Isolado IBCB 66; Metarhizium anisopliae, Isolado IBCB 425</t>
  </si>
  <si>
    <t>21000.051405/2017-32</t>
  </si>
  <si>
    <t xml:space="preserve">EXCALIA  </t>
  </si>
  <si>
    <t xml:space="preserve"> Impirfluxam</t>
  </si>
  <si>
    <t>21000.029596/2020-51</t>
  </si>
  <si>
    <t xml:space="preserve"> STRIKE</t>
  </si>
  <si>
    <t>21000.079890/2022-76</t>
  </si>
  <si>
    <t>INSECTO ORG</t>
  </si>
  <si>
    <t>Terra Diatomácea</t>
  </si>
  <si>
    <t>Bequisa</t>
  </si>
  <si>
    <t>21000.015251/2021-00</t>
  </si>
  <si>
    <t>AZOXISTROBINA+CIPROCONAZOL+OXICLORETO DE COBRE SC ALBAUGH 01</t>
  </si>
  <si>
    <t>Azoxistrobina; Ciproconazol; Oxicloreto de Cobre</t>
  </si>
  <si>
    <t>21000.025426/2016-11</t>
  </si>
  <si>
    <t>SPORANE</t>
  </si>
  <si>
    <t xml:space="preserve">Azoxistrobina; Ciproconazol </t>
  </si>
  <si>
    <t>21000.032558/2016-08</t>
  </si>
  <si>
    <t>GALAPUS SB</t>
  </si>
  <si>
    <t>21016.010127/2021-71</t>
  </si>
  <si>
    <t>STIMUTROP</t>
  </si>
  <si>
    <t>21000.026129/2017-74</t>
  </si>
  <si>
    <t>ATRAFORCE</t>
  </si>
  <si>
    <t>21016.008083/2021-19</t>
  </si>
  <si>
    <t>NEMA PROTECTION</t>
  </si>
  <si>
    <t>Bacillus amyloliquefaciens, Isolado CBMAI 2356</t>
  </si>
  <si>
    <t>21000.008984/2010-27</t>
  </si>
  <si>
    <t>PROTEMAX</t>
  </si>
  <si>
    <t>Imidacloprido; Tiodicarbe</t>
  </si>
  <si>
    <t>21000.052074/2018-39</t>
  </si>
  <si>
    <t>BOKSIA 300 WG</t>
  </si>
  <si>
    <t>Indoxacarbe</t>
  </si>
  <si>
    <t>21016.004205/2022-89</t>
  </si>
  <si>
    <t>BEAVEOURO</t>
  </si>
  <si>
    <t>Valeouro</t>
  </si>
  <si>
    <t>21016.004204/2022-34</t>
  </si>
  <si>
    <t>METHAOURO</t>
  </si>
  <si>
    <t>21016.010307/2021-52</t>
  </si>
  <si>
    <t>BV0518</t>
  </si>
  <si>
    <t>Purpureocillium lilacinum, isolado BV05</t>
  </si>
  <si>
    <t>Vittia</t>
  </si>
  <si>
    <t>21000.049670/2017-51</t>
  </si>
  <si>
    <t xml:space="preserve"> METOXIFENOZIDE NORTOX</t>
  </si>
  <si>
    <t>21000.079939/2020-29</t>
  </si>
  <si>
    <t>PHYSCION</t>
  </si>
  <si>
    <t>Extrato de Rheum palmatum</t>
  </si>
  <si>
    <t xml:space="preserve"> Dinagro</t>
  </si>
  <si>
    <t>21016.000688/2022-42</t>
  </si>
  <si>
    <t>BTP 007-19</t>
  </si>
  <si>
    <t>Bacillus velezensis, isolado CNPSo 3602</t>
  </si>
  <si>
    <t>21000.011679/2018-70</t>
  </si>
  <si>
    <t>PROTERRA 200 SL</t>
  </si>
  <si>
    <t>21000.042459/2020-11</t>
  </si>
  <si>
    <t>GLINT FULL</t>
  </si>
  <si>
    <t>21000.002728/2009-92</t>
  </si>
  <si>
    <t>KUSTI</t>
  </si>
  <si>
    <t>21000.054716/2017-53</t>
  </si>
  <si>
    <t>ALON</t>
  </si>
  <si>
    <t>Lufenurom; Bifentrina</t>
  </si>
  <si>
    <t>Globachem</t>
  </si>
  <si>
    <t>21016.002667/2021-81</t>
  </si>
  <si>
    <t>METOMY</t>
  </si>
  <si>
    <t>21000.032238/2017-21</t>
  </si>
  <si>
    <t>ORONDIS FLEXI</t>
  </si>
  <si>
    <t>Azoxistrobina; Oxatiapiprolim</t>
  </si>
  <si>
    <t>21000.040377/2016-47</t>
  </si>
  <si>
    <t>VINQUO</t>
  </si>
  <si>
    <t>Afidopiropeno</t>
  </si>
  <si>
    <t>21000.018847/2016-96</t>
  </si>
  <si>
    <t>FIPRONIL JS 800 WG</t>
  </si>
  <si>
    <t>21016.003612/2022-79</t>
  </si>
  <si>
    <t>TRICHOFOURT</t>
  </si>
  <si>
    <t>Trichoderma harzianum, isolado IBLF 1278; Trichoderma harzianum, isolado IBLF 1282; Trichoderma viride, isolado IBLF 1275; Trichoderma viride, isolado 1276​.</t>
  </si>
  <si>
    <t>21016.004701/2022-32</t>
  </si>
  <si>
    <t>BIOSAVE</t>
  </si>
  <si>
    <t>C.C.A. Agroindustrial</t>
  </si>
  <si>
    <t>21000.029408/2020-95</t>
  </si>
  <si>
    <t>HDB 276</t>
  </si>
  <si>
    <t>Clorotalonil; Tebuconazol</t>
  </si>
  <si>
    <t xml:space="preserve"> Helm</t>
  </si>
  <si>
    <t>21000.008625/2015-84</t>
  </si>
  <si>
    <t>SUN-DIURON 800 WG</t>
  </si>
  <si>
    <t>21000.043240/2018-14</t>
  </si>
  <si>
    <t>JOYA</t>
  </si>
  <si>
    <t>21016.005109/2021-77</t>
  </si>
  <si>
    <t>TRICHONYD RS FR 25</t>
  </si>
  <si>
    <t>Trichoderma reesei, cepa CCT 2768</t>
  </si>
  <si>
    <t>21000.083636/2021-91</t>
  </si>
  <si>
    <t>ORUS</t>
  </si>
  <si>
    <t>21000.012458/2010-61</t>
  </si>
  <si>
    <t>NUPRID 600 FS</t>
  </si>
  <si>
    <t>21016.001485/2022-73</t>
  </si>
  <si>
    <t>SPODOVEX; LITTOVIR</t>
  </si>
  <si>
    <t>Spodoptera littoralis nucleopolyhedrovirus (SpliNPV)</t>
  </si>
  <si>
    <t>21000.003666/2015-84</t>
  </si>
  <si>
    <t>MEDEIRO WG</t>
  </si>
  <si>
    <t>Fosetil</t>
  </si>
  <si>
    <t>21000.024554/2019-91</t>
  </si>
  <si>
    <t>TERRAD’OR 339 SC</t>
  </si>
  <si>
    <t>21000.033041/2017-17</t>
  </si>
  <si>
    <t>VINSETO</t>
  </si>
  <si>
    <t>21016.004855/2022-24</t>
  </si>
  <si>
    <t>TRICHODERMA BOM FUTURO</t>
  </si>
  <si>
    <t>21000.016147/2019-18</t>
  </si>
  <si>
    <t xml:space="preserve"> BARUS 339 SC  </t>
  </si>
  <si>
    <t>21000.025811/2017-40</t>
  </si>
  <si>
    <t>DICAMAX LV</t>
  </si>
  <si>
    <t>21000.054727/2017-33</t>
  </si>
  <si>
    <t>PRODUTOP 500 SC</t>
  </si>
  <si>
    <t>21000.018273/2021-13</t>
  </si>
  <si>
    <t>TRACKING 720 WG</t>
  </si>
  <si>
    <t>21016.004081/2022-31</t>
  </si>
  <si>
    <t>METTAPLUS</t>
  </si>
  <si>
    <t>Café Brasil</t>
  </si>
  <si>
    <t>21016.004085/2022-10</t>
  </si>
  <si>
    <t>TRICHOADVANCE</t>
  </si>
  <si>
    <t>21016.004074/2022-30</t>
  </si>
  <si>
    <t>BONVERO</t>
  </si>
  <si>
    <t>21016.004317/2021-59</t>
  </si>
  <si>
    <t>CELTIC</t>
  </si>
  <si>
    <t>Beauveria bassiana, isolado BALL 6-2; Isaria javanica, isolado URM 7662</t>
  </si>
  <si>
    <t>21016.004055/2021-22</t>
  </si>
  <si>
    <t>CERAMAX</t>
  </si>
  <si>
    <t>Natamicina</t>
  </si>
  <si>
    <t>21000.015756/2016-07</t>
  </si>
  <si>
    <t>METRARO</t>
  </si>
  <si>
    <t xml:space="preserve"> S-Metolacloro</t>
  </si>
  <si>
    <t>21016.004565/2022-81</t>
  </si>
  <si>
    <t>REPORTH</t>
  </si>
  <si>
    <t>21016.004822/2022-84</t>
  </si>
  <si>
    <t>BIOVÉRO</t>
  </si>
  <si>
    <t xml:space="preserve"> J. A. Moura</t>
  </si>
  <si>
    <t>21016.009190/2021-64</t>
  </si>
  <si>
    <t>PERIMETER</t>
  </si>
  <si>
    <t>Swinglea glutinosa, Extrato de</t>
  </si>
  <si>
    <t>21016.004942/2022-81</t>
  </si>
  <si>
    <t>MBYO TRIC; RNBIO TRIC</t>
  </si>
  <si>
    <t>MB Enzymas</t>
  </si>
  <si>
    <t>21000.008323/2015-14</t>
  </si>
  <si>
    <t xml:space="preserve"> ACEPHATE-1 750 SP</t>
  </si>
  <si>
    <t>21000.008428/2015-65</t>
  </si>
  <si>
    <t>ACEPHATE-3 750 SP</t>
  </si>
  <si>
    <t xml:space="preserve">Acefato </t>
  </si>
  <si>
    <t>21016.000094/2022-31</t>
  </si>
  <si>
    <t>PROGRANIC MEGA</t>
  </si>
  <si>
    <t>Larrea tridentata, Extrato de</t>
  </si>
  <si>
    <t xml:space="preserve">Naturacide </t>
  </si>
  <si>
    <t>21016.005245/2022-48</t>
  </si>
  <si>
    <t>SITIUS</t>
  </si>
  <si>
    <t xml:space="preserve">C.C.A </t>
  </si>
  <si>
    <t>21016.004939/2022-68</t>
  </si>
  <si>
    <t xml:space="preserve"> MBYO META; RNBIO META</t>
  </si>
  <si>
    <t>21016.004934/2022-35</t>
  </si>
  <si>
    <t>MBYO BV; RNBIO BV</t>
  </si>
  <si>
    <t>21016.004059/2022-91</t>
  </si>
  <si>
    <t>COMPOSTEC MCO METHA</t>
  </si>
  <si>
    <t>Compostec</t>
  </si>
  <si>
    <t>21016.004057/2022-01</t>
  </si>
  <si>
    <t>COMPOSTEC MCO BETHA</t>
  </si>
  <si>
    <t xml:space="preserve"> Compostec</t>
  </si>
  <si>
    <t>21000.002701/2014-67</t>
  </si>
  <si>
    <t>SISTIVA</t>
  </si>
  <si>
    <t>Fluxapiroxade</t>
  </si>
  <si>
    <t>21016.009479/2021-83</t>
  </si>
  <si>
    <t>CITOBLOOM 2.4</t>
  </si>
  <si>
    <t>6-benzilaminopurina</t>
  </si>
  <si>
    <t>Biogrow</t>
  </si>
  <si>
    <t>21016.001665/2022-55</t>
  </si>
  <si>
    <t xml:space="preserve"> NEMBAC 42; AMYPROTEC 42</t>
  </si>
  <si>
    <t>Bacillus velezensis, estirpe FZB42</t>
  </si>
  <si>
    <t>21016.010263/2021-61</t>
  </si>
  <si>
    <t>METALEAF</t>
  </si>
  <si>
    <t xml:space="preserve"> Massen</t>
  </si>
  <si>
    <t>21000.001856/2016-48</t>
  </si>
  <si>
    <t>HALOXYFOP 124,7 EC UPL</t>
  </si>
  <si>
    <t>Haloxifope-P-Metílico</t>
  </si>
  <si>
    <t>21000.050331/2017-17</t>
  </si>
  <si>
    <t>Elenchos</t>
  </si>
  <si>
    <t>21000.009031/2012-48</t>
  </si>
  <si>
    <t>ALMANE</t>
  </si>
  <si>
    <t>21000.008338/2012-21</t>
  </si>
  <si>
    <t>AXIAL</t>
  </si>
  <si>
    <t>21000.009032/2012-92</t>
  </si>
  <si>
    <t xml:space="preserve"> RADIS</t>
  </si>
  <si>
    <t>21000.063133/2016-32</t>
  </si>
  <si>
    <t>LUKAT 200 SL</t>
  </si>
  <si>
    <t>21000.000428/2016-06</t>
  </si>
  <si>
    <t>S-METOLACLOR 960 EC PLS CL1</t>
  </si>
  <si>
    <t>21000.009520/2012-08</t>
  </si>
  <si>
    <t xml:space="preserve">SEDUM </t>
  </si>
  <si>
    <t>Clodinafope-Propargil; Pinoxadem</t>
  </si>
  <si>
    <t>21016.000088/2022-84</t>
  </si>
  <si>
    <t>SMARTFRESH INBOX</t>
  </si>
  <si>
    <t>Metilciclopropeno</t>
  </si>
  <si>
    <t xml:space="preserve">Agrofresh </t>
  </si>
  <si>
    <t>21000.009033/2012-37</t>
  </si>
  <si>
    <t xml:space="preserve">TRAXOS </t>
  </si>
  <si>
    <t>21000.000386/2015-14</t>
  </si>
  <si>
    <t>CLORPIRIFÓS 480 EC LUBA</t>
  </si>
  <si>
    <t xml:space="preserve"> AllierBrasil </t>
  </si>
  <si>
    <t>21000.000060/2016-78</t>
  </si>
  <si>
    <t>FIPRONIL 800 WG UPL</t>
  </si>
  <si>
    <t>21000.009980/2013-17</t>
  </si>
  <si>
    <t>Avorio Top</t>
  </si>
  <si>
    <t>Cimoxanil; Clorotalonil</t>
  </si>
  <si>
    <t>21016.006840/2021-10</t>
  </si>
  <si>
    <t>Bamytis</t>
  </si>
  <si>
    <t>Bacillus amyloliquefaciens, isolado SVG 00027-B; Bacillus amyloliquefaciens, isolado SVG 00028-B; Bacillus subtilis, isolado SVG 00030-B; Bacillus thuringiensis, isolado SVG 00029-B</t>
  </si>
  <si>
    <t>Biota Innovations</t>
  </si>
  <si>
    <t>21016.007036/2021-58</t>
  </si>
  <si>
    <t>Nemabac</t>
  </si>
  <si>
    <t>21000.005566/2015-92</t>
  </si>
  <si>
    <t>Sato 648</t>
  </si>
  <si>
    <t>TC00121</t>
  </si>
  <si>
    <t>21000.051789/2017-93</t>
  </si>
  <si>
    <t>Flutriafol Técnico Sumitomo Br</t>
  </si>
  <si>
    <t>O perfil toxicológico foi considerado equivalente ao produto técnico de referência.</t>
  </si>
  <si>
    <t>III - Produto Perigoso ao Meio Ambiente</t>
  </si>
  <si>
    <t>Ano de 2021</t>
  </si>
  <si>
    <t>TC00221</t>
  </si>
  <si>
    <t>21000.002452/2013-29</t>
  </si>
  <si>
    <t>S-Metolacloro Técnico CCAB</t>
  </si>
  <si>
    <t>II - Produto Muito Perigoso ao Meio Ambiente</t>
  </si>
  <si>
    <t>TC00321</t>
  </si>
  <si>
    <t>21000.040550/2017-98</t>
  </si>
  <si>
    <t>Atrazina Técnica Nortox IV</t>
  </si>
  <si>
    <t>TC00421</t>
  </si>
  <si>
    <t>21000.006895/2018-01</t>
  </si>
  <si>
    <t>Chlorpyrifós Técnico FB</t>
  </si>
  <si>
    <t>TC00521</t>
  </si>
  <si>
    <t>21042.002770/2020-22</t>
  </si>
  <si>
    <t>Glufosinato Técnico Alamos</t>
  </si>
  <si>
    <t>TC00621</t>
  </si>
  <si>
    <t>21000.013241/2019-15</t>
  </si>
  <si>
    <t>Hexazinona Técnico UPL</t>
  </si>
  <si>
    <t>TC00721</t>
  </si>
  <si>
    <t>21000.066265/2019-69</t>
  </si>
  <si>
    <t>Imidacloprid técnico FB</t>
  </si>
  <si>
    <t>TC00821</t>
  </si>
  <si>
    <t>21000.087814/2019-39</t>
  </si>
  <si>
    <t>Lambda-cialotrina Técnica Nortox II</t>
  </si>
  <si>
    <t>TC00921</t>
  </si>
  <si>
    <t>21000.016503/2020-29</t>
  </si>
  <si>
    <t>Mesotrione Técnico Albaugh BN</t>
  </si>
  <si>
    <t>TC01021</t>
  </si>
  <si>
    <t>21000.004560/2020-65</t>
  </si>
  <si>
    <t>Mesotriona Técnico Solus</t>
  </si>
  <si>
    <t>TC01121</t>
  </si>
  <si>
    <t>21000.006506/2015-97</t>
  </si>
  <si>
    <t>Mesotriona Técnico Tide</t>
  </si>
  <si>
    <t>TC01221</t>
  </si>
  <si>
    <t>21000.007086/2015-66</t>
  </si>
  <si>
    <t>Mesotrione B Tecnico Helm</t>
  </si>
  <si>
    <t>TC01321</t>
  </si>
  <si>
    <t>21000.007777/2014-89</t>
  </si>
  <si>
    <t>Atrazine Tech Oxon</t>
  </si>
  <si>
    <t>TC01421</t>
  </si>
  <si>
    <t>21000.022970/2020-98</t>
  </si>
  <si>
    <t>Atrazine Técnico CCAB II</t>
  </si>
  <si>
    <t>TC01521</t>
  </si>
  <si>
    <t>21000.007778/2013-42</t>
  </si>
  <si>
    <t>Trinexapaque-Etilico Ascenza Tecnico</t>
  </si>
  <si>
    <r>
      <rPr>
        <rFont val="Arial"/>
        <b/>
        <color rgb="FF000066"/>
        <sz val="10.0"/>
      </rPr>
      <t>PT</t>
    </r>
    <r>
      <rPr>
        <rFont val="Arial"/>
        <b val="0"/>
        <color rgb="FF000066"/>
        <sz val="10.0"/>
      </rPr>
      <t xml:space="preserve"> - Produto Técnico</t>
    </r>
  </si>
  <si>
    <t>TC01621</t>
  </si>
  <si>
    <t>21000.031085/2019-66</t>
  </si>
  <si>
    <t>Diquate Técnico Alamos</t>
  </si>
  <si>
    <r>
      <rPr>
        <rFont val="Arial"/>
        <b/>
        <color rgb="FF000066"/>
        <sz val="10.0"/>
      </rPr>
      <t>PTN</t>
    </r>
    <r>
      <rPr>
        <rFont val="Arial"/>
        <b val="0"/>
        <color rgb="FF000066"/>
        <sz val="10.0"/>
      </rPr>
      <t xml:space="preserve"> - Produto Técnico a Base de Ingrediente Ativo Novo</t>
    </r>
  </si>
  <si>
    <t>TC01721</t>
  </si>
  <si>
    <t>21000.006812/2014-42</t>
  </si>
  <si>
    <t>Dicamba Técnico Sumitomo BR</t>
  </si>
  <si>
    <r>
      <rPr>
        <rFont val="Arial"/>
        <b/>
        <color rgb="FF000066"/>
        <sz val="10.0"/>
      </rPr>
      <t>PTE</t>
    </r>
    <r>
      <rPr>
        <rFont val="Arial"/>
        <b val="0"/>
        <color rgb="FF000066"/>
        <sz val="10.0"/>
      </rPr>
      <t xml:space="preserve"> - Produto Técnico Equivalente</t>
    </r>
  </si>
  <si>
    <t>TC01821</t>
  </si>
  <si>
    <t>21000.005490/2015-03</t>
  </si>
  <si>
    <t xml:space="preserve">Prothioconazole Technical UPL </t>
  </si>
  <si>
    <r>
      <rPr>
        <rFont val="Arial"/>
        <b/>
        <color rgb="FF000066"/>
        <sz val="10.0"/>
      </rPr>
      <t>Pré-Mistura</t>
    </r>
    <r>
      <rPr>
        <rFont val="Arial"/>
        <b val="0"/>
        <color rgb="FF000066"/>
        <sz val="10.0"/>
      </rPr>
      <t xml:space="preserve"> - Produto Pré-mistura</t>
    </r>
  </si>
  <si>
    <t>TC01921</t>
  </si>
  <si>
    <t>21000.002471/2015-17</t>
  </si>
  <si>
    <t>Hexazinona Técnico SNB</t>
  </si>
  <si>
    <r>
      <rPr>
        <rFont val="Arial"/>
        <b/>
        <color rgb="FF000066"/>
        <sz val="10.0"/>
      </rPr>
      <t xml:space="preserve">PF </t>
    </r>
    <r>
      <rPr>
        <rFont val="Arial"/>
        <b val="0"/>
        <color rgb="FF000066"/>
        <sz val="10.0"/>
      </rPr>
      <t>- Produto Formulado</t>
    </r>
  </si>
  <si>
    <t>TC02021</t>
  </si>
  <si>
    <t>21000.064445/2019-14</t>
  </si>
  <si>
    <t>Methomyl Técnico FB</t>
  </si>
  <si>
    <r>
      <rPr>
        <rFont val="Arial"/>
        <b/>
        <color rgb="FF000066"/>
        <sz val="10.0"/>
      </rPr>
      <t xml:space="preserve">PFN </t>
    </r>
    <r>
      <rPr>
        <rFont val="Arial"/>
        <b val="0"/>
        <color rgb="FF000066"/>
        <sz val="10.0"/>
      </rPr>
      <t>- Produto Formulado a Base de Ingrediente Ativo Novo</t>
    </r>
  </si>
  <si>
    <t>TC02121</t>
  </si>
  <si>
    <t>21000.064447/2019-03</t>
  </si>
  <si>
    <t>Hexazinone Técnico FB</t>
  </si>
  <si>
    <r>
      <rPr>
        <rFont val="Arial"/>
        <b/>
        <color rgb="FF000066"/>
        <sz val="10.0"/>
      </rPr>
      <t>PF/PTE</t>
    </r>
    <r>
      <rPr>
        <rFont val="Arial"/>
        <b val="0"/>
        <color rgb="FF000066"/>
        <sz val="10.0"/>
      </rPr>
      <t xml:space="preserve"> - Produto Formulado a Base de Produto Técnico Equivalente</t>
    </r>
  </si>
  <si>
    <t>TC02221</t>
  </si>
  <si>
    <t>21000.093851/2019-86</t>
  </si>
  <si>
    <t>Fipronil Técnico FB</t>
  </si>
  <si>
    <r>
      <rPr>
        <rFont val="Arial"/>
        <b/>
        <color rgb="FF000066"/>
        <sz val="10.0"/>
      </rPr>
      <t xml:space="preserve">Bio </t>
    </r>
    <r>
      <rPr>
        <rFont val="Arial"/>
        <b val="0"/>
        <color rgb="FF000066"/>
        <sz val="10.0"/>
      </rPr>
      <t>- Produto Formulado Biológico, Microbiológico, Bioquímico, Extrato Vegetal, Regulador de Crescimento ou Semioquímico; de Baixo Risco</t>
    </r>
  </si>
  <si>
    <t>TC02321</t>
  </si>
  <si>
    <t>21000.067337/2019-95</t>
  </si>
  <si>
    <t>Atrazina Técnico CHDS</t>
  </si>
  <si>
    <t>CHD'S</t>
  </si>
  <si>
    <r>
      <rPr>
        <rFont val="Arial"/>
        <b/>
        <color rgb="FF000066"/>
        <sz val="10.0"/>
      </rPr>
      <t>Bio/Org</t>
    </r>
    <r>
      <rPr>
        <rFont val="Arial"/>
        <b val="0"/>
        <color rgb="FF000066"/>
        <sz val="10.0"/>
      </rPr>
      <t xml:space="preserve"> - Produto Formulado Biológico, Microbiológico, Bioquímico, Extrato Vegetal, Regulador de Crescimento ou Semioquímico, para a Agricultura Orgânica</t>
    </r>
  </si>
  <si>
    <t>TC02421</t>
  </si>
  <si>
    <t>21000.006576/2014-64</t>
  </si>
  <si>
    <t>Ciprodinil Técnico Rainbow</t>
  </si>
  <si>
    <t>Ciprodinil</t>
  </si>
  <si>
    <t>TC02521</t>
  </si>
  <si>
    <t>21000.016567/2017-24</t>
  </si>
  <si>
    <t>Difenoconazol Técnico Rainbow</t>
  </si>
  <si>
    <t>TC02621</t>
  </si>
  <si>
    <t>21000.002105/2015-68</t>
  </si>
  <si>
    <t>Clorpirifós Técnico Agrogill</t>
  </si>
  <si>
    <t>TC02721</t>
  </si>
  <si>
    <t>21000.067479/2020-96</t>
  </si>
  <si>
    <t>Metomil Técnico Albaugh 01</t>
  </si>
  <si>
    <t>TC02821</t>
  </si>
  <si>
    <t>21000.024663/2016-65</t>
  </si>
  <si>
    <t>Methomyl Técnico ZS</t>
  </si>
  <si>
    <t>TC02921</t>
  </si>
  <si>
    <t>21000.008324/2014-70</t>
  </si>
  <si>
    <t>Metomil Técnico Nortox BR</t>
  </si>
  <si>
    <t>TC03021</t>
  </si>
  <si>
    <t xml:space="preserve"> 21000.040392/2016-95</t>
  </si>
  <si>
    <t>Difenoconazole Y Técnico Helm</t>
  </si>
  <si>
    <t>TC03121</t>
  </si>
  <si>
    <t>21000.013262/2017-61</t>
  </si>
  <si>
    <t>Fipronil Técnico Sino-Agri</t>
  </si>
  <si>
    <t>TK03221</t>
  </si>
  <si>
    <t>21000.008412/2015-52</t>
  </si>
  <si>
    <t>Glifosato Pré-Mistura Dow Agrosciences</t>
  </si>
  <si>
    <t>Dow</t>
  </si>
  <si>
    <t>TC03321</t>
  </si>
  <si>
    <t>21000.026249/2018-52</t>
  </si>
  <si>
    <t>Terbutilazina Técnico ZS</t>
  </si>
  <si>
    <t>TC03421</t>
  </si>
  <si>
    <t>21000.003483/2018-10</t>
  </si>
  <si>
    <t>Flumioxazin Técnico CCAB II</t>
  </si>
  <si>
    <t>TC03521</t>
  </si>
  <si>
    <t>21000.035743/2020-22</t>
  </si>
  <si>
    <t>Bifentrina Técnico Alta</t>
  </si>
  <si>
    <t>TC03621</t>
  </si>
  <si>
    <t>21000.023785/2017-15</t>
  </si>
  <si>
    <t>Protioconazol Técnico Adama Brasil</t>
  </si>
  <si>
    <t>TC03721</t>
  </si>
  <si>
    <t>21000.050462/2017-02</t>
  </si>
  <si>
    <t>Atrazina Técnico Adama Br</t>
  </si>
  <si>
    <t>TC03821</t>
  </si>
  <si>
    <t>21000.032529/2020-14</t>
  </si>
  <si>
    <t>Mesotrione Técnico Binnong</t>
  </si>
  <si>
    <t>TC03921</t>
  </si>
  <si>
    <t>21000.001984/2015-19</t>
  </si>
  <si>
    <t>Mesotriona Técnico SBN-CropChem</t>
  </si>
  <si>
    <t>TC04021</t>
  </si>
  <si>
    <t>21000.011012/2019-58</t>
  </si>
  <si>
    <t>Protioconazol Técnico Albaugh I</t>
  </si>
  <si>
    <t>TC04121</t>
  </si>
  <si>
    <t>21000.007775/2014-90</t>
  </si>
  <si>
    <t>Protioconazol Técnico Rainbow</t>
  </si>
  <si>
    <t>TC04221</t>
  </si>
  <si>
    <t>21000.069725/2020-44</t>
  </si>
  <si>
    <t>Imazapic Técnico SD</t>
  </si>
  <si>
    <t>TC04321</t>
  </si>
  <si>
    <t>21000.005184/2019-92</t>
  </si>
  <si>
    <t>Protioconazol Técnico JZ</t>
  </si>
  <si>
    <t>Partner</t>
  </si>
  <si>
    <t>TC04421</t>
  </si>
  <si>
    <t>21000.052385/2018-06</t>
  </si>
  <si>
    <t>Protioconazol Técnico BL</t>
  </si>
  <si>
    <t>TC04521</t>
  </si>
  <si>
    <t>21000.012224/2020-96</t>
  </si>
  <si>
    <t>Azoxistrobina Técnico D'Verde</t>
  </si>
  <si>
    <t>Azoxistrobin</t>
  </si>
  <si>
    <t>D'Verde</t>
  </si>
  <si>
    <t>TC04621</t>
  </si>
  <si>
    <t>21000.054939/2017-11</t>
  </si>
  <si>
    <t>Protioconazol Técnico Adama Br</t>
  </si>
  <si>
    <t>TC04721</t>
  </si>
  <si>
    <t>21000.003724/2015-70</t>
  </si>
  <si>
    <t>Imazamox Técnico Nortox</t>
  </si>
  <si>
    <t>Imazamoxi</t>
  </si>
  <si>
    <t>TC04821</t>
  </si>
  <si>
    <t>21000.025001/2016-11</t>
  </si>
  <si>
    <t>Clorpirifós Técnico GSP</t>
  </si>
  <si>
    <t>TC04921</t>
  </si>
  <si>
    <t>21000.001470/2015-55</t>
  </si>
  <si>
    <t>Flumioxazin Técnico Agrogill</t>
  </si>
  <si>
    <t>TC05021</t>
  </si>
  <si>
    <t>21000.051704/2018-58</t>
  </si>
  <si>
    <t>Glufosinato de Amônio Técnico Ada Brasil</t>
  </si>
  <si>
    <t>TC05121</t>
  </si>
  <si>
    <t>21000.025709/2019-14</t>
  </si>
  <si>
    <t>Cyproconazole técnico ZY</t>
  </si>
  <si>
    <t>Syncron</t>
  </si>
  <si>
    <t>TC05221</t>
  </si>
  <si>
    <t>21000.062113/2020-21</t>
  </si>
  <si>
    <t>Tebuconazole Técnico Albaugh II</t>
  </si>
  <si>
    <t>TC05321</t>
  </si>
  <si>
    <t>21000.069564/2020-99</t>
  </si>
  <si>
    <t>Hexazinona Técnico Albaugh 01</t>
  </si>
  <si>
    <t>TC05421</t>
  </si>
  <si>
    <t>21000.004113/2015-49</t>
  </si>
  <si>
    <t>Imazamoxi Técnico Cropchem</t>
  </si>
  <si>
    <t>TC05521</t>
  </si>
  <si>
    <t>21000.050447/2017-56</t>
  </si>
  <si>
    <t>Clorpirifós Técnico Sumitomo BR</t>
  </si>
  <si>
    <t>TC05621</t>
  </si>
  <si>
    <t>21000.002501/2021-33</t>
  </si>
  <si>
    <t>Bifentrina Técnica Albaugh</t>
  </si>
  <si>
    <t>TC05721</t>
  </si>
  <si>
    <t>21000.010295/2013-25</t>
  </si>
  <si>
    <t>Halauxifen-Metil Técnico</t>
  </si>
  <si>
    <t>Halauxifen-metil</t>
  </si>
  <si>
    <t>TC05821</t>
  </si>
  <si>
    <t>21000.066693/2020-25</t>
  </si>
  <si>
    <t>Dibrometo de Diquate Técnico Adama Brasil</t>
  </si>
  <si>
    <t>TC05921</t>
  </si>
  <si>
    <t>21000.022721/2019-69</t>
  </si>
  <si>
    <t>Bifentrina Técnico Rainbow</t>
  </si>
  <si>
    <t>TC06021</t>
  </si>
  <si>
    <t>21000.068429/2020-26</t>
  </si>
  <si>
    <t>Tebutiurom Técnico Tecnomyl II</t>
  </si>
  <si>
    <t>TC06121</t>
  </si>
  <si>
    <t>21000.012101/2016-79</t>
  </si>
  <si>
    <t>Indoxacarbe Técnico Cropchem</t>
  </si>
  <si>
    <t>TC06221</t>
  </si>
  <si>
    <t>21000.018345/2018-27</t>
  </si>
  <si>
    <t>Indoxacarb Técnico FB</t>
  </si>
  <si>
    <t>INdoxacarbe</t>
  </si>
  <si>
    <t>TC06321</t>
  </si>
  <si>
    <t>21000.032111/2019-73</t>
  </si>
  <si>
    <t>Indoxacarb Técnico CHDS</t>
  </si>
  <si>
    <t>TC06421</t>
  </si>
  <si>
    <t>21000.008111/2013-67</t>
  </si>
  <si>
    <t>Triflumurom Ascenza Tecnico</t>
  </si>
  <si>
    <t>Triflumuron</t>
  </si>
  <si>
    <t>TC06521</t>
  </si>
  <si>
    <t>21000.027936/2016-23</t>
  </si>
  <si>
    <t>Triflumuron Técnico Nortox</t>
  </si>
  <si>
    <t>TC06621</t>
  </si>
  <si>
    <t>21000.020441/2016-73</t>
  </si>
  <si>
    <t>Bifenthrin S Técnico Helm</t>
  </si>
  <si>
    <t>TC06721</t>
  </si>
  <si>
    <t>21000.000847/2015-59</t>
  </si>
  <si>
    <t>Clomazona Técnico SCY-Cropchem</t>
  </si>
  <si>
    <t>Clomazona</t>
  </si>
  <si>
    <t>TC06821</t>
  </si>
  <si>
    <t xml:space="preserve"> 21000.002942/2020-54</t>
  </si>
  <si>
    <t>Bifentrina Técnico Cropchem II</t>
  </si>
  <si>
    <t>TC06921</t>
  </si>
  <si>
    <t>21000.001875/2015-93</t>
  </si>
  <si>
    <t>Glufosinato de Amônio Técnico CropChem</t>
  </si>
  <si>
    <t>TC07021</t>
  </si>
  <si>
    <t>21000.004391/2014-15</t>
  </si>
  <si>
    <t>Cyclaniliprole Técnico ISK</t>
  </si>
  <si>
    <t>Ciclaniliprole</t>
  </si>
  <si>
    <t>TC07121</t>
  </si>
  <si>
    <t>21000.008036/2011-72</t>
  </si>
  <si>
    <t>Dimetomorfe Tradecorp Técnico</t>
  </si>
  <si>
    <t>TC07221</t>
  </si>
  <si>
    <t>21000.008545/2015-29</t>
  </si>
  <si>
    <t>Captan Técnico YGC</t>
  </si>
  <si>
    <t>Captana</t>
  </si>
  <si>
    <t>TC07321</t>
  </si>
  <si>
    <t>21000.001061/2015-59</t>
  </si>
  <si>
    <t>Fluazinam Técnico Rainbow</t>
  </si>
  <si>
    <t>TC07421</t>
  </si>
  <si>
    <t>21000.012588/2018-51</t>
  </si>
  <si>
    <t xml:space="preserve">2,4-D STK Técnico </t>
  </si>
  <si>
    <t>TC07521</t>
  </si>
  <si>
    <t>21000.036958/2016-84</t>
  </si>
  <si>
    <t xml:space="preserve">2,4-D Acid Técnico Agrolead </t>
  </si>
  <si>
    <t>TC07621</t>
  </si>
  <si>
    <t>21000.017916/2019-97</t>
  </si>
  <si>
    <t>2,4-D Técnico DT</t>
  </si>
  <si>
    <t>TC07721</t>
  </si>
  <si>
    <t>21000.001145/2017-54</t>
  </si>
  <si>
    <t>Tebuconazole Técnico Nortox V</t>
  </si>
  <si>
    <t>TC07821</t>
  </si>
  <si>
    <t>21000.002498/2014-29</t>
  </si>
  <si>
    <t>Atrazina Técnico Mil</t>
  </si>
  <si>
    <t>TC07921</t>
  </si>
  <si>
    <t>21000.009019/2014-03</t>
  </si>
  <si>
    <t>Glufosinato-Amonium Técnico SD</t>
  </si>
  <si>
    <t>TC08021</t>
  </si>
  <si>
    <t>21000.026094/2020-79</t>
  </si>
  <si>
    <t>Clorpirifós Técnico ZS</t>
  </si>
  <si>
    <t>TC08121</t>
  </si>
  <si>
    <t>21000.002165/2015-81</t>
  </si>
  <si>
    <t>Dicamba Técnico UPL</t>
  </si>
  <si>
    <t>TC08221</t>
  </si>
  <si>
    <t>21000.030687/2020-30</t>
  </si>
  <si>
    <t>Pyraclostrobin Técnico FB</t>
  </si>
  <si>
    <t>TC08321</t>
  </si>
  <si>
    <t>21000.036815/2016-72</t>
  </si>
  <si>
    <t xml:space="preserve">Dicamba Técnico Prentiss </t>
  </si>
  <si>
    <t>TC08421</t>
  </si>
  <si>
    <t>21000.006438/2014-85</t>
  </si>
  <si>
    <t>Clomazona Técnico Oxon</t>
  </si>
  <si>
    <t>TC08521</t>
  </si>
  <si>
    <t>21000.000234/2014-31</t>
  </si>
  <si>
    <t>Oxathiapiprolin Técnico</t>
  </si>
  <si>
    <t>TC08621</t>
  </si>
  <si>
    <t>21000.019621/2016-11</t>
  </si>
  <si>
    <t>Flumioxazina Técnico Cropchem</t>
  </si>
  <si>
    <t>TC08721</t>
  </si>
  <si>
    <t>21000.004581/2014-32</t>
  </si>
  <si>
    <t>Clothianidin Técnico Rainbow</t>
  </si>
  <si>
    <t>TC08821</t>
  </si>
  <si>
    <t>21000.002911/2014-55</t>
  </si>
  <si>
    <t>Fenpropimorph Técnico</t>
  </si>
  <si>
    <t>Fenpropimorfe</t>
  </si>
  <si>
    <t>TC08921</t>
  </si>
  <si>
    <t>21000.035783/2016-98</t>
  </si>
  <si>
    <t>Dicamba Técnico Tide II</t>
  </si>
  <si>
    <t>TC09021</t>
  </si>
  <si>
    <t>21000.018766/2017-77</t>
  </si>
  <si>
    <t>Prothioconazole Technical UPL BR</t>
  </si>
  <si>
    <t>TC09121</t>
  </si>
  <si>
    <t>21000.006769/2013-34</t>
  </si>
  <si>
    <t>Oxifluorfem Ascenza Tecnico</t>
  </si>
  <si>
    <t>Oxifluorfen</t>
  </si>
  <si>
    <t>TC09221</t>
  </si>
  <si>
    <t>21000.006383/2015-94</t>
  </si>
  <si>
    <t>Indoxacarbe Técnico Rainbow</t>
  </si>
  <si>
    <t>TC09321</t>
  </si>
  <si>
    <t>21000.052150/2020-21</t>
  </si>
  <si>
    <t>Diquat Técnico CropChem III</t>
  </si>
  <si>
    <t>TC09421</t>
  </si>
  <si>
    <t>21000.025464/2016-74</t>
  </si>
  <si>
    <t>Dicamba Técnico Gilmore</t>
  </si>
  <si>
    <t>TC09521</t>
  </si>
  <si>
    <t>21000.055183/2018-16</t>
  </si>
  <si>
    <t>Dicamba Técnico FB</t>
  </si>
  <si>
    <t>FB</t>
  </si>
  <si>
    <t>TC09621</t>
  </si>
  <si>
    <t>21000.030162/2016-18</t>
  </si>
  <si>
    <t>Cresoxim-Metílico Técnico Cropchem</t>
  </si>
  <si>
    <t>Cresoxim-metílico</t>
  </si>
  <si>
    <t>TC09721</t>
  </si>
  <si>
    <t>21000.010324/2013-59</t>
  </si>
  <si>
    <t>Dicamba Técnico BRA</t>
  </si>
  <si>
    <t>TC09821</t>
  </si>
  <si>
    <t>21000.007506/2009-66</t>
  </si>
  <si>
    <t>Ametoctradin Técnico</t>
  </si>
  <si>
    <t>Ametoctradina</t>
  </si>
  <si>
    <t>TC09921</t>
  </si>
  <si>
    <t>21000.005386/2014-20</t>
  </si>
  <si>
    <t>Isofetamid Técnico ISK</t>
  </si>
  <si>
    <t>Isofetamida</t>
  </si>
  <si>
    <t>TC10021</t>
  </si>
  <si>
    <t>21000.041734/2016-94</t>
  </si>
  <si>
    <t>Acetamiprido Técnico Tide</t>
  </si>
  <si>
    <t>TC10121</t>
  </si>
  <si>
    <t>21000.021010/2020-19</t>
  </si>
  <si>
    <t>Clorotatalonil Técnico Tecnomyl</t>
  </si>
  <si>
    <t>TC10221</t>
  </si>
  <si>
    <t>21000.027240/2016-05</t>
  </si>
  <si>
    <t>2,4-D Técnico TJX</t>
  </si>
  <si>
    <t>CAC</t>
  </si>
  <si>
    <t>TC10321</t>
  </si>
  <si>
    <t>21000.042160/2017-52</t>
  </si>
  <si>
    <t>2,4-D Técnico ZS</t>
  </si>
  <si>
    <t>TC10421</t>
  </si>
  <si>
    <t>21000.076311/2020-71</t>
  </si>
  <si>
    <t xml:space="preserve">Tebuconazole Técnico Albaugh </t>
  </si>
  <si>
    <t>TC10521</t>
  </si>
  <si>
    <t>21000.075396/2020-71</t>
  </si>
  <si>
    <t>Flutriafol Técnico Albaugh II</t>
  </si>
  <si>
    <t>TC10621</t>
  </si>
  <si>
    <t>21000.002584/2015-12</t>
  </si>
  <si>
    <t>S-Metolacloro Técnico Rotam</t>
  </si>
  <si>
    <t>TC10721</t>
  </si>
  <si>
    <t>21000.008575/2014-54</t>
  </si>
  <si>
    <t>Sulfentrazona Técnico Adama Br</t>
  </si>
  <si>
    <t>Sulfentrazone</t>
  </si>
  <si>
    <t>TC10821</t>
  </si>
  <si>
    <t>21000.053270/2017-40</t>
  </si>
  <si>
    <t>Trifloxistrobina Técnico Ouro Fino</t>
  </si>
  <si>
    <t xml:space="preserve">Trifloxistrobina </t>
  </si>
  <si>
    <t>TC10921</t>
  </si>
  <si>
    <t>21000.027675/2018-11</t>
  </si>
  <si>
    <t>Cyproconazole Técnico FB II</t>
  </si>
  <si>
    <t>TC11021</t>
  </si>
  <si>
    <t>21000.020136/2017-62</t>
  </si>
  <si>
    <t>Dicamba Ascenza Técnico</t>
  </si>
  <si>
    <t>TC11121</t>
  </si>
  <si>
    <t>21000.006444/2013-51</t>
  </si>
  <si>
    <t>Cymoxanil TB Tecnico Oxon</t>
  </si>
  <si>
    <t>TC11221</t>
  </si>
  <si>
    <t>21000.007900/2013-81</t>
  </si>
  <si>
    <t>Trifloxistrobina Técnico Rainbow</t>
  </si>
  <si>
    <t>TC11321</t>
  </si>
  <si>
    <t>21000.002010/2014-63</t>
  </si>
  <si>
    <t>Azoxystrobin Técnico Uniphos</t>
  </si>
  <si>
    <t>TC11421</t>
  </si>
  <si>
    <t>21000.008257/2013-11</t>
  </si>
  <si>
    <t>Trifloxistrobin Técnico YNG</t>
  </si>
  <si>
    <t>TC11521</t>
  </si>
  <si>
    <t>21000.045062/2020-72</t>
  </si>
  <si>
    <t>Ciproconazol Técnico Albaugh JSC</t>
  </si>
  <si>
    <t>TC11621</t>
  </si>
  <si>
    <t>21000.001970/2016-78</t>
  </si>
  <si>
    <t>Trifloxistrobina Técnico BRA</t>
  </si>
  <si>
    <t>TC11721</t>
  </si>
  <si>
    <t>21000.012326/2018-97</t>
  </si>
  <si>
    <t>Flumioxazina Técnico Alta</t>
  </si>
  <si>
    <t>TC11821</t>
  </si>
  <si>
    <t>21000.008456/2016-63</t>
  </si>
  <si>
    <t>Flumioxazin Técnico Nortox</t>
  </si>
  <si>
    <t>TC11921</t>
  </si>
  <si>
    <t>21000.006541/2016-97</t>
  </si>
  <si>
    <t>Dicamba Técnico DT</t>
  </si>
  <si>
    <t>TC12021</t>
  </si>
  <si>
    <t>21000.018271/2018-29</t>
  </si>
  <si>
    <t>Trifloxistrobin Técnico Nortox III</t>
  </si>
  <si>
    <t>TC12121</t>
  </si>
  <si>
    <t>21000.002418/2015-16</t>
  </si>
  <si>
    <t>Trifloxistrobina Técnico CropChem</t>
  </si>
  <si>
    <t>TC12221</t>
  </si>
  <si>
    <t>21000.027813/2018-54</t>
  </si>
  <si>
    <t>Trifloxistrobin Técnico CHD'S</t>
  </si>
  <si>
    <t>TC12321</t>
  </si>
  <si>
    <t>21000.053560/2016-11</t>
  </si>
  <si>
    <t>Tiofanato Técnico Sinon</t>
  </si>
  <si>
    <t>TC12421</t>
  </si>
  <si>
    <t>21000.055086/2018-15</t>
  </si>
  <si>
    <t>Dicamba Técnico Ada</t>
  </si>
  <si>
    <t>TC12521</t>
  </si>
  <si>
    <t>21000.038071/2016-21</t>
  </si>
  <si>
    <t>Fluroxipir-Metílico Técnico BRA</t>
  </si>
  <si>
    <t>Fluroxipir-Metílico</t>
  </si>
  <si>
    <t>TC12621</t>
  </si>
  <si>
    <t>21000.046917/2016-04</t>
  </si>
  <si>
    <t>Fluroxipir-Meptílico Técnico Adama BR </t>
  </si>
  <si>
    <t>TC12721</t>
  </si>
  <si>
    <t>21000.006518/2018-64</t>
  </si>
  <si>
    <t>Fluroxypyr-Meptyl Técnico Lier</t>
  </si>
  <si>
    <t>TC12821</t>
  </si>
  <si>
    <t>21000.024501/2020-11</t>
  </si>
  <si>
    <t>Fluroxypyr-Meptyl Técnico NGC</t>
  </si>
  <si>
    <t>TC12921</t>
  </si>
  <si>
    <t>21000.008573/2014-65</t>
  </si>
  <si>
    <t>Ciproconazol Técnico OF</t>
  </si>
  <si>
    <t>TC13021</t>
  </si>
  <si>
    <t>21000.033042/2020-59</t>
  </si>
  <si>
    <t>Cyproconazole Técnico NGC</t>
  </si>
  <si>
    <t>TC13121</t>
  </si>
  <si>
    <t>21000.008299/2014-24</t>
  </si>
  <si>
    <t>Ciproconazole SC Técnico Helm</t>
  </si>
  <si>
    <t>TC13221</t>
  </si>
  <si>
    <t>21000.008553/2015-75</t>
  </si>
  <si>
    <t xml:space="preserve">Fluroxipir Técnico Ouro Fino </t>
  </si>
  <si>
    <t>TC13321</t>
  </si>
  <si>
    <t>21000.000006/2014-61</t>
  </si>
  <si>
    <t>Fluroxipir-Meptílico Técnico Nortox BR</t>
  </si>
  <si>
    <t>TC13421</t>
  </si>
  <si>
    <t>21000.027079/2017-42</t>
  </si>
  <si>
    <t>Fluroxipir Técnico Cropchem</t>
  </si>
  <si>
    <t>TC13521</t>
  </si>
  <si>
    <t>21000.060788/2019-00</t>
  </si>
  <si>
    <t>Mesotriona NC Técnico Helm</t>
  </si>
  <si>
    <t>TC13621</t>
  </si>
  <si>
    <t>21000.010161/2013-12</t>
  </si>
  <si>
    <t>Tebuconazol Técnico Mil</t>
  </si>
  <si>
    <t>TC13721</t>
  </si>
  <si>
    <t>21000.062236/2016-85</t>
  </si>
  <si>
    <t>Budbreak Técnico</t>
  </si>
  <si>
    <t>Cianamida</t>
  </si>
  <si>
    <t>Anasac</t>
  </si>
  <si>
    <t>TC13821</t>
  </si>
  <si>
    <t>21000.047293/2017-15</t>
  </si>
  <si>
    <t>Indoxacarb Técnico Sino-Agri</t>
  </si>
  <si>
    <t>TC13921</t>
  </si>
  <si>
    <t>21000.054154/2018-29</t>
  </si>
  <si>
    <t>Pimetrozina técnico Rainbow</t>
  </si>
  <si>
    <t>IV - Produto Pouco Perigoso ao Meio Ambiente</t>
  </si>
  <si>
    <t>TC14021</t>
  </si>
  <si>
    <t>21000.043658/2016-51</t>
  </si>
  <si>
    <t>Flumioxazin Técnico Proventis</t>
  </si>
  <si>
    <t>TC14121</t>
  </si>
  <si>
    <t>21000.052469/2016-70</t>
  </si>
  <si>
    <t>Flumioxazin Técnico Adama</t>
  </si>
  <si>
    <t>TC14221</t>
  </si>
  <si>
    <t>21000.048260/2016-10</t>
  </si>
  <si>
    <t>Flumioxazin Técnico Proventis II</t>
  </si>
  <si>
    <t>TC14321</t>
  </si>
  <si>
    <t>21000.010132/2011-81</t>
  </si>
  <si>
    <t>Fipronil Técnico CN</t>
  </si>
  <si>
    <t>TC14421</t>
  </si>
  <si>
    <t>21000.025011/2018-18</t>
  </si>
  <si>
    <t>Imazetapir Técnico BRA</t>
  </si>
  <si>
    <t>TC14521</t>
  </si>
  <si>
    <t>21000.056398/2016-84</t>
  </si>
  <si>
    <t>Isoxaflutol Técnico Ola</t>
  </si>
  <si>
    <t>TC14621</t>
  </si>
  <si>
    <t>21000.071260/2019-58</t>
  </si>
  <si>
    <t>Isoxaflutol Técnico Ada Brasil</t>
  </si>
  <si>
    <t>TC14721</t>
  </si>
  <si>
    <t>21000.010780/2019-94</t>
  </si>
  <si>
    <t>Diafentiurom Técnico Proventis II</t>
  </si>
  <si>
    <t>TC14821</t>
  </si>
  <si>
    <t>21000.001471/2014-19</t>
  </si>
  <si>
    <t>Triflumuron Técnico RTM</t>
  </si>
  <si>
    <t>TC14921</t>
  </si>
  <si>
    <t>21000.025575/2018-42</t>
  </si>
  <si>
    <t>Sulfentrazone Técnico CHD'S</t>
  </si>
  <si>
    <t>TC15021</t>
  </si>
  <si>
    <t>21000.003779/2015-80</t>
  </si>
  <si>
    <t>Imazethapyr Técnico SD</t>
  </si>
  <si>
    <t>Sharda</t>
  </si>
  <si>
    <t>TC15121</t>
  </si>
  <si>
    <t>21000.002775/2015-84</t>
  </si>
  <si>
    <t>Fipronil Técnico Nortox BR</t>
  </si>
  <si>
    <t>Firponil</t>
  </si>
  <si>
    <t>TC15221</t>
  </si>
  <si>
    <t>21000.007229/2015-30</t>
  </si>
  <si>
    <t>Indoxacarbe Técnico Nortox</t>
  </si>
  <si>
    <t>TC15321</t>
  </si>
  <si>
    <t>21000.008895/2014-12</t>
  </si>
  <si>
    <t>Ametrina Técnico OF</t>
  </si>
  <si>
    <t>TC15421</t>
  </si>
  <si>
    <t>21000.032237/2020-81</t>
  </si>
  <si>
    <t>Ametrina Técnico Binnong</t>
  </si>
  <si>
    <t>TC15521</t>
  </si>
  <si>
    <t>21000.000447/2015-43</t>
  </si>
  <si>
    <t>Ametrina Técnico Nortox</t>
  </si>
  <si>
    <t>TC15621</t>
  </si>
  <si>
    <t>21000.000510/2017-11</t>
  </si>
  <si>
    <t>S-metolacloro Técnico Adama BR</t>
  </si>
  <si>
    <t>TC15721</t>
  </si>
  <si>
    <t>21000.008357/2015-09</t>
  </si>
  <si>
    <t>Ametrina Técnico Alta II</t>
  </si>
  <si>
    <t>TC15821</t>
  </si>
  <si>
    <t>21000.052925/2017-62</t>
  </si>
  <si>
    <t>Ametrina Técnico Adama</t>
  </si>
  <si>
    <t>TC15921</t>
  </si>
  <si>
    <t>21000.041736/2020-60</t>
  </si>
  <si>
    <t>Atrazina Técnico Binnong</t>
  </si>
  <si>
    <t>TC16021</t>
  </si>
  <si>
    <t>21000.035923/2020-12</t>
  </si>
  <si>
    <t>S-metolachlor Técnico Binnong</t>
  </si>
  <si>
    <t>TC16121</t>
  </si>
  <si>
    <t>21000.020587/2020-03</t>
  </si>
  <si>
    <t>Thiacloprid Técnico SAU</t>
  </si>
  <si>
    <t>TC16221</t>
  </si>
  <si>
    <t>21000.025712/2019-20</t>
  </si>
  <si>
    <t>Pyriproxifen Técnico ZY</t>
  </si>
  <si>
    <t>TC16321</t>
  </si>
  <si>
    <t>21000.014622/2019-11</t>
  </si>
  <si>
    <t>Flumioxazim Técnico Rainbow</t>
  </si>
  <si>
    <t>TC16421</t>
  </si>
  <si>
    <t>21000.022188/2021-50</t>
  </si>
  <si>
    <t>Bifenthrin Técnico Wynca</t>
  </si>
  <si>
    <t>TC16521</t>
  </si>
  <si>
    <t>21000.000626/2015-81</t>
  </si>
  <si>
    <t xml:space="preserve">Smilyn Técnico </t>
  </si>
  <si>
    <t>TC16621</t>
  </si>
  <si>
    <t>21000.032118/2019-95</t>
  </si>
  <si>
    <t>Pyriproxyfen Técnico CHDS</t>
  </si>
  <si>
    <t>TC16721</t>
  </si>
  <si>
    <t>21000.008036/2015-04</t>
  </si>
  <si>
    <t>Piraclostrobin Técnico Nortox</t>
  </si>
  <si>
    <t>TC16821</t>
  </si>
  <si>
    <t>21000.005831/2014-51</t>
  </si>
  <si>
    <t>Bifenthrin Y Técnico Helm</t>
  </si>
  <si>
    <t>TC16921</t>
  </si>
  <si>
    <t>21000.036187/2017-14</t>
  </si>
  <si>
    <t>Flumioxazin Técnico UPL BR</t>
  </si>
  <si>
    <t>TC17021</t>
  </si>
  <si>
    <t>21000.031071/2020-86</t>
  </si>
  <si>
    <t>Pyriproxyfen Técnico NGC</t>
  </si>
  <si>
    <t>TC17121</t>
  </si>
  <si>
    <t>21000.046412/2017-12</t>
  </si>
  <si>
    <t>Impyrfluxam Técnico</t>
  </si>
  <si>
    <t>Impirfluxam</t>
  </si>
  <si>
    <t>TC17221</t>
  </si>
  <si>
    <t>21000.007332/2014-07</t>
  </si>
  <si>
    <t>Bifentrina Técnico Mil</t>
  </si>
  <si>
    <t>TC17321</t>
  </si>
  <si>
    <t>21000.026482/2016-73</t>
  </si>
  <si>
    <t>Bifentrina Técnico Adama BR</t>
  </si>
  <si>
    <t>TC17421</t>
  </si>
  <si>
    <t>21000.041695/2018-97</t>
  </si>
  <si>
    <t>Flumioxazina Técnico ALS</t>
  </si>
  <si>
    <t>TC17521</t>
  </si>
  <si>
    <t>21000.025544/2018-91</t>
  </si>
  <si>
    <t>Cipermetrina Técnica Nortox V</t>
  </si>
  <si>
    <t>TC17621</t>
  </si>
  <si>
    <t>21000.001471/2018-42</t>
  </si>
  <si>
    <t>Bifentrina Técnica Nortox III</t>
  </si>
  <si>
    <t>TC17721</t>
  </si>
  <si>
    <t>21000.029850/2017-16</t>
  </si>
  <si>
    <t>Flumioxazin Técnico Nortox II</t>
  </si>
  <si>
    <t>TC17821</t>
  </si>
  <si>
    <t>21000.024989/2018-54</t>
  </si>
  <si>
    <t>Sulfentrazone Técnico Nortox V</t>
  </si>
  <si>
    <t>TC17921</t>
  </si>
  <si>
    <t>21000.004985/2014-26</t>
  </si>
  <si>
    <t>Dicamba Técnico Nortox</t>
  </si>
  <si>
    <t>TC18021</t>
  </si>
  <si>
    <t>21000.013972/2018-71</t>
  </si>
  <si>
    <t>Piraclostrobina Técnico Sulphur Mills</t>
  </si>
  <si>
    <t>TC18121</t>
  </si>
  <si>
    <t>21000.001745/2015-51</t>
  </si>
  <si>
    <t>Sulfumeturom Técnico JE-CropChem</t>
  </si>
  <si>
    <t>TC18221</t>
  </si>
  <si>
    <t>21000.008036/2012-53</t>
  </si>
  <si>
    <t>Trifloxistrobina Tradecorp Técnico</t>
  </si>
  <si>
    <t>TC18321</t>
  </si>
  <si>
    <t>21000.016148/2021-79</t>
  </si>
  <si>
    <t>Nicosulfurom Técnico Albaugh 01</t>
  </si>
  <si>
    <t>TC18421</t>
  </si>
  <si>
    <t>21000.005352/2015-16</t>
  </si>
  <si>
    <t>Carbendazim Técnico RTM</t>
  </si>
  <si>
    <t>TC18521</t>
  </si>
  <si>
    <t>21000.018926/2021-64</t>
  </si>
  <si>
    <t>Nicosulfuron Técnico NAB</t>
  </si>
  <si>
    <t>TC18621</t>
  </si>
  <si>
    <t>21000.006476/2014-38</t>
  </si>
  <si>
    <t>Clorimurom-Etílico Técnico Consagro</t>
  </si>
  <si>
    <t>Clorimuron</t>
  </si>
  <si>
    <t>TC18721</t>
  </si>
  <si>
    <t>21000.009457/2017-14</t>
  </si>
  <si>
    <t>Metoxifenozida Técnico UPL</t>
  </si>
  <si>
    <t>TC18821</t>
  </si>
  <si>
    <t>21000.031169/2019-08</t>
  </si>
  <si>
    <t>Diafentiurom Técnico CCAB II</t>
  </si>
  <si>
    <t>TC18921</t>
  </si>
  <si>
    <t>21000.047184/2017-06</t>
  </si>
  <si>
    <t>Flutriafol Técnico Ouro Fino</t>
  </si>
  <si>
    <t>Ouro FIno</t>
  </si>
  <si>
    <t>TC19021</t>
  </si>
  <si>
    <t>21000.062632/2016-11</t>
  </si>
  <si>
    <t>Revysol Técnico</t>
  </si>
  <si>
    <t>TC19121</t>
  </si>
  <si>
    <t>21000.007231/2014-28</t>
  </si>
  <si>
    <t>Sulfometuron Metil Técnico Nortox</t>
  </si>
  <si>
    <t>21000.007002/2016-75</t>
  </si>
  <si>
    <t>Clomazone CCAB 500 EC II</t>
  </si>
  <si>
    <t>21000.010846/2011-99</t>
  </si>
  <si>
    <t>Difluben 240 SC</t>
  </si>
  <si>
    <t>21000.033427/2017-11</t>
  </si>
  <si>
    <t>Livenko 500 SC</t>
  </si>
  <si>
    <t>21000.008001/2014-86</t>
  </si>
  <si>
    <t>Adengo</t>
  </si>
  <si>
    <t>Tiencarbazona; Isoxaflutol</t>
  </si>
  <si>
    <t>Stockton-Agrimor</t>
  </si>
  <si>
    <t>21000.004633/2014-71</t>
  </si>
  <si>
    <t>Atrazina 250 + Simazina 250 SC CCAB​</t>
  </si>
  <si>
    <t xml:space="preserve">Atrazina; Simazina </t>
  </si>
  <si>
    <t>21000.020432/2018-44</t>
  </si>
  <si>
    <t>Clorotalonil Nortox</t>
  </si>
  <si>
    <t>21000.012444/2010-48</t>
  </si>
  <si>
    <t xml:space="preserve">	Kasuran</t>
  </si>
  <si>
    <t>Kasugamicina; Oxicloreto de Cobre </t>
  </si>
  <si>
    <t>21000.004596/2018-24</t>
  </si>
  <si>
    <t xml:space="preserve">	Herbimax 806 SL</t>
  </si>
  <si>
    <t>21000.054241/2018-86</t>
  </si>
  <si>
    <t>Eliminate</t>
  </si>
  <si>
    <t>21000.000984/2014-11</t>
  </si>
  <si>
    <t>Celebre</t>
  </si>
  <si>
    <t xml:space="preserve">Metomil </t>
  </si>
  <si>
    <t>21000.001144/2014-67</t>
  </si>
  <si>
    <t>Nortox Maximus</t>
  </si>
  <si>
    <t xml:space="preserve"> Clorimurom-Etílico; Glifosato​, Sal de Amônio</t>
  </si>
  <si>
    <t>21000.002228/2014-18</t>
  </si>
  <si>
    <t xml:space="preserve"> Weedoff</t>
  </si>
  <si>
    <t>21000.004381/2013-07</t>
  </si>
  <si>
    <t>Hugecane</t>
  </si>
  <si>
    <t>Diurom; Hexazinona</t>
  </si>
  <si>
    <t>21000.005314/2013-00</t>
  </si>
  <si>
    <t>Nicosulfuron STK 40 SC</t>
  </si>
  <si>
    <t>21000.008018/2013-52</t>
  </si>
  <si>
    <t>Ganis 400 SC</t>
  </si>
  <si>
    <t>Bispiribaque-Sódico</t>
  </si>
  <si>
    <t>21000.009075/2013-59</t>
  </si>
  <si>
    <t>Albatross WG</t>
  </si>
  <si>
    <t>21000.009799/2013-01</t>
  </si>
  <si>
    <t>Trop Supra</t>
  </si>
  <si>
    <t>21000.010312/2013-24</t>
  </si>
  <si>
    <t>Banjo SC</t>
  </si>
  <si>
    <t>21000.012985/2016-61</t>
  </si>
  <si>
    <t>Emzeb Platina</t>
  </si>
  <si>
    <t>Sabero</t>
  </si>
  <si>
    <t>21000.018118/2019-82</t>
  </si>
  <si>
    <t>Baculomip-SF</t>
  </si>
  <si>
    <t xml:space="preserve">Spodoptera frugiperda multiple nucleopolyhedrovirus </t>
  </si>
  <si>
    <t>Promip</t>
  </si>
  <si>
    <t>21000.018926/2019-40</t>
  </si>
  <si>
    <t>Cletodim Nortox 240 EC</t>
  </si>
  <si>
    <t>21000.038700/2018-84</t>
  </si>
  <si>
    <t>Devamectin 18 EC</t>
  </si>
  <si>
    <t>21000.039791/2018-75</t>
  </si>
  <si>
    <t xml:space="preserve"> Maxclom 500 EC</t>
  </si>
  <si>
    <t>21000.042940/2018-83</t>
  </si>
  <si>
    <t>Garant</t>
  </si>
  <si>
    <t>Hidróxido de Cobre</t>
  </si>
  <si>
    <t>Mitsui &amp; Co.</t>
  </si>
  <si>
    <t>21000.044147/2019-08</t>
  </si>
  <si>
    <t>Kantor 1000 EC</t>
  </si>
  <si>
    <t>21000.002099/2014-68</t>
  </si>
  <si>
    <t>Azoxystrobin 250 SC Proventis</t>
  </si>
  <si>
    <t xml:space="preserve">Proventis </t>
  </si>
  <si>
    <t>21000.009245/2016-48</t>
  </si>
  <si>
    <t>Cletodim 240 EC Proventis</t>
  </si>
  <si>
    <t>21000.040832/2020-91</t>
  </si>
  <si>
    <t xml:space="preserve"> Bettus Org</t>
  </si>
  <si>
    <t>Bacillus thuringiensis</t>
  </si>
  <si>
    <t>Nooa Ciência</t>
  </si>
  <si>
    <t>21000.008080/2018-59</t>
  </si>
  <si>
    <t>Glufosinato 200 SL OF</t>
  </si>
  <si>
    <t>21000.044804/2020-42</t>
  </si>
  <si>
    <t>Metarhizium SR</t>
  </si>
  <si>
    <t>Oligos Biotecnologia</t>
  </si>
  <si>
    <t>21000.048339/2020-19</t>
  </si>
  <si>
    <t>Rudder</t>
  </si>
  <si>
    <t>Bacillus velezensis</t>
  </si>
  <si>
    <t>21000.049029/2020-11</t>
  </si>
  <si>
    <t>Bionema</t>
  </si>
  <si>
    <t>21000.049307/2020-31</t>
  </si>
  <si>
    <t>Btkill JCO</t>
  </si>
  <si>
    <r>
      <rPr>
        <rFont val="Arial"/>
        <color rgb="FF000066"/>
        <sz val="11.0"/>
      </rPr>
      <t>Bacillus thuringiensis</t>
    </r>
    <r>
      <rPr>
        <rFont val="Calibri"/>
        <color rgb="FF000000"/>
        <sz val="12.0"/>
      </rPr>
      <t> </t>
    </r>
  </si>
  <si>
    <t xml:space="preserve"> JCO</t>
  </si>
  <si>
    <t>21000.076596/2019-15</t>
  </si>
  <si>
    <t>Metha Protection</t>
  </si>
  <si>
    <t>21000.001285/2011-37</t>
  </si>
  <si>
    <t>Dumper</t>
  </si>
  <si>
    <t>21000.005237/2019-75</t>
  </si>
  <si>
    <t>Glifosato 720 Wg Tecnomyl</t>
  </si>
  <si>
    <t>21000.000307/2010-61</t>
  </si>
  <si>
    <t>Atrazina Alta 500 SC</t>
  </si>
  <si>
    <t>21000.008082/2018-48</t>
  </si>
  <si>
    <t>Glufosinato 200 SL Ouro Fino</t>
  </si>
  <si>
    <t>21000.015875/2018-13</t>
  </si>
  <si>
    <t>Noster</t>
  </si>
  <si>
    <t>Diafentiurom</t>
  </si>
  <si>
    <t>21000.017731/2019-82</t>
  </si>
  <si>
    <t>Augory</t>
  </si>
  <si>
    <t>21000.019908/2018-02</t>
  </si>
  <si>
    <t>Nexton</t>
  </si>
  <si>
    <t>21000.019909/2018-49</t>
  </si>
  <si>
    <t>Haloxifop-Metílico 124,7 EC Tecnomyl II</t>
  </si>
  <si>
    <t>Haloxifop-p-metílico</t>
  </si>
  <si>
    <t>21000.038711/2018-64</t>
  </si>
  <si>
    <t>Promitor 480 EC</t>
  </si>
  <si>
    <t>21000.045180/2018-66</t>
  </si>
  <si>
    <t>Poquer EC BR</t>
  </si>
  <si>
    <t xml:space="preserve"> Adama</t>
  </si>
  <si>
    <t>21000.052030/2018-17</t>
  </si>
  <si>
    <t>Legion</t>
  </si>
  <si>
    <t>Fenitrotiona; Esfenvalerato</t>
  </si>
  <si>
    <t>21000.052287/2020-85</t>
  </si>
  <si>
    <t>BTP 005-19</t>
  </si>
  <si>
    <t>Bacillus pumilus</t>
  </si>
  <si>
    <t>21000.053099/2020-74</t>
  </si>
  <si>
    <t>Bioup</t>
  </si>
  <si>
    <t>21000.055689/2018-17</t>
  </si>
  <si>
    <t>Curanza</t>
  </si>
  <si>
    <t>21000.061392/2020-13</t>
  </si>
  <si>
    <t>Jb Tel-P</t>
  </si>
  <si>
    <t xml:space="preserve"> Telenomus podisi</t>
  </si>
  <si>
    <t>21000.010973/2008-92</t>
  </si>
  <si>
    <t>Ridomil Gold MZ 680 WG</t>
  </si>
  <si>
    <t xml:space="preserve">Mancozebe; Metalaxil-M </t>
  </si>
  <si>
    <t>21000.002770/2012-17</t>
  </si>
  <si>
    <t>Zack</t>
  </si>
  <si>
    <t xml:space="preserve">2,4-D; Picloram </t>
  </si>
  <si>
    <t>21000.002804/2015-16</t>
  </si>
  <si>
    <t xml:space="preserve"> Abamectina 72 EC Cropchem</t>
  </si>
  <si>
    <t>21000.005824/2013-79</t>
  </si>
  <si>
    <t>Sinochem Fluazinam 500 SC</t>
  </si>
  <si>
    <t>21000.006521/2018-88</t>
  </si>
  <si>
    <t>Atrazina 900 WG Crop</t>
  </si>
  <si>
    <t xml:space="preserve"> Atrazina </t>
  </si>
  <si>
    <t xml:space="preserve"> ProRegistros</t>
  </si>
  <si>
    <t>21000.008190/2013-14</t>
  </si>
  <si>
    <t>Soyatop</t>
  </si>
  <si>
    <t> Rainbow</t>
  </si>
  <si>
    <t>21000.019537/2016-99</t>
  </si>
  <si>
    <t>Wonder</t>
  </si>
  <si>
    <t>21000.019541/2016-57</t>
  </si>
  <si>
    <t>Cative</t>
  </si>
  <si>
    <t>21000.025806/2016-56</t>
  </si>
  <si>
    <t>Triclopir Nortox</t>
  </si>
  <si>
    <t>21000.037344/2016-10</t>
  </si>
  <si>
    <t>Voleo</t>
  </si>
  <si>
    <t>Trifloxissulfurom-sódico</t>
  </si>
  <si>
    <t xml:space="preserve">Tecnomyl </t>
  </si>
  <si>
    <t>21000.066489/2020-12</t>
  </si>
  <si>
    <t>Fal1780-2</t>
  </si>
  <si>
    <t>Cinetina; Ácido Giberélico; Ácido 4-Indol-3-Ilbutírico</t>
  </si>
  <si>
    <t xml:space="preserve"> De Sangosse</t>
  </si>
  <si>
    <t>21000.001964/2014-59</t>
  </si>
  <si>
    <t>Prilan 250 SC</t>
  </si>
  <si>
    <t>21000.005976/2018-86</t>
  </si>
  <si>
    <t>Proclaim Fit 45 WG</t>
  </si>
  <si>
    <t>21000.039718/2018-01</t>
  </si>
  <si>
    <t>Horos BR</t>
  </si>
  <si>
    <t>Picoxistrobina; Tebuconazol</t>
  </si>
  <si>
    <t>21000.000139/2018-61</t>
  </si>
  <si>
    <t xml:space="preserve">Kingstar Xtra </t>
  </si>
  <si>
    <t>21000.029240/2017-12</t>
  </si>
  <si>
    <t>Atrazina 900 WG Fersol</t>
  </si>
  <si>
    <t xml:space="preserve"> Atrazina</t>
  </si>
  <si>
    <t xml:space="preserve"> Ameribrás</t>
  </si>
  <si>
    <t>21000.067136/2020-21</t>
  </si>
  <si>
    <t>Biogalloi</t>
  </si>
  <si>
    <t>Trichogramma galloi  </t>
  </si>
  <si>
    <t>21000.077164/2020-57</t>
  </si>
  <si>
    <t xml:space="preserve"> Amitrix SC</t>
  </si>
  <si>
    <t>Bacillus amyloliquefaciens</t>
  </si>
  <si>
    <t>21000.001088/2013-80</t>
  </si>
  <si>
    <t xml:space="preserve">Fipronil Eds 250 FS </t>
  </si>
  <si>
    <t xml:space="preserve">Fipronil  </t>
  </si>
  <si>
    <t>21000.006543/2016-86</t>
  </si>
  <si>
    <t>Sequest​</t>
  </si>
  <si>
    <t>21000.010395/2012-71</t>
  </si>
  <si>
    <t xml:space="preserve">Diflubenzuron CCAB 480 SC </t>
  </si>
  <si>
    <t>21000.010401/2013-71</t>
  </si>
  <si>
    <t>Asafat 750 SP</t>
  </si>
  <si>
    <t>21000.025258/2020-41</t>
  </si>
  <si>
    <t>Ingrain</t>
  </si>
  <si>
    <t>Ácido Abscísico</t>
  </si>
  <si>
    <t>21000.066502/2020-25</t>
  </si>
  <si>
    <t>Revel</t>
  </si>
  <si>
    <t>De Sangosse</t>
  </si>
  <si>
    <t>21000.066143/2020-14</t>
  </si>
  <si>
    <t>Baculonat Sf</t>
  </si>
  <si>
    <t>Spodoptera frugiperda multiple nucleopolyhedrovirus</t>
  </si>
  <si>
    <t>21000.069895/2019-95</t>
  </si>
  <si>
    <t xml:space="preserve">New Elatus 1 </t>
  </si>
  <si>
    <t>Benzovindiflupir; Ciproconazol; Difenoconazol</t>
  </si>
  <si>
    <t>21000.068107/2019-43</t>
  </si>
  <si>
    <t>Mitrion</t>
  </si>
  <si>
    <t xml:space="preserve"> Benzovindiflupir; Protioconazol </t>
  </si>
  <si>
    <t>21000.062849/2020-07</t>
  </si>
  <si>
    <t>Eco-Zone</t>
  </si>
  <si>
    <t>Bacillus thuringiensis var. aizawai  </t>
  </si>
  <si>
    <t>21000.058626/2020-37</t>
  </si>
  <si>
    <t xml:space="preserve">Spodovir </t>
  </si>
  <si>
    <t>21000.048711/2020-97</t>
  </si>
  <si>
    <t xml:space="preserve">Keepdry Org </t>
  </si>
  <si>
    <t xml:space="preserve">Terra Diatomácea  </t>
  </si>
  <si>
    <t>Irrigação Dias</t>
  </si>
  <si>
    <t>21000.055858/2018-19</t>
  </si>
  <si>
    <t xml:space="preserve">Hipertrina  </t>
  </si>
  <si>
    <t>21000.036050/2020-57</t>
  </si>
  <si>
    <t xml:space="preserve"> Ataplan </t>
  </si>
  <si>
    <t xml:space="preserve">Bacillus velezensis; Bacillus subtilis </t>
  </si>
  <si>
    <t>21000.031997/2019-38</t>
  </si>
  <si>
    <t>Iscalure Bw 60</t>
  </si>
  <si>
    <t>Grandlure</t>
  </si>
  <si>
    <t xml:space="preserve">Isca Tecnologias </t>
  </si>
  <si>
    <t>21000.013931/2018-85</t>
  </si>
  <si>
    <t>Atrazina 500 SC CCAB</t>
  </si>
  <si>
    <t>21000.011670/2011-92</t>
  </si>
  <si>
    <t>Linear</t>
  </si>
  <si>
    <t>Aminopiralide; 2,4-D</t>
  </si>
  <si>
    <t>Dow AgroSciences</t>
  </si>
  <si>
    <t>21000.006434/2014-05</t>
  </si>
  <si>
    <t xml:space="preserve">Izogor </t>
  </si>
  <si>
    <t>Imazapir; Imazapique</t>
  </si>
  <si>
    <t>21000.031527/2020-16</t>
  </si>
  <si>
    <t xml:space="preserve">Boven </t>
  </si>
  <si>
    <t xml:space="preserve">Beauveria bassiana </t>
  </si>
  <si>
    <t>Biota</t>
  </si>
  <si>
    <t>21000.008578/2015-79</t>
  </si>
  <si>
    <t>Panzer Max 750 WG</t>
  </si>
  <si>
    <t>Clorimurom-Etílico</t>
  </si>
  <si>
    <t>21000.030750/2019-02</t>
  </si>
  <si>
    <t>Brazeb 800 WP</t>
  </si>
  <si>
    <t>21000.001016/2014-13</t>
  </si>
  <si>
    <t xml:space="preserve"> Adobe 450 FS</t>
  </si>
  <si>
    <t xml:space="preserve"> Ipconazol </t>
  </si>
  <si>
    <t>21000.003979/2015-32</t>
  </si>
  <si>
    <t xml:space="preserve">Distintobr </t>
  </si>
  <si>
    <t xml:space="preserve"> Isoxaflutol</t>
  </si>
  <si>
    <t xml:space="preserve"> Ouro Fino</t>
  </si>
  <si>
    <t>21000.054289/2020-17</t>
  </si>
  <si>
    <t xml:space="preserve">Biobac-T </t>
  </si>
  <si>
    <t>Vital Brasil</t>
  </si>
  <si>
    <t>21000.075531/2020-88</t>
  </si>
  <si>
    <t>Ltb-001</t>
  </si>
  <si>
    <t>Cinetina; Ácido 4-Indol-3-Ilbutírico</t>
  </si>
  <si>
    <t>21000.076426/2020-66</t>
  </si>
  <si>
    <t xml:space="preserve">Ltb-001a </t>
  </si>
  <si>
    <t>21016.003037/2020-42</t>
  </si>
  <si>
    <t>Nematrop</t>
  </si>
  <si>
    <t>Bacillus subtilis</t>
  </si>
  <si>
    <t>Biotrip</t>
  </si>
  <si>
    <t>21000.048254/2016-54</t>
  </si>
  <si>
    <t>Mauser 500 SC</t>
  </si>
  <si>
    <t>21000.013729/2020-78</t>
  </si>
  <si>
    <t>Shadow K</t>
  </si>
  <si>
    <t>21000.010804/2012-39</t>
  </si>
  <si>
    <r>
      <rPr>
        <rFont val="Arial"/>
        <color rgb="FF000066"/>
        <sz val="11.0"/>
      </rPr>
      <t>Diuron 468 Hexazinona 132 CCAB WG</t>
    </r>
    <r>
      <rPr>
        <rFont val="Calibri"/>
        <color rgb="FF000000"/>
        <sz val="12.0"/>
      </rPr>
      <t> </t>
    </r>
  </si>
  <si>
    <t>Diurom; Hexazinona</t>
  </si>
  <si>
    <t>21000.007408/2014-96</t>
  </si>
  <si>
    <t>Procampo 500 SC</t>
  </si>
  <si>
    <t xml:space="preserve">Carbendazim  </t>
  </si>
  <si>
    <t>21000.079045/2020-39</t>
  </si>
  <si>
    <t>Flycontrol WP</t>
  </si>
  <si>
    <t>21000.035386/2018-88</t>
  </si>
  <si>
    <t>Rapid Gold</t>
  </si>
  <si>
    <t>Mancozebe; Cimoxamil</t>
  </si>
  <si>
    <t xml:space="preserve"> Proregistros</t>
  </si>
  <si>
    <t>21000.035381/2018-55</t>
  </si>
  <si>
    <t>Dosay</t>
  </si>
  <si>
    <t>21000.027914/2018-25</t>
  </si>
  <si>
    <t>Difenoconazol Ccab 250 EC</t>
  </si>
  <si>
    <t xml:space="preserve"> Difenoconazole</t>
  </si>
  <si>
    <t>21000.023123/2016-64</t>
  </si>
  <si>
    <t>Enlist Crops Colex-D</t>
  </si>
  <si>
    <t>2,4-D, Sal de Colina</t>
  </si>
  <si>
    <t>21000.008107/2015-61</t>
  </si>
  <si>
    <t xml:space="preserve"> Lanex 800 WG</t>
  </si>
  <si>
    <t>21000.005602/2014-37</t>
  </si>
  <si>
    <t>Versátilbr</t>
  </si>
  <si>
    <t>Azoxistrobina  </t>
  </si>
  <si>
    <t>21000.001390/2013-38</t>
  </si>
  <si>
    <t>Fipronil Zei 250 FS</t>
  </si>
  <si>
    <t> AllierBrasil </t>
  </si>
  <si>
    <t>21000.082612/2020-34</t>
  </si>
  <si>
    <t>Mng03/14  </t>
  </si>
  <si>
    <t>Trichoderma asperellum</t>
  </si>
  <si>
    <t xml:space="preserve">Agrobiológica </t>
  </si>
  <si>
    <t>21000.007613/2014-51</t>
  </si>
  <si>
    <t>Azoxistrobina Atanor 250 SC</t>
  </si>
  <si>
    <t>21000.004096/2015-40</t>
  </si>
  <si>
    <t>Empiric</t>
  </si>
  <si>
    <t>21000.000284/2015-07</t>
  </si>
  <si>
    <t xml:space="preserve">Fipronil Nortox Max </t>
  </si>
  <si>
    <t>21000.000566/2015-04</t>
  </si>
  <si>
    <t>Azoxystrobin 250 Sc Pls Cl1</t>
  </si>
  <si>
    <t>21000.002562/2014-71</t>
  </si>
  <si>
    <t xml:space="preserve"> Bevorin </t>
  </si>
  <si>
    <t xml:space="preserve">Alfa-cipermetrina; Fipronil; Piraclostrobina    </t>
  </si>
  <si>
    <t>21000.006614/2013-06</t>
  </si>
  <si>
    <r>
      <rPr>
        <rFont val="Arial"/>
        <color rgb="FF000066"/>
        <sz val="11.0"/>
      </rPr>
      <t>Glory</t>
    </r>
    <r>
      <rPr>
        <rFont val="Calibri"/>
        <color rgb="FF000000"/>
        <sz val="12.0"/>
      </rPr>
      <t> </t>
    </r>
    <r>
      <rPr>
        <rFont val="Calibri"/>
        <b/>
        <color rgb="FF000000"/>
        <sz val="12.0"/>
      </rPr>
      <t> </t>
    </r>
  </si>
  <si>
    <t>Haloxifope-p-metílico</t>
  </si>
  <si>
    <t>21000.010768/2012-11</t>
  </si>
  <si>
    <t>Hexazinona 132 + Diurom 468 WG Genbra</t>
  </si>
  <si>
    <t>Hexazinona; Diurom</t>
  </si>
  <si>
    <t>21000.029442/2018-45</t>
  </si>
  <si>
    <t>Cadet</t>
  </si>
  <si>
    <t xml:space="preserve">Proregistros </t>
  </si>
  <si>
    <t>21000.018809/2016-33</t>
  </si>
  <si>
    <t>Kolyna</t>
  </si>
  <si>
    <t>21000.001196/2011-91</t>
  </si>
  <si>
    <t>Tronador</t>
  </si>
  <si>
    <t>Aminopiralide, Sal Triisopropanolamina; 2,4-D, Sal Triisopropanolamina</t>
  </si>
  <si>
    <t>Dow Agrosciences</t>
  </si>
  <si>
    <t>21000.003823/2013-90</t>
  </si>
  <si>
    <t xml:space="preserve"> Fipronil Eds 800 WG</t>
  </si>
  <si>
    <t>21000.001124/2013-13</t>
  </si>
  <si>
    <t>Fipronil Brt 250 FS</t>
  </si>
  <si>
    <t>21000.002871/2013-61</t>
  </si>
  <si>
    <t>Fipronil Nag 800 WG</t>
  </si>
  <si>
    <t>21000.063586/2020-45</t>
  </si>
  <si>
    <t>Botanigard WP</t>
  </si>
  <si>
    <t>Beauveria bassiana, cepa GHA</t>
  </si>
  <si>
    <t>21000.017815/2018-35</t>
  </si>
  <si>
    <t>Bt-Turbo</t>
  </si>
  <si>
    <t>Biovalens</t>
  </si>
  <si>
    <t>21000.010870/2012-17</t>
  </si>
  <si>
    <t>Glifosato Nortox Ultra</t>
  </si>
  <si>
    <t>21000.008228/2021-51</t>
  </si>
  <si>
    <t>Laphy Protection</t>
  </si>
  <si>
    <t>21000.006959/2013-51</t>
  </si>
  <si>
    <t>Azoxistrobin 200 Ciproconazole 80 CCAB SC</t>
  </si>
  <si>
    <t xml:space="preserve"> Azoxistrobina; Ciproconazol</t>
  </si>
  <si>
    <t>21000.006199/2014-63</t>
  </si>
  <si>
    <t>Nadran 250</t>
  </si>
  <si>
    <t>Cloreto de Mepiquate</t>
  </si>
  <si>
    <t>Luxembourg</t>
  </si>
  <si>
    <t>21000.004288/2011-22</t>
  </si>
  <si>
    <t>Glifoxin WG</t>
  </si>
  <si>
    <t>Glifosato, Sal de amônio</t>
  </si>
  <si>
    <t>21000.001335/2014-29</t>
  </si>
  <si>
    <t>Adexar</t>
  </si>
  <si>
    <t>Fluxapiroxade; Epoxiconazol</t>
  </si>
  <si>
    <t>21000.002840/2021-10</t>
  </si>
  <si>
    <t>Tbio</t>
  </si>
  <si>
    <t xml:space="preserve">Beauveria bassiana; Metarhizium anisopliae </t>
  </si>
  <si>
    <t>21000.083035/2020-06</t>
  </si>
  <si>
    <t>Loopovir</t>
  </si>
  <si>
    <t>Chrysodeixis includens nucleopolyhedrovirus</t>
  </si>
  <si>
    <t>21000.017341/2018-21</t>
  </si>
  <si>
    <t>Isoxaflutole 750 WG BR</t>
  </si>
  <si>
    <t>21000.015781/2019-25</t>
  </si>
  <si>
    <t>Bastnate Xtra</t>
  </si>
  <si>
    <t xml:space="preserve"> Rainbow </t>
  </si>
  <si>
    <t>21000.013984/2016-34</t>
  </si>
  <si>
    <t>Cletodim 240 EC Pls Cl1</t>
  </si>
  <si>
    <t xml:space="preserve"> Cletodim</t>
  </si>
  <si>
    <t xml:space="preserve"> Proventis</t>
  </si>
  <si>
    <t>21000.005916/2015-11</t>
  </si>
  <si>
    <t>Lambda-Cialotrina 50 CS</t>
  </si>
  <si>
    <t xml:space="preserve">Oxon </t>
  </si>
  <si>
    <t>21000.003313/2013-12</t>
  </si>
  <si>
    <t>Bingo 250 FS</t>
  </si>
  <si>
    <t>21000.001415/2015-65</t>
  </si>
  <si>
    <t>Glifosato 720 WG Atanor</t>
  </si>
  <si>
    <t>21000.001403/2014-50</t>
  </si>
  <si>
    <t>Trop Milenia</t>
  </si>
  <si>
    <t>21000.000902/2014-20</t>
  </si>
  <si>
    <t xml:space="preserve"> Avanti</t>
  </si>
  <si>
    <t>21000.000109/2014-21</t>
  </si>
  <si>
    <t>Weedfire</t>
  </si>
  <si>
    <t xml:space="preserve"> Fluroxipir-Meptílico</t>
  </si>
  <si>
    <t>21000.038935/2018-76</t>
  </si>
  <si>
    <t>Glufosinate-Ammonium Yng  </t>
  </si>
  <si>
    <t xml:space="preserve">Glufosinato-sal de amônio  </t>
  </si>
  <si>
    <t> Yonon</t>
  </si>
  <si>
    <t>21000.002561/2014-27</t>
  </si>
  <si>
    <t>Rentap</t>
  </si>
  <si>
    <t>Fipronil; Alfa-cipermetrina; Piraclostrobina</t>
  </si>
  <si>
    <t>21000.006398/2014-71</t>
  </si>
  <si>
    <t>Phenom</t>
  </si>
  <si>
    <t>21000.006548/2014-47</t>
  </si>
  <si>
    <t>Instal 250 FS</t>
  </si>
  <si>
    <t>21000.006662/2014-77</t>
  </si>
  <si>
    <t> Maratona 250 FS</t>
  </si>
  <si>
    <t>21000.008460/2014-60</t>
  </si>
  <si>
    <t>Saurus WG</t>
  </si>
  <si>
    <t>21000.010054/2013-86</t>
  </si>
  <si>
    <t>Scirocco</t>
  </si>
  <si>
    <t>21000.017340/2018-87</t>
  </si>
  <si>
    <t>Blexis</t>
  </si>
  <si>
    <t> Isoxaflutol </t>
  </si>
  <si>
    <t>21000.028339/2017-05</t>
  </si>
  <si>
    <t>Ametrina CCAB 800 WG</t>
  </si>
  <si>
    <t>21000.028341/2017-76</t>
  </si>
  <si>
    <t>Sultão</t>
  </si>
  <si>
    <t>21000.028342/2017-11</t>
  </si>
  <si>
    <t>Ameforce</t>
  </si>
  <si>
    <t>21000.028344/2017-18</t>
  </si>
  <si>
    <t>Ametrina 800 WG CHDS</t>
  </si>
  <si>
    <t>21000.035382/2018-08</t>
  </si>
  <si>
    <t> Fen</t>
  </si>
  <si>
    <t>21000.054935/2017-32</t>
  </si>
  <si>
    <t>Cronnos OD BR</t>
  </si>
  <si>
    <t>Picoxistrobina; Tebuconazol; Mancozebe</t>
  </si>
  <si>
    <t> Adama</t>
  </si>
  <si>
    <t>21000.004589/2013-18</t>
  </si>
  <si>
    <t>Glifosal Safe</t>
  </si>
  <si>
    <t>Glifosato -  Sal de isopropilamina </t>
  </si>
  <si>
    <t>21000.026127/2017-85</t>
  </si>
  <si>
    <t>Atrazina 900 Wg OF</t>
  </si>
  <si>
    <t>21000.005608/2013-23</t>
  </si>
  <si>
    <t>Lato</t>
  </si>
  <si>
    <t>Lactofem  </t>
  </si>
  <si>
    <t>Anulado</t>
  </si>
  <si>
    <t>21000.079654/2020-98</t>
  </si>
  <si>
    <t>Trichodermaiz WP</t>
  </si>
  <si>
    <t>Biocontrol</t>
  </si>
  <si>
    <t>21000.030122/2020-52</t>
  </si>
  <si>
    <t>Bassmax</t>
  </si>
  <si>
    <t> Beauveria bassiana</t>
  </si>
  <si>
    <t>21000.030095/2020-18</t>
  </si>
  <si>
    <t>Bio-Bass</t>
  </si>
  <si>
    <t>21000.011751/2021-64</t>
  </si>
  <si>
    <t>Bemitrixwg</t>
  </si>
  <si>
    <t>21000.000295/2021-27</t>
  </si>
  <si>
    <t>Nat Beauveria</t>
  </si>
  <si>
    <t xml:space="preserve"> Beauveria bassiana</t>
  </si>
  <si>
    <t>Agropaulo</t>
  </si>
  <si>
    <t>21000.004653/2019-56</t>
  </si>
  <si>
    <t>Detonan</t>
  </si>
  <si>
    <t>Florpirauxifen-benzil</t>
  </si>
  <si>
    <t>21000.006053/2012-56</t>
  </si>
  <si>
    <t>Trilla Plus</t>
  </si>
  <si>
    <t>21000.006054/2012-09</t>
  </si>
  <si>
    <t>Rainburon Plus</t>
  </si>
  <si>
    <t>21000.008274/2014-21</t>
  </si>
  <si>
    <t>Vessarya Br</t>
  </si>
  <si>
    <t xml:space="preserve"> Picoxistrobina; Benzovindiflupir</t>
  </si>
  <si>
    <t>21000.012031/2021-16</t>
  </si>
  <si>
    <t>Metamix WG</t>
  </si>
  <si>
    <t>21000.008806/2014-20</t>
  </si>
  <si>
    <t>Zelone</t>
  </si>
  <si>
    <t>Imazetapir; Imazapique</t>
  </si>
  <si>
    <t>21000.002208/2014-47</t>
  </si>
  <si>
    <t>Shopra 970 WG</t>
  </si>
  <si>
    <t xml:space="preserve"> 2,4-D</t>
  </si>
  <si>
    <t>21000.008285/2013-20</t>
  </si>
  <si>
    <t>Revanche</t>
  </si>
  <si>
    <t xml:space="preserve">  21000.002422/2013-12  </t>
  </si>
  <si>
    <t>Kamuy  </t>
  </si>
  <si>
    <t>Fenpirazamina; Procimidona   </t>
  </si>
  <si>
    <t xml:space="preserve"> Sumitomo </t>
  </si>
  <si>
    <t>21000.006023/2014-10</t>
  </si>
  <si>
    <t>Kenja</t>
  </si>
  <si>
    <t xml:space="preserve"> Isofetamida  </t>
  </si>
  <si>
    <t>Isk Biosciences</t>
  </si>
  <si>
    <t>21000.030928/2017-45</t>
  </si>
  <si>
    <t xml:space="preserve">Clorfenapir 240 SC Cropchem
</t>
  </si>
  <si>
    <t>Clorfenapir</t>
  </si>
  <si>
    <t>21000.004040/2014-12</t>
  </si>
  <si>
    <t>Diuron CCAB 500 SC</t>
  </si>
  <si>
    <t>21000.002906/2015-23</t>
  </si>
  <si>
    <t xml:space="preserve"> Zelig</t>
  </si>
  <si>
    <t xml:space="preserve"> Clomazona</t>
  </si>
  <si>
    <t>21000.001621/2011-41</t>
  </si>
  <si>
    <t>Tebutiuron CCAB 500 SC</t>
  </si>
  <si>
    <t>21000.000670/2015-91</t>
  </si>
  <si>
    <t>Flexstar GT</t>
  </si>
  <si>
    <t>Fomesafem-Sódico; Glifosato, Sal de Di-amônio</t>
  </si>
  <si>
    <t>21000.083517/2020-58</t>
  </si>
  <si>
    <t>Minex-Neo</t>
  </si>
  <si>
    <t xml:space="preserve"> Neochrysocharis formosa</t>
  </si>
  <si>
    <t>21000.001647/2014-32</t>
  </si>
  <si>
    <t>Hexafort WG</t>
  </si>
  <si>
    <t xml:space="preserve"> UPL</t>
  </si>
  <si>
    <t>21000.004045/2014-37</t>
  </si>
  <si>
    <t>Tiofanato 500 SC Proventis</t>
  </si>
  <si>
    <t>21000.008418/2014-49</t>
  </si>
  <si>
    <t>Lot 500 SC</t>
  </si>
  <si>
    <t>21000.008613/2015-50</t>
  </si>
  <si>
    <t>Patrol BR SL</t>
  </si>
  <si>
    <t>21000.009724/2013-11</t>
  </si>
  <si>
    <t>Ankara 350 SC</t>
  </si>
  <si>
    <t>21000.010393/2011-09</t>
  </si>
  <si>
    <t>Flowsan FS</t>
  </si>
  <si>
    <t>Tiram</t>
  </si>
  <si>
    <t xml:space="preserve">Taminco </t>
  </si>
  <si>
    <t>21000.036314/2016-96</t>
  </si>
  <si>
    <t>Noweed Nortox</t>
  </si>
  <si>
    <t> Fluroxipir-meptílico; Picloram</t>
  </si>
  <si>
    <t xml:space="preserve"> Nortox</t>
  </si>
  <si>
    <t>21000.046617/2018-89</t>
  </si>
  <si>
    <t>Baikal</t>
  </si>
  <si>
    <t>21000.006554/2014-02</t>
  </si>
  <si>
    <t>Bellavi</t>
  </si>
  <si>
    <t>Clorantraniliprole</t>
  </si>
  <si>
    <t>21000.006553/2014-50</t>
  </si>
  <si>
    <t>Cernis</t>
  </si>
  <si>
    <t>21000.051170/2020-84</t>
  </si>
  <si>
    <t>Pretio IN</t>
  </si>
  <si>
    <t>IN Soluções</t>
  </si>
  <si>
    <t>21000.083511/2020-81</t>
  </si>
  <si>
    <t>Barkmax</t>
  </si>
  <si>
    <t>Neoseiulus barkeri</t>
  </si>
  <si>
    <t xml:space="preserve">Topbio </t>
  </si>
  <si>
    <t>21016.002180/2021-06</t>
  </si>
  <si>
    <t>Bioscap Liq</t>
  </si>
  <si>
    <t>21000.080483/2019-14</t>
  </si>
  <si>
    <t>Baktillis</t>
  </si>
  <si>
    <t>21016.001419/2021-12</t>
  </si>
  <si>
    <t>Ecobals</t>
  </si>
  <si>
    <t>21000.002697/2014-37</t>
  </si>
  <si>
    <t>Simanex Supermix</t>
  </si>
  <si>
    <t>Simazina; Atrazina</t>
  </si>
  <si>
    <t>21000.002785/2014-39</t>
  </si>
  <si>
    <t>Protecta</t>
  </si>
  <si>
    <t>Abamectina; Ciantraniliprole</t>
  </si>
  <si>
    <t>21000.003215/2021-95</t>
  </si>
  <si>
    <t>Smartfresh Protabs</t>
  </si>
  <si>
    <t xml:space="preserve"> AgroFresh </t>
  </si>
  <si>
    <t>21000.007038/2014-97</t>
  </si>
  <si>
    <t>Seltima</t>
  </si>
  <si>
    <t>21016.001266/2021-11</t>
  </si>
  <si>
    <t>Ecobaci T</t>
  </si>
  <si>
    <t>21016.002876/2021-24</t>
  </si>
  <si>
    <t>Ecotetran</t>
  </si>
  <si>
    <t>21000.008090/2021-90</t>
  </si>
  <si>
    <t>Vir Protection C.I.</t>
  </si>
  <si>
    <t xml:space="preserve">Chrysodeixis includens multiple nucleopolyhedrovirus (ChinNPV) </t>
  </si>
  <si>
    <t>21000.002695/2014-48</t>
  </si>
  <si>
    <t>Gesazina Supermix</t>
  </si>
  <si>
    <t>21000.002397/2014-58</t>
  </si>
  <si>
    <t>Plesiva</t>
  </si>
  <si>
    <t>21000.029919/2020-15</t>
  </si>
  <si>
    <t>Isoxaflutol 750 WG Albaugh</t>
  </si>
  <si>
    <t>21000.014189/2021-21</t>
  </si>
  <si>
    <t>Telemip</t>
  </si>
  <si>
    <t>Telenomus podisi</t>
  </si>
  <si>
    <t>21000.082109/2020-89</t>
  </si>
  <si>
    <t>Looper Protection</t>
  </si>
  <si>
    <t>Chrysodeixis includens multiple nucleopolyhedrovirus (ChinMNPV)</t>
  </si>
  <si>
    <t>21000.003945/2013-86</t>
  </si>
  <si>
    <t>Bonanza</t>
  </si>
  <si>
    <t>21000.010139/2013-64</t>
  </si>
  <si>
    <t>Atrazina Atanor II</t>
  </si>
  <si>
    <t>21000.010138/2013-10</t>
  </si>
  <si>
    <t>2,4-D Atanor II</t>
  </si>
  <si>
    <t>21000.054747/2017-12</t>
  </si>
  <si>
    <t>Bazuka Duo</t>
  </si>
  <si>
    <t>Metomil; Bifentrina</t>
  </si>
  <si>
    <t>21000.000671/2015-35</t>
  </si>
  <si>
    <t>Yeti Gold</t>
  </si>
  <si>
    <t>Azoxistrobina; Tebuconazol</t>
  </si>
  <si>
    <t>21016.001497/2021-17</t>
  </si>
  <si>
    <t>Velez</t>
  </si>
  <si>
    <t>21000.033429/2017-18</t>
  </si>
  <si>
    <t>Looper 250 EC</t>
  </si>
  <si>
    <t>21000.006024/2014-56</t>
  </si>
  <si>
    <t xml:space="preserve">Goemon </t>
  </si>
  <si>
    <t xml:space="preserve">Isk Biosciences </t>
  </si>
  <si>
    <t>21000.083185/2020-10</t>
  </si>
  <si>
    <t>Greencontrol</t>
  </si>
  <si>
    <t xml:space="preserve"> Trichoderma harzianum</t>
  </si>
  <si>
    <t>21000.010140/2013-99</t>
  </si>
  <si>
    <t>Atrazina Atanor III</t>
  </si>
  <si>
    <t>21016.001306/2021-17</t>
  </si>
  <si>
    <t>Ecocordy</t>
  </si>
  <si>
    <t>Isaria fumosorosea</t>
  </si>
  <si>
    <t>21000.083514/2020-14</t>
  </si>
  <si>
    <t>Ideus</t>
  </si>
  <si>
    <t>Neoseiulus idaeus</t>
  </si>
  <si>
    <t>21016.002720/2021-43</t>
  </si>
  <si>
    <t>Amanzi</t>
  </si>
  <si>
    <t>21000.010137/2013-75</t>
  </si>
  <si>
    <t>2,4-D Atanor III</t>
  </si>
  <si>
    <t>2,4 D, Sal de Dimetilamina</t>
  </si>
  <si>
    <t>21000.001789/2013-19</t>
  </si>
  <si>
    <t>Asgard 500 SC</t>
  </si>
  <si>
    <t>21000.043164/2018-39</t>
  </si>
  <si>
    <t>Armero BR</t>
  </si>
  <si>
    <t xml:space="preserve"> Protioconazol; Mancozebe</t>
  </si>
  <si>
    <t>21000.039024/2017-85</t>
  </si>
  <si>
    <t>Profair</t>
  </si>
  <si>
    <t>Azoxistrobina; Mancozebe; Protioconazol</t>
  </si>
  <si>
    <t>21000.008657/2014-07</t>
  </si>
  <si>
    <t>Grasidim</t>
  </si>
  <si>
    <t>21000.000795/2015-11</t>
  </si>
  <si>
    <t>Checkill 800 Wg</t>
  </si>
  <si>
    <t>21000.008902/2011-25</t>
  </si>
  <si>
    <t>Helmstar</t>
  </si>
  <si>
    <t>21000.008358/2021-93</t>
  </si>
  <si>
    <t>Bracomip</t>
  </si>
  <si>
    <t>Habrobracon hebetor</t>
  </si>
  <si>
    <t>21000.008145/2016-02</t>
  </si>
  <si>
    <t>Tecnup Premium 620</t>
  </si>
  <si>
    <t>21000.001929/2014-30</t>
  </si>
  <si>
    <t>Rebron</t>
  </si>
  <si>
    <t>Ciproconazol; Ciantraniliprole</t>
  </si>
  <si>
    <t>21000.000106/2014-97</t>
  </si>
  <si>
    <t>Weedshot</t>
  </si>
  <si>
    <t>Fluroxipir-Meptílico</t>
  </si>
  <si>
    <t>21000.007761/2013-95</t>
  </si>
  <si>
    <t>Clomazone Nortox</t>
  </si>
  <si>
    <t>21000.005361/2014-26</t>
  </si>
  <si>
    <t>Ciproconazol CCAB 100 SL</t>
  </si>
  <si>
    <t>21000.055192/2017-18</t>
  </si>
  <si>
    <t>Aslan SL</t>
  </si>
  <si>
    <t>21000.027721/2017-93</t>
  </si>
  <si>
    <t>Osbar 500 WP</t>
  </si>
  <si>
    <t>21000.032430/2017-17</t>
  </si>
  <si>
    <t>Eddus</t>
  </si>
  <si>
    <t>21000.003491/2013-43</t>
  </si>
  <si>
    <t>Prolectus  </t>
  </si>
  <si>
    <t>Fenpyrazamina; Procimidona   </t>
  </si>
  <si>
    <t>21000.053569/2016-13</t>
  </si>
  <si>
    <t>Judoka Super 250 CS</t>
  </si>
  <si>
    <t>21000.010249/2013-26</t>
  </si>
  <si>
    <t>Kilate FS</t>
  </si>
  <si>
    <t>Captana; Carbendazim</t>
  </si>
  <si>
    <t>21000.052232/2016-99</t>
  </si>
  <si>
    <t>Trytor</t>
  </si>
  <si>
    <t>Triclopir Butotílico</t>
  </si>
  <si>
    <t>Bra Defensivos</t>
  </si>
  <si>
    <t>21000.022948/2016-61</t>
  </si>
  <si>
    <t>UPL 138 FP Brasil</t>
  </si>
  <si>
    <t>Bifentrina; Acetamiprido</t>
  </si>
  <si>
    <t>21000.010788/2012-84</t>
  </si>
  <si>
    <t>Palmero</t>
  </si>
  <si>
    <t xml:space="preserve"> lsoxaflutol</t>
  </si>
  <si>
    <t>21000.007382/2013-03</t>
  </si>
  <si>
    <t>Kelper 400 SC</t>
  </si>
  <si>
    <t xml:space="preserve">Crystal </t>
  </si>
  <si>
    <t>21000.058853/2016-86</t>
  </si>
  <si>
    <t>Fomesafen Ccab 250 SL</t>
  </si>
  <si>
    <t>Fomesafen</t>
  </si>
  <si>
    <t>21000.020406/2020-31</t>
  </si>
  <si>
    <t>Hayate</t>
  </si>
  <si>
    <t> Ciclaniliprole</t>
  </si>
  <si>
    <t>21000.003785/2013-75</t>
  </si>
  <si>
    <t>Fipronil Zei 800 WG</t>
  </si>
  <si>
    <t>21000.001225/2015-48</t>
  </si>
  <si>
    <t>Muteki</t>
  </si>
  <si>
    <t>21000.001097/2015-32</t>
  </si>
  <si>
    <t>Zenby</t>
  </si>
  <si>
    <t xml:space="preserve">Isofetamida  </t>
  </si>
  <si>
    <t>21000.003702/2014-29</t>
  </si>
  <si>
    <t>Charge</t>
  </si>
  <si>
    <t>Clorfluazurom</t>
  </si>
  <si>
    <t>21000.027529/2018-88</t>
  </si>
  <si>
    <t>Roof 150 EC</t>
  </si>
  <si>
    <t xml:space="preserve"> Indoxacarbe</t>
  </si>
  <si>
    <t>21000.001564/2015-24</t>
  </si>
  <si>
    <t>Protection Nortox</t>
  </si>
  <si>
    <t>Azoxistrobina; Tebuconazole</t>
  </si>
  <si>
    <t>21000.008875/2014-33</t>
  </si>
  <si>
    <t xml:space="preserve"> Interllect</t>
  </si>
  <si>
    <t>21000.002390/2015-17</t>
  </si>
  <si>
    <t>Facero</t>
  </si>
  <si>
    <t>21016.004692/2021-07</t>
  </si>
  <si>
    <t>Bioatena</t>
  </si>
  <si>
    <t>21000.019550/2020-24</t>
  </si>
  <si>
    <t>Tatius</t>
  </si>
  <si>
    <t>21000.047336/2017-62</t>
  </si>
  <si>
    <t>Macroquat 200 SL</t>
  </si>
  <si>
    <t>Allierbrasil</t>
  </si>
  <si>
    <t>21000.006811/2014-06</t>
  </si>
  <si>
    <t>Bispiribac Nortox</t>
  </si>
  <si>
    <t>21000.000181/2014-58</t>
  </si>
  <si>
    <t>Atabron Ultra</t>
  </si>
  <si>
    <t> Clorfluazurom</t>
  </si>
  <si>
    <t>21016.002932/2021-21</t>
  </si>
  <si>
    <t>Tricozak</t>
  </si>
  <si>
    <t xml:space="preserve">Trichoderma harzianum; Trichoderma asperellum; Bacillus amyloliquefaciens  </t>
  </si>
  <si>
    <t>21000.028710/2018-10</t>
  </si>
  <si>
    <t>Nepaxir</t>
  </si>
  <si>
    <t>Acetamiprido; Alfa‐cipermetrina</t>
  </si>
  <si>
    <t>21000.007241/2014-63</t>
  </si>
  <si>
    <t>Voga</t>
  </si>
  <si>
    <t>21000.004938/2013-00</t>
  </si>
  <si>
    <t>Quickcane</t>
  </si>
  <si>
    <t>21000.005917/2015-65</t>
  </si>
  <si>
    <t>Tranvel</t>
  </si>
  <si>
    <t>Dicamba, Sal Sódico</t>
  </si>
  <si>
    <t>21000.008851/2013-01</t>
  </si>
  <si>
    <t>Eliack</t>
  </si>
  <si>
    <t>21000.049085/2017-51</t>
  </si>
  <si>
    <t>Tiodicarbe Crop 800 WG</t>
  </si>
  <si>
    <t>21000.021200/2017-22</t>
  </si>
  <si>
    <t>Guardanil 720 SC</t>
  </si>
  <si>
    <t>CAC Química</t>
  </si>
  <si>
    <t>21000.006631/2012-54</t>
  </si>
  <si>
    <t>Gesazina Combi</t>
  </si>
  <si>
    <t>Atrazina; Simazina</t>
  </si>
  <si>
    <t>21000.005913/2015-87</t>
  </si>
  <si>
    <t>Dicare</t>
  </si>
  <si>
    <t>21000.002441/2015-19</t>
  </si>
  <si>
    <t>Clorimurom Max Nortox</t>
  </si>
  <si>
    <t>21000.055237/2018-35</t>
  </si>
  <si>
    <t>Valtar</t>
  </si>
  <si>
    <t>Cinamaldeído</t>
  </si>
  <si>
    <t>Daymsa</t>
  </si>
  <si>
    <t>21016.001242/2021-54</t>
  </si>
  <si>
    <t>Vircontrol H.A</t>
  </si>
  <si>
    <t>Helicoverpa armigera multiple nucleopolyhedrovirus (HarSNPV)</t>
  </si>
  <si>
    <t>21000.070273/2020-43</t>
  </si>
  <si>
    <t>Biostat WP</t>
  </si>
  <si>
    <t>Purpureocillium lilacinum</t>
  </si>
  <si>
    <t>21000.081294/2020-94</t>
  </si>
  <si>
    <t>Amylo-X SL</t>
  </si>
  <si>
    <t>21000.005178/2014-21</t>
  </si>
  <si>
    <t>Sun-Carbendazim 500 SC</t>
  </si>
  <si>
    <t>21000.045850/2020-69</t>
  </si>
  <si>
    <t xml:space="preserve"> Lastro</t>
  </si>
  <si>
    <t>Bacillus subtilis, Bacillus velezensis e Bacillus pumilus</t>
  </si>
  <si>
    <t>21000.045512/2020-27</t>
  </si>
  <si>
    <t>Bombardeiro</t>
  </si>
  <si>
    <t>21000.054286/2018-51</t>
  </si>
  <si>
    <t>Mira 900 WG</t>
  </si>
  <si>
    <t xml:space="preserve">Solus </t>
  </si>
  <si>
    <t>21000.009380/2012-60</t>
  </si>
  <si>
    <t>Tronx</t>
  </si>
  <si>
    <t>21000.055354/2017-18</t>
  </si>
  <si>
    <t>Megatop 800 WG</t>
  </si>
  <si>
    <t>21000.015880/2018-26</t>
  </si>
  <si>
    <t>Sandal 200 SP</t>
  </si>
  <si>
    <t xml:space="preserve"> Tecnomyl </t>
  </si>
  <si>
    <t>21000.029887/2019-14</t>
  </si>
  <si>
    <t>Pontual</t>
  </si>
  <si>
    <t>Azoxistrobina; Ciproconazol; Clorotalonil</t>
  </si>
  <si>
    <t>21000.009981/2013-53</t>
  </si>
  <si>
    <t>Potomac</t>
  </si>
  <si>
    <t>21000.007967/2015-87</t>
  </si>
  <si>
    <t>Paxeo</t>
  </si>
  <si>
    <t>Diclosulam, Halauxifem-Metil</t>
  </si>
  <si>
    <t>21000.001503/2013-03</t>
  </si>
  <si>
    <t>Fusilade</t>
  </si>
  <si>
    <t>Fluasifope-P-Butílico</t>
  </si>
  <si>
    <t>21000.002169/2014-88</t>
  </si>
  <si>
    <t>Tordon HL</t>
  </si>
  <si>
    <t>Picloram; 2,4-D, Sal de Colina</t>
  </si>
  <si>
    <t>21000.002739/2014-30</t>
  </si>
  <si>
    <t>Panoramic HL</t>
  </si>
  <si>
    <t>21000.007999/2015-82</t>
  </si>
  <si>
    <t>Clorfenapir CCAB 240 SC</t>
  </si>
  <si>
    <t>21000.008240/2014-36</t>
  </si>
  <si>
    <t>Deuter</t>
  </si>
  <si>
    <t>21000.008310/2015-37</t>
  </si>
  <si>
    <t>Podos</t>
  </si>
  <si>
    <t>Flumetralina</t>
  </si>
  <si>
    <t>21000.009158/2013-48</t>
  </si>
  <si>
    <t>Clomazone 500 EC Nortox</t>
  </si>
  <si>
    <t>21000.010409/2013-37</t>
  </si>
  <si>
    <t>Carbomax</t>
  </si>
  <si>
    <t>21000.014472/2016-95</t>
  </si>
  <si>
    <t>Bonara</t>
  </si>
  <si>
    <t> Imazapique; Imazapir</t>
  </si>
  <si>
    <t>21000.019911/2018-18</t>
  </si>
  <si>
    <t>Cletodim 240 EC Tecnomyl II</t>
  </si>
  <si>
    <t>21000.019920/2018-17</t>
  </si>
  <si>
    <t>Cletodim 240 EC Tecnomyl I</t>
  </si>
  <si>
    <t>21000.020036/2018-17</t>
  </si>
  <si>
    <t>Cletodim 240 EC Tecnomyl III</t>
  </si>
  <si>
    <t>21000.055228/2018-44</t>
  </si>
  <si>
    <t>Avert</t>
  </si>
  <si>
    <t>21016.002857/2021-06</t>
  </si>
  <si>
    <t>Rizoderma TSI</t>
  </si>
  <si>
    <t>Trichoderma afroharzianum</t>
  </si>
  <si>
    <t xml:space="preserve"> Rizobacter</t>
  </si>
  <si>
    <t>21000.000166/2015-91</t>
  </si>
  <si>
    <t>Metomil Nortox</t>
  </si>
  <si>
    <t>21000.003088/2015-86</t>
  </si>
  <si>
    <t>Calypso Ultra</t>
  </si>
  <si>
    <t>Tiacloprido; Beta-ciflutrina</t>
  </si>
  <si>
    <t>21000.003516/2013-17</t>
  </si>
  <si>
    <t xml:space="preserve"> Fipronil Brt 800 WG</t>
  </si>
  <si>
    <t>21000.003554/2018-76</t>
  </si>
  <si>
    <t>Flumi 500 Agrogill</t>
  </si>
  <si>
    <t>21000.003677/2014-83</t>
  </si>
  <si>
    <t>Celphos Tablet</t>
  </si>
  <si>
    <t>Fosfeto de Alumínio</t>
  </si>
  <si>
    <t>21000.003771/2015-13</t>
  </si>
  <si>
    <t>Revus Top SC</t>
  </si>
  <si>
    <t>Mandipropamida; Difenoconazole</t>
  </si>
  <si>
    <t>21000.008273/2015-67</t>
  </si>
  <si>
    <t>Kitter</t>
  </si>
  <si>
    <t>Tebuconazole</t>
  </si>
  <si>
    <t>21000.008658/2014-43</t>
  </si>
  <si>
    <t xml:space="preserve"> Título</t>
  </si>
  <si>
    <t xml:space="preserve"> Sulfentrazona</t>
  </si>
  <si>
    <t>21000.040219/2017-78</t>
  </si>
  <si>
    <t>Diquat Crop 200 SL</t>
  </si>
  <si>
    <t>21000.002738/2014-95</t>
  </si>
  <si>
    <t>Jornada HL</t>
  </si>
  <si>
    <t xml:space="preserve">Dow Agrosciences </t>
  </si>
  <si>
    <t>21000.033597/2018-86</t>
  </si>
  <si>
    <t>Gameover</t>
  </si>
  <si>
    <t>21000.034531/2020-28</t>
  </si>
  <si>
    <t>Jb Cri-E</t>
  </si>
  <si>
    <t xml:space="preserve"> Chrysoperla externa</t>
  </si>
  <si>
    <t>21000.037110/2019-15</t>
  </si>
  <si>
    <t>Temicab Xtra</t>
  </si>
  <si>
    <t>2,4-D, Sal de Potássio; Picloram, Sal de Potássio</t>
  </si>
  <si>
    <t>21000.038680/2020-66</t>
  </si>
  <si>
    <t>Defender</t>
  </si>
  <si>
    <t>CL Empreendimentos</t>
  </si>
  <si>
    <t>21000.038682/2020-55</t>
  </si>
  <si>
    <t>Destroyer</t>
  </si>
  <si>
    <t>21000.047015/2016-87</t>
  </si>
  <si>
    <t>Difenoconazole 250 EC Tagros</t>
  </si>
  <si>
    <t>21000.049375/2020-08</t>
  </si>
  <si>
    <t>Marlox FS</t>
  </si>
  <si>
    <t>21000.067771/2019-75</t>
  </si>
  <si>
    <t xml:space="preserve"> Crisopídeo Amipa</t>
  </si>
  <si>
    <t>21016.002925/2021-29</t>
  </si>
  <si>
    <t>Bt Protection</t>
  </si>
  <si>
    <t>21016.003072/2021-42</t>
  </si>
  <si>
    <t>Gnc006-2</t>
  </si>
  <si>
    <t xml:space="preserve"> Gênica</t>
  </si>
  <si>
    <t>21016.003958/2021-96</t>
  </si>
  <si>
    <t>Powerfung</t>
  </si>
  <si>
    <t>21016.004965/2021-13</t>
  </si>
  <si>
    <t>Bioolimpo</t>
  </si>
  <si>
    <t>Beauveria bassiana; Metarhizium anisopliae</t>
  </si>
  <si>
    <t>21016.004966/2021-50</t>
  </si>
  <si>
    <t>Btp 078-20</t>
  </si>
  <si>
    <t>21016.005102/2021-55</t>
  </si>
  <si>
    <t>Gnc 009-2</t>
  </si>
  <si>
    <t>21000.007209/2011-35</t>
  </si>
  <si>
    <t xml:space="preserve"> Único</t>
  </si>
  <si>
    <t>Azoxistrobina </t>
  </si>
  <si>
    <t>21016.004594/2021-61</t>
  </si>
  <si>
    <t>Ecobass Ultra</t>
  </si>
  <si>
    <t>21000.010003/2013-54</t>
  </si>
  <si>
    <t>Brakima</t>
  </si>
  <si>
    <t>21000.004104/2015-58</t>
  </si>
  <si>
    <t>Kaligreen Pro</t>
  </si>
  <si>
    <t>Bicarbonato de Potássio</t>
  </si>
  <si>
    <t>21000.049250/2016-93</t>
  </si>
  <si>
    <t>Maragato 500 EC</t>
  </si>
  <si>
    <t>21000.008877/2014-22</t>
  </si>
  <si>
    <t>Clect</t>
  </si>
  <si>
    <t>21000.010719/2021-61</t>
  </si>
  <si>
    <t>Bioin-Tricho-P</t>
  </si>
  <si>
    <t>BioIn</t>
  </si>
  <si>
    <t>21000.007357/2015-83</t>
  </si>
  <si>
    <t>Zorvec Encantia</t>
  </si>
  <si>
    <t>Oxatiapiprolina; Famoxadona</t>
  </si>
  <si>
    <t>21000.008641/2015-77</t>
  </si>
  <si>
    <t>Sirtaki 360 CS</t>
  </si>
  <si>
    <t>21000.010414/2013-40</t>
  </si>
  <si>
    <t xml:space="preserve"> Fosfeto De Alumínio Biorisk</t>
  </si>
  <si>
    <t>21000.019483/2016-61</t>
  </si>
  <si>
    <t>Zorvec Entido</t>
  </si>
  <si>
    <t xml:space="preserve"> Oxatiapiprolina; Dimetomorfe</t>
  </si>
  <si>
    <t>21000.007849/2015-79</t>
  </si>
  <si>
    <t xml:space="preserve"> Sulfentrazone 500 SC PLS CL1</t>
  </si>
  <si>
    <t>21000.019417/2021-59</t>
  </si>
  <si>
    <t>Spical C</t>
  </si>
  <si>
    <t>Neoseiulus califomicus</t>
  </si>
  <si>
    <t>CP2</t>
  </si>
  <si>
    <t>21000.020022/2021-07</t>
  </si>
  <si>
    <t>Spical K</t>
  </si>
  <si>
    <t xml:space="preserve"> Neoseiulus californicus </t>
  </si>
  <si>
    <t>21016.004693/2021-43</t>
  </si>
  <si>
    <t>Biosparta</t>
  </si>
  <si>
    <t>21016.005428/2021-82</t>
  </si>
  <si>
    <t>Mahazai</t>
  </si>
  <si>
    <t xml:space="preserve"> Metarhizium anisopliae</t>
  </si>
  <si>
    <t>21016.005427/2021-38</t>
  </si>
  <si>
    <t>Nomite</t>
  </si>
  <si>
    <t>21000.009253/2016-94</t>
  </si>
  <si>
    <t>Tiofanil FS</t>
  </si>
  <si>
    <t xml:space="preserve"> Clorotalonil; Tiofanato-metílico</t>
  </si>
  <si>
    <t>21016.004751/2021-39</t>
  </si>
  <si>
    <t>BTP 076-20</t>
  </si>
  <si>
    <t>21000.013075/2016-04</t>
  </si>
  <si>
    <t>Procimidone 750 WG</t>
  </si>
  <si>
    <t>Procimidona</t>
  </si>
  <si>
    <t>21000.014752/2016-01</t>
  </si>
  <si>
    <t>Mainspring Flora</t>
  </si>
  <si>
    <t>Ciantraniliprole; Pimetrozina</t>
  </si>
  <si>
    <t>21000.010366/2018-02</t>
  </si>
  <si>
    <t>Glifo Had Crop</t>
  </si>
  <si>
    <t>21000.071874/2020-73</t>
  </si>
  <si>
    <t>Sapek Max</t>
  </si>
  <si>
    <t xml:space="preserve">Glufosinato, Sal de Amônio  </t>
  </si>
  <si>
    <t>21000.042913/2021-14</t>
  </si>
  <si>
    <t>AmyloTrop</t>
  </si>
  <si>
    <t>21016.004758/2021-51</t>
  </si>
  <si>
    <t>BTP 077-20</t>
  </si>
  <si>
    <t>21016.001499/2021-14</t>
  </si>
  <si>
    <t>Pherogen Dispenser Spofr</t>
  </si>
  <si>
    <t>Acetato de (Z)-9-tetradecenila; Acetato de (Z)-11-hexadecenila</t>
  </si>
  <si>
    <t>Provivi</t>
  </si>
  <si>
    <t>21000.004826/2015-11</t>
  </si>
  <si>
    <t>Rateio 200 SL</t>
  </si>
  <si>
    <t>21016.001378/2021-64</t>
  </si>
  <si>
    <t>Isa 3</t>
  </si>
  <si>
    <t>Isaria fumorosea</t>
  </si>
  <si>
    <t xml:space="preserve">Vital </t>
  </si>
  <si>
    <t>21000.043330/2018-05</t>
  </si>
  <si>
    <t>Scudd</t>
  </si>
  <si>
    <t>Basf S.A.</t>
  </si>
  <si>
    <t>21000.043335/2018-20</t>
  </si>
  <si>
    <t>Vertopian</t>
  </si>
  <si>
    <t xml:space="preserve">Fenpropimorfe </t>
  </si>
  <si>
    <t>21000.039085/2021-29</t>
  </si>
  <si>
    <t>Inlayon Eco</t>
  </si>
  <si>
    <t>21000.020602/2016-29</t>
  </si>
  <si>
    <t>Sercadis</t>
  </si>
  <si>
    <t>21000.008776/2013-71</t>
  </si>
  <si>
    <t>Randell 648 SL</t>
  </si>
  <si>
    <t>21000.001765/2015-21</t>
  </si>
  <si>
    <t>Hexazinona - T Nortox</t>
  </si>
  <si>
    <t>Hexazinona; Tebutiurom</t>
  </si>
  <si>
    <t>21000.022953/2016-74</t>
  </si>
  <si>
    <t xml:space="preserve">Upl 217 FP BR​ </t>
  </si>
  <si>
    <t>Azoxistrobina; Mancozebe; Tebuconazole</t>
  </si>
  <si>
    <t>21016.002105/2021-37</t>
  </si>
  <si>
    <t>Accel</t>
  </si>
  <si>
    <t>Benziladenina</t>
  </si>
  <si>
    <t>21000.052994/2018-57</t>
  </si>
  <si>
    <t>Pirifast</t>
  </si>
  <si>
    <t>21000.008380/2015-95</t>
  </si>
  <si>
    <t>Poderus</t>
  </si>
  <si>
    <t>21000.094057/2019-50</t>
  </si>
  <si>
    <t>Blast Top</t>
  </si>
  <si>
    <t>Clomazone; Ametrina</t>
  </si>
  <si>
    <t>21000.069419/2020-16</t>
  </si>
  <si>
    <t>Drill Protection</t>
  </si>
  <si>
    <t xml:space="preserve"> Simbiose</t>
  </si>
  <si>
    <t>21000.009028/2013-13</t>
  </si>
  <si>
    <t>Varum</t>
  </si>
  <si>
    <t>21000.003312/2013-78</t>
  </si>
  <si>
    <t>Bingo 800 WG</t>
  </si>
  <si>
    <t>21000.047658/2018-92</t>
  </si>
  <si>
    <t>Nisshin 40 SC</t>
  </si>
  <si>
    <t>Isk</t>
  </si>
  <si>
    <t>21000.008642/2013-50</t>
  </si>
  <si>
    <t>Dinole 250 EC</t>
  </si>
  <si>
    <t>21000.023448/2018-17</t>
  </si>
  <si>
    <t>Methoxyfenozide Wood 240 SC</t>
  </si>
  <si>
    <t>21000.002106/2014-21</t>
  </si>
  <si>
    <t>Hermion</t>
  </si>
  <si>
    <t xml:space="preserve">Ciproconazol; Ciantraniliprole </t>
  </si>
  <si>
    <t>21000.005081/2014-18</t>
  </si>
  <si>
    <t>Azoxy + Cypro 280 SC Proventis</t>
  </si>
  <si>
    <t>21000.002191/2014-28</t>
  </si>
  <si>
    <t>Tekove 480 SC</t>
  </si>
  <si>
    <t>21000.033613/2018-31</t>
  </si>
  <si>
    <t xml:space="preserve">Dorai </t>
  </si>
  <si>
    <t>21000.007149/2014-01</t>
  </si>
  <si>
    <t xml:space="preserve">Diuron 500 SC Proventis  </t>
  </si>
  <si>
    <t xml:space="preserve">Diurom </t>
  </si>
  <si>
    <t>21000.038466/2016-23</t>
  </si>
  <si>
    <t>Glufosinate-Ammonium 200 G/L SL</t>
  </si>
  <si>
    <t xml:space="preserve">Lemma </t>
  </si>
  <si>
    <t>21000.002170/2018-36</t>
  </si>
  <si>
    <t xml:space="preserve"> Indoxacarb 150 G/L SC</t>
  </si>
  <si>
    <t>21000.005762/2010-52</t>
  </si>
  <si>
    <t>Zapret SC</t>
  </si>
  <si>
    <t>TC00120</t>
  </si>
  <si>
    <t>21000.008856/2013-26</t>
  </si>
  <si>
    <t>Azoxystrobin Técnico Nortox BR</t>
  </si>
  <si>
    <t>Ano de 2020</t>
  </si>
  <si>
    <t>TC00220</t>
  </si>
  <si>
    <t>21000.006000/2015-88</t>
  </si>
  <si>
    <t>Azoxistrobina Técnico Adama</t>
  </si>
  <si>
    <t>TC00320</t>
  </si>
  <si>
    <t>21000.010111/2017-51</t>
  </si>
  <si>
    <t>Clorotalonil Técnico Gilmore</t>
  </si>
  <si>
    <t>TC00420</t>
  </si>
  <si>
    <t>21000.061101/2016-01</t>
  </si>
  <si>
    <t>Metoxifenozide Técnico Nortox II</t>
  </si>
  <si>
    <t>TC00520</t>
  </si>
  <si>
    <t>21000.020878/2017-98</t>
  </si>
  <si>
    <t>Methoxyfenozide Técnico Rotam</t>
  </si>
  <si>
    <t>TC00620</t>
  </si>
  <si>
    <t>21000.011897/2018-12</t>
  </si>
  <si>
    <t>Methoxyfenozide Técnico Sino-Agri</t>
  </si>
  <si>
    <t>TC00720</t>
  </si>
  <si>
    <t>21000.048992/2018-63</t>
  </si>
  <si>
    <t>Methoxyfenozida Técnico Oxon</t>
  </si>
  <si>
    <t>TC00820</t>
  </si>
  <si>
    <t>21000.032114/2019-15</t>
  </si>
  <si>
    <t>Methoxyfenozide Técnico CHDS</t>
  </si>
  <si>
    <t>TC00920</t>
  </si>
  <si>
    <t>21000.008235/2012-61</t>
  </si>
  <si>
    <t>Acefato Técnico RL</t>
  </si>
  <si>
    <t>TC01020</t>
  </si>
  <si>
    <t>21000.004580/2014-98</t>
  </si>
  <si>
    <t>Mesotrione Técnico Rainbow</t>
  </si>
  <si>
    <t>TC01120</t>
  </si>
  <si>
    <t>21000.010329/2011-10</t>
  </si>
  <si>
    <t>Fipronil Técnico AK</t>
  </si>
  <si>
    <t>TC01220</t>
  </si>
  <si>
    <t>21000.010414/2011-88</t>
  </si>
  <si>
    <t>Fipronil Técnico UN</t>
  </si>
  <si>
    <t>TC01320</t>
  </si>
  <si>
    <t>21000.010395/2011-90</t>
  </si>
  <si>
    <t>Fipronil Técnico DN</t>
  </si>
  <si>
    <t>TC01420</t>
  </si>
  <si>
    <t>21000.010471/2011-67</t>
  </si>
  <si>
    <t>Fipronil Técnico NAG</t>
  </si>
  <si>
    <t>TC01520</t>
  </si>
  <si>
    <t>21000.002794/2012-68</t>
  </si>
  <si>
    <t>Fipronil S Técnico Helm</t>
  </si>
  <si>
    <r>
      <rPr>
        <rFont val="Arial"/>
        <b/>
        <color rgb="FF000066"/>
        <sz val="10.0"/>
      </rPr>
      <t>PT</t>
    </r>
    <r>
      <rPr>
        <rFont val="Arial"/>
        <b val="0"/>
        <color rgb="FF000066"/>
        <sz val="10.0"/>
      </rPr>
      <t xml:space="preserve"> - Produto Técnico</t>
    </r>
  </si>
  <si>
    <t>TC01620</t>
  </si>
  <si>
    <t>21000.004288/2012-11</t>
  </si>
  <si>
    <t>Fipronil Técnico AG</t>
  </si>
  <si>
    <r>
      <rPr>
        <rFont val="Arial"/>
        <b/>
        <color rgb="FF000066"/>
        <sz val="10.0"/>
      </rPr>
      <t>PTN</t>
    </r>
    <r>
      <rPr>
        <rFont val="Arial"/>
        <b val="0"/>
        <color rgb="FF000066"/>
        <sz val="10.0"/>
      </rPr>
      <t xml:space="preserve"> - Produto Técnico a Base de Ingrediente Ativo Novo</t>
    </r>
  </si>
  <si>
    <t>TC01720</t>
  </si>
  <si>
    <t>21000.003110/2013-26</t>
  </si>
  <si>
    <t>Fipronil Técnico DS</t>
  </si>
  <si>
    <r>
      <rPr>
        <rFont val="Arial"/>
        <b/>
        <color rgb="FF000066"/>
        <sz val="10.0"/>
      </rPr>
      <t>PTE</t>
    </r>
    <r>
      <rPr>
        <rFont val="Arial"/>
        <b val="0"/>
        <color rgb="FF000066"/>
        <sz val="10.0"/>
      </rPr>
      <t xml:space="preserve"> - Produto Técnico Equivalente</t>
    </r>
  </si>
  <si>
    <t>TC01820</t>
  </si>
  <si>
    <t>21000.001927/2016-11</t>
  </si>
  <si>
    <t>Fipronil Técnico Rawell</t>
  </si>
  <si>
    <r>
      <rPr>
        <rFont val="Arial"/>
        <b/>
        <color rgb="FF000066"/>
        <sz val="10.0"/>
      </rPr>
      <t>Pré-Mistura</t>
    </r>
    <r>
      <rPr>
        <rFont val="Arial"/>
        <b val="0"/>
        <color rgb="FF000066"/>
        <sz val="10.0"/>
      </rPr>
      <t xml:space="preserve"> - Produto Pré-mistura</t>
    </r>
  </si>
  <si>
    <t>TC01920</t>
  </si>
  <si>
    <t>21000.001213/2014-32</t>
  </si>
  <si>
    <t>Metribuzim Técnico Proventis</t>
  </si>
  <si>
    <r>
      <rPr>
        <rFont val="Arial"/>
        <b/>
        <color rgb="FF000066"/>
        <sz val="10.0"/>
      </rPr>
      <t xml:space="preserve">PF </t>
    </r>
    <r>
      <rPr>
        <rFont val="Arial"/>
        <b val="0"/>
        <color rgb="FF000066"/>
        <sz val="10.0"/>
      </rPr>
      <t>- Produto Formulado</t>
    </r>
  </si>
  <si>
    <t>TC02020</t>
  </si>
  <si>
    <t>21000.016461/2017-21</t>
  </si>
  <si>
    <t>Metribuzim Técnico Adama</t>
  </si>
  <si>
    <r>
      <rPr>
        <rFont val="Arial"/>
        <b/>
        <color rgb="FF000066"/>
        <sz val="10.0"/>
      </rPr>
      <t xml:space="preserve">PFN </t>
    </r>
    <r>
      <rPr>
        <rFont val="Arial"/>
        <b val="0"/>
        <color rgb="FF000066"/>
        <sz val="10.0"/>
      </rPr>
      <t>- Produto Formulado a Base de Ingrediente Ativo Novo</t>
    </r>
  </si>
  <si>
    <t>TC02120</t>
  </si>
  <si>
    <t>21000.007561/2011-71</t>
  </si>
  <si>
    <t>Falgro Técnico</t>
  </si>
  <si>
    <t>Ácido Giberélico</t>
  </si>
  <si>
    <r>
      <rPr>
        <rFont val="Arial"/>
        <b/>
        <color rgb="FF000066"/>
        <sz val="10.0"/>
      </rPr>
      <t>PF/PTE</t>
    </r>
    <r>
      <rPr>
        <rFont val="Arial"/>
        <b val="0"/>
        <color rgb="FF000066"/>
        <sz val="10.0"/>
      </rPr>
      <t xml:space="preserve"> - Produto Formulado a Base de Produto Técnico Equivalente</t>
    </r>
  </si>
  <si>
    <t>TC02220</t>
  </si>
  <si>
    <t>21000.024294/2016-19</t>
  </si>
  <si>
    <t>Indoxacarbe Técnico Sharda</t>
  </si>
  <si>
    <r>
      <rPr>
        <rFont val="Arial"/>
        <b/>
        <color rgb="FF000066"/>
        <sz val="10.0"/>
      </rPr>
      <t xml:space="preserve">Bio </t>
    </r>
    <r>
      <rPr>
        <rFont val="Arial"/>
        <b val="0"/>
        <color rgb="FF000066"/>
        <sz val="10.0"/>
      </rPr>
      <t>- Produto Formulado Biológico, Microbiológico, Bioquímico, Extrato Vegetal, Regulador de Crescimento ou Semioquímico; de Baixo Risco</t>
    </r>
  </si>
  <si>
    <t>TC02320</t>
  </si>
  <si>
    <t>21000.007551/2014-88</t>
  </si>
  <si>
    <t>Cinetina Técnica</t>
  </si>
  <si>
    <t>Cinetina</t>
  </si>
  <si>
    <r>
      <rPr>
        <rFont val="Arial"/>
        <b/>
        <color rgb="FF000066"/>
        <sz val="10.0"/>
      </rPr>
      <t>Bio/Org</t>
    </r>
    <r>
      <rPr>
        <rFont val="Arial"/>
        <b val="0"/>
        <color rgb="FF000066"/>
        <sz val="10.0"/>
      </rPr>
      <t xml:space="preserve"> - Produto Formulado Biológico, Microbiológico, Bioquímico, Extrato Vegetal, Regulador de Crescimento ou Semioquímico, para a Agricultura Orgânica</t>
    </r>
  </si>
  <si>
    <t>TK02420</t>
  </si>
  <si>
    <t>21000.008135/2014-05</t>
  </si>
  <si>
    <t>Indaziflam MRB Pré-Mistura</t>
  </si>
  <si>
    <t>Indaziflam</t>
  </si>
  <si>
    <t>TK02520</t>
  </si>
  <si>
    <t>21000.000415/2015-48</t>
  </si>
  <si>
    <t>Indaziflam IFT Pré-Mistura</t>
  </si>
  <si>
    <t>TC02620</t>
  </si>
  <si>
    <t>21000.006884/2014-90</t>
  </si>
  <si>
    <t>S-Metolacloro Técnico Cropchem</t>
  </si>
  <si>
    <t>TC02720</t>
  </si>
  <si>
    <t>21000.008635/2014-39</t>
  </si>
  <si>
    <t>S-Metolachlor Técnico Agrogil</t>
  </si>
  <si>
    <t>TC02820</t>
  </si>
  <si>
    <t>21000.005620/2014-19</t>
  </si>
  <si>
    <t>S-metolacloro Técnico Nortox</t>
  </si>
  <si>
    <t>TC02920</t>
  </si>
  <si>
    <t>21000.001022/2015-51</t>
  </si>
  <si>
    <t>S-Metolaclor Técnico SD</t>
  </si>
  <si>
    <t>TC03020</t>
  </si>
  <si>
    <t>21000.003717/2017-30</t>
  </si>
  <si>
    <t>S-Metolachlor Técnico Sino-Agri</t>
  </si>
  <si>
    <t>TC03120</t>
  </si>
  <si>
    <t>21000.043348/2017-18</t>
  </si>
  <si>
    <t>S-metolacloro Técnico Adama Brasil</t>
  </si>
  <si>
    <t>TC03220</t>
  </si>
  <si>
    <t>21000.037700/2019-48</t>
  </si>
  <si>
    <t>S-Metolacloro B Técnico Helm</t>
  </si>
  <si>
    <t>TC03320</t>
  </si>
  <si>
    <t>21000.009967/2011-98</t>
  </si>
  <si>
    <t>Fipronil Técnico Sub</t>
  </si>
  <si>
    <t>Sipcam Nichino</t>
  </si>
  <si>
    <t>TC03420</t>
  </si>
  <si>
    <t>21000.007491/2012-31</t>
  </si>
  <si>
    <t>Folpete Tradecorp Técnico</t>
  </si>
  <si>
    <t>Folpete</t>
  </si>
  <si>
    <t>TC03520</t>
  </si>
  <si>
    <t>21000.010311/2013-80</t>
  </si>
  <si>
    <t>Simazina Técnico Mil</t>
  </si>
  <si>
    <t>Simazina</t>
  </si>
  <si>
    <t>TC03620</t>
  </si>
  <si>
    <t>21000.003651/2015-16</t>
  </si>
  <si>
    <t>Ciproconazol Técnico Rainbow</t>
  </si>
  <si>
    <t>TC03720</t>
  </si>
  <si>
    <t>21000.044423/2018-49</t>
  </si>
  <si>
    <t>Simazina Técnico ZS</t>
  </si>
  <si>
    <t>Pro-Registros</t>
  </si>
  <si>
    <t>TC03820</t>
  </si>
  <si>
    <t>21000.003411/2013-50</t>
  </si>
  <si>
    <t>Lufenurom Tradecorp Técnico</t>
  </si>
  <si>
    <t>Lufenurom</t>
  </si>
  <si>
    <t>TC03920</t>
  </si>
  <si>
    <t>21000.039394/2019-84</t>
  </si>
  <si>
    <t>Clorpirifós Técnico ADA</t>
  </si>
  <si>
    <t>TC04020</t>
  </si>
  <si>
    <t>21000.010459/2019-18</t>
  </si>
  <si>
    <t>Isoxaflutol Tradecorp Técnico II</t>
  </si>
  <si>
    <t>TC04120</t>
  </si>
  <si>
    <t>21000.00256/2010-85</t>
  </si>
  <si>
    <t>Ácido Giberélico Técnico (GA3)</t>
  </si>
  <si>
    <t>TC04220</t>
  </si>
  <si>
    <t>21000.006387/2015-72</t>
  </si>
  <si>
    <t>Glufosinato Técnico FW</t>
  </si>
  <si>
    <t>TC04320</t>
  </si>
  <si>
    <t>21000.007226/2015-04</t>
  </si>
  <si>
    <t>Glufosinate Técnico Nortox II</t>
  </si>
  <si>
    <t>TC04420</t>
  </si>
  <si>
    <t>21000.007893/2015-89</t>
  </si>
  <si>
    <t>Glufosinato de Amônio Técnico Sino-Agri</t>
  </si>
  <si>
    <t>TC04520</t>
  </si>
  <si>
    <t>21000.005880/2016-56</t>
  </si>
  <si>
    <t>Glufosinato de Amônio Técnico Tide</t>
  </si>
  <si>
    <t>TC04620</t>
  </si>
  <si>
    <t>21000.011848/2016-18</t>
  </si>
  <si>
    <t>Glufosinato de Amônio Técnico Biesterfeld</t>
  </si>
  <si>
    <t>Biesterfeld</t>
  </si>
  <si>
    <t>TC04720</t>
  </si>
  <si>
    <t>21000.036378/2016-97</t>
  </si>
  <si>
    <t>Glufosinato Técnico Dinagro</t>
  </si>
  <si>
    <t>TC04820</t>
  </si>
  <si>
    <t>21000.038012/2016-52</t>
  </si>
  <si>
    <t>Glufosinato de Amônio Técnico Pilarquim</t>
  </si>
  <si>
    <t>TC04920</t>
  </si>
  <si>
    <t>21000.053480/2016-57</t>
  </si>
  <si>
    <t>Glufosinate-Ammonium Técnico Rotam</t>
  </si>
  <si>
    <t>TC05020</t>
  </si>
  <si>
    <t>21000.025576/2018-97</t>
  </si>
  <si>
    <t>Glufosinato Técnico CHD'S</t>
  </si>
  <si>
    <t>TC05120</t>
  </si>
  <si>
    <t>21000.008990/2012-46</t>
  </si>
  <si>
    <t>Fluazinam Técnico Crystal</t>
  </si>
  <si>
    <t>TC05220</t>
  </si>
  <si>
    <t>21000.000408/2013-84</t>
  </si>
  <si>
    <t>Isoxaflutol Tradecorp Técnico</t>
  </si>
  <si>
    <t>TC05320</t>
  </si>
  <si>
    <t>21000.008251/2013-55</t>
  </si>
  <si>
    <t>Isoxaflutol Técnico Ouro FIno</t>
  </si>
  <si>
    <t>TC05420</t>
  </si>
  <si>
    <t>21000.014275/2016-76</t>
  </si>
  <si>
    <t>Isoxaflutol Técnico Nortox II</t>
  </si>
  <si>
    <t>TC05520</t>
  </si>
  <si>
    <t>21000.008647/2013-82</t>
  </si>
  <si>
    <t>Ametrina Técnico Biorisk</t>
  </si>
  <si>
    <t>TC05620</t>
  </si>
  <si>
    <t>21000.005544/2015-22</t>
  </si>
  <si>
    <t>Difenoconazol Técnico Adama</t>
  </si>
  <si>
    <t>TC05720</t>
  </si>
  <si>
    <t>21000.006073/2015-70</t>
  </si>
  <si>
    <t>Difenoconazole Técnico Tagros</t>
  </si>
  <si>
    <t>TC05820</t>
  </si>
  <si>
    <t>21000.022237/2016-97</t>
  </si>
  <si>
    <t>DIfenoconazole Técnico CCAB</t>
  </si>
  <si>
    <t>TC05920</t>
  </si>
  <si>
    <t>21000.056411/2016-03</t>
  </si>
  <si>
    <t>Difenoconazole Técnico Cropchem II</t>
  </si>
  <si>
    <t>TC06020</t>
  </si>
  <si>
    <t>21000.026238/2018-72</t>
  </si>
  <si>
    <t>Difenoconazole Técnico Nortox IV</t>
  </si>
  <si>
    <t>TC06120</t>
  </si>
  <si>
    <t>21000.048993/2018-16</t>
  </si>
  <si>
    <t>Picloram Técnico RB</t>
  </si>
  <si>
    <t>TC06220</t>
  </si>
  <si>
    <t>21000.026915/2018-52</t>
  </si>
  <si>
    <t>Diflubenzuron Técnico OF</t>
  </si>
  <si>
    <t>TC06320</t>
  </si>
  <si>
    <t>21000.036979/2018-61</t>
  </si>
  <si>
    <t>Ciproconazole Técnico Nortox II</t>
  </si>
  <si>
    <t>TC06420</t>
  </si>
  <si>
    <t>21000.018567/2019-21</t>
  </si>
  <si>
    <t>Lufenuron Técnico SC</t>
  </si>
  <si>
    <t>TC06520</t>
  </si>
  <si>
    <t>21000.015742/2018-47</t>
  </si>
  <si>
    <t>Dicamba Técnico CHD'S</t>
  </si>
  <si>
    <t>TC06620</t>
  </si>
  <si>
    <t>21000.022801/2018-33</t>
  </si>
  <si>
    <t>Dicamba Técnico SOGP</t>
  </si>
  <si>
    <t>TC06720</t>
  </si>
  <si>
    <t>21000.007731/2014-60</t>
  </si>
  <si>
    <t>Dicamba Técnico Gharda</t>
  </si>
  <si>
    <t>TC06820</t>
  </si>
  <si>
    <t>21000.048098/2016-21</t>
  </si>
  <si>
    <t>Dicamba Técnico CCAB</t>
  </si>
  <si>
    <t>TC06920</t>
  </si>
  <si>
    <t>21000.062712/2016-68</t>
  </si>
  <si>
    <t>Dicamba Técnico Sulphur Mills</t>
  </si>
  <si>
    <t>TC07020</t>
  </si>
  <si>
    <t>21000.055398/2016-67</t>
  </si>
  <si>
    <t>Dicamba Técnico Monsanto I</t>
  </si>
  <si>
    <t>TC07120</t>
  </si>
  <si>
    <t>21000.053450/2017-21</t>
  </si>
  <si>
    <t>Dicamba Técnico Albaugh GH</t>
  </si>
  <si>
    <t>TC07220</t>
  </si>
  <si>
    <t>21000.032893/2018-60</t>
  </si>
  <si>
    <t>Dicamba Técnico Ouro Fino</t>
  </si>
  <si>
    <t>TC07320</t>
  </si>
  <si>
    <t>21000.014396/2020-02</t>
  </si>
  <si>
    <t>Bifentrina Técnico Ouro Fino</t>
  </si>
  <si>
    <t>TC07420</t>
  </si>
  <si>
    <t>21000.007410/2014-65</t>
  </si>
  <si>
    <t>Azoxistrobina Técnico BRA</t>
  </si>
  <si>
    <t>TC07520</t>
  </si>
  <si>
    <t>21000.053873/2017-41</t>
  </si>
  <si>
    <t>Diquate Técnico Vanon</t>
  </si>
  <si>
    <t>TC07620</t>
  </si>
  <si>
    <t>21000.027916/2018-14</t>
  </si>
  <si>
    <t>Diquat Técnico CCAB III</t>
  </si>
  <si>
    <t>TC07720</t>
  </si>
  <si>
    <t>21000.042075/2018-75</t>
  </si>
  <si>
    <t>Diquat Técnico CropChem II</t>
  </si>
  <si>
    <t>TC07820</t>
  </si>
  <si>
    <t>21000.044172/2018-01</t>
  </si>
  <si>
    <t>Ciproconazol Técnico CHDS</t>
  </si>
  <si>
    <t>TC07920</t>
  </si>
  <si>
    <t>21000.031444/2019-85</t>
  </si>
  <si>
    <t>Mesotrione Técnico Albaugh</t>
  </si>
  <si>
    <t>TC08020</t>
  </si>
  <si>
    <t>21000.083203/2019-11</t>
  </si>
  <si>
    <t>Tebuconazol Técnico Adama 3</t>
  </si>
  <si>
    <t>TC08120</t>
  </si>
  <si>
    <t>21000.044730/2018-20</t>
  </si>
  <si>
    <t>Azoxistrobina Técnico Adama 2</t>
  </si>
  <si>
    <t>TC08220</t>
  </si>
  <si>
    <t>21000.008129/2014-40</t>
  </si>
  <si>
    <t>Bifentrina Técnico BR Cropchem</t>
  </si>
  <si>
    <t>TC08320</t>
  </si>
  <si>
    <t>21000.007267/2015-92</t>
  </si>
  <si>
    <t>Bifenthrin Técnico CCAB</t>
  </si>
  <si>
    <t>TC08420</t>
  </si>
  <si>
    <t>21000.007360/2013-35</t>
  </si>
  <si>
    <t>Bifentrina Técnica Nortox</t>
  </si>
  <si>
    <t>TC08520</t>
  </si>
  <si>
    <t>21000.007776/2014-34</t>
  </si>
  <si>
    <t>Bifenthrin Técnico Bharat</t>
  </si>
  <si>
    <t>TC08620</t>
  </si>
  <si>
    <t>21000.010826/2019-75</t>
  </si>
  <si>
    <t>Thiametoxam Técnico United</t>
  </si>
  <si>
    <t>TC08720</t>
  </si>
  <si>
    <t>21000.013401/2019-18</t>
  </si>
  <si>
    <t>Imidacloprid Yécnico CHD'S</t>
  </si>
  <si>
    <t>TC08820</t>
  </si>
  <si>
    <t>21000.091742/2019-24</t>
  </si>
  <si>
    <t>Acefato Técnico FB</t>
  </si>
  <si>
    <t>TC08920</t>
  </si>
  <si>
    <t>21000.066268/2019-01</t>
  </si>
  <si>
    <t>Diquat Técnico FB</t>
  </si>
  <si>
    <t>TC09020</t>
  </si>
  <si>
    <t>21000.022470/2020-56</t>
  </si>
  <si>
    <t>Diquat Técnico NGC</t>
  </si>
  <si>
    <t>TC09120</t>
  </si>
  <si>
    <t>21000.040450/2017-61</t>
  </si>
  <si>
    <t>Ciproconazol Técnico CJB​</t>
  </si>
  <si>
    <t>TC09220</t>
  </si>
  <si>
    <t>21000.017864/2016-14</t>
  </si>
  <si>
    <t>Dinotefuran Técnico</t>
  </si>
  <si>
    <t>Dinotefuran</t>
  </si>
  <si>
    <t>TC09320</t>
  </si>
  <si>
    <t>21000.001815/2014-90</t>
  </si>
  <si>
    <t>Yamato Técnico</t>
  </si>
  <si>
    <t>Piroxasulfone</t>
  </si>
  <si>
    <t>TC09420</t>
  </si>
  <si>
    <t>21000.000903/2014-74</t>
  </si>
  <si>
    <t>Metsulfuron-Methyl Técnico RTM</t>
  </si>
  <si>
    <t>TC09520</t>
  </si>
  <si>
    <t>21000.001792/2014-13</t>
  </si>
  <si>
    <t>Bifentrina Ascenza Técnico</t>
  </si>
  <si>
    <t>TC09620</t>
  </si>
  <si>
    <t>21000.001416/2015-18</t>
  </si>
  <si>
    <t>Bifentrina Técnico HB-CropChem</t>
  </si>
  <si>
    <t>TC09720</t>
  </si>
  <si>
    <t>21000.002180/2015-29</t>
  </si>
  <si>
    <t>Metsulfurom Técnico JE-CropChem</t>
  </si>
  <si>
    <t>TC09820</t>
  </si>
  <si>
    <t>21000.008720/2015-88</t>
  </si>
  <si>
    <t>Ciproconazol Técnico Dinagro</t>
  </si>
  <si>
    <t>TC09920</t>
  </si>
  <si>
    <t>21000.015665/2017-44</t>
  </si>
  <si>
    <t xml:space="preserve">Ciproconazol Técnico PG </t>
  </si>
  <si>
    <t>TC10020</t>
  </si>
  <si>
    <t>21000.016221/2017-26</t>
  </si>
  <si>
    <t>Ciproconazol Técnico Sol</t>
  </si>
  <si>
    <t>TC10120</t>
  </si>
  <si>
    <t>21000.016218/2017-11</t>
  </si>
  <si>
    <t>Ciproconazol China Técnico</t>
  </si>
  <si>
    <t>TC10220</t>
  </si>
  <si>
    <t>21000.016225/2017-12</t>
  </si>
  <si>
    <t>Ciproconazol Técnico PG2</t>
  </si>
  <si>
    <t>TC10320</t>
  </si>
  <si>
    <t>21000.024265/2017-20</t>
  </si>
  <si>
    <t>Cyproconazole Técnico Biorisk</t>
  </si>
  <si>
    <t>TC10420</t>
  </si>
  <si>
    <t>21000.029241/2017-67</t>
  </si>
  <si>
    <t>Ciproconazol Técnico Fersol</t>
  </si>
  <si>
    <t>TC10520</t>
  </si>
  <si>
    <t>21000.043657/2019-50</t>
  </si>
  <si>
    <t>Thiodicarb Técnico SJ</t>
  </si>
  <si>
    <t>TC10620</t>
  </si>
  <si>
    <t>21000.026710/2019-58</t>
  </si>
  <si>
    <t>Lufenuron Técnico Tecnomyl</t>
  </si>
  <si>
    <t>TC10720</t>
  </si>
  <si>
    <t>21000.055087/2018-60</t>
  </si>
  <si>
    <t>Dicamba Técnico Adama Brasil</t>
  </si>
  <si>
    <t>TC10820</t>
  </si>
  <si>
    <t>21000.008904/2014-67</t>
  </si>
  <si>
    <t>Imidacloprido Técnico Adama</t>
  </si>
  <si>
    <t>TC10920</t>
  </si>
  <si>
    <t>21000.002699/2014-26</t>
  </si>
  <si>
    <t>Mepiquat Chloride Técnico RTM</t>
  </si>
  <si>
    <t>Cloreto de mepiquate</t>
  </si>
  <si>
    <t>TC11020</t>
  </si>
  <si>
    <t>21000.010500/2011-91</t>
  </si>
  <si>
    <t>Fipronil Tecnico CH</t>
  </si>
  <si>
    <t>TC11120</t>
  </si>
  <si>
    <t>21000.001645/2014-43</t>
  </si>
  <si>
    <t>2,4-D Técnico UPL</t>
  </si>
  <si>
    <t>TC11220</t>
  </si>
  <si>
    <t>21000.004703/2014-91</t>
  </si>
  <si>
    <t>Tiacloprido Tradecorp Técnico</t>
  </si>
  <si>
    <t>TC11320</t>
  </si>
  <si>
    <t>21000.011800/2019-14</t>
  </si>
  <si>
    <t>Thiacloprid Técnico United</t>
  </si>
  <si>
    <t>TC11420</t>
  </si>
  <si>
    <t>21000.007083/2014-41</t>
  </si>
  <si>
    <t>Thiodicarb Técnico RTM</t>
  </si>
  <si>
    <t>TC11520</t>
  </si>
  <si>
    <t>21000.007565/2014-00</t>
  </si>
  <si>
    <t>Tiodicarbe Técnico Ouro Fino</t>
  </si>
  <si>
    <t>TC11620</t>
  </si>
  <si>
    <t>21000.007869/2014-69</t>
  </si>
  <si>
    <t>Tiodicarbe Técnico SN-Cropchem</t>
  </si>
  <si>
    <t>TC11720</t>
  </si>
  <si>
    <t>21000.008999/2014-19</t>
  </si>
  <si>
    <t>Tiodicarbe Técnico BRA</t>
  </si>
  <si>
    <t>TC11820</t>
  </si>
  <si>
    <t>21000.004519/2020-99</t>
  </si>
  <si>
    <t>Bifentrina Técnico MI-BRA</t>
  </si>
  <si>
    <t>TC11920</t>
  </si>
  <si>
    <t>21000.001764/2015-87</t>
  </si>
  <si>
    <t>Metsulfurom-Metílico Técnico Nortox</t>
  </si>
  <si>
    <t>TC12020</t>
  </si>
  <si>
    <t>21000.008077/2015-92</t>
  </si>
  <si>
    <t>Sonda Técnico</t>
  </si>
  <si>
    <t>TC12120</t>
  </si>
  <si>
    <t>21000.029405/2017-56</t>
  </si>
  <si>
    <t>S-Metolacloro Técnico SNB</t>
  </si>
  <si>
    <t>TC12220</t>
  </si>
  <si>
    <t>21000.004625/2015-26</t>
  </si>
  <si>
    <t>Metsulfuron Técnico BRA</t>
  </si>
  <si>
    <t>TC12320</t>
  </si>
  <si>
    <t>21000.005841/2015-78</t>
  </si>
  <si>
    <t>Triclopir-Butotílico Técnico Rainbow</t>
  </si>
  <si>
    <t>TC12420</t>
  </si>
  <si>
    <t>21000.009563/2017-90</t>
  </si>
  <si>
    <t>Trinexapac Técnico CCAB II</t>
  </si>
  <si>
    <t>TC12520</t>
  </si>
  <si>
    <t>21000.019914/2018-51</t>
  </si>
  <si>
    <t>Bifenthrin Técnico Betachem</t>
  </si>
  <si>
    <t>TC12620</t>
  </si>
  <si>
    <t>21000.051765/2018-15</t>
  </si>
  <si>
    <t>Indoxacarb Técnico Jingbo</t>
  </si>
  <si>
    <t>Indoxabarbe</t>
  </si>
  <si>
    <t>TC12720</t>
  </si>
  <si>
    <t>21000.062122/2019-88</t>
  </si>
  <si>
    <t>Tebuconazol Técnico Adama 2</t>
  </si>
  <si>
    <t>TC12820</t>
  </si>
  <si>
    <t>21000.006081/2015-16</t>
  </si>
  <si>
    <t>Glufosinato Técnico Wynca</t>
  </si>
  <si>
    <t>TC12920</t>
  </si>
  <si>
    <t>21000.001402/2014-13</t>
  </si>
  <si>
    <t>Simazina Técnico Milenia BR</t>
  </si>
  <si>
    <t>TC13020</t>
  </si>
  <si>
    <t>21000.043652/2016-84</t>
  </si>
  <si>
    <t xml:space="preserve">Imidacloprido Técnico Rainbow </t>
  </si>
  <si>
    <t>TC13120</t>
  </si>
  <si>
    <t>21000.025710/2019-31</t>
  </si>
  <si>
    <t>Tebuconazole Técnico HH</t>
  </si>
  <si>
    <t>TC13220</t>
  </si>
  <si>
    <t>21000.006196/2015-19</t>
  </si>
  <si>
    <t>Ciproconazol Tecnico OF I</t>
  </si>
  <si>
    <t>TC13320</t>
  </si>
  <si>
    <t>21000.007819/2014-81</t>
  </si>
  <si>
    <t>Trinexapaque-Etílico Técnico OF</t>
  </si>
  <si>
    <t>TC13420</t>
  </si>
  <si>
    <t>21000.011837/2019-72</t>
  </si>
  <si>
    <t>Lamba Cialotrina Técnico Tecnomyl</t>
  </si>
  <si>
    <t>TC13520</t>
  </si>
  <si>
    <t>21000.054455/2018-52</t>
  </si>
  <si>
    <t>Lambda-Cialotrina Técnico Pilarquim</t>
  </si>
  <si>
    <t>TC13620</t>
  </si>
  <si>
    <t>21000.033643/2017-66</t>
  </si>
  <si>
    <t>Diquat Técnico Ihara</t>
  </si>
  <si>
    <t>TC13720</t>
  </si>
  <si>
    <t>21000.025763/2017-90</t>
  </si>
  <si>
    <t>Diquat Técnico Alta</t>
  </si>
  <si>
    <t>TC13820</t>
  </si>
  <si>
    <t>21000.007228/2015-95</t>
  </si>
  <si>
    <t>Diquat Técnico Nortox BR</t>
  </si>
  <si>
    <t>TC13920</t>
  </si>
  <si>
    <t>21000.004659/2015-08</t>
  </si>
  <si>
    <t>Diquat Técnico Agrogill</t>
  </si>
  <si>
    <t>TC14020</t>
  </si>
  <si>
    <t>21000.002368/2015-77</t>
  </si>
  <si>
    <t>Diquate Técnico LA</t>
  </si>
  <si>
    <t>TC14120</t>
  </si>
  <si>
    <t>Dimethomorph Técnico Rotam</t>
  </si>
  <si>
    <t>TC14220</t>
  </si>
  <si>
    <t>21000.005556/2018-08</t>
  </si>
  <si>
    <t>Dimetomorfe Técnico SD</t>
  </si>
  <si>
    <t>TC14320</t>
  </si>
  <si>
    <t>21000.008445/2014-11</t>
  </si>
  <si>
    <t>Cletodim Técnico Rainbow</t>
  </si>
  <si>
    <t>TC14420</t>
  </si>
  <si>
    <t>21000.041219/2017-95</t>
  </si>
  <si>
    <t>Sulfentrazone A Técnico Helm</t>
  </si>
  <si>
    <t>TC14520</t>
  </si>
  <si>
    <t>21000.027545/2018-71</t>
  </si>
  <si>
    <t>Dicamba Técnico HY-Green</t>
  </si>
  <si>
    <t>Hy-Green</t>
  </si>
  <si>
    <t>TC14620</t>
  </si>
  <si>
    <t>21000.033336/2019-47</t>
  </si>
  <si>
    <t>Dimetomorfe Técnico Nortox II</t>
  </si>
  <si>
    <t>TC14720</t>
  </si>
  <si>
    <t>21000.006068/2010-52</t>
  </si>
  <si>
    <t>Difen Técnico</t>
  </si>
  <si>
    <t>TC14820</t>
  </si>
  <si>
    <t>21000.007716/2015-01</t>
  </si>
  <si>
    <t>Dimetmorfe Técnico Ascenza II</t>
  </si>
  <si>
    <t>TC14920</t>
  </si>
  <si>
    <t>21000.008672/2015-28</t>
  </si>
  <si>
    <t>Triclopir Técnico Adama BR</t>
  </si>
  <si>
    <t>TC15020</t>
  </si>
  <si>
    <t>21000.045444/2016-10</t>
  </si>
  <si>
    <t>Dimetomorfe Técnico Adama</t>
  </si>
  <si>
    <t>TC15120</t>
  </si>
  <si>
    <t>21000.027924/2017-80</t>
  </si>
  <si>
    <t>Sulfentrazone Técnico Nortox II</t>
  </si>
  <si>
    <t>TC15220</t>
  </si>
  <si>
    <t>21000.004867/2010-94</t>
  </si>
  <si>
    <t>Ommi Técnico</t>
  </si>
  <si>
    <t>Tolfenpirade</t>
  </si>
  <si>
    <t>Nichino</t>
  </si>
  <si>
    <t>TC15320</t>
  </si>
  <si>
    <t>21000.033215/2018-14</t>
  </si>
  <si>
    <t>Diquat Técnico Tecnomyl</t>
  </si>
  <si>
    <t>TC15420</t>
  </si>
  <si>
    <t>21000.035346/2017-55</t>
  </si>
  <si>
    <t>Tebuconazole YH Técnico Helm</t>
  </si>
  <si>
    <t>TC15520</t>
  </si>
  <si>
    <t>21000.005896/2014-05</t>
  </si>
  <si>
    <t>Mesotrione Técnico Nortox Br</t>
  </si>
  <si>
    <t>TC15620</t>
  </si>
  <si>
    <t>21000.040292/2018-21</t>
  </si>
  <si>
    <t>Dibrometo de Diquate Técnico Ada BR</t>
  </si>
  <si>
    <t>TC15720</t>
  </si>
  <si>
    <t>21000.013203/2017-92</t>
  </si>
  <si>
    <t>Flutriafol JS Técnico Helm</t>
  </si>
  <si>
    <t>TC15820</t>
  </si>
  <si>
    <t>21000.006857/2017-60</t>
  </si>
  <si>
    <t>Mesotriona Técnico Adama</t>
  </si>
  <si>
    <t>TC15920</t>
  </si>
  <si>
    <t>21000.045794/2018-48</t>
  </si>
  <si>
    <t>Tiametoxam Técnico Adama Brasil</t>
  </si>
  <si>
    <t>TC16020</t>
  </si>
  <si>
    <t>21000.003619/2015-31</t>
  </si>
  <si>
    <t>Clorpirifós Técnico DS</t>
  </si>
  <si>
    <t>TC16120</t>
  </si>
  <si>
    <t>21000.049122/2017-21</t>
  </si>
  <si>
    <t>Clorpirifós Técnico Alta</t>
  </si>
  <si>
    <t>TC16220</t>
  </si>
  <si>
    <t>21000.034859/2019-19</t>
  </si>
  <si>
    <t>Ciproconazol Técnico NKC</t>
  </si>
  <si>
    <t>TC16320</t>
  </si>
  <si>
    <t>21000.008590/2014-01</t>
  </si>
  <si>
    <t>Mesotriona Técnico SD</t>
  </si>
  <si>
    <t>TC16420</t>
  </si>
  <si>
    <t>21000.003656/2014-68</t>
  </si>
  <si>
    <t>Tebuconazole Técnico RdB</t>
  </si>
  <si>
    <t>TC16520</t>
  </si>
  <si>
    <t>21000.046873/2017-95</t>
  </si>
  <si>
    <t>Diquat Técnico CCAB II</t>
  </si>
  <si>
    <t>TC16620</t>
  </si>
  <si>
    <t>21000.042618/2019-35</t>
  </si>
  <si>
    <t>Acetamiprid Técnico SJ</t>
  </si>
  <si>
    <t>TC16720</t>
  </si>
  <si>
    <t>21000.002588/2015-09</t>
  </si>
  <si>
    <t>Mesotrione Técnico Oxon</t>
  </si>
  <si>
    <t>TC16820</t>
  </si>
  <si>
    <t>21000.009045/2014-23</t>
  </si>
  <si>
    <t>Clorpirifós Técnico LA</t>
  </si>
  <si>
    <t>TC16920</t>
  </si>
  <si>
    <t>21000.013494/2020-14</t>
  </si>
  <si>
    <t>Acetamiprid Técnico D'Verde</t>
  </si>
  <si>
    <t>TC17020</t>
  </si>
  <si>
    <t>21000.052538/2018-15</t>
  </si>
  <si>
    <t>Clorpirifós Técnico SGC</t>
  </si>
  <si>
    <t>TC17120</t>
  </si>
  <si>
    <t>21000.001473/2009-41</t>
  </si>
  <si>
    <t>Thiencarbazone Methyl Técnico</t>
  </si>
  <si>
    <t>Tiencarbazona</t>
  </si>
  <si>
    <t>TC17220</t>
  </si>
  <si>
    <t>21000.002250/2013-87</t>
  </si>
  <si>
    <t>Fenpyrazamine Técnico</t>
  </si>
  <si>
    <t>Fenpirazamina</t>
  </si>
  <si>
    <t>21000.002907/2015-78</t>
  </si>
  <si>
    <t>Glucare</t>
  </si>
  <si>
    <t>21000.024554/2016-48</t>
  </si>
  <si>
    <t>Malathion CCAB 1170 UL</t>
  </si>
  <si>
    <t>21000.054222/2017-79</t>
  </si>
  <si>
    <t>CoriscoBR</t>
  </si>
  <si>
    <t>21000.040398/2019-13</t>
  </si>
  <si>
    <t>BF 20.001</t>
  </si>
  <si>
    <t>Trichoderma harzianum; Trichoderma asperellum; Bacillus amyloliquefaciens</t>
  </si>
  <si>
    <t>21000.036792/2019-49</t>
  </si>
  <si>
    <t>BF 10.001/17</t>
  </si>
  <si>
    <t>21000.026100/2016-10</t>
  </si>
  <si>
    <t>Diador</t>
  </si>
  <si>
    <t>21000.049013/2017-11</t>
  </si>
  <si>
    <t>Inodozeb 750 WG  </t>
  </si>
  <si>
    <t xml:space="preserve">Indofil </t>
  </si>
  <si>
    <t>21000.059210/2016-50</t>
  </si>
  <si>
    <t>Mesopec</t>
  </si>
  <si>
    <t>21000.009725/2013-66</t>
  </si>
  <si>
    <t>Minecto Pro  </t>
  </si>
  <si>
    <t>21000.008439/2014-64</t>
  </si>
  <si>
    <t>Sunward  </t>
  </si>
  <si>
    <t>21000.007487/2013-54</t>
  </si>
  <si>
    <t> Aviate 250 SC </t>
  </si>
  <si>
    <t>21000.002206/2015-39</t>
  </si>
  <si>
    <t>Masterole</t>
  </si>
  <si>
    <t>21000.006626/2015-94</t>
  </si>
  <si>
    <t>Esteio</t>
  </si>
  <si>
    <t>21000.008769/2015-31</t>
  </si>
  <si>
    <t>Abaday</t>
  </si>
  <si>
    <t>Lufenurom; Tiodicarbe</t>
  </si>
  <si>
    <t>Nufarm</t>
  </si>
  <si>
    <t>21000.010316/2012-21</t>
  </si>
  <si>
    <t>Bravonil Top</t>
  </si>
  <si>
    <t>Clorotalonil; Difenoconazol</t>
  </si>
  <si>
    <t>21000.059035/2019-43</t>
  </si>
  <si>
    <t>Aradya</t>
  </si>
  <si>
    <t>Gênica Inovação</t>
  </si>
  <si>
    <t>21000.040400/2019-46</t>
  </si>
  <si>
    <t>Tanus</t>
  </si>
  <si>
    <t>21000.036495/2016-51</t>
  </si>
  <si>
    <t>Danadim</t>
  </si>
  <si>
    <t>21000.015696/2018-86</t>
  </si>
  <si>
    <t>Zambra</t>
  </si>
  <si>
    <t>21000.010515/2011-59</t>
  </si>
  <si>
    <t>Sonnis</t>
  </si>
  <si>
    <t>S-metolacloro; Hexazinona</t>
  </si>
  <si>
    <t>21000.004034/2011-12</t>
  </si>
  <si>
    <t>Chaparral</t>
  </si>
  <si>
    <t>Aminopiralide; Metsulfurom-metílico</t>
  </si>
  <si>
    <t>21000.003031/2017-49</t>
  </si>
  <si>
    <t>Provisia 50 EC  </t>
  </si>
  <si>
    <t>21000.060261/2019-77</t>
  </si>
  <si>
    <t>Bacmix BTKSC </t>
  </si>
  <si>
    <t>21000.005527/2013-23</t>
  </si>
  <si>
    <t xml:space="preserve">Survey 250 FS </t>
  </si>
  <si>
    <t>21000.033410/2018-44</t>
  </si>
  <si>
    <t>Sluggo  </t>
  </si>
  <si>
    <t>Fosfato Férrico​</t>
  </si>
  <si>
    <t>W. Neudorff</t>
  </si>
  <si>
    <t>21000.059159/2016-86</t>
  </si>
  <si>
    <t>Hangar</t>
  </si>
  <si>
    <t>21000.015951/2016-29</t>
  </si>
  <si>
    <t>Limpa</t>
  </si>
  <si>
    <t>BRA Defensivos</t>
  </si>
  <si>
    <t>21000.004050/2014-40</t>
  </si>
  <si>
    <t>2,4-D Nortox 970 WG</t>
  </si>
  <si>
    <t>21000.009959/2012-22</t>
  </si>
  <si>
    <t>Hexazinona Tradecorp 250 SL</t>
  </si>
  <si>
    <t>21000.031010/2019-85</t>
  </si>
  <si>
    <t>Vitality</t>
  </si>
  <si>
    <t>21000.031015/2019-16</t>
  </si>
  <si>
    <t>Subt</t>
  </si>
  <si>
    <t>21000.031019/2019-96</t>
  </si>
  <si>
    <t>Imune III</t>
  </si>
  <si>
    <t>21000.031026/2019-98</t>
  </si>
  <si>
    <t>Biobaci III</t>
  </si>
  <si>
    <t>21000.031028/2019-87</t>
  </si>
  <si>
    <t>Amys</t>
  </si>
  <si>
    <t>21000.037416/2019-71</t>
  </si>
  <si>
    <t> Amblymip</t>
  </si>
  <si>
    <t>Amblyseius tamatavensis </t>
  </si>
  <si>
    <t>21000.062272/2019-91</t>
  </si>
  <si>
    <t>Vigga</t>
  </si>
  <si>
    <t>Extrato de Alho </t>
  </si>
  <si>
    <t>Omex</t>
  </si>
  <si>
    <t>21000.019351/2016-30</t>
  </si>
  <si>
    <t>Sulfentrazone 500 SC Tagros</t>
  </si>
  <si>
    <t>21000.031016/2019-52</t>
  </si>
  <si>
    <t>Nema III</t>
  </si>
  <si>
    <t>21000.031024/2019-07</t>
  </si>
  <si>
    <t>Bug-Killer</t>
  </si>
  <si>
    <t>21000.039056/2018-61</t>
  </si>
  <si>
    <t>Bassi Control</t>
  </si>
  <si>
    <t>Innova Ltda.</t>
  </si>
  <si>
    <t>21000.054227/2017-00</t>
  </si>
  <si>
    <t>Off Road</t>
  </si>
  <si>
    <t>21000.031018/2019-41</t>
  </si>
  <si>
    <t>Meta III</t>
  </si>
  <si>
    <t>21000.004207/2013-56</t>
  </si>
  <si>
    <t>Tordon Ultra</t>
  </si>
  <si>
    <t>2,4-D; Aminopiralide</t>
  </si>
  <si>
    <t>21000.005469/2013-38</t>
  </si>
  <si>
    <t>Tronador Ultra</t>
  </si>
  <si>
    <t>21000.006068/2013-03</t>
  </si>
  <si>
    <t>Synero Ultra</t>
  </si>
  <si>
    <t>21000.006069/2013-40</t>
  </si>
  <si>
    <t>Disparo Ultra</t>
  </si>
  <si>
    <t>21000.008196/2013-83</t>
  </si>
  <si>
    <t>Kaptron</t>
  </si>
  <si>
    <t>Aminopiralide; Picloram; Fluroxipir-Meptílico</t>
  </si>
  <si>
    <t>21000.008653/2013-30</t>
  </si>
  <si>
    <t>Destro</t>
  </si>
  <si>
    <t>21000.008654/2013-84</t>
  </si>
  <si>
    <t>Livra</t>
  </si>
  <si>
    <t>21000.026944/2018-14</t>
  </si>
  <si>
    <t>Btfert</t>
  </si>
  <si>
    <t>Micro-Bio</t>
  </si>
  <si>
    <t>21000.035570/2019-17</t>
  </si>
  <si>
    <t>Green Muscardine</t>
  </si>
  <si>
    <t>21000.060125/2019-87</t>
  </si>
  <si>
    <t>Duocontrol</t>
  </si>
  <si>
    <t xml:space="preserve"> Beauveria bassiana; Metarhizium anisopliae</t>
  </si>
  <si>
    <t>21000.021379/2019-80</t>
  </si>
  <si>
    <t>Exilis</t>
  </si>
  <si>
    <t>21000.036419/2019-98</t>
  </si>
  <si>
    <t>Fal 1780</t>
  </si>
  <si>
    <t>21000.060260/2019-22</t>
  </si>
  <si>
    <t>Biometa</t>
  </si>
  <si>
    <t>21000.003807/2013-05</t>
  </si>
  <si>
    <t>Jaguar Ultra</t>
  </si>
  <si>
    <t>21000.004206/2013-10</t>
  </si>
  <si>
    <t>Palace Ultra</t>
  </si>
  <si>
    <t>21000.005051/2010-88</t>
  </si>
  <si>
    <t>Prowl H2O</t>
  </si>
  <si>
    <t>Pendimetalina</t>
  </si>
  <si>
    <t>21000.005418/2014-97</t>
  </si>
  <si>
    <t>Abamectin Nortox 400 WG</t>
  </si>
  <si>
    <t>21000.006046/2012-54</t>
  </si>
  <si>
    <t>Sirtaki 500 EC</t>
  </si>
  <si>
    <t>21000.010118/2013-49</t>
  </si>
  <si>
    <t>Krugar 250 SL</t>
  </si>
  <si>
    <t>Rotam do Brasil</t>
  </si>
  <si>
    <t>21000.087642/2019-01</t>
  </si>
  <si>
    <t>Bms Max</t>
  </si>
  <si>
    <t>Metarhizium anisopliae; Beauveria bassiana</t>
  </si>
  <si>
    <t>21000.031014/2019-63</t>
  </si>
  <si>
    <t>Tricho III</t>
  </si>
  <si>
    <t>21000.023423/2016-43</t>
  </si>
  <si>
    <t xml:space="preserve">Entone  </t>
  </si>
  <si>
    <t>21000.009067/2010-60</t>
  </si>
  <si>
    <t>Horos EC</t>
  </si>
  <si>
    <t>Tebuconazol; Picoxistrobina</t>
  </si>
  <si>
    <t>21000.008916/2011-49</t>
  </si>
  <si>
    <t>Slogan</t>
  </si>
  <si>
    <t xml:space="preserve">Picloram; Fluroxipir-meptílico </t>
  </si>
  <si>
    <t>21000.008870/2014-19</t>
  </si>
  <si>
    <t>Tiofanato CCAB 500 SC</t>
  </si>
  <si>
    <t>21000.008483/2014-74</t>
  </si>
  <si>
    <t>Indoxacarb 15 SC Gharda</t>
  </si>
  <si>
    <t>21000.008475/2014-28</t>
  </si>
  <si>
    <t>Indoxacarb CCAB 150 SC</t>
  </si>
  <si>
    <t>21000.008444/2014-77</t>
  </si>
  <si>
    <t>Sunpass</t>
  </si>
  <si>
    <t>21000.007684/2010-21</t>
  </si>
  <si>
    <t>Acronis FS</t>
  </si>
  <si>
    <t>Piraclostrobina; Tiofanato Metílico</t>
  </si>
  <si>
    <t>21000.004194/2013-15</t>
  </si>
  <si>
    <t>Dazin</t>
  </si>
  <si>
    <t>21000.003274/2012-72</t>
  </si>
  <si>
    <t>Desali 150 EC</t>
  </si>
  <si>
    <t>Benzovindiflupir; Azoxistrobina</t>
  </si>
  <si>
    <t>21000.003102/2015-41</t>
  </si>
  <si>
    <t>Bastnate</t>
  </si>
  <si>
    <t>21000.002973/2013-86</t>
  </si>
  <si>
    <t>Shopra 806 SL</t>
  </si>
  <si>
    <t>21000.051480/2017-01</t>
  </si>
  <si>
    <t>Aumenax</t>
  </si>
  <si>
    <t>Fluxapiroxade; Oxicloreto de Cobre</t>
  </si>
  <si>
    <t>21000.021385/2019-37</t>
  </si>
  <si>
    <t>Perlan</t>
  </si>
  <si>
    <t>Ácido Giberélico; Benziladenina</t>
  </si>
  <si>
    <t>21000.007990/2017-33</t>
  </si>
  <si>
    <t>Listar</t>
  </si>
  <si>
    <t>21000.006462/2014-14</t>
  </si>
  <si>
    <t>Megasato 480 SL</t>
  </si>
  <si>
    <t>Agroimport</t>
  </si>
  <si>
    <t>21000.005875/2015-62</t>
  </si>
  <si>
    <t>Atectra SL</t>
  </si>
  <si>
    <t>21000.003101/2015-05</t>
  </si>
  <si>
    <t>Glufair</t>
  </si>
  <si>
    <t>21000.001840/2020-11</t>
  </si>
  <si>
    <t>Bovettus Org</t>
  </si>
  <si>
    <t>21000.004331/2010-79</t>
  </si>
  <si>
    <t>Acapela</t>
  </si>
  <si>
    <t>Du Pont</t>
  </si>
  <si>
    <t>21000.070222/2019-88</t>
  </si>
  <si>
    <t>Romeo SC</t>
  </si>
  <si>
    <t>Saccharomyces cerevisiae</t>
  </si>
  <si>
    <t>Bio Springer</t>
  </si>
  <si>
    <t>21000.002249/2008-95</t>
  </si>
  <si>
    <t>Klinner</t>
  </si>
  <si>
    <t>Carbedazim; Tebuconazol</t>
  </si>
  <si>
    <t>21000.010938/2011-79</t>
  </si>
  <si>
    <t>Curanza 600 FS Pro</t>
  </si>
  <si>
    <t>21000.054132/2018-69</t>
  </si>
  <si>
    <t>Vacciplant</t>
  </si>
  <si>
    <r>
      <rPr>
        <rFont val="Arial"/>
        <color rgb="FF000066"/>
        <sz val="11.0"/>
      </rPr>
      <t>Laminarina (Extrato da alga</t>
    </r>
    <r>
      <rPr>
        <rFont val="Arial"/>
        <i/>
        <color rgb="FF000066"/>
        <sz val="11.0"/>
      </rPr>
      <t xml:space="preserve"> Laminaria digitata</t>
    </r>
    <r>
      <rPr>
        <rFont val="Arial"/>
        <color rgb="FF000066"/>
        <sz val="11.0"/>
      </rPr>
      <t>)</t>
    </r>
  </si>
  <si>
    <t>21000.040614/2016-70</t>
  </si>
  <si>
    <t xml:space="preserve">Plethora BR  </t>
  </si>
  <si>
    <t>Indoxacarbe; Novalurom</t>
  </si>
  <si>
    <t>21000.059033/2019-54</t>
  </si>
  <si>
    <t>Latria</t>
  </si>
  <si>
    <t>21000.004590/2011-81</t>
  </si>
  <si>
    <t>Acapela BR</t>
  </si>
  <si>
    <t>21000.007080/2011-65</t>
  </si>
  <si>
    <t>​Simazina 500 SC Rainbow</t>
  </si>
  <si>
    <t>21000.007648/2011-48</t>
  </si>
  <si>
    <t>Raster</t>
  </si>
  <si>
    <t>Cialofope-Butílico; Penoxsulam</t>
  </si>
  <si>
    <t>21000.023996/2017-58</t>
  </si>
  <si>
    <t>Ofek-Turbo</t>
  </si>
  <si>
    <t>21000.020598/2016-07</t>
  </si>
  <si>
    <t>Dk Max</t>
  </si>
  <si>
    <t>Zhongshan Química</t>
  </si>
  <si>
    <t>21000.008805/2019-90</t>
  </si>
  <si>
    <t>B.fresh</t>
  </si>
  <si>
    <t>21000.008314/2014-34</t>
  </si>
  <si>
    <t>Sunaim</t>
  </si>
  <si>
    <t>21000.008121/2010-50</t>
  </si>
  <si>
    <t>Fullmuron</t>
  </si>
  <si>
    <t>21000.008520/2014-44</t>
  </si>
  <si>
    <t>Surrena</t>
  </si>
  <si>
    <t>21000.009863/2013-45</t>
  </si>
  <si>
    <t>Vaporpho3os Phosphine Fumigant</t>
  </si>
  <si>
    <t>Fosfina</t>
  </si>
  <si>
    <t>21000.072018/2019-00</t>
  </si>
  <si>
    <t xml:space="preserve">Vircontrol C.i </t>
  </si>
  <si>
    <r>
      <rPr>
        <rFont val="Arial"/>
        <i/>
        <color rgb="FF000066"/>
        <sz val="11.0"/>
      </rPr>
      <t>Chrysodeixis includens</t>
    </r>
    <r>
      <rPr>
        <rFont val="Arial"/>
        <i val="0"/>
        <color rgb="FF000066"/>
        <sz val="11.0"/>
      </rPr>
      <t xml:space="preserve"> multiple nucleopolyhedrovirus (ChinMNPV)</t>
    </r>
  </si>
  <si>
    <t>21000.000039/2016-72</t>
  </si>
  <si>
    <t>Banjo Adama</t>
  </si>
  <si>
    <t>21000.005842/2015-12</t>
  </si>
  <si>
    <t xml:space="preserve"> Rainvel Xtra</t>
  </si>
  <si>
    <t>21000.006322/2013-65</t>
  </si>
  <si>
    <t>Terius</t>
  </si>
  <si>
    <t>21000.034676/2016-42</t>
  </si>
  <si>
    <t>Graduate A+  ​</t>
  </si>
  <si>
    <t>Azoxistrobina; Fludioxonil</t>
  </si>
  <si>
    <t>21000.006496/2017-51</t>
  </si>
  <si>
    <t>Glufosinato - Sal de Amônio Sapec 200 SL</t>
  </si>
  <si>
    <t>21000.005842/2020-80</t>
  </si>
  <si>
    <t>Mesopel Mix</t>
  </si>
  <si>
    <t>Dillon Biotecnologia</t>
  </si>
  <si>
    <t>21000.019946/2018-57</t>
  </si>
  <si>
    <t>Blavity</t>
  </si>
  <si>
    <t xml:space="preserve"> Fluxapiroxade; Protioconazol </t>
  </si>
  <si>
    <t>21000.031662/2016-77</t>
  </si>
  <si>
    <t>Unânime BR</t>
  </si>
  <si>
    <t>21000.037926/2018-68</t>
  </si>
  <si>
    <t>GrandeBR Ultra</t>
  </si>
  <si>
    <t>21000.048256/2016-43</t>
  </si>
  <si>
    <t>Paclot</t>
  </si>
  <si>
    <t>Paclobutrazol</t>
  </si>
  <si>
    <t>21000.003739/2010-23</t>
  </si>
  <si>
    <t>Domark Pro</t>
  </si>
  <si>
    <t xml:space="preserve">Tetraconazol; Carbendazim  </t>
  </si>
  <si>
    <t>21000.005256/2013-14</t>
  </si>
  <si>
    <t>Survey 800 WG</t>
  </si>
  <si>
    <t>21000.008336/2017-47</t>
  </si>
  <si>
    <t>Fipronil 800 WG CCAB</t>
  </si>
  <si>
    <t>21000.007770/2010-33</t>
  </si>
  <si>
    <t>Pendulum Aqua  </t>
  </si>
  <si>
    <t>21000.007181/2019-93</t>
  </si>
  <si>
    <t>Kombat</t>
  </si>
  <si>
    <t>21000.009042/2019-02</t>
  </si>
  <si>
    <t>Baknem </t>
  </si>
  <si>
    <t>21000.009048/2019-71</t>
  </si>
  <si>
    <t>Konem</t>
  </si>
  <si>
    <t>21000.032774/2016-45</t>
  </si>
  <si>
    <t>Trigger 240 SC</t>
  </si>
  <si>
    <t>21000.073374/2019-32</t>
  </si>
  <si>
    <t>Biobassi</t>
  </si>
  <si>
    <t>21000.052329/2017-82</t>
  </si>
  <si>
    <t>Iprodione Nortox</t>
  </si>
  <si>
    <t>Iprodiona</t>
  </si>
  <si>
    <t>21000.007644/2014-11</t>
  </si>
  <si>
    <t> Viriato</t>
  </si>
  <si>
    <t>Hexitiazoxi </t>
  </si>
  <si>
    <t>21000.090213/2019-11</t>
  </si>
  <si>
    <t>Aveo EZ</t>
  </si>
  <si>
    <t>21000.090211/2019-14</t>
  </si>
  <si>
    <t>Lumialza</t>
  </si>
  <si>
    <t>21000.053857/2017-59</t>
  </si>
  <si>
    <t xml:space="preserve">UPL 3024 FP  </t>
  </si>
  <si>
    <t>Glufosinato - Sal de Amônio; S-Metolacloro</t>
  </si>
  <si>
    <t>21000.026133/2017-32</t>
  </si>
  <si>
    <t>Dk Plus   </t>
  </si>
  <si>
    <t>21000.011593/2010-90</t>
  </si>
  <si>
    <t>Chrome Sinon  </t>
  </si>
  <si>
    <t>21000.011126/2016-55</t>
  </si>
  <si>
    <t>Bifenmax​</t>
  </si>
  <si>
    <t>21000.010784/2012-04</t>
  </si>
  <si>
    <t>Atrazina 900 WG Alamos</t>
  </si>
  <si>
    <t>21000.009245/2013-03</t>
  </si>
  <si>
    <t xml:space="preserve">Afinal  </t>
  </si>
  <si>
    <t>21000.007386/2015-45</t>
  </si>
  <si>
    <t xml:space="preserve">Diafentiuron Nortox  </t>
  </si>
  <si>
    <t>21000.005373/2020-07</t>
  </si>
  <si>
    <t>Stimucontrol Evolution</t>
  </si>
  <si>
    <t>21000.001430/2012-61</t>
  </si>
  <si>
    <t xml:space="preserve">Bim Max  </t>
  </si>
  <si>
    <t xml:space="preserve">Triciclazol; Tebuconazole  </t>
  </si>
  <si>
    <t>21000.000976/2015-47</t>
  </si>
  <si>
    <t>Aproach Power</t>
  </si>
  <si>
    <t>Picoxistrobina; Ciproconazol</t>
  </si>
  <si>
    <t>21000.001644/2013-18</t>
  </si>
  <si>
    <t>Clorimurom 250 WG Rainbow</t>
  </si>
  <si>
    <t>21000.001764/2013-15</t>
  </si>
  <si>
    <t>Climur</t>
  </si>
  <si>
    <t>21000.002978/2013-17</t>
  </si>
  <si>
    <t>Velbow</t>
  </si>
  <si>
    <t>21000.003590/2020-54</t>
  </si>
  <si>
    <t>Bioexos</t>
  </si>
  <si>
    <r>
      <rPr>
        <rFont val="Arial"/>
        <i/>
        <color rgb="FF000066"/>
        <sz val="11.0"/>
      </rPr>
      <t>Azadirachta indica</t>
    </r>
    <r>
      <rPr>
        <rFont val="Arial"/>
        <i val="0"/>
        <color rgb="FF000066"/>
        <sz val="11.0"/>
      </rPr>
      <t xml:space="preserve"> (Óleo de neem)</t>
    </r>
  </si>
  <si>
    <t>21000.004957/2012-47</t>
  </si>
  <si>
    <t>Standak Top UBS</t>
  </si>
  <si>
    <t>Piraclostrobina; Tiofanato-Metílico; Fipronil</t>
  </si>
  <si>
    <t>21000.010466/2011-54</t>
  </si>
  <si>
    <t>Optill</t>
  </si>
  <si>
    <t xml:space="preserve">Saflufenacil; Imazetapir  </t>
  </si>
  <si>
    <t>21000.015690/2020-23</t>
  </si>
  <si>
    <t>Mettus Org</t>
  </si>
  <si>
    <t>Nooa</t>
  </si>
  <si>
    <t>21000.064956/2019-28</t>
  </si>
  <si>
    <t>Vir Protection</t>
  </si>
  <si>
    <r>
      <rPr>
        <rFont val="Arial"/>
        <i/>
        <color rgb="FF000066"/>
        <sz val="11.0"/>
      </rPr>
      <t xml:space="preserve">Spodoptera frugiperda </t>
    </r>
    <r>
      <rPr>
        <rFont val="Arial"/>
        <i val="0"/>
        <color rgb="FF000066"/>
        <sz val="11.0"/>
      </rPr>
      <t>multiple nucleopolyhedrovirus</t>
    </r>
  </si>
  <si>
    <t>21000.058666/2019-45</t>
  </si>
  <si>
    <t xml:space="preserve">BI2002/17​ </t>
  </si>
  <si>
    <t>21000.008183/2010-61</t>
  </si>
  <si>
    <t>Trop M</t>
  </si>
  <si>
    <t xml:space="preserve">Glifosato  </t>
  </si>
  <si>
    <t>21000.008216/2013-16</t>
  </si>
  <si>
    <t>Carimbo 500 EC</t>
  </si>
  <si>
    <t>21000.010327/2013-92</t>
  </si>
  <si>
    <t xml:space="preserve">Tebutiuron Nortox  </t>
  </si>
  <si>
    <t>21000.091918/2019-48</t>
  </si>
  <si>
    <t>Cotésia Biocamp</t>
  </si>
  <si>
    <t>Cotesia flavipes</t>
  </si>
  <si>
    <t>Laboratório Biocamp</t>
  </si>
  <si>
    <t>21000.060497/2019-11</t>
  </si>
  <si>
    <t>BI73.002/17  </t>
  </si>
  <si>
    <t>21000.008840/2012-32</t>
  </si>
  <si>
    <t>Cordon WP</t>
  </si>
  <si>
    <t xml:space="preserve">Mancozebe; Cimoxanil </t>
  </si>
  <si>
    <t>21000.007034/2013-28</t>
  </si>
  <si>
    <t>Encke</t>
  </si>
  <si>
    <t>21000.016574/2020-21</t>
  </si>
  <si>
    <t>Isacontrol</t>
  </si>
  <si>
    <t>21000.012605/2020-75</t>
  </si>
  <si>
    <t>Furatrop</t>
  </si>
  <si>
    <t>21000.002235/2014-10</t>
  </si>
  <si>
    <t>Yamato</t>
  </si>
  <si>
    <t>21000.003083/2015-53</t>
  </si>
  <si>
    <t>Kyojin</t>
  </si>
  <si>
    <t xml:space="preserve">Piroxasulfone; Flumioxazina  </t>
  </si>
  <si>
    <t>21000.007365/2015-20</t>
  </si>
  <si>
    <t xml:space="preserve">Yamato SC  </t>
  </si>
  <si>
    <t xml:space="preserve">Piroxasulfone  </t>
  </si>
  <si>
    <t>21000.007368/2015-63</t>
  </si>
  <si>
    <t>Falcon</t>
  </si>
  <si>
    <t>21000.063665/2016-70</t>
  </si>
  <si>
    <t>Ritmo</t>
  </si>
  <si>
    <t xml:space="preserve">Piroxasulfone; Amicarbazona   </t>
  </si>
  <si>
    <t>21000.011191/2011-76</t>
  </si>
  <si>
    <t>Kilate</t>
  </si>
  <si>
    <t>Captana; Carbedazim</t>
  </si>
  <si>
    <t>21000.010237/2017-25</t>
  </si>
  <si>
    <t>Tricana</t>
  </si>
  <si>
    <t>Diurom; Hexazinona; Tebutiurom</t>
  </si>
  <si>
    <t>21000.054791/2017-14</t>
  </si>
  <si>
    <t xml:space="preserve">Malathion CCAB 1000 EC  </t>
  </si>
  <si>
    <t>21000.015721/2011-55</t>
  </si>
  <si>
    <t>Sulphur 800 WG Perterra</t>
  </si>
  <si>
    <t>Enxofre</t>
  </si>
  <si>
    <t>21000.035533/2016-58</t>
  </si>
  <si>
    <t>Clorfenapir Nortox</t>
  </si>
  <si>
    <t>21000.037158/2016-81</t>
  </si>
  <si>
    <t>Takumi</t>
  </si>
  <si>
    <t>Flubendiamida</t>
  </si>
  <si>
    <t>21000.089831/2019-19</t>
  </si>
  <si>
    <t>MethaControl Evolution</t>
  </si>
  <si>
    <t>21000.006412/2020-85</t>
  </si>
  <si>
    <t>CS-A1-0083</t>
  </si>
  <si>
    <t>21000.008178/2015-63</t>
  </si>
  <si>
    <t>Imazetapir Nortox</t>
  </si>
  <si>
    <t>21000.003199/2012-40</t>
  </si>
  <si>
    <t>Cosavet</t>
  </si>
  <si>
    <t>21000.008116/2011-28</t>
  </si>
  <si>
    <t>Diuron 800 WG Rainbow</t>
  </si>
  <si>
    <t>21000.021854/2020-51</t>
  </si>
  <si>
    <t>Vult</t>
  </si>
  <si>
    <t>21000.022679/2020-10</t>
  </si>
  <si>
    <t>Biolin</t>
  </si>
  <si>
    <t>21000.026098/2020-57</t>
  </si>
  <si>
    <t>Profix-A</t>
  </si>
  <si>
    <t>Bacillus subtilis; Bacillus licheniformis; Paecilomyces lilacinus</t>
  </si>
  <si>
    <t>21000.026606/2020-05</t>
  </si>
  <si>
    <t>Profix-C</t>
  </si>
  <si>
    <t>21000.027500/2020-11</t>
  </si>
  <si>
    <t>Profix-B</t>
  </si>
  <si>
    <t>21000.084700/2019-37</t>
  </si>
  <si>
    <t>Vibranium</t>
  </si>
  <si>
    <t>21000.084706/2019-12</t>
  </si>
  <si>
    <t>Bovel</t>
  </si>
  <si>
    <t>21000.002308/2015-54</t>
  </si>
  <si>
    <t xml:space="preserve">Glufonium  </t>
  </si>
  <si>
    <t xml:space="preserve">Sinon </t>
  </si>
  <si>
    <t>21000.003557/2013-03</t>
  </si>
  <si>
    <t>Hexapar</t>
  </si>
  <si>
    <t xml:space="preserve">Diurom; Hexazinona </t>
  </si>
  <si>
    <t>21000.002394/2012-52</t>
  </si>
  <si>
    <t>Edegal</t>
  </si>
  <si>
    <t>21000.007439/2013-66</t>
  </si>
  <si>
    <t>Fipronil CCAB 250 FS</t>
  </si>
  <si>
    <t>21000.009909/2010-83</t>
  </si>
  <si>
    <t>Flumioxazin 500 SC</t>
  </si>
  <si>
    <t>21000.014269/2016-19</t>
  </si>
  <si>
    <t>Pasture Nortox</t>
  </si>
  <si>
    <t xml:space="preserve">Fluroxipir-Meptílico; Triclopir-butotílico </t>
  </si>
  <si>
    <t>21000.048604/2017-63</t>
  </si>
  <si>
    <t>Tora</t>
  </si>
  <si>
    <t>21000.064879/2019-14</t>
  </si>
  <si>
    <t>Sympatico</t>
  </si>
  <si>
    <r>
      <rPr>
        <rFont val="Arial"/>
        <i/>
        <color rgb="FF000066"/>
        <sz val="11.0"/>
      </rPr>
      <t>Bacillus thuringiensis</t>
    </r>
    <r>
      <rPr>
        <rFont val="Arial"/>
        <i val="0"/>
        <color rgb="FF000066"/>
        <sz val="11.0"/>
      </rPr>
      <t xml:space="preserve"> subsp. </t>
    </r>
    <r>
      <rPr>
        <rFont val="Arial"/>
        <i/>
        <color rgb="FF000066"/>
        <sz val="11.0"/>
      </rPr>
      <t>kurstaki</t>
    </r>
    <r>
      <rPr>
        <rFont val="Arial"/>
        <i val="0"/>
        <color rgb="FF000066"/>
        <sz val="11.0"/>
      </rPr>
      <t xml:space="preserve">; </t>
    </r>
    <r>
      <rPr>
        <rFont val="Arial"/>
        <i/>
        <color rgb="FF000066"/>
        <sz val="11.0"/>
      </rPr>
      <t>Bacillus thuringiensis</t>
    </r>
    <r>
      <rPr>
        <rFont val="Arial"/>
        <i val="0"/>
        <color rgb="FF000066"/>
        <sz val="11.0"/>
      </rPr>
      <t xml:space="preserve"> subsp. </t>
    </r>
    <r>
      <rPr>
        <rFont val="Arial"/>
        <i/>
        <color rgb="FF000066"/>
        <sz val="11.0"/>
      </rPr>
      <t>aizawai</t>
    </r>
  </si>
  <si>
    <t xml:space="preserve">Sumitomo </t>
  </si>
  <si>
    <t>21000.004792/2012-11</t>
  </si>
  <si>
    <t>Sumimax AMT</t>
  </si>
  <si>
    <t>Ametrina; Flumioxazina</t>
  </si>
  <si>
    <t>21000.005275/2012-51</t>
  </si>
  <si>
    <t>Metomil 215 SL Volcano</t>
  </si>
  <si>
    <t>21000.004017/2015-09</t>
  </si>
  <si>
    <t xml:space="preserve">Sectia 350 </t>
  </si>
  <si>
    <t>21000.000548/2010-18</t>
  </si>
  <si>
    <t>Maxim Quattro Professional</t>
  </si>
  <si>
    <t>Azoxistrobina; Tiabendazol; Fludioxonil; Metalaxil-M</t>
  </si>
  <si>
    <t>21000.005811/2010-57</t>
  </si>
  <si>
    <t>Atento 500 FS</t>
  </si>
  <si>
    <t>Fluquinconazol</t>
  </si>
  <si>
    <t>21000.006766/2011-39</t>
  </si>
  <si>
    <t>Ametrina 800 WG Rainbow</t>
  </si>
  <si>
    <t>21000.003451/2016-44</t>
  </si>
  <si>
    <t xml:space="preserve"> Bifentrina 100 EC Nortox</t>
  </si>
  <si>
    <t>21000.038608/2016-52</t>
  </si>
  <si>
    <t>Bitrin​ 100 EC</t>
  </si>
  <si>
    <t>21000.001749/2015-39</t>
  </si>
  <si>
    <t>Sinfonat</t>
  </si>
  <si>
    <t>Glufosinato, Sal de amônio</t>
  </si>
  <si>
    <t>21000.003738/2010-89</t>
  </si>
  <si>
    <t>Galileo TM</t>
  </si>
  <si>
    <t>Tetraconazol; Tiofanato-Metílico </t>
  </si>
  <si>
    <t>21000.005732/2012-16</t>
  </si>
  <si>
    <t>Sugarina Plus</t>
  </si>
  <si>
    <t>21000.044013/2019-89</t>
  </si>
  <si>
    <t xml:space="preserve">Azoxistrobina + Tebuconazol (120+200) SC  </t>
  </si>
  <si>
    <t>21000.010390/2012-48</t>
  </si>
  <si>
    <t>Raigen</t>
  </si>
  <si>
    <t>Clorotalonil; Difenoconazol</t>
  </si>
  <si>
    <t>21000.007301/2015-29</t>
  </si>
  <si>
    <t>Antaris</t>
  </si>
  <si>
    <t>Saflufenacil; Imazetapir</t>
  </si>
  <si>
    <t>21000.005733/2012-52</t>
  </si>
  <si>
    <t>Gesamena Plus</t>
  </si>
  <si>
    <t>21000.084701/2019-81</t>
  </si>
  <si>
    <t>Nácar</t>
  </si>
  <si>
    <r>
      <rPr>
        <rFont val="Arial"/>
        <i/>
        <color rgb="FF000066"/>
        <sz val="11.0"/>
      </rPr>
      <t>Spodoptera frugiperda multiplenucleopolyhedrovirus</t>
    </r>
    <r>
      <rPr>
        <rFont val="Arial"/>
        <i val="0"/>
        <color rgb="FF000066"/>
        <sz val="11.0"/>
      </rPr>
      <t xml:space="preserve"> (SfMNPV) </t>
    </r>
  </si>
  <si>
    <t>Agbitech</t>
  </si>
  <si>
    <t>21000.055404/2017-67</t>
  </si>
  <si>
    <t xml:space="preserve">Araddo  </t>
  </si>
  <si>
    <t>Cletodim; Fluroxipir-Meptílico</t>
  </si>
  <si>
    <t>21000.077290/2019-78</t>
  </si>
  <si>
    <t>BioMatch JCO </t>
  </si>
  <si>
    <t>JCO Indústria</t>
  </si>
  <si>
    <t>21000.050032/2019-44</t>
  </si>
  <si>
    <t>Trichosul</t>
  </si>
  <si>
    <t>Trichogramma pretiosum </t>
  </si>
  <si>
    <t>21000.062705/2016-66</t>
  </si>
  <si>
    <t>Vitene</t>
  </si>
  <si>
    <t xml:space="preserve"> Azoxistrobina; Difenoconazole</t>
  </si>
  <si>
    <t>21000.008960/2014-00</t>
  </si>
  <si>
    <t>Teburaz</t>
  </si>
  <si>
    <t>21000.007118/2015-23</t>
  </si>
  <si>
    <t>Sulfentrazone 500 SC Proventis</t>
  </si>
  <si>
    <t>21000.043695/2018-21</t>
  </si>
  <si>
    <t>Gigante 360 CS</t>
  </si>
  <si>
    <t>21000.036162/2017-11</t>
  </si>
  <si>
    <t>Breezes 240 SC</t>
  </si>
  <si>
    <t>21000.006548/2012-85</t>
  </si>
  <si>
    <t>Trop Max</t>
  </si>
  <si>
    <t>21000.041921/2016-78</t>
  </si>
  <si>
    <t xml:space="preserve"> Click</t>
  </si>
  <si>
    <t>21000.036344/2020-89</t>
  </si>
  <si>
    <t xml:space="preserve">MNG-04/20  </t>
  </si>
  <si>
    <t>Maneogene</t>
  </si>
  <si>
    <t>21000.029675/2020-62</t>
  </si>
  <si>
    <t>Shocker-B</t>
  </si>
  <si>
    <t>Bacillus amyloliquefaciens; Bacillus amyloliquefaciens; Trichoderma harzianum</t>
  </si>
  <si>
    <t>21000.028669/2020-98</t>
  </si>
  <si>
    <t>Shocker-A</t>
  </si>
  <si>
    <t>21000.011759/2018-25</t>
  </si>
  <si>
    <t>Sivanto Fusion</t>
  </si>
  <si>
    <t xml:space="preserve"> Espiromesifeno; Flupiradifurone   </t>
  </si>
  <si>
    <t>21000.018212/2018-51</t>
  </si>
  <si>
    <t>Dogma</t>
  </si>
  <si>
    <t xml:space="preserve"> S-Metolacloro; Glufosinato - Sal de Amônio </t>
  </si>
  <si>
    <t>21000.017999/2018-33</t>
  </si>
  <si>
    <t>Takumi SC</t>
  </si>
  <si>
    <t xml:space="preserve"> Flubendiamida</t>
  </si>
  <si>
    <t>21000.004348/2013-79</t>
  </si>
  <si>
    <t xml:space="preserve">Halley 600 </t>
  </si>
  <si>
    <t xml:space="preserve">Hexazinona; Diurom   </t>
  </si>
  <si>
    <t>21000.004382/2013-43</t>
  </si>
  <si>
    <t>Megatraz</t>
  </si>
  <si>
    <t>er</t>
  </si>
  <si>
    <t>21000.008131/2014-19</t>
  </si>
  <si>
    <t>Tiofanato Metil Atanor 500 SC</t>
  </si>
  <si>
    <t>21000.008574/2014-18</t>
  </si>
  <si>
    <t xml:space="preserve">Trix 250 </t>
  </si>
  <si>
    <t xml:space="preserve">Trinexapaque-etílico </t>
  </si>
  <si>
    <t>21000.010606/2011-94</t>
  </si>
  <si>
    <t>Fegrat</t>
  </si>
  <si>
    <t xml:space="preserve"> S-metolacloro; Hexazinona   </t>
  </si>
  <si>
    <t>21000.010681/2012-36</t>
  </si>
  <si>
    <t xml:space="preserve">Fitter </t>
  </si>
  <si>
    <t>Cyprodinil; Fludioxonil</t>
  </si>
  <si>
    <t>21000.009296/2012-46</t>
  </si>
  <si>
    <t xml:space="preserve"> Rozox </t>
  </si>
  <si>
    <t>Triciclazol; Tebuconazole</t>
  </si>
  <si>
    <t>21000.008660/2010-99</t>
  </si>
  <si>
    <t>Visclor</t>
  </si>
  <si>
    <t xml:space="preserve"> Clorotalonil</t>
  </si>
  <si>
    <t xml:space="preserve"> Oxon Brasil</t>
  </si>
  <si>
    <t>21000.019766/2018-75</t>
  </si>
  <si>
    <t>Entigris</t>
  </si>
  <si>
    <t>Dinotefuram; Alfa-cipermetrina</t>
  </si>
  <si>
    <t>21000.017908/2017-89</t>
  </si>
  <si>
    <t>Primum</t>
  </si>
  <si>
    <t>Prentis</t>
  </si>
  <si>
    <t>21000.029283/2020-01</t>
  </si>
  <si>
    <t>Bactel</t>
  </si>
  <si>
    <t>21000.055395/2017-12</t>
  </si>
  <si>
    <t xml:space="preserve"> Viovan</t>
  </si>
  <si>
    <t xml:space="preserve">Picoxistrobina; Protioconazol  </t>
  </si>
  <si>
    <t>21000.051356/2017-38</t>
  </si>
  <si>
    <t>Affront</t>
  </si>
  <si>
    <t>Azoxistrobina; Difenoconazol; Clorotalonil</t>
  </si>
  <si>
    <t>21000.049211/2019-39</t>
  </si>
  <si>
    <t xml:space="preserve">Boveril Plus </t>
  </si>
  <si>
    <t>21000.015855/2011-76</t>
  </si>
  <si>
    <t>Combinado</t>
  </si>
  <si>
    <t xml:space="preserve">Tebutiurom; Hexazinona </t>
  </si>
  <si>
    <t>21000.011337/2008-88</t>
  </si>
  <si>
    <t>Falgro 4 SL</t>
  </si>
  <si>
    <t>21000.010186/2011-46</t>
  </si>
  <si>
    <t xml:space="preserve">N-large </t>
  </si>
  <si>
    <t>Stoller do Brasil Ltda</t>
  </si>
  <si>
    <t>21000.009601/2012-08</t>
  </si>
  <si>
    <t>Higon E</t>
  </si>
  <si>
    <t>21000.000801/2013-78</t>
  </si>
  <si>
    <t xml:space="preserve">Acronis UBS </t>
  </si>
  <si>
    <t xml:space="preserve"> Piraclostrobina; Tiofanato Metílico</t>
  </si>
  <si>
    <t>21000.005631/2012-37</t>
  </si>
  <si>
    <t xml:space="preserve">Zagrone  TS </t>
  </si>
  <si>
    <t>21000.001526/2014-91</t>
  </si>
  <si>
    <t>Azoxy</t>
  </si>
  <si>
    <t>21000.002511/2013-69</t>
  </si>
  <si>
    <t xml:space="preserve">Azoxistrobin Nortox  </t>
  </si>
  <si>
    <t>21000.005341/2014-55</t>
  </si>
  <si>
    <t xml:space="preserve">Aproach Power BR </t>
  </si>
  <si>
    <t>21000.009038/2014-21</t>
  </si>
  <si>
    <t>Metomil 215 SL Nortox</t>
  </si>
  <si>
    <t>21000.044649/2020-64</t>
  </si>
  <si>
    <t xml:space="preserve">Bovemip  </t>
  </si>
  <si>
    <t>21000.044644/2020-31</t>
  </si>
  <si>
    <t>Metamip</t>
  </si>
  <si>
    <t>21000.042763/2020-50</t>
  </si>
  <si>
    <t xml:space="preserve">Tank  </t>
  </si>
  <si>
    <t xml:space="preserve">Cryptolaemus montrouzieri  </t>
  </si>
  <si>
    <t>21000.055204/2018-95</t>
  </si>
  <si>
    <t xml:space="preserve">Clopanto  </t>
  </si>
  <si>
    <t>21000.039720/2018-72</t>
  </si>
  <si>
    <t xml:space="preserve">Arremate  </t>
  </si>
  <si>
    <t>Fluroxipir-meptílico; Picloram; Triclopir-butotílico</t>
  </si>
  <si>
    <t>21000.010680/2012-91</t>
  </si>
  <si>
    <t xml:space="preserve"> Curanza Pro</t>
  </si>
  <si>
    <t xml:space="preserve">Ciantraniliprole </t>
  </si>
  <si>
    <t>21000.071413/2019-67</t>
  </si>
  <si>
    <t>Bovéria-Turbo WP</t>
  </si>
  <si>
    <t>21000.037401/2020-47</t>
  </si>
  <si>
    <t>Auin CE-A</t>
  </si>
  <si>
    <t>Beauveria bassiana</t>
  </si>
  <si>
    <t xml:space="preserve">Agrivalle </t>
  </si>
  <si>
    <t>21000.031942/2020-61</t>
  </si>
  <si>
    <t>Twixx-B</t>
  </si>
  <si>
    <t>21000.034672/2020-41</t>
  </si>
  <si>
    <t>MNG-08/20</t>
  </si>
  <si>
    <t>Hirsutella thompsonii</t>
  </si>
  <si>
    <t>21000.010134/2012-51</t>
  </si>
  <si>
    <t xml:space="preserve"> Fecyde</t>
  </si>
  <si>
    <t>21000.031608/2020-16</t>
  </si>
  <si>
    <t xml:space="preserve"> Twixx-A </t>
  </si>
  <si>
    <t>21000.018215/2018-94</t>
  </si>
  <si>
    <t>Bolt</t>
  </si>
  <si>
    <t xml:space="preserve"> Sulfentrazona ; Imazetapir</t>
  </si>
  <si>
    <t>21000.048756/2017-66</t>
  </si>
  <si>
    <t>Primeval 50 SC</t>
  </si>
  <si>
    <t>21000.048467/2017-67</t>
  </si>
  <si>
    <t>Smilodon 50 SC</t>
  </si>
  <si>
    <t>21000.004740/2015-80</t>
  </si>
  <si>
    <t xml:space="preserve">Offer 200 SL  </t>
  </si>
  <si>
    <t xml:space="preserve">Diquate  </t>
  </si>
  <si>
    <t>21000.004501/2018-72</t>
  </si>
  <si>
    <t xml:space="preserve"> Ajanta Super  </t>
  </si>
  <si>
    <t>Cipermetrina; Profenofós</t>
  </si>
  <si>
    <t>Coromandel</t>
  </si>
  <si>
    <t>21000.036137/2020-24</t>
  </si>
  <si>
    <t xml:space="preserve"> DFCControl</t>
  </si>
  <si>
    <t>21000.007898/2013-40</t>
  </si>
  <si>
    <t xml:space="preserve">Soyaclean </t>
  </si>
  <si>
    <t xml:space="preserve">Imazetapir  </t>
  </si>
  <si>
    <t>21000.000300/2013-91</t>
  </si>
  <si>
    <t xml:space="preserve">Zutron 250 WP  </t>
  </si>
  <si>
    <t>21000.008082/2015-03</t>
  </si>
  <si>
    <t xml:space="preserve">Acetamiprid CCAB 200 SP II </t>
  </si>
  <si>
    <t>21000.018000/2018-73</t>
  </si>
  <si>
    <t>Laijin</t>
  </si>
  <si>
    <t>21000.050885/2018-03</t>
  </si>
  <si>
    <t>Unanimus</t>
  </si>
  <si>
    <t>21000.026120/2017-63</t>
  </si>
  <si>
    <t xml:space="preserve">Atrazina 900 WG CHDS  </t>
  </si>
  <si>
    <t>21000.026132/2017-98</t>
  </si>
  <si>
    <t xml:space="preserve">Atrazina CCAB 900 WG </t>
  </si>
  <si>
    <t>21000.026131/2017-43</t>
  </si>
  <si>
    <t>Attract</t>
  </si>
  <si>
    <t> 21000.008639/2012-55</t>
  </si>
  <si>
    <t xml:space="preserve">Odeon WG  </t>
  </si>
  <si>
    <t>21000.085942/2019-48</t>
  </si>
  <si>
    <t xml:space="preserve"> BioIsa</t>
  </si>
  <si>
    <t>Isaria fumosorosea cepa-ESALQ-3422</t>
  </si>
  <si>
    <t>21000.003993/2013-74</t>
  </si>
  <si>
    <t>Triclorpyr STK 480 EC</t>
  </si>
  <si>
    <t>21000.010872/2012-06</t>
  </si>
  <si>
    <t>Revus MZ</t>
  </si>
  <si>
    <t>Mancozebe; Mandipropamida</t>
  </si>
  <si>
    <t>21000.043210/2020-14</t>
  </si>
  <si>
    <t xml:space="preserve"> Beauveria SR</t>
  </si>
  <si>
    <t>Bio/org</t>
  </si>
  <si>
    <t>21000.010415/2013-94</t>
  </si>
  <si>
    <t>Margaren</t>
  </si>
  <si>
    <t>21000.042285/2020-88</t>
  </si>
  <si>
    <t>Congregga</t>
  </si>
  <si>
    <t xml:space="preserve"> GENICA</t>
  </si>
  <si>
    <t>21000.002433/2014-83</t>
  </si>
  <si>
    <t>Supermix</t>
  </si>
  <si>
    <t>21000.000785/2011-51</t>
  </si>
  <si>
    <t>Tagger</t>
  </si>
  <si>
    <t xml:space="preserve"> Lufenurom</t>
  </si>
  <si>
    <t xml:space="preserve">Alta - América Latina </t>
  </si>
  <si>
    <t>21000.050925/2019-90</t>
  </si>
  <si>
    <t xml:space="preserve">AGVL008  </t>
  </si>
  <si>
    <t>Clonostachys rosea</t>
  </si>
  <si>
    <t>21000.002297/2015-11</t>
  </si>
  <si>
    <t>Fairestar</t>
  </si>
  <si>
    <t>21000.037260/2016-86</t>
  </si>
  <si>
    <t>Trifloxissulfuron CCAB 750 WG</t>
  </si>
  <si>
    <t>Trifloxissulfuron-sódico</t>
  </si>
  <si>
    <t xml:space="preserve">CCAB </t>
  </si>
  <si>
    <t>21000.005296/2014-39</t>
  </si>
  <si>
    <t>Haleb</t>
  </si>
  <si>
    <t xml:space="preserve">Ciproconazol </t>
  </si>
  <si>
    <t>21000.008486/2012-46</t>
  </si>
  <si>
    <t>Claque</t>
  </si>
  <si>
    <t>21000.006629/2012-85</t>
  </si>
  <si>
    <t>Gesazina​</t>
  </si>
  <si>
    <t>21000.010410/2013-61</t>
  </si>
  <si>
    <t>Widclear</t>
  </si>
  <si>
    <t xml:space="preserve">Fluroxipir-Meptílico </t>
  </si>
  <si>
    <t>21000.008121/2011-31</t>
  </si>
  <si>
    <t>Agrotop</t>
  </si>
  <si>
    <t>Pilarquim BR</t>
  </si>
  <si>
    <t>21000.055106/2017-77</t>
  </si>
  <si>
    <t>Allus</t>
  </si>
  <si>
    <t>Imazetapir; Sulfentrazona</t>
  </si>
  <si>
    <t>21000.041823/2020-17</t>
  </si>
  <si>
    <t>Opala WP</t>
  </si>
  <si>
    <t>21000.056103/2018-31</t>
  </si>
  <si>
    <t>Senha WG</t>
  </si>
  <si>
    <t xml:space="preserve"> AllierBrasil</t>
  </si>
  <si>
    <t>21000.015784/2019-69</t>
  </si>
  <si>
    <t xml:space="preserve"> Mesozine Xtra</t>
  </si>
  <si>
    <t>Atrazina; Mesotriona</t>
  </si>
  <si>
    <t>21000.022236/2016-42</t>
  </si>
  <si>
    <t>Glufosionato CCAB 200 SL</t>
  </si>
  <si>
    <t>21000.043079/2018-71</t>
  </si>
  <si>
    <t>Boundary EC</t>
  </si>
  <si>
    <t xml:space="preserve"> Metribuzim; S-metolacloro</t>
  </si>
  <si>
    <t>21000.063681/2016-62</t>
  </si>
  <si>
    <t> Sonda</t>
  </si>
  <si>
    <t>21000.084704/2019-15</t>
  </si>
  <si>
    <t xml:space="preserve">Bove K </t>
  </si>
  <si>
    <t>21000.005404/2016-35</t>
  </si>
  <si>
    <t>Glufosinato Nortox</t>
  </si>
  <si>
    <t>21000.018676/2018-67</t>
  </si>
  <si>
    <t>Verdum WG</t>
  </si>
  <si>
    <t>21000.002233/2014-21</t>
  </si>
  <si>
    <t>Ommi EW</t>
  </si>
  <si>
    <t>21000.003085/2015-42</t>
  </si>
  <si>
    <t>Chaser EW</t>
  </si>
  <si>
    <t>21000.007083/2015-22</t>
  </si>
  <si>
    <t xml:space="preserve">Chaser EC​  </t>
  </si>
  <si>
    <t xml:space="preserve"> Tolfenpirade</t>
  </si>
  <si>
    <t>21000.010766/2010-52</t>
  </si>
  <si>
    <t>Ommi EC </t>
  </si>
  <si>
    <t>21000.059532/2020-85</t>
  </si>
  <si>
    <t>Bioscap</t>
  </si>
  <si>
    <t>21000.010607/2011-39</t>
  </si>
  <si>
    <t>Grover SE</t>
  </si>
  <si>
    <t>S-metolacloro; Hexazinona</t>
  </si>
  <si>
    <t>21000.034533/2020-17</t>
  </si>
  <si>
    <t>Nemattack</t>
  </si>
  <si>
    <t>Pochonia chlamydosporia</t>
  </si>
  <si>
    <t>21000.036513/2020-81</t>
  </si>
  <si>
    <t xml:space="preserve"> PC-Max</t>
  </si>
  <si>
    <t xml:space="preserve"> Pochonia chlamydosporia</t>
  </si>
  <si>
    <t>21000.036516/2020-14</t>
  </si>
  <si>
    <t>Clamax</t>
  </si>
  <si>
    <t>21000.052133/2020-93</t>
  </si>
  <si>
    <t>Trapper</t>
  </si>
  <si>
    <t>21000.060701/2020-20</t>
  </si>
  <si>
    <t>FlyControl</t>
  </si>
  <si>
    <t>21000.002019/2015-55</t>
  </si>
  <si>
    <t>Fidalgo</t>
  </si>
  <si>
    <t>21000.019953/2018-59</t>
  </si>
  <si>
    <t xml:space="preserve">Maxpac 250 EC  </t>
  </si>
  <si>
    <t>Allier</t>
  </si>
  <si>
    <t>21042.000640/2020-55</t>
  </si>
  <si>
    <t>Sulbracon</t>
  </si>
  <si>
    <t>Sulp-Mip</t>
  </si>
  <si>
    <t>21000.042765/2020-49</t>
  </si>
  <si>
    <t>Trilloi</t>
  </si>
  <si>
    <t>Trichogramma galloi</t>
  </si>
  <si>
    <t>21000.039742/2020-57</t>
  </si>
  <si>
    <t>Fx Protection</t>
  </si>
  <si>
    <t>21000.013615/2020-28</t>
  </si>
  <si>
    <t xml:space="preserve">Boveria-Turbo SC </t>
  </si>
  <si>
    <t>21000.011826/2011-35</t>
  </si>
  <si>
    <t xml:space="preserve">Rocale  </t>
  </si>
  <si>
    <t>Tiametoxam, Difenoconazol, Metalaxil-M</t>
  </si>
  <si>
    <t>21000.003213/2012-13</t>
  </si>
  <si>
    <t>Maxim Advanced Professional</t>
  </si>
  <si>
    <t>Tiabendazol; Fludioxonil; Metalaxil-M</t>
  </si>
  <si>
    <t>21000.002453/2013-73</t>
  </si>
  <si>
    <t>Carion</t>
  </si>
  <si>
    <t>Azoxistrobina; Metalaxil-M; Fludioxonil</t>
  </si>
  <si>
    <t>21000.008755/2013-55</t>
  </si>
  <si>
    <t>Mertec</t>
  </si>
  <si>
    <t>Tiabendazol </t>
  </si>
  <si>
    <t>21000.002455/2013-62</t>
  </si>
  <si>
    <t>Gorgon 250 SC</t>
  </si>
  <si>
    <t>21000.001229/2010-11</t>
  </si>
  <si>
    <t>Dimilin 480 SC</t>
  </si>
  <si>
    <t>21000.004383/2013-98</t>
  </si>
  <si>
    <t>Megatrina  </t>
  </si>
  <si>
    <t>21000.008659/2014-98</t>
  </si>
  <si>
    <t xml:space="preserve">Sunpax  </t>
  </si>
  <si>
    <t>21000.009764/2013-63</t>
  </si>
  <si>
    <t>Redigo</t>
  </si>
  <si>
    <t>21000.082168/2019-13</t>
  </si>
  <si>
    <t>PreTec</t>
  </si>
  <si>
    <t>Peptídeo Derivado de Proteína Harpin (PDPH)</t>
  </si>
  <si>
    <t>Plant Health</t>
  </si>
  <si>
    <t>21000.002427/2014-26</t>
  </si>
  <si>
    <t>Triclopyr Stockton 480 EC</t>
  </si>
  <si>
    <t>21000.042764/2020-02</t>
  </si>
  <si>
    <t>Telper</t>
  </si>
  <si>
    <t>TopBio</t>
  </si>
  <si>
    <t>21000.057978/2019-31</t>
  </si>
  <si>
    <t>Beauve Protection</t>
  </si>
  <si>
    <t>21000.007811/2009-58</t>
  </si>
  <si>
    <t>Delta Técnico</t>
  </si>
  <si>
    <t>Ano de 2019</t>
  </si>
  <si>
    <t>21000.005039/2012-35</t>
  </si>
  <si>
    <t>Difenoconazole Js Técnico Helm</t>
  </si>
  <si>
    <t>21000.001245/2015-19</t>
  </si>
  <si>
    <t>Difenoconazole Técnico SNB</t>
  </si>
  <si>
    <t>21000.003708/2015-87</t>
  </si>
  <si>
    <t>Sulfentrazona Técnico IS</t>
  </si>
  <si>
    <t>21000.018050/2017-70</t>
  </si>
  <si>
    <t>Olasul Técnico</t>
  </si>
  <si>
    <t>21000.029014/2017-31</t>
  </si>
  <si>
    <t>Sulfentrazone OL Técnico Helm</t>
  </si>
  <si>
    <t>21000.004912/2015-15</t>
  </si>
  <si>
    <t>Inssimo</t>
  </si>
  <si>
    <t>Acibenzolar-S-Metílico</t>
  </si>
  <si>
    <t>21000.002971/2013-97</t>
  </si>
  <si>
    <t>Azoxystrobin Técnico YNG</t>
  </si>
  <si>
    <t>21000.029897/2017-80</t>
  </si>
  <si>
    <t>Diquat ZF Técnico Helm</t>
  </si>
  <si>
    <t>21000.008454/2016-74</t>
  </si>
  <si>
    <t>Metribuzim Técnico Nortox</t>
  </si>
  <si>
    <t>21000.009677/2013-14</t>
  </si>
  <si>
    <t>Roundup Original Mais</t>
  </si>
  <si>
    <t>21000.005821/2015-05</t>
  </si>
  <si>
    <t>Decisive</t>
  </si>
  <si>
    <t>21000.036600/2016-51</t>
  </si>
  <si>
    <t>Kasan Max 750 WG</t>
  </si>
  <si>
    <t>21000.039552/2016-53</t>
  </si>
  <si>
    <t>Taura 200 EC</t>
  </si>
  <si>
    <t>21000.027803/2016-57</t>
  </si>
  <si>
    <t>Elatus Trio</t>
  </si>
  <si>
    <t>Azoxistrobina, Benzovindiflupir, Difenoconazol</t>
  </si>
  <si>
    <r>
      <rPr>
        <rFont val="Arial"/>
        <b/>
        <color rgb="FF000066"/>
        <sz val="10.0"/>
      </rPr>
      <t>PT</t>
    </r>
    <r>
      <rPr>
        <rFont val="Arial"/>
        <b val="0"/>
        <color rgb="FF000066"/>
        <sz val="10.0"/>
      </rPr>
      <t xml:space="preserve"> - Produto Técnico</t>
    </r>
  </si>
  <si>
    <t>21000.000445/2015-54</t>
  </si>
  <si>
    <t>Tiger 100 EW</t>
  </si>
  <si>
    <r>
      <rPr>
        <rFont val="Arial"/>
        <b/>
        <color rgb="FF000066"/>
        <sz val="10.0"/>
      </rPr>
      <t>PTN</t>
    </r>
    <r>
      <rPr>
        <rFont val="Arial"/>
        <b val="0"/>
        <color rgb="FF000066"/>
        <sz val="10.0"/>
      </rPr>
      <t xml:space="preserve"> - Produto Técnico a Base de Ingrediente Ativo Novo</t>
    </r>
  </si>
  <si>
    <t>21000.004387/2013-76</t>
  </si>
  <si>
    <t>Topatudo</t>
  </si>
  <si>
    <t>Agroimport do Brasil</t>
  </si>
  <si>
    <r>
      <rPr>
        <rFont val="Arial"/>
        <b/>
        <color rgb="FF000066"/>
        <sz val="10.0"/>
      </rPr>
      <t>PTE</t>
    </r>
    <r>
      <rPr>
        <rFont val="Arial"/>
        <b val="0"/>
        <color rgb="FF000066"/>
        <sz val="10.0"/>
      </rPr>
      <t xml:space="preserve"> - Produto Técnico Equivalente</t>
    </r>
  </si>
  <si>
    <t>21000.001643/2013-73</t>
  </si>
  <si>
    <t>Zardo</t>
  </si>
  <si>
    <r>
      <rPr>
        <rFont val="Arial"/>
        <b/>
        <color rgb="FF000066"/>
        <sz val="10.0"/>
      </rPr>
      <t>Pré-Mistura</t>
    </r>
    <r>
      <rPr>
        <rFont val="Arial"/>
        <b val="0"/>
        <color rgb="FF000066"/>
        <sz val="10.0"/>
      </rPr>
      <t xml:space="preserve"> - Produto Pré-mistura</t>
    </r>
  </si>
  <si>
    <t>21000.007847/2012-37</t>
  </si>
  <si>
    <t>Tamiz</t>
  </si>
  <si>
    <r>
      <rPr>
        <rFont val="Arial"/>
        <b/>
        <color rgb="FF000066"/>
        <sz val="10.0"/>
      </rPr>
      <t xml:space="preserve">PF </t>
    </r>
    <r>
      <rPr>
        <rFont val="Arial"/>
        <b val="0"/>
        <color rgb="FF000066"/>
        <sz val="10.0"/>
      </rPr>
      <t>- Produto Formulado</t>
    </r>
  </si>
  <si>
    <t>21000.006487/2015-07</t>
  </si>
  <si>
    <t>Agile</t>
  </si>
  <si>
    <t>Cletodim; Haloxifop</t>
  </si>
  <si>
    <r>
      <rPr>
        <rFont val="Arial"/>
        <b/>
        <color rgb="FF000066"/>
        <sz val="10.0"/>
      </rPr>
      <t xml:space="preserve">PFN </t>
    </r>
    <r>
      <rPr>
        <rFont val="Arial"/>
        <b val="0"/>
        <color rgb="FF000066"/>
        <sz val="10.0"/>
      </rPr>
      <t>- Produto Formulado a Base de Ingrediente Ativo Novo</t>
    </r>
  </si>
  <si>
    <t>21000.000354/2014-38</t>
  </si>
  <si>
    <t>Voraz EC</t>
  </si>
  <si>
    <t>Metomil; Novalurom</t>
  </si>
  <si>
    <r>
      <rPr>
        <rFont val="Arial"/>
        <b/>
        <color rgb="FF000066"/>
        <sz val="10.0"/>
      </rPr>
      <t>PF/PTE</t>
    </r>
    <r>
      <rPr>
        <rFont val="Arial"/>
        <b val="0"/>
        <color rgb="FF000066"/>
        <sz val="10.0"/>
      </rPr>
      <t xml:space="preserve"> - Produto Formulado a Base de Produto Técnico Equivalente</t>
    </r>
  </si>
  <si>
    <t>21000.008154/2012-61</t>
  </si>
  <si>
    <t>Avicta 500 FS Pro</t>
  </si>
  <si>
    <r>
      <rPr>
        <rFont val="Arial"/>
        <b/>
        <color rgb="FF000066"/>
        <sz val="10.0"/>
      </rPr>
      <t xml:space="preserve">Bio </t>
    </r>
    <r>
      <rPr>
        <rFont val="Arial"/>
        <b val="0"/>
        <color rgb="FF000066"/>
        <sz val="10.0"/>
      </rPr>
      <t>- Produto Formulado Biológico, Microbiológico, Bioquímico, Extrato Vegetal, Regulador de Crescimento ou Semioquímico; de Baixo Risco</t>
    </r>
  </si>
  <si>
    <t>21000.000108/2014-86</t>
  </si>
  <si>
    <t>Soyaguard Xtra</t>
  </si>
  <si>
    <r>
      <rPr>
        <rFont val="Arial"/>
        <b/>
        <color rgb="FF000066"/>
        <sz val="10.0"/>
      </rPr>
      <t>Bio/Org</t>
    </r>
    <r>
      <rPr>
        <rFont val="Arial"/>
        <b val="0"/>
        <color rgb="FF000066"/>
        <sz val="10.0"/>
      </rPr>
      <t xml:space="preserve"> - Produto Formulado Biológico, Microbiológico, Bioquímico, Extrato Vegetal, Regulador de Crescimento ou Semioquímico, para a Agricultura Orgânica</t>
    </r>
  </si>
  <si>
    <t>21000.013348/2016-11</t>
  </si>
  <si>
    <t>Abamectin Técnico RdB</t>
  </si>
  <si>
    <t>21000.023171/2018-14</t>
  </si>
  <si>
    <t>Hexazinona Técnico Adama BR</t>
  </si>
  <si>
    <t>21000.004986/2014-71</t>
  </si>
  <si>
    <t>Tiofanato-Metílico Técnico Sup</t>
  </si>
  <si>
    <t xml:space="preserve">Tiofanato-metílico </t>
  </si>
  <si>
    <t>21000.014891/2016-27</t>
  </si>
  <si>
    <t>Tiofanato-Metílico Técnico Tide</t>
  </si>
  <si>
    <t>21000.008018/2017-86</t>
  </si>
  <si>
    <t>Tiofanato-Metílico Técnico Fersol</t>
  </si>
  <si>
    <t>21000.005142/2014-47</t>
  </si>
  <si>
    <t>Tiofanato-Metílico Técnico Consagro</t>
  </si>
  <si>
    <t>21000.009836/2007-24</t>
  </si>
  <si>
    <t>Indoxacarbe 150 EC</t>
  </si>
  <si>
    <t>21000.031655/2016-75</t>
  </si>
  <si>
    <t>Sensei</t>
  </si>
  <si>
    <t>21000.005401/2013-59</t>
  </si>
  <si>
    <t>Paclo BR</t>
  </si>
  <si>
    <t>21000.003335/2016-25</t>
  </si>
  <si>
    <t>Alibi Flora</t>
  </si>
  <si>
    <t>21000.045531/2017-58</t>
  </si>
  <si>
    <t>Difenoconazol Técnico CCAB</t>
  </si>
  <si>
    <t>21000.039815/2016-24</t>
  </si>
  <si>
    <t>Clorotalonil Técnico BRA</t>
  </si>
  <si>
    <t>21000.057967/2016-17</t>
  </si>
  <si>
    <t>2,4-D Técnico Alta II</t>
  </si>
  <si>
    <t>21000.000256/2015-81</t>
  </si>
  <si>
    <t>2,4-D Técnico Nortox CH</t>
  </si>
  <si>
    <t>21000.008283/2014-11</t>
  </si>
  <si>
    <t>Difenoconazole Técnico SUP</t>
  </si>
  <si>
    <t>21000.049911/2017-61</t>
  </si>
  <si>
    <t>Trychonyd FR 25</t>
  </si>
  <si>
    <t>TZ Biotech</t>
  </si>
  <si>
    <t>21000.000877/2015-65</t>
  </si>
  <si>
    <t>Admiral 100 EW</t>
  </si>
  <si>
    <t>21000.000874/2015-21</t>
  </si>
  <si>
    <t>Cordial 100 EW</t>
  </si>
  <si>
    <t>21000.006258/2018-27</t>
  </si>
  <si>
    <t>Purpureonyd FR 25</t>
  </si>
  <si>
    <t>Paecilomyces lilacinus</t>
  </si>
  <si>
    <t>21000.008747/2009-22</t>
  </si>
  <si>
    <t>Diflubenzuron Técnico SH</t>
  </si>
  <si>
    <t>21000.006959/2014-32</t>
  </si>
  <si>
    <t>Glufosinato de Amônio Técnico Sinon</t>
  </si>
  <si>
    <t>Glufosinato - Sal de Amômio</t>
  </si>
  <si>
    <t>21000.001768/2015-65</t>
  </si>
  <si>
    <t>Glufosinato de Amônio Técnico Adama</t>
  </si>
  <si>
    <t>21000.033927/2018-33</t>
  </si>
  <si>
    <t>Clorpirifós Tradecorp Técnico II</t>
  </si>
  <si>
    <t>21000.004888/2015-14</t>
  </si>
  <si>
    <t>Fomesafem Técnico BRA</t>
  </si>
  <si>
    <t>21000.003546/2015-87</t>
  </si>
  <si>
    <t>Fomesafem Técnico Alta</t>
  </si>
  <si>
    <t>21000.008774/2013-81</t>
  </si>
  <si>
    <t>Glufosinato De Amônio Técnico Rainbow</t>
  </si>
  <si>
    <t>21000.005485/2015-92</t>
  </si>
  <si>
    <t>Glyphosate Técnico Sino-Agri</t>
  </si>
  <si>
    <t>21000.021594/2018-08</t>
  </si>
  <si>
    <t>Tebutiurom Técnico Alta III</t>
  </si>
  <si>
    <t>21000.003567/2015-01</t>
  </si>
  <si>
    <t>Tebutiuron Técnico Rainbow</t>
  </si>
  <si>
    <t>21000.007634/2013-96</t>
  </si>
  <si>
    <t>Tebutiurom Técnico OF</t>
  </si>
  <si>
    <t>21000.006154/2013-16</t>
  </si>
  <si>
    <t>Acefato Técnico CCAB II</t>
  </si>
  <si>
    <t>21000.000177/2016-51</t>
  </si>
  <si>
    <t>Imazapique Técnico Adama</t>
  </si>
  <si>
    <t>21000.004112/2015-02</t>
  </si>
  <si>
    <t>Imazapique Técnico Cropchem</t>
  </si>
  <si>
    <t>21000.003587/2015-73</t>
  </si>
  <si>
    <t>Imazapic Técnico Nortox</t>
  </si>
  <si>
    <t>21000.007354/2015-40</t>
  </si>
  <si>
    <t>Cyproconazole Técnico Sino-Agri</t>
  </si>
  <si>
    <t>21000.011825/2011-91</t>
  </si>
  <si>
    <t>Fuoro</t>
  </si>
  <si>
    <t>21000.011828/2011-24</t>
  </si>
  <si>
    <t>Sorba</t>
  </si>
  <si>
    <t>21000.000876/2015-11</t>
  </si>
  <si>
    <t>Fielder 100 EW</t>
  </si>
  <si>
    <t>21000.000875/2015-76</t>
  </si>
  <si>
    <t>Epingle 100 EW</t>
  </si>
  <si>
    <t>21000.024466/2018-16</t>
  </si>
  <si>
    <t>Bt-turbo Max</t>
  </si>
  <si>
    <t>Bacillus thuringiensis var. kurstaki</t>
  </si>
  <si>
    <t>21000.002116/2016-29</t>
  </si>
  <si>
    <t>Piriproxifen Nortox</t>
  </si>
  <si>
    <t>21000.024472/2018-65</t>
  </si>
  <si>
    <t>Bio-Hulk</t>
  </si>
  <si>
    <t>21000.004449/2017-73</t>
  </si>
  <si>
    <t>Natucontrol</t>
  </si>
  <si>
    <t>21000.009066/2014-49</t>
  </si>
  <si>
    <t>Celebrate</t>
  </si>
  <si>
    <t>Cletodim; Quizalofop</t>
  </si>
  <si>
    <t>21000.002765/2010-34</t>
  </si>
  <si>
    <t>Switch</t>
  </si>
  <si>
    <t>Cyprodinil; Fluxioxonil</t>
  </si>
  <si>
    <t>21000.005348/2010-43</t>
  </si>
  <si>
    <t>Invict</t>
  </si>
  <si>
    <t>21000.013849/2017-70</t>
  </si>
  <si>
    <t>Airone Inox</t>
  </si>
  <si>
    <t>Oxicloreto de Cobre; Hidróxido de Cobre</t>
  </si>
  <si>
    <t>21000.013837/2017-45</t>
  </si>
  <si>
    <t>Arione Scudo</t>
  </si>
  <si>
    <t>21000.014376/2011-32</t>
  </si>
  <si>
    <t>Bucanero</t>
  </si>
  <si>
    <t>21000.000125/2010-90</t>
  </si>
  <si>
    <t>Maxim Quattro</t>
  </si>
  <si>
    <t>21000.046476/2017-13</t>
  </si>
  <si>
    <t>Fysium</t>
  </si>
  <si>
    <t>21000.052264/2017-75</t>
  </si>
  <si>
    <t>Imidacloprido Técnico Atanor III</t>
  </si>
  <si>
    <t>21000.003781/2015-59</t>
  </si>
  <si>
    <t>Novaluron Técnico Ihara</t>
  </si>
  <si>
    <t>21000.047111/2018-97</t>
  </si>
  <si>
    <t>Tebuthiuron Técnico Lier</t>
  </si>
  <si>
    <t>21000.049261/2017-54</t>
  </si>
  <si>
    <t>Imidacloprid Técnico Sulphur Mills</t>
  </si>
  <si>
    <t>21000.013615/2018-11</t>
  </si>
  <si>
    <t>Lufenuron Técnico NS BRA</t>
  </si>
  <si>
    <t>21000.001452/2013-10</t>
  </si>
  <si>
    <t>Imazetapir Técnico CCAB</t>
  </si>
  <si>
    <t>21000.003534/2013-91</t>
  </si>
  <si>
    <t>Imazapique Técnico Mil</t>
  </si>
  <si>
    <t>21000.054473/2017-53</t>
  </si>
  <si>
    <t>Cyproconazole Técnico FB</t>
  </si>
  <si>
    <t>21000.009025/2011-18</t>
  </si>
  <si>
    <t>Diuron 500 SC Rainbow</t>
  </si>
  <si>
    <t>21000.002245/2013-74</t>
  </si>
  <si>
    <t>Veldara</t>
  </si>
  <si>
    <t>Piraclostrobina; Fluxapiroxade</t>
  </si>
  <si>
    <t>21000.049200/2017-97</t>
  </si>
  <si>
    <t>Metarhryd FR 25</t>
  </si>
  <si>
    <t>21000.044858/2018-93</t>
  </si>
  <si>
    <t>BF30.001</t>
  </si>
  <si>
    <t>21000.005489/2012-28</t>
  </si>
  <si>
    <t>Captain 500 WP</t>
  </si>
  <si>
    <t>21000.006574/2012-11</t>
  </si>
  <si>
    <t>Trilla</t>
  </si>
  <si>
    <t>21000.006578/2012-91</t>
  </si>
  <si>
    <t>Rainburon</t>
  </si>
  <si>
    <t>21000.004386/2013-21</t>
  </si>
  <si>
    <t>Atrazina Agro Import</t>
  </si>
  <si>
    <t>21000.009979/2012-01</t>
  </si>
  <si>
    <t>Exemplo</t>
  </si>
  <si>
    <t>Pf/PTE</t>
  </si>
  <si>
    <t>21000.002607/2012-46</t>
  </si>
  <si>
    <t>Davos</t>
  </si>
  <si>
    <t>21000.011216/2009-17</t>
  </si>
  <si>
    <t>Cartarys</t>
  </si>
  <si>
    <t>Cloridato de Cartape</t>
  </si>
  <si>
    <t>Volcano</t>
  </si>
  <si>
    <t>21000.003501/2011-89</t>
  </si>
  <si>
    <t>Calaris</t>
  </si>
  <si>
    <t>21000.010425/2013-20</t>
  </si>
  <si>
    <t>Atrazina CCAB 500 SC</t>
  </si>
  <si>
    <t>21000.026027/2017-59</t>
  </si>
  <si>
    <t>Acetamiprido 200 SP OF</t>
  </si>
  <si>
    <t>21000.004789/2012-90</t>
  </si>
  <si>
    <t>Lousal</t>
  </si>
  <si>
    <t>21000.042691/2016-64</t>
  </si>
  <si>
    <t>Acefato Técnico GSP</t>
  </si>
  <si>
    <t>21000.063712/2016-85</t>
  </si>
  <si>
    <t>Tiofanato Metílico Técnico FMC</t>
  </si>
  <si>
    <t>21000.003443/2013-55</t>
  </si>
  <si>
    <t>Tiametoxam Técnico YNG</t>
  </si>
  <si>
    <t>21000.040619/2016-01</t>
  </si>
  <si>
    <t>Comissário</t>
  </si>
  <si>
    <t>Bifentrina; Diafentiurom</t>
  </si>
  <si>
    <t>21000.009292/2011-87</t>
  </si>
  <si>
    <t>Nippon</t>
  </si>
  <si>
    <t>21000.015663/2011-60</t>
  </si>
  <si>
    <t>Atrazina Fersol 250 SC</t>
  </si>
  <si>
    <t>Fersol</t>
  </si>
  <si>
    <t>21000.007977/2012-70</t>
  </si>
  <si>
    <t>Kasan 800 WP</t>
  </si>
  <si>
    <t>21000.007630/2012-27</t>
  </si>
  <si>
    <t>Xopotó 800 WP</t>
  </si>
  <si>
    <t>21000.004098/2015-39</t>
  </si>
  <si>
    <t>Agrilist</t>
  </si>
  <si>
    <t>21000.003720/2015-91</t>
  </si>
  <si>
    <t>Enlist Solo</t>
  </si>
  <si>
    <t>21000.000624/2015-91</t>
  </si>
  <si>
    <t>Propanil Técnico Rainbow</t>
  </si>
  <si>
    <t>21000.046094/2017-90</t>
  </si>
  <si>
    <t>Tebuconazole Técnico Nufarm BR</t>
  </si>
  <si>
    <t>21000.058190/2016-08</t>
  </si>
  <si>
    <t>Clorotalonil Técnico Adama Brasil</t>
  </si>
  <si>
    <t>21000.016562/2017-00</t>
  </si>
  <si>
    <t>Clorotalonil Técnico Fersol</t>
  </si>
  <si>
    <t>21000.008930/2013-12</t>
  </si>
  <si>
    <t>Isoxaflutole Técnico Rainbow</t>
  </si>
  <si>
    <t>21000.051987/2018-38</t>
  </si>
  <si>
    <t>Glufosinato de Amônio Técnico Adama Brasil BR</t>
  </si>
  <si>
    <t>21000.006753/2015-93</t>
  </si>
  <si>
    <t>Glufosinato Técnico Ouro Fino</t>
  </si>
  <si>
    <t>21000.000448/2015-98</t>
  </si>
  <si>
    <t>Glufosinate Técnico Nortox</t>
  </si>
  <si>
    <t>21000.005751/2015-87</t>
  </si>
  <si>
    <t>Mancozeb Nortox 800 WP</t>
  </si>
  <si>
    <t>21000.007523/2013-80</t>
  </si>
  <si>
    <t>Triclopir CCAB 480 EC</t>
  </si>
  <si>
    <t>21000.007631/2012-71</t>
  </si>
  <si>
    <t>Alicerce</t>
  </si>
  <si>
    <t>21000.007606/2013-79</t>
  </si>
  <si>
    <t>Sweep Off</t>
  </si>
  <si>
    <t>21000.006006/2011-21</t>
  </si>
  <si>
    <t>Cricen</t>
  </si>
  <si>
    <t xml:space="preserve">Metalaxil-M; Tiabendazol; Fludioxonil; Tiametoxam </t>
  </si>
  <si>
    <t>21000.007674/2014-19</t>
  </si>
  <si>
    <t>Imidacloprid H Técnico Helm</t>
  </si>
  <si>
    <t>21000.007232/2014-72</t>
  </si>
  <si>
    <t>Fluazinam Nortox 500 SC</t>
  </si>
  <si>
    <t>21000.008841/2012-87</t>
  </si>
  <si>
    <t>Hodor</t>
  </si>
  <si>
    <t>21000.058060/2016-67</t>
  </si>
  <si>
    <t>Clorpirifós Nortox EC</t>
  </si>
  <si>
    <t>21000.003424/2013-29</t>
  </si>
  <si>
    <t>Novum</t>
  </si>
  <si>
    <t>Piraclostrobina; Tiofanato-metílico</t>
  </si>
  <si>
    <t>21000.003306/2009-34</t>
  </si>
  <si>
    <t>Douro 750 WG</t>
  </si>
  <si>
    <t>21000.010499/2013-66</t>
  </si>
  <si>
    <t>Cuantiva</t>
  </si>
  <si>
    <t>21000.050738/2017-44</t>
  </si>
  <si>
    <t>Acrux</t>
  </si>
  <si>
    <t>21000.031797/2018-02</t>
  </si>
  <si>
    <t>Bio Zenon</t>
  </si>
  <si>
    <t>21000.000098/2010-55</t>
  </si>
  <si>
    <t>Arrank</t>
  </si>
  <si>
    <t>Acetamiprido; Fipronil</t>
  </si>
  <si>
    <t>21000.006851/2014-40</t>
  </si>
  <si>
    <t> Isoxaflutole Técnico Adama</t>
  </si>
  <si>
    <t>21000.031730/2018-60</t>
  </si>
  <si>
    <t>Glufosinado de Amônio Técnico Adama Brasil</t>
  </si>
  <si>
    <t>21000.001733/2015-26</t>
  </si>
  <si>
    <t>Picloram Técnico Adama</t>
  </si>
  <si>
    <t>21000.007975/2015-23</t>
  </si>
  <si>
    <t>Freno 240 EC</t>
  </si>
  <si>
    <t>21000.009016/2013-81</t>
  </si>
  <si>
    <t>Diuron JI 500 SC</t>
  </si>
  <si>
    <t>21000.007814/2012-97</t>
  </si>
  <si>
    <t>Salero</t>
  </si>
  <si>
    <t>21000.004591/2013-97</t>
  </si>
  <si>
    <t>Glifosal</t>
  </si>
  <si>
    <t>21000.004308/2014-16</t>
  </si>
  <si>
    <t>21000.009274/2011-03</t>
  </si>
  <si>
    <t>Imidacloprido Técnico JC</t>
  </si>
  <si>
    <t>21000.052831/2017-93</t>
  </si>
  <si>
    <t>Glufosinato Técnico OF I</t>
  </si>
  <si>
    <t>21000.019479/2016-01</t>
  </si>
  <si>
    <t>Glufosinato de Amônio Técnico CCAB II </t>
  </si>
  <si>
    <t>21000.055249/2017-89</t>
  </si>
  <si>
    <t>Ametrina Técnico OF I</t>
  </si>
  <si>
    <t>21000.005000/2012-18</t>
  </si>
  <si>
    <t>Glifosato Técnico Nortox NTG</t>
  </si>
  <si>
    <t>21000.005533/2017-12</t>
  </si>
  <si>
    <t>Glifosato Técnico Alta IV</t>
  </si>
  <si>
    <t>21000.062387/2016-33</t>
  </si>
  <si>
    <t>Glifosato Técnico OF I</t>
  </si>
  <si>
    <t>21000.004127/2013-09</t>
  </si>
  <si>
    <t>Ametrina Técnico Milênia BR</t>
  </si>
  <si>
    <t>21000.007070/2011-20</t>
  </si>
  <si>
    <t>Lambda-Cialotrina Técnico IN</t>
  </si>
  <si>
    <t>21000.021421/2016-10</t>
  </si>
  <si>
    <t>Difenoconazol Técnico Adama BR</t>
  </si>
  <si>
    <t>21000.039804/2017-25</t>
  </si>
  <si>
    <t>Difenoconazole Técnico JS FMC</t>
  </si>
  <si>
    <t>21000.010792/2012-42</t>
  </si>
  <si>
    <t>Carfentrazona-etílica Tradecorp Técnico</t>
  </si>
  <si>
    <t>21000.014274/2016-21</t>
  </si>
  <si>
    <t>Carfentrazone Etil Técnico Nortox</t>
  </si>
  <si>
    <t>21000.006657/2014-64</t>
  </si>
  <si>
    <t>Imidacloprido Técnico Nufarm BR</t>
  </si>
  <si>
    <t>21000.015603/2018-13</t>
  </si>
  <si>
    <t>Clomazone Técnico Adama</t>
  </si>
  <si>
    <t>21000.002798/2012-46</t>
  </si>
  <si>
    <t>Imidaclopride Técnico Tide</t>
  </si>
  <si>
    <t>21000.005249/2013-12</t>
  </si>
  <si>
    <t>Espirodiclofeno Técnico Ouro Fino</t>
  </si>
  <si>
    <t>21000.000612/2013-03</t>
  </si>
  <si>
    <t>Fosetil-Al Tradecorp Técnico</t>
  </si>
  <si>
    <t>21000.010869/2012-84</t>
  </si>
  <si>
    <t>Diafentiurom Técnico Nortox</t>
  </si>
  <si>
    <t>21000.006561/2015-87</t>
  </si>
  <si>
    <t>Tiametoxam Técnico Betachem</t>
  </si>
  <si>
    <t>21000.003131/2013-41</t>
  </si>
  <si>
    <t>Tiofanato Metil Técnico Nortox</t>
  </si>
  <si>
    <t>21000.009133/2017-78</t>
  </si>
  <si>
    <t>Indoxacarbe Técnico Sulphur Mills</t>
  </si>
  <si>
    <t>21000.023386/2017-54</t>
  </si>
  <si>
    <t>Indoxacarbe Técnico Tecnomyl</t>
  </si>
  <si>
    <t>21000.005805/2015-12</t>
  </si>
  <si>
    <t>Fipronil Técnico Sinon</t>
  </si>
  <si>
    <t>21000.005250/2013-39</t>
  </si>
  <si>
    <t>Azoxistrobina Técnico Ouro Fino</t>
  </si>
  <si>
    <t>21000.004503/2011-95</t>
  </si>
  <si>
    <t>Compass</t>
  </si>
  <si>
    <t>21000.007632/2012-16</t>
  </si>
  <si>
    <t>Troia</t>
  </si>
  <si>
    <t>21000.007836/2014-19</t>
  </si>
  <si>
    <t>Clomazone Técnico Nufarm BR</t>
  </si>
  <si>
    <t>21000.009034/2013-62</t>
  </si>
  <si>
    <t>Trinexapac Ethyl Tecnico UPL</t>
  </si>
  <si>
    <t>21000.008579/2014-32</t>
  </si>
  <si>
    <t>Trinexapaque Etil Tecnico Milenia</t>
  </si>
  <si>
    <t>21000.007431/2013-08</t>
  </si>
  <si>
    <t>Fipronil Técnico Coromandel</t>
  </si>
  <si>
    <t>21000.004983/2011-94</t>
  </si>
  <si>
    <t>Sinfone</t>
  </si>
  <si>
    <t>21000.003087/2012-99</t>
  </si>
  <si>
    <t>Difo 250 EC</t>
  </si>
  <si>
    <t>Nelty</t>
  </si>
  <si>
    <t>21000.007615/2014-41</t>
  </si>
  <si>
    <t>Fluazinam 500 SC Proventis</t>
  </si>
  <si>
    <t>21000.037251/2016-95</t>
  </si>
  <si>
    <t>Trinexapaque-Etílico Técnico Max</t>
  </si>
  <si>
    <t>21000.023960/2018-55</t>
  </si>
  <si>
    <t>Azoxistrobin Técnico Tecnomyl II</t>
  </si>
  <si>
    <t>21000.002074/2011-11</t>
  </si>
  <si>
    <t>Clorpirifós Rs Técnico Helm</t>
  </si>
  <si>
    <t>21000.001610/2015-95</t>
  </si>
  <si>
    <t>Glufosinato-Amonium Técnico GHA</t>
  </si>
  <si>
    <t>21000.031752/2016-68</t>
  </si>
  <si>
    <t>Tebuthiuron Técnico Agrogill</t>
  </si>
  <si>
    <t>21000.008584/2014-45</t>
  </si>
  <si>
    <t>Clorpirifós Técnico Adama</t>
  </si>
  <si>
    <t>21000.033595/2018-97</t>
  </si>
  <si>
    <t>Piriproxifem Técnico Tecnomyl </t>
  </si>
  <si>
    <t>21000.001114/2013-70</t>
  </si>
  <si>
    <t>Hexazinone Técnico R II</t>
  </si>
  <si>
    <t>21000.005650/2013-44</t>
  </si>
  <si>
    <t>Larvin Técnico BCS</t>
  </si>
  <si>
    <t>21000.009428/2013-11</t>
  </si>
  <si>
    <t>Hexazinona Técnico Milênia BR</t>
  </si>
  <si>
    <t>21000.038561/2018-99</t>
  </si>
  <si>
    <t>Beauvecontrol Extreme</t>
  </si>
  <si>
    <t>21000.001110/2012-19</t>
  </si>
  <si>
    <t>Azoxystrobin Técnico Nortox</t>
  </si>
  <si>
    <t>21000.004492/2012-24</t>
  </si>
  <si>
    <t>Hexazinona Tradecorp Técnico</t>
  </si>
  <si>
    <t>21000.008599/2012-41</t>
  </si>
  <si>
    <t>Hexazinona Técnico CCAB</t>
  </si>
  <si>
    <t>21000.003979/2014-51</t>
  </si>
  <si>
    <t>Broker Técnico CH</t>
  </si>
  <si>
    <t>21000.008584/2012-83</t>
  </si>
  <si>
    <t>Hexazinona Técnico Tecnomyl</t>
  </si>
  <si>
    <t>21000.004211/2012-33</t>
  </si>
  <si>
    <t>Hexazinona Técnico Nortox BR</t>
  </si>
  <si>
    <t>21000.010199/2013-87</t>
  </si>
  <si>
    <t>Metoxifenozida Técnico Rainbow</t>
  </si>
  <si>
    <t>21000.007266/2015-48</t>
  </si>
  <si>
    <t>Novaluron Técnico CCAB</t>
  </si>
  <si>
    <t>21000.002157/2015-34</t>
  </si>
  <si>
    <t>Novaluron JF Técnico FMC</t>
  </si>
  <si>
    <t>21000.008323/2014-25</t>
  </si>
  <si>
    <t>Novaluron Técnico Nova</t>
  </si>
  <si>
    <t>21000.003360/2014-47</t>
  </si>
  <si>
    <t>Novaluron Técnico Nortox</t>
  </si>
  <si>
    <t>21000.006768/2013-90</t>
  </si>
  <si>
    <t>Novaluron Tradecorp Tecnico</t>
  </si>
  <si>
    <t>21000.009504/2012-15</t>
  </si>
  <si>
    <t>2,4-D Técnico WI-Cropchem</t>
  </si>
  <si>
    <t>21000.031457/2016-10</t>
  </si>
  <si>
    <t>Clorpirifós Técnico Rainbow</t>
  </si>
  <si>
    <t>21000.043650/2016-95</t>
  </si>
  <si>
    <t>Glifosato Técnico Nortox IV</t>
  </si>
  <si>
    <t>21000.043589/2016-86</t>
  </si>
  <si>
    <t>Glifosato Técnico Adama Brasil</t>
  </si>
  <si>
    <t>21000.007435/2015-40</t>
  </si>
  <si>
    <t>Glufosinato de Amônio Técnico Tecnomyl</t>
  </si>
  <si>
    <t>21000.008745/2009-33</t>
  </si>
  <si>
    <t>Cloransulam Metil Técnico</t>
  </si>
  <si>
    <t>Cloransulam-metílico</t>
  </si>
  <si>
    <t>21000.006157/2015-11</t>
  </si>
  <si>
    <t>Helmet</t>
  </si>
  <si>
    <t>Flutolanil</t>
  </si>
  <si>
    <t>21000.036072/2017-11</t>
  </si>
  <si>
    <t>Metarhizium Oligos WP</t>
  </si>
  <si>
    <t>21000.006573/2012-69</t>
  </si>
  <si>
    <t>Farmozine</t>
  </si>
  <si>
    <t>21000.006288/2015-91</t>
  </si>
  <si>
    <t>Kaner 800 WG</t>
  </si>
  <si>
    <t>21000.006577/2012-47</t>
  </si>
  <si>
    <t>Herbzina</t>
  </si>
  <si>
    <t>21000.000004/2012-18</t>
  </si>
  <si>
    <t>Pireo</t>
  </si>
  <si>
    <t>21000.000970/2014-99</t>
  </si>
  <si>
    <t>Conivex 700</t>
  </si>
  <si>
    <t>21000.004095/2015-03</t>
  </si>
  <si>
    <t>Atualist</t>
  </si>
  <si>
    <t>21000.001983/2015-66</t>
  </si>
  <si>
    <t>Azoxystrobin Técnico Oxon</t>
  </si>
  <si>
    <t>21000.061875/2016-23</t>
  </si>
  <si>
    <t>Rinskor Técnico</t>
  </si>
  <si>
    <t>21000.023168/2016-39</t>
  </si>
  <si>
    <t>Mancozeb Nortox</t>
  </si>
  <si>
    <t>21000.063673/2016-16</t>
  </si>
  <si>
    <t>Magneto SC</t>
  </si>
  <si>
    <t>21000.030165/2018-13</t>
  </si>
  <si>
    <t>Stregga EC</t>
  </si>
  <si>
    <t>Vectorcontrol</t>
  </si>
  <si>
    <t>21000.045241/2018-95</t>
  </si>
  <si>
    <t>Cytolin</t>
  </si>
  <si>
    <t>Ácido giberélico; Benziladenina</t>
  </si>
  <si>
    <t>21000.005376/2015-75</t>
  </si>
  <si>
    <t>Horos Supra</t>
  </si>
  <si>
    <t>Picoxistrobina; Tebuconazol; Mancozebe</t>
  </si>
  <si>
    <t>21000.001935/2014-97</t>
  </si>
  <si>
    <t>Aspy 480 SC</t>
  </si>
  <si>
    <t>21000.002445/2011-65</t>
  </si>
  <si>
    <t>Synero</t>
  </si>
  <si>
    <t>21000.011626/2009-68</t>
  </si>
  <si>
    <t>Standak Duo</t>
  </si>
  <si>
    <t>Acetamipriodo; Fipronil</t>
  </si>
  <si>
    <t>21000.048995/2018-05</t>
  </si>
  <si>
    <t>Beauvel</t>
  </si>
  <si>
    <t>21000.049027/2018-16</t>
  </si>
  <si>
    <t>Nat Fungi</t>
  </si>
  <si>
    <t>21000.004982/2013-10</t>
  </si>
  <si>
    <t>Yovel</t>
  </si>
  <si>
    <t>21000.010769/2012-58</t>
  </si>
  <si>
    <t>Mattor</t>
  </si>
  <si>
    <t>Fluroxipir-Meptílico; Picloram</t>
  </si>
  <si>
    <t>21000.002037/2015-37</t>
  </si>
  <si>
    <t>Ralbuzin 480 SC</t>
  </si>
  <si>
    <t>21000.026941/2018-81</t>
  </si>
  <si>
    <t>Biobev</t>
  </si>
  <si>
    <t>Micro-bio</t>
  </si>
  <si>
    <t xml:space="preserve">21000.019690/2017-05 </t>
  </si>
  <si>
    <t>Verter</t>
  </si>
  <si>
    <t>Sulfoxaflor</t>
  </si>
  <si>
    <t>21000.019687/2017-83</t>
  </si>
  <si>
    <t>Exor SC</t>
  </si>
  <si>
    <t>21000.009995/2017-09</t>
  </si>
  <si>
    <t>Closer SC</t>
  </si>
  <si>
    <t>21000.001952/2014-24</t>
  </si>
  <si>
    <t xml:space="preserve">Exor </t>
  </si>
  <si>
    <t>21000.001951/2014-80</t>
  </si>
  <si>
    <t>21000.010206/2012-60</t>
  </si>
  <si>
    <t>Cresoxim Metílico Tradecorp Técnico</t>
  </si>
  <si>
    <t>21000.000422/2015-40</t>
  </si>
  <si>
    <t>Metomil Técnico YC</t>
  </si>
  <si>
    <t>21000.008927/2013-91</t>
  </si>
  <si>
    <t>Azoxystrobin Técnico Biorisk</t>
  </si>
  <si>
    <t>21000.009643/2013-11</t>
  </si>
  <si>
    <t>Cleaner</t>
  </si>
  <si>
    <t>21000.009040/2013-10</t>
  </si>
  <si>
    <t>Closer</t>
  </si>
  <si>
    <t>21000.015082/2018-02</t>
  </si>
  <si>
    <t>Glufosinato de Amônio Técnico NGC</t>
  </si>
  <si>
    <t>21000.011682/2019-74</t>
  </si>
  <si>
    <t>Glufosinato Y Técnico Helm</t>
  </si>
  <si>
    <t>21000.015883/2018-60</t>
  </si>
  <si>
    <t>Glufosinato Técnico Sulphur Mills</t>
  </si>
  <si>
    <t>21000.008387/2014-26</t>
  </si>
  <si>
    <t>PMG Técnico FH</t>
  </si>
  <si>
    <t>21000.006001/2015-22</t>
  </si>
  <si>
    <t>Indoxacarbe Técnico Adama</t>
  </si>
  <si>
    <t>21000.008789/2011-88</t>
  </si>
  <si>
    <t>2,4-D Tecnico Nortox BR</t>
  </si>
  <si>
    <t>21000.052901/2016-22</t>
  </si>
  <si>
    <t>Ciproconazol Técnico Proventis II</t>
  </si>
  <si>
    <t>21000.006840/2015-41</t>
  </si>
  <si>
    <t>Malation Técnico Prentiss</t>
  </si>
  <si>
    <t>21000.005539/2013-58</t>
  </si>
  <si>
    <t>Malationa Tecnica BRA</t>
  </si>
  <si>
    <t>21000.006031/2013-77</t>
  </si>
  <si>
    <t>Malation Tecnico CCAB</t>
  </si>
  <si>
    <t>21000.023890/2018-35</t>
  </si>
  <si>
    <t>Malation Técnico CCAB II</t>
  </si>
  <si>
    <t>21000.036106/2016-97</t>
  </si>
  <si>
    <t xml:space="preserve">Tiofanato-metílico Técnico Adama </t>
  </si>
  <si>
    <t>21000.027081/2017-11</t>
  </si>
  <si>
    <t>Clorotalonil Técnico Cropchem</t>
  </si>
  <si>
    <t>21000.003318/2018-50</t>
  </si>
  <si>
    <t>Chlorothalonil Tecnico FB</t>
  </si>
  <si>
    <t>21000.048468/2017-10</t>
  </si>
  <si>
    <t>Acefato Técnico Tide</t>
  </si>
  <si>
    <t>21000.010518/2012-73</t>
  </si>
  <si>
    <t>Glifosato 72 WG Alamos</t>
  </si>
  <si>
    <t>21000.009517/2017-91</t>
  </si>
  <si>
    <t>Loyant</t>
  </si>
  <si>
    <t>21000.052238/2016-66</t>
  </si>
  <si>
    <t>Nico 750 WG</t>
  </si>
  <si>
    <t>Dez Gold</t>
  </si>
  <si>
    <t>21000.010940/2011-48</t>
  </si>
  <si>
    <t>Vertimec 84 SC</t>
  </si>
  <si>
    <t>21000.003085/2012-08</t>
  </si>
  <si>
    <t>Savivo</t>
  </si>
  <si>
    <t>21000.006627/2012-96</t>
  </si>
  <si>
    <t>Sugarina</t>
  </si>
  <si>
    <t>21000.006628/2012-31</t>
  </si>
  <si>
    <t>Gesamena</t>
  </si>
  <si>
    <t>21000.009730/2013-79</t>
  </si>
  <si>
    <t>Wiper</t>
  </si>
  <si>
    <t>21000.009859/2013-87</t>
  </si>
  <si>
    <t>Atrazina 900 WG Atanor</t>
  </si>
  <si>
    <t>21000.004097/2015-94</t>
  </si>
  <si>
    <t>Walux</t>
  </si>
  <si>
    <t>21000.003376/2015-31</t>
  </si>
  <si>
    <t>Predador</t>
  </si>
  <si>
    <t>21000.008186/2019-33</t>
  </si>
  <si>
    <t>Glufosinato Técnico Albaugh</t>
  </si>
  <si>
    <t>21000.050431/2018-24</t>
  </si>
  <si>
    <t>2,4-D Técnico Albaugh</t>
  </si>
  <si>
    <t>21000.005626/2015-77</t>
  </si>
  <si>
    <t>Imazapir Técnico Nortox</t>
  </si>
  <si>
    <t>21000.000178/2016-04</t>
  </si>
  <si>
    <t>Imazapir Técnico Adama</t>
  </si>
  <si>
    <t>21000.007390/2015-11</t>
  </si>
  <si>
    <t>Imazapir Técnico Cropchem</t>
  </si>
  <si>
    <t>21000.004394/2016-11</t>
  </si>
  <si>
    <t>Imazapyr Técnico Rotam</t>
  </si>
  <si>
    <t>21000.037215/2017-11</t>
  </si>
  <si>
    <t>Pyriproxyfen Técnico Pyri</t>
  </si>
  <si>
    <t>21000.061431/2016-98</t>
  </si>
  <si>
    <t>Chlorfenapyr Técnico Rotam</t>
  </si>
  <si>
    <t>21000.017148/2017-18</t>
  </si>
  <si>
    <t>Indoxacarbe Técnico Ada</t>
  </si>
  <si>
    <t>21000.034343/2019-66</t>
  </si>
  <si>
    <t>Acetamiprid Técnico Tecnomyl II</t>
  </si>
  <si>
    <t>21000.011003/2019-67</t>
  </si>
  <si>
    <t>Acetamiprid Técnico Adama BR</t>
  </si>
  <si>
    <t>21000.025950/2018-54</t>
  </si>
  <si>
    <t>Azoxystrobin Técnico FB II</t>
  </si>
  <si>
    <t>21000.027691/2018-04</t>
  </si>
  <si>
    <t>Dibrometo de Diquate Técnico Adama BR</t>
  </si>
  <si>
    <t>21000.047178/2017-41</t>
  </si>
  <si>
    <t>Piriproxifem Técnico Ouro Fino</t>
  </si>
  <si>
    <t>21000.005592/2013-59</t>
  </si>
  <si>
    <t>Trinexapaque-etílico Técnico Ouro Fino</t>
  </si>
  <si>
    <t>21000.007278/2014-91</t>
  </si>
  <si>
    <t>Clorfenapir Técnico CCAB</t>
  </si>
  <si>
    <t>21000.005224/2014-91</t>
  </si>
  <si>
    <t>Clorfenapir Técnico BRA</t>
  </si>
  <si>
    <t>21000.006042/2014-38</t>
  </si>
  <si>
    <t>Clorfenapir Técnico Nortox</t>
  </si>
  <si>
    <t>21000.054073/2017-48</t>
  </si>
  <si>
    <t>Atrazina Técnico OF I</t>
  </si>
  <si>
    <t>21000.010297/2013-14</t>
  </si>
  <si>
    <t>Expedition</t>
  </si>
  <si>
    <t>Sulfoxaflor; Lambda-cialotrina</t>
  </si>
  <si>
    <t>21000.007433/2013-99</t>
  </si>
  <si>
    <t>Topinam</t>
  </si>
  <si>
    <t>21000.002388/2015-48</t>
  </si>
  <si>
    <t>Fluazinam CCAB 500 SC</t>
  </si>
  <si>
    <t>21000.006924/2014-01</t>
  </si>
  <si>
    <t>Nicosulfuron Nortox 750 WG</t>
  </si>
  <si>
    <t>21000.007176/2015-57</t>
  </si>
  <si>
    <t>CoiceBR</t>
  </si>
  <si>
    <t>21000.001815/2015-71</t>
  </si>
  <si>
    <t>Band 500 SC</t>
  </si>
  <si>
    <t>21000.010868/2012-30</t>
  </si>
  <si>
    <t>Selezione Nortox</t>
  </si>
  <si>
    <t>Atrazina; Nicossulfurom</t>
  </si>
  <si>
    <t>21000.009691/2013-18</t>
  </si>
  <si>
    <t>Mesotriona Nortox 480 SC</t>
  </si>
  <si>
    <t>21000.009060/2009-12</t>
  </si>
  <si>
    <t>Fluopyram Técnico Bayer</t>
  </si>
  <si>
    <t>Fluopiram</t>
  </si>
  <si>
    <t>21000.006650/2010-19</t>
  </si>
  <si>
    <t>Dinno Técnico</t>
  </si>
  <si>
    <t>Dinotefuram</t>
  </si>
  <si>
    <t>21000.004650/2015-99</t>
  </si>
  <si>
    <t>Propanil Técnico Adama</t>
  </si>
  <si>
    <t>21000.010942/2017-22</t>
  </si>
  <si>
    <t>Bifenthrin Técnico RTM</t>
  </si>
  <si>
    <t>21000.003552/2018-87</t>
  </si>
  <si>
    <t>Bifentrin Técnico Mega</t>
  </si>
  <si>
    <t>21000.045580/2018-71</t>
  </si>
  <si>
    <t>Bifentrina Técnico Tecnomyl</t>
  </si>
  <si>
    <t>21000.053603/2018-11</t>
  </si>
  <si>
    <t>Bifentrina Técnico Adama Brasil</t>
  </si>
  <si>
    <t>21000.04544/2016-06</t>
  </si>
  <si>
    <t>Triclopir-Butotílico Técnico Adama</t>
  </si>
  <si>
    <t>21000.044267/2017-35</t>
  </si>
  <si>
    <t>Triclopir Técnico Ouro Fino</t>
  </si>
  <si>
    <t>21000.060388/2016-43</t>
  </si>
  <si>
    <t>Triclopir Técnico Pilarquim</t>
  </si>
  <si>
    <t>21000.006514/2018-86</t>
  </si>
  <si>
    <t>Trichlopyr-Butotyl Técnico Lier</t>
  </si>
  <si>
    <t>21000.010323/2013-12</t>
  </si>
  <si>
    <t>Triclopir Técnico BRA</t>
  </si>
  <si>
    <t>21000.044923/2016-19</t>
  </si>
  <si>
    <t>Triclopir Técnico Tide</t>
  </si>
  <si>
    <t>21000.009392/2012-94</t>
  </si>
  <si>
    <t>Triclopyr Bee Técnico</t>
  </si>
  <si>
    <t>21000.010765/2012-70</t>
  </si>
  <si>
    <t>Ciproconazol Técnico Proventis</t>
  </si>
  <si>
    <t>21000.010053/2013-31</t>
  </si>
  <si>
    <t>Ciproconazol Técnico Agristar</t>
  </si>
  <si>
    <t>21000.009720/2013-33</t>
  </si>
  <si>
    <t>Ciproconazole Técnico Stockton</t>
  </si>
  <si>
    <t>21000.033522/2018-03</t>
  </si>
  <si>
    <t>Fipronil Técnico Ada</t>
  </si>
  <si>
    <t>21000.002097/2012-15</t>
  </si>
  <si>
    <t>Chlorimuron-Ethyl R Técnico Helm</t>
  </si>
  <si>
    <t>Clorimurom-etílico</t>
  </si>
  <si>
    <t>21000.015835/2011-03</t>
  </si>
  <si>
    <t>Clorimuron Técnico Nortox</t>
  </si>
  <si>
    <t>21000.000478/2014-13</t>
  </si>
  <si>
    <t>Novalurom Técnico BRA</t>
  </si>
  <si>
    <t>21000.008863/2013-28</t>
  </si>
  <si>
    <t>Azoxistrobina Técnico HX-Cropchem</t>
  </si>
  <si>
    <t>21000.009450/2013-61</t>
  </si>
  <si>
    <t>Azoxystrobin Técnico Rotam</t>
  </si>
  <si>
    <t>21000.004917/2014-67</t>
  </si>
  <si>
    <t>Azoxistrobina Técnico Agrisor</t>
  </si>
  <si>
    <t>21000.055980/2016-23</t>
  </si>
  <si>
    <t>Azoxistronia Técnico Brasil BR</t>
  </si>
  <si>
    <t>21000.039702/2017-18</t>
  </si>
  <si>
    <t>Azoxystrobin Técnico ZS</t>
  </si>
  <si>
    <t>21000.008206/2019-76</t>
  </si>
  <si>
    <t>Azoxistrobina Técnico Albaugh</t>
  </si>
  <si>
    <t>21000.006792/2013-29</t>
  </si>
  <si>
    <t>Azoxistrobina Técnico SH</t>
  </si>
  <si>
    <t>21000.001173/2015-18</t>
  </si>
  <si>
    <t>Azoxystrobin HV Técnico Helm</t>
  </si>
  <si>
    <t>21000.007294/2013-01</t>
  </si>
  <si>
    <t>Clorpirifós Técnico Sinon</t>
  </si>
  <si>
    <t>Sortic</t>
  </si>
  <si>
    <t>21000.002170/2014-11</t>
  </si>
  <si>
    <t>Haffor</t>
  </si>
  <si>
    <t>21000.000266/2015-17</t>
  </si>
  <si>
    <t>Poquer 240 EC</t>
  </si>
  <si>
    <t>ADAMA</t>
  </si>
  <si>
    <t>21000.058715/2016-05</t>
  </si>
  <si>
    <t>Verango Prime</t>
  </si>
  <si>
    <t>21000.005812/2012-63</t>
  </si>
  <si>
    <t>Meltan</t>
  </si>
  <si>
    <t>21000.002342/2018-71</t>
  </si>
  <si>
    <t>Relicta</t>
  </si>
  <si>
    <t>21000.009213/2011-38</t>
  </si>
  <si>
    <t>Coliseo</t>
  </si>
  <si>
    <t>21000.003262/2011-67</t>
  </si>
  <si>
    <t>Dinno</t>
  </si>
  <si>
    <t>21000.019214/2017-86</t>
  </si>
  <si>
    <t>Ilevo</t>
  </si>
  <si>
    <t>21000.002111/2011-91</t>
  </si>
  <si>
    <t>Starkle</t>
  </si>
  <si>
    <t>21000.004534/2009-21</t>
  </si>
  <si>
    <t>Gamit 800 EC</t>
  </si>
  <si>
    <t>21000.001804/2015-91</t>
  </si>
  <si>
    <t>Zeus</t>
  </si>
  <si>
    <t>Dinotefuram; Lambda-cialotrina</t>
  </si>
  <si>
    <t>21000.007294/2014-84</t>
  </si>
  <si>
    <t>Clorfenapir Técnico Tecnomyl</t>
  </si>
  <si>
    <t>21000.004035/2016-63</t>
  </si>
  <si>
    <t>Chlorfenapyr Técnico Basf</t>
  </si>
  <si>
    <t>21000.003573/2014-79</t>
  </si>
  <si>
    <t>Clorfenapir Técnico Cropchem</t>
  </si>
  <si>
    <t>21000.006208/2014-16</t>
  </si>
  <si>
    <t>Diurom Técnico OF</t>
  </si>
  <si>
    <t>21000.009514/2013-23</t>
  </si>
  <si>
    <t>Methomyl Técnico RTM</t>
  </si>
  <si>
    <t>21000.053479/2016-22</t>
  </si>
  <si>
    <t>Methomyl Técnico RdB</t>
  </si>
  <si>
    <t>21000.008612/2015-13</t>
  </si>
  <si>
    <t>Metomil Técnico Adama</t>
  </si>
  <si>
    <t>21000.032109/2019-02</t>
  </si>
  <si>
    <t>Chlorothalonil Técnico CHDS</t>
  </si>
  <si>
    <t>21000.054327/2018-17</t>
  </si>
  <si>
    <t>Clorpirifós Técnico Adama Brasil</t>
  </si>
  <si>
    <t>21000.006392/2015-85</t>
  </si>
  <si>
    <t>Glufosinato de Amônio Técnico CCAB</t>
  </si>
  <si>
    <t>21000.013448/2011-24</t>
  </si>
  <si>
    <t>Fluroxipir Meptílico Técnico Nortox</t>
  </si>
  <si>
    <t>21000.010252/2012-69</t>
  </si>
  <si>
    <t>Bispiribaque Técnico Crystal</t>
  </si>
  <si>
    <t>Bispiribaque-sódico</t>
  </si>
  <si>
    <t>21000.001928/2013-12</t>
  </si>
  <si>
    <t>Glifosato Técnico SH</t>
  </si>
  <si>
    <t>21000.005328/2013-15</t>
  </si>
  <si>
    <t>Bispiribac Técnico Nortox</t>
  </si>
  <si>
    <t>21000.002853/2012-06</t>
  </si>
  <si>
    <t>Clorimurom Etílico Tradecorp Técnico</t>
  </si>
  <si>
    <t>21000.001231/2013-33</t>
  </si>
  <si>
    <t>S-Metolacloro Técnico Proventis</t>
  </si>
  <si>
    <t>21000.023011/2017-94</t>
  </si>
  <si>
    <t>Cletodim Técnico STK</t>
  </si>
  <si>
    <t>21000.041878/2016-41</t>
  </si>
  <si>
    <t>Cletodim Técnico Adama Brasil</t>
  </si>
  <si>
    <t>21000.002513/2015-10</t>
  </si>
  <si>
    <t>Cletodim Técnico Rotam</t>
  </si>
  <si>
    <t>21000.002409/2014-44</t>
  </si>
  <si>
    <t>Cletodim Técnico Agristar</t>
  </si>
  <si>
    <t>21000.009531/2013-61</t>
  </si>
  <si>
    <t>Cletodim Técnico Proventis</t>
  </si>
  <si>
    <t>21000.045971/2018-96</t>
  </si>
  <si>
    <t>Fipronil Técnico Red Surcos</t>
  </si>
  <si>
    <t>21000.053179/2018-13</t>
  </si>
  <si>
    <t>Twixx</t>
  </si>
  <si>
    <t>21000.044274/2018-18</t>
  </si>
  <si>
    <t>Bio Bacteriophora</t>
  </si>
  <si>
    <t>Bio Controle</t>
  </si>
  <si>
    <t>21000.001805/2015-35</t>
  </si>
  <si>
    <t>Maxsan</t>
  </si>
  <si>
    <t>Dinotefuram; Piriproxifem</t>
  </si>
  <si>
    <t>21000.012354/2019-95</t>
  </si>
  <si>
    <t>BN40.001/19</t>
  </si>
  <si>
    <t>21000.000995/2014-92</t>
  </si>
  <si>
    <t>Sanvex</t>
  </si>
  <si>
    <t>21000.048031/2018-59</t>
  </si>
  <si>
    <t>Surtivo Ultra</t>
  </si>
  <si>
    <t>Vírus AcMNPV; Vírus ChinNPV; Vírus HearNPV; Vírus sfMNPV</t>
  </si>
  <si>
    <t>21000.040370/2018-97</t>
  </si>
  <si>
    <t>Surtivo Plus</t>
  </si>
  <si>
    <t>21000.004684/2014-01</t>
  </si>
  <si>
    <t>Moximate WP</t>
  </si>
  <si>
    <t>Mancozebe; Cimoxanil</t>
  </si>
  <si>
    <t>21000.023182/2018-02</t>
  </si>
  <si>
    <t>Glufosinate-ammonium Técnico RTM</t>
  </si>
  <si>
    <t>21000.043278/2017-06</t>
  </si>
  <si>
    <t>Glufosinato Técnico Alta II</t>
  </si>
  <si>
    <t>21000.020216/2016-37</t>
  </si>
  <si>
    <t>Piriproxifen CCAB 100 EC</t>
  </si>
  <si>
    <t>21000.003660/2014-26</t>
  </si>
  <si>
    <t>Valente Prime</t>
  </si>
  <si>
    <t>21000.006047/2012-07</t>
  </si>
  <si>
    <t>Sirtaki Gold</t>
  </si>
  <si>
    <t>Clomazona; Ametrina</t>
  </si>
  <si>
    <t>21000.001934/2011-08</t>
  </si>
  <si>
    <t>Glifosato Chemtura 480 SL</t>
  </si>
  <si>
    <t>21000.055927/2018-94</t>
  </si>
  <si>
    <t>MNG-08/14</t>
  </si>
  <si>
    <t>21000.051478/2017-24</t>
  </si>
  <si>
    <t>Audaz</t>
  </si>
  <si>
    <t>21000.010368/2013-89</t>
  </si>
  <si>
    <t>ImparBR</t>
  </si>
  <si>
    <t>21000.046683/2018-59</t>
  </si>
  <si>
    <t>TrichoBiogramma</t>
  </si>
  <si>
    <t>Assist Laboratórios Agronômicos</t>
  </si>
  <si>
    <t>21000.006629/2013-66</t>
  </si>
  <si>
    <t>Triclopir Butotílico Técnico Nortox</t>
  </si>
  <si>
    <t>21000.023962/2017-63</t>
  </si>
  <si>
    <t>Chlorfenapyr S Técnico Helm</t>
  </si>
  <si>
    <t>21000.037497/2017-48</t>
  </si>
  <si>
    <t>Glufosinato Técnico OF</t>
  </si>
  <si>
    <t>21000.038227/2018-35</t>
  </si>
  <si>
    <t>Glufosinate Técnico Nortox III</t>
  </si>
  <si>
    <t>21000.006039/2013-33</t>
  </si>
  <si>
    <t>Dolphin</t>
  </si>
  <si>
    <t>21000.004302/2008-92</t>
  </si>
  <si>
    <t>Perkill 250 EC</t>
  </si>
  <si>
    <t>Permetrina</t>
  </si>
  <si>
    <t>21000.031794/2018-61</t>
  </si>
  <si>
    <t>Gaia Bio</t>
  </si>
  <si>
    <t>21000.043874/2019-40</t>
  </si>
  <si>
    <t>Chlorothalonil Técnico CCAB</t>
  </si>
  <si>
    <t>21000.018415/2019-28</t>
  </si>
  <si>
    <t>Bravo</t>
  </si>
  <si>
    <t>21000.044420/2018-13</t>
  </si>
  <si>
    <t>Profix</t>
  </si>
  <si>
    <t>21000.003986/2012-91</t>
  </si>
  <si>
    <t>Montana 480</t>
  </si>
  <si>
    <t xml:space="preserve">Glifosato </t>
  </si>
  <si>
    <t>21000.004632/2015-15</t>
  </si>
  <si>
    <t>Spirit SC</t>
  </si>
  <si>
    <t>Dinotefuram; Flutriafol</t>
  </si>
  <si>
    <t>21000.000132/2017-68</t>
  </si>
  <si>
    <t>Prev-AM</t>
  </si>
  <si>
    <t>Óleo de Casca de Laranja</t>
  </si>
  <si>
    <t>21000.001750/2015-63</t>
  </si>
  <si>
    <t>Gamonium</t>
  </si>
  <si>
    <t>21000.008358/2013-83</t>
  </si>
  <si>
    <t>Tebuconazol Técnico Pilarquim</t>
  </si>
  <si>
    <t>21000.000257/2014-45</t>
  </si>
  <si>
    <t>Fluazinam Técnico Oxon</t>
  </si>
  <si>
    <t>21000.001554/2014-16</t>
  </si>
  <si>
    <t xml:space="preserve">Neozil Técnico </t>
  </si>
  <si>
    <t>Imazalil</t>
  </si>
  <si>
    <t>21000.003353/2014-45</t>
  </si>
  <si>
    <t>Glifosato Técnico Wynca</t>
  </si>
  <si>
    <t>21000.003412/2014-85</t>
  </si>
  <si>
    <t>Tebuconazole Técnico RTM</t>
  </si>
  <si>
    <t>21000.002592/2015-69</t>
  </si>
  <si>
    <t>Azoxistrobina Técnico Rainbow</t>
  </si>
  <si>
    <t>21000.013860/2016-59</t>
  </si>
  <si>
    <t>Takumi Técnico</t>
  </si>
  <si>
    <t>21000.003275/2017-21</t>
  </si>
  <si>
    <t>Triclopyr-Butotyl Técnico Sino-Agri</t>
  </si>
  <si>
    <t>21000.014839/2017-51</t>
  </si>
  <si>
    <t>Glufosinato Técnico MCR</t>
  </si>
  <si>
    <t>21000.000627/2015-25</t>
  </si>
  <si>
    <t>Fluazinam Técnico SNB</t>
  </si>
  <si>
    <t>21000.007279/2014-36</t>
  </si>
  <si>
    <t>Trinexapacque-etílico Técnico Consagro</t>
  </si>
  <si>
    <t>21000.045084/2018-18</t>
  </si>
  <si>
    <t>2,4-D Técnico FRL</t>
  </si>
  <si>
    <t>21000.004597/2012-83</t>
  </si>
  <si>
    <t>Lambda-Cyhalothrin Técnico Sulphur Mills</t>
  </si>
  <si>
    <t>21000.016642/2019-19</t>
  </si>
  <si>
    <t> TrichoBio-G  </t>
  </si>
  <si>
    <t>Trichogramma galloi​</t>
  </si>
  <si>
    <t>Farmbio</t>
  </si>
  <si>
    <t>21000.034727/2019-89</t>
  </si>
  <si>
    <t>Metarhizonat</t>
  </si>
  <si>
    <t>21000.054159/2018-51</t>
  </si>
  <si>
    <t>Bometil</t>
  </si>
  <si>
    <t>Beauveria bassiana; Metarhizium anisoplae</t>
  </si>
  <si>
    <t>21000.004624/2013-07</t>
  </si>
  <si>
    <t>Acefato Técnico FI</t>
  </si>
  <si>
    <t>21000.052959/2019-19</t>
  </si>
  <si>
    <t>Clorotalonil Técnico Denong</t>
  </si>
  <si>
    <t>21000.003093/2017-51</t>
  </si>
  <si>
    <t>Balance Prime</t>
  </si>
  <si>
    <t>21000.009525/2019-07</t>
  </si>
  <si>
    <t>Nemacontrol Super</t>
  </si>
  <si>
    <t xml:space="preserve">Bacillus amyloliquefaciens </t>
  </si>
  <si>
    <t>21000.034780/2018-07</t>
  </si>
  <si>
    <t>MNG-02/14</t>
  </si>
  <si>
    <t>21000.034781/2018-43</t>
  </si>
  <si>
    <t>MNG-06/14</t>
  </si>
  <si>
    <t>Paecilomyces fumosoroseus</t>
  </si>
  <si>
    <t>21000.001161/2013-13</t>
  </si>
  <si>
    <t>Deltametrina Tradecorp Técnico</t>
  </si>
  <si>
    <t>21000.001512/2013-96</t>
  </si>
  <si>
    <t>S-metolacloro Técnico UPL</t>
  </si>
  <si>
    <t>21000.005402/2013-01</t>
  </si>
  <si>
    <t>Tiametoxam Tradecorp Técnico</t>
  </si>
  <si>
    <t>21000.006718/2013-11</t>
  </si>
  <si>
    <t>Tiametoxam Técnico Rainbow</t>
  </si>
  <si>
    <t>21000.009171/2013-05</t>
  </si>
  <si>
    <t>Imidacloprido Sapec Técnico II</t>
  </si>
  <si>
    <t>21000.008548/2013-09</t>
  </si>
  <si>
    <t>Profenofós Técnico Nortox</t>
  </si>
  <si>
    <t>21000.002054/2014-93</t>
  </si>
  <si>
    <t>Imidacloprido Técnico Agristar</t>
  </si>
  <si>
    <t>21000.002696/2014-92</t>
  </si>
  <si>
    <t>Fluazinam Técnico Bailly</t>
  </si>
  <si>
    <t>21000.004704/2014-35</t>
  </si>
  <si>
    <t>Profenofós Sapec Técnico</t>
  </si>
  <si>
    <t>21000.003599/2014-17</t>
  </si>
  <si>
    <t>Tiametoxam Sapec Técnico II</t>
  </si>
  <si>
    <t>21000.003328/2015-42</t>
  </si>
  <si>
    <t>Fomesafen Técnico SD</t>
  </si>
  <si>
    <t>21000.010623/2016-36</t>
  </si>
  <si>
    <t>Indoxacarbe Técnico Adama BR</t>
  </si>
  <si>
    <t>21000.039120/2016-42</t>
  </si>
  <si>
    <t>Lambda-cialotrina Técnico BRA</t>
  </si>
  <si>
    <t>21000.025682/2019-51</t>
  </si>
  <si>
    <t>Tebuconazole Técnico TT</t>
  </si>
  <si>
    <t>21000.041334/2019-21</t>
  </si>
  <si>
    <t>Diafentiurom Técnico HY-Green</t>
  </si>
  <si>
    <t>HY-Green</t>
  </si>
  <si>
    <t>21000.028899/2018-32</t>
  </si>
  <si>
    <t>Glufosinato de Amônio Técnico BRA</t>
  </si>
  <si>
    <t>21000.020251/2018-18</t>
  </si>
  <si>
    <t>Glufosinato Técnico Nufarm</t>
  </si>
  <si>
    <t>21000.024499/2018-58</t>
  </si>
  <si>
    <t>Glufosinate-Ammonium Técnico Lier</t>
  </si>
  <si>
    <t>21000.054126/2016-40</t>
  </si>
  <si>
    <t>Glufosinato de Amônio Técnico Adama BR</t>
  </si>
  <si>
    <t>21000.006441/2014-07</t>
  </si>
  <si>
    <t>Captive</t>
  </si>
  <si>
    <t>21000.031843/2017-84</t>
  </si>
  <si>
    <t>Diafentiuron 500 SC OF</t>
  </si>
  <si>
    <t>21000.004385/2013-87</t>
  </si>
  <si>
    <t>Seletrina</t>
  </si>
  <si>
    <t>Agro Import</t>
  </si>
  <si>
    <t>21000.055829/2018-57</t>
  </si>
  <si>
    <t>Vinemco</t>
  </si>
  <si>
    <t>21000.030580/2019-58</t>
  </si>
  <si>
    <t>Mycontrol ES </t>
  </si>
  <si>
    <t xml:space="preserve">Mitsui &amp; Co. </t>
  </si>
  <si>
    <t>21000.002914/2012-27</t>
  </si>
  <si>
    <t>Clorpirifós 48 EC Gharda</t>
  </si>
  <si>
    <t>21000.003080/2014-39</t>
  </si>
  <si>
    <t>Profenofós Técnico EL-Cropchem</t>
  </si>
  <si>
    <t>21000.018525/2019-90</t>
  </si>
  <si>
    <t>Bovenat</t>
  </si>
  <si>
    <t>21000.001477/2016-58</t>
  </si>
  <si>
    <t>Flutriafol Técnico Rotam</t>
  </si>
  <si>
    <t>21000.048944/2016-11</t>
  </si>
  <si>
    <t>Acetamiprid Nortox</t>
  </si>
  <si>
    <t>21000.007193/2019-18</t>
  </si>
  <si>
    <t>BI2003/16</t>
  </si>
  <si>
    <t>21000.053180/2018-30</t>
  </si>
  <si>
    <t>Sulis CE</t>
  </si>
  <si>
    <t>MFB Agrícola</t>
  </si>
  <si>
    <t>21000.005764/2019-80</t>
  </si>
  <si>
    <t>Podisibug</t>
  </si>
  <si>
    <t>Telenomus podisi​</t>
  </si>
  <si>
    <t>CP 2</t>
  </si>
  <si>
    <t>21000.002190/2011-31</t>
  </si>
  <si>
    <t>Major</t>
  </si>
  <si>
    <t>21000.010609/2011-28</t>
  </si>
  <si>
    <t>Fipronil Técnico AT</t>
  </si>
  <si>
    <t>21000.003925/2013-13</t>
  </si>
  <si>
    <t>Ciproconazole Técnico CCAB</t>
  </si>
  <si>
    <t>21000.000941/2013-46</t>
  </si>
  <si>
    <t>Ciproconazol Técnico ME2</t>
  </si>
  <si>
    <t>21000.007381/2013-51</t>
  </si>
  <si>
    <t>Clorotalonil Técnico Sinon</t>
  </si>
  <si>
    <t>21000.008512/2014-06</t>
  </si>
  <si>
    <t>Azoxystrobin Technical UPL BR</t>
  </si>
  <si>
    <t>21000.061967/2016-11</t>
  </si>
  <si>
    <t>Trinexapac JH Técnico Helm</t>
  </si>
  <si>
    <t>21000.016470/2017-11</t>
  </si>
  <si>
    <t>Trinexapaque-etílico Técnico Adama</t>
  </si>
  <si>
    <t>21000.051436/2017-93</t>
  </si>
  <si>
    <t>Trinexapaque Técnico Tecnomyl</t>
  </si>
  <si>
    <t>21000.021593/2018-55</t>
  </si>
  <si>
    <t>Difenoconazol Técnico Stockton</t>
  </si>
  <si>
    <t>21000.005705/2013-16</t>
  </si>
  <si>
    <t>Propiconazole Técnico Nortox BR</t>
  </si>
  <si>
    <t>Propiconazole</t>
  </si>
  <si>
    <t>21000.055913/2018-71</t>
  </si>
  <si>
    <t>Vestix</t>
  </si>
  <si>
    <t>21000.054224/2017-68</t>
  </si>
  <si>
    <t xml:space="preserve"> Sulfentrazone 500 SC Ouro Fino</t>
  </si>
  <si>
    <t>21000.018419/2019-14</t>
  </si>
  <si>
    <t>Optimun</t>
  </si>
  <si>
    <t>21000.015790/2011-69</t>
  </si>
  <si>
    <t>Clorpiri 480 EC</t>
  </si>
  <si>
    <t>21000.045256/2016-91</t>
  </si>
  <si>
    <t>Irado 800 WG</t>
  </si>
  <si>
    <t>21000.022331/2016-46</t>
  </si>
  <si>
    <t>Entoar</t>
  </si>
  <si>
    <t>21000.005466/2011-32</t>
  </si>
  <si>
    <t>Pilardifen</t>
  </si>
  <si>
    <t>21000.002186/2014-15</t>
  </si>
  <si>
    <t>Fomesafen Técnico LNH</t>
  </si>
  <si>
    <t>21000.043279/2017-42</t>
  </si>
  <si>
    <t>Fluroxipir-Meptílico Técnico Alta</t>
  </si>
  <si>
    <t>21000.009642/2013-77</t>
  </si>
  <si>
    <t>Sulfentrazone Técnico Rainbow</t>
  </si>
  <si>
    <t>21000.006396/2014-82</t>
  </si>
  <si>
    <t>Sulfentrazona Técnico Adama</t>
  </si>
  <si>
    <t>21000.002419/2018-11</t>
  </si>
  <si>
    <t>Flutriafol Técnico Nortox IV</t>
  </si>
  <si>
    <t>21000.040564/2017-10</t>
  </si>
  <si>
    <t>Indoxacarbe Técnico Nortox IV</t>
  </si>
  <si>
    <t>21000.004380/2013-54</t>
  </si>
  <si>
    <t>Duozina</t>
  </si>
  <si>
    <t>21000.006384/2015-39</t>
  </si>
  <si>
    <t xml:space="preserve"> Gliali</t>
  </si>
  <si>
    <t>21000.016637/2019-14</t>
  </si>
  <si>
    <t> Trichobio-P</t>
  </si>
  <si>
    <t>21000.026707/2019-34</t>
  </si>
  <si>
    <t>Harvista 1,3 SC  </t>
  </si>
  <si>
    <t>AgroFresh</t>
  </si>
  <si>
    <t>21000.055353/2019-35</t>
  </si>
  <si>
    <t>JB Tri-G</t>
  </si>
  <si>
    <t>21000.004586/2011-12</t>
  </si>
  <si>
    <t>Lambda-cialotrina Técnico Alta</t>
  </si>
  <si>
    <t>21000.002158/2013-17</t>
  </si>
  <si>
    <t>Imidacloprido Técnico ME2</t>
  </si>
  <si>
    <t>Legisnovo</t>
  </si>
  <si>
    <t>21000.007552/2014-22</t>
  </si>
  <si>
    <t>Ácido Indol Butírico Técnico</t>
  </si>
  <si>
    <t>Ácido 4-Indol-3-Ilbutírico </t>
  </si>
  <si>
    <t>21000.008398/2015-97</t>
  </si>
  <si>
    <t>Clorpirifós Técnico NGC</t>
  </si>
  <si>
    <t>21000.049709/2017-30</t>
  </si>
  <si>
    <t>Indoxacarbe Técnico Cropchem II</t>
  </si>
  <si>
    <t>21000.009827/2018-96</t>
  </si>
  <si>
    <t>Indoxacarb Técnico RTM</t>
  </si>
  <si>
    <t>21000.005084/2013-71</t>
  </si>
  <si>
    <t>Ankara Técnico</t>
  </si>
  <si>
    <t>Data de Aprovaçcão</t>
  </si>
  <si>
    <t>21000.008695/2014-51</t>
  </si>
  <si>
    <t>Iprodiona Sapec 500 SC</t>
  </si>
  <si>
    <t>Ano de 2018</t>
  </si>
  <si>
    <t>21000.061394/2016-18</t>
  </si>
  <si>
    <t>Magic</t>
  </si>
  <si>
    <t>21000.000306/2010-16</t>
  </si>
  <si>
    <t>Glifosato Alta 480 SL</t>
  </si>
  <si>
    <t>Alta América Latina</t>
  </si>
  <si>
    <t>21000.007471/2012-61</t>
  </si>
  <si>
    <t>Glifosato Técnico Dinagro</t>
  </si>
  <si>
    <t>21000.010452/2012-11</t>
  </si>
  <si>
    <t>Dinamic Técnico RL</t>
  </si>
  <si>
    <t>Arysta Lifescience do Brasil</t>
  </si>
  <si>
    <t>21000.005700/2015-55</t>
  </si>
  <si>
    <t>NotávelBR</t>
  </si>
  <si>
    <t>21000.003755/2014-40</t>
  </si>
  <si>
    <t>Tebuconazole Técnico Stockton</t>
  </si>
  <si>
    <t>21000.004078/2009-10</t>
  </si>
  <si>
    <t>Rifle</t>
  </si>
  <si>
    <t>FMC Química do Brasil</t>
  </si>
  <si>
    <t>21000.002858/2009-25</t>
  </si>
  <si>
    <t>Castor</t>
  </si>
  <si>
    <t>21000.004983/2015-18</t>
  </si>
  <si>
    <t>Tebuconazol Técnico Adama</t>
  </si>
  <si>
    <t>Adama Brasil</t>
  </si>
  <si>
    <t>21000.003201/2012-81</t>
  </si>
  <si>
    <t>Topsin 875 WG</t>
  </si>
  <si>
    <t>21000.005628/2015-66</t>
  </si>
  <si>
    <t>Acetamiprido Nortox 200 SP</t>
  </si>
  <si>
    <t>21000.005598/2012-45</t>
  </si>
  <si>
    <t>Tebutiuron Técnico Nortox</t>
  </si>
  <si>
    <t>21000.004887/2015-70</t>
  </si>
  <si>
    <t>Acefato Técnico Adama BR</t>
  </si>
  <si>
    <t>21000.000566/2013-34</t>
  </si>
  <si>
    <t>Azoxistrobina Técnico Oxon</t>
  </si>
  <si>
    <r>
      <rPr>
        <rFont val="Arial"/>
        <b/>
        <color rgb="FF000066"/>
        <sz val="10.0"/>
      </rPr>
      <t>PT</t>
    </r>
    <r>
      <rPr>
        <rFont val="Arial"/>
        <b val="0"/>
        <color rgb="FF000066"/>
        <sz val="10.0"/>
      </rPr>
      <t xml:space="preserve"> - Produto Técnico</t>
    </r>
  </si>
  <si>
    <t>Azoxystrobin Técnico Bailly</t>
  </si>
  <si>
    <r>
      <rPr>
        <rFont val="Arial"/>
        <b/>
        <color rgb="FF000066"/>
        <sz val="10.0"/>
      </rPr>
      <t>PTN</t>
    </r>
    <r>
      <rPr>
        <rFont val="Arial"/>
        <b val="0"/>
        <color rgb="FF000066"/>
        <sz val="10.0"/>
      </rPr>
      <t xml:space="preserve"> - Produto Técnico a Base de Ingrediente Ativo Novo</t>
    </r>
  </si>
  <si>
    <t>21000.008876/2014-88</t>
  </si>
  <si>
    <t>Azoxistrobina Técnico SNB</t>
  </si>
  <si>
    <t>Sipcam UPL</t>
  </si>
  <si>
    <r>
      <rPr>
        <rFont val="Arial"/>
        <b/>
        <color rgb="FF000066"/>
        <sz val="10.0"/>
      </rPr>
      <t>PTE</t>
    </r>
    <r>
      <rPr>
        <rFont val="Arial"/>
        <b val="0"/>
        <color rgb="FF000066"/>
        <sz val="10.0"/>
      </rPr>
      <t xml:space="preserve"> - Produto Técnico Equivalente</t>
    </r>
  </si>
  <si>
    <t>21000.007992/2015-61</t>
  </si>
  <si>
    <t>Acefato Técnico UPL BR</t>
  </si>
  <si>
    <t>UPL do Brasil</t>
  </si>
  <si>
    <r>
      <rPr>
        <rFont val="Arial"/>
        <b/>
        <color rgb="FF000066"/>
        <sz val="10.0"/>
      </rPr>
      <t>Pré-Mistura</t>
    </r>
    <r>
      <rPr>
        <rFont val="Arial"/>
        <b val="0"/>
        <color rgb="FF000066"/>
        <sz val="10.0"/>
      </rPr>
      <t xml:space="preserve"> - Produto Pré-mistura</t>
    </r>
  </si>
  <si>
    <t>21000.009091/2010-07</t>
  </si>
  <si>
    <t>Acefato Técnico CN</t>
  </si>
  <si>
    <t>Albaugh Agro Brasil</t>
  </si>
  <si>
    <r>
      <rPr>
        <rFont val="Arial"/>
        <b/>
        <color rgb="FF000066"/>
        <sz val="10.0"/>
      </rPr>
      <t xml:space="preserve">PF </t>
    </r>
    <r>
      <rPr>
        <rFont val="Arial"/>
        <b val="0"/>
        <color rgb="FF000066"/>
        <sz val="10.0"/>
      </rPr>
      <t>- Produto Formulado</t>
    </r>
  </si>
  <si>
    <t>21000.002939/2011-40</t>
  </si>
  <si>
    <t>Glifosato Tradecorp Técnico</t>
  </si>
  <si>
    <r>
      <rPr>
        <rFont val="Arial"/>
        <b/>
        <color rgb="FF000066"/>
        <sz val="10.0"/>
      </rPr>
      <t xml:space="preserve">PFN </t>
    </r>
    <r>
      <rPr>
        <rFont val="Arial"/>
        <b val="0"/>
        <color rgb="FF000066"/>
        <sz val="10.0"/>
      </rPr>
      <t>- Produto Formulado a Base de Ingrediente Ativo Novo</t>
    </r>
  </si>
  <si>
    <t>21000.010673/2012-90</t>
  </si>
  <si>
    <t>Tiametoxam Técnico Ouro Fino</t>
  </si>
  <si>
    <r>
      <rPr>
        <rFont val="Arial"/>
        <b/>
        <color rgb="FF000066"/>
        <sz val="10.0"/>
      </rPr>
      <t>PF/PTE</t>
    </r>
    <r>
      <rPr>
        <rFont val="Arial"/>
        <b val="0"/>
        <color rgb="FF000066"/>
        <sz val="10.0"/>
      </rPr>
      <t xml:space="preserve"> - Produto Formulado a Base de Produto Técnico Equivalente</t>
    </r>
  </si>
  <si>
    <t>21000.001816/2015-15</t>
  </si>
  <si>
    <t>Aceta</t>
  </si>
  <si>
    <t>BRA Defensivos Agrícolas</t>
  </si>
  <si>
    <r>
      <rPr>
        <rFont val="Arial"/>
        <b/>
        <color rgb="FF000066"/>
        <sz val="10.0"/>
      </rPr>
      <t xml:space="preserve">Bio </t>
    </r>
    <r>
      <rPr>
        <rFont val="Arial"/>
        <b val="0"/>
        <color rgb="FF000066"/>
        <sz val="10.0"/>
      </rPr>
      <t>- Produto Formulado Biológico, Microbiológico, Bioquímico, Extrato Vegetal, Regulador de Crescimento ou Semioquímico</t>
    </r>
    <r>
      <rPr>
        <rFont val="Arial"/>
        <b/>
        <color rgb="FF000066"/>
        <sz val="10.0"/>
      </rPr>
      <t>;</t>
    </r>
    <r>
      <rPr>
        <rFont val="Arial"/>
        <b val="0"/>
        <color rgb="FF000066"/>
        <sz val="10.0"/>
      </rPr>
      <t xml:space="preserve"> de Baixo Risco</t>
    </r>
  </si>
  <si>
    <t>21000.001226/2014-10</t>
  </si>
  <si>
    <t>Krost 970 WG</t>
  </si>
  <si>
    <r>
      <rPr>
        <rFont val="Arial"/>
        <b/>
        <color rgb="FF000066"/>
        <sz val="10.0"/>
      </rPr>
      <t>Bio/Org</t>
    </r>
    <r>
      <rPr>
        <rFont val="Arial"/>
        <b val="0"/>
        <color rgb="FF000066"/>
        <sz val="10.0"/>
      </rPr>
      <t xml:space="preserve"> - Produto Formulado Biológico, Microbiológico, Bioquímico, Extrato Vegetal, Regulador de Crescimento ou Semioquímico, para a Agricultura Orgânica</t>
    </r>
  </si>
  <si>
    <t>21000.000397/2013-32</t>
  </si>
  <si>
    <t>Natu</t>
  </si>
  <si>
    <t>21000.010776/2009-54</t>
  </si>
  <si>
    <t>Tebas</t>
  </si>
  <si>
    <t>21000.011132/2009-83</t>
  </si>
  <si>
    <t>Orbis</t>
  </si>
  <si>
    <t>21000.003716/2011-08</t>
  </si>
  <si>
    <t>Missil</t>
  </si>
  <si>
    <t>21000.002859/2013-56</t>
  </si>
  <si>
    <t>Helmoquate</t>
  </si>
  <si>
    <t>21000.005860/2010-90</t>
  </si>
  <si>
    <t>Gliforedy</t>
  </si>
  <si>
    <t>21000.005861/2010-34</t>
  </si>
  <si>
    <t>Gliforedy Nufarm</t>
  </si>
  <si>
    <t>21000.004920/2010-57</t>
  </si>
  <si>
    <t>Glifosato High Load</t>
  </si>
  <si>
    <t>21000.005936/2012-49</t>
  </si>
  <si>
    <t>Tebutiurom Nufarm 500 SC</t>
  </si>
  <si>
    <t>21000.005748/2015-63</t>
  </si>
  <si>
    <t>Acetamiprid Nortox SP</t>
  </si>
  <si>
    <t>21000.008043/2013-36</t>
  </si>
  <si>
    <t>Verdict Max</t>
  </si>
  <si>
    <t>21000.010839/2012-78</t>
  </si>
  <si>
    <t>Verdict Mays</t>
  </si>
  <si>
    <t>21000.008042/2013-91</t>
  </si>
  <si>
    <t>Gallant HL</t>
  </si>
  <si>
    <t>21000.008041/2013-47</t>
  </si>
  <si>
    <t>Verdict HL</t>
  </si>
  <si>
    <t>21000.010841/2012-47</t>
  </si>
  <si>
    <t>Gallant Mays</t>
  </si>
  <si>
    <t>21000.010840/2012-01</t>
  </si>
  <si>
    <t>Gallant Milho</t>
  </si>
  <si>
    <t>21000.010838/2012-23</t>
  </si>
  <si>
    <t>Verdict Milho</t>
  </si>
  <si>
    <t>21000.008130/2015-55</t>
  </si>
  <si>
    <t>Tebuconazol Técnico Nufarm</t>
  </si>
  <si>
    <t>21000.004234/2015-91</t>
  </si>
  <si>
    <t>Lufenuron Técnico SN</t>
  </si>
  <si>
    <t>21000.007870/2014-93</t>
  </si>
  <si>
    <t>Lufenurom Técnico SN-Cropchem</t>
  </si>
  <si>
    <t>21000.010301/2011-82</t>
  </si>
  <si>
    <t>Lufenuron Técnico Oxon</t>
  </si>
  <si>
    <t>21000.008040/2013-01</t>
  </si>
  <si>
    <t>Gallant Max</t>
  </si>
  <si>
    <t>21000.008014/2012-93</t>
  </si>
  <si>
    <t>Isoxaflutol Técnico Milenia</t>
  </si>
  <si>
    <t>21000.004097/2010-80</t>
  </si>
  <si>
    <t>Verdict NF</t>
  </si>
  <si>
    <t>Gallant NF</t>
  </si>
  <si>
    <t>21000.052275/2016-74</t>
  </si>
  <si>
    <t>Cotésia Biorganic</t>
  </si>
  <si>
    <t>Bioorganic</t>
  </si>
  <si>
    <t>Não determinada devido à natureza do produto (inimigos naturais)</t>
  </si>
  <si>
    <t>21000.026549/2016-70</t>
  </si>
  <si>
    <t>Piriproxifem Técnico Alta</t>
  </si>
  <si>
    <t>Piriproxifeno</t>
  </si>
  <si>
    <t>21000.055029/2016-74</t>
  </si>
  <si>
    <t>Piriproxifem Técnico BRA</t>
  </si>
  <si>
    <t>21000.030163/2016-62</t>
  </si>
  <si>
    <t>Piriproxifeno Técnico Cropchem</t>
  </si>
  <si>
    <t>21000.002075/2011-66</t>
  </si>
  <si>
    <t>Azoxystrobin TB Técnico Helm</t>
  </si>
  <si>
    <t>21000.008488/2014-05</t>
  </si>
  <si>
    <t>Diflubenzurom Técnico Ouro Fino</t>
  </si>
  <si>
    <t>21000.004475/2012-97</t>
  </si>
  <si>
    <t>Tebuconazole Técnico Nortox CH</t>
  </si>
  <si>
    <t>21000.004392/2009-01</t>
  </si>
  <si>
    <t>Bolero</t>
  </si>
  <si>
    <t>21000.000650/2009-71</t>
  </si>
  <si>
    <t>Swing Gold</t>
  </si>
  <si>
    <t>Dimoxistrobina; Epoxiconazol</t>
  </si>
  <si>
    <t>21000.002137/2011-30</t>
  </si>
  <si>
    <t>Glifosato Alta 757 SG</t>
  </si>
  <si>
    <t>21000.024540/2017-13</t>
  </si>
  <si>
    <t>Insidiomip</t>
  </si>
  <si>
    <t>21000.006889/2015-01</t>
  </si>
  <si>
    <t>Lambda-cyhalothrin JF Técnico Helm</t>
  </si>
  <si>
    <t>21000.002106/2011-89</t>
  </si>
  <si>
    <t>Lambda-cialotrina Tradecorp Técnico</t>
  </si>
  <si>
    <t>21000.005292/2015-31</t>
  </si>
  <si>
    <t>2,4-D Técnico STK</t>
  </si>
  <si>
    <t>21000.062885/2016-86</t>
  </si>
  <si>
    <t>Exterminador Bio</t>
  </si>
  <si>
    <t>Simbiose Indústria e Comércio</t>
  </si>
  <si>
    <t>21000.002104/2015-13</t>
  </si>
  <si>
    <t>Yang</t>
  </si>
  <si>
    <t>21000.020312/2016-85</t>
  </si>
  <si>
    <t>Winner Max EC</t>
  </si>
  <si>
    <t>21000.063173/2016-84</t>
  </si>
  <si>
    <t>Fitoneem</t>
  </si>
  <si>
    <r>
      <rPr>
        <rFont val="Arial"/>
        <color rgb="FF000066"/>
        <sz val="11.0"/>
      </rPr>
      <t>Óleo de Nim (</t>
    </r>
    <r>
      <rPr>
        <rFont val="Arial"/>
        <i/>
        <color rgb="FF000066"/>
        <sz val="10.0"/>
      </rPr>
      <t>Azadirachta indica</t>
    </r>
    <r>
      <rPr>
        <rFont val="Arial"/>
        <color rgb="FF000066"/>
        <sz val="10.0"/>
      </rPr>
      <t>)</t>
    </r>
  </si>
  <si>
    <t>Dalneem</t>
  </si>
  <si>
    <t>21000.009305/2017-11</t>
  </si>
  <si>
    <t>Piriproxifem Técnico UPL</t>
  </si>
  <si>
    <t>21000.000269/2015-51</t>
  </si>
  <si>
    <t>Piriproxifen Técnico Adama</t>
  </si>
  <si>
    <t>21000.000437/2016-99</t>
  </si>
  <si>
    <t>Fluazinam Técnico Rotam</t>
  </si>
  <si>
    <t>21000.008618/2015-82</t>
  </si>
  <si>
    <t>Paclobutrazol Técnico Proplan</t>
  </si>
  <si>
    <t>21000.002711/2014-01</t>
  </si>
  <si>
    <t>Piriproxifen Técnico Nortox</t>
  </si>
  <si>
    <t>21000.007494/2014-37</t>
  </si>
  <si>
    <t>Piriproxifen Técnico CCAB</t>
  </si>
  <si>
    <t>21000.003579/2015-27</t>
  </si>
  <si>
    <t>Cletodim Técnico Alta</t>
  </si>
  <si>
    <t>21000.040524/2016-89</t>
  </si>
  <si>
    <t>Kraken 240 EC</t>
  </si>
  <si>
    <t>21000.004961/2012-13</t>
  </si>
  <si>
    <t>Azox 250 SC</t>
  </si>
  <si>
    <t>21000.002048/2015-17</t>
  </si>
  <si>
    <t>Tebuco Nortox SC</t>
  </si>
  <si>
    <t>21000.007432/2013-44</t>
  </si>
  <si>
    <t>Clean Spray</t>
  </si>
  <si>
    <t>21000.004756/2013-21</t>
  </si>
  <si>
    <t>Ponto Final</t>
  </si>
  <si>
    <t>Bthek Biotecnologia</t>
  </si>
  <si>
    <t>21000.010391/2013-73</t>
  </si>
  <si>
    <t>Fluensulfone Técnico</t>
  </si>
  <si>
    <t>Fluensulfona</t>
  </si>
  <si>
    <t>21000.000826/2013-71</t>
  </si>
  <si>
    <t>Acetamipride Técnico Genbra</t>
  </si>
  <si>
    <t>21000.000037/2016-83</t>
  </si>
  <si>
    <t>Nimitz EC</t>
  </si>
  <si>
    <t>21000.009683/2017-97</t>
  </si>
  <si>
    <t>PFC-Control</t>
  </si>
  <si>
    <t>21000.001767/2015-11</t>
  </si>
  <si>
    <t>Tebuco Nortox 430 SC</t>
  </si>
  <si>
    <t>21000.010393/2013-62</t>
  </si>
  <si>
    <t>Nimitz</t>
  </si>
  <si>
    <t>21000.010352/2013-76</t>
  </si>
  <si>
    <t>Acetamiprid SHCC Técnico</t>
  </si>
  <si>
    <t xml:space="preserve"> Cross Link Consultoria e Comércio</t>
  </si>
  <si>
    <t>21000.008498/2009-75</t>
  </si>
  <si>
    <t>Hexazinona 750 Volcano</t>
  </si>
  <si>
    <t>Volcano Agrociência</t>
  </si>
  <si>
    <t>21000.000851/2015-17</t>
  </si>
  <si>
    <t>Atrazina Max Nortox</t>
  </si>
  <si>
    <t>21000.003465/2011-53</t>
  </si>
  <si>
    <t>Maestro 800 WG</t>
  </si>
  <si>
    <t>21000.062852/2016-36</t>
  </si>
  <si>
    <t>Nimitz BR</t>
  </si>
  <si>
    <t>21000.063862/2016-99</t>
  </si>
  <si>
    <t>Nimitz TS</t>
  </si>
  <si>
    <t>21000.003803/2012-38</t>
  </si>
  <si>
    <t>Simazin Técnico CCAB</t>
  </si>
  <si>
    <t>21000.010541/2013-49</t>
  </si>
  <si>
    <t>Cercobin 875 WG</t>
  </si>
  <si>
    <t>21000.004189/2014-93</t>
  </si>
  <si>
    <t>Lufenurom Técnico RI-Cropchem</t>
  </si>
  <si>
    <t>21000.003435/2011-47</t>
  </si>
  <si>
    <t>Simazina Técnico Alta</t>
  </si>
  <si>
    <t>21000.002243/2013-85</t>
  </si>
  <si>
    <t>Amulet Top</t>
  </si>
  <si>
    <t>21000.007273/2014-69</t>
  </si>
  <si>
    <t>Revolux</t>
  </si>
  <si>
    <t>Metoxifenozida; Espinetoram</t>
  </si>
  <si>
    <t>21000.008231/2014-45</t>
  </si>
  <si>
    <t>Fidele</t>
  </si>
  <si>
    <t>21000.008237/2014-12</t>
  </si>
  <si>
    <t>Intrepid Edge</t>
  </si>
  <si>
    <t>21000.008629/2011-39</t>
  </si>
  <si>
    <t>Atrazina 500 SC Rainbow</t>
  </si>
  <si>
    <t>21000.008628/2011-94</t>
  </si>
  <si>
    <t>Metomil Técnico Sinon</t>
  </si>
  <si>
    <t>21000.004931/2015-41</t>
  </si>
  <si>
    <t>Metomil Técnico Nortox CH</t>
  </si>
  <si>
    <t>21000.012506/2010-11</t>
  </si>
  <si>
    <t>Simazina Técnico Rainbow</t>
  </si>
  <si>
    <t>21000.004982/2015-73</t>
  </si>
  <si>
    <t>Simazina Técnico Adama</t>
  </si>
  <si>
    <t>21000.006488/2015-43</t>
  </si>
  <si>
    <t>Metomil Técnico Adama BR</t>
  </si>
  <si>
    <t>21000.001510/2013-05</t>
  </si>
  <si>
    <t>2,4-D Tecnico Agroimport</t>
  </si>
  <si>
    <t>Agro Import do Brasil</t>
  </si>
  <si>
    <t>21000.006550/2012-54</t>
  </si>
  <si>
    <t>Fludioxonil Tecnico Milenia</t>
  </si>
  <si>
    <t>21000.001075/2014-91</t>
  </si>
  <si>
    <t>Delfos Max 430 SC</t>
  </si>
  <si>
    <t>21000.007645/2011-12</t>
  </si>
  <si>
    <t>Tibet</t>
  </si>
  <si>
    <t>Fluroxipir-meptílico; Picloram</t>
  </si>
  <si>
    <t>21000.002803/2015-63</t>
  </si>
  <si>
    <t>Linus 200 SP</t>
  </si>
  <si>
    <t>21000.008878/2008-29</t>
  </si>
  <si>
    <t>Airone</t>
  </si>
  <si>
    <t>Hidróxido de Cobre; Oxicloreto de Cobre</t>
  </si>
  <si>
    <t>Isagro Brasil</t>
  </si>
  <si>
    <t>21000.008195/2013-39</t>
  </si>
  <si>
    <t>Dominum XT</t>
  </si>
  <si>
    <t>Aminopiralide; Picloram; Triclopir-butotílico</t>
  </si>
  <si>
    <t>21000.008655/2013-29</t>
  </si>
  <si>
    <t>Planador XT</t>
  </si>
  <si>
    <t>21000.008656/2013-73</t>
  </si>
  <si>
    <t>Trueno XT</t>
  </si>
  <si>
    <t>21000.010394/2009-21</t>
  </si>
  <si>
    <t>Cartap Técnico Volcano</t>
  </si>
  <si>
    <t>Cartape</t>
  </si>
  <si>
    <t>21000.003926/2011-98</t>
  </si>
  <si>
    <t>Picloram Nortox 240 SL</t>
  </si>
  <si>
    <t>21000.003091/2012-57</t>
  </si>
  <si>
    <t>Dominum EZ Forestry</t>
  </si>
  <si>
    <t>Aminopiralide; Fluroxipir-Meptílico</t>
  </si>
  <si>
    <t>21000.004159/2013-04</t>
  </si>
  <si>
    <t>Atuantt Técnico</t>
  </si>
  <si>
    <t>21000.003538/2013-79</t>
  </si>
  <si>
    <t>Triclopyr Tecnico CCAB</t>
  </si>
  <si>
    <t>21000.003555/2013-14</t>
  </si>
  <si>
    <t>Triclopir Tecnico Genbra</t>
  </si>
  <si>
    <t>21000.007268/2014-56</t>
  </si>
  <si>
    <t>Rizos</t>
  </si>
  <si>
    <t>Laboratório de Bio Controle Farroupilha</t>
  </si>
  <si>
    <t>21000.005813/2012-16</t>
  </si>
  <si>
    <t>Metry</t>
  </si>
  <si>
    <t>21000.008927/2009-12</t>
  </si>
  <si>
    <t>Fipronil Técnico Consagro</t>
  </si>
  <si>
    <t>21000.002994/2012-11</t>
  </si>
  <si>
    <t>Mancozeb CCAB 800 WP</t>
  </si>
  <si>
    <t>21000.004383/2012-15</t>
  </si>
  <si>
    <t>Sniper</t>
  </si>
  <si>
    <t>21000.003983/2015-09</t>
  </si>
  <si>
    <t>Tibet Prime</t>
  </si>
  <si>
    <t>21000.007903/2015-86</t>
  </si>
  <si>
    <t>Kroll</t>
  </si>
  <si>
    <t>Cletodim; Quizalofop-P-Etílico</t>
  </si>
  <si>
    <t>21000.001268/2011-08</t>
  </si>
  <si>
    <t>Triclopir-butotilico Tecnico Nufarm</t>
  </si>
  <si>
    <t>21000.050434/2016-04</t>
  </si>
  <si>
    <t>Cronnos OD</t>
  </si>
  <si>
    <t>21000.007267/2014-10</t>
  </si>
  <si>
    <t>Onix</t>
  </si>
  <si>
    <t>Bacillus methylotrophicus</t>
  </si>
  <si>
    <t>21000.010989/2012-81</t>
  </si>
  <si>
    <t>Banjo</t>
  </si>
  <si>
    <t>21000.004960/2012-61</t>
  </si>
  <si>
    <t xml:space="preserve">Ciproconazol Tradecorp Técnico </t>
  </si>
  <si>
    <t>21000.009066/2010-15</t>
  </si>
  <si>
    <t>Trop SL</t>
  </si>
  <si>
    <t>21000.008005/2010-31</t>
  </si>
  <si>
    <t>Revogar 800 WG</t>
  </si>
  <si>
    <t>21000.009065/2010-71</t>
  </si>
  <si>
    <t>Trop 480 SL</t>
  </si>
  <si>
    <t>21000.004125/2013-10</t>
  </si>
  <si>
    <t>Ciproconazol Técnico Genbra</t>
  </si>
  <si>
    <t>21000.010108/2011-41</t>
  </si>
  <si>
    <t>Convicto</t>
  </si>
  <si>
    <t>Azoxistrobina; Epoxiconazol</t>
  </si>
  <si>
    <t>21000.010106/2011-52</t>
  </si>
  <si>
    <t>Convicto SC</t>
  </si>
  <si>
    <t>21000.005438/2011-15</t>
  </si>
  <si>
    <t>Sparviero 50</t>
  </si>
  <si>
    <t>21000.003466/2011-06</t>
  </si>
  <si>
    <t>Maestro 250 FS</t>
  </si>
  <si>
    <t>21000.002116/2017-18</t>
  </si>
  <si>
    <t>Thiodiplus 350 FS</t>
  </si>
  <si>
    <t>21000.002112/2017-21</t>
  </si>
  <si>
    <t>Thiobio 350 SC</t>
  </si>
  <si>
    <t>21000.004922/2012-16</t>
  </si>
  <si>
    <t>Zino 750 WG</t>
  </si>
  <si>
    <t>21000.007812/2014-60</t>
  </si>
  <si>
    <t>Clariva PN BR</t>
  </si>
  <si>
    <t>Pasteuria nishizawae</t>
  </si>
  <si>
    <t>21000.010413/2013-03</t>
  </si>
  <si>
    <t>Soyclean Xtra</t>
  </si>
  <si>
    <t>21000.010890/2010-18</t>
  </si>
  <si>
    <t>Greener</t>
  </si>
  <si>
    <t>21000.007215/2012-73</t>
  </si>
  <si>
    <t>Station 240 SL</t>
  </si>
  <si>
    <t>21000.005764/2012-11</t>
  </si>
  <si>
    <t>Campestre 240 SL</t>
  </si>
  <si>
    <t>21000.012846/2010-42</t>
  </si>
  <si>
    <t>Glifosato DVA Agro Técnico</t>
  </si>
  <si>
    <t>21000.007984/2010-18</t>
  </si>
  <si>
    <t>Zonic</t>
  </si>
  <si>
    <t>Amicarbazona; Diurom; Hexazinona</t>
  </si>
  <si>
    <t>21000.008082/2010-91 </t>
  </si>
  <si>
    <t>Guerrero</t>
  </si>
  <si>
    <t>21000.010863/2012-15 </t>
  </si>
  <si>
    <t>Glifomega Técnico</t>
  </si>
  <si>
    <t>21000.010010/2011-94</t>
  </si>
  <si>
    <t>Luger</t>
  </si>
  <si>
    <t>21000.042531/2017-04</t>
  </si>
  <si>
    <t>Chrysogen</t>
  </si>
  <si>
    <r>
      <rPr>
        <rFont val="Arial"/>
        <color rgb="FF000066"/>
        <sz val="10.0"/>
      </rPr>
      <t xml:space="preserve">Baculovirus - </t>
    </r>
    <r>
      <rPr>
        <rFont val="Arial"/>
        <i/>
        <color rgb="FF000066"/>
        <sz val="10.0"/>
      </rPr>
      <t>Chrysodeixis includens</t>
    </r>
    <r>
      <rPr>
        <rFont val="Arial"/>
        <color rgb="FF000066"/>
        <sz val="10.0"/>
      </rPr>
      <t xml:space="preserve"> nucleopolyhedrovirus (ChinNPV)</t>
    </r>
  </si>
  <si>
    <t>21000.044104/2017-52</t>
  </si>
  <si>
    <t>Chrysogen CCAB</t>
  </si>
  <si>
    <r>
      <rPr>
        <rFont val="Arial"/>
        <color rgb="FF000066"/>
        <sz val="10.0"/>
      </rPr>
      <t xml:space="preserve">Baculovirus - </t>
    </r>
    <r>
      <rPr>
        <rFont val="Arial"/>
        <i/>
        <color rgb="FF000066"/>
        <sz val="10.0"/>
      </rPr>
      <t xml:space="preserve">Chrysodeixis includens </t>
    </r>
    <r>
      <rPr>
        <rFont val="Arial"/>
        <color rgb="FF000066"/>
        <sz val="10.0"/>
      </rPr>
      <t>nucleopolyhedrovirus (ChinNPV)</t>
    </r>
  </si>
  <si>
    <t>21000.004460/2013-18</t>
  </si>
  <si>
    <t>Acefato Técnico SUP</t>
  </si>
  <si>
    <t>21000.005153/2013-46</t>
  </si>
  <si>
    <t>Acefato Técnico Rainbow</t>
  </si>
  <si>
    <t>21000.009301/2013-00</t>
  </si>
  <si>
    <t>Acefato Técnico Biorisk</t>
  </si>
  <si>
    <t>21000.036239/2017-44 </t>
  </si>
  <si>
    <t>Cartugen</t>
  </si>
  <si>
    <r>
      <rPr>
        <rFont val="Arial"/>
        <color rgb="FF000066"/>
        <sz val="10.0"/>
      </rPr>
      <t xml:space="preserve">Baculovirus - </t>
    </r>
    <r>
      <rPr>
        <rFont val="Arial"/>
        <i/>
        <color rgb="FF000066"/>
        <sz val="10.0"/>
      </rPr>
      <t>Spodoptera frugiperda</t>
    </r>
    <r>
      <rPr>
        <rFont val="Arial"/>
        <color rgb="FF000066"/>
        <sz val="10.0"/>
      </rPr>
      <t xml:space="preserve"> multiplenucleopolyhedrovirus (SfMNPV)</t>
    </r>
  </si>
  <si>
    <t>21000.038361/2017-55</t>
  </si>
  <si>
    <t>Cartugen CCAB</t>
  </si>
  <si>
    <r>
      <rPr>
        <rFont val="Arial"/>
        <color rgb="FF000066"/>
        <sz val="10.0"/>
      </rPr>
      <t xml:space="preserve">Baculovirus - </t>
    </r>
    <r>
      <rPr>
        <rFont val="Arial"/>
        <i/>
        <color rgb="FF000066"/>
        <sz val="10.0"/>
      </rPr>
      <t>Spodoptera frugiperda</t>
    </r>
    <r>
      <rPr>
        <rFont val="Arial"/>
        <color rgb="FF000066"/>
        <sz val="10.0"/>
      </rPr>
      <t xml:space="preserve"> multiplenucleopolyhedrovirus (SfMNPV)</t>
    </r>
  </si>
  <si>
    <t>21000.001009/2013-21</t>
  </si>
  <si>
    <t>Acefato Técnico AgroImport</t>
  </si>
  <si>
    <t>21000.003637/2014-31</t>
  </si>
  <si>
    <t>Acephate Technical</t>
  </si>
  <si>
    <t>21000.008115/2011-83 </t>
  </si>
  <si>
    <t>Ametrina 500 SC Rainbow</t>
  </si>
  <si>
    <t>21000.008203/2012-66</t>
  </si>
  <si>
    <t>Glifosato Atanor IV</t>
  </si>
  <si>
    <t>21000.015830/2011-72</t>
  </si>
  <si>
    <t xml:space="preserve">Flutriafol Tradecorp Técnico </t>
  </si>
  <si>
    <t>21000.010333/2012-69</t>
  </si>
  <si>
    <t>Cipermetrina Técnico Red Surcos</t>
  </si>
  <si>
    <t>21000.000812/2013-58</t>
  </si>
  <si>
    <t>Lavra</t>
  </si>
  <si>
    <t>2,4-D; Picloram</t>
  </si>
  <si>
    <t>21000.011211/2018-85</t>
  </si>
  <si>
    <t>Tiofanato Metil Técnico Nortox III</t>
  </si>
  <si>
    <t>21000.004048/2014-71</t>
  </si>
  <si>
    <t>Lufenuron Técnico Nortox CH</t>
  </si>
  <si>
    <t>21000.007052/2015-71</t>
  </si>
  <si>
    <t>Nicossulfuron Técnico RDB </t>
  </si>
  <si>
    <t>Nicosulfurom</t>
  </si>
  <si>
    <t>21000.040601/2016-09</t>
  </si>
  <si>
    <t>Nicossulfuron Técnico Sino-Agri</t>
  </si>
  <si>
    <t>21000.007556/2012-49</t>
  </si>
  <si>
    <t>Metomil Técnico</t>
  </si>
  <si>
    <t>21000.009798/2013-58</t>
  </si>
  <si>
    <t>Metomil Técnico Mil</t>
  </si>
  <si>
    <t>21000.018139/2017-36 </t>
  </si>
  <si>
    <t>Atrazina Técnica Adama</t>
  </si>
  <si>
    <t>21000.003108/2013-57</t>
  </si>
  <si>
    <t>Diflubenzurom Técnico ME2</t>
  </si>
  <si>
    <t>21000.008579/2015-13 </t>
  </si>
  <si>
    <t>Kraton</t>
  </si>
  <si>
    <t xml:space="preserve">21000.011793/2011-23 </t>
  </si>
  <si>
    <t>T-Hex</t>
  </si>
  <si>
    <t>Tiodicarbe; Hexazinona</t>
  </si>
  <si>
    <t xml:space="preserve">21000.002563/2011-73 </t>
  </si>
  <si>
    <t>Thiodicarb 350 FS</t>
  </si>
  <si>
    <t xml:space="preserve">21000.009276/2012-75 </t>
  </si>
  <si>
    <t>Atrazina 500 Sc Alamos</t>
  </si>
  <si>
    <t>Alamos do Brasil</t>
  </si>
  <si>
    <t>21000.003651/2014-35</t>
  </si>
  <si>
    <t>Flutriafol Técnico Nortox CH</t>
  </si>
  <si>
    <t>21000.015791/2011-11 </t>
  </si>
  <si>
    <t>Diquat Nufarm 200 SL</t>
  </si>
  <si>
    <t>21000.000606/2013-48</t>
  </si>
  <si>
    <t>Azoxistrobina Técnico Alta II</t>
  </si>
  <si>
    <t>21000.003113/2013-60</t>
  </si>
  <si>
    <t>Grandus WG</t>
  </si>
  <si>
    <t>Nicosulfurom; Atrazina</t>
  </si>
  <si>
    <t>21000.051444/2017-30</t>
  </si>
  <si>
    <t>Tiofanato-Metílico Técnico Mega</t>
  </si>
  <si>
    <t>21000.024269/2017-16</t>
  </si>
  <si>
    <t>Mancozebe Técnico BRA</t>
  </si>
  <si>
    <t>21000.009574/2012-65</t>
  </si>
  <si>
    <t>Wild</t>
  </si>
  <si>
    <t>21000.003559/2013-94</t>
  </si>
  <si>
    <t>Paicer</t>
  </si>
  <si>
    <t>21000.003405/2017-26 </t>
  </si>
  <si>
    <t>Faith</t>
  </si>
  <si>
    <t>21000.003407/2017-15 </t>
  </si>
  <si>
    <t>Faith SP</t>
  </si>
  <si>
    <t>21000.008070/2015-71 </t>
  </si>
  <si>
    <t>Cartago</t>
  </si>
  <si>
    <t>21000.010999/2011-36 </t>
  </si>
  <si>
    <t>Lufenurom Nufarm 50 EC</t>
  </si>
  <si>
    <t>21000.003864/2016-29</t>
  </si>
  <si>
    <t>Azoxistrobina Técnico Tide</t>
  </si>
  <si>
    <t>Tide do Brasil</t>
  </si>
  <si>
    <t>21000.025506/2017-58</t>
  </si>
  <si>
    <t>Daytona</t>
  </si>
  <si>
    <t>Koppert do Brasil Sistemas Biologicos</t>
  </si>
  <si>
    <t>21000.008037/2012-06</t>
  </si>
  <si>
    <t>Hexitiazoxi Tradecorp Técnico</t>
  </si>
  <si>
    <t>Hexitiazoxi</t>
  </si>
  <si>
    <t>21000.006943/2015-19</t>
  </si>
  <si>
    <t>Cletodim Técnico Nufarm</t>
  </si>
  <si>
    <t>21000.006627/2015-39</t>
  </si>
  <si>
    <t>Clethodim Técnico BCS</t>
  </si>
  <si>
    <t>Bayer S.A.</t>
  </si>
  <si>
    <t>21000.008647/2015-44 </t>
  </si>
  <si>
    <t>Cletodim Técnico Adama</t>
  </si>
  <si>
    <t>21000.003899/2015-87</t>
  </si>
  <si>
    <t>Cletodim Técnico Cropchem</t>
  </si>
  <si>
    <t>21000.007381/2015-12</t>
  </si>
  <si>
    <t>Clethodim Técnico RTM</t>
  </si>
  <si>
    <t>21000.002693/2015-30</t>
  </si>
  <si>
    <t>Imazethapyr Técnico Biesterfeld</t>
  </si>
  <si>
    <t>Biesterfeld do Brasil</t>
  </si>
  <si>
    <t>21000.046918/2016-41 </t>
  </si>
  <si>
    <t xml:space="preserve">Imazetapir Técnico Adama BR </t>
  </si>
  <si>
    <t>21000.053343/2016-12 </t>
  </si>
  <si>
    <t>Imazetapir CTécnico Helm</t>
  </si>
  <si>
    <t>21000.007318/2012-33 </t>
  </si>
  <si>
    <t>Clomazone JB Técnico FMC</t>
  </si>
  <si>
    <t>21000.003874/2014-01</t>
  </si>
  <si>
    <t>2,4-D Técnico Agrisor</t>
  </si>
  <si>
    <t>21000.022661/2017-12 </t>
  </si>
  <si>
    <t>Diamond</t>
  </si>
  <si>
    <t>Trichoderma koningiopsis</t>
  </si>
  <si>
    <t>21000.006719/2013-57</t>
  </si>
  <si>
    <t>Captan Técnico Rainbow</t>
  </si>
  <si>
    <t>Captan</t>
  </si>
  <si>
    <t>21000.007270/2014-25</t>
  </si>
  <si>
    <t>Azoxistrobina Pré-Mistura Milenia</t>
  </si>
  <si>
    <t>21000.063767/2016-95</t>
  </si>
  <si>
    <t>Staff</t>
  </si>
  <si>
    <t>21000.006966/2013-53</t>
  </si>
  <si>
    <t>Spirodiclofeno Técnico Helm</t>
  </si>
  <si>
    <t>21000.021080/2017-63</t>
  </si>
  <si>
    <t>Espirodiclofeno Técnico Alta</t>
  </si>
  <si>
    <t>21000.031970/2017-83</t>
  </si>
  <si>
    <t>Spirodiclofeno Técnico Sulphur Mills</t>
  </si>
  <si>
    <t>21000.000272/2014-93</t>
  </si>
  <si>
    <t>Hexazinone Técnico RTM</t>
  </si>
  <si>
    <t>21000.009702/2012-71</t>
  </si>
  <si>
    <t>Hexazinona Técnica Proventis</t>
  </si>
  <si>
    <t>21000.004597/2018-79</t>
  </si>
  <si>
    <t>Imazetapir Técnico Alta</t>
  </si>
  <si>
    <t>21000.002181/2015-73 </t>
  </si>
  <si>
    <t>Imazetapyr Técnico SCY-Cropchem</t>
  </si>
  <si>
    <t>21000.053725/2016-46</t>
  </si>
  <si>
    <t>Hexazinone Técnico Sino-Agri</t>
  </si>
  <si>
    <t>21000.010451/2012-77 </t>
  </si>
  <si>
    <t>Dinamic Técnico DC</t>
  </si>
  <si>
    <t>21000.004412/2013-11</t>
  </si>
  <si>
    <t>Fluazinan Técnico SH</t>
  </si>
  <si>
    <t>21000.009679/2017-29 </t>
  </si>
  <si>
    <t>Super BT</t>
  </si>
  <si>
    <t xml:space="preserve"> Bacillus thuringiensis</t>
  </si>
  <si>
    <t>21000.009675/2017-41</t>
  </si>
  <si>
    <t>Eficaz Nema</t>
  </si>
  <si>
    <t>21000.021705/2017-97 </t>
  </si>
  <si>
    <t>Nematec</t>
  </si>
  <si>
    <t>Deladenus siricidicola</t>
  </si>
  <si>
    <t>Embrapa Florestas</t>
  </si>
  <si>
    <t>21000.004343/2017-70 </t>
  </si>
  <si>
    <t>Faith SD 750 SP</t>
  </si>
  <si>
    <t xml:space="preserve">21000.025508/2017-47 </t>
  </si>
  <si>
    <t>Octane</t>
  </si>
  <si>
    <t>21000.059152/2016-64</t>
  </si>
  <si>
    <t>Daniato</t>
  </si>
  <si>
    <t>21000.003761/2012-35 </t>
  </si>
  <si>
    <t>Batalha</t>
  </si>
  <si>
    <t>21000.010401/2010-28</t>
  </si>
  <si>
    <t>Chloromo</t>
  </si>
  <si>
    <t>Sabero Organics</t>
  </si>
  <si>
    <t>21000.036974/2017-58</t>
  </si>
  <si>
    <t>Serifel</t>
  </si>
  <si>
    <t>21000.003412/2013-02 </t>
  </si>
  <si>
    <t>Clomazona Tradecorp Técnico</t>
  </si>
  <si>
    <t>21000.008390/2014-40</t>
  </si>
  <si>
    <t>Metribuzin Pré-Mistura</t>
  </si>
  <si>
    <t>21000.006970/2014-01</t>
  </si>
  <si>
    <t>Pherodis HÁ</t>
  </si>
  <si>
    <t>(z)-11 hexadecenal; (z)-9- hexadecenal; (z)-7- hexadecenal</t>
  </si>
  <si>
    <t>21000.008630/2011-63</t>
  </si>
  <si>
    <t>Simatop Rainbow</t>
  </si>
  <si>
    <t>21000.049204/2017-75</t>
  </si>
  <si>
    <t>Surtivo Soja</t>
  </si>
  <si>
    <r>
      <rPr>
        <rFont val="Arial"/>
        <i/>
        <color rgb="FF000066"/>
        <sz val="10.0"/>
      </rPr>
      <t>Chrysodeixis includens</t>
    </r>
    <r>
      <rPr>
        <rFont val="Arial"/>
        <color rgb="FF000066"/>
        <sz val="10.0"/>
      </rPr>
      <t xml:space="preserve"> nucleopolihedrovirus (ChinNPV); </t>
    </r>
    <r>
      <rPr>
        <rFont val="Arial"/>
        <i/>
        <color rgb="FF000066"/>
        <sz val="10.0"/>
      </rPr>
      <t>Helicoverpa armíger</t>
    </r>
    <r>
      <rPr>
        <rFont val="Arial"/>
        <color rgb="FF000066"/>
        <sz val="10.0"/>
      </rPr>
      <t>a nucleopolihedrovirus (HaNPV = HearNPV)</t>
    </r>
  </si>
  <si>
    <t>21000.008326/2014-69</t>
  </si>
  <si>
    <t>Fontop</t>
  </si>
  <si>
    <t>Fluasifope-P-butílico</t>
  </si>
  <si>
    <t>21000.006062/2015-90</t>
  </si>
  <si>
    <t>Cuprital 700</t>
  </si>
  <si>
    <t>Oxicloreto de cobre</t>
  </si>
  <si>
    <t>21000.053922/2016-65</t>
  </si>
  <si>
    <t>Bequebr</t>
  </si>
  <si>
    <t>21000.001691/2012-81 </t>
  </si>
  <si>
    <t>Shambda 50 EC</t>
  </si>
  <si>
    <t>21000.010777/2009-07</t>
  </si>
  <si>
    <t>ATAK</t>
  </si>
  <si>
    <t>21000.005840/2014-42</t>
  </si>
  <si>
    <t>Lufenuron Nortox 100 EC</t>
  </si>
  <si>
    <t>21000.002028/2018-99</t>
  </si>
  <si>
    <t>Surtivo Soja CCAB</t>
  </si>
  <si>
    <r>
      <rPr>
        <rFont val="Arial"/>
        <i/>
        <color rgb="FF000066"/>
        <sz val="11.0"/>
      </rPr>
      <t>Chrysodeixis includens</t>
    </r>
    <r>
      <rPr>
        <rFont val="Arial"/>
        <color rgb="FF000066"/>
        <sz val="11.0"/>
      </rPr>
      <t xml:space="preserve"> nucleopolihedrovirus (ChinNPV); </t>
    </r>
    <r>
      <rPr>
        <rFont val="Arial"/>
        <i/>
        <color rgb="FF000066"/>
        <sz val="11.0"/>
      </rPr>
      <t>Helicoverpa armígera</t>
    </r>
    <r>
      <rPr>
        <rFont val="Arial"/>
        <color rgb="FF000066"/>
        <sz val="11.0"/>
      </rPr>
      <t xml:space="preserve"> nucleopolihedrovirus (HaNPV = HearNPV)</t>
    </r>
  </si>
  <si>
    <t>Source Top</t>
  </si>
  <si>
    <t>21000.002244/2013-20</t>
  </si>
  <si>
    <t>Belure Top</t>
  </si>
  <si>
    <t>21000.001311/2013-99 </t>
  </si>
  <si>
    <t>Troller</t>
  </si>
  <si>
    <t>21000.052348/2017-17</t>
  </si>
  <si>
    <t>Majestic</t>
  </si>
  <si>
    <t>21000.015927/2011-85</t>
  </si>
  <si>
    <t>Alvo 750 WG</t>
  </si>
  <si>
    <t>21000.058672/2016-50</t>
  </si>
  <si>
    <t>Kennox</t>
  </si>
  <si>
    <t>Cletodim; Haloxifop-P-Metílico</t>
  </si>
  <si>
    <t>21000.046482/2017-71</t>
  </si>
  <si>
    <t>Aptur-PF</t>
  </si>
  <si>
    <t>21000.049202/2017-86</t>
  </si>
  <si>
    <t>Lepigen</t>
  </si>
  <si>
    <r>
      <rPr>
        <rFont val="Arial"/>
        <i/>
        <color rgb="FF000066"/>
        <sz val="11.0"/>
      </rPr>
      <t>Autographa californica</t>
    </r>
    <r>
      <rPr>
        <rFont val="Arial"/>
        <color rgb="FF000066"/>
        <sz val="11.0"/>
      </rPr>
      <t> Multiple Nucleopolyhedrovirus</t>
    </r>
  </si>
  <si>
    <t>21000.002029/2018-33</t>
  </si>
  <si>
    <t>Lepigen CCAB</t>
  </si>
  <si>
    <r>
      <rPr>
        <rFont val="Arial"/>
        <i/>
        <color rgb="FF000066"/>
        <sz val="11.0"/>
      </rPr>
      <t>Autographa californica</t>
    </r>
    <r>
      <rPr>
        <rFont val="Arial"/>
        <color rgb="FF000066"/>
        <sz val="11.0"/>
      </rPr>
      <t> Multiple Nucleopolyhedrovirus</t>
    </r>
  </si>
  <si>
    <t>21000.010794/2012-31</t>
  </si>
  <si>
    <t>Boreal</t>
  </si>
  <si>
    <t>21000.009131/2012-74 </t>
  </si>
  <si>
    <t>Capote</t>
  </si>
  <si>
    <t>21000.003557/2018-18</t>
  </si>
  <si>
    <t>Agroneem</t>
  </si>
  <si>
    <r>
      <rPr>
        <rFont val="Arial"/>
        <color rgb="FF000066"/>
        <sz val="11.0"/>
      </rPr>
      <t>Óleo de Nim (</t>
    </r>
    <r>
      <rPr>
        <rFont val="Arial"/>
        <i/>
        <color rgb="FF000066"/>
        <sz val="10.0"/>
      </rPr>
      <t>Azadirachta indica</t>
    </r>
    <r>
      <rPr>
        <rFont val="Arial"/>
        <color rgb="FF000066"/>
        <sz val="10.0"/>
      </rPr>
      <t>)</t>
    </r>
  </si>
  <si>
    <t>Prophyto Comércio e Serviços</t>
  </si>
  <si>
    <t>21000.026214/2017-32</t>
  </si>
  <si>
    <t>Clorotalonil 500 SC OF</t>
  </si>
  <si>
    <t>21000.063818/2016-89 </t>
  </si>
  <si>
    <t>Zipper</t>
  </si>
  <si>
    <t>Mancozebe; Oxicloreto de Cobre</t>
  </si>
  <si>
    <t>21000.005071/2010-59</t>
  </si>
  <si>
    <t>Fluroxipir Técnico Tecnomyl</t>
  </si>
  <si>
    <t>21000.004140/2015-11</t>
  </si>
  <si>
    <t>Fluazinam Técnico Nortox BR</t>
  </si>
  <si>
    <t>21000.005375/2014-40 </t>
  </si>
  <si>
    <t>Fluazinam Técnico Nortox</t>
  </si>
  <si>
    <t>21000.005622/2012-46</t>
  </si>
  <si>
    <t>Captain 800 WG</t>
  </si>
  <si>
    <t>21000.046020/2017-53</t>
  </si>
  <si>
    <t>Nemakill</t>
  </si>
  <si>
    <t>21000.004396/2016-18 </t>
  </si>
  <si>
    <t>Origan 500 SC</t>
  </si>
  <si>
    <t>21000.052347/2017-64 </t>
  </si>
  <si>
    <t>Unique</t>
  </si>
  <si>
    <t>21000.004164/2013-17</t>
  </si>
  <si>
    <t>Diquat Técnico YN</t>
  </si>
  <si>
    <t>21000.007228/2014-12</t>
  </si>
  <si>
    <t>Diquat Técnico Nortox</t>
  </si>
  <si>
    <t>21000.005270/2015-71</t>
  </si>
  <si>
    <t>Diquat Técnico Cropchem</t>
  </si>
  <si>
    <t>21000.036496/2016-03</t>
  </si>
  <si>
    <t>Diquat Sapec Técnico</t>
  </si>
  <si>
    <t>21000.001591/2013-35</t>
  </si>
  <si>
    <t>Tiodicarbe Nufarm 350 SC</t>
  </si>
  <si>
    <t>21000.000621/2010-43 </t>
  </si>
  <si>
    <t>Uzat</t>
  </si>
  <si>
    <t>Cheminova</t>
  </si>
  <si>
    <t>21000.002573/2014-51</t>
  </si>
  <si>
    <t>Acetamiprid STK 200 SP</t>
  </si>
  <si>
    <t>21000.062383/2016-55</t>
  </si>
  <si>
    <t>Bitelo</t>
  </si>
  <si>
    <t>21000.008986/2018-73 </t>
  </si>
  <si>
    <t>Auin CE</t>
  </si>
  <si>
    <t>21000.052341/2017-97</t>
  </si>
  <si>
    <t>Vantaje</t>
  </si>
  <si>
    <t>21000.003513/2012-94</t>
  </si>
  <si>
    <t>Fluroxipir Técnico Rainbow</t>
  </si>
  <si>
    <t>21000.042847/2016-15</t>
  </si>
  <si>
    <t>Curbix 200 SC A</t>
  </si>
  <si>
    <t>Fenilpirazol</t>
  </si>
  <si>
    <t>21000.006599/2018-01</t>
  </si>
  <si>
    <t>Isomate-Ofm TT</t>
  </si>
  <si>
    <t>Acetato de (Z)-8-dodecenila; Acetato de (E)-8-dodecenila; (Z)-8-dodecenol</t>
  </si>
  <si>
    <t>Biocontrole</t>
  </si>
  <si>
    <t>21000.007483/2008-17</t>
  </si>
  <si>
    <t>Trovati</t>
  </si>
  <si>
    <t>21000.004916/2011-70</t>
  </si>
  <si>
    <t>Fipronil 250 FS Agria</t>
  </si>
  <si>
    <t>21000.053538/2017-43</t>
  </si>
  <si>
    <t>Trichodermil DS</t>
  </si>
  <si>
    <t>21000.053531/2017-21</t>
  </si>
  <si>
    <t>Cougar</t>
  </si>
  <si>
    <t>21000.049907/2017-01</t>
  </si>
  <si>
    <t>Boveryd FR 25</t>
  </si>
  <si>
    <t>21000.002341/2016-65</t>
  </si>
  <si>
    <t>Ávido BR</t>
  </si>
  <si>
    <t>21000.019734/2018-70</t>
  </si>
  <si>
    <t>Dobbel</t>
  </si>
  <si>
    <t>21000.005809/2012-40</t>
  </si>
  <si>
    <t>Glifosato XW Técnico</t>
  </si>
  <si>
    <t>21000.005367/2010-70</t>
  </si>
  <si>
    <t>Fluroxipir Técnico CCAB</t>
  </si>
  <si>
    <t>21000.001401/2012-07</t>
  </si>
  <si>
    <t>Fluroxypyr L Técnico Helm</t>
  </si>
  <si>
    <t>21000.006465/2012-96</t>
  </si>
  <si>
    <t>Fluroxypyr Técnico Volcano</t>
  </si>
  <si>
    <t>21000.010276/2012-18</t>
  </si>
  <si>
    <t>Fluroxypyr Meptil Técnico UPL</t>
  </si>
  <si>
    <t>21000.000872/2014-51</t>
  </si>
  <si>
    <t>Fluroxypyr-Meptyl Técnico Agrogill</t>
  </si>
  <si>
    <t>21000.000179/2016-41</t>
  </si>
  <si>
    <t>Fluroxipir Meptílico Técnico Adama</t>
  </si>
  <si>
    <t>21000.001520/2011-71</t>
  </si>
  <si>
    <t>Tecnup</t>
  </si>
  <si>
    <t>21000.053853/2017-71</t>
  </si>
  <si>
    <t>Hover</t>
  </si>
  <si>
    <t>21000.010932/2018-78</t>
  </si>
  <si>
    <t>JB Tri-P</t>
  </si>
  <si>
    <t>21000.023429/2016-11</t>
  </si>
  <si>
    <t>Glyphosate Técnico Fuhua</t>
  </si>
  <si>
    <t>21000.013417/2018-40</t>
  </si>
  <si>
    <t>Ametrina Técnica Nortox II</t>
  </si>
  <si>
    <t>21000.014173/2018-12</t>
  </si>
  <si>
    <t>Trilag</t>
  </si>
  <si>
    <t>21000.009225/2011-62</t>
  </si>
  <si>
    <t>Shelter FS</t>
  </si>
  <si>
    <t>21000.015650/2018-67</t>
  </si>
  <si>
    <t>Azoxystrobin Técnico Nortox IV</t>
  </si>
  <si>
    <t>21000.032655/2017-73</t>
  </si>
  <si>
    <t>Cletodim Técnico Alta II</t>
  </si>
  <si>
    <t>21000.006398/2013-91</t>
  </si>
  <si>
    <t>Sulfentrazone Técnico Proventis</t>
  </si>
  <si>
    <t>21000.007215/2013-54</t>
  </si>
  <si>
    <t>Sulfentrazone Técnico CCAB</t>
  </si>
  <si>
    <t>21000.010397/2010-06</t>
  </si>
  <si>
    <t>Lambda-Cialotrina Técnico Mil</t>
  </si>
  <si>
    <t>21000.008309/2014-21</t>
  </si>
  <si>
    <t>Indoxacarb Técnico CCAB</t>
  </si>
  <si>
    <t>21000.006442/2014-43</t>
  </si>
  <si>
    <t>Indoxacarb Técnico Gharda</t>
  </si>
  <si>
    <t>21000.015764/2011-31</t>
  </si>
  <si>
    <t>Azoxistrobina CCAB 250 SC</t>
  </si>
  <si>
    <t>21000.002571/2015-43</t>
  </si>
  <si>
    <t>Hollic</t>
  </si>
  <si>
    <t>Metiram; Piraclostrobina</t>
  </si>
  <si>
    <t>21000.008034/2015-15</t>
  </si>
  <si>
    <t>Bac Control Max EC</t>
  </si>
  <si>
    <t>21000.010931/2018-23</t>
  </si>
  <si>
    <t>Excellence Rugger</t>
  </si>
  <si>
    <t>Excellence - Produtos Biológicos</t>
  </si>
  <si>
    <t>21000.036457/2017-89</t>
  </si>
  <si>
    <t>Procimidona 500 SC OF</t>
  </si>
  <si>
    <t>21000.006957/2014-43</t>
  </si>
  <si>
    <t>Glifosato Técnico HT Helm</t>
  </si>
  <si>
    <t>21000.035424/2017-11</t>
  </si>
  <si>
    <t>Quartz SC</t>
  </si>
  <si>
    <t>21000.008677/2013-99</t>
  </si>
  <si>
    <t>Jaran 500 SC</t>
  </si>
  <si>
    <t>21000.004323/2014-56</t>
  </si>
  <si>
    <t>Glifosato Técnico CSG</t>
  </si>
  <si>
    <t>21000.011192/2018-97</t>
  </si>
  <si>
    <t>Maxunil Técnico</t>
  </si>
  <si>
    <t>21000.006848/2013-45</t>
  </si>
  <si>
    <t>Fipronil Técnico Pilarquim</t>
  </si>
  <si>
    <t>21000.010549/2012-24</t>
  </si>
  <si>
    <t>Fipronil Técico Hailir</t>
  </si>
  <si>
    <t>21000.001181/2013-94 </t>
  </si>
  <si>
    <t>Verlon</t>
  </si>
  <si>
    <t xml:space="preserve">21000.015765/2011-85 </t>
  </si>
  <si>
    <t>Assaris</t>
  </si>
  <si>
    <t>21000.008186/2015-18</t>
  </si>
  <si>
    <t>Adifac</t>
  </si>
  <si>
    <t>Bentazona; Imazamoxi</t>
  </si>
  <si>
    <t>21000.010847/2011-33</t>
  </si>
  <si>
    <t>ATRAZINA SD 500 SC</t>
  </si>
  <si>
    <t>21000.003297/2011-04 </t>
  </si>
  <si>
    <t>2,4-D (240) + Picloram(64) SL</t>
  </si>
  <si>
    <t>21000.005763/2010-05 </t>
  </si>
  <si>
    <t>Fabian WG</t>
  </si>
  <si>
    <t>Imazetapir; Chlorimurom</t>
  </si>
  <si>
    <t>21000.007420/2010-77</t>
  </si>
  <si>
    <t>Metagan</t>
  </si>
  <si>
    <t>21000.009170/2010-18</t>
  </si>
  <si>
    <t>AUG 126</t>
  </si>
  <si>
    <t>Quizalofop-P-Etílico</t>
  </si>
  <si>
    <t>21000.032876/2017-41</t>
  </si>
  <si>
    <t>21000.010826/2012-07</t>
  </si>
  <si>
    <t>Glifocopa</t>
  </si>
  <si>
    <t>Copalliance</t>
  </si>
  <si>
    <t>21000.040626/2016-02</t>
  </si>
  <si>
    <t>Trivor</t>
  </si>
  <si>
    <t>Acetamiprido; Piriproxifen</t>
  </si>
  <si>
    <t>21000.042230/2017-72</t>
  </si>
  <si>
    <t>Clorotalonil Técnico Alta</t>
  </si>
  <si>
    <t>21000.004900/2011-67</t>
  </si>
  <si>
    <t>Diflubenzurom Técnico CropChem</t>
  </si>
  <si>
    <t>21000.013334/2016-99</t>
  </si>
  <si>
    <t>Diflubenzuron Técnico Sulphur Mills</t>
  </si>
  <si>
    <t>21000.010793/2012-97</t>
  </si>
  <si>
    <t>Amicarbazona Tradecorp Técnico</t>
  </si>
  <si>
    <t>21000.007642/2014-13</t>
  </si>
  <si>
    <t>Fludioxonil Técnico Nufarm</t>
  </si>
  <si>
    <t>21000.006252/2012-64</t>
  </si>
  <si>
    <t>Fludioxonil Técnico Proventis</t>
  </si>
  <si>
    <t>21000.019274/2016-18</t>
  </si>
  <si>
    <t>Diafenthiuron Técnico RTM</t>
  </si>
  <si>
    <t>21000.002327/2014-08</t>
  </si>
  <si>
    <t>Diafentiurom Sapec Técnico</t>
  </si>
  <si>
    <t>21000.005978/2014-41 </t>
  </si>
  <si>
    <t>Diafentiurom Técnico CSG</t>
  </si>
  <si>
    <t>21000.003154/2011-94 </t>
  </si>
  <si>
    <t>Glifosato Técnico FT</t>
  </si>
  <si>
    <t>21000.002206/2014-58 </t>
  </si>
  <si>
    <t>Lamper 480 SC</t>
  </si>
  <si>
    <t>21000.008777/2013-15 </t>
  </si>
  <si>
    <t>Troya</t>
  </si>
  <si>
    <t>21000.010898/2017-51</t>
  </si>
  <si>
    <t>Noctovi GL</t>
  </si>
  <si>
    <t>Z-11 Hexadecenal; Z-9 Hexadecenal</t>
  </si>
  <si>
    <t>Isca Tecnologias</t>
  </si>
  <si>
    <t>21000.012242/2018-53</t>
  </si>
  <si>
    <t>Native</t>
  </si>
  <si>
    <t>Bacillus amyloliquefaciens; Trichoderma harzianum</t>
  </si>
  <si>
    <t>21000.009409/2018-07</t>
  </si>
  <si>
    <t xml:space="preserve">Tricho </t>
  </si>
  <si>
    <t>21000.034932/2017-82</t>
  </si>
  <si>
    <t>Templo</t>
  </si>
  <si>
    <t>21000.005291/2010-82</t>
  </si>
  <si>
    <t>Miura EC</t>
  </si>
  <si>
    <t>Quizalofop-p-etílico</t>
  </si>
  <si>
    <t>21000.036111/2016-08</t>
  </si>
  <si>
    <t>Absolut</t>
  </si>
  <si>
    <t>21000.027184/2018-62</t>
  </si>
  <si>
    <t>Califorce</t>
  </si>
  <si>
    <t>Neoseiulus californicus</t>
  </si>
  <si>
    <t>21000.024476/2018-43</t>
  </si>
  <si>
    <t>No-nema</t>
  </si>
  <si>
    <t xml:space="preserve">21000.003500/2011-34 </t>
  </si>
  <si>
    <t>Acucor</t>
  </si>
  <si>
    <t>Lambda-cialotrina; Clorantraniliprole</t>
  </si>
  <si>
    <t>21000.003502/2011-23</t>
  </si>
  <si>
    <t>Masumo</t>
  </si>
  <si>
    <t>21000.009419/2010-87</t>
  </si>
  <si>
    <t>AUG 103</t>
  </si>
  <si>
    <t>21000.008688/2009-92 </t>
  </si>
  <si>
    <t>Rivamax</t>
  </si>
  <si>
    <t>Carbendazim; Tebuconazol</t>
  </si>
  <si>
    <t>21000.002293/2012-81</t>
  </si>
  <si>
    <t>Zethapyr</t>
  </si>
  <si>
    <t>21000.002337/2014-35</t>
  </si>
  <si>
    <t>Muneo</t>
  </si>
  <si>
    <t>Alfas-cipermetrina; Fipronil; Piraclostrobina</t>
  </si>
  <si>
    <t>21000.003859/2011-10</t>
  </si>
  <si>
    <t>Diflubenzuron Técnico Prentiss</t>
  </si>
  <si>
    <t>21000.023227/2018-31</t>
  </si>
  <si>
    <t>Fipronil Técnico Hy-Green</t>
  </si>
  <si>
    <t>21000.008673/2015-72</t>
  </si>
  <si>
    <t>Diafentiurom Técnico Adama</t>
  </si>
  <si>
    <t>21000.018658/2018-85</t>
  </si>
  <si>
    <t>Azoxystrobin Técnico Nortox V</t>
  </si>
  <si>
    <t>21000.004049/2014-15</t>
  </si>
  <si>
    <t>Imazetapir Técnico Nortox BR</t>
  </si>
  <si>
    <t>21000.000670/2013-29</t>
  </si>
  <si>
    <t>Simazina Técnico Agroimport</t>
  </si>
  <si>
    <t>21000.004836/2010-33</t>
  </si>
  <si>
    <t>Clorpiri Técnico </t>
  </si>
  <si>
    <t>21000.046888/2017-53</t>
  </si>
  <si>
    <t>Amicarbazona Técnico Adama</t>
  </si>
  <si>
    <t>21000.008146/2012-15</t>
  </si>
  <si>
    <t>Dexa WG</t>
  </si>
  <si>
    <t>21000.017173/2018-74</t>
  </si>
  <si>
    <t>Biobaci</t>
  </si>
  <si>
    <t>21000.006252/2015-15</t>
  </si>
  <si>
    <t>Fluazinam Coonagro 500 SC</t>
  </si>
  <si>
    <t>21000.003137/2010-76</t>
  </si>
  <si>
    <t>Nongrass</t>
  </si>
  <si>
    <t>21000.038830/2017-36</t>
  </si>
  <si>
    <t>Ogiva</t>
  </si>
  <si>
    <t>21000.004388/2013-11</t>
  </si>
  <si>
    <t>Maxizato</t>
  </si>
  <si>
    <t>21000.006177/2012-31</t>
  </si>
  <si>
    <t>Glifossato K Atanor</t>
  </si>
  <si>
    <t>21000.002450/2013-30</t>
  </si>
  <si>
    <t>Novaluron Técnico UPL</t>
  </si>
  <si>
    <t>21000.005754/2011-97</t>
  </si>
  <si>
    <t>Glifosato Técnico Crystal</t>
  </si>
  <si>
    <t>Crystal Agro</t>
  </si>
  <si>
    <t>21000.010093/2012-01</t>
  </si>
  <si>
    <t>Glifosato Técnico Jt-Bra</t>
  </si>
  <si>
    <t>21000.004509/2011-62</t>
  </si>
  <si>
    <t>Glifosato Técnico Jt-Cropchem</t>
  </si>
  <si>
    <t>21000.008417/2014-02</t>
  </si>
  <si>
    <t>Dicamba Técnico GHA</t>
  </si>
  <si>
    <t>21000.004018/2015-45</t>
  </si>
  <si>
    <t>Sulfentrazona Técnico Of</t>
  </si>
  <si>
    <t>21000.061276/2016-18</t>
  </si>
  <si>
    <t>Tebuconazol Técnico Adama Brasil</t>
  </si>
  <si>
    <t>21000.001704/2014-83</t>
  </si>
  <si>
    <t>Fluazinam Técnico Ccab</t>
  </si>
  <si>
    <t>21000.003652/2014-80</t>
  </si>
  <si>
    <t>Amicarbazona Técnico Nortox</t>
  </si>
  <si>
    <t>21000.004651/2015-33</t>
  </si>
  <si>
    <t>Fluazinam Técnico Adama</t>
  </si>
  <si>
    <t>21000.014783/2011-40</t>
  </si>
  <si>
    <t>Metomil Técnico Nortox</t>
  </si>
  <si>
    <t>21000.006235/2015-70</t>
  </si>
  <si>
    <t>Snt Técnico</t>
  </si>
  <si>
    <t>21000.033250/2017-52</t>
  </si>
  <si>
    <t>Imazethapyr Técnico Imazet</t>
  </si>
  <si>
    <t>21000.008903/2014-12</t>
  </si>
  <si>
    <t>Fludioxonil Técnico Adama</t>
  </si>
  <si>
    <t>21000.008164/2010-35</t>
  </si>
  <si>
    <t>Nuzoxy 250 SC</t>
  </si>
  <si>
    <t>21000.002431/2013-11</t>
  </si>
  <si>
    <t>Avura</t>
  </si>
  <si>
    <t>21000.005185/2012-61</t>
  </si>
  <si>
    <t>Epimec</t>
  </si>
  <si>
    <t>21000.063814/2016-09</t>
  </si>
  <si>
    <t>Scooter Top</t>
  </si>
  <si>
    <t xml:space="preserve">Oxiquímica </t>
  </si>
  <si>
    <t>21000.063817/2016-34</t>
  </si>
  <si>
    <t>Reference</t>
  </si>
  <si>
    <t>21000.002021/2012-81</t>
  </si>
  <si>
    <t>Acefato CCAB 750 SP</t>
  </si>
  <si>
    <t>21000.048050/2016-13</t>
  </si>
  <si>
    <t>Sphere Max A</t>
  </si>
  <si>
    <t>Trifloxistrobina; Ciproconazol</t>
  </si>
  <si>
    <t>21000.007130/2010-23</t>
  </si>
  <si>
    <t>Bleran</t>
  </si>
  <si>
    <t>21000.007419/2010-42</t>
  </si>
  <si>
    <t>Gopan</t>
  </si>
  <si>
    <t>21000.048052/2016-11</t>
  </si>
  <si>
    <t>Sphere Max B</t>
  </si>
  <si>
    <t>Trifloxistrobina; ciproconazol</t>
  </si>
  <si>
    <t>21000.010543/2013-38</t>
  </si>
  <si>
    <t>Magneto Técnico</t>
  </si>
  <si>
    <t>21000.006903/2017-21</t>
  </si>
  <si>
    <t>Clomazone Técnico Oxon II</t>
  </si>
  <si>
    <t>21000.008204/2013-91</t>
  </si>
  <si>
    <t>Clomazone Técnico CT</t>
  </si>
  <si>
    <t>21000.003359/2015-01</t>
  </si>
  <si>
    <t>Clomazone Técnico Rotam</t>
  </si>
  <si>
    <t>21000.002408/2014-08</t>
  </si>
  <si>
    <t>Clomazone Técnico Nortox BR</t>
  </si>
  <si>
    <t>21000.008395/2014-72</t>
  </si>
  <si>
    <t>Clomazone Técnico Cq-Cropchem</t>
  </si>
  <si>
    <t>21000.000160/2015-13</t>
  </si>
  <si>
    <t>Picoxistrobina Técnico Adama</t>
  </si>
  <si>
    <t>21000.007233/2011-74</t>
  </si>
  <si>
    <t>Tiametoxam Técnico IN</t>
  </si>
  <si>
    <t>21000.008577/2014-43</t>
  </si>
  <si>
    <t>Sulfentrazona Técnico Adama Brasil</t>
  </si>
  <si>
    <t>21000.003378/2015-20</t>
  </si>
  <si>
    <t>Sulfentrazone Técnico CCAB II</t>
  </si>
  <si>
    <t>21000.035416/2016-94</t>
  </si>
  <si>
    <t>Sulfentrazone T Técnico Helm</t>
  </si>
  <si>
    <t>21000.005419/2014-31</t>
  </si>
  <si>
    <t>Sulfentrazone Técnico Tagros</t>
  </si>
  <si>
    <t>21000.001667/2010-80</t>
  </si>
  <si>
    <t>Imidacloprido Técnico Hailir</t>
  </si>
  <si>
    <t>21000.006572/2010-52</t>
  </si>
  <si>
    <t>Difenoconazole Tecnico Pilarquim</t>
  </si>
  <si>
    <t>21000.002055/2012-76</t>
  </si>
  <si>
    <t>Difo Técnico</t>
  </si>
  <si>
    <t>Nellty</t>
  </si>
  <si>
    <t>21000.008697/2013-60</t>
  </si>
  <si>
    <t>Cyproconazole Técnico Agria BR</t>
  </si>
  <si>
    <t>21000.003407/2014-72</t>
  </si>
  <si>
    <t>Keltor</t>
  </si>
  <si>
    <t>Saflufenacil</t>
  </si>
  <si>
    <t>21000.008032/2015-18</t>
  </si>
  <si>
    <t>Glufosinate-Ammonium 200 SL Yonon</t>
  </si>
  <si>
    <t>Glufosinato de amônio</t>
  </si>
  <si>
    <t>21000.002094/2011-92</t>
  </si>
  <si>
    <t>Pastor</t>
  </si>
  <si>
    <t>21000.004473/2014-60</t>
  </si>
  <si>
    <t>Álibi</t>
  </si>
  <si>
    <t>21000.008305/2013-62</t>
  </si>
  <si>
    <t>Fleris</t>
  </si>
  <si>
    <t>21000.007633/2012-61</t>
  </si>
  <si>
    <t>Mancozeb Indofil 800 WP</t>
  </si>
  <si>
    <t>21000.003805/2013-16</t>
  </si>
  <si>
    <t>Atrazina + Nicosulfuron Nortox WG</t>
  </si>
  <si>
    <t>Atrazina; Nicosulfuron</t>
  </si>
  <si>
    <t>21000.004379/2013-20</t>
  </si>
  <si>
    <t>Strong</t>
  </si>
  <si>
    <t>21000.000107/2014-31</t>
  </si>
  <si>
    <t>Soyatop Xtra</t>
  </si>
  <si>
    <t>21000.008307/2013-51</t>
  </si>
  <si>
    <t>Truzon</t>
  </si>
  <si>
    <t>21000.007282/2012-98</t>
  </si>
  <si>
    <t>Tejo</t>
  </si>
  <si>
    <t>21000.037777/2016-75</t>
  </si>
  <si>
    <t>Glufosinato 280 SL UPL</t>
  </si>
  <si>
    <t>21000.006445/2013-04</t>
  </si>
  <si>
    <t>Glint</t>
  </si>
  <si>
    <t>21000.001519/2011-46</t>
  </si>
  <si>
    <t>Glifosato Soma</t>
  </si>
  <si>
    <t>21000.009729/2013-44</t>
  </si>
  <si>
    <t>Wiper Xtra</t>
  </si>
  <si>
    <t>21000.009731/2013-13</t>
  </si>
  <si>
    <t>Clenil Xtra</t>
  </si>
  <si>
    <t>21000.007605/2013-24</t>
  </si>
  <si>
    <t>2,4-D Super Amine SG</t>
  </si>
  <si>
    <t>21000.046019/2017-29</t>
  </si>
  <si>
    <t>Acetamiprido Técnico Sulphur Mills</t>
  </si>
  <si>
    <t>21000.007570/2013-23</t>
  </si>
  <si>
    <t>Azoxistrobina Técnico Ft-Cropchem</t>
  </si>
  <si>
    <t>21000.003816/2015-50</t>
  </si>
  <si>
    <t>Cloreto De Mepiquate Técnico CCAB</t>
  </si>
  <si>
    <t>21000.001508/2014-17</t>
  </si>
  <si>
    <t>Nicosulfuron Sapec Técnico II</t>
  </si>
  <si>
    <t>21000.010993/2012-40</t>
  </si>
  <si>
    <t>Nicosulfuron Técnico Stockton</t>
  </si>
  <si>
    <t>21000.009105/2013-27</t>
  </si>
  <si>
    <t>Nicosulfuron Técnico R Helm</t>
  </si>
  <si>
    <t>21000.006770/2013-69</t>
  </si>
  <si>
    <t>Imazetapir Sapec Técnico</t>
  </si>
  <si>
    <t>21000.003082/2014-28</t>
  </si>
  <si>
    <t>Imazetapir Técnico Mil</t>
  </si>
  <si>
    <t>21000.037373/2017-62</t>
  </si>
  <si>
    <t>Imazetapir N Técnico Helm</t>
  </si>
  <si>
    <t>21000.003676/2014-39</t>
  </si>
  <si>
    <t>Imazetapir Técnico Proventis</t>
  </si>
  <si>
    <t>21000.024473/2018-18</t>
  </si>
  <si>
    <t>Bio-Imune</t>
  </si>
  <si>
    <t>21000.007729/2014-91</t>
  </si>
  <si>
    <t>Torero</t>
  </si>
  <si>
    <t>21000.038827/2017-12</t>
  </si>
  <si>
    <t>Mojjave</t>
  </si>
  <si>
    <t>21000.006111/2013-22</t>
  </si>
  <si>
    <t>Flutriafol Nortox</t>
  </si>
  <si>
    <t>21000.007521/2015-52</t>
  </si>
  <si>
    <t>Diafentiruon 500 SC Proventis</t>
  </si>
  <si>
    <t>21000.007438/2013-11</t>
  </si>
  <si>
    <t>Paclobutrazol 250 SC UPL</t>
  </si>
  <si>
    <t>21000.007434/2013-33</t>
  </si>
  <si>
    <t>Fipronil 250 FS Genbra</t>
  </si>
  <si>
    <t>21000.004474/2014-12</t>
  </si>
  <si>
    <t>Damast</t>
  </si>
  <si>
    <t>Agrobio</t>
  </si>
  <si>
    <t>21000.011794/2018-44</t>
  </si>
  <si>
    <t>Excellence MIG-66</t>
  </si>
  <si>
    <t>21000.032814/2017-30</t>
  </si>
  <si>
    <t>Clomazone 500 EC OF</t>
  </si>
  <si>
    <t>21000.011452/2011-58</t>
  </si>
  <si>
    <t>Clorpirifós Técnico Gharda</t>
  </si>
  <si>
    <t>21000.011711/2011-41</t>
  </si>
  <si>
    <t>Metomil Técnico Volcano</t>
  </si>
  <si>
    <t>21000.005811/2012-19</t>
  </si>
  <si>
    <t>Sulfentrazona Tradecorp Técnico</t>
  </si>
  <si>
    <t>21000.001302/2015-60</t>
  </si>
  <si>
    <t>Clorpirifós Técnico Cheminova GH</t>
  </si>
  <si>
    <t>21000.008002/2015-10</t>
  </si>
  <si>
    <t>Clorpirifós Técnico Sulphur Mills</t>
  </si>
  <si>
    <t>21000.011823/2016-14</t>
  </si>
  <si>
    <t>Sulfentrazone Técnico Nortox</t>
  </si>
  <si>
    <t>21000.019271/2016-84</t>
  </si>
  <si>
    <t>Sulfentrazone Técnico Rotam</t>
  </si>
  <si>
    <t>21000.005568/2013-10</t>
  </si>
  <si>
    <t>Sulfoxaflor Técnico</t>
  </si>
  <si>
    <t>21000.000235/2011-32</t>
  </si>
  <si>
    <t>Thiophanate Methyl Técnico DVA</t>
  </si>
  <si>
    <t>Ano de 2017</t>
  </si>
  <si>
    <t>21000.006287/2012-01</t>
  </si>
  <si>
    <t>Fipronil Nortox</t>
  </si>
  <si>
    <t>21000.013303/2016-38</t>
  </si>
  <si>
    <t>Quartzo</t>
  </si>
  <si>
    <t>Bacillus licheniformis; Bacillus subtilis</t>
  </si>
  <si>
    <t>21000.000622/2010-98</t>
  </si>
  <si>
    <t>Decision 750 SP</t>
  </si>
  <si>
    <t>21000.010865/2011-15</t>
  </si>
  <si>
    <t>Atrazina Técnica Fersol</t>
  </si>
  <si>
    <t>Ameribras</t>
  </si>
  <si>
    <t>21000.005170/2011-11</t>
  </si>
  <si>
    <t>Captan Técnico SD</t>
  </si>
  <si>
    <t>21000.001193/2012-38</t>
  </si>
  <si>
    <t>Paraquat Técnico Nortox</t>
  </si>
  <si>
    <t>Dicloreto de Paraquate</t>
  </si>
  <si>
    <t>21000.008821/2012-14</t>
  </si>
  <si>
    <t>Flutriafol Técnico CCAB</t>
  </si>
  <si>
    <t>21000.002874/2014-85</t>
  </si>
  <si>
    <t>Flutriafol Técnico Nortox BR</t>
  </si>
  <si>
    <t>21000.003946/2014-10</t>
  </si>
  <si>
    <t>Flutriafol Técnico Proventis</t>
  </si>
  <si>
    <t>21000.005797/2011-72</t>
  </si>
  <si>
    <t>Flutriafol Técnico Nortox</t>
  </si>
  <si>
    <t>21000.005721/2013-17</t>
  </si>
  <si>
    <t>Flutriafol Técnico SUP</t>
  </si>
  <si>
    <t>21000.005838/2013-92</t>
  </si>
  <si>
    <t>Flutriafol Técnico SV BRA</t>
  </si>
  <si>
    <t>21000.006011/2013-04</t>
  </si>
  <si>
    <t>Flutriafol Técnico SV-Cropchem</t>
  </si>
  <si>
    <t>21000.007458/2013-92</t>
  </si>
  <si>
    <t>Flutriafol Técnico Cheminova</t>
  </si>
  <si>
    <r>
      <rPr>
        <rFont val="Arial"/>
        <b/>
        <color rgb="FF000066"/>
        <sz val="10.0"/>
      </rPr>
      <t>PT</t>
    </r>
    <r>
      <rPr>
        <rFont val="Arial"/>
        <b val="0"/>
        <color rgb="FF000066"/>
        <sz val="10.0"/>
      </rPr>
      <t xml:space="preserve"> - Produto Técnico</t>
    </r>
  </si>
  <si>
    <t>21000.015733/2016-94</t>
  </si>
  <si>
    <t>Flutriafol Técnico STK</t>
  </si>
  <si>
    <r>
      <rPr>
        <rFont val="Arial"/>
        <b/>
        <color rgb="FF000066"/>
        <sz val="10.0"/>
      </rPr>
      <t>PTN</t>
    </r>
    <r>
      <rPr>
        <rFont val="Arial"/>
        <b val="0"/>
        <color rgb="FF000066"/>
        <sz val="10.0"/>
      </rPr>
      <t xml:space="preserve"> - Produto Técnico a Base de Ingrediente Ativo Novo</t>
    </r>
  </si>
  <si>
    <t>21000.034819/2016-16</t>
  </si>
  <si>
    <t>Flutriafol Técnico Adama BR</t>
  </si>
  <si>
    <r>
      <rPr>
        <rFont val="Arial"/>
        <b/>
        <color rgb="FF000066"/>
        <sz val="10.0"/>
      </rPr>
      <t>PTE</t>
    </r>
    <r>
      <rPr>
        <rFont val="Arial"/>
        <b val="0"/>
        <color rgb="FF000066"/>
        <sz val="10.0"/>
      </rPr>
      <t xml:space="preserve"> - Produto Técnico Equivalente</t>
    </r>
  </si>
  <si>
    <t>21000.041148/2016-40</t>
  </si>
  <si>
    <t>Presence</t>
  </si>
  <si>
    <r>
      <rPr>
        <rFont val="Arial"/>
        <b/>
        <color rgb="FF000066"/>
        <sz val="10.0"/>
      </rPr>
      <t>Pré-Mistura</t>
    </r>
    <r>
      <rPr>
        <rFont val="Arial"/>
        <b val="0"/>
        <color rgb="FF000066"/>
        <sz val="10.0"/>
      </rPr>
      <t xml:space="preserve"> - Produto Pré-mistura</t>
    </r>
  </si>
  <si>
    <t>21000.003697/2015-35</t>
  </si>
  <si>
    <t>Bac Control Max WP</t>
  </si>
  <si>
    <r>
      <rPr>
        <rFont val="Arial"/>
        <b/>
        <color rgb="FF000066"/>
        <sz val="10.0"/>
      </rPr>
      <t xml:space="preserve">PF </t>
    </r>
    <r>
      <rPr>
        <rFont val="Arial"/>
        <b val="0"/>
        <color rgb="FF000066"/>
        <sz val="10.0"/>
      </rPr>
      <t>- Produto Formulado</t>
    </r>
  </si>
  <si>
    <t>21000.003996/2012-27</t>
  </si>
  <si>
    <t>Mesotriona Técnica Proventis</t>
  </si>
  <si>
    <t>S3 Consultoria</t>
  </si>
  <si>
    <r>
      <rPr>
        <rFont val="Arial"/>
        <b/>
        <color rgb="FF000066"/>
        <sz val="10.0"/>
      </rPr>
      <t xml:space="preserve">PFN </t>
    </r>
    <r>
      <rPr>
        <rFont val="Arial"/>
        <b val="0"/>
        <color rgb="FF000066"/>
        <sz val="10.0"/>
      </rPr>
      <t>- Produto Formulado a Base de Ingrediente Ativo Novo</t>
    </r>
  </si>
  <si>
    <t>21000.004455/2015-69</t>
  </si>
  <si>
    <t>Acetamiprido Técnico Dinagro</t>
  </si>
  <si>
    <r>
      <rPr>
        <rFont val="Arial"/>
        <b/>
        <color rgb="FF000066"/>
        <sz val="10.0"/>
      </rPr>
      <t>PF/PTE</t>
    </r>
    <r>
      <rPr>
        <rFont val="Arial"/>
        <b val="0"/>
        <color rgb="FF000066"/>
        <sz val="10.0"/>
      </rPr>
      <t xml:space="preserve"> - Produto Formulado a Base de Produto Técnico Equivalente</t>
    </r>
  </si>
  <si>
    <t>21000.010419/2013-72</t>
  </si>
  <si>
    <t>PonteiroBR</t>
  </si>
  <si>
    <r>
      <rPr>
        <rFont val="Arial"/>
        <b/>
        <color rgb="FF000066"/>
        <sz val="10.0"/>
      </rPr>
      <t xml:space="preserve">Bio </t>
    </r>
    <r>
      <rPr>
        <rFont val="Arial"/>
        <b val="0"/>
        <color rgb="FF000066"/>
        <sz val="10.0"/>
      </rPr>
      <t>- Produto Formulado Biológico, Microbiológico, Bioquímico, Extrato Vegetal, Regulador de Crescimento ou Semioquímico; de Baixo Risco</t>
    </r>
  </si>
  <si>
    <t>21000.002089/2015-11</t>
  </si>
  <si>
    <t>Oleaje</t>
  </si>
  <si>
    <t>Bacillus firmus</t>
  </si>
  <si>
    <r>
      <rPr>
        <rFont val="Arial"/>
        <b/>
        <color rgb="FF000066"/>
        <sz val="10.0"/>
      </rPr>
      <t>Bio/Org</t>
    </r>
    <r>
      <rPr>
        <rFont val="Arial"/>
        <b val="0"/>
        <color rgb="FF000066"/>
        <sz val="10.0"/>
      </rPr>
      <t xml:space="preserve"> - Produto Formulado Biológico, Microbiológico, Bioquímico, Extrato Vegetal, Regulador de Crescimento ou Semioquímico, para a Agricultura Orgânica</t>
    </r>
  </si>
  <si>
    <t>21000.002090/2015-38</t>
  </si>
  <si>
    <t>Andril</t>
  </si>
  <si>
    <t>21000.002591/2015-14</t>
  </si>
  <si>
    <t>Tarik WP</t>
  </si>
  <si>
    <t>21000.003695/2015-46</t>
  </si>
  <si>
    <t>Helymax</t>
  </si>
  <si>
    <t>21000.002749/2010-41</t>
  </si>
  <si>
    <t>Paraquat Técnico Biesterfeld</t>
  </si>
  <si>
    <t>21000.003438/2014-23</t>
  </si>
  <si>
    <t>Acetamiprido Técnico HY-Cropchem</t>
  </si>
  <si>
    <t>21000.009832/2013-30</t>
  </si>
  <si>
    <t>Glufosinate- Ammonium Técnico UPL</t>
  </si>
  <si>
    <t>21000.010517/2012-29</t>
  </si>
  <si>
    <t>Acetamiprid Técnico CCAB II</t>
  </si>
  <si>
    <t>21000.010486/2010-44</t>
  </si>
  <si>
    <t>Glifosato Técnico Genbra III</t>
  </si>
  <si>
    <t>21000.008047/2014-03</t>
  </si>
  <si>
    <t>Ryzup 400</t>
  </si>
  <si>
    <t>21000.010647/2010-08</t>
  </si>
  <si>
    <t>Glifosato Técnico CCAB IV</t>
  </si>
  <si>
    <t>21000.008050/2011-76</t>
  </si>
  <si>
    <t>Acetamiprid Técnico Nortox</t>
  </si>
  <si>
    <t>21000.008487/2014-52</t>
  </si>
  <si>
    <t>Acetamiprido Técnico Ouro Fino</t>
  </si>
  <si>
    <t>21000.003008/2013-21</t>
  </si>
  <si>
    <t>Acetamiprido Técnico Nufarm</t>
  </si>
  <si>
    <t>21000.010515/2012-30</t>
  </si>
  <si>
    <t>Acetamiprido Técnico Proventis</t>
  </si>
  <si>
    <t>21000.002136/2011-95</t>
  </si>
  <si>
    <t>Nicossulfurom Técnico Nufarm</t>
  </si>
  <si>
    <t>21000.000510/2013-80</t>
  </si>
  <si>
    <t>Acetamiprido Técnico OF</t>
  </si>
  <si>
    <t>21000.002027/2015-00</t>
  </si>
  <si>
    <t>Diflubenzuron Técnico Proventis</t>
  </si>
  <si>
    <t>21000.009681/2012-93</t>
  </si>
  <si>
    <t>Diflubenzurom Técnico Nufarm NCS</t>
  </si>
  <si>
    <t>21000.007905/2013-11</t>
  </si>
  <si>
    <t>Flutriafol Técnico Stockton</t>
  </si>
  <si>
    <t>21000.023653/2016-11</t>
  </si>
  <si>
    <t>Flutri Técnico SD</t>
  </si>
  <si>
    <t>Sharda do Brasil</t>
  </si>
  <si>
    <t>21000.007868/2014-14</t>
  </si>
  <si>
    <t>Acetamiprido Técnico SN-Cropchem</t>
  </si>
  <si>
    <t>21000.012011/2011-73</t>
  </si>
  <si>
    <t>Acetamiprido Técnico Macroseeds</t>
  </si>
  <si>
    <t>Macroseeds</t>
  </si>
  <si>
    <t>21000.004603/2015-45</t>
  </si>
  <si>
    <t>Acetamiprido Técnico Agristar</t>
  </si>
  <si>
    <t>21000.011407/2009-89</t>
  </si>
  <si>
    <t>ProntoBR</t>
  </si>
  <si>
    <t>21000.006409/2014-13</t>
  </si>
  <si>
    <t>Acetamiprido Técnico BRA</t>
  </si>
  <si>
    <t>21000.001488/2015-57</t>
  </si>
  <si>
    <t>Acetamiprido Técnico SD</t>
  </si>
  <si>
    <t>21000.006767/2011-83</t>
  </si>
  <si>
    <t>Atrazina 900 WG Rainbow</t>
  </si>
  <si>
    <t>ATRAZINA</t>
  </si>
  <si>
    <t>21000.005729/2012-94</t>
  </si>
  <si>
    <t>Farmozine Plus</t>
  </si>
  <si>
    <t>21000.005728/2012-40</t>
  </si>
  <si>
    <t>Herbizina Plus</t>
  </si>
  <si>
    <t>21000.006061/2009-05</t>
  </si>
  <si>
    <t>Fipronil 25% FS (CDEX 119A FP)</t>
  </si>
  <si>
    <t>21000.002738/2010-61</t>
  </si>
  <si>
    <t>Gifosato IPA 480 Rainbow</t>
  </si>
  <si>
    <t>21000.002786/2011-31</t>
  </si>
  <si>
    <t>Glifosato Alta 720 WG</t>
  </si>
  <si>
    <t>21000.007996/2010-34</t>
  </si>
  <si>
    <t>Sugoy Técnico</t>
  </si>
  <si>
    <t>Metominostrobina</t>
  </si>
  <si>
    <t>21000.010405/2010-14</t>
  </si>
  <si>
    <t>Fusão</t>
  </si>
  <si>
    <t>Metominostrobina; Tebuconazol</t>
  </si>
  <si>
    <t>21000.002175/2011-92</t>
  </si>
  <si>
    <t>Glufosinate-Ammonium DVA 200 SL</t>
  </si>
  <si>
    <t>21000.006838/2014-91</t>
  </si>
  <si>
    <t>Dipel ES NT</t>
  </si>
  <si>
    <t>21000.000223/2013-70</t>
  </si>
  <si>
    <t>Copa</t>
  </si>
  <si>
    <t>21000.008430/2012-91</t>
  </si>
  <si>
    <t>Glifosato 720 WG Nortox</t>
  </si>
  <si>
    <t>21000.007437/2011-13</t>
  </si>
  <si>
    <t>Comboio 80 WG</t>
  </si>
  <si>
    <t>21000.007369/2010-01</t>
  </si>
  <si>
    <t>Glifosato Técnico Genbra II</t>
  </si>
  <si>
    <t>21000.007559/2010-11</t>
  </si>
  <si>
    <t>Glifosato Técnico CCAB III</t>
  </si>
  <si>
    <t>21000.010367/2013-34</t>
  </si>
  <si>
    <t>Flutriafol Técnico OF</t>
  </si>
  <si>
    <t>21000.042852/2016-10</t>
  </si>
  <si>
    <t>Flutriafol Técnico OF I</t>
  </si>
  <si>
    <t>21000.010657/2011-16</t>
  </si>
  <si>
    <t>Ametrina Técnico Oxon</t>
  </si>
  <si>
    <t>21000.006473/2013-13</t>
  </si>
  <si>
    <t>Ametrina Técnico ZS-Cropchem</t>
  </si>
  <si>
    <t>21000.001187/2014-42</t>
  </si>
  <si>
    <t>Ametrina Técnico BRA</t>
  </si>
  <si>
    <t>21000.008775/2013-26</t>
  </si>
  <si>
    <t>Ametrina Técnico ZS</t>
  </si>
  <si>
    <t>21000.012852/2016-95</t>
  </si>
  <si>
    <t>Ametrina Técnico SD</t>
  </si>
  <si>
    <t>21000.002326/2014-55</t>
  </si>
  <si>
    <t>Mesotriona Sapec Técnico</t>
  </si>
  <si>
    <t>21000.002380/2012-39</t>
  </si>
  <si>
    <t>Tebuconazol Técnico CN</t>
  </si>
  <si>
    <t>21000.000809/2010-91</t>
  </si>
  <si>
    <t>Mepiquat Chloride Técnico DVA</t>
  </si>
  <si>
    <t>21000.007604/2013-80</t>
  </si>
  <si>
    <t>Diafentiuron Genbra 500 SC</t>
  </si>
  <si>
    <t>21000.007660/2013-14</t>
  </si>
  <si>
    <t>Diafentiuron CCAB 500 SC</t>
  </si>
  <si>
    <t>21000.004354/2015-98</t>
  </si>
  <si>
    <t>Acetamiprido Técnico CH</t>
  </si>
  <si>
    <t>21000.009170/2013-52</t>
  </si>
  <si>
    <t>Azoxistrobin Técnico Stockton</t>
  </si>
  <si>
    <t>21000.007093/2010-53</t>
  </si>
  <si>
    <t>Atrazina Técnico SD</t>
  </si>
  <si>
    <t>21000.001807/2015-24</t>
  </si>
  <si>
    <t>Bold</t>
  </si>
  <si>
    <t>Acetamiprido; Fempropatrina</t>
  </si>
  <si>
    <t>21000.009694/2011-81</t>
  </si>
  <si>
    <t>Fipronil Técnico Agroimport</t>
  </si>
  <si>
    <t>Fipronil Técnico Rainbow</t>
  </si>
  <si>
    <t>21000.001594/2014-50</t>
  </si>
  <si>
    <t>Provence Total</t>
  </si>
  <si>
    <t>Indaziflam; Isoxaflutole</t>
  </si>
  <si>
    <t>21000.003845/2015-11</t>
  </si>
  <si>
    <t>Tebuconazole Técnico Sino-Agri</t>
  </si>
  <si>
    <t>Lemma Consultoria</t>
  </si>
  <si>
    <t>21000.001632/2011-21</t>
  </si>
  <si>
    <t xml:space="preserve">Carbendazim STK 500 SC </t>
  </si>
  <si>
    <t>Crosslink</t>
  </si>
  <si>
    <t>21000.001910/2011-41</t>
  </si>
  <si>
    <t>Carbendazim STK 500 SC - A</t>
  </si>
  <si>
    <t>21000.001909/2011-16</t>
  </si>
  <si>
    <t>Carbendazim STK 500 SC -B</t>
  </si>
  <si>
    <t>21000.005559/2011-67</t>
  </si>
  <si>
    <t>Fipronil Nortox TS</t>
  </si>
  <si>
    <t>21000.004207/2009-70</t>
  </si>
  <si>
    <t>Cruiser 600 FS</t>
  </si>
  <si>
    <t>21000.046517/2016-91</t>
  </si>
  <si>
    <t>Metarhizium JCO WP</t>
  </si>
  <si>
    <t xml:space="preserve"> JCO Indústria e Comércio</t>
  </si>
  <si>
    <t>21000.008840/2011-51</t>
  </si>
  <si>
    <t>Tebuconazol Técnico FG</t>
  </si>
  <si>
    <t>21000.007567/2014-91</t>
  </si>
  <si>
    <t>Clorotalonil Técnico Adama</t>
  </si>
  <si>
    <t>21000.001112/2013-81</t>
  </si>
  <si>
    <t>Clorotalonil Técnico Rainbow</t>
  </si>
  <si>
    <t>21000.009067/2014-93</t>
  </si>
  <si>
    <t>Eleitto</t>
  </si>
  <si>
    <t>Acetamiprido; Etofemproxi</t>
  </si>
  <si>
    <t>21000.010542/2013-93</t>
  </si>
  <si>
    <t>Fusão EC</t>
  </si>
  <si>
    <t>21000.003112/2009-39</t>
  </si>
  <si>
    <t>Credit 480</t>
  </si>
  <si>
    <t>21000.010790/2012-53</t>
  </si>
  <si>
    <t>Dermacor BR</t>
  </si>
  <si>
    <t>DuPont</t>
  </si>
  <si>
    <t>21000.011542/2010-68</t>
  </si>
  <si>
    <t>Diurom Técnico Nufarm</t>
  </si>
  <si>
    <t>21000.005196/2011-60</t>
  </si>
  <si>
    <t>Prisma Plus</t>
  </si>
  <si>
    <t>21000.005081/2013-37</t>
  </si>
  <si>
    <t>Token</t>
  </si>
  <si>
    <t>21000.001237/2011-49</t>
  </si>
  <si>
    <t>Lactofen Técnico BRA</t>
  </si>
  <si>
    <t>21000.005545/2013-13</t>
  </si>
  <si>
    <t>Pilartime</t>
  </si>
  <si>
    <t>21000.002391/2015-61</t>
  </si>
  <si>
    <t>Xeque Mate</t>
  </si>
  <si>
    <t>21000.001648/2012-15</t>
  </si>
  <si>
    <t>Imazetapir Técnico Rainbow</t>
  </si>
  <si>
    <t>21000.002004/2015-97</t>
  </si>
  <si>
    <t>Imazetapir Técnico Adama</t>
  </si>
  <si>
    <t>21000.009583/2011-75</t>
  </si>
  <si>
    <t>Diurom Tradecorp Técnico</t>
  </si>
  <si>
    <t>21000.005627/2015-11</t>
  </si>
  <si>
    <t>Clorotalonil Técnico Nortox II</t>
  </si>
  <si>
    <t>21000.005617/2014-03</t>
  </si>
  <si>
    <t>Clorotalonil Técnico Nortox</t>
  </si>
  <si>
    <t>21000.009824/2013-48</t>
  </si>
  <si>
    <t>Acetamiprid Sapec Técnico</t>
  </si>
  <si>
    <t>21000.002997/2014-16</t>
  </si>
  <si>
    <t>Kicker SUP</t>
  </si>
  <si>
    <t>21000.009049/2013-21</t>
  </si>
  <si>
    <t>Cletodim CCAB 240 EC</t>
  </si>
  <si>
    <t>21000.005909/2014-38</t>
  </si>
  <si>
    <t xml:space="preserve">Kicker  </t>
  </si>
  <si>
    <t>21000.006171/2014-26</t>
  </si>
  <si>
    <t>Creox</t>
  </si>
  <si>
    <t>21000.010951/2011-28</t>
  </si>
  <si>
    <t>Fipronil 80 WG Gharda</t>
  </si>
  <si>
    <t>21000.006845/2014-92</t>
  </si>
  <si>
    <t>Mospilan WG</t>
  </si>
  <si>
    <t>21000.005639/2015-46</t>
  </si>
  <si>
    <t>Gran Protect</t>
  </si>
  <si>
    <t>Dioxido de Silicio</t>
  </si>
  <si>
    <t>Mineração Pesquisa Brasileira</t>
  </si>
  <si>
    <t>21000.001810/2015-48</t>
  </si>
  <si>
    <t>Totalit</t>
  </si>
  <si>
    <t>Bentiavalicarbe Isopropílico; Clorothalonil</t>
  </si>
  <si>
    <t>21000.004355/2009-94</t>
  </si>
  <si>
    <t>Dividend Supreme</t>
  </si>
  <si>
    <t>Tiametoxam; Difenoconazol; Metalaxil-M</t>
  </si>
  <si>
    <t>21000.002234/2014-75</t>
  </si>
  <si>
    <t>Sanmite EW</t>
  </si>
  <si>
    <t>Piridabem</t>
  </si>
  <si>
    <t>21000.006553/2015-31</t>
  </si>
  <si>
    <t>Targa Max</t>
  </si>
  <si>
    <t>Quizalofope-p-Etílico</t>
  </si>
  <si>
    <t>21000.008407/2015-40</t>
  </si>
  <si>
    <t>Cletodim Nortox</t>
  </si>
  <si>
    <t>21000.010844/2011-08</t>
  </si>
  <si>
    <t>Ace 750 SP</t>
  </si>
  <si>
    <t>21000.003648/2014-11</t>
  </si>
  <si>
    <t>Tebutiuron Técnico Nortox BR</t>
  </si>
  <si>
    <t>21000.001090/2015-11</t>
  </si>
  <si>
    <t>Ciproconazol Técnico Sapec II</t>
  </si>
  <si>
    <t>21000.002175/2012-73</t>
  </si>
  <si>
    <t>Tebutiurom Tradecorp Técnico</t>
  </si>
  <si>
    <t>21000.001942/2015-70</t>
  </si>
  <si>
    <t>Tebutiurom Técnico Proventis</t>
  </si>
  <si>
    <t>21000.032286/2016-38</t>
  </si>
  <si>
    <t>Tebutiurom Técnico Proventis II</t>
  </si>
  <si>
    <t>21000.005669/2015-52</t>
  </si>
  <si>
    <t>Sulfentrazone UPL 500 SC</t>
  </si>
  <si>
    <t>21000.011192/2011-11</t>
  </si>
  <si>
    <t>Arreio Milenia</t>
  </si>
  <si>
    <t>Fluroxipir-metílico; Picloram</t>
  </si>
  <si>
    <t>21000.001038/2013-01</t>
  </si>
  <si>
    <t>Clorotalonil Técnico Biorisk</t>
  </si>
  <si>
    <t>21000.011675/2009­09</t>
  </si>
  <si>
    <t>Duo</t>
  </si>
  <si>
    <t>21000.010564/2009-77</t>
  </si>
  <si>
    <t>Seculo</t>
  </si>
  <si>
    <t>21000.003773/2015-11</t>
  </si>
  <si>
    <t>Horos Ultra</t>
  </si>
  <si>
    <t>Picoxistrobina; Tebuconazole; Mancozebe</t>
  </si>
  <si>
    <t>21000.007281/2012-43</t>
  </si>
  <si>
    <t>Cloridrato de Propamocarbe Tradecorp Técnico</t>
  </si>
  <si>
    <t>Cloridrato de Propamocarbe</t>
  </si>
  <si>
    <t>21000.009172/2013-41</t>
  </si>
  <si>
    <t>Metomil Sapec Técnico</t>
  </si>
  <si>
    <t>21000.006984/2014-16</t>
  </si>
  <si>
    <t>Porcel 100 EC</t>
  </si>
  <si>
    <t>21000.008154/2015-12</t>
  </si>
  <si>
    <t>Bio Lobésia</t>
  </si>
  <si>
    <t>Feromônio Sintético</t>
  </si>
  <si>
    <t>21000.003277/2009-19</t>
  </si>
  <si>
    <t>Glifosato NUF BR</t>
  </si>
  <si>
    <t>21000.005567/2013-75</t>
  </si>
  <si>
    <t>Cletodim Pré-Mistura Milenia</t>
  </si>
  <si>
    <t>21000.004852/2010-26</t>
  </si>
  <si>
    <t>Deltametrina Técnico Tagros</t>
  </si>
  <si>
    <t>21000.004392/2012-06</t>
  </si>
  <si>
    <t>Fluazinam Técnico Milenia</t>
  </si>
  <si>
    <t>21000.004895/2012-73</t>
  </si>
  <si>
    <t>Paraquate Técnico Milenia</t>
  </si>
  <si>
    <t>Paraquate</t>
  </si>
  <si>
    <t>21000.006891/2011-49</t>
  </si>
  <si>
    <t>Metaflumizone Técnico</t>
  </si>
  <si>
    <t>Metaflumizone </t>
  </si>
  <si>
    <t>21000.008308/2016-49</t>
  </si>
  <si>
    <t>Gr-Inn</t>
  </si>
  <si>
    <t>MFB</t>
  </si>
  <si>
    <t>21000.007458/2015-54</t>
  </si>
  <si>
    <t>UPL 138 FP BR</t>
  </si>
  <si>
    <t>21000.048361/2016-82</t>
  </si>
  <si>
    <t>Paraquate Técnico Vanon</t>
  </si>
  <si>
    <t>21000.005837/2013-48</t>
  </si>
  <si>
    <t>Lactofen Técnico SUP</t>
  </si>
  <si>
    <t>21000.007413/2012-37</t>
  </si>
  <si>
    <t>Flupyradifurone Técnico</t>
  </si>
  <si>
    <t>Flupiradifurona</t>
  </si>
  <si>
    <t>21000.035489/2016-86</t>
  </si>
  <si>
    <t>Defend WDG</t>
  </si>
  <si>
    <t>Quimetal</t>
  </si>
  <si>
    <t>21000.006527/2009-64</t>
  </si>
  <si>
    <t>Spindle</t>
  </si>
  <si>
    <t>Espinosade</t>
  </si>
  <si>
    <t>21000.006806/2012-23</t>
  </si>
  <si>
    <t>Fipronil Técnico CCAB II</t>
  </si>
  <si>
    <t>21000.000964/2013-51</t>
  </si>
  <si>
    <t>Fipronil Técnico ME2</t>
  </si>
  <si>
    <t>21000.005070/2009-71</t>
  </si>
  <si>
    <t>Fezan</t>
  </si>
  <si>
    <t>tebuconazol</t>
  </si>
  <si>
    <t>21000.008594/2014-81</t>
  </si>
  <si>
    <t>Fipronil Técnico Proventis II</t>
  </si>
  <si>
    <t>21000.007207/2012-27</t>
  </si>
  <si>
    <t>Fipronil Técnico Genbra</t>
  </si>
  <si>
    <t>21000.006576/2012-01</t>
  </si>
  <si>
    <t>Clearup</t>
  </si>
  <si>
    <t>21000.008543/2015-30</t>
  </si>
  <si>
    <t>Volpe</t>
  </si>
  <si>
    <t>21000.006056/2013-71</t>
  </si>
  <si>
    <t>Tiodicarbe 800 WG Genbra</t>
  </si>
  <si>
    <t>21000.007129/2008-84</t>
  </si>
  <si>
    <t>Hexazinone 250 SL Base</t>
  </si>
  <si>
    <t>Agrialliance</t>
  </si>
  <si>
    <t>21000.005943/2014-11</t>
  </si>
  <si>
    <t>Clorotalonil 500 SC</t>
  </si>
  <si>
    <t>21000.006969/2014-78</t>
  </si>
  <si>
    <t>Veraneio</t>
  </si>
  <si>
    <t>Baculovirus HaNPV</t>
  </si>
  <si>
    <t>Tiodicarbe CCAB 800 WG</t>
  </si>
  <si>
    <t>21000.004765/2011-50</t>
  </si>
  <si>
    <t>Propiconazol 250 EC Agria</t>
  </si>
  <si>
    <t>21000.005469/2015-08</t>
  </si>
  <si>
    <t>Trichoibi P</t>
  </si>
  <si>
    <t>IBI Agentes Biológicos</t>
  </si>
  <si>
    <t>21000.007622/2014-42</t>
  </si>
  <si>
    <t>EnlistDuo</t>
  </si>
  <si>
    <t>2,4-D; Glifosato</t>
  </si>
  <si>
    <t>21000.006606/2009-75</t>
  </si>
  <si>
    <t>Clorpirifós Poland 480 EC</t>
  </si>
  <si>
    <t>21000.006634/2011-15</t>
  </si>
  <si>
    <t>Cortador 806 SL</t>
  </si>
  <si>
    <t>21000.007813/2014-12</t>
  </si>
  <si>
    <t>Clariva PN</t>
  </si>
  <si>
    <t>Pasteuria nishizawae</t>
  </si>
  <si>
    <t>21000.006575/2012-58</t>
  </si>
  <si>
    <t>Weedspray</t>
  </si>
  <si>
    <t>21000.003407/2010-49</t>
  </si>
  <si>
    <t>Shambda Técnico</t>
  </si>
  <si>
    <t>21000.001340/2014-31</t>
  </si>
  <si>
    <t>2,4-D Técnico SD BRA</t>
  </si>
  <si>
    <t>21000.001004/2014-99</t>
  </si>
  <si>
    <t>2,4-D Técnico UPL BR</t>
  </si>
  <si>
    <t>21000.002899/2014-89</t>
  </si>
  <si>
    <t>2,4-D Técnico Milenia</t>
  </si>
  <si>
    <t>21000.009438/2013-56</t>
  </si>
  <si>
    <t>Mesotriona Nortox</t>
  </si>
  <si>
    <t>21000.010031/2010-29</t>
  </si>
  <si>
    <t>Procymidone Técnico Rotam</t>
  </si>
  <si>
    <t>21000.001139/2014-54</t>
  </si>
  <si>
    <t>Procimidone Técnico Proventis</t>
  </si>
  <si>
    <t>21000.003005/2011-25</t>
  </si>
  <si>
    <t>Produtivo</t>
  </si>
  <si>
    <t>21000.000652/2013-47</t>
  </si>
  <si>
    <t>Procimidona Técnico Ouro Fino</t>
  </si>
  <si>
    <t>21000.000885/2014-21</t>
  </si>
  <si>
    <t>Lambda-Cialotrina Sapec Técnico II</t>
  </si>
  <si>
    <t>21000.006740/2014-33</t>
  </si>
  <si>
    <t>Lambda-Cyhalothrim Técnico RTM</t>
  </si>
  <si>
    <t>21000.003896/2012-09</t>
  </si>
  <si>
    <t>Fipronil Técnico Proventis</t>
  </si>
  <si>
    <t>21000.001801/2009-17</t>
  </si>
  <si>
    <t>Jambtrim 120 EC</t>
  </si>
  <si>
    <t>21000.009315/2011-53</t>
  </si>
  <si>
    <t>Tebuconazole Técnico Proventis</t>
  </si>
  <si>
    <t>21000.000409/2014-18</t>
  </si>
  <si>
    <t>Diafentiurom Técnico Ouro Fino</t>
  </si>
  <si>
    <t>21000.006843/2015-84</t>
  </si>
  <si>
    <t>UPL 138 FP</t>
  </si>
  <si>
    <t>Acetamiprido; Bifentrin</t>
  </si>
  <si>
    <t>21000.007522/2012-54</t>
  </si>
  <si>
    <t>Tebuconazole Tecnico Suphur Mills</t>
  </si>
  <si>
    <t>21000.004807/2015-86</t>
  </si>
  <si>
    <t>Verismo</t>
  </si>
  <si>
    <t>21000.003444/2012-19</t>
  </si>
  <si>
    <t>Kaiso Sorbie</t>
  </si>
  <si>
    <t>21000.008965/2014-24</t>
  </si>
  <si>
    <t>Taffeta 200 SP</t>
  </si>
  <si>
    <t>21000.007490/2012-97</t>
  </si>
  <si>
    <t>Cimoxanil Tradecorp Técnico</t>
  </si>
  <si>
    <t>21000.011712/2011-95</t>
  </si>
  <si>
    <t>Diquat 200 SL Rainbow</t>
  </si>
  <si>
    <t>21000.006048/2012-43</t>
  </si>
  <si>
    <t>Spraykill</t>
  </si>
  <si>
    <t>21000.006049/2012-98</t>
  </si>
  <si>
    <t>Blowout</t>
  </si>
  <si>
    <t>21000.009658/2013-80</t>
  </si>
  <si>
    <t>Kyron 750 WG</t>
  </si>
  <si>
    <t>21000.008495/2012-37</t>
  </si>
  <si>
    <t>Fluazinam Nufarm 500 SC</t>
  </si>
  <si>
    <t>21000.013515/2016-15</t>
  </si>
  <si>
    <t>Lambdacialotrin Pré-mistura 250 CS</t>
  </si>
  <si>
    <t>21000.008662/2011-69</t>
  </si>
  <si>
    <t>Thiodi 350 SC</t>
  </si>
  <si>
    <t>21000.008656/2014-54</t>
  </si>
  <si>
    <t>Abadin 72 EC</t>
  </si>
  <si>
    <t>21000.010581/2008-23</t>
  </si>
  <si>
    <t>Rayo</t>
  </si>
  <si>
    <t>21000.006786/2014-52</t>
  </si>
  <si>
    <t>Azoxistrobina Técnico SUP</t>
  </si>
  <si>
    <t>21000.007278/2015-72</t>
  </si>
  <si>
    <t>Azoxistrobina Sapec Técnico III</t>
  </si>
  <si>
    <t>21000.007353/2015-03</t>
  </si>
  <si>
    <t>Azoxystrobin Técnico Sino-Agri</t>
  </si>
  <si>
    <t>21000.034822/2016-30</t>
  </si>
  <si>
    <t>Azoxistrobina Técnico Adama Brasil</t>
  </si>
  <si>
    <t>21000.041918/2016-54</t>
  </si>
  <si>
    <t>Azoxistrobina TB Técnico Oxon</t>
  </si>
  <si>
    <t>21000.005377/2015-10</t>
  </si>
  <si>
    <t>Azimut Supra</t>
  </si>
  <si>
    <t>Azoxistrobina; Tebuconazole; Mancozebe</t>
  </si>
  <si>
    <t>21000.008818/2014-54</t>
  </si>
  <si>
    <t>Take 750 SP</t>
  </si>
  <si>
    <t>21000.008860/2014-75</t>
  </si>
  <si>
    <t>Ttrishul 750 SP</t>
  </si>
  <si>
    <t>21000.008722/2014-96</t>
  </si>
  <si>
    <t>Fate 750 SP</t>
  </si>
  <si>
    <t>21000.004726/2009-38</t>
  </si>
  <si>
    <t>Marte WG</t>
  </si>
  <si>
    <t>21000.002351/2013-58</t>
  </si>
  <si>
    <t>Alverde</t>
  </si>
  <si>
    <t>21000.010786/2012-95</t>
  </si>
  <si>
    <t>Imazapique Técnico Milenia</t>
  </si>
  <si>
    <t>21000.008160/2012-19</t>
  </si>
  <si>
    <t>Paclobutrazol Tradecorp Técnico</t>
  </si>
  <si>
    <t>21000.010900/2010-15</t>
  </si>
  <si>
    <t>Glifosato Técnico Chemtura III</t>
  </si>
  <si>
    <t>Chemtura</t>
  </si>
  <si>
    <t>21000.011792/2009-64</t>
  </si>
  <si>
    <t>Cinelli 250 FS</t>
  </si>
  <si>
    <t>21000.014922/2011-35</t>
  </si>
  <si>
    <t>Fomesafen 250 SL DVA</t>
  </si>
  <si>
    <t>21000.010420/2013-05</t>
  </si>
  <si>
    <t>AutênticoBR</t>
  </si>
  <si>
    <t>21000.007414/2012-81</t>
  </si>
  <si>
    <t>Sivanto Prime 200 SL</t>
  </si>
  <si>
    <t>21000.002176/2012-18</t>
  </si>
  <si>
    <t>Mancozebe Tradecorp Técnico</t>
  </si>
  <si>
    <t>21000.041052/2016-81</t>
  </si>
  <si>
    <t>Mancozeb Técnico Nortox II</t>
  </si>
  <si>
    <t>21000.008927/2014-71</t>
  </si>
  <si>
    <t>Mantis 400 WG</t>
  </si>
  <si>
    <t>21000.009907/2010-94</t>
  </si>
  <si>
    <t>Pledge SC</t>
  </si>
  <si>
    <t>21000.009910/2010-16</t>
  </si>
  <si>
    <t>Sumisoya 500 SC</t>
  </si>
  <si>
    <t>21000.009906/2010-40</t>
  </si>
  <si>
    <t>Sumyzin 500 SC</t>
  </si>
  <si>
    <t>Toucan 250 FS</t>
  </si>
  <si>
    <t>21000.009384/2010-86</t>
  </si>
  <si>
    <t>Flumyzim 500 SC</t>
  </si>
  <si>
    <t>21000.007599/2012-24</t>
  </si>
  <si>
    <t xml:space="preserve">Thiodi   </t>
  </si>
  <si>
    <t>21000.005571/2009-57</t>
  </si>
  <si>
    <t>Flutriafol; Carbendazim</t>
  </si>
  <si>
    <t>21000.005572/2009-00</t>
  </si>
  <si>
    <t>Sperto</t>
  </si>
  <si>
    <t>21000.001410/2015-32</t>
  </si>
  <si>
    <t>Javelin WG</t>
  </si>
  <si>
    <t>21000.004800/2012-11</t>
  </si>
  <si>
    <t>Imidacloprido Técnico DVA</t>
  </si>
  <si>
    <t>21000.002810/2010-51</t>
  </si>
  <si>
    <t>Picloram Técnico Nufarm</t>
  </si>
  <si>
    <t>21000.002721/2012-76</t>
  </si>
  <si>
    <t>Diquat NH Técnico Helm</t>
  </si>
  <si>
    <t>21000.063790/2016-80</t>
  </si>
  <si>
    <t>Diquat Técnico Nortox III</t>
  </si>
  <si>
    <t>21000.005713/2015-24</t>
  </si>
  <si>
    <t>UPL 216 FP</t>
  </si>
  <si>
    <t>Azoxistrobina; Mancozebe; Ciproconazol</t>
  </si>
  <si>
    <t>21000.014297/2011-21</t>
  </si>
  <si>
    <t>Bixafen Técnico</t>
  </si>
  <si>
    <t>Bixafem</t>
  </si>
  <si>
    <t>Imidacloprid Técnico HS</t>
  </si>
  <si>
    <t>21000.005470/2015-24</t>
  </si>
  <si>
    <t>Trichoibi G</t>
  </si>
  <si>
    <t>21000.008869/2014-86</t>
  </si>
  <si>
    <t>Mesotriona CCAB 400 SC</t>
  </si>
  <si>
    <t>21000.005573/2009-46</t>
  </si>
  <si>
    <t>Soberano</t>
  </si>
  <si>
    <t>21000.005302/2013-77</t>
  </si>
  <si>
    <t>Fox Xpro</t>
  </si>
  <si>
    <t>Bixafem; Protioconazol; Trifloxistrobina</t>
  </si>
  <si>
    <t>21000.003274/2010-19</t>
  </si>
  <si>
    <t>Imidacloprid Técnico AgroImport</t>
  </si>
  <si>
    <t>AgroImport</t>
  </si>
  <si>
    <t>21000.006755/2010-78</t>
  </si>
  <si>
    <t>Imidacloprido Técnico Nufarm</t>
  </si>
  <si>
    <t>21000.000341/2014-69</t>
  </si>
  <si>
    <t>Acetamiprido Nufarm 200 SC</t>
  </si>
  <si>
    <t>21000.007141/2009-70</t>
  </si>
  <si>
    <t>Albatross 800 WG</t>
  </si>
  <si>
    <t>21000.006209/2009-01</t>
  </si>
  <si>
    <t>Imidacloprido Técnico D'Verde</t>
  </si>
  <si>
    <t>21000.010958/2009-25</t>
  </si>
  <si>
    <t>Imidaclorpido Técnico Agria</t>
  </si>
  <si>
    <t>21000.006652/2009-74</t>
  </si>
  <si>
    <t>Imidacloprido Técnico SIB</t>
  </si>
  <si>
    <t>21000.009202/2013-10</t>
  </si>
  <si>
    <t>Carbendazim Técnico NW Biesterfeld</t>
  </si>
  <si>
    <t>Carbendazim Técnico Wynca</t>
  </si>
  <si>
    <t>21000.001910/2015-74</t>
  </si>
  <si>
    <t>Carbendazim Técnico RdB</t>
  </si>
  <si>
    <t>21000.016882/2016-71</t>
  </si>
  <si>
    <t>Carbendazim Técnico Adama</t>
  </si>
  <si>
    <t>21000.055578/2016-49</t>
  </si>
  <si>
    <t>Tebuconazole Técnico Nortox IV</t>
  </si>
  <si>
    <t>21000.008891/2014-26</t>
  </si>
  <si>
    <t>Nillus</t>
  </si>
  <si>
    <t>21000.011343/2011-31</t>
  </si>
  <si>
    <t>Carbendazim Técnico CN</t>
  </si>
  <si>
    <t>21000.009525/2012-22</t>
  </si>
  <si>
    <t>Diflubenzuron Técnico CCAB</t>
  </si>
  <si>
    <t>21000.002574/2011-53</t>
  </si>
  <si>
    <t>Glifosato Técnico NAG</t>
  </si>
  <si>
    <t>21000.009090/2012-16</t>
  </si>
  <si>
    <t>Glifosato Técnico AK</t>
  </si>
  <si>
    <t>21000.009543/2012-12</t>
  </si>
  <si>
    <t>Diflubenzuron Técnico Genbra</t>
  </si>
  <si>
    <t>21000.003437/2014-89</t>
  </si>
  <si>
    <t>Mesotrione 480 SC Proventis</t>
  </si>
  <si>
    <t>21000.003618/2011-62</t>
  </si>
  <si>
    <t>Mancozeb Sabero 800 WP</t>
  </si>
  <si>
    <t>21000.010633/2010-86</t>
  </si>
  <si>
    <t>Rotaxil 500 SC</t>
  </si>
  <si>
    <t>21000.003694/2014-11</t>
  </si>
  <si>
    <t>AfincoBR</t>
  </si>
  <si>
    <t>21000.005701/2015-08</t>
  </si>
  <si>
    <t>ParrudoBR</t>
  </si>
  <si>
    <t>21000.011333/2011-03</t>
  </si>
  <si>
    <t>Keyzol EC</t>
  </si>
  <si>
    <t>21000.022946/2016-72</t>
  </si>
  <si>
    <t>UPL 216 FP BR</t>
  </si>
  <si>
    <t>21000.004975/2012-29</t>
  </si>
  <si>
    <t xml:space="preserve">Rotaxil </t>
  </si>
  <si>
    <t>21000.008446/2014-66</t>
  </si>
  <si>
    <t>Mesotrione 480 SC PLS CL1</t>
  </si>
  <si>
    <t>21000.003617/2011-18</t>
  </si>
  <si>
    <t>Sabizeb 800 WP</t>
  </si>
  <si>
    <t>21000.010935/2011-35</t>
  </si>
  <si>
    <t>Elatus 150 EC</t>
  </si>
  <si>
    <t>21000.010982/2012-60</t>
  </si>
  <si>
    <t>Paclobutrazol Técnico UPL</t>
  </si>
  <si>
    <t>21000.004344/2010-48</t>
  </si>
  <si>
    <t>Raksha 800 WP</t>
  </si>
  <si>
    <t>21000.004345/2010-92</t>
  </si>
  <si>
    <t>UTHANE 800 WP</t>
  </si>
  <si>
    <t>21000.007683/2009-42</t>
  </si>
  <si>
    <t>Carbendazim 500 Volcano</t>
  </si>
  <si>
    <t>21000.004253/2011-93</t>
  </si>
  <si>
    <t>Hexazuron</t>
  </si>
  <si>
    <t>21000.003230/2010-81</t>
  </si>
  <si>
    <t>Mepiquat Chloride DVA 250 SL</t>
  </si>
  <si>
    <t>21000.002482/2013-35</t>
  </si>
  <si>
    <t>Marathon 800 WG</t>
  </si>
  <si>
    <t>21000.008596/2015-51</t>
  </si>
  <si>
    <t>TAFFETA</t>
  </si>
  <si>
    <t>21000.003780/2015-12</t>
  </si>
  <si>
    <t>TAFFETA HS</t>
  </si>
  <si>
    <t>21000.003707/2015-32</t>
  </si>
  <si>
    <t>TAFFETA HS 200 SP</t>
  </si>
  <si>
    <t>21000.002844/2015-50</t>
  </si>
  <si>
    <t>TAFFETA SP</t>
  </si>
  <si>
    <t>21000.009314/2017-02</t>
  </si>
  <si>
    <t>Interceptor</t>
  </si>
  <si>
    <t>21000.004379/2012-49</t>
  </si>
  <si>
    <t>Cymoxanil Técnico Indofil</t>
  </si>
  <si>
    <t>21000.052730/2016-31</t>
  </si>
  <si>
    <t>Carbendazim Técnico Sino-Agri</t>
  </si>
  <si>
    <t>21000.031608/2016-21</t>
  </si>
  <si>
    <t>Absoluto SC</t>
  </si>
  <si>
    <t>21000.037948/2016-66</t>
  </si>
  <si>
    <t>Challenger</t>
  </si>
  <si>
    <t xml:space="preserve"> Paecilomyces lilacinus</t>
  </si>
  <si>
    <t>21000.001039/2015-17</t>
  </si>
  <si>
    <t>Acetamiprid 200 SP UPL BR</t>
  </si>
  <si>
    <t>21000.012621/2010-96</t>
  </si>
  <si>
    <t>Adante Xtra</t>
  </si>
  <si>
    <t>Azoxistrobina; Ciproconazol; Tiametoxam</t>
  </si>
  <si>
    <t>21000.009068/2013-57</t>
  </si>
  <si>
    <t>Cletodim 240 EC Genbra</t>
  </si>
  <si>
    <t>21000.003109/2013-00</t>
  </si>
  <si>
    <t>Boiadeiro 800 WG</t>
  </si>
  <si>
    <t>21000.007274/2013-22</t>
  </si>
  <si>
    <t>Benzoato de Emamectina Técnico</t>
  </si>
  <si>
    <t>Benzoato de Emamectina</t>
  </si>
  <si>
    <t>21000.012448/2010-26</t>
  </si>
  <si>
    <t>Haloxifop CCAB 124,7 EC</t>
  </si>
  <si>
    <t>Haloxifop metílico</t>
  </si>
  <si>
    <t>21000.009371/2009-73</t>
  </si>
  <si>
    <t>Permethrin 384 EC</t>
  </si>
  <si>
    <t>Vigna</t>
  </si>
  <si>
    <t>21000.012238/2010-38</t>
  </si>
  <si>
    <t>Haloxifop-metílico 124,7 EC Genbra</t>
  </si>
  <si>
    <t>21000.005583/2013-68</t>
  </si>
  <si>
    <t>Lambda-cyhalothrin Pré-mistura</t>
  </si>
  <si>
    <t>lambda-cialotrina</t>
  </si>
  <si>
    <t>21000.006321/2014-00</t>
  </si>
  <si>
    <t>Abamectin 72 EC Nortox</t>
  </si>
  <si>
    <t>21000.013627/2011-61</t>
  </si>
  <si>
    <t>Permetrina 384 EC DVA</t>
  </si>
  <si>
    <t>21000.007281/2013-24</t>
  </si>
  <si>
    <t>Proclaim 50</t>
  </si>
  <si>
    <t>21000.010400/2010-83</t>
  </si>
  <si>
    <t>CHLORSAB 480 EC</t>
  </si>
  <si>
    <t>21000.005197/2009-90</t>
  </si>
  <si>
    <t>Shelter 250 FS</t>
  </si>
  <si>
    <t>21000.007163/2010-73</t>
  </si>
  <si>
    <t>Diflumax 240 SC</t>
  </si>
  <si>
    <t>21000.010149/2009-13</t>
  </si>
  <si>
    <t>Permetrina CCAB EC</t>
  </si>
  <si>
    <t>21000.010578/2010-24</t>
  </si>
  <si>
    <t>Hexazinona Nortox SL</t>
  </si>
  <si>
    <t>21000.000298/2013-51</t>
  </si>
  <si>
    <t>Krost 806 SL</t>
  </si>
  <si>
    <t>21000.007712/2012-71</t>
  </si>
  <si>
    <t>Chiva WP</t>
  </si>
  <si>
    <t>Absoluto WG</t>
  </si>
  <si>
    <t>21000.002232/2014-86</t>
  </si>
  <si>
    <t>Approve WG</t>
  </si>
  <si>
    <t>Tiofanato-Metílico; Fluazinam</t>
  </si>
  <si>
    <t>21000.003782/2015-01</t>
  </si>
  <si>
    <t>Viviful SC</t>
  </si>
  <si>
    <t>Proexadiona Cálcica</t>
  </si>
  <si>
    <t>21000.006971/2014-47</t>
  </si>
  <si>
    <t>Puma</t>
  </si>
  <si>
    <t>21000.005712/2015-80</t>
  </si>
  <si>
    <t>Tridium</t>
  </si>
  <si>
    <t>Azoxistrobina; Mancozebe; Tebuconazol</t>
  </si>
  <si>
    <t>21000.010480/2011-58</t>
  </si>
  <si>
    <t>Protone</t>
  </si>
  <si>
    <t>21000.001078/2016-97</t>
  </si>
  <si>
    <t>Helymax EC</t>
  </si>
  <si>
    <t>21000.008236/2014-78</t>
  </si>
  <si>
    <t>Neolist</t>
  </si>
  <si>
    <t>Arrange</t>
  </si>
  <si>
    <t>21000.008235/2014-23</t>
  </si>
  <si>
    <t>Lifter</t>
  </si>
  <si>
    <t>21000.006847/2014-81</t>
  </si>
  <si>
    <t>Cerconil</t>
  </si>
  <si>
    <t>Tiofanato-Metílico; Clorotalonil</t>
  </si>
  <si>
    <t>21000.003975/2012-10</t>
  </si>
  <si>
    <t>Diflucrop</t>
  </si>
  <si>
    <t>21000.002737/2013-60</t>
  </si>
  <si>
    <t>Instal 800 WG</t>
  </si>
  <si>
    <t>21000.009317/2017-38</t>
  </si>
  <si>
    <t>No Hop</t>
  </si>
  <si>
    <t>21000.009310/2017-16</t>
  </si>
  <si>
    <t>Insect</t>
  </si>
  <si>
    <t>21000.002856/2017-46</t>
  </si>
  <si>
    <t>Trianum WG</t>
  </si>
  <si>
    <t>21000.009306/2017-58</t>
  </si>
  <si>
    <t>Albatroz</t>
  </si>
  <si>
    <t>21000.062472/2016-00</t>
  </si>
  <si>
    <t>Avenger</t>
  </si>
  <si>
    <t>21000.062470/2016-11</t>
  </si>
  <si>
    <t>Entomite</t>
  </si>
  <si>
    <t>Stratiolaelaps scimitus</t>
  </si>
  <si>
    <t>21000.062468/2016-33</t>
  </si>
  <si>
    <t>Celta</t>
  </si>
  <si>
    <t>Phytoseiulus macropilis</t>
  </si>
  <si>
    <t>21000.010693/2017-75</t>
  </si>
  <si>
    <t>Arcar</t>
  </si>
  <si>
    <t>21000.061964/2016-70</t>
  </si>
  <si>
    <t>Votivo Prime</t>
  </si>
  <si>
    <t>21000.004691/2017-47</t>
  </si>
  <si>
    <t>Oleaje Prime</t>
  </si>
  <si>
    <t>21000.004686/2017-34</t>
  </si>
  <si>
    <t>Andril Prime</t>
  </si>
  <si>
    <t>21000.008957/2014-88</t>
  </si>
  <si>
    <t>Cymoxanil Técnico ISK</t>
  </si>
  <si>
    <t>ISK Biosciences do Brasil</t>
  </si>
  <si>
    <t>21000.011206/2011-04</t>
  </si>
  <si>
    <t>Tebuconazole Técnico Sinon</t>
  </si>
  <si>
    <t>Sinon do Brasil</t>
  </si>
  <si>
    <t>21000.003898/2015-32</t>
  </si>
  <si>
    <t>Panga 900 WG</t>
  </si>
  <si>
    <t>21000.003775/2015-00</t>
  </si>
  <si>
    <t>Dicamba Técnico Adama</t>
  </si>
  <si>
    <t>21000.008328/2011-13</t>
  </si>
  <si>
    <t>Dicamba Técnico Rainbow</t>
  </si>
  <si>
    <t>21000.010825/2012-54</t>
  </si>
  <si>
    <t>Dicamba Técnico Nufarm BR</t>
  </si>
  <si>
    <t>21000.007384/2016-37</t>
  </si>
  <si>
    <t>Flutriafol Técnico Sulphur Mills</t>
  </si>
  <si>
    <t>21000.005439/2011-60</t>
  </si>
  <si>
    <t>Flutriafol Técnico AL Prentiss</t>
  </si>
  <si>
    <t>21000.003437/2011-36</t>
  </si>
  <si>
    <t>Flutriafol Técnico AS BRA</t>
  </si>
  <si>
    <t>21000.010005/2013-43</t>
  </si>
  <si>
    <t>Fluazinam Técnico Proventis</t>
  </si>
  <si>
    <t>21000.002596/2014-66</t>
  </si>
  <si>
    <t>Fluazinam Técnico ME2</t>
  </si>
  <si>
    <t>21000.003558/2013-40</t>
  </si>
  <si>
    <t>Dicamba Tecnico Atanor</t>
  </si>
  <si>
    <t>21000.000841/2016-62</t>
  </si>
  <si>
    <t>Fipronil Técnico Sulphur Mills</t>
  </si>
  <si>
    <t>21000.007022/2011-31</t>
  </si>
  <si>
    <t>Fipronil Técnico Tagros</t>
  </si>
  <si>
    <t>21000.000972/2010-54</t>
  </si>
  <si>
    <t>Chlorimuron -Ethyl Técnico August</t>
  </si>
  <si>
    <t>21000.001519/2015-70</t>
  </si>
  <si>
    <t>2,4-D Técnico Uniphos</t>
  </si>
  <si>
    <t>21000.002347/2012-17</t>
  </si>
  <si>
    <t>Tiametoxam GSP Técnico Helm</t>
  </si>
  <si>
    <t>21000.000891/2013-05</t>
  </si>
  <si>
    <t>Tiametoxan Técnico Nortox</t>
  </si>
  <si>
    <t>21000.003943/2011-25</t>
  </si>
  <si>
    <t>Tiametoxam Técnico Nufarm</t>
  </si>
  <si>
    <t>21000.011477/2009-37</t>
  </si>
  <si>
    <t>Thiametoxam Técnico Agria</t>
  </si>
  <si>
    <t>21000.005378/2013-01</t>
  </si>
  <si>
    <t>Thiametoxam Técnico Rotam</t>
  </si>
  <si>
    <t>21000.002159/2013-61</t>
  </si>
  <si>
    <t>Tiametoxam Técnico ME2</t>
  </si>
  <si>
    <t>21000.008952/2009-98</t>
  </si>
  <si>
    <t>Thiametoxam Técnico DVA</t>
  </si>
  <si>
    <t>21000.010516/2012-84</t>
  </si>
  <si>
    <t>Tiametoxam Técnico Proventis</t>
  </si>
  <si>
    <t>21000.003179/2012-79</t>
  </si>
  <si>
    <t>Tiametoxam Técnico Nufarm BR</t>
  </si>
  <si>
    <t>21000.008749/2011-36</t>
  </si>
  <si>
    <t>Tiametoxam Técnico Genbra</t>
  </si>
  <si>
    <t>21000.010976/2012-11</t>
  </si>
  <si>
    <t>Hexazinone Técnico Rainbow</t>
  </si>
  <si>
    <t>21000.008777/2011-53</t>
  </si>
  <si>
    <t>Thiametoxan Técnico CCAB</t>
  </si>
  <si>
    <t>21000.007111/2011-88</t>
  </si>
  <si>
    <t>Tiametoxam Técnico Alta</t>
  </si>
  <si>
    <t>21000.001020/2015-62</t>
  </si>
  <si>
    <t>Glifosato Técnico Dipil</t>
  </si>
  <si>
    <t>Dipil</t>
  </si>
  <si>
    <t>21000.007042/2014-55</t>
  </si>
  <si>
    <t>Hexazinona Técnico Adama</t>
  </si>
  <si>
    <t>21000.001379/2015-30</t>
  </si>
  <si>
    <t>Cletodim Pré-mistura Nortox (PM)</t>
  </si>
  <si>
    <t>21000.004019/2014-17</t>
  </si>
  <si>
    <t xml:space="preserve">Hexazinone Técnichal </t>
  </si>
  <si>
    <t>21000.001934/2014-42</t>
  </si>
  <si>
    <t>hexazinone Técnico RDB</t>
  </si>
  <si>
    <t>21000.056092/2016-28</t>
  </si>
  <si>
    <t>Tebuconazole Técnico RHK</t>
  </si>
  <si>
    <t>21000.008963/2012-73</t>
  </si>
  <si>
    <t>Tebuconazole Técnico MKW</t>
  </si>
  <si>
    <t>21000.005656/2014-01</t>
  </si>
  <si>
    <t>Tebuconazole S Técnico Helm</t>
  </si>
  <si>
    <t>21000.004314/2011-12</t>
  </si>
  <si>
    <t>Flufenoxuron Técnico Basf</t>
  </si>
  <si>
    <t>21000.009644/2013-66</t>
  </si>
  <si>
    <t>Cleaner Xtra</t>
  </si>
  <si>
    <t>21000.000668/2013-50</t>
  </si>
  <si>
    <t>Ametrina Técnico SWR Agroimport</t>
  </si>
  <si>
    <t>21000.008486/2015-99</t>
  </si>
  <si>
    <t>2,4-D Técnico Ouro Fino</t>
  </si>
  <si>
    <t>21000.010281/2013-10</t>
  </si>
  <si>
    <t>Tiametoxam Técnico HG</t>
  </si>
  <si>
    <t>21000.002704/2012-39</t>
  </si>
  <si>
    <t>Enduro</t>
  </si>
  <si>
    <t>21000.004968/2012-27</t>
  </si>
  <si>
    <t>Trueno EZ</t>
  </si>
  <si>
    <t>21000.002164/2012-93</t>
  </si>
  <si>
    <t>Dominum EZ</t>
  </si>
  <si>
    <t>21000.004412/2009-35</t>
  </si>
  <si>
    <t>Simbio Mix</t>
  </si>
  <si>
    <t>21000.004393/2009-47</t>
  </si>
  <si>
    <t>Cuprosate Gold 720 WP</t>
  </si>
  <si>
    <t>21000.006929/2010-01</t>
  </si>
  <si>
    <t>Unimark 480 SC</t>
  </si>
  <si>
    <t>21000.003516/2010-66</t>
  </si>
  <si>
    <t>Mepiquat Chloride 25% SL (CDX 402A FP)</t>
  </si>
  <si>
    <t>21000.007043/2017-42</t>
  </si>
  <si>
    <t>Tebuconazole Técnico OF</t>
  </si>
  <si>
    <t>21000.007849/2011-45</t>
  </si>
  <si>
    <t>Tebuconazol Tradecorp Técnico</t>
  </si>
  <si>
    <t>21000.008598/2013-88</t>
  </si>
  <si>
    <t>Piriproxifem Sapec 100 EC</t>
  </si>
  <si>
    <t>21000.010173/2017-62</t>
  </si>
  <si>
    <t>Tebuconazole Técnico UPL BR</t>
  </si>
  <si>
    <t>21000.010825/2011-73</t>
  </si>
  <si>
    <t>Glifosato Técnico CHN</t>
  </si>
  <si>
    <t>21000.008583/2012-39</t>
  </si>
  <si>
    <t>Glifo Técnico Dinagro</t>
  </si>
  <si>
    <t>21000.007894/2017-95</t>
  </si>
  <si>
    <t>Acetamiprido Técnico Gilmore</t>
  </si>
  <si>
    <t>21000.008314/2012-72</t>
  </si>
  <si>
    <t>EnlistD SL</t>
  </si>
  <si>
    <t>21000.008238/2014-67</t>
  </si>
  <si>
    <t>Duolist</t>
  </si>
  <si>
    <t>21000.004627/2012-51</t>
  </si>
  <si>
    <t>Tebuconazole Tech Oxon</t>
  </si>
  <si>
    <t>21000.001423/2014-21</t>
  </si>
  <si>
    <t>Meson 480 SC</t>
  </si>
  <si>
    <t>21000.001418/2015-07</t>
  </si>
  <si>
    <t>Thuricide SC</t>
  </si>
  <si>
    <r>
      <rPr>
        <rFont val="Arial"/>
        <i/>
        <color rgb="FF000066"/>
        <sz val="11.0"/>
      </rPr>
      <t>Bacillus thuringiensis</t>
    </r>
    <r>
      <rPr>
        <rFont val="Arial"/>
        <color rgb="FF000066"/>
        <sz val="11.0"/>
      </rPr>
      <t xml:space="preserve"> var. kurstaki</t>
    </r>
  </si>
  <si>
    <t>21000.010354/2013-65</t>
  </si>
  <si>
    <t>Esplanade Optima</t>
  </si>
  <si>
    <t>Indaziflam; Iodossulfurom-metílico-sódico</t>
  </si>
  <si>
    <t>21000.013910/2011-93</t>
  </si>
  <si>
    <t>Aug 136</t>
  </si>
  <si>
    <t>21000.013047/2011-74</t>
  </si>
  <si>
    <t>Curygen EC</t>
  </si>
  <si>
    <t>21000.011439/2016-11</t>
  </si>
  <si>
    <t>Iscalure Armigera</t>
  </si>
  <si>
    <t>(Z)-9-Hexadecenal (Z9-16:Ald); (Z)-11-Hexadecenal (Z11-16:Ald)</t>
  </si>
  <si>
    <t>21000.006581/2017-10</t>
  </si>
  <si>
    <t>Tarik EC</t>
  </si>
  <si>
    <r>
      <rPr>
        <rFont val="Arial"/>
        <i/>
        <color rgb="FF000066"/>
        <sz val="11.0"/>
      </rPr>
      <t>Bacillus thuringiensis</t>
    </r>
    <r>
      <rPr>
        <rFont val="Arial"/>
        <color rgb="FF000066"/>
        <sz val="11.0"/>
      </rPr>
      <t xml:space="preserve"> var. </t>
    </r>
    <r>
      <rPr>
        <rFont val="Arial"/>
        <i/>
        <color rgb="FF000066"/>
        <sz val="11.0"/>
      </rPr>
      <t>kurstaki</t>
    </r>
  </si>
  <si>
    <t>21000.016005/2011-95</t>
  </si>
  <si>
    <t>Shyper 250 EC</t>
  </si>
  <si>
    <t>21000.007289/2012-18</t>
  </si>
  <si>
    <t>Glifosato 480 SL Alamos</t>
  </si>
  <si>
    <t>21000.057149/2016-14</t>
  </si>
  <si>
    <t>VirControl S.F</t>
  </si>
  <si>
    <r>
      <rPr>
        <rFont val="Arial"/>
        <color rgb="FF000066"/>
        <sz val="11.0"/>
      </rPr>
      <t xml:space="preserve">Baculovírus </t>
    </r>
    <r>
      <rPr>
        <rFont val="Arial"/>
        <i/>
        <color rgb="FF000066"/>
        <sz val="11.0"/>
      </rPr>
      <t>Spodoptera frugiperda</t>
    </r>
  </si>
  <si>
    <t>21000.006585/2017-06</t>
  </si>
  <si>
    <t>BioBVB</t>
  </si>
  <si>
    <t>Vital Brasil Chemical</t>
  </si>
  <si>
    <t>21000.011494/2011-99</t>
  </si>
  <si>
    <t>Aug 137</t>
  </si>
  <si>
    <t>21000.004049/2010-91</t>
  </si>
  <si>
    <t>Seven</t>
  </si>
  <si>
    <t>21000.002040/2010-46</t>
  </si>
  <si>
    <t>Lost</t>
  </si>
  <si>
    <t>21000.045429/2017-52</t>
  </si>
  <si>
    <t>Reacher</t>
  </si>
  <si>
    <t>Trissolcus basalis</t>
  </si>
  <si>
    <t>21000.061341/2016-05</t>
  </si>
  <si>
    <t>OriusIBI</t>
  </si>
  <si>
    <t>21000.019999/2017-97</t>
  </si>
  <si>
    <t>Trichogramma pretiosum AMIPA</t>
  </si>
  <si>
    <t>21000.012744/2010-27</t>
  </si>
  <si>
    <t>Vindra 425 SC</t>
  </si>
  <si>
    <t>Clorotalonil; Cimoxanil</t>
  </si>
  <si>
    <t>Ano de 2016</t>
  </si>
  <si>
    <t>21000.010269/2010-54</t>
  </si>
  <si>
    <t>Diuron Técnico CH</t>
  </si>
  <si>
    <t>21000.012844/2010-53</t>
  </si>
  <si>
    <t>Nicosulfuron Técnico DVA BR</t>
  </si>
  <si>
    <t>21000.001313/2013-88</t>
  </si>
  <si>
    <t>Diuron Técnico Biesterfeld</t>
  </si>
  <si>
    <t>21000.010272/2010-78</t>
  </si>
  <si>
    <t>Spot SC</t>
  </si>
  <si>
    <t>Boscalida; Dimoxistrobina</t>
  </si>
  <si>
    <t>21000.002512/2013-11</t>
  </si>
  <si>
    <t>Diuron Técnico Nortox</t>
  </si>
  <si>
    <t>Diuron</t>
  </si>
  <si>
    <t>21000.009535/2013-49</t>
  </si>
  <si>
    <t>Diuron Técnico CHN</t>
  </si>
  <si>
    <t>21000.007820/2009-49</t>
  </si>
  <si>
    <t>FatorBR</t>
  </si>
  <si>
    <t>21000.008485/2014-63</t>
  </si>
  <si>
    <t>Helicovex</t>
  </si>
  <si>
    <t>Baculovírus</t>
  </si>
  <si>
    <t>21000.008484/2014-19</t>
  </si>
  <si>
    <t>Verparex</t>
  </si>
  <si>
    <t>21000.004867/2012-56</t>
  </si>
  <si>
    <t>Boral Duo</t>
  </si>
  <si>
    <t>Diurom; Sulfentrazona</t>
  </si>
  <si>
    <t>21000.006048/2011-62</t>
  </si>
  <si>
    <t>Paraquate Nufarm 200 SL</t>
  </si>
  <si>
    <t>21000.009788/2013-12</t>
  </si>
  <si>
    <t>Biorhizium WP</t>
  </si>
  <si>
    <t>Bioenergia</t>
  </si>
  <si>
    <t>21000.009789/2013-67</t>
  </si>
  <si>
    <t>Biorhizium GR</t>
  </si>
  <si>
    <t>21000.006504/2014-17</t>
  </si>
  <si>
    <t>Bio Defense</t>
  </si>
  <si>
    <t>Biodefensive</t>
  </si>
  <si>
    <r>
      <rPr>
        <rFont val="Arial"/>
        <b/>
        <color rgb="FF000066"/>
        <sz val="10.0"/>
      </rPr>
      <t>PT</t>
    </r>
    <r>
      <rPr>
        <rFont val="Arial"/>
        <b val="0"/>
        <color rgb="FF000066"/>
        <sz val="10.0"/>
      </rPr>
      <t xml:space="preserve"> - Produto Técnico</t>
    </r>
  </si>
  <si>
    <t>21000.007143/2009-69</t>
  </si>
  <si>
    <t>Indaziflam Técnico</t>
  </si>
  <si>
    <r>
      <rPr>
        <rFont val="Arial"/>
        <b/>
        <color rgb="FF000066"/>
        <sz val="10.0"/>
      </rPr>
      <t>PTN</t>
    </r>
    <r>
      <rPr>
        <rFont val="Arial"/>
        <b val="0"/>
        <color rgb="FF000066"/>
        <sz val="10.0"/>
      </rPr>
      <t xml:space="preserve"> - Produto Técnico a Base de Ingrediente Ativo Novo</t>
    </r>
  </si>
  <si>
    <t>21000.010797/2010-11</t>
  </si>
  <si>
    <t>Acetamiprido Técnico HS</t>
  </si>
  <si>
    <r>
      <rPr>
        <rFont val="Arial"/>
        <b/>
        <color rgb="FF000066"/>
        <sz val="10.0"/>
      </rPr>
      <t>PTE</t>
    </r>
    <r>
      <rPr>
        <rFont val="Arial"/>
        <b val="0"/>
        <color rgb="FF000066"/>
        <sz val="10.0"/>
      </rPr>
      <t xml:space="preserve"> - Produto Técnico Equivalente</t>
    </r>
  </si>
  <si>
    <t>21000.008577/2009-86</t>
  </si>
  <si>
    <t>Clomazone Técnico Sinon</t>
  </si>
  <si>
    <r>
      <rPr>
        <rFont val="Arial"/>
        <b/>
        <color rgb="FF000066"/>
        <sz val="10.0"/>
      </rPr>
      <t>Pré-Mistura</t>
    </r>
    <r>
      <rPr>
        <rFont val="Arial"/>
        <b val="0"/>
        <color rgb="FF000066"/>
        <sz val="10.0"/>
      </rPr>
      <t xml:space="preserve"> - Produto Pré-mistura</t>
    </r>
  </si>
  <si>
    <t>21000.008894/2014-60</t>
  </si>
  <si>
    <t>Atrazina Técnico OF</t>
  </si>
  <si>
    <r>
      <rPr>
        <rFont val="Arial"/>
        <b/>
        <color rgb="FF000066"/>
        <sz val="10.0"/>
      </rPr>
      <t xml:space="preserve">PF </t>
    </r>
    <r>
      <rPr>
        <rFont val="Arial"/>
        <b val="0"/>
        <color rgb="FF000066"/>
        <sz val="10.0"/>
      </rPr>
      <t>- Produto Formulado</t>
    </r>
  </si>
  <si>
    <t>21000.001467/2013-70</t>
  </si>
  <si>
    <t>Diquat Técnico CCAB</t>
  </si>
  <si>
    <t>Diquat</t>
  </si>
  <si>
    <r>
      <rPr>
        <rFont val="Arial"/>
        <b/>
        <color rgb="FF000066"/>
        <sz val="10.0"/>
      </rPr>
      <t xml:space="preserve">PFN </t>
    </r>
    <r>
      <rPr>
        <rFont val="Arial"/>
        <b val="0"/>
        <color rgb="FF000066"/>
        <sz val="10.0"/>
      </rPr>
      <t>- Produto Formulado a Base de Ingrediente Ativo Novo</t>
    </r>
  </si>
  <si>
    <t>21000.007895/2014-97</t>
  </si>
  <si>
    <t>Dibrometo de Diquat Técnico Adama</t>
  </si>
  <si>
    <r>
      <rPr>
        <rFont val="Arial"/>
        <b/>
        <color rgb="FF000066"/>
        <sz val="10.0"/>
      </rPr>
      <t>PF/PTE</t>
    </r>
    <r>
      <rPr>
        <rFont val="Arial"/>
        <b val="0"/>
        <color rgb="FF000066"/>
        <sz val="10.0"/>
      </rPr>
      <t xml:space="preserve"> - Produto Formulado a Base de Produto Técnico Equivalente</t>
    </r>
  </si>
  <si>
    <t>21000.000262/2015-39</t>
  </si>
  <si>
    <t>2,4-D Técnico GHA</t>
  </si>
  <si>
    <r>
      <rPr>
        <rFont val="Arial"/>
        <b/>
        <color rgb="FF000066"/>
        <sz val="10.0"/>
      </rPr>
      <t xml:space="preserve">Bio </t>
    </r>
    <r>
      <rPr>
        <rFont val="Arial"/>
        <b val="0"/>
        <color rgb="FF000066"/>
        <sz val="10.0"/>
      </rPr>
      <t>- Produto Formulado Biológico, Microbiológico, Bioquímico, Extrato Vegetal, Regulador de Crescimento ou Semioquímico; de Baixo Risco</t>
    </r>
  </si>
  <si>
    <t>21000.000667/2015-77</t>
  </si>
  <si>
    <t>2,4-D Técnico GH</t>
  </si>
  <si>
    <r>
      <rPr>
        <rFont val="Arial"/>
        <b/>
        <color rgb="FF000066"/>
        <sz val="10.0"/>
      </rPr>
      <t>Bio/Org</t>
    </r>
    <r>
      <rPr>
        <rFont val="Arial"/>
        <b val="0"/>
        <color rgb="FF000066"/>
        <sz val="10.0"/>
      </rPr>
      <t xml:space="preserve"> - Produto Formulado Biológico, Microbiológico, Bioquímico, Extrato Vegetal, Regulador de Crescimento ou Semioquímico, para a Agricultura Orgânica</t>
    </r>
  </si>
  <si>
    <t>21000.000695/2015-94</t>
  </si>
  <si>
    <t>2,4-D Técnico CA</t>
  </si>
  <si>
    <t>21000.006922/2014-12</t>
  </si>
  <si>
    <t>Atrazina Técnico FW</t>
  </si>
  <si>
    <t>21000.010588/2010-60</t>
  </si>
  <si>
    <t>Diflubenzuron Técnico August</t>
  </si>
  <si>
    <t>21000.004625/2010-09</t>
  </si>
  <si>
    <t>Profenofós Técnico Coromandel</t>
  </si>
  <si>
    <t>21000.010864/2009-56</t>
  </si>
  <si>
    <t>Profenofós Técnico DVA</t>
  </si>
  <si>
    <t>21000.005423/2010-76</t>
  </si>
  <si>
    <t>Atrazina Técnico CH</t>
  </si>
  <si>
    <t>21000.000195/2010-48</t>
  </si>
  <si>
    <t>Nicosulfuron Técnico August</t>
  </si>
  <si>
    <t>21000.003961/2010-26</t>
  </si>
  <si>
    <t>Alion</t>
  </si>
  <si>
    <t>21000.000726/2015-15</t>
  </si>
  <si>
    <t>2,4-D Técnico ND</t>
  </si>
  <si>
    <t>21000.000746/2015-88</t>
  </si>
  <si>
    <t>2,4-D Técnico MCR</t>
  </si>
  <si>
    <t>21000.008465/2010-69</t>
  </si>
  <si>
    <t>Glyphon</t>
  </si>
  <si>
    <t>21000.004249/2011-25</t>
  </si>
  <si>
    <t>Diquash 200 SH</t>
  </si>
  <si>
    <t>21000.003275/2012-17</t>
  </si>
  <si>
    <t>Effort</t>
  </si>
  <si>
    <t>21000.006628/2015-83</t>
  </si>
  <si>
    <t>Methacontrol</t>
  </si>
  <si>
    <t>21000.001829/2015-94</t>
  </si>
  <si>
    <t>Beauvecontrol</t>
  </si>
  <si>
    <t>21000.010914/2010-39</t>
  </si>
  <si>
    <t>Copros</t>
  </si>
  <si>
    <t>Abamectina; Clorantraniliprole</t>
  </si>
  <si>
    <t>21000.006629/2010-13</t>
  </si>
  <si>
    <t>Astral</t>
  </si>
  <si>
    <t>21000.010577/2010-80</t>
  </si>
  <si>
    <t>Nicosulfurom Nortox</t>
  </si>
  <si>
    <t>21000.006892/2007-15</t>
  </si>
  <si>
    <t>Cultifix</t>
  </si>
  <si>
    <t>21000.008313/2011-47</t>
  </si>
  <si>
    <t>Pride</t>
  </si>
  <si>
    <t>21000.003506/2011-10</t>
  </si>
  <si>
    <t>Esplanade</t>
  </si>
  <si>
    <t>21000.012431/2010-79</t>
  </si>
  <si>
    <t>Êxito 215 SL</t>
  </si>
  <si>
    <t>21000.005552/2009-21</t>
  </si>
  <si>
    <t>Carbendazim Técnico Volcano</t>
  </si>
  <si>
    <t>21000.007881/2014-73</t>
  </si>
  <si>
    <t>Beauveria Oligos WP</t>
  </si>
  <si>
    <t>Oligos Biotec</t>
  </si>
  <si>
    <t>21000.008480/2014-31</t>
  </si>
  <si>
    <t>Bt Control</t>
  </si>
  <si>
    <t>21000.015754/2011-03</t>
  </si>
  <si>
    <t>Atectra soy</t>
  </si>
  <si>
    <t>21000.015854/2011-21</t>
  </si>
  <si>
    <t>Sector</t>
  </si>
  <si>
    <t>21000.000587/2012-79</t>
  </si>
  <si>
    <t>Outliner</t>
  </si>
  <si>
    <t>Triclopir-Butotílico; Fluroxipir-Meptílico</t>
  </si>
  <si>
    <t>21000.004269/2009-81</t>
  </si>
  <si>
    <t>Cipermetrina Téc. Action</t>
  </si>
  <si>
    <t>Action</t>
  </si>
  <si>
    <t>21000.008712/2011-16</t>
  </si>
  <si>
    <t>Verimark</t>
  </si>
  <si>
    <t>21000.007207/2009-21</t>
  </si>
  <si>
    <t>Segurobr</t>
  </si>
  <si>
    <t>21000.012441/2010-12</t>
  </si>
  <si>
    <t>Mancozeb Técnico Cropchem</t>
  </si>
  <si>
    <t>21000.009008/2013-34</t>
  </si>
  <si>
    <t>Paraquate Alta 200 SL</t>
  </si>
  <si>
    <t>21000.001565/2014-98</t>
  </si>
  <si>
    <t>Mancozebe Técnico UPL BR</t>
  </si>
  <si>
    <t>21000.001605/2014-00</t>
  </si>
  <si>
    <t>Rizotec</t>
  </si>
  <si>
    <t>Rizoflora</t>
  </si>
  <si>
    <t>21000.002767/2010-23</t>
  </si>
  <si>
    <t>Opera XE</t>
  </si>
  <si>
    <t>Epoxiconazol; Fluxapiroxade; Piraclostrobina</t>
  </si>
  <si>
    <t>21000.010005/2010-09</t>
  </si>
  <si>
    <t>Lufenurom Técnico Alta</t>
  </si>
  <si>
    <t>21000.010168/2010-83</t>
  </si>
  <si>
    <t>Lufenurom Técnico Nufarm</t>
  </si>
  <si>
    <t>21000.010033/2012-80</t>
  </si>
  <si>
    <t>Lufenurom Técnico CCAB II</t>
  </si>
  <si>
    <t>21000.003293/2012-07</t>
  </si>
  <si>
    <t>Lufenurom Técnico Proventis</t>
  </si>
  <si>
    <t>21000.009905/2012-67</t>
  </si>
  <si>
    <t>Lufenurom Técnico MG2</t>
  </si>
  <si>
    <t>MG2</t>
  </si>
  <si>
    <t>21000.004210/2012-99</t>
  </si>
  <si>
    <t>Lufenurom Técnico Nortox BR</t>
  </si>
  <si>
    <t>21000.008432/2013-61</t>
  </si>
  <si>
    <t>Lufenurom Técnico Stockton</t>
  </si>
  <si>
    <t>21000.000655/2010-38</t>
  </si>
  <si>
    <t>Picloram Téc. Genbra</t>
  </si>
  <si>
    <t>21000.003768/2012-57</t>
  </si>
  <si>
    <t>Fluazinam Téc. Nufarm</t>
  </si>
  <si>
    <t>21000.006633/2011-62</t>
  </si>
  <si>
    <t>Paraquat Téc. CCAB II</t>
  </si>
  <si>
    <t>Paraquat</t>
  </si>
  <si>
    <t>21000.012136/2010-12</t>
  </si>
  <si>
    <t>Thidiazuron Técnico DVA</t>
  </si>
  <si>
    <t>Tidiazurom</t>
  </si>
  <si>
    <t>DVA</t>
  </si>
  <si>
    <t>21000.010937/2011-24</t>
  </si>
  <si>
    <t>Axane</t>
  </si>
  <si>
    <t>21000.006214/2014-73</t>
  </si>
  <si>
    <t>Atrazina Tpecnica Nortox BR</t>
  </si>
  <si>
    <t>21000.008957/2010-54</t>
  </si>
  <si>
    <t>Glifosato Nortox SL</t>
  </si>
  <si>
    <t>21000.004430/2014-84</t>
  </si>
  <si>
    <t>Glifosato Técnico FW</t>
  </si>
  <si>
    <t>21000.008486/2014-16</t>
  </si>
  <si>
    <t>Gemstar LC</t>
  </si>
  <si>
    <t>21000.000573/2015-06</t>
  </si>
  <si>
    <t>Mancozeb Técnico Nortox</t>
  </si>
  <si>
    <t>21000.007882/2014-18</t>
  </si>
  <si>
    <t>Metarhizium oligos</t>
  </si>
  <si>
    <t>21000.006302/2014-75</t>
  </si>
  <si>
    <t>Bioveria WP</t>
  </si>
  <si>
    <t>21000.010229/2013-55</t>
  </si>
  <si>
    <t>Metapremium</t>
  </si>
  <si>
    <t>Biopremium</t>
  </si>
  <si>
    <t>21000.002874/2015-66</t>
  </si>
  <si>
    <t>Cartucho VIT</t>
  </si>
  <si>
    <t>Grupo Vitae</t>
  </si>
  <si>
    <t>21000.000653/2010-49</t>
  </si>
  <si>
    <t>Picloram Técnico CCAB</t>
  </si>
  <si>
    <t>21000.005117/2011-11</t>
  </si>
  <si>
    <t>Tebuconazol 200 EC Agria</t>
  </si>
  <si>
    <t>Agria</t>
  </si>
  <si>
    <t>21000.015816/2011-79</t>
  </si>
  <si>
    <t>Glifosato CCAB BR</t>
  </si>
  <si>
    <t>21000.001628/2013-25</t>
  </si>
  <si>
    <t>Metarhizium Probio</t>
  </si>
  <si>
    <t>Probio</t>
  </si>
  <si>
    <t>21000.004453/2015-70</t>
  </si>
  <si>
    <t>Cotesia Marilia</t>
  </si>
  <si>
    <t>IM Criação</t>
  </si>
  <si>
    <t>21000.000651/2013-01</t>
  </si>
  <si>
    <t>Sulfentrazona Téc. Ouro Fino</t>
  </si>
  <si>
    <t>21000.005384/2014-31</t>
  </si>
  <si>
    <t>Bifentrin Técnico UPL</t>
  </si>
  <si>
    <t>21000.010981/2012-15</t>
  </si>
  <si>
    <t>Sulfentrazona Téc. UPL</t>
  </si>
  <si>
    <t>21000.003886/2013-46</t>
  </si>
  <si>
    <t>Sulfentrazona Téc. SUP</t>
  </si>
  <si>
    <t>21000.004383/2011-26</t>
  </si>
  <si>
    <t>Diflubenzuron Técnico BRA</t>
  </si>
  <si>
    <t>21000.002421/2015-30</t>
  </si>
  <si>
    <t>Bifentrin Técnico Proventis</t>
  </si>
  <si>
    <t>21000.011548/2011-16</t>
  </si>
  <si>
    <t>Bifentrin Técnico Rotam</t>
  </si>
  <si>
    <t>21000.006377/2012-94</t>
  </si>
  <si>
    <t>Fomesafem Técnico CCAB</t>
  </si>
  <si>
    <t>21000.011295/2010-08</t>
  </si>
  <si>
    <t>Fomesafem Técnico DVA</t>
  </si>
  <si>
    <t>21000.001828/2014-69</t>
  </si>
  <si>
    <t>Fomesafem Técnico Agristar</t>
  </si>
  <si>
    <t>21000.004846/2013-11</t>
  </si>
  <si>
    <t>Fomesafem Técnico Rotam</t>
  </si>
  <si>
    <t>21000.006253/2012-17</t>
  </si>
  <si>
    <t>Fomesafem Técnico Proventis</t>
  </si>
  <si>
    <t>S3 Serviços</t>
  </si>
  <si>
    <t>21000.007503/2012-28</t>
  </si>
  <si>
    <t>Fomesafem Técnico Nufarm</t>
  </si>
  <si>
    <t>21000.008506/2012-89</t>
  </si>
  <si>
    <t>Paraquate 200 SL Alamos</t>
  </si>
  <si>
    <t>21000.000421/2015-03</t>
  </si>
  <si>
    <t>Metomil Técnico YM</t>
  </si>
  <si>
    <t>21000.003824/2010-91</t>
  </si>
  <si>
    <t>2,4-D Ácido Técnico</t>
  </si>
  <si>
    <t>21000.006702/2009-13</t>
  </si>
  <si>
    <t>Glifosato Técnico CCAB II</t>
  </si>
  <si>
    <t>21000.006703/2009-68</t>
  </si>
  <si>
    <t>Glifosato Téncico Genbra</t>
  </si>
  <si>
    <t>21000.007390/2014-22</t>
  </si>
  <si>
    <t>Zethamaxx</t>
  </si>
  <si>
    <t>Imazapir; Flumioxazina</t>
  </si>
  <si>
    <t>21000.000129/2010-78</t>
  </si>
  <si>
    <t>Glifosato Técnico Alta</t>
  </si>
  <si>
    <t>21000.010111/2013-27</t>
  </si>
  <si>
    <t>Kaiso Sorbie BR</t>
  </si>
  <si>
    <t>21000.010421/2013-41</t>
  </si>
  <si>
    <t>GrandeBR</t>
  </si>
  <si>
    <t>21000.002215/2014-49</t>
  </si>
  <si>
    <t>Fipronil Nuf 250 FS</t>
  </si>
  <si>
    <t>21000.003942/2013-42</t>
  </si>
  <si>
    <t>Diafentiurom Técnico Genbra</t>
  </si>
  <si>
    <t>21000.009074/2013-12</t>
  </si>
  <si>
    <t>Diafentiurom Técnico Milênia</t>
  </si>
  <si>
    <t>21000.012501/2010-99</t>
  </si>
  <si>
    <t>Bispyribac Técnico DVA</t>
  </si>
  <si>
    <t>Bispyribac</t>
  </si>
  <si>
    <t>21000.015809/2011-77</t>
  </si>
  <si>
    <t>Versatilis XE</t>
  </si>
  <si>
    <t>21000.010648/2010-44</t>
  </si>
  <si>
    <t>Tiodicarbe Técnico Nufarm</t>
  </si>
  <si>
    <t>21000.006514/2011-18</t>
  </si>
  <si>
    <t>Tiodicarbe Técnico Nufarm BR</t>
  </si>
  <si>
    <t>21000.004786/2012-56</t>
  </si>
  <si>
    <t>Approve</t>
  </si>
  <si>
    <t>21000.006410/2012-86</t>
  </si>
  <si>
    <t>Tiodicarbe Técnico Proventis</t>
  </si>
  <si>
    <t>21000.007449/2013-00</t>
  </si>
  <si>
    <t>Tiodicarbe Técnico ME2</t>
  </si>
  <si>
    <t>21000.006144/2014-53</t>
  </si>
  <si>
    <t>Bifentrina Sapec Técnico II</t>
  </si>
  <si>
    <t>21000.010532/2013-58</t>
  </si>
  <si>
    <t>Sesitra</t>
  </si>
  <si>
    <t>21000.005852/2014-77</t>
  </si>
  <si>
    <t>Nemacontrol</t>
  </si>
  <si>
    <t>21000.000405/2014-21</t>
  </si>
  <si>
    <t>Tiodicarbe Técnico Sinochem</t>
  </si>
  <si>
    <t>21000.003038/2014-18</t>
  </si>
  <si>
    <t>Opala</t>
  </si>
  <si>
    <t>Laborartório Farropilha</t>
  </si>
  <si>
    <t>21000.004854/2015-20</t>
  </si>
  <si>
    <t>Cryptomip</t>
  </si>
  <si>
    <t>21000.007266/2014-67</t>
  </si>
  <si>
    <t>Metarhyd</t>
  </si>
  <si>
    <t>Tz Biotech</t>
  </si>
  <si>
    <t>21000.008537/2015-82</t>
  </si>
  <si>
    <t>Boveria-turbo</t>
  </si>
  <si>
    <t>21000.003716/2015-23</t>
  </si>
  <si>
    <t>Organic WP</t>
  </si>
  <si>
    <t>21000.014280/2011-74</t>
  </si>
  <si>
    <t>Firmeza</t>
  </si>
  <si>
    <t>21000.008538/2015-27</t>
  </si>
  <si>
    <t>Meta-turbo</t>
  </si>
  <si>
    <t>21000.005550/2014-07</t>
  </si>
  <si>
    <t>Borall Full</t>
  </si>
  <si>
    <t>21000.000593/2010-64</t>
  </si>
  <si>
    <t>Glifosato Técnico GH Helm</t>
  </si>
  <si>
    <t>21000.008624/2010-25</t>
  </si>
  <si>
    <t>Glifosato Técnico São Vicente</t>
  </si>
  <si>
    <t>São Vicente</t>
  </si>
  <si>
    <t>21000.001533/2011-40</t>
  </si>
  <si>
    <t>Glifosato Técnico GVC</t>
  </si>
  <si>
    <t>GVC</t>
  </si>
  <si>
    <t>21000.004393/2012-42</t>
  </si>
  <si>
    <t>Glifosato GH Técnico Prentis</t>
  </si>
  <si>
    <t>21000.009288/2010-38</t>
  </si>
  <si>
    <t>Imazapic Técnico DVA</t>
  </si>
  <si>
    <t>Imazapic</t>
  </si>
  <si>
    <t>21000.002547/2010-08</t>
  </si>
  <si>
    <t>XerifeBR</t>
  </si>
  <si>
    <t>Clomazone; Hezazinona</t>
  </si>
  <si>
    <t>21000.003334/2009-51</t>
  </si>
  <si>
    <t>Spot</t>
  </si>
  <si>
    <t>Dimoxistrobina; Boscalida</t>
  </si>
  <si>
    <t>21000.001437/2011-00</t>
  </si>
  <si>
    <t>Chiave 215 SL</t>
  </si>
  <si>
    <t>21000.010964/2012-88</t>
  </si>
  <si>
    <t>Glifosato Técnico Dow Agroscience III</t>
  </si>
  <si>
    <t>21000.002451/2013-84</t>
  </si>
  <si>
    <t>Tiodicarbe Técnico CCAB</t>
  </si>
  <si>
    <t>21000.002458/2013-04</t>
  </si>
  <si>
    <t>Tiodicarbe Técnico Genbra</t>
  </si>
  <si>
    <t>21000.003803/2013-19</t>
  </si>
  <si>
    <t>Trinexapac Técnico CCAB</t>
  </si>
  <si>
    <t>21000.008743/2013-21</t>
  </si>
  <si>
    <t>Trinexapaque-etílico Técnico ME2</t>
  </si>
  <si>
    <t>21000.001111/2013-36</t>
  </si>
  <si>
    <t>Trinexapac Técnico Proventis</t>
  </si>
  <si>
    <t>21000.008817/2014-18</t>
  </si>
  <si>
    <t>Diafentiurm Técnico Nufarm</t>
  </si>
  <si>
    <t>21000.006666/2014-55</t>
  </si>
  <si>
    <t>Glifosato Técnico GH BRA</t>
  </si>
  <si>
    <t>21000.006345/2014-04</t>
  </si>
  <si>
    <t>Glifosato Técnico GHA</t>
  </si>
  <si>
    <t>21000.008417/2015-85</t>
  </si>
  <si>
    <t>Pyriproxyfen Técnico Sino-agri</t>
  </si>
  <si>
    <t>21000.008440/2014-99</t>
  </si>
  <si>
    <t>Chiave Sup</t>
  </si>
  <si>
    <t>21000.009034/2008-03</t>
  </si>
  <si>
    <t>Banzai</t>
  </si>
  <si>
    <t>21000.007871/2011-95</t>
  </si>
  <si>
    <t>Herold SC</t>
  </si>
  <si>
    <t>21000.008741/2015-01</t>
  </si>
  <si>
    <t>21000.008742/2015-48</t>
  </si>
  <si>
    <t>21000.001266/2011-19</t>
  </si>
  <si>
    <t>Nicossulfuron Tradecorp 40 OD</t>
  </si>
  <si>
    <t>21000.000790/2013-26</t>
  </si>
  <si>
    <t>Glifosato Técnico Alta II</t>
  </si>
  <si>
    <t>21000.007720/2010-56</t>
  </si>
  <si>
    <t>Predom 800 WG</t>
  </si>
  <si>
    <t>21000.007761/2008-28</t>
  </si>
  <si>
    <t>Mirador 250 SC</t>
  </si>
  <si>
    <t>21000.005764/2010-41</t>
  </si>
  <si>
    <t>Difcor 250 EC</t>
  </si>
  <si>
    <t>Cross Link</t>
  </si>
  <si>
    <t>21000.008970/2010-11</t>
  </si>
  <si>
    <t>AUG 122</t>
  </si>
  <si>
    <t>21000.006546/2012-96</t>
  </si>
  <si>
    <t>Lambda-cyhalothrin Técnico Syn</t>
  </si>
  <si>
    <t>21000.001723/2011-67</t>
  </si>
  <si>
    <t>Azoxistrobin Técnico Sinon</t>
  </si>
  <si>
    <t>21000.003926/2013-50</t>
  </si>
  <si>
    <t>Diafentiurom Técnico CCAB</t>
  </si>
  <si>
    <t>21000.007035/2013-72</t>
  </si>
  <si>
    <t>Atrazina Técnico ZS - Cropchem</t>
  </si>
  <si>
    <t>21000.008772/2013-92</t>
  </si>
  <si>
    <t>Atrazina Técnico ZS</t>
  </si>
  <si>
    <t>21000.010501/2013-05</t>
  </si>
  <si>
    <t>Versatilis</t>
  </si>
  <si>
    <t>21000.005142/2010-13</t>
  </si>
  <si>
    <t>Dublon SC</t>
  </si>
  <si>
    <t>21000.007186/2012-40</t>
  </si>
  <si>
    <t>Mesotrione Técnico Nortox</t>
  </si>
  <si>
    <t>21000.006563/2013-12</t>
  </si>
  <si>
    <t>Lambda-Cialotrina Técnico GAT</t>
  </si>
  <si>
    <t>Vitalis</t>
  </si>
  <si>
    <t>21000.010055/2013-21</t>
  </si>
  <si>
    <t>Lambda-Cialotrina Técnica Nufarm BR</t>
  </si>
  <si>
    <t>21000.006999/2015-65</t>
  </si>
  <si>
    <t>Ecometa Power</t>
  </si>
  <si>
    <t>21000.007696/2015-60</t>
  </si>
  <si>
    <t>Cotésia Flavipes Bioflora</t>
  </si>
  <si>
    <t>Bioflora</t>
  </si>
  <si>
    <t>21000.004150/2014-76</t>
  </si>
  <si>
    <t>Pyriproxyfen Técnico Rotam</t>
  </si>
  <si>
    <t>21000.001404/2014-02</t>
  </si>
  <si>
    <t>Lambda Cialotrina Técnico BR</t>
  </si>
  <si>
    <t>21000.001170/2014-95</t>
  </si>
  <si>
    <t>Atrazina Técnio BRA</t>
  </si>
  <si>
    <t>21000.007218/2013-98</t>
  </si>
  <si>
    <t>Mesotrione Técnico Rotam</t>
  </si>
  <si>
    <t>21000.007671/2013-02</t>
  </si>
  <si>
    <t>Mesotriona Técnico FT-Cropchem</t>
  </si>
  <si>
    <t>21000.010032/2012-35</t>
  </si>
  <si>
    <t>Mesotriona Técnico CCAB</t>
  </si>
  <si>
    <t>21000.004637/2014-59</t>
  </si>
  <si>
    <t>Mesotriona Técnico Milênia</t>
  </si>
  <si>
    <t>21000.001556/2011-94</t>
  </si>
  <si>
    <t>Dicamax</t>
  </si>
  <si>
    <t>21000.006450/2014-90</t>
  </si>
  <si>
    <t>Diafentiurom Técnico Proventis</t>
  </si>
  <si>
    <t>21000.006004/2011-32</t>
  </si>
  <si>
    <t>Metribuzim Tradecorp Técnico</t>
  </si>
  <si>
    <t>21000.003562/2012-27</t>
  </si>
  <si>
    <t>Azoxistrobina Tradecorp Técnico</t>
  </si>
  <si>
    <t>21000.009378/2012-91</t>
  </si>
  <si>
    <t>Piriproxifem Tradecorp Técnico</t>
  </si>
  <si>
    <t>21000.007000/2015-03</t>
  </si>
  <si>
    <t>Ecobass</t>
  </si>
  <si>
    <t>21000.006117/2014-81</t>
  </si>
  <si>
    <t>Azoxistrobina 50 + Mancozebe 700 WG UPL BR</t>
  </si>
  <si>
    <t>Azoxistrobina; Mancozebe</t>
  </si>
  <si>
    <t>21000.001162/2013-68</t>
  </si>
  <si>
    <t>Iprodiona Tradecorp Técnico</t>
  </si>
  <si>
    <t>21000.008466/2014-37</t>
  </si>
  <si>
    <t>Fomesafen Técnico Cheminova</t>
  </si>
  <si>
    <t>21000.005620/2009-51</t>
  </si>
  <si>
    <t>Trinexapac Técnico Cheminova</t>
  </si>
  <si>
    <t>21000.001113/2013-25</t>
  </si>
  <si>
    <t>Glifosato G Técnico Agroimport</t>
  </si>
  <si>
    <t>21000.003090/2012-11</t>
  </si>
  <si>
    <t>2,4-D Pré Mistura Dow Agrosciences</t>
  </si>
  <si>
    <t>21000.005707/2015-77</t>
  </si>
  <si>
    <t>Patrol SL</t>
  </si>
  <si>
    <t>Gliufosinato</t>
  </si>
  <si>
    <t>21000.004229/1996-08</t>
  </si>
  <si>
    <t>Diclosulam Técnico</t>
  </si>
  <si>
    <t>Diclosulam</t>
  </si>
  <si>
    <t>21000.010533/2013-01</t>
  </si>
  <si>
    <t>Picoxistrobina Técnico Milênia</t>
  </si>
  <si>
    <t>21000.008703/2009-01</t>
  </si>
  <si>
    <t>Glifosato Técnico Mey</t>
  </si>
  <si>
    <t>21000.001729/2010-53</t>
  </si>
  <si>
    <t>Quizalofop-P-Ethyl Técnico August</t>
  </si>
  <si>
    <t>Quizalofop-p-etil</t>
  </si>
  <si>
    <t>21000.006708/2009-91</t>
  </si>
  <si>
    <t>Glifosato Técnico Chemtura</t>
  </si>
  <si>
    <t>21000.007368/2010-59</t>
  </si>
  <si>
    <t>Glifosato Técnico Chemtura II</t>
  </si>
  <si>
    <t>21000.006974/2014-81</t>
  </si>
  <si>
    <t>Diplomata K</t>
  </si>
  <si>
    <t>Difenoconazole Técnico August</t>
  </si>
  <si>
    <t>21000.001819/2015-59</t>
  </si>
  <si>
    <t>Vessarya</t>
  </si>
  <si>
    <t>Picoxistrobina; Benzovindiflupir</t>
  </si>
  <si>
    <t>21000.003918/2010-61</t>
  </si>
  <si>
    <t>Clorpirifós Técnico Nortox</t>
  </si>
  <si>
    <t>21000.005650/2010-00</t>
  </si>
  <si>
    <t>Paraquate Técnico Agroimport</t>
  </si>
  <si>
    <t>21000.011415/2010-69</t>
  </si>
  <si>
    <t>Paraquat LR Técnico Helm</t>
  </si>
  <si>
    <t>21000.009053/2012-16</t>
  </si>
  <si>
    <t>Paraquate Técnico Red Surcos</t>
  </si>
  <si>
    <t>21000.004205/2013-67</t>
  </si>
  <si>
    <t>Docloreto de Paraquate Técnico Alta II</t>
  </si>
  <si>
    <t>21000.001228/2014-09</t>
  </si>
  <si>
    <t>Clorpirifós Técnico EL - Cropchem</t>
  </si>
  <si>
    <t>21000.000140/2013-81</t>
  </si>
  <si>
    <t>Paraquate Técnico JL BRA</t>
  </si>
  <si>
    <t>21000.005733/2011-71</t>
  </si>
  <si>
    <t>Clorpirifós Tradecorp 480 EC</t>
  </si>
  <si>
    <t>21000.010609/2010-47</t>
  </si>
  <si>
    <t>Zura 806 SL</t>
  </si>
  <si>
    <t>21000.008893/2014-15</t>
  </si>
  <si>
    <t>BrutoBR</t>
  </si>
  <si>
    <t>21000.004216/2011-85</t>
  </si>
  <si>
    <t>Indaziflam &amp; Metribuzim</t>
  </si>
  <si>
    <t>Indaziflam; Metribuzim</t>
  </si>
  <si>
    <t>21000.007939/2013-06</t>
  </si>
  <si>
    <t>Gamation</t>
  </si>
  <si>
    <t>Malationa; Gama-Cialotrina</t>
  </si>
  <si>
    <t>21000.005659/2011-93</t>
  </si>
  <si>
    <t>Hercules 806 SL</t>
  </si>
  <si>
    <t>21000.005839/2011-75</t>
  </si>
  <si>
    <t>Gladiador 806 SL</t>
  </si>
  <si>
    <t>21000.008306/2013-15</t>
  </si>
  <si>
    <t>Gravun</t>
  </si>
  <si>
    <t>21000.006791/2013-84</t>
  </si>
  <si>
    <t>Paraquat Técnico LA</t>
  </si>
  <si>
    <t>21000.009676/2010-19</t>
  </si>
  <si>
    <t>AUG 117</t>
  </si>
  <si>
    <t>Tebuconazol; Propiconazol</t>
  </si>
  <si>
    <t>21000.005887/2010-82</t>
  </si>
  <si>
    <t>Robigon EC</t>
  </si>
  <si>
    <t>21000.001118/2011-96</t>
  </si>
  <si>
    <t>Haloxifop Alta 1089 EC</t>
  </si>
  <si>
    <t>Haloxifop-p-Metílico</t>
  </si>
  <si>
    <t>21000.002797/2011-11</t>
  </si>
  <si>
    <t>Pilarico</t>
  </si>
  <si>
    <t>21000.008122/2011-85</t>
  </si>
  <si>
    <t>Amaiz</t>
  </si>
  <si>
    <t>21000.005098/2012-11</t>
  </si>
  <si>
    <t>Timorex Gold</t>
  </si>
  <si>
    <r>
      <rPr>
        <rFont val="Arial"/>
        <color rgb="FF000066"/>
        <sz val="11.0"/>
      </rPr>
      <t xml:space="preserve">Extrato de </t>
    </r>
    <r>
      <rPr>
        <rFont val="Arial"/>
        <i/>
        <color rgb="FF000066"/>
        <sz val="10.0"/>
      </rPr>
      <t>Mameluca alternifolia</t>
    </r>
  </si>
  <si>
    <t>21000.008481/2014-85</t>
  </si>
  <si>
    <t>Best</t>
  </si>
  <si>
    <t>21000.008471/2014-40</t>
  </si>
  <si>
    <t>Costar</t>
  </si>
  <si>
    <t>21000.007265/2014-12</t>
  </si>
  <si>
    <t>Boveryd</t>
  </si>
  <si>
    <t>21000.008795/2014-88</t>
  </si>
  <si>
    <t>Stimucontrol</t>
  </si>
  <si>
    <t>21000.008831/2011-61</t>
  </si>
  <si>
    <t>AUG 131</t>
  </si>
  <si>
    <t>21000.008864/2014-53</t>
  </si>
  <si>
    <t>Paraquat Técnico Stockton</t>
  </si>
  <si>
    <t>21000.008300/2014-11</t>
  </si>
  <si>
    <t>Votivo</t>
  </si>
  <si>
    <t>21000.007596/2013-71</t>
  </si>
  <si>
    <t>Cletodim Técnico CCAB</t>
  </si>
  <si>
    <t>21000.002291/2014-54</t>
  </si>
  <si>
    <t>Atrazina RW 500 SC</t>
  </si>
  <si>
    <t>21000.007607/2013-13</t>
  </si>
  <si>
    <t>Cletodim Técnico Genbra</t>
  </si>
  <si>
    <t>21000.008696/2013-15</t>
  </si>
  <si>
    <t>Cletodim Técnico UPL</t>
  </si>
  <si>
    <t>21000.007187/2013-75</t>
  </si>
  <si>
    <t>Tiofanato-metílico Técnico ME2</t>
  </si>
  <si>
    <t>21000.009056/2011-61</t>
  </si>
  <si>
    <t>Azoxistrobin Técnico Proventis</t>
  </si>
  <si>
    <t>21000.011841/2009-69</t>
  </si>
  <si>
    <t>Picloram Técnico Ouro Fino</t>
  </si>
  <si>
    <t>21000.009899/2012-48</t>
  </si>
  <si>
    <t>Glifosato Técnico Biorisk</t>
  </si>
  <si>
    <t>21000.003458/2013-13</t>
  </si>
  <si>
    <t>Clorotalonil Técnico Ouro Fino</t>
  </si>
  <si>
    <t>21000.003461/2013-37</t>
  </si>
  <si>
    <t>Cletodim Técnico Nortox</t>
  </si>
  <si>
    <t>21000.004705/2014-80</t>
  </si>
  <si>
    <t>Tiofanato-metílico Sapec Técnico</t>
  </si>
  <si>
    <t>21000.008640/2014-41</t>
  </si>
  <si>
    <t>Clorotalonil Técnico OF</t>
  </si>
  <si>
    <t>21000.007753/2014-20</t>
  </si>
  <si>
    <t>Clorotalonil Técnico Agrisor</t>
  </si>
  <si>
    <t>21000.011674/2009-56</t>
  </si>
  <si>
    <t>Glyphosh Técnico</t>
  </si>
  <si>
    <t>21000.002358/2015-31</t>
  </si>
  <si>
    <t>Chlorothalonil Técnico Sino-agri</t>
  </si>
  <si>
    <t>21000.004606/2015-89</t>
  </si>
  <si>
    <t>Chlorothalonil Técnico Oxon</t>
  </si>
  <si>
    <t>21000.008305/2015-24</t>
  </si>
  <si>
    <t>Clorotalonil Técnico Adama BR</t>
  </si>
  <si>
    <t>21000.008567/2015-99</t>
  </si>
  <si>
    <t>Chlorotalonil Técnico RTM</t>
  </si>
  <si>
    <t>21000.024318/2016-21</t>
  </si>
  <si>
    <t>Clorotalonil Técnico ALS</t>
  </si>
  <si>
    <t>21000.030849/2016-53</t>
  </si>
  <si>
    <t>Paraquate Técnico Adama BR</t>
  </si>
  <si>
    <t>21000.029835/2016-97</t>
  </si>
  <si>
    <t>Glifosato Técnico Adama BR</t>
  </si>
  <si>
    <t>21000.001808/2015-79</t>
  </si>
  <si>
    <t>Privilege</t>
  </si>
  <si>
    <t>Acetamiprido; Piriproxifem</t>
  </si>
  <si>
    <t>21000.001654/2008-96</t>
  </si>
  <si>
    <t>Clothianidin Técnico SCB</t>
  </si>
  <si>
    <t>21000.012859/2010-11</t>
  </si>
  <si>
    <t>Dessicash 200 SL</t>
  </si>
  <si>
    <t>21000.007846/2011-10</t>
  </si>
  <si>
    <t>Azoxistrobin Técnico CCAB</t>
  </si>
  <si>
    <t>21000.010052/2013-97</t>
  </si>
  <si>
    <t>Azoxistrobina Técna Agristar</t>
  </si>
  <si>
    <t>21000.015569/2011-19</t>
  </si>
  <si>
    <t>Clorotalonil Técnico CN</t>
  </si>
  <si>
    <t>21000.003885/2013-00</t>
  </si>
  <si>
    <t>Tiofanato Técnico CCAB</t>
  </si>
  <si>
    <t>21000.003273/2012-28</t>
  </si>
  <si>
    <t>Desali</t>
  </si>
  <si>
    <t>Azoxistrbina; Benzovindiflupir</t>
  </si>
  <si>
    <t>21000.003638/2014-86</t>
  </si>
  <si>
    <t>Fipronil Técnico CSG</t>
  </si>
  <si>
    <t>21000.005990/2014-56</t>
  </si>
  <si>
    <t>Fipronil Técnico Adama BR</t>
  </si>
  <si>
    <t>21000.003146/2014-91</t>
  </si>
  <si>
    <t>Fipronil Técnico Adama</t>
  </si>
  <si>
    <t>21000.001412/2015-21</t>
  </si>
  <si>
    <t>Dicloreto de Paraquate Técnico NRS-Cropchem</t>
  </si>
  <si>
    <t>21000.006904/2015-11</t>
  </si>
  <si>
    <t>Clethodim Técnico Oxon</t>
  </si>
  <si>
    <t>21000.009227/2012-32</t>
  </si>
  <si>
    <t>Azoxistrobina Técnica ME2</t>
  </si>
  <si>
    <t>21000.006208/2013-35</t>
  </si>
  <si>
    <t>Fipronil Técnico YNG</t>
  </si>
  <si>
    <t>21000.002406/2015-91</t>
  </si>
  <si>
    <t>Clorotalonil Técnico UPL BR</t>
  </si>
  <si>
    <t>21000.009068/2014-38</t>
  </si>
  <si>
    <t>Ecoshot</t>
  </si>
  <si>
    <t>21000.006676/2014-91</t>
  </si>
  <si>
    <t>SeveroBR</t>
  </si>
  <si>
    <t>21000.007968/2015-21</t>
  </si>
  <si>
    <t>Biobac</t>
  </si>
  <si>
    <t>21000.010245/2013-48</t>
  </si>
  <si>
    <t>Tiofanato-metílico Técnico Stockton</t>
  </si>
  <si>
    <t>21000.006388/2010-11</t>
  </si>
  <si>
    <t>Paraquate Técnico De Sangosse</t>
  </si>
  <si>
    <t>21000.004188/2014-49</t>
  </si>
  <si>
    <t>Tiofanato-metílico Técnico Proventis</t>
  </si>
  <si>
    <t>21000.001180/2013-40</t>
  </si>
  <si>
    <t>Tiofanato-metílico Técnico Cropchem</t>
  </si>
  <si>
    <t>21000.010051/2013-42</t>
  </si>
  <si>
    <t>Tiofanato-metílico Técnico Agristar</t>
  </si>
  <si>
    <t>21000.008200/2013-11</t>
  </si>
  <si>
    <t>Cyproconazole Técnico UPL</t>
  </si>
  <si>
    <t>Ciproconazole</t>
  </si>
  <si>
    <t>21000.002589/2015-45</t>
  </si>
  <si>
    <t>Paraquat Técnico JL Prentiss</t>
  </si>
  <si>
    <t>21000.027341/2016-78</t>
  </si>
  <si>
    <t>Iprodione Técnico Nortox</t>
  </si>
  <si>
    <t>21000.008309/2016-93</t>
  </si>
  <si>
    <t>Auin</t>
  </si>
  <si>
    <t>21000.002751/2010-11</t>
  </si>
  <si>
    <t>2,4-D DMA 806 Rainbow</t>
  </si>
  <si>
    <t>Ano de 2015</t>
  </si>
  <si>
    <t>21000.006050/2012-12</t>
  </si>
  <si>
    <t>Dinaxine</t>
  </si>
  <si>
    <t>21000.006051/2012-67</t>
  </si>
  <si>
    <t>Herbina</t>
  </si>
  <si>
    <t>21000.011672/2008-86</t>
  </si>
  <si>
    <t>Fluazifop Sinon</t>
  </si>
  <si>
    <t>Fluazifop-p-butilico</t>
  </si>
  <si>
    <t>21000.008258/2007-17</t>
  </si>
  <si>
    <t>Graolin 500 EC</t>
  </si>
  <si>
    <t>Pirimifós-Metílico</t>
  </si>
  <si>
    <t>21000.002147/2012-56</t>
  </si>
  <si>
    <t>Glider 720 SC</t>
  </si>
  <si>
    <t>21000.004364/2009-85</t>
  </si>
  <si>
    <t>Nadran</t>
  </si>
  <si>
    <t>21000.007283/2013-13</t>
  </si>
  <si>
    <t>Metabio</t>
  </si>
  <si>
    <t>Biofungi</t>
  </si>
  <si>
    <t>21000.002917/2014-22</t>
  </si>
  <si>
    <t>Metarplan</t>
  </si>
  <si>
    <t>Asplan</t>
  </si>
  <si>
    <t>21000.002918/2014-77</t>
  </si>
  <si>
    <t>Cotesiaasplan</t>
  </si>
  <si>
    <t>21000.007662/2012-22</t>
  </si>
  <si>
    <t>Haloxyfop-P-Methyl Técnico Volcano</t>
  </si>
  <si>
    <t>Haloxyfop-P-Methyl</t>
  </si>
  <si>
    <t>21000.003565/2010-07</t>
  </si>
  <si>
    <t>2,4-D DMA 806 RN</t>
  </si>
  <si>
    <t>21000.008456/2011-59</t>
  </si>
  <si>
    <t>Carbendazim Técnico Aga</t>
  </si>
  <si>
    <t>21000.014986/2006-79</t>
  </si>
  <si>
    <t>Avatar</t>
  </si>
  <si>
    <t>21000.002414/2010-23</t>
  </si>
  <si>
    <t>Tebutiurom Técnico CCAB</t>
  </si>
  <si>
    <r>
      <rPr>
        <rFont val="Arial"/>
        <b/>
        <color rgb="FF000066"/>
        <sz val="10.0"/>
      </rPr>
      <t>PT</t>
    </r>
    <r>
      <rPr>
        <rFont val="Arial"/>
        <b val="0"/>
        <color rgb="FF000066"/>
        <sz val="10.0"/>
      </rPr>
      <t xml:space="preserve"> - Produto Técnico</t>
    </r>
  </si>
  <si>
    <t>21000.009868/2010-25</t>
  </si>
  <si>
    <t>Tebutiurom Técnico Nufarm</t>
  </si>
  <si>
    <r>
      <rPr>
        <rFont val="Arial"/>
        <b/>
        <color rgb="FF000066"/>
        <sz val="10.0"/>
      </rPr>
      <t>PTN</t>
    </r>
    <r>
      <rPr>
        <rFont val="Arial"/>
        <b val="0"/>
        <color rgb="FF000066"/>
        <sz val="10.0"/>
      </rPr>
      <t xml:space="preserve"> - Produto Técnico a Base de Ingrediente Ativo Novo</t>
    </r>
  </si>
  <si>
    <t>21000.002744/2012-81</t>
  </si>
  <si>
    <t>Tebutiurom Técnico Nufarm GR</t>
  </si>
  <si>
    <r>
      <rPr>
        <rFont val="Arial"/>
        <b/>
        <color rgb="FF000066"/>
        <sz val="10.0"/>
      </rPr>
      <t>PTE</t>
    </r>
    <r>
      <rPr>
        <rFont val="Arial"/>
        <b val="0"/>
        <color rgb="FF000066"/>
        <sz val="10.0"/>
      </rPr>
      <t xml:space="preserve"> - Produto Técnico Equivalente</t>
    </r>
  </si>
  <si>
    <t>21000.002413/2010-89</t>
  </si>
  <si>
    <t>Tebutiurom Técnico Genbra</t>
  </si>
  <si>
    <r>
      <rPr>
        <rFont val="Arial"/>
        <b/>
        <color rgb="FF000066"/>
        <sz val="10.0"/>
      </rPr>
      <t>Pré-Mistura</t>
    </r>
    <r>
      <rPr>
        <rFont val="Arial"/>
        <b val="0"/>
        <color rgb="FF000066"/>
        <sz val="10.0"/>
      </rPr>
      <t xml:space="preserve"> - Produto Pré-mistura</t>
    </r>
  </si>
  <si>
    <t>21000.005127/2009-31</t>
  </si>
  <si>
    <t>Glifosato Técnico</t>
  </si>
  <si>
    <r>
      <rPr>
        <rFont val="Arial"/>
        <b/>
        <color rgb="FF000066"/>
        <sz val="10.0"/>
      </rPr>
      <t xml:space="preserve">PF </t>
    </r>
    <r>
      <rPr>
        <rFont val="Arial"/>
        <b val="0"/>
        <color rgb="FF000066"/>
        <sz val="10.0"/>
      </rPr>
      <t>- Produto Formulado</t>
    </r>
  </si>
  <si>
    <t>21000.002681/2009-67</t>
  </si>
  <si>
    <t>Prestige</t>
  </si>
  <si>
    <r>
      <rPr>
        <rFont val="Arial"/>
        <b/>
        <color rgb="FF000066"/>
        <sz val="10.0"/>
      </rPr>
      <t xml:space="preserve">PFN </t>
    </r>
    <r>
      <rPr>
        <rFont val="Arial"/>
        <b val="0"/>
        <color rgb="FF000066"/>
        <sz val="10.0"/>
      </rPr>
      <t>- Produto Formulado a Base de Ingrediente Ativo Novo</t>
    </r>
  </si>
  <si>
    <t>21000.006989/2010-15</t>
  </si>
  <si>
    <t>Imidacloprido Técnico Alta</t>
  </si>
  <si>
    <r>
      <rPr>
        <rFont val="Arial"/>
        <b/>
        <color rgb="FF000066"/>
        <sz val="10.0"/>
      </rPr>
      <t>PF/PTE</t>
    </r>
    <r>
      <rPr>
        <rFont val="Arial"/>
        <b val="0"/>
        <color rgb="FF000066"/>
        <sz val="10.0"/>
      </rPr>
      <t xml:space="preserve"> - Produto Formulado a Base de Produto Técnico Equivalente</t>
    </r>
  </si>
  <si>
    <t>21000.008006/2013-28</t>
  </si>
  <si>
    <t>Tricho-Galloi Bug</t>
  </si>
  <si>
    <r>
      <rPr>
        <rFont val="Arial"/>
        <b/>
        <color rgb="FF000066"/>
        <sz val="10.0"/>
      </rPr>
      <t xml:space="preserve">Bio </t>
    </r>
    <r>
      <rPr>
        <rFont val="Arial"/>
        <b val="0"/>
        <color rgb="FF000066"/>
        <sz val="10.0"/>
      </rPr>
      <t>- Produto Formulado Biológico, Microbiológico, Bioquímico, Extrato Vegetal, Regulador de Crescimento ou Semioquímico; de Baixo Risco</t>
    </r>
  </si>
  <si>
    <t>21000.008007/2013-72</t>
  </si>
  <si>
    <t>Tricho-Pre Bug</t>
  </si>
  <si>
    <r>
      <rPr>
        <rFont val="Arial"/>
        <b/>
        <color rgb="FF000066"/>
        <sz val="10.0"/>
      </rPr>
      <t>Bio/Org</t>
    </r>
    <r>
      <rPr>
        <rFont val="Arial"/>
        <b val="0"/>
        <color rgb="FF000066"/>
        <sz val="10.0"/>
      </rPr>
      <t xml:space="preserve"> - Produto Formulado Biológico, Microbiológico, Bioquímico, Extrato Vegetal, Regulador de Crescimento ou Semioquímico, para a Agricultura Orgânica</t>
    </r>
  </si>
  <si>
    <t>21000.008987/2010-61</t>
  </si>
  <si>
    <t>Rancona 450 FS</t>
  </si>
  <si>
    <t>Ipconazole</t>
  </si>
  <si>
    <t>21000.011807/2009-94</t>
  </si>
  <si>
    <t>Arboro</t>
  </si>
  <si>
    <t>21000.001999/2013-15</t>
  </si>
  <si>
    <t>Contrap</t>
  </si>
  <si>
    <t>Serricornim</t>
  </si>
  <si>
    <t>Ioto</t>
  </si>
  <si>
    <t>21000.006070/2007-26</t>
  </si>
  <si>
    <t>Chemtura Ipconazole Thiram 10/350 FS</t>
  </si>
  <si>
    <t>Ipconazole; Tiram</t>
  </si>
  <si>
    <t>21000.001290/2010-69</t>
  </si>
  <si>
    <t>Fulfill</t>
  </si>
  <si>
    <t>21000.010082/2012-12</t>
  </si>
  <si>
    <t>Thiodicarb 800 WG UPL</t>
  </si>
  <si>
    <t>21000.010715/2009-97</t>
  </si>
  <si>
    <t>Tebuconazole Técnico Agroimport</t>
  </si>
  <si>
    <t>21000.008367/2010-21</t>
  </si>
  <si>
    <t>Permetrina Técnico DVA BR</t>
  </si>
  <si>
    <t>21000.010917/2009-39</t>
  </si>
  <si>
    <t>Imidacloprid Técnico August</t>
  </si>
  <si>
    <t>21000.005722/2014-34</t>
  </si>
  <si>
    <t>Azoxistrobina 50 + Mancozebe 700 WG UPL</t>
  </si>
  <si>
    <t>21000.010130/2008-96</t>
  </si>
  <si>
    <t>Triclopir Bee Técnico Milenia</t>
  </si>
  <si>
    <t>21000.004630/2011-94</t>
  </si>
  <si>
    <t>Dessicash</t>
  </si>
  <si>
    <t>21000.007978/2010-52</t>
  </si>
  <si>
    <t>Fluroxipir-Meptílico Técnico Nufarm</t>
  </si>
  <si>
    <t>21000.007681/2009-53</t>
  </si>
  <si>
    <t>Cipermetrina Tagros 250 EC</t>
  </si>
  <si>
    <t>21000.011019/2010-31</t>
  </si>
  <si>
    <t>Arreio Pasto</t>
  </si>
  <si>
    <t>21000.008107/2010-56</t>
  </si>
  <si>
    <t>Cyper Copa 250 EC</t>
  </si>
  <si>
    <t>21000.013399/2011-20</t>
  </si>
  <si>
    <t>Cipermetrina 250 EC DVA</t>
  </si>
  <si>
    <t>21000.000720/2009-91</t>
  </si>
  <si>
    <t>Sombrero</t>
  </si>
  <si>
    <t>21000.012235/2010-02</t>
  </si>
  <si>
    <t>2,4-D Técnico Biorisk</t>
  </si>
  <si>
    <t>21000.004287/2012-69</t>
  </si>
  <si>
    <t>2,4-D DM Técnico Helm</t>
  </si>
  <si>
    <t>21000.000519/2009-12</t>
  </si>
  <si>
    <t>Pingbr</t>
  </si>
  <si>
    <t>21000.007985/2010-54</t>
  </si>
  <si>
    <t>Poderoso</t>
  </si>
  <si>
    <t>Amicarbazone; Tebutiurom</t>
  </si>
  <si>
    <t>21000.008081/2010-46</t>
  </si>
  <si>
    <t>Predileto</t>
  </si>
  <si>
    <t>21000.008578/2009-21</t>
  </si>
  <si>
    <t>Cipermetrina 250 EC CCAB</t>
  </si>
  <si>
    <t>21000.000889/2008-61</t>
  </si>
  <si>
    <t>Wish 500 SC</t>
  </si>
  <si>
    <t>21000.000265/2015-75</t>
  </si>
  <si>
    <t>Cotezem</t>
  </si>
  <si>
    <t>Raizen</t>
  </si>
  <si>
    <t>21000.004973/2012-30</t>
  </si>
  <si>
    <t>Predatox</t>
  </si>
  <si>
    <t>21000.009603/2012-99</t>
  </si>
  <si>
    <t>Metarriz GR Biocontrol</t>
  </si>
  <si>
    <t>21000.009858/2010-90</t>
  </si>
  <si>
    <t>Genit GAT</t>
  </si>
  <si>
    <t>21000.010072/2010-15</t>
  </si>
  <si>
    <t>Census GAT</t>
  </si>
  <si>
    <t>21000.001689/2014-73</t>
  </si>
  <si>
    <t>Cotesia Biocana GO</t>
  </si>
  <si>
    <t>Braz e Costa</t>
  </si>
  <si>
    <t>21000.010080/2010-61</t>
  </si>
  <si>
    <t>Arreio</t>
  </si>
  <si>
    <t>21000.008353/2010-16</t>
  </si>
  <si>
    <t>Previnil 720 SC</t>
  </si>
  <si>
    <t>21000.007649/2011-92</t>
  </si>
  <si>
    <t>Prestige Plus</t>
  </si>
  <si>
    <t>21000.006055/2012-45</t>
  </si>
  <si>
    <t>Quatdown</t>
  </si>
  <si>
    <t>21000.006052/2012-10</t>
  </si>
  <si>
    <t>Sprayquat</t>
  </si>
  <si>
    <t>21000.001722/2015-46</t>
  </si>
  <si>
    <t>Hopper</t>
  </si>
  <si>
    <t>21000.004510/2011-97</t>
  </si>
  <si>
    <t>Paraquat 200 SL Rainbow</t>
  </si>
  <si>
    <t>21000.011694/2008-46</t>
  </si>
  <si>
    <t>Crosser</t>
  </si>
  <si>
    <t>21000.002136/2013-57</t>
  </si>
  <si>
    <t>Gli-Up 720 WG</t>
  </si>
  <si>
    <t>21000.001547/2009-49</t>
  </si>
  <si>
    <t>Dorado</t>
  </si>
  <si>
    <t>21000.012239/2010-82</t>
  </si>
  <si>
    <t>2,4-D Amina SL Genbra</t>
  </si>
  <si>
    <t>21000.012445/2010-92</t>
  </si>
  <si>
    <t>2,4-D Amina CCAB 806 SL</t>
  </si>
  <si>
    <t>21000.008383/2012-86</t>
  </si>
  <si>
    <t>2,4-D 806 SL Alamos</t>
  </si>
  <si>
    <t>21000.006226/2008-50</t>
  </si>
  <si>
    <t>Dimetomorfe Técnico Milenia</t>
  </si>
  <si>
    <t>21000.000476/2010-09</t>
  </si>
  <si>
    <t>Propiconazole Técnico August</t>
  </si>
  <si>
    <t>21000.001308/2011-11</t>
  </si>
  <si>
    <t>Metomil Téc. SIB</t>
  </si>
  <si>
    <t>21000.008443/2014-22</t>
  </si>
  <si>
    <t>Gemstar Max</t>
  </si>
  <si>
    <t>Hz-NPV</t>
  </si>
  <si>
    <t>Mtsui</t>
  </si>
  <si>
    <t>21000.009717/2009-33</t>
  </si>
  <si>
    <t>Metomil Técnico CCAB</t>
  </si>
  <si>
    <t>21000.008456/2014-00</t>
  </si>
  <si>
    <t>Hz-NPV CCAB</t>
  </si>
  <si>
    <t>21000.008491/2014-11</t>
  </si>
  <si>
    <t>Bio Helicoverpa</t>
  </si>
  <si>
    <t>21000.005180/2009-32</t>
  </si>
  <si>
    <t>Carbendazim SC Cheminova</t>
  </si>
  <si>
    <t>21000.009604/2012-33</t>
  </si>
  <si>
    <t>Bouveriz WP Biocontrol</t>
  </si>
  <si>
    <t>21000.002497/2011-31</t>
  </si>
  <si>
    <t>Metomil Técnico CCAB II</t>
  </si>
  <si>
    <t>21000.008472/2014-94</t>
  </si>
  <si>
    <t>Armigen</t>
  </si>
  <si>
    <t>Macena</t>
  </si>
  <si>
    <t>21000.009816/2007-53</t>
  </si>
  <si>
    <t>Quadris</t>
  </si>
  <si>
    <t>21000.007650/2012-06</t>
  </si>
  <si>
    <t xml:space="preserve">Azact CE </t>
  </si>
  <si>
    <t>Azadiractina</t>
  </si>
  <si>
    <t>Luiz Arthur</t>
  </si>
  <si>
    <t>21000.010479/2009-17</t>
  </si>
  <si>
    <t>Metomil Técnico China</t>
  </si>
  <si>
    <t>21000.000003/2012-65</t>
  </si>
  <si>
    <t>Fezan Gold</t>
  </si>
  <si>
    <t>21000.010182/2011-68</t>
  </si>
  <si>
    <t>Trifloxissulfurom Sódico Técnico Genbra</t>
  </si>
  <si>
    <t>Trifloxissulfurom</t>
  </si>
  <si>
    <t>21000.005407/2012-45</t>
  </si>
  <si>
    <t>Glyphosate Technical Gly</t>
  </si>
  <si>
    <t>21000.010281/2008-44</t>
  </si>
  <si>
    <t>Axor</t>
  </si>
  <si>
    <t>Lufenurom; Profenofós</t>
  </si>
  <si>
    <t>21000.002859/2009-70</t>
  </si>
  <si>
    <t>Fipronova</t>
  </si>
  <si>
    <t>21000.001253/2015-65</t>
  </si>
  <si>
    <t>Trichomip-G</t>
  </si>
  <si>
    <t>21000.000685/2015-59</t>
  </si>
  <si>
    <t>Trichomip-P</t>
  </si>
  <si>
    <t>21000.010337/2011-66</t>
  </si>
  <si>
    <t>Triflorssulfuron Sódico Técnico CCAB</t>
  </si>
  <si>
    <t>21000.001905/2009-13</t>
  </si>
  <si>
    <t>Dalneem EC</t>
  </si>
  <si>
    <t>Dalquim</t>
  </si>
  <si>
    <t>21000.007719/2014-44</t>
  </si>
  <si>
    <t>Metarhizium JCO</t>
  </si>
  <si>
    <t>21000.004079/2009-64</t>
  </si>
  <si>
    <t>Script</t>
  </si>
  <si>
    <t>21000.002976/2013-10</t>
  </si>
  <si>
    <t>Tupan 720 WG</t>
  </si>
  <si>
    <t>21000.009693/2011-37</t>
  </si>
  <si>
    <t>Cheval 480 SC</t>
  </si>
  <si>
    <t>De sangosse</t>
  </si>
  <si>
    <t>21000.010596/2011-97</t>
  </si>
  <si>
    <t>Dermacor</t>
  </si>
  <si>
    <t>21000.007720/2014-80</t>
  </si>
  <si>
    <t>Beauveria JCO</t>
  </si>
  <si>
    <t>21000.006883/2013-64</t>
  </si>
  <si>
    <t>Arizium</t>
  </si>
  <si>
    <t>Tecnicontrol</t>
  </si>
  <si>
    <t>21000.000355/2014-82</t>
  </si>
  <si>
    <t>Granada</t>
  </si>
  <si>
    <t>Farroupilha</t>
  </si>
  <si>
    <t>21000.007304/2010-58</t>
  </si>
  <si>
    <t>Metarhizen WP</t>
  </si>
  <si>
    <t>Raízen</t>
  </si>
  <si>
    <t>21000.002251/2011-60</t>
  </si>
  <si>
    <t>Metarhizen</t>
  </si>
  <si>
    <t>21000.008483/2013-93</t>
  </si>
  <si>
    <t>Tricho-Strip P</t>
  </si>
  <si>
    <t>21000.009365/2013-01</t>
  </si>
  <si>
    <t>Diuron Técnico Proventis</t>
  </si>
  <si>
    <t>21000.005609/2013-78</t>
  </si>
  <si>
    <t>Diuron Técnico Nufarm NG</t>
  </si>
  <si>
    <t>21000.007758/2014-52</t>
  </si>
  <si>
    <t>Captor</t>
  </si>
  <si>
    <t>21000.001013/2015-61</t>
  </si>
  <si>
    <t>Stratiomip</t>
  </si>
  <si>
    <t>21000.016010/2011-06</t>
  </si>
  <si>
    <t>Dorado EC</t>
  </si>
  <si>
    <t>21000.004698/2013-35</t>
  </si>
  <si>
    <t>Glyphotal WG</t>
  </si>
  <si>
    <t>United Phosphorus</t>
  </si>
  <si>
    <t>21000.009041/2010-11</t>
  </si>
  <si>
    <t>Voliam Targo</t>
  </si>
  <si>
    <t>Clorantraniliprole; Abamectina</t>
  </si>
  <si>
    <t>21000.000008/2013-79</t>
  </si>
  <si>
    <t>Voraz</t>
  </si>
  <si>
    <t>21000.011551/2009-15</t>
  </si>
  <si>
    <t>Epoxiconazole 125 Sinon</t>
  </si>
  <si>
    <t>Epoxiconazole</t>
  </si>
  <si>
    <t>21000.002901/2010-96</t>
  </si>
  <si>
    <t>Glufosinate-Ammonium Técnico DVA</t>
  </si>
  <si>
    <t>21000.000669/2013-02</t>
  </si>
  <si>
    <t>Atrazina Técnico Agroimport</t>
  </si>
  <si>
    <t>21000.009977/2013-95</t>
  </si>
  <si>
    <t>Diuron Técnico UPL</t>
  </si>
  <si>
    <t>21000.007678/2014-05</t>
  </si>
  <si>
    <t>Flak 200 SL</t>
  </si>
  <si>
    <t>21000.008585/2014-90</t>
  </si>
  <si>
    <t>Glufosinate-Ammonium Téc. Milenia</t>
  </si>
  <si>
    <t>21000.009242/2013-61</t>
  </si>
  <si>
    <t>Diuron Técnico Wynca</t>
  </si>
  <si>
    <t>21000.011710/2011-04</t>
  </si>
  <si>
    <t>Diuron Técnico Nufarm</t>
  </si>
  <si>
    <t>21000.001504/2014-21</t>
  </si>
  <si>
    <t>Glufosinate-Ammonium Téc. GT</t>
  </si>
  <si>
    <t>21000.009209/2010-99</t>
  </si>
  <si>
    <t>Diuron Técnico CN</t>
  </si>
  <si>
    <t>21000.012868/2010-11</t>
  </si>
  <si>
    <t>Diquat Técnico Rainbow</t>
  </si>
  <si>
    <t>21000.000740/2010-04</t>
  </si>
  <si>
    <t>Diuron Técnico Genbra</t>
  </si>
  <si>
    <t>21000.000656/2010-82</t>
  </si>
  <si>
    <t>Diuron Técnico CCAB</t>
  </si>
  <si>
    <t>21000.006611/2012-83</t>
  </si>
  <si>
    <t>Glifosato Técnico Ouro Fino BR</t>
  </si>
  <si>
    <t>21000.007392/2012-50</t>
  </si>
  <si>
    <t>Glifosato Técnico Red Surcos II</t>
  </si>
  <si>
    <t>21000.001117/2013-11</t>
  </si>
  <si>
    <t>Glifosato Técnico SWR Agroimport</t>
  </si>
  <si>
    <t>21000.007680/2009-17</t>
  </si>
  <si>
    <t>Acefato Técnico DVA BR</t>
  </si>
  <si>
    <t>21000.008461/2011-61</t>
  </si>
  <si>
    <t>Cyantraniliprole Técnico</t>
  </si>
  <si>
    <t>21000.000649/2009-47</t>
  </si>
  <si>
    <t>Dimoxystrobin Técnico</t>
  </si>
  <si>
    <t>Dimoxistrobim</t>
  </si>
  <si>
    <t>21000.008123/2012-19</t>
  </si>
  <si>
    <t>Diuron Técnico SUP</t>
  </si>
  <si>
    <t>21000.001900/2009-91</t>
  </si>
  <si>
    <t>Diuron Técnico Pilarquim</t>
  </si>
  <si>
    <t>21000.006419/2010-25</t>
  </si>
  <si>
    <t>Glifosato Técnico CH</t>
  </si>
  <si>
    <t>21000.006299/2012-28</t>
  </si>
  <si>
    <t>Abamectina Tradecorp Técnico</t>
  </si>
  <si>
    <t>21000.009512/2009-58</t>
  </si>
  <si>
    <t>Paraquat Técnico CCAB</t>
  </si>
  <si>
    <t>21000.011580/2010-11</t>
  </si>
  <si>
    <t>Instivo</t>
  </si>
  <si>
    <t>21000.009554/2013-75</t>
  </si>
  <si>
    <t>Metarriz Plus WP Biocontrol</t>
  </si>
  <si>
    <t>21000.007827/2009-61</t>
  </si>
  <si>
    <t>Glifosato 480 SL</t>
  </si>
  <si>
    <t>21000.003315/2015-73</t>
  </si>
  <si>
    <t>Cotésia Tecnobil</t>
  </si>
  <si>
    <t>William Lab.</t>
  </si>
  <si>
    <t>21000.003314/2015-29</t>
  </si>
  <si>
    <t>Cotésia Controbil</t>
  </si>
  <si>
    <t>Wilson Barbosa</t>
  </si>
  <si>
    <t>21000.008711/2011-63</t>
  </si>
  <si>
    <t>Benevia</t>
  </si>
  <si>
    <t>21000.000619/2010-74</t>
  </si>
  <si>
    <t>21000.010674/2012-34</t>
  </si>
  <si>
    <t>2,4 D Técnico Ouro Fino</t>
  </si>
  <si>
    <t>Ano de 2014</t>
  </si>
  <si>
    <t>21000.001039/2013-47</t>
  </si>
  <si>
    <t>2,4 D Técnico SUP</t>
  </si>
  <si>
    <t>21000.001116/2013-69</t>
  </si>
  <si>
    <t>2,4 D Técnico SWR Agroimport</t>
  </si>
  <si>
    <t>21000.009979/2008-17</t>
  </si>
  <si>
    <t>Cipermetrina Técnica Ouro Fino</t>
  </si>
  <si>
    <t>21000.010975/2012-68</t>
  </si>
  <si>
    <t>2,4-D Técnico SWT</t>
  </si>
  <si>
    <t>21000.004626/2012-15</t>
  </si>
  <si>
    <t>Clomazone Técnico Oxon</t>
  </si>
  <si>
    <t>21000.005504/2010-76</t>
  </si>
  <si>
    <t>Nicosulfuron Técnico Nortox BR</t>
  </si>
  <si>
    <t>21000.002618/2008-40</t>
  </si>
  <si>
    <t>Okay Técnico</t>
  </si>
  <si>
    <t>Ciflumetofem</t>
  </si>
  <si>
    <t>21000.011519/2008-59</t>
  </si>
  <si>
    <t>Permetrina Técnico Ouro Fino</t>
  </si>
  <si>
    <t>21000.009041/2009-88</t>
  </si>
  <si>
    <t>Glifosato Técnico Copalliance</t>
  </si>
  <si>
    <t>21000.002620/2008-19</t>
  </si>
  <si>
    <t>Okay</t>
  </si>
  <si>
    <t>21000.003652/2009-12</t>
  </si>
  <si>
    <t>Cipermethrin Técnico Helm</t>
  </si>
  <si>
    <t>21000.000458/2013-61</t>
  </si>
  <si>
    <t>2,4 - D Técnico Red Surcos</t>
  </si>
  <si>
    <t>21000.005072/2010-01</t>
  </si>
  <si>
    <t>Clomazone Técnico CCAB</t>
  </si>
  <si>
    <r>
      <rPr>
        <rFont val="Arial"/>
        <b/>
        <color rgb="FF000066"/>
        <sz val="10.0"/>
      </rPr>
      <t>PT</t>
    </r>
    <r>
      <rPr>
        <rFont val="Arial"/>
        <b val="0"/>
        <color rgb="FF000066"/>
        <sz val="10.0"/>
      </rPr>
      <t xml:space="preserve"> - Produto Técnico</t>
    </r>
  </si>
  <si>
    <t>21000.011747/2008-29</t>
  </si>
  <si>
    <t>Trunker</t>
  </si>
  <si>
    <t>Triclopir</t>
  </si>
  <si>
    <r>
      <rPr>
        <rFont val="Arial"/>
        <b/>
        <color rgb="FF000066"/>
        <sz val="10.0"/>
      </rPr>
      <t>PTN</t>
    </r>
    <r>
      <rPr>
        <rFont val="Arial"/>
        <b val="0"/>
        <color rgb="FF000066"/>
        <sz val="10.0"/>
      </rPr>
      <t xml:space="preserve"> - Produto Técnico a Base de Ingrediente Ativo Novo</t>
    </r>
  </si>
  <si>
    <t>21000.008808/2008-71</t>
  </si>
  <si>
    <t>Leale SC</t>
  </si>
  <si>
    <r>
      <rPr>
        <rFont val="Arial"/>
        <b/>
        <color rgb="FF000066"/>
        <sz val="10.0"/>
      </rPr>
      <t>PTE</t>
    </r>
    <r>
      <rPr>
        <rFont val="Arial"/>
        <b val="0"/>
        <color rgb="FF000066"/>
        <sz val="10.0"/>
      </rPr>
      <t xml:space="preserve"> - Produto Técnico Equivalente</t>
    </r>
  </si>
  <si>
    <t>21000.005167/2007-11</t>
  </si>
  <si>
    <t>Fore NT</t>
  </si>
  <si>
    <r>
      <rPr>
        <rFont val="Arial"/>
        <b/>
        <color rgb="FF000066"/>
        <sz val="10.0"/>
      </rPr>
      <t>Pré-Mistura</t>
    </r>
    <r>
      <rPr>
        <rFont val="Arial"/>
        <b val="0"/>
        <color rgb="FF000066"/>
        <sz val="10.0"/>
      </rPr>
      <t xml:space="preserve"> - Produto Pré-mistura</t>
    </r>
  </si>
  <si>
    <t>21000.005186/2007-48</t>
  </si>
  <si>
    <t>Fore NT WP</t>
  </si>
  <si>
    <r>
      <rPr>
        <rFont val="Arial"/>
        <b/>
        <color rgb="FF000066"/>
        <sz val="10.0"/>
      </rPr>
      <t xml:space="preserve">PF </t>
    </r>
    <r>
      <rPr>
        <rFont val="Arial"/>
        <b val="0"/>
        <color rgb="FF000066"/>
        <sz val="10.0"/>
      </rPr>
      <t>- Produto Formulado</t>
    </r>
  </si>
  <si>
    <t>21000.002619/2008-94</t>
  </si>
  <si>
    <t>Obny Técnico</t>
  </si>
  <si>
    <r>
      <rPr>
        <rFont val="Arial"/>
        <b/>
        <color rgb="FF000066"/>
        <sz val="10.0"/>
      </rPr>
      <t xml:space="preserve">PFN </t>
    </r>
    <r>
      <rPr>
        <rFont val="Arial"/>
        <b val="0"/>
        <color rgb="FF000066"/>
        <sz val="10.0"/>
      </rPr>
      <t>- Produto Formulado a Base de Ingrediente Ativo Novo</t>
    </r>
  </si>
  <si>
    <t>21000.009427/2009-90</t>
  </si>
  <si>
    <t>Permetrina Técnico CCAB</t>
  </si>
  <si>
    <r>
      <rPr>
        <rFont val="Arial"/>
        <b/>
        <color rgb="FF000066"/>
        <sz val="10.0"/>
      </rPr>
      <t>PF/PTE</t>
    </r>
    <r>
      <rPr>
        <rFont val="Arial"/>
        <b val="0"/>
        <color rgb="FF000066"/>
        <sz val="10.0"/>
      </rPr>
      <t xml:space="preserve"> - Produto Formulado a Base de Produto Técnico Equivalente</t>
    </r>
  </si>
  <si>
    <t>21000.002621/2008-63</t>
  </si>
  <si>
    <t>Obny</t>
  </si>
  <si>
    <r>
      <rPr>
        <rFont val="Arial"/>
        <b/>
        <color rgb="FF000066"/>
        <sz val="10.0"/>
      </rPr>
      <t xml:space="preserve">Bio </t>
    </r>
    <r>
      <rPr>
        <rFont val="Arial"/>
        <b val="0"/>
        <color rgb="FF000066"/>
        <sz val="10.0"/>
      </rPr>
      <t>- Produto Formulado Biológico, Microbiológico, Bioquímico, Extrato Vegetal, Regulador de Crescimento ou Semioquímico; de Baixo Risco</t>
    </r>
  </si>
  <si>
    <t>21000.002098/2012-51</t>
  </si>
  <si>
    <t>Benzovindiflupir Técnico</t>
  </si>
  <si>
    <t>Benzovindiflupir</t>
  </si>
  <si>
    <r>
      <rPr>
        <rFont val="Arial"/>
        <b/>
        <color rgb="FF000066"/>
        <sz val="10.0"/>
      </rPr>
      <t>Bio/Org</t>
    </r>
    <r>
      <rPr>
        <rFont val="Arial"/>
        <b val="0"/>
        <color rgb="FF000066"/>
        <sz val="10.0"/>
      </rPr>
      <t xml:space="preserve"> - Produto Formulado Biológico, Microbiológico, Bioquímico, Extrato Vegetal, Regulador de Crescimento ou Semioquímico, para a Agricultura Orgânica</t>
    </r>
  </si>
  <si>
    <t>21000.010934/2011-91</t>
  </si>
  <si>
    <t>Elatus</t>
  </si>
  <si>
    <t>21000.006796/2009-21</t>
  </si>
  <si>
    <t>Permethrin Técnico Tagros</t>
  </si>
  <si>
    <t>21000.010940/2010-76</t>
  </si>
  <si>
    <t>Cymoxanil Técnico Rotam</t>
  </si>
  <si>
    <t>21000.000149/2009-13</t>
  </si>
  <si>
    <t>Lambda Cialotrina Técnica Milênia</t>
  </si>
  <si>
    <t>Milenia</t>
  </si>
  <si>
    <t>21000.000470/2010-23</t>
  </si>
  <si>
    <t>Clomazone Técnico GAT</t>
  </si>
  <si>
    <t>21000.010402/2008-58</t>
  </si>
  <si>
    <t>Cloreto de Mepiquat Técnico</t>
  </si>
  <si>
    <t>Cloredo de Mepiquate</t>
  </si>
  <si>
    <t>21000.007975/2010-19</t>
  </si>
  <si>
    <t>Tiodicarbe Técnico Consagro</t>
  </si>
  <si>
    <t>21000.009716/2012-94</t>
  </si>
  <si>
    <t>Metarfito</t>
  </si>
  <si>
    <t>FitoAgro</t>
  </si>
  <si>
    <t>21000.007566/2011-01</t>
  </si>
  <si>
    <t>Fipronil Alta 250 FS</t>
  </si>
  <si>
    <t>21000.005593/2009-17</t>
  </si>
  <si>
    <t>Cruiser Advanced</t>
  </si>
  <si>
    <t>Metalaxil-M; Tiabendazol; Fludioxonil; Tiametoxam</t>
  </si>
  <si>
    <t>21000.008723/2011-98</t>
  </si>
  <si>
    <t>Granary</t>
  </si>
  <si>
    <t>21000.011794/2009-53</t>
  </si>
  <si>
    <t>Rephon 800 WG</t>
  </si>
  <si>
    <t>21000.003420/2009-08</t>
  </si>
  <si>
    <t>Clomazone Técnico Ouro Fino</t>
  </si>
  <si>
    <t>21000.000495/2010-27</t>
  </si>
  <si>
    <t>Mazotam 800 WG</t>
  </si>
  <si>
    <t>21000.002313/2012-14</t>
  </si>
  <si>
    <t>Eminent XL</t>
  </si>
  <si>
    <t>Azoxistrobina; Tetraconazol</t>
  </si>
  <si>
    <t>21000.005004/2009-09</t>
  </si>
  <si>
    <t>Glizmax NF</t>
  </si>
  <si>
    <t>21000.004202/2009-47</t>
  </si>
  <si>
    <t>Ace Técnico</t>
  </si>
  <si>
    <t>21000.007378/2011-75</t>
  </si>
  <si>
    <t>Metiz</t>
  </si>
  <si>
    <t>21000.001024/2009-01</t>
  </si>
  <si>
    <t>Clorimuron Sinon</t>
  </si>
  <si>
    <t>Clorimurom</t>
  </si>
  <si>
    <t>21000.002565/2009-48</t>
  </si>
  <si>
    <t>Pyroxsulam Técnico</t>
  </si>
  <si>
    <t>Piroxsulam</t>
  </si>
  <si>
    <t>21000.012463/2010-74</t>
  </si>
  <si>
    <t>Tricea</t>
  </si>
  <si>
    <t>21000.007223/2009-14</t>
  </si>
  <si>
    <t>Erradicur</t>
  </si>
  <si>
    <t>21000.010582/2008-78</t>
  </si>
  <si>
    <t>Rusther WH</t>
  </si>
  <si>
    <t>21000.010583/2008-12</t>
  </si>
  <si>
    <t>Stinger WG</t>
  </si>
  <si>
    <t>21000.010584/2008-67</t>
  </si>
  <si>
    <t>Fusta WG</t>
  </si>
  <si>
    <t>21000.006172/2009-11</t>
  </si>
  <si>
    <t>Epoxiconazole Técnico Sinon</t>
  </si>
  <si>
    <t>21000.004732/2010-29</t>
  </si>
  <si>
    <t>Clomazone Técnico Genbra</t>
  </si>
  <si>
    <t>21000.004973/2010-78</t>
  </si>
  <si>
    <t>Difcor Técnico</t>
  </si>
  <si>
    <t>Difeconazole</t>
  </si>
  <si>
    <t>21000.008516/2010-52</t>
  </si>
  <si>
    <t>Diuron Técnico Hailir</t>
  </si>
  <si>
    <t>Diurom; Tidiazurom</t>
  </si>
  <si>
    <t>21000.006538/2008-63</t>
  </si>
  <si>
    <t>Ametista</t>
  </si>
  <si>
    <t>Bifentrina; Cipermetrina</t>
  </si>
  <si>
    <t>21000.004245/2010-66</t>
  </si>
  <si>
    <t>Azoxystrobina Técnico Nufarm</t>
  </si>
  <si>
    <t>21000.004050/2010-16</t>
  </si>
  <si>
    <t>Tebutiurom Alta 500 SC</t>
  </si>
  <si>
    <t>21000.005629/2010-04</t>
  </si>
  <si>
    <t>2,4 - D Alta 806 SL</t>
  </si>
  <si>
    <t>21000.007219/2011-71</t>
  </si>
  <si>
    <t>Azoxistrobina + Flutriafol Alta 500 SC</t>
  </si>
  <si>
    <t>Azoxistrobina; Flutriafol</t>
  </si>
  <si>
    <t>21000.005415/2010-20</t>
  </si>
  <si>
    <t>Monaris</t>
  </si>
  <si>
    <t>21000.011046/2008-90</t>
  </si>
  <si>
    <t>Galop M</t>
  </si>
  <si>
    <t>21000.010253/2008-27</t>
  </si>
  <si>
    <t>Shyper Técnico</t>
  </si>
  <si>
    <t>21000.001328/2009-60</t>
  </si>
  <si>
    <t>Fera Ultra</t>
  </si>
  <si>
    <t>Glifosato; Carfentrazona-etílica</t>
  </si>
  <si>
    <t>21000.010626/2010-84</t>
  </si>
  <si>
    <t>Imazacure 500 EC</t>
  </si>
  <si>
    <t>Defensive</t>
  </si>
  <si>
    <t>21000.009928/2009-76</t>
  </si>
  <si>
    <t>Tebuconazole Técnico August</t>
  </si>
  <si>
    <t>21000.011789/2009-41</t>
  </si>
  <si>
    <t>Azoxystrobin Técnico DVA</t>
  </si>
  <si>
    <t>21000.008790/2011-11</t>
  </si>
  <si>
    <t>Clomazone Técnico Nortox</t>
  </si>
  <si>
    <t>21000.002986/2009-79</t>
  </si>
  <si>
    <t>Rigol</t>
  </si>
  <si>
    <t>Bifentrina; Imidacloprido</t>
  </si>
  <si>
    <t>21000.002987/2009-13</t>
  </si>
  <si>
    <t>Cyborg</t>
  </si>
  <si>
    <t>21000.003229/2010-56</t>
  </si>
  <si>
    <t>Methomyl DVA 215 SL</t>
  </si>
  <si>
    <t>21000.003653/2009-67</t>
  </si>
  <si>
    <t>Methomyl 21,5% SL (CDX 130 FP)</t>
  </si>
  <si>
    <t>21000.010506/2007-81</t>
  </si>
  <si>
    <t>Lancelot</t>
  </si>
  <si>
    <t>21000.000217/2013-12</t>
  </si>
  <si>
    <t>Cotesia Auca</t>
  </si>
  <si>
    <t>Auca Controle</t>
  </si>
  <si>
    <t>21000.008233/2013-53</t>
  </si>
  <si>
    <t>Cotesia Bioamil</t>
  </si>
  <si>
    <t>Anésia Mendes</t>
  </si>
  <si>
    <t>21000.001281/2010-78</t>
  </si>
  <si>
    <t>2,4-D Técnico AL</t>
  </si>
  <si>
    <t>21000.007308/2013-89</t>
  </si>
  <si>
    <t>Wheater</t>
  </si>
  <si>
    <t>21000.008120/2010-13</t>
  </si>
  <si>
    <t>UP-Stage 500 EC</t>
  </si>
  <si>
    <t>21000.001678/2008-45</t>
  </si>
  <si>
    <t>Ipconazole Técnico</t>
  </si>
  <si>
    <t>21000.004087/2009-19</t>
  </si>
  <si>
    <t>Soberano BR</t>
  </si>
  <si>
    <t>21000.011101/2007-61</t>
  </si>
  <si>
    <t>21000.008270/2008-72</t>
  </si>
  <si>
    <t>Jornada</t>
  </si>
  <si>
    <t>21000.008343/2008-58</t>
  </si>
  <si>
    <t>Panoramic</t>
  </si>
  <si>
    <t>21000.005322/2008-81</t>
  </si>
  <si>
    <t>Spinetoram Técnico</t>
  </si>
  <si>
    <t>Espinetoram</t>
  </si>
  <si>
    <t>21000.011518/2008-12</t>
  </si>
  <si>
    <t>Brit BR</t>
  </si>
  <si>
    <t>21000.006039/2010-91</t>
  </si>
  <si>
    <t>Paraquat Técnico Alamos</t>
  </si>
  <si>
    <t>21000.000399/2010-89</t>
  </si>
  <si>
    <t>Lambda-cyhalothrin Técnico August</t>
  </si>
  <si>
    <t>21000.010827/2012-43</t>
  </si>
  <si>
    <t>Gliforte</t>
  </si>
  <si>
    <t>21000.006249/2009-45</t>
  </si>
  <si>
    <t>Clorimuron Etil Técnico De Sangosse</t>
  </si>
  <si>
    <t>21000.003951/2010-91</t>
  </si>
  <si>
    <t>Deltametrina Técnico Isagro</t>
  </si>
  <si>
    <t>21000.006573/2010-05</t>
  </si>
  <si>
    <t>Nicosulfuron Técnico Pilarquim</t>
  </si>
  <si>
    <t>21000.008897/2010-70</t>
  </si>
  <si>
    <t>Paraquat Técnico Nufarm</t>
  </si>
  <si>
    <t>21000.005779/2011-91</t>
  </si>
  <si>
    <t>Clorpirifós Técnico Consagro</t>
  </si>
  <si>
    <t>21000.013991/2011-21</t>
  </si>
  <si>
    <t>Abamectin Técnico Syn</t>
  </si>
  <si>
    <t>21000.002061/2012-23</t>
  </si>
  <si>
    <t>Paraquat Técnico Atanor</t>
  </si>
  <si>
    <t>21000.009912/2011-88</t>
  </si>
  <si>
    <t>Dicloreto de Paraquate Técnico SR</t>
  </si>
  <si>
    <t>21000.009978/2007-91</t>
  </si>
  <si>
    <t>Actigard</t>
  </si>
  <si>
    <t>Acibenzolar-s-metílico</t>
  </si>
  <si>
    <t>21000.009849/2012-61</t>
  </si>
  <si>
    <t>Abamectin Técnico CCAB II</t>
  </si>
  <si>
    <t>21000.003170/2013-49</t>
  </si>
  <si>
    <t>Abamectin Técnico Ouro Fino</t>
  </si>
  <si>
    <t>21000.004493/2012-79</t>
  </si>
  <si>
    <t>Clorimurom Etílico Tradecorp Técnico 980</t>
  </si>
  <si>
    <t>Clorimurom-Etil</t>
  </si>
  <si>
    <t>21000.004935/2012-87</t>
  </si>
  <si>
    <t>DCP Técnico Ouro Fino</t>
  </si>
  <si>
    <t>21000.003103/2014-13</t>
  </si>
  <si>
    <t>Abamectina Técnico Cropchem</t>
  </si>
  <si>
    <t>21000.003236/2014-81</t>
  </si>
  <si>
    <t>Abamectin Técnico CCAB III</t>
  </si>
  <si>
    <t>21000.003248/2014-14</t>
  </si>
  <si>
    <t>Abamectin Técnico Volcano II</t>
  </si>
  <si>
    <t>21000.003366/2014-14</t>
  </si>
  <si>
    <t>Abamectin Técnico Syngenta HV</t>
  </si>
  <si>
    <t>21000.003555/2014-97</t>
  </si>
  <si>
    <t>Abamectin Técnico OF</t>
  </si>
  <si>
    <t>21000.004915/2011-25</t>
  </si>
  <si>
    <t>Fipronil 800 WG Agria</t>
  </si>
  <si>
    <t>21000.003102/2014-61</t>
  </si>
  <si>
    <t>Abamectin Técnico Nortox BR</t>
  </si>
  <si>
    <t>21000.011283/2010-75</t>
  </si>
  <si>
    <t>Fipronil Técnico Charda</t>
  </si>
  <si>
    <t>21000.006241/2009-89</t>
  </si>
  <si>
    <t>Megasato Técnico</t>
  </si>
  <si>
    <t>21000.007284/2013-68</t>
  </si>
  <si>
    <t>Bovebio</t>
  </si>
  <si>
    <t>21000.008858/2013-15</t>
  </si>
  <si>
    <t>Biovespa</t>
  </si>
  <si>
    <t>21000.008482/2013-49</t>
  </si>
  <si>
    <t>Bioeco Cotésia</t>
  </si>
  <si>
    <t>Bio Eco Cana</t>
  </si>
  <si>
    <t>21000.006248/2009-09</t>
  </si>
  <si>
    <t>Clorimurom Etil Técnico Agroimport</t>
  </si>
  <si>
    <t>21000.001629/2013-70</t>
  </si>
  <si>
    <t>Cotésia Probio</t>
  </si>
  <si>
    <t>21000.003247/2014-61</t>
  </si>
  <si>
    <t>Abamectin Técnico Genbra</t>
  </si>
  <si>
    <t>21000.001115/2013-14</t>
  </si>
  <si>
    <t>Clorimuron Etil Técnico Rainbow</t>
  </si>
  <si>
    <t>21000.000308/2010-13</t>
  </si>
  <si>
    <t>Ametrina Alta 500 SC</t>
  </si>
  <si>
    <t>21000.003224/2014-57</t>
  </si>
  <si>
    <t>Abamectina Técnico Nufarm BR</t>
  </si>
  <si>
    <t>21000.003643/2014-99</t>
  </si>
  <si>
    <t>Abamectin Técnico Agria</t>
  </si>
  <si>
    <t>21000.000652/2010-02</t>
  </si>
  <si>
    <t>Haloxifop Metílico Técnico CCAB</t>
  </si>
  <si>
    <t>Haloxifope</t>
  </si>
  <si>
    <t>21000.000654/2010-93</t>
  </si>
  <si>
    <t>Haloxifop Metílico Técnico Genbra</t>
  </si>
  <si>
    <t>21000.002274/2010-11</t>
  </si>
  <si>
    <t>Abone</t>
  </si>
  <si>
    <t>21000.009147/2010-15</t>
  </si>
  <si>
    <t>Aug 120</t>
  </si>
  <si>
    <t>21000.002821/2010-31</t>
  </si>
  <si>
    <t>Haloxyfop P Methyl Técnico</t>
  </si>
  <si>
    <t>21000.012505/2010-77</t>
  </si>
  <si>
    <t>Haloxyfop P Methyl Técnico Rainbow</t>
  </si>
  <si>
    <t>21000.007567/2011-48</t>
  </si>
  <si>
    <t>Dicloreto de Paraquate Técnico Alta</t>
  </si>
  <si>
    <t>21000.009293/2011-21</t>
  </si>
  <si>
    <t>Haloxyfop P Metílico Técnico Nufarm</t>
  </si>
  <si>
    <t>21000.010423/2010-98</t>
  </si>
  <si>
    <t>Haloxyfop P Metílico Técnico Alta</t>
  </si>
  <si>
    <t>21000.004422/2014-38</t>
  </si>
  <si>
    <t>Abamectin Técnico DVA</t>
  </si>
  <si>
    <t>21000.003401/2012-33</t>
  </si>
  <si>
    <t>Chlorimuron-Etílico Técnico Helm</t>
  </si>
  <si>
    <t>21000.002478/2010-24</t>
  </si>
  <si>
    <t>Bedane</t>
  </si>
  <si>
    <t>Interprod</t>
  </si>
  <si>
    <t>21000.005009/2010-67</t>
  </si>
  <si>
    <t>Cipermetrina Técnico Atanor</t>
  </si>
  <si>
    <t>21000.006541/2011-82</t>
  </si>
  <si>
    <t>Glifosato 720 WG Rainbow</t>
  </si>
  <si>
    <t>21000.011377/2009-19</t>
  </si>
  <si>
    <t>2,4-D Ácido Técnico Genbra</t>
  </si>
  <si>
    <t>21000.011475/2009-48</t>
  </si>
  <si>
    <t>Acefato Técnico CCAB</t>
  </si>
  <si>
    <t>21000.009652/2009-26</t>
  </si>
  <si>
    <t>Tebutiurom Técnico Consagro</t>
  </si>
  <si>
    <t>21000.004529/2012-14</t>
  </si>
  <si>
    <t>Regalia Maxx</t>
  </si>
  <si>
    <r>
      <rPr>
        <rFont val="Arial"/>
        <color rgb="FF000066"/>
        <sz val="11.0"/>
      </rPr>
      <t xml:space="preserve">Extrato de </t>
    </r>
    <r>
      <rPr>
        <rFont val="Arial"/>
        <i/>
        <color rgb="FF000066"/>
        <sz val="11.0"/>
      </rPr>
      <t>Reynoutria sachalinensis</t>
    </r>
  </si>
  <si>
    <t>21000.005730/2012-19</t>
  </si>
  <si>
    <t>Knock Out</t>
  </si>
  <si>
    <t>21000.005731/2012-63</t>
  </si>
  <si>
    <t>Wipe Out</t>
  </si>
  <si>
    <t>21000.009584/2008-14</t>
  </si>
  <si>
    <t>Carbendazim Nortox 500 SC</t>
  </si>
  <si>
    <t>21000.011375/2009-11</t>
  </si>
  <si>
    <t>2,4-D Ácido Técnico CCAB</t>
  </si>
  <si>
    <t>21000.006960/2011-14</t>
  </si>
  <si>
    <t>2,4-D Técnico SR Cropchem</t>
  </si>
  <si>
    <t>21000.003897/2010-83</t>
  </si>
  <si>
    <t>Tebuconazole Técnico Alta</t>
  </si>
  <si>
    <t>21000.002638/2011-16</t>
  </si>
  <si>
    <t>Carbendazim Técnico Ag</t>
  </si>
  <si>
    <t>21000.005641/2008-96</t>
  </si>
  <si>
    <t>Exalt</t>
  </si>
  <si>
    <t>21000.005642/2008-31</t>
  </si>
  <si>
    <t>Delegate</t>
  </si>
  <si>
    <t>21000.005227/2010-00</t>
  </si>
  <si>
    <t>Avguron Extra SC</t>
  </si>
  <si>
    <t>21000.000472/2010-12</t>
  </si>
  <si>
    <t>Acefato Técnico Nufarm</t>
  </si>
  <si>
    <t>21000.000641/2011-03</t>
  </si>
  <si>
    <t>Carbendazim Aga Técnico</t>
  </si>
  <si>
    <t>21000.001571/2012-83</t>
  </si>
  <si>
    <t>Azoxystrobin 250 SC DVA</t>
  </si>
  <si>
    <t>21000.003234/2011-40</t>
  </si>
  <si>
    <t>Fipronil Técnico Nufarm Br</t>
  </si>
  <si>
    <t>21000.000150/2009-30</t>
  </si>
  <si>
    <t>Glifosato Técnico PM Milênia</t>
  </si>
  <si>
    <t>Milênia</t>
  </si>
  <si>
    <t>Ano de 2013</t>
  </si>
  <si>
    <t>21000.009605/2011-05</t>
  </si>
  <si>
    <t>Ametrin Técnico CCAB</t>
  </si>
  <si>
    <t>21000.010851/2009-87</t>
  </si>
  <si>
    <t>Ametrina Técnico ALTA</t>
  </si>
  <si>
    <t>21000.007947/2010-00</t>
  </si>
  <si>
    <t>Excolha</t>
  </si>
  <si>
    <t>21000.007688/2008-04</t>
  </si>
  <si>
    <t>Fusta BR</t>
  </si>
  <si>
    <t>21000.005312/2012-21</t>
  </si>
  <si>
    <t>Metarriz WP Biocontrol</t>
  </si>
  <si>
    <t>21000.009589/2012-23</t>
  </si>
  <si>
    <t>Cotesia Fioagro</t>
  </si>
  <si>
    <t>Fitoagro</t>
  </si>
  <si>
    <t>21000.000722/2009-81</t>
  </si>
  <si>
    <t>Metribuzim Técnico Milenia</t>
  </si>
  <si>
    <t>21000.001264/2011-11</t>
  </si>
  <si>
    <t>Nicosulfuron Tradecorp Técnico</t>
  </si>
  <si>
    <t>21000.010094/2008-61</t>
  </si>
  <si>
    <t>Heat</t>
  </si>
  <si>
    <t>21000.011781/2011-07</t>
  </si>
  <si>
    <t>Cotesia Agrobio</t>
  </si>
  <si>
    <t>Tonon</t>
  </si>
  <si>
    <t>21000.000136/2010-70</t>
  </si>
  <si>
    <t>Glifosato G Técnico Rainbow</t>
  </si>
  <si>
    <t>21000.009224/2011-18</t>
  </si>
  <si>
    <t>Shelter</t>
  </si>
  <si>
    <t>21000.004552/2010-47</t>
  </si>
  <si>
    <t>Ametryn Technical</t>
  </si>
  <si>
    <t>21000.002549/2010-99</t>
  </si>
  <si>
    <t>Lucens</t>
  </si>
  <si>
    <t>Metolacloro</t>
  </si>
  <si>
    <r>
      <rPr>
        <rFont val="Arial"/>
        <b/>
        <color rgb="FF000066"/>
        <sz val="10.0"/>
      </rPr>
      <t>PT</t>
    </r>
    <r>
      <rPr>
        <rFont val="Arial"/>
        <b val="0"/>
        <color rgb="FF000066"/>
        <sz val="10.0"/>
      </rPr>
      <t xml:space="preserve"> - Produto Técnico</t>
    </r>
  </si>
  <si>
    <t>21000.006675/2010-12</t>
  </si>
  <si>
    <t>Game</t>
  </si>
  <si>
    <t>DVA UPL</t>
  </si>
  <si>
    <r>
      <rPr>
        <rFont val="Arial"/>
        <b/>
        <color rgb="FF000066"/>
        <sz val="10.0"/>
      </rPr>
      <t>PTN</t>
    </r>
    <r>
      <rPr>
        <rFont val="Arial"/>
        <b val="0"/>
        <color rgb="FF000066"/>
        <sz val="10.0"/>
      </rPr>
      <t xml:space="preserve"> - Produto Técnico a Base de Ingrediente Ativo Novo</t>
    </r>
  </si>
  <si>
    <t>21000.008996/2011-31</t>
  </si>
  <si>
    <t>Atrazin Técnico CCAB</t>
  </si>
  <si>
    <r>
      <rPr>
        <rFont val="Arial"/>
        <b/>
        <color rgb="FF000066"/>
        <sz val="10.0"/>
      </rPr>
      <t>PTE</t>
    </r>
    <r>
      <rPr>
        <rFont val="Arial"/>
        <b val="0"/>
        <color rgb="FF000066"/>
        <sz val="10.0"/>
      </rPr>
      <t xml:space="preserve"> - Produto Técnico Equivalente</t>
    </r>
  </si>
  <si>
    <t>21000.006040/2010-15</t>
  </si>
  <si>
    <t>Atrazina Técnica Alamos</t>
  </si>
  <si>
    <r>
      <rPr>
        <rFont val="Arial"/>
        <b/>
        <color rgb="FF000066"/>
        <sz val="10.0"/>
      </rPr>
      <t>Pré-Mistura</t>
    </r>
    <r>
      <rPr>
        <rFont val="Arial"/>
        <b val="0"/>
        <color rgb="FF000066"/>
        <sz val="10.0"/>
      </rPr>
      <t xml:space="preserve"> - Produto Pré-mistura</t>
    </r>
  </si>
  <si>
    <t>21000.005008/2010-12</t>
  </si>
  <si>
    <t>Atrazina Técnica Atanor II</t>
  </si>
  <si>
    <r>
      <rPr>
        <rFont val="Arial"/>
        <b/>
        <color rgb="FF000066"/>
        <sz val="10.0"/>
      </rPr>
      <t xml:space="preserve">PF </t>
    </r>
    <r>
      <rPr>
        <rFont val="Arial"/>
        <b val="0"/>
        <color rgb="FF000066"/>
        <sz val="10.0"/>
      </rPr>
      <t>- Produto Formulado</t>
    </r>
  </si>
  <si>
    <t>21000.011302/2008-49</t>
  </si>
  <si>
    <t>Narval 40 SC</t>
  </si>
  <si>
    <r>
      <rPr>
        <rFont val="Arial"/>
        <b/>
        <color rgb="FF000066"/>
        <sz val="10.0"/>
      </rPr>
      <t xml:space="preserve">PFN </t>
    </r>
    <r>
      <rPr>
        <rFont val="Arial"/>
        <b val="0"/>
        <color rgb="FF000066"/>
        <sz val="10.0"/>
      </rPr>
      <t>- Produto Formulado a Base de Ingrediente Ativo Novo</t>
    </r>
  </si>
  <si>
    <t>21000.002237/2009-40</t>
  </si>
  <si>
    <t>Ponto</t>
  </si>
  <si>
    <r>
      <rPr>
        <rFont val="Arial"/>
        <b/>
        <color rgb="FF000066"/>
        <sz val="10.0"/>
      </rPr>
      <t>PF/PTE</t>
    </r>
    <r>
      <rPr>
        <rFont val="Arial"/>
        <b val="0"/>
        <color rgb="FF000066"/>
        <sz val="10.0"/>
      </rPr>
      <t xml:space="preserve"> - Produto Formulado a Base de Produto Técnico Equivalente</t>
    </r>
  </si>
  <si>
    <t>21000.006963/2007-71</t>
  </si>
  <si>
    <t>Finex</t>
  </si>
  <si>
    <r>
      <rPr>
        <rFont val="Arial"/>
        <b/>
        <color rgb="FF000066"/>
        <sz val="10.0"/>
      </rPr>
      <t xml:space="preserve">Bio </t>
    </r>
    <r>
      <rPr>
        <rFont val="Arial"/>
        <b val="0"/>
        <color rgb="FF000066"/>
        <sz val="10.0"/>
      </rPr>
      <t>- Produto Formulado Biológico, Microbiológico, Bioquímico, Extrato Vegetal, Regulador de Crescimento ou Semioquímico; de Baixo Risco</t>
    </r>
  </si>
  <si>
    <t>21000.003511/2007-38</t>
  </si>
  <si>
    <t>Adsec AB</t>
  </si>
  <si>
    <t>Amina graxa polimerizada</t>
  </si>
  <si>
    <t>Akzo Nobel</t>
  </si>
  <si>
    <r>
      <rPr>
        <rFont val="Arial"/>
        <b/>
        <color rgb="FF000066"/>
        <sz val="10.0"/>
      </rPr>
      <t>Bio/Org</t>
    </r>
    <r>
      <rPr>
        <rFont val="Arial"/>
        <b val="0"/>
        <color rgb="FF000066"/>
        <sz val="10.0"/>
      </rPr>
      <t xml:space="preserve"> - Produto Formulado Biológico, Microbiológico, Bioquímico, Extrato Vegetal, Regulador de Crescimento ou Semioquímico, para a Agricultura Orgânica</t>
    </r>
  </si>
  <si>
    <t>21000.009205/2008-96</t>
  </si>
  <si>
    <t>Voliam Flexi</t>
  </si>
  <si>
    <t>Clorantraniliprole; Tiametoxam</t>
  </si>
  <si>
    <t>21000.011949/2009-51</t>
  </si>
  <si>
    <t>Paraquat Técnico Rainbow</t>
  </si>
  <si>
    <t>21000.001829/2007-84</t>
  </si>
  <si>
    <t>Moncut Técnico</t>
  </si>
  <si>
    <t>21000.008682/2008-34</t>
  </si>
  <si>
    <t>Lambda Cyhalothrin Técnico Biesterfeld</t>
  </si>
  <si>
    <t>21000.004551/2010-01</t>
  </si>
  <si>
    <t>Atrazine Technical</t>
  </si>
  <si>
    <t>21000.015926/2011-31</t>
  </si>
  <si>
    <t>Preciso</t>
  </si>
  <si>
    <t>21000.007003/2010-24</t>
  </si>
  <si>
    <t>Coragen</t>
  </si>
  <si>
    <t>21000.004184/2007-31</t>
  </si>
  <si>
    <t>Ritmo 280</t>
  </si>
  <si>
    <t>Piritiobaque-sódico</t>
  </si>
  <si>
    <t>21000.010073/2010-60</t>
  </si>
  <si>
    <t>Espada</t>
  </si>
  <si>
    <t>21000.002278/2010-71</t>
  </si>
  <si>
    <t>Thidiazuron Tecnico August</t>
  </si>
  <si>
    <t>21000.004709/2007-39</t>
  </si>
  <si>
    <t>Moncut</t>
  </si>
  <si>
    <t>21000.007488/2009-12</t>
  </si>
  <si>
    <t>Pottente</t>
  </si>
  <si>
    <t>Benfuracarbe</t>
  </si>
  <si>
    <t>21000.002202/2010-46</t>
  </si>
  <si>
    <t>Pratico</t>
  </si>
  <si>
    <t>Flutriafol; Imidaclopride</t>
  </si>
  <si>
    <t>21000.007505/2010-55</t>
  </si>
  <si>
    <t>Hexazinone Tecnico De Sangosse</t>
  </si>
  <si>
    <t>21000.003156/2010-01</t>
  </si>
  <si>
    <t>Gardomil</t>
  </si>
  <si>
    <t>21000.005443/2009-11</t>
  </si>
  <si>
    <t>Glifosato Tecnico UPL</t>
  </si>
  <si>
    <t>21000.003898/2010-28</t>
  </si>
  <si>
    <t>Tebutiurom Tecnico Alta</t>
  </si>
  <si>
    <t>21000.005511/2010-78</t>
  </si>
  <si>
    <t>Tiodicarb Tecnico Alta</t>
  </si>
  <si>
    <t>21000.011540/2011-50</t>
  </si>
  <si>
    <t>Ecotrich WP</t>
  </si>
  <si>
    <t>Balagro</t>
  </si>
  <si>
    <t>21000.000769/2007-82</t>
  </si>
  <si>
    <t>Priori Top</t>
  </si>
  <si>
    <t>21000.005930/2010-18</t>
  </si>
  <si>
    <t>Dinamic Técnico Arysta</t>
  </si>
  <si>
    <t>Amircabazone</t>
  </si>
  <si>
    <t>21000.008677/2009-11</t>
  </si>
  <si>
    <t>Fipronil Técnico Roral</t>
  </si>
  <si>
    <t>21000.004121/2009-47</t>
  </si>
  <si>
    <t>Base 480 SL</t>
  </si>
  <si>
    <t>21000.000719/2008-86</t>
  </si>
  <si>
    <t>Imazetapir CCAB 106 SL</t>
  </si>
  <si>
    <t>21000.008226/2010-17</t>
  </si>
  <si>
    <t>Satir-GAT</t>
  </si>
  <si>
    <t>21000.008661/2010-33</t>
  </si>
  <si>
    <t>Samor-GAT</t>
  </si>
  <si>
    <t>21000.006513/2010-84</t>
  </si>
  <si>
    <t>Hexazionane Técnico Agroimport</t>
  </si>
  <si>
    <t>21000.004799/2010-63</t>
  </si>
  <si>
    <t>Glifosato Técnico YN</t>
  </si>
  <si>
    <t>21000.008659/2010-64</t>
  </si>
  <si>
    <t>Lambda Cyhalothrin Técnico</t>
  </si>
  <si>
    <t>21000.007668/2008-13</t>
  </si>
  <si>
    <t>Actara 750 SG</t>
  </si>
  <si>
    <t>21000.010613/2007-18</t>
  </si>
  <si>
    <t>Permetrina Técnico UPL</t>
  </si>
  <si>
    <t>21000.002298/2009-17</t>
  </si>
  <si>
    <t>Cipermetrina Técnico CCAB</t>
  </si>
  <si>
    <t>21000.010649/2010-99</t>
  </si>
  <si>
    <t>Imazetapir Técnico</t>
  </si>
  <si>
    <t>21000.004812/2011-65</t>
  </si>
  <si>
    <t>Nemat</t>
  </si>
  <si>
    <t>Paecilomyces lilanus</t>
  </si>
  <si>
    <t>21000.009794/2011-16</t>
  </si>
  <si>
    <t>Helmstar Plus</t>
  </si>
  <si>
    <t>21000.012390/2010-11</t>
  </si>
  <si>
    <t>Chlorothalonil Técnico</t>
  </si>
  <si>
    <t>21000.009456/2010-95</t>
  </si>
  <si>
    <t>Hexazinona Ténica Nufarm</t>
  </si>
  <si>
    <t>21000.007238/2010-16</t>
  </si>
  <si>
    <t>Hexazinona Ténica Alta</t>
  </si>
  <si>
    <t>21000.005455/2009-38</t>
  </si>
  <si>
    <t>Opera SE</t>
  </si>
  <si>
    <t>Epoxiconazol; Piraclostrobina</t>
  </si>
  <si>
    <t>21000.005788/2009-67</t>
  </si>
  <si>
    <t>Manfil 800 WP</t>
  </si>
  <si>
    <t>21000.007762/2008-72</t>
  </si>
  <si>
    <t>Canion</t>
  </si>
  <si>
    <t>21000.005917/2007-55</t>
  </si>
  <si>
    <t>Spitz</t>
  </si>
  <si>
    <t>21000.010911/2008-81</t>
  </si>
  <si>
    <t>Imazatapir 106 BR</t>
  </si>
  <si>
    <t>21000.011512/2008-37</t>
  </si>
  <si>
    <t>Centric</t>
  </si>
  <si>
    <t>21000.005743/2012-98</t>
  </si>
  <si>
    <t>Baculovirus Soja WP</t>
  </si>
  <si>
    <t>Bosquirolli</t>
  </si>
  <si>
    <t>21000.005744/2012-32</t>
  </si>
  <si>
    <t>Baculovirus Alamo</t>
  </si>
  <si>
    <t>21000.003303/2009-09</t>
  </si>
  <si>
    <t>Aliado 480 SL</t>
  </si>
  <si>
    <t>21000.009050/2009-79</t>
  </si>
  <si>
    <t>Diuron Técnico De Sangosse</t>
  </si>
  <si>
    <t>21000.002737/2010-17</t>
  </si>
  <si>
    <t>Diuron Técnico Agroimport</t>
  </si>
  <si>
    <t>21000.006298/2009-71</t>
  </si>
  <si>
    <t>Metribuzim Técnico Rallis</t>
  </si>
  <si>
    <t>21000.010055/2008-63</t>
  </si>
  <si>
    <t>Pantani 750 WG</t>
  </si>
  <si>
    <t>21000.005441/2009-14</t>
  </si>
  <si>
    <t>Imazapic Técnico UPL</t>
  </si>
  <si>
    <t>21000.014769/2006-89</t>
  </si>
  <si>
    <t>Indoxacarbe Técnico 900</t>
  </si>
  <si>
    <t>21000.002424/2009-25</t>
  </si>
  <si>
    <t>Memory</t>
  </si>
  <si>
    <t>21000.010937/2010-43</t>
  </si>
  <si>
    <t>Hexazinona Técnico Hailir</t>
  </si>
  <si>
    <t>21000.002547/2009-66</t>
  </si>
  <si>
    <t>Coronel BR</t>
  </si>
  <si>
    <t>21000.005846/2012-58</t>
  </si>
  <si>
    <t>Ecotesia</t>
  </si>
  <si>
    <t>21000.000549/2010-54</t>
  </si>
  <si>
    <t>Natera</t>
  </si>
  <si>
    <t>Ciproconazol; Tiametoxam</t>
  </si>
  <si>
    <t>21000.003778/2010-21</t>
  </si>
  <si>
    <t>Ishipron</t>
  </si>
  <si>
    <t>Corfluazurom</t>
  </si>
  <si>
    <t>21000.007236/2010-27</t>
  </si>
  <si>
    <t>Diuron Técnico Alta</t>
  </si>
  <si>
    <t>21000.000891/2011-35</t>
  </si>
  <si>
    <t>Metamax Líquido</t>
  </si>
  <si>
    <t>Bio Soja</t>
  </si>
  <si>
    <t>21000.004144/2011-76</t>
  </si>
  <si>
    <t>Ares 250 CS</t>
  </si>
  <si>
    <t>21000.006203/2010-60</t>
  </si>
  <si>
    <t>Kingbo</t>
  </si>
  <si>
    <r>
      <rPr>
        <rFont val="Arial"/>
        <color rgb="FF000066"/>
        <sz val="11.0"/>
      </rPr>
      <t xml:space="preserve">Oximatrine (Extrato etanólico de </t>
    </r>
    <r>
      <rPr>
        <rFont val="Arial"/>
        <i/>
        <color rgb="FF000066"/>
        <sz val="11.0"/>
      </rPr>
      <t>Sophora flavescens</t>
    </r>
    <r>
      <rPr>
        <rFont val="Arial"/>
        <color rgb="FF000066"/>
        <sz val="11.0"/>
      </rPr>
      <t>)</t>
    </r>
  </si>
  <si>
    <t>21000.002513/2010-13</t>
  </si>
  <si>
    <t>Fluxapyroxad Técnico</t>
  </si>
  <si>
    <t>21000.009898/2010-31</t>
  </si>
  <si>
    <t>Orkestra SC</t>
  </si>
  <si>
    <t>Fluxapiroxade; Piraclostrobina</t>
  </si>
  <si>
    <t>21000.011303/2008-93</t>
  </si>
  <si>
    <t>Tyson 750 WG</t>
  </si>
  <si>
    <t>21000.007719/2011-11</t>
  </si>
  <si>
    <t>Carbendazim Técnico China II</t>
  </si>
  <si>
    <t>21000.007206/2009-87</t>
  </si>
  <si>
    <t>Acefato Técnico</t>
  </si>
  <si>
    <t>21000.010370/2010-13</t>
  </si>
  <si>
    <t>Carbendazim Técnico China</t>
  </si>
  <si>
    <t>21000.007776/2009-77</t>
  </si>
  <si>
    <t>Diflubenzuron Técnico Agroimport</t>
  </si>
  <si>
    <t>21000.009564/2008-43</t>
  </si>
  <si>
    <t>Imazapir Técnico Milenia</t>
  </si>
  <si>
    <t>21000.004707/2007-40</t>
  </si>
  <si>
    <t>Grap Baculovirus</t>
  </si>
  <si>
    <t>Baculovirus</t>
  </si>
  <si>
    <t>Agrocete</t>
  </si>
  <si>
    <t>21000.002974/2009-44</t>
  </si>
  <si>
    <t>Cruiser Opti</t>
  </si>
  <si>
    <t>Lambda-Cialotrina; Tiametoxam</t>
  </si>
  <si>
    <t>21000.009621/2008-94</t>
  </si>
  <si>
    <t>Durivo</t>
  </si>
  <si>
    <t>21000.008486/2009-41</t>
  </si>
  <si>
    <t>Cimoxanil Técnico Cropchem</t>
  </si>
  <si>
    <t>21000.002018/2010-04</t>
  </si>
  <si>
    <t>Mancozeb Técnico CCAB</t>
  </si>
  <si>
    <t>21000.009695/2011-26</t>
  </si>
  <si>
    <t>Kyron 40 SC</t>
  </si>
  <si>
    <t>21000.010655/2011-27</t>
  </si>
  <si>
    <t>Lotus 40 SC</t>
  </si>
  <si>
    <t>21000.002513/2009-71</t>
  </si>
  <si>
    <t>Picloram 103 + 2,4 - D 406 SL DVA</t>
  </si>
  <si>
    <t>21000.005485/2010-88</t>
  </si>
  <si>
    <t>Metribuzim 480 SC DVA</t>
  </si>
  <si>
    <t>21000.009953/2012-55</t>
  </si>
  <si>
    <t>Tiofanato metílico Técnico Pilarquim</t>
  </si>
  <si>
    <t>21000.002795/2012-11</t>
  </si>
  <si>
    <t>Thiophanate-methyl G Técnico Helm</t>
  </si>
  <si>
    <t>21000.003831/2010-93</t>
  </si>
  <si>
    <t>Record</t>
  </si>
  <si>
    <t>21000.002738/2009-28</t>
  </si>
  <si>
    <t>Acetamiprid Técnico Milenia</t>
  </si>
  <si>
    <t>21000.009445/2010-13</t>
  </si>
  <si>
    <t>Incrível</t>
  </si>
  <si>
    <t>Acetamiprido; Alfa-Cipermetrina</t>
  </si>
  <si>
    <t>21000.012387/2010-05</t>
  </si>
  <si>
    <t>Fastac Duo</t>
  </si>
  <si>
    <t>21000.003276/2009-66</t>
  </si>
  <si>
    <t>Glifosato Nuf</t>
  </si>
  <si>
    <t>21000.007878/2008-10</t>
  </si>
  <si>
    <t>Rajer 250 WG</t>
  </si>
  <si>
    <t>Ano de 2012</t>
  </si>
  <si>
    <t>21000.007746/1999-09</t>
  </si>
  <si>
    <t>Magnific</t>
  </si>
  <si>
    <t>21000.004665/2008-28</t>
  </si>
  <si>
    <t>Glifosato Atar</t>
  </si>
  <si>
    <t>Atar</t>
  </si>
  <si>
    <t>21000.000310/2009-41</t>
  </si>
  <si>
    <t>Imidacloprid Técnico Milenia</t>
  </si>
  <si>
    <t>21000.008310/2007-27</t>
  </si>
  <si>
    <t>Kelpak</t>
  </si>
  <si>
    <r>
      <rPr>
        <rFont val="Arial"/>
        <color rgb="FF000066"/>
        <sz val="11.0"/>
      </rPr>
      <t>Extarto de</t>
    </r>
    <r>
      <rPr>
        <rFont val="Arial"/>
        <i/>
        <color rgb="FF000066"/>
        <sz val="11.0"/>
      </rPr>
      <t xml:space="preserve"> Ecklonia maxima</t>
    </r>
  </si>
  <si>
    <t>Reccol</t>
  </si>
  <si>
    <t>21000.003956/2008-07</t>
  </si>
  <si>
    <t>Pilarich</t>
  </si>
  <si>
    <t>21000.002548/2009-19</t>
  </si>
  <si>
    <t>AclamadoBR</t>
  </si>
  <si>
    <t>21000.009479/2009-66</t>
  </si>
  <si>
    <t>BeloBR</t>
  </si>
  <si>
    <t>21000.008599/2008-65</t>
  </si>
  <si>
    <t>Sequence</t>
  </si>
  <si>
    <t>S-metolacloro; Glifosato</t>
  </si>
  <si>
    <t>21000.009439/2008-33</t>
  </si>
  <si>
    <t>Impressive 250 WP</t>
  </si>
  <si>
    <t>21000.003022/2009-48</t>
  </si>
  <si>
    <t>Fipronil Técnico Milenia</t>
  </si>
  <si>
    <t>21000.006507/2008-11</t>
  </si>
  <si>
    <t>Tebuconazole Técnico Oxon</t>
  </si>
  <si>
    <t>21000.007506/2010-08</t>
  </si>
  <si>
    <t xml:space="preserve">Tricovab </t>
  </si>
  <si>
    <t>Trichoderma stromaticum</t>
  </si>
  <si>
    <t>Ceplac</t>
  </si>
  <si>
    <t>21000.011417/2010-58</t>
  </si>
  <si>
    <t>Fipronil Técnico Mil</t>
  </si>
  <si>
    <t>21000.001366/2009-12</t>
  </si>
  <si>
    <t>CapatazBR</t>
  </si>
  <si>
    <r>
      <rPr>
        <rFont val="Arial"/>
        <b/>
        <color rgb="FF000066"/>
        <sz val="10.0"/>
      </rPr>
      <t>PT</t>
    </r>
    <r>
      <rPr>
        <rFont val="Arial"/>
        <b val="0"/>
        <color rgb="FF000066"/>
        <sz val="10.0"/>
      </rPr>
      <t xml:space="preserve"> - Produto Técnico</t>
    </r>
  </si>
  <si>
    <t>21000.004034/2008-17</t>
  </si>
  <si>
    <t>Ichiban</t>
  </si>
  <si>
    <r>
      <rPr>
        <rFont val="Arial"/>
        <b/>
        <color rgb="FF000066"/>
        <sz val="10.0"/>
      </rPr>
      <t>PTN</t>
    </r>
    <r>
      <rPr>
        <rFont val="Arial"/>
        <b val="0"/>
        <color rgb="FF000066"/>
        <sz val="10.0"/>
      </rPr>
      <t xml:space="preserve"> - Produto Técnico a Base de Ingrediente Ativo Novo</t>
    </r>
  </si>
  <si>
    <t>21000.000309/2009-16</t>
  </si>
  <si>
    <t>Epoxiconazol Técnico Milenia</t>
  </si>
  <si>
    <r>
      <rPr>
        <rFont val="Arial"/>
        <b/>
        <color rgb="FF000066"/>
        <sz val="10.0"/>
      </rPr>
      <t>PTE</t>
    </r>
    <r>
      <rPr>
        <rFont val="Arial"/>
        <b val="0"/>
        <color rgb="FF000066"/>
        <sz val="10.0"/>
      </rPr>
      <t xml:space="preserve"> - Produto Técnico Equivalente</t>
    </r>
  </si>
  <si>
    <t>21000.011132/2007-11</t>
  </si>
  <si>
    <t>Glyweed</t>
  </si>
  <si>
    <r>
      <rPr>
        <rFont val="Arial"/>
        <b/>
        <color rgb="FF000066"/>
        <sz val="10.0"/>
      </rPr>
      <t>Pré-Mistura</t>
    </r>
    <r>
      <rPr>
        <rFont val="Arial"/>
        <b val="0"/>
        <color rgb="FF000066"/>
        <sz val="10.0"/>
      </rPr>
      <t xml:space="preserve"> - Produto Pré-mistura</t>
    </r>
  </si>
  <si>
    <t>21000.001359/2009-11</t>
  </si>
  <si>
    <t>Savana</t>
  </si>
  <si>
    <t>Clomazona; Carfentrazona-Etílica</t>
  </si>
  <si>
    <r>
      <rPr>
        <rFont val="Arial"/>
        <b/>
        <color rgb="FF000066"/>
        <sz val="10.0"/>
      </rPr>
      <t xml:space="preserve">PF </t>
    </r>
    <r>
      <rPr>
        <rFont val="Arial"/>
        <b val="0"/>
        <color rgb="FF000066"/>
        <sz val="10.0"/>
      </rPr>
      <t>- Produto Formulado</t>
    </r>
  </si>
  <si>
    <t>21000.009296/2008-60</t>
  </si>
  <si>
    <t>Glifosato Técnico Biesterfeld</t>
  </si>
  <si>
    <r>
      <rPr>
        <rFont val="Arial"/>
        <b/>
        <color rgb="FF000066"/>
        <sz val="10.0"/>
      </rPr>
      <t xml:space="preserve">PFN </t>
    </r>
    <r>
      <rPr>
        <rFont val="Arial"/>
        <b val="0"/>
        <color rgb="FF000066"/>
        <sz val="10.0"/>
      </rPr>
      <t>- Produto Formulado a Base de Ingrediente Ativo Novo</t>
    </r>
  </si>
  <si>
    <t>21000.009265/2009-90</t>
  </si>
  <si>
    <t>Atrazina Técnico Rainbow</t>
  </si>
  <si>
    <r>
      <rPr>
        <rFont val="Arial"/>
        <b/>
        <color rgb="FF000066"/>
        <sz val="10.0"/>
      </rPr>
      <t>PF/PTE</t>
    </r>
    <r>
      <rPr>
        <rFont val="Arial"/>
        <b val="0"/>
        <color rgb="FF000066"/>
        <sz val="10.0"/>
      </rPr>
      <t xml:space="preserve"> - Produto Formulado a Base de Produto Técnico Equivalente</t>
    </r>
  </si>
  <si>
    <t>21000.013268/2011-42</t>
  </si>
  <si>
    <t>Cotésia Flavipes Bioeffect</t>
  </si>
  <si>
    <t>Bioeffect</t>
  </si>
  <si>
    <r>
      <rPr>
        <rFont val="Arial"/>
        <b/>
        <color rgb="FF000066"/>
        <sz val="10.0"/>
      </rPr>
      <t xml:space="preserve">Bio </t>
    </r>
    <r>
      <rPr>
        <rFont val="Arial"/>
        <b val="0"/>
        <color rgb="FF000066"/>
        <sz val="10.0"/>
      </rPr>
      <t>- Produto Formulado Biológico, Microbiológico, Bioquímico, Extrato Vegetal, Regulador de Crescimento ou Semioquímico; de Baixo Risco</t>
    </r>
  </si>
  <si>
    <t>21000.009773/2005-44</t>
  </si>
  <si>
    <t>Centauro</t>
  </si>
  <si>
    <r>
      <rPr>
        <rFont val="Arial"/>
        <b/>
        <color rgb="FF000066"/>
        <sz val="10.0"/>
      </rPr>
      <t>Bio/Org</t>
    </r>
    <r>
      <rPr>
        <rFont val="Arial"/>
        <b val="0"/>
        <color rgb="FF000066"/>
        <sz val="10.0"/>
      </rPr>
      <t xml:space="preserve"> - Produto Formulado Biológico, Microbiológico, Bioquímico, Extrato Vegetal, Regulador de Crescimento ou Semioquímico, para a Agricultura Orgânica</t>
    </r>
  </si>
  <si>
    <t>21000.011301/2008-02</t>
  </si>
  <si>
    <t>Lobster 50 EC</t>
  </si>
  <si>
    <t>21000.007948/2009-11</t>
  </si>
  <si>
    <t>Pampa</t>
  </si>
  <si>
    <t xml:space="preserve">Picloram; 2,4-D </t>
  </si>
  <si>
    <t>21000.008094/2009-81</t>
  </si>
  <si>
    <t>Facca</t>
  </si>
  <si>
    <t>21000.004302/2011-98</t>
  </si>
  <si>
    <t>Fipronil Técnico Alta</t>
  </si>
  <si>
    <t>21000.000254/2007-82</t>
  </si>
  <si>
    <t>Teor 800 WG</t>
  </si>
  <si>
    <t>21000.004014/2007-57</t>
  </si>
  <si>
    <t>Salasat 800</t>
  </si>
  <si>
    <t>21000.000253/2007-38</t>
  </si>
  <si>
    <t xml:space="preserve">Salasat </t>
  </si>
  <si>
    <t>21000.000255/2007-27</t>
  </si>
  <si>
    <t>Teor</t>
  </si>
  <si>
    <t>21000.009294/2008-71</t>
  </si>
  <si>
    <t>Stoy 40 SC</t>
  </si>
  <si>
    <t>21000.002020/2010-75</t>
  </si>
  <si>
    <t>Caparol</t>
  </si>
  <si>
    <t>Prometrina</t>
  </si>
  <si>
    <t>21000.002019/2010-41</t>
  </si>
  <si>
    <t>Arbaten</t>
  </si>
  <si>
    <t>21000.004015/2007-00</t>
  </si>
  <si>
    <t>Teor WG</t>
  </si>
  <si>
    <t>21000.005812/2009-68</t>
  </si>
  <si>
    <t>Glifosate ZLG Técnico</t>
  </si>
  <si>
    <t>21000.001818/2010-08</t>
  </si>
  <si>
    <t>Nicossulfuron Técnico R- BRA</t>
  </si>
  <si>
    <t>21000.007006/2010-68</t>
  </si>
  <si>
    <t>Grassato</t>
  </si>
  <si>
    <t>21000.000592/2010-10</t>
  </si>
  <si>
    <t>Azoxystrobin Técnico Helm</t>
  </si>
  <si>
    <t>21000.006578/2010-20</t>
  </si>
  <si>
    <t>Grassato SL</t>
  </si>
  <si>
    <t>21000.011735/2009-85</t>
  </si>
  <si>
    <t>Riper</t>
  </si>
  <si>
    <t>21000.004982/2010-69</t>
  </si>
  <si>
    <t>Metie</t>
  </si>
  <si>
    <t>21000.010736/2008-21</t>
  </si>
  <si>
    <t>Metribuzin Técnico Ouro Fino</t>
  </si>
  <si>
    <t>21000.007645/2007-28</t>
  </si>
  <si>
    <t>Thunder</t>
  </si>
  <si>
    <t>21000.006591/2009-45</t>
  </si>
  <si>
    <t>Metribuzin Técnico De Sangosse</t>
  </si>
  <si>
    <t>21000.005362/2009-11</t>
  </si>
  <si>
    <t>Metribuzin Técnico Agroimport</t>
  </si>
  <si>
    <t>21000.009957/2011-52</t>
  </si>
  <si>
    <t>Bioisca</t>
  </si>
  <si>
    <t>Flavonas saponínicas</t>
  </si>
  <si>
    <t>Cocapeer</t>
  </si>
  <si>
    <t>21000.001557/2008-01</t>
  </si>
  <si>
    <t>Apice</t>
  </si>
  <si>
    <t>Epoxiconazol; Tiofanato-Metílico</t>
  </si>
  <si>
    <t>21000.000613/2008-82</t>
  </si>
  <si>
    <t>Treasure</t>
  </si>
  <si>
    <t>21000.002378/2009-64</t>
  </si>
  <si>
    <t>Ametrina Técnico Ouro Fino</t>
  </si>
  <si>
    <t>Ametrina Tecnico Rainbow</t>
  </si>
  <si>
    <t>21000.001275/2009-87</t>
  </si>
  <si>
    <t>Diamantebr</t>
  </si>
  <si>
    <t>21000.000158/2009-04</t>
  </si>
  <si>
    <t>Apollo 500 SC</t>
  </si>
  <si>
    <t>21000.001931/2009-41</t>
  </si>
  <si>
    <t>Diuron Técnico Cropchem</t>
  </si>
  <si>
    <t>21000.002330/2009-56</t>
  </si>
  <si>
    <t>Diuron Técnico BRA</t>
  </si>
  <si>
    <t>21000.005528/2009-91</t>
  </si>
  <si>
    <t xml:space="preserve">Diuron Técnico Prentiss </t>
  </si>
  <si>
    <t>21000.001181/2010-41</t>
  </si>
  <si>
    <t>Glifosato Nortox 480 SL</t>
  </si>
  <si>
    <t>21000.003003/2009-11</t>
  </si>
  <si>
    <t>Fipronil Técnico YN</t>
  </si>
  <si>
    <t>21000.004223/2009-62</t>
  </si>
  <si>
    <t>Fipronil Técnico BB</t>
  </si>
  <si>
    <t>21000.004186/2009-92</t>
  </si>
  <si>
    <t>Fipronil Técnico ZJ</t>
  </si>
  <si>
    <t>21000.002509/2010-47</t>
  </si>
  <si>
    <t>Sucession</t>
  </si>
  <si>
    <t>Metolacloro; Glifosato</t>
  </si>
  <si>
    <t>21000.009504/2009-10</t>
  </si>
  <si>
    <t>Acetamiprido Tecnico Consagro</t>
  </si>
  <si>
    <t>21000.003265/2008-03</t>
  </si>
  <si>
    <t>Lancer 750 SP</t>
  </si>
  <si>
    <t>21000.004411/2009-91</t>
  </si>
  <si>
    <t>Grassato 480 SL</t>
  </si>
  <si>
    <t>21000.011716/2009-59</t>
  </si>
  <si>
    <t>Imidacloprid Tecnico Cheminova</t>
  </si>
  <si>
    <t>21000.010850/2009-32</t>
  </si>
  <si>
    <t>Atrazina Tecnico Alta</t>
  </si>
  <si>
    <t>21000.011776/2010-13</t>
  </si>
  <si>
    <t>Imidacloprid Técnico Cristal</t>
  </si>
  <si>
    <t>21000.001124/2012-24</t>
  </si>
  <si>
    <t>Tricho-Strip G</t>
  </si>
  <si>
    <t>Biothec</t>
  </si>
  <si>
    <t>21000.015711/2011-10</t>
  </si>
  <si>
    <t>SingularBr</t>
  </si>
  <si>
    <t>21000.002937/2009-36</t>
  </si>
  <si>
    <t>Domark XL</t>
  </si>
  <si>
    <t>21000.005512/2010-12</t>
  </si>
  <si>
    <t>Azoxistrobina Técnico Alta</t>
  </si>
  <si>
    <t>21000.013945/2011-22</t>
  </si>
  <si>
    <t>Cotesia Flavips MCP</t>
  </si>
  <si>
    <t>MCP</t>
  </si>
  <si>
    <t>21000.002546/2011-36</t>
  </si>
  <si>
    <t>Ballvéria</t>
  </si>
  <si>
    <t>Beauvéria Bassiana</t>
  </si>
  <si>
    <t>21000.009563/2008-07</t>
  </si>
  <si>
    <t>Fluroxipir Meptílico Técnico Milenia</t>
  </si>
  <si>
    <t>Premier Técnico BCS</t>
  </si>
  <si>
    <t>21000.008956/2009-76</t>
  </si>
  <si>
    <t>Galgociper</t>
  </si>
  <si>
    <t>Chemotécnica</t>
  </si>
  <si>
    <t>21000.011963/2009-55</t>
  </si>
  <si>
    <t>Metribuzin Técnico DVA</t>
  </si>
  <si>
    <t>DVA Agro</t>
  </si>
  <si>
    <t>21000.010733/2008-98</t>
  </si>
  <si>
    <t>Agroben 500</t>
  </si>
  <si>
    <t>21000.010614/2007-54</t>
  </si>
  <si>
    <t>Lancer 970</t>
  </si>
  <si>
    <t>21000.008342/2008-11</t>
  </si>
  <si>
    <t>Planador</t>
  </si>
  <si>
    <t>Fluroxipir-Metílico; Picloram</t>
  </si>
  <si>
    <t>21000.006323/2010-67</t>
  </si>
  <si>
    <t>Horos</t>
  </si>
  <si>
    <t>21000.011925/2009-01</t>
  </si>
  <si>
    <t>Authority</t>
  </si>
  <si>
    <t>21000.006655/2007-46</t>
  </si>
  <si>
    <t>Flanker</t>
  </si>
  <si>
    <t>21000.006361/2008-03</t>
  </si>
  <si>
    <t>Flutriafol Técnico FMC</t>
  </si>
  <si>
    <t>21000.002140/2009-39</t>
  </si>
  <si>
    <t>Methomyl Técnico DVA</t>
  </si>
  <si>
    <t>21000.001977/2010-02</t>
  </si>
  <si>
    <t>2,4-D Técnico TW-BRA</t>
  </si>
  <si>
    <t>21000.002556/2010-91</t>
  </si>
  <si>
    <t>Cipermetrina Técnica DVA BR</t>
  </si>
  <si>
    <t>21000.000243/2009-65</t>
  </si>
  <si>
    <t>Cipermetrina Targos Técnico</t>
  </si>
  <si>
    <t>21000.008896/2010-25</t>
  </si>
  <si>
    <t>Crucial</t>
  </si>
  <si>
    <t>21000.005994/2008-96</t>
  </si>
  <si>
    <t>Galgoperme</t>
  </si>
  <si>
    <t>21000.007269/2008-52</t>
  </si>
  <si>
    <t>Galgoperme 1</t>
  </si>
  <si>
    <t>21000.004563/2009-93</t>
  </si>
  <si>
    <t>Fipronil 800 WG DVA</t>
  </si>
  <si>
    <t>21000.006988/2010-71</t>
  </si>
  <si>
    <t>Strada 50 WG</t>
  </si>
  <si>
    <t>Ortosulfamurom</t>
  </si>
  <si>
    <t>21000.002033/2009-19</t>
  </si>
  <si>
    <t>Tebuconazol 200 CCAB</t>
  </si>
  <si>
    <t>21000.003765/2009-18</t>
  </si>
  <si>
    <t>Metribuzim Técnico</t>
  </si>
  <si>
    <t>21000.010362/2009-25</t>
  </si>
  <si>
    <t>Metribuzim Técnico Consagro</t>
  </si>
  <si>
    <t>21000.005610/2010-50</t>
  </si>
  <si>
    <t>Primo</t>
  </si>
  <si>
    <t>21000.005951/2010-25</t>
  </si>
  <si>
    <t xml:space="preserve">Shar-Teb </t>
  </si>
  <si>
    <t>Shar-Conazol</t>
  </si>
  <si>
    <t>Galil SC</t>
  </si>
  <si>
    <t>21000.009293/2008-26</t>
  </si>
  <si>
    <t>Rometsol 600 WG</t>
  </si>
  <si>
    <t>21052.000333/2012-45</t>
  </si>
  <si>
    <t>Cotésia Cetma</t>
  </si>
  <si>
    <t>Cetma</t>
  </si>
  <si>
    <t>21000.003051/2006-67</t>
  </si>
  <si>
    <t>Glifosato 480 SL Sinon</t>
  </si>
  <si>
    <t>21000.005560/2011-91</t>
  </si>
  <si>
    <t>Fipronil Nortox 800 WG</t>
  </si>
  <si>
    <t>21000.001137/2011-12</t>
  </si>
  <si>
    <t>Navus</t>
  </si>
  <si>
    <t>21000.001283/2010-67</t>
  </si>
  <si>
    <t>Shar-Teb 200 EC</t>
  </si>
  <si>
    <t>21000.003978/2009-40</t>
  </si>
  <si>
    <t>Fipronil Técnico CCAB</t>
  </si>
  <si>
    <t>21000.003136/2010-21</t>
  </si>
  <si>
    <t>Acetamiprid CCAB 200 SP</t>
  </si>
  <si>
    <t>21000.002028/2011-12</t>
  </si>
  <si>
    <t>Glyphotal TR</t>
  </si>
  <si>
    <t>21000.011936/2009-82</t>
  </si>
  <si>
    <t>Imidacloprid Nortox</t>
  </si>
  <si>
    <t>21000.008479/2009-49</t>
  </si>
  <si>
    <t>Paraquate Técnico YN</t>
  </si>
  <si>
    <t>21000.008884/2007-67</t>
  </si>
  <si>
    <t>Paraquat Técnico China</t>
  </si>
  <si>
    <t>21000.009349/2011-48</t>
  </si>
  <si>
    <t>Paraquat Técnico CHN</t>
  </si>
  <si>
    <t>21000.004143/2007-45</t>
  </si>
  <si>
    <t>Orfeu</t>
  </si>
  <si>
    <t>21000.004144/2007-90</t>
  </si>
  <si>
    <t>Eject</t>
  </si>
  <si>
    <t>21000.010098/2009-20</t>
  </si>
  <si>
    <t>Hexin 500 SC</t>
  </si>
  <si>
    <t>21000.009637/2009-88</t>
  </si>
  <si>
    <t>Paraquate Técnico ZY</t>
  </si>
  <si>
    <t>21000.011965/2009-44</t>
  </si>
  <si>
    <t>Battus</t>
  </si>
  <si>
    <t>21000.006352/2008-12</t>
  </si>
  <si>
    <t>Progibb 400</t>
  </si>
  <si>
    <t>21000.005993/2008-41</t>
  </si>
  <si>
    <t>Galgoperme 2</t>
  </si>
  <si>
    <t>21000.005992/2008-05</t>
  </si>
  <si>
    <t>Galgoperme 3</t>
  </si>
  <si>
    <t>21000.013946/2011-77</t>
  </si>
  <si>
    <t>Cotesia Flavips Paraguaçu</t>
  </si>
  <si>
    <t>Laboratório de Entomologia Paraguaçu</t>
  </si>
  <si>
    <t>Feican</t>
  </si>
  <si>
    <t>Feican Criação de Animais</t>
  </si>
  <si>
    <t>21000.004764/2012-96</t>
  </si>
  <si>
    <t>Cotesia Flavips Bioresult</t>
  </si>
  <si>
    <t>Bioresult</t>
  </si>
  <si>
    <t>21000.001451/2009-81</t>
  </si>
  <si>
    <t>Lumica</t>
  </si>
  <si>
    <t>21000.010000/2010-78</t>
  </si>
  <si>
    <t xml:space="preserve">Nico </t>
  </si>
  <si>
    <t>21000.010237/2010-59</t>
  </si>
  <si>
    <t>Fason</t>
  </si>
  <si>
    <t>21000.000501/2008-21</t>
  </si>
  <si>
    <t>Inside FS</t>
  </si>
  <si>
    <t>21000.003500/2008-39</t>
  </si>
  <si>
    <t>Pocco 480 SL</t>
  </si>
  <si>
    <t>Meristo</t>
  </si>
  <si>
    <t>21000.009212/2011-93</t>
  </si>
  <si>
    <t>Eventra</t>
  </si>
  <si>
    <t>21000.002209/2012-20</t>
  </si>
  <si>
    <t>Spical</t>
  </si>
  <si>
    <t>21000.008309/2010-06</t>
  </si>
  <si>
    <t>Rotashock</t>
  </si>
  <si>
    <t>21000.016007/2011-84</t>
  </si>
  <si>
    <t>Neomip Max</t>
  </si>
  <si>
    <t>21000.012518/2011-27</t>
  </si>
  <si>
    <t>Albatross</t>
  </si>
  <si>
    <t>21000.004774/2010-60</t>
  </si>
  <si>
    <t>Azimut</t>
  </si>
  <si>
    <t>21000.011268/2008-11</t>
  </si>
  <si>
    <t>Tebuconazol Técnico Cropchem</t>
  </si>
  <si>
    <t>21000.005693/2009-43</t>
  </si>
  <si>
    <t>Thiodicarb Técnico DVA</t>
  </si>
  <si>
    <t>Tiobencarbe</t>
  </si>
  <si>
    <t>21000.012929/2011-12</t>
  </si>
  <si>
    <t>Cotésia TF</t>
  </si>
  <si>
    <t>E. Takashi Fudo</t>
  </si>
  <si>
    <t>21000.003919/2010-13</t>
  </si>
  <si>
    <t>2,4-D TC Técnico Prentiss</t>
  </si>
  <si>
    <t>21000.010721/2009-44</t>
  </si>
  <si>
    <t>Imazethapyr Técnico August</t>
  </si>
  <si>
    <t>21000.011072/2009-07</t>
  </si>
  <si>
    <t>Diuron Técnico August</t>
  </si>
  <si>
    <t>21000.011266/2008-13</t>
  </si>
  <si>
    <t>Tebuconazole Técnico BRA</t>
  </si>
  <si>
    <t>21000.010095/2008-13</t>
  </si>
  <si>
    <t xml:space="preserve">Saflunacil Técnico </t>
  </si>
  <si>
    <t>21000.003394/2009-74</t>
  </si>
  <si>
    <t>Tebuconazole Técnico Prentiss</t>
  </si>
  <si>
    <t>Nimox</t>
  </si>
  <si>
    <t>21000.004118/2009-23</t>
  </si>
  <si>
    <t>Chlorotalonil Técnico Helm</t>
  </si>
  <si>
    <t>21000.010236/2010-12</t>
  </si>
  <si>
    <t>Diuron Técnico Rainbow</t>
  </si>
  <si>
    <t>21000.009686/2009-11</t>
  </si>
  <si>
    <t>Zemaster Técnico</t>
  </si>
  <si>
    <t>21000.002041/2010-91</t>
  </si>
  <si>
    <t>Grifo</t>
  </si>
  <si>
    <t>21000.008581/2009-44</t>
  </si>
  <si>
    <t>Galileu XL</t>
  </si>
  <si>
    <t>Tetraconazole; Azoxistrobina</t>
  </si>
  <si>
    <t>21000.006768/2011-28</t>
  </si>
  <si>
    <t>2,4-D Técnico RB-BRA</t>
  </si>
  <si>
    <t>21000.006606/2010-17</t>
  </si>
  <si>
    <t>2,4-D Technical</t>
  </si>
  <si>
    <t>21000.010424/2010-32</t>
  </si>
  <si>
    <t>Flutriafol Técnico Alta</t>
  </si>
  <si>
    <t>21000.005510/2010-23</t>
  </si>
  <si>
    <t>2,4 - D Técnico Alta</t>
  </si>
  <si>
    <t>21000.005007/2010-78</t>
  </si>
  <si>
    <t>2,4-D Técnico Atanor II</t>
  </si>
  <si>
    <t>21000.002940/2011-74</t>
  </si>
  <si>
    <t>Imidacloprid Tradecorp Técnico</t>
  </si>
  <si>
    <t>21000.010694/2010-43</t>
  </si>
  <si>
    <t>Clorpirifós Tradecorp Técnico</t>
  </si>
  <si>
    <t>21000.008586/2009-77</t>
  </si>
  <si>
    <t>2,4-D Técnico Rainbow</t>
  </si>
  <si>
    <t>21000.010398/2010-42</t>
  </si>
  <si>
    <t>2,4-D Ácido Técnico Milenia</t>
  </si>
  <si>
    <t>21000.005029/2012-08</t>
  </si>
  <si>
    <t>Macromip Max</t>
  </si>
  <si>
    <t>21000.001107/2010-25</t>
  </si>
  <si>
    <t>Fipronil Técnico Helm</t>
  </si>
  <si>
    <t>21000.006038/2010-46</t>
  </si>
  <si>
    <t>2,4-D Técnico Alamos</t>
  </si>
  <si>
    <t>21000.002238/2009-96</t>
  </si>
  <si>
    <t>Oregon</t>
  </si>
  <si>
    <t>21000.003015/2009-46</t>
  </si>
  <si>
    <t>Glifosato Técnico Fersol 950</t>
  </si>
  <si>
    <t>21000.006265/2008-57</t>
  </si>
  <si>
    <t>Glifosato CCAB 480 SL</t>
  </si>
  <si>
    <t>21000.001145/2009-44</t>
  </si>
  <si>
    <t>Glifosato 480 BR</t>
  </si>
  <si>
    <t>21000.005836/2008-36</t>
  </si>
  <si>
    <t>Hero</t>
  </si>
  <si>
    <t>Zeta-Cipermetrina; Bifentrina</t>
  </si>
  <si>
    <t>21000.001620/2009-82</t>
  </si>
  <si>
    <t>Hexazinone Técnico II</t>
  </si>
  <si>
    <t>Ano de 2011</t>
  </si>
  <si>
    <t>21000.007830/2007-12</t>
  </si>
  <si>
    <t>Benforce</t>
  </si>
  <si>
    <t>21000.005791/2008-08</t>
  </si>
  <si>
    <t>Picloram Técnico DVA</t>
  </si>
  <si>
    <t>21000.006275/2008-92</t>
  </si>
  <si>
    <t>Propiconazole Técnico Base</t>
  </si>
  <si>
    <t>21000.000247/2009-42</t>
  </si>
  <si>
    <t>Clorimuron 250 BR</t>
  </si>
  <si>
    <t>21000.012001/2006-71</t>
  </si>
  <si>
    <t>Lantic</t>
  </si>
  <si>
    <t>21000.013892/2004-11</t>
  </si>
  <si>
    <t>Cuprodil WG</t>
  </si>
  <si>
    <t>Clorotalonil; Oxicloreto de cobre</t>
  </si>
  <si>
    <t>21000.009531/2005-51</t>
  </si>
  <si>
    <t>Zetaram WG</t>
  </si>
  <si>
    <t>21000.002875/2009-62</t>
  </si>
  <si>
    <t>Login</t>
  </si>
  <si>
    <t>21000.002549/2009-55</t>
  </si>
  <si>
    <t>Fortalezabr</t>
  </si>
  <si>
    <t>21000.005775/2009-98</t>
  </si>
  <si>
    <t>ImperadorBR</t>
  </si>
  <si>
    <t>21000.012887/2006-52</t>
  </si>
  <si>
    <t>Dursban Técnico II</t>
  </si>
  <si>
    <t>21000.006362/2008-40</t>
  </si>
  <si>
    <t>Novaluron Técnico FMC</t>
  </si>
  <si>
    <t>21000.000718/2008-31</t>
  </si>
  <si>
    <t>Clorimuron CCAB 250 WG</t>
  </si>
  <si>
    <t>21000.001153/2009-91</t>
  </si>
  <si>
    <t>Nicosulfuron Técnico Cropchem</t>
  </si>
  <si>
    <r>
      <rPr>
        <rFont val="Arial"/>
        <b/>
        <color rgb="FF000066"/>
        <sz val="10.0"/>
      </rPr>
      <t>PT</t>
    </r>
    <r>
      <rPr>
        <rFont val="Arial"/>
        <b val="0"/>
        <color rgb="FF000066"/>
        <sz val="10.0"/>
      </rPr>
      <t xml:space="preserve"> - Produto Técnico</t>
    </r>
  </si>
  <si>
    <t>21000.003898/2008-11</t>
  </si>
  <si>
    <t>Pilarich Técnico</t>
  </si>
  <si>
    <r>
      <rPr>
        <rFont val="Arial"/>
        <b/>
        <color rgb="FF000066"/>
        <sz val="10.0"/>
      </rPr>
      <t>PTN</t>
    </r>
    <r>
      <rPr>
        <rFont val="Arial"/>
        <b val="0"/>
        <color rgb="FF000066"/>
        <sz val="10.0"/>
      </rPr>
      <t xml:space="preserve"> - Produto Técnico a Base de Ingrediente Ativo Novo</t>
    </r>
  </si>
  <si>
    <t>21000.011244/2008-53</t>
  </si>
  <si>
    <t>Lufenuron Técnico DVA</t>
  </si>
  <si>
    <r>
      <rPr>
        <rFont val="Arial"/>
        <b/>
        <color rgb="FF000066"/>
        <sz val="10.0"/>
      </rPr>
      <t>PTE</t>
    </r>
    <r>
      <rPr>
        <rFont val="Arial"/>
        <b val="0"/>
        <color rgb="FF000066"/>
        <sz val="10.0"/>
      </rPr>
      <t xml:space="preserve"> - Produto Técnico Equivalente</t>
    </r>
  </si>
  <si>
    <t>21000.001498/2008-63</t>
  </si>
  <si>
    <t>Formicida Cocapec</t>
  </si>
  <si>
    <t>Tephrosia candida</t>
  </si>
  <si>
    <t>Cocapec</t>
  </si>
  <si>
    <r>
      <rPr>
        <rFont val="Arial"/>
        <b/>
        <color rgb="FF000066"/>
        <sz val="10.0"/>
      </rPr>
      <t>Pré-Mistura</t>
    </r>
    <r>
      <rPr>
        <rFont val="Arial"/>
        <b val="0"/>
        <color rgb="FF000066"/>
        <sz val="10.0"/>
      </rPr>
      <t xml:space="preserve"> - Produto Pré-mistura</t>
    </r>
  </si>
  <si>
    <t>21000.007224/2009-69</t>
  </si>
  <si>
    <t>Lambda-Cialotrina 50 BC Genbra</t>
  </si>
  <si>
    <t>Gembra</t>
  </si>
  <si>
    <r>
      <rPr>
        <rFont val="Arial"/>
        <b/>
        <color rgb="FF000066"/>
        <sz val="10.0"/>
      </rPr>
      <t xml:space="preserve">PF </t>
    </r>
    <r>
      <rPr>
        <rFont val="Arial"/>
        <b val="0"/>
        <color rgb="FF000066"/>
        <sz val="10.0"/>
      </rPr>
      <t>- Produto Formulado</t>
    </r>
  </si>
  <si>
    <t>21000.011739/2005-30</t>
  </si>
  <si>
    <t>Evict</t>
  </si>
  <si>
    <r>
      <rPr>
        <rFont val="Arial"/>
        <b/>
        <color rgb="FF000066"/>
        <sz val="10.0"/>
      </rPr>
      <t xml:space="preserve">PFN </t>
    </r>
    <r>
      <rPr>
        <rFont val="Arial"/>
        <b val="0"/>
        <color rgb="FF000066"/>
        <sz val="10.0"/>
      </rPr>
      <t>- Produto Formulado a Base de Ingrediente Ativo Novo</t>
    </r>
  </si>
  <si>
    <t>21000.010800/2006-11</t>
  </si>
  <si>
    <t>Orthosulfomuron Técnico Isagro</t>
  </si>
  <si>
    <r>
      <rPr>
        <rFont val="Arial"/>
        <b/>
        <color rgb="FF000066"/>
        <sz val="10.0"/>
      </rPr>
      <t>PF/PTE</t>
    </r>
    <r>
      <rPr>
        <rFont val="Arial"/>
        <b val="0"/>
        <color rgb="FF000066"/>
        <sz val="10.0"/>
      </rPr>
      <t xml:space="preserve"> - Produto Formulado a Base de Produto Técnico Equivalente</t>
    </r>
  </si>
  <si>
    <t>21000.001078/2006-15</t>
  </si>
  <si>
    <t>Abamectim 18 EC Sinon</t>
  </si>
  <si>
    <r>
      <rPr>
        <rFont val="Arial"/>
        <b/>
        <color rgb="FF000066"/>
        <sz val="10.0"/>
      </rPr>
      <t xml:space="preserve">Bio </t>
    </r>
    <r>
      <rPr>
        <rFont val="Arial"/>
        <b val="0"/>
        <color rgb="FF000066"/>
        <sz val="10.0"/>
      </rPr>
      <t>- Produto Formulado Biológico, Microbiológico, Bioquímico, Extrato Vegetal, Regulador de Crescimento ou Semioquímico; de Baixo Risco</t>
    </r>
  </si>
  <si>
    <t>21000.007589/2008-11</t>
  </si>
  <si>
    <t>Acefato Técnico Consagro</t>
  </si>
  <si>
    <r>
      <rPr>
        <rFont val="Arial"/>
        <b/>
        <color rgb="FF000066"/>
        <sz val="10.0"/>
      </rPr>
      <t>Bio/Org</t>
    </r>
    <r>
      <rPr>
        <rFont val="Arial"/>
        <b val="0"/>
        <color rgb="FF000066"/>
        <sz val="10.0"/>
      </rPr>
      <t xml:space="preserve"> - Produto Formulado Biológico, Microbiológico, Bioquímico, Extrato Vegetal, Regulador de Crescimento ou Semioquímico, para a Agricultura Orgânica</t>
    </r>
  </si>
  <si>
    <t>21000.010468/2008-48</t>
  </si>
  <si>
    <t>Virtuoso</t>
  </si>
  <si>
    <t>21000.011681/2006-13</t>
  </si>
  <si>
    <t>Kelion 50 Wg</t>
  </si>
  <si>
    <t>21000.004012/2009-20</t>
  </si>
  <si>
    <t>Picloram Técnico YN</t>
  </si>
  <si>
    <t>Allier Brasil</t>
  </si>
  <si>
    <t>21000.011304/2008-38</t>
  </si>
  <si>
    <t>Tebuzim 250 SC</t>
  </si>
  <si>
    <t>21000.002121/2008-21</t>
  </si>
  <si>
    <t>Flutriafol Nufarm 250 SC</t>
  </si>
  <si>
    <t>21000.010718/2004-16</t>
  </si>
  <si>
    <t>Orthene Técnico Hokko</t>
  </si>
  <si>
    <t>21000.008202/2008-35</t>
  </si>
  <si>
    <t>Carbendazim Técnico Agroimport</t>
  </si>
  <si>
    <t>21000.008686/2008-12</t>
  </si>
  <si>
    <t>Carbendazim Técnico de Sangosse</t>
  </si>
  <si>
    <t>21000.001504/2008-82</t>
  </si>
  <si>
    <t>Shadow Técnico Consagro</t>
  </si>
  <si>
    <t>21000.008137/2009-29</t>
  </si>
  <si>
    <t>Glifosato Técnico Chemtec</t>
  </si>
  <si>
    <t>21000.006487/2009-51</t>
  </si>
  <si>
    <t>Gliphosate Técnico DVA</t>
  </si>
  <si>
    <t>21000.002617/2009-86</t>
  </si>
  <si>
    <t>Hexazinon Técnico</t>
  </si>
  <si>
    <t>21000.001048/2009-51</t>
  </si>
  <si>
    <t>Thiodi Técnico</t>
  </si>
  <si>
    <t>21000.007566/2008-06</t>
  </si>
  <si>
    <t>Clorpirifós Técnico Ouro Fino</t>
  </si>
  <si>
    <t>21000.002871/2010-18</t>
  </si>
  <si>
    <t>Cetro</t>
  </si>
  <si>
    <t>Acetato de Dodecenila</t>
  </si>
  <si>
    <t>21000.002022/2008-40</t>
  </si>
  <si>
    <t>Serenade</t>
  </si>
  <si>
    <t>21000.009499/2009-37</t>
  </si>
  <si>
    <t>Afla-Guard</t>
  </si>
  <si>
    <t>Aspergilus flavus</t>
  </si>
  <si>
    <t>Biosphere</t>
  </si>
  <si>
    <t>21000.003680/2007-78</t>
  </si>
  <si>
    <t>Acronis</t>
  </si>
  <si>
    <t>Jackpot 50 EC</t>
  </si>
  <si>
    <t>21000.002719/2008-11</t>
  </si>
  <si>
    <t>Sonata</t>
  </si>
  <si>
    <t>Bacillus pumulis</t>
  </si>
  <si>
    <t>21000.006819/2009-05</t>
  </si>
  <si>
    <t>Labrador</t>
  </si>
  <si>
    <t>21000.005874/2005-46</t>
  </si>
  <si>
    <t>Alteza 30</t>
  </si>
  <si>
    <t>21000.001289/2010-34</t>
  </si>
  <si>
    <t>CDX154FP</t>
  </si>
  <si>
    <t>21000.011122/2009-48</t>
  </si>
  <si>
    <t>Inseto Estéril Moscamed</t>
  </si>
  <si>
    <r>
      <rPr>
        <rFont val="Arial"/>
        <i/>
        <color rgb="FF000066"/>
        <sz val="10.0"/>
      </rPr>
      <t>Ceratitis capitata</t>
    </r>
    <r>
      <rPr>
        <rFont val="Arial"/>
        <color rgb="FF000066"/>
        <sz val="10.0"/>
      </rPr>
      <t xml:space="preserve"> (Macho estéril)</t>
    </r>
  </si>
  <si>
    <t>Biofábrica</t>
  </si>
  <si>
    <t>21000.010604/2008-08</t>
  </si>
  <si>
    <t>Glifosato Técnico nortox BR</t>
  </si>
  <si>
    <t>21000.001850/2009-41</t>
  </si>
  <si>
    <t>Deoro</t>
  </si>
  <si>
    <t>21000.007451/2008-11</t>
  </si>
  <si>
    <t>Splat ME</t>
  </si>
  <si>
    <t>Metil eugenol</t>
  </si>
  <si>
    <t>Isca Tecnologia</t>
  </si>
  <si>
    <t>21000.002727/2009-48</t>
  </si>
  <si>
    <t>Carial Opti</t>
  </si>
  <si>
    <t>Mandipropamida</t>
  </si>
  <si>
    <t>21000.011705/2007-15</t>
  </si>
  <si>
    <t>Revus Opti</t>
  </si>
  <si>
    <t>21000.001132/2005-41</t>
  </si>
  <si>
    <t>Siber</t>
  </si>
  <si>
    <t>21000.009526/2001-14</t>
  </si>
  <si>
    <t>Dual Gold</t>
  </si>
  <si>
    <t>21000.010252/2008-82</t>
  </si>
  <si>
    <t>Glifosato Técnico JM</t>
  </si>
  <si>
    <t>21000.007454/2008-47</t>
  </si>
  <si>
    <t>Impessive Técnico Consagro</t>
  </si>
  <si>
    <t>21000.001515/2009-43</t>
  </si>
  <si>
    <t>Glifosato Técnico Nufarm FC</t>
  </si>
  <si>
    <t>21000.000021/2008-61</t>
  </si>
  <si>
    <t>Profenofós Técnico QGD</t>
  </si>
  <si>
    <t>21000.008854/2009-51</t>
  </si>
  <si>
    <t>Legacy</t>
  </si>
  <si>
    <t>21000.008852/2009-61</t>
  </si>
  <si>
    <t>Altima</t>
  </si>
  <si>
    <t>21000.008853/2009-14</t>
  </si>
  <si>
    <t>Ágata</t>
  </si>
  <si>
    <t>21000.001612/2009-36</t>
  </si>
  <si>
    <t>Adage 350 FS</t>
  </si>
  <si>
    <t>21000.000705/2010-87</t>
  </si>
  <si>
    <t>Bio Pseudoplusia</t>
  </si>
  <si>
    <t>(Z)-7-dodecenila</t>
  </si>
  <si>
    <t>21000.001716/2009-41</t>
  </si>
  <si>
    <t>Adage 700 WS</t>
  </si>
  <si>
    <t>21000.004299/2010-21</t>
  </si>
  <si>
    <t>Cyazofamid 400 SC</t>
  </si>
  <si>
    <t>Ciazofamida</t>
  </si>
  <si>
    <t>21000.011609/2008-40</t>
  </si>
  <si>
    <t>Goal Técnico II</t>
  </si>
  <si>
    <t>21000.007886/2008-58</t>
  </si>
  <si>
    <t>Lucky Técnico Consagro</t>
  </si>
  <si>
    <t>Cresoxim-Metílico</t>
  </si>
  <si>
    <t>21000.010133/2008-20</t>
  </si>
  <si>
    <t>Imidacloprid Técnico SQ</t>
  </si>
  <si>
    <t>21000.004356/2008-58</t>
  </si>
  <si>
    <t>Sauvage</t>
  </si>
  <si>
    <t>21000.004357/2008-01</t>
  </si>
  <si>
    <t>Ferrax</t>
  </si>
  <si>
    <t>21000.005514/2010-10</t>
  </si>
  <si>
    <t>Flama</t>
  </si>
  <si>
    <t>21000.009567/2008-87</t>
  </si>
  <si>
    <t>Carbendazin Técnico Nortox BR</t>
  </si>
  <si>
    <t>21000.005564/2009-55</t>
  </si>
  <si>
    <t>Glifosato Técnico RB</t>
  </si>
  <si>
    <t>21000.002145/2011-86</t>
  </si>
  <si>
    <t>Glifosato Técnico Cheminova</t>
  </si>
  <si>
    <t>21000.003655/2009-56</t>
  </si>
  <si>
    <t>Fipronil Técnico DVA</t>
  </si>
  <si>
    <t>21000.004061/2011-87</t>
  </si>
  <si>
    <t>Glifosato Técnico SR</t>
  </si>
  <si>
    <t>21000.011631/2008-90</t>
  </si>
  <si>
    <t>Cymoxanil Técnico ZN</t>
  </si>
  <si>
    <t>21000.002616/2009-31</t>
  </si>
  <si>
    <t>Lufen Técnico</t>
  </si>
  <si>
    <t>21000.006046/2008-78</t>
  </si>
  <si>
    <t>Metsulfuron-Methyl-Tec Rotam</t>
  </si>
  <si>
    <t>21000.003651/2009-78</t>
  </si>
  <si>
    <t>Clorpirifós Técnico Helm</t>
  </si>
  <si>
    <t>21000.000788/2009-71</t>
  </si>
  <si>
    <t>Silverado</t>
  </si>
  <si>
    <t>21000.001707/2005-26</t>
  </si>
  <si>
    <t>Timon</t>
  </si>
  <si>
    <t>21000.010564/2007-13</t>
  </si>
  <si>
    <t>Acehero</t>
  </si>
  <si>
    <t>21000.001912/2009-15</t>
  </si>
  <si>
    <t>Atrazina Técnico Ouro Fino</t>
  </si>
  <si>
    <t>21000.008437/2007-46</t>
  </si>
  <si>
    <t>Royal</t>
  </si>
  <si>
    <t>Cresoxim-Metílico; Tebuconazol</t>
  </si>
  <si>
    <t>21000.011988/2009-59</t>
  </si>
  <si>
    <t>Quality</t>
  </si>
  <si>
    <t>21000.012910/2006-17</t>
  </si>
  <si>
    <t>Topsin 700</t>
  </si>
  <si>
    <t>21000.011615/2008-05</t>
  </si>
  <si>
    <t>Tino</t>
  </si>
  <si>
    <t>21000.000730/2009-27</t>
  </si>
  <si>
    <t>Glifosato Técnco Nufarm BR</t>
  </si>
  <si>
    <t>21000.011656/2009-74</t>
  </si>
  <si>
    <t>Jupi</t>
  </si>
  <si>
    <t>21000.003981/2008-82</t>
  </si>
  <si>
    <t>Maxim TB</t>
  </si>
  <si>
    <t>Metalaxil-M; Tiabendazol; Fludioxonil</t>
  </si>
  <si>
    <t>21000.008283/2011-79</t>
  </si>
  <si>
    <t>Biotésia</t>
  </si>
  <si>
    <t>Biotech</t>
  </si>
  <si>
    <t>21000.008851/2009-17</t>
  </si>
  <si>
    <t>Cignus</t>
  </si>
  <si>
    <t>21000.009622/2008-39</t>
  </si>
  <si>
    <t>Rocks</t>
  </si>
  <si>
    <t>21000.006047/2008-12</t>
  </si>
  <si>
    <t>Nicosulfuron Técnico Rotam</t>
  </si>
  <si>
    <t>21000.012054/2010-78</t>
  </si>
  <si>
    <t>Neomip</t>
  </si>
  <si>
    <t>Neoseiulus califonicus</t>
  </si>
  <si>
    <t>21000.007999/2008-53</t>
  </si>
  <si>
    <t>Unimark 700 WG</t>
  </si>
  <si>
    <t>21000.010863/2009-10</t>
  </si>
  <si>
    <t>Acetamiprid Técnico CCAB</t>
  </si>
  <si>
    <t>21000.011695/2008-91</t>
  </si>
  <si>
    <t>Trueno</t>
  </si>
  <si>
    <t>21000.002729/2009-37</t>
  </si>
  <si>
    <t>Lecar</t>
  </si>
  <si>
    <t>21000.010258/2008-50</t>
  </si>
  <si>
    <t>Fluazifop Técnico Sinon</t>
  </si>
  <si>
    <t>Fluazifop-P-Butílico</t>
  </si>
  <si>
    <t>21000.004564/2009-38</t>
  </si>
  <si>
    <t>Acetamiprid Técnico DVA</t>
  </si>
  <si>
    <t>21000.010957/2009-81</t>
  </si>
  <si>
    <t>Fipronil Técnico Agria</t>
  </si>
  <si>
    <t>21000.011050/2009-39</t>
  </si>
  <si>
    <t>Kleios</t>
  </si>
  <si>
    <t>Trifloxissulfurom-Sódico</t>
  </si>
  <si>
    <t>21000.008093/2009-37</t>
  </si>
  <si>
    <t>Camp-D</t>
  </si>
  <si>
    <t>21000.008587/2009-11</t>
  </si>
  <si>
    <t>Raio</t>
  </si>
  <si>
    <t>21000.006625/2010-35</t>
  </si>
  <si>
    <t>Methamax</t>
  </si>
  <si>
    <t>Turfal</t>
  </si>
  <si>
    <t>21000.005863/2010-23</t>
  </si>
  <si>
    <t>Clorpirifós Técnico Fersol</t>
  </si>
  <si>
    <t>21000.011049/2009-12</t>
  </si>
  <si>
    <t>Actend</t>
  </si>
  <si>
    <t>21000.002737/2009-83</t>
  </si>
  <si>
    <t>Mancozeb Técnico</t>
  </si>
  <si>
    <t>21000.004357/2009-83</t>
  </si>
  <si>
    <t>Fipronil Técnico Ouro Fino</t>
  </si>
  <si>
    <t>21000.004550/2010-58</t>
  </si>
  <si>
    <t>Glyphosate Technical</t>
  </si>
  <si>
    <t>21000.006037/2010-00</t>
  </si>
  <si>
    <t>Glifosato Técnico Alamos</t>
  </si>
  <si>
    <t>21000.008366/2009-43</t>
  </si>
  <si>
    <t>Glifosato Técnico Rainbow</t>
  </si>
  <si>
    <t>21000.005006/2010-23</t>
  </si>
  <si>
    <t>Glifosato Técnico Atanor III</t>
  </si>
  <si>
    <t>21000.011411/2008-66</t>
  </si>
  <si>
    <t>Urge 750 SP</t>
  </si>
  <si>
    <t>21000.014827/2006-74</t>
  </si>
  <si>
    <t>Grão Verde AG</t>
  </si>
  <si>
    <t>21000.010164/2009-61</t>
  </si>
  <si>
    <t>Carbendazim Nortox BR</t>
  </si>
  <si>
    <t>21000.006644/2010-61</t>
  </si>
  <si>
    <t>Altacor BR</t>
  </si>
  <si>
    <t>21000.007712/2009-76</t>
  </si>
  <si>
    <t>Azoxistrobin Técnico Cheminova</t>
  </si>
  <si>
    <t>21000.002774/2010-25</t>
  </si>
  <si>
    <t>Fipronil Técnico Nortox</t>
  </si>
  <si>
    <t>21000.014253/2006-34</t>
  </si>
  <si>
    <t>2,4-D Ácido Seco Técnico III</t>
  </si>
  <si>
    <t>21000.001034/2008-65</t>
  </si>
  <si>
    <t>Imidacloprid Técnico Nortox</t>
  </si>
  <si>
    <t>21000.011804/2009-51</t>
  </si>
  <si>
    <t>Regent Duo</t>
  </si>
  <si>
    <t>Fipronil; Alfacipermetrina</t>
  </si>
  <si>
    <t>21000.000834/2009-31</t>
  </si>
  <si>
    <t>Trichodermax EC</t>
  </si>
  <si>
    <t>21000.005442/2009-69</t>
  </si>
  <si>
    <t>Clomazone Técnico UPL</t>
  </si>
  <si>
    <t>21000.004391/2009-58</t>
  </si>
  <si>
    <t>Diurom Técnico SD</t>
  </si>
  <si>
    <t>21000.001049/2009-04</t>
  </si>
  <si>
    <t>Diurom Técnico Consagro</t>
  </si>
  <si>
    <t>21000.007685/2009-31</t>
  </si>
  <si>
    <t>Carbendazim Nortox</t>
  </si>
  <si>
    <t>21000.009480/2008-18</t>
  </si>
  <si>
    <t>Much 600 FS</t>
  </si>
  <si>
    <t>21000.010223/2008-31</t>
  </si>
  <si>
    <t>Imidacloprid Técnico Ouro Fino</t>
  </si>
  <si>
    <t>21000.000704/2009-07</t>
  </si>
  <si>
    <t>Bovemax EC</t>
  </si>
  <si>
    <t>21000.005452/2009-02</t>
  </si>
  <si>
    <t>Prospect</t>
  </si>
  <si>
    <t>21000.005454/2009-93</t>
  </si>
  <si>
    <t>Pladox</t>
  </si>
  <si>
    <t>21000.011613/2008-16</t>
  </si>
  <si>
    <t>Picloram 240 SL DVA</t>
  </si>
  <si>
    <t>21000.007877/2008-67</t>
  </si>
  <si>
    <t>Carbendazim Cropchem 500 SC</t>
  </si>
  <si>
    <t>21000.004196/2009-28</t>
  </si>
  <si>
    <t>Lambda-Cialotrina Nufarm 250 CS</t>
  </si>
  <si>
    <t>21000.011003/2011-18</t>
  </si>
  <si>
    <t>Cotesia Biocana</t>
  </si>
  <si>
    <t>Biocana</t>
  </si>
  <si>
    <t>21000.007704/2007-68</t>
  </si>
  <si>
    <t>Rivax</t>
  </si>
  <si>
    <t>21000.006982/2007-06</t>
  </si>
  <si>
    <t>Azoxistrobin Técnico Milenia</t>
  </si>
  <si>
    <t>21000.008340/2010-39</t>
  </si>
  <si>
    <t>Locker</t>
  </si>
  <si>
    <t>Carbendazim; Tebuconazol; Cresoxim-Metílico</t>
  </si>
  <si>
    <t>21000.002656/2009-83</t>
  </si>
  <si>
    <t>Fipronil Técnico Cheminova</t>
  </si>
  <si>
    <t>21000.008738/2011-56</t>
  </si>
  <si>
    <t>Cotesia Biocontrol</t>
  </si>
  <si>
    <t>21000.004722/2008-79</t>
  </si>
  <si>
    <t>Rimon Supra</t>
  </si>
  <si>
    <t>21000.006331/2009-70</t>
  </si>
  <si>
    <t>ProdutorBR</t>
  </si>
  <si>
    <t>21000.008256/2008-09</t>
  </si>
  <si>
    <t>Metsuram 600 WG</t>
  </si>
  <si>
    <t>21000.003501/2008-83</t>
  </si>
  <si>
    <t xml:space="preserve">Picloram Técnico Milenia </t>
  </si>
  <si>
    <t xml:space="preserve">Picloram </t>
  </si>
  <si>
    <t xml:space="preserve">Milenia </t>
  </si>
  <si>
    <t>Ano de 2010</t>
  </si>
  <si>
    <t>21000.011747/2007-48</t>
  </si>
  <si>
    <t xml:space="preserve">Metomil Técnico Rotam </t>
  </si>
  <si>
    <t>Metamil</t>
  </si>
  <si>
    <t>21000.006331/2008-99</t>
  </si>
  <si>
    <t>Fortuna 800 WP</t>
  </si>
  <si>
    <t>21000.013171/2004-29</t>
  </si>
  <si>
    <t>Pyraclostrobin Pré Mistura 40%</t>
  </si>
  <si>
    <t>21000.003533/2008-89</t>
  </si>
  <si>
    <t xml:space="preserve">Protectin </t>
  </si>
  <si>
    <t>21000.009234/2008-28</t>
  </si>
  <si>
    <t xml:space="preserve">Ampligo </t>
  </si>
  <si>
    <t>Lambda-Cialotrina; Clorantraniliprole</t>
  </si>
  <si>
    <t>21000.003156/1994-40</t>
  </si>
  <si>
    <t>Degesch-Magphos</t>
  </si>
  <si>
    <t>Fosfeto de Magnesio</t>
  </si>
  <si>
    <t>Degesch</t>
  </si>
  <si>
    <t>21000.005272/2006-70</t>
  </si>
  <si>
    <t>Derosal 500 BCS</t>
  </si>
  <si>
    <t xml:space="preserve">Carbendazim </t>
  </si>
  <si>
    <t xml:space="preserve">Bayer </t>
  </si>
  <si>
    <t>21000.009558/2007-13</t>
  </si>
  <si>
    <t>Flutriafol Técnico Nufarm</t>
  </si>
  <si>
    <t xml:space="preserve">Flutriafol </t>
  </si>
  <si>
    <t>21000.008578/2008-40</t>
  </si>
  <si>
    <t xml:space="preserve">Cimox WP Helm </t>
  </si>
  <si>
    <t>Cimoxanil; Mancozebe</t>
  </si>
  <si>
    <t>21000.013943/2006-76</t>
  </si>
  <si>
    <t>Starky</t>
  </si>
  <si>
    <t>Sulfato de Cobre</t>
  </si>
  <si>
    <t xml:space="preserve">Laboratotios Pfizer </t>
  </si>
  <si>
    <t>21000.000307/2007-65</t>
  </si>
  <si>
    <t>Mepiquat Técnico BCS</t>
  </si>
  <si>
    <t>21000.002954/1999-31</t>
  </si>
  <si>
    <t>Imazet 70 WG</t>
  </si>
  <si>
    <t>21000.005866/2006-81</t>
  </si>
  <si>
    <t>Emerald 230 ME</t>
  </si>
  <si>
    <t>Tetraconazol</t>
  </si>
  <si>
    <t>21000.002791/2008-48</t>
  </si>
  <si>
    <t xml:space="preserve">Imidacloprid 700 WG helm </t>
  </si>
  <si>
    <t xml:space="preserve">Helm </t>
  </si>
  <si>
    <r>
      <rPr>
        <rFont val="Arial"/>
        <b/>
        <color rgb="FF000066"/>
        <sz val="10.0"/>
      </rPr>
      <t>PT</t>
    </r>
    <r>
      <rPr>
        <rFont val="Arial"/>
        <b val="0"/>
        <color rgb="FF000066"/>
        <sz val="10.0"/>
      </rPr>
      <t xml:space="preserve"> - Produto Técnico</t>
    </r>
  </si>
  <si>
    <t>21000.006584/2006-09</t>
  </si>
  <si>
    <t>Triller EC</t>
  </si>
  <si>
    <t xml:space="preserve">Bifentrina </t>
  </si>
  <si>
    <r>
      <rPr>
        <rFont val="Arial"/>
        <b/>
        <color rgb="FF000066"/>
        <sz val="10.0"/>
      </rPr>
      <t>PTN</t>
    </r>
    <r>
      <rPr>
        <rFont val="Arial"/>
        <b val="0"/>
        <color rgb="FF000066"/>
        <sz val="10.0"/>
      </rPr>
      <t xml:space="preserve"> - Produto Técnico a Base de Ingrediente Ativo Novo</t>
    </r>
  </si>
  <si>
    <t>21000.011614/2008-52</t>
  </si>
  <si>
    <t>Tebuconazole 200 EC DVA</t>
  </si>
  <si>
    <t xml:space="preserve">Tebuconazole </t>
  </si>
  <si>
    <r>
      <rPr>
        <rFont val="Arial"/>
        <b/>
        <color rgb="FF000066"/>
        <sz val="10.0"/>
      </rPr>
      <t>PTE</t>
    </r>
    <r>
      <rPr>
        <rFont val="Arial"/>
        <b val="0"/>
        <color rgb="FF000066"/>
        <sz val="10.0"/>
      </rPr>
      <t xml:space="preserve"> - Produto Técnico Equivalente</t>
    </r>
  </si>
  <si>
    <t>21000.003534/2008-23</t>
  </si>
  <si>
    <t xml:space="preserve">Galeão </t>
  </si>
  <si>
    <r>
      <rPr>
        <rFont val="Arial"/>
        <b/>
        <color rgb="FF000066"/>
        <sz val="10.0"/>
      </rPr>
      <t>Pré-Mistura</t>
    </r>
    <r>
      <rPr>
        <rFont val="Arial"/>
        <b val="0"/>
        <color rgb="FF000066"/>
        <sz val="10.0"/>
      </rPr>
      <t xml:space="preserve"> - Produto Pré-mistura</t>
    </r>
  </si>
  <si>
    <t>21000.005928/2008-16</t>
  </si>
  <si>
    <t xml:space="preserve">Tebuconazol Técnico Genbra </t>
  </si>
  <si>
    <r>
      <rPr>
        <rFont val="Arial"/>
        <b/>
        <color rgb="FF000066"/>
        <sz val="10.0"/>
      </rPr>
      <t xml:space="preserve">PF </t>
    </r>
    <r>
      <rPr>
        <rFont val="Arial"/>
        <b val="0"/>
        <color rgb="FF000066"/>
        <sz val="10.0"/>
      </rPr>
      <t>- Produto Formulado</t>
    </r>
  </si>
  <si>
    <t>21000.000899/2006-34</t>
  </si>
  <si>
    <t xml:space="preserve">Paraquat 200 SL </t>
  </si>
  <si>
    <r>
      <rPr>
        <rFont val="Arial"/>
        <b/>
        <color rgb="FF000066"/>
        <sz val="10.0"/>
      </rPr>
      <t xml:space="preserve">PFN </t>
    </r>
    <r>
      <rPr>
        <rFont val="Arial"/>
        <b val="0"/>
        <color rgb="FF000066"/>
        <sz val="10.0"/>
      </rPr>
      <t>- Produto Formulado a Base de Ingrediente Ativo Novo</t>
    </r>
  </si>
  <si>
    <t>21000.000531/2001-61</t>
  </si>
  <si>
    <t>MCPA Nufarm</t>
  </si>
  <si>
    <t>MCPA</t>
  </si>
  <si>
    <t xml:space="preserve">Nufarm </t>
  </si>
  <si>
    <r>
      <rPr>
        <rFont val="Arial"/>
        <b/>
        <color rgb="FF000066"/>
        <sz val="10.0"/>
      </rPr>
      <t>PF/PTE</t>
    </r>
    <r>
      <rPr>
        <rFont val="Arial"/>
        <b val="0"/>
        <color rgb="FF000066"/>
        <sz val="10.0"/>
      </rPr>
      <t xml:space="preserve"> - Produto Formulado a Base de Produto Técnico Equivalente</t>
    </r>
  </si>
  <si>
    <t>21000.014932/2006-11</t>
  </si>
  <si>
    <t>Ellect</t>
  </si>
  <si>
    <t xml:space="preserve">Hidroxi de Cobre </t>
  </si>
  <si>
    <t>Oxiquimica</t>
  </si>
  <si>
    <r>
      <rPr>
        <rFont val="Arial"/>
        <b/>
        <color rgb="FF000066"/>
        <sz val="10.0"/>
      </rPr>
      <t xml:space="preserve">Bio </t>
    </r>
    <r>
      <rPr>
        <rFont val="Arial"/>
        <b val="0"/>
        <color rgb="FF000066"/>
        <sz val="10.0"/>
      </rPr>
      <t>- Produto Formulado Biológico, Microbiológico, Bioquímico, Extrato Vegetal, Regulador de Crescimento ou Semioquímico; de Baixo Risco</t>
    </r>
  </si>
  <si>
    <t>21000.008607/2000-16</t>
  </si>
  <si>
    <t>Disparo</t>
  </si>
  <si>
    <r>
      <rPr>
        <rFont val="Arial"/>
        <b/>
        <color rgb="FF000066"/>
        <sz val="10.0"/>
      </rPr>
      <t>Bio/Org</t>
    </r>
    <r>
      <rPr>
        <rFont val="Arial"/>
        <b val="0"/>
        <color rgb="FF000066"/>
        <sz val="10.0"/>
      </rPr>
      <t xml:space="preserve"> - Produto Formulado Biológico, Microbiológico, Bioquímico, Extrato Vegetal, Regulador de Crescimento ou Semioquímico, para a Agricultura Orgânica</t>
    </r>
  </si>
  <si>
    <t>21000.002862/2009-93</t>
  </si>
  <si>
    <t xml:space="preserve">Cotésia Bug </t>
  </si>
  <si>
    <t xml:space="preserve">Bug Agentes Biologicos </t>
  </si>
  <si>
    <t>21000.002014/2008-01</t>
  </si>
  <si>
    <t xml:space="preserve">Triflumuron Técnico Rotam </t>
  </si>
  <si>
    <t>Triflumurom</t>
  </si>
  <si>
    <t>21000.010261/2006-10</t>
  </si>
  <si>
    <t xml:space="preserve">Tema </t>
  </si>
  <si>
    <t>21000.000424/2007-29</t>
  </si>
  <si>
    <t xml:space="preserve">Cigaral </t>
  </si>
  <si>
    <t>21000.007943/2008-07</t>
  </si>
  <si>
    <t>Trichobug</t>
  </si>
  <si>
    <t>21000.006596/1999-44</t>
  </si>
  <si>
    <t>Centurion</t>
  </si>
  <si>
    <t xml:space="preserve">Arysta </t>
  </si>
  <si>
    <t>21000.000890/2008-95</t>
  </si>
  <si>
    <t>Bazuka 216 SL</t>
  </si>
  <si>
    <t>21000.006168/2008-64</t>
  </si>
  <si>
    <t xml:space="preserve">Midash Técnico </t>
  </si>
  <si>
    <t xml:space="preserve">Allier </t>
  </si>
  <si>
    <t>21000.008276/2007-91</t>
  </si>
  <si>
    <t xml:space="preserve">Glifosato Técnico Sabero </t>
  </si>
  <si>
    <t xml:space="preserve">Sabero </t>
  </si>
  <si>
    <t>21000.014731/2006-14</t>
  </si>
  <si>
    <t xml:space="preserve">Picus </t>
  </si>
  <si>
    <t>21000.001213/2009-75</t>
  </si>
  <si>
    <t xml:space="preserve">Diuron Técnico Ouro Fino </t>
  </si>
  <si>
    <t>21000.010552/2007-81</t>
  </si>
  <si>
    <t xml:space="preserve">Propiconazole Técnico DVA </t>
  </si>
  <si>
    <t xml:space="preserve">Propiconazole </t>
  </si>
  <si>
    <t>21000.010849/2009-16</t>
  </si>
  <si>
    <t xml:space="preserve">MagnusBR </t>
  </si>
  <si>
    <t>21000.001645/2008-03</t>
  </si>
  <si>
    <t xml:space="preserve">Flumetralin Técnico Luxenburg </t>
  </si>
  <si>
    <t xml:space="preserve">Flumetralim </t>
  </si>
  <si>
    <t xml:space="preserve">Luxembutg </t>
  </si>
  <si>
    <t>21000.009833/2007-91</t>
  </si>
  <si>
    <t xml:space="preserve">Loop </t>
  </si>
  <si>
    <t xml:space="preserve">Cheminova </t>
  </si>
  <si>
    <t>21000.011617/2008-96</t>
  </si>
  <si>
    <t>Tebuconazole Técnico Biorisk</t>
  </si>
  <si>
    <t xml:space="preserve">Biorisk </t>
  </si>
  <si>
    <t>21000.011202/2004-99</t>
  </si>
  <si>
    <t>Acrinathrin Técnico BCS</t>
  </si>
  <si>
    <t>Acrinatrina</t>
  </si>
  <si>
    <t>21000.001542/2009-16</t>
  </si>
  <si>
    <t>Lambda Cyhalothrin 250 DVA</t>
  </si>
  <si>
    <t>21000.009091/2006-12</t>
  </si>
  <si>
    <t>Tacora 250 EW</t>
  </si>
  <si>
    <t>21000.011264/2008-24</t>
  </si>
  <si>
    <t xml:space="preserve">Carbendazim Técnico Nortox </t>
  </si>
  <si>
    <t>21000.001543/2009-61</t>
  </si>
  <si>
    <t xml:space="preserve">Lambda Cyhalothrin 5% EC </t>
  </si>
  <si>
    <t>21000.005947/2008-42</t>
  </si>
  <si>
    <t>Grassato Técnico</t>
  </si>
  <si>
    <t>21000.011687/2008-44</t>
  </si>
  <si>
    <t xml:space="preserve">Carbendazim Técnico Helm </t>
  </si>
  <si>
    <t>21000.006761/2008-19</t>
  </si>
  <si>
    <t>Lambda-Cialotrina Técnico Genbra</t>
  </si>
  <si>
    <t>21000.011076/2007-15</t>
  </si>
  <si>
    <t xml:space="preserve">Certeza </t>
  </si>
  <si>
    <t xml:space="preserve">Tiofanato-Metilico; Fluazinan </t>
  </si>
  <si>
    <t>21000.002710/1996-23</t>
  </si>
  <si>
    <t xml:space="preserve">Prevail </t>
  </si>
  <si>
    <t>Flumetsulam</t>
  </si>
  <si>
    <t>21000.012397/2006-56</t>
  </si>
  <si>
    <t>Curathane SC</t>
  </si>
  <si>
    <t>21000.014995/2006-60</t>
  </si>
  <si>
    <t xml:space="preserve">Platinum Neo </t>
  </si>
  <si>
    <t xml:space="preserve">Tiametoxam; Lambda-Cialotrina </t>
  </si>
  <si>
    <t>21000.012038/2006-07</t>
  </si>
  <si>
    <t>Eforia</t>
  </si>
  <si>
    <t>21000.007882/2006-16</t>
  </si>
  <si>
    <t>Mesosulfuron Methyl Técnico</t>
  </si>
  <si>
    <t>Metsulfurom-Metil</t>
  </si>
  <si>
    <t>21000.009619/2008-15</t>
  </si>
  <si>
    <t xml:space="preserve">Metomil Técnico Ouro Fino </t>
  </si>
  <si>
    <t>21000.006836/2007-72</t>
  </si>
  <si>
    <t xml:space="preserve">Chlorimuron Técnico Sinon </t>
  </si>
  <si>
    <t>Clorimurom-Metil</t>
  </si>
  <si>
    <t>21000.011131/2007-77</t>
  </si>
  <si>
    <t>Emthane 800 WP</t>
  </si>
  <si>
    <t>21000.012886/2006-16</t>
  </si>
  <si>
    <t>Entrust</t>
  </si>
  <si>
    <t xml:space="preserve">Espinosade </t>
  </si>
  <si>
    <t>21000.010222/2007-95</t>
  </si>
  <si>
    <t xml:space="preserve">Flexin </t>
  </si>
  <si>
    <t>21000.002272/2009-61</t>
  </si>
  <si>
    <t xml:space="preserve">Methomyl Técnico Helm </t>
  </si>
  <si>
    <t>21000.013963/2005-66</t>
  </si>
  <si>
    <t>Afalom 450 EC</t>
  </si>
  <si>
    <t>Linurom</t>
  </si>
  <si>
    <t>21000.010226/2008-54</t>
  </si>
  <si>
    <t>Rascal</t>
  </si>
  <si>
    <t>21000.000715/2008-06</t>
  </si>
  <si>
    <t xml:space="preserve">Status </t>
  </si>
  <si>
    <t xml:space="preserve">Oxicloreto de Cobre </t>
  </si>
  <si>
    <t>21000.000716/2008-42</t>
  </si>
  <si>
    <t xml:space="preserve">Copsuper </t>
  </si>
  <si>
    <t>21000.009489/2008-11</t>
  </si>
  <si>
    <t>Imidagold 700 WG</t>
  </si>
  <si>
    <t xml:space="preserve">United </t>
  </si>
  <si>
    <t>21000.000056/2008-08</t>
  </si>
  <si>
    <t>Liberty BCS</t>
  </si>
  <si>
    <t xml:space="preserve">Glufosinato - Sal de Amônio </t>
  </si>
  <si>
    <t>21000.004171/2006-81</t>
  </si>
  <si>
    <t xml:space="preserve">Lord </t>
  </si>
  <si>
    <t>Cletodin</t>
  </si>
  <si>
    <t>21000.011652/2007-24</t>
  </si>
  <si>
    <t>Cypress 400 EC</t>
  </si>
  <si>
    <t xml:space="preserve">Difenoconazol; Ciproconazol </t>
  </si>
  <si>
    <t>21000.000635/2008-42</t>
  </si>
  <si>
    <t>Biometha GR Plus</t>
  </si>
  <si>
    <t>21000.005719/2008-72</t>
  </si>
  <si>
    <t>Acefato Técnico ADB</t>
  </si>
  <si>
    <t>21000.011651/2008-61</t>
  </si>
  <si>
    <t xml:space="preserve">Eco Meta </t>
  </si>
  <si>
    <t>21000.008633/2001-25</t>
  </si>
  <si>
    <t xml:space="preserve">Serpent </t>
  </si>
  <si>
    <t>21000.001965/2009-36</t>
  </si>
  <si>
    <t>Nicosulfuron Técnico GAT</t>
  </si>
  <si>
    <t xml:space="preserve">Vitalis </t>
  </si>
  <si>
    <t>21000.001184/2008-61</t>
  </si>
  <si>
    <t>Acefato Técnico SB</t>
  </si>
  <si>
    <t>21000.004684/2008-54</t>
  </si>
  <si>
    <t xml:space="preserve">Imidacloprido Técnico Consagro </t>
  </si>
  <si>
    <t xml:space="preserve">Consagro </t>
  </si>
  <si>
    <t>21000.010737/2008-76</t>
  </si>
  <si>
    <t xml:space="preserve">Carbendazim Técnico Ouro Fino </t>
  </si>
  <si>
    <t>21000.008274/2007-00</t>
  </si>
  <si>
    <t xml:space="preserve">Acefato Técnico Sabero </t>
  </si>
  <si>
    <t>21000.000405/2009-64</t>
  </si>
  <si>
    <t>21000.002934/2008-11</t>
  </si>
  <si>
    <t>Mirza 480 SC</t>
  </si>
  <si>
    <t>21000.006045/2008-23</t>
  </si>
  <si>
    <t xml:space="preserve">Wasp 480 SC </t>
  </si>
  <si>
    <t>21000.007268/2008-16</t>
  </si>
  <si>
    <t>Lambda-Cialotrin Técnico Nufarm</t>
  </si>
  <si>
    <t xml:space="preserve">Lambda-Cialotrina </t>
  </si>
  <si>
    <t>21000.012362/2006-17</t>
  </si>
  <si>
    <t xml:space="preserve">Piroclodtrobon Técnico Cristalin </t>
  </si>
  <si>
    <t>21000.010504/2009-54</t>
  </si>
  <si>
    <t>DemolidorBR</t>
  </si>
  <si>
    <t>21000.009620/2008-40</t>
  </si>
  <si>
    <t xml:space="preserve">Tebuthiurom Técnico Ouro Fino </t>
  </si>
  <si>
    <t xml:space="preserve">Tebutiurom </t>
  </si>
  <si>
    <t>21000.000707/2009-32</t>
  </si>
  <si>
    <t>Glifoxin</t>
  </si>
  <si>
    <t>21000.007733/2009-91</t>
  </si>
  <si>
    <t xml:space="preserve">Poquer </t>
  </si>
  <si>
    <t>21000.009295/2008-15</t>
  </si>
  <si>
    <t xml:space="preserve">Lambda-Cyhalothrin Técnico Rotam </t>
  </si>
  <si>
    <t>21000.002624/2009-88</t>
  </si>
  <si>
    <t xml:space="preserve">Hexazinone Técnico Prentiss </t>
  </si>
  <si>
    <t xml:space="preserve">Prentiss </t>
  </si>
  <si>
    <t>21000.004871/1999-86</t>
  </si>
  <si>
    <t>Roundup Ready Milho</t>
  </si>
  <si>
    <t>21000.011587/2006-56</t>
  </si>
  <si>
    <t>Glifosato TK</t>
  </si>
  <si>
    <t xml:space="preserve">Atanor </t>
  </si>
  <si>
    <t>21000.009438/2008-99</t>
  </si>
  <si>
    <t>Legend 250 SL</t>
  </si>
  <si>
    <t xml:space="preserve">Cloreto de Mepiquat </t>
  </si>
  <si>
    <t>21000.000925/2009-77</t>
  </si>
  <si>
    <t xml:space="preserve">Diflubenzurom Técnico DVA </t>
  </si>
  <si>
    <t xml:space="preserve">Diflubenzurom </t>
  </si>
  <si>
    <t xml:space="preserve">DVA </t>
  </si>
  <si>
    <t>21000.009767/2008-30</t>
  </si>
  <si>
    <t>Abacus HC</t>
  </si>
  <si>
    <t>Piraclostrobina; Epoxiconazole</t>
  </si>
  <si>
    <t>21000.005006/2008-17</t>
  </si>
  <si>
    <t>Caramba Plus</t>
  </si>
  <si>
    <t>Piraclostrobina; Metconazol</t>
  </si>
  <si>
    <t>21000.007394/2008-62</t>
  </si>
  <si>
    <t xml:space="preserve">Picloram Técnico BRA </t>
  </si>
  <si>
    <t xml:space="preserve">BRA </t>
  </si>
  <si>
    <t>21000.007809/2008-06</t>
  </si>
  <si>
    <t xml:space="preserve">Picloram Técnico Prentiss </t>
  </si>
  <si>
    <t>21000.008681/2008-91</t>
  </si>
  <si>
    <t>Carbendazim Técnico Biesterfeld</t>
  </si>
  <si>
    <t xml:space="preserve">Biesterfeld </t>
  </si>
  <si>
    <t>21000.004801/2009-61</t>
  </si>
  <si>
    <t>Netuno 750 WG</t>
  </si>
  <si>
    <t>Hexazinone</t>
  </si>
  <si>
    <t>21000.005224/2009-24</t>
  </si>
  <si>
    <t>Rambo 750 WG</t>
  </si>
  <si>
    <t>21000.007701/2009-96</t>
  </si>
  <si>
    <t>SucessoBR</t>
  </si>
  <si>
    <t>21000.002548/2010-44</t>
  </si>
  <si>
    <t>BrilhanteBR</t>
  </si>
  <si>
    <t>21000.005342/2009-32</t>
  </si>
  <si>
    <t>Front</t>
  </si>
  <si>
    <t>21000.003321/2009-82</t>
  </si>
  <si>
    <t>Lambda-Cialotrina CCAB 50 EC</t>
  </si>
  <si>
    <t>21000.002831/2007-71</t>
  </si>
  <si>
    <t>Stilo</t>
  </si>
  <si>
    <t>21000.000406/2009-17</t>
  </si>
  <si>
    <t>Tebuconazole Técnico Ouro Fino</t>
  </si>
  <si>
    <t>21000.009022/2007-90</t>
  </si>
  <si>
    <t>Imazalil Técnico Defensive</t>
  </si>
  <si>
    <t xml:space="preserve">Imazalil </t>
  </si>
  <si>
    <t xml:space="preserve">Defensive </t>
  </si>
  <si>
    <t>Ano de 2009</t>
  </si>
  <si>
    <t>21000.003737/2006-58</t>
  </si>
  <si>
    <t xml:space="preserve">Carial </t>
  </si>
  <si>
    <t>21000.012452/2006-16</t>
  </si>
  <si>
    <t xml:space="preserve">Triclopyr 480 Volagro </t>
  </si>
  <si>
    <t xml:space="preserve">Volcano </t>
  </si>
  <si>
    <t>21000.012832/2006-42</t>
  </si>
  <si>
    <t xml:space="preserve">Consento </t>
  </si>
  <si>
    <t>Cloridrato de Propamocarbe; Fenamidona</t>
  </si>
  <si>
    <t>21000.010118/2006-10</t>
  </si>
  <si>
    <t>Tapak</t>
  </si>
  <si>
    <t xml:space="preserve">Óxido de Fenbutatina </t>
  </si>
  <si>
    <t>21000.005830/2007-88</t>
  </si>
  <si>
    <t>Tarkill SC</t>
  </si>
  <si>
    <t>Poland</t>
  </si>
  <si>
    <t>21000.004684/2007-73</t>
  </si>
  <si>
    <t xml:space="preserve">Gold's Técnico Consagro </t>
  </si>
  <si>
    <t>21000.001528/2006-70</t>
  </si>
  <si>
    <t>Acuthon</t>
  </si>
  <si>
    <t>21000.014001/2004-43</t>
  </si>
  <si>
    <t>Dagostar WG</t>
  </si>
  <si>
    <t>21000.006615/1998-14</t>
  </si>
  <si>
    <t>Steel BR</t>
  </si>
  <si>
    <t>Imazetapir; Imazaquim; Pendimetalina</t>
  </si>
  <si>
    <t>21000.000754/2008-03</t>
  </si>
  <si>
    <t>Reator 360 CS</t>
  </si>
  <si>
    <t>21000.014649/2006-81</t>
  </si>
  <si>
    <t>Standak</t>
  </si>
  <si>
    <t xml:space="preserve">Piraclostrobina; Tiofanato-Metílico; Fipronil </t>
  </si>
  <si>
    <t>21000.012271/2003-39</t>
  </si>
  <si>
    <t xml:space="preserve">Completto Técnico </t>
  </si>
  <si>
    <t xml:space="preserve">Bentiavalicarbe Isopropilico </t>
  </si>
  <si>
    <t>21000.003595/2008-91</t>
  </si>
  <si>
    <t xml:space="preserve">Hexazinona Nortox 250 SL </t>
  </si>
  <si>
    <t>21000.002560/2008-34</t>
  </si>
  <si>
    <t xml:space="preserve">Hexazinona Nortox </t>
  </si>
  <si>
    <r>
      <rPr>
        <rFont val="Arial"/>
        <b/>
        <color rgb="FF000066"/>
        <sz val="10.0"/>
      </rPr>
      <t>PT</t>
    </r>
    <r>
      <rPr>
        <rFont val="Arial"/>
        <b val="0"/>
        <color rgb="FF000066"/>
        <sz val="10.0"/>
      </rPr>
      <t xml:space="preserve"> - Produto Técnico</t>
    </r>
  </si>
  <si>
    <t>21000.011785/2007-09</t>
  </si>
  <si>
    <t xml:space="preserve">Gold's 500 SC </t>
  </si>
  <si>
    <r>
      <rPr>
        <rFont val="Arial"/>
        <b/>
        <color rgb="FF000066"/>
        <sz val="10.0"/>
      </rPr>
      <t>PTN</t>
    </r>
    <r>
      <rPr>
        <rFont val="Arial"/>
        <b val="0"/>
        <color rgb="FF000066"/>
        <sz val="10.0"/>
      </rPr>
      <t xml:space="preserve"> - Produto Técnico a Base de Ingrediente Ativo Novo</t>
    </r>
  </si>
  <si>
    <t>21000.012883/2003-21</t>
  </si>
  <si>
    <t>Completto</t>
  </si>
  <si>
    <r>
      <rPr>
        <rFont val="Arial"/>
        <b/>
        <color rgb="FF000066"/>
        <sz val="10.0"/>
      </rPr>
      <t>PTE</t>
    </r>
    <r>
      <rPr>
        <rFont val="Arial"/>
        <b val="0"/>
        <color rgb="FF000066"/>
        <sz val="10.0"/>
      </rPr>
      <t xml:space="preserve"> - Produto Técnico Equivalente</t>
    </r>
  </si>
  <si>
    <t>21000.014718/2006-57</t>
  </si>
  <si>
    <t xml:space="preserve">Oxicloreto de Cobre Técnico Isagro </t>
  </si>
  <si>
    <t xml:space="preserve">Isagro </t>
  </si>
  <si>
    <r>
      <rPr>
        <rFont val="Arial"/>
        <b/>
        <color rgb="FF000066"/>
        <sz val="10.0"/>
      </rPr>
      <t>Pré-Mistura</t>
    </r>
    <r>
      <rPr>
        <rFont val="Arial"/>
        <b val="0"/>
        <color rgb="FF000066"/>
        <sz val="10.0"/>
      </rPr>
      <t xml:space="preserve"> - Produto Pré-mistura</t>
    </r>
  </si>
  <si>
    <t>21000.009532/2005-03</t>
  </si>
  <si>
    <t xml:space="preserve">Belt Técnico </t>
  </si>
  <si>
    <t>Flubendiamide</t>
  </si>
  <si>
    <r>
      <rPr>
        <rFont val="Arial"/>
        <b/>
        <color rgb="FF000066"/>
        <sz val="10.0"/>
      </rPr>
      <t xml:space="preserve">PF </t>
    </r>
    <r>
      <rPr>
        <rFont val="Arial"/>
        <b val="0"/>
        <color rgb="FF000066"/>
        <sz val="10.0"/>
      </rPr>
      <t>- Produto Formulado</t>
    </r>
  </si>
  <si>
    <t>21000.011776/2007-18</t>
  </si>
  <si>
    <t xml:space="preserve">Crescendo </t>
  </si>
  <si>
    <r>
      <rPr>
        <rFont val="Arial"/>
        <b/>
        <color rgb="FF000066"/>
        <sz val="10.0"/>
      </rPr>
      <t xml:space="preserve">PFN </t>
    </r>
    <r>
      <rPr>
        <rFont val="Arial"/>
        <b val="0"/>
        <color rgb="FF000066"/>
        <sz val="10.0"/>
      </rPr>
      <t>- Produto Formulado a Base de Ingrediente Ativo Novo</t>
    </r>
  </si>
  <si>
    <t>21000.002676/2008-73</t>
  </si>
  <si>
    <t>Dart</t>
  </si>
  <si>
    <t>Teflubenzurom</t>
  </si>
  <si>
    <r>
      <rPr>
        <rFont val="Arial"/>
        <b/>
        <color rgb="FF000066"/>
        <sz val="10.0"/>
      </rPr>
      <t>PF/PTE</t>
    </r>
    <r>
      <rPr>
        <rFont val="Arial"/>
        <b val="0"/>
        <color rgb="FF000066"/>
        <sz val="10.0"/>
      </rPr>
      <t xml:space="preserve"> - Produto Formulado a Base de Produto Técnico Equivalente</t>
    </r>
  </si>
  <si>
    <t>21000.002677/2008-18</t>
  </si>
  <si>
    <t>Dart 150</t>
  </si>
  <si>
    <r>
      <rPr>
        <rFont val="Arial"/>
        <b/>
        <color rgb="FF000066"/>
        <sz val="10.0"/>
      </rPr>
      <t xml:space="preserve">Bio </t>
    </r>
    <r>
      <rPr>
        <rFont val="Arial"/>
        <b val="0"/>
        <color rgb="FF000066"/>
        <sz val="10.0"/>
      </rPr>
      <t>- Produto Formulado Biológico, Microbiológico, Bioquímico, Extrato Vegetal, Regulador de Crescimento ou Semioquímico, de Baixo Risco</t>
    </r>
  </si>
  <si>
    <t>21000.013910/2006-26</t>
  </si>
  <si>
    <t>Previcur BCS</t>
  </si>
  <si>
    <r>
      <rPr>
        <rFont val="Arial"/>
        <b/>
        <color rgb="FF000066"/>
        <sz val="10.0"/>
      </rPr>
      <t>Bio/Org</t>
    </r>
    <r>
      <rPr>
        <rFont val="Arial"/>
        <b val="0"/>
        <color rgb="FF000066"/>
        <sz val="10.0"/>
      </rPr>
      <t xml:space="preserve"> - Produto Formulado Biológico, Microbiológico, Bioquímico, Extrato Vegetal, Regulador de Crescimento ou Semioquímico, para a Agricultura Orgânica</t>
    </r>
  </si>
  <si>
    <t>21000.000717/2008-97</t>
  </si>
  <si>
    <t>Carbendazin 500 SC</t>
  </si>
  <si>
    <t>21000.009944/2005-35</t>
  </si>
  <si>
    <t xml:space="preserve">Belt </t>
  </si>
  <si>
    <t>21000.001661/2008-98</t>
  </si>
  <si>
    <t xml:space="preserve">Imidacloprid 97 Técnico Helm </t>
  </si>
  <si>
    <t xml:space="preserve">Imidacloprido </t>
  </si>
  <si>
    <t>21000.002351/2007-18</t>
  </si>
  <si>
    <t>Mepiquat Técnico Cheminova</t>
  </si>
  <si>
    <t>21000.001862/2006-23</t>
  </si>
  <si>
    <t xml:space="preserve">Diflubenzurom 250 WP Sinon </t>
  </si>
  <si>
    <t>21000.010544/2006-53</t>
  </si>
  <si>
    <t>Nuprid 700 WG</t>
  </si>
  <si>
    <t>21000.004971/2008-64</t>
  </si>
  <si>
    <t xml:space="preserve">2,4-D Nortox </t>
  </si>
  <si>
    <t>21000.012364/2006-14</t>
  </si>
  <si>
    <t>Envoy SE</t>
  </si>
  <si>
    <t>Piraclostrobina; Epoxiconazol</t>
  </si>
  <si>
    <t>21000.006024/2007-27</t>
  </si>
  <si>
    <t>Thiodcarbe 350 SC</t>
  </si>
  <si>
    <t>21000.007219/2008-75</t>
  </si>
  <si>
    <t>2,4-D Nortox 806 SL</t>
  </si>
  <si>
    <t>21000.011784/2007-56</t>
  </si>
  <si>
    <t>Truppe 200 EC</t>
  </si>
  <si>
    <t xml:space="preserve">Tebuconazol </t>
  </si>
  <si>
    <t>21000.010618/2007-32</t>
  </si>
  <si>
    <t xml:space="preserve">Mepiquat Chloride Técnico Rotam </t>
  </si>
  <si>
    <t>21000.007544/2006-76</t>
  </si>
  <si>
    <t>Acefato Técnico Agripec</t>
  </si>
  <si>
    <t>21000.013491/2006-22</t>
  </si>
  <si>
    <t>Acefato Técnico UPL</t>
  </si>
  <si>
    <t>21000.001005/2007-12</t>
  </si>
  <si>
    <t>Amistar Top</t>
  </si>
  <si>
    <t>21000.008498/2003-80</t>
  </si>
  <si>
    <t>Herbitrin WG</t>
  </si>
  <si>
    <t>21000.014719/2006-00</t>
  </si>
  <si>
    <t xml:space="preserve">Hidróxido de Cobre Técnico Isagro </t>
  </si>
  <si>
    <t xml:space="preserve">Hidróxido de Cobre </t>
  </si>
  <si>
    <t>21000.011790/2007-11</t>
  </si>
  <si>
    <t xml:space="preserve">Oxicloreto de Cobre Técnico Oxiquímica </t>
  </si>
  <si>
    <t>21000.011791/2007-58</t>
  </si>
  <si>
    <t xml:space="preserve">Hidróxido de Cobre Técnico Oxiquímica </t>
  </si>
  <si>
    <t>21000.003252/2008-26</t>
  </si>
  <si>
    <t>Lambda-Cialotrine Técnico CCAB</t>
  </si>
  <si>
    <t xml:space="preserve">Lambda-cialotrina </t>
  </si>
  <si>
    <t>21000.014186/2006-58</t>
  </si>
  <si>
    <t>Saluzi 600 FS</t>
  </si>
  <si>
    <t>21000.014197/2006-38</t>
  </si>
  <si>
    <t>Imidacloprid 600 FS</t>
  </si>
  <si>
    <t>21000.001712/2007-09</t>
  </si>
  <si>
    <t xml:space="preserve">Extreme </t>
  </si>
  <si>
    <t>21000.001713/2007-45</t>
  </si>
  <si>
    <t>Majesty</t>
  </si>
  <si>
    <t>21000.002839/2007-37</t>
  </si>
  <si>
    <t xml:space="preserve">Sponsor </t>
  </si>
  <si>
    <t>21000.002640/2008-90</t>
  </si>
  <si>
    <t>Dez</t>
  </si>
  <si>
    <t>21000.011408/2007-61</t>
  </si>
  <si>
    <t xml:space="preserve">Tebuconazole Técnico DVA </t>
  </si>
  <si>
    <t>21000.008460/1999-70</t>
  </si>
  <si>
    <t xml:space="preserve">Bumper </t>
  </si>
  <si>
    <t>21000.006022/2007-38</t>
  </si>
  <si>
    <t>Saddler 350 SC</t>
  </si>
  <si>
    <t>21000.006310/1998-59</t>
  </si>
  <si>
    <t>Liberty</t>
  </si>
  <si>
    <t>21000.004707/2000-73</t>
  </si>
  <si>
    <t>Fuguron Azul</t>
  </si>
  <si>
    <t>Novaquim</t>
  </si>
  <si>
    <t>21000.011524/2007-81</t>
  </si>
  <si>
    <t xml:space="preserve">Limits 500 SC </t>
  </si>
  <si>
    <t>21000.007858/2007-50</t>
  </si>
  <si>
    <t>Metrubuzim Técnico UPL</t>
  </si>
  <si>
    <t>21000.012377/2006-85</t>
  </si>
  <si>
    <t>Rotaprid 350 SC</t>
  </si>
  <si>
    <t>21000.014774/2006-91</t>
  </si>
  <si>
    <t>Imidacloprid 700 WG</t>
  </si>
  <si>
    <t>21000.014772/2006-01</t>
  </si>
  <si>
    <t>Bamoko 700 WG</t>
  </si>
  <si>
    <t>21000.003128/2008-61</t>
  </si>
  <si>
    <t xml:space="preserve">Hexazinone Técnico Base </t>
  </si>
  <si>
    <t>21000.003202/2007-68</t>
  </si>
  <si>
    <t>Banole HV</t>
  </si>
  <si>
    <t xml:space="preserve">Óleo Mineral Parafínico </t>
  </si>
  <si>
    <t xml:space="preserve">Total Lubrificantes do Brasil </t>
  </si>
  <si>
    <t>21000.006376/2007-82</t>
  </si>
  <si>
    <t xml:space="preserve">Shar-Teb Técnico </t>
  </si>
  <si>
    <t>AlierBrasil</t>
  </si>
  <si>
    <t>21000.008570/2008-83</t>
  </si>
  <si>
    <t xml:space="preserve">Hexazinona Técnico Cropchem </t>
  </si>
  <si>
    <t xml:space="preserve">Cropchem </t>
  </si>
  <si>
    <t>21000.008537/2008-53</t>
  </si>
  <si>
    <t>Hexazinona Técncio BRA</t>
  </si>
  <si>
    <t>21000.003253/2008-71</t>
  </si>
  <si>
    <t>Tebuconazol Técnico CCAB</t>
  </si>
  <si>
    <t>21000.004974/2007-17</t>
  </si>
  <si>
    <t>Pramilho</t>
  </si>
  <si>
    <t>21000.002816/2005-61</t>
  </si>
  <si>
    <t>Inceris</t>
  </si>
  <si>
    <t>Etefom</t>
  </si>
  <si>
    <t>21000.007129/2001-16</t>
  </si>
  <si>
    <t>Abamex BR</t>
  </si>
  <si>
    <t>21000.004465/2005-22</t>
  </si>
  <si>
    <t>Daconil WG</t>
  </si>
  <si>
    <t>21000.002813/2005-27</t>
  </si>
  <si>
    <t>Thorn</t>
  </si>
  <si>
    <t>21000.009672/2007-35</t>
  </si>
  <si>
    <t>Band</t>
  </si>
  <si>
    <t>21000.009410/2006-90</t>
  </si>
  <si>
    <t>Kentan 40 WG</t>
  </si>
  <si>
    <t>21000.009941/2007-63</t>
  </si>
  <si>
    <t>Buron</t>
  </si>
  <si>
    <t>21000.008216/2006-97</t>
  </si>
  <si>
    <t xml:space="preserve">Tacora Técnico </t>
  </si>
  <si>
    <t>CrossLinck</t>
  </si>
  <si>
    <t>21000.004543/2006-70</t>
  </si>
  <si>
    <t xml:space="preserve">Alterne </t>
  </si>
  <si>
    <t>21000.000240/2007-69</t>
  </si>
  <si>
    <t>Smartfersh Smarttabs</t>
  </si>
  <si>
    <t>21000.011298/2007-38</t>
  </si>
  <si>
    <t>Thiram Técnico Flexsys</t>
  </si>
  <si>
    <t>21000.008934/2007-44</t>
  </si>
  <si>
    <t>Unizeb 800 WP</t>
  </si>
  <si>
    <t xml:space="preserve">Mancozebe </t>
  </si>
  <si>
    <t>21000.010622/2007-09</t>
  </si>
  <si>
    <t xml:space="preserve">Hexazinona D Nortox </t>
  </si>
  <si>
    <t>21000.004525/2004-26</t>
  </si>
  <si>
    <t>Stron 600 SL</t>
  </si>
  <si>
    <t xml:space="preserve">Metamidofós </t>
  </si>
  <si>
    <t>21000.002138/2006-17</t>
  </si>
  <si>
    <t xml:space="preserve">Viviful Técnico </t>
  </si>
  <si>
    <t>21000.010738/2006-59</t>
  </si>
  <si>
    <t>Viviful</t>
  </si>
  <si>
    <t>21000.004215/2008-35</t>
  </si>
  <si>
    <t>Hexafort</t>
  </si>
  <si>
    <t>21000.008367/2007-26</t>
  </si>
  <si>
    <t xml:space="preserve">Guapo </t>
  </si>
  <si>
    <t>Cresoxim-Metilico; Epoxiconazol</t>
  </si>
  <si>
    <t>21000.011209/2007-53</t>
  </si>
  <si>
    <t>Rincoforol</t>
  </si>
  <si>
    <t xml:space="preserve">Interacta </t>
  </si>
  <si>
    <t>21000.014730/2006-61</t>
  </si>
  <si>
    <t>Warrant 700 WG</t>
  </si>
  <si>
    <t>21000.008107/2007-51</t>
  </si>
  <si>
    <t xml:space="preserve">Chlorantraniliprole Técnico </t>
  </si>
  <si>
    <t xml:space="preserve">Du Pont </t>
  </si>
  <si>
    <t>21000.008439/2007-35</t>
  </si>
  <si>
    <t>Altacor</t>
  </si>
  <si>
    <t>21000.014652/2006-03</t>
  </si>
  <si>
    <t xml:space="preserve">Brio </t>
  </si>
  <si>
    <t>21000.008483/2007-91</t>
  </si>
  <si>
    <t>Premio</t>
  </si>
  <si>
    <t>21000.014651/2006-51</t>
  </si>
  <si>
    <t>Juwel</t>
  </si>
  <si>
    <t>Epoxiconazole; Cresoxim-Metílico</t>
  </si>
  <si>
    <t>21000.014650/2006-14</t>
  </si>
  <si>
    <t>Juwel SC</t>
  </si>
  <si>
    <t>21000.009284/2008-35</t>
  </si>
  <si>
    <t xml:space="preserve">Abamectin DVA 18 EC </t>
  </si>
  <si>
    <t>21000.010616/2007-43</t>
  </si>
  <si>
    <t>Tebuzol 200 EC</t>
  </si>
  <si>
    <t>21000.009039/2005-85</t>
  </si>
  <si>
    <t>Actelliclambda</t>
  </si>
  <si>
    <t>21000.009017/2002-72</t>
  </si>
  <si>
    <t xml:space="preserve">Absoluto Técnico </t>
  </si>
  <si>
    <t xml:space="preserve">Ihara </t>
  </si>
  <si>
    <t>21000.004685/2008-07</t>
  </si>
  <si>
    <t xml:space="preserve">Dessicash Técnico </t>
  </si>
  <si>
    <t xml:space="preserve">Allier Brasil </t>
  </si>
  <si>
    <t>21000.010043/2007-58</t>
  </si>
  <si>
    <t>Hexanil 750 WG</t>
  </si>
  <si>
    <t>21000.011297/2007-93</t>
  </si>
  <si>
    <t>Druid 750 WG</t>
  </si>
  <si>
    <t>21000.003268/2008-39</t>
  </si>
  <si>
    <t xml:space="preserve">Cletodim Técnico Milenia </t>
  </si>
  <si>
    <t>21000.011296/2007-49</t>
  </si>
  <si>
    <t>Mepiquat 50 SL</t>
  </si>
  <si>
    <t>21000.010619/2007-87</t>
  </si>
  <si>
    <t>Applicato 50 SL</t>
  </si>
  <si>
    <t>21000.008899/2007-63</t>
  </si>
  <si>
    <t>Imidacloprido 350 SC</t>
  </si>
  <si>
    <t>21000.011811/2007-91</t>
  </si>
  <si>
    <t>Difere</t>
  </si>
  <si>
    <t>21000.009089/2007-24</t>
  </si>
  <si>
    <t>Nicosulfuron Técnico Cheminova</t>
  </si>
  <si>
    <t>21000.006185/2008-00</t>
  </si>
  <si>
    <t xml:space="preserve">Tebuconazole Terragro </t>
  </si>
  <si>
    <t xml:space="preserve">Terragro </t>
  </si>
  <si>
    <t>21000.009977/2008-28</t>
  </si>
  <si>
    <t xml:space="preserve">Hexazinona Técnico Ouro Fino </t>
  </si>
  <si>
    <t>21000.011517/2008-60</t>
  </si>
  <si>
    <t xml:space="preserve">Eleve </t>
  </si>
  <si>
    <t>21000.011782/2007-67</t>
  </si>
  <si>
    <t>Simbole 125 SC</t>
  </si>
  <si>
    <t>21000.010017/2007-20</t>
  </si>
  <si>
    <t>Mancozebe Técnico Sabero</t>
  </si>
  <si>
    <t>21000.013399/2006-62</t>
  </si>
  <si>
    <t xml:space="preserve">Abamit </t>
  </si>
  <si>
    <t>21000.003127/2008-16</t>
  </si>
  <si>
    <t xml:space="preserve">Lambda-Cyhalothtin Técnico Base </t>
  </si>
  <si>
    <t>21000.007649/2008-97</t>
  </si>
  <si>
    <t>Norton</t>
  </si>
  <si>
    <t>21000.008212/2008-71</t>
  </si>
  <si>
    <t xml:space="preserve">2,4-D + Picloram </t>
  </si>
  <si>
    <t>21000.011749/2007-37</t>
  </si>
  <si>
    <t>Solist 430 SC</t>
  </si>
  <si>
    <t>21000.002974/2008-91</t>
  </si>
  <si>
    <t xml:space="preserve">Hexazonona + Diuron WG Nortox </t>
  </si>
  <si>
    <t>21000.007606/2008-10</t>
  </si>
  <si>
    <t xml:space="preserve">Glifosato Cropchem 480 SL </t>
  </si>
  <si>
    <t>21000.007876/2008-12</t>
  </si>
  <si>
    <t>Glifosato Nutritop</t>
  </si>
  <si>
    <t>21000.004346/2008-12</t>
  </si>
  <si>
    <t xml:space="preserve">Hexazinone DVA 250 SL </t>
  </si>
  <si>
    <t>21000.003458/2007-75</t>
  </si>
  <si>
    <t xml:space="preserve">Thiophanate Methyl 500 SC Helm </t>
  </si>
  <si>
    <t>21000.005132/2008-63</t>
  </si>
  <si>
    <t xml:space="preserve">Cloreto de Mepiquat Técnico Consagro </t>
  </si>
  <si>
    <t>21000.012946/2006-92</t>
  </si>
  <si>
    <t>Appalus 200 SC</t>
  </si>
  <si>
    <t>21000.007243/2008-12</t>
  </si>
  <si>
    <t xml:space="preserve">Tebuconazole Técnico Base </t>
  </si>
  <si>
    <t>21000.009533/2005-40</t>
  </si>
  <si>
    <t xml:space="preserve">Duetto WG </t>
  </si>
  <si>
    <t xml:space="preserve">Sipcam </t>
  </si>
  <si>
    <t>21000.010965/2001-70</t>
  </si>
  <si>
    <t>Dithane WG NT</t>
  </si>
  <si>
    <t>21000.014506/2006-70</t>
  </si>
  <si>
    <t>Dithane NT WG</t>
  </si>
  <si>
    <t>21000.003297/2007-10</t>
  </si>
  <si>
    <t xml:space="preserve">Bio NEP </t>
  </si>
  <si>
    <t xml:space="preserve">Steinernema puertoricense </t>
  </si>
  <si>
    <t xml:space="preserve">Biocontrole </t>
  </si>
  <si>
    <t>21000.009232/2008-69</t>
  </si>
  <si>
    <t>Superus</t>
  </si>
  <si>
    <t>21000.004509/2008-67</t>
  </si>
  <si>
    <t>Nicosulfuron Técnico Prentiss</t>
  </si>
  <si>
    <t>21000.004852/2008-10</t>
  </si>
  <si>
    <t xml:space="preserve">Nicosulfuron Técnico DVA </t>
  </si>
  <si>
    <t>21000.010732/2008-43</t>
  </si>
  <si>
    <t>Nicosulfuron Técnico BRA</t>
  </si>
  <si>
    <t>21000.007061/2007-52</t>
  </si>
  <si>
    <t>Laredo</t>
  </si>
  <si>
    <t>21000.011717/2006-51</t>
  </si>
  <si>
    <t>Imidacloprid Nufarm</t>
  </si>
  <si>
    <t>21000.012861/2006-12</t>
  </si>
  <si>
    <t>Fox</t>
  </si>
  <si>
    <t xml:space="preserve">Trifloxistrobina; Protioconazol </t>
  </si>
  <si>
    <t>21000.006964/2006-35</t>
  </si>
  <si>
    <t xml:space="preserve">Atempla </t>
  </si>
  <si>
    <t>21000.005934/2006-10</t>
  </si>
  <si>
    <t>Seizer 100 EC</t>
  </si>
  <si>
    <t>21000.014595/2005-73</t>
  </si>
  <si>
    <t>Escudo 500 EC</t>
  </si>
  <si>
    <t>21000.012453/2006-52</t>
  </si>
  <si>
    <t>Dihex</t>
  </si>
  <si>
    <t>Ano de 2008</t>
  </si>
  <si>
    <t>21000.007671/2007-56</t>
  </si>
  <si>
    <t>Diuron 80 Voloagro</t>
  </si>
  <si>
    <t>21000.013462/2006-61</t>
  </si>
  <si>
    <t>Agris</t>
  </si>
  <si>
    <t>Óleo Mineral</t>
  </si>
  <si>
    <t>Union Agro</t>
  </si>
  <si>
    <t>21000.009251/2006-23</t>
  </si>
  <si>
    <t>Streak Técnico</t>
  </si>
  <si>
    <t>21000.014117/2004-82</t>
  </si>
  <si>
    <t>Amplo</t>
  </si>
  <si>
    <t>Bentazon; Imazamox</t>
  </si>
  <si>
    <t>21000.011235/2006-09</t>
  </si>
  <si>
    <t>Aval 100</t>
  </si>
  <si>
    <t>21000.013528/2005-31</t>
  </si>
  <si>
    <t>Lava 100</t>
  </si>
  <si>
    <t>21000.013090/2005-91</t>
  </si>
  <si>
    <t>Fênix Satr</t>
  </si>
  <si>
    <t xml:space="preserve">Carbosulfano </t>
  </si>
  <si>
    <t>21000.004392/2000-64</t>
  </si>
  <si>
    <t>Funguran Verde</t>
  </si>
  <si>
    <t>21000.012603/2006-28</t>
  </si>
  <si>
    <t>Violin TS</t>
  </si>
  <si>
    <t>21000.012602/2006-83</t>
  </si>
  <si>
    <t>Amulet</t>
  </si>
  <si>
    <t>21000.012601/2006-39</t>
  </si>
  <si>
    <t>Bellure</t>
  </si>
  <si>
    <t>21000.008246/2006-01</t>
  </si>
  <si>
    <t>Shadow Técnico</t>
  </si>
  <si>
    <t>21000.002737/2006-31</t>
  </si>
  <si>
    <t>Rotamik</t>
  </si>
  <si>
    <t>21000.007439/2006-37</t>
  </si>
  <si>
    <t>Óleo Vegetal Samaritá</t>
  </si>
  <si>
    <t>Óleo Vegetal</t>
  </si>
  <si>
    <t>Samaritá</t>
  </si>
  <si>
    <r>
      <rPr>
        <rFont val="Arial"/>
        <b/>
        <color rgb="FF000066"/>
        <sz val="10.0"/>
      </rPr>
      <t>PT</t>
    </r>
    <r>
      <rPr>
        <rFont val="Arial"/>
        <b val="0"/>
        <color rgb="FF000066"/>
        <sz val="10.0"/>
      </rPr>
      <t xml:space="preserve"> - Produto Técnico</t>
    </r>
  </si>
  <si>
    <t>21000.014810/2005-36</t>
  </si>
  <si>
    <t>Diflubenzuron AGP 480 SC</t>
  </si>
  <si>
    <t>Agripec</t>
  </si>
  <si>
    <r>
      <rPr>
        <rFont val="Arial"/>
        <b/>
        <color rgb="FF000066"/>
        <sz val="10.0"/>
      </rPr>
      <t>PTN</t>
    </r>
    <r>
      <rPr>
        <rFont val="Arial"/>
        <b val="0"/>
        <color rgb="FF000066"/>
        <sz val="10.0"/>
      </rPr>
      <t xml:space="preserve"> - Produto Técnico a Base de Ingrediente Ativo Novo</t>
    </r>
  </si>
  <si>
    <t>21000.006703/2006-15</t>
  </si>
  <si>
    <t>Tebuconazol Técnico Agrolíder</t>
  </si>
  <si>
    <r>
      <rPr>
        <rFont val="Arial"/>
        <b/>
        <color rgb="FF000066"/>
        <sz val="10.0"/>
      </rPr>
      <t>PTE</t>
    </r>
    <r>
      <rPr>
        <rFont val="Arial"/>
        <b val="0"/>
        <color rgb="FF000066"/>
        <sz val="10.0"/>
      </rPr>
      <t xml:space="preserve"> - Produto Técnico Equivalente</t>
    </r>
  </si>
  <si>
    <t>21000.012450/2006-19</t>
  </si>
  <si>
    <t>2,4-D Ácido Técnico Volcano</t>
  </si>
  <si>
    <r>
      <rPr>
        <rFont val="Arial"/>
        <b/>
        <color rgb="FF000066"/>
        <sz val="10.0"/>
      </rPr>
      <t>Pré-Mistura</t>
    </r>
    <r>
      <rPr>
        <rFont val="Arial"/>
        <b val="0"/>
        <color rgb="FF000066"/>
        <sz val="10.0"/>
      </rPr>
      <t xml:space="preserve"> - Produto Pré-mistura</t>
    </r>
  </si>
  <si>
    <t>21000.005331/2001-03</t>
  </si>
  <si>
    <t>Keep 125 SC</t>
  </si>
  <si>
    <r>
      <rPr>
        <rFont val="Arial"/>
        <b/>
        <color rgb="FF000066"/>
        <sz val="10.0"/>
      </rPr>
      <t xml:space="preserve">PF </t>
    </r>
    <r>
      <rPr>
        <rFont val="Arial"/>
        <b val="0"/>
        <color rgb="FF000066"/>
        <sz val="10.0"/>
      </rPr>
      <t>- Produto Formulado</t>
    </r>
  </si>
  <si>
    <t>21000.001974/2006-84</t>
  </si>
  <si>
    <t>Toco</t>
  </si>
  <si>
    <r>
      <rPr>
        <rFont val="Arial"/>
        <b/>
        <color rgb="FF000066"/>
        <sz val="10.0"/>
      </rPr>
      <t xml:space="preserve">PFN </t>
    </r>
    <r>
      <rPr>
        <rFont val="Arial"/>
        <b val="0"/>
        <color rgb="FF000066"/>
        <sz val="10.0"/>
      </rPr>
      <t>- Produto Formulado a Base de Ingrediente Ativo Novo</t>
    </r>
  </si>
  <si>
    <t>21000.013814/2006-88</t>
  </si>
  <si>
    <t>Paraquat Técnico 500</t>
  </si>
  <si>
    <r>
      <rPr>
        <rFont val="Arial"/>
        <b/>
        <color rgb="FF000066"/>
        <sz val="10.0"/>
      </rPr>
      <t>PF/PTE</t>
    </r>
    <r>
      <rPr>
        <rFont val="Arial"/>
        <b val="0"/>
        <color rgb="FF000066"/>
        <sz val="10.0"/>
      </rPr>
      <t xml:space="preserve"> - Produto Formulado a Base de Produto Técnico Equivalente</t>
    </r>
  </si>
  <si>
    <t>21000.000816/2007-98</t>
  </si>
  <si>
    <t>Fluazinam Técnico Cheminova</t>
  </si>
  <si>
    <r>
      <rPr>
        <rFont val="Arial"/>
        <b/>
        <color rgb="FF000066"/>
        <sz val="10.0"/>
      </rPr>
      <t xml:space="preserve">Bio </t>
    </r>
    <r>
      <rPr>
        <rFont val="Arial"/>
        <b val="0"/>
        <color rgb="FF000066"/>
        <sz val="10.0"/>
      </rPr>
      <t>- Produto Formulado Biológico, Microbiológico, Bioquímico, Extrato Vegetal, Regulador de Crescimento ou Semioquímico, de Baixo Risco</t>
    </r>
  </si>
  <si>
    <t>21000.005035/2006-17</t>
  </si>
  <si>
    <t>Velpar Max</t>
  </si>
  <si>
    <r>
      <rPr>
        <rFont val="Arial"/>
        <b/>
        <color rgb="FF000066"/>
        <sz val="10.0"/>
      </rPr>
      <t>Bio/Org</t>
    </r>
    <r>
      <rPr>
        <rFont val="Arial"/>
        <b val="0"/>
        <color rgb="FF000066"/>
        <sz val="10.0"/>
      </rPr>
      <t xml:space="preserve"> - Produto Formulado Biológico, Microbiológico, Bioquímico, Extrato Vegetal, Regulador de Crescimento ou Semioquímico, para a Agricultura Orgânica</t>
    </r>
  </si>
  <si>
    <t>21000.014925/2006-10</t>
  </si>
  <si>
    <t>Premier Plus</t>
  </si>
  <si>
    <t>Imidacloprido; Triadimenol</t>
  </si>
  <si>
    <t>21000.010996/2002-10</t>
  </si>
  <si>
    <t>Famoxadone Técnico</t>
  </si>
  <si>
    <t>Famoxadone</t>
  </si>
  <si>
    <t>21000.014812/2005-25</t>
  </si>
  <si>
    <t>Dragon</t>
  </si>
  <si>
    <t>21000.008433/2005-04</t>
  </si>
  <si>
    <t>Tropero</t>
  </si>
  <si>
    <t>21000.007275/2003-03</t>
  </si>
  <si>
    <t>Tutor</t>
  </si>
  <si>
    <t>21000.009728/2005-90</t>
  </si>
  <si>
    <t>Pendulum</t>
  </si>
  <si>
    <t xml:space="preserve">Pendimetalina </t>
  </si>
  <si>
    <t>21000.010265/2001-85</t>
  </si>
  <si>
    <t>Pymetrozine Técnico</t>
  </si>
  <si>
    <t>Pimetrozine</t>
  </si>
  <si>
    <t>21000.004853/2007-75</t>
  </si>
  <si>
    <t>2,4-D Técnico Nortox</t>
  </si>
  <si>
    <t>21000.010403/2001-26</t>
  </si>
  <si>
    <t>Chess 500 WG</t>
  </si>
  <si>
    <t>21000.012805/2006-70</t>
  </si>
  <si>
    <t>Posse 400 SC</t>
  </si>
  <si>
    <t>21000.008273/2003-23</t>
  </si>
  <si>
    <t>Tairel Plus</t>
  </si>
  <si>
    <t>Benalaxil; Clorotalonil</t>
  </si>
  <si>
    <t>21000.009277/2006-71</t>
  </si>
  <si>
    <t>SBF 006 Técnico Terragro</t>
  </si>
  <si>
    <t>Terragro</t>
  </si>
  <si>
    <t>21000.008796/2006-12</t>
  </si>
  <si>
    <t>Thiophanate-methyl 98 Técnico Helm</t>
  </si>
  <si>
    <t>Tiofanato-Metilico</t>
  </si>
  <si>
    <t>21000.001979/2007-98</t>
  </si>
  <si>
    <t>Paraquat Técnico Helm</t>
  </si>
  <si>
    <t>21000.014363/2006-04</t>
  </si>
  <si>
    <t>Glifosato Técnico Helm</t>
  </si>
  <si>
    <t>21000.014157/2004-24</t>
  </si>
  <si>
    <t>Staron</t>
  </si>
  <si>
    <t xml:space="preserve">Clorimurom-Etílico </t>
  </si>
  <si>
    <t>21000.007871/2007-17</t>
  </si>
  <si>
    <t>Imidacloprid Técnico UPL</t>
  </si>
  <si>
    <t>21000.013373/2005-33</t>
  </si>
  <si>
    <t>Chlorimuron Agripec 250 WG</t>
  </si>
  <si>
    <t>21000.012639/2006-10</t>
  </si>
  <si>
    <t>Concept Técnico</t>
  </si>
  <si>
    <t>21000.010514/2001-32</t>
  </si>
  <si>
    <t>Flamenco</t>
  </si>
  <si>
    <t>21000.008552/2001-25</t>
  </si>
  <si>
    <t>Alteza</t>
  </si>
  <si>
    <t>Imazetapir; Glifosato</t>
  </si>
  <si>
    <t>21000.007139/2005-77</t>
  </si>
  <si>
    <t>Escudo</t>
  </si>
  <si>
    <t>21000.002129/2005-45</t>
  </si>
  <si>
    <t>Tetraconazole Técnico</t>
  </si>
  <si>
    <t xml:space="preserve">Tetraconazole </t>
  </si>
  <si>
    <t>21000.005953/2007-19</t>
  </si>
  <si>
    <t>Picloram Técnico Nortox</t>
  </si>
  <si>
    <t>21000.003728/2007-48</t>
  </si>
  <si>
    <t>Flutriafol Sinon</t>
  </si>
  <si>
    <t>21000.012736/2005-13</t>
  </si>
  <si>
    <t>Soberan Técnico</t>
  </si>
  <si>
    <t>Tembotrione</t>
  </si>
  <si>
    <t>21000.013128/2005-26</t>
  </si>
  <si>
    <t xml:space="preserve">Soberan </t>
  </si>
  <si>
    <t>21000.002627/2004-15</t>
  </si>
  <si>
    <t>Talent</t>
  </si>
  <si>
    <t xml:space="preserve">Metsufuron-metilico </t>
  </si>
  <si>
    <t>21000.006731/2006-32</t>
  </si>
  <si>
    <t>Skip 125 SC</t>
  </si>
  <si>
    <t>21000.005228/2006-60</t>
  </si>
  <si>
    <t>Glifosato Técnico Dow Agrosciences II</t>
  </si>
  <si>
    <t>21000.013463/2006-13</t>
  </si>
  <si>
    <t>Soy-Gold</t>
  </si>
  <si>
    <t>Óleo vegetal</t>
  </si>
  <si>
    <t>21000.002703/2005-65</t>
  </si>
  <si>
    <t>Viper</t>
  </si>
  <si>
    <t>21000.012451/2006-63</t>
  </si>
  <si>
    <t>Picloram 240 Volcano</t>
  </si>
  <si>
    <t>21000.011532/2007-27</t>
  </si>
  <si>
    <t>21000.000471/2006-91</t>
  </si>
  <si>
    <t>Browser</t>
  </si>
  <si>
    <t>21000.011533/2007-71</t>
  </si>
  <si>
    <t>Navigator</t>
  </si>
  <si>
    <t>21000.014683/2006-56</t>
  </si>
  <si>
    <t>MSMA 720</t>
  </si>
  <si>
    <t>MSMA</t>
  </si>
  <si>
    <t>21000.001102/2001-10</t>
  </si>
  <si>
    <t>Magister</t>
  </si>
  <si>
    <t>21000.008280/2002-44</t>
  </si>
  <si>
    <t>Púgil WG</t>
  </si>
  <si>
    <t>21000.004737/2007-56</t>
  </si>
  <si>
    <t>Cention Técnico Lanxess</t>
  </si>
  <si>
    <t>Lanxess</t>
  </si>
  <si>
    <t>21000.006981/2006-72</t>
  </si>
  <si>
    <t>Trinity Técnico</t>
  </si>
  <si>
    <t>21000.004115/2007-28</t>
  </si>
  <si>
    <t>Adante</t>
  </si>
  <si>
    <t>Tiametoxam; Ciproconazol</t>
  </si>
  <si>
    <t>21000.008411/2006-17</t>
  </si>
  <si>
    <t>Array 200EC</t>
  </si>
  <si>
    <t>21000.009807/2006-81</t>
  </si>
  <si>
    <t>Triclopyr Ester Técnico Volcano</t>
  </si>
  <si>
    <t>21000.009312/2007-33</t>
  </si>
  <si>
    <t>Grall</t>
  </si>
  <si>
    <t>21000.001960/2001-56</t>
  </si>
  <si>
    <t>Rugby 200 CS</t>
  </si>
  <si>
    <t>Cadusafós</t>
  </si>
  <si>
    <t>21000.014160/2004-48</t>
  </si>
  <si>
    <t>Clorimuron Orentiss</t>
  </si>
  <si>
    <t>21000.003143/2005-66</t>
  </si>
  <si>
    <t>Dynasty</t>
  </si>
  <si>
    <t>Fludioxonil; Metalaxil-M; Azoxistrobina</t>
  </si>
  <si>
    <t>21000.014159/2004-13</t>
  </si>
  <si>
    <t>Imazetapir Prentiss</t>
  </si>
  <si>
    <t>21000.008157/2004-95</t>
  </si>
  <si>
    <t>Dicamba Técnico</t>
  </si>
  <si>
    <t>21000.011043/2007-75</t>
  </si>
  <si>
    <t>Grant</t>
  </si>
  <si>
    <t>21000.002891/2006-11</t>
  </si>
  <si>
    <t>Terbuthylazine Técnico</t>
  </si>
  <si>
    <t>21000.007761/2006-66</t>
  </si>
  <si>
    <t>Epoxiconazole Técnico Cheminova</t>
  </si>
  <si>
    <t>21000.005106/2007-54</t>
  </si>
  <si>
    <t>Fortuna Técnica</t>
  </si>
  <si>
    <t>21000.012034/2006-11</t>
  </si>
  <si>
    <t>Shadow 480 SL</t>
  </si>
  <si>
    <t>21000.012356/2005-89</t>
  </si>
  <si>
    <t>Gamit Star</t>
  </si>
  <si>
    <t>21000.007672/2007-09</t>
  </si>
  <si>
    <t>MSMA 720 Volagro</t>
  </si>
  <si>
    <t>21000.007462/2006-21</t>
  </si>
  <si>
    <t>Bio Cryptoblades</t>
  </si>
  <si>
    <t>(Z)-11-hexadecenal; (Z)-13-octadecenal</t>
  </si>
  <si>
    <t>21000.006433/2005-61</t>
  </si>
  <si>
    <t>Proline Técnico</t>
  </si>
  <si>
    <t>Proticonazol</t>
  </si>
  <si>
    <t>21000.008232/2005-07</t>
  </si>
  <si>
    <t>Folio Gold 440 SC</t>
  </si>
  <si>
    <t>Metalaxil-M; Cloratalonil</t>
  </si>
  <si>
    <t>21000.006233/2003-47</t>
  </si>
  <si>
    <t>Optix</t>
  </si>
  <si>
    <t>Beta-Cipermetrina</t>
  </si>
  <si>
    <t>21000.011578/2006-65</t>
  </si>
  <si>
    <t>Sphere Max</t>
  </si>
  <si>
    <t>21000.007270/2005-34</t>
  </si>
  <si>
    <t>Proline</t>
  </si>
  <si>
    <t>21000.009149/2005-47</t>
  </si>
  <si>
    <t>Jump</t>
  </si>
  <si>
    <t>21000.010160/2005-50</t>
  </si>
  <si>
    <t>Krismat WG</t>
  </si>
  <si>
    <t>Ametrina; Trifloxisulfurom-sodium</t>
  </si>
  <si>
    <t>21000.000958/2008-36</t>
  </si>
  <si>
    <t>Luretape BW-10</t>
  </si>
  <si>
    <t>21000.010705/2006-17</t>
  </si>
  <si>
    <t>Change</t>
  </si>
  <si>
    <t>21000.007881/2006-63</t>
  </si>
  <si>
    <t>Propomacarb Técnico BCS</t>
  </si>
  <si>
    <t>Propamocarbe</t>
  </si>
  <si>
    <t>21000.005533/2005-71</t>
  </si>
  <si>
    <t>Fungicarb 500 SC</t>
  </si>
  <si>
    <t>21000.007686/2007-14</t>
  </si>
  <si>
    <t>Clomazone Técnico Cheminova</t>
  </si>
  <si>
    <t>21000.007513/2007-04</t>
  </si>
  <si>
    <t>Lambda Cyhalothrin 50 CS Helm</t>
  </si>
  <si>
    <t>21000.007178/1998-39</t>
  </si>
  <si>
    <t>Vezir 100</t>
  </si>
  <si>
    <t>21000.014805/2005-23</t>
  </si>
  <si>
    <t>Mandipropamid Técnico</t>
  </si>
  <si>
    <t>21000.005604/2005-35</t>
  </si>
  <si>
    <t>Flare</t>
  </si>
  <si>
    <t>21000.005533/2007-32</t>
  </si>
  <si>
    <t>Artoil</t>
  </si>
  <si>
    <t>21000.011731/2006-54</t>
  </si>
  <si>
    <t>Imidacloprid Técnico Rotam</t>
  </si>
  <si>
    <t>21000.006021/2007-93</t>
  </si>
  <si>
    <t>Thiodicarb Técnico Rotam</t>
  </si>
  <si>
    <t>21000.003357/2006-13</t>
  </si>
  <si>
    <t>Sonora</t>
  </si>
  <si>
    <t>21000.014855/2005-19</t>
  </si>
  <si>
    <t>Revus</t>
  </si>
  <si>
    <t>21000.012383/2005-51</t>
  </si>
  <si>
    <t>Tebuconazole Técnico UPL</t>
  </si>
  <si>
    <t>United</t>
  </si>
  <si>
    <t>21000.012391/2004-17</t>
  </si>
  <si>
    <t>Clomazone  500 EC FMC</t>
  </si>
  <si>
    <t>21000.012392/2004-61</t>
  </si>
  <si>
    <t>Clomanex  500 EC</t>
  </si>
  <si>
    <t>21000.005251/2001-40</t>
  </si>
  <si>
    <t>2,4-D Ácido Técnico Mil</t>
  </si>
  <si>
    <t>21000.001583/2007-41</t>
  </si>
  <si>
    <t>Broker 750 WG</t>
  </si>
  <si>
    <t>21000.014139/2006-12</t>
  </si>
  <si>
    <t>Gold’S Técnico</t>
  </si>
  <si>
    <t>Óxido de Fenbutatina</t>
  </si>
  <si>
    <t>21000.001240/2008-67</t>
  </si>
  <si>
    <t>Tebuco Nortox</t>
  </si>
  <si>
    <t>21000.000779/2008-07</t>
  </si>
  <si>
    <t>2,4-D Técnico DVA</t>
  </si>
  <si>
    <t>21000.006660/2007-59</t>
  </si>
  <si>
    <t>PMG Técnico NJ</t>
  </si>
  <si>
    <t>21000.000880/2007-79</t>
  </si>
  <si>
    <t>Tebuconazole 97 Técnico Helm</t>
  </si>
  <si>
    <t>21000.008257/2007-46</t>
  </si>
  <si>
    <t>Clorpirifos Técnico Sabero</t>
  </si>
  <si>
    <t>Clorpirifos</t>
  </si>
  <si>
    <t>21000.002794/2004-58</t>
  </si>
  <si>
    <t>Baculovirus AEE</t>
  </si>
  <si>
    <t>AEE</t>
  </si>
  <si>
    <t>21000.011703/2007-18</t>
  </si>
  <si>
    <t>Brion</t>
  </si>
  <si>
    <t>21000.014723/2005-89</t>
  </si>
  <si>
    <t>Marshal Star</t>
  </si>
  <si>
    <t>21000.012328/2005-61</t>
  </si>
  <si>
    <t>Lactofen DVA Agro</t>
  </si>
  <si>
    <t>21000.014933/2006-58</t>
  </si>
  <si>
    <t>Auge</t>
  </si>
  <si>
    <t>Hidróxido de cobre</t>
  </si>
  <si>
    <t>21000.008660/2004-41</t>
  </si>
  <si>
    <t>Veromite</t>
  </si>
  <si>
    <t>Propargite</t>
  </si>
  <si>
    <t>21000.008123/2006-62</t>
  </si>
  <si>
    <t>Vermite B</t>
  </si>
  <si>
    <t>21000.013527/2005-97</t>
  </si>
  <si>
    <t>Du Din</t>
  </si>
  <si>
    <t>21000.007547/2006-18</t>
  </si>
  <si>
    <t>Du Dim 80 WG</t>
  </si>
  <si>
    <t>21000.014450/2005-72</t>
  </si>
  <si>
    <t>Libre</t>
  </si>
  <si>
    <t>Anidrido Naftálico</t>
  </si>
  <si>
    <t>21000.001033/2006-41</t>
  </si>
  <si>
    <t>Minx 500 SC</t>
  </si>
  <si>
    <t>21000.014131/2004-86</t>
  </si>
  <si>
    <t>In-Tec</t>
  </si>
  <si>
    <t xml:space="preserve">Nonil fenol Etoxilado </t>
  </si>
  <si>
    <t>Inquima</t>
  </si>
  <si>
    <t>21000.009887/2006-75</t>
  </si>
  <si>
    <t>Appalus Técnico</t>
  </si>
  <si>
    <t>21000.009695/2001-54</t>
  </si>
  <si>
    <t>Zapp QI 620</t>
  </si>
  <si>
    <t>21000.007956/2004-44</t>
  </si>
  <si>
    <t>Safety Técnico</t>
  </si>
  <si>
    <t>Etofenproxi</t>
  </si>
  <si>
    <t>21000.011778/2007-07</t>
  </si>
  <si>
    <t>Navigator-D</t>
  </si>
  <si>
    <t>21000.008483/2007-45</t>
  </si>
  <si>
    <t>Tocha</t>
  </si>
  <si>
    <t>21000.011777/2007-54</t>
  </si>
  <si>
    <t>Leopard-D</t>
  </si>
  <si>
    <t>21000.003628/2007-11</t>
  </si>
  <si>
    <t>Browser-D</t>
  </si>
  <si>
    <t>21000.000131/2006-61</t>
  </si>
  <si>
    <t>Glizmax</t>
  </si>
  <si>
    <t>21000.005029/2007-32</t>
  </si>
  <si>
    <t>PMG Técnico Syngenta</t>
  </si>
  <si>
    <t>21000.014529/2005-01</t>
  </si>
  <si>
    <t>Simtrac 500</t>
  </si>
  <si>
    <t>21000.004536/2007-59</t>
  </si>
  <si>
    <t>Picloram-D Volagro</t>
  </si>
  <si>
    <t>21000.003593/2004-78</t>
  </si>
  <si>
    <t>Zetacypermethrin Técnico FMC</t>
  </si>
  <si>
    <t>Zeta-cipermetrina</t>
  </si>
  <si>
    <t>21000.005481/2006-13</t>
  </si>
  <si>
    <t>Carbendazim 500 DVA Agro</t>
  </si>
  <si>
    <t>21000.010478/2006-11</t>
  </si>
  <si>
    <t>Aval</t>
  </si>
  <si>
    <t>21000.012321/2005-40</t>
  </si>
  <si>
    <t>Lava</t>
  </si>
  <si>
    <t>21000.004922/2006-60</t>
  </si>
  <si>
    <t>Sumô</t>
  </si>
  <si>
    <t>21000.009789/2007-19</t>
  </si>
  <si>
    <t>Flutriafol Técnico Prentiss</t>
  </si>
  <si>
    <t>21000.009311/2007-99</t>
  </si>
  <si>
    <t>Flutriafol Técnico BRA</t>
  </si>
  <si>
    <t>21000.008315/2007-50</t>
  </si>
  <si>
    <t>Ardent Técnico Milenia</t>
  </si>
  <si>
    <t>21000.001209/2007-45</t>
  </si>
  <si>
    <t>Cresoxim metílico Técnico Cheminova</t>
  </si>
  <si>
    <t>21000.002360/2005-39</t>
  </si>
  <si>
    <t>Xavante Técnico</t>
  </si>
  <si>
    <t>Fluopicolida</t>
  </si>
  <si>
    <t>21000.005713/2007-14</t>
  </si>
  <si>
    <t>Helmoxone</t>
  </si>
  <si>
    <t>21000.012611/2006-74</t>
  </si>
  <si>
    <t>Streak 500 SC</t>
  </si>
  <si>
    <t>21000.002229/2005-71</t>
  </si>
  <si>
    <t xml:space="preserve">Truly </t>
  </si>
  <si>
    <t>21000.008876/2007-59</t>
  </si>
  <si>
    <t xml:space="preserve">Hexazinone Técnico DVA </t>
  </si>
  <si>
    <t>21000.008877/2007-11</t>
  </si>
  <si>
    <t>Lambda Cyhalothrin Técnico DVA</t>
  </si>
  <si>
    <t>21000.014755/2005-84</t>
  </si>
  <si>
    <t xml:space="preserve">Attic </t>
  </si>
  <si>
    <t xml:space="preserve">Iprodione </t>
  </si>
  <si>
    <t>21000.010663/2006-14</t>
  </si>
  <si>
    <t xml:space="preserve">Trinity 250 SC </t>
  </si>
  <si>
    <t>21000.010725/2004-18</t>
  </si>
  <si>
    <t xml:space="preserve">Micene </t>
  </si>
  <si>
    <t>21000.013890/2004-21</t>
  </si>
  <si>
    <t>Zetamil WG</t>
  </si>
  <si>
    <t>21000.007386/2007-35</t>
  </si>
  <si>
    <t>Prend- D-806</t>
  </si>
  <si>
    <t>21000.012784/2006-92</t>
  </si>
  <si>
    <t xml:space="preserve">Biver </t>
  </si>
  <si>
    <t>21000.012783/2006-48</t>
  </si>
  <si>
    <t xml:space="preserve">Warrior </t>
  </si>
  <si>
    <t>21000.001208/2007-09</t>
  </si>
  <si>
    <t xml:space="preserve">Zignal </t>
  </si>
  <si>
    <t>21000.008542/2004-32</t>
  </si>
  <si>
    <t>Herbipak WG</t>
  </si>
  <si>
    <t>21000.008195/2004-48</t>
  </si>
  <si>
    <t>Ametrex WG</t>
  </si>
  <si>
    <t>21000.010752/2006-52</t>
  </si>
  <si>
    <t>Rbric</t>
  </si>
  <si>
    <t>21000.012860/2006-60</t>
  </si>
  <si>
    <t xml:space="preserve">Confidor Supra </t>
  </si>
  <si>
    <t>21000.005769/2005-15</t>
  </si>
  <si>
    <t xml:space="preserve">Xavante </t>
  </si>
  <si>
    <t>21000.005281/2001-56</t>
  </si>
  <si>
    <t xml:space="preserve">Pistol 106 SC </t>
  </si>
  <si>
    <t>21000.011796/2007-81</t>
  </si>
  <si>
    <t xml:space="preserve">Abamectim Técnico DVA </t>
  </si>
  <si>
    <t>21000.011063/2007-46</t>
  </si>
  <si>
    <t xml:space="preserve">2,4-D Ácido 97 Técnico Helm </t>
  </si>
  <si>
    <t>21000.009722/2006-01</t>
  </si>
  <si>
    <t>Envoy</t>
  </si>
  <si>
    <t xml:space="preserve">Piraclostrobina; Epoxiconazol </t>
  </si>
  <si>
    <t>21000.014738/2005-47</t>
  </si>
  <si>
    <t>Delsene WG</t>
  </si>
  <si>
    <t>21000.009830/2006-76</t>
  </si>
  <si>
    <t xml:space="preserve">Triclon </t>
  </si>
  <si>
    <t>21000.010041/2007-69</t>
  </si>
  <si>
    <t xml:space="preserve">Hezaxinone Técnico Rotam </t>
  </si>
  <si>
    <t>21000.010617/2007-98</t>
  </si>
  <si>
    <t>Odin 430 SC</t>
  </si>
  <si>
    <t>21000.010991/2006-11</t>
  </si>
  <si>
    <t xml:space="preserve">Adviter </t>
  </si>
  <si>
    <t>21000.010994/2006-46</t>
  </si>
  <si>
    <t xml:space="preserve">Avelex </t>
  </si>
  <si>
    <t>21000.010992/2006-57</t>
  </si>
  <si>
    <t xml:space="preserve">Soligard </t>
  </si>
  <si>
    <t>21000.012502/2006-57</t>
  </si>
  <si>
    <t xml:space="preserve">Grasp </t>
  </si>
  <si>
    <t>21000.000834/2008-51</t>
  </si>
  <si>
    <t>Tebuconazole Nortox 200EC</t>
  </si>
  <si>
    <t>21000.007137/2007-40</t>
  </si>
  <si>
    <t>Isca Formicida Macex</t>
  </si>
  <si>
    <t xml:space="preserve">Ác. Oléico; Ác. Palmitico; Ác. Linoléico; Ác. Esteárico; Cafeína </t>
  </si>
  <si>
    <t xml:space="preserve">Macex </t>
  </si>
  <si>
    <t>21000.010993/2006-00</t>
  </si>
  <si>
    <t>Xekil</t>
  </si>
  <si>
    <t>21000.008304/2006-99</t>
  </si>
  <si>
    <t>Profit</t>
  </si>
  <si>
    <t>Clomazona; Carfentrazona - Etílica</t>
  </si>
  <si>
    <t>21000.012895/2006-07</t>
  </si>
  <si>
    <t xml:space="preserve">Infinito </t>
  </si>
  <si>
    <t xml:space="preserve">Cloridrato de Propamocarbe; Fluopicolide </t>
  </si>
  <si>
    <t>21000.011223/2005-95</t>
  </si>
  <si>
    <t>Celest XC</t>
  </si>
  <si>
    <t xml:space="preserve">Difenoconazol; Fludioxonil </t>
  </si>
  <si>
    <t>21000.010735/2007-04</t>
  </si>
  <si>
    <t xml:space="preserve">Picloram 94 Técnico Helm </t>
  </si>
  <si>
    <t>21000.014321/2004-01</t>
  </si>
  <si>
    <t xml:space="preserve">Flupro </t>
  </si>
  <si>
    <t>21000.001655/2006-79</t>
  </si>
  <si>
    <t>Radiant 100 EC</t>
  </si>
  <si>
    <t>Flumicloraque-Pentílico</t>
  </si>
  <si>
    <t>21000.001692/2001-72</t>
  </si>
  <si>
    <t xml:space="preserve">Lactofen Técnico </t>
  </si>
  <si>
    <t>21000.004429/2005-69</t>
  </si>
  <si>
    <t>Artea 330 EC</t>
  </si>
  <si>
    <t>Propiconazol; Ciproconazol</t>
  </si>
  <si>
    <t>21000.008039/2001-34</t>
  </si>
  <si>
    <t xml:space="preserve">Stimo </t>
  </si>
  <si>
    <t xml:space="preserve">Mancozebe; Zoxamide </t>
  </si>
  <si>
    <t>21000.007872/2007-53</t>
  </si>
  <si>
    <t xml:space="preserve">Toreg 50 E C </t>
  </si>
  <si>
    <t>21000.011314/2007-92</t>
  </si>
  <si>
    <t>Clorpirifós Sabero 480EC</t>
  </si>
  <si>
    <t>21000.011683/2006-02</t>
  </si>
  <si>
    <t>Graster</t>
  </si>
  <si>
    <t>Oxazolidinadiona; Mancozebe</t>
  </si>
  <si>
    <t>21000.010283/2001-67</t>
  </si>
  <si>
    <t xml:space="preserve">Talento </t>
  </si>
  <si>
    <t>Ano de 2007</t>
  </si>
  <si>
    <t>21000.005251/2004-92</t>
  </si>
  <si>
    <t>Commanche Técnico</t>
  </si>
  <si>
    <t>21000.002124/2005-12</t>
  </si>
  <si>
    <t>Bulldock Técnico BCS</t>
  </si>
  <si>
    <t>Beta-ciflutrina</t>
  </si>
  <si>
    <t>21000.006004/2002-41</t>
  </si>
  <si>
    <t>Profoxydim Técnico</t>
  </si>
  <si>
    <t>Profoxidim</t>
  </si>
  <si>
    <t>21000.003496/2004-85</t>
  </si>
  <si>
    <t xml:space="preserve">Teflubenzuron Técnico </t>
  </si>
  <si>
    <t xml:space="preserve">Teflubenzurom </t>
  </si>
  <si>
    <t>21000.008570/2005-31</t>
  </si>
  <si>
    <t xml:space="preserve">Fomesafen Técnico Syngenta </t>
  </si>
  <si>
    <t>21000.003642/2001-20</t>
  </si>
  <si>
    <t xml:space="preserve">Fera Técnico FMC </t>
  </si>
  <si>
    <t>21000.004570/2004-81</t>
  </si>
  <si>
    <t xml:space="preserve">Dithianon Técnico Basf </t>
  </si>
  <si>
    <t>Ditianona</t>
  </si>
  <si>
    <t>21000.003643/2001-74</t>
  </si>
  <si>
    <t>Fera</t>
  </si>
  <si>
    <t>21000.004860/2001-81</t>
  </si>
  <si>
    <t>Affinity 400 EC</t>
  </si>
  <si>
    <t>21000.004781/2004-13</t>
  </si>
  <si>
    <t>Alfacipermetrina Técnico</t>
  </si>
  <si>
    <t xml:space="preserve">Alfa-cipermetrina </t>
  </si>
  <si>
    <t>21000.006780/2003-22</t>
  </si>
  <si>
    <t xml:space="preserve">Carbosulfan Técnico FMC </t>
  </si>
  <si>
    <t>21000.009527/2003-21</t>
  </si>
  <si>
    <t>Borneo Técnico</t>
  </si>
  <si>
    <t xml:space="preserve">Etoxazole </t>
  </si>
  <si>
    <t>21000.006999/2005-93</t>
  </si>
  <si>
    <t>Ciproconazol Técnico SYN</t>
  </si>
  <si>
    <t>21000.012359/2005-12</t>
  </si>
  <si>
    <t xml:space="preserve">Aureo </t>
  </si>
  <si>
    <t xml:space="preserve">Éster metílico de óleo de soja </t>
  </si>
  <si>
    <r>
      <rPr>
        <rFont val="Arial"/>
        <b/>
        <color rgb="FF000066"/>
        <sz val="10.0"/>
      </rPr>
      <t>PT</t>
    </r>
    <r>
      <rPr>
        <rFont val="Arial"/>
        <b val="0"/>
        <color rgb="FF000066"/>
        <sz val="10.0"/>
      </rPr>
      <t xml:space="preserve"> - Produto Técnico</t>
    </r>
  </si>
  <si>
    <t>21000.006821/2005-42</t>
  </si>
  <si>
    <t xml:space="preserve">Cymoxanil Técnico Helm </t>
  </si>
  <si>
    <r>
      <rPr>
        <rFont val="Arial"/>
        <b/>
        <color rgb="FF000066"/>
        <sz val="10.0"/>
      </rPr>
      <t>PTN</t>
    </r>
    <r>
      <rPr>
        <rFont val="Arial"/>
        <b val="0"/>
        <color rgb="FF000066"/>
        <sz val="10.0"/>
      </rPr>
      <t xml:space="preserve"> - Produto Técnico a Base de Ingrediente Ativo Novo</t>
    </r>
  </si>
  <si>
    <t>21000.010769/2005-29</t>
  </si>
  <si>
    <t xml:space="preserve">Picloram Técnico Agripec </t>
  </si>
  <si>
    <r>
      <rPr>
        <rFont val="Arial"/>
        <b/>
        <color rgb="FF000066"/>
        <sz val="10.0"/>
      </rPr>
      <t>PTE</t>
    </r>
    <r>
      <rPr>
        <rFont val="Arial"/>
        <b val="0"/>
        <color rgb="FF000066"/>
        <sz val="10.0"/>
      </rPr>
      <t xml:space="preserve"> - Produto Técnico Equivalente</t>
    </r>
  </si>
  <si>
    <t>21000.011116/2005-67</t>
  </si>
  <si>
    <t xml:space="preserve">Bifentrina Técnico Milenia </t>
  </si>
  <si>
    <r>
      <rPr>
        <rFont val="Arial"/>
        <b/>
        <color rgb="FF000066"/>
        <sz val="10.0"/>
      </rPr>
      <t>Pré-Mistura</t>
    </r>
    <r>
      <rPr>
        <rFont val="Arial"/>
        <b val="0"/>
        <color rgb="FF000066"/>
        <sz val="10.0"/>
      </rPr>
      <t xml:space="preserve"> - Produto Pré-mistura</t>
    </r>
  </si>
  <si>
    <t>21000.002474/2004-06</t>
  </si>
  <si>
    <t>Clomazone Técnico FMC</t>
  </si>
  <si>
    <r>
      <rPr>
        <rFont val="Arial"/>
        <b/>
        <color rgb="FF000066"/>
        <sz val="10.0"/>
      </rPr>
      <t xml:space="preserve">PF </t>
    </r>
    <r>
      <rPr>
        <rFont val="Arial"/>
        <b val="0"/>
        <color rgb="FF000066"/>
        <sz val="10.0"/>
      </rPr>
      <t>- Produto Formulado</t>
    </r>
  </si>
  <si>
    <t>21000.011799/2005-52</t>
  </si>
  <si>
    <t>Trichodermil SC 1306</t>
  </si>
  <si>
    <t>Tricoderma harzianum</t>
  </si>
  <si>
    <t xml:space="preserve">Itaforte </t>
  </si>
  <si>
    <r>
      <rPr>
        <rFont val="Arial"/>
        <b/>
        <color rgb="FF000066"/>
        <sz val="10.0"/>
      </rPr>
      <t xml:space="preserve">PFN </t>
    </r>
    <r>
      <rPr>
        <rFont val="Arial"/>
        <b val="0"/>
        <color rgb="FF000066"/>
        <sz val="10.0"/>
      </rPr>
      <t>- Produto Formulado a Base de Ingrediente Ativo Novo</t>
    </r>
  </si>
  <si>
    <t>21000.005819/2004-75</t>
  </si>
  <si>
    <t>Borneo</t>
  </si>
  <si>
    <r>
      <rPr>
        <rFont val="Arial"/>
        <b/>
        <color rgb="FF000066"/>
        <sz val="10.0"/>
      </rPr>
      <t>PF/PTE</t>
    </r>
    <r>
      <rPr>
        <rFont val="Arial"/>
        <b val="0"/>
        <color rgb="FF000066"/>
        <sz val="10.0"/>
      </rPr>
      <t xml:space="preserve"> - Produto Formulado a Base de Produto Técnico Equivalente</t>
    </r>
  </si>
  <si>
    <t>21000.012745/2003-42</t>
  </si>
  <si>
    <t>Propiconazole Técnico Nortox</t>
  </si>
  <si>
    <r>
      <rPr>
        <rFont val="Arial"/>
        <b/>
        <color rgb="FF000066"/>
        <sz val="10.0"/>
      </rPr>
      <t xml:space="preserve">Bio </t>
    </r>
    <r>
      <rPr>
        <rFont val="Arial"/>
        <b val="0"/>
        <color rgb="FF000066"/>
        <sz val="10.0"/>
      </rPr>
      <t>- Produto Formulado Biológico, Microbiológico, Bioquímico, Extrato Vegetal, Regulador de Crescimento ou Semioquímico, de Baixo Risco</t>
    </r>
  </si>
  <si>
    <t>21000.012518/2003-17</t>
  </si>
  <si>
    <t xml:space="preserve">Zaphir </t>
  </si>
  <si>
    <r>
      <rPr>
        <rFont val="Arial"/>
        <b/>
        <color rgb="FF000066"/>
        <sz val="10.0"/>
      </rPr>
      <t>Bio/Org</t>
    </r>
    <r>
      <rPr>
        <rFont val="Arial"/>
        <b val="0"/>
        <color rgb="FF000066"/>
        <sz val="10.0"/>
      </rPr>
      <t xml:space="preserve"> - Produto Formulado Biológico, Microbiológico, Bioquímico, Extrato Vegetal, Regulador de Crescimento ou Semioquímico, para a Agricultura Orgânica</t>
    </r>
  </si>
  <si>
    <t>21000.006798/2001-62</t>
  </si>
  <si>
    <t xml:space="preserve">Certus </t>
  </si>
  <si>
    <t xml:space="preserve">Pirimetanil; Iprodiona </t>
  </si>
  <si>
    <t>21000.004423/2006-72</t>
  </si>
  <si>
    <t xml:space="preserve">Icarus 250 EC </t>
  </si>
  <si>
    <t>21000.002712/2004-75</t>
  </si>
  <si>
    <t>Dimilin 80 WG</t>
  </si>
  <si>
    <t>21000.006488/2005-71</t>
  </si>
  <si>
    <t xml:space="preserve">Flutriafol Técnico Sinon </t>
  </si>
  <si>
    <t>21000.012979/2003-90</t>
  </si>
  <si>
    <t xml:space="preserve">Maxim XL Professional </t>
  </si>
  <si>
    <t>Fludioxonil; Metalaxyl-M</t>
  </si>
  <si>
    <t>21000.010998/2002-09</t>
  </si>
  <si>
    <t xml:space="preserve">Hexazinone Técnico BR </t>
  </si>
  <si>
    <t>21000.004818/2005-94</t>
  </si>
  <si>
    <t>Agril-320</t>
  </si>
  <si>
    <t xml:space="preserve">N-dodecilbenzeno sulfonato de sódio </t>
  </si>
  <si>
    <t>Herces</t>
  </si>
  <si>
    <t>21000.005575/2004-21</t>
  </si>
  <si>
    <t xml:space="preserve">Ferramol </t>
  </si>
  <si>
    <t xml:space="preserve">Fosfato Férrico </t>
  </si>
  <si>
    <t>21000.002475/2004-42</t>
  </si>
  <si>
    <t>Capture 120 FS</t>
  </si>
  <si>
    <t>21000.013844/2004-22</t>
  </si>
  <si>
    <t xml:space="preserve">Capture 400 EC </t>
  </si>
  <si>
    <t>21000.007296/2004-00</t>
  </si>
  <si>
    <t xml:space="preserve">Glifos Plus </t>
  </si>
  <si>
    <t>21000.004856/2005-47</t>
  </si>
  <si>
    <t xml:space="preserve">Diflubenzuron 96 Técnico Helm </t>
  </si>
  <si>
    <t>21000.001509/2006-43</t>
  </si>
  <si>
    <t>GLF001</t>
  </si>
  <si>
    <t>21000.001508/2006-07</t>
  </si>
  <si>
    <t>GLF002</t>
  </si>
  <si>
    <t>21000.004401/2006-11</t>
  </si>
  <si>
    <t>GLF003</t>
  </si>
  <si>
    <t>21000.014819/2005-47</t>
  </si>
  <si>
    <t>Difenohelm</t>
  </si>
  <si>
    <t>21000.012975/2003-10</t>
  </si>
  <si>
    <t>Apron RFC</t>
  </si>
  <si>
    <t>21000.008725/2005-39</t>
  </si>
  <si>
    <t>Diuron Técnico Volcano</t>
  </si>
  <si>
    <t>21000.004762/1997-89</t>
  </si>
  <si>
    <t>Detia Gas-Ex-B</t>
  </si>
  <si>
    <t xml:space="preserve">Fosfeto de Alumínio </t>
  </si>
  <si>
    <t>21000.004763/1997-41</t>
  </si>
  <si>
    <t>Detia Gas-Ex-T</t>
  </si>
  <si>
    <t>21000.005457/2005-01</t>
  </si>
  <si>
    <t xml:space="preserve">Clomazone Técnico Milenia </t>
  </si>
  <si>
    <t>21000.011399/2004-66</t>
  </si>
  <si>
    <t xml:space="preserve">Óleo Vegetal Fertimax </t>
  </si>
  <si>
    <t>IFP</t>
  </si>
  <si>
    <t>21000.012517/2003-72</t>
  </si>
  <si>
    <t>Tarzan</t>
  </si>
  <si>
    <t>21000.006417/2006-50</t>
  </si>
  <si>
    <t>Dipel WG</t>
  </si>
  <si>
    <r>
      <rPr>
        <rFont val="Arial"/>
        <color rgb="FF000066"/>
        <sz val="11.0"/>
      </rPr>
      <t xml:space="preserve">Bacillus thuringiensis </t>
    </r>
    <r>
      <rPr>
        <rFont val="Arial"/>
        <i/>
        <color rgb="FF000066"/>
        <sz val="10.0"/>
      </rPr>
      <t>var. kurstaki</t>
    </r>
  </si>
  <si>
    <t>21000.013062/2004-93</t>
  </si>
  <si>
    <t>Acefato Técnico Nortox</t>
  </si>
  <si>
    <t>21000.010712/2003-68</t>
  </si>
  <si>
    <t>Commence</t>
  </si>
  <si>
    <t>21000.009937/2004-52</t>
  </si>
  <si>
    <t>Drible</t>
  </si>
  <si>
    <t>21000.009919/2005-51</t>
  </si>
  <si>
    <t xml:space="preserve">Mancozebe Técnico Agripe </t>
  </si>
  <si>
    <t>21000.010738/2004-97</t>
  </si>
  <si>
    <t>Bifentrina 100 EC</t>
  </si>
  <si>
    <t>21000.000467/2006-23</t>
  </si>
  <si>
    <t xml:space="preserve">Picloram Técnico Volcano </t>
  </si>
  <si>
    <t>21000.012393/2004-14</t>
  </si>
  <si>
    <t>Explorer 500 SC</t>
  </si>
  <si>
    <t>21000.010737/2004-42</t>
  </si>
  <si>
    <t>Brigade 100 EC</t>
  </si>
  <si>
    <t>21000.014309/2004-99</t>
  </si>
  <si>
    <t>Diflubenzuron Técnico Sinon</t>
  </si>
  <si>
    <t>21000.008611/2005-99</t>
  </si>
  <si>
    <t>Radiant Técnico SCB</t>
  </si>
  <si>
    <t>21000.009622/2005-96</t>
  </si>
  <si>
    <t xml:space="preserve">Impact Plus </t>
  </si>
  <si>
    <t>21000.013328/2005-89</t>
  </si>
  <si>
    <t>Battle</t>
  </si>
  <si>
    <t>21000.003291/2003-19</t>
  </si>
  <si>
    <t>Togar TB</t>
  </si>
  <si>
    <t>Triclopir; Picloram</t>
  </si>
  <si>
    <t>21000.014153/2004-46</t>
  </si>
  <si>
    <t xml:space="preserve">Mustang 350 EC </t>
  </si>
  <si>
    <t>21000.013883/2004-20</t>
  </si>
  <si>
    <t xml:space="preserve">Malathion UL Cheminova </t>
  </si>
  <si>
    <t>21000.000862/2006-14</t>
  </si>
  <si>
    <t xml:space="preserve">Aston </t>
  </si>
  <si>
    <t>21000.008493/1999-10</t>
  </si>
  <si>
    <t xml:space="preserve">Caput </t>
  </si>
  <si>
    <t>21000.008492/1999-75</t>
  </si>
  <si>
    <t>Garbor</t>
  </si>
  <si>
    <t>21000.008600/2004-28</t>
  </si>
  <si>
    <t>Affinity 400 WP</t>
  </si>
  <si>
    <t>21000.001507/2006-54</t>
  </si>
  <si>
    <t>Glifosato Atar 48</t>
  </si>
  <si>
    <t xml:space="preserve">Atar </t>
  </si>
  <si>
    <t>21000.010728/2004-51</t>
  </si>
  <si>
    <t xml:space="preserve">Sprint </t>
  </si>
  <si>
    <t>21000.004738/2005-39</t>
  </si>
  <si>
    <t>Smartfressh Technology</t>
  </si>
  <si>
    <t>Rohm</t>
  </si>
  <si>
    <t>21000.010727/2004-15</t>
  </si>
  <si>
    <t>Bench</t>
  </si>
  <si>
    <t>21000.010360/2004-21</t>
  </si>
  <si>
    <t>Aura 200</t>
  </si>
  <si>
    <t xml:space="preserve">Profoxidim </t>
  </si>
  <si>
    <t>21000.007282/2001-35</t>
  </si>
  <si>
    <t>Wolf</t>
  </si>
  <si>
    <t>21000.009389/2003-80</t>
  </si>
  <si>
    <t>Diurex WG</t>
  </si>
  <si>
    <t>21000.014527/2005-12</t>
  </si>
  <si>
    <t xml:space="preserve">Simazina Técnico Atanor </t>
  </si>
  <si>
    <t xml:space="preserve">Simazina </t>
  </si>
  <si>
    <t>21000.003362/2005-45</t>
  </si>
  <si>
    <t>Dimax 480 SC</t>
  </si>
  <si>
    <t>21000.006200/2005-69</t>
  </si>
  <si>
    <t>2,4-D Técnico</t>
  </si>
  <si>
    <t>21000.012382/2005-15</t>
  </si>
  <si>
    <t xml:space="preserve">Mancozebe Técnico UPL </t>
  </si>
  <si>
    <t>21000.012385/2005-41</t>
  </si>
  <si>
    <t xml:space="preserve">Lambda-Cyhalothrin Técnico UPL </t>
  </si>
  <si>
    <t>21000.004675/2004-30</t>
  </si>
  <si>
    <t>Kifix</t>
  </si>
  <si>
    <t xml:space="preserve">Imazapir; Imazapique </t>
  </si>
  <si>
    <t>21000.013889/2004-05</t>
  </si>
  <si>
    <t>Brisa WG</t>
  </si>
  <si>
    <t>21000.002684/1995-34</t>
  </si>
  <si>
    <t>Merpan 800 WG</t>
  </si>
  <si>
    <t>Agricur</t>
  </si>
  <si>
    <t>21000.000846/2005-32</t>
  </si>
  <si>
    <t>Spring WG</t>
  </si>
  <si>
    <t>21000.002109/2002-21</t>
  </si>
  <si>
    <t xml:space="preserve">Wide </t>
  </si>
  <si>
    <t>21000.000350/2001-70</t>
  </si>
  <si>
    <t>Pivot DG</t>
  </si>
  <si>
    <t>21000.002108/2002-87</t>
  </si>
  <si>
    <t xml:space="preserve">Differ </t>
  </si>
  <si>
    <t>21000.009056/2005-12.</t>
  </si>
  <si>
    <t xml:space="preserve">Confidence </t>
  </si>
  <si>
    <t>21000.013784/2005-29</t>
  </si>
  <si>
    <t xml:space="preserve">Soldier </t>
  </si>
  <si>
    <t>21000.013782/2005-30</t>
  </si>
  <si>
    <t xml:space="preserve">Scopus </t>
  </si>
  <si>
    <t>21000.009506/2003-13</t>
  </si>
  <si>
    <t>Diuron Milenia WG</t>
  </si>
  <si>
    <t>21000.009507/2003-50</t>
  </si>
  <si>
    <t>Herburon WG</t>
  </si>
  <si>
    <t>21000.003359/2006-11</t>
  </si>
  <si>
    <t xml:space="preserve">Aproach Prima </t>
  </si>
  <si>
    <t>21000.007746/2003-75</t>
  </si>
  <si>
    <t>Atranex WG</t>
  </si>
  <si>
    <t>21000.011119/2004-10</t>
  </si>
  <si>
    <t>Brigada EC</t>
  </si>
  <si>
    <t>21000.011115/2004-31</t>
  </si>
  <si>
    <t xml:space="preserve">Alstar </t>
  </si>
  <si>
    <t>21000.008006/2002-75</t>
  </si>
  <si>
    <t xml:space="preserve">Polytrin </t>
  </si>
  <si>
    <t>Profenofos; Cipermetrina</t>
  </si>
  <si>
    <t>21000.005870/2003-04</t>
  </si>
  <si>
    <t>Atrasimex WG</t>
  </si>
  <si>
    <t>21000.009120/2000-51</t>
  </si>
  <si>
    <t xml:space="preserve">Crosser </t>
  </si>
  <si>
    <t>21000.009623/2005-31</t>
  </si>
  <si>
    <t>Capo WG</t>
  </si>
  <si>
    <t>21000.009624/2005-85</t>
  </si>
  <si>
    <t>Fiera WG</t>
  </si>
  <si>
    <t>21000.009535/2005-39</t>
  </si>
  <si>
    <t>Support WG</t>
  </si>
  <si>
    <t>21000.014655/2005-58</t>
  </si>
  <si>
    <t>Neemazal Técnico Agripec</t>
  </si>
  <si>
    <t>Azadirachtin A/B</t>
  </si>
  <si>
    <t>21000.011121/2004-99</t>
  </si>
  <si>
    <t>Insemat FS</t>
  </si>
  <si>
    <t>21000.008434/2005-41</t>
  </si>
  <si>
    <t xml:space="preserve">Siptroil </t>
  </si>
  <si>
    <t>21000.009412/2006-89</t>
  </si>
  <si>
    <t>Cup 001</t>
  </si>
  <si>
    <t>21000.008499/2003-24</t>
  </si>
  <si>
    <t>Coyote WG</t>
  </si>
  <si>
    <t>21000.006187/2003-86</t>
  </si>
  <si>
    <t>Herbimix WG</t>
  </si>
  <si>
    <t>21000.008514/2001-72</t>
  </si>
  <si>
    <t>Cymoxanil Técnico BR</t>
  </si>
  <si>
    <t>21000.005065/2005-34</t>
  </si>
  <si>
    <t xml:space="preserve">MSMA Técnico Volcano </t>
  </si>
  <si>
    <t>21000.014811/2005-81</t>
  </si>
  <si>
    <t>Lactofen AGP 240 EC</t>
  </si>
  <si>
    <t>21000.001525/1996-76</t>
  </si>
  <si>
    <t>Uradir 800</t>
  </si>
  <si>
    <t xml:space="preserve">Bromacila; Diurom </t>
  </si>
  <si>
    <t>21000.008035/2001-56</t>
  </si>
  <si>
    <t xml:space="preserve">Propaquizafop Agricur Técnico </t>
  </si>
  <si>
    <t>Propaquizafope</t>
  </si>
  <si>
    <t>21000.003354/1999-07</t>
  </si>
  <si>
    <t xml:space="preserve">Clorotalonil Técnico Nanchem </t>
  </si>
  <si>
    <t>Nanchem</t>
  </si>
  <si>
    <t>21000.007812/2001-45</t>
  </si>
  <si>
    <t xml:space="preserve">Glifosato Técnico Cropchem </t>
  </si>
  <si>
    <t>21000.007312/2003-75</t>
  </si>
  <si>
    <t xml:space="preserve">Derosal Técnico S </t>
  </si>
  <si>
    <t>21000.005286/2001-89</t>
  </si>
  <si>
    <t xml:space="preserve">Konazol 200 Ec </t>
  </si>
  <si>
    <t>21000.001281/2000-04</t>
  </si>
  <si>
    <t xml:space="preserve">Canastra </t>
  </si>
  <si>
    <t xml:space="preserve">Trifluralina </t>
  </si>
  <si>
    <t>21000.001282/2000-41</t>
  </si>
  <si>
    <t>Arrow</t>
  </si>
  <si>
    <t>21000.007745/1999-38</t>
  </si>
  <si>
    <t xml:space="preserve">TopStar </t>
  </si>
  <si>
    <t>21000.009534/2005-94</t>
  </si>
  <si>
    <t>Pronto WG</t>
  </si>
  <si>
    <t>21000.011807/2005-61</t>
  </si>
  <si>
    <t xml:space="preserve">Fana Vid Flowable </t>
  </si>
  <si>
    <t>Rizzi</t>
  </si>
  <si>
    <t>21000.009536/2005-83</t>
  </si>
  <si>
    <t>Vincitore WG</t>
  </si>
  <si>
    <t>21000.007059/2000-15</t>
  </si>
  <si>
    <t>Tradicional</t>
  </si>
  <si>
    <t>21000.003099/2001-61</t>
  </si>
  <si>
    <t>Winner 100 AL</t>
  </si>
  <si>
    <t>21000.002439/2006-41</t>
  </si>
  <si>
    <t>Echo</t>
  </si>
  <si>
    <t>21000.006004/2001-61</t>
  </si>
  <si>
    <t>Gaucho 600A</t>
  </si>
  <si>
    <t>21000.008707/2004-76</t>
  </si>
  <si>
    <t xml:space="preserve">Glifos Concept </t>
  </si>
  <si>
    <t>21000.010477/2006-77</t>
  </si>
  <si>
    <t>Aval 800</t>
  </si>
  <si>
    <t>21000.013529/2005-86</t>
  </si>
  <si>
    <t>Lava 800</t>
  </si>
  <si>
    <t>21000.012355/2005-34</t>
  </si>
  <si>
    <t>Emerald</t>
  </si>
  <si>
    <t>21000.011120/2004-44</t>
  </si>
  <si>
    <t xml:space="preserve">Xeriff 400 SC </t>
  </si>
  <si>
    <t>21000.011118/2004-75</t>
  </si>
  <si>
    <t xml:space="preserve">Eltra 400 SC </t>
  </si>
  <si>
    <t>21000.010736/2004-06</t>
  </si>
  <si>
    <t xml:space="preserve">Capture 100 EC </t>
  </si>
  <si>
    <t>21000.004715/2004-43</t>
  </si>
  <si>
    <t xml:space="preserve">Jaguar </t>
  </si>
  <si>
    <t>21000.012505/2003-48</t>
  </si>
  <si>
    <t>Systhane 400 WP</t>
  </si>
  <si>
    <t>21000.009973/2003-35</t>
  </si>
  <si>
    <t>Gli-Up 480 SL</t>
  </si>
  <si>
    <t>21000.008517/2006-11</t>
  </si>
  <si>
    <t xml:space="preserve">Splat Grafo </t>
  </si>
  <si>
    <t>(E)-8-dodecenila; (Z)-8-dodecenila; (Z)-8-dodecenol</t>
  </si>
  <si>
    <t xml:space="preserve">Isca </t>
  </si>
  <si>
    <t>21000.008518/2006-65</t>
  </si>
  <si>
    <t xml:space="preserve">Splat Grafo Bona </t>
  </si>
  <si>
    <t>21000.008129/2006-30</t>
  </si>
  <si>
    <t xml:space="preserve">Splat Cida Grafo Bona </t>
  </si>
  <si>
    <t>21000.009409/2006-65</t>
  </si>
  <si>
    <t>Neoram 37.5 WG</t>
  </si>
  <si>
    <t>21000.014158/2004-79</t>
  </si>
  <si>
    <t>Tupan</t>
  </si>
  <si>
    <t>21000.010790/2001-09</t>
  </si>
  <si>
    <t>Supremo WDG</t>
  </si>
  <si>
    <t xml:space="preserve">Clotianidina </t>
  </si>
  <si>
    <t>21000.008913/2005-67</t>
  </si>
  <si>
    <t xml:space="preserve">Turuna </t>
  </si>
  <si>
    <t>21000.006405/2004-63</t>
  </si>
  <si>
    <t xml:space="preserve">Malathion 440 EW </t>
  </si>
  <si>
    <t>21000.009407/2005-95</t>
  </si>
  <si>
    <t xml:space="preserve">Paraquat Técnico Syngenta </t>
  </si>
  <si>
    <t>21000.008154/2000-28</t>
  </si>
  <si>
    <t xml:space="preserve">Glifosato Ácido Agricur Técnico </t>
  </si>
  <si>
    <t>21000.008272/2003-89</t>
  </si>
  <si>
    <t xml:space="preserve">Benalaxyl Técnico Hokko </t>
  </si>
  <si>
    <t xml:space="preserve">Benalaxil </t>
  </si>
  <si>
    <t xml:space="preserve">Hokko </t>
  </si>
  <si>
    <t>21000.000791/2006-41</t>
  </si>
  <si>
    <t xml:space="preserve">Neemal 1.2 EC </t>
  </si>
  <si>
    <t>21000.008988/2005-48</t>
  </si>
  <si>
    <t xml:space="preserve">Zoom </t>
  </si>
  <si>
    <t>21000.004708/2000-18</t>
  </si>
  <si>
    <t xml:space="preserve">Funguran Técnico </t>
  </si>
  <si>
    <t xml:space="preserve">Novaquim </t>
  </si>
  <si>
    <t>21000.011088/2003-16</t>
  </si>
  <si>
    <t xml:space="preserve">Nufuron </t>
  </si>
  <si>
    <t>21000.007169/1998-48</t>
  </si>
  <si>
    <t>Oneshot</t>
  </si>
  <si>
    <t xml:space="preserve">Imazaquim; Glifosato </t>
  </si>
  <si>
    <t>21000.014638/2005-11</t>
  </si>
  <si>
    <t xml:space="preserve">Vincit 50 EC </t>
  </si>
  <si>
    <t>21000.012381/2005-62</t>
  </si>
  <si>
    <t xml:space="preserve">Smite </t>
  </si>
  <si>
    <t>21000.009758/2005-04</t>
  </si>
  <si>
    <t>Fanavid 85</t>
  </si>
  <si>
    <t>21000.002842/2004-16</t>
  </si>
  <si>
    <t xml:space="preserve">Decisor </t>
  </si>
  <si>
    <t>21000.002841/2004-16</t>
  </si>
  <si>
    <t xml:space="preserve">Tasker </t>
  </si>
  <si>
    <t>21000.006487/2006-16</t>
  </si>
  <si>
    <t>Lead</t>
  </si>
  <si>
    <t>21000.009727/2005-45</t>
  </si>
  <si>
    <t xml:space="preserve">Herbadox 400 EC </t>
  </si>
  <si>
    <t>21000.014637/2005-76</t>
  </si>
  <si>
    <t xml:space="preserve">Tebuconazole Técnico Milenia </t>
  </si>
  <si>
    <t>21000.007639/2005-17</t>
  </si>
  <si>
    <t xml:space="preserve">Difluchem 240 SC </t>
  </si>
  <si>
    <t>21000.008142/2005-16</t>
  </si>
  <si>
    <t xml:space="preserve">Diflubenzuron 240 EC Helm </t>
  </si>
  <si>
    <t>21000.002633/2005-45</t>
  </si>
  <si>
    <t xml:space="preserve">Acaramik </t>
  </si>
  <si>
    <t>21000.002331/2006-58</t>
  </si>
  <si>
    <t xml:space="preserve">Arena </t>
  </si>
  <si>
    <t>21000.014156/2004-80</t>
  </si>
  <si>
    <t xml:space="preserve">Prevent </t>
  </si>
  <si>
    <t>21000.009285/2005-37</t>
  </si>
  <si>
    <t xml:space="preserve">Campeon </t>
  </si>
  <si>
    <t>21000.005333/2007-80</t>
  </si>
  <si>
    <t xml:space="preserve">2,4-D Prentiss </t>
  </si>
  <si>
    <t>21000.005334/2007-24</t>
  </si>
  <si>
    <t xml:space="preserve">2,4-D Técnico BRA </t>
  </si>
  <si>
    <t>21000.013677/2004-10</t>
  </si>
  <si>
    <t xml:space="preserve">Acefato Nortox </t>
  </si>
  <si>
    <t>21000.006705/2006-12</t>
  </si>
  <si>
    <t xml:space="preserve">Flutriafol Técnico Agrolider </t>
  </si>
  <si>
    <t xml:space="preserve">Agrolider </t>
  </si>
  <si>
    <t>21000.001619/2004-43</t>
  </si>
  <si>
    <t xml:space="preserve">Metsulfuron-Methyl Técnico Cheminova </t>
  </si>
  <si>
    <t>21000.004368/2007-00</t>
  </si>
  <si>
    <t>Tersil Técnico</t>
  </si>
  <si>
    <t xml:space="preserve">Poland </t>
  </si>
  <si>
    <t>21000.011656/2006-21</t>
  </si>
  <si>
    <t>Broker Técnico</t>
  </si>
  <si>
    <t>21000.005548/2007-09</t>
  </si>
  <si>
    <t>Hexazinona Técnico Nortox</t>
  </si>
  <si>
    <t>21000.005324/2007-99</t>
  </si>
  <si>
    <t xml:space="preserve">Tebuconazole Técnico Nortox BR </t>
  </si>
  <si>
    <t>21000.010739/2004-31</t>
  </si>
  <si>
    <t xml:space="preserve">Fenix 400 SC </t>
  </si>
  <si>
    <t>21000.014076/2005-13</t>
  </si>
  <si>
    <t xml:space="preserve">Permit Star </t>
  </si>
  <si>
    <t xml:space="preserve">Dietolate </t>
  </si>
  <si>
    <t>21000.000751/2004-38</t>
  </si>
  <si>
    <t xml:space="preserve">Propiconazole Notox </t>
  </si>
  <si>
    <t>21000.003103/2004-33</t>
  </si>
  <si>
    <t>Pounge Técnico</t>
  </si>
  <si>
    <t>21000.001380/2003-21</t>
  </si>
  <si>
    <t>Triziman WG</t>
  </si>
  <si>
    <t>21000.003896/2005-71</t>
  </si>
  <si>
    <t>Talisman</t>
  </si>
  <si>
    <t xml:space="preserve">Bifentrina; Carbosulfan </t>
  </si>
  <si>
    <t>21000.001902/2003-94</t>
  </si>
  <si>
    <t>Penncozeb 800 WP</t>
  </si>
  <si>
    <t>21000.008795/2003-25</t>
  </si>
  <si>
    <t>Estrela 500 SC</t>
  </si>
  <si>
    <t>Microquímica</t>
  </si>
  <si>
    <t>21000.013220/2005-96</t>
  </si>
  <si>
    <t xml:space="preserve">Texas </t>
  </si>
  <si>
    <t>21000.014315/2005-27</t>
  </si>
  <si>
    <t xml:space="preserve">Pomme </t>
  </si>
  <si>
    <t>21000.014809/2005-10</t>
  </si>
  <si>
    <t xml:space="preserve">Pique 240 SL </t>
  </si>
  <si>
    <t>21000.013221/2005-31</t>
  </si>
  <si>
    <t xml:space="preserve">Trooper </t>
  </si>
  <si>
    <t>21000.001536/2006-16</t>
  </si>
  <si>
    <t xml:space="preserve">Blast </t>
  </si>
  <si>
    <t>21000.001535/2006-71</t>
  </si>
  <si>
    <t xml:space="preserve">Most </t>
  </si>
  <si>
    <t>21000.013530/2005-19</t>
  </si>
  <si>
    <t xml:space="preserve">Diuron 80 Volcano </t>
  </si>
  <si>
    <t>21000.004494/2005-94</t>
  </si>
  <si>
    <t xml:space="preserve">Óxido de Fenbutatina Técnico </t>
  </si>
  <si>
    <t>21000.013715/2005-15</t>
  </si>
  <si>
    <t>2,4-D Ácido Seco Técnico II</t>
  </si>
  <si>
    <t>21000.010716/2004-27</t>
  </si>
  <si>
    <t>Pivot 100 SL</t>
  </si>
  <si>
    <t>Afitrix</t>
  </si>
  <si>
    <t>21000.008265/2001-15</t>
  </si>
  <si>
    <t xml:space="preserve">Space </t>
  </si>
  <si>
    <t xml:space="preserve">Cimoxamil; Mancozebe </t>
  </si>
  <si>
    <t>21000.012395/2004-03</t>
  </si>
  <si>
    <t>Apache 100 GR</t>
  </si>
  <si>
    <t>21000.012322/2005-94</t>
  </si>
  <si>
    <t>Dizone</t>
  </si>
  <si>
    <t>21000.011090/2006-38</t>
  </si>
  <si>
    <t>Cigaral Técnico</t>
  </si>
  <si>
    <t>21000.013600/2005-21</t>
  </si>
  <si>
    <t>Agefix</t>
  </si>
  <si>
    <t xml:space="preserve">Agecom </t>
  </si>
  <si>
    <t>21000.002179/2006-11</t>
  </si>
  <si>
    <t xml:space="preserve">Tornado </t>
  </si>
  <si>
    <t>21000.000095/2006-35</t>
  </si>
  <si>
    <t>Avicta 500 FS</t>
  </si>
  <si>
    <t>21000.013906/2006-68</t>
  </si>
  <si>
    <t>Riza 200 EC</t>
  </si>
  <si>
    <t>21000.002176/2006-70</t>
  </si>
  <si>
    <t>Tatico</t>
  </si>
  <si>
    <t>21000.000626/2002-66</t>
  </si>
  <si>
    <t>Flumetralin Técnico Milenia</t>
  </si>
  <si>
    <t>Ano de 2006</t>
  </si>
  <si>
    <t>21000.000624/2002-77</t>
  </si>
  <si>
    <t>21000.014252/2004-28</t>
  </si>
  <si>
    <t>Carbendazim Técnico Rotam</t>
  </si>
  <si>
    <t>21000.008713/2003-42</t>
  </si>
  <si>
    <t>Discover 500 WP</t>
  </si>
  <si>
    <t>Clomazona; Hexazinona</t>
  </si>
  <si>
    <t>21000.005782/2001-32</t>
  </si>
  <si>
    <t>Gliato</t>
  </si>
  <si>
    <t>21000.005781/2001-98</t>
  </si>
  <si>
    <t>Abamectin Técnico Prentiss</t>
  </si>
  <si>
    <t>21000.008717/2003-21</t>
  </si>
  <si>
    <t>Ranger</t>
  </si>
  <si>
    <t>21000.003218/2003-47</t>
  </si>
  <si>
    <t>Abamectin Prentiss</t>
  </si>
  <si>
    <t>21000.008858/2000-09</t>
  </si>
  <si>
    <t>Bayfidam Técnico C</t>
  </si>
  <si>
    <t>Triadimenol</t>
  </si>
  <si>
    <t>21000.013060/2003-13</t>
  </si>
  <si>
    <t>Quinclorac Técnico Basf</t>
  </si>
  <si>
    <t>Quincloraque</t>
  </si>
  <si>
    <t>21000.006147/1995-27</t>
  </si>
  <si>
    <t>Diurex Agricur 800 SC</t>
  </si>
  <si>
    <t>21000.000408/1999-10</t>
  </si>
  <si>
    <t>Raptor 12 DF</t>
  </si>
  <si>
    <t>21000.002206/2003-03</t>
  </si>
  <si>
    <t>Oberon Técnico</t>
  </si>
  <si>
    <t>Espiromesifeno</t>
  </si>
  <si>
    <t>21000.002338/2004-16</t>
  </si>
  <si>
    <t>Clodinafop-Propargil Técnico</t>
  </si>
  <si>
    <t>Clodinafope-Propargil</t>
  </si>
  <si>
    <t>21000.002541/2004-84</t>
  </si>
  <si>
    <t>Topik 240 EC</t>
  </si>
  <si>
    <r>
      <rPr>
        <rFont val="Arial"/>
        <b/>
        <color rgb="FF000066"/>
        <sz val="10.0"/>
      </rPr>
      <t>PT</t>
    </r>
    <r>
      <rPr>
        <rFont val="Arial"/>
        <b val="0"/>
        <color rgb="FF000066"/>
        <sz val="10.0"/>
      </rPr>
      <t xml:space="preserve"> - Produto Técnico</t>
    </r>
  </si>
  <si>
    <t>21000.006415/1994-93</t>
  </si>
  <si>
    <t>Bimetron</t>
  </si>
  <si>
    <t xml:space="preserve">Ametrina; Diurom </t>
  </si>
  <si>
    <r>
      <rPr>
        <rFont val="Arial"/>
        <b/>
        <color rgb="FF000066"/>
        <sz val="10.0"/>
      </rPr>
      <t>PTN</t>
    </r>
    <r>
      <rPr>
        <rFont val="Arial"/>
        <b val="0"/>
        <color rgb="FF000066"/>
        <sz val="10.0"/>
      </rPr>
      <t xml:space="preserve"> - Produto Técnico a Base de Ingrediente Ativo Novo</t>
    </r>
  </si>
  <si>
    <t>21000.005876/2003-73</t>
  </si>
  <si>
    <t>Oberon</t>
  </si>
  <si>
    <r>
      <rPr>
        <rFont val="Arial"/>
        <b/>
        <color rgb="FF000066"/>
        <sz val="10.0"/>
      </rPr>
      <t>PTE</t>
    </r>
    <r>
      <rPr>
        <rFont val="Arial"/>
        <b val="0"/>
        <color rgb="FF000066"/>
        <sz val="10.0"/>
      </rPr>
      <t xml:space="preserve"> - Produto Técnico Equivalente</t>
    </r>
  </si>
  <si>
    <t>21000.007063/1998-17</t>
  </si>
  <si>
    <t>Genius WG</t>
  </si>
  <si>
    <r>
      <rPr>
        <rFont val="Arial"/>
        <b/>
        <color rgb="FF000066"/>
        <sz val="10.0"/>
      </rPr>
      <t>Pré-Mistura</t>
    </r>
    <r>
      <rPr>
        <rFont val="Arial"/>
        <b val="0"/>
        <color rgb="FF000066"/>
        <sz val="10.0"/>
      </rPr>
      <t xml:space="preserve"> - Produto Pré-mistura</t>
    </r>
  </si>
  <si>
    <t>21000.008218/2000-21</t>
  </si>
  <si>
    <t xml:space="preserve">Scuder </t>
  </si>
  <si>
    <r>
      <rPr>
        <rFont val="Arial"/>
        <b/>
        <color rgb="FF000066"/>
        <sz val="10.0"/>
      </rPr>
      <t xml:space="preserve">PF </t>
    </r>
    <r>
      <rPr>
        <rFont val="Arial"/>
        <b val="0"/>
        <color rgb="FF000066"/>
        <sz val="10.0"/>
      </rPr>
      <t>- Produto Formulado</t>
    </r>
  </si>
  <si>
    <t>21000.012000/2004-64</t>
  </si>
  <si>
    <t>Approach</t>
  </si>
  <si>
    <r>
      <rPr>
        <rFont val="Arial"/>
        <b/>
        <color rgb="FF000066"/>
        <sz val="10.0"/>
      </rPr>
      <t xml:space="preserve">PFN </t>
    </r>
    <r>
      <rPr>
        <rFont val="Arial"/>
        <b val="0"/>
        <color rgb="FF000066"/>
        <sz val="10.0"/>
      </rPr>
      <t>- Produto Formulado a Base de Ingrediente Ativo Novo</t>
    </r>
  </si>
  <si>
    <t>21000.004938/2002-49</t>
  </si>
  <si>
    <t>Lactofen Técnico Agripec</t>
  </si>
  <si>
    <r>
      <rPr>
        <rFont val="Arial"/>
        <b/>
        <color rgb="FF000066"/>
        <sz val="10.0"/>
      </rPr>
      <t>PF/PTE</t>
    </r>
    <r>
      <rPr>
        <rFont val="Arial"/>
        <b val="0"/>
        <color rgb="FF000066"/>
        <sz val="10.0"/>
      </rPr>
      <t xml:space="preserve"> - Produto Formulado a Base de Produto Técnico Equivalente</t>
    </r>
  </si>
  <si>
    <t>21000.012744/2003-06</t>
  </si>
  <si>
    <t xml:space="preserve">Tebuconazole Técnico Nortox </t>
  </si>
  <si>
    <r>
      <rPr>
        <rFont val="Arial"/>
        <b/>
        <color rgb="FF000066"/>
        <sz val="10.0"/>
      </rPr>
      <t xml:space="preserve">Bio </t>
    </r>
    <r>
      <rPr>
        <rFont val="Arial"/>
        <b val="0"/>
        <color rgb="FF000066"/>
        <sz val="10.0"/>
      </rPr>
      <t>- Produto Formulado Biológico, Microbiológico, Bioquímico, Extrato Vegetal, Regulador de Crescimento ou Semioquímico, de Baixo Risco</t>
    </r>
  </si>
  <si>
    <t>21000.010967/2004-10</t>
  </si>
  <si>
    <t xml:space="preserve">Carbendazim Técnico Chemoniva </t>
  </si>
  <si>
    <r>
      <rPr>
        <rFont val="Arial"/>
        <b/>
        <color rgb="FF000066"/>
        <sz val="10.0"/>
      </rPr>
      <t>Bio/Org</t>
    </r>
    <r>
      <rPr>
        <rFont val="Arial"/>
        <b val="0"/>
        <color rgb="FF000066"/>
        <sz val="10.0"/>
      </rPr>
      <t xml:space="preserve"> - Produto Formulado Biológico, Microbiológico, Bioquímico, Extrato Vegetal, Regulador de Crescimento ou Semioquímico, para a Agricultura Orgânica</t>
    </r>
  </si>
  <si>
    <t>21000.010796/2001-78</t>
  </si>
  <si>
    <t xml:space="preserve">Matric Técnico </t>
  </si>
  <si>
    <t>Cromafenozida</t>
  </si>
  <si>
    <t>21000.001130/2005-82</t>
  </si>
  <si>
    <t>Cropstar</t>
  </si>
  <si>
    <t>21000.013385/2003-04</t>
  </si>
  <si>
    <t xml:space="preserve">Tebuconazole Nortox </t>
  </si>
  <si>
    <t>21000.005872/2001-23</t>
  </si>
  <si>
    <t xml:space="preserve">Pitcher 480 EC </t>
  </si>
  <si>
    <t xml:space="preserve">Clorpirifós </t>
  </si>
  <si>
    <t>21000.009048/2003-12</t>
  </si>
  <si>
    <t xml:space="preserve">Penoxsulam Pré-Mistura Dow Agrosciences </t>
  </si>
  <si>
    <t xml:space="preserve">Penoxsulam </t>
  </si>
  <si>
    <t>21000.010093/2002-21</t>
  </si>
  <si>
    <t xml:space="preserve">Terraclor Técnico Crompton </t>
  </si>
  <si>
    <t>Quintozeno</t>
  </si>
  <si>
    <t>Crompton</t>
  </si>
  <si>
    <t>21000.010528/2003-18</t>
  </si>
  <si>
    <t xml:space="preserve">Thiram Técnico Crompton </t>
  </si>
  <si>
    <t xml:space="preserve">Tiram </t>
  </si>
  <si>
    <t>21000.003071/2000-42</t>
  </si>
  <si>
    <t>Catcher 480 EC</t>
  </si>
  <si>
    <t>21000.002953/1999-78</t>
  </si>
  <si>
    <t>Glifos N</t>
  </si>
  <si>
    <t>21000.010802/2001-97</t>
  </si>
  <si>
    <t xml:space="preserve">Ciclone </t>
  </si>
  <si>
    <t xml:space="preserve">Cromafenozida </t>
  </si>
  <si>
    <t>21000.000489/2005-11</t>
  </si>
  <si>
    <t>Rodazim 500 SC</t>
  </si>
  <si>
    <t>21000.004646/2005-59</t>
  </si>
  <si>
    <t xml:space="preserve">Maxcel </t>
  </si>
  <si>
    <t>21000.002691/1995-08</t>
  </si>
  <si>
    <t xml:space="preserve">Merpan 500 WP </t>
  </si>
  <si>
    <t>21000.012774/2003-12</t>
  </si>
  <si>
    <t xml:space="preserve">Acefato Técnico Sinon </t>
  </si>
  <si>
    <t>21000.005780/2001-43</t>
  </si>
  <si>
    <t>Pren-D</t>
  </si>
  <si>
    <t>21000.005160/2005-38</t>
  </si>
  <si>
    <t>Biogenol</t>
  </si>
  <si>
    <t xml:space="preserve">Metil Eugenol </t>
  </si>
  <si>
    <t>21000.000085/2002-76</t>
  </si>
  <si>
    <t xml:space="preserve">Biflex Treebags </t>
  </si>
  <si>
    <t>21000.008005/2002-21</t>
  </si>
  <si>
    <t>Platinun</t>
  </si>
  <si>
    <t xml:space="preserve">Tiametoxam; Cipermetrina </t>
  </si>
  <si>
    <t>21000.011614/2004-29</t>
  </si>
  <si>
    <t xml:space="preserve">Tebuconazole 95 Técnico Helm </t>
  </si>
  <si>
    <t>21000.003105/2005-11</t>
  </si>
  <si>
    <t xml:space="preserve">Difenoconazole 94 Técnico Helm </t>
  </si>
  <si>
    <t>21000.006466/2001-88</t>
  </si>
  <si>
    <t>Taj</t>
  </si>
  <si>
    <t>21000.001614/2004-11</t>
  </si>
  <si>
    <t xml:space="preserve">Profenofós Técnico BR </t>
  </si>
  <si>
    <t>21000.008220/2001-41</t>
  </si>
  <si>
    <t>Metsulfuron Técnico Condax</t>
  </si>
  <si>
    <t xml:space="preserve">Metsufuron-Metílico </t>
  </si>
  <si>
    <t>Condax</t>
  </si>
  <si>
    <t>21000.010731/2001-23</t>
  </si>
  <si>
    <t xml:space="preserve">Metsulfuron Methyl Técnico </t>
  </si>
  <si>
    <t>Metsufuron-Metílico</t>
  </si>
  <si>
    <t>21000.010997/2002-56</t>
  </si>
  <si>
    <t>Sulfometuron Methyl Técnico</t>
  </si>
  <si>
    <t>21000.007378/2001-01</t>
  </si>
  <si>
    <t xml:space="preserve">Bio Plutella </t>
  </si>
  <si>
    <t>(Z)-11-Hexadecenal; (Z)-11Hexadedecenyl</t>
  </si>
  <si>
    <t>21000.004474/2004-32</t>
  </si>
  <si>
    <t xml:space="preserve">Paradox </t>
  </si>
  <si>
    <t>21000.000405/2005-31</t>
  </si>
  <si>
    <t>Tebuthiuron Técnico Volcano</t>
  </si>
  <si>
    <t>21000.000145/2005-01</t>
  </si>
  <si>
    <t>Tebuconazole Técnico Rotam</t>
  </si>
  <si>
    <t>21000.004868/2002-29</t>
  </si>
  <si>
    <t xml:space="preserve">Designer </t>
  </si>
  <si>
    <t>Látex sintético e fluido de organosilicone surfactante</t>
  </si>
  <si>
    <t>21000.004869/2002-73</t>
  </si>
  <si>
    <t xml:space="preserve">Sticman </t>
  </si>
  <si>
    <t>21000.004870/2002-06</t>
  </si>
  <si>
    <t>Arreglo</t>
  </si>
  <si>
    <t>21000.010719/2004-61</t>
  </si>
  <si>
    <t>Success 0,02 CB</t>
  </si>
  <si>
    <t>21000.007424/2002-45</t>
  </si>
  <si>
    <t xml:space="preserve">Metsulfuron Técnico Nufarm </t>
  </si>
  <si>
    <t>21000.000105/2004-71</t>
  </si>
  <si>
    <t>Accent</t>
  </si>
  <si>
    <t>21000.000104/2004-26</t>
  </si>
  <si>
    <t>Nicosulfuron Técnico</t>
  </si>
  <si>
    <t>21000.008541/2005-79</t>
  </si>
  <si>
    <t>Atento</t>
  </si>
  <si>
    <t>21000.001961/2004-43</t>
  </si>
  <si>
    <t xml:space="preserve">Rapel </t>
  </si>
  <si>
    <t>21000.008044/2001-47</t>
  </si>
  <si>
    <t>Clotimuron Técnico Condax</t>
  </si>
  <si>
    <t>21000.001631/1999-66</t>
  </si>
  <si>
    <t>Senior WG</t>
  </si>
  <si>
    <t>21000.011352/2005-83</t>
  </si>
  <si>
    <t xml:space="preserve">Bio Diabrotica </t>
  </si>
  <si>
    <t xml:space="preserve">1,4-Dimetoxibenzeno </t>
  </si>
  <si>
    <t>21000.002294/2004-16</t>
  </si>
  <si>
    <t>Zetanil</t>
  </si>
  <si>
    <t>21000.011182/2002-94</t>
  </si>
  <si>
    <t>Truper</t>
  </si>
  <si>
    <t>Fluroxipir-Meptílico; Triclopir-Butotílico</t>
  </si>
  <si>
    <t>21000.005159/2005-11</t>
  </si>
  <si>
    <t xml:space="preserve">Bio Mea </t>
  </si>
  <si>
    <t>E4,Z7-tridecadien-1-yl acetate; E4,Z7,Z10-tridecatrien-1-yl acetate</t>
  </si>
  <si>
    <t>21000.007178/2005-74</t>
  </si>
  <si>
    <t>Lambda-Cyhalotrin 97 Técnico Helm</t>
  </si>
  <si>
    <t>21000.004259/2004-31</t>
  </si>
  <si>
    <t xml:space="preserve">Aminopilalide Ácido Técnico </t>
  </si>
  <si>
    <t>Aminopiralide</t>
  </si>
  <si>
    <t>21000.003805/2005-06</t>
  </si>
  <si>
    <t xml:space="preserve">Hexazinona Técnico Volcano </t>
  </si>
  <si>
    <t>21000.004868/2004-91</t>
  </si>
  <si>
    <t xml:space="preserve">Dominum </t>
  </si>
  <si>
    <t xml:space="preserve">Aminopiralide </t>
  </si>
  <si>
    <t>21000.013418/2004-99</t>
  </si>
  <si>
    <t xml:space="preserve">Tebuconazole 200 EC Helm </t>
  </si>
  <si>
    <t>21000.006667/2005-17</t>
  </si>
  <si>
    <t>TebuHelm</t>
  </si>
  <si>
    <t>21000.003594/2004-12</t>
  </si>
  <si>
    <t>Bifenthrin Técnico FMC</t>
  </si>
  <si>
    <t>21000.005793/2004-65</t>
  </si>
  <si>
    <t>Boral Técnico</t>
  </si>
  <si>
    <t>21000.004963/2002-22</t>
  </si>
  <si>
    <t>Spotlight</t>
  </si>
  <si>
    <t>21000.011116/2004-88</t>
  </si>
  <si>
    <t>Aim</t>
  </si>
  <si>
    <t>21000.011117/2004-21</t>
  </si>
  <si>
    <t xml:space="preserve">Rage </t>
  </si>
  <si>
    <t>21000.010795/2001-23</t>
  </si>
  <si>
    <t>Matric</t>
  </si>
  <si>
    <t>21000.010386/2001-27</t>
  </si>
  <si>
    <t>Sementiran 500 SC</t>
  </si>
  <si>
    <t>Enro</t>
  </si>
  <si>
    <t>21000.011281/2004-38</t>
  </si>
  <si>
    <t xml:space="preserve">Novazim </t>
  </si>
  <si>
    <t>21000.012177/2003-80</t>
  </si>
  <si>
    <t xml:space="preserve">Clorim </t>
  </si>
  <si>
    <t>21000.003952/2005-78</t>
  </si>
  <si>
    <t>Difenoconazole 250 EC Helm</t>
  </si>
  <si>
    <t>21000.014528/2005-59</t>
  </si>
  <si>
    <t>Glifosato Atanor 48</t>
  </si>
  <si>
    <t>21000.012897/2003-45</t>
  </si>
  <si>
    <t>Turf Óleo</t>
  </si>
  <si>
    <t>21000.010385/2001-82</t>
  </si>
  <si>
    <t>Mayran Técnico</t>
  </si>
  <si>
    <t>21000.007961/2004-57</t>
  </si>
  <si>
    <t>Imunit</t>
  </si>
  <si>
    <t>Alfa-cipermetrina; Teflubenzurom</t>
  </si>
  <si>
    <t>21000.013286/2003-14</t>
  </si>
  <si>
    <t>Flumetralin Técnico WT</t>
  </si>
  <si>
    <t>21000.007183/2004-04</t>
  </si>
  <si>
    <t>Fomesafen Técnico SYN</t>
  </si>
  <si>
    <t>21000.003847/2004-58</t>
  </si>
  <si>
    <t>Roundup Ultra</t>
  </si>
  <si>
    <t>21000.004941/2002-62</t>
  </si>
  <si>
    <t>Acetamiprid Técnico Agripec</t>
  </si>
  <si>
    <t>21000.004847/2004-75</t>
  </si>
  <si>
    <t>Roundup Transorb R</t>
  </si>
  <si>
    <t>21000.002889/2006-33</t>
  </si>
  <si>
    <t>Bio Bonagota</t>
  </si>
  <si>
    <t>(E,Z)-3,5-dodecadienila; (Z)-9-hexadecenila; (Z)-5-dodecenila</t>
  </si>
  <si>
    <t>21000.003458/2006-94</t>
  </si>
  <si>
    <t>Bio Carambolae</t>
  </si>
  <si>
    <t>21000.002890/2006-68</t>
  </si>
  <si>
    <t>Bio Broca</t>
  </si>
  <si>
    <t>Metanol; Etanol</t>
  </si>
  <si>
    <t>21000.006349/1999-75</t>
  </si>
  <si>
    <t>Trecatol</t>
  </si>
  <si>
    <t xml:space="preserve">Benalaxil; Mancozebe </t>
  </si>
  <si>
    <t>21000.011317/2004-83</t>
  </si>
  <si>
    <t>Cyhexatin Técnico Chemia</t>
  </si>
  <si>
    <t xml:space="preserve">Cihexatina </t>
  </si>
  <si>
    <t xml:space="preserve">Chemia </t>
  </si>
  <si>
    <t>21000.000369/2001-81</t>
  </si>
  <si>
    <t>Taspa</t>
  </si>
  <si>
    <t>Propiconazol; Difeconazol</t>
  </si>
  <si>
    <t>21000.013891/2004-76</t>
  </si>
  <si>
    <t>Echo WG</t>
  </si>
  <si>
    <t>21000.011460/2003-94</t>
  </si>
  <si>
    <t>Curbix Técnico</t>
  </si>
  <si>
    <t>21000.003889/2005-70</t>
  </si>
  <si>
    <t>Picloram Técnico</t>
  </si>
  <si>
    <t>21000.012394/2004-51</t>
  </si>
  <si>
    <t>Quicksilver 400 EC</t>
  </si>
  <si>
    <t>21000.012330/2003-79</t>
  </si>
  <si>
    <t xml:space="preserve">Glyphotal </t>
  </si>
  <si>
    <t>21000.008042/2001-58</t>
  </si>
  <si>
    <t xml:space="preserve">Imazetapyr Técnico Condax </t>
  </si>
  <si>
    <t>21000.008465/1999-01</t>
  </si>
  <si>
    <t>Czar</t>
  </si>
  <si>
    <t>21000.012396/2004-40</t>
  </si>
  <si>
    <t xml:space="preserve">Aurora </t>
  </si>
  <si>
    <t>21000.002714/2005-71</t>
  </si>
  <si>
    <t>Curbix 200 SC</t>
  </si>
  <si>
    <t xml:space="preserve">Etiprole </t>
  </si>
  <si>
    <t>21000.004965/2000-50</t>
  </si>
  <si>
    <t xml:space="preserve">Bavistin </t>
  </si>
  <si>
    <t>21000.006335/2001-09</t>
  </si>
  <si>
    <t xml:space="preserve">Samurai </t>
  </si>
  <si>
    <t>21000.008467/1999-91</t>
  </si>
  <si>
    <t xml:space="preserve">Tebutiuron Técnico Milenia </t>
  </si>
  <si>
    <t>Ano de 2005</t>
  </si>
  <si>
    <t>21000.006775/2004-09</t>
  </si>
  <si>
    <t xml:space="preserve">Nativo </t>
  </si>
  <si>
    <t>Trifloxistrobina; Tebuconazole</t>
  </si>
  <si>
    <t>21000.007445/2004-22</t>
  </si>
  <si>
    <t xml:space="preserve">Azoxistrobina Pré-Mistura </t>
  </si>
  <si>
    <t>21000.002772/2000-64</t>
  </si>
  <si>
    <t>Mentor</t>
  </si>
  <si>
    <t>21000.001496/2001-06</t>
  </si>
  <si>
    <t xml:space="preserve">Bellkute </t>
  </si>
  <si>
    <t>Iminoctadina</t>
  </si>
  <si>
    <t>21000.009756/2003-45</t>
  </si>
  <si>
    <t>Isca Tamanduá Bandeira - Sf</t>
  </si>
  <si>
    <t xml:space="preserve">Biosoja </t>
  </si>
  <si>
    <t>21000.004871/2002-42</t>
  </si>
  <si>
    <t>Bond A</t>
  </si>
  <si>
    <t xml:space="preserve">Álcool oxialquilado alifático primário </t>
  </si>
  <si>
    <t>21000.004873/2002-31</t>
  </si>
  <si>
    <t>Bond B</t>
  </si>
  <si>
    <t>21000.004872/2002-97</t>
  </si>
  <si>
    <t>Bond C</t>
  </si>
  <si>
    <t>21000.007067/2001-34</t>
  </si>
  <si>
    <t>Bio Heliothis</t>
  </si>
  <si>
    <t>(Z)-11-Hexadecenal; (Z)-9-Hexadecenal</t>
  </si>
  <si>
    <t>21000.007640/2002-91</t>
  </si>
  <si>
    <t>Derosal Técnico BCS</t>
  </si>
  <si>
    <t>21000.008361/2001-63</t>
  </si>
  <si>
    <t>Academic</t>
  </si>
  <si>
    <t>21000.008836/2003-83</t>
  </si>
  <si>
    <t>Amistar WG</t>
  </si>
  <si>
    <t>21000.009772/2003-38</t>
  </si>
  <si>
    <t>Ethrel F</t>
  </si>
  <si>
    <t>21000.009773/2003-82</t>
  </si>
  <si>
    <t>Ethrel PA</t>
  </si>
  <si>
    <r>
      <rPr>
        <rFont val="Arial"/>
        <b/>
        <color rgb="FF000066"/>
        <sz val="10.0"/>
      </rPr>
      <t>PT</t>
    </r>
    <r>
      <rPr>
        <rFont val="Arial"/>
        <b val="0"/>
        <color rgb="FF000066"/>
        <sz val="10.0"/>
      </rPr>
      <t xml:space="preserve"> - Produto Técnico</t>
    </r>
  </si>
  <si>
    <t>21000.009774/2003-27</t>
  </si>
  <si>
    <t>Ethrel 25 PA</t>
  </si>
  <si>
    <r>
      <rPr>
        <rFont val="Arial"/>
        <b/>
        <color rgb="FF000066"/>
        <sz val="10.0"/>
      </rPr>
      <t>PTN</t>
    </r>
    <r>
      <rPr>
        <rFont val="Arial"/>
        <b val="0"/>
        <color rgb="FF000066"/>
        <sz val="10.0"/>
      </rPr>
      <t xml:space="preserve"> - Produto Técnico a Base de Ingrediente Ativo Novo</t>
    </r>
  </si>
  <si>
    <t>21000.006484/1998-30</t>
  </si>
  <si>
    <t>Quasar</t>
  </si>
  <si>
    <t>Metamidofós</t>
  </si>
  <si>
    <r>
      <rPr>
        <rFont val="Arial"/>
        <b/>
        <color rgb="FF000066"/>
        <sz val="10.0"/>
      </rPr>
      <t>PTE</t>
    </r>
    <r>
      <rPr>
        <rFont val="Arial"/>
        <b val="0"/>
        <color rgb="FF000066"/>
        <sz val="10.0"/>
      </rPr>
      <t xml:space="preserve"> - Produto Técnico Equivalente</t>
    </r>
  </si>
  <si>
    <t>21000.006485/1998-01</t>
  </si>
  <si>
    <t>Gladiador</t>
  </si>
  <si>
    <r>
      <rPr>
        <rFont val="Arial"/>
        <b/>
        <color rgb="FF000066"/>
        <sz val="10.0"/>
      </rPr>
      <t>Pré-Mistura</t>
    </r>
    <r>
      <rPr>
        <rFont val="Arial"/>
        <b val="0"/>
        <color rgb="FF000066"/>
        <sz val="10.0"/>
      </rPr>
      <t xml:space="preserve"> - Produto Pré-mistura</t>
    </r>
  </si>
  <si>
    <r>
      <rPr>
        <rFont val="Arial"/>
        <b/>
        <color rgb="FF000066"/>
        <sz val="10.0"/>
      </rPr>
      <t xml:space="preserve">PF </t>
    </r>
    <r>
      <rPr>
        <rFont val="Arial"/>
        <b val="0"/>
        <color rgb="FF000066"/>
        <sz val="10.0"/>
      </rPr>
      <t>- Produto Formulado</t>
    </r>
  </si>
  <si>
    <t>Impact 125 SC</t>
  </si>
  <si>
    <r>
      <rPr>
        <rFont val="Arial"/>
        <b/>
        <color rgb="FF000066"/>
        <sz val="10.0"/>
      </rPr>
      <t xml:space="preserve">PFN </t>
    </r>
    <r>
      <rPr>
        <rFont val="Arial"/>
        <b val="0"/>
        <color rgb="FF000066"/>
        <sz val="10.0"/>
      </rPr>
      <t>- Produto Formulado a Base de Ingrediente Ativo Novo</t>
    </r>
  </si>
  <si>
    <t>21000.002841/2004-63</t>
  </si>
  <si>
    <t>Potenzor</t>
  </si>
  <si>
    <r>
      <rPr>
        <rFont val="Arial"/>
        <b/>
        <color rgb="FF000066"/>
        <sz val="10.0"/>
      </rPr>
      <t>PF/PTE</t>
    </r>
    <r>
      <rPr>
        <rFont val="Arial"/>
        <b val="0"/>
        <color rgb="FF000066"/>
        <sz val="10.0"/>
      </rPr>
      <t xml:space="preserve"> - Produto Formulado a Base de Produto Técnico Equivalente</t>
    </r>
  </si>
  <si>
    <t>21000.002843/2004-52</t>
  </si>
  <si>
    <t>Mercury</t>
  </si>
  <si>
    <r>
      <rPr>
        <rFont val="Arial"/>
        <b/>
        <color rgb="FF000066"/>
        <sz val="10.0"/>
      </rPr>
      <t xml:space="preserve">Bio </t>
    </r>
    <r>
      <rPr>
        <rFont val="Arial"/>
        <b val="0"/>
        <color rgb="FF000066"/>
        <sz val="10.0"/>
      </rPr>
      <t>- Produto Formulado Biológico, Microbiológico, Bioquímico, Extrato Vegetal, Regulador de Crescimento ou Semioquímico, de Baixo Risco</t>
    </r>
  </si>
  <si>
    <t>21000.010569/2001-42</t>
  </si>
  <si>
    <t xml:space="preserve">Abamectin Técnico Sinon </t>
  </si>
  <si>
    <r>
      <rPr>
        <rFont val="Arial"/>
        <b/>
        <color rgb="FF000066"/>
        <sz val="10.0"/>
      </rPr>
      <t>Bio/Org</t>
    </r>
    <r>
      <rPr>
        <rFont val="Arial"/>
        <b val="0"/>
        <color rgb="FF000066"/>
        <sz val="10.0"/>
      </rPr>
      <t xml:space="preserve"> - Produto Formulado Biológico, Microbiológico, Bioquímico, Extrato Vegetal, Regulador de Crescimento ou Semioquímico, para a Agricultura Orgânica</t>
    </r>
  </si>
  <si>
    <t>21000.006350/1999-54</t>
  </si>
  <si>
    <t>Tairel M</t>
  </si>
  <si>
    <t>Benalaxil; Mancozebe</t>
  </si>
  <si>
    <t>21000.010792/2001-90</t>
  </si>
  <si>
    <t>Focus WP</t>
  </si>
  <si>
    <t>21000.006819/1998-56</t>
  </si>
  <si>
    <t>Acrobat MZ</t>
  </si>
  <si>
    <t>Mancozebe; Dimetomorfe</t>
  </si>
  <si>
    <t>21000.001182/2003-67</t>
  </si>
  <si>
    <t>Ciromazin Técnico BR</t>
  </si>
  <si>
    <t>Ciromazina</t>
  </si>
  <si>
    <t>21000.004397/2003-30</t>
  </si>
  <si>
    <t>Ametrina Técnica AG</t>
  </si>
  <si>
    <t>21000.003924/2002-16</t>
  </si>
  <si>
    <t>Oxicloreto de Cobre Técnico Fenaproqui</t>
  </si>
  <si>
    <t>21000.000961/2003-45</t>
  </si>
  <si>
    <t>Cyazofamid Técnico</t>
  </si>
  <si>
    <t>Ishihara</t>
  </si>
  <si>
    <t>21000.010960/2002-28</t>
  </si>
  <si>
    <t>Cruser 350 FS</t>
  </si>
  <si>
    <t>21000.012970/2003-89</t>
  </si>
  <si>
    <t>Systhane 250 EC</t>
  </si>
  <si>
    <t>21000.000225/1994-35</t>
  </si>
  <si>
    <t>Captan Fersol 500 TS</t>
  </si>
  <si>
    <t>21000.009143/2001-46</t>
  </si>
  <si>
    <t xml:space="preserve">Iscalure Grafolita </t>
  </si>
  <si>
    <t>(Z)-8-Dodecenyl acetate; (E)-8-dodecenyl acetate; (Z)-8-dodecen-1-ol</t>
  </si>
  <si>
    <t>21000.007946/2002-47</t>
  </si>
  <si>
    <t>Thidiazuron Técnico BCS</t>
  </si>
  <si>
    <t>21000.003030/2002-18</t>
  </si>
  <si>
    <t xml:space="preserve">Photon SC </t>
  </si>
  <si>
    <t>21000.006166/2000-18</t>
  </si>
  <si>
    <t>Ancosar 720</t>
  </si>
  <si>
    <t>Ancom</t>
  </si>
  <si>
    <t>21000.002845/2003-61</t>
  </si>
  <si>
    <t>Prometrina Técnico AG</t>
  </si>
  <si>
    <t>21000.010895/2002-31</t>
  </si>
  <si>
    <t>Mesurol Técnico T</t>
  </si>
  <si>
    <t>Metiocarbe</t>
  </si>
  <si>
    <t>21000.003362/2003-83</t>
  </si>
  <si>
    <t xml:space="preserve">Imazaquim Técnico Basf </t>
  </si>
  <si>
    <t>Imazaquim</t>
  </si>
  <si>
    <t>21000.006356/2002-05</t>
  </si>
  <si>
    <t>Decis Técnico BCS</t>
  </si>
  <si>
    <t>21000.000691/2004-53</t>
  </si>
  <si>
    <t>Biolita</t>
  </si>
  <si>
    <t>21000.009133/2000-20</t>
  </si>
  <si>
    <t>Imazaquim Técnico</t>
  </si>
  <si>
    <t>21000.011202/2002-27</t>
  </si>
  <si>
    <t>Flonicamid Técnico FMC</t>
  </si>
  <si>
    <t>Flonicamide</t>
  </si>
  <si>
    <t>21000.011205/2002-61</t>
  </si>
  <si>
    <t>Flonicamid Técnico</t>
  </si>
  <si>
    <t>21000.005886/2004-90</t>
  </si>
  <si>
    <t>Argenfrut RV</t>
  </si>
  <si>
    <t>Agrovant</t>
  </si>
  <si>
    <t>21000.005771/2004-03</t>
  </si>
  <si>
    <t>Butiuron</t>
  </si>
  <si>
    <t>21000.009395/2003-37</t>
  </si>
  <si>
    <t>Carben 500 SC</t>
  </si>
  <si>
    <t>21000.014193/2004-98</t>
  </si>
  <si>
    <t xml:space="preserve">Celeiro </t>
  </si>
  <si>
    <t>Flutriafol; Tiofanato-Metílico</t>
  </si>
  <si>
    <t>21000.014203/2004-95</t>
  </si>
  <si>
    <t>Impact Duo</t>
  </si>
  <si>
    <t>21000.000962/2003-90</t>
  </si>
  <si>
    <t>Ranman</t>
  </si>
  <si>
    <t>21000.006216/2003-18</t>
  </si>
  <si>
    <t>Larvin WG</t>
  </si>
  <si>
    <t>21000.009149/2000-32</t>
  </si>
  <si>
    <t xml:space="preserve">Soyaquim 700 WG </t>
  </si>
  <si>
    <t>21000.008219/2001-16</t>
  </si>
  <si>
    <t xml:space="preserve">Glifisato Técnico Condax </t>
  </si>
  <si>
    <t>21000.000571/2003-75</t>
  </si>
  <si>
    <t>Metconazole Técnico Basf</t>
  </si>
  <si>
    <t>Metconazol</t>
  </si>
  <si>
    <t>21000.008116/2000-75</t>
  </si>
  <si>
    <t xml:space="preserve">Glifosato 480 Pikapau </t>
  </si>
  <si>
    <t xml:space="preserve">Produtos Químicos São Vicente </t>
  </si>
  <si>
    <t>21000.011206/2002-13</t>
  </si>
  <si>
    <t>Turbine 500 WG</t>
  </si>
  <si>
    <t>21000.011209/2002-49</t>
  </si>
  <si>
    <t>Flonicamid 500 WG</t>
  </si>
  <si>
    <t>21000.000818/2004-34</t>
  </si>
  <si>
    <t>Solara 500</t>
  </si>
  <si>
    <t>21000.008033/2001-67</t>
  </si>
  <si>
    <t>Declare</t>
  </si>
  <si>
    <t>Parationa-Metílica</t>
  </si>
  <si>
    <t>21000.012974/2003-67</t>
  </si>
  <si>
    <t>Engeo Pleno</t>
  </si>
  <si>
    <t>Tiametoxam; Lambda-cialotrina</t>
  </si>
  <si>
    <t>21000.004148/2003-44</t>
  </si>
  <si>
    <t>Glifosato Técnico Atanor II</t>
  </si>
  <si>
    <t>21000.011313/2003-14</t>
  </si>
  <si>
    <t xml:space="preserve">Arrivo Técnico </t>
  </si>
  <si>
    <t>21000.002385/2003-71</t>
  </si>
  <si>
    <t>Zellus SC</t>
  </si>
  <si>
    <t>21000.006025/2000-03</t>
  </si>
  <si>
    <t xml:space="preserve">Dimethenamis-P Técnico </t>
  </si>
  <si>
    <t>Dimetenamida</t>
  </si>
  <si>
    <t>21000.012462/2004-81</t>
  </si>
  <si>
    <t>Metarril WP E9</t>
  </si>
  <si>
    <t>21000.008449/2001-85</t>
  </si>
  <si>
    <t>Raxil FS</t>
  </si>
  <si>
    <t>21000.008785/2003-90</t>
  </si>
  <si>
    <t xml:space="preserve">Bio Tuta </t>
  </si>
  <si>
    <t>Acetatode Tetradecatrienila</t>
  </si>
  <si>
    <t>21000.002789/2004-45</t>
  </si>
  <si>
    <t xml:space="preserve">Agridex </t>
  </si>
  <si>
    <t>21000.002787/2004-56</t>
  </si>
  <si>
    <t>Unióleo</t>
  </si>
  <si>
    <t>21000.002788/2004-09</t>
  </si>
  <si>
    <t>MSO</t>
  </si>
  <si>
    <t>21000.006674/1995-22</t>
  </si>
  <si>
    <t>Glydur</t>
  </si>
  <si>
    <t>Glifosato; Diurom</t>
  </si>
  <si>
    <t>21000.008194/2000-70</t>
  </si>
  <si>
    <t xml:space="preserve">Glifosato Ácido Técnico LDA </t>
  </si>
  <si>
    <t>21000.007875/2001-00</t>
  </si>
  <si>
    <t>Gesagard 500 SC</t>
  </si>
  <si>
    <t>21000.012176/2003-35</t>
  </si>
  <si>
    <t>Portero</t>
  </si>
  <si>
    <t>21000.001523/1996-41</t>
  </si>
  <si>
    <t>Uragan 800 WP</t>
  </si>
  <si>
    <t>Bromacila</t>
  </si>
  <si>
    <t>21000.007264/2001-53</t>
  </si>
  <si>
    <t xml:space="preserve">Cyclanilide Técnico Bayer </t>
  </si>
  <si>
    <t>21000.000822/2004-01</t>
  </si>
  <si>
    <t xml:space="preserve">Paraquat Técnico Sinon </t>
  </si>
  <si>
    <t>21000.007444/2004-88</t>
  </si>
  <si>
    <t>Picoxistrobina Técnica</t>
  </si>
  <si>
    <t>21000.000327/2004-93</t>
  </si>
  <si>
    <t>Potenza</t>
  </si>
  <si>
    <t>21000.010699/2001-85</t>
  </si>
  <si>
    <t>IscalureTML Plug</t>
  </si>
  <si>
    <t>Trimedlure</t>
  </si>
  <si>
    <t>21000.003547/2003-98</t>
  </si>
  <si>
    <t xml:space="preserve">Ricer </t>
  </si>
  <si>
    <t>Penoxsulam</t>
  </si>
  <si>
    <t>21000.003548/2003-32</t>
  </si>
  <si>
    <t xml:space="preserve">Penoxsulam Técnico Dow Agrosciences </t>
  </si>
  <si>
    <t>21000.007459/2000-12</t>
  </si>
  <si>
    <t xml:space="preserve">Alanto </t>
  </si>
  <si>
    <t xml:space="preserve">Tiacloprido </t>
  </si>
  <si>
    <t>21000.003269/2003-79</t>
  </si>
  <si>
    <t xml:space="preserve">Flumetralin Técnico Syngenta </t>
  </si>
  <si>
    <t>21000.008339/2004-66</t>
  </si>
  <si>
    <t>Fluquinconazole Técnico BCS</t>
  </si>
  <si>
    <t>21000.001504/2000-25</t>
  </si>
  <si>
    <t>Bio BM</t>
  </si>
  <si>
    <t>5,9-dimetilpentadecano</t>
  </si>
  <si>
    <t>21000.010708/2003-08</t>
  </si>
  <si>
    <t>Ethrel Técnico BCS</t>
  </si>
  <si>
    <t>21000.003650/2001-76</t>
  </si>
  <si>
    <t>Proplant</t>
  </si>
  <si>
    <t>21000.006003/2001-16</t>
  </si>
  <si>
    <t>Calypso 480 A</t>
  </si>
  <si>
    <t>21000.008912/2000-16</t>
  </si>
  <si>
    <t>Cleaness</t>
  </si>
  <si>
    <t>Carpropamid</t>
  </si>
  <si>
    <t>21000.009738/2003-63</t>
  </si>
  <si>
    <t>Glifosato Fersol 480</t>
  </si>
  <si>
    <t>21000.005329/2001-26</t>
  </si>
  <si>
    <t>Soprano Agricur Técnico</t>
  </si>
  <si>
    <t>21000.007096/2001-04</t>
  </si>
  <si>
    <t>Monceren 250 SC</t>
  </si>
  <si>
    <t>Penicurom</t>
  </si>
  <si>
    <t>21000.007358/2001-22</t>
  </si>
  <si>
    <t>Zoxium Técnico 950</t>
  </si>
  <si>
    <t>Zoxamida</t>
  </si>
  <si>
    <t>21000.010799/2001-10</t>
  </si>
  <si>
    <t>MilbekNock</t>
  </si>
  <si>
    <t>Milbectina</t>
  </si>
  <si>
    <t>21000.004852/2001-35</t>
  </si>
  <si>
    <t>Iscalure BW 10</t>
  </si>
  <si>
    <t>21000.009136/2000-63</t>
  </si>
  <si>
    <t>Imazetapir Técnico Agripec</t>
  </si>
  <si>
    <t>21000.000940/2002-49</t>
  </si>
  <si>
    <t>Thiovit Jet</t>
  </si>
  <si>
    <t>21000.004744/2002-43</t>
  </si>
  <si>
    <t>Callisto</t>
  </si>
  <si>
    <t>21000.004650/2002-74</t>
  </si>
  <si>
    <t>Mesotrione Técnico</t>
  </si>
  <si>
    <t>21000.005979/2000-91</t>
  </si>
  <si>
    <t>Loyalty Técnico</t>
  </si>
  <si>
    <t>Flufenpir-Etil</t>
  </si>
  <si>
    <t>21000.008232/2001-75</t>
  </si>
  <si>
    <t>Hussar</t>
  </si>
  <si>
    <t>Iodossulfurom-Metil</t>
  </si>
  <si>
    <t>21000.005330/2001-51</t>
  </si>
  <si>
    <t>Soprano 125 SC</t>
  </si>
  <si>
    <t>MIlênia</t>
  </si>
  <si>
    <r>
      <rPr>
        <rFont val="Arial"/>
        <b/>
        <color rgb="FF000066"/>
        <sz val="10.0"/>
      </rPr>
      <t>PT</t>
    </r>
    <r>
      <rPr>
        <rFont val="Arial"/>
        <b val="0"/>
        <color rgb="FF000066"/>
        <sz val="10.0"/>
      </rPr>
      <t xml:space="preserve"> - Produto Técnico</t>
    </r>
  </si>
  <si>
    <t>21000.007415/2001-73</t>
  </si>
  <si>
    <t>Delsene SC</t>
  </si>
  <si>
    <r>
      <rPr>
        <rFont val="Arial"/>
        <b/>
        <color rgb="FF000066"/>
        <sz val="10.0"/>
      </rPr>
      <t>PTN</t>
    </r>
    <r>
      <rPr>
        <rFont val="Arial"/>
        <b val="0"/>
        <color rgb="FF000066"/>
        <sz val="10.0"/>
      </rPr>
      <t xml:space="preserve"> - Produto Técnico a Base de Ingrediente Ativo Novo</t>
    </r>
  </si>
  <si>
    <t>21000.009125/2000-83</t>
  </si>
  <si>
    <t>Glifosato Agripec 720 WG</t>
  </si>
  <si>
    <r>
      <rPr>
        <rFont val="Arial"/>
        <b/>
        <color rgb="FF000066"/>
        <sz val="10.0"/>
      </rPr>
      <t>PTE</t>
    </r>
    <r>
      <rPr>
        <rFont val="Arial"/>
        <b val="0"/>
        <color rgb="FF000066"/>
        <sz val="10.0"/>
      </rPr>
      <t xml:space="preserve"> - Produto Técnico Equivalente</t>
    </r>
  </si>
  <si>
    <t>21000.008387/2001-10</t>
  </si>
  <si>
    <t>Collis</t>
  </si>
  <si>
    <t>Boscalida; Cresoxim-Metílico</t>
  </si>
  <si>
    <r>
      <rPr>
        <rFont val="Arial"/>
        <b/>
        <color rgb="FF000066"/>
        <sz val="10.0"/>
      </rPr>
      <t>Pré-Mistura</t>
    </r>
    <r>
      <rPr>
        <rFont val="Arial"/>
        <b val="0"/>
        <color rgb="FF000066"/>
        <sz val="10.0"/>
      </rPr>
      <t xml:space="preserve"> - Produto Pré-mistura</t>
    </r>
  </si>
  <si>
    <t>21000.010756/2001-26</t>
  </si>
  <si>
    <t>ActaraPlus</t>
  </si>
  <si>
    <t>Tiametoxam; Cipermetrina</t>
  </si>
  <si>
    <r>
      <rPr>
        <rFont val="Arial"/>
        <b/>
        <color rgb="FF000066"/>
        <sz val="10.0"/>
      </rPr>
      <t xml:space="preserve">PF </t>
    </r>
    <r>
      <rPr>
        <rFont val="Arial"/>
        <b val="0"/>
        <color rgb="FF000066"/>
        <sz val="10.0"/>
      </rPr>
      <t>- Produto Formulado</t>
    </r>
  </si>
  <si>
    <t>21000.002270/2002-03</t>
  </si>
  <si>
    <t>Penncozeb WG</t>
  </si>
  <si>
    <r>
      <rPr>
        <rFont val="Arial"/>
        <b/>
        <color rgb="FF000066"/>
        <sz val="10.0"/>
      </rPr>
      <t xml:space="preserve">PFN </t>
    </r>
    <r>
      <rPr>
        <rFont val="Arial"/>
        <b val="0"/>
        <color rgb="FF000066"/>
        <sz val="10.0"/>
      </rPr>
      <t>- Produto Formulado a Base de Ingrediente Ativo Novo</t>
    </r>
  </si>
  <si>
    <t>21000.002273/2002-39</t>
  </si>
  <si>
    <t>Vondozeb 800 WP</t>
  </si>
  <si>
    <r>
      <rPr>
        <rFont val="Arial"/>
        <b/>
        <color rgb="FF000066"/>
        <sz val="10.0"/>
      </rPr>
      <t>PF/PTE</t>
    </r>
    <r>
      <rPr>
        <rFont val="Arial"/>
        <b val="0"/>
        <color rgb="FF000066"/>
        <sz val="10.0"/>
      </rPr>
      <t xml:space="preserve"> - Produto Formulado a Base de Produto Técnico Equivalente</t>
    </r>
  </si>
  <si>
    <t>21000.005598/2000-10</t>
  </si>
  <si>
    <t>MCPA Ácido Técnico Nufarm</t>
  </si>
  <si>
    <r>
      <rPr>
        <rFont val="Arial"/>
        <b/>
        <color rgb="FF000066"/>
        <sz val="10.0"/>
      </rPr>
      <t xml:space="preserve">Bio </t>
    </r>
    <r>
      <rPr>
        <rFont val="Arial"/>
        <b val="0"/>
        <color rgb="FF000066"/>
        <sz val="10.0"/>
      </rPr>
      <t>- Produto Formulado Biológico, Microbiológico, Bioquímico, Extrato Vegetal, Regulador de Crescimento ou Semioquímico, de Baixo Risco</t>
    </r>
  </si>
  <si>
    <t>21000.001520/1996-52</t>
  </si>
  <si>
    <t>Fertox</t>
  </si>
  <si>
    <r>
      <rPr>
        <rFont val="Arial"/>
        <b/>
        <color rgb="FF000066"/>
        <sz val="10.0"/>
      </rPr>
      <t>Bio/Org</t>
    </r>
    <r>
      <rPr>
        <rFont val="Arial"/>
        <b val="0"/>
        <color rgb="FF000066"/>
        <sz val="10.0"/>
      </rPr>
      <t xml:space="preserve"> - Produto Formulado Biológico, Microbiológico, Bioquímico, Extrato Vegetal, Regulador de Crescimento ou Semioquímico, para a Agricultura Orgânica</t>
    </r>
  </si>
  <si>
    <t>21000.010970/2001-82</t>
  </si>
  <si>
    <t>Plenty</t>
  </si>
  <si>
    <t>21014.000101/1995-45</t>
  </si>
  <si>
    <t>Sulfluramida Técnica Dominus</t>
  </si>
  <si>
    <t>Sulfloramida</t>
  </si>
  <si>
    <t>21000.002664/2002-53</t>
  </si>
  <si>
    <t>Fordor 750 WG</t>
  </si>
  <si>
    <t>Isoxaflutole</t>
  </si>
  <si>
    <t>21000.001252/2001-15</t>
  </si>
  <si>
    <t>U 46 Prime</t>
  </si>
  <si>
    <t>21000.001524/1996-11</t>
  </si>
  <si>
    <t>Gillanex</t>
  </si>
  <si>
    <t>Atrazina; Glifosato</t>
  </si>
  <si>
    <t>21000.004940/2002-16</t>
  </si>
  <si>
    <t>Diflubenzuron Técnico Agripec</t>
  </si>
  <si>
    <t>21000.000947/2004-22</t>
  </si>
  <si>
    <t>Eminent 125 EW</t>
  </si>
  <si>
    <t>Tetraconazole</t>
  </si>
  <si>
    <t>21000.008597/2000-19</t>
  </si>
  <si>
    <t>Ethephon Técnico BR Griffin</t>
  </si>
  <si>
    <t>Griffin Brasil</t>
  </si>
  <si>
    <t>21000.006174/2002-26</t>
  </si>
  <si>
    <t>Bellis</t>
  </si>
  <si>
    <t>21000.001784/2000-71</t>
  </si>
  <si>
    <t>Parathion Methyl Técnico Griffin</t>
  </si>
  <si>
    <t>21000.001766/2002-51</t>
  </si>
  <si>
    <t>Microthiol Disperss WG</t>
  </si>
  <si>
    <t>Arkema Química</t>
  </si>
  <si>
    <t>21000.002439/2002-17</t>
  </si>
  <si>
    <t>LI 700</t>
  </si>
  <si>
    <t>Lecitina; Ácido Pripiônico</t>
  </si>
  <si>
    <t>United Agri</t>
  </si>
  <si>
    <t>21000.008719/2003-10</t>
  </si>
  <si>
    <t>Spray Oil 15E</t>
  </si>
  <si>
    <t>Ipiranga</t>
  </si>
  <si>
    <t>21000.007130/2001-32</t>
  </si>
  <si>
    <t>Protreat</t>
  </si>
  <si>
    <t>Carbendazim; Tiram</t>
  </si>
  <si>
    <t>Merck</t>
  </si>
  <si>
    <t>21000.008115/2000-21</t>
  </si>
  <si>
    <t>Glifosato Técnico Pikapau</t>
  </si>
  <si>
    <t>Produtos Químicos São Vicente</t>
  </si>
  <si>
    <t>21000.000128/2000-51</t>
  </si>
  <si>
    <t>Pendimethalin Sanachem 500 EC</t>
  </si>
  <si>
    <t>21000.007105/2003-11</t>
  </si>
  <si>
    <t>Grap'Oil</t>
  </si>
  <si>
    <t>21000.001497/2001-42</t>
  </si>
  <si>
    <t>Bellkute Técnico</t>
  </si>
  <si>
    <t>Hokko do Brasil</t>
  </si>
  <si>
    <t>21000.004352/2000-12</t>
  </si>
  <si>
    <t>Pyroquilon Técnico</t>
  </si>
  <si>
    <t>Piroquilon</t>
  </si>
  <si>
    <t>21000.007800/1999-44</t>
  </si>
  <si>
    <t>Regio</t>
  </si>
  <si>
    <t>21000.007801/1999-15</t>
  </si>
  <si>
    <t>Praise</t>
  </si>
  <si>
    <t>21000.007177/1998-76</t>
  </si>
  <si>
    <t>Topgan 150</t>
  </si>
  <si>
    <t>21000.007473/2001-05</t>
  </si>
  <si>
    <t>Pectichem</t>
  </si>
  <si>
    <t>Gossiplure</t>
  </si>
  <si>
    <t>21000.009127/2000-72</t>
  </si>
  <si>
    <t>Zethapyr 106 SL</t>
  </si>
  <si>
    <t>21000.008832/2003-03</t>
  </si>
  <si>
    <t>Connect</t>
  </si>
  <si>
    <t>21000.003273/1999-07</t>
  </si>
  <si>
    <t>Tidy 700</t>
  </si>
  <si>
    <t>21000.006120/2001-80</t>
  </si>
  <si>
    <t>Gamma Cyhalothrin Técnico Cheminova</t>
  </si>
  <si>
    <t>Gama-Cialotrina</t>
  </si>
  <si>
    <t>21000.006410/2001-23</t>
  </si>
  <si>
    <t>Gamma Cyhalothrin Técnico</t>
  </si>
  <si>
    <t>21000.010973/2001-16</t>
  </si>
  <si>
    <t>CottonQuik</t>
  </si>
  <si>
    <t>21000.009008/2003-62</t>
  </si>
  <si>
    <t>Panzer 250 WDG</t>
  </si>
  <si>
    <t>21000.004258/2002-25</t>
  </si>
  <si>
    <t>Grazon BR</t>
  </si>
  <si>
    <t>21000.006119/2001-55</t>
  </si>
  <si>
    <t>Nexide</t>
  </si>
  <si>
    <t>21000.001183/2003-10</t>
  </si>
  <si>
    <t>Lufenuron Técnico BR</t>
  </si>
  <si>
    <t>21000.006116/2001-11</t>
  </si>
  <si>
    <t>Fentrol</t>
  </si>
  <si>
    <t>21000.008043/2001-01</t>
  </si>
  <si>
    <t>Carbendazin Técnico Condax</t>
  </si>
  <si>
    <t>21000.006411/2001-78</t>
  </si>
  <si>
    <t>Stallion 60 CS</t>
  </si>
  <si>
    <t>21000.006412/2001-12</t>
  </si>
  <si>
    <t>Stallion 150 CS</t>
  </si>
  <si>
    <t>21000.002698/2002-01</t>
  </si>
  <si>
    <t>Choice</t>
  </si>
  <si>
    <t>Mistura de sais polissacarídeos e outros</t>
  </si>
  <si>
    <t>21000.008705/2001-34</t>
  </si>
  <si>
    <t>Ferômonio Plato para Lagarta Militar do Algodoeiro</t>
  </si>
  <si>
    <t>(Z)-9-tetradecenila; (Z)-11-hexadecenal; (Z)-9-dodecenila</t>
  </si>
  <si>
    <t>Plato do Brasil</t>
  </si>
  <si>
    <t>21000.004335/2001-66</t>
  </si>
  <si>
    <t>Citroagrícola</t>
  </si>
  <si>
    <t>Citron</t>
  </si>
  <si>
    <t>21000.009746/2003-18</t>
  </si>
  <si>
    <t>Chopper Florestal</t>
  </si>
  <si>
    <t>21000.005681/2004-12</t>
  </si>
  <si>
    <t>Tuit Florestal</t>
  </si>
  <si>
    <t>21000.007810/2001-56</t>
  </si>
  <si>
    <t>Carbendazim Técnico Cropchem</t>
  </si>
  <si>
    <t>21000.009741/2003-87</t>
  </si>
  <si>
    <t>Scout</t>
  </si>
  <si>
    <t>21000.007724/1999-68</t>
  </si>
  <si>
    <t>Atramix 500 SC</t>
  </si>
  <si>
    <t>21000.006483/1998-77</t>
  </si>
  <si>
    <t>Rivat</t>
  </si>
  <si>
    <t>21000.008244/2000-19</t>
  </si>
  <si>
    <t>Giz Plus</t>
  </si>
  <si>
    <t>21000.010649/2003-60</t>
  </si>
  <si>
    <t>Flutriafol Técnico UK</t>
  </si>
  <si>
    <t>21000.004939/2002-93</t>
  </si>
  <si>
    <t>Imidacloprid Técnico Agripec</t>
  </si>
  <si>
    <t>21000.003754/2002-61</t>
  </si>
  <si>
    <t>Tepraloxydim Técnico</t>
  </si>
  <si>
    <t>Tepraloxidim</t>
  </si>
  <si>
    <t>21000.001872/2003-16</t>
  </si>
  <si>
    <t>21000.003753/2002-17</t>
  </si>
  <si>
    <t>Tepraloxydim Pré-Mistura 30%</t>
  </si>
  <si>
    <t>21000.003180/1998-39</t>
  </si>
  <si>
    <t>Roundup Ready</t>
  </si>
  <si>
    <t>21000.007827/2001-11</t>
  </si>
  <si>
    <t>Cymoxanil Técnico Oxon</t>
  </si>
  <si>
    <t>21000.009434/2001-34</t>
  </si>
  <si>
    <t>Kabuki Técnico</t>
  </si>
  <si>
    <t>Piraflufem-Etil</t>
  </si>
  <si>
    <t>21000.009749/2003-43</t>
  </si>
  <si>
    <t>Galigan 240 F</t>
  </si>
  <si>
    <t>21000.007330/2002-76</t>
  </si>
  <si>
    <t>Kabuki</t>
  </si>
  <si>
    <t>Hokko</t>
  </si>
  <si>
    <t>21000.005980/2000-15</t>
  </si>
  <si>
    <t>Loyalty</t>
  </si>
  <si>
    <t>Flufenpir-Etilico</t>
  </si>
  <si>
    <t>21000.010961/2002-72</t>
  </si>
  <si>
    <t>Polo 500 SC</t>
  </si>
  <si>
    <t>21000.000902/2003-77</t>
  </si>
  <si>
    <t>Premier Duo</t>
  </si>
  <si>
    <t>21000.010840/2003-10</t>
  </si>
  <si>
    <t>Systhane Técnico DAS</t>
  </si>
  <si>
    <t>21000.010811/2002-69</t>
  </si>
  <si>
    <t>Mesurol Isca</t>
  </si>
  <si>
    <t>21000.004859/2001-57</t>
  </si>
  <si>
    <t>Carfentrazone Ethyl Técnico FMC</t>
  </si>
  <si>
    <t>21000.010342/2001-05</t>
  </si>
  <si>
    <t>Glifosato 480 CS Sinon</t>
  </si>
  <si>
    <t>21000.008466/1999-47</t>
  </si>
  <si>
    <t>Acarit</t>
  </si>
  <si>
    <t>Propagito</t>
  </si>
  <si>
    <t>21000.006486/1995-12</t>
  </si>
  <si>
    <t>Tordon 24 K</t>
  </si>
  <si>
    <t>21000.003166/2001-47</t>
  </si>
  <si>
    <t>Acefato Técnico Cheminova</t>
  </si>
  <si>
    <t>21000.005884/2001-58</t>
  </si>
  <si>
    <t>Envidor Técnico</t>
  </si>
  <si>
    <t>21000.007315/2001-47</t>
  </si>
  <si>
    <t>Envidor</t>
  </si>
  <si>
    <t>21000.000783/2002-71</t>
  </si>
  <si>
    <t>HT-Silcon</t>
  </si>
  <si>
    <t>Tratamento Térmico</t>
  </si>
  <si>
    <t>Silcon Ambiental</t>
  </si>
  <si>
    <t>21000.007121/2000-61</t>
  </si>
  <si>
    <t>Harpon WG</t>
  </si>
  <si>
    <t>Zoxamida; Cimoxanil</t>
  </si>
  <si>
    <t>21000.007499/2002-26</t>
  </si>
  <si>
    <t>Rivolt 480</t>
  </si>
  <si>
    <t>21000.000532/2001-14</t>
  </si>
  <si>
    <t>Glifosato Nufarm</t>
  </si>
  <si>
    <t>21000.001889/1998-54</t>
  </si>
  <si>
    <t>Acarstin</t>
  </si>
  <si>
    <t>Ciexatina</t>
  </si>
  <si>
    <t>21000.009148/2000-98</t>
  </si>
  <si>
    <t>Cabrio Top</t>
  </si>
  <si>
    <t>21000.002971/2001-53</t>
  </si>
  <si>
    <t>Sulfentrazone 750 FMC Técnico</t>
  </si>
  <si>
    <t>21000.007443/1998-98</t>
  </si>
  <si>
    <t>Spada WG</t>
  </si>
  <si>
    <r>
      <rPr>
        <rFont val="Arial"/>
        <b/>
        <color rgb="FF000066"/>
        <sz val="10.0"/>
      </rPr>
      <t>PT</t>
    </r>
    <r>
      <rPr>
        <rFont val="Arial"/>
        <b val="0"/>
        <color rgb="FF000066"/>
        <sz val="10.0"/>
      </rPr>
      <t xml:space="preserve"> - Produto Técnico</t>
    </r>
  </si>
  <si>
    <t>21000.002971/2000-72</t>
  </si>
  <si>
    <t>Polyram DF</t>
  </si>
  <si>
    <t>Metiram</t>
  </si>
  <si>
    <r>
      <rPr>
        <rFont val="Arial"/>
        <b/>
        <color rgb="FF000066"/>
        <sz val="10.0"/>
      </rPr>
      <t>PTN</t>
    </r>
    <r>
      <rPr>
        <rFont val="Arial"/>
        <b val="0"/>
        <color rgb="FF000066"/>
        <sz val="10.0"/>
      </rPr>
      <t xml:space="preserve"> - Produto Técnico a Base de Ingrediente Ativo Novo</t>
    </r>
  </si>
  <si>
    <t>21000.006390/2001-91</t>
  </si>
  <si>
    <t>Akito</t>
  </si>
  <si>
    <t>Atofina</t>
  </si>
  <si>
    <r>
      <rPr>
        <rFont val="Arial"/>
        <b/>
        <color rgb="FF000066"/>
        <sz val="10.0"/>
      </rPr>
      <t>PTE</t>
    </r>
    <r>
      <rPr>
        <rFont val="Arial"/>
        <b val="0"/>
        <color rgb="FF000066"/>
        <sz val="10.0"/>
      </rPr>
      <t xml:space="preserve"> - Produto Técnico Equivalente</t>
    </r>
  </si>
  <si>
    <t>21000.000530/2001-17</t>
  </si>
  <si>
    <t>2,4-D 806 Nufarm</t>
  </si>
  <si>
    <r>
      <rPr>
        <rFont val="Arial"/>
        <b/>
        <color rgb="FF000066"/>
        <sz val="10.0"/>
      </rPr>
      <t>Pré-Mistura</t>
    </r>
    <r>
      <rPr>
        <rFont val="Arial"/>
        <b val="0"/>
        <color rgb="FF000066"/>
        <sz val="10.0"/>
      </rPr>
      <t xml:space="preserve"> - Produto Pré-mistura</t>
    </r>
  </si>
  <si>
    <t>21000.000533/2001-51</t>
  </si>
  <si>
    <t>Navajo</t>
  </si>
  <si>
    <r>
      <rPr>
        <rFont val="Arial"/>
        <b/>
        <color rgb="FF000066"/>
        <sz val="10.0"/>
      </rPr>
      <t xml:space="preserve">PF </t>
    </r>
    <r>
      <rPr>
        <rFont val="Arial"/>
        <b val="0"/>
        <color rgb="FF000066"/>
        <sz val="10.0"/>
      </rPr>
      <t>- Produto Formulado</t>
    </r>
  </si>
  <si>
    <t>21000.007392/1998-41</t>
  </si>
  <si>
    <t>Furacarb 100 GR</t>
  </si>
  <si>
    <t>Carbofurano</t>
  </si>
  <si>
    <r>
      <rPr>
        <rFont val="Arial"/>
        <b/>
        <color rgb="FF000066"/>
        <sz val="10.0"/>
      </rPr>
      <t xml:space="preserve">PFN </t>
    </r>
    <r>
      <rPr>
        <rFont val="Arial"/>
        <b val="0"/>
        <color rgb="FF000066"/>
        <sz val="10.0"/>
      </rPr>
      <t>- Produto Formulado a Base de Ingrediente Ativo Novo</t>
    </r>
  </si>
  <si>
    <t>21000.002403/1999-77</t>
  </si>
  <si>
    <t>Garra 450 PM</t>
  </si>
  <si>
    <r>
      <rPr>
        <rFont val="Arial"/>
        <b/>
        <color rgb="FF000066"/>
        <sz val="10.0"/>
      </rPr>
      <t>PF/PTE</t>
    </r>
    <r>
      <rPr>
        <rFont val="Arial"/>
        <b val="0"/>
        <color rgb="FF000066"/>
        <sz val="10.0"/>
      </rPr>
      <t xml:space="preserve"> - Produto Formulado a Base de Produto Técnico Equivalente</t>
    </r>
  </si>
  <si>
    <t>21000.002404/1999-30</t>
  </si>
  <si>
    <t>Supera</t>
  </si>
  <si>
    <r>
      <rPr>
        <rFont val="Arial"/>
        <b/>
        <color rgb="FF000066"/>
        <sz val="10.0"/>
      </rPr>
      <t xml:space="preserve">Bio </t>
    </r>
    <r>
      <rPr>
        <rFont val="Arial"/>
        <b val="0"/>
        <color rgb="FF000066"/>
        <sz val="10.0"/>
      </rPr>
      <t>- Produto Formulado Biológico, Microbiológico, Bioquímico, Extrato Vegetal, Regulador de Crescimento ou Semioquímico, de Baixo Risco</t>
    </r>
  </si>
  <si>
    <t>21000.003554/2001-28</t>
  </si>
  <si>
    <t>Aquila</t>
  </si>
  <si>
    <t>Chemionova</t>
  </si>
  <si>
    <r>
      <rPr>
        <rFont val="Arial"/>
        <b/>
        <color rgb="FF000066"/>
        <sz val="10.0"/>
      </rPr>
      <t>Bio/Org</t>
    </r>
    <r>
      <rPr>
        <rFont val="Arial"/>
        <b val="0"/>
        <color rgb="FF000066"/>
        <sz val="10.0"/>
      </rPr>
      <t xml:space="preserve"> - Produto Formulado Biológico, Microbiológico, Bioquímico, Extrato Vegetal, Regulador de Crescimento ou Semioquímico, para a Agricultura Orgânica</t>
    </r>
  </si>
  <si>
    <t>21000.003517/2001-10</t>
  </si>
  <si>
    <t>Bio Spodoptera</t>
  </si>
  <si>
    <t>(Z)-9-tetradecenila; Z)-11-hexadecenila; (Z)-7-dodecenila</t>
  </si>
  <si>
    <t>21000.009031/2000-12</t>
  </si>
  <si>
    <t>Nicosulfuron Técnico Nortox</t>
  </si>
  <si>
    <t>21000.008117/2000-10</t>
  </si>
  <si>
    <t>Malathion 20</t>
  </si>
  <si>
    <t>Indústria Química Cajazeira</t>
  </si>
  <si>
    <t>21000.008195/2000-14</t>
  </si>
  <si>
    <t>21000.006303/1998-93</t>
  </si>
  <si>
    <t>Metil Parathion Técnico Cheminova</t>
  </si>
  <si>
    <t>21000.008761/2000-98</t>
  </si>
  <si>
    <t>Nicosulfuron Nortox 40 SC</t>
  </si>
  <si>
    <t>21000.002960/2002-54</t>
  </si>
  <si>
    <t>SmartFresh</t>
  </si>
  <si>
    <t>Rohm and Haas</t>
  </si>
  <si>
    <t>21000.004760/2000-74</t>
  </si>
  <si>
    <t>Twister</t>
  </si>
  <si>
    <t>21000.007349/1998-20</t>
  </si>
  <si>
    <t>Graslan 100 Peletizado</t>
  </si>
  <si>
    <t>21000.007467/1994-22</t>
  </si>
  <si>
    <t>Folpet Fersol 500 PM</t>
  </si>
  <si>
    <t>21000.008857/2000-56</t>
  </si>
  <si>
    <t>Cleaness Técnico</t>
  </si>
  <si>
    <t>21000.006475/2001-79</t>
  </si>
  <si>
    <t>Feromônio Plato para Bicudo do Algodoeiro</t>
  </si>
  <si>
    <t>21000.002340/1999-40</t>
  </si>
  <si>
    <t>Glyphosate Técnico</t>
  </si>
  <si>
    <t>21000.009134/2000-74</t>
  </si>
  <si>
    <t>Glifosato Técnico Agripec 95% ID</t>
  </si>
  <si>
    <t>21000.009032/2000-59</t>
  </si>
  <si>
    <t>Endosulfan Técnico Nortox</t>
  </si>
  <si>
    <t>Endossulfam</t>
  </si>
  <si>
    <t>21000.003296/2001-80</t>
  </si>
  <si>
    <t>Abamex Técnico</t>
  </si>
  <si>
    <t>Bernardo Química</t>
  </si>
  <si>
    <t>21000.007848/2001-29</t>
  </si>
  <si>
    <t>Abamectin Técnico Cheminova</t>
  </si>
  <si>
    <t>21014.000100/1995-82</t>
  </si>
  <si>
    <t>Formicida Isca Agripec</t>
  </si>
  <si>
    <t>21000.003830/1993-78</t>
  </si>
  <si>
    <t>MCPA Técnico Agritec</t>
  </si>
  <si>
    <t>Agritec</t>
  </si>
  <si>
    <t>21000.009130/2000-96</t>
  </si>
  <si>
    <t>Nicosulfuron Técnico Agripec</t>
  </si>
  <si>
    <t>21000.008644/2001-13</t>
  </si>
  <si>
    <t>Feromônio Plato para Lagarta Rosada</t>
  </si>
  <si>
    <t>Gossyplure</t>
  </si>
  <si>
    <t>Plato do Brasail</t>
  </si>
  <si>
    <t>21000.003552/2001-39</t>
  </si>
  <si>
    <t>Rapsode</t>
  </si>
  <si>
    <t>Fenoxaprope-P-Etílico</t>
  </si>
  <si>
    <t>21000.009131/2000-31</t>
  </si>
  <si>
    <t>Tebuconazole Técnico Agripec</t>
  </si>
  <si>
    <t>21000.009135/2000-19</t>
  </si>
  <si>
    <t>Glifosato Técnico Agripec 95% GLI</t>
  </si>
  <si>
    <t>21000.009128/2000-17</t>
  </si>
  <si>
    <t>Nicosulfuron Agripec 40 SC</t>
  </si>
  <si>
    <t>21000.005534/2003-53</t>
  </si>
  <si>
    <t>Priori Xtra</t>
  </si>
  <si>
    <t>Azoxistrobina; Ciproconazole</t>
  </si>
  <si>
    <t>21000.007471/2002-99</t>
  </si>
  <si>
    <t>Verdadero 600 WG</t>
  </si>
  <si>
    <t>Tiametoxam; Ciproconazole</t>
  </si>
  <si>
    <t>21000.007813/2001-90</t>
  </si>
  <si>
    <t>Carbendazim Técnico Sinon</t>
  </si>
  <si>
    <t>21000.007229/2001-34</t>
  </si>
  <si>
    <t>Only</t>
  </si>
  <si>
    <t>Imazetapir; Imazapic</t>
  </si>
  <si>
    <t>21000.010571/2001-11</t>
  </si>
  <si>
    <t>Mandarim</t>
  </si>
  <si>
    <t>21000.010798/2001-67</t>
  </si>
  <si>
    <t>Milbeknock Técnico</t>
  </si>
  <si>
    <t>21000.008032/2001-12</t>
  </si>
  <si>
    <t>Grimectin</t>
  </si>
  <si>
    <t>Griffin</t>
  </si>
  <si>
    <t>21000.008762/2000-32</t>
  </si>
  <si>
    <t>Endosulfan Nortox 350 EC</t>
  </si>
  <si>
    <t>21000.007439/1998-11</t>
  </si>
  <si>
    <t>Pivot 30 DF</t>
  </si>
  <si>
    <t>21000.007773/2001-86</t>
  </si>
  <si>
    <t>Abamectin Técnico Griffin</t>
  </si>
  <si>
    <t>21000.005875/2003-29</t>
  </si>
  <si>
    <t>Sphere</t>
  </si>
  <si>
    <t>Trifloxistrobina; Ciproconazole</t>
  </si>
  <si>
    <t>21000.001617/2002-92</t>
  </si>
  <si>
    <t>Tatic</t>
  </si>
  <si>
    <t>Mistura de Polímeros e propilenoglicol</t>
  </si>
  <si>
    <t>21000.000462/2002-77</t>
  </si>
  <si>
    <t>Bond</t>
  </si>
  <si>
    <t>Látex sintético; Fluído de Organosilicone; Álccol oxialquilado</t>
  </si>
  <si>
    <t>21000.009126/2000-28</t>
  </si>
  <si>
    <t>Rival 200 EC</t>
  </si>
  <si>
    <t>21000.001265/2001-94</t>
  </si>
  <si>
    <t>Pilarsato Técnico</t>
  </si>
  <si>
    <t>21000.002690/1995-37</t>
  </si>
  <si>
    <t>Folpan Agricur 800 WDG</t>
  </si>
  <si>
    <t>21000.006165/2000-73</t>
  </si>
  <si>
    <t>Ancosar Técnico</t>
  </si>
  <si>
    <t>Ancon do Brasil</t>
  </si>
  <si>
    <t>21000.008450/2001-18</t>
  </si>
  <si>
    <t>Poncho Técnico</t>
  </si>
  <si>
    <t>21000.007811/2001-09</t>
  </si>
  <si>
    <t>Clorimuron Técnico Cropchem</t>
  </si>
  <si>
    <t>21000.008468/2001-10</t>
  </si>
  <si>
    <t>Focus Técnico</t>
  </si>
  <si>
    <t>21000.004966/2000-02</t>
  </si>
  <si>
    <t>Carbendazin Técnico Mil</t>
  </si>
  <si>
    <t>21000.005856/2002-11</t>
  </si>
  <si>
    <t>Poncho</t>
  </si>
  <si>
    <t>21000.001544/1999-63</t>
  </si>
  <si>
    <t>Ametrina Técnica Atanor</t>
  </si>
  <si>
    <t>21000.001857/1999-49</t>
  </si>
  <si>
    <t>Ametrina Atanor 50 SC</t>
  </si>
  <si>
    <t>21000.007416/2001-18</t>
  </si>
  <si>
    <t>Carbendazim Técnico</t>
  </si>
  <si>
    <t>21000.007109/2001-37</t>
  </si>
  <si>
    <t>Boscalid Técnico</t>
  </si>
  <si>
    <t>21000.008389/2001-09</t>
  </si>
  <si>
    <t>Cantus</t>
  </si>
  <si>
    <t>21000.004916/2002-89</t>
  </si>
  <si>
    <t>Cipermetrina Técnica Nortox Mol</t>
  </si>
  <si>
    <t>21000.007847/2001-84</t>
  </si>
  <si>
    <t>Kraft 36 EC</t>
  </si>
  <si>
    <t>21000.002770/2000-53</t>
  </si>
  <si>
    <t>Fenamidone Técnico Aventis</t>
  </si>
  <si>
    <t>Fenamidona</t>
  </si>
  <si>
    <t>Aventis</t>
  </si>
  <si>
    <t>21000.006613/2000-39</t>
  </si>
  <si>
    <t>Formicida Fumacê</t>
  </si>
  <si>
    <t>Ecco Control</t>
  </si>
  <si>
    <t>21000.007653/1999-11</t>
  </si>
  <si>
    <t>Stratego 250 EC</t>
  </si>
  <si>
    <t>Trifloxistrobina; Propiconazole</t>
  </si>
  <si>
    <t>21000.006178/2000-42</t>
  </si>
  <si>
    <t>Clincher</t>
  </si>
  <si>
    <t>Cialofope-Butilico</t>
  </si>
  <si>
    <t>21000.006177/2000-06</t>
  </si>
  <si>
    <t>Cyhalofop BE Técnico Dow Agrosciences</t>
  </si>
  <si>
    <t>21000.001542/1999-38</t>
  </si>
  <si>
    <t>Trac 50 SC</t>
  </si>
  <si>
    <t>21000.002775/2000-06</t>
  </si>
  <si>
    <t>Oxadiargyl Técncio</t>
  </si>
  <si>
    <t>Oxadiargil</t>
  </si>
  <si>
    <t>21000.003851/2000-92</t>
  </si>
  <si>
    <t>Foramsulfuron Técnico</t>
  </si>
  <si>
    <t>Foramsulfurom</t>
  </si>
  <si>
    <t>21000.004898/2000-73</t>
  </si>
  <si>
    <t>Clorimuron Master Nortox</t>
  </si>
  <si>
    <t>21000.004899/2000-18</t>
  </si>
  <si>
    <t>Imazetapir Plus Nortox</t>
  </si>
  <si>
    <t>21000.000670/2000-12</t>
  </si>
  <si>
    <t>Opus SC</t>
  </si>
  <si>
    <t>21000.004670/2000-83</t>
  </si>
  <si>
    <t>Bio Tribolium</t>
  </si>
  <si>
    <t>4,8-Dimetildecanal</t>
  </si>
  <si>
    <t>21000.005782/2000-51</t>
  </si>
  <si>
    <t>Bio Neo</t>
  </si>
  <si>
    <t>E-11-Hexadecenol; (Z,Z,Z)-3,6,9-tricosatrieno</t>
  </si>
  <si>
    <t>21000.006713/1999-14</t>
  </si>
  <si>
    <t>Sulfato de Cobre Microsal</t>
  </si>
  <si>
    <t>Microsal</t>
  </si>
  <si>
    <t>21000.007277/1998-11</t>
  </si>
  <si>
    <t>Glifosato Atanor</t>
  </si>
  <si>
    <r>
      <rPr>
        <rFont val="Arial"/>
        <b/>
        <color rgb="FF000066"/>
        <sz val="10.0"/>
      </rPr>
      <t>PT</t>
    </r>
    <r>
      <rPr>
        <rFont val="Arial"/>
        <b val="0"/>
        <color rgb="FF000066"/>
        <sz val="10.0"/>
      </rPr>
      <t xml:space="preserve"> - Produto Técnico</t>
    </r>
  </si>
  <si>
    <t>21000.005719/2000-15</t>
  </si>
  <si>
    <t>Derosal Plus</t>
  </si>
  <si>
    <r>
      <rPr>
        <rFont val="Arial"/>
        <b/>
        <color rgb="FF000066"/>
        <sz val="10.0"/>
      </rPr>
      <t>PTN</t>
    </r>
    <r>
      <rPr>
        <rFont val="Arial"/>
        <b val="0"/>
        <color rgb="FF000066"/>
        <sz val="10.0"/>
      </rPr>
      <t xml:space="preserve"> - Produto Técnico a Base de Ingrediente Ativo Novo</t>
    </r>
  </si>
  <si>
    <t>21014.000005/1994-71</t>
  </si>
  <si>
    <t>Oxicloreto de Cobre Técnico</t>
  </si>
  <si>
    <r>
      <rPr>
        <rFont val="Arial"/>
        <b/>
        <color rgb="FF000066"/>
        <sz val="10.0"/>
      </rPr>
      <t>PTE</t>
    </r>
    <r>
      <rPr>
        <rFont val="Arial"/>
        <b val="0"/>
        <color rgb="FF000066"/>
        <sz val="10.0"/>
      </rPr>
      <t xml:space="preserve"> - Produto Técnico Equivalente</t>
    </r>
  </si>
  <si>
    <t>21000.006764/1998-66</t>
  </si>
  <si>
    <t>Promalin</t>
  </si>
  <si>
    <r>
      <rPr>
        <rFont val="Arial"/>
        <b/>
        <color rgb="FF000066"/>
        <sz val="10.0"/>
      </rPr>
      <t>Pré-Mistura</t>
    </r>
    <r>
      <rPr>
        <rFont val="Arial"/>
        <b val="0"/>
        <color rgb="FF000066"/>
        <sz val="10.0"/>
      </rPr>
      <t xml:space="preserve"> - Produto Pré-mistura</t>
    </r>
  </si>
  <si>
    <t>21000.006369/1999-82</t>
  </si>
  <si>
    <t>Curathane</t>
  </si>
  <si>
    <r>
      <rPr>
        <rFont val="Arial"/>
        <b/>
        <color rgb="FF000066"/>
        <sz val="10.0"/>
      </rPr>
      <t xml:space="preserve">PF </t>
    </r>
    <r>
      <rPr>
        <rFont val="Arial"/>
        <b val="0"/>
        <color rgb="FF000066"/>
        <sz val="10.0"/>
      </rPr>
      <t>- Produto Formulado</t>
    </r>
  </si>
  <si>
    <t>21000.006251/1998-91</t>
  </si>
  <si>
    <t>Phenothiol Técnico</t>
  </si>
  <si>
    <t>Phenothiol</t>
  </si>
  <si>
    <r>
      <rPr>
        <rFont val="Arial"/>
        <b/>
        <color rgb="FF000066"/>
        <sz val="10.0"/>
      </rPr>
      <t xml:space="preserve">PFN </t>
    </r>
    <r>
      <rPr>
        <rFont val="Arial"/>
        <b val="0"/>
        <color rgb="FF000066"/>
        <sz val="10.0"/>
      </rPr>
      <t>- Produto Formulado a Base de Ingrediente Ativo Novo</t>
    </r>
  </si>
  <si>
    <t>21000.008282/1999-98</t>
  </si>
  <si>
    <t>Select One Pack</t>
  </si>
  <si>
    <r>
      <rPr>
        <rFont val="Arial"/>
        <b/>
        <color rgb="FF000066"/>
        <sz val="10.0"/>
      </rPr>
      <t>PF/PTE</t>
    </r>
    <r>
      <rPr>
        <rFont val="Arial"/>
        <b val="0"/>
        <color rgb="FF000066"/>
        <sz val="10.0"/>
      </rPr>
      <t xml:space="preserve"> - Produto Formulado a Base de Produto Técnico Equivalente</t>
    </r>
  </si>
  <si>
    <t>21000.007800/2000-30</t>
  </si>
  <si>
    <t>Censor</t>
  </si>
  <si>
    <r>
      <rPr>
        <rFont val="Arial"/>
        <b/>
        <color rgb="FF000066"/>
        <sz val="10.0"/>
      </rPr>
      <t xml:space="preserve">Bio </t>
    </r>
    <r>
      <rPr>
        <rFont val="Arial"/>
        <b val="0"/>
        <color rgb="FF000066"/>
        <sz val="10.0"/>
      </rPr>
      <t>- Produto Formulado Biológico, Microbiológico, Bioquímico, Extrato Vegetal, Regulador de Crescimento ou Semioquímico, de Baixo Risco</t>
    </r>
  </si>
  <si>
    <t>21000.000440/1999-22</t>
  </si>
  <si>
    <t>Ácido 2,4-D Técnico Atanor</t>
  </si>
  <si>
    <r>
      <rPr>
        <rFont val="Arial"/>
        <b/>
        <color rgb="FF000066"/>
        <sz val="10.0"/>
      </rPr>
      <t>Bio/Org</t>
    </r>
    <r>
      <rPr>
        <rFont val="Arial"/>
        <b val="0"/>
        <color rgb="FF000066"/>
        <sz val="10.0"/>
      </rPr>
      <t xml:space="preserve"> - Produto Formulado Biológico, Microbiológico, Bioquímico, Extrato Vegetal, Regulador de Crescimento ou Semioquímico, para a Agricultura Orgânica</t>
    </r>
  </si>
  <si>
    <t>21000.009183/2000-15</t>
  </si>
  <si>
    <t>Engeo</t>
  </si>
  <si>
    <t>21000.007098/2000-12</t>
  </si>
  <si>
    <t>Glifosato Nortox WG</t>
  </si>
  <si>
    <t>21052.000908/1991-16</t>
  </si>
  <si>
    <t>Rabcide 200</t>
  </si>
  <si>
    <t>Ftalida</t>
  </si>
  <si>
    <t>21000.008035/1999-81</t>
  </si>
  <si>
    <t>Bullet</t>
  </si>
  <si>
    <t>Iodossulfurom-Metílico-Sódico</t>
  </si>
  <si>
    <t>21000.009552/1990-47</t>
  </si>
  <si>
    <t>Royaltac CE BR</t>
  </si>
  <si>
    <t>N-Decanol</t>
  </si>
  <si>
    <t>Uniroyal</t>
  </si>
  <si>
    <t>21000.007967/1997-06</t>
  </si>
  <si>
    <t>Cicol</t>
  </si>
  <si>
    <t>Nonil fenol etoxilado</t>
  </si>
  <si>
    <t>21000.003513/1994-04</t>
  </si>
  <si>
    <t>Stopper 500 SC</t>
  </si>
  <si>
    <t>21000.004560/2000-11</t>
  </si>
  <si>
    <t>RMD-1</t>
  </si>
  <si>
    <t>21000.008489/1999-51</t>
  </si>
  <si>
    <t>Zaz</t>
  </si>
  <si>
    <t>21000.007046/1994-74</t>
  </si>
  <si>
    <t>Deferon Técnico</t>
  </si>
  <si>
    <t>21000.008598/2000-63</t>
  </si>
  <si>
    <t>Propanil Técnico GR</t>
  </si>
  <si>
    <t>21000.007438/1998-58</t>
  </si>
  <si>
    <t>Forum Plus</t>
  </si>
  <si>
    <t>Dimetomorfe; Clorotalonil</t>
  </si>
  <si>
    <t>21000.006004/1999-01</t>
  </si>
  <si>
    <t>Pilon WDG</t>
  </si>
  <si>
    <t>21000.002660/2000-11</t>
  </si>
  <si>
    <t>Glifosato Técnico Dow Agrosciences</t>
  </si>
  <si>
    <t>21000.004900/2000-12</t>
  </si>
  <si>
    <t>Imazaquim Ultra Nortox</t>
  </si>
  <si>
    <t>21000.000912/2001-41</t>
  </si>
  <si>
    <t>Retain</t>
  </si>
  <si>
    <t>Cloridrato de Aviglicina</t>
  </si>
  <si>
    <t>21000.009129/2000-61</t>
  </si>
  <si>
    <t>Carbendazin Técnico Agripec</t>
  </si>
  <si>
    <t>21000.005597/2000-67</t>
  </si>
  <si>
    <t>Glifosato Técnico Nufarm</t>
  </si>
  <si>
    <t>21000.000925/1994-57</t>
  </si>
  <si>
    <t>Diuron Técnico Agripec</t>
  </si>
  <si>
    <t>21000.000855/2001-08</t>
  </si>
  <si>
    <t>Glifosato Ácido Técnico Sinon</t>
  </si>
  <si>
    <t>21000.004753/1998-79</t>
  </si>
  <si>
    <t>Beta-Cipermetrina Técnica UPL</t>
  </si>
  <si>
    <t>Arkema</t>
  </si>
  <si>
    <t>21000.002303/2001-06</t>
  </si>
  <si>
    <t>Chlorimuron Técnico Cheminova</t>
  </si>
  <si>
    <t>21000.009132/2000-85</t>
  </si>
  <si>
    <t>Agripec 500 SC</t>
  </si>
  <si>
    <t>21000.008462/1999-69</t>
  </si>
  <si>
    <t>Propargite Técnico Milenia</t>
  </si>
  <si>
    <t>21000.002302/2001-81</t>
  </si>
  <si>
    <t>Fenoxaprop Técnico Cheminova</t>
  </si>
  <si>
    <t>21000.005364/2000-64</t>
  </si>
  <si>
    <t>Boveril WP PL63</t>
  </si>
  <si>
    <t>Itaforte</t>
  </si>
  <si>
    <t>21000.000441/1999-95</t>
  </si>
  <si>
    <t>2,4-D Amina 72</t>
  </si>
  <si>
    <t>21000.007727/2000-04</t>
  </si>
  <si>
    <t>Ethylbloc</t>
  </si>
  <si>
    <t>21000.005849/2002-10</t>
  </si>
  <si>
    <t>Hexaron WG</t>
  </si>
  <si>
    <t>Hexazinona; Diuron</t>
  </si>
  <si>
    <t>21000.008468/1999-58</t>
  </si>
  <si>
    <t>Hexazinone Técnico Milenia</t>
  </si>
  <si>
    <t>21000.000942/1998-08</t>
  </si>
  <si>
    <t>Gastoxin B57</t>
  </si>
  <si>
    <t>Casa Bernardo</t>
  </si>
  <si>
    <t>21000.005079/1998-86</t>
  </si>
  <si>
    <t>Cloreto de Benzalcônico Técnico</t>
  </si>
  <si>
    <t>Cloreto de Benzalcônio</t>
  </si>
  <si>
    <t>PRTrade</t>
  </si>
  <si>
    <t>21000.002715/1998-17</t>
  </si>
  <si>
    <t>Giberelina + Indol Butírico Técnico</t>
  </si>
  <si>
    <t>Ácido Giberélico; Ácido Indol butírico</t>
  </si>
  <si>
    <t>21000.004688/1999-90</t>
  </si>
  <si>
    <t>Iodosulfuron Técnico</t>
  </si>
  <si>
    <t>Iodossulfurom-Metílico</t>
  </si>
  <si>
    <t>21000.008393/1999-93</t>
  </si>
  <si>
    <t>Glifosate Potássico Técnico</t>
  </si>
  <si>
    <t>Zeneca</t>
  </si>
  <si>
    <t>21000.008091/1999-15</t>
  </si>
  <si>
    <t>Pulsor Técnico</t>
  </si>
  <si>
    <t>Tifluzamida</t>
  </si>
  <si>
    <t>21000.008461/1999-14</t>
  </si>
  <si>
    <t>Lactofen Técnico Milenia</t>
  </si>
  <si>
    <t>21000.007474/1999-01</t>
  </si>
  <si>
    <t>Permit</t>
  </si>
  <si>
    <t>Dietholate</t>
  </si>
  <si>
    <t>21000.006859/1997-90</t>
  </si>
  <si>
    <t>Antracol 700 PM</t>
  </si>
  <si>
    <t>Propinebe</t>
  </si>
  <si>
    <t>21000.005999/1999-85</t>
  </si>
  <si>
    <t>Abamectin Técnico Nortox</t>
  </si>
  <si>
    <t>21000.005180/1999-91</t>
  </si>
  <si>
    <t>Cipermetrina Técnica Nortox</t>
  </si>
  <si>
    <t>21000.005332/1999-37</t>
  </si>
  <si>
    <t>Piritilen</t>
  </si>
  <si>
    <t>21000.005795/1995-10</t>
  </si>
  <si>
    <t>Shavit Agricur Técnico</t>
  </si>
  <si>
    <t>21000.007051/1998-38</t>
  </si>
  <si>
    <t>Radar</t>
  </si>
  <si>
    <t>21000.006949/1998-61</t>
  </si>
  <si>
    <t>Novapir</t>
  </si>
  <si>
    <t>Beta-Ciflutrina</t>
  </si>
  <si>
    <r>
      <rPr>
        <rFont val="Arial"/>
        <b/>
        <color rgb="FF000066"/>
        <sz val="10.0"/>
      </rPr>
      <t>PT</t>
    </r>
    <r>
      <rPr>
        <rFont val="Arial"/>
        <b val="0"/>
        <color rgb="FF000066"/>
        <sz val="10.0"/>
      </rPr>
      <t xml:space="preserve"> - Produto Técnico</t>
    </r>
  </si>
  <si>
    <t>21000.007170/1998-27</t>
  </si>
  <si>
    <t>Caramba 90</t>
  </si>
  <si>
    <r>
      <rPr>
        <rFont val="Arial"/>
        <b/>
        <color rgb="FF000066"/>
        <sz val="10.0"/>
      </rPr>
      <t>PTN</t>
    </r>
    <r>
      <rPr>
        <rFont val="Arial"/>
        <b val="0"/>
        <color rgb="FF000066"/>
        <sz val="10.0"/>
      </rPr>
      <t xml:space="preserve"> - Produto Técnico a Base de Ingrediente Ativo Novo</t>
    </r>
  </si>
  <si>
    <t>21000.000993/1995-98</t>
  </si>
  <si>
    <t>Metolachlor Agricur Técnico</t>
  </si>
  <si>
    <t>Metolachlor</t>
  </si>
  <si>
    <r>
      <rPr>
        <rFont val="Arial"/>
        <b/>
        <color rgb="FF000066"/>
        <sz val="10.0"/>
      </rPr>
      <t>PTE</t>
    </r>
    <r>
      <rPr>
        <rFont val="Arial"/>
        <b val="0"/>
        <color rgb="FF000066"/>
        <sz val="10.0"/>
      </rPr>
      <t xml:space="preserve"> - Produto Técnico Equivalente</t>
    </r>
  </si>
  <si>
    <t>21000.006741/1998-61</t>
  </si>
  <si>
    <t>Metconazole Técnico</t>
  </si>
  <si>
    <r>
      <rPr>
        <rFont val="Arial"/>
        <b/>
        <color rgb="FF000066"/>
        <sz val="10.0"/>
      </rPr>
      <t>Pré-Mistura</t>
    </r>
    <r>
      <rPr>
        <rFont val="Arial"/>
        <b val="0"/>
        <color rgb="FF000066"/>
        <sz val="10.0"/>
      </rPr>
      <t xml:space="preserve"> - Produto Pré-mistura</t>
    </r>
  </si>
  <si>
    <r>
      <rPr>
        <rFont val="Arial"/>
        <b/>
        <color rgb="FF000066"/>
        <sz val="10.0"/>
      </rPr>
      <t xml:space="preserve">PF </t>
    </r>
    <r>
      <rPr>
        <rFont val="Arial"/>
        <b val="0"/>
        <color rgb="FF000066"/>
        <sz val="10.0"/>
      </rPr>
      <t>- Produto Formulado</t>
    </r>
  </si>
  <si>
    <t>21000.000181/2000-52</t>
  </si>
  <si>
    <t>Naja</t>
  </si>
  <si>
    <r>
      <rPr>
        <rFont val="Arial"/>
        <b/>
        <color rgb="FF000066"/>
        <sz val="10.0"/>
      </rPr>
      <t xml:space="preserve">PFN </t>
    </r>
    <r>
      <rPr>
        <rFont val="Arial"/>
        <b val="0"/>
        <color rgb="FF000066"/>
        <sz val="10.0"/>
      </rPr>
      <t>- Produto Formulado a Base de Ingrediente Ativo Novo</t>
    </r>
  </si>
  <si>
    <t>21000.004194/1998-89</t>
  </si>
  <si>
    <t>Perflan</t>
  </si>
  <si>
    <r>
      <rPr>
        <rFont val="Arial"/>
        <b/>
        <color rgb="FF000066"/>
        <sz val="10.0"/>
      </rPr>
      <t>PF/PTE</t>
    </r>
    <r>
      <rPr>
        <rFont val="Arial"/>
        <b val="0"/>
        <color rgb="FF000066"/>
        <sz val="10.0"/>
      </rPr>
      <t xml:space="preserve"> - Produto Formulado a Base de Produto Técnico Equivalente</t>
    </r>
  </si>
  <si>
    <t>21000.006574/1999-10</t>
  </si>
  <si>
    <t>Stage</t>
  </si>
  <si>
    <t>Cloreto de Mepiquat</t>
  </si>
  <si>
    <r>
      <rPr>
        <rFont val="Arial"/>
        <b/>
        <color rgb="FF000066"/>
        <sz val="10.0"/>
      </rPr>
      <t xml:space="preserve">Bio </t>
    </r>
    <r>
      <rPr>
        <rFont val="Arial"/>
        <b val="0"/>
        <color rgb="FF000066"/>
        <sz val="10.0"/>
      </rPr>
      <t>- Produto Formulado Biológico, Microbiológico, Bioquímico, Extrato Vegetal, Regulador de Crescimento ou Semioquímico, de Baixo Risco</t>
    </r>
  </si>
  <si>
    <t>21000.008090/1999-71</t>
  </si>
  <si>
    <t>Pulsor 240 SC</t>
  </si>
  <si>
    <r>
      <rPr>
        <rFont val="Arial"/>
        <b/>
        <color rgb="FF000066"/>
        <sz val="10.0"/>
      </rPr>
      <t>Bio/Org</t>
    </r>
    <r>
      <rPr>
        <rFont val="Arial"/>
        <b val="0"/>
        <color rgb="FF000066"/>
        <sz val="10.0"/>
      </rPr>
      <t xml:space="preserve"> - Produto Formulado Biológico, Microbiológico, Bioquímico, Extrato Vegetal, Regulador de Crescimento ou Semioquímico, para a Agricultura Orgânica</t>
    </r>
  </si>
  <si>
    <t>21000.007445/1998-13</t>
  </si>
  <si>
    <t>Gulliver</t>
  </si>
  <si>
    <t>Azimsulfurom</t>
  </si>
  <si>
    <t>21000.002241/1998-96</t>
  </si>
  <si>
    <t>Conquest</t>
  </si>
  <si>
    <t>21000.001805/1999-45</t>
  </si>
  <si>
    <t>Convence</t>
  </si>
  <si>
    <t>21000.006540/1995-69</t>
  </si>
  <si>
    <t>Sumibase 500 CE</t>
  </si>
  <si>
    <t>Fenitrotiona</t>
  </si>
  <si>
    <t>21000.001091/1996-78</t>
  </si>
  <si>
    <t>2,4-D Agritec</t>
  </si>
  <si>
    <t>21000.006777/1993-01</t>
  </si>
  <si>
    <t>Diuron 500 Agritec</t>
  </si>
  <si>
    <t>21000.004293/1996-07</t>
  </si>
  <si>
    <t>Fegatex</t>
  </si>
  <si>
    <t>21000.005179/1999-10</t>
  </si>
  <si>
    <t>Cipermetrina Nortox 250 EC</t>
  </si>
  <si>
    <t>21000.005689/1999-98</t>
  </si>
  <si>
    <t>Iscalure Tuta</t>
  </si>
  <si>
    <t>(E,Z)-3,8-Tetradecadienila</t>
  </si>
  <si>
    <t>21000.005688/1999-25</t>
  </si>
  <si>
    <t>Iscalure Bonagota</t>
  </si>
  <si>
    <t>(E,Z)-3,5-Dodecadienila</t>
  </si>
  <si>
    <t>21000.002037/1999-19</t>
  </si>
  <si>
    <t>Gachon</t>
  </si>
  <si>
    <t>(Z,E)-9,12-Tetradecadienila</t>
  </si>
  <si>
    <t>21000.002683/1995-71</t>
  </si>
  <si>
    <t>Metolachlor 960 CE</t>
  </si>
  <si>
    <t>21000.000453/1998-93</t>
  </si>
  <si>
    <t>Stimulate</t>
  </si>
  <si>
    <t>21000.003349/1995-35</t>
  </si>
  <si>
    <t>Mancozeb Técnico Elf Atochem</t>
  </si>
  <si>
    <t>Abamex</t>
  </si>
  <si>
    <t>21000.001476/1999-13</t>
  </si>
  <si>
    <t>Bio Trimedlure</t>
  </si>
  <si>
    <t>21000.006537/1995-51</t>
  </si>
  <si>
    <t>Sumiguard 500 PM</t>
  </si>
  <si>
    <t>21000.007320/1993-33</t>
  </si>
  <si>
    <t>Ametrina Técnica Sanachem</t>
  </si>
  <si>
    <t>21000.008394/1999-38</t>
  </si>
  <si>
    <t>Zapp QI</t>
  </si>
  <si>
    <t>Zêneca</t>
  </si>
  <si>
    <t>21000.001977/1996-58</t>
  </si>
  <si>
    <t>21000.002676/2000-16</t>
  </si>
  <si>
    <t>Goltix Técnico</t>
  </si>
  <si>
    <t>Metamitron</t>
  </si>
  <si>
    <t>21000.000465/2000-49</t>
  </si>
  <si>
    <t>Starion 2P</t>
  </si>
  <si>
    <t>21000.008025/1997-82</t>
  </si>
  <si>
    <t>Galben-M</t>
  </si>
  <si>
    <t>Benalaxil</t>
  </si>
  <si>
    <t>21000.005288/1999-47</t>
  </si>
  <si>
    <t>Garant BR</t>
  </si>
  <si>
    <t>21000.002533/1999-82</t>
  </si>
  <si>
    <t>Quimióleo</t>
  </si>
  <si>
    <t>Fenix Agro-Pecus</t>
  </si>
  <si>
    <t>21000.008032/1999-18</t>
  </si>
  <si>
    <t>2,4-D Ácido Técnico Nufarm</t>
  </si>
  <si>
    <t xml:space="preserve">21000.000289/1996-80 </t>
  </si>
  <si>
    <t>Pyretop Técnico</t>
  </si>
  <si>
    <t>Fenvalerato</t>
  </si>
  <si>
    <t>21000.007053/1998-63</t>
  </si>
  <si>
    <t>Stinger</t>
  </si>
  <si>
    <t>21000.007054/1998-26</t>
  </si>
  <si>
    <t>Rustler</t>
  </si>
  <si>
    <t>21000.007052/1998-09</t>
  </si>
  <si>
    <t>Polaris</t>
  </si>
  <si>
    <t>21000.006000/1999-42</t>
  </si>
  <si>
    <t>Abamectin Nortox</t>
  </si>
  <si>
    <t>21000.006910/1993-11</t>
  </si>
  <si>
    <t>Space</t>
  </si>
  <si>
    <t>21000.006690/1999-11</t>
  </si>
  <si>
    <t>Iprovalicarb Técnico</t>
  </si>
  <si>
    <t>Iprovalicarbe</t>
  </si>
  <si>
    <t>21000.008354/1999-96</t>
  </si>
  <si>
    <t>Bion 500 WG</t>
  </si>
  <si>
    <t>Acibenzolar-S-Metil</t>
  </si>
  <si>
    <t>Novartis</t>
  </si>
  <si>
    <t>21000.008355/1999-31</t>
  </si>
  <si>
    <t>Acibenzolar-S-Methyl Técnico</t>
  </si>
  <si>
    <t>21000.006852/2000-99</t>
  </si>
  <si>
    <t>Bio Bicudo</t>
  </si>
  <si>
    <t>21000.005754/1999-58</t>
  </si>
  <si>
    <t>Keshet Agricur Técnico</t>
  </si>
  <si>
    <t>21000.008196/2000-69</t>
  </si>
  <si>
    <t>2,4-D Ácido Técnico BR</t>
  </si>
  <si>
    <t>21000.002553/1999-90</t>
  </si>
  <si>
    <t>Provado 200 SC</t>
  </si>
  <si>
    <t>21000.005797/1995-37</t>
  </si>
  <si>
    <t>Shavit Agricur 250 CE</t>
  </si>
  <si>
    <t>21000.002689/1995-58</t>
  </si>
  <si>
    <t>Mirage 450 EC</t>
  </si>
  <si>
    <t>Procloraz</t>
  </si>
  <si>
    <t>21000.005760/1999-21</t>
  </si>
  <si>
    <t>Brigadier</t>
  </si>
  <si>
    <t>21000.000609/1993-86</t>
  </si>
  <si>
    <t>Alanex 480 CE</t>
  </si>
  <si>
    <t>Alacloro</t>
  </si>
  <si>
    <t>21000.007241/1998-73</t>
  </si>
  <si>
    <t>Cadusafos Técnico FMC</t>
  </si>
  <si>
    <t>21000.005407/2000-10</t>
  </si>
  <si>
    <t>Trifloxysulfuron Sodium Técnico</t>
  </si>
  <si>
    <t>Trifloxisulfurom-Sódico</t>
  </si>
  <si>
    <t>21000.006161/2000-95</t>
  </si>
  <si>
    <t>Enfield</t>
  </si>
  <si>
    <t>21000.005792/2000-97</t>
  </si>
  <si>
    <t>Krismat</t>
  </si>
  <si>
    <t>Ametrina; Trifloxisulfurom-Sódico</t>
  </si>
  <si>
    <t>21000.006282/2000-37</t>
  </si>
  <si>
    <t>Ferocitrus Furão</t>
  </si>
  <si>
    <t>Acetato de (E)-8-dodecenila; (E)-8-dodecenol</t>
  </si>
  <si>
    <t>Coopercitrus</t>
  </si>
  <si>
    <t>21000.008192/2000-81</t>
  </si>
  <si>
    <t>Glifosato Ácido Técnico Milenia</t>
  </si>
  <si>
    <t>21000.001451/1999-84</t>
  </si>
  <si>
    <t>Paracap 450 CS</t>
  </si>
  <si>
    <t>21000.001804/1999-82</t>
  </si>
  <si>
    <t>Folidol MCS</t>
  </si>
  <si>
    <t>21000.007529/1999-92</t>
  </si>
  <si>
    <t>Banavit</t>
  </si>
  <si>
    <t>Aldicarbe</t>
  </si>
  <si>
    <t>Rhône-Poulenc</t>
  </si>
  <si>
    <t>21000.008193/2000-25</t>
  </si>
  <si>
    <t>Glifosato Ácido Técnico BR</t>
  </si>
  <si>
    <t>21000.003980/1999-86</t>
  </si>
  <si>
    <t>Nemacur Técnico NBA</t>
  </si>
  <si>
    <t>Fenamifós</t>
  </si>
  <si>
    <t>21000.006289/1991-98</t>
  </si>
  <si>
    <t>Rabcide Técnico 970</t>
  </si>
  <si>
    <t>21000.001858/1999-10</t>
  </si>
  <si>
    <t>Biographolita</t>
  </si>
  <si>
    <t>Álcool Laurílico; Acetato de (Z)-8-dodecenila; Acetato de (E)-8-dodecenila; (Z)-8-dodecenol</t>
  </si>
  <si>
    <t>21000.005837/1998-01</t>
  </si>
  <si>
    <t>Horizon Duo</t>
  </si>
  <si>
    <t>Tebuconazol; Triadimenol</t>
  </si>
  <si>
    <t>21000.007219/1998-14</t>
  </si>
  <si>
    <t>Spraytex S</t>
  </si>
  <si>
    <t>Óleo mineral</t>
  </si>
  <si>
    <t>21000.000407/1999-57</t>
  </si>
  <si>
    <t>Sweeper 12 DF</t>
  </si>
  <si>
    <t>lmazamoxi</t>
  </si>
  <si>
    <t>21000.000129/2000-04</t>
  </si>
  <si>
    <t>Pendimethalin Técnico Sanachem</t>
  </si>
  <si>
    <t>21000.006967/2000-83</t>
  </si>
  <si>
    <t>Pyraclostrobin Técnico</t>
  </si>
  <si>
    <t>21000.006968/2000-28</t>
  </si>
  <si>
    <t>Opera</t>
  </si>
  <si>
    <t>21000.001543/1999-90</t>
  </si>
  <si>
    <t>Atrazina Técnica Atanor</t>
  </si>
  <si>
    <t>21000.006969/2000-79</t>
  </si>
  <si>
    <t>Comet</t>
  </si>
  <si>
    <t>21000.008093/1999-12</t>
  </si>
  <si>
    <t>Positron Duo</t>
  </si>
  <si>
    <t>Propinebe; Iprovalicarbe</t>
  </si>
  <si>
    <t>21000.003760/1999-80</t>
  </si>
  <si>
    <t>Thiabendazole Técnico</t>
  </si>
  <si>
    <t>Tiabendazol</t>
  </si>
  <si>
    <t>21000.003079/1996-43</t>
  </si>
  <si>
    <t>Kaligreen</t>
  </si>
  <si>
    <t>Bicarbonato de potássio</t>
  </si>
  <si>
    <t>Toyo Denka</t>
  </si>
  <si>
    <t>21000.005759/1999-71</t>
  </si>
  <si>
    <t>Keshet 25 EC</t>
  </si>
  <si>
    <t>21000.001909/2001-44</t>
  </si>
  <si>
    <t>Pirâmide</t>
  </si>
  <si>
    <t>21000.008380/1999-14</t>
  </si>
  <si>
    <t>Bio Pectinophora</t>
  </si>
  <si>
    <t>21000.003006/1998-31</t>
  </si>
  <si>
    <t>Belcocel Técnico</t>
  </si>
  <si>
    <t>Cloreto de Clormequate</t>
  </si>
  <si>
    <t>UCB</t>
  </si>
  <si>
    <t>21000.001625/2001-58</t>
  </si>
  <si>
    <t>Antecip</t>
  </si>
  <si>
    <t>Etefom; Glufosinato - Sal de Amônio</t>
  </si>
  <si>
    <t>21000.001357/2000-93</t>
  </si>
  <si>
    <t>21000.007639/1999-91</t>
  </si>
  <si>
    <t>Trifloxystrobin Técnico</t>
  </si>
  <si>
    <t>21000.007276/1998-58</t>
  </si>
  <si>
    <t>Glifosato Técnico Atanor</t>
  </si>
  <si>
    <t>21000.003103/2000-18</t>
  </si>
  <si>
    <t>Imazetapir Técnico Nortox</t>
  </si>
  <si>
    <t>21000.001734/1999-07</t>
  </si>
  <si>
    <t>Stroby</t>
  </si>
  <si>
    <t>21000.003102/2000-65</t>
  </si>
  <si>
    <t>Chlorimuron Etil Técnico Nortox</t>
  </si>
  <si>
    <t>21000.003104/2000-54</t>
  </si>
  <si>
    <t>Imazaquim Técnico Nortox</t>
  </si>
  <si>
    <t>21000.006635/1999-02</t>
  </si>
  <si>
    <t>Rugby 100 G</t>
  </si>
  <si>
    <t>21000.002315/2000-70</t>
  </si>
  <si>
    <t>Dinamic Técncio</t>
  </si>
  <si>
    <t>21000.004016/2000-70</t>
  </si>
  <si>
    <t>Dinamic</t>
  </si>
  <si>
    <t>Decis 25 UBV</t>
  </si>
  <si>
    <t>Hoechst Schering Agrevo</t>
  </si>
  <si>
    <t>21000.002205/2000-16</t>
  </si>
  <si>
    <t>Kadett</t>
  </si>
  <si>
    <t>21000.006581/1998-96</t>
  </si>
  <si>
    <t>Roundup Dry Técnico</t>
  </si>
  <si>
    <t>21000.009156/2000-34</t>
  </si>
  <si>
    <t>PMG Técnico</t>
  </si>
  <si>
    <t>Soccer 70 WG</t>
  </si>
  <si>
    <t>21000.006981/1999-55</t>
  </si>
  <si>
    <t>Lannate Express</t>
  </si>
  <si>
    <t>21000.007652/1999-59</t>
  </si>
  <si>
    <t>Flint 500 WG</t>
  </si>
  <si>
    <t>21000.007582/2000-33</t>
  </si>
  <si>
    <t>Equip Plus</t>
  </si>
  <si>
    <t>Foransulfurom; Iodosulfurom-Metílico-Sódico</t>
  </si>
  <si>
    <t>21000.004716/1999-23</t>
  </si>
  <si>
    <t>Zoxium 800 PM</t>
  </si>
  <si>
    <t>21000.000982/1998-14</t>
  </si>
  <si>
    <t>Alaclor + Atrazina SC Nortox</t>
  </si>
  <si>
    <t>Alacloro; Atrazina</t>
  </si>
  <si>
    <t>21000.005830/1995-19</t>
  </si>
  <si>
    <t>Carbendazin Técnico Milenia</t>
  </si>
  <si>
    <t>Nufos 480 CE</t>
  </si>
  <si>
    <t>21000.007322/1998-73</t>
  </si>
  <si>
    <t>Artea</t>
  </si>
  <si>
    <t>Ciproconazol; Propiconazol</t>
  </si>
  <si>
    <t>21000.008308/1997-05</t>
  </si>
  <si>
    <t>Azafenidin Técnico</t>
  </si>
  <si>
    <t>Azafenidina</t>
  </si>
  <si>
    <t>21000.005665/1998-45</t>
  </si>
  <si>
    <t>Dinamaz 70 WG</t>
  </si>
  <si>
    <t>21000.002296/1998-88</t>
  </si>
  <si>
    <t>Clorpirifós Técnico Cheminova</t>
  </si>
  <si>
    <t>21000.000532/1999-49</t>
  </si>
  <si>
    <t>Keepdry</t>
  </si>
  <si>
    <t>Irrigação Dias Cruz</t>
  </si>
  <si>
    <t>21000.001953/1999-32</t>
  </si>
  <si>
    <t>Primaiz Gold</t>
  </si>
  <si>
    <t>Atrazina; S-Metolacloro</t>
  </si>
  <si>
    <t>21000.007321/1998-19</t>
  </si>
  <si>
    <t>Primagram Gold</t>
  </si>
  <si>
    <t>21000.005393/1996-89</t>
  </si>
  <si>
    <t>Pilarsato Técnico 620</t>
  </si>
  <si>
    <t>21000.004930/1992-77</t>
  </si>
  <si>
    <t>Simazine Técnico</t>
  </si>
  <si>
    <t>21000.008304/1997-46</t>
  </si>
  <si>
    <t>Style</t>
  </si>
  <si>
    <t>21000.008609/1992-99</t>
  </si>
  <si>
    <t>Sulfato de Estreptomicina Técnico M</t>
  </si>
  <si>
    <t>Estreptomicina</t>
  </si>
  <si>
    <t>Pfizer</t>
  </si>
  <si>
    <t>21000.002020/1996-65</t>
  </si>
  <si>
    <t>Sulfato de Estreptomicina Técnico</t>
  </si>
  <si>
    <t>21000.005183/1998-06</t>
  </si>
  <si>
    <t>Thiophanate Methyl Técnico</t>
  </si>
  <si>
    <t>21000.005184/1998-61</t>
  </si>
  <si>
    <t>Acephate Técnico</t>
  </si>
  <si>
    <r>
      <rPr>
        <rFont val="Arial"/>
        <b/>
        <color rgb="FF000066"/>
        <sz val="10.0"/>
      </rPr>
      <t>PT</t>
    </r>
    <r>
      <rPr>
        <rFont val="Arial"/>
        <b val="0"/>
        <color rgb="FF000066"/>
        <sz val="10.0"/>
      </rPr>
      <t xml:space="preserve"> - Produto Técnico</t>
    </r>
  </si>
  <si>
    <t>21000.007416/1998-15</t>
  </si>
  <si>
    <t>Calypso Técnico</t>
  </si>
  <si>
    <r>
      <rPr>
        <rFont val="Arial"/>
        <b/>
        <color rgb="FF000066"/>
        <sz val="10.0"/>
      </rPr>
      <t>PTN</t>
    </r>
    <r>
      <rPr>
        <rFont val="Arial"/>
        <b val="0"/>
        <color rgb="FF000066"/>
        <sz val="10.0"/>
      </rPr>
      <t xml:space="preserve"> - Produto Técnico a Base de Ingrediente Ativo Novo</t>
    </r>
  </si>
  <si>
    <t>21000.006158/1998-96</t>
  </si>
  <si>
    <t>Karate Zeon 50 CS</t>
  </si>
  <si>
    <r>
      <rPr>
        <rFont val="Arial"/>
        <b/>
        <color rgb="FF000066"/>
        <sz val="10.0"/>
      </rPr>
      <t>PTE</t>
    </r>
    <r>
      <rPr>
        <rFont val="Arial"/>
        <b val="0"/>
        <color rgb="FF000066"/>
        <sz val="10.0"/>
      </rPr>
      <t xml:space="preserve"> - Produto Técnico Equivalente</t>
    </r>
  </si>
  <si>
    <t>21000.001508/1999-08</t>
  </si>
  <si>
    <t>Calypso</t>
  </si>
  <si>
    <r>
      <rPr>
        <rFont val="Arial"/>
        <b/>
        <color rgb="FF000066"/>
        <sz val="10.0"/>
      </rPr>
      <t>Pré-Mistura</t>
    </r>
    <r>
      <rPr>
        <rFont val="Arial"/>
        <b val="0"/>
        <color rgb="FF000066"/>
        <sz val="10.0"/>
      </rPr>
      <t xml:space="preserve"> - Produto Pré-mistura</t>
    </r>
  </si>
  <si>
    <t>21000.006662/1995-43</t>
  </si>
  <si>
    <t>Tamar Técnico</t>
  </si>
  <si>
    <t>Fluazifop-P-Butil</t>
  </si>
  <si>
    <r>
      <rPr>
        <rFont val="Arial"/>
        <b/>
        <color rgb="FF000066"/>
        <sz val="10.0"/>
      </rPr>
      <t xml:space="preserve">PF </t>
    </r>
    <r>
      <rPr>
        <rFont val="Arial"/>
        <b val="0"/>
        <color rgb="FF000066"/>
        <sz val="10.0"/>
      </rPr>
      <t>- Produto Formulado</t>
    </r>
  </si>
  <si>
    <t>21000.008234/1997-62</t>
  </si>
  <si>
    <t>Onic Técnico</t>
  </si>
  <si>
    <t>Alanicarbe</t>
  </si>
  <si>
    <r>
      <rPr>
        <rFont val="Arial"/>
        <b/>
        <color rgb="FF000066"/>
        <sz val="10.0"/>
      </rPr>
      <t xml:space="preserve">PFN </t>
    </r>
    <r>
      <rPr>
        <rFont val="Arial"/>
        <b val="0"/>
        <color rgb="FF000066"/>
        <sz val="10.0"/>
      </rPr>
      <t>- Produto Formulado a Base de Ingrediente Ativo Novo</t>
    </r>
  </si>
  <si>
    <t>21000.005016/1998-66</t>
  </si>
  <si>
    <t>Indoxacarb Técnico</t>
  </si>
  <si>
    <r>
      <rPr>
        <rFont val="Arial"/>
        <b/>
        <color rgb="FF000066"/>
        <sz val="10.0"/>
      </rPr>
      <t>PF/PTE</t>
    </r>
    <r>
      <rPr>
        <rFont val="Arial"/>
        <b val="0"/>
        <color rgb="FF000066"/>
        <sz val="10.0"/>
      </rPr>
      <t xml:space="preserve"> - Produto Formulado a Base de Produto Técnico Equivalente</t>
    </r>
  </si>
  <si>
    <t>21000.004874/1998-93</t>
  </si>
  <si>
    <t>Aramo 200</t>
  </si>
  <si>
    <r>
      <rPr>
        <rFont val="Arial"/>
        <b/>
        <color rgb="FF000066"/>
        <sz val="10.0"/>
      </rPr>
      <t xml:space="preserve">Bio </t>
    </r>
    <r>
      <rPr>
        <rFont val="Arial"/>
        <b val="0"/>
        <color rgb="FF000066"/>
        <sz val="10.0"/>
      </rPr>
      <t>- Produto Formulado Biológico, Microbiológico, Bioquímico, Extrato Vegetal, Regulador de Crescimento ou Semioquímico, de Baixo Risco</t>
    </r>
  </si>
  <si>
    <t>21000.002711/1996-96</t>
  </si>
  <si>
    <t>Gallant R</t>
  </si>
  <si>
    <r>
      <rPr>
        <rFont val="Arial"/>
        <b/>
        <color rgb="FF000066"/>
        <sz val="10.0"/>
      </rPr>
      <t>Bio/Org</t>
    </r>
    <r>
      <rPr>
        <rFont val="Arial"/>
        <b val="0"/>
        <color rgb="FF000066"/>
        <sz val="10.0"/>
      </rPr>
      <t xml:space="preserve"> - Produto Formulado Biológico, Microbiológico, Bioquímico, Extrato Vegetal, Regulador de Crescimento ou Semioquímico, para a Agricultura Orgânica</t>
    </r>
  </si>
  <si>
    <t>21000.006301/1998-68</t>
  </si>
  <si>
    <t>Kocide WDG</t>
  </si>
  <si>
    <t>21000.006447/1998-11</t>
  </si>
  <si>
    <t>Pilarsato</t>
  </si>
  <si>
    <t>21000.003463/1999-34</t>
  </si>
  <si>
    <t>Triade</t>
  </si>
  <si>
    <t>21000.004814/1999-42</t>
  </si>
  <si>
    <t>Premier</t>
  </si>
  <si>
    <t>21000.008307/1997-34</t>
  </si>
  <si>
    <t>Midas BR</t>
  </si>
  <si>
    <t>Famoxadona; Mancozebe</t>
  </si>
  <si>
    <t>21000.007444/1998-51</t>
  </si>
  <si>
    <t>Ranger BR</t>
  </si>
  <si>
    <t>21000.001036/1995-89</t>
  </si>
  <si>
    <t>Terraclor Técnico Uniroyal</t>
  </si>
  <si>
    <t>21000.007545/1999-49</t>
  </si>
  <si>
    <t>Actara 10 GR</t>
  </si>
  <si>
    <t>21000.007183/1999-50</t>
  </si>
  <si>
    <t>Verdadero 20 GR</t>
  </si>
  <si>
    <t>21000.008306/1997-71</t>
  </si>
  <si>
    <t>Avaunt 150</t>
  </si>
  <si>
    <t>21000.008305/1997-17</t>
  </si>
  <si>
    <t>Rumo GDA</t>
  </si>
  <si>
    <t>21000.006532/1995-38</t>
  </si>
  <si>
    <t>Sumyzin 500</t>
  </si>
  <si>
    <t>21000.006539/1995-87</t>
  </si>
  <si>
    <t>Sumirody 300</t>
  </si>
  <si>
    <t>Fenprpopatrina</t>
  </si>
  <si>
    <t>21000.006807/1999-58</t>
  </si>
  <si>
    <t>Rimon Agricur Técnico</t>
  </si>
  <si>
    <t>21000.006808/1999-11</t>
  </si>
  <si>
    <t>Rimon 100 EC</t>
  </si>
  <si>
    <t>21000.006809/1999-83</t>
  </si>
  <si>
    <t>Gallaxy 100 EC</t>
  </si>
  <si>
    <t>21000.007448/1998-10</t>
  </si>
  <si>
    <t>Azimsulfuron Técnico</t>
  </si>
  <si>
    <t>Azinsulfurom</t>
  </si>
  <si>
    <t>21000.003091/1999-91</t>
  </si>
  <si>
    <t>Zoxium Tecnico</t>
  </si>
  <si>
    <t>21000.006847/1998-91</t>
  </si>
  <si>
    <t>Carfentrazone Ethyl Técnico</t>
  </si>
  <si>
    <t>Carfentrazona-Etilica</t>
  </si>
  <si>
    <t>21000.000317/1999-66</t>
  </si>
  <si>
    <t>Starion</t>
  </si>
  <si>
    <t>21000.008265/1992-81</t>
  </si>
  <si>
    <t>Alanex Agricur Técnico</t>
  </si>
  <si>
    <t>21000.008024/1997-10</t>
  </si>
  <si>
    <t>Benalaxyl Técnico</t>
  </si>
  <si>
    <t>21000.007249/1998-85</t>
  </si>
  <si>
    <t>Cobox DF</t>
  </si>
  <si>
    <t>21000.008961/1992-42</t>
  </si>
  <si>
    <t>Falcon Técnico</t>
  </si>
  <si>
    <t>Butroxidim</t>
  </si>
  <si>
    <t>21000.006711/1999-81</t>
  </si>
  <si>
    <t>Aurora 400 EC</t>
  </si>
  <si>
    <t>21000.004974/1998-38</t>
  </si>
  <si>
    <t>Goltix</t>
  </si>
  <si>
    <t>Metamitrona</t>
  </si>
  <si>
    <t>21000.000494/1999-51</t>
  </si>
  <si>
    <t>Agro-Oil</t>
  </si>
  <si>
    <t>21000.006449/1999-21</t>
  </si>
  <si>
    <t>Guardsman</t>
  </si>
  <si>
    <t>Atrazina; Dimetenamida</t>
  </si>
  <si>
    <t>21000.003274/1999-61</t>
  </si>
  <si>
    <t>Topsin 500 TS</t>
  </si>
  <si>
    <t>21000.007565/1997-94</t>
  </si>
  <si>
    <t>Miner'Oil</t>
  </si>
  <si>
    <t>21000.002749/1999-10</t>
  </si>
  <si>
    <t>Finale Técnico AT</t>
  </si>
  <si>
    <t>21000.000288/1996-17</t>
  </si>
  <si>
    <t>Sumibase Técnico</t>
  </si>
  <si>
    <t>21000.008235/1997-25</t>
  </si>
  <si>
    <t>Onic 300</t>
  </si>
  <si>
    <t>21000.001106/1998-13</t>
  </si>
  <si>
    <t>Clorimuron-Etil Técnico LDA</t>
  </si>
  <si>
    <t>21000.002294/1999-33</t>
  </si>
  <si>
    <t>Prodígio Técnico</t>
  </si>
  <si>
    <t>Aclonifem</t>
  </si>
  <si>
    <t>Rhone-Poulenc</t>
  </si>
  <si>
    <t>21000.002716/1998-71</t>
  </si>
  <si>
    <t>Citocinina Técnica</t>
  </si>
  <si>
    <t>Citocinina</t>
  </si>
  <si>
    <t>21000.000157/1999-91</t>
  </si>
  <si>
    <t>Paclobutrazol Técnico</t>
  </si>
  <si>
    <t>21000.008424/1997-06</t>
  </si>
  <si>
    <t>Antracol Técnico</t>
  </si>
  <si>
    <t>21000.002597/1997-01</t>
  </si>
  <si>
    <t>Bravonil 720</t>
  </si>
  <si>
    <t>21000.006573/1999-49</t>
  </si>
  <si>
    <t>Pix HC</t>
  </si>
  <si>
    <t>21052.004224/1996-06</t>
  </si>
  <si>
    <t>Impact 1,5 G</t>
  </si>
  <si>
    <t>21000.004700/1999-93</t>
  </si>
  <si>
    <t>Iscalure Cydia</t>
  </si>
  <si>
    <t>Codlemonio</t>
  </si>
  <si>
    <t>Driver</t>
  </si>
  <si>
    <t>21000.006947/1994-11</t>
  </si>
  <si>
    <t>Expurgran</t>
  </si>
  <si>
    <t>Caporal</t>
  </si>
  <si>
    <t>21000.003253/1999-91</t>
  </si>
  <si>
    <t>Diflufenican</t>
  </si>
  <si>
    <t>21000.003657/1999-21</t>
  </si>
  <si>
    <t>Prostore 2 DP</t>
  </si>
  <si>
    <t>21000.004716/1990-95</t>
  </si>
  <si>
    <t>N-Decanol Técnico ALS</t>
  </si>
  <si>
    <t>21000.007255/1998-88</t>
  </si>
  <si>
    <t>Baron</t>
  </si>
  <si>
    <t>Dissulfotom; Triadimenol</t>
  </si>
  <si>
    <t>21000.005185/1999-12</t>
  </si>
  <si>
    <t>Soccer SC</t>
  </si>
  <si>
    <t>21000.006251/1999-72</t>
  </si>
  <si>
    <t>PB-Rope-L</t>
  </si>
  <si>
    <t>21000.006087/1993-35</t>
  </si>
  <si>
    <t>Alazine 500 SC</t>
  </si>
  <si>
    <t>Alliance SC</t>
  </si>
  <si>
    <t>21000.004717/1999-96</t>
  </si>
  <si>
    <t>Stimo PM</t>
  </si>
  <si>
    <t>Mancozebe; Zoxamida</t>
  </si>
  <si>
    <t>21000.000539/1999-98</t>
  </si>
  <si>
    <t>Cultar 250 SC</t>
  </si>
  <si>
    <t>21000.005559/1998-00</t>
  </si>
  <si>
    <t>Micromite 240 SC</t>
  </si>
  <si>
    <t>21000.008037/1999-70</t>
  </si>
  <si>
    <t>Curyom 550 EC</t>
  </si>
  <si>
    <t>21000.006948/1998-07</t>
  </si>
  <si>
    <t>Full</t>
  </si>
  <si>
    <t>Beta-Cliflutrina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</si>
</sst>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11">
    <numFmt numFmtId="164" formatCode="00000"/>
    <numFmt numFmtId="165" formatCode="d/m/yyyy"/>
    <numFmt numFmtId="166" formatCode="0000"/>
    <numFmt numFmtId="167" formatCode="dd&quot;/&quot;mm&quot;/&quot;yyyy"/>
    <numFmt numFmtId="168" formatCode="mm/dd/yyyy"/>
    <numFmt numFmtId="169" formatCode="0.0%"/>
    <numFmt numFmtId="170" formatCode="m/d/yyyy"/>
    <numFmt numFmtId="171" formatCode="#,##0.0"/>
    <numFmt numFmtId="172" formatCode="0.0"/>
    <numFmt numFmtId="173" formatCode="D/M/YYYY"/>
    <numFmt numFmtId="174" formatCode="dd/mm/yyyy"/>
  </numFmts>
  <fonts count="57">
    <font>
      <sz val="10.0"/>
      <color rgb="FF000000"/>
      <name val="Calibri"/>
      <scheme val="minor"/>
    </font>
    <font>
      <b/>
      <sz val="11.0"/>
      <color rgb="FFFFFFFF"/>
      <name val="Arial"/>
    </font>
    <font>
      <sz val="11.0"/>
      <color rgb="FF366092"/>
      <name val="Arial"/>
    </font>
    <font>
      <b/>
      <sz val="11.0"/>
      <color rgb="FF274E13"/>
      <name val="Arial"/>
    </font>
    <font>
      <sz val="11.0"/>
      <color rgb="FF000000"/>
      <name val="Arial"/>
    </font>
    <font>
      <sz val="11.0"/>
      <color rgb="FF000066"/>
      <name val="Arial"/>
    </font>
    <font>
      <sz val="12.0"/>
      <color rgb="FF366092"/>
      <name val="Arial"/>
    </font>
    <font>
      <b/>
      <sz val="12.0"/>
      <color rgb="FFFFFFFF"/>
      <name val="Arial"/>
    </font>
    <font/>
    <font>
      <sz val="10.0"/>
      <color rgb="FF366092"/>
      <name val="Arial"/>
    </font>
    <font>
      <sz val="11.0"/>
      <color rgb="FF274E13"/>
      <name val="Arial"/>
    </font>
    <font>
      <b/>
      <sz val="14.0"/>
      <color rgb="FFFFFFFF"/>
      <name val="Arial"/>
    </font>
    <font>
      <sz val="11.0"/>
      <color rgb="FF366092"/>
      <name val="Calibri"/>
    </font>
    <font>
      <sz val="10.0"/>
      <color rgb="FF274E13"/>
      <name val="Arial"/>
    </font>
    <font>
      <i/>
      <sz val="12.0"/>
      <color rgb="FF366092"/>
      <name val="Calibri"/>
    </font>
    <font>
      <b/>
      <sz val="16.0"/>
      <color rgb="FFFFFFFF"/>
      <name val="Arial"/>
    </font>
    <font>
      <b/>
      <sz val="10.0"/>
      <color rgb="FF274E13"/>
      <name val="Arial"/>
    </font>
    <font>
      <b/>
      <sz val="11.0"/>
      <color rgb="FF000000"/>
      <name val="Arial"/>
    </font>
    <font>
      <i/>
      <sz val="11.0"/>
      <color rgb="FF274E13"/>
      <name val="Arial"/>
    </font>
    <font>
      <sz val="10.0"/>
      <color rgb="FF000000"/>
      <name val="Arial"/>
    </font>
    <font>
      <sz val="8.0"/>
      <color rgb="FF000000"/>
      <name val="Arial"/>
    </font>
    <font>
      <b/>
      <sz val="12.0"/>
      <color rgb="FF003300"/>
      <name val="Arial"/>
    </font>
    <font>
      <b/>
      <sz val="18.0"/>
      <color rgb="FF274E13"/>
      <name val="Arial"/>
    </font>
    <font>
      <b/>
      <sz val="12.0"/>
      <color rgb="FF000000"/>
      <name val="Arial"/>
    </font>
    <font>
      <b/>
      <sz val="20.0"/>
      <color rgb="FFFFFFFF"/>
      <name val="Arial"/>
    </font>
    <font>
      <b/>
      <sz val="13.0"/>
      <color rgb="FFFFFFFF"/>
      <name val="Arial"/>
    </font>
    <font>
      <sz val="12.0"/>
      <color rgb="FFFFFFFF"/>
      <name val="Arial"/>
    </font>
    <font>
      <sz val="12.0"/>
      <color rgb="FF274E13"/>
      <name val="Arial"/>
    </font>
    <font>
      <b/>
      <sz val="12.0"/>
      <color rgb="FF274E13"/>
      <name val="Arial"/>
    </font>
    <font>
      <b/>
      <u/>
      <sz val="20.0"/>
      <color rgb="FF274E13"/>
      <name val="Arial"/>
    </font>
    <font>
      <b/>
      <u/>
      <sz val="20.0"/>
      <color rgb="FF274E13"/>
      <name val="Arial"/>
    </font>
    <font>
      <b/>
      <u/>
      <sz val="12.0"/>
      <color rgb="FF000066"/>
      <name val="Arial"/>
    </font>
    <font>
      <sz val="12.0"/>
      <color rgb="FF000066"/>
      <name val="Arial"/>
    </font>
    <font>
      <b/>
      <u/>
      <sz val="20.0"/>
      <color rgb="FF274E13"/>
      <name val="Arial"/>
    </font>
    <font>
      <sz val="11.0"/>
      <color rgb="FF000000"/>
      <name val="Calibri"/>
    </font>
    <font>
      <b/>
      <color theme="1"/>
      <name val="Calibri"/>
      <scheme val="minor"/>
    </font>
    <font>
      <sz val="11.0"/>
      <color rgb="FFFFFFFF"/>
      <name val="Arial"/>
    </font>
    <font>
      <sz val="12.0"/>
      <color rgb="FF000000"/>
      <name val="Calibri"/>
    </font>
    <font>
      <b/>
      <sz val="13.0"/>
      <color rgb="FF274E13"/>
      <name val="Calibri"/>
      <scheme val="minor"/>
    </font>
    <font>
      <b/>
      <sz val="11.0"/>
      <color rgb="FF000066"/>
      <name val="Arial"/>
    </font>
    <font>
      <b/>
      <sz val="10.0"/>
      <color rgb="FF366092"/>
      <name val="Arial"/>
    </font>
    <font>
      <b/>
      <sz val="10.0"/>
      <color rgb="FF000066"/>
      <name val="Arial"/>
    </font>
    <font>
      <i/>
      <sz val="11.0"/>
      <color rgb="FF000066"/>
      <name val="Arial"/>
    </font>
    <font>
      <b/>
      <sz val="11.0"/>
      <color rgb="FF366092"/>
      <name val="Arial"/>
    </font>
    <font>
      <b/>
      <sz val="11.0"/>
      <color rgb="FFFF0000"/>
      <name val="Arial"/>
    </font>
    <font>
      <sz val="14.0"/>
      <color rgb="FF000000"/>
      <name val="Arial"/>
    </font>
    <font>
      <sz val="10.0"/>
      <color rgb="FF000066"/>
      <name val="Arial"/>
    </font>
    <font>
      <b/>
      <sz val="11.0"/>
      <color rgb="FF003300"/>
      <name val="Arial"/>
    </font>
    <font>
      <b/>
      <u/>
      <sz val="10.0"/>
      <color rgb="FF000000"/>
      <name val="Arial"/>
    </font>
    <font>
      <sz val="11.0"/>
      <color rgb="FF000080"/>
      <name val="Arial"/>
    </font>
    <font>
      <b/>
      <sz val="10.0"/>
      <color rgb="FF000000"/>
      <name val="Arial"/>
    </font>
    <font>
      <u/>
      <sz val="10.0"/>
      <color rgb="FF000000"/>
      <name val="Arial"/>
    </font>
    <font>
      <u/>
      <sz val="10.0"/>
      <color rgb="FF000000"/>
      <name val="Arial"/>
    </font>
    <font>
      <u/>
      <sz val="10.0"/>
      <color rgb="FF000000"/>
      <name val="Arial"/>
    </font>
    <font>
      <u/>
      <sz val="10.0"/>
      <color rgb="FF000000"/>
      <name val="Arial"/>
    </font>
    <font>
      <u/>
      <sz val="10.0"/>
      <color rgb="FF000000"/>
      <name val="Arial"/>
    </font>
    <font>
      <u/>
      <sz val="10.0"/>
      <color rgb="FF000000"/>
      <name val="Arial"/>
    </font>
  </fonts>
  <fills count="21">
    <fill>
      <patternFill patternType="none"/>
    </fill>
    <fill>
      <patternFill patternType="lightGray"/>
    </fill>
    <fill>
      <patternFill patternType="solid">
        <fgColor rgb="FF274E13"/>
        <bgColor rgb="FF274E13"/>
      </patternFill>
    </fill>
    <fill>
      <patternFill patternType="solid">
        <fgColor rgb="FFB6D7A8"/>
        <bgColor rgb="FFB6D7A8"/>
      </patternFill>
    </fill>
    <fill>
      <patternFill patternType="solid">
        <fgColor rgb="FF93C47D"/>
        <bgColor rgb="FF93C47D"/>
      </patternFill>
    </fill>
    <fill>
      <patternFill patternType="solid">
        <fgColor rgb="FFFF0000"/>
        <bgColor rgb="FFFF0000"/>
      </patternFill>
    </fill>
    <fill>
      <patternFill patternType="solid">
        <fgColor rgb="FFFFFF00"/>
        <bgColor rgb="FFFFFF00"/>
      </patternFill>
    </fill>
    <fill>
      <patternFill patternType="solid">
        <fgColor rgb="FF00B0F0"/>
        <bgColor rgb="FF00B0F0"/>
      </patternFill>
    </fill>
    <fill>
      <patternFill patternType="solid">
        <fgColor rgb="FF92D050"/>
        <bgColor rgb="FF92D050"/>
      </patternFill>
    </fill>
    <fill>
      <patternFill patternType="solid">
        <fgColor rgb="FFEC3D38"/>
        <bgColor rgb="FFEC3D38"/>
      </patternFill>
    </fill>
    <fill>
      <patternFill patternType="solid">
        <fgColor rgb="FFF0F01E"/>
        <bgColor rgb="FFF0F01E"/>
      </patternFill>
    </fill>
    <fill>
      <patternFill patternType="solid">
        <fgColor rgb="FF17A2D5"/>
        <bgColor rgb="FF17A2D5"/>
      </patternFill>
    </fill>
    <fill>
      <patternFill patternType="solid">
        <fgColor rgb="FF0FB85C"/>
        <bgColor rgb="FF0FB85C"/>
      </patternFill>
    </fill>
    <fill>
      <patternFill patternType="solid">
        <fgColor rgb="FFFFFFFF"/>
        <bgColor rgb="FFFFFFFF"/>
      </patternFill>
    </fill>
    <fill>
      <patternFill patternType="solid">
        <fgColor rgb="FFD9EAD3"/>
        <bgColor rgb="FFD9EAD3"/>
      </patternFill>
    </fill>
    <fill>
      <patternFill patternType="solid">
        <fgColor rgb="FF002060"/>
        <bgColor rgb="FF002060"/>
      </patternFill>
    </fill>
    <fill>
      <patternFill patternType="solid">
        <fgColor rgb="FFDBE5F1"/>
        <bgColor rgb="FFDBE5F1"/>
      </patternFill>
    </fill>
    <fill>
      <patternFill patternType="solid">
        <fgColor rgb="FF000066"/>
        <bgColor rgb="FF000066"/>
      </patternFill>
    </fill>
    <fill>
      <patternFill patternType="solid">
        <fgColor rgb="FFB8CCE4"/>
        <bgColor rgb="FFB8CCE4"/>
      </patternFill>
    </fill>
    <fill>
      <patternFill patternType="solid">
        <fgColor rgb="FFDCE6F1"/>
        <bgColor rgb="FFDCE6F1"/>
      </patternFill>
    </fill>
    <fill>
      <patternFill patternType="solid">
        <fgColor rgb="FF0070C0"/>
        <bgColor rgb="FF0070C0"/>
      </patternFill>
    </fill>
  </fills>
  <borders count="203">
    <border/>
    <border>
      <left style="thin">
        <color rgb="FF274E13"/>
      </left>
      <right style="thin">
        <color rgb="FF274E13"/>
      </right>
      <top style="thin">
        <color rgb="FF274E13"/>
      </top>
      <bottom style="thin">
        <color rgb="FF274E13"/>
      </bottom>
    </border>
    <border>
      <left style="thin">
        <color rgb="FFFFFFFF"/>
      </left>
      <top style="thin">
        <color rgb="FFFFFFFF"/>
      </top>
      <bottom style="thin">
        <color rgb="FFFFFFFF"/>
      </bottom>
    </border>
    <border>
      <right style="thin">
        <color rgb="FFFFFFFF"/>
      </right>
      <top style="thin">
        <color rgb="FFFFFFFF"/>
      </top>
      <bottom style="thin">
        <color rgb="FFFFFFFF"/>
      </bottom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</border>
    <border>
      <left style="thin">
        <color rgb="FF274E13"/>
      </left>
      <top style="thin">
        <color rgb="FF274E13"/>
      </top>
    </border>
    <border>
      <top style="thin">
        <color rgb="FF274E13"/>
      </top>
    </border>
    <border>
      <right style="thin">
        <color rgb="FF274E13"/>
      </right>
      <top style="thin">
        <color rgb="FF274E13"/>
      </top>
    </border>
    <border>
      <left style="thin">
        <color rgb="FF274E13"/>
      </left>
      <bottom style="thin">
        <color rgb="FF274E13"/>
      </bottom>
    </border>
    <border>
      <bottom style="thin">
        <color rgb="FF274E13"/>
      </bottom>
    </border>
    <border>
      <right style="thin">
        <color rgb="FF274E13"/>
      </right>
      <bottom style="thin">
        <color rgb="FF274E13"/>
      </bottom>
    </border>
    <border>
      <left style="thin">
        <color rgb="FF274E13"/>
      </left>
      <top style="thin">
        <color rgb="FF274E13"/>
      </top>
      <bottom style="thin">
        <color rgb="FF274E13"/>
      </bottom>
    </border>
    <border>
      <top style="thin">
        <color rgb="FF274E13"/>
      </top>
      <bottom style="thin">
        <color rgb="FF274E13"/>
      </bottom>
    </border>
    <border>
      <right style="thin">
        <color rgb="FF274E13"/>
      </right>
      <top style="thin">
        <color rgb="FF274E13"/>
      </top>
      <bottom style="thin">
        <color rgb="FF274E13"/>
      </bottom>
    </border>
    <border>
      <left style="medium">
        <color rgb="FF002060"/>
      </left>
      <top style="medium">
        <color rgb="FF002060"/>
      </top>
    </border>
    <border>
      <top style="medium">
        <color rgb="FF002060"/>
      </top>
    </border>
    <border>
      <right style="medium">
        <color rgb="FF002060"/>
      </right>
      <top style="medium">
        <color rgb="FF002060"/>
      </top>
    </border>
    <border>
      <left style="medium">
        <color rgb="FF002060"/>
      </left>
      <bottom style="thin">
        <color rgb="FFFFFFFF"/>
      </bottom>
    </border>
    <border>
      <bottom style="thin">
        <color rgb="FFFFFFFF"/>
      </bottom>
    </border>
    <border>
      <right style="medium">
        <color rgb="FF002060"/>
      </right>
      <bottom style="thin">
        <color rgb="FFFFFFFF"/>
      </bottom>
    </border>
    <border>
      <left style="medium">
        <color rgb="FF002060"/>
      </left>
      <right style="medium">
        <color rgb="FFFFFFFF"/>
      </right>
      <top style="thin">
        <color rgb="FFFFFFFF"/>
      </top>
      <bottom style="thin">
        <color rgb="FF002060"/>
      </bottom>
    </border>
    <border>
      <left style="medium">
        <color rgb="FFFFFFFF"/>
      </left>
      <top style="thin">
        <color rgb="FFFFFFFF"/>
      </top>
      <bottom style="thin">
        <color rgb="FF002060"/>
      </bottom>
    </border>
    <border>
      <top style="thin">
        <color rgb="FFFFFFFF"/>
      </top>
      <bottom style="thin">
        <color rgb="FF002060"/>
      </bottom>
    </border>
    <border>
      <right style="medium">
        <color rgb="FF002060"/>
      </right>
      <top style="thin">
        <color rgb="FFFFFFFF"/>
      </top>
      <bottom style="thin">
        <color rgb="FF002060"/>
      </bottom>
    </border>
    <border>
      <left style="medium">
        <color rgb="FF002060"/>
      </left>
      <right style="medium">
        <color rgb="FF002060"/>
      </right>
      <top style="thin">
        <color rgb="FF002060"/>
      </top>
      <bottom style="thin">
        <color rgb="FF002060"/>
      </bottom>
    </border>
    <border>
      <left style="medium">
        <color rgb="FF002060"/>
      </left>
      <top style="thin">
        <color rgb="FF002060"/>
      </top>
      <bottom style="thin">
        <color rgb="FF002060"/>
      </bottom>
    </border>
    <border>
      <top style="thin">
        <color rgb="FF002060"/>
      </top>
      <bottom style="thin">
        <color rgb="FF002060"/>
      </bottom>
    </border>
    <border>
      <right style="medium">
        <color rgb="FF002060"/>
      </right>
      <top style="thin">
        <color rgb="FF002060"/>
      </top>
      <bottom style="thin">
        <color rgb="FF002060"/>
      </bottom>
    </border>
    <border>
      <left style="medium">
        <color rgb="FF002060"/>
      </left>
      <right style="medium">
        <color rgb="FFFFFFFF"/>
      </right>
      <top style="thin">
        <color rgb="FF002060"/>
      </top>
      <bottom style="medium">
        <color rgb="FF002060"/>
      </bottom>
    </border>
    <border>
      <left style="medium">
        <color rgb="FFFFFFFF"/>
      </left>
      <top style="thin">
        <color rgb="FF002060"/>
      </top>
      <bottom style="medium">
        <color rgb="FF002060"/>
      </bottom>
    </border>
    <border>
      <top style="thin">
        <color rgb="FF002060"/>
      </top>
      <bottom style="medium">
        <color rgb="FF002060"/>
      </bottom>
    </border>
    <border>
      <right style="medium">
        <color rgb="FF002060"/>
      </right>
      <top style="thin">
        <color rgb="FF002060"/>
      </top>
      <bottom style="medium">
        <color rgb="FF002060"/>
      </bottom>
    </border>
    <border>
      <left/>
      <right/>
      <top/>
      <bottom/>
    </border>
    <border>
      <left style="medium">
        <color rgb="FF002060"/>
      </left>
      <right style="medium">
        <color rgb="FF002060"/>
      </right>
      <top style="medium">
        <color rgb="FF002060"/>
      </top>
    </border>
    <border>
      <left style="medium">
        <color rgb="FFFFFFFF"/>
      </left>
      <right style="medium">
        <color rgb="FFFFFFFF"/>
      </right>
      <top style="medium">
        <color rgb="FF002060"/>
      </top>
    </border>
    <border>
      <right style="medium">
        <color rgb="FFFFFFFF"/>
      </right>
      <top style="medium">
        <color rgb="FF002060"/>
      </top>
    </border>
    <border>
      <right/>
      <top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274E13"/>
      </left>
      <right style="thin">
        <color rgb="FF274E13"/>
      </right>
      <top style="thin">
        <color rgb="FF274E13"/>
      </top>
    </border>
    <border>
      <left style="thin">
        <color rgb="FF274E13"/>
      </left>
      <right style="thin">
        <color rgb="FF274E13"/>
      </right>
      <bottom style="thin">
        <color rgb="FF274E13"/>
      </bottom>
    </border>
    <border>
      <left style="thin">
        <color rgb="FFFFFFFF"/>
      </left>
      <right style="medium">
        <color rgb="FFFFFFFF"/>
      </right>
      <top style="thin">
        <color rgb="FFFFFFFF"/>
      </top>
      <bottom style="thin">
        <color rgb="FFFFFFFF"/>
      </bottom>
    </border>
    <border>
      <top/>
      <bottom style="medium">
        <color rgb="FFFFFFFF"/>
      </bottom>
    </border>
    <border>
      <right style="thick">
        <color rgb="FFFFFFFF"/>
      </right>
      <top/>
      <bottom style="medium">
        <color rgb="FFFFFFFF"/>
      </bottom>
    </border>
    <border>
      <right style="medium">
        <color rgb="FFFFFFFF"/>
      </right>
      <top style="medium">
        <color rgb="FFFFFFFF"/>
      </top>
    </border>
    <border>
      <left style="thin">
        <color rgb="FFFFFFFF"/>
      </left>
      <right style="medium">
        <color rgb="FFFFFFFF"/>
      </right>
      <top style="medium">
        <color rgb="FFFFFFFF"/>
      </top>
    </border>
    <border>
      <left style="medium">
        <color rgb="FFFFFFFF"/>
      </left>
      <right style="medium">
        <color rgb="FFFFFFFF"/>
      </right>
      <top style="medium">
        <color rgb="FFFFFFFF"/>
      </top>
    </border>
    <border>
      <left style="medium">
        <color rgb="FFFFFFFF"/>
      </left>
      <right/>
      <top style="medium">
        <color rgb="FFFFFFFF"/>
      </top>
    </border>
    <border>
      <left style="medium">
        <color rgb="FFFFFFFF"/>
      </left>
      <top style="medium">
        <color rgb="FFFFFFFF"/>
      </top>
    </border>
    <border>
      <left style="medium">
        <color rgb="FFFFFFFF"/>
      </left>
      <right style="thick">
        <color rgb="FFFFFFFF"/>
      </right>
      <top style="medium">
        <color rgb="FFFFFFFF"/>
      </top>
    </border>
    <border>
      <left style="medium">
        <color rgb="FFFFFFFF"/>
      </left>
      <top style="thin">
        <color rgb="FFFFFFFF"/>
      </top>
      <bottom style="thin">
        <color rgb="FFFFFFFF"/>
      </bottom>
    </border>
    <border>
      <left style="thick">
        <color rgb="FFFFFFFF"/>
      </left>
      <right style="thin">
        <color rgb="FFFFFFFF"/>
      </right>
      <top style="thick">
        <color rgb="FFFFFFFF"/>
      </top>
      <bottom style="thin">
        <color rgb="FFFFFFFF"/>
      </bottom>
    </border>
    <border>
      <left style="thin">
        <color rgb="FFFFFFFF"/>
      </left>
      <right style="thin">
        <color rgb="FFFFFFFF"/>
      </right>
      <top style="thick">
        <color rgb="FFFFFFFF"/>
      </top>
      <bottom style="thin">
        <color rgb="FFFFFFFF"/>
      </bottom>
    </border>
    <border>
      <left style="thin">
        <color rgb="FFFFFFFF"/>
      </left>
      <right style="thick">
        <color rgb="FFFFFFFF"/>
      </right>
      <top style="thick">
        <color rgb="FFFFFFFF"/>
      </top>
      <bottom style="thin">
        <color rgb="FFFFFFFF"/>
      </bottom>
    </border>
    <border>
      <left style="thick">
        <color rgb="FFFFFFFF"/>
      </left>
      <right style="thin">
        <color rgb="FFFFFFFF"/>
      </right>
      <top style="thin">
        <color rgb="FFFFFFFF"/>
      </top>
      <bottom style="thin">
        <color rgb="FFFFFFFF"/>
      </bottom>
    </border>
    <border>
      <left style="thin">
        <color rgb="FFFFFFFF"/>
      </left>
      <right style="thick">
        <color rgb="FFFFFFFF"/>
      </right>
      <top style="thin">
        <color rgb="FFFFFFFF"/>
      </top>
      <bottom style="thin">
        <color rgb="FFFFFFFF"/>
      </bottom>
    </border>
    <border>
      <left style="medium">
        <color rgb="FFFFFFFF"/>
      </left>
      <top style="thin">
        <color rgb="FFFFFFFF"/>
      </top>
    </border>
    <border>
      <left style="thick">
        <color rgb="FFFFFFFF"/>
      </left>
      <right style="thin">
        <color rgb="FFFFFFFF"/>
      </right>
      <top style="thin">
        <color rgb="FFFFFFFF"/>
      </top>
    </border>
    <border>
      <left style="thin">
        <color rgb="FFFFFFFF"/>
      </left>
      <right style="thin">
        <color rgb="FFFFFFFF"/>
      </right>
      <top style="thin">
        <color rgb="FFFFFFFF"/>
      </top>
    </border>
    <border>
      <left style="thin">
        <color rgb="FFFFFFFF"/>
      </left>
      <right style="thick">
        <color rgb="FFFFFFFF"/>
      </right>
      <top style="thin">
        <color rgb="FFFFFFFF"/>
      </top>
    </border>
    <border>
      <left style="medium">
        <color rgb="FFFFFFFF"/>
      </left>
      <top style="thick">
        <color rgb="FFFFFFFF"/>
      </top>
      <bottom style="thick">
        <color rgb="FFFFFFFF"/>
      </bottom>
    </border>
    <border>
      <left style="thick">
        <color rgb="FFFFFFFF"/>
      </left>
      <right style="medium">
        <color rgb="FFFFFFFF"/>
      </right>
      <top style="thick">
        <color rgb="FFFFFFFF"/>
      </top>
      <bottom style="thick">
        <color rgb="FFFFFFFF"/>
      </bottom>
    </border>
    <border>
      <left style="medium">
        <color rgb="FFFFFFFF"/>
      </left>
      <right style="medium">
        <color rgb="FFFFFFFF"/>
      </right>
      <top style="thick">
        <color rgb="FFFFFFFF"/>
      </top>
      <bottom style="thick">
        <color rgb="FFFFFFFF"/>
      </bottom>
    </border>
    <border>
      <left style="medium">
        <color rgb="FFFFFFFF"/>
      </left>
      <right/>
      <top style="thick">
        <color rgb="FFFFFFFF"/>
      </top>
      <bottom style="thick">
        <color rgb="FFFFFFFF"/>
      </bottom>
    </border>
    <border>
      <left style="medium">
        <color rgb="FFFFFFFF"/>
      </left>
      <right style="thick">
        <color rgb="FFFFFFFF"/>
      </right>
      <top style="thick">
        <color rgb="FFFFFFFF"/>
      </top>
      <bottom style="thick">
        <color rgb="FFFFFFFF"/>
      </bottom>
    </border>
    <border>
      <left style="medium">
        <color rgb="FFFFFFFF"/>
      </left>
      <bottom style="thin">
        <color rgb="FFFFFFFF"/>
      </bottom>
    </border>
    <border>
      <left style="thick">
        <color rgb="FFFFFFFF"/>
      </left>
      <right style="thin">
        <color rgb="FFFFFFFF"/>
      </right>
      <bottom style="thin">
        <color rgb="FFFFFFFF"/>
      </bottom>
    </border>
    <border>
      <left style="thin">
        <color rgb="FFFFFFFF"/>
      </left>
      <right style="thin">
        <color rgb="FFFFFFFF"/>
      </right>
      <bottom style="thin">
        <color rgb="FFFFFFFF"/>
      </bottom>
    </border>
    <border>
      <left style="thin">
        <color rgb="FFFFFFFF"/>
      </left>
      <right style="thick">
        <color rgb="FFFFFFFF"/>
      </right>
      <bottom style="thin">
        <color rgb="FFFFFFFF"/>
      </bottom>
    </border>
    <border>
      <left style="thick">
        <color rgb="FFFFFFFF"/>
      </left>
      <right style="thin">
        <color rgb="FFFFFFFF"/>
      </right>
      <top style="thick">
        <color rgb="FFFFFFFF"/>
      </top>
      <bottom style="thick">
        <color rgb="FFFFFFFF"/>
      </bottom>
    </border>
    <border>
      <left style="thin">
        <color rgb="FFFFFFFF"/>
      </left>
      <right style="thin">
        <color rgb="FFFFFFFF"/>
      </right>
      <top style="thick">
        <color rgb="FFFFFFFF"/>
      </top>
      <bottom style="thick">
        <color rgb="FFFFFFFF"/>
      </bottom>
    </border>
    <border>
      <left style="medium">
        <color rgb="FFFFFFFF"/>
      </left>
      <bottom style="thick">
        <color rgb="FFFFFFFF"/>
      </bottom>
    </border>
    <border>
      <left style="thick">
        <color rgb="FFFFFFFF"/>
      </left>
      <right style="thin">
        <color rgb="FFFFFFFF"/>
      </right>
      <bottom style="thick">
        <color rgb="FFFFFFFF"/>
      </bottom>
    </border>
    <border>
      <left style="thin">
        <color rgb="FFFFFFFF"/>
      </left>
      <right style="thin">
        <color rgb="FFFFFFFF"/>
      </right>
      <bottom style="thick">
        <color rgb="FFFFFFFF"/>
      </bottom>
    </border>
    <border>
      <left style="thin">
        <color rgb="FFFFFFFF"/>
      </left>
      <right style="thick">
        <color rgb="FFFFFFFF"/>
      </right>
      <top/>
      <bottom style="thick">
        <color rgb="FFFFFFFF"/>
      </bottom>
    </border>
    <border>
      <left style="thick">
        <color rgb="FFFFFFFF"/>
      </left>
      <right style="thin">
        <color rgb="FFFFFFFF"/>
      </right>
      <top style="thick">
        <color rgb="FFFFFFFF"/>
      </top>
    </border>
    <border>
      <left style="thin">
        <color rgb="FFFFFFFF"/>
      </left>
      <right style="thin">
        <color rgb="FFFFFFFF"/>
      </right>
      <top style="thick">
        <color rgb="FFFFFFFF"/>
      </top>
    </border>
    <border>
      <left style="thin">
        <color rgb="FFFFFFFF"/>
      </left>
      <right style="thick">
        <color rgb="FFFFFFFF"/>
      </right>
      <top style="thick">
        <color rgb="FFFFFFFF"/>
      </top>
    </border>
    <border>
      <left style="thin">
        <color rgb="FFFFFFFF"/>
      </left>
      <right style="thick">
        <color rgb="FFFFFFFF"/>
      </right>
      <top style="thick">
        <color rgb="FFFFFFFF"/>
      </top>
      <bottom style="thick">
        <color rgb="FFFFFFFF"/>
      </bottom>
    </border>
    <border>
      <left style="thick">
        <color rgb="FFFFFFFF"/>
      </left>
      <right style="thick">
        <color rgb="FFFFFFFF"/>
      </right>
      <top style="thick">
        <color rgb="FFFFFFFF"/>
      </top>
    </border>
    <border>
      <left style="thin">
        <color rgb="FF274E13"/>
      </left>
      <right style="thin">
        <color rgb="FF274E13"/>
      </right>
    </border>
    <border>
      <top style="thin">
        <color rgb="FF000066"/>
      </top>
    </border>
    <border>
      <left style="thin">
        <color rgb="FF000066"/>
      </left>
      <top style="thin">
        <color rgb="FF000066"/>
      </top>
    </border>
    <border>
      <right style="thin">
        <color rgb="FF000066"/>
      </right>
      <top style="thin">
        <color rgb="FF000066"/>
      </top>
    </border>
    <border>
      <left style="thin">
        <color rgb="FF000066"/>
      </left>
      <bottom style="thin">
        <color rgb="FF000066"/>
      </bottom>
    </border>
    <border>
      <bottom style="thin">
        <color rgb="FF000066"/>
      </bottom>
    </border>
    <border>
      <right style="thin">
        <color rgb="FF000066"/>
      </right>
      <bottom style="thin">
        <color rgb="FF000066"/>
      </bottom>
    </border>
    <border>
      <bottom style="thin">
        <color rgb="FF002060"/>
      </bottom>
    </border>
    <border>
      <left style="thin">
        <color rgb="FF000066"/>
      </left>
      <right style="thin">
        <color rgb="FF000066"/>
      </right>
      <top style="thin">
        <color rgb="FF000066"/>
      </top>
    </border>
    <border>
      <left style="thin">
        <color rgb="FF000066"/>
      </left>
      <right style="thin">
        <color rgb="FF000066"/>
      </right>
    </border>
    <border>
      <left style="thin">
        <color rgb="FF000066"/>
      </left>
      <right style="thin">
        <color rgb="FF000066"/>
      </right>
      <bottom style="thin">
        <color rgb="FF000066"/>
      </bottom>
    </border>
    <border>
      <left style="thin">
        <color rgb="FF274E13"/>
      </left>
    </border>
    <border>
      <right style="thin">
        <color rgb="FF274E13"/>
      </right>
    </border>
    <border>
      <left style="thin">
        <color rgb="FF38761D"/>
      </left>
      <right style="thin">
        <color rgb="FF38761D"/>
      </right>
      <top style="thin">
        <color rgb="FF38761D"/>
      </top>
    </border>
    <border>
      <left style="thin">
        <color rgb="FF38761D"/>
      </left>
      <right style="thin">
        <color rgb="FF38761D"/>
      </right>
    </border>
    <border>
      <left style="thin">
        <color rgb="FF38761D"/>
      </left>
      <right style="thin">
        <color rgb="FF38761D"/>
      </right>
      <bottom style="thin">
        <color rgb="FF38761D"/>
      </bottom>
    </border>
    <border>
      <left style="thin">
        <color rgb="FF38761D"/>
      </left>
      <right style="thin">
        <color rgb="FF38761D"/>
      </right>
      <top style="thin">
        <color rgb="FF38761D"/>
      </top>
      <bottom style="thin">
        <color rgb="FF38761D"/>
      </bottom>
    </border>
    <border>
      <left style="medium">
        <color rgb="FF002060"/>
      </left>
      <right style="medium">
        <color rgb="FF002060"/>
      </right>
      <top style="medium">
        <color rgb="FF002060"/>
      </top>
      <bottom style="thin">
        <color rgb="FF002060"/>
      </bottom>
    </border>
    <border>
      <left/>
      <right style="medium">
        <color rgb="FF002060"/>
      </right>
      <top style="medium">
        <color rgb="FF002060"/>
      </top>
      <bottom style="thin">
        <color rgb="FF002060"/>
      </bottom>
    </border>
    <border>
      <left style="medium">
        <color rgb="FF000066"/>
      </left>
      <top style="thin">
        <color rgb="FF000066"/>
      </top>
      <bottom style="medium">
        <color rgb="FF000066"/>
      </bottom>
    </border>
    <border>
      <right style="medium">
        <color rgb="FF000066"/>
      </right>
      <top style="thin">
        <color rgb="FF000066"/>
      </top>
      <bottom style="medium">
        <color rgb="FF000066"/>
      </bottom>
    </border>
    <border>
      <left style="medium">
        <color rgb="FF002060"/>
      </left>
      <right style="medium">
        <color rgb="FF002060"/>
      </right>
      <top style="medium">
        <color rgb="FF000066"/>
      </top>
      <bottom style="thin">
        <color rgb="FF002060"/>
      </bottom>
    </border>
    <border>
      <left style="medium">
        <color rgb="FF002060"/>
      </left>
      <right style="medium">
        <color rgb="FF002060"/>
      </right>
      <top style="thin">
        <color rgb="FF002060"/>
      </top>
      <bottom style="medium">
        <color rgb="FF002060"/>
      </bottom>
    </border>
    <border>
      <left style="medium">
        <color rgb="FF002060"/>
      </left>
      <right style="medium">
        <color rgb="FFFFFFFF"/>
      </right>
      <top style="medium">
        <color rgb="FF002060"/>
      </top>
      <bottom style="medium">
        <color rgb="FF002060"/>
      </bottom>
    </border>
    <border>
      <left style="medium">
        <color rgb="FFFFFFFF"/>
      </left>
      <right style="medium">
        <color rgb="FF002060"/>
      </right>
      <top style="medium">
        <color rgb="FF002060"/>
      </top>
      <bottom style="medium">
        <color rgb="FF002060"/>
      </bottom>
    </border>
    <border>
      <left style="medium">
        <color rgb="FF002060"/>
      </left>
      <bottom style="medium">
        <color rgb="FF002060"/>
      </bottom>
    </border>
    <border>
      <bottom style="medium">
        <color rgb="FF002060"/>
      </bottom>
    </border>
    <border>
      <right style="medium">
        <color rgb="FF002060"/>
      </right>
      <bottom style="medium">
        <color rgb="FF002060"/>
      </bottom>
    </border>
    <border>
      <left style="medium">
        <color rgb="FF002060"/>
      </left>
      <top style="medium">
        <color rgb="FF002060"/>
      </top>
      <bottom style="thin">
        <color rgb="FF002060"/>
      </bottom>
    </border>
    <border>
      <top style="medium">
        <color rgb="FF002060"/>
      </top>
      <bottom style="thin">
        <color rgb="FF002060"/>
      </bottom>
    </border>
    <border>
      <right style="medium">
        <color rgb="FF002060"/>
      </right>
      <top style="medium">
        <color rgb="FF002060"/>
      </top>
      <bottom style="thin">
        <color rgb="FF002060"/>
      </bottom>
    </border>
    <border>
      <left style="medium">
        <color rgb="FF002060"/>
      </left>
      <top style="thin">
        <color rgb="FF002060"/>
      </top>
      <bottom style="medium">
        <color rgb="FF002060"/>
      </bottom>
    </border>
    <border>
      <left style="medium">
        <color rgb="FF002060"/>
      </left>
      <right style="medium">
        <color rgb="FFFFFFFF"/>
      </right>
      <top/>
      <bottom style="medium">
        <color rgb="FF002060"/>
      </bottom>
    </border>
    <border>
      <left style="medium">
        <color rgb="FFFFFFFF"/>
      </left>
      <top/>
      <bottom style="medium">
        <color rgb="FF002060"/>
      </bottom>
    </border>
    <border>
      <top/>
      <bottom style="medium">
        <color rgb="FF002060"/>
      </bottom>
    </border>
    <border>
      <right style="medium">
        <color rgb="FFFFFFFF"/>
      </right>
      <top/>
      <bottom style="medium">
        <color rgb="FF002060"/>
      </bottom>
    </border>
    <border>
      <left style="medium">
        <color rgb="FFFFFFFF"/>
      </left>
      <right style="medium">
        <color rgb="FF002060"/>
      </right>
      <top/>
      <bottom style="medium">
        <color rgb="FF002060"/>
      </bottom>
    </border>
    <border>
      <left style="medium">
        <color rgb="FF000000"/>
      </left>
      <right style="medium">
        <color rgb="FFFFFFFF"/>
      </right>
      <top/>
      <bottom style="medium">
        <color rgb="FF000000"/>
      </bottom>
    </border>
    <border>
      <left style="medium">
        <color rgb="FFFFFFFF"/>
      </left>
      <top style="thin">
        <color rgb="FF002060"/>
      </top>
      <bottom style="medium">
        <color rgb="FF000000"/>
      </bottom>
    </border>
    <border>
      <top style="thin">
        <color rgb="FF002060"/>
      </top>
      <bottom style="medium">
        <color rgb="FF000000"/>
      </bottom>
    </border>
    <border>
      <right style="medium">
        <color rgb="FFFFFFFF"/>
      </right>
      <top style="thin">
        <color rgb="FF002060"/>
      </top>
      <bottom style="medium">
        <color rgb="FF000000"/>
      </bottom>
    </border>
    <border>
      <left style="medium">
        <color rgb="FFFFFFFF"/>
      </left>
      <right style="medium">
        <color rgb="FF000000"/>
      </right>
      <top/>
      <bottom style="medium">
        <color rgb="FF000000"/>
      </bottom>
    </border>
    <border>
      <left style="medium">
        <color rgb="FF002060"/>
      </left>
      <top style="thin">
        <color rgb="FFFFFFFF"/>
      </top>
      <bottom/>
    </border>
    <border>
      <top style="thin">
        <color rgb="FFFFFFFF"/>
      </top>
      <bottom/>
    </border>
    <border>
      <right style="medium">
        <color rgb="FFFFFFFF"/>
      </right>
      <top style="thin">
        <color rgb="FFFFFFFF"/>
      </top>
      <bottom/>
    </border>
    <border>
      <left style="medium">
        <color rgb="FFFFFFFF"/>
      </left>
      <right style="medium">
        <color rgb="FFFFFFFF"/>
      </right>
      <bottom/>
    </border>
    <border>
      <left style="medium">
        <color rgb="FFFFFFFF"/>
      </left>
      <right style="medium">
        <color rgb="FF002060"/>
      </right>
      <bottom/>
    </border>
    <border>
      <left style="medium">
        <color rgb="FF000066"/>
      </left>
      <bottom style="thin">
        <color rgb="FF000066"/>
      </bottom>
    </border>
    <border>
      <right style="medium">
        <color rgb="FF000066"/>
      </right>
      <bottom style="thin">
        <color rgb="FF000066"/>
      </bottom>
    </border>
    <border>
      <left style="medium">
        <color rgb="FF000066"/>
      </left>
      <right style="medium">
        <color rgb="FF000066"/>
      </right>
      <top style="medium">
        <color rgb="FF000066"/>
      </top>
      <bottom style="thin">
        <color rgb="FF000066"/>
      </bottom>
    </border>
    <border>
      <left style="medium">
        <color rgb="FF000066"/>
      </left>
      <top style="thin">
        <color rgb="FF000066"/>
      </top>
      <bottom style="thin">
        <color rgb="FF000066"/>
      </bottom>
    </border>
    <border>
      <top style="thin">
        <color rgb="FF000066"/>
      </top>
      <bottom style="thin">
        <color rgb="FF000066"/>
      </bottom>
    </border>
    <border>
      <right style="medium">
        <color rgb="FF000066"/>
      </right>
      <top style="thin">
        <color rgb="FF000066"/>
      </top>
      <bottom style="thin">
        <color rgb="FF000066"/>
      </bottom>
    </border>
    <border>
      <left style="medium">
        <color rgb="FF000066"/>
      </left>
      <right style="medium">
        <color rgb="FF000066"/>
      </right>
      <top style="thin">
        <color rgb="FF000066"/>
      </top>
      <bottom style="thin">
        <color rgb="FF000066"/>
      </bottom>
    </border>
    <border>
      <left style="medium">
        <color rgb="FF000066"/>
      </left>
      <top style="thin">
        <color rgb="FF000066"/>
      </top>
      <bottom style="medium">
        <color rgb="FF002060"/>
      </bottom>
    </border>
    <border>
      <top style="thin">
        <color rgb="FF000066"/>
      </top>
      <bottom style="medium">
        <color rgb="FF002060"/>
      </bottom>
    </border>
    <border>
      <right style="medium">
        <color rgb="FF000066"/>
      </right>
      <top style="thin">
        <color rgb="FF000066"/>
      </top>
      <bottom style="medium">
        <color rgb="FF002060"/>
      </bottom>
    </border>
    <border>
      <left style="medium">
        <color rgb="FF000066"/>
      </left>
      <right style="medium">
        <color rgb="FF000066"/>
      </right>
      <top style="thin">
        <color rgb="FF000066"/>
      </top>
      <bottom style="medium">
        <color rgb="FF002060"/>
      </bottom>
    </border>
    <border>
      <right style="medium">
        <color rgb="FFFFFFFF"/>
      </right>
      <top style="medium">
        <color rgb="FF002060"/>
      </top>
      <bottom style="thin">
        <color rgb="FF002060"/>
      </bottom>
    </border>
    <border>
      <left style="medium">
        <color rgb="FFFFFFFF"/>
      </left>
      <right style="medium">
        <color rgb="FFFFFFFF"/>
      </right>
      <top style="medium">
        <color rgb="FF002060"/>
      </top>
      <bottom style="thin">
        <color rgb="FF002060"/>
      </bottom>
    </border>
    <border>
      <left style="medium">
        <color rgb="FFFFFFFF"/>
      </left>
      <right style="medium">
        <color rgb="FF002060"/>
      </right>
      <top style="medium">
        <color rgb="FF002060"/>
      </top>
      <bottom style="thin">
        <color rgb="FF002060"/>
      </bottom>
    </border>
    <border>
      <left style="medium">
        <color rgb="FFFFFFFF"/>
      </left>
      <right style="medium">
        <color rgb="FFFFFFFF"/>
      </right>
      <bottom style="thin">
        <color rgb="FF002060"/>
      </bottom>
    </border>
    <border>
      <left style="medium">
        <color rgb="FFFFFFFF"/>
      </left>
      <right style="medium">
        <color rgb="FF002060"/>
      </right>
      <bottom style="thin">
        <color rgb="FF002060"/>
      </bottom>
    </border>
    <border>
      <left style="medium">
        <color rgb="FF002060"/>
      </left>
      <bottom style="thin">
        <color rgb="FF002060"/>
      </bottom>
    </border>
    <border>
      <right style="medium">
        <color rgb="FF002060"/>
      </right>
      <bottom style="thin">
        <color rgb="FF002060"/>
      </bottom>
    </border>
    <border>
      <left style="medium">
        <color rgb="FF002060"/>
      </left>
      <bottom/>
    </border>
    <border>
      <bottom/>
    </border>
    <border>
      <right style="medium">
        <color rgb="FFFFFFFF"/>
      </right>
      <bottom/>
    </border>
    <border>
      <left style="medium">
        <color rgb="FF000066"/>
      </left>
      <top style="medium">
        <color rgb="FF000066"/>
      </top>
    </border>
    <border>
      <top style="medium">
        <color rgb="FF000066"/>
      </top>
    </border>
    <border>
      <right style="medium">
        <color rgb="FF000066"/>
      </right>
      <top style="medium">
        <color rgb="FF000066"/>
      </top>
    </border>
    <border>
      <left style="medium">
        <color rgb="FF000066"/>
      </left>
      <bottom style="thin">
        <color rgb="FFFFFFFF"/>
      </bottom>
    </border>
    <border>
      <right style="medium">
        <color rgb="FF000066"/>
      </right>
      <bottom style="thin">
        <color rgb="FFFFFFFF"/>
      </bottom>
    </border>
    <border>
      <left style="medium">
        <color rgb="FF000066"/>
      </left>
      <right style="medium">
        <color rgb="FFFFFFFF"/>
      </right>
      <top style="thin">
        <color rgb="FFFFFFFF"/>
      </top>
      <bottom style="thin">
        <color rgb="FF000066"/>
      </bottom>
    </border>
    <border>
      <left style="medium">
        <color rgb="FFFFFFFF"/>
      </left>
      <top style="thin">
        <color rgb="FFFFFFFF"/>
      </top>
      <bottom style="thin">
        <color rgb="FF000066"/>
      </bottom>
    </border>
    <border>
      <top style="thin">
        <color rgb="FFFFFFFF"/>
      </top>
      <bottom style="thin">
        <color rgb="FF000066"/>
      </bottom>
    </border>
    <border>
      <right style="medium">
        <color rgb="FF000066"/>
      </right>
      <top style="thin">
        <color rgb="FFFFFFFF"/>
      </top>
      <bottom style="thin">
        <color rgb="FF000066"/>
      </bottom>
    </border>
    <border>
      <left style="medium">
        <color rgb="FF000066"/>
      </left>
      <right style="medium">
        <color rgb="FFFFFFFF"/>
      </right>
      <top style="thin">
        <color rgb="FF000066"/>
      </top>
      <bottom style="medium">
        <color rgb="FF000066"/>
      </bottom>
    </border>
    <border>
      <left style="medium">
        <color rgb="FFFFFFFF"/>
      </left>
      <top style="thin">
        <color rgb="FF000066"/>
      </top>
      <bottom style="medium">
        <color rgb="FF000066"/>
      </bottom>
    </border>
    <border>
      <top style="thin">
        <color rgb="FF000066"/>
      </top>
      <bottom style="medium">
        <color rgb="FF000066"/>
      </bottom>
    </border>
    <border>
      <left style="medium">
        <color rgb="FF002060"/>
      </left>
      <right style="medium">
        <color rgb="FF002060"/>
      </right>
      <top style="thin">
        <color rgb="FF000066"/>
      </top>
      <bottom style="thin">
        <color rgb="FF000066"/>
      </bottom>
    </border>
    <border>
      <left style="medium">
        <color rgb="FF002060"/>
      </left>
      <right style="medium">
        <color rgb="FF000000"/>
      </right>
      <top style="thin">
        <color rgb="FF002060"/>
      </top>
      <bottom style="thin">
        <color rgb="FF002060"/>
      </bottom>
    </border>
    <border>
      <left style="medium">
        <color rgb="FF002060"/>
      </left>
      <right style="medium">
        <color rgb="FF002060"/>
      </right>
      <top style="thin">
        <color rgb="FF002060"/>
      </top>
    </border>
    <border>
      <left style="medium">
        <color rgb="FF002060"/>
      </left>
      <right style="medium">
        <color rgb="FF000000"/>
      </right>
      <top style="thin">
        <color rgb="FF002060"/>
      </top>
    </border>
    <border>
      <right style="medium">
        <color rgb="FF000000"/>
      </right>
      <top style="thin">
        <color rgb="FF002060"/>
      </top>
    </border>
    <border>
      <right style="medium">
        <color rgb="FF002060"/>
      </right>
      <top style="thin">
        <color rgb="FF002060"/>
      </top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</border>
    <border>
      <right style="medium">
        <color rgb="FF000000"/>
      </right>
      <top style="thin">
        <color rgb="FF000000"/>
      </top>
      <bottom style="thin">
        <color rgb="FF000000"/>
      </bottom>
    </border>
    <border>
      <left style="medium">
        <color rgb="FF002060"/>
      </left>
      <right style="medium">
        <color rgb="FF002060"/>
      </right>
      <bottom style="thin">
        <color rgb="FF002060"/>
      </bottom>
    </border>
    <border>
      <left style="medium">
        <color rgb="FF002060"/>
      </left>
      <right style="medium">
        <color rgb="FF000000"/>
      </right>
      <bottom style="thin">
        <color rgb="FF002060"/>
      </bottom>
    </border>
    <border>
      <right style="medium">
        <color rgb="FF000000"/>
      </right>
      <bottom style="thin">
        <color rgb="FF002060"/>
      </bottom>
    </border>
    <border>
      <left style="medium">
        <color rgb="FF002060"/>
      </left>
      <right/>
      <top style="thin">
        <color rgb="FF002060"/>
      </top>
      <bottom style="thin">
        <color rgb="FF002060"/>
      </bottom>
    </border>
    <border>
      <left style="thin">
        <color rgb="FF000000"/>
      </left>
      <right style="thin">
        <color rgb="FF000000"/>
      </right>
      <top style="thin">
        <color rgb="FF000066"/>
      </top>
      <bottom style="thin">
        <color rgb="FF000066"/>
      </bottom>
    </border>
    <border>
      <left style="medium">
        <color rgb="FF002060"/>
      </left>
      <right style="medium">
        <color rgb="FF002060"/>
      </right>
      <top style="thin">
        <color rgb="FF000066"/>
      </top>
      <bottom style="thin">
        <color rgb="FF000000"/>
      </bottom>
    </border>
    <border>
      <left style="medium">
        <color rgb="FF002060"/>
      </left>
      <right style="medium">
        <color rgb="FF002060"/>
      </right>
      <top style="thin">
        <color rgb="FF002060"/>
      </top>
      <bottom style="thin">
        <color rgb="FF000066"/>
      </bottom>
    </border>
    <border>
      <left style="medium">
        <color rgb="FFFFFFFF"/>
      </left>
      <right style="medium">
        <color rgb="FFFFFFFF"/>
      </right>
      <top/>
      <bottom/>
    </border>
    <border>
      <left style="medium">
        <color rgb="FFFFFFFF"/>
      </left>
      <right style="medium">
        <color rgb="FF002060"/>
      </right>
      <top/>
      <bottom/>
    </border>
    <border>
      <left style="medium">
        <color rgb="FF000066"/>
      </left>
      <top style="medium">
        <color rgb="FF000066"/>
      </top>
      <bottom style="thin">
        <color rgb="FF000066"/>
      </bottom>
    </border>
    <border>
      <top style="medium">
        <color rgb="FF000066"/>
      </top>
      <bottom style="thin">
        <color rgb="FF000066"/>
      </bottom>
    </border>
    <border>
      <right style="medium">
        <color rgb="FF000066"/>
      </right>
      <top style="medium">
        <color rgb="FF000066"/>
      </top>
      <bottom style="thin">
        <color rgb="FF000066"/>
      </bottom>
    </border>
    <border>
      <left style="medium">
        <color rgb="FFFFFFFF"/>
      </left>
      <right style="medium">
        <color rgb="FFFFFFFF"/>
      </right>
      <top/>
      <bottom style="thin">
        <color rgb="FF002060"/>
      </bottom>
    </border>
    <border>
      <left style="medium">
        <color rgb="FFFFFFFF"/>
      </left>
      <right style="medium">
        <color rgb="FF002060"/>
      </right>
      <top/>
      <bottom style="thin">
        <color rgb="FF002060"/>
      </bottom>
    </border>
    <border>
      <left style="medium">
        <color rgb="FF002060"/>
      </left>
      <right style="medium">
        <color rgb="FF002060"/>
      </right>
      <top/>
      <bottom style="thin">
        <color rgb="FF002060"/>
      </bottom>
    </border>
    <border>
      <left/>
      <right style="medium">
        <color rgb="FF002060"/>
      </right>
      <top/>
      <bottom style="thin">
        <color rgb="FF002060"/>
      </bottom>
    </border>
    <border>
      <left/>
      <right style="medium">
        <color rgb="FF002060"/>
      </right>
      <top style="thin">
        <color rgb="FF002060"/>
      </top>
      <bottom style="thin">
        <color rgb="FF002060"/>
      </bottom>
    </border>
    <border>
      <left style="medium">
        <color rgb="FF002060"/>
      </left>
      <right style="medium">
        <color rgb="FF002060"/>
      </right>
      <top/>
      <bottom/>
    </border>
    <border>
      <left style="thin">
        <color rgb="FF000000"/>
      </left>
      <right style="thin">
        <color rgb="FF000000"/>
      </right>
      <top/>
      <bottom style="thin">
        <color rgb="FF000000"/>
      </bottom>
    </border>
    <border>
      <left style="medium">
        <color rgb="FF003300"/>
      </left>
      <right style="medium">
        <color rgb="FF003300"/>
      </right>
      <top/>
      <bottom style="thin">
        <color rgb="FF003300"/>
      </bottom>
    </border>
    <border>
      <left style="medium">
        <color rgb="FF003300"/>
      </left>
      <right style="medium">
        <color rgb="FF003300"/>
      </right>
      <top style="thin">
        <color rgb="FF003300"/>
      </top>
      <bottom style="medium">
        <color rgb="FF003300"/>
      </bottom>
    </border>
    <border>
      <left style="medium">
        <color rgb="FFFFFFFF"/>
      </left>
      <right style="medium">
        <color rgb="FFFFFFFF"/>
      </right>
      <top style="medium">
        <color rgb="FFFFFFFF"/>
      </top>
      <bottom style="medium">
        <color rgb="FFFFFFFF"/>
      </bottom>
    </border>
    <border>
      <left style="medium">
        <color rgb="FFFFFFFF"/>
      </left>
      <right style="medium">
        <color rgb="FFFFFFFF"/>
      </right>
      <top style="medium">
        <color rgb="FFFFFFFF"/>
      </top>
      <bottom/>
    </border>
    <border>
      <left style="medium">
        <color rgb="FF003300"/>
      </left>
    </border>
    <border>
      <left style="medium">
        <color rgb="FF002060"/>
      </left>
      <right style="thin">
        <color rgb="FF002060"/>
      </right>
      <top style="thin">
        <color rgb="FF002060"/>
      </top>
      <bottom style="thin">
        <color rgb="FF002060"/>
      </bottom>
    </border>
    <border>
      <left style="medium">
        <color rgb="FF002060"/>
      </left>
      <top style="thin">
        <color rgb="FFFFFFFF"/>
      </top>
      <bottom style="medium">
        <color rgb="FF000066"/>
      </bottom>
    </border>
    <border>
      <top style="thin">
        <color rgb="FFFFFFFF"/>
      </top>
      <bottom style="medium">
        <color rgb="FF000066"/>
      </bottom>
    </border>
    <border>
      <right style="medium">
        <color rgb="FFFFFFFF"/>
      </right>
      <top style="thin">
        <color rgb="FFFFFFFF"/>
      </top>
      <bottom style="medium">
        <color rgb="FF000066"/>
      </bottom>
    </border>
    <border>
      <left style="medium">
        <color rgb="FF000066"/>
      </left>
      <top style="medium">
        <color rgb="FF000066"/>
      </top>
      <bottom style="medium">
        <color rgb="FF000066"/>
      </bottom>
    </border>
    <border>
      <top style="medium">
        <color rgb="FF000066"/>
      </top>
      <bottom style="medium">
        <color rgb="FF000066"/>
      </bottom>
    </border>
    <border>
      <right style="medium">
        <color rgb="FF000066"/>
      </right>
      <top style="medium">
        <color rgb="FF000066"/>
      </top>
      <bottom style="medium">
        <color rgb="FF000066"/>
      </bottom>
    </border>
    <border>
      <left style="medium">
        <color rgb="FF002060"/>
      </left>
      <top style="medium">
        <color rgb="FF000066"/>
      </top>
      <bottom style="thin">
        <color rgb="FF002060"/>
      </bottom>
    </border>
    <border>
      <top style="medium">
        <color rgb="FF000066"/>
      </top>
      <bottom style="thin">
        <color rgb="FF002060"/>
      </bottom>
    </border>
    <border>
      <right style="medium">
        <color rgb="FF002060"/>
      </right>
      <top style="medium">
        <color rgb="FF000066"/>
      </top>
      <bottom style="thin">
        <color rgb="FF002060"/>
      </bottom>
    </border>
    <border>
      <left style="medium">
        <color rgb="FF002060"/>
      </left>
    </border>
    <border>
      <right style="medium">
        <color rgb="FF002060"/>
      </right>
    </border>
  </borders>
  <cellStyleXfs count="1">
    <xf borderId="0" fillId="0" fontId="0" numFmtId="0" applyAlignment="1" applyFont="1"/>
  </cellStyleXfs>
  <cellXfs count="698">
    <xf borderId="0" fillId="0" fontId="0" numFmtId="0" xfId="0" applyAlignment="1" applyFont="1">
      <alignment readingOrder="0" shrinkToFit="0" vertical="bottom" wrapText="0"/>
    </xf>
    <xf borderId="1" fillId="2" fontId="1" numFmtId="164" xfId="0" applyAlignment="1" applyBorder="1" applyFill="1" applyFont="1" applyNumberFormat="1">
      <alignment horizontal="center" vertical="center"/>
    </xf>
    <xf borderId="1" fillId="2" fontId="1" numFmtId="1" xfId="0" applyAlignment="1" applyBorder="1" applyFont="1" applyNumberFormat="1">
      <alignment horizontal="center" vertical="center"/>
    </xf>
    <xf borderId="1" fillId="2" fontId="1" numFmtId="165" xfId="0" applyAlignment="1" applyBorder="1" applyFont="1" applyNumberFormat="1">
      <alignment horizontal="center" vertical="center"/>
    </xf>
    <xf borderId="1" fillId="2" fontId="1" numFmtId="0" xfId="0" applyAlignment="1" applyBorder="1" applyFont="1">
      <alignment horizontal="center" vertical="center"/>
    </xf>
    <xf borderId="1" fillId="2" fontId="1" numFmtId="0" xfId="0" applyAlignment="1" applyBorder="1" applyFont="1">
      <alignment horizontal="center" shrinkToFit="0" vertical="center" wrapText="1"/>
    </xf>
    <xf borderId="1" fillId="2" fontId="1" numFmtId="3" xfId="0" applyAlignment="1" applyBorder="1" applyFont="1" applyNumberFormat="1">
      <alignment horizontal="center" vertical="center"/>
    </xf>
    <xf borderId="0" fillId="0" fontId="2" numFmtId="0" xfId="0" applyAlignment="1" applyFont="1">
      <alignment horizontal="center" vertical="center"/>
    </xf>
    <xf borderId="1" fillId="3" fontId="3" numFmtId="0" xfId="0" applyAlignment="1" applyBorder="1" applyFill="1" applyFont="1">
      <alignment horizontal="center"/>
    </xf>
    <xf borderId="1" fillId="3" fontId="4" numFmtId="166" xfId="0" applyAlignment="1" applyBorder="1" applyFont="1" applyNumberFormat="1">
      <alignment horizontal="center" readingOrder="0" vertical="center"/>
    </xf>
    <xf borderId="1" fillId="3" fontId="4" numFmtId="167" xfId="0" applyAlignment="1" applyBorder="1" applyFont="1" applyNumberFormat="1">
      <alignment horizontal="center" readingOrder="0" vertical="center"/>
    </xf>
    <xf borderId="1" fillId="3" fontId="4" numFmtId="0" xfId="0" applyAlignment="1" applyBorder="1" applyFont="1">
      <alignment horizontal="center" readingOrder="0" shrinkToFit="0" vertical="center" wrapText="1"/>
    </xf>
    <xf borderId="1" fillId="3" fontId="4" numFmtId="0" xfId="0" applyAlignment="1" applyBorder="1" applyFont="1">
      <alignment horizontal="center" readingOrder="0" vertical="center"/>
    </xf>
    <xf borderId="1" fillId="3" fontId="4" numFmtId="168" xfId="0" applyAlignment="1" applyBorder="1" applyFont="1" applyNumberFormat="1">
      <alignment horizontal="center" readingOrder="0" vertical="center"/>
    </xf>
    <xf borderId="1" fillId="3" fontId="5" numFmtId="3" xfId="0" applyAlignment="1" applyBorder="1" applyFont="1" applyNumberFormat="1">
      <alignment horizontal="center" vertical="center"/>
    </xf>
    <xf borderId="0" fillId="0" fontId="6" numFmtId="0" xfId="0" applyAlignment="1" applyFont="1">
      <alignment horizontal="center" vertical="center"/>
    </xf>
    <xf borderId="2" fillId="2" fontId="7" numFmtId="3" xfId="0" applyAlignment="1" applyBorder="1" applyFont="1" applyNumberFormat="1">
      <alignment horizontal="center" readingOrder="0" vertical="center"/>
    </xf>
    <xf borderId="3" fillId="0" fontId="8" numFmtId="0" xfId="0" applyBorder="1" applyFont="1"/>
    <xf borderId="1" fillId="4" fontId="3" numFmtId="0" xfId="0" applyAlignment="1" applyBorder="1" applyFill="1" applyFont="1">
      <alignment horizontal="center"/>
    </xf>
    <xf borderId="1" fillId="4" fontId="4" numFmtId="166" xfId="0" applyAlignment="1" applyBorder="1" applyFont="1" applyNumberFormat="1">
      <alignment horizontal="center" readingOrder="0" vertical="center"/>
    </xf>
    <xf borderId="1" fillId="4" fontId="4" numFmtId="167" xfId="0" applyAlignment="1" applyBorder="1" applyFont="1" applyNumberFormat="1">
      <alignment horizontal="center" readingOrder="0" vertical="center"/>
    </xf>
    <xf borderId="1" fillId="4" fontId="4" numFmtId="0" xfId="0" applyAlignment="1" applyBorder="1" applyFont="1">
      <alignment horizontal="center" readingOrder="0" vertical="center"/>
    </xf>
    <xf borderId="1" fillId="4" fontId="4" numFmtId="0" xfId="0" applyAlignment="1" applyBorder="1" applyFont="1">
      <alignment horizontal="center" readingOrder="0" shrinkToFit="0" vertical="center" wrapText="1"/>
    </xf>
    <xf borderId="1" fillId="4" fontId="4" numFmtId="168" xfId="0" applyAlignment="1" applyBorder="1" applyFont="1" applyNumberFormat="1">
      <alignment horizontal="center" readingOrder="0" vertical="center"/>
    </xf>
    <xf borderId="1" fillId="4" fontId="5" numFmtId="3" xfId="0" applyAlignment="1" applyBorder="1" applyFont="1" applyNumberFormat="1">
      <alignment horizontal="center" vertical="center"/>
    </xf>
    <xf borderId="0" fillId="0" fontId="9" numFmtId="0" xfId="0" applyAlignment="1" applyFont="1">
      <alignment horizontal="center" vertical="center"/>
    </xf>
    <xf borderId="4" fillId="4" fontId="3" numFmtId="0" xfId="0" applyAlignment="1" applyBorder="1" applyFont="1">
      <alignment horizontal="center" vertical="center"/>
    </xf>
    <xf borderId="4" fillId="4" fontId="10" numFmtId="0" xfId="0" applyAlignment="1" applyBorder="1" applyFont="1">
      <alignment horizontal="center" vertical="center"/>
    </xf>
    <xf borderId="1" fillId="3" fontId="4" numFmtId="3" xfId="0" applyAlignment="1" applyBorder="1" applyFont="1" applyNumberFormat="1">
      <alignment horizontal="center" vertical="center"/>
    </xf>
    <xf borderId="4" fillId="3" fontId="3" numFmtId="0" xfId="0" applyAlignment="1" applyBorder="1" applyFont="1">
      <alignment horizontal="center" readingOrder="0" vertical="center"/>
    </xf>
    <xf borderId="4" fillId="3" fontId="10" numFmtId="0" xfId="0" applyAlignment="1" applyBorder="1" applyFont="1">
      <alignment horizontal="center" readingOrder="0" vertical="center"/>
    </xf>
    <xf borderId="1" fillId="4" fontId="4" numFmtId="3" xfId="0" applyAlignment="1" applyBorder="1" applyFont="1" applyNumberFormat="1">
      <alignment horizontal="center" vertical="center"/>
    </xf>
    <xf borderId="2" fillId="2" fontId="7" numFmtId="3" xfId="0" applyAlignment="1" applyBorder="1" applyFont="1" applyNumberFormat="1">
      <alignment horizontal="center" vertical="center"/>
    </xf>
    <xf borderId="5" fillId="2" fontId="11" numFmtId="0" xfId="0" applyAlignment="1" applyBorder="1" applyFont="1">
      <alignment horizontal="center" vertical="center"/>
    </xf>
    <xf borderId="6" fillId="0" fontId="8" numFmtId="0" xfId="0" applyBorder="1" applyFont="1"/>
    <xf borderId="7" fillId="0" fontId="8" numFmtId="0" xfId="0" applyBorder="1" applyFont="1"/>
    <xf borderId="8" fillId="0" fontId="8" numFmtId="0" xfId="0" applyBorder="1" applyFont="1"/>
    <xf borderId="9" fillId="0" fontId="8" numFmtId="0" xfId="0" applyBorder="1" applyFont="1"/>
    <xf borderId="10" fillId="0" fontId="8" numFmtId="0" xfId="0" applyBorder="1" applyFont="1"/>
    <xf borderId="11" fillId="4" fontId="3" numFmtId="0" xfId="0" applyAlignment="1" applyBorder="1" applyFont="1">
      <alignment horizontal="center" vertical="center"/>
    </xf>
    <xf borderId="12" fillId="0" fontId="8" numFmtId="0" xfId="0" applyBorder="1" applyFont="1"/>
    <xf borderId="13" fillId="0" fontId="8" numFmtId="0" xfId="0" applyBorder="1" applyFont="1"/>
    <xf borderId="0" fillId="0" fontId="12" numFmtId="0" xfId="0" applyAlignment="1" applyFont="1">
      <alignment horizontal="center" vertical="center"/>
    </xf>
    <xf borderId="11" fillId="3" fontId="3" numFmtId="0" xfId="0" applyAlignment="1" applyBorder="1" applyFont="1">
      <alignment horizontal="center" readingOrder="0" vertical="center"/>
    </xf>
    <xf borderId="1" fillId="4" fontId="4" numFmtId="168" xfId="0" applyAlignment="1" applyBorder="1" applyFont="1" applyNumberFormat="1">
      <alignment horizontal="center" readingOrder="0" shrinkToFit="0" vertical="center" wrapText="1"/>
    </xf>
    <xf borderId="1" fillId="2" fontId="7" numFmtId="0" xfId="0" applyAlignment="1" applyBorder="1" applyFont="1">
      <alignment horizontal="center" vertical="center"/>
    </xf>
    <xf borderId="11" fillId="2" fontId="7" numFmtId="0" xfId="0" applyAlignment="1" applyBorder="1" applyFont="1">
      <alignment horizontal="center" vertical="center"/>
    </xf>
    <xf borderId="1" fillId="4" fontId="3" numFmtId="0" xfId="0" applyAlignment="1" applyBorder="1" applyFont="1">
      <alignment horizontal="center" vertical="center"/>
    </xf>
    <xf borderId="1" fillId="4" fontId="3" numFmtId="169" xfId="0" applyAlignment="1" applyBorder="1" applyFont="1" applyNumberFormat="1">
      <alignment horizontal="center" vertical="center"/>
    </xf>
    <xf borderId="1" fillId="3" fontId="3" numFmtId="0" xfId="0" applyAlignment="1" applyBorder="1" applyFont="1">
      <alignment horizontal="center" vertical="center"/>
    </xf>
    <xf borderId="11" fillId="3" fontId="3" numFmtId="0" xfId="0" applyAlignment="1" applyBorder="1" applyFont="1">
      <alignment horizontal="center" vertical="center"/>
    </xf>
    <xf borderId="1" fillId="3" fontId="3" numFmtId="169" xfId="0" applyAlignment="1" applyBorder="1" applyFont="1" applyNumberFormat="1">
      <alignment horizontal="center" vertical="center"/>
    </xf>
    <xf borderId="1" fillId="3" fontId="4" numFmtId="170" xfId="0" applyAlignment="1" applyBorder="1" applyFont="1" applyNumberFormat="1">
      <alignment horizontal="center" readingOrder="0" vertical="center"/>
    </xf>
    <xf borderId="1" fillId="4" fontId="3" numFmtId="0" xfId="0" applyAlignment="1" applyBorder="1" applyFont="1">
      <alignment horizontal="center" readingOrder="0"/>
    </xf>
    <xf borderId="12" fillId="4" fontId="3" numFmtId="0" xfId="0" applyAlignment="1" applyBorder="1" applyFont="1">
      <alignment horizontal="center"/>
    </xf>
    <xf borderId="13" fillId="4" fontId="3" numFmtId="169" xfId="0" applyAlignment="1" applyBorder="1" applyFont="1" applyNumberFormat="1">
      <alignment horizontal="center"/>
    </xf>
    <xf borderId="1" fillId="2" fontId="7" numFmtId="169" xfId="0" applyAlignment="1" applyBorder="1" applyFont="1" applyNumberFormat="1">
      <alignment horizontal="center" vertical="center"/>
    </xf>
    <xf borderId="1" fillId="4" fontId="4" numFmtId="165" xfId="0" applyAlignment="1" applyBorder="1" applyFont="1" applyNumberFormat="1">
      <alignment horizontal="center" readingOrder="0" vertical="center"/>
    </xf>
    <xf borderId="1" fillId="3" fontId="4" numFmtId="165" xfId="0" applyAlignment="1" applyBorder="1" applyFont="1" applyNumberFormat="1">
      <alignment horizontal="center" readingOrder="0" vertical="center"/>
    </xf>
    <xf borderId="11" fillId="5" fontId="10" numFmtId="0" xfId="0" applyAlignment="1" applyBorder="1" applyFill="1" applyFont="1">
      <alignment horizontal="center" vertical="center"/>
    </xf>
    <xf borderId="1" fillId="5" fontId="10" numFmtId="0" xfId="0" applyAlignment="1" applyBorder="1" applyFont="1">
      <alignment horizontal="center" vertical="center"/>
    </xf>
    <xf borderId="1" fillId="5" fontId="10" numFmtId="10" xfId="0" applyAlignment="1" applyBorder="1" applyFont="1" applyNumberFormat="1">
      <alignment horizontal="center" vertical="center"/>
    </xf>
    <xf borderId="11" fillId="5" fontId="13" numFmtId="0" xfId="0" applyAlignment="1" applyBorder="1" applyFont="1">
      <alignment horizontal="center" vertical="center"/>
    </xf>
    <xf borderId="1" fillId="5" fontId="13" numFmtId="0" xfId="0" applyAlignment="1" applyBorder="1" applyFont="1">
      <alignment horizontal="center" vertical="center"/>
    </xf>
    <xf borderId="1" fillId="5" fontId="13" numFmtId="10" xfId="0" applyAlignment="1" applyBorder="1" applyFont="1" applyNumberFormat="1">
      <alignment horizontal="center" vertical="center"/>
    </xf>
    <xf borderId="11" fillId="6" fontId="10" numFmtId="0" xfId="0" applyAlignment="1" applyBorder="1" applyFill="1" applyFont="1">
      <alignment horizontal="center" vertical="center"/>
    </xf>
    <xf borderId="1" fillId="6" fontId="10" numFmtId="0" xfId="0" applyAlignment="1" applyBorder="1" applyFont="1">
      <alignment horizontal="center" vertical="center"/>
    </xf>
    <xf borderId="1" fillId="6" fontId="10" numFmtId="10" xfId="0" applyAlignment="1" applyBorder="1" applyFont="1" applyNumberFormat="1">
      <alignment horizontal="center" vertical="center"/>
    </xf>
    <xf borderId="11" fillId="6" fontId="13" numFmtId="0" xfId="0" applyAlignment="1" applyBorder="1" applyFont="1">
      <alignment horizontal="center" vertical="center"/>
    </xf>
    <xf borderId="1" fillId="6" fontId="13" numFmtId="0" xfId="0" applyAlignment="1" applyBorder="1" applyFont="1">
      <alignment horizontal="center" vertical="center"/>
    </xf>
    <xf borderId="1" fillId="6" fontId="13" numFmtId="10" xfId="0" applyAlignment="1" applyBorder="1" applyFont="1" applyNumberFormat="1">
      <alignment horizontal="center" vertical="center"/>
    </xf>
    <xf borderId="11" fillId="7" fontId="10" numFmtId="0" xfId="0" applyAlignment="1" applyBorder="1" applyFill="1" applyFont="1">
      <alignment horizontal="center" vertical="center"/>
    </xf>
    <xf borderId="1" fillId="7" fontId="10" numFmtId="0" xfId="0" applyAlignment="1" applyBorder="1" applyFont="1">
      <alignment horizontal="center" vertical="center"/>
    </xf>
    <xf borderId="1" fillId="7" fontId="10" numFmtId="10" xfId="0" applyAlignment="1" applyBorder="1" applyFont="1" applyNumberFormat="1">
      <alignment horizontal="center" vertical="center"/>
    </xf>
    <xf borderId="11" fillId="8" fontId="10" numFmtId="0" xfId="0" applyAlignment="1" applyBorder="1" applyFill="1" applyFont="1">
      <alignment horizontal="center" vertical="center"/>
    </xf>
    <xf borderId="1" fillId="8" fontId="10" numFmtId="0" xfId="0" applyAlignment="1" applyBorder="1" applyFont="1">
      <alignment horizontal="center" vertical="center"/>
    </xf>
    <xf borderId="1" fillId="8" fontId="10" numFmtId="10" xfId="0" applyAlignment="1" applyBorder="1" applyFont="1" applyNumberFormat="1">
      <alignment horizontal="center" vertical="center"/>
    </xf>
    <xf borderId="0" fillId="4" fontId="4" numFmtId="0" xfId="0" applyAlignment="1" applyFont="1">
      <alignment horizontal="center" readingOrder="0"/>
    </xf>
    <xf borderId="11" fillId="0" fontId="10" numFmtId="0" xfId="0" applyAlignment="1" applyBorder="1" applyFont="1">
      <alignment horizontal="center" vertical="center"/>
    </xf>
    <xf borderId="1" fillId="0" fontId="10" numFmtId="0" xfId="0" applyAlignment="1" applyBorder="1" applyFont="1">
      <alignment horizontal="center" vertical="center"/>
    </xf>
    <xf borderId="1" fillId="0" fontId="10" numFmtId="10" xfId="0" applyAlignment="1" applyBorder="1" applyFont="1" applyNumberFormat="1">
      <alignment horizontal="center" vertical="center"/>
    </xf>
    <xf borderId="1" fillId="2" fontId="7" numFmtId="10" xfId="0" applyAlignment="1" applyBorder="1" applyFont="1" applyNumberFormat="1">
      <alignment horizontal="center" vertical="center"/>
    </xf>
    <xf borderId="11" fillId="9" fontId="10" numFmtId="0" xfId="0" applyAlignment="1" applyBorder="1" applyFill="1" applyFont="1">
      <alignment horizontal="center" vertical="center"/>
    </xf>
    <xf borderId="1" fillId="9" fontId="10" numFmtId="0" xfId="0" applyAlignment="1" applyBorder="1" applyFont="1">
      <alignment horizontal="center" shrinkToFit="0" vertical="center" wrapText="1"/>
    </xf>
    <xf borderId="1" fillId="9" fontId="10" numFmtId="10" xfId="0" applyAlignment="1" applyBorder="1" applyFont="1" applyNumberFormat="1">
      <alignment horizontal="center" shrinkToFit="0" vertical="center" wrapText="1"/>
    </xf>
    <xf borderId="11" fillId="10" fontId="10" numFmtId="0" xfId="0" applyAlignment="1" applyBorder="1" applyFill="1" applyFont="1">
      <alignment horizontal="center" readingOrder="0" vertical="center"/>
    </xf>
    <xf borderId="1" fillId="10" fontId="10" numFmtId="0" xfId="0" applyAlignment="1" applyBorder="1" applyFont="1">
      <alignment horizontal="center" shrinkToFit="0" vertical="center" wrapText="1"/>
    </xf>
    <xf borderId="1" fillId="10" fontId="10" numFmtId="10" xfId="0" applyAlignment="1" applyBorder="1" applyFont="1" applyNumberFormat="1">
      <alignment horizontal="center" shrinkToFit="0" vertical="center" wrapText="1"/>
    </xf>
    <xf borderId="11" fillId="11" fontId="10" numFmtId="0" xfId="0" applyAlignment="1" applyBorder="1" applyFill="1" applyFont="1">
      <alignment horizontal="center" readingOrder="0" vertical="center"/>
    </xf>
    <xf borderId="1" fillId="11" fontId="10" numFmtId="0" xfId="0" applyAlignment="1" applyBorder="1" applyFont="1">
      <alignment horizontal="center" shrinkToFit="0" vertical="center" wrapText="1"/>
    </xf>
    <xf borderId="1" fillId="11" fontId="10" numFmtId="10" xfId="0" applyAlignment="1" applyBorder="1" applyFont="1" applyNumberFormat="1">
      <alignment horizontal="center" shrinkToFit="0" vertical="center" wrapText="1"/>
    </xf>
    <xf borderId="11" fillId="12" fontId="10" numFmtId="0" xfId="0" applyAlignment="1" applyBorder="1" applyFill="1" applyFont="1">
      <alignment horizontal="center" readingOrder="0" vertical="center"/>
    </xf>
    <xf borderId="1" fillId="12" fontId="10" numFmtId="0" xfId="0" applyAlignment="1" applyBorder="1" applyFont="1">
      <alignment horizontal="center" shrinkToFit="0" vertical="center" wrapText="1"/>
    </xf>
    <xf borderId="1" fillId="12" fontId="10" numFmtId="10" xfId="0" applyAlignment="1" applyBorder="1" applyFont="1" applyNumberFormat="1">
      <alignment horizontal="center" shrinkToFit="0" vertical="center" wrapText="1"/>
    </xf>
    <xf borderId="14" fillId="2" fontId="11" numFmtId="0" xfId="0" applyAlignment="1" applyBorder="1" applyFont="1">
      <alignment horizontal="center" vertical="center"/>
    </xf>
    <xf borderId="15" fillId="0" fontId="8" numFmtId="0" xfId="0" applyBorder="1" applyFont="1"/>
    <xf borderId="16" fillId="0" fontId="8" numFmtId="0" xfId="0" applyBorder="1" applyFont="1"/>
    <xf borderId="17" fillId="0" fontId="8" numFmtId="0" xfId="0" applyBorder="1" applyFont="1"/>
    <xf borderId="18" fillId="0" fontId="8" numFmtId="0" xfId="0" applyBorder="1" applyFont="1"/>
    <xf borderId="19" fillId="0" fontId="8" numFmtId="0" xfId="0" applyBorder="1" applyFont="1"/>
    <xf borderId="20" fillId="2" fontId="7" numFmtId="0" xfId="0" applyAlignment="1" applyBorder="1" applyFont="1">
      <alignment horizontal="center" vertical="center"/>
    </xf>
    <xf borderId="21" fillId="2" fontId="7" numFmtId="0" xfId="0" applyAlignment="1" applyBorder="1" applyFont="1">
      <alignment horizontal="center" vertical="center"/>
    </xf>
    <xf borderId="22" fillId="0" fontId="8" numFmtId="0" xfId="0" applyBorder="1" applyFont="1"/>
    <xf borderId="23" fillId="0" fontId="8" numFmtId="0" xfId="0" applyBorder="1" applyFont="1"/>
    <xf borderId="24" fillId="3" fontId="10" numFmtId="0" xfId="0" applyAlignment="1" applyBorder="1" applyFont="1">
      <alignment horizontal="center" shrinkToFit="0" vertical="center" wrapText="1"/>
    </xf>
    <xf borderId="25" fillId="3" fontId="10" numFmtId="171" xfId="0" applyAlignment="1" applyBorder="1" applyFont="1" applyNumberFormat="1">
      <alignment horizontal="center" shrinkToFit="0" vertical="center" wrapText="1"/>
    </xf>
    <xf borderId="26" fillId="0" fontId="8" numFmtId="0" xfId="0" applyBorder="1" applyFont="1"/>
    <xf borderId="27" fillId="0" fontId="8" numFmtId="0" xfId="0" applyBorder="1" applyFont="1"/>
    <xf borderId="1" fillId="3" fontId="4" numFmtId="166" xfId="0" applyAlignment="1" applyBorder="1" applyFont="1" applyNumberFormat="1">
      <alignment horizontal="center" vertical="center"/>
    </xf>
    <xf borderId="1" fillId="3" fontId="4" numFmtId="167" xfId="0" applyAlignment="1" applyBorder="1" applyFont="1" applyNumberFormat="1">
      <alignment horizontal="center" vertical="center"/>
    </xf>
    <xf borderId="1" fillId="3" fontId="4" numFmtId="0" xfId="0" applyAlignment="1" applyBorder="1" applyFont="1">
      <alignment horizontal="center" shrinkToFit="0" vertical="center" wrapText="1"/>
    </xf>
    <xf borderId="1" fillId="3" fontId="4" numFmtId="0" xfId="0" applyAlignment="1" applyBorder="1" applyFont="1">
      <alignment horizontal="center" vertical="center"/>
    </xf>
    <xf borderId="1" fillId="3" fontId="4" numFmtId="165" xfId="0" applyAlignment="1" applyBorder="1" applyFont="1" applyNumberFormat="1">
      <alignment horizontal="center" vertical="center"/>
    </xf>
    <xf borderId="24" fillId="4" fontId="10" numFmtId="0" xfId="0" applyAlignment="1" applyBorder="1" applyFont="1">
      <alignment horizontal="center" shrinkToFit="0" vertical="center" wrapText="1"/>
    </xf>
    <xf borderId="1" fillId="4" fontId="4" numFmtId="166" xfId="0" applyAlignment="1" applyBorder="1" applyFont="1" applyNumberFormat="1">
      <alignment horizontal="center" vertical="center"/>
    </xf>
    <xf borderId="1" fillId="4" fontId="4" numFmtId="167" xfId="0" applyAlignment="1" applyBorder="1" applyFont="1" applyNumberFormat="1">
      <alignment horizontal="center" vertical="center"/>
    </xf>
    <xf borderId="1" fillId="4" fontId="4" numFmtId="0" xfId="0" applyAlignment="1" applyBorder="1" applyFont="1">
      <alignment horizontal="center" vertical="center"/>
    </xf>
    <xf borderId="1" fillId="4" fontId="4" numFmtId="0" xfId="0" applyAlignment="1" applyBorder="1" applyFont="1">
      <alignment horizontal="center" shrinkToFit="0" vertical="center" wrapText="1"/>
    </xf>
    <xf borderId="1" fillId="4" fontId="4" numFmtId="165" xfId="0" applyAlignment="1" applyBorder="1" applyFont="1" applyNumberFormat="1">
      <alignment horizontal="center" vertical="center"/>
    </xf>
    <xf borderId="28" fillId="2" fontId="7" numFmtId="0" xfId="0" applyAlignment="1" applyBorder="1" applyFont="1">
      <alignment horizontal="center" vertical="center"/>
    </xf>
    <xf borderId="29" fillId="2" fontId="7" numFmtId="171" xfId="0" applyAlignment="1" applyBorder="1" applyFont="1" applyNumberFormat="1">
      <alignment horizontal="center" vertical="center"/>
    </xf>
    <xf borderId="30" fillId="0" fontId="8" numFmtId="0" xfId="0" applyBorder="1" applyFont="1"/>
    <xf borderId="31" fillId="0" fontId="8" numFmtId="0" xfId="0" applyBorder="1" applyFont="1"/>
    <xf borderId="1" fillId="3" fontId="10" numFmtId="166" xfId="0" applyAlignment="1" applyBorder="1" applyFont="1" applyNumberFormat="1">
      <alignment horizontal="center" vertical="center"/>
    </xf>
    <xf borderId="1" fillId="3" fontId="10" numFmtId="167" xfId="0" applyAlignment="1" applyBorder="1" applyFont="1" applyNumberFormat="1">
      <alignment horizontal="center" vertical="center"/>
    </xf>
    <xf borderId="1" fillId="3" fontId="10" numFmtId="0" xfId="0" applyAlignment="1" applyBorder="1" applyFont="1">
      <alignment horizontal="center" shrinkToFit="0" vertical="center" wrapText="1"/>
    </xf>
    <xf borderId="1" fillId="3" fontId="10" numFmtId="0" xfId="0" applyAlignment="1" applyBorder="1" applyFont="1">
      <alignment horizontal="center" vertical="center"/>
    </xf>
    <xf borderId="1" fillId="3" fontId="10" numFmtId="165" xfId="0" applyAlignment="1" applyBorder="1" applyFont="1" applyNumberFormat="1">
      <alignment horizontal="center" vertical="center"/>
    </xf>
    <xf borderId="1" fillId="3" fontId="10" numFmtId="0" xfId="0" applyAlignment="1" applyBorder="1" applyFont="1">
      <alignment horizontal="center" readingOrder="0" vertical="center"/>
    </xf>
    <xf borderId="1" fillId="3" fontId="10" numFmtId="3" xfId="0" applyAlignment="1" applyBorder="1" applyFont="1" applyNumberFormat="1">
      <alignment horizontal="center" vertical="center"/>
    </xf>
    <xf borderId="1" fillId="4" fontId="10" numFmtId="166" xfId="0" applyAlignment="1" applyBorder="1" applyFont="1" applyNumberFormat="1">
      <alignment horizontal="center" vertical="center"/>
    </xf>
    <xf borderId="1" fillId="4" fontId="10" numFmtId="167" xfId="0" applyAlignment="1" applyBorder="1" applyFont="1" applyNumberFormat="1">
      <alignment horizontal="center" vertical="center"/>
    </xf>
    <xf borderId="1" fillId="4" fontId="10" numFmtId="0" xfId="0" applyAlignment="1" applyBorder="1" applyFont="1">
      <alignment horizontal="center" vertical="center"/>
    </xf>
    <xf borderId="1" fillId="4" fontId="10" numFmtId="0" xfId="0" applyAlignment="1" applyBorder="1" applyFont="1">
      <alignment horizontal="center" shrinkToFit="0" vertical="center" wrapText="1"/>
    </xf>
    <xf borderId="1" fillId="4" fontId="10" numFmtId="165" xfId="0" applyAlignment="1" applyBorder="1" applyFont="1" applyNumberFormat="1">
      <alignment horizontal="center" vertical="center"/>
    </xf>
    <xf borderId="1" fillId="4" fontId="10" numFmtId="3" xfId="0" applyAlignment="1" applyBorder="1" applyFont="1" applyNumberFormat="1">
      <alignment horizontal="center" vertical="center"/>
    </xf>
    <xf borderId="0" fillId="0" fontId="14" numFmtId="0" xfId="0" applyAlignment="1" applyFont="1">
      <alignment horizontal="center" vertical="center"/>
    </xf>
    <xf borderId="0" fillId="0" fontId="9" numFmtId="164" xfId="0" applyAlignment="1" applyFont="1" applyNumberFormat="1">
      <alignment horizontal="center"/>
    </xf>
    <xf borderId="0" fillId="0" fontId="9" numFmtId="0" xfId="0" applyAlignment="1" applyFont="1">
      <alignment horizontal="center"/>
    </xf>
    <xf borderId="0" fillId="0" fontId="9" numFmtId="165" xfId="0" applyAlignment="1" applyFont="1" applyNumberFormat="1">
      <alignment horizontal="center"/>
    </xf>
    <xf borderId="0" fillId="0" fontId="9" numFmtId="3" xfId="0" applyAlignment="1" applyFont="1" applyNumberFormat="1">
      <alignment horizontal="center"/>
    </xf>
    <xf borderId="32" fillId="13" fontId="9" numFmtId="164" xfId="0" applyAlignment="1" applyBorder="1" applyFill="1" applyFont="1" applyNumberFormat="1">
      <alignment horizontal="center"/>
    </xf>
    <xf borderId="32" fillId="13" fontId="9" numFmtId="1" xfId="0" applyAlignment="1" applyBorder="1" applyFont="1" applyNumberFormat="1">
      <alignment horizontal="center"/>
    </xf>
    <xf borderId="0" fillId="13" fontId="9" numFmtId="165" xfId="0" applyAlignment="1" applyFont="1" applyNumberFormat="1">
      <alignment horizontal="center"/>
    </xf>
    <xf borderId="32" fillId="13" fontId="9" numFmtId="0" xfId="0" applyAlignment="1" applyBorder="1" applyFont="1">
      <alignment horizontal="center"/>
    </xf>
    <xf borderId="32" fillId="13" fontId="9" numFmtId="0" xfId="0" applyAlignment="1" applyBorder="1" applyFont="1">
      <alignment horizontal="center" shrinkToFit="0" wrapText="1"/>
    </xf>
    <xf borderId="32" fillId="13" fontId="9" numFmtId="3" xfId="0" applyAlignment="1" applyBorder="1" applyFont="1" applyNumberFormat="1">
      <alignment horizontal="center"/>
    </xf>
    <xf borderId="33" fillId="2" fontId="1" numFmtId="164" xfId="0" applyAlignment="1" applyBorder="1" applyFont="1" applyNumberFormat="1">
      <alignment horizontal="center" vertical="center"/>
    </xf>
    <xf borderId="14" fillId="2" fontId="1" numFmtId="1" xfId="0" applyAlignment="1" applyBorder="1" applyFont="1" applyNumberFormat="1">
      <alignment horizontal="center" vertical="center"/>
    </xf>
    <xf borderId="34" fillId="2" fontId="1" numFmtId="1" xfId="0" applyAlignment="1" applyBorder="1" applyFont="1" applyNumberFormat="1">
      <alignment horizontal="center" vertical="center"/>
    </xf>
    <xf borderId="15" fillId="2" fontId="1" numFmtId="0" xfId="0" applyAlignment="1" applyBorder="1" applyFont="1">
      <alignment horizontal="center" vertical="center"/>
    </xf>
    <xf borderId="34" fillId="2" fontId="1" numFmtId="0" xfId="0" applyAlignment="1" applyBorder="1" applyFont="1">
      <alignment horizontal="center" vertical="center"/>
    </xf>
    <xf borderId="15" fillId="2" fontId="1" numFmtId="0" xfId="0" applyAlignment="1" applyBorder="1" applyFont="1">
      <alignment horizontal="center" shrinkToFit="0" vertical="center" wrapText="1"/>
    </xf>
    <xf borderId="34" fillId="2" fontId="1" numFmtId="167" xfId="0" applyAlignment="1" applyBorder="1" applyFont="1" applyNumberFormat="1">
      <alignment horizontal="center" vertical="center"/>
    </xf>
    <xf borderId="35" fillId="2" fontId="1" numFmtId="0" xfId="0" applyAlignment="1" applyBorder="1" applyFont="1">
      <alignment horizontal="center" vertical="center"/>
    </xf>
    <xf borderId="36" fillId="2" fontId="1" numFmtId="3" xfId="0" applyAlignment="1" applyBorder="1" applyFont="1" applyNumberFormat="1">
      <alignment horizontal="center" vertical="center"/>
    </xf>
    <xf borderId="1" fillId="3" fontId="3" numFmtId="164" xfId="0" applyAlignment="1" applyBorder="1" applyFont="1" applyNumberFormat="1">
      <alignment horizontal="center" readingOrder="0" vertical="center"/>
    </xf>
    <xf borderId="1" fillId="3" fontId="10" numFmtId="166" xfId="0" applyAlignment="1" applyBorder="1" applyFont="1" applyNumberFormat="1">
      <alignment horizontal="center" readingOrder="0" vertical="center"/>
    </xf>
    <xf borderId="1" fillId="3" fontId="10" numFmtId="167" xfId="0" applyAlignment="1" applyBorder="1" applyFont="1" applyNumberFormat="1">
      <alignment horizontal="center" readingOrder="0" vertical="center"/>
    </xf>
    <xf borderId="1" fillId="3" fontId="10" numFmtId="0" xfId="0" applyAlignment="1" applyBorder="1" applyFont="1">
      <alignment horizontal="center" readingOrder="0" shrinkToFit="0" vertical="center" wrapText="1"/>
    </xf>
    <xf borderId="1" fillId="11" fontId="10" numFmtId="0" xfId="0" applyAlignment="1" applyBorder="1" applyFont="1">
      <alignment horizontal="center" readingOrder="0" shrinkToFit="0" vertical="center" wrapText="1"/>
    </xf>
    <xf borderId="1" fillId="3" fontId="10" numFmtId="1" xfId="0" applyAlignment="1" applyBorder="1" applyFont="1" applyNumberFormat="1">
      <alignment horizontal="center" shrinkToFit="0" vertical="center" wrapText="1"/>
    </xf>
    <xf borderId="11" fillId="2" fontId="7" numFmtId="0" xfId="0" applyAlignment="1" applyBorder="1" applyFont="1">
      <alignment horizontal="center" readingOrder="0" vertical="center"/>
    </xf>
    <xf borderId="1" fillId="4" fontId="3" numFmtId="164" xfId="0" applyAlignment="1" applyBorder="1" applyFont="1" applyNumberFormat="1">
      <alignment horizontal="center" readingOrder="0" vertical="center"/>
    </xf>
    <xf borderId="1" fillId="4" fontId="10" numFmtId="166" xfId="0" applyAlignment="1" applyBorder="1" applyFont="1" applyNumberFormat="1">
      <alignment horizontal="center" readingOrder="0" vertical="center"/>
    </xf>
    <xf borderId="1" fillId="4" fontId="10" numFmtId="167" xfId="0" applyAlignment="1" applyBorder="1" applyFont="1" applyNumberFormat="1">
      <alignment horizontal="center" readingOrder="0" vertical="center"/>
    </xf>
    <xf borderId="1" fillId="4" fontId="10" numFmtId="0" xfId="0" applyAlignment="1" applyBorder="1" applyFont="1">
      <alignment horizontal="center" readingOrder="0" vertical="center"/>
    </xf>
    <xf borderId="1" fillId="4" fontId="10" numFmtId="0" xfId="0" applyAlignment="1" applyBorder="1" applyFont="1">
      <alignment horizontal="center" readingOrder="0" shrinkToFit="0" vertical="center" wrapText="1"/>
    </xf>
    <xf borderId="1" fillId="4" fontId="10" numFmtId="1" xfId="0" applyAlignment="1" applyBorder="1" applyFont="1" applyNumberFormat="1">
      <alignment horizontal="center" shrinkToFit="0" vertical="center" wrapText="1"/>
    </xf>
    <xf borderId="1" fillId="10" fontId="10" numFmtId="0" xfId="0" applyAlignment="1" applyBorder="1" applyFont="1">
      <alignment horizontal="center" readingOrder="0" shrinkToFit="0" vertical="center" wrapText="1"/>
    </xf>
    <xf borderId="1" fillId="4" fontId="10" numFmtId="168" xfId="0" applyAlignment="1" applyBorder="1" applyFont="1" applyNumberFormat="1">
      <alignment horizontal="center" readingOrder="0" vertical="center"/>
    </xf>
    <xf borderId="1" fillId="5" fontId="10" numFmtId="0" xfId="0" applyAlignment="1" applyBorder="1" applyFont="1">
      <alignment horizontal="center" readingOrder="0" shrinkToFit="0" vertical="center" wrapText="1"/>
    </xf>
    <xf borderId="5" fillId="2" fontId="15" numFmtId="0" xfId="0" applyAlignment="1" applyBorder="1" applyFont="1">
      <alignment horizontal="center" vertical="center"/>
    </xf>
    <xf borderId="11" fillId="3" fontId="16" numFmtId="0" xfId="0" applyAlignment="1" applyBorder="1" applyFont="1">
      <alignment horizontal="center" vertical="center"/>
    </xf>
    <xf borderId="11" fillId="4" fontId="16" numFmtId="0" xfId="0" applyAlignment="1" applyBorder="1" applyFont="1">
      <alignment horizontal="center" vertical="center"/>
    </xf>
    <xf borderId="0" fillId="12" fontId="10" numFmtId="0" xfId="0" applyAlignment="1" applyFont="1">
      <alignment horizontal="center" readingOrder="0"/>
    </xf>
    <xf borderId="1" fillId="9" fontId="10" numFmtId="0" xfId="0" applyAlignment="1" applyBorder="1" applyFont="1">
      <alignment horizontal="center" vertical="center"/>
    </xf>
    <xf borderId="1" fillId="9" fontId="10" numFmtId="10" xfId="0" applyAlignment="1" applyBorder="1" applyFont="1" applyNumberFormat="1">
      <alignment horizontal="center" vertical="center"/>
    </xf>
    <xf borderId="11" fillId="10" fontId="10" numFmtId="0" xfId="0" applyAlignment="1" applyBorder="1" applyFont="1">
      <alignment horizontal="center" vertical="center"/>
    </xf>
    <xf borderId="1" fillId="10" fontId="10" numFmtId="0" xfId="0" applyAlignment="1" applyBorder="1" applyFont="1">
      <alignment horizontal="center" vertical="center"/>
    </xf>
    <xf borderId="1" fillId="10" fontId="10" numFmtId="10" xfId="0" applyAlignment="1" applyBorder="1" applyFont="1" applyNumberFormat="1">
      <alignment horizontal="center" vertical="center"/>
    </xf>
    <xf borderId="11" fillId="11" fontId="10" numFmtId="0" xfId="0" applyAlignment="1" applyBorder="1" applyFont="1">
      <alignment horizontal="center" vertical="center"/>
    </xf>
    <xf borderId="1" fillId="11" fontId="10" numFmtId="0" xfId="0" applyAlignment="1" applyBorder="1" applyFont="1">
      <alignment horizontal="center" vertical="center"/>
    </xf>
    <xf borderId="1" fillId="11" fontId="10" numFmtId="10" xfId="0" applyAlignment="1" applyBorder="1" applyFont="1" applyNumberFormat="1">
      <alignment horizontal="center" vertical="center"/>
    </xf>
    <xf borderId="1" fillId="4" fontId="17" numFmtId="164" xfId="0" applyAlignment="1" applyBorder="1" applyFont="1" applyNumberFormat="1">
      <alignment horizontal="center" readingOrder="0" vertical="center"/>
    </xf>
    <xf borderId="11" fillId="12" fontId="10" numFmtId="0" xfId="0" applyAlignment="1" applyBorder="1" applyFont="1">
      <alignment horizontal="center" vertical="center"/>
    </xf>
    <xf borderId="1" fillId="12" fontId="10" numFmtId="0" xfId="0" applyAlignment="1" applyBorder="1" applyFont="1">
      <alignment horizontal="center" vertical="center"/>
    </xf>
    <xf borderId="1" fillId="12" fontId="10" numFmtId="10" xfId="0" applyAlignment="1" applyBorder="1" applyFont="1" applyNumberFormat="1">
      <alignment horizontal="center" vertical="center"/>
    </xf>
    <xf borderId="11" fillId="9" fontId="10" numFmtId="0" xfId="0" applyAlignment="1" applyBorder="1" applyFont="1">
      <alignment horizontal="center" shrinkToFit="0" vertical="center" wrapText="1"/>
    </xf>
    <xf borderId="11" fillId="10" fontId="10" numFmtId="0" xfId="0" applyAlignment="1" applyBorder="1" applyFont="1">
      <alignment horizontal="center" shrinkToFit="0" vertical="center" wrapText="1"/>
    </xf>
    <xf borderId="11" fillId="11" fontId="10" numFmtId="0" xfId="0" applyAlignment="1" applyBorder="1" applyFont="1">
      <alignment horizontal="center" shrinkToFit="0" vertical="center" wrapText="1"/>
    </xf>
    <xf borderId="11" fillId="12" fontId="10" numFmtId="0" xfId="0" applyAlignment="1" applyBorder="1" applyFont="1">
      <alignment horizontal="center" shrinkToFit="0" vertical="center" wrapText="1"/>
    </xf>
    <xf borderId="5" fillId="11" fontId="10" numFmtId="0" xfId="0" applyAlignment="1" applyBorder="1" applyFont="1">
      <alignment horizontal="center" vertical="center"/>
    </xf>
    <xf borderId="11" fillId="4" fontId="10" numFmtId="0" xfId="0" applyAlignment="1" applyBorder="1" applyFont="1">
      <alignment horizontal="center" readingOrder="0" vertical="center"/>
    </xf>
    <xf borderId="37" fillId="12" fontId="10" numFmtId="0" xfId="0" applyAlignment="1" applyBorder="1" applyFont="1">
      <alignment horizontal="center" readingOrder="0"/>
    </xf>
    <xf borderId="13" fillId="4" fontId="10" numFmtId="0" xfId="0" applyAlignment="1" applyBorder="1" applyFont="1">
      <alignment horizontal="center" readingOrder="0" shrinkToFit="0" vertical="center" wrapText="1"/>
    </xf>
    <xf borderId="11" fillId="3" fontId="10" numFmtId="2" xfId="0" applyAlignment="1" applyBorder="1" applyFont="1" applyNumberFormat="1">
      <alignment horizontal="center" shrinkToFit="0" vertical="center" wrapText="1"/>
    </xf>
    <xf borderId="11" fillId="4" fontId="10" numFmtId="2" xfId="0" applyAlignment="1" applyBorder="1" applyFont="1" applyNumberFormat="1">
      <alignment horizontal="center" shrinkToFit="0" vertical="center" wrapText="1"/>
    </xf>
    <xf borderId="38" fillId="2" fontId="7" numFmtId="0" xfId="0" applyAlignment="1" applyBorder="1" applyFont="1">
      <alignment horizontal="center" vertical="center"/>
    </xf>
    <xf borderId="5" fillId="2" fontId="7" numFmtId="171" xfId="0" applyAlignment="1" applyBorder="1" applyFont="1" applyNumberFormat="1">
      <alignment horizontal="center" vertical="center"/>
    </xf>
    <xf borderId="39" fillId="0" fontId="8" numFmtId="0" xfId="0" applyBorder="1" applyFont="1"/>
    <xf borderId="1" fillId="4" fontId="18" numFmtId="0" xfId="0" applyAlignment="1" applyBorder="1" applyFont="1">
      <alignment horizontal="center" readingOrder="0" shrinkToFit="0" vertical="center" wrapText="1"/>
    </xf>
    <xf borderId="1" fillId="11" fontId="4" numFmtId="0" xfId="0" applyAlignment="1" applyBorder="1" applyFont="1">
      <alignment horizontal="center" readingOrder="0" shrinkToFit="0" vertical="center" wrapText="1"/>
    </xf>
    <xf borderId="1" fillId="4" fontId="4" numFmtId="1" xfId="0" applyAlignment="1" applyBorder="1" applyFont="1" applyNumberFormat="1">
      <alignment horizontal="center" shrinkToFit="0" vertical="center" wrapText="1"/>
    </xf>
    <xf borderId="0" fillId="0" fontId="19" numFmtId="0" xfId="0" applyAlignment="1" applyFont="1">
      <alignment horizontal="center" vertical="center"/>
    </xf>
    <xf borderId="0" fillId="11" fontId="10" numFmtId="0" xfId="0" applyAlignment="1" applyFont="1">
      <alignment horizontal="center" readingOrder="0"/>
    </xf>
    <xf borderId="32" fillId="13" fontId="9" numFmtId="167" xfId="0" applyAlignment="1" applyBorder="1" applyFont="1" applyNumberFormat="1">
      <alignment horizontal="center"/>
    </xf>
    <xf borderId="0" fillId="0" fontId="20" numFmtId="0" xfId="0" applyFont="1"/>
    <xf borderId="0" fillId="0" fontId="19" numFmtId="0" xfId="0" applyFont="1"/>
    <xf borderId="0" fillId="0" fontId="21" numFmtId="0" xfId="0" applyAlignment="1" applyFont="1">
      <alignment horizontal="center"/>
    </xf>
    <xf borderId="0" fillId="0" fontId="19" numFmtId="0" xfId="0" applyAlignment="1" applyFont="1">
      <alignment horizontal="center"/>
    </xf>
    <xf borderId="0" fillId="0" fontId="22" numFmtId="0" xfId="0" applyAlignment="1" applyFont="1">
      <alignment horizontal="center"/>
    </xf>
    <xf borderId="0" fillId="0" fontId="23" numFmtId="0" xfId="0" applyAlignment="1" applyFont="1">
      <alignment horizontal="center"/>
    </xf>
    <xf borderId="40" fillId="0" fontId="4" numFmtId="0" xfId="0" applyAlignment="1" applyBorder="1" applyFont="1">
      <alignment vertical="center"/>
    </xf>
    <xf borderId="41" fillId="2" fontId="24" numFmtId="0" xfId="0" applyAlignment="1" applyBorder="1" applyFont="1">
      <alignment horizontal="center" vertical="center"/>
    </xf>
    <xf borderId="41" fillId="0" fontId="8" numFmtId="0" xfId="0" applyBorder="1" applyFont="1"/>
    <xf borderId="42" fillId="0" fontId="8" numFmtId="0" xfId="0" applyBorder="1" applyFont="1"/>
    <xf borderId="43" fillId="2" fontId="25" numFmtId="0" xfId="0" applyAlignment="1" applyBorder="1" applyFont="1">
      <alignment horizontal="center" vertical="center"/>
    </xf>
    <xf borderId="44" fillId="2" fontId="25" numFmtId="0" xfId="0" applyAlignment="1" applyBorder="1" applyFont="1">
      <alignment horizontal="center" vertical="center"/>
    </xf>
    <xf borderId="45" fillId="2" fontId="25" numFmtId="0" xfId="0" applyAlignment="1" applyBorder="1" applyFont="1">
      <alignment horizontal="center" vertical="center"/>
    </xf>
    <xf borderId="46" fillId="2" fontId="25" numFmtId="0" xfId="0" applyAlignment="1" applyBorder="1" applyFont="1">
      <alignment horizontal="center" vertical="center"/>
    </xf>
    <xf borderId="47" fillId="2" fontId="25" numFmtId="0" xfId="0" applyAlignment="1" applyBorder="1" applyFont="1">
      <alignment horizontal="center" readingOrder="0" vertical="center"/>
    </xf>
    <xf borderId="48" fillId="2" fontId="25" numFmtId="0" xfId="0" applyAlignment="1" applyBorder="1" applyFont="1">
      <alignment horizontal="center" readingOrder="0" vertical="center"/>
    </xf>
    <xf borderId="49" fillId="2" fontId="26" numFmtId="0" xfId="0" applyAlignment="1" applyBorder="1" applyFont="1">
      <alignment horizontal="center" readingOrder="0" vertical="center"/>
    </xf>
    <xf borderId="50" fillId="14" fontId="27" numFmtId="0" xfId="0" applyAlignment="1" applyBorder="1" applyFill="1" applyFont="1">
      <alignment horizontal="center" vertical="center"/>
    </xf>
    <xf borderId="51" fillId="14" fontId="27" numFmtId="0" xfId="0" applyAlignment="1" applyBorder="1" applyFont="1">
      <alignment horizontal="center" vertical="center"/>
    </xf>
    <xf borderId="52" fillId="14" fontId="27" numFmtId="0" xfId="0" applyAlignment="1" applyBorder="1" applyFont="1">
      <alignment horizontal="center" vertical="center"/>
    </xf>
    <xf borderId="53" fillId="3" fontId="27" numFmtId="0" xfId="0" applyAlignment="1" applyBorder="1" applyFont="1">
      <alignment horizontal="center" vertical="center"/>
    </xf>
    <xf borderId="4" fillId="3" fontId="27" numFmtId="0" xfId="0" applyAlignment="1" applyBorder="1" applyFont="1">
      <alignment horizontal="center" vertical="center"/>
    </xf>
    <xf borderId="54" fillId="3" fontId="27" numFmtId="0" xfId="0" applyAlignment="1" applyBorder="1" applyFont="1">
      <alignment horizontal="center" vertical="center"/>
    </xf>
    <xf borderId="53" fillId="14" fontId="27" numFmtId="0" xfId="0" applyAlignment="1" applyBorder="1" applyFont="1">
      <alignment horizontal="center" vertical="center"/>
    </xf>
    <xf borderId="4" fillId="14" fontId="27" numFmtId="0" xfId="0" applyAlignment="1" applyBorder="1" applyFont="1">
      <alignment horizontal="center" vertical="center"/>
    </xf>
    <xf borderId="54" fillId="14" fontId="27" numFmtId="0" xfId="0" applyAlignment="1" applyBorder="1" applyFont="1">
      <alignment horizontal="center" vertical="center"/>
    </xf>
    <xf borderId="55" fillId="2" fontId="26" numFmtId="0" xfId="0" applyAlignment="1" applyBorder="1" applyFont="1">
      <alignment horizontal="center" vertical="center"/>
    </xf>
    <xf borderId="56" fillId="3" fontId="27" numFmtId="0" xfId="0" applyAlignment="1" applyBorder="1" applyFont="1">
      <alignment horizontal="center" vertical="center"/>
    </xf>
    <xf borderId="57" fillId="3" fontId="27" numFmtId="0" xfId="0" applyAlignment="1" applyBorder="1" applyFont="1">
      <alignment horizontal="center" vertical="center"/>
    </xf>
    <xf borderId="58" fillId="3" fontId="27" numFmtId="0" xfId="0" applyAlignment="1" applyBorder="1" applyFont="1">
      <alignment horizontal="center" vertical="center"/>
    </xf>
    <xf borderId="59" fillId="2" fontId="7" numFmtId="0" xfId="0" applyAlignment="1" applyBorder="1" applyFont="1">
      <alignment horizontal="center" readingOrder="0" vertical="center"/>
    </xf>
    <xf borderId="60" fillId="14" fontId="28" numFmtId="0" xfId="0" applyAlignment="1" applyBorder="1" applyFont="1">
      <alignment horizontal="center" vertical="center"/>
    </xf>
    <xf borderId="61" fillId="14" fontId="28" numFmtId="0" xfId="0" applyAlignment="1" applyBorder="1" applyFont="1">
      <alignment horizontal="center" vertical="center"/>
    </xf>
    <xf borderId="62" fillId="14" fontId="28" numFmtId="0" xfId="0" applyAlignment="1" applyBorder="1" applyFont="1">
      <alignment horizontal="center" vertical="center"/>
    </xf>
    <xf borderId="63" fillId="14" fontId="28" numFmtId="0" xfId="0" applyAlignment="1" applyBorder="1" applyFont="1">
      <alignment horizontal="center" vertical="center"/>
    </xf>
    <xf borderId="64" fillId="2" fontId="26" numFmtId="0" xfId="0" applyAlignment="1" applyBorder="1" applyFont="1">
      <alignment horizontal="center" readingOrder="0" vertical="center"/>
    </xf>
    <xf borderId="65" fillId="3" fontId="27" numFmtId="0" xfId="0" applyAlignment="1" applyBorder="1" applyFont="1">
      <alignment horizontal="center" vertical="center"/>
    </xf>
    <xf borderId="66" fillId="3" fontId="27" numFmtId="0" xfId="0" applyAlignment="1" applyBorder="1" applyFont="1">
      <alignment horizontal="center" vertical="center"/>
    </xf>
    <xf borderId="67" fillId="3" fontId="27" numFmtId="0" xfId="0" applyAlignment="1" applyBorder="1" applyFont="1">
      <alignment horizontal="center" vertical="center"/>
    </xf>
    <xf borderId="55" fillId="2" fontId="26" numFmtId="0" xfId="0" applyAlignment="1" applyBorder="1" applyFont="1">
      <alignment horizontal="center" readingOrder="0" vertical="center"/>
    </xf>
    <xf borderId="68" fillId="14" fontId="28" numFmtId="0" xfId="0" applyAlignment="1" applyBorder="1" applyFont="1">
      <alignment horizontal="center" vertical="center"/>
    </xf>
    <xf borderId="69" fillId="14" fontId="28" numFmtId="0" xfId="0" applyAlignment="1" applyBorder="1" applyFont="1">
      <alignment horizontal="center" vertical="center"/>
    </xf>
    <xf borderId="52" fillId="14" fontId="28" numFmtId="0" xfId="0" applyAlignment="1" applyBorder="1" applyFont="1">
      <alignment horizontal="center" vertical="center"/>
    </xf>
    <xf borderId="0" fillId="0" fontId="28" numFmtId="0" xfId="0" applyAlignment="1" applyFont="1">
      <alignment horizontal="center"/>
    </xf>
    <xf borderId="70" fillId="2" fontId="7" numFmtId="0" xfId="0" applyAlignment="1" applyBorder="1" applyFont="1">
      <alignment horizontal="center" readingOrder="0" vertical="center"/>
    </xf>
    <xf borderId="71" fillId="3" fontId="28" numFmtId="0" xfId="0" applyAlignment="1" applyBorder="1" applyFont="1">
      <alignment horizontal="center" vertical="center"/>
    </xf>
    <xf borderId="72" fillId="3" fontId="28" numFmtId="0" xfId="0" applyAlignment="1" applyBorder="1" applyFont="1">
      <alignment horizontal="center" vertical="center"/>
    </xf>
    <xf borderId="73" fillId="3" fontId="28" numFmtId="0" xfId="0" applyAlignment="1" applyBorder="1" applyFont="1">
      <alignment horizontal="center" vertical="center"/>
    </xf>
    <xf borderId="74" fillId="14" fontId="28" numFmtId="0" xfId="0" applyAlignment="1" applyBorder="1" applyFont="1">
      <alignment horizontal="center" vertical="center"/>
    </xf>
    <xf borderId="75" fillId="14" fontId="28" numFmtId="0" xfId="0" applyAlignment="1" applyBorder="1" applyFont="1">
      <alignment horizontal="center" vertical="center"/>
    </xf>
    <xf borderId="76" fillId="14" fontId="28" numFmtId="0" xfId="0" applyAlignment="1" applyBorder="1" applyFont="1">
      <alignment horizontal="center" vertical="center"/>
    </xf>
    <xf borderId="68" fillId="3" fontId="28" numFmtId="0" xfId="0" applyAlignment="1" applyBorder="1" applyFont="1">
      <alignment horizontal="center" vertical="center"/>
    </xf>
    <xf borderId="69" fillId="3" fontId="28" numFmtId="0" xfId="0" applyAlignment="1" applyBorder="1" applyFont="1">
      <alignment horizontal="center" vertical="center"/>
    </xf>
    <xf borderId="77" fillId="3" fontId="28" numFmtId="0" xfId="0" applyAlignment="1" applyBorder="1" applyFont="1">
      <alignment horizontal="center" vertical="center"/>
    </xf>
    <xf borderId="78" fillId="0" fontId="19" numFmtId="0" xfId="0" applyAlignment="1" applyBorder="1" applyFont="1">
      <alignment horizontal="center" vertical="center"/>
    </xf>
    <xf borderId="38" fillId="14" fontId="29" numFmtId="164" xfId="0" applyAlignment="1" applyBorder="1" applyFont="1" applyNumberFormat="1">
      <alignment horizontal="center" readingOrder="0" vertical="center"/>
    </xf>
    <xf borderId="11" fillId="14" fontId="16" numFmtId="164" xfId="0" applyAlignment="1" applyBorder="1" applyFont="1" applyNumberFormat="1">
      <alignment horizontal="center" readingOrder="0" vertical="center"/>
    </xf>
    <xf borderId="11" fillId="14" fontId="13" numFmtId="0" xfId="0" applyAlignment="1" applyBorder="1" applyFont="1">
      <alignment horizontal="center" readingOrder="0" vertical="center"/>
    </xf>
    <xf borderId="79" fillId="0" fontId="8" numFmtId="0" xfId="0" applyBorder="1" applyFont="1"/>
    <xf borderId="11" fillId="14" fontId="16" numFmtId="0" xfId="0" applyAlignment="1" applyBorder="1" applyFont="1">
      <alignment horizontal="center" vertical="center"/>
    </xf>
    <xf borderId="11" fillId="14" fontId="16" numFmtId="0" xfId="0" applyAlignment="1" applyBorder="1" applyFont="1">
      <alignment horizontal="center" readingOrder="0" vertical="center"/>
    </xf>
    <xf borderId="0" fillId="0" fontId="19" numFmtId="0" xfId="0" applyAlignment="1" applyFont="1">
      <alignment vertical="center"/>
    </xf>
    <xf borderId="80" fillId="14" fontId="30" numFmtId="0" xfId="0" applyAlignment="1" applyBorder="1" applyFont="1">
      <alignment horizontal="center" vertical="center"/>
    </xf>
    <xf borderId="81" fillId="14" fontId="27" numFmtId="0" xfId="0" applyAlignment="1" applyBorder="1" applyFont="1">
      <alignment horizontal="left" vertical="center"/>
    </xf>
    <xf borderId="80" fillId="0" fontId="8" numFmtId="0" xfId="0" applyBorder="1" applyFont="1"/>
    <xf borderId="82" fillId="0" fontId="8" numFmtId="0" xfId="0" applyBorder="1" applyFont="1"/>
    <xf borderId="83" fillId="0" fontId="8" numFmtId="0" xfId="0" applyBorder="1" applyFont="1"/>
    <xf borderId="84" fillId="0" fontId="8" numFmtId="0" xfId="0" applyBorder="1" applyFont="1"/>
    <xf borderId="85" fillId="0" fontId="8" numFmtId="0" xfId="0" applyBorder="1" applyFont="1"/>
    <xf borderId="81" fillId="14" fontId="27" numFmtId="0" xfId="0" applyAlignment="1" applyBorder="1" applyFont="1">
      <alignment horizontal="left" shrinkToFit="0" vertical="center" wrapText="1"/>
    </xf>
    <xf borderId="86" fillId="0" fontId="8" numFmtId="0" xfId="0" applyBorder="1" applyFont="1"/>
    <xf borderId="0" fillId="0" fontId="31" numFmtId="0" xfId="0" applyAlignment="1" applyFont="1">
      <alignment horizontal="right" vertical="center"/>
    </xf>
    <xf borderId="0" fillId="0" fontId="32" numFmtId="0" xfId="0" applyAlignment="1" applyFont="1">
      <alignment horizontal="left" shrinkToFit="0" vertical="center" wrapText="1"/>
    </xf>
    <xf borderId="87" fillId="14" fontId="33" numFmtId="0" xfId="0" applyAlignment="1" applyBorder="1" applyFont="1">
      <alignment horizontal="center" vertical="center"/>
    </xf>
    <xf borderId="88" fillId="0" fontId="8" numFmtId="0" xfId="0" applyBorder="1" applyFont="1"/>
    <xf borderId="89" fillId="0" fontId="8" numFmtId="0" xfId="0" applyBorder="1" applyFont="1"/>
    <xf borderId="0" fillId="0" fontId="34" numFmtId="0" xfId="0" applyAlignment="1" applyFont="1">
      <alignment horizontal="center"/>
    </xf>
    <xf borderId="5" fillId="2" fontId="11" numFmtId="0" xfId="0" applyAlignment="1" applyBorder="1" applyFont="1">
      <alignment horizontal="center" readingOrder="0" shrinkToFit="0" vertical="center" wrapText="1"/>
    </xf>
    <xf borderId="11" fillId="2" fontId="1" numFmtId="0" xfId="0" applyAlignment="1" applyBorder="1" applyFont="1">
      <alignment horizontal="center" vertical="center"/>
    </xf>
    <xf borderId="1" fillId="2" fontId="1" numFmtId="0" xfId="0" applyAlignment="1" applyBorder="1" applyFont="1">
      <alignment horizontal="center" readingOrder="0" vertical="center"/>
    </xf>
    <xf borderId="1" fillId="9" fontId="10" numFmtId="1" xfId="0" applyAlignment="1" applyBorder="1" applyFont="1" applyNumberFormat="1">
      <alignment horizontal="center" vertical="center"/>
    </xf>
    <xf borderId="11" fillId="3" fontId="10" numFmtId="0" xfId="0" applyAlignment="1" applyBorder="1" applyFont="1">
      <alignment horizontal="center" vertical="center"/>
    </xf>
    <xf borderId="1" fillId="3" fontId="10" numFmtId="169" xfId="0" applyAlignment="1" applyBorder="1" applyFont="1" applyNumberFormat="1">
      <alignment horizontal="center" vertical="center"/>
    </xf>
    <xf borderId="11" fillId="4" fontId="10" numFmtId="0" xfId="0" applyAlignment="1" applyBorder="1" applyFont="1">
      <alignment horizontal="center" vertical="center"/>
    </xf>
    <xf borderId="1" fillId="4" fontId="10" numFmtId="169" xfId="0" applyAlignment="1" applyBorder="1" applyFont="1" applyNumberFormat="1">
      <alignment horizontal="center" vertical="center"/>
    </xf>
    <xf borderId="1" fillId="10" fontId="10" numFmtId="1" xfId="0" applyAlignment="1" applyBorder="1" applyFont="1" applyNumberFormat="1">
      <alignment horizontal="center" vertical="center"/>
    </xf>
    <xf borderId="1" fillId="11" fontId="10" numFmtId="1" xfId="0" applyAlignment="1" applyBorder="1" applyFont="1" applyNumberFormat="1">
      <alignment horizontal="center" vertical="center"/>
    </xf>
    <xf borderId="1" fillId="12" fontId="10" numFmtId="1" xfId="0" applyAlignment="1" applyBorder="1" applyFont="1" applyNumberFormat="1">
      <alignment horizontal="center" vertical="center"/>
    </xf>
    <xf borderId="5" fillId="2" fontId="25" numFmtId="0" xfId="0" applyAlignment="1" applyBorder="1" applyFont="1">
      <alignment horizontal="center" vertical="center"/>
    </xf>
    <xf borderId="90" fillId="0" fontId="8" numFmtId="0" xfId="0" applyBorder="1" applyFont="1"/>
    <xf borderId="91" fillId="0" fontId="8" numFmtId="0" xfId="0" applyBorder="1" applyFont="1"/>
    <xf borderId="1" fillId="2" fontId="1" numFmtId="169" xfId="0" applyAlignment="1" applyBorder="1" applyFont="1" applyNumberFormat="1">
      <alignment horizontal="center" vertical="center"/>
    </xf>
    <xf borderId="0" fillId="0" fontId="35" numFmtId="0" xfId="0" applyFont="1"/>
    <xf borderId="1" fillId="3" fontId="10" numFmtId="172" xfId="0" applyAlignment="1" applyBorder="1" applyFont="1" applyNumberFormat="1">
      <alignment horizontal="center" vertical="center"/>
    </xf>
    <xf borderId="1" fillId="4" fontId="10" numFmtId="172" xfId="0" applyAlignment="1" applyBorder="1" applyFont="1" applyNumberFormat="1">
      <alignment horizontal="center" vertical="center"/>
    </xf>
    <xf borderId="1" fillId="2" fontId="1" numFmtId="172" xfId="0" applyAlignment="1" applyBorder="1" applyFont="1" applyNumberFormat="1">
      <alignment horizontal="center" vertical="center"/>
    </xf>
    <xf borderId="11" fillId="2" fontId="11" numFmtId="0" xfId="0" applyAlignment="1" applyBorder="1" applyFont="1">
      <alignment horizontal="center" shrinkToFit="0" vertical="center" wrapText="1"/>
    </xf>
    <xf borderId="92" fillId="2" fontId="1" numFmtId="0" xfId="0" applyAlignment="1" applyBorder="1" applyFont="1">
      <alignment horizontal="center" shrinkToFit="0" vertical="center" wrapText="1"/>
    </xf>
    <xf borderId="93" fillId="0" fontId="8" numFmtId="0" xfId="0" applyBorder="1" applyFont="1"/>
    <xf borderId="6" fillId="2" fontId="11" numFmtId="0" xfId="0" applyAlignment="1" applyBorder="1" applyFont="1">
      <alignment horizontal="center" vertical="center"/>
    </xf>
    <xf borderId="7" fillId="2" fontId="11" numFmtId="0" xfId="0" applyAlignment="1" applyBorder="1" applyFont="1">
      <alignment horizontal="center" vertical="center"/>
    </xf>
    <xf borderId="11" fillId="2" fontId="36" numFmtId="0" xfId="0" applyAlignment="1" applyBorder="1" applyFont="1">
      <alignment horizontal="center" vertical="center"/>
    </xf>
    <xf borderId="94" fillId="0" fontId="8" numFmtId="0" xfId="0" applyBorder="1" applyFont="1"/>
    <xf borderId="0" fillId="0" fontId="37" numFmtId="0" xfId="0" applyFont="1"/>
    <xf borderId="1" fillId="3" fontId="10" numFmtId="1" xfId="0" applyAlignment="1" applyBorder="1" applyFont="1" applyNumberFormat="1">
      <alignment horizontal="center" vertical="center"/>
    </xf>
    <xf borderId="1" fillId="3" fontId="10" numFmtId="1" xfId="0" applyAlignment="1" applyBorder="1" applyFont="1" applyNumberFormat="1">
      <alignment horizontal="center" readingOrder="0" vertical="center"/>
    </xf>
    <xf borderId="11" fillId="3" fontId="10" numFmtId="1" xfId="0" applyAlignment="1" applyBorder="1" applyFont="1" applyNumberFormat="1">
      <alignment horizontal="center" readingOrder="0" vertical="center"/>
    </xf>
    <xf borderId="95" fillId="2" fontId="1" numFmtId="1" xfId="0" applyAlignment="1" applyBorder="1" applyFont="1" applyNumberFormat="1">
      <alignment horizontal="center" shrinkToFit="0" vertical="center" wrapText="1"/>
    </xf>
    <xf borderId="12" fillId="3" fontId="16" numFmtId="0" xfId="0" applyAlignment="1" applyBorder="1" applyFont="1">
      <alignment horizontal="center" vertical="center"/>
    </xf>
    <xf borderId="1" fillId="4" fontId="10" numFmtId="1" xfId="0" applyAlignment="1" applyBorder="1" applyFont="1" applyNumberFormat="1">
      <alignment horizontal="center" vertical="center"/>
    </xf>
    <xf borderId="11" fillId="4" fontId="10" numFmtId="1" xfId="0" applyAlignment="1" applyBorder="1" applyFont="1" applyNumberFormat="1">
      <alignment horizontal="center" vertical="center"/>
    </xf>
    <xf borderId="12" fillId="4" fontId="16" numFmtId="0" xfId="0" applyAlignment="1" applyBorder="1" applyFont="1">
      <alignment horizontal="center" vertical="center"/>
    </xf>
    <xf borderId="1" fillId="4" fontId="10" numFmtId="1" xfId="0" applyAlignment="1" applyBorder="1" applyFont="1" applyNumberFormat="1">
      <alignment horizontal="center" readingOrder="0" vertical="center"/>
    </xf>
    <xf borderId="11" fillId="4" fontId="10" numFmtId="1" xfId="0" applyAlignment="1" applyBorder="1" applyFont="1" applyNumberFormat="1">
      <alignment horizontal="center" readingOrder="0" vertical="center"/>
    </xf>
    <xf borderId="79" fillId="2" fontId="1" numFmtId="1" xfId="0" applyAlignment="1" applyBorder="1" applyFont="1" applyNumberFormat="1">
      <alignment horizontal="center" shrinkToFit="0" vertical="center" wrapText="1"/>
    </xf>
    <xf borderId="0" fillId="0" fontId="38" numFmtId="0" xfId="0" applyAlignment="1" applyFont="1">
      <alignment horizontal="center" readingOrder="0"/>
    </xf>
    <xf borderId="96" fillId="15" fontId="7" numFmtId="0" xfId="0" applyAlignment="1" applyBorder="1" applyFill="1" applyFont="1">
      <alignment horizontal="center" shrinkToFit="0" vertical="center" wrapText="1"/>
    </xf>
    <xf borderId="97" fillId="15" fontId="7" numFmtId="0" xfId="0" applyAlignment="1" applyBorder="1" applyFont="1">
      <alignment horizontal="center" shrinkToFit="0" vertical="center" wrapText="1"/>
    </xf>
    <xf borderId="97" fillId="15" fontId="7" numFmtId="167" xfId="0" applyAlignment="1" applyBorder="1" applyFont="1" applyNumberFormat="1">
      <alignment horizontal="center" shrinkToFit="0" vertical="center" wrapText="1"/>
    </xf>
    <xf borderId="96" fillId="15" fontId="7" numFmtId="3" xfId="0" applyAlignment="1" applyBorder="1" applyFont="1" applyNumberFormat="1">
      <alignment horizontal="center" vertical="center"/>
    </xf>
    <xf borderId="24" fillId="16" fontId="5" numFmtId="3" xfId="0" applyAlignment="1" applyBorder="1" applyFill="1" applyFont="1" applyNumberFormat="1">
      <alignment horizontal="center" vertical="center"/>
    </xf>
    <xf borderId="98" fillId="17" fontId="7" numFmtId="0" xfId="0" applyAlignment="1" applyBorder="1" applyFill="1" applyFont="1">
      <alignment horizontal="center" readingOrder="0" vertical="center"/>
    </xf>
    <xf borderId="99" fillId="0" fontId="8" numFmtId="0" xfId="0" applyBorder="1" applyFont="1"/>
    <xf borderId="24" fillId="18" fontId="5" numFmtId="3" xfId="0" applyAlignment="1" applyBorder="1" applyFill="1" applyFont="1" applyNumberFormat="1">
      <alignment horizontal="center" vertical="center"/>
    </xf>
    <xf borderId="100" fillId="16" fontId="39" numFmtId="0" xfId="0" applyAlignment="1" applyBorder="1" applyFont="1">
      <alignment horizontal="center" vertical="center"/>
    </xf>
    <xf borderId="24" fillId="18" fontId="39" numFmtId="0" xfId="0" applyAlignment="1" applyBorder="1" applyFont="1">
      <alignment horizontal="center" vertical="center"/>
    </xf>
    <xf borderId="24" fillId="16" fontId="39" numFmtId="0" xfId="0" applyAlignment="1" applyBorder="1" applyFont="1">
      <alignment horizontal="center" vertical="center"/>
    </xf>
    <xf borderId="101" fillId="16" fontId="39" numFmtId="0" xfId="0" applyAlignment="1" applyBorder="1" applyFont="1">
      <alignment horizontal="center" vertical="center"/>
    </xf>
    <xf borderId="102" fillId="17" fontId="7" numFmtId="0" xfId="0" applyAlignment="1" applyBorder="1" applyFont="1">
      <alignment horizontal="center" vertical="center"/>
    </xf>
    <xf borderId="103" fillId="17" fontId="7" numFmtId="0" xfId="0" applyAlignment="1" applyBorder="1" applyFont="1">
      <alignment horizontal="center" vertical="center"/>
    </xf>
    <xf borderId="0" fillId="0" fontId="40" numFmtId="0" xfId="0" applyAlignment="1" applyFont="1">
      <alignment horizontal="center" vertical="center"/>
    </xf>
    <xf borderId="14" fillId="17" fontId="11" numFmtId="0" xfId="0" applyAlignment="1" applyBorder="1" applyFont="1">
      <alignment horizontal="center" vertical="center"/>
    </xf>
    <xf borderId="104" fillId="0" fontId="8" numFmtId="0" xfId="0" applyBorder="1" applyFont="1"/>
    <xf borderId="105" fillId="0" fontId="8" numFmtId="0" xfId="0" applyBorder="1" applyFont="1"/>
    <xf borderId="106" fillId="0" fontId="8" numFmtId="0" xfId="0" applyBorder="1" applyFont="1"/>
    <xf borderId="107" fillId="18" fontId="41" numFmtId="0" xfId="0" applyAlignment="1" applyBorder="1" applyFont="1">
      <alignment horizontal="center" vertical="center"/>
    </xf>
    <xf borderId="108" fillId="0" fontId="8" numFmtId="0" xfId="0" applyBorder="1" applyFont="1"/>
    <xf borderId="109" fillId="0" fontId="8" numFmtId="0" xfId="0" applyBorder="1" applyFont="1"/>
    <xf borderId="25" fillId="16" fontId="41" numFmtId="0" xfId="0" applyAlignment="1" applyBorder="1" applyFont="1">
      <alignment horizontal="center" vertical="center"/>
    </xf>
    <xf borderId="25" fillId="18" fontId="41" numFmtId="0" xfId="0" applyAlignment="1" applyBorder="1" applyFont="1">
      <alignment horizontal="center" vertical="center"/>
    </xf>
    <xf borderId="110" fillId="18" fontId="41" numFmtId="0" xfId="0" applyAlignment="1" applyBorder="1" applyFont="1">
      <alignment horizontal="center" vertical="center"/>
    </xf>
    <xf borderId="111" fillId="17" fontId="7" numFmtId="0" xfId="0" applyAlignment="1" applyBorder="1" applyFont="1">
      <alignment horizontal="center" vertical="center"/>
    </xf>
    <xf borderId="112" fillId="17" fontId="7" numFmtId="0" xfId="0" applyAlignment="1" applyBorder="1" applyFont="1">
      <alignment horizontal="center" vertical="center"/>
    </xf>
    <xf borderId="113" fillId="0" fontId="8" numFmtId="0" xfId="0" applyBorder="1" applyFont="1"/>
    <xf borderId="114" fillId="0" fontId="8" numFmtId="0" xfId="0" applyBorder="1" applyFont="1"/>
    <xf borderId="115" fillId="17" fontId="7" numFmtId="0" xfId="0" applyAlignment="1" applyBorder="1" applyFont="1">
      <alignment horizontal="center" vertical="center"/>
    </xf>
    <xf borderId="107" fillId="16" fontId="39" numFmtId="0" xfId="0" applyAlignment="1" applyBorder="1" applyFont="1">
      <alignment horizontal="center" vertical="center"/>
    </xf>
    <xf borderId="24" fillId="16" fontId="39" numFmtId="169" xfId="0" applyAlignment="1" applyBorder="1" applyFont="1" applyNumberFormat="1">
      <alignment horizontal="center" vertical="center"/>
    </xf>
    <xf borderId="25" fillId="18" fontId="39" numFmtId="0" xfId="0" applyAlignment="1" applyBorder="1" applyFont="1">
      <alignment horizontal="center" vertical="center"/>
    </xf>
    <xf borderId="24" fillId="18" fontId="39" numFmtId="169" xfId="0" applyAlignment="1" applyBorder="1" applyFont="1" applyNumberFormat="1">
      <alignment horizontal="center" vertical="center"/>
    </xf>
    <xf borderId="25" fillId="16" fontId="39" numFmtId="0" xfId="0" applyAlignment="1" applyBorder="1" applyFont="1">
      <alignment horizontal="center" vertical="center"/>
    </xf>
    <xf borderId="24" fillId="18" fontId="39" numFmtId="0" xfId="0" applyAlignment="1" applyBorder="1" applyFont="1">
      <alignment horizontal="center" readingOrder="0" vertical="center"/>
    </xf>
    <xf borderId="116" fillId="17" fontId="1" numFmtId="0" xfId="0" applyAlignment="1" applyBorder="1" applyFont="1">
      <alignment horizontal="center" vertical="center"/>
    </xf>
    <xf borderId="117" fillId="17" fontId="1" numFmtId="0" xfId="0" applyAlignment="1" applyBorder="1" applyFont="1">
      <alignment horizontal="center" vertical="center"/>
    </xf>
    <xf borderId="118" fillId="0" fontId="8" numFmtId="0" xfId="0" applyBorder="1" applyFont="1"/>
    <xf borderId="119" fillId="0" fontId="8" numFmtId="0" xfId="0" applyBorder="1" applyFont="1"/>
    <xf borderId="120" fillId="17" fontId="1" numFmtId="169" xfId="0" applyAlignment="1" applyBorder="1" applyFont="1" applyNumberFormat="1">
      <alignment horizontal="center" vertical="center"/>
    </xf>
    <xf borderId="96" fillId="16" fontId="39" numFmtId="0" xfId="0" applyAlignment="1" applyBorder="1" applyFont="1">
      <alignment horizontal="center" vertical="center"/>
    </xf>
    <xf borderId="96" fillId="16" fontId="39" numFmtId="169" xfId="0" applyAlignment="1" applyBorder="1" applyFont="1" applyNumberFormat="1">
      <alignment horizontal="center" vertical="center"/>
    </xf>
    <xf borderId="101" fillId="18" fontId="39" numFmtId="0" xfId="0" applyAlignment="1" applyBorder="1" applyFont="1">
      <alignment horizontal="center" vertical="center"/>
    </xf>
    <xf borderId="101" fillId="18" fontId="39" numFmtId="169" xfId="0" applyAlignment="1" applyBorder="1" applyFont="1" applyNumberFormat="1">
      <alignment horizontal="center" vertical="center"/>
    </xf>
    <xf borderId="14" fillId="17" fontId="15" numFmtId="0" xfId="0" applyAlignment="1" applyBorder="1" applyFont="1">
      <alignment horizontal="center" vertical="center"/>
    </xf>
    <xf borderId="121" fillId="17" fontId="7" numFmtId="0" xfId="0" applyAlignment="1" applyBorder="1" applyFont="1">
      <alignment horizontal="center" vertical="center"/>
    </xf>
    <xf borderId="122" fillId="0" fontId="8" numFmtId="0" xfId="0" applyBorder="1" applyFont="1"/>
    <xf borderId="123" fillId="0" fontId="8" numFmtId="0" xfId="0" applyBorder="1" applyFont="1"/>
    <xf borderId="124" fillId="17" fontId="7" numFmtId="0" xfId="0" applyAlignment="1" applyBorder="1" applyFont="1">
      <alignment horizontal="center" vertical="center"/>
    </xf>
    <xf borderId="125" fillId="17" fontId="7" numFmtId="0" xfId="0" applyAlignment="1" applyBorder="1" applyFont="1">
      <alignment horizontal="center" vertical="center"/>
    </xf>
    <xf borderId="126" fillId="5" fontId="5" numFmtId="0" xfId="0" applyAlignment="1" applyBorder="1" applyFont="1">
      <alignment horizontal="center" vertical="center"/>
    </xf>
    <xf borderId="127" fillId="0" fontId="8" numFmtId="0" xfId="0" applyBorder="1" applyFont="1"/>
    <xf borderId="128" fillId="5" fontId="5" numFmtId="0" xfId="0" applyAlignment="1" applyBorder="1" applyFont="1">
      <alignment horizontal="center" vertical="center"/>
    </xf>
    <xf borderId="128" fillId="5" fontId="5" numFmtId="10" xfId="0" applyAlignment="1" applyBorder="1" applyFont="1" applyNumberFormat="1">
      <alignment horizontal="center" vertical="center"/>
    </xf>
    <xf borderId="129" fillId="5" fontId="5" numFmtId="0" xfId="0" applyAlignment="1" applyBorder="1" applyFont="1">
      <alignment horizontal="center" vertical="center"/>
    </xf>
    <xf borderId="130" fillId="0" fontId="8" numFmtId="0" xfId="0" applyBorder="1" applyFont="1"/>
    <xf borderId="131" fillId="0" fontId="8" numFmtId="0" xfId="0" applyBorder="1" applyFont="1"/>
    <xf borderId="132" fillId="5" fontId="5" numFmtId="0" xfId="0" applyAlignment="1" applyBorder="1" applyFont="1">
      <alignment horizontal="center" vertical="center"/>
    </xf>
    <xf borderId="132" fillId="5" fontId="5" numFmtId="10" xfId="0" applyAlignment="1" applyBorder="1" applyFont="1" applyNumberFormat="1">
      <alignment horizontal="center" vertical="center"/>
    </xf>
    <xf borderId="129" fillId="6" fontId="5" numFmtId="0" xfId="0" applyAlignment="1" applyBorder="1" applyFont="1">
      <alignment horizontal="center" vertical="center"/>
    </xf>
    <xf borderId="132" fillId="6" fontId="5" numFmtId="0" xfId="0" applyAlignment="1" applyBorder="1" applyFont="1">
      <alignment horizontal="center" vertical="center"/>
    </xf>
    <xf borderId="132" fillId="6" fontId="5" numFmtId="10" xfId="0" applyAlignment="1" applyBorder="1" applyFont="1" applyNumberFormat="1">
      <alignment horizontal="center" vertical="center"/>
    </xf>
    <xf borderId="129" fillId="7" fontId="5" numFmtId="0" xfId="0" applyAlignment="1" applyBorder="1" applyFont="1">
      <alignment horizontal="center" vertical="center"/>
    </xf>
    <xf borderId="132" fillId="7" fontId="5" numFmtId="0" xfId="0" applyAlignment="1" applyBorder="1" applyFont="1">
      <alignment horizontal="center" vertical="center"/>
    </xf>
    <xf borderId="132" fillId="7" fontId="5" numFmtId="10" xfId="0" applyAlignment="1" applyBorder="1" applyFont="1" applyNumberFormat="1">
      <alignment horizontal="center" vertical="center"/>
    </xf>
    <xf borderId="129" fillId="8" fontId="5" numFmtId="0" xfId="0" applyAlignment="1" applyBorder="1" applyFont="1">
      <alignment horizontal="center" vertical="center"/>
    </xf>
    <xf borderId="132" fillId="8" fontId="5" numFmtId="0" xfId="0" applyAlignment="1" applyBorder="1" applyFont="1">
      <alignment horizontal="center" vertical="center"/>
    </xf>
    <xf borderId="132" fillId="8" fontId="5" numFmtId="10" xfId="0" applyAlignment="1" applyBorder="1" applyFont="1" applyNumberFormat="1">
      <alignment horizontal="center" vertical="center"/>
    </xf>
    <xf borderId="133" fillId="0" fontId="5" numFmtId="0" xfId="0" applyAlignment="1" applyBorder="1" applyFont="1">
      <alignment horizontal="center" vertical="center"/>
    </xf>
    <xf borderId="134" fillId="0" fontId="8" numFmtId="0" xfId="0" applyBorder="1" applyFont="1"/>
    <xf borderId="135" fillId="0" fontId="8" numFmtId="0" xfId="0" applyBorder="1" applyFont="1"/>
    <xf borderId="136" fillId="0" fontId="5" numFmtId="0" xfId="0" applyAlignment="1" applyBorder="1" applyFont="1">
      <alignment horizontal="center" vertical="center"/>
    </xf>
    <xf borderId="136" fillId="0" fontId="5" numFmtId="10" xfId="0" applyAlignment="1" applyBorder="1" applyFont="1" applyNumberFormat="1">
      <alignment horizontal="center" vertical="center"/>
    </xf>
    <xf borderId="107" fillId="17" fontId="7" numFmtId="0" xfId="0" applyAlignment="1" applyBorder="1" applyFont="1">
      <alignment horizontal="center" vertical="center"/>
    </xf>
    <xf borderId="137" fillId="0" fontId="8" numFmtId="0" xfId="0" applyBorder="1" applyFont="1"/>
    <xf borderId="138" fillId="17" fontId="7" numFmtId="0" xfId="0" applyAlignment="1" applyBorder="1" applyFont="1">
      <alignment horizontal="center" vertical="center"/>
    </xf>
    <xf borderId="139" fillId="17" fontId="7" numFmtId="10" xfId="0" applyAlignment="1" applyBorder="1" applyFont="1" applyNumberFormat="1">
      <alignment horizontal="center" vertical="center"/>
    </xf>
    <xf borderId="140" fillId="17" fontId="7" numFmtId="0" xfId="0" applyAlignment="1" applyBorder="1" applyFont="1">
      <alignment horizontal="center" vertical="center"/>
    </xf>
    <xf borderId="141" fillId="17" fontId="7" numFmtId="0" xfId="0" applyAlignment="1" applyBorder="1" applyFont="1">
      <alignment horizontal="center" vertical="center"/>
    </xf>
    <xf borderId="142" fillId="16" fontId="5" numFmtId="0" xfId="0" applyAlignment="1" applyBorder="1" applyFont="1">
      <alignment horizontal="center" shrinkToFit="0" vertical="center" wrapText="1"/>
    </xf>
    <xf borderId="143" fillId="0" fontId="8" numFmtId="0" xfId="0" applyBorder="1" applyFont="1"/>
    <xf borderId="24" fillId="16" fontId="5" numFmtId="0" xfId="0" applyAlignment="1" applyBorder="1" applyFont="1">
      <alignment horizontal="center" shrinkToFit="0" vertical="center" wrapText="1"/>
    </xf>
    <xf borderId="24" fillId="16" fontId="5" numFmtId="10" xfId="0" applyAlignment="1" applyBorder="1" applyFont="1" applyNumberFormat="1">
      <alignment horizontal="center" shrinkToFit="0" vertical="center" wrapText="1"/>
    </xf>
    <xf borderId="25" fillId="18" fontId="5" numFmtId="0" xfId="0" applyAlignment="1" applyBorder="1" applyFont="1">
      <alignment horizontal="center" shrinkToFit="0" vertical="center" wrapText="1"/>
    </xf>
    <xf borderId="24" fillId="18" fontId="5" numFmtId="0" xfId="0" applyAlignment="1" applyBorder="1" applyFont="1">
      <alignment horizontal="center" shrinkToFit="0" vertical="center" wrapText="1"/>
    </xf>
    <xf borderId="24" fillId="18" fontId="5" numFmtId="10" xfId="0" applyAlignment="1" applyBorder="1" applyFont="1" applyNumberFormat="1">
      <alignment horizontal="center" shrinkToFit="0" vertical="center" wrapText="1"/>
    </xf>
    <xf borderId="25" fillId="16" fontId="5" numFmtId="0" xfId="0" applyAlignment="1" applyBorder="1" applyFont="1">
      <alignment horizontal="center" shrinkToFit="0" vertical="center" wrapText="1"/>
    </xf>
    <xf borderId="144" fillId="17" fontId="7" numFmtId="0" xfId="0" applyAlignment="1" applyBorder="1" applyFont="1">
      <alignment horizontal="center" vertical="center"/>
    </xf>
    <xf borderId="145" fillId="0" fontId="8" numFmtId="0" xfId="0" applyBorder="1" applyFont="1"/>
    <xf borderId="146" fillId="0" fontId="8" numFmtId="0" xfId="0" applyBorder="1" applyFont="1"/>
    <xf borderId="147" fillId="17" fontId="11" numFmtId="0" xfId="0" applyAlignment="1" applyBorder="1" applyFont="1">
      <alignment horizontal="center" vertical="center"/>
    </xf>
    <xf borderId="148" fillId="0" fontId="8" numFmtId="0" xfId="0" applyBorder="1" applyFont="1"/>
    <xf borderId="149" fillId="0" fontId="8" numFmtId="0" xfId="0" applyBorder="1" applyFont="1"/>
    <xf borderId="150" fillId="0" fontId="8" numFmtId="0" xfId="0" applyBorder="1" applyFont="1"/>
    <xf borderId="151" fillId="0" fontId="8" numFmtId="0" xfId="0" applyBorder="1" applyFont="1"/>
    <xf borderId="152" fillId="17" fontId="7" numFmtId="0" xfId="0" applyAlignment="1" applyBorder="1" applyFont="1">
      <alignment horizontal="center" vertical="center"/>
    </xf>
    <xf borderId="153" fillId="17" fontId="7" numFmtId="0" xfId="0" applyAlignment="1" applyBorder="1" applyFont="1">
      <alignment horizontal="center" vertical="center"/>
    </xf>
    <xf borderId="154" fillId="0" fontId="8" numFmtId="0" xfId="0" applyBorder="1" applyFont="1"/>
    <xf borderId="155" fillId="0" fontId="8" numFmtId="0" xfId="0" applyBorder="1" applyFont="1"/>
    <xf borderId="132" fillId="18" fontId="5" numFmtId="0" xfId="0" applyAlignment="1" applyBorder="1" applyFont="1">
      <alignment horizontal="center" shrinkToFit="0" vertical="center" wrapText="1"/>
    </xf>
    <xf borderId="129" fillId="18" fontId="5" numFmtId="171" xfId="0" applyAlignment="1" applyBorder="1" applyFont="1" applyNumberFormat="1">
      <alignment horizontal="center" shrinkToFit="0" vertical="center" wrapText="1"/>
    </xf>
    <xf borderId="132" fillId="16" fontId="5" numFmtId="0" xfId="0" applyAlignment="1" applyBorder="1" applyFont="1">
      <alignment horizontal="center" shrinkToFit="0" vertical="center" wrapText="1"/>
    </xf>
    <xf borderId="129" fillId="16" fontId="5" numFmtId="171" xfId="0" applyAlignment="1" applyBorder="1" applyFont="1" applyNumberFormat="1">
      <alignment horizontal="center" shrinkToFit="0" vertical="center" wrapText="1"/>
    </xf>
    <xf borderId="156" fillId="17" fontId="7" numFmtId="0" xfId="0" applyAlignment="1" applyBorder="1" applyFont="1">
      <alignment horizontal="center" vertical="center"/>
    </xf>
    <xf borderId="157" fillId="17" fontId="7" numFmtId="171" xfId="0" applyAlignment="1" applyBorder="1" applyFont="1" applyNumberFormat="1">
      <alignment horizontal="center" vertical="center"/>
    </xf>
    <xf borderId="158" fillId="0" fontId="8" numFmtId="0" xfId="0" applyBorder="1" applyFont="1"/>
    <xf borderId="24" fillId="16" fontId="39" numFmtId="164" xfId="0" applyAlignment="1" applyBorder="1" applyFont="1" applyNumberFormat="1">
      <alignment horizontal="center" vertical="center"/>
    </xf>
    <xf borderId="24" fillId="16" fontId="5" numFmtId="166" xfId="0" applyAlignment="1" applyBorder="1" applyFont="1" applyNumberFormat="1">
      <alignment horizontal="center" vertical="center"/>
    </xf>
    <xf borderId="24" fillId="16" fontId="5" numFmtId="167" xfId="0" applyAlignment="1" applyBorder="1" applyFont="1" applyNumberFormat="1">
      <alignment horizontal="center" readingOrder="0" vertical="center"/>
    </xf>
    <xf borderId="24" fillId="16" fontId="5" numFmtId="0" xfId="0" applyAlignment="1" applyBorder="1" applyFont="1">
      <alignment horizontal="center" vertical="center"/>
    </xf>
    <xf borderId="24" fillId="16" fontId="5" numFmtId="165" xfId="0" applyAlignment="1" applyBorder="1" applyFont="1" applyNumberFormat="1">
      <alignment horizontal="center" readingOrder="0" vertical="center"/>
    </xf>
    <xf borderId="159" fillId="16" fontId="5" numFmtId="0" xfId="0" applyAlignment="1" applyBorder="1" applyFont="1">
      <alignment horizontal="center" readingOrder="0" vertical="center"/>
    </xf>
    <xf borderId="24" fillId="18" fontId="39" numFmtId="164" xfId="0" applyAlignment="1" applyBorder="1" applyFont="1" applyNumberFormat="1">
      <alignment horizontal="center" vertical="center"/>
    </xf>
    <xf borderId="24" fillId="18" fontId="5" numFmtId="166" xfId="0" applyAlignment="1" applyBorder="1" applyFont="1" applyNumberFormat="1">
      <alignment horizontal="center" vertical="center"/>
    </xf>
    <xf borderId="24" fillId="18" fontId="5" numFmtId="167" xfId="0" applyAlignment="1" applyBorder="1" applyFont="1" applyNumberFormat="1">
      <alignment horizontal="center" readingOrder="0" vertical="center"/>
    </xf>
    <xf borderId="24" fillId="18" fontId="5" numFmtId="0" xfId="0" applyAlignment="1" applyBorder="1" applyFont="1">
      <alignment horizontal="center" vertical="center"/>
    </xf>
    <xf borderId="24" fillId="18" fontId="5" numFmtId="165" xfId="0" applyAlignment="1" applyBorder="1" applyFont="1" applyNumberFormat="1">
      <alignment horizontal="center" readingOrder="0" vertical="center"/>
    </xf>
    <xf borderId="159" fillId="18" fontId="5" numFmtId="0" xfId="0" applyAlignment="1" applyBorder="1" applyFont="1">
      <alignment horizontal="center" vertical="center"/>
    </xf>
    <xf borderId="24" fillId="18" fontId="5" numFmtId="167" xfId="0" applyAlignment="1" applyBorder="1" applyFont="1" applyNumberFormat="1">
      <alignment horizontal="center" vertical="center"/>
    </xf>
    <xf borderId="24" fillId="16" fontId="5" numFmtId="167" xfId="0" applyAlignment="1" applyBorder="1" applyFont="1" applyNumberFormat="1">
      <alignment horizontal="center" vertical="center"/>
    </xf>
    <xf borderId="159" fillId="7" fontId="5" numFmtId="0" xfId="0" applyAlignment="1" applyBorder="1" applyFont="1">
      <alignment horizontal="center"/>
    </xf>
    <xf borderId="24" fillId="18" fontId="5" numFmtId="0" xfId="0" applyAlignment="1" applyBorder="1" applyFont="1">
      <alignment horizontal="center" readingOrder="0" vertical="center"/>
    </xf>
    <xf borderId="24" fillId="18" fontId="5" numFmtId="165" xfId="0" applyAlignment="1" applyBorder="1" applyFont="1" applyNumberFormat="1">
      <alignment horizontal="center" vertical="center"/>
    </xf>
    <xf borderId="24" fillId="16" fontId="5" numFmtId="0" xfId="0" applyAlignment="1" applyBorder="1" applyFont="1">
      <alignment horizontal="center" readingOrder="0" shrinkToFit="0" vertical="center" wrapText="1"/>
    </xf>
    <xf borderId="24" fillId="16" fontId="5" numFmtId="165" xfId="0" applyAlignment="1" applyBorder="1" applyFont="1" applyNumberFormat="1">
      <alignment horizontal="center" vertical="center"/>
    </xf>
    <xf borderId="159" fillId="8" fontId="5" numFmtId="0" xfId="0" applyAlignment="1" applyBorder="1" applyFont="1">
      <alignment horizontal="center" shrinkToFit="0" vertical="center" wrapText="1"/>
    </xf>
    <xf borderId="24" fillId="18" fontId="5" numFmtId="0" xfId="0" applyAlignment="1" applyBorder="1" applyFont="1">
      <alignment horizontal="center" readingOrder="0" shrinkToFit="0" vertical="center" wrapText="1"/>
    </xf>
    <xf borderId="24" fillId="18" fontId="5" numFmtId="166" xfId="0" applyAlignment="1" applyBorder="1" applyFont="1" applyNumberFormat="1">
      <alignment horizontal="center" readingOrder="0" vertical="center"/>
    </xf>
    <xf borderId="24" fillId="16" fontId="5" numFmtId="166" xfId="0" applyAlignment="1" applyBorder="1" applyFont="1" applyNumberFormat="1">
      <alignment horizontal="center" readingOrder="0" vertical="center"/>
    </xf>
    <xf borderId="24" fillId="16" fontId="5" numFmtId="0" xfId="0" applyAlignment="1" applyBorder="1" applyFont="1">
      <alignment horizontal="center" readingOrder="0" vertical="center"/>
    </xf>
    <xf borderId="24" fillId="16" fontId="5" numFmtId="168" xfId="0" applyAlignment="1" applyBorder="1" applyFont="1" applyNumberFormat="1">
      <alignment horizontal="center" readingOrder="0" vertical="center"/>
    </xf>
    <xf borderId="160" fillId="18" fontId="5" numFmtId="166" xfId="0" applyAlignment="1" applyBorder="1" applyFont="1" applyNumberFormat="1">
      <alignment horizontal="center" readingOrder="0" vertical="center"/>
    </xf>
    <xf borderId="27" fillId="18" fontId="5" numFmtId="167" xfId="0" applyAlignment="1" applyBorder="1" applyFont="1" applyNumberFormat="1">
      <alignment horizontal="center" readingOrder="0" vertical="center"/>
    </xf>
    <xf borderId="161" fillId="16" fontId="5" numFmtId="166" xfId="0" applyAlignment="1" applyBorder="1" applyFont="1" applyNumberFormat="1">
      <alignment horizontal="center" readingOrder="0" vertical="center"/>
    </xf>
    <xf borderId="162" fillId="16" fontId="5" numFmtId="166" xfId="0" applyAlignment="1" applyBorder="1" applyFont="1" applyNumberFormat="1">
      <alignment horizontal="center" readingOrder="0" vertical="center"/>
    </xf>
    <xf borderId="163" fillId="16" fontId="5" numFmtId="167" xfId="0" applyAlignment="1" applyBorder="1" applyFont="1" applyNumberFormat="1">
      <alignment horizontal="center" readingOrder="0" vertical="center"/>
    </xf>
    <xf borderId="164" fillId="16" fontId="5" numFmtId="0" xfId="0" applyAlignment="1" applyBorder="1" applyFont="1">
      <alignment horizontal="center" readingOrder="0" shrinkToFit="0" vertical="center" wrapText="1"/>
    </xf>
    <xf borderId="161" fillId="16" fontId="5" numFmtId="0" xfId="0" applyAlignment="1" applyBorder="1" applyFont="1">
      <alignment horizontal="center" readingOrder="0" vertical="center"/>
    </xf>
    <xf borderId="161" fillId="16" fontId="5" numFmtId="0" xfId="0" applyAlignment="1" applyBorder="1" applyFont="1">
      <alignment horizontal="center" readingOrder="0" shrinkToFit="0" vertical="center" wrapText="1"/>
    </xf>
    <xf borderId="161" fillId="16" fontId="5" numFmtId="167" xfId="0" applyAlignment="1" applyBorder="1" applyFont="1" applyNumberFormat="1">
      <alignment horizontal="center" readingOrder="0" vertical="center"/>
    </xf>
    <xf borderId="162" fillId="18" fontId="39" numFmtId="164" xfId="0" applyAlignment="1" applyBorder="1" applyFont="1" applyNumberFormat="1">
      <alignment horizontal="center" vertical="center"/>
    </xf>
    <xf borderId="163" fillId="18" fontId="5" numFmtId="166" xfId="0" applyAlignment="1" applyBorder="1" applyFont="1" applyNumberFormat="1">
      <alignment horizontal="center" readingOrder="0" vertical="center"/>
    </xf>
    <xf borderId="163" fillId="18" fontId="5" numFmtId="167" xfId="0" applyAlignment="1" applyBorder="1" applyFont="1" applyNumberFormat="1">
      <alignment horizontal="center" readingOrder="0" vertical="center"/>
    </xf>
    <xf borderId="164" fillId="18" fontId="5" numFmtId="0" xfId="0" applyAlignment="1" applyBorder="1" applyFont="1">
      <alignment horizontal="center" readingOrder="0" vertical="center"/>
    </xf>
    <xf borderId="161" fillId="18" fontId="5" numFmtId="0" xfId="0" applyAlignment="1" applyBorder="1" applyFont="1">
      <alignment horizontal="center" readingOrder="0" vertical="center"/>
    </xf>
    <xf borderId="161" fillId="18" fontId="5" numFmtId="0" xfId="0" applyAlignment="1" applyBorder="1" applyFont="1">
      <alignment horizontal="center" readingOrder="0" shrinkToFit="0" vertical="center" wrapText="1"/>
    </xf>
    <xf borderId="161" fillId="18" fontId="5" numFmtId="167" xfId="0" applyAlignment="1" applyBorder="1" applyFont="1" applyNumberFormat="1">
      <alignment horizontal="center" readingOrder="0" vertical="center"/>
    </xf>
    <xf borderId="165" fillId="16" fontId="39" numFmtId="164" xfId="0" applyAlignment="1" applyBorder="1" applyFont="1" applyNumberFormat="1">
      <alignment horizontal="center" vertical="center"/>
    </xf>
    <xf borderId="166" fillId="16" fontId="5" numFmtId="166" xfId="0" applyAlignment="1" applyBorder="1" applyFont="1" applyNumberFormat="1">
      <alignment horizontal="center" readingOrder="0" vertical="center"/>
    </xf>
    <xf borderId="166" fillId="16" fontId="5" numFmtId="167" xfId="0" applyAlignment="1" applyBorder="1" applyFont="1" applyNumberFormat="1">
      <alignment horizontal="center" readingOrder="0" vertical="center"/>
    </xf>
    <xf borderId="166" fillId="16" fontId="5" numFmtId="0" xfId="0" applyAlignment="1" applyBorder="1" applyFont="1">
      <alignment horizontal="center" readingOrder="0" shrinkToFit="0" vertical="center" wrapText="1"/>
    </xf>
    <xf borderId="166" fillId="16" fontId="5" numFmtId="0" xfId="0" applyAlignment="1" applyBorder="1" applyFont="1">
      <alignment horizontal="center" readingOrder="0" vertical="center"/>
    </xf>
    <xf borderId="165" fillId="18" fontId="39" numFmtId="164" xfId="0" applyAlignment="1" applyBorder="1" applyFont="1" applyNumberFormat="1">
      <alignment horizontal="center" vertical="center"/>
    </xf>
    <xf borderId="166" fillId="18" fontId="5" numFmtId="166" xfId="0" applyAlignment="1" applyBorder="1" applyFont="1" applyNumberFormat="1">
      <alignment horizontal="center" readingOrder="0" vertical="center"/>
    </xf>
    <xf borderId="166" fillId="18" fontId="5" numFmtId="167" xfId="0" applyAlignment="1" applyBorder="1" applyFont="1" applyNumberFormat="1">
      <alignment horizontal="center" readingOrder="0" vertical="center"/>
    </xf>
    <xf borderId="166" fillId="18" fontId="5" numFmtId="0" xfId="0" applyAlignment="1" applyBorder="1" applyFont="1">
      <alignment horizontal="center" readingOrder="0" vertical="center"/>
    </xf>
    <xf borderId="166" fillId="18" fontId="5" numFmtId="0" xfId="0" applyAlignment="1" applyBorder="1" applyFont="1">
      <alignment horizontal="center" readingOrder="0" shrinkToFit="0" vertical="center" wrapText="1"/>
    </xf>
    <xf borderId="166" fillId="16" fontId="5" numFmtId="166" xfId="0" applyAlignment="1" applyBorder="1" applyFont="1" applyNumberFormat="1">
      <alignment horizontal="center" vertical="bottom"/>
    </xf>
    <xf borderId="166" fillId="16" fontId="5" numFmtId="167" xfId="0" applyAlignment="1" applyBorder="1" applyFont="1" applyNumberFormat="1">
      <alignment horizontal="center" readingOrder="0" vertical="bottom"/>
    </xf>
    <xf borderId="166" fillId="16" fontId="5" numFmtId="0" xfId="0" applyAlignment="1" applyBorder="1" applyFont="1">
      <alignment horizontal="center" shrinkToFit="0" vertical="bottom" wrapText="1"/>
    </xf>
    <xf borderId="166" fillId="16" fontId="5" numFmtId="0" xfId="0" applyAlignment="1" applyBorder="1" applyFont="1">
      <alignment horizontal="center" vertical="bottom"/>
    </xf>
    <xf borderId="166" fillId="18" fontId="5" numFmtId="166" xfId="0" applyAlignment="1" applyBorder="1" applyFont="1" applyNumberFormat="1">
      <alignment horizontal="center" vertical="bottom"/>
    </xf>
    <xf borderId="166" fillId="18" fontId="5" numFmtId="167" xfId="0" applyAlignment="1" applyBorder="1" applyFont="1" applyNumberFormat="1">
      <alignment horizontal="center" readingOrder="0" vertical="bottom"/>
    </xf>
    <xf borderId="166" fillId="18" fontId="5" numFmtId="0" xfId="0" applyAlignment="1" applyBorder="1" applyFont="1">
      <alignment horizontal="center" vertical="bottom"/>
    </xf>
    <xf borderId="166" fillId="18" fontId="5" numFmtId="0" xfId="0" applyAlignment="1" applyBorder="1" applyFont="1">
      <alignment horizontal="center" shrinkToFit="0" vertical="bottom" wrapText="1"/>
    </xf>
    <xf borderId="166" fillId="16" fontId="5" numFmtId="173" xfId="0" applyAlignment="1" applyBorder="1" applyFont="1" applyNumberFormat="1">
      <alignment horizontal="center" readingOrder="0" vertical="bottom"/>
    </xf>
    <xf borderId="166" fillId="18" fontId="5" numFmtId="173" xfId="0" applyAlignment="1" applyBorder="1" applyFont="1" applyNumberFormat="1">
      <alignment horizontal="center" vertical="bottom"/>
    </xf>
    <xf borderId="166" fillId="16" fontId="5" numFmtId="173" xfId="0" applyAlignment="1" applyBorder="1" applyFont="1" applyNumberFormat="1">
      <alignment horizontal="center" readingOrder="0" vertical="center"/>
    </xf>
    <xf borderId="166" fillId="18" fontId="5" numFmtId="173" xfId="0" applyAlignment="1" applyBorder="1" applyFont="1" applyNumberFormat="1">
      <alignment horizontal="center" readingOrder="0" vertical="bottom"/>
    </xf>
    <xf borderId="166" fillId="18" fontId="5" numFmtId="173" xfId="0" applyAlignment="1" applyBorder="1" applyFont="1" applyNumberFormat="1">
      <alignment horizontal="center" readingOrder="0" vertical="center"/>
    </xf>
    <xf borderId="167" fillId="16" fontId="39" numFmtId="164" xfId="0" applyAlignment="1" applyBorder="1" applyFont="1" applyNumberFormat="1">
      <alignment horizontal="center" vertical="center"/>
    </xf>
    <xf borderId="168" fillId="16" fontId="5" numFmtId="166" xfId="0" applyAlignment="1" applyBorder="1" applyFont="1" applyNumberFormat="1">
      <alignment horizontal="center" readingOrder="0" vertical="center"/>
    </xf>
    <xf borderId="169" fillId="16" fontId="5" numFmtId="166" xfId="0" applyAlignment="1" applyBorder="1" applyFont="1" applyNumberFormat="1">
      <alignment horizontal="center" readingOrder="0" vertical="center"/>
    </xf>
    <xf borderId="169" fillId="16" fontId="5" numFmtId="173" xfId="0" applyAlignment="1" applyBorder="1" applyFont="1" applyNumberFormat="1">
      <alignment horizontal="center" readingOrder="0" vertical="center"/>
    </xf>
    <xf borderId="143" fillId="16" fontId="5" numFmtId="0" xfId="0" applyAlignment="1" applyBorder="1" applyFont="1">
      <alignment horizontal="center" readingOrder="0" shrinkToFit="0" vertical="center" wrapText="1"/>
    </xf>
    <xf borderId="167" fillId="16" fontId="5" numFmtId="0" xfId="0" applyAlignment="1" applyBorder="1" applyFont="1">
      <alignment horizontal="center" readingOrder="0" vertical="center"/>
    </xf>
    <xf borderId="168" fillId="16" fontId="5" numFmtId="0" xfId="0" applyAlignment="1" applyBorder="1" applyFont="1">
      <alignment horizontal="center" readingOrder="0" shrinkToFit="0" vertical="center" wrapText="1"/>
    </xf>
    <xf borderId="27" fillId="18" fontId="5" numFmtId="166" xfId="0" applyAlignment="1" applyBorder="1" applyFont="1" applyNumberFormat="1">
      <alignment horizontal="center" readingOrder="0" vertical="center"/>
    </xf>
    <xf borderId="160" fillId="18" fontId="5" numFmtId="173" xfId="0" applyAlignment="1" applyBorder="1" applyFont="1" applyNumberFormat="1">
      <alignment horizontal="center" readingOrder="0" vertical="center"/>
    </xf>
    <xf borderId="27" fillId="18" fontId="5" numFmtId="0" xfId="0" applyAlignment="1" applyBorder="1" applyFont="1">
      <alignment horizontal="center" readingOrder="0" vertical="center"/>
    </xf>
    <xf borderId="160" fillId="16" fontId="5" numFmtId="166" xfId="0" applyAlignment="1" applyBorder="1" applyFont="1" applyNumberFormat="1">
      <alignment horizontal="center" readingOrder="0" vertical="center"/>
    </xf>
    <xf borderId="27" fillId="16" fontId="5" numFmtId="166" xfId="0" applyAlignment="1" applyBorder="1" applyFont="1" applyNumberFormat="1">
      <alignment horizontal="center" readingOrder="0" vertical="center"/>
    </xf>
    <xf borderId="24" fillId="16" fontId="5" numFmtId="173" xfId="0" applyAlignment="1" applyBorder="1" applyFont="1" applyNumberFormat="1">
      <alignment horizontal="center" readingOrder="0" vertical="center"/>
    </xf>
    <xf borderId="24" fillId="18" fontId="5" numFmtId="173" xfId="0" applyAlignment="1" applyBorder="1" applyFont="1" applyNumberFormat="1">
      <alignment horizontal="center" readingOrder="0" vertical="center"/>
    </xf>
    <xf borderId="24" fillId="16" fontId="5" numFmtId="167" xfId="0" applyAlignment="1" applyBorder="1" applyFont="1" applyNumberFormat="1">
      <alignment horizontal="center" vertical="center"/>
    </xf>
    <xf borderId="24" fillId="19" fontId="5" numFmtId="0" xfId="0" applyAlignment="1" applyBorder="1" applyFill="1" applyFont="1">
      <alignment horizontal="center" vertical="center"/>
    </xf>
    <xf borderId="170" fillId="16" fontId="5" numFmtId="0" xfId="0" applyAlignment="1" applyBorder="1" applyFont="1">
      <alignment horizontal="center" vertical="center"/>
    </xf>
    <xf borderId="24" fillId="18" fontId="5" numFmtId="167" xfId="0" applyAlignment="1" applyBorder="1" applyFont="1" applyNumberFormat="1">
      <alignment horizontal="center" vertical="center"/>
    </xf>
    <xf borderId="170" fillId="18" fontId="5" numFmtId="0" xfId="0" applyAlignment="1" applyBorder="1" applyFont="1">
      <alignment horizontal="center" vertical="center"/>
    </xf>
    <xf borderId="159" fillId="5" fontId="5" numFmtId="0" xfId="0" applyAlignment="1" applyBorder="1" applyFont="1">
      <alignment horizontal="center"/>
    </xf>
    <xf borderId="24" fillId="16" fontId="42" numFmtId="0" xfId="0" applyAlignment="1" applyBorder="1" applyFont="1">
      <alignment horizontal="center" shrinkToFit="0" vertical="center" wrapText="1"/>
    </xf>
    <xf borderId="24" fillId="18" fontId="5" numFmtId="167" xfId="0" applyAlignment="1" applyBorder="1" applyFont="1" applyNumberFormat="1">
      <alignment horizontal="center" readingOrder="0" vertical="center"/>
    </xf>
    <xf borderId="24" fillId="18" fontId="42" numFmtId="0" xfId="0" applyAlignment="1" applyBorder="1" applyFont="1">
      <alignment horizontal="center" shrinkToFit="0" vertical="center" wrapText="1"/>
    </xf>
    <xf borderId="159" fillId="5" fontId="5" numFmtId="0" xfId="0" applyAlignment="1" applyBorder="1" applyFont="1">
      <alignment horizontal="center" shrinkToFit="0" vertical="center" wrapText="1"/>
    </xf>
    <xf borderId="159" fillId="7" fontId="5" numFmtId="0" xfId="0" applyAlignment="1" applyBorder="1" applyFont="1">
      <alignment horizontal="center" readingOrder="0"/>
    </xf>
    <xf borderId="130" fillId="5" fontId="5" numFmtId="0" xfId="0" applyAlignment="1" applyBorder="1" applyFont="1">
      <alignment horizontal="center" readingOrder="0"/>
    </xf>
    <xf borderId="159" fillId="6" fontId="5" numFmtId="0" xfId="0" applyAlignment="1" applyBorder="1" applyFont="1">
      <alignment horizontal="center" shrinkToFit="0" vertical="center" wrapText="1"/>
    </xf>
    <xf borderId="24" fillId="16" fontId="5" numFmtId="167" xfId="0" applyAlignment="1" applyBorder="1" applyFont="1" applyNumberFormat="1">
      <alignment horizontal="center" readingOrder="0" vertical="center"/>
    </xf>
    <xf borderId="171" fillId="8" fontId="5" numFmtId="0" xfId="0" applyAlignment="1" applyBorder="1" applyFont="1">
      <alignment horizontal="center" shrinkToFit="0" vertical="center" wrapText="1"/>
    </xf>
    <xf borderId="0" fillId="0" fontId="43" numFmtId="0" xfId="0" applyAlignment="1" applyFont="1">
      <alignment horizontal="center"/>
    </xf>
    <xf borderId="171" fillId="6" fontId="5" numFmtId="0" xfId="0" applyAlignment="1" applyBorder="1" applyFont="1">
      <alignment horizontal="center" shrinkToFit="0" vertical="center" wrapText="1"/>
    </xf>
    <xf borderId="24" fillId="16" fontId="39" numFmtId="164" xfId="0" applyAlignment="1" applyBorder="1" applyFont="1" applyNumberFormat="1">
      <alignment horizontal="center" readingOrder="0" vertical="center"/>
    </xf>
    <xf borderId="172" fillId="7" fontId="5" numFmtId="0" xfId="0" applyAlignment="1" applyBorder="1" applyFont="1">
      <alignment horizontal="center"/>
    </xf>
    <xf borderId="0" fillId="0" fontId="9" numFmtId="167" xfId="0" applyAlignment="1" applyFont="1" applyNumberFormat="1">
      <alignment horizontal="center"/>
    </xf>
    <xf borderId="173" fillId="16" fontId="5" numFmtId="0" xfId="0" applyAlignment="1" applyBorder="1" applyFont="1">
      <alignment horizontal="center" readingOrder="0" vertical="center"/>
    </xf>
    <xf borderId="24" fillId="16" fontId="5" numFmtId="174" xfId="0" applyAlignment="1" applyBorder="1" applyFont="1" applyNumberFormat="1">
      <alignment horizontal="center" vertical="center"/>
    </xf>
    <xf borderId="24" fillId="18" fontId="5" numFmtId="165" xfId="0" applyAlignment="1" applyBorder="1" applyFont="1" applyNumberFormat="1">
      <alignment horizontal="center" shrinkToFit="0" vertical="center" wrapText="1"/>
    </xf>
    <xf borderId="174" fillId="17" fontId="7" numFmtId="0" xfId="0" applyAlignment="1" applyBorder="1" applyFont="1">
      <alignment horizontal="center" vertical="center"/>
    </xf>
    <xf borderId="175" fillId="17" fontId="7" numFmtId="0" xfId="0" applyAlignment="1" applyBorder="1" applyFont="1">
      <alignment horizontal="center" vertical="center"/>
    </xf>
    <xf borderId="176" fillId="5" fontId="5" numFmtId="0" xfId="0" applyAlignment="1" applyBorder="1" applyFont="1">
      <alignment horizontal="center" vertical="center"/>
    </xf>
    <xf borderId="177" fillId="0" fontId="8" numFmtId="0" xfId="0" applyBorder="1" applyFont="1"/>
    <xf borderId="178" fillId="0" fontId="8" numFmtId="0" xfId="0" applyBorder="1" applyFont="1"/>
    <xf borderId="179" fillId="17" fontId="7" numFmtId="0" xfId="0" applyAlignment="1" applyBorder="1" applyFont="1">
      <alignment horizontal="center" vertical="center"/>
    </xf>
    <xf borderId="180" fillId="17" fontId="7" numFmtId="0" xfId="0" applyAlignment="1" applyBorder="1" applyFont="1">
      <alignment horizontal="center" vertical="center"/>
    </xf>
    <xf borderId="107" fillId="16" fontId="5" numFmtId="0" xfId="0" applyAlignment="1" applyBorder="1" applyFont="1">
      <alignment horizontal="center" shrinkToFit="0" vertical="center" wrapText="1"/>
    </xf>
    <xf borderId="24" fillId="16" fontId="44" numFmtId="164" xfId="0" applyAlignment="1" applyBorder="1" applyFont="1" applyNumberFormat="1">
      <alignment horizontal="center" vertical="center"/>
    </xf>
    <xf borderId="24" fillId="16" fontId="5" numFmtId="3" xfId="0" applyAlignment="1" applyBorder="1" applyFont="1" applyNumberFormat="1">
      <alignment horizontal="center" shrinkToFit="0" vertical="center" wrapText="1"/>
    </xf>
    <xf borderId="24" fillId="18" fontId="5" numFmtId="3" xfId="0" applyAlignment="1" applyBorder="1" applyFont="1" applyNumberFormat="1">
      <alignment horizontal="center" shrinkToFit="0" vertical="center" wrapText="1"/>
    </xf>
    <xf borderId="24" fillId="8" fontId="5" numFmtId="0" xfId="0" applyAlignment="1" applyBorder="1" applyFont="1">
      <alignment horizontal="center" shrinkToFit="0" vertical="center" wrapText="1"/>
    </xf>
    <xf borderId="24" fillId="7" fontId="5" numFmtId="0" xfId="0" applyAlignment="1" applyBorder="1" applyFont="1">
      <alignment horizontal="center" vertical="center"/>
    </xf>
    <xf borderId="24" fillId="6" fontId="5" numFmtId="0" xfId="0" applyAlignment="1" applyBorder="1" applyFont="1">
      <alignment horizontal="center" shrinkToFit="0" vertical="center" wrapText="1"/>
    </xf>
    <xf borderId="32" fillId="5" fontId="5" numFmtId="0" xfId="0" applyAlignment="1" applyBorder="1" applyFont="1">
      <alignment horizontal="center" shrinkToFit="0" wrapText="1"/>
    </xf>
    <xf borderId="24" fillId="6" fontId="42" numFmtId="0" xfId="0" applyAlignment="1" applyBorder="1" applyFont="1">
      <alignment horizontal="center" shrinkToFit="0" vertical="center" wrapText="1"/>
    </xf>
    <xf borderId="24" fillId="5" fontId="5" numFmtId="0" xfId="0" applyAlignment="1" applyBorder="1" applyFont="1">
      <alignment horizontal="center" vertical="center"/>
    </xf>
    <xf borderId="24" fillId="18" fontId="42" numFmtId="0" xfId="0" applyAlignment="1" applyBorder="1" applyFont="1">
      <alignment horizontal="center" vertical="center"/>
    </xf>
    <xf borderId="24" fillId="16" fontId="42" numFmtId="0" xfId="0" applyAlignment="1" applyBorder="1" applyFont="1">
      <alignment horizontal="center" vertical="center"/>
    </xf>
    <xf borderId="24" fillId="5" fontId="5" numFmtId="1" xfId="0" applyAlignment="1" applyBorder="1" applyFont="1" applyNumberFormat="1">
      <alignment horizontal="center" shrinkToFit="0" vertical="center" wrapText="1"/>
    </xf>
    <xf borderId="24" fillId="6" fontId="5" numFmtId="0" xfId="0" applyAlignment="1" applyBorder="1" applyFont="1">
      <alignment horizontal="center" vertical="center"/>
    </xf>
    <xf borderId="24" fillId="18" fontId="39" numFmtId="167" xfId="0" applyAlignment="1" applyBorder="1" applyFont="1" applyNumberFormat="1">
      <alignment horizontal="center" vertical="center"/>
    </xf>
    <xf borderId="181" fillId="19" fontId="39" numFmtId="0" xfId="0" applyAlignment="1" applyBorder="1" applyFont="1">
      <alignment horizontal="center" shrinkToFit="0" vertical="center" wrapText="1"/>
    </xf>
    <xf borderId="182" fillId="19" fontId="5" numFmtId="0" xfId="0" applyAlignment="1" applyBorder="1" applyFont="1">
      <alignment horizontal="center" shrinkToFit="0" vertical="center" wrapText="1"/>
    </xf>
    <xf borderId="182" fillId="19" fontId="5" numFmtId="167" xfId="0" applyAlignment="1" applyBorder="1" applyFont="1" applyNumberFormat="1">
      <alignment horizontal="center" shrinkToFit="0" vertical="center" wrapText="1"/>
    </xf>
    <xf borderId="182" fillId="13" fontId="5" numFmtId="0" xfId="0" applyAlignment="1" applyBorder="1" applyFont="1">
      <alignment horizontal="center" shrinkToFit="0" vertical="center" wrapText="1"/>
    </xf>
    <xf borderId="98" fillId="17" fontId="7" numFmtId="0" xfId="0" applyAlignment="1" applyBorder="1" applyFont="1">
      <alignment horizontal="center" vertical="center"/>
    </xf>
    <xf borderId="181" fillId="18" fontId="39" numFmtId="0" xfId="0" applyAlignment="1" applyBorder="1" applyFont="1">
      <alignment horizontal="center" shrinkToFit="0" vertical="center" wrapText="1"/>
    </xf>
    <xf borderId="182" fillId="18" fontId="5" numFmtId="0" xfId="0" applyAlignment="1" applyBorder="1" applyFont="1">
      <alignment horizontal="center" shrinkToFit="0" vertical="center" wrapText="1"/>
    </xf>
    <xf borderId="182" fillId="18" fontId="5" numFmtId="167" xfId="0" applyAlignment="1" applyBorder="1" applyFont="1" applyNumberFormat="1">
      <alignment horizontal="center" shrinkToFit="0" vertical="center" wrapText="1"/>
    </xf>
    <xf borderId="182" fillId="8" fontId="5" numFmtId="0" xfId="0" applyAlignment="1" applyBorder="1" applyFont="1">
      <alignment horizontal="center" shrinkToFit="0" vertical="center" wrapText="1"/>
    </xf>
    <xf borderId="182" fillId="7" fontId="5" numFmtId="0" xfId="0" applyAlignment="1" applyBorder="1" applyFont="1">
      <alignment horizontal="center" shrinkToFit="0" vertical="center" wrapText="1"/>
    </xf>
    <xf borderId="24" fillId="19" fontId="39" numFmtId="0" xfId="0" applyAlignment="1" applyBorder="1" applyFont="1">
      <alignment horizontal="center" shrinkToFit="0" vertical="center" wrapText="1"/>
    </xf>
    <xf borderId="183" fillId="19" fontId="5" numFmtId="0" xfId="0" applyAlignment="1" applyBorder="1" applyFont="1">
      <alignment horizontal="center" shrinkToFit="0" vertical="center" wrapText="1"/>
    </xf>
    <xf borderId="183" fillId="19" fontId="5" numFmtId="167" xfId="0" applyAlignment="1" applyBorder="1" applyFont="1" applyNumberFormat="1">
      <alignment horizontal="center" shrinkToFit="0" vertical="center" wrapText="1"/>
    </xf>
    <xf borderId="183" fillId="20" fontId="5" numFmtId="0" xfId="0" applyAlignment="1" applyBorder="1" applyFill="1" applyFont="1">
      <alignment horizontal="center" shrinkToFit="0" vertical="center" wrapText="1"/>
    </xf>
    <xf borderId="182" fillId="20" fontId="5" numFmtId="0" xfId="0" applyAlignment="1" applyBorder="1" applyFont="1">
      <alignment horizontal="center" shrinkToFit="0" vertical="center" wrapText="1"/>
    </xf>
    <xf borderId="182" fillId="18" fontId="42" numFmtId="0" xfId="0" applyAlignment="1" applyBorder="1" applyFont="1">
      <alignment horizontal="center" shrinkToFit="0" vertical="center" wrapText="1"/>
    </xf>
    <xf borderId="182" fillId="19" fontId="42" numFmtId="0" xfId="0" applyAlignment="1" applyBorder="1" applyFont="1">
      <alignment horizontal="center" shrinkToFit="0" vertical="center" wrapText="1"/>
    </xf>
    <xf borderId="182" fillId="19" fontId="39" numFmtId="0" xfId="0" applyAlignment="1" applyBorder="1" applyFont="1">
      <alignment horizontal="center" shrinkToFit="0" vertical="center" wrapText="1"/>
    </xf>
    <xf borderId="182" fillId="19" fontId="39" numFmtId="167" xfId="0" applyAlignment="1" applyBorder="1" applyFont="1" applyNumberFormat="1">
      <alignment horizontal="center" shrinkToFit="0" vertical="center" wrapText="1"/>
    </xf>
    <xf borderId="24" fillId="16" fontId="39" numFmtId="3" xfId="0" applyAlignment="1" applyBorder="1" applyFont="1" applyNumberFormat="1">
      <alignment horizontal="center" shrinkToFit="0" vertical="center" wrapText="1"/>
    </xf>
    <xf borderId="182" fillId="6" fontId="5" numFmtId="0" xfId="0" applyAlignment="1" applyBorder="1" applyFont="1">
      <alignment horizontal="center" shrinkToFit="0" vertical="center" wrapText="1"/>
    </xf>
    <xf borderId="182" fillId="5" fontId="5" numFmtId="0" xfId="0" applyAlignment="1" applyBorder="1" applyFont="1">
      <alignment horizontal="center" shrinkToFit="0" vertical="center" wrapText="1"/>
    </xf>
    <xf borderId="184" fillId="19" fontId="39" numFmtId="0" xfId="0" applyAlignment="1" applyBorder="1" applyFont="1">
      <alignment horizontal="center" shrinkToFit="0" vertical="center" wrapText="1"/>
    </xf>
    <xf borderId="37" fillId="18" fontId="39" numFmtId="0" xfId="0" applyAlignment="1" applyBorder="1" applyFont="1">
      <alignment horizontal="center" shrinkToFit="0" vertical="center" wrapText="1"/>
    </xf>
    <xf borderId="185" fillId="19" fontId="39" numFmtId="0" xfId="0" applyAlignment="1" applyBorder="1" applyFont="1">
      <alignment horizontal="center" shrinkToFit="0" vertical="center" wrapText="1"/>
    </xf>
    <xf borderId="96" fillId="15" fontId="7" numFmtId="164" xfId="0" applyAlignment="1" applyBorder="1" applyFont="1" applyNumberFormat="1">
      <alignment horizontal="center" vertical="center"/>
    </xf>
    <xf borderId="96" fillId="15" fontId="7" numFmtId="1" xfId="0" applyAlignment="1" applyBorder="1" applyFont="1" applyNumberFormat="1">
      <alignment horizontal="center" vertical="center"/>
    </xf>
    <xf borderId="96" fillId="15" fontId="7" numFmtId="167" xfId="0" applyAlignment="1" applyBorder="1" applyFont="1" applyNumberFormat="1">
      <alignment horizontal="center" vertical="center"/>
    </xf>
    <xf borderId="96" fillId="15" fontId="7" numFmtId="0" xfId="0" applyAlignment="1" applyBorder="1" applyFont="1">
      <alignment horizontal="center" vertical="center"/>
    </xf>
    <xf borderId="96" fillId="15" fontId="7" numFmtId="49" xfId="0" applyAlignment="1" applyBorder="1" applyFont="1" applyNumberFormat="1">
      <alignment horizontal="center" vertical="center"/>
    </xf>
    <xf borderId="24" fillId="8" fontId="5" numFmtId="0" xfId="0" applyAlignment="1" applyBorder="1" applyFont="1">
      <alignment horizontal="center" vertical="center"/>
    </xf>
    <xf borderId="24" fillId="13" fontId="5" numFmtId="0" xfId="0" applyAlignment="1" applyBorder="1" applyFont="1">
      <alignment horizontal="center" vertical="center"/>
    </xf>
    <xf borderId="101" fillId="13" fontId="5" numFmtId="0" xfId="0" applyAlignment="1" applyBorder="1" applyFont="1">
      <alignment horizontal="center" vertical="center"/>
    </xf>
    <xf borderId="0" fillId="0" fontId="45" numFmtId="0" xfId="0" applyAlignment="1" applyFont="1">
      <alignment horizontal="center" vertical="center"/>
    </xf>
    <xf borderId="186" fillId="7" fontId="5" numFmtId="1" xfId="0" applyAlignment="1" applyBorder="1" applyFont="1" applyNumberFormat="1">
      <alignment horizontal="center" vertical="center"/>
    </xf>
    <xf borderId="186" fillId="5" fontId="5" numFmtId="1" xfId="0" applyAlignment="1" applyBorder="1" applyFont="1" applyNumberFormat="1">
      <alignment horizontal="center" vertical="center"/>
    </xf>
    <xf borderId="186" fillId="6" fontId="5" numFmtId="1" xfId="0" applyAlignment="1" applyBorder="1" applyFont="1" applyNumberFormat="1">
      <alignment horizontal="center" vertical="center"/>
    </xf>
    <xf borderId="24" fillId="16" fontId="39" numFmtId="166" xfId="0" applyAlignment="1" applyBorder="1" applyFont="1" applyNumberFormat="1">
      <alignment horizontal="center" vertical="center"/>
    </xf>
    <xf borderId="24" fillId="16" fontId="39" numFmtId="167" xfId="0" applyAlignment="1" applyBorder="1" applyFont="1" applyNumberFormat="1">
      <alignment horizontal="center" vertical="center"/>
    </xf>
    <xf borderId="24" fillId="16" fontId="39" numFmtId="0" xfId="0" applyAlignment="1" applyBorder="1" applyFont="1">
      <alignment horizontal="center" shrinkToFit="0" vertical="center" wrapText="1"/>
    </xf>
    <xf borderId="24" fillId="18" fontId="39" numFmtId="0" xfId="0" applyAlignment="1" applyBorder="1" applyFont="1">
      <alignment horizontal="center" shrinkToFit="0" vertical="center" wrapText="1"/>
    </xf>
    <xf borderId="186" fillId="8" fontId="5" numFmtId="1" xfId="0" applyAlignment="1" applyBorder="1" applyFont="1" applyNumberFormat="1">
      <alignment horizontal="center" vertical="center"/>
    </xf>
    <xf borderId="24" fillId="16" fontId="46" numFmtId="0" xfId="0" applyAlignment="1" applyBorder="1" applyFont="1">
      <alignment horizontal="center" shrinkToFit="0" vertical="center" wrapText="1"/>
    </xf>
    <xf borderId="24" fillId="18" fontId="46" numFmtId="0" xfId="0" applyAlignment="1" applyBorder="1" applyFont="1">
      <alignment horizontal="center" shrinkToFit="0" vertical="center" wrapText="1"/>
    </xf>
    <xf borderId="24" fillId="18" fontId="39" numFmtId="166" xfId="0" applyAlignment="1" applyBorder="1" applyFont="1" applyNumberFormat="1">
      <alignment horizontal="center" vertical="center"/>
    </xf>
    <xf borderId="24" fillId="18" fontId="39" numFmtId="3" xfId="0" applyAlignment="1" applyBorder="1" applyFont="1" applyNumberFormat="1">
      <alignment horizontal="center" shrinkToFit="0" vertical="center" wrapText="1"/>
    </xf>
    <xf borderId="187" fillId="7" fontId="5" numFmtId="1" xfId="0" applyAlignment="1" applyBorder="1" applyFont="1" applyNumberFormat="1">
      <alignment horizontal="center" vertical="center"/>
    </xf>
    <xf borderId="0" fillId="0" fontId="47" numFmtId="164" xfId="0" applyAlignment="1" applyFont="1" applyNumberFormat="1">
      <alignment horizontal="center"/>
    </xf>
    <xf borderId="0" fillId="0" fontId="47" numFmtId="0" xfId="0" applyAlignment="1" applyFont="1">
      <alignment horizontal="center"/>
    </xf>
    <xf borderId="0" fillId="0" fontId="47" numFmtId="167" xfId="0" applyAlignment="1" applyFont="1" applyNumberFormat="1">
      <alignment horizontal="center"/>
    </xf>
    <xf borderId="0" fillId="0" fontId="47" numFmtId="3" xfId="0" applyAlignment="1" applyFont="1" applyNumberFormat="1">
      <alignment horizontal="center" vertical="center"/>
    </xf>
    <xf borderId="32" fillId="13" fontId="19" numFmtId="164" xfId="0" applyAlignment="1" applyBorder="1" applyFont="1" applyNumberFormat="1">
      <alignment horizontal="center"/>
    </xf>
    <xf borderId="32" fillId="13" fontId="19" numFmtId="1" xfId="0" applyAlignment="1" applyBorder="1" applyFont="1" applyNumberFormat="1">
      <alignment horizontal="center"/>
    </xf>
    <xf borderId="32" fillId="13" fontId="19" numFmtId="1" xfId="0" applyAlignment="1" applyBorder="1" applyFont="1" applyNumberFormat="1">
      <alignment horizontal="center" vertical="center"/>
    </xf>
    <xf borderId="32" fillId="13" fontId="19" numFmtId="167" xfId="0" applyAlignment="1" applyBorder="1" applyFont="1" applyNumberFormat="1">
      <alignment horizontal="center"/>
    </xf>
    <xf borderId="32" fillId="13" fontId="19" numFmtId="0" xfId="0" applyAlignment="1" applyBorder="1" applyFont="1">
      <alignment horizontal="center"/>
    </xf>
    <xf borderId="32" fillId="13" fontId="19" numFmtId="0" xfId="0" applyAlignment="1" applyBorder="1" applyFont="1">
      <alignment horizontal="center" shrinkToFit="0" wrapText="1"/>
    </xf>
    <xf borderId="32" fillId="13" fontId="19" numFmtId="3" xfId="0" applyAlignment="1" applyBorder="1" applyFont="1" applyNumberFormat="1">
      <alignment horizontal="center" vertical="center"/>
    </xf>
    <xf borderId="188" fillId="17" fontId="7" numFmtId="164" xfId="0" applyAlignment="1" applyBorder="1" applyFont="1" applyNumberFormat="1">
      <alignment horizontal="center" vertical="center"/>
    </xf>
    <xf borderId="189" fillId="17" fontId="7" numFmtId="1" xfId="0" applyAlignment="1" applyBorder="1" applyFont="1" applyNumberFormat="1">
      <alignment horizontal="center" vertical="center"/>
    </xf>
    <xf borderId="189" fillId="17" fontId="7" numFmtId="167" xfId="0" applyAlignment="1" applyBorder="1" applyFont="1" applyNumberFormat="1">
      <alignment horizontal="center" vertical="center"/>
    </xf>
    <xf borderId="188" fillId="17" fontId="11" numFmtId="0" xfId="0" applyAlignment="1" applyBorder="1" applyFont="1">
      <alignment horizontal="center" vertical="center"/>
    </xf>
    <xf borderId="188" fillId="17" fontId="7" numFmtId="0" xfId="0" applyAlignment="1" applyBorder="1" applyFont="1">
      <alignment horizontal="center" vertical="center"/>
    </xf>
    <xf borderId="188" fillId="17" fontId="7" numFmtId="167" xfId="0" applyAlignment="1" applyBorder="1" applyFont="1" applyNumberFormat="1">
      <alignment horizontal="center" vertical="center"/>
    </xf>
    <xf borderId="32" fillId="17" fontId="7" numFmtId="1" xfId="0" applyAlignment="1" applyBorder="1" applyFont="1" applyNumberFormat="1">
      <alignment horizontal="center" vertical="center"/>
    </xf>
    <xf borderId="32" fillId="17" fontId="7" numFmtId="3" xfId="0" applyAlignment="1" applyBorder="1" applyFont="1" applyNumberFormat="1">
      <alignment horizontal="center" vertical="center"/>
    </xf>
    <xf borderId="186" fillId="8" fontId="5" numFmtId="0" xfId="0" applyAlignment="1" applyBorder="1" applyFont="1">
      <alignment horizontal="center" vertical="center"/>
    </xf>
    <xf borderId="186" fillId="6" fontId="5" numFmtId="0" xfId="0" applyAlignment="1" applyBorder="1" applyFont="1">
      <alignment horizontal="center" vertical="center"/>
    </xf>
    <xf borderId="186" fillId="7" fontId="5" numFmtId="0" xfId="0" applyAlignment="1" applyBorder="1" applyFont="1">
      <alignment horizontal="center" vertical="center"/>
    </xf>
    <xf borderId="186" fillId="5" fontId="5" numFmtId="0" xfId="0" applyAlignment="1" applyBorder="1" applyFont="1">
      <alignment horizontal="center" vertical="center"/>
    </xf>
    <xf borderId="0" fillId="0" fontId="34" numFmtId="0" xfId="0" applyAlignment="1" applyFont="1">
      <alignment horizontal="center" vertical="center"/>
    </xf>
    <xf borderId="190" fillId="0" fontId="19" numFmtId="0" xfId="0" applyAlignment="1" applyBorder="1" applyFont="1">
      <alignment horizontal="center" vertical="center"/>
    </xf>
    <xf borderId="0" fillId="0" fontId="19" numFmtId="164" xfId="0" applyAlignment="1" applyFont="1" applyNumberFormat="1">
      <alignment horizontal="center"/>
    </xf>
    <xf borderId="0" fillId="0" fontId="19" numFmtId="1" xfId="0" applyAlignment="1" applyFont="1" applyNumberFormat="1">
      <alignment horizontal="center"/>
    </xf>
    <xf borderId="0" fillId="0" fontId="19" numFmtId="167" xfId="0" applyAlignment="1" applyFont="1" applyNumberFormat="1">
      <alignment horizontal="center"/>
    </xf>
    <xf borderId="0" fillId="0" fontId="19" numFmtId="3" xfId="0" applyAlignment="1" applyFont="1" applyNumberFormat="1">
      <alignment horizontal="center"/>
    </xf>
    <xf borderId="191" fillId="5" fontId="46" numFmtId="1" xfId="0" applyAlignment="1" applyBorder="1" applyFont="1" applyNumberFormat="1">
      <alignment horizontal="center"/>
    </xf>
    <xf borderId="191" fillId="7" fontId="46" numFmtId="1" xfId="0" applyAlignment="1" applyBorder="1" applyFont="1" applyNumberFormat="1">
      <alignment horizontal="center"/>
    </xf>
    <xf borderId="0" fillId="0" fontId="34" numFmtId="0" xfId="0" applyFont="1"/>
    <xf borderId="191" fillId="6" fontId="46" numFmtId="1" xfId="0" applyAlignment="1" applyBorder="1" applyFont="1" applyNumberFormat="1">
      <alignment horizontal="center"/>
    </xf>
    <xf borderId="191" fillId="8" fontId="46" numFmtId="1" xfId="0" applyAlignment="1" applyBorder="1" applyFont="1" applyNumberFormat="1">
      <alignment horizontal="center"/>
    </xf>
    <xf borderId="24" fillId="18" fontId="42" numFmtId="166" xfId="0" applyAlignment="1" applyBorder="1" applyFont="1" applyNumberFormat="1">
      <alignment horizontal="center" vertical="center"/>
    </xf>
    <xf borderId="24" fillId="16" fontId="42" numFmtId="166" xfId="0" applyAlignment="1" applyBorder="1" applyFont="1" applyNumberFormat="1">
      <alignment horizontal="center" vertical="center"/>
    </xf>
    <xf borderId="192" fillId="17" fontId="7" numFmtId="0" xfId="0" applyAlignment="1" applyBorder="1" applyFont="1">
      <alignment horizontal="center" vertical="center"/>
    </xf>
    <xf borderId="193" fillId="0" fontId="8" numFmtId="0" xfId="0" applyBorder="1" applyFont="1"/>
    <xf borderId="194" fillId="0" fontId="8" numFmtId="0" xfId="0" applyBorder="1" applyFont="1"/>
    <xf borderId="195" fillId="5" fontId="5" numFmtId="0" xfId="0" applyAlignment="1" applyBorder="1" applyFont="1">
      <alignment horizontal="center" vertical="center"/>
    </xf>
    <xf borderId="196" fillId="0" fontId="8" numFmtId="0" xfId="0" applyBorder="1" applyFont="1"/>
    <xf borderId="197" fillId="0" fontId="8" numFmtId="0" xfId="0" applyBorder="1" applyFont="1"/>
    <xf borderId="176" fillId="6" fontId="5" numFmtId="0" xfId="0" applyAlignment="1" applyBorder="1" applyFont="1">
      <alignment horizontal="center" vertical="center"/>
    </xf>
    <xf borderId="198" fillId="16" fontId="5" numFmtId="0" xfId="0" applyAlignment="1" applyBorder="1" applyFont="1">
      <alignment horizontal="center" shrinkToFit="0" vertical="center" wrapText="1"/>
    </xf>
    <xf borderId="199" fillId="0" fontId="8" numFmtId="0" xfId="0" applyBorder="1" applyFont="1"/>
    <xf borderId="200" fillId="0" fontId="8" numFmtId="0" xfId="0" applyBorder="1" applyFont="1"/>
    <xf borderId="0" fillId="0" fontId="48" numFmtId="0" xfId="0" applyAlignment="1" applyFont="1">
      <alignment horizontal="center"/>
    </xf>
    <xf borderId="24" fillId="5" fontId="46" numFmtId="1" xfId="0" applyAlignment="1" applyBorder="1" applyFont="1" applyNumberFormat="1">
      <alignment horizontal="center"/>
    </xf>
    <xf borderId="24" fillId="8" fontId="46" numFmtId="1" xfId="0" applyAlignment="1" applyBorder="1" applyFont="1" applyNumberFormat="1">
      <alignment horizontal="center"/>
    </xf>
    <xf borderId="24" fillId="7" fontId="46" numFmtId="1" xfId="0" applyAlignment="1" applyBorder="1" applyFont="1" applyNumberFormat="1">
      <alignment horizontal="center"/>
    </xf>
    <xf borderId="24" fillId="6" fontId="46" numFmtId="1" xfId="0" applyAlignment="1" applyBorder="1" applyFont="1" applyNumberFormat="1">
      <alignment horizontal="center"/>
    </xf>
    <xf borderId="24" fillId="16" fontId="49" numFmtId="166" xfId="0" applyAlignment="1" applyBorder="1" applyFont="1" applyNumberFormat="1">
      <alignment horizontal="center" vertical="center"/>
    </xf>
    <xf borderId="0" fillId="0" fontId="50" numFmtId="164" xfId="0" applyAlignment="1" applyFont="1" applyNumberFormat="1">
      <alignment horizontal="center"/>
    </xf>
    <xf borderId="0" fillId="0" fontId="19" numFmtId="166" xfId="0" applyAlignment="1" applyFont="1" applyNumberFormat="1">
      <alignment horizontal="center"/>
    </xf>
    <xf borderId="24" fillId="18" fontId="39" numFmtId="3" xfId="0" applyAlignment="1" applyBorder="1" applyFont="1" applyNumberFormat="1">
      <alignment horizontal="center" vertical="center"/>
    </xf>
    <xf borderId="0" fillId="0" fontId="19" numFmtId="14" xfId="0" applyAlignment="1" applyFont="1" applyNumberFormat="1">
      <alignment horizontal="center"/>
    </xf>
    <xf borderId="177" fillId="0" fontId="19" numFmtId="0" xfId="0" applyAlignment="1" applyBorder="1" applyFont="1">
      <alignment horizontal="center" vertical="center"/>
    </xf>
    <xf borderId="178" fillId="0" fontId="19" numFmtId="0" xfId="0" applyAlignment="1" applyBorder="1" applyFont="1">
      <alignment horizontal="center" vertical="center"/>
    </xf>
    <xf borderId="130" fillId="0" fontId="19" numFmtId="0" xfId="0" applyAlignment="1" applyBorder="1" applyFont="1">
      <alignment horizontal="center" vertical="center"/>
    </xf>
    <xf borderId="131" fillId="0" fontId="19" numFmtId="0" xfId="0" applyAlignment="1" applyBorder="1" applyFont="1">
      <alignment horizontal="center" vertical="center"/>
    </xf>
    <xf borderId="130" fillId="0" fontId="46" numFmtId="0" xfId="0" applyAlignment="1" applyBorder="1" applyFont="1">
      <alignment horizontal="center" vertical="center"/>
    </xf>
    <xf borderId="131" fillId="0" fontId="46" numFmtId="0" xfId="0" applyAlignment="1" applyBorder="1" applyFont="1">
      <alignment horizontal="center" vertical="center"/>
    </xf>
    <xf borderId="158" fillId="0" fontId="46" numFmtId="0" xfId="0" applyAlignment="1" applyBorder="1" applyFont="1">
      <alignment horizontal="center" vertical="center"/>
    </xf>
    <xf borderId="99" fillId="0" fontId="46" numFmtId="0" xfId="0" applyAlignment="1" applyBorder="1" applyFont="1">
      <alignment horizontal="center" vertical="center"/>
    </xf>
    <xf borderId="96" fillId="17" fontId="7" numFmtId="164" xfId="0" applyAlignment="1" applyBorder="1" applyFont="1" applyNumberFormat="1">
      <alignment horizontal="center" vertical="center"/>
    </xf>
    <xf borderId="96" fillId="17" fontId="7" numFmtId="0" xfId="0" applyAlignment="1" applyBorder="1" applyFont="1">
      <alignment horizontal="center" vertical="center"/>
    </xf>
    <xf borderId="96" fillId="17" fontId="7" numFmtId="167" xfId="0" applyAlignment="1" applyBorder="1" applyFont="1" applyNumberFormat="1">
      <alignment horizontal="center" vertical="center"/>
    </xf>
    <xf borderId="96" fillId="17" fontId="7" numFmtId="49" xfId="0" applyAlignment="1" applyBorder="1" applyFont="1" applyNumberFormat="1">
      <alignment horizontal="center" vertical="center"/>
    </xf>
    <xf borderId="96" fillId="17" fontId="7" numFmtId="3" xfId="0" applyAlignment="1" applyBorder="1" applyFont="1" applyNumberFormat="1">
      <alignment horizontal="center" vertical="center"/>
    </xf>
    <xf borderId="24" fillId="18" fontId="5" numFmtId="1" xfId="0" applyAlignment="1" applyBorder="1" applyFont="1" applyNumberFormat="1">
      <alignment horizontal="center" vertical="center"/>
    </xf>
    <xf borderId="24" fillId="16" fontId="5" numFmtId="1" xfId="0" applyAlignment="1" applyBorder="1" applyFont="1" applyNumberFormat="1">
      <alignment horizontal="center" vertical="center"/>
    </xf>
    <xf borderId="24" fillId="18" fontId="39" numFmtId="1" xfId="0" applyAlignment="1" applyBorder="1" applyFont="1" applyNumberFormat="1">
      <alignment horizontal="center" vertical="center"/>
    </xf>
    <xf borderId="0" fillId="0" fontId="19" numFmtId="164" xfId="0" applyAlignment="1" applyFont="1" applyNumberFormat="1">
      <alignment horizontal="center" shrinkToFit="0" vertical="center" wrapText="1"/>
    </xf>
    <xf borderId="0" fillId="0" fontId="19" numFmtId="167" xfId="0" applyAlignment="1" applyFont="1" applyNumberFormat="1">
      <alignment horizontal="center" shrinkToFit="0" vertical="center" wrapText="1"/>
    </xf>
    <xf borderId="0" fillId="0" fontId="19" numFmtId="0" xfId="0" applyAlignment="1" applyFont="1">
      <alignment horizontal="center" shrinkToFit="0" vertical="center" wrapText="1"/>
    </xf>
    <xf borderId="0" fillId="0" fontId="19" numFmtId="14" xfId="0" applyAlignment="1" applyFont="1" applyNumberFormat="1">
      <alignment horizontal="center" shrinkToFit="0" vertical="center" wrapText="1"/>
    </xf>
    <xf borderId="0" fillId="0" fontId="19" numFmtId="3" xfId="0" applyAlignment="1" applyFont="1" applyNumberFormat="1">
      <alignment horizontal="center" shrinkToFit="0" vertical="center" wrapText="1"/>
    </xf>
    <xf borderId="0" fillId="0" fontId="19" numFmtId="164" xfId="0" applyAlignment="1" applyFont="1" applyNumberFormat="1">
      <alignment horizontal="center" vertical="center"/>
    </xf>
    <xf borderId="0" fillId="0" fontId="19" numFmtId="167" xfId="0" applyAlignment="1" applyFont="1" applyNumberFormat="1">
      <alignment horizontal="center" vertical="center"/>
    </xf>
    <xf borderId="0" fillId="0" fontId="19" numFmtId="3" xfId="0" applyAlignment="1" applyFont="1" applyNumberFormat="1">
      <alignment horizontal="center" vertical="center"/>
    </xf>
    <xf borderId="24" fillId="16" fontId="39" numFmtId="3" xfId="0" applyAlignment="1" applyBorder="1" applyFont="1" applyNumberFormat="1">
      <alignment horizontal="center" vertical="center"/>
    </xf>
    <xf borderId="0" fillId="0" fontId="51" numFmtId="167" xfId="0" applyAlignment="1" applyFont="1" applyNumberFormat="1">
      <alignment horizontal="center" shrinkToFit="0" vertical="center" wrapText="1"/>
    </xf>
    <xf borderId="0" fillId="0" fontId="52" numFmtId="14" xfId="0" applyAlignment="1" applyFont="1" applyNumberFormat="1">
      <alignment horizontal="center" shrinkToFit="0" vertical="center" wrapText="1"/>
    </xf>
    <xf borderId="0" fillId="0" fontId="53" numFmtId="3" xfId="0" applyAlignment="1" applyFont="1" applyNumberFormat="1">
      <alignment horizontal="center" shrinkToFit="0" vertical="center" wrapText="1"/>
    </xf>
    <xf borderId="0" fillId="0" fontId="54" numFmtId="167" xfId="0" applyAlignment="1" applyFont="1" applyNumberFormat="1">
      <alignment horizontal="center"/>
    </xf>
    <xf borderId="0" fillId="0" fontId="55" numFmtId="0" xfId="0" applyAlignment="1" applyFont="1">
      <alignment horizontal="center"/>
    </xf>
    <xf borderId="0" fillId="0" fontId="56" numFmtId="3" xfId="0" applyAlignment="1" applyFont="1" applyNumberFormat="1">
      <alignment horizontal="center"/>
    </xf>
    <xf borderId="0" fillId="0" fontId="19" numFmtId="0" xfId="0" applyAlignment="1" applyFont="1">
      <alignment horizontal="center" vertical="top"/>
    </xf>
    <xf borderId="24" fillId="18" fontId="5" numFmtId="14" xfId="0" applyAlignment="1" applyBorder="1" applyFont="1" applyNumberFormat="1">
      <alignment horizontal="center" vertical="center"/>
    </xf>
    <xf borderId="24" fillId="16" fontId="5" numFmtId="14" xfId="0" applyAlignment="1" applyBorder="1" applyFont="1" applyNumberFormat="1">
      <alignment horizontal="center" vertical="center"/>
    </xf>
    <xf borderId="24" fillId="18" fontId="39" numFmtId="14" xfId="0" applyAlignment="1" applyBorder="1" applyFont="1" applyNumberFormat="1">
      <alignment horizontal="center" vertical="center"/>
    </xf>
    <xf borderId="167" fillId="16" fontId="39" numFmtId="166" xfId="0" applyAlignment="1" applyBorder="1" applyFont="1" applyNumberFormat="1">
      <alignment horizontal="center" vertical="center"/>
    </xf>
    <xf borderId="201" fillId="16" fontId="39" numFmtId="14" xfId="0" applyAlignment="1" applyBorder="1" applyFont="1" applyNumberFormat="1">
      <alignment horizontal="center" vertical="center"/>
    </xf>
    <xf borderId="202" fillId="0" fontId="8" numFmtId="0" xfId="0" applyBorder="1" applyFont="1"/>
    <xf borderId="24" fillId="18" fontId="5" numFmtId="166" xfId="0" applyAlignment="1" applyBorder="1" applyFont="1" applyNumberFormat="1">
      <alignment horizontal="center" shrinkToFit="0" vertical="center" wrapText="1"/>
    </xf>
    <xf borderId="24" fillId="16" fontId="5" numFmtId="166" xfId="0" applyAlignment="1" applyBorder="1" applyFont="1" applyNumberFormat="1">
      <alignment horizontal="center" shrinkToFit="0" vertical="center" wrapText="1"/>
    </xf>
    <xf borderId="24" fillId="18" fontId="39" numFmtId="166" xfId="0" applyAlignment="1" applyBorder="1" applyFont="1" applyNumberFormat="1">
      <alignment horizontal="center" shrinkToFit="0" vertical="center" wrapText="1"/>
    </xf>
    <xf borderId="24" fillId="8" fontId="46" numFmtId="1" xfId="0" applyAlignment="1" applyBorder="1" applyFont="1" applyNumberFormat="1">
      <alignment horizontal="center" vertical="center"/>
    </xf>
  </cellXfs>
  <cellStyles count="1">
    <cellStyle xfId="0" name="Normal" builtinId="0"/>
  </cellStyles>
  <dxfs count="1">
    <dxf>
      <font/>
      <fill>
        <patternFill patternType="solid">
          <fgColor rgb="FFB7E1CD"/>
          <bgColor rgb="FFB7E1CD"/>
        </patternFill>
      </fill>
      <border/>
    </dxf>
  </dxfs>
</styleSheet>
</file>

<file path=xl/_rels/workbook.xml.rels><?xml version="1.0" encoding="UTF-8" standalone="yes"?><Relationships xmlns="http://schemas.openxmlformats.org/package/2006/relationships"><Relationship Id="rId40" Type="http://schemas.openxmlformats.org/officeDocument/2006/relationships/worksheet" Target="worksheets/sheet27.xml"/><Relationship Id="rId20" Type="http://schemas.openxmlformats.org/officeDocument/2006/relationships/worksheet" Target="worksheets/sheet7.xml"/><Relationship Id="rId42" Type="http://customschemas.google.com/relationships/workbookmetadata" Target="metadata"/><Relationship Id="rId41" Type="http://schemas.openxmlformats.org/officeDocument/2006/relationships/worksheet" Target="worksheets/sheet28.xml"/><Relationship Id="rId22" Type="http://schemas.openxmlformats.org/officeDocument/2006/relationships/worksheet" Target="worksheets/sheet9.xml"/><Relationship Id="rId21" Type="http://schemas.openxmlformats.org/officeDocument/2006/relationships/worksheet" Target="worksheets/sheet8.xml"/><Relationship Id="rId24" Type="http://schemas.openxmlformats.org/officeDocument/2006/relationships/worksheet" Target="worksheets/sheet11.xml"/><Relationship Id="rId23" Type="http://schemas.openxmlformats.org/officeDocument/2006/relationships/worksheet" Target="worksheets/sheet10.xml"/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9" Type="http://schemas.openxmlformats.org/officeDocument/2006/relationships/chartsheet" Target="chartsheets/sheet3.xml"/><Relationship Id="rId26" Type="http://schemas.openxmlformats.org/officeDocument/2006/relationships/worksheet" Target="worksheets/sheet13.xml"/><Relationship Id="rId25" Type="http://schemas.openxmlformats.org/officeDocument/2006/relationships/worksheet" Target="worksheets/sheet12.xml"/><Relationship Id="rId28" Type="http://schemas.openxmlformats.org/officeDocument/2006/relationships/worksheet" Target="worksheets/sheet15.xml"/><Relationship Id="rId27" Type="http://schemas.openxmlformats.org/officeDocument/2006/relationships/worksheet" Target="worksheets/sheet14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29" Type="http://schemas.openxmlformats.org/officeDocument/2006/relationships/worksheet" Target="worksheets/sheet16.xml"/><Relationship Id="rId7" Type="http://schemas.openxmlformats.org/officeDocument/2006/relationships/chartsheet" Target="chartsheets/sheet1.xml"/><Relationship Id="rId8" Type="http://schemas.openxmlformats.org/officeDocument/2006/relationships/chartsheet" Target="chartsheets/sheet2.xml"/><Relationship Id="rId31" Type="http://schemas.openxmlformats.org/officeDocument/2006/relationships/worksheet" Target="worksheets/sheet18.xml"/><Relationship Id="rId30" Type="http://schemas.openxmlformats.org/officeDocument/2006/relationships/worksheet" Target="worksheets/sheet17.xml"/><Relationship Id="rId11" Type="http://schemas.openxmlformats.org/officeDocument/2006/relationships/chartsheet" Target="chartsheets/sheet5.xml"/><Relationship Id="rId33" Type="http://schemas.openxmlformats.org/officeDocument/2006/relationships/worksheet" Target="worksheets/sheet20.xml"/><Relationship Id="rId10" Type="http://schemas.openxmlformats.org/officeDocument/2006/relationships/chartsheet" Target="chartsheets/sheet4.xml"/><Relationship Id="rId32" Type="http://schemas.openxmlformats.org/officeDocument/2006/relationships/worksheet" Target="worksheets/sheet19.xml"/><Relationship Id="rId13" Type="http://schemas.openxmlformats.org/officeDocument/2006/relationships/chartsheet" Target="chartsheets/sheet7.xml"/><Relationship Id="rId35" Type="http://schemas.openxmlformats.org/officeDocument/2006/relationships/worksheet" Target="worksheets/sheet22.xml"/><Relationship Id="rId12" Type="http://schemas.openxmlformats.org/officeDocument/2006/relationships/chartsheet" Target="chartsheets/sheet6.xml"/><Relationship Id="rId34" Type="http://schemas.openxmlformats.org/officeDocument/2006/relationships/worksheet" Target="worksheets/sheet21.xml"/><Relationship Id="rId15" Type="http://schemas.openxmlformats.org/officeDocument/2006/relationships/chartsheet" Target="chartsheets/sheet9.xml"/><Relationship Id="rId37" Type="http://schemas.openxmlformats.org/officeDocument/2006/relationships/worksheet" Target="worksheets/sheet24.xml"/><Relationship Id="rId14" Type="http://schemas.openxmlformats.org/officeDocument/2006/relationships/chartsheet" Target="chartsheets/sheet8.xml"/><Relationship Id="rId36" Type="http://schemas.openxmlformats.org/officeDocument/2006/relationships/worksheet" Target="worksheets/sheet23.xml"/><Relationship Id="rId17" Type="http://schemas.openxmlformats.org/officeDocument/2006/relationships/worksheet" Target="worksheets/sheet4.xml"/><Relationship Id="rId39" Type="http://schemas.openxmlformats.org/officeDocument/2006/relationships/worksheet" Target="worksheets/sheet26.xml"/><Relationship Id="rId16" Type="http://schemas.openxmlformats.org/officeDocument/2006/relationships/chartsheet" Target="chartsheets/sheet10.xml"/><Relationship Id="rId38" Type="http://schemas.openxmlformats.org/officeDocument/2006/relationships/worksheet" Target="worksheets/sheet25.xml"/><Relationship Id="rId19" Type="http://schemas.openxmlformats.org/officeDocument/2006/relationships/worksheet" Target="worksheets/sheet6.xml"/><Relationship Id="rId18" Type="http://schemas.openxmlformats.org/officeDocument/2006/relationships/worksheet" Target="worksheets/sheet5.xml"/></Relationships>
</file>

<file path=xl/charts/chart1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 sz="3600">
                <a:solidFill>
                  <a:srgbClr val="274E13"/>
                </a:solidFill>
                <a:latin typeface="Arial"/>
              </a:defRPr>
            </a:pPr>
            <a:r>
              <a:rPr b="1" sz="3600">
                <a:solidFill>
                  <a:srgbClr val="274E13"/>
                </a:solidFill>
                <a:latin typeface="Arial"/>
              </a:rPr>
              <a:t>Total de Registros de Agrotóxicos, seus Componentes e Afins</a:t>
            </a:r>
          </a:p>
        </c:rich>
      </c:tx>
      <c:layout>
        <c:manualLayout>
          <c:xMode val="edge"/>
          <c:yMode val="edge"/>
          <c:x val="0.05374835910946469"/>
          <c:y val="0.26111391825696956"/>
        </c:manualLayout>
      </c:layout>
      <c:overlay val="0"/>
    </c:title>
    <c:plotArea>
      <c:layout/>
      <c:lineChart>
        <c:varyColors val="0"/>
        <c:ser>
          <c:idx val="0"/>
          <c:order val="0"/>
          <c:spPr>
            <a:ln cmpd="sng" w="38100">
              <a:solidFill>
                <a:schemeClr val="accent1"/>
              </a:solidFill>
              <a:prstDash val="solid"/>
            </a:ln>
          </c:spPr>
          <c:marker>
            <c:symbol val="circle"/>
            <c:size val="10"/>
            <c:spPr>
              <a:solidFill>
                <a:schemeClr val="accent1"/>
              </a:solidFill>
              <a:ln cmpd="sng">
                <a:solidFill>
                  <a:schemeClr val="accent1"/>
                </a:solidFill>
              </a:ln>
            </c:spPr>
          </c:marker>
          <c:dPt>
            <c:idx val="22"/>
            <c:marker>
              <c:symbol val="none"/>
            </c:marker>
          </c:dPt>
          <c:dLbls>
            <c:dLbl>
              <c:idx val="22"/>
              <c:numFmt formatCode="General" sourceLinked="0"/>
              <c:txPr>
                <a:bodyPr/>
                <a:lstStyle/>
                <a:p>
                  <a:pPr lvl="0">
                    <a:defRPr>
                      <a:latin typeface="Arial"/>
                    </a:defRPr>
                  </a:pPr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General" sourceLinked="0"/>
            <c:txPr>
              <a:bodyPr/>
              <a:lstStyle/>
              <a:p>
                <a:pPr lvl="0">
                  <a:defRPr b="1">
                    <a:latin typeface="Arial"/>
                  </a:defRPr>
                </a:pPr>
              </a:p>
            </c:txPr>
            <c:showLegendKey val="0"/>
            <c:showVal val="1"/>
            <c:showCatName val="0"/>
            <c:showSerName val="0"/>
            <c:showPercent val="0"/>
            <c:showBubbleSize val="0"/>
          </c:dLbls>
          <c:cat>
            <c:strRef>
              <c:f>Resumo!$A$9:$Y$9</c:f>
            </c:strRef>
          </c:cat>
          <c:val>
            <c:numRef>
              <c:f>Resumo!$A$23:$Y$23</c:f>
              <c:numCache/>
            </c:numRef>
          </c:val>
          <c:smooth val="0"/>
        </c:ser>
        <c:axId val="900822568"/>
        <c:axId val="1782294411"/>
      </c:lineChart>
      <c:catAx>
        <c:axId val="9008225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1">
                    <a:solidFill>
                      <a:srgbClr val="274E13"/>
                    </a:solidFill>
                    <a:latin typeface="Arial"/>
                  </a:defRPr>
                </a:pPr>
                <a:r>
                  <a:rPr b="1">
                    <a:solidFill>
                      <a:srgbClr val="274E13"/>
                    </a:solidFill>
                    <a:latin typeface="Arial"/>
                  </a:rPr>
                  <a:t>Ano</a:t>
                </a:r>
              </a:p>
            </c:rich>
          </c:tx>
          <c:overlay val="0"/>
        </c:title>
        <c:numFmt formatCode="General" sourceLinked="1"/>
        <c:majorTickMark val="cross"/>
        <c:minorTickMark val="none"/>
        <c:spPr/>
        <c:txPr>
          <a:bodyPr/>
          <a:lstStyle/>
          <a:p>
            <a:pPr lvl="0">
              <a:defRPr b="1">
                <a:solidFill>
                  <a:srgbClr val="274E13"/>
                </a:solidFill>
                <a:latin typeface="Arial"/>
              </a:defRPr>
            </a:pPr>
          </a:p>
        </c:txPr>
        <c:crossAx val="1782294411"/>
      </c:catAx>
      <c:valAx>
        <c:axId val="1782294411"/>
        <c:scaling>
          <c:orientation val="minMax"/>
          <c:min val="0.0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1">
                    <a:solidFill>
                      <a:srgbClr val="274E13"/>
                    </a:solidFill>
                    <a:latin typeface="Arial"/>
                  </a:defRPr>
                </a:pPr>
                <a:r>
                  <a:rPr b="1">
                    <a:solidFill>
                      <a:srgbClr val="274E13"/>
                    </a:solidFill>
                    <a:latin typeface="Arial"/>
                  </a:rPr>
                  <a:t>Registros Aprovados</a:t>
                </a:r>
              </a:p>
            </c:rich>
          </c:tx>
          <c:layout>
            <c:manualLayout>
              <c:xMode val="edge"/>
              <c:yMode val="edge"/>
              <c:x val="0.03449981526359122"/>
              <c:y val="0.001068074454670377"/>
            </c:manualLayout>
          </c:layout>
          <c:overlay val="0"/>
        </c:title>
        <c:numFmt formatCode="General" sourceLinked="1"/>
        <c:majorTickMark val="cross"/>
        <c:minorTickMark val="cross"/>
        <c:tickLblPos val="nextTo"/>
        <c:spPr>
          <a:ln/>
        </c:spPr>
        <c:txPr>
          <a:bodyPr/>
          <a:lstStyle/>
          <a:p>
            <a:pPr lvl="0">
              <a:defRPr b="1">
                <a:solidFill>
                  <a:srgbClr val="274E13"/>
                </a:solidFill>
                <a:latin typeface="Arial"/>
              </a:defRPr>
            </a:pPr>
          </a:p>
        </c:txPr>
        <c:crossAx val="900822568"/>
      </c:valAx>
    </c:plotArea>
    <c:legend>
      <c:legendPos val="r"/>
      <c:overlay val="0"/>
      <c:txPr>
        <a:bodyPr/>
        <a:lstStyle/>
        <a:p>
          <a:pPr lvl="0">
            <a:defRPr b="0">
              <a:solidFill>
                <a:srgbClr val="073763"/>
              </a:solidFill>
              <a:latin typeface="Arial"/>
            </a:defRPr>
          </a:pPr>
        </a:p>
      </c:txPr>
    </c:legend>
    <c:plotVisOnly val="1"/>
  </c:chart>
</c:chartSpace>
</file>

<file path=xl/charts/chart10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0">
                <a:solidFill>
                  <a:srgbClr val="274E13"/>
                </a:solidFill>
                <a:latin typeface="Arial"/>
              </a:defRPr>
            </a:pPr>
            <a:r>
              <a:rPr b="0">
                <a:solidFill>
                  <a:srgbClr val="274E13"/>
                </a:solidFill>
                <a:latin typeface="Arial"/>
              </a:rPr>
              <a:t>Tempo Médio de Registro - Por Tipo</a:t>
            </a:r>
          </a:p>
        </c:rich>
      </c:tx>
      <c:layout>
        <c:manualLayout>
          <c:xMode val="edge"/>
          <c:yMode val="edge"/>
          <c:x val="0.06274458052320694"/>
          <c:y val="0.12429369067560021"/>
        </c:manualLayout>
      </c:layout>
      <c:overlay val="0"/>
    </c:title>
    <c:plotArea>
      <c:layout/>
      <c:lineChart>
        <c:ser>
          <c:idx val="0"/>
          <c:order val="0"/>
          <c:tx>
            <c:v>PTN - Produto Técnico Novo</c:v>
          </c:tx>
          <c:spPr>
            <a:ln cmpd="sng" w="19050">
              <a:solidFill>
                <a:schemeClr val="accent2"/>
              </a:solidFill>
            </a:ln>
          </c:spPr>
          <c:marker>
            <c:symbol val="circle"/>
            <c:size val="6"/>
            <c:spPr>
              <a:solidFill>
                <a:schemeClr val="accent2"/>
              </a:solidFill>
              <a:ln cmpd="sng">
                <a:solidFill>
                  <a:schemeClr val="accent2"/>
                </a:solidFill>
              </a:ln>
            </c:spPr>
          </c:marker>
          <c:cat>
            <c:strRef>
              <c:f>'Tabela Geral 2020 e Outros'!$E$32:$AB$32</c:f>
            </c:strRef>
          </c:cat>
          <c:val>
            <c:numRef>
              <c:f>'Tabela Geral 2020 e Outros'!$E$34:$AB$34</c:f>
              <c:numCache/>
            </c:numRef>
          </c:val>
          <c:smooth val="0"/>
        </c:ser>
        <c:ser>
          <c:idx val="1"/>
          <c:order val="1"/>
          <c:tx>
            <c:v>PTE - Produto Técnico Equivalente</c:v>
          </c:tx>
          <c:spPr>
            <a:ln cmpd="sng" w="19050">
              <a:solidFill>
                <a:schemeClr val="accent4"/>
              </a:solidFill>
            </a:ln>
          </c:spPr>
          <c:marker>
            <c:symbol val="circle"/>
            <c:size val="6"/>
            <c:spPr>
              <a:solidFill>
                <a:schemeClr val="accent4"/>
              </a:solidFill>
              <a:ln cmpd="sng">
                <a:solidFill>
                  <a:schemeClr val="accent4"/>
                </a:solidFill>
              </a:ln>
            </c:spPr>
          </c:marker>
          <c:cat>
            <c:strRef>
              <c:f>'Tabela Geral 2020 e Outros'!$E$32:$AB$32</c:f>
            </c:strRef>
          </c:cat>
          <c:val>
            <c:numRef>
              <c:f>'Tabela Geral 2020 e Outros'!$E$35:$AB$35</c:f>
              <c:numCache/>
            </c:numRef>
          </c:val>
          <c:smooth val="0"/>
        </c:ser>
        <c:ser>
          <c:idx val="2"/>
          <c:order val="2"/>
          <c:tx>
            <c:v>PF - Produto Formulado</c:v>
          </c:tx>
          <c:spPr>
            <a:ln cmpd="sng" w="19050">
              <a:solidFill>
                <a:schemeClr val="accent6"/>
              </a:solidFill>
            </a:ln>
          </c:spPr>
          <c:marker>
            <c:symbol val="circle"/>
            <c:size val="6"/>
            <c:spPr>
              <a:solidFill>
                <a:schemeClr val="accent6"/>
              </a:solidFill>
              <a:ln cmpd="sng">
                <a:solidFill>
                  <a:schemeClr val="accent6"/>
                </a:solidFill>
              </a:ln>
            </c:spPr>
          </c:marker>
          <c:cat>
            <c:strRef>
              <c:f>'Tabela Geral 2020 e Outros'!$E$32:$AB$32</c:f>
            </c:strRef>
          </c:cat>
          <c:val>
            <c:numRef>
              <c:f>'Tabela Geral 2020 e Outros'!$E$37:$AB$37</c:f>
              <c:numCache/>
            </c:numRef>
          </c:val>
          <c:smooth val="0"/>
        </c:ser>
        <c:ser>
          <c:idx val="3"/>
          <c:order val="3"/>
          <c:tx>
            <c:v>PFN - Produto Formulado a Base de Ingrediente Ativo Novo</c:v>
          </c:tx>
          <c:spPr>
            <a:ln cmpd="sng" w="19050">
              <a:solidFill>
                <a:schemeClr val="accent4"/>
              </a:solidFill>
            </a:ln>
          </c:spPr>
          <c:marker>
            <c:symbol val="circle"/>
            <c:size val="6"/>
            <c:spPr>
              <a:solidFill>
                <a:schemeClr val="accent4"/>
              </a:solidFill>
              <a:ln cmpd="sng">
                <a:solidFill>
                  <a:schemeClr val="accent4"/>
                </a:solidFill>
              </a:ln>
            </c:spPr>
          </c:marker>
          <c:cat>
            <c:strRef>
              <c:f>'Tabela Geral 2020 e Outros'!$E$32:$AB$32</c:f>
            </c:strRef>
          </c:cat>
          <c:val>
            <c:numRef>
              <c:f>'Tabela Geral 2020 e Outros'!$E$38:$AB$38</c:f>
              <c:numCache/>
            </c:numRef>
          </c:val>
          <c:smooth val="0"/>
        </c:ser>
        <c:ser>
          <c:idx val="4"/>
          <c:order val="4"/>
          <c:tx>
            <c:v>PF/PTE - Produto Formulado a Base de Produto Técnico Equivalente</c:v>
          </c:tx>
          <c:spPr>
            <a:ln cmpd="sng" w="19050">
              <a:solidFill>
                <a:schemeClr val="accent3"/>
              </a:solidFill>
            </a:ln>
          </c:spPr>
          <c:marker>
            <c:symbol val="circle"/>
            <c:size val="6"/>
            <c:spPr>
              <a:solidFill>
                <a:schemeClr val="accent3"/>
              </a:solidFill>
              <a:ln cmpd="sng">
                <a:solidFill>
                  <a:schemeClr val="accent3"/>
                </a:solidFill>
              </a:ln>
            </c:spPr>
          </c:marker>
          <c:cat>
            <c:strRef>
              <c:f>'Tabela Geral 2020 e Outros'!$E$32:$AB$32</c:f>
            </c:strRef>
          </c:cat>
          <c:val>
            <c:numRef>
              <c:f>'Tabela Geral 2020 e Outros'!$E$39:$AB$39</c:f>
              <c:numCache/>
            </c:numRef>
          </c:val>
          <c:smooth val="0"/>
        </c:ser>
        <c:ser>
          <c:idx val="5"/>
          <c:order val="5"/>
          <c:tx>
            <c:v>Bio - Produto Formulado Biológico, Microbiológico, Bioquímico, Extrato Vegetal, Regulador de Crescimento ou Semioquímico; de Baixo Risco</c:v>
          </c:tx>
          <c:spPr>
            <a:ln cmpd="sng" w="19050">
              <a:solidFill>
                <a:srgbClr val="EA9999">
                  <a:alpha val="100000"/>
                </a:srgbClr>
              </a:solidFill>
            </a:ln>
          </c:spPr>
          <c:marker>
            <c:symbol val="circle"/>
            <c:size val="6"/>
            <c:spPr>
              <a:solidFill>
                <a:srgbClr val="EA9999">
                  <a:alpha val="100000"/>
                </a:srgbClr>
              </a:solidFill>
              <a:ln cmpd="sng">
                <a:solidFill>
                  <a:srgbClr val="EA9999">
                    <a:alpha val="100000"/>
                  </a:srgbClr>
                </a:solidFill>
              </a:ln>
            </c:spPr>
          </c:marker>
          <c:cat>
            <c:strRef>
              <c:f>'Tabela Geral 2020 e Outros'!$E$32:$AB$32</c:f>
            </c:strRef>
          </c:cat>
          <c:val>
            <c:numRef>
              <c:f>'Tabela Geral 2020 e Outros'!$E$40:$AB$40</c:f>
              <c:numCache/>
            </c:numRef>
          </c:val>
          <c:smooth val="0"/>
        </c:ser>
        <c:ser>
          <c:idx val="6"/>
          <c:order val="6"/>
          <c:tx>
            <c:v>Bio/Org - Produto Formulado Biológico, Microbiológico, Bioquímico, Extrato Vegetal, Regulador de Crescimento ou Semioquímico, para a Agricultura Orgânica</c:v>
          </c:tx>
          <c:spPr>
            <a:ln cmpd="sng" w="19050">
              <a:solidFill>
                <a:schemeClr val="accent3"/>
              </a:solidFill>
            </a:ln>
          </c:spPr>
          <c:marker>
            <c:symbol val="circle"/>
            <c:size val="6"/>
            <c:spPr>
              <a:solidFill>
                <a:schemeClr val="accent3"/>
              </a:solidFill>
              <a:ln cmpd="sng">
                <a:solidFill>
                  <a:schemeClr val="accent3"/>
                </a:solidFill>
              </a:ln>
            </c:spPr>
          </c:marker>
          <c:cat>
            <c:strRef>
              <c:f>'Tabela Geral 2020 e Outros'!$E$32:$AB$32</c:f>
            </c:strRef>
          </c:cat>
          <c:val>
            <c:numRef>
              <c:f>'Tabela Geral 2020 e Outros'!$E$41:$AB$41</c:f>
              <c:numCache/>
            </c:numRef>
          </c:val>
          <c:smooth val="0"/>
        </c:ser>
        <c:ser>
          <c:idx val="7"/>
          <c:order val="7"/>
          <c:tx>
            <c:v>Média Geral</c:v>
          </c:tx>
          <c:spPr>
            <a:ln cmpd="sng" w="19050">
              <a:solidFill>
                <a:schemeClr val="accent5"/>
              </a:solidFill>
            </a:ln>
          </c:spPr>
          <c:marker>
            <c:symbol val="circle"/>
            <c:size val="6"/>
            <c:spPr>
              <a:solidFill>
                <a:schemeClr val="accent5"/>
              </a:solidFill>
              <a:ln cmpd="sng">
                <a:solidFill>
                  <a:schemeClr val="accent5"/>
                </a:solidFill>
              </a:ln>
            </c:spPr>
          </c:marker>
          <c:cat>
            <c:strRef>
              <c:f>'Tabela Geral 2020 e Outros'!$E$32:$AB$32</c:f>
            </c:strRef>
          </c:cat>
          <c:val>
            <c:numRef>
              <c:f>'Tabela Geral 2020 e Outros'!$E$42:$AB$42</c:f>
              <c:numCache/>
            </c:numRef>
          </c:val>
          <c:smooth val="0"/>
        </c:ser>
        <c:axId val="1931192161"/>
        <c:axId val="1903109323"/>
      </c:lineChart>
      <c:catAx>
        <c:axId val="1931192161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b="0">
                    <a:solidFill>
                      <a:srgbClr val="000000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cross"/>
        <c:minorTickMark val="none"/>
        <c:spPr/>
        <c:txPr>
          <a:bodyPr/>
          <a:lstStyle/>
          <a:p>
            <a:pPr lvl="0">
              <a:defRPr b="1" i="0">
                <a:solidFill>
                  <a:srgbClr val="274E13"/>
                </a:solidFill>
                <a:latin typeface="Arial"/>
              </a:defRPr>
            </a:pPr>
          </a:p>
        </c:txPr>
        <c:crossAx val="1903109323"/>
      </c:catAx>
      <c:valAx>
        <c:axId val="1903109323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1" i="0">
                    <a:solidFill>
                      <a:srgbClr val="274E13"/>
                    </a:solidFill>
                    <a:latin typeface="Arial"/>
                  </a:defRPr>
                </a:pPr>
                <a:r>
                  <a:rPr b="1" i="0">
                    <a:solidFill>
                      <a:srgbClr val="274E13"/>
                    </a:solidFill>
                    <a:latin typeface="Arial"/>
                  </a:rPr>
                  <a:t>Tempo de Tramitação, Em Meses</a:t>
                </a:r>
              </a:p>
            </c:rich>
          </c:tx>
          <c:layout>
            <c:manualLayout>
              <c:xMode val="edge"/>
              <c:yMode val="edge"/>
              <c:x val="0.031189127586231078"/>
              <c:y val="0.11429454814691603"/>
            </c:manualLayout>
          </c:layout>
          <c:overlay val="0"/>
        </c:title>
        <c:numFmt formatCode="General" sourceLinked="0"/>
        <c:majorTickMark val="none"/>
        <c:minorTickMark val="none"/>
        <c:tickLblPos val="nextTo"/>
        <c:spPr>
          <a:ln>
            <a:solidFill/>
          </a:ln>
        </c:spPr>
        <c:txPr>
          <a:bodyPr/>
          <a:lstStyle/>
          <a:p>
            <a:pPr lvl="0">
              <a:defRPr b="1" i="0">
                <a:solidFill>
                  <a:srgbClr val="274E13"/>
                </a:solidFill>
                <a:latin typeface="Arial"/>
              </a:defRPr>
            </a:pPr>
          </a:p>
        </c:txPr>
        <c:crossAx val="1931192161"/>
      </c:valAx>
    </c:plotArea>
    <c:legend>
      <c:legendPos val="b"/>
      <c:overlay val="0"/>
      <c:txPr>
        <a:bodyPr/>
        <a:lstStyle/>
        <a:p>
          <a:pPr lvl="0">
            <a:defRPr b="1" i="0">
              <a:solidFill>
                <a:srgbClr val="274E13"/>
              </a:solidFill>
              <a:latin typeface="Arial"/>
            </a:defRPr>
          </a:pPr>
        </a:p>
      </c:txPr>
    </c:legend>
    <c:plotVisOnly val="1"/>
  </c:chart>
  <c:spPr>
    <a:solidFill>
      <a:schemeClr val="lt1"/>
    </a:solidFill>
  </c:spPr>
</c:chartSpace>
</file>

<file path=xl/charts/chart2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>
                <a:solidFill>
                  <a:srgbClr val="274E13"/>
                </a:solidFill>
                <a:latin typeface="Arial"/>
              </a:defRPr>
            </a:pPr>
            <a:r>
              <a:rPr b="1">
                <a:solidFill>
                  <a:srgbClr val="274E13"/>
                </a:solidFill>
                <a:latin typeface="Arial"/>
              </a:rPr>
              <a:t>Total de Registros - Produtos Técnicos e Formulados</a:t>
            </a:r>
          </a:p>
        </c:rich>
      </c:tx>
      <c:layout>
        <c:manualLayout>
          <c:xMode val="edge"/>
          <c:yMode val="edge"/>
          <c:x val="0.06295575811115274"/>
          <c:y val="0.1267943177575938"/>
        </c:manualLayout>
      </c:layout>
      <c:overlay val="0"/>
    </c:title>
    <c:plotArea>
      <c:layout/>
      <c:barChart>
        <c:barDir val="col"/>
        <c:grouping val="stacked"/>
        <c:ser>
          <c:idx val="0"/>
          <c:order val="0"/>
          <c:tx>
            <c:v>Total Prdutos Técnicos (PT + PTN + PTE + Pré-Mistura)</c:v>
          </c:tx>
          <c:spPr>
            <a:solidFill>
              <a:schemeClr val="accent5"/>
            </a:solidFill>
            <a:ln cmpd="sng">
              <a:solidFill>
                <a:srgbClr val="000000"/>
              </a:solidFill>
            </a:ln>
          </c:spPr>
          <c:dPt>
            <c:idx val="3"/>
          </c:dPt>
          <c:dPt>
            <c:idx val="19"/>
          </c:dPt>
          <c:dPt>
            <c:idx val="20"/>
          </c:dPt>
          <c:dPt>
            <c:idx val="21"/>
          </c:dPt>
          <c:dPt>
            <c:idx val="22"/>
          </c:dPt>
          <c:dLbls>
            <c:dLbl>
              <c:idx val="20"/>
              <c:numFmt formatCode="General" sourceLinked="1"/>
              <c:txPr>
                <a:bodyPr/>
                <a:lstStyle/>
                <a:p>
                  <a:pPr lvl="0">
                    <a:defRPr>
                      <a:solidFill>
                        <a:srgbClr val="FFFFFF"/>
                      </a:solidFill>
                    </a:defRPr>
                  </a:pPr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1"/>
              <c:numFmt formatCode="General" sourceLinked="1"/>
              <c:txPr>
                <a:bodyPr/>
                <a:lstStyle/>
                <a:p>
                  <a:pPr lvl="0">
                    <a:defRPr b="1"/>
                  </a:pPr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2"/>
              <c:numFmt formatCode="General" sourceLinked="1"/>
              <c:txPr>
                <a:bodyPr/>
                <a:lstStyle/>
                <a:p>
                  <a:pPr lvl="0">
                    <a:defRPr>
                      <a:latin typeface="Arial"/>
                    </a:defRPr>
                  </a:pPr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General" sourceLinked="1"/>
            <c:txPr>
              <a:bodyPr/>
              <a:lstStyle/>
              <a:p>
                <a:pPr lvl="0">
                  <a:defRPr b="1">
                    <a:solidFill>
                      <a:srgbClr val="FFFFFF"/>
                    </a:solidFill>
                    <a:latin typeface="Arial"/>
                  </a:defRPr>
                </a:pPr>
              </a:p>
            </c:txPr>
            <c:showLegendKey val="0"/>
            <c:showVal val="1"/>
            <c:showCatName val="0"/>
            <c:showSerName val="0"/>
            <c:showPercent val="0"/>
            <c:showBubbleSize val="0"/>
          </c:dLbls>
          <c:cat>
            <c:strRef>
              <c:f>Resumo!$C$9:$Y$9</c:f>
            </c:strRef>
          </c:cat>
          <c:val>
            <c:numRef>
              <c:f>Resumo!$C$14:$Y$14</c:f>
              <c:numCache/>
            </c:numRef>
          </c:val>
        </c:ser>
        <c:ser>
          <c:idx val="1"/>
          <c:order val="1"/>
          <c:tx>
            <c:v>Total de Produtos Formulados (PF + PFN + PF/PTE + Bio + Bio/Org)</c:v>
          </c:tx>
          <c:spPr>
            <a:solidFill>
              <a:schemeClr val="accent1"/>
            </a:solidFill>
            <a:ln cmpd="sng">
              <a:solidFill>
                <a:srgbClr val="000000"/>
              </a:solidFill>
            </a:ln>
          </c:spPr>
          <c:dPt>
            <c:idx val="3"/>
          </c:dPt>
          <c:dPt>
            <c:idx val="8"/>
          </c:dPt>
          <c:dPt>
            <c:idx val="18"/>
          </c:dPt>
          <c:dPt>
            <c:idx val="21"/>
          </c:dPt>
          <c:dPt>
            <c:idx val="22"/>
          </c:dPt>
          <c:dPt>
            <c:idx val="23"/>
          </c:dPt>
          <c:dLbls>
            <c:numFmt formatCode="General" sourceLinked="1"/>
            <c:txPr>
              <a:bodyPr/>
              <a:lstStyle/>
              <a:p>
                <a:pPr lvl="0">
                  <a:defRPr b="1">
                    <a:solidFill>
                      <a:srgbClr val="FFFFFF"/>
                    </a:solidFill>
                    <a:latin typeface="Arial"/>
                  </a:defRPr>
                </a:pPr>
              </a:p>
            </c:txPr>
            <c:showLegendKey val="0"/>
            <c:showVal val="1"/>
            <c:showCatName val="0"/>
            <c:showSerName val="0"/>
            <c:showPercent val="0"/>
            <c:showBubbleSize val="0"/>
          </c:dLbls>
          <c:cat>
            <c:strRef>
              <c:f>Resumo!$C$9:$Y$9</c:f>
            </c:strRef>
          </c:cat>
          <c:val>
            <c:numRef>
              <c:f>Resumo!$C$22:$Y$22</c:f>
              <c:numCache/>
            </c:numRef>
          </c:val>
        </c:ser>
        <c:overlap val="100"/>
        <c:axId val="1116025955"/>
        <c:axId val="1798492441"/>
      </c:barChart>
      <c:catAx>
        <c:axId val="1116025955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1">
                    <a:solidFill>
                      <a:srgbClr val="274E13"/>
                    </a:solidFill>
                    <a:latin typeface="Arial"/>
                  </a:defRPr>
                </a:pPr>
                <a:r>
                  <a:rPr b="1">
                    <a:solidFill>
                      <a:srgbClr val="274E13"/>
                    </a:solidFill>
                    <a:latin typeface="Arial"/>
                  </a:rPr>
                  <a:t/>
                </a:r>
              </a:p>
            </c:rich>
          </c:tx>
          <c:overlay val="0"/>
        </c:title>
        <c:numFmt formatCode="General" sourceLinked="1"/>
        <c:majorTickMark val="cross"/>
        <c:minorTickMark val="none"/>
        <c:spPr/>
        <c:txPr>
          <a:bodyPr/>
          <a:lstStyle/>
          <a:p>
            <a:pPr lvl="0">
              <a:defRPr b="1">
                <a:solidFill>
                  <a:srgbClr val="274E13"/>
                </a:solidFill>
                <a:latin typeface="Arial"/>
              </a:defRPr>
            </a:pPr>
          </a:p>
        </c:txPr>
        <c:crossAx val="1798492441"/>
      </c:catAx>
      <c:valAx>
        <c:axId val="1798492441"/>
        <c:scaling>
          <c:orientation val="minMax"/>
          <c:min val="0.0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1">
                    <a:solidFill>
                      <a:srgbClr val="274E13"/>
                    </a:solidFill>
                    <a:latin typeface="Arial"/>
                  </a:defRPr>
                </a:pPr>
                <a:r>
                  <a:rPr b="1">
                    <a:solidFill>
                      <a:srgbClr val="274E13"/>
                    </a:solidFill>
                    <a:latin typeface="Arial"/>
                  </a:rPr>
                  <a:t>Registros Aprovados</a:t>
                </a:r>
              </a:p>
            </c:rich>
          </c:tx>
          <c:layout>
            <c:manualLayout>
              <c:xMode val="edge"/>
              <c:yMode val="edge"/>
              <c:x val="0.03290155440414508"/>
              <c:y val="-0.20435510887772193"/>
            </c:manualLayout>
          </c:layout>
          <c:overlay val="0"/>
        </c:title>
        <c:numFmt formatCode="General" sourceLinked="1"/>
        <c:majorTickMark val="cross"/>
        <c:minorTickMark val="cross"/>
        <c:tickLblPos val="nextTo"/>
        <c:spPr>
          <a:ln/>
        </c:spPr>
        <c:txPr>
          <a:bodyPr/>
          <a:lstStyle/>
          <a:p>
            <a:pPr lvl="0">
              <a:defRPr b="1">
                <a:solidFill>
                  <a:srgbClr val="274E13"/>
                </a:solidFill>
                <a:latin typeface="Arial"/>
              </a:defRPr>
            </a:pPr>
          </a:p>
        </c:txPr>
        <c:crossAx val="1116025955"/>
      </c:valAx>
    </c:plotArea>
    <c:legend>
      <c:legendPos val="b"/>
      <c:legendEntry>
        <c:idx val="0"/>
        <c:txPr>
          <a:bodyPr/>
          <a:lstStyle/>
          <a:p>
            <a:pPr lvl="0">
              <a:defRPr>
                <a:latin typeface="Arial"/>
              </a:defRPr>
            </a:pPr>
          </a:p>
        </c:txPr>
      </c:legendEntry>
      <c:legendEntry>
        <c:idx val="1"/>
        <c:txPr>
          <a:bodyPr/>
          <a:lstStyle/>
          <a:p>
            <a:pPr lvl="0">
              <a:defRPr b="1">
                <a:latin typeface="Arial"/>
              </a:defRPr>
            </a:pPr>
          </a:p>
        </c:txPr>
      </c:legendEntry>
      <c:overlay val="0"/>
      <c:txPr>
        <a:bodyPr/>
        <a:lstStyle/>
        <a:p>
          <a:pPr lvl="0">
            <a:defRPr b="1">
              <a:solidFill>
                <a:srgbClr val="274E13"/>
              </a:solidFill>
              <a:latin typeface="Arial"/>
            </a:defRPr>
          </a:pPr>
        </a:p>
      </c:txPr>
    </c:legend>
    <c:plotVisOnly val="1"/>
  </c:chart>
</c:chartSpace>
</file>

<file path=xl/charts/chart3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 i="0">
                <a:solidFill>
                  <a:srgbClr val="274E13"/>
                </a:solidFill>
                <a:latin typeface="Arial"/>
              </a:defRPr>
            </a:pPr>
            <a:r>
              <a:rPr b="1" i="0">
                <a:solidFill>
                  <a:srgbClr val="274E13"/>
                </a:solidFill>
                <a:latin typeface="Arial"/>
              </a:rPr>
              <a:t>Produtos de Baixo Risco (Biológicos, Microbiológicos, Semioquímicos, Extratos Vegetais, Reguladores de Crescimento ou Agricultura Orgânica)</a:t>
            </a:r>
          </a:p>
        </c:rich>
      </c:tx>
      <c:layout>
        <c:manualLayout>
          <c:xMode val="edge"/>
          <c:yMode val="edge"/>
          <c:x val="0.042396639219122505"/>
          <c:y val="0.15384159705707026"/>
        </c:manualLayout>
      </c:layout>
      <c:overlay val="0"/>
    </c:title>
    <c:plotArea>
      <c:layout>
        <c:manualLayout>
          <c:xMode val="edge"/>
          <c:yMode val="edge"/>
          <c:x val="0.06125604337061062"/>
          <c:y val="0.14044525553780707"/>
          <c:w val="0.9282135065965303"/>
          <c:h val="0.7902511064041408"/>
        </c:manualLayout>
      </c:layout>
      <c:barChart>
        <c:barDir val="col"/>
        <c:ser>
          <c:idx val="0"/>
          <c:order val="0"/>
          <c:tx>
            <c:v>Produtos Formulados de Baixo Risco (Bio + Bio/Org)</c:v>
          </c:tx>
          <c:spPr>
            <a:solidFill>
              <a:schemeClr val="accent3"/>
            </a:solidFill>
            <a:ln cmpd="sng">
              <a:solidFill>
                <a:srgbClr val="000000"/>
              </a:solidFill>
            </a:ln>
          </c:spPr>
          <c:dPt>
            <c:idx val="0"/>
          </c:dPt>
          <c:dPt>
            <c:idx val="8"/>
          </c:dPt>
          <c:dPt>
            <c:idx val="9"/>
          </c:dPt>
          <c:dPt>
            <c:idx val="11"/>
          </c:dPt>
          <c:dPt>
            <c:idx val="22"/>
          </c:dPt>
          <c:dLbls>
            <c:dLbl>
              <c:idx val="0"/>
              <c:numFmt formatCode="General" sourceLinked="1"/>
              <c:txPr>
                <a:bodyPr/>
                <a:lstStyle/>
                <a:p>
                  <a:pPr lvl="0">
                    <a:defRPr b="1" i="0">
                      <a:solidFill>
                        <a:srgbClr val="274E13"/>
                      </a:solidFill>
                    </a:defRPr>
                  </a:pPr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numFmt formatCode="General" sourceLinked="1"/>
              <c:txPr>
                <a:bodyPr/>
                <a:lstStyle/>
                <a:p>
                  <a:pPr lvl="0">
                    <a:defRPr>
                      <a:solidFill>
                        <a:srgbClr val="274E13"/>
                      </a:solidFill>
                    </a:defRPr>
                  </a:pPr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numFmt formatCode="General" sourceLinked="1"/>
              <c:txPr>
                <a:bodyPr/>
                <a:lstStyle/>
                <a:p>
                  <a:pPr lvl="0">
                    <a:defRPr b="1" i="0">
                      <a:solidFill>
                        <a:srgbClr val="274E13"/>
                      </a:solidFill>
                    </a:defRPr>
                  </a:pPr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General" sourceLinked="1"/>
            <c:txPr>
              <a:bodyPr/>
              <a:lstStyle/>
              <a:p>
                <a:pPr lvl="0">
                  <a:defRPr b="1" i="0">
                    <a:solidFill>
                      <a:srgbClr val="FFFFFF"/>
                    </a:solidFill>
                    <a:latin typeface="Arial"/>
                  </a:defRPr>
                </a:pPr>
              </a:p>
            </c:txPr>
            <c:showLegendKey val="0"/>
            <c:showVal val="1"/>
            <c:showCatName val="0"/>
            <c:showSerName val="0"/>
            <c:showPercent val="0"/>
            <c:showBubbleSize val="0"/>
          </c:dLbls>
          <c:cat>
            <c:strRef>
              <c:f>Resumo!$B$9:$Y$9</c:f>
            </c:strRef>
          </c:cat>
          <c:val>
            <c:numRef>
              <c:f>Resumo!$B$20:$Y$20</c:f>
              <c:numCache/>
            </c:numRef>
          </c:val>
        </c:ser>
        <c:axId val="1624749829"/>
        <c:axId val="1167124608"/>
      </c:barChart>
      <c:catAx>
        <c:axId val="1624749829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b="0">
                    <a:solidFill>
                      <a:srgbClr val="000000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spPr/>
        <c:txPr>
          <a:bodyPr/>
          <a:lstStyle/>
          <a:p>
            <a:pPr lvl="0">
              <a:defRPr b="1" i="0">
                <a:solidFill>
                  <a:srgbClr val="274E13"/>
                </a:solidFill>
                <a:latin typeface="Arial"/>
              </a:defRPr>
            </a:pPr>
          </a:p>
        </c:txPr>
        <c:crossAx val="1167124608"/>
      </c:catAx>
      <c:valAx>
        <c:axId val="1167124608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1" i="0">
                    <a:solidFill>
                      <a:srgbClr val="274E13"/>
                    </a:solidFill>
                    <a:latin typeface="Arial"/>
                  </a:defRPr>
                </a:pPr>
                <a:r>
                  <a:rPr b="1" i="0">
                    <a:solidFill>
                      <a:srgbClr val="274E13"/>
                    </a:solidFill>
                    <a:latin typeface="Arial"/>
                  </a:rPr>
                  <a:t>Registros Aprovados</a:t>
                </a:r>
              </a:p>
            </c:rich>
          </c:tx>
          <c:layout>
            <c:manualLayout>
              <c:xMode val="edge"/>
              <c:yMode val="edge"/>
              <c:x val="0.03958450308815272"/>
              <c:y val="0.2235913229535374"/>
            </c:manualLayout>
          </c:layout>
          <c:overlay val="0"/>
        </c:title>
        <c:numFmt formatCode="General" sourceLinked="1"/>
        <c:majorTickMark val="cross"/>
        <c:minorTickMark val="cross"/>
        <c:tickLblPos val="nextTo"/>
        <c:spPr>
          <a:ln/>
        </c:spPr>
        <c:txPr>
          <a:bodyPr/>
          <a:lstStyle/>
          <a:p>
            <a:pPr lvl="0">
              <a:defRPr b="1" i="0">
                <a:solidFill>
                  <a:srgbClr val="274E13"/>
                </a:solidFill>
                <a:latin typeface="Arial"/>
              </a:defRPr>
            </a:pPr>
          </a:p>
        </c:txPr>
        <c:crossAx val="1624749829"/>
      </c:valAx>
    </c:plotArea>
    <c:legend>
      <c:legendPos val="b"/>
      <c:legendEntry>
        <c:idx val="0"/>
        <c:txPr>
          <a:bodyPr/>
          <a:lstStyle/>
          <a:p>
            <a:pPr lvl="0">
              <a:defRPr>
                <a:latin typeface="Arial"/>
              </a:defRPr>
            </a:pPr>
          </a:p>
        </c:txPr>
      </c:legendEntry>
      <c:overlay val="0"/>
      <c:txPr>
        <a:bodyPr/>
        <a:lstStyle/>
        <a:p>
          <a:pPr lvl="0">
            <a:defRPr b="1">
              <a:solidFill>
                <a:srgbClr val="274E13"/>
              </a:solidFill>
              <a:latin typeface="Arial"/>
            </a:defRPr>
          </a:pPr>
        </a:p>
      </c:txPr>
    </c:legend>
    <c:plotVisOnly val="1"/>
  </c:chart>
</c:chartSpace>
</file>

<file path=xl/charts/chart4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 i="0">
                <a:solidFill>
                  <a:srgbClr val="274E13"/>
                </a:solidFill>
                <a:latin typeface="Arial"/>
              </a:defRPr>
            </a:pPr>
            <a:r>
              <a:rPr b="1" i="0">
                <a:solidFill>
                  <a:srgbClr val="274E13"/>
                </a:solidFill>
                <a:latin typeface="Arial"/>
              </a:rPr>
              <a:t>Produtos Fitossanitários com Uso Aprovado para a Agricultura Orgânica </a:t>
            </a:r>
          </a:p>
        </c:rich>
      </c:tx>
      <c:layout>
        <c:manualLayout>
          <c:xMode val="edge"/>
          <c:yMode val="edge"/>
          <c:x val="0.07365624999999999"/>
          <c:y val="0.14101516919486579"/>
        </c:manualLayout>
      </c:layout>
      <c:overlay val="0"/>
    </c:title>
    <c:plotArea>
      <c:layout/>
      <c:barChart>
        <c:barDir val="col"/>
        <c:ser>
          <c:idx val="0"/>
          <c:order val="0"/>
          <c:tx>
            <c:v>Bio/Org</c:v>
          </c:tx>
          <c:spPr>
            <a:solidFill>
              <a:schemeClr val="accent3"/>
            </a:solidFill>
            <a:ln cmpd="sng">
              <a:solidFill>
                <a:srgbClr val="000000"/>
              </a:solidFill>
            </a:ln>
          </c:spPr>
          <c:dPt>
            <c:idx val="0"/>
          </c:dPt>
          <c:dPt>
            <c:idx val="1"/>
          </c:dPt>
          <c:dPt>
            <c:idx val="2"/>
          </c:dPt>
          <c:dPt>
            <c:idx val="3"/>
          </c:dPt>
          <c:dPt>
            <c:idx val="4"/>
          </c:dPt>
          <c:dPt>
            <c:idx val="5"/>
          </c:dPt>
          <c:dPt>
            <c:idx val="6"/>
          </c:dPt>
          <c:dPt>
            <c:idx val="7"/>
          </c:dPt>
          <c:dPt>
            <c:idx val="8"/>
          </c:dPt>
          <c:dPt>
            <c:idx val="9"/>
          </c:dPt>
          <c:dPt>
            <c:idx val="10"/>
          </c:dPt>
          <c:dPt>
            <c:idx val="11"/>
          </c:dPt>
          <c:dLbls>
            <c:dLbl>
              <c:idx val="0"/>
              <c:numFmt formatCode="General" sourceLinked="0"/>
              <c:txPr>
                <a:bodyPr/>
                <a:lstStyle/>
                <a:p>
                  <a:pPr lvl="0">
                    <a:defRPr>
                      <a:solidFill>
                        <a:srgbClr val="FFFFFF"/>
                      </a:solidFill>
                    </a:defRPr>
                  </a:pPr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numFmt formatCode="General" sourceLinked="0"/>
              <c:txPr>
                <a:bodyPr/>
                <a:lstStyle/>
                <a:p>
                  <a:pPr lvl="0">
                    <a:defRPr>
                      <a:solidFill>
                        <a:srgbClr val="FFFFFF"/>
                      </a:solidFill>
                    </a:defRPr>
                  </a:pPr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numFmt formatCode="General" sourceLinked="0"/>
              <c:txPr>
                <a:bodyPr/>
                <a:lstStyle/>
                <a:p>
                  <a:pPr lvl="0">
                    <a:defRPr>
                      <a:solidFill>
                        <a:srgbClr val="FFFFFF"/>
                      </a:solidFill>
                    </a:defRPr>
                  </a:pPr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numFmt formatCode="General" sourceLinked="0"/>
              <c:txPr>
                <a:bodyPr/>
                <a:lstStyle/>
                <a:p>
                  <a:pPr lvl="0">
                    <a:defRPr>
                      <a:solidFill>
                        <a:srgbClr val="FFFFFF"/>
                      </a:solidFill>
                    </a:defRPr>
                  </a:pPr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numFmt formatCode="General" sourceLinked="0"/>
              <c:txPr>
                <a:bodyPr/>
                <a:lstStyle/>
                <a:p>
                  <a:pPr lvl="0">
                    <a:defRPr>
                      <a:solidFill>
                        <a:srgbClr val="FFFFFF"/>
                      </a:solidFill>
                    </a:defRPr>
                  </a:pPr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numFmt formatCode="General" sourceLinked="0"/>
              <c:txPr>
                <a:bodyPr/>
                <a:lstStyle/>
                <a:p>
                  <a:pPr lvl="0">
                    <a:defRPr>
                      <a:solidFill>
                        <a:srgbClr val="FFFFFF"/>
                      </a:solidFill>
                    </a:defRPr>
                  </a:pPr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numFmt formatCode="General" sourceLinked="0"/>
              <c:txPr>
                <a:bodyPr/>
                <a:lstStyle/>
                <a:p>
                  <a:pPr lvl="0">
                    <a:defRPr>
                      <a:solidFill>
                        <a:srgbClr val="FFFFFF"/>
                      </a:solidFill>
                    </a:defRPr>
                  </a:pPr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numFmt formatCode="General" sourceLinked="0"/>
              <c:txPr>
                <a:bodyPr/>
                <a:lstStyle/>
                <a:p>
                  <a:pPr lvl="0">
                    <a:defRPr>
                      <a:solidFill>
                        <a:srgbClr val="FFFFFF"/>
                      </a:solidFill>
                    </a:defRPr>
                  </a:pPr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numFmt formatCode="General" sourceLinked="0"/>
              <c:txPr>
                <a:bodyPr/>
                <a:lstStyle/>
                <a:p>
                  <a:pPr lvl="0">
                    <a:defRPr>
                      <a:solidFill>
                        <a:srgbClr val="FFFFFF"/>
                      </a:solidFill>
                    </a:defRPr>
                  </a:pPr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numFmt formatCode="General" sourceLinked="0"/>
              <c:txPr>
                <a:bodyPr/>
                <a:lstStyle/>
                <a:p>
                  <a:pPr lvl="0">
                    <a:defRPr>
                      <a:solidFill>
                        <a:srgbClr val="FFFFFF"/>
                      </a:solidFill>
                    </a:defRPr>
                  </a:pPr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0"/>
              <c:numFmt formatCode="General" sourceLinked="0"/>
              <c:txPr>
                <a:bodyPr/>
                <a:lstStyle/>
                <a:p>
                  <a:pPr lvl="0">
                    <a:defRPr>
                      <a:solidFill>
                        <a:srgbClr val="FFFFFF"/>
                      </a:solidFill>
                    </a:defRPr>
                  </a:pPr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numFmt formatCode="General" sourceLinked="0"/>
              <c:txPr>
                <a:bodyPr/>
                <a:lstStyle/>
                <a:p>
                  <a:pPr lvl="0">
                    <a:defRPr>
                      <a:solidFill>
                        <a:srgbClr val="FFFFFF"/>
                      </a:solidFill>
                    </a:defRPr>
                  </a:pPr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General" sourceLinked="0"/>
            <c:txPr>
              <a:bodyPr/>
              <a:lstStyle/>
              <a:p>
                <a:pPr lvl="0">
                  <a:defRPr b="1" i="0">
                    <a:solidFill>
                      <a:srgbClr val="FFFFFF"/>
                    </a:solidFill>
                    <a:latin typeface="Arial"/>
                  </a:defRPr>
                </a:pPr>
              </a:p>
            </c:txPr>
            <c:showLegendKey val="0"/>
            <c:showVal val="1"/>
            <c:showCatName val="0"/>
            <c:showSerName val="0"/>
            <c:showPercent val="0"/>
            <c:showBubbleSize val="0"/>
          </c:dLbls>
          <c:cat>
            <c:strRef>
              <c:f>Resumo!$M$9:$Y$9</c:f>
            </c:strRef>
          </c:cat>
          <c:val>
            <c:numRef>
              <c:f>Resumo!$M$19:$Y$19</c:f>
              <c:numCache/>
            </c:numRef>
          </c:val>
        </c:ser>
        <c:axId val="763250285"/>
        <c:axId val="1703413213"/>
      </c:barChart>
      <c:catAx>
        <c:axId val="763250285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1">
                    <a:solidFill>
                      <a:srgbClr val="274E13"/>
                    </a:solidFill>
                    <a:latin typeface="Arial"/>
                  </a:defRPr>
                </a:pPr>
                <a:r>
                  <a:rPr b="1">
                    <a:solidFill>
                      <a:srgbClr val="274E13"/>
                    </a:solidFill>
                    <a:latin typeface="Arial"/>
                  </a:rPr>
                  <a:t>Ano</a:t>
                </a:r>
              </a:p>
            </c:rich>
          </c:tx>
          <c:layout>
            <c:manualLayout>
              <c:xMode val="edge"/>
              <c:yMode val="edge"/>
              <c:x val="0.06173671267810882"/>
              <c:y val="0.9236180904522614"/>
            </c:manualLayout>
          </c:layout>
          <c:overlay val="0"/>
        </c:title>
        <c:numFmt formatCode="General" sourceLinked="1"/>
        <c:majorTickMark val="none"/>
        <c:minorTickMark val="none"/>
        <c:spPr/>
        <c:txPr>
          <a:bodyPr/>
          <a:lstStyle/>
          <a:p>
            <a:pPr lvl="0">
              <a:defRPr b="1" i="0">
                <a:solidFill>
                  <a:srgbClr val="274E13"/>
                </a:solidFill>
                <a:latin typeface="Arial"/>
              </a:defRPr>
            </a:pPr>
          </a:p>
        </c:txPr>
        <c:crossAx val="1703413213"/>
      </c:catAx>
      <c:valAx>
        <c:axId val="1703413213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1" i="0">
                    <a:solidFill>
                      <a:srgbClr val="274E13"/>
                    </a:solidFill>
                    <a:latin typeface="Arial"/>
                  </a:defRPr>
                </a:pPr>
                <a:r>
                  <a:rPr b="1" i="0">
                    <a:solidFill>
                      <a:srgbClr val="274E13"/>
                    </a:solidFill>
                    <a:latin typeface="Arial"/>
                  </a:rPr>
                  <a:t>Registros Aprovados</a:t>
                </a:r>
              </a:p>
            </c:rich>
          </c:tx>
          <c:layout>
            <c:manualLayout>
              <c:xMode val="edge"/>
              <c:yMode val="edge"/>
              <c:x val="0.03343588082901554"/>
              <c:y val="0.11617549044327052"/>
            </c:manualLayout>
          </c:layout>
          <c:overlay val="0"/>
        </c:title>
        <c:numFmt formatCode="General" sourceLinked="1"/>
        <c:majorTickMark val="cross"/>
        <c:minorTickMark val="cross"/>
        <c:tickLblPos val="nextTo"/>
        <c:spPr>
          <a:ln/>
        </c:spPr>
        <c:txPr>
          <a:bodyPr/>
          <a:lstStyle/>
          <a:p>
            <a:pPr lvl="0">
              <a:defRPr b="1" i="0">
                <a:solidFill>
                  <a:srgbClr val="003300"/>
                </a:solidFill>
                <a:latin typeface="Arial"/>
              </a:defRPr>
            </a:pPr>
          </a:p>
        </c:txPr>
        <c:crossAx val="763250285"/>
      </c:valAx>
    </c:plotArea>
    <c:plotVisOnly val="1"/>
  </c:chart>
</c:chartSpace>
</file>

<file path=xl/charts/chart5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 i="0">
                <a:solidFill>
                  <a:srgbClr val="274E13"/>
                </a:solidFill>
                <a:latin typeface="Arial"/>
              </a:defRPr>
            </a:pPr>
            <a:r>
              <a:rPr b="1" i="0">
                <a:solidFill>
                  <a:srgbClr val="274E13"/>
                </a:solidFill>
                <a:latin typeface="Arial"/>
              </a:rPr>
              <a:t>Registro de Agrotóxicos e Afins Aprovados - Por tipo</a:t>
            </a:r>
          </a:p>
        </c:rich>
      </c:tx>
      <c:layout>
        <c:manualLayout>
          <c:xMode val="edge"/>
          <c:yMode val="edge"/>
          <c:x val="0.04857091038613886"/>
          <c:y val="0.12886772157323284"/>
        </c:manualLayout>
      </c:layout>
      <c:overlay val="0"/>
    </c:title>
    <c:plotArea>
      <c:layout/>
      <c:barChart>
        <c:barDir val="col"/>
        <c:grouping val="stacked"/>
        <c:ser>
          <c:idx val="0"/>
          <c:order val="0"/>
          <c:tx>
            <c:v>Bio/Org - Produto Formulado Biológico, Microbiológico, Bioquímico, Extrato Vegetal, Regulador de Crescimento ou Semioquímico, para a Agricultura Orgânica</c:v>
          </c:tx>
          <c:spPr>
            <a:solidFill>
              <a:srgbClr val="B6D7A8"/>
            </a:solidFill>
            <a:ln cmpd="sng">
              <a:solidFill>
                <a:srgbClr val="000000"/>
              </a:solidFill>
            </a:ln>
          </c:spPr>
          <c:cat>
            <c:strRef>
              <c:f>Resumo!$B$9:$Y$9</c:f>
            </c:strRef>
          </c:cat>
          <c:val>
            <c:numRef>
              <c:f>Resumo!$B$19:$Y$19</c:f>
              <c:numCache/>
            </c:numRef>
          </c:val>
        </c:ser>
        <c:ser>
          <c:idx val="1"/>
          <c:order val="1"/>
          <c:tx>
            <c:v>Bio - Produto Formulado Biológico, Microbiológico, Bioquímico, Extrato Vegetal, Regulador de Crescimento ou Semioquímico; de Baixo Risco</c:v>
          </c:tx>
          <c:spPr>
            <a:solidFill>
              <a:srgbClr val="F6B26B"/>
            </a:solidFill>
            <a:ln cmpd="sng">
              <a:solidFill>
                <a:srgbClr val="000000"/>
              </a:solidFill>
            </a:ln>
          </c:spPr>
          <c:cat>
            <c:strRef>
              <c:f>Resumo!$B$9:$Y$9</c:f>
            </c:strRef>
          </c:cat>
          <c:val>
            <c:numRef>
              <c:f>Resumo!$B$18:$Y$18</c:f>
              <c:numCache/>
            </c:numRef>
          </c:val>
        </c:ser>
        <c:ser>
          <c:idx val="2"/>
          <c:order val="2"/>
          <c:tx>
            <c:v>PF/PTE - Produto Formulado a base de Produto Técnico Equivalente</c:v>
          </c:tx>
          <c:spPr>
            <a:solidFill>
              <a:srgbClr val="EA9999"/>
            </a:solidFill>
            <a:ln cmpd="sng">
              <a:solidFill>
                <a:srgbClr val="000000"/>
              </a:solidFill>
            </a:ln>
          </c:spPr>
          <c:cat>
            <c:strRef>
              <c:f>Resumo!$B$9:$Y$9</c:f>
            </c:strRef>
          </c:cat>
          <c:val>
            <c:numRef>
              <c:f>Resumo!$B$17:$Y$17</c:f>
              <c:numCache/>
            </c:numRef>
          </c:val>
        </c:ser>
        <c:ser>
          <c:idx val="3"/>
          <c:order val="3"/>
          <c:tx>
            <c:v>PFN - Produto Formulado a Base de Ingrediente Ativo Novo</c:v>
          </c:tx>
          <c:spPr>
            <a:solidFill>
              <a:srgbClr val="6D9EEB"/>
            </a:solidFill>
            <a:ln cmpd="sng">
              <a:solidFill>
                <a:srgbClr val="000000"/>
              </a:solidFill>
            </a:ln>
          </c:spPr>
          <c:cat>
            <c:strRef>
              <c:f>Resumo!$B$9:$Y$9</c:f>
            </c:strRef>
          </c:cat>
          <c:val>
            <c:numRef>
              <c:f>Resumo!$B$16:$Y$16</c:f>
              <c:numCache/>
            </c:numRef>
          </c:val>
        </c:ser>
        <c:ser>
          <c:idx val="4"/>
          <c:order val="4"/>
          <c:tx>
            <c:v>PF - Produto Formulado</c:v>
          </c:tx>
          <c:spPr>
            <a:solidFill>
              <a:srgbClr val="A2C4C9"/>
            </a:solidFill>
            <a:ln cmpd="sng">
              <a:solidFill>
                <a:srgbClr val="000000"/>
              </a:solidFill>
            </a:ln>
          </c:spPr>
          <c:cat>
            <c:strRef>
              <c:f>Resumo!$B$9:$Y$9</c:f>
            </c:strRef>
          </c:cat>
          <c:val>
            <c:numRef>
              <c:f>Resumo!$B$15:$Y$15</c:f>
              <c:numCache/>
            </c:numRef>
          </c:val>
        </c:ser>
        <c:overlap val="100"/>
        <c:axId val="601180922"/>
        <c:axId val="515314589"/>
      </c:barChart>
      <c:catAx>
        <c:axId val="60118092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b="0">
                    <a:solidFill>
                      <a:srgbClr val="000000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spPr/>
        <c:txPr>
          <a:bodyPr rot="0"/>
          <a:lstStyle/>
          <a:p>
            <a:pPr lvl="0">
              <a:defRPr b="1" i="0">
                <a:solidFill>
                  <a:srgbClr val="274E13"/>
                </a:solidFill>
                <a:latin typeface="Arial"/>
              </a:defRPr>
            </a:pPr>
          </a:p>
        </c:txPr>
        <c:crossAx val="515314589"/>
      </c:catAx>
      <c:valAx>
        <c:axId val="515314589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 i="0">
                    <a:solidFill>
                      <a:srgbClr val="274E13"/>
                    </a:solidFill>
                    <a:latin typeface="Arial"/>
                  </a:defRPr>
                </a:pPr>
                <a:r>
                  <a:rPr b="0" i="0">
                    <a:solidFill>
                      <a:srgbClr val="274E13"/>
                    </a:solidFill>
                    <a:latin typeface="Arial"/>
                  </a:rPr>
                  <a:t>Registros Aprovados</a:t>
                </a:r>
              </a:p>
            </c:rich>
          </c:tx>
          <c:layout>
            <c:manualLayout>
              <c:xMode val="edge"/>
              <c:yMode val="edge"/>
              <c:x val="0.02477032657266057"/>
              <c:y val="0.11340730364146373"/>
            </c:manualLayout>
          </c:layout>
          <c:overlay val="0"/>
        </c:title>
        <c:numFmt formatCode="General" sourceLinked="1"/>
        <c:majorTickMark val="cross"/>
        <c:minorTickMark val="cross"/>
        <c:tickLblPos val="nextTo"/>
        <c:spPr>
          <a:ln/>
        </c:spPr>
        <c:txPr>
          <a:bodyPr rot="0"/>
          <a:lstStyle/>
          <a:p>
            <a:pPr lvl="0">
              <a:defRPr b="1" i="0">
                <a:solidFill>
                  <a:srgbClr val="274E13"/>
                </a:solidFill>
                <a:latin typeface="Arial"/>
              </a:defRPr>
            </a:pPr>
          </a:p>
        </c:txPr>
        <c:crossAx val="601180922"/>
      </c:valAx>
    </c:plotArea>
    <c:legend>
      <c:legendPos val="b"/>
      <c:legendEntry>
        <c:idx val="4"/>
        <c:txPr>
          <a:bodyPr/>
          <a:lstStyle/>
          <a:p>
            <a:pPr lvl="0">
              <a:defRPr b="1">
                <a:solidFill>
                  <a:srgbClr val="274E13"/>
                </a:solidFill>
                <a:latin typeface="Arial"/>
              </a:defRPr>
            </a:pPr>
          </a:p>
        </c:txPr>
      </c:legendEntry>
      <c:overlay val="0"/>
      <c:txPr>
        <a:bodyPr/>
        <a:lstStyle/>
        <a:p>
          <a:pPr lvl="0">
            <a:defRPr b="1" i="0">
              <a:solidFill>
                <a:srgbClr val="274E13"/>
              </a:solidFill>
              <a:latin typeface="Arial"/>
            </a:defRPr>
          </a:pPr>
        </a:p>
      </c:txPr>
    </c:legend>
    <c:plotVisOnly val="1"/>
  </c:chart>
</c:chartSpace>
</file>

<file path=xl/charts/chart6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 i="0">
                <a:solidFill>
                  <a:srgbClr val="274E13"/>
                </a:solidFill>
                <a:latin typeface="Arial"/>
              </a:defRPr>
            </a:pPr>
            <a:r>
              <a:rPr b="1" i="0">
                <a:solidFill>
                  <a:srgbClr val="274E13"/>
                </a:solidFill>
                <a:latin typeface="Arial"/>
              </a:rPr>
              <a:t>Produtos Técnicos e Pré-Misturas Registrados - Por Tipo</a:t>
            </a:r>
          </a:p>
        </c:rich>
      </c:tx>
      <c:layout>
        <c:manualLayout>
          <c:xMode val="edge"/>
          <c:yMode val="edge"/>
          <c:x val="0.04187856129843918"/>
          <c:y val="0.13365449169984378"/>
        </c:manualLayout>
      </c:layout>
      <c:overlay val="0"/>
    </c:title>
    <c:plotArea>
      <c:layout/>
      <c:barChart>
        <c:barDir val="col"/>
        <c:grouping val="stacked"/>
        <c:ser>
          <c:idx val="0"/>
          <c:order val="0"/>
          <c:tx>
            <c:v>PT - Produto Técnico</c:v>
          </c:tx>
          <c:spPr>
            <a:solidFill>
              <a:schemeClr val="accent3"/>
            </a:solidFill>
            <a:ln cmpd="sng">
              <a:solidFill>
                <a:srgbClr val="000000"/>
              </a:solidFill>
            </a:ln>
          </c:spPr>
          <c:dPt>
            <c:idx val="21"/>
          </c:dPt>
          <c:cat>
            <c:strRef>
              <c:f>Resumo!$B$9:$Y$9</c:f>
            </c:strRef>
          </c:cat>
          <c:val>
            <c:numRef>
              <c:f>Resumo!$B$10:$Y$10</c:f>
              <c:numCache/>
            </c:numRef>
          </c:val>
        </c:ser>
        <c:ser>
          <c:idx val="1"/>
          <c:order val="1"/>
          <c:tx>
            <c:v>PTN - Produto Técnico Novo</c:v>
          </c:tx>
          <c:spPr>
            <a:solidFill>
              <a:schemeClr val="accent2"/>
            </a:solidFill>
            <a:ln cmpd="sng">
              <a:solidFill>
                <a:srgbClr val="000000"/>
              </a:solidFill>
            </a:ln>
          </c:spPr>
          <c:dPt>
            <c:idx val="11"/>
          </c:dPt>
          <c:cat>
            <c:strRef>
              <c:f>Resumo!$B$9:$Y$9</c:f>
            </c:strRef>
          </c:cat>
          <c:val>
            <c:numRef>
              <c:f>Resumo!$B$11:$Y$11</c:f>
              <c:numCache/>
            </c:numRef>
          </c:val>
        </c:ser>
        <c:ser>
          <c:idx val="2"/>
          <c:order val="2"/>
          <c:tx>
            <c:v>PTE - Produto Técnico Equivalente</c:v>
          </c:tx>
          <c:spPr>
            <a:solidFill>
              <a:schemeClr val="accent1"/>
            </a:solidFill>
            <a:ln cmpd="sng">
              <a:solidFill>
                <a:srgbClr val="000000"/>
              </a:solidFill>
            </a:ln>
          </c:spPr>
          <c:dPt>
            <c:idx val="12"/>
          </c:dPt>
          <c:cat>
            <c:strRef>
              <c:f>Resumo!$B$9:$Y$9</c:f>
            </c:strRef>
          </c:cat>
          <c:val>
            <c:numRef>
              <c:f>Resumo!$B$12:$Y$12</c:f>
              <c:numCache/>
            </c:numRef>
          </c:val>
        </c:ser>
        <c:ser>
          <c:idx val="3"/>
          <c:order val="3"/>
          <c:tx>
            <c:v>Pré-Mistura</c:v>
          </c:tx>
          <c:spPr>
            <a:solidFill>
              <a:schemeClr val="accent6"/>
            </a:solidFill>
            <a:ln cmpd="sng">
              <a:solidFill>
                <a:srgbClr val="000000"/>
              </a:solidFill>
            </a:ln>
          </c:spPr>
          <c:cat>
            <c:strRef>
              <c:f>Resumo!$B$9:$Y$9</c:f>
            </c:strRef>
          </c:cat>
          <c:val>
            <c:numRef>
              <c:f>Resumo!$B$13:$Y$13</c:f>
              <c:numCache/>
            </c:numRef>
          </c:val>
        </c:ser>
        <c:overlap val="100"/>
        <c:axId val="1579403421"/>
        <c:axId val="1287687200"/>
      </c:barChart>
      <c:catAx>
        <c:axId val="1579403421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b="0">
                    <a:solidFill>
                      <a:srgbClr val="000000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cross"/>
        <c:minorTickMark val="none"/>
        <c:spPr/>
        <c:txPr>
          <a:bodyPr rot="0"/>
          <a:lstStyle/>
          <a:p>
            <a:pPr lvl="0">
              <a:defRPr b="1" i="0">
                <a:solidFill>
                  <a:srgbClr val="274E13"/>
                </a:solidFill>
                <a:latin typeface="Arial"/>
              </a:defRPr>
            </a:pPr>
          </a:p>
        </c:txPr>
        <c:crossAx val="1287687200"/>
      </c:catAx>
      <c:valAx>
        <c:axId val="1287687200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1" i="0">
                    <a:solidFill>
                      <a:srgbClr val="274E13"/>
                    </a:solidFill>
                    <a:latin typeface="Arial"/>
                  </a:defRPr>
                </a:pPr>
                <a:r>
                  <a:rPr b="1" i="0">
                    <a:solidFill>
                      <a:srgbClr val="274E13"/>
                    </a:solidFill>
                    <a:latin typeface="Arial"/>
                  </a:rPr>
                  <a:t>Registros Aprovados</a:t>
                </a:r>
              </a:p>
            </c:rich>
          </c:tx>
          <c:layout>
            <c:manualLayout>
              <c:xMode val="edge"/>
              <c:yMode val="edge"/>
              <c:x val="0.03045080228096951"/>
              <c:y val="0.11136235773388808"/>
            </c:manualLayout>
          </c:layout>
          <c:overlay val="0"/>
        </c:title>
        <c:numFmt formatCode="General" sourceLinked="1"/>
        <c:majorTickMark val="cross"/>
        <c:minorTickMark val="cross"/>
        <c:tickLblPos val="nextTo"/>
        <c:spPr>
          <a:ln/>
        </c:spPr>
        <c:txPr>
          <a:bodyPr rot="0"/>
          <a:lstStyle/>
          <a:p>
            <a:pPr lvl="0">
              <a:defRPr b="1" i="0">
                <a:solidFill>
                  <a:srgbClr val="274E13"/>
                </a:solidFill>
                <a:latin typeface="Arial"/>
              </a:defRPr>
            </a:pPr>
          </a:p>
        </c:txPr>
        <c:crossAx val="1579403421"/>
      </c:valAx>
    </c:plotArea>
    <c:legend>
      <c:legendPos val="b"/>
      <c:overlay val="0"/>
      <c:txPr>
        <a:bodyPr/>
        <a:lstStyle/>
        <a:p>
          <a:pPr lvl="0">
            <a:defRPr b="1" i="0">
              <a:solidFill>
                <a:srgbClr val="274E13"/>
              </a:solidFill>
              <a:latin typeface="Arial"/>
            </a:defRPr>
          </a:pPr>
        </a:p>
      </c:txPr>
    </c:legend>
    <c:plotVisOnly val="1"/>
  </c:chart>
</c:chartSpace>
</file>

<file path=xl/charts/chart7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>
                <a:solidFill>
                  <a:srgbClr val="274E13"/>
                </a:solidFill>
                <a:latin typeface="Arial"/>
              </a:defRPr>
            </a:pPr>
            <a:r>
              <a:rPr b="1">
                <a:solidFill>
                  <a:srgbClr val="274E13"/>
                </a:solidFill>
                <a:latin typeface="Arial"/>
              </a:rPr>
              <a:t>Classes Toxicológicas dos Registros e Agrotóxicos, seus Componentes e Afins Aprovados</a:t>
            </a:r>
          </a:p>
        </c:rich>
      </c:tx>
      <c:layout>
        <c:manualLayout>
          <c:xMode val="edge"/>
          <c:yMode val="edge"/>
          <c:x val="0.03053125"/>
          <c:y val="0.1410151691948658"/>
        </c:manualLayout>
      </c:layout>
      <c:overlay val="0"/>
    </c:title>
    <c:plotArea>
      <c:layout/>
      <c:barChart>
        <c:barDir val="col"/>
        <c:grouping val="stacked"/>
        <c:ser>
          <c:idx val="0"/>
          <c:order val="0"/>
          <c:tx>
            <c:v>Classe I - Extremamente Tóxico</c:v>
          </c:tx>
          <c:spPr>
            <a:solidFill>
              <a:srgbClr val="E6352F"/>
            </a:solidFill>
            <a:ln cmpd="sng">
              <a:solidFill>
                <a:srgbClr val="000000"/>
              </a:solidFill>
            </a:ln>
          </c:spPr>
          <c:cat>
            <c:strRef>
              <c:f>'Tabela Geral 2020 e Outros'!$E$3:$AB$3</c:f>
            </c:strRef>
          </c:cat>
          <c:val>
            <c:numRef>
              <c:f>'Tabela Geral 2020 e Outros'!$E$4:$AB$4</c:f>
              <c:numCache/>
            </c:numRef>
          </c:val>
        </c:ser>
        <c:ser>
          <c:idx val="1"/>
          <c:order val="1"/>
          <c:tx>
            <c:v>Categoria 1 - Produto Extremamente Tóxico</c:v>
          </c:tx>
          <c:spPr>
            <a:solidFill>
              <a:srgbClr val="E6352F"/>
            </a:solidFill>
            <a:ln cmpd="sng">
              <a:solidFill>
                <a:srgbClr val="000000"/>
              </a:solidFill>
            </a:ln>
          </c:spPr>
          <c:cat>
            <c:strRef>
              <c:f>'Tabela Geral 2020 e Outros'!$E$3:$AB$3</c:f>
            </c:strRef>
          </c:cat>
          <c:val>
            <c:numRef>
              <c:f>'Tabela Geral 2020 e Outros'!$E$5:$AB$5</c:f>
              <c:numCache/>
            </c:numRef>
          </c:val>
        </c:ser>
        <c:ser>
          <c:idx val="2"/>
          <c:order val="2"/>
          <c:tx>
            <c:v>Categoria 2 - Produto Altamente Tóxico</c:v>
          </c:tx>
          <c:spPr>
            <a:solidFill>
              <a:srgbClr val="E6352F"/>
            </a:solidFill>
            <a:ln cmpd="sng">
              <a:solidFill>
                <a:srgbClr val="000000"/>
              </a:solidFill>
            </a:ln>
          </c:spPr>
          <c:cat>
            <c:strRef>
              <c:f>'Tabela Geral 2020 e Outros'!$E$3:$AB$3</c:f>
            </c:strRef>
          </c:cat>
          <c:val>
            <c:numRef>
              <c:f>'Tabela Geral 2020 e Outros'!$E$6:$AB$6</c:f>
              <c:numCache/>
            </c:numRef>
          </c:val>
        </c:ser>
        <c:ser>
          <c:idx val="3"/>
          <c:order val="3"/>
          <c:tx>
            <c:v>Classe II - Altamente Tóxico</c:v>
          </c:tx>
          <c:spPr>
            <a:solidFill>
              <a:srgbClr val="EEEE42"/>
            </a:solidFill>
            <a:ln cmpd="sng">
              <a:solidFill>
                <a:srgbClr val="000000"/>
              </a:solidFill>
            </a:ln>
          </c:spPr>
          <c:cat>
            <c:strRef>
              <c:f>'Tabela Geral 2020 e Outros'!$E$3:$AB$3</c:f>
            </c:strRef>
          </c:cat>
          <c:val>
            <c:numRef>
              <c:f>'Tabela Geral 2020 e Outros'!$E$7:$AB$7</c:f>
              <c:numCache/>
            </c:numRef>
          </c:val>
        </c:ser>
        <c:ser>
          <c:idx val="4"/>
          <c:order val="4"/>
          <c:tx>
            <c:v>Categoria 3 - Produto Moderadamente Tóxico</c:v>
          </c:tx>
          <c:spPr>
            <a:solidFill>
              <a:srgbClr val="EEEE42"/>
            </a:solidFill>
            <a:ln cmpd="sng">
              <a:solidFill>
                <a:srgbClr val="000000"/>
              </a:solidFill>
            </a:ln>
          </c:spPr>
          <c:cat>
            <c:strRef>
              <c:f>'Tabela Geral 2020 e Outros'!$E$3:$AB$3</c:f>
            </c:strRef>
          </c:cat>
          <c:val>
            <c:numRef>
              <c:f>'Tabela Geral 2020 e Outros'!$E$8:$AB$8</c:f>
              <c:numCache/>
            </c:numRef>
          </c:val>
        </c:ser>
        <c:ser>
          <c:idx val="5"/>
          <c:order val="5"/>
          <c:tx>
            <c:v>Classe III - Medianamente Tóxico</c:v>
          </c:tx>
          <c:spPr>
            <a:solidFill>
              <a:srgbClr val="17A2D5"/>
            </a:solidFill>
            <a:ln cmpd="sng">
              <a:solidFill>
                <a:srgbClr val="000000"/>
              </a:solidFill>
            </a:ln>
          </c:spPr>
          <c:cat>
            <c:strRef>
              <c:f>'Tabela Geral 2020 e Outros'!$E$3:$AB$3</c:f>
            </c:strRef>
          </c:cat>
          <c:val>
            <c:numRef>
              <c:f>'Tabela Geral 2020 e Outros'!$E$9:$AB$9</c:f>
              <c:numCache/>
            </c:numRef>
          </c:val>
        </c:ser>
        <c:ser>
          <c:idx val="6"/>
          <c:order val="6"/>
          <c:tx>
            <c:v>Categoria 4 - Produto Pouco Tóxico</c:v>
          </c:tx>
          <c:spPr>
            <a:solidFill>
              <a:srgbClr val="17A2D5"/>
            </a:solidFill>
            <a:ln cmpd="sng">
              <a:solidFill>
                <a:srgbClr val="000000"/>
              </a:solidFill>
            </a:ln>
          </c:spPr>
          <c:cat>
            <c:strRef>
              <c:f>'Tabela Geral 2020 e Outros'!$E$3:$AB$3</c:f>
            </c:strRef>
          </c:cat>
          <c:val>
            <c:numRef>
              <c:f>'Tabela Geral 2020 e Outros'!$E$10:$AB$10</c:f>
              <c:numCache/>
            </c:numRef>
          </c:val>
        </c:ser>
        <c:ser>
          <c:idx val="7"/>
          <c:order val="7"/>
          <c:tx>
            <c:v>Categoria 5 - Produto Improvável de Causar Dano Agudo</c:v>
          </c:tx>
          <c:spPr>
            <a:solidFill>
              <a:srgbClr val="17A2D5"/>
            </a:solidFill>
            <a:ln cmpd="sng">
              <a:solidFill>
                <a:srgbClr val="000000"/>
              </a:solidFill>
            </a:ln>
          </c:spPr>
          <c:cat>
            <c:strRef>
              <c:f>'Tabela Geral 2020 e Outros'!$E$3:$AB$3</c:f>
            </c:strRef>
          </c:cat>
          <c:val>
            <c:numRef>
              <c:f>'Tabela Geral 2020 e Outros'!$E$11:$AB$11</c:f>
              <c:numCache/>
            </c:numRef>
          </c:val>
        </c:ser>
        <c:ser>
          <c:idx val="8"/>
          <c:order val="8"/>
          <c:tx>
            <c:v>Classe IV - Pouco Tóxico</c:v>
          </c:tx>
          <c:spPr>
            <a:solidFill>
              <a:srgbClr val="0FB85C"/>
            </a:solidFill>
            <a:ln cmpd="sng">
              <a:solidFill>
                <a:srgbClr val="000000"/>
              </a:solidFill>
            </a:ln>
          </c:spPr>
          <c:cat>
            <c:strRef>
              <c:f>'Tabela Geral 2020 e Outros'!$E$3:$AB$3</c:f>
            </c:strRef>
          </c:cat>
          <c:val>
            <c:numRef>
              <c:f>'Tabela Geral 2020 e Outros'!$E$12:$AB$12</c:f>
              <c:numCache/>
            </c:numRef>
          </c:val>
        </c:ser>
        <c:ser>
          <c:idx val="9"/>
          <c:order val="9"/>
          <c:tx>
            <c:v>Não Classificado - Produto Não Classificado</c:v>
          </c:tx>
          <c:spPr>
            <a:solidFill>
              <a:srgbClr val="0FB85C"/>
            </a:solidFill>
            <a:ln cmpd="sng">
              <a:solidFill>
                <a:srgbClr val="000000"/>
              </a:solidFill>
            </a:ln>
          </c:spPr>
          <c:cat>
            <c:strRef>
              <c:f>'Tabela Geral 2020 e Outros'!$E$3:$AB$3</c:f>
            </c:strRef>
          </c:cat>
          <c:val>
            <c:numRef>
              <c:f>'Tabela Geral 2020 e Outros'!$E$13:$AB$13</c:f>
              <c:numCache/>
            </c:numRef>
          </c:val>
        </c:ser>
        <c:ser>
          <c:idx val="10"/>
          <c:order val="10"/>
          <c:tx>
            <c:v>Não Determinada Devido à Natureza do Produto (Inimigos naturais)</c:v>
          </c:tx>
          <c:spPr>
            <a:solidFill>
              <a:srgbClr val="0FB85C"/>
            </a:solidFill>
            <a:ln cmpd="sng">
              <a:solidFill>
                <a:srgbClr val="000000"/>
              </a:solidFill>
            </a:ln>
          </c:spPr>
          <c:cat>
            <c:strRef>
              <c:f>'Tabela Geral 2020 e Outros'!$E$3:$AB$3</c:f>
            </c:strRef>
          </c:cat>
          <c:val>
            <c:numRef>
              <c:f>'Tabela Geral 2020 e Outros'!$E$14:$AB$14</c:f>
              <c:numCache/>
            </c:numRef>
          </c:val>
        </c:ser>
        <c:ser>
          <c:idx val="11"/>
          <c:order val="11"/>
          <c:tx>
            <c:v>O Perfil Toxicológico Foi Considerado Equivalente ao Produto Técnico de Referência</c:v>
          </c:tx>
          <c:spPr>
            <a:solidFill>
              <a:srgbClr val="B7B7B7"/>
            </a:solidFill>
            <a:ln cmpd="sng">
              <a:solidFill>
                <a:srgbClr val="000000"/>
              </a:solidFill>
            </a:ln>
          </c:spPr>
          <c:dPt>
            <c:idx val="21"/>
          </c:dPt>
          <c:dPt>
            <c:idx val="22"/>
          </c:dPt>
          <c:cat>
            <c:strRef>
              <c:f>'Tabela Geral 2020 e Outros'!$E$3:$AB$3</c:f>
            </c:strRef>
          </c:cat>
          <c:val>
            <c:numRef>
              <c:f>'Tabela Geral 2020 e Outros'!$E$15:$AB$15</c:f>
              <c:numCache/>
            </c:numRef>
          </c:val>
        </c:ser>
        <c:overlap val="100"/>
        <c:axId val="328734830"/>
        <c:axId val="1285710691"/>
      </c:barChart>
      <c:catAx>
        <c:axId val="32873483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b="0">
                    <a:solidFill>
                      <a:srgbClr val="000000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spPr/>
        <c:txPr>
          <a:bodyPr/>
          <a:lstStyle/>
          <a:p>
            <a:pPr lvl="0">
              <a:defRPr b="1" i="0">
                <a:solidFill>
                  <a:srgbClr val="274E13"/>
                </a:solidFill>
                <a:latin typeface="Arial"/>
              </a:defRPr>
            </a:pPr>
          </a:p>
        </c:txPr>
        <c:crossAx val="1285710691"/>
      </c:catAx>
      <c:valAx>
        <c:axId val="1285710691"/>
        <c:scaling>
          <c:orientation val="minMax"/>
          <c:min val="0.0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1" i="0">
                    <a:solidFill>
                      <a:srgbClr val="274E13"/>
                    </a:solidFill>
                    <a:latin typeface="Arial"/>
                  </a:defRPr>
                </a:pPr>
                <a:r>
                  <a:rPr b="1" i="0">
                    <a:solidFill>
                      <a:srgbClr val="274E13"/>
                    </a:solidFill>
                    <a:latin typeface="Arial"/>
                  </a:rPr>
                  <a:t>Registros Aprovados</a:t>
                </a:r>
              </a:p>
            </c:rich>
          </c:tx>
          <c:layout>
            <c:manualLayout>
              <c:xMode val="edge"/>
              <c:yMode val="edge"/>
              <c:x val="0.029538581010612377"/>
              <c:y val="0.11003843505408471"/>
            </c:manualLayout>
          </c:layout>
          <c:overlay val="0"/>
        </c:title>
        <c:numFmt formatCode="General" sourceLinked="1"/>
        <c:majorTickMark val="cross"/>
        <c:minorTickMark val="cross"/>
        <c:tickLblPos val="nextTo"/>
        <c:spPr>
          <a:ln/>
        </c:spPr>
        <c:txPr>
          <a:bodyPr/>
          <a:lstStyle/>
          <a:p>
            <a:pPr lvl="0">
              <a:defRPr b="1" i="0">
                <a:solidFill>
                  <a:srgbClr val="274E13"/>
                </a:solidFill>
                <a:latin typeface="Arial"/>
              </a:defRPr>
            </a:pPr>
          </a:p>
        </c:txPr>
        <c:crossAx val="328734830"/>
      </c:valAx>
    </c:plotArea>
    <c:legend>
      <c:legendPos val="b"/>
      <c:overlay val="0"/>
      <c:txPr>
        <a:bodyPr/>
        <a:lstStyle/>
        <a:p>
          <a:pPr lvl="0">
            <a:defRPr b="1" i="0">
              <a:solidFill>
                <a:srgbClr val="274E13"/>
              </a:solidFill>
              <a:latin typeface="Arial"/>
            </a:defRPr>
          </a:pPr>
        </a:p>
      </c:txPr>
    </c:legend>
    <c:plotVisOnly val="1"/>
  </c:chart>
</c:chartSpace>
</file>

<file path=xl/charts/chart8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>
                <a:solidFill>
                  <a:srgbClr val="274E13"/>
                </a:solidFill>
                <a:latin typeface="Arial"/>
              </a:defRPr>
            </a:pPr>
            <a:r>
              <a:rPr b="1">
                <a:solidFill>
                  <a:srgbClr val="274E13"/>
                </a:solidFill>
                <a:latin typeface="Arial"/>
              </a:rPr>
              <a:t>Classificações Ambientais para os Agrotóxicos, seus Componentes e Afins Registrados</a:t>
            </a:r>
          </a:p>
        </c:rich>
      </c:tx>
      <c:layout>
        <c:manualLayout>
          <c:xMode val="edge"/>
          <c:yMode val="edge"/>
          <c:x val="0.01928125"/>
          <c:y val="0.13984830805134188"/>
        </c:manualLayout>
      </c:layout>
      <c:overlay val="0"/>
    </c:title>
    <c:plotArea>
      <c:layout/>
      <c:barChart>
        <c:barDir val="col"/>
        <c:grouping val="stacked"/>
        <c:ser>
          <c:idx val="0"/>
          <c:order val="0"/>
          <c:tx>
            <c:v>Classe I - Produto Altamente Perigoso ao Meio Ambiente</c:v>
          </c:tx>
          <c:spPr>
            <a:solidFill>
              <a:srgbClr val="E6352F"/>
            </a:solidFill>
            <a:ln cmpd="sng">
              <a:solidFill>
                <a:srgbClr val="000000"/>
              </a:solidFill>
            </a:ln>
          </c:spPr>
          <c:cat>
            <c:strRef>
              <c:f>'Tabela Geral 2020 e Outros'!$E$22:$AB$22</c:f>
            </c:strRef>
          </c:cat>
          <c:val>
            <c:numRef>
              <c:f>'Tabela Geral 2020 e Outros'!$E$23:$AB$23</c:f>
              <c:numCache/>
            </c:numRef>
          </c:val>
        </c:ser>
        <c:ser>
          <c:idx val="1"/>
          <c:order val="1"/>
          <c:tx>
            <c:v>Classe II - Produto Muito Perigoso ao Meio Ambiente</c:v>
          </c:tx>
          <c:spPr>
            <a:solidFill>
              <a:srgbClr val="EEEE42"/>
            </a:solidFill>
            <a:ln cmpd="sng">
              <a:solidFill>
                <a:srgbClr val="000000"/>
              </a:solidFill>
            </a:ln>
          </c:spPr>
          <c:cat>
            <c:strRef>
              <c:f>'Tabela Geral 2020 e Outros'!$E$22:$AB$22</c:f>
            </c:strRef>
          </c:cat>
          <c:val>
            <c:numRef>
              <c:f>'Tabela Geral 2020 e Outros'!$E$24:$AB$24</c:f>
              <c:numCache/>
            </c:numRef>
          </c:val>
        </c:ser>
        <c:ser>
          <c:idx val="2"/>
          <c:order val="2"/>
          <c:tx>
            <c:v>Classe III - Produto Perigoso ao Meio Ambiente</c:v>
          </c:tx>
          <c:spPr>
            <a:solidFill>
              <a:srgbClr val="17A2D5"/>
            </a:solidFill>
            <a:ln cmpd="sng">
              <a:solidFill>
                <a:srgbClr val="000000"/>
              </a:solidFill>
            </a:ln>
          </c:spPr>
          <c:cat>
            <c:strRef>
              <c:f>'Tabela Geral 2020 e Outros'!$E$22:$AB$22</c:f>
            </c:strRef>
          </c:cat>
          <c:val>
            <c:numRef>
              <c:f>'Tabela Geral 2020 e Outros'!$E$25:$AB$25</c:f>
              <c:numCache/>
            </c:numRef>
          </c:val>
        </c:ser>
        <c:ser>
          <c:idx val="3"/>
          <c:order val="3"/>
          <c:tx>
            <c:v>Classe IV - Produto Pouco Perigoso ao Meio ambiente</c:v>
          </c:tx>
          <c:spPr>
            <a:solidFill>
              <a:srgbClr val="0FB85C"/>
            </a:solidFill>
            <a:ln cmpd="sng">
              <a:solidFill>
                <a:srgbClr val="000000"/>
              </a:solidFill>
            </a:ln>
          </c:spPr>
          <c:cat>
            <c:strRef>
              <c:f>'Tabela Geral 2020 e Outros'!$E$22:$AB$22</c:f>
            </c:strRef>
          </c:cat>
          <c:val>
            <c:numRef>
              <c:f>'Tabela Geral 2020 e Outros'!$E$26:$AB$26</c:f>
              <c:numCache/>
            </c:numRef>
          </c:val>
        </c:ser>
        <c:overlap val="100"/>
        <c:axId val="1514872644"/>
        <c:axId val="1718223848"/>
      </c:barChart>
      <c:catAx>
        <c:axId val="15148726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b="0">
                    <a:solidFill>
                      <a:srgbClr val="000000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spPr/>
        <c:txPr>
          <a:bodyPr/>
          <a:lstStyle/>
          <a:p>
            <a:pPr lvl="0">
              <a:defRPr b="1" i="0">
                <a:solidFill>
                  <a:srgbClr val="274E13"/>
                </a:solidFill>
                <a:latin typeface="Arial"/>
              </a:defRPr>
            </a:pPr>
          </a:p>
        </c:txPr>
        <c:crossAx val="1718223848"/>
      </c:catAx>
      <c:valAx>
        <c:axId val="1718223848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1" i="0">
                    <a:solidFill>
                      <a:srgbClr val="274E13"/>
                    </a:solidFill>
                    <a:latin typeface="Arial"/>
                  </a:defRPr>
                </a:pPr>
                <a:r>
                  <a:rPr b="1" i="0">
                    <a:solidFill>
                      <a:srgbClr val="274E13"/>
                    </a:solidFill>
                    <a:latin typeface="Arial"/>
                  </a:rPr>
                  <a:t>Registros Aprovados</a:t>
                </a:r>
              </a:p>
            </c:rich>
          </c:tx>
          <c:layout>
            <c:manualLayout>
              <c:xMode val="edge"/>
              <c:yMode val="edge"/>
              <c:x val="0.03242805920095078"/>
              <c:y val="0.10969701789561234"/>
            </c:manualLayout>
          </c:layout>
          <c:overlay val="0"/>
        </c:title>
        <c:numFmt formatCode="General" sourceLinked="1"/>
        <c:majorTickMark val="cross"/>
        <c:minorTickMark val="cross"/>
        <c:tickLblPos val="nextTo"/>
        <c:spPr>
          <a:ln/>
        </c:spPr>
        <c:txPr>
          <a:bodyPr/>
          <a:lstStyle/>
          <a:p>
            <a:pPr lvl="0">
              <a:defRPr b="1" i="0">
                <a:solidFill>
                  <a:srgbClr val="274E13"/>
                </a:solidFill>
                <a:latin typeface="Arial"/>
              </a:defRPr>
            </a:pPr>
          </a:p>
        </c:txPr>
        <c:crossAx val="1514872644"/>
      </c:valAx>
    </c:plotArea>
    <c:legend>
      <c:legendPos val="b"/>
      <c:legendEntry>
        <c:idx val="0"/>
        <c:txPr>
          <a:bodyPr/>
          <a:lstStyle/>
          <a:p>
            <a:pPr lvl="0">
              <a:defRPr b="1" i="0">
                <a:solidFill>
                  <a:srgbClr val="274E13"/>
                </a:solidFill>
                <a:latin typeface="Arial"/>
              </a:defRPr>
            </a:pPr>
          </a:p>
        </c:txPr>
      </c:legendEntry>
      <c:overlay val="0"/>
      <c:txPr>
        <a:bodyPr/>
        <a:lstStyle/>
        <a:p>
          <a:pPr lvl="0">
            <a:defRPr b="1" i="0">
              <a:solidFill>
                <a:srgbClr val="274E13"/>
              </a:solidFill>
              <a:latin typeface="Arial"/>
            </a:defRPr>
          </a:pPr>
        </a:p>
      </c:txPr>
    </c:legend>
    <c:plotVisOnly val="1"/>
  </c:chart>
</c:chartSpace>
</file>

<file path=xl/charts/chart9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>
                <a:solidFill>
                  <a:srgbClr val="274E13"/>
                </a:solidFill>
                <a:latin typeface="Arial"/>
              </a:defRPr>
            </a:pPr>
            <a:r>
              <a:rPr b="1">
                <a:solidFill>
                  <a:srgbClr val="274E13"/>
                </a:solidFill>
                <a:latin typeface="Arial"/>
              </a:rPr>
              <a:t>Número de Registros Concedidos Por Ano de Submissão</a:t>
            </a:r>
          </a:p>
        </c:rich>
      </c:tx>
      <c:layout>
        <c:manualLayout>
          <c:xMode val="edge"/>
          <c:yMode val="edge"/>
          <c:x val="0.051925858464734694"/>
          <c:y val="0.13901653997981603"/>
        </c:manualLayout>
      </c:layout>
      <c:overlay val="0"/>
    </c:title>
    <c:plotArea>
      <c:layout/>
      <c:barChart>
        <c:barDir val="col"/>
        <c:ser>
          <c:idx val="0"/>
          <c:order val="0"/>
          <c:spPr>
            <a:solidFill>
              <a:schemeClr val="accent3"/>
            </a:solidFill>
            <a:ln cmpd="sng">
              <a:solidFill>
                <a:srgbClr val="000000"/>
              </a:solidFill>
            </a:ln>
          </c:spPr>
          <c:dPt>
            <c:idx val="8"/>
          </c:dPt>
          <c:dPt>
            <c:idx val="15"/>
          </c:dPt>
          <c:dPt>
            <c:idx val="17"/>
          </c:dPt>
          <c:dPt>
            <c:idx val="22"/>
          </c:dPt>
          <c:dLbls>
            <c:dLbl>
              <c:idx val="15"/>
              <c:numFmt formatCode="General" sourceLinked="1"/>
              <c:txPr>
                <a:bodyPr/>
                <a:lstStyle/>
                <a:p>
                  <a:pPr lvl="0">
                    <a:defRPr>
                      <a:solidFill>
                        <a:srgbClr val="FFFFFF"/>
                      </a:solidFill>
                    </a:defRPr>
                  </a:pPr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2"/>
              <c:numFmt formatCode="General" sourceLinked="1"/>
              <c:txPr>
                <a:bodyPr/>
                <a:lstStyle/>
                <a:p>
                  <a:pPr lvl="0">
                    <a:defRPr>
                      <a:latin typeface="Arial"/>
                    </a:defRPr>
                  </a:pPr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General" sourceLinked="1"/>
            <c:txPr>
              <a:bodyPr/>
              <a:lstStyle/>
              <a:p>
                <a:pPr lvl="0">
                  <a:defRPr b="1">
                    <a:solidFill>
                      <a:srgbClr val="FFFFFF"/>
                    </a:solidFill>
                    <a:latin typeface="Arial"/>
                  </a:defRPr>
                </a:pPr>
              </a:p>
            </c:txPr>
            <c:showLegendKey val="0"/>
            <c:showVal val="1"/>
            <c:showCatName val="0"/>
            <c:showSerName val="0"/>
            <c:showPercent val="0"/>
            <c:showBubbleSize val="0"/>
          </c:dLbls>
          <c:cat>
            <c:strRef>
              <c:f>'Tabela Geral 2020 e Outros'!$AD$57:$AD$82</c:f>
            </c:strRef>
          </c:cat>
          <c:val>
            <c:numRef>
              <c:f>'Tabela Geral 2020 e Outros'!$AC$57:$AC$81</c:f>
              <c:numCache/>
            </c:numRef>
          </c:val>
        </c:ser>
        <c:axId val="1842758882"/>
        <c:axId val="2113568598"/>
      </c:barChart>
      <c:catAx>
        <c:axId val="184275888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1">
                    <a:solidFill>
                      <a:srgbClr val="274E13"/>
                    </a:solidFill>
                    <a:latin typeface="Arial"/>
                  </a:defRPr>
                </a:pPr>
                <a:r>
                  <a:rPr b="1">
                    <a:solidFill>
                      <a:srgbClr val="274E13"/>
                    </a:solidFill>
                    <a:latin typeface="Arial"/>
                  </a:rPr>
                  <a:t>Ano de Protocolo da Solicitação de Registro</a:t>
                </a:r>
              </a:p>
            </c:rich>
          </c:tx>
          <c:overlay val="0"/>
        </c:title>
        <c:numFmt formatCode="General" sourceLinked="1"/>
        <c:majorTickMark val="cross"/>
        <c:minorTickMark val="none"/>
        <c:spPr/>
        <c:txPr>
          <a:bodyPr/>
          <a:lstStyle/>
          <a:p>
            <a:pPr lvl="0">
              <a:defRPr b="1">
                <a:solidFill>
                  <a:srgbClr val="274E13"/>
                </a:solidFill>
                <a:latin typeface="Arial"/>
              </a:defRPr>
            </a:pPr>
          </a:p>
        </c:txPr>
        <c:crossAx val="2113568598"/>
      </c:catAx>
      <c:valAx>
        <c:axId val="2113568598"/>
        <c:scaling>
          <c:orientation val="minMax"/>
          <c:min val="0.0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1">
                    <a:solidFill>
                      <a:srgbClr val="274E13"/>
                    </a:solidFill>
                    <a:latin typeface="Arial"/>
                  </a:defRPr>
                </a:pPr>
                <a:r>
                  <a:rPr b="1">
                    <a:solidFill>
                      <a:srgbClr val="274E13"/>
                    </a:solidFill>
                    <a:latin typeface="Arial"/>
                  </a:rPr>
                  <a:t>Registros Aprovados</a:t>
                </a:r>
              </a:p>
            </c:rich>
          </c:tx>
          <c:layout>
            <c:manualLayout>
              <c:xMode val="edge"/>
              <c:yMode val="edge"/>
              <c:x val="0.03290155440414508"/>
              <c:y val="-0.21314907872696817"/>
            </c:manualLayout>
          </c:layout>
          <c:overlay val="0"/>
        </c:title>
        <c:numFmt formatCode="General" sourceLinked="1"/>
        <c:majorTickMark val="cross"/>
        <c:minorTickMark val="cross"/>
        <c:tickLblPos val="nextTo"/>
        <c:spPr>
          <a:ln/>
        </c:spPr>
        <c:txPr>
          <a:bodyPr/>
          <a:lstStyle/>
          <a:p>
            <a:pPr lvl="0">
              <a:defRPr b="1">
                <a:solidFill>
                  <a:srgbClr val="274E13"/>
                </a:solidFill>
                <a:latin typeface="Arial"/>
              </a:defRPr>
            </a:pPr>
          </a:p>
        </c:txPr>
        <c:crossAx val="1842758882"/>
      </c:valAx>
    </c:plotArea>
    <c:legend>
      <c:legendPos val="r"/>
      <c:overlay val="0"/>
      <c:txPr>
        <a:bodyPr/>
        <a:lstStyle/>
        <a:p>
          <a:pPr lvl="0">
            <a:defRPr b="0">
              <a:solidFill>
                <a:srgbClr val="073763"/>
              </a:solidFill>
              <a:latin typeface="Arial"/>
            </a:defRPr>
          </a:pPr>
        </a:p>
      </c:txPr>
    </c:legend>
    <c:plotVisOnly val="1"/>
  </c:chart>
</c:chartSpace>
</file>

<file path=xl/chart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.xml"/></Relationships>
</file>

<file path=xl/chartsheets/_rels/sheet1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3.xml"/></Relationships>
</file>

<file path=xl/chart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.xml"/></Relationships>
</file>

<file path=xl/chart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6.xml"/></Relationships>
</file>

<file path=xl/chartsheets/_rels/sheet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7.xml"/></Relationships>
</file>

<file path=xl/chartsheets/_rels/sheet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8.xml"/></Relationships>
</file>

<file path=xl/chartsheets/_rels/sheet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9.xml"/></Relationships>
</file>

<file path=xl/chartsheets/_rels/sheet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0.xml"/></Relationships>
</file>

<file path=xl/chartsheets/_rels/sheet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1.xml"/></Relationships>
</file>

<file path=xl/chartsheets/_rels/sheet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2.xml"/></Relationships>
</file>

<file path=xl/chartsheets/sheet1.xml><?xml version="1.0" encoding="utf-8"?>
<chart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Views>
    <sheetView workbookViewId="0"/>
  </sheetViews>
  <drawing r:id="rId1"/>
</chartsheet>
</file>

<file path=xl/chartsheets/sheet10.xml><?xml version="1.0" encoding="utf-8"?>
<chart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Views>
    <sheetView workbookViewId="0"/>
  </sheetViews>
  <drawing r:id="rId1"/>
</chartsheet>
</file>

<file path=xl/chartsheets/sheet2.xml><?xml version="1.0" encoding="utf-8"?>
<chart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Views>
    <sheetView workbookViewId="0"/>
  </sheetViews>
  <drawing r:id="rId1"/>
</chartsheet>
</file>

<file path=xl/chartsheets/sheet3.xml><?xml version="1.0" encoding="utf-8"?>
<chart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Views>
    <sheetView workbookViewId="0"/>
  </sheetViews>
  <drawing r:id="rId1"/>
</chartsheet>
</file>

<file path=xl/chartsheets/sheet4.xml><?xml version="1.0" encoding="utf-8"?>
<chart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Views>
    <sheetView workbookViewId="0"/>
  </sheetViews>
  <drawing r:id="rId1"/>
</chartsheet>
</file>

<file path=xl/chartsheets/sheet5.xml><?xml version="1.0" encoding="utf-8"?>
<chart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Views>
    <sheetView workbookViewId="0"/>
  </sheetViews>
  <drawing r:id="rId1"/>
</chartsheet>
</file>

<file path=xl/chartsheets/sheet6.xml><?xml version="1.0" encoding="utf-8"?>
<chart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Views>
    <sheetView workbookViewId="0"/>
  </sheetViews>
  <drawing r:id="rId1"/>
</chartsheet>
</file>

<file path=xl/chartsheets/sheet7.xml><?xml version="1.0" encoding="utf-8"?>
<chart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Views>
    <sheetView workbookViewId="0"/>
  </sheetViews>
  <drawing r:id="rId1"/>
</chartsheet>
</file>

<file path=xl/chartsheets/sheet8.xml><?xml version="1.0" encoding="utf-8"?>
<chart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Views>
    <sheetView workbookViewId="0"/>
  </sheetViews>
  <drawing r:id="rId1"/>
</chartsheet>
</file>

<file path=xl/chartsheets/sheet9.xml><?xml version="1.0" encoding="utf-8"?>
<chart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Views>
    <sheetView workbookViewId="0"/>
  </sheetViews>
  <drawing r:id="rId1"/>
</chartsheet>
</file>

<file path=xl/drawings/_rels/drawing1.xml.rels><?xml version="1.0" encoding="UTF-8" standalone="yes"?><Relationships xmlns="http://schemas.openxmlformats.org/package/2006/relationships"><Relationship Id="rId1" Type="http://schemas.openxmlformats.org/officeDocument/2006/relationships/image" Target="../media/image2.gif"/><Relationship Id="rId2" Type="http://schemas.openxmlformats.org/officeDocument/2006/relationships/image" Target="../media/image1.jpg"/></Relationships>
</file>

<file path=xl/drawings/_rels/drawing10.xml.rels><?xml version="1.0" encoding="UTF-8" standalone="yes"?>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1.xml.rels><?xml version="1.0" encoding="UTF-8" standalone="yes"?>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2.xml.rels><?xml version="1.0" encoding="UTF-8" standalone="yes"?>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3.xml.rels><?xml version="1.0" encoding="UTF-8" standalone="yes"?>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5.xml.rels><?xml version="1.0" encoding="UTF-8" standalone="yes"?><Relationships xmlns="http://schemas.openxmlformats.org/package/2006/relationships"><Relationship Id="rId1" Type="http://schemas.openxmlformats.org/officeDocument/2006/relationships/image" Target="../media/image2.gif"/><Relationship Id="rId2" Type="http://schemas.openxmlformats.org/officeDocument/2006/relationships/image" Target="../media/image1.jpg"/></Relationships>
</file>

<file path=xl/drawings/_rels/drawing16.xml.rels><?xml version="1.0" encoding="UTF-8" standalone="yes"?><Relationships xmlns="http://schemas.openxmlformats.org/package/2006/relationships"><Relationship Id="rId1" Type="http://schemas.openxmlformats.org/officeDocument/2006/relationships/image" Target="../media/image2.gif"/><Relationship Id="rId2" Type="http://schemas.openxmlformats.org/officeDocument/2006/relationships/image" Target="../media/image1.jpg"/></Relationships>
</file>

<file path=xl/drawings/_rels/drawing17.xml.rels><?xml version="1.0" encoding="UTF-8" standalone="yes"?><Relationships xmlns="http://schemas.openxmlformats.org/package/2006/relationships"><Relationship Id="rId1" Type="http://schemas.openxmlformats.org/officeDocument/2006/relationships/image" Target="../media/image2.gif"/><Relationship Id="rId2" Type="http://schemas.openxmlformats.org/officeDocument/2006/relationships/image" Target="../media/image1.jpg"/></Relationships>
</file>

<file path=xl/drawings/_rels/drawing18.xml.rels><?xml version="1.0" encoding="UTF-8" standalone="yes"?><Relationships xmlns="http://schemas.openxmlformats.org/package/2006/relationships"><Relationship Id="rId1" Type="http://schemas.openxmlformats.org/officeDocument/2006/relationships/image" Target="../media/image2.gif"/><Relationship Id="rId2" Type="http://schemas.openxmlformats.org/officeDocument/2006/relationships/image" Target="../media/image1.jpg"/></Relationships>
</file>

<file path=xl/drawings/_rels/drawing19.xml.rels><?xml version="1.0" encoding="UTF-8" standalone="yes"?><Relationships xmlns="http://schemas.openxmlformats.org/package/2006/relationships"><Relationship Id="rId1" Type="http://schemas.openxmlformats.org/officeDocument/2006/relationships/image" Target="../media/image2.gif"/><Relationship Id="rId2" Type="http://schemas.openxmlformats.org/officeDocument/2006/relationships/image" Target="../media/image1.jpg"/></Relationships>
</file>

<file path=xl/drawings/_rels/drawing2.xml.rels><?xml version="1.0" encoding="UTF-8" standalone="yes"?><Relationships xmlns="http://schemas.openxmlformats.org/package/2006/relationships"><Relationship Id="rId1" Type="http://schemas.openxmlformats.org/officeDocument/2006/relationships/image" Target="../media/image2.gif"/><Relationship Id="rId2" Type="http://schemas.openxmlformats.org/officeDocument/2006/relationships/image" Target="../media/image1.jpg"/></Relationships>
</file>

<file path=xl/drawings/_rels/drawing20.xml.rels><?xml version="1.0" encoding="UTF-8" standalone="yes"?><Relationships xmlns="http://schemas.openxmlformats.org/package/2006/relationships"><Relationship Id="rId1" Type="http://schemas.openxmlformats.org/officeDocument/2006/relationships/image" Target="../media/image2.gif"/><Relationship Id="rId2" Type="http://schemas.openxmlformats.org/officeDocument/2006/relationships/image" Target="../media/image1.jpg"/></Relationships>
</file>

<file path=xl/drawings/_rels/drawing21.xml.rels><?xml version="1.0" encoding="UTF-8" standalone="yes"?>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2.xml.rels><?xml version="1.0" encoding="UTF-8" standalone="yes"?>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3.xml.rels><?xml version="1.0" encoding="UTF-8" standalone="yes"?>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4.xml.rels><?xml version="1.0" encoding="UTF-8" standalone="yes"?>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25.xml.rels><?xml version="1.0" encoding="UTF-8" standalone="yes"?>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26.xml.rels><?xml version="1.0" encoding="UTF-8" standalone="yes"?>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27.xml.rels><?xml version="1.0" encoding="UTF-8" standalone="yes"?>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28.xml.rels><?xml version="1.0" encoding="UTF-8" standalone="yes"?>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29.xml.rels><?xml version="1.0" encoding="UTF-8" standalone="yes"?>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3.xml.rels><?xml version="1.0" encoding="UTF-8" standalone="yes"?><Relationships xmlns="http://schemas.openxmlformats.org/package/2006/relationships"><Relationship Id="rId1" Type="http://schemas.openxmlformats.org/officeDocument/2006/relationships/image" Target="../media/image3.png"/><Relationship Id="rId2" Type="http://schemas.openxmlformats.org/officeDocument/2006/relationships/image" Target="../media/image1.jpg"/></Relationships>
</file>

<file path=xl/drawings/_rels/drawing30.xml.rels><?xml version="1.0" encoding="UTF-8" standalone="yes"?>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31.xml.rels><?xml version="1.0" encoding="UTF-8" standalone="yes"?>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32.xml.rels><?xml version="1.0" encoding="UTF-8" standalone="yes"?>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33.xml.rels><?xml version="1.0" encoding="UTF-8" standalone="yes"?>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34.xml.rels><?xml version="1.0" encoding="UTF-8" standalone="yes"?>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35.xml.rels><?xml version="1.0" encoding="UTF-8" standalone="yes"?>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36.xml.rels><?xml version="1.0" encoding="UTF-8" standalone="yes"?>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37.xml.rels><?xml version="1.0" encoding="UTF-8" standalone="yes"?>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38.xml.rels><?xml version="1.0" encoding="UTF-8" standalone="yes"?>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5.xml.rels><?xml version="1.0" encoding="UTF-8" standalone="yes"?>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6.xml.rels><?xml version="1.0" encoding="UTF-8" standalone="yes"?>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7.xml.rels><?xml version="1.0" encoding="UTF-8" standalone="yes"?>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8.xml.rels><?xml version="1.0" encoding="UTF-8" standalone="yes"?>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9.xml.rels><?xml version="1.0" encoding="UTF-8" standalone="yes"?><Relationships xmlns="http://schemas.openxmlformats.org/package/2006/relationships"><Relationship Id="rId1" Type="http://schemas.openxmlformats.org/officeDocument/2006/relationships/chart" Target="../charts/chart6.xml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0</xdr:colOff>
      <xdr:row>199</xdr:row>
      <xdr:rowOff>0</xdr:rowOff>
    </xdr:from>
    <xdr:ext cx="47625" cy="190500"/>
    <xdr:pic>
      <xdr:nvPicPr>
        <xdr:cNvPr id="0" name="image2.gif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200</xdr:row>
      <xdr:rowOff>0</xdr:rowOff>
    </xdr:from>
    <xdr:ext cx="47625" cy="190500"/>
    <xdr:pic>
      <xdr:nvPicPr>
        <xdr:cNvPr id="0" name="image2.gif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204</xdr:row>
      <xdr:rowOff>0</xdr:rowOff>
    </xdr:from>
    <xdr:ext cx="47625" cy="190500"/>
    <xdr:pic>
      <xdr:nvPicPr>
        <xdr:cNvPr id="0" name="image2.gif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205</xdr:row>
      <xdr:rowOff>0</xdr:rowOff>
    </xdr:from>
    <xdr:ext cx="47625" cy="190500"/>
    <xdr:pic>
      <xdr:nvPicPr>
        <xdr:cNvPr id="0" name="image2.gif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207</xdr:row>
      <xdr:rowOff>0</xdr:rowOff>
    </xdr:from>
    <xdr:ext cx="47625" cy="190500"/>
    <xdr:pic>
      <xdr:nvPicPr>
        <xdr:cNvPr id="0" name="image2.gif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208</xdr:row>
      <xdr:rowOff>0</xdr:rowOff>
    </xdr:from>
    <xdr:ext cx="47625" cy="190500"/>
    <xdr:pic>
      <xdr:nvPicPr>
        <xdr:cNvPr id="0" name="image2.gif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17</xdr:col>
      <xdr:colOff>533400</xdr:colOff>
      <xdr:row>0</xdr:row>
      <xdr:rowOff>133350</xdr:rowOff>
    </xdr:from>
    <xdr:ext cx="2581275" cy="1200150"/>
    <xdr:pic>
      <xdr:nvPicPr>
        <xdr:cNvPr id="0" name="image1.jpg" title="Imagem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absoluteAnchor>
    <xdr:pos x="0" y="0"/>
    <xdr:ext cx="8610600" cy="6276975"/>
    <xdr:graphicFrame>
      <xdr:nvGraphicFramePr>
        <xdr:cNvPr id="556188489" name="Chart 7" title="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1"/>
        </a:graphicData>
      </a:graphic>
    </xdr:graphicFrame>
    <xdr:clientData fLocksWithSheet="0"/>
  </xdr:absoluteAnchor>
</xdr:wsDr>
</file>

<file path=xl/drawings/drawing1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absoluteAnchor>
    <xdr:pos x="0" y="0"/>
    <xdr:ext cx="8610600" cy="6276975"/>
    <xdr:graphicFrame>
      <xdr:nvGraphicFramePr>
        <xdr:cNvPr id="1114744066" name="Chart 8" title="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1"/>
        </a:graphicData>
      </a:graphic>
    </xdr:graphicFrame>
    <xdr:clientData fLocksWithSheet="0"/>
  </xdr:absoluteAnchor>
</xdr:wsDr>
</file>

<file path=xl/drawings/drawing1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absoluteAnchor>
    <xdr:pos x="0" y="0"/>
    <xdr:ext cx="8610600" cy="6276975"/>
    <xdr:graphicFrame>
      <xdr:nvGraphicFramePr>
        <xdr:cNvPr id="849751445" name="Chart 9" title="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1"/>
        </a:graphicData>
      </a:graphic>
    </xdr:graphicFrame>
    <xdr:clientData fLocksWithSheet="0"/>
  </xdr:absoluteAnchor>
</xdr:wsDr>
</file>

<file path=xl/drawings/drawing1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absoluteAnchor>
    <xdr:pos x="0" y="0"/>
    <xdr:ext cx="8610600" cy="6276975"/>
    <xdr:graphicFrame>
      <xdr:nvGraphicFramePr>
        <xdr:cNvPr id="1595714971" name="Chart 10" title="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1"/>
        </a:graphicData>
      </a:graphic>
    </xdr:graphicFrame>
    <xdr:clientData fLocksWithSheet="0"/>
  </xdr:absoluteAnchor>
</xdr:wsDr>
</file>

<file path=xl/drawings/drawing1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0</xdr:colOff>
      <xdr:row>152</xdr:row>
      <xdr:rowOff>0</xdr:rowOff>
    </xdr:from>
    <xdr:ext cx="38100" cy="152400"/>
    <xdr:pic>
      <xdr:nvPicPr>
        <xdr:cNvPr descr="http://sistemas.agricultura.gov.br/infra_css/imagens/espaco.gif" id="0" name="image2.gif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198</xdr:row>
      <xdr:rowOff>0</xdr:rowOff>
    </xdr:from>
    <xdr:ext cx="38100" cy="152400"/>
    <xdr:pic>
      <xdr:nvPicPr>
        <xdr:cNvPr descr="http://sistemas.agricultura.gov.br/infra_css/imagens/espaco.gif" id="0" name="image2.gif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203</xdr:row>
      <xdr:rowOff>0</xdr:rowOff>
    </xdr:from>
    <xdr:ext cx="38100" cy="152400"/>
    <xdr:pic>
      <xdr:nvPicPr>
        <xdr:cNvPr descr="http://sistemas.agricultura.gov.br/infra_css/imagens/espaco.gif" id="0" name="image2.gif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206</xdr:row>
      <xdr:rowOff>0</xdr:rowOff>
    </xdr:from>
    <xdr:ext cx="38100" cy="152400"/>
    <xdr:pic>
      <xdr:nvPicPr>
        <xdr:cNvPr descr="http://sistemas.agricultura.gov.br/infra_css/imagens/espaco.gif" id="0" name="image2.gif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218</xdr:row>
      <xdr:rowOff>0</xdr:rowOff>
    </xdr:from>
    <xdr:ext cx="38100" cy="152400"/>
    <xdr:pic>
      <xdr:nvPicPr>
        <xdr:cNvPr descr="http://sistemas.agricultura.gov.br/infra_css/imagens/espaco.gif" id="0" name="image2.gif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154</xdr:row>
      <xdr:rowOff>0</xdr:rowOff>
    </xdr:from>
    <xdr:ext cx="38100" cy="152400"/>
    <xdr:pic>
      <xdr:nvPicPr>
        <xdr:cNvPr descr="http://sistemas.agricultura.gov.br/infra_css/imagens/espaco.gif" id="0" name="image2.gif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153</xdr:row>
      <xdr:rowOff>0</xdr:rowOff>
    </xdr:from>
    <xdr:ext cx="38100" cy="152400"/>
    <xdr:pic>
      <xdr:nvPicPr>
        <xdr:cNvPr descr="http://sistemas.agricultura.gov.br/infra_css/imagens/espaco.gif" id="0" name="image2.gif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325</xdr:row>
      <xdr:rowOff>0</xdr:rowOff>
    </xdr:from>
    <xdr:ext cx="38100" cy="152400"/>
    <xdr:pic>
      <xdr:nvPicPr>
        <xdr:cNvPr descr="http://sistemas.agricultura.gov.br/infra_css/imagens/espaco.gif" id="0" name="image2.gif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371</xdr:row>
      <xdr:rowOff>0</xdr:rowOff>
    </xdr:from>
    <xdr:ext cx="38100" cy="152400"/>
    <xdr:pic>
      <xdr:nvPicPr>
        <xdr:cNvPr descr="http://sistemas.agricultura.gov.br/infra_css/imagens/espaco.gif" id="0" name="image2.gif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376</xdr:row>
      <xdr:rowOff>0</xdr:rowOff>
    </xdr:from>
    <xdr:ext cx="38100" cy="152400"/>
    <xdr:pic>
      <xdr:nvPicPr>
        <xdr:cNvPr descr="http://sistemas.agricultura.gov.br/infra_css/imagens/espaco.gif" id="0" name="image2.gif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379</xdr:row>
      <xdr:rowOff>0</xdr:rowOff>
    </xdr:from>
    <xdr:ext cx="38100" cy="152400"/>
    <xdr:pic>
      <xdr:nvPicPr>
        <xdr:cNvPr descr="http://sistemas.agricultura.gov.br/infra_css/imagens/espaco.gif" id="0" name="image2.gif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391</xdr:row>
      <xdr:rowOff>0</xdr:rowOff>
    </xdr:from>
    <xdr:ext cx="38100" cy="152400"/>
    <xdr:pic>
      <xdr:nvPicPr>
        <xdr:cNvPr descr="http://sistemas.agricultura.gov.br/infra_css/imagens/espaco.gif" id="0" name="image2.gif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154</xdr:row>
      <xdr:rowOff>0</xdr:rowOff>
    </xdr:from>
    <xdr:ext cx="38100" cy="152400"/>
    <xdr:pic>
      <xdr:nvPicPr>
        <xdr:cNvPr descr="http://sistemas.agricultura.gov.br/infra_css/imagens/espaco.gif" id="0" name="image2.gif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153</xdr:row>
      <xdr:rowOff>0</xdr:rowOff>
    </xdr:from>
    <xdr:ext cx="38100" cy="152400"/>
    <xdr:pic>
      <xdr:nvPicPr>
        <xdr:cNvPr descr="http://sistemas.agricultura.gov.br/infra_css/imagens/espaco.gif" id="0" name="image2.gif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344</xdr:row>
      <xdr:rowOff>0</xdr:rowOff>
    </xdr:from>
    <xdr:ext cx="38100" cy="152400"/>
    <xdr:pic>
      <xdr:nvPicPr>
        <xdr:cNvPr descr="http://sistemas.agricultura.gov.br/infra_css/imagens/espaco.gif" id="0" name="image2.gif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390</xdr:row>
      <xdr:rowOff>0</xdr:rowOff>
    </xdr:from>
    <xdr:ext cx="38100" cy="152400"/>
    <xdr:pic>
      <xdr:nvPicPr>
        <xdr:cNvPr descr="http://sistemas.agricultura.gov.br/infra_css/imagens/espaco.gif" id="0" name="image2.gif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395</xdr:row>
      <xdr:rowOff>0</xdr:rowOff>
    </xdr:from>
    <xdr:ext cx="38100" cy="152400"/>
    <xdr:pic>
      <xdr:nvPicPr>
        <xdr:cNvPr descr="http://sistemas.agricultura.gov.br/infra_css/imagens/espaco.gif" id="0" name="image2.gif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398</xdr:row>
      <xdr:rowOff>0</xdr:rowOff>
    </xdr:from>
    <xdr:ext cx="38100" cy="152400"/>
    <xdr:pic>
      <xdr:nvPicPr>
        <xdr:cNvPr descr="http://sistemas.agricultura.gov.br/infra_css/imagens/espaco.gif" id="0" name="image2.gif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410</xdr:row>
      <xdr:rowOff>0</xdr:rowOff>
    </xdr:from>
    <xdr:ext cx="38100" cy="152400"/>
    <xdr:pic>
      <xdr:nvPicPr>
        <xdr:cNvPr descr="http://sistemas.agricultura.gov.br/infra_css/imagens/espaco.gif" id="0" name="image2.gif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17</xdr:col>
      <xdr:colOff>9525</xdr:colOff>
      <xdr:row>1</xdr:row>
      <xdr:rowOff>171450</xdr:rowOff>
    </xdr:from>
    <xdr:ext cx="2581275" cy="1200150"/>
    <xdr:pic>
      <xdr:nvPicPr>
        <xdr:cNvPr id="0" name="image1.jpg" title="Imagem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0</xdr:colOff>
      <xdr:row>152</xdr:row>
      <xdr:rowOff>0</xdr:rowOff>
    </xdr:from>
    <xdr:ext cx="38100" cy="152400"/>
    <xdr:pic>
      <xdr:nvPicPr>
        <xdr:cNvPr descr="http://sistemas.agricultura.gov.br/infra_css/imagens/espaco.gif" id="0" name="image2.gif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198</xdr:row>
      <xdr:rowOff>0</xdr:rowOff>
    </xdr:from>
    <xdr:ext cx="38100" cy="152400"/>
    <xdr:pic>
      <xdr:nvPicPr>
        <xdr:cNvPr descr="http://sistemas.agricultura.gov.br/infra_css/imagens/espaco.gif" id="0" name="image2.gif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203</xdr:row>
      <xdr:rowOff>0</xdr:rowOff>
    </xdr:from>
    <xdr:ext cx="38100" cy="152400"/>
    <xdr:pic>
      <xdr:nvPicPr>
        <xdr:cNvPr descr="http://sistemas.agricultura.gov.br/infra_css/imagens/espaco.gif" id="0" name="image2.gif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206</xdr:row>
      <xdr:rowOff>0</xdr:rowOff>
    </xdr:from>
    <xdr:ext cx="38100" cy="152400"/>
    <xdr:pic>
      <xdr:nvPicPr>
        <xdr:cNvPr descr="http://sistemas.agricultura.gov.br/infra_css/imagens/espaco.gif" id="0" name="image2.gif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218</xdr:row>
      <xdr:rowOff>0</xdr:rowOff>
    </xdr:from>
    <xdr:ext cx="38100" cy="152400"/>
    <xdr:pic>
      <xdr:nvPicPr>
        <xdr:cNvPr descr="http://sistemas.agricultura.gov.br/infra_css/imagens/espaco.gif" id="0" name="image2.gif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154</xdr:row>
      <xdr:rowOff>0</xdr:rowOff>
    </xdr:from>
    <xdr:ext cx="38100" cy="152400"/>
    <xdr:pic>
      <xdr:nvPicPr>
        <xdr:cNvPr descr="http://sistemas.agricultura.gov.br/infra_css/imagens/espaco.gif" id="0" name="image2.gif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153</xdr:row>
      <xdr:rowOff>0</xdr:rowOff>
    </xdr:from>
    <xdr:ext cx="38100" cy="152400"/>
    <xdr:pic>
      <xdr:nvPicPr>
        <xdr:cNvPr descr="http://sistemas.agricultura.gov.br/infra_css/imagens/espaco.gif" id="0" name="image2.gif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325</xdr:row>
      <xdr:rowOff>0</xdr:rowOff>
    </xdr:from>
    <xdr:ext cx="38100" cy="152400"/>
    <xdr:pic>
      <xdr:nvPicPr>
        <xdr:cNvPr descr="http://sistemas.agricultura.gov.br/infra_css/imagens/espaco.gif" id="0" name="image2.gif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371</xdr:row>
      <xdr:rowOff>0</xdr:rowOff>
    </xdr:from>
    <xdr:ext cx="38100" cy="152400"/>
    <xdr:pic>
      <xdr:nvPicPr>
        <xdr:cNvPr descr="http://sistemas.agricultura.gov.br/infra_css/imagens/espaco.gif" id="0" name="image2.gif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376</xdr:row>
      <xdr:rowOff>0</xdr:rowOff>
    </xdr:from>
    <xdr:ext cx="38100" cy="152400"/>
    <xdr:pic>
      <xdr:nvPicPr>
        <xdr:cNvPr descr="http://sistemas.agricultura.gov.br/infra_css/imagens/espaco.gif" id="0" name="image2.gif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379</xdr:row>
      <xdr:rowOff>0</xdr:rowOff>
    </xdr:from>
    <xdr:ext cx="38100" cy="152400"/>
    <xdr:pic>
      <xdr:nvPicPr>
        <xdr:cNvPr descr="http://sistemas.agricultura.gov.br/infra_css/imagens/espaco.gif" id="0" name="image2.gif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391</xdr:row>
      <xdr:rowOff>0</xdr:rowOff>
    </xdr:from>
    <xdr:ext cx="38100" cy="152400"/>
    <xdr:pic>
      <xdr:nvPicPr>
        <xdr:cNvPr descr="http://sistemas.agricultura.gov.br/infra_css/imagens/espaco.gif" id="0" name="image2.gif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154</xdr:row>
      <xdr:rowOff>0</xdr:rowOff>
    </xdr:from>
    <xdr:ext cx="38100" cy="152400"/>
    <xdr:pic>
      <xdr:nvPicPr>
        <xdr:cNvPr descr="http://sistemas.agricultura.gov.br/infra_css/imagens/espaco.gif" id="0" name="image2.gif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153</xdr:row>
      <xdr:rowOff>0</xdr:rowOff>
    </xdr:from>
    <xdr:ext cx="38100" cy="152400"/>
    <xdr:pic>
      <xdr:nvPicPr>
        <xdr:cNvPr descr="http://sistemas.agricultura.gov.br/infra_css/imagens/espaco.gif" id="0" name="image2.gif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344</xdr:row>
      <xdr:rowOff>0</xdr:rowOff>
    </xdr:from>
    <xdr:ext cx="38100" cy="152400"/>
    <xdr:pic>
      <xdr:nvPicPr>
        <xdr:cNvPr descr="http://sistemas.agricultura.gov.br/infra_css/imagens/espaco.gif" id="0" name="image2.gif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390</xdr:row>
      <xdr:rowOff>0</xdr:rowOff>
    </xdr:from>
    <xdr:ext cx="38100" cy="152400"/>
    <xdr:pic>
      <xdr:nvPicPr>
        <xdr:cNvPr descr="http://sistemas.agricultura.gov.br/infra_css/imagens/espaco.gif" id="0" name="image2.gif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395</xdr:row>
      <xdr:rowOff>0</xdr:rowOff>
    </xdr:from>
    <xdr:ext cx="38100" cy="152400"/>
    <xdr:pic>
      <xdr:nvPicPr>
        <xdr:cNvPr descr="http://sistemas.agricultura.gov.br/infra_css/imagens/espaco.gif" id="0" name="image2.gif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398</xdr:row>
      <xdr:rowOff>0</xdr:rowOff>
    </xdr:from>
    <xdr:ext cx="38100" cy="152400"/>
    <xdr:pic>
      <xdr:nvPicPr>
        <xdr:cNvPr descr="http://sistemas.agricultura.gov.br/infra_css/imagens/espaco.gif" id="0" name="image2.gif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410</xdr:row>
      <xdr:rowOff>0</xdr:rowOff>
    </xdr:from>
    <xdr:ext cx="38100" cy="152400"/>
    <xdr:pic>
      <xdr:nvPicPr>
        <xdr:cNvPr descr="http://sistemas.agricultura.gov.br/infra_css/imagens/espaco.gif" id="0" name="image2.gif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16</xdr:col>
      <xdr:colOff>238125</xdr:colOff>
      <xdr:row>2</xdr:row>
      <xdr:rowOff>38100</xdr:rowOff>
    </xdr:from>
    <xdr:ext cx="2581275" cy="1200150"/>
    <xdr:pic>
      <xdr:nvPicPr>
        <xdr:cNvPr id="0" name="image1.jpg" title="Imagem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0</xdr:colOff>
      <xdr:row>151</xdr:row>
      <xdr:rowOff>0</xdr:rowOff>
    </xdr:from>
    <xdr:ext cx="38100" cy="152400"/>
    <xdr:pic>
      <xdr:nvPicPr>
        <xdr:cNvPr descr="http://sistemas.agricultura.gov.br/infra_css/imagens/espaco.gif" id="0" name="image2.gif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197</xdr:row>
      <xdr:rowOff>0</xdr:rowOff>
    </xdr:from>
    <xdr:ext cx="38100" cy="152400"/>
    <xdr:pic>
      <xdr:nvPicPr>
        <xdr:cNvPr descr="http://sistemas.agricultura.gov.br/infra_css/imagens/espaco.gif" id="0" name="image2.gif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202</xdr:row>
      <xdr:rowOff>0</xdr:rowOff>
    </xdr:from>
    <xdr:ext cx="38100" cy="152400"/>
    <xdr:pic>
      <xdr:nvPicPr>
        <xdr:cNvPr descr="http://sistemas.agricultura.gov.br/infra_css/imagens/espaco.gif" id="0" name="image2.gif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205</xdr:row>
      <xdr:rowOff>0</xdr:rowOff>
    </xdr:from>
    <xdr:ext cx="38100" cy="152400"/>
    <xdr:pic>
      <xdr:nvPicPr>
        <xdr:cNvPr descr="http://sistemas.agricultura.gov.br/infra_css/imagens/espaco.gif" id="0" name="image2.gif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217</xdr:row>
      <xdr:rowOff>0</xdr:rowOff>
    </xdr:from>
    <xdr:ext cx="38100" cy="152400"/>
    <xdr:pic>
      <xdr:nvPicPr>
        <xdr:cNvPr descr="http://sistemas.agricultura.gov.br/infra_css/imagens/espaco.gif" id="0" name="image2.gif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153</xdr:row>
      <xdr:rowOff>0</xdr:rowOff>
    </xdr:from>
    <xdr:ext cx="38100" cy="152400"/>
    <xdr:pic>
      <xdr:nvPicPr>
        <xdr:cNvPr descr="http://sistemas.agricultura.gov.br/infra_css/imagens/espaco.gif" id="0" name="image2.gif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152</xdr:row>
      <xdr:rowOff>0</xdr:rowOff>
    </xdr:from>
    <xdr:ext cx="38100" cy="152400"/>
    <xdr:pic>
      <xdr:nvPicPr>
        <xdr:cNvPr descr="http://sistemas.agricultura.gov.br/infra_css/imagens/espaco.gif" id="0" name="image2.gif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324</xdr:row>
      <xdr:rowOff>0</xdr:rowOff>
    </xdr:from>
    <xdr:ext cx="38100" cy="152400"/>
    <xdr:pic>
      <xdr:nvPicPr>
        <xdr:cNvPr descr="http://sistemas.agricultura.gov.br/infra_css/imagens/espaco.gif" id="0" name="image2.gif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370</xdr:row>
      <xdr:rowOff>0</xdr:rowOff>
    </xdr:from>
    <xdr:ext cx="38100" cy="152400"/>
    <xdr:pic>
      <xdr:nvPicPr>
        <xdr:cNvPr descr="http://sistemas.agricultura.gov.br/infra_css/imagens/espaco.gif" id="0" name="image2.gif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375</xdr:row>
      <xdr:rowOff>0</xdr:rowOff>
    </xdr:from>
    <xdr:ext cx="38100" cy="152400"/>
    <xdr:pic>
      <xdr:nvPicPr>
        <xdr:cNvPr descr="http://sistemas.agricultura.gov.br/infra_css/imagens/espaco.gif" id="0" name="image2.gif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378</xdr:row>
      <xdr:rowOff>0</xdr:rowOff>
    </xdr:from>
    <xdr:ext cx="38100" cy="152400"/>
    <xdr:pic>
      <xdr:nvPicPr>
        <xdr:cNvPr descr="http://sistemas.agricultura.gov.br/infra_css/imagens/espaco.gif" id="0" name="image2.gif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390</xdr:row>
      <xdr:rowOff>0</xdr:rowOff>
    </xdr:from>
    <xdr:ext cx="38100" cy="152400"/>
    <xdr:pic>
      <xdr:nvPicPr>
        <xdr:cNvPr descr="http://sistemas.agricultura.gov.br/infra_css/imagens/espaco.gif" id="0" name="image2.gif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153</xdr:row>
      <xdr:rowOff>0</xdr:rowOff>
    </xdr:from>
    <xdr:ext cx="38100" cy="152400"/>
    <xdr:pic>
      <xdr:nvPicPr>
        <xdr:cNvPr descr="http://sistemas.agricultura.gov.br/infra_css/imagens/espaco.gif" id="0" name="image2.gif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152</xdr:row>
      <xdr:rowOff>0</xdr:rowOff>
    </xdr:from>
    <xdr:ext cx="38100" cy="152400"/>
    <xdr:pic>
      <xdr:nvPicPr>
        <xdr:cNvPr descr="http://sistemas.agricultura.gov.br/infra_css/imagens/espaco.gif" id="0" name="image2.gif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343</xdr:row>
      <xdr:rowOff>0</xdr:rowOff>
    </xdr:from>
    <xdr:ext cx="38100" cy="152400"/>
    <xdr:pic>
      <xdr:nvPicPr>
        <xdr:cNvPr descr="http://sistemas.agricultura.gov.br/infra_css/imagens/espaco.gif" id="0" name="image2.gif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389</xdr:row>
      <xdr:rowOff>0</xdr:rowOff>
    </xdr:from>
    <xdr:ext cx="38100" cy="152400"/>
    <xdr:pic>
      <xdr:nvPicPr>
        <xdr:cNvPr descr="http://sistemas.agricultura.gov.br/infra_css/imagens/espaco.gif" id="0" name="image2.gif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394</xdr:row>
      <xdr:rowOff>0</xdr:rowOff>
    </xdr:from>
    <xdr:ext cx="38100" cy="152400"/>
    <xdr:pic>
      <xdr:nvPicPr>
        <xdr:cNvPr descr="http://sistemas.agricultura.gov.br/infra_css/imagens/espaco.gif" id="0" name="image2.gif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397</xdr:row>
      <xdr:rowOff>0</xdr:rowOff>
    </xdr:from>
    <xdr:ext cx="38100" cy="152400"/>
    <xdr:pic>
      <xdr:nvPicPr>
        <xdr:cNvPr descr="http://sistemas.agricultura.gov.br/infra_css/imagens/espaco.gif" id="0" name="image2.gif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409</xdr:row>
      <xdr:rowOff>0</xdr:rowOff>
    </xdr:from>
    <xdr:ext cx="38100" cy="152400"/>
    <xdr:pic>
      <xdr:nvPicPr>
        <xdr:cNvPr descr="http://sistemas.agricultura.gov.br/infra_css/imagens/espaco.gif" id="0" name="image2.gif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17</xdr:col>
      <xdr:colOff>19050</xdr:colOff>
      <xdr:row>1</xdr:row>
      <xdr:rowOff>171450</xdr:rowOff>
    </xdr:from>
    <xdr:ext cx="2581275" cy="1200150"/>
    <xdr:pic>
      <xdr:nvPicPr>
        <xdr:cNvPr id="0" name="image1.jpg" title="Imagem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0</xdr:colOff>
      <xdr:row>151</xdr:row>
      <xdr:rowOff>0</xdr:rowOff>
    </xdr:from>
    <xdr:ext cx="38100" cy="152400"/>
    <xdr:pic>
      <xdr:nvPicPr>
        <xdr:cNvPr descr="http://sistemas.agricultura.gov.br/infra_css/imagens/espaco.gif" id="0" name="image2.gif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197</xdr:row>
      <xdr:rowOff>0</xdr:rowOff>
    </xdr:from>
    <xdr:ext cx="38100" cy="152400"/>
    <xdr:pic>
      <xdr:nvPicPr>
        <xdr:cNvPr descr="http://sistemas.agricultura.gov.br/infra_css/imagens/espaco.gif" id="0" name="image2.gif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202</xdr:row>
      <xdr:rowOff>0</xdr:rowOff>
    </xdr:from>
    <xdr:ext cx="38100" cy="152400"/>
    <xdr:pic>
      <xdr:nvPicPr>
        <xdr:cNvPr descr="http://sistemas.agricultura.gov.br/infra_css/imagens/espaco.gif" id="0" name="image2.gif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205</xdr:row>
      <xdr:rowOff>0</xdr:rowOff>
    </xdr:from>
    <xdr:ext cx="38100" cy="152400"/>
    <xdr:pic>
      <xdr:nvPicPr>
        <xdr:cNvPr descr="http://sistemas.agricultura.gov.br/infra_css/imagens/espaco.gif" id="0" name="image2.gif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217</xdr:row>
      <xdr:rowOff>0</xdr:rowOff>
    </xdr:from>
    <xdr:ext cx="38100" cy="152400"/>
    <xdr:pic>
      <xdr:nvPicPr>
        <xdr:cNvPr descr="http://sistemas.agricultura.gov.br/infra_css/imagens/espaco.gif" id="0" name="image2.gif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153</xdr:row>
      <xdr:rowOff>0</xdr:rowOff>
    </xdr:from>
    <xdr:ext cx="38100" cy="152400"/>
    <xdr:pic>
      <xdr:nvPicPr>
        <xdr:cNvPr descr="http://sistemas.agricultura.gov.br/infra_css/imagens/espaco.gif" id="0" name="image2.gif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152</xdr:row>
      <xdr:rowOff>0</xdr:rowOff>
    </xdr:from>
    <xdr:ext cx="38100" cy="152400"/>
    <xdr:pic>
      <xdr:nvPicPr>
        <xdr:cNvPr descr="http://sistemas.agricultura.gov.br/infra_css/imagens/espaco.gif" id="0" name="image2.gif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324</xdr:row>
      <xdr:rowOff>0</xdr:rowOff>
    </xdr:from>
    <xdr:ext cx="38100" cy="152400"/>
    <xdr:pic>
      <xdr:nvPicPr>
        <xdr:cNvPr descr="http://sistemas.agricultura.gov.br/infra_css/imagens/espaco.gif" id="0" name="image2.gif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370</xdr:row>
      <xdr:rowOff>0</xdr:rowOff>
    </xdr:from>
    <xdr:ext cx="38100" cy="152400"/>
    <xdr:pic>
      <xdr:nvPicPr>
        <xdr:cNvPr descr="http://sistemas.agricultura.gov.br/infra_css/imagens/espaco.gif" id="0" name="image2.gif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375</xdr:row>
      <xdr:rowOff>0</xdr:rowOff>
    </xdr:from>
    <xdr:ext cx="38100" cy="152400"/>
    <xdr:pic>
      <xdr:nvPicPr>
        <xdr:cNvPr descr="http://sistemas.agricultura.gov.br/infra_css/imagens/espaco.gif" id="0" name="image2.gif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378</xdr:row>
      <xdr:rowOff>0</xdr:rowOff>
    </xdr:from>
    <xdr:ext cx="38100" cy="152400"/>
    <xdr:pic>
      <xdr:nvPicPr>
        <xdr:cNvPr descr="http://sistemas.agricultura.gov.br/infra_css/imagens/espaco.gif" id="0" name="image2.gif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390</xdr:row>
      <xdr:rowOff>0</xdr:rowOff>
    </xdr:from>
    <xdr:ext cx="38100" cy="152400"/>
    <xdr:pic>
      <xdr:nvPicPr>
        <xdr:cNvPr descr="http://sistemas.agricultura.gov.br/infra_css/imagens/espaco.gif" id="0" name="image2.gif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17</xdr:col>
      <xdr:colOff>19050</xdr:colOff>
      <xdr:row>2</xdr:row>
      <xdr:rowOff>171450</xdr:rowOff>
    </xdr:from>
    <xdr:ext cx="2581275" cy="1200150"/>
    <xdr:pic>
      <xdr:nvPicPr>
        <xdr:cNvPr id="0" name="image1.jpg" title="Imagem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0</xdr:colOff>
      <xdr:row>151</xdr:row>
      <xdr:rowOff>0</xdr:rowOff>
    </xdr:from>
    <xdr:ext cx="38100" cy="152400"/>
    <xdr:pic>
      <xdr:nvPicPr>
        <xdr:cNvPr descr="http://sistemas.agricultura.gov.br/infra_css/imagens/espaco.gif" id="0" name="image2.gif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197</xdr:row>
      <xdr:rowOff>0</xdr:rowOff>
    </xdr:from>
    <xdr:ext cx="38100" cy="152400"/>
    <xdr:pic>
      <xdr:nvPicPr>
        <xdr:cNvPr descr="http://sistemas.agricultura.gov.br/infra_css/imagens/espaco.gif" id="0" name="image2.gif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202</xdr:row>
      <xdr:rowOff>0</xdr:rowOff>
    </xdr:from>
    <xdr:ext cx="38100" cy="152400"/>
    <xdr:pic>
      <xdr:nvPicPr>
        <xdr:cNvPr descr="http://sistemas.agricultura.gov.br/infra_css/imagens/espaco.gif" id="0" name="image2.gif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205</xdr:row>
      <xdr:rowOff>0</xdr:rowOff>
    </xdr:from>
    <xdr:ext cx="38100" cy="152400"/>
    <xdr:pic>
      <xdr:nvPicPr>
        <xdr:cNvPr descr="http://sistemas.agricultura.gov.br/infra_css/imagens/espaco.gif" id="0" name="image2.gif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217</xdr:row>
      <xdr:rowOff>0</xdr:rowOff>
    </xdr:from>
    <xdr:ext cx="38100" cy="152400"/>
    <xdr:pic>
      <xdr:nvPicPr>
        <xdr:cNvPr descr="http://sistemas.agricultura.gov.br/infra_css/imagens/espaco.gif" id="0" name="image2.gif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17</xdr:col>
      <xdr:colOff>19050</xdr:colOff>
      <xdr:row>1</xdr:row>
      <xdr:rowOff>123825</xdr:rowOff>
    </xdr:from>
    <xdr:ext cx="2581275" cy="1200150"/>
    <xdr:pic>
      <xdr:nvPicPr>
        <xdr:cNvPr id="0" name="image1.jpg" title="Imagem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0</xdr:colOff>
      <xdr:row>200</xdr:row>
      <xdr:rowOff>0</xdr:rowOff>
    </xdr:from>
    <xdr:ext cx="47625" cy="190500"/>
    <xdr:pic>
      <xdr:nvPicPr>
        <xdr:cNvPr id="0" name="image2.gif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205</xdr:row>
      <xdr:rowOff>0</xdr:rowOff>
    </xdr:from>
    <xdr:ext cx="47625" cy="190500"/>
    <xdr:pic>
      <xdr:nvPicPr>
        <xdr:cNvPr id="0" name="image2.gif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208</xdr:row>
      <xdr:rowOff>0</xdr:rowOff>
    </xdr:from>
    <xdr:ext cx="47625" cy="190500"/>
    <xdr:pic>
      <xdr:nvPicPr>
        <xdr:cNvPr id="0" name="image2.gif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220</xdr:row>
      <xdr:rowOff>0</xdr:rowOff>
    </xdr:from>
    <xdr:ext cx="47625" cy="190500"/>
    <xdr:pic>
      <xdr:nvPicPr>
        <xdr:cNvPr id="0" name="image2.gif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17</xdr:col>
      <xdr:colOff>323850</xdr:colOff>
      <xdr:row>1</xdr:row>
      <xdr:rowOff>-19050</xdr:rowOff>
    </xdr:from>
    <xdr:ext cx="2790825" cy="1304925"/>
    <xdr:pic>
      <xdr:nvPicPr>
        <xdr:cNvPr id="0" name="image1.jpg" title="Imagem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0</xdr:colOff>
      <xdr:row>151</xdr:row>
      <xdr:rowOff>0</xdr:rowOff>
    </xdr:from>
    <xdr:ext cx="38100" cy="152400"/>
    <xdr:pic>
      <xdr:nvPicPr>
        <xdr:cNvPr descr="http://sistemas.agricultura.gov.br/infra_css/imagens/espaco.gif" id="0" name="image2.gif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197</xdr:row>
      <xdr:rowOff>0</xdr:rowOff>
    </xdr:from>
    <xdr:ext cx="38100" cy="152400"/>
    <xdr:pic>
      <xdr:nvPicPr>
        <xdr:cNvPr descr="http://sistemas.agricultura.gov.br/infra_css/imagens/espaco.gif" id="0" name="image2.gif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202</xdr:row>
      <xdr:rowOff>0</xdr:rowOff>
    </xdr:from>
    <xdr:ext cx="38100" cy="152400"/>
    <xdr:pic>
      <xdr:nvPicPr>
        <xdr:cNvPr descr="http://sistemas.agricultura.gov.br/infra_css/imagens/espaco.gif" id="0" name="image2.gif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205</xdr:row>
      <xdr:rowOff>0</xdr:rowOff>
    </xdr:from>
    <xdr:ext cx="38100" cy="152400"/>
    <xdr:pic>
      <xdr:nvPicPr>
        <xdr:cNvPr descr="http://sistemas.agricultura.gov.br/infra_css/imagens/espaco.gif" id="0" name="image2.gif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217</xdr:row>
      <xdr:rowOff>0</xdr:rowOff>
    </xdr:from>
    <xdr:ext cx="38100" cy="152400"/>
    <xdr:pic>
      <xdr:nvPicPr>
        <xdr:cNvPr descr="http://sistemas.agricultura.gov.br/infra_css/imagens/espaco.gif" id="0" name="image2.gif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17</xdr:col>
      <xdr:colOff>19050</xdr:colOff>
      <xdr:row>2</xdr:row>
      <xdr:rowOff>123825</xdr:rowOff>
    </xdr:from>
    <xdr:ext cx="2581275" cy="1200150"/>
    <xdr:pic>
      <xdr:nvPicPr>
        <xdr:cNvPr id="0" name="image1.jpg" title="Imagem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17</xdr:col>
      <xdr:colOff>19050</xdr:colOff>
      <xdr:row>2</xdr:row>
      <xdr:rowOff>123825</xdr:rowOff>
    </xdr:from>
    <xdr:ext cx="2581275" cy="1200150"/>
    <xdr:pic>
      <xdr:nvPicPr>
        <xdr:cNvPr id="0" name="image1.jpg" title="Imagem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17</xdr:col>
      <xdr:colOff>19050</xdr:colOff>
      <xdr:row>2</xdr:row>
      <xdr:rowOff>123825</xdr:rowOff>
    </xdr:from>
    <xdr:ext cx="2581275" cy="1200150"/>
    <xdr:pic>
      <xdr:nvPicPr>
        <xdr:cNvPr id="0" name="image1.jpg" title="Imagem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17</xdr:col>
      <xdr:colOff>19050</xdr:colOff>
      <xdr:row>2</xdr:row>
      <xdr:rowOff>123825</xdr:rowOff>
    </xdr:from>
    <xdr:ext cx="2581275" cy="1200150"/>
    <xdr:pic>
      <xdr:nvPicPr>
        <xdr:cNvPr id="0" name="image1.jpg" title="Imagem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17</xdr:col>
      <xdr:colOff>180975</xdr:colOff>
      <xdr:row>1</xdr:row>
      <xdr:rowOff>123825</xdr:rowOff>
    </xdr:from>
    <xdr:ext cx="5915025" cy="1457325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17</xdr:col>
      <xdr:colOff>180975</xdr:colOff>
      <xdr:row>2</xdr:row>
      <xdr:rowOff>38100</xdr:rowOff>
    </xdr:from>
    <xdr:ext cx="5915025" cy="14097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17</xdr:col>
      <xdr:colOff>180975</xdr:colOff>
      <xdr:row>2</xdr:row>
      <xdr:rowOff>38100</xdr:rowOff>
    </xdr:from>
    <xdr:ext cx="5915025" cy="1381125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17</xdr:col>
      <xdr:colOff>180975</xdr:colOff>
      <xdr:row>2</xdr:row>
      <xdr:rowOff>38100</xdr:rowOff>
    </xdr:from>
    <xdr:ext cx="5915025" cy="1438275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17</xdr:col>
      <xdr:colOff>85725</xdr:colOff>
      <xdr:row>1</xdr:row>
      <xdr:rowOff>19050</xdr:rowOff>
    </xdr:from>
    <xdr:ext cx="6534150" cy="15240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16</xdr:col>
      <xdr:colOff>142875</xdr:colOff>
      <xdr:row>1</xdr:row>
      <xdr:rowOff>76200</xdr:rowOff>
    </xdr:from>
    <xdr:ext cx="6867525" cy="13716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1552575</xdr:colOff>
      <xdr:row>0</xdr:row>
      <xdr:rowOff>95250</xdr:rowOff>
    </xdr:from>
    <xdr:ext cx="2085975" cy="2076450"/>
    <xdr:pic>
      <xdr:nvPicPr>
        <xdr:cNvPr id="0" name="image3.png" title="Imagem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18</xdr:col>
      <xdr:colOff>514350</xdr:colOff>
      <xdr:row>0</xdr:row>
      <xdr:rowOff>95250</xdr:rowOff>
    </xdr:from>
    <xdr:ext cx="3152775" cy="1466850"/>
    <xdr:pic>
      <xdr:nvPicPr>
        <xdr:cNvPr id="0" name="image1.jpg" title="Imagem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15</xdr:col>
      <xdr:colOff>666750</xdr:colOff>
      <xdr:row>1</xdr:row>
      <xdr:rowOff>200025</xdr:rowOff>
    </xdr:from>
    <xdr:ext cx="7010400" cy="1304925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16</xdr:col>
      <xdr:colOff>180975</xdr:colOff>
      <xdr:row>1</xdr:row>
      <xdr:rowOff>171450</xdr:rowOff>
    </xdr:from>
    <xdr:ext cx="6686550" cy="676275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17</xdr:col>
      <xdr:colOff>85725</xdr:colOff>
      <xdr:row>1</xdr:row>
      <xdr:rowOff>123825</xdr:rowOff>
    </xdr:from>
    <xdr:ext cx="6305550" cy="1419225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16</xdr:col>
      <xdr:colOff>209550</xdr:colOff>
      <xdr:row>2</xdr:row>
      <xdr:rowOff>28575</xdr:rowOff>
    </xdr:from>
    <xdr:ext cx="6448425" cy="13525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16</xdr:col>
      <xdr:colOff>209550</xdr:colOff>
      <xdr:row>2</xdr:row>
      <xdr:rowOff>28575</xdr:rowOff>
    </xdr:from>
    <xdr:ext cx="6448425" cy="13525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16</xdr:col>
      <xdr:colOff>209550</xdr:colOff>
      <xdr:row>2</xdr:row>
      <xdr:rowOff>28575</xdr:rowOff>
    </xdr:from>
    <xdr:ext cx="6448425" cy="13525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16</xdr:col>
      <xdr:colOff>209550</xdr:colOff>
      <xdr:row>2</xdr:row>
      <xdr:rowOff>28575</xdr:rowOff>
    </xdr:from>
    <xdr:ext cx="6448425" cy="13525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16</xdr:col>
      <xdr:colOff>209550</xdr:colOff>
      <xdr:row>2</xdr:row>
      <xdr:rowOff>28575</xdr:rowOff>
    </xdr:from>
    <xdr:ext cx="6448425" cy="13525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16</xdr:col>
      <xdr:colOff>209550</xdr:colOff>
      <xdr:row>2</xdr:row>
      <xdr:rowOff>28575</xdr:rowOff>
    </xdr:from>
    <xdr:ext cx="6448425" cy="13525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absoluteAnchor>
    <xdr:pos x="0" y="0"/>
    <xdr:ext cx="8610600" cy="6276975"/>
    <xdr:graphicFrame>
      <xdr:nvGraphicFramePr>
        <xdr:cNvPr id="1869517397" name="Chart 1" title="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1"/>
        </a:graphicData>
      </a:graphic>
    </xdr:graphicFrame>
    <xdr:clientData fLocksWithSheet="0"/>
  </xdr:absoluteAnchor>
</xdr:wsDr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absoluteAnchor>
    <xdr:pos x="0" y="0"/>
    <xdr:ext cx="8610600" cy="6276975"/>
    <xdr:graphicFrame>
      <xdr:nvGraphicFramePr>
        <xdr:cNvPr id="927714007" name="Chart 2" title="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1"/>
        </a:graphicData>
      </a:graphic>
    </xdr:graphicFrame>
    <xdr:clientData fLocksWithSheet="0"/>
  </xdr:absoluteAnchor>
</xdr:wsDr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absoluteAnchor>
    <xdr:pos x="0" y="0"/>
    <xdr:ext cx="8610600" cy="6276975"/>
    <xdr:graphicFrame>
      <xdr:nvGraphicFramePr>
        <xdr:cNvPr id="1453519629" name="Chart 3" title="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1"/>
        </a:graphicData>
      </a:graphic>
    </xdr:graphicFrame>
    <xdr:clientData fLocksWithSheet="0"/>
  </xdr:absoluteAnchor>
</xdr:wsDr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absoluteAnchor>
    <xdr:pos x="0" y="0"/>
    <xdr:ext cx="8610600" cy="6276975"/>
    <xdr:graphicFrame>
      <xdr:nvGraphicFramePr>
        <xdr:cNvPr id="2108036858" name="Chart 4" title="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1"/>
        </a:graphicData>
      </a:graphic>
    </xdr:graphicFrame>
    <xdr:clientData fLocksWithSheet="0"/>
  </xdr:absoluteAnchor>
</xdr:wsDr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absoluteAnchor>
    <xdr:pos x="0" y="0"/>
    <xdr:ext cx="8610600" cy="6276975"/>
    <xdr:graphicFrame>
      <xdr:nvGraphicFramePr>
        <xdr:cNvPr id="830287268" name="Chart 5" title="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1"/>
        </a:graphicData>
      </a:graphic>
    </xdr:graphicFrame>
    <xdr:clientData fLocksWithSheet="0"/>
  </xdr:absoluteAnchor>
</xdr:wsDr>
</file>

<file path=xl/drawings/drawing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absoluteAnchor>
    <xdr:pos x="0" y="0"/>
    <xdr:ext cx="8610600" cy="6276975"/>
    <xdr:graphicFrame>
      <xdr:nvGraphicFramePr>
        <xdr:cNvPr id="1389783274" name="Chart 6" title="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1"/>
        </a:graphicData>
      </a:graphic>
    </xdr:graphicFrame>
    <xdr:clientData fLocksWithSheet="0"/>
  </xdr:absoluteAnchor>
</xdr:wsDr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1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1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1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1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1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1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1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1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1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2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2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2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2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2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2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6.xml"/></Relationships>
</file>

<file path=xl/worksheets/_rels/sheet2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7.xml"/></Relationships>
</file>

<file path=xl/worksheets/_rels/sheet2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8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9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workbookViewId="0">
      <pane xSplit="1.0" ySplit="1.0" topLeftCell="B2" activePane="bottomRight" state="frozen"/>
      <selection activeCell="B1" sqref="B1" pane="topRight"/>
      <selection activeCell="A2" sqref="A2" pane="bottomLeft"/>
      <selection activeCell="B2" sqref="B2" pane="bottomRight"/>
    </sheetView>
  </sheetViews>
  <sheetFormatPr customHeight="1" defaultColWidth="14.43" defaultRowHeight="15.0"/>
  <cols>
    <col customWidth="1" min="1" max="1" width="16.14"/>
    <col customWidth="1" min="2" max="2" width="23.86"/>
    <col customWidth="1" min="3" max="4" width="22.86"/>
    <col customWidth="1" min="5" max="5" width="47.71"/>
    <col customWidth="1" min="6" max="6" width="27.29"/>
    <col customWidth="1" min="7" max="7" width="12.29"/>
    <col customWidth="1" min="8" max="8" width="20.29"/>
    <col customWidth="1" min="9" max="9" width="24.71"/>
    <col customWidth="1" min="10" max="10" width="6.71"/>
    <col customWidth="1" min="11" max="11" width="77.43"/>
    <col customWidth="1" min="12" max="12" width="57.86"/>
    <col customWidth="1" min="13" max="13" width="38.29"/>
    <col customWidth="1" min="14" max="14" width="7.71"/>
    <col customWidth="1" min="15" max="15" width="24.86"/>
    <col customWidth="1" min="16" max="16" width="9.86"/>
    <col customWidth="1" min="17" max="17" width="3.43"/>
    <col customWidth="1" min="18" max="18" width="39.29"/>
    <col customWidth="1" min="19" max="19" width="24.57"/>
    <col customWidth="1" min="20" max="20" width="11.0"/>
    <col customWidth="1" min="21" max="26" width="8.71"/>
  </cols>
  <sheetData>
    <row r="1">
      <c r="A1" s="1" t="s">
        <v>0</v>
      </c>
      <c r="B1" s="2" t="s">
        <v>1</v>
      </c>
      <c r="C1" s="2" t="s">
        <v>2</v>
      </c>
      <c r="D1" s="3" t="s">
        <v>3</v>
      </c>
      <c r="E1" s="4" t="s">
        <v>4</v>
      </c>
      <c r="F1" s="5" t="s">
        <v>5</v>
      </c>
      <c r="G1" s="4" t="s">
        <v>6</v>
      </c>
      <c r="H1" s="5" t="s">
        <v>7</v>
      </c>
      <c r="I1" s="3" t="s">
        <v>8</v>
      </c>
      <c r="J1" s="4" t="s">
        <v>9</v>
      </c>
      <c r="K1" s="4" t="s">
        <v>10</v>
      </c>
      <c r="L1" s="4" t="s">
        <v>11</v>
      </c>
      <c r="M1" s="6" t="s">
        <v>12</v>
      </c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</row>
    <row r="2">
      <c r="A2" s="8" t="s">
        <v>13</v>
      </c>
      <c r="B2" s="9" t="s">
        <v>14</v>
      </c>
      <c r="C2" s="9">
        <v>2017.0</v>
      </c>
      <c r="D2" s="10">
        <v>43055.0</v>
      </c>
      <c r="E2" s="11" t="s">
        <v>15</v>
      </c>
      <c r="F2" s="12" t="s">
        <v>16</v>
      </c>
      <c r="G2" s="12" t="s">
        <v>17</v>
      </c>
      <c r="H2" s="11" t="s">
        <v>18</v>
      </c>
      <c r="I2" s="13">
        <v>44956.0</v>
      </c>
      <c r="J2" s="12">
        <v>1.0</v>
      </c>
      <c r="K2" s="12" t="s">
        <v>19</v>
      </c>
      <c r="L2" s="12" t="s">
        <v>20</v>
      </c>
      <c r="M2" s="14">
        <f t="shared" ref="M2:M353" si="1">I2-D2</f>
        <v>1901</v>
      </c>
      <c r="N2" s="15"/>
      <c r="O2" s="16" t="s">
        <v>21</v>
      </c>
      <c r="P2" s="17"/>
      <c r="Q2" s="15"/>
      <c r="R2" s="15"/>
      <c r="S2" s="15"/>
      <c r="T2" s="15"/>
      <c r="U2" s="15"/>
      <c r="V2" s="15"/>
      <c r="W2" s="15"/>
      <c r="X2" s="15"/>
      <c r="Y2" s="15"/>
      <c r="Z2" s="15"/>
    </row>
    <row r="3">
      <c r="A3" s="18" t="s">
        <v>22</v>
      </c>
      <c r="B3" s="19" t="s">
        <v>23</v>
      </c>
      <c r="C3" s="19">
        <v>2019.0</v>
      </c>
      <c r="D3" s="20">
        <v>43662.0</v>
      </c>
      <c r="E3" s="21" t="s">
        <v>24</v>
      </c>
      <c r="F3" s="21" t="s">
        <v>25</v>
      </c>
      <c r="G3" s="22" t="s">
        <v>17</v>
      </c>
      <c r="H3" s="22" t="s">
        <v>26</v>
      </c>
      <c r="I3" s="23">
        <v>44956.0</v>
      </c>
      <c r="J3" s="21">
        <v>1.0</v>
      </c>
      <c r="K3" s="21" t="s">
        <v>19</v>
      </c>
      <c r="L3" s="21" t="s">
        <v>20</v>
      </c>
      <c r="M3" s="24">
        <f t="shared" si="1"/>
        <v>1294</v>
      </c>
      <c r="N3" s="25"/>
      <c r="O3" s="26" t="s">
        <v>27</v>
      </c>
      <c r="P3" s="27">
        <f>COUNTIF($G$2:$G$351,"PT")</f>
        <v>0</v>
      </c>
      <c r="Q3" s="25"/>
      <c r="R3" s="25"/>
      <c r="S3" s="25"/>
      <c r="T3" s="25"/>
      <c r="U3" s="25"/>
      <c r="V3" s="25"/>
      <c r="W3" s="25"/>
      <c r="X3" s="25"/>
      <c r="Y3" s="25"/>
      <c r="Z3" s="25"/>
    </row>
    <row r="4">
      <c r="A4" s="8" t="s">
        <v>28</v>
      </c>
      <c r="B4" s="9" t="s">
        <v>29</v>
      </c>
      <c r="C4" s="9">
        <v>2022.0</v>
      </c>
      <c r="D4" s="10">
        <v>44764.0</v>
      </c>
      <c r="E4" s="11" t="s">
        <v>30</v>
      </c>
      <c r="F4" s="12" t="s">
        <v>31</v>
      </c>
      <c r="G4" s="12" t="s">
        <v>17</v>
      </c>
      <c r="H4" s="11" t="s">
        <v>32</v>
      </c>
      <c r="I4" s="13">
        <v>44956.0</v>
      </c>
      <c r="J4" s="12">
        <v>1.0</v>
      </c>
      <c r="K4" s="12" t="s">
        <v>19</v>
      </c>
      <c r="L4" s="12" t="s">
        <v>33</v>
      </c>
      <c r="M4" s="28">
        <f t="shared" si="1"/>
        <v>192</v>
      </c>
      <c r="N4" s="25"/>
      <c r="O4" s="29" t="s">
        <v>34</v>
      </c>
      <c r="P4" s="30">
        <f>COUNTIF($G2:$G$351,"PTN")</f>
        <v>5</v>
      </c>
      <c r="Q4" s="25"/>
      <c r="R4" s="25"/>
      <c r="S4" s="25"/>
      <c r="T4" s="25"/>
      <c r="U4" s="25"/>
      <c r="V4" s="25"/>
      <c r="W4" s="25"/>
      <c r="X4" s="25"/>
      <c r="Y4" s="25"/>
      <c r="Z4" s="25"/>
    </row>
    <row r="5">
      <c r="A5" s="18" t="s">
        <v>35</v>
      </c>
      <c r="B5" s="19" t="s">
        <v>36</v>
      </c>
      <c r="C5" s="19">
        <v>2019.0</v>
      </c>
      <c r="D5" s="20">
        <v>43578.0</v>
      </c>
      <c r="E5" s="21" t="s">
        <v>37</v>
      </c>
      <c r="F5" s="21" t="s">
        <v>38</v>
      </c>
      <c r="G5" s="22" t="s">
        <v>17</v>
      </c>
      <c r="H5" s="22" t="s">
        <v>39</v>
      </c>
      <c r="I5" s="23">
        <v>44956.0</v>
      </c>
      <c r="J5" s="21">
        <v>1.0</v>
      </c>
      <c r="K5" s="21" t="s">
        <v>19</v>
      </c>
      <c r="L5" s="21" t="s">
        <v>20</v>
      </c>
      <c r="M5" s="31">
        <f t="shared" si="1"/>
        <v>1378</v>
      </c>
      <c r="N5" s="25"/>
      <c r="O5" s="26" t="s">
        <v>40</v>
      </c>
      <c r="P5" s="27">
        <f>COUNTIF($G$2:$G$351,"PTE")</f>
        <v>75</v>
      </c>
      <c r="Q5" s="25"/>
      <c r="R5" s="25"/>
      <c r="S5" s="25"/>
      <c r="T5" s="25"/>
      <c r="U5" s="25"/>
      <c r="V5" s="25"/>
      <c r="W5" s="25"/>
      <c r="X5" s="25"/>
      <c r="Y5" s="25"/>
      <c r="Z5" s="25"/>
    </row>
    <row r="6">
      <c r="A6" s="8" t="s">
        <v>41</v>
      </c>
      <c r="B6" s="9" t="s">
        <v>42</v>
      </c>
      <c r="C6" s="9">
        <v>2018.0</v>
      </c>
      <c r="D6" s="10">
        <v>43224.0</v>
      </c>
      <c r="E6" s="11" t="s">
        <v>43</v>
      </c>
      <c r="F6" s="12" t="s">
        <v>44</v>
      </c>
      <c r="G6" s="12" t="s">
        <v>17</v>
      </c>
      <c r="H6" s="11" t="s">
        <v>45</v>
      </c>
      <c r="I6" s="13">
        <v>44956.0</v>
      </c>
      <c r="J6" s="12">
        <v>1.0</v>
      </c>
      <c r="K6" s="12" t="s">
        <v>19</v>
      </c>
      <c r="L6" s="12" t="s">
        <v>33</v>
      </c>
      <c r="M6" s="28">
        <f t="shared" si="1"/>
        <v>1732</v>
      </c>
      <c r="N6" s="25"/>
      <c r="O6" s="29" t="s">
        <v>46</v>
      </c>
      <c r="P6" s="30">
        <f>COUNTIF($G$2:$G$351,"Pré-Mistura")</f>
        <v>0</v>
      </c>
      <c r="Q6" s="25"/>
      <c r="R6" s="25"/>
      <c r="S6" s="25"/>
      <c r="T6" s="25"/>
      <c r="U6" s="25"/>
      <c r="V6" s="25"/>
      <c r="W6" s="25"/>
      <c r="X6" s="25"/>
      <c r="Y6" s="25"/>
      <c r="Z6" s="25"/>
    </row>
    <row r="7" ht="15.0" customHeight="1">
      <c r="A7" s="18" t="s">
        <v>47</v>
      </c>
      <c r="B7" s="19" t="s">
        <v>48</v>
      </c>
      <c r="C7" s="19">
        <v>2017.0</v>
      </c>
      <c r="D7" s="20">
        <v>42807.0</v>
      </c>
      <c r="E7" s="21" t="s">
        <v>49</v>
      </c>
      <c r="F7" s="21" t="s">
        <v>44</v>
      </c>
      <c r="G7" s="22" t="s">
        <v>17</v>
      </c>
      <c r="H7" s="22" t="s">
        <v>50</v>
      </c>
      <c r="I7" s="23">
        <v>44956.0</v>
      </c>
      <c r="J7" s="21">
        <v>1.0</v>
      </c>
      <c r="K7" s="21" t="s">
        <v>19</v>
      </c>
      <c r="L7" s="21" t="s">
        <v>33</v>
      </c>
      <c r="M7" s="31">
        <f t="shared" si="1"/>
        <v>2149</v>
      </c>
      <c r="N7" s="25"/>
      <c r="O7" s="32" t="s">
        <v>51</v>
      </c>
      <c r="P7" s="17"/>
      <c r="Q7" s="25"/>
      <c r="R7" s="25"/>
      <c r="S7" s="25"/>
      <c r="T7" s="25"/>
      <c r="U7" s="25"/>
      <c r="V7" s="25"/>
      <c r="W7" s="25"/>
      <c r="X7" s="25"/>
      <c r="Y7" s="25"/>
      <c r="Z7" s="25"/>
    </row>
    <row r="8" ht="15.0" customHeight="1">
      <c r="A8" s="8" t="s">
        <v>52</v>
      </c>
      <c r="B8" s="9" t="s">
        <v>53</v>
      </c>
      <c r="C8" s="9">
        <v>2018.0</v>
      </c>
      <c r="D8" s="10">
        <v>43168.0</v>
      </c>
      <c r="E8" s="11" t="s">
        <v>54</v>
      </c>
      <c r="F8" s="12" t="s">
        <v>55</v>
      </c>
      <c r="G8" s="12" t="s">
        <v>17</v>
      </c>
      <c r="H8" s="11" t="s">
        <v>56</v>
      </c>
      <c r="I8" s="13">
        <v>44956.0</v>
      </c>
      <c r="J8" s="12">
        <v>1.0</v>
      </c>
      <c r="K8" s="12" t="s">
        <v>19</v>
      </c>
      <c r="L8" s="12" t="s">
        <v>20</v>
      </c>
      <c r="M8" s="28">
        <f t="shared" si="1"/>
        <v>1788</v>
      </c>
      <c r="N8" s="25"/>
      <c r="O8" s="25"/>
      <c r="P8" s="25"/>
      <c r="Q8" s="25"/>
      <c r="R8" s="25"/>
      <c r="S8" s="25"/>
      <c r="T8" s="25"/>
      <c r="U8" s="25"/>
      <c r="V8" s="25"/>
      <c r="W8" s="25"/>
      <c r="X8" s="25"/>
      <c r="Y8" s="25"/>
      <c r="Z8" s="25"/>
    </row>
    <row r="9">
      <c r="A9" s="18" t="s">
        <v>57</v>
      </c>
      <c r="B9" s="19" t="s">
        <v>58</v>
      </c>
      <c r="C9" s="19">
        <v>2017.0</v>
      </c>
      <c r="D9" s="20">
        <v>42797.0</v>
      </c>
      <c r="E9" s="21" t="s">
        <v>59</v>
      </c>
      <c r="F9" s="21" t="s">
        <v>55</v>
      </c>
      <c r="G9" s="22" t="s">
        <v>17</v>
      </c>
      <c r="H9" s="22" t="s">
        <v>60</v>
      </c>
      <c r="I9" s="23">
        <v>44956.0</v>
      </c>
      <c r="J9" s="21">
        <v>1.0</v>
      </c>
      <c r="K9" s="21" t="s">
        <v>19</v>
      </c>
      <c r="L9" s="21" t="s">
        <v>20</v>
      </c>
      <c r="M9" s="31">
        <f t="shared" si="1"/>
        <v>2159</v>
      </c>
      <c r="N9" s="25"/>
      <c r="O9" s="33" t="s">
        <v>61</v>
      </c>
      <c r="P9" s="34"/>
      <c r="Q9" s="34"/>
      <c r="R9" s="34"/>
      <c r="S9" s="35"/>
      <c r="T9" s="25"/>
      <c r="U9" s="25"/>
      <c r="V9" s="25"/>
      <c r="W9" s="25"/>
      <c r="X9" s="25"/>
      <c r="Y9" s="25"/>
      <c r="Z9" s="25"/>
    </row>
    <row r="10" ht="15.0" customHeight="1">
      <c r="A10" s="8" t="s">
        <v>62</v>
      </c>
      <c r="B10" s="9" t="s">
        <v>63</v>
      </c>
      <c r="C10" s="9">
        <v>2021.0</v>
      </c>
      <c r="D10" s="10">
        <v>44498.0</v>
      </c>
      <c r="E10" s="11" t="s">
        <v>64</v>
      </c>
      <c r="F10" s="12" t="s">
        <v>65</v>
      </c>
      <c r="G10" s="12" t="s">
        <v>17</v>
      </c>
      <c r="H10" s="11" t="s">
        <v>66</v>
      </c>
      <c r="I10" s="13">
        <v>44956.0</v>
      </c>
      <c r="J10" s="12">
        <v>1.0</v>
      </c>
      <c r="K10" s="12" t="s">
        <v>19</v>
      </c>
      <c r="L10" s="12" t="s">
        <v>67</v>
      </c>
      <c r="M10" s="28">
        <f t="shared" si="1"/>
        <v>458</v>
      </c>
      <c r="N10" s="25"/>
      <c r="O10" s="36"/>
      <c r="P10" s="37"/>
      <c r="Q10" s="37"/>
      <c r="R10" s="37"/>
      <c r="S10" s="38"/>
      <c r="T10" s="25"/>
      <c r="U10" s="25"/>
      <c r="V10" s="25"/>
      <c r="W10" s="25"/>
      <c r="X10" s="25"/>
      <c r="Y10" s="25"/>
      <c r="Z10" s="25"/>
    </row>
    <row r="11" ht="15.0" customHeight="1">
      <c r="A11" s="18" t="s">
        <v>68</v>
      </c>
      <c r="B11" s="19" t="s">
        <v>69</v>
      </c>
      <c r="C11" s="19">
        <v>2019.0</v>
      </c>
      <c r="D11" s="20">
        <v>43804.0</v>
      </c>
      <c r="E11" s="21" t="s">
        <v>70</v>
      </c>
      <c r="F11" s="21" t="s">
        <v>71</v>
      </c>
      <c r="G11" s="22" t="s">
        <v>17</v>
      </c>
      <c r="H11" s="22" t="s">
        <v>72</v>
      </c>
      <c r="I11" s="23">
        <v>44957.0</v>
      </c>
      <c r="J11" s="21">
        <v>1.0</v>
      </c>
      <c r="K11" s="21" t="s">
        <v>19</v>
      </c>
      <c r="L11" s="21" t="s">
        <v>33</v>
      </c>
      <c r="M11" s="31">
        <f t="shared" si="1"/>
        <v>1153</v>
      </c>
      <c r="N11" s="25"/>
      <c r="O11" s="39" t="s">
        <v>73</v>
      </c>
      <c r="P11" s="40"/>
      <c r="Q11" s="40"/>
      <c r="R11" s="40"/>
      <c r="S11" s="41"/>
      <c r="T11" s="25"/>
      <c r="U11" s="25"/>
      <c r="V11" s="25"/>
      <c r="W11" s="25"/>
      <c r="X11" s="25"/>
      <c r="Y11" s="25"/>
      <c r="Z11" s="25"/>
    </row>
    <row r="12" ht="15.0" customHeight="1">
      <c r="A12" s="8" t="s">
        <v>74</v>
      </c>
      <c r="B12" s="9" t="s">
        <v>75</v>
      </c>
      <c r="C12" s="9">
        <v>2018.0</v>
      </c>
      <c r="D12" s="10">
        <v>43462.0</v>
      </c>
      <c r="E12" s="11" t="s">
        <v>76</v>
      </c>
      <c r="F12" s="12" t="s">
        <v>55</v>
      </c>
      <c r="G12" s="12" t="s">
        <v>17</v>
      </c>
      <c r="H12" s="11" t="s">
        <v>77</v>
      </c>
      <c r="I12" s="13">
        <v>44957.0</v>
      </c>
      <c r="J12" s="12">
        <v>1.0</v>
      </c>
      <c r="K12" s="12" t="s">
        <v>19</v>
      </c>
      <c r="L12" s="12" t="s">
        <v>20</v>
      </c>
      <c r="M12" s="28">
        <f t="shared" si="1"/>
        <v>1495</v>
      </c>
      <c r="N12" s="42"/>
      <c r="O12" s="43" t="s">
        <v>78</v>
      </c>
      <c r="P12" s="40"/>
      <c r="Q12" s="40"/>
      <c r="R12" s="40"/>
      <c r="S12" s="41"/>
      <c r="T12" s="25"/>
      <c r="U12" s="25"/>
      <c r="V12" s="25"/>
      <c r="W12" s="25"/>
      <c r="X12" s="25"/>
      <c r="Y12" s="25"/>
      <c r="Z12" s="25"/>
    </row>
    <row r="13" ht="15.0" customHeight="1">
      <c r="A13" s="18" t="s">
        <v>79</v>
      </c>
      <c r="B13" s="19" t="s">
        <v>80</v>
      </c>
      <c r="C13" s="19">
        <v>2022.0</v>
      </c>
      <c r="D13" s="20">
        <v>44712.0</v>
      </c>
      <c r="E13" s="21" t="s">
        <v>81</v>
      </c>
      <c r="F13" s="21" t="s">
        <v>16</v>
      </c>
      <c r="G13" s="22" t="s">
        <v>17</v>
      </c>
      <c r="H13" s="22" t="s">
        <v>82</v>
      </c>
      <c r="I13" s="23">
        <v>44957.0</v>
      </c>
      <c r="J13" s="21">
        <v>1.0</v>
      </c>
      <c r="K13" s="21" t="s">
        <v>19</v>
      </c>
      <c r="L13" s="21" t="s">
        <v>20</v>
      </c>
      <c r="M13" s="31">
        <f t="shared" si="1"/>
        <v>245</v>
      </c>
      <c r="N13" s="42"/>
      <c r="O13" s="39" t="s">
        <v>83</v>
      </c>
      <c r="P13" s="40"/>
      <c r="Q13" s="40"/>
      <c r="R13" s="40"/>
      <c r="S13" s="41"/>
      <c r="T13" s="25"/>
      <c r="U13" s="25"/>
      <c r="V13" s="25"/>
      <c r="W13" s="25"/>
      <c r="X13" s="25"/>
      <c r="Y13" s="25"/>
      <c r="Z13" s="25"/>
    </row>
    <row r="14" ht="15.0" customHeight="1">
      <c r="A14" s="8" t="s">
        <v>84</v>
      </c>
      <c r="B14" s="9" t="s">
        <v>85</v>
      </c>
      <c r="C14" s="9">
        <v>2021.0</v>
      </c>
      <c r="D14" s="10">
        <v>44230.0</v>
      </c>
      <c r="E14" s="11" t="s">
        <v>86</v>
      </c>
      <c r="F14" s="12" t="s">
        <v>71</v>
      </c>
      <c r="G14" s="12" t="s">
        <v>17</v>
      </c>
      <c r="H14" s="11" t="s">
        <v>87</v>
      </c>
      <c r="I14" s="13">
        <v>44957.0</v>
      </c>
      <c r="J14" s="12">
        <v>1.0</v>
      </c>
      <c r="K14" s="12" t="s">
        <v>19</v>
      </c>
      <c r="L14" s="12" t="s">
        <v>33</v>
      </c>
      <c r="M14" s="28">
        <f t="shared" si="1"/>
        <v>727</v>
      </c>
      <c r="N14" s="25"/>
      <c r="O14" s="43" t="s">
        <v>88</v>
      </c>
      <c r="P14" s="40"/>
      <c r="Q14" s="40"/>
      <c r="R14" s="40"/>
      <c r="S14" s="41"/>
      <c r="T14" s="25"/>
      <c r="U14" s="25"/>
      <c r="V14" s="25"/>
      <c r="W14" s="25"/>
      <c r="X14" s="25"/>
      <c r="Y14" s="25"/>
      <c r="Z14" s="25"/>
    </row>
    <row r="15" ht="15.0" customHeight="1">
      <c r="A15" s="18" t="s">
        <v>89</v>
      </c>
      <c r="B15" s="19" t="s">
        <v>90</v>
      </c>
      <c r="C15" s="19">
        <v>2020.0</v>
      </c>
      <c r="D15" s="20">
        <v>44186.0</v>
      </c>
      <c r="E15" s="21" t="s">
        <v>91</v>
      </c>
      <c r="F15" s="21" t="s">
        <v>92</v>
      </c>
      <c r="G15" s="22" t="s">
        <v>17</v>
      </c>
      <c r="H15" s="22" t="s">
        <v>93</v>
      </c>
      <c r="I15" s="23">
        <v>44957.0</v>
      </c>
      <c r="J15" s="21">
        <v>1.0</v>
      </c>
      <c r="K15" s="21" t="s">
        <v>19</v>
      </c>
      <c r="L15" s="21" t="s">
        <v>33</v>
      </c>
      <c r="M15" s="31">
        <f t="shared" si="1"/>
        <v>771</v>
      </c>
      <c r="N15" s="25"/>
      <c r="O15" s="25"/>
      <c r="P15" s="25"/>
      <c r="Q15" s="25"/>
      <c r="R15" s="25"/>
      <c r="S15" s="25"/>
      <c r="T15" s="25"/>
      <c r="U15" s="25"/>
      <c r="V15" s="25"/>
      <c r="W15" s="25"/>
      <c r="X15" s="25"/>
      <c r="Y15" s="25"/>
      <c r="Z15" s="25"/>
    </row>
    <row r="16" ht="15.0" customHeight="1">
      <c r="A16" s="8" t="s">
        <v>94</v>
      </c>
      <c r="B16" s="9" t="s">
        <v>95</v>
      </c>
      <c r="C16" s="9">
        <v>2015.0</v>
      </c>
      <c r="D16" s="10">
        <v>42064.0</v>
      </c>
      <c r="E16" s="11" t="s">
        <v>96</v>
      </c>
      <c r="F16" s="12" t="s">
        <v>16</v>
      </c>
      <c r="G16" s="12" t="s">
        <v>17</v>
      </c>
      <c r="H16" s="11" t="s">
        <v>97</v>
      </c>
      <c r="I16" s="13">
        <v>44959.0</v>
      </c>
      <c r="J16" s="12">
        <v>2.0</v>
      </c>
      <c r="K16" s="12" t="s">
        <v>19</v>
      </c>
      <c r="L16" s="12" t="s">
        <v>20</v>
      </c>
      <c r="M16" s="28">
        <f t="shared" si="1"/>
        <v>2895</v>
      </c>
      <c r="N16" s="25"/>
      <c r="O16" s="33" t="s">
        <v>98</v>
      </c>
      <c r="P16" s="34"/>
      <c r="Q16" s="34"/>
      <c r="R16" s="34"/>
      <c r="S16" s="35"/>
      <c r="T16" s="25"/>
      <c r="U16" s="25"/>
      <c r="V16" s="25"/>
      <c r="W16" s="25"/>
      <c r="X16" s="25"/>
      <c r="Y16" s="25"/>
      <c r="Z16" s="25"/>
    </row>
    <row r="17" ht="15.0" customHeight="1">
      <c r="A17" s="18" t="s">
        <v>99</v>
      </c>
      <c r="B17" s="19" t="s">
        <v>100</v>
      </c>
      <c r="C17" s="19">
        <v>2015.0</v>
      </c>
      <c r="D17" s="20">
        <v>42123.0</v>
      </c>
      <c r="E17" s="21" t="s">
        <v>101</v>
      </c>
      <c r="F17" s="21" t="s">
        <v>102</v>
      </c>
      <c r="G17" s="22" t="s">
        <v>17</v>
      </c>
      <c r="H17" s="22" t="s">
        <v>56</v>
      </c>
      <c r="I17" s="44">
        <v>44959.0</v>
      </c>
      <c r="J17" s="21">
        <v>2.0</v>
      </c>
      <c r="K17" s="21" t="s">
        <v>19</v>
      </c>
      <c r="L17" s="21" t="s">
        <v>33</v>
      </c>
      <c r="M17" s="31">
        <f t="shared" si="1"/>
        <v>2836</v>
      </c>
      <c r="N17" s="25"/>
      <c r="O17" s="36"/>
      <c r="P17" s="37"/>
      <c r="Q17" s="37"/>
      <c r="R17" s="37"/>
      <c r="S17" s="38"/>
      <c r="T17" s="25"/>
      <c r="U17" s="25"/>
      <c r="V17" s="25"/>
      <c r="W17" s="25"/>
      <c r="X17" s="25"/>
      <c r="Y17" s="25"/>
      <c r="Z17" s="25"/>
    </row>
    <row r="18" ht="15.75" customHeight="1">
      <c r="A18" s="8" t="s">
        <v>103</v>
      </c>
      <c r="B18" s="9" t="s">
        <v>104</v>
      </c>
      <c r="C18" s="9">
        <v>2015.0</v>
      </c>
      <c r="D18" s="10">
        <v>42191.0</v>
      </c>
      <c r="E18" s="11" t="s">
        <v>105</v>
      </c>
      <c r="F18" s="12" t="s">
        <v>102</v>
      </c>
      <c r="G18" s="12" t="s">
        <v>17</v>
      </c>
      <c r="H18" s="11" t="s">
        <v>77</v>
      </c>
      <c r="I18" s="13">
        <v>44959.0</v>
      </c>
      <c r="J18" s="12">
        <v>2.0</v>
      </c>
      <c r="K18" s="12" t="s">
        <v>19</v>
      </c>
      <c r="L18" s="12" t="s">
        <v>33</v>
      </c>
      <c r="M18" s="28">
        <f t="shared" si="1"/>
        <v>2768</v>
      </c>
      <c r="N18" s="25"/>
      <c r="O18" s="45" t="s">
        <v>106</v>
      </c>
      <c r="P18" s="46" t="s">
        <v>107</v>
      </c>
      <c r="Q18" s="40"/>
      <c r="R18" s="41"/>
      <c r="S18" s="45" t="s">
        <v>108</v>
      </c>
      <c r="T18" s="25"/>
      <c r="U18" s="25"/>
      <c r="V18" s="25"/>
      <c r="W18" s="25"/>
      <c r="X18" s="25"/>
      <c r="Y18" s="25"/>
      <c r="Z18" s="25"/>
    </row>
    <row r="19" ht="15.0" customHeight="1">
      <c r="A19" s="18" t="s">
        <v>109</v>
      </c>
      <c r="B19" s="19" t="s">
        <v>110</v>
      </c>
      <c r="C19" s="19">
        <v>2018.0</v>
      </c>
      <c r="D19" s="20">
        <v>43217.0</v>
      </c>
      <c r="E19" s="21" t="s">
        <v>111</v>
      </c>
      <c r="F19" s="21" t="s">
        <v>102</v>
      </c>
      <c r="G19" s="22" t="s">
        <v>17</v>
      </c>
      <c r="H19" s="22" t="s">
        <v>112</v>
      </c>
      <c r="I19" s="44">
        <v>44959.0</v>
      </c>
      <c r="J19" s="21">
        <v>2.0</v>
      </c>
      <c r="K19" s="21" t="s">
        <v>19</v>
      </c>
      <c r="L19" s="21" t="s">
        <v>33</v>
      </c>
      <c r="M19" s="31">
        <f t="shared" si="1"/>
        <v>1742</v>
      </c>
      <c r="N19" s="25"/>
      <c r="O19" s="47">
        <v>2009.0</v>
      </c>
      <c r="P19" s="39">
        <f>COUNTIF($C$2:$C$351,"2009")</f>
        <v>1</v>
      </c>
      <c r="Q19" s="40"/>
      <c r="R19" s="41"/>
      <c r="S19" s="48">
        <f>(P19/P34)</f>
        <v>0.0125</v>
      </c>
      <c r="T19" s="25"/>
      <c r="U19" s="25"/>
      <c r="V19" s="25"/>
      <c r="W19" s="25"/>
      <c r="X19" s="25"/>
      <c r="Y19" s="25"/>
      <c r="Z19" s="25"/>
    </row>
    <row r="20" ht="15.0" customHeight="1">
      <c r="A20" s="8" t="s">
        <v>113</v>
      </c>
      <c r="B20" s="9" t="s">
        <v>114</v>
      </c>
      <c r="C20" s="9">
        <v>2021.0</v>
      </c>
      <c r="D20" s="10">
        <v>44496.0</v>
      </c>
      <c r="E20" s="11" t="s">
        <v>115</v>
      </c>
      <c r="F20" s="12" t="s">
        <v>65</v>
      </c>
      <c r="G20" s="12" t="s">
        <v>17</v>
      </c>
      <c r="H20" s="11" t="s">
        <v>116</v>
      </c>
      <c r="I20" s="13">
        <v>44959.0</v>
      </c>
      <c r="J20" s="12">
        <v>2.0</v>
      </c>
      <c r="K20" s="12" t="s">
        <v>19</v>
      </c>
      <c r="L20" s="12" t="s">
        <v>67</v>
      </c>
      <c r="M20" s="28">
        <f t="shared" si="1"/>
        <v>463</v>
      </c>
      <c r="N20" s="25"/>
      <c r="O20" s="49">
        <v>2010.0</v>
      </c>
      <c r="P20" s="50">
        <f>COUNTIF($C$2:$C$351,"2010")</f>
        <v>0</v>
      </c>
      <c r="Q20" s="40"/>
      <c r="R20" s="41"/>
      <c r="S20" s="51">
        <f>(P20/P34)</f>
        <v>0</v>
      </c>
      <c r="T20" s="25"/>
      <c r="U20" s="25"/>
      <c r="V20" s="25"/>
      <c r="W20" s="25"/>
      <c r="X20" s="25"/>
      <c r="Y20" s="25"/>
      <c r="Z20" s="25"/>
    </row>
    <row r="21" ht="15.0" customHeight="1">
      <c r="A21" s="18" t="s">
        <v>117</v>
      </c>
      <c r="B21" s="19" t="s">
        <v>118</v>
      </c>
      <c r="C21" s="19">
        <v>2018.0</v>
      </c>
      <c r="D21" s="20">
        <v>43354.0</v>
      </c>
      <c r="E21" s="21" t="s">
        <v>119</v>
      </c>
      <c r="F21" s="21" t="s">
        <v>120</v>
      </c>
      <c r="G21" s="22" t="s">
        <v>17</v>
      </c>
      <c r="H21" s="22" t="s">
        <v>39</v>
      </c>
      <c r="I21" s="44">
        <v>44959.0</v>
      </c>
      <c r="J21" s="21">
        <v>2.0</v>
      </c>
      <c r="K21" s="21" t="s">
        <v>19</v>
      </c>
      <c r="L21" s="21" t="s">
        <v>33</v>
      </c>
      <c r="M21" s="31">
        <f t="shared" si="1"/>
        <v>1605</v>
      </c>
      <c r="N21" s="25"/>
      <c r="O21" s="47">
        <v>2011.0</v>
      </c>
      <c r="P21" s="39">
        <f>COUNTIF($C$2:$C$351,"2011")</f>
        <v>2</v>
      </c>
      <c r="Q21" s="40"/>
      <c r="R21" s="41"/>
      <c r="S21" s="48">
        <f>(P21/P34)</f>
        <v>0.025</v>
      </c>
      <c r="T21" s="25"/>
      <c r="U21" s="25"/>
      <c r="V21" s="25"/>
      <c r="W21" s="25"/>
      <c r="X21" s="25"/>
      <c r="Y21" s="25"/>
      <c r="Z21" s="25"/>
    </row>
    <row r="22" ht="15.0" customHeight="1">
      <c r="A22" s="8" t="s">
        <v>121</v>
      </c>
      <c r="B22" s="9" t="s">
        <v>122</v>
      </c>
      <c r="C22" s="9">
        <v>2014.0</v>
      </c>
      <c r="D22" s="10">
        <v>41844.0</v>
      </c>
      <c r="E22" s="11" t="s">
        <v>123</v>
      </c>
      <c r="F22" s="12" t="s">
        <v>124</v>
      </c>
      <c r="G22" s="12" t="s">
        <v>17</v>
      </c>
      <c r="H22" s="11" t="s">
        <v>125</v>
      </c>
      <c r="I22" s="13">
        <v>44959.0</v>
      </c>
      <c r="J22" s="12">
        <v>2.0</v>
      </c>
      <c r="K22" s="12" t="s">
        <v>19</v>
      </c>
      <c r="L22" s="12" t="s">
        <v>33</v>
      </c>
      <c r="M22" s="28">
        <f t="shared" si="1"/>
        <v>3115</v>
      </c>
      <c r="N22" s="25"/>
      <c r="O22" s="49">
        <v>2012.0</v>
      </c>
      <c r="P22" s="50">
        <f>COUNTIF($C$2:$C$351,"2012")</f>
        <v>0</v>
      </c>
      <c r="Q22" s="40"/>
      <c r="R22" s="41"/>
      <c r="S22" s="51">
        <f>(P22/P34)</f>
        <v>0</v>
      </c>
      <c r="T22" s="25"/>
      <c r="U22" s="25"/>
      <c r="V22" s="25"/>
      <c r="W22" s="25"/>
      <c r="X22" s="25"/>
      <c r="Y22" s="25"/>
      <c r="Z22" s="25"/>
    </row>
    <row r="23" ht="15.0" customHeight="1">
      <c r="A23" s="18" t="s">
        <v>126</v>
      </c>
      <c r="B23" s="19" t="s">
        <v>127</v>
      </c>
      <c r="C23" s="19">
        <v>2019.0</v>
      </c>
      <c r="D23" s="20">
        <v>43538.0</v>
      </c>
      <c r="E23" s="21" t="s">
        <v>128</v>
      </c>
      <c r="F23" s="21" t="s">
        <v>129</v>
      </c>
      <c r="G23" s="22" t="s">
        <v>17</v>
      </c>
      <c r="H23" s="22" t="s">
        <v>130</v>
      </c>
      <c r="I23" s="44">
        <v>44959.0</v>
      </c>
      <c r="J23" s="21">
        <v>2.0</v>
      </c>
      <c r="K23" s="21" t="s">
        <v>19</v>
      </c>
      <c r="L23" s="21" t="s">
        <v>33</v>
      </c>
      <c r="M23" s="31">
        <f t="shared" si="1"/>
        <v>1421</v>
      </c>
      <c r="N23" s="25"/>
      <c r="O23" s="47">
        <v>2013.0</v>
      </c>
      <c r="P23" s="39">
        <f>COUNTIF($C$2:$C$351,"2013")</f>
        <v>1</v>
      </c>
      <c r="Q23" s="40"/>
      <c r="R23" s="41"/>
      <c r="S23" s="48">
        <f>(P23/P34)</f>
        <v>0.0125</v>
      </c>
      <c r="T23" s="25"/>
      <c r="U23" s="25"/>
      <c r="V23" s="25"/>
      <c r="W23" s="25"/>
      <c r="X23" s="25"/>
      <c r="Y23" s="25"/>
      <c r="Z23" s="25"/>
    </row>
    <row r="24" ht="15.0" customHeight="1">
      <c r="A24" s="8" t="s">
        <v>131</v>
      </c>
      <c r="B24" s="9" t="s">
        <v>132</v>
      </c>
      <c r="C24" s="9">
        <v>2019.0</v>
      </c>
      <c r="D24" s="10">
        <v>43754.0</v>
      </c>
      <c r="E24" s="11" t="s">
        <v>133</v>
      </c>
      <c r="F24" s="12" t="s">
        <v>134</v>
      </c>
      <c r="G24" s="12" t="s">
        <v>17</v>
      </c>
      <c r="H24" s="11" t="s">
        <v>130</v>
      </c>
      <c r="I24" s="13">
        <v>44959.0</v>
      </c>
      <c r="J24" s="12">
        <v>2.0</v>
      </c>
      <c r="K24" s="12" t="s">
        <v>19</v>
      </c>
      <c r="L24" s="12" t="s">
        <v>20</v>
      </c>
      <c r="M24" s="28">
        <f t="shared" si="1"/>
        <v>1205</v>
      </c>
      <c r="N24" s="25"/>
      <c r="O24" s="49">
        <v>2014.0</v>
      </c>
      <c r="P24" s="50">
        <f>COUNTIF($C$2:$C$351,"2014")</f>
        <v>3</v>
      </c>
      <c r="Q24" s="40"/>
      <c r="R24" s="41"/>
      <c r="S24" s="51">
        <f>(P24/P34)</f>
        <v>0.0375</v>
      </c>
      <c r="T24" s="25"/>
      <c r="U24" s="25"/>
      <c r="V24" s="25"/>
      <c r="W24" s="25"/>
      <c r="X24" s="25"/>
      <c r="Y24" s="25"/>
      <c r="Z24" s="25"/>
    </row>
    <row r="25" ht="15.0" customHeight="1">
      <c r="A25" s="18" t="s">
        <v>135</v>
      </c>
      <c r="B25" s="19" t="s">
        <v>136</v>
      </c>
      <c r="C25" s="19">
        <v>2019.0</v>
      </c>
      <c r="D25" s="20">
        <v>43662.0</v>
      </c>
      <c r="E25" s="21" t="s">
        <v>137</v>
      </c>
      <c r="F25" s="21" t="s">
        <v>38</v>
      </c>
      <c r="G25" s="22" t="s">
        <v>17</v>
      </c>
      <c r="H25" s="22" t="s">
        <v>138</v>
      </c>
      <c r="I25" s="44">
        <v>44960.0</v>
      </c>
      <c r="J25" s="21">
        <v>2.0</v>
      </c>
      <c r="K25" s="21" t="s">
        <v>19</v>
      </c>
      <c r="L25" s="21" t="s">
        <v>20</v>
      </c>
      <c r="M25" s="31">
        <f t="shared" si="1"/>
        <v>1298</v>
      </c>
      <c r="N25" s="25"/>
      <c r="O25" s="47">
        <v>2015.0</v>
      </c>
      <c r="P25" s="39">
        <f>COUNTIF($C$2:$C$351,"2015")</f>
        <v>7</v>
      </c>
      <c r="Q25" s="40"/>
      <c r="R25" s="41"/>
      <c r="S25" s="48">
        <f>(P25/P34)</f>
        <v>0.0875</v>
      </c>
      <c r="T25" s="25"/>
      <c r="U25" s="25"/>
      <c r="V25" s="25"/>
      <c r="W25" s="25"/>
      <c r="X25" s="25"/>
      <c r="Y25" s="25"/>
      <c r="Z25" s="25"/>
    </row>
    <row r="26" ht="15.0" customHeight="1">
      <c r="A26" s="8" t="s">
        <v>139</v>
      </c>
      <c r="B26" s="9" t="s">
        <v>140</v>
      </c>
      <c r="C26" s="9">
        <v>2009.0</v>
      </c>
      <c r="D26" s="10">
        <v>40149.0</v>
      </c>
      <c r="E26" s="11" t="s">
        <v>141</v>
      </c>
      <c r="F26" s="12" t="s">
        <v>142</v>
      </c>
      <c r="G26" s="12" t="s">
        <v>34</v>
      </c>
      <c r="H26" s="11" t="s">
        <v>143</v>
      </c>
      <c r="I26" s="13">
        <v>44966.0</v>
      </c>
      <c r="J26" s="12">
        <v>2.0</v>
      </c>
      <c r="K26" s="12" t="s">
        <v>144</v>
      </c>
      <c r="L26" s="12" t="s">
        <v>20</v>
      </c>
      <c r="M26" s="28">
        <f t="shared" si="1"/>
        <v>4817</v>
      </c>
      <c r="N26" s="25"/>
      <c r="O26" s="49">
        <v>2016.0</v>
      </c>
      <c r="P26" s="50">
        <f>COUNTIF($C$2:$C$351,"2016")</f>
        <v>11</v>
      </c>
      <c r="Q26" s="40"/>
      <c r="R26" s="41"/>
      <c r="S26" s="51">
        <f>(P26/P34)</f>
        <v>0.1375</v>
      </c>
      <c r="T26" s="25"/>
      <c r="U26" s="25"/>
      <c r="V26" s="25"/>
      <c r="W26" s="25"/>
      <c r="X26" s="25"/>
      <c r="Y26" s="25"/>
      <c r="Z26" s="25"/>
    </row>
    <row r="27" ht="15.0" customHeight="1">
      <c r="A27" s="18" t="s">
        <v>145</v>
      </c>
      <c r="B27" s="19" t="s">
        <v>146</v>
      </c>
      <c r="C27" s="19">
        <v>2018.0</v>
      </c>
      <c r="D27" s="20">
        <v>43402.0</v>
      </c>
      <c r="E27" s="21" t="s">
        <v>147</v>
      </c>
      <c r="F27" s="21" t="s">
        <v>148</v>
      </c>
      <c r="G27" s="22" t="s">
        <v>17</v>
      </c>
      <c r="H27" s="22" t="s">
        <v>149</v>
      </c>
      <c r="I27" s="44">
        <v>44993.0</v>
      </c>
      <c r="J27" s="21">
        <v>3.0</v>
      </c>
      <c r="K27" s="21" t="s">
        <v>19</v>
      </c>
      <c r="L27" s="21" t="s">
        <v>20</v>
      </c>
      <c r="M27" s="31">
        <f t="shared" si="1"/>
        <v>1591</v>
      </c>
      <c r="N27" s="25"/>
      <c r="O27" s="47">
        <v>2017.0</v>
      </c>
      <c r="P27" s="39">
        <f>COUNTIF($C$2:$C$351,"2017")</f>
        <v>10</v>
      </c>
      <c r="Q27" s="40"/>
      <c r="R27" s="41"/>
      <c r="S27" s="48">
        <f>(P27/P34)</f>
        <v>0.125</v>
      </c>
      <c r="T27" s="25"/>
      <c r="U27" s="25"/>
      <c r="V27" s="25"/>
      <c r="W27" s="25"/>
      <c r="X27" s="25"/>
      <c r="Y27" s="25"/>
      <c r="Z27" s="25"/>
    </row>
    <row r="28" ht="15.0" customHeight="1">
      <c r="A28" s="8" t="s">
        <v>150</v>
      </c>
      <c r="B28" s="9" t="s">
        <v>151</v>
      </c>
      <c r="C28" s="9">
        <v>2011.0</v>
      </c>
      <c r="D28" s="10">
        <v>40805.0</v>
      </c>
      <c r="E28" s="11" t="s">
        <v>152</v>
      </c>
      <c r="F28" s="12" t="s">
        <v>55</v>
      </c>
      <c r="G28" s="12" t="s">
        <v>17</v>
      </c>
      <c r="H28" s="11" t="s">
        <v>153</v>
      </c>
      <c r="I28" s="13">
        <v>44993.0</v>
      </c>
      <c r="J28" s="12">
        <v>3.0</v>
      </c>
      <c r="K28" s="12" t="s">
        <v>19</v>
      </c>
      <c r="L28" s="12" t="s">
        <v>20</v>
      </c>
      <c r="M28" s="28">
        <f t="shared" si="1"/>
        <v>4188</v>
      </c>
      <c r="N28" s="25"/>
      <c r="O28" s="49">
        <v>2018.0</v>
      </c>
      <c r="P28" s="50">
        <f>COUNTIF($C$2:$C$351,"2018")</f>
        <v>17</v>
      </c>
      <c r="Q28" s="40"/>
      <c r="R28" s="41"/>
      <c r="S28" s="51">
        <f>(P28/P34)</f>
        <v>0.2125</v>
      </c>
      <c r="T28" s="25"/>
      <c r="U28" s="25"/>
      <c r="V28" s="25"/>
      <c r="W28" s="25"/>
      <c r="X28" s="25"/>
      <c r="Y28" s="25"/>
      <c r="Z28" s="25"/>
    </row>
    <row r="29" ht="15.0" customHeight="1">
      <c r="A29" s="18" t="s">
        <v>154</v>
      </c>
      <c r="B29" s="19" t="s">
        <v>155</v>
      </c>
      <c r="C29" s="19">
        <v>2019.0</v>
      </c>
      <c r="D29" s="20">
        <v>43815.0</v>
      </c>
      <c r="E29" s="21" t="s">
        <v>156</v>
      </c>
      <c r="F29" s="21" t="s">
        <v>157</v>
      </c>
      <c r="G29" s="22" t="s">
        <v>34</v>
      </c>
      <c r="H29" s="22" t="s">
        <v>158</v>
      </c>
      <c r="I29" s="44">
        <v>44993.0</v>
      </c>
      <c r="J29" s="21">
        <v>3.0</v>
      </c>
      <c r="K29" s="21" t="s">
        <v>144</v>
      </c>
      <c r="L29" s="21" t="s">
        <v>20</v>
      </c>
      <c r="M29" s="31">
        <f t="shared" si="1"/>
        <v>1178</v>
      </c>
      <c r="N29" s="25"/>
      <c r="O29" s="47">
        <v>2019.0</v>
      </c>
      <c r="P29" s="39">
        <f>COUNTIF($C$2:$C$351,"2019")</f>
        <v>13</v>
      </c>
      <c r="Q29" s="40"/>
      <c r="R29" s="41"/>
      <c r="S29" s="48">
        <f>(P29/P34)</f>
        <v>0.1625</v>
      </c>
      <c r="T29" s="25"/>
      <c r="U29" s="25"/>
      <c r="V29" s="25"/>
      <c r="W29" s="25"/>
      <c r="X29" s="25"/>
      <c r="Y29" s="25"/>
      <c r="Z29" s="25"/>
    </row>
    <row r="30" ht="15.0" customHeight="1">
      <c r="A30" s="8" t="s">
        <v>159</v>
      </c>
      <c r="B30" s="9" t="s">
        <v>160</v>
      </c>
      <c r="C30" s="9">
        <v>2015.0</v>
      </c>
      <c r="D30" s="10">
        <v>42109.0</v>
      </c>
      <c r="E30" s="11" t="s">
        <v>161</v>
      </c>
      <c r="F30" s="12" t="s">
        <v>162</v>
      </c>
      <c r="G30" s="12" t="s">
        <v>17</v>
      </c>
      <c r="H30" s="11" t="s">
        <v>163</v>
      </c>
      <c r="I30" s="13">
        <v>44993.0</v>
      </c>
      <c r="J30" s="12">
        <v>3.0</v>
      </c>
      <c r="K30" s="12" t="s">
        <v>19</v>
      </c>
      <c r="L30" s="12" t="s">
        <v>20</v>
      </c>
      <c r="M30" s="28">
        <f t="shared" si="1"/>
        <v>2884</v>
      </c>
      <c r="N30" s="25"/>
      <c r="O30" s="49">
        <v>2020.0</v>
      </c>
      <c r="P30" s="50">
        <f>COUNTIF($C$2:$C$351,"2020")</f>
        <v>5</v>
      </c>
      <c r="Q30" s="40"/>
      <c r="R30" s="41"/>
      <c r="S30" s="51">
        <f>(P30/P34)</f>
        <v>0.0625</v>
      </c>
      <c r="T30" s="25"/>
      <c r="U30" s="25"/>
      <c r="V30" s="25"/>
      <c r="W30" s="25"/>
      <c r="X30" s="25"/>
      <c r="Y30" s="25"/>
      <c r="Z30" s="25"/>
    </row>
    <row r="31" ht="15.0" customHeight="1">
      <c r="A31" s="18" t="s">
        <v>164</v>
      </c>
      <c r="B31" s="19" t="s">
        <v>165</v>
      </c>
      <c r="C31" s="19">
        <v>2016.0</v>
      </c>
      <c r="D31" s="20">
        <v>42465.0</v>
      </c>
      <c r="E31" s="21" t="s">
        <v>166</v>
      </c>
      <c r="F31" s="21" t="s">
        <v>167</v>
      </c>
      <c r="G31" s="22" t="s">
        <v>17</v>
      </c>
      <c r="H31" s="22" t="s">
        <v>138</v>
      </c>
      <c r="I31" s="44">
        <v>45007.0</v>
      </c>
      <c r="J31" s="21">
        <v>3.0</v>
      </c>
      <c r="K31" s="21" t="s">
        <v>19</v>
      </c>
      <c r="L31" s="21" t="s">
        <v>20</v>
      </c>
      <c r="M31" s="31">
        <f t="shared" si="1"/>
        <v>2542</v>
      </c>
      <c r="N31" s="25"/>
      <c r="O31" s="47">
        <v>2021.0</v>
      </c>
      <c r="P31" s="39">
        <f>COUNTIF($C$2:$C$351,"2021")</f>
        <v>7</v>
      </c>
      <c r="Q31" s="40"/>
      <c r="R31" s="41"/>
      <c r="S31" s="48">
        <f>(P31/P34)</f>
        <v>0.0875</v>
      </c>
      <c r="T31" s="25"/>
      <c r="U31" s="25"/>
      <c r="V31" s="25"/>
      <c r="W31" s="25"/>
      <c r="X31" s="25"/>
      <c r="Y31" s="25"/>
      <c r="Z31" s="25"/>
    </row>
    <row r="32" ht="15.0" customHeight="1">
      <c r="A32" s="8" t="s">
        <v>168</v>
      </c>
      <c r="B32" s="9" t="s">
        <v>169</v>
      </c>
      <c r="C32" s="9">
        <v>2019.0</v>
      </c>
      <c r="D32" s="52">
        <v>43818.0</v>
      </c>
      <c r="E32" s="11" t="s">
        <v>170</v>
      </c>
      <c r="F32" s="12" t="s">
        <v>171</v>
      </c>
      <c r="G32" s="12" t="s">
        <v>17</v>
      </c>
      <c r="H32" s="11" t="s">
        <v>130</v>
      </c>
      <c r="I32" s="13">
        <v>45012.0</v>
      </c>
      <c r="J32" s="12">
        <v>3.0</v>
      </c>
      <c r="K32" s="12" t="s">
        <v>19</v>
      </c>
      <c r="L32" s="12" t="s">
        <v>20</v>
      </c>
      <c r="M32" s="28">
        <f t="shared" si="1"/>
        <v>1194</v>
      </c>
      <c r="N32" s="25"/>
      <c r="O32" s="49">
        <v>2022.0</v>
      </c>
      <c r="P32" s="50">
        <f>COUNTIF($C$2:$C$351,"2022")</f>
        <v>3</v>
      </c>
      <c r="Q32" s="40"/>
      <c r="R32" s="41"/>
      <c r="S32" s="51">
        <f>(P32/P34)</f>
        <v>0.0375</v>
      </c>
      <c r="T32" s="25"/>
      <c r="U32" s="25"/>
      <c r="V32" s="25"/>
      <c r="W32" s="25"/>
      <c r="X32" s="25"/>
      <c r="Y32" s="25"/>
      <c r="Z32" s="25"/>
    </row>
    <row r="33" ht="15.0" customHeight="1">
      <c r="A33" s="18" t="s">
        <v>172</v>
      </c>
      <c r="B33" s="19" t="s">
        <v>173</v>
      </c>
      <c r="C33" s="19">
        <v>2016.0</v>
      </c>
      <c r="D33" s="23">
        <v>42459.0</v>
      </c>
      <c r="E33" s="21" t="s">
        <v>174</v>
      </c>
      <c r="F33" s="21" t="s">
        <v>167</v>
      </c>
      <c r="G33" s="22" t="s">
        <v>17</v>
      </c>
      <c r="H33" s="22" t="s">
        <v>26</v>
      </c>
      <c r="I33" s="44">
        <v>45012.0</v>
      </c>
      <c r="J33" s="21">
        <v>3.0</v>
      </c>
      <c r="K33" s="21" t="s">
        <v>19</v>
      </c>
      <c r="L33" s="21" t="s">
        <v>20</v>
      </c>
      <c r="M33" s="31">
        <f t="shared" si="1"/>
        <v>2553</v>
      </c>
      <c r="N33" s="25"/>
      <c r="O33" s="53">
        <v>2023.0</v>
      </c>
      <c r="P33" s="54">
        <f>COUNTIF($C$2:$C$351,"2023")</f>
        <v>0</v>
      </c>
      <c r="Q33" s="40"/>
      <c r="R33" s="41"/>
      <c r="S33" s="55">
        <f>(P33/P34)</f>
        <v>0</v>
      </c>
      <c r="T33" s="25"/>
      <c r="U33" s="25"/>
      <c r="V33" s="25"/>
      <c r="W33" s="25"/>
      <c r="X33" s="25"/>
      <c r="Y33" s="25"/>
      <c r="Z33" s="25"/>
    </row>
    <row r="34" ht="15.0" customHeight="1">
      <c r="A34" s="8" t="s">
        <v>175</v>
      </c>
      <c r="B34" s="9" t="s">
        <v>176</v>
      </c>
      <c r="C34" s="9">
        <v>2019.0</v>
      </c>
      <c r="D34" s="13">
        <v>43616.0</v>
      </c>
      <c r="E34" s="11" t="s">
        <v>177</v>
      </c>
      <c r="F34" s="12" t="s">
        <v>178</v>
      </c>
      <c r="G34" s="12" t="s">
        <v>17</v>
      </c>
      <c r="H34" s="11" t="s">
        <v>130</v>
      </c>
      <c r="I34" s="13">
        <v>45012.0</v>
      </c>
      <c r="J34" s="12">
        <v>3.0</v>
      </c>
      <c r="K34" s="12" t="s">
        <v>19</v>
      </c>
      <c r="L34" s="12" t="s">
        <v>20</v>
      </c>
      <c r="M34" s="28">
        <f t="shared" si="1"/>
        <v>1396</v>
      </c>
      <c r="N34" s="25"/>
      <c r="O34" s="45" t="s">
        <v>179</v>
      </c>
      <c r="P34" s="46">
        <f>SUM(P19:R33)</f>
        <v>80</v>
      </c>
      <c r="Q34" s="40"/>
      <c r="R34" s="41"/>
      <c r="S34" s="56">
        <f>SUM(S19:S33)</f>
        <v>1</v>
      </c>
      <c r="T34" s="25"/>
      <c r="U34" s="25"/>
      <c r="V34" s="25"/>
      <c r="W34" s="25"/>
      <c r="X34" s="25"/>
      <c r="Y34" s="25"/>
      <c r="Z34" s="25"/>
    </row>
    <row r="35" ht="15.0" customHeight="1">
      <c r="A35" s="18" t="s">
        <v>180</v>
      </c>
      <c r="B35" s="19" t="s">
        <v>181</v>
      </c>
      <c r="C35" s="19">
        <v>2019.0</v>
      </c>
      <c r="D35" s="23">
        <v>43644.0</v>
      </c>
      <c r="E35" s="21" t="s">
        <v>182</v>
      </c>
      <c r="F35" s="21" t="s">
        <v>38</v>
      </c>
      <c r="G35" s="22" t="s">
        <v>17</v>
      </c>
      <c r="H35" s="22" t="s">
        <v>77</v>
      </c>
      <c r="I35" s="44">
        <v>45012.0</v>
      </c>
      <c r="J35" s="21">
        <v>3.0</v>
      </c>
      <c r="K35" s="21" t="s">
        <v>19</v>
      </c>
      <c r="L35" s="21" t="s">
        <v>20</v>
      </c>
      <c r="M35" s="31">
        <f t="shared" si="1"/>
        <v>1368</v>
      </c>
      <c r="N35" s="25"/>
      <c r="O35" s="25"/>
      <c r="P35" s="25"/>
      <c r="Q35" s="25"/>
      <c r="R35" s="25"/>
      <c r="S35" s="25"/>
      <c r="T35" s="25"/>
      <c r="U35" s="25"/>
      <c r="V35" s="25"/>
      <c r="W35" s="25"/>
      <c r="X35" s="25"/>
      <c r="Y35" s="25"/>
      <c r="Z35" s="25"/>
    </row>
    <row r="36" ht="15.0" customHeight="1">
      <c r="A36" s="8" t="s">
        <v>183</v>
      </c>
      <c r="B36" s="9" t="s">
        <v>184</v>
      </c>
      <c r="C36" s="9">
        <v>2016.0</v>
      </c>
      <c r="D36" s="13">
        <v>42390.0</v>
      </c>
      <c r="E36" s="11" t="s">
        <v>185</v>
      </c>
      <c r="F36" s="12" t="s">
        <v>186</v>
      </c>
      <c r="G36" s="12" t="s">
        <v>17</v>
      </c>
      <c r="H36" s="11" t="s">
        <v>187</v>
      </c>
      <c r="I36" s="13">
        <v>45013.0</v>
      </c>
      <c r="J36" s="12">
        <v>3.0</v>
      </c>
      <c r="K36" s="12" t="s">
        <v>19</v>
      </c>
      <c r="L36" s="12" t="s">
        <v>20</v>
      </c>
      <c r="M36" s="28">
        <f t="shared" si="1"/>
        <v>2623</v>
      </c>
      <c r="N36" s="25"/>
      <c r="O36" s="33" t="s">
        <v>188</v>
      </c>
      <c r="P36" s="34"/>
      <c r="Q36" s="34"/>
      <c r="R36" s="34"/>
      <c r="S36" s="35"/>
      <c r="T36" s="25"/>
      <c r="U36" s="25"/>
      <c r="V36" s="25"/>
      <c r="W36" s="25"/>
      <c r="X36" s="25"/>
      <c r="Y36" s="25"/>
      <c r="Z36" s="25"/>
    </row>
    <row r="37" ht="15.0" customHeight="1">
      <c r="A37" s="18" t="s">
        <v>189</v>
      </c>
      <c r="B37" s="19" t="s">
        <v>190</v>
      </c>
      <c r="C37" s="19">
        <v>2015.0</v>
      </c>
      <c r="D37" s="20">
        <v>42319.0</v>
      </c>
      <c r="E37" s="21" t="s">
        <v>191</v>
      </c>
      <c r="F37" s="21" t="s">
        <v>167</v>
      </c>
      <c r="G37" s="22" t="s">
        <v>17</v>
      </c>
      <c r="H37" s="22" t="s">
        <v>97</v>
      </c>
      <c r="I37" s="23">
        <v>45013.0</v>
      </c>
      <c r="J37" s="21">
        <v>3.0</v>
      </c>
      <c r="K37" s="21" t="s">
        <v>19</v>
      </c>
      <c r="L37" s="21" t="s">
        <v>33</v>
      </c>
      <c r="M37" s="31">
        <f t="shared" si="1"/>
        <v>2694</v>
      </c>
      <c r="N37" s="25"/>
      <c r="O37" s="36"/>
      <c r="P37" s="37"/>
      <c r="Q37" s="37"/>
      <c r="R37" s="37"/>
      <c r="S37" s="38"/>
      <c r="T37" s="25"/>
      <c r="U37" s="25"/>
      <c r="V37" s="25"/>
      <c r="W37" s="25"/>
      <c r="X37" s="25"/>
      <c r="Y37" s="25"/>
      <c r="Z37" s="25"/>
    </row>
    <row r="38" ht="15.0" customHeight="1">
      <c r="A38" s="8" t="s">
        <v>192</v>
      </c>
      <c r="B38" s="9" t="s">
        <v>193</v>
      </c>
      <c r="C38" s="9">
        <v>2020.0</v>
      </c>
      <c r="D38" s="12" t="s">
        <v>194</v>
      </c>
      <c r="E38" s="11" t="s">
        <v>195</v>
      </c>
      <c r="F38" s="12" t="s">
        <v>196</v>
      </c>
      <c r="G38" s="12" t="s">
        <v>17</v>
      </c>
      <c r="H38" s="11" t="s">
        <v>197</v>
      </c>
      <c r="I38" s="13">
        <v>45174.0</v>
      </c>
      <c r="J38" s="12">
        <v>5.0</v>
      </c>
      <c r="K38" s="12" t="s">
        <v>19</v>
      </c>
      <c r="L38" s="12" t="s">
        <v>20</v>
      </c>
      <c r="M38" s="28" t="str">
        <f t="shared" si="1"/>
        <v>#VALUE!</v>
      </c>
      <c r="N38" s="25"/>
      <c r="O38" s="45" t="s">
        <v>198</v>
      </c>
      <c r="P38" s="46" t="s">
        <v>107</v>
      </c>
      <c r="Q38" s="40"/>
      <c r="R38" s="41"/>
      <c r="S38" s="45" t="s">
        <v>108</v>
      </c>
      <c r="T38" s="25"/>
      <c r="U38" s="25"/>
      <c r="V38" s="25"/>
      <c r="W38" s="25"/>
      <c r="X38" s="25"/>
      <c r="Y38" s="25"/>
      <c r="Z38" s="25"/>
    </row>
    <row r="39" ht="15.0" customHeight="1">
      <c r="A39" s="18" t="s">
        <v>199</v>
      </c>
      <c r="B39" s="19" t="s">
        <v>200</v>
      </c>
      <c r="C39" s="19">
        <v>2016.0</v>
      </c>
      <c r="D39" s="20">
        <v>42405.0</v>
      </c>
      <c r="E39" s="21" t="s">
        <v>201</v>
      </c>
      <c r="F39" s="21" t="s">
        <v>167</v>
      </c>
      <c r="G39" s="22" t="s">
        <v>17</v>
      </c>
      <c r="H39" s="22" t="s">
        <v>202</v>
      </c>
      <c r="I39" s="57">
        <v>45204.0</v>
      </c>
      <c r="J39" s="21">
        <v>5.0</v>
      </c>
      <c r="K39" s="21" t="s">
        <v>19</v>
      </c>
      <c r="L39" s="21" t="s">
        <v>20</v>
      </c>
      <c r="M39" s="31">
        <f t="shared" si="1"/>
        <v>2799</v>
      </c>
      <c r="N39" s="25"/>
      <c r="O39" s="49" t="s">
        <v>203</v>
      </c>
      <c r="P39" s="50">
        <f>COUNTIF($J$2:$J$351,"1")</f>
        <v>14</v>
      </c>
      <c r="Q39" s="40"/>
      <c r="R39" s="41"/>
      <c r="S39" s="51">
        <f>(P39/P51)</f>
        <v>0.175</v>
      </c>
      <c r="T39" s="25"/>
      <c r="U39" s="25"/>
      <c r="V39" s="25"/>
      <c r="W39" s="25"/>
      <c r="X39" s="25"/>
      <c r="Y39" s="25"/>
      <c r="Z39" s="25"/>
    </row>
    <row r="40" ht="15.0" customHeight="1">
      <c r="A40" s="8" t="s">
        <v>204</v>
      </c>
      <c r="B40" s="9" t="s">
        <v>205</v>
      </c>
      <c r="C40" s="9">
        <v>2017.0</v>
      </c>
      <c r="D40" s="10">
        <v>42834.0</v>
      </c>
      <c r="E40" s="11" t="s">
        <v>206</v>
      </c>
      <c r="F40" s="12" t="s">
        <v>120</v>
      </c>
      <c r="G40" s="12" t="s">
        <v>17</v>
      </c>
      <c r="H40" s="11" t="s">
        <v>153</v>
      </c>
      <c r="I40" s="58">
        <v>45204.0</v>
      </c>
      <c r="J40" s="12">
        <v>5.0</v>
      </c>
      <c r="K40" s="12" t="s">
        <v>19</v>
      </c>
      <c r="L40" s="12" t="s">
        <v>33</v>
      </c>
      <c r="M40" s="28">
        <f t="shared" si="1"/>
        <v>2370</v>
      </c>
      <c r="N40" s="25"/>
      <c r="O40" s="47" t="s">
        <v>207</v>
      </c>
      <c r="P40" s="39">
        <f>COUNTIF($J$2:$J$351,"2")</f>
        <v>11</v>
      </c>
      <c r="Q40" s="40"/>
      <c r="R40" s="41"/>
      <c r="S40" s="48">
        <f>(P40/P51)</f>
        <v>0.1375</v>
      </c>
      <c r="T40" s="25"/>
      <c r="U40" s="25"/>
      <c r="V40" s="25"/>
      <c r="W40" s="25"/>
      <c r="X40" s="25"/>
      <c r="Y40" s="25"/>
      <c r="Z40" s="25"/>
    </row>
    <row r="41" ht="15.0" customHeight="1">
      <c r="A41" s="18" t="s">
        <v>208</v>
      </c>
      <c r="B41" s="19" t="s">
        <v>209</v>
      </c>
      <c r="C41" s="19">
        <v>2013.0</v>
      </c>
      <c r="D41" s="21" t="s">
        <v>210</v>
      </c>
      <c r="E41" s="21" t="s">
        <v>211</v>
      </c>
      <c r="F41" s="21" t="s">
        <v>212</v>
      </c>
      <c r="G41" s="22" t="s">
        <v>17</v>
      </c>
      <c r="H41" s="22" t="s">
        <v>153</v>
      </c>
      <c r="I41" s="57">
        <v>45204.0</v>
      </c>
      <c r="J41" s="21">
        <v>5.0</v>
      </c>
      <c r="K41" s="21" t="s">
        <v>19</v>
      </c>
      <c r="L41" s="21" t="s">
        <v>20</v>
      </c>
      <c r="M41" s="31" t="str">
        <f t="shared" si="1"/>
        <v>#VALUE!</v>
      </c>
      <c r="N41" s="25"/>
      <c r="O41" s="49" t="s">
        <v>213</v>
      </c>
      <c r="P41" s="50">
        <f>COUNTIF($J$2:$J$351,"3")</f>
        <v>11</v>
      </c>
      <c r="Q41" s="40"/>
      <c r="R41" s="41"/>
      <c r="S41" s="51">
        <f>(P41/P51)</f>
        <v>0.1375</v>
      </c>
      <c r="T41" s="25"/>
      <c r="U41" s="25"/>
      <c r="V41" s="25"/>
      <c r="W41" s="25"/>
      <c r="X41" s="25"/>
      <c r="Y41" s="25"/>
      <c r="Z41" s="25"/>
    </row>
    <row r="42" ht="15.0" customHeight="1">
      <c r="A42" s="8" t="s">
        <v>214</v>
      </c>
      <c r="B42" s="9" t="s">
        <v>215</v>
      </c>
      <c r="C42" s="9">
        <v>2014.0</v>
      </c>
      <c r="D42" s="12" t="s">
        <v>216</v>
      </c>
      <c r="E42" s="11" t="s">
        <v>217</v>
      </c>
      <c r="F42" s="12" t="s">
        <v>218</v>
      </c>
      <c r="G42" s="12" t="s">
        <v>17</v>
      </c>
      <c r="H42" s="11" t="s">
        <v>153</v>
      </c>
      <c r="I42" s="58">
        <v>45204.0</v>
      </c>
      <c r="J42" s="12">
        <v>5.0</v>
      </c>
      <c r="K42" s="12" t="s">
        <v>19</v>
      </c>
      <c r="L42" s="12" t="s">
        <v>33</v>
      </c>
      <c r="M42" s="28" t="str">
        <f t="shared" si="1"/>
        <v>#VALUE!</v>
      </c>
      <c r="N42" s="25"/>
      <c r="O42" s="47" t="s">
        <v>219</v>
      </c>
      <c r="P42" s="39">
        <f>COUNTIF($J$2:$J$351,"4")</f>
        <v>0</v>
      </c>
      <c r="Q42" s="40"/>
      <c r="R42" s="41"/>
      <c r="S42" s="48">
        <f>(P42/P51)</f>
        <v>0</v>
      </c>
      <c r="T42" s="25"/>
      <c r="U42" s="25"/>
      <c r="V42" s="25"/>
      <c r="W42" s="25"/>
      <c r="X42" s="25"/>
      <c r="Y42" s="25"/>
      <c r="Z42" s="25"/>
    </row>
    <row r="43" ht="15.0" customHeight="1">
      <c r="A43" s="18" t="s">
        <v>220</v>
      </c>
      <c r="B43" s="19" t="s">
        <v>221</v>
      </c>
      <c r="C43" s="19">
        <v>2016.0</v>
      </c>
      <c r="D43" s="20">
        <v>42590.0</v>
      </c>
      <c r="E43" s="21" t="s">
        <v>222</v>
      </c>
      <c r="F43" s="21" t="s">
        <v>148</v>
      </c>
      <c r="G43" s="22" t="s">
        <v>17</v>
      </c>
      <c r="H43" s="22" t="s">
        <v>97</v>
      </c>
      <c r="I43" s="57">
        <v>45204.0</v>
      </c>
      <c r="J43" s="21">
        <v>5.0</v>
      </c>
      <c r="K43" s="21" t="s">
        <v>19</v>
      </c>
      <c r="L43" s="21" t="s">
        <v>20</v>
      </c>
      <c r="M43" s="31">
        <f t="shared" si="1"/>
        <v>2614</v>
      </c>
      <c r="N43" s="42"/>
      <c r="O43" s="49" t="s">
        <v>223</v>
      </c>
      <c r="P43" s="50">
        <f>COUNTIF($J$2:$J$351,"5")</f>
        <v>32</v>
      </c>
      <c r="Q43" s="40"/>
      <c r="R43" s="41"/>
      <c r="S43" s="51">
        <f>(P43/P51)</f>
        <v>0.4</v>
      </c>
      <c r="T43" s="25"/>
      <c r="U43" s="25"/>
      <c r="V43" s="25"/>
      <c r="W43" s="25"/>
      <c r="X43" s="25"/>
      <c r="Y43" s="25"/>
      <c r="Z43" s="25"/>
    </row>
    <row r="44" ht="15.0" customHeight="1">
      <c r="A44" s="8" t="s">
        <v>224</v>
      </c>
      <c r="B44" s="9" t="s">
        <v>225</v>
      </c>
      <c r="C44" s="9">
        <v>2017.0</v>
      </c>
      <c r="D44" s="12" t="s">
        <v>226</v>
      </c>
      <c r="E44" s="11" t="s">
        <v>227</v>
      </c>
      <c r="F44" s="12" t="s">
        <v>228</v>
      </c>
      <c r="G44" s="12" t="s">
        <v>17</v>
      </c>
      <c r="H44" s="11" t="s">
        <v>26</v>
      </c>
      <c r="I44" s="58">
        <v>45204.0</v>
      </c>
      <c r="J44" s="12">
        <v>5.0</v>
      </c>
      <c r="K44" s="12" t="s">
        <v>19</v>
      </c>
      <c r="L44" s="12" t="s">
        <v>20</v>
      </c>
      <c r="M44" s="28" t="str">
        <f t="shared" si="1"/>
        <v>#VALUE!</v>
      </c>
      <c r="N44" s="25"/>
      <c r="O44" s="47" t="s">
        <v>229</v>
      </c>
      <c r="P44" s="39">
        <f>COUNTIF($J$2:$J$351,"6")</f>
        <v>12</v>
      </c>
      <c r="Q44" s="40"/>
      <c r="R44" s="41"/>
      <c r="S44" s="48">
        <f>(P44/P51)</f>
        <v>0.15</v>
      </c>
      <c r="T44" s="25"/>
      <c r="U44" s="25"/>
      <c r="V44" s="25"/>
      <c r="W44" s="25"/>
      <c r="X44" s="25"/>
      <c r="Y44" s="25"/>
      <c r="Z44" s="25"/>
    </row>
    <row r="45" ht="15.0" customHeight="1">
      <c r="A45" s="18" t="s">
        <v>230</v>
      </c>
      <c r="B45" s="19" t="s">
        <v>231</v>
      </c>
      <c r="C45" s="19">
        <v>2015.0</v>
      </c>
      <c r="D45" s="21" t="s">
        <v>232</v>
      </c>
      <c r="E45" s="21" t="s">
        <v>233</v>
      </c>
      <c r="F45" s="21" t="s">
        <v>228</v>
      </c>
      <c r="G45" s="22" t="s">
        <v>17</v>
      </c>
      <c r="H45" s="22" t="s">
        <v>234</v>
      </c>
      <c r="I45" s="57">
        <v>45204.0</v>
      </c>
      <c r="J45" s="21">
        <v>5.0</v>
      </c>
      <c r="K45" s="21" t="s">
        <v>19</v>
      </c>
      <c r="L45" s="21" t="s">
        <v>20</v>
      </c>
      <c r="M45" s="31" t="str">
        <f t="shared" si="1"/>
        <v>#VALUE!</v>
      </c>
      <c r="N45" s="25"/>
      <c r="O45" s="49" t="s">
        <v>235</v>
      </c>
      <c r="P45" s="50">
        <f>COUNTIF($J$2:$J$351,"7")</f>
        <v>0</v>
      </c>
      <c r="Q45" s="40"/>
      <c r="R45" s="41"/>
      <c r="S45" s="51">
        <f>(P45/P51)</f>
        <v>0</v>
      </c>
      <c r="T45" s="25"/>
      <c r="U45" s="25"/>
      <c r="V45" s="25"/>
      <c r="W45" s="25"/>
      <c r="X45" s="25"/>
      <c r="Y45" s="25"/>
      <c r="Z45" s="25"/>
    </row>
    <row r="46" ht="15.0" customHeight="1">
      <c r="A46" s="8" t="s">
        <v>236</v>
      </c>
      <c r="B46" s="9" t="s">
        <v>237</v>
      </c>
      <c r="C46" s="9">
        <v>2016.0</v>
      </c>
      <c r="D46" s="10">
        <v>42378.0</v>
      </c>
      <c r="E46" s="11" t="s">
        <v>238</v>
      </c>
      <c r="F46" s="12" t="s">
        <v>148</v>
      </c>
      <c r="G46" s="12" t="s">
        <v>17</v>
      </c>
      <c r="H46" s="11" t="s">
        <v>97</v>
      </c>
      <c r="I46" s="58">
        <v>45204.0</v>
      </c>
      <c r="J46" s="12">
        <v>5.0</v>
      </c>
      <c r="K46" s="12" t="s">
        <v>19</v>
      </c>
      <c r="L46" s="12" t="s">
        <v>20</v>
      </c>
      <c r="M46" s="28">
        <f t="shared" si="1"/>
        <v>2826</v>
      </c>
      <c r="N46" s="25"/>
      <c r="O46" s="47" t="s">
        <v>239</v>
      </c>
      <c r="P46" s="39">
        <f>COUNTIF($J$2:$J$351,"8")</f>
        <v>0</v>
      </c>
      <c r="Q46" s="40"/>
      <c r="R46" s="41"/>
      <c r="S46" s="48">
        <f>(P46/P51)</f>
        <v>0</v>
      </c>
      <c r="T46" s="25"/>
      <c r="U46" s="25"/>
      <c r="V46" s="25"/>
      <c r="W46" s="25"/>
      <c r="X46" s="25"/>
      <c r="Y46" s="25"/>
      <c r="Z46" s="25"/>
    </row>
    <row r="47" ht="15.0" customHeight="1">
      <c r="A47" s="18" t="s">
        <v>240</v>
      </c>
      <c r="B47" s="19" t="s">
        <v>241</v>
      </c>
      <c r="C47" s="19">
        <v>2016.0</v>
      </c>
      <c r="D47" s="21" t="s">
        <v>242</v>
      </c>
      <c r="E47" s="21" t="s">
        <v>243</v>
      </c>
      <c r="F47" s="21" t="s">
        <v>148</v>
      </c>
      <c r="G47" s="22" t="s">
        <v>17</v>
      </c>
      <c r="H47" s="22" t="s">
        <v>244</v>
      </c>
      <c r="I47" s="57">
        <v>45204.0</v>
      </c>
      <c r="J47" s="21">
        <v>5.0</v>
      </c>
      <c r="K47" s="21" t="s">
        <v>19</v>
      </c>
      <c r="L47" s="21" t="s">
        <v>20</v>
      </c>
      <c r="M47" s="31" t="str">
        <f t="shared" si="1"/>
        <v>#VALUE!</v>
      </c>
      <c r="N47" s="25"/>
      <c r="O47" s="49" t="s">
        <v>245</v>
      </c>
      <c r="P47" s="50">
        <f>COUNTIF($J$2:$J$351,"9")</f>
        <v>0</v>
      </c>
      <c r="Q47" s="40"/>
      <c r="R47" s="41"/>
      <c r="S47" s="51">
        <f>(P47/P51)</f>
        <v>0</v>
      </c>
      <c r="T47" s="25"/>
      <c r="U47" s="25"/>
      <c r="V47" s="25"/>
      <c r="W47" s="25"/>
      <c r="X47" s="25"/>
      <c r="Y47" s="25"/>
      <c r="Z47" s="25"/>
    </row>
    <row r="48" ht="15.0" customHeight="1">
      <c r="A48" s="8" t="s">
        <v>246</v>
      </c>
      <c r="B48" s="9" t="s">
        <v>247</v>
      </c>
      <c r="C48" s="9">
        <v>2016.0</v>
      </c>
      <c r="D48" s="12" t="s">
        <v>248</v>
      </c>
      <c r="E48" s="11" t="s">
        <v>249</v>
      </c>
      <c r="F48" s="12" t="s">
        <v>250</v>
      </c>
      <c r="G48" s="12" t="s">
        <v>17</v>
      </c>
      <c r="H48" s="11" t="s">
        <v>251</v>
      </c>
      <c r="I48" s="58">
        <v>45204.0</v>
      </c>
      <c r="J48" s="12">
        <v>5.0</v>
      </c>
      <c r="K48" s="12" t="s">
        <v>19</v>
      </c>
      <c r="L48" s="12" t="s">
        <v>20</v>
      </c>
      <c r="M48" s="28" t="str">
        <f t="shared" si="1"/>
        <v>#VALUE!</v>
      </c>
      <c r="N48" s="25"/>
      <c r="O48" s="47" t="s">
        <v>252</v>
      </c>
      <c r="P48" s="39">
        <f>COUNTIF($J$2:$J$351,"10")</f>
        <v>0</v>
      </c>
      <c r="Q48" s="40"/>
      <c r="R48" s="41"/>
      <c r="S48" s="48">
        <f>(P48/P51)</f>
        <v>0</v>
      </c>
      <c r="T48" s="25"/>
      <c r="U48" s="25"/>
      <c r="V48" s="25"/>
      <c r="W48" s="25"/>
      <c r="X48" s="25"/>
      <c r="Y48" s="25"/>
      <c r="Z48" s="25"/>
    </row>
    <row r="49" ht="15.0" customHeight="1">
      <c r="A49" s="18" t="s">
        <v>253</v>
      </c>
      <c r="B49" s="19" t="s">
        <v>254</v>
      </c>
      <c r="C49" s="19">
        <v>2018.0</v>
      </c>
      <c r="D49" s="21" t="s">
        <v>255</v>
      </c>
      <c r="E49" s="21" t="s">
        <v>256</v>
      </c>
      <c r="F49" s="21" t="s">
        <v>120</v>
      </c>
      <c r="G49" s="22" t="s">
        <v>17</v>
      </c>
      <c r="H49" s="22" t="s">
        <v>257</v>
      </c>
      <c r="I49" s="57">
        <v>45204.0</v>
      </c>
      <c r="J49" s="21">
        <v>5.0</v>
      </c>
      <c r="K49" s="21" t="s">
        <v>19</v>
      </c>
      <c r="L49" s="21" t="s">
        <v>33</v>
      </c>
      <c r="M49" s="31" t="str">
        <f t="shared" si="1"/>
        <v>#VALUE!</v>
      </c>
      <c r="N49" s="25"/>
      <c r="O49" s="49" t="s">
        <v>258</v>
      </c>
      <c r="P49" s="50">
        <f>COUNTIF($J$2:$J$351,"11")</f>
        <v>0</v>
      </c>
      <c r="Q49" s="40"/>
      <c r="R49" s="41"/>
      <c r="S49" s="51">
        <f>(P49/P51)</f>
        <v>0</v>
      </c>
      <c r="T49" s="25"/>
      <c r="U49" s="25"/>
      <c r="V49" s="25"/>
      <c r="W49" s="25"/>
      <c r="X49" s="25"/>
      <c r="Y49" s="25"/>
      <c r="Z49" s="25"/>
    </row>
    <row r="50" ht="15.0" customHeight="1">
      <c r="A50" s="8" t="s">
        <v>259</v>
      </c>
      <c r="B50" s="9" t="s">
        <v>260</v>
      </c>
      <c r="C50" s="9">
        <v>2019.0</v>
      </c>
      <c r="D50" s="12" t="s">
        <v>261</v>
      </c>
      <c r="E50" s="11" t="s">
        <v>262</v>
      </c>
      <c r="F50" s="12" t="s">
        <v>120</v>
      </c>
      <c r="G50" s="12" t="s">
        <v>17</v>
      </c>
      <c r="H50" s="11" t="s">
        <v>263</v>
      </c>
      <c r="I50" s="58">
        <v>45204.0</v>
      </c>
      <c r="J50" s="12">
        <v>5.0</v>
      </c>
      <c r="K50" s="12" t="s">
        <v>19</v>
      </c>
      <c r="L50" s="12" t="s">
        <v>33</v>
      </c>
      <c r="M50" s="28" t="str">
        <f t="shared" si="1"/>
        <v>#VALUE!</v>
      </c>
      <c r="N50" s="25"/>
      <c r="O50" s="47" t="s">
        <v>264</v>
      </c>
      <c r="P50" s="39">
        <f>COUNTIF($J$2:$J$351,"12")</f>
        <v>0</v>
      </c>
      <c r="Q50" s="40"/>
      <c r="R50" s="41"/>
      <c r="S50" s="48">
        <f>(P50/P51)</f>
        <v>0</v>
      </c>
      <c r="T50" s="25"/>
      <c r="U50" s="25"/>
      <c r="V50" s="25"/>
      <c r="W50" s="25"/>
      <c r="X50" s="25"/>
      <c r="Y50" s="25"/>
      <c r="Z50" s="25"/>
    </row>
    <row r="51" ht="15.0" customHeight="1">
      <c r="A51" s="18" t="s">
        <v>265</v>
      </c>
      <c r="B51" s="19" t="s">
        <v>266</v>
      </c>
      <c r="C51" s="19">
        <v>2020.0</v>
      </c>
      <c r="D51" s="20">
        <v>43987.0</v>
      </c>
      <c r="E51" s="21" t="s">
        <v>267</v>
      </c>
      <c r="F51" s="21" t="s">
        <v>120</v>
      </c>
      <c r="G51" s="22" t="s">
        <v>17</v>
      </c>
      <c r="H51" s="22" t="s">
        <v>263</v>
      </c>
      <c r="I51" s="57">
        <v>45204.0</v>
      </c>
      <c r="J51" s="21">
        <v>5.0</v>
      </c>
      <c r="K51" s="21" t="s">
        <v>19</v>
      </c>
      <c r="L51" s="21" t="s">
        <v>33</v>
      </c>
      <c r="M51" s="31">
        <f t="shared" si="1"/>
        <v>1217</v>
      </c>
      <c r="N51" s="25"/>
      <c r="O51" s="45" t="s">
        <v>268</v>
      </c>
      <c r="P51" s="46">
        <f>SUM(P39:R50)</f>
        <v>80</v>
      </c>
      <c r="Q51" s="40"/>
      <c r="R51" s="41"/>
      <c r="S51" s="56">
        <f>SUM(S39:S50)</f>
        <v>1</v>
      </c>
      <c r="T51" s="25"/>
      <c r="U51" s="25"/>
      <c r="V51" s="25"/>
      <c r="W51" s="25"/>
      <c r="X51" s="25"/>
      <c r="Y51" s="25"/>
      <c r="Z51" s="25"/>
    </row>
    <row r="52" ht="15.0" customHeight="1">
      <c r="A52" s="8" t="s">
        <v>269</v>
      </c>
      <c r="B52" s="9" t="s">
        <v>270</v>
      </c>
      <c r="C52" s="9">
        <v>2018.0</v>
      </c>
      <c r="D52" s="12" t="s">
        <v>271</v>
      </c>
      <c r="E52" s="11" t="s">
        <v>272</v>
      </c>
      <c r="F52" s="12" t="s">
        <v>120</v>
      </c>
      <c r="G52" s="12" t="s">
        <v>17</v>
      </c>
      <c r="H52" s="11" t="s">
        <v>273</v>
      </c>
      <c r="I52" s="58">
        <v>45204.0</v>
      </c>
      <c r="J52" s="12">
        <v>5.0</v>
      </c>
      <c r="K52" s="12" t="s">
        <v>19</v>
      </c>
      <c r="L52" s="12" t="s">
        <v>33</v>
      </c>
      <c r="M52" s="28" t="str">
        <f t="shared" si="1"/>
        <v>#VALUE!</v>
      </c>
      <c r="N52" s="42"/>
      <c r="O52" s="25"/>
      <c r="P52" s="25"/>
      <c r="Q52" s="25"/>
      <c r="R52" s="25"/>
      <c r="S52" s="25"/>
      <c r="T52" s="25"/>
      <c r="U52" s="25"/>
      <c r="V52" s="25"/>
      <c r="W52" s="25"/>
      <c r="X52" s="25"/>
      <c r="Y52" s="25"/>
      <c r="Z52" s="25"/>
    </row>
    <row r="53" ht="15.0" customHeight="1">
      <c r="A53" s="18" t="s">
        <v>274</v>
      </c>
      <c r="B53" s="19" t="s">
        <v>275</v>
      </c>
      <c r="C53" s="19">
        <v>2018.0</v>
      </c>
      <c r="D53" s="21" t="s">
        <v>276</v>
      </c>
      <c r="E53" s="21" t="s">
        <v>277</v>
      </c>
      <c r="F53" s="21" t="s">
        <v>120</v>
      </c>
      <c r="G53" s="22" t="s">
        <v>17</v>
      </c>
      <c r="H53" s="22" t="s">
        <v>77</v>
      </c>
      <c r="I53" s="57">
        <v>45204.0</v>
      </c>
      <c r="J53" s="21">
        <v>5.0</v>
      </c>
      <c r="K53" s="21" t="s">
        <v>19</v>
      </c>
      <c r="L53" s="21" t="s">
        <v>33</v>
      </c>
      <c r="M53" s="31" t="str">
        <f t="shared" si="1"/>
        <v>#VALUE!</v>
      </c>
      <c r="N53" s="25"/>
      <c r="O53" s="33" t="s">
        <v>278</v>
      </c>
      <c r="P53" s="34"/>
      <c r="Q53" s="34"/>
      <c r="R53" s="34"/>
      <c r="S53" s="34"/>
      <c r="T53" s="35"/>
      <c r="U53" s="25"/>
      <c r="V53" s="25"/>
      <c r="W53" s="25"/>
      <c r="X53" s="25"/>
      <c r="Y53" s="25"/>
      <c r="Z53" s="25"/>
    </row>
    <row r="54" ht="15.0" customHeight="1">
      <c r="A54" s="8" t="s">
        <v>279</v>
      </c>
      <c r="B54" s="9" t="s">
        <v>280</v>
      </c>
      <c r="C54" s="9">
        <v>2017.0</v>
      </c>
      <c r="D54" s="12" t="s">
        <v>281</v>
      </c>
      <c r="E54" s="11" t="s">
        <v>282</v>
      </c>
      <c r="F54" s="12" t="s">
        <v>120</v>
      </c>
      <c r="G54" s="12" t="s">
        <v>17</v>
      </c>
      <c r="H54" s="11" t="s">
        <v>283</v>
      </c>
      <c r="I54" s="58">
        <v>45204.0</v>
      </c>
      <c r="J54" s="12">
        <v>5.0</v>
      </c>
      <c r="K54" s="12" t="s">
        <v>19</v>
      </c>
      <c r="L54" s="12" t="s">
        <v>33</v>
      </c>
      <c r="M54" s="28" t="str">
        <f t="shared" si="1"/>
        <v>#VALUE!</v>
      </c>
      <c r="N54" s="25"/>
      <c r="O54" s="36"/>
      <c r="P54" s="37"/>
      <c r="Q54" s="37"/>
      <c r="R54" s="37"/>
      <c r="S54" s="37"/>
      <c r="T54" s="38"/>
      <c r="U54" s="25"/>
      <c r="V54" s="25"/>
      <c r="W54" s="25"/>
      <c r="X54" s="25"/>
      <c r="Y54" s="25"/>
      <c r="Z54" s="25"/>
    </row>
    <row r="55" ht="15.0" customHeight="1">
      <c r="A55" s="18" t="s">
        <v>284</v>
      </c>
      <c r="B55" s="19" t="s">
        <v>285</v>
      </c>
      <c r="C55" s="19">
        <v>2017.0</v>
      </c>
      <c r="D55" s="21" t="s">
        <v>286</v>
      </c>
      <c r="E55" s="21" t="s">
        <v>287</v>
      </c>
      <c r="F55" s="21" t="s">
        <v>120</v>
      </c>
      <c r="G55" s="22" t="s">
        <v>17</v>
      </c>
      <c r="H55" s="22" t="s">
        <v>50</v>
      </c>
      <c r="I55" s="57">
        <v>45204.0</v>
      </c>
      <c r="J55" s="21">
        <v>5.0</v>
      </c>
      <c r="K55" s="21" t="s">
        <v>19</v>
      </c>
      <c r="L55" s="21" t="s">
        <v>33</v>
      </c>
      <c r="M55" s="31" t="str">
        <f t="shared" si="1"/>
        <v>#VALUE!</v>
      </c>
      <c r="N55" s="25"/>
      <c r="O55" s="46" t="s">
        <v>288</v>
      </c>
      <c r="P55" s="40"/>
      <c r="Q55" s="40"/>
      <c r="R55" s="41"/>
      <c r="S55" s="45" t="s">
        <v>289</v>
      </c>
      <c r="T55" s="45" t="s">
        <v>108</v>
      </c>
      <c r="U55" s="25"/>
      <c r="V55" s="25"/>
      <c r="W55" s="25"/>
      <c r="X55" s="25"/>
      <c r="Y55" s="25"/>
      <c r="Z55" s="25"/>
    </row>
    <row r="56" ht="15.0" customHeight="1">
      <c r="A56" s="8" t="s">
        <v>290</v>
      </c>
      <c r="B56" s="9" t="s">
        <v>291</v>
      </c>
      <c r="C56" s="9">
        <v>2017.0</v>
      </c>
      <c r="D56" s="10">
        <v>43051.0</v>
      </c>
      <c r="E56" s="11" t="s">
        <v>292</v>
      </c>
      <c r="F56" s="12" t="s">
        <v>120</v>
      </c>
      <c r="G56" s="12" t="s">
        <v>17</v>
      </c>
      <c r="H56" s="11" t="s">
        <v>18</v>
      </c>
      <c r="I56" s="58">
        <v>45204.0</v>
      </c>
      <c r="J56" s="12">
        <v>5.0</v>
      </c>
      <c r="K56" s="12" t="s">
        <v>19</v>
      </c>
      <c r="L56" s="12" t="s">
        <v>33</v>
      </c>
      <c r="M56" s="28">
        <f t="shared" si="1"/>
        <v>2153</v>
      </c>
      <c r="N56" s="25"/>
      <c r="O56" s="59" t="s">
        <v>293</v>
      </c>
      <c r="P56" s="40"/>
      <c r="Q56" s="40"/>
      <c r="R56" s="41"/>
      <c r="S56" s="60">
        <f>COUNTIF($K$2:$K$469,"Classe I - Extremamente tóxico")</f>
        <v>0</v>
      </c>
      <c r="T56" s="61">
        <f>(S56/S67)</f>
        <v>0</v>
      </c>
      <c r="U56" s="25"/>
      <c r="V56" s="25"/>
      <c r="W56" s="25"/>
      <c r="X56" s="25"/>
      <c r="Y56" s="25"/>
      <c r="Z56" s="25"/>
    </row>
    <row r="57" ht="15.0" customHeight="1">
      <c r="A57" s="18" t="s">
        <v>294</v>
      </c>
      <c r="B57" s="19" t="s">
        <v>295</v>
      </c>
      <c r="C57" s="19">
        <v>2018.0</v>
      </c>
      <c r="D57" s="20">
        <v>43351.0</v>
      </c>
      <c r="E57" s="21" t="s">
        <v>296</v>
      </c>
      <c r="F57" s="21" t="s">
        <v>120</v>
      </c>
      <c r="G57" s="22" t="s">
        <v>17</v>
      </c>
      <c r="H57" s="22" t="s">
        <v>56</v>
      </c>
      <c r="I57" s="57">
        <v>45204.0</v>
      </c>
      <c r="J57" s="21">
        <v>5.0</v>
      </c>
      <c r="K57" s="21" t="s">
        <v>19</v>
      </c>
      <c r="L57" s="21" t="s">
        <v>33</v>
      </c>
      <c r="M57" s="31">
        <f t="shared" si="1"/>
        <v>1853</v>
      </c>
      <c r="N57" s="25"/>
      <c r="O57" s="59" t="s">
        <v>297</v>
      </c>
      <c r="P57" s="40"/>
      <c r="Q57" s="40"/>
      <c r="R57" s="41"/>
      <c r="S57" s="60">
        <f>COUNTIF($K$2:$K$469,"Categoria 1 - Produto Extremamente Tóxico")</f>
        <v>0</v>
      </c>
      <c r="T57" s="61">
        <f>(S57/S67)</f>
        <v>0</v>
      </c>
      <c r="U57" s="25"/>
      <c r="V57" s="25"/>
      <c r="W57" s="25"/>
      <c r="X57" s="25"/>
      <c r="Y57" s="25"/>
      <c r="Z57" s="25"/>
    </row>
    <row r="58" ht="15.0" customHeight="1">
      <c r="A58" s="8" t="s">
        <v>298</v>
      </c>
      <c r="B58" s="9" t="s">
        <v>299</v>
      </c>
      <c r="C58" s="9">
        <v>2016.0</v>
      </c>
      <c r="D58" s="12" t="s">
        <v>300</v>
      </c>
      <c r="E58" s="11" t="s">
        <v>301</v>
      </c>
      <c r="F58" s="12" t="s">
        <v>167</v>
      </c>
      <c r="G58" s="12" t="s">
        <v>17</v>
      </c>
      <c r="H58" s="11" t="s">
        <v>77</v>
      </c>
      <c r="I58" s="58">
        <v>45204.0</v>
      </c>
      <c r="J58" s="12">
        <v>5.0</v>
      </c>
      <c r="K58" s="12" t="s">
        <v>19</v>
      </c>
      <c r="L58" s="12" t="s">
        <v>20</v>
      </c>
      <c r="M58" s="28" t="str">
        <f t="shared" si="1"/>
        <v>#VALUE!</v>
      </c>
      <c r="N58" s="25"/>
      <c r="O58" s="62" t="s">
        <v>302</v>
      </c>
      <c r="P58" s="40"/>
      <c r="Q58" s="40"/>
      <c r="R58" s="41"/>
      <c r="S58" s="63">
        <f>COUNTIF($K$2:$K$469,"Categoria 2 - Produto Altamente Tóxico")</f>
        <v>0</v>
      </c>
      <c r="T58" s="64">
        <f>(S58/S67)</f>
        <v>0</v>
      </c>
      <c r="U58" s="25"/>
      <c r="V58" s="25"/>
      <c r="W58" s="25"/>
      <c r="X58" s="25"/>
      <c r="Y58" s="25"/>
      <c r="Z58" s="25"/>
    </row>
    <row r="59" ht="15.0" customHeight="1">
      <c r="A59" s="18" t="s">
        <v>303</v>
      </c>
      <c r="B59" s="19" t="s">
        <v>304</v>
      </c>
      <c r="C59" s="19">
        <v>2017.0</v>
      </c>
      <c r="D59" s="21" t="s">
        <v>305</v>
      </c>
      <c r="E59" s="21" t="s">
        <v>306</v>
      </c>
      <c r="F59" s="21" t="s">
        <v>307</v>
      </c>
      <c r="G59" s="22" t="s">
        <v>17</v>
      </c>
      <c r="H59" s="22" t="s">
        <v>308</v>
      </c>
      <c r="I59" s="57">
        <v>45204.0</v>
      </c>
      <c r="J59" s="21">
        <v>5.0</v>
      </c>
      <c r="K59" s="21" t="s">
        <v>19</v>
      </c>
      <c r="L59" s="21" t="s">
        <v>20</v>
      </c>
      <c r="M59" s="31" t="str">
        <f t="shared" si="1"/>
        <v>#VALUE!</v>
      </c>
      <c r="N59" s="25"/>
      <c r="O59" s="65" t="s">
        <v>309</v>
      </c>
      <c r="P59" s="40"/>
      <c r="Q59" s="40"/>
      <c r="R59" s="41"/>
      <c r="S59" s="66">
        <f>COUNTIF($K$2:$K$469,"Classe II - Altamente tóxico")</f>
        <v>0</v>
      </c>
      <c r="T59" s="67">
        <f>(S59/S67)</f>
        <v>0</v>
      </c>
      <c r="U59" s="25"/>
      <c r="V59" s="25"/>
      <c r="W59" s="25"/>
      <c r="X59" s="25"/>
      <c r="Y59" s="25"/>
      <c r="Z59" s="25"/>
    </row>
    <row r="60" ht="15.0" customHeight="1">
      <c r="A60" s="8" t="s">
        <v>310</v>
      </c>
      <c r="B60" s="9" t="s">
        <v>311</v>
      </c>
      <c r="C60" s="9">
        <v>2018.0</v>
      </c>
      <c r="D60" s="12" t="s">
        <v>312</v>
      </c>
      <c r="E60" s="11" t="s">
        <v>313</v>
      </c>
      <c r="F60" s="12" t="s">
        <v>314</v>
      </c>
      <c r="G60" s="12" t="s">
        <v>17</v>
      </c>
      <c r="H60" s="11" t="s">
        <v>315</v>
      </c>
      <c r="I60" s="58">
        <v>45204.0</v>
      </c>
      <c r="J60" s="12">
        <v>5.0</v>
      </c>
      <c r="K60" s="12" t="s">
        <v>19</v>
      </c>
      <c r="L60" s="12" t="s">
        <v>20</v>
      </c>
      <c r="M60" s="28" t="str">
        <f t="shared" si="1"/>
        <v>#VALUE!</v>
      </c>
      <c r="N60" s="25"/>
      <c r="O60" s="68" t="s">
        <v>316</v>
      </c>
      <c r="P60" s="40"/>
      <c r="Q60" s="40"/>
      <c r="R60" s="41"/>
      <c r="S60" s="69">
        <f>COUNTIF($K$2:$K$469,"Categoria 3 - Produto Moderadamente Tóxico")</f>
        <v>0</v>
      </c>
      <c r="T60" s="70">
        <f>(S60/S67)</f>
        <v>0</v>
      </c>
      <c r="U60" s="25"/>
      <c r="V60" s="25"/>
      <c r="W60" s="25"/>
      <c r="X60" s="25"/>
      <c r="Y60" s="25"/>
      <c r="Z60" s="25"/>
    </row>
    <row r="61" ht="15.0" customHeight="1">
      <c r="A61" s="18" t="s">
        <v>317</v>
      </c>
      <c r="B61" s="19" t="s">
        <v>318</v>
      </c>
      <c r="C61" s="19">
        <v>2014.0</v>
      </c>
      <c r="D61" s="21" t="s">
        <v>319</v>
      </c>
      <c r="E61" s="21" t="s">
        <v>320</v>
      </c>
      <c r="F61" s="21" t="s">
        <v>102</v>
      </c>
      <c r="G61" s="22" t="s">
        <v>17</v>
      </c>
      <c r="H61" s="22" t="s">
        <v>321</v>
      </c>
      <c r="I61" s="57">
        <v>45204.0</v>
      </c>
      <c r="J61" s="21">
        <v>5.0</v>
      </c>
      <c r="K61" s="21" t="s">
        <v>19</v>
      </c>
      <c r="L61" s="21" t="s">
        <v>33</v>
      </c>
      <c r="M61" s="31" t="str">
        <f t="shared" si="1"/>
        <v>#VALUE!</v>
      </c>
      <c r="N61" s="25"/>
      <c r="O61" s="71" t="s">
        <v>322</v>
      </c>
      <c r="P61" s="40"/>
      <c r="Q61" s="40"/>
      <c r="R61" s="41"/>
      <c r="S61" s="72">
        <f>COUNTIF($K$2:$K$469,"Classe III - Medianamente tóxico")</f>
        <v>0</v>
      </c>
      <c r="T61" s="73">
        <f>(S61/S67)</f>
        <v>0</v>
      </c>
      <c r="U61" s="25"/>
      <c r="V61" s="25"/>
      <c r="W61" s="25"/>
      <c r="X61" s="25"/>
      <c r="Y61" s="25"/>
      <c r="Z61" s="25"/>
    </row>
    <row r="62" ht="15.0" customHeight="1">
      <c r="A62" s="8" t="s">
        <v>323</v>
      </c>
      <c r="B62" s="9" t="s">
        <v>324</v>
      </c>
      <c r="C62" s="9">
        <v>2018.0</v>
      </c>
      <c r="D62" s="12" t="s">
        <v>325</v>
      </c>
      <c r="E62" s="11" t="s">
        <v>326</v>
      </c>
      <c r="F62" s="12" t="s">
        <v>327</v>
      </c>
      <c r="G62" s="12" t="s">
        <v>34</v>
      </c>
      <c r="H62" s="11" t="s">
        <v>234</v>
      </c>
      <c r="I62" s="12" t="s">
        <v>328</v>
      </c>
      <c r="J62" s="12">
        <v>5.0</v>
      </c>
      <c r="K62" s="12" t="s">
        <v>144</v>
      </c>
      <c r="L62" s="12" t="s">
        <v>20</v>
      </c>
      <c r="M62" s="28" t="str">
        <f t="shared" si="1"/>
        <v>#VALUE!</v>
      </c>
      <c r="N62" s="25"/>
      <c r="O62" s="71" t="s">
        <v>329</v>
      </c>
      <c r="P62" s="40"/>
      <c r="Q62" s="40"/>
      <c r="R62" s="41"/>
      <c r="S62" s="72">
        <f>COUNTIF($K$2:$K$469,"Categoria 4 - Produto Pouco Tóxico")</f>
        <v>0</v>
      </c>
      <c r="T62" s="73">
        <f>(S62/S67)</f>
        <v>0</v>
      </c>
      <c r="U62" s="25"/>
      <c r="V62" s="25"/>
      <c r="W62" s="25"/>
      <c r="X62" s="25"/>
      <c r="Y62" s="25"/>
      <c r="Z62" s="25"/>
    </row>
    <row r="63" ht="15.0" customHeight="1">
      <c r="A63" s="18" t="s">
        <v>330</v>
      </c>
      <c r="B63" s="19" t="s">
        <v>331</v>
      </c>
      <c r="C63" s="19">
        <v>2011.0</v>
      </c>
      <c r="D63" s="20">
        <v>40735.0</v>
      </c>
      <c r="E63" s="21" t="s">
        <v>332</v>
      </c>
      <c r="F63" s="21" t="s">
        <v>333</v>
      </c>
      <c r="G63" s="22" t="s">
        <v>34</v>
      </c>
      <c r="H63" s="22" t="s">
        <v>334</v>
      </c>
      <c r="I63" s="21" t="s">
        <v>328</v>
      </c>
      <c r="J63" s="21">
        <v>5.0</v>
      </c>
      <c r="K63" s="21" t="s">
        <v>144</v>
      </c>
      <c r="L63" s="21" t="s">
        <v>335</v>
      </c>
      <c r="M63" s="31" t="str">
        <f t="shared" si="1"/>
        <v>#VALUE!</v>
      </c>
      <c r="N63" s="25"/>
      <c r="O63" s="71" t="s">
        <v>336</v>
      </c>
      <c r="P63" s="40"/>
      <c r="Q63" s="40"/>
      <c r="R63" s="41"/>
      <c r="S63" s="72">
        <f>COUNTIF($K$2:$K$469,"Categoria 5 - Produto Improvável de Causar Dano Agudo")</f>
        <v>0</v>
      </c>
      <c r="T63" s="73">
        <f>(S63/S67)</f>
        <v>0</v>
      </c>
      <c r="U63" s="25"/>
      <c r="V63" s="25"/>
      <c r="W63" s="25"/>
      <c r="X63" s="25"/>
      <c r="Y63" s="25"/>
      <c r="Z63" s="25"/>
    </row>
    <row r="64" ht="15.0" customHeight="1">
      <c r="A64" s="8" t="s">
        <v>337</v>
      </c>
      <c r="B64" s="9" t="s">
        <v>338</v>
      </c>
      <c r="C64" s="9">
        <v>2016.0</v>
      </c>
      <c r="D64" s="12" t="s">
        <v>339</v>
      </c>
      <c r="E64" s="11" t="s">
        <v>340</v>
      </c>
      <c r="F64" s="12" t="s">
        <v>341</v>
      </c>
      <c r="G64" s="12" t="s">
        <v>34</v>
      </c>
      <c r="H64" s="11" t="s">
        <v>342</v>
      </c>
      <c r="I64" s="12" t="s">
        <v>343</v>
      </c>
      <c r="J64" s="12">
        <v>5.0</v>
      </c>
      <c r="K64" s="12" t="s">
        <v>144</v>
      </c>
      <c r="L64" s="12" t="s">
        <v>20</v>
      </c>
      <c r="M64" s="28" t="str">
        <f t="shared" si="1"/>
        <v>#VALUE!</v>
      </c>
      <c r="N64" s="25"/>
      <c r="O64" s="74" t="s">
        <v>344</v>
      </c>
      <c r="P64" s="40"/>
      <c r="Q64" s="40"/>
      <c r="R64" s="41"/>
      <c r="S64" s="75">
        <f>COUNTIF($K$2:$K$469,"Classe IV - Pouco tóxico")</f>
        <v>0</v>
      </c>
      <c r="T64" s="76">
        <f>(S64/S67)</f>
        <v>0</v>
      </c>
      <c r="U64" s="25"/>
      <c r="V64" s="25"/>
      <c r="W64" s="25"/>
      <c r="X64" s="25"/>
      <c r="Y64" s="25"/>
      <c r="Z64" s="25"/>
    </row>
    <row r="65" ht="15.0" customHeight="1">
      <c r="A65" s="18" t="s">
        <v>345</v>
      </c>
      <c r="B65" s="19" t="s">
        <v>346</v>
      </c>
      <c r="C65" s="19">
        <v>2019.0</v>
      </c>
      <c r="D65" s="20">
        <v>43466.0</v>
      </c>
      <c r="E65" s="21" t="s">
        <v>347</v>
      </c>
      <c r="F65" s="21" t="s">
        <v>120</v>
      </c>
      <c r="G65" s="22" t="s">
        <v>17</v>
      </c>
      <c r="H65" s="22" t="s">
        <v>348</v>
      </c>
      <c r="I65" s="21" t="s">
        <v>343</v>
      </c>
      <c r="J65" s="21">
        <v>5.0</v>
      </c>
      <c r="K65" s="21" t="s">
        <v>19</v>
      </c>
      <c r="L65" s="77" t="s">
        <v>33</v>
      </c>
      <c r="M65" s="31" t="str">
        <f t="shared" si="1"/>
        <v>#VALUE!</v>
      </c>
      <c r="N65" s="25"/>
      <c r="O65" s="74" t="s">
        <v>349</v>
      </c>
      <c r="P65" s="40"/>
      <c r="Q65" s="40"/>
      <c r="R65" s="41"/>
      <c r="S65" s="75">
        <f>COUNTIF($K$2:$K$469,"Produto não classificado")</f>
        <v>5</v>
      </c>
      <c r="T65" s="76">
        <f>(S65/S67)</f>
        <v>0.0625</v>
      </c>
      <c r="U65" s="25"/>
      <c r="V65" s="25"/>
      <c r="W65" s="25"/>
      <c r="X65" s="25"/>
      <c r="Y65" s="25"/>
      <c r="Z65" s="25"/>
    </row>
    <row r="66" ht="15.0" customHeight="1">
      <c r="A66" s="8" t="s">
        <v>350</v>
      </c>
      <c r="B66" s="9" t="s">
        <v>351</v>
      </c>
      <c r="C66" s="9">
        <v>2021.0</v>
      </c>
      <c r="D66" s="10">
        <v>44510.0</v>
      </c>
      <c r="E66" s="11" t="s">
        <v>352</v>
      </c>
      <c r="F66" s="12" t="s">
        <v>353</v>
      </c>
      <c r="G66" s="12" t="s">
        <v>17</v>
      </c>
      <c r="H66" s="11" t="s">
        <v>50</v>
      </c>
      <c r="I66" s="12" t="s">
        <v>354</v>
      </c>
      <c r="J66" s="12">
        <v>5.0</v>
      </c>
      <c r="K66" s="12" t="s">
        <v>19</v>
      </c>
      <c r="L66" s="12" t="s">
        <v>20</v>
      </c>
      <c r="M66" s="28" t="str">
        <f t="shared" si="1"/>
        <v>#VALUE!</v>
      </c>
      <c r="N66" s="25"/>
      <c r="O66" s="78" t="s">
        <v>19</v>
      </c>
      <c r="P66" s="40"/>
      <c r="Q66" s="40"/>
      <c r="R66" s="41"/>
      <c r="S66" s="79">
        <f>COUNTIF($K$2:$K$469,"O perfil toxicológico foi considerado equivalente ao produto técnico de referência")</f>
        <v>75</v>
      </c>
      <c r="T66" s="80">
        <f>(S66/S67)</f>
        <v>0.9375</v>
      </c>
      <c r="U66" s="25"/>
      <c r="V66" s="25"/>
      <c r="W66" s="25"/>
      <c r="X66" s="25"/>
      <c r="Y66" s="25"/>
      <c r="Z66" s="25"/>
    </row>
    <row r="67" ht="15.0" customHeight="1">
      <c r="A67" s="18" t="s">
        <v>355</v>
      </c>
      <c r="B67" s="19" t="s">
        <v>356</v>
      </c>
      <c r="C67" s="19">
        <v>2021.0</v>
      </c>
      <c r="D67" s="21" t="s">
        <v>357</v>
      </c>
      <c r="E67" s="21" t="s">
        <v>358</v>
      </c>
      <c r="F67" s="21" t="s">
        <v>359</v>
      </c>
      <c r="G67" s="22" t="s">
        <v>17</v>
      </c>
      <c r="H67" s="22" t="s">
        <v>197</v>
      </c>
      <c r="I67" s="21" t="s">
        <v>354</v>
      </c>
      <c r="J67" s="21">
        <v>5.0</v>
      </c>
      <c r="K67" s="21" t="s">
        <v>19</v>
      </c>
      <c r="L67" s="21" t="s">
        <v>360</v>
      </c>
      <c r="M67" s="31" t="str">
        <f t="shared" si="1"/>
        <v>#VALUE!</v>
      </c>
      <c r="N67" s="25"/>
      <c r="O67" s="46" t="s">
        <v>268</v>
      </c>
      <c r="P67" s="40"/>
      <c r="Q67" s="40"/>
      <c r="R67" s="41"/>
      <c r="S67" s="45">
        <f>SUM(S56:S66)</f>
        <v>80</v>
      </c>
      <c r="T67" s="81">
        <f>(S67/S67)</f>
        <v>1</v>
      </c>
      <c r="U67" s="25"/>
      <c r="V67" s="25"/>
      <c r="W67" s="25"/>
      <c r="X67" s="25"/>
      <c r="Y67" s="25"/>
      <c r="Z67" s="25"/>
    </row>
    <row r="68" ht="15.0" customHeight="1">
      <c r="A68" s="8" t="s">
        <v>361</v>
      </c>
      <c r="B68" s="9" t="s">
        <v>362</v>
      </c>
      <c r="C68" s="9">
        <v>2022.0</v>
      </c>
      <c r="D68" s="10">
        <v>44842.0</v>
      </c>
      <c r="E68" s="11" t="s">
        <v>363</v>
      </c>
      <c r="F68" s="12" t="s">
        <v>364</v>
      </c>
      <c r="G68" s="12" t="s">
        <v>17</v>
      </c>
      <c r="H68" s="11" t="s">
        <v>116</v>
      </c>
      <c r="I68" s="12" t="s">
        <v>354</v>
      </c>
      <c r="J68" s="12">
        <v>5.0</v>
      </c>
      <c r="K68" s="12" t="s">
        <v>19</v>
      </c>
      <c r="L68" s="12" t="s">
        <v>20</v>
      </c>
      <c r="M68" s="28" t="str">
        <f t="shared" si="1"/>
        <v>#VALUE!</v>
      </c>
      <c r="N68" s="25"/>
      <c r="O68" s="25"/>
      <c r="P68" s="25"/>
      <c r="Q68" s="25"/>
      <c r="R68" s="25"/>
      <c r="S68" s="25"/>
      <c r="T68" s="25"/>
      <c r="U68" s="25"/>
      <c r="V68" s="25"/>
      <c r="W68" s="25"/>
      <c r="X68" s="25"/>
      <c r="Y68" s="25"/>
      <c r="Z68" s="25"/>
    </row>
    <row r="69" ht="15.0" customHeight="1">
      <c r="A69" s="18" t="s">
        <v>365</v>
      </c>
      <c r="B69" s="19" t="s">
        <v>366</v>
      </c>
      <c r="C69" s="19">
        <v>2020.0</v>
      </c>
      <c r="D69" s="21" t="s">
        <v>367</v>
      </c>
      <c r="E69" s="21" t="s">
        <v>368</v>
      </c>
      <c r="F69" s="21" t="s">
        <v>364</v>
      </c>
      <c r="G69" s="22" t="s">
        <v>17</v>
      </c>
      <c r="H69" s="22" t="s">
        <v>153</v>
      </c>
      <c r="I69" s="21" t="s">
        <v>354</v>
      </c>
      <c r="J69" s="21">
        <v>5.0</v>
      </c>
      <c r="K69" s="21" t="s">
        <v>19</v>
      </c>
      <c r="L69" s="21" t="s">
        <v>20</v>
      </c>
      <c r="M69" s="31" t="str">
        <f t="shared" si="1"/>
        <v>#VALUE!</v>
      </c>
      <c r="N69" s="25"/>
      <c r="O69" s="33" t="s">
        <v>11</v>
      </c>
      <c r="P69" s="34"/>
      <c r="Q69" s="34"/>
      <c r="R69" s="34"/>
      <c r="S69" s="34"/>
      <c r="T69" s="35"/>
      <c r="U69" s="25"/>
      <c r="V69" s="25"/>
      <c r="W69" s="25"/>
      <c r="X69" s="25"/>
      <c r="Y69" s="25"/>
      <c r="Z69" s="25"/>
    </row>
    <row r="70" ht="15.0" customHeight="1">
      <c r="A70" s="8" t="s">
        <v>369</v>
      </c>
      <c r="B70" s="9" t="s">
        <v>370</v>
      </c>
      <c r="C70" s="9">
        <v>2018.0</v>
      </c>
      <c r="D70" s="10">
        <v>43164.0</v>
      </c>
      <c r="E70" s="11" t="s">
        <v>371</v>
      </c>
      <c r="F70" s="12" t="s">
        <v>372</v>
      </c>
      <c r="G70" s="12" t="s">
        <v>17</v>
      </c>
      <c r="H70" s="11" t="s">
        <v>373</v>
      </c>
      <c r="I70" s="12" t="s">
        <v>374</v>
      </c>
      <c r="J70" s="12">
        <v>6.0</v>
      </c>
      <c r="K70" s="12" t="s">
        <v>19</v>
      </c>
      <c r="L70" s="12" t="s">
        <v>335</v>
      </c>
      <c r="M70" s="28" t="str">
        <f t="shared" si="1"/>
        <v>#VALUE!</v>
      </c>
      <c r="N70" s="25"/>
      <c r="O70" s="36"/>
      <c r="P70" s="37"/>
      <c r="Q70" s="37"/>
      <c r="R70" s="37"/>
      <c r="S70" s="37"/>
      <c r="T70" s="38"/>
      <c r="U70" s="25"/>
      <c r="V70" s="25"/>
      <c r="W70" s="25"/>
      <c r="X70" s="25"/>
      <c r="Y70" s="25"/>
      <c r="Z70" s="25"/>
    </row>
    <row r="71" ht="15.0" customHeight="1">
      <c r="A71" s="18" t="s">
        <v>375</v>
      </c>
      <c r="B71" s="19" t="s">
        <v>376</v>
      </c>
      <c r="C71" s="19">
        <v>2016.0</v>
      </c>
      <c r="D71" s="21" t="s">
        <v>377</v>
      </c>
      <c r="E71" s="21" t="s">
        <v>378</v>
      </c>
      <c r="F71" s="21" t="s">
        <v>379</v>
      </c>
      <c r="G71" s="22" t="s">
        <v>17</v>
      </c>
      <c r="H71" s="22" t="s">
        <v>380</v>
      </c>
      <c r="I71" s="21" t="s">
        <v>374</v>
      </c>
      <c r="J71" s="21">
        <v>6.0</v>
      </c>
      <c r="K71" s="21" t="s">
        <v>19</v>
      </c>
      <c r="L71" s="21" t="s">
        <v>20</v>
      </c>
      <c r="M71" s="31" t="str">
        <f t="shared" si="1"/>
        <v>#VALUE!</v>
      </c>
      <c r="N71" s="25"/>
      <c r="O71" s="46" t="s">
        <v>288</v>
      </c>
      <c r="P71" s="40"/>
      <c r="Q71" s="40"/>
      <c r="R71" s="41"/>
      <c r="S71" s="45" t="s">
        <v>289</v>
      </c>
      <c r="T71" s="45" t="s">
        <v>108</v>
      </c>
      <c r="U71" s="25"/>
      <c r="V71" s="25"/>
      <c r="W71" s="25"/>
      <c r="X71" s="25"/>
      <c r="Y71" s="25"/>
      <c r="Z71" s="25"/>
    </row>
    <row r="72" ht="15.0" customHeight="1">
      <c r="A72" s="8" t="s">
        <v>381</v>
      </c>
      <c r="B72" s="9" t="s">
        <v>382</v>
      </c>
      <c r="C72" s="9">
        <v>2018.0</v>
      </c>
      <c r="D72" s="10">
        <v>43322.0</v>
      </c>
      <c r="E72" s="11" t="s">
        <v>383</v>
      </c>
      <c r="F72" s="12" t="s">
        <v>384</v>
      </c>
      <c r="G72" s="12" t="s">
        <v>17</v>
      </c>
      <c r="H72" s="11" t="s">
        <v>39</v>
      </c>
      <c r="I72" s="12" t="s">
        <v>385</v>
      </c>
      <c r="J72" s="12">
        <v>6.0</v>
      </c>
      <c r="K72" s="12" t="s">
        <v>19</v>
      </c>
      <c r="L72" s="12" t="s">
        <v>20</v>
      </c>
      <c r="M72" s="28" t="str">
        <f t="shared" si="1"/>
        <v>#VALUE!</v>
      </c>
      <c r="N72" s="25"/>
      <c r="O72" s="82" t="s">
        <v>386</v>
      </c>
      <c r="P72" s="40"/>
      <c r="Q72" s="40"/>
      <c r="R72" s="41"/>
      <c r="S72" s="83">
        <f>COUNTIF($L$2:$L$351,"Classe I - Produto altamente perigoso ao meio ambiente")</f>
        <v>2</v>
      </c>
      <c r="T72" s="84">
        <f>(S72/S76)</f>
        <v>0.02702702703</v>
      </c>
      <c r="U72" s="25"/>
      <c r="V72" s="25"/>
      <c r="W72" s="25"/>
      <c r="X72" s="25"/>
      <c r="Y72" s="25"/>
      <c r="Z72" s="25"/>
    </row>
    <row r="73" ht="15.0" customHeight="1">
      <c r="A73" s="18" t="s">
        <v>387</v>
      </c>
      <c r="B73" s="19" t="s">
        <v>388</v>
      </c>
      <c r="C73" s="19">
        <v>2015.0</v>
      </c>
      <c r="D73" s="20">
        <v>42251.0</v>
      </c>
      <c r="E73" s="21" t="s">
        <v>389</v>
      </c>
      <c r="F73" s="21" t="s">
        <v>218</v>
      </c>
      <c r="G73" s="22" t="s">
        <v>17</v>
      </c>
      <c r="H73" s="22" t="s">
        <v>244</v>
      </c>
      <c r="I73" s="21" t="s">
        <v>385</v>
      </c>
      <c r="J73" s="21">
        <v>6.0</v>
      </c>
      <c r="K73" s="21" t="s">
        <v>19</v>
      </c>
      <c r="L73" s="21" t="s">
        <v>335</v>
      </c>
      <c r="M73" s="31" t="str">
        <f t="shared" si="1"/>
        <v>#VALUE!</v>
      </c>
      <c r="N73" s="25"/>
      <c r="O73" s="85" t="s">
        <v>390</v>
      </c>
      <c r="P73" s="40"/>
      <c r="Q73" s="40"/>
      <c r="R73" s="41"/>
      <c r="S73" s="86">
        <f>COUNTIF($L$2:$L$351,"Classe II - Produto muito perigoso ao meio ambiente")</f>
        <v>45</v>
      </c>
      <c r="T73" s="87">
        <f>(S73/S76)</f>
        <v>0.6081081081</v>
      </c>
      <c r="U73" s="25"/>
      <c r="V73" s="25"/>
      <c r="W73" s="25"/>
      <c r="X73" s="25"/>
      <c r="Y73" s="25"/>
      <c r="Z73" s="25"/>
    </row>
    <row r="74" ht="15.0" customHeight="1">
      <c r="A74" s="8" t="s">
        <v>391</v>
      </c>
      <c r="B74" s="9" t="s">
        <v>392</v>
      </c>
      <c r="C74" s="9">
        <v>2019.0</v>
      </c>
      <c r="D74" s="12" t="s">
        <v>393</v>
      </c>
      <c r="E74" s="11" t="s">
        <v>394</v>
      </c>
      <c r="F74" s="12" t="s">
        <v>25</v>
      </c>
      <c r="G74" s="12" t="s">
        <v>17</v>
      </c>
      <c r="H74" s="11" t="s">
        <v>244</v>
      </c>
      <c r="I74" s="12" t="s">
        <v>385</v>
      </c>
      <c r="J74" s="12">
        <v>6.0</v>
      </c>
      <c r="K74" s="12" t="s">
        <v>19</v>
      </c>
      <c r="L74" s="12" t="s">
        <v>20</v>
      </c>
      <c r="M74" s="28" t="str">
        <f t="shared" si="1"/>
        <v>#VALUE!</v>
      </c>
      <c r="N74" s="25"/>
      <c r="O74" s="88" t="s">
        <v>395</v>
      </c>
      <c r="P74" s="40"/>
      <c r="Q74" s="40"/>
      <c r="R74" s="41"/>
      <c r="S74" s="89">
        <f>COUNTIF($L$2:$L$351,"Classe III - Produto perigoso ao meio ambiente")</f>
        <v>26</v>
      </c>
      <c r="T74" s="90">
        <f>(S74/S76)</f>
        <v>0.3513513514</v>
      </c>
      <c r="U74" s="25"/>
      <c r="V74" s="25"/>
      <c r="W74" s="25"/>
      <c r="X74" s="25"/>
      <c r="Y74" s="25"/>
      <c r="Z74" s="25"/>
    </row>
    <row r="75" ht="15.0" customHeight="1">
      <c r="A75" s="18" t="s">
        <v>396</v>
      </c>
      <c r="B75" s="19" t="s">
        <v>397</v>
      </c>
      <c r="C75" s="19">
        <v>2018.0</v>
      </c>
      <c r="D75" s="20">
        <v>43169.0</v>
      </c>
      <c r="E75" s="21" t="s">
        <v>398</v>
      </c>
      <c r="F75" s="21" t="s">
        <v>384</v>
      </c>
      <c r="G75" s="22" t="s">
        <v>17</v>
      </c>
      <c r="H75" s="22" t="s">
        <v>244</v>
      </c>
      <c r="I75" s="21" t="s">
        <v>385</v>
      </c>
      <c r="J75" s="21">
        <v>6.0</v>
      </c>
      <c r="K75" s="21" t="s">
        <v>19</v>
      </c>
      <c r="L75" s="21" t="s">
        <v>20</v>
      </c>
      <c r="M75" s="31" t="str">
        <f t="shared" si="1"/>
        <v>#VALUE!</v>
      </c>
      <c r="N75" s="25"/>
      <c r="O75" s="91" t="s">
        <v>399</v>
      </c>
      <c r="P75" s="40"/>
      <c r="Q75" s="40"/>
      <c r="R75" s="41"/>
      <c r="S75" s="92">
        <f>COUNTIF($L$2:$L$351,"Classe IV - Produto pouco perigoso ao meio ambiente")</f>
        <v>1</v>
      </c>
      <c r="T75" s="93">
        <f>(S75/S76)</f>
        <v>0.01351351351</v>
      </c>
      <c r="U75" s="25"/>
      <c r="V75" s="25"/>
      <c r="W75" s="25"/>
      <c r="X75" s="25"/>
      <c r="Y75" s="25"/>
      <c r="Z75" s="25"/>
    </row>
    <row r="76" ht="15.0" customHeight="1">
      <c r="A76" s="8" t="s">
        <v>400</v>
      </c>
      <c r="B76" s="9" t="s">
        <v>401</v>
      </c>
      <c r="C76" s="9">
        <v>2018.0</v>
      </c>
      <c r="D76" s="12" t="s">
        <v>402</v>
      </c>
      <c r="E76" s="11" t="s">
        <v>403</v>
      </c>
      <c r="F76" s="12" t="s">
        <v>120</v>
      </c>
      <c r="G76" s="12" t="s">
        <v>17</v>
      </c>
      <c r="H76" s="12" t="s">
        <v>138</v>
      </c>
      <c r="I76" s="12" t="s">
        <v>404</v>
      </c>
      <c r="J76" s="12">
        <v>6.0</v>
      </c>
      <c r="K76" s="12" t="s">
        <v>19</v>
      </c>
      <c r="L76" s="12" t="s">
        <v>335</v>
      </c>
      <c r="M76" s="28" t="str">
        <f t="shared" si="1"/>
        <v>#VALUE!</v>
      </c>
      <c r="N76" s="25"/>
      <c r="O76" s="46" t="s">
        <v>268</v>
      </c>
      <c r="P76" s="40"/>
      <c r="Q76" s="40"/>
      <c r="R76" s="41"/>
      <c r="S76" s="45">
        <f>SUM(S72:S75)</f>
        <v>74</v>
      </c>
      <c r="T76" s="81">
        <f>(S76/S76)</f>
        <v>1</v>
      </c>
      <c r="U76" s="25"/>
      <c r="V76" s="25"/>
      <c r="W76" s="25"/>
      <c r="X76" s="25"/>
      <c r="Y76" s="25"/>
      <c r="Z76" s="25"/>
    </row>
    <row r="77" ht="15.0" customHeight="1">
      <c r="A77" s="18" t="s">
        <v>405</v>
      </c>
      <c r="B77" s="19" t="s">
        <v>406</v>
      </c>
      <c r="C77" s="19">
        <v>2021.0</v>
      </c>
      <c r="D77" s="21" t="s">
        <v>407</v>
      </c>
      <c r="E77" s="21" t="s">
        <v>408</v>
      </c>
      <c r="F77" s="21" t="s">
        <v>44</v>
      </c>
      <c r="G77" s="22" t="s">
        <v>17</v>
      </c>
      <c r="H77" s="22" t="s">
        <v>138</v>
      </c>
      <c r="I77" s="21" t="s">
        <v>404</v>
      </c>
      <c r="J77" s="21">
        <v>6.0</v>
      </c>
      <c r="K77" s="21" t="s">
        <v>19</v>
      </c>
      <c r="L77" s="21" t="s">
        <v>335</v>
      </c>
      <c r="M77" s="31" t="str">
        <f t="shared" si="1"/>
        <v>#VALUE!</v>
      </c>
      <c r="N77" s="25"/>
      <c r="O77" s="25"/>
      <c r="P77" s="25"/>
      <c r="Q77" s="25"/>
      <c r="R77" s="25"/>
      <c r="S77" s="25"/>
      <c r="T77" s="25"/>
      <c r="U77" s="25"/>
      <c r="V77" s="25"/>
      <c r="W77" s="25"/>
      <c r="X77" s="25"/>
      <c r="Y77" s="25"/>
      <c r="Z77" s="25"/>
    </row>
    <row r="78" ht="15.0" customHeight="1">
      <c r="A78" s="8" t="s">
        <v>409</v>
      </c>
      <c r="B78" s="9" t="s">
        <v>410</v>
      </c>
      <c r="C78" s="9">
        <v>2017.0</v>
      </c>
      <c r="D78" s="10">
        <v>43043.0</v>
      </c>
      <c r="E78" s="11" t="s">
        <v>411</v>
      </c>
      <c r="F78" s="12" t="s">
        <v>384</v>
      </c>
      <c r="G78" s="12" t="s">
        <v>17</v>
      </c>
      <c r="H78" s="11" t="s">
        <v>50</v>
      </c>
      <c r="I78" s="12" t="s">
        <v>404</v>
      </c>
      <c r="J78" s="12">
        <v>6.0</v>
      </c>
      <c r="K78" s="12" t="s">
        <v>19</v>
      </c>
      <c r="L78" s="12" t="s">
        <v>20</v>
      </c>
      <c r="M78" s="28" t="str">
        <f t="shared" si="1"/>
        <v>#VALUE!</v>
      </c>
      <c r="N78" s="25"/>
      <c r="O78" s="94" t="s">
        <v>412</v>
      </c>
      <c r="P78" s="95"/>
      <c r="Q78" s="95"/>
      <c r="R78" s="96"/>
      <c r="S78" s="25"/>
      <c r="T78" s="25"/>
      <c r="U78" s="25"/>
      <c r="V78" s="25"/>
      <c r="W78" s="25"/>
      <c r="X78" s="25"/>
      <c r="Y78" s="25"/>
      <c r="Z78" s="25"/>
    </row>
    <row r="79" ht="15.0" customHeight="1">
      <c r="A79" s="18" t="s">
        <v>413</v>
      </c>
      <c r="B79" s="19" t="s">
        <v>414</v>
      </c>
      <c r="C79" s="19">
        <v>2021.0</v>
      </c>
      <c r="D79" s="21" t="s">
        <v>415</v>
      </c>
      <c r="E79" s="21" t="s">
        <v>416</v>
      </c>
      <c r="F79" s="21" t="s">
        <v>417</v>
      </c>
      <c r="G79" s="22" t="s">
        <v>17</v>
      </c>
      <c r="H79" s="22" t="s">
        <v>418</v>
      </c>
      <c r="I79" s="21" t="s">
        <v>404</v>
      </c>
      <c r="J79" s="21">
        <v>6.0</v>
      </c>
      <c r="K79" s="21" t="s">
        <v>19</v>
      </c>
      <c r="L79" s="21" t="s">
        <v>20</v>
      </c>
      <c r="M79" s="31" t="str">
        <f t="shared" si="1"/>
        <v>#VALUE!</v>
      </c>
      <c r="N79" s="25"/>
      <c r="O79" s="97"/>
      <c r="P79" s="98"/>
      <c r="Q79" s="98"/>
      <c r="R79" s="99"/>
      <c r="S79" s="25"/>
      <c r="T79" s="25"/>
      <c r="U79" s="25"/>
      <c r="V79" s="25"/>
      <c r="W79" s="25"/>
      <c r="X79" s="25"/>
      <c r="Y79" s="25"/>
      <c r="Z79" s="25"/>
    </row>
    <row r="80" ht="15.0" customHeight="1">
      <c r="A80" s="8" t="s">
        <v>419</v>
      </c>
      <c r="B80" s="9" t="s">
        <v>420</v>
      </c>
      <c r="C80" s="9">
        <v>2020.0</v>
      </c>
      <c r="D80" s="10">
        <v>44048.0</v>
      </c>
      <c r="E80" s="11" t="s">
        <v>421</v>
      </c>
      <c r="F80" s="12" t="s">
        <v>422</v>
      </c>
      <c r="G80" s="12" t="s">
        <v>17</v>
      </c>
      <c r="H80" s="11" t="s">
        <v>26</v>
      </c>
      <c r="I80" s="12" t="s">
        <v>404</v>
      </c>
      <c r="J80" s="12">
        <v>6.0</v>
      </c>
      <c r="K80" s="12" t="s">
        <v>19</v>
      </c>
      <c r="L80" s="12" t="s">
        <v>335</v>
      </c>
      <c r="M80" s="28" t="str">
        <f t="shared" si="1"/>
        <v>#VALUE!</v>
      </c>
      <c r="N80" s="25"/>
      <c r="O80" s="100" t="s">
        <v>423</v>
      </c>
      <c r="P80" s="101" t="s">
        <v>424</v>
      </c>
      <c r="Q80" s="102"/>
      <c r="R80" s="103"/>
      <c r="S80" s="25"/>
      <c r="T80" s="25"/>
      <c r="U80" s="25"/>
      <c r="V80" s="25"/>
      <c r="W80" s="25"/>
      <c r="X80" s="25"/>
      <c r="Y80" s="25"/>
      <c r="Z80" s="25"/>
    </row>
    <row r="81" ht="15.0" customHeight="1">
      <c r="A81" s="18" t="s">
        <v>425</v>
      </c>
      <c r="B81" s="19" t="s">
        <v>426</v>
      </c>
      <c r="C81" s="19">
        <v>2018.0</v>
      </c>
      <c r="D81" s="21" t="s">
        <v>427</v>
      </c>
      <c r="E81" s="21" t="s">
        <v>428</v>
      </c>
      <c r="F81" s="21" t="s">
        <v>429</v>
      </c>
      <c r="G81" s="22" t="s">
        <v>17</v>
      </c>
      <c r="H81" s="22" t="s">
        <v>244</v>
      </c>
      <c r="I81" s="21" t="s">
        <v>404</v>
      </c>
      <c r="J81" s="21">
        <v>6.0</v>
      </c>
      <c r="K81" s="21" t="s">
        <v>19</v>
      </c>
      <c r="L81" s="21" t="s">
        <v>20</v>
      </c>
      <c r="M81" s="31" t="str">
        <f t="shared" si="1"/>
        <v>#VALUE!</v>
      </c>
      <c r="N81" s="25"/>
      <c r="O81" s="104" t="s">
        <v>430</v>
      </c>
      <c r="P81" s="105" t="str">
        <f>IF(AVERAGEIF(G2:G351,"PT",M2:M351), AVERAGEIF(G2:G351,"PT",M2:M351),0)</f>
        <v>#DIV/0!</v>
      </c>
      <c r="Q81" s="106"/>
      <c r="R81" s="107"/>
      <c r="S81" s="25"/>
      <c r="T81" s="25"/>
      <c r="U81" s="25"/>
      <c r="V81" s="25"/>
      <c r="W81" s="25"/>
      <c r="X81" s="25"/>
      <c r="Y81" s="25"/>
      <c r="Z81" s="25"/>
    </row>
    <row r="82" ht="15.0" customHeight="1">
      <c r="A82" s="8" t="s">
        <v>431</v>
      </c>
      <c r="B82" s="108"/>
      <c r="C82" s="108"/>
      <c r="D82" s="109"/>
      <c r="E82" s="110"/>
      <c r="F82" s="111"/>
      <c r="G82" s="111"/>
      <c r="H82" s="110"/>
      <c r="I82" s="112"/>
      <c r="J82" s="111"/>
      <c r="K82" s="12"/>
      <c r="L82" s="12"/>
      <c r="M82" s="28">
        <f t="shared" si="1"/>
        <v>0</v>
      </c>
      <c r="N82" s="25"/>
      <c r="O82" s="113" t="s">
        <v>34</v>
      </c>
      <c r="P82" s="105" t="str">
        <f>IF(AVERAGEIF(G3:G352,"PTN",M3:M352), AVERAGEIF(G3:G352,"PTN",M3:M352),0)</f>
        <v>#VALUE!</v>
      </c>
      <c r="Q82" s="106"/>
      <c r="R82" s="107"/>
      <c r="S82" s="25"/>
      <c r="T82" s="25"/>
      <c r="U82" s="25"/>
      <c r="V82" s="25"/>
      <c r="W82" s="25"/>
      <c r="X82" s="25"/>
      <c r="Y82" s="25"/>
      <c r="Z82" s="25"/>
    </row>
    <row r="83" ht="15.0" customHeight="1">
      <c r="A83" s="18" t="s">
        <v>432</v>
      </c>
      <c r="B83" s="114"/>
      <c r="C83" s="114"/>
      <c r="D83" s="115"/>
      <c r="E83" s="116"/>
      <c r="F83" s="116"/>
      <c r="G83" s="117"/>
      <c r="H83" s="117"/>
      <c r="I83" s="118"/>
      <c r="J83" s="116"/>
      <c r="K83" s="116"/>
      <c r="L83" s="116"/>
      <c r="M83" s="31">
        <f t="shared" si="1"/>
        <v>0</v>
      </c>
      <c r="N83" s="25"/>
      <c r="O83" s="104" t="s">
        <v>17</v>
      </c>
      <c r="P83" s="105" t="str">
        <f>IF(AVERAGEIF(G4:G353,"PTE",M4:M353), AVERAGEIF(G4:G353,"PTE",M4:M353),0)</f>
        <v>#VALUE!</v>
      </c>
      <c r="Q83" s="106"/>
      <c r="R83" s="107"/>
      <c r="S83" s="25"/>
      <c r="T83" s="25"/>
      <c r="U83" s="25"/>
      <c r="V83" s="25"/>
      <c r="W83" s="25"/>
      <c r="X83" s="25"/>
      <c r="Y83" s="25"/>
      <c r="Z83" s="25"/>
    </row>
    <row r="84" ht="15.0" customHeight="1">
      <c r="A84" s="8" t="s">
        <v>433</v>
      </c>
      <c r="B84" s="108"/>
      <c r="C84" s="108"/>
      <c r="D84" s="109"/>
      <c r="E84" s="110"/>
      <c r="F84" s="111"/>
      <c r="G84" s="111"/>
      <c r="H84" s="110"/>
      <c r="I84" s="112"/>
      <c r="J84" s="111"/>
      <c r="K84" s="12"/>
      <c r="L84" s="12"/>
      <c r="M84" s="28">
        <f t="shared" si="1"/>
        <v>0</v>
      </c>
      <c r="N84" s="25"/>
      <c r="O84" s="113" t="s">
        <v>46</v>
      </c>
      <c r="P84" s="105" t="str">
        <f>IF(AVERAGEIF(G5:G354,"PT",M5:M354), AVERAGEIF(G5:G354,"PT",M5:M354),0)</f>
        <v>#DIV/0!</v>
      </c>
      <c r="Q84" s="106"/>
      <c r="R84" s="107"/>
      <c r="S84" s="25"/>
      <c r="T84" s="25"/>
      <c r="U84" s="25"/>
      <c r="V84" s="25"/>
      <c r="W84" s="25"/>
      <c r="X84" s="25"/>
      <c r="Y84" s="25"/>
      <c r="Z84" s="25"/>
    </row>
    <row r="85" ht="15.0" customHeight="1">
      <c r="A85" s="18" t="s">
        <v>434</v>
      </c>
      <c r="B85" s="114"/>
      <c r="C85" s="114"/>
      <c r="D85" s="115"/>
      <c r="E85" s="116"/>
      <c r="F85" s="116"/>
      <c r="G85" s="117"/>
      <c r="H85" s="117"/>
      <c r="I85" s="118"/>
      <c r="J85" s="116"/>
      <c r="K85" s="116"/>
      <c r="L85" s="116"/>
      <c r="M85" s="31">
        <f t="shared" si="1"/>
        <v>0</v>
      </c>
      <c r="N85" s="25"/>
      <c r="O85" s="119" t="s">
        <v>435</v>
      </c>
      <c r="P85" s="120">
        <f>AVERAGEIF(M2:M351,"&gt;0",M2:M351)</f>
        <v>1898.837209</v>
      </c>
      <c r="Q85" s="121"/>
      <c r="R85" s="122"/>
      <c r="S85" s="25"/>
      <c r="T85" s="25"/>
      <c r="U85" s="25"/>
      <c r="V85" s="25"/>
      <c r="W85" s="25"/>
      <c r="X85" s="25"/>
      <c r="Y85" s="25"/>
      <c r="Z85" s="25"/>
    </row>
    <row r="86" ht="15.0" customHeight="1">
      <c r="A86" s="8" t="s">
        <v>436</v>
      </c>
      <c r="B86" s="108"/>
      <c r="C86" s="108"/>
      <c r="D86" s="109"/>
      <c r="E86" s="110"/>
      <c r="F86" s="111"/>
      <c r="G86" s="111"/>
      <c r="H86" s="110"/>
      <c r="I86" s="112"/>
      <c r="J86" s="111"/>
      <c r="K86" s="12"/>
      <c r="L86" s="12"/>
      <c r="M86" s="28">
        <f t="shared" si="1"/>
        <v>0</v>
      </c>
      <c r="N86" s="25"/>
      <c r="O86" s="25"/>
      <c r="P86" s="25"/>
      <c r="Q86" s="25"/>
      <c r="R86" s="25"/>
      <c r="S86" s="25"/>
      <c r="T86" s="25"/>
      <c r="U86" s="25"/>
      <c r="V86" s="25"/>
      <c r="W86" s="25"/>
      <c r="X86" s="25"/>
      <c r="Y86" s="25"/>
      <c r="Z86" s="25"/>
    </row>
    <row r="87" ht="15.0" customHeight="1">
      <c r="A87" s="18" t="s">
        <v>437</v>
      </c>
      <c r="B87" s="114"/>
      <c r="C87" s="114"/>
      <c r="D87" s="115"/>
      <c r="E87" s="116"/>
      <c r="F87" s="116"/>
      <c r="G87" s="117"/>
      <c r="H87" s="117"/>
      <c r="I87" s="118"/>
      <c r="J87" s="116"/>
      <c r="K87" s="116"/>
      <c r="L87" s="116"/>
      <c r="M87" s="31">
        <f t="shared" si="1"/>
        <v>0</v>
      </c>
      <c r="N87" s="25"/>
      <c r="O87" s="25"/>
      <c r="P87" s="25"/>
      <c r="Q87" s="25"/>
      <c r="R87" s="25"/>
      <c r="S87" s="25"/>
      <c r="T87" s="25"/>
      <c r="U87" s="25"/>
      <c r="V87" s="25"/>
      <c r="W87" s="25"/>
      <c r="X87" s="25"/>
      <c r="Y87" s="25"/>
      <c r="Z87" s="25"/>
    </row>
    <row r="88" ht="15.0" customHeight="1">
      <c r="A88" s="8" t="s">
        <v>438</v>
      </c>
      <c r="B88" s="108"/>
      <c r="C88" s="108"/>
      <c r="D88" s="109"/>
      <c r="E88" s="110"/>
      <c r="F88" s="111"/>
      <c r="G88" s="111"/>
      <c r="H88" s="110"/>
      <c r="I88" s="112"/>
      <c r="J88" s="111"/>
      <c r="K88" s="12"/>
      <c r="L88" s="12"/>
      <c r="M88" s="28">
        <f t="shared" si="1"/>
        <v>0</v>
      </c>
      <c r="N88" s="25"/>
      <c r="O88" s="25"/>
      <c r="P88" s="25"/>
      <c r="Q88" s="25"/>
      <c r="R88" s="25"/>
      <c r="S88" s="25"/>
      <c r="T88" s="25"/>
      <c r="U88" s="25"/>
      <c r="V88" s="25"/>
      <c r="W88" s="25"/>
      <c r="X88" s="25"/>
      <c r="Y88" s="25"/>
      <c r="Z88" s="25"/>
    </row>
    <row r="89" ht="15.0" customHeight="1">
      <c r="A89" s="18" t="s">
        <v>439</v>
      </c>
      <c r="B89" s="114"/>
      <c r="C89" s="114"/>
      <c r="D89" s="115"/>
      <c r="E89" s="116"/>
      <c r="F89" s="116"/>
      <c r="G89" s="117"/>
      <c r="H89" s="117"/>
      <c r="I89" s="118"/>
      <c r="J89" s="116"/>
      <c r="K89" s="116"/>
      <c r="L89" s="116"/>
      <c r="M89" s="31">
        <f t="shared" si="1"/>
        <v>0</v>
      </c>
      <c r="N89" s="25"/>
      <c r="O89" s="25"/>
      <c r="P89" s="25"/>
      <c r="Q89" s="25"/>
      <c r="R89" s="25"/>
      <c r="S89" s="25"/>
      <c r="T89" s="25"/>
      <c r="U89" s="25"/>
      <c r="V89" s="25"/>
      <c r="W89" s="25"/>
      <c r="X89" s="25"/>
      <c r="Y89" s="25"/>
      <c r="Z89" s="25"/>
    </row>
    <row r="90" ht="15.0" customHeight="1">
      <c r="A90" s="8" t="s">
        <v>440</v>
      </c>
      <c r="B90" s="108"/>
      <c r="C90" s="108"/>
      <c r="D90" s="109"/>
      <c r="E90" s="110"/>
      <c r="F90" s="111"/>
      <c r="G90" s="111"/>
      <c r="H90" s="110"/>
      <c r="I90" s="112"/>
      <c r="J90" s="111"/>
      <c r="K90" s="12"/>
      <c r="L90" s="12"/>
      <c r="M90" s="28">
        <f t="shared" si="1"/>
        <v>0</v>
      </c>
      <c r="N90" s="25"/>
      <c r="O90" s="25"/>
      <c r="P90" s="25"/>
      <c r="Q90" s="25"/>
      <c r="R90" s="25"/>
      <c r="S90" s="25"/>
      <c r="T90" s="25"/>
      <c r="U90" s="25"/>
      <c r="V90" s="25"/>
      <c r="W90" s="25"/>
      <c r="X90" s="25"/>
      <c r="Y90" s="25"/>
      <c r="Z90" s="25"/>
    </row>
    <row r="91" ht="15.0" customHeight="1">
      <c r="A91" s="18" t="s">
        <v>441</v>
      </c>
      <c r="B91" s="114"/>
      <c r="C91" s="114"/>
      <c r="D91" s="115"/>
      <c r="E91" s="116"/>
      <c r="F91" s="116"/>
      <c r="G91" s="117"/>
      <c r="H91" s="117"/>
      <c r="I91" s="118"/>
      <c r="J91" s="116"/>
      <c r="K91" s="116"/>
      <c r="L91" s="116"/>
      <c r="M91" s="31">
        <f t="shared" si="1"/>
        <v>0</v>
      </c>
      <c r="N91" s="25"/>
      <c r="O91" s="25"/>
      <c r="P91" s="25"/>
      <c r="Q91" s="25"/>
      <c r="R91" s="25"/>
      <c r="S91" s="25"/>
      <c r="T91" s="25"/>
      <c r="U91" s="25"/>
      <c r="V91" s="25"/>
      <c r="W91" s="25"/>
      <c r="X91" s="25"/>
      <c r="Y91" s="25"/>
      <c r="Z91" s="25"/>
    </row>
    <row r="92" ht="15.0" customHeight="1">
      <c r="A92" s="8" t="s">
        <v>442</v>
      </c>
      <c r="B92" s="108"/>
      <c r="C92" s="108"/>
      <c r="D92" s="109"/>
      <c r="E92" s="110"/>
      <c r="F92" s="111"/>
      <c r="G92" s="111"/>
      <c r="H92" s="110"/>
      <c r="I92" s="112"/>
      <c r="J92" s="111"/>
      <c r="K92" s="12"/>
      <c r="L92" s="12"/>
      <c r="M92" s="28">
        <f t="shared" si="1"/>
        <v>0</v>
      </c>
      <c r="N92" s="25"/>
      <c r="O92" s="25"/>
      <c r="P92" s="25"/>
      <c r="Q92" s="25"/>
      <c r="R92" s="25"/>
      <c r="S92" s="25"/>
      <c r="T92" s="25"/>
      <c r="U92" s="25"/>
      <c r="V92" s="25"/>
      <c r="W92" s="25"/>
      <c r="X92" s="25"/>
      <c r="Y92" s="25"/>
      <c r="Z92" s="25"/>
    </row>
    <row r="93" ht="15.0" customHeight="1">
      <c r="A93" s="18" t="s">
        <v>443</v>
      </c>
      <c r="B93" s="114"/>
      <c r="C93" s="114"/>
      <c r="D93" s="115"/>
      <c r="E93" s="116"/>
      <c r="F93" s="116"/>
      <c r="G93" s="117"/>
      <c r="H93" s="117"/>
      <c r="I93" s="118"/>
      <c r="J93" s="116"/>
      <c r="K93" s="116"/>
      <c r="L93" s="116"/>
      <c r="M93" s="31">
        <f t="shared" si="1"/>
        <v>0</v>
      </c>
      <c r="N93" s="25"/>
      <c r="O93" s="25"/>
      <c r="P93" s="25"/>
      <c r="Q93" s="25"/>
      <c r="R93" s="25"/>
      <c r="S93" s="25"/>
      <c r="T93" s="25"/>
      <c r="U93" s="25"/>
      <c r="V93" s="25"/>
      <c r="W93" s="25"/>
      <c r="X93" s="25"/>
      <c r="Y93" s="25"/>
      <c r="Z93" s="25"/>
    </row>
    <row r="94" ht="15.0" customHeight="1">
      <c r="A94" s="8" t="s">
        <v>444</v>
      </c>
      <c r="B94" s="108"/>
      <c r="C94" s="108"/>
      <c r="D94" s="109"/>
      <c r="E94" s="110"/>
      <c r="F94" s="111"/>
      <c r="G94" s="111"/>
      <c r="H94" s="110"/>
      <c r="I94" s="112"/>
      <c r="J94" s="111"/>
      <c r="K94" s="12"/>
      <c r="L94" s="12"/>
      <c r="M94" s="28">
        <f t="shared" si="1"/>
        <v>0</v>
      </c>
      <c r="N94" s="25"/>
      <c r="O94" s="25"/>
      <c r="P94" s="25"/>
      <c r="Q94" s="25"/>
      <c r="R94" s="25"/>
      <c r="S94" s="25"/>
      <c r="T94" s="25"/>
      <c r="U94" s="25"/>
      <c r="V94" s="25"/>
      <c r="W94" s="25"/>
      <c r="X94" s="25"/>
      <c r="Y94" s="25"/>
      <c r="Z94" s="25"/>
    </row>
    <row r="95" ht="15.0" customHeight="1">
      <c r="A95" s="18" t="s">
        <v>445</v>
      </c>
      <c r="B95" s="114"/>
      <c r="C95" s="114"/>
      <c r="D95" s="115"/>
      <c r="E95" s="116"/>
      <c r="F95" s="116"/>
      <c r="G95" s="117"/>
      <c r="H95" s="117"/>
      <c r="I95" s="118"/>
      <c r="J95" s="116"/>
      <c r="K95" s="116"/>
      <c r="L95" s="116"/>
      <c r="M95" s="31">
        <f t="shared" si="1"/>
        <v>0</v>
      </c>
      <c r="N95" s="25"/>
      <c r="O95" s="25"/>
      <c r="P95" s="25"/>
      <c r="Q95" s="25"/>
      <c r="R95" s="25"/>
      <c r="S95" s="25"/>
      <c r="T95" s="25"/>
      <c r="U95" s="25"/>
      <c r="V95" s="25"/>
      <c r="W95" s="25"/>
      <c r="X95" s="25"/>
      <c r="Y95" s="25"/>
      <c r="Z95" s="25"/>
    </row>
    <row r="96" ht="15.0" customHeight="1">
      <c r="A96" s="8" t="s">
        <v>446</v>
      </c>
      <c r="B96" s="108"/>
      <c r="C96" s="108"/>
      <c r="D96" s="109"/>
      <c r="E96" s="110"/>
      <c r="F96" s="111"/>
      <c r="G96" s="111"/>
      <c r="H96" s="110"/>
      <c r="I96" s="112"/>
      <c r="J96" s="111"/>
      <c r="K96" s="12"/>
      <c r="L96" s="12"/>
      <c r="M96" s="28">
        <f t="shared" si="1"/>
        <v>0</v>
      </c>
      <c r="N96" s="25"/>
      <c r="O96" s="25"/>
      <c r="P96" s="25"/>
      <c r="Q96" s="25"/>
      <c r="R96" s="25"/>
      <c r="S96" s="25"/>
      <c r="T96" s="25"/>
      <c r="U96" s="25"/>
      <c r="V96" s="25"/>
      <c r="W96" s="25"/>
      <c r="X96" s="25"/>
      <c r="Y96" s="25"/>
      <c r="Z96" s="25"/>
    </row>
    <row r="97" ht="15.0" customHeight="1">
      <c r="A97" s="18" t="s">
        <v>447</v>
      </c>
      <c r="B97" s="114"/>
      <c r="C97" s="114"/>
      <c r="D97" s="115"/>
      <c r="E97" s="116"/>
      <c r="F97" s="116"/>
      <c r="G97" s="117"/>
      <c r="H97" s="117"/>
      <c r="I97" s="118"/>
      <c r="J97" s="116"/>
      <c r="K97" s="116"/>
      <c r="L97" s="116"/>
      <c r="M97" s="31">
        <f t="shared" si="1"/>
        <v>0</v>
      </c>
      <c r="N97" s="25"/>
      <c r="O97" s="25"/>
      <c r="P97" s="25"/>
      <c r="Q97" s="25"/>
      <c r="R97" s="25"/>
      <c r="S97" s="25"/>
      <c r="T97" s="25"/>
      <c r="U97" s="25"/>
      <c r="V97" s="25"/>
      <c r="W97" s="25"/>
      <c r="X97" s="25"/>
      <c r="Y97" s="25"/>
      <c r="Z97" s="25"/>
    </row>
    <row r="98" ht="15.0" customHeight="1">
      <c r="A98" s="8" t="s">
        <v>448</v>
      </c>
      <c r="B98" s="108"/>
      <c r="C98" s="108"/>
      <c r="D98" s="109"/>
      <c r="E98" s="110"/>
      <c r="F98" s="111"/>
      <c r="G98" s="111"/>
      <c r="H98" s="110"/>
      <c r="I98" s="112"/>
      <c r="J98" s="111"/>
      <c r="K98" s="12"/>
      <c r="L98" s="12"/>
      <c r="M98" s="28">
        <f t="shared" si="1"/>
        <v>0</v>
      </c>
      <c r="N98" s="25"/>
      <c r="O98" s="25"/>
      <c r="P98" s="25"/>
      <c r="Q98" s="25"/>
      <c r="R98" s="25"/>
      <c r="S98" s="25"/>
      <c r="T98" s="25"/>
      <c r="U98" s="25"/>
      <c r="V98" s="25"/>
      <c r="W98" s="25"/>
      <c r="X98" s="25"/>
      <c r="Y98" s="25"/>
      <c r="Z98" s="25"/>
    </row>
    <row r="99" ht="15.0" customHeight="1">
      <c r="A99" s="18" t="s">
        <v>449</v>
      </c>
      <c r="B99" s="114"/>
      <c r="C99" s="114"/>
      <c r="D99" s="115"/>
      <c r="E99" s="116"/>
      <c r="F99" s="116"/>
      <c r="G99" s="117"/>
      <c r="H99" s="117"/>
      <c r="I99" s="118"/>
      <c r="J99" s="116"/>
      <c r="K99" s="116"/>
      <c r="L99" s="116"/>
      <c r="M99" s="31">
        <f t="shared" si="1"/>
        <v>0</v>
      </c>
      <c r="N99" s="25"/>
      <c r="O99" s="25"/>
      <c r="P99" s="25"/>
      <c r="Q99" s="25"/>
      <c r="R99" s="25"/>
      <c r="S99" s="25"/>
      <c r="T99" s="25"/>
      <c r="U99" s="25"/>
      <c r="V99" s="25"/>
      <c r="W99" s="25"/>
      <c r="X99" s="25"/>
      <c r="Y99" s="25"/>
      <c r="Z99" s="25"/>
    </row>
    <row r="100" ht="15.0" customHeight="1">
      <c r="A100" s="8" t="s">
        <v>450</v>
      </c>
      <c r="B100" s="108"/>
      <c r="C100" s="108"/>
      <c r="D100" s="109"/>
      <c r="E100" s="110"/>
      <c r="F100" s="111"/>
      <c r="G100" s="111"/>
      <c r="H100" s="110"/>
      <c r="I100" s="112"/>
      <c r="J100" s="111"/>
      <c r="K100" s="12"/>
      <c r="L100" s="12"/>
      <c r="M100" s="28">
        <f t="shared" si="1"/>
        <v>0</v>
      </c>
      <c r="N100" s="25"/>
      <c r="O100" s="25"/>
      <c r="P100" s="25"/>
      <c r="Q100" s="25"/>
      <c r="R100" s="25"/>
      <c r="S100" s="25"/>
      <c r="T100" s="25"/>
      <c r="U100" s="25"/>
      <c r="V100" s="25"/>
      <c r="W100" s="25"/>
      <c r="X100" s="25"/>
      <c r="Y100" s="25"/>
      <c r="Z100" s="25"/>
    </row>
    <row r="101" ht="15.0" customHeight="1">
      <c r="A101" s="18" t="s">
        <v>451</v>
      </c>
      <c r="B101" s="114"/>
      <c r="C101" s="114"/>
      <c r="D101" s="115"/>
      <c r="E101" s="116"/>
      <c r="F101" s="116"/>
      <c r="G101" s="117"/>
      <c r="H101" s="117"/>
      <c r="I101" s="118"/>
      <c r="J101" s="116"/>
      <c r="K101" s="116"/>
      <c r="L101" s="116"/>
      <c r="M101" s="31">
        <f t="shared" si="1"/>
        <v>0</v>
      </c>
      <c r="N101" s="25"/>
      <c r="O101" s="25"/>
      <c r="P101" s="25"/>
      <c r="Q101" s="25"/>
      <c r="R101" s="25"/>
      <c r="S101" s="25"/>
      <c r="T101" s="25"/>
      <c r="U101" s="25"/>
      <c r="V101" s="25"/>
      <c r="W101" s="25"/>
      <c r="X101" s="25"/>
      <c r="Y101" s="25"/>
      <c r="Z101" s="25"/>
    </row>
    <row r="102" ht="15.0" customHeight="1">
      <c r="A102" s="8" t="s">
        <v>452</v>
      </c>
      <c r="B102" s="108"/>
      <c r="C102" s="108"/>
      <c r="D102" s="109"/>
      <c r="E102" s="110"/>
      <c r="F102" s="111"/>
      <c r="G102" s="111"/>
      <c r="H102" s="110"/>
      <c r="I102" s="112"/>
      <c r="J102" s="111"/>
      <c r="K102" s="12"/>
      <c r="L102" s="12"/>
      <c r="M102" s="28">
        <f t="shared" si="1"/>
        <v>0</v>
      </c>
      <c r="N102" s="25"/>
      <c r="O102" s="25"/>
      <c r="P102" s="25"/>
      <c r="Q102" s="25"/>
      <c r="R102" s="25"/>
      <c r="S102" s="25"/>
      <c r="T102" s="25"/>
      <c r="U102" s="25"/>
      <c r="V102" s="25"/>
      <c r="W102" s="25"/>
      <c r="X102" s="25"/>
      <c r="Y102" s="25"/>
      <c r="Z102" s="25"/>
    </row>
    <row r="103" ht="15.0" customHeight="1">
      <c r="A103" s="18" t="s">
        <v>453</v>
      </c>
      <c r="B103" s="114"/>
      <c r="C103" s="114"/>
      <c r="D103" s="115"/>
      <c r="E103" s="116"/>
      <c r="F103" s="116"/>
      <c r="G103" s="117"/>
      <c r="H103" s="117"/>
      <c r="I103" s="118"/>
      <c r="J103" s="116"/>
      <c r="K103" s="116"/>
      <c r="L103" s="116"/>
      <c r="M103" s="31">
        <f t="shared" si="1"/>
        <v>0</v>
      </c>
      <c r="N103" s="25"/>
      <c r="O103" s="25"/>
      <c r="P103" s="25"/>
      <c r="Q103" s="25"/>
      <c r="R103" s="25"/>
      <c r="S103" s="25"/>
      <c r="T103" s="25"/>
      <c r="U103" s="25"/>
      <c r="V103" s="25"/>
      <c r="W103" s="25"/>
      <c r="X103" s="25"/>
      <c r="Y103" s="25"/>
      <c r="Z103" s="25"/>
    </row>
    <row r="104" ht="15.0" customHeight="1">
      <c r="A104" s="8" t="s">
        <v>454</v>
      </c>
      <c r="B104" s="108"/>
      <c r="C104" s="108"/>
      <c r="D104" s="109"/>
      <c r="E104" s="110"/>
      <c r="F104" s="111"/>
      <c r="G104" s="111"/>
      <c r="H104" s="110"/>
      <c r="I104" s="112"/>
      <c r="J104" s="111"/>
      <c r="K104" s="12"/>
      <c r="L104" s="12"/>
      <c r="M104" s="28">
        <f t="shared" si="1"/>
        <v>0</v>
      </c>
      <c r="N104" s="25"/>
      <c r="O104" s="25"/>
      <c r="P104" s="25"/>
      <c r="Q104" s="25"/>
      <c r="R104" s="25"/>
      <c r="S104" s="25"/>
      <c r="T104" s="25"/>
      <c r="U104" s="25"/>
      <c r="V104" s="25"/>
      <c r="W104" s="25"/>
      <c r="X104" s="25"/>
      <c r="Y104" s="25"/>
      <c r="Z104" s="25"/>
    </row>
    <row r="105" ht="15.0" customHeight="1">
      <c r="A105" s="18" t="s">
        <v>455</v>
      </c>
      <c r="B105" s="114"/>
      <c r="C105" s="114"/>
      <c r="D105" s="115"/>
      <c r="E105" s="116"/>
      <c r="F105" s="116"/>
      <c r="G105" s="117"/>
      <c r="H105" s="117"/>
      <c r="I105" s="118"/>
      <c r="J105" s="116"/>
      <c r="K105" s="116"/>
      <c r="L105" s="116"/>
      <c r="M105" s="31">
        <f t="shared" si="1"/>
        <v>0</v>
      </c>
      <c r="N105" s="25"/>
      <c r="O105" s="25"/>
      <c r="P105" s="25"/>
      <c r="Q105" s="25"/>
      <c r="R105" s="25"/>
      <c r="S105" s="25"/>
      <c r="T105" s="25"/>
      <c r="U105" s="25"/>
      <c r="V105" s="25"/>
      <c r="W105" s="25"/>
      <c r="X105" s="25"/>
      <c r="Y105" s="25"/>
      <c r="Z105" s="25"/>
    </row>
    <row r="106" ht="15.0" customHeight="1">
      <c r="A106" s="8" t="s">
        <v>456</v>
      </c>
      <c r="B106" s="108"/>
      <c r="C106" s="108"/>
      <c r="D106" s="109"/>
      <c r="E106" s="110"/>
      <c r="F106" s="111"/>
      <c r="G106" s="111"/>
      <c r="H106" s="110"/>
      <c r="I106" s="112"/>
      <c r="J106" s="111"/>
      <c r="K106" s="12"/>
      <c r="L106" s="12"/>
      <c r="M106" s="28">
        <f t="shared" si="1"/>
        <v>0</v>
      </c>
      <c r="N106" s="25"/>
      <c r="O106" s="25"/>
      <c r="P106" s="25"/>
      <c r="Q106" s="25"/>
      <c r="R106" s="25"/>
      <c r="S106" s="25"/>
      <c r="T106" s="25"/>
      <c r="U106" s="25"/>
      <c r="V106" s="25"/>
      <c r="W106" s="25"/>
      <c r="X106" s="25"/>
      <c r="Y106" s="25"/>
      <c r="Z106" s="25"/>
    </row>
    <row r="107" ht="15.0" customHeight="1">
      <c r="A107" s="18" t="s">
        <v>457</v>
      </c>
      <c r="B107" s="114"/>
      <c r="C107" s="114"/>
      <c r="D107" s="115"/>
      <c r="E107" s="116"/>
      <c r="F107" s="116"/>
      <c r="G107" s="117"/>
      <c r="H107" s="117"/>
      <c r="I107" s="118"/>
      <c r="J107" s="116"/>
      <c r="K107" s="116"/>
      <c r="L107" s="116"/>
      <c r="M107" s="31">
        <f t="shared" si="1"/>
        <v>0</v>
      </c>
      <c r="N107" s="25"/>
      <c r="O107" s="25"/>
      <c r="P107" s="25"/>
      <c r="Q107" s="25"/>
      <c r="R107" s="25"/>
      <c r="S107" s="25"/>
      <c r="T107" s="25"/>
      <c r="U107" s="25"/>
      <c r="V107" s="25"/>
      <c r="W107" s="25"/>
      <c r="X107" s="25"/>
      <c r="Y107" s="25"/>
      <c r="Z107" s="25"/>
    </row>
    <row r="108" ht="15.0" customHeight="1">
      <c r="A108" s="8" t="s">
        <v>458</v>
      </c>
      <c r="B108" s="108"/>
      <c r="C108" s="108"/>
      <c r="D108" s="109"/>
      <c r="E108" s="110"/>
      <c r="F108" s="111"/>
      <c r="G108" s="111"/>
      <c r="H108" s="110"/>
      <c r="I108" s="112"/>
      <c r="J108" s="111"/>
      <c r="K108" s="12"/>
      <c r="L108" s="12"/>
      <c r="M108" s="28">
        <f t="shared" si="1"/>
        <v>0</v>
      </c>
      <c r="N108" s="25"/>
      <c r="O108" s="25"/>
      <c r="P108" s="25"/>
      <c r="Q108" s="25"/>
      <c r="R108" s="25"/>
      <c r="S108" s="25"/>
      <c r="T108" s="25"/>
      <c r="U108" s="25"/>
      <c r="V108" s="25"/>
      <c r="W108" s="25"/>
      <c r="X108" s="25"/>
      <c r="Y108" s="25"/>
      <c r="Z108" s="25"/>
    </row>
    <row r="109" ht="15.0" customHeight="1">
      <c r="A109" s="18" t="s">
        <v>459</v>
      </c>
      <c r="B109" s="114"/>
      <c r="C109" s="114"/>
      <c r="D109" s="115"/>
      <c r="E109" s="116"/>
      <c r="F109" s="116"/>
      <c r="G109" s="117"/>
      <c r="H109" s="117"/>
      <c r="I109" s="118"/>
      <c r="J109" s="116"/>
      <c r="K109" s="116"/>
      <c r="L109" s="116"/>
      <c r="M109" s="31">
        <f t="shared" si="1"/>
        <v>0</v>
      </c>
      <c r="N109" s="25"/>
      <c r="O109" s="25"/>
      <c r="P109" s="25"/>
      <c r="Q109" s="25"/>
      <c r="R109" s="25"/>
      <c r="S109" s="25"/>
      <c r="T109" s="25"/>
      <c r="U109" s="25"/>
      <c r="V109" s="25"/>
      <c r="W109" s="25"/>
      <c r="X109" s="25"/>
      <c r="Y109" s="25"/>
      <c r="Z109" s="25"/>
    </row>
    <row r="110" ht="15.0" customHeight="1">
      <c r="A110" s="8" t="s">
        <v>460</v>
      </c>
      <c r="B110" s="108"/>
      <c r="C110" s="108"/>
      <c r="D110" s="109"/>
      <c r="E110" s="110"/>
      <c r="F110" s="111"/>
      <c r="G110" s="111"/>
      <c r="H110" s="110"/>
      <c r="I110" s="112"/>
      <c r="J110" s="111"/>
      <c r="K110" s="12"/>
      <c r="L110" s="12"/>
      <c r="M110" s="28">
        <f t="shared" si="1"/>
        <v>0</v>
      </c>
      <c r="N110" s="25"/>
      <c r="O110" s="25"/>
      <c r="P110" s="25"/>
      <c r="Q110" s="25"/>
      <c r="R110" s="25"/>
      <c r="S110" s="25"/>
      <c r="T110" s="25"/>
      <c r="U110" s="25"/>
      <c r="V110" s="25"/>
      <c r="W110" s="25"/>
      <c r="X110" s="25"/>
      <c r="Y110" s="25"/>
      <c r="Z110" s="25"/>
    </row>
    <row r="111" ht="15.0" customHeight="1">
      <c r="A111" s="18" t="s">
        <v>461</v>
      </c>
      <c r="B111" s="114"/>
      <c r="C111" s="114"/>
      <c r="D111" s="115"/>
      <c r="E111" s="116"/>
      <c r="F111" s="116"/>
      <c r="G111" s="117"/>
      <c r="H111" s="117"/>
      <c r="I111" s="118"/>
      <c r="J111" s="116"/>
      <c r="K111" s="116"/>
      <c r="L111" s="116"/>
      <c r="M111" s="31">
        <f t="shared" si="1"/>
        <v>0</v>
      </c>
      <c r="N111" s="25"/>
      <c r="O111" s="25"/>
      <c r="P111" s="25"/>
      <c r="Q111" s="25"/>
      <c r="R111" s="25"/>
      <c r="S111" s="25"/>
      <c r="T111" s="25"/>
      <c r="U111" s="25"/>
      <c r="V111" s="25"/>
      <c r="W111" s="25"/>
      <c r="X111" s="25"/>
      <c r="Y111" s="25"/>
      <c r="Z111" s="25"/>
    </row>
    <row r="112" ht="15.0" customHeight="1">
      <c r="A112" s="8" t="s">
        <v>462</v>
      </c>
      <c r="B112" s="108"/>
      <c r="C112" s="108"/>
      <c r="D112" s="109"/>
      <c r="E112" s="110"/>
      <c r="F112" s="111"/>
      <c r="G112" s="111"/>
      <c r="H112" s="110"/>
      <c r="I112" s="112"/>
      <c r="J112" s="111"/>
      <c r="K112" s="12"/>
      <c r="L112" s="12"/>
      <c r="M112" s="28">
        <f t="shared" si="1"/>
        <v>0</v>
      </c>
      <c r="N112" s="25"/>
      <c r="O112" s="25"/>
      <c r="P112" s="25"/>
      <c r="Q112" s="25"/>
      <c r="R112" s="25"/>
      <c r="S112" s="25"/>
      <c r="T112" s="25"/>
      <c r="U112" s="25"/>
      <c r="V112" s="25"/>
      <c r="W112" s="25"/>
      <c r="X112" s="25"/>
      <c r="Y112" s="25"/>
      <c r="Z112" s="25"/>
    </row>
    <row r="113" ht="15.0" customHeight="1">
      <c r="A113" s="18" t="s">
        <v>463</v>
      </c>
      <c r="B113" s="114"/>
      <c r="C113" s="114"/>
      <c r="D113" s="115"/>
      <c r="E113" s="116"/>
      <c r="F113" s="116"/>
      <c r="G113" s="117"/>
      <c r="H113" s="117"/>
      <c r="I113" s="118"/>
      <c r="J113" s="116"/>
      <c r="K113" s="116"/>
      <c r="L113" s="116"/>
      <c r="M113" s="31">
        <f t="shared" si="1"/>
        <v>0</v>
      </c>
      <c r="N113" s="25"/>
      <c r="O113" s="25"/>
      <c r="P113" s="25"/>
      <c r="Q113" s="25"/>
      <c r="R113" s="25"/>
      <c r="S113" s="25"/>
      <c r="T113" s="25"/>
      <c r="U113" s="25"/>
      <c r="V113" s="25"/>
      <c r="W113" s="25"/>
      <c r="X113" s="25"/>
      <c r="Y113" s="25"/>
      <c r="Z113" s="25"/>
    </row>
    <row r="114" ht="15.0" customHeight="1">
      <c r="A114" s="8" t="s">
        <v>464</v>
      </c>
      <c r="B114" s="108"/>
      <c r="C114" s="108"/>
      <c r="D114" s="109"/>
      <c r="E114" s="110"/>
      <c r="F114" s="111"/>
      <c r="G114" s="111"/>
      <c r="H114" s="110"/>
      <c r="I114" s="112"/>
      <c r="J114" s="111"/>
      <c r="K114" s="12"/>
      <c r="L114" s="12"/>
      <c r="M114" s="28">
        <f t="shared" si="1"/>
        <v>0</v>
      </c>
      <c r="N114" s="25"/>
      <c r="O114" s="25"/>
      <c r="P114" s="25"/>
      <c r="Q114" s="25"/>
      <c r="R114" s="25"/>
      <c r="S114" s="25"/>
      <c r="T114" s="25"/>
      <c r="U114" s="25"/>
      <c r="V114" s="25"/>
      <c r="W114" s="25"/>
      <c r="X114" s="25"/>
      <c r="Y114" s="25"/>
      <c r="Z114" s="25"/>
    </row>
    <row r="115" ht="15.0" customHeight="1">
      <c r="A115" s="18" t="s">
        <v>465</v>
      </c>
      <c r="B115" s="114"/>
      <c r="C115" s="114"/>
      <c r="D115" s="115"/>
      <c r="E115" s="116"/>
      <c r="F115" s="116"/>
      <c r="G115" s="117"/>
      <c r="H115" s="117"/>
      <c r="I115" s="118"/>
      <c r="J115" s="116"/>
      <c r="K115" s="116"/>
      <c r="L115" s="116"/>
      <c r="M115" s="31">
        <f t="shared" si="1"/>
        <v>0</v>
      </c>
      <c r="N115" s="25"/>
      <c r="O115" s="25"/>
      <c r="P115" s="25"/>
      <c r="Q115" s="25"/>
      <c r="R115" s="25"/>
      <c r="S115" s="25"/>
      <c r="T115" s="25"/>
      <c r="U115" s="25"/>
      <c r="V115" s="25"/>
      <c r="W115" s="25"/>
      <c r="X115" s="25"/>
      <c r="Y115" s="25"/>
      <c r="Z115" s="25"/>
    </row>
    <row r="116" ht="15.0" customHeight="1">
      <c r="A116" s="8" t="s">
        <v>466</v>
      </c>
      <c r="B116" s="108"/>
      <c r="C116" s="108"/>
      <c r="D116" s="109"/>
      <c r="E116" s="110"/>
      <c r="F116" s="111"/>
      <c r="G116" s="111"/>
      <c r="H116" s="110"/>
      <c r="I116" s="112"/>
      <c r="J116" s="111"/>
      <c r="K116" s="12"/>
      <c r="L116" s="12"/>
      <c r="M116" s="28">
        <f t="shared" si="1"/>
        <v>0</v>
      </c>
      <c r="N116" s="25"/>
      <c r="O116" s="25"/>
      <c r="P116" s="25"/>
      <c r="Q116" s="25"/>
      <c r="R116" s="25"/>
      <c r="S116" s="25"/>
      <c r="T116" s="25"/>
      <c r="U116" s="25"/>
      <c r="V116" s="25"/>
      <c r="W116" s="25"/>
      <c r="X116" s="25"/>
      <c r="Y116" s="25"/>
      <c r="Z116" s="25"/>
    </row>
    <row r="117" ht="15.0" customHeight="1">
      <c r="A117" s="18" t="s">
        <v>467</v>
      </c>
      <c r="B117" s="114"/>
      <c r="C117" s="114"/>
      <c r="D117" s="115"/>
      <c r="E117" s="116"/>
      <c r="F117" s="116"/>
      <c r="G117" s="117"/>
      <c r="H117" s="117"/>
      <c r="I117" s="118"/>
      <c r="J117" s="116"/>
      <c r="K117" s="116"/>
      <c r="L117" s="116"/>
      <c r="M117" s="31">
        <f t="shared" si="1"/>
        <v>0</v>
      </c>
      <c r="N117" s="25"/>
      <c r="O117" s="25"/>
      <c r="P117" s="25"/>
      <c r="Q117" s="25"/>
      <c r="R117" s="25"/>
      <c r="S117" s="25"/>
      <c r="T117" s="25"/>
      <c r="U117" s="25"/>
      <c r="V117" s="25"/>
      <c r="W117" s="25"/>
      <c r="X117" s="25"/>
      <c r="Y117" s="25"/>
      <c r="Z117" s="25"/>
    </row>
    <row r="118" ht="15.0" customHeight="1">
      <c r="A118" s="8" t="s">
        <v>468</v>
      </c>
      <c r="B118" s="108"/>
      <c r="C118" s="108"/>
      <c r="D118" s="109"/>
      <c r="E118" s="110"/>
      <c r="F118" s="111"/>
      <c r="G118" s="111"/>
      <c r="H118" s="110"/>
      <c r="I118" s="112"/>
      <c r="J118" s="111"/>
      <c r="K118" s="12"/>
      <c r="L118" s="12"/>
      <c r="M118" s="28">
        <f t="shared" si="1"/>
        <v>0</v>
      </c>
      <c r="N118" s="25"/>
      <c r="O118" s="25"/>
      <c r="P118" s="25"/>
      <c r="Q118" s="25"/>
      <c r="R118" s="25"/>
      <c r="S118" s="25"/>
      <c r="T118" s="25"/>
      <c r="U118" s="25"/>
      <c r="V118" s="25"/>
      <c r="W118" s="25"/>
      <c r="X118" s="25"/>
      <c r="Y118" s="25"/>
      <c r="Z118" s="25"/>
    </row>
    <row r="119" ht="15.0" customHeight="1">
      <c r="A119" s="18" t="s">
        <v>469</v>
      </c>
      <c r="B119" s="114"/>
      <c r="C119" s="114"/>
      <c r="D119" s="115"/>
      <c r="E119" s="116"/>
      <c r="F119" s="116"/>
      <c r="G119" s="117"/>
      <c r="H119" s="117"/>
      <c r="I119" s="118"/>
      <c r="J119" s="116"/>
      <c r="K119" s="116"/>
      <c r="L119" s="116"/>
      <c r="M119" s="31">
        <f t="shared" si="1"/>
        <v>0</v>
      </c>
      <c r="N119" s="25"/>
      <c r="O119" s="25"/>
      <c r="P119" s="25"/>
      <c r="Q119" s="25"/>
      <c r="R119" s="25"/>
      <c r="S119" s="25"/>
      <c r="T119" s="25"/>
      <c r="U119" s="25"/>
      <c r="V119" s="25"/>
      <c r="W119" s="25"/>
      <c r="X119" s="25"/>
      <c r="Y119" s="25"/>
      <c r="Z119" s="25"/>
    </row>
    <row r="120" ht="15.0" customHeight="1">
      <c r="A120" s="8" t="s">
        <v>470</v>
      </c>
      <c r="B120" s="108"/>
      <c r="C120" s="108"/>
      <c r="D120" s="109"/>
      <c r="E120" s="110"/>
      <c r="F120" s="111"/>
      <c r="G120" s="111"/>
      <c r="H120" s="110"/>
      <c r="I120" s="112"/>
      <c r="J120" s="111"/>
      <c r="K120" s="12"/>
      <c r="L120" s="12"/>
      <c r="M120" s="28">
        <f t="shared" si="1"/>
        <v>0</v>
      </c>
      <c r="N120" s="25"/>
      <c r="O120" s="25"/>
      <c r="P120" s="25"/>
      <c r="Q120" s="25"/>
      <c r="R120" s="25"/>
      <c r="S120" s="25"/>
      <c r="T120" s="25"/>
      <c r="U120" s="25"/>
      <c r="V120" s="25"/>
      <c r="W120" s="25"/>
      <c r="X120" s="25"/>
      <c r="Y120" s="25"/>
      <c r="Z120" s="25"/>
    </row>
    <row r="121" ht="15.0" customHeight="1">
      <c r="A121" s="18" t="s">
        <v>471</v>
      </c>
      <c r="B121" s="114"/>
      <c r="C121" s="114"/>
      <c r="D121" s="115"/>
      <c r="E121" s="116"/>
      <c r="F121" s="116"/>
      <c r="G121" s="117"/>
      <c r="H121" s="117"/>
      <c r="I121" s="118"/>
      <c r="J121" s="116"/>
      <c r="K121" s="116"/>
      <c r="L121" s="116"/>
      <c r="M121" s="31">
        <f t="shared" si="1"/>
        <v>0</v>
      </c>
      <c r="N121" s="25"/>
      <c r="O121" s="25"/>
      <c r="P121" s="25"/>
      <c r="Q121" s="25"/>
      <c r="R121" s="25"/>
      <c r="S121" s="25"/>
      <c r="T121" s="25"/>
      <c r="U121" s="25"/>
      <c r="V121" s="25"/>
      <c r="W121" s="25"/>
      <c r="X121" s="25"/>
      <c r="Y121" s="25"/>
      <c r="Z121" s="25"/>
    </row>
    <row r="122" ht="15.0" customHeight="1">
      <c r="A122" s="8" t="s">
        <v>472</v>
      </c>
      <c r="B122" s="108"/>
      <c r="C122" s="108"/>
      <c r="D122" s="109"/>
      <c r="E122" s="110"/>
      <c r="F122" s="111"/>
      <c r="G122" s="111"/>
      <c r="H122" s="110"/>
      <c r="I122" s="112"/>
      <c r="J122" s="111"/>
      <c r="K122" s="12"/>
      <c r="L122" s="12"/>
      <c r="M122" s="28">
        <f t="shared" si="1"/>
        <v>0</v>
      </c>
      <c r="N122" s="25"/>
      <c r="O122" s="25"/>
      <c r="P122" s="25"/>
      <c r="Q122" s="25"/>
      <c r="R122" s="25"/>
      <c r="S122" s="25"/>
      <c r="T122" s="25"/>
      <c r="U122" s="25"/>
      <c r="V122" s="25"/>
      <c r="W122" s="25"/>
      <c r="X122" s="25"/>
      <c r="Y122" s="25"/>
      <c r="Z122" s="25"/>
    </row>
    <row r="123" ht="15.0" customHeight="1">
      <c r="A123" s="18" t="s">
        <v>473</v>
      </c>
      <c r="B123" s="114"/>
      <c r="C123" s="114"/>
      <c r="D123" s="115"/>
      <c r="E123" s="116"/>
      <c r="F123" s="116"/>
      <c r="G123" s="117"/>
      <c r="H123" s="117"/>
      <c r="I123" s="118"/>
      <c r="J123" s="116"/>
      <c r="K123" s="116"/>
      <c r="L123" s="116"/>
      <c r="M123" s="31">
        <f t="shared" si="1"/>
        <v>0</v>
      </c>
      <c r="N123" s="25"/>
      <c r="O123" s="25"/>
      <c r="P123" s="25"/>
      <c r="Q123" s="25"/>
      <c r="R123" s="25"/>
      <c r="S123" s="25"/>
      <c r="T123" s="25"/>
      <c r="U123" s="25"/>
      <c r="V123" s="25"/>
      <c r="W123" s="25"/>
      <c r="X123" s="25"/>
      <c r="Y123" s="25"/>
      <c r="Z123" s="25"/>
    </row>
    <row r="124" ht="15.0" customHeight="1">
      <c r="A124" s="8" t="s">
        <v>474</v>
      </c>
      <c r="B124" s="108"/>
      <c r="C124" s="108"/>
      <c r="D124" s="109"/>
      <c r="E124" s="110"/>
      <c r="F124" s="111"/>
      <c r="G124" s="111"/>
      <c r="H124" s="110"/>
      <c r="I124" s="112"/>
      <c r="J124" s="111"/>
      <c r="K124" s="12"/>
      <c r="L124" s="12"/>
      <c r="M124" s="28">
        <f t="shared" si="1"/>
        <v>0</v>
      </c>
      <c r="N124" s="25"/>
      <c r="O124" s="25"/>
      <c r="P124" s="25"/>
      <c r="Q124" s="25"/>
      <c r="R124" s="25"/>
      <c r="S124" s="25"/>
      <c r="T124" s="25"/>
      <c r="U124" s="25"/>
      <c r="V124" s="25"/>
      <c r="W124" s="25"/>
      <c r="X124" s="25"/>
      <c r="Y124" s="25"/>
      <c r="Z124" s="25"/>
    </row>
    <row r="125" ht="15.0" customHeight="1">
      <c r="A125" s="18" t="s">
        <v>475</v>
      </c>
      <c r="B125" s="114"/>
      <c r="C125" s="114"/>
      <c r="D125" s="115"/>
      <c r="E125" s="116"/>
      <c r="F125" s="116"/>
      <c r="G125" s="117"/>
      <c r="H125" s="117"/>
      <c r="I125" s="118"/>
      <c r="J125" s="116"/>
      <c r="K125" s="116"/>
      <c r="L125" s="116"/>
      <c r="M125" s="31">
        <f t="shared" si="1"/>
        <v>0</v>
      </c>
      <c r="N125" s="25"/>
      <c r="O125" s="25"/>
      <c r="P125" s="25"/>
      <c r="Q125" s="25"/>
      <c r="R125" s="25"/>
      <c r="S125" s="25"/>
      <c r="T125" s="25"/>
      <c r="U125" s="25"/>
      <c r="V125" s="25"/>
      <c r="W125" s="25"/>
      <c r="X125" s="25"/>
      <c r="Y125" s="25"/>
      <c r="Z125" s="25"/>
    </row>
    <row r="126" ht="15.0" customHeight="1">
      <c r="A126" s="8" t="s">
        <v>476</v>
      </c>
      <c r="B126" s="108"/>
      <c r="C126" s="108"/>
      <c r="D126" s="109"/>
      <c r="E126" s="110"/>
      <c r="F126" s="111"/>
      <c r="G126" s="111"/>
      <c r="H126" s="110"/>
      <c r="I126" s="112"/>
      <c r="J126" s="111"/>
      <c r="K126" s="12"/>
      <c r="L126" s="12"/>
      <c r="M126" s="28">
        <f t="shared" si="1"/>
        <v>0</v>
      </c>
      <c r="N126" s="25"/>
      <c r="O126" s="25"/>
      <c r="P126" s="25"/>
      <c r="Q126" s="25"/>
      <c r="R126" s="25"/>
      <c r="S126" s="25"/>
      <c r="T126" s="25"/>
      <c r="U126" s="25"/>
      <c r="V126" s="25"/>
      <c r="W126" s="25"/>
      <c r="X126" s="25"/>
      <c r="Y126" s="25"/>
      <c r="Z126" s="25"/>
    </row>
    <row r="127" ht="15.0" customHeight="1">
      <c r="A127" s="18" t="s">
        <v>477</v>
      </c>
      <c r="B127" s="114"/>
      <c r="C127" s="114"/>
      <c r="D127" s="115"/>
      <c r="E127" s="116"/>
      <c r="F127" s="116"/>
      <c r="G127" s="117"/>
      <c r="H127" s="117"/>
      <c r="I127" s="118"/>
      <c r="J127" s="116"/>
      <c r="K127" s="116"/>
      <c r="L127" s="116"/>
      <c r="M127" s="31">
        <f t="shared" si="1"/>
        <v>0</v>
      </c>
      <c r="N127" s="25"/>
      <c r="O127" s="25"/>
      <c r="P127" s="25"/>
      <c r="Q127" s="25"/>
      <c r="R127" s="25"/>
      <c r="S127" s="25"/>
      <c r="T127" s="25"/>
      <c r="U127" s="25"/>
      <c r="V127" s="25"/>
      <c r="W127" s="25"/>
      <c r="X127" s="25"/>
      <c r="Y127" s="25"/>
      <c r="Z127" s="25"/>
    </row>
    <row r="128" ht="15.0" customHeight="1">
      <c r="A128" s="8" t="s">
        <v>478</v>
      </c>
      <c r="B128" s="108"/>
      <c r="C128" s="108"/>
      <c r="D128" s="109"/>
      <c r="E128" s="110"/>
      <c r="F128" s="111"/>
      <c r="G128" s="111"/>
      <c r="H128" s="110"/>
      <c r="I128" s="112"/>
      <c r="J128" s="111"/>
      <c r="K128" s="12"/>
      <c r="L128" s="12"/>
      <c r="M128" s="28">
        <f t="shared" si="1"/>
        <v>0</v>
      </c>
      <c r="N128" s="25"/>
      <c r="O128" s="25"/>
      <c r="P128" s="25"/>
      <c r="Q128" s="25"/>
      <c r="R128" s="25"/>
      <c r="S128" s="25"/>
      <c r="T128" s="25"/>
      <c r="U128" s="25"/>
      <c r="V128" s="25"/>
      <c r="W128" s="25"/>
      <c r="X128" s="25"/>
      <c r="Y128" s="25"/>
      <c r="Z128" s="25"/>
    </row>
    <row r="129" ht="15.0" customHeight="1">
      <c r="A129" s="18" t="s">
        <v>479</v>
      </c>
      <c r="B129" s="114"/>
      <c r="C129" s="114"/>
      <c r="D129" s="115"/>
      <c r="E129" s="116"/>
      <c r="F129" s="116"/>
      <c r="G129" s="117"/>
      <c r="H129" s="117"/>
      <c r="I129" s="118"/>
      <c r="J129" s="116"/>
      <c r="K129" s="116"/>
      <c r="L129" s="116"/>
      <c r="M129" s="31">
        <f t="shared" si="1"/>
        <v>0</v>
      </c>
      <c r="N129" s="25"/>
      <c r="O129" s="25"/>
      <c r="P129" s="25"/>
      <c r="Q129" s="25"/>
      <c r="R129" s="25"/>
      <c r="S129" s="25"/>
      <c r="T129" s="25"/>
      <c r="U129" s="25"/>
      <c r="V129" s="25"/>
      <c r="W129" s="25"/>
      <c r="X129" s="25"/>
      <c r="Y129" s="25"/>
      <c r="Z129" s="25"/>
    </row>
    <row r="130" ht="15.0" customHeight="1">
      <c r="A130" s="8" t="s">
        <v>480</v>
      </c>
      <c r="B130" s="108"/>
      <c r="C130" s="108"/>
      <c r="D130" s="109"/>
      <c r="E130" s="110"/>
      <c r="F130" s="111"/>
      <c r="G130" s="111"/>
      <c r="H130" s="110"/>
      <c r="I130" s="112"/>
      <c r="J130" s="111"/>
      <c r="K130" s="12"/>
      <c r="L130" s="12"/>
      <c r="M130" s="28">
        <f t="shared" si="1"/>
        <v>0</v>
      </c>
      <c r="N130" s="25"/>
      <c r="O130" s="25"/>
      <c r="P130" s="25"/>
      <c r="Q130" s="25"/>
      <c r="R130" s="25"/>
      <c r="S130" s="25"/>
      <c r="T130" s="25"/>
      <c r="U130" s="25"/>
      <c r="V130" s="25"/>
      <c r="W130" s="25"/>
      <c r="X130" s="25"/>
      <c r="Y130" s="25"/>
      <c r="Z130" s="25"/>
    </row>
    <row r="131" ht="15.0" customHeight="1">
      <c r="A131" s="18" t="s">
        <v>481</v>
      </c>
      <c r="B131" s="114"/>
      <c r="C131" s="114"/>
      <c r="D131" s="115"/>
      <c r="E131" s="116"/>
      <c r="F131" s="116"/>
      <c r="G131" s="117"/>
      <c r="H131" s="117"/>
      <c r="I131" s="118"/>
      <c r="J131" s="116"/>
      <c r="K131" s="116"/>
      <c r="L131" s="116"/>
      <c r="M131" s="31">
        <f t="shared" si="1"/>
        <v>0</v>
      </c>
      <c r="N131" s="25"/>
      <c r="O131" s="25"/>
      <c r="P131" s="25"/>
      <c r="Q131" s="25"/>
      <c r="R131" s="25"/>
      <c r="S131" s="25"/>
      <c r="T131" s="25"/>
      <c r="U131" s="25"/>
      <c r="V131" s="25"/>
      <c r="W131" s="25"/>
      <c r="X131" s="25"/>
      <c r="Y131" s="25"/>
      <c r="Z131" s="25"/>
    </row>
    <row r="132" ht="15.0" customHeight="1">
      <c r="A132" s="8" t="s">
        <v>482</v>
      </c>
      <c r="B132" s="108"/>
      <c r="C132" s="108"/>
      <c r="D132" s="109"/>
      <c r="E132" s="110"/>
      <c r="F132" s="111"/>
      <c r="G132" s="111"/>
      <c r="H132" s="110"/>
      <c r="I132" s="112"/>
      <c r="J132" s="111"/>
      <c r="K132" s="12"/>
      <c r="L132" s="12"/>
      <c r="M132" s="28">
        <f t="shared" si="1"/>
        <v>0</v>
      </c>
      <c r="N132" s="25"/>
      <c r="O132" s="25"/>
      <c r="P132" s="25"/>
      <c r="Q132" s="25"/>
      <c r="R132" s="25"/>
      <c r="S132" s="25"/>
      <c r="T132" s="25"/>
      <c r="U132" s="25"/>
      <c r="V132" s="25"/>
      <c r="W132" s="25"/>
      <c r="X132" s="25"/>
      <c r="Y132" s="25"/>
      <c r="Z132" s="25"/>
    </row>
    <row r="133" ht="15.0" customHeight="1">
      <c r="A133" s="18" t="s">
        <v>483</v>
      </c>
      <c r="B133" s="114"/>
      <c r="C133" s="114"/>
      <c r="D133" s="115"/>
      <c r="E133" s="116"/>
      <c r="F133" s="116"/>
      <c r="G133" s="117"/>
      <c r="H133" s="117"/>
      <c r="I133" s="118"/>
      <c r="J133" s="116"/>
      <c r="K133" s="116"/>
      <c r="L133" s="116"/>
      <c r="M133" s="31">
        <f t="shared" si="1"/>
        <v>0</v>
      </c>
      <c r="N133" s="25"/>
      <c r="O133" s="25"/>
      <c r="P133" s="25"/>
      <c r="Q133" s="25"/>
      <c r="R133" s="25"/>
      <c r="S133" s="25"/>
      <c r="T133" s="25"/>
      <c r="U133" s="25"/>
      <c r="V133" s="25"/>
      <c r="W133" s="25"/>
      <c r="X133" s="25"/>
      <c r="Y133" s="25"/>
      <c r="Z133" s="25"/>
    </row>
    <row r="134" ht="15.0" customHeight="1">
      <c r="A134" s="8" t="s">
        <v>484</v>
      </c>
      <c r="B134" s="108"/>
      <c r="C134" s="108"/>
      <c r="D134" s="109"/>
      <c r="E134" s="110"/>
      <c r="F134" s="111"/>
      <c r="G134" s="111"/>
      <c r="H134" s="110"/>
      <c r="I134" s="112"/>
      <c r="J134" s="111"/>
      <c r="K134" s="12"/>
      <c r="L134" s="12"/>
      <c r="M134" s="28">
        <f t="shared" si="1"/>
        <v>0</v>
      </c>
      <c r="N134" s="25"/>
      <c r="O134" s="25"/>
      <c r="P134" s="25"/>
      <c r="Q134" s="25"/>
      <c r="R134" s="25"/>
      <c r="S134" s="25"/>
      <c r="T134" s="25"/>
      <c r="U134" s="25"/>
      <c r="V134" s="25"/>
      <c r="W134" s="25"/>
      <c r="X134" s="25"/>
      <c r="Y134" s="25"/>
      <c r="Z134" s="25"/>
    </row>
    <row r="135" ht="15.0" customHeight="1">
      <c r="A135" s="18" t="s">
        <v>485</v>
      </c>
      <c r="B135" s="114"/>
      <c r="C135" s="114"/>
      <c r="D135" s="115"/>
      <c r="E135" s="116"/>
      <c r="F135" s="116"/>
      <c r="G135" s="117"/>
      <c r="H135" s="117"/>
      <c r="I135" s="118"/>
      <c r="J135" s="116"/>
      <c r="K135" s="116"/>
      <c r="L135" s="116"/>
      <c r="M135" s="31">
        <f t="shared" si="1"/>
        <v>0</v>
      </c>
      <c r="N135" s="25"/>
      <c r="O135" s="25"/>
      <c r="P135" s="25"/>
      <c r="Q135" s="25"/>
      <c r="R135" s="25"/>
      <c r="S135" s="25"/>
      <c r="T135" s="25"/>
      <c r="U135" s="25"/>
      <c r="V135" s="25"/>
      <c r="W135" s="25"/>
      <c r="X135" s="25"/>
      <c r="Y135" s="25"/>
      <c r="Z135" s="25"/>
    </row>
    <row r="136" ht="15.0" customHeight="1">
      <c r="A136" s="8" t="s">
        <v>486</v>
      </c>
      <c r="B136" s="108"/>
      <c r="C136" s="108"/>
      <c r="D136" s="109"/>
      <c r="E136" s="110"/>
      <c r="F136" s="111"/>
      <c r="G136" s="111"/>
      <c r="H136" s="110"/>
      <c r="I136" s="112"/>
      <c r="J136" s="111"/>
      <c r="K136" s="12"/>
      <c r="L136" s="12"/>
      <c r="M136" s="28">
        <f t="shared" si="1"/>
        <v>0</v>
      </c>
      <c r="N136" s="25"/>
      <c r="O136" s="25"/>
      <c r="P136" s="25"/>
      <c r="Q136" s="25"/>
      <c r="R136" s="25"/>
      <c r="S136" s="25"/>
      <c r="T136" s="25"/>
      <c r="U136" s="25"/>
      <c r="V136" s="25"/>
      <c r="W136" s="25"/>
      <c r="X136" s="25"/>
      <c r="Y136" s="25"/>
      <c r="Z136" s="25"/>
    </row>
    <row r="137" ht="15.0" customHeight="1">
      <c r="A137" s="18" t="s">
        <v>487</v>
      </c>
      <c r="B137" s="114"/>
      <c r="C137" s="114"/>
      <c r="D137" s="115"/>
      <c r="E137" s="116"/>
      <c r="F137" s="116"/>
      <c r="G137" s="117"/>
      <c r="H137" s="117"/>
      <c r="I137" s="118"/>
      <c r="J137" s="116"/>
      <c r="K137" s="116"/>
      <c r="L137" s="116"/>
      <c r="M137" s="31">
        <f t="shared" si="1"/>
        <v>0</v>
      </c>
      <c r="N137" s="25"/>
      <c r="O137" s="25"/>
      <c r="P137" s="25"/>
      <c r="Q137" s="25"/>
      <c r="R137" s="25"/>
      <c r="S137" s="25"/>
      <c r="T137" s="25"/>
      <c r="U137" s="25"/>
      <c r="V137" s="25"/>
      <c r="W137" s="25"/>
      <c r="X137" s="25"/>
      <c r="Y137" s="25"/>
      <c r="Z137" s="25"/>
    </row>
    <row r="138" ht="15.0" customHeight="1">
      <c r="A138" s="8" t="s">
        <v>488</v>
      </c>
      <c r="B138" s="108"/>
      <c r="C138" s="108"/>
      <c r="D138" s="109"/>
      <c r="E138" s="110"/>
      <c r="F138" s="111"/>
      <c r="G138" s="111"/>
      <c r="H138" s="110"/>
      <c r="I138" s="112"/>
      <c r="J138" s="111"/>
      <c r="K138" s="12"/>
      <c r="L138" s="12"/>
      <c r="M138" s="28">
        <f t="shared" si="1"/>
        <v>0</v>
      </c>
      <c r="N138" s="25"/>
      <c r="O138" s="25"/>
      <c r="P138" s="25"/>
      <c r="Q138" s="25"/>
      <c r="R138" s="25"/>
      <c r="S138" s="25"/>
      <c r="T138" s="25"/>
      <c r="U138" s="25"/>
      <c r="V138" s="25"/>
      <c r="W138" s="25"/>
      <c r="X138" s="25"/>
      <c r="Y138" s="25"/>
      <c r="Z138" s="25"/>
    </row>
    <row r="139" ht="15.0" customHeight="1">
      <c r="A139" s="18" t="s">
        <v>489</v>
      </c>
      <c r="B139" s="114"/>
      <c r="C139" s="114"/>
      <c r="D139" s="115"/>
      <c r="E139" s="116"/>
      <c r="F139" s="116"/>
      <c r="G139" s="117"/>
      <c r="H139" s="117"/>
      <c r="I139" s="118"/>
      <c r="J139" s="116"/>
      <c r="K139" s="116"/>
      <c r="L139" s="116"/>
      <c r="M139" s="31">
        <f t="shared" si="1"/>
        <v>0</v>
      </c>
      <c r="N139" s="25"/>
      <c r="O139" s="25"/>
      <c r="P139" s="25"/>
      <c r="Q139" s="25"/>
      <c r="R139" s="25"/>
      <c r="S139" s="25"/>
      <c r="T139" s="25"/>
      <c r="U139" s="25"/>
      <c r="V139" s="25"/>
      <c r="W139" s="25"/>
      <c r="X139" s="25"/>
      <c r="Y139" s="25"/>
      <c r="Z139" s="25"/>
    </row>
    <row r="140" ht="15.0" customHeight="1">
      <c r="A140" s="8" t="s">
        <v>490</v>
      </c>
      <c r="B140" s="123"/>
      <c r="C140" s="123"/>
      <c r="D140" s="124"/>
      <c r="E140" s="125"/>
      <c r="F140" s="126"/>
      <c r="G140" s="126"/>
      <c r="H140" s="125"/>
      <c r="I140" s="127"/>
      <c r="J140" s="126"/>
      <c r="K140" s="128"/>
      <c r="L140" s="128"/>
      <c r="M140" s="129">
        <f t="shared" si="1"/>
        <v>0</v>
      </c>
      <c r="N140" s="25"/>
      <c r="O140" s="25"/>
      <c r="P140" s="25"/>
      <c r="Q140" s="25"/>
      <c r="R140" s="25"/>
      <c r="S140" s="25"/>
      <c r="T140" s="25"/>
      <c r="U140" s="25"/>
      <c r="V140" s="25"/>
      <c r="W140" s="25"/>
      <c r="X140" s="25"/>
      <c r="Y140" s="25"/>
      <c r="Z140" s="25"/>
    </row>
    <row r="141" ht="15.0" customHeight="1">
      <c r="A141" s="18" t="s">
        <v>491</v>
      </c>
      <c r="B141" s="130"/>
      <c r="C141" s="130"/>
      <c r="D141" s="131"/>
      <c r="E141" s="132"/>
      <c r="F141" s="132"/>
      <c r="G141" s="133"/>
      <c r="H141" s="133"/>
      <c r="I141" s="134"/>
      <c r="J141" s="132"/>
      <c r="K141" s="132"/>
      <c r="L141" s="132"/>
      <c r="M141" s="135">
        <f t="shared" si="1"/>
        <v>0</v>
      </c>
      <c r="N141" s="25"/>
      <c r="O141" s="25"/>
      <c r="P141" s="25"/>
      <c r="Q141" s="25"/>
      <c r="R141" s="25"/>
      <c r="S141" s="25"/>
      <c r="T141" s="25"/>
      <c r="U141" s="25"/>
      <c r="V141" s="25"/>
      <c r="W141" s="25"/>
      <c r="X141" s="25"/>
      <c r="Y141" s="25"/>
      <c r="Z141" s="25"/>
    </row>
    <row r="142" ht="15.0" customHeight="1">
      <c r="A142" s="8" t="s">
        <v>492</v>
      </c>
      <c r="B142" s="123"/>
      <c r="C142" s="123"/>
      <c r="D142" s="124"/>
      <c r="E142" s="125"/>
      <c r="F142" s="126"/>
      <c r="G142" s="126"/>
      <c r="H142" s="125"/>
      <c r="I142" s="127"/>
      <c r="J142" s="126"/>
      <c r="K142" s="128"/>
      <c r="L142" s="128"/>
      <c r="M142" s="129">
        <f t="shared" si="1"/>
        <v>0</v>
      </c>
      <c r="N142" s="25"/>
      <c r="O142" s="25"/>
      <c r="P142" s="25"/>
      <c r="Q142" s="25"/>
      <c r="R142" s="25"/>
      <c r="S142" s="25"/>
      <c r="T142" s="25"/>
      <c r="U142" s="25"/>
      <c r="V142" s="25"/>
      <c r="W142" s="25"/>
      <c r="X142" s="25"/>
      <c r="Y142" s="25"/>
      <c r="Z142" s="25"/>
    </row>
    <row r="143" ht="15.0" customHeight="1">
      <c r="A143" s="18" t="s">
        <v>493</v>
      </c>
      <c r="B143" s="130"/>
      <c r="C143" s="130"/>
      <c r="D143" s="131"/>
      <c r="E143" s="132"/>
      <c r="F143" s="132"/>
      <c r="G143" s="133"/>
      <c r="H143" s="133"/>
      <c r="I143" s="134"/>
      <c r="J143" s="132"/>
      <c r="K143" s="132"/>
      <c r="L143" s="132"/>
      <c r="M143" s="135">
        <f t="shared" si="1"/>
        <v>0</v>
      </c>
      <c r="N143" s="25"/>
      <c r="O143" s="25"/>
      <c r="P143" s="25"/>
      <c r="Q143" s="25"/>
      <c r="R143" s="25"/>
      <c r="S143" s="25"/>
      <c r="T143" s="25"/>
      <c r="U143" s="25"/>
      <c r="V143" s="25"/>
      <c r="W143" s="25"/>
      <c r="X143" s="25"/>
      <c r="Y143" s="25"/>
      <c r="Z143" s="25"/>
    </row>
    <row r="144" ht="15.0" customHeight="1">
      <c r="A144" s="8" t="s">
        <v>494</v>
      </c>
      <c r="B144" s="123"/>
      <c r="C144" s="123"/>
      <c r="D144" s="124"/>
      <c r="E144" s="125"/>
      <c r="F144" s="126"/>
      <c r="G144" s="126"/>
      <c r="H144" s="125"/>
      <c r="I144" s="127"/>
      <c r="J144" s="126"/>
      <c r="K144" s="128"/>
      <c r="L144" s="128"/>
      <c r="M144" s="129">
        <f t="shared" si="1"/>
        <v>0</v>
      </c>
      <c r="N144" s="25"/>
      <c r="O144" s="25"/>
      <c r="P144" s="25"/>
      <c r="Q144" s="25"/>
      <c r="R144" s="25"/>
      <c r="S144" s="25"/>
      <c r="T144" s="25"/>
      <c r="U144" s="25"/>
      <c r="V144" s="25"/>
      <c r="W144" s="25"/>
      <c r="X144" s="25"/>
      <c r="Y144" s="25"/>
      <c r="Z144" s="25"/>
    </row>
    <row r="145" ht="15.0" customHeight="1">
      <c r="A145" s="18" t="s">
        <v>495</v>
      </c>
      <c r="B145" s="130"/>
      <c r="C145" s="130"/>
      <c r="D145" s="131"/>
      <c r="E145" s="132"/>
      <c r="F145" s="132"/>
      <c r="G145" s="133"/>
      <c r="H145" s="133"/>
      <c r="I145" s="134"/>
      <c r="J145" s="132"/>
      <c r="K145" s="132"/>
      <c r="L145" s="132"/>
      <c r="M145" s="135">
        <f t="shared" si="1"/>
        <v>0</v>
      </c>
      <c r="N145" s="25"/>
      <c r="O145" s="25"/>
      <c r="P145" s="25"/>
      <c r="Q145" s="25"/>
      <c r="R145" s="25"/>
      <c r="S145" s="25"/>
      <c r="T145" s="25"/>
      <c r="U145" s="25"/>
      <c r="V145" s="25"/>
      <c r="W145" s="25"/>
      <c r="X145" s="25"/>
      <c r="Y145" s="25"/>
      <c r="Z145" s="25"/>
    </row>
    <row r="146" ht="15.0" customHeight="1">
      <c r="A146" s="8" t="s">
        <v>496</v>
      </c>
      <c r="B146" s="123"/>
      <c r="C146" s="123"/>
      <c r="D146" s="124"/>
      <c r="E146" s="125"/>
      <c r="F146" s="126"/>
      <c r="G146" s="126"/>
      <c r="H146" s="125"/>
      <c r="I146" s="127"/>
      <c r="J146" s="126"/>
      <c r="K146" s="128"/>
      <c r="L146" s="128"/>
      <c r="M146" s="129">
        <f t="shared" si="1"/>
        <v>0</v>
      </c>
      <c r="N146" s="25"/>
      <c r="O146" s="25"/>
      <c r="P146" s="25"/>
      <c r="Q146" s="25"/>
      <c r="R146" s="25"/>
      <c r="S146" s="25"/>
      <c r="T146" s="25"/>
      <c r="U146" s="25"/>
      <c r="V146" s="25"/>
      <c r="W146" s="25"/>
      <c r="X146" s="25"/>
      <c r="Y146" s="25"/>
      <c r="Z146" s="25"/>
    </row>
    <row r="147" ht="15.0" customHeight="1">
      <c r="A147" s="18" t="s">
        <v>497</v>
      </c>
      <c r="B147" s="130"/>
      <c r="C147" s="130"/>
      <c r="D147" s="131"/>
      <c r="E147" s="132"/>
      <c r="F147" s="132"/>
      <c r="G147" s="133"/>
      <c r="H147" s="133"/>
      <c r="I147" s="134"/>
      <c r="J147" s="132"/>
      <c r="K147" s="132"/>
      <c r="L147" s="132"/>
      <c r="M147" s="135">
        <f t="shared" si="1"/>
        <v>0</v>
      </c>
      <c r="N147" s="25"/>
      <c r="O147" s="25"/>
      <c r="P147" s="25"/>
      <c r="Q147" s="25"/>
      <c r="R147" s="25"/>
      <c r="S147" s="25"/>
      <c r="T147" s="25"/>
      <c r="U147" s="25"/>
      <c r="V147" s="25"/>
      <c r="W147" s="25"/>
      <c r="X147" s="25"/>
      <c r="Y147" s="25"/>
      <c r="Z147" s="25"/>
    </row>
    <row r="148" ht="15.0" customHeight="1">
      <c r="A148" s="8" t="s">
        <v>498</v>
      </c>
      <c r="B148" s="123"/>
      <c r="C148" s="123"/>
      <c r="D148" s="124"/>
      <c r="E148" s="125"/>
      <c r="F148" s="126"/>
      <c r="G148" s="126"/>
      <c r="H148" s="125"/>
      <c r="I148" s="127"/>
      <c r="J148" s="126"/>
      <c r="K148" s="128"/>
      <c r="L148" s="128"/>
      <c r="M148" s="129">
        <f t="shared" si="1"/>
        <v>0</v>
      </c>
      <c r="N148" s="25"/>
      <c r="O148" s="25"/>
      <c r="P148" s="25"/>
      <c r="Q148" s="25"/>
      <c r="R148" s="25"/>
      <c r="S148" s="25"/>
      <c r="T148" s="25"/>
      <c r="U148" s="25"/>
      <c r="V148" s="25"/>
      <c r="W148" s="25"/>
      <c r="X148" s="25"/>
      <c r="Y148" s="25"/>
      <c r="Z148" s="25"/>
    </row>
    <row r="149" ht="15.0" customHeight="1">
      <c r="A149" s="18" t="s">
        <v>499</v>
      </c>
      <c r="B149" s="130"/>
      <c r="C149" s="130"/>
      <c r="D149" s="131"/>
      <c r="E149" s="132"/>
      <c r="F149" s="132"/>
      <c r="G149" s="133"/>
      <c r="H149" s="133"/>
      <c r="I149" s="134"/>
      <c r="J149" s="132"/>
      <c r="K149" s="132"/>
      <c r="L149" s="132"/>
      <c r="M149" s="135">
        <f t="shared" si="1"/>
        <v>0</v>
      </c>
      <c r="N149" s="25"/>
      <c r="O149" s="25"/>
      <c r="P149" s="25"/>
      <c r="Q149" s="25"/>
      <c r="R149" s="25"/>
      <c r="S149" s="25"/>
      <c r="T149" s="25"/>
      <c r="U149" s="25"/>
      <c r="V149" s="25"/>
      <c r="W149" s="25"/>
      <c r="X149" s="25"/>
      <c r="Y149" s="25"/>
      <c r="Z149" s="25"/>
    </row>
    <row r="150" ht="15.0" customHeight="1">
      <c r="A150" s="8" t="s">
        <v>500</v>
      </c>
      <c r="B150" s="123"/>
      <c r="C150" s="123"/>
      <c r="D150" s="124"/>
      <c r="E150" s="125"/>
      <c r="F150" s="126"/>
      <c r="G150" s="126"/>
      <c r="H150" s="125"/>
      <c r="I150" s="127"/>
      <c r="J150" s="126"/>
      <c r="K150" s="128"/>
      <c r="L150" s="128"/>
      <c r="M150" s="129">
        <f t="shared" si="1"/>
        <v>0</v>
      </c>
      <c r="N150" s="25"/>
      <c r="O150" s="25"/>
      <c r="P150" s="25"/>
      <c r="Q150" s="25"/>
      <c r="R150" s="25"/>
      <c r="S150" s="25"/>
      <c r="T150" s="25"/>
      <c r="U150" s="25"/>
      <c r="V150" s="25"/>
      <c r="W150" s="25"/>
      <c r="X150" s="25"/>
      <c r="Y150" s="25"/>
      <c r="Z150" s="25"/>
    </row>
    <row r="151" ht="15.0" customHeight="1">
      <c r="A151" s="18" t="s">
        <v>501</v>
      </c>
      <c r="B151" s="130"/>
      <c r="C151" s="130"/>
      <c r="D151" s="131"/>
      <c r="E151" s="132"/>
      <c r="F151" s="132"/>
      <c r="G151" s="133"/>
      <c r="H151" s="133"/>
      <c r="I151" s="134"/>
      <c r="J151" s="132"/>
      <c r="K151" s="132"/>
      <c r="L151" s="132"/>
      <c r="M151" s="135">
        <f t="shared" si="1"/>
        <v>0</v>
      </c>
      <c r="N151" s="25"/>
      <c r="O151" s="25"/>
      <c r="P151" s="25"/>
      <c r="Q151" s="25"/>
      <c r="R151" s="25"/>
      <c r="S151" s="25"/>
      <c r="T151" s="25"/>
      <c r="U151" s="25"/>
      <c r="V151" s="25"/>
      <c r="W151" s="25"/>
      <c r="X151" s="25"/>
      <c r="Y151" s="25"/>
      <c r="Z151" s="25"/>
    </row>
    <row r="152" ht="15.0" customHeight="1">
      <c r="A152" s="8" t="s">
        <v>502</v>
      </c>
      <c r="B152" s="123"/>
      <c r="C152" s="123"/>
      <c r="D152" s="124"/>
      <c r="E152" s="125"/>
      <c r="F152" s="126"/>
      <c r="G152" s="126"/>
      <c r="H152" s="125"/>
      <c r="I152" s="127"/>
      <c r="J152" s="126"/>
      <c r="K152" s="128"/>
      <c r="L152" s="128"/>
      <c r="M152" s="129">
        <f t="shared" si="1"/>
        <v>0</v>
      </c>
      <c r="N152" s="25"/>
      <c r="O152" s="25"/>
      <c r="P152" s="25"/>
      <c r="Q152" s="25"/>
      <c r="R152" s="25"/>
      <c r="S152" s="25"/>
      <c r="T152" s="25"/>
      <c r="U152" s="25"/>
      <c r="V152" s="25"/>
      <c r="W152" s="25"/>
      <c r="X152" s="25"/>
      <c r="Y152" s="25"/>
      <c r="Z152" s="25"/>
    </row>
    <row r="153" ht="15.0" customHeight="1">
      <c r="A153" s="18" t="s">
        <v>503</v>
      </c>
      <c r="B153" s="130"/>
      <c r="C153" s="130"/>
      <c r="D153" s="131"/>
      <c r="E153" s="132"/>
      <c r="F153" s="132"/>
      <c r="G153" s="133"/>
      <c r="H153" s="133"/>
      <c r="I153" s="134"/>
      <c r="J153" s="132"/>
      <c r="K153" s="132"/>
      <c r="L153" s="132"/>
      <c r="M153" s="135">
        <f t="shared" si="1"/>
        <v>0</v>
      </c>
      <c r="N153" s="25"/>
      <c r="O153" s="25"/>
      <c r="P153" s="25"/>
      <c r="Q153" s="25"/>
      <c r="R153" s="25"/>
      <c r="S153" s="25"/>
      <c r="T153" s="25"/>
      <c r="U153" s="25"/>
      <c r="V153" s="25"/>
      <c r="W153" s="25"/>
      <c r="X153" s="25"/>
      <c r="Y153" s="25"/>
      <c r="Z153" s="25"/>
    </row>
    <row r="154" ht="15.0" customHeight="1">
      <c r="A154" s="8" t="s">
        <v>504</v>
      </c>
      <c r="B154" s="123"/>
      <c r="C154" s="123"/>
      <c r="D154" s="124"/>
      <c r="E154" s="125"/>
      <c r="F154" s="126"/>
      <c r="G154" s="126"/>
      <c r="H154" s="125"/>
      <c r="I154" s="127"/>
      <c r="J154" s="126"/>
      <c r="K154" s="128"/>
      <c r="L154" s="128"/>
      <c r="M154" s="129">
        <f t="shared" si="1"/>
        <v>0</v>
      </c>
      <c r="N154" s="25"/>
      <c r="O154" s="25"/>
      <c r="P154" s="25"/>
      <c r="Q154" s="25"/>
      <c r="R154" s="25"/>
      <c r="S154" s="25"/>
      <c r="T154" s="25"/>
      <c r="U154" s="25"/>
      <c r="V154" s="25"/>
      <c r="W154" s="25"/>
      <c r="X154" s="25"/>
      <c r="Y154" s="25"/>
      <c r="Z154" s="25"/>
    </row>
    <row r="155" ht="15.0" customHeight="1">
      <c r="A155" s="18" t="s">
        <v>505</v>
      </c>
      <c r="B155" s="130"/>
      <c r="C155" s="130"/>
      <c r="D155" s="131"/>
      <c r="E155" s="132"/>
      <c r="F155" s="132"/>
      <c r="G155" s="133"/>
      <c r="H155" s="133"/>
      <c r="I155" s="134"/>
      <c r="J155" s="132"/>
      <c r="K155" s="132"/>
      <c r="L155" s="132"/>
      <c r="M155" s="135">
        <f t="shared" si="1"/>
        <v>0</v>
      </c>
      <c r="N155" s="25"/>
      <c r="O155" s="25"/>
      <c r="P155" s="25"/>
      <c r="Q155" s="25"/>
      <c r="R155" s="25"/>
      <c r="S155" s="25"/>
      <c r="T155" s="25"/>
      <c r="U155" s="25"/>
      <c r="V155" s="25"/>
      <c r="W155" s="25"/>
      <c r="X155" s="25"/>
      <c r="Y155" s="25"/>
      <c r="Z155" s="25"/>
    </row>
    <row r="156" ht="15.0" customHeight="1">
      <c r="A156" s="8" t="s">
        <v>506</v>
      </c>
      <c r="B156" s="123"/>
      <c r="C156" s="123"/>
      <c r="D156" s="124"/>
      <c r="E156" s="125"/>
      <c r="F156" s="126"/>
      <c r="G156" s="126"/>
      <c r="H156" s="125"/>
      <c r="I156" s="127"/>
      <c r="J156" s="126"/>
      <c r="K156" s="128"/>
      <c r="L156" s="128"/>
      <c r="M156" s="129">
        <f t="shared" si="1"/>
        <v>0</v>
      </c>
      <c r="N156" s="25"/>
      <c r="O156" s="25"/>
      <c r="P156" s="25"/>
      <c r="Q156" s="25"/>
      <c r="R156" s="25"/>
      <c r="S156" s="25"/>
      <c r="T156" s="25"/>
      <c r="U156" s="25"/>
      <c r="V156" s="25"/>
      <c r="W156" s="25"/>
      <c r="X156" s="25"/>
      <c r="Y156" s="25"/>
      <c r="Z156" s="25"/>
    </row>
    <row r="157" ht="15.0" customHeight="1">
      <c r="A157" s="18" t="s">
        <v>507</v>
      </c>
      <c r="B157" s="130"/>
      <c r="C157" s="130"/>
      <c r="D157" s="131"/>
      <c r="E157" s="132"/>
      <c r="F157" s="132"/>
      <c r="G157" s="133"/>
      <c r="H157" s="133"/>
      <c r="I157" s="134"/>
      <c r="J157" s="132"/>
      <c r="K157" s="132"/>
      <c r="L157" s="132"/>
      <c r="M157" s="135">
        <f t="shared" si="1"/>
        <v>0</v>
      </c>
      <c r="N157" s="25"/>
      <c r="O157" s="25"/>
      <c r="P157" s="25"/>
      <c r="Q157" s="25"/>
      <c r="R157" s="25"/>
      <c r="S157" s="25"/>
      <c r="T157" s="25"/>
      <c r="U157" s="25"/>
      <c r="V157" s="25"/>
      <c r="W157" s="25"/>
      <c r="X157" s="25"/>
      <c r="Y157" s="25"/>
      <c r="Z157" s="25"/>
    </row>
    <row r="158" ht="15.0" customHeight="1">
      <c r="A158" s="8" t="s">
        <v>508</v>
      </c>
      <c r="B158" s="123"/>
      <c r="C158" s="123"/>
      <c r="D158" s="124"/>
      <c r="E158" s="125"/>
      <c r="F158" s="126"/>
      <c r="G158" s="126"/>
      <c r="H158" s="125"/>
      <c r="I158" s="127"/>
      <c r="J158" s="126"/>
      <c r="K158" s="128"/>
      <c r="L158" s="128"/>
      <c r="M158" s="129">
        <f t="shared" si="1"/>
        <v>0</v>
      </c>
      <c r="N158" s="25"/>
      <c r="O158" s="25"/>
      <c r="P158" s="25"/>
      <c r="Q158" s="25"/>
      <c r="R158" s="25"/>
      <c r="S158" s="25"/>
      <c r="T158" s="25"/>
      <c r="U158" s="25"/>
      <c r="V158" s="25"/>
      <c r="W158" s="25"/>
      <c r="X158" s="25"/>
      <c r="Y158" s="25"/>
      <c r="Z158" s="25"/>
    </row>
    <row r="159" ht="15.0" customHeight="1">
      <c r="A159" s="18" t="s">
        <v>509</v>
      </c>
      <c r="B159" s="130"/>
      <c r="C159" s="130"/>
      <c r="D159" s="131"/>
      <c r="E159" s="132"/>
      <c r="F159" s="132"/>
      <c r="G159" s="133"/>
      <c r="H159" s="133"/>
      <c r="I159" s="134"/>
      <c r="J159" s="132"/>
      <c r="K159" s="132"/>
      <c r="L159" s="132"/>
      <c r="M159" s="135">
        <f t="shared" si="1"/>
        <v>0</v>
      </c>
      <c r="N159" s="25"/>
      <c r="O159" s="25"/>
      <c r="P159" s="25"/>
      <c r="Q159" s="25"/>
      <c r="R159" s="25"/>
      <c r="S159" s="25"/>
      <c r="T159" s="25"/>
      <c r="U159" s="25"/>
      <c r="V159" s="25"/>
      <c r="W159" s="25"/>
      <c r="X159" s="25"/>
      <c r="Y159" s="25"/>
      <c r="Z159" s="25"/>
    </row>
    <row r="160" ht="15.0" customHeight="1">
      <c r="A160" s="8" t="s">
        <v>510</v>
      </c>
      <c r="B160" s="123"/>
      <c r="C160" s="123"/>
      <c r="D160" s="124"/>
      <c r="E160" s="125"/>
      <c r="F160" s="126"/>
      <c r="G160" s="126"/>
      <c r="H160" s="125"/>
      <c r="I160" s="127"/>
      <c r="J160" s="126"/>
      <c r="K160" s="128"/>
      <c r="L160" s="128"/>
      <c r="M160" s="129">
        <f t="shared" si="1"/>
        <v>0</v>
      </c>
      <c r="N160" s="25"/>
      <c r="O160" s="25"/>
      <c r="P160" s="25"/>
      <c r="Q160" s="25"/>
      <c r="R160" s="25"/>
      <c r="S160" s="25"/>
      <c r="T160" s="25"/>
      <c r="U160" s="25"/>
      <c r="V160" s="25"/>
      <c r="W160" s="25"/>
      <c r="X160" s="25"/>
      <c r="Y160" s="25"/>
      <c r="Z160" s="25"/>
    </row>
    <row r="161" ht="15.0" customHeight="1">
      <c r="A161" s="18" t="s">
        <v>511</v>
      </c>
      <c r="B161" s="130"/>
      <c r="C161" s="130"/>
      <c r="D161" s="131"/>
      <c r="E161" s="132"/>
      <c r="F161" s="132"/>
      <c r="G161" s="133"/>
      <c r="H161" s="133"/>
      <c r="I161" s="134"/>
      <c r="J161" s="132"/>
      <c r="K161" s="132"/>
      <c r="L161" s="132"/>
      <c r="M161" s="135">
        <f t="shared" si="1"/>
        <v>0</v>
      </c>
      <c r="N161" s="25"/>
      <c r="O161" s="25"/>
      <c r="P161" s="25"/>
      <c r="Q161" s="25"/>
      <c r="R161" s="25"/>
      <c r="S161" s="25"/>
      <c r="T161" s="25"/>
      <c r="U161" s="25"/>
      <c r="V161" s="25"/>
      <c r="W161" s="25"/>
      <c r="X161" s="25"/>
      <c r="Y161" s="25"/>
      <c r="Z161" s="25"/>
    </row>
    <row r="162" ht="15.0" customHeight="1">
      <c r="A162" s="8" t="s">
        <v>512</v>
      </c>
      <c r="B162" s="123"/>
      <c r="C162" s="123"/>
      <c r="D162" s="124"/>
      <c r="E162" s="125"/>
      <c r="F162" s="126"/>
      <c r="G162" s="126"/>
      <c r="H162" s="125"/>
      <c r="I162" s="127"/>
      <c r="J162" s="126"/>
      <c r="K162" s="128"/>
      <c r="L162" s="128"/>
      <c r="M162" s="129">
        <f t="shared" si="1"/>
        <v>0</v>
      </c>
      <c r="N162" s="25"/>
      <c r="O162" s="25"/>
      <c r="P162" s="25"/>
      <c r="Q162" s="25"/>
      <c r="R162" s="25"/>
      <c r="S162" s="25"/>
      <c r="T162" s="25"/>
      <c r="U162" s="25"/>
      <c r="V162" s="25"/>
      <c r="W162" s="25"/>
      <c r="X162" s="25"/>
      <c r="Y162" s="25"/>
      <c r="Z162" s="25"/>
    </row>
    <row r="163" ht="15.0" customHeight="1">
      <c r="A163" s="18" t="s">
        <v>513</v>
      </c>
      <c r="B163" s="130"/>
      <c r="C163" s="130"/>
      <c r="D163" s="131"/>
      <c r="E163" s="132"/>
      <c r="F163" s="132"/>
      <c r="G163" s="133"/>
      <c r="H163" s="133"/>
      <c r="I163" s="134"/>
      <c r="J163" s="132"/>
      <c r="K163" s="132"/>
      <c r="L163" s="132"/>
      <c r="M163" s="135">
        <f t="shared" si="1"/>
        <v>0</v>
      </c>
      <c r="N163" s="25"/>
      <c r="O163" s="25"/>
      <c r="P163" s="25"/>
      <c r="Q163" s="25"/>
      <c r="R163" s="25"/>
      <c r="S163" s="25"/>
      <c r="T163" s="25"/>
      <c r="U163" s="25"/>
      <c r="V163" s="25"/>
      <c r="W163" s="25"/>
      <c r="X163" s="25"/>
      <c r="Y163" s="25"/>
      <c r="Z163" s="25"/>
    </row>
    <row r="164" ht="15.0" customHeight="1">
      <c r="A164" s="8" t="s">
        <v>514</v>
      </c>
      <c r="B164" s="123"/>
      <c r="C164" s="123"/>
      <c r="D164" s="124"/>
      <c r="E164" s="125"/>
      <c r="F164" s="126"/>
      <c r="G164" s="126"/>
      <c r="H164" s="125"/>
      <c r="I164" s="127"/>
      <c r="J164" s="126"/>
      <c r="K164" s="128"/>
      <c r="L164" s="128"/>
      <c r="M164" s="129">
        <f t="shared" si="1"/>
        <v>0</v>
      </c>
      <c r="N164" s="25"/>
      <c r="O164" s="25"/>
      <c r="P164" s="25"/>
      <c r="Q164" s="25"/>
      <c r="R164" s="25"/>
      <c r="S164" s="25"/>
      <c r="T164" s="25"/>
      <c r="U164" s="25"/>
      <c r="V164" s="25"/>
      <c r="W164" s="25"/>
      <c r="X164" s="25"/>
      <c r="Y164" s="25"/>
      <c r="Z164" s="25"/>
    </row>
    <row r="165" ht="15.0" customHeight="1">
      <c r="A165" s="18" t="s">
        <v>515</v>
      </c>
      <c r="B165" s="130"/>
      <c r="C165" s="130"/>
      <c r="D165" s="131"/>
      <c r="E165" s="132"/>
      <c r="F165" s="132"/>
      <c r="G165" s="133"/>
      <c r="H165" s="133"/>
      <c r="I165" s="134"/>
      <c r="J165" s="132"/>
      <c r="K165" s="132"/>
      <c r="L165" s="132"/>
      <c r="M165" s="135">
        <f t="shared" si="1"/>
        <v>0</v>
      </c>
      <c r="N165" s="25"/>
      <c r="O165" s="25"/>
      <c r="P165" s="25"/>
      <c r="Q165" s="25"/>
      <c r="R165" s="25"/>
      <c r="S165" s="25"/>
      <c r="T165" s="25"/>
      <c r="U165" s="25"/>
      <c r="V165" s="25"/>
      <c r="W165" s="25"/>
      <c r="X165" s="25"/>
      <c r="Y165" s="25"/>
      <c r="Z165" s="25"/>
    </row>
    <row r="166" ht="15.0" customHeight="1">
      <c r="A166" s="8" t="s">
        <v>516</v>
      </c>
      <c r="B166" s="123"/>
      <c r="C166" s="123"/>
      <c r="D166" s="124"/>
      <c r="E166" s="125"/>
      <c r="F166" s="126"/>
      <c r="G166" s="126"/>
      <c r="H166" s="125"/>
      <c r="I166" s="127"/>
      <c r="J166" s="126"/>
      <c r="K166" s="128"/>
      <c r="L166" s="128"/>
      <c r="M166" s="129">
        <f t="shared" si="1"/>
        <v>0</v>
      </c>
      <c r="N166" s="25"/>
      <c r="O166" s="25"/>
      <c r="P166" s="25"/>
      <c r="Q166" s="25"/>
      <c r="R166" s="25"/>
      <c r="S166" s="25"/>
      <c r="T166" s="25"/>
      <c r="U166" s="25"/>
      <c r="V166" s="25"/>
      <c r="W166" s="25"/>
      <c r="X166" s="25"/>
      <c r="Y166" s="25"/>
      <c r="Z166" s="25"/>
    </row>
    <row r="167" ht="15.0" customHeight="1">
      <c r="A167" s="18" t="s">
        <v>517</v>
      </c>
      <c r="B167" s="130"/>
      <c r="C167" s="130"/>
      <c r="D167" s="131"/>
      <c r="E167" s="132"/>
      <c r="F167" s="132"/>
      <c r="G167" s="133"/>
      <c r="H167" s="133"/>
      <c r="I167" s="134"/>
      <c r="J167" s="132"/>
      <c r="K167" s="132"/>
      <c r="L167" s="132"/>
      <c r="M167" s="135">
        <f t="shared" si="1"/>
        <v>0</v>
      </c>
      <c r="N167" s="25"/>
      <c r="O167" s="25"/>
      <c r="P167" s="25"/>
      <c r="Q167" s="25"/>
      <c r="R167" s="25"/>
      <c r="S167" s="25"/>
      <c r="T167" s="25"/>
      <c r="U167" s="25"/>
      <c r="V167" s="25"/>
      <c r="W167" s="25"/>
      <c r="X167" s="25"/>
      <c r="Y167" s="25"/>
      <c r="Z167" s="25"/>
    </row>
    <row r="168" ht="15.0" customHeight="1">
      <c r="A168" s="8" t="s">
        <v>518</v>
      </c>
      <c r="B168" s="123"/>
      <c r="C168" s="123"/>
      <c r="D168" s="124"/>
      <c r="E168" s="125"/>
      <c r="F168" s="126"/>
      <c r="G168" s="126"/>
      <c r="H168" s="125"/>
      <c r="I168" s="127"/>
      <c r="J168" s="126"/>
      <c r="K168" s="128"/>
      <c r="L168" s="128"/>
      <c r="M168" s="129">
        <f t="shared" si="1"/>
        <v>0</v>
      </c>
      <c r="N168" s="25"/>
      <c r="O168" s="25"/>
      <c r="P168" s="25"/>
      <c r="Q168" s="25"/>
      <c r="R168" s="25"/>
      <c r="S168" s="25"/>
      <c r="T168" s="25"/>
      <c r="U168" s="25"/>
      <c r="V168" s="25"/>
      <c r="W168" s="25"/>
      <c r="X168" s="25"/>
      <c r="Y168" s="25"/>
      <c r="Z168" s="25"/>
    </row>
    <row r="169" ht="15.0" customHeight="1">
      <c r="A169" s="18" t="s">
        <v>519</v>
      </c>
      <c r="B169" s="130"/>
      <c r="C169" s="130"/>
      <c r="D169" s="131"/>
      <c r="E169" s="132"/>
      <c r="F169" s="132"/>
      <c r="G169" s="133"/>
      <c r="H169" s="133"/>
      <c r="I169" s="134"/>
      <c r="J169" s="132"/>
      <c r="K169" s="132"/>
      <c r="L169" s="132"/>
      <c r="M169" s="135">
        <f t="shared" si="1"/>
        <v>0</v>
      </c>
      <c r="N169" s="25"/>
      <c r="O169" s="25"/>
      <c r="P169" s="25"/>
      <c r="Q169" s="25"/>
      <c r="R169" s="25"/>
      <c r="S169" s="25"/>
      <c r="T169" s="25"/>
      <c r="U169" s="25"/>
      <c r="V169" s="25"/>
      <c r="W169" s="25"/>
      <c r="X169" s="25"/>
      <c r="Y169" s="25"/>
      <c r="Z169" s="25"/>
    </row>
    <row r="170" ht="15.0" customHeight="1">
      <c r="A170" s="8" t="s">
        <v>520</v>
      </c>
      <c r="B170" s="123"/>
      <c r="C170" s="123"/>
      <c r="D170" s="124"/>
      <c r="E170" s="125"/>
      <c r="F170" s="126"/>
      <c r="G170" s="126"/>
      <c r="H170" s="125"/>
      <c r="I170" s="127"/>
      <c r="J170" s="126"/>
      <c r="K170" s="128"/>
      <c r="L170" s="128"/>
      <c r="M170" s="129">
        <f t="shared" si="1"/>
        <v>0</v>
      </c>
      <c r="N170" s="25"/>
      <c r="O170" s="25"/>
      <c r="P170" s="25"/>
      <c r="Q170" s="25"/>
      <c r="R170" s="25"/>
      <c r="S170" s="25"/>
      <c r="T170" s="25"/>
      <c r="U170" s="25"/>
      <c r="V170" s="25"/>
      <c r="W170" s="25"/>
      <c r="X170" s="25"/>
      <c r="Y170" s="25"/>
      <c r="Z170" s="25"/>
    </row>
    <row r="171" ht="15.0" customHeight="1">
      <c r="A171" s="18" t="s">
        <v>521</v>
      </c>
      <c r="B171" s="130"/>
      <c r="C171" s="130"/>
      <c r="D171" s="131"/>
      <c r="E171" s="132"/>
      <c r="F171" s="132"/>
      <c r="G171" s="133"/>
      <c r="H171" s="133"/>
      <c r="I171" s="134"/>
      <c r="J171" s="132"/>
      <c r="K171" s="132"/>
      <c r="L171" s="132"/>
      <c r="M171" s="135">
        <f t="shared" si="1"/>
        <v>0</v>
      </c>
      <c r="N171" s="25"/>
      <c r="O171" s="25"/>
      <c r="P171" s="25"/>
      <c r="Q171" s="25"/>
      <c r="R171" s="25"/>
      <c r="S171" s="25"/>
      <c r="T171" s="25"/>
      <c r="U171" s="25"/>
      <c r="V171" s="25"/>
      <c r="W171" s="25"/>
      <c r="X171" s="25"/>
      <c r="Y171" s="25"/>
      <c r="Z171" s="25"/>
    </row>
    <row r="172" ht="15.0" customHeight="1">
      <c r="A172" s="8" t="s">
        <v>522</v>
      </c>
      <c r="B172" s="123"/>
      <c r="C172" s="123"/>
      <c r="D172" s="124"/>
      <c r="E172" s="125"/>
      <c r="F172" s="126"/>
      <c r="G172" s="126"/>
      <c r="H172" s="125"/>
      <c r="I172" s="127"/>
      <c r="J172" s="126"/>
      <c r="K172" s="128"/>
      <c r="L172" s="128"/>
      <c r="M172" s="129">
        <f t="shared" si="1"/>
        <v>0</v>
      </c>
      <c r="N172" s="25"/>
      <c r="O172" s="25"/>
      <c r="P172" s="25"/>
      <c r="Q172" s="25"/>
      <c r="R172" s="25"/>
      <c r="S172" s="25"/>
      <c r="T172" s="25"/>
      <c r="U172" s="25"/>
      <c r="V172" s="25"/>
      <c r="W172" s="25"/>
      <c r="X172" s="25"/>
      <c r="Y172" s="25"/>
      <c r="Z172" s="25"/>
    </row>
    <row r="173" ht="18.0" customHeight="1">
      <c r="A173" s="18" t="s">
        <v>523</v>
      </c>
      <c r="B173" s="130"/>
      <c r="C173" s="130"/>
      <c r="D173" s="131"/>
      <c r="E173" s="132"/>
      <c r="F173" s="132"/>
      <c r="G173" s="133"/>
      <c r="H173" s="133"/>
      <c r="I173" s="134"/>
      <c r="J173" s="132"/>
      <c r="K173" s="132"/>
      <c r="L173" s="132"/>
      <c r="M173" s="135">
        <f t="shared" si="1"/>
        <v>0</v>
      </c>
      <c r="N173" s="25"/>
      <c r="O173" s="25"/>
      <c r="P173" s="25"/>
      <c r="Q173" s="25"/>
      <c r="R173" s="25"/>
      <c r="S173" s="25"/>
      <c r="T173" s="25"/>
      <c r="U173" s="25"/>
      <c r="V173" s="25"/>
      <c r="W173" s="25"/>
      <c r="X173" s="25"/>
      <c r="Y173" s="25"/>
      <c r="Z173" s="25"/>
    </row>
    <row r="174" ht="15.0" customHeight="1">
      <c r="A174" s="8" t="s">
        <v>524</v>
      </c>
      <c r="B174" s="123"/>
      <c r="C174" s="123"/>
      <c r="D174" s="124"/>
      <c r="E174" s="125"/>
      <c r="F174" s="126"/>
      <c r="G174" s="126"/>
      <c r="H174" s="125"/>
      <c r="I174" s="127"/>
      <c r="J174" s="126"/>
      <c r="K174" s="128"/>
      <c r="L174" s="128"/>
      <c r="M174" s="129">
        <f t="shared" si="1"/>
        <v>0</v>
      </c>
      <c r="N174" s="25"/>
      <c r="O174" s="25"/>
      <c r="P174" s="25"/>
      <c r="Q174" s="25"/>
      <c r="R174" s="25"/>
      <c r="S174" s="25"/>
      <c r="T174" s="25"/>
      <c r="U174" s="25"/>
      <c r="V174" s="25"/>
      <c r="W174" s="25"/>
      <c r="X174" s="25"/>
      <c r="Y174" s="25"/>
      <c r="Z174" s="25"/>
    </row>
    <row r="175" ht="15.0" customHeight="1">
      <c r="A175" s="18" t="s">
        <v>525</v>
      </c>
      <c r="B175" s="130"/>
      <c r="C175" s="130"/>
      <c r="D175" s="131"/>
      <c r="E175" s="132"/>
      <c r="F175" s="132"/>
      <c r="G175" s="133"/>
      <c r="H175" s="133"/>
      <c r="I175" s="134"/>
      <c r="J175" s="132"/>
      <c r="K175" s="132"/>
      <c r="L175" s="132"/>
      <c r="M175" s="135">
        <f t="shared" si="1"/>
        <v>0</v>
      </c>
      <c r="N175" s="25"/>
      <c r="O175" s="25"/>
      <c r="P175" s="25"/>
      <c r="Q175" s="25"/>
      <c r="R175" s="25"/>
      <c r="S175" s="25"/>
      <c r="T175" s="25"/>
      <c r="U175" s="25"/>
      <c r="V175" s="25"/>
      <c r="W175" s="25"/>
      <c r="X175" s="25"/>
      <c r="Y175" s="25"/>
      <c r="Z175" s="25"/>
    </row>
    <row r="176" ht="15.0" customHeight="1">
      <c r="A176" s="8" t="s">
        <v>526</v>
      </c>
      <c r="B176" s="123"/>
      <c r="C176" s="123"/>
      <c r="D176" s="124"/>
      <c r="E176" s="125"/>
      <c r="F176" s="126"/>
      <c r="G176" s="126"/>
      <c r="H176" s="125"/>
      <c r="I176" s="127"/>
      <c r="J176" s="126"/>
      <c r="K176" s="128"/>
      <c r="L176" s="128"/>
      <c r="M176" s="129">
        <f t="shared" si="1"/>
        <v>0</v>
      </c>
      <c r="N176" s="25"/>
      <c r="O176" s="25"/>
      <c r="P176" s="25"/>
      <c r="Q176" s="25"/>
      <c r="R176" s="25"/>
      <c r="S176" s="25"/>
      <c r="T176" s="25"/>
      <c r="U176" s="25"/>
      <c r="V176" s="25"/>
      <c r="W176" s="25"/>
      <c r="X176" s="25"/>
      <c r="Y176" s="25"/>
      <c r="Z176" s="25"/>
    </row>
    <row r="177" ht="15.0" customHeight="1">
      <c r="A177" s="18" t="s">
        <v>527</v>
      </c>
      <c r="B177" s="130"/>
      <c r="C177" s="130"/>
      <c r="D177" s="131"/>
      <c r="E177" s="132"/>
      <c r="F177" s="132"/>
      <c r="G177" s="133"/>
      <c r="H177" s="133"/>
      <c r="I177" s="134"/>
      <c r="J177" s="132"/>
      <c r="K177" s="132"/>
      <c r="L177" s="132"/>
      <c r="M177" s="135">
        <f t="shared" si="1"/>
        <v>0</v>
      </c>
      <c r="N177" s="25"/>
      <c r="O177" s="25"/>
      <c r="P177" s="25"/>
      <c r="Q177" s="25"/>
      <c r="R177" s="25"/>
      <c r="S177" s="25"/>
      <c r="T177" s="25"/>
      <c r="U177" s="25"/>
      <c r="V177" s="25"/>
      <c r="W177" s="25"/>
      <c r="X177" s="25"/>
      <c r="Y177" s="25"/>
      <c r="Z177" s="25"/>
    </row>
    <row r="178" ht="15.0" customHeight="1">
      <c r="A178" s="8" t="s">
        <v>528</v>
      </c>
      <c r="B178" s="123"/>
      <c r="C178" s="123"/>
      <c r="D178" s="124"/>
      <c r="E178" s="125"/>
      <c r="F178" s="126"/>
      <c r="G178" s="126"/>
      <c r="H178" s="125"/>
      <c r="I178" s="127"/>
      <c r="J178" s="126"/>
      <c r="K178" s="128"/>
      <c r="L178" s="128"/>
      <c r="M178" s="129">
        <f t="shared" si="1"/>
        <v>0</v>
      </c>
      <c r="N178" s="25"/>
      <c r="O178" s="25"/>
      <c r="P178" s="25"/>
      <c r="Q178" s="25"/>
      <c r="R178" s="25"/>
      <c r="S178" s="25"/>
      <c r="T178" s="25"/>
      <c r="U178" s="25"/>
      <c r="V178" s="25"/>
      <c r="W178" s="25"/>
      <c r="X178" s="25"/>
      <c r="Y178" s="25"/>
      <c r="Z178" s="25"/>
    </row>
    <row r="179" ht="15.0" customHeight="1">
      <c r="A179" s="18" t="s">
        <v>529</v>
      </c>
      <c r="B179" s="130"/>
      <c r="C179" s="130"/>
      <c r="D179" s="131"/>
      <c r="E179" s="132"/>
      <c r="F179" s="132"/>
      <c r="G179" s="133"/>
      <c r="H179" s="133"/>
      <c r="I179" s="134"/>
      <c r="J179" s="132"/>
      <c r="K179" s="132"/>
      <c r="L179" s="132"/>
      <c r="M179" s="135">
        <f t="shared" si="1"/>
        <v>0</v>
      </c>
      <c r="N179" s="25"/>
      <c r="O179" s="25"/>
      <c r="P179" s="25"/>
      <c r="Q179" s="25"/>
      <c r="R179" s="25"/>
      <c r="S179" s="25"/>
      <c r="T179" s="25"/>
      <c r="U179" s="25"/>
      <c r="V179" s="25"/>
      <c r="W179" s="25"/>
      <c r="X179" s="25"/>
      <c r="Y179" s="25"/>
      <c r="Z179" s="25"/>
    </row>
    <row r="180" ht="15.0" customHeight="1">
      <c r="A180" s="8" t="s">
        <v>530</v>
      </c>
      <c r="B180" s="123"/>
      <c r="C180" s="123"/>
      <c r="D180" s="124"/>
      <c r="E180" s="125"/>
      <c r="F180" s="126"/>
      <c r="G180" s="126"/>
      <c r="H180" s="125"/>
      <c r="I180" s="127"/>
      <c r="J180" s="126"/>
      <c r="K180" s="128"/>
      <c r="L180" s="128"/>
      <c r="M180" s="129">
        <f t="shared" si="1"/>
        <v>0</v>
      </c>
      <c r="N180" s="25"/>
      <c r="O180" s="25"/>
      <c r="P180" s="25"/>
      <c r="Q180" s="25"/>
      <c r="R180" s="25"/>
      <c r="S180" s="25"/>
      <c r="T180" s="25"/>
      <c r="U180" s="25"/>
      <c r="V180" s="25"/>
      <c r="W180" s="25"/>
      <c r="X180" s="25"/>
      <c r="Y180" s="25"/>
      <c r="Z180" s="25"/>
    </row>
    <row r="181" ht="15.0" customHeight="1">
      <c r="A181" s="18" t="s">
        <v>531</v>
      </c>
      <c r="B181" s="130"/>
      <c r="C181" s="130"/>
      <c r="D181" s="131"/>
      <c r="E181" s="132"/>
      <c r="F181" s="132"/>
      <c r="G181" s="133"/>
      <c r="H181" s="133"/>
      <c r="I181" s="134"/>
      <c r="J181" s="132"/>
      <c r="K181" s="132"/>
      <c r="L181" s="132"/>
      <c r="M181" s="135">
        <f t="shared" si="1"/>
        <v>0</v>
      </c>
      <c r="N181" s="25"/>
      <c r="O181" s="25"/>
      <c r="P181" s="25"/>
      <c r="Q181" s="25"/>
      <c r="R181" s="25"/>
      <c r="S181" s="25"/>
      <c r="T181" s="25"/>
      <c r="U181" s="25"/>
      <c r="V181" s="25"/>
      <c r="W181" s="25"/>
      <c r="X181" s="25"/>
      <c r="Y181" s="25"/>
      <c r="Z181" s="25"/>
    </row>
    <row r="182" ht="15.0" customHeight="1">
      <c r="A182" s="8" t="s">
        <v>532</v>
      </c>
      <c r="B182" s="123"/>
      <c r="C182" s="123"/>
      <c r="D182" s="124"/>
      <c r="E182" s="125"/>
      <c r="F182" s="126"/>
      <c r="G182" s="126"/>
      <c r="H182" s="125"/>
      <c r="I182" s="127"/>
      <c r="J182" s="126"/>
      <c r="K182" s="128"/>
      <c r="L182" s="128"/>
      <c r="M182" s="129">
        <f t="shared" si="1"/>
        <v>0</v>
      </c>
      <c r="N182" s="25"/>
      <c r="O182" s="25"/>
      <c r="P182" s="25"/>
      <c r="Q182" s="25"/>
      <c r="R182" s="25"/>
      <c r="S182" s="25"/>
      <c r="T182" s="25"/>
      <c r="U182" s="25"/>
      <c r="V182" s="25"/>
      <c r="W182" s="25"/>
      <c r="X182" s="25"/>
      <c r="Y182" s="25"/>
      <c r="Z182" s="25"/>
    </row>
    <row r="183" ht="15.0" customHeight="1">
      <c r="A183" s="18" t="s">
        <v>533</v>
      </c>
      <c r="B183" s="130"/>
      <c r="C183" s="130"/>
      <c r="D183" s="131"/>
      <c r="E183" s="132"/>
      <c r="F183" s="132"/>
      <c r="G183" s="133"/>
      <c r="H183" s="133"/>
      <c r="I183" s="134"/>
      <c r="J183" s="132"/>
      <c r="K183" s="132"/>
      <c r="L183" s="132"/>
      <c r="M183" s="135">
        <f t="shared" si="1"/>
        <v>0</v>
      </c>
      <c r="N183" s="25"/>
      <c r="O183" s="25"/>
      <c r="P183" s="25"/>
      <c r="Q183" s="25"/>
      <c r="R183" s="25"/>
      <c r="S183" s="25"/>
      <c r="T183" s="25"/>
      <c r="U183" s="25"/>
      <c r="V183" s="25"/>
      <c r="W183" s="25"/>
      <c r="X183" s="25"/>
      <c r="Y183" s="25"/>
      <c r="Z183" s="25"/>
    </row>
    <row r="184" ht="15.0" customHeight="1">
      <c r="A184" s="8" t="s">
        <v>534</v>
      </c>
      <c r="B184" s="123"/>
      <c r="C184" s="123"/>
      <c r="D184" s="124"/>
      <c r="E184" s="125"/>
      <c r="F184" s="126"/>
      <c r="G184" s="126"/>
      <c r="H184" s="125"/>
      <c r="I184" s="127"/>
      <c r="J184" s="126"/>
      <c r="K184" s="128"/>
      <c r="L184" s="128"/>
      <c r="M184" s="129">
        <f t="shared" si="1"/>
        <v>0</v>
      </c>
      <c r="N184" s="25"/>
      <c r="O184" s="25"/>
      <c r="P184" s="25"/>
      <c r="Q184" s="25"/>
      <c r="R184" s="25"/>
      <c r="S184" s="25"/>
      <c r="T184" s="25"/>
      <c r="U184" s="25"/>
      <c r="V184" s="25"/>
      <c r="W184" s="25"/>
      <c r="X184" s="25"/>
      <c r="Y184" s="25"/>
      <c r="Z184" s="25"/>
    </row>
    <row r="185" ht="15.0" customHeight="1">
      <c r="A185" s="18" t="s">
        <v>535</v>
      </c>
      <c r="B185" s="130"/>
      <c r="C185" s="130"/>
      <c r="D185" s="131"/>
      <c r="E185" s="132"/>
      <c r="F185" s="132"/>
      <c r="G185" s="133"/>
      <c r="H185" s="133"/>
      <c r="I185" s="134"/>
      <c r="J185" s="132"/>
      <c r="K185" s="132"/>
      <c r="L185" s="132"/>
      <c r="M185" s="135">
        <f t="shared" si="1"/>
        <v>0</v>
      </c>
      <c r="N185" s="25"/>
      <c r="O185" s="25"/>
      <c r="P185" s="25"/>
      <c r="Q185" s="25"/>
      <c r="R185" s="25"/>
      <c r="S185" s="25"/>
      <c r="T185" s="25"/>
      <c r="U185" s="25"/>
      <c r="V185" s="25"/>
      <c r="W185" s="25"/>
      <c r="X185" s="25"/>
      <c r="Y185" s="25"/>
      <c r="Z185" s="25"/>
    </row>
    <row r="186" ht="15.0" customHeight="1">
      <c r="A186" s="8" t="s">
        <v>536</v>
      </c>
      <c r="B186" s="123"/>
      <c r="C186" s="123"/>
      <c r="D186" s="124"/>
      <c r="E186" s="125"/>
      <c r="F186" s="126"/>
      <c r="G186" s="126"/>
      <c r="H186" s="125"/>
      <c r="I186" s="127"/>
      <c r="J186" s="126"/>
      <c r="K186" s="128"/>
      <c r="L186" s="128"/>
      <c r="M186" s="129">
        <f t="shared" si="1"/>
        <v>0</v>
      </c>
      <c r="N186" s="25"/>
      <c r="O186" s="25"/>
      <c r="P186" s="25"/>
      <c r="Q186" s="25"/>
      <c r="R186" s="25"/>
      <c r="S186" s="25"/>
      <c r="T186" s="25"/>
      <c r="U186" s="25"/>
      <c r="V186" s="25"/>
      <c r="W186" s="25"/>
      <c r="X186" s="25"/>
      <c r="Y186" s="25"/>
      <c r="Z186" s="25"/>
    </row>
    <row r="187" ht="15.0" customHeight="1">
      <c r="A187" s="18" t="s">
        <v>537</v>
      </c>
      <c r="B187" s="130"/>
      <c r="C187" s="130"/>
      <c r="D187" s="131"/>
      <c r="E187" s="132"/>
      <c r="F187" s="132"/>
      <c r="G187" s="133"/>
      <c r="H187" s="133"/>
      <c r="I187" s="134"/>
      <c r="J187" s="132"/>
      <c r="K187" s="132"/>
      <c r="L187" s="132"/>
      <c r="M187" s="135">
        <f t="shared" si="1"/>
        <v>0</v>
      </c>
      <c r="N187" s="25"/>
      <c r="O187" s="25"/>
      <c r="P187" s="25"/>
      <c r="Q187" s="25"/>
      <c r="R187" s="25"/>
      <c r="S187" s="25"/>
      <c r="T187" s="25"/>
      <c r="U187" s="25"/>
      <c r="V187" s="25"/>
      <c r="W187" s="25"/>
      <c r="X187" s="25"/>
      <c r="Y187" s="25"/>
      <c r="Z187" s="25"/>
    </row>
    <row r="188" ht="15.0" customHeight="1">
      <c r="A188" s="8" t="s">
        <v>538</v>
      </c>
      <c r="B188" s="123"/>
      <c r="C188" s="123"/>
      <c r="D188" s="124"/>
      <c r="E188" s="125"/>
      <c r="F188" s="126"/>
      <c r="G188" s="126"/>
      <c r="H188" s="125"/>
      <c r="I188" s="127"/>
      <c r="J188" s="126"/>
      <c r="K188" s="128"/>
      <c r="L188" s="128"/>
      <c r="M188" s="129">
        <f t="shared" si="1"/>
        <v>0</v>
      </c>
      <c r="N188" s="25"/>
      <c r="O188" s="25"/>
      <c r="P188" s="25"/>
      <c r="Q188" s="25"/>
      <c r="R188" s="25"/>
      <c r="S188" s="25"/>
      <c r="T188" s="25"/>
      <c r="U188" s="25"/>
      <c r="V188" s="25"/>
      <c r="W188" s="25"/>
      <c r="X188" s="25"/>
      <c r="Y188" s="25"/>
      <c r="Z188" s="25"/>
    </row>
    <row r="189" ht="15.0" customHeight="1">
      <c r="A189" s="18" t="s">
        <v>539</v>
      </c>
      <c r="B189" s="130"/>
      <c r="C189" s="130"/>
      <c r="D189" s="131"/>
      <c r="E189" s="132"/>
      <c r="F189" s="132"/>
      <c r="G189" s="133"/>
      <c r="H189" s="133"/>
      <c r="I189" s="134"/>
      <c r="J189" s="132"/>
      <c r="K189" s="132"/>
      <c r="L189" s="132"/>
      <c r="M189" s="135">
        <f t="shared" si="1"/>
        <v>0</v>
      </c>
      <c r="N189" s="25"/>
      <c r="O189" s="25"/>
      <c r="P189" s="25"/>
      <c r="Q189" s="25"/>
      <c r="R189" s="25"/>
      <c r="S189" s="25"/>
      <c r="T189" s="25"/>
      <c r="U189" s="25"/>
      <c r="V189" s="25"/>
      <c r="W189" s="25"/>
      <c r="X189" s="25"/>
      <c r="Y189" s="25"/>
      <c r="Z189" s="25"/>
    </row>
    <row r="190" ht="15.0" customHeight="1">
      <c r="A190" s="8" t="s">
        <v>540</v>
      </c>
      <c r="B190" s="123"/>
      <c r="C190" s="123"/>
      <c r="D190" s="124"/>
      <c r="E190" s="125"/>
      <c r="F190" s="126"/>
      <c r="G190" s="126"/>
      <c r="H190" s="125"/>
      <c r="I190" s="127"/>
      <c r="J190" s="126"/>
      <c r="K190" s="128"/>
      <c r="L190" s="128"/>
      <c r="M190" s="129">
        <f t="shared" si="1"/>
        <v>0</v>
      </c>
      <c r="N190" s="25"/>
      <c r="O190" s="25"/>
      <c r="P190" s="25"/>
      <c r="Q190" s="25"/>
      <c r="R190" s="25"/>
      <c r="S190" s="25"/>
      <c r="T190" s="25"/>
      <c r="U190" s="25"/>
      <c r="V190" s="25"/>
      <c r="W190" s="25"/>
      <c r="X190" s="25"/>
      <c r="Y190" s="25"/>
      <c r="Z190" s="25"/>
    </row>
    <row r="191" ht="15.0" customHeight="1">
      <c r="A191" s="18" t="s">
        <v>541</v>
      </c>
      <c r="B191" s="130"/>
      <c r="C191" s="130"/>
      <c r="D191" s="131"/>
      <c r="E191" s="132"/>
      <c r="F191" s="132"/>
      <c r="G191" s="133"/>
      <c r="H191" s="133"/>
      <c r="I191" s="134"/>
      <c r="J191" s="132"/>
      <c r="K191" s="132"/>
      <c r="L191" s="132"/>
      <c r="M191" s="135">
        <f t="shared" si="1"/>
        <v>0</v>
      </c>
      <c r="N191" s="25"/>
      <c r="O191" s="25"/>
      <c r="P191" s="25"/>
      <c r="Q191" s="25"/>
      <c r="R191" s="25"/>
      <c r="S191" s="25"/>
      <c r="T191" s="25"/>
      <c r="U191" s="25"/>
      <c r="V191" s="25"/>
      <c r="W191" s="25"/>
      <c r="X191" s="25"/>
      <c r="Y191" s="25"/>
      <c r="Z191" s="25"/>
    </row>
    <row r="192" ht="15.0" customHeight="1">
      <c r="A192" s="8" t="s">
        <v>542</v>
      </c>
      <c r="B192" s="123"/>
      <c r="C192" s="123"/>
      <c r="D192" s="124"/>
      <c r="E192" s="125"/>
      <c r="F192" s="126"/>
      <c r="G192" s="126"/>
      <c r="H192" s="125"/>
      <c r="I192" s="127"/>
      <c r="J192" s="126"/>
      <c r="K192" s="128"/>
      <c r="L192" s="128"/>
      <c r="M192" s="129">
        <f t="shared" si="1"/>
        <v>0</v>
      </c>
      <c r="N192" s="25"/>
      <c r="O192" s="25"/>
      <c r="P192" s="25"/>
      <c r="Q192" s="25"/>
      <c r="R192" s="25"/>
      <c r="S192" s="25"/>
      <c r="T192" s="25"/>
      <c r="U192" s="25"/>
      <c r="V192" s="25"/>
      <c r="W192" s="25"/>
      <c r="X192" s="25"/>
      <c r="Y192" s="25"/>
      <c r="Z192" s="25"/>
    </row>
    <row r="193" ht="15.0" customHeight="1">
      <c r="A193" s="18" t="s">
        <v>543</v>
      </c>
      <c r="B193" s="130"/>
      <c r="C193" s="130"/>
      <c r="D193" s="131"/>
      <c r="E193" s="132"/>
      <c r="F193" s="132"/>
      <c r="G193" s="133"/>
      <c r="H193" s="133"/>
      <c r="I193" s="134"/>
      <c r="J193" s="132"/>
      <c r="K193" s="132"/>
      <c r="L193" s="132"/>
      <c r="M193" s="135">
        <f t="shared" si="1"/>
        <v>0</v>
      </c>
      <c r="N193" s="25"/>
      <c r="O193" s="25"/>
      <c r="P193" s="25"/>
      <c r="Q193" s="25"/>
      <c r="R193" s="25"/>
      <c r="S193" s="25"/>
      <c r="T193" s="25"/>
      <c r="U193" s="25"/>
      <c r="V193" s="25"/>
      <c r="W193" s="25"/>
      <c r="X193" s="25"/>
      <c r="Y193" s="25"/>
      <c r="Z193" s="25"/>
    </row>
    <row r="194" ht="15.0" customHeight="1">
      <c r="A194" s="8" t="s">
        <v>544</v>
      </c>
      <c r="B194" s="123"/>
      <c r="C194" s="123"/>
      <c r="D194" s="124"/>
      <c r="E194" s="125"/>
      <c r="F194" s="126"/>
      <c r="G194" s="126"/>
      <c r="H194" s="125"/>
      <c r="I194" s="127"/>
      <c r="J194" s="126"/>
      <c r="K194" s="128"/>
      <c r="L194" s="128"/>
      <c r="M194" s="129">
        <f t="shared" si="1"/>
        <v>0</v>
      </c>
      <c r="N194" s="25"/>
      <c r="O194" s="25"/>
      <c r="P194" s="25"/>
      <c r="Q194" s="25"/>
      <c r="R194" s="25"/>
      <c r="S194" s="25"/>
      <c r="T194" s="25"/>
      <c r="U194" s="25"/>
      <c r="V194" s="25"/>
      <c r="W194" s="25"/>
      <c r="X194" s="25"/>
      <c r="Y194" s="25"/>
      <c r="Z194" s="25"/>
    </row>
    <row r="195" ht="15.0" customHeight="1">
      <c r="A195" s="18" t="s">
        <v>545</v>
      </c>
      <c r="B195" s="130"/>
      <c r="C195" s="130"/>
      <c r="D195" s="131"/>
      <c r="E195" s="132"/>
      <c r="F195" s="132"/>
      <c r="G195" s="133"/>
      <c r="H195" s="133"/>
      <c r="I195" s="134"/>
      <c r="J195" s="132"/>
      <c r="K195" s="132"/>
      <c r="L195" s="132"/>
      <c r="M195" s="135">
        <f t="shared" si="1"/>
        <v>0</v>
      </c>
      <c r="N195" s="25"/>
      <c r="O195" s="25"/>
      <c r="P195" s="25"/>
      <c r="Q195" s="25"/>
      <c r="R195" s="25"/>
      <c r="S195" s="25"/>
      <c r="T195" s="25"/>
      <c r="U195" s="25"/>
      <c r="V195" s="25"/>
      <c r="W195" s="25"/>
      <c r="X195" s="25"/>
      <c r="Y195" s="25"/>
      <c r="Z195" s="25"/>
    </row>
    <row r="196" ht="15.0" customHeight="1">
      <c r="A196" s="8" t="s">
        <v>546</v>
      </c>
      <c r="B196" s="123"/>
      <c r="C196" s="123"/>
      <c r="D196" s="124"/>
      <c r="E196" s="125"/>
      <c r="F196" s="126"/>
      <c r="G196" s="126"/>
      <c r="H196" s="125"/>
      <c r="I196" s="127"/>
      <c r="J196" s="126"/>
      <c r="K196" s="128"/>
      <c r="L196" s="128"/>
      <c r="M196" s="129">
        <f t="shared" si="1"/>
        <v>0</v>
      </c>
      <c r="N196" s="25"/>
      <c r="O196" s="25"/>
      <c r="P196" s="25"/>
      <c r="Q196" s="25"/>
      <c r="R196" s="25"/>
      <c r="S196" s="25"/>
      <c r="T196" s="25"/>
      <c r="U196" s="25"/>
      <c r="V196" s="25"/>
      <c r="W196" s="25"/>
      <c r="X196" s="25"/>
      <c r="Y196" s="25"/>
      <c r="Z196" s="25"/>
    </row>
    <row r="197" ht="15.0" customHeight="1">
      <c r="A197" s="18" t="s">
        <v>547</v>
      </c>
      <c r="B197" s="130"/>
      <c r="C197" s="130"/>
      <c r="D197" s="131"/>
      <c r="E197" s="132"/>
      <c r="F197" s="132"/>
      <c r="G197" s="133"/>
      <c r="H197" s="133"/>
      <c r="I197" s="134"/>
      <c r="J197" s="132"/>
      <c r="K197" s="132"/>
      <c r="L197" s="132"/>
      <c r="M197" s="135">
        <f t="shared" si="1"/>
        <v>0</v>
      </c>
      <c r="N197" s="25"/>
      <c r="O197" s="25"/>
      <c r="P197" s="25"/>
      <c r="Q197" s="25"/>
      <c r="R197" s="25"/>
      <c r="S197" s="25"/>
      <c r="T197" s="25"/>
      <c r="U197" s="25"/>
      <c r="V197" s="25"/>
      <c r="W197" s="25"/>
      <c r="X197" s="25"/>
      <c r="Y197" s="25"/>
      <c r="Z197" s="25"/>
    </row>
    <row r="198" ht="15.0" customHeight="1">
      <c r="A198" s="8" t="s">
        <v>548</v>
      </c>
      <c r="B198" s="123"/>
      <c r="C198" s="123"/>
      <c r="D198" s="124"/>
      <c r="E198" s="125"/>
      <c r="F198" s="126"/>
      <c r="G198" s="126"/>
      <c r="H198" s="125"/>
      <c r="I198" s="127"/>
      <c r="J198" s="126"/>
      <c r="K198" s="128"/>
      <c r="L198" s="128"/>
      <c r="M198" s="129">
        <f t="shared" si="1"/>
        <v>0</v>
      </c>
      <c r="N198" s="25"/>
      <c r="O198" s="25"/>
      <c r="P198" s="25"/>
      <c r="Q198" s="25"/>
      <c r="R198" s="25"/>
      <c r="S198" s="25"/>
      <c r="T198" s="25"/>
      <c r="U198" s="25"/>
      <c r="V198" s="25"/>
      <c r="W198" s="25"/>
      <c r="X198" s="25"/>
      <c r="Y198" s="25"/>
      <c r="Z198" s="25"/>
    </row>
    <row r="199" ht="15.0" customHeight="1">
      <c r="A199" s="18" t="s">
        <v>549</v>
      </c>
      <c r="B199" s="130"/>
      <c r="C199" s="130"/>
      <c r="D199" s="131"/>
      <c r="E199" s="132"/>
      <c r="F199" s="132"/>
      <c r="G199" s="133"/>
      <c r="H199" s="133"/>
      <c r="I199" s="134"/>
      <c r="J199" s="132"/>
      <c r="K199" s="132"/>
      <c r="L199" s="132"/>
      <c r="M199" s="135">
        <f t="shared" si="1"/>
        <v>0</v>
      </c>
      <c r="N199" s="25"/>
      <c r="O199" s="25"/>
      <c r="P199" s="25"/>
      <c r="Q199" s="25"/>
      <c r="R199" s="25"/>
      <c r="S199" s="25"/>
      <c r="T199" s="25"/>
      <c r="U199" s="25"/>
      <c r="V199" s="25"/>
      <c r="W199" s="25"/>
      <c r="X199" s="25"/>
      <c r="Y199" s="25"/>
      <c r="Z199" s="25"/>
    </row>
    <row r="200" ht="15.0" customHeight="1">
      <c r="A200" s="8" t="s">
        <v>550</v>
      </c>
      <c r="B200" s="123"/>
      <c r="C200" s="123"/>
      <c r="D200" s="124"/>
      <c r="E200" s="125"/>
      <c r="F200" s="126"/>
      <c r="G200" s="126"/>
      <c r="H200" s="125"/>
      <c r="I200" s="127"/>
      <c r="J200" s="126"/>
      <c r="K200" s="128"/>
      <c r="L200" s="128"/>
      <c r="M200" s="129">
        <f t="shared" si="1"/>
        <v>0</v>
      </c>
      <c r="N200" s="25"/>
      <c r="O200" s="25"/>
      <c r="P200" s="25"/>
      <c r="Q200" s="25"/>
      <c r="R200" s="25"/>
      <c r="S200" s="25"/>
      <c r="T200" s="25"/>
      <c r="U200" s="25"/>
      <c r="V200" s="25"/>
      <c r="W200" s="25"/>
      <c r="X200" s="25"/>
      <c r="Y200" s="25"/>
      <c r="Z200" s="25"/>
    </row>
    <row r="201" ht="15.0" customHeight="1">
      <c r="A201" s="18" t="s">
        <v>551</v>
      </c>
      <c r="B201" s="130"/>
      <c r="C201" s="130"/>
      <c r="D201" s="131"/>
      <c r="E201" s="132"/>
      <c r="F201" s="132"/>
      <c r="G201" s="133"/>
      <c r="H201" s="133"/>
      <c r="I201" s="134"/>
      <c r="J201" s="132"/>
      <c r="K201" s="132"/>
      <c r="L201" s="132"/>
      <c r="M201" s="135">
        <f t="shared" si="1"/>
        <v>0</v>
      </c>
      <c r="N201" s="25"/>
      <c r="O201" s="25"/>
      <c r="P201" s="25"/>
      <c r="Q201" s="25"/>
      <c r="R201" s="25"/>
      <c r="S201" s="25"/>
      <c r="T201" s="25"/>
      <c r="U201" s="25"/>
      <c r="V201" s="25"/>
      <c r="W201" s="25"/>
      <c r="X201" s="25"/>
      <c r="Y201" s="25"/>
      <c r="Z201" s="25"/>
    </row>
    <row r="202" ht="15.0" customHeight="1">
      <c r="A202" s="8" t="s">
        <v>552</v>
      </c>
      <c r="B202" s="123"/>
      <c r="C202" s="123"/>
      <c r="D202" s="124"/>
      <c r="E202" s="125"/>
      <c r="F202" s="126"/>
      <c r="G202" s="126"/>
      <c r="H202" s="125"/>
      <c r="I202" s="127"/>
      <c r="J202" s="126"/>
      <c r="K202" s="128"/>
      <c r="L202" s="128"/>
      <c r="M202" s="129">
        <f t="shared" si="1"/>
        <v>0</v>
      </c>
      <c r="N202" s="25"/>
      <c r="O202" s="25"/>
      <c r="P202" s="25"/>
      <c r="Q202" s="25"/>
      <c r="R202" s="25"/>
      <c r="S202" s="25"/>
      <c r="T202" s="25"/>
      <c r="U202" s="25"/>
      <c r="V202" s="25"/>
      <c r="W202" s="25"/>
      <c r="X202" s="25"/>
      <c r="Y202" s="25"/>
      <c r="Z202" s="25"/>
    </row>
    <row r="203" ht="15.0" customHeight="1">
      <c r="A203" s="18" t="s">
        <v>553</v>
      </c>
      <c r="B203" s="130"/>
      <c r="C203" s="130"/>
      <c r="D203" s="131"/>
      <c r="E203" s="132"/>
      <c r="F203" s="132"/>
      <c r="G203" s="133"/>
      <c r="H203" s="133"/>
      <c r="I203" s="134"/>
      <c r="J203" s="132"/>
      <c r="K203" s="132"/>
      <c r="L203" s="132"/>
      <c r="M203" s="135">
        <f t="shared" si="1"/>
        <v>0</v>
      </c>
      <c r="N203" s="25"/>
      <c r="O203" s="25"/>
      <c r="P203" s="25"/>
      <c r="Q203" s="25"/>
      <c r="R203" s="25"/>
      <c r="S203" s="25"/>
      <c r="T203" s="25"/>
      <c r="U203" s="25"/>
      <c r="V203" s="25"/>
      <c r="W203" s="25"/>
      <c r="X203" s="25"/>
      <c r="Y203" s="25"/>
      <c r="Z203" s="25"/>
    </row>
    <row r="204" ht="15.0" customHeight="1">
      <c r="A204" s="8" t="s">
        <v>554</v>
      </c>
      <c r="B204" s="123"/>
      <c r="C204" s="123"/>
      <c r="D204" s="124"/>
      <c r="E204" s="125"/>
      <c r="F204" s="126"/>
      <c r="G204" s="126"/>
      <c r="H204" s="125"/>
      <c r="I204" s="127"/>
      <c r="J204" s="126"/>
      <c r="K204" s="128"/>
      <c r="L204" s="128"/>
      <c r="M204" s="129">
        <f t="shared" si="1"/>
        <v>0</v>
      </c>
      <c r="N204" s="25"/>
      <c r="O204" s="25"/>
      <c r="P204" s="25"/>
      <c r="Q204" s="25"/>
      <c r="R204" s="25"/>
      <c r="S204" s="25"/>
      <c r="T204" s="25"/>
      <c r="U204" s="25"/>
      <c r="V204" s="25"/>
      <c r="W204" s="25"/>
      <c r="X204" s="25"/>
      <c r="Y204" s="25"/>
      <c r="Z204" s="25"/>
    </row>
    <row r="205" ht="15.0" customHeight="1">
      <c r="A205" s="18" t="s">
        <v>555</v>
      </c>
      <c r="B205" s="130"/>
      <c r="C205" s="130"/>
      <c r="D205" s="131"/>
      <c r="E205" s="132"/>
      <c r="F205" s="132"/>
      <c r="G205" s="133"/>
      <c r="H205" s="133"/>
      <c r="I205" s="134"/>
      <c r="J205" s="132"/>
      <c r="K205" s="132"/>
      <c r="L205" s="132"/>
      <c r="M205" s="135">
        <f t="shared" si="1"/>
        <v>0</v>
      </c>
      <c r="N205" s="25"/>
      <c r="O205" s="25"/>
      <c r="P205" s="25"/>
      <c r="Q205" s="25"/>
      <c r="R205" s="25"/>
      <c r="S205" s="25"/>
      <c r="T205" s="25"/>
      <c r="U205" s="25"/>
      <c r="V205" s="25"/>
      <c r="W205" s="25"/>
      <c r="X205" s="25"/>
      <c r="Y205" s="25"/>
      <c r="Z205" s="25"/>
    </row>
    <row r="206" ht="15.0" customHeight="1">
      <c r="A206" s="8" t="s">
        <v>556</v>
      </c>
      <c r="B206" s="123"/>
      <c r="C206" s="123"/>
      <c r="D206" s="124"/>
      <c r="E206" s="125"/>
      <c r="F206" s="126"/>
      <c r="G206" s="126"/>
      <c r="H206" s="125"/>
      <c r="I206" s="127"/>
      <c r="J206" s="126"/>
      <c r="K206" s="128"/>
      <c r="L206" s="128"/>
      <c r="M206" s="129">
        <f t="shared" si="1"/>
        <v>0</v>
      </c>
      <c r="N206" s="25"/>
      <c r="O206" s="25"/>
      <c r="P206" s="25"/>
      <c r="Q206" s="25"/>
      <c r="R206" s="25"/>
      <c r="S206" s="25"/>
      <c r="T206" s="25"/>
      <c r="U206" s="25"/>
      <c r="V206" s="25"/>
      <c r="W206" s="25"/>
      <c r="X206" s="25"/>
      <c r="Y206" s="25"/>
      <c r="Z206" s="25"/>
    </row>
    <row r="207" ht="15.0" customHeight="1">
      <c r="A207" s="18" t="s">
        <v>557</v>
      </c>
      <c r="B207" s="130"/>
      <c r="C207" s="130"/>
      <c r="D207" s="131"/>
      <c r="E207" s="132"/>
      <c r="F207" s="132"/>
      <c r="G207" s="133"/>
      <c r="H207" s="133"/>
      <c r="I207" s="134"/>
      <c r="J207" s="132"/>
      <c r="K207" s="132"/>
      <c r="L207" s="132"/>
      <c r="M207" s="135">
        <f t="shared" si="1"/>
        <v>0</v>
      </c>
      <c r="N207" s="25"/>
      <c r="O207" s="25"/>
      <c r="P207" s="25"/>
      <c r="Q207" s="25"/>
      <c r="R207" s="25"/>
      <c r="S207" s="25"/>
      <c r="T207" s="25"/>
      <c r="U207" s="25"/>
      <c r="V207" s="25"/>
      <c r="W207" s="25"/>
      <c r="X207" s="25"/>
      <c r="Y207" s="25"/>
      <c r="Z207" s="25"/>
    </row>
    <row r="208" ht="15.0" customHeight="1">
      <c r="A208" s="8" t="s">
        <v>558</v>
      </c>
      <c r="B208" s="123"/>
      <c r="C208" s="123"/>
      <c r="D208" s="124"/>
      <c r="E208" s="125"/>
      <c r="F208" s="126"/>
      <c r="G208" s="126"/>
      <c r="H208" s="125"/>
      <c r="I208" s="127"/>
      <c r="J208" s="126"/>
      <c r="K208" s="128"/>
      <c r="L208" s="128"/>
      <c r="M208" s="129">
        <f t="shared" si="1"/>
        <v>0</v>
      </c>
      <c r="N208" s="25"/>
      <c r="O208" s="25"/>
      <c r="P208" s="25"/>
      <c r="Q208" s="25"/>
      <c r="R208" s="25"/>
      <c r="S208" s="25"/>
      <c r="T208" s="25"/>
      <c r="U208" s="25"/>
      <c r="V208" s="25"/>
      <c r="W208" s="25"/>
      <c r="X208" s="25"/>
      <c r="Y208" s="25"/>
      <c r="Z208" s="25"/>
    </row>
    <row r="209" ht="15.0" customHeight="1">
      <c r="A209" s="18" t="s">
        <v>559</v>
      </c>
      <c r="B209" s="130"/>
      <c r="C209" s="130"/>
      <c r="D209" s="131"/>
      <c r="E209" s="132"/>
      <c r="F209" s="132"/>
      <c r="G209" s="133"/>
      <c r="H209" s="133"/>
      <c r="I209" s="134"/>
      <c r="J209" s="132"/>
      <c r="K209" s="132"/>
      <c r="L209" s="132"/>
      <c r="M209" s="135">
        <f t="shared" si="1"/>
        <v>0</v>
      </c>
      <c r="N209" s="25"/>
      <c r="O209" s="25"/>
      <c r="P209" s="25"/>
      <c r="Q209" s="25"/>
      <c r="R209" s="25"/>
      <c r="S209" s="25"/>
      <c r="T209" s="25"/>
      <c r="U209" s="25"/>
      <c r="V209" s="25"/>
      <c r="W209" s="25"/>
      <c r="X209" s="25"/>
      <c r="Y209" s="25"/>
      <c r="Z209" s="25"/>
    </row>
    <row r="210" ht="15.0" customHeight="1">
      <c r="A210" s="8" t="s">
        <v>560</v>
      </c>
      <c r="B210" s="123"/>
      <c r="C210" s="123"/>
      <c r="D210" s="124"/>
      <c r="E210" s="125"/>
      <c r="F210" s="126"/>
      <c r="G210" s="126"/>
      <c r="H210" s="125"/>
      <c r="I210" s="127"/>
      <c r="J210" s="126"/>
      <c r="K210" s="128"/>
      <c r="L210" s="128"/>
      <c r="M210" s="129">
        <f t="shared" si="1"/>
        <v>0</v>
      </c>
      <c r="N210" s="25"/>
      <c r="O210" s="25"/>
      <c r="P210" s="25"/>
      <c r="Q210" s="25"/>
      <c r="R210" s="25"/>
      <c r="S210" s="25"/>
      <c r="T210" s="25"/>
      <c r="U210" s="25"/>
      <c r="V210" s="25"/>
      <c r="W210" s="25"/>
      <c r="X210" s="25"/>
      <c r="Y210" s="25"/>
      <c r="Z210" s="25"/>
    </row>
    <row r="211" ht="15.0" customHeight="1">
      <c r="A211" s="18" t="s">
        <v>561</v>
      </c>
      <c r="B211" s="130"/>
      <c r="C211" s="130"/>
      <c r="D211" s="131"/>
      <c r="E211" s="132"/>
      <c r="F211" s="132"/>
      <c r="G211" s="133"/>
      <c r="H211" s="133"/>
      <c r="I211" s="134"/>
      <c r="J211" s="132"/>
      <c r="K211" s="132"/>
      <c r="L211" s="132"/>
      <c r="M211" s="135">
        <f t="shared" si="1"/>
        <v>0</v>
      </c>
      <c r="N211" s="25"/>
      <c r="O211" s="25"/>
      <c r="P211" s="25"/>
      <c r="Q211" s="25"/>
      <c r="R211" s="25"/>
      <c r="S211" s="25"/>
      <c r="T211" s="25"/>
      <c r="U211" s="25"/>
      <c r="V211" s="25"/>
      <c r="W211" s="25"/>
      <c r="X211" s="25"/>
      <c r="Y211" s="25"/>
      <c r="Z211" s="25"/>
    </row>
    <row r="212" ht="15.0" customHeight="1">
      <c r="A212" s="8" t="s">
        <v>562</v>
      </c>
      <c r="B212" s="123"/>
      <c r="C212" s="123"/>
      <c r="D212" s="124"/>
      <c r="E212" s="125"/>
      <c r="F212" s="126"/>
      <c r="G212" s="126"/>
      <c r="H212" s="125"/>
      <c r="I212" s="127"/>
      <c r="J212" s="126"/>
      <c r="K212" s="128"/>
      <c r="L212" s="128"/>
      <c r="M212" s="129">
        <f t="shared" si="1"/>
        <v>0</v>
      </c>
      <c r="N212" s="25"/>
      <c r="O212" s="25"/>
      <c r="P212" s="25"/>
      <c r="Q212" s="25"/>
      <c r="R212" s="25"/>
      <c r="S212" s="25"/>
      <c r="T212" s="25"/>
      <c r="U212" s="25"/>
      <c r="V212" s="25"/>
      <c r="W212" s="25"/>
      <c r="X212" s="25"/>
      <c r="Y212" s="25"/>
      <c r="Z212" s="25"/>
    </row>
    <row r="213" ht="15.0" customHeight="1">
      <c r="A213" s="18" t="s">
        <v>563</v>
      </c>
      <c r="B213" s="130"/>
      <c r="C213" s="130"/>
      <c r="D213" s="131"/>
      <c r="E213" s="132"/>
      <c r="F213" s="132"/>
      <c r="G213" s="133"/>
      <c r="H213" s="133"/>
      <c r="I213" s="134"/>
      <c r="J213" s="132"/>
      <c r="K213" s="132"/>
      <c r="L213" s="132"/>
      <c r="M213" s="135">
        <f t="shared" si="1"/>
        <v>0</v>
      </c>
      <c r="N213" s="25"/>
      <c r="O213" s="25"/>
      <c r="P213" s="25"/>
      <c r="Q213" s="25"/>
      <c r="R213" s="25"/>
      <c r="S213" s="25"/>
      <c r="T213" s="25"/>
      <c r="U213" s="25"/>
      <c r="V213" s="25"/>
      <c r="W213" s="25"/>
      <c r="X213" s="25"/>
      <c r="Y213" s="25"/>
      <c r="Z213" s="25"/>
    </row>
    <row r="214" ht="15.0" customHeight="1">
      <c r="A214" s="8" t="s">
        <v>564</v>
      </c>
      <c r="B214" s="123"/>
      <c r="C214" s="123"/>
      <c r="D214" s="124"/>
      <c r="E214" s="125"/>
      <c r="F214" s="126"/>
      <c r="G214" s="126"/>
      <c r="H214" s="125"/>
      <c r="I214" s="127"/>
      <c r="J214" s="126"/>
      <c r="K214" s="128"/>
      <c r="L214" s="128"/>
      <c r="M214" s="129">
        <f t="shared" si="1"/>
        <v>0</v>
      </c>
      <c r="N214" s="25"/>
      <c r="O214" s="25"/>
      <c r="P214" s="25"/>
      <c r="Q214" s="25"/>
      <c r="R214" s="25"/>
      <c r="S214" s="25"/>
      <c r="T214" s="25"/>
      <c r="U214" s="25"/>
      <c r="V214" s="25"/>
      <c r="W214" s="25"/>
      <c r="X214" s="25"/>
      <c r="Y214" s="25"/>
      <c r="Z214" s="25"/>
    </row>
    <row r="215" ht="15.0" customHeight="1">
      <c r="A215" s="18" t="s">
        <v>565</v>
      </c>
      <c r="B215" s="130"/>
      <c r="C215" s="130"/>
      <c r="D215" s="131"/>
      <c r="E215" s="132"/>
      <c r="F215" s="132"/>
      <c r="G215" s="133"/>
      <c r="H215" s="133"/>
      <c r="I215" s="134"/>
      <c r="J215" s="132"/>
      <c r="K215" s="132"/>
      <c r="L215" s="132"/>
      <c r="M215" s="135">
        <f t="shared" si="1"/>
        <v>0</v>
      </c>
      <c r="N215" s="25"/>
      <c r="O215" s="25"/>
      <c r="P215" s="25"/>
      <c r="Q215" s="25"/>
      <c r="R215" s="25"/>
      <c r="S215" s="25"/>
      <c r="T215" s="25"/>
      <c r="U215" s="25"/>
      <c r="V215" s="25"/>
      <c r="W215" s="25"/>
      <c r="X215" s="25"/>
      <c r="Y215" s="25"/>
      <c r="Z215" s="25"/>
    </row>
    <row r="216" ht="15.0" customHeight="1">
      <c r="A216" s="8" t="s">
        <v>566</v>
      </c>
      <c r="B216" s="123"/>
      <c r="C216" s="123"/>
      <c r="D216" s="124"/>
      <c r="E216" s="125"/>
      <c r="F216" s="126"/>
      <c r="G216" s="126"/>
      <c r="H216" s="125"/>
      <c r="I216" s="127"/>
      <c r="J216" s="126"/>
      <c r="K216" s="128"/>
      <c r="L216" s="128"/>
      <c r="M216" s="129">
        <f t="shared" si="1"/>
        <v>0</v>
      </c>
      <c r="N216" s="25"/>
      <c r="O216" s="25"/>
      <c r="P216" s="25"/>
      <c r="Q216" s="25"/>
      <c r="R216" s="25"/>
      <c r="S216" s="25"/>
      <c r="T216" s="25"/>
      <c r="U216" s="25"/>
      <c r="V216" s="25"/>
      <c r="W216" s="25"/>
      <c r="X216" s="25"/>
      <c r="Y216" s="25"/>
      <c r="Z216" s="25"/>
    </row>
    <row r="217" ht="15.0" customHeight="1">
      <c r="A217" s="18" t="s">
        <v>567</v>
      </c>
      <c r="B217" s="130"/>
      <c r="C217" s="130"/>
      <c r="D217" s="131"/>
      <c r="E217" s="132"/>
      <c r="F217" s="132"/>
      <c r="G217" s="133"/>
      <c r="H217" s="133"/>
      <c r="I217" s="134"/>
      <c r="J217" s="132"/>
      <c r="K217" s="132"/>
      <c r="L217" s="132"/>
      <c r="M217" s="135">
        <f t="shared" si="1"/>
        <v>0</v>
      </c>
      <c r="N217" s="25"/>
      <c r="O217" s="25"/>
      <c r="P217" s="25"/>
      <c r="Q217" s="25"/>
      <c r="R217" s="25"/>
      <c r="S217" s="25"/>
      <c r="T217" s="25"/>
      <c r="U217" s="25"/>
      <c r="V217" s="25"/>
      <c r="W217" s="25"/>
      <c r="X217" s="25"/>
      <c r="Y217" s="25"/>
      <c r="Z217" s="25"/>
    </row>
    <row r="218" ht="15.0" customHeight="1">
      <c r="A218" s="8" t="s">
        <v>568</v>
      </c>
      <c r="B218" s="123"/>
      <c r="C218" s="123"/>
      <c r="D218" s="124"/>
      <c r="E218" s="125"/>
      <c r="F218" s="126"/>
      <c r="G218" s="126"/>
      <c r="H218" s="125"/>
      <c r="I218" s="127"/>
      <c r="J218" s="126"/>
      <c r="K218" s="128"/>
      <c r="L218" s="128"/>
      <c r="M218" s="129">
        <f t="shared" si="1"/>
        <v>0</v>
      </c>
      <c r="N218" s="25"/>
      <c r="O218" s="25"/>
      <c r="P218" s="25"/>
      <c r="Q218" s="25"/>
      <c r="R218" s="25"/>
      <c r="S218" s="25"/>
      <c r="T218" s="25"/>
      <c r="U218" s="25"/>
      <c r="V218" s="25"/>
      <c r="W218" s="25"/>
      <c r="X218" s="25"/>
      <c r="Y218" s="25"/>
      <c r="Z218" s="25"/>
    </row>
    <row r="219">
      <c r="A219" s="18" t="s">
        <v>569</v>
      </c>
      <c r="B219" s="130"/>
      <c r="C219" s="130"/>
      <c r="D219" s="131"/>
      <c r="E219" s="132"/>
      <c r="F219" s="132"/>
      <c r="G219" s="133"/>
      <c r="H219" s="133"/>
      <c r="I219" s="134"/>
      <c r="J219" s="132"/>
      <c r="K219" s="132"/>
      <c r="L219" s="132"/>
      <c r="M219" s="135">
        <f t="shared" si="1"/>
        <v>0</v>
      </c>
      <c r="N219" s="25"/>
      <c r="O219" s="25"/>
      <c r="P219" s="25"/>
      <c r="Q219" s="25"/>
      <c r="R219" s="25"/>
      <c r="S219" s="25"/>
      <c r="T219" s="25"/>
      <c r="U219" s="25"/>
      <c r="V219" s="25"/>
      <c r="W219" s="25"/>
      <c r="X219" s="25"/>
      <c r="Y219" s="25"/>
      <c r="Z219" s="25"/>
    </row>
    <row r="220" ht="15.0" customHeight="1">
      <c r="A220" s="8" t="s">
        <v>570</v>
      </c>
      <c r="B220" s="123"/>
      <c r="C220" s="123"/>
      <c r="D220" s="124"/>
      <c r="E220" s="125"/>
      <c r="F220" s="126"/>
      <c r="G220" s="126"/>
      <c r="H220" s="125"/>
      <c r="I220" s="127"/>
      <c r="J220" s="126"/>
      <c r="K220" s="128"/>
      <c r="L220" s="128"/>
      <c r="M220" s="129">
        <f t="shared" si="1"/>
        <v>0</v>
      </c>
      <c r="N220" s="25"/>
      <c r="O220" s="25"/>
      <c r="P220" s="25"/>
      <c r="Q220" s="25"/>
      <c r="R220" s="25"/>
      <c r="S220" s="25"/>
      <c r="T220" s="25"/>
      <c r="U220" s="25"/>
      <c r="V220" s="25"/>
      <c r="W220" s="25"/>
      <c r="X220" s="25"/>
      <c r="Y220" s="25"/>
      <c r="Z220" s="25"/>
    </row>
    <row r="221" ht="15.0" customHeight="1">
      <c r="A221" s="18" t="s">
        <v>571</v>
      </c>
      <c r="B221" s="130"/>
      <c r="C221" s="130"/>
      <c r="D221" s="131"/>
      <c r="E221" s="132"/>
      <c r="F221" s="132"/>
      <c r="G221" s="133"/>
      <c r="H221" s="133"/>
      <c r="I221" s="134"/>
      <c r="J221" s="132"/>
      <c r="K221" s="132"/>
      <c r="L221" s="132"/>
      <c r="M221" s="135">
        <f t="shared" si="1"/>
        <v>0</v>
      </c>
      <c r="N221" s="25"/>
      <c r="O221" s="25"/>
      <c r="P221" s="25"/>
      <c r="Q221" s="25"/>
      <c r="R221" s="25"/>
      <c r="S221" s="25"/>
      <c r="T221" s="25"/>
      <c r="U221" s="25"/>
      <c r="V221" s="25"/>
      <c r="W221" s="25"/>
      <c r="X221" s="25"/>
      <c r="Y221" s="25"/>
      <c r="Z221" s="25"/>
    </row>
    <row r="222" ht="15.0" customHeight="1">
      <c r="A222" s="8" t="s">
        <v>572</v>
      </c>
      <c r="B222" s="123"/>
      <c r="C222" s="123"/>
      <c r="D222" s="124"/>
      <c r="E222" s="125"/>
      <c r="F222" s="126"/>
      <c r="G222" s="126"/>
      <c r="H222" s="125"/>
      <c r="I222" s="127"/>
      <c r="J222" s="126"/>
      <c r="K222" s="128"/>
      <c r="L222" s="128"/>
      <c r="M222" s="129">
        <f t="shared" si="1"/>
        <v>0</v>
      </c>
      <c r="N222" s="25"/>
      <c r="O222" s="25"/>
      <c r="P222" s="25"/>
      <c r="Q222" s="25"/>
      <c r="R222" s="25"/>
      <c r="S222" s="25"/>
      <c r="T222" s="25"/>
      <c r="U222" s="25"/>
      <c r="V222" s="25"/>
      <c r="W222" s="25"/>
      <c r="X222" s="25"/>
      <c r="Y222" s="25"/>
      <c r="Z222" s="25"/>
    </row>
    <row r="223" ht="15.0" customHeight="1">
      <c r="A223" s="18" t="s">
        <v>573</v>
      </c>
      <c r="B223" s="130"/>
      <c r="C223" s="130"/>
      <c r="D223" s="131"/>
      <c r="E223" s="132"/>
      <c r="F223" s="132"/>
      <c r="G223" s="133"/>
      <c r="H223" s="133"/>
      <c r="I223" s="134"/>
      <c r="J223" s="132"/>
      <c r="K223" s="132"/>
      <c r="L223" s="132"/>
      <c r="M223" s="135">
        <f t="shared" si="1"/>
        <v>0</v>
      </c>
      <c r="N223" s="25"/>
      <c r="O223" s="25"/>
      <c r="P223" s="25"/>
      <c r="Q223" s="25"/>
      <c r="R223" s="25"/>
      <c r="S223" s="25"/>
      <c r="T223" s="25"/>
      <c r="U223" s="25"/>
      <c r="V223" s="25"/>
      <c r="W223" s="25"/>
      <c r="X223" s="25"/>
      <c r="Y223" s="25"/>
      <c r="Z223" s="25"/>
    </row>
    <row r="224" ht="15.0" customHeight="1">
      <c r="A224" s="8" t="s">
        <v>574</v>
      </c>
      <c r="B224" s="123"/>
      <c r="C224" s="123"/>
      <c r="D224" s="124"/>
      <c r="E224" s="125"/>
      <c r="F224" s="126"/>
      <c r="G224" s="126"/>
      <c r="H224" s="125"/>
      <c r="I224" s="127"/>
      <c r="J224" s="126"/>
      <c r="K224" s="128"/>
      <c r="L224" s="128"/>
      <c r="M224" s="129">
        <f t="shared" si="1"/>
        <v>0</v>
      </c>
      <c r="N224" s="25"/>
      <c r="O224" s="25"/>
      <c r="P224" s="25"/>
      <c r="Q224" s="25"/>
      <c r="R224" s="25"/>
      <c r="S224" s="25"/>
      <c r="T224" s="25"/>
      <c r="U224" s="25"/>
      <c r="V224" s="25"/>
      <c r="W224" s="25"/>
      <c r="X224" s="25"/>
      <c r="Y224" s="25"/>
      <c r="Z224" s="25"/>
    </row>
    <row r="225" ht="15.0" customHeight="1">
      <c r="A225" s="18" t="s">
        <v>575</v>
      </c>
      <c r="B225" s="130"/>
      <c r="C225" s="130"/>
      <c r="D225" s="131"/>
      <c r="E225" s="132"/>
      <c r="F225" s="132"/>
      <c r="G225" s="133"/>
      <c r="H225" s="133"/>
      <c r="I225" s="134"/>
      <c r="J225" s="132"/>
      <c r="K225" s="132"/>
      <c r="L225" s="132"/>
      <c r="M225" s="135">
        <f t="shared" si="1"/>
        <v>0</v>
      </c>
      <c r="N225" s="25"/>
      <c r="O225" s="25"/>
      <c r="P225" s="25"/>
      <c r="Q225" s="25"/>
      <c r="R225" s="25"/>
      <c r="S225" s="25"/>
      <c r="T225" s="25"/>
      <c r="U225" s="25"/>
      <c r="V225" s="25"/>
      <c r="W225" s="25"/>
      <c r="X225" s="25"/>
      <c r="Y225" s="25"/>
      <c r="Z225" s="25"/>
    </row>
    <row r="226" ht="15.0" customHeight="1">
      <c r="A226" s="8" t="s">
        <v>576</v>
      </c>
      <c r="B226" s="123"/>
      <c r="C226" s="123"/>
      <c r="D226" s="124"/>
      <c r="E226" s="125"/>
      <c r="F226" s="126"/>
      <c r="G226" s="126"/>
      <c r="H226" s="125"/>
      <c r="I226" s="127"/>
      <c r="J226" s="126"/>
      <c r="K226" s="128"/>
      <c r="L226" s="128"/>
      <c r="M226" s="129">
        <f t="shared" si="1"/>
        <v>0</v>
      </c>
      <c r="N226" s="25"/>
      <c r="O226" s="25"/>
      <c r="P226" s="25"/>
      <c r="Q226" s="25"/>
      <c r="R226" s="25"/>
      <c r="S226" s="25"/>
      <c r="T226" s="25"/>
      <c r="U226" s="25"/>
      <c r="V226" s="25"/>
      <c r="W226" s="25"/>
      <c r="X226" s="25"/>
      <c r="Y226" s="25"/>
      <c r="Z226" s="25"/>
    </row>
    <row r="227" ht="15.0" customHeight="1">
      <c r="A227" s="18" t="s">
        <v>577</v>
      </c>
      <c r="B227" s="130"/>
      <c r="C227" s="130"/>
      <c r="D227" s="131"/>
      <c r="E227" s="132"/>
      <c r="F227" s="132"/>
      <c r="G227" s="133"/>
      <c r="H227" s="133"/>
      <c r="I227" s="134"/>
      <c r="J227" s="132"/>
      <c r="K227" s="132"/>
      <c r="L227" s="132"/>
      <c r="M227" s="135">
        <f t="shared" si="1"/>
        <v>0</v>
      </c>
      <c r="N227" s="25"/>
      <c r="O227" s="25"/>
      <c r="P227" s="25"/>
      <c r="Q227" s="25"/>
      <c r="R227" s="25"/>
      <c r="S227" s="25"/>
      <c r="T227" s="25"/>
      <c r="U227" s="25"/>
      <c r="V227" s="25"/>
      <c r="W227" s="25"/>
      <c r="X227" s="25"/>
      <c r="Y227" s="25"/>
      <c r="Z227" s="25"/>
    </row>
    <row r="228" ht="15.0" customHeight="1">
      <c r="A228" s="8" t="s">
        <v>578</v>
      </c>
      <c r="B228" s="123"/>
      <c r="C228" s="123"/>
      <c r="D228" s="124"/>
      <c r="E228" s="125"/>
      <c r="F228" s="126"/>
      <c r="G228" s="126"/>
      <c r="H228" s="125"/>
      <c r="I228" s="127"/>
      <c r="J228" s="126"/>
      <c r="K228" s="128"/>
      <c r="L228" s="128"/>
      <c r="M228" s="129">
        <f t="shared" si="1"/>
        <v>0</v>
      </c>
      <c r="N228" s="25"/>
      <c r="O228" s="25"/>
      <c r="P228" s="25"/>
      <c r="Q228" s="25"/>
      <c r="R228" s="25"/>
      <c r="S228" s="25"/>
      <c r="T228" s="25"/>
      <c r="U228" s="25"/>
      <c r="V228" s="25"/>
      <c r="W228" s="25"/>
      <c r="X228" s="25"/>
      <c r="Y228" s="25"/>
      <c r="Z228" s="25"/>
    </row>
    <row r="229" ht="15.0" customHeight="1">
      <c r="A229" s="18" t="s">
        <v>579</v>
      </c>
      <c r="B229" s="130"/>
      <c r="C229" s="130"/>
      <c r="D229" s="131"/>
      <c r="E229" s="132"/>
      <c r="F229" s="132"/>
      <c r="G229" s="133"/>
      <c r="H229" s="133"/>
      <c r="I229" s="134"/>
      <c r="J229" s="132"/>
      <c r="K229" s="132"/>
      <c r="L229" s="132"/>
      <c r="M229" s="135">
        <f t="shared" si="1"/>
        <v>0</v>
      </c>
      <c r="N229" s="25"/>
      <c r="O229" s="25"/>
      <c r="P229" s="25"/>
      <c r="Q229" s="25"/>
      <c r="R229" s="25"/>
      <c r="S229" s="25"/>
      <c r="T229" s="25"/>
      <c r="U229" s="25"/>
      <c r="V229" s="25"/>
      <c r="W229" s="25"/>
      <c r="X229" s="25"/>
      <c r="Y229" s="25"/>
      <c r="Z229" s="25"/>
    </row>
    <row r="230" ht="15.0" customHeight="1">
      <c r="A230" s="8" t="s">
        <v>580</v>
      </c>
      <c r="B230" s="123"/>
      <c r="C230" s="123"/>
      <c r="D230" s="124"/>
      <c r="E230" s="125"/>
      <c r="F230" s="126"/>
      <c r="G230" s="126"/>
      <c r="H230" s="125"/>
      <c r="I230" s="127"/>
      <c r="J230" s="126"/>
      <c r="K230" s="128"/>
      <c r="L230" s="128"/>
      <c r="M230" s="129">
        <f t="shared" si="1"/>
        <v>0</v>
      </c>
      <c r="N230" s="25"/>
      <c r="O230" s="25"/>
      <c r="P230" s="25"/>
      <c r="Q230" s="25"/>
      <c r="R230" s="25"/>
      <c r="S230" s="25"/>
      <c r="T230" s="25"/>
      <c r="U230" s="25"/>
      <c r="V230" s="25"/>
      <c r="W230" s="25"/>
      <c r="X230" s="25"/>
      <c r="Y230" s="25"/>
      <c r="Z230" s="25"/>
    </row>
    <row r="231" ht="15.0" customHeight="1">
      <c r="A231" s="18" t="s">
        <v>581</v>
      </c>
      <c r="B231" s="130"/>
      <c r="C231" s="130"/>
      <c r="D231" s="131"/>
      <c r="E231" s="132"/>
      <c r="F231" s="132"/>
      <c r="G231" s="133"/>
      <c r="H231" s="133"/>
      <c r="I231" s="134"/>
      <c r="J231" s="132"/>
      <c r="K231" s="132"/>
      <c r="L231" s="132"/>
      <c r="M231" s="135">
        <f t="shared" si="1"/>
        <v>0</v>
      </c>
      <c r="N231" s="25"/>
      <c r="O231" s="25"/>
      <c r="P231" s="25"/>
      <c r="Q231" s="25"/>
      <c r="R231" s="25"/>
      <c r="S231" s="25"/>
      <c r="T231" s="25"/>
      <c r="U231" s="25"/>
      <c r="V231" s="25"/>
      <c r="W231" s="25"/>
      <c r="X231" s="25"/>
      <c r="Y231" s="25"/>
      <c r="Z231" s="25"/>
    </row>
    <row r="232" ht="15.0" customHeight="1">
      <c r="A232" s="8" t="s">
        <v>582</v>
      </c>
      <c r="B232" s="123"/>
      <c r="C232" s="123"/>
      <c r="D232" s="124"/>
      <c r="E232" s="125"/>
      <c r="F232" s="126"/>
      <c r="G232" s="126"/>
      <c r="H232" s="125"/>
      <c r="I232" s="127"/>
      <c r="J232" s="126"/>
      <c r="K232" s="128"/>
      <c r="L232" s="128"/>
      <c r="M232" s="129">
        <f t="shared" si="1"/>
        <v>0</v>
      </c>
      <c r="N232" s="25"/>
      <c r="O232" s="25"/>
      <c r="P232" s="25"/>
      <c r="Q232" s="25"/>
      <c r="R232" s="25"/>
      <c r="S232" s="25"/>
      <c r="T232" s="25"/>
      <c r="U232" s="25"/>
      <c r="V232" s="25"/>
      <c r="W232" s="25"/>
      <c r="X232" s="25"/>
      <c r="Y232" s="25"/>
      <c r="Z232" s="25"/>
    </row>
    <row r="233" ht="15.0" customHeight="1">
      <c r="A233" s="18" t="s">
        <v>583</v>
      </c>
      <c r="B233" s="130"/>
      <c r="C233" s="130"/>
      <c r="D233" s="131"/>
      <c r="E233" s="132"/>
      <c r="F233" s="132"/>
      <c r="G233" s="133"/>
      <c r="H233" s="133"/>
      <c r="I233" s="134"/>
      <c r="J233" s="132"/>
      <c r="K233" s="132"/>
      <c r="L233" s="132"/>
      <c r="M233" s="135">
        <f t="shared" si="1"/>
        <v>0</v>
      </c>
      <c r="N233" s="25"/>
      <c r="O233" s="25"/>
      <c r="P233" s="25"/>
      <c r="Q233" s="25"/>
      <c r="R233" s="25"/>
      <c r="S233" s="25"/>
      <c r="T233" s="25"/>
      <c r="U233" s="25"/>
      <c r="V233" s="25"/>
      <c r="W233" s="25"/>
      <c r="X233" s="25"/>
      <c r="Y233" s="25"/>
      <c r="Z233" s="25"/>
    </row>
    <row r="234" ht="15.0" customHeight="1">
      <c r="A234" s="8" t="s">
        <v>584</v>
      </c>
      <c r="B234" s="123"/>
      <c r="C234" s="123"/>
      <c r="D234" s="124"/>
      <c r="E234" s="125"/>
      <c r="F234" s="126"/>
      <c r="G234" s="126"/>
      <c r="H234" s="125"/>
      <c r="I234" s="127"/>
      <c r="J234" s="126"/>
      <c r="K234" s="128"/>
      <c r="L234" s="128"/>
      <c r="M234" s="129">
        <f t="shared" si="1"/>
        <v>0</v>
      </c>
      <c r="N234" s="25"/>
      <c r="O234" s="25"/>
      <c r="P234" s="25"/>
      <c r="Q234" s="25"/>
      <c r="R234" s="25"/>
      <c r="S234" s="25"/>
      <c r="T234" s="25"/>
      <c r="U234" s="25"/>
      <c r="V234" s="25"/>
      <c r="W234" s="25"/>
      <c r="X234" s="25"/>
      <c r="Y234" s="25"/>
      <c r="Z234" s="25"/>
    </row>
    <row r="235" ht="15.0" customHeight="1">
      <c r="A235" s="18" t="s">
        <v>585</v>
      </c>
      <c r="B235" s="130"/>
      <c r="C235" s="130"/>
      <c r="D235" s="131"/>
      <c r="E235" s="132"/>
      <c r="F235" s="132"/>
      <c r="G235" s="133"/>
      <c r="H235" s="133"/>
      <c r="I235" s="134"/>
      <c r="J235" s="132"/>
      <c r="K235" s="132"/>
      <c r="L235" s="132"/>
      <c r="M235" s="135">
        <f t="shared" si="1"/>
        <v>0</v>
      </c>
      <c r="N235" s="25"/>
      <c r="O235" s="25"/>
      <c r="P235" s="25"/>
      <c r="Q235" s="25"/>
      <c r="R235" s="25"/>
      <c r="S235" s="25"/>
      <c r="T235" s="25"/>
      <c r="U235" s="25"/>
      <c r="V235" s="25"/>
      <c r="W235" s="25"/>
      <c r="X235" s="25"/>
      <c r="Y235" s="25"/>
      <c r="Z235" s="25"/>
    </row>
    <row r="236" ht="15.0" customHeight="1">
      <c r="A236" s="8" t="s">
        <v>586</v>
      </c>
      <c r="B236" s="123"/>
      <c r="C236" s="123"/>
      <c r="D236" s="124"/>
      <c r="E236" s="125"/>
      <c r="F236" s="126"/>
      <c r="G236" s="126"/>
      <c r="H236" s="125"/>
      <c r="I236" s="127"/>
      <c r="J236" s="126"/>
      <c r="K236" s="128"/>
      <c r="L236" s="128"/>
      <c r="M236" s="129">
        <f t="shared" si="1"/>
        <v>0</v>
      </c>
      <c r="N236" s="25"/>
      <c r="O236" s="25"/>
      <c r="P236" s="25"/>
      <c r="Q236" s="25"/>
      <c r="R236" s="25"/>
      <c r="S236" s="25"/>
      <c r="T236" s="25"/>
      <c r="U236" s="25"/>
      <c r="V236" s="25"/>
      <c r="W236" s="25"/>
      <c r="X236" s="25"/>
      <c r="Y236" s="25"/>
      <c r="Z236" s="25"/>
    </row>
    <row r="237" ht="15.0" customHeight="1">
      <c r="A237" s="18" t="s">
        <v>587</v>
      </c>
      <c r="B237" s="130"/>
      <c r="C237" s="130"/>
      <c r="D237" s="131"/>
      <c r="E237" s="132"/>
      <c r="F237" s="132"/>
      <c r="G237" s="133"/>
      <c r="H237" s="133"/>
      <c r="I237" s="134"/>
      <c r="J237" s="132"/>
      <c r="K237" s="132"/>
      <c r="L237" s="132"/>
      <c r="M237" s="135">
        <f t="shared" si="1"/>
        <v>0</v>
      </c>
      <c r="N237" s="25"/>
      <c r="O237" s="25"/>
      <c r="P237" s="25"/>
      <c r="Q237" s="25"/>
      <c r="R237" s="25"/>
      <c r="S237" s="25"/>
      <c r="T237" s="25"/>
      <c r="U237" s="25"/>
      <c r="V237" s="25"/>
      <c r="W237" s="25"/>
      <c r="X237" s="25"/>
      <c r="Y237" s="25"/>
      <c r="Z237" s="25"/>
    </row>
    <row r="238" ht="15.0" customHeight="1">
      <c r="A238" s="8" t="s">
        <v>588</v>
      </c>
      <c r="B238" s="123"/>
      <c r="C238" s="123"/>
      <c r="D238" s="124"/>
      <c r="E238" s="125"/>
      <c r="F238" s="126"/>
      <c r="G238" s="126"/>
      <c r="H238" s="125"/>
      <c r="I238" s="127"/>
      <c r="J238" s="126"/>
      <c r="K238" s="128"/>
      <c r="L238" s="128"/>
      <c r="M238" s="129">
        <f t="shared" si="1"/>
        <v>0</v>
      </c>
      <c r="N238" s="25"/>
      <c r="O238" s="25"/>
      <c r="P238" s="25"/>
      <c r="Q238" s="25"/>
      <c r="R238" s="25"/>
      <c r="S238" s="25"/>
      <c r="T238" s="25"/>
      <c r="U238" s="25"/>
      <c r="V238" s="25"/>
      <c r="W238" s="25"/>
      <c r="X238" s="25"/>
      <c r="Y238" s="25"/>
      <c r="Z238" s="25"/>
    </row>
    <row r="239" ht="15.0" customHeight="1">
      <c r="A239" s="18" t="s">
        <v>589</v>
      </c>
      <c r="B239" s="130"/>
      <c r="C239" s="130"/>
      <c r="D239" s="131"/>
      <c r="E239" s="132"/>
      <c r="F239" s="132"/>
      <c r="G239" s="133"/>
      <c r="H239" s="133"/>
      <c r="I239" s="134"/>
      <c r="J239" s="132"/>
      <c r="K239" s="132"/>
      <c r="L239" s="132"/>
      <c r="M239" s="135">
        <f t="shared" si="1"/>
        <v>0</v>
      </c>
      <c r="N239" s="25"/>
      <c r="O239" s="25"/>
      <c r="P239" s="25"/>
      <c r="Q239" s="25"/>
      <c r="R239" s="25"/>
      <c r="S239" s="25"/>
      <c r="T239" s="25"/>
      <c r="U239" s="25"/>
      <c r="V239" s="25"/>
      <c r="W239" s="25"/>
      <c r="X239" s="25"/>
      <c r="Y239" s="25"/>
      <c r="Z239" s="25"/>
    </row>
    <row r="240" ht="15.0" customHeight="1">
      <c r="A240" s="8" t="s">
        <v>590</v>
      </c>
      <c r="B240" s="123"/>
      <c r="C240" s="123"/>
      <c r="D240" s="124"/>
      <c r="E240" s="125"/>
      <c r="F240" s="126"/>
      <c r="G240" s="126"/>
      <c r="H240" s="125"/>
      <c r="I240" s="127"/>
      <c r="J240" s="126"/>
      <c r="K240" s="128"/>
      <c r="L240" s="128"/>
      <c r="M240" s="129">
        <f t="shared" si="1"/>
        <v>0</v>
      </c>
      <c r="N240" s="25"/>
      <c r="O240" s="25"/>
      <c r="P240" s="25"/>
      <c r="Q240" s="25"/>
      <c r="R240" s="25"/>
      <c r="S240" s="25"/>
      <c r="T240" s="25"/>
      <c r="U240" s="25"/>
      <c r="V240" s="25"/>
      <c r="W240" s="25"/>
      <c r="X240" s="25"/>
      <c r="Y240" s="25"/>
      <c r="Z240" s="25"/>
    </row>
    <row r="241" ht="15.0" customHeight="1">
      <c r="A241" s="18" t="s">
        <v>591</v>
      </c>
      <c r="B241" s="130"/>
      <c r="C241" s="130"/>
      <c r="D241" s="131"/>
      <c r="E241" s="132"/>
      <c r="F241" s="132"/>
      <c r="G241" s="133"/>
      <c r="H241" s="133"/>
      <c r="I241" s="134"/>
      <c r="J241" s="132"/>
      <c r="K241" s="132"/>
      <c r="L241" s="132"/>
      <c r="M241" s="135">
        <f t="shared" si="1"/>
        <v>0</v>
      </c>
      <c r="N241" s="25"/>
      <c r="O241" s="25"/>
      <c r="P241" s="25"/>
      <c r="Q241" s="25"/>
      <c r="R241" s="25"/>
      <c r="S241" s="25"/>
      <c r="T241" s="25"/>
      <c r="U241" s="25"/>
      <c r="V241" s="25"/>
      <c r="W241" s="25"/>
      <c r="X241" s="25"/>
      <c r="Y241" s="25"/>
      <c r="Z241" s="25"/>
    </row>
    <row r="242" ht="15.0" customHeight="1">
      <c r="A242" s="8" t="s">
        <v>592</v>
      </c>
      <c r="B242" s="123"/>
      <c r="C242" s="123"/>
      <c r="D242" s="124"/>
      <c r="E242" s="125"/>
      <c r="F242" s="126"/>
      <c r="G242" s="126"/>
      <c r="H242" s="125"/>
      <c r="I242" s="127"/>
      <c r="J242" s="126"/>
      <c r="K242" s="128"/>
      <c r="L242" s="128"/>
      <c r="M242" s="129">
        <f t="shared" si="1"/>
        <v>0</v>
      </c>
      <c r="N242" s="25"/>
      <c r="O242" s="25"/>
      <c r="P242" s="25"/>
      <c r="Q242" s="25"/>
      <c r="R242" s="25"/>
      <c r="S242" s="25"/>
      <c r="T242" s="25"/>
      <c r="U242" s="25"/>
      <c r="V242" s="25"/>
      <c r="W242" s="25"/>
      <c r="X242" s="25"/>
      <c r="Y242" s="25"/>
      <c r="Z242" s="25"/>
    </row>
    <row r="243" ht="15.0" customHeight="1">
      <c r="A243" s="18" t="s">
        <v>593</v>
      </c>
      <c r="B243" s="130"/>
      <c r="C243" s="130"/>
      <c r="D243" s="131"/>
      <c r="E243" s="132"/>
      <c r="F243" s="132"/>
      <c r="G243" s="133"/>
      <c r="H243" s="133"/>
      <c r="I243" s="134"/>
      <c r="J243" s="132"/>
      <c r="K243" s="132"/>
      <c r="L243" s="132"/>
      <c r="M243" s="135">
        <f t="shared" si="1"/>
        <v>0</v>
      </c>
      <c r="N243" s="25"/>
      <c r="O243" s="25"/>
      <c r="P243" s="25"/>
      <c r="Q243" s="25"/>
      <c r="R243" s="25"/>
      <c r="S243" s="25"/>
      <c r="T243" s="25"/>
      <c r="U243" s="25"/>
      <c r="V243" s="25"/>
      <c r="W243" s="25"/>
      <c r="X243" s="25"/>
      <c r="Y243" s="25"/>
      <c r="Z243" s="25"/>
    </row>
    <row r="244" ht="15.0" customHeight="1">
      <c r="A244" s="8" t="s">
        <v>594</v>
      </c>
      <c r="B244" s="123"/>
      <c r="C244" s="123"/>
      <c r="D244" s="124"/>
      <c r="E244" s="125"/>
      <c r="F244" s="126"/>
      <c r="G244" s="126"/>
      <c r="H244" s="125"/>
      <c r="I244" s="127"/>
      <c r="J244" s="126"/>
      <c r="K244" s="128"/>
      <c r="L244" s="128"/>
      <c r="M244" s="129">
        <f t="shared" si="1"/>
        <v>0</v>
      </c>
      <c r="N244" s="25"/>
      <c r="O244" s="25"/>
      <c r="P244" s="25"/>
      <c r="Q244" s="25"/>
      <c r="R244" s="25"/>
      <c r="S244" s="25"/>
      <c r="T244" s="25"/>
      <c r="U244" s="25"/>
      <c r="V244" s="25"/>
      <c r="W244" s="25"/>
      <c r="X244" s="25"/>
      <c r="Y244" s="25"/>
      <c r="Z244" s="25"/>
    </row>
    <row r="245" ht="15.0" customHeight="1">
      <c r="A245" s="18" t="s">
        <v>595</v>
      </c>
      <c r="B245" s="130"/>
      <c r="C245" s="130"/>
      <c r="D245" s="131"/>
      <c r="E245" s="132"/>
      <c r="F245" s="132"/>
      <c r="G245" s="133"/>
      <c r="H245" s="133"/>
      <c r="I245" s="134"/>
      <c r="J245" s="132"/>
      <c r="K245" s="132"/>
      <c r="L245" s="132"/>
      <c r="M245" s="135">
        <f t="shared" si="1"/>
        <v>0</v>
      </c>
      <c r="N245" s="25"/>
      <c r="O245" s="25"/>
      <c r="P245" s="25"/>
      <c r="Q245" s="25"/>
      <c r="R245" s="25"/>
      <c r="S245" s="25"/>
      <c r="T245" s="25"/>
      <c r="U245" s="25"/>
      <c r="V245" s="25"/>
      <c r="W245" s="25"/>
      <c r="X245" s="25"/>
      <c r="Y245" s="25"/>
      <c r="Z245" s="25"/>
    </row>
    <row r="246" ht="15.0" customHeight="1">
      <c r="A246" s="8" t="s">
        <v>596</v>
      </c>
      <c r="B246" s="123"/>
      <c r="C246" s="123"/>
      <c r="D246" s="124"/>
      <c r="E246" s="125"/>
      <c r="F246" s="126"/>
      <c r="G246" s="126"/>
      <c r="H246" s="125"/>
      <c r="I246" s="127"/>
      <c r="J246" s="126"/>
      <c r="K246" s="128"/>
      <c r="L246" s="128"/>
      <c r="M246" s="129">
        <f t="shared" si="1"/>
        <v>0</v>
      </c>
      <c r="N246" s="25"/>
      <c r="O246" s="25"/>
      <c r="P246" s="25"/>
      <c r="Q246" s="25"/>
      <c r="R246" s="25"/>
      <c r="S246" s="25"/>
      <c r="T246" s="25"/>
      <c r="U246" s="25"/>
      <c r="V246" s="25"/>
      <c r="W246" s="25"/>
      <c r="X246" s="25"/>
      <c r="Y246" s="25"/>
      <c r="Z246" s="25"/>
    </row>
    <row r="247" ht="15.0" customHeight="1">
      <c r="A247" s="18" t="s">
        <v>597</v>
      </c>
      <c r="B247" s="130"/>
      <c r="C247" s="130"/>
      <c r="D247" s="131"/>
      <c r="E247" s="132"/>
      <c r="F247" s="132"/>
      <c r="G247" s="133"/>
      <c r="H247" s="133"/>
      <c r="I247" s="134"/>
      <c r="J247" s="132"/>
      <c r="K247" s="132"/>
      <c r="L247" s="132"/>
      <c r="M247" s="135">
        <f t="shared" si="1"/>
        <v>0</v>
      </c>
      <c r="N247" s="25"/>
      <c r="O247" s="25"/>
      <c r="P247" s="25"/>
      <c r="Q247" s="25"/>
      <c r="R247" s="25"/>
      <c r="S247" s="25"/>
      <c r="T247" s="25"/>
      <c r="U247" s="25"/>
      <c r="V247" s="25"/>
      <c r="W247" s="25"/>
      <c r="X247" s="25"/>
      <c r="Y247" s="25"/>
      <c r="Z247" s="25"/>
    </row>
    <row r="248" ht="15.0" customHeight="1">
      <c r="A248" s="8" t="s">
        <v>598</v>
      </c>
      <c r="B248" s="123"/>
      <c r="C248" s="123"/>
      <c r="D248" s="124"/>
      <c r="E248" s="125"/>
      <c r="F248" s="126"/>
      <c r="G248" s="126"/>
      <c r="H248" s="125"/>
      <c r="I248" s="127"/>
      <c r="J248" s="126"/>
      <c r="K248" s="128"/>
      <c r="L248" s="128"/>
      <c r="M248" s="129">
        <f t="shared" si="1"/>
        <v>0</v>
      </c>
      <c r="N248" s="25"/>
      <c r="O248" s="25"/>
      <c r="P248" s="25"/>
      <c r="Q248" s="25"/>
      <c r="R248" s="25"/>
      <c r="S248" s="25"/>
      <c r="T248" s="25"/>
      <c r="U248" s="25"/>
      <c r="V248" s="25"/>
      <c r="W248" s="25"/>
      <c r="X248" s="25"/>
      <c r="Y248" s="25"/>
      <c r="Z248" s="25"/>
    </row>
    <row r="249" ht="15.0" customHeight="1">
      <c r="A249" s="18" t="s">
        <v>599</v>
      </c>
      <c r="B249" s="130"/>
      <c r="C249" s="130"/>
      <c r="D249" s="131"/>
      <c r="E249" s="132"/>
      <c r="F249" s="132"/>
      <c r="G249" s="133"/>
      <c r="H249" s="133"/>
      <c r="I249" s="134"/>
      <c r="J249" s="132"/>
      <c r="K249" s="132"/>
      <c r="L249" s="132"/>
      <c r="M249" s="135">
        <f t="shared" si="1"/>
        <v>0</v>
      </c>
      <c r="N249" s="25"/>
      <c r="O249" s="25"/>
      <c r="P249" s="25"/>
      <c r="Q249" s="25"/>
      <c r="R249" s="25"/>
      <c r="S249" s="25"/>
      <c r="T249" s="25"/>
      <c r="U249" s="25"/>
      <c r="V249" s="25"/>
      <c r="W249" s="25"/>
      <c r="X249" s="25"/>
      <c r="Y249" s="25"/>
      <c r="Z249" s="25"/>
    </row>
    <row r="250" ht="15.0" customHeight="1">
      <c r="A250" s="8" t="s">
        <v>600</v>
      </c>
      <c r="B250" s="123"/>
      <c r="C250" s="123"/>
      <c r="D250" s="124"/>
      <c r="E250" s="125"/>
      <c r="F250" s="126"/>
      <c r="G250" s="126"/>
      <c r="H250" s="125"/>
      <c r="I250" s="127"/>
      <c r="J250" s="126"/>
      <c r="K250" s="128"/>
      <c r="L250" s="128"/>
      <c r="M250" s="129">
        <f t="shared" si="1"/>
        <v>0</v>
      </c>
      <c r="N250" s="25"/>
      <c r="O250" s="25"/>
      <c r="P250" s="25"/>
      <c r="Q250" s="25"/>
      <c r="R250" s="25"/>
      <c r="S250" s="25"/>
      <c r="T250" s="25"/>
      <c r="U250" s="25"/>
      <c r="V250" s="25"/>
      <c r="W250" s="25"/>
      <c r="X250" s="25"/>
      <c r="Y250" s="25"/>
      <c r="Z250" s="25"/>
    </row>
    <row r="251" ht="15.0" customHeight="1">
      <c r="A251" s="18" t="s">
        <v>601</v>
      </c>
      <c r="B251" s="130"/>
      <c r="C251" s="130"/>
      <c r="D251" s="131"/>
      <c r="E251" s="132"/>
      <c r="F251" s="132"/>
      <c r="G251" s="133"/>
      <c r="H251" s="133"/>
      <c r="I251" s="134"/>
      <c r="J251" s="132"/>
      <c r="K251" s="132"/>
      <c r="L251" s="132"/>
      <c r="M251" s="135">
        <f t="shared" si="1"/>
        <v>0</v>
      </c>
      <c r="N251" s="25"/>
      <c r="O251" s="25"/>
      <c r="P251" s="25"/>
      <c r="Q251" s="25"/>
      <c r="R251" s="25"/>
      <c r="S251" s="25"/>
      <c r="T251" s="25"/>
      <c r="U251" s="25"/>
      <c r="V251" s="25"/>
      <c r="W251" s="25"/>
      <c r="X251" s="25"/>
      <c r="Y251" s="25"/>
      <c r="Z251" s="25"/>
    </row>
    <row r="252" ht="15.0" customHeight="1">
      <c r="A252" s="8" t="s">
        <v>602</v>
      </c>
      <c r="B252" s="123"/>
      <c r="C252" s="123"/>
      <c r="D252" s="124"/>
      <c r="E252" s="125"/>
      <c r="F252" s="126"/>
      <c r="G252" s="126"/>
      <c r="H252" s="125"/>
      <c r="I252" s="127"/>
      <c r="J252" s="126"/>
      <c r="K252" s="128"/>
      <c r="L252" s="128"/>
      <c r="M252" s="129">
        <f t="shared" si="1"/>
        <v>0</v>
      </c>
      <c r="N252" s="25"/>
      <c r="O252" s="25"/>
      <c r="P252" s="25"/>
      <c r="Q252" s="25"/>
      <c r="R252" s="25"/>
      <c r="S252" s="25"/>
      <c r="T252" s="25"/>
      <c r="U252" s="25"/>
      <c r="V252" s="25"/>
      <c r="W252" s="25"/>
      <c r="X252" s="25"/>
      <c r="Y252" s="25"/>
      <c r="Z252" s="25"/>
    </row>
    <row r="253" ht="15.0" customHeight="1">
      <c r="A253" s="18" t="s">
        <v>603</v>
      </c>
      <c r="B253" s="130"/>
      <c r="C253" s="130"/>
      <c r="D253" s="131"/>
      <c r="E253" s="132"/>
      <c r="F253" s="132"/>
      <c r="G253" s="133"/>
      <c r="H253" s="133"/>
      <c r="I253" s="134"/>
      <c r="J253" s="132"/>
      <c r="K253" s="132"/>
      <c r="L253" s="132"/>
      <c r="M253" s="135">
        <f t="shared" si="1"/>
        <v>0</v>
      </c>
      <c r="N253" s="25"/>
      <c r="O253" s="25"/>
      <c r="P253" s="25"/>
      <c r="Q253" s="25"/>
      <c r="R253" s="25"/>
      <c r="S253" s="25"/>
      <c r="T253" s="25"/>
      <c r="U253" s="25"/>
      <c r="V253" s="25"/>
      <c r="W253" s="25"/>
      <c r="X253" s="25"/>
      <c r="Y253" s="25"/>
      <c r="Z253" s="25"/>
    </row>
    <row r="254" ht="15.0" customHeight="1">
      <c r="A254" s="8" t="s">
        <v>604</v>
      </c>
      <c r="B254" s="123"/>
      <c r="C254" s="123"/>
      <c r="D254" s="124"/>
      <c r="E254" s="125"/>
      <c r="F254" s="126"/>
      <c r="G254" s="126"/>
      <c r="H254" s="125"/>
      <c r="I254" s="127"/>
      <c r="J254" s="126"/>
      <c r="K254" s="128"/>
      <c r="L254" s="128"/>
      <c r="M254" s="129">
        <f t="shared" si="1"/>
        <v>0</v>
      </c>
      <c r="N254" s="25"/>
      <c r="O254" s="25"/>
      <c r="P254" s="25"/>
      <c r="Q254" s="25"/>
      <c r="R254" s="25"/>
      <c r="S254" s="25"/>
      <c r="T254" s="25"/>
      <c r="U254" s="25"/>
      <c r="V254" s="25"/>
      <c r="W254" s="25"/>
      <c r="X254" s="25"/>
      <c r="Y254" s="25"/>
      <c r="Z254" s="25"/>
    </row>
    <row r="255" ht="15.0" customHeight="1">
      <c r="A255" s="18" t="s">
        <v>605</v>
      </c>
      <c r="B255" s="130"/>
      <c r="C255" s="130"/>
      <c r="D255" s="131"/>
      <c r="E255" s="132"/>
      <c r="F255" s="132"/>
      <c r="G255" s="133"/>
      <c r="H255" s="133"/>
      <c r="I255" s="134"/>
      <c r="J255" s="132"/>
      <c r="K255" s="132"/>
      <c r="L255" s="132"/>
      <c r="M255" s="135">
        <f t="shared" si="1"/>
        <v>0</v>
      </c>
      <c r="N255" s="25"/>
      <c r="O255" s="25"/>
      <c r="P255" s="25"/>
      <c r="Q255" s="25"/>
      <c r="R255" s="25"/>
      <c r="S255" s="25"/>
      <c r="T255" s="25"/>
      <c r="U255" s="25"/>
      <c r="V255" s="25"/>
      <c r="W255" s="25"/>
      <c r="X255" s="25"/>
      <c r="Y255" s="25"/>
      <c r="Z255" s="25"/>
    </row>
    <row r="256" ht="15.0" customHeight="1">
      <c r="A256" s="8" t="s">
        <v>606</v>
      </c>
      <c r="B256" s="123"/>
      <c r="C256" s="123"/>
      <c r="D256" s="124"/>
      <c r="E256" s="125"/>
      <c r="F256" s="126"/>
      <c r="G256" s="126"/>
      <c r="H256" s="125"/>
      <c r="I256" s="127"/>
      <c r="J256" s="126"/>
      <c r="K256" s="128"/>
      <c r="L256" s="128"/>
      <c r="M256" s="129">
        <f t="shared" si="1"/>
        <v>0</v>
      </c>
      <c r="N256" s="25"/>
      <c r="O256" s="25"/>
      <c r="P256" s="25"/>
      <c r="Q256" s="25"/>
      <c r="R256" s="25"/>
      <c r="S256" s="25"/>
      <c r="T256" s="25"/>
      <c r="U256" s="25"/>
      <c r="V256" s="25"/>
      <c r="W256" s="25"/>
      <c r="X256" s="25"/>
      <c r="Y256" s="25"/>
      <c r="Z256" s="25"/>
    </row>
    <row r="257" ht="15.0" customHeight="1">
      <c r="A257" s="18" t="s">
        <v>607</v>
      </c>
      <c r="B257" s="130"/>
      <c r="C257" s="130"/>
      <c r="D257" s="131"/>
      <c r="E257" s="132"/>
      <c r="F257" s="132"/>
      <c r="G257" s="133"/>
      <c r="H257" s="133"/>
      <c r="I257" s="134"/>
      <c r="J257" s="132"/>
      <c r="K257" s="132"/>
      <c r="L257" s="132"/>
      <c r="M257" s="135">
        <f t="shared" si="1"/>
        <v>0</v>
      </c>
      <c r="N257" s="25"/>
      <c r="O257" s="25"/>
      <c r="P257" s="25"/>
      <c r="Q257" s="25"/>
      <c r="R257" s="25"/>
      <c r="S257" s="25"/>
      <c r="T257" s="25"/>
      <c r="U257" s="25"/>
      <c r="V257" s="25"/>
      <c r="W257" s="25"/>
      <c r="X257" s="25"/>
      <c r="Y257" s="25"/>
      <c r="Z257" s="25"/>
    </row>
    <row r="258" ht="15.0" customHeight="1">
      <c r="A258" s="8" t="s">
        <v>608</v>
      </c>
      <c r="B258" s="123"/>
      <c r="C258" s="123"/>
      <c r="D258" s="124"/>
      <c r="E258" s="125"/>
      <c r="F258" s="126"/>
      <c r="G258" s="126"/>
      <c r="H258" s="125"/>
      <c r="I258" s="127"/>
      <c r="J258" s="126"/>
      <c r="K258" s="128"/>
      <c r="L258" s="128"/>
      <c r="M258" s="129">
        <f t="shared" si="1"/>
        <v>0</v>
      </c>
      <c r="N258" s="25"/>
      <c r="O258" s="25"/>
      <c r="P258" s="25"/>
      <c r="Q258" s="25"/>
      <c r="R258" s="25"/>
      <c r="S258" s="25"/>
      <c r="T258" s="25"/>
      <c r="U258" s="25"/>
      <c r="V258" s="25"/>
      <c r="W258" s="25"/>
      <c r="X258" s="25"/>
      <c r="Y258" s="25"/>
      <c r="Z258" s="25"/>
    </row>
    <row r="259" ht="15.0" customHeight="1">
      <c r="A259" s="18" t="s">
        <v>609</v>
      </c>
      <c r="B259" s="130"/>
      <c r="C259" s="130"/>
      <c r="D259" s="131"/>
      <c r="E259" s="132"/>
      <c r="F259" s="132"/>
      <c r="G259" s="133"/>
      <c r="H259" s="133"/>
      <c r="I259" s="134"/>
      <c r="J259" s="132"/>
      <c r="K259" s="132"/>
      <c r="L259" s="132"/>
      <c r="M259" s="135">
        <f t="shared" si="1"/>
        <v>0</v>
      </c>
      <c r="N259" s="25"/>
      <c r="O259" s="25"/>
      <c r="P259" s="25"/>
      <c r="Q259" s="25"/>
      <c r="R259" s="25"/>
      <c r="S259" s="25"/>
      <c r="T259" s="25"/>
      <c r="U259" s="25"/>
      <c r="V259" s="25"/>
      <c r="W259" s="25"/>
      <c r="X259" s="25"/>
      <c r="Y259" s="25"/>
      <c r="Z259" s="25"/>
    </row>
    <row r="260" ht="15.0" customHeight="1">
      <c r="A260" s="8" t="s">
        <v>610</v>
      </c>
      <c r="B260" s="123"/>
      <c r="C260" s="123"/>
      <c r="D260" s="124"/>
      <c r="E260" s="125"/>
      <c r="F260" s="126"/>
      <c r="G260" s="126"/>
      <c r="H260" s="125"/>
      <c r="I260" s="127"/>
      <c r="J260" s="126"/>
      <c r="K260" s="128"/>
      <c r="L260" s="128"/>
      <c r="M260" s="129">
        <f t="shared" si="1"/>
        <v>0</v>
      </c>
      <c r="N260" s="25"/>
      <c r="O260" s="25"/>
      <c r="P260" s="25"/>
      <c r="Q260" s="25"/>
      <c r="R260" s="25"/>
      <c r="S260" s="25"/>
      <c r="T260" s="25"/>
      <c r="U260" s="25"/>
      <c r="V260" s="25"/>
      <c r="W260" s="25"/>
      <c r="X260" s="25"/>
      <c r="Y260" s="25"/>
      <c r="Z260" s="25"/>
    </row>
    <row r="261" ht="15.0" customHeight="1">
      <c r="A261" s="18" t="s">
        <v>611</v>
      </c>
      <c r="B261" s="130"/>
      <c r="C261" s="130"/>
      <c r="D261" s="131"/>
      <c r="E261" s="132"/>
      <c r="F261" s="132"/>
      <c r="G261" s="133"/>
      <c r="H261" s="133"/>
      <c r="I261" s="134"/>
      <c r="J261" s="132"/>
      <c r="K261" s="132"/>
      <c r="L261" s="132"/>
      <c r="M261" s="135">
        <f t="shared" si="1"/>
        <v>0</v>
      </c>
      <c r="N261" s="25"/>
      <c r="O261" s="25"/>
      <c r="P261" s="25"/>
      <c r="Q261" s="25"/>
      <c r="R261" s="25"/>
      <c r="S261" s="25"/>
      <c r="T261" s="25"/>
      <c r="U261" s="25"/>
      <c r="V261" s="25"/>
      <c r="W261" s="25"/>
      <c r="X261" s="25"/>
      <c r="Y261" s="25"/>
      <c r="Z261" s="25"/>
    </row>
    <row r="262" ht="15.0" customHeight="1">
      <c r="A262" s="8" t="s">
        <v>612</v>
      </c>
      <c r="B262" s="123"/>
      <c r="C262" s="123"/>
      <c r="D262" s="124"/>
      <c r="E262" s="125"/>
      <c r="F262" s="126"/>
      <c r="G262" s="126"/>
      <c r="H262" s="125"/>
      <c r="I262" s="127"/>
      <c r="J262" s="126"/>
      <c r="K262" s="128"/>
      <c r="L262" s="128"/>
      <c r="M262" s="129">
        <f t="shared" si="1"/>
        <v>0</v>
      </c>
      <c r="N262" s="25"/>
      <c r="O262" s="25"/>
      <c r="P262" s="25"/>
      <c r="Q262" s="25"/>
      <c r="R262" s="25"/>
      <c r="S262" s="25"/>
      <c r="T262" s="25"/>
      <c r="U262" s="25"/>
      <c r="V262" s="25"/>
      <c r="W262" s="25"/>
      <c r="X262" s="25"/>
      <c r="Y262" s="25"/>
      <c r="Z262" s="25"/>
    </row>
    <row r="263" ht="15.0" customHeight="1">
      <c r="A263" s="18" t="s">
        <v>613</v>
      </c>
      <c r="B263" s="130"/>
      <c r="C263" s="130"/>
      <c r="D263" s="131"/>
      <c r="E263" s="132"/>
      <c r="F263" s="132"/>
      <c r="G263" s="133"/>
      <c r="H263" s="133"/>
      <c r="I263" s="134"/>
      <c r="J263" s="132"/>
      <c r="K263" s="132"/>
      <c r="L263" s="132"/>
      <c r="M263" s="135">
        <f t="shared" si="1"/>
        <v>0</v>
      </c>
      <c r="N263" s="25"/>
      <c r="O263" s="25"/>
      <c r="P263" s="25"/>
      <c r="Q263" s="25"/>
      <c r="R263" s="25"/>
      <c r="S263" s="25"/>
      <c r="T263" s="25"/>
      <c r="U263" s="25"/>
      <c r="V263" s="25"/>
      <c r="W263" s="25"/>
      <c r="X263" s="25"/>
      <c r="Y263" s="25"/>
      <c r="Z263" s="25"/>
    </row>
    <row r="264" ht="15.0" customHeight="1">
      <c r="A264" s="8" t="s">
        <v>614</v>
      </c>
      <c r="B264" s="123"/>
      <c r="C264" s="123"/>
      <c r="D264" s="124"/>
      <c r="E264" s="125"/>
      <c r="F264" s="126"/>
      <c r="G264" s="126"/>
      <c r="H264" s="125"/>
      <c r="I264" s="127"/>
      <c r="J264" s="126"/>
      <c r="K264" s="128"/>
      <c r="L264" s="128"/>
      <c r="M264" s="129">
        <f t="shared" si="1"/>
        <v>0</v>
      </c>
      <c r="N264" s="25"/>
      <c r="O264" s="25"/>
      <c r="P264" s="25"/>
      <c r="Q264" s="25"/>
      <c r="R264" s="25"/>
      <c r="S264" s="25"/>
      <c r="T264" s="25"/>
      <c r="U264" s="25"/>
      <c r="V264" s="25"/>
      <c r="W264" s="25"/>
      <c r="X264" s="25"/>
      <c r="Y264" s="25"/>
      <c r="Z264" s="25"/>
    </row>
    <row r="265" ht="15.0" customHeight="1">
      <c r="A265" s="18" t="s">
        <v>615</v>
      </c>
      <c r="B265" s="130"/>
      <c r="C265" s="130"/>
      <c r="D265" s="131"/>
      <c r="E265" s="132"/>
      <c r="F265" s="132"/>
      <c r="G265" s="133"/>
      <c r="H265" s="133"/>
      <c r="I265" s="134"/>
      <c r="J265" s="132"/>
      <c r="K265" s="132"/>
      <c r="L265" s="132"/>
      <c r="M265" s="135">
        <f t="shared" si="1"/>
        <v>0</v>
      </c>
      <c r="N265" s="25"/>
      <c r="O265" s="25"/>
      <c r="P265" s="25"/>
      <c r="Q265" s="25"/>
      <c r="R265" s="25"/>
      <c r="S265" s="25"/>
      <c r="T265" s="25"/>
      <c r="U265" s="25"/>
      <c r="V265" s="25"/>
      <c r="W265" s="25"/>
      <c r="X265" s="25"/>
      <c r="Y265" s="25"/>
      <c r="Z265" s="25"/>
    </row>
    <row r="266" ht="15.0" customHeight="1">
      <c r="A266" s="8" t="s">
        <v>616</v>
      </c>
      <c r="B266" s="123"/>
      <c r="C266" s="123"/>
      <c r="D266" s="124"/>
      <c r="E266" s="125"/>
      <c r="F266" s="126"/>
      <c r="G266" s="126"/>
      <c r="H266" s="125"/>
      <c r="I266" s="127"/>
      <c r="J266" s="126"/>
      <c r="K266" s="128"/>
      <c r="L266" s="128"/>
      <c r="M266" s="129">
        <f t="shared" si="1"/>
        <v>0</v>
      </c>
      <c r="N266" s="25"/>
      <c r="O266" s="25"/>
      <c r="P266" s="25"/>
      <c r="Q266" s="25"/>
      <c r="R266" s="25"/>
      <c r="S266" s="25"/>
      <c r="T266" s="25"/>
      <c r="U266" s="25"/>
      <c r="V266" s="25"/>
      <c r="W266" s="25"/>
      <c r="X266" s="25"/>
      <c r="Y266" s="25"/>
      <c r="Z266" s="25"/>
    </row>
    <row r="267" ht="15.0" customHeight="1">
      <c r="A267" s="18" t="s">
        <v>617</v>
      </c>
      <c r="B267" s="130"/>
      <c r="C267" s="130"/>
      <c r="D267" s="131"/>
      <c r="E267" s="132"/>
      <c r="F267" s="132"/>
      <c r="G267" s="133"/>
      <c r="H267" s="133"/>
      <c r="I267" s="134"/>
      <c r="J267" s="132"/>
      <c r="K267" s="132"/>
      <c r="L267" s="132"/>
      <c r="M267" s="135">
        <f t="shared" si="1"/>
        <v>0</v>
      </c>
      <c r="N267" s="25"/>
      <c r="O267" s="25"/>
      <c r="P267" s="25"/>
      <c r="Q267" s="25"/>
      <c r="R267" s="25"/>
      <c r="S267" s="25"/>
      <c r="T267" s="25"/>
      <c r="U267" s="25"/>
      <c r="V267" s="25"/>
      <c r="W267" s="25"/>
      <c r="X267" s="25"/>
      <c r="Y267" s="25"/>
      <c r="Z267" s="25"/>
    </row>
    <row r="268" ht="15.0" customHeight="1">
      <c r="A268" s="8" t="s">
        <v>618</v>
      </c>
      <c r="B268" s="123"/>
      <c r="C268" s="123"/>
      <c r="D268" s="124"/>
      <c r="E268" s="125"/>
      <c r="F268" s="126"/>
      <c r="G268" s="126"/>
      <c r="H268" s="125"/>
      <c r="I268" s="127"/>
      <c r="J268" s="126"/>
      <c r="K268" s="128"/>
      <c r="L268" s="128"/>
      <c r="M268" s="129">
        <f t="shared" si="1"/>
        <v>0</v>
      </c>
      <c r="N268" s="25"/>
      <c r="O268" s="25"/>
      <c r="P268" s="25"/>
      <c r="Q268" s="25"/>
      <c r="R268" s="25"/>
      <c r="S268" s="25"/>
      <c r="T268" s="25"/>
      <c r="U268" s="25"/>
      <c r="V268" s="25"/>
      <c r="W268" s="25"/>
      <c r="X268" s="25"/>
      <c r="Y268" s="25"/>
      <c r="Z268" s="25"/>
    </row>
    <row r="269" ht="15.0" customHeight="1">
      <c r="A269" s="18" t="s">
        <v>619</v>
      </c>
      <c r="B269" s="130"/>
      <c r="C269" s="130"/>
      <c r="D269" s="131"/>
      <c r="E269" s="132"/>
      <c r="F269" s="132"/>
      <c r="G269" s="133"/>
      <c r="H269" s="133"/>
      <c r="I269" s="134"/>
      <c r="J269" s="132"/>
      <c r="K269" s="132"/>
      <c r="L269" s="132"/>
      <c r="M269" s="135">
        <f t="shared" si="1"/>
        <v>0</v>
      </c>
      <c r="N269" s="25"/>
      <c r="O269" s="25"/>
      <c r="P269" s="25"/>
      <c r="Q269" s="25"/>
      <c r="R269" s="25"/>
      <c r="S269" s="25"/>
      <c r="T269" s="25"/>
      <c r="U269" s="25"/>
      <c r="V269" s="25"/>
      <c r="W269" s="25"/>
      <c r="X269" s="25"/>
      <c r="Y269" s="25"/>
      <c r="Z269" s="25"/>
    </row>
    <row r="270" ht="15.0" customHeight="1">
      <c r="A270" s="8" t="s">
        <v>620</v>
      </c>
      <c r="B270" s="123"/>
      <c r="C270" s="123"/>
      <c r="D270" s="124"/>
      <c r="E270" s="125"/>
      <c r="F270" s="126"/>
      <c r="G270" s="126"/>
      <c r="H270" s="125"/>
      <c r="I270" s="127"/>
      <c r="J270" s="126"/>
      <c r="K270" s="128"/>
      <c r="L270" s="128"/>
      <c r="M270" s="129">
        <f t="shared" si="1"/>
        <v>0</v>
      </c>
      <c r="N270" s="25"/>
      <c r="O270" s="25"/>
      <c r="P270" s="25"/>
      <c r="Q270" s="25"/>
      <c r="R270" s="25"/>
      <c r="S270" s="25"/>
      <c r="T270" s="25"/>
      <c r="U270" s="25"/>
      <c r="V270" s="25"/>
      <c r="W270" s="25"/>
      <c r="X270" s="25"/>
      <c r="Y270" s="25"/>
      <c r="Z270" s="25"/>
    </row>
    <row r="271" ht="15.0" customHeight="1">
      <c r="A271" s="18" t="s">
        <v>621</v>
      </c>
      <c r="B271" s="130"/>
      <c r="C271" s="130"/>
      <c r="D271" s="131"/>
      <c r="E271" s="132"/>
      <c r="F271" s="132"/>
      <c r="G271" s="133"/>
      <c r="H271" s="133"/>
      <c r="I271" s="134"/>
      <c r="J271" s="132"/>
      <c r="K271" s="132"/>
      <c r="L271" s="132"/>
      <c r="M271" s="135">
        <f t="shared" si="1"/>
        <v>0</v>
      </c>
      <c r="N271" s="25"/>
      <c r="O271" s="25"/>
      <c r="P271" s="25"/>
      <c r="Q271" s="25"/>
      <c r="R271" s="25"/>
      <c r="S271" s="25"/>
      <c r="T271" s="25"/>
      <c r="U271" s="25"/>
      <c r="V271" s="25"/>
      <c r="W271" s="25"/>
      <c r="X271" s="25"/>
      <c r="Y271" s="25"/>
      <c r="Z271" s="25"/>
    </row>
    <row r="272" ht="15.0" customHeight="1">
      <c r="A272" s="8" t="s">
        <v>622</v>
      </c>
      <c r="B272" s="123"/>
      <c r="C272" s="123"/>
      <c r="D272" s="124"/>
      <c r="E272" s="125"/>
      <c r="F272" s="126"/>
      <c r="G272" s="126"/>
      <c r="H272" s="125"/>
      <c r="I272" s="127"/>
      <c r="J272" s="126"/>
      <c r="K272" s="128"/>
      <c r="L272" s="128"/>
      <c r="M272" s="129">
        <f t="shared" si="1"/>
        <v>0</v>
      </c>
      <c r="N272" s="25"/>
      <c r="O272" s="25"/>
      <c r="P272" s="25"/>
      <c r="Q272" s="25"/>
      <c r="R272" s="25"/>
      <c r="S272" s="25"/>
      <c r="T272" s="25"/>
      <c r="U272" s="25"/>
      <c r="V272" s="25"/>
      <c r="W272" s="25"/>
      <c r="X272" s="25"/>
      <c r="Y272" s="25"/>
      <c r="Z272" s="25"/>
    </row>
    <row r="273" ht="15.0" customHeight="1">
      <c r="A273" s="18" t="s">
        <v>623</v>
      </c>
      <c r="B273" s="130"/>
      <c r="C273" s="130"/>
      <c r="D273" s="131"/>
      <c r="E273" s="132"/>
      <c r="F273" s="132"/>
      <c r="G273" s="133"/>
      <c r="H273" s="133"/>
      <c r="I273" s="134"/>
      <c r="J273" s="132"/>
      <c r="K273" s="132"/>
      <c r="L273" s="132"/>
      <c r="M273" s="135">
        <f t="shared" si="1"/>
        <v>0</v>
      </c>
      <c r="N273" s="25"/>
      <c r="O273" s="25"/>
      <c r="P273" s="25"/>
      <c r="Q273" s="25"/>
      <c r="R273" s="25"/>
      <c r="S273" s="25"/>
      <c r="T273" s="25"/>
      <c r="U273" s="25"/>
      <c r="V273" s="25"/>
      <c r="W273" s="25"/>
      <c r="X273" s="25"/>
      <c r="Y273" s="25"/>
      <c r="Z273" s="25"/>
    </row>
    <row r="274" ht="15.0" customHeight="1">
      <c r="A274" s="8" t="s">
        <v>624</v>
      </c>
      <c r="B274" s="123"/>
      <c r="C274" s="123"/>
      <c r="D274" s="124"/>
      <c r="E274" s="125"/>
      <c r="F274" s="126"/>
      <c r="G274" s="126"/>
      <c r="H274" s="125"/>
      <c r="I274" s="127"/>
      <c r="J274" s="126"/>
      <c r="K274" s="128"/>
      <c r="L274" s="128"/>
      <c r="M274" s="129">
        <f t="shared" si="1"/>
        <v>0</v>
      </c>
      <c r="N274" s="25"/>
      <c r="O274" s="25"/>
      <c r="P274" s="25"/>
      <c r="Q274" s="25"/>
      <c r="R274" s="25"/>
      <c r="S274" s="25"/>
      <c r="T274" s="25"/>
      <c r="U274" s="25"/>
      <c r="V274" s="25"/>
      <c r="W274" s="25"/>
      <c r="X274" s="25"/>
      <c r="Y274" s="25"/>
      <c r="Z274" s="25"/>
    </row>
    <row r="275" ht="15.0" customHeight="1">
      <c r="A275" s="18" t="s">
        <v>625</v>
      </c>
      <c r="B275" s="130"/>
      <c r="C275" s="130"/>
      <c r="D275" s="131"/>
      <c r="E275" s="132"/>
      <c r="F275" s="132"/>
      <c r="G275" s="133"/>
      <c r="H275" s="133"/>
      <c r="I275" s="134"/>
      <c r="J275" s="132"/>
      <c r="K275" s="132"/>
      <c r="L275" s="132"/>
      <c r="M275" s="135">
        <f t="shared" si="1"/>
        <v>0</v>
      </c>
      <c r="N275" s="25"/>
      <c r="O275" s="25"/>
      <c r="P275" s="25"/>
      <c r="Q275" s="25"/>
      <c r="R275" s="25"/>
      <c r="S275" s="25"/>
      <c r="T275" s="25"/>
      <c r="U275" s="25"/>
      <c r="V275" s="25"/>
      <c r="W275" s="25"/>
      <c r="X275" s="25"/>
      <c r="Y275" s="25"/>
      <c r="Z275" s="25"/>
    </row>
    <row r="276" ht="15.0" customHeight="1">
      <c r="A276" s="8" t="s">
        <v>626</v>
      </c>
      <c r="B276" s="123"/>
      <c r="C276" s="123"/>
      <c r="D276" s="124"/>
      <c r="E276" s="125"/>
      <c r="F276" s="126"/>
      <c r="G276" s="126"/>
      <c r="H276" s="125"/>
      <c r="I276" s="127"/>
      <c r="J276" s="126"/>
      <c r="K276" s="128"/>
      <c r="L276" s="128"/>
      <c r="M276" s="129">
        <f t="shared" si="1"/>
        <v>0</v>
      </c>
      <c r="N276" s="25"/>
      <c r="O276" s="25"/>
      <c r="P276" s="25"/>
      <c r="Q276" s="25"/>
      <c r="R276" s="25"/>
      <c r="S276" s="25"/>
      <c r="T276" s="25"/>
      <c r="U276" s="25"/>
      <c r="V276" s="25"/>
      <c r="W276" s="25"/>
      <c r="X276" s="25"/>
      <c r="Y276" s="25"/>
      <c r="Z276" s="25"/>
    </row>
    <row r="277" ht="15.0" customHeight="1">
      <c r="A277" s="18" t="s">
        <v>627</v>
      </c>
      <c r="B277" s="130"/>
      <c r="C277" s="130"/>
      <c r="D277" s="131"/>
      <c r="E277" s="132"/>
      <c r="F277" s="132"/>
      <c r="G277" s="133"/>
      <c r="H277" s="133"/>
      <c r="I277" s="134"/>
      <c r="J277" s="132"/>
      <c r="K277" s="132"/>
      <c r="L277" s="132"/>
      <c r="M277" s="135">
        <f t="shared" si="1"/>
        <v>0</v>
      </c>
      <c r="N277" s="25"/>
      <c r="O277" s="25"/>
      <c r="P277" s="25"/>
      <c r="Q277" s="25"/>
      <c r="R277" s="25"/>
      <c r="S277" s="25"/>
      <c r="T277" s="25"/>
      <c r="U277" s="25"/>
      <c r="V277" s="25"/>
      <c r="W277" s="25"/>
      <c r="X277" s="25"/>
      <c r="Y277" s="25"/>
      <c r="Z277" s="25"/>
    </row>
    <row r="278" ht="15.0" customHeight="1">
      <c r="A278" s="8" t="s">
        <v>628</v>
      </c>
      <c r="B278" s="123"/>
      <c r="C278" s="123"/>
      <c r="D278" s="124"/>
      <c r="E278" s="125"/>
      <c r="F278" s="126"/>
      <c r="G278" s="126"/>
      <c r="H278" s="125"/>
      <c r="I278" s="127"/>
      <c r="J278" s="126"/>
      <c r="K278" s="128"/>
      <c r="L278" s="128"/>
      <c r="M278" s="129">
        <f t="shared" si="1"/>
        <v>0</v>
      </c>
      <c r="N278" s="25"/>
      <c r="O278" s="25"/>
      <c r="P278" s="25"/>
      <c r="Q278" s="25"/>
      <c r="R278" s="25"/>
      <c r="S278" s="25"/>
      <c r="T278" s="25"/>
      <c r="U278" s="25"/>
      <c r="V278" s="25"/>
      <c r="W278" s="25"/>
      <c r="X278" s="25"/>
      <c r="Y278" s="25"/>
      <c r="Z278" s="25"/>
    </row>
    <row r="279" ht="15.0" customHeight="1">
      <c r="A279" s="18" t="s">
        <v>629</v>
      </c>
      <c r="B279" s="130"/>
      <c r="C279" s="130"/>
      <c r="D279" s="131"/>
      <c r="E279" s="132"/>
      <c r="F279" s="132"/>
      <c r="G279" s="133"/>
      <c r="H279" s="133"/>
      <c r="I279" s="134"/>
      <c r="J279" s="132"/>
      <c r="K279" s="132"/>
      <c r="L279" s="132"/>
      <c r="M279" s="135">
        <f t="shared" si="1"/>
        <v>0</v>
      </c>
      <c r="N279" s="25"/>
      <c r="O279" s="25"/>
      <c r="P279" s="25"/>
      <c r="Q279" s="25"/>
      <c r="R279" s="25"/>
      <c r="S279" s="25"/>
      <c r="T279" s="25"/>
      <c r="U279" s="25"/>
      <c r="V279" s="25"/>
      <c r="W279" s="25"/>
      <c r="X279" s="25"/>
      <c r="Y279" s="25"/>
      <c r="Z279" s="25"/>
    </row>
    <row r="280" ht="15.0" customHeight="1">
      <c r="A280" s="8" t="s">
        <v>630</v>
      </c>
      <c r="B280" s="123"/>
      <c r="C280" s="123"/>
      <c r="D280" s="124"/>
      <c r="E280" s="125"/>
      <c r="F280" s="126"/>
      <c r="G280" s="126"/>
      <c r="H280" s="125"/>
      <c r="I280" s="127"/>
      <c r="J280" s="126"/>
      <c r="K280" s="128"/>
      <c r="L280" s="128"/>
      <c r="M280" s="129">
        <f t="shared" si="1"/>
        <v>0</v>
      </c>
      <c r="N280" s="25"/>
      <c r="O280" s="25"/>
      <c r="P280" s="25"/>
      <c r="Q280" s="25"/>
      <c r="R280" s="25"/>
      <c r="S280" s="25"/>
      <c r="T280" s="25"/>
      <c r="U280" s="25"/>
      <c r="V280" s="25"/>
      <c r="W280" s="25"/>
      <c r="X280" s="25"/>
      <c r="Y280" s="25"/>
      <c r="Z280" s="25"/>
    </row>
    <row r="281" ht="15.0" customHeight="1">
      <c r="A281" s="18" t="s">
        <v>631</v>
      </c>
      <c r="B281" s="130"/>
      <c r="C281" s="130"/>
      <c r="D281" s="131"/>
      <c r="E281" s="132"/>
      <c r="F281" s="132"/>
      <c r="G281" s="133"/>
      <c r="H281" s="133"/>
      <c r="I281" s="134"/>
      <c r="J281" s="132"/>
      <c r="K281" s="132"/>
      <c r="L281" s="132"/>
      <c r="M281" s="135">
        <f t="shared" si="1"/>
        <v>0</v>
      </c>
      <c r="N281" s="25"/>
      <c r="O281" s="25"/>
      <c r="P281" s="25"/>
      <c r="Q281" s="25"/>
      <c r="R281" s="25"/>
      <c r="S281" s="25"/>
      <c r="T281" s="25"/>
      <c r="U281" s="25"/>
      <c r="V281" s="25"/>
      <c r="W281" s="25"/>
      <c r="X281" s="25"/>
      <c r="Y281" s="25"/>
      <c r="Z281" s="25"/>
    </row>
    <row r="282" ht="15.0" customHeight="1">
      <c r="A282" s="8" t="s">
        <v>632</v>
      </c>
      <c r="B282" s="123"/>
      <c r="C282" s="123"/>
      <c r="D282" s="124"/>
      <c r="E282" s="125"/>
      <c r="F282" s="126"/>
      <c r="G282" s="126"/>
      <c r="H282" s="125"/>
      <c r="I282" s="127"/>
      <c r="J282" s="126"/>
      <c r="K282" s="128"/>
      <c r="L282" s="128"/>
      <c r="M282" s="129">
        <f t="shared" si="1"/>
        <v>0</v>
      </c>
      <c r="N282" s="25"/>
      <c r="O282" s="25"/>
      <c r="P282" s="25"/>
      <c r="Q282" s="25"/>
      <c r="R282" s="25"/>
      <c r="S282" s="25"/>
      <c r="T282" s="25"/>
      <c r="U282" s="25"/>
      <c r="V282" s="25"/>
      <c r="W282" s="25"/>
      <c r="X282" s="25"/>
      <c r="Y282" s="25"/>
      <c r="Z282" s="25"/>
    </row>
    <row r="283" ht="15.0" customHeight="1">
      <c r="A283" s="18" t="s">
        <v>633</v>
      </c>
      <c r="B283" s="130"/>
      <c r="C283" s="130"/>
      <c r="D283" s="131"/>
      <c r="E283" s="132"/>
      <c r="F283" s="132"/>
      <c r="G283" s="133"/>
      <c r="H283" s="133"/>
      <c r="I283" s="134"/>
      <c r="J283" s="132"/>
      <c r="K283" s="132"/>
      <c r="L283" s="132"/>
      <c r="M283" s="135">
        <f t="shared" si="1"/>
        <v>0</v>
      </c>
      <c r="N283" s="25"/>
      <c r="O283" s="25"/>
      <c r="P283" s="25"/>
      <c r="Q283" s="25"/>
      <c r="R283" s="25"/>
      <c r="S283" s="25"/>
      <c r="T283" s="25"/>
      <c r="U283" s="25"/>
      <c r="V283" s="25"/>
      <c r="W283" s="25"/>
      <c r="X283" s="25"/>
      <c r="Y283" s="25"/>
      <c r="Z283" s="25"/>
    </row>
    <row r="284" ht="15.0" customHeight="1">
      <c r="A284" s="8" t="s">
        <v>634</v>
      </c>
      <c r="B284" s="123"/>
      <c r="C284" s="123"/>
      <c r="D284" s="124"/>
      <c r="E284" s="125"/>
      <c r="F284" s="126"/>
      <c r="G284" s="126"/>
      <c r="H284" s="125"/>
      <c r="I284" s="127"/>
      <c r="J284" s="126"/>
      <c r="K284" s="128"/>
      <c r="L284" s="128"/>
      <c r="M284" s="129">
        <f t="shared" si="1"/>
        <v>0</v>
      </c>
      <c r="N284" s="25"/>
      <c r="O284" s="25"/>
      <c r="P284" s="25"/>
      <c r="Q284" s="25"/>
      <c r="R284" s="25"/>
      <c r="S284" s="25"/>
      <c r="T284" s="25"/>
      <c r="U284" s="25"/>
      <c r="V284" s="25"/>
      <c r="W284" s="25"/>
      <c r="X284" s="25"/>
      <c r="Y284" s="25"/>
      <c r="Z284" s="25"/>
    </row>
    <row r="285" ht="15.0" customHeight="1">
      <c r="A285" s="18" t="s">
        <v>635</v>
      </c>
      <c r="B285" s="130"/>
      <c r="C285" s="130"/>
      <c r="D285" s="131"/>
      <c r="E285" s="132"/>
      <c r="F285" s="132"/>
      <c r="G285" s="133"/>
      <c r="H285" s="133"/>
      <c r="I285" s="134"/>
      <c r="J285" s="132"/>
      <c r="K285" s="132"/>
      <c r="L285" s="132"/>
      <c r="M285" s="135">
        <f t="shared" si="1"/>
        <v>0</v>
      </c>
      <c r="N285" s="25"/>
      <c r="O285" s="25"/>
      <c r="P285" s="25"/>
      <c r="Q285" s="25"/>
      <c r="R285" s="25"/>
      <c r="S285" s="25"/>
      <c r="T285" s="25"/>
      <c r="U285" s="25"/>
      <c r="V285" s="25"/>
      <c r="W285" s="25"/>
      <c r="X285" s="25"/>
      <c r="Y285" s="25"/>
      <c r="Z285" s="25"/>
    </row>
    <row r="286" ht="15.0" customHeight="1">
      <c r="A286" s="8" t="s">
        <v>636</v>
      </c>
      <c r="B286" s="123"/>
      <c r="C286" s="123"/>
      <c r="D286" s="124"/>
      <c r="E286" s="125"/>
      <c r="F286" s="126"/>
      <c r="G286" s="126"/>
      <c r="H286" s="125"/>
      <c r="I286" s="127"/>
      <c r="J286" s="126"/>
      <c r="K286" s="128"/>
      <c r="L286" s="128"/>
      <c r="M286" s="129">
        <f t="shared" si="1"/>
        <v>0</v>
      </c>
      <c r="N286" s="25"/>
      <c r="O286" s="25"/>
      <c r="P286" s="25"/>
      <c r="Q286" s="25"/>
      <c r="R286" s="25"/>
      <c r="S286" s="25"/>
      <c r="T286" s="25"/>
      <c r="U286" s="25"/>
      <c r="V286" s="25"/>
      <c r="W286" s="25"/>
      <c r="X286" s="25"/>
      <c r="Y286" s="25"/>
      <c r="Z286" s="25"/>
    </row>
    <row r="287" ht="15.0" customHeight="1">
      <c r="A287" s="18" t="s">
        <v>637</v>
      </c>
      <c r="B287" s="130"/>
      <c r="C287" s="130"/>
      <c r="D287" s="131"/>
      <c r="E287" s="132"/>
      <c r="F287" s="132"/>
      <c r="G287" s="133"/>
      <c r="H287" s="133"/>
      <c r="I287" s="134"/>
      <c r="J287" s="132"/>
      <c r="K287" s="132"/>
      <c r="L287" s="132"/>
      <c r="M287" s="135">
        <f t="shared" si="1"/>
        <v>0</v>
      </c>
      <c r="N287" s="25"/>
      <c r="O287" s="25"/>
      <c r="P287" s="25"/>
      <c r="Q287" s="25"/>
      <c r="R287" s="25"/>
      <c r="S287" s="25"/>
      <c r="T287" s="25"/>
      <c r="U287" s="25"/>
      <c r="V287" s="25"/>
      <c r="W287" s="25"/>
      <c r="X287" s="25"/>
      <c r="Y287" s="25"/>
      <c r="Z287" s="25"/>
    </row>
    <row r="288" ht="15.0" customHeight="1">
      <c r="A288" s="8" t="s">
        <v>638</v>
      </c>
      <c r="B288" s="123"/>
      <c r="C288" s="123"/>
      <c r="D288" s="124"/>
      <c r="E288" s="125"/>
      <c r="F288" s="126"/>
      <c r="G288" s="126"/>
      <c r="H288" s="125"/>
      <c r="I288" s="127"/>
      <c r="J288" s="126"/>
      <c r="K288" s="128"/>
      <c r="L288" s="128"/>
      <c r="M288" s="129">
        <f t="shared" si="1"/>
        <v>0</v>
      </c>
      <c r="N288" s="25"/>
      <c r="O288" s="25"/>
      <c r="P288" s="25"/>
      <c r="Q288" s="25"/>
      <c r="R288" s="25"/>
      <c r="S288" s="25"/>
      <c r="T288" s="25"/>
      <c r="U288" s="25"/>
      <c r="V288" s="25"/>
      <c r="W288" s="25"/>
      <c r="X288" s="25"/>
      <c r="Y288" s="25"/>
      <c r="Z288" s="25"/>
    </row>
    <row r="289" ht="15.0" customHeight="1">
      <c r="A289" s="18" t="s">
        <v>639</v>
      </c>
      <c r="B289" s="130"/>
      <c r="C289" s="130"/>
      <c r="D289" s="131"/>
      <c r="E289" s="132"/>
      <c r="F289" s="132"/>
      <c r="G289" s="133"/>
      <c r="H289" s="133"/>
      <c r="I289" s="134"/>
      <c r="J289" s="132"/>
      <c r="K289" s="132"/>
      <c r="L289" s="132"/>
      <c r="M289" s="135">
        <f t="shared" si="1"/>
        <v>0</v>
      </c>
      <c r="N289" s="25"/>
      <c r="O289" s="25"/>
      <c r="P289" s="25"/>
      <c r="Q289" s="25"/>
      <c r="R289" s="25"/>
      <c r="S289" s="25"/>
      <c r="T289" s="25"/>
      <c r="U289" s="25"/>
      <c r="V289" s="25"/>
      <c r="W289" s="25"/>
      <c r="X289" s="25"/>
      <c r="Y289" s="25"/>
      <c r="Z289" s="25"/>
    </row>
    <row r="290" ht="15.0" customHeight="1">
      <c r="A290" s="8" t="s">
        <v>640</v>
      </c>
      <c r="B290" s="123"/>
      <c r="C290" s="123"/>
      <c r="D290" s="124"/>
      <c r="E290" s="125"/>
      <c r="F290" s="126"/>
      <c r="G290" s="126"/>
      <c r="H290" s="125"/>
      <c r="I290" s="127"/>
      <c r="J290" s="126"/>
      <c r="K290" s="128"/>
      <c r="L290" s="128"/>
      <c r="M290" s="129">
        <f t="shared" si="1"/>
        <v>0</v>
      </c>
      <c r="N290" s="25"/>
      <c r="O290" s="25"/>
      <c r="P290" s="25"/>
      <c r="Q290" s="25"/>
      <c r="R290" s="25"/>
      <c r="S290" s="25"/>
      <c r="T290" s="25"/>
      <c r="U290" s="25"/>
      <c r="V290" s="25"/>
      <c r="W290" s="25"/>
      <c r="X290" s="25"/>
      <c r="Y290" s="25"/>
      <c r="Z290" s="25"/>
    </row>
    <row r="291" ht="15.0" customHeight="1">
      <c r="A291" s="18" t="s">
        <v>641</v>
      </c>
      <c r="B291" s="130"/>
      <c r="C291" s="130"/>
      <c r="D291" s="131"/>
      <c r="E291" s="132"/>
      <c r="F291" s="132"/>
      <c r="G291" s="133"/>
      <c r="H291" s="133"/>
      <c r="I291" s="134"/>
      <c r="J291" s="132"/>
      <c r="K291" s="132"/>
      <c r="L291" s="132"/>
      <c r="M291" s="135">
        <f t="shared" si="1"/>
        <v>0</v>
      </c>
      <c r="N291" s="25"/>
      <c r="O291" s="25"/>
      <c r="P291" s="25"/>
      <c r="Q291" s="25"/>
      <c r="R291" s="25"/>
      <c r="S291" s="25"/>
      <c r="T291" s="25"/>
      <c r="U291" s="25"/>
      <c r="V291" s="25"/>
      <c r="W291" s="25"/>
      <c r="X291" s="25"/>
      <c r="Y291" s="25"/>
      <c r="Z291" s="25"/>
    </row>
    <row r="292" ht="15.0" customHeight="1">
      <c r="A292" s="8" t="s">
        <v>642</v>
      </c>
      <c r="B292" s="123"/>
      <c r="C292" s="123"/>
      <c r="D292" s="124"/>
      <c r="E292" s="125"/>
      <c r="F292" s="126"/>
      <c r="G292" s="126"/>
      <c r="H292" s="125"/>
      <c r="I292" s="127"/>
      <c r="J292" s="126"/>
      <c r="K292" s="128"/>
      <c r="L292" s="128"/>
      <c r="M292" s="129">
        <f t="shared" si="1"/>
        <v>0</v>
      </c>
      <c r="N292" s="25"/>
      <c r="O292" s="25"/>
      <c r="P292" s="25"/>
      <c r="Q292" s="25"/>
      <c r="R292" s="25"/>
      <c r="S292" s="25"/>
      <c r="T292" s="25"/>
      <c r="U292" s="25"/>
      <c r="V292" s="25"/>
      <c r="W292" s="25"/>
      <c r="X292" s="25"/>
      <c r="Y292" s="25"/>
      <c r="Z292" s="25"/>
    </row>
    <row r="293" ht="15.0" customHeight="1">
      <c r="A293" s="18" t="s">
        <v>643</v>
      </c>
      <c r="B293" s="130"/>
      <c r="C293" s="130"/>
      <c r="D293" s="131"/>
      <c r="E293" s="132"/>
      <c r="F293" s="132"/>
      <c r="G293" s="133"/>
      <c r="H293" s="133"/>
      <c r="I293" s="134"/>
      <c r="J293" s="132"/>
      <c r="K293" s="132"/>
      <c r="L293" s="132"/>
      <c r="M293" s="135">
        <f t="shared" si="1"/>
        <v>0</v>
      </c>
      <c r="N293" s="25"/>
      <c r="O293" s="25"/>
      <c r="P293" s="25"/>
      <c r="Q293" s="25"/>
      <c r="R293" s="25"/>
      <c r="S293" s="25"/>
      <c r="T293" s="25"/>
      <c r="U293" s="25"/>
      <c r="V293" s="25"/>
      <c r="W293" s="25"/>
      <c r="X293" s="25"/>
      <c r="Y293" s="25"/>
      <c r="Z293" s="25"/>
    </row>
    <row r="294" ht="15.0" customHeight="1">
      <c r="A294" s="8" t="s">
        <v>644</v>
      </c>
      <c r="B294" s="123"/>
      <c r="C294" s="123"/>
      <c r="D294" s="124"/>
      <c r="E294" s="125"/>
      <c r="F294" s="126"/>
      <c r="G294" s="126"/>
      <c r="H294" s="125"/>
      <c r="I294" s="127"/>
      <c r="J294" s="126"/>
      <c r="K294" s="128"/>
      <c r="L294" s="128"/>
      <c r="M294" s="129">
        <f t="shared" si="1"/>
        <v>0</v>
      </c>
      <c r="N294" s="25"/>
      <c r="O294" s="25"/>
      <c r="P294" s="25"/>
      <c r="Q294" s="25"/>
      <c r="R294" s="25"/>
      <c r="S294" s="25"/>
      <c r="T294" s="25"/>
      <c r="U294" s="25"/>
      <c r="V294" s="25"/>
      <c r="W294" s="25"/>
      <c r="X294" s="25"/>
      <c r="Y294" s="25"/>
      <c r="Z294" s="25"/>
    </row>
    <row r="295" ht="15.0" customHeight="1">
      <c r="A295" s="18" t="s">
        <v>645</v>
      </c>
      <c r="B295" s="130"/>
      <c r="C295" s="130"/>
      <c r="D295" s="131"/>
      <c r="E295" s="132"/>
      <c r="F295" s="132"/>
      <c r="G295" s="133"/>
      <c r="H295" s="133"/>
      <c r="I295" s="134"/>
      <c r="J295" s="132"/>
      <c r="K295" s="132"/>
      <c r="L295" s="132"/>
      <c r="M295" s="135">
        <f t="shared" si="1"/>
        <v>0</v>
      </c>
      <c r="N295" s="25"/>
      <c r="O295" s="25"/>
      <c r="P295" s="25"/>
      <c r="Q295" s="25"/>
      <c r="R295" s="25"/>
      <c r="S295" s="25"/>
      <c r="T295" s="25"/>
      <c r="U295" s="25"/>
      <c r="V295" s="25"/>
      <c r="W295" s="25"/>
      <c r="X295" s="25"/>
      <c r="Y295" s="25"/>
      <c r="Z295" s="25"/>
    </row>
    <row r="296" ht="15.0" customHeight="1">
      <c r="A296" s="8" t="s">
        <v>646</v>
      </c>
      <c r="B296" s="123"/>
      <c r="C296" s="123"/>
      <c r="D296" s="124"/>
      <c r="E296" s="125"/>
      <c r="F296" s="126"/>
      <c r="G296" s="126"/>
      <c r="H296" s="125"/>
      <c r="I296" s="127"/>
      <c r="J296" s="126"/>
      <c r="K296" s="128"/>
      <c r="L296" s="128"/>
      <c r="M296" s="129">
        <f t="shared" si="1"/>
        <v>0</v>
      </c>
      <c r="N296" s="25"/>
      <c r="O296" s="25"/>
      <c r="P296" s="25"/>
      <c r="Q296" s="25"/>
      <c r="R296" s="25"/>
      <c r="S296" s="25"/>
      <c r="T296" s="25"/>
      <c r="U296" s="25"/>
      <c r="V296" s="25"/>
      <c r="W296" s="25"/>
      <c r="X296" s="25"/>
      <c r="Y296" s="25"/>
      <c r="Z296" s="25"/>
    </row>
    <row r="297" ht="15.0" customHeight="1">
      <c r="A297" s="18" t="s">
        <v>647</v>
      </c>
      <c r="B297" s="130"/>
      <c r="C297" s="130"/>
      <c r="D297" s="131"/>
      <c r="E297" s="132"/>
      <c r="F297" s="132"/>
      <c r="G297" s="133"/>
      <c r="H297" s="133"/>
      <c r="I297" s="134"/>
      <c r="J297" s="132"/>
      <c r="K297" s="132"/>
      <c r="L297" s="132"/>
      <c r="M297" s="135">
        <f t="shared" si="1"/>
        <v>0</v>
      </c>
      <c r="N297" s="25"/>
      <c r="O297" s="25"/>
      <c r="P297" s="25"/>
      <c r="Q297" s="25"/>
      <c r="R297" s="25"/>
      <c r="S297" s="25"/>
      <c r="T297" s="25"/>
      <c r="U297" s="25"/>
      <c r="V297" s="25"/>
      <c r="W297" s="25"/>
      <c r="X297" s="25"/>
      <c r="Y297" s="25"/>
      <c r="Z297" s="25"/>
    </row>
    <row r="298" ht="15.0" customHeight="1">
      <c r="A298" s="8" t="s">
        <v>648</v>
      </c>
      <c r="B298" s="123"/>
      <c r="C298" s="123"/>
      <c r="D298" s="124"/>
      <c r="E298" s="125"/>
      <c r="F298" s="126"/>
      <c r="G298" s="126"/>
      <c r="H298" s="125"/>
      <c r="I298" s="127"/>
      <c r="J298" s="126"/>
      <c r="K298" s="128"/>
      <c r="L298" s="128"/>
      <c r="M298" s="129">
        <f t="shared" si="1"/>
        <v>0</v>
      </c>
      <c r="N298" s="25"/>
      <c r="O298" s="25"/>
      <c r="P298" s="25"/>
      <c r="Q298" s="25"/>
      <c r="R298" s="25"/>
      <c r="S298" s="25"/>
      <c r="T298" s="25"/>
      <c r="U298" s="25"/>
      <c r="V298" s="25"/>
      <c r="W298" s="25"/>
      <c r="X298" s="25"/>
      <c r="Y298" s="25"/>
      <c r="Z298" s="25"/>
    </row>
    <row r="299" ht="15.0" customHeight="1">
      <c r="A299" s="18" t="s">
        <v>649</v>
      </c>
      <c r="B299" s="130"/>
      <c r="C299" s="130"/>
      <c r="D299" s="131"/>
      <c r="E299" s="132"/>
      <c r="F299" s="132"/>
      <c r="G299" s="133"/>
      <c r="H299" s="133"/>
      <c r="I299" s="134"/>
      <c r="J299" s="132"/>
      <c r="K299" s="132"/>
      <c r="L299" s="132"/>
      <c r="M299" s="135">
        <f t="shared" si="1"/>
        <v>0</v>
      </c>
      <c r="N299" s="25"/>
      <c r="O299" s="25"/>
      <c r="P299" s="25"/>
      <c r="Q299" s="25"/>
      <c r="R299" s="25"/>
      <c r="S299" s="25"/>
      <c r="T299" s="25"/>
      <c r="U299" s="25"/>
      <c r="V299" s="25"/>
      <c r="W299" s="25"/>
      <c r="X299" s="25"/>
      <c r="Y299" s="25"/>
      <c r="Z299" s="25"/>
    </row>
    <row r="300" ht="15.0" customHeight="1">
      <c r="A300" s="8" t="s">
        <v>650</v>
      </c>
      <c r="B300" s="123"/>
      <c r="C300" s="123"/>
      <c r="D300" s="124"/>
      <c r="E300" s="125"/>
      <c r="F300" s="126"/>
      <c r="G300" s="126"/>
      <c r="H300" s="125"/>
      <c r="I300" s="127"/>
      <c r="J300" s="126"/>
      <c r="K300" s="128"/>
      <c r="L300" s="128"/>
      <c r="M300" s="129">
        <f t="shared" si="1"/>
        <v>0</v>
      </c>
      <c r="N300" s="25"/>
      <c r="O300" s="25"/>
      <c r="P300" s="25"/>
      <c r="Q300" s="25"/>
      <c r="R300" s="25"/>
      <c r="S300" s="25"/>
      <c r="T300" s="25"/>
      <c r="U300" s="25"/>
      <c r="V300" s="25"/>
      <c r="W300" s="25"/>
      <c r="X300" s="25"/>
      <c r="Y300" s="25"/>
      <c r="Z300" s="25"/>
    </row>
    <row r="301" ht="15.0" customHeight="1">
      <c r="A301" s="18" t="s">
        <v>651</v>
      </c>
      <c r="B301" s="130"/>
      <c r="C301" s="130"/>
      <c r="D301" s="131"/>
      <c r="E301" s="132"/>
      <c r="F301" s="132"/>
      <c r="G301" s="133"/>
      <c r="H301" s="133"/>
      <c r="I301" s="134"/>
      <c r="J301" s="132"/>
      <c r="K301" s="132"/>
      <c r="L301" s="132"/>
      <c r="M301" s="135">
        <f t="shared" si="1"/>
        <v>0</v>
      </c>
      <c r="N301" s="25"/>
      <c r="O301" s="25"/>
      <c r="P301" s="25"/>
      <c r="Q301" s="25"/>
      <c r="R301" s="25"/>
      <c r="S301" s="25"/>
      <c r="T301" s="25"/>
      <c r="U301" s="25"/>
      <c r="V301" s="25"/>
      <c r="W301" s="25"/>
      <c r="X301" s="25"/>
      <c r="Y301" s="25"/>
      <c r="Z301" s="25"/>
    </row>
    <row r="302" ht="15.0" customHeight="1">
      <c r="A302" s="8" t="s">
        <v>652</v>
      </c>
      <c r="B302" s="123"/>
      <c r="C302" s="123"/>
      <c r="D302" s="124"/>
      <c r="E302" s="125"/>
      <c r="F302" s="126"/>
      <c r="G302" s="126"/>
      <c r="H302" s="125"/>
      <c r="I302" s="127"/>
      <c r="J302" s="126"/>
      <c r="K302" s="128"/>
      <c r="L302" s="128"/>
      <c r="M302" s="129">
        <f t="shared" si="1"/>
        <v>0</v>
      </c>
      <c r="N302" s="25"/>
      <c r="O302" s="25"/>
      <c r="P302" s="25"/>
      <c r="Q302" s="25"/>
      <c r="R302" s="25"/>
      <c r="S302" s="25"/>
      <c r="T302" s="25"/>
      <c r="U302" s="25"/>
      <c r="V302" s="25"/>
      <c r="W302" s="25"/>
      <c r="X302" s="25"/>
      <c r="Y302" s="25"/>
      <c r="Z302" s="25"/>
    </row>
    <row r="303" ht="15.0" customHeight="1">
      <c r="A303" s="18" t="s">
        <v>653</v>
      </c>
      <c r="B303" s="130"/>
      <c r="C303" s="130"/>
      <c r="D303" s="131"/>
      <c r="E303" s="132"/>
      <c r="F303" s="132"/>
      <c r="G303" s="133"/>
      <c r="H303" s="133"/>
      <c r="I303" s="134"/>
      <c r="J303" s="132"/>
      <c r="K303" s="132"/>
      <c r="L303" s="132"/>
      <c r="M303" s="135">
        <f t="shared" si="1"/>
        <v>0</v>
      </c>
      <c r="N303" s="25"/>
      <c r="O303" s="25"/>
      <c r="P303" s="25"/>
      <c r="Q303" s="25"/>
      <c r="R303" s="25"/>
      <c r="S303" s="25"/>
      <c r="T303" s="25"/>
      <c r="U303" s="25"/>
      <c r="V303" s="25"/>
      <c r="W303" s="25"/>
      <c r="X303" s="25"/>
      <c r="Y303" s="25"/>
      <c r="Z303" s="25"/>
    </row>
    <row r="304" ht="15.0" customHeight="1">
      <c r="A304" s="8" t="s">
        <v>654</v>
      </c>
      <c r="B304" s="123"/>
      <c r="C304" s="123"/>
      <c r="D304" s="124"/>
      <c r="E304" s="125"/>
      <c r="F304" s="126"/>
      <c r="G304" s="126"/>
      <c r="H304" s="125"/>
      <c r="I304" s="127"/>
      <c r="J304" s="126"/>
      <c r="K304" s="128"/>
      <c r="L304" s="128"/>
      <c r="M304" s="129">
        <f t="shared" si="1"/>
        <v>0</v>
      </c>
      <c r="N304" s="25"/>
      <c r="O304" s="25"/>
      <c r="P304" s="25"/>
      <c r="Q304" s="25"/>
      <c r="R304" s="25"/>
      <c r="S304" s="25"/>
      <c r="T304" s="25"/>
      <c r="U304" s="25"/>
      <c r="V304" s="25"/>
      <c r="W304" s="25"/>
      <c r="X304" s="25"/>
      <c r="Y304" s="25"/>
      <c r="Z304" s="25"/>
    </row>
    <row r="305" ht="15.0" customHeight="1">
      <c r="A305" s="18" t="s">
        <v>655</v>
      </c>
      <c r="B305" s="130"/>
      <c r="C305" s="130"/>
      <c r="D305" s="131"/>
      <c r="E305" s="132"/>
      <c r="F305" s="132"/>
      <c r="G305" s="133"/>
      <c r="H305" s="133"/>
      <c r="I305" s="134"/>
      <c r="J305" s="132"/>
      <c r="K305" s="132"/>
      <c r="L305" s="132"/>
      <c r="M305" s="135">
        <f t="shared" si="1"/>
        <v>0</v>
      </c>
      <c r="N305" s="25"/>
      <c r="O305" s="25"/>
      <c r="P305" s="25"/>
      <c r="Q305" s="25"/>
      <c r="R305" s="25"/>
      <c r="S305" s="25"/>
      <c r="T305" s="25"/>
      <c r="U305" s="25"/>
      <c r="V305" s="25"/>
      <c r="W305" s="25"/>
      <c r="X305" s="25"/>
      <c r="Y305" s="25"/>
      <c r="Z305" s="25"/>
    </row>
    <row r="306" ht="15.0" customHeight="1">
      <c r="A306" s="8" t="s">
        <v>656</v>
      </c>
      <c r="B306" s="123"/>
      <c r="C306" s="123"/>
      <c r="D306" s="124"/>
      <c r="E306" s="125"/>
      <c r="F306" s="126"/>
      <c r="G306" s="126"/>
      <c r="H306" s="125"/>
      <c r="I306" s="127"/>
      <c r="J306" s="126"/>
      <c r="K306" s="128"/>
      <c r="L306" s="128"/>
      <c r="M306" s="129">
        <f t="shared" si="1"/>
        <v>0</v>
      </c>
      <c r="N306" s="25"/>
      <c r="O306" s="25"/>
      <c r="P306" s="25"/>
      <c r="Q306" s="25"/>
      <c r="R306" s="25"/>
      <c r="S306" s="25"/>
      <c r="T306" s="25"/>
      <c r="U306" s="25"/>
      <c r="V306" s="25"/>
      <c r="W306" s="25"/>
      <c r="X306" s="25"/>
      <c r="Y306" s="25"/>
      <c r="Z306" s="25"/>
    </row>
    <row r="307" ht="15.0" customHeight="1">
      <c r="A307" s="18" t="s">
        <v>657</v>
      </c>
      <c r="B307" s="130"/>
      <c r="C307" s="130"/>
      <c r="D307" s="131"/>
      <c r="E307" s="132"/>
      <c r="F307" s="132"/>
      <c r="G307" s="133"/>
      <c r="H307" s="133"/>
      <c r="I307" s="134"/>
      <c r="J307" s="132"/>
      <c r="K307" s="132"/>
      <c r="L307" s="132"/>
      <c r="M307" s="135">
        <f t="shared" si="1"/>
        <v>0</v>
      </c>
      <c r="N307" s="25"/>
      <c r="O307" s="25"/>
      <c r="P307" s="25"/>
      <c r="Q307" s="25"/>
      <c r="R307" s="25"/>
      <c r="S307" s="25"/>
      <c r="T307" s="25"/>
      <c r="U307" s="25"/>
      <c r="V307" s="25"/>
      <c r="W307" s="25"/>
      <c r="X307" s="25"/>
      <c r="Y307" s="25"/>
      <c r="Z307" s="25"/>
    </row>
    <row r="308" ht="15.0" customHeight="1">
      <c r="A308" s="8" t="s">
        <v>658</v>
      </c>
      <c r="B308" s="123"/>
      <c r="C308" s="123"/>
      <c r="D308" s="124"/>
      <c r="E308" s="125"/>
      <c r="F308" s="126"/>
      <c r="G308" s="126"/>
      <c r="H308" s="125"/>
      <c r="I308" s="127"/>
      <c r="J308" s="126"/>
      <c r="K308" s="128"/>
      <c r="L308" s="128"/>
      <c r="M308" s="129">
        <f t="shared" si="1"/>
        <v>0</v>
      </c>
      <c r="N308" s="25"/>
      <c r="O308" s="25"/>
      <c r="P308" s="25"/>
      <c r="Q308" s="25"/>
      <c r="R308" s="25"/>
      <c r="S308" s="25"/>
      <c r="T308" s="25"/>
      <c r="U308" s="25"/>
      <c r="V308" s="25"/>
      <c r="W308" s="25"/>
      <c r="X308" s="25"/>
      <c r="Y308" s="25"/>
      <c r="Z308" s="25"/>
    </row>
    <row r="309" ht="15.0" customHeight="1">
      <c r="A309" s="18" t="s">
        <v>659</v>
      </c>
      <c r="B309" s="130"/>
      <c r="C309" s="130"/>
      <c r="D309" s="131"/>
      <c r="E309" s="132"/>
      <c r="F309" s="132"/>
      <c r="G309" s="133"/>
      <c r="H309" s="133"/>
      <c r="I309" s="134"/>
      <c r="J309" s="132"/>
      <c r="K309" s="132"/>
      <c r="L309" s="132"/>
      <c r="M309" s="135">
        <f t="shared" si="1"/>
        <v>0</v>
      </c>
      <c r="N309" s="25"/>
      <c r="O309" s="25"/>
      <c r="P309" s="25"/>
      <c r="Q309" s="25"/>
      <c r="R309" s="25"/>
      <c r="S309" s="25"/>
      <c r="T309" s="25"/>
      <c r="U309" s="25"/>
      <c r="V309" s="25"/>
      <c r="W309" s="25"/>
      <c r="X309" s="25"/>
      <c r="Y309" s="25"/>
      <c r="Z309" s="25"/>
    </row>
    <row r="310" ht="15.0" customHeight="1">
      <c r="A310" s="8" t="s">
        <v>660</v>
      </c>
      <c r="B310" s="123"/>
      <c r="C310" s="123"/>
      <c r="D310" s="124"/>
      <c r="E310" s="125"/>
      <c r="F310" s="126"/>
      <c r="G310" s="126"/>
      <c r="H310" s="125"/>
      <c r="I310" s="127"/>
      <c r="J310" s="126"/>
      <c r="K310" s="128"/>
      <c r="L310" s="128"/>
      <c r="M310" s="129">
        <f t="shared" si="1"/>
        <v>0</v>
      </c>
      <c r="N310" s="25"/>
      <c r="O310" s="25"/>
      <c r="P310" s="25"/>
      <c r="Q310" s="25"/>
      <c r="R310" s="25"/>
      <c r="S310" s="25"/>
      <c r="T310" s="25"/>
      <c r="U310" s="25"/>
      <c r="V310" s="25"/>
      <c r="W310" s="25"/>
      <c r="X310" s="25"/>
      <c r="Y310" s="25"/>
      <c r="Z310" s="25"/>
    </row>
    <row r="311" ht="15.0" customHeight="1">
      <c r="A311" s="18" t="s">
        <v>661</v>
      </c>
      <c r="B311" s="130"/>
      <c r="C311" s="130"/>
      <c r="D311" s="131"/>
      <c r="E311" s="132"/>
      <c r="F311" s="132"/>
      <c r="G311" s="133"/>
      <c r="H311" s="133"/>
      <c r="I311" s="134"/>
      <c r="J311" s="132"/>
      <c r="K311" s="132"/>
      <c r="L311" s="132"/>
      <c r="M311" s="135">
        <f t="shared" si="1"/>
        <v>0</v>
      </c>
      <c r="N311" s="25"/>
      <c r="O311" s="25"/>
      <c r="P311" s="25"/>
      <c r="Q311" s="25"/>
      <c r="R311" s="25"/>
      <c r="S311" s="25"/>
      <c r="T311" s="25"/>
      <c r="U311" s="25"/>
      <c r="V311" s="25"/>
      <c r="W311" s="25"/>
      <c r="X311" s="25"/>
      <c r="Y311" s="25"/>
      <c r="Z311" s="25"/>
    </row>
    <row r="312" ht="15.0" customHeight="1">
      <c r="A312" s="8" t="s">
        <v>662</v>
      </c>
      <c r="B312" s="123"/>
      <c r="C312" s="123"/>
      <c r="D312" s="124"/>
      <c r="E312" s="125"/>
      <c r="F312" s="126"/>
      <c r="G312" s="126"/>
      <c r="H312" s="125"/>
      <c r="I312" s="127"/>
      <c r="J312" s="126"/>
      <c r="K312" s="128"/>
      <c r="L312" s="128"/>
      <c r="M312" s="129">
        <f t="shared" si="1"/>
        <v>0</v>
      </c>
      <c r="N312" s="25"/>
      <c r="O312" s="25"/>
      <c r="P312" s="25"/>
      <c r="Q312" s="25"/>
      <c r="R312" s="25"/>
      <c r="S312" s="25"/>
      <c r="T312" s="25"/>
      <c r="U312" s="25"/>
      <c r="V312" s="25"/>
      <c r="W312" s="25"/>
      <c r="X312" s="25"/>
      <c r="Y312" s="25"/>
      <c r="Z312" s="25"/>
    </row>
    <row r="313" ht="15.0" customHeight="1">
      <c r="A313" s="18" t="s">
        <v>663</v>
      </c>
      <c r="B313" s="130"/>
      <c r="C313" s="130"/>
      <c r="D313" s="131"/>
      <c r="E313" s="132"/>
      <c r="F313" s="132"/>
      <c r="G313" s="133"/>
      <c r="H313" s="133"/>
      <c r="I313" s="134"/>
      <c r="J313" s="132"/>
      <c r="K313" s="132"/>
      <c r="L313" s="132"/>
      <c r="M313" s="135">
        <f t="shared" si="1"/>
        <v>0</v>
      </c>
      <c r="N313" s="25"/>
      <c r="O313" s="25"/>
      <c r="P313" s="25"/>
      <c r="Q313" s="25"/>
      <c r="R313" s="25"/>
      <c r="S313" s="25"/>
      <c r="T313" s="25"/>
      <c r="U313" s="25"/>
      <c r="V313" s="25"/>
      <c r="W313" s="25"/>
      <c r="X313" s="25"/>
      <c r="Y313" s="25"/>
      <c r="Z313" s="25"/>
    </row>
    <row r="314" ht="15.0" customHeight="1">
      <c r="A314" s="8" t="s">
        <v>664</v>
      </c>
      <c r="B314" s="123"/>
      <c r="C314" s="123"/>
      <c r="D314" s="124"/>
      <c r="E314" s="125"/>
      <c r="F314" s="126"/>
      <c r="G314" s="126"/>
      <c r="H314" s="125"/>
      <c r="I314" s="127"/>
      <c r="J314" s="126"/>
      <c r="K314" s="128"/>
      <c r="L314" s="128"/>
      <c r="M314" s="129">
        <f t="shared" si="1"/>
        <v>0</v>
      </c>
      <c r="N314" s="25"/>
      <c r="O314" s="25"/>
      <c r="P314" s="25"/>
      <c r="Q314" s="25"/>
      <c r="R314" s="25"/>
      <c r="S314" s="25"/>
      <c r="T314" s="25"/>
      <c r="U314" s="25"/>
      <c r="V314" s="25"/>
      <c r="W314" s="25"/>
      <c r="X314" s="25"/>
      <c r="Y314" s="25"/>
      <c r="Z314" s="25"/>
    </row>
    <row r="315" ht="15.0" customHeight="1">
      <c r="A315" s="18" t="s">
        <v>665</v>
      </c>
      <c r="B315" s="130"/>
      <c r="C315" s="130"/>
      <c r="D315" s="131"/>
      <c r="E315" s="132"/>
      <c r="F315" s="132"/>
      <c r="G315" s="133"/>
      <c r="H315" s="133"/>
      <c r="I315" s="134"/>
      <c r="J315" s="132"/>
      <c r="K315" s="132"/>
      <c r="L315" s="132"/>
      <c r="M315" s="135">
        <f t="shared" si="1"/>
        <v>0</v>
      </c>
      <c r="N315" s="25"/>
      <c r="O315" s="25"/>
      <c r="P315" s="25"/>
      <c r="Q315" s="25"/>
      <c r="R315" s="25"/>
      <c r="S315" s="25"/>
      <c r="T315" s="25"/>
      <c r="U315" s="25"/>
      <c r="V315" s="25"/>
      <c r="W315" s="25"/>
      <c r="X315" s="25"/>
      <c r="Y315" s="25"/>
      <c r="Z315" s="25"/>
    </row>
    <row r="316" ht="15.0" customHeight="1">
      <c r="A316" s="8" t="s">
        <v>666</v>
      </c>
      <c r="B316" s="123"/>
      <c r="C316" s="123"/>
      <c r="D316" s="124"/>
      <c r="E316" s="125"/>
      <c r="F316" s="126"/>
      <c r="G316" s="126"/>
      <c r="H316" s="125"/>
      <c r="I316" s="127"/>
      <c r="J316" s="126"/>
      <c r="K316" s="128"/>
      <c r="L316" s="128"/>
      <c r="M316" s="129">
        <f t="shared" si="1"/>
        <v>0</v>
      </c>
      <c r="N316" s="25"/>
      <c r="O316" s="25"/>
      <c r="P316" s="25"/>
      <c r="Q316" s="25"/>
      <c r="R316" s="25"/>
      <c r="S316" s="25"/>
      <c r="T316" s="25"/>
      <c r="U316" s="25"/>
      <c r="V316" s="25"/>
      <c r="W316" s="25"/>
      <c r="X316" s="25"/>
      <c r="Y316" s="25"/>
      <c r="Z316" s="25"/>
    </row>
    <row r="317" ht="15.0" customHeight="1">
      <c r="A317" s="18" t="s">
        <v>667</v>
      </c>
      <c r="B317" s="130"/>
      <c r="C317" s="130"/>
      <c r="D317" s="131"/>
      <c r="E317" s="132"/>
      <c r="F317" s="132"/>
      <c r="G317" s="133"/>
      <c r="H317" s="133"/>
      <c r="I317" s="134"/>
      <c r="J317" s="132"/>
      <c r="K317" s="132"/>
      <c r="L317" s="132"/>
      <c r="M317" s="135">
        <f t="shared" si="1"/>
        <v>0</v>
      </c>
      <c r="N317" s="25"/>
      <c r="O317" s="25"/>
      <c r="P317" s="25"/>
      <c r="Q317" s="25"/>
      <c r="R317" s="25"/>
      <c r="S317" s="25"/>
      <c r="T317" s="25"/>
      <c r="U317" s="25"/>
      <c r="V317" s="25"/>
      <c r="W317" s="25"/>
      <c r="X317" s="25"/>
      <c r="Y317" s="25"/>
      <c r="Z317" s="25"/>
    </row>
    <row r="318" ht="15.0" customHeight="1">
      <c r="A318" s="8" t="s">
        <v>668</v>
      </c>
      <c r="B318" s="123"/>
      <c r="C318" s="123"/>
      <c r="D318" s="124"/>
      <c r="E318" s="125"/>
      <c r="F318" s="126"/>
      <c r="G318" s="126"/>
      <c r="H318" s="125"/>
      <c r="I318" s="127"/>
      <c r="J318" s="126"/>
      <c r="K318" s="128"/>
      <c r="L318" s="128"/>
      <c r="M318" s="129">
        <f t="shared" si="1"/>
        <v>0</v>
      </c>
      <c r="N318" s="25"/>
      <c r="O318" s="25"/>
      <c r="P318" s="25"/>
      <c r="Q318" s="25"/>
      <c r="R318" s="25"/>
      <c r="S318" s="25"/>
      <c r="T318" s="25"/>
      <c r="U318" s="25"/>
      <c r="V318" s="25"/>
      <c r="W318" s="25"/>
      <c r="X318" s="25"/>
      <c r="Y318" s="25"/>
      <c r="Z318" s="25"/>
    </row>
    <row r="319" ht="15.0" customHeight="1">
      <c r="A319" s="18" t="s">
        <v>669</v>
      </c>
      <c r="B319" s="130"/>
      <c r="C319" s="130"/>
      <c r="D319" s="131"/>
      <c r="E319" s="132"/>
      <c r="F319" s="132"/>
      <c r="G319" s="133"/>
      <c r="H319" s="133"/>
      <c r="I319" s="134"/>
      <c r="J319" s="132"/>
      <c r="K319" s="132"/>
      <c r="L319" s="132"/>
      <c r="M319" s="135">
        <f t="shared" si="1"/>
        <v>0</v>
      </c>
      <c r="N319" s="25"/>
      <c r="O319" s="25"/>
      <c r="P319" s="25"/>
      <c r="Q319" s="25"/>
      <c r="R319" s="25"/>
      <c r="S319" s="25"/>
      <c r="T319" s="25"/>
      <c r="U319" s="25"/>
      <c r="V319" s="25"/>
      <c r="W319" s="25"/>
      <c r="X319" s="25"/>
      <c r="Y319" s="25"/>
      <c r="Z319" s="25"/>
    </row>
    <row r="320" ht="15.0" customHeight="1">
      <c r="A320" s="8" t="s">
        <v>670</v>
      </c>
      <c r="B320" s="123"/>
      <c r="C320" s="123"/>
      <c r="D320" s="124"/>
      <c r="E320" s="125"/>
      <c r="F320" s="126"/>
      <c r="G320" s="126"/>
      <c r="H320" s="125"/>
      <c r="I320" s="127"/>
      <c r="J320" s="126"/>
      <c r="K320" s="128"/>
      <c r="L320" s="128"/>
      <c r="M320" s="129">
        <f t="shared" si="1"/>
        <v>0</v>
      </c>
      <c r="N320" s="25"/>
      <c r="O320" s="25"/>
      <c r="P320" s="25"/>
      <c r="Q320" s="25"/>
      <c r="R320" s="25"/>
      <c r="S320" s="25"/>
      <c r="T320" s="25"/>
      <c r="U320" s="25"/>
      <c r="V320" s="25"/>
      <c r="W320" s="25"/>
      <c r="X320" s="25"/>
      <c r="Y320" s="25"/>
      <c r="Z320" s="25"/>
    </row>
    <row r="321" ht="15.0" customHeight="1">
      <c r="A321" s="18" t="s">
        <v>671</v>
      </c>
      <c r="B321" s="130"/>
      <c r="C321" s="130"/>
      <c r="D321" s="131"/>
      <c r="E321" s="132"/>
      <c r="F321" s="132"/>
      <c r="G321" s="133"/>
      <c r="H321" s="133"/>
      <c r="I321" s="134"/>
      <c r="J321" s="132"/>
      <c r="K321" s="132"/>
      <c r="L321" s="132"/>
      <c r="M321" s="135">
        <f t="shared" si="1"/>
        <v>0</v>
      </c>
      <c r="N321" s="25"/>
      <c r="O321" s="25"/>
      <c r="P321" s="25"/>
      <c r="Q321" s="25"/>
      <c r="R321" s="25"/>
      <c r="S321" s="25"/>
      <c r="T321" s="25"/>
      <c r="U321" s="25"/>
      <c r="V321" s="25"/>
      <c r="W321" s="25"/>
      <c r="X321" s="25"/>
      <c r="Y321" s="25"/>
      <c r="Z321" s="25"/>
    </row>
    <row r="322" ht="15.0" customHeight="1">
      <c r="A322" s="8" t="s">
        <v>672</v>
      </c>
      <c r="B322" s="123"/>
      <c r="C322" s="123"/>
      <c r="D322" s="124"/>
      <c r="E322" s="125"/>
      <c r="F322" s="126"/>
      <c r="G322" s="126"/>
      <c r="H322" s="125"/>
      <c r="I322" s="127"/>
      <c r="J322" s="126"/>
      <c r="K322" s="128"/>
      <c r="L322" s="128"/>
      <c r="M322" s="129">
        <f t="shared" si="1"/>
        <v>0</v>
      </c>
      <c r="N322" s="25"/>
      <c r="O322" s="25"/>
      <c r="P322" s="25"/>
      <c r="Q322" s="25"/>
      <c r="R322" s="25"/>
      <c r="S322" s="25"/>
      <c r="T322" s="25"/>
      <c r="U322" s="25"/>
      <c r="V322" s="25"/>
      <c r="W322" s="25"/>
      <c r="X322" s="25"/>
      <c r="Y322" s="25"/>
      <c r="Z322" s="25"/>
    </row>
    <row r="323" ht="15.0" customHeight="1">
      <c r="A323" s="18" t="s">
        <v>673</v>
      </c>
      <c r="B323" s="130"/>
      <c r="C323" s="130"/>
      <c r="D323" s="131"/>
      <c r="E323" s="132"/>
      <c r="F323" s="132"/>
      <c r="G323" s="133"/>
      <c r="H323" s="133"/>
      <c r="I323" s="134"/>
      <c r="J323" s="132"/>
      <c r="K323" s="132"/>
      <c r="L323" s="132"/>
      <c r="M323" s="135">
        <f t="shared" si="1"/>
        <v>0</v>
      </c>
      <c r="N323" s="25"/>
      <c r="O323" s="25"/>
      <c r="P323" s="25"/>
      <c r="Q323" s="25"/>
      <c r="R323" s="25"/>
      <c r="S323" s="25"/>
      <c r="T323" s="25"/>
      <c r="U323" s="25"/>
      <c r="V323" s="25"/>
      <c r="W323" s="25"/>
      <c r="X323" s="25"/>
      <c r="Y323" s="25"/>
      <c r="Z323" s="25"/>
    </row>
    <row r="324" ht="15.0" customHeight="1">
      <c r="A324" s="8" t="s">
        <v>674</v>
      </c>
      <c r="B324" s="123"/>
      <c r="C324" s="123"/>
      <c r="D324" s="124"/>
      <c r="E324" s="125"/>
      <c r="F324" s="126"/>
      <c r="G324" s="126"/>
      <c r="H324" s="125"/>
      <c r="I324" s="127"/>
      <c r="J324" s="126"/>
      <c r="K324" s="128"/>
      <c r="L324" s="128"/>
      <c r="M324" s="129">
        <f t="shared" si="1"/>
        <v>0</v>
      </c>
      <c r="N324" s="25"/>
      <c r="O324" s="25"/>
      <c r="P324" s="25"/>
      <c r="Q324" s="25"/>
      <c r="R324" s="25"/>
      <c r="S324" s="25"/>
      <c r="T324" s="25"/>
      <c r="U324" s="25"/>
      <c r="V324" s="25"/>
      <c r="W324" s="25"/>
      <c r="X324" s="25"/>
      <c r="Y324" s="25"/>
      <c r="Z324" s="25"/>
    </row>
    <row r="325" ht="15.0" customHeight="1">
      <c r="A325" s="18" t="s">
        <v>675</v>
      </c>
      <c r="B325" s="130"/>
      <c r="C325" s="130"/>
      <c r="D325" s="131"/>
      <c r="E325" s="132"/>
      <c r="F325" s="132"/>
      <c r="G325" s="133"/>
      <c r="H325" s="133"/>
      <c r="I325" s="134"/>
      <c r="J325" s="132"/>
      <c r="K325" s="132"/>
      <c r="L325" s="132"/>
      <c r="M325" s="135">
        <f t="shared" si="1"/>
        <v>0</v>
      </c>
      <c r="N325" s="25"/>
      <c r="O325" s="25"/>
      <c r="P325" s="25"/>
      <c r="Q325" s="25"/>
      <c r="R325" s="25"/>
      <c r="S325" s="25"/>
      <c r="T325" s="25"/>
      <c r="U325" s="25"/>
      <c r="V325" s="25"/>
      <c r="W325" s="25"/>
      <c r="X325" s="25"/>
      <c r="Y325" s="25"/>
      <c r="Z325" s="25"/>
    </row>
    <row r="326" ht="15.0" customHeight="1">
      <c r="A326" s="8" t="s">
        <v>676</v>
      </c>
      <c r="B326" s="123"/>
      <c r="C326" s="123"/>
      <c r="D326" s="124"/>
      <c r="E326" s="125"/>
      <c r="F326" s="126"/>
      <c r="G326" s="126"/>
      <c r="H326" s="125"/>
      <c r="I326" s="127"/>
      <c r="J326" s="126"/>
      <c r="K326" s="128"/>
      <c r="L326" s="128"/>
      <c r="M326" s="129">
        <f t="shared" si="1"/>
        <v>0</v>
      </c>
      <c r="N326" s="25"/>
      <c r="O326" s="25"/>
      <c r="P326" s="25"/>
      <c r="Q326" s="25"/>
      <c r="R326" s="25"/>
      <c r="S326" s="25"/>
      <c r="T326" s="25"/>
      <c r="U326" s="25"/>
      <c r="V326" s="25"/>
      <c r="W326" s="25"/>
      <c r="X326" s="25"/>
      <c r="Y326" s="25"/>
      <c r="Z326" s="25"/>
    </row>
    <row r="327" ht="15.0" customHeight="1">
      <c r="A327" s="18" t="s">
        <v>677</v>
      </c>
      <c r="B327" s="130"/>
      <c r="C327" s="130"/>
      <c r="D327" s="131"/>
      <c r="E327" s="132"/>
      <c r="F327" s="132"/>
      <c r="G327" s="133"/>
      <c r="H327" s="133"/>
      <c r="I327" s="134"/>
      <c r="J327" s="132"/>
      <c r="K327" s="132"/>
      <c r="L327" s="132"/>
      <c r="M327" s="135">
        <f t="shared" si="1"/>
        <v>0</v>
      </c>
      <c r="N327" s="25"/>
      <c r="O327" s="25"/>
      <c r="P327" s="25"/>
      <c r="Q327" s="25"/>
      <c r="R327" s="25"/>
      <c r="S327" s="25"/>
      <c r="T327" s="25"/>
      <c r="U327" s="25"/>
      <c r="V327" s="25"/>
      <c r="W327" s="25"/>
      <c r="X327" s="25"/>
      <c r="Y327" s="25"/>
      <c r="Z327" s="25"/>
    </row>
    <row r="328" ht="15.0" customHeight="1">
      <c r="A328" s="8" t="s">
        <v>678</v>
      </c>
      <c r="B328" s="123"/>
      <c r="C328" s="123"/>
      <c r="D328" s="124"/>
      <c r="E328" s="125"/>
      <c r="F328" s="126"/>
      <c r="G328" s="126"/>
      <c r="H328" s="125"/>
      <c r="I328" s="127"/>
      <c r="J328" s="126"/>
      <c r="K328" s="128"/>
      <c r="L328" s="128"/>
      <c r="M328" s="129">
        <f t="shared" si="1"/>
        <v>0</v>
      </c>
      <c r="N328" s="25"/>
      <c r="O328" s="25"/>
      <c r="P328" s="25"/>
      <c r="Q328" s="25"/>
      <c r="R328" s="25"/>
      <c r="S328" s="25"/>
      <c r="T328" s="25"/>
      <c r="U328" s="25"/>
      <c r="V328" s="25"/>
      <c r="W328" s="25"/>
      <c r="X328" s="25"/>
      <c r="Y328" s="25"/>
      <c r="Z328" s="25"/>
    </row>
    <row r="329" ht="15.0" customHeight="1">
      <c r="A329" s="18" t="s">
        <v>679</v>
      </c>
      <c r="B329" s="130"/>
      <c r="C329" s="130"/>
      <c r="D329" s="131"/>
      <c r="E329" s="132"/>
      <c r="F329" s="132"/>
      <c r="G329" s="133"/>
      <c r="H329" s="133"/>
      <c r="I329" s="134"/>
      <c r="J329" s="132"/>
      <c r="K329" s="132"/>
      <c r="L329" s="132"/>
      <c r="M329" s="135">
        <f t="shared" si="1"/>
        <v>0</v>
      </c>
      <c r="N329" s="25"/>
      <c r="O329" s="136"/>
      <c r="P329" s="25"/>
      <c r="Q329" s="25"/>
      <c r="R329" s="25"/>
      <c r="S329" s="25"/>
      <c r="T329" s="25"/>
      <c r="U329" s="25"/>
      <c r="V329" s="25"/>
      <c r="W329" s="25"/>
      <c r="X329" s="25"/>
      <c r="Y329" s="25"/>
      <c r="Z329" s="25"/>
    </row>
    <row r="330" ht="15.0" customHeight="1">
      <c r="A330" s="8" t="s">
        <v>680</v>
      </c>
      <c r="B330" s="123"/>
      <c r="C330" s="123"/>
      <c r="D330" s="124"/>
      <c r="E330" s="125"/>
      <c r="F330" s="126"/>
      <c r="G330" s="126"/>
      <c r="H330" s="125"/>
      <c r="I330" s="127"/>
      <c r="J330" s="126"/>
      <c r="K330" s="128"/>
      <c r="L330" s="128"/>
      <c r="M330" s="129">
        <f t="shared" si="1"/>
        <v>0</v>
      </c>
      <c r="N330" s="25"/>
      <c r="O330" s="25"/>
      <c r="P330" s="25"/>
      <c r="Q330" s="25"/>
      <c r="R330" s="25"/>
      <c r="S330" s="25"/>
      <c r="T330" s="25"/>
      <c r="U330" s="25"/>
      <c r="V330" s="25"/>
      <c r="W330" s="25"/>
      <c r="X330" s="25"/>
      <c r="Y330" s="25"/>
      <c r="Z330" s="25"/>
    </row>
    <row r="331" ht="15.0" customHeight="1">
      <c r="A331" s="18" t="s">
        <v>681</v>
      </c>
      <c r="B331" s="130"/>
      <c r="C331" s="130"/>
      <c r="D331" s="131"/>
      <c r="E331" s="132"/>
      <c r="F331" s="132"/>
      <c r="G331" s="133"/>
      <c r="H331" s="133"/>
      <c r="I331" s="134"/>
      <c r="J331" s="132"/>
      <c r="K331" s="132"/>
      <c r="L331" s="132"/>
      <c r="M331" s="135">
        <f t="shared" si="1"/>
        <v>0</v>
      </c>
      <c r="N331" s="25"/>
      <c r="O331" s="25"/>
      <c r="P331" s="25"/>
      <c r="Q331" s="25"/>
      <c r="R331" s="25"/>
      <c r="S331" s="25"/>
      <c r="T331" s="25"/>
      <c r="U331" s="25"/>
      <c r="V331" s="25"/>
      <c r="W331" s="25"/>
      <c r="X331" s="25"/>
      <c r="Y331" s="25"/>
      <c r="Z331" s="25"/>
    </row>
    <row r="332" ht="15.0" customHeight="1">
      <c r="A332" s="8" t="s">
        <v>682</v>
      </c>
      <c r="B332" s="123"/>
      <c r="C332" s="123"/>
      <c r="D332" s="124"/>
      <c r="E332" s="125"/>
      <c r="F332" s="126"/>
      <c r="G332" s="126"/>
      <c r="H332" s="125"/>
      <c r="I332" s="127"/>
      <c r="J332" s="126"/>
      <c r="K332" s="128"/>
      <c r="L332" s="128"/>
      <c r="M332" s="129">
        <f t="shared" si="1"/>
        <v>0</v>
      </c>
      <c r="N332" s="25"/>
      <c r="O332" s="25"/>
      <c r="P332" s="25"/>
      <c r="Q332" s="25"/>
      <c r="R332" s="25"/>
      <c r="S332" s="25"/>
      <c r="T332" s="25"/>
      <c r="U332" s="25"/>
      <c r="V332" s="25"/>
      <c r="W332" s="25"/>
      <c r="X332" s="25"/>
      <c r="Y332" s="25"/>
      <c r="Z332" s="25"/>
    </row>
    <row r="333" ht="15.0" customHeight="1">
      <c r="A333" s="18" t="s">
        <v>683</v>
      </c>
      <c r="B333" s="130"/>
      <c r="C333" s="130"/>
      <c r="D333" s="131"/>
      <c r="E333" s="132"/>
      <c r="F333" s="132"/>
      <c r="G333" s="133"/>
      <c r="H333" s="133"/>
      <c r="I333" s="134"/>
      <c r="J333" s="132"/>
      <c r="K333" s="132"/>
      <c r="L333" s="132"/>
      <c r="M333" s="135">
        <f t="shared" si="1"/>
        <v>0</v>
      </c>
      <c r="N333" s="25"/>
      <c r="O333" s="25"/>
      <c r="P333" s="25"/>
      <c r="Q333" s="25"/>
      <c r="R333" s="25"/>
      <c r="S333" s="25"/>
      <c r="T333" s="25"/>
      <c r="U333" s="25"/>
      <c r="V333" s="25"/>
      <c r="W333" s="25"/>
      <c r="X333" s="25"/>
      <c r="Y333" s="25"/>
      <c r="Z333" s="25"/>
    </row>
    <row r="334" ht="15.0" customHeight="1">
      <c r="A334" s="8" t="s">
        <v>684</v>
      </c>
      <c r="B334" s="123"/>
      <c r="C334" s="123"/>
      <c r="D334" s="124"/>
      <c r="E334" s="125"/>
      <c r="F334" s="126"/>
      <c r="G334" s="126"/>
      <c r="H334" s="125"/>
      <c r="I334" s="127"/>
      <c r="J334" s="126"/>
      <c r="K334" s="128"/>
      <c r="L334" s="128"/>
      <c r="M334" s="129">
        <f t="shared" si="1"/>
        <v>0</v>
      </c>
      <c r="N334" s="25"/>
      <c r="O334" s="25"/>
      <c r="P334" s="25"/>
      <c r="Q334" s="25"/>
      <c r="R334" s="25"/>
      <c r="S334" s="25"/>
      <c r="T334" s="25"/>
      <c r="U334" s="25"/>
      <c r="V334" s="25"/>
      <c r="W334" s="25"/>
      <c r="X334" s="25"/>
      <c r="Y334" s="25"/>
      <c r="Z334" s="25"/>
    </row>
    <row r="335" ht="15.0" customHeight="1">
      <c r="A335" s="18" t="s">
        <v>685</v>
      </c>
      <c r="B335" s="130"/>
      <c r="C335" s="130"/>
      <c r="D335" s="131"/>
      <c r="E335" s="132"/>
      <c r="F335" s="132"/>
      <c r="G335" s="133"/>
      <c r="H335" s="133"/>
      <c r="I335" s="134"/>
      <c r="J335" s="132"/>
      <c r="K335" s="132"/>
      <c r="L335" s="132"/>
      <c r="M335" s="135">
        <f t="shared" si="1"/>
        <v>0</v>
      </c>
      <c r="N335" s="25"/>
      <c r="O335" s="25"/>
      <c r="P335" s="25"/>
      <c r="Q335" s="25"/>
      <c r="R335" s="25"/>
      <c r="S335" s="25"/>
      <c r="T335" s="25"/>
      <c r="U335" s="25"/>
      <c r="V335" s="25"/>
      <c r="W335" s="25"/>
      <c r="X335" s="25"/>
      <c r="Y335" s="25"/>
      <c r="Z335" s="25"/>
    </row>
    <row r="336" ht="15.0" customHeight="1">
      <c r="A336" s="8" t="s">
        <v>686</v>
      </c>
      <c r="B336" s="123"/>
      <c r="C336" s="123"/>
      <c r="D336" s="124"/>
      <c r="E336" s="125"/>
      <c r="F336" s="126"/>
      <c r="G336" s="126"/>
      <c r="H336" s="125"/>
      <c r="I336" s="127"/>
      <c r="J336" s="126"/>
      <c r="K336" s="128"/>
      <c r="L336" s="128"/>
      <c r="M336" s="129">
        <f t="shared" si="1"/>
        <v>0</v>
      </c>
      <c r="N336" s="25"/>
      <c r="O336" s="25"/>
      <c r="P336" s="25"/>
      <c r="Q336" s="25"/>
      <c r="R336" s="25"/>
      <c r="S336" s="25"/>
      <c r="T336" s="25"/>
      <c r="U336" s="25"/>
      <c r="V336" s="25"/>
      <c r="W336" s="25"/>
      <c r="X336" s="25"/>
      <c r="Y336" s="25"/>
      <c r="Z336" s="25"/>
    </row>
    <row r="337" ht="15.0" customHeight="1">
      <c r="A337" s="18" t="s">
        <v>687</v>
      </c>
      <c r="B337" s="130"/>
      <c r="C337" s="130"/>
      <c r="D337" s="131"/>
      <c r="E337" s="132"/>
      <c r="F337" s="132"/>
      <c r="G337" s="133"/>
      <c r="H337" s="133"/>
      <c r="I337" s="134"/>
      <c r="J337" s="132"/>
      <c r="K337" s="132"/>
      <c r="L337" s="132"/>
      <c r="M337" s="135">
        <f t="shared" si="1"/>
        <v>0</v>
      </c>
      <c r="N337" s="25"/>
      <c r="O337" s="25"/>
      <c r="P337" s="25"/>
      <c r="Q337" s="25"/>
      <c r="R337" s="25"/>
      <c r="S337" s="25"/>
      <c r="T337" s="25"/>
      <c r="U337" s="25"/>
      <c r="V337" s="25"/>
      <c r="W337" s="25"/>
      <c r="X337" s="25"/>
      <c r="Y337" s="25"/>
      <c r="Z337" s="25"/>
    </row>
    <row r="338" ht="15.0" customHeight="1">
      <c r="A338" s="8" t="s">
        <v>688</v>
      </c>
      <c r="B338" s="123"/>
      <c r="C338" s="123"/>
      <c r="D338" s="124"/>
      <c r="E338" s="125"/>
      <c r="F338" s="126"/>
      <c r="G338" s="126"/>
      <c r="H338" s="125"/>
      <c r="I338" s="127"/>
      <c r="J338" s="126"/>
      <c r="K338" s="128"/>
      <c r="L338" s="128"/>
      <c r="M338" s="129">
        <f t="shared" si="1"/>
        <v>0</v>
      </c>
      <c r="N338" s="25"/>
      <c r="O338" s="25"/>
      <c r="P338" s="25"/>
      <c r="Q338" s="25"/>
      <c r="R338" s="25"/>
      <c r="S338" s="25"/>
      <c r="T338" s="25"/>
      <c r="U338" s="25"/>
      <c r="V338" s="25"/>
      <c r="W338" s="25"/>
      <c r="X338" s="25"/>
      <c r="Y338" s="25"/>
      <c r="Z338" s="25"/>
    </row>
    <row r="339" ht="15.0" customHeight="1">
      <c r="A339" s="18" t="s">
        <v>689</v>
      </c>
      <c r="B339" s="130"/>
      <c r="C339" s="130"/>
      <c r="D339" s="131"/>
      <c r="E339" s="132"/>
      <c r="F339" s="132"/>
      <c r="G339" s="133"/>
      <c r="H339" s="133"/>
      <c r="I339" s="134"/>
      <c r="J339" s="132"/>
      <c r="K339" s="132"/>
      <c r="L339" s="132"/>
      <c r="M339" s="135">
        <f t="shared" si="1"/>
        <v>0</v>
      </c>
      <c r="N339" s="25"/>
      <c r="O339" s="25"/>
      <c r="P339" s="25"/>
      <c r="Q339" s="25"/>
      <c r="R339" s="25"/>
      <c r="S339" s="25"/>
      <c r="T339" s="25"/>
      <c r="U339" s="25"/>
      <c r="V339" s="25"/>
      <c r="W339" s="25"/>
      <c r="X339" s="25"/>
      <c r="Y339" s="25"/>
      <c r="Z339" s="25"/>
    </row>
    <row r="340" ht="15.0" customHeight="1">
      <c r="A340" s="8" t="s">
        <v>690</v>
      </c>
      <c r="B340" s="123"/>
      <c r="C340" s="123"/>
      <c r="D340" s="124"/>
      <c r="E340" s="125"/>
      <c r="F340" s="126"/>
      <c r="G340" s="126"/>
      <c r="H340" s="125"/>
      <c r="I340" s="127"/>
      <c r="J340" s="126"/>
      <c r="K340" s="128"/>
      <c r="L340" s="128"/>
      <c r="M340" s="129">
        <f t="shared" si="1"/>
        <v>0</v>
      </c>
      <c r="N340" s="25"/>
      <c r="O340" s="25"/>
      <c r="P340" s="25"/>
      <c r="Q340" s="25"/>
      <c r="R340" s="25"/>
      <c r="S340" s="25"/>
      <c r="T340" s="25"/>
      <c r="U340" s="25"/>
      <c r="V340" s="25"/>
      <c r="W340" s="25"/>
      <c r="X340" s="25"/>
      <c r="Y340" s="25"/>
      <c r="Z340" s="25"/>
    </row>
    <row r="341" ht="15.0" customHeight="1">
      <c r="A341" s="18" t="s">
        <v>691</v>
      </c>
      <c r="B341" s="130"/>
      <c r="C341" s="130"/>
      <c r="D341" s="131"/>
      <c r="E341" s="132"/>
      <c r="F341" s="132"/>
      <c r="G341" s="133"/>
      <c r="H341" s="133"/>
      <c r="I341" s="134"/>
      <c r="J341" s="132"/>
      <c r="K341" s="132"/>
      <c r="L341" s="132"/>
      <c r="M341" s="135">
        <f t="shared" si="1"/>
        <v>0</v>
      </c>
      <c r="N341" s="25"/>
      <c r="O341" s="25"/>
      <c r="P341" s="25"/>
      <c r="Q341" s="25"/>
      <c r="R341" s="25"/>
      <c r="S341" s="25"/>
      <c r="T341" s="25"/>
      <c r="U341" s="25"/>
      <c r="V341" s="25"/>
      <c r="W341" s="25"/>
      <c r="X341" s="25"/>
      <c r="Y341" s="25"/>
      <c r="Z341" s="25"/>
    </row>
    <row r="342" ht="15.0" customHeight="1">
      <c r="A342" s="8" t="s">
        <v>692</v>
      </c>
      <c r="B342" s="123"/>
      <c r="C342" s="123"/>
      <c r="D342" s="124"/>
      <c r="E342" s="125"/>
      <c r="F342" s="126"/>
      <c r="G342" s="126"/>
      <c r="H342" s="125"/>
      <c r="I342" s="127"/>
      <c r="J342" s="126"/>
      <c r="K342" s="128"/>
      <c r="L342" s="128"/>
      <c r="M342" s="129">
        <f t="shared" si="1"/>
        <v>0</v>
      </c>
      <c r="N342" s="25"/>
      <c r="O342" s="25"/>
      <c r="P342" s="25"/>
      <c r="Q342" s="25"/>
      <c r="R342" s="25"/>
      <c r="S342" s="25"/>
      <c r="T342" s="25"/>
      <c r="U342" s="25"/>
      <c r="V342" s="25"/>
      <c r="W342" s="25"/>
      <c r="X342" s="25"/>
      <c r="Y342" s="25"/>
      <c r="Z342" s="25"/>
    </row>
    <row r="343" ht="15.0" customHeight="1">
      <c r="A343" s="18" t="s">
        <v>693</v>
      </c>
      <c r="B343" s="130"/>
      <c r="C343" s="130"/>
      <c r="D343" s="131"/>
      <c r="E343" s="132"/>
      <c r="F343" s="132"/>
      <c r="G343" s="133"/>
      <c r="H343" s="133"/>
      <c r="I343" s="134"/>
      <c r="J343" s="132"/>
      <c r="K343" s="132"/>
      <c r="L343" s="132"/>
      <c r="M343" s="135">
        <f t="shared" si="1"/>
        <v>0</v>
      </c>
      <c r="N343" s="25"/>
      <c r="O343" s="25"/>
      <c r="P343" s="25"/>
      <c r="Q343" s="25"/>
      <c r="R343" s="25"/>
      <c r="S343" s="25"/>
      <c r="T343" s="25"/>
      <c r="U343" s="25"/>
      <c r="V343" s="25"/>
      <c r="W343" s="25"/>
      <c r="X343" s="25"/>
      <c r="Y343" s="25"/>
      <c r="Z343" s="25"/>
    </row>
    <row r="344" ht="15.0" customHeight="1">
      <c r="A344" s="8" t="s">
        <v>694</v>
      </c>
      <c r="B344" s="123"/>
      <c r="C344" s="123"/>
      <c r="D344" s="124"/>
      <c r="E344" s="125"/>
      <c r="F344" s="126"/>
      <c r="G344" s="126"/>
      <c r="H344" s="125"/>
      <c r="I344" s="127"/>
      <c r="J344" s="126"/>
      <c r="K344" s="128"/>
      <c r="L344" s="128"/>
      <c r="M344" s="129">
        <f t="shared" si="1"/>
        <v>0</v>
      </c>
      <c r="N344" s="25"/>
      <c r="O344" s="25"/>
      <c r="P344" s="25"/>
      <c r="Q344" s="25"/>
      <c r="R344" s="25"/>
      <c r="S344" s="25"/>
      <c r="T344" s="25"/>
      <c r="U344" s="25"/>
      <c r="V344" s="25"/>
      <c r="W344" s="25"/>
      <c r="X344" s="25"/>
      <c r="Y344" s="25"/>
      <c r="Z344" s="25"/>
    </row>
    <row r="345" ht="15.0" customHeight="1">
      <c r="A345" s="18" t="s">
        <v>695</v>
      </c>
      <c r="B345" s="130"/>
      <c r="C345" s="130"/>
      <c r="D345" s="131"/>
      <c r="E345" s="132"/>
      <c r="F345" s="132"/>
      <c r="G345" s="133"/>
      <c r="H345" s="133"/>
      <c r="I345" s="134"/>
      <c r="J345" s="132"/>
      <c r="K345" s="132"/>
      <c r="L345" s="132"/>
      <c r="M345" s="135">
        <f t="shared" si="1"/>
        <v>0</v>
      </c>
      <c r="N345" s="25"/>
      <c r="O345" s="25"/>
      <c r="P345" s="25"/>
      <c r="Q345" s="25"/>
      <c r="R345" s="25"/>
      <c r="S345" s="25"/>
      <c r="T345" s="25"/>
      <c r="U345" s="25"/>
      <c r="V345" s="25"/>
      <c r="W345" s="25"/>
      <c r="X345" s="25"/>
      <c r="Y345" s="25"/>
      <c r="Z345" s="25"/>
    </row>
    <row r="346" ht="15.0" customHeight="1">
      <c r="A346" s="8" t="s">
        <v>696</v>
      </c>
      <c r="B346" s="123"/>
      <c r="C346" s="123"/>
      <c r="D346" s="124"/>
      <c r="E346" s="125"/>
      <c r="F346" s="126"/>
      <c r="G346" s="126"/>
      <c r="H346" s="125"/>
      <c r="I346" s="127"/>
      <c r="J346" s="126"/>
      <c r="K346" s="128"/>
      <c r="L346" s="128"/>
      <c r="M346" s="129">
        <f t="shared" si="1"/>
        <v>0</v>
      </c>
      <c r="N346" s="25"/>
      <c r="O346" s="25"/>
      <c r="P346" s="25"/>
      <c r="Q346" s="25"/>
      <c r="R346" s="25"/>
      <c r="S346" s="25"/>
      <c r="T346" s="25"/>
      <c r="U346" s="25"/>
      <c r="V346" s="25"/>
      <c r="W346" s="25"/>
      <c r="X346" s="25"/>
      <c r="Y346" s="25"/>
      <c r="Z346" s="25"/>
    </row>
    <row r="347" ht="15.0" customHeight="1">
      <c r="A347" s="18" t="s">
        <v>697</v>
      </c>
      <c r="B347" s="130"/>
      <c r="C347" s="130"/>
      <c r="D347" s="131"/>
      <c r="E347" s="132"/>
      <c r="F347" s="132"/>
      <c r="G347" s="133"/>
      <c r="H347" s="133"/>
      <c r="I347" s="134"/>
      <c r="J347" s="132"/>
      <c r="K347" s="132"/>
      <c r="L347" s="132"/>
      <c r="M347" s="135">
        <f t="shared" si="1"/>
        <v>0</v>
      </c>
      <c r="N347" s="25"/>
      <c r="O347" s="25"/>
      <c r="P347" s="25"/>
      <c r="Q347" s="25"/>
      <c r="R347" s="25"/>
      <c r="S347" s="25"/>
      <c r="T347" s="25"/>
      <c r="U347" s="25"/>
      <c r="V347" s="25"/>
      <c r="W347" s="25"/>
      <c r="X347" s="25"/>
      <c r="Y347" s="25"/>
      <c r="Z347" s="25"/>
    </row>
    <row r="348" ht="15.0" customHeight="1">
      <c r="A348" s="8" t="s">
        <v>698</v>
      </c>
      <c r="B348" s="123"/>
      <c r="C348" s="123"/>
      <c r="D348" s="124"/>
      <c r="E348" s="125"/>
      <c r="F348" s="126"/>
      <c r="G348" s="126"/>
      <c r="H348" s="125"/>
      <c r="I348" s="127"/>
      <c r="J348" s="126"/>
      <c r="K348" s="128"/>
      <c r="L348" s="128"/>
      <c r="M348" s="129">
        <f t="shared" si="1"/>
        <v>0</v>
      </c>
      <c r="N348" s="25"/>
      <c r="O348" s="25"/>
      <c r="P348" s="25"/>
      <c r="Q348" s="25"/>
      <c r="R348" s="25"/>
      <c r="S348" s="25"/>
      <c r="T348" s="25"/>
      <c r="U348" s="25"/>
      <c r="V348" s="25"/>
      <c r="W348" s="25"/>
      <c r="X348" s="25"/>
      <c r="Y348" s="25"/>
      <c r="Z348" s="25"/>
    </row>
    <row r="349" ht="15.0" customHeight="1">
      <c r="A349" s="18" t="s">
        <v>699</v>
      </c>
      <c r="B349" s="130"/>
      <c r="C349" s="130"/>
      <c r="D349" s="131"/>
      <c r="E349" s="132"/>
      <c r="F349" s="132"/>
      <c r="G349" s="133"/>
      <c r="H349" s="133"/>
      <c r="I349" s="134"/>
      <c r="J349" s="132"/>
      <c r="K349" s="132"/>
      <c r="L349" s="132"/>
      <c r="M349" s="135">
        <f t="shared" si="1"/>
        <v>0</v>
      </c>
      <c r="N349" s="25"/>
      <c r="O349" s="25"/>
      <c r="P349" s="25"/>
      <c r="Q349" s="25"/>
      <c r="R349" s="25"/>
      <c r="S349" s="25"/>
      <c r="T349" s="25"/>
      <c r="U349" s="25"/>
      <c r="V349" s="25"/>
      <c r="W349" s="25"/>
      <c r="X349" s="25"/>
      <c r="Y349" s="25"/>
      <c r="Z349" s="25"/>
    </row>
    <row r="350" ht="15.0" customHeight="1">
      <c r="A350" s="8" t="s">
        <v>700</v>
      </c>
      <c r="B350" s="123"/>
      <c r="C350" s="123"/>
      <c r="D350" s="124"/>
      <c r="E350" s="125"/>
      <c r="F350" s="126"/>
      <c r="G350" s="126"/>
      <c r="H350" s="125"/>
      <c r="I350" s="127"/>
      <c r="J350" s="126"/>
      <c r="K350" s="128"/>
      <c r="L350" s="128"/>
      <c r="M350" s="129">
        <f t="shared" si="1"/>
        <v>0</v>
      </c>
      <c r="N350" s="25"/>
      <c r="O350" s="25"/>
      <c r="P350" s="25"/>
      <c r="Q350" s="25"/>
      <c r="R350" s="25"/>
      <c r="S350" s="25"/>
      <c r="T350" s="25"/>
      <c r="U350" s="25"/>
      <c r="V350" s="25"/>
      <c r="W350" s="25"/>
      <c r="X350" s="25"/>
      <c r="Y350" s="25"/>
      <c r="Z350" s="25"/>
    </row>
    <row r="351" ht="15.0" customHeight="1">
      <c r="A351" s="18" t="s">
        <v>701</v>
      </c>
      <c r="B351" s="130"/>
      <c r="C351" s="130"/>
      <c r="D351" s="131"/>
      <c r="E351" s="132"/>
      <c r="F351" s="132"/>
      <c r="G351" s="133"/>
      <c r="H351" s="133"/>
      <c r="I351" s="134"/>
      <c r="J351" s="132"/>
      <c r="K351" s="132"/>
      <c r="L351" s="132"/>
      <c r="M351" s="135">
        <f t="shared" si="1"/>
        <v>0</v>
      </c>
      <c r="N351" s="25"/>
      <c r="O351" s="25"/>
      <c r="P351" s="25"/>
      <c r="Q351" s="25"/>
      <c r="R351" s="25"/>
      <c r="S351" s="25"/>
      <c r="T351" s="25"/>
      <c r="U351" s="25"/>
      <c r="V351" s="25"/>
      <c r="W351" s="25"/>
      <c r="X351" s="25"/>
      <c r="Y351" s="25"/>
      <c r="Z351" s="25"/>
    </row>
    <row r="352" ht="15.0" customHeight="1">
      <c r="A352" s="8" t="s">
        <v>702</v>
      </c>
      <c r="B352" s="123"/>
      <c r="C352" s="123"/>
      <c r="D352" s="124"/>
      <c r="E352" s="125"/>
      <c r="F352" s="126"/>
      <c r="G352" s="126"/>
      <c r="H352" s="125"/>
      <c r="I352" s="127"/>
      <c r="J352" s="126"/>
      <c r="K352" s="128"/>
      <c r="L352" s="128"/>
      <c r="M352" s="129">
        <f t="shared" si="1"/>
        <v>0</v>
      </c>
      <c r="N352" s="25"/>
      <c r="O352" s="25"/>
      <c r="P352" s="25"/>
      <c r="Q352" s="25"/>
      <c r="R352" s="25"/>
      <c r="S352" s="25"/>
      <c r="T352" s="25"/>
      <c r="U352" s="25"/>
      <c r="V352" s="25"/>
      <c r="W352" s="25"/>
      <c r="X352" s="25"/>
      <c r="Y352" s="25"/>
      <c r="Z352" s="25"/>
    </row>
    <row r="353" ht="15.0" customHeight="1">
      <c r="A353" s="18" t="s">
        <v>703</v>
      </c>
      <c r="B353" s="130"/>
      <c r="C353" s="130"/>
      <c r="D353" s="131"/>
      <c r="E353" s="132"/>
      <c r="F353" s="132"/>
      <c r="G353" s="133"/>
      <c r="H353" s="133"/>
      <c r="I353" s="134"/>
      <c r="J353" s="132"/>
      <c r="K353" s="132"/>
      <c r="L353" s="132"/>
      <c r="M353" s="135">
        <f t="shared" si="1"/>
        <v>0</v>
      </c>
      <c r="N353" s="25"/>
      <c r="O353" s="25"/>
      <c r="P353" s="25"/>
      <c r="Q353" s="25"/>
      <c r="R353" s="25"/>
      <c r="S353" s="25"/>
      <c r="T353" s="25"/>
      <c r="U353" s="25"/>
      <c r="V353" s="25"/>
      <c r="W353" s="25"/>
      <c r="X353" s="25"/>
      <c r="Y353" s="25"/>
      <c r="Z353" s="25"/>
    </row>
    <row r="354">
      <c r="N354" s="25"/>
      <c r="O354" s="25"/>
      <c r="P354" s="25"/>
      <c r="Q354" s="25"/>
      <c r="R354" s="25"/>
      <c r="S354" s="25"/>
      <c r="T354" s="25"/>
      <c r="U354" s="25"/>
      <c r="V354" s="25"/>
      <c r="W354" s="25"/>
      <c r="X354" s="25"/>
      <c r="Y354" s="25"/>
      <c r="Z354" s="25"/>
    </row>
    <row r="355" ht="12.75" hidden="1" customHeight="1">
      <c r="A355" s="137"/>
      <c r="B355" s="138"/>
      <c r="C355" s="138"/>
      <c r="D355" s="139"/>
      <c r="E355" s="138"/>
      <c r="F355" s="138"/>
      <c r="G355" s="138"/>
      <c r="H355" s="138"/>
      <c r="I355" s="139"/>
      <c r="J355" s="138"/>
      <c r="K355" s="138"/>
      <c r="L355" s="138"/>
      <c r="M355" s="140"/>
      <c r="N355" s="138"/>
      <c r="O355" s="138"/>
      <c r="P355" s="138"/>
      <c r="Q355" s="138"/>
      <c r="R355" s="138"/>
      <c r="S355" s="138"/>
      <c r="T355" s="138"/>
      <c r="U355" s="138"/>
      <c r="V355" s="138"/>
      <c r="W355" s="138"/>
      <c r="X355" s="138"/>
      <c r="Y355" s="138"/>
      <c r="Z355" s="138"/>
    </row>
    <row r="356" ht="12.75" hidden="1" customHeight="1">
      <c r="A356" s="137"/>
      <c r="B356" s="138"/>
      <c r="C356" s="138"/>
      <c r="D356" s="139"/>
      <c r="E356" s="138"/>
      <c r="F356" s="138"/>
      <c r="G356" s="138"/>
      <c r="H356" s="138"/>
      <c r="I356" s="139"/>
      <c r="J356" s="138"/>
      <c r="K356" s="138"/>
      <c r="L356" s="138"/>
      <c r="M356" s="140"/>
      <c r="N356" s="138"/>
      <c r="O356" s="138"/>
      <c r="P356" s="138"/>
      <c r="Q356" s="138"/>
      <c r="R356" s="138"/>
      <c r="S356" s="138"/>
      <c r="T356" s="138"/>
      <c r="U356" s="138"/>
      <c r="V356" s="138"/>
      <c r="W356" s="138"/>
      <c r="X356" s="138"/>
      <c r="Y356" s="138"/>
      <c r="Z356" s="138"/>
    </row>
    <row r="357" ht="12.75" hidden="1" customHeight="1">
      <c r="A357" s="137"/>
      <c r="B357" s="138"/>
      <c r="C357" s="138"/>
      <c r="D357" s="139"/>
      <c r="E357" s="138"/>
      <c r="F357" s="138"/>
      <c r="G357" s="138"/>
      <c r="H357" s="138"/>
      <c r="I357" s="139"/>
      <c r="J357" s="138"/>
      <c r="K357" s="138"/>
      <c r="L357" s="138"/>
      <c r="M357" s="140"/>
      <c r="N357" s="138"/>
      <c r="O357" s="138"/>
      <c r="P357" s="138"/>
      <c r="Q357" s="138"/>
      <c r="R357" s="138"/>
      <c r="S357" s="138"/>
      <c r="T357" s="138"/>
      <c r="U357" s="138"/>
      <c r="V357" s="138"/>
      <c r="W357" s="138"/>
      <c r="X357" s="138"/>
      <c r="Y357" s="138"/>
      <c r="Z357" s="138"/>
    </row>
    <row r="358" ht="12.75" hidden="1" customHeight="1">
      <c r="A358" s="137"/>
      <c r="B358" s="138"/>
      <c r="C358" s="138"/>
      <c r="D358" s="139"/>
      <c r="E358" s="138"/>
      <c r="F358" s="138"/>
      <c r="G358" s="138"/>
      <c r="H358" s="138"/>
      <c r="I358" s="139"/>
      <c r="J358" s="138"/>
      <c r="K358" s="138"/>
      <c r="L358" s="138"/>
      <c r="M358" s="140"/>
      <c r="N358" s="138"/>
      <c r="O358" s="138"/>
      <c r="P358" s="138"/>
      <c r="Q358" s="138"/>
      <c r="R358" s="138"/>
      <c r="S358" s="138"/>
      <c r="T358" s="138"/>
      <c r="U358" s="138"/>
      <c r="V358" s="138"/>
      <c r="W358" s="138"/>
      <c r="X358" s="138"/>
      <c r="Y358" s="138"/>
      <c r="Z358" s="138"/>
    </row>
    <row r="359" ht="12.75" hidden="1" customHeight="1">
      <c r="A359" s="137"/>
      <c r="B359" s="138"/>
      <c r="C359" s="138"/>
      <c r="D359" s="139"/>
      <c r="E359" s="138"/>
      <c r="F359" s="138"/>
      <c r="G359" s="138"/>
      <c r="H359" s="138"/>
      <c r="I359" s="139"/>
      <c r="J359" s="138"/>
      <c r="K359" s="138"/>
      <c r="L359" s="138"/>
      <c r="M359" s="140"/>
      <c r="N359" s="138"/>
      <c r="O359" s="138"/>
      <c r="P359" s="138"/>
      <c r="Q359" s="138"/>
      <c r="R359" s="138"/>
      <c r="S359" s="138"/>
      <c r="T359" s="138"/>
      <c r="U359" s="138"/>
      <c r="V359" s="138"/>
      <c r="W359" s="138"/>
      <c r="X359" s="138"/>
      <c r="Y359" s="138"/>
      <c r="Z359" s="138"/>
    </row>
    <row r="360" ht="12.75" hidden="1" customHeight="1">
      <c r="A360" s="137"/>
      <c r="B360" s="138"/>
      <c r="C360" s="138"/>
      <c r="D360" s="139"/>
      <c r="E360" s="138"/>
      <c r="F360" s="138"/>
      <c r="G360" s="138"/>
      <c r="H360" s="138"/>
      <c r="I360" s="139"/>
      <c r="J360" s="138"/>
      <c r="K360" s="138"/>
      <c r="L360" s="138"/>
      <c r="M360" s="140"/>
      <c r="N360" s="138"/>
      <c r="O360" s="138"/>
      <c r="P360" s="138"/>
      <c r="Q360" s="138"/>
      <c r="R360" s="138"/>
      <c r="S360" s="138"/>
      <c r="T360" s="138"/>
      <c r="U360" s="138"/>
      <c r="V360" s="138"/>
      <c r="W360" s="138"/>
      <c r="X360" s="138"/>
      <c r="Y360" s="138"/>
      <c r="Z360" s="138"/>
    </row>
    <row r="361" ht="12.75" hidden="1" customHeight="1">
      <c r="A361" s="137"/>
      <c r="B361" s="138"/>
      <c r="C361" s="138"/>
      <c r="D361" s="139"/>
      <c r="E361" s="138"/>
      <c r="F361" s="138"/>
      <c r="G361" s="138"/>
      <c r="H361" s="138"/>
      <c r="I361" s="139"/>
      <c r="J361" s="138"/>
      <c r="K361" s="138"/>
      <c r="L361" s="138"/>
      <c r="M361" s="140"/>
      <c r="N361" s="138"/>
      <c r="O361" s="138"/>
      <c r="P361" s="138"/>
      <c r="Q361" s="138"/>
      <c r="R361" s="138"/>
      <c r="S361" s="138"/>
      <c r="T361" s="138"/>
      <c r="U361" s="138"/>
      <c r="V361" s="138"/>
      <c r="W361" s="138"/>
      <c r="X361" s="138"/>
      <c r="Y361" s="138"/>
      <c r="Z361" s="138"/>
    </row>
    <row r="362" ht="12.75" hidden="1" customHeight="1">
      <c r="A362" s="137"/>
      <c r="B362" s="138"/>
      <c r="C362" s="138"/>
      <c r="D362" s="139"/>
      <c r="E362" s="138"/>
      <c r="F362" s="138"/>
      <c r="G362" s="138"/>
      <c r="H362" s="138"/>
      <c r="I362" s="139"/>
      <c r="J362" s="138"/>
      <c r="K362" s="138"/>
      <c r="L362" s="138"/>
      <c r="M362" s="140"/>
      <c r="N362" s="138"/>
      <c r="O362" s="138"/>
      <c r="P362" s="138"/>
      <c r="Q362" s="138"/>
      <c r="R362" s="138"/>
      <c r="S362" s="138"/>
      <c r="T362" s="138"/>
      <c r="U362" s="138"/>
      <c r="V362" s="138"/>
      <c r="W362" s="138"/>
      <c r="X362" s="138"/>
      <c r="Y362" s="138"/>
      <c r="Z362" s="138"/>
    </row>
    <row r="363" ht="12.75" hidden="1" customHeight="1">
      <c r="A363" s="137"/>
      <c r="B363" s="138"/>
      <c r="C363" s="138"/>
      <c r="D363" s="139"/>
      <c r="E363" s="138"/>
      <c r="F363" s="138"/>
      <c r="G363" s="138"/>
      <c r="H363" s="138"/>
      <c r="I363" s="139"/>
      <c r="J363" s="138"/>
      <c r="K363" s="138"/>
      <c r="L363" s="138"/>
      <c r="M363" s="140"/>
      <c r="N363" s="138"/>
      <c r="O363" s="138"/>
      <c r="P363" s="138"/>
      <c r="Q363" s="138"/>
      <c r="R363" s="138"/>
      <c r="S363" s="138"/>
      <c r="T363" s="138"/>
      <c r="U363" s="138"/>
      <c r="V363" s="138"/>
      <c r="W363" s="138"/>
      <c r="X363" s="138"/>
      <c r="Y363" s="138"/>
      <c r="Z363" s="138"/>
    </row>
    <row r="364" ht="12.75" hidden="1" customHeight="1">
      <c r="A364" s="137"/>
      <c r="B364" s="138"/>
      <c r="C364" s="138"/>
      <c r="D364" s="139"/>
      <c r="E364" s="138"/>
      <c r="F364" s="138"/>
      <c r="G364" s="138"/>
      <c r="H364" s="138"/>
      <c r="I364" s="139"/>
      <c r="J364" s="138"/>
      <c r="K364" s="138"/>
      <c r="L364" s="138"/>
      <c r="M364" s="140"/>
      <c r="N364" s="138"/>
      <c r="O364" s="138"/>
      <c r="P364" s="138"/>
      <c r="Q364" s="138"/>
      <c r="R364" s="138"/>
      <c r="S364" s="138"/>
      <c r="T364" s="138"/>
      <c r="U364" s="138"/>
      <c r="V364" s="138"/>
      <c r="W364" s="138"/>
      <c r="X364" s="138"/>
      <c r="Y364" s="138"/>
      <c r="Z364" s="138"/>
    </row>
    <row r="365" ht="12.75" hidden="1" customHeight="1">
      <c r="A365" s="137"/>
      <c r="B365" s="138"/>
      <c r="C365" s="138"/>
      <c r="D365" s="139"/>
      <c r="E365" s="138"/>
      <c r="F365" s="138"/>
      <c r="G365" s="138"/>
      <c r="H365" s="138"/>
      <c r="I365" s="139"/>
      <c r="J365" s="138"/>
      <c r="K365" s="138"/>
      <c r="L365" s="138"/>
      <c r="M365" s="140"/>
      <c r="N365" s="138"/>
      <c r="O365" s="138"/>
      <c r="P365" s="138"/>
      <c r="Q365" s="138"/>
      <c r="R365" s="138"/>
      <c r="S365" s="138"/>
      <c r="T365" s="138"/>
      <c r="U365" s="138"/>
      <c r="V365" s="138"/>
      <c r="W365" s="138"/>
      <c r="X365" s="138"/>
      <c r="Y365" s="138"/>
      <c r="Z365" s="138"/>
    </row>
    <row r="366" ht="12.75" hidden="1" customHeight="1">
      <c r="A366" s="137"/>
      <c r="B366" s="138"/>
      <c r="C366" s="138"/>
      <c r="D366" s="139"/>
      <c r="E366" s="138"/>
      <c r="F366" s="138"/>
      <c r="G366" s="138"/>
      <c r="H366" s="138"/>
      <c r="I366" s="139"/>
      <c r="J366" s="138"/>
      <c r="K366" s="138"/>
      <c r="L366" s="138"/>
      <c r="M366" s="140"/>
      <c r="N366" s="138"/>
      <c r="O366" s="138"/>
      <c r="P366" s="138"/>
      <c r="Q366" s="138"/>
      <c r="R366" s="138"/>
      <c r="S366" s="138"/>
      <c r="T366" s="138"/>
      <c r="U366" s="138"/>
      <c r="V366" s="138"/>
      <c r="W366" s="138"/>
      <c r="X366" s="138"/>
      <c r="Y366" s="138"/>
      <c r="Z366" s="138"/>
    </row>
    <row r="367" ht="12.75" hidden="1" customHeight="1">
      <c r="A367" s="137"/>
      <c r="B367" s="138"/>
      <c r="C367" s="138"/>
      <c r="D367" s="139"/>
      <c r="E367" s="138"/>
      <c r="F367" s="138"/>
      <c r="G367" s="138"/>
      <c r="H367" s="138"/>
      <c r="I367" s="139"/>
      <c r="J367" s="138"/>
      <c r="K367" s="138"/>
      <c r="L367" s="138"/>
      <c r="M367" s="140"/>
      <c r="N367" s="138"/>
      <c r="O367" s="138"/>
      <c r="P367" s="138"/>
      <c r="Q367" s="138"/>
      <c r="R367" s="138"/>
      <c r="S367" s="138"/>
      <c r="T367" s="138"/>
      <c r="U367" s="138"/>
      <c r="V367" s="138"/>
      <c r="W367" s="138"/>
      <c r="X367" s="138"/>
      <c r="Y367" s="138"/>
      <c r="Z367" s="138"/>
    </row>
    <row r="368" ht="12.75" hidden="1" customHeight="1">
      <c r="A368" s="137"/>
      <c r="B368" s="138"/>
      <c r="C368" s="138"/>
      <c r="D368" s="139"/>
      <c r="E368" s="138"/>
      <c r="F368" s="138"/>
      <c r="G368" s="138"/>
      <c r="H368" s="138"/>
      <c r="I368" s="139"/>
      <c r="J368" s="138"/>
      <c r="K368" s="138"/>
      <c r="L368" s="138"/>
      <c r="M368" s="140"/>
      <c r="N368" s="138"/>
      <c r="O368" s="138"/>
      <c r="P368" s="138"/>
      <c r="Q368" s="138"/>
      <c r="R368" s="138"/>
      <c r="S368" s="138"/>
      <c r="T368" s="138"/>
      <c r="U368" s="138"/>
      <c r="V368" s="138"/>
      <c r="W368" s="138"/>
      <c r="X368" s="138"/>
      <c r="Y368" s="138"/>
      <c r="Z368" s="138"/>
    </row>
    <row r="369" ht="12.75" hidden="1" customHeight="1">
      <c r="A369" s="137"/>
      <c r="B369" s="138"/>
      <c r="C369" s="138"/>
      <c r="D369" s="139"/>
      <c r="E369" s="138"/>
      <c r="F369" s="138"/>
      <c r="G369" s="138"/>
      <c r="H369" s="138"/>
      <c r="I369" s="139"/>
      <c r="J369" s="138"/>
      <c r="K369" s="138"/>
      <c r="L369" s="138"/>
      <c r="M369" s="140"/>
      <c r="N369" s="138"/>
      <c r="O369" s="138"/>
      <c r="P369" s="138"/>
      <c r="Q369" s="138"/>
      <c r="R369" s="138"/>
      <c r="S369" s="138"/>
      <c r="T369" s="138"/>
      <c r="U369" s="138"/>
      <c r="V369" s="138"/>
      <c r="W369" s="138"/>
      <c r="X369" s="138"/>
      <c r="Y369" s="138"/>
      <c r="Z369" s="138"/>
    </row>
    <row r="370" ht="12.75" hidden="1" customHeight="1">
      <c r="A370" s="137"/>
      <c r="B370" s="138"/>
      <c r="C370" s="138"/>
      <c r="D370" s="139"/>
      <c r="E370" s="138"/>
      <c r="F370" s="138"/>
      <c r="G370" s="138"/>
      <c r="H370" s="138"/>
      <c r="I370" s="139"/>
      <c r="J370" s="138"/>
      <c r="K370" s="138"/>
      <c r="L370" s="138"/>
      <c r="M370" s="140"/>
      <c r="N370" s="138"/>
      <c r="O370" s="138"/>
      <c r="P370" s="138"/>
      <c r="Q370" s="138"/>
      <c r="R370" s="138"/>
      <c r="S370" s="138"/>
      <c r="T370" s="138"/>
      <c r="U370" s="138"/>
      <c r="V370" s="138"/>
      <c r="W370" s="138"/>
      <c r="X370" s="138"/>
      <c r="Y370" s="138"/>
      <c r="Z370" s="138"/>
    </row>
    <row r="371" ht="12.75" hidden="1" customHeight="1">
      <c r="A371" s="137"/>
      <c r="B371" s="138"/>
      <c r="C371" s="138"/>
      <c r="D371" s="139"/>
      <c r="E371" s="138"/>
      <c r="F371" s="138"/>
      <c r="G371" s="138"/>
      <c r="H371" s="138"/>
      <c r="I371" s="139"/>
      <c r="J371" s="138"/>
      <c r="K371" s="138"/>
      <c r="L371" s="138"/>
      <c r="M371" s="140"/>
      <c r="N371" s="138"/>
      <c r="O371" s="138"/>
      <c r="P371" s="138"/>
      <c r="Q371" s="138"/>
      <c r="R371" s="138"/>
      <c r="S371" s="138"/>
      <c r="T371" s="138"/>
      <c r="U371" s="138"/>
      <c r="V371" s="138"/>
      <c r="W371" s="138"/>
      <c r="X371" s="138"/>
      <c r="Y371" s="138"/>
      <c r="Z371" s="138"/>
    </row>
    <row r="372" ht="12.75" hidden="1" customHeight="1">
      <c r="A372" s="137"/>
      <c r="B372" s="138"/>
      <c r="C372" s="138"/>
      <c r="D372" s="139"/>
      <c r="E372" s="138"/>
      <c r="F372" s="138"/>
      <c r="G372" s="138"/>
      <c r="H372" s="138"/>
      <c r="I372" s="139"/>
      <c r="J372" s="138"/>
      <c r="K372" s="138"/>
      <c r="L372" s="138"/>
      <c r="M372" s="140"/>
      <c r="N372" s="138"/>
      <c r="O372" s="138"/>
      <c r="P372" s="138"/>
      <c r="Q372" s="138"/>
      <c r="R372" s="138"/>
      <c r="S372" s="138"/>
      <c r="T372" s="138"/>
      <c r="U372" s="138"/>
      <c r="V372" s="138"/>
      <c r="W372" s="138"/>
      <c r="X372" s="138"/>
      <c r="Y372" s="138"/>
      <c r="Z372" s="138"/>
    </row>
    <row r="373" ht="12.75" hidden="1" customHeight="1">
      <c r="A373" s="137"/>
      <c r="B373" s="138"/>
      <c r="C373" s="138"/>
      <c r="D373" s="139"/>
      <c r="E373" s="138"/>
      <c r="F373" s="138"/>
      <c r="G373" s="138"/>
      <c r="H373" s="138"/>
      <c r="I373" s="139"/>
      <c r="J373" s="138"/>
      <c r="K373" s="138"/>
      <c r="L373" s="138"/>
      <c r="M373" s="140"/>
      <c r="N373" s="138"/>
      <c r="O373" s="138"/>
      <c r="P373" s="138"/>
      <c r="Q373" s="138"/>
      <c r="R373" s="138"/>
      <c r="S373" s="138"/>
      <c r="T373" s="138"/>
      <c r="U373" s="138"/>
      <c r="V373" s="138"/>
      <c r="W373" s="138"/>
      <c r="X373" s="138"/>
      <c r="Y373" s="138"/>
      <c r="Z373" s="138"/>
    </row>
    <row r="374" ht="12.75" hidden="1" customHeight="1">
      <c r="A374" s="137"/>
      <c r="B374" s="138"/>
      <c r="C374" s="138"/>
      <c r="D374" s="139"/>
      <c r="E374" s="138"/>
      <c r="F374" s="138"/>
      <c r="G374" s="138"/>
      <c r="H374" s="138"/>
      <c r="I374" s="139"/>
      <c r="J374" s="138"/>
      <c r="K374" s="138"/>
      <c r="L374" s="138"/>
      <c r="M374" s="140"/>
      <c r="N374" s="138"/>
      <c r="O374" s="138"/>
      <c r="P374" s="138"/>
      <c r="Q374" s="138"/>
      <c r="R374" s="138"/>
      <c r="S374" s="138"/>
      <c r="T374" s="138"/>
      <c r="U374" s="138"/>
      <c r="V374" s="138"/>
      <c r="W374" s="138"/>
      <c r="X374" s="138"/>
      <c r="Y374" s="138"/>
      <c r="Z374" s="138"/>
    </row>
    <row r="375" ht="12.75" hidden="1" customHeight="1">
      <c r="A375" s="137"/>
      <c r="B375" s="138"/>
      <c r="C375" s="138"/>
      <c r="D375" s="139"/>
      <c r="E375" s="138"/>
      <c r="F375" s="138"/>
      <c r="G375" s="138"/>
      <c r="H375" s="138"/>
      <c r="I375" s="139"/>
      <c r="J375" s="138"/>
      <c r="K375" s="138"/>
      <c r="L375" s="138"/>
      <c r="M375" s="140"/>
      <c r="N375" s="138"/>
      <c r="O375" s="138"/>
      <c r="P375" s="138"/>
      <c r="Q375" s="138"/>
      <c r="R375" s="138"/>
      <c r="S375" s="138"/>
      <c r="T375" s="138"/>
      <c r="U375" s="138"/>
      <c r="V375" s="138"/>
      <c r="W375" s="138"/>
      <c r="X375" s="138"/>
      <c r="Y375" s="138"/>
      <c r="Z375" s="138"/>
    </row>
    <row r="376" ht="12.75" hidden="1" customHeight="1">
      <c r="A376" s="137"/>
      <c r="B376" s="138"/>
      <c r="C376" s="138"/>
      <c r="D376" s="139"/>
      <c r="E376" s="138"/>
      <c r="F376" s="138"/>
      <c r="G376" s="138"/>
      <c r="H376" s="138"/>
      <c r="I376" s="139"/>
      <c r="J376" s="138"/>
      <c r="K376" s="138"/>
      <c r="L376" s="138"/>
      <c r="M376" s="140"/>
      <c r="N376" s="138"/>
      <c r="O376" s="138"/>
      <c r="P376" s="138"/>
      <c r="Q376" s="138"/>
      <c r="R376" s="138"/>
      <c r="S376" s="138"/>
      <c r="T376" s="138"/>
      <c r="U376" s="138"/>
      <c r="V376" s="138"/>
      <c r="W376" s="138"/>
      <c r="X376" s="138"/>
      <c r="Y376" s="138"/>
      <c r="Z376" s="138"/>
    </row>
    <row r="377" ht="12.75" hidden="1" customHeight="1">
      <c r="A377" s="137"/>
      <c r="B377" s="138"/>
      <c r="C377" s="138"/>
      <c r="D377" s="139"/>
      <c r="E377" s="138"/>
      <c r="F377" s="138"/>
      <c r="G377" s="138"/>
      <c r="H377" s="138"/>
      <c r="I377" s="139"/>
      <c r="J377" s="138"/>
      <c r="K377" s="138"/>
      <c r="L377" s="138"/>
      <c r="M377" s="140"/>
      <c r="N377" s="138"/>
      <c r="O377" s="138"/>
      <c r="P377" s="138"/>
      <c r="Q377" s="138"/>
      <c r="R377" s="138"/>
      <c r="S377" s="138"/>
      <c r="T377" s="138"/>
      <c r="U377" s="138"/>
      <c r="V377" s="138"/>
      <c r="W377" s="138"/>
      <c r="X377" s="138"/>
      <c r="Y377" s="138"/>
      <c r="Z377" s="138"/>
    </row>
    <row r="378" ht="12.75" hidden="1" customHeight="1">
      <c r="A378" s="137"/>
      <c r="B378" s="138"/>
      <c r="C378" s="138"/>
      <c r="D378" s="139"/>
      <c r="E378" s="138"/>
      <c r="F378" s="138"/>
      <c r="G378" s="138"/>
      <c r="H378" s="138"/>
      <c r="I378" s="139"/>
      <c r="J378" s="138"/>
      <c r="K378" s="138"/>
      <c r="L378" s="138"/>
      <c r="M378" s="140"/>
      <c r="N378" s="138"/>
      <c r="O378" s="138"/>
      <c r="P378" s="138"/>
      <c r="Q378" s="138"/>
      <c r="R378" s="138"/>
      <c r="S378" s="138"/>
      <c r="T378" s="138"/>
      <c r="U378" s="138"/>
      <c r="V378" s="138"/>
      <c r="W378" s="138"/>
      <c r="X378" s="138"/>
      <c r="Y378" s="138"/>
      <c r="Z378" s="138"/>
    </row>
    <row r="379" ht="12.75" hidden="1" customHeight="1">
      <c r="A379" s="137"/>
      <c r="B379" s="138"/>
      <c r="C379" s="138"/>
      <c r="D379" s="139"/>
      <c r="E379" s="138"/>
      <c r="F379" s="138"/>
      <c r="G379" s="138"/>
      <c r="H379" s="138"/>
      <c r="I379" s="139"/>
      <c r="J379" s="138"/>
      <c r="K379" s="138"/>
      <c r="L379" s="138"/>
      <c r="M379" s="140"/>
      <c r="N379" s="138"/>
      <c r="O379" s="138"/>
      <c r="P379" s="138"/>
      <c r="Q379" s="138"/>
      <c r="R379" s="138"/>
      <c r="S379" s="138"/>
      <c r="T379" s="138"/>
      <c r="U379" s="138"/>
      <c r="V379" s="138"/>
      <c r="W379" s="138"/>
      <c r="X379" s="138"/>
      <c r="Y379" s="138"/>
      <c r="Z379" s="138"/>
    </row>
    <row r="380" ht="12.75" hidden="1" customHeight="1">
      <c r="A380" s="137"/>
      <c r="B380" s="138"/>
      <c r="C380" s="138"/>
      <c r="D380" s="139"/>
      <c r="E380" s="138"/>
      <c r="F380" s="138"/>
      <c r="G380" s="138"/>
      <c r="H380" s="138"/>
      <c r="I380" s="139"/>
      <c r="J380" s="138"/>
      <c r="K380" s="138"/>
      <c r="L380" s="138"/>
      <c r="M380" s="140"/>
      <c r="N380" s="138"/>
      <c r="O380" s="138"/>
      <c r="P380" s="138"/>
      <c r="Q380" s="138"/>
      <c r="R380" s="138"/>
      <c r="S380" s="138"/>
      <c r="T380" s="138"/>
      <c r="U380" s="138"/>
      <c r="V380" s="138"/>
      <c r="W380" s="138"/>
      <c r="X380" s="138"/>
      <c r="Y380" s="138"/>
      <c r="Z380" s="138"/>
    </row>
    <row r="381" ht="12.75" hidden="1" customHeight="1">
      <c r="A381" s="137"/>
      <c r="B381" s="138"/>
      <c r="C381" s="138"/>
      <c r="D381" s="139"/>
      <c r="E381" s="138"/>
      <c r="F381" s="138"/>
      <c r="G381" s="138"/>
      <c r="H381" s="138"/>
      <c r="I381" s="139"/>
      <c r="J381" s="138"/>
      <c r="K381" s="138"/>
      <c r="L381" s="138"/>
      <c r="M381" s="140"/>
      <c r="N381" s="138"/>
      <c r="O381" s="138"/>
      <c r="P381" s="138"/>
      <c r="Q381" s="138"/>
      <c r="R381" s="138"/>
      <c r="S381" s="138"/>
      <c r="T381" s="138"/>
      <c r="U381" s="138"/>
      <c r="V381" s="138"/>
      <c r="W381" s="138"/>
      <c r="X381" s="138"/>
      <c r="Y381" s="138"/>
      <c r="Z381" s="138"/>
    </row>
    <row r="382" ht="12.75" hidden="1" customHeight="1">
      <c r="A382" s="137"/>
      <c r="B382" s="138"/>
      <c r="C382" s="138"/>
      <c r="D382" s="139"/>
      <c r="E382" s="138"/>
      <c r="F382" s="138"/>
      <c r="G382" s="138"/>
      <c r="H382" s="138"/>
      <c r="I382" s="139"/>
      <c r="J382" s="138"/>
      <c r="K382" s="138"/>
      <c r="L382" s="138"/>
      <c r="M382" s="140"/>
      <c r="N382" s="138"/>
      <c r="O382" s="138"/>
      <c r="P382" s="138"/>
      <c r="Q382" s="138"/>
      <c r="R382" s="138"/>
      <c r="S382" s="138"/>
      <c r="T382" s="138"/>
      <c r="U382" s="138"/>
      <c r="V382" s="138"/>
      <c r="W382" s="138"/>
      <c r="X382" s="138"/>
      <c r="Y382" s="138"/>
      <c r="Z382" s="138"/>
    </row>
    <row r="383" ht="12.75" hidden="1" customHeight="1">
      <c r="A383" s="137"/>
      <c r="B383" s="138"/>
      <c r="C383" s="138"/>
      <c r="D383" s="139"/>
      <c r="E383" s="138"/>
      <c r="F383" s="138"/>
      <c r="G383" s="138"/>
      <c r="H383" s="138"/>
      <c r="I383" s="139"/>
      <c r="J383" s="138"/>
      <c r="K383" s="138"/>
      <c r="L383" s="138"/>
      <c r="M383" s="140"/>
      <c r="N383" s="138"/>
      <c r="O383" s="138"/>
      <c r="P383" s="138"/>
      <c r="Q383" s="138"/>
      <c r="R383" s="138"/>
      <c r="S383" s="138"/>
      <c r="T383" s="138"/>
      <c r="U383" s="138"/>
      <c r="V383" s="138"/>
      <c r="W383" s="138"/>
      <c r="X383" s="138"/>
      <c r="Y383" s="138"/>
      <c r="Z383" s="138"/>
    </row>
    <row r="384" ht="12.75" hidden="1" customHeight="1">
      <c r="A384" s="137"/>
      <c r="B384" s="138"/>
      <c r="C384" s="138"/>
      <c r="D384" s="139"/>
      <c r="E384" s="138"/>
      <c r="F384" s="138"/>
      <c r="G384" s="138"/>
      <c r="H384" s="138"/>
      <c r="I384" s="139"/>
      <c r="J384" s="138"/>
      <c r="K384" s="138"/>
      <c r="L384" s="138"/>
      <c r="M384" s="140"/>
      <c r="N384" s="138"/>
      <c r="O384" s="138"/>
      <c r="P384" s="138"/>
      <c r="Q384" s="138"/>
      <c r="R384" s="138"/>
      <c r="S384" s="138"/>
      <c r="T384" s="138"/>
      <c r="U384" s="138"/>
      <c r="V384" s="138"/>
      <c r="W384" s="138"/>
      <c r="X384" s="138"/>
      <c r="Y384" s="138"/>
      <c r="Z384" s="138"/>
    </row>
    <row r="385" ht="12.75" hidden="1" customHeight="1">
      <c r="A385" s="137"/>
      <c r="B385" s="138"/>
      <c r="C385" s="138"/>
      <c r="D385" s="139"/>
      <c r="E385" s="138"/>
      <c r="F385" s="138"/>
      <c r="G385" s="138"/>
      <c r="H385" s="138"/>
      <c r="I385" s="139"/>
      <c r="J385" s="138"/>
      <c r="K385" s="138"/>
      <c r="L385" s="138"/>
      <c r="M385" s="140"/>
      <c r="N385" s="138"/>
      <c r="O385" s="138"/>
      <c r="P385" s="138"/>
      <c r="Q385" s="138"/>
      <c r="R385" s="138"/>
      <c r="S385" s="138"/>
      <c r="T385" s="138"/>
      <c r="U385" s="138"/>
      <c r="V385" s="138"/>
      <c r="W385" s="138"/>
      <c r="X385" s="138"/>
      <c r="Y385" s="138"/>
      <c r="Z385" s="138"/>
    </row>
    <row r="386" ht="12.75" hidden="1" customHeight="1">
      <c r="A386" s="137"/>
      <c r="B386" s="138"/>
      <c r="C386" s="138"/>
      <c r="D386" s="139"/>
      <c r="E386" s="138"/>
      <c r="F386" s="138"/>
      <c r="G386" s="138"/>
      <c r="H386" s="138"/>
      <c r="I386" s="139"/>
      <c r="J386" s="138"/>
      <c r="K386" s="138"/>
      <c r="L386" s="138"/>
      <c r="M386" s="140"/>
      <c r="N386" s="138"/>
      <c r="O386" s="138"/>
      <c r="P386" s="138"/>
      <c r="Q386" s="138"/>
      <c r="R386" s="138"/>
      <c r="S386" s="138"/>
      <c r="T386" s="138"/>
      <c r="U386" s="138"/>
      <c r="V386" s="138"/>
      <c r="W386" s="138"/>
      <c r="X386" s="138"/>
      <c r="Y386" s="138"/>
      <c r="Z386" s="138"/>
    </row>
    <row r="387" ht="12.75" hidden="1" customHeight="1">
      <c r="A387" s="137"/>
      <c r="B387" s="138"/>
      <c r="C387" s="138"/>
      <c r="D387" s="139"/>
      <c r="E387" s="138"/>
      <c r="F387" s="138"/>
      <c r="G387" s="138"/>
      <c r="H387" s="138"/>
      <c r="I387" s="139"/>
      <c r="J387" s="138"/>
      <c r="K387" s="138"/>
      <c r="L387" s="138"/>
      <c r="M387" s="140"/>
      <c r="N387" s="138"/>
      <c r="O387" s="138"/>
      <c r="P387" s="138"/>
      <c r="Q387" s="138"/>
      <c r="R387" s="138"/>
      <c r="S387" s="138"/>
      <c r="T387" s="138"/>
      <c r="U387" s="138"/>
      <c r="V387" s="138"/>
      <c r="W387" s="138"/>
      <c r="X387" s="138"/>
      <c r="Y387" s="138"/>
      <c r="Z387" s="138"/>
    </row>
    <row r="388" ht="12.75" hidden="1" customHeight="1">
      <c r="A388" s="137"/>
      <c r="B388" s="138"/>
      <c r="C388" s="138"/>
      <c r="D388" s="139"/>
      <c r="E388" s="138"/>
      <c r="F388" s="138"/>
      <c r="G388" s="138"/>
      <c r="H388" s="138"/>
      <c r="I388" s="139"/>
      <c r="J388" s="138"/>
      <c r="K388" s="138"/>
      <c r="L388" s="138"/>
      <c r="M388" s="140"/>
      <c r="N388" s="138"/>
      <c r="O388" s="138"/>
      <c r="P388" s="138"/>
      <c r="Q388" s="138"/>
      <c r="R388" s="138"/>
      <c r="S388" s="138"/>
      <c r="T388" s="138"/>
      <c r="U388" s="138"/>
      <c r="V388" s="138"/>
      <c r="W388" s="138"/>
      <c r="X388" s="138"/>
      <c r="Y388" s="138"/>
      <c r="Z388" s="138"/>
    </row>
    <row r="389" ht="12.75" hidden="1" customHeight="1">
      <c r="A389" s="137"/>
      <c r="B389" s="138"/>
      <c r="C389" s="138"/>
      <c r="D389" s="139"/>
      <c r="E389" s="138"/>
      <c r="F389" s="138"/>
      <c r="G389" s="138"/>
      <c r="H389" s="138"/>
      <c r="I389" s="139"/>
      <c r="J389" s="138"/>
      <c r="K389" s="138"/>
      <c r="L389" s="138"/>
      <c r="M389" s="140"/>
      <c r="N389" s="138"/>
      <c r="O389" s="138"/>
      <c r="P389" s="138"/>
      <c r="Q389" s="138"/>
      <c r="R389" s="138"/>
      <c r="S389" s="138"/>
      <c r="T389" s="138"/>
      <c r="U389" s="138"/>
      <c r="V389" s="138"/>
      <c r="W389" s="138"/>
      <c r="X389" s="138"/>
      <c r="Y389" s="138"/>
      <c r="Z389" s="138"/>
    </row>
    <row r="390" ht="12.75" hidden="1" customHeight="1">
      <c r="A390" s="137"/>
      <c r="B390" s="138"/>
      <c r="C390" s="138"/>
      <c r="D390" s="139"/>
      <c r="E390" s="138"/>
      <c r="F390" s="138"/>
      <c r="G390" s="138"/>
      <c r="H390" s="138"/>
      <c r="I390" s="139"/>
      <c r="J390" s="138"/>
      <c r="K390" s="138"/>
      <c r="L390" s="138"/>
      <c r="M390" s="140"/>
      <c r="N390" s="138"/>
      <c r="O390" s="138"/>
      <c r="P390" s="138"/>
      <c r="Q390" s="138"/>
      <c r="R390" s="138"/>
      <c r="S390" s="138"/>
      <c r="T390" s="138"/>
      <c r="U390" s="138"/>
      <c r="V390" s="138"/>
      <c r="W390" s="138"/>
      <c r="X390" s="138"/>
      <c r="Y390" s="138"/>
      <c r="Z390" s="138"/>
    </row>
    <row r="391" ht="12.75" hidden="1" customHeight="1">
      <c r="A391" s="137"/>
      <c r="B391" s="138"/>
      <c r="C391" s="138"/>
      <c r="D391" s="139"/>
      <c r="E391" s="138"/>
      <c r="F391" s="138"/>
      <c r="G391" s="138"/>
      <c r="H391" s="138"/>
      <c r="I391" s="139"/>
      <c r="J391" s="138"/>
      <c r="K391" s="138"/>
      <c r="L391" s="138"/>
      <c r="M391" s="140"/>
      <c r="N391" s="138"/>
      <c r="O391" s="138"/>
      <c r="P391" s="138"/>
      <c r="Q391" s="138"/>
      <c r="R391" s="138"/>
      <c r="S391" s="138"/>
      <c r="T391" s="138"/>
      <c r="U391" s="138"/>
      <c r="V391" s="138"/>
      <c r="W391" s="138"/>
      <c r="X391" s="138"/>
      <c r="Y391" s="138"/>
      <c r="Z391" s="138"/>
    </row>
    <row r="392" ht="12.75" hidden="1" customHeight="1">
      <c r="A392" s="137"/>
      <c r="B392" s="138"/>
      <c r="C392" s="138"/>
      <c r="D392" s="139"/>
      <c r="E392" s="138"/>
      <c r="F392" s="138"/>
      <c r="G392" s="138"/>
      <c r="H392" s="138"/>
      <c r="I392" s="139"/>
      <c r="J392" s="138"/>
      <c r="K392" s="138"/>
      <c r="L392" s="138"/>
      <c r="M392" s="140"/>
      <c r="N392" s="138"/>
      <c r="O392" s="138"/>
      <c r="P392" s="138"/>
      <c r="Q392" s="138"/>
      <c r="R392" s="138"/>
      <c r="S392" s="138"/>
      <c r="T392" s="138"/>
      <c r="U392" s="138"/>
      <c r="V392" s="138"/>
      <c r="W392" s="138"/>
      <c r="X392" s="138"/>
      <c r="Y392" s="138"/>
      <c r="Z392" s="138"/>
    </row>
    <row r="393" ht="12.75" hidden="1" customHeight="1">
      <c r="A393" s="137"/>
      <c r="B393" s="138"/>
      <c r="C393" s="138"/>
      <c r="D393" s="139"/>
      <c r="E393" s="138"/>
      <c r="F393" s="138"/>
      <c r="G393" s="138"/>
      <c r="H393" s="138"/>
      <c r="I393" s="139"/>
      <c r="J393" s="138"/>
      <c r="K393" s="138"/>
      <c r="L393" s="138"/>
      <c r="M393" s="140"/>
      <c r="N393" s="138"/>
      <c r="O393" s="138"/>
      <c r="P393" s="138"/>
      <c r="Q393" s="138"/>
      <c r="R393" s="138"/>
      <c r="S393" s="138"/>
      <c r="T393" s="138"/>
      <c r="U393" s="138"/>
      <c r="V393" s="138"/>
      <c r="W393" s="138"/>
      <c r="X393" s="138"/>
      <c r="Y393" s="138"/>
      <c r="Z393" s="138"/>
    </row>
    <row r="394" ht="12.75" hidden="1" customHeight="1">
      <c r="A394" s="137"/>
      <c r="B394" s="138"/>
      <c r="C394" s="138"/>
      <c r="D394" s="139"/>
      <c r="E394" s="138"/>
      <c r="F394" s="138"/>
      <c r="G394" s="138"/>
      <c r="H394" s="138"/>
      <c r="I394" s="139"/>
      <c r="J394" s="138"/>
      <c r="K394" s="138"/>
      <c r="L394" s="138"/>
      <c r="M394" s="140"/>
      <c r="N394" s="138"/>
      <c r="O394" s="138"/>
      <c r="P394" s="138"/>
      <c r="Q394" s="138"/>
      <c r="R394" s="138"/>
      <c r="S394" s="138"/>
      <c r="T394" s="138"/>
      <c r="U394" s="138"/>
      <c r="V394" s="138"/>
      <c r="W394" s="138"/>
      <c r="X394" s="138"/>
      <c r="Y394" s="138"/>
      <c r="Z394" s="138"/>
    </row>
    <row r="395" ht="12.75" hidden="1" customHeight="1">
      <c r="A395" s="137"/>
      <c r="B395" s="138"/>
      <c r="C395" s="138"/>
      <c r="D395" s="139"/>
      <c r="E395" s="138"/>
      <c r="F395" s="138"/>
      <c r="G395" s="138"/>
      <c r="H395" s="138"/>
      <c r="I395" s="139"/>
      <c r="J395" s="138"/>
      <c r="K395" s="138"/>
      <c r="L395" s="138"/>
      <c r="M395" s="140"/>
      <c r="N395" s="138"/>
      <c r="O395" s="138"/>
      <c r="P395" s="138"/>
      <c r="Q395" s="138"/>
      <c r="R395" s="138"/>
      <c r="S395" s="138"/>
      <c r="T395" s="138"/>
      <c r="U395" s="138"/>
      <c r="V395" s="138"/>
      <c r="W395" s="138"/>
      <c r="X395" s="138"/>
      <c r="Y395" s="138"/>
      <c r="Z395" s="138"/>
    </row>
    <row r="396" ht="12.75" hidden="1" customHeight="1">
      <c r="A396" s="137"/>
      <c r="B396" s="138"/>
      <c r="C396" s="138"/>
      <c r="D396" s="139"/>
      <c r="E396" s="138"/>
      <c r="F396" s="138"/>
      <c r="G396" s="138"/>
      <c r="H396" s="138"/>
      <c r="I396" s="139"/>
      <c r="J396" s="138"/>
      <c r="K396" s="138"/>
      <c r="L396" s="138"/>
      <c r="M396" s="140"/>
      <c r="N396" s="138"/>
      <c r="O396" s="138"/>
      <c r="P396" s="138"/>
      <c r="Q396" s="138"/>
      <c r="R396" s="138"/>
      <c r="S396" s="138"/>
      <c r="T396" s="138"/>
      <c r="U396" s="138"/>
      <c r="V396" s="138"/>
      <c r="W396" s="138"/>
      <c r="X396" s="138"/>
      <c r="Y396" s="138"/>
      <c r="Z396" s="138"/>
    </row>
    <row r="397" ht="12.75" hidden="1" customHeight="1">
      <c r="A397" s="137"/>
      <c r="B397" s="138"/>
      <c r="C397" s="138"/>
      <c r="D397" s="139"/>
      <c r="E397" s="138"/>
      <c r="F397" s="138"/>
      <c r="G397" s="138"/>
      <c r="H397" s="138"/>
      <c r="I397" s="139"/>
      <c r="J397" s="138"/>
      <c r="K397" s="138"/>
      <c r="L397" s="138"/>
      <c r="M397" s="140"/>
      <c r="N397" s="138"/>
      <c r="O397" s="138"/>
      <c r="P397" s="138"/>
      <c r="Q397" s="138"/>
      <c r="R397" s="138"/>
      <c r="S397" s="138"/>
      <c r="T397" s="138"/>
      <c r="U397" s="138"/>
      <c r="V397" s="138"/>
      <c r="W397" s="138"/>
      <c r="X397" s="138"/>
      <c r="Y397" s="138"/>
      <c r="Z397" s="138"/>
    </row>
    <row r="398" ht="12.75" hidden="1" customHeight="1">
      <c r="A398" s="137"/>
      <c r="B398" s="138"/>
      <c r="C398" s="138"/>
      <c r="D398" s="139"/>
      <c r="E398" s="138"/>
      <c r="F398" s="138"/>
      <c r="G398" s="138"/>
      <c r="H398" s="138"/>
      <c r="I398" s="139"/>
      <c r="J398" s="138"/>
      <c r="K398" s="138"/>
      <c r="L398" s="138"/>
      <c r="M398" s="140"/>
      <c r="N398" s="138"/>
      <c r="O398" s="138"/>
      <c r="P398" s="138"/>
      <c r="Q398" s="138"/>
      <c r="R398" s="138"/>
      <c r="S398" s="138"/>
      <c r="T398" s="138"/>
      <c r="U398" s="138"/>
      <c r="V398" s="138"/>
      <c r="W398" s="138"/>
      <c r="X398" s="138"/>
      <c r="Y398" s="138"/>
      <c r="Z398" s="138"/>
    </row>
    <row r="399" ht="12.75" hidden="1" customHeight="1">
      <c r="A399" s="137"/>
      <c r="B399" s="138"/>
      <c r="C399" s="138"/>
      <c r="D399" s="139"/>
      <c r="E399" s="138"/>
      <c r="F399" s="138"/>
      <c r="G399" s="138"/>
      <c r="H399" s="138"/>
      <c r="I399" s="139"/>
      <c r="J399" s="138"/>
      <c r="K399" s="138"/>
      <c r="L399" s="138"/>
      <c r="M399" s="140"/>
      <c r="N399" s="138"/>
      <c r="O399" s="138"/>
      <c r="P399" s="138"/>
      <c r="Q399" s="138"/>
      <c r="R399" s="138"/>
      <c r="S399" s="138"/>
      <c r="T399" s="138"/>
      <c r="U399" s="138"/>
      <c r="V399" s="138"/>
      <c r="W399" s="138"/>
      <c r="X399" s="138"/>
      <c r="Y399" s="138"/>
      <c r="Z399" s="138"/>
    </row>
    <row r="400" ht="12.75" hidden="1" customHeight="1">
      <c r="A400" s="137"/>
      <c r="B400" s="138"/>
      <c r="C400" s="138"/>
      <c r="D400" s="139"/>
      <c r="E400" s="138"/>
      <c r="F400" s="138"/>
      <c r="G400" s="138"/>
      <c r="H400" s="138"/>
      <c r="I400" s="139"/>
      <c r="J400" s="138"/>
      <c r="K400" s="138"/>
      <c r="L400" s="138"/>
      <c r="M400" s="140"/>
      <c r="N400" s="138"/>
      <c r="O400" s="138"/>
      <c r="P400" s="138"/>
      <c r="Q400" s="138"/>
      <c r="R400" s="138"/>
      <c r="S400" s="138"/>
      <c r="T400" s="138"/>
      <c r="U400" s="138"/>
      <c r="V400" s="138"/>
      <c r="W400" s="138"/>
      <c r="X400" s="138"/>
      <c r="Y400" s="138"/>
      <c r="Z400" s="138"/>
    </row>
    <row r="401" ht="12.75" hidden="1" customHeight="1">
      <c r="A401" s="137"/>
      <c r="B401" s="138"/>
      <c r="C401" s="138"/>
      <c r="D401" s="139"/>
      <c r="E401" s="138"/>
      <c r="F401" s="138"/>
      <c r="G401" s="138"/>
      <c r="H401" s="138"/>
      <c r="I401" s="139"/>
      <c r="J401" s="138"/>
      <c r="K401" s="138"/>
      <c r="L401" s="138"/>
      <c r="M401" s="140"/>
      <c r="N401" s="138"/>
      <c r="O401" s="138"/>
      <c r="P401" s="138"/>
      <c r="Q401" s="138"/>
      <c r="R401" s="138"/>
      <c r="S401" s="138"/>
      <c r="T401" s="138"/>
      <c r="U401" s="138"/>
      <c r="V401" s="138"/>
      <c r="W401" s="138"/>
      <c r="X401" s="138"/>
      <c r="Y401" s="138"/>
      <c r="Z401" s="138"/>
    </row>
    <row r="402" ht="12.75" hidden="1" customHeight="1">
      <c r="A402" s="137"/>
      <c r="B402" s="138"/>
      <c r="C402" s="138"/>
      <c r="D402" s="139"/>
      <c r="E402" s="138"/>
      <c r="F402" s="138"/>
      <c r="G402" s="138"/>
      <c r="H402" s="138"/>
      <c r="I402" s="139"/>
      <c r="J402" s="138"/>
      <c r="K402" s="138"/>
      <c r="L402" s="138"/>
      <c r="M402" s="140"/>
      <c r="N402" s="138"/>
      <c r="O402" s="138"/>
      <c r="P402" s="138"/>
      <c r="Q402" s="138"/>
      <c r="R402" s="138"/>
      <c r="S402" s="138"/>
      <c r="T402" s="138"/>
      <c r="U402" s="138"/>
      <c r="V402" s="138"/>
      <c r="W402" s="138"/>
      <c r="X402" s="138"/>
      <c r="Y402" s="138"/>
      <c r="Z402" s="138"/>
    </row>
    <row r="403" ht="12.75" hidden="1" customHeight="1">
      <c r="A403" s="137"/>
      <c r="B403" s="138"/>
      <c r="C403" s="138"/>
      <c r="D403" s="139"/>
      <c r="E403" s="138"/>
      <c r="F403" s="138"/>
      <c r="G403" s="138"/>
      <c r="H403" s="138"/>
      <c r="I403" s="139"/>
      <c r="J403" s="138"/>
      <c r="K403" s="138"/>
      <c r="L403" s="138"/>
      <c r="M403" s="140"/>
      <c r="N403" s="138"/>
      <c r="O403" s="138"/>
      <c r="P403" s="138"/>
      <c r="Q403" s="138"/>
      <c r="R403" s="138"/>
      <c r="S403" s="138"/>
      <c r="T403" s="138"/>
      <c r="U403" s="138"/>
      <c r="V403" s="138"/>
      <c r="W403" s="138"/>
      <c r="X403" s="138"/>
      <c r="Y403" s="138"/>
      <c r="Z403" s="138"/>
    </row>
    <row r="404" ht="12.75" hidden="1" customHeight="1">
      <c r="A404" s="137"/>
      <c r="B404" s="138"/>
      <c r="C404" s="138"/>
      <c r="D404" s="139"/>
      <c r="E404" s="138"/>
      <c r="F404" s="138"/>
      <c r="G404" s="138"/>
      <c r="H404" s="138"/>
      <c r="I404" s="139"/>
      <c r="J404" s="138"/>
      <c r="K404" s="138"/>
      <c r="L404" s="138"/>
      <c r="M404" s="140"/>
      <c r="N404" s="138"/>
      <c r="O404" s="138"/>
      <c r="P404" s="138"/>
      <c r="Q404" s="138"/>
      <c r="R404" s="138"/>
      <c r="S404" s="138"/>
      <c r="T404" s="138"/>
      <c r="U404" s="138"/>
      <c r="V404" s="138"/>
      <c r="W404" s="138"/>
      <c r="X404" s="138"/>
      <c r="Y404" s="138"/>
      <c r="Z404" s="138"/>
    </row>
    <row r="405" ht="12.75" hidden="1" customHeight="1">
      <c r="A405" s="137"/>
      <c r="B405" s="138"/>
      <c r="C405" s="138"/>
      <c r="D405" s="139"/>
      <c r="E405" s="138"/>
      <c r="F405" s="138"/>
      <c r="G405" s="138"/>
      <c r="H405" s="138"/>
      <c r="I405" s="139"/>
      <c r="J405" s="138"/>
      <c r="K405" s="138"/>
      <c r="L405" s="138"/>
      <c r="M405" s="140"/>
      <c r="N405" s="138"/>
      <c r="O405" s="138"/>
      <c r="P405" s="138"/>
      <c r="Q405" s="138"/>
      <c r="R405" s="138"/>
      <c r="S405" s="138"/>
      <c r="T405" s="138"/>
      <c r="U405" s="138"/>
      <c r="V405" s="138"/>
      <c r="W405" s="138"/>
      <c r="X405" s="138"/>
      <c r="Y405" s="138"/>
      <c r="Z405" s="138"/>
    </row>
    <row r="406" ht="12.75" hidden="1" customHeight="1">
      <c r="A406" s="137"/>
      <c r="B406" s="138"/>
      <c r="C406" s="138"/>
      <c r="D406" s="139"/>
      <c r="E406" s="138"/>
      <c r="F406" s="138"/>
      <c r="G406" s="138"/>
      <c r="H406" s="138"/>
      <c r="I406" s="139"/>
      <c r="J406" s="138"/>
      <c r="K406" s="138"/>
      <c r="L406" s="138"/>
      <c r="M406" s="140"/>
      <c r="N406" s="138"/>
      <c r="O406" s="138"/>
      <c r="P406" s="138"/>
      <c r="Q406" s="138"/>
      <c r="R406" s="138"/>
      <c r="S406" s="138"/>
      <c r="T406" s="138"/>
      <c r="U406" s="138"/>
      <c r="V406" s="138"/>
      <c r="W406" s="138"/>
      <c r="X406" s="138"/>
      <c r="Y406" s="138"/>
      <c r="Z406" s="138"/>
    </row>
    <row r="407" ht="12.75" hidden="1" customHeight="1">
      <c r="A407" s="137"/>
      <c r="B407" s="138"/>
      <c r="C407" s="138"/>
      <c r="D407" s="139"/>
      <c r="E407" s="138"/>
      <c r="F407" s="138"/>
      <c r="G407" s="138"/>
      <c r="H407" s="138"/>
      <c r="I407" s="139"/>
      <c r="J407" s="138"/>
      <c r="K407" s="138"/>
      <c r="L407" s="138"/>
      <c r="M407" s="140"/>
      <c r="N407" s="138"/>
      <c r="O407" s="138"/>
      <c r="P407" s="138"/>
      <c r="Q407" s="138"/>
      <c r="R407" s="138"/>
      <c r="S407" s="138"/>
      <c r="T407" s="138"/>
      <c r="U407" s="138"/>
      <c r="V407" s="138"/>
      <c r="W407" s="138"/>
      <c r="X407" s="138"/>
      <c r="Y407" s="138"/>
      <c r="Z407" s="138"/>
    </row>
    <row r="408" ht="12.75" hidden="1" customHeight="1">
      <c r="A408" s="137"/>
      <c r="B408" s="138"/>
      <c r="C408" s="138"/>
      <c r="D408" s="139"/>
      <c r="E408" s="138"/>
      <c r="F408" s="138"/>
      <c r="G408" s="138"/>
      <c r="H408" s="138"/>
      <c r="I408" s="139"/>
      <c r="J408" s="138"/>
      <c r="K408" s="138"/>
      <c r="L408" s="138"/>
      <c r="M408" s="140"/>
      <c r="N408" s="138"/>
      <c r="O408" s="138"/>
      <c r="P408" s="138"/>
      <c r="Q408" s="138"/>
      <c r="R408" s="138"/>
      <c r="S408" s="138"/>
      <c r="T408" s="138"/>
      <c r="U408" s="138"/>
      <c r="V408" s="138"/>
      <c r="W408" s="138"/>
      <c r="X408" s="138"/>
      <c r="Y408" s="138"/>
      <c r="Z408" s="138"/>
    </row>
    <row r="409" ht="12.75" hidden="1" customHeight="1">
      <c r="A409" s="137"/>
      <c r="B409" s="138"/>
      <c r="C409" s="138"/>
      <c r="D409" s="139"/>
      <c r="E409" s="138"/>
      <c r="F409" s="138"/>
      <c r="G409" s="138"/>
      <c r="H409" s="138"/>
      <c r="I409" s="139"/>
      <c r="J409" s="138"/>
      <c r="K409" s="138"/>
      <c r="L409" s="138"/>
      <c r="M409" s="140"/>
      <c r="N409" s="138"/>
      <c r="O409" s="138"/>
      <c r="P409" s="138"/>
      <c r="Q409" s="138"/>
      <c r="R409" s="138"/>
      <c r="S409" s="138"/>
      <c r="T409" s="138"/>
      <c r="U409" s="138"/>
      <c r="V409" s="138"/>
      <c r="W409" s="138"/>
      <c r="X409" s="138"/>
      <c r="Y409" s="138"/>
      <c r="Z409" s="138"/>
    </row>
    <row r="410" ht="12.75" hidden="1" customHeight="1">
      <c r="A410" s="137"/>
      <c r="B410" s="138"/>
      <c r="C410" s="138"/>
      <c r="D410" s="139"/>
      <c r="E410" s="138"/>
      <c r="F410" s="138"/>
      <c r="G410" s="138"/>
      <c r="H410" s="138"/>
      <c r="I410" s="139"/>
      <c r="J410" s="138"/>
      <c r="K410" s="138"/>
      <c r="L410" s="138"/>
      <c r="M410" s="140"/>
      <c r="N410" s="138"/>
      <c r="O410" s="138"/>
      <c r="P410" s="138"/>
      <c r="Q410" s="138"/>
      <c r="R410" s="138"/>
      <c r="S410" s="138"/>
      <c r="T410" s="138"/>
      <c r="U410" s="138"/>
      <c r="V410" s="138"/>
      <c r="W410" s="138"/>
      <c r="X410" s="138"/>
      <c r="Y410" s="138"/>
      <c r="Z410" s="138"/>
    </row>
    <row r="411" ht="12.75" hidden="1" customHeight="1">
      <c r="A411" s="137"/>
      <c r="B411" s="138"/>
      <c r="C411" s="138"/>
      <c r="D411" s="139"/>
      <c r="E411" s="138"/>
      <c r="F411" s="138"/>
      <c r="G411" s="138"/>
      <c r="H411" s="138"/>
      <c r="I411" s="139"/>
      <c r="J411" s="138"/>
      <c r="K411" s="138"/>
      <c r="L411" s="138"/>
      <c r="M411" s="140"/>
      <c r="N411" s="138"/>
      <c r="O411" s="138"/>
      <c r="P411" s="138"/>
      <c r="Q411" s="138"/>
      <c r="R411" s="138"/>
      <c r="S411" s="138"/>
      <c r="T411" s="138"/>
      <c r="U411" s="138"/>
      <c r="V411" s="138"/>
      <c r="W411" s="138"/>
      <c r="X411" s="138"/>
      <c r="Y411" s="138"/>
      <c r="Z411" s="138"/>
    </row>
    <row r="412" ht="12.75" hidden="1" customHeight="1">
      <c r="A412" s="137"/>
      <c r="B412" s="138"/>
      <c r="C412" s="138"/>
      <c r="D412" s="139"/>
      <c r="E412" s="138"/>
      <c r="F412" s="138"/>
      <c r="G412" s="138"/>
      <c r="H412" s="138"/>
      <c r="I412" s="139"/>
      <c r="J412" s="138"/>
      <c r="K412" s="138"/>
      <c r="L412" s="138"/>
      <c r="M412" s="140"/>
      <c r="N412" s="138"/>
      <c r="O412" s="138"/>
      <c r="P412" s="138"/>
      <c r="Q412" s="138"/>
      <c r="R412" s="138"/>
      <c r="S412" s="138"/>
      <c r="T412" s="138"/>
      <c r="U412" s="138"/>
      <c r="V412" s="138"/>
      <c r="W412" s="138"/>
      <c r="X412" s="138"/>
      <c r="Y412" s="138"/>
      <c r="Z412" s="138"/>
    </row>
    <row r="413" ht="12.75" hidden="1" customHeight="1">
      <c r="A413" s="137"/>
      <c r="B413" s="138"/>
      <c r="C413" s="138"/>
      <c r="D413" s="139"/>
      <c r="E413" s="138"/>
      <c r="F413" s="138"/>
      <c r="G413" s="138"/>
      <c r="H413" s="138"/>
      <c r="I413" s="139"/>
      <c r="J413" s="138"/>
      <c r="K413" s="138"/>
      <c r="L413" s="138"/>
      <c r="M413" s="140"/>
      <c r="N413" s="138"/>
      <c r="O413" s="138"/>
      <c r="P413" s="138"/>
      <c r="Q413" s="138"/>
      <c r="R413" s="138"/>
      <c r="S413" s="138"/>
      <c r="T413" s="138"/>
      <c r="U413" s="138"/>
      <c r="V413" s="138"/>
      <c r="W413" s="138"/>
      <c r="X413" s="138"/>
      <c r="Y413" s="138"/>
      <c r="Z413" s="138"/>
    </row>
    <row r="414" ht="12.75" hidden="1" customHeight="1">
      <c r="A414" s="137"/>
      <c r="B414" s="138"/>
      <c r="C414" s="138"/>
      <c r="D414" s="139"/>
      <c r="E414" s="138"/>
      <c r="F414" s="138"/>
      <c r="G414" s="138"/>
      <c r="H414" s="138"/>
      <c r="I414" s="139"/>
      <c r="J414" s="138"/>
      <c r="K414" s="138"/>
      <c r="L414" s="138"/>
      <c r="M414" s="140"/>
      <c r="N414" s="138"/>
      <c r="O414" s="138"/>
      <c r="P414" s="138"/>
      <c r="Q414" s="138"/>
      <c r="R414" s="138"/>
      <c r="S414" s="138"/>
      <c r="T414" s="138"/>
      <c r="U414" s="138"/>
      <c r="V414" s="138"/>
      <c r="W414" s="138"/>
      <c r="X414" s="138"/>
      <c r="Y414" s="138"/>
      <c r="Z414" s="138"/>
    </row>
    <row r="415" ht="12.75" hidden="1" customHeight="1">
      <c r="A415" s="137"/>
      <c r="B415" s="138"/>
      <c r="C415" s="138"/>
      <c r="D415" s="139"/>
      <c r="E415" s="138"/>
      <c r="F415" s="138"/>
      <c r="G415" s="138"/>
      <c r="H415" s="138"/>
      <c r="I415" s="139"/>
      <c r="J415" s="138"/>
      <c r="K415" s="138"/>
      <c r="L415" s="138"/>
      <c r="M415" s="140"/>
      <c r="N415" s="138"/>
      <c r="O415" s="138"/>
      <c r="P415" s="138"/>
      <c r="Q415" s="138"/>
      <c r="R415" s="138"/>
      <c r="S415" s="138"/>
      <c r="T415" s="138"/>
      <c r="U415" s="138"/>
      <c r="V415" s="138"/>
      <c r="W415" s="138"/>
      <c r="X415" s="138"/>
      <c r="Y415" s="138"/>
      <c r="Z415" s="138"/>
    </row>
    <row r="416" ht="12.75" hidden="1" customHeight="1">
      <c r="A416" s="137"/>
      <c r="B416" s="138"/>
      <c r="C416" s="138"/>
      <c r="D416" s="139"/>
      <c r="E416" s="138"/>
      <c r="F416" s="138"/>
      <c r="G416" s="138"/>
      <c r="H416" s="138"/>
      <c r="I416" s="139"/>
      <c r="J416" s="138"/>
      <c r="K416" s="138"/>
      <c r="L416" s="138"/>
      <c r="M416" s="140"/>
      <c r="N416" s="138"/>
      <c r="O416" s="138"/>
      <c r="P416" s="138"/>
      <c r="Q416" s="138"/>
      <c r="R416" s="138"/>
      <c r="S416" s="138"/>
      <c r="T416" s="138"/>
      <c r="U416" s="138"/>
      <c r="V416" s="138"/>
      <c r="W416" s="138"/>
      <c r="X416" s="138"/>
      <c r="Y416" s="138"/>
      <c r="Z416" s="138"/>
    </row>
    <row r="417" ht="12.75" hidden="1" customHeight="1">
      <c r="A417" s="137"/>
      <c r="B417" s="138"/>
      <c r="C417" s="138"/>
      <c r="D417" s="139"/>
      <c r="E417" s="138"/>
      <c r="F417" s="138"/>
      <c r="G417" s="138"/>
      <c r="H417" s="138"/>
      <c r="I417" s="139"/>
      <c r="J417" s="138"/>
      <c r="K417" s="138"/>
      <c r="L417" s="138"/>
      <c r="M417" s="140"/>
      <c r="N417" s="138"/>
      <c r="O417" s="138"/>
      <c r="P417" s="138"/>
      <c r="Q417" s="138"/>
      <c r="R417" s="138"/>
      <c r="S417" s="138"/>
      <c r="T417" s="138"/>
      <c r="U417" s="138"/>
      <c r="V417" s="138"/>
      <c r="W417" s="138"/>
      <c r="X417" s="138"/>
      <c r="Y417" s="138"/>
      <c r="Z417" s="138"/>
    </row>
    <row r="418" ht="12.75" hidden="1" customHeight="1">
      <c r="A418" s="137"/>
      <c r="B418" s="138"/>
      <c r="C418" s="138"/>
      <c r="D418" s="139"/>
      <c r="E418" s="138"/>
      <c r="F418" s="138"/>
      <c r="G418" s="138"/>
      <c r="H418" s="138"/>
      <c r="I418" s="139"/>
      <c r="J418" s="138"/>
      <c r="K418" s="138"/>
      <c r="L418" s="138"/>
      <c r="M418" s="140"/>
      <c r="N418" s="138"/>
      <c r="O418" s="138"/>
      <c r="P418" s="138"/>
      <c r="Q418" s="138"/>
      <c r="R418" s="138"/>
      <c r="S418" s="138"/>
      <c r="T418" s="138"/>
      <c r="U418" s="138"/>
      <c r="V418" s="138"/>
      <c r="W418" s="138"/>
      <c r="X418" s="138"/>
      <c r="Y418" s="138"/>
      <c r="Z418" s="138"/>
    </row>
    <row r="419" ht="12.75" hidden="1" customHeight="1">
      <c r="A419" s="137"/>
      <c r="B419" s="138"/>
      <c r="C419" s="138"/>
      <c r="D419" s="139"/>
      <c r="E419" s="138"/>
      <c r="F419" s="138"/>
      <c r="G419" s="138"/>
      <c r="H419" s="138"/>
      <c r="I419" s="139"/>
      <c r="J419" s="138"/>
      <c r="K419" s="138"/>
      <c r="L419" s="138"/>
      <c r="M419" s="140"/>
      <c r="N419" s="138"/>
      <c r="O419" s="138"/>
      <c r="P419" s="138"/>
      <c r="Q419" s="138"/>
      <c r="R419" s="138"/>
      <c r="S419" s="138"/>
      <c r="T419" s="138"/>
      <c r="U419" s="138"/>
      <c r="V419" s="138"/>
      <c r="W419" s="138"/>
      <c r="X419" s="138"/>
      <c r="Y419" s="138"/>
      <c r="Z419" s="138"/>
    </row>
    <row r="420" ht="12.75" hidden="1" customHeight="1">
      <c r="A420" s="137"/>
      <c r="B420" s="138"/>
      <c r="C420" s="138"/>
      <c r="D420" s="139"/>
      <c r="E420" s="138"/>
      <c r="F420" s="138"/>
      <c r="G420" s="138"/>
      <c r="H420" s="138"/>
      <c r="I420" s="139"/>
      <c r="J420" s="138"/>
      <c r="K420" s="138"/>
      <c r="L420" s="138"/>
      <c r="M420" s="140"/>
      <c r="N420" s="138"/>
      <c r="O420" s="138"/>
      <c r="P420" s="138"/>
      <c r="Q420" s="138"/>
      <c r="R420" s="138"/>
      <c r="S420" s="138"/>
      <c r="T420" s="138"/>
      <c r="U420" s="138"/>
      <c r="V420" s="138"/>
      <c r="W420" s="138"/>
      <c r="X420" s="138"/>
      <c r="Y420" s="138"/>
      <c r="Z420" s="138"/>
    </row>
    <row r="421" ht="12.75" hidden="1" customHeight="1">
      <c r="A421" s="137"/>
      <c r="B421" s="138"/>
      <c r="C421" s="138"/>
      <c r="D421" s="139"/>
      <c r="E421" s="138"/>
      <c r="F421" s="138"/>
      <c r="G421" s="138"/>
      <c r="H421" s="138"/>
      <c r="I421" s="139"/>
      <c r="J421" s="138"/>
      <c r="K421" s="138"/>
      <c r="L421" s="138"/>
      <c r="M421" s="140"/>
      <c r="N421" s="138"/>
      <c r="O421" s="138"/>
      <c r="P421" s="138"/>
      <c r="Q421" s="138"/>
      <c r="R421" s="138"/>
      <c r="S421" s="138"/>
      <c r="T421" s="138"/>
      <c r="U421" s="138"/>
      <c r="V421" s="138"/>
      <c r="W421" s="138"/>
      <c r="X421" s="138"/>
      <c r="Y421" s="138"/>
      <c r="Z421" s="138"/>
    </row>
    <row r="422" ht="12.75" hidden="1" customHeight="1">
      <c r="A422" s="137"/>
      <c r="B422" s="138"/>
      <c r="C422" s="138"/>
      <c r="D422" s="139"/>
      <c r="E422" s="138"/>
      <c r="F422" s="138"/>
      <c r="G422" s="138"/>
      <c r="H422" s="138"/>
      <c r="I422" s="139"/>
      <c r="J422" s="138"/>
      <c r="K422" s="138"/>
      <c r="L422" s="138"/>
      <c r="M422" s="140"/>
      <c r="N422" s="138"/>
      <c r="O422" s="138"/>
      <c r="P422" s="138"/>
      <c r="Q422" s="138"/>
      <c r="R422" s="138"/>
      <c r="S422" s="138"/>
      <c r="T422" s="138"/>
      <c r="U422" s="138"/>
      <c r="V422" s="138"/>
      <c r="W422" s="138"/>
      <c r="X422" s="138"/>
      <c r="Y422" s="138"/>
      <c r="Z422" s="138"/>
    </row>
    <row r="423" ht="12.75" hidden="1" customHeight="1">
      <c r="A423" s="137"/>
      <c r="B423" s="138"/>
      <c r="C423" s="138"/>
      <c r="D423" s="139"/>
      <c r="E423" s="138"/>
      <c r="F423" s="138"/>
      <c r="G423" s="138"/>
      <c r="H423" s="138"/>
      <c r="I423" s="139"/>
      <c r="J423" s="138"/>
      <c r="K423" s="138"/>
      <c r="L423" s="138"/>
      <c r="M423" s="140"/>
      <c r="N423" s="138"/>
      <c r="O423" s="138"/>
      <c r="P423" s="138"/>
      <c r="Q423" s="138"/>
      <c r="R423" s="138"/>
      <c r="S423" s="138"/>
      <c r="T423" s="138"/>
      <c r="U423" s="138"/>
      <c r="V423" s="138"/>
      <c r="W423" s="138"/>
      <c r="X423" s="138"/>
      <c r="Y423" s="138"/>
      <c r="Z423" s="138"/>
    </row>
    <row r="424" ht="12.75" hidden="1" customHeight="1">
      <c r="A424" s="137"/>
      <c r="B424" s="138"/>
      <c r="C424" s="138"/>
      <c r="D424" s="139"/>
      <c r="E424" s="138"/>
      <c r="F424" s="138"/>
      <c r="G424" s="138"/>
      <c r="H424" s="138"/>
      <c r="I424" s="139"/>
      <c r="J424" s="138"/>
      <c r="K424" s="138"/>
      <c r="L424" s="138"/>
      <c r="M424" s="140"/>
      <c r="N424" s="138"/>
      <c r="O424" s="138"/>
      <c r="P424" s="138"/>
      <c r="Q424" s="138"/>
      <c r="R424" s="138"/>
      <c r="S424" s="138"/>
      <c r="T424" s="138"/>
      <c r="U424" s="138"/>
      <c r="V424" s="138"/>
      <c r="W424" s="138"/>
      <c r="X424" s="138"/>
      <c r="Y424" s="138"/>
      <c r="Z424" s="138"/>
    </row>
    <row r="425" ht="12.75" hidden="1" customHeight="1">
      <c r="A425" s="137"/>
      <c r="B425" s="138"/>
      <c r="C425" s="138"/>
      <c r="D425" s="139"/>
      <c r="E425" s="138"/>
      <c r="F425" s="138"/>
      <c r="G425" s="138"/>
      <c r="H425" s="138"/>
      <c r="I425" s="139"/>
      <c r="J425" s="138"/>
      <c r="K425" s="138"/>
      <c r="L425" s="138"/>
      <c r="M425" s="140"/>
      <c r="N425" s="138"/>
      <c r="O425" s="138"/>
      <c r="P425" s="138"/>
      <c r="Q425" s="138"/>
      <c r="R425" s="138"/>
      <c r="S425" s="138"/>
      <c r="T425" s="138"/>
      <c r="U425" s="138"/>
      <c r="V425" s="138"/>
      <c r="W425" s="138"/>
      <c r="X425" s="138"/>
      <c r="Y425" s="138"/>
      <c r="Z425" s="138"/>
    </row>
    <row r="426" ht="12.75" hidden="1" customHeight="1">
      <c r="A426" s="137"/>
      <c r="B426" s="138"/>
      <c r="C426" s="138"/>
      <c r="D426" s="139"/>
      <c r="E426" s="138"/>
      <c r="F426" s="138"/>
      <c r="G426" s="138"/>
      <c r="H426" s="138"/>
      <c r="I426" s="139"/>
      <c r="J426" s="138"/>
      <c r="K426" s="138"/>
      <c r="L426" s="138"/>
      <c r="M426" s="140"/>
      <c r="N426" s="138"/>
      <c r="O426" s="138"/>
      <c r="P426" s="138"/>
      <c r="Q426" s="138"/>
      <c r="R426" s="138"/>
      <c r="S426" s="138"/>
      <c r="T426" s="138"/>
      <c r="U426" s="138"/>
      <c r="V426" s="138"/>
      <c r="W426" s="138"/>
      <c r="X426" s="138"/>
      <c r="Y426" s="138"/>
      <c r="Z426" s="138"/>
    </row>
    <row r="427" ht="12.75" hidden="1" customHeight="1">
      <c r="A427" s="137"/>
      <c r="B427" s="138"/>
      <c r="C427" s="138"/>
      <c r="D427" s="139"/>
      <c r="E427" s="138"/>
      <c r="F427" s="138"/>
      <c r="G427" s="138"/>
      <c r="H427" s="138"/>
      <c r="I427" s="139"/>
      <c r="J427" s="138"/>
      <c r="K427" s="138"/>
      <c r="L427" s="138"/>
      <c r="M427" s="140"/>
      <c r="N427" s="138"/>
      <c r="O427" s="138"/>
      <c r="P427" s="138"/>
      <c r="Q427" s="138"/>
      <c r="R427" s="138"/>
      <c r="S427" s="138"/>
      <c r="T427" s="138"/>
      <c r="U427" s="138"/>
      <c r="V427" s="138"/>
      <c r="W427" s="138"/>
      <c r="X427" s="138"/>
      <c r="Y427" s="138"/>
      <c r="Z427" s="138"/>
    </row>
    <row r="428" ht="12.75" hidden="1" customHeight="1">
      <c r="A428" s="137"/>
      <c r="B428" s="138"/>
      <c r="C428" s="138"/>
      <c r="D428" s="139"/>
      <c r="E428" s="138"/>
      <c r="F428" s="138"/>
      <c r="G428" s="138"/>
      <c r="H428" s="138"/>
      <c r="I428" s="139"/>
      <c r="J428" s="138"/>
      <c r="K428" s="138"/>
      <c r="L428" s="138"/>
      <c r="M428" s="140"/>
      <c r="N428" s="138"/>
      <c r="O428" s="138"/>
      <c r="P428" s="138"/>
      <c r="Q428" s="138"/>
      <c r="R428" s="138"/>
      <c r="S428" s="138"/>
      <c r="T428" s="138"/>
      <c r="U428" s="138"/>
      <c r="V428" s="138"/>
      <c r="W428" s="138"/>
      <c r="X428" s="138"/>
      <c r="Y428" s="138"/>
      <c r="Z428" s="138"/>
    </row>
    <row r="429" ht="12.75" hidden="1" customHeight="1">
      <c r="A429" s="137"/>
      <c r="B429" s="138"/>
      <c r="C429" s="138"/>
      <c r="D429" s="139"/>
      <c r="E429" s="138"/>
      <c r="F429" s="138"/>
      <c r="G429" s="138"/>
      <c r="H429" s="138"/>
      <c r="I429" s="139"/>
      <c r="J429" s="138"/>
      <c r="K429" s="138"/>
      <c r="L429" s="138"/>
      <c r="M429" s="140"/>
      <c r="N429" s="138"/>
      <c r="O429" s="138"/>
      <c r="P429" s="138"/>
      <c r="Q429" s="138"/>
      <c r="R429" s="138"/>
      <c r="S429" s="138"/>
      <c r="T429" s="138"/>
      <c r="U429" s="138"/>
      <c r="V429" s="138"/>
      <c r="W429" s="138"/>
      <c r="X429" s="138"/>
      <c r="Y429" s="138"/>
      <c r="Z429" s="138"/>
    </row>
    <row r="430" ht="12.75" hidden="1" customHeight="1">
      <c r="A430" s="137"/>
      <c r="B430" s="138"/>
      <c r="C430" s="138"/>
      <c r="D430" s="139"/>
      <c r="E430" s="138"/>
      <c r="F430" s="138"/>
      <c r="G430" s="138"/>
      <c r="H430" s="138"/>
      <c r="I430" s="139"/>
      <c r="J430" s="138"/>
      <c r="K430" s="138"/>
      <c r="L430" s="138"/>
      <c r="M430" s="140"/>
      <c r="N430" s="138"/>
      <c r="O430" s="138"/>
      <c r="P430" s="138"/>
      <c r="Q430" s="138"/>
      <c r="R430" s="138"/>
      <c r="S430" s="138"/>
      <c r="T430" s="138"/>
      <c r="U430" s="138"/>
      <c r="V430" s="138"/>
      <c r="W430" s="138"/>
      <c r="X430" s="138"/>
      <c r="Y430" s="138"/>
      <c r="Z430" s="138"/>
    </row>
    <row r="431" ht="12.75" hidden="1" customHeight="1">
      <c r="A431" s="137"/>
      <c r="B431" s="138"/>
      <c r="C431" s="138"/>
      <c r="D431" s="139"/>
      <c r="E431" s="138"/>
      <c r="F431" s="138"/>
      <c r="G431" s="138"/>
      <c r="H431" s="138"/>
      <c r="I431" s="139"/>
      <c r="J431" s="138"/>
      <c r="K431" s="138"/>
      <c r="L431" s="138"/>
      <c r="M431" s="140"/>
      <c r="N431" s="138"/>
      <c r="O431" s="138"/>
      <c r="P431" s="138"/>
      <c r="Q431" s="138"/>
      <c r="R431" s="138"/>
      <c r="S431" s="138"/>
      <c r="T431" s="138"/>
      <c r="U431" s="138"/>
      <c r="V431" s="138"/>
      <c r="W431" s="138"/>
      <c r="X431" s="138"/>
      <c r="Y431" s="138"/>
      <c r="Z431" s="138"/>
    </row>
    <row r="432" ht="12.75" hidden="1" customHeight="1">
      <c r="A432" s="137"/>
      <c r="B432" s="138"/>
      <c r="C432" s="138"/>
      <c r="D432" s="139"/>
      <c r="E432" s="138"/>
      <c r="F432" s="138"/>
      <c r="G432" s="138"/>
      <c r="H432" s="138"/>
      <c r="I432" s="139"/>
      <c r="J432" s="138"/>
      <c r="K432" s="138"/>
      <c r="L432" s="138"/>
      <c r="M432" s="140"/>
      <c r="N432" s="138"/>
      <c r="O432" s="138"/>
      <c r="P432" s="138"/>
      <c r="Q432" s="138"/>
      <c r="R432" s="138"/>
      <c r="S432" s="138"/>
      <c r="T432" s="138"/>
      <c r="U432" s="138"/>
      <c r="V432" s="138"/>
      <c r="W432" s="138"/>
      <c r="X432" s="138"/>
      <c r="Y432" s="138"/>
      <c r="Z432" s="138"/>
    </row>
    <row r="433" ht="12.75" hidden="1" customHeight="1">
      <c r="A433" s="137"/>
      <c r="B433" s="138"/>
      <c r="C433" s="138"/>
      <c r="D433" s="139"/>
      <c r="E433" s="138"/>
      <c r="F433" s="138"/>
      <c r="G433" s="138"/>
      <c r="H433" s="138"/>
      <c r="I433" s="139"/>
      <c r="J433" s="138"/>
      <c r="K433" s="138"/>
      <c r="L433" s="138"/>
      <c r="M433" s="140"/>
      <c r="N433" s="138"/>
      <c r="O433" s="138"/>
      <c r="P433" s="138"/>
      <c r="Q433" s="138"/>
      <c r="R433" s="138"/>
      <c r="S433" s="138"/>
      <c r="T433" s="138"/>
      <c r="U433" s="138"/>
      <c r="V433" s="138"/>
      <c r="W433" s="138"/>
      <c r="X433" s="138"/>
      <c r="Y433" s="138"/>
      <c r="Z433" s="138"/>
    </row>
    <row r="434" ht="12.75" hidden="1" customHeight="1">
      <c r="A434" s="137"/>
      <c r="B434" s="138"/>
      <c r="C434" s="138"/>
      <c r="D434" s="139"/>
      <c r="E434" s="138"/>
      <c r="F434" s="138"/>
      <c r="G434" s="138"/>
      <c r="H434" s="138"/>
      <c r="I434" s="139"/>
      <c r="J434" s="138"/>
      <c r="K434" s="138"/>
      <c r="L434" s="138"/>
      <c r="M434" s="140"/>
      <c r="N434" s="138"/>
      <c r="O434" s="138"/>
      <c r="P434" s="138"/>
      <c r="Q434" s="138"/>
      <c r="R434" s="138"/>
      <c r="S434" s="138"/>
      <c r="T434" s="138"/>
      <c r="U434" s="138"/>
      <c r="V434" s="138"/>
      <c r="W434" s="138"/>
      <c r="X434" s="138"/>
      <c r="Y434" s="138"/>
      <c r="Z434" s="138"/>
    </row>
    <row r="435" ht="12.75" hidden="1" customHeight="1">
      <c r="A435" s="137"/>
      <c r="B435" s="138"/>
      <c r="C435" s="138"/>
      <c r="D435" s="139"/>
      <c r="E435" s="138"/>
      <c r="F435" s="138"/>
      <c r="G435" s="138"/>
      <c r="H435" s="138"/>
      <c r="I435" s="139"/>
      <c r="J435" s="138"/>
      <c r="K435" s="138"/>
      <c r="L435" s="138"/>
      <c r="M435" s="140"/>
      <c r="N435" s="138"/>
      <c r="O435" s="138"/>
      <c r="P435" s="138"/>
      <c r="Q435" s="138"/>
      <c r="R435" s="138"/>
      <c r="S435" s="138"/>
      <c r="T435" s="138"/>
      <c r="U435" s="138"/>
      <c r="V435" s="138"/>
      <c r="W435" s="138"/>
      <c r="X435" s="138"/>
      <c r="Y435" s="138"/>
      <c r="Z435" s="138"/>
    </row>
    <row r="436" ht="12.75" hidden="1" customHeight="1">
      <c r="A436" s="137"/>
      <c r="B436" s="138"/>
      <c r="C436" s="138"/>
      <c r="D436" s="139"/>
      <c r="E436" s="138"/>
      <c r="F436" s="138"/>
      <c r="G436" s="138"/>
      <c r="H436" s="138"/>
      <c r="I436" s="139"/>
      <c r="J436" s="138"/>
      <c r="K436" s="138"/>
      <c r="L436" s="138"/>
      <c r="M436" s="140"/>
      <c r="N436" s="138"/>
      <c r="O436" s="138"/>
      <c r="P436" s="138"/>
      <c r="Q436" s="138"/>
      <c r="R436" s="138"/>
      <c r="S436" s="138"/>
      <c r="T436" s="138"/>
      <c r="U436" s="138"/>
      <c r="V436" s="138"/>
      <c r="W436" s="138"/>
      <c r="X436" s="138"/>
      <c r="Y436" s="138"/>
      <c r="Z436" s="138"/>
    </row>
    <row r="437" ht="12.75" hidden="1" customHeight="1">
      <c r="A437" s="137"/>
      <c r="B437" s="138"/>
      <c r="C437" s="138"/>
      <c r="D437" s="139"/>
      <c r="E437" s="138"/>
      <c r="F437" s="138"/>
      <c r="G437" s="138"/>
      <c r="H437" s="138"/>
      <c r="I437" s="139"/>
      <c r="J437" s="138"/>
      <c r="K437" s="138"/>
      <c r="L437" s="138"/>
      <c r="M437" s="140"/>
      <c r="N437" s="138"/>
      <c r="O437" s="138"/>
      <c r="P437" s="138"/>
      <c r="Q437" s="138"/>
      <c r="R437" s="138"/>
      <c r="S437" s="138"/>
      <c r="T437" s="138"/>
      <c r="U437" s="138"/>
      <c r="V437" s="138"/>
      <c r="W437" s="138"/>
      <c r="X437" s="138"/>
      <c r="Y437" s="138"/>
      <c r="Z437" s="138"/>
    </row>
    <row r="438" ht="12.75" hidden="1" customHeight="1">
      <c r="A438" s="137"/>
      <c r="B438" s="138"/>
      <c r="C438" s="138"/>
      <c r="D438" s="139"/>
      <c r="E438" s="138"/>
      <c r="F438" s="138"/>
      <c r="G438" s="138"/>
      <c r="H438" s="138"/>
      <c r="I438" s="139"/>
      <c r="J438" s="138"/>
      <c r="K438" s="138"/>
      <c r="L438" s="138"/>
      <c r="M438" s="140"/>
      <c r="N438" s="138"/>
      <c r="O438" s="138"/>
      <c r="P438" s="138"/>
      <c r="Q438" s="138"/>
      <c r="R438" s="138"/>
      <c r="S438" s="138"/>
      <c r="T438" s="138"/>
      <c r="U438" s="138"/>
      <c r="V438" s="138"/>
      <c r="W438" s="138"/>
      <c r="X438" s="138"/>
      <c r="Y438" s="138"/>
      <c r="Z438" s="138"/>
    </row>
    <row r="439" ht="12.75" hidden="1" customHeight="1">
      <c r="A439" s="137"/>
      <c r="B439" s="138"/>
      <c r="C439" s="138"/>
      <c r="D439" s="139"/>
      <c r="E439" s="138"/>
      <c r="F439" s="138"/>
      <c r="G439" s="138"/>
      <c r="H439" s="138"/>
      <c r="I439" s="139"/>
      <c r="J439" s="138"/>
      <c r="K439" s="138"/>
      <c r="L439" s="138"/>
      <c r="M439" s="140"/>
      <c r="N439" s="138"/>
      <c r="O439" s="138"/>
      <c r="P439" s="138"/>
      <c r="Q439" s="138"/>
      <c r="R439" s="138"/>
      <c r="S439" s="138"/>
      <c r="T439" s="138"/>
      <c r="U439" s="138"/>
      <c r="V439" s="138"/>
      <c r="W439" s="138"/>
      <c r="X439" s="138"/>
      <c r="Y439" s="138"/>
      <c r="Z439" s="138"/>
    </row>
    <row r="440" ht="12.75" hidden="1" customHeight="1">
      <c r="A440" s="137"/>
      <c r="B440" s="138"/>
      <c r="C440" s="138"/>
      <c r="D440" s="139"/>
      <c r="E440" s="138"/>
      <c r="F440" s="138"/>
      <c r="G440" s="138"/>
      <c r="H440" s="138"/>
      <c r="I440" s="139"/>
      <c r="J440" s="138"/>
      <c r="K440" s="138"/>
      <c r="L440" s="138"/>
      <c r="M440" s="140"/>
      <c r="N440" s="138"/>
      <c r="O440" s="138"/>
      <c r="P440" s="138"/>
      <c r="Q440" s="138"/>
      <c r="R440" s="138"/>
      <c r="S440" s="138"/>
      <c r="T440" s="138"/>
      <c r="U440" s="138"/>
      <c r="V440" s="138"/>
      <c r="W440" s="138"/>
      <c r="X440" s="138"/>
      <c r="Y440" s="138"/>
      <c r="Z440" s="138"/>
    </row>
    <row r="441" ht="12.75" hidden="1" customHeight="1">
      <c r="A441" s="137"/>
      <c r="B441" s="138"/>
      <c r="C441" s="138"/>
      <c r="D441" s="139"/>
      <c r="E441" s="138"/>
      <c r="F441" s="138"/>
      <c r="G441" s="138"/>
      <c r="H441" s="138"/>
      <c r="I441" s="139"/>
      <c r="J441" s="138"/>
      <c r="K441" s="138"/>
      <c r="L441" s="138"/>
      <c r="M441" s="140"/>
      <c r="N441" s="138"/>
      <c r="O441" s="138"/>
      <c r="P441" s="138"/>
      <c r="Q441" s="138"/>
      <c r="R441" s="138"/>
      <c r="S441" s="138"/>
      <c r="T441" s="138"/>
      <c r="U441" s="138"/>
      <c r="V441" s="138"/>
      <c r="W441" s="138"/>
      <c r="X441" s="138"/>
      <c r="Y441" s="138"/>
      <c r="Z441" s="138"/>
    </row>
    <row r="442" ht="12.75" hidden="1" customHeight="1">
      <c r="A442" s="137"/>
      <c r="B442" s="138"/>
      <c r="C442" s="138"/>
      <c r="D442" s="139"/>
      <c r="E442" s="138"/>
      <c r="F442" s="138"/>
      <c r="G442" s="138"/>
      <c r="H442" s="138"/>
      <c r="I442" s="139"/>
      <c r="J442" s="138"/>
      <c r="K442" s="138"/>
      <c r="L442" s="138"/>
      <c r="M442" s="140"/>
      <c r="N442" s="138"/>
      <c r="O442" s="138"/>
      <c r="P442" s="138"/>
      <c r="Q442" s="138"/>
      <c r="R442" s="138"/>
      <c r="S442" s="138"/>
      <c r="T442" s="138"/>
      <c r="U442" s="138"/>
      <c r="V442" s="138"/>
      <c r="W442" s="138"/>
      <c r="X442" s="138"/>
      <c r="Y442" s="138"/>
      <c r="Z442" s="138"/>
    </row>
    <row r="443" ht="12.75" hidden="1" customHeight="1">
      <c r="A443" s="137"/>
      <c r="B443" s="138"/>
      <c r="C443" s="138"/>
      <c r="D443" s="139"/>
      <c r="E443" s="138"/>
      <c r="F443" s="138"/>
      <c r="G443" s="138"/>
      <c r="H443" s="138"/>
      <c r="I443" s="139"/>
      <c r="J443" s="138"/>
      <c r="K443" s="138"/>
      <c r="L443" s="138"/>
      <c r="M443" s="140"/>
      <c r="N443" s="138"/>
      <c r="O443" s="138"/>
      <c r="P443" s="138"/>
      <c r="Q443" s="138"/>
      <c r="R443" s="138"/>
      <c r="S443" s="138"/>
      <c r="T443" s="138"/>
      <c r="U443" s="138"/>
      <c r="V443" s="138"/>
      <c r="W443" s="138"/>
      <c r="X443" s="138"/>
      <c r="Y443" s="138"/>
      <c r="Z443" s="138"/>
    </row>
    <row r="444" ht="12.75" hidden="1" customHeight="1">
      <c r="A444" s="137"/>
      <c r="B444" s="138"/>
      <c r="C444" s="138"/>
      <c r="D444" s="139"/>
      <c r="E444" s="138"/>
      <c r="F444" s="138"/>
      <c r="G444" s="138"/>
      <c r="H444" s="138"/>
      <c r="I444" s="139"/>
      <c r="J444" s="138"/>
      <c r="K444" s="138"/>
      <c r="L444" s="138"/>
      <c r="M444" s="140"/>
      <c r="N444" s="138"/>
      <c r="O444" s="138"/>
      <c r="P444" s="138"/>
      <c r="Q444" s="138"/>
      <c r="R444" s="138"/>
      <c r="S444" s="138"/>
      <c r="T444" s="138"/>
      <c r="U444" s="138"/>
      <c r="V444" s="138"/>
      <c r="W444" s="138"/>
      <c r="X444" s="138"/>
      <c r="Y444" s="138"/>
      <c r="Z444" s="138"/>
    </row>
    <row r="445" ht="12.75" hidden="1" customHeight="1">
      <c r="A445" s="137"/>
      <c r="B445" s="138"/>
      <c r="C445" s="138"/>
      <c r="D445" s="139"/>
      <c r="E445" s="138"/>
      <c r="F445" s="138"/>
      <c r="G445" s="138"/>
      <c r="H445" s="138"/>
      <c r="I445" s="139"/>
      <c r="J445" s="138"/>
      <c r="K445" s="138"/>
      <c r="L445" s="138"/>
      <c r="M445" s="140"/>
      <c r="N445" s="138"/>
      <c r="O445" s="138"/>
      <c r="P445" s="138"/>
      <c r="Q445" s="138"/>
      <c r="R445" s="138"/>
      <c r="S445" s="138"/>
      <c r="T445" s="138"/>
      <c r="U445" s="138"/>
      <c r="V445" s="138"/>
      <c r="W445" s="138"/>
      <c r="X445" s="138"/>
      <c r="Y445" s="138"/>
      <c r="Z445" s="138"/>
    </row>
    <row r="446" ht="12.75" hidden="1" customHeight="1">
      <c r="A446" s="137"/>
      <c r="B446" s="138"/>
      <c r="C446" s="138"/>
      <c r="D446" s="139"/>
      <c r="E446" s="138"/>
      <c r="F446" s="138"/>
      <c r="G446" s="138"/>
      <c r="H446" s="138"/>
      <c r="I446" s="139"/>
      <c r="J446" s="138"/>
      <c r="K446" s="138"/>
      <c r="L446" s="138"/>
      <c r="M446" s="140"/>
      <c r="N446" s="138"/>
      <c r="O446" s="138"/>
      <c r="P446" s="138"/>
      <c r="Q446" s="138"/>
      <c r="R446" s="138"/>
      <c r="S446" s="138"/>
      <c r="T446" s="138"/>
      <c r="U446" s="138"/>
      <c r="V446" s="138"/>
      <c r="W446" s="138"/>
      <c r="X446" s="138"/>
      <c r="Y446" s="138"/>
      <c r="Z446" s="138"/>
    </row>
    <row r="447" ht="12.75" hidden="1" customHeight="1">
      <c r="A447" s="137"/>
      <c r="B447" s="138"/>
      <c r="C447" s="138"/>
      <c r="D447" s="139"/>
      <c r="E447" s="138"/>
      <c r="F447" s="138"/>
      <c r="G447" s="138"/>
      <c r="H447" s="138"/>
      <c r="I447" s="139"/>
      <c r="J447" s="138"/>
      <c r="K447" s="138"/>
      <c r="L447" s="138"/>
      <c r="M447" s="140"/>
      <c r="N447" s="138"/>
      <c r="O447" s="138"/>
      <c r="P447" s="138"/>
      <c r="Q447" s="138"/>
      <c r="R447" s="138"/>
      <c r="S447" s="138"/>
      <c r="T447" s="138"/>
      <c r="U447" s="138"/>
      <c r="V447" s="138"/>
      <c r="W447" s="138"/>
      <c r="X447" s="138"/>
      <c r="Y447" s="138"/>
      <c r="Z447" s="138"/>
    </row>
    <row r="448" ht="12.75" hidden="1" customHeight="1">
      <c r="A448" s="137"/>
      <c r="B448" s="138"/>
      <c r="C448" s="138"/>
      <c r="D448" s="139"/>
      <c r="E448" s="138"/>
      <c r="F448" s="138"/>
      <c r="G448" s="138"/>
      <c r="H448" s="138"/>
      <c r="I448" s="139"/>
      <c r="J448" s="138"/>
      <c r="K448" s="138"/>
      <c r="L448" s="138"/>
      <c r="M448" s="140"/>
      <c r="N448" s="138"/>
      <c r="O448" s="138"/>
      <c r="P448" s="138"/>
      <c r="Q448" s="138"/>
      <c r="R448" s="138"/>
      <c r="S448" s="138"/>
      <c r="T448" s="138"/>
      <c r="U448" s="138"/>
      <c r="V448" s="138"/>
      <c r="W448" s="138"/>
      <c r="X448" s="138"/>
      <c r="Y448" s="138"/>
      <c r="Z448" s="138"/>
    </row>
    <row r="449" ht="12.75" hidden="1" customHeight="1">
      <c r="A449" s="137"/>
      <c r="B449" s="138"/>
      <c r="C449" s="138"/>
      <c r="D449" s="139"/>
      <c r="E449" s="138"/>
      <c r="F449" s="138"/>
      <c r="G449" s="138"/>
      <c r="H449" s="138"/>
      <c r="I449" s="139"/>
      <c r="J449" s="138"/>
      <c r="K449" s="138"/>
      <c r="L449" s="138"/>
      <c r="M449" s="140"/>
      <c r="N449" s="138"/>
      <c r="O449" s="138"/>
      <c r="P449" s="138"/>
      <c r="Q449" s="138"/>
      <c r="R449" s="138"/>
      <c r="S449" s="138"/>
      <c r="T449" s="138"/>
      <c r="U449" s="138"/>
      <c r="V449" s="138"/>
      <c r="W449" s="138"/>
      <c r="X449" s="138"/>
      <c r="Y449" s="138"/>
      <c r="Z449" s="138"/>
    </row>
    <row r="450" ht="12.75" hidden="1" customHeight="1">
      <c r="A450" s="137"/>
      <c r="B450" s="138"/>
      <c r="C450" s="138"/>
      <c r="D450" s="139"/>
      <c r="E450" s="138"/>
      <c r="F450" s="138"/>
      <c r="G450" s="138"/>
      <c r="H450" s="138"/>
      <c r="I450" s="139"/>
      <c r="J450" s="138"/>
      <c r="K450" s="138"/>
      <c r="L450" s="138"/>
      <c r="M450" s="140"/>
      <c r="N450" s="138"/>
      <c r="O450" s="138"/>
      <c r="P450" s="138"/>
      <c r="Q450" s="138"/>
      <c r="R450" s="138"/>
      <c r="S450" s="138"/>
      <c r="T450" s="138"/>
      <c r="U450" s="138"/>
      <c r="V450" s="138"/>
      <c r="W450" s="138"/>
      <c r="X450" s="138"/>
      <c r="Y450" s="138"/>
      <c r="Z450" s="138"/>
    </row>
    <row r="451" ht="12.75" hidden="1" customHeight="1">
      <c r="A451" s="137"/>
      <c r="B451" s="138"/>
      <c r="C451" s="138"/>
      <c r="D451" s="139"/>
      <c r="E451" s="138"/>
      <c r="F451" s="138"/>
      <c r="G451" s="138"/>
      <c r="H451" s="138"/>
      <c r="I451" s="139"/>
      <c r="J451" s="138"/>
      <c r="K451" s="138"/>
      <c r="L451" s="138"/>
      <c r="M451" s="140"/>
      <c r="N451" s="138"/>
      <c r="O451" s="138"/>
      <c r="P451" s="138"/>
      <c r="Q451" s="138"/>
      <c r="R451" s="138"/>
      <c r="S451" s="138"/>
      <c r="T451" s="138"/>
      <c r="U451" s="138"/>
      <c r="V451" s="138"/>
      <c r="W451" s="138"/>
      <c r="X451" s="138"/>
      <c r="Y451" s="138"/>
      <c r="Z451" s="138"/>
    </row>
    <row r="452" ht="12.75" hidden="1" customHeight="1">
      <c r="A452" s="137"/>
      <c r="B452" s="138"/>
      <c r="C452" s="138"/>
      <c r="D452" s="139"/>
      <c r="E452" s="138"/>
      <c r="F452" s="138"/>
      <c r="G452" s="138"/>
      <c r="H452" s="138"/>
      <c r="I452" s="139"/>
      <c r="J452" s="138"/>
      <c r="K452" s="138"/>
      <c r="L452" s="138"/>
      <c r="M452" s="140"/>
      <c r="N452" s="138"/>
      <c r="O452" s="138"/>
      <c r="P452" s="138"/>
      <c r="Q452" s="138"/>
      <c r="R452" s="138"/>
      <c r="S452" s="138"/>
      <c r="T452" s="138"/>
      <c r="U452" s="138"/>
      <c r="V452" s="138"/>
      <c r="W452" s="138"/>
      <c r="X452" s="138"/>
      <c r="Y452" s="138"/>
      <c r="Z452" s="138"/>
    </row>
    <row r="453" ht="12.75" hidden="1" customHeight="1">
      <c r="A453" s="137"/>
      <c r="B453" s="138"/>
      <c r="C453" s="138"/>
      <c r="D453" s="139"/>
      <c r="E453" s="138"/>
      <c r="F453" s="138"/>
      <c r="G453" s="138"/>
      <c r="H453" s="138"/>
      <c r="I453" s="139"/>
      <c r="J453" s="138"/>
      <c r="K453" s="138"/>
      <c r="L453" s="138"/>
      <c r="M453" s="140"/>
      <c r="N453" s="138"/>
      <c r="O453" s="138"/>
      <c r="P453" s="138"/>
      <c r="Q453" s="138"/>
      <c r="R453" s="138"/>
      <c r="S453" s="138"/>
      <c r="T453" s="138"/>
      <c r="U453" s="138"/>
      <c r="V453" s="138"/>
      <c r="W453" s="138"/>
      <c r="X453" s="138"/>
      <c r="Y453" s="138"/>
      <c r="Z453" s="138"/>
    </row>
    <row r="454" ht="12.75" hidden="1" customHeight="1">
      <c r="A454" s="137"/>
      <c r="B454" s="138"/>
      <c r="C454" s="138"/>
      <c r="D454" s="139"/>
      <c r="E454" s="138"/>
      <c r="F454" s="138"/>
      <c r="G454" s="138"/>
      <c r="H454" s="138"/>
      <c r="I454" s="139"/>
      <c r="J454" s="138"/>
      <c r="K454" s="138"/>
      <c r="L454" s="138"/>
      <c r="M454" s="140"/>
      <c r="N454" s="138"/>
      <c r="O454" s="138"/>
      <c r="P454" s="138"/>
      <c r="Q454" s="138"/>
      <c r="R454" s="138"/>
      <c r="S454" s="138"/>
      <c r="T454" s="138"/>
      <c r="U454" s="138"/>
      <c r="V454" s="138"/>
      <c r="W454" s="138"/>
      <c r="X454" s="138"/>
      <c r="Y454" s="138"/>
      <c r="Z454" s="138"/>
    </row>
    <row r="455" ht="12.75" hidden="1" customHeight="1">
      <c r="A455" s="137"/>
      <c r="B455" s="138"/>
      <c r="C455" s="138"/>
      <c r="D455" s="139"/>
      <c r="E455" s="138"/>
      <c r="F455" s="138"/>
      <c r="G455" s="138"/>
      <c r="H455" s="138"/>
      <c r="I455" s="139"/>
      <c r="J455" s="138"/>
      <c r="K455" s="138"/>
      <c r="L455" s="138"/>
      <c r="M455" s="140"/>
      <c r="N455" s="138"/>
      <c r="O455" s="138"/>
      <c r="P455" s="138"/>
      <c r="Q455" s="138"/>
      <c r="R455" s="138"/>
      <c r="S455" s="138"/>
      <c r="T455" s="138"/>
      <c r="U455" s="138"/>
      <c r="V455" s="138"/>
      <c r="W455" s="138"/>
      <c r="X455" s="138"/>
      <c r="Y455" s="138"/>
      <c r="Z455" s="138"/>
    </row>
    <row r="456" ht="12.75" hidden="1" customHeight="1">
      <c r="A456" s="137"/>
      <c r="B456" s="138"/>
      <c r="C456" s="138"/>
      <c r="D456" s="139"/>
      <c r="E456" s="138"/>
      <c r="F456" s="138"/>
      <c r="G456" s="138"/>
      <c r="H456" s="138"/>
      <c r="I456" s="139"/>
      <c r="J456" s="138"/>
      <c r="K456" s="138"/>
      <c r="L456" s="138"/>
      <c r="M456" s="140"/>
      <c r="N456" s="138"/>
      <c r="O456" s="138"/>
      <c r="P456" s="138"/>
      <c r="Q456" s="138"/>
      <c r="R456" s="138"/>
      <c r="S456" s="138"/>
      <c r="T456" s="138"/>
      <c r="U456" s="138"/>
      <c r="V456" s="138"/>
      <c r="W456" s="138"/>
      <c r="X456" s="138"/>
      <c r="Y456" s="138"/>
      <c r="Z456" s="138"/>
    </row>
    <row r="457" ht="12.75" hidden="1" customHeight="1">
      <c r="A457" s="137"/>
      <c r="B457" s="138"/>
      <c r="C457" s="138"/>
      <c r="D457" s="139"/>
      <c r="E457" s="138"/>
      <c r="F457" s="138"/>
      <c r="G457" s="138"/>
      <c r="H457" s="138"/>
      <c r="I457" s="139"/>
      <c r="J457" s="138"/>
      <c r="K457" s="138"/>
      <c r="L457" s="138"/>
      <c r="M457" s="140"/>
      <c r="N457" s="138"/>
      <c r="O457" s="138"/>
      <c r="P457" s="138"/>
      <c r="Q457" s="138"/>
      <c r="R457" s="138"/>
      <c r="S457" s="138"/>
      <c r="T457" s="138"/>
      <c r="U457" s="138"/>
      <c r="V457" s="138"/>
      <c r="W457" s="138"/>
      <c r="X457" s="138"/>
      <c r="Y457" s="138"/>
      <c r="Z457" s="138"/>
    </row>
    <row r="458" ht="12.75" hidden="1" customHeight="1">
      <c r="A458" s="137"/>
      <c r="B458" s="138"/>
      <c r="C458" s="138"/>
      <c r="D458" s="139"/>
      <c r="E458" s="138"/>
      <c r="F458" s="138"/>
      <c r="G458" s="138"/>
      <c r="H458" s="138"/>
      <c r="I458" s="139"/>
      <c r="J458" s="138"/>
      <c r="K458" s="138"/>
      <c r="L458" s="138"/>
      <c r="M458" s="140"/>
      <c r="N458" s="138"/>
      <c r="O458" s="138"/>
      <c r="P458" s="138"/>
      <c r="Q458" s="138"/>
      <c r="R458" s="138"/>
      <c r="S458" s="138"/>
      <c r="T458" s="138"/>
      <c r="U458" s="138"/>
      <c r="V458" s="138"/>
      <c r="W458" s="138"/>
      <c r="X458" s="138"/>
      <c r="Y458" s="138"/>
      <c r="Z458" s="138"/>
    </row>
    <row r="459" ht="12.75" hidden="1" customHeight="1">
      <c r="A459" s="137"/>
      <c r="B459" s="138"/>
      <c r="C459" s="138"/>
      <c r="D459" s="139"/>
      <c r="E459" s="138"/>
      <c r="F459" s="138"/>
      <c r="G459" s="138"/>
      <c r="H459" s="138"/>
      <c r="I459" s="139"/>
      <c r="J459" s="138"/>
      <c r="K459" s="138"/>
      <c r="L459" s="138"/>
      <c r="M459" s="140"/>
      <c r="N459" s="138"/>
      <c r="O459" s="138"/>
      <c r="P459" s="138"/>
      <c r="Q459" s="138"/>
      <c r="R459" s="138"/>
      <c r="S459" s="138"/>
      <c r="T459" s="138"/>
      <c r="U459" s="138"/>
      <c r="V459" s="138"/>
      <c r="W459" s="138"/>
      <c r="X459" s="138"/>
      <c r="Y459" s="138"/>
      <c r="Z459" s="138"/>
    </row>
    <row r="460" ht="12.75" hidden="1" customHeight="1">
      <c r="A460" s="137"/>
      <c r="B460" s="138"/>
      <c r="C460" s="138"/>
      <c r="D460" s="139"/>
      <c r="E460" s="138"/>
      <c r="F460" s="138"/>
      <c r="G460" s="138"/>
      <c r="H460" s="138"/>
      <c r="I460" s="139"/>
      <c r="J460" s="138"/>
      <c r="K460" s="138"/>
      <c r="L460" s="138"/>
      <c r="M460" s="140"/>
      <c r="N460" s="138"/>
      <c r="O460" s="138"/>
      <c r="P460" s="138"/>
      <c r="Q460" s="138"/>
      <c r="R460" s="138"/>
      <c r="S460" s="138"/>
      <c r="T460" s="138"/>
      <c r="U460" s="138"/>
      <c r="V460" s="138"/>
      <c r="W460" s="138"/>
      <c r="X460" s="138"/>
      <c r="Y460" s="138"/>
      <c r="Z460" s="138"/>
    </row>
    <row r="461" ht="12.75" hidden="1" customHeight="1">
      <c r="A461" s="137"/>
      <c r="B461" s="138"/>
      <c r="C461" s="138"/>
      <c r="D461" s="139"/>
      <c r="E461" s="138"/>
      <c r="F461" s="138"/>
      <c r="G461" s="138"/>
      <c r="H461" s="138"/>
      <c r="I461" s="139"/>
      <c r="J461" s="138"/>
      <c r="K461" s="138"/>
      <c r="L461" s="138"/>
      <c r="M461" s="140"/>
      <c r="N461" s="138"/>
      <c r="O461" s="138"/>
      <c r="P461" s="138"/>
      <c r="Q461" s="138"/>
      <c r="R461" s="138"/>
      <c r="S461" s="138"/>
      <c r="T461" s="138"/>
      <c r="U461" s="138"/>
      <c r="V461" s="138"/>
      <c r="W461" s="138"/>
      <c r="X461" s="138"/>
      <c r="Y461" s="138"/>
      <c r="Z461" s="138"/>
    </row>
    <row r="462" ht="12.75" hidden="1" customHeight="1">
      <c r="A462" s="137"/>
      <c r="B462" s="138"/>
      <c r="C462" s="138"/>
      <c r="D462" s="139"/>
      <c r="E462" s="138"/>
      <c r="F462" s="138"/>
      <c r="G462" s="138"/>
      <c r="H462" s="138"/>
      <c r="I462" s="139"/>
      <c r="J462" s="138"/>
      <c r="K462" s="138"/>
      <c r="L462" s="138"/>
      <c r="M462" s="140"/>
      <c r="N462" s="138"/>
      <c r="O462" s="138"/>
      <c r="P462" s="138"/>
      <c r="Q462" s="138"/>
      <c r="R462" s="138"/>
      <c r="S462" s="138"/>
      <c r="T462" s="138"/>
      <c r="U462" s="138"/>
      <c r="V462" s="138"/>
      <c r="W462" s="138"/>
      <c r="X462" s="138"/>
      <c r="Y462" s="138"/>
      <c r="Z462" s="138"/>
    </row>
    <row r="463" ht="12.75" hidden="1" customHeight="1">
      <c r="A463" s="137"/>
      <c r="B463" s="138"/>
      <c r="C463" s="138"/>
      <c r="D463" s="139"/>
      <c r="E463" s="138"/>
      <c r="F463" s="138"/>
      <c r="G463" s="138"/>
      <c r="H463" s="138"/>
      <c r="I463" s="139"/>
      <c r="J463" s="138"/>
      <c r="K463" s="138"/>
      <c r="L463" s="138"/>
      <c r="M463" s="140"/>
      <c r="N463" s="138"/>
      <c r="O463" s="138"/>
      <c r="P463" s="138"/>
      <c r="Q463" s="138"/>
      <c r="R463" s="138"/>
      <c r="S463" s="138"/>
      <c r="T463" s="138"/>
      <c r="U463" s="138"/>
      <c r="V463" s="138"/>
      <c r="W463" s="138"/>
      <c r="X463" s="138"/>
      <c r="Y463" s="138"/>
      <c r="Z463" s="138"/>
    </row>
    <row r="464" ht="12.75" hidden="1" customHeight="1">
      <c r="A464" s="137"/>
      <c r="B464" s="138"/>
      <c r="C464" s="138"/>
      <c r="D464" s="139"/>
      <c r="E464" s="138"/>
      <c r="F464" s="138"/>
      <c r="G464" s="138"/>
      <c r="H464" s="138"/>
      <c r="I464" s="139"/>
      <c r="J464" s="138"/>
      <c r="K464" s="138"/>
      <c r="L464" s="138"/>
      <c r="M464" s="140"/>
      <c r="N464" s="138"/>
      <c r="O464" s="138"/>
      <c r="P464" s="138"/>
      <c r="Q464" s="138"/>
      <c r="R464" s="138"/>
      <c r="S464" s="138"/>
      <c r="T464" s="138"/>
      <c r="U464" s="138"/>
      <c r="V464" s="138"/>
      <c r="W464" s="138"/>
      <c r="X464" s="138"/>
      <c r="Y464" s="138"/>
      <c r="Z464" s="138"/>
    </row>
    <row r="465" ht="12.75" hidden="1" customHeight="1">
      <c r="A465" s="137"/>
      <c r="B465" s="138"/>
      <c r="C465" s="138"/>
      <c r="D465" s="139"/>
      <c r="E465" s="138"/>
      <c r="F465" s="138"/>
      <c r="G465" s="138"/>
      <c r="H465" s="138"/>
      <c r="I465" s="139"/>
      <c r="J465" s="138"/>
      <c r="K465" s="138"/>
      <c r="L465" s="138"/>
      <c r="M465" s="140"/>
      <c r="N465" s="138"/>
      <c r="O465" s="138"/>
      <c r="P465" s="138"/>
      <c r="Q465" s="138"/>
      <c r="R465" s="138"/>
      <c r="S465" s="138"/>
      <c r="T465" s="138"/>
      <c r="U465" s="138"/>
      <c r="V465" s="138"/>
      <c r="W465" s="138"/>
      <c r="X465" s="138"/>
      <c r="Y465" s="138"/>
      <c r="Z465" s="138"/>
    </row>
    <row r="466" ht="12.75" hidden="1" customHeight="1">
      <c r="A466" s="137"/>
      <c r="B466" s="138"/>
      <c r="C466" s="138"/>
      <c r="D466" s="139"/>
      <c r="E466" s="138"/>
      <c r="F466" s="138"/>
      <c r="G466" s="138"/>
      <c r="H466" s="138"/>
      <c r="I466" s="139"/>
      <c r="J466" s="138"/>
      <c r="K466" s="138"/>
      <c r="L466" s="138"/>
      <c r="M466" s="140"/>
      <c r="N466" s="138"/>
      <c r="O466" s="138"/>
      <c r="P466" s="138"/>
      <c r="Q466" s="138"/>
      <c r="R466" s="138"/>
      <c r="S466" s="138"/>
      <c r="T466" s="138"/>
      <c r="U466" s="138"/>
      <c r="V466" s="138"/>
      <c r="W466" s="138"/>
      <c r="X466" s="138"/>
      <c r="Y466" s="138"/>
      <c r="Z466" s="138"/>
    </row>
    <row r="467" ht="12.75" hidden="1" customHeight="1">
      <c r="A467" s="137"/>
      <c r="B467" s="138"/>
      <c r="C467" s="138"/>
      <c r="D467" s="139"/>
      <c r="E467" s="138"/>
      <c r="F467" s="138"/>
      <c r="G467" s="138"/>
      <c r="H467" s="138"/>
      <c r="I467" s="139"/>
      <c r="J467" s="138"/>
      <c r="K467" s="138"/>
      <c r="L467" s="138"/>
      <c r="M467" s="140"/>
      <c r="N467" s="138"/>
      <c r="O467" s="138"/>
      <c r="P467" s="138"/>
      <c r="Q467" s="138"/>
      <c r="R467" s="138"/>
      <c r="S467" s="138"/>
      <c r="T467" s="138"/>
      <c r="U467" s="138"/>
      <c r="V467" s="138"/>
      <c r="W467" s="138"/>
      <c r="X467" s="138"/>
      <c r="Y467" s="138"/>
      <c r="Z467" s="138"/>
    </row>
    <row r="468" ht="12.75" hidden="1" customHeight="1">
      <c r="A468" s="137"/>
      <c r="B468" s="138"/>
      <c r="C468" s="138"/>
      <c r="D468" s="139"/>
      <c r="E468" s="138"/>
      <c r="F468" s="138"/>
      <c r="G468" s="138"/>
      <c r="H468" s="138"/>
      <c r="I468" s="139"/>
      <c r="J468" s="138"/>
      <c r="K468" s="138"/>
      <c r="L468" s="138"/>
      <c r="M468" s="140"/>
      <c r="N468" s="138"/>
      <c r="O468" s="138"/>
      <c r="P468" s="138"/>
      <c r="Q468" s="138"/>
      <c r="R468" s="138"/>
      <c r="S468" s="138"/>
      <c r="T468" s="138"/>
      <c r="U468" s="138"/>
      <c r="V468" s="138"/>
      <c r="W468" s="138"/>
      <c r="X468" s="138"/>
      <c r="Y468" s="138"/>
      <c r="Z468" s="138"/>
    </row>
    <row r="469" ht="12.75" hidden="1" customHeight="1">
      <c r="A469" s="137"/>
      <c r="B469" s="138"/>
      <c r="C469" s="138"/>
      <c r="D469" s="139"/>
      <c r="E469" s="138"/>
      <c r="F469" s="138"/>
      <c r="G469" s="138"/>
      <c r="H469" s="138"/>
      <c r="I469" s="139"/>
      <c r="J469" s="138"/>
      <c r="K469" s="138"/>
      <c r="L469" s="138"/>
      <c r="M469" s="140"/>
      <c r="N469" s="138"/>
      <c r="O469" s="138"/>
      <c r="P469" s="138"/>
      <c r="Q469" s="138"/>
      <c r="R469" s="138"/>
      <c r="S469" s="138"/>
      <c r="T469" s="138"/>
      <c r="U469" s="138"/>
      <c r="V469" s="138"/>
      <c r="W469" s="138"/>
      <c r="X469" s="138"/>
      <c r="Y469" s="138"/>
      <c r="Z469" s="138"/>
    </row>
    <row r="470" ht="12.75" hidden="1" customHeight="1">
      <c r="A470" s="137"/>
      <c r="B470" s="138"/>
      <c r="C470" s="138"/>
      <c r="D470" s="139"/>
      <c r="E470" s="138"/>
      <c r="F470" s="138"/>
      <c r="G470" s="138"/>
      <c r="H470" s="138"/>
      <c r="I470" s="139"/>
      <c r="J470" s="138"/>
      <c r="K470" s="138"/>
      <c r="L470" s="138"/>
      <c r="M470" s="140"/>
      <c r="N470" s="138"/>
      <c r="O470" s="138"/>
      <c r="P470" s="138"/>
      <c r="Q470" s="138"/>
      <c r="R470" s="138"/>
      <c r="S470" s="138"/>
      <c r="T470" s="138"/>
      <c r="U470" s="138"/>
      <c r="V470" s="138"/>
      <c r="W470" s="138"/>
      <c r="X470" s="138"/>
      <c r="Y470" s="138"/>
      <c r="Z470" s="138"/>
    </row>
    <row r="471" ht="12.75" hidden="1" customHeight="1">
      <c r="A471" s="137"/>
      <c r="B471" s="138"/>
      <c r="C471" s="138"/>
      <c r="D471" s="139"/>
      <c r="E471" s="138"/>
      <c r="F471" s="138"/>
      <c r="G471" s="138"/>
      <c r="H471" s="138"/>
      <c r="I471" s="139"/>
      <c r="J471" s="138"/>
      <c r="K471" s="138"/>
      <c r="L471" s="138"/>
      <c r="M471" s="140"/>
      <c r="N471" s="138"/>
      <c r="O471" s="138"/>
      <c r="P471" s="138"/>
      <c r="Q471" s="138"/>
      <c r="R471" s="138"/>
      <c r="S471" s="138"/>
      <c r="T471" s="138"/>
      <c r="U471" s="138"/>
      <c r="V471" s="138"/>
      <c r="W471" s="138"/>
      <c r="X471" s="138"/>
      <c r="Y471" s="138"/>
      <c r="Z471" s="138"/>
    </row>
    <row r="472" ht="12.75" hidden="1" customHeight="1">
      <c r="A472" s="137"/>
      <c r="B472" s="138"/>
      <c r="C472" s="138"/>
      <c r="D472" s="139"/>
      <c r="E472" s="138"/>
      <c r="F472" s="138"/>
      <c r="G472" s="138"/>
      <c r="H472" s="138"/>
      <c r="I472" s="139"/>
      <c r="J472" s="138"/>
      <c r="K472" s="138"/>
      <c r="L472" s="138"/>
      <c r="M472" s="140"/>
      <c r="N472" s="138"/>
      <c r="O472" s="138"/>
      <c r="P472" s="138"/>
      <c r="Q472" s="138"/>
      <c r="R472" s="138"/>
      <c r="S472" s="138"/>
      <c r="T472" s="138"/>
      <c r="U472" s="138"/>
      <c r="V472" s="138"/>
      <c r="W472" s="138"/>
      <c r="X472" s="138"/>
      <c r="Y472" s="138"/>
      <c r="Z472" s="138"/>
    </row>
    <row r="473" ht="12.75" hidden="1" customHeight="1">
      <c r="A473" s="137"/>
      <c r="B473" s="138"/>
      <c r="C473" s="138"/>
      <c r="D473" s="139"/>
      <c r="E473" s="138"/>
      <c r="F473" s="138"/>
      <c r="G473" s="138"/>
      <c r="H473" s="138"/>
      <c r="I473" s="139"/>
      <c r="J473" s="138"/>
      <c r="K473" s="138"/>
      <c r="L473" s="138"/>
      <c r="M473" s="140"/>
      <c r="N473" s="138"/>
      <c r="O473" s="138"/>
      <c r="P473" s="138"/>
      <c r="Q473" s="138"/>
      <c r="R473" s="138"/>
      <c r="S473" s="138"/>
      <c r="T473" s="138"/>
      <c r="U473" s="138"/>
      <c r="V473" s="138"/>
      <c r="W473" s="138"/>
      <c r="X473" s="138"/>
      <c r="Y473" s="138"/>
      <c r="Z473" s="138"/>
    </row>
    <row r="474" ht="12.75" hidden="1" customHeight="1">
      <c r="A474" s="137"/>
      <c r="B474" s="138"/>
      <c r="C474" s="138"/>
      <c r="D474" s="139"/>
      <c r="E474" s="138"/>
      <c r="F474" s="138"/>
      <c r="G474" s="138"/>
      <c r="H474" s="138"/>
      <c r="I474" s="139"/>
      <c r="J474" s="138"/>
      <c r="K474" s="138"/>
      <c r="L474" s="138"/>
      <c r="M474" s="140"/>
      <c r="N474" s="138"/>
      <c r="O474" s="138"/>
      <c r="P474" s="138"/>
      <c r="Q474" s="138"/>
      <c r="R474" s="138"/>
      <c r="S474" s="138"/>
      <c r="T474" s="138"/>
      <c r="U474" s="138"/>
      <c r="V474" s="138"/>
      <c r="W474" s="138"/>
      <c r="X474" s="138"/>
      <c r="Y474" s="138"/>
      <c r="Z474" s="138"/>
    </row>
    <row r="475" ht="12.75" hidden="1" customHeight="1">
      <c r="A475" s="137"/>
      <c r="B475" s="138"/>
      <c r="C475" s="138"/>
      <c r="D475" s="139"/>
      <c r="E475" s="138"/>
      <c r="F475" s="138"/>
      <c r="G475" s="138"/>
      <c r="H475" s="138"/>
      <c r="I475" s="139"/>
      <c r="J475" s="138"/>
      <c r="K475" s="138"/>
      <c r="L475" s="138"/>
      <c r="M475" s="140"/>
      <c r="N475" s="138"/>
      <c r="O475" s="138"/>
      <c r="P475" s="138"/>
      <c r="Q475" s="138"/>
      <c r="R475" s="138"/>
      <c r="S475" s="138"/>
      <c r="T475" s="138"/>
      <c r="U475" s="138"/>
      <c r="V475" s="138"/>
      <c r="W475" s="138"/>
      <c r="X475" s="138"/>
      <c r="Y475" s="138"/>
      <c r="Z475" s="138"/>
    </row>
    <row r="476" ht="12.75" hidden="1" customHeight="1">
      <c r="A476" s="137"/>
      <c r="B476" s="138"/>
      <c r="C476" s="138"/>
      <c r="D476" s="139"/>
      <c r="E476" s="138"/>
      <c r="F476" s="138"/>
      <c r="G476" s="138"/>
      <c r="H476" s="138"/>
      <c r="I476" s="139"/>
      <c r="J476" s="138"/>
      <c r="K476" s="138"/>
      <c r="L476" s="138"/>
      <c r="M476" s="140"/>
      <c r="N476" s="138"/>
      <c r="O476" s="138"/>
      <c r="P476" s="138"/>
      <c r="Q476" s="138"/>
      <c r="R476" s="138"/>
      <c r="S476" s="138"/>
      <c r="T476" s="138"/>
      <c r="U476" s="138"/>
      <c r="V476" s="138"/>
      <c r="W476" s="138"/>
      <c r="X476" s="138"/>
      <c r="Y476" s="138"/>
      <c r="Z476" s="138"/>
    </row>
    <row r="477" ht="12.75" hidden="1" customHeight="1">
      <c r="A477" s="137"/>
      <c r="B477" s="138"/>
      <c r="C477" s="138"/>
      <c r="D477" s="139"/>
      <c r="E477" s="138"/>
      <c r="F477" s="138"/>
      <c r="G477" s="138"/>
      <c r="H477" s="138"/>
      <c r="I477" s="139"/>
      <c r="J477" s="138"/>
      <c r="K477" s="138"/>
      <c r="L477" s="138"/>
      <c r="M477" s="140"/>
      <c r="N477" s="138"/>
      <c r="O477" s="138"/>
      <c r="P477" s="138"/>
      <c r="Q477" s="138"/>
      <c r="R477" s="138"/>
      <c r="S477" s="138"/>
      <c r="T477" s="138"/>
      <c r="U477" s="138"/>
      <c r="V477" s="138"/>
      <c r="W477" s="138"/>
      <c r="X477" s="138"/>
      <c r="Y477" s="138"/>
      <c r="Z477" s="138"/>
    </row>
    <row r="478" ht="12.75" hidden="1" customHeight="1">
      <c r="A478" s="137"/>
      <c r="B478" s="138"/>
      <c r="C478" s="138"/>
      <c r="D478" s="139"/>
      <c r="E478" s="138"/>
      <c r="F478" s="138"/>
      <c r="G478" s="138"/>
      <c r="H478" s="138"/>
      <c r="I478" s="139"/>
      <c r="J478" s="138"/>
      <c r="K478" s="138"/>
      <c r="L478" s="138"/>
      <c r="M478" s="140"/>
      <c r="N478" s="138"/>
      <c r="O478" s="138"/>
      <c r="P478" s="138"/>
      <c r="Q478" s="138"/>
      <c r="R478" s="138"/>
      <c r="S478" s="138"/>
      <c r="T478" s="138"/>
      <c r="U478" s="138"/>
      <c r="V478" s="138"/>
      <c r="W478" s="138"/>
      <c r="X478" s="138"/>
      <c r="Y478" s="138"/>
      <c r="Z478" s="138"/>
    </row>
    <row r="479" ht="12.75" hidden="1" customHeight="1">
      <c r="A479" s="137"/>
      <c r="B479" s="138"/>
      <c r="C479" s="138"/>
      <c r="D479" s="139"/>
      <c r="E479" s="138"/>
      <c r="F479" s="138"/>
      <c r="G479" s="138"/>
      <c r="H479" s="138"/>
      <c r="I479" s="139"/>
      <c r="J479" s="138"/>
      <c r="K479" s="138"/>
      <c r="L479" s="138"/>
      <c r="M479" s="140"/>
      <c r="N479" s="138"/>
      <c r="O479" s="138"/>
      <c r="P479" s="138"/>
      <c r="Q479" s="138"/>
      <c r="R479" s="138"/>
      <c r="S479" s="138"/>
      <c r="T479" s="138"/>
      <c r="U479" s="138"/>
      <c r="V479" s="138"/>
      <c r="W479" s="138"/>
      <c r="X479" s="138"/>
      <c r="Y479" s="138"/>
      <c r="Z479" s="138"/>
    </row>
    <row r="480" ht="12.75" hidden="1" customHeight="1">
      <c r="A480" s="137"/>
      <c r="B480" s="138"/>
      <c r="C480" s="138"/>
      <c r="D480" s="139"/>
      <c r="E480" s="138"/>
      <c r="F480" s="138"/>
      <c r="G480" s="138"/>
      <c r="H480" s="138"/>
      <c r="I480" s="139"/>
      <c r="J480" s="138"/>
      <c r="K480" s="138"/>
      <c r="L480" s="138"/>
      <c r="M480" s="140"/>
      <c r="N480" s="138"/>
      <c r="O480" s="138"/>
      <c r="P480" s="138"/>
      <c r="Q480" s="138"/>
      <c r="R480" s="138"/>
      <c r="S480" s="138"/>
      <c r="T480" s="138"/>
      <c r="U480" s="138"/>
      <c r="V480" s="138"/>
      <c r="W480" s="138"/>
      <c r="X480" s="138"/>
      <c r="Y480" s="138"/>
      <c r="Z480" s="138"/>
    </row>
    <row r="481" ht="12.75" hidden="1" customHeight="1">
      <c r="A481" s="137"/>
      <c r="B481" s="138"/>
      <c r="C481" s="138"/>
      <c r="D481" s="139"/>
      <c r="E481" s="138"/>
      <c r="F481" s="138"/>
      <c r="G481" s="138"/>
      <c r="H481" s="138"/>
      <c r="I481" s="139"/>
      <c r="J481" s="138"/>
      <c r="K481" s="138"/>
      <c r="L481" s="138"/>
      <c r="M481" s="140"/>
      <c r="N481" s="138"/>
      <c r="O481" s="138"/>
      <c r="P481" s="138"/>
      <c r="Q481" s="138"/>
      <c r="R481" s="138"/>
      <c r="S481" s="138"/>
      <c r="T481" s="138"/>
      <c r="U481" s="138"/>
      <c r="V481" s="138"/>
      <c r="W481" s="138"/>
      <c r="X481" s="138"/>
      <c r="Y481" s="138"/>
      <c r="Z481" s="138"/>
    </row>
    <row r="482" ht="12.75" hidden="1" customHeight="1">
      <c r="A482" s="137"/>
      <c r="B482" s="138"/>
      <c r="C482" s="138"/>
      <c r="D482" s="139"/>
      <c r="E482" s="138"/>
      <c r="F482" s="138"/>
      <c r="G482" s="138"/>
      <c r="H482" s="138"/>
      <c r="I482" s="139"/>
      <c r="J482" s="138"/>
      <c r="K482" s="138"/>
      <c r="L482" s="138"/>
      <c r="M482" s="140"/>
      <c r="N482" s="138"/>
      <c r="O482" s="138"/>
      <c r="P482" s="138"/>
      <c r="Q482" s="138"/>
      <c r="R482" s="138"/>
      <c r="S482" s="138"/>
      <c r="T482" s="138"/>
      <c r="U482" s="138"/>
      <c r="V482" s="138"/>
      <c r="W482" s="138"/>
      <c r="X482" s="138"/>
      <c r="Y482" s="138"/>
      <c r="Z482" s="138"/>
    </row>
    <row r="483" ht="12.75" hidden="1" customHeight="1">
      <c r="A483" s="137"/>
      <c r="B483" s="138"/>
      <c r="C483" s="138"/>
      <c r="D483" s="139"/>
      <c r="E483" s="138"/>
      <c r="F483" s="138"/>
      <c r="G483" s="138"/>
      <c r="H483" s="138"/>
      <c r="I483" s="139"/>
      <c r="J483" s="138"/>
      <c r="K483" s="138"/>
      <c r="L483" s="138"/>
      <c r="M483" s="140"/>
      <c r="N483" s="138"/>
      <c r="O483" s="138"/>
      <c r="P483" s="138"/>
      <c r="Q483" s="138"/>
      <c r="R483" s="138"/>
      <c r="S483" s="138"/>
      <c r="T483" s="138"/>
      <c r="U483" s="138"/>
      <c r="V483" s="138"/>
      <c r="W483" s="138"/>
      <c r="X483" s="138"/>
      <c r="Y483" s="138"/>
      <c r="Z483" s="138"/>
    </row>
    <row r="484" ht="12.75" hidden="1" customHeight="1">
      <c r="A484" s="137"/>
      <c r="B484" s="138"/>
      <c r="C484" s="138"/>
      <c r="D484" s="139"/>
      <c r="E484" s="138"/>
      <c r="F484" s="138"/>
      <c r="G484" s="138"/>
      <c r="H484" s="138"/>
      <c r="I484" s="139"/>
      <c r="J484" s="138"/>
      <c r="K484" s="138"/>
      <c r="L484" s="138"/>
      <c r="M484" s="140"/>
      <c r="N484" s="138"/>
      <c r="O484" s="138"/>
      <c r="P484" s="138"/>
      <c r="Q484" s="138"/>
      <c r="R484" s="138"/>
      <c r="S484" s="138"/>
      <c r="T484" s="138"/>
      <c r="U484" s="138"/>
      <c r="V484" s="138"/>
      <c r="W484" s="138"/>
      <c r="X484" s="138"/>
      <c r="Y484" s="138"/>
      <c r="Z484" s="138"/>
    </row>
    <row r="485" ht="12.75" hidden="1" customHeight="1">
      <c r="A485" s="137"/>
      <c r="B485" s="138"/>
      <c r="C485" s="138"/>
      <c r="D485" s="139"/>
      <c r="E485" s="138"/>
      <c r="F485" s="138"/>
      <c r="G485" s="138"/>
      <c r="H485" s="138"/>
      <c r="I485" s="139"/>
      <c r="J485" s="138"/>
      <c r="K485" s="138"/>
      <c r="L485" s="138"/>
      <c r="M485" s="140"/>
      <c r="N485" s="138"/>
      <c r="O485" s="138"/>
      <c r="P485" s="138"/>
      <c r="Q485" s="138"/>
      <c r="R485" s="138"/>
      <c r="S485" s="138"/>
      <c r="T485" s="138"/>
      <c r="U485" s="138"/>
      <c r="V485" s="138"/>
      <c r="W485" s="138"/>
      <c r="X485" s="138"/>
      <c r="Y485" s="138"/>
      <c r="Z485" s="138"/>
    </row>
    <row r="486" ht="12.75" hidden="1" customHeight="1">
      <c r="A486" s="137"/>
      <c r="B486" s="138"/>
      <c r="C486" s="138"/>
      <c r="D486" s="139"/>
      <c r="E486" s="138"/>
      <c r="F486" s="138"/>
      <c r="G486" s="138"/>
      <c r="H486" s="138"/>
      <c r="I486" s="139"/>
      <c r="J486" s="138"/>
      <c r="K486" s="138"/>
      <c r="L486" s="138"/>
      <c r="M486" s="140"/>
      <c r="N486" s="138"/>
      <c r="O486" s="138"/>
      <c r="P486" s="138"/>
      <c r="Q486" s="138"/>
      <c r="R486" s="138"/>
      <c r="S486" s="138"/>
      <c r="T486" s="138"/>
      <c r="U486" s="138"/>
      <c r="V486" s="138"/>
      <c r="W486" s="138"/>
      <c r="X486" s="138"/>
      <c r="Y486" s="138"/>
      <c r="Z486" s="138"/>
    </row>
    <row r="487" ht="12.75" hidden="1" customHeight="1">
      <c r="A487" s="137"/>
      <c r="B487" s="138"/>
      <c r="C487" s="138"/>
      <c r="D487" s="139"/>
      <c r="E487" s="138"/>
      <c r="F487" s="138"/>
      <c r="G487" s="138"/>
      <c r="H487" s="138"/>
      <c r="I487" s="139"/>
      <c r="J487" s="138"/>
      <c r="K487" s="138"/>
      <c r="L487" s="138"/>
      <c r="M487" s="140"/>
      <c r="N487" s="138"/>
      <c r="O487" s="138"/>
      <c r="P487" s="138"/>
      <c r="Q487" s="138"/>
      <c r="R487" s="138"/>
      <c r="S487" s="138"/>
      <c r="T487" s="138"/>
      <c r="U487" s="138"/>
      <c r="V487" s="138"/>
      <c r="W487" s="138"/>
      <c r="X487" s="138"/>
      <c r="Y487" s="138"/>
      <c r="Z487" s="138"/>
    </row>
    <row r="488" ht="12.75" hidden="1" customHeight="1">
      <c r="A488" s="137"/>
      <c r="B488" s="138"/>
      <c r="C488" s="138"/>
      <c r="D488" s="139"/>
      <c r="E488" s="138"/>
      <c r="F488" s="138"/>
      <c r="G488" s="138"/>
      <c r="H488" s="138"/>
      <c r="I488" s="139"/>
      <c r="J488" s="138"/>
      <c r="K488" s="138"/>
      <c r="L488" s="138"/>
      <c r="M488" s="140"/>
      <c r="N488" s="138"/>
      <c r="O488" s="138"/>
      <c r="P488" s="138"/>
      <c r="Q488" s="138"/>
      <c r="R488" s="138"/>
      <c r="S488" s="138"/>
      <c r="T488" s="138"/>
      <c r="U488" s="138"/>
      <c r="V488" s="138"/>
      <c r="W488" s="138"/>
      <c r="X488" s="138"/>
      <c r="Y488" s="138"/>
      <c r="Z488" s="138"/>
    </row>
    <row r="489" ht="12.75" hidden="1" customHeight="1">
      <c r="A489" s="137"/>
      <c r="B489" s="138"/>
      <c r="C489" s="138"/>
      <c r="D489" s="139"/>
      <c r="E489" s="138"/>
      <c r="F489" s="138"/>
      <c r="G489" s="138"/>
      <c r="H489" s="138"/>
      <c r="I489" s="139"/>
      <c r="J489" s="138"/>
      <c r="K489" s="138"/>
      <c r="L489" s="138"/>
      <c r="M489" s="140"/>
      <c r="N489" s="138"/>
      <c r="O489" s="138"/>
      <c r="P489" s="138"/>
      <c r="Q489" s="138"/>
      <c r="R489" s="138"/>
      <c r="S489" s="138"/>
      <c r="T489" s="138"/>
      <c r="U489" s="138"/>
      <c r="V489" s="138"/>
      <c r="W489" s="138"/>
      <c r="X489" s="138"/>
      <c r="Y489" s="138"/>
      <c r="Z489" s="138"/>
    </row>
    <row r="490" ht="12.75" hidden="1" customHeight="1">
      <c r="A490" s="137"/>
      <c r="B490" s="138"/>
      <c r="C490" s="138"/>
      <c r="D490" s="139"/>
      <c r="E490" s="138"/>
      <c r="F490" s="138"/>
      <c r="G490" s="138"/>
      <c r="H490" s="138"/>
      <c r="I490" s="139"/>
      <c r="J490" s="138"/>
      <c r="K490" s="138"/>
      <c r="L490" s="138"/>
      <c r="M490" s="140"/>
      <c r="N490" s="138"/>
      <c r="O490" s="138"/>
      <c r="P490" s="138"/>
      <c r="Q490" s="138"/>
      <c r="R490" s="138"/>
      <c r="S490" s="138"/>
      <c r="T490" s="138"/>
      <c r="U490" s="138"/>
      <c r="V490" s="138"/>
      <c r="W490" s="138"/>
      <c r="X490" s="138"/>
      <c r="Y490" s="138"/>
      <c r="Z490" s="138"/>
    </row>
    <row r="491" ht="12.75" hidden="1" customHeight="1">
      <c r="A491" s="137"/>
      <c r="B491" s="138"/>
      <c r="C491" s="138"/>
      <c r="D491" s="139"/>
      <c r="E491" s="138"/>
      <c r="F491" s="138"/>
      <c r="G491" s="138"/>
      <c r="H491" s="138"/>
      <c r="I491" s="139"/>
      <c r="J491" s="138"/>
      <c r="K491" s="138"/>
      <c r="L491" s="138"/>
      <c r="M491" s="140"/>
      <c r="N491" s="138"/>
      <c r="O491" s="138"/>
      <c r="P491" s="138"/>
      <c r="Q491" s="138"/>
      <c r="R491" s="138"/>
      <c r="S491" s="138"/>
      <c r="T491" s="138"/>
      <c r="U491" s="138"/>
      <c r="V491" s="138"/>
      <c r="W491" s="138"/>
      <c r="X491" s="138"/>
      <c r="Y491" s="138"/>
      <c r="Z491" s="138"/>
    </row>
    <row r="492" ht="12.75" hidden="1" customHeight="1">
      <c r="A492" s="137"/>
      <c r="B492" s="138"/>
      <c r="C492" s="138"/>
      <c r="D492" s="139"/>
      <c r="E492" s="138"/>
      <c r="F492" s="138"/>
      <c r="G492" s="138"/>
      <c r="H492" s="138"/>
      <c r="I492" s="139"/>
      <c r="J492" s="138"/>
      <c r="K492" s="138"/>
      <c r="L492" s="138"/>
      <c r="M492" s="140"/>
      <c r="N492" s="138"/>
      <c r="O492" s="138"/>
      <c r="P492" s="138"/>
      <c r="Q492" s="138"/>
      <c r="R492" s="138"/>
      <c r="S492" s="138"/>
      <c r="T492" s="138"/>
      <c r="U492" s="138"/>
      <c r="V492" s="138"/>
      <c r="W492" s="138"/>
      <c r="X492" s="138"/>
      <c r="Y492" s="138"/>
      <c r="Z492" s="138"/>
    </row>
    <row r="493" ht="12.75" hidden="1" customHeight="1">
      <c r="A493" s="137"/>
      <c r="B493" s="138"/>
      <c r="C493" s="138"/>
      <c r="D493" s="139"/>
      <c r="E493" s="138"/>
      <c r="F493" s="138"/>
      <c r="G493" s="138"/>
      <c r="H493" s="138"/>
      <c r="I493" s="139"/>
      <c r="J493" s="138"/>
      <c r="K493" s="138"/>
      <c r="L493" s="138"/>
      <c r="M493" s="140"/>
      <c r="N493" s="138"/>
      <c r="O493" s="138"/>
      <c r="P493" s="138"/>
      <c r="Q493" s="138"/>
      <c r="R493" s="138"/>
      <c r="S493" s="138"/>
      <c r="T493" s="138"/>
      <c r="U493" s="138"/>
      <c r="V493" s="138"/>
      <c r="W493" s="138"/>
      <c r="X493" s="138"/>
      <c r="Y493" s="138"/>
      <c r="Z493" s="138"/>
    </row>
    <row r="494" ht="12.75" hidden="1" customHeight="1">
      <c r="A494" s="137"/>
      <c r="B494" s="138"/>
      <c r="C494" s="138"/>
      <c r="D494" s="139"/>
      <c r="E494" s="138"/>
      <c r="F494" s="138"/>
      <c r="G494" s="138"/>
      <c r="H494" s="138"/>
      <c r="I494" s="139"/>
      <c r="J494" s="138"/>
      <c r="K494" s="138"/>
      <c r="L494" s="138"/>
      <c r="M494" s="140"/>
      <c r="N494" s="138"/>
      <c r="O494" s="138"/>
      <c r="P494" s="138"/>
      <c r="Q494" s="138"/>
      <c r="R494" s="138"/>
      <c r="S494" s="138"/>
      <c r="T494" s="138"/>
      <c r="U494" s="138"/>
      <c r="V494" s="138"/>
      <c r="W494" s="138"/>
      <c r="X494" s="138"/>
      <c r="Y494" s="138"/>
      <c r="Z494" s="138"/>
    </row>
    <row r="495" ht="12.75" hidden="1" customHeight="1">
      <c r="A495" s="137"/>
      <c r="B495" s="138"/>
      <c r="C495" s="138"/>
      <c r="D495" s="139"/>
      <c r="E495" s="138"/>
      <c r="F495" s="138"/>
      <c r="G495" s="138"/>
      <c r="H495" s="138"/>
      <c r="I495" s="139"/>
      <c r="J495" s="138"/>
      <c r="K495" s="138"/>
      <c r="L495" s="138"/>
      <c r="M495" s="140"/>
      <c r="N495" s="138"/>
      <c r="O495" s="138"/>
      <c r="P495" s="138"/>
      <c r="Q495" s="138"/>
      <c r="R495" s="138"/>
      <c r="S495" s="138"/>
      <c r="T495" s="138"/>
      <c r="U495" s="138"/>
      <c r="V495" s="138"/>
      <c r="W495" s="138"/>
      <c r="X495" s="138"/>
      <c r="Y495" s="138"/>
      <c r="Z495" s="138"/>
    </row>
    <row r="496" ht="12.75" hidden="1" customHeight="1">
      <c r="A496" s="137"/>
      <c r="B496" s="138"/>
      <c r="C496" s="138"/>
      <c r="D496" s="139"/>
      <c r="E496" s="138"/>
      <c r="F496" s="138"/>
      <c r="G496" s="138"/>
      <c r="H496" s="138"/>
      <c r="I496" s="139"/>
      <c r="J496" s="138"/>
      <c r="K496" s="138"/>
      <c r="L496" s="138"/>
      <c r="M496" s="140"/>
      <c r="N496" s="138"/>
      <c r="O496" s="138"/>
      <c r="P496" s="138"/>
      <c r="Q496" s="138"/>
      <c r="R496" s="138"/>
      <c r="S496" s="138"/>
      <c r="T496" s="138"/>
      <c r="U496" s="138"/>
      <c r="V496" s="138"/>
      <c r="W496" s="138"/>
      <c r="X496" s="138"/>
      <c r="Y496" s="138"/>
      <c r="Z496" s="138"/>
    </row>
    <row r="497" ht="12.75" hidden="1" customHeight="1">
      <c r="A497" s="137"/>
      <c r="B497" s="138"/>
      <c r="C497" s="138"/>
      <c r="D497" s="139"/>
      <c r="E497" s="138"/>
      <c r="F497" s="138"/>
      <c r="G497" s="138"/>
      <c r="H497" s="138"/>
      <c r="I497" s="139"/>
      <c r="J497" s="138"/>
      <c r="K497" s="138"/>
      <c r="L497" s="138"/>
      <c r="M497" s="140"/>
      <c r="N497" s="138"/>
      <c r="O497" s="138"/>
      <c r="P497" s="138"/>
      <c r="Q497" s="138"/>
      <c r="R497" s="138"/>
      <c r="S497" s="138"/>
      <c r="T497" s="138"/>
      <c r="U497" s="138"/>
      <c r="V497" s="138"/>
      <c r="W497" s="138"/>
      <c r="X497" s="138"/>
      <c r="Y497" s="138"/>
      <c r="Z497" s="138"/>
    </row>
    <row r="498" ht="12.75" hidden="1" customHeight="1">
      <c r="A498" s="137"/>
      <c r="B498" s="138"/>
      <c r="C498" s="138"/>
      <c r="D498" s="139"/>
      <c r="E498" s="138"/>
      <c r="F498" s="138"/>
      <c r="G498" s="138"/>
      <c r="H498" s="138"/>
      <c r="I498" s="139"/>
      <c r="J498" s="138"/>
      <c r="K498" s="138"/>
      <c r="L498" s="138"/>
      <c r="M498" s="140"/>
      <c r="N498" s="138"/>
      <c r="O498" s="138"/>
      <c r="P498" s="138"/>
      <c r="Q498" s="138"/>
      <c r="R498" s="138"/>
      <c r="S498" s="138"/>
      <c r="T498" s="138"/>
      <c r="U498" s="138"/>
      <c r="V498" s="138"/>
      <c r="W498" s="138"/>
      <c r="X498" s="138"/>
      <c r="Y498" s="138"/>
      <c r="Z498" s="138"/>
    </row>
    <row r="499" ht="12.75" hidden="1" customHeight="1">
      <c r="A499" s="137"/>
      <c r="B499" s="138"/>
      <c r="C499" s="138"/>
      <c r="D499" s="139"/>
      <c r="E499" s="138"/>
      <c r="F499" s="138"/>
      <c r="G499" s="138"/>
      <c r="H499" s="138"/>
      <c r="I499" s="139"/>
      <c r="J499" s="138"/>
      <c r="K499" s="138"/>
      <c r="L499" s="138"/>
      <c r="M499" s="140"/>
      <c r="N499" s="138"/>
      <c r="O499" s="138"/>
      <c r="P499" s="138"/>
      <c r="Q499" s="138"/>
      <c r="R499" s="138"/>
      <c r="S499" s="138"/>
      <c r="T499" s="138"/>
      <c r="U499" s="138"/>
      <c r="V499" s="138"/>
      <c r="W499" s="138"/>
      <c r="X499" s="138"/>
      <c r="Y499" s="138"/>
      <c r="Z499" s="138"/>
    </row>
    <row r="500" ht="12.75" hidden="1" customHeight="1">
      <c r="A500" s="137"/>
      <c r="B500" s="138"/>
      <c r="C500" s="138"/>
      <c r="D500" s="139"/>
      <c r="E500" s="138"/>
      <c r="F500" s="138"/>
      <c r="G500" s="138"/>
      <c r="H500" s="138"/>
      <c r="I500" s="139"/>
      <c r="J500" s="138"/>
      <c r="K500" s="138"/>
      <c r="L500" s="138"/>
      <c r="M500" s="140"/>
      <c r="N500" s="138"/>
      <c r="O500" s="138"/>
      <c r="P500" s="138"/>
      <c r="Q500" s="138"/>
      <c r="R500" s="138"/>
      <c r="S500" s="138"/>
      <c r="T500" s="138"/>
      <c r="U500" s="138"/>
      <c r="V500" s="138"/>
      <c r="W500" s="138"/>
      <c r="X500" s="138"/>
      <c r="Y500" s="138"/>
      <c r="Z500" s="138"/>
    </row>
    <row r="501" ht="12.75" hidden="1" customHeight="1">
      <c r="A501" s="137"/>
      <c r="B501" s="138"/>
      <c r="C501" s="138"/>
      <c r="D501" s="139"/>
      <c r="E501" s="138"/>
      <c r="F501" s="138"/>
      <c r="G501" s="138"/>
      <c r="H501" s="138"/>
      <c r="I501" s="139"/>
      <c r="J501" s="138"/>
      <c r="K501" s="138"/>
      <c r="L501" s="138"/>
      <c r="M501" s="140"/>
      <c r="N501" s="138"/>
      <c r="O501" s="138"/>
      <c r="P501" s="138"/>
      <c r="Q501" s="138"/>
      <c r="R501" s="138"/>
      <c r="S501" s="138"/>
      <c r="T501" s="138"/>
      <c r="U501" s="138"/>
      <c r="V501" s="138"/>
      <c r="W501" s="138"/>
      <c r="X501" s="138"/>
      <c r="Y501" s="138"/>
      <c r="Z501" s="138"/>
    </row>
    <row r="502" ht="12.75" hidden="1" customHeight="1">
      <c r="A502" s="137"/>
      <c r="B502" s="138"/>
      <c r="C502" s="138"/>
      <c r="D502" s="139"/>
      <c r="E502" s="138"/>
      <c r="F502" s="138"/>
      <c r="G502" s="138"/>
      <c r="H502" s="138"/>
      <c r="I502" s="139"/>
      <c r="J502" s="138"/>
      <c r="K502" s="138"/>
      <c r="L502" s="138"/>
      <c r="M502" s="140"/>
      <c r="N502" s="138"/>
      <c r="O502" s="138"/>
      <c r="P502" s="138"/>
      <c r="Q502" s="138"/>
      <c r="R502" s="138"/>
      <c r="S502" s="138"/>
      <c r="T502" s="138"/>
      <c r="U502" s="138"/>
      <c r="V502" s="138"/>
      <c r="W502" s="138"/>
      <c r="X502" s="138"/>
      <c r="Y502" s="138"/>
      <c r="Z502" s="138"/>
    </row>
    <row r="503" ht="12.75" hidden="1" customHeight="1">
      <c r="A503" s="137"/>
      <c r="B503" s="138"/>
      <c r="C503" s="138"/>
      <c r="D503" s="139"/>
      <c r="E503" s="138"/>
      <c r="F503" s="138"/>
      <c r="G503" s="138"/>
      <c r="H503" s="138"/>
      <c r="I503" s="139"/>
      <c r="J503" s="138"/>
      <c r="K503" s="138"/>
      <c r="L503" s="138"/>
      <c r="M503" s="140"/>
      <c r="N503" s="138"/>
      <c r="O503" s="138"/>
      <c r="P503" s="138"/>
      <c r="Q503" s="138"/>
      <c r="R503" s="138"/>
      <c r="S503" s="138"/>
      <c r="T503" s="138"/>
      <c r="U503" s="138"/>
      <c r="V503" s="138"/>
      <c r="W503" s="138"/>
      <c r="X503" s="138"/>
      <c r="Y503" s="138"/>
      <c r="Z503" s="138"/>
    </row>
    <row r="504" ht="12.75" hidden="1" customHeight="1">
      <c r="A504" s="137"/>
      <c r="B504" s="138"/>
      <c r="C504" s="138"/>
      <c r="D504" s="139"/>
      <c r="E504" s="138"/>
      <c r="F504" s="138"/>
      <c r="G504" s="138"/>
      <c r="H504" s="138"/>
      <c r="I504" s="139"/>
      <c r="J504" s="138"/>
      <c r="K504" s="138"/>
      <c r="L504" s="138"/>
      <c r="M504" s="140"/>
      <c r="N504" s="138"/>
      <c r="O504" s="138"/>
      <c r="P504" s="138"/>
      <c r="Q504" s="138"/>
      <c r="R504" s="138"/>
      <c r="S504" s="138"/>
      <c r="T504" s="138"/>
      <c r="U504" s="138"/>
      <c r="V504" s="138"/>
      <c r="W504" s="138"/>
      <c r="X504" s="138"/>
      <c r="Y504" s="138"/>
      <c r="Z504" s="138"/>
    </row>
    <row r="505" ht="12.75" hidden="1" customHeight="1">
      <c r="A505" s="137"/>
      <c r="B505" s="138"/>
      <c r="C505" s="138"/>
      <c r="D505" s="139"/>
      <c r="E505" s="138"/>
      <c r="F505" s="138"/>
      <c r="G505" s="138"/>
      <c r="H505" s="138"/>
      <c r="I505" s="139"/>
      <c r="J505" s="138"/>
      <c r="K505" s="138"/>
      <c r="L505" s="138"/>
      <c r="M505" s="140"/>
      <c r="N505" s="138"/>
      <c r="O505" s="138"/>
      <c r="P505" s="138"/>
      <c r="Q505" s="138"/>
      <c r="R505" s="138"/>
      <c r="S505" s="138"/>
      <c r="T505" s="138"/>
      <c r="U505" s="138"/>
      <c r="V505" s="138"/>
      <c r="W505" s="138"/>
      <c r="X505" s="138"/>
      <c r="Y505" s="138"/>
      <c r="Z505" s="138"/>
    </row>
    <row r="506" ht="12.75" hidden="1" customHeight="1">
      <c r="A506" s="137"/>
      <c r="B506" s="138"/>
      <c r="C506" s="138"/>
      <c r="D506" s="139"/>
      <c r="E506" s="138"/>
      <c r="F506" s="138"/>
      <c r="G506" s="138"/>
      <c r="H506" s="138"/>
      <c r="I506" s="139"/>
      <c r="J506" s="138"/>
      <c r="K506" s="138"/>
      <c r="L506" s="138"/>
      <c r="M506" s="140"/>
      <c r="N506" s="138"/>
      <c r="O506" s="138"/>
      <c r="P506" s="138"/>
      <c r="Q506" s="138"/>
      <c r="R506" s="138"/>
      <c r="S506" s="138"/>
      <c r="T506" s="138"/>
      <c r="U506" s="138"/>
      <c r="V506" s="138"/>
      <c r="W506" s="138"/>
      <c r="X506" s="138"/>
      <c r="Y506" s="138"/>
      <c r="Z506" s="138"/>
    </row>
    <row r="507" ht="12.75" hidden="1" customHeight="1">
      <c r="A507" s="137"/>
      <c r="B507" s="138"/>
      <c r="C507" s="138"/>
      <c r="D507" s="139"/>
      <c r="E507" s="138"/>
      <c r="F507" s="138"/>
      <c r="G507" s="138"/>
      <c r="H507" s="138"/>
      <c r="I507" s="139"/>
      <c r="J507" s="138"/>
      <c r="K507" s="138"/>
      <c r="L507" s="138"/>
      <c r="M507" s="140"/>
      <c r="N507" s="138"/>
      <c r="O507" s="138"/>
      <c r="P507" s="138"/>
      <c r="Q507" s="138"/>
      <c r="R507" s="138"/>
      <c r="S507" s="138"/>
      <c r="T507" s="138"/>
      <c r="U507" s="138"/>
      <c r="V507" s="138"/>
      <c r="W507" s="138"/>
      <c r="X507" s="138"/>
      <c r="Y507" s="138"/>
      <c r="Z507" s="138"/>
    </row>
    <row r="508" ht="12.75" hidden="1" customHeight="1">
      <c r="A508" s="137"/>
      <c r="B508" s="138"/>
      <c r="C508" s="138"/>
      <c r="D508" s="139"/>
      <c r="E508" s="138"/>
      <c r="F508" s="138"/>
      <c r="G508" s="138"/>
      <c r="H508" s="138"/>
      <c r="I508" s="139"/>
      <c r="J508" s="138"/>
      <c r="K508" s="138"/>
      <c r="L508" s="138"/>
      <c r="M508" s="140"/>
      <c r="N508" s="138"/>
      <c r="O508" s="138"/>
      <c r="P508" s="138"/>
      <c r="Q508" s="138"/>
      <c r="R508" s="138"/>
      <c r="S508" s="138"/>
      <c r="T508" s="138"/>
      <c r="U508" s="138"/>
      <c r="V508" s="138"/>
      <c r="W508" s="138"/>
      <c r="X508" s="138"/>
      <c r="Y508" s="138"/>
      <c r="Z508" s="138"/>
    </row>
    <row r="509" ht="12.75" hidden="1" customHeight="1">
      <c r="A509" s="137"/>
      <c r="B509" s="138"/>
      <c r="C509" s="138"/>
      <c r="D509" s="139"/>
      <c r="E509" s="138"/>
      <c r="F509" s="138"/>
      <c r="G509" s="138"/>
      <c r="H509" s="138"/>
      <c r="I509" s="139"/>
      <c r="J509" s="138"/>
      <c r="K509" s="138"/>
      <c r="L509" s="138"/>
      <c r="M509" s="140"/>
      <c r="N509" s="138"/>
      <c r="O509" s="138"/>
      <c r="P509" s="138"/>
      <c r="Q509" s="138"/>
      <c r="R509" s="138"/>
      <c r="S509" s="138"/>
      <c r="T509" s="138"/>
      <c r="U509" s="138"/>
      <c r="V509" s="138"/>
      <c r="W509" s="138"/>
      <c r="X509" s="138"/>
      <c r="Y509" s="138"/>
      <c r="Z509" s="138"/>
    </row>
    <row r="510" ht="12.75" hidden="1" customHeight="1">
      <c r="A510" s="137"/>
      <c r="B510" s="138"/>
      <c r="C510" s="138"/>
      <c r="D510" s="139"/>
      <c r="E510" s="138"/>
      <c r="F510" s="138"/>
      <c r="G510" s="138"/>
      <c r="H510" s="138"/>
      <c r="I510" s="139"/>
      <c r="J510" s="138"/>
      <c r="K510" s="138"/>
      <c r="L510" s="138"/>
      <c r="M510" s="140"/>
      <c r="N510" s="138"/>
      <c r="O510" s="138"/>
      <c r="P510" s="138"/>
      <c r="Q510" s="138"/>
      <c r="R510" s="138"/>
      <c r="S510" s="138"/>
      <c r="T510" s="138"/>
      <c r="U510" s="138"/>
      <c r="V510" s="138"/>
      <c r="W510" s="138"/>
      <c r="X510" s="138"/>
      <c r="Y510" s="138"/>
      <c r="Z510" s="138"/>
    </row>
    <row r="511" ht="12.75" hidden="1" customHeight="1">
      <c r="A511" s="137"/>
      <c r="B511" s="138"/>
      <c r="C511" s="138"/>
      <c r="D511" s="139"/>
      <c r="E511" s="138"/>
      <c r="F511" s="138"/>
      <c r="G511" s="138"/>
      <c r="H511" s="138"/>
      <c r="I511" s="139"/>
      <c r="J511" s="138"/>
      <c r="K511" s="138"/>
      <c r="L511" s="138"/>
      <c r="M511" s="140"/>
      <c r="N511" s="138"/>
      <c r="O511" s="138"/>
      <c r="P511" s="138"/>
      <c r="Q511" s="138"/>
      <c r="R511" s="138"/>
      <c r="S511" s="138"/>
      <c r="T511" s="138"/>
      <c r="U511" s="138"/>
      <c r="V511" s="138"/>
      <c r="W511" s="138"/>
      <c r="X511" s="138"/>
      <c r="Y511" s="138"/>
      <c r="Z511" s="138"/>
    </row>
    <row r="512" ht="12.75" hidden="1" customHeight="1">
      <c r="A512" s="137"/>
      <c r="B512" s="138"/>
      <c r="C512" s="138"/>
      <c r="D512" s="139"/>
      <c r="E512" s="138"/>
      <c r="F512" s="138"/>
      <c r="G512" s="138"/>
      <c r="H512" s="138"/>
      <c r="I512" s="139"/>
      <c r="J512" s="138"/>
      <c r="K512" s="138"/>
      <c r="L512" s="138"/>
      <c r="M512" s="140"/>
      <c r="N512" s="138"/>
      <c r="O512" s="138"/>
      <c r="P512" s="138"/>
      <c r="Q512" s="138"/>
      <c r="R512" s="138"/>
      <c r="S512" s="138"/>
      <c r="T512" s="138"/>
      <c r="U512" s="138"/>
      <c r="V512" s="138"/>
      <c r="W512" s="138"/>
      <c r="X512" s="138"/>
      <c r="Y512" s="138"/>
      <c r="Z512" s="138"/>
    </row>
    <row r="513" ht="12.75" hidden="1" customHeight="1">
      <c r="A513" s="137"/>
      <c r="B513" s="138"/>
      <c r="C513" s="138"/>
      <c r="D513" s="139"/>
      <c r="E513" s="138"/>
      <c r="F513" s="138"/>
      <c r="G513" s="138"/>
      <c r="H513" s="138"/>
      <c r="I513" s="139"/>
      <c r="J513" s="138"/>
      <c r="K513" s="138"/>
      <c r="L513" s="138"/>
      <c r="M513" s="140"/>
      <c r="N513" s="138"/>
      <c r="O513" s="138"/>
      <c r="P513" s="138"/>
      <c r="Q513" s="138"/>
      <c r="R513" s="138"/>
      <c r="S513" s="138"/>
      <c r="T513" s="138"/>
      <c r="U513" s="138"/>
      <c r="V513" s="138"/>
      <c r="W513" s="138"/>
      <c r="X513" s="138"/>
      <c r="Y513" s="138"/>
      <c r="Z513" s="138"/>
    </row>
    <row r="514" ht="12.75" hidden="1" customHeight="1">
      <c r="A514" s="137"/>
      <c r="B514" s="138"/>
      <c r="C514" s="138"/>
      <c r="D514" s="139"/>
      <c r="E514" s="138"/>
      <c r="F514" s="138"/>
      <c r="G514" s="138"/>
      <c r="H514" s="138"/>
      <c r="I514" s="139"/>
      <c r="J514" s="138"/>
      <c r="K514" s="138"/>
      <c r="L514" s="138"/>
      <c r="M514" s="140"/>
      <c r="N514" s="138"/>
      <c r="O514" s="138"/>
      <c r="P514" s="138"/>
      <c r="Q514" s="138"/>
      <c r="R514" s="138"/>
      <c r="S514" s="138"/>
      <c r="T514" s="138"/>
      <c r="U514" s="138"/>
      <c r="V514" s="138"/>
      <c r="W514" s="138"/>
      <c r="X514" s="138"/>
      <c r="Y514" s="138"/>
      <c r="Z514" s="138"/>
    </row>
    <row r="515" ht="12.75" hidden="1" customHeight="1">
      <c r="A515" s="137"/>
      <c r="B515" s="138"/>
      <c r="C515" s="138"/>
      <c r="D515" s="139"/>
      <c r="E515" s="138"/>
      <c r="F515" s="138"/>
      <c r="G515" s="138"/>
      <c r="H515" s="138"/>
      <c r="I515" s="139"/>
      <c r="J515" s="138"/>
      <c r="K515" s="138"/>
      <c r="L515" s="138"/>
      <c r="M515" s="140"/>
      <c r="N515" s="138"/>
      <c r="O515" s="138"/>
      <c r="P515" s="138"/>
      <c r="Q515" s="138"/>
      <c r="R515" s="138"/>
      <c r="S515" s="138"/>
      <c r="T515" s="138"/>
      <c r="U515" s="138"/>
      <c r="V515" s="138"/>
      <c r="W515" s="138"/>
      <c r="X515" s="138"/>
      <c r="Y515" s="138"/>
      <c r="Z515" s="138"/>
    </row>
    <row r="516" ht="12.75" hidden="1" customHeight="1">
      <c r="A516" s="137"/>
      <c r="B516" s="138"/>
      <c r="C516" s="138"/>
      <c r="D516" s="139"/>
      <c r="E516" s="138"/>
      <c r="F516" s="138"/>
      <c r="G516" s="138"/>
      <c r="H516" s="138"/>
      <c r="I516" s="139"/>
      <c r="J516" s="138"/>
      <c r="K516" s="138"/>
      <c r="L516" s="138"/>
      <c r="M516" s="140"/>
      <c r="N516" s="138"/>
      <c r="O516" s="138"/>
      <c r="P516" s="138"/>
      <c r="Q516" s="138"/>
      <c r="R516" s="138"/>
      <c r="S516" s="138"/>
      <c r="T516" s="138"/>
      <c r="U516" s="138"/>
      <c r="V516" s="138"/>
      <c r="W516" s="138"/>
      <c r="X516" s="138"/>
      <c r="Y516" s="138"/>
      <c r="Z516" s="138"/>
    </row>
    <row r="517" ht="12.75" hidden="1" customHeight="1">
      <c r="A517" s="137"/>
      <c r="B517" s="138"/>
      <c r="C517" s="138"/>
      <c r="D517" s="139"/>
      <c r="E517" s="138"/>
      <c r="F517" s="138"/>
      <c r="G517" s="138"/>
      <c r="H517" s="138"/>
      <c r="I517" s="139"/>
      <c r="J517" s="138"/>
      <c r="K517" s="138"/>
      <c r="L517" s="138"/>
      <c r="M517" s="140"/>
      <c r="N517" s="138"/>
      <c r="O517" s="138"/>
      <c r="P517" s="138"/>
      <c r="Q517" s="138"/>
      <c r="R517" s="138"/>
      <c r="S517" s="138"/>
      <c r="T517" s="138"/>
      <c r="U517" s="138"/>
      <c r="V517" s="138"/>
      <c r="W517" s="138"/>
      <c r="X517" s="138"/>
      <c r="Y517" s="138"/>
      <c r="Z517" s="138"/>
    </row>
    <row r="518" ht="12.75" hidden="1" customHeight="1">
      <c r="A518" s="137"/>
      <c r="B518" s="138"/>
      <c r="C518" s="138"/>
      <c r="D518" s="139"/>
      <c r="E518" s="138"/>
      <c r="F518" s="138"/>
      <c r="G518" s="138"/>
      <c r="H518" s="138"/>
      <c r="I518" s="139"/>
      <c r="J518" s="138"/>
      <c r="K518" s="138"/>
      <c r="L518" s="138"/>
      <c r="M518" s="140"/>
      <c r="N518" s="138"/>
      <c r="O518" s="138"/>
      <c r="P518" s="138"/>
      <c r="Q518" s="138"/>
      <c r="R518" s="138"/>
      <c r="S518" s="138"/>
      <c r="T518" s="138"/>
      <c r="U518" s="138"/>
      <c r="V518" s="138"/>
      <c r="W518" s="138"/>
      <c r="X518" s="138"/>
      <c r="Y518" s="138"/>
      <c r="Z518" s="138"/>
    </row>
    <row r="519" ht="12.75" hidden="1" customHeight="1">
      <c r="A519" s="137"/>
      <c r="B519" s="138"/>
      <c r="C519" s="138"/>
      <c r="D519" s="139"/>
      <c r="E519" s="138"/>
      <c r="F519" s="138"/>
      <c r="G519" s="138"/>
      <c r="H519" s="138"/>
      <c r="I519" s="139"/>
      <c r="J519" s="138"/>
      <c r="K519" s="138"/>
      <c r="L519" s="138"/>
      <c r="M519" s="140"/>
      <c r="N519" s="138"/>
      <c r="O519" s="138"/>
      <c r="P519" s="138"/>
      <c r="Q519" s="138"/>
      <c r="R519" s="138"/>
      <c r="S519" s="138"/>
      <c r="T519" s="138"/>
      <c r="U519" s="138"/>
      <c r="V519" s="138"/>
      <c r="W519" s="138"/>
      <c r="X519" s="138"/>
      <c r="Y519" s="138"/>
      <c r="Z519" s="138"/>
    </row>
    <row r="520" ht="12.75" hidden="1" customHeight="1">
      <c r="A520" s="137"/>
      <c r="B520" s="138"/>
      <c r="C520" s="138"/>
      <c r="D520" s="139"/>
      <c r="E520" s="138"/>
      <c r="F520" s="138"/>
      <c r="G520" s="138"/>
      <c r="H520" s="138"/>
      <c r="I520" s="139"/>
      <c r="J520" s="138"/>
      <c r="K520" s="138"/>
      <c r="L520" s="138"/>
      <c r="M520" s="140"/>
      <c r="N520" s="138"/>
      <c r="O520" s="138"/>
      <c r="P520" s="138"/>
      <c r="Q520" s="138"/>
      <c r="R520" s="138"/>
      <c r="S520" s="138"/>
      <c r="T520" s="138"/>
      <c r="U520" s="138"/>
      <c r="V520" s="138"/>
      <c r="W520" s="138"/>
      <c r="X520" s="138"/>
      <c r="Y520" s="138"/>
      <c r="Z520" s="138"/>
    </row>
    <row r="521" ht="12.75" hidden="1" customHeight="1">
      <c r="A521" s="137"/>
      <c r="B521" s="138"/>
      <c r="C521" s="138"/>
      <c r="D521" s="139"/>
      <c r="E521" s="138"/>
      <c r="F521" s="138"/>
      <c r="G521" s="138"/>
      <c r="H521" s="138"/>
      <c r="I521" s="139"/>
      <c r="J521" s="138"/>
      <c r="K521" s="138"/>
      <c r="L521" s="138"/>
      <c r="M521" s="140"/>
      <c r="N521" s="138"/>
      <c r="O521" s="138"/>
      <c r="P521" s="138"/>
      <c r="Q521" s="138"/>
      <c r="R521" s="138"/>
      <c r="S521" s="138"/>
      <c r="T521" s="138"/>
      <c r="U521" s="138"/>
      <c r="V521" s="138"/>
      <c r="W521" s="138"/>
      <c r="X521" s="138"/>
      <c r="Y521" s="138"/>
      <c r="Z521" s="138"/>
    </row>
    <row r="522" ht="12.75" hidden="1" customHeight="1">
      <c r="A522" s="137"/>
      <c r="B522" s="138"/>
      <c r="C522" s="138"/>
      <c r="D522" s="139"/>
      <c r="E522" s="138"/>
      <c r="F522" s="138"/>
      <c r="G522" s="138"/>
      <c r="H522" s="138"/>
      <c r="I522" s="139"/>
      <c r="J522" s="138"/>
      <c r="K522" s="138"/>
      <c r="L522" s="138"/>
      <c r="M522" s="140"/>
      <c r="N522" s="138"/>
      <c r="O522" s="138"/>
      <c r="P522" s="138"/>
      <c r="Q522" s="138"/>
      <c r="R522" s="138"/>
      <c r="S522" s="138"/>
      <c r="T522" s="138"/>
      <c r="U522" s="138"/>
      <c r="V522" s="138"/>
      <c r="W522" s="138"/>
      <c r="X522" s="138"/>
      <c r="Y522" s="138"/>
      <c r="Z522" s="138"/>
    </row>
    <row r="523" ht="12.75" hidden="1" customHeight="1">
      <c r="A523" s="137"/>
      <c r="B523" s="138"/>
      <c r="C523" s="138"/>
      <c r="D523" s="139"/>
      <c r="E523" s="138"/>
      <c r="F523" s="138"/>
      <c r="G523" s="138"/>
      <c r="H523" s="138"/>
      <c r="I523" s="139"/>
      <c r="J523" s="138"/>
      <c r="K523" s="138"/>
      <c r="L523" s="138"/>
      <c r="M523" s="140"/>
      <c r="N523" s="138"/>
      <c r="O523" s="138"/>
      <c r="P523" s="138"/>
      <c r="Q523" s="138"/>
      <c r="R523" s="138"/>
      <c r="S523" s="138"/>
      <c r="T523" s="138"/>
      <c r="U523" s="138"/>
      <c r="V523" s="138"/>
      <c r="W523" s="138"/>
      <c r="X523" s="138"/>
      <c r="Y523" s="138"/>
      <c r="Z523" s="138"/>
    </row>
    <row r="524" ht="12.75" hidden="1" customHeight="1">
      <c r="A524" s="137"/>
      <c r="B524" s="138"/>
      <c r="C524" s="138"/>
      <c r="D524" s="139"/>
      <c r="E524" s="138"/>
      <c r="F524" s="138"/>
      <c r="G524" s="138"/>
      <c r="H524" s="138"/>
      <c r="I524" s="139"/>
      <c r="J524" s="138"/>
      <c r="K524" s="138"/>
      <c r="L524" s="138"/>
      <c r="M524" s="140"/>
      <c r="N524" s="138"/>
      <c r="O524" s="138"/>
      <c r="P524" s="138"/>
      <c r="Q524" s="138"/>
      <c r="R524" s="138"/>
      <c r="S524" s="138"/>
      <c r="T524" s="138"/>
      <c r="U524" s="138"/>
      <c r="V524" s="138"/>
      <c r="W524" s="138"/>
      <c r="X524" s="138"/>
      <c r="Y524" s="138"/>
      <c r="Z524" s="138"/>
    </row>
    <row r="525" ht="12.75" hidden="1" customHeight="1">
      <c r="A525" s="137"/>
      <c r="B525" s="138"/>
      <c r="C525" s="138"/>
      <c r="D525" s="139"/>
      <c r="E525" s="138"/>
      <c r="F525" s="138"/>
      <c r="G525" s="138"/>
      <c r="H525" s="138"/>
      <c r="I525" s="139"/>
      <c r="J525" s="138"/>
      <c r="K525" s="138"/>
      <c r="L525" s="138"/>
      <c r="M525" s="140"/>
      <c r="N525" s="138"/>
      <c r="O525" s="138"/>
      <c r="P525" s="138"/>
      <c r="Q525" s="138"/>
      <c r="R525" s="138"/>
      <c r="S525" s="138"/>
      <c r="T525" s="138"/>
      <c r="U525" s="138"/>
      <c r="V525" s="138"/>
      <c r="W525" s="138"/>
      <c r="X525" s="138"/>
      <c r="Y525" s="138"/>
      <c r="Z525" s="138"/>
    </row>
    <row r="526" ht="12.75" hidden="1" customHeight="1">
      <c r="A526" s="137"/>
      <c r="B526" s="138"/>
      <c r="C526" s="138"/>
      <c r="D526" s="139"/>
      <c r="E526" s="138"/>
      <c r="F526" s="138"/>
      <c r="G526" s="138"/>
      <c r="H526" s="138"/>
      <c r="I526" s="139"/>
      <c r="J526" s="138"/>
      <c r="K526" s="138"/>
      <c r="L526" s="138"/>
      <c r="M526" s="140"/>
      <c r="N526" s="138"/>
      <c r="O526" s="138"/>
      <c r="P526" s="138"/>
      <c r="Q526" s="138"/>
      <c r="R526" s="138"/>
      <c r="S526" s="138"/>
      <c r="T526" s="138"/>
      <c r="U526" s="138"/>
      <c r="V526" s="138"/>
      <c r="W526" s="138"/>
      <c r="X526" s="138"/>
      <c r="Y526" s="138"/>
      <c r="Z526" s="138"/>
    </row>
    <row r="527" ht="12.75" hidden="1" customHeight="1">
      <c r="A527" s="137"/>
      <c r="B527" s="138"/>
      <c r="C527" s="138"/>
      <c r="D527" s="139"/>
      <c r="E527" s="138"/>
      <c r="F527" s="138"/>
      <c r="G527" s="138"/>
      <c r="H527" s="138"/>
      <c r="I527" s="139"/>
      <c r="J527" s="138"/>
      <c r="K527" s="138"/>
      <c r="L527" s="138"/>
      <c r="M527" s="140"/>
      <c r="N527" s="138"/>
      <c r="O527" s="138"/>
      <c r="P527" s="138"/>
      <c r="Q527" s="138"/>
      <c r="R527" s="138"/>
      <c r="S527" s="138"/>
      <c r="T527" s="138"/>
      <c r="U527" s="138"/>
      <c r="V527" s="138"/>
      <c r="W527" s="138"/>
      <c r="X527" s="138"/>
      <c r="Y527" s="138"/>
      <c r="Z527" s="138"/>
    </row>
    <row r="528" ht="12.75" hidden="1" customHeight="1">
      <c r="A528" s="137"/>
      <c r="B528" s="138"/>
      <c r="C528" s="138"/>
      <c r="D528" s="139"/>
      <c r="E528" s="138"/>
      <c r="F528" s="138"/>
      <c r="G528" s="138"/>
      <c r="H528" s="138"/>
      <c r="I528" s="139"/>
      <c r="J528" s="138"/>
      <c r="K528" s="138"/>
      <c r="L528" s="138"/>
      <c r="M528" s="140"/>
      <c r="N528" s="138"/>
      <c r="O528" s="138"/>
      <c r="P528" s="138"/>
      <c r="Q528" s="138"/>
      <c r="R528" s="138"/>
      <c r="S528" s="138"/>
      <c r="T528" s="138"/>
      <c r="U528" s="138"/>
      <c r="V528" s="138"/>
      <c r="W528" s="138"/>
      <c r="X528" s="138"/>
      <c r="Y528" s="138"/>
      <c r="Z528" s="138"/>
    </row>
    <row r="529" ht="12.75" hidden="1" customHeight="1">
      <c r="A529" s="137"/>
      <c r="B529" s="138"/>
      <c r="C529" s="138"/>
      <c r="D529" s="139"/>
      <c r="E529" s="138"/>
      <c r="F529" s="138"/>
      <c r="G529" s="138"/>
      <c r="H529" s="138"/>
      <c r="I529" s="139"/>
      <c r="J529" s="138"/>
      <c r="K529" s="138"/>
      <c r="L529" s="138"/>
      <c r="M529" s="140"/>
      <c r="N529" s="138"/>
      <c r="O529" s="138"/>
      <c r="P529" s="138"/>
      <c r="Q529" s="138"/>
      <c r="R529" s="138"/>
      <c r="S529" s="138"/>
      <c r="T529" s="138"/>
      <c r="U529" s="138"/>
      <c r="V529" s="138"/>
      <c r="W529" s="138"/>
      <c r="X529" s="138"/>
      <c r="Y529" s="138"/>
      <c r="Z529" s="138"/>
    </row>
    <row r="530" ht="12.75" hidden="1" customHeight="1">
      <c r="A530" s="137"/>
      <c r="B530" s="138"/>
      <c r="C530" s="138"/>
      <c r="D530" s="139"/>
      <c r="E530" s="138"/>
      <c r="F530" s="138"/>
      <c r="G530" s="138"/>
      <c r="H530" s="138"/>
      <c r="I530" s="139"/>
      <c r="J530" s="138"/>
      <c r="K530" s="138"/>
      <c r="L530" s="138"/>
      <c r="M530" s="140"/>
      <c r="N530" s="138"/>
      <c r="O530" s="138"/>
      <c r="P530" s="138"/>
      <c r="Q530" s="138"/>
      <c r="R530" s="138"/>
      <c r="S530" s="138"/>
      <c r="T530" s="138"/>
      <c r="U530" s="138"/>
      <c r="V530" s="138"/>
      <c r="W530" s="138"/>
      <c r="X530" s="138"/>
      <c r="Y530" s="138"/>
      <c r="Z530" s="138"/>
    </row>
    <row r="531" ht="12.75" hidden="1" customHeight="1">
      <c r="A531" s="137"/>
      <c r="B531" s="138"/>
      <c r="C531" s="138"/>
      <c r="D531" s="139"/>
      <c r="E531" s="138"/>
      <c r="F531" s="138"/>
      <c r="G531" s="138"/>
      <c r="H531" s="138"/>
      <c r="I531" s="139"/>
      <c r="J531" s="138"/>
      <c r="K531" s="138"/>
      <c r="L531" s="138"/>
      <c r="M531" s="140"/>
      <c r="N531" s="138"/>
      <c r="O531" s="138"/>
      <c r="P531" s="138"/>
      <c r="Q531" s="138"/>
      <c r="R531" s="138"/>
      <c r="S531" s="138"/>
      <c r="T531" s="138"/>
      <c r="U531" s="138"/>
      <c r="V531" s="138"/>
      <c r="W531" s="138"/>
      <c r="X531" s="138"/>
      <c r="Y531" s="138"/>
      <c r="Z531" s="138"/>
    </row>
    <row r="532" ht="12.75" hidden="1" customHeight="1">
      <c r="A532" s="137"/>
      <c r="B532" s="138"/>
      <c r="C532" s="138"/>
      <c r="D532" s="139"/>
      <c r="E532" s="138"/>
      <c r="F532" s="138"/>
      <c r="G532" s="138"/>
      <c r="H532" s="138"/>
      <c r="I532" s="139"/>
      <c r="J532" s="138"/>
      <c r="K532" s="138"/>
      <c r="L532" s="138"/>
      <c r="M532" s="140"/>
      <c r="N532" s="138"/>
      <c r="O532" s="138"/>
      <c r="P532" s="138"/>
      <c r="Q532" s="138"/>
      <c r="R532" s="138"/>
      <c r="S532" s="138"/>
      <c r="T532" s="138"/>
      <c r="U532" s="138"/>
      <c r="V532" s="138"/>
      <c r="W532" s="138"/>
      <c r="X532" s="138"/>
      <c r="Y532" s="138"/>
      <c r="Z532" s="138"/>
    </row>
    <row r="533" ht="12.75" hidden="1" customHeight="1">
      <c r="A533" s="137"/>
      <c r="B533" s="138"/>
      <c r="C533" s="138"/>
      <c r="D533" s="139"/>
      <c r="E533" s="138"/>
      <c r="F533" s="138"/>
      <c r="G533" s="138"/>
      <c r="H533" s="138"/>
      <c r="I533" s="139"/>
      <c r="J533" s="138"/>
      <c r="K533" s="138"/>
      <c r="L533" s="138"/>
      <c r="M533" s="140"/>
      <c r="N533" s="138"/>
      <c r="O533" s="138"/>
      <c r="P533" s="138"/>
      <c r="Q533" s="138"/>
      <c r="R533" s="138"/>
      <c r="S533" s="138"/>
      <c r="T533" s="138"/>
      <c r="U533" s="138"/>
      <c r="V533" s="138"/>
      <c r="W533" s="138"/>
      <c r="X533" s="138"/>
      <c r="Y533" s="138"/>
      <c r="Z533" s="138"/>
    </row>
    <row r="534" ht="12.75" hidden="1" customHeight="1">
      <c r="A534" s="137"/>
      <c r="B534" s="138"/>
      <c r="C534" s="138"/>
      <c r="D534" s="139"/>
      <c r="E534" s="138"/>
      <c r="F534" s="138"/>
      <c r="G534" s="138"/>
      <c r="H534" s="138"/>
      <c r="I534" s="139"/>
      <c r="J534" s="138"/>
      <c r="K534" s="138"/>
      <c r="L534" s="138"/>
      <c r="M534" s="140"/>
      <c r="N534" s="138"/>
      <c r="O534" s="138"/>
      <c r="P534" s="138"/>
      <c r="Q534" s="138"/>
      <c r="R534" s="138"/>
      <c r="S534" s="138"/>
      <c r="T534" s="138"/>
      <c r="U534" s="138"/>
      <c r="V534" s="138"/>
      <c r="W534" s="138"/>
      <c r="X534" s="138"/>
      <c r="Y534" s="138"/>
      <c r="Z534" s="138"/>
    </row>
    <row r="535" ht="12.75" hidden="1" customHeight="1">
      <c r="A535" s="141"/>
      <c r="B535" s="142"/>
      <c r="C535" s="142"/>
      <c r="D535" s="143"/>
      <c r="E535" s="144"/>
      <c r="F535" s="145"/>
      <c r="G535" s="144"/>
      <c r="H535" s="145"/>
      <c r="I535" s="143"/>
      <c r="J535" s="144"/>
      <c r="K535" s="144"/>
      <c r="L535" s="144"/>
      <c r="M535" s="146"/>
      <c r="N535" s="138"/>
      <c r="O535" s="138"/>
      <c r="P535" s="138"/>
      <c r="Q535" s="138"/>
      <c r="R535" s="138"/>
      <c r="S535" s="138"/>
      <c r="T535" s="138"/>
      <c r="U535" s="138"/>
      <c r="V535" s="138"/>
      <c r="W535" s="138"/>
      <c r="X535" s="138"/>
      <c r="Y535" s="138"/>
      <c r="Z535" s="138"/>
    </row>
    <row r="536" ht="12.75" hidden="1" customHeight="1">
      <c r="A536" s="141"/>
      <c r="B536" s="142"/>
      <c r="C536" s="142"/>
      <c r="D536" s="143"/>
      <c r="E536" s="144"/>
      <c r="F536" s="145"/>
      <c r="G536" s="144"/>
      <c r="H536" s="145"/>
      <c r="I536" s="143"/>
      <c r="J536" s="144"/>
      <c r="K536" s="144"/>
      <c r="L536" s="144"/>
      <c r="M536" s="146"/>
      <c r="N536" s="138"/>
      <c r="O536" s="138"/>
      <c r="P536" s="138"/>
      <c r="Q536" s="138"/>
      <c r="R536" s="138"/>
      <c r="S536" s="138"/>
      <c r="T536" s="138"/>
      <c r="U536" s="138"/>
      <c r="V536" s="138"/>
      <c r="W536" s="138"/>
      <c r="X536" s="138"/>
      <c r="Y536" s="138"/>
      <c r="Z536" s="138"/>
    </row>
    <row r="537" ht="12.75" hidden="1" customHeight="1">
      <c r="A537" s="141"/>
      <c r="B537" s="142"/>
      <c r="C537" s="142"/>
      <c r="D537" s="143"/>
      <c r="E537" s="144"/>
      <c r="F537" s="145"/>
      <c r="G537" s="144"/>
      <c r="H537" s="145"/>
      <c r="I537" s="143"/>
      <c r="J537" s="144"/>
      <c r="K537" s="144"/>
      <c r="L537" s="144"/>
      <c r="M537" s="146"/>
      <c r="N537" s="138"/>
      <c r="O537" s="138"/>
      <c r="P537" s="138"/>
      <c r="Q537" s="138"/>
      <c r="R537" s="138"/>
      <c r="S537" s="138"/>
      <c r="T537" s="138"/>
      <c r="U537" s="138"/>
      <c r="V537" s="138"/>
      <c r="W537" s="138"/>
      <c r="X537" s="138"/>
      <c r="Y537" s="138"/>
      <c r="Z537" s="138"/>
    </row>
    <row r="538" ht="12.75" hidden="1" customHeight="1">
      <c r="A538" s="141"/>
      <c r="B538" s="142"/>
      <c r="C538" s="142"/>
      <c r="D538" s="143"/>
      <c r="E538" s="144"/>
      <c r="F538" s="145"/>
      <c r="G538" s="144"/>
      <c r="H538" s="145"/>
      <c r="I538" s="143"/>
      <c r="J538" s="144"/>
      <c r="K538" s="144"/>
      <c r="L538" s="144"/>
      <c r="M538" s="146"/>
      <c r="N538" s="138"/>
      <c r="O538" s="138"/>
      <c r="P538" s="138"/>
      <c r="Q538" s="138"/>
      <c r="R538" s="138"/>
      <c r="S538" s="138"/>
      <c r="T538" s="138"/>
      <c r="U538" s="138"/>
      <c r="V538" s="138"/>
      <c r="W538" s="138"/>
      <c r="X538" s="138"/>
      <c r="Y538" s="138"/>
      <c r="Z538" s="138"/>
    </row>
    <row r="539" ht="12.75" hidden="1" customHeight="1">
      <c r="A539" s="141"/>
      <c r="B539" s="142"/>
      <c r="C539" s="142"/>
      <c r="D539" s="143"/>
      <c r="E539" s="144"/>
      <c r="F539" s="145"/>
      <c r="G539" s="144"/>
      <c r="H539" s="145"/>
      <c r="I539" s="143"/>
      <c r="J539" s="144"/>
      <c r="K539" s="144"/>
      <c r="L539" s="144"/>
      <c r="M539" s="146"/>
      <c r="N539" s="138"/>
      <c r="O539" s="138"/>
      <c r="P539" s="138"/>
      <c r="Q539" s="138"/>
      <c r="R539" s="138"/>
      <c r="S539" s="138"/>
      <c r="T539" s="138"/>
      <c r="U539" s="138"/>
      <c r="V539" s="138"/>
      <c r="W539" s="138"/>
      <c r="X539" s="138"/>
      <c r="Y539" s="138"/>
      <c r="Z539" s="138"/>
    </row>
    <row r="540" ht="12.75" hidden="1" customHeight="1">
      <c r="A540" s="141"/>
      <c r="B540" s="142"/>
      <c r="C540" s="142"/>
      <c r="D540" s="143"/>
      <c r="E540" s="144"/>
      <c r="F540" s="145"/>
      <c r="G540" s="144"/>
      <c r="H540" s="145"/>
      <c r="I540" s="143"/>
      <c r="J540" s="144"/>
      <c r="K540" s="144"/>
      <c r="L540" s="144"/>
      <c r="M540" s="146"/>
      <c r="N540" s="138"/>
      <c r="O540" s="138"/>
      <c r="P540" s="138"/>
      <c r="Q540" s="138"/>
      <c r="R540" s="138"/>
      <c r="S540" s="138"/>
      <c r="T540" s="138"/>
      <c r="U540" s="138"/>
      <c r="V540" s="138"/>
      <c r="W540" s="138"/>
      <c r="X540" s="138"/>
      <c r="Y540" s="138"/>
      <c r="Z540" s="138"/>
    </row>
    <row r="541" ht="12.75" hidden="1" customHeight="1">
      <c r="A541" s="141"/>
      <c r="B541" s="142"/>
      <c r="C541" s="142"/>
      <c r="D541" s="143"/>
      <c r="E541" s="144"/>
      <c r="F541" s="145"/>
      <c r="G541" s="144"/>
      <c r="H541" s="145"/>
      <c r="I541" s="143"/>
      <c r="J541" s="144"/>
      <c r="K541" s="144"/>
      <c r="L541" s="144"/>
      <c r="M541" s="146"/>
      <c r="N541" s="138"/>
      <c r="O541" s="138"/>
      <c r="P541" s="138"/>
      <c r="Q541" s="138"/>
      <c r="R541" s="138"/>
      <c r="S541" s="138"/>
      <c r="T541" s="138"/>
      <c r="U541" s="138"/>
      <c r="V541" s="138"/>
      <c r="W541" s="138"/>
      <c r="X541" s="138"/>
      <c r="Y541" s="138"/>
      <c r="Z541" s="138"/>
    </row>
    <row r="542" ht="12.75" hidden="1" customHeight="1">
      <c r="A542" s="141"/>
      <c r="B542" s="142"/>
      <c r="C542" s="142"/>
      <c r="D542" s="143"/>
      <c r="E542" s="144"/>
      <c r="F542" s="145"/>
      <c r="G542" s="144"/>
      <c r="H542" s="145"/>
      <c r="I542" s="143"/>
      <c r="J542" s="144"/>
      <c r="K542" s="144"/>
      <c r="L542" s="144"/>
      <c r="M542" s="146"/>
      <c r="N542" s="138"/>
      <c r="O542" s="138"/>
      <c r="P542" s="138"/>
      <c r="Q542" s="138"/>
      <c r="R542" s="138"/>
      <c r="S542" s="138"/>
      <c r="T542" s="138"/>
      <c r="U542" s="138"/>
      <c r="V542" s="138"/>
      <c r="W542" s="138"/>
      <c r="X542" s="138"/>
      <c r="Y542" s="138"/>
      <c r="Z542" s="138"/>
    </row>
    <row r="543" ht="12.75" hidden="1" customHeight="1">
      <c r="A543" s="141"/>
      <c r="B543" s="142"/>
      <c r="C543" s="142"/>
      <c r="D543" s="143"/>
      <c r="E543" s="144"/>
      <c r="F543" s="145"/>
      <c r="G543" s="144"/>
      <c r="H543" s="145"/>
      <c r="I543" s="143"/>
      <c r="J543" s="144"/>
      <c r="K543" s="144"/>
      <c r="L543" s="144"/>
      <c r="M543" s="146"/>
      <c r="N543" s="138"/>
      <c r="O543" s="138"/>
      <c r="P543" s="138"/>
      <c r="Q543" s="138"/>
      <c r="R543" s="138"/>
      <c r="S543" s="138"/>
      <c r="T543" s="138"/>
      <c r="U543" s="138"/>
      <c r="V543" s="138"/>
      <c r="W543" s="138"/>
      <c r="X543" s="138"/>
      <c r="Y543" s="138"/>
      <c r="Z543" s="138"/>
    </row>
    <row r="544" ht="12.75" hidden="1" customHeight="1">
      <c r="A544" s="141"/>
      <c r="B544" s="142"/>
      <c r="C544" s="142"/>
      <c r="D544" s="143"/>
      <c r="E544" s="144"/>
      <c r="F544" s="145"/>
      <c r="G544" s="144"/>
      <c r="H544" s="145"/>
      <c r="I544" s="143"/>
      <c r="J544" s="144"/>
      <c r="K544" s="144"/>
      <c r="L544" s="144"/>
      <c r="M544" s="146"/>
      <c r="N544" s="138"/>
      <c r="O544" s="138"/>
      <c r="P544" s="138"/>
      <c r="Q544" s="138"/>
      <c r="R544" s="138"/>
      <c r="S544" s="138"/>
      <c r="T544" s="138"/>
      <c r="U544" s="138"/>
      <c r="V544" s="138"/>
      <c r="W544" s="138"/>
      <c r="X544" s="138"/>
      <c r="Y544" s="138"/>
      <c r="Z544" s="138"/>
    </row>
    <row r="545" ht="12.75" hidden="1" customHeight="1">
      <c r="A545" s="141"/>
      <c r="B545" s="142"/>
      <c r="C545" s="142"/>
      <c r="D545" s="143"/>
      <c r="E545" s="144"/>
      <c r="F545" s="145"/>
      <c r="G545" s="144"/>
      <c r="H545" s="145"/>
      <c r="I545" s="143"/>
      <c r="J545" s="144"/>
      <c r="K545" s="144"/>
      <c r="L545" s="144"/>
      <c r="M545" s="146"/>
      <c r="N545" s="138"/>
      <c r="O545" s="138"/>
      <c r="P545" s="138"/>
      <c r="Q545" s="138"/>
      <c r="R545" s="138"/>
      <c r="S545" s="138"/>
      <c r="T545" s="138"/>
      <c r="U545" s="138"/>
      <c r="V545" s="138"/>
      <c r="W545" s="138"/>
      <c r="X545" s="138"/>
      <c r="Y545" s="138"/>
      <c r="Z545" s="138"/>
    </row>
    <row r="546" ht="12.75" hidden="1" customHeight="1">
      <c r="A546" s="141"/>
      <c r="B546" s="142"/>
      <c r="C546" s="142"/>
      <c r="D546" s="143"/>
      <c r="E546" s="144"/>
      <c r="F546" s="145"/>
      <c r="G546" s="144"/>
      <c r="H546" s="145"/>
      <c r="I546" s="143"/>
      <c r="J546" s="144"/>
      <c r="K546" s="144"/>
      <c r="L546" s="144"/>
      <c r="M546" s="146"/>
      <c r="N546" s="138"/>
      <c r="O546" s="138"/>
      <c r="P546" s="138"/>
      <c r="Q546" s="138"/>
      <c r="R546" s="138"/>
      <c r="S546" s="138"/>
      <c r="T546" s="138"/>
      <c r="U546" s="138"/>
      <c r="V546" s="138"/>
      <c r="W546" s="138"/>
      <c r="X546" s="138"/>
      <c r="Y546" s="138"/>
      <c r="Z546" s="138"/>
    </row>
    <row r="547" ht="12.75" hidden="1" customHeight="1">
      <c r="A547" s="141"/>
      <c r="B547" s="142"/>
      <c r="C547" s="142"/>
      <c r="D547" s="143"/>
      <c r="E547" s="144"/>
      <c r="F547" s="145"/>
      <c r="G547" s="144"/>
      <c r="H547" s="145"/>
      <c r="I547" s="143"/>
      <c r="J547" s="144"/>
      <c r="K547" s="144"/>
      <c r="L547" s="144"/>
      <c r="M547" s="146"/>
      <c r="N547" s="138"/>
      <c r="O547" s="138"/>
      <c r="P547" s="138"/>
      <c r="Q547" s="138"/>
      <c r="R547" s="138"/>
      <c r="S547" s="138"/>
      <c r="T547" s="138"/>
      <c r="U547" s="138"/>
      <c r="V547" s="138"/>
      <c r="W547" s="138"/>
      <c r="X547" s="138"/>
      <c r="Y547" s="138"/>
      <c r="Z547" s="138"/>
    </row>
    <row r="548" ht="12.75" hidden="1" customHeight="1">
      <c r="A548" s="141"/>
      <c r="B548" s="142"/>
      <c r="C548" s="142"/>
      <c r="D548" s="143"/>
      <c r="E548" s="144"/>
      <c r="F548" s="145"/>
      <c r="G548" s="144"/>
      <c r="H548" s="145"/>
      <c r="I548" s="143"/>
      <c r="J548" s="144"/>
      <c r="K548" s="144"/>
      <c r="L548" s="144"/>
      <c r="M548" s="146"/>
      <c r="N548" s="138"/>
      <c r="O548" s="138"/>
      <c r="P548" s="138"/>
      <c r="Q548" s="138"/>
      <c r="R548" s="138"/>
      <c r="S548" s="138"/>
      <c r="T548" s="138"/>
      <c r="U548" s="138"/>
      <c r="V548" s="138"/>
      <c r="W548" s="138"/>
      <c r="X548" s="138"/>
      <c r="Y548" s="138"/>
      <c r="Z548" s="138"/>
    </row>
    <row r="549" ht="12.75" hidden="1" customHeight="1">
      <c r="A549" s="141"/>
      <c r="B549" s="142"/>
      <c r="C549" s="142"/>
      <c r="D549" s="143"/>
      <c r="E549" s="144"/>
      <c r="F549" s="145"/>
      <c r="G549" s="144"/>
      <c r="H549" s="145"/>
      <c r="I549" s="143"/>
      <c r="J549" s="144"/>
      <c r="K549" s="144"/>
      <c r="L549" s="144"/>
      <c r="M549" s="146"/>
      <c r="N549" s="138"/>
      <c r="O549" s="138"/>
      <c r="P549" s="138"/>
      <c r="Q549" s="138"/>
      <c r="R549" s="138"/>
      <c r="S549" s="138"/>
      <c r="T549" s="138"/>
      <c r="U549" s="138"/>
      <c r="V549" s="138"/>
      <c r="W549" s="138"/>
      <c r="X549" s="138"/>
      <c r="Y549" s="138"/>
      <c r="Z549" s="138"/>
    </row>
    <row r="550" ht="12.75" hidden="1" customHeight="1">
      <c r="A550" s="141"/>
      <c r="B550" s="142"/>
      <c r="C550" s="142"/>
      <c r="D550" s="143"/>
      <c r="E550" s="144"/>
      <c r="F550" s="145"/>
      <c r="G550" s="144"/>
      <c r="H550" s="145"/>
      <c r="I550" s="143"/>
      <c r="J550" s="144"/>
      <c r="K550" s="144"/>
      <c r="L550" s="144"/>
      <c r="M550" s="146"/>
      <c r="N550" s="138"/>
      <c r="O550" s="138"/>
      <c r="P550" s="138"/>
      <c r="Q550" s="138"/>
      <c r="R550" s="138"/>
      <c r="S550" s="138"/>
      <c r="T550" s="138"/>
      <c r="U550" s="138"/>
      <c r="V550" s="138"/>
      <c r="W550" s="138"/>
      <c r="X550" s="138"/>
      <c r="Y550" s="138"/>
      <c r="Z550" s="138"/>
    </row>
    <row r="551" ht="12.75" hidden="1" customHeight="1">
      <c r="A551" s="141"/>
      <c r="B551" s="142"/>
      <c r="C551" s="142"/>
      <c r="D551" s="143"/>
      <c r="E551" s="144"/>
      <c r="F551" s="145"/>
      <c r="G551" s="144"/>
      <c r="H551" s="145"/>
      <c r="I551" s="143"/>
      <c r="J551" s="144"/>
      <c r="K551" s="144"/>
      <c r="L551" s="144"/>
      <c r="M551" s="146"/>
      <c r="N551" s="138"/>
      <c r="O551" s="138"/>
      <c r="P551" s="138"/>
      <c r="Q551" s="138"/>
      <c r="R551" s="138"/>
      <c r="S551" s="138"/>
      <c r="T551" s="138"/>
      <c r="U551" s="138"/>
      <c r="V551" s="138"/>
      <c r="W551" s="138"/>
      <c r="X551" s="138"/>
      <c r="Y551" s="138"/>
      <c r="Z551" s="138"/>
    </row>
    <row r="552" ht="12.75" hidden="1" customHeight="1">
      <c r="A552" s="141"/>
      <c r="B552" s="142"/>
      <c r="C552" s="142"/>
      <c r="D552" s="143"/>
      <c r="E552" s="144"/>
      <c r="F552" s="145"/>
      <c r="G552" s="144"/>
      <c r="H552" s="145"/>
      <c r="I552" s="143"/>
      <c r="J552" s="144"/>
      <c r="K552" s="144"/>
      <c r="L552" s="144"/>
      <c r="M552" s="146"/>
      <c r="N552" s="138"/>
      <c r="O552" s="138"/>
      <c r="P552" s="138"/>
      <c r="Q552" s="138"/>
      <c r="R552" s="138"/>
      <c r="S552" s="138"/>
      <c r="T552" s="138"/>
      <c r="U552" s="138"/>
      <c r="V552" s="138"/>
      <c r="W552" s="138"/>
      <c r="X552" s="138"/>
      <c r="Y552" s="138"/>
      <c r="Z552" s="138"/>
    </row>
    <row r="553" ht="12.75" hidden="1" customHeight="1">
      <c r="A553" s="141"/>
      <c r="B553" s="142"/>
      <c r="C553" s="142"/>
      <c r="D553" s="143"/>
      <c r="E553" s="144"/>
      <c r="F553" s="145"/>
      <c r="G553" s="144"/>
      <c r="H553" s="145"/>
      <c r="I553" s="143"/>
      <c r="J553" s="144"/>
      <c r="K553" s="144"/>
      <c r="L553" s="144"/>
      <c r="M553" s="146"/>
      <c r="N553" s="138"/>
      <c r="O553" s="138"/>
      <c r="P553" s="138"/>
      <c r="Q553" s="138"/>
      <c r="R553" s="138"/>
      <c r="S553" s="138"/>
      <c r="T553" s="138"/>
      <c r="U553" s="138"/>
      <c r="V553" s="138"/>
      <c r="W553" s="138"/>
      <c r="X553" s="138"/>
      <c r="Y553" s="138"/>
      <c r="Z553" s="138"/>
    </row>
    <row r="554" ht="12.75" hidden="1" customHeight="1">
      <c r="A554" s="141"/>
      <c r="B554" s="142"/>
      <c r="C554" s="142"/>
      <c r="D554" s="143"/>
      <c r="E554" s="144"/>
      <c r="F554" s="145"/>
      <c r="G554" s="144"/>
      <c r="H554" s="145"/>
      <c r="I554" s="143"/>
      <c r="J554" s="144"/>
      <c r="K554" s="144"/>
      <c r="L554" s="144"/>
      <c r="M554" s="146"/>
      <c r="N554" s="138"/>
      <c r="O554" s="138"/>
      <c r="P554" s="138"/>
      <c r="Q554" s="138"/>
      <c r="R554" s="138"/>
      <c r="S554" s="138"/>
      <c r="T554" s="138"/>
      <c r="U554" s="138"/>
      <c r="V554" s="138"/>
      <c r="W554" s="138"/>
      <c r="X554" s="138"/>
      <c r="Y554" s="138"/>
      <c r="Z554" s="138"/>
    </row>
    <row r="555" ht="12.75" hidden="1" customHeight="1">
      <c r="A555" s="141"/>
      <c r="B555" s="142"/>
      <c r="C555" s="142"/>
      <c r="D555" s="143"/>
      <c r="E555" s="144"/>
      <c r="F555" s="145"/>
      <c r="G555" s="144"/>
      <c r="H555" s="145"/>
      <c r="I555" s="143"/>
      <c r="J555" s="144"/>
      <c r="K555" s="144"/>
      <c r="L555" s="144"/>
      <c r="M555" s="146"/>
      <c r="N555" s="138"/>
      <c r="O555" s="138"/>
      <c r="P555" s="138"/>
      <c r="Q555" s="138"/>
      <c r="R555" s="138"/>
      <c r="S555" s="138"/>
      <c r="T555" s="138"/>
      <c r="U555" s="138"/>
      <c r="V555" s="138"/>
      <c r="W555" s="138"/>
      <c r="X555" s="138"/>
      <c r="Y555" s="138"/>
      <c r="Z555" s="138"/>
    </row>
    <row r="556" ht="12.75" hidden="1" customHeight="1">
      <c r="A556" s="141"/>
      <c r="B556" s="142"/>
      <c r="C556" s="142"/>
      <c r="D556" s="143"/>
      <c r="E556" s="144"/>
      <c r="F556" s="145"/>
      <c r="G556" s="144"/>
      <c r="H556" s="145"/>
      <c r="I556" s="143"/>
      <c r="J556" s="144"/>
      <c r="K556" s="144"/>
      <c r="L556" s="144"/>
      <c r="M556" s="146"/>
      <c r="N556" s="138"/>
      <c r="O556" s="138"/>
      <c r="P556" s="138"/>
      <c r="Q556" s="138"/>
      <c r="R556" s="138"/>
      <c r="S556" s="138"/>
      <c r="T556" s="138"/>
      <c r="U556" s="138"/>
      <c r="V556" s="138"/>
      <c r="W556" s="138"/>
      <c r="X556" s="138"/>
      <c r="Y556" s="138"/>
      <c r="Z556" s="138"/>
    </row>
    <row r="557" ht="12.75" hidden="1" customHeight="1">
      <c r="A557" s="141"/>
      <c r="B557" s="142"/>
      <c r="C557" s="142"/>
      <c r="D557" s="143"/>
      <c r="E557" s="144"/>
      <c r="F557" s="145"/>
      <c r="G557" s="144"/>
      <c r="H557" s="145"/>
      <c r="I557" s="143"/>
      <c r="J557" s="144"/>
      <c r="K557" s="144"/>
      <c r="L557" s="144"/>
      <c r="M557" s="146"/>
      <c r="N557" s="138"/>
      <c r="O557" s="138"/>
      <c r="P557" s="138"/>
      <c r="Q557" s="138"/>
      <c r="R557" s="138"/>
      <c r="S557" s="138"/>
      <c r="T557" s="138"/>
      <c r="U557" s="138"/>
      <c r="V557" s="138"/>
      <c r="W557" s="138"/>
      <c r="X557" s="138"/>
      <c r="Y557" s="138"/>
      <c r="Z557" s="138"/>
    </row>
    <row r="558" ht="12.75" hidden="1" customHeight="1">
      <c r="A558" s="141"/>
      <c r="B558" s="142"/>
      <c r="C558" s="142"/>
      <c r="D558" s="143"/>
      <c r="E558" s="144"/>
      <c r="F558" s="145"/>
      <c r="G558" s="144"/>
      <c r="H558" s="145"/>
      <c r="I558" s="143"/>
      <c r="J558" s="144"/>
      <c r="K558" s="144"/>
      <c r="L558" s="144"/>
      <c r="M558" s="146"/>
      <c r="N558" s="138"/>
      <c r="O558" s="138"/>
      <c r="P558" s="138"/>
      <c r="Q558" s="138"/>
      <c r="R558" s="138"/>
      <c r="S558" s="138"/>
      <c r="T558" s="138"/>
      <c r="U558" s="138"/>
      <c r="V558" s="138"/>
      <c r="W558" s="138"/>
      <c r="X558" s="138"/>
      <c r="Y558" s="138"/>
      <c r="Z558" s="138"/>
    </row>
    <row r="559" ht="12.75" hidden="1" customHeight="1">
      <c r="A559" s="141"/>
      <c r="B559" s="142"/>
      <c r="C559" s="142"/>
      <c r="D559" s="143"/>
      <c r="E559" s="144"/>
      <c r="F559" s="145"/>
      <c r="G559" s="144"/>
      <c r="H559" s="145"/>
      <c r="I559" s="143"/>
      <c r="J559" s="144"/>
      <c r="K559" s="144"/>
      <c r="L559" s="144"/>
      <c r="M559" s="146"/>
      <c r="N559" s="138"/>
      <c r="O559" s="138"/>
      <c r="P559" s="138"/>
      <c r="Q559" s="138"/>
      <c r="R559" s="138"/>
      <c r="S559" s="138"/>
      <c r="T559" s="138"/>
      <c r="U559" s="138"/>
      <c r="V559" s="138"/>
      <c r="W559" s="138"/>
      <c r="X559" s="138"/>
      <c r="Y559" s="138"/>
      <c r="Z559" s="138"/>
    </row>
    <row r="560" ht="12.75" hidden="1" customHeight="1">
      <c r="A560" s="141"/>
      <c r="B560" s="142"/>
      <c r="C560" s="142"/>
      <c r="D560" s="143"/>
      <c r="E560" s="144"/>
      <c r="F560" s="145"/>
      <c r="G560" s="144"/>
      <c r="H560" s="145"/>
      <c r="I560" s="143"/>
      <c r="J560" s="144"/>
      <c r="K560" s="144"/>
      <c r="L560" s="144"/>
      <c r="M560" s="146"/>
      <c r="N560" s="138"/>
      <c r="O560" s="138"/>
      <c r="P560" s="138"/>
      <c r="Q560" s="138"/>
      <c r="R560" s="138"/>
      <c r="S560" s="138"/>
      <c r="T560" s="138"/>
      <c r="U560" s="138"/>
      <c r="V560" s="138"/>
      <c r="W560" s="138"/>
      <c r="X560" s="138"/>
      <c r="Y560" s="138"/>
      <c r="Z560" s="138"/>
    </row>
    <row r="561" ht="12.75" hidden="1" customHeight="1">
      <c r="A561" s="141"/>
      <c r="B561" s="142"/>
      <c r="C561" s="142"/>
      <c r="D561" s="143"/>
      <c r="E561" s="144"/>
      <c r="F561" s="145"/>
      <c r="G561" s="144"/>
      <c r="H561" s="145"/>
      <c r="I561" s="143"/>
      <c r="J561" s="144"/>
      <c r="K561" s="144"/>
      <c r="L561" s="144"/>
      <c r="M561" s="146"/>
      <c r="N561" s="138"/>
      <c r="O561" s="138"/>
      <c r="P561" s="138"/>
      <c r="Q561" s="138"/>
      <c r="R561" s="138"/>
      <c r="S561" s="138"/>
      <c r="T561" s="138"/>
      <c r="U561" s="138"/>
      <c r="V561" s="138"/>
      <c r="W561" s="138"/>
      <c r="X561" s="138"/>
      <c r="Y561" s="138"/>
      <c r="Z561" s="138"/>
    </row>
    <row r="562" ht="12.75" hidden="1" customHeight="1">
      <c r="A562" s="141"/>
      <c r="B562" s="142"/>
      <c r="C562" s="142"/>
      <c r="D562" s="143"/>
      <c r="E562" s="144"/>
      <c r="F562" s="145"/>
      <c r="G562" s="144"/>
      <c r="H562" s="145"/>
      <c r="I562" s="143"/>
      <c r="J562" s="144"/>
      <c r="K562" s="144"/>
      <c r="L562" s="144"/>
      <c r="M562" s="146"/>
      <c r="N562" s="138"/>
      <c r="O562" s="138"/>
      <c r="P562" s="138"/>
      <c r="Q562" s="138"/>
      <c r="R562" s="138"/>
      <c r="S562" s="138"/>
      <c r="T562" s="138"/>
      <c r="U562" s="138"/>
      <c r="V562" s="138"/>
      <c r="W562" s="138"/>
      <c r="X562" s="138"/>
      <c r="Y562" s="138"/>
      <c r="Z562" s="138"/>
    </row>
    <row r="563" ht="12.75" hidden="1" customHeight="1">
      <c r="A563" s="141"/>
      <c r="B563" s="142"/>
      <c r="C563" s="142"/>
      <c r="D563" s="143"/>
      <c r="E563" s="144"/>
      <c r="F563" s="145"/>
      <c r="G563" s="144"/>
      <c r="H563" s="145"/>
      <c r="I563" s="143"/>
      <c r="J563" s="144"/>
      <c r="K563" s="144"/>
      <c r="L563" s="144"/>
      <c r="M563" s="146"/>
      <c r="N563" s="138"/>
      <c r="O563" s="138"/>
      <c r="P563" s="138"/>
      <c r="Q563" s="138"/>
      <c r="R563" s="138"/>
      <c r="S563" s="138"/>
      <c r="T563" s="138"/>
      <c r="U563" s="138"/>
      <c r="V563" s="138"/>
      <c r="W563" s="138"/>
      <c r="X563" s="138"/>
      <c r="Y563" s="138"/>
      <c r="Z563" s="138"/>
    </row>
    <row r="564" ht="12.75" hidden="1" customHeight="1">
      <c r="A564" s="141"/>
      <c r="B564" s="142"/>
      <c r="C564" s="142"/>
      <c r="D564" s="143"/>
      <c r="E564" s="144"/>
      <c r="F564" s="145"/>
      <c r="G564" s="144"/>
      <c r="H564" s="145"/>
      <c r="I564" s="143"/>
      <c r="J564" s="144"/>
      <c r="K564" s="144"/>
      <c r="L564" s="144"/>
      <c r="M564" s="146"/>
      <c r="N564" s="138"/>
      <c r="O564" s="138"/>
      <c r="P564" s="138"/>
      <c r="Q564" s="138"/>
      <c r="R564" s="138"/>
      <c r="S564" s="138"/>
      <c r="T564" s="138"/>
      <c r="U564" s="138"/>
      <c r="V564" s="138"/>
      <c r="W564" s="138"/>
      <c r="X564" s="138"/>
      <c r="Y564" s="138"/>
      <c r="Z564" s="138"/>
    </row>
    <row r="565" ht="12.75" hidden="1" customHeight="1">
      <c r="A565" s="141"/>
      <c r="B565" s="142"/>
      <c r="C565" s="142"/>
      <c r="D565" s="143"/>
      <c r="E565" s="144"/>
      <c r="F565" s="145"/>
      <c r="G565" s="144"/>
      <c r="H565" s="145"/>
      <c r="I565" s="143"/>
      <c r="J565" s="144"/>
      <c r="K565" s="144"/>
      <c r="L565" s="144"/>
      <c r="M565" s="146"/>
      <c r="N565" s="138"/>
      <c r="O565" s="138"/>
      <c r="P565" s="138"/>
      <c r="Q565" s="138"/>
      <c r="R565" s="138"/>
      <c r="S565" s="138"/>
      <c r="T565" s="138"/>
      <c r="U565" s="138"/>
      <c r="V565" s="138"/>
      <c r="W565" s="138"/>
      <c r="X565" s="138"/>
      <c r="Y565" s="138"/>
      <c r="Z565" s="138"/>
    </row>
    <row r="566" ht="12.75" hidden="1" customHeight="1">
      <c r="A566" s="141"/>
      <c r="B566" s="142"/>
      <c r="C566" s="142"/>
      <c r="D566" s="143"/>
      <c r="E566" s="144"/>
      <c r="F566" s="145"/>
      <c r="G566" s="144"/>
      <c r="H566" s="145"/>
      <c r="I566" s="143"/>
      <c r="J566" s="144"/>
      <c r="K566" s="144"/>
      <c r="L566" s="144"/>
      <c r="M566" s="146"/>
      <c r="N566" s="138"/>
      <c r="O566" s="138"/>
      <c r="P566" s="138"/>
      <c r="Q566" s="138"/>
      <c r="R566" s="138"/>
      <c r="S566" s="138"/>
      <c r="T566" s="138"/>
      <c r="U566" s="138"/>
      <c r="V566" s="138"/>
      <c r="W566" s="138"/>
      <c r="X566" s="138"/>
      <c r="Y566" s="138"/>
      <c r="Z566" s="138"/>
    </row>
    <row r="567" ht="12.75" hidden="1" customHeight="1">
      <c r="A567" s="141"/>
      <c r="B567" s="142"/>
      <c r="C567" s="142"/>
      <c r="D567" s="143"/>
      <c r="E567" s="144"/>
      <c r="F567" s="145"/>
      <c r="G567" s="144"/>
      <c r="H567" s="145"/>
      <c r="I567" s="143"/>
      <c r="J567" s="144"/>
      <c r="K567" s="144"/>
      <c r="L567" s="144"/>
      <c r="M567" s="146"/>
      <c r="N567" s="138"/>
      <c r="O567" s="138"/>
      <c r="P567" s="138"/>
      <c r="Q567" s="138"/>
      <c r="R567" s="138"/>
      <c r="S567" s="138"/>
      <c r="T567" s="138"/>
      <c r="U567" s="138"/>
      <c r="V567" s="138"/>
      <c r="W567" s="138"/>
      <c r="X567" s="138"/>
      <c r="Y567" s="138"/>
      <c r="Z567" s="138"/>
    </row>
    <row r="568" ht="12.75" hidden="1" customHeight="1">
      <c r="A568" s="141"/>
      <c r="B568" s="142"/>
      <c r="C568" s="142"/>
      <c r="D568" s="143"/>
      <c r="E568" s="144"/>
      <c r="F568" s="145"/>
      <c r="G568" s="144"/>
      <c r="H568" s="145"/>
      <c r="I568" s="143"/>
      <c r="J568" s="144"/>
      <c r="K568" s="144"/>
      <c r="L568" s="144"/>
      <c r="M568" s="146"/>
      <c r="N568" s="138"/>
      <c r="O568" s="138"/>
      <c r="P568" s="138"/>
      <c r="Q568" s="138"/>
      <c r="R568" s="138"/>
      <c r="S568" s="138"/>
      <c r="T568" s="138"/>
      <c r="U568" s="138"/>
      <c r="V568" s="138"/>
      <c r="W568" s="138"/>
      <c r="X568" s="138"/>
      <c r="Y568" s="138"/>
      <c r="Z568" s="138"/>
    </row>
    <row r="569" ht="12.75" hidden="1" customHeight="1">
      <c r="A569" s="141"/>
      <c r="B569" s="142"/>
      <c r="C569" s="142"/>
      <c r="D569" s="143"/>
      <c r="E569" s="144"/>
      <c r="F569" s="145"/>
      <c r="G569" s="144"/>
      <c r="H569" s="145"/>
      <c r="I569" s="143"/>
      <c r="J569" s="144"/>
      <c r="K569" s="144"/>
      <c r="L569" s="144"/>
      <c r="M569" s="146"/>
      <c r="N569" s="138"/>
      <c r="O569" s="138"/>
      <c r="P569" s="138"/>
      <c r="Q569" s="138"/>
      <c r="R569" s="138"/>
      <c r="S569" s="138"/>
      <c r="T569" s="138"/>
      <c r="U569" s="138"/>
      <c r="V569" s="138"/>
      <c r="W569" s="138"/>
      <c r="X569" s="138"/>
      <c r="Y569" s="138"/>
      <c r="Z569" s="138"/>
    </row>
    <row r="570" ht="12.75" hidden="1" customHeight="1">
      <c r="A570" s="141"/>
      <c r="B570" s="142"/>
      <c r="C570" s="142"/>
      <c r="D570" s="143"/>
      <c r="E570" s="144"/>
      <c r="F570" s="145"/>
      <c r="G570" s="144"/>
      <c r="H570" s="145"/>
      <c r="I570" s="143"/>
      <c r="J570" s="144"/>
      <c r="K570" s="144"/>
      <c r="L570" s="144"/>
      <c r="M570" s="146"/>
      <c r="N570" s="138"/>
      <c r="O570" s="138"/>
      <c r="P570" s="138"/>
      <c r="Q570" s="138"/>
      <c r="R570" s="138"/>
      <c r="S570" s="138"/>
      <c r="T570" s="138"/>
      <c r="U570" s="138"/>
      <c r="V570" s="138"/>
      <c r="W570" s="138"/>
      <c r="X570" s="138"/>
      <c r="Y570" s="138"/>
      <c r="Z570" s="138"/>
    </row>
    <row r="571" ht="12.75" hidden="1" customHeight="1">
      <c r="A571" s="141"/>
      <c r="B571" s="142"/>
      <c r="C571" s="142"/>
      <c r="D571" s="143"/>
      <c r="E571" s="144"/>
      <c r="F571" s="145"/>
      <c r="G571" s="144"/>
      <c r="H571" s="145"/>
      <c r="I571" s="143"/>
      <c r="J571" s="144"/>
      <c r="K571" s="144"/>
      <c r="L571" s="144"/>
      <c r="M571" s="146"/>
      <c r="N571" s="138"/>
      <c r="O571" s="138"/>
      <c r="P571" s="138"/>
      <c r="Q571" s="138"/>
      <c r="R571" s="138"/>
      <c r="S571" s="138"/>
      <c r="T571" s="138"/>
      <c r="U571" s="138"/>
      <c r="V571" s="138"/>
      <c r="W571" s="138"/>
      <c r="X571" s="138"/>
      <c r="Y571" s="138"/>
      <c r="Z571" s="138"/>
    </row>
    <row r="572" ht="12.75" hidden="1" customHeight="1">
      <c r="A572" s="141"/>
      <c r="B572" s="142"/>
      <c r="C572" s="142"/>
      <c r="D572" s="143"/>
      <c r="E572" s="144"/>
      <c r="F572" s="145"/>
      <c r="G572" s="144"/>
      <c r="H572" s="145"/>
      <c r="I572" s="143"/>
      <c r="J572" s="144"/>
      <c r="K572" s="144"/>
      <c r="L572" s="144"/>
      <c r="M572" s="146"/>
      <c r="N572" s="138"/>
      <c r="O572" s="138"/>
      <c r="P572" s="138"/>
      <c r="Q572" s="138"/>
      <c r="R572" s="138"/>
      <c r="S572" s="138"/>
      <c r="T572" s="138"/>
      <c r="U572" s="138"/>
      <c r="V572" s="138"/>
      <c r="W572" s="138"/>
      <c r="X572" s="138"/>
      <c r="Y572" s="138"/>
      <c r="Z572" s="138"/>
    </row>
    <row r="573" ht="12.75" hidden="1" customHeight="1">
      <c r="A573" s="141"/>
      <c r="B573" s="142"/>
      <c r="C573" s="142"/>
      <c r="D573" s="143"/>
      <c r="E573" s="144"/>
      <c r="F573" s="145"/>
      <c r="G573" s="144"/>
      <c r="H573" s="145"/>
      <c r="I573" s="143"/>
      <c r="J573" s="144"/>
      <c r="K573" s="144"/>
      <c r="L573" s="144"/>
      <c r="M573" s="146"/>
      <c r="N573" s="138"/>
      <c r="O573" s="138"/>
      <c r="P573" s="138"/>
      <c r="Q573" s="138"/>
      <c r="R573" s="138"/>
      <c r="S573" s="138"/>
      <c r="T573" s="138"/>
      <c r="U573" s="138"/>
      <c r="V573" s="138"/>
      <c r="W573" s="138"/>
      <c r="X573" s="138"/>
      <c r="Y573" s="138"/>
      <c r="Z573" s="138"/>
    </row>
    <row r="574" ht="12.75" hidden="1" customHeight="1">
      <c r="A574" s="141"/>
      <c r="B574" s="142"/>
      <c r="C574" s="142"/>
      <c r="D574" s="143"/>
      <c r="E574" s="144"/>
      <c r="F574" s="145"/>
      <c r="G574" s="144"/>
      <c r="H574" s="145"/>
      <c r="I574" s="143"/>
      <c r="J574" s="144"/>
      <c r="K574" s="144"/>
      <c r="L574" s="144"/>
      <c r="M574" s="146"/>
      <c r="N574" s="138"/>
      <c r="O574" s="138"/>
      <c r="P574" s="138"/>
      <c r="Q574" s="138"/>
      <c r="R574" s="138"/>
      <c r="S574" s="138"/>
      <c r="T574" s="138"/>
      <c r="U574" s="138"/>
      <c r="V574" s="138"/>
      <c r="W574" s="138"/>
      <c r="X574" s="138"/>
      <c r="Y574" s="138"/>
      <c r="Z574" s="138"/>
    </row>
    <row r="575" ht="12.75" hidden="1" customHeight="1">
      <c r="A575" s="141"/>
      <c r="B575" s="142"/>
      <c r="C575" s="142"/>
      <c r="D575" s="143"/>
      <c r="E575" s="144"/>
      <c r="F575" s="145"/>
      <c r="G575" s="144"/>
      <c r="H575" s="145"/>
      <c r="I575" s="143"/>
      <c r="J575" s="144"/>
      <c r="K575" s="144"/>
      <c r="L575" s="144"/>
      <c r="M575" s="146"/>
      <c r="N575" s="138"/>
      <c r="O575" s="138"/>
      <c r="P575" s="138"/>
      <c r="Q575" s="138"/>
      <c r="R575" s="138"/>
      <c r="S575" s="138"/>
      <c r="T575" s="138"/>
      <c r="U575" s="138"/>
      <c r="V575" s="138"/>
      <c r="W575" s="138"/>
      <c r="X575" s="138"/>
      <c r="Y575" s="138"/>
      <c r="Z575" s="138"/>
    </row>
    <row r="576" ht="12.75" hidden="1" customHeight="1">
      <c r="A576" s="141"/>
      <c r="B576" s="142"/>
      <c r="C576" s="142"/>
      <c r="D576" s="143"/>
      <c r="E576" s="144"/>
      <c r="F576" s="145"/>
      <c r="G576" s="144"/>
      <c r="H576" s="145"/>
      <c r="I576" s="143"/>
      <c r="J576" s="144"/>
      <c r="K576" s="144"/>
      <c r="L576" s="144"/>
      <c r="M576" s="146"/>
      <c r="N576" s="138"/>
      <c r="O576" s="138"/>
      <c r="P576" s="138"/>
      <c r="Q576" s="138"/>
      <c r="R576" s="138"/>
      <c r="S576" s="138"/>
      <c r="T576" s="138"/>
      <c r="U576" s="138"/>
      <c r="V576" s="138"/>
      <c r="W576" s="138"/>
      <c r="X576" s="138"/>
      <c r="Y576" s="138"/>
      <c r="Z576" s="138"/>
    </row>
    <row r="577" ht="12.75" hidden="1" customHeight="1">
      <c r="A577" s="141"/>
      <c r="B577" s="142"/>
      <c r="C577" s="142"/>
      <c r="D577" s="143"/>
      <c r="E577" s="144"/>
      <c r="F577" s="145"/>
      <c r="G577" s="144"/>
      <c r="H577" s="145"/>
      <c r="I577" s="143"/>
      <c r="J577" s="144"/>
      <c r="K577" s="144"/>
      <c r="L577" s="144"/>
      <c r="M577" s="146"/>
      <c r="N577" s="138"/>
      <c r="O577" s="138"/>
      <c r="P577" s="138"/>
      <c r="Q577" s="138"/>
      <c r="R577" s="138"/>
      <c r="S577" s="138"/>
      <c r="T577" s="138"/>
      <c r="U577" s="138"/>
      <c r="V577" s="138"/>
      <c r="W577" s="138"/>
      <c r="X577" s="138"/>
      <c r="Y577" s="138"/>
      <c r="Z577" s="138"/>
    </row>
    <row r="578" ht="12.75" hidden="1" customHeight="1">
      <c r="A578" s="141"/>
      <c r="B578" s="142"/>
      <c r="C578" s="142"/>
      <c r="D578" s="143"/>
      <c r="E578" s="144"/>
      <c r="F578" s="145"/>
      <c r="G578" s="144"/>
      <c r="H578" s="145"/>
      <c r="I578" s="143"/>
      <c r="J578" s="144"/>
      <c r="K578" s="144"/>
      <c r="L578" s="144"/>
      <c r="M578" s="146"/>
      <c r="N578" s="138"/>
      <c r="O578" s="138"/>
      <c r="P578" s="138"/>
      <c r="Q578" s="138"/>
      <c r="R578" s="138"/>
      <c r="S578" s="138"/>
      <c r="T578" s="138"/>
      <c r="U578" s="138"/>
      <c r="V578" s="138"/>
      <c r="W578" s="138"/>
      <c r="X578" s="138"/>
      <c r="Y578" s="138"/>
      <c r="Z578" s="138"/>
    </row>
    <row r="579" ht="12.75" hidden="1" customHeight="1">
      <c r="A579" s="141"/>
      <c r="B579" s="142"/>
      <c r="C579" s="142"/>
      <c r="D579" s="143"/>
      <c r="E579" s="144"/>
      <c r="F579" s="145"/>
      <c r="G579" s="144"/>
      <c r="H579" s="145"/>
      <c r="I579" s="143"/>
      <c r="J579" s="144"/>
      <c r="K579" s="144"/>
      <c r="L579" s="144"/>
      <c r="M579" s="146"/>
      <c r="N579" s="138"/>
      <c r="O579" s="138"/>
      <c r="P579" s="138"/>
      <c r="Q579" s="138"/>
      <c r="R579" s="138"/>
      <c r="S579" s="138"/>
      <c r="T579" s="138"/>
      <c r="U579" s="138"/>
      <c r="V579" s="138"/>
      <c r="W579" s="138"/>
      <c r="X579" s="138"/>
      <c r="Y579" s="138"/>
      <c r="Z579" s="138"/>
    </row>
    <row r="580" ht="12.75" hidden="1" customHeight="1">
      <c r="A580" s="141"/>
      <c r="B580" s="142"/>
      <c r="C580" s="142"/>
      <c r="D580" s="143"/>
      <c r="E580" s="144"/>
      <c r="F580" s="145"/>
      <c r="G580" s="144"/>
      <c r="H580" s="145"/>
      <c r="I580" s="143"/>
      <c r="J580" s="144"/>
      <c r="K580" s="144"/>
      <c r="L580" s="144"/>
      <c r="M580" s="146"/>
      <c r="N580" s="138"/>
      <c r="O580" s="138"/>
      <c r="P580" s="138"/>
      <c r="Q580" s="138"/>
      <c r="R580" s="138"/>
      <c r="S580" s="138"/>
      <c r="T580" s="138"/>
      <c r="U580" s="138"/>
      <c r="V580" s="138"/>
      <c r="W580" s="138"/>
      <c r="X580" s="138"/>
      <c r="Y580" s="138"/>
      <c r="Z580" s="138"/>
    </row>
    <row r="581" ht="12.75" hidden="1" customHeight="1">
      <c r="A581" s="141"/>
      <c r="B581" s="142"/>
      <c r="C581" s="142"/>
      <c r="D581" s="143"/>
      <c r="E581" s="144"/>
      <c r="F581" s="145"/>
      <c r="G581" s="144"/>
      <c r="H581" s="145"/>
      <c r="I581" s="143"/>
      <c r="J581" s="144"/>
      <c r="K581" s="144"/>
      <c r="L581" s="144"/>
      <c r="M581" s="146"/>
      <c r="N581" s="138"/>
      <c r="O581" s="138"/>
      <c r="P581" s="138"/>
      <c r="Q581" s="138"/>
      <c r="R581" s="138"/>
      <c r="S581" s="138"/>
      <c r="T581" s="138"/>
      <c r="U581" s="138"/>
      <c r="V581" s="138"/>
      <c r="W581" s="138"/>
      <c r="X581" s="138"/>
      <c r="Y581" s="138"/>
      <c r="Z581" s="138"/>
    </row>
    <row r="582" ht="12.75" hidden="1" customHeight="1">
      <c r="A582" s="141"/>
      <c r="B582" s="142"/>
      <c r="C582" s="142"/>
      <c r="D582" s="143"/>
      <c r="E582" s="144"/>
      <c r="F582" s="145"/>
      <c r="G582" s="144"/>
      <c r="H582" s="145"/>
      <c r="I582" s="143"/>
      <c r="J582" s="144"/>
      <c r="K582" s="144"/>
      <c r="L582" s="144"/>
      <c r="M582" s="146"/>
      <c r="N582" s="138"/>
      <c r="O582" s="138"/>
      <c r="P582" s="138"/>
      <c r="Q582" s="138"/>
      <c r="R582" s="138"/>
      <c r="S582" s="138"/>
      <c r="T582" s="138"/>
      <c r="U582" s="138"/>
      <c r="V582" s="138"/>
      <c r="W582" s="138"/>
      <c r="X582" s="138"/>
      <c r="Y582" s="138"/>
      <c r="Z582" s="138"/>
    </row>
    <row r="583" ht="12.75" hidden="1" customHeight="1">
      <c r="A583" s="141"/>
      <c r="B583" s="142"/>
      <c r="C583" s="142"/>
      <c r="D583" s="143"/>
      <c r="E583" s="144"/>
      <c r="F583" s="145"/>
      <c r="G583" s="144"/>
      <c r="H583" s="145"/>
      <c r="I583" s="143"/>
      <c r="J583" s="144"/>
      <c r="K583" s="144"/>
      <c r="L583" s="144"/>
      <c r="M583" s="146"/>
      <c r="N583" s="138"/>
      <c r="O583" s="138"/>
      <c r="P583" s="138"/>
      <c r="Q583" s="138"/>
      <c r="R583" s="138"/>
      <c r="S583" s="138"/>
      <c r="T583" s="138"/>
      <c r="U583" s="138"/>
      <c r="V583" s="138"/>
      <c r="W583" s="138"/>
      <c r="X583" s="138"/>
      <c r="Y583" s="138"/>
      <c r="Z583" s="138"/>
    </row>
    <row r="584" ht="12.75" hidden="1" customHeight="1">
      <c r="A584" s="141"/>
      <c r="B584" s="142"/>
      <c r="C584" s="142"/>
      <c r="D584" s="143"/>
      <c r="E584" s="144"/>
      <c r="F584" s="145"/>
      <c r="G584" s="144"/>
      <c r="H584" s="145"/>
      <c r="I584" s="143"/>
      <c r="J584" s="144"/>
      <c r="K584" s="144"/>
      <c r="L584" s="144"/>
      <c r="M584" s="146"/>
      <c r="N584" s="138"/>
      <c r="O584" s="138"/>
      <c r="P584" s="138"/>
      <c r="Q584" s="138"/>
      <c r="R584" s="138"/>
      <c r="S584" s="138"/>
      <c r="T584" s="138"/>
      <c r="U584" s="138"/>
      <c r="V584" s="138"/>
      <c r="W584" s="138"/>
      <c r="X584" s="138"/>
      <c r="Y584" s="138"/>
      <c r="Z584" s="138"/>
    </row>
    <row r="585" ht="12.75" hidden="1" customHeight="1">
      <c r="A585" s="141"/>
      <c r="B585" s="142"/>
      <c r="C585" s="142"/>
      <c r="D585" s="143"/>
      <c r="E585" s="144"/>
      <c r="F585" s="145"/>
      <c r="G585" s="144"/>
      <c r="H585" s="145"/>
      <c r="I585" s="143"/>
      <c r="J585" s="144"/>
      <c r="K585" s="144"/>
      <c r="L585" s="144"/>
      <c r="M585" s="146"/>
      <c r="N585" s="138"/>
      <c r="O585" s="138"/>
      <c r="P585" s="138"/>
      <c r="Q585" s="138"/>
      <c r="R585" s="138"/>
      <c r="S585" s="138"/>
      <c r="T585" s="138"/>
      <c r="U585" s="138"/>
      <c r="V585" s="138"/>
      <c r="W585" s="138"/>
      <c r="X585" s="138"/>
      <c r="Y585" s="138"/>
      <c r="Z585" s="138"/>
    </row>
    <row r="586" ht="12.75" hidden="1" customHeight="1">
      <c r="A586" s="141"/>
      <c r="B586" s="142"/>
      <c r="C586" s="142"/>
      <c r="D586" s="143"/>
      <c r="E586" s="144"/>
      <c r="F586" s="145"/>
      <c r="G586" s="144"/>
      <c r="H586" s="145"/>
      <c r="I586" s="143"/>
      <c r="J586" s="144"/>
      <c r="K586" s="144"/>
      <c r="L586" s="144"/>
      <c r="M586" s="146"/>
      <c r="N586" s="138"/>
      <c r="O586" s="138"/>
      <c r="P586" s="138"/>
      <c r="Q586" s="138"/>
      <c r="R586" s="138"/>
      <c r="S586" s="138"/>
      <c r="T586" s="138"/>
      <c r="U586" s="138"/>
      <c r="V586" s="138"/>
      <c r="W586" s="138"/>
      <c r="X586" s="138"/>
      <c r="Y586" s="138"/>
      <c r="Z586" s="138"/>
    </row>
    <row r="587" ht="12.75" hidden="1" customHeight="1">
      <c r="A587" s="141"/>
      <c r="B587" s="142"/>
      <c r="C587" s="142"/>
      <c r="D587" s="143"/>
      <c r="E587" s="144"/>
      <c r="F587" s="145"/>
      <c r="G587" s="144"/>
      <c r="H587" s="145"/>
      <c r="I587" s="143"/>
      <c r="J587" s="144"/>
      <c r="K587" s="144"/>
      <c r="L587" s="144"/>
      <c r="M587" s="146"/>
      <c r="N587" s="138"/>
      <c r="O587" s="138"/>
      <c r="P587" s="138"/>
      <c r="Q587" s="138"/>
      <c r="R587" s="138"/>
      <c r="S587" s="138"/>
      <c r="T587" s="138"/>
      <c r="U587" s="138"/>
      <c r="V587" s="138"/>
      <c r="W587" s="138"/>
      <c r="X587" s="138"/>
      <c r="Y587" s="138"/>
      <c r="Z587" s="138"/>
    </row>
    <row r="588" ht="12.75" hidden="1" customHeight="1">
      <c r="A588" s="141"/>
      <c r="B588" s="142"/>
      <c r="C588" s="142"/>
      <c r="D588" s="143"/>
      <c r="E588" s="144"/>
      <c r="F588" s="145"/>
      <c r="G588" s="144"/>
      <c r="H588" s="145"/>
      <c r="I588" s="143"/>
      <c r="J588" s="144"/>
      <c r="K588" s="144"/>
      <c r="L588" s="144"/>
      <c r="M588" s="146"/>
      <c r="N588" s="138"/>
      <c r="O588" s="138"/>
      <c r="P588" s="138"/>
      <c r="Q588" s="138"/>
      <c r="R588" s="138"/>
      <c r="S588" s="138"/>
      <c r="T588" s="138"/>
      <c r="U588" s="138"/>
      <c r="V588" s="138"/>
      <c r="W588" s="138"/>
      <c r="X588" s="138"/>
      <c r="Y588" s="138"/>
      <c r="Z588" s="138"/>
    </row>
    <row r="589" ht="12.75" hidden="1" customHeight="1">
      <c r="A589" s="141"/>
      <c r="B589" s="142"/>
      <c r="C589" s="142"/>
      <c r="D589" s="143"/>
      <c r="E589" s="144"/>
      <c r="F589" s="145"/>
      <c r="G589" s="144"/>
      <c r="H589" s="145"/>
      <c r="I589" s="143"/>
      <c r="J589" s="144"/>
      <c r="K589" s="144"/>
      <c r="L589" s="144"/>
      <c r="M589" s="146"/>
      <c r="N589" s="138"/>
      <c r="O589" s="138"/>
      <c r="P589" s="138"/>
      <c r="Q589" s="138"/>
      <c r="R589" s="138"/>
      <c r="S589" s="138"/>
      <c r="T589" s="138"/>
      <c r="U589" s="138"/>
      <c r="V589" s="138"/>
      <c r="W589" s="138"/>
      <c r="X589" s="138"/>
      <c r="Y589" s="138"/>
      <c r="Z589" s="138"/>
    </row>
    <row r="590" ht="12.75" hidden="1" customHeight="1">
      <c r="A590" s="141"/>
      <c r="B590" s="142"/>
      <c r="C590" s="142"/>
      <c r="D590" s="143"/>
      <c r="E590" s="144"/>
      <c r="F590" s="145"/>
      <c r="G590" s="144"/>
      <c r="H590" s="145"/>
      <c r="I590" s="143"/>
      <c r="J590" s="144"/>
      <c r="K590" s="144"/>
      <c r="L590" s="144"/>
      <c r="M590" s="146"/>
      <c r="N590" s="138"/>
      <c r="O590" s="138"/>
      <c r="P590" s="138"/>
      <c r="Q590" s="138"/>
      <c r="R590" s="138"/>
      <c r="S590" s="138"/>
      <c r="T590" s="138"/>
      <c r="U590" s="138"/>
      <c r="V590" s="138"/>
      <c r="W590" s="138"/>
      <c r="X590" s="138"/>
      <c r="Y590" s="138"/>
      <c r="Z590" s="138"/>
    </row>
    <row r="591" ht="12.75" hidden="1" customHeight="1">
      <c r="A591" s="141"/>
      <c r="B591" s="142"/>
      <c r="C591" s="142"/>
      <c r="D591" s="143"/>
      <c r="E591" s="144"/>
      <c r="F591" s="145"/>
      <c r="G591" s="144"/>
      <c r="H591" s="145"/>
      <c r="I591" s="143"/>
      <c r="J591" s="144"/>
      <c r="K591" s="144"/>
      <c r="L591" s="144"/>
      <c r="M591" s="146"/>
      <c r="N591" s="138"/>
      <c r="O591" s="138"/>
      <c r="P591" s="138"/>
      <c r="Q591" s="138"/>
      <c r="R591" s="138"/>
      <c r="S591" s="138"/>
      <c r="T591" s="138"/>
      <c r="U591" s="138"/>
      <c r="V591" s="138"/>
      <c r="W591" s="138"/>
      <c r="X591" s="138"/>
      <c r="Y591" s="138"/>
      <c r="Z591" s="138"/>
    </row>
    <row r="592" ht="12.75" hidden="1" customHeight="1">
      <c r="A592" s="141"/>
      <c r="B592" s="142"/>
      <c r="C592" s="142"/>
      <c r="D592" s="143"/>
      <c r="E592" s="144"/>
      <c r="F592" s="145"/>
      <c r="G592" s="144"/>
      <c r="H592" s="145"/>
      <c r="I592" s="143"/>
      <c r="J592" s="144"/>
      <c r="K592" s="144"/>
      <c r="L592" s="144"/>
      <c r="M592" s="146"/>
      <c r="N592" s="138"/>
      <c r="O592" s="138"/>
      <c r="P592" s="138"/>
      <c r="Q592" s="138"/>
      <c r="R592" s="138"/>
      <c r="S592" s="138"/>
      <c r="T592" s="138"/>
      <c r="U592" s="138"/>
      <c r="V592" s="138"/>
      <c r="W592" s="138"/>
      <c r="X592" s="138"/>
      <c r="Y592" s="138"/>
      <c r="Z592" s="138"/>
    </row>
    <row r="593" ht="12.75" hidden="1" customHeight="1">
      <c r="A593" s="141"/>
      <c r="B593" s="142"/>
      <c r="C593" s="142"/>
      <c r="D593" s="143"/>
      <c r="E593" s="144"/>
      <c r="F593" s="145"/>
      <c r="G593" s="144"/>
      <c r="H593" s="145"/>
      <c r="I593" s="143"/>
      <c r="J593" s="144"/>
      <c r="K593" s="144"/>
      <c r="L593" s="144"/>
      <c r="M593" s="146"/>
      <c r="N593" s="138"/>
      <c r="O593" s="138"/>
      <c r="P593" s="138"/>
      <c r="Q593" s="138"/>
      <c r="R593" s="138"/>
      <c r="S593" s="138"/>
      <c r="T593" s="138"/>
      <c r="U593" s="138"/>
      <c r="V593" s="138"/>
      <c r="W593" s="138"/>
      <c r="X593" s="138"/>
      <c r="Y593" s="138"/>
      <c r="Z593" s="138"/>
    </row>
    <row r="594" ht="12.75" hidden="1" customHeight="1">
      <c r="A594" s="141"/>
      <c r="B594" s="142"/>
      <c r="C594" s="142"/>
      <c r="D594" s="143"/>
      <c r="E594" s="144"/>
      <c r="F594" s="145"/>
      <c r="G594" s="144"/>
      <c r="H594" s="145"/>
      <c r="I594" s="143"/>
      <c r="J594" s="144"/>
      <c r="K594" s="144"/>
      <c r="L594" s="144"/>
      <c r="M594" s="146"/>
      <c r="N594" s="138"/>
      <c r="O594" s="138"/>
      <c r="P594" s="138"/>
      <c r="Q594" s="138"/>
      <c r="R594" s="138"/>
      <c r="S594" s="138"/>
      <c r="T594" s="138"/>
      <c r="U594" s="138"/>
      <c r="V594" s="138"/>
      <c r="W594" s="138"/>
      <c r="X594" s="138"/>
      <c r="Y594" s="138"/>
      <c r="Z594" s="138"/>
    </row>
    <row r="595" ht="12.75" hidden="1" customHeight="1">
      <c r="A595" s="141"/>
      <c r="B595" s="142"/>
      <c r="C595" s="142"/>
      <c r="D595" s="143"/>
      <c r="E595" s="144"/>
      <c r="F595" s="145"/>
      <c r="G595" s="144"/>
      <c r="H595" s="145"/>
      <c r="I595" s="143"/>
      <c r="J595" s="144"/>
      <c r="K595" s="144"/>
      <c r="L595" s="144"/>
      <c r="M595" s="146"/>
      <c r="N595" s="138"/>
      <c r="O595" s="138"/>
      <c r="P595" s="138"/>
      <c r="Q595" s="138"/>
      <c r="R595" s="138"/>
      <c r="S595" s="138"/>
      <c r="T595" s="138"/>
      <c r="U595" s="138"/>
      <c r="V595" s="138"/>
      <c r="W595" s="138"/>
      <c r="X595" s="138"/>
      <c r="Y595" s="138"/>
      <c r="Z595" s="138"/>
    </row>
    <row r="596" ht="12.75" hidden="1" customHeight="1">
      <c r="A596" s="141"/>
      <c r="B596" s="142"/>
      <c r="C596" s="142"/>
      <c r="D596" s="143"/>
      <c r="E596" s="144"/>
      <c r="F596" s="145"/>
      <c r="G596" s="144"/>
      <c r="H596" s="145"/>
      <c r="I596" s="143"/>
      <c r="J596" s="144"/>
      <c r="K596" s="144"/>
      <c r="L596" s="144"/>
      <c r="M596" s="146"/>
      <c r="N596" s="138"/>
      <c r="O596" s="138"/>
      <c r="P596" s="138"/>
      <c r="Q596" s="138"/>
      <c r="R596" s="138"/>
      <c r="S596" s="138"/>
      <c r="T596" s="138"/>
      <c r="U596" s="138"/>
      <c r="V596" s="138"/>
      <c r="W596" s="138"/>
      <c r="X596" s="138"/>
      <c r="Y596" s="138"/>
      <c r="Z596" s="138"/>
    </row>
    <row r="597" ht="12.75" hidden="1" customHeight="1">
      <c r="A597" s="141"/>
      <c r="B597" s="142"/>
      <c r="C597" s="142"/>
      <c r="D597" s="143"/>
      <c r="E597" s="144"/>
      <c r="F597" s="145"/>
      <c r="G597" s="144"/>
      <c r="H597" s="145"/>
      <c r="I597" s="143"/>
      <c r="J597" s="144"/>
      <c r="K597" s="144"/>
      <c r="L597" s="144"/>
      <c r="M597" s="146"/>
      <c r="N597" s="138"/>
      <c r="O597" s="138"/>
      <c r="P597" s="138"/>
      <c r="Q597" s="138"/>
      <c r="R597" s="138"/>
      <c r="S597" s="138"/>
      <c r="T597" s="138"/>
      <c r="U597" s="138"/>
      <c r="V597" s="138"/>
      <c r="W597" s="138"/>
      <c r="X597" s="138"/>
      <c r="Y597" s="138"/>
      <c r="Z597" s="138"/>
    </row>
    <row r="598" ht="12.75" hidden="1" customHeight="1">
      <c r="A598" s="141"/>
      <c r="B598" s="142"/>
      <c r="C598" s="142"/>
      <c r="D598" s="143"/>
      <c r="E598" s="144"/>
      <c r="F598" s="145"/>
      <c r="G598" s="144"/>
      <c r="H598" s="145"/>
      <c r="I598" s="143"/>
      <c r="J598" s="144"/>
      <c r="K598" s="144"/>
      <c r="L598" s="144"/>
      <c r="M598" s="146"/>
      <c r="N598" s="138"/>
      <c r="O598" s="138"/>
      <c r="P598" s="138"/>
      <c r="Q598" s="138"/>
      <c r="R598" s="138"/>
      <c r="S598" s="138"/>
      <c r="T598" s="138"/>
      <c r="U598" s="138"/>
      <c r="V598" s="138"/>
      <c r="W598" s="138"/>
      <c r="X598" s="138"/>
      <c r="Y598" s="138"/>
      <c r="Z598" s="138"/>
    </row>
    <row r="599" ht="12.75" hidden="1" customHeight="1">
      <c r="A599" s="141"/>
      <c r="B599" s="142"/>
      <c r="C599" s="142"/>
      <c r="D599" s="143"/>
      <c r="E599" s="144"/>
      <c r="F599" s="145"/>
      <c r="G599" s="144"/>
      <c r="H599" s="145"/>
      <c r="I599" s="143"/>
      <c r="J599" s="144"/>
      <c r="K599" s="144"/>
      <c r="L599" s="144"/>
      <c r="M599" s="146"/>
      <c r="N599" s="138"/>
      <c r="O599" s="138"/>
      <c r="P599" s="138"/>
      <c r="Q599" s="138"/>
      <c r="R599" s="138"/>
      <c r="S599" s="138"/>
      <c r="T599" s="138"/>
      <c r="U599" s="138"/>
      <c r="V599" s="138"/>
      <c r="W599" s="138"/>
      <c r="X599" s="138"/>
      <c r="Y599" s="138"/>
      <c r="Z599" s="138"/>
    </row>
    <row r="600" ht="12.75" hidden="1" customHeight="1">
      <c r="A600" s="141"/>
      <c r="B600" s="142"/>
      <c r="C600" s="142"/>
      <c r="D600" s="143"/>
      <c r="E600" s="144"/>
      <c r="F600" s="145"/>
      <c r="G600" s="144"/>
      <c r="H600" s="145"/>
      <c r="I600" s="143"/>
      <c r="J600" s="144"/>
      <c r="K600" s="144"/>
      <c r="L600" s="144"/>
      <c r="M600" s="146"/>
      <c r="N600" s="138"/>
      <c r="O600" s="138"/>
      <c r="P600" s="138"/>
      <c r="Q600" s="138"/>
      <c r="R600" s="138"/>
      <c r="S600" s="138"/>
      <c r="T600" s="138"/>
      <c r="U600" s="138"/>
      <c r="V600" s="138"/>
      <c r="W600" s="138"/>
      <c r="X600" s="138"/>
      <c r="Y600" s="138"/>
      <c r="Z600" s="138"/>
    </row>
    <row r="601" ht="12.75" hidden="1" customHeight="1">
      <c r="A601" s="141"/>
      <c r="B601" s="142"/>
      <c r="C601" s="142"/>
      <c r="D601" s="143"/>
      <c r="E601" s="144"/>
      <c r="F601" s="145"/>
      <c r="G601" s="144"/>
      <c r="H601" s="145"/>
      <c r="I601" s="143"/>
      <c r="J601" s="144"/>
      <c r="K601" s="144"/>
      <c r="L601" s="144"/>
      <c r="M601" s="146"/>
      <c r="N601" s="138"/>
      <c r="O601" s="138"/>
      <c r="P601" s="138"/>
      <c r="Q601" s="138"/>
      <c r="R601" s="138"/>
      <c r="S601" s="138"/>
      <c r="T601" s="138"/>
      <c r="U601" s="138"/>
      <c r="V601" s="138"/>
      <c r="W601" s="138"/>
      <c r="X601" s="138"/>
      <c r="Y601" s="138"/>
      <c r="Z601" s="138"/>
    </row>
    <row r="602" ht="12.75" hidden="1" customHeight="1">
      <c r="A602" s="141"/>
      <c r="B602" s="142"/>
      <c r="C602" s="142"/>
      <c r="D602" s="143"/>
      <c r="E602" s="144"/>
      <c r="F602" s="145"/>
      <c r="G602" s="144"/>
      <c r="H602" s="145"/>
      <c r="I602" s="143"/>
      <c r="J602" s="144"/>
      <c r="K602" s="144"/>
      <c r="L602" s="144"/>
      <c r="M602" s="146"/>
      <c r="N602" s="138"/>
      <c r="O602" s="138"/>
      <c r="P602" s="138"/>
      <c r="Q602" s="138"/>
      <c r="R602" s="138"/>
      <c r="S602" s="138"/>
      <c r="T602" s="138"/>
      <c r="U602" s="138"/>
      <c r="V602" s="138"/>
      <c r="W602" s="138"/>
      <c r="X602" s="138"/>
      <c r="Y602" s="138"/>
      <c r="Z602" s="138"/>
    </row>
    <row r="603" ht="12.75" hidden="1" customHeight="1">
      <c r="A603" s="141"/>
      <c r="B603" s="142"/>
      <c r="C603" s="142"/>
      <c r="D603" s="143"/>
      <c r="E603" s="144"/>
      <c r="F603" s="145"/>
      <c r="G603" s="144"/>
      <c r="H603" s="145"/>
      <c r="I603" s="143"/>
      <c r="J603" s="144"/>
      <c r="K603" s="144"/>
      <c r="L603" s="144"/>
      <c r="M603" s="146"/>
      <c r="N603" s="138"/>
      <c r="O603" s="138"/>
      <c r="P603" s="138"/>
      <c r="Q603" s="138"/>
      <c r="R603" s="138"/>
      <c r="S603" s="138"/>
      <c r="T603" s="138"/>
      <c r="U603" s="138"/>
      <c r="V603" s="138"/>
      <c r="W603" s="138"/>
      <c r="X603" s="138"/>
      <c r="Y603" s="138"/>
      <c r="Z603" s="138"/>
    </row>
    <row r="604" ht="12.75" hidden="1" customHeight="1">
      <c r="A604" s="141"/>
      <c r="B604" s="142"/>
      <c r="C604" s="142"/>
      <c r="D604" s="143"/>
      <c r="E604" s="144"/>
      <c r="F604" s="145"/>
      <c r="G604" s="144"/>
      <c r="H604" s="145"/>
      <c r="I604" s="143"/>
      <c r="J604" s="144"/>
      <c r="K604" s="144"/>
      <c r="L604" s="144"/>
      <c r="M604" s="146"/>
      <c r="N604" s="138"/>
      <c r="O604" s="138"/>
      <c r="P604" s="138"/>
      <c r="Q604" s="138"/>
      <c r="R604" s="138"/>
      <c r="S604" s="138"/>
      <c r="T604" s="138"/>
      <c r="U604" s="138"/>
      <c r="V604" s="138"/>
      <c r="W604" s="138"/>
      <c r="X604" s="138"/>
      <c r="Y604" s="138"/>
      <c r="Z604" s="138"/>
    </row>
    <row r="605" ht="12.75" hidden="1" customHeight="1">
      <c r="A605" s="141"/>
      <c r="B605" s="142"/>
      <c r="C605" s="142"/>
      <c r="D605" s="143"/>
      <c r="E605" s="144"/>
      <c r="F605" s="145"/>
      <c r="G605" s="144"/>
      <c r="H605" s="145"/>
      <c r="I605" s="143"/>
      <c r="J605" s="144"/>
      <c r="K605" s="144"/>
      <c r="L605" s="144"/>
      <c r="M605" s="146"/>
      <c r="N605" s="138"/>
      <c r="O605" s="138"/>
      <c r="P605" s="138"/>
      <c r="Q605" s="138"/>
      <c r="R605" s="138"/>
      <c r="S605" s="138"/>
      <c r="T605" s="138"/>
      <c r="U605" s="138"/>
      <c r="V605" s="138"/>
      <c r="W605" s="138"/>
      <c r="X605" s="138"/>
      <c r="Y605" s="138"/>
      <c r="Z605" s="138"/>
    </row>
    <row r="606" ht="12.75" hidden="1" customHeight="1">
      <c r="A606" s="141"/>
      <c r="B606" s="142"/>
      <c r="C606" s="142"/>
      <c r="D606" s="143"/>
      <c r="E606" s="144"/>
      <c r="F606" s="145"/>
      <c r="G606" s="144"/>
      <c r="H606" s="145"/>
      <c r="I606" s="143"/>
      <c r="J606" s="144"/>
      <c r="K606" s="144"/>
      <c r="L606" s="144"/>
      <c r="M606" s="146"/>
      <c r="N606" s="138"/>
      <c r="O606" s="138"/>
      <c r="P606" s="138"/>
      <c r="Q606" s="138"/>
      <c r="R606" s="138"/>
      <c r="S606" s="138"/>
      <c r="T606" s="138"/>
      <c r="U606" s="138"/>
      <c r="V606" s="138"/>
      <c r="W606" s="138"/>
      <c r="X606" s="138"/>
      <c r="Y606" s="138"/>
      <c r="Z606" s="138"/>
    </row>
    <row r="607" ht="12.75" hidden="1" customHeight="1">
      <c r="A607" s="141"/>
      <c r="B607" s="142"/>
      <c r="C607" s="142"/>
      <c r="D607" s="143"/>
      <c r="E607" s="144"/>
      <c r="F607" s="145"/>
      <c r="G607" s="144"/>
      <c r="H607" s="145"/>
      <c r="I607" s="143"/>
      <c r="J607" s="144"/>
      <c r="K607" s="144"/>
      <c r="L607" s="144"/>
      <c r="M607" s="146"/>
      <c r="N607" s="138"/>
      <c r="O607" s="138"/>
      <c r="P607" s="138"/>
      <c r="Q607" s="138"/>
      <c r="R607" s="138"/>
      <c r="S607" s="138"/>
      <c r="T607" s="138"/>
      <c r="U607" s="138"/>
      <c r="V607" s="138"/>
      <c r="W607" s="138"/>
      <c r="X607" s="138"/>
      <c r="Y607" s="138"/>
      <c r="Z607" s="138"/>
    </row>
    <row r="608" ht="12.75" hidden="1" customHeight="1">
      <c r="A608" s="141"/>
      <c r="B608" s="142"/>
      <c r="C608" s="142"/>
      <c r="D608" s="143"/>
      <c r="E608" s="144"/>
      <c r="F608" s="145"/>
      <c r="G608" s="144"/>
      <c r="H608" s="145"/>
      <c r="I608" s="143"/>
      <c r="J608" s="144"/>
      <c r="K608" s="144"/>
      <c r="L608" s="144"/>
      <c r="M608" s="146"/>
      <c r="N608" s="138"/>
      <c r="O608" s="138"/>
      <c r="P608" s="138"/>
      <c r="Q608" s="138"/>
      <c r="R608" s="138"/>
      <c r="S608" s="138"/>
      <c r="T608" s="138"/>
      <c r="U608" s="138"/>
      <c r="V608" s="138"/>
      <c r="W608" s="138"/>
      <c r="X608" s="138"/>
      <c r="Y608" s="138"/>
      <c r="Z608" s="138"/>
    </row>
    <row r="609" ht="12.75" hidden="1" customHeight="1">
      <c r="A609" s="141"/>
      <c r="B609" s="142"/>
      <c r="C609" s="142"/>
      <c r="D609" s="143"/>
      <c r="E609" s="144"/>
      <c r="F609" s="145"/>
      <c r="G609" s="144"/>
      <c r="H609" s="145"/>
      <c r="I609" s="143"/>
      <c r="J609" s="144"/>
      <c r="K609" s="144"/>
      <c r="L609" s="144"/>
      <c r="M609" s="146"/>
      <c r="N609" s="138"/>
      <c r="O609" s="138"/>
      <c r="P609" s="138"/>
      <c r="Q609" s="138"/>
      <c r="R609" s="138"/>
      <c r="S609" s="138"/>
      <c r="T609" s="138"/>
      <c r="U609" s="138"/>
      <c r="V609" s="138"/>
      <c r="W609" s="138"/>
      <c r="X609" s="138"/>
      <c r="Y609" s="138"/>
      <c r="Z609" s="138"/>
    </row>
    <row r="610" ht="12.75" hidden="1" customHeight="1">
      <c r="A610" s="141"/>
      <c r="B610" s="142"/>
      <c r="C610" s="142"/>
      <c r="D610" s="143"/>
      <c r="E610" s="144"/>
      <c r="F610" s="145"/>
      <c r="G610" s="144"/>
      <c r="H610" s="145"/>
      <c r="I610" s="143"/>
      <c r="J610" s="144"/>
      <c r="K610" s="144"/>
      <c r="L610" s="144"/>
      <c r="M610" s="146"/>
      <c r="N610" s="138"/>
      <c r="O610" s="138"/>
      <c r="P610" s="138"/>
      <c r="Q610" s="138"/>
      <c r="R610" s="138"/>
      <c r="S610" s="138"/>
      <c r="T610" s="138"/>
      <c r="U610" s="138"/>
      <c r="V610" s="138"/>
      <c r="W610" s="138"/>
      <c r="X610" s="138"/>
      <c r="Y610" s="138"/>
      <c r="Z610" s="138"/>
    </row>
    <row r="611" ht="12.75" hidden="1" customHeight="1">
      <c r="A611" s="141"/>
      <c r="B611" s="142"/>
      <c r="C611" s="142"/>
      <c r="D611" s="143"/>
      <c r="E611" s="144"/>
      <c r="F611" s="145"/>
      <c r="G611" s="144"/>
      <c r="H611" s="145"/>
      <c r="I611" s="143"/>
      <c r="J611" s="144"/>
      <c r="K611" s="144"/>
      <c r="L611" s="144"/>
      <c r="M611" s="146"/>
      <c r="N611" s="138"/>
      <c r="O611" s="138"/>
      <c r="P611" s="138"/>
      <c r="Q611" s="138"/>
      <c r="R611" s="138"/>
      <c r="S611" s="138"/>
      <c r="T611" s="138"/>
      <c r="U611" s="138"/>
      <c r="V611" s="138"/>
      <c r="W611" s="138"/>
      <c r="X611" s="138"/>
      <c r="Y611" s="138"/>
      <c r="Z611" s="138"/>
    </row>
    <row r="612" ht="12.75" hidden="1" customHeight="1">
      <c r="A612" s="141"/>
      <c r="B612" s="142"/>
      <c r="C612" s="142"/>
      <c r="D612" s="143"/>
      <c r="E612" s="144"/>
      <c r="F612" s="145"/>
      <c r="G612" s="144"/>
      <c r="H612" s="145"/>
      <c r="I612" s="143"/>
      <c r="J612" s="144"/>
      <c r="K612" s="144"/>
      <c r="L612" s="144"/>
      <c r="M612" s="146"/>
      <c r="N612" s="138"/>
      <c r="O612" s="138"/>
      <c r="P612" s="138"/>
      <c r="Q612" s="138"/>
      <c r="R612" s="138"/>
      <c r="S612" s="138"/>
      <c r="T612" s="138"/>
      <c r="U612" s="138"/>
      <c r="V612" s="138"/>
      <c r="W612" s="138"/>
      <c r="X612" s="138"/>
      <c r="Y612" s="138"/>
      <c r="Z612" s="138"/>
    </row>
    <row r="613" ht="12.75" hidden="1" customHeight="1">
      <c r="A613" s="141"/>
      <c r="B613" s="142"/>
      <c r="C613" s="142"/>
      <c r="D613" s="143"/>
      <c r="E613" s="144"/>
      <c r="F613" s="145"/>
      <c r="G613" s="144"/>
      <c r="H613" s="145"/>
      <c r="I613" s="143"/>
      <c r="J613" s="144"/>
      <c r="K613" s="144"/>
      <c r="L613" s="144"/>
      <c r="M613" s="146"/>
      <c r="N613" s="138"/>
      <c r="O613" s="138"/>
      <c r="P613" s="138"/>
      <c r="Q613" s="138"/>
      <c r="R613" s="138"/>
      <c r="S613" s="138"/>
      <c r="T613" s="138"/>
      <c r="U613" s="138"/>
      <c r="V613" s="138"/>
      <c r="W613" s="138"/>
      <c r="X613" s="138"/>
      <c r="Y613" s="138"/>
      <c r="Z613" s="138"/>
    </row>
    <row r="614" ht="12.75" hidden="1" customHeight="1">
      <c r="A614" s="141"/>
      <c r="B614" s="142"/>
      <c r="C614" s="142"/>
      <c r="D614" s="143"/>
      <c r="E614" s="144"/>
      <c r="F614" s="145"/>
      <c r="G614" s="144"/>
      <c r="H614" s="145"/>
      <c r="I614" s="143"/>
      <c r="J614" s="144"/>
      <c r="K614" s="144"/>
      <c r="L614" s="144"/>
      <c r="M614" s="146"/>
      <c r="N614" s="138"/>
      <c r="O614" s="138"/>
      <c r="P614" s="138"/>
      <c r="Q614" s="138"/>
      <c r="R614" s="138"/>
      <c r="S614" s="138"/>
      <c r="T614" s="138"/>
      <c r="U614" s="138"/>
      <c r="V614" s="138"/>
      <c r="W614" s="138"/>
      <c r="X614" s="138"/>
      <c r="Y614" s="138"/>
      <c r="Z614" s="138"/>
    </row>
    <row r="615" ht="12.75" hidden="1" customHeight="1">
      <c r="A615" s="141"/>
      <c r="B615" s="142"/>
      <c r="C615" s="142"/>
      <c r="D615" s="143"/>
      <c r="E615" s="144"/>
      <c r="F615" s="145"/>
      <c r="G615" s="144"/>
      <c r="H615" s="145"/>
      <c r="I615" s="143"/>
      <c r="J615" s="144"/>
      <c r="K615" s="144"/>
      <c r="L615" s="144"/>
      <c r="M615" s="146"/>
      <c r="N615" s="138"/>
      <c r="O615" s="138"/>
      <c r="P615" s="138"/>
      <c r="Q615" s="138"/>
      <c r="R615" s="138"/>
      <c r="S615" s="138"/>
      <c r="T615" s="138"/>
      <c r="U615" s="138"/>
      <c r="V615" s="138"/>
      <c r="W615" s="138"/>
      <c r="X615" s="138"/>
      <c r="Y615" s="138"/>
      <c r="Z615" s="138"/>
    </row>
    <row r="616" ht="12.75" hidden="1" customHeight="1">
      <c r="A616" s="141"/>
      <c r="B616" s="142"/>
      <c r="C616" s="142"/>
      <c r="D616" s="143"/>
      <c r="E616" s="144"/>
      <c r="F616" s="145"/>
      <c r="G616" s="144"/>
      <c r="H616" s="145"/>
      <c r="I616" s="143"/>
      <c r="J616" s="144"/>
      <c r="K616" s="144"/>
      <c r="L616" s="144"/>
      <c r="M616" s="146"/>
      <c r="N616" s="138"/>
      <c r="O616" s="138"/>
      <c r="P616" s="138"/>
      <c r="Q616" s="138"/>
      <c r="R616" s="138"/>
      <c r="S616" s="138"/>
      <c r="T616" s="138"/>
      <c r="U616" s="138"/>
      <c r="V616" s="138"/>
      <c r="W616" s="138"/>
      <c r="X616" s="138"/>
      <c r="Y616" s="138"/>
      <c r="Z616" s="138"/>
    </row>
    <row r="617" ht="12.75" hidden="1" customHeight="1">
      <c r="A617" s="141"/>
      <c r="B617" s="142"/>
      <c r="C617" s="142"/>
      <c r="D617" s="143"/>
      <c r="E617" s="144"/>
      <c r="F617" s="145"/>
      <c r="G617" s="144"/>
      <c r="H617" s="145"/>
      <c r="I617" s="143"/>
      <c r="J617" s="144"/>
      <c r="K617" s="144"/>
      <c r="L617" s="144"/>
      <c r="M617" s="146"/>
      <c r="N617" s="138"/>
      <c r="O617" s="138"/>
      <c r="P617" s="138"/>
      <c r="Q617" s="138"/>
      <c r="R617" s="138"/>
      <c r="S617" s="138"/>
      <c r="T617" s="138"/>
      <c r="U617" s="138"/>
      <c r="V617" s="138"/>
      <c r="W617" s="138"/>
      <c r="X617" s="138"/>
      <c r="Y617" s="138"/>
      <c r="Z617" s="138"/>
    </row>
    <row r="618" ht="12.75" hidden="1" customHeight="1">
      <c r="A618" s="141"/>
      <c r="B618" s="142"/>
      <c r="C618" s="142"/>
      <c r="D618" s="143"/>
      <c r="E618" s="144"/>
      <c r="F618" s="145"/>
      <c r="G618" s="144"/>
      <c r="H618" s="145"/>
      <c r="I618" s="143"/>
      <c r="J618" s="144"/>
      <c r="K618" s="144"/>
      <c r="L618" s="144"/>
      <c r="M618" s="146"/>
      <c r="N618" s="138"/>
      <c r="O618" s="138"/>
      <c r="P618" s="138"/>
      <c r="Q618" s="138"/>
      <c r="R618" s="138"/>
      <c r="S618" s="138"/>
      <c r="T618" s="138"/>
      <c r="U618" s="138"/>
      <c r="V618" s="138"/>
      <c r="W618" s="138"/>
      <c r="X618" s="138"/>
      <c r="Y618" s="138"/>
      <c r="Z618" s="138"/>
    </row>
    <row r="619" ht="12.75" hidden="1" customHeight="1">
      <c r="A619" s="141"/>
      <c r="B619" s="142"/>
      <c r="C619" s="142"/>
      <c r="D619" s="143"/>
      <c r="E619" s="144"/>
      <c r="F619" s="145"/>
      <c r="G619" s="144"/>
      <c r="H619" s="145"/>
      <c r="I619" s="143"/>
      <c r="J619" s="144"/>
      <c r="K619" s="144"/>
      <c r="L619" s="144"/>
      <c r="M619" s="146"/>
      <c r="N619" s="138"/>
      <c r="O619" s="138"/>
      <c r="P619" s="138"/>
      <c r="Q619" s="138"/>
      <c r="R619" s="138"/>
      <c r="S619" s="138"/>
      <c r="T619" s="138"/>
      <c r="U619" s="138"/>
      <c r="V619" s="138"/>
      <c r="W619" s="138"/>
      <c r="X619" s="138"/>
      <c r="Y619" s="138"/>
      <c r="Z619" s="138"/>
    </row>
    <row r="620" ht="12.75" hidden="1" customHeight="1">
      <c r="A620" s="141"/>
      <c r="B620" s="142"/>
      <c r="C620" s="142"/>
      <c r="D620" s="143"/>
      <c r="E620" s="144"/>
      <c r="F620" s="145"/>
      <c r="G620" s="144"/>
      <c r="H620" s="145"/>
      <c r="I620" s="143"/>
      <c r="J620" s="144"/>
      <c r="K620" s="144"/>
      <c r="L620" s="144"/>
      <c r="M620" s="146"/>
      <c r="N620" s="138"/>
      <c r="O620" s="138"/>
      <c r="P620" s="138"/>
      <c r="Q620" s="138"/>
      <c r="R620" s="138"/>
      <c r="S620" s="138"/>
      <c r="T620" s="138"/>
      <c r="U620" s="138"/>
      <c r="V620" s="138"/>
      <c r="W620" s="138"/>
      <c r="X620" s="138"/>
      <c r="Y620" s="138"/>
      <c r="Z620" s="138"/>
    </row>
    <row r="621" ht="12.75" hidden="1" customHeight="1">
      <c r="A621" s="141"/>
      <c r="B621" s="142"/>
      <c r="C621" s="142"/>
      <c r="D621" s="143"/>
      <c r="E621" s="144"/>
      <c r="F621" s="145"/>
      <c r="G621" s="144"/>
      <c r="H621" s="145"/>
      <c r="I621" s="143"/>
      <c r="J621" s="144"/>
      <c r="K621" s="144"/>
      <c r="L621" s="144"/>
      <c r="M621" s="146"/>
      <c r="N621" s="138"/>
      <c r="O621" s="138"/>
      <c r="P621" s="138"/>
      <c r="Q621" s="138"/>
      <c r="R621" s="138"/>
      <c r="S621" s="138"/>
      <c r="T621" s="138"/>
      <c r="U621" s="138"/>
      <c r="V621" s="138"/>
      <c r="W621" s="138"/>
      <c r="X621" s="138"/>
      <c r="Y621" s="138"/>
      <c r="Z621" s="138"/>
    </row>
    <row r="622" ht="12.75" hidden="1" customHeight="1">
      <c r="A622" s="141"/>
      <c r="B622" s="142"/>
      <c r="C622" s="142"/>
      <c r="D622" s="143"/>
      <c r="E622" s="144"/>
      <c r="F622" s="145"/>
      <c r="G622" s="144"/>
      <c r="H622" s="145"/>
      <c r="I622" s="143"/>
      <c r="J622" s="144"/>
      <c r="K622" s="144"/>
      <c r="L622" s="144"/>
      <c r="M622" s="146"/>
      <c r="N622" s="138"/>
      <c r="O622" s="138"/>
      <c r="P622" s="138"/>
      <c r="Q622" s="138"/>
      <c r="R622" s="138"/>
      <c r="S622" s="138"/>
      <c r="T622" s="138"/>
      <c r="U622" s="138"/>
      <c r="V622" s="138"/>
      <c r="W622" s="138"/>
      <c r="X622" s="138"/>
      <c r="Y622" s="138"/>
      <c r="Z622" s="138"/>
    </row>
    <row r="623" ht="12.75" hidden="1" customHeight="1">
      <c r="A623" s="141"/>
      <c r="B623" s="142"/>
      <c r="C623" s="142"/>
      <c r="D623" s="143"/>
      <c r="E623" s="144"/>
      <c r="F623" s="145"/>
      <c r="G623" s="144"/>
      <c r="H623" s="145"/>
      <c r="I623" s="143"/>
      <c r="J623" s="144"/>
      <c r="K623" s="144"/>
      <c r="L623" s="144"/>
      <c r="M623" s="146"/>
      <c r="N623" s="138"/>
      <c r="O623" s="138"/>
      <c r="P623" s="138"/>
      <c r="Q623" s="138"/>
      <c r="R623" s="138"/>
      <c r="S623" s="138"/>
      <c r="T623" s="138"/>
      <c r="U623" s="138"/>
      <c r="V623" s="138"/>
      <c r="W623" s="138"/>
      <c r="X623" s="138"/>
      <c r="Y623" s="138"/>
      <c r="Z623" s="138"/>
    </row>
    <row r="624" ht="12.75" hidden="1" customHeight="1">
      <c r="A624" s="141"/>
      <c r="B624" s="142"/>
      <c r="C624" s="142"/>
      <c r="D624" s="143"/>
      <c r="E624" s="144"/>
      <c r="F624" s="145"/>
      <c r="G624" s="144"/>
      <c r="H624" s="145"/>
      <c r="I624" s="143"/>
      <c r="J624" s="144"/>
      <c r="K624" s="144"/>
      <c r="L624" s="144"/>
      <c r="M624" s="146"/>
      <c r="N624" s="138"/>
      <c r="O624" s="138"/>
      <c r="P624" s="138"/>
      <c r="Q624" s="138"/>
      <c r="R624" s="138"/>
      <c r="S624" s="138"/>
      <c r="T624" s="138"/>
      <c r="U624" s="138"/>
      <c r="V624" s="138"/>
      <c r="W624" s="138"/>
      <c r="X624" s="138"/>
      <c r="Y624" s="138"/>
      <c r="Z624" s="138"/>
    </row>
    <row r="625" ht="12.75" hidden="1" customHeight="1">
      <c r="A625" s="141"/>
      <c r="B625" s="142"/>
      <c r="C625" s="142"/>
      <c r="D625" s="143"/>
      <c r="E625" s="144"/>
      <c r="F625" s="145"/>
      <c r="G625" s="144"/>
      <c r="H625" s="145"/>
      <c r="I625" s="143"/>
      <c r="J625" s="144"/>
      <c r="K625" s="144"/>
      <c r="L625" s="144"/>
      <c r="M625" s="146"/>
      <c r="N625" s="138"/>
      <c r="O625" s="138"/>
      <c r="P625" s="138"/>
      <c r="Q625" s="138"/>
      <c r="R625" s="138"/>
      <c r="S625" s="138"/>
      <c r="T625" s="138"/>
      <c r="U625" s="138"/>
      <c r="V625" s="138"/>
      <c r="W625" s="138"/>
      <c r="X625" s="138"/>
      <c r="Y625" s="138"/>
      <c r="Z625" s="138"/>
    </row>
    <row r="626" ht="12.75" hidden="1" customHeight="1">
      <c r="A626" s="141"/>
      <c r="B626" s="142"/>
      <c r="C626" s="142"/>
      <c r="D626" s="143"/>
      <c r="E626" s="144"/>
      <c r="F626" s="145"/>
      <c r="G626" s="144"/>
      <c r="H626" s="145"/>
      <c r="I626" s="143"/>
      <c r="J626" s="144"/>
      <c r="K626" s="144"/>
      <c r="L626" s="144"/>
      <c r="M626" s="146"/>
      <c r="N626" s="138"/>
      <c r="O626" s="138"/>
      <c r="P626" s="138"/>
      <c r="Q626" s="138"/>
      <c r="R626" s="138"/>
      <c r="S626" s="138"/>
      <c r="T626" s="138"/>
      <c r="U626" s="138"/>
      <c r="V626" s="138"/>
      <c r="W626" s="138"/>
      <c r="X626" s="138"/>
      <c r="Y626" s="138"/>
      <c r="Z626" s="138"/>
    </row>
    <row r="627" ht="12.75" hidden="1" customHeight="1">
      <c r="A627" s="141"/>
      <c r="B627" s="142"/>
      <c r="C627" s="142"/>
      <c r="D627" s="143"/>
      <c r="E627" s="144"/>
      <c r="F627" s="145"/>
      <c r="G627" s="144"/>
      <c r="H627" s="145"/>
      <c r="I627" s="143"/>
      <c r="J627" s="144"/>
      <c r="K627" s="144"/>
      <c r="L627" s="144"/>
      <c r="M627" s="146"/>
      <c r="N627" s="138"/>
      <c r="O627" s="138"/>
      <c r="P627" s="138"/>
      <c r="Q627" s="138"/>
      <c r="R627" s="138"/>
      <c r="S627" s="138"/>
      <c r="T627" s="138"/>
      <c r="U627" s="138"/>
      <c r="V627" s="138"/>
      <c r="W627" s="138"/>
      <c r="X627" s="138"/>
      <c r="Y627" s="138"/>
      <c r="Z627" s="138"/>
    </row>
    <row r="628" ht="12.75" hidden="1" customHeight="1">
      <c r="A628" s="141"/>
      <c r="B628" s="142"/>
      <c r="C628" s="142"/>
      <c r="D628" s="143"/>
      <c r="E628" s="144"/>
      <c r="F628" s="145"/>
      <c r="G628" s="144"/>
      <c r="H628" s="145"/>
      <c r="I628" s="143"/>
      <c r="J628" s="144"/>
      <c r="K628" s="144"/>
      <c r="L628" s="144"/>
      <c r="M628" s="146"/>
      <c r="N628" s="138"/>
      <c r="O628" s="138"/>
      <c r="P628" s="138"/>
      <c r="Q628" s="138"/>
      <c r="R628" s="138"/>
      <c r="S628" s="138"/>
      <c r="T628" s="138"/>
      <c r="U628" s="138"/>
      <c r="V628" s="138"/>
      <c r="W628" s="138"/>
      <c r="X628" s="138"/>
      <c r="Y628" s="138"/>
      <c r="Z628" s="138"/>
    </row>
    <row r="629" ht="12.75" hidden="1" customHeight="1">
      <c r="A629" s="141"/>
      <c r="B629" s="142"/>
      <c r="C629" s="142"/>
      <c r="D629" s="143"/>
      <c r="E629" s="144"/>
      <c r="F629" s="145"/>
      <c r="G629" s="144"/>
      <c r="H629" s="145"/>
      <c r="I629" s="143"/>
      <c r="J629" s="144"/>
      <c r="K629" s="144"/>
      <c r="L629" s="144"/>
      <c r="M629" s="146"/>
      <c r="N629" s="138"/>
      <c r="O629" s="138"/>
      <c r="P629" s="138"/>
      <c r="Q629" s="138"/>
      <c r="R629" s="138"/>
      <c r="S629" s="138"/>
      <c r="T629" s="138"/>
      <c r="U629" s="138"/>
      <c r="V629" s="138"/>
      <c r="W629" s="138"/>
      <c r="X629" s="138"/>
      <c r="Y629" s="138"/>
      <c r="Z629" s="138"/>
    </row>
    <row r="630" ht="12.75" hidden="1" customHeight="1">
      <c r="A630" s="141"/>
      <c r="B630" s="142"/>
      <c r="C630" s="142"/>
      <c r="D630" s="143"/>
      <c r="E630" s="144"/>
      <c r="F630" s="145"/>
      <c r="G630" s="144"/>
      <c r="H630" s="145"/>
      <c r="I630" s="143"/>
      <c r="J630" s="144"/>
      <c r="K630" s="144"/>
      <c r="L630" s="144"/>
      <c r="M630" s="146"/>
      <c r="N630" s="138"/>
      <c r="O630" s="138"/>
      <c r="P630" s="138"/>
      <c r="Q630" s="138"/>
      <c r="R630" s="138"/>
      <c r="S630" s="138"/>
      <c r="T630" s="138"/>
      <c r="U630" s="138"/>
      <c r="V630" s="138"/>
      <c r="W630" s="138"/>
      <c r="X630" s="138"/>
      <c r="Y630" s="138"/>
      <c r="Z630" s="138"/>
    </row>
    <row r="631" ht="12.75" hidden="1" customHeight="1">
      <c r="A631" s="141"/>
      <c r="B631" s="142"/>
      <c r="C631" s="142"/>
      <c r="D631" s="143"/>
      <c r="E631" s="144"/>
      <c r="F631" s="145"/>
      <c r="G631" s="144"/>
      <c r="H631" s="145"/>
      <c r="I631" s="143"/>
      <c r="J631" s="144"/>
      <c r="K631" s="144"/>
      <c r="L631" s="144"/>
      <c r="M631" s="146"/>
      <c r="N631" s="138"/>
      <c r="O631" s="138"/>
      <c r="P631" s="138"/>
      <c r="Q631" s="138"/>
      <c r="R631" s="138"/>
      <c r="S631" s="138"/>
      <c r="T631" s="138"/>
      <c r="U631" s="138"/>
      <c r="V631" s="138"/>
      <c r="W631" s="138"/>
      <c r="X631" s="138"/>
      <c r="Y631" s="138"/>
      <c r="Z631" s="138"/>
    </row>
    <row r="632" ht="12.75" hidden="1" customHeight="1">
      <c r="A632" s="141"/>
      <c r="B632" s="142"/>
      <c r="C632" s="142"/>
      <c r="D632" s="143"/>
      <c r="E632" s="144"/>
      <c r="F632" s="145"/>
      <c r="G632" s="144"/>
      <c r="H632" s="145"/>
      <c r="I632" s="143"/>
      <c r="J632" s="144"/>
      <c r="K632" s="144"/>
      <c r="L632" s="144"/>
      <c r="M632" s="146"/>
      <c r="N632" s="138"/>
      <c r="O632" s="138"/>
      <c r="P632" s="138"/>
      <c r="Q632" s="138"/>
      <c r="R632" s="138"/>
      <c r="S632" s="138"/>
      <c r="T632" s="138"/>
      <c r="U632" s="138"/>
      <c r="V632" s="138"/>
      <c r="W632" s="138"/>
      <c r="X632" s="138"/>
      <c r="Y632" s="138"/>
      <c r="Z632" s="138"/>
    </row>
    <row r="633" ht="12.75" hidden="1" customHeight="1">
      <c r="A633" s="141"/>
      <c r="B633" s="142"/>
      <c r="C633" s="142"/>
      <c r="D633" s="143"/>
      <c r="E633" s="144"/>
      <c r="F633" s="145"/>
      <c r="G633" s="144"/>
      <c r="H633" s="145"/>
      <c r="I633" s="143"/>
      <c r="J633" s="144"/>
      <c r="K633" s="144"/>
      <c r="L633" s="144"/>
      <c r="M633" s="146"/>
      <c r="N633" s="138"/>
      <c r="O633" s="138"/>
      <c r="P633" s="138"/>
      <c r="Q633" s="138"/>
      <c r="R633" s="138"/>
      <c r="S633" s="138"/>
      <c r="T633" s="138"/>
      <c r="U633" s="138"/>
      <c r="V633" s="138"/>
      <c r="W633" s="138"/>
      <c r="X633" s="138"/>
      <c r="Y633" s="138"/>
      <c r="Z633" s="138"/>
    </row>
    <row r="634" ht="12.75" hidden="1" customHeight="1">
      <c r="A634" s="141"/>
      <c r="B634" s="142"/>
      <c r="C634" s="142"/>
      <c r="D634" s="143"/>
      <c r="E634" s="144"/>
      <c r="F634" s="145"/>
      <c r="G634" s="144"/>
      <c r="H634" s="145"/>
      <c r="I634" s="143"/>
      <c r="J634" s="144"/>
      <c r="K634" s="144"/>
      <c r="L634" s="144"/>
      <c r="M634" s="146"/>
      <c r="N634" s="138"/>
      <c r="O634" s="138"/>
      <c r="P634" s="138"/>
      <c r="Q634" s="138"/>
      <c r="R634" s="138"/>
      <c r="S634" s="138"/>
      <c r="T634" s="138"/>
      <c r="U634" s="138"/>
      <c r="V634" s="138"/>
      <c r="W634" s="138"/>
      <c r="X634" s="138"/>
      <c r="Y634" s="138"/>
      <c r="Z634" s="138"/>
    </row>
    <row r="635" ht="12.75" hidden="1" customHeight="1">
      <c r="A635" s="141"/>
      <c r="B635" s="142"/>
      <c r="C635" s="142"/>
      <c r="D635" s="143"/>
      <c r="E635" s="144"/>
      <c r="F635" s="145"/>
      <c r="G635" s="144"/>
      <c r="H635" s="145"/>
      <c r="I635" s="143"/>
      <c r="J635" s="144"/>
      <c r="K635" s="144"/>
      <c r="L635" s="144"/>
      <c r="M635" s="146"/>
      <c r="N635" s="138"/>
      <c r="O635" s="138"/>
      <c r="P635" s="138"/>
      <c r="Q635" s="138"/>
      <c r="R635" s="138"/>
      <c r="S635" s="138"/>
      <c r="T635" s="138"/>
      <c r="U635" s="138"/>
      <c r="V635" s="138"/>
      <c r="W635" s="138"/>
      <c r="X635" s="138"/>
      <c r="Y635" s="138"/>
      <c r="Z635" s="138"/>
    </row>
    <row r="636" ht="12.75" hidden="1" customHeight="1">
      <c r="A636" s="141"/>
      <c r="B636" s="142"/>
      <c r="C636" s="142"/>
      <c r="D636" s="143"/>
      <c r="E636" s="144"/>
      <c r="F636" s="145"/>
      <c r="G636" s="144"/>
      <c r="H636" s="145"/>
      <c r="I636" s="143"/>
      <c r="J636" s="144"/>
      <c r="K636" s="144"/>
      <c r="L636" s="144"/>
      <c r="M636" s="146"/>
      <c r="N636" s="138"/>
      <c r="O636" s="138"/>
      <c r="P636" s="138"/>
      <c r="Q636" s="138"/>
      <c r="R636" s="138"/>
      <c r="S636" s="138"/>
      <c r="T636" s="138"/>
      <c r="U636" s="138"/>
      <c r="V636" s="138"/>
      <c r="W636" s="138"/>
      <c r="X636" s="138"/>
      <c r="Y636" s="138"/>
      <c r="Z636" s="138"/>
    </row>
    <row r="637" ht="12.75" hidden="1" customHeight="1">
      <c r="A637" s="141"/>
      <c r="B637" s="142"/>
      <c r="C637" s="142"/>
      <c r="D637" s="143"/>
      <c r="E637" s="144"/>
      <c r="F637" s="145"/>
      <c r="G637" s="144"/>
      <c r="H637" s="145"/>
      <c r="I637" s="143"/>
      <c r="J637" s="144"/>
      <c r="K637" s="144"/>
      <c r="L637" s="144"/>
      <c r="M637" s="146"/>
      <c r="N637" s="138"/>
      <c r="O637" s="138"/>
      <c r="P637" s="138"/>
      <c r="Q637" s="138"/>
      <c r="R637" s="138"/>
      <c r="S637" s="138"/>
      <c r="T637" s="138"/>
      <c r="U637" s="138"/>
      <c r="V637" s="138"/>
      <c r="W637" s="138"/>
      <c r="X637" s="138"/>
      <c r="Y637" s="138"/>
      <c r="Z637" s="138"/>
    </row>
    <row r="638" ht="12.75" hidden="1" customHeight="1">
      <c r="A638" s="141"/>
      <c r="B638" s="142"/>
      <c r="C638" s="142"/>
      <c r="D638" s="143"/>
      <c r="E638" s="144"/>
      <c r="F638" s="145"/>
      <c r="G638" s="144"/>
      <c r="H638" s="145"/>
      <c r="I638" s="143"/>
      <c r="J638" s="144"/>
      <c r="K638" s="144"/>
      <c r="L638" s="144"/>
      <c r="M638" s="146"/>
      <c r="N638" s="138"/>
      <c r="O638" s="138"/>
      <c r="P638" s="138"/>
      <c r="Q638" s="138"/>
      <c r="R638" s="138"/>
      <c r="S638" s="138"/>
      <c r="T638" s="138"/>
      <c r="U638" s="138"/>
      <c r="V638" s="138"/>
      <c r="W638" s="138"/>
      <c r="X638" s="138"/>
      <c r="Y638" s="138"/>
      <c r="Z638" s="138"/>
    </row>
    <row r="639" ht="12.75" hidden="1" customHeight="1">
      <c r="A639" s="141"/>
      <c r="B639" s="142"/>
      <c r="C639" s="142"/>
      <c r="D639" s="143"/>
      <c r="E639" s="144"/>
      <c r="F639" s="145"/>
      <c r="G639" s="144"/>
      <c r="H639" s="145"/>
      <c r="I639" s="143"/>
      <c r="J639" s="144"/>
      <c r="K639" s="144"/>
      <c r="L639" s="144"/>
      <c r="M639" s="146"/>
      <c r="N639" s="138"/>
      <c r="O639" s="138"/>
      <c r="P639" s="138"/>
      <c r="Q639" s="138"/>
      <c r="R639" s="138"/>
      <c r="S639" s="138"/>
      <c r="T639" s="138"/>
      <c r="U639" s="138"/>
      <c r="V639" s="138"/>
      <c r="W639" s="138"/>
      <c r="X639" s="138"/>
      <c r="Y639" s="138"/>
      <c r="Z639" s="138"/>
    </row>
    <row r="640" ht="12.75" hidden="1" customHeight="1">
      <c r="A640" s="141"/>
      <c r="B640" s="142"/>
      <c r="C640" s="142"/>
      <c r="D640" s="143"/>
      <c r="E640" s="144"/>
      <c r="F640" s="145"/>
      <c r="G640" s="144"/>
      <c r="H640" s="145"/>
      <c r="I640" s="143"/>
      <c r="J640" s="144"/>
      <c r="K640" s="144"/>
      <c r="L640" s="144"/>
      <c r="M640" s="146"/>
      <c r="N640" s="138"/>
      <c r="O640" s="138"/>
      <c r="P640" s="138"/>
      <c r="Q640" s="138"/>
      <c r="R640" s="138"/>
      <c r="S640" s="138"/>
      <c r="T640" s="138"/>
      <c r="U640" s="138"/>
      <c r="V640" s="138"/>
      <c r="W640" s="138"/>
      <c r="X640" s="138"/>
      <c r="Y640" s="138"/>
      <c r="Z640" s="138"/>
    </row>
    <row r="641" ht="12.75" hidden="1" customHeight="1">
      <c r="A641" s="141"/>
      <c r="B641" s="142"/>
      <c r="C641" s="142"/>
      <c r="D641" s="143"/>
      <c r="E641" s="144"/>
      <c r="F641" s="145"/>
      <c r="G641" s="144"/>
      <c r="H641" s="145"/>
      <c r="I641" s="143"/>
      <c r="J641" s="144"/>
      <c r="K641" s="144"/>
      <c r="L641" s="144"/>
      <c r="M641" s="146"/>
      <c r="N641" s="138"/>
      <c r="O641" s="138"/>
      <c r="P641" s="138"/>
      <c r="Q641" s="138"/>
      <c r="R641" s="138"/>
      <c r="S641" s="138"/>
      <c r="T641" s="138"/>
      <c r="U641" s="138"/>
      <c r="V641" s="138"/>
      <c r="W641" s="138"/>
      <c r="X641" s="138"/>
      <c r="Y641" s="138"/>
      <c r="Z641" s="138"/>
    </row>
    <row r="642" ht="12.75" hidden="1" customHeight="1">
      <c r="A642" s="141"/>
      <c r="B642" s="142"/>
      <c r="C642" s="142"/>
      <c r="D642" s="143"/>
      <c r="E642" s="144"/>
      <c r="F642" s="145"/>
      <c r="G642" s="144"/>
      <c r="H642" s="145"/>
      <c r="I642" s="143"/>
      <c r="J642" s="144"/>
      <c r="K642" s="144"/>
      <c r="L642" s="144"/>
      <c r="M642" s="146"/>
      <c r="N642" s="138"/>
      <c r="O642" s="138"/>
      <c r="P642" s="138"/>
      <c r="Q642" s="138"/>
      <c r="R642" s="138"/>
      <c r="S642" s="138"/>
      <c r="T642" s="138"/>
      <c r="U642" s="138"/>
      <c r="V642" s="138"/>
      <c r="W642" s="138"/>
      <c r="X642" s="138"/>
      <c r="Y642" s="138"/>
      <c r="Z642" s="138"/>
    </row>
    <row r="643" ht="12.75" hidden="1" customHeight="1">
      <c r="A643" s="141"/>
      <c r="B643" s="142"/>
      <c r="C643" s="142"/>
      <c r="D643" s="143"/>
      <c r="E643" s="144"/>
      <c r="F643" s="145"/>
      <c r="G643" s="144"/>
      <c r="H643" s="145"/>
      <c r="I643" s="143"/>
      <c r="J643" s="144"/>
      <c r="K643" s="144"/>
      <c r="L643" s="144"/>
      <c r="M643" s="146"/>
      <c r="N643" s="138"/>
      <c r="O643" s="138"/>
      <c r="P643" s="138"/>
      <c r="Q643" s="138"/>
      <c r="R643" s="138"/>
      <c r="S643" s="138"/>
      <c r="T643" s="138"/>
      <c r="U643" s="138"/>
      <c r="V643" s="138"/>
      <c r="W643" s="138"/>
      <c r="X643" s="138"/>
      <c r="Y643" s="138"/>
      <c r="Z643" s="138"/>
    </row>
    <row r="644" ht="12.75" hidden="1" customHeight="1">
      <c r="A644" s="141"/>
      <c r="B644" s="142"/>
      <c r="C644" s="142"/>
      <c r="D644" s="143"/>
      <c r="E644" s="144"/>
      <c r="F644" s="145"/>
      <c r="G644" s="144"/>
      <c r="H644" s="145"/>
      <c r="I644" s="143"/>
      <c r="J644" s="144"/>
      <c r="K644" s="144"/>
      <c r="L644" s="144"/>
      <c r="M644" s="146"/>
      <c r="N644" s="138"/>
      <c r="O644" s="138"/>
      <c r="P644" s="138"/>
      <c r="Q644" s="138"/>
      <c r="R644" s="138"/>
      <c r="S644" s="138"/>
      <c r="T644" s="138"/>
      <c r="U644" s="138"/>
      <c r="V644" s="138"/>
      <c r="W644" s="138"/>
      <c r="X644" s="138"/>
      <c r="Y644" s="138"/>
      <c r="Z644" s="138"/>
    </row>
    <row r="645" ht="12.75" hidden="1" customHeight="1">
      <c r="A645" s="141"/>
      <c r="B645" s="142"/>
      <c r="C645" s="142"/>
      <c r="D645" s="143"/>
      <c r="E645" s="144"/>
      <c r="F645" s="145"/>
      <c r="G645" s="144"/>
      <c r="H645" s="145"/>
      <c r="I645" s="143"/>
      <c r="J645" s="144"/>
      <c r="K645" s="144"/>
      <c r="L645" s="144"/>
      <c r="M645" s="146"/>
      <c r="N645" s="138"/>
      <c r="O645" s="138"/>
      <c r="P645" s="138"/>
      <c r="Q645" s="138"/>
      <c r="R645" s="138"/>
      <c r="S645" s="138"/>
      <c r="T645" s="138"/>
      <c r="U645" s="138"/>
      <c r="V645" s="138"/>
      <c r="W645" s="138"/>
      <c r="X645" s="138"/>
      <c r="Y645" s="138"/>
      <c r="Z645" s="138"/>
    </row>
    <row r="646" ht="12.75" hidden="1" customHeight="1">
      <c r="A646" s="141"/>
      <c r="B646" s="142"/>
      <c r="C646" s="142"/>
      <c r="D646" s="143"/>
      <c r="E646" s="144"/>
      <c r="F646" s="145"/>
      <c r="G646" s="144"/>
      <c r="H646" s="145"/>
      <c r="I646" s="143"/>
      <c r="J646" s="144"/>
      <c r="K646" s="144"/>
      <c r="L646" s="144"/>
      <c r="M646" s="146"/>
      <c r="N646" s="138"/>
      <c r="O646" s="138"/>
      <c r="P646" s="138"/>
      <c r="Q646" s="138"/>
      <c r="R646" s="138"/>
      <c r="S646" s="138"/>
      <c r="T646" s="138"/>
      <c r="U646" s="138"/>
      <c r="V646" s="138"/>
      <c r="W646" s="138"/>
      <c r="X646" s="138"/>
      <c r="Y646" s="138"/>
      <c r="Z646" s="138"/>
    </row>
    <row r="647" ht="12.75" hidden="1" customHeight="1">
      <c r="A647" s="141"/>
      <c r="B647" s="142"/>
      <c r="C647" s="142"/>
      <c r="D647" s="143"/>
      <c r="E647" s="144"/>
      <c r="F647" s="145"/>
      <c r="G647" s="144"/>
      <c r="H647" s="145"/>
      <c r="I647" s="143"/>
      <c r="J647" s="144"/>
      <c r="K647" s="144"/>
      <c r="L647" s="144"/>
      <c r="M647" s="146"/>
      <c r="N647" s="138"/>
      <c r="O647" s="138"/>
      <c r="P647" s="138"/>
      <c r="Q647" s="138"/>
      <c r="R647" s="138"/>
      <c r="S647" s="138"/>
      <c r="T647" s="138"/>
      <c r="U647" s="138"/>
      <c r="V647" s="138"/>
      <c r="W647" s="138"/>
      <c r="X647" s="138"/>
      <c r="Y647" s="138"/>
      <c r="Z647" s="138"/>
    </row>
    <row r="648" ht="12.75" hidden="1" customHeight="1">
      <c r="A648" s="141"/>
      <c r="B648" s="142"/>
      <c r="C648" s="142"/>
      <c r="D648" s="143"/>
      <c r="E648" s="144"/>
      <c r="F648" s="145"/>
      <c r="G648" s="144"/>
      <c r="H648" s="145"/>
      <c r="I648" s="143"/>
      <c r="J648" s="144"/>
      <c r="K648" s="144"/>
      <c r="L648" s="144"/>
      <c r="M648" s="146"/>
      <c r="N648" s="138"/>
      <c r="O648" s="138"/>
      <c r="P648" s="138"/>
      <c r="Q648" s="138"/>
      <c r="R648" s="138"/>
      <c r="S648" s="138"/>
      <c r="T648" s="138"/>
      <c r="U648" s="138"/>
      <c r="V648" s="138"/>
      <c r="W648" s="138"/>
      <c r="X648" s="138"/>
      <c r="Y648" s="138"/>
      <c r="Z648" s="138"/>
    </row>
    <row r="649" ht="12.75" hidden="1" customHeight="1">
      <c r="A649" s="141"/>
      <c r="B649" s="142"/>
      <c r="C649" s="142"/>
      <c r="D649" s="143"/>
      <c r="E649" s="144"/>
      <c r="F649" s="145"/>
      <c r="G649" s="144"/>
      <c r="H649" s="145"/>
      <c r="I649" s="143"/>
      <c r="J649" s="144"/>
      <c r="K649" s="144"/>
      <c r="L649" s="144"/>
      <c r="M649" s="146"/>
      <c r="N649" s="138"/>
      <c r="O649" s="138"/>
      <c r="P649" s="138"/>
      <c r="Q649" s="138"/>
      <c r="R649" s="138"/>
      <c r="S649" s="138"/>
      <c r="T649" s="138"/>
      <c r="U649" s="138"/>
      <c r="V649" s="138"/>
      <c r="W649" s="138"/>
      <c r="X649" s="138"/>
      <c r="Y649" s="138"/>
      <c r="Z649" s="138"/>
    </row>
    <row r="650" ht="12.75" hidden="1" customHeight="1">
      <c r="A650" s="141"/>
      <c r="B650" s="142"/>
      <c r="C650" s="142"/>
      <c r="D650" s="143"/>
      <c r="E650" s="144"/>
      <c r="F650" s="145"/>
      <c r="G650" s="144"/>
      <c r="H650" s="145"/>
      <c r="I650" s="143"/>
      <c r="J650" s="144"/>
      <c r="K650" s="144"/>
      <c r="L650" s="144"/>
      <c r="M650" s="146"/>
      <c r="N650" s="138"/>
      <c r="O650" s="138"/>
      <c r="P650" s="138"/>
      <c r="Q650" s="138"/>
      <c r="R650" s="138"/>
      <c r="S650" s="138"/>
      <c r="T650" s="138"/>
      <c r="U650" s="138"/>
      <c r="V650" s="138"/>
      <c r="W650" s="138"/>
      <c r="X650" s="138"/>
      <c r="Y650" s="138"/>
      <c r="Z650" s="138"/>
    </row>
    <row r="651" ht="12.75" hidden="1" customHeight="1">
      <c r="A651" s="141"/>
      <c r="B651" s="142"/>
      <c r="C651" s="142"/>
      <c r="D651" s="143"/>
      <c r="E651" s="144"/>
      <c r="F651" s="145"/>
      <c r="G651" s="144"/>
      <c r="H651" s="145"/>
      <c r="I651" s="143"/>
      <c r="J651" s="144"/>
      <c r="K651" s="144"/>
      <c r="L651" s="144"/>
      <c r="M651" s="146"/>
      <c r="N651" s="138"/>
      <c r="O651" s="138"/>
      <c r="P651" s="138"/>
      <c r="Q651" s="138"/>
      <c r="R651" s="138"/>
      <c r="S651" s="138"/>
      <c r="T651" s="138"/>
      <c r="U651" s="138"/>
      <c r="V651" s="138"/>
      <c r="W651" s="138"/>
      <c r="X651" s="138"/>
      <c r="Y651" s="138"/>
      <c r="Z651" s="138"/>
    </row>
    <row r="652" ht="12.75" hidden="1" customHeight="1">
      <c r="A652" s="141"/>
      <c r="B652" s="142"/>
      <c r="C652" s="142"/>
      <c r="D652" s="143"/>
      <c r="E652" s="144"/>
      <c r="F652" s="145"/>
      <c r="G652" s="144"/>
      <c r="H652" s="145"/>
      <c r="I652" s="143"/>
      <c r="J652" s="144"/>
      <c r="K652" s="144"/>
      <c r="L652" s="144"/>
      <c r="M652" s="146"/>
      <c r="N652" s="138"/>
      <c r="O652" s="138"/>
      <c r="P652" s="138"/>
      <c r="Q652" s="138"/>
      <c r="R652" s="138"/>
      <c r="S652" s="138"/>
      <c r="T652" s="138"/>
      <c r="U652" s="138"/>
      <c r="V652" s="138"/>
      <c r="W652" s="138"/>
      <c r="X652" s="138"/>
      <c r="Y652" s="138"/>
      <c r="Z652" s="138"/>
    </row>
    <row r="653" ht="12.75" hidden="1" customHeight="1">
      <c r="A653" s="141"/>
      <c r="B653" s="142"/>
      <c r="C653" s="142"/>
      <c r="D653" s="143"/>
      <c r="E653" s="144"/>
      <c r="F653" s="145"/>
      <c r="G653" s="144"/>
      <c r="H653" s="145"/>
      <c r="I653" s="143"/>
      <c r="J653" s="144"/>
      <c r="K653" s="144"/>
      <c r="L653" s="144"/>
      <c r="M653" s="146"/>
      <c r="N653" s="138"/>
      <c r="O653" s="138"/>
      <c r="P653" s="138"/>
      <c r="Q653" s="138"/>
      <c r="R653" s="138"/>
      <c r="S653" s="138"/>
      <c r="T653" s="138"/>
      <c r="U653" s="138"/>
      <c r="V653" s="138"/>
      <c r="W653" s="138"/>
      <c r="X653" s="138"/>
      <c r="Y653" s="138"/>
      <c r="Z653" s="138"/>
    </row>
    <row r="654" ht="12.75" hidden="1" customHeight="1">
      <c r="A654" s="141"/>
      <c r="B654" s="142"/>
      <c r="C654" s="142"/>
      <c r="D654" s="143"/>
      <c r="E654" s="144"/>
      <c r="F654" s="145"/>
      <c r="G654" s="144"/>
      <c r="H654" s="145"/>
      <c r="I654" s="143"/>
      <c r="J654" s="144"/>
      <c r="K654" s="144"/>
      <c r="L654" s="144"/>
      <c r="M654" s="146"/>
      <c r="N654" s="138"/>
      <c r="O654" s="138"/>
      <c r="P654" s="138"/>
      <c r="Q654" s="138"/>
      <c r="R654" s="138"/>
      <c r="S654" s="138"/>
      <c r="T654" s="138"/>
      <c r="U654" s="138"/>
      <c r="V654" s="138"/>
      <c r="W654" s="138"/>
      <c r="X654" s="138"/>
      <c r="Y654" s="138"/>
      <c r="Z654" s="138"/>
    </row>
    <row r="655" ht="12.75" hidden="1" customHeight="1">
      <c r="A655" s="141"/>
      <c r="B655" s="142"/>
      <c r="C655" s="142"/>
      <c r="D655" s="143"/>
      <c r="E655" s="144"/>
      <c r="F655" s="145"/>
      <c r="G655" s="144"/>
      <c r="H655" s="145"/>
      <c r="I655" s="143"/>
      <c r="J655" s="144"/>
      <c r="K655" s="144"/>
      <c r="L655" s="144"/>
      <c r="M655" s="146"/>
      <c r="N655" s="138"/>
      <c r="O655" s="138"/>
      <c r="P655" s="138"/>
      <c r="Q655" s="138"/>
      <c r="R655" s="138"/>
      <c r="S655" s="138"/>
      <c r="T655" s="138"/>
      <c r="U655" s="138"/>
      <c r="V655" s="138"/>
      <c r="W655" s="138"/>
      <c r="X655" s="138"/>
      <c r="Y655" s="138"/>
      <c r="Z655" s="138"/>
    </row>
    <row r="656" ht="12.75" hidden="1" customHeight="1">
      <c r="A656" s="141"/>
      <c r="B656" s="142"/>
      <c r="C656" s="142"/>
      <c r="D656" s="143"/>
      <c r="E656" s="144"/>
      <c r="F656" s="145"/>
      <c r="G656" s="144"/>
      <c r="H656" s="145"/>
      <c r="I656" s="143"/>
      <c r="J656" s="144"/>
      <c r="K656" s="144"/>
      <c r="L656" s="144"/>
      <c r="M656" s="146"/>
      <c r="N656" s="138"/>
      <c r="O656" s="138"/>
      <c r="P656" s="138"/>
      <c r="Q656" s="138"/>
      <c r="R656" s="138"/>
      <c r="S656" s="138"/>
      <c r="T656" s="138"/>
      <c r="U656" s="138"/>
      <c r="V656" s="138"/>
      <c r="W656" s="138"/>
      <c r="X656" s="138"/>
      <c r="Y656" s="138"/>
      <c r="Z656" s="138"/>
    </row>
    <row r="657" ht="12.75" hidden="1" customHeight="1">
      <c r="A657" s="141"/>
      <c r="B657" s="142"/>
      <c r="C657" s="142"/>
      <c r="D657" s="143"/>
      <c r="E657" s="144"/>
      <c r="F657" s="145"/>
      <c r="G657" s="144"/>
      <c r="H657" s="145"/>
      <c r="I657" s="143"/>
      <c r="J657" s="144"/>
      <c r="K657" s="144"/>
      <c r="L657" s="144"/>
      <c r="M657" s="146"/>
      <c r="N657" s="138"/>
      <c r="O657" s="138"/>
      <c r="P657" s="138"/>
      <c r="Q657" s="138"/>
      <c r="R657" s="138"/>
      <c r="S657" s="138"/>
      <c r="T657" s="138"/>
      <c r="U657" s="138"/>
      <c r="V657" s="138"/>
      <c r="W657" s="138"/>
      <c r="X657" s="138"/>
      <c r="Y657" s="138"/>
      <c r="Z657" s="138"/>
    </row>
    <row r="658" ht="12.75" hidden="1" customHeight="1">
      <c r="A658" s="141"/>
      <c r="B658" s="142"/>
      <c r="C658" s="142"/>
      <c r="D658" s="143"/>
      <c r="E658" s="144"/>
      <c r="F658" s="145"/>
      <c r="G658" s="144"/>
      <c r="H658" s="145"/>
      <c r="I658" s="143"/>
      <c r="J658" s="144"/>
      <c r="K658" s="144"/>
      <c r="L658" s="144"/>
      <c r="M658" s="146"/>
      <c r="N658" s="138"/>
      <c r="O658" s="138"/>
      <c r="P658" s="138"/>
      <c r="Q658" s="138"/>
      <c r="R658" s="138"/>
      <c r="S658" s="138"/>
      <c r="T658" s="138"/>
      <c r="U658" s="138"/>
      <c r="V658" s="138"/>
      <c r="W658" s="138"/>
      <c r="X658" s="138"/>
      <c r="Y658" s="138"/>
      <c r="Z658" s="138"/>
    </row>
    <row r="659" ht="12.75" hidden="1" customHeight="1">
      <c r="A659" s="141"/>
      <c r="B659" s="142"/>
      <c r="C659" s="142"/>
      <c r="D659" s="143"/>
      <c r="E659" s="144"/>
      <c r="F659" s="145"/>
      <c r="G659" s="144"/>
      <c r="H659" s="145"/>
      <c r="I659" s="143"/>
      <c r="J659" s="144"/>
      <c r="K659" s="144"/>
      <c r="L659" s="144"/>
      <c r="M659" s="146"/>
      <c r="N659" s="138"/>
      <c r="O659" s="138"/>
      <c r="P659" s="138"/>
      <c r="Q659" s="138"/>
      <c r="R659" s="138"/>
      <c r="S659" s="138"/>
      <c r="T659" s="138"/>
      <c r="U659" s="138"/>
      <c r="V659" s="138"/>
      <c r="W659" s="138"/>
      <c r="X659" s="138"/>
      <c r="Y659" s="138"/>
      <c r="Z659" s="138"/>
    </row>
    <row r="660" ht="12.75" hidden="1" customHeight="1">
      <c r="A660" s="141"/>
      <c r="B660" s="142"/>
      <c r="C660" s="142"/>
      <c r="D660" s="143"/>
      <c r="E660" s="144"/>
      <c r="F660" s="145"/>
      <c r="G660" s="144"/>
      <c r="H660" s="145"/>
      <c r="I660" s="143"/>
      <c r="J660" s="144"/>
      <c r="K660" s="144"/>
      <c r="L660" s="144"/>
      <c r="M660" s="146"/>
      <c r="N660" s="138"/>
      <c r="O660" s="138"/>
      <c r="P660" s="138"/>
      <c r="Q660" s="138"/>
      <c r="R660" s="138"/>
      <c r="S660" s="138"/>
      <c r="T660" s="138"/>
      <c r="U660" s="138"/>
      <c r="V660" s="138"/>
      <c r="W660" s="138"/>
      <c r="X660" s="138"/>
      <c r="Y660" s="138"/>
      <c r="Z660" s="138"/>
    </row>
    <row r="661" ht="12.75" hidden="1" customHeight="1">
      <c r="A661" s="141"/>
      <c r="B661" s="142"/>
      <c r="C661" s="142"/>
      <c r="D661" s="143"/>
      <c r="E661" s="144"/>
      <c r="F661" s="145"/>
      <c r="G661" s="144"/>
      <c r="H661" s="145"/>
      <c r="I661" s="143"/>
      <c r="J661" s="144"/>
      <c r="K661" s="144"/>
      <c r="L661" s="144"/>
      <c r="M661" s="146"/>
      <c r="N661" s="138"/>
      <c r="O661" s="138"/>
      <c r="P661" s="138"/>
      <c r="Q661" s="138"/>
      <c r="R661" s="138"/>
      <c r="S661" s="138"/>
      <c r="T661" s="138"/>
      <c r="U661" s="138"/>
      <c r="V661" s="138"/>
      <c r="W661" s="138"/>
      <c r="X661" s="138"/>
      <c r="Y661" s="138"/>
      <c r="Z661" s="138"/>
    </row>
    <row r="662" ht="12.75" hidden="1" customHeight="1">
      <c r="A662" s="141"/>
      <c r="B662" s="142"/>
      <c r="C662" s="142"/>
      <c r="D662" s="143"/>
      <c r="E662" s="144"/>
      <c r="F662" s="145"/>
      <c r="G662" s="144"/>
      <c r="H662" s="145"/>
      <c r="I662" s="143"/>
      <c r="J662" s="144"/>
      <c r="K662" s="144"/>
      <c r="L662" s="144"/>
      <c r="M662" s="146"/>
      <c r="N662" s="138"/>
      <c r="O662" s="138"/>
      <c r="P662" s="138"/>
      <c r="Q662" s="138"/>
      <c r="R662" s="138"/>
      <c r="S662" s="138"/>
      <c r="T662" s="138"/>
      <c r="U662" s="138"/>
      <c r="V662" s="138"/>
      <c r="W662" s="138"/>
      <c r="X662" s="138"/>
      <c r="Y662" s="138"/>
      <c r="Z662" s="138"/>
    </row>
    <row r="663" ht="12.75" hidden="1" customHeight="1">
      <c r="A663" s="141"/>
      <c r="B663" s="142"/>
      <c r="C663" s="142"/>
      <c r="D663" s="143"/>
      <c r="E663" s="144"/>
      <c r="F663" s="145"/>
      <c r="G663" s="144"/>
      <c r="H663" s="145"/>
      <c r="I663" s="143"/>
      <c r="J663" s="144"/>
      <c r="K663" s="144"/>
      <c r="L663" s="144"/>
      <c r="M663" s="146"/>
      <c r="N663" s="138"/>
      <c r="O663" s="138"/>
      <c r="P663" s="138"/>
      <c r="Q663" s="138"/>
      <c r="R663" s="138"/>
      <c r="S663" s="138"/>
      <c r="T663" s="138"/>
      <c r="U663" s="138"/>
      <c r="V663" s="138"/>
      <c r="W663" s="138"/>
      <c r="X663" s="138"/>
      <c r="Y663" s="138"/>
      <c r="Z663" s="138"/>
    </row>
    <row r="664" ht="12.75" hidden="1" customHeight="1">
      <c r="A664" s="141"/>
      <c r="B664" s="142"/>
      <c r="C664" s="142"/>
      <c r="D664" s="143"/>
      <c r="E664" s="144"/>
      <c r="F664" s="145"/>
      <c r="G664" s="144"/>
      <c r="H664" s="145"/>
      <c r="I664" s="143"/>
      <c r="J664" s="144"/>
      <c r="K664" s="144"/>
      <c r="L664" s="144"/>
      <c r="M664" s="146"/>
      <c r="N664" s="138"/>
      <c r="O664" s="138"/>
      <c r="P664" s="138"/>
      <c r="Q664" s="138"/>
      <c r="R664" s="138"/>
      <c r="S664" s="138"/>
      <c r="T664" s="138"/>
      <c r="U664" s="138"/>
      <c r="V664" s="138"/>
      <c r="W664" s="138"/>
      <c r="X664" s="138"/>
      <c r="Y664" s="138"/>
      <c r="Z664" s="138"/>
    </row>
    <row r="665" ht="12.75" hidden="1" customHeight="1">
      <c r="A665" s="141"/>
      <c r="B665" s="142"/>
      <c r="C665" s="142"/>
      <c r="D665" s="143"/>
      <c r="E665" s="144"/>
      <c r="F665" s="145"/>
      <c r="G665" s="144"/>
      <c r="H665" s="145"/>
      <c r="I665" s="143"/>
      <c r="J665" s="144"/>
      <c r="K665" s="144"/>
      <c r="L665" s="144"/>
      <c r="M665" s="146"/>
      <c r="N665" s="138"/>
      <c r="O665" s="138"/>
      <c r="P665" s="138"/>
      <c r="Q665" s="138"/>
      <c r="R665" s="138"/>
      <c r="S665" s="138"/>
      <c r="T665" s="138"/>
      <c r="U665" s="138"/>
      <c r="V665" s="138"/>
      <c r="W665" s="138"/>
      <c r="X665" s="138"/>
      <c r="Y665" s="138"/>
      <c r="Z665" s="138"/>
    </row>
    <row r="666" ht="12.75" hidden="1" customHeight="1">
      <c r="A666" s="141"/>
      <c r="B666" s="142"/>
      <c r="C666" s="142"/>
      <c r="D666" s="143"/>
      <c r="E666" s="144"/>
      <c r="F666" s="145"/>
      <c r="G666" s="144"/>
      <c r="H666" s="145"/>
      <c r="I666" s="143"/>
      <c r="J666" s="144"/>
      <c r="K666" s="144"/>
      <c r="L666" s="144"/>
      <c r="M666" s="146"/>
      <c r="N666" s="138"/>
      <c r="O666" s="138"/>
      <c r="P666" s="138"/>
      <c r="Q666" s="138"/>
      <c r="R666" s="138"/>
      <c r="S666" s="138"/>
      <c r="T666" s="138"/>
      <c r="U666" s="138"/>
      <c r="V666" s="138"/>
      <c r="W666" s="138"/>
      <c r="X666" s="138"/>
      <c r="Y666" s="138"/>
      <c r="Z666" s="138"/>
    </row>
    <row r="667" ht="12.75" hidden="1" customHeight="1">
      <c r="A667" s="141"/>
      <c r="B667" s="142"/>
      <c r="C667" s="142"/>
      <c r="D667" s="143"/>
      <c r="E667" s="144"/>
      <c r="F667" s="145"/>
      <c r="G667" s="144"/>
      <c r="H667" s="145"/>
      <c r="I667" s="143"/>
      <c r="J667" s="144"/>
      <c r="K667" s="144"/>
      <c r="L667" s="144"/>
      <c r="M667" s="146"/>
      <c r="N667" s="138"/>
      <c r="O667" s="138"/>
      <c r="P667" s="138"/>
      <c r="Q667" s="138"/>
      <c r="R667" s="138"/>
      <c r="S667" s="138"/>
      <c r="T667" s="138"/>
      <c r="U667" s="138"/>
      <c r="V667" s="138"/>
      <c r="W667" s="138"/>
      <c r="X667" s="138"/>
      <c r="Y667" s="138"/>
      <c r="Z667" s="138"/>
    </row>
    <row r="668" ht="12.75" hidden="1" customHeight="1">
      <c r="A668" s="141"/>
      <c r="B668" s="142"/>
      <c r="C668" s="142"/>
      <c r="D668" s="143"/>
      <c r="E668" s="144"/>
      <c r="F668" s="145"/>
      <c r="G668" s="144"/>
      <c r="H668" s="145"/>
      <c r="I668" s="143"/>
      <c r="J668" s="144"/>
      <c r="K668" s="144"/>
      <c r="L668" s="144"/>
      <c r="M668" s="146"/>
      <c r="N668" s="138"/>
      <c r="O668" s="138"/>
      <c r="P668" s="138"/>
      <c r="Q668" s="138"/>
      <c r="R668" s="138"/>
      <c r="S668" s="138"/>
      <c r="T668" s="138"/>
      <c r="U668" s="138"/>
      <c r="V668" s="138"/>
      <c r="W668" s="138"/>
      <c r="X668" s="138"/>
      <c r="Y668" s="138"/>
      <c r="Z668" s="138"/>
    </row>
    <row r="669" ht="12.75" hidden="1" customHeight="1">
      <c r="A669" s="141"/>
      <c r="B669" s="142"/>
      <c r="C669" s="142"/>
      <c r="D669" s="143"/>
      <c r="E669" s="144"/>
      <c r="F669" s="145"/>
      <c r="G669" s="144"/>
      <c r="H669" s="145"/>
      <c r="I669" s="143"/>
      <c r="J669" s="144"/>
      <c r="K669" s="144"/>
      <c r="L669" s="144"/>
      <c r="M669" s="146"/>
      <c r="N669" s="138"/>
      <c r="O669" s="138"/>
      <c r="P669" s="138"/>
      <c r="Q669" s="138"/>
      <c r="R669" s="138"/>
      <c r="S669" s="138"/>
      <c r="T669" s="138"/>
      <c r="U669" s="138"/>
      <c r="V669" s="138"/>
      <c r="W669" s="138"/>
      <c r="X669" s="138"/>
      <c r="Y669" s="138"/>
      <c r="Z669" s="138"/>
    </row>
    <row r="670" ht="12.75" hidden="1" customHeight="1">
      <c r="A670" s="141"/>
      <c r="B670" s="142"/>
      <c r="C670" s="142"/>
      <c r="D670" s="143"/>
      <c r="E670" s="144"/>
      <c r="F670" s="145"/>
      <c r="G670" s="144"/>
      <c r="H670" s="145"/>
      <c r="I670" s="143"/>
      <c r="J670" s="144"/>
      <c r="K670" s="144"/>
      <c r="L670" s="144"/>
      <c r="M670" s="146"/>
      <c r="N670" s="138"/>
      <c r="O670" s="138"/>
      <c r="P670" s="138"/>
      <c r="Q670" s="138"/>
      <c r="R670" s="138"/>
      <c r="S670" s="138"/>
      <c r="T670" s="138"/>
      <c r="U670" s="138"/>
      <c r="V670" s="138"/>
      <c r="W670" s="138"/>
      <c r="X670" s="138"/>
      <c r="Y670" s="138"/>
      <c r="Z670" s="138"/>
    </row>
    <row r="671" ht="12.75" hidden="1" customHeight="1">
      <c r="A671" s="141"/>
      <c r="B671" s="142"/>
      <c r="C671" s="142"/>
      <c r="D671" s="143"/>
      <c r="E671" s="144"/>
      <c r="F671" s="145"/>
      <c r="G671" s="144"/>
      <c r="H671" s="145"/>
      <c r="I671" s="143"/>
      <c r="J671" s="144"/>
      <c r="K671" s="144"/>
      <c r="L671" s="144"/>
      <c r="M671" s="146"/>
      <c r="N671" s="138"/>
      <c r="O671" s="138"/>
      <c r="P671" s="138"/>
      <c r="Q671" s="138"/>
      <c r="R671" s="138"/>
      <c r="S671" s="138"/>
      <c r="T671" s="138"/>
      <c r="U671" s="138"/>
      <c r="V671" s="138"/>
      <c r="W671" s="138"/>
      <c r="X671" s="138"/>
      <c r="Y671" s="138"/>
      <c r="Z671" s="138"/>
    </row>
    <row r="672" ht="12.75" hidden="1" customHeight="1">
      <c r="A672" s="141"/>
      <c r="B672" s="142"/>
      <c r="C672" s="142"/>
      <c r="D672" s="143"/>
      <c r="E672" s="144"/>
      <c r="F672" s="145"/>
      <c r="G672" s="144"/>
      <c r="H672" s="145"/>
      <c r="I672" s="143"/>
      <c r="J672" s="144"/>
      <c r="K672" s="144"/>
      <c r="L672" s="144"/>
      <c r="M672" s="146"/>
      <c r="N672" s="138"/>
      <c r="O672" s="138"/>
      <c r="P672" s="138"/>
      <c r="Q672" s="138"/>
      <c r="R672" s="138"/>
      <c r="S672" s="138"/>
      <c r="T672" s="138"/>
      <c r="U672" s="138"/>
      <c r="V672" s="138"/>
      <c r="W672" s="138"/>
      <c r="X672" s="138"/>
      <c r="Y672" s="138"/>
      <c r="Z672" s="138"/>
    </row>
    <row r="673" ht="12.75" hidden="1" customHeight="1">
      <c r="A673" s="141"/>
      <c r="B673" s="142"/>
      <c r="C673" s="142"/>
      <c r="D673" s="143"/>
      <c r="E673" s="144"/>
      <c r="F673" s="145"/>
      <c r="G673" s="144"/>
      <c r="H673" s="145"/>
      <c r="I673" s="143"/>
      <c r="J673" s="144"/>
      <c r="K673" s="144"/>
      <c r="L673" s="144"/>
      <c r="M673" s="146"/>
      <c r="N673" s="138"/>
      <c r="O673" s="138"/>
      <c r="P673" s="138"/>
      <c r="Q673" s="138"/>
      <c r="R673" s="138"/>
      <c r="S673" s="138"/>
      <c r="T673" s="138"/>
      <c r="U673" s="138"/>
      <c r="V673" s="138"/>
      <c r="W673" s="138"/>
      <c r="X673" s="138"/>
      <c r="Y673" s="138"/>
      <c r="Z673" s="138"/>
    </row>
    <row r="674" ht="12.75" hidden="1" customHeight="1">
      <c r="A674" s="141"/>
      <c r="B674" s="142"/>
      <c r="C674" s="142"/>
      <c r="D674" s="143"/>
      <c r="E674" s="144"/>
      <c r="F674" s="145"/>
      <c r="G674" s="144"/>
      <c r="H674" s="145"/>
      <c r="I674" s="143"/>
      <c r="J674" s="144"/>
      <c r="K674" s="144"/>
      <c r="L674" s="144"/>
      <c r="M674" s="146"/>
      <c r="N674" s="138"/>
      <c r="O674" s="138"/>
      <c r="P674" s="138"/>
      <c r="Q674" s="138"/>
      <c r="R674" s="138"/>
      <c r="S674" s="138"/>
      <c r="T674" s="138"/>
      <c r="U674" s="138"/>
      <c r="V674" s="138"/>
      <c r="W674" s="138"/>
      <c r="X674" s="138"/>
      <c r="Y674" s="138"/>
      <c r="Z674" s="138"/>
    </row>
    <row r="675" ht="12.75" hidden="1" customHeight="1">
      <c r="A675" s="141"/>
      <c r="B675" s="142"/>
      <c r="C675" s="142"/>
      <c r="D675" s="143"/>
      <c r="E675" s="144"/>
      <c r="F675" s="145"/>
      <c r="G675" s="144"/>
      <c r="H675" s="145"/>
      <c r="I675" s="143"/>
      <c r="J675" s="144"/>
      <c r="K675" s="144"/>
      <c r="L675" s="144"/>
      <c r="M675" s="146"/>
      <c r="N675" s="138"/>
      <c r="O675" s="138"/>
      <c r="P675" s="138"/>
      <c r="Q675" s="138"/>
      <c r="R675" s="138"/>
      <c r="S675" s="138"/>
      <c r="T675" s="138"/>
      <c r="U675" s="138"/>
      <c r="V675" s="138"/>
      <c r="W675" s="138"/>
      <c r="X675" s="138"/>
      <c r="Y675" s="138"/>
      <c r="Z675" s="138"/>
    </row>
    <row r="676" ht="12.75" hidden="1" customHeight="1">
      <c r="A676" s="141"/>
      <c r="B676" s="142"/>
      <c r="C676" s="142"/>
      <c r="D676" s="143"/>
      <c r="E676" s="144"/>
      <c r="F676" s="145"/>
      <c r="G676" s="144"/>
      <c r="H676" s="145"/>
      <c r="I676" s="143"/>
      <c r="J676" s="144"/>
      <c r="K676" s="144"/>
      <c r="L676" s="144"/>
      <c r="M676" s="146"/>
      <c r="N676" s="138"/>
      <c r="O676" s="138"/>
      <c r="P676" s="138"/>
      <c r="Q676" s="138"/>
      <c r="R676" s="138"/>
      <c r="S676" s="138"/>
      <c r="T676" s="138"/>
      <c r="U676" s="138"/>
      <c r="V676" s="138"/>
      <c r="W676" s="138"/>
      <c r="X676" s="138"/>
      <c r="Y676" s="138"/>
      <c r="Z676" s="138"/>
    </row>
    <row r="677" ht="12.75" hidden="1" customHeight="1">
      <c r="A677" s="141"/>
      <c r="B677" s="142"/>
      <c r="C677" s="142"/>
      <c r="D677" s="143"/>
      <c r="E677" s="144"/>
      <c r="F677" s="145"/>
      <c r="G677" s="144"/>
      <c r="H677" s="145"/>
      <c r="I677" s="143"/>
      <c r="J677" s="144"/>
      <c r="K677" s="144"/>
      <c r="L677" s="144"/>
      <c r="M677" s="146"/>
      <c r="N677" s="138"/>
      <c r="O677" s="138"/>
      <c r="P677" s="138"/>
      <c r="Q677" s="138"/>
      <c r="R677" s="138"/>
      <c r="S677" s="138"/>
      <c r="T677" s="138"/>
      <c r="U677" s="138"/>
      <c r="V677" s="138"/>
      <c r="W677" s="138"/>
      <c r="X677" s="138"/>
      <c r="Y677" s="138"/>
      <c r="Z677" s="138"/>
    </row>
    <row r="678" ht="12.75" hidden="1" customHeight="1">
      <c r="A678" s="141"/>
      <c r="B678" s="142"/>
      <c r="C678" s="142"/>
      <c r="D678" s="143"/>
      <c r="E678" s="144"/>
      <c r="F678" s="145"/>
      <c r="G678" s="144"/>
      <c r="H678" s="145"/>
      <c r="I678" s="143"/>
      <c r="J678" s="144"/>
      <c r="K678" s="144"/>
      <c r="L678" s="144"/>
      <c r="M678" s="146"/>
      <c r="N678" s="138"/>
      <c r="O678" s="138"/>
      <c r="P678" s="138"/>
      <c r="Q678" s="138"/>
      <c r="R678" s="138"/>
      <c r="S678" s="138"/>
      <c r="T678" s="138"/>
      <c r="U678" s="138"/>
      <c r="V678" s="138"/>
      <c r="W678" s="138"/>
      <c r="X678" s="138"/>
      <c r="Y678" s="138"/>
      <c r="Z678" s="138"/>
    </row>
    <row r="679" ht="12.75" hidden="1" customHeight="1">
      <c r="A679" s="141"/>
      <c r="B679" s="142"/>
      <c r="C679" s="142"/>
      <c r="D679" s="143"/>
      <c r="E679" s="144"/>
      <c r="F679" s="145"/>
      <c r="G679" s="144"/>
      <c r="H679" s="145"/>
      <c r="I679" s="143"/>
      <c r="J679" s="144"/>
      <c r="K679" s="144"/>
      <c r="L679" s="144"/>
      <c r="M679" s="146"/>
      <c r="N679" s="138"/>
      <c r="O679" s="138"/>
      <c r="P679" s="138"/>
      <c r="Q679" s="138"/>
      <c r="R679" s="138"/>
      <c r="S679" s="138"/>
      <c r="T679" s="138"/>
      <c r="U679" s="138"/>
      <c r="V679" s="138"/>
      <c r="W679" s="138"/>
      <c r="X679" s="138"/>
      <c r="Y679" s="138"/>
      <c r="Z679" s="138"/>
    </row>
    <row r="680" ht="12.75" hidden="1" customHeight="1">
      <c r="A680" s="141"/>
      <c r="B680" s="142"/>
      <c r="C680" s="142"/>
      <c r="D680" s="143"/>
      <c r="E680" s="144"/>
      <c r="F680" s="145"/>
      <c r="G680" s="144"/>
      <c r="H680" s="145"/>
      <c r="I680" s="143"/>
      <c r="J680" s="144"/>
      <c r="K680" s="144"/>
      <c r="L680" s="144"/>
      <c r="M680" s="146"/>
      <c r="N680" s="138"/>
      <c r="O680" s="138"/>
      <c r="P680" s="138"/>
      <c r="Q680" s="138"/>
      <c r="R680" s="138"/>
      <c r="S680" s="138"/>
      <c r="T680" s="138"/>
      <c r="U680" s="138"/>
      <c r="V680" s="138"/>
      <c r="W680" s="138"/>
      <c r="X680" s="138"/>
      <c r="Y680" s="138"/>
      <c r="Z680" s="138"/>
    </row>
    <row r="681" ht="12.75" hidden="1" customHeight="1">
      <c r="A681" s="141"/>
      <c r="B681" s="142"/>
      <c r="C681" s="142"/>
      <c r="D681" s="143"/>
      <c r="E681" s="144"/>
      <c r="F681" s="145"/>
      <c r="G681" s="144"/>
      <c r="H681" s="145"/>
      <c r="I681" s="143"/>
      <c r="J681" s="144"/>
      <c r="K681" s="144"/>
      <c r="L681" s="144"/>
      <c r="M681" s="146"/>
      <c r="N681" s="138"/>
      <c r="O681" s="138"/>
      <c r="P681" s="138"/>
      <c r="Q681" s="138"/>
      <c r="R681" s="138"/>
      <c r="S681" s="138"/>
      <c r="T681" s="138"/>
      <c r="U681" s="138"/>
      <c r="V681" s="138"/>
      <c r="W681" s="138"/>
      <c r="X681" s="138"/>
      <c r="Y681" s="138"/>
      <c r="Z681" s="138"/>
    </row>
    <row r="682" ht="12.75" hidden="1" customHeight="1">
      <c r="A682" s="141"/>
      <c r="B682" s="142"/>
      <c r="C682" s="142"/>
      <c r="D682" s="143"/>
      <c r="E682" s="144"/>
      <c r="F682" s="145"/>
      <c r="G682" s="144"/>
      <c r="H682" s="145"/>
      <c r="I682" s="143"/>
      <c r="J682" s="144"/>
      <c r="K682" s="144"/>
      <c r="L682" s="144"/>
      <c r="M682" s="146"/>
      <c r="N682" s="138"/>
      <c r="O682" s="138"/>
      <c r="P682" s="138"/>
      <c r="Q682" s="138"/>
      <c r="R682" s="138"/>
      <c r="S682" s="138"/>
      <c r="T682" s="138"/>
      <c r="U682" s="138"/>
      <c r="V682" s="138"/>
      <c r="W682" s="138"/>
      <c r="X682" s="138"/>
      <c r="Y682" s="138"/>
      <c r="Z682" s="138"/>
    </row>
    <row r="683" ht="12.75" hidden="1" customHeight="1">
      <c r="A683" s="141"/>
      <c r="B683" s="142"/>
      <c r="C683" s="142"/>
      <c r="D683" s="143"/>
      <c r="E683" s="144"/>
      <c r="F683" s="145"/>
      <c r="G683" s="144"/>
      <c r="H683" s="145"/>
      <c r="I683" s="143"/>
      <c r="J683" s="144"/>
      <c r="K683" s="144"/>
      <c r="L683" s="144"/>
      <c r="M683" s="146"/>
      <c r="N683" s="138"/>
      <c r="O683" s="138"/>
      <c r="P683" s="138"/>
      <c r="Q683" s="138"/>
      <c r="R683" s="138"/>
      <c r="S683" s="138"/>
      <c r="T683" s="138"/>
      <c r="U683" s="138"/>
      <c r="V683" s="138"/>
      <c r="W683" s="138"/>
      <c r="X683" s="138"/>
      <c r="Y683" s="138"/>
      <c r="Z683" s="138"/>
    </row>
    <row r="684" ht="12.75" hidden="1" customHeight="1">
      <c r="A684" s="141"/>
      <c r="B684" s="142"/>
      <c r="C684" s="142"/>
      <c r="D684" s="143"/>
      <c r="E684" s="144"/>
      <c r="F684" s="145"/>
      <c r="G684" s="144"/>
      <c r="H684" s="145"/>
      <c r="I684" s="143"/>
      <c r="J684" s="144"/>
      <c r="K684" s="144"/>
      <c r="L684" s="144"/>
      <c r="M684" s="146"/>
      <c r="N684" s="138"/>
      <c r="O684" s="138"/>
      <c r="P684" s="138"/>
      <c r="Q684" s="138"/>
      <c r="R684" s="138"/>
      <c r="S684" s="138"/>
      <c r="T684" s="138"/>
      <c r="U684" s="138"/>
      <c r="V684" s="138"/>
      <c r="W684" s="138"/>
      <c r="X684" s="138"/>
      <c r="Y684" s="138"/>
      <c r="Z684" s="138"/>
    </row>
    <row r="685" ht="12.75" hidden="1" customHeight="1">
      <c r="A685" s="141"/>
      <c r="B685" s="142"/>
      <c r="C685" s="142"/>
      <c r="D685" s="143"/>
      <c r="E685" s="144"/>
      <c r="F685" s="145"/>
      <c r="G685" s="144"/>
      <c r="H685" s="145"/>
      <c r="I685" s="143"/>
      <c r="J685" s="144"/>
      <c r="K685" s="144"/>
      <c r="L685" s="144"/>
      <c r="M685" s="146"/>
      <c r="N685" s="138"/>
      <c r="O685" s="138"/>
      <c r="P685" s="138"/>
      <c r="Q685" s="138"/>
      <c r="R685" s="138"/>
      <c r="S685" s="138"/>
      <c r="T685" s="138"/>
      <c r="U685" s="138"/>
      <c r="V685" s="138"/>
      <c r="W685" s="138"/>
      <c r="X685" s="138"/>
      <c r="Y685" s="138"/>
      <c r="Z685" s="138"/>
    </row>
    <row r="686" ht="12.75" hidden="1" customHeight="1">
      <c r="A686" s="141"/>
      <c r="B686" s="142"/>
      <c r="C686" s="142"/>
      <c r="D686" s="143"/>
      <c r="E686" s="144"/>
      <c r="F686" s="145"/>
      <c r="G686" s="144"/>
      <c r="H686" s="145"/>
      <c r="I686" s="143"/>
      <c r="J686" s="144"/>
      <c r="K686" s="144"/>
      <c r="L686" s="144"/>
      <c r="M686" s="146"/>
      <c r="N686" s="138"/>
      <c r="O686" s="138"/>
      <c r="P686" s="138"/>
      <c r="Q686" s="138"/>
      <c r="R686" s="138"/>
      <c r="S686" s="138"/>
      <c r="T686" s="138"/>
      <c r="U686" s="138"/>
      <c r="V686" s="138"/>
      <c r="W686" s="138"/>
      <c r="X686" s="138"/>
      <c r="Y686" s="138"/>
      <c r="Z686" s="138"/>
    </row>
    <row r="687" ht="12.75" hidden="1" customHeight="1">
      <c r="A687" s="141"/>
      <c r="B687" s="142"/>
      <c r="C687" s="142"/>
      <c r="D687" s="143"/>
      <c r="E687" s="144"/>
      <c r="F687" s="145"/>
      <c r="G687" s="144"/>
      <c r="H687" s="145"/>
      <c r="I687" s="143"/>
      <c r="J687" s="144"/>
      <c r="K687" s="144"/>
      <c r="L687" s="144"/>
      <c r="M687" s="146"/>
      <c r="N687" s="138"/>
      <c r="O687" s="138"/>
      <c r="P687" s="138"/>
      <c r="Q687" s="138"/>
      <c r="R687" s="138"/>
      <c r="S687" s="138"/>
      <c r="T687" s="138"/>
      <c r="U687" s="138"/>
      <c r="V687" s="138"/>
      <c r="W687" s="138"/>
      <c r="X687" s="138"/>
      <c r="Y687" s="138"/>
      <c r="Z687" s="138"/>
    </row>
    <row r="688" ht="12.75" hidden="1" customHeight="1">
      <c r="A688" s="141"/>
      <c r="B688" s="142"/>
      <c r="C688" s="142"/>
      <c r="D688" s="143"/>
      <c r="E688" s="144"/>
      <c r="F688" s="145"/>
      <c r="G688" s="144"/>
      <c r="H688" s="145"/>
      <c r="I688" s="143"/>
      <c r="J688" s="144"/>
      <c r="K688" s="144"/>
      <c r="L688" s="144"/>
      <c r="M688" s="146"/>
      <c r="N688" s="138"/>
      <c r="O688" s="138"/>
      <c r="P688" s="138"/>
      <c r="Q688" s="138"/>
      <c r="R688" s="138"/>
      <c r="S688" s="138"/>
      <c r="T688" s="138"/>
      <c r="U688" s="138"/>
      <c r="V688" s="138"/>
      <c r="W688" s="138"/>
      <c r="X688" s="138"/>
      <c r="Y688" s="138"/>
      <c r="Z688" s="138"/>
    </row>
    <row r="689" ht="12.75" hidden="1" customHeight="1">
      <c r="A689" s="141"/>
      <c r="B689" s="142"/>
      <c r="C689" s="142"/>
      <c r="D689" s="143"/>
      <c r="E689" s="144"/>
      <c r="F689" s="145"/>
      <c r="G689" s="144"/>
      <c r="H689" s="145"/>
      <c r="I689" s="143"/>
      <c r="J689" s="144"/>
      <c r="K689" s="144"/>
      <c r="L689" s="144"/>
      <c r="M689" s="146"/>
      <c r="N689" s="138"/>
      <c r="O689" s="138"/>
      <c r="P689" s="138"/>
      <c r="Q689" s="138"/>
      <c r="R689" s="138"/>
      <c r="S689" s="138"/>
      <c r="T689" s="138"/>
      <c r="U689" s="138"/>
      <c r="V689" s="138"/>
      <c r="W689" s="138"/>
      <c r="X689" s="138"/>
      <c r="Y689" s="138"/>
      <c r="Z689" s="138"/>
    </row>
    <row r="690" ht="12.75" hidden="1" customHeight="1">
      <c r="A690" s="141"/>
      <c r="B690" s="142"/>
      <c r="C690" s="142"/>
      <c r="D690" s="143"/>
      <c r="E690" s="144"/>
      <c r="F690" s="145"/>
      <c r="G690" s="144"/>
      <c r="H690" s="145"/>
      <c r="I690" s="143"/>
      <c r="J690" s="144"/>
      <c r="K690" s="144"/>
      <c r="L690" s="144"/>
      <c r="M690" s="146"/>
      <c r="N690" s="138"/>
      <c r="O690" s="138"/>
      <c r="P690" s="138"/>
      <c r="Q690" s="138"/>
      <c r="R690" s="138"/>
      <c r="S690" s="138"/>
      <c r="T690" s="138"/>
      <c r="U690" s="138"/>
      <c r="V690" s="138"/>
      <c r="W690" s="138"/>
      <c r="X690" s="138"/>
      <c r="Y690" s="138"/>
      <c r="Z690" s="138"/>
    </row>
    <row r="691" ht="12.75" hidden="1" customHeight="1">
      <c r="A691" s="141"/>
      <c r="B691" s="142"/>
      <c r="C691" s="142"/>
      <c r="D691" s="143"/>
      <c r="E691" s="144"/>
      <c r="F691" s="145"/>
      <c r="G691" s="144"/>
      <c r="H691" s="145"/>
      <c r="I691" s="143"/>
      <c r="J691" s="144"/>
      <c r="K691" s="144"/>
      <c r="L691" s="144"/>
      <c r="M691" s="146"/>
      <c r="N691" s="138"/>
      <c r="O691" s="138"/>
      <c r="P691" s="138"/>
      <c r="Q691" s="138"/>
      <c r="R691" s="138"/>
      <c r="S691" s="138"/>
      <c r="T691" s="138"/>
      <c r="U691" s="138"/>
      <c r="V691" s="138"/>
      <c r="W691" s="138"/>
      <c r="X691" s="138"/>
      <c r="Y691" s="138"/>
      <c r="Z691" s="138"/>
    </row>
    <row r="692" ht="12.75" hidden="1" customHeight="1">
      <c r="A692" s="141"/>
      <c r="B692" s="142"/>
      <c r="C692" s="142"/>
      <c r="D692" s="143"/>
      <c r="E692" s="144"/>
      <c r="F692" s="145"/>
      <c r="G692" s="144"/>
      <c r="H692" s="145"/>
      <c r="I692" s="143"/>
      <c r="J692" s="144"/>
      <c r="K692" s="144"/>
      <c r="L692" s="144"/>
      <c r="M692" s="146"/>
      <c r="N692" s="138"/>
      <c r="O692" s="138"/>
      <c r="P692" s="138"/>
      <c r="Q692" s="138"/>
      <c r="R692" s="138"/>
      <c r="S692" s="138"/>
      <c r="T692" s="138"/>
      <c r="U692" s="138"/>
      <c r="V692" s="138"/>
      <c r="W692" s="138"/>
      <c r="X692" s="138"/>
      <c r="Y692" s="138"/>
      <c r="Z692" s="138"/>
    </row>
    <row r="693" ht="12.75" hidden="1" customHeight="1">
      <c r="A693" s="141"/>
      <c r="B693" s="142"/>
      <c r="C693" s="142"/>
      <c r="D693" s="143"/>
      <c r="E693" s="144"/>
      <c r="F693" s="145"/>
      <c r="G693" s="144"/>
      <c r="H693" s="145"/>
      <c r="I693" s="143"/>
      <c r="J693" s="144"/>
      <c r="K693" s="144"/>
      <c r="L693" s="144"/>
      <c r="M693" s="146"/>
      <c r="N693" s="138"/>
      <c r="O693" s="138"/>
      <c r="P693" s="138"/>
      <c r="Q693" s="138"/>
      <c r="R693" s="138"/>
      <c r="S693" s="138"/>
      <c r="T693" s="138"/>
      <c r="U693" s="138"/>
      <c r="V693" s="138"/>
      <c r="W693" s="138"/>
      <c r="X693" s="138"/>
      <c r="Y693" s="138"/>
      <c r="Z693" s="138"/>
    </row>
    <row r="694" ht="12.75" hidden="1" customHeight="1">
      <c r="A694" s="141"/>
      <c r="B694" s="142"/>
      <c r="C694" s="142"/>
      <c r="D694" s="143"/>
      <c r="E694" s="144"/>
      <c r="F694" s="145"/>
      <c r="G694" s="144"/>
      <c r="H694" s="145"/>
      <c r="I694" s="143"/>
      <c r="J694" s="144"/>
      <c r="K694" s="144"/>
      <c r="L694" s="144"/>
      <c r="M694" s="146"/>
      <c r="N694" s="138"/>
      <c r="O694" s="138"/>
      <c r="P694" s="138"/>
      <c r="Q694" s="138"/>
      <c r="R694" s="138"/>
      <c r="S694" s="138"/>
      <c r="T694" s="138"/>
      <c r="U694" s="138"/>
      <c r="V694" s="138"/>
      <c r="W694" s="138"/>
      <c r="X694" s="138"/>
      <c r="Y694" s="138"/>
      <c r="Z694" s="138"/>
    </row>
    <row r="695" ht="12.75" hidden="1" customHeight="1">
      <c r="A695" s="141"/>
      <c r="B695" s="142"/>
      <c r="C695" s="142"/>
      <c r="D695" s="143"/>
      <c r="E695" s="144"/>
      <c r="F695" s="145"/>
      <c r="G695" s="144"/>
      <c r="H695" s="145"/>
      <c r="I695" s="143"/>
      <c r="J695" s="144"/>
      <c r="K695" s="144"/>
      <c r="L695" s="144"/>
      <c r="M695" s="146"/>
      <c r="N695" s="138"/>
      <c r="O695" s="138"/>
      <c r="P695" s="138"/>
      <c r="Q695" s="138"/>
      <c r="R695" s="138"/>
      <c r="S695" s="138"/>
      <c r="T695" s="138"/>
      <c r="U695" s="138"/>
      <c r="V695" s="138"/>
      <c r="W695" s="138"/>
      <c r="X695" s="138"/>
      <c r="Y695" s="138"/>
      <c r="Z695" s="138"/>
    </row>
    <row r="696" ht="12.75" hidden="1" customHeight="1">
      <c r="A696" s="141"/>
      <c r="B696" s="142"/>
      <c r="C696" s="142"/>
      <c r="D696" s="143"/>
      <c r="E696" s="144"/>
      <c r="F696" s="145"/>
      <c r="G696" s="144"/>
      <c r="H696" s="145"/>
      <c r="I696" s="143"/>
      <c r="J696" s="144"/>
      <c r="K696" s="144"/>
      <c r="L696" s="144"/>
      <c r="M696" s="146"/>
      <c r="N696" s="138"/>
      <c r="O696" s="138"/>
      <c r="P696" s="138"/>
      <c r="Q696" s="138"/>
      <c r="R696" s="138"/>
      <c r="S696" s="138"/>
      <c r="T696" s="138"/>
      <c r="U696" s="138"/>
      <c r="V696" s="138"/>
      <c r="W696" s="138"/>
      <c r="X696" s="138"/>
      <c r="Y696" s="138"/>
      <c r="Z696" s="138"/>
    </row>
    <row r="697" ht="12.75" hidden="1" customHeight="1">
      <c r="A697" s="141"/>
      <c r="B697" s="142"/>
      <c r="C697" s="142"/>
      <c r="D697" s="143"/>
      <c r="E697" s="144"/>
      <c r="F697" s="145"/>
      <c r="G697" s="144"/>
      <c r="H697" s="145"/>
      <c r="I697" s="143"/>
      <c r="J697" s="144"/>
      <c r="K697" s="144"/>
      <c r="L697" s="144"/>
      <c r="M697" s="146"/>
      <c r="N697" s="138"/>
      <c r="O697" s="138"/>
      <c r="P697" s="138"/>
      <c r="Q697" s="138"/>
      <c r="R697" s="138"/>
      <c r="S697" s="138"/>
      <c r="T697" s="138"/>
      <c r="U697" s="138"/>
      <c r="V697" s="138"/>
      <c r="W697" s="138"/>
      <c r="X697" s="138"/>
      <c r="Y697" s="138"/>
      <c r="Z697" s="138"/>
    </row>
    <row r="698" ht="12.75" hidden="1" customHeight="1">
      <c r="A698" s="141"/>
      <c r="B698" s="142"/>
      <c r="C698" s="142"/>
      <c r="D698" s="143"/>
      <c r="E698" s="144"/>
      <c r="F698" s="145"/>
      <c r="G698" s="144"/>
      <c r="H698" s="145"/>
      <c r="I698" s="143"/>
      <c r="J698" s="144"/>
      <c r="K698" s="144"/>
      <c r="L698" s="144"/>
      <c r="M698" s="146"/>
      <c r="N698" s="138"/>
      <c r="O698" s="138"/>
      <c r="P698" s="138"/>
      <c r="Q698" s="138"/>
      <c r="R698" s="138"/>
      <c r="S698" s="138"/>
      <c r="T698" s="138"/>
      <c r="U698" s="138"/>
      <c r="V698" s="138"/>
      <c r="W698" s="138"/>
      <c r="X698" s="138"/>
      <c r="Y698" s="138"/>
      <c r="Z698" s="138"/>
    </row>
    <row r="699" ht="12.75" hidden="1" customHeight="1">
      <c r="A699" s="141"/>
      <c r="B699" s="142"/>
      <c r="C699" s="142"/>
      <c r="D699" s="143"/>
      <c r="E699" s="144"/>
      <c r="F699" s="145"/>
      <c r="G699" s="144"/>
      <c r="H699" s="145"/>
      <c r="I699" s="143"/>
      <c r="J699" s="144"/>
      <c r="K699" s="144"/>
      <c r="L699" s="144"/>
      <c r="M699" s="146"/>
      <c r="N699" s="138"/>
      <c r="O699" s="138"/>
      <c r="P699" s="138"/>
      <c r="Q699" s="138"/>
      <c r="R699" s="138"/>
      <c r="S699" s="138"/>
      <c r="T699" s="138"/>
      <c r="U699" s="138"/>
      <c r="V699" s="138"/>
      <c r="W699" s="138"/>
      <c r="X699" s="138"/>
      <c r="Y699" s="138"/>
      <c r="Z699" s="138"/>
    </row>
    <row r="700" ht="12.75" hidden="1" customHeight="1">
      <c r="A700" s="141"/>
      <c r="B700" s="142"/>
      <c r="C700" s="142"/>
      <c r="D700" s="143"/>
      <c r="E700" s="144"/>
      <c r="F700" s="145"/>
      <c r="G700" s="144"/>
      <c r="H700" s="145"/>
      <c r="I700" s="143"/>
      <c r="J700" s="144"/>
      <c r="K700" s="144"/>
      <c r="L700" s="144"/>
      <c r="M700" s="146"/>
      <c r="N700" s="138"/>
      <c r="O700" s="138"/>
      <c r="P700" s="138"/>
      <c r="Q700" s="138"/>
      <c r="R700" s="138"/>
      <c r="S700" s="138"/>
      <c r="T700" s="138"/>
      <c r="U700" s="138"/>
      <c r="V700" s="138"/>
      <c r="W700" s="138"/>
      <c r="X700" s="138"/>
      <c r="Y700" s="138"/>
      <c r="Z700" s="138"/>
    </row>
    <row r="701" ht="12.75" hidden="1" customHeight="1">
      <c r="A701" s="141"/>
      <c r="B701" s="142"/>
      <c r="C701" s="142"/>
      <c r="D701" s="143"/>
      <c r="E701" s="144"/>
      <c r="F701" s="145"/>
      <c r="G701" s="144"/>
      <c r="H701" s="145"/>
      <c r="I701" s="143"/>
      <c r="J701" s="144"/>
      <c r="K701" s="144"/>
      <c r="L701" s="144"/>
      <c r="M701" s="146"/>
      <c r="N701" s="138"/>
      <c r="O701" s="138"/>
      <c r="P701" s="138"/>
      <c r="Q701" s="138"/>
      <c r="R701" s="138"/>
      <c r="S701" s="138"/>
      <c r="T701" s="138"/>
      <c r="U701" s="138"/>
      <c r="V701" s="138"/>
      <c r="W701" s="138"/>
      <c r="X701" s="138"/>
      <c r="Y701" s="138"/>
      <c r="Z701" s="138"/>
    </row>
    <row r="702" ht="12.75" hidden="1" customHeight="1">
      <c r="A702" s="141"/>
      <c r="B702" s="142"/>
      <c r="C702" s="142"/>
      <c r="D702" s="143"/>
      <c r="E702" s="144"/>
      <c r="F702" s="145"/>
      <c r="G702" s="144"/>
      <c r="H702" s="145"/>
      <c r="I702" s="143"/>
      <c r="J702" s="144"/>
      <c r="K702" s="144"/>
      <c r="L702" s="144"/>
      <c r="M702" s="146"/>
      <c r="N702" s="138"/>
      <c r="O702" s="138"/>
      <c r="P702" s="138"/>
      <c r="Q702" s="138"/>
      <c r="R702" s="138"/>
      <c r="S702" s="138"/>
      <c r="T702" s="138"/>
      <c r="U702" s="138"/>
      <c r="V702" s="138"/>
      <c r="W702" s="138"/>
      <c r="X702" s="138"/>
      <c r="Y702" s="138"/>
      <c r="Z702" s="138"/>
    </row>
    <row r="703" ht="12.75" hidden="1" customHeight="1">
      <c r="A703" s="141"/>
      <c r="B703" s="142"/>
      <c r="C703" s="142"/>
      <c r="D703" s="143"/>
      <c r="E703" s="144"/>
      <c r="F703" s="145"/>
      <c r="G703" s="144"/>
      <c r="H703" s="145"/>
      <c r="I703" s="143"/>
      <c r="J703" s="144"/>
      <c r="K703" s="144"/>
      <c r="L703" s="144"/>
      <c r="M703" s="146"/>
      <c r="N703" s="138"/>
      <c r="O703" s="138"/>
      <c r="P703" s="138"/>
      <c r="Q703" s="138"/>
      <c r="R703" s="138"/>
      <c r="S703" s="138"/>
      <c r="T703" s="138"/>
      <c r="U703" s="138"/>
      <c r="V703" s="138"/>
      <c r="W703" s="138"/>
      <c r="X703" s="138"/>
      <c r="Y703" s="138"/>
      <c r="Z703" s="138"/>
    </row>
    <row r="704" ht="12.75" hidden="1" customHeight="1">
      <c r="A704" s="141"/>
      <c r="B704" s="142"/>
      <c r="C704" s="142"/>
      <c r="D704" s="143"/>
      <c r="E704" s="144"/>
      <c r="F704" s="145"/>
      <c r="G704" s="144"/>
      <c r="H704" s="145"/>
      <c r="I704" s="143"/>
      <c r="J704" s="144"/>
      <c r="K704" s="144"/>
      <c r="L704" s="144"/>
      <c r="M704" s="146"/>
      <c r="N704" s="138"/>
      <c r="O704" s="138"/>
      <c r="P704" s="138"/>
      <c r="Q704" s="138"/>
      <c r="R704" s="138"/>
      <c r="S704" s="138"/>
      <c r="T704" s="138"/>
      <c r="U704" s="138"/>
      <c r="V704" s="138"/>
      <c r="W704" s="138"/>
      <c r="X704" s="138"/>
      <c r="Y704" s="138"/>
      <c r="Z704" s="138"/>
    </row>
    <row r="705" ht="12.75" hidden="1" customHeight="1">
      <c r="A705" s="141"/>
      <c r="B705" s="142"/>
      <c r="C705" s="142"/>
      <c r="D705" s="143"/>
      <c r="E705" s="144"/>
      <c r="F705" s="145"/>
      <c r="G705" s="144"/>
      <c r="H705" s="145"/>
      <c r="I705" s="143"/>
      <c r="J705" s="144"/>
      <c r="K705" s="144"/>
      <c r="L705" s="144"/>
      <c r="M705" s="146"/>
      <c r="N705" s="138"/>
      <c r="O705" s="138"/>
      <c r="P705" s="138"/>
      <c r="Q705" s="138"/>
      <c r="R705" s="138"/>
      <c r="S705" s="138"/>
      <c r="T705" s="138"/>
      <c r="U705" s="138"/>
      <c r="V705" s="138"/>
      <c r="W705" s="138"/>
      <c r="X705" s="138"/>
      <c r="Y705" s="138"/>
      <c r="Z705" s="138"/>
    </row>
    <row r="706" ht="12.75" hidden="1" customHeight="1">
      <c r="A706" s="141"/>
      <c r="B706" s="142"/>
      <c r="C706" s="142"/>
      <c r="D706" s="143"/>
      <c r="E706" s="144"/>
      <c r="F706" s="145"/>
      <c r="G706" s="144"/>
      <c r="H706" s="145"/>
      <c r="I706" s="143"/>
      <c r="J706" s="144"/>
      <c r="K706" s="144"/>
      <c r="L706" s="144"/>
      <c r="M706" s="146"/>
      <c r="N706" s="138"/>
      <c r="O706" s="138"/>
      <c r="P706" s="138"/>
      <c r="Q706" s="138"/>
      <c r="R706" s="138"/>
      <c r="S706" s="138"/>
      <c r="T706" s="138"/>
      <c r="U706" s="138"/>
      <c r="V706" s="138"/>
      <c r="W706" s="138"/>
      <c r="X706" s="138"/>
      <c r="Y706" s="138"/>
      <c r="Z706" s="138"/>
    </row>
    <row r="707" ht="12.75" hidden="1" customHeight="1">
      <c r="A707" s="141"/>
      <c r="B707" s="142"/>
      <c r="C707" s="142"/>
      <c r="D707" s="143"/>
      <c r="E707" s="144"/>
      <c r="F707" s="145"/>
      <c r="G707" s="144"/>
      <c r="H707" s="145"/>
      <c r="I707" s="143"/>
      <c r="J707" s="144"/>
      <c r="K707" s="144"/>
      <c r="L707" s="144"/>
      <c r="M707" s="146"/>
      <c r="N707" s="138"/>
      <c r="O707" s="138"/>
      <c r="P707" s="138"/>
      <c r="Q707" s="138"/>
      <c r="R707" s="138"/>
      <c r="S707" s="138"/>
      <c r="T707" s="138"/>
      <c r="U707" s="138"/>
      <c r="V707" s="138"/>
      <c r="W707" s="138"/>
      <c r="X707" s="138"/>
      <c r="Y707" s="138"/>
      <c r="Z707" s="138"/>
    </row>
    <row r="708" ht="12.75" hidden="1" customHeight="1">
      <c r="A708" s="141"/>
      <c r="B708" s="142"/>
      <c r="C708" s="142"/>
      <c r="D708" s="143"/>
      <c r="E708" s="144"/>
      <c r="F708" s="145"/>
      <c r="G708" s="144"/>
      <c r="H708" s="145"/>
      <c r="I708" s="143"/>
      <c r="J708" s="144"/>
      <c r="K708" s="144"/>
      <c r="L708" s="144"/>
      <c r="M708" s="146"/>
      <c r="N708" s="138"/>
      <c r="O708" s="138"/>
      <c r="P708" s="138"/>
      <c r="Q708" s="138"/>
      <c r="R708" s="138"/>
      <c r="S708" s="138"/>
      <c r="T708" s="138"/>
      <c r="U708" s="138"/>
      <c r="V708" s="138"/>
      <c r="W708" s="138"/>
      <c r="X708" s="138"/>
      <c r="Y708" s="138"/>
      <c r="Z708" s="138"/>
    </row>
    <row r="709" ht="12.75" hidden="1" customHeight="1">
      <c r="A709" s="141"/>
      <c r="B709" s="142"/>
      <c r="C709" s="142"/>
      <c r="D709" s="143"/>
      <c r="E709" s="144"/>
      <c r="F709" s="145"/>
      <c r="G709" s="144"/>
      <c r="H709" s="145"/>
      <c r="I709" s="143"/>
      <c r="J709" s="144"/>
      <c r="K709" s="144"/>
      <c r="L709" s="144"/>
      <c r="M709" s="146"/>
      <c r="N709" s="138"/>
      <c r="O709" s="138"/>
      <c r="P709" s="138"/>
      <c r="Q709" s="138"/>
      <c r="R709" s="138"/>
      <c r="S709" s="138"/>
      <c r="T709" s="138"/>
      <c r="U709" s="138"/>
      <c r="V709" s="138"/>
      <c r="W709" s="138"/>
      <c r="X709" s="138"/>
      <c r="Y709" s="138"/>
      <c r="Z709" s="138"/>
    </row>
    <row r="710" ht="12.75" hidden="1" customHeight="1">
      <c r="A710" s="141"/>
      <c r="B710" s="142"/>
      <c r="C710" s="142"/>
      <c r="D710" s="143"/>
      <c r="E710" s="144"/>
      <c r="F710" s="145"/>
      <c r="G710" s="144"/>
      <c r="H710" s="145"/>
      <c r="I710" s="143"/>
      <c r="J710" s="144"/>
      <c r="K710" s="144"/>
      <c r="L710" s="144"/>
      <c r="M710" s="146"/>
      <c r="N710" s="138"/>
      <c r="O710" s="138"/>
      <c r="P710" s="138"/>
      <c r="Q710" s="138"/>
      <c r="R710" s="138"/>
      <c r="S710" s="138"/>
      <c r="T710" s="138"/>
      <c r="U710" s="138"/>
      <c r="V710" s="138"/>
      <c r="W710" s="138"/>
      <c r="X710" s="138"/>
      <c r="Y710" s="138"/>
      <c r="Z710" s="138"/>
    </row>
    <row r="711" ht="12.75" hidden="1" customHeight="1">
      <c r="A711" s="141"/>
      <c r="B711" s="142"/>
      <c r="C711" s="142"/>
      <c r="D711" s="143"/>
      <c r="E711" s="144"/>
      <c r="F711" s="145"/>
      <c r="G711" s="144"/>
      <c r="H711" s="145"/>
      <c r="I711" s="143"/>
      <c r="J711" s="144"/>
      <c r="K711" s="144"/>
      <c r="L711" s="144"/>
      <c r="M711" s="146"/>
      <c r="N711" s="138"/>
      <c r="O711" s="138"/>
      <c r="P711" s="138"/>
      <c r="Q711" s="138"/>
      <c r="R711" s="138"/>
      <c r="S711" s="138"/>
      <c r="T711" s="138"/>
      <c r="U711" s="138"/>
      <c r="V711" s="138"/>
      <c r="W711" s="138"/>
      <c r="X711" s="138"/>
      <c r="Y711" s="138"/>
      <c r="Z711" s="138"/>
    </row>
    <row r="712" ht="12.75" hidden="1" customHeight="1">
      <c r="A712" s="141"/>
      <c r="B712" s="142"/>
      <c r="C712" s="142"/>
      <c r="D712" s="143"/>
      <c r="E712" s="144"/>
      <c r="F712" s="145"/>
      <c r="G712" s="144"/>
      <c r="H712" s="145"/>
      <c r="I712" s="143"/>
      <c r="J712" s="144"/>
      <c r="K712" s="144"/>
      <c r="L712" s="144"/>
      <c r="M712" s="146"/>
      <c r="N712" s="138"/>
      <c r="O712" s="138"/>
      <c r="P712" s="138"/>
      <c r="Q712" s="138"/>
      <c r="R712" s="138"/>
      <c r="S712" s="138"/>
      <c r="T712" s="138"/>
      <c r="U712" s="138"/>
      <c r="V712" s="138"/>
      <c r="W712" s="138"/>
      <c r="X712" s="138"/>
      <c r="Y712" s="138"/>
      <c r="Z712" s="138"/>
    </row>
    <row r="713" ht="12.75" hidden="1" customHeight="1">
      <c r="A713" s="141"/>
      <c r="B713" s="142"/>
      <c r="C713" s="142"/>
      <c r="D713" s="143"/>
      <c r="E713" s="144"/>
      <c r="F713" s="145"/>
      <c r="G713" s="144"/>
      <c r="H713" s="145"/>
      <c r="I713" s="143"/>
      <c r="J713" s="144"/>
      <c r="K713" s="144"/>
      <c r="L713" s="144"/>
      <c r="M713" s="146"/>
      <c r="N713" s="138"/>
      <c r="O713" s="138"/>
      <c r="P713" s="138"/>
      <c r="Q713" s="138"/>
      <c r="R713" s="138"/>
      <c r="S713" s="138"/>
      <c r="T713" s="138"/>
      <c r="U713" s="138"/>
      <c r="V713" s="138"/>
      <c r="W713" s="138"/>
      <c r="X713" s="138"/>
      <c r="Y713" s="138"/>
      <c r="Z713" s="138"/>
    </row>
    <row r="714" ht="12.75" hidden="1" customHeight="1">
      <c r="A714" s="141"/>
      <c r="B714" s="142"/>
      <c r="C714" s="142"/>
      <c r="D714" s="143"/>
      <c r="E714" s="144"/>
      <c r="F714" s="145"/>
      <c r="G714" s="144"/>
      <c r="H714" s="145"/>
      <c r="I714" s="143"/>
      <c r="J714" s="144"/>
      <c r="K714" s="144"/>
      <c r="L714" s="144"/>
      <c r="M714" s="146"/>
      <c r="N714" s="138"/>
      <c r="O714" s="138"/>
      <c r="P714" s="138"/>
      <c r="Q714" s="138"/>
      <c r="R714" s="138"/>
      <c r="S714" s="138"/>
      <c r="T714" s="138"/>
      <c r="U714" s="138"/>
      <c r="V714" s="138"/>
      <c r="W714" s="138"/>
      <c r="X714" s="138"/>
      <c r="Y714" s="138"/>
      <c r="Z714" s="138"/>
    </row>
    <row r="715" ht="12.75" hidden="1" customHeight="1">
      <c r="A715" s="141"/>
      <c r="B715" s="142"/>
      <c r="C715" s="142"/>
      <c r="D715" s="143"/>
      <c r="E715" s="144"/>
      <c r="F715" s="145"/>
      <c r="G715" s="144"/>
      <c r="H715" s="145"/>
      <c r="I715" s="143"/>
      <c r="J715" s="144"/>
      <c r="K715" s="144"/>
      <c r="L715" s="144"/>
      <c r="M715" s="146"/>
      <c r="N715" s="138"/>
      <c r="O715" s="138"/>
      <c r="P715" s="138"/>
      <c r="Q715" s="138"/>
      <c r="R715" s="138"/>
      <c r="S715" s="138"/>
      <c r="T715" s="138"/>
      <c r="U715" s="138"/>
      <c r="V715" s="138"/>
      <c r="W715" s="138"/>
      <c r="X715" s="138"/>
      <c r="Y715" s="138"/>
      <c r="Z715" s="138"/>
    </row>
    <row r="716" ht="12.75" hidden="1" customHeight="1">
      <c r="A716" s="141"/>
      <c r="B716" s="142"/>
      <c r="C716" s="142"/>
      <c r="D716" s="143"/>
      <c r="E716" s="144"/>
      <c r="F716" s="145"/>
      <c r="G716" s="144"/>
      <c r="H716" s="145"/>
      <c r="I716" s="143"/>
      <c r="J716" s="144"/>
      <c r="K716" s="144"/>
      <c r="L716" s="144"/>
      <c r="M716" s="146"/>
      <c r="N716" s="138"/>
      <c r="O716" s="138"/>
      <c r="P716" s="138"/>
      <c r="Q716" s="138"/>
      <c r="R716" s="138"/>
      <c r="S716" s="138"/>
      <c r="T716" s="138"/>
      <c r="U716" s="138"/>
      <c r="V716" s="138"/>
      <c r="W716" s="138"/>
      <c r="X716" s="138"/>
      <c r="Y716" s="138"/>
      <c r="Z716" s="138"/>
    </row>
    <row r="717" ht="12.75" hidden="1" customHeight="1">
      <c r="A717" s="141"/>
      <c r="B717" s="142"/>
      <c r="C717" s="142"/>
      <c r="D717" s="143"/>
      <c r="E717" s="144"/>
      <c r="F717" s="145"/>
      <c r="G717" s="144"/>
      <c r="H717" s="145"/>
      <c r="I717" s="143"/>
      <c r="J717" s="144"/>
      <c r="K717" s="144"/>
      <c r="L717" s="144"/>
      <c r="M717" s="146"/>
      <c r="N717" s="138"/>
      <c r="O717" s="138"/>
      <c r="P717" s="138"/>
      <c r="Q717" s="138"/>
      <c r="R717" s="138"/>
      <c r="S717" s="138"/>
      <c r="T717" s="138"/>
      <c r="U717" s="138"/>
      <c r="V717" s="138"/>
      <c r="W717" s="138"/>
      <c r="X717" s="138"/>
      <c r="Y717" s="138"/>
      <c r="Z717" s="138"/>
    </row>
    <row r="718" ht="12.75" hidden="1" customHeight="1">
      <c r="A718" s="141"/>
      <c r="B718" s="142"/>
      <c r="C718" s="142"/>
      <c r="D718" s="143"/>
      <c r="E718" s="144"/>
      <c r="F718" s="145"/>
      <c r="G718" s="144"/>
      <c r="H718" s="145"/>
      <c r="I718" s="143"/>
      <c r="J718" s="144"/>
      <c r="K718" s="144"/>
      <c r="L718" s="144"/>
      <c r="M718" s="146"/>
      <c r="N718" s="138"/>
      <c r="O718" s="138"/>
      <c r="P718" s="138"/>
      <c r="Q718" s="138"/>
      <c r="R718" s="138"/>
      <c r="S718" s="138"/>
      <c r="T718" s="138"/>
      <c r="U718" s="138"/>
      <c r="V718" s="138"/>
      <c r="W718" s="138"/>
      <c r="X718" s="138"/>
      <c r="Y718" s="138"/>
      <c r="Z718" s="138"/>
    </row>
    <row r="719" ht="12.75" hidden="1" customHeight="1">
      <c r="A719" s="141"/>
      <c r="B719" s="142"/>
      <c r="C719" s="142"/>
      <c r="D719" s="143"/>
      <c r="E719" s="144"/>
      <c r="F719" s="145"/>
      <c r="G719" s="144"/>
      <c r="H719" s="145"/>
      <c r="I719" s="143"/>
      <c r="J719" s="144"/>
      <c r="K719" s="144"/>
      <c r="L719" s="144"/>
      <c r="M719" s="146"/>
      <c r="N719" s="138"/>
      <c r="O719" s="138"/>
      <c r="P719" s="138"/>
      <c r="Q719" s="138"/>
      <c r="R719" s="138"/>
      <c r="S719" s="138"/>
      <c r="T719" s="138"/>
      <c r="U719" s="138"/>
      <c r="V719" s="138"/>
      <c r="W719" s="138"/>
      <c r="X719" s="138"/>
      <c r="Y719" s="138"/>
      <c r="Z719" s="138"/>
    </row>
    <row r="720" ht="12.75" hidden="1" customHeight="1">
      <c r="A720" s="141"/>
      <c r="B720" s="142"/>
      <c r="C720" s="142"/>
      <c r="D720" s="143"/>
      <c r="E720" s="144"/>
      <c r="F720" s="145"/>
      <c r="G720" s="144"/>
      <c r="H720" s="145"/>
      <c r="I720" s="143"/>
      <c r="J720" s="144"/>
      <c r="K720" s="144"/>
      <c r="L720" s="144"/>
      <c r="M720" s="146"/>
      <c r="N720" s="138"/>
      <c r="O720" s="138"/>
      <c r="P720" s="138"/>
      <c r="Q720" s="138"/>
      <c r="R720" s="138"/>
      <c r="S720" s="138"/>
      <c r="T720" s="138"/>
      <c r="U720" s="138"/>
      <c r="V720" s="138"/>
      <c r="W720" s="138"/>
      <c r="X720" s="138"/>
      <c r="Y720" s="138"/>
      <c r="Z720" s="138"/>
    </row>
    <row r="721" ht="12.75" hidden="1" customHeight="1">
      <c r="A721" s="141"/>
      <c r="B721" s="142"/>
      <c r="C721" s="142"/>
      <c r="D721" s="143"/>
      <c r="E721" s="144"/>
      <c r="F721" s="145"/>
      <c r="G721" s="144"/>
      <c r="H721" s="145"/>
      <c r="I721" s="143"/>
      <c r="J721" s="144"/>
      <c r="K721" s="144"/>
      <c r="L721" s="144"/>
      <c r="M721" s="146"/>
      <c r="N721" s="138"/>
      <c r="O721" s="138"/>
      <c r="P721" s="138"/>
      <c r="Q721" s="138"/>
      <c r="R721" s="138"/>
      <c r="S721" s="138"/>
      <c r="T721" s="138"/>
      <c r="U721" s="138"/>
      <c r="V721" s="138"/>
      <c r="W721" s="138"/>
      <c r="X721" s="138"/>
      <c r="Y721" s="138"/>
      <c r="Z721" s="138"/>
    </row>
    <row r="722" ht="12.75" hidden="1" customHeight="1">
      <c r="A722" s="141"/>
      <c r="B722" s="142"/>
      <c r="C722" s="142"/>
      <c r="D722" s="143"/>
      <c r="E722" s="144"/>
      <c r="F722" s="145"/>
      <c r="G722" s="144"/>
      <c r="H722" s="145"/>
      <c r="I722" s="143"/>
      <c r="J722" s="144"/>
      <c r="K722" s="144"/>
      <c r="L722" s="144"/>
      <c r="M722" s="146"/>
      <c r="N722" s="138"/>
      <c r="O722" s="138"/>
      <c r="P722" s="138"/>
      <c r="Q722" s="138"/>
      <c r="R722" s="138"/>
      <c r="S722" s="138"/>
      <c r="T722" s="138"/>
      <c r="U722" s="138"/>
      <c r="V722" s="138"/>
      <c r="W722" s="138"/>
      <c r="X722" s="138"/>
      <c r="Y722" s="138"/>
      <c r="Z722" s="138"/>
    </row>
    <row r="723" ht="12.75" hidden="1" customHeight="1">
      <c r="A723" s="141"/>
      <c r="B723" s="142"/>
      <c r="C723" s="142"/>
      <c r="D723" s="143"/>
      <c r="E723" s="144"/>
      <c r="F723" s="145"/>
      <c r="G723" s="144"/>
      <c r="H723" s="145"/>
      <c r="I723" s="143"/>
      <c r="J723" s="144"/>
      <c r="K723" s="144"/>
      <c r="L723" s="144"/>
      <c r="M723" s="146"/>
      <c r="N723" s="138"/>
      <c r="O723" s="138"/>
      <c r="P723" s="138"/>
      <c r="Q723" s="138"/>
      <c r="R723" s="138"/>
      <c r="S723" s="138"/>
      <c r="T723" s="138"/>
      <c r="U723" s="138"/>
      <c r="V723" s="138"/>
      <c r="W723" s="138"/>
      <c r="X723" s="138"/>
      <c r="Y723" s="138"/>
      <c r="Z723" s="138"/>
    </row>
    <row r="724" ht="12.75" hidden="1" customHeight="1">
      <c r="A724" s="141"/>
      <c r="B724" s="142"/>
      <c r="C724" s="142"/>
      <c r="D724" s="143"/>
      <c r="E724" s="144"/>
      <c r="F724" s="145"/>
      <c r="G724" s="144"/>
      <c r="H724" s="145"/>
      <c r="I724" s="143"/>
      <c r="J724" s="144"/>
      <c r="K724" s="144"/>
      <c r="L724" s="144"/>
      <c r="M724" s="146"/>
      <c r="N724" s="138"/>
      <c r="O724" s="138"/>
      <c r="P724" s="138"/>
      <c r="Q724" s="138"/>
      <c r="R724" s="138"/>
      <c r="S724" s="138"/>
      <c r="T724" s="138"/>
      <c r="U724" s="138"/>
      <c r="V724" s="138"/>
      <c r="W724" s="138"/>
      <c r="X724" s="138"/>
      <c r="Y724" s="138"/>
      <c r="Z724" s="138"/>
    </row>
    <row r="725" ht="12.75" hidden="1" customHeight="1">
      <c r="A725" s="141"/>
      <c r="B725" s="142"/>
      <c r="C725" s="142"/>
      <c r="D725" s="143"/>
      <c r="E725" s="144"/>
      <c r="F725" s="145"/>
      <c r="G725" s="144"/>
      <c r="H725" s="145"/>
      <c r="I725" s="143"/>
      <c r="J725" s="144"/>
      <c r="K725" s="144"/>
      <c r="L725" s="144"/>
      <c r="M725" s="146"/>
      <c r="N725" s="138"/>
      <c r="O725" s="138"/>
      <c r="P725" s="138"/>
      <c r="Q725" s="138"/>
      <c r="R725" s="138"/>
      <c r="S725" s="138"/>
      <c r="T725" s="138"/>
      <c r="U725" s="138"/>
      <c r="V725" s="138"/>
      <c r="W725" s="138"/>
      <c r="X725" s="138"/>
      <c r="Y725" s="138"/>
      <c r="Z725" s="138"/>
    </row>
    <row r="726" ht="12.75" hidden="1" customHeight="1">
      <c r="A726" s="141"/>
      <c r="B726" s="142"/>
      <c r="C726" s="142"/>
      <c r="D726" s="143"/>
      <c r="E726" s="144"/>
      <c r="F726" s="145"/>
      <c r="G726" s="144"/>
      <c r="H726" s="145"/>
      <c r="I726" s="143"/>
      <c r="J726" s="144"/>
      <c r="K726" s="144"/>
      <c r="L726" s="144"/>
      <c r="M726" s="146"/>
      <c r="N726" s="138"/>
      <c r="O726" s="138"/>
      <c r="P726" s="138"/>
      <c r="Q726" s="138"/>
      <c r="R726" s="138"/>
      <c r="S726" s="138"/>
      <c r="T726" s="138"/>
      <c r="U726" s="138"/>
      <c r="V726" s="138"/>
      <c r="W726" s="138"/>
      <c r="X726" s="138"/>
      <c r="Y726" s="138"/>
      <c r="Z726" s="138"/>
    </row>
    <row r="727" ht="12.75" hidden="1" customHeight="1">
      <c r="A727" s="141"/>
      <c r="B727" s="142"/>
      <c r="C727" s="142"/>
      <c r="D727" s="143"/>
      <c r="E727" s="144"/>
      <c r="F727" s="145"/>
      <c r="G727" s="144"/>
      <c r="H727" s="145"/>
      <c r="I727" s="143"/>
      <c r="J727" s="144"/>
      <c r="K727" s="144"/>
      <c r="L727" s="144"/>
      <c r="M727" s="146"/>
      <c r="N727" s="138"/>
      <c r="O727" s="138"/>
      <c r="P727" s="138"/>
      <c r="Q727" s="138"/>
      <c r="R727" s="138"/>
      <c r="S727" s="138"/>
      <c r="T727" s="138"/>
      <c r="U727" s="138"/>
      <c r="V727" s="138"/>
      <c r="W727" s="138"/>
      <c r="X727" s="138"/>
      <c r="Y727" s="138"/>
      <c r="Z727" s="138"/>
    </row>
    <row r="728" ht="12.75" hidden="1" customHeight="1">
      <c r="A728" s="141"/>
      <c r="B728" s="142"/>
      <c r="C728" s="142"/>
      <c r="D728" s="143"/>
      <c r="E728" s="144"/>
      <c r="F728" s="145"/>
      <c r="G728" s="144"/>
      <c r="H728" s="145"/>
      <c r="I728" s="143"/>
      <c r="J728" s="144"/>
      <c r="K728" s="144"/>
      <c r="L728" s="144"/>
      <c r="M728" s="146"/>
      <c r="N728" s="138"/>
      <c r="O728" s="138"/>
      <c r="P728" s="138"/>
      <c r="Q728" s="138"/>
      <c r="R728" s="138"/>
      <c r="S728" s="138"/>
      <c r="T728" s="138"/>
      <c r="U728" s="138"/>
      <c r="V728" s="138"/>
      <c r="W728" s="138"/>
      <c r="X728" s="138"/>
      <c r="Y728" s="138"/>
      <c r="Z728" s="138"/>
    </row>
    <row r="729" ht="12.75" hidden="1" customHeight="1">
      <c r="A729" s="141"/>
      <c r="B729" s="142"/>
      <c r="C729" s="142"/>
      <c r="D729" s="143"/>
      <c r="E729" s="144"/>
      <c r="F729" s="145"/>
      <c r="G729" s="144"/>
      <c r="H729" s="145"/>
      <c r="I729" s="143"/>
      <c r="J729" s="144"/>
      <c r="K729" s="144"/>
      <c r="L729" s="144"/>
      <c r="M729" s="146"/>
      <c r="N729" s="138"/>
      <c r="O729" s="138"/>
      <c r="P729" s="138"/>
      <c r="Q729" s="138"/>
      <c r="R729" s="138"/>
      <c r="S729" s="138"/>
      <c r="T729" s="138"/>
      <c r="U729" s="138"/>
      <c r="V729" s="138"/>
      <c r="W729" s="138"/>
      <c r="X729" s="138"/>
      <c r="Y729" s="138"/>
      <c r="Z729" s="138"/>
    </row>
    <row r="730" ht="12.75" hidden="1" customHeight="1">
      <c r="A730" s="141"/>
      <c r="B730" s="142"/>
      <c r="C730" s="142"/>
      <c r="D730" s="143"/>
      <c r="E730" s="144"/>
      <c r="F730" s="145"/>
      <c r="G730" s="144"/>
      <c r="H730" s="145"/>
      <c r="I730" s="143"/>
      <c r="J730" s="144"/>
      <c r="K730" s="144"/>
      <c r="L730" s="144"/>
      <c r="M730" s="146"/>
      <c r="N730" s="138"/>
      <c r="O730" s="138"/>
      <c r="P730" s="138"/>
      <c r="Q730" s="138"/>
      <c r="R730" s="138"/>
      <c r="S730" s="138"/>
      <c r="T730" s="138"/>
      <c r="U730" s="138"/>
      <c r="V730" s="138"/>
      <c r="W730" s="138"/>
      <c r="X730" s="138"/>
      <c r="Y730" s="138"/>
      <c r="Z730" s="138"/>
    </row>
    <row r="731" ht="12.75" hidden="1" customHeight="1">
      <c r="A731" s="141"/>
      <c r="B731" s="142"/>
      <c r="C731" s="142"/>
      <c r="D731" s="143"/>
      <c r="E731" s="144"/>
      <c r="F731" s="145"/>
      <c r="G731" s="144"/>
      <c r="H731" s="145"/>
      <c r="I731" s="143"/>
      <c r="J731" s="144"/>
      <c r="K731" s="144"/>
      <c r="L731" s="144"/>
      <c r="M731" s="146"/>
      <c r="N731" s="138"/>
      <c r="O731" s="138"/>
      <c r="P731" s="138"/>
      <c r="Q731" s="138"/>
      <c r="R731" s="138"/>
      <c r="S731" s="138"/>
      <c r="T731" s="138"/>
      <c r="U731" s="138"/>
      <c r="V731" s="138"/>
      <c r="W731" s="138"/>
      <c r="X731" s="138"/>
      <c r="Y731" s="138"/>
      <c r="Z731" s="138"/>
    </row>
    <row r="732" ht="12.75" hidden="1" customHeight="1">
      <c r="A732" s="141"/>
      <c r="B732" s="142"/>
      <c r="C732" s="142"/>
      <c r="D732" s="143"/>
      <c r="E732" s="144"/>
      <c r="F732" s="145"/>
      <c r="G732" s="144"/>
      <c r="H732" s="145"/>
      <c r="I732" s="143"/>
      <c r="J732" s="144"/>
      <c r="K732" s="144"/>
      <c r="L732" s="144"/>
      <c r="M732" s="146"/>
      <c r="N732" s="138"/>
      <c r="O732" s="138"/>
      <c r="P732" s="138"/>
      <c r="Q732" s="138"/>
      <c r="R732" s="138"/>
      <c r="S732" s="138"/>
      <c r="T732" s="138"/>
      <c r="U732" s="138"/>
      <c r="V732" s="138"/>
      <c r="W732" s="138"/>
      <c r="X732" s="138"/>
      <c r="Y732" s="138"/>
      <c r="Z732" s="138"/>
    </row>
    <row r="733" ht="12.75" hidden="1" customHeight="1">
      <c r="A733" s="141"/>
      <c r="B733" s="142"/>
      <c r="C733" s="142"/>
      <c r="D733" s="143"/>
      <c r="E733" s="144"/>
      <c r="F733" s="145"/>
      <c r="G733" s="144"/>
      <c r="H733" s="145"/>
      <c r="I733" s="143"/>
      <c r="J733" s="144"/>
      <c r="K733" s="144"/>
      <c r="L733" s="144"/>
      <c r="M733" s="146"/>
      <c r="N733" s="138"/>
      <c r="O733" s="138"/>
      <c r="P733" s="138"/>
      <c r="Q733" s="138"/>
      <c r="R733" s="138"/>
      <c r="S733" s="138"/>
      <c r="T733" s="138"/>
      <c r="U733" s="138"/>
      <c r="V733" s="138"/>
      <c r="W733" s="138"/>
      <c r="X733" s="138"/>
      <c r="Y733" s="138"/>
      <c r="Z733" s="138"/>
    </row>
    <row r="734" ht="12.75" hidden="1" customHeight="1">
      <c r="A734" s="141"/>
      <c r="B734" s="142"/>
      <c r="C734" s="142"/>
      <c r="D734" s="143"/>
      <c r="E734" s="144"/>
      <c r="F734" s="145"/>
      <c r="G734" s="144"/>
      <c r="H734" s="145"/>
      <c r="I734" s="143"/>
      <c r="J734" s="144"/>
      <c r="K734" s="144"/>
      <c r="L734" s="144"/>
      <c r="M734" s="146"/>
      <c r="N734" s="138"/>
      <c r="O734" s="138"/>
      <c r="P734" s="138"/>
      <c r="Q734" s="138"/>
      <c r="R734" s="138"/>
      <c r="S734" s="138"/>
      <c r="T734" s="138"/>
      <c r="U734" s="138"/>
      <c r="V734" s="138"/>
      <c r="W734" s="138"/>
      <c r="X734" s="138"/>
      <c r="Y734" s="138"/>
      <c r="Z734" s="138"/>
    </row>
    <row r="735" ht="12.75" hidden="1" customHeight="1">
      <c r="A735" s="141"/>
      <c r="B735" s="142"/>
      <c r="C735" s="142"/>
      <c r="D735" s="143"/>
      <c r="E735" s="144"/>
      <c r="F735" s="145"/>
      <c r="G735" s="144"/>
      <c r="H735" s="145"/>
      <c r="I735" s="143"/>
      <c r="J735" s="144"/>
      <c r="K735" s="144"/>
      <c r="L735" s="144"/>
      <c r="M735" s="146"/>
      <c r="N735" s="138"/>
      <c r="O735" s="138"/>
      <c r="P735" s="138"/>
      <c r="Q735" s="138"/>
      <c r="R735" s="138"/>
      <c r="S735" s="138"/>
      <c r="T735" s="138"/>
      <c r="U735" s="138"/>
      <c r="V735" s="138"/>
      <c r="W735" s="138"/>
      <c r="X735" s="138"/>
      <c r="Y735" s="138"/>
      <c r="Z735" s="138"/>
    </row>
    <row r="736" ht="12.75" hidden="1" customHeight="1">
      <c r="A736" s="141"/>
      <c r="B736" s="142"/>
      <c r="C736" s="142"/>
      <c r="D736" s="143"/>
      <c r="E736" s="144"/>
      <c r="F736" s="145"/>
      <c r="G736" s="144"/>
      <c r="H736" s="145"/>
      <c r="I736" s="143"/>
      <c r="J736" s="144"/>
      <c r="K736" s="144"/>
      <c r="L736" s="144"/>
      <c r="M736" s="146"/>
      <c r="N736" s="138"/>
      <c r="O736" s="138"/>
      <c r="P736" s="138"/>
      <c r="Q736" s="138"/>
      <c r="R736" s="138"/>
      <c r="S736" s="138"/>
      <c r="T736" s="138"/>
      <c r="U736" s="138"/>
      <c r="V736" s="138"/>
      <c r="W736" s="138"/>
      <c r="X736" s="138"/>
      <c r="Y736" s="138"/>
      <c r="Z736" s="138"/>
    </row>
    <row r="737" ht="12.75" hidden="1" customHeight="1">
      <c r="A737" s="141"/>
      <c r="B737" s="142"/>
      <c r="C737" s="142"/>
      <c r="D737" s="143"/>
      <c r="E737" s="144"/>
      <c r="F737" s="145"/>
      <c r="G737" s="144"/>
      <c r="H737" s="145"/>
      <c r="I737" s="143"/>
      <c r="J737" s="144"/>
      <c r="K737" s="144"/>
      <c r="L737" s="144"/>
      <c r="M737" s="146"/>
      <c r="N737" s="138"/>
      <c r="O737" s="138"/>
      <c r="P737" s="138"/>
      <c r="Q737" s="138"/>
      <c r="R737" s="138"/>
      <c r="S737" s="138"/>
      <c r="T737" s="138"/>
      <c r="U737" s="138"/>
      <c r="V737" s="138"/>
      <c r="W737" s="138"/>
      <c r="X737" s="138"/>
      <c r="Y737" s="138"/>
      <c r="Z737" s="138"/>
    </row>
    <row r="738" ht="12.75" hidden="1" customHeight="1">
      <c r="A738" s="141"/>
      <c r="B738" s="142"/>
      <c r="C738" s="142"/>
      <c r="D738" s="143"/>
      <c r="E738" s="144"/>
      <c r="F738" s="145"/>
      <c r="G738" s="144"/>
      <c r="H738" s="145"/>
      <c r="I738" s="143"/>
      <c r="J738" s="144"/>
      <c r="K738" s="144"/>
      <c r="L738" s="144"/>
      <c r="M738" s="146"/>
      <c r="N738" s="138"/>
      <c r="O738" s="138"/>
      <c r="P738" s="138"/>
      <c r="Q738" s="138"/>
      <c r="R738" s="138"/>
      <c r="S738" s="138"/>
      <c r="T738" s="138"/>
      <c r="U738" s="138"/>
      <c r="V738" s="138"/>
      <c r="W738" s="138"/>
      <c r="X738" s="138"/>
      <c r="Y738" s="138"/>
      <c r="Z738" s="138"/>
    </row>
    <row r="739" ht="12.75" hidden="1" customHeight="1">
      <c r="A739" s="141"/>
      <c r="B739" s="142"/>
      <c r="C739" s="142"/>
      <c r="D739" s="143"/>
      <c r="E739" s="144"/>
      <c r="F739" s="145"/>
      <c r="G739" s="144"/>
      <c r="H739" s="145"/>
      <c r="I739" s="143"/>
      <c r="J739" s="144"/>
      <c r="K739" s="144"/>
      <c r="L739" s="144"/>
      <c r="M739" s="146"/>
      <c r="N739" s="138"/>
      <c r="O739" s="138"/>
      <c r="P739" s="138"/>
      <c r="Q739" s="138"/>
      <c r="R739" s="138"/>
      <c r="S739" s="138"/>
      <c r="T739" s="138"/>
      <c r="U739" s="138"/>
      <c r="V739" s="138"/>
      <c r="W739" s="138"/>
      <c r="X739" s="138"/>
      <c r="Y739" s="138"/>
      <c r="Z739" s="138"/>
    </row>
    <row r="740" ht="12.75" hidden="1" customHeight="1">
      <c r="A740" s="141"/>
      <c r="B740" s="142"/>
      <c r="C740" s="142"/>
      <c r="D740" s="143"/>
      <c r="E740" s="144"/>
      <c r="F740" s="145"/>
      <c r="G740" s="144"/>
      <c r="H740" s="145"/>
      <c r="I740" s="143"/>
      <c r="J740" s="144"/>
      <c r="K740" s="144"/>
      <c r="L740" s="144"/>
      <c r="M740" s="146"/>
      <c r="N740" s="138"/>
      <c r="O740" s="138"/>
      <c r="P740" s="138"/>
      <c r="Q740" s="138"/>
      <c r="R740" s="138"/>
      <c r="S740" s="138"/>
      <c r="T740" s="138"/>
      <c r="U740" s="138"/>
      <c r="V740" s="138"/>
      <c r="W740" s="138"/>
      <c r="X740" s="138"/>
      <c r="Y740" s="138"/>
      <c r="Z740" s="138"/>
    </row>
    <row r="741" ht="12.75" hidden="1" customHeight="1">
      <c r="A741" s="141"/>
      <c r="B741" s="142"/>
      <c r="C741" s="142"/>
      <c r="D741" s="143"/>
      <c r="E741" s="144"/>
      <c r="F741" s="145"/>
      <c r="G741" s="144"/>
      <c r="H741" s="145"/>
      <c r="I741" s="143"/>
      <c r="J741" s="144"/>
      <c r="K741" s="144"/>
      <c r="L741" s="144"/>
      <c r="M741" s="146"/>
      <c r="N741" s="138"/>
      <c r="O741" s="138"/>
      <c r="P741" s="138"/>
      <c r="Q741" s="138"/>
      <c r="R741" s="138"/>
      <c r="S741" s="138"/>
      <c r="T741" s="138"/>
      <c r="U741" s="138"/>
      <c r="V741" s="138"/>
      <c r="W741" s="138"/>
      <c r="X741" s="138"/>
      <c r="Y741" s="138"/>
      <c r="Z741" s="138"/>
    </row>
    <row r="742" ht="12.75" hidden="1" customHeight="1">
      <c r="A742" s="141"/>
      <c r="B742" s="142"/>
      <c r="C742" s="142"/>
      <c r="D742" s="143"/>
      <c r="E742" s="144"/>
      <c r="F742" s="145"/>
      <c r="G742" s="144"/>
      <c r="H742" s="145"/>
      <c r="I742" s="143"/>
      <c r="J742" s="144"/>
      <c r="K742" s="144"/>
      <c r="L742" s="144"/>
      <c r="M742" s="146"/>
      <c r="N742" s="138"/>
      <c r="O742" s="138"/>
      <c r="P742" s="138"/>
      <c r="Q742" s="138"/>
      <c r="R742" s="138"/>
      <c r="S742" s="138"/>
      <c r="T742" s="138"/>
      <c r="U742" s="138"/>
      <c r="V742" s="138"/>
      <c r="W742" s="138"/>
      <c r="X742" s="138"/>
      <c r="Y742" s="138"/>
      <c r="Z742" s="138"/>
    </row>
    <row r="743" ht="12.75" hidden="1" customHeight="1">
      <c r="A743" s="141"/>
      <c r="B743" s="142"/>
      <c r="C743" s="142"/>
      <c r="D743" s="143"/>
      <c r="E743" s="144"/>
      <c r="F743" s="145"/>
      <c r="G743" s="144"/>
      <c r="H743" s="145"/>
      <c r="I743" s="143"/>
      <c r="J743" s="144"/>
      <c r="K743" s="144"/>
      <c r="L743" s="144"/>
      <c r="M743" s="146"/>
      <c r="N743" s="138"/>
      <c r="O743" s="138"/>
      <c r="P743" s="138"/>
      <c r="Q743" s="138"/>
      <c r="R743" s="138"/>
      <c r="S743" s="138"/>
      <c r="T743" s="138"/>
      <c r="U743" s="138"/>
      <c r="V743" s="138"/>
      <c r="W743" s="138"/>
      <c r="X743" s="138"/>
      <c r="Y743" s="138"/>
      <c r="Z743" s="138"/>
    </row>
    <row r="744" ht="12.75" hidden="1" customHeight="1">
      <c r="A744" s="141"/>
      <c r="B744" s="142"/>
      <c r="C744" s="142"/>
      <c r="D744" s="143"/>
      <c r="E744" s="144"/>
      <c r="F744" s="145"/>
      <c r="G744" s="144"/>
      <c r="H744" s="145"/>
      <c r="I744" s="143"/>
      <c r="J744" s="144"/>
      <c r="K744" s="144"/>
      <c r="L744" s="144"/>
      <c r="M744" s="146"/>
      <c r="N744" s="138"/>
      <c r="O744" s="138"/>
      <c r="P744" s="138"/>
      <c r="Q744" s="138"/>
      <c r="R744" s="138"/>
      <c r="S744" s="138"/>
      <c r="T744" s="138"/>
      <c r="U744" s="138"/>
      <c r="V744" s="138"/>
      <c r="W744" s="138"/>
      <c r="X744" s="138"/>
      <c r="Y744" s="138"/>
      <c r="Z744" s="138"/>
    </row>
    <row r="745" ht="12.75" hidden="1" customHeight="1">
      <c r="A745" s="141"/>
      <c r="B745" s="142"/>
      <c r="C745" s="142"/>
      <c r="D745" s="143"/>
      <c r="E745" s="144"/>
      <c r="F745" s="145"/>
      <c r="G745" s="144"/>
      <c r="H745" s="145"/>
      <c r="I745" s="143"/>
      <c r="J745" s="144"/>
      <c r="K745" s="144"/>
      <c r="L745" s="144"/>
      <c r="M745" s="146"/>
      <c r="N745" s="138"/>
      <c r="O745" s="138"/>
      <c r="P745" s="138"/>
      <c r="Q745" s="138"/>
      <c r="R745" s="138"/>
      <c r="S745" s="138"/>
      <c r="T745" s="138"/>
      <c r="U745" s="138"/>
      <c r="V745" s="138"/>
      <c r="W745" s="138"/>
      <c r="X745" s="138"/>
      <c r="Y745" s="138"/>
      <c r="Z745" s="138"/>
    </row>
    <row r="746" ht="12.75" hidden="1" customHeight="1">
      <c r="A746" s="141"/>
      <c r="B746" s="142"/>
      <c r="C746" s="142"/>
      <c r="D746" s="143"/>
      <c r="E746" s="144"/>
      <c r="F746" s="145"/>
      <c r="G746" s="144"/>
      <c r="H746" s="145"/>
      <c r="I746" s="143"/>
      <c r="J746" s="144"/>
      <c r="K746" s="144"/>
      <c r="L746" s="144"/>
      <c r="M746" s="146"/>
      <c r="N746" s="138"/>
      <c r="O746" s="138"/>
      <c r="P746" s="138"/>
      <c r="Q746" s="138"/>
      <c r="R746" s="138"/>
      <c r="S746" s="138"/>
      <c r="T746" s="138"/>
      <c r="U746" s="138"/>
      <c r="V746" s="138"/>
      <c r="W746" s="138"/>
      <c r="X746" s="138"/>
      <c r="Y746" s="138"/>
      <c r="Z746" s="138"/>
    </row>
    <row r="747" ht="12.75" hidden="1" customHeight="1">
      <c r="A747" s="141"/>
      <c r="B747" s="142"/>
      <c r="C747" s="142"/>
      <c r="D747" s="143"/>
      <c r="E747" s="144"/>
      <c r="F747" s="145"/>
      <c r="G747" s="144"/>
      <c r="H747" s="145"/>
      <c r="I747" s="143"/>
      <c r="J747" s="144"/>
      <c r="K747" s="144"/>
      <c r="L747" s="144"/>
      <c r="M747" s="146"/>
      <c r="N747" s="138"/>
      <c r="O747" s="138"/>
      <c r="P747" s="138"/>
      <c r="Q747" s="138"/>
      <c r="R747" s="138"/>
      <c r="S747" s="138"/>
      <c r="T747" s="138"/>
      <c r="U747" s="138"/>
      <c r="V747" s="138"/>
      <c r="W747" s="138"/>
      <c r="X747" s="138"/>
      <c r="Y747" s="138"/>
      <c r="Z747" s="138"/>
    </row>
    <row r="748" ht="12.75" hidden="1" customHeight="1">
      <c r="A748" s="141"/>
      <c r="B748" s="142"/>
      <c r="C748" s="142"/>
      <c r="D748" s="143"/>
      <c r="E748" s="144"/>
      <c r="F748" s="145"/>
      <c r="G748" s="144"/>
      <c r="H748" s="145"/>
      <c r="I748" s="143"/>
      <c r="J748" s="144"/>
      <c r="K748" s="144"/>
      <c r="L748" s="144"/>
      <c r="M748" s="146"/>
      <c r="N748" s="138"/>
      <c r="O748" s="138"/>
      <c r="P748" s="138"/>
      <c r="Q748" s="138"/>
      <c r="R748" s="138"/>
      <c r="S748" s="138"/>
      <c r="T748" s="138"/>
      <c r="U748" s="138"/>
      <c r="V748" s="138"/>
      <c r="W748" s="138"/>
      <c r="X748" s="138"/>
      <c r="Y748" s="138"/>
      <c r="Z748" s="138"/>
    </row>
    <row r="749" ht="12.75" hidden="1" customHeight="1">
      <c r="A749" s="141"/>
      <c r="B749" s="142"/>
      <c r="C749" s="142"/>
      <c r="D749" s="143"/>
      <c r="E749" s="144"/>
      <c r="F749" s="145"/>
      <c r="G749" s="144"/>
      <c r="H749" s="145"/>
      <c r="I749" s="143"/>
      <c r="J749" s="144"/>
      <c r="K749" s="144"/>
      <c r="L749" s="144"/>
      <c r="M749" s="146"/>
      <c r="N749" s="138"/>
      <c r="O749" s="138"/>
      <c r="P749" s="138"/>
      <c r="Q749" s="138"/>
      <c r="R749" s="138"/>
      <c r="S749" s="138"/>
      <c r="T749" s="138"/>
      <c r="U749" s="138"/>
      <c r="V749" s="138"/>
      <c r="W749" s="138"/>
      <c r="X749" s="138"/>
      <c r="Y749" s="138"/>
      <c r="Z749" s="138"/>
    </row>
    <row r="750" ht="12.75" hidden="1" customHeight="1">
      <c r="A750" s="141"/>
      <c r="B750" s="142"/>
      <c r="C750" s="142"/>
      <c r="D750" s="143"/>
      <c r="E750" s="144"/>
      <c r="F750" s="145"/>
      <c r="G750" s="144"/>
      <c r="H750" s="145"/>
      <c r="I750" s="143"/>
      <c r="J750" s="144"/>
      <c r="K750" s="144"/>
      <c r="L750" s="144"/>
      <c r="M750" s="146"/>
      <c r="N750" s="138"/>
      <c r="O750" s="138"/>
      <c r="P750" s="138"/>
      <c r="Q750" s="138"/>
      <c r="R750" s="138"/>
      <c r="S750" s="138"/>
      <c r="T750" s="138"/>
      <c r="U750" s="138"/>
      <c r="V750" s="138"/>
      <c r="W750" s="138"/>
      <c r="X750" s="138"/>
      <c r="Y750" s="138"/>
      <c r="Z750" s="138"/>
    </row>
    <row r="751" ht="12.75" hidden="1" customHeight="1">
      <c r="A751" s="141"/>
      <c r="B751" s="142"/>
      <c r="C751" s="142"/>
      <c r="D751" s="143"/>
      <c r="E751" s="144"/>
      <c r="F751" s="145"/>
      <c r="G751" s="144"/>
      <c r="H751" s="145"/>
      <c r="I751" s="143"/>
      <c r="J751" s="144"/>
      <c r="K751" s="144"/>
      <c r="L751" s="144"/>
      <c r="M751" s="146"/>
      <c r="N751" s="138"/>
      <c r="O751" s="138"/>
      <c r="P751" s="138"/>
      <c r="Q751" s="138"/>
      <c r="R751" s="138"/>
      <c r="S751" s="138"/>
      <c r="T751" s="138"/>
      <c r="U751" s="138"/>
      <c r="V751" s="138"/>
      <c r="W751" s="138"/>
      <c r="X751" s="138"/>
      <c r="Y751" s="138"/>
      <c r="Z751" s="138"/>
    </row>
    <row r="752" ht="12.75" hidden="1" customHeight="1">
      <c r="A752" s="141"/>
      <c r="B752" s="142"/>
      <c r="C752" s="142"/>
      <c r="D752" s="143"/>
      <c r="E752" s="144"/>
      <c r="F752" s="145"/>
      <c r="G752" s="144"/>
      <c r="H752" s="145"/>
      <c r="I752" s="143"/>
      <c r="J752" s="144"/>
      <c r="K752" s="144"/>
      <c r="L752" s="144"/>
      <c r="M752" s="146"/>
      <c r="N752" s="138"/>
      <c r="O752" s="138"/>
      <c r="P752" s="138"/>
      <c r="Q752" s="138"/>
      <c r="R752" s="138"/>
      <c r="S752" s="138"/>
      <c r="T752" s="138"/>
      <c r="U752" s="138"/>
      <c r="V752" s="138"/>
      <c r="W752" s="138"/>
      <c r="X752" s="138"/>
      <c r="Y752" s="138"/>
      <c r="Z752" s="138"/>
    </row>
    <row r="753" ht="12.75" hidden="1" customHeight="1">
      <c r="A753" s="141"/>
      <c r="B753" s="142"/>
      <c r="C753" s="142"/>
      <c r="D753" s="143"/>
      <c r="E753" s="144"/>
      <c r="F753" s="145"/>
      <c r="G753" s="144"/>
      <c r="H753" s="145"/>
      <c r="I753" s="143"/>
      <c r="J753" s="144"/>
      <c r="K753" s="144"/>
      <c r="L753" s="144"/>
      <c r="M753" s="146"/>
      <c r="N753" s="138"/>
      <c r="O753" s="138"/>
      <c r="P753" s="138"/>
      <c r="Q753" s="138"/>
      <c r="R753" s="138"/>
      <c r="S753" s="138"/>
      <c r="T753" s="138"/>
      <c r="U753" s="138"/>
      <c r="V753" s="138"/>
      <c r="W753" s="138"/>
      <c r="X753" s="138"/>
      <c r="Y753" s="138"/>
      <c r="Z753" s="138"/>
    </row>
    <row r="754" ht="12.75" hidden="1" customHeight="1">
      <c r="A754" s="141"/>
      <c r="B754" s="142"/>
      <c r="C754" s="142"/>
      <c r="D754" s="143"/>
      <c r="E754" s="144"/>
      <c r="F754" s="145"/>
      <c r="G754" s="144"/>
      <c r="H754" s="145"/>
      <c r="I754" s="143"/>
      <c r="J754" s="144"/>
      <c r="K754" s="144"/>
      <c r="L754" s="144"/>
      <c r="M754" s="146"/>
      <c r="N754" s="138"/>
      <c r="O754" s="138"/>
      <c r="P754" s="138"/>
      <c r="Q754" s="138"/>
      <c r="R754" s="138"/>
      <c r="S754" s="138"/>
      <c r="T754" s="138"/>
      <c r="U754" s="138"/>
      <c r="V754" s="138"/>
      <c r="W754" s="138"/>
      <c r="X754" s="138"/>
      <c r="Y754" s="138"/>
      <c r="Z754" s="138"/>
    </row>
    <row r="755" ht="12.75" hidden="1" customHeight="1">
      <c r="A755" s="141"/>
      <c r="B755" s="142"/>
      <c r="C755" s="142"/>
      <c r="D755" s="143"/>
      <c r="E755" s="144"/>
      <c r="F755" s="145"/>
      <c r="G755" s="144"/>
      <c r="H755" s="145"/>
      <c r="I755" s="143"/>
      <c r="J755" s="144"/>
      <c r="K755" s="144"/>
      <c r="L755" s="144"/>
      <c r="M755" s="146"/>
      <c r="N755" s="138"/>
      <c r="O755" s="138"/>
      <c r="P755" s="138"/>
      <c r="Q755" s="138"/>
      <c r="R755" s="138"/>
      <c r="S755" s="138"/>
      <c r="T755" s="138"/>
      <c r="U755" s="138"/>
      <c r="V755" s="138"/>
      <c r="W755" s="138"/>
      <c r="X755" s="138"/>
      <c r="Y755" s="138"/>
      <c r="Z755" s="138"/>
    </row>
    <row r="756" ht="12.75" hidden="1" customHeight="1">
      <c r="A756" s="141"/>
      <c r="B756" s="142"/>
      <c r="C756" s="142"/>
      <c r="D756" s="143"/>
      <c r="E756" s="144"/>
      <c r="F756" s="145"/>
      <c r="G756" s="144"/>
      <c r="H756" s="145"/>
      <c r="I756" s="143"/>
      <c r="J756" s="144"/>
      <c r="K756" s="144"/>
      <c r="L756" s="144"/>
      <c r="M756" s="146"/>
      <c r="N756" s="138"/>
      <c r="O756" s="138"/>
      <c r="P756" s="138"/>
      <c r="Q756" s="138"/>
      <c r="R756" s="138"/>
      <c r="S756" s="138"/>
      <c r="T756" s="138"/>
      <c r="U756" s="138"/>
      <c r="V756" s="138"/>
      <c r="W756" s="138"/>
      <c r="X756" s="138"/>
      <c r="Y756" s="138"/>
      <c r="Z756" s="138"/>
    </row>
    <row r="757" ht="12.75" hidden="1" customHeight="1">
      <c r="A757" s="141"/>
      <c r="B757" s="142"/>
      <c r="C757" s="142"/>
      <c r="D757" s="143"/>
      <c r="E757" s="144"/>
      <c r="F757" s="145"/>
      <c r="G757" s="144"/>
      <c r="H757" s="145"/>
      <c r="I757" s="143"/>
      <c r="J757" s="144"/>
      <c r="K757" s="144"/>
      <c r="L757" s="144"/>
      <c r="M757" s="146"/>
      <c r="N757" s="138"/>
      <c r="O757" s="138"/>
      <c r="P757" s="138"/>
      <c r="Q757" s="138"/>
      <c r="R757" s="138"/>
      <c r="S757" s="138"/>
      <c r="T757" s="138"/>
      <c r="U757" s="138"/>
      <c r="V757" s="138"/>
      <c r="W757" s="138"/>
      <c r="X757" s="138"/>
      <c r="Y757" s="138"/>
      <c r="Z757" s="138"/>
    </row>
    <row r="758" ht="12.75" hidden="1" customHeight="1">
      <c r="A758" s="141"/>
      <c r="B758" s="142"/>
      <c r="C758" s="142"/>
      <c r="D758" s="143"/>
      <c r="E758" s="144"/>
      <c r="F758" s="145"/>
      <c r="G758" s="144"/>
      <c r="H758" s="145"/>
      <c r="I758" s="143"/>
      <c r="J758" s="144"/>
      <c r="K758" s="144"/>
      <c r="L758" s="144"/>
      <c r="M758" s="146"/>
      <c r="N758" s="138"/>
      <c r="O758" s="138"/>
      <c r="P758" s="138"/>
      <c r="Q758" s="138"/>
      <c r="R758" s="138"/>
      <c r="S758" s="138"/>
      <c r="T758" s="138"/>
      <c r="U758" s="138"/>
      <c r="V758" s="138"/>
      <c r="W758" s="138"/>
      <c r="X758" s="138"/>
      <c r="Y758" s="138"/>
      <c r="Z758" s="138"/>
    </row>
    <row r="759" ht="12.75" hidden="1" customHeight="1">
      <c r="A759" s="141"/>
      <c r="B759" s="142"/>
      <c r="C759" s="142"/>
      <c r="D759" s="143"/>
      <c r="E759" s="144"/>
      <c r="F759" s="145"/>
      <c r="G759" s="144"/>
      <c r="H759" s="145"/>
      <c r="I759" s="143"/>
      <c r="J759" s="144"/>
      <c r="K759" s="144"/>
      <c r="L759" s="144"/>
      <c r="M759" s="146"/>
      <c r="N759" s="138"/>
      <c r="O759" s="138"/>
      <c r="P759" s="138"/>
      <c r="Q759" s="138"/>
      <c r="R759" s="138"/>
      <c r="S759" s="138"/>
      <c r="T759" s="138"/>
      <c r="U759" s="138"/>
      <c r="V759" s="138"/>
      <c r="W759" s="138"/>
      <c r="X759" s="138"/>
      <c r="Y759" s="138"/>
      <c r="Z759" s="138"/>
    </row>
    <row r="760" ht="12.75" hidden="1" customHeight="1">
      <c r="A760" s="141"/>
      <c r="B760" s="142"/>
      <c r="C760" s="142"/>
      <c r="D760" s="143"/>
      <c r="E760" s="144"/>
      <c r="F760" s="145"/>
      <c r="G760" s="144"/>
      <c r="H760" s="145"/>
      <c r="I760" s="143"/>
      <c r="J760" s="144"/>
      <c r="K760" s="144"/>
      <c r="L760" s="144"/>
      <c r="M760" s="146"/>
      <c r="N760" s="138"/>
      <c r="O760" s="138"/>
      <c r="P760" s="138"/>
      <c r="Q760" s="138"/>
      <c r="R760" s="138"/>
      <c r="S760" s="138"/>
      <c r="T760" s="138"/>
      <c r="U760" s="138"/>
      <c r="V760" s="138"/>
      <c r="W760" s="138"/>
      <c r="X760" s="138"/>
      <c r="Y760" s="138"/>
      <c r="Z760" s="138"/>
    </row>
    <row r="761" ht="12.75" hidden="1" customHeight="1">
      <c r="A761" s="141"/>
      <c r="B761" s="142"/>
      <c r="C761" s="142"/>
      <c r="D761" s="143"/>
      <c r="E761" s="144"/>
      <c r="F761" s="145"/>
      <c r="G761" s="144"/>
      <c r="H761" s="145"/>
      <c r="I761" s="143"/>
      <c r="J761" s="144"/>
      <c r="K761" s="144"/>
      <c r="L761" s="144"/>
      <c r="M761" s="146"/>
      <c r="N761" s="138"/>
      <c r="O761" s="138"/>
      <c r="P761" s="138"/>
      <c r="Q761" s="138"/>
      <c r="R761" s="138"/>
      <c r="S761" s="138"/>
      <c r="T761" s="138"/>
      <c r="U761" s="138"/>
      <c r="V761" s="138"/>
      <c r="W761" s="138"/>
      <c r="X761" s="138"/>
      <c r="Y761" s="138"/>
      <c r="Z761" s="138"/>
    </row>
    <row r="762" ht="12.75" hidden="1" customHeight="1">
      <c r="A762" s="141"/>
      <c r="B762" s="142"/>
      <c r="C762" s="142"/>
      <c r="D762" s="143"/>
      <c r="E762" s="144"/>
      <c r="F762" s="145"/>
      <c r="G762" s="144"/>
      <c r="H762" s="145"/>
      <c r="I762" s="143"/>
      <c r="J762" s="144"/>
      <c r="K762" s="144"/>
      <c r="L762" s="144"/>
      <c r="M762" s="146"/>
      <c r="N762" s="138"/>
      <c r="O762" s="138"/>
      <c r="P762" s="138"/>
      <c r="Q762" s="138"/>
      <c r="R762" s="138"/>
      <c r="S762" s="138"/>
      <c r="T762" s="138"/>
      <c r="U762" s="138"/>
      <c r="V762" s="138"/>
      <c r="W762" s="138"/>
      <c r="X762" s="138"/>
      <c r="Y762" s="138"/>
      <c r="Z762" s="138"/>
    </row>
    <row r="763" ht="12.75" hidden="1" customHeight="1">
      <c r="A763" s="141"/>
      <c r="B763" s="142"/>
      <c r="C763" s="142"/>
      <c r="D763" s="143"/>
      <c r="E763" s="144"/>
      <c r="F763" s="145"/>
      <c r="G763" s="144"/>
      <c r="H763" s="145"/>
      <c r="I763" s="143"/>
      <c r="J763" s="144"/>
      <c r="K763" s="144"/>
      <c r="L763" s="144"/>
      <c r="M763" s="146"/>
      <c r="N763" s="138"/>
      <c r="O763" s="138"/>
      <c r="P763" s="138"/>
      <c r="Q763" s="138"/>
      <c r="R763" s="138"/>
      <c r="S763" s="138"/>
      <c r="T763" s="138"/>
      <c r="U763" s="138"/>
      <c r="V763" s="138"/>
      <c r="W763" s="138"/>
      <c r="X763" s="138"/>
      <c r="Y763" s="138"/>
      <c r="Z763" s="138"/>
    </row>
    <row r="764" ht="12.75" hidden="1" customHeight="1">
      <c r="A764" s="141"/>
      <c r="B764" s="142"/>
      <c r="C764" s="142"/>
      <c r="D764" s="143"/>
      <c r="E764" s="144"/>
      <c r="F764" s="145"/>
      <c r="G764" s="144"/>
      <c r="H764" s="145"/>
      <c r="I764" s="143"/>
      <c r="J764" s="144"/>
      <c r="K764" s="144"/>
      <c r="L764" s="144"/>
      <c r="M764" s="146"/>
      <c r="N764" s="138"/>
      <c r="O764" s="138"/>
      <c r="P764" s="138"/>
      <c r="Q764" s="138"/>
      <c r="R764" s="138"/>
      <c r="S764" s="138"/>
      <c r="T764" s="138"/>
      <c r="U764" s="138"/>
      <c r="V764" s="138"/>
      <c r="W764" s="138"/>
      <c r="X764" s="138"/>
      <c r="Y764" s="138"/>
      <c r="Z764" s="138"/>
    </row>
    <row r="765" ht="12.75" hidden="1" customHeight="1">
      <c r="A765" s="141"/>
      <c r="B765" s="142"/>
      <c r="C765" s="142"/>
      <c r="D765" s="143"/>
      <c r="E765" s="144"/>
      <c r="F765" s="145"/>
      <c r="G765" s="144"/>
      <c r="H765" s="145"/>
      <c r="I765" s="143"/>
      <c r="J765" s="144"/>
      <c r="K765" s="144"/>
      <c r="L765" s="144"/>
      <c r="M765" s="146"/>
      <c r="N765" s="138"/>
      <c r="O765" s="138"/>
      <c r="P765" s="138"/>
      <c r="Q765" s="138"/>
      <c r="R765" s="138"/>
      <c r="S765" s="138"/>
      <c r="T765" s="138"/>
      <c r="U765" s="138"/>
      <c r="V765" s="138"/>
      <c r="W765" s="138"/>
      <c r="X765" s="138"/>
      <c r="Y765" s="138"/>
      <c r="Z765" s="138"/>
    </row>
    <row r="766" ht="12.75" hidden="1" customHeight="1">
      <c r="A766" s="141"/>
      <c r="B766" s="142"/>
      <c r="C766" s="142"/>
      <c r="D766" s="143"/>
      <c r="E766" s="144"/>
      <c r="F766" s="145"/>
      <c r="G766" s="144"/>
      <c r="H766" s="145"/>
      <c r="I766" s="143"/>
      <c r="J766" s="144"/>
      <c r="K766" s="144"/>
      <c r="L766" s="144"/>
      <c r="M766" s="146"/>
      <c r="N766" s="138"/>
      <c r="O766" s="138"/>
      <c r="P766" s="138"/>
      <c r="Q766" s="138"/>
      <c r="R766" s="138"/>
      <c r="S766" s="138"/>
      <c r="T766" s="138"/>
      <c r="U766" s="138"/>
      <c r="V766" s="138"/>
      <c r="W766" s="138"/>
      <c r="X766" s="138"/>
      <c r="Y766" s="138"/>
      <c r="Z766" s="138"/>
    </row>
    <row r="767" ht="12.75" hidden="1" customHeight="1">
      <c r="A767" s="141"/>
      <c r="B767" s="142"/>
      <c r="C767" s="142"/>
      <c r="D767" s="143"/>
      <c r="E767" s="144"/>
      <c r="F767" s="145"/>
      <c r="G767" s="144"/>
      <c r="H767" s="145"/>
      <c r="I767" s="143"/>
      <c r="J767" s="144"/>
      <c r="K767" s="144"/>
      <c r="L767" s="144"/>
      <c r="M767" s="146"/>
      <c r="N767" s="138"/>
      <c r="O767" s="138"/>
      <c r="P767" s="138"/>
      <c r="Q767" s="138"/>
      <c r="R767" s="138"/>
      <c r="S767" s="138"/>
      <c r="T767" s="138"/>
      <c r="U767" s="138"/>
      <c r="V767" s="138"/>
      <c r="W767" s="138"/>
      <c r="X767" s="138"/>
      <c r="Y767" s="138"/>
      <c r="Z767" s="138"/>
    </row>
    <row r="768" ht="12.75" hidden="1" customHeight="1">
      <c r="A768" s="141"/>
      <c r="B768" s="142"/>
      <c r="C768" s="142"/>
      <c r="D768" s="143"/>
      <c r="E768" s="144"/>
      <c r="F768" s="145"/>
      <c r="G768" s="144"/>
      <c r="H768" s="145"/>
      <c r="I768" s="143"/>
      <c r="J768" s="144"/>
      <c r="K768" s="144"/>
      <c r="L768" s="144"/>
      <c r="M768" s="146"/>
      <c r="N768" s="138"/>
      <c r="O768" s="138"/>
      <c r="P768" s="138"/>
      <c r="Q768" s="138"/>
      <c r="R768" s="138"/>
      <c r="S768" s="138"/>
      <c r="T768" s="138"/>
      <c r="U768" s="138"/>
      <c r="V768" s="138"/>
      <c r="W768" s="138"/>
      <c r="X768" s="138"/>
      <c r="Y768" s="138"/>
      <c r="Z768" s="138"/>
    </row>
    <row r="769" ht="12.75" hidden="1" customHeight="1">
      <c r="A769" s="141"/>
      <c r="B769" s="142"/>
      <c r="C769" s="142"/>
      <c r="D769" s="143"/>
      <c r="E769" s="144"/>
      <c r="F769" s="145"/>
      <c r="G769" s="144"/>
      <c r="H769" s="145"/>
      <c r="I769" s="143"/>
      <c r="J769" s="144"/>
      <c r="K769" s="144"/>
      <c r="L769" s="144"/>
      <c r="M769" s="146"/>
      <c r="N769" s="138"/>
      <c r="O769" s="138"/>
      <c r="P769" s="138"/>
      <c r="Q769" s="138"/>
      <c r="R769" s="138"/>
      <c r="S769" s="138"/>
      <c r="T769" s="138"/>
      <c r="U769" s="138"/>
      <c r="V769" s="138"/>
      <c r="W769" s="138"/>
      <c r="X769" s="138"/>
      <c r="Y769" s="138"/>
      <c r="Z769" s="138"/>
    </row>
    <row r="770" ht="12.75" hidden="1" customHeight="1">
      <c r="A770" s="141"/>
      <c r="B770" s="142"/>
      <c r="C770" s="142"/>
      <c r="D770" s="143"/>
      <c r="E770" s="144"/>
      <c r="F770" s="145"/>
      <c r="G770" s="144"/>
      <c r="H770" s="145"/>
      <c r="I770" s="143"/>
      <c r="J770" s="144"/>
      <c r="K770" s="144"/>
      <c r="L770" s="144"/>
      <c r="M770" s="146"/>
      <c r="N770" s="138"/>
      <c r="O770" s="138"/>
      <c r="P770" s="138"/>
      <c r="Q770" s="138"/>
      <c r="R770" s="138"/>
      <c r="S770" s="138"/>
      <c r="T770" s="138"/>
      <c r="U770" s="138"/>
      <c r="V770" s="138"/>
      <c r="W770" s="138"/>
      <c r="X770" s="138"/>
      <c r="Y770" s="138"/>
      <c r="Z770" s="138"/>
    </row>
    <row r="771" ht="12.75" hidden="1" customHeight="1">
      <c r="A771" s="141"/>
      <c r="B771" s="142"/>
      <c r="C771" s="142"/>
      <c r="D771" s="143"/>
      <c r="E771" s="144"/>
      <c r="F771" s="145"/>
      <c r="G771" s="144"/>
      <c r="H771" s="145"/>
      <c r="I771" s="143"/>
      <c r="J771" s="144"/>
      <c r="K771" s="144"/>
      <c r="L771" s="144"/>
      <c r="M771" s="146"/>
      <c r="N771" s="138"/>
      <c r="O771" s="138"/>
      <c r="P771" s="138"/>
      <c r="Q771" s="138"/>
      <c r="R771" s="138"/>
      <c r="S771" s="138"/>
      <c r="T771" s="138"/>
      <c r="U771" s="138"/>
      <c r="V771" s="138"/>
      <c r="W771" s="138"/>
      <c r="X771" s="138"/>
      <c r="Y771" s="138"/>
      <c r="Z771" s="138"/>
    </row>
    <row r="772" ht="12.75" hidden="1" customHeight="1">
      <c r="A772" s="141"/>
      <c r="B772" s="142"/>
      <c r="C772" s="142"/>
      <c r="D772" s="143"/>
      <c r="E772" s="144"/>
      <c r="F772" s="145"/>
      <c r="G772" s="144"/>
      <c r="H772" s="145"/>
      <c r="I772" s="143"/>
      <c r="J772" s="144"/>
      <c r="K772" s="144"/>
      <c r="L772" s="144"/>
      <c r="M772" s="146"/>
      <c r="N772" s="138"/>
      <c r="O772" s="138"/>
      <c r="P772" s="138"/>
      <c r="Q772" s="138"/>
      <c r="R772" s="138"/>
      <c r="S772" s="138"/>
      <c r="T772" s="138"/>
      <c r="U772" s="138"/>
      <c r="V772" s="138"/>
      <c r="W772" s="138"/>
      <c r="X772" s="138"/>
      <c r="Y772" s="138"/>
      <c r="Z772" s="138"/>
    </row>
    <row r="773" ht="12.75" hidden="1" customHeight="1">
      <c r="A773" s="141"/>
      <c r="B773" s="142"/>
      <c r="C773" s="142"/>
      <c r="D773" s="143"/>
      <c r="E773" s="144"/>
      <c r="F773" s="145"/>
      <c r="G773" s="144"/>
      <c r="H773" s="145"/>
      <c r="I773" s="143"/>
      <c r="J773" s="144"/>
      <c r="K773" s="144"/>
      <c r="L773" s="144"/>
      <c r="M773" s="146"/>
      <c r="N773" s="138"/>
      <c r="O773" s="138"/>
      <c r="P773" s="138"/>
      <c r="Q773" s="138"/>
      <c r="R773" s="138"/>
      <c r="S773" s="138"/>
      <c r="T773" s="138"/>
      <c r="U773" s="138"/>
      <c r="V773" s="138"/>
      <c r="W773" s="138"/>
      <c r="X773" s="138"/>
      <c r="Y773" s="138"/>
      <c r="Z773" s="138"/>
    </row>
    <row r="774" ht="12.75" hidden="1" customHeight="1">
      <c r="A774" s="141"/>
      <c r="B774" s="142"/>
      <c r="C774" s="142"/>
      <c r="D774" s="143"/>
      <c r="E774" s="144"/>
      <c r="F774" s="145"/>
      <c r="G774" s="144"/>
      <c r="H774" s="145"/>
      <c r="I774" s="143"/>
      <c r="J774" s="144"/>
      <c r="K774" s="144"/>
      <c r="L774" s="144"/>
      <c r="M774" s="146"/>
      <c r="N774" s="138"/>
      <c r="O774" s="138"/>
      <c r="P774" s="138"/>
      <c r="Q774" s="138"/>
      <c r="R774" s="138"/>
      <c r="S774" s="138"/>
      <c r="T774" s="138"/>
      <c r="U774" s="138"/>
      <c r="V774" s="138"/>
      <c r="W774" s="138"/>
      <c r="X774" s="138"/>
      <c r="Y774" s="138"/>
      <c r="Z774" s="138"/>
    </row>
    <row r="775" ht="12.75" hidden="1" customHeight="1">
      <c r="A775" s="141"/>
      <c r="B775" s="142"/>
      <c r="C775" s="142"/>
      <c r="D775" s="143"/>
      <c r="E775" s="144"/>
      <c r="F775" s="145"/>
      <c r="G775" s="144"/>
      <c r="H775" s="145"/>
      <c r="I775" s="143"/>
      <c r="J775" s="144"/>
      <c r="K775" s="144"/>
      <c r="L775" s="144"/>
      <c r="M775" s="146"/>
      <c r="N775" s="138"/>
      <c r="O775" s="138"/>
      <c r="P775" s="138"/>
      <c r="Q775" s="138"/>
      <c r="R775" s="138"/>
      <c r="S775" s="138"/>
      <c r="T775" s="138"/>
      <c r="U775" s="138"/>
      <c r="V775" s="138"/>
      <c r="W775" s="138"/>
      <c r="X775" s="138"/>
      <c r="Y775" s="138"/>
      <c r="Z775" s="138"/>
    </row>
    <row r="776" ht="12.75" hidden="1" customHeight="1">
      <c r="A776" s="141"/>
      <c r="B776" s="142"/>
      <c r="C776" s="142"/>
      <c r="D776" s="143"/>
      <c r="E776" s="144"/>
      <c r="F776" s="145"/>
      <c r="G776" s="144"/>
      <c r="H776" s="145"/>
      <c r="I776" s="143"/>
      <c r="J776" s="144"/>
      <c r="K776" s="144"/>
      <c r="L776" s="144"/>
      <c r="M776" s="146"/>
      <c r="N776" s="138"/>
      <c r="O776" s="138"/>
      <c r="P776" s="138"/>
      <c r="Q776" s="138"/>
      <c r="R776" s="138"/>
      <c r="S776" s="138"/>
      <c r="T776" s="138"/>
      <c r="U776" s="138"/>
      <c r="V776" s="138"/>
      <c r="W776" s="138"/>
      <c r="X776" s="138"/>
      <c r="Y776" s="138"/>
      <c r="Z776" s="138"/>
    </row>
    <row r="777" ht="12.75" hidden="1" customHeight="1">
      <c r="A777" s="141"/>
      <c r="B777" s="142"/>
      <c r="C777" s="142"/>
      <c r="D777" s="143"/>
      <c r="E777" s="144"/>
      <c r="F777" s="145"/>
      <c r="G777" s="144"/>
      <c r="H777" s="145"/>
      <c r="I777" s="143"/>
      <c r="J777" s="144"/>
      <c r="K777" s="144"/>
      <c r="L777" s="144"/>
      <c r="M777" s="146"/>
      <c r="N777" s="138"/>
      <c r="O777" s="138"/>
      <c r="P777" s="138"/>
      <c r="Q777" s="138"/>
      <c r="R777" s="138"/>
      <c r="S777" s="138"/>
      <c r="T777" s="138"/>
      <c r="U777" s="138"/>
      <c r="V777" s="138"/>
      <c r="W777" s="138"/>
      <c r="X777" s="138"/>
      <c r="Y777" s="138"/>
      <c r="Z777" s="138"/>
    </row>
    <row r="778" ht="12.75" hidden="1" customHeight="1">
      <c r="A778" s="141"/>
      <c r="B778" s="142"/>
      <c r="C778" s="142"/>
      <c r="D778" s="143"/>
      <c r="E778" s="144"/>
      <c r="F778" s="145"/>
      <c r="G778" s="144"/>
      <c r="H778" s="145"/>
      <c r="I778" s="143"/>
      <c r="J778" s="144"/>
      <c r="K778" s="144"/>
      <c r="L778" s="144"/>
      <c r="M778" s="146"/>
      <c r="N778" s="138"/>
      <c r="O778" s="138"/>
      <c r="P778" s="138"/>
      <c r="Q778" s="138"/>
      <c r="R778" s="138"/>
      <c r="S778" s="138"/>
      <c r="T778" s="138"/>
      <c r="U778" s="138"/>
      <c r="V778" s="138"/>
      <c r="W778" s="138"/>
      <c r="X778" s="138"/>
      <c r="Y778" s="138"/>
      <c r="Z778" s="138"/>
    </row>
    <row r="779" ht="12.75" hidden="1" customHeight="1">
      <c r="A779" s="141"/>
      <c r="B779" s="142"/>
      <c r="C779" s="142"/>
      <c r="D779" s="143"/>
      <c r="E779" s="144"/>
      <c r="F779" s="145"/>
      <c r="G779" s="144"/>
      <c r="H779" s="145"/>
      <c r="I779" s="143"/>
      <c r="J779" s="144"/>
      <c r="K779" s="144"/>
      <c r="L779" s="144"/>
      <c r="M779" s="146"/>
      <c r="N779" s="138"/>
      <c r="O779" s="138"/>
      <c r="P779" s="138"/>
      <c r="Q779" s="138"/>
      <c r="R779" s="138"/>
      <c r="S779" s="138"/>
      <c r="T779" s="138"/>
      <c r="U779" s="138"/>
      <c r="V779" s="138"/>
      <c r="W779" s="138"/>
      <c r="X779" s="138"/>
      <c r="Y779" s="138"/>
      <c r="Z779" s="138"/>
    </row>
    <row r="780" ht="12.75" hidden="1" customHeight="1">
      <c r="A780" s="141"/>
      <c r="B780" s="142"/>
      <c r="C780" s="142"/>
      <c r="D780" s="143"/>
      <c r="E780" s="144"/>
      <c r="F780" s="145"/>
      <c r="G780" s="144"/>
      <c r="H780" s="145"/>
      <c r="I780" s="143"/>
      <c r="J780" s="144"/>
      <c r="K780" s="144"/>
      <c r="L780" s="144"/>
      <c r="M780" s="146"/>
      <c r="N780" s="138"/>
      <c r="O780" s="138"/>
      <c r="P780" s="138"/>
      <c r="Q780" s="138"/>
      <c r="R780" s="138"/>
      <c r="S780" s="138"/>
      <c r="T780" s="138"/>
      <c r="U780" s="138"/>
      <c r="V780" s="138"/>
      <c r="W780" s="138"/>
      <c r="X780" s="138"/>
      <c r="Y780" s="138"/>
      <c r="Z780" s="138"/>
    </row>
    <row r="781" ht="12.75" hidden="1" customHeight="1">
      <c r="A781" s="141"/>
      <c r="B781" s="142"/>
      <c r="C781" s="142"/>
      <c r="D781" s="143"/>
      <c r="E781" s="144"/>
      <c r="F781" s="145"/>
      <c r="G781" s="144"/>
      <c r="H781" s="145"/>
      <c r="I781" s="143"/>
      <c r="J781" s="144"/>
      <c r="K781" s="144"/>
      <c r="L781" s="144"/>
      <c r="M781" s="146"/>
      <c r="N781" s="138"/>
      <c r="O781" s="138"/>
      <c r="P781" s="138"/>
      <c r="Q781" s="138"/>
      <c r="R781" s="138"/>
      <c r="S781" s="138"/>
      <c r="T781" s="138"/>
      <c r="U781" s="138"/>
      <c r="V781" s="138"/>
      <c r="W781" s="138"/>
      <c r="X781" s="138"/>
      <c r="Y781" s="138"/>
      <c r="Z781" s="138"/>
    </row>
    <row r="782" ht="12.75" hidden="1" customHeight="1">
      <c r="A782" s="141"/>
      <c r="B782" s="142"/>
      <c r="C782" s="142"/>
      <c r="D782" s="143"/>
      <c r="E782" s="144"/>
      <c r="F782" s="145"/>
      <c r="G782" s="144"/>
      <c r="H782" s="145"/>
      <c r="I782" s="143"/>
      <c r="J782" s="144"/>
      <c r="K782" s="144"/>
      <c r="L782" s="144"/>
      <c r="M782" s="146"/>
      <c r="N782" s="138"/>
      <c r="O782" s="138"/>
      <c r="P782" s="138"/>
      <c r="Q782" s="138"/>
      <c r="R782" s="138"/>
      <c r="S782" s="138"/>
      <c r="T782" s="138"/>
      <c r="U782" s="138"/>
      <c r="V782" s="138"/>
      <c r="W782" s="138"/>
      <c r="X782" s="138"/>
      <c r="Y782" s="138"/>
      <c r="Z782" s="138"/>
    </row>
    <row r="783" ht="12.75" hidden="1" customHeight="1">
      <c r="A783" s="141"/>
      <c r="B783" s="142"/>
      <c r="C783" s="142"/>
      <c r="D783" s="143"/>
      <c r="E783" s="144"/>
      <c r="F783" s="145"/>
      <c r="G783" s="144"/>
      <c r="H783" s="145"/>
      <c r="I783" s="143"/>
      <c r="J783" s="144"/>
      <c r="K783" s="144"/>
      <c r="L783" s="144"/>
      <c r="M783" s="146"/>
      <c r="N783" s="138"/>
      <c r="O783" s="138"/>
      <c r="P783" s="138"/>
      <c r="Q783" s="138"/>
      <c r="R783" s="138"/>
      <c r="S783" s="138"/>
      <c r="T783" s="138"/>
      <c r="U783" s="138"/>
      <c r="V783" s="138"/>
      <c r="W783" s="138"/>
      <c r="X783" s="138"/>
      <c r="Y783" s="138"/>
      <c r="Z783" s="138"/>
    </row>
    <row r="784" ht="12.75" hidden="1" customHeight="1">
      <c r="A784" s="141"/>
      <c r="B784" s="142"/>
      <c r="C784" s="142"/>
      <c r="D784" s="143"/>
      <c r="E784" s="144"/>
      <c r="F784" s="145"/>
      <c r="G784" s="144"/>
      <c r="H784" s="145"/>
      <c r="I784" s="143"/>
      <c r="J784" s="144"/>
      <c r="K784" s="144"/>
      <c r="L784" s="144"/>
      <c r="M784" s="146"/>
      <c r="N784" s="138"/>
      <c r="O784" s="138"/>
      <c r="P784" s="138"/>
      <c r="Q784" s="138"/>
      <c r="R784" s="138"/>
      <c r="S784" s="138"/>
      <c r="T784" s="138"/>
      <c r="U784" s="138"/>
      <c r="V784" s="138"/>
      <c r="W784" s="138"/>
      <c r="X784" s="138"/>
      <c r="Y784" s="138"/>
      <c r="Z784" s="138"/>
    </row>
    <row r="785" ht="12.75" hidden="1" customHeight="1">
      <c r="A785" s="141"/>
      <c r="B785" s="142"/>
      <c r="C785" s="142"/>
      <c r="D785" s="143"/>
      <c r="E785" s="144"/>
      <c r="F785" s="145"/>
      <c r="G785" s="144"/>
      <c r="H785" s="145"/>
      <c r="I785" s="143"/>
      <c r="J785" s="144"/>
      <c r="K785" s="144"/>
      <c r="L785" s="144"/>
      <c r="M785" s="146"/>
      <c r="N785" s="138"/>
      <c r="O785" s="138"/>
      <c r="P785" s="138"/>
      <c r="Q785" s="138"/>
      <c r="R785" s="138"/>
      <c r="S785" s="138"/>
      <c r="T785" s="138"/>
      <c r="U785" s="138"/>
      <c r="V785" s="138"/>
      <c r="W785" s="138"/>
      <c r="X785" s="138"/>
      <c r="Y785" s="138"/>
      <c r="Z785" s="138"/>
    </row>
    <row r="786" ht="12.75" hidden="1" customHeight="1">
      <c r="A786" s="141"/>
      <c r="B786" s="142"/>
      <c r="C786" s="142"/>
      <c r="D786" s="143"/>
      <c r="E786" s="144"/>
      <c r="F786" s="145"/>
      <c r="G786" s="144"/>
      <c r="H786" s="145"/>
      <c r="I786" s="143"/>
      <c r="J786" s="144"/>
      <c r="K786" s="144"/>
      <c r="L786" s="144"/>
      <c r="M786" s="146"/>
      <c r="N786" s="138"/>
      <c r="O786" s="138"/>
      <c r="P786" s="138"/>
      <c r="Q786" s="138"/>
      <c r="R786" s="138"/>
      <c r="S786" s="138"/>
      <c r="T786" s="138"/>
      <c r="U786" s="138"/>
      <c r="V786" s="138"/>
      <c r="W786" s="138"/>
      <c r="X786" s="138"/>
      <c r="Y786" s="138"/>
      <c r="Z786" s="138"/>
    </row>
    <row r="787" ht="12.75" hidden="1" customHeight="1">
      <c r="A787" s="141"/>
      <c r="B787" s="142"/>
      <c r="C787" s="142"/>
      <c r="D787" s="143"/>
      <c r="E787" s="144"/>
      <c r="F787" s="145"/>
      <c r="G787" s="144"/>
      <c r="H787" s="145"/>
      <c r="I787" s="143"/>
      <c r="J787" s="144"/>
      <c r="K787" s="144"/>
      <c r="L787" s="144"/>
      <c r="M787" s="146"/>
      <c r="N787" s="138"/>
      <c r="O787" s="138"/>
      <c r="P787" s="138"/>
      <c r="Q787" s="138"/>
      <c r="R787" s="138"/>
      <c r="S787" s="138"/>
      <c r="T787" s="138"/>
      <c r="U787" s="138"/>
      <c r="V787" s="138"/>
      <c r="W787" s="138"/>
      <c r="X787" s="138"/>
      <c r="Y787" s="138"/>
      <c r="Z787" s="138"/>
    </row>
    <row r="788" ht="12.75" hidden="1" customHeight="1">
      <c r="A788" s="141"/>
      <c r="B788" s="142"/>
      <c r="C788" s="142"/>
      <c r="D788" s="143"/>
      <c r="E788" s="144"/>
      <c r="F788" s="145"/>
      <c r="G788" s="144"/>
      <c r="H788" s="145"/>
      <c r="I788" s="143"/>
      <c r="J788" s="144"/>
      <c r="K788" s="144"/>
      <c r="L788" s="144"/>
      <c r="M788" s="146"/>
      <c r="N788" s="138"/>
      <c r="O788" s="138"/>
      <c r="P788" s="138"/>
      <c r="Q788" s="138"/>
      <c r="R788" s="138"/>
      <c r="S788" s="138"/>
      <c r="T788" s="138"/>
      <c r="U788" s="138"/>
      <c r="V788" s="138"/>
      <c r="W788" s="138"/>
      <c r="X788" s="138"/>
      <c r="Y788" s="138"/>
      <c r="Z788" s="138"/>
    </row>
    <row r="789" ht="12.75" hidden="1" customHeight="1">
      <c r="A789" s="141"/>
      <c r="B789" s="142"/>
      <c r="C789" s="142"/>
      <c r="D789" s="143"/>
      <c r="E789" s="144"/>
      <c r="F789" s="145"/>
      <c r="G789" s="144"/>
      <c r="H789" s="145"/>
      <c r="I789" s="143"/>
      <c r="J789" s="144"/>
      <c r="K789" s="144"/>
      <c r="L789" s="144"/>
      <c r="M789" s="146"/>
      <c r="N789" s="138"/>
      <c r="O789" s="138"/>
      <c r="P789" s="138"/>
      <c r="Q789" s="138"/>
      <c r="R789" s="138"/>
      <c r="S789" s="138"/>
      <c r="T789" s="138"/>
      <c r="U789" s="138"/>
      <c r="V789" s="138"/>
      <c r="W789" s="138"/>
      <c r="X789" s="138"/>
      <c r="Y789" s="138"/>
      <c r="Z789" s="138"/>
    </row>
    <row r="790" ht="12.75" hidden="1" customHeight="1">
      <c r="A790" s="141"/>
      <c r="B790" s="142"/>
      <c r="C790" s="142"/>
      <c r="D790" s="143"/>
      <c r="E790" s="144"/>
      <c r="F790" s="145"/>
      <c r="G790" s="144"/>
      <c r="H790" s="145"/>
      <c r="I790" s="143"/>
      <c r="J790" s="144"/>
      <c r="K790" s="144"/>
      <c r="L790" s="144"/>
      <c r="M790" s="146"/>
      <c r="N790" s="138"/>
      <c r="O790" s="138"/>
      <c r="P790" s="138"/>
      <c r="Q790" s="138"/>
      <c r="R790" s="138"/>
      <c r="S790" s="138"/>
      <c r="T790" s="138"/>
      <c r="U790" s="138"/>
      <c r="V790" s="138"/>
      <c r="W790" s="138"/>
      <c r="X790" s="138"/>
      <c r="Y790" s="138"/>
      <c r="Z790" s="138"/>
    </row>
    <row r="791" ht="12.75" hidden="1" customHeight="1">
      <c r="A791" s="141"/>
      <c r="B791" s="142"/>
      <c r="C791" s="142"/>
      <c r="D791" s="143"/>
      <c r="E791" s="144"/>
      <c r="F791" s="145"/>
      <c r="G791" s="144"/>
      <c r="H791" s="145"/>
      <c r="I791" s="143"/>
      <c r="J791" s="144"/>
      <c r="K791" s="144"/>
      <c r="L791" s="144"/>
      <c r="M791" s="146"/>
      <c r="N791" s="138"/>
      <c r="O791" s="138"/>
      <c r="P791" s="138"/>
      <c r="Q791" s="138"/>
      <c r="R791" s="138"/>
      <c r="S791" s="138"/>
      <c r="T791" s="138"/>
      <c r="U791" s="138"/>
      <c r="V791" s="138"/>
      <c r="W791" s="138"/>
      <c r="X791" s="138"/>
      <c r="Y791" s="138"/>
      <c r="Z791" s="138"/>
    </row>
    <row r="792" ht="12.75" hidden="1" customHeight="1">
      <c r="A792" s="141"/>
      <c r="B792" s="142"/>
      <c r="C792" s="142"/>
      <c r="D792" s="143"/>
      <c r="E792" s="144"/>
      <c r="F792" s="145"/>
      <c r="G792" s="144"/>
      <c r="H792" s="145"/>
      <c r="I792" s="143"/>
      <c r="J792" s="144"/>
      <c r="K792" s="144"/>
      <c r="L792" s="144"/>
      <c r="M792" s="146"/>
      <c r="N792" s="138"/>
      <c r="O792" s="138"/>
      <c r="P792" s="138"/>
      <c r="Q792" s="138"/>
      <c r="R792" s="138"/>
      <c r="S792" s="138"/>
      <c r="T792" s="138"/>
      <c r="U792" s="138"/>
      <c r="V792" s="138"/>
      <c r="W792" s="138"/>
      <c r="X792" s="138"/>
      <c r="Y792" s="138"/>
      <c r="Z792" s="138"/>
    </row>
    <row r="793" ht="12.75" hidden="1" customHeight="1">
      <c r="A793" s="141"/>
      <c r="B793" s="142"/>
      <c r="C793" s="142"/>
      <c r="D793" s="143"/>
      <c r="E793" s="144"/>
      <c r="F793" s="145"/>
      <c r="G793" s="144"/>
      <c r="H793" s="145"/>
      <c r="I793" s="143"/>
      <c r="J793" s="144"/>
      <c r="K793" s="144"/>
      <c r="L793" s="144"/>
      <c r="M793" s="146"/>
      <c r="N793" s="138"/>
      <c r="O793" s="138"/>
      <c r="P793" s="138"/>
      <c r="Q793" s="138"/>
      <c r="R793" s="138"/>
      <c r="S793" s="138"/>
      <c r="T793" s="138"/>
      <c r="U793" s="138"/>
      <c r="V793" s="138"/>
      <c r="W793" s="138"/>
      <c r="X793" s="138"/>
      <c r="Y793" s="138"/>
      <c r="Z793" s="138"/>
    </row>
    <row r="794" ht="12.75" hidden="1" customHeight="1">
      <c r="A794" s="141"/>
      <c r="B794" s="142"/>
      <c r="C794" s="142"/>
      <c r="D794" s="143"/>
      <c r="E794" s="144"/>
      <c r="F794" s="145"/>
      <c r="G794" s="144"/>
      <c r="H794" s="145"/>
      <c r="I794" s="143"/>
      <c r="J794" s="144"/>
      <c r="K794" s="144"/>
      <c r="L794" s="144"/>
      <c r="M794" s="146"/>
      <c r="N794" s="138"/>
      <c r="O794" s="138"/>
      <c r="P794" s="138"/>
      <c r="Q794" s="138"/>
      <c r="R794" s="138"/>
      <c r="S794" s="138"/>
      <c r="T794" s="138"/>
      <c r="U794" s="138"/>
      <c r="V794" s="138"/>
      <c r="W794" s="138"/>
      <c r="X794" s="138"/>
      <c r="Y794" s="138"/>
      <c r="Z794" s="138"/>
    </row>
    <row r="795" ht="12.75" hidden="1" customHeight="1">
      <c r="A795" s="141"/>
      <c r="B795" s="142"/>
      <c r="C795" s="142"/>
      <c r="D795" s="143"/>
      <c r="E795" s="144"/>
      <c r="F795" s="145"/>
      <c r="G795" s="144"/>
      <c r="H795" s="145"/>
      <c r="I795" s="143"/>
      <c r="J795" s="144"/>
      <c r="K795" s="144"/>
      <c r="L795" s="144"/>
      <c r="M795" s="146"/>
      <c r="N795" s="138"/>
      <c r="O795" s="138"/>
      <c r="P795" s="138"/>
      <c r="Q795" s="138"/>
      <c r="R795" s="138"/>
      <c r="S795" s="138"/>
      <c r="T795" s="138"/>
      <c r="U795" s="138"/>
      <c r="V795" s="138"/>
      <c r="W795" s="138"/>
      <c r="X795" s="138"/>
      <c r="Y795" s="138"/>
      <c r="Z795" s="138"/>
    </row>
    <row r="796" ht="12.75" hidden="1" customHeight="1">
      <c r="A796" s="141"/>
      <c r="B796" s="142"/>
      <c r="C796" s="142"/>
      <c r="D796" s="143"/>
      <c r="E796" s="144"/>
      <c r="F796" s="145"/>
      <c r="G796" s="144"/>
      <c r="H796" s="145"/>
      <c r="I796" s="143"/>
      <c r="J796" s="144"/>
      <c r="K796" s="144"/>
      <c r="L796" s="144"/>
      <c r="M796" s="146"/>
      <c r="N796" s="138"/>
      <c r="O796" s="138"/>
      <c r="P796" s="138"/>
      <c r="Q796" s="138"/>
      <c r="R796" s="138"/>
      <c r="S796" s="138"/>
      <c r="T796" s="138"/>
      <c r="U796" s="138"/>
      <c r="V796" s="138"/>
      <c r="W796" s="138"/>
      <c r="X796" s="138"/>
      <c r="Y796" s="138"/>
      <c r="Z796" s="138"/>
    </row>
    <row r="797" ht="12.75" hidden="1" customHeight="1">
      <c r="A797" s="141"/>
      <c r="B797" s="142"/>
      <c r="C797" s="142"/>
      <c r="D797" s="143"/>
      <c r="E797" s="144"/>
      <c r="F797" s="145"/>
      <c r="G797" s="144"/>
      <c r="H797" s="145"/>
      <c r="I797" s="143"/>
      <c r="J797" s="144"/>
      <c r="K797" s="144"/>
      <c r="L797" s="144"/>
      <c r="M797" s="146"/>
      <c r="N797" s="138"/>
      <c r="O797" s="138"/>
      <c r="P797" s="138"/>
      <c r="Q797" s="138"/>
      <c r="R797" s="138"/>
      <c r="S797" s="138"/>
      <c r="T797" s="138"/>
      <c r="U797" s="138"/>
      <c r="V797" s="138"/>
      <c r="W797" s="138"/>
      <c r="X797" s="138"/>
      <c r="Y797" s="138"/>
      <c r="Z797" s="138"/>
    </row>
    <row r="798" ht="12.75" hidden="1" customHeight="1">
      <c r="A798" s="141"/>
      <c r="B798" s="142"/>
      <c r="C798" s="142"/>
      <c r="D798" s="143"/>
      <c r="E798" s="144"/>
      <c r="F798" s="145"/>
      <c r="G798" s="144"/>
      <c r="H798" s="145"/>
      <c r="I798" s="143"/>
      <c r="J798" s="144"/>
      <c r="K798" s="144"/>
      <c r="L798" s="144"/>
      <c r="M798" s="146"/>
      <c r="N798" s="138"/>
      <c r="O798" s="138"/>
      <c r="P798" s="138"/>
      <c r="Q798" s="138"/>
      <c r="R798" s="138"/>
      <c r="S798" s="138"/>
      <c r="T798" s="138"/>
      <c r="U798" s="138"/>
      <c r="V798" s="138"/>
      <c r="W798" s="138"/>
      <c r="X798" s="138"/>
      <c r="Y798" s="138"/>
      <c r="Z798" s="138"/>
    </row>
    <row r="799" ht="12.75" hidden="1" customHeight="1">
      <c r="A799" s="141"/>
      <c r="B799" s="142"/>
      <c r="C799" s="142"/>
      <c r="D799" s="143"/>
      <c r="E799" s="144"/>
      <c r="F799" s="145"/>
      <c r="G799" s="144"/>
      <c r="H799" s="145"/>
      <c r="I799" s="143"/>
      <c r="J799" s="144"/>
      <c r="K799" s="144"/>
      <c r="L799" s="144"/>
      <c r="M799" s="146"/>
      <c r="N799" s="138"/>
      <c r="O799" s="138"/>
      <c r="P799" s="138"/>
      <c r="Q799" s="138"/>
      <c r="R799" s="138"/>
      <c r="S799" s="138"/>
      <c r="T799" s="138"/>
      <c r="U799" s="138"/>
      <c r="V799" s="138"/>
      <c r="W799" s="138"/>
      <c r="X799" s="138"/>
      <c r="Y799" s="138"/>
      <c r="Z799" s="138"/>
    </row>
    <row r="800" ht="12.75" hidden="1" customHeight="1">
      <c r="A800" s="141"/>
      <c r="B800" s="142"/>
      <c r="C800" s="142"/>
      <c r="D800" s="143"/>
      <c r="E800" s="144"/>
      <c r="F800" s="145"/>
      <c r="G800" s="144"/>
      <c r="H800" s="145"/>
      <c r="I800" s="143"/>
      <c r="J800" s="144"/>
      <c r="K800" s="144"/>
      <c r="L800" s="144"/>
      <c r="M800" s="146"/>
      <c r="N800" s="138"/>
      <c r="O800" s="138"/>
      <c r="P800" s="138"/>
      <c r="Q800" s="138"/>
      <c r="R800" s="138"/>
      <c r="S800" s="138"/>
      <c r="T800" s="138"/>
      <c r="U800" s="138"/>
      <c r="V800" s="138"/>
      <c r="W800" s="138"/>
      <c r="X800" s="138"/>
      <c r="Y800" s="138"/>
      <c r="Z800" s="138"/>
    </row>
    <row r="801" ht="12.75" hidden="1" customHeight="1">
      <c r="A801" s="141"/>
      <c r="B801" s="142"/>
      <c r="C801" s="142"/>
      <c r="D801" s="143"/>
      <c r="E801" s="144"/>
      <c r="F801" s="145"/>
      <c r="G801" s="144"/>
      <c r="H801" s="145"/>
      <c r="I801" s="143"/>
      <c r="J801" s="144"/>
      <c r="K801" s="144"/>
      <c r="L801" s="144"/>
      <c r="M801" s="146"/>
      <c r="N801" s="138"/>
      <c r="O801" s="138"/>
      <c r="P801" s="138"/>
      <c r="Q801" s="138"/>
      <c r="R801" s="138"/>
      <c r="S801" s="138"/>
      <c r="T801" s="138"/>
      <c r="U801" s="138"/>
      <c r="V801" s="138"/>
      <c r="W801" s="138"/>
      <c r="X801" s="138"/>
      <c r="Y801" s="138"/>
      <c r="Z801" s="138"/>
    </row>
    <row r="802" ht="12.75" hidden="1" customHeight="1">
      <c r="A802" s="141"/>
      <c r="B802" s="142"/>
      <c r="C802" s="142"/>
      <c r="D802" s="143"/>
      <c r="E802" s="144"/>
      <c r="F802" s="145"/>
      <c r="G802" s="144"/>
      <c r="H802" s="145"/>
      <c r="I802" s="143"/>
      <c r="J802" s="144"/>
      <c r="K802" s="144"/>
      <c r="L802" s="144"/>
      <c r="M802" s="146"/>
      <c r="N802" s="138"/>
      <c r="O802" s="138"/>
      <c r="P802" s="138"/>
      <c r="Q802" s="138"/>
      <c r="R802" s="138"/>
      <c r="S802" s="138"/>
      <c r="T802" s="138"/>
      <c r="U802" s="138"/>
      <c r="V802" s="138"/>
      <c r="W802" s="138"/>
      <c r="X802" s="138"/>
      <c r="Y802" s="138"/>
      <c r="Z802" s="138"/>
    </row>
    <row r="803" ht="12.75" hidden="1" customHeight="1">
      <c r="A803" s="141"/>
      <c r="B803" s="142"/>
      <c r="C803" s="142"/>
      <c r="D803" s="143"/>
      <c r="E803" s="144"/>
      <c r="F803" s="145"/>
      <c r="G803" s="144"/>
      <c r="H803" s="145"/>
      <c r="I803" s="143"/>
      <c r="J803" s="144"/>
      <c r="K803" s="144"/>
      <c r="L803" s="144"/>
      <c r="M803" s="146"/>
      <c r="N803" s="138"/>
      <c r="O803" s="138"/>
      <c r="P803" s="138"/>
      <c r="Q803" s="138"/>
      <c r="R803" s="138"/>
      <c r="S803" s="138"/>
      <c r="T803" s="138"/>
      <c r="U803" s="138"/>
      <c r="V803" s="138"/>
      <c r="W803" s="138"/>
      <c r="X803" s="138"/>
      <c r="Y803" s="138"/>
      <c r="Z803" s="138"/>
    </row>
    <row r="804" ht="12.75" hidden="1" customHeight="1">
      <c r="A804" s="141"/>
      <c r="B804" s="142"/>
      <c r="C804" s="142"/>
      <c r="D804" s="143"/>
      <c r="E804" s="144"/>
      <c r="F804" s="145"/>
      <c r="G804" s="144"/>
      <c r="H804" s="145"/>
      <c r="I804" s="143"/>
      <c r="J804" s="144"/>
      <c r="K804" s="144"/>
      <c r="L804" s="144"/>
      <c r="M804" s="146"/>
      <c r="N804" s="138"/>
      <c r="O804" s="138"/>
      <c r="P804" s="138"/>
      <c r="Q804" s="138"/>
      <c r="R804" s="138"/>
      <c r="S804" s="138"/>
      <c r="T804" s="138"/>
      <c r="U804" s="138"/>
      <c r="V804" s="138"/>
      <c r="W804" s="138"/>
      <c r="X804" s="138"/>
      <c r="Y804" s="138"/>
      <c r="Z804" s="138"/>
    </row>
    <row r="805" ht="12.75" hidden="1" customHeight="1">
      <c r="A805" s="141"/>
      <c r="B805" s="142"/>
      <c r="C805" s="142"/>
      <c r="D805" s="143"/>
      <c r="E805" s="144"/>
      <c r="F805" s="145"/>
      <c r="G805" s="144"/>
      <c r="H805" s="145"/>
      <c r="I805" s="143"/>
      <c r="J805" s="144"/>
      <c r="K805" s="144"/>
      <c r="L805" s="144"/>
      <c r="M805" s="146"/>
      <c r="N805" s="138"/>
      <c r="O805" s="138"/>
      <c r="P805" s="138"/>
      <c r="Q805" s="138"/>
      <c r="R805" s="138"/>
      <c r="S805" s="138"/>
      <c r="T805" s="138"/>
      <c r="U805" s="138"/>
      <c r="V805" s="138"/>
      <c r="W805" s="138"/>
      <c r="X805" s="138"/>
      <c r="Y805" s="138"/>
      <c r="Z805" s="138"/>
    </row>
    <row r="806" ht="12.75" hidden="1" customHeight="1">
      <c r="A806" s="141"/>
      <c r="B806" s="142"/>
      <c r="C806" s="142"/>
      <c r="D806" s="143"/>
      <c r="E806" s="144"/>
      <c r="F806" s="145"/>
      <c r="G806" s="144"/>
      <c r="H806" s="145"/>
      <c r="I806" s="143"/>
      <c r="J806" s="144"/>
      <c r="K806" s="144"/>
      <c r="L806" s="144"/>
      <c r="M806" s="146"/>
      <c r="N806" s="138"/>
      <c r="O806" s="138"/>
      <c r="P806" s="138"/>
      <c r="Q806" s="138"/>
      <c r="R806" s="138"/>
      <c r="S806" s="138"/>
      <c r="T806" s="138"/>
      <c r="U806" s="138"/>
      <c r="V806" s="138"/>
      <c r="W806" s="138"/>
      <c r="X806" s="138"/>
      <c r="Y806" s="138"/>
      <c r="Z806" s="138"/>
    </row>
    <row r="807" ht="12.75" hidden="1" customHeight="1">
      <c r="A807" s="141"/>
      <c r="B807" s="142"/>
      <c r="C807" s="142"/>
      <c r="D807" s="143"/>
      <c r="E807" s="144"/>
      <c r="F807" s="145"/>
      <c r="G807" s="144"/>
      <c r="H807" s="145"/>
      <c r="I807" s="143"/>
      <c r="J807" s="144"/>
      <c r="K807" s="144"/>
      <c r="L807" s="144"/>
      <c r="M807" s="146"/>
      <c r="N807" s="138"/>
      <c r="O807" s="138"/>
      <c r="P807" s="138"/>
      <c r="Q807" s="138"/>
      <c r="R807" s="138"/>
      <c r="S807" s="138"/>
      <c r="T807" s="138"/>
      <c r="U807" s="138"/>
      <c r="V807" s="138"/>
      <c r="W807" s="138"/>
      <c r="X807" s="138"/>
      <c r="Y807" s="138"/>
      <c r="Z807" s="138"/>
    </row>
    <row r="808" ht="12.75" hidden="1" customHeight="1">
      <c r="A808" s="141"/>
      <c r="B808" s="142"/>
      <c r="C808" s="142"/>
      <c r="D808" s="143"/>
      <c r="E808" s="144"/>
      <c r="F808" s="145"/>
      <c r="G808" s="144"/>
      <c r="H808" s="145"/>
      <c r="I808" s="143"/>
      <c r="J808" s="144"/>
      <c r="K808" s="144"/>
      <c r="L808" s="144"/>
      <c r="M808" s="146"/>
      <c r="N808" s="138"/>
      <c r="O808" s="138"/>
      <c r="P808" s="138"/>
      <c r="Q808" s="138"/>
      <c r="R808" s="138"/>
      <c r="S808" s="138"/>
      <c r="T808" s="138"/>
      <c r="U808" s="138"/>
      <c r="V808" s="138"/>
      <c r="W808" s="138"/>
      <c r="X808" s="138"/>
      <c r="Y808" s="138"/>
      <c r="Z808" s="138"/>
    </row>
    <row r="809" ht="12.75" hidden="1" customHeight="1">
      <c r="A809" s="141"/>
      <c r="B809" s="142"/>
      <c r="C809" s="142"/>
      <c r="D809" s="143"/>
      <c r="E809" s="144"/>
      <c r="F809" s="145"/>
      <c r="G809" s="144"/>
      <c r="H809" s="145"/>
      <c r="I809" s="143"/>
      <c r="J809" s="144"/>
      <c r="K809" s="144"/>
      <c r="L809" s="144"/>
      <c r="M809" s="146"/>
      <c r="N809" s="138"/>
      <c r="O809" s="138"/>
      <c r="P809" s="138"/>
      <c r="Q809" s="138"/>
      <c r="R809" s="138"/>
      <c r="S809" s="138"/>
      <c r="T809" s="138"/>
      <c r="U809" s="138"/>
      <c r="V809" s="138"/>
      <c r="W809" s="138"/>
      <c r="X809" s="138"/>
      <c r="Y809" s="138"/>
      <c r="Z809" s="138"/>
    </row>
    <row r="810" ht="12.75" hidden="1" customHeight="1">
      <c r="A810" s="141"/>
      <c r="B810" s="142"/>
      <c r="C810" s="142"/>
      <c r="D810" s="143"/>
      <c r="E810" s="144"/>
      <c r="F810" s="145"/>
      <c r="G810" s="144"/>
      <c r="H810" s="145"/>
      <c r="I810" s="143"/>
      <c r="J810" s="144"/>
      <c r="K810" s="144"/>
      <c r="L810" s="144"/>
      <c r="M810" s="146"/>
      <c r="N810" s="138"/>
      <c r="O810" s="138"/>
      <c r="P810" s="138"/>
      <c r="Q810" s="138"/>
      <c r="R810" s="138"/>
      <c r="S810" s="138"/>
      <c r="T810" s="138"/>
      <c r="U810" s="138"/>
      <c r="V810" s="138"/>
      <c r="W810" s="138"/>
      <c r="X810" s="138"/>
      <c r="Y810" s="138"/>
      <c r="Z810" s="138"/>
    </row>
    <row r="811" ht="12.75" hidden="1" customHeight="1">
      <c r="A811" s="141"/>
      <c r="B811" s="142"/>
      <c r="C811" s="142"/>
      <c r="D811" s="143"/>
      <c r="E811" s="144"/>
      <c r="F811" s="145"/>
      <c r="G811" s="144"/>
      <c r="H811" s="145"/>
      <c r="I811" s="143"/>
      <c r="J811" s="144"/>
      <c r="K811" s="144"/>
      <c r="L811" s="144"/>
      <c r="M811" s="146"/>
      <c r="N811" s="138"/>
      <c r="O811" s="138"/>
      <c r="P811" s="138"/>
      <c r="Q811" s="138"/>
      <c r="R811" s="138"/>
      <c r="S811" s="138"/>
      <c r="T811" s="138"/>
      <c r="U811" s="138"/>
      <c r="V811" s="138"/>
      <c r="W811" s="138"/>
      <c r="X811" s="138"/>
      <c r="Y811" s="138"/>
      <c r="Z811" s="138"/>
    </row>
    <row r="812" ht="12.75" hidden="1" customHeight="1">
      <c r="A812" s="141"/>
      <c r="B812" s="142"/>
      <c r="C812" s="142"/>
      <c r="D812" s="143"/>
      <c r="E812" s="144"/>
      <c r="F812" s="145"/>
      <c r="G812" s="144"/>
      <c r="H812" s="145"/>
      <c r="I812" s="143"/>
      <c r="J812" s="144"/>
      <c r="K812" s="144"/>
      <c r="L812" s="144"/>
      <c r="M812" s="146"/>
      <c r="N812" s="138"/>
      <c r="O812" s="138"/>
      <c r="P812" s="138"/>
      <c r="Q812" s="138"/>
      <c r="R812" s="138"/>
      <c r="S812" s="138"/>
      <c r="T812" s="138"/>
      <c r="U812" s="138"/>
      <c r="V812" s="138"/>
      <c r="W812" s="138"/>
      <c r="X812" s="138"/>
      <c r="Y812" s="138"/>
      <c r="Z812" s="138"/>
    </row>
    <row r="813" ht="12.75" hidden="1" customHeight="1">
      <c r="A813" s="141"/>
      <c r="B813" s="142"/>
      <c r="C813" s="142"/>
      <c r="D813" s="143"/>
      <c r="E813" s="144"/>
      <c r="F813" s="145"/>
      <c r="G813" s="144"/>
      <c r="H813" s="145"/>
      <c r="I813" s="143"/>
      <c r="J813" s="144"/>
      <c r="K813" s="144"/>
      <c r="L813" s="144"/>
      <c r="M813" s="146"/>
      <c r="N813" s="138"/>
      <c r="O813" s="138"/>
      <c r="P813" s="138"/>
      <c r="Q813" s="138"/>
      <c r="R813" s="138"/>
      <c r="S813" s="138"/>
      <c r="T813" s="138"/>
      <c r="U813" s="138"/>
      <c r="V813" s="138"/>
      <c r="W813" s="138"/>
      <c r="X813" s="138"/>
      <c r="Y813" s="138"/>
      <c r="Z813" s="138"/>
    </row>
    <row r="814" ht="12.75" hidden="1" customHeight="1">
      <c r="A814" s="141"/>
      <c r="B814" s="142"/>
      <c r="C814" s="142"/>
      <c r="D814" s="143"/>
      <c r="E814" s="144"/>
      <c r="F814" s="145"/>
      <c r="G814" s="144"/>
      <c r="H814" s="145"/>
      <c r="I814" s="143"/>
      <c r="J814" s="144"/>
      <c r="K814" s="144"/>
      <c r="L814" s="144"/>
      <c r="M814" s="146"/>
      <c r="N814" s="138"/>
      <c r="O814" s="138"/>
      <c r="P814" s="138"/>
      <c r="Q814" s="138"/>
      <c r="R814" s="138"/>
      <c r="S814" s="138"/>
      <c r="T814" s="138"/>
      <c r="U814" s="138"/>
      <c r="V814" s="138"/>
      <c r="W814" s="138"/>
      <c r="X814" s="138"/>
      <c r="Y814" s="138"/>
      <c r="Z814" s="138"/>
    </row>
    <row r="815" ht="12.75" hidden="1" customHeight="1">
      <c r="A815" s="141"/>
      <c r="B815" s="142"/>
      <c r="C815" s="142"/>
      <c r="D815" s="143"/>
      <c r="E815" s="144"/>
      <c r="F815" s="145"/>
      <c r="G815" s="144"/>
      <c r="H815" s="145"/>
      <c r="I815" s="143"/>
      <c r="J815" s="144"/>
      <c r="K815" s="144"/>
      <c r="L815" s="144"/>
      <c r="M815" s="146"/>
      <c r="N815" s="138"/>
      <c r="O815" s="138"/>
      <c r="P815" s="138"/>
      <c r="Q815" s="138"/>
      <c r="R815" s="138"/>
      <c r="S815" s="138"/>
      <c r="T815" s="138"/>
      <c r="U815" s="138"/>
      <c r="V815" s="138"/>
      <c r="W815" s="138"/>
      <c r="X815" s="138"/>
      <c r="Y815" s="138"/>
      <c r="Z815" s="138"/>
    </row>
    <row r="816" ht="12.75" hidden="1" customHeight="1">
      <c r="A816" s="141"/>
      <c r="B816" s="142"/>
      <c r="C816" s="142"/>
      <c r="D816" s="143"/>
      <c r="E816" s="144"/>
      <c r="F816" s="145"/>
      <c r="G816" s="144"/>
      <c r="H816" s="145"/>
      <c r="I816" s="143"/>
      <c r="J816" s="144"/>
      <c r="K816" s="144"/>
      <c r="L816" s="144"/>
      <c r="M816" s="146"/>
      <c r="N816" s="138"/>
      <c r="O816" s="138"/>
      <c r="P816" s="138"/>
      <c r="Q816" s="138"/>
      <c r="R816" s="138"/>
      <c r="S816" s="138"/>
      <c r="T816" s="138"/>
      <c r="U816" s="138"/>
      <c r="V816" s="138"/>
      <c r="W816" s="138"/>
      <c r="X816" s="138"/>
      <c r="Y816" s="138"/>
      <c r="Z816" s="138"/>
    </row>
    <row r="817" ht="12.75" hidden="1" customHeight="1">
      <c r="A817" s="141"/>
      <c r="B817" s="142"/>
      <c r="C817" s="142"/>
      <c r="D817" s="143"/>
      <c r="E817" s="144"/>
      <c r="F817" s="145"/>
      <c r="G817" s="144"/>
      <c r="H817" s="145"/>
      <c r="I817" s="143"/>
      <c r="J817" s="144"/>
      <c r="K817" s="144"/>
      <c r="L817" s="144"/>
      <c r="M817" s="146"/>
      <c r="N817" s="138"/>
      <c r="O817" s="138"/>
      <c r="P817" s="138"/>
      <c r="Q817" s="138"/>
      <c r="R817" s="138"/>
      <c r="S817" s="138"/>
      <c r="T817" s="138"/>
      <c r="U817" s="138"/>
      <c r="V817" s="138"/>
      <c r="W817" s="138"/>
      <c r="X817" s="138"/>
      <c r="Y817" s="138"/>
      <c r="Z817" s="138"/>
    </row>
    <row r="818" ht="12.75" hidden="1" customHeight="1">
      <c r="A818" s="141"/>
      <c r="B818" s="142"/>
      <c r="C818" s="142"/>
      <c r="D818" s="143"/>
      <c r="E818" s="144"/>
      <c r="F818" s="145"/>
      <c r="G818" s="144"/>
      <c r="H818" s="145"/>
      <c r="I818" s="143"/>
      <c r="J818" s="144"/>
      <c r="K818" s="144"/>
      <c r="L818" s="144"/>
      <c r="M818" s="146"/>
      <c r="N818" s="138"/>
      <c r="O818" s="138"/>
      <c r="P818" s="138"/>
      <c r="Q818" s="138"/>
      <c r="R818" s="138"/>
      <c r="S818" s="138"/>
      <c r="T818" s="138"/>
      <c r="U818" s="138"/>
      <c r="V818" s="138"/>
      <c r="W818" s="138"/>
      <c r="X818" s="138"/>
      <c r="Y818" s="138"/>
      <c r="Z818" s="138"/>
    </row>
    <row r="819" ht="12.75" hidden="1" customHeight="1">
      <c r="A819" s="141"/>
      <c r="B819" s="142"/>
      <c r="C819" s="142"/>
      <c r="D819" s="143"/>
      <c r="E819" s="144"/>
      <c r="F819" s="145"/>
      <c r="G819" s="144"/>
      <c r="H819" s="145"/>
      <c r="I819" s="143"/>
      <c r="J819" s="144"/>
      <c r="K819" s="144"/>
      <c r="L819" s="144"/>
      <c r="M819" s="146"/>
      <c r="N819" s="138"/>
      <c r="O819" s="138"/>
      <c r="P819" s="138"/>
      <c r="Q819" s="138"/>
      <c r="R819" s="138"/>
      <c r="S819" s="138"/>
      <c r="T819" s="138"/>
      <c r="U819" s="138"/>
      <c r="V819" s="138"/>
      <c r="W819" s="138"/>
      <c r="X819" s="138"/>
      <c r="Y819" s="138"/>
      <c r="Z819" s="138"/>
    </row>
    <row r="820" ht="12.75" hidden="1" customHeight="1">
      <c r="A820" s="141"/>
      <c r="B820" s="142"/>
      <c r="C820" s="142"/>
      <c r="D820" s="143"/>
      <c r="E820" s="144"/>
      <c r="F820" s="145"/>
      <c r="G820" s="144"/>
      <c r="H820" s="145"/>
      <c r="I820" s="143"/>
      <c r="J820" s="144"/>
      <c r="K820" s="144"/>
      <c r="L820" s="144"/>
      <c r="M820" s="146"/>
      <c r="N820" s="138"/>
      <c r="O820" s="138"/>
      <c r="P820" s="138"/>
      <c r="Q820" s="138"/>
      <c r="R820" s="138"/>
      <c r="S820" s="138"/>
      <c r="T820" s="138"/>
      <c r="U820" s="138"/>
      <c r="V820" s="138"/>
      <c r="W820" s="138"/>
      <c r="X820" s="138"/>
      <c r="Y820" s="138"/>
      <c r="Z820" s="138"/>
    </row>
    <row r="821" ht="12.75" hidden="1" customHeight="1">
      <c r="A821" s="141"/>
      <c r="B821" s="142"/>
      <c r="C821" s="142"/>
      <c r="D821" s="143"/>
      <c r="E821" s="144"/>
      <c r="F821" s="145"/>
      <c r="G821" s="144"/>
      <c r="H821" s="145"/>
      <c r="I821" s="143"/>
      <c r="J821" s="144"/>
      <c r="K821" s="144"/>
      <c r="L821" s="144"/>
      <c r="M821" s="146"/>
      <c r="N821" s="138"/>
      <c r="O821" s="138"/>
      <c r="P821" s="138"/>
      <c r="Q821" s="138"/>
      <c r="R821" s="138"/>
      <c r="S821" s="138"/>
      <c r="T821" s="138"/>
      <c r="U821" s="138"/>
      <c r="V821" s="138"/>
      <c r="W821" s="138"/>
      <c r="X821" s="138"/>
      <c r="Y821" s="138"/>
      <c r="Z821" s="138"/>
    </row>
    <row r="822" ht="12.75" hidden="1" customHeight="1">
      <c r="A822" s="141"/>
      <c r="B822" s="142"/>
      <c r="C822" s="142"/>
      <c r="D822" s="143"/>
      <c r="E822" s="144"/>
      <c r="F822" s="145"/>
      <c r="G822" s="144"/>
      <c r="H822" s="145"/>
      <c r="I822" s="143"/>
      <c r="J822" s="144"/>
      <c r="K822" s="144"/>
      <c r="L822" s="144"/>
      <c r="M822" s="146"/>
      <c r="N822" s="138"/>
      <c r="O822" s="138"/>
      <c r="P822" s="138"/>
      <c r="Q822" s="138"/>
      <c r="R822" s="138"/>
      <c r="S822" s="138"/>
      <c r="T822" s="138"/>
      <c r="U822" s="138"/>
      <c r="V822" s="138"/>
      <c r="W822" s="138"/>
      <c r="X822" s="138"/>
      <c r="Y822" s="138"/>
      <c r="Z822" s="138"/>
    </row>
    <row r="823" ht="12.75" hidden="1" customHeight="1">
      <c r="A823" s="141"/>
      <c r="B823" s="142"/>
      <c r="C823" s="142"/>
      <c r="D823" s="143"/>
      <c r="E823" s="144"/>
      <c r="F823" s="145"/>
      <c r="G823" s="144"/>
      <c r="H823" s="145"/>
      <c r="I823" s="143"/>
      <c r="J823" s="144"/>
      <c r="K823" s="144"/>
      <c r="L823" s="144"/>
      <c r="M823" s="146"/>
      <c r="N823" s="138"/>
      <c r="O823" s="138"/>
      <c r="P823" s="138"/>
      <c r="Q823" s="138"/>
      <c r="R823" s="138"/>
      <c r="S823" s="138"/>
      <c r="T823" s="138"/>
      <c r="U823" s="138"/>
      <c r="V823" s="138"/>
      <c r="W823" s="138"/>
      <c r="X823" s="138"/>
      <c r="Y823" s="138"/>
      <c r="Z823" s="138"/>
    </row>
    <row r="824" ht="12.75" hidden="1" customHeight="1">
      <c r="A824" s="141"/>
      <c r="B824" s="142"/>
      <c r="C824" s="142"/>
      <c r="D824" s="143"/>
      <c r="E824" s="144"/>
      <c r="F824" s="145"/>
      <c r="G824" s="144"/>
      <c r="H824" s="145"/>
      <c r="I824" s="143"/>
      <c r="J824" s="144"/>
      <c r="K824" s="144"/>
      <c r="L824" s="144"/>
      <c r="M824" s="146"/>
      <c r="N824" s="138"/>
      <c r="O824" s="138"/>
      <c r="P824" s="138"/>
      <c r="Q824" s="138"/>
      <c r="R824" s="138"/>
      <c r="S824" s="138"/>
      <c r="T824" s="138"/>
      <c r="U824" s="138"/>
      <c r="V824" s="138"/>
      <c r="W824" s="138"/>
      <c r="X824" s="138"/>
      <c r="Y824" s="138"/>
      <c r="Z824" s="138"/>
    </row>
    <row r="825" ht="12.75" hidden="1" customHeight="1">
      <c r="A825" s="141"/>
      <c r="B825" s="142"/>
      <c r="C825" s="142"/>
      <c r="D825" s="143"/>
      <c r="E825" s="144"/>
      <c r="F825" s="145"/>
      <c r="G825" s="144"/>
      <c r="H825" s="145"/>
      <c r="I825" s="143"/>
      <c r="J825" s="144"/>
      <c r="K825" s="144"/>
      <c r="L825" s="144"/>
      <c r="M825" s="146"/>
      <c r="N825" s="138"/>
      <c r="O825" s="138"/>
      <c r="P825" s="138"/>
      <c r="Q825" s="138"/>
      <c r="R825" s="138"/>
      <c r="S825" s="138"/>
      <c r="T825" s="138"/>
      <c r="U825" s="138"/>
      <c r="V825" s="138"/>
      <c r="W825" s="138"/>
      <c r="X825" s="138"/>
      <c r="Y825" s="138"/>
      <c r="Z825" s="138"/>
    </row>
    <row r="826" ht="12.75" hidden="1" customHeight="1">
      <c r="A826" s="141"/>
      <c r="B826" s="142"/>
      <c r="C826" s="142"/>
      <c r="D826" s="143"/>
      <c r="E826" s="144"/>
      <c r="F826" s="145"/>
      <c r="G826" s="144"/>
      <c r="H826" s="145"/>
      <c r="I826" s="143"/>
      <c r="J826" s="144"/>
      <c r="K826" s="144"/>
      <c r="L826" s="144"/>
      <c r="M826" s="146"/>
      <c r="N826" s="138"/>
      <c r="O826" s="138"/>
      <c r="P826" s="138"/>
      <c r="Q826" s="138"/>
      <c r="R826" s="138"/>
      <c r="S826" s="138"/>
      <c r="T826" s="138"/>
      <c r="U826" s="138"/>
      <c r="V826" s="138"/>
      <c r="W826" s="138"/>
      <c r="X826" s="138"/>
      <c r="Y826" s="138"/>
      <c r="Z826" s="138"/>
    </row>
    <row r="827" ht="12.75" hidden="1" customHeight="1">
      <c r="A827" s="141"/>
      <c r="B827" s="142"/>
      <c r="C827" s="142"/>
      <c r="D827" s="143"/>
      <c r="E827" s="144"/>
      <c r="F827" s="145"/>
      <c r="G827" s="144"/>
      <c r="H827" s="145"/>
      <c r="I827" s="143"/>
      <c r="J827" s="144"/>
      <c r="K827" s="144"/>
      <c r="L827" s="144"/>
      <c r="M827" s="146"/>
      <c r="N827" s="138"/>
      <c r="O827" s="138"/>
      <c r="P827" s="138"/>
      <c r="Q827" s="138"/>
      <c r="R827" s="138"/>
      <c r="S827" s="138"/>
      <c r="T827" s="138"/>
      <c r="U827" s="138"/>
      <c r="V827" s="138"/>
      <c r="W827" s="138"/>
      <c r="X827" s="138"/>
      <c r="Y827" s="138"/>
      <c r="Z827" s="138"/>
    </row>
    <row r="828" ht="12.75" hidden="1" customHeight="1">
      <c r="A828" s="141"/>
      <c r="B828" s="142"/>
      <c r="C828" s="142"/>
      <c r="D828" s="143"/>
      <c r="E828" s="144"/>
      <c r="F828" s="145"/>
      <c r="G828" s="144"/>
      <c r="H828" s="145"/>
      <c r="I828" s="143"/>
      <c r="J828" s="144"/>
      <c r="K828" s="144"/>
      <c r="L828" s="144"/>
      <c r="M828" s="146"/>
      <c r="N828" s="138"/>
      <c r="O828" s="138"/>
      <c r="P828" s="138"/>
      <c r="Q828" s="138"/>
      <c r="R828" s="138"/>
      <c r="S828" s="138"/>
      <c r="T828" s="138"/>
      <c r="U828" s="138"/>
      <c r="V828" s="138"/>
      <c r="W828" s="138"/>
      <c r="X828" s="138"/>
      <c r="Y828" s="138"/>
      <c r="Z828" s="138"/>
    </row>
    <row r="829" ht="12.75" hidden="1" customHeight="1">
      <c r="A829" s="141"/>
      <c r="B829" s="142"/>
      <c r="C829" s="142"/>
      <c r="D829" s="143"/>
      <c r="E829" s="144"/>
      <c r="F829" s="145"/>
      <c r="G829" s="144"/>
      <c r="H829" s="145"/>
      <c r="I829" s="143"/>
      <c r="J829" s="144"/>
      <c r="K829" s="144"/>
      <c r="L829" s="144"/>
      <c r="M829" s="146"/>
      <c r="N829" s="138"/>
      <c r="O829" s="138"/>
      <c r="P829" s="138"/>
      <c r="Q829" s="138"/>
      <c r="R829" s="138"/>
      <c r="S829" s="138"/>
      <c r="T829" s="138"/>
      <c r="U829" s="138"/>
      <c r="V829" s="138"/>
      <c r="W829" s="138"/>
      <c r="X829" s="138"/>
      <c r="Y829" s="138"/>
      <c r="Z829" s="138"/>
    </row>
    <row r="830" ht="12.75" hidden="1" customHeight="1">
      <c r="A830" s="141"/>
      <c r="B830" s="142"/>
      <c r="C830" s="142"/>
      <c r="D830" s="143"/>
      <c r="E830" s="144"/>
      <c r="F830" s="145"/>
      <c r="G830" s="144"/>
      <c r="H830" s="145"/>
      <c r="I830" s="143"/>
      <c r="J830" s="144"/>
      <c r="K830" s="144"/>
      <c r="L830" s="144"/>
      <c r="M830" s="146"/>
      <c r="N830" s="138"/>
      <c r="O830" s="138"/>
      <c r="P830" s="138"/>
      <c r="Q830" s="138"/>
      <c r="R830" s="138"/>
      <c r="S830" s="138"/>
      <c r="T830" s="138"/>
      <c r="U830" s="138"/>
      <c r="V830" s="138"/>
      <c r="W830" s="138"/>
      <c r="X830" s="138"/>
      <c r="Y830" s="138"/>
      <c r="Z830" s="138"/>
    </row>
    <row r="831" ht="12.75" hidden="1" customHeight="1">
      <c r="A831" s="141"/>
      <c r="B831" s="142"/>
      <c r="C831" s="142"/>
      <c r="D831" s="143"/>
      <c r="E831" s="144"/>
      <c r="F831" s="145"/>
      <c r="G831" s="144"/>
      <c r="H831" s="145"/>
      <c r="I831" s="143"/>
      <c r="J831" s="144"/>
      <c r="K831" s="144"/>
      <c r="L831" s="144"/>
      <c r="M831" s="146"/>
      <c r="N831" s="138"/>
      <c r="O831" s="138"/>
      <c r="P831" s="138"/>
      <c r="Q831" s="138"/>
      <c r="R831" s="138"/>
      <c r="S831" s="138"/>
      <c r="T831" s="138"/>
      <c r="U831" s="138"/>
      <c r="V831" s="138"/>
      <c r="W831" s="138"/>
      <c r="X831" s="138"/>
      <c r="Y831" s="138"/>
      <c r="Z831" s="138"/>
    </row>
    <row r="832" ht="12.75" hidden="1" customHeight="1">
      <c r="A832" s="141"/>
      <c r="B832" s="142"/>
      <c r="C832" s="142"/>
      <c r="D832" s="143"/>
      <c r="E832" s="144"/>
      <c r="F832" s="145"/>
      <c r="G832" s="144"/>
      <c r="H832" s="145"/>
      <c r="I832" s="143"/>
      <c r="J832" s="144"/>
      <c r="K832" s="144"/>
      <c r="L832" s="144"/>
      <c r="M832" s="146"/>
      <c r="N832" s="138"/>
      <c r="O832" s="138"/>
      <c r="P832" s="138"/>
      <c r="Q832" s="138"/>
      <c r="R832" s="138"/>
      <c r="S832" s="138"/>
      <c r="T832" s="138"/>
      <c r="U832" s="138"/>
      <c r="V832" s="138"/>
      <c r="W832" s="138"/>
      <c r="X832" s="138"/>
      <c r="Y832" s="138"/>
      <c r="Z832" s="138"/>
    </row>
    <row r="833" ht="12.75" hidden="1" customHeight="1">
      <c r="A833" s="141"/>
      <c r="B833" s="142"/>
      <c r="C833" s="142"/>
      <c r="D833" s="143"/>
      <c r="E833" s="144"/>
      <c r="F833" s="145"/>
      <c r="G833" s="144"/>
      <c r="H833" s="145"/>
      <c r="I833" s="143"/>
      <c r="J833" s="144"/>
      <c r="K833" s="144"/>
      <c r="L833" s="144"/>
      <c r="M833" s="146"/>
      <c r="N833" s="138"/>
      <c r="O833" s="138"/>
      <c r="P833" s="138"/>
      <c r="Q833" s="138"/>
      <c r="R833" s="138"/>
      <c r="S833" s="138"/>
      <c r="T833" s="138"/>
      <c r="U833" s="138"/>
      <c r="V833" s="138"/>
      <c r="W833" s="138"/>
      <c r="X833" s="138"/>
      <c r="Y833" s="138"/>
      <c r="Z833" s="138"/>
    </row>
    <row r="834" ht="12.75" hidden="1" customHeight="1">
      <c r="A834" s="141"/>
      <c r="B834" s="142"/>
      <c r="C834" s="142"/>
      <c r="D834" s="143"/>
      <c r="E834" s="144"/>
      <c r="F834" s="145"/>
      <c r="G834" s="144"/>
      <c r="H834" s="145"/>
      <c r="I834" s="143"/>
      <c r="J834" s="144"/>
      <c r="K834" s="144"/>
      <c r="L834" s="144"/>
      <c r="M834" s="146"/>
      <c r="N834" s="138"/>
      <c r="O834" s="138"/>
      <c r="P834" s="138"/>
      <c r="Q834" s="138"/>
      <c r="R834" s="138"/>
      <c r="S834" s="138"/>
      <c r="T834" s="138"/>
      <c r="U834" s="138"/>
      <c r="V834" s="138"/>
      <c r="W834" s="138"/>
      <c r="X834" s="138"/>
      <c r="Y834" s="138"/>
      <c r="Z834" s="138"/>
    </row>
    <row r="835" ht="12.75" hidden="1" customHeight="1">
      <c r="A835" s="141"/>
      <c r="B835" s="142"/>
      <c r="C835" s="142"/>
      <c r="D835" s="143"/>
      <c r="E835" s="144"/>
      <c r="F835" s="145"/>
      <c r="G835" s="144"/>
      <c r="H835" s="145"/>
      <c r="I835" s="143"/>
      <c r="J835" s="144"/>
      <c r="K835" s="144"/>
      <c r="L835" s="144"/>
      <c r="M835" s="146"/>
      <c r="N835" s="138"/>
      <c r="O835" s="138"/>
      <c r="P835" s="138"/>
      <c r="Q835" s="138"/>
      <c r="R835" s="138"/>
      <c r="S835" s="138"/>
      <c r="T835" s="138"/>
      <c r="U835" s="138"/>
      <c r="V835" s="138"/>
      <c r="W835" s="138"/>
      <c r="X835" s="138"/>
      <c r="Y835" s="138"/>
      <c r="Z835" s="138"/>
    </row>
    <row r="836" ht="12.75" hidden="1" customHeight="1">
      <c r="A836" s="141"/>
      <c r="B836" s="142"/>
      <c r="C836" s="142"/>
      <c r="D836" s="143"/>
      <c r="E836" s="144"/>
      <c r="F836" s="145"/>
      <c r="G836" s="144"/>
      <c r="H836" s="145"/>
      <c r="I836" s="143"/>
      <c r="J836" s="144"/>
      <c r="K836" s="144"/>
      <c r="L836" s="144"/>
      <c r="M836" s="146"/>
      <c r="N836" s="138"/>
      <c r="O836" s="138"/>
      <c r="P836" s="138"/>
      <c r="Q836" s="138"/>
      <c r="R836" s="138"/>
      <c r="S836" s="138"/>
      <c r="T836" s="138"/>
      <c r="U836" s="138"/>
      <c r="V836" s="138"/>
      <c r="W836" s="138"/>
      <c r="X836" s="138"/>
      <c r="Y836" s="138"/>
      <c r="Z836" s="138"/>
    </row>
    <row r="837" ht="12.75" hidden="1" customHeight="1">
      <c r="A837" s="141"/>
      <c r="B837" s="142"/>
      <c r="C837" s="142"/>
      <c r="D837" s="143"/>
      <c r="E837" s="144"/>
      <c r="F837" s="145"/>
      <c r="G837" s="144"/>
      <c r="H837" s="145"/>
      <c r="I837" s="143"/>
      <c r="J837" s="144"/>
      <c r="K837" s="144"/>
      <c r="L837" s="144"/>
      <c r="M837" s="146"/>
      <c r="N837" s="138"/>
      <c r="O837" s="138"/>
      <c r="P837" s="138"/>
      <c r="Q837" s="138"/>
      <c r="R837" s="138"/>
      <c r="S837" s="138"/>
      <c r="T837" s="138"/>
      <c r="U837" s="138"/>
      <c r="V837" s="138"/>
      <c r="W837" s="138"/>
      <c r="X837" s="138"/>
      <c r="Y837" s="138"/>
      <c r="Z837" s="138"/>
    </row>
    <row r="838" ht="12.75" hidden="1" customHeight="1">
      <c r="A838" s="141"/>
      <c r="B838" s="142"/>
      <c r="C838" s="142"/>
      <c r="D838" s="143"/>
      <c r="E838" s="144"/>
      <c r="F838" s="145"/>
      <c r="G838" s="144"/>
      <c r="H838" s="145"/>
      <c r="I838" s="143"/>
      <c r="J838" s="144"/>
      <c r="K838" s="144"/>
      <c r="L838" s="144"/>
      <c r="M838" s="146"/>
      <c r="N838" s="138"/>
      <c r="O838" s="138"/>
      <c r="P838" s="138"/>
      <c r="Q838" s="138"/>
      <c r="R838" s="138"/>
      <c r="S838" s="138"/>
      <c r="T838" s="138"/>
      <c r="U838" s="138"/>
      <c r="V838" s="138"/>
      <c r="W838" s="138"/>
      <c r="X838" s="138"/>
      <c r="Y838" s="138"/>
      <c r="Z838" s="138"/>
    </row>
    <row r="839" ht="12.75" hidden="1" customHeight="1">
      <c r="A839" s="141"/>
      <c r="B839" s="142"/>
      <c r="C839" s="142"/>
      <c r="D839" s="143"/>
      <c r="E839" s="144"/>
      <c r="F839" s="145"/>
      <c r="G839" s="144"/>
      <c r="H839" s="145"/>
      <c r="I839" s="143"/>
      <c r="J839" s="144"/>
      <c r="K839" s="144"/>
      <c r="L839" s="144"/>
      <c r="M839" s="146"/>
      <c r="N839" s="138"/>
      <c r="O839" s="138"/>
      <c r="P839" s="138"/>
      <c r="Q839" s="138"/>
      <c r="R839" s="138"/>
      <c r="S839" s="138"/>
      <c r="T839" s="138"/>
      <c r="U839" s="138"/>
      <c r="V839" s="138"/>
      <c r="W839" s="138"/>
      <c r="X839" s="138"/>
      <c r="Y839" s="138"/>
      <c r="Z839" s="138"/>
    </row>
    <row r="840" ht="12.75" hidden="1" customHeight="1">
      <c r="A840" s="141"/>
      <c r="B840" s="142"/>
      <c r="C840" s="142"/>
      <c r="D840" s="143"/>
      <c r="E840" s="144"/>
      <c r="F840" s="145"/>
      <c r="G840" s="144"/>
      <c r="H840" s="145"/>
      <c r="I840" s="143"/>
      <c r="J840" s="144"/>
      <c r="K840" s="144"/>
      <c r="L840" s="144"/>
      <c r="M840" s="146"/>
      <c r="N840" s="138"/>
      <c r="O840" s="138"/>
      <c r="P840" s="138"/>
      <c r="Q840" s="138"/>
      <c r="R840" s="138"/>
      <c r="S840" s="138"/>
      <c r="T840" s="138"/>
      <c r="U840" s="138"/>
      <c r="V840" s="138"/>
      <c r="W840" s="138"/>
      <c r="X840" s="138"/>
      <c r="Y840" s="138"/>
      <c r="Z840" s="138"/>
    </row>
    <row r="841" ht="12.75" hidden="1" customHeight="1">
      <c r="A841" s="141"/>
      <c r="B841" s="142"/>
      <c r="C841" s="142"/>
      <c r="D841" s="143"/>
      <c r="E841" s="144"/>
      <c r="F841" s="145"/>
      <c r="G841" s="144"/>
      <c r="H841" s="145"/>
      <c r="I841" s="143"/>
      <c r="J841" s="144"/>
      <c r="K841" s="144"/>
      <c r="L841" s="144"/>
      <c r="M841" s="146"/>
      <c r="N841" s="138"/>
      <c r="O841" s="138"/>
      <c r="P841" s="138"/>
      <c r="Q841" s="138"/>
      <c r="R841" s="138"/>
      <c r="S841" s="138"/>
      <c r="T841" s="138"/>
      <c r="U841" s="138"/>
      <c r="V841" s="138"/>
      <c r="W841" s="138"/>
      <c r="X841" s="138"/>
      <c r="Y841" s="138"/>
      <c r="Z841" s="138"/>
    </row>
    <row r="842" ht="12.75" hidden="1" customHeight="1">
      <c r="A842" s="141"/>
      <c r="B842" s="142"/>
      <c r="C842" s="142"/>
      <c r="D842" s="143"/>
      <c r="E842" s="144"/>
      <c r="F842" s="145"/>
      <c r="G842" s="144"/>
      <c r="H842" s="145"/>
      <c r="I842" s="143"/>
      <c r="J842" s="144"/>
      <c r="K842" s="144"/>
      <c r="L842" s="144"/>
      <c r="M842" s="146"/>
      <c r="N842" s="138"/>
      <c r="O842" s="138"/>
      <c r="P842" s="138"/>
      <c r="Q842" s="138"/>
      <c r="R842" s="138"/>
      <c r="S842" s="138"/>
      <c r="T842" s="138"/>
      <c r="U842" s="138"/>
      <c r="V842" s="138"/>
      <c r="W842" s="138"/>
      <c r="X842" s="138"/>
      <c r="Y842" s="138"/>
      <c r="Z842" s="138"/>
    </row>
    <row r="843" ht="12.75" hidden="1" customHeight="1">
      <c r="A843" s="141"/>
      <c r="B843" s="142"/>
      <c r="C843" s="142"/>
      <c r="D843" s="143"/>
      <c r="E843" s="144"/>
      <c r="F843" s="145"/>
      <c r="G843" s="144"/>
      <c r="H843" s="145"/>
      <c r="I843" s="143"/>
      <c r="J843" s="144"/>
      <c r="K843" s="144"/>
      <c r="L843" s="144"/>
      <c r="M843" s="146"/>
      <c r="N843" s="138"/>
      <c r="O843" s="138"/>
      <c r="P843" s="138"/>
      <c r="Q843" s="138"/>
      <c r="R843" s="138"/>
      <c r="S843" s="138"/>
      <c r="T843" s="138"/>
      <c r="U843" s="138"/>
      <c r="V843" s="138"/>
      <c r="W843" s="138"/>
      <c r="X843" s="138"/>
      <c r="Y843" s="138"/>
      <c r="Z843" s="138"/>
    </row>
    <row r="844" ht="12.75" hidden="1" customHeight="1">
      <c r="A844" s="141"/>
      <c r="B844" s="142"/>
      <c r="C844" s="142"/>
      <c r="D844" s="143"/>
      <c r="E844" s="144"/>
      <c r="F844" s="145"/>
      <c r="G844" s="144"/>
      <c r="H844" s="145"/>
      <c r="I844" s="143"/>
      <c r="J844" s="144"/>
      <c r="K844" s="144"/>
      <c r="L844" s="144"/>
      <c r="M844" s="146"/>
      <c r="N844" s="138"/>
      <c r="O844" s="138"/>
      <c r="P844" s="138"/>
      <c r="Q844" s="138"/>
      <c r="R844" s="138"/>
      <c r="S844" s="138"/>
      <c r="T844" s="138"/>
      <c r="U844" s="138"/>
      <c r="V844" s="138"/>
      <c r="W844" s="138"/>
      <c r="X844" s="138"/>
      <c r="Y844" s="138"/>
      <c r="Z844" s="138"/>
    </row>
    <row r="845" ht="12.75" hidden="1" customHeight="1">
      <c r="A845" s="141"/>
      <c r="B845" s="142"/>
      <c r="C845" s="142"/>
      <c r="D845" s="143"/>
      <c r="E845" s="144"/>
      <c r="F845" s="145"/>
      <c r="G845" s="144"/>
      <c r="H845" s="145"/>
      <c r="I845" s="143"/>
      <c r="J845" s="144"/>
      <c r="K845" s="144"/>
      <c r="L845" s="144"/>
      <c r="M845" s="146"/>
      <c r="N845" s="138"/>
      <c r="O845" s="138"/>
      <c r="P845" s="138"/>
      <c r="Q845" s="138"/>
      <c r="R845" s="138"/>
      <c r="S845" s="138"/>
      <c r="T845" s="138"/>
      <c r="U845" s="138"/>
      <c r="V845" s="138"/>
      <c r="W845" s="138"/>
      <c r="X845" s="138"/>
      <c r="Y845" s="138"/>
      <c r="Z845" s="138"/>
    </row>
    <row r="846" ht="12.75" hidden="1" customHeight="1">
      <c r="A846" s="141"/>
      <c r="B846" s="142"/>
      <c r="C846" s="142"/>
      <c r="D846" s="143"/>
      <c r="E846" s="144"/>
      <c r="F846" s="145"/>
      <c r="G846" s="144"/>
      <c r="H846" s="145"/>
      <c r="I846" s="143"/>
      <c r="J846" s="144"/>
      <c r="K846" s="144"/>
      <c r="L846" s="144"/>
      <c r="M846" s="146"/>
      <c r="N846" s="138"/>
      <c r="O846" s="138"/>
      <c r="P846" s="138"/>
      <c r="Q846" s="138"/>
      <c r="R846" s="138"/>
      <c r="S846" s="138"/>
      <c r="T846" s="138"/>
      <c r="U846" s="138"/>
      <c r="V846" s="138"/>
      <c r="W846" s="138"/>
      <c r="X846" s="138"/>
      <c r="Y846" s="138"/>
      <c r="Z846" s="138"/>
    </row>
    <row r="847" ht="12.75" hidden="1" customHeight="1">
      <c r="A847" s="141"/>
      <c r="B847" s="142"/>
      <c r="C847" s="142"/>
      <c r="D847" s="143"/>
      <c r="E847" s="144"/>
      <c r="F847" s="145"/>
      <c r="G847" s="144"/>
      <c r="H847" s="145"/>
      <c r="I847" s="143"/>
      <c r="J847" s="144"/>
      <c r="K847" s="144"/>
      <c r="L847" s="144"/>
      <c r="M847" s="146"/>
      <c r="N847" s="138"/>
      <c r="O847" s="138"/>
      <c r="P847" s="138"/>
      <c r="Q847" s="138"/>
      <c r="R847" s="138"/>
      <c r="S847" s="138"/>
      <c r="T847" s="138"/>
      <c r="U847" s="138"/>
      <c r="V847" s="138"/>
      <c r="W847" s="138"/>
      <c r="X847" s="138"/>
      <c r="Y847" s="138"/>
      <c r="Z847" s="138"/>
    </row>
    <row r="848" ht="12.75" hidden="1" customHeight="1">
      <c r="A848" s="141"/>
      <c r="B848" s="142"/>
      <c r="C848" s="142"/>
      <c r="D848" s="143"/>
      <c r="E848" s="144"/>
      <c r="F848" s="145"/>
      <c r="G848" s="144"/>
      <c r="H848" s="145"/>
      <c r="I848" s="143"/>
      <c r="J848" s="144"/>
      <c r="K848" s="144"/>
      <c r="L848" s="144"/>
      <c r="M848" s="146"/>
      <c r="N848" s="138"/>
      <c r="O848" s="138"/>
      <c r="P848" s="138"/>
      <c r="Q848" s="138"/>
      <c r="R848" s="138"/>
      <c r="S848" s="138"/>
      <c r="T848" s="138"/>
      <c r="U848" s="138"/>
      <c r="V848" s="138"/>
      <c r="W848" s="138"/>
      <c r="X848" s="138"/>
      <c r="Y848" s="138"/>
      <c r="Z848" s="138"/>
    </row>
    <row r="849" ht="12.75" hidden="1" customHeight="1">
      <c r="A849" s="141"/>
      <c r="B849" s="142"/>
      <c r="C849" s="142"/>
      <c r="D849" s="143"/>
      <c r="E849" s="144"/>
      <c r="F849" s="145"/>
      <c r="G849" s="144"/>
      <c r="H849" s="145"/>
      <c r="I849" s="143"/>
      <c r="J849" s="144"/>
      <c r="K849" s="144"/>
      <c r="L849" s="144"/>
      <c r="M849" s="146"/>
      <c r="N849" s="138"/>
      <c r="O849" s="138"/>
      <c r="P849" s="138"/>
      <c r="Q849" s="138"/>
      <c r="R849" s="138"/>
      <c r="S849" s="138"/>
      <c r="T849" s="138"/>
      <c r="U849" s="138"/>
      <c r="V849" s="138"/>
      <c r="W849" s="138"/>
      <c r="X849" s="138"/>
      <c r="Y849" s="138"/>
      <c r="Z849" s="138"/>
    </row>
    <row r="850" ht="12.75" hidden="1" customHeight="1">
      <c r="A850" s="141"/>
      <c r="B850" s="142"/>
      <c r="C850" s="142"/>
      <c r="D850" s="143"/>
      <c r="E850" s="144"/>
      <c r="F850" s="145"/>
      <c r="G850" s="144"/>
      <c r="H850" s="145"/>
      <c r="I850" s="143"/>
      <c r="J850" s="144"/>
      <c r="K850" s="144"/>
      <c r="L850" s="144"/>
      <c r="M850" s="146"/>
      <c r="N850" s="138"/>
      <c r="O850" s="138"/>
      <c r="P850" s="138"/>
      <c r="Q850" s="138"/>
      <c r="R850" s="138"/>
      <c r="S850" s="138"/>
      <c r="T850" s="138"/>
      <c r="U850" s="138"/>
      <c r="V850" s="138"/>
      <c r="W850" s="138"/>
      <c r="X850" s="138"/>
      <c r="Y850" s="138"/>
      <c r="Z850" s="138"/>
    </row>
    <row r="851" ht="12.75" hidden="1" customHeight="1">
      <c r="A851" s="141"/>
      <c r="B851" s="142"/>
      <c r="C851" s="142"/>
      <c r="D851" s="143"/>
      <c r="E851" s="144"/>
      <c r="F851" s="145"/>
      <c r="G851" s="144"/>
      <c r="H851" s="145"/>
      <c r="I851" s="143"/>
      <c r="J851" s="144"/>
      <c r="K851" s="144"/>
      <c r="L851" s="144"/>
      <c r="M851" s="146"/>
      <c r="N851" s="138"/>
      <c r="O851" s="138"/>
      <c r="P851" s="138"/>
      <c r="Q851" s="138"/>
      <c r="R851" s="138"/>
      <c r="S851" s="138"/>
      <c r="T851" s="138"/>
      <c r="U851" s="138"/>
      <c r="V851" s="138"/>
      <c r="W851" s="138"/>
      <c r="X851" s="138"/>
      <c r="Y851" s="138"/>
      <c r="Z851" s="138"/>
    </row>
    <row r="852" ht="12.75" hidden="1" customHeight="1">
      <c r="A852" s="141"/>
      <c r="B852" s="142"/>
      <c r="C852" s="142"/>
      <c r="D852" s="143"/>
      <c r="E852" s="144"/>
      <c r="F852" s="145"/>
      <c r="G852" s="144"/>
      <c r="H852" s="145"/>
      <c r="I852" s="143"/>
      <c r="J852" s="144"/>
      <c r="K852" s="144"/>
      <c r="L852" s="144"/>
      <c r="M852" s="146"/>
      <c r="N852" s="138"/>
      <c r="O852" s="138"/>
      <c r="P852" s="138"/>
      <c r="Q852" s="138"/>
      <c r="R852" s="138"/>
      <c r="S852" s="138"/>
      <c r="T852" s="138"/>
      <c r="U852" s="138"/>
      <c r="V852" s="138"/>
      <c r="W852" s="138"/>
      <c r="X852" s="138"/>
      <c r="Y852" s="138"/>
      <c r="Z852" s="138"/>
    </row>
    <row r="853" ht="12.75" hidden="1" customHeight="1">
      <c r="A853" s="141"/>
      <c r="B853" s="142"/>
      <c r="C853" s="142"/>
      <c r="D853" s="143"/>
      <c r="E853" s="144"/>
      <c r="F853" s="145"/>
      <c r="G853" s="144"/>
      <c r="H853" s="145"/>
      <c r="I853" s="143"/>
      <c r="J853" s="144"/>
      <c r="K853" s="144"/>
      <c r="L853" s="144"/>
      <c r="M853" s="146"/>
      <c r="N853" s="138"/>
      <c r="O853" s="138"/>
      <c r="P853" s="138"/>
      <c r="Q853" s="138"/>
      <c r="R853" s="138"/>
      <c r="S853" s="138"/>
      <c r="T853" s="138"/>
      <c r="U853" s="138"/>
      <c r="V853" s="138"/>
      <c r="W853" s="138"/>
      <c r="X853" s="138"/>
      <c r="Y853" s="138"/>
      <c r="Z853" s="138"/>
    </row>
    <row r="854" ht="12.75" hidden="1" customHeight="1">
      <c r="A854" s="141"/>
      <c r="B854" s="142"/>
      <c r="C854" s="142"/>
      <c r="D854" s="143"/>
      <c r="E854" s="144"/>
      <c r="F854" s="145"/>
      <c r="G854" s="144"/>
      <c r="H854" s="145"/>
      <c r="I854" s="143"/>
      <c r="J854" s="144"/>
      <c r="K854" s="144"/>
      <c r="L854" s="144"/>
      <c r="M854" s="146"/>
      <c r="N854" s="138"/>
      <c r="O854" s="138"/>
      <c r="P854" s="138"/>
      <c r="Q854" s="138"/>
      <c r="R854" s="138"/>
      <c r="S854" s="138"/>
      <c r="T854" s="138"/>
      <c r="U854" s="138"/>
      <c r="V854" s="138"/>
      <c r="W854" s="138"/>
      <c r="X854" s="138"/>
      <c r="Y854" s="138"/>
      <c r="Z854" s="138"/>
    </row>
    <row r="855" ht="12.75" hidden="1" customHeight="1">
      <c r="A855" s="141"/>
      <c r="B855" s="142"/>
      <c r="C855" s="142"/>
      <c r="D855" s="143"/>
      <c r="E855" s="144"/>
      <c r="F855" s="145"/>
      <c r="G855" s="144"/>
      <c r="H855" s="145"/>
      <c r="I855" s="143"/>
      <c r="J855" s="144"/>
      <c r="K855" s="144"/>
      <c r="L855" s="144"/>
      <c r="M855" s="146"/>
      <c r="N855" s="138"/>
      <c r="O855" s="138"/>
      <c r="P855" s="138"/>
      <c r="Q855" s="138"/>
      <c r="R855" s="138"/>
      <c r="S855" s="138"/>
      <c r="T855" s="138"/>
      <c r="U855" s="138"/>
      <c r="V855" s="138"/>
      <c r="W855" s="138"/>
      <c r="X855" s="138"/>
      <c r="Y855" s="138"/>
      <c r="Z855" s="138"/>
    </row>
    <row r="856" ht="12.75" hidden="1" customHeight="1">
      <c r="A856" s="141"/>
      <c r="B856" s="142"/>
      <c r="C856" s="142"/>
      <c r="D856" s="143"/>
      <c r="E856" s="144"/>
      <c r="F856" s="145"/>
      <c r="G856" s="144"/>
      <c r="H856" s="145"/>
      <c r="I856" s="143"/>
      <c r="J856" s="144"/>
      <c r="K856" s="144"/>
      <c r="L856" s="144"/>
      <c r="M856" s="146"/>
      <c r="N856" s="138"/>
      <c r="O856" s="138"/>
      <c r="P856" s="138"/>
      <c r="Q856" s="138"/>
      <c r="R856" s="138"/>
      <c r="S856" s="138"/>
      <c r="T856" s="138"/>
      <c r="U856" s="138"/>
      <c r="V856" s="138"/>
      <c r="W856" s="138"/>
      <c r="X856" s="138"/>
      <c r="Y856" s="138"/>
      <c r="Z856" s="138"/>
    </row>
    <row r="857" ht="12.75" hidden="1" customHeight="1">
      <c r="A857" s="141"/>
      <c r="B857" s="142"/>
      <c r="C857" s="142"/>
      <c r="D857" s="143"/>
      <c r="E857" s="144"/>
      <c r="F857" s="145"/>
      <c r="G857" s="144"/>
      <c r="H857" s="145"/>
      <c r="I857" s="143"/>
      <c r="J857" s="144"/>
      <c r="K857" s="144"/>
      <c r="L857" s="144"/>
      <c r="M857" s="146"/>
      <c r="N857" s="138"/>
      <c r="O857" s="138"/>
      <c r="P857" s="138"/>
      <c r="Q857" s="138"/>
      <c r="R857" s="138"/>
      <c r="S857" s="138"/>
      <c r="T857" s="138"/>
      <c r="U857" s="138"/>
      <c r="V857" s="138"/>
      <c r="W857" s="138"/>
      <c r="X857" s="138"/>
      <c r="Y857" s="138"/>
      <c r="Z857" s="138"/>
    </row>
    <row r="858" ht="12.75" hidden="1" customHeight="1">
      <c r="A858" s="141"/>
      <c r="B858" s="142"/>
      <c r="C858" s="142"/>
      <c r="D858" s="143"/>
      <c r="E858" s="144"/>
      <c r="F858" s="145"/>
      <c r="G858" s="144"/>
      <c r="H858" s="145"/>
      <c r="I858" s="143"/>
      <c r="J858" s="144"/>
      <c r="K858" s="144"/>
      <c r="L858" s="144"/>
      <c r="M858" s="146"/>
      <c r="N858" s="138"/>
      <c r="O858" s="138"/>
      <c r="P858" s="138"/>
      <c r="Q858" s="138"/>
      <c r="R858" s="138"/>
      <c r="S858" s="138"/>
      <c r="T858" s="138"/>
      <c r="U858" s="138"/>
      <c r="V858" s="138"/>
      <c r="W858" s="138"/>
      <c r="X858" s="138"/>
      <c r="Y858" s="138"/>
      <c r="Z858" s="138"/>
    </row>
    <row r="859" ht="12.75" hidden="1" customHeight="1">
      <c r="A859" s="141"/>
      <c r="B859" s="142"/>
      <c r="C859" s="142"/>
      <c r="D859" s="143"/>
      <c r="E859" s="144"/>
      <c r="F859" s="145"/>
      <c r="G859" s="144"/>
      <c r="H859" s="145"/>
      <c r="I859" s="143"/>
      <c r="J859" s="144"/>
      <c r="K859" s="144"/>
      <c r="L859" s="144"/>
      <c r="M859" s="146"/>
      <c r="N859" s="138"/>
      <c r="O859" s="138"/>
      <c r="P859" s="138"/>
      <c r="Q859" s="138"/>
      <c r="R859" s="138"/>
      <c r="S859" s="138"/>
      <c r="T859" s="138"/>
      <c r="U859" s="138"/>
      <c r="V859" s="138"/>
      <c r="W859" s="138"/>
      <c r="X859" s="138"/>
      <c r="Y859" s="138"/>
      <c r="Z859" s="138"/>
    </row>
    <row r="860" ht="12.75" hidden="1" customHeight="1">
      <c r="A860" s="141"/>
      <c r="B860" s="142"/>
      <c r="C860" s="142"/>
      <c r="D860" s="143"/>
      <c r="E860" s="144"/>
      <c r="F860" s="145"/>
      <c r="G860" s="144"/>
      <c r="H860" s="145"/>
      <c r="I860" s="143"/>
      <c r="J860" s="144"/>
      <c r="K860" s="144"/>
      <c r="L860" s="144"/>
      <c r="M860" s="146"/>
      <c r="N860" s="138"/>
      <c r="O860" s="138"/>
      <c r="P860" s="138"/>
      <c r="Q860" s="138"/>
      <c r="R860" s="138"/>
      <c r="S860" s="138"/>
      <c r="T860" s="138"/>
      <c r="U860" s="138"/>
      <c r="V860" s="138"/>
      <c r="W860" s="138"/>
      <c r="X860" s="138"/>
      <c r="Y860" s="138"/>
      <c r="Z860" s="138"/>
    </row>
    <row r="861" ht="12.75" hidden="1" customHeight="1">
      <c r="A861" s="141"/>
      <c r="B861" s="142"/>
      <c r="C861" s="142"/>
      <c r="D861" s="143"/>
      <c r="E861" s="144"/>
      <c r="F861" s="145"/>
      <c r="G861" s="144"/>
      <c r="H861" s="145"/>
      <c r="I861" s="143"/>
      <c r="J861" s="144"/>
      <c r="K861" s="144"/>
      <c r="L861" s="144"/>
      <c r="M861" s="146"/>
      <c r="N861" s="138"/>
      <c r="O861" s="138"/>
      <c r="P861" s="138"/>
      <c r="Q861" s="138"/>
      <c r="R861" s="138"/>
      <c r="S861" s="138"/>
      <c r="T861" s="138"/>
      <c r="U861" s="138"/>
      <c r="V861" s="138"/>
      <c r="W861" s="138"/>
      <c r="X861" s="138"/>
      <c r="Y861" s="138"/>
      <c r="Z861" s="138"/>
    </row>
    <row r="862" ht="12.75" hidden="1" customHeight="1">
      <c r="A862" s="141"/>
      <c r="B862" s="142"/>
      <c r="C862" s="142"/>
      <c r="D862" s="143"/>
      <c r="E862" s="144"/>
      <c r="F862" s="145"/>
      <c r="G862" s="144"/>
      <c r="H862" s="145"/>
      <c r="I862" s="143"/>
      <c r="J862" s="144"/>
      <c r="K862" s="144"/>
      <c r="L862" s="144"/>
      <c r="M862" s="146"/>
      <c r="N862" s="138"/>
      <c r="O862" s="138"/>
      <c r="P862" s="138"/>
      <c r="Q862" s="138"/>
      <c r="R862" s="138"/>
      <c r="S862" s="138"/>
      <c r="T862" s="138"/>
      <c r="U862" s="138"/>
      <c r="V862" s="138"/>
      <c r="W862" s="138"/>
      <c r="X862" s="138"/>
      <c r="Y862" s="138"/>
      <c r="Z862" s="138"/>
    </row>
    <row r="863" ht="12.75" hidden="1" customHeight="1">
      <c r="A863" s="141"/>
      <c r="B863" s="142"/>
      <c r="C863" s="142"/>
      <c r="D863" s="143"/>
      <c r="E863" s="144"/>
      <c r="F863" s="145"/>
      <c r="G863" s="144"/>
      <c r="H863" s="145"/>
      <c r="I863" s="143"/>
      <c r="J863" s="144"/>
      <c r="K863" s="144"/>
      <c r="L863" s="144"/>
      <c r="M863" s="146"/>
      <c r="N863" s="138"/>
      <c r="O863" s="138"/>
      <c r="P863" s="138"/>
      <c r="Q863" s="138"/>
      <c r="R863" s="138"/>
      <c r="S863" s="138"/>
      <c r="T863" s="138"/>
      <c r="U863" s="138"/>
      <c r="V863" s="138"/>
      <c r="W863" s="138"/>
      <c r="X863" s="138"/>
      <c r="Y863" s="138"/>
      <c r="Z863" s="138"/>
    </row>
    <row r="864" ht="12.75" hidden="1" customHeight="1">
      <c r="A864" s="141"/>
      <c r="B864" s="142"/>
      <c r="C864" s="142"/>
      <c r="D864" s="143"/>
      <c r="E864" s="144"/>
      <c r="F864" s="145"/>
      <c r="G864" s="144"/>
      <c r="H864" s="145"/>
      <c r="I864" s="143"/>
      <c r="J864" s="144"/>
      <c r="K864" s="144"/>
      <c r="L864" s="144"/>
      <c r="M864" s="146"/>
      <c r="N864" s="138"/>
      <c r="O864" s="138"/>
      <c r="P864" s="138"/>
      <c r="Q864" s="138"/>
      <c r="R864" s="138"/>
      <c r="S864" s="138"/>
      <c r="T864" s="138"/>
      <c r="U864" s="138"/>
      <c r="V864" s="138"/>
      <c r="W864" s="138"/>
      <c r="X864" s="138"/>
      <c r="Y864" s="138"/>
      <c r="Z864" s="138"/>
    </row>
    <row r="865" ht="12.75" hidden="1" customHeight="1">
      <c r="A865" s="141"/>
      <c r="B865" s="142"/>
      <c r="C865" s="142"/>
      <c r="D865" s="143"/>
      <c r="E865" s="144"/>
      <c r="F865" s="145"/>
      <c r="G865" s="144"/>
      <c r="H865" s="145"/>
      <c r="I865" s="143"/>
      <c r="J865" s="144"/>
      <c r="K865" s="144"/>
      <c r="L865" s="144"/>
      <c r="M865" s="146"/>
      <c r="N865" s="138"/>
      <c r="O865" s="138"/>
      <c r="P865" s="138"/>
      <c r="Q865" s="138"/>
      <c r="R865" s="138"/>
      <c r="S865" s="138"/>
      <c r="T865" s="138"/>
      <c r="U865" s="138"/>
      <c r="V865" s="138"/>
      <c r="W865" s="138"/>
      <c r="X865" s="138"/>
      <c r="Y865" s="138"/>
      <c r="Z865" s="138"/>
    </row>
    <row r="866" ht="12.75" hidden="1" customHeight="1">
      <c r="A866" s="141"/>
      <c r="B866" s="142"/>
      <c r="C866" s="142"/>
      <c r="D866" s="143"/>
      <c r="E866" s="144"/>
      <c r="F866" s="145"/>
      <c r="G866" s="144"/>
      <c r="H866" s="145"/>
      <c r="I866" s="143"/>
      <c r="J866" s="144"/>
      <c r="K866" s="144"/>
      <c r="L866" s="144"/>
      <c r="M866" s="146"/>
      <c r="N866" s="138"/>
      <c r="O866" s="138"/>
      <c r="P866" s="138"/>
      <c r="Q866" s="138"/>
      <c r="R866" s="138"/>
      <c r="S866" s="138"/>
      <c r="T866" s="138"/>
      <c r="U866" s="138"/>
      <c r="V866" s="138"/>
      <c r="W866" s="138"/>
      <c r="X866" s="138"/>
      <c r="Y866" s="138"/>
      <c r="Z866" s="138"/>
    </row>
    <row r="867" ht="12.75" hidden="1" customHeight="1">
      <c r="A867" s="141"/>
      <c r="B867" s="142"/>
      <c r="C867" s="142"/>
      <c r="D867" s="143"/>
      <c r="E867" s="144"/>
      <c r="F867" s="145"/>
      <c r="G867" s="144"/>
      <c r="H867" s="145"/>
      <c r="I867" s="143"/>
      <c r="J867" s="144"/>
      <c r="K867" s="144"/>
      <c r="L867" s="144"/>
      <c r="M867" s="146"/>
      <c r="N867" s="138"/>
      <c r="O867" s="138"/>
      <c r="P867" s="138"/>
      <c r="Q867" s="138"/>
      <c r="R867" s="138"/>
      <c r="S867" s="138"/>
      <c r="T867" s="138"/>
      <c r="U867" s="138"/>
      <c r="V867" s="138"/>
      <c r="W867" s="138"/>
      <c r="X867" s="138"/>
      <c r="Y867" s="138"/>
      <c r="Z867" s="138"/>
    </row>
    <row r="868" ht="12.75" hidden="1" customHeight="1">
      <c r="A868" s="141"/>
      <c r="B868" s="142"/>
      <c r="C868" s="142"/>
      <c r="D868" s="143"/>
      <c r="E868" s="144"/>
      <c r="F868" s="145"/>
      <c r="G868" s="144"/>
      <c r="H868" s="145"/>
      <c r="I868" s="143"/>
      <c r="J868" s="144"/>
      <c r="K868" s="144"/>
      <c r="L868" s="144"/>
      <c r="M868" s="146"/>
      <c r="N868" s="138"/>
      <c r="O868" s="138"/>
      <c r="P868" s="138"/>
      <c r="Q868" s="138"/>
      <c r="R868" s="138"/>
      <c r="S868" s="138"/>
      <c r="T868" s="138"/>
      <c r="U868" s="138"/>
      <c r="V868" s="138"/>
      <c r="W868" s="138"/>
      <c r="X868" s="138"/>
      <c r="Y868" s="138"/>
      <c r="Z868" s="138"/>
    </row>
    <row r="869" ht="12.75" hidden="1" customHeight="1">
      <c r="A869" s="141"/>
      <c r="B869" s="142"/>
      <c r="C869" s="142"/>
      <c r="D869" s="143"/>
      <c r="E869" s="144"/>
      <c r="F869" s="145"/>
      <c r="G869" s="144"/>
      <c r="H869" s="145"/>
      <c r="I869" s="143"/>
      <c r="J869" s="144"/>
      <c r="K869" s="144"/>
      <c r="L869" s="144"/>
      <c r="M869" s="146"/>
      <c r="N869" s="138"/>
      <c r="O869" s="138"/>
      <c r="P869" s="138"/>
      <c r="Q869" s="138"/>
      <c r="R869" s="138"/>
      <c r="S869" s="138"/>
      <c r="T869" s="138"/>
      <c r="U869" s="138"/>
      <c r="V869" s="138"/>
      <c r="W869" s="138"/>
      <c r="X869" s="138"/>
      <c r="Y869" s="138"/>
      <c r="Z869" s="138"/>
    </row>
    <row r="870" ht="12.75" hidden="1" customHeight="1">
      <c r="A870" s="141"/>
      <c r="B870" s="142"/>
      <c r="C870" s="142"/>
      <c r="D870" s="143"/>
      <c r="E870" s="144"/>
      <c r="F870" s="145"/>
      <c r="G870" s="144"/>
      <c r="H870" s="145"/>
      <c r="I870" s="143"/>
      <c r="J870" s="144"/>
      <c r="K870" s="144"/>
      <c r="L870" s="144"/>
      <c r="M870" s="146"/>
      <c r="N870" s="138"/>
      <c r="O870" s="138"/>
      <c r="P870" s="138"/>
      <c r="Q870" s="138"/>
      <c r="R870" s="138"/>
      <c r="S870" s="138"/>
      <c r="T870" s="138"/>
      <c r="U870" s="138"/>
      <c r="V870" s="138"/>
      <c r="W870" s="138"/>
      <c r="X870" s="138"/>
      <c r="Y870" s="138"/>
      <c r="Z870" s="138"/>
    </row>
    <row r="871" ht="12.75" hidden="1" customHeight="1">
      <c r="A871" s="141"/>
      <c r="B871" s="142"/>
      <c r="C871" s="142"/>
      <c r="D871" s="143"/>
      <c r="E871" s="144"/>
      <c r="F871" s="145"/>
      <c r="G871" s="144"/>
      <c r="H871" s="145"/>
      <c r="I871" s="143"/>
      <c r="J871" s="144"/>
      <c r="K871" s="144"/>
      <c r="L871" s="144"/>
      <c r="M871" s="146"/>
      <c r="N871" s="138"/>
      <c r="O871" s="138"/>
      <c r="P871" s="138"/>
      <c r="Q871" s="138"/>
      <c r="R871" s="138"/>
      <c r="S871" s="138"/>
      <c r="T871" s="138"/>
      <c r="U871" s="138"/>
      <c r="V871" s="138"/>
      <c r="W871" s="138"/>
      <c r="X871" s="138"/>
      <c r="Y871" s="138"/>
      <c r="Z871" s="138"/>
    </row>
    <row r="872" ht="12.75" hidden="1" customHeight="1">
      <c r="A872" s="141"/>
      <c r="B872" s="142"/>
      <c r="C872" s="142"/>
      <c r="D872" s="143"/>
      <c r="E872" s="144"/>
      <c r="F872" s="145"/>
      <c r="G872" s="144"/>
      <c r="H872" s="145"/>
      <c r="I872" s="143"/>
      <c r="J872" s="144"/>
      <c r="K872" s="144"/>
      <c r="L872" s="144"/>
      <c r="M872" s="146"/>
      <c r="N872" s="138"/>
      <c r="O872" s="138"/>
      <c r="P872" s="138"/>
      <c r="Q872" s="138"/>
      <c r="R872" s="138"/>
      <c r="S872" s="138"/>
      <c r="T872" s="138"/>
      <c r="U872" s="138"/>
      <c r="V872" s="138"/>
      <c r="W872" s="138"/>
      <c r="X872" s="138"/>
      <c r="Y872" s="138"/>
      <c r="Z872" s="138"/>
    </row>
    <row r="873" ht="12.75" hidden="1" customHeight="1">
      <c r="A873" s="141"/>
      <c r="B873" s="142"/>
      <c r="C873" s="142"/>
      <c r="D873" s="143"/>
      <c r="E873" s="144"/>
      <c r="F873" s="145"/>
      <c r="G873" s="144"/>
      <c r="H873" s="145"/>
      <c r="I873" s="143"/>
      <c r="J873" s="144"/>
      <c r="K873" s="144"/>
      <c r="L873" s="144"/>
      <c r="M873" s="146"/>
      <c r="N873" s="138"/>
      <c r="O873" s="138"/>
      <c r="P873" s="138"/>
      <c r="Q873" s="138"/>
      <c r="R873" s="138"/>
      <c r="S873" s="138"/>
      <c r="T873" s="138"/>
      <c r="U873" s="138"/>
      <c r="V873" s="138"/>
      <c r="W873" s="138"/>
      <c r="X873" s="138"/>
      <c r="Y873" s="138"/>
      <c r="Z873" s="138"/>
    </row>
    <row r="874" ht="12.75" hidden="1" customHeight="1">
      <c r="A874" s="141"/>
      <c r="B874" s="142"/>
      <c r="C874" s="142"/>
      <c r="D874" s="143"/>
      <c r="E874" s="144"/>
      <c r="F874" s="145"/>
      <c r="G874" s="144"/>
      <c r="H874" s="145"/>
      <c r="I874" s="143"/>
      <c r="J874" s="144"/>
      <c r="K874" s="144"/>
      <c r="L874" s="144"/>
      <c r="M874" s="146"/>
      <c r="N874" s="138"/>
      <c r="O874" s="138"/>
      <c r="P874" s="138"/>
      <c r="Q874" s="138"/>
      <c r="R874" s="138"/>
      <c r="S874" s="138"/>
      <c r="T874" s="138"/>
      <c r="U874" s="138"/>
      <c r="V874" s="138"/>
      <c r="W874" s="138"/>
      <c r="X874" s="138"/>
      <c r="Y874" s="138"/>
      <c r="Z874" s="138"/>
    </row>
    <row r="875" ht="12.75" hidden="1" customHeight="1">
      <c r="A875" s="141"/>
      <c r="B875" s="142"/>
      <c r="C875" s="142"/>
      <c r="D875" s="143"/>
      <c r="E875" s="144"/>
      <c r="F875" s="145"/>
      <c r="G875" s="144"/>
      <c r="H875" s="145"/>
      <c r="I875" s="143"/>
      <c r="J875" s="144"/>
      <c r="K875" s="144"/>
      <c r="L875" s="144"/>
      <c r="M875" s="146"/>
      <c r="N875" s="138"/>
      <c r="O875" s="138"/>
      <c r="P875" s="138"/>
      <c r="Q875" s="138"/>
      <c r="R875" s="138"/>
      <c r="S875" s="138"/>
      <c r="T875" s="138"/>
      <c r="U875" s="138"/>
      <c r="V875" s="138"/>
      <c r="W875" s="138"/>
      <c r="X875" s="138"/>
      <c r="Y875" s="138"/>
      <c r="Z875" s="138"/>
    </row>
    <row r="876" ht="12.75" hidden="1" customHeight="1">
      <c r="A876" s="141"/>
      <c r="B876" s="142"/>
      <c r="C876" s="142"/>
      <c r="D876" s="143"/>
      <c r="E876" s="144"/>
      <c r="F876" s="145"/>
      <c r="G876" s="144"/>
      <c r="H876" s="145"/>
      <c r="I876" s="143"/>
      <c r="J876" s="144"/>
      <c r="K876" s="144"/>
      <c r="L876" s="144"/>
      <c r="M876" s="146"/>
      <c r="N876" s="138"/>
      <c r="O876" s="138"/>
      <c r="P876" s="138"/>
      <c r="Q876" s="138"/>
      <c r="R876" s="138"/>
      <c r="S876" s="138"/>
      <c r="T876" s="138"/>
      <c r="U876" s="138"/>
      <c r="V876" s="138"/>
      <c r="W876" s="138"/>
      <c r="X876" s="138"/>
      <c r="Y876" s="138"/>
      <c r="Z876" s="138"/>
    </row>
    <row r="877" ht="12.75" hidden="1" customHeight="1">
      <c r="A877" s="141"/>
      <c r="B877" s="142"/>
      <c r="C877" s="142"/>
      <c r="D877" s="143"/>
      <c r="E877" s="144"/>
      <c r="F877" s="145"/>
      <c r="G877" s="144"/>
      <c r="H877" s="145"/>
      <c r="I877" s="143"/>
      <c r="J877" s="144"/>
      <c r="K877" s="144"/>
      <c r="L877" s="144"/>
      <c r="M877" s="146"/>
      <c r="N877" s="138"/>
      <c r="O877" s="138"/>
      <c r="P877" s="138"/>
      <c r="Q877" s="138"/>
      <c r="R877" s="138"/>
      <c r="S877" s="138"/>
      <c r="T877" s="138"/>
      <c r="U877" s="138"/>
      <c r="V877" s="138"/>
      <c r="W877" s="138"/>
      <c r="X877" s="138"/>
      <c r="Y877" s="138"/>
      <c r="Z877" s="138"/>
    </row>
    <row r="878" ht="12.75" hidden="1" customHeight="1">
      <c r="A878" s="141"/>
      <c r="B878" s="142"/>
      <c r="C878" s="142"/>
      <c r="D878" s="143"/>
      <c r="E878" s="144"/>
      <c r="F878" s="145"/>
      <c r="G878" s="144"/>
      <c r="H878" s="145"/>
      <c r="I878" s="143"/>
      <c r="J878" s="144"/>
      <c r="K878" s="144"/>
      <c r="L878" s="144"/>
      <c r="M878" s="146"/>
      <c r="N878" s="138"/>
      <c r="O878" s="138"/>
      <c r="P878" s="138"/>
      <c r="Q878" s="138"/>
      <c r="R878" s="138"/>
      <c r="S878" s="138"/>
      <c r="T878" s="138"/>
      <c r="U878" s="138"/>
      <c r="V878" s="138"/>
      <c r="W878" s="138"/>
      <c r="X878" s="138"/>
      <c r="Y878" s="138"/>
      <c r="Z878" s="138"/>
    </row>
    <row r="879" ht="12.75" hidden="1" customHeight="1">
      <c r="A879" s="141"/>
      <c r="B879" s="142"/>
      <c r="C879" s="142"/>
      <c r="D879" s="143"/>
      <c r="E879" s="144"/>
      <c r="F879" s="145"/>
      <c r="G879" s="144"/>
      <c r="H879" s="145"/>
      <c r="I879" s="143"/>
      <c r="J879" s="144"/>
      <c r="K879" s="144"/>
      <c r="L879" s="144"/>
      <c r="M879" s="146"/>
      <c r="N879" s="138"/>
      <c r="O879" s="138"/>
      <c r="P879" s="138"/>
      <c r="Q879" s="138"/>
      <c r="R879" s="138"/>
      <c r="S879" s="138"/>
      <c r="T879" s="138"/>
      <c r="U879" s="138"/>
      <c r="V879" s="138"/>
      <c r="W879" s="138"/>
      <c r="X879" s="138"/>
      <c r="Y879" s="138"/>
      <c r="Z879" s="138"/>
    </row>
    <row r="880" ht="12.75" hidden="1" customHeight="1">
      <c r="A880" s="141"/>
      <c r="B880" s="142"/>
      <c r="C880" s="142"/>
      <c r="D880" s="143"/>
      <c r="E880" s="144"/>
      <c r="F880" s="145"/>
      <c r="G880" s="144"/>
      <c r="H880" s="145"/>
      <c r="I880" s="143"/>
      <c r="J880" s="144"/>
      <c r="K880" s="144"/>
      <c r="L880" s="144"/>
      <c r="M880" s="146"/>
      <c r="N880" s="138"/>
      <c r="O880" s="138"/>
      <c r="P880" s="138"/>
      <c r="Q880" s="138"/>
      <c r="R880" s="138"/>
      <c r="S880" s="138"/>
      <c r="T880" s="138"/>
      <c r="U880" s="138"/>
      <c r="V880" s="138"/>
      <c r="W880" s="138"/>
      <c r="X880" s="138"/>
      <c r="Y880" s="138"/>
      <c r="Z880" s="138"/>
    </row>
    <row r="881" ht="12.75" hidden="1" customHeight="1">
      <c r="A881" s="141"/>
      <c r="B881" s="142"/>
      <c r="C881" s="142"/>
      <c r="D881" s="143"/>
      <c r="E881" s="144"/>
      <c r="F881" s="145"/>
      <c r="G881" s="144"/>
      <c r="H881" s="145"/>
      <c r="I881" s="143"/>
      <c r="J881" s="144"/>
      <c r="K881" s="144"/>
      <c r="L881" s="144"/>
      <c r="M881" s="146"/>
      <c r="N881" s="138"/>
      <c r="O881" s="138"/>
      <c r="P881" s="138"/>
      <c r="Q881" s="138"/>
      <c r="R881" s="138"/>
      <c r="S881" s="138"/>
      <c r="T881" s="138"/>
      <c r="U881" s="138"/>
      <c r="V881" s="138"/>
      <c r="W881" s="138"/>
      <c r="X881" s="138"/>
      <c r="Y881" s="138"/>
      <c r="Z881" s="138"/>
    </row>
    <row r="882" ht="12.75" hidden="1" customHeight="1">
      <c r="A882" s="141"/>
      <c r="B882" s="142"/>
      <c r="C882" s="142"/>
      <c r="D882" s="143"/>
      <c r="E882" s="144"/>
      <c r="F882" s="145"/>
      <c r="G882" s="144"/>
      <c r="H882" s="145"/>
      <c r="I882" s="143"/>
      <c r="J882" s="144"/>
      <c r="K882" s="144"/>
      <c r="L882" s="144"/>
      <c r="M882" s="146"/>
      <c r="N882" s="138"/>
      <c r="O882" s="138"/>
      <c r="P882" s="138"/>
      <c r="Q882" s="138"/>
      <c r="R882" s="138"/>
      <c r="S882" s="138"/>
      <c r="T882" s="138"/>
      <c r="U882" s="138"/>
      <c r="V882" s="138"/>
      <c r="W882" s="138"/>
      <c r="X882" s="138"/>
      <c r="Y882" s="138"/>
      <c r="Z882" s="138"/>
    </row>
    <row r="883" ht="12.75" hidden="1" customHeight="1">
      <c r="A883" s="141"/>
      <c r="B883" s="142"/>
      <c r="C883" s="142"/>
      <c r="D883" s="143"/>
      <c r="E883" s="144"/>
      <c r="F883" s="145"/>
      <c r="G883" s="144"/>
      <c r="H883" s="145"/>
      <c r="I883" s="143"/>
      <c r="J883" s="144"/>
      <c r="K883" s="144"/>
      <c r="L883" s="144"/>
      <c r="M883" s="146"/>
      <c r="N883" s="138"/>
      <c r="O883" s="138"/>
      <c r="P883" s="138"/>
      <c r="Q883" s="138"/>
      <c r="R883" s="138"/>
      <c r="S883" s="138"/>
      <c r="T883" s="138"/>
      <c r="U883" s="138"/>
      <c r="V883" s="138"/>
      <c r="W883" s="138"/>
      <c r="X883" s="138"/>
      <c r="Y883" s="138"/>
      <c r="Z883" s="138"/>
    </row>
    <row r="884" ht="12.75" hidden="1" customHeight="1">
      <c r="A884" s="141"/>
      <c r="B884" s="142"/>
      <c r="C884" s="142"/>
      <c r="D884" s="143"/>
      <c r="E884" s="144"/>
      <c r="F884" s="145"/>
      <c r="G884" s="144"/>
      <c r="H884" s="145"/>
      <c r="I884" s="143"/>
      <c r="J884" s="144"/>
      <c r="K884" s="144"/>
      <c r="L884" s="144"/>
      <c r="M884" s="146"/>
      <c r="N884" s="138"/>
      <c r="O884" s="138"/>
      <c r="P884" s="138"/>
      <c r="Q884" s="138"/>
      <c r="R884" s="138"/>
      <c r="S884" s="138"/>
      <c r="T884" s="138"/>
      <c r="U884" s="138"/>
      <c r="V884" s="138"/>
      <c r="W884" s="138"/>
      <c r="X884" s="138"/>
      <c r="Y884" s="138"/>
      <c r="Z884" s="138"/>
    </row>
    <row r="885" ht="12.75" hidden="1" customHeight="1">
      <c r="A885" s="141"/>
      <c r="B885" s="142"/>
      <c r="C885" s="142"/>
      <c r="D885" s="143"/>
      <c r="E885" s="144"/>
      <c r="F885" s="145"/>
      <c r="G885" s="144"/>
      <c r="H885" s="145"/>
      <c r="I885" s="143"/>
      <c r="J885" s="144"/>
      <c r="K885" s="144"/>
      <c r="L885" s="144"/>
      <c r="M885" s="146"/>
      <c r="N885" s="138"/>
      <c r="O885" s="138"/>
      <c r="P885" s="138"/>
      <c r="Q885" s="138"/>
      <c r="R885" s="138"/>
      <c r="S885" s="138"/>
      <c r="T885" s="138"/>
      <c r="U885" s="138"/>
      <c r="V885" s="138"/>
      <c r="W885" s="138"/>
      <c r="X885" s="138"/>
      <c r="Y885" s="138"/>
      <c r="Z885" s="138"/>
    </row>
    <row r="886" ht="12.75" hidden="1" customHeight="1">
      <c r="A886" s="141"/>
      <c r="B886" s="142"/>
      <c r="C886" s="142"/>
      <c r="D886" s="143"/>
      <c r="E886" s="144"/>
      <c r="F886" s="145"/>
      <c r="G886" s="144"/>
      <c r="H886" s="145"/>
      <c r="I886" s="143"/>
      <c r="J886" s="144"/>
      <c r="K886" s="144"/>
      <c r="L886" s="144"/>
      <c r="M886" s="146"/>
      <c r="N886" s="138"/>
      <c r="O886" s="138"/>
      <c r="P886" s="138"/>
      <c r="Q886" s="138"/>
      <c r="R886" s="138"/>
      <c r="S886" s="138"/>
      <c r="T886" s="138"/>
      <c r="U886" s="138"/>
      <c r="V886" s="138"/>
      <c r="W886" s="138"/>
      <c r="X886" s="138"/>
      <c r="Y886" s="138"/>
      <c r="Z886" s="138"/>
    </row>
    <row r="887" ht="12.75" hidden="1" customHeight="1">
      <c r="A887" s="141"/>
      <c r="B887" s="142"/>
      <c r="C887" s="142"/>
      <c r="D887" s="143"/>
      <c r="E887" s="144"/>
      <c r="F887" s="145"/>
      <c r="G887" s="144"/>
      <c r="H887" s="145"/>
      <c r="I887" s="143"/>
      <c r="J887" s="144"/>
      <c r="K887" s="144"/>
      <c r="L887" s="144"/>
      <c r="M887" s="146"/>
      <c r="N887" s="138"/>
      <c r="O887" s="138"/>
      <c r="P887" s="138"/>
      <c r="Q887" s="138"/>
      <c r="R887" s="138"/>
      <c r="S887" s="138"/>
      <c r="T887" s="138"/>
      <c r="U887" s="138"/>
      <c r="V887" s="138"/>
      <c r="W887" s="138"/>
      <c r="X887" s="138"/>
      <c r="Y887" s="138"/>
      <c r="Z887" s="138"/>
    </row>
    <row r="888" ht="12.75" hidden="1" customHeight="1">
      <c r="A888" s="141"/>
      <c r="B888" s="142"/>
      <c r="C888" s="142"/>
      <c r="D888" s="143"/>
      <c r="E888" s="144"/>
      <c r="F888" s="145"/>
      <c r="G888" s="144"/>
      <c r="H888" s="145"/>
      <c r="I888" s="143"/>
      <c r="J888" s="144"/>
      <c r="K888" s="144"/>
      <c r="L888" s="144"/>
      <c r="M888" s="146"/>
      <c r="N888" s="138"/>
      <c r="O888" s="138"/>
      <c r="P888" s="138"/>
      <c r="Q888" s="138"/>
      <c r="R888" s="138"/>
      <c r="S888" s="138"/>
      <c r="T888" s="138"/>
      <c r="U888" s="138"/>
      <c r="V888" s="138"/>
      <c r="W888" s="138"/>
      <c r="X888" s="138"/>
      <c r="Y888" s="138"/>
      <c r="Z888" s="138"/>
    </row>
    <row r="889" ht="12.75" hidden="1" customHeight="1">
      <c r="A889" s="141"/>
      <c r="B889" s="142"/>
      <c r="C889" s="142"/>
      <c r="D889" s="143"/>
      <c r="E889" s="144"/>
      <c r="F889" s="145"/>
      <c r="G889" s="144"/>
      <c r="H889" s="145"/>
      <c r="I889" s="143"/>
      <c r="J889" s="144"/>
      <c r="K889" s="144"/>
      <c r="L889" s="144"/>
      <c r="M889" s="146"/>
      <c r="N889" s="138"/>
      <c r="O889" s="138"/>
      <c r="P889" s="138"/>
      <c r="Q889" s="138"/>
      <c r="R889" s="138"/>
      <c r="S889" s="138"/>
      <c r="T889" s="138"/>
      <c r="U889" s="138"/>
      <c r="V889" s="138"/>
      <c r="W889" s="138"/>
      <c r="X889" s="138"/>
      <c r="Y889" s="138"/>
      <c r="Z889" s="138"/>
    </row>
    <row r="890" ht="12.75" hidden="1" customHeight="1">
      <c r="A890" s="141"/>
      <c r="B890" s="142"/>
      <c r="C890" s="142"/>
      <c r="D890" s="143"/>
      <c r="E890" s="144"/>
      <c r="F890" s="145"/>
      <c r="G890" s="144"/>
      <c r="H890" s="145"/>
      <c r="I890" s="143"/>
      <c r="J890" s="144"/>
      <c r="K890" s="144"/>
      <c r="L890" s="144"/>
      <c r="M890" s="146"/>
      <c r="N890" s="138"/>
      <c r="O890" s="138"/>
      <c r="P890" s="138"/>
      <c r="Q890" s="138"/>
      <c r="R890" s="138"/>
      <c r="S890" s="138"/>
      <c r="T890" s="138"/>
      <c r="U890" s="138"/>
      <c r="V890" s="138"/>
      <c r="W890" s="138"/>
      <c r="X890" s="138"/>
      <c r="Y890" s="138"/>
      <c r="Z890" s="138"/>
    </row>
    <row r="891" ht="12.75" hidden="1" customHeight="1">
      <c r="A891" s="141"/>
      <c r="B891" s="142"/>
      <c r="C891" s="142"/>
      <c r="D891" s="143"/>
      <c r="E891" s="144"/>
      <c r="F891" s="145"/>
      <c r="G891" s="144"/>
      <c r="H891" s="145"/>
      <c r="I891" s="143"/>
      <c r="J891" s="144"/>
      <c r="K891" s="144"/>
      <c r="L891" s="144"/>
      <c r="M891" s="146"/>
      <c r="N891" s="138"/>
      <c r="O891" s="138"/>
      <c r="P891" s="138"/>
      <c r="Q891" s="138"/>
      <c r="R891" s="138"/>
      <c r="S891" s="138"/>
      <c r="T891" s="138"/>
      <c r="U891" s="138"/>
      <c r="V891" s="138"/>
      <c r="W891" s="138"/>
      <c r="X891" s="138"/>
      <c r="Y891" s="138"/>
      <c r="Z891" s="138"/>
    </row>
    <row r="892" ht="12.75" hidden="1" customHeight="1">
      <c r="A892" s="141"/>
      <c r="B892" s="142"/>
      <c r="C892" s="142"/>
      <c r="D892" s="143"/>
      <c r="E892" s="144"/>
      <c r="F892" s="145"/>
      <c r="G892" s="144"/>
      <c r="H892" s="145"/>
      <c r="I892" s="143"/>
      <c r="J892" s="144"/>
      <c r="K892" s="144"/>
      <c r="L892" s="144"/>
      <c r="M892" s="146"/>
      <c r="N892" s="138"/>
      <c r="O892" s="138"/>
      <c r="P892" s="138"/>
      <c r="Q892" s="138"/>
      <c r="R892" s="138"/>
      <c r="S892" s="138"/>
      <c r="T892" s="138"/>
      <c r="U892" s="138"/>
      <c r="V892" s="138"/>
      <c r="W892" s="138"/>
      <c r="X892" s="138"/>
      <c r="Y892" s="138"/>
      <c r="Z892" s="138"/>
    </row>
    <row r="893" ht="12.75" hidden="1" customHeight="1">
      <c r="A893" s="141"/>
      <c r="B893" s="142"/>
      <c r="C893" s="142"/>
      <c r="D893" s="143"/>
      <c r="E893" s="144"/>
      <c r="F893" s="145"/>
      <c r="G893" s="144"/>
      <c r="H893" s="145"/>
      <c r="I893" s="143"/>
      <c r="J893" s="144"/>
      <c r="K893" s="144"/>
      <c r="L893" s="144"/>
      <c r="M893" s="146"/>
      <c r="N893" s="138"/>
      <c r="O893" s="138"/>
      <c r="P893" s="138"/>
      <c r="Q893" s="138"/>
      <c r="R893" s="138"/>
      <c r="S893" s="138"/>
      <c r="T893" s="138"/>
      <c r="U893" s="138"/>
      <c r="V893" s="138"/>
      <c r="W893" s="138"/>
      <c r="X893" s="138"/>
      <c r="Y893" s="138"/>
      <c r="Z893" s="138"/>
    </row>
    <row r="894" ht="12.75" hidden="1" customHeight="1">
      <c r="A894" s="141"/>
      <c r="B894" s="142"/>
      <c r="C894" s="142"/>
      <c r="D894" s="143"/>
      <c r="E894" s="144"/>
      <c r="F894" s="145"/>
      <c r="G894" s="144"/>
      <c r="H894" s="145"/>
      <c r="I894" s="143"/>
      <c r="J894" s="144"/>
      <c r="K894" s="144"/>
      <c r="L894" s="144"/>
      <c r="M894" s="146"/>
      <c r="N894" s="138"/>
      <c r="O894" s="138"/>
      <c r="P894" s="138"/>
      <c r="Q894" s="138"/>
      <c r="R894" s="138"/>
      <c r="S894" s="138"/>
      <c r="T894" s="138"/>
      <c r="U894" s="138"/>
      <c r="V894" s="138"/>
      <c r="W894" s="138"/>
      <c r="X894" s="138"/>
      <c r="Y894" s="138"/>
      <c r="Z894" s="138"/>
    </row>
    <row r="895" ht="12.75" hidden="1" customHeight="1">
      <c r="A895" s="141"/>
      <c r="B895" s="142"/>
      <c r="C895" s="142"/>
      <c r="D895" s="143"/>
      <c r="E895" s="144"/>
      <c r="F895" s="145"/>
      <c r="G895" s="144"/>
      <c r="H895" s="145"/>
      <c r="I895" s="143"/>
      <c r="J895" s="144"/>
      <c r="K895" s="144"/>
      <c r="L895" s="144"/>
      <c r="M895" s="146"/>
      <c r="N895" s="138"/>
      <c r="O895" s="138"/>
      <c r="P895" s="138"/>
      <c r="Q895" s="138"/>
      <c r="R895" s="138"/>
      <c r="S895" s="138"/>
      <c r="T895" s="138"/>
      <c r="U895" s="138"/>
      <c r="V895" s="138"/>
      <c r="W895" s="138"/>
      <c r="X895" s="138"/>
      <c r="Y895" s="138"/>
      <c r="Z895" s="138"/>
    </row>
    <row r="896" ht="12.75" hidden="1" customHeight="1">
      <c r="A896" s="141"/>
      <c r="B896" s="142"/>
      <c r="C896" s="142"/>
      <c r="D896" s="143"/>
      <c r="E896" s="144"/>
      <c r="F896" s="145"/>
      <c r="G896" s="144"/>
      <c r="H896" s="145"/>
      <c r="I896" s="143"/>
      <c r="J896" s="144"/>
      <c r="K896" s="144"/>
      <c r="L896" s="144"/>
      <c r="M896" s="146"/>
      <c r="N896" s="138"/>
      <c r="O896" s="138"/>
      <c r="P896" s="138"/>
      <c r="Q896" s="138"/>
      <c r="R896" s="138"/>
      <c r="S896" s="138"/>
      <c r="T896" s="138"/>
      <c r="U896" s="138"/>
      <c r="V896" s="138"/>
      <c r="W896" s="138"/>
      <c r="X896" s="138"/>
      <c r="Y896" s="138"/>
      <c r="Z896" s="138"/>
    </row>
    <row r="897" ht="12.75" hidden="1" customHeight="1">
      <c r="A897" s="141"/>
      <c r="B897" s="142"/>
      <c r="C897" s="142"/>
      <c r="D897" s="143"/>
      <c r="E897" s="144"/>
      <c r="F897" s="145"/>
      <c r="G897" s="144"/>
      <c r="H897" s="145"/>
      <c r="I897" s="143"/>
      <c r="J897" s="144"/>
      <c r="K897" s="144"/>
      <c r="L897" s="144"/>
      <c r="M897" s="146"/>
      <c r="N897" s="138"/>
      <c r="O897" s="138"/>
      <c r="P897" s="138"/>
      <c r="Q897" s="138"/>
      <c r="R897" s="138"/>
      <c r="S897" s="138"/>
      <c r="T897" s="138"/>
      <c r="U897" s="138"/>
      <c r="V897" s="138"/>
      <c r="W897" s="138"/>
      <c r="X897" s="138"/>
      <c r="Y897" s="138"/>
      <c r="Z897" s="138"/>
    </row>
    <row r="898" ht="12.75" hidden="1" customHeight="1">
      <c r="A898" s="141"/>
      <c r="B898" s="142"/>
      <c r="C898" s="142"/>
      <c r="D898" s="143"/>
      <c r="E898" s="144"/>
      <c r="F898" s="145"/>
      <c r="G898" s="144"/>
      <c r="H898" s="145"/>
      <c r="I898" s="143"/>
      <c r="J898" s="144"/>
      <c r="K898" s="144"/>
      <c r="L898" s="144"/>
      <c r="M898" s="146"/>
      <c r="N898" s="138"/>
      <c r="O898" s="138"/>
      <c r="P898" s="138"/>
      <c r="Q898" s="138"/>
      <c r="R898" s="138"/>
      <c r="S898" s="138"/>
      <c r="T898" s="138"/>
      <c r="U898" s="138"/>
      <c r="V898" s="138"/>
      <c r="W898" s="138"/>
      <c r="X898" s="138"/>
      <c r="Y898" s="138"/>
      <c r="Z898" s="138"/>
    </row>
    <row r="899" ht="12.75" hidden="1" customHeight="1">
      <c r="A899" s="141"/>
      <c r="B899" s="142"/>
      <c r="C899" s="142"/>
      <c r="D899" s="143"/>
      <c r="E899" s="144"/>
      <c r="F899" s="145"/>
      <c r="G899" s="144"/>
      <c r="H899" s="145"/>
      <c r="I899" s="143"/>
      <c r="J899" s="144"/>
      <c r="K899" s="144"/>
      <c r="L899" s="144"/>
      <c r="M899" s="146"/>
      <c r="N899" s="138"/>
      <c r="O899" s="138"/>
      <c r="P899" s="138"/>
      <c r="Q899" s="138"/>
      <c r="R899" s="138"/>
      <c r="S899" s="138"/>
      <c r="T899" s="138"/>
      <c r="U899" s="138"/>
      <c r="V899" s="138"/>
      <c r="W899" s="138"/>
      <c r="X899" s="138"/>
      <c r="Y899" s="138"/>
      <c r="Z899" s="138"/>
    </row>
    <row r="900" ht="12.75" hidden="1" customHeight="1">
      <c r="A900" s="141"/>
      <c r="B900" s="142"/>
      <c r="C900" s="142"/>
      <c r="D900" s="143"/>
      <c r="E900" s="144"/>
      <c r="F900" s="145"/>
      <c r="G900" s="144"/>
      <c r="H900" s="145"/>
      <c r="I900" s="143"/>
      <c r="J900" s="144"/>
      <c r="K900" s="144"/>
      <c r="L900" s="144"/>
      <c r="M900" s="146"/>
      <c r="N900" s="138"/>
      <c r="O900" s="138"/>
      <c r="P900" s="138"/>
      <c r="Q900" s="138"/>
      <c r="R900" s="138"/>
      <c r="S900" s="138"/>
      <c r="T900" s="138"/>
      <c r="U900" s="138"/>
      <c r="V900" s="138"/>
      <c r="W900" s="138"/>
      <c r="X900" s="138"/>
      <c r="Y900" s="138"/>
      <c r="Z900" s="138"/>
    </row>
    <row r="901" ht="12.75" hidden="1" customHeight="1">
      <c r="A901" s="141"/>
      <c r="B901" s="142"/>
      <c r="C901" s="142"/>
      <c r="D901" s="143"/>
      <c r="E901" s="144"/>
      <c r="F901" s="145"/>
      <c r="G901" s="144"/>
      <c r="H901" s="145"/>
      <c r="I901" s="143"/>
      <c r="J901" s="144"/>
      <c r="K901" s="144"/>
      <c r="L901" s="144"/>
      <c r="M901" s="146"/>
      <c r="N901" s="138"/>
      <c r="O901" s="138"/>
      <c r="P901" s="138"/>
      <c r="Q901" s="138"/>
      <c r="R901" s="138"/>
      <c r="S901" s="138"/>
      <c r="T901" s="138"/>
      <c r="U901" s="138"/>
      <c r="V901" s="138"/>
      <c r="W901" s="138"/>
      <c r="X901" s="138"/>
      <c r="Y901" s="138"/>
      <c r="Z901" s="138"/>
    </row>
    <row r="902" ht="12.75" hidden="1" customHeight="1">
      <c r="A902" s="141"/>
      <c r="B902" s="142"/>
      <c r="C902" s="142"/>
      <c r="D902" s="143"/>
      <c r="E902" s="144"/>
      <c r="F902" s="145"/>
      <c r="G902" s="144"/>
      <c r="H902" s="145"/>
      <c r="I902" s="143"/>
      <c r="J902" s="144"/>
      <c r="K902" s="144"/>
      <c r="L902" s="144"/>
      <c r="M902" s="146"/>
      <c r="N902" s="138"/>
      <c r="O902" s="138"/>
      <c r="P902" s="138"/>
      <c r="Q902" s="138"/>
      <c r="R902" s="138"/>
      <c r="S902" s="138"/>
      <c r="T902" s="138"/>
      <c r="U902" s="138"/>
      <c r="V902" s="138"/>
      <c r="W902" s="138"/>
      <c r="X902" s="138"/>
      <c r="Y902" s="138"/>
      <c r="Z902" s="138"/>
    </row>
    <row r="903" ht="12.75" hidden="1" customHeight="1">
      <c r="A903" s="141"/>
      <c r="B903" s="142"/>
      <c r="C903" s="142"/>
      <c r="D903" s="143"/>
      <c r="E903" s="144"/>
      <c r="F903" s="145"/>
      <c r="G903" s="144"/>
      <c r="H903" s="145"/>
      <c r="I903" s="143"/>
      <c r="J903" s="144"/>
      <c r="K903" s="144"/>
      <c r="L903" s="144"/>
      <c r="M903" s="146"/>
      <c r="N903" s="138"/>
      <c r="O903" s="138"/>
      <c r="P903" s="138"/>
      <c r="Q903" s="138"/>
      <c r="R903" s="138"/>
      <c r="S903" s="138"/>
      <c r="T903" s="138"/>
      <c r="U903" s="138"/>
      <c r="V903" s="138"/>
      <c r="W903" s="138"/>
      <c r="X903" s="138"/>
      <c r="Y903" s="138"/>
      <c r="Z903" s="138"/>
    </row>
    <row r="904" ht="12.75" hidden="1" customHeight="1">
      <c r="A904" s="141"/>
      <c r="B904" s="142"/>
      <c r="C904" s="142"/>
      <c r="D904" s="143"/>
      <c r="E904" s="144"/>
      <c r="F904" s="145"/>
      <c r="G904" s="144"/>
      <c r="H904" s="145"/>
      <c r="I904" s="143"/>
      <c r="J904" s="144"/>
      <c r="K904" s="144"/>
      <c r="L904" s="144"/>
      <c r="M904" s="146"/>
      <c r="N904" s="138"/>
      <c r="O904" s="138"/>
      <c r="P904" s="138"/>
      <c r="Q904" s="138"/>
      <c r="R904" s="138"/>
      <c r="S904" s="138"/>
      <c r="T904" s="138"/>
      <c r="U904" s="138"/>
      <c r="V904" s="138"/>
      <c r="W904" s="138"/>
      <c r="X904" s="138"/>
      <c r="Y904" s="138"/>
      <c r="Z904" s="138"/>
    </row>
    <row r="905" ht="12.75" hidden="1" customHeight="1">
      <c r="A905" s="141"/>
      <c r="B905" s="142"/>
      <c r="C905" s="142"/>
      <c r="D905" s="143"/>
      <c r="E905" s="144"/>
      <c r="F905" s="145"/>
      <c r="G905" s="144"/>
      <c r="H905" s="145"/>
      <c r="I905" s="143"/>
      <c r="J905" s="144"/>
      <c r="K905" s="144"/>
      <c r="L905" s="144"/>
      <c r="M905" s="146"/>
      <c r="N905" s="138"/>
      <c r="O905" s="138"/>
      <c r="P905" s="138"/>
      <c r="Q905" s="138"/>
      <c r="R905" s="138"/>
      <c r="S905" s="138"/>
      <c r="T905" s="138"/>
      <c r="U905" s="138"/>
      <c r="V905" s="138"/>
      <c r="W905" s="138"/>
      <c r="X905" s="138"/>
      <c r="Y905" s="138"/>
      <c r="Z905" s="138"/>
    </row>
    <row r="906" ht="12.75" hidden="1" customHeight="1">
      <c r="A906" s="141"/>
      <c r="B906" s="142"/>
      <c r="C906" s="142"/>
      <c r="D906" s="143"/>
      <c r="E906" s="144"/>
      <c r="F906" s="145"/>
      <c r="G906" s="144"/>
      <c r="H906" s="145"/>
      <c r="I906" s="143"/>
      <c r="J906" s="144"/>
      <c r="K906" s="144"/>
      <c r="L906" s="144"/>
      <c r="M906" s="146"/>
      <c r="N906" s="138"/>
      <c r="O906" s="138"/>
      <c r="P906" s="138"/>
      <c r="Q906" s="138"/>
      <c r="R906" s="138"/>
      <c r="S906" s="138"/>
      <c r="T906" s="138"/>
      <c r="U906" s="138"/>
      <c r="V906" s="138"/>
      <c r="W906" s="138"/>
      <c r="X906" s="138"/>
      <c r="Y906" s="138"/>
      <c r="Z906" s="138"/>
    </row>
    <row r="907" ht="12.75" hidden="1" customHeight="1">
      <c r="A907" s="141"/>
      <c r="B907" s="142"/>
      <c r="C907" s="142"/>
      <c r="D907" s="143"/>
      <c r="E907" s="144"/>
      <c r="F907" s="145"/>
      <c r="G907" s="144"/>
      <c r="H907" s="145"/>
      <c r="I907" s="143"/>
      <c r="J907" s="144"/>
      <c r="K907" s="144"/>
      <c r="L907" s="144"/>
      <c r="M907" s="146"/>
      <c r="N907" s="138"/>
      <c r="O907" s="138"/>
      <c r="P907" s="138"/>
      <c r="Q907" s="138"/>
      <c r="R907" s="138"/>
      <c r="S907" s="138"/>
      <c r="T907" s="138"/>
      <c r="U907" s="138"/>
      <c r="V907" s="138"/>
      <c r="W907" s="138"/>
      <c r="X907" s="138"/>
      <c r="Y907" s="138"/>
      <c r="Z907" s="138"/>
    </row>
    <row r="908" ht="12.75" hidden="1" customHeight="1">
      <c r="A908" s="141"/>
      <c r="B908" s="142"/>
      <c r="C908" s="142"/>
      <c r="D908" s="143"/>
      <c r="E908" s="144"/>
      <c r="F908" s="145"/>
      <c r="G908" s="144"/>
      <c r="H908" s="145"/>
      <c r="I908" s="143"/>
      <c r="J908" s="144"/>
      <c r="K908" s="144"/>
      <c r="L908" s="144"/>
      <c r="M908" s="146"/>
      <c r="N908" s="138"/>
      <c r="O908" s="138"/>
      <c r="P908" s="138"/>
      <c r="Q908" s="138"/>
      <c r="R908" s="138"/>
      <c r="S908" s="138"/>
      <c r="T908" s="138"/>
      <c r="U908" s="138"/>
      <c r="V908" s="138"/>
      <c r="W908" s="138"/>
      <c r="X908" s="138"/>
      <c r="Y908" s="138"/>
      <c r="Z908" s="138"/>
    </row>
    <row r="909" ht="12.75" hidden="1" customHeight="1">
      <c r="A909" s="141"/>
      <c r="B909" s="142"/>
      <c r="C909" s="142"/>
      <c r="D909" s="143"/>
      <c r="E909" s="144"/>
      <c r="F909" s="145"/>
      <c r="G909" s="144"/>
      <c r="H909" s="145"/>
      <c r="I909" s="143"/>
      <c r="J909" s="144"/>
      <c r="K909" s="144"/>
      <c r="L909" s="144"/>
      <c r="M909" s="146"/>
      <c r="N909" s="138"/>
      <c r="O909" s="138"/>
      <c r="P909" s="138"/>
      <c r="Q909" s="138"/>
      <c r="R909" s="138"/>
      <c r="S909" s="138"/>
      <c r="T909" s="138"/>
      <c r="U909" s="138"/>
      <c r="V909" s="138"/>
      <c r="W909" s="138"/>
      <c r="X909" s="138"/>
      <c r="Y909" s="138"/>
      <c r="Z909" s="138"/>
    </row>
    <row r="910" ht="12.75" hidden="1" customHeight="1">
      <c r="A910" s="141"/>
      <c r="B910" s="142"/>
      <c r="C910" s="142"/>
      <c r="D910" s="143"/>
      <c r="E910" s="144"/>
      <c r="F910" s="145"/>
      <c r="G910" s="144"/>
      <c r="H910" s="145"/>
      <c r="I910" s="143"/>
      <c r="J910" s="144"/>
      <c r="K910" s="144"/>
      <c r="L910" s="144"/>
      <c r="M910" s="146"/>
      <c r="N910" s="138"/>
      <c r="O910" s="138"/>
      <c r="P910" s="138"/>
      <c r="Q910" s="138"/>
      <c r="R910" s="138"/>
      <c r="S910" s="138"/>
      <c r="T910" s="138"/>
      <c r="U910" s="138"/>
      <c r="V910" s="138"/>
      <c r="W910" s="138"/>
      <c r="X910" s="138"/>
      <c r="Y910" s="138"/>
      <c r="Z910" s="138"/>
    </row>
    <row r="911" ht="12.75" hidden="1" customHeight="1">
      <c r="A911" s="141"/>
      <c r="B911" s="142"/>
      <c r="C911" s="142"/>
      <c r="D911" s="143"/>
      <c r="E911" s="144"/>
      <c r="F911" s="145"/>
      <c r="G911" s="144"/>
      <c r="H911" s="145"/>
      <c r="I911" s="143"/>
      <c r="J911" s="144"/>
      <c r="K911" s="144"/>
      <c r="L911" s="144"/>
      <c r="M911" s="146"/>
      <c r="N911" s="138"/>
      <c r="O911" s="138"/>
      <c r="P911" s="138"/>
      <c r="Q911" s="138"/>
      <c r="R911" s="138"/>
      <c r="S911" s="138"/>
      <c r="T911" s="138"/>
      <c r="U911" s="138"/>
      <c r="V911" s="138"/>
      <c r="W911" s="138"/>
      <c r="X911" s="138"/>
      <c r="Y911" s="138"/>
      <c r="Z911" s="138"/>
    </row>
    <row r="912" ht="12.75" hidden="1" customHeight="1">
      <c r="A912" s="141"/>
      <c r="B912" s="142"/>
      <c r="C912" s="142"/>
      <c r="D912" s="143"/>
      <c r="E912" s="144"/>
      <c r="F912" s="145"/>
      <c r="G912" s="144"/>
      <c r="H912" s="145"/>
      <c r="I912" s="143"/>
      <c r="J912" s="144"/>
      <c r="K912" s="144"/>
      <c r="L912" s="144"/>
      <c r="M912" s="146"/>
      <c r="N912" s="138"/>
      <c r="O912" s="138"/>
      <c r="P912" s="138"/>
      <c r="Q912" s="138"/>
      <c r="R912" s="138"/>
      <c r="S912" s="138"/>
      <c r="T912" s="138"/>
      <c r="U912" s="138"/>
      <c r="V912" s="138"/>
      <c r="W912" s="138"/>
      <c r="X912" s="138"/>
      <c r="Y912" s="138"/>
      <c r="Z912" s="138"/>
    </row>
    <row r="913" ht="12.75" hidden="1" customHeight="1">
      <c r="A913" s="141"/>
      <c r="B913" s="142"/>
      <c r="C913" s="142"/>
      <c r="D913" s="143"/>
      <c r="E913" s="144"/>
      <c r="F913" s="145"/>
      <c r="G913" s="144"/>
      <c r="H913" s="145"/>
      <c r="I913" s="143"/>
      <c r="J913" s="144"/>
      <c r="K913" s="144"/>
      <c r="L913" s="144"/>
      <c r="M913" s="146"/>
      <c r="N913" s="138"/>
      <c r="O913" s="138"/>
      <c r="P913" s="138"/>
      <c r="Q913" s="138"/>
      <c r="R913" s="138"/>
      <c r="S913" s="138"/>
      <c r="T913" s="138"/>
      <c r="U913" s="138"/>
      <c r="V913" s="138"/>
      <c r="W913" s="138"/>
      <c r="X913" s="138"/>
      <c r="Y913" s="138"/>
      <c r="Z913" s="138"/>
    </row>
    <row r="914" ht="12.75" hidden="1" customHeight="1">
      <c r="A914" s="141"/>
      <c r="B914" s="142"/>
      <c r="C914" s="142"/>
      <c r="D914" s="143"/>
      <c r="E914" s="144"/>
      <c r="F914" s="145"/>
      <c r="G914" s="144"/>
      <c r="H914" s="145"/>
      <c r="I914" s="143"/>
      <c r="J914" s="144"/>
      <c r="K914" s="144"/>
      <c r="L914" s="144"/>
      <c r="M914" s="146"/>
      <c r="N914" s="138"/>
      <c r="O914" s="138"/>
      <c r="P914" s="138"/>
      <c r="Q914" s="138"/>
      <c r="R914" s="138"/>
      <c r="S914" s="138"/>
      <c r="T914" s="138"/>
      <c r="U914" s="138"/>
      <c r="V914" s="138"/>
      <c r="W914" s="138"/>
      <c r="X914" s="138"/>
      <c r="Y914" s="138"/>
      <c r="Z914" s="138"/>
    </row>
    <row r="915" ht="12.75" hidden="1" customHeight="1">
      <c r="A915" s="141"/>
      <c r="B915" s="142"/>
      <c r="C915" s="142"/>
      <c r="D915" s="143"/>
      <c r="E915" s="144"/>
      <c r="F915" s="145"/>
      <c r="G915" s="144"/>
      <c r="H915" s="145"/>
      <c r="I915" s="143"/>
      <c r="J915" s="144"/>
      <c r="K915" s="144"/>
      <c r="L915" s="144"/>
      <c r="M915" s="146"/>
      <c r="N915" s="138"/>
      <c r="O915" s="138"/>
      <c r="P915" s="138"/>
      <c r="Q915" s="138"/>
      <c r="R915" s="138"/>
      <c r="S915" s="138"/>
      <c r="T915" s="138"/>
      <c r="U915" s="138"/>
      <c r="V915" s="138"/>
      <c r="W915" s="138"/>
      <c r="X915" s="138"/>
      <c r="Y915" s="138"/>
      <c r="Z915" s="138"/>
    </row>
    <row r="916" ht="12.75" hidden="1" customHeight="1">
      <c r="A916" s="141"/>
      <c r="B916" s="142"/>
      <c r="C916" s="142"/>
      <c r="D916" s="143"/>
      <c r="E916" s="144"/>
      <c r="F916" s="145"/>
      <c r="G916" s="144"/>
      <c r="H916" s="145"/>
      <c r="I916" s="143"/>
      <c r="J916" s="144"/>
      <c r="K916" s="144"/>
      <c r="L916" s="144"/>
      <c r="M916" s="146"/>
      <c r="N916" s="138"/>
      <c r="O916" s="138"/>
      <c r="P916" s="138"/>
      <c r="Q916" s="138"/>
      <c r="R916" s="138"/>
      <c r="S916" s="138"/>
      <c r="T916" s="138"/>
      <c r="U916" s="138"/>
      <c r="V916" s="138"/>
      <c r="W916" s="138"/>
      <c r="X916" s="138"/>
      <c r="Y916" s="138"/>
      <c r="Z916" s="138"/>
    </row>
    <row r="917" ht="12.75" hidden="1" customHeight="1">
      <c r="A917" s="141"/>
      <c r="B917" s="142"/>
      <c r="C917" s="142"/>
      <c r="D917" s="143"/>
      <c r="E917" s="144"/>
      <c r="F917" s="145"/>
      <c r="G917" s="144"/>
      <c r="H917" s="145"/>
      <c r="I917" s="143"/>
      <c r="J917" s="144"/>
      <c r="K917" s="144"/>
      <c r="L917" s="144"/>
      <c r="M917" s="146"/>
      <c r="N917" s="138"/>
      <c r="O917" s="138"/>
      <c r="P917" s="138"/>
      <c r="Q917" s="138"/>
      <c r="R917" s="138"/>
      <c r="S917" s="138"/>
      <c r="T917" s="138"/>
      <c r="U917" s="138"/>
      <c r="V917" s="138"/>
      <c r="W917" s="138"/>
      <c r="X917" s="138"/>
      <c r="Y917" s="138"/>
      <c r="Z917" s="138"/>
    </row>
    <row r="918" ht="12.75" hidden="1" customHeight="1">
      <c r="A918" s="141"/>
      <c r="B918" s="142"/>
      <c r="C918" s="142"/>
      <c r="D918" s="143"/>
      <c r="E918" s="144"/>
      <c r="F918" s="145"/>
      <c r="G918" s="144"/>
      <c r="H918" s="145"/>
      <c r="I918" s="143"/>
      <c r="J918" s="144"/>
      <c r="K918" s="144"/>
      <c r="L918" s="144"/>
      <c r="M918" s="146"/>
      <c r="N918" s="138"/>
      <c r="O918" s="138"/>
      <c r="P918" s="138"/>
      <c r="Q918" s="138"/>
      <c r="R918" s="138"/>
      <c r="S918" s="138"/>
      <c r="T918" s="138"/>
      <c r="U918" s="138"/>
      <c r="V918" s="138"/>
      <c r="W918" s="138"/>
      <c r="X918" s="138"/>
      <c r="Y918" s="138"/>
      <c r="Z918" s="138"/>
    </row>
    <row r="919" ht="12.75" hidden="1" customHeight="1">
      <c r="A919" s="141"/>
      <c r="B919" s="142"/>
      <c r="C919" s="142"/>
      <c r="D919" s="143"/>
      <c r="E919" s="144"/>
      <c r="F919" s="145"/>
      <c r="G919" s="144"/>
      <c r="H919" s="145"/>
      <c r="I919" s="143"/>
      <c r="J919" s="144"/>
      <c r="K919" s="144"/>
      <c r="L919" s="144"/>
      <c r="M919" s="146"/>
      <c r="N919" s="138"/>
      <c r="O919" s="138"/>
      <c r="P919" s="138"/>
      <c r="Q919" s="138"/>
      <c r="R919" s="138"/>
      <c r="S919" s="138"/>
      <c r="T919" s="138"/>
      <c r="U919" s="138"/>
      <c r="V919" s="138"/>
      <c r="W919" s="138"/>
      <c r="X919" s="138"/>
      <c r="Y919" s="138"/>
      <c r="Z919" s="138"/>
    </row>
    <row r="920" ht="12.75" hidden="1" customHeight="1">
      <c r="A920" s="141"/>
      <c r="B920" s="142"/>
      <c r="C920" s="142"/>
      <c r="D920" s="143"/>
      <c r="E920" s="144"/>
      <c r="F920" s="145"/>
      <c r="G920" s="144"/>
      <c r="H920" s="145"/>
      <c r="I920" s="143"/>
      <c r="J920" s="144"/>
      <c r="K920" s="144"/>
      <c r="L920" s="144"/>
      <c r="M920" s="146"/>
      <c r="N920" s="138"/>
      <c r="O920" s="138"/>
      <c r="P920" s="138"/>
      <c r="Q920" s="138"/>
      <c r="R920" s="138"/>
      <c r="S920" s="138"/>
      <c r="T920" s="138"/>
      <c r="U920" s="138"/>
      <c r="V920" s="138"/>
      <c r="W920" s="138"/>
      <c r="X920" s="138"/>
      <c r="Y920" s="138"/>
      <c r="Z920" s="138"/>
    </row>
    <row r="921" ht="12.75" hidden="1" customHeight="1">
      <c r="A921" s="141"/>
      <c r="B921" s="142"/>
      <c r="C921" s="142"/>
      <c r="D921" s="143"/>
      <c r="E921" s="144"/>
      <c r="F921" s="145"/>
      <c r="G921" s="144"/>
      <c r="H921" s="145"/>
      <c r="I921" s="143"/>
      <c r="J921" s="144"/>
      <c r="K921" s="144"/>
      <c r="L921" s="144"/>
      <c r="M921" s="146"/>
      <c r="N921" s="138"/>
      <c r="O921" s="138"/>
      <c r="P921" s="138"/>
      <c r="Q921" s="138"/>
      <c r="R921" s="138"/>
      <c r="S921" s="138"/>
      <c r="T921" s="138"/>
      <c r="U921" s="138"/>
      <c r="V921" s="138"/>
      <c r="W921" s="138"/>
      <c r="X921" s="138"/>
      <c r="Y921" s="138"/>
      <c r="Z921" s="138"/>
    </row>
    <row r="922" ht="12.75" hidden="1" customHeight="1">
      <c r="A922" s="141"/>
      <c r="B922" s="142"/>
      <c r="C922" s="142"/>
      <c r="D922" s="143"/>
      <c r="E922" s="144"/>
      <c r="F922" s="145"/>
      <c r="G922" s="144"/>
      <c r="H922" s="145"/>
      <c r="I922" s="143"/>
      <c r="J922" s="144"/>
      <c r="K922" s="144"/>
      <c r="L922" s="144"/>
      <c r="M922" s="146"/>
      <c r="N922" s="138"/>
      <c r="O922" s="138"/>
      <c r="P922" s="138"/>
      <c r="Q922" s="138"/>
      <c r="R922" s="138"/>
      <c r="S922" s="138"/>
      <c r="T922" s="138"/>
      <c r="U922" s="138"/>
      <c r="V922" s="138"/>
      <c r="W922" s="138"/>
      <c r="X922" s="138"/>
      <c r="Y922" s="138"/>
      <c r="Z922" s="138"/>
    </row>
    <row r="923" ht="12.75" hidden="1" customHeight="1">
      <c r="A923" s="141"/>
      <c r="B923" s="142"/>
      <c r="C923" s="142"/>
      <c r="D923" s="143"/>
      <c r="E923" s="144"/>
      <c r="F923" s="145"/>
      <c r="G923" s="144"/>
      <c r="H923" s="145"/>
      <c r="I923" s="143"/>
      <c r="J923" s="144"/>
      <c r="K923" s="144"/>
      <c r="L923" s="144"/>
      <c r="M923" s="146"/>
      <c r="N923" s="138"/>
      <c r="O923" s="138"/>
      <c r="P923" s="138"/>
      <c r="Q923" s="138"/>
      <c r="R923" s="138"/>
      <c r="S923" s="138"/>
      <c r="T923" s="138"/>
      <c r="U923" s="138"/>
      <c r="V923" s="138"/>
      <c r="W923" s="138"/>
      <c r="X923" s="138"/>
      <c r="Y923" s="138"/>
      <c r="Z923" s="138"/>
    </row>
    <row r="924" ht="12.75" hidden="1" customHeight="1">
      <c r="A924" s="141"/>
      <c r="B924" s="142"/>
      <c r="C924" s="142"/>
      <c r="D924" s="143"/>
      <c r="E924" s="144"/>
      <c r="F924" s="145"/>
      <c r="G924" s="144"/>
      <c r="H924" s="145"/>
      <c r="I924" s="143"/>
      <c r="J924" s="144"/>
      <c r="K924" s="144"/>
      <c r="L924" s="144"/>
      <c r="M924" s="146"/>
      <c r="N924" s="138"/>
      <c r="O924" s="138"/>
      <c r="P924" s="138"/>
      <c r="Q924" s="138"/>
      <c r="R924" s="138"/>
      <c r="S924" s="138"/>
      <c r="T924" s="138"/>
      <c r="U924" s="138"/>
      <c r="V924" s="138"/>
      <c r="W924" s="138"/>
      <c r="X924" s="138"/>
      <c r="Y924" s="138"/>
      <c r="Z924" s="138"/>
    </row>
    <row r="925" ht="12.75" hidden="1" customHeight="1">
      <c r="A925" s="141"/>
      <c r="B925" s="142"/>
      <c r="C925" s="142"/>
      <c r="D925" s="143"/>
      <c r="E925" s="144"/>
      <c r="F925" s="145"/>
      <c r="G925" s="144"/>
      <c r="H925" s="145"/>
      <c r="I925" s="143"/>
      <c r="J925" s="144"/>
      <c r="K925" s="144"/>
      <c r="L925" s="144"/>
      <c r="M925" s="146"/>
      <c r="N925" s="138"/>
      <c r="O925" s="138"/>
      <c r="P925" s="138"/>
      <c r="Q925" s="138"/>
      <c r="R925" s="138"/>
      <c r="S925" s="138"/>
      <c r="T925" s="138"/>
      <c r="U925" s="138"/>
      <c r="V925" s="138"/>
      <c r="W925" s="138"/>
      <c r="X925" s="138"/>
      <c r="Y925" s="138"/>
      <c r="Z925" s="138"/>
    </row>
    <row r="926" ht="12.75" hidden="1" customHeight="1">
      <c r="A926" s="141"/>
      <c r="B926" s="142"/>
      <c r="C926" s="142"/>
      <c r="D926" s="143"/>
      <c r="E926" s="144"/>
      <c r="F926" s="145"/>
      <c r="G926" s="144"/>
      <c r="H926" s="145"/>
      <c r="I926" s="143"/>
      <c r="J926" s="144"/>
      <c r="K926" s="144"/>
      <c r="L926" s="144"/>
      <c r="M926" s="146"/>
      <c r="N926" s="138"/>
      <c r="O926" s="138"/>
      <c r="P926" s="138"/>
      <c r="Q926" s="138"/>
      <c r="R926" s="138"/>
      <c r="S926" s="138"/>
      <c r="T926" s="138"/>
      <c r="U926" s="138"/>
      <c r="V926" s="138"/>
      <c r="W926" s="138"/>
      <c r="X926" s="138"/>
      <c r="Y926" s="138"/>
      <c r="Z926" s="138"/>
    </row>
    <row r="927" ht="12.75" hidden="1" customHeight="1">
      <c r="A927" s="141"/>
      <c r="B927" s="142"/>
      <c r="C927" s="142"/>
      <c r="D927" s="143"/>
      <c r="E927" s="144"/>
      <c r="F927" s="145"/>
      <c r="G927" s="144"/>
      <c r="H927" s="145"/>
      <c r="I927" s="143"/>
      <c r="J927" s="144"/>
      <c r="K927" s="144"/>
      <c r="L927" s="144"/>
      <c r="M927" s="146"/>
      <c r="N927" s="138"/>
      <c r="O927" s="138"/>
      <c r="P927" s="138"/>
      <c r="Q927" s="138"/>
      <c r="R927" s="138"/>
      <c r="S927" s="138"/>
      <c r="T927" s="138"/>
      <c r="U927" s="138"/>
      <c r="V927" s="138"/>
      <c r="W927" s="138"/>
      <c r="X927" s="138"/>
      <c r="Y927" s="138"/>
      <c r="Z927" s="138"/>
    </row>
    <row r="928" ht="12.75" hidden="1" customHeight="1">
      <c r="A928" s="141"/>
      <c r="B928" s="142"/>
      <c r="C928" s="142"/>
      <c r="D928" s="143"/>
      <c r="E928" s="144"/>
      <c r="F928" s="145"/>
      <c r="G928" s="144"/>
      <c r="H928" s="145"/>
      <c r="I928" s="143"/>
      <c r="J928" s="144"/>
      <c r="K928" s="144"/>
      <c r="L928" s="144"/>
      <c r="M928" s="146"/>
      <c r="N928" s="138"/>
      <c r="O928" s="138"/>
      <c r="P928" s="138"/>
      <c r="Q928" s="138"/>
      <c r="R928" s="138"/>
      <c r="S928" s="138"/>
      <c r="T928" s="138"/>
      <c r="U928" s="138"/>
      <c r="V928" s="138"/>
      <c r="W928" s="138"/>
      <c r="X928" s="138"/>
      <c r="Y928" s="138"/>
      <c r="Z928" s="138"/>
    </row>
    <row r="929" ht="12.75" hidden="1" customHeight="1">
      <c r="A929" s="141"/>
      <c r="B929" s="142"/>
      <c r="C929" s="142"/>
      <c r="D929" s="143"/>
      <c r="E929" s="144"/>
      <c r="F929" s="145"/>
      <c r="G929" s="144"/>
      <c r="H929" s="145"/>
      <c r="I929" s="143"/>
      <c r="J929" s="144"/>
      <c r="K929" s="144"/>
      <c r="L929" s="144"/>
      <c r="M929" s="146"/>
      <c r="N929" s="138"/>
      <c r="O929" s="138"/>
      <c r="P929" s="138"/>
      <c r="Q929" s="138"/>
      <c r="R929" s="138"/>
      <c r="S929" s="138"/>
      <c r="T929" s="138"/>
      <c r="U929" s="138"/>
      <c r="V929" s="138"/>
      <c r="W929" s="138"/>
      <c r="X929" s="138"/>
      <c r="Y929" s="138"/>
      <c r="Z929" s="138"/>
    </row>
    <row r="930" ht="12.75" hidden="1" customHeight="1">
      <c r="A930" s="141"/>
      <c r="B930" s="142"/>
      <c r="C930" s="142"/>
      <c r="D930" s="143"/>
      <c r="E930" s="144"/>
      <c r="F930" s="145"/>
      <c r="G930" s="144"/>
      <c r="H930" s="145"/>
      <c r="I930" s="143"/>
      <c r="J930" s="144"/>
      <c r="K930" s="144"/>
      <c r="L930" s="144"/>
      <c r="M930" s="146"/>
      <c r="N930" s="138"/>
      <c r="O930" s="138"/>
      <c r="P930" s="138"/>
      <c r="Q930" s="138"/>
      <c r="R930" s="138"/>
      <c r="S930" s="138"/>
      <c r="T930" s="138"/>
      <c r="U930" s="138"/>
      <c r="V930" s="138"/>
      <c r="W930" s="138"/>
      <c r="X930" s="138"/>
      <c r="Y930" s="138"/>
      <c r="Z930" s="138"/>
    </row>
    <row r="931" ht="12.75" hidden="1" customHeight="1">
      <c r="A931" s="141"/>
      <c r="B931" s="142"/>
      <c r="C931" s="142"/>
      <c r="D931" s="143"/>
      <c r="E931" s="144"/>
      <c r="F931" s="145"/>
      <c r="G931" s="144"/>
      <c r="H931" s="145"/>
      <c r="I931" s="143"/>
      <c r="J931" s="144"/>
      <c r="K931" s="144"/>
      <c r="L931" s="144"/>
      <c r="M931" s="146"/>
      <c r="N931" s="138"/>
      <c r="O931" s="138"/>
      <c r="P931" s="138"/>
      <c r="Q931" s="138"/>
      <c r="R931" s="138"/>
      <c r="S931" s="138"/>
      <c r="T931" s="138"/>
      <c r="U931" s="138"/>
      <c r="V931" s="138"/>
      <c r="W931" s="138"/>
      <c r="X931" s="138"/>
      <c r="Y931" s="138"/>
      <c r="Z931" s="138"/>
    </row>
    <row r="932" ht="12.75" hidden="1" customHeight="1">
      <c r="A932" s="141"/>
      <c r="B932" s="142"/>
      <c r="C932" s="142"/>
      <c r="D932" s="143"/>
      <c r="E932" s="144"/>
      <c r="F932" s="145"/>
      <c r="G932" s="144"/>
      <c r="H932" s="145"/>
      <c r="I932" s="143"/>
      <c r="J932" s="144"/>
      <c r="K932" s="144"/>
      <c r="L932" s="144"/>
      <c r="M932" s="146"/>
      <c r="N932" s="138"/>
      <c r="O932" s="138"/>
      <c r="P932" s="138"/>
      <c r="Q932" s="138"/>
      <c r="R932" s="138"/>
      <c r="S932" s="138"/>
      <c r="T932" s="138"/>
      <c r="U932" s="138"/>
      <c r="V932" s="138"/>
      <c r="W932" s="138"/>
      <c r="X932" s="138"/>
      <c r="Y932" s="138"/>
      <c r="Z932" s="138"/>
    </row>
    <row r="933" ht="12.75" hidden="1" customHeight="1">
      <c r="A933" s="141"/>
      <c r="B933" s="142"/>
      <c r="C933" s="142"/>
      <c r="D933" s="143"/>
      <c r="E933" s="144"/>
      <c r="F933" s="145"/>
      <c r="G933" s="144"/>
      <c r="H933" s="145"/>
      <c r="I933" s="143"/>
      <c r="J933" s="144"/>
      <c r="K933" s="144"/>
      <c r="L933" s="144"/>
      <c r="M933" s="146"/>
      <c r="N933" s="138"/>
      <c r="O933" s="138"/>
      <c r="P933" s="138"/>
      <c r="Q933" s="138"/>
      <c r="R933" s="138"/>
      <c r="S933" s="138"/>
      <c r="T933" s="138"/>
      <c r="U933" s="138"/>
      <c r="V933" s="138"/>
      <c r="W933" s="138"/>
      <c r="X933" s="138"/>
      <c r="Y933" s="138"/>
      <c r="Z933" s="138"/>
    </row>
    <row r="934" ht="12.75" hidden="1" customHeight="1">
      <c r="A934" s="141"/>
      <c r="B934" s="142"/>
      <c r="C934" s="142"/>
      <c r="D934" s="143"/>
      <c r="E934" s="144"/>
      <c r="F934" s="145"/>
      <c r="G934" s="144"/>
      <c r="H934" s="145"/>
      <c r="I934" s="143"/>
      <c r="J934" s="144"/>
      <c r="K934" s="144"/>
      <c r="L934" s="144"/>
      <c r="M934" s="146"/>
      <c r="N934" s="138"/>
      <c r="O934" s="138"/>
      <c r="P934" s="138"/>
      <c r="Q934" s="138"/>
      <c r="R934" s="138"/>
      <c r="S934" s="138"/>
      <c r="T934" s="138"/>
      <c r="U934" s="138"/>
      <c r="V934" s="138"/>
      <c r="W934" s="138"/>
      <c r="X934" s="138"/>
      <c r="Y934" s="138"/>
      <c r="Z934" s="138"/>
    </row>
    <row r="935" ht="12.75" hidden="1" customHeight="1">
      <c r="A935" s="141"/>
      <c r="B935" s="142"/>
      <c r="C935" s="142"/>
      <c r="D935" s="143"/>
      <c r="E935" s="144"/>
      <c r="F935" s="145"/>
      <c r="G935" s="144"/>
      <c r="H935" s="145"/>
      <c r="I935" s="143"/>
      <c r="J935" s="144"/>
      <c r="K935" s="144"/>
      <c r="L935" s="144"/>
      <c r="M935" s="146"/>
      <c r="N935" s="138"/>
      <c r="O935" s="138"/>
      <c r="P935" s="138"/>
      <c r="Q935" s="138"/>
      <c r="R935" s="138"/>
      <c r="S935" s="138"/>
      <c r="T935" s="138"/>
      <c r="U935" s="138"/>
      <c r="V935" s="138"/>
      <c r="W935" s="138"/>
      <c r="X935" s="138"/>
      <c r="Y935" s="138"/>
      <c r="Z935" s="138"/>
    </row>
    <row r="936" ht="12.75" hidden="1" customHeight="1">
      <c r="A936" s="141"/>
      <c r="B936" s="142"/>
      <c r="C936" s="142"/>
      <c r="D936" s="143"/>
      <c r="E936" s="144"/>
      <c r="F936" s="145"/>
      <c r="G936" s="144"/>
      <c r="H936" s="145"/>
      <c r="I936" s="143"/>
      <c r="J936" s="144"/>
      <c r="K936" s="144"/>
      <c r="L936" s="144"/>
      <c r="M936" s="146"/>
      <c r="N936" s="138"/>
      <c r="O936" s="138"/>
      <c r="P936" s="138"/>
      <c r="Q936" s="138"/>
      <c r="R936" s="138"/>
      <c r="S936" s="138"/>
      <c r="T936" s="138"/>
      <c r="U936" s="138"/>
      <c r="V936" s="138"/>
      <c r="W936" s="138"/>
      <c r="X936" s="138"/>
      <c r="Y936" s="138"/>
      <c r="Z936" s="138"/>
    </row>
    <row r="937" ht="12.75" hidden="1" customHeight="1">
      <c r="A937" s="141"/>
      <c r="B937" s="142"/>
      <c r="C937" s="142"/>
      <c r="D937" s="143"/>
      <c r="E937" s="144"/>
      <c r="F937" s="145"/>
      <c r="G937" s="144"/>
      <c r="H937" s="145"/>
      <c r="I937" s="143"/>
      <c r="J937" s="144"/>
      <c r="K937" s="144"/>
      <c r="L937" s="144"/>
      <c r="M937" s="146"/>
      <c r="N937" s="138"/>
      <c r="O937" s="138"/>
      <c r="P937" s="138"/>
      <c r="Q937" s="138"/>
      <c r="R937" s="138"/>
      <c r="S937" s="138"/>
      <c r="T937" s="138"/>
      <c r="U937" s="138"/>
      <c r="V937" s="138"/>
      <c r="W937" s="138"/>
      <c r="X937" s="138"/>
      <c r="Y937" s="138"/>
      <c r="Z937" s="138"/>
    </row>
    <row r="938" ht="12.75" hidden="1" customHeight="1">
      <c r="A938" s="141"/>
      <c r="B938" s="142"/>
      <c r="C938" s="142"/>
      <c r="D938" s="143"/>
      <c r="E938" s="144"/>
      <c r="F938" s="145"/>
      <c r="G938" s="144"/>
      <c r="H938" s="145"/>
      <c r="I938" s="143"/>
      <c r="J938" s="144"/>
      <c r="K938" s="144"/>
      <c r="L938" s="144"/>
      <c r="M938" s="146"/>
      <c r="N938" s="138"/>
      <c r="O938" s="138"/>
      <c r="P938" s="138"/>
      <c r="Q938" s="138"/>
      <c r="R938" s="138"/>
      <c r="S938" s="138"/>
      <c r="T938" s="138"/>
      <c r="U938" s="138"/>
      <c r="V938" s="138"/>
      <c r="W938" s="138"/>
      <c r="X938" s="138"/>
      <c r="Y938" s="138"/>
      <c r="Z938" s="138"/>
    </row>
    <row r="939" ht="12.75" hidden="1" customHeight="1">
      <c r="A939" s="141"/>
      <c r="B939" s="142"/>
      <c r="C939" s="142"/>
      <c r="D939" s="143"/>
      <c r="E939" s="144"/>
      <c r="F939" s="145"/>
      <c r="G939" s="144"/>
      <c r="H939" s="145"/>
      <c r="I939" s="143"/>
      <c r="J939" s="144"/>
      <c r="K939" s="144"/>
      <c r="L939" s="144"/>
      <c r="M939" s="146"/>
      <c r="N939" s="138"/>
      <c r="O939" s="138"/>
      <c r="P939" s="138"/>
      <c r="Q939" s="138"/>
      <c r="R939" s="138"/>
      <c r="S939" s="138"/>
      <c r="T939" s="138"/>
      <c r="U939" s="138"/>
      <c r="V939" s="138"/>
      <c r="W939" s="138"/>
      <c r="X939" s="138"/>
      <c r="Y939" s="138"/>
      <c r="Z939" s="138"/>
    </row>
    <row r="940" ht="12.75" hidden="1" customHeight="1">
      <c r="A940" s="141"/>
      <c r="B940" s="142"/>
      <c r="C940" s="142"/>
      <c r="D940" s="143"/>
      <c r="E940" s="144"/>
      <c r="F940" s="145"/>
      <c r="G940" s="144"/>
      <c r="H940" s="145"/>
      <c r="I940" s="143"/>
      <c r="J940" s="144"/>
      <c r="K940" s="144"/>
      <c r="L940" s="144"/>
      <c r="M940" s="146"/>
      <c r="N940" s="138"/>
      <c r="O940" s="138"/>
      <c r="P940" s="138"/>
      <c r="Q940" s="138"/>
      <c r="R940" s="138"/>
      <c r="S940" s="138"/>
      <c r="T940" s="138"/>
      <c r="U940" s="138"/>
      <c r="V940" s="138"/>
      <c r="W940" s="138"/>
      <c r="X940" s="138"/>
      <c r="Y940" s="138"/>
      <c r="Z940" s="138"/>
    </row>
    <row r="941" ht="12.75" hidden="1" customHeight="1">
      <c r="A941" s="141"/>
      <c r="B941" s="142"/>
      <c r="C941" s="142"/>
      <c r="D941" s="143"/>
      <c r="E941" s="144"/>
      <c r="F941" s="145"/>
      <c r="G941" s="144"/>
      <c r="H941" s="145"/>
      <c r="I941" s="143"/>
      <c r="J941" s="144"/>
      <c r="K941" s="144"/>
      <c r="L941" s="144"/>
      <c r="M941" s="146"/>
      <c r="N941" s="138"/>
      <c r="O941" s="138"/>
      <c r="P941" s="138"/>
      <c r="Q941" s="138"/>
      <c r="R941" s="138"/>
      <c r="S941" s="138"/>
      <c r="T941" s="138"/>
      <c r="U941" s="138"/>
      <c r="V941" s="138"/>
      <c r="W941" s="138"/>
      <c r="X941" s="138"/>
      <c r="Y941" s="138"/>
      <c r="Z941" s="138"/>
    </row>
    <row r="942" ht="12.75" hidden="1" customHeight="1">
      <c r="A942" s="141"/>
      <c r="B942" s="142"/>
      <c r="C942" s="142"/>
      <c r="D942" s="143"/>
      <c r="E942" s="144"/>
      <c r="F942" s="145"/>
      <c r="G942" s="144"/>
      <c r="H942" s="145"/>
      <c r="I942" s="143"/>
      <c r="J942" s="144"/>
      <c r="K942" s="144"/>
      <c r="L942" s="144"/>
      <c r="M942" s="146"/>
      <c r="N942" s="138"/>
      <c r="O942" s="138"/>
      <c r="P942" s="138"/>
      <c r="Q942" s="138"/>
      <c r="R942" s="138"/>
      <c r="S942" s="138"/>
      <c r="T942" s="138"/>
      <c r="U942" s="138"/>
      <c r="V942" s="138"/>
      <c r="W942" s="138"/>
      <c r="X942" s="138"/>
      <c r="Y942" s="138"/>
      <c r="Z942" s="138"/>
    </row>
    <row r="943" ht="12.75" hidden="1" customHeight="1">
      <c r="A943" s="141"/>
      <c r="B943" s="142"/>
      <c r="C943" s="142"/>
      <c r="D943" s="143"/>
      <c r="E943" s="144"/>
      <c r="F943" s="145"/>
      <c r="G943" s="144"/>
      <c r="H943" s="145"/>
      <c r="I943" s="143"/>
      <c r="J943" s="144"/>
      <c r="K943" s="144"/>
      <c r="L943" s="144"/>
      <c r="M943" s="146"/>
      <c r="N943" s="138"/>
      <c r="O943" s="138"/>
      <c r="P943" s="138"/>
      <c r="Q943" s="138"/>
      <c r="R943" s="138"/>
      <c r="S943" s="138"/>
      <c r="T943" s="138"/>
      <c r="U943" s="138"/>
      <c r="V943" s="138"/>
      <c r="W943" s="138"/>
      <c r="X943" s="138"/>
      <c r="Y943" s="138"/>
      <c r="Z943" s="138"/>
    </row>
    <row r="944" ht="12.75" hidden="1" customHeight="1">
      <c r="A944" s="141"/>
      <c r="B944" s="142"/>
      <c r="C944" s="142"/>
      <c r="D944" s="143"/>
      <c r="E944" s="144"/>
      <c r="F944" s="145"/>
      <c r="G944" s="144"/>
      <c r="H944" s="145"/>
      <c r="I944" s="143"/>
      <c r="J944" s="144"/>
      <c r="K944" s="144"/>
      <c r="L944" s="144"/>
      <c r="M944" s="146"/>
      <c r="N944" s="138"/>
      <c r="O944" s="138"/>
      <c r="P944" s="138"/>
      <c r="Q944" s="138"/>
      <c r="R944" s="138"/>
      <c r="S944" s="138"/>
      <c r="T944" s="138"/>
      <c r="U944" s="138"/>
      <c r="V944" s="138"/>
      <c r="W944" s="138"/>
      <c r="X944" s="138"/>
      <c r="Y944" s="138"/>
      <c r="Z944" s="138"/>
    </row>
    <row r="945" ht="12.75" hidden="1" customHeight="1">
      <c r="A945" s="141"/>
      <c r="B945" s="142"/>
      <c r="C945" s="142"/>
      <c r="D945" s="143"/>
      <c r="E945" s="144"/>
      <c r="F945" s="145"/>
      <c r="G945" s="144"/>
      <c r="H945" s="145"/>
      <c r="I945" s="143"/>
      <c r="J945" s="144"/>
      <c r="K945" s="144"/>
      <c r="L945" s="144"/>
      <c r="M945" s="146"/>
      <c r="N945" s="138"/>
      <c r="O945" s="138"/>
      <c r="P945" s="138"/>
      <c r="Q945" s="138"/>
      <c r="R945" s="138"/>
      <c r="S945" s="138"/>
      <c r="T945" s="138"/>
      <c r="U945" s="138"/>
      <c r="V945" s="138"/>
      <c r="W945" s="138"/>
      <c r="X945" s="138"/>
      <c r="Y945" s="138"/>
      <c r="Z945" s="138"/>
    </row>
    <row r="946" ht="12.75" hidden="1" customHeight="1">
      <c r="A946" s="141"/>
      <c r="B946" s="142"/>
      <c r="C946" s="142"/>
      <c r="D946" s="143"/>
      <c r="E946" s="144"/>
      <c r="F946" s="145"/>
      <c r="G946" s="144"/>
      <c r="H946" s="145"/>
      <c r="I946" s="143"/>
      <c r="J946" s="144"/>
      <c r="K946" s="144"/>
      <c r="L946" s="144"/>
      <c r="M946" s="146"/>
      <c r="N946" s="138"/>
      <c r="O946" s="138"/>
      <c r="P946" s="138"/>
      <c r="Q946" s="138"/>
      <c r="R946" s="138"/>
      <c r="S946" s="138"/>
      <c r="T946" s="138"/>
      <c r="U946" s="138"/>
      <c r="V946" s="138"/>
      <c r="W946" s="138"/>
      <c r="X946" s="138"/>
      <c r="Y946" s="138"/>
      <c r="Z946" s="138"/>
    </row>
    <row r="947" ht="12.75" hidden="1" customHeight="1">
      <c r="A947" s="141"/>
      <c r="B947" s="142"/>
      <c r="C947" s="142"/>
      <c r="D947" s="143"/>
      <c r="E947" s="144"/>
      <c r="F947" s="145"/>
      <c r="G947" s="144"/>
      <c r="H947" s="145"/>
      <c r="I947" s="143"/>
      <c r="J947" s="144"/>
      <c r="K947" s="144"/>
      <c r="L947" s="144"/>
      <c r="M947" s="146"/>
      <c r="N947" s="138"/>
      <c r="O947" s="138"/>
      <c r="P947" s="138"/>
      <c r="Q947" s="138"/>
      <c r="R947" s="138"/>
      <c r="S947" s="138"/>
      <c r="T947" s="138"/>
      <c r="U947" s="138"/>
      <c r="V947" s="138"/>
      <c r="W947" s="138"/>
      <c r="X947" s="138"/>
      <c r="Y947" s="138"/>
      <c r="Z947" s="138"/>
    </row>
    <row r="948" ht="12.75" hidden="1" customHeight="1">
      <c r="A948" s="141"/>
      <c r="B948" s="142"/>
      <c r="C948" s="142"/>
      <c r="D948" s="143"/>
      <c r="E948" s="144"/>
      <c r="F948" s="145"/>
      <c r="G948" s="144"/>
      <c r="H948" s="145"/>
      <c r="I948" s="143"/>
      <c r="J948" s="144"/>
      <c r="K948" s="144"/>
      <c r="L948" s="144"/>
      <c r="M948" s="146"/>
      <c r="N948" s="138"/>
      <c r="O948" s="138"/>
      <c r="P948" s="138"/>
      <c r="Q948" s="138"/>
      <c r="R948" s="138"/>
      <c r="S948" s="138"/>
      <c r="T948" s="138"/>
      <c r="U948" s="138"/>
      <c r="V948" s="138"/>
      <c r="W948" s="138"/>
      <c r="X948" s="138"/>
      <c r="Y948" s="138"/>
      <c r="Z948" s="138"/>
    </row>
    <row r="949" ht="12.75" hidden="1" customHeight="1">
      <c r="A949" s="141"/>
      <c r="B949" s="142"/>
      <c r="C949" s="142"/>
      <c r="D949" s="143"/>
      <c r="E949" s="144"/>
      <c r="F949" s="145"/>
      <c r="G949" s="144"/>
      <c r="H949" s="145"/>
      <c r="I949" s="143"/>
      <c r="J949" s="144"/>
      <c r="K949" s="144"/>
      <c r="L949" s="144"/>
      <c r="M949" s="146"/>
      <c r="N949" s="138"/>
      <c r="O949" s="138"/>
      <c r="P949" s="138"/>
      <c r="Q949" s="138"/>
      <c r="R949" s="138"/>
      <c r="S949" s="138"/>
      <c r="T949" s="138"/>
      <c r="U949" s="138"/>
      <c r="V949" s="138"/>
      <c r="W949" s="138"/>
      <c r="X949" s="138"/>
      <c r="Y949" s="138"/>
      <c r="Z949" s="138"/>
    </row>
    <row r="950" ht="12.75" hidden="1" customHeight="1">
      <c r="A950" s="141"/>
      <c r="B950" s="142"/>
      <c r="C950" s="142"/>
      <c r="D950" s="143"/>
      <c r="E950" s="144"/>
      <c r="F950" s="145"/>
      <c r="G950" s="144"/>
      <c r="H950" s="145"/>
      <c r="I950" s="143"/>
      <c r="J950" s="144"/>
      <c r="K950" s="144"/>
      <c r="L950" s="144"/>
      <c r="M950" s="146"/>
      <c r="N950" s="138"/>
      <c r="O950" s="138"/>
      <c r="P950" s="138"/>
      <c r="Q950" s="138"/>
      <c r="R950" s="138"/>
      <c r="S950" s="138"/>
      <c r="T950" s="138"/>
      <c r="U950" s="138"/>
      <c r="V950" s="138"/>
      <c r="W950" s="138"/>
      <c r="X950" s="138"/>
      <c r="Y950" s="138"/>
      <c r="Z950" s="138"/>
    </row>
    <row r="951" ht="12.75" hidden="1" customHeight="1">
      <c r="A951" s="141"/>
      <c r="B951" s="142"/>
      <c r="C951" s="142"/>
      <c r="D951" s="143"/>
      <c r="E951" s="144"/>
      <c r="F951" s="145"/>
      <c r="G951" s="144"/>
      <c r="H951" s="145"/>
      <c r="I951" s="143"/>
      <c r="J951" s="144"/>
      <c r="K951" s="144"/>
      <c r="L951" s="144"/>
      <c r="M951" s="146"/>
      <c r="N951" s="138"/>
      <c r="O951" s="138"/>
      <c r="P951" s="138"/>
      <c r="Q951" s="138"/>
      <c r="R951" s="138"/>
      <c r="S951" s="138"/>
      <c r="T951" s="138"/>
      <c r="U951" s="138"/>
      <c r="V951" s="138"/>
      <c r="W951" s="138"/>
      <c r="X951" s="138"/>
      <c r="Y951" s="138"/>
      <c r="Z951" s="138"/>
    </row>
    <row r="952" ht="12.75" hidden="1" customHeight="1">
      <c r="A952" s="141"/>
      <c r="B952" s="142"/>
      <c r="C952" s="142"/>
      <c r="D952" s="143"/>
      <c r="E952" s="144"/>
      <c r="F952" s="145"/>
      <c r="G952" s="144"/>
      <c r="H952" s="145"/>
      <c r="I952" s="143"/>
      <c r="J952" s="144"/>
      <c r="K952" s="144"/>
      <c r="L952" s="144"/>
      <c r="M952" s="146"/>
      <c r="N952" s="138"/>
      <c r="O952" s="138"/>
      <c r="P952" s="138"/>
      <c r="Q952" s="138"/>
      <c r="R952" s="138"/>
      <c r="S952" s="138"/>
      <c r="T952" s="138"/>
      <c r="U952" s="138"/>
      <c r="V952" s="138"/>
      <c r="W952" s="138"/>
      <c r="X952" s="138"/>
      <c r="Y952" s="138"/>
      <c r="Z952" s="138"/>
    </row>
    <row r="953" ht="12.75" hidden="1" customHeight="1">
      <c r="A953" s="141"/>
      <c r="B953" s="142"/>
      <c r="C953" s="142"/>
      <c r="D953" s="143"/>
      <c r="E953" s="144"/>
      <c r="F953" s="145"/>
      <c r="G953" s="144"/>
      <c r="H953" s="145"/>
      <c r="I953" s="143"/>
      <c r="J953" s="144"/>
      <c r="K953" s="144"/>
      <c r="L953" s="144"/>
      <c r="M953" s="146"/>
      <c r="N953" s="138"/>
      <c r="O953" s="138"/>
      <c r="P953" s="138"/>
      <c r="Q953" s="138"/>
      <c r="R953" s="138"/>
      <c r="S953" s="138"/>
      <c r="T953" s="138"/>
      <c r="U953" s="138"/>
      <c r="V953" s="138"/>
      <c r="W953" s="138"/>
      <c r="X953" s="138"/>
      <c r="Y953" s="138"/>
      <c r="Z953" s="138"/>
    </row>
    <row r="954" ht="12.75" hidden="1" customHeight="1">
      <c r="A954" s="141"/>
      <c r="B954" s="142"/>
      <c r="C954" s="142"/>
      <c r="D954" s="143"/>
      <c r="E954" s="144"/>
      <c r="F954" s="145"/>
      <c r="G954" s="144"/>
      <c r="H954" s="145"/>
      <c r="I954" s="143"/>
      <c r="J954" s="144"/>
      <c r="K954" s="144"/>
      <c r="L954" s="144"/>
      <c r="M954" s="146"/>
      <c r="N954" s="138"/>
      <c r="O954" s="138"/>
      <c r="P954" s="138"/>
      <c r="Q954" s="138"/>
      <c r="R954" s="138"/>
      <c r="S954" s="138"/>
      <c r="T954" s="138"/>
      <c r="U954" s="138"/>
      <c r="V954" s="138"/>
      <c r="W954" s="138"/>
      <c r="X954" s="138"/>
      <c r="Y954" s="138"/>
      <c r="Z954" s="138"/>
    </row>
    <row r="955" ht="12.75" hidden="1" customHeight="1">
      <c r="A955" s="141"/>
      <c r="B955" s="142"/>
      <c r="C955" s="142"/>
      <c r="D955" s="143"/>
      <c r="E955" s="144"/>
      <c r="F955" s="145"/>
      <c r="G955" s="144"/>
      <c r="H955" s="145"/>
      <c r="I955" s="143"/>
      <c r="J955" s="144"/>
      <c r="K955" s="144"/>
      <c r="L955" s="144"/>
      <c r="M955" s="146"/>
      <c r="N955" s="138"/>
      <c r="O955" s="138"/>
      <c r="P955" s="138"/>
      <c r="Q955" s="138"/>
      <c r="R955" s="138"/>
      <c r="S955" s="138"/>
      <c r="T955" s="138"/>
      <c r="U955" s="138"/>
      <c r="V955" s="138"/>
      <c r="W955" s="138"/>
      <c r="X955" s="138"/>
      <c r="Y955" s="138"/>
      <c r="Z955" s="138"/>
    </row>
    <row r="956" ht="12.75" hidden="1" customHeight="1">
      <c r="A956" s="141"/>
      <c r="B956" s="142"/>
      <c r="C956" s="142"/>
      <c r="D956" s="143"/>
      <c r="E956" s="144"/>
      <c r="F956" s="145"/>
      <c r="G956" s="144"/>
      <c r="H956" s="145"/>
      <c r="I956" s="143"/>
      <c r="J956" s="144"/>
      <c r="K956" s="144"/>
      <c r="L956" s="144"/>
      <c r="M956" s="146"/>
      <c r="N956" s="138"/>
      <c r="O956" s="138"/>
      <c r="P956" s="138"/>
      <c r="Q956" s="138"/>
      <c r="R956" s="138"/>
      <c r="S956" s="138"/>
      <c r="T956" s="138"/>
      <c r="U956" s="138"/>
      <c r="V956" s="138"/>
      <c r="W956" s="138"/>
      <c r="X956" s="138"/>
      <c r="Y956" s="138"/>
      <c r="Z956" s="138"/>
    </row>
    <row r="957" ht="12.75" hidden="1" customHeight="1">
      <c r="A957" s="141"/>
      <c r="B957" s="142"/>
      <c r="C957" s="142"/>
      <c r="D957" s="143"/>
      <c r="E957" s="144"/>
      <c r="F957" s="145"/>
      <c r="G957" s="144"/>
      <c r="H957" s="145"/>
      <c r="I957" s="143"/>
      <c r="J957" s="144"/>
      <c r="K957" s="144"/>
      <c r="L957" s="144"/>
      <c r="M957" s="146"/>
      <c r="N957" s="138"/>
      <c r="O957" s="138"/>
      <c r="P957" s="138"/>
      <c r="Q957" s="138"/>
      <c r="R957" s="138"/>
      <c r="S957" s="138"/>
      <c r="T957" s="138"/>
      <c r="U957" s="138"/>
      <c r="V957" s="138"/>
      <c r="W957" s="138"/>
      <c r="X957" s="138"/>
      <c r="Y957" s="138"/>
      <c r="Z957" s="138"/>
    </row>
    <row r="958" ht="12.75" hidden="1" customHeight="1">
      <c r="A958" s="141"/>
      <c r="B958" s="142"/>
      <c r="C958" s="142"/>
      <c r="D958" s="143"/>
      <c r="E958" s="144"/>
      <c r="F958" s="145"/>
      <c r="G958" s="144"/>
      <c r="H958" s="145"/>
      <c r="I958" s="143"/>
      <c r="J958" s="144"/>
      <c r="K958" s="144"/>
      <c r="L958" s="144"/>
      <c r="M958" s="146"/>
      <c r="N958" s="138"/>
      <c r="O958" s="138"/>
      <c r="P958" s="138"/>
      <c r="Q958" s="138"/>
      <c r="R958" s="138"/>
      <c r="S958" s="138"/>
      <c r="T958" s="138"/>
      <c r="U958" s="138"/>
      <c r="V958" s="138"/>
      <c r="W958" s="138"/>
      <c r="X958" s="138"/>
      <c r="Y958" s="138"/>
      <c r="Z958" s="138"/>
    </row>
    <row r="959" ht="12.75" hidden="1" customHeight="1">
      <c r="A959" s="141"/>
      <c r="B959" s="142"/>
      <c r="C959" s="142"/>
      <c r="D959" s="143"/>
      <c r="E959" s="144"/>
      <c r="F959" s="145"/>
      <c r="G959" s="144"/>
      <c r="H959" s="145"/>
      <c r="I959" s="143"/>
      <c r="J959" s="144"/>
      <c r="K959" s="144"/>
      <c r="L959" s="144"/>
      <c r="M959" s="146"/>
      <c r="N959" s="138"/>
      <c r="O959" s="138"/>
      <c r="P959" s="138"/>
      <c r="Q959" s="138"/>
      <c r="R959" s="138"/>
      <c r="S959" s="138"/>
      <c r="T959" s="138"/>
      <c r="U959" s="138"/>
      <c r="V959" s="138"/>
      <c r="W959" s="138"/>
      <c r="X959" s="138"/>
      <c r="Y959" s="138"/>
      <c r="Z959" s="138"/>
    </row>
    <row r="960" ht="12.75" hidden="1" customHeight="1">
      <c r="A960" s="141"/>
      <c r="B960" s="142"/>
      <c r="C960" s="142"/>
      <c r="D960" s="143"/>
      <c r="E960" s="144"/>
      <c r="F960" s="145"/>
      <c r="G960" s="144"/>
      <c r="H960" s="145"/>
      <c r="I960" s="143"/>
      <c r="J960" s="144"/>
      <c r="K960" s="144"/>
      <c r="L960" s="144"/>
      <c r="M960" s="146"/>
      <c r="N960" s="138"/>
      <c r="O960" s="138"/>
      <c r="P960" s="138"/>
      <c r="Q960" s="138"/>
      <c r="R960" s="138"/>
      <c r="S960" s="138"/>
      <c r="T960" s="138"/>
      <c r="U960" s="138"/>
      <c r="V960" s="138"/>
      <c r="W960" s="138"/>
      <c r="X960" s="138"/>
      <c r="Y960" s="138"/>
      <c r="Z960" s="138"/>
    </row>
    <row r="961" ht="12.75" hidden="1" customHeight="1">
      <c r="A961" s="141"/>
      <c r="B961" s="142"/>
      <c r="C961" s="142"/>
      <c r="D961" s="143"/>
      <c r="E961" s="144"/>
      <c r="F961" s="145"/>
      <c r="G961" s="144"/>
      <c r="H961" s="145"/>
      <c r="I961" s="143"/>
      <c r="J961" s="144"/>
      <c r="K961" s="144"/>
      <c r="L961" s="144"/>
      <c r="M961" s="146"/>
      <c r="N961" s="138"/>
      <c r="O961" s="138"/>
      <c r="P961" s="138"/>
      <c r="Q961" s="138"/>
      <c r="R961" s="138"/>
      <c r="S961" s="138"/>
      <c r="T961" s="138"/>
      <c r="U961" s="138"/>
      <c r="V961" s="138"/>
      <c r="W961" s="138"/>
      <c r="X961" s="138"/>
      <c r="Y961" s="138"/>
      <c r="Z961" s="138"/>
    </row>
    <row r="962" ht="12.75" hidden="1" customHeight="1">
      <c r="A962" s="141"/>
      <c r="B962" s="142"/>
      <c r="C962" s="142"/>
      <c r="D962" s="143"/>
      <c r="E962" s="144"/>
      <c r="F962" s="145"/>
      <c r="G962" s="144"/>
      <c r="H962" s="145"/>
      <c r="I962" s="143"/>
      <c r="J962" s="144"/>
      <c r="K962" s="144"/>
      <c r="L962" s="144"/>
      <c r="M962" s="146"/>
      <c r="N962" s="138"/>
      <c r="O962" s="138"/>
      <c r="P962" s="138"/>
      <c r="Q962" s="138"/>
      <c r="R962" s="138"/>
      <c r="S962" s="138"/>
      <c r="T962" s="138"/>
      <c r="U962" s="138"/>
      <c r="V962" s="138"/>
      <c r="W962" s="138"/>
      <c r="X962" s="138"/>
      <c r="Y962" s="138"/>
      <c r="Z962" s="138"/>
    </row>
    <row r="963" ht="12.75" hidden="1" customHeight="1">
      <c r="A963" s="141"/>
      <c r="B963" s="142"/>
      <c r="C963" s="142"/>
      <c r="D963" s="143"/>
      <c r="E963" s="144"/>
      <c r="F963" s="145"/>
      <c r="G963" s="144"/>
      <c r="H963" s="145"/>
      <c r="I963" s="143"/>
      <c r="J963" s="144"/>
      <c r="K963" s="144"/>
      <c r="L963" s="144"/>
      <c r="M963" s="146"/>
      <c r="N963" s="138"/>
      <c r="O963" s="138"/>
      <c r="P963" s="138"/>
      <c r="Q963" s="138"/>
      <c r="R963" s="138"/>
      <c r="S963" s="138"/>
      <c r="T963" s="138"/>
      <c r="U963" s="138"/>
      <c r="V963" s="138"/>
      <c r="W963" s="138"/>
      <c r="X963" s="138"/>
      <c r="Y963" s="138"/>
      <c r="Z963" s="138"/>
    </row>
    <row r="964" ht="12.75" hidden="1" customHeight="1">
      <c r="A964" s="141"/>
      <c r="B964" s="142"/>
      <c r="C964" s="142"/>
      <c r="D964" s="143"/>
      <c r="E964" s="144"/>
      <c r="F964" s="145"/>
      <c r="G964" s="144"/>
      <c r="H964" s="145"/>
      <c r="I964" s="143"/>
      <c r="J964" s="144"/>
      <c r="K964" s="144"/>
      <c r="L964" s="144"/>
      <c r="M964" s="146"/>
      <c r="N964" s="138"/>
      <c r="O964" s="138"/>
      <c r="P964" s="138"/>
      <c r="Q964" s="138"/>
      <c r="R964" s="138"/>
      <c r="S964" s="138"/>
      <c r="T964" s="138"/>
      <c r="U964" s="138"/>
      <c r="V964" s="138"/>
      <c r="W964" s="138"/>
      <c r="X964" s="138"/>
      <c r="Y964" s="138"/>
      <c r="Z964" s="138"/>
    </row>
    <row r="965" ht="12.75" hidden="1" customHeight="1">
      <c r="A965" s="141"/>
      <c r="B965" s="142"/>
      <c r="C965" s="142"/>
      <c r="D965" s="143"/>
      <c r="E965" s="144"/>
      <c r="F965" s="145"/>
      <c r="G965" s="144"/>
      <c r="H965" s="145"/>
      <c r="I965" s="143"/>
      <c r="J965" s="144"/>
      <c r="K965" s="144"/>
      <c r="L965" s="144"/>
      <c r="M965" s="146"/>
      <c r="N965" s="138"/>
      <c r="O965" s="138"/>
      <c r="P965" s="138"/>
      <c r="Q965" s="138"/>
      <c r="R965" s="138"/>
      <c r="S965" s="138"/>
      <c r="T965" s="138"/>
      <c r="U965" s="138"/>
      <c r="V965" s="138"/>
      <c r="W965" s="138"/>
      <c r="X965" s="138"/>
      <c r="Y965" s="138"/>
      <c r="Z965" s="138"/>
    </row>
    <row r="966" ht="12.75" hidden="1" customHeight="1">
      <c r="A966" s="141"/>
      <c r="B966" s="142"/>
      <c r="C966" s="142"/>
      <c r="D966" s="143"/>
      <c r="E966" s="144"/>
      <c r="F966" s="145"/>
      <c r="G966" s="144"/>
      <c r="H966" s="145"/>
      <c r="I966" s="143"/>
      <c r="J966" s="144"/>
      <c r="K966" s="144"/>
      <c r="L966" s="144"/>
      <c r="M966" s="146"/>
      <c r="N966" s="138"/>
      <c r="O966" s="138"/>
      <c r="P966" s="138"/>
      <c r="Q966" s="138"/>
      <c r="R966" s="138"/>
      <c r="S966" s="138"/>
      <c r="T966" s="138"/>
      <c r="U966" s="138"/>
      <c r="V966" s="138"/>
      <c r="W966" s="138"/>
      <c r="X966" s="138"/>
      <c r="Y966" s="138"/>
      <c r="Z966" s="138"/>
    </row>
    <row r="967" ht="12.75" hidden="1" customHeight="1">
      <c r="A967" s="141"/>
      <c r="B967" s="142"/>
      <c r="C967" s="142"/>
      <c r="D967" s="143"/>
      <c r="E967" s="144"/>
      <c r="F967" s="145"/>
      <c r="G967" s="144"/>
      <c r="H967" s="145"/>
      <c r="I967" s="143"/>
      <c r="J967" s="144"/>
      <c r="K967" s="144"/>
      <c r="L967" s="144"/>
      <c r="M967" s="146"/>
      <c r="N967" s="138"/>
      <c r="O967" s="138"/>
      <c r="P967" s="138"/>
      <c r="Q967" s="138"/>
      <c r="R967" s="138"/>
      <c r="S967" s="138"/>
      <c r="T967" s="138"/>
      <c r="U967" s="138"/>
      <c r="V967" s="138"/>
      <c r="W967" s="138"/>
      <c r="X967" s="138"/>
      <c r="Y967" s="138"/>
      <c r="Z967" s="138"/>
    </row>
    <row r="968" ht="12.75" hidden="1" customHeight="1">
      <c r="A968" s="141"/>
      <c r="B968" s="142"/>
      <c r="C968" s="142"/>
      <c r="D968" s="143"/>
      <c r="E968" s="144"/>
      <c r="F968" s="145"/>
      <c r="G968" s="144"/>
      <c r="H968" s="145"/>
      <c r="I968" s="143"/>
      <c r="J968" s="144"/>
      <c r="K968" s="144"/>
      <c r="L968" s="144"/>
      <c r="M968" s="146"/>
      <c r="N968" s="138"/>
      <c r="O968" s="138"/>
      <c r="P968" s="138"/>
      <c r="Q968" s="138"/>
      <c r="R968" s="138"/>
      <c r="S968" s="138"/>
      <c r="T968" s="138"/>
      <c r="U968" s="138"/>
      <c r="V968" s="138"/>
      <c r="W968" s="138"/>
      <c r="X968" s="138"/>
      <c r="Y968" s="138"/>
      <c r="Z968" s="138"/>
    </row>
    <row r="969" ht="12.75" hidden="1" customHeight="1">
      <c r="A969" s="141"/>
      <c r="B969" s="142"/>
      <c r="C969" s="142"/>
      <c r="D969" s="143"/>
      <c r="E969" s="144"/>
      <c r="F969" s="145"/>
      <c r="G969" s="144"/>
      <c r="H969" s="145"/>
      <c r="I969" s="143"/>
      <c r="J969" s="144"/>
      <c r="K969" s="144"/>
      <c r="L969" s="144"/>
      <c r="M969" s="146"/>
      <c r="N969" s="138"/>
      <c r="O969" s="138"/>
      <c r="P969" s="138"/>
      <c r="Q969" s="138"/>
      <c r="R969" s="138"/>
      <c r="S969" s="138"/>
      <c r="T969" s="138"/>
      <c r="U969" s="138"/>
      <c r="V969" s="138"/>
      <c r="W969" s="138"/>
      <c r="X969" s="138"/>
      <c r="Y969" s="138"/>
      <c r="Z969" s="138"/>
    </row>
    <row r="970" ht="12.75" hidden="1" customHeight="1">
      <c r="A970" s="141"/>
      <c r="B970" s="142"/>
      <c r="C970" s="142"/>
      <c r="D970" s="143"/>
      <c r="E970" s="144"/>
      <c r="F970" s="145"/>
      <c r="G970" s="144"/>
      <c r="H970" s="145"/>
      <c r="I970" s="143"/>
      <c r="J970" s="144"/>
      <c r="K970" s="144"/>
      <c r="L970" s="144"/>
      <c r="M970" s="146"/>
      <c r="N970" s="138"/>
      <c r="O970" s="138"/>
      <c r="P970" s="138"/>
      <c r="Q970" s="138"/>
      <c r="R970" s="138"/>
      <c r="S970" s="138"/>
      <c r="T970" s="138"/>
      <c r="U970" s="138"/>
      <c r="V970" s="138"/>
      <c r="W970" s="138"/>
      <c r="X970" s="138"/>
      <c r="Y970" s="138"/>
      <c r="Z970" s="138"/>
    </row>
    <row r="971" ht="12.75" hidden="1" customHeight="1">
      <c r="A971" s="141"/>
      <c r="B971" s="142"/>
      <c r="C971" s="142"/>
      <c r="D971" s="143"/>
      <c r="E971" s="144"/>
      <c r="F971" s="145"/>
      <c r="G971" s="144"/>
      <c r="H971" s="145"/>
      <c r="I971" s="143"/>
      <c r="J971" s="144"/>
      <c r="K971" s="144"/>
      <c r="L971" s="144"/>
      <c r="M971" s="146"/>
      <c r="N971" s="138"/>
      <c r="O971" s="138"/>
      <c r="P971" s="138"/>
      <c r="Q971" s="138"/>
      <c r="R971" s="138"/>
      <c r="S971" s="138"/>
      <c r="T971" s="138"/>
      <c r="U971" s="138"/>
      <c r="V971" s="138"/>
      <c r="W971" s="138"/>
      <c r="X971" s="138"/>
      <c r="Y971" s="138"/>
      <c r="Z971" s="138"/>
    </row>
    <row r="972" ht="12.75" hidden="1" customHeight="1">
      <c r="A972" s="141"/>
      <c r="B972" s="142"/>
      <c r="C972" s="142"/>
      <c r="D972" s="143"/>
      <c r="E972" s="144"/>
      <c r="F972" s="145"/>
      <c r="G972" s="144"/>
      <c r="H972" s="145"/>
      <c r="I972" s="143"/>
      <c r="J972" s="144"/>
      <c r="K972" s="144"/>
      <c r="L972" s="144"/>
      <c r="M972" s="146"/>
      <c r="N972" s="138"/>
      <c r="O972" s="138"/>
      <c r="P972" s="138"/>
      <c r="Q972" s="138"/>
      <c r="R972" s="138"/>
      <c r="S972" s="138"/>
      <c r="T972" s="138"/>
      <c r="U972" s="138"/>
      <c r="V972" s="138"/>
      <c r="W972" s="138"/>
      <c r="X972" s="138"/>
      <c r="Y972" s="138"/>
      <c r="Z972" s="138"/>
    </row>
    <row r="973" ht="12.75" hidden="1" customHeight="1">
      <c r="A973" s="141"/>
      <c r="B973" s="142"/>
      <c r="C973" s="142"/>
      <c r="D973" s="143"/>
      <c r="E973" s="144"/>
      <c r="F973" s="145"/>
      <c r="G973" s="144"/>
      <c r="H973" s="145"/>
      <c r="I973" s="143"/>
      <c r="J973" s="144"/>
      <c r="K973" s="144"/>
      <c r="L973" s="144"/>
      <c r="M973" s="146"/>
      <c r="N973" s="138"/>
      <c r="O973" s="138"/>
      <c r="P973" s="138"/>
      <c r="Q973" s="138"/>
      <c r="R973" s="138"/>
      <c r="S973" s="138"/>
      <c r="T973" s="138"/>
      <c r="U973" s="138"/>
      <c r="V973" s="138"/>
      <c r="W973" s="138"/>
      <c r="X973" s="138"/>
      <c r="Y973" s="138"/>
      <c r="Z973" s="138"/>
    </row>
    <row r="974" ht="12.75" hidden="1" customHeight="1">
      <c r="A974" s="141"/>
      <c r="B974" s="142"/>
      <c r="C974" s="142"/>
      <c r="D974" s="143"/>
      <c r="E974" s="144"/>
      <c r="F974" s="145"/>
      <c r="G974" s="144"/>
      <c r="H974" s="145"/>
      <c r="I974" s="143"/>
      <c r="J974" s="144"/>
      <c r="K974" s="144"/>
      <c r="L974" s="144"/>
      <c r="M974" s="146"/>
      <c r="N974" s="138"/>
      <c r="O974" s="138"/>
      <c r="P974" s="138"/>
      <c r="Q974" s="138"/>
      <c r="R974" s="138"/>
      <c r="S974" s="138"/>
      <c r="T974" s="138"/>
      <c r="U974" s="138"/>
      <c r="V974" s="138"/>
      <c r="W974" s="138"/>
      <c r="X974" s="138"/>
      <c r="Y974" s="138"/>
      <c r="Z974" s="138"/>
    </row>
    <row r="975" ht="12.75" hidden="1" customHeight="1">
      <c r="A975" s="141"/>
      <c r="B975" s="142"/>
      <c r="C975" s="142"/>
      <c r="D975" s="143"/>
      <c r="E975" s="144"/>
      <c r="F975" s="145"/>
      <c r="G975" s="144"/>
      <c r="H975" s="145"/>
      <c r="I975" s="143"/>
      <c r="J975" s="144"/>
      <c r="K975" s="144"/>
      <c r="L975" s="144"/>
      <c r="M975" s="146"/>
      <c r="N975" s="138"/>
      <c r="O975" s="138"/>
      <c r="P975" s="138"/>
      <c r="Q975" s="138"/>
      <c r="R975" s="138"/>
      <c r="S975" s="138"/>
      <c r="T975" s="138"/>
      <c r="U975" s="138"/>
      <c r="V975" s="138"/>
      <c r="W975" s="138"/>
      <c r="X975" s="138"/>
      <c r="Y975" s="138"/>
      <c r="Z975" s="138"/>
    </row>
    <row r="976" ht="12.75" hidden="1" customHeight="1">
      <c r="A976" s="141"/>
      <c r="B976" s="142"/>
      <c r="C976" s="142"/>
      <c r="D976" s="143"/>
      <c r="E976" s="144"/>
      <c r="F976" s="145"/>
      <c r="G976" s="144"/>
      <c r="H976" s="145"/>
      <c r="I976" s="143"/>
      <c r="J976" s="144"/>
      <c r="K976" s="144"/>
      <c r="L976" s="144"/>
      <c r="M976" s="146"/>
      <c r="N976" s="138"/>
      <c r="O976" s="138"/>
      <c r="P976" s="138"/>
      <c r="Q976" s="138"/>
      <c r="R976" s="138"/>
      <c r="S976" s="138"/>
      <c r="T976" s="138"/>
      <c r="U976" s="138"/>
      <c r="V976" s="138"/>
      <c r="W976" s="138"/>
      <c r="X976" s="138"/>
      <c r="Y976" s="138"/>
      <c r="Z976" s="138"/>
    </row>
    <row r="977" ht="12.75" hidden="1" customHeight="1">
      <c r="A977" s="141"/>
      <c r="B977" s="142"/>
      <c r="C977" s="142"/>
      <c r="D977" s="143"/>
      <c r="E977" s="144"/>
      <c r="F977" s="145"/>
      <c r="G977" s="144"/>
      <c r="H977" s="145"/>
      <c r="I977" s="143"/>
      <c r="J977" s="144"/>
      <c r="K977" s="144"/>
      <c r="L977" s="144"/>
      <c r="M977" s="146"/>
      <c r="N977" s="138"/>
      <c r="O977" s="138"/>
      <c r="P977" s="138"/>
      <c r="Q977" s="138"/>
      <c r="R977" s="138"/>
      <c r="S977" s="138"/>
      <c r="T977" s="138"/>
      <c r="U977" s="138"/>
      <c r="V977" s="138"/>
      <c r="W977" s="138"/>
      <c r="X977" s="138"/>
      <c r="Y977" s="138"/>
      <c r="Z977" s="138"/>
    </row>
    <row r="978" ht="12.75" hidden="1" customHeight="1">
      <c r="A978" s="141"/>
      <c r="B978" s="142"/>
      <c r="C978" s="142"/>
      <c r="D978" s="143"/>
      <c r="E978" s="144"/>
      <c r="F978" s="145"/>
      <c r="G978" s="144"/>
      <c r="H978" s="145"/>
      <c r="I978" s="143"/>
      <c r="J978" s="144"/>
      <c r="K978" s="144"/>
      <c r="L978" s="144"/>
      <c r="M978" s="146"/>
      <c r="N978" s="138"/>
      <c r="O978" s="138"/>
      <c r="P978" s="138"/>
      <c r="Q978" s="138"/>
      <c r="R978" s="138"/>
      <c r="S978" s="138"/>
      <c r="T978" s="138"/>
      <c r="U978" s="138"/>
      <c r="V978" s="138"/>
      <c r="W978" s="138"/>
      <c r="X978" s="138"/>
      <c r="Y978" s="138"/>
      <c r="Z978" s="138"/>
    </row>
    <row r="979" ht="12.75" hidden="1" customHeight="1">
      <c r="A979" s="141"/>
      <c r="B979" s="142"/>
      <c r="C979" s="142"/>
      <c r="D979" s="143"/>
      <c r="E979" s="144"/>
      <c r="F979" s="145"/>
      <c r="G979" s="144"/>
      <c r="H979" s="145"/>
      <c r="I979" s="143"/>
      <c r="J979" s="144"/>
      <c r="K979" s="144"/>
      <c r="L979" s="144"/>
      <c r="M979" s="146"/>
      <c r="N979" s="138"/>
      <c r="O979" s="138"/>
      <c r="P979" s="138"/>
      <c r="Q979" s="138"/>
      <c r="R979" s="138"/>
      <c r="S979" s="138"/>
      <c r="T979" s="138"/>
      <c r="U979" s="138"/>
      <c r="V979" s="138"/>
      <c r="W979" s="138"/>
      <c r="X979" s="138"/>
      <c r="Y979" s="138"/>
      <c r="Z979" s="138"/>
    </row>
    <row r="980" ht="12.75" hidden="1" customHeight="1">
      <c r="A980" s="141"/>
      <c r="B980" s="142"/>
      <c r="C980" s="142"/>
      <c r="D980" s="143"/>
      <c r="E980" s="144"/>
      <c r="F980" s="145"/>
      <c r="G980" s="144"/>
      <c r="H980" s="145"/>
      <c r="I980" s="143"/>
      <c r="J980" s="144"/>
      <c r="K980" s="144"/>
      <c r="L980" s="144"/>
      <c r="M980" s="146"/>
      <c r="N980" s="138"/>
      <c r="O980" s="138"/>
      <c r="P980" s="138"/>
      <c r="Q980" s="138"/>
      <c r="R980" s="138"/>
      <c r="S980" s="138"/>
      <c r="T980" s="138"/>
      <c r="U980" s="138"/>
      <c r="V980" s="138"/>
      <c r="W980" s="138"/>
      <c r="X980" s="138"/>
      <c r="Y980" s="138"/>
      <c r="Z980" s="138"/>
    </row>
    <row r="981" ht="12.75" hidden="1" customHeight="1">
      <c r="A981" s="141"/>
      <c r="B981" s="142"/>
      <c r="C981" s="142"/>
      <c r="D981" s="143"/>
      <c r="E981" s="144"/>
      <c r="F981" s="145"/>
      <c r="G981" s="144"/>
      <c r="H981" s="145"/>
      <c r="I981" s="143"/>
      <c r="J981" s="144"/>
      <c r="K981" s="144"/>
      <c r="L981" s="144"/>
      <c r="M981" s="146"/>
      <c r="N981" s="138"/>
      <c r="O981" s="138"/>
      <c r="P981" s="138"/>
      <c r="Q981" s="138"/>
      <c r="R981" s="138"/>
      <c r="S981" s="138"/>
      <c r="T981" s="138"/>
      <c r="U981" s="138"/>
      <c r="V981" s="138"/>
      <c r="W981" s="138"/>
      <c r="X981" s="138"/>
      <c r="Y981" s="138"/>
      <c r="Z981" s="138"/>
    </row>
    <row r="982" ht="12.75" hidden="1" customHeight="1">
      <c r="A982" s="141"/>
      <c r="B982" s="142"/>
      <c r="C982" s="142"/>
      <c r="D982" s="143"/>
      <c r="E982" s="144"/>
      <c r="F982" s="145"/>
      <c r="G982" s="144"/>
      <c r="H982" s="145"/>
      <c r="I982" s="143"/>
      <c r="J982" s="144"/>
      <c r="K982" s="144"/>
      <c r="L982" s="144"/>
      <c r="M982" s="146"/>
      <c r="N982" s="138"/>
      <c r="O982" s="138"/>
      <c r="P982" s="138"/>
      <c r="Q982" s="138"/>
      <c r="R982" s="138"/>
      <c r="S982" s="138"/>
      <c r="T982" s="138"/>
      <c r="U982" s="138"/>
      <c r="V982" s="138"/>
      <c r="W982" s="138"/>
      <c r="X982" s="138"/>
      <c r="Y982" s="138"/>
      <c r="Z982" s="138"/>
    </row>
    <row r="983" ht="12.75" hidden="1" customHeight="1">
      <c r="A983" s="141"/>
      <c r="B983" s="142"/>
      <c r="C983" s="142"/>
      <c r="D983" s="143"/>
      <c r="E983" s="144"/>
      <c r="F983" s="145"/>
      <c r="G983" s="144"/>
      <c r="H983" s="145"/>
      <c r="I983" s="143"/>
      <c r="J983" s="144"/>
      <c r="K983" s="144"/>
      <c r="L983" s="144"/>
      <c r="M983" s="146"/>
      <c r="N983" s="138"/>
      <c r="O983" s="138"/>
      <c r="P983" s="138"/>
      <c r="Q983" s="138"/>
      <c r="R983" s="138"/>
      <c r="S983" s="138"/>
      <c r="T983" s="138"/>
      <c r="U983" s="138"/>
      <c r="V983" s="138"/>
      <c r="W983" s="138"/>
      <c r="X983" s="138"/>
      <c r="Y983" s="138"/>
      <c r="Z983" s="138"/>
    </row>
  </sheetData>
  <autoFilter ref="$A$1:$M$354"/>
  <customSheetViews>
    <customSheetView guid="{52DC2F97-6DB7-4841-BEF4-698B05131DEA}" filter="1" showAutoFilter="1">
      <autoFilter ref="$A$1:$M$354"/>
      <extLst>
        <ext uri="GoogleSheetsCustomDataVersion1">
          <go:sheetsCustomData xmlns:go="http://customooxmlschemas.google.com/" filterViewId="1009858433"/>
        </ext>
      </extLst>
    </customSheetView>
    <customSheetView guid="{9482EBE6-5BDE-4822-BC0D-C643E99CBC45}" filter="1" showAutoFilter="1">
      <autoFilter ref="$A$1:$M$353"/>
      <extLst>
        <ext uri="GoogleSheetsCustomDataVersion1">
          <go:sheetsCustomData xmlns:go="http://customooxmlschemas.google.com/" filterViewId="1171656930"/>
        </ext>
      </extLst>
    </customSheetView>
    <customSheetView guid="{C29A9989-4D37-41ED-8555-EFFDA9E1621C}" filter="1" showAutoFilter="1">
      <autoFilter ref="$A$1:$M$354"/>
      <extLst>
        <ext uri="GoogleSheetsCustomDataVersion1">
          <go:sheetsCustomData xmlns:go="http://customooxmlschemas.google.com/" filterViewId="1187384831"/>
        </ext>
      </extLst>
    </customSheetView>
    <customSheetView guid="{0CCD8BA3-3446-445E-B48E-E63E57304D90}" filter="1" showAutoFilter="1">
      <autoFilter ref="$A$1:$M$353"/>
      <extLst>
        <ext uri="GoogleSheetsCustomDataVersion1">
          <go:sheetsCustomData xmlns:go="http://customooxmlschemas.google.com/" filterViewId="1286293411"/>
        </ext>
      </extLst>
    </customSheetView>
    <customSheetView guid="{868A0777-CB97-469D-A6F3-BE3E2565D82E}" filter="1" showAutoFilter="1">
      <autoFilter ref="$A$1:$M$353"/>
      <extLst>
        <ext uri="GoogleSheetsCustomDataVersion1">
          <go:sheetsCustomData xmlns:go="http://customooxmlschemas.google.com/" filterViewId="1347302926"/>
        </ext>
      </extLst>
    </customSheetView>
    <customSheetView guid="{632AB46D-24CD-4CA1-A19A-7264A441695C}" filter="1" showAutoFilter="1">
      <autoFilter ref="$A$1:$M$354"/>
      <extLst>
        <ext uri="GoogleSheetsCustomDataVersion1">
          <go:sheetsCustomData xmlns:go="http://customooxmlschemas.google.com/" filterViewId="1447197055"/>
        </ext>
      </extLst>
    </customSheetView>
    <customSheetView guid="{D38B6EFD-EFE4-47B7-BC7E-64097EF019FC}" filter="1" showAutoFilter="1">
      <autoFilter ref="$A$1:$M$354"/>
      <extLst>
        <ext uri="GoogleSheetsCustomDataVersion1">
          <go:sheetsCustomData xmlns:go="http://customooxmlschemas.google.com/" filterViewId="1530868140"/>
        </ext>
      </extLst>
    </customSheetView>
    <customSheetView guid="{41A652BC-155D-48BA-8A3D-6D621B852FE8}" filter="1" showAutoFilter="1">
      <autoFilter ref="$A$1:$M$353"/>
      <extLst>
        <ext uri="GoogleSheetsCustomDataVersion1">
          <go:sheetsCustomData xmlns:go="http://customooxmlschemas.google.com/" filterViewId="1561063475"/>
        </ext>
      </extLst>
    </customSheetView>
    <customSheetView guid="{0D9A2734-C4E0-4D27-92D8-47EB39F6B45E}" filter="1" showAutoFilter="1">
      <autoFilter ref="$A$1:$M$353"/>
      <extLst>
        <ext uri="GoogleSheetsCustomDataVersion1">
          <go:sheetsCustomData xmlns:go="http://customooxmlschemas.google.com/" filterViewId="1669162651"/>
        </ext>
      </extLst>
    </customSheetView>
    <customSheetView guid="{F92B6CE2-A5AB-461A-9271-0C816EC2F1E0}" filter="1" showAutoFilter="1">
      <autoFilter ref="$A$1:$M$354"/>
      <extLst>
        <ext uri="GoogleSheetsCustomDataVersion1">
          <go:sheetsCustomData xmlns:go="http://customooxmlschemas.google.com/" filterViewId="1693544622"/>
        </ext>
      </extLst>
    </customSheetView>
    <customSheetView guid="{F8F21C57-63BF-4A5B-9DD2-97A9CFD3B262}" filter="1" showAutoFilter="1">
      <autoFilter ref="$A$1:$M$353"/>
      <extLst>
        <ext uri="GoogleSheetsCustomDataVersion1">
          <go:sheetsCustomData xmlns:go="http://customooxmlschemas.google.com/" filterViewId="1739753164"/>
        </ext>
      </extLst>
    </customSheetView>
    <customSheetView guid="{284DFD19-6ABF-4F18-872A-38661604E657}" filter="1" showAutoFilter="1">
      <autoFilter ref="$A$1:$M$354"/>
      <extLst>
        <ext uri="GoogleSheetsCustomDataVersion1">
          <go:sheetsCustomData xmlns:go="http://customooxmlschemas.google.com/" filterViewId="1797579816"/>
        </ext>
      </extLst>
    </customSheetView>
    <customSheetView guid="{A27C25E3-4BEE-41CC-90A3-318954603215}" filter="1" showAutoFilter="1">
      <autoFilter ref="$A$1:$M$353"/>
      <extLst>
        <ext uri="GoogleSheetsCustomDataVersion1">
          <go:sheetsCustomData xmlns:go="http://customooxmlschemas.google.com/" filterViewId="1804274646"/>
        </ext>
      </extLst>
    </customSheetView>
    <customSheetView guid="{BF00F2FD-F490-49EB-8507-516AEFE63497}" filter="1" showAutoFilter="1">
      <autoFilter ref="$B$535"/>
      <extLst>
        <ext uri="GoogleSheetsCustomDataVersion1">
          <go:sheetsCustomData xmlns:go="http://customooxmlschemas.google.com/" filterViewId="1908705592"/>
        </ext>
      </extLst>
    </customSheetView>
    <customSheetView guid="{5632023C-9B48-47A6-B582-37441E1F61E9}" filter="1" showAutoFilter="1">
      <autoFilter ref="$A$1:$M$354"/>
      <extLst>
        <ext uri="GoogleSheetsCustomDataVersion1">
          <go:sheetsCustomData xmlns:go="http://customooxmlschemas.google.com/" filterViewId="2093613376"/>
        </ext>
      </extLst>
    </customSheetView>
    <customSheetView guid="{E8A9773C-8EA7-4B5A-9702-0138C87D4090}" filter="1" showAutoFilter="1">
      <autoFilter ref="$A$1:$M$354"/>
      <extLst>
        <ext uri="GoogleSheetsCustomDataVersion1">
          <go:sheetsCustomData xmlns:go="http://customooxmlschemas.google.com/" filterViewId="2118831788"/>
        </ext>
      </extLst>
    </customSheetView>
    <customSheetView guid="{7491C170-9992-41D1-9D09-8812E6A3ABBC}" filter="1" showAutoFilter="1">
      <autoFilter ref="$A$1:$M$354"/>
      <extLst>
        <ext uri="GoogleSheetsCustomDataVersion1">
          <go:sheetsCustomData xmlns:go="http://customooxmlschemas.google.com/" filterViewId="224714458"/>
        </ext>
      </extLst>
    </customSheetView>
    <customSheetView guid="{DCE0E723-A2F6-451A-8EA0-4B7A7BFE81D8}" filter="1" showAutoFilter="1">
      <autoFilter ref="$A$1:$M$354"/>
      <extLst>
        <ext uri="GoogleSheetsCustomDataVersion1">
          <go:sheetsCustomData xmlns:go="http://customooxmlschemas.google.com/" filterViewId="274654966"/>
        </ext>
      </extLst>
    </customSheetView>
    <customSheetView guid="{67317862-7307-4532-B032-C2B160599B10}" filter="1" showAutoFilter="1">
      <autoFilter ref="$A$1:$M$353"/>
      <extLst>
        <ext uri="GoogleSheetsCustomDataVersion1">
          <go:sheetsCustomData xmlns:go="http://customooxmlschemas.google.com/" filterViewId="304441827"/>
        </ext>
      </extLst>
    </customSheetView>
    <customSheetView guid="{62C78DA9-85A9-40B6-A07E-CCBCD9646483}" filter="1" showAutoFilter="1">
      <autoFilter ref="$B$352:$B$353"/>
      <extLst>
        <ext uri="GoogleSheetsCustomDataVersion1">
          <go:sheetsCustomData xmlns:go="http://customooxmlschemas.google.com/" filterViewId="308877663"/>
        </ext>
      </extLst>
    </customSheetView>
    <customSheetView guid="{C5C1F186-B493-4A73-939F-0F642076E56D}" filter="1" showAutoFilter="1">
      <autoFilter ref="$A$1:$M$353"/>
      <extLst>
        <ext uri="GoogleSheetsCustomDataVersion1">
          <go:sheetsCustomData xmlns:go="http://customooxmlschemas.google.com/" filterViewId="326526190"/>
        </ext>
      </extLst>
    </customSheetView>
    <customSheetView guid="{1472C745-4D91-401E-BF8E-85FB81D261A0}" filter="1" showAutoFilter="1">
      <autoFilter ref="$A$1:$M$353"/>
      <extLst>
        <ext uri="GoogleSheetsCustomDataVersion1">
          <go:sheetsCustomData xmlns:go="http://customooxmlschemas.google.com/" filterViewId="491033782"/>
        </ext>
      </extLst>
    </customSheetView>
    <customSheetView guid="{BAC2455A-EBC2-4B32-BD92-03005F56E583}" filter="1" showAutoFilter="1">
      <autoFilter ref="$A$1:$M$354"/>
      <extLst>
        <ext uri="GoogleSheetsCustomDataVersion1">
          <go:sheetsCustomData xmlns:go="http://customooxmlschemas.google.com/" filterViewId="537553458"/>
        </ext>
      </extLst>
    </customSheetView>
    <customSheetView guid="{CF1AAD72-738C-482D-91CE-C623CD82EBD8}" filter="1" showAutoFilter="1">
      <autoFilter ref="$A$1:$M$353"/>
      <extLst>
        <ext uri="GoogleSheetsCustomDataVersion1">
          <go:sheetsCustomData xmlns:go="http://customooxmlschemas.google.com/" filterViewId="675967882"/>
        </ext>
      </extLst>
    </customSheetView>
    <customSheetView guid="{6D47385C-7E8B-41E8-B9B9-EE1B0B2C2B8C}" filter="1" showAutoFilter="1">
      <autoFilter ref="$A$1:$M$353"/>
      <extLst>
        <ext uri="GoogleSheetsCustomDataVersion1">
          <go:sheetsCustomData xmlns:go="http://customooxmlschemas.google.com/" filterViewId="713954312"/>
        </ext>
      </extLst>
    </customSheetView>
    <customSheetView guid="{F2B128EE-529C-4C38-AAE7-1E4D746C52D9}" filter="1" showAutoFilter="1">
      <autoFilter ref="$A$1:$M$353"/>
      <extLst>
        <ext uri="GoogleSheetsCustomDataVersion1">
          <go:sheetsCustomData xmlns:go="http://customooxmlschemas.google.com/" filterViewId="717704774"/>
        </ext>
      </extLst>
    </customSheetView>
    <customSheetView guid="{5A074913-8CF0-4416-8A01-DC5D202161F3}" filter="1" showAutoFilter="1">
      <autoFilter ref="$A$1:$M$353"/>
      <extLst>
        <ext uri="GoogleSheetsCustomDataVersion1">
          <go:sheetsCustomData xmlns:go="http://customooxmlschemas.google.com/" filterViewId="795145567"/>
        </ext>
      </extLst>
    </customSheetView>
    <customSheetView guid="{3F43FEDE-9F27-447D-A75F-AF6D7F65F0BB}" filter="1" showAutoFilter="1">
      <autoFilter ref="$A$1:$M$353"/>
      <extLst>
        <ext uri="GoogleSheetsCustomDataVersion1">
          <go:sheetsCustomData xmlns:go="http://customooxmlschemas.google.com/" filterViewId="833526559"/>
        </ext>
      </extLst>
    </customSheetView>
  </customSheetViews>
  <mergeCells count="68">
    <mergeCell ref="O63:R63"/>
    <mergeCell ref="O64:R64"/>
    <mergeCell ref="O65:R65"/>
    <mergeCell ref="O66:R66"/>
    <mergeCell ref="O67:R67"/>
    <mergeCell ref="O69:T70"/>
    <mergeCell ref="O71:R71"/>
    <mergeCell ref="P81:R81"/>
    <mergeCell ref="P82:R82"/>
    <mergeCell ref="P83:R83"/>
    <mergeCell ref="P84:R84"/>
    <mergeCell ref="P85:R85"/>
    <mergeCell ref="O72:R72"/>
    <mergeCell ref="O73:R73"/>
    <mergeCell ref="O74:R74"/>
    <mergeCell ref="O75:R75"/>
    <mergeCell ref="O76:R76"/>
    <mergeCell ref="O78:R79"/>
    <mergeCell ref="P80:R80"/>
    <mergeCell ref="O2:P2"/>
    <mergeCell ref="O7:P7"/>
    <mergeCell ref="O9:S10"/>
    <mergeCell ref="O11:S11"/>
    <mergeCell ref="O12:S12"/>
    <mergeCell ref="O13:S13"/>
    <mergeCell ref="O14:S14"/>
    <mergeCell ref="O16:S17"/>
    <mergeCell ref="P18:R18"/>
    <mergeCell ref="P19:R19"/>
    <mergeCell ref="P20:R20"/>
    <mergeCell ref="P21:R21"/>
    <mergeCell ref="P22:R22"/>
    <mergeCell ref="P23:R23"/>
    <mergeCell ref="P24:R24"/>
    <mergeCell ref="P25:R25"/>
    <mergeCell ref="P26:R26"/>
    <mergeCell ref="P27:R27"/>
    <mergeCell ref="P28:R28"/>
    <mergeCell ref="P29:R29"/>
    <mergeCell ref="P30:R30"/>
    <mergeCell ref="P31:R31"/>
    <mergeCell ref="P32:R32"/>
    <mergeCell ref="P33:R33"/>
    <mergeCell ref="P34:R34"/>
    <mergeCell ref="O36:S37"/>
    <mergeCell ref="P38:R38"/>
    <mergeCell ref="P39:R39"/>
    <mergeCell ref="P40:R40"/>
    <mergeCell ref="P41:R41"/>
    <mergeCell ref="P42:R42"/>
    <mergeCell ref="P43:R43"/>
    <mergeCell ref="P44:R44"/>
    <mergeCell ref="P45:R45"/>
    <mergeCell ref="P46:R46"/>
    <mergeCell ref="P47:R47"/>
    <mergeCell ref="P48:R48"/>
    <mergeCell ref="P49:R49"/>
    <mergeCell ref="P50:R50"/>
    <mergeCell ref="P51:R51"/>
    <mergeCell ref="O53:T54"/>
    <mergeCell ref="O55:R55"/>
    <mergeCell ref="O56:R56"/>
    <mergeCell ref="O57:R57"/>
    <mergeCell ref="O58:R58"/>
    <mergeCell ref="O59:R59"/>
    <mergeCell ref="O60:R60"/>
    <mergeCell ref="O61:R61"/>
    <mergeCell ref="O62:R62"/>
  </mergeCells>
  <conditionalFormatting sqref="I2:I16 I18 I20 I22 I24 I26 I28 I30 I32 I34 I36:I354">
    <cfRule type="timePeriod" dxfId="0" priority="1" timePeriod="today"/>
  </conditionalFormatting>
  <printOptions/>
  <pageMargins bottom="0.787401575" footer="0.0" header="0.0" left="0.511811024" right="0.511811024" top="0.787401575"/>
  <pageSetup fitToHeight="0" paperSize="9" orientation="landscape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workbookViewId="0">
      <pane xSplit="1.0" ySplit="1.0" topLeftCell="B2" activePane="bottomRight" state="frozen"/>
      <selection activeCell="B1" sqref="B1" pane="topRight"/>
      <selection activeCell="A2" sqref="A2" pane="bottomLeft"/>
      <selection activeCell="B2" sqref="B2" pane="bottomRight"/>
    </sheetView>
  </sheetViews>
  <sheetFormatPr customHeight="1" defaultColWidth="14.43" defaultRowHeight="15.0"/>
  <cols>
    <col customWidth="1" min="1" max="1" width="18.86"/>
    <col customWidth="1" min="2" max="3" width="23.43"/>
    <col customWidth="1" min="4" max="4" width="23.57"/>
    <col customWidth="1" min="5" max="5" width="60.29"/>
    <col customWidth="1" min="6" max="6" width="72.0"/>
    <col customWidth="1" min="7" max="7" width="15.43"/>
    <col customWidth="1" min="8" max="8" width="39.14"/>
    <col customWidth="1" min="9" max="9" width="30.71"/>
    <col customWidth="1" min="10" max="10" width="28.29"/>
    <col customWidth="1" min="11" max="11" width="63.71"/>
    <col customWidth="1" min="12" max="12" width="76.43"/>
    <col customWidth="1" min="13" max="13" width="47.14"/>
    <col customWidth="1" min="14" max="14" width="10.71"/>
    <col customWidth="1" min="15" max="15" width="27.14"/>
    <col customWidth="1" min="16" max="16" width="9.86"/>
    <col customWidth="1" min="17" max="17" width="3.43"/>
    <col customWidth="1" min="18" max="18" width="39.14"/>
    <col customWidth="1" min="19" max="19" width="62.86"/>
    <col customWidth="1" min="20" max="20" width="13.71"/>
    <col customWidth="1" min="21" max="26" width="8.71"/>
  </cols>
  <sheetData>
    <row r="1" ht="12.75" customHeight="1">
      <c r="A1" s="578" t="s">
        <v>0</v>
      </c>
      <c r="B1" s="579" t="s">
        <v>1</v>
      </c>
      <c r="C1" s="579" t="s">
        <v>2</v>
      </c>
      <c r="D1" s="580" t="s">
        <v>3</v>
      </c>
      <c r="E1" s="581" t="s">
        <v>4</v>
      </c>
      <c r="F1" s="323" t="s">
        <v>5</v>
      </c>
      <c r="G1" s="581" t="s">
        <v>6</v>
      </c>
      <c r="H1" s="323" t="s">
        <v>7</v>
      </c>
      <c r="I1" s="580" t="s">
        <v>7150</v>
      </c>
      <c r="J1" s="581" t="s">
        <v>198</v>
      </c>
      <c r="K1" s="582" t="s">
        <v>10</v>
      </c>
      <c r="L1" s="582" t="s">
        <v>11</v>
      </c>
      <c r="M1" s="326" t="s">
        <v>12</v>
      </c>
      <c r="N1" s="586"/>
      <c r="O1" s="586"/>
      <c r="P1" s="586"/>
      <c r="Q1" s="586"/>
      <c r="R1" s="586"/>
      <c r="S1" s="586"/>
      <c r="T1" s="586"/>
      <c r="U1" s="586"/>
      <c r="V1" s="586"/>
      <c r="W1" s="586"/>
      <c r="X1" s="586"/>
      <c r="Y1" s="586"/>
      <c r="Z1" s="586"/>
    </row>
    <row r="2" ht="12.75" customHeight="1">
      <c r="A2" s="436">
        <v>118.0</v>
      </c>
      <c r="B2" s="437" t="s">
        <v>7151</v>
      </c>
      <c r="C2" s="437">
        <v>2014.0</v>
      </c>
      <c r="D2" s="511">
        <v>41989.0</v>
      </c>
      <c r="E2" s="439" t="s">
        <v>7152</v>
      </c>
      <c r="F2" s="408" t="s">
        <v>5625</v>
      </c>
      <c r="G2" s="439" t="s">
        <v>712</v>
      </c>
      <c r="H2" s="408" t="s">
        <v>927</v>
      </c>
      <c r="I2" s="511">
        <v>43103.0</v>
      </c>
      <c r="J2" s="439">
        <v>1.0</v>
      </c>
      <c r="K2" s="587" t="s">
        <v>322</v>
      </c>
      <c r="L2" s="408" t="s">
        <v>395</v>
      </c>
      <c r="M2" s="541">
        <f t="shared" ref="M2:M32" si="1">I2-D2</f>
        <v>1114</v>
      </c>
      <c r="N2" s="586"/>
      <c r="O2" s="557" t="s">
        <v>7153</v>
      </c>
      <c r="P2" s="329"/>
      <c r="Q2" s="15"/>
      <c r="R2" s="15"/>
      <c r="S2" s="15"/>
      <c r="T2" s="15"/>
      <c r="U2" s="586"/>
      <c r="V2" s="586"/>
      <c r="W2" s="586"/>
      <c r="X2" s="586"/>
      <c r="Y2" s="586"/>
      <c r="Z2" s="586"/>
    </row>
    <row r="3" ht="12.75" customHeight="1">
      <c r="A3" s="430">
        <v>218.0</v>
      </c>
      <c r="B3" s="431" t="s">
        <v>7154</v>
      </c>
      <c r="C3" s="431">
        <v>2016.0</v>
      </c>
      <c r="D3" s="508">
        <v>42718.0</v>
      </c>
      <c r="E3" s="433" t="s">
        <v>7155</v>
      </c>
      <c r="F3" s="405" t="s">
        <v>5625</v>
      </c>
      <c r="G3" s="433" t="s">
        <v>712</v>
      </c>
      <c r="H3" s="405" t="s">
        <v>927</v>
      </c>
      <c r="I3" s="508">
        <v>43103.0</v>
      </c>
      <c r="J3" s="433">
        <v>1.0</v>
      </c>
      <c r="K3" s="587" t="s">
        <v>322</v>
      </c>
      <c r="L3" s="405" t="s">
        <v>395</v>
      </c>
      <c r="M3" s="540">
        <f t="shared" si="1"/>
        <v>385</v>
      </c>
      <c r="N3" s="204"/>
      <c r="O3" s="331" t="s">
        <v>27</v>
      </c>
      <c r="P3" s="331">
        <f>COUNTIF($G$2:$G$476,"PT")</f>
        <v>0</v>
      </c>
      <c r="Q3" s="15"/>
      <c r="R3" s="25"/>
      <c r="S3" s="15"/>
      <c r="T3" s="15"/>
      <c r="U3" s="204"/>
      <c r="V3" s="204"/>
      <c r="W3" s="204"/>
      <c r="X3" s="204"/>
      <c r="Y3" s="204"/>
      <c r="Z3" s="204"/>
    </row>
    <row r="4" ht="12.75" customHeight="1">
      <c r="A4" s="436">
        <v>318.0</v>
      </c>
      <c r="B4" s="437" t="s">
        <v>7156</v>
      </c>
      <c r="C4" s="437">
        <v>2010.0</v>
      </c>
      <c r="D4" s="511">
        <v>40193.0</v>
      </c>
      <c r="E4" s="439" t="s">
        <v>7157</v>
      </c>
      <c r="F4" s="408" t="s">
        <v>1365</v>
      </c>
      <c r="G4" s="439" t="s">
        <v>712</v>
      </c>
      <c r="H4" s="408" t="s">
        <v>7158</v>
      </c>
      <c r="I4" s="511">
        <v>43103.0</v>
      </c>
      <c r="J4" s="439">
        <v>1.0</v>
      </c>
      <c r="K4" s="587" t="s">
        <v>322</v>
      </c>
      <c r="L4" s="408" t="s">
        <v>395</v>
      </c>
      <c r="M4" s="541">
        <f t="shared" si="1"/>
        <v>2910</v>
      </c>
      <c r="N4" s="204"/>
      <c r="O4" s="332" t="s">
        <v>34</v>
      </c>
      <c r="P4" s="332">
        <f>COUNTIF($G$2:$G$476,"PTN")</f>
        <v>2</v>
      </c>
      <c r="Q4" s="25"/>
      <c r="R4" s="25"/>
      <c r="S4" s="25"/>
      <c r="T4" s="25"/>
      <c r="U4" s="204"/>
      <c r="V4" s="204"/>
      <c r="W4" s="204"/>
      <c r="X4" s="204"/>
      <c r="Y4" s="204"/>
      <c r="Z4" s="204"/>
    </row>
    <row r="5" ht="12.75" customHeight="1">
      <c r="A5" s="430">
        <v>418.0</v>
      </c>
      <c r="B5" s="431" t="s">
        <v>7159</v>
      </c>
      <c r="C5" s="431">
        <v>2012.0</v>
      </c>
      <c r="D5" s="508">
        <v>41150.0</v>
      </c>
      <c r="E5" s="433" t="s">
        <v>7160</v>
      </c>
      <c r="F5" s="405" t="s">
        <v>1365</v>
      </c>
      <c r="G5" s="433" t="s">
        <v>17</v>
      </c>
      <c r="H5" s="405" t="s">
        <v>948</v>
      </c>
      <c r="I5" s="508">
        <v>43104.0</v>
      </c>
      <c r="J5" s="433">
        <v>1.0</v>
      </c>
      <c r="K5" s="588" t="s">
        <v>293</v>
      </c>
      <c r="L5" s="405" t="s">
        <v>395</v>
      </c>
      <c r="M5" s="540">
        <f t="shared" si="1"/>
        <v>1954</v>
      </c>
      <c r="N5" s="204"/>
      <c r="O5" s="333" t="s">
        <v>40</v>
      </c>
      <c r="P5" s="333">
        <f>COUNTIF($G$2:$G$476,"PTE")</f>
        <v>193</v>
      </c>
      <c r="Q5" s="25"/>
      <c r="R5" s="25"/>
      <c r="S5" s="25"/>
      <c r="T5" s="25"/>
      <c r="U5" s="204"/>
      <c r="V5" s="204"/>
      <c r="W5" s="204"/>
      <c r="X5" s="204"/>
      <c r="Y5" s="204"/>
      <c r="Z5" s="204"/>
    </row>
    <row r="6" ht="12.75" customHeight="1">
      <c r="A6" s="436">
        <v>518.0</v>
      </c>
      <c r="B6" s="437" t="s">
        <v>7161</v>
      </c>
      <c r="C6" s="437">
        <v>2012.0</v>
      </c>
      <c r="D6" s="511">
        <v>41256.0</v>
      </c>
      <c r="E6" s="439" t="s">
        <v>7162</v>
      </c>
      <c r="F6" s="408" t="s">
        <v>178</v>
      </c>
      <c r="G6" s="439" t="s">
        <v>17</v>
      </c>
      <c r="H6" s="408" t="s">
        <v>7163</v>
      </c>
      <c r="I6" s="511">
        <v>43108.0</v>
      </c>
      <c r="J6" s="439">
        <v>1.0</v>
      </c>
      <c r="K6" s="587" t="s">
        <v>322</v>
      </c>
      <c r="L6" s="408" t="s">
        <v>390</v>
      </c>
      <c r="M6" s="541">
        <f t="shared" si="1"/>
        <v>1852</v>
      </c>
      <c r="N6" s="204"/>
      <c r="O6" s="332" t="s">
        <v>46</v>
      </c>
      <c r="P6" s="332">
        <f>COUNTIF($G$2:$G$476,"Pré-Mistura")</f>
        <v>2</v>
      </c>
      <c r="Q6" s="25"/>
      <c r="R6" s="25"/>
      <c r="S6" s="25"/>
      <c r="T6" s="25"/>
      <c r="U6" s="204"/>
      <c r="V6" s="204"/>
      <c r="W6" s="204"/>
      <c r="X6" s="204"/>
      <c r="Y6" s="204"/>
      <c r="Z6" s="204"/>
    </row>
    <row r="7" ht="12.75" customHeight="1">
      <c r="A7" s="430">
        <v>618.0</v>
      </c>
      <c r="B7" s="431" t="s">
        <v>7164</v>
      </c>
      <c r="C7" s="431">
        <v>2015.0</v>
      </c>
      <c r="D7" s="508">
        <v>42244.0</v>
      </c>
      <c r="E7" s="433" t="s">
        <v>7165</v>
      </c>
      <c r="F7" s="405" t="s">
        <v>1120</v>
      </c>
      <c r="G7" s="433" t="s">
        <v>712</v>
      </c>
      <c r="H7" s="405" t="s">
        <v>66</v>
      </c>
      <c r="I7" s="508">
        <v>43108.0</v>
      </c>
      <c r="J7" s="433">
        <v>1.0</v>
      </c>
      <c r="K7" s="587" t="s">
        <v>322</v>
      </c>
      <c r="L7" s="405" t="s">
        <v>395</v>
      </c>
      <c r="M7" s="540">
        <f t="shared" si="1"/>
        <v>864</v>
      </c>
      <c r="N7" s="204"/>
      <c r="O7" s="333" t="s">
        <v>713</v>
      </c>
      <c r="P7" s="333">
        <f>COUNTIF($G$2:$G$476,"PF")</f>
        <v>48</v>
      </c>
      <c r="Q7" s="25"/>
      <c r="R7" s="25"/>
      <c r="S7" s="25"/>
      <c r="T7" s="25"/>
      <c r="U7" s="204"/>
      <c r="V7" s="204"/>
      <c r="W7" s="204"/>
      <c r="X7" s="204"/>
      <c r="Y7" s="204"/>
      <c r="Z7" s="204"/>
    </row>
    <row r="8" ht="12.75" customHeight="1">
      <c r="A8" s="436">
        <v>718.0</v>
      </c>
      <c r="B8" s="437" t="s">
        <v>7166</v>
      </c>
      <c r="C8" s="437">
        <v>2014.0</v>
      </c>
      <c r="D8" s="511">
        <v>41794.0</v>
      </c>
      <c r="E8" s="439" t="s">
        <v>7167</v>
      </c>
      <c r="F8" s="408" t="s">
        <v>1630</v>
      </c>
      <c r="G8" s="439" t="s">
        <v>17</v>
      </c>
      <c r="H8" s="408" t="s">
        <v>1289</v>
      </c>
      <c r="I8" s="511">
        <v>43108.0</v>
      </c>
      <c r="J8" s="439">
        <v>1.0</v>
      </c>
      <c r="K8" s="588" t="s">
        <v>293</v>
      </c>
      <c r="L8" s="408" t="s">
        <v>390</v>
      </c>
      <c r="M8" s="541">
        <f t="shared" si="1"/>
        <v>1314</v>
      </c>
      <c r="N8" s="204"/>
      <c r="O8" s="332" t="s">
        <v>707</v>
      </c>
      <c r="P8" s="332">
        <f>COUNTIF($G$2:$G$476,"PFN")</f>
        <v>4</v>
      </c>
      <c r="Q8" s="25"/>
      <c r="R8" s="25"/>
      <c r="S8" s="25"/>
      <c r="T8" s="25"/>
      <c r="U8" s="204"/>
      <c r="V8" s="204"/>
      <c r="W8" s="204"/>
      <c r="X8" s="204"/>
      <c r="Y8" s="204"/>
      <c r="Z8" s="204"/>
    </row>
    <row r="9" ht="12.75" customHeight="1">
      <c r="A9" s="430">
        <v>818.0</v>
      </c>
      <c r="B9" s="431" t="s">
        <v>7168</v>
      </c>
      <c r="C9" s="431">
        <v>2009.0</v>
      </c>
      <c r="D9" s="508">
        <v>39945.0</v>
      </c>
      <c r="E9" s="433" t="s">
        <v>7169</v>
      </c>
      <c r="F9" s="405" t="s">
        <v>723</v>
      </c>
      <c r="G9" s="433" t="s">
        <v>712</v>
      </c>
      <c r="H9" s="405" t="s">
        <v>7170</v>
      </c>
      <c r="I9" s="508">
        <v>43110.0</v>
      </c>
      <c r="J9" s="433">
        <v>1.0</v>
      </c>
      <c r="K9" s="587" t="s">
        <v>322</v>
      </c>
      <c r="L9" s="405" t="s">
        <v>390</v>
      </c>
      <c r="M9" s="540">
        <f t="shared" si="1"/>
        <v>3165</v>
      </c>
      <c r="N9" s="204"/>
      <c r="O9" s="333" t="s">
        <v>720</v>
      </c>
      <c r="P9" s="333">
        <f>COUNTIF($G$2:$G$476,"PF/PTE")</f>
        <v>148</v>
      </c>
      <c r="Q9" s="25"/>
      <c r="R9" s="25"/>
      <c r="S9" s="25"/>
      <c r="T9" s="25"/>
      <c r="U9" s="204"/>
      <c r="V9" s="204"/>
      <c r="W9" s="204"/>
      <c r="X9" s="204"/>
      <c r="Y9" s="204"/>
      <c r="Z9" s="204"/>
    </row>
    <row r="10" ht="12.75" customHeight="1">
      <c r="A10" s="436">
        <v>918.0</v>
      </c>
      <c r="B10" s="437" t="s">
        <v>7171</v>
      </c>
      <c r="C10" s="437">
        <v>2009.0</v>
      </c>
      <c r="D10" s="511">
        <v>39909.0</v>
      </c>
      <c r="E10" s="439" t="s">
        <v>7172</v>
      </c>
      <c r="F10" s="408" t="s">
        <v>723</v>
      </c>
      <c r="G10" s="439" t="s">
        <v>712</v>
      </c>
      <c r="H10" s="408" t="s">
        <v>7170</v>
      </c>
      <c r="I10" s="511">
        <v>43110.0</v>
      </c>
      <c r="J10" s="439">
        <v>1.0</v>
      </c>
      <c r="K10" s="587" t="s">
        <v>322</v>
      </c>
      <c r="L10" s="408" t="s">
        <v>390</v>
      </c>
      <c r="M10" s="541">
        <f t="shared" si="1"/>
        <v>3201</v>
      </c>
      <c r="N10" s="204"/>
      <c r="O10" s="332" t="s">
        <v>725</v>
      </c>
      <c r="P10" s="332">
        <f>COUNTIF($G$2:$G$476,"Bio")</f>
        <v>35</v>
      </c>
      <c r="Q10" s="25"/>
      <c r="R10" s="25"/>
      <c r="S10" s="25"/>
      <c r="T10" s="25"/>
      <c r="U10" s="204"/>
      <c r="V10" s="204"/>
      <c r="W10" s="204"/>
      <c r="X10" s="204"/>
      <c r="Y10" s="204"/>
      <c r="Z10" s="204"/>
    </row>
    <row r="11" ht="12.75" customHeight="1">
      <c r="A11" s="430">
        <v>1018.0</v>
      </c>
      <c r="B11" s="431" t="s">
        <v>7173</v>
      </c>
      <c r="C11" s="431">
        <v>2015.0</v>
      </c>
      <c r="D11" s="508">
        <v>42228.0</v>
      </c>
      <c r="E11" s="433" t="s">
        <v>7174</v>
      </c>
      <c r="F11" s="405" t="s">
        <v>1630</v>
      </c>
      <c r="G11" s="433" t="s">
        <v>17</v>
      </c>
      <c r="H11" s="405" t="s">
        <v>7175</v>
      </c>
      <c r="I11" s="508">
        <v>43111.0</v>
      </c>
      <c r="J11" s="433">
        <v>1.0</v>
      </c>
      <c r="K11" s="588" t="s">
        <v>293</v>
      </c>
      <c r="L11" s="405" t="s">
        <v>390</v>
      </c>
      <c r="M11" s="540">
        <f t="shared" si="1"/>
        <v>883</v>
      </c>
      <c r="N11" s="204"/>
      <c r="O11" s="334" t="s">
        <v>729</v>
      </c>
      <c r="P11" s="334">
        <f>COUNTIF($G$2:$G$476,"Bio/Org")</f>
        <v>17</v>
      </c>
      <c r="Q11" s="25"/>
      <c r="R11" s="25"/>
      <c r="S11" s="25"/>
      <c r="T11" s="25"/>
      <c r="U11" s="204"/>
      <c r="V11" s="204"/>
      <c r="W11" s="204"/>
      <c r="X11" s="204"/>
      <c r="Y11" s="204"/>
      <c r="Z11" s="204"/>
    </row>
    <row r="12" ht="12.75" customHeight="1">
      <c r="A12" s="436">
        <v>1118.0</v>
      </c>
      <c r="B12" s="437" t="s">
        <v>7176</v>
      </c>
      <c r="C12" s="437">
        <v>2012.0</v>
      </c>
      <c r="D12" s="511">
        <v>40998.0</v>
      </c>
      <c r="E12" s="439" t="s">
        <v>7177</v>
      </c>
      <c r="F12" s="408" t="s">
        <v>2825</v>
      </c>
      <c r="G12" s="439" t="s">
        <v>806</v>
      </c>
      <c r="H12" s="408" t="s">
        <v>116</v>
      </c>
      <c r="I12" s="511">
        <v>43112.0</v>
      </c>
      <c r="J12" s="439">
        <v>1.0</v>
      </c>
      <c r="K12" s="587" t="s">
        <v>322</v>
      </c>
      <c r="L12" s="408" t="s">
        <v>395</v>
      </c>
      <c r="M12" s="541">
        <f t="shared" si="1"/>
        <v>2114</v>
      </c>
      <c r="N12" s="204"/>
      <c r="O12" s="335" t="s">
        <v>51</v>
      </c>
      <c r="P12" s="336">
        <f>SUM(P3:P11)</f>
        <v>449</v>
      </c>
      <c r="Q12" s="25"/>
      <c r="R12" s="25"/>
      <c r="S12" s="25"/>
      <c r="T12" s="25"/>
      <c r="U12" s="204"/>
      <c r="V12" s="204"/>
      <c r="W12" s="204"/>
      <c r="X12" s="204"/>
      <c r="Y12" s="204"/>
      <c r="Z12" s="204"/>
    </row>
    <row r="13" ht="12.75" customHeight="1">
      <c r="A13" s="430">
        <v>1218.0</v>
      </c>
      <c r="B13" s="431" t="s">
        <v>7178</v>
      </c>
      <c r="C13" s="431">
        <v>2015.0</v>
      </c>
      <c r="D13" s="508">
        <v>42243.0</v>
      </c>
      <c r="E13" s="433" t="s">
        <v>7179</v>
      </c>
      <c r="F13" s="405" t="s">
        <v>171</v>
      </c>
      <c r="G13" s="433" t="s">
        <v>712</v>
      </c>
      <c r="H13" s="405" t="s">
        <v>50</v>
      </c>
      <c r="I13" s="508">
        <v>42747.0</v>
      </c>
      <c r="J13" s="433">
        <v>1.0</v>
      </c>
      <c r="K13" s="587" t="s">
        <v>322</v>
      </c>
      <c r="L13" s="405" t="s">
        <v>390</v>
      </c>
      <c r="M13" s="540">
        <f t="shared" si="1"/>
        <v>504</v>
      </c>
      <c r="N13" s="204"/>
      <c r="O13" s="25"/>
      <c r="P13" s="25"/>
      <c r="Q13" s="25"/>
      <c r="R13" s="337"/>
      <c r="S13" s="337"/>
      <c r="T13" s="25"/>
      <c r="U13" s="204"/>
      <c r="V13" s="204"/>
      <c r="W13" s="204"/>
      <c r="X13" s="204"/>
      <c r="Y13" s="204"/>
      <c r="Z13" s="204"/>
    </row>
    <row r="14" ht="13.5" customHeight="1">
      <c r="A14" s="436">
        <v>1318.0</v>
      </c>
      <c r="B14" s="437" t="s">
        <v>7180</v>
      </c>
      <c r="C14" s="437">
        <v>2012.0</v>
      </c>
      <c r="D14" s="511">
        <v>41088.0</v>
      </c>
      <c r="E14" s="439" t="s">
        <v>7181</v>
      </c>
      <c r="F14" s="408" t="s">
        <v>1569</v>
      </c>
      <c r="G14" s="439" t="s">
        <v>17</v>
      </c>
      <c r="H14" s="408" t="s">
        <v>50</v>
      </c>
      <c r="I14" s="511">
        <v>43116.0</v>
      </c>
      <c r="J14" s="439">
        <v>1.0</v>
      </c>
      <c r="K14" s="589" t="s">
        <v>309</v>
      </c>
      <c r="L14" s="408" t="s">
        <v>390</v>
      </c>
      <c r="M14" s="541">
        <f t="shared" si="1"/>
        <v>2028</v>
      </c>
      <c r="N14" s="204"/>
      <c r="O14" s="338" t="s">
        <v>61</v>
      </c>
      <c r="P14" s="95"/>
      <c r="Q14" s="95"/>
      <c r="R14" s="95"/>
      <c r="S14" s="96"/>
      <c r="T14" s="25"/>
      <c r="U14" s="204"/>
      <c r="V14" s="204"/>
      <c r="W14" s="204"/>
      <c r="X14" s="204"/>
      <c r="Y14" s="204"/>
      <c r="Z14" s="204"/>
    </row>
    <row r="15" ht="15.0" customHeight="1">
      <c r="A15" s="430">
        <v>1418.0</v>
      </c>
      <c r="B15" s="431" t="s">
        <v>7182</v>
      </c>
      <c r="C15" s="431">
        <v>2015.0</v>
      </c>
      <c r="D15" s="508">
        <v>42223.0</v>
      </c>
      <c r="E15" s="433" t="s">
        <v>7183</v>
      </c>
      <c r="F15" s="405" t="s">
        <v>873</v>
      </c>
      <c r="G15" s="433" t="s">
        <v>17</v>
      </c>
      <c r="H15" s="405" t="s">
        <v>7175</v>
      </c>
      <c r="I15" s="508">
        <v>43116.0</v>
      </c>
      <c r="J15" s="433">
        <v>1.0</v>
      </c>
      <c r="K15" s="587" t="s">
        <v>322</v>
      </c>
      <c r="L15" s="405" t="s">
        <v>390</v>
      </c>
      <c r="M15" s="540">
        <f t="shared" si="1"/>
        <v>893</v>
      </c>
      <c r="N15" s="204"/>
      <c r="O15" s="339"/>
      <c r="P15" s="340"/>
      <c r="Q15" s="340"/>
      <c r="R15" s="340"/>
      <c r="S15" s="341"/>
      <c r="T15" s="25"/>
      <c r="U15" s="204"/>
      <c r="V15" s="204"/>
      <c r="W15" s="204"/>
      <c r="X15" s="204"/>
      <c r="Y15" s="204"/>
      <c r="Z15" s="204"/>
    </row>
    <row r="16" ht="15.75" customHeight="1">
      <c r="A16" s="436">
        <v>1518.0</v>
      </c>
      <c r="B16" s="437" t="s">
        <v>7184</v>
      </c>
      <c r="C16" s="437">
        <v>2013.0</v>
      </c>
      <c r="D16" s="511">
        <v>41302.0</v>
      </c>
      <c r="E16" s="439" t="s">
        <v>7185</v>
      </c>
      <c r="F16" s="408" t="s">
        <v>865</v>
      </c>
      <c r="G16" s="439" t="s">
        <v>17</v>
      </c>
      <c r="H16" s="408" t="s">
        <v>125</v>
      </c>
      <c r="I16" s="511">
        <v>43116.0</v>
      </c>
      <c r="J16" s="439">
        <v>1.0</v>
      </c>
      <c r="K16" s="587" t="s">
        <v>322</v>
      </c>
      <c r="L16" s="408" t="s">
        <v>390</v>
      </c>
      <c r="M16" s="541">
        <f t="shared" si="1"/>
        <v>1814</v>
      </c>
      <c r="N16" s="204"/>
      <c r="O16" s="342" t="s">
        <v>7186</v>
      </c>
      <c r="P16" s="343"/>
      <c r="Q16" s="343"/>
      <c r="R16" s="343"/>
      <c r="S16" s="344"/>
      <c r="T16" s="25"/>
      <c r="U16" s="204"/>
      <c r="V16" s="204"/>
      <c r="W16" s="204"/>
      <c r="X16" s="204"/>
      <c r="Y16" s="204"/>
      <c r="Z16" s="204"/>
    </row>
    <row r="17" ht="12.75" customHeight="1">
      <c r="A17" s="430">
        <v>1618.0</v>
      </c>
      <c r="B17" s="431" t="s">
        <v>6632</v>
      </c>
      <c r="C17" s="431">
        <v>2013.0</v>
      </c>
      <c r="D17" s="508">
        <v>41570.0</v>
      </c>
      <c r="E17" s="433" t="s">
        <v>7187</v>
      </c>
      <c r="F17" s="405" t="s">
        <v>865</v>
      </c>
      <c r="G17" s="433" t="s">
        <v>17</v>
      </c>
      <c r="H17" s="405" t="s">
        <v>308</v>
      </c>
      <c r="I17" s="508">
        <v>43116.0</v>
      </c>
      <c r="J17" s="433">
        <v>1.0</v>
      </c>
      <c r="K17" s="587" t="s">
        <v>322</v>
      </c>
      <c r="L17" s="405" t="s">
        <v>390</v>
      </c>
      <c r="M17" s="540">
        <f t="shared" si="1"/>
        <v>1546</v>
      </c>
      <c r="N17" s="204"/>
      <c r="O17" s="345" t="s">
        <v>7188</v>
      </c>
      <c r="P17" s="106"/>
      <c r="Q17" s="106"/>
      <c r="R17" s="106"/>
      <c r="S17" s="107"/>
      <c r="T17" s="25"/>
      <c r="U17" s="204"/>
      <c r="V17" s="204"/>
      <c r="W17" s="204"/>
      <c r="X17" s="204"/>
      <c r="Y17" s="204"/>
      <c r="Z17" s="204"/>
    </row>
    <row r="18" ht="12.75" customHeight="1">
      <c r="A18" s="436">
        <v>1718.0</v>
      </c>
      <c r="B18" s="437" t="s">
        <v>7189</v>
      </c>
      <c r="C18" s="437">
        <v>2014.0</v>
      </c>
      <c r="D18" s="511">
        <v>41992.0</v>
      </c>
      <c r="E18" s="439" t="s">
        <v>7190</v>
      </c>
      <c r="F18" s="408" t="s">
        <v>865</v>
      </c>
      <c r="G18" s="439" t="s">
        <v>17</v>
      </c>
      <c r="H18" s="408" t="s">
        <v>7191</v>
      </c>
      <c r="I18" s="511">
        <v>43117.0</v>
      </c>
      <c r="J18" s="439">
        <v>1.0</v>
      </c>
      <c r="K18" s="587" t="s">
        <v>322</v>
      </c>
      <c r="L18" s="408" t="s">
        <v>390</v>
      </c>
      <c r="M18" s="541">
        <f t="shared" si="1"/>
        <v>1125</v>
      </c>
      <c r="N18" s="204"/>
      <c r="O18" s="346" t="s">
        <v>7192</v>
      </c>
      <c r="P18" s="106"/>
      <c r="Q18" s="106"/>
      <c r="R18" s="106"/>
      <c r="S18" s="107"/>
      <c r="T18" s="25"/>
      <c r="U18" s="204"/>
      <c r="V18" s="204"/>
      <c r="W18" s="204"/>
      <c r="X18" s="204"/>
      <c r="Y18" s="204"/>
      <c r="Z18" s="204"/>
    </row>
    <row r="19" ht="12.75" customHeight="1">
      <c r="A19" s="430">
        <v>1818.0</v>
      </c>
      <c r="B19" s="431" t="s">
        <v>7193</v>
      </c>
      <c r="C19" s="431">
        <v>2015.0</v>
      </c>
      <c r="D19" s="508">
        <v>42335.0</v>
      </c>
      <c r="E19" s="433" t="s">
        <v>7194</v>
      </c>
      <c r="F19" s="405" t="s">
        <v>873</v>
      </c>
      <c r="G19" s="433" t="s">
        <v>17</v>
      </c>
      <c r="H19" s="405" t="s">
        <v>7195</v>
      </c>
      <c r="I19" s="508">
        <v>43118.0</v>
      </c>
      <c r="J19" s="433">
        <v>1.0</v>
      </c>
      <c r="K19" s="587" t="s">
        <v>322</v>
      </c>
      <c r="L19" s="405" t="s">
        <v>390</v>
      </c>
      <c r="M19" s="540">
        <f t="shared" si="1"/>
        <v>783</v>
      </c>
      <c r="N19" s="204"/>
      <c r="O19" s="345" t="s">
        <v>7196</v>
      </c>
      <c r="P19" s="106"/>
      <c r="Q19" s="106"/>
      <c r="R19" s="106"/>
      <c r="S19" s="107"/>
      <c r="T19" s="25"/>
      <c r="U19" s="204"/>
      <c r="V19" s="204"/>
      <c r="W19" s="204"/>
      <c r="X19" s="204"/>
      <c r="Y19" s="204"/>
      <c r="Z19" s="204"/>
    </row>
    <row r="20" ht="12.75" customHeight="1">
      <c r="A20" s="436">
        <v>1918.0</v>
      </c>
      <c r="B20" s="437" t="s">
        <v>7197</v>
      </c>
      <c r="C20" s="437">
        <v>2010.0</v>
      </c>
      <c r="D20" s="511">
        <v>40451.0</v>
      </c>
      <c r="E20" s="439" t="s">
        <v>7198</v>
      </c>
      <c r="F20" s="408" t="s">
        <v>873</v>
      </c>
      <c r="G20" s="439" t="s">
        <v>17</v>
      </c>
      <c r="H20" s="408" t="s">
        <v>7199</v>
      </c>
      <c r="I20" s="511">
        <v>43118.0</v>
      </c>
      <c r="J20" s="439">
        <v>1.0</v>
      </c>
      <c r="K20" s="587" t="s">
        <v>322</v>
      </c>
      <c r="L20" s="408" t="s">
        <v>390</v>
      </c>
      <c r="M20" s="541">
        <f t="shared" si="1"/>
        <v>2667</v>
      </c>
      <c r="N20" s="204"/>
      <c r="O20" s="346" t="s">
        <v>7200</v>
      </c>
      <c r="P20" s="106"/>
      <c r="Q20" s="106"/>
      <c r="R20" s="106"/>
      <c r="S20" s="107"/>
      <c r="T20" s="25"/>
      <c r="U20" s="204"/>
      <c r="V20" s="204"/>
      <c r="W20" s="204"/>
      <c r="X20" s="204"/>
      <c r="Y20" s="204"/>
      <c r="Z20" s="204"/>
    </row>
    <row r="21" ht="12.75" customHeight="1">
      <c r="A21" s="430">
        <v>2018.0</v>
      </c>
      <c r="B21" s="431" t="s">
        <v>7201</v>
      </c>
      <c r="C21" s="431">
        <v>2011.0</v>
      </c>
      <c r="D21" s="508">
        <v>40618.0</v>
      </c>
      <c r="E21" s="433" t="s">
        <v>7202</v>
      </c>
      <c r="F21" s="405" t="s">
        <v>1365</v>
      </c>
      <c r="G21" s="433" t="s">
        <v>17</v>
      </c>
      <c r="H21" s="405" t="s">
        <v>927</v>
      </c>
      <c r="I21" s="508">
        <v>43123.0</v>
      </c>
      <c r="J21" s="433">
        <v>1.0</v>
      </c>
      <c r="K21" s="588" t="s">
        <v>293</v>
      </c>
      <c r="L21" s="405" t="s">
        <v>395</v>
      </c>
      <c r="M21" s="540">
        <f t="shared" si="1"/>
        <v>2505</v>
      </c>
      <c r="N21" s="204"/>
      <c r="O21" s="345" t="s">
        <v>7203</v>
      </c>
      <c r="P21" s="106"/>
      <c r="Q21" s="106"/>
      <c r="R21" s="106"/>
      <c r="S21" s="107"/>
      <c r="T21" s="25"/>
      <c r="U21" s="204"/>
      <c r="V21" s="204"/>
      <c r="W21" s="204"/>
      <c r="X21" s="204"/>
      <c r="Y21" s="204"/>
      <c r="Z21" s="204"/>
    </row>
    <row r="22" ht="12.75" customHeight="1">
      <c r="A22" s="436">
        <v>2118.0</v>
      </c>
      <c r="B22" s="437" t="s">
        <v>7204</v>
      </c>
      <c r="C22" s="437">
        <v>2012.0</v>
      </c>
      <c r="D22" s="511">
        <v>41262.0</v>
      </c>
      <c r="E22" s="439" t="s">
        <v>7205</v>
      </c>
      <c r="F22" s="408" t="s">
        <v>102</v>
      </c>
      <c r="G22" s="439" t="s">
        <v>17</v>
      </c>
      <c r="H22" s="408" t="s">
        <v>66</v>
      </c>
      <c r="I22" s="511">
        <v>43123.0</v>
      </c>
      <c r="J22" s="439">
        <v>1.0</v>
      </c>
      <c r="K22" s="587" t="s">
        <v>322</v>
      </c>
      <c r="L22" s="408" t="s">
        <v>395</v>
      </c>
      <c r="M22" s="541">
        <f t="shared" si="1"/>
        <v>1861</v>
      </c>
      <c r="N22" s="204"/>
      <c r="O22" s="346" t="s">
        <v>7206</v>
      </c>
      <c r="P22" s="106"/>
      <c r="Q22" s="106"/>
      <c r="R22" s="106"/>
      <c r="S22" s="107"/>
      <c r="T22" s="25"/>
      <c r="U22" s="204"/>
      <c r="V22" s="204"/>
      <c r="W22" s="204"/>
      <c r="X22" s="204"/>
      <c r="Y22" s="204"/>
      <c r="Z22" s="204"/>
    </row>
    <row r="23" ht="12.75" customHeight="1">
      <c r="A23" s="430">
        <v>2218.0</v>
      </c>
      <c r="B23" s="431" t="s">
        <v>7207</v>
      </c>
      <c r="C23" s="431">
        <v>2015.0</v>
      </c>
      <c r="D23" s="508">
        <v>42094.0</v>
      </c>
      <c r="E23" s="433" t="s">
        <v>7208</v>
      </c>
      <c r="F23" s="405" t="s">
        <v>171</v>
      </c>
      <c r="G23" s="433" t="s">
        <v>712</v>
      </c>
      <c r="H23" s="405" t="s">
        <v>7209</v>
      </c>
      <c r="I23" s="508">
        <v>43123.0</v>
      </c>
      <c r="J23" s="433">
        <v>1.0</v>
      </c>
      <c r="K23" s="587" t="s">
        <v>322</v>
      </c>
      <c r="L23" s="405" t="s">
        <v>390</v>
      </c>
      <c r="M23" s="540">
        <f t="shared" si="1"/>
        <v>1029</v>
      </c>
      <c r="N23" s="204"/>
      <c r="O23" s="345" t="s">
        <v>7210</v>
      </c>
      <c r="P23" s="106"/>
      <c r="Q23" s="106"/>
      <c r="R23" s="106"/>
      <c r="S23" s="107"/>
      <c r="T23" s="25"/>
      <c r="U23" s="204"/>
      <c r="V23" s="204"/>
      <c r="W23" s="204"/>
      <c r="X23" s="204"/>
      <c r="Y23" s="204"/>
      <c r="Z23" s="204"/>
    </row>
    <row r="24" ht="12.75" customHeight="1">
      <c r="A24" s="436">
        <v>2318.0</v>
      </c>
      <c r="B24" s="437" t="s">
        <v>7211</v>
      </c>
      <c r="C24" s="437">
        <v>2014.0</v>
      </c>
      <c r="D24" s="511">
        <v>41689.0</v>
      </c>
      <c r="E24" s="439" t="s">
        <v>7212</v>
      </c>
      <c r="F24" s="408" t="s">
        <v>44</v>
      </c>
      <c r="G24" s="439" t="s">
        <v>712</v>
      </c>
      <c r="H24" s="408" t="s">
        <v>380</v>
      </c>
      <c r="I24" s="511">
        <v>43123.0</v>
      </c>
      <c r="J24" s="439">
        <v>1.0</v>
      </c>
      <c r="K24" s="588" t="s">
        <v>293</v>
      </c>
      <c r="L24" s="408" t="s">
        <v>395</v>
      </c>
      <c r="M24" s="541">
        <f t="shared" si="1"/>
        <v>1434</v>
      </c>
      <c r="N24" s="204"/>
      <c r="O24" s="347" t="s">
        <v>7213</v>
      </c>
      <c r="P24" s="121"/>
      <c r="Q24" s="121"/>
      <c r="R24" s="121"/>
      <c r="S24" s="122"/>
      <c r="T24" s="25"/>
      <c r="U24" s="204"/>
      <c r="V24" s="204"/>
      <c r="W24" s="204"/>
      <c r="X24" s="204"/>
      <c r="Y24" s="204"/>
      <c r="Z24" s="204"/>
    </row>
    <row r="25" ht="12.75" customHeight="1">
      <c r="A25" s="430">
        <v>2418.0</v>
      </c>
      <c r="B25" s="431" t="s">
        <v>7214</v>
      </c>
      <c r="C25" s="431">
        <v>2013.0</v>
      </c>
      <c r="D25" s="508">
        <v>41292.0</v>
      </c>
      <c r="E25" s="433" t="s">
        <v>7215</v>
      </c>
      <c r="F25" s="405" t="s">
        <v>134</v>
      </c>
      <c r="G25" s="433" t="s">
        <v>712</v>
      </c>
      <c r="H25" s="405" t="s">
        <v>7209</v>
      </c>
      <c r="I25" s="508">
        <v>43123.0</v>
      </c>
      <c r="J25" s="433">
        <v>1.0</v>
      </c>
      <c r="K25" s="587" t="s">
        <v>322</v>
      </c>
      <c r="L25" s="405" t="s">
        <v>395</v>
      </c>
      <c r="M25" s="540">
        <f t="shared" si="1"/>
        <v>1831</v>
      </c>
      <c r="N25" s="204"/>
      <c r="O25" s="25"/>
      <c r="P25" s="25"/>
      <c r="Q25" s="25"/>
      <c r="R25" s="25"/>
      <c r="S25" s="25"/>
      <c r="T25" s="25"/>
      <c r="U25" s="204"/>
      <c r="V25" s="204"/>
      <c r="W25" s="204"/>
      <c r="X25" s="204"/>
      <c r="Y25" s="204"/>
      <c r="Z25" s="204"/>
    </row>
    <row r="26" ht="15.0" customHeight="1">
      <c r="A26" s="436">
        <v>2518.0</v>
      </c>
      <c r="B26" s="437" t="s">
        <v>7216</v>
      </c>
      <c r="C26" s="437">
        <v>2009.0</v>
      </c>
      <c r="D26" s="511">
        <v>40143.0</v>
      </c>
      <c r="E26" s="439" t="s">
        <v>7217</v>
      </c>
      <c r="F26" s="408" t="s">
        <v>1630</v>
      </c>
      <c r="G26" s="439" t="s">
        <v>712</v>
      </c>
      <c r="H26" s="408" t="s">
        <v>7209</v>
      </c>
      <c r="I26" s="511">
        <v>43123.0</v>
      </c>
      <c r="J26" s="439">
        <v>1.0</v>
      </c>
      <c r="K26" s="588" t="s">
        <v>293</v>
      </c>
      <c r="L26" s="408" t="s">
        <v>390</v>
      </c>
      <c r="M26" s="541">
        <f t="shared" si="1"/>
        <v>2980</v>
      </c>
      <c r="N26" s="204"/>
      <c r="O26" s="338" t="s">
        <v>773</v>
      </c>
      <c r="P26" s="95"/>
      <c r="Q26" s="95"/>
      <c r="R26" s="95"/>
      <c r="S26" s="96"/>
      <c r="T26" s="25"/>
      <c r="U26" s="204"/>
      <c r="V26" s="204"/>
      <c r="W26" s="204"/>
      <c r="X26" s="204"/>
      <c r="Y26" s="204"/>
      <c r="Z26" s="204"/>
    </row>
    <row r="27" ht="15.0" customHeight="1">
      <c r="A27" s="430">
        <v>2618.0</v>
      </c>
      <c r="B27" s="431" t="s">
        <v>7218</v>
      </c>
      <c r="C27" s="431">
        <v>2009.0</v>
      </c>
      <c r="D27" s="508">
        <v>40155.0</v>
      </c>
      <c r="E27" s="433" t="s">
        <v>7219</v>
      </c>
      <c r="F27" s="405" t="s">
        <v>1630</v>
      </c>
      <c r="G27" s="433" t="s">
        <v>712</v>
      </c>
      <c r="H27" s="405" t="s">
        <v>7209</v>
      </c>
      <c r="I27" s="508">
        <v>43123.0</v>
      </c>
      <c r="J27" s="433">
        <v>1.0</v>
      </c>
      <c r="K27" s="587" t="s">
        <v>322</v>
      </c>
      <c r="L27" s="405" t="s">
        <v>395</v>
      </c>
      <c r="M27" s="540">
        <f t="shared" si="1"/>
        <v>2968</v>
      </c>
      <c r="N27" s="204"/>
      <c r="O27" s="97"/>
      <c r="P27" s="98"/>
      <c r="Q27" s="98"/>
      <c r="R27" s="98"/>
      <c r="S27" s="99"/>
      <c r="T27" s="25"/>
      <c r="U27" s="204"/>
      <c r="V27" s="204"/>
      <c r="W27" s="204"/>
      <c r="X27" s="204"/>
      <c r="Y27" s="204"/>
      <c r="Z27" s="204"/>
    </row>
    <row r="28" ht="13.5" customHeight="1">
      <c r="A28" s="436">
        <v>2718.0</v>
      </c>
      <c r="B28" s="437" t="s">
        <v>7220</v>
      </c>
      <c r="C28" s="437">
        <v>2011.0</v>
      </c>
      <c r="D28" s="511">
        <v>40640.0</v>
      </c>
      <c r="E28" s="439" t="s">
        <v>7221</v>
      </c>
      <c r="F28" s="408" t="s">
        <v>2220</v>
      </c>
      <c r="G28" s="439" t="s">
        <v>806</v>
      </c>
      <c r="H28" s="408" t="s">
        <v>4149</v>
      </c>
      <c r="I28" s="511">
        <v>43124.0</v>
      </c>
      <c r="J28" s="439">
        <v>1.0</v>
      </c>
      <c r="K28" s="587" t="s">
        <v>322</v>
      </c>
      <c r="L28" s="408" t="s">
        <v>390</v>
      </c>
      <c r="M28" s="541">
        <f t="shared" si="1"/>
        <v>2484</v>
      </c>
      <c r="N28" s="204"/>
      <c r="O28" s="348" t="s">
        <v>106</v>
      </c>
      <c r="P28" s="349" t="s">
        <v>107</v>
      </c>
      <c r="Q28" s="350"/>
      <c r="R28" s="351"/>
      <c r="S28" s="352" t="s">
        <v>108</v>
      </c>
      <c r="T28" s="25"/>
      <c r="U28" s="204"/>
      <c r="V28" s="204"/>
      <c r="W28" s="204"/>
      <c r="X28" s="204"/>
      <c r="Y28" s="204"/>
      <c r="Z28" s="204"/>
    </row>
    <row r="29" ht="15.75" customHeight="1">
      <c r="A29" s="430">
        <v>2818.0</v>
      </c>
      <c r="B29" s="431" t="s">
        <v>7222</v>
      </c>
      <c r="C29" s="431">
        <v>2013.0</v>
      </c>
      <c r="D29" s="508">
        <v>41374.0</v>
      </c>
      <c r="E29" s="433" t="s">
        <v>7223</v>
      </c>
      <c r="F29" s="405" t="s">
        <v>1030</v>
      </c>
      <c r="G29" s="433" t="s">
        <v>712</v>
      </c>
      <c r="H29" s="405" t="s">
        <v>56</v>
      </c>
      <c r="I29" s="508">
        <v>43125.0</v>
      </c>
      <c r="J29" s="433">
        <v>1.0</v>
      </c>
      <c r="K29" s="588" t="s">
        <v>293</v>
      </c>
      <c r="L29" s="405" t="s">
        <v>390</v>
      </c>
      <c r="M29" s="540">
        <f t="shared" si="1"/>
        <v>1751</v>
      </c>
      <c r="N29" s="204"/>
      <c r="O29" s="333">
        <v>2006.0</v>
      </c>
      <c r="P29" s="357">
        <f>COUNTIF($C$2:$C$503,"2006")</f>
        <v>0</v>
      </c>
      <c r="Q29" s="106"/>
      <c r="R29" s="107"/>
      <c r="S29" s="354">
        <f>P29/P42</f>
        <v>0</v>
      </c>
      <c r="T29" s="25"/>
      <c r="U29" s="204"/>
      <c r="V29" s="204"/>
      <c r="W29" s="204"/>
      <c r="X29" s="204"/>
      <c r="Y29" s="204"/>
      <c r="Z29" s="204"/>
    </row>
    <row r="30" ht="12.75" customHeight="1">
      <c r="A30" s="436">
        <v>2918.0</v>
      </c>
      <c r="B30" s="437" t="s">
        <v>7224</v>
      </c>
      <c r="C30" s="437">
        <v>2010.0</v>
      </c>
      <c r="D30" s="511">
        <v>40357.0</v>
      </c>
      <c r="E30" s="439" t="s">
        <v>7225</v>
      </c>
      <c r="F30" s="408" t="s">
        <v>1365</v>
      </c>
      <c r="G30" s="439" t="s">
        <v>712</v>
      </c>
      <c r="H30" s="408" t="s">
        <v>5372</v>
      </c>
      <c r="I30" s="511">
        <v>43125.0</v>
      </c>
      <c r="J30" s="439">
        <v>1.0</v>
      </c>
      <c r="K30" s="587" t="s">
        <v>322</v>
      </c>
      <c r="L30" s="408" t="s">
        <v>395</v>
      </c>
      <c r="M30" s="541">
        <f t="shared" si="1"/>
        <v>2768</v>
      </c>
      <c r="N30" s="204"/>
      <c r="O30" s="332">
        <v>2007.0</v>
      </c>
      <c r="P30" s="355">
        <f>COUNTIF($C$2:$C$503,"2007")</f>
        <v>0</v>
      </c>
      <c r="Q30" s="106"/>
      <c r="R30" s="107"/>
      <c r="S30" s="356">
        <f>(P30/P42)</f>
        <v>0</v>
      </c>
      <c r="T30" s="25"/>
      <c r="U30" s="204"/>
      <c r="V30" s="204"/>
      <c r="W30" s="204"/>
      <c r="X30" s="204"/>
      <c r="Y30" s="204"/>
      <c r="Z30" s="204"/>
    </row>
    <row r="31" ht="12.75" customHeight="1">
      <c r="A31" s="430">
        <v>3018.0</v>
      </c>
      <c r="B31" s="431" t="s">
        <v>7226</v>
      </c>
      <c r="C31" s="431">
        <v>2010.0</v>
      </c>
      <c r="D31" s="508">
        <v>40358.0</v>
      </c>
      <c r="E31" s="433" t="s">
        <v>7227</v>
      </c>
      <c r="F31" s="405" t="s">
        <v>1365</v>
      </c>
      <c r="G31" s="433" t="s">
        <v>712</v>
      </c>
      <c r="H31" s="405" t="s">
        <v>5372</v>
      </c>
      <c r="I31" s="508">
        <v>43125.0</v>
      </c>
      <c r="J31" s="433">
        <v>1.0</v>
      </c>
      <c r="K31" s="587" t="s">
        <v>322</v>
      </c>
      <c r="L31" s="405" t="s">
        <v>395</v>
      </c>
      <c r="M31" s="540">
        <f t="shared" si="1"/>
        <v>2767</v>
      </c>
      <c r="N31" s="204"/>
      <c r="O31" s="333">
        <v>2008.0</v>
      </c>
      <c r="P31" s="357">
        <f>COUNTIF($C$2:$C$503,"2008")</f>
        <v>2</v>
      </c>
      <c r="Q31" s="106"/>
      <c r="R31" s="107"/>
      <c r="S31" s="354">
        <f>(P31/P42)</f>
        <v>0.004454342984</v>
      </c>
      <c r="T31" s="25"/>
      <c r="U31" s="204"/>
      <c r="V31" s="204"/>
      <c r="W31" s="204"/>
      <c r="X31" s="204"/>
      <c r="Y31" s="204"/>
      <c r="Z31" s="204"/>
    </row>
    <row r="32" ht="12.75" customHeight="1">
      <c r="A32" s="436">
        <v>3118.0</v>
      </c>
      <c r="B32" s="437" t="s">
        <v>7228</v>
      </c>
      <c r="C32" s="437">
        <v>2010.0</v>
      </c>
      <c r="D32" s="511">
        <v>40323.0</v>
      </c>
      <c r="E32" s="439" t="s">
        <v>7229</v>
      </c>
      <c r="F32" s="408" t="s">
        <v>1365</v>
      </c>
      <c r="G32" s="439" t="s">
        <v>712</v>
      </c>
      <c r="H32" s="408" t="s">
        <v>5372</v>
      </c>
      <c r="I32" s="511">
        <v>43125.0</v>
      </c>
      <c r="J32" s="439">
        <v>1.0</v>
      </c>
      <c r="K32" s="587" t="s">
        <v>322</v>
      </c>
      <c r="L32" s="408" t="s">
        <v>395</v>
      </c>
      <c r="M32" s="541">
        <f t="shared" si="1"/>
        <v>2802</v>
      </c>
      <c r="N32" s="204"/>
      <c r="O32" s="332">
        <v>2009.0</v>
      </c>
      <c r="P32" s="355">
        <f>COUNTIF($C$2:$C$503,"2009")</f>
        <v>11</v>
      </c>
      <c r="Q32" s="106"/>
      <c r="R32" s="107"/>
      <c r="S32" s="356">
        <f>(P32/P42)</f>
        <v>0.02449888641</v>
      </c>
      <c r="T32" s="25"/>
      <c r="U32" s="204"/>
      <c r="V32" s="204"/>
      <c r="W32" s="204"/>
      <c r="X32" s="204"/>
      <c r="Y32" s="204"/>
      <c r="Z32" s="204"/>
    </row>
    <row r="33" ht="12.75" customHeight="1">
      <c r="A33" s="430">
        <v>3218.0</v>
      </c>
      <c r="B33" s="590" t="s">
        <v>4250</v>
      </c>
      <c r="C33" s="590" t="s">
        <v>4250</v>
      </c>
      <c r="D33" s="591" t="s">
        <v>4250</v>
      </c>
      <c r="E33" s="333" t="s">
        <v>4250</v>
      </c>
      <c r="F33" s="592" t="s">
        <v>4250</v>
      </c>
      <c r="G33" s="333" t="s">
        <v>4250</v>
      </c>
      <c r="H33" s="592" t="s">
        <v>4250</v>
      </c>
      <c r="I33" s="591" t="s">
        <v>4250</v>
      </c>
      <c r="J33" s="333" t="s">
        <v>4250</v>
      </c>
      <c r="K33" s="593" t="s">
        <v>4250</v>
      </c>
      <c r="L33" s="592" t="s">
        <v>4250</v>
      </c>
      <c r="M33" s="572" t="s">
        <v>4250</v>
      </c>
      <c r="N33" s="204"/>
      <c r="O33" s="333">
        <v>2010.0</v>
      </c>
      <c r="P33" s="357">
        <f>COUNTIF($C$2:$C$503,"2010")</f>
        <v>31</v>
      </c>
      <c r="Q33" s="106"/>
      <c r="R33" s="107"/>
      <c r="S33" s="354">
        <f>(P33/P42)</f>
        <v>0.06904231626</v>
      </c>
      <c r="T33" s="25"/>
      <c r="U33" s="204"/>
      <c r="V33" s="204"/>
      <c r="W33" s="204"/>
      <c r="X33" s="204"/>
      <c r="Y33" s="204"/>
      <c r="Z33" s="204"/>
    </row>
    <row r="34" ht="12.75" customHeight="1">
      <c r="A34" s="436">
        <v>3318.0</v>
      </c>
      <c r="B34" s="437" t="s">
        <v>7230</v>
      </c>
      <c r="C34" s="437">
        <v>2012.0</v>
      </c>
      <c r="D34" s="511">
        <v>41102.0</v>
      </c>
      <c r="E34" s="439" t="s">
        <v>7231</v>
      </c>
      <c r="F34" s="408" t="s">
        <v>1569</v>
      </c>
      <c r="G34" s="439" t="s">
        <v>712</v>
      </c>
      <c r="H34" s="408" t="s">
        <v>5372</v>
      </c>
      <c r="I34" s="511">
        <v>43126.0</v>
      </c>
      <c r="J34" s="439">
        <v>1.0</v>
      </c>
      <c r="K34" s="587" t="s">
        <v>322</v>
      </c>
      <c r="L34" s="408" t="s">
        <v>390</v>
      </c>
      <c r="M34" s="541">
        <f t="shared" ref="M34:M283" si="2">I34-D34</f>
        <v>2024</v>
      </c>
      <c r="N34" s="204"/>
      <c r="O34" s="332">
        <v>2011.0</v>
      </c>
      <c r="P34" s="355">
        <f>COUNTIF($C$2:$C$503,"2011")</f>
        <v>46</v>
      </c>
      <c r="Q34" s="106"/>
      <c r="R34" s="107"/>
      <c r="S34" s="356">
        <f>(P34/P42)</f>
        <v>0.1024498886</v>
      </c>
      <c r="T34" s="25"/>
      <c r="U34" s="204"/>
      <c r="V34" s="204"/>
      <c r="W34" s="204"/>
      <c r="X34" s="204"/>
      <c r="Y34" s="204"/>
      <c r="Z34" s="204"/>
    </row>
    <row r="35" ht="12.75" customHeight="1">
      <c r="A35" s="430">
        <v>3418.0</v>
      </c>
      <c r="B35" s="431" t="s">
        <v>7232</v>
      </c>
      <c r="C35" s="431">
        <v>2015.0</v>
      </c>
      <c r="D35" s="508">
        <v>42247.0</v>
      </c>
      <c r="E35" s="433" t="s">
        <v>7233</v>
      </c>
      <c r="F35" s="405" t="s">
        <v>171</v>
      </c>
      <c r="G35" s="433" t="s">
        <v>712</v>
      </c>
      <c r="H35" s="405" t="s">
        <v>50</v>
      </c>
      <c r="I35" s="508">
        <v>43126.0</v>
      </c>
      <c r="J35" s="433">
        <v>1.0</v>
      </c>
      <c r="K35" s="587" t="s">
        <v>322</v>
      </c>
      <c r="L35" s="405" t="s">
        <v>390</v>
      </c>
      <c r="M35" s="540">
        <f t="shared" si="2"/>
        <v>879</v>
      </c>
      <c r="N35" s="204"/>
      <c r="O35" s="333">
        <v>2012.0</v>
      </c>
      <c r="P35" s="357">
        <f>COUNTIF($C$2:$C$503,"2012")</f>
        <v>60</v>
      </c>
      <c r="Q35" s="106"/>
      <c r="R35" s="107"/>
      <c r="S35" s="354">
        <f>(P35/P42)</f>
        <v>0.1336302895</v>
      </c>
      <c r="T35" s="25"/>
      <c r="U35" s="204"/>
      <c r="V35" s="204"/>
      <c r="W35" s="204"/>
      <c r="X35" s="204"/>
      <c r="Y35" s="204"/>
      <c r="Z35" s="204"/>
    </row>
    <row r="36" ht="12.75" customHeight="1">
      <c r="A36" s="436">
        <v>3518.0</v>
      </c>
      <c r="B36" s="437" t="s">
        <v>7234</v>
      </c>
      <c r="C36" s="437">
        <v>2013.0</v>
      </c>
      <c r="D36" s="511">
        <v>41536.0</v>
      </c>
      <c r="E36" s="439" t="s">
        <v>7235</v>
      </c>
      <c r="F36" s="408" t="s">
        <v>2220</v>
      </c>
      <c r="G36" s="439" t="s">
        <v>806</v>
      </c>
      <c r="H36" s="408" t="s">
        <v>4149</v>
      </c>
      <c r="I36" s="511">
        <v>43129.0</v>
      </c>
      <c r="J36" s="439">
        <v>1.0</v>
      </c>
      <c r="K36" s="587" t="s">
        <v>322</v>
      </c>
      <c r="L36" s="408" t="s">
        <v>390</v>
      </c>
      <c r="M36" s="541">
        <f t="shared" si="2"/>
        <v>1593</v>
      </c>
      <c r="N36" s="204"/>
      <c r="O36" s="332">
        <v>2013.0</v>
      </c>
      <c r="P36" s="355">
        <f>COUNTIF($C$2:$C$503,"2013")</f>
        <v>72</v>
      </c>
      <c r="Q36" s="106"/>
      <c r="R36" s="107"/>
      <c r="S36" s="356">
        <f>(P36/P42)</f>
        <v>0.1603563474</v>
      </c>
      <c r="T36" s="25"/>
      <c r="U36" s="204"/>
      <c r="V36" s="204"/>
      <c r="W36" s="204"/>
      <c r="X36" s="204"/>
      <c r="Y36" s="204"/>
      <c r="Z36" s="204"/>
    </row>
    <row r="37" ht="12.75" customHeight="1">
      <c r="A37" s="430">
        <v>3618.0</v>
      </c>
      <c r="B37" s="431" t="s">
        <v>7236</v>
      </c>
      <c r="C37" s="431">
        <v>2012.0</v>
      </c>
      <c r="D37" s="508">
        <v>41269.0</v>
      </c>
      <c r="E37" s="433" t="s">
        <v>7237</v>
      </c>
      <c r="F37" s="405" t="s">
        <v>2220</v>
      </c>
      <c r="G37" s="433" t="s">
        <v>806</v>
      </c>
      <c r="H37" s="405" t="s">
        <v>4149</v>
      </c>
      <c r="I37" s="508">
        <v>43129.0</v>
      </c>
      <c r="J37" s="433">
        <v>1.0</v>
      </c>
      <c r="K37" s="587" t="s">
        <v>322</v>
      </c>
      <c r="L37" s="405" t="s">
        <v>390</v>
      </c>
      <c r="M37" s="540">
        <f t="shared" si="2"/>
        <v>1860</v>
      </c>
      <c r="N37" s="204"/>
      <c r="O37" s="333">
        <v>2014.0</v>
      </c>
      <c r="P37" s="357">
        <f>COUNTIF($C$2:$C$503,"2014")</f>
        <v>56</v>
      </c>
      <c r="Q37" s="106"/>
      <c r="R37" s="107"/>
      <c r="S37" s="354">
        <f>(P37/P42)</f>
        <v>0.1247216036</v>
      </c>
      <c r="T37" s="25"/>
      <c r="U37" s="204"/>
      <c r="V37" s="204"/>
      <c r="W37" s="204"/>
      <c r="X37" s="204"/>
      <c r="Y37" s="204"/>
      <c r="Z37" s="204"/>
    </row>
    <row r="38" ht="12.75" customHeight="1">
      <c r="A38" s="436">
        <v>3718.0</v>
      </c>
      <c r="B38" s="437" t="s">
        <v>7238</v>
      </c>
      <c r="C38" s="437">
        <v>2013.0</v>
      </c>
      <c r="D38" s="511">
        <v>41536.0</v>
      </c>
      <c r="E38" s="439" t="s">
        <v>7239</v>
      </c>
      <c r="F38" s="408" t="s">
        <v>2220</v>
      </c>
      <c r="G38" s="439" t="s">
        <v>806</v>
      </c>
      <c r="H38" s="408" t="s">
        <v>4149</v>
      </c>
      <c r="I38" s="511">
        <v>43130.0</v>
      </c>
      <c r="J38" s="439">
        <v>1.0</v>
      </c>
      <c r="K38" s="587" t="s">
        <v>322</v>
      </c>
      <c r="L38" s="408" t="s">
        <v>390</v>
      </c>
      <c r="M38" s="541">
        <f t="shared" si="2"/>
        <v>1594</v>
      </c>
      <c r="N38" s="204"/>
      <c r="O38" s="332">
        <v>2015.0</v>
      </c>
      <c r="P38" s="355">
        <f>COUNTIF($C$2:$C$503,"2015")</f>
        <v>53</v>
      </c>
      <c r="Q38" s="106"/>
      <c r="R38" s="107"/>
      <c r="S38" s="356">
        <f>(P38/P42)</f>
        <v>0.1180400891</v>
      </c>
      <c r="T38" s="25"/>
      <c r="U38" s="204"/>
      <c r="V38" s="204"/>
      <c r="W38" s="204"/>
      <c r="X38" s="204"/>
      <c r="Y38" s="204"/>
      <c r="Z38" s="204"/>
    </row>
    <row r="39" ht="12.75" customHeight="1">
      <c r="A39" s="430">
        <v>3818.0</v>
      </c>
      <c r="B39" s="431" t="s">
        <v>7240</v>
      </c>
      <c r="C39" s="431">
        <v>2013.0</v>
      </c>
      <c r="D39" s="508">
        <v>41536.0</v>
      </c>
      <c r="E39" s="433" t="s">
        <v>7241</v>
      </c>
      <c r="F39" s="405" t="s">
        <v>2220</v>
      </c>
      <c r="G39" s="433" t="s">
        <v>806</v>
      </c>
      <c r="H39" s="405" t="s">
        <v>4149</v>
      </c>
      <c r="I39" s="508">
        <v>43130.0</v>
      </c>
      <c r="J39" s="433">
        <v>1.0</v>
      </c>
      <c r="K39" s="587" t="s">
        <v>322</v>
      </c>
      <c r="L39" s="405" t="s">
        <v>390</v>
      </c>
      <c r="M39" s="540">
        <f t="shared" si="2"/>
        <v>1594</v>
      </c>
      <c r="N39" s="204"/>
      <c r="O39" s="333">
        <v>2016.0</v>
      </c>
      <c r="P39" s="357">
        <f>COUNTIF($C$2:$C$503,"2016")</f>
        <v>44</v>
      </c>
      <c r="Q39" s="106"/>
      <c r="R39" s="107"/>
      <c r="S39" s="354">
        <f>(P39/P42)</f>
        <v>0.09799554566</v>
      </c>
      <c r="T39" s="25"/>
      <c r="U39" s="204"/>
      <c r="V39" s="204"/>
      <c r="W39" s="204"/>
      <c r="X39" s="204"/>
      <c r="Y39" s="204"/>
      <c r="Z39" s="204"/>
    </row>
    <row r="40" ht="12.75" customHeight="1">
      <c r="A40" s="436">
        <v>3918.0</v>
      </c>
      <c r="B40" s="437" t="s">
        <v>7242</v>
      </c>
      <c r="C40" s="437">
        <v>2012.0</v>
      </c>
      <c r="D40" s="511">
        <v>41269.0</v>
      </c>
      <c r="E40" s="439" t="s">
        <v>7243</v>
      </c>
      <c r="F40" s="408" t="s">
        <v>2220</v>
      </c>
      <c r="G40" s="439" t="s">
        <v>806</v>
      </c>
      <c r="H40" s="408" t="s">
        <v>4149</v>
      </c>
      <c r="I40" s="511">
        <v>43130.0</v>
      </c>
      <c r="J40" s="439">
        <v>1.0</v>
      </c>
      <c r="K40" s="587" t="s">
        <v>322</v>
      </c>
      <c r="L40" s="408" t="s">
        <v>390</v>
      </c>
      <c r="M40" s="541">
        <f t="shared" si="2"/>
        <v>1861</v>
      </c>
      <c r="N40" s="204"/>
      <c r="O40" s="332">
        <v>2017.0</v>
      </c>
      <c r="P40" s="355">
        <f>COUNTIF($C$2:$C$503,"2017")</f>
        <v>51</v>
      </c>
      <c r="Q40" s="106"/>
      <c r="R40" s="107"/>
      <c r="S40" s="356">
        <f>(P40/P42)</f>
        <v>0.1135857461</v>
      </c>
      <c r="T40" s="25"/>
      <c r="U40" s="204"/>
      <c r="V40" s="204"/>
      <c r="W40" s="204"/>
      <c r="X40" s="204"/>
      <c r="Y40" s="204"/>
      <c r="Z40" s="204"/>
    </row>
    <row r="41" ht="12.75" customHeight="1">
      <c r="A41" s="430">
        <v>4018.0</v>
      </c>
      <c r="B41" s="431" t="s">
        <v>7244</v>
      </c>
      <c r="C41" s="431">
        <v>2012.0</v>
      </c>
      <c r="D41" s="508">
        <v>41269.0</v>
      </c>
      <c r="E41" s="433" t="s">
        <v>7245</v>
      </c>
      <c r="F41" s="405" t="s">
        <v>2220</v>
      </c>
      <c r="G41" s="433" t="s">
        <v>806</v>
      </c>
      <c r="H41" s="405" t="s">
        <v>4149</v>
      </c>
      <c r="I41" s="508">
        <v>43130.0</v>
      </c>
      <c r="J41" s="433">
        <v>1.0</v>
      </c>
      <c r="K41" s="587" t="s">
        <v>322</v>
      </c>
      <c r="L41" s="405" t="s">
        <v>390</v>
      </c>
      <c r="M41" s="540">
        <f t="shared" si="2"/>
        <v>1861</v>
      </c>
      <c r="N41" s="204"/>
      <c r="O41" s="333">
        <v>2018.0</v>
      </c>
      <c r="P41" s="357">
        <f>COUNTIF($C$2:$C$503,"2018")</f>
        <v>23</v>
      </c>
      <c r="Q41" s="106"/>
      <c r="R41" s="107"/>
      <c r="S41" s="354">
        <f>(P41/P42)</f>
        <v>0.05122494432</v>
      </c>
      <c r="T41" s="25"/>
      <c r="U41" s="204"/>
      <c r="V41" s="204"/>
      <c r="W41" s="204"/>
      <c r="X41" s="204"/>
      <c r="Y41" s="204"/>
      <c r="Z41" s="204"/>
    </row>
    <row r="42" ht="12.75" customHeight="1">
      <c r="A42" s="436">
        <v>4118.0</v>
      </c>
      <c r="B42" s="437" t="s">
        <v>7246</v>
      </c>
      <c r="C42" s="437">
        <v>2012.0</v>
      </c>
      <c r="D42" s="511">
        <v>41269.0</v>
      </c>
      <c r="E42" s="439" t="s">
        <v>7247</v>
      </c>
      <c r="F42" s="408" t="s">
        <v>2220</v>
      </c>
      <c r="G42" s="439" t="s">
        <v>806</v>
      </c>
      <c r="H42" s="408" t="s">
        <v>4149</v>
      </c>
      <c r="I42" s="511">
        <v>43130.0</v>
      </c>
      <c r="J42" s="439">
        <v>1.0</v>
      </c>
      <c r="K42" s="587" t="s">
        <v>322</v>
      </c>
      <c r="L42" s="408" t="s">
        <v>390</v>
      </c>
      <c r="M42" s="541">
        <f t="shared" si="2"/>
        <v>1861</v>
      </c>
      <c r="N42" s="204"/>
      <c r="O42" s="359" t="s">
        <v>179</v>
      </c>
      <c r="P42" s="360">
        <f>SUM(P29:R41)</f>
        <v>449</v>
      </c>
      <c r="Q42" s="361"/>
      <c r="R42" s="362"/>
      <c r="S42" s="363">
        <f>SUM(S29:S41)</f>
        <v>1</v>
      </c>
      <c r="T42" s="25"/>
      <c r="U42" s="204"/>
      <c r="V42" s="204"/>
      <c r="W42" s="204"/>
      <c r="X42" s="204"/>
      <c r="Y42" s="204"/>
      <c r="Z42" s="204"/>
    </row>
    <row r="43" ht="13.5" customHeight="1">
      <c r="A43" s="430">
        <v>4218.0</v>
      </c>
      <c r="B43" s="431" t="s">
        <v>7248</v>
      </c>
      <c r="C43" s="431">
        <v>2015.0</v>
      </c>
      <c r="D43" s="508">
        <v>42340.0</v>
      </c>
      <c r="E43" s="433" t="s">
        <v>7249</v>
      </c>
      <c r="F43" s="405" t="s">
        <v>1630</v>
      </c>
      <c r="G43" s="433" t="s">
        <v>17</v>
      </c>
      <c r="H43" s="405" t="s">
        <v>5372</v>
      </c>
      <c r="I43" s="508">
        <v>43130.0</v>
      </c>
      <c r="J43" s="433">
        <v>1.0</v>
      </c>
      <c r="K43" s="588" t="s">
        <v>293</v>
      </c>
      <c r="L43" s="405" t="s">
        <v>390</v>
      </c>
      <c r="M43" s="540">
        <f t="shared" si="2"/>
        <v>790</v>
      </c>
      <c r="N43" s="204"/>
      <c r="O43" s="25"/>
      <c r="P43" s="25"/>
      <c r="Q43" s="25"/>
      <c r="R43" s="25"/>
      <c r="S43" s="25"/>
      <c r="T43" s="25"/>
      <c r="U43" s="204"/>
      <c r="V43" s="204"/>
      <c r="W43" s="204"/>
      <c r="X43" s="204"/>
      <c r="Y43" s="204"/>
      <c r="Z43" s="204"/>
    </row>
    <row r="44" ht="15.0" customHeight="1">
      <c r="A44" s="436">
        <v>4318.0</v>
      </c>
      <c r="B44" s="437" t="s">
        <v>7250</v>
      </c>
      <c r="C44" s="437">
        <v>2015.0</v>
      </c>
      <c r="D44" s="511">
        <v>42202.0</v>
      </c>
      <c r="E44" s="439" t="s">
        <v>7251</v>
      </c>
      <c r="F44" s="408" t="s">
        <v>4929</v>
      </c>
      <c r="G44" s="439" t="s">
        <v>17</v>
      </c>
      <c r="H44" s="408" t="s">
        <v>26</v>
      </c>
      <c r="I44" s="511">
        <v>43130.0</v>
      </c>
      <c r="J44" s="439">
        <v>1.0</v>
      </c>
      <c r="K44" s="587" t="s">
        <v>322</v>
      </c>
      <c r="L44" s="408" t="s">
        <v>395</v>
      </c>
      <c r="M44" s="541">
        <f t="shared" si="2"/>
        <v>928</v>
      </c>
      <c r="N44" s="204"/>
      <c r="O44" s="338" t="s">
        <v>847</v>
      </c>
      <c r="P44" s="95"/>
      <c r="Q44" s="95"/>
      <c r="R44" s="95"/>
      <c r="S44" s="96"/>
      <c r="T44" s="25"/>
      <c r="U44" s="204"/>
      <c r="V44" s="204"/>
      <c r="W44" s="204"/>
      <c r="X44" s="204"/>
      <c r="Y44" s="204"/>
      <c r="Z44" s="204"/>
    </row>
    <row r="45" ht="15.0" customHeight="1">
      <c r="A45" s="430">
        <v>4418.0</v>
      </c>
      <c r="B45" s="431" t="s">
        <v>7252</v>
      </c>
      <c r="C45" s="431">
        <v>2014.0</v>
      </c>
      <c r="D45" s="508">
        <v>41953.0</v>
      </c>
      <c r="E45" s="433" t="s">
        <v>7253</v>
      </c>
      <c r="F45" s="405" t="s">
        <v>4929</v>
      </c>
      <c r="G45" s="433" t="s">
        <v>17</v>
      </c>
      <c r="H45" s="405" t="s">
        <v>380</v>
      </c>
      <c r="I45" s="508">
        <v>43130.0</v>
      </c>
      <c r="J45" s="433">
        <v>1.0</v>
      </c>
      <c r="K45" s="587" t="s">
        <v>322</v>
      </c>
      <c r="L45" s="405" t="s">
        <v>395</v>
      </c>
      <c r="M45" s="540">
        <f t="shared" si="2"/>
        <v>1177</v>
      </c>
      <c r="N45" s="204"/>
      <c r="O45" s="97"/>
      <c r="P45" s="98"/>
      <c r="Q45" s="98"/>
      <c r="R45" s="98"/>
      <c r="S45" s="99"/>
      <c r="T45" s="25"/>
      <c r="U45" s="204"/>
      <c r="V45" s="204"/>
      <c r="W45" s="204"/>
      <c r="X45" s="204"/>
      <c r="Y45" s="204"/>
      <c r="Z45" s="204"/>
    </row>
    <row r="46" ht="13.5" customHeight="1">
      <c r="A46" s="436">
        <v>4518.0</v>
      </c>
      <c r="B46" s="437" t="s">
        <v>7254</v>
      </c>
      <c r="C46" s="437">
        <v>2011.0</v>
      </c>
      <c r="D46" s="511">
        <v>40794.0</v>
      </c>
      <c r="E46" s="439" t="s">
        <v>7255</v>
      </c>
      <c r="F46" s="408" t="s">
        <v>4929</v>
      </c>
      <c r="G46" s="439" t="s">
        <v>17</v>
      </c>
      <c r="H46" s="408" t="s">
        <v>125</v>
      </c>
      <c r="I46" s="511">
        <v>43130.0</v>
      </c>
      <c r="J46" s="439">
        <v>1.0</v>
      </c>
      <c r="K46" s="587" t="s">
        <v>322</v>
      </c>
      <c r="L46" s="408" t="s">
        <v>395</v>
      </c>
      <c r="M46" s="541">
        <f t="shared" si="2"/>
        <v>2336</v>
      </c>
      <c r="N46" s="204"/>
      <c r="O46" s="348" t="s">
        <v>9</v>
      </c>
      <c r="P46" s="349" t="s">
        <v>107</v>
      </c>
      <c r="Q46" s="350"/>
      <c r="R46" s="351"/>
      <c r="S46" s="352" t="s">
        <v>108</v>
      </c>
      <c r="T46" s="25"/>
      <c r="U46" s="204"/>
      <c r="V46" s="204"/>
      <c r="W46" s="204"/>
      <c r="X46" s="204"/>
      <c r="Y46" s="204"/>
      <c r="Z46" s="204"/>
    </row>
    <row r="47" ht="15.75" customHeight="1">
      <c r="A47" s="430">
        <v>4618.0</v>
      </c>
      <c r="B47" s="431" t="s">
        <v>7256</v>
      </c>
      <c r="C47" s="431">
        <v>2013.0</v>
      </c>
      <c r="D47" s="508">
        <v>41536.0</v>
      </c>
      <c r="E47" s="433" t="s">
        <v>7257</v>
      </c>
      <c r="F47" s="405" t="s">
        <v>2220</v>
      </c>
      <c r="G47" s="433" t="s">
        <v>806</v>
      </c>
      <c r="H47" s="405" t="s">
        <v>4149</v>
      </c>
      <c r="I47" s="508">
        <v>43130.0</v>
      </c>
      <c r="J47" s="433">
        <v>1.0</v>
      </c>
      <c r="K47" s="587" t="s">
        <v>322</v>
      </c>
      <c r="L47" s="405" t="s">
        <v>390</v>
      </c>
      <c r="M47" s="540">
        <f t="shared" si="2"/>
        <v>1594</v>
      </c>
      <c r="N47" s="204"/>
      <c r="O47" s="364" t="s">
        <v>203</v>
      </c>
      <c r="P47" s="353">
        <f>COUNTIF($J$2:$J$476,"1")</f>
        <v>49</v>
      </c>
      <c r="Q47" s="343"/>
      <c r="R47" s="344"/>
      <c r="S47" s="365">
        <f>(P47/P59)</f>
        <v>0.1091314031</v>
      </c>
      <c r="T47" s="25"/>
      <c r="U47" s="204"/>
      <c r="V47" s="204"/>
      <c r="W47" s="204"/>
      <c r="X47" s="204"/>
      <c r="Y47" s="204"/>
      <c r="Z47" s="204"/>
    </row>
    <row r="48" ht="12.75" customHeight="1">
      <c r="A48" s="436">
        <v>4718.0</v>
      </c>
      <c r="B48" s="437" t="s">
        <v>7258</v>
      </c>
      <c r="C48" s="437">
        <v>2012.0</v>
      </c>
      <c r="D48" s="511">
        <v>41169.0</v>
      </c>
      <c r="E48" s="439" t="s">
        <v>7259</v>
      </c>
      <c r="F48" s="408" t="s">
        <v>148</v>
      </c>
      <c r="G48" s="439" t="s">
        <v>17</v>
      </c>
      <c r="H48" s="408" t="s">
        <v>7175</v>
      </c>
      <c r="I48" s="511">
        <v>43130.0</v>
      </c>
      <c r="J48" s="439">
        <v>1.0</v>
      </c>
      <c r="K48" s="587" t="s">
        <v>322</v>
      </c>
      <c r="L48" s="408" t="s">
        <v>390</v>
      </c>
      <c r="M48" s="541">
        <f t="shared" si="2"/>
        <v>1961</v>
      </c>
      <c r="N48" s="204"/>
      <c r="O48" s="332" t="s">
        <v>207</v>
      </c>
      <c r="P48" s="355">
        <f>COUNTIF($J$2:$J$476,"2")</f>
        <v>23</v>
      </c>
      <c r="Q48" s="106"/>
      <c r="R48" s="107"/>
      <c r="S48" s="356">
        <f>(P48/P59)</f>
        <v>0.05122494432</v>
      </c>
      <c r="T48" s="25"/>
      <c r="U48" s="204"/>
      <c r="V48" s="204"/>
      <c r="W48" s="204"/>
      <c r="X48" s="204"/>
      <c r="Y48" s="204"/>
      <c r="Z48" s="204"/>
    </row>
    <row r="49" ht="12.75" customHeight="1">
      <c r="A49" s="430">
        <v>4818.0</v>
      </c>
      <c r="B49" s="431" t="s">
        <v>7260</v>
      </c>
      <c r="C49" s="431">
        <v>2010.0</v>
      </c>
      <c r="D49" s="508">
        <v>40303.0</v>
      </c>
      <c r="E49" s="433" t="s">
        <v>7261</v>
      </c>
      <c r="F49" s="405" t="s">
        <v>2220</v>
      </c>
      <c r="G49" s="433" t="s">
        <v>806</v>
      </c>
      <c r="H49" s="405" t="s">
        <v>4149</v>
      </c>
      <c r="I49" s="508">
        <v>43130.0</v>
      </c>
      <c r="J49" s="433">
        <v>1.0</v>
      </c>
      <c r="K49" s="587" t="s">
        <v>322</v>
      </c>
      <c r="L49" s="405" t="s">
        <v>390</v>
      </c>
      <c r="M49" s="540">
        <f t="shared" si="2"/>
        <v>2827</v>
      </c>
      <c r="N49" s="204"/>
      <c r="O49" s="333" t="s">
        <v>213</v>
      </c>
      <c r="P49" s="357">
        <f>COUNTIF($J$2:$J$476,"3")</f>
        <v>42</v>
      </c>
      <c r="Q49" s="106"/>
      <c r="R49" s="107"/>
      <c r="S49" s="354">
        <f>(P49/P59)</f>
        <v>0.09354120267</v>
      </c>
      <c r="T49" s="25"/>
      <c r="U49" s="204"/>
      <c r="V49" s="204"/>
      <c r="W49" s="204"/>
      <c r="X49" s="204"/>
      <c r="Y49" s="204"/>
      <c r="Z49" s="204"/>
    </row>
    <row r="50" ht="12.75" customHeight="1">
      <c r="A50" s="436">
        <v>4918.0</v>
      </c>
      <c r="B50" s="437" t="s">
        <v>7246</v>
      </c>
      <c r="C50" s="437">
        <v>2012.0</v>
      </c>
      <c r="D50" s="511">
        <v>41269.0</v>
      </c>
      <c r="E50" s="439" t="s">
        <v>7262</v>
      </c>
      <c r="F50" s="408" t="s">
        <v>2220</v>
      </c>
      <c r="G50" s="439" t="s">
        <v>806</v>
      </c>
      <c r="H50" s="408" t="s">
        <v>4149</v>
      </c>
      <c r="I50" s="511">
        <v>43130.0</v>
      </c>
      <c r="J50" s="439">
        <v>1.0</v>
      </c>
      <c r="K50" s="587" t="s">
        <v>322</v>
      </c>
      <c r="L50" s="408" t="s">
        <v>390</v>
      </c>
      <c r="M50" s="541">
        <f t="shared" si="2"/>
        <v>1861</v>
      </c>
      <c r="N50" s="204"/>
      <c r="O50" s="332" t="s">
        <v>219</v>
      </c>
      <c r="P50" s="355">
        <f>COUNTIF($J$2:$J$476,"4")</f>
        <v>21</v>
      </c>
      <c r="Q50" s="106"/>
      <c r="R50" s="107"/>
      <c r="S50" s="356">
        <f>(P50/P59)</f>
        <v>0.04677060134</v>
      </c>
      <c r="T50" s="25"/>
      <c r="U50" s="204"/>
      <c r="V50" s="204"/>
      <c r="W50" s="204"/>
      <c r="X50" s="204"/>
      <c r="Y50" s="204"/>
      <c r="Z50" s="204"/>
    </row>
    <row r="51" ht="12.75" customHeight="1">
      <c r="A51" s="430">
        <v>5018.0</v>
      </c>
      <c r="B51" s="431" t="s">
        <v>7263</v>
      </c>
      <c r="C51" s="431">
        <v>2016.0</v>
      </c>
      <c r="D51" s="508">
        <v>42668.0</v>
      </c>
      <c r="E51" s="433" t="s">
        <v>7264</v>
      </c>
      <c r="F51" s="405" t="s">
        <v>5688</v>
      </c>
      <c r="G51" s="433" t="s">
        <v>729</v>
      </c>
      <c r="H51" s="405" t="s">
        <v>7265</v>
      </c>
      <c r="I51" s="508">
        <v>43130.0</v>
      </c>
      <c r="J51" s="433">
        <v>1.0</v>
      </c>
      <c r="K51" s="594" t="s">
        <v>7266</v>
      </c>
      <c r="L51" s="405" t="s">
        <v>399</v>
      </c>
      <c r="M51" s="540">
        <f t="shared" si="2"/>
        <v>462</v>
      </c>
      <c r="N51" s="204"/>
      <c r="O51" s="333" t="s">
        <v>223</v>
      </c>
      <c r="P51" s="357">
        <f>COUNTIF($J$2:$J$476,"5")</f>
        <v>39</v>
      </c>
      <c r="Q51" s="106"/>
      <c r="R51" s="107"/>
      <c r="S51" s="354">
        <f>(P51/P59)</f>
        <v>0.0868596882</v>
      </c>
      <c r="T51" s="25"/>
      <c r="U51" s="204"/>
      <c r="V51" s="204"/>
      <c r="W51" s="204"/>
      <c r="X51" s="204"/>
      <c r="Y51" s="204"/>
      <c r="Z51" s="204"/>
    </row>
    <row r="52" ht="12.75" customHeight="1">
      <c r="A52" s="436">
        <v>5118.0</v>
      </c>
      <c r="B52" s="437" t="s">
        <v>7267</v>
      </c>
      <c r="C52" s="437">
        <v>2016.0</v>
      </c>
      <c r="D52" s="511">
        <v>42527.0</v>
      </c>
      <c r="E52" s="439" t="s">
        <v>7268</v>
      </c>
      <c r="F52" s="408" t="s">
        <v>7269</v>
      </c>
      <c r="G52" s="439" t="s">
        <v>17</v>
      </c>
      <c r="H52" s="408" t="s">
        <v>7158</v>
      </c>
      <c r="I52" s="511">
        <v>43132.0</v>
      </c>
      <c r="J52" s="439">
        <v>2.0</v>
      </c>
      <c r="K52" s="587" t="s">
        <v>322</v>
      </c>
      <c r="L52" s="408" t="s">
        <v>390</v>
      </c>
      <c r="M52" s="541">
        <f t="shared" si="2"/>
        <v>605</v>
      </c>
      <c r="N52" s="204"/>
      <c r="O52" s="332" t="s">
        <v>229</v>
      </c>
      <c r="P52" s="355">
        <f>COUNTIF($J$2:$J$476,"6")</f>
        <v>33</v>
      </c>
      <c r="Q52" s="106"/>
      <c r="R52" s="107"/>
      <c r="S52" s="356">
        <f>(P52/P59)</f>
        <v>0.07349665924</v>
      </c>
      <c r="T52" s="25"/>
      <c r="U52" s="204"/>
      <c r="V52" s="204"/>
      <c r="W52" s="204"/>
      <c r="X52" s="204"/>
      <c r="Y52" s="204"/>
      <c r="Z52" s="204"/>
    </row>
    <row r="53" ht="13.5" customHeight="1">
      <c r="A53" s="430">
        <v>5218.0</v>
      </c>
      <c r="B53" s="431" t="s">
        <v>7270</v>
      </c>
      <c r="C53" s="431">
        <v>2016.0</v>
      </c>
      <c r="D53" s="508">
        <v>42681.0</v>
      </c>
      <c r="E53" s="433" t="s">
        <v>7271</v>
      </c>
      <c r="F53" s="405" t="s">
        <v>7269</v>
      </c>
      <c r="G53" s="433" t="s">
        <v>17</v>
      </c>
      <c r="H53" s="405" t="s">
        <v>7209</v>
      </c>
      <c r="I53" s="508">
        <v>43132.0</v>
      </c>
      <c r="J53" s="433">
        <v>2.0</v>
      </c>
      <c r="K53" s="587" t="s">
        <v>322</v>
      </c>
      <c r="L53" s="405" t="s">
        <v>390</v>
      </c>
      <c r="M53" s="540">
        <f t="shared" si="2"/>
        <v>451</v>
      </c>
      <c r="N53" s="204"/>
      <c r="O53" s="333" t="s">
        <v>235</v>
      </c>
      <c r="P53" s="357">
        <f>COUNTIF($J$2:$J$476,"7")</f>
        <v>30</v>
      </c>
      <c r="Q53" s="106"/>
      <c r="R53" s="107"/>
      <c r="S53" s="354">
        <f>(P53/P59)</f>
        <v>0.06681514477</v>
      </c>
      <c r="T53" s="25"/>
      <c r="U53" s="204"/>
      <c r="V53" s="204"/>
      <c r="W53" s="204"/>
      <c r="X53" s="204"/>
      <c r="Y53" s="204"/>
      <c r="Z53" s="204"/>
    </row>
    <row r="54" ht="14.25" customHeight="1">
      <c r="A54" s="436">
        <v>5318.0</v>
      </c>
      <c r="B54" s="437" t="s">
        <v>7272</v>
      </c>
      <c r="C54" s="437">
        <v>2016.0</v>
      </c>
      <c r="D54" s="511">
        <v>42543.0</v>
      </c>
      <c r="E54" s="439" t="s">
        <v>7273</v>
      </c>
      <c r="F54" s="408" t="s">
        <v>7269</v>
      </c>
      <c r="G54" s="439" t="s">
        <v>17</v>
      </c>
      <c r="H54" s="408" t="s">
        <v>380</v>
      </c>
      <c r="I54" s="511">
        <v>43132.0</v>
      </c>
      <c r="J54" s="439">
        <v>2.0</v>
      </c>
      <c r="K54" s="587" t="s">
        <v>322</v>
      </c>
      <c r="L54" s="408" t="s">
        <v>390</v>
      </c>
      <c r="M54" s="541">
        <f t="shared" si="2"/>
        <v>589</v>
      </c>
      <c r="N54" s="204"/>
      <c r="O54" s="332" t="s">
        <v>239</v>
      </c>
      <c r="P54" s="355">
        <f>COUNTIF($J$2:$J$476,"8")</f>
        <v>42</v>
      </c>
      <c r="Q54" s="106"/>
      <c r="R54" s="107"/>
      <c r="S54" s="356">
        <f>(P54/P59)</f>
        <v>0.09354120267</v>
      </c>
      <c r="T54" s="25"/>
      <c r="U54" s="204"/>
      <c r="V54" s="204"/>
      <c r="W54" s="204"/>
      <c r="X54" s="204"/>
      <c r="Y54" s="204"/>
      <c r="Z54" s="204"/>
    </row>
    <row r="55" ht="12.75" customHeight="1">
      <c r="A55" s="430">
        <v>5418.0</v>
      </c>
      <c r="B55" s="431" t="s">
        <v>7274</v>
      </c>
      <c r="C55" s="431">
        <v>2011.0</v>
      </c>
      <c r="D55" s="508">
        <v>40598.0</v>
      </c>
      <c r="E55" s="433" t="s">
        <v>7275</v>
      </c>
      <c r="F55" s="405" t="s">
        <v>865</v>
      </c>
      <c r="G55" s="433" t="s">
        <v>17</v>
      </c>
      <c r="H55" s="405" t="s">
        <v>56</v>
      </c>
      <c r="I55" s="508">
        <v>43139.0</v>
      </c>
      <c r="J55" s="433">
        <v>2.0</v>
      </c>
      <c r="K55" s="587" t="s">
        <v>322</v>
      </c>
      <c r="L55" s="405" t="s">
        <v>390</v>
      </c>
      <c r="M55" s="540">
        <f t="shared" si="2"/>
        <v>2541</v>
      </c>
      <c r="N55" s="204"/>
      <c r="O55" s="333" t="s">
        <v>245</v>
      </c>
      <c r="P55" s="357">
        <f>COUNTIF($J$2:$J$476,"9")</f>
        <v>37</v>
      </c>
      <c r="Q55" s="106"/>
      <c r="R55" s="107"/>
      <c r="S55" s="354">
        <f>(P55/P59)</f>
        <v>0.08240534521</v>
      </c>
      <c r="T55" s="25"/>
      <c r="U55" s="204"/>
      <c r="V55" s="204"/>
      <c r="W55" s="204"/>
      <c r="X55" s="204"/>
      <c r="Y55" s="204"/>
      <c r="Z55" s="204"/>
    </row>
    <row r="56" ht="12.75" customHeight="1">
      <c r="A56" s="436">
        <v>5518.0</v>
      </c>
      <c r="B56" s="437" t="s">
        <v>7276</v>
      </c>
      <c r="C56" s="437">
        <v>2014.0</v>
      </c>
      <c r="D56" s="511">
        <v>41978.0</v>
      </c>
      <c r="E56" s="439" t="s">
        <v>7277</v>
      </c>
      <c r="F56" s="408" t="s">
        <v>134</v>
      </c>
      <c r="G56" s="439" t="s">
        <v>17</v>
      </c>
      <c r="H56" s="408" t="s">
        <v>66</v>
      </c>
      <c r="I56" s="511">
        <v>43140.0</v>
      </c>
      <c r="J56" s="439">
        <v>2.0</v>
      </c>
      <c r="K56" s="589" t="s">
        <v>309</v>
      </c>
      <c r="L56" s="408" t="s">
        <v>395</v>
      </c>
      <c r="M56" s="541">
        <f t="shared" si="2"/>
        <v>1162</v>
      </c>
      <c r="N56" s="204"/>
      <c r="O56" s="332" t="s">
        <v>252</v>
      </c>
      <c r="P56" s="355">
        <f>COUNTIF($J$2:$J$476,"10")</f>
        <v>26</v>
      </c>
      <c r="Q56" s="106"/>
      <c r="R56" s="107"/>
      <c r="S56" s="356">
        <f>(P56/P59)</f>
        <v>0.0579064588</v>
      </c>
      <c r="T56" s="25"/>
      <c r="U56" s="204"/>
      <c r="V56" s="204"/>
      <c r="W56" s="204"/>
      <c r="X56" s="204"/>
      <c r="Y56" s="204"/>
      <c r="Z56" s="204"/>
    </row>
    <row r="57" ht="12.75" customHeight="1">
      <c r="A57" s="430">
        <v>5618.0</v>
      </c>
      <c r="B57" s="431" t="s">
        <v>7278</v>
      </c>
      <c r="C57" s="431">
        <v>2012.0</v>
      </c>
      <c r="D57" s="508">
        <v>41045.0</v>
      </c>
      <c r="E57" s="433" t="s">
        <v>7279</v>
      </c>
      <c r="F57" s="405" t="s">
        <v>1630</v>
      </c>
      <c r="G57" s="433" t="s">
        <v>17</v>
      </c>
      <c r="H57" s="405" t="s">
        <v>50</v>
      </c>
      <c r="I57" s="508">
        <v>43146.0</v>
      </c>
      <c r="J57" s="433">
        <v>2.0</v>
      </c>
      <c r="K57" s="588" t="s">
        <v>293</v>
      </c>
      <c r="L57" s="405" t="s">
        <v>390</v>
      </c>
      <c r="M57" s="540">
        <f t="shared" si="2"/>
        <v>2101</v>
      </c>
      <c r="N57" s="204"/>
      <c r="O57" s="333" t="s">
        <v>258</v>
      </c>
      <c r="P57" s="357">
        <f>COUNTIF($J$2:$J$476,"11")</f>
        <v>71</v>
      </c>
      <c r="Q57" s="106"/>
      <c r="R57" s="107"/>
      <c r="S57" s="354">
        <f>(P57/P59)</f>
        <v>0.1581291759</v>
      </c>
      <c r="T57" s="25"/>
      <c r="U57" s="204"/>
      <c r="V57" s="204"/>
      <c r="W57" s="204"/>
      <c r="X57" s="204"/>
      <c r="Y57" s="204"/>
      <c r="Z57" s="204"/>
    </row>
    <row r="58" ht="13.5" customHeight="1">
      <c r="A58" s="436">
        <v>5718.0</v>
      </c>
      <c r="B58" s="437" t="s">
        <v>7280</v>
      </c>
      <c r="C58" s="437">
        <v>2009.0</v>
      </c>
      <c r="D58" s="511">
        <v>39954.0</v>
      </c>
      <c r="E58" s="439" t="s">
        <v>7281</v>
      </c>
      <c r="F58" s="408" t="s">
        <v>1001</v>
      </c>
      <c r="G58" s="439" t="s">
        <v>712</v>
      </c>
      <c r="H58" s="408" t="s">
        <v>308</v>
      </c>
      <c r="I58" s="511">
        <v>43147.0</v>
      </c>
      <c r="J58" s="439">
        <v>2.0</v>
      </c>
      <c r="K58" s="587" t="s">
        <v>322</v>
      </c>
      <c r="L58" s="408" t="s">
        <v>395</v>
      </c>
      <c r="M58" s="541">
        <f t="shared" si="2"/>
        <v>3193</v>
      </c>
      <c r="N58" s="204"/>
      <c r="O58" s="366" t="s">
        <v>264</v>
      </c>
      <c r="P58" s="355">
        <f>COUNTIF($J$2:$J$476,"12")</f>
        <v>36</v>
      </c>
      <c r="Q58" s="106"/>
      <c r="R58" s="107"/>
      <c r="S58" s="367">
        <f>(P58/P59)</f>
        <v>0.08017817372</v>
      </c>
      <c r="T58" s="25"/>
      <c r="U58" s="204"/>
      <c r="V58" s="204"/>
      <c r="W58" s="204"/>
      <c r="X58" s="204"/>
      <c r="Y58" s="204"/>
      <c r="Z58" s="204"/>
    </row>
    <row r="59" ht="12.75" customHeight="1">
      <c r="A59" s="430">
        <v>5818.0</v>
      </c>
      <c r="B59" s="431" t="s">
        <v>7282</v>
      </c>
      <c r="C59" s="431">
        <v>2009.0</v>
      </c>
      <c r="D59" s="508">
        <v>39843.0</v>
      </c>
      <c r="E59" s="433" t="s">
        <v>7283</v>
      </c>
      <c r="F59" s="405" t="s">
        <v>7284</v>
      </c>
      <c r="G59" s="433" t="s">
        <v>806</v>
      </c>
      <c r="H59" s="405" t="s">
        <v>4739</v>
      </c>
      <c r="I59" s="508">
        <v>43150.0</v>
      </c>
      <c r="J59" s="433">
        <v>2.0</v>
      </c>
      <c r="K59" s="589" t="s">
        <v>309</v>
      </c>
      <c r="L59" s="405" t="s">
        <v>390</v>
      </c>
      <c r="M59" s="540">
        <f t="shared" si="2"/>
        <v>3307</v>
      </c>
      <c r="N59" s="204"/>
      <c r="O59" s="359" t="s">
        <v>268</v>
      </c>
      <c r="P59" s="360">
        <f>SUM(P47:R58)</f>
        <v>449</v>
      </c>
      <c r="Q59" s="361"/>
      <c r="R59" s="362"/>
      <c r="S59" s="363">
        <f>SUM(S47:S58)</f>
        <v>1</v>
      </c>
      <c r="T59" s="25"/>
      <c r="U59" s="204"/>
      <c r="V59" s="204"/>
      <c r="W59" s="204"/>
      <c r="X59" s="204"/>
      <c r="Y59" s="204"/>
      <c r="Z59" s="204"/>
    </row>
    <row r="60" ht="12.75" customHeight="1">
      <c r="A60" s="436">
        <v>5918.0</v>
      </c>
      <c r="B60" s="437" t="s">
        <v>7285</v>
      </c>
      <c r="C60" s="437">
        <v>2011.0</v>
      </c>
      <c r="D60" s="511">
        <v>40602.0</v>
      </c>
      <c r="E60" s="439" t="s">
        <v>7286</v>
      </c>
      <c r="F60" s="408" t="s">
        <v>1365</v>
      </c>
      <c r="G60" s="439" t="s">
        <v>712</v>
      </c>
      <c r="H60" s="408" t="s">
        <v>7158</v>
      </c>
      <c r="I60" s="511">
        <v>43150.0</v>
      </c>
      <c r="J60" s="439">
        <v>2.0</v>
      </c>
      <c r="K60" s="588" t="s">
        <v>293</v>
      </c>
      <c r="L60" s="408" t="s">
        <v>395</v>
      </c>
      <c r="M60" s="541">
        <f t="shared" si="2"/>
        <v>2548</v>
      </c>
      <c r="N60" s="204"/>
      <c r="O60" s="25"/>
      <c r="P60" s="25"/>
      <c r="Q60" s="25"/>
      <c r="R60" s="25"/>
      <c r="S60" s="25"/>
      <c r="T60" s="25"/>
      <c r="U60" s="204"/>
      <c r="V60" s="204"/>
      <c r="W60" s="204"/>
      <c r="X60" s="204"/>
      <c r="Y60" s="204"/>
      <c r="Z60" s="204"/>
    </row>
    <row r="61" ht="13.5" customHeight="1">
      <c r="A61" s="430">
        <v>6018.0</v>
      </c>
      <c r="B61" s="431" t="s">
        <v>7287</v>
      </c>
      <c r="C61" s="431">
        <v>2017.0</v>
      </c>
      <c r="D61" s="508">
        <v>42887.0</v>
      </c>
      <c r="E61" s="433" t="s">
        <v>7288</v>
      </c>
      <c r="F61" s="405" t="s">
        <v>2234</v>
      </c>
      <c r="G61" s="433" t="s">
        <v>729</v>
      </c>
      <c r="H61" s="405" t="s">
        <v>3885</v>
      </c>
      <c r="I61" s="508">
        <v>43150.0</v>
      </c>
      <c r="J61" s="433">
        <v>2.0</v>
      </c>
      <c r="K61" s="594" t="s">
        <v>7266</v>
      </c>
      <c r="L61" s="405" t="s">
        <v>399</v>
      </c>
      <c r="M61" s="540">
        <f t="shared" si="2"/>
        <v>263</v>
      </c>
      <c r="N61" s="204"/>
      <c r="O61" s="368" t="s">
        <v>278</v>
      </c>
      <c r="P61" s="95"/>
      <c r="Q61" s="95"/>
      <c r="R61" s="95"/>
      <c r="S61" s="95"/>
      <c r="T61" s="96"/>
      <c r="U61" s="204"/>
      <c r="V61" s="204"/>
      <c r="W61" s="204"/>
      <c r="X61" s="204"/>
      <c r="Y61" s="204"/>
      <c r="Z61" s="204"/>
    </row>
    <row r="62" ht="13.5" customHeight="1">
      <c r="A62" s="436">
        <v>6118.0</v>
      </c>
      <c r="B62" s="437" t="s">
        <v>7289</v>
      </c>
      <c r="C62" s="437">
        <v>2015.0</v>
      </c>
      <c r="D62" s="511">
        <v>42290.0</v>
      </c>
      <c r="E62" s="439" t="s">
        <v>7290</v>
      </c>
      <c r="F62" s="408" t="s">
        <v>752</v>
      </c>
      <c r="G62" s="439" t="s">
        <v>17</v>
      </c>
      <c r="H62" s="408" t="s">
        <v>56</v>
      </c>
      <c r="I62" s="511">
        <v>43153.0</v>
      </c>
      <c r="J62" s="439">
        <v>2.0</v>
      </c>
      <c r="K62" s="588" t="s">
        <v>293</v>
      </c>
      <c r="L62" s="408" t="s">
        <v>386</v>
      </c>
      <c r="M62" s="541">
        <f t="shared" si="2"/>
        <v>863</v>
      </c>
      <c r="N62" s="204"/>
      <c r="O62" s="97"/>
      <c r="P62" s="98"/>
      <c r="Q62" s="98"/>
      <c r="R62" s="98"/>
      <c r="S62" s="98"/>
      <c r="T62" s="99"/>
      <c r="U62" s="204"/>
      <c r="V62" s="204"/>
      <c r="W62" s="204"/>
      <c r="X62" s="204"/>
      <c r="Y62" s="204"/>
      <c r="Z62" s="204"/>
    </row>
    <row r="63" ht="13.5" customHeight="1">
      <c r="A63" s="430">
        <v>6218.0</v>
      </c>
      <c r="B63" s="431" t="s">
        <v>7291</v>
      </c>
      <c r="C63" s="431">
        <v>2011.0</v>
      </c>
      <c r="D63" s="508">
        <v>40599.0</v>
      </c>
      <c r="E63" s="433" t="s">
        <v>7292</v>
      </c>
      <c r="F63" s="405" t="s">
        <v>752</v>
      </c>
      <c r="G63" s="433" t="s">
        <v>17</v>
      </c>
      <c r="H63" s="405" t="s">
        <v>927</v>
      </c>
      <c r="I63" s="508">
        <v>43153.0</v>
      </c>
      <c r="J63" s="433">
        <v>2.0</v>
      </c>
      <c r="K63" s="588" t="s">
        <v>293</v>
      </c>
      <c r="L63" s="405" t="s">
        <v>386</v>
      </c>
      <c r="M63" s="540">
        <f t="shared" si="2"/>
        <v>2554</v>
      </c>
      <c r="N63" s="204"/>
      <c r="O63" s="369" t="s">
        <v>288</v>
      </c>
      <c r="P63" s="370"/>
      <c r="Q63" s="370"/>
      <c r="R63" s="371"/>
      <c r="S63" s="531" t="s">
        <v>289</v>
      </c>
      <c r="T63" s="532" t="s">
        <v>108</v>
      </c>
      <c r="U63" s="204"/>
      <c r="V63" s="204"/>
      <c r="W63" s="204"/>
      <c r="X63" s="204"/>
      <c r="Y63" s="204"/>
      <c r="Z63" s="204"/>
    </row>
    <row r="64" ht="12.75" customHeight="1">
      <c r="A64" s="436">
        <v>6318.0</v>
      </c>
      <c r="B64" s="437" t="s">
        <v>7293</v>
      </c>
      <c r="C64" s="437">
        <v>2015.0</v>
      </c>
      <c r="D64" s="511">
        <v>42233.0</v>
      </c>
      <c r="E64" s="439" t="s">
        <v>7294</v>
      </c>
      <c r="F64" s="408" t="s">
        <v>44</v>
      </c>
      <c r="G64" s="439" t="s">
        <v>17</v>
      </c>
      <c r="H64" s="408" t="s">
        <v>1289</v>
      </c>
      <c r="I64" s="511">
        <v>43153.0</v>
      </c>
      <c r="J64" s="439">
        <v>2.0</v>
      </c>
      <c r="K64" s="588" t="s">
        <v>293</v>
      </c>
      <c r="L64" s="408" t="s">
        <v>395</v>
      </c>
      <c r="M64" s="541">
        <f t="shared" si="2"/>
        <v>920</v>
      </c>
      <c r="N64" s="204"/>
      <c r="O64" s="533" t="s">
        <v>293</v>
      </c>
      <c r="P64" s="534"/>
      <c r="Q64" s="534"/>
      <c r="R64" s="535"/>
      <c r="S64" s="376">
        <f>COUNTIF($K$2:$K$476,"I - Extremamente tóxico")</f>
        <v>125</v>
      </c>
      <c r="T64" s="377">
        <f>(S64/S76)</f>
        <v>0.2783964365</v>
      </c>
      <c r="U64" s="204"/>
      <c r="V64" s="204"/>
      <c r="W64" s="204"/>
      <c r="X64" s="204"/>
      <c r="Y64" s="204"/>
      <c r="Z64" s="204"/>
    </row>
    <row r="65" ht="12.75" customHeight="1">
      <c r="A65" s="430">
        <v>6418.0</v>
      </c>
      <c r="B65" s="431" t="s">
        <v>7295</v>
      </c>
      <c r="C65" s="431">
        <v>2016.0</v>
      </c>
      <c r="D65" s="508">
        <v>42726.0</v>
      </c>
      <c r="E65" s="433" t="s">
        <v>7296</v>
      </c>
      <c r="F65" s="405" t="s">
        <v>2983</v>
      </c>
      <c r="G65" s="433" t="s">
        <v>729</v>
      </c>
      <c r="H65" s="405" t="s">
        <v>7297</v>
      </c>
      <c r="I65" s="508">
        <v>43157.0</v>
      </c>
      <c r="J65" s="433">
        <v>2.0</v>
      </c>
      <c r="K65" s="594" t="s">
        <v>344</v>
      </c>
      <c r="L65" s="405" t="s">
        <v>399</v>
      </c>
      <c r="M65" s="540">
        <f t="shared" si="2"/>
        <v>431</v>
      </c>
      <c r="N65" s="204"/>
      <c r="O65" s="378" t="s">
        <v>297</v>
      </c>
      <c r="P65" s="379"/>
      <c r="Q65" s="379"/>
      <c r="R65" s="380"/>
      <c r="S65" s="381">
        <f>COUNTIF($K$2:$K$476,"Categoria 1 - Produto Extremamente Tóxico")</f>
        <v>0</v>
      </c>
      <c r="T65" s="382">
        <f>(S65/S76)</f>
        <v>0</v>
      </c>
      <c r="U65" s="204"/>
      <c r="V65" s="204"/>
      <c r="W65" s="204"/>
      <c r="X65" s="204"/>
      <c r="Y65" s="204"/>
      <c r="Z65" s="204"/>
    </row>
    <row r="66" ht="12.75" customHeight="1">
      <c r="A66" s="436">
        <v>6518.0</v>
      </c>
      <c r="B66" s="437" t="s">
        <v>7298</v>
      </c>
      <c r="C66" s="437">
        <v>2015.0</v>
      </c>
      <c r="D66" s="511">
        <v>42108.0</v>
      </c>
      <c r="E66" s="439" t="s">
        <v>7299</v>
      </c>
      <c r="F66" s="408" t="s">
        <v>171</v>
      </c>
      <c r="G66" s="439" t="s">
        <v>712</v>
      </c>
      <c r="H66" s="408" t="s">
        <v>7209</v>
      </c>
      <c r="I66" s="511">
        <v>43157.0</v>
      </c>
      <c r="J66" s="439">
        <v>2.0</v>
      </c>
      <c r="K66" s="587" t="s">
        <v>322</v>
      </c>
      <c r="L66" s="408" t="s">
        <v>390</v>
      </c>
      <c r="M66" s="541">
        <f t="shared" si="2"/>
        <v>1049</v>
      </c>
      <c r="N66" s="204"/>
      <c r="O66" s="378" t="s">
        <v>302</v>
      </c>
      <c r="P66" s="379"/>
      <c r="Q66" s="379"/>
      <c r="R66" s="380"/>
      <c r="S66" s="381">
        <f>COUNTIF($K$2:$K$476,"Categoria 2 - Produto Altamente Tóxico")</f>
        <v>0</v>
      </c>
      <c r="T66" s="382">
        <f>(S66/S76)</f>
        <v>0</v>
      </c>
      <c r="U66" s="204"/>
      <c r="V66" s="204"/>
      <c r="W66" s="204"/>
      <c r="X66" s="204"/>
      <c r="Y66" s="204"/>
      <c r="Z66" s="204"/>
    </row>
    <row r="67" ht="12.75" customHeight="1">
      <c r="A67" s="430">
        <v>6618.0</v>
      </c>
      <c r="B67" s="431" t="s">
        <v>7300</v>
      </c>
      <c r="C67" s="431">
        <v>2016.0</v>
      </c>
      <c r="D67" s="508">
        <v>42494.0</v>
      </c>
      <c r="E67" s="433" t="s">
        <v>7301</v>
      </c>
      <c r="F67" s="405" t="s">
        <v>3905</v>
      </c>
      <c r="G67" s="433" t="s">
        <v>725</v>
      </c>
      <c r="H67" s="405" t="s">
        <v>6590</v>
      </c>
      <c r="I67" s="508">
        <v>43157.0</v>
      </c>
      <c r="J67" s="433">
        <v>2.0</v>
      </c>
      <c r="K67" s="594" t="s">
        <v>344</v>
      </c>
      <c r="L67" s="405" t="s">
        <v>399</v>
      </c>
      <c r="M67" s="540">
        <f t="shared" si="2"/>
        <v>663</v>
      </c>
      <c r="N67" s="204"/>
      <c r="O67" s="383" t="s">
        <v>309</v>
      </c>
      <c r="P67" s="379"/>
      <c r="Q67" s="379"/>
      <c r="R67" s="380"/>
      <c r="S67" s="384">
        <f>COUNTIF($K$2:$K$476,"II - Altamente tóxico")</f>
        <v>58</v>
      </c>
      <c r="T67" s="385">
        <f>(S67/S76)</f>
        <v>0.1291759465</v>
      </c>
      <c r="U67" s="204"/>
      <c r="V67" s="204"/>
      <c r="W67" s="204"/>
      <c r="X67" s="204"/>
      <c r="Y67" s="204"/>
      <c r="Z67" s="204"/>
    </row>
    <row r="68" ht="12.75" customHeight="1">
      <c r="A68" s="436">
        <v>6718.0</v>
      </c>
      <c r="B68" s="437" t="s">
        <v>7302</v>
      </c>
      <c r="C68" s="437">
        <v>2016.0</v>
      </c>
      <c r="D68" s="511">
        <v>42727.0</v>
      </c>
      <c r="E68" s="439" t="s">
        <v>7303</v>
      </c>
      <c r="F68" s="408" t="s">
        <v>7304</v>
      </c>
      <c r="G68" s="439" t="s">
        <v>729</v>
      </c>
      <c r="H68" s="408" t="s">
        <v>7305</v>
      </c>
      <c r="I68" s="511">
        <v>43157.0</v>
      </c>
      <c r="J68" s="439">
        <v>2.0</v>
      </c>
      <c r="K68" s="594" t="s">
        <v>344</v>
      </c>
      <c r="L68" s="408" t="s">
        <v>399</v>
      </c>
      <c r="M68" s="541">
        <f t="shared" si="2"/>
        <v>430</v>
      </c>
      <c r="N68" s="204"/>
      <c r="O68" s="383" t="s">
        <v>316</v>
      </c>
      <c r="P68" s="379"/>
      <c r="Q68" s="379"/>
      <c r="R68" s="380"/>
      <c r="S68" s="384">
        <f>COUNTIF($K$2:$K$476,"Categoria 3 - Produto Moderadamente Tóxico")</f>
        <v>0</v>
      </c>
      <c r="T68" s="385">
        <f>(S68/S76)</f>
        <v>0</v>
      </c>
      <c r="U68" s="204"/>
      <c r="V68" s="204"/>
      <c r="W68" s="204"/>
      <c r="X68" s="204"/>
      <c r="Y68" s="204"/>
      <c r="Z68" s="204"/>
    </row>
    <row r="69" ht="12.75" customHeight="1">
      <c r="A69" s="430">
        <v>6818.0</v>
      </c>
      <c r="B69" s="431" t="s">
        <v>7306</v>
      </c>
      <c r="C69" s="431">
        <v>2017.0</v>
      </c>
      <c r="D69" s="508">
        <v>42789.0</v>
      </c>
      <c r="E69" s="433" t="s">
        <v>7307</v>
      </c>
      <c r="F69" s="405" t="s">
        <v>7269</v>
      </c>
      <c r="G69" s="433" t="s">
        <v>17</v>
      </c>
      <c r="H69" s="405" t="s">
        <v>7195</v>
      </c>
      <c r="I69" s="508">
        <v>43158.0</v>
      </c>
      <c r="J69" s="433">
        <v>2.0</v>
      </c>
      <c r="K69" s="587" t="s">
        <v>322</v>
      </c>
      <c r="L69" s="405" t="s">
        <v>390</v>
      </c>
      <c r="M69" s="540">
        <f t="shared" si="2"/>
        <v>369</v>
      </c>
      <c r="N69" s="204"/>
      <c r="O69" s="386" t="s">
        <v>322</v>
      </c>
      <c r="P69" s="379"/>
      <c r="Q69" s="379"/>
      <c r="R69" s="380"/>
      <c r="S69" s="387">
        <f>COUNTIF($K$2:$K$476,"III - Medianamente tóxico")</f>
        <v>205</v>
      </c>
      <c r="T69" s="388">
        <f>(S69/S76)</f>
        <v>0.4565701559</v>
      </c>
      <c r="U69" s="204"/>
      <c r="V69" s="204"/>
      <c r="W69" s="204"/>
      <c r="X69" s="204"/>
      <c r="Y69" s="204"/>
      <c r="Z69" s="204"/>
    </row>
    <row r="70" ht="12.75" customHeight="1">
      <c r="A70" s="436">
        <v>6918.0</v>
      </c>
      <c r="B70" s="437" t="s">
        <v>7308</v>
      </c>
      <c r="C70" s="437">
        <v>2015.0</v>
      </c>
      <c r="D70" s="511">
        <v>42023.0</v>
      </c>
      <c r="E70" s="439" t="s">
        <v>7309</v>
      </c>
      <c r="F70" s="408" t="s">
        <v>7269</v>
      </c>
      <c r="G70" s="439" t="s">
        <v>17</v>
      </c>
      <c r="H70" s="408" t="s">
        <v>7175</v>
      </c>
      <c r="I70" s="511">
        <v>43158.0</v>
      </c>
      <c r="J70" s="439">
        <v>2.0</v>
      </c>
      <c r="K70" s="587" t="s">
        <v>322</v>
      </c>
      <c r="L70" s="408" t="s">
        <v>390</v>
      </c>
      <c r="M70" s="541">
        <f t="shared" si="2"/>
        <v>1135</v>
      </c>
      <c r="N70" s="204"/>
      <c r="O70" s="386" t="s">
        <v>329</v>
      </c>
      <c r="P70" s="379"/>
      <c r="Q70" s="379"/>
      <c r="R70" s="380"/>
      <c r="S70" s="387">
        <f>COUNTIF($K$2:$K$476,"Categoria 4 - Produto Pouco Tóxico")</f>
        <v>0</v>
      </c>
      <c r="T70" s="388">
        <f>(S70/S76)</f>
        <v>0</v>
      </c>
      <c r="U70" s="204"/>
      <c r="V70" s="204"/>
      <c r="W70" s="204"/>
      <c r="X70" s="204"/>
      <c r="Y70" s="204"/>
      <c r="Z70" s="204"/>
    </row>
    <row r="71" ht="12.75" customHeight="1">
      <c r="A71" s="430">
        <v>7018.0</v>
      </c>
      <c r="B71" s="431" t="s">
        <v>7310</v>
      </c>
      <c r="C71" s="431">
        <v>2016.0</v>
      </c>
      <c r="D71" s="508">
        <v>42389.0</v>
      </c>
      <c r="E71" s="433" t="s">
        <v>7311</v>
      </c>
      <c r="F71" s="405" t="s">
        <v>429</v>
      </c>
      <c r="G71" s="433" t="s">
        <v>17</v>
      </c>
      <c r="H71" s="405" t="s">
        <v>5483</v>
      </c>
      <c r="I71" s="508">
        <v>43158.0</v>
      </c>
      <c r="J71" s="433">
        <v>2.0</v>
      </c>
      <c r="K71" s="588" t="s">
        <v>293</v>
      </c>
      <c r="L71" s="405" t="s">
        <v>390</v>
      </c>
      <c r="M71" s="540">
        <f t="shared" si="2"/>
        <v>769</v>
      </c>
      <c r="N71" s="204"/>
      <c r="O71" s="386" t="s">
        <v>336</v>
      </c>
      <c r="P71" s="379"/>
      <c r="Q71" s="379"/>
      <c r="R71" s="380"/>
      <c r="S71" s="387">
        <f>COUNTIF($K$2:$K$476,"Categoria 5 - Produto Improvável de Causar Dano Agudo")</f>
        <v>0</v>
      </c>
      <c r="T71" s="388">
        <f>(S71/S76)</f>
        <v>0</v>
      </c>
      <c r="U71" s="204"/>
      <c r="V71" s="204"/>
      <c r="W71" s="204"/>
      <c r="X71" s="204"/>
      <c r="Y71" s="204"/>
      <c r="Z71" s="204"/>
    </row>
    <row r="72" ht="12.75" customHeight="1">
      <c r="A72" s="436">
        <v>7118.0</v>
      </c>
      <c r="B72" s="437" t="s">
        <v>7312</v>
      </c>
      <c r="C72" s="437">
        <v>2015.0</v>
      </c>
      <c r="D72" s="511">
        <v>42359.0</v>
      </c>
      <c r="E72" s="439" t="s">
        <v>7313</v>
      </c>
      <c r="F72" s="408" t="s">
        <v>5603</v>
      </c>
      <c r="G72" s="439" t="s">
        <v>17</v>
      </c>
      <c r="H72" s="408" t="s">
        <v>26</v>
      </c>
      <c r="I72" s="511">
        <v>43158.0</v>
      </c>
      <c r="J72" s="439">
        <v>2.0</v>
      </c>
      <c r="K72" s="587" t="s">
        <v>322</v>
      </c>
      <c r="L72" s="408" t="s">
        <v>390</v>
      </c>
      <c r="M72" s="541">
        <f t="shared" si="2"/>
        <v>799</v>
      </c>
      <c r="N72" s="204"/>
      <c r="O72" s="389" t="s">
        <v>344</v>
      </c>
      <c r="P72" s="379"/>
      <c r="Q72" s="379"/>
      <c r="R72" s="380"/>
      <c r="S72" s="390">
        <f>COUNTIF($K$2:$K$476,"IV - Pouco tóxico")</f>
        <v>55</v>
      </c>
      <c r="T72" s="391">
        <f>(S72/S76)</f>
        <v>0.1224944321</v>
      </c>
      <c r="U72" s="204"/>
      <c r="V72" s="204"/>
      <c r="W72" s="204"/>
      <c r="X72" s="204"/>
      <c r="Y72" s="204"/>
      <c r="Z72" s="204"/>
    </row>
    <row r="73" ht="12.75" customHeight="1">
      <c r="A73" s="430">
        <v>7218.0</v>
      </c>
      <c r="B73" s="431" t="s">
        <v>7314</v>
      </c>
      <c r="C73" s="431">
        <v>2014.0</v>
      </c>
      <c r="D73" s="508">
        <v>41745.0</v>
      </c>
      <c r="E73" s="433" t="s">
        <v>7315</v>
      </c>
      <c r="F73" s="405" t="s">
        <v>7269</v>
      </c>
      <c r="G73" s="433" t="s">
        <v>17</v>
      </c>
      <c r="H73" s="405" t="s">
        <v>50</v>
      </c>
      <c r="I73" s="508">
        <v>43158.0</v>
      </c>
      <c r="J73" s="433">
        <v>2.0</v>
      </c>
      <c r="K73" s="587" t="s">
        <v>322</v>
      </c>
      <c r="L73" s="405" t="s">
        <v>390</v>
      </c>
      <c r="M73" s="540">
        <f t="shared" si="2"/>
        <v>1413</v>
      </c>
      <c r="N73" s="204"/>
      <c r="O73" s="389" t="s">
        <v>1231</v>
      </c>
      <c r="P73" s="379"/>
      <c r="Q73" s="379"/>
      <c r="R73" s="380"/>
      <c r="S73" s="390">
        <f>COUNTIF($K$2:$K$476,"Não classificado - Produto não classificado")</f>
        <v>0</v>
      </c>
      <c r="T73" s="391">
        <f>(S73/S76)</f>
        <v>0</v>
      </c>
      <c r="U73" s="204"/>
      <c r="V73" s="204"/>
      <c r="W73" s="204"/>
      <c r="X73" s="204"/>
      <c r="Y73" s="204"/>
      <c r="Z73" s="204"/>
    </row>
    <row r="74" ht="12.75" customHeight="1">
      <c r="A74" s="436">
        <v>7318.0</v>
      </c>
      <c r="B74" s="437" t="s">
        <v>7316</v>
      </c>
      <c r="C74" s="437">
        <v>2014.0</v>
      </c>
      <c r="D74" s="511">
        <v>41936.0</v>
      </c>
      <c r="E74" s="439" t="s">
        <v>7317</v>
      </c>
      <c r="F74" s="408" t="s">
        <v>7269</v>
      </c>
      <c r="G74" s="439" t="s">
        <v>17</v>
      </c>
      <c r="H74" s="408" t="s">
        <v>753</v>
      </c>
      <c r="I74" s="511">
        <v>43158.0</v>
      </c>
      <c r="J74" s="439">
        <v>2.0</v>
      </c>
      <c r="K74" s="587" t="s">
        <v>322</v>
      </c>
      <c r="L74" s="408" t="s">
        <v>390</v>
      </c>
      <c r="M74" s="541">
        <f t="shared" si="2"/>
        <v>1222</v>
      </c>
      <c r="N74" s="204"/>
      <c r="O74" s="389" t="s">
        <v>1259</v>
      </c>
      <c r="P74" s="379"/>
      <c r="Q74" s="379"/>
      <c r="R74" s="380"/>
      <c r="S74" s="390">
        <f>COUNTIF($K$2:$K$476,"Não determinada devido à natureza do produto (Inimigos naturais)")</f>
        <v>6</v>
      </c>
      <c r="T74" s="391">
        <f>(S74/S76)</f>
        <v>0.01336302895</v>
      </c>
      <c r="U74" s="204"/>
      <c r="V74" s="204"/>
      <c r="W74" s="204"/>
      <c r="X74" s="204"/>
      <c r="Y74" s="204"/>
      <c r="Z74" s="204"/>
    </row>
    <row r="75" ht="13.5" customHeight="1">
      <c r="A75" s="430">
        <v>7418.0</v>
      </c>
      <c r="B75" s="431" t="s">
        <v>7318</v>
      </c>
      <c r="C75" s="431">
        <v>2015.0</v>
      </c>
      <c r="D75" s="508">
        <v>42177.0</v>
      </c>
      <c r="E75" s="433" t="s">
        <v>7319</v>
      </c>
      <c r="F75" s="405" t="s">
        <v>218</v>
      </c>
      <c r="G75" s="433" t="s">
        <v>17</v>
      </c>
      <c r="H75" s="405" t="s">
        <v>7158</v>
      </c>
      <c r="I75" s="508">
        <v>43159.0</v>
      </c>
      <c r="J75" s="433">
        <v>3.0</v>
      </c>
      <c r="K75" s="589" t="s">
        <v>309</v>
      </c>
      <c r="L75" s="405" t="s">
        <v>395</v>
      </c>
      <c r="M75" s="540">
        <f t="shared" si="2"/>
        <v>982</v>
      </c>
      <c r="N75" s="204"/>
      <c r="O75" s="392" t="s">
        <v>19</v>
      </c>
      <c r="P75" s="393"/>
      <c r="Q75" s="393"/>
      <c r="R75" s="394"/>
      <c r="S75" s="395">
        <f>COUNTIF($K$2:$K$476,"O perfil toxicológico foi considerado equivalente ao produto técnico de referência")</f>
        <v>0</v>
      </c>
      <c r="T75" s="396">
        <f>(S75/S76)</f>
        <v>0</v>
      </c>
      <c r="U75" s="204"/>
      <c r="V75" s="204"/>
      <c r="W75" s="204"/>
      <c r="X75" s="204"/>
      <c r="Y75" s="204"/>
      <c r="Z75" s="204"/>
    </row>
    <row r="76" ht="13.5" customHeight="1">
      <c r="A76" s="436">
        <v>7518.0</v>
      </c>
      <c r="B76" s="437" t="s">
        <v>7320</v>
      </c>
      <c r="C76" s="437">
        <v>2016.0</v>
      </c>
      <c r="D76" s="511">
        <v>42599.0</v>
      </c>
      <c r="E76" s="439" t="s">
        <v>7321</v>
      </c>
      <c r="F76" s="408" t="s">
        <v>218</v>
      </c>
      <c r="G76" s="439" t="s">
        <v>712</v>
      </c>
      <c r="H76" s="408" t="s">
        <v>380</v>
      </c>
      <c r="I76" s="511">
        <v>43161.0</v>
      </c>
      <c r="J76" s="439">
        <v>3.0</v>
      </c>
      <c r="K76" s="588" t="s">
        <v>293</v>
      </c>
      <c r="L76" s="408" t="s">
        <v>395</v>
      </c>
      <c r="M76" s="541">
        <f t="shared" si="2"/>
        <v>562</v>
      </c>
      <c r="N76" s="204"/>
      <c r="O76" s="397" t="s">
        <v>268</v>
      </c>
      <c r="P76" s="343"/>
      <c r="Q76" s="343"/>
      <c r="R76" s="398"/>
      <c r="S76" s="399">
        <f>SUM(S64:S75)</f>
        <v>449</v>
      </c>
      <c r="T76" s="400">
        <f>(S76/S76)</f>
        <v>1</v>
      </c>
      <c r="U76" s="204"/>
      <c r="V76" s="204"/>
      <c r="W76" s="204"/>
      <c r="X76" s="204"/>
      <c r="Y76" s="204"/>
      <c r="Z76" s="204"/>
    </row>
    <row r="77" ht="15.0" customHeight="1">
      <c r="A77" s="430">
        <v>7618.0</v>
      </c>
      <c r="B77" s="431" t="s">
        <v>7322</v>
      </c>
      <c r="C77" s="431">
        <v>2012.0</v>
      </c>
      <c r="D77" s="508">
        <v>41061.0</v>
      </c>
      <c r="E77" s="433" t="s">
        <v>7323</v>
      </c>
      <c r="F77" s="405" t="s">
        <v>865</v>
      </c>
      <c r="G77" s="433" t="s">
        <v>712</v>
      </c>
      <c r="H77" s="405" t="s">
        <v>927</v>
      </c>
      <c r="I77" s="508">
        <v>43164.0</v>
      </c>
      <c r="J77" s="433">
        <v>3.0</v>
      </c>
      <c r="K77" s="587" t="s">
        <v>322</v>
      </c>
      <c r="L77" s="405" t="s">
        <v>395</v>
      </c>
      <c r="M77" s="540">
        <f t="shared" si="2"/>
        <v>2103</v>
      </c>
      <c r="N77" s="204"/>
      <c r="O77" s="25"/>
      <c r="P77" s="25"/>
      <c r="Q77" s="25"/>
      <c r="R77" s="25"/>
      <c r="S77" s="25"/>
      <c r="T77" s="25"/>
      <c r="U77" s="204"/>
      <c r="V77" s="204"/>
      <c r="W77" s="204"/>
      <c r="X77" s="204"/>
      <c r="Y77" s="204"/>
      <c r="Z77" s="204"/>
    </row>
    <row r="78" ht="13.5" customHeight="1">
      <c r="A78" s="436">
        <v>7718.0</v>
      </c>
      <c r="B78" s="437" t="s">
        <v>7324</v>
      </c>
      <c r="C78" s="437">
        <v>2015.0</v>
      </c>
      <c r="D78" s="511">
        <v>42107.0</v>
      </c>
      <c r="E78" s="439" t="s">
        <v>7325</v>
      </c>
      <c r="F78" s="408" t="s">
        <v>1630</v>
      </c>
      <c r="G78" s="439" t="s">
        <v>712</v>
      </c>
      <c r="H78" s="408" t="s">
        <v>50</v>
      </c>
      <c r="I78" s="511">
        <v>43164.0</v>
      </c>
      <c r="J78" s="439">
        <v>3.0</v>
      </c>
      <c r="K78" s="587" t="s">
        <v>322</v>
      </c>
      <c r="L78" s="408" t="s">
        <v>395</v>
      </c>
      <c r="M78" s="541">
        <f t="shared" si="2"/>
        <v>1057</v>
      </c>
      <c r="N78" s="204"/>
      <c r="O78" s="368" t="s">
        <v>11</v>
      </c>
      <c r="P78" s="95"/>
      <c r="Q78" s="95"/>
      <c r="R78" s="95"/>
      <c r="S78" s="95"/>
      <c r="T78" s="96"/>
      <c r="U78" s="204"/>
      <c r="V78" s="204"/>
      <c r="W78" s="204"/>
      <c r="X78" s="204"/>
      <c r="Y78" s="204"/>
      <c r="Z78" s="204"/>
    </row>
    <row r="79" ht="12.75" customHeight="1">
      <c r="A79" s="430">
        <v>7818.0</v>
      </c>
      <c r="B79" s="431" t="s">
        <v>7326</v>
      </c>
      <c r="C79" s="431">
        <v>2013.0</v>
      </c>
      <c r="D79" s="508">
        <v>41515.0</v>
      </c>
      <c r="E79" s="433" t="s">
        <v>7327</v>
      </c>
      <c r="F79" s="405" t="s">
        <v>44</v>
      </c>
      <c r="G79" s="433" t="s">
        <v>712</v>
      </c>
      <c r="H79" s="405" t="s">
        <v>130</v>
      </c>
      <c r="I79" s="508">
        <v>43164.0</v>
      </c>
      <c r="J79" s="433">
        <v>3.0</v>
      </c>
      <c r="K79" s="588" t="s">
        <v>293</v>
      </c>
      <c r="L79" s="405" t="s">
        <v>395</v>
      </c>
      <c r="M79" s="540">
        <f t="shared" si="2"/>
        <v>1649</v>
      </c>
      <c r="N79" s="204"/>
      <c r="O79" s="97"/>
      <c r="P79" s="98"/>
      <c r="Q79" s="98"/>
      <c r="R79" s="98"/>
      <c r="S79" s="98"/>
      <c r="T79" s="99"/>
      <c r="U79" s="204"/>
      <c r="V79" s="204"/>
      <c r="W79" s="204"/>
      <c r="X79" s="204"/>
      <c r="Y79" s="204"/>
      <c r="Z79" s="204"/>
    </row>
    <row r="80" ht="13.5" customHeight="1">
      <c r="A80" s="436">
        <v>7918.0</v>
      </c>
      <c r="B80" s="437" t="s">
        <v>7328</v>
      </c>
      <c r="C80" s="437">
        <v>2013.0</v>
      </c>
      <c r="D80" s="511">
        <v>41425.0</v>
      </c>
      <c r="E80" s="439" t="s">
        <v>7329</v>
      </c>
      <c r="F80" s="408" t="s">
        <v>3905</v>
      </c>
      <c r="G80" s="439" t="s">
        <v>725</v>
      </c>
      <c r="H80" s="408" t="s">
        <v>7330</v>
      </c>
      <c r="I80" s="511">
        <v>43164.0</v>
      </c>
      <c r="J80" s="439">
        <v>3.0</v>
      </c>
      <c r="K80" s="594" t="s">
        <v>344</v>
      </c>
      <c r="L80" s="408" t="s">
        <v>399</v>
      </c>
      <c r="M80" s="541">
        <f t="shared" si="2"/>
        <v>1739</v>
      </c>
      <c r="N80" s="204"/>
      <c r="O80" s="369" t="s">
        <v>288</v>
      </c>
      <c r="P80" s="370"/>
      <c r="Q80" s="370"/>
      <c r="R80" s="371"/>
      <c r="S80" s="536" t="s">
        <v>289</v>
      </c>
      <c r="T80" s="537" t="s">
        <v>108</v>
      </c>
      <c r="U80" s="204"/>
      <c r="V80" s="204"/>
      <c r="W80" s="204"/>
      <c r="X80" s="204"/>
      <c r="Y80" s="204"/>
      <c r="Z80" s="204"/>
    </row>
    <row r="81" ht="15.0" customHeight="1">
      <c r="A81" s="430">
        <v>8018.0</v>
      </c>
      <c r="B81" s="431" t="s">
        <v>7331</v>
      </c>
      <c r="C81" s="431">
        <v>2013.0</v>
      </c>
      <c r="D81" s="508">
        <v>41631.0</v>
      </c>
      <c r="E81" s="433" t="s">
        <v>7332</v>
      </c>
      <c r="F81" s="405" t="s">
        <v>7333</v>
      </c>
      <c r="G81" s="433" t="s">
        <v>34</v>
      </c>
      <c r="H81" s="405" t="s">
        <v>7175</v>
      </c>
      <c r="I81" s="508">
        <v>43165.0</v>
      </c>
      <c r="J81" s="433">
        <v>3.0</v>
      </c>
      <c r="K81" s="594" t="s">
        <v>344</v>
      </c>
      <c r="L81" s="405" t="s">
        <v>395</v>
      </c>
      <c r="M81" s="540">
        <f t="shared" si="2"/>
        <v>1534</v>
      </c>
      <c r="N81" s="204"/>
      <c r="O81" s="538" t="s">
        <v>386</v>
      </c>
      <c r="P81" s="343"/>
      <c r="Q81" s="343"/>
      <c r="R81" s="344"/>
      <c r="S81" s="405">
        <f>COUNTIF($L$2:$L$476,"I - Produto altamente perigoso ao meio ambiente")</f>
        <v>6</v>
      </c>
      <c r="T81" s="406">
        <f>(S81/S85)</f>
        <v>0.01336302895</v>
      </c>
      <c r="U81" s="204"/>
      <c r="V81" s="204"/>
      <c r="W81" s="204"/>
      <c r="X81" s="204"/>
      <c r="Y81" s="204"/>
      <c r="Z81" s="204"/>
    </row>
    <row r="82" ht="13.5" customHeight="1">
      <c r="A82" s="436">
        <v>8118.0</v>
      </c>
      <c r="B82" s="437" t="s">
        <v>7334</v>
      </c>
      <c r="C82" s="437">
        <v>2013.0</v>
      </c>
      <c r="D82" s="511">
        <v>41309.0</v>
      </c>
      <c r="E82" s="439" t="s">
        <v>7335</v>
      </c>
      <c r="F82" s="408" t="s">
        <v>171</v>
      </c>
      <c r="G82" s="439" t="s">
        <v>17</v>
      </c>
      <c r="H82" s="408" t="s">
        <v>2139</v>
      </c>
      <c r="I82" s="511">
        <v>43168.0</v>
      </c>
      <c r="J82" s="439">
        <v>3.0</v>
      </c>
      <c r="K82" s="588" t="s">
        <v>293</v>
      </c>
      <c r="L82" s="408" t="s">
        <v>390</v>
      </c>
      <c r="M82" s="541">
        <f t="shared" si="2"/>
        <v>1859</v>
      </c>
      <c r="N82" s="204"/>
      <c r="O82" s="407" t="s">
        <v>390</v>
      </c>
      <c r="P82" s="106"/>
      <c r="Q82" s="106"/>
      <c r="R82" s="107"/>
      <c r="S82" s="408">
        <f>COUNTIF($L$2:$L$476,"II - Produto muito perigoso ao meio ambiente")</f>
        <v>228</v>
      </c>
      <c r="T82" s="409">
        <f>(S82/S85)</f>
        <v>0.5077951002</v>
      </c>
      <c r="U82" s="204"/>
      <c r="V82" s="204"/>
      <c r="W82" s="204"/>
      <c r="X82" s="204"/>
      <c r="Y82" s="204"/>
      <c r="Z82" s="204"/>
    </row>
    <row r="83" ht="13.5" customHeight="1">
      <c r="A83" s="430">
        <v>8218.0</v>
      </c>
      <c r="B83" s="431" t="s">
        <v>7336</v>
      </c>
      <c r="C83" s="431">
        <v>2016.0</v>
      </c>
      <c r="D83" s="508">
        <v>42372.0</v>
      </c>
      <c r="E83" s="433" t="s">
        <v>7337</v>
      </c>
      <c r="F83" s="405" t="s">
        <v>7333</v>
      </c>
      <c r="G83" s="433" t="s">
        <v>707</v>
      </c>
      <c r="H83" s="405" t="s">
        <v>7175</v>
      </c>
      <c r="I83" s="508">
        <v>43168.0</v>
      </c>
      <c r="J83" s="433">
        <v>3.0</v>
      </c>
      <c r="K83" s="588" t="s">
        <v>293</v>
      </c>
      <c r="L83" s="405" t="s">
        <v>395</v>
      </c>
      <c r="M83" s="540">
        <f t="shared" si="2"/>
        <v>796</v>
      </c>
      <c r="N83" s="204"/>
      <c r="O83" s="410" t="s">
        <v>395</v>
      </c>
      <c r="P83" s="106"/>
      <c r="Q83" s="106"/>
      <c r="R83" s="107"/>
      <c r="S83" s="405">
        <f>COUNTIF($L$2:$L$476,"III - Produto perigoso ao meio ambiente")</f>
        <v>163</v>
      </c>
      <c r="T83" s="406">
        <f>(S83/S85)</f>
        <v>0.3630289532</v>
      </c>
      <c r="U83" s="204"/>
      <c r="V83" s="204"/>
      <c r="W83" s="204"/>
      <c r="X83" s="204"/>
      <c r="Y83" s="204"/>
      <c r="Z83" s="204"/>
    </row>
    <row r="84" ht="13.5" customHeight="1">
      <c r="A84" s="436">
        <v>8318.0</v>
      </c>
      <c r="B84" s="437" t="s">
        <v>7338</v>
      </c>
      <c r="C84" s="437">
        <v>2017.0</v>
      </c>
      <c r="D84" s="511">
        <v>42795.0</v>
      </c>
      <c r="E84" s="439" t="s">
        <v>7339</v>
      </c>
      <c r="F84" s="408" t="s">
        <v>4008</v>
      </c>
      <c r="G84" s="439" t="s">
        <v>725</v>
      </c>
      <c r="H84" s="408" t="s">
        <v>7297</v>
      </c>
      <c r="I84" s="511">
        <v>43168.0</v>
      </c>
      <c r="J84" s="439">
        <v>3.0</v>
      </c>
      <c r="K84" s="587" t="s">
        <v>322</v>
      </c>
      <c r="L84" s="408" t="s">
        <v>399</v>
      </c>
      <c r="M84" s="541">
        <f t="shared" si="2"/>
        <v>373</v>
      </c>
      <c r="N84" s="204"/>
      <c r="O84" s="407" t="s">
        <v>399</v>
      </c>
      <c r="P84" s="106"/>
      <c r="Q84" s="106"/>
      <c r="R84" s="107"/>
      <c r="S84" s="408">
        <f>COUNTIF($L$2:$L$476,"IV - Produto pouco perigoso ao meio ambiente")</f>
        <v>52</v>
      </c>
      <c r="T84" s="409">
        <f>(S84/S85)</f>
        <v>0.1158129176</v>
      </c>
      <c r="U84" s="204"/>
      <c r="V84" s="204"/>
      <c r="W84" s="204"/>
      <c r="X84" s="204"/>
      <c r="Y84" s="204"/>
      <c r="Z84" s="204"/>
    </row>
    <row r="85" ht="13.5" customHeight="1">
      <c r="A85" s="430">
        <v>8418.0</v>
      </c>
      <c r="B85" s="431" t="s">
        <v>7340</v>
      </c>
      <c r="C85" s="431">
        <v>2015.0</v>
      </c>
      <c r="D85" s="508">
        <v>42093.0</v>
      </c>
      <c r="E85" s="433" t="s">
        <v>7341</v>
      </c>
      <c r="F85" s="405" t="s">
        <v>1630</v>
      </c>
      <c r="G85" s="433" t="s">
        <v>712</v>
      </c>
      <c r="H85" s="405" t="s">
        <v>50</v>
      </c>
      <c r="I85" s="508">
        <v>43168.0</v>
      </c>
      <c r="J85" s="433">
        <v>3.0</v>
      </c>
      <c r="K85" s="587" t="s">
        <v>322</v>
      </c>
      <c r="L85" s="405" t="s">
        <v>395</v>
      </c>
      <c r="M85" s="540">
        <f t="shared" si="2"/>
        <v>1075</v>
      </c>
      <c r="N85" s="204"/>
      <c r="O85" s="369" t="s">
        <v>268</v>
      </c>
      <c r="P85" s="370"/>
      <c r="Q85" s="370"/>
      <c r="R85" s="371"/>
      <c r="S85" s="399">
        <f>SUM(S81:S84)</f>
        <v>449</v>
      </c>
      <c r="T85" s="400">
        <f>(S85/S85)</f>
        <v>1</v>
      </c>
      <c r="U85" s="204"/>
      <c r="V85" s="204"/>
      <c r="W85" s="204"/>
      <c r="X85" s="204"/>
      <c r="Y85" s="204"/>
      <c r="Z85" s="204"/>
    </row>
    <row r="86" ht="15.0" customHeight="1">
      <c r="A86" s="436">
        <v>8518.0</v>
      </c>
      <c r="B86" s="437" t="s">
        <v>7342</v>
      </c>
      <c r="C86" s="437">
        <v>2013.0</v>
      </c>
      <c r="D86" s="511">
        <v>41631.0</v>
      </c>
      <c r="E86" s="439" t="s">
        <v>7343</v>
      </c>
      <c r="F86" s="408" t="s">
        <v>7333</v>
      </c>
      <c r="G86" s="439" t="s">
        <v>707</v>
      </c>
      <c r="H86" s="408" t="s">
        <v>7175</v>
      </c>
      <c r="I86" s="511">
        <v>43168.0</v>
      </c>
      <c r="J86" s="439">
        <v>3.0</v>
      </c>
      <c r="K86" s="588" t="s">
        <v>293</v>
      </c>
      <c r="L86" s="408" t="s">
        <v>395</v>
      </c>
      <c r="M86" s="541">
        <f t="shared" si="2"/>
        <v>1537</v>
      </c>
      <c r="N86" s="204"/>
      <c r="O86" s="25"/>
      <c r="P86" s="25"/>
      <c r="Q86" s="25"/>
      <c r="R86" s="25"/>
      <c r="S86" s="25"/>
      <c r="T86" s="25"/>
      <c r="U86" s="204"/>
      <c r="V86" s="204"/>
      <c r="W86" s="204"/>
      <c r="X86" s="204"/>
      <c r="Y86" s="204"/>
      <c r="Z86" s="204"/>
    </row>
    <row r="87" ht="13.5" customHeight="1">
      <c r="A87" s="430">
        <v>8618.0</v>
      </c>
      <c r="B87" s="431" t="s">
        <v>7344</v>
      </c>
      <c r="C87" s="431">
        <v>2013.0</v>
      </c>
      <c r="D87" s="508">
        <v>41628.0</v>
      </c>
      <c r="E87" s="433" t="s">
        <v>7345</v>
      </c>
      <c r="F87" s="405" t="s">
        <v>171</v>
      </c>
      <c r="G87" s="433" t="s">
        <v>17</v>
      </c>
      <c r="H87" s="405" t="s">
        <v>7346</v>
      </c>
      <c r="I87" s="508">
        <v>43171.0</v>
      </c>
      <c r="J87" s="433">
        <v>3.0</v>
      </c>
      <c r="K87" s="587" t="s">
        <v>322</v>
      </c>
      <c r="L87" s="405" t="s">
        <v>390</v>
      </c>
      <c r="M87" s="540">
        <f t="shared" si="2"/>
        <v>1543</v>
      </c>
      <c r="N87" s="204"/>
      <c r="O87" s="414" t="s">
        <v>412</v>
      </c>
      <c r="P87" s="415"/>
      <c r="Q87" s="415"/>
      <c r="R87" s="416"/>
      <c r="S87" s="25"/>
      <c r="T87" s="25"/>
      <c r="U87" s="204"/>
      <c r="V87" s="204"/>
      <c r="W87" s="204"/>
      <c r="X87" s="204"/>
      <c r="Y87" s="204"/>
      <c r="Z87" s="204"/>
    </row>
    <row r="88" ht="12.75" customHeight="1">
      <c r="A88" s="436">
        <v>8718.0</v>
      </c>
      <c r="B88" s="437" t="s">
        <v>7347</v>
      </c>
      <c r="C88" s="437">
        <v>2009.0</v>
      </c>
      <c r="D88" s="511">
        <v>40085.0</v>
      </c>
      <c r="E88" s="439" t="s">
        <v>7348</v>
      </c>
      <c r="F88" s="408" t="s">
        <v>1114</v>
      </c>
      <c r="G88" s="439" t="s">
        <v>712</v>
      </c>
      <c r="H88" s="408" t="s">
        <v>7349</v>
      </c>
      <c r="I88" s="511">
        <v>43173.0</v>
      </c>
      <c r="J88" s="439">
        <v>3.0</v>
      </c>
      <c r="K88" s="588" t="s">
        <v>293</v>
      </c>
      <c r="L88" s="408" t="s">
        <v>390</v>
      </c>
      <c r="M88" s="541">
        <f t="shared" si="2"/>
        <v>3088</v>
      </c>
      <c r="N88" s="204"/>
      <c r="O88" s="417"/>
      <c r="P88" s="98"/>
      <c r="Q88" s="98"/>
      <c r="R88" s="418"/>
      <c r="S88" s="25"/>
      <c r="T88" s="25"/>
      <c r="U88" s="204"/>
      <c r="V88" s="204"/>
      <c r="W88" s="204"/>
      <c r="X88" s="204"/>
      <c r="Y88" s="204"/>
      <c r="Z88" s="204"/>
    </row>
    <row r="89" ht="13.5" customHeight="1">
      <c r="A89" s="430">
        <v>8818.0</v>
      </c>
      <c r="B89" s="431" t="s">
        <v>7350</v>
      </c>
      <c r="C89" s="431">
        <v>2015.0</v>
      </c>
      <c r="D89" s="508">
        <v>42053.0</v>
      </c>
      <c r="E89" s="433" t="s">
        <v>7351</v>
      </c>
      <c r="F89" s="405" t="s">
        <v>1509</v>
      </c>
      <c r="G89" s="433" t="s">
        <v>712</v>
      </c>
      <c r="H89" s="405" t="s">
        <v>50</v>
      </c>
      <c r="I89" s="508">
        <v>43173.0</v>
      </c>
      <c r="J89" s="433">
        <v>3.0</v>
      </c>
      <c r="K89" s="587" t="s">
        <v>322</v>
      </c>
      <c r="L89" s="405" t="s">
        <v>390</v>
      </c>
      <c r="M89" s="540">
        <f t="shared" si="2"/>
        <v>1120</v>
      </c>
      <c r="N89" s="204"/>
      <c r="O89" s="419" t="s">
        <v>423</v>
      </c>
      <c r="P89" s="420" t="s">
        <v>424</v>
      </c>
      <c r="Q89" s="421"/>
      <c r="R89" s="422"/>
      <c r="S89" s="25"/>
      <c r="T89" s="25"/>
      <c r="U89" s="204"/>
      <c r="V89" s="204"/>
      <c r="W89" s="204"/>
      <c r="X89" s="204"/>
      <c r="Y89" s="204"/>
      <c r="Z89" s="204"/>
    </row>
    <row r="90" ht="15.0" customHeight="1">
      <c r="A90" s="436">
        <v>8918.0</v>
      </c>
      <c r="B90" s="437" t="s">
        <v>7352</v>
      </c>
      <c r="C90" s="437">
        <v>2011.0</v>
      </c>
      <c r="D90" s="511">
        <v>40633.0</v>
      </c>
      <c r="E90" s="439" t="s">
        <v>7353</v>
      </c>
      <c r="F90" s="408" t="s">
        <v>723</v>
      </c>
      <c r="G90" s="439" t="s">
        <v>712</v>
      </c>
      <c r="H90" s="408" t="s">
        <v>5372</v>
      </c>
      <c r="I90" s="511">
        <v>43173.0</v>
      </c>
      <c r="J90" s="439">
        <v>3.0</v>
      </c>
      <c r="K90" s="588" t="s">
        <v>293</v>
      </c>
      <c r="L90" s="408" t="s">
        <v>390</v>
      </c>
      <c r="M90" s="541">
        <f t="shared" si="2"/>
        <v>2540</v>
      </c>
      <c r="N90" s="204"/>
      <c r="O90" s="423" t="s">
        <v>430</v>
      </c>
      <c r="P90" s="424" t="str">
        <f>AVERAGEIF(G2:G476,"PT",M2:M476)</f>
        <v>#DIV/0!</v>
      </c>
      <c r="Q90" s="379"/>
      <c r="R90" s="380"/>
      <c r="S90" s="25"/>
      <c r="T90" s="25"/>
      <c r="U90" s="204"/>
      <c r="V90" s="204"/>
      <c r="W90" s="204"/>
      <c r="X90" s="204"/>
      <c r="Y90" s="204"/>
      <c r="Z90" s="204"/>
    </row>
    <row r="91" ht="12.75" customHeight="1">
      <c r="A91" s="430">
        <v>9018.0</v>
      </c>
      <c r="B91" s="431" t="s">
        <v>7354</v>
      </c>
      <c r="C91" s="431">
        <v>2016.0</v>
      </c>
      <c r="D91" s="508">
        <v>42726.0</v>
      </c>
      <c r="E91" s="433" t="s">
        <v>7355</v>
      </c>
      <c r="F91" s="405" t="s">
        <v>7333</v>
      </c>
      <c r="G91" s="433" t="s">
        <v>707</v>
      </c>
      <c r="H91" s="405" t="s">
        <v>7175</v>
      </c>
      <c r="I91" s="508">
        <v>43173.0</v>
      </c>
      <c r="J91" s="433">
        <v>3.0</v>
      </c>
      <c r="K91" s="588" t="s">
        <v>293</v>
      </c>
      <c r="L91" s="405" t="s">
        <v>395</v>
      </c>
      <c r="M91" s="540">
        <f t="shared" si="2"/>
        <v>447</v>
      </c>
      <c r="N91" s="204"/>
      <c r="O91" s="425" t="s">
        <v>34</v>
      </c>
      <c r="P91" s="426">
        <f>AVERAGEIF(G2:G477,"PTN",M2:M477)</f>
        <v>1771.5</v>
      </c>
      <c r="Q91" s="379"/>
      <c r="R91" s="380"/>
      <c r="S91" s="25"/>
      <c r="T91" s="25"/>
      <c r="U91" s="204"/>
      <c r="V91" s="204"/>
      <c r="W91" s="204"/>
      <c r="X91" s="204"/>
      <c r="Y91" s="204"/>
      <c r="Z91" s="204"/>
    </row>
    <row r="92" ht="13.5" customHeight="1">
      <c r="A92" s="436">
        <v>9118.0</v>
      </c>
      <c r="B92" s="437" t="s">
        <v>7356</v>
      </c>
      <c r="C92" s="437">
        <v>2016.0</v>
      </c>
      <c r="D92" s="511">
        <v>42734.0</v>
      </c>
      <c r="E92" s="439" t="s">
        <v>7357</v>
      </c>
      <c r="F92" s="408" t="s">
        <v>7333</v>
      </c>
      <c r="G92" s="439" t="s">
        <v>707</v>
      </c>
      <c r="H92" s="408" t="s">
        <v>7175</v>
      </c>
      <c r="I92" s="511">
        <v>43173.0</v>
      </c>
      <c r="J92" s="439">
        <v>3.0</v>
      </c>
      <c r="K92" s="594" t="s">
        <v>344</v>
      </c>
      <c r="L92" s="408" t="s">
        <v>395</v>
      </c>
      <c r="M92" s="541">
        <f t="shared" si="2"/>
        <v>439</v>
      </c>
      <c r="N92" s="204"/>
      <c r="O92" s="423" t="s">
        <v>17</v>
      </c>
      <c r="P92" s="424">
        <f>AVERAGEIF(G2:G476,"PTE",M2:M476)</f>
        <v>1553.637306</v>
      </c>
      <c r="Q92" s="379"/>
      <c r="R92" s="380"/>
      <c r="S92" s="25"/>
      <c r="T92" s="25"/>
      <c r="U92" s="204"/>
      <c r="V92" s="204"/>
      <c r="W92" s="204"/>
      <c r="X92" s="204"/>
      <c r="Y92" s="204"/>
      <c r="Z92" s="204"/>
    </row>
    <row r="93" ht="13.5" customHeight="1">
      <c r="A93" s="430">
        <v>9218.0</v>
      </c>
      <c r="B93" s="431" t="s">
        <v>7358</v>
      </c>
      <c r="C93" s="431">
        <v>2012.0</v>
      </c>
      <c r="D93" s="508">
        <v>41022.0</v>
      </c>
      <c r="E93" s="433" t="s">
        <v>7359</v>
      </c>
      <c r="F93" s="405" t="s">
        <v>4918</v>
      </c>
      <c r="G93" s="433" t="s">
        <v>17</v>
      </c>
      <c r="H93" s="405" t="s">
        <v>753</v>
      </c>
      <c r="I93" s="508">
        <v>43174.0</v>
      </c>
      <c r="J93" s="433">
        <v>3.0</v>
      </c>
      <c r="K93" s="587" t="s">
        <v>322</v>
      </c>
      <c r="L93" s="405" t="s">
        <v>395</v>
      </c>
      <c r="M93" s="540">
        <f t="shared" si="2"/>
        <v>2152</v>
      </c>
      <c r="N93" s="204"/>
      <c r="O93" s="425" t="s">
        <v>46</v>
      </c>
      <c r="P93" s="426">
        <f>AVERAGEIF(G2:G476,"Pré-Mistura",M2:M476)</f>
        <v>1338</v>
      </c>
      <c r="Q93" s="379"/>
      <c r="R93" s="380"/>
      <c r="S93" s="25"/>
      <c r="T93" s="25"/>
      <c r="U93" s="204"/>
      <c r="V93" s="204"/>
      <c r="W93" s="204"/>
      <c r="X93" s="204"/>
      <c r="Y93" s="204"/>
      <c r="Z93" s="204"/>
    </row>
    <row r="94" ht="13.5" customHeight="1">
      <c r="A94" s="436">
        <v>9318.0</v>
      </c>
      <c r="B94" s="437" t="s">
        <v>7360</v>
      </c>
      <c r="C94" s="437">
        <v>2013.0</v>
      </c>
      <c r="D94" s="511">
        <v>41638.0</v>
      </c>
      <c r="E94" s="439" t="s">
        <v>7361</v>
      </c>
      <c r="F94" s="408" t="s">
        <v>2825</v>
      </c>
      <c r="G94" s="439" t="s">
        <v>806</v>
      </c>
      <c r="H94" s="408" t="s">
        <v>116</v>
      </c>
      <c r="I94" s="511">
        <v>43174.0</v>
      </c>
      <c r="J94" s="439">
        <v>3.0</v>
      </c>
      <c r="K94" s="587" t="s">
        <v>322</v>
      </c>
      <c r="L94" s="408" t="s">
        <v>395</v>
      </c>
      <c r="M94" s="541">
        <f t="shared" si="2"/>
        <v>1536</v>
      </c>
      <c r="N94" s="204"/>
      <c r="O94" s="423" t="s">
        <v>806</v>
      </c>
      <c r="P94" s="424">
        <f>AVERAGEIF(G2:G476,"PF",M2:M476)</f>
        <v>1766.75</v>
      </c>
      <c r="Q94" s="379"/>
      <c r="R94" s="380"/>
      <c r="S94" s="25"/>
      <c r="T94" s="25"/>
      <c r="U94" s="204"/>
      <c r="V94" s="204"/>
      <c r="W94" s="204"/>
      <c r="X94" s="204"/>
      <c r="Y94" s="204"/>
      <c r="Z94" s="204"/>
    </row>
    <row r="95" ht="12.75" customHeight="1">
      <c r="A95" s="430">
        <v>9418.0</v>
      </c>
      <c r="B95" s="431" t="s">
        <v>7362</v>
      </c>
      <c r="C95" s="431">
        <v>2014.0</v>
      </c>
      <c r="D95" s="508">
        <v>41810.0</v>
      </c>
      <c r="E95" s="433" t="s">
        <v>7363</v>
      </c>
      <c r="F95" s="405" t="s">
        <v>4929</v>
      </c>
      <c r="G95" s="433" t="s">
        <v>17</v>
      </c>
      <c r="H95" s="405" t="s">
        <v>380</v>
      </c>
      <c r="I95" s="508">
        <v>43178.0</v>
      </c>
      <c r="J95" s="433">
        <v>3.0</v>
      </c>
      <c r="K95" s="587" t="s">
        <v>322</v>
      </c>
      <c r="L95" s="405" t="s">
        <v>395</v>
      </c>
      <c r="M95" s="540">
        <f t="shared" si="2"/>
        <v>1368</v>
      </c>
      <c r="N95" s="204"/>
      <c r="O95" s="425" t="s">
        <v>707</v>
      </c>
      <c r="P95" s="426">
        <f>AVERAGEIF(G2:G476,"PFN",M2:M476)</f>
        <v>804.75</v>
      </c>
      <c r="Q95" s="379"/>
      <c r="R95" s="380"/>
      <c r="S95" s="25"/>
      <c r="T95" s="25"/>
      <c r="U95" s="204"/>
      <c r="V95" s="204"/>
      <c r="W95" s="204"/>
      <c r="X95" s="204"/>
      <c r="Y95" s="204"/>
      <c r="Z95" s="204"/>
    </row>
    <row r="96" ht="12.75" customHeight="1">
      <c r="A96" s="436">
        <v>9518.0</v>
      </c>
      <c r="B96" s="437" t="s">
        <v>7364</v>
      </c>
      <c r="C96" s="437">
        <v>2011.0</v>
      </c>
      <c r="D96" s="511">
        <v>40632.0</v>
      </c>
      <c r="E96" s="439" t="s">
        <v>7365</v>
      </c>
      <c r="F96" s="408" t="s">
        <v>4918</v>
      </c>
      <c r="G96" s="439" t="s">
        <v>17</v>
      </c>
      <c r="H96" s="408" t="s">
        <v>7158</v>
      </c>
      <c r="I96" s="511">
        <v>43179.0</v>
      </c>
      <c r="J96" s="439">
        <v>3.0</v>
      </c>
      <c r="K96" s="587" t="s">
        <v>322</v>
      </c>
      <c r="L96" s="408" t="s">
        <v>395</v>
      </c>
      <c r="M96" s="541">
        <f t="shared" si="2"/>
        <v>2547</v>
      </c>
      <c r="N96" s="204"/>
      <c r="O96" s="423" t="s">
        <v>712</v>
      </c>
      <c r="P96" s="424">
        <f>AVERAGEIF(G2:G476,"PF/PTE",M2:M476)</f>
        <v>1924.391892</v>
      </c>
      <c r="Q96" s="379"/>
      <c r="R96" s="380"/>
      <c r="S96" s="25"/>
      <c r="T96" s="25"/>
      <c r="U96" s="204"/>
      <c r="V96" s="204"/>
      <c r="W96" s="204"/>
      <c r="X96" s="204"/>
      <c r="Y96" s="204"/>
      <c r="Z96" s="204"/>
    </row>
    <row r="97" ht="12.75" customHeight="1">
      <c r="A97" s="430">
        <v>9618.0</v>
      </c>
      <c r="B97" s="431" t="s">
        <v>7366</v>
      </c>
      <c r="C97" s="431">
        <v>2013.0</v>
      </c>
      <c r="D97" s="508">
        <v>41355.0</v>
      </c>
      <c r="E97" s="433" t="s">
        <v>7367</v>
      </c>
      <c r="F97" s="405" t="s">
        <v>5667</v>
      </c>
      <c r="G97" s="433" t="s">
        <v>806</v>
      </c>
      <c r="H97" s="405" t="s">
        <v>4739</v>
      </c>
      <c r="I97" s="508">
        <v>43179.0</v>
      </c>
      <c r="J97" s="433">
        <v>3.0</v>
      </c>
      <c r="K97" s="589" t="s">
        <v>309</v>
      </c>
      <c r="L97" s="405" t="s">
        <v>390</v>
      </c>
      <c r="M97" s="540">
        <f t="shared" si="2"/>
        <v>1824</v>
      </c>
      <c r="N97" s="204"/>
      <c r="O97" s="425" t="s">
        <v>725</v>
      </c>
      <c r="P97" s="426">
        <f>AVERAGEIF(G2:G476,"Bio",M2:M476)</f>
        <v>481.6857143</v>
      </c>
      <c r="Q97" s="379"/>
      <c r="R97" s="380"/>
      <c r="S97" s="25"/>
      <c r="T97" s="25"/>
      <c r="U97" s="204"/>
      <c r="V97" s="204"/>
      <c r="W97" s="204"/>
      <c r="X97" s="204"/>
      <c r="Y97" s="204"/>
      <c r="Z97" s="204"/>
    </row>
    <row r="98" ht="12.75" customHeight="1">
      <c r="A98" s="436">
        <v>9718.0</v>
      </c>
      <c r="B98" s="437" t="s">
        <v>7368</v>
      </c>
      <c r="C98" s="437">
        <v>2014.0</v>
      </c>
      <c r="D98" s="511">
        <v>41927.0</v>
      </c>
      <c r="E98" s="439" t="s">
        <v>7369</v>
      </c>
      <c r="F98" s="408" t="s">
        <v>7370</v>
      </c>
      <c r="G98" s="439" t="s">
        <v>806</v>
      </c>
      <c r="H98" s="408" t="s">
        <v>4149</v>
      </c>
      <c r="I98" s="511">
        <v>43179.0</v>
      </c>
      <c r="J98" s="439">
        <v>3.0</v>
      </c>
      <c r="K98" s="587" t="s">
        <v>322</v>
      </c>
      <c r="L98" s="408" t="s">
        <v>390</v>
      </c>
      <c r="M98" s="541">
        <f t="shared" si="2"/>
        <v>1252</v>
      </c>
      <c r="N98" s="204"/>
      <c r="O98" s="423" t="s">
        <v>729</v>
      </c>
      <c r="P98" s="424">
        <f>AVERAGEIF(G2:G476,"Bio/Org",M2:M476)</f>
        <v>254.7647059</v>
      </c>
      <c r="Q98" s="379"/>
      <c r="R98" s="380"/>
      <c r="S98" s="25"/>
      <c r="T98" s="25"/>
      <c r="U98" s="204"/>
      <c r="V98" s="204"/>
      <c r="W98" s="204"/>
      <c r="X98" s="204"/>
      <c r="Y98" s="204"/>
      <c r="Z98" s="204"/>
    </row>
    <row r="99" ht="12.75" customHeight="1">
      <c r="A99" s="430">
        <v>9818.0</v>
      </c>
      <c r="B99" s="431" t="s">
        <v>7371</v>
      </c>
      <c r="C99" s="431">
        <v>2014.0</v>
      </c>
      <c r="D99" s="508">
        <v>41968.0</v>
      </c>
      <c r="E99" s="433" t="s">
        <v>7372</v>
      </c>
      <c r="F99" s="405" t="s">
        <v>7370</v>
      </c>
      <c r="G99" s="433" t="s">
        <v>806</v>
      </c>
      <c r="H99" s="405" t="s">
        <v>4149</v>
      </c>
      <c r="I99" s="508">
        <v>43179.0</v>
      </c>
      <c r="J99" s="433">
        <v>3.0</v>
      </c>
      <c r="K99" s="587" t="s">
        <v>322</v>
      </c>
      <c r="L99" s="405" t="s">
        <v>390</v>
      </c>
      <c r="M99" s="540">
        <f t="shared" si="2"/>
        <v>1211</v>
      </c>
      <c r="N99" s="204"/>
      <c r="O99" s="427" t="s">
        <v>435</v>
      </c>
      <c r="P99" s="428">
        <f>AVERAGE(M2:M494)</f>
        <v>1559.229399</v>
      </c>
      <c r="Q99" s="429"/>
      <c r="R99" s="329"/>
      <c r="S99" s="25"/>
      <c r="T99" s="25"/>
      <c r="U99" s="204"/>
      <c r="V99" s="204"/>
      <c r="W99" s="204"/>
      <c r="X99" s="204"/>
      <c r="Y99" s="204"/>
      <c r="Z99" s="204"/>
    </row>
    <row r="100" ht="12.75" customHeight="1">
      <c r="A100" s="436">
        <v>9918.0</v>
      </c>
      <c r="B100" s="437" t="s">
        <v>7373</v>
      </c>
      <c r="C100" s="437">
        <v>2014.0</v>
      </c>
      <c r="D100" s="511">
        <v>41968.0</v>
      </c>
      <c r="E100" s="439" t="s">
        <v>7374</v>
      </c>
      <c r="F100" s="408" t="s">
        <v>7370</v>
      </c>
      <c r="G100" s="439" t="s">
        <v>806</v>
      </c>
      <c r="H100" s="408" t="s">
        <v>4149</v>
      </c>
      <c r="I100" s="511">
        <v>43179.0</v>
      </c>
      <c r="J100" s="439">
        <v>3.0</v>
      </c>
      <c r="K100" s="587" t="s">
        <v>322</v>
      </c>
      <c r="L100" s="408" t="s">
        <v>390</v>
      </c>
      <c r="M100" s="541">
        <f t="shared" si="2"/>
        <v>1211</v>
      </c>
      <c r="N100" s="204"/>
      <c r="O100" s="204"/>
      <c r="P100" s="204"/>
      <c r="Q100" s="204"/>
      <c r="R100" s="204"/>
      <c r="S100" s="204"/>
      <c r="T100" s="204"/>
      <c r="U100" s="204"/>
      <c r="V100" s="204"/>
      <c r="W100" s="204"/>
      <c r="X100" s="204"/>
      <c r="Y100" s="204"/>
      <c r="Z100" s="204"/>
    </row>
    <row r="101" ht="12.75" customHeight="1">
      <c r="A101" s="430">
        <v>10018.0</v>
      </c>
      <c r="B101" s="431" t="s">
        <v>7375</v>
      </c>
      <c r="C101" s="431">
        <v>2011.0</v>
      </c>
      <c r="D101" s="508">
        <v>40751.0</v>
      </c>
      <c r="E101" s="433" t="s">
        <v>7376</v>
      </c>
      <c r="F101" s="405" t="s">
        <v>1509</v>
      </c>
      <c r="G101" s="433" t="s">
        <v>712</v>
      </c>
      <c r="H101" s="405" t="s">
        <v>130</v>
      </c>
      <c r="I101" s="508">
        <v>43179.0</v>
      </c>
      <c r="J101" s="433">
        <v>3.0</v>
      </c>
      <c r="K101" s="587" t="s">
        <v>322</v>
      </c>
      <c r="L101" s="405" t="s">
        <v>390</v>
      </c>
      <c r="M101" s="540">
        <f t="shared" si="2"/>
        <v>2428</v>
      </c>
      <c r="N101" s="204"/>
      <c r="O101" s="204"/>
      <c r="P101" s="204"/>
      <c r="Q101" s="204"/>
      <c r="R101" s="204"/>
      <c r="S101" s="204"/>
      <c r="T101" s="204"/>
      <c r="U101" s="204"/>
      <c r="V101" s="204"/>
      <c r="W101" s="204"/>
      <c r="X101" s="204"/>
      <c r="Y101" s="204"/>
      <c r="Z101" s="204"/>
    </row>
    <row r="102" ht="12.75" customHeight="1">
      <c r="A102" s="436">
        <v>10118.0</v>
      </c>
      <c r="B102" s="437" t="s">
        <v>7377</v>
      </c>
      <c r="C102" s="437">
        <v>2011.0</v>
      </c>
      <c r="D102" s="511">
        <v>40751.0</v>
      </c>
      <c r="E102" s="439" t="s">
        <v>7378</v>
      </c>
      <c r="F102" s="408" t="s">
        <v>1549</v>
      </c>
      <c r="G102" s="439" t="s">
        <v>17</v>
      </c>
      <c r="H102" s="408" t="s">
        <v>1043</v>
      </c>
      <c r="I102" s="511">
        <v>43180.0</v>
      </c>
      <c r="J102" s="439">
        <v>3.0</v>
      </c>
      <c r="K102" s="588" t="s">
        <v>293</v>
      </c>
      <c r="L102" s="408" t="s">
        <v>390</v>
      </c>
      <c r="M102" s="541">
        <f t="shared" si="2"/>
        <v>2429</v>
      </c>
      <c r="N102" s="204"/>
      <c r="O102" s="204"/>
      <c r="P102" s="204"/>
      <c r="Q102" s="204"/>
      <c r="R102" s="204"/>
      <c r="S102" s="204"/>
      <c r="T102" s="204"/>
      <c r="U102" s="204"/>
      <c r="V102" s="204"/>
      <c r="W102" s="204"/>
      <c r="X102" s="204"/>
      <c r="Y102" s="204"/>
      <c r="Z102" s="204"/>
    </row>
    <row r="103" ht="12.75" customHeight="1">
      <c r="A103" s="430">
        <v>10218.0</v>
      </c>
      <c r="B103" s="431" t="s">
        <v>7379</v>
      </c>
      <c r="C103" s="431">
        <v>2015.0</v>
      </c>
      <c r="D103" s="508">
        <v>42226.0</v>
      </c>
      <c r="E103" s="433" t="s">
        <v>7380</v>
      </c>
      <c r="F103" s="405" t="s">
        <v>1549</v>
      </c>
      <c r="G103" s="433" t="s">
        <v>17</v>
      </c>
      <c r="H103" s="405" t="s">
        <v>50</v>
      </c>
      <c r="I103" s="508">
        <v>43180.0</v>
      </c>
      <c r="J103" s="433">
        <v>3.0</v>
      </c>
      <c r="K103" s="588" t="s">
        <v>293</v>
      </c>
      <c r="L103" s="405" t="s">
        <v>390</v>
      </c>
      <c r="M103" s="540">
        <f t="shared" si="2"/>
        <v>954</v>
      </c>
      <c r="N103" s="204"/>
      <c r="O103" s="204"/>
      <c r="P103" s="204"/>
      <c r="Q103" s="204"/>
      <c r="R103" s="204"/>
      <c r="S103" s="204"/>
      <c r="T103" s="204"/>
      <c r="U103" s="204"/>
      <c r="V103" s="204"/>
      <c r="W103" s="204"/>
      <c r="X103" s="204"/>
      <c r="Y103" s="204"/>
      <c r="Z103" s="204"/>
    </row>
    <row r="104" ht="12.75" customHeight="1">
      <c r="A104" s="436">
        <v>10318.0</v>
      </c>
      <c r="B104" s="437" t="s">
        <v>7381</v>
      </c>
      <c r="C104" s="437">
        <v>2010.0</v>
      </c>
      <c r="D104" s="511">
        <v>40539.0</v>
      </c>
      <c r="E104" s="439" t="s">
        <v>7382</v>
      </c>
      <c r="F104" s="408" t="s">
        <v>4918</v>
      </c>
      <c r="G104" s="439" t="s">
        <v>17</v>
      </c>
      <c r="H104" s="408" t="s">
        <v>130</v>
      </c>
      <c r="I104" s="511">
        <v>43180.0</v>
      </c>
      <c r="J104" s="439">
        <v>3.0</v>
      </c>
      <c r="K104" s="587" t="s">
        <v>322</v>
      </c>
      <c r="L104" s="408" t="s">
        <v>395</v>
      </c>
      <c r="M104" s="541">
        <f t="shared" si="2"/>
        <v>2641</v>
      </c>
      <c r="N104" s="204"/>
      <c r="O104" s="204"/>
      <c r="P104" s="204"/>
      <c r="Q104" s="204"/>
      <c r="R104" s="204"/>
      <c r="S104" s="204"/>
      <c r="T104" s="204"/>
      <c r="U104" s="204"/>
      <c r="V104" s="204"/>
      <c r="W104" s="204"/>
      <c r="X104" s="204"/>
      <c r="Y104" s="204"/>
      <c r="Z104" s="204"/>
    </row>
    <row r="105" ht="12.75" customHeight="1">
      <c r="A105" s="430">
        <v>10418.0</v>
      </c>
      <c r="B105" s="431" t="s">
        <v>7383</v>
      </c>
      <c r="C105" s="431">
        <v>2015.0</v>
      </c>
      <c r="D105" s="508">
        <v>42228.0</v>
      </c>
      <c r="E105" s="433" t="s">
        <v>7384</v>
      </c>
      <c r="F105" s="405" t="s">
        <v>4918</v>
      </c>
      <c r="G105" s="433" t="s">
        <v>17</v>
      </c>
      <c r="H105" s="405" t="s">
        <v>7175</v>
      </c>
      <c r="I105" s="508">
        <v>43180.0</v>
      </c>
      <c r="J105" s="433">
        <v>3.0</v>
      </c>
      <c r="K105" s="587" t="s">
        <v>322</v>
      </c>
      <c r="L105" s="405" t="s">
        <v>395</v>
      </c>
      <c r="M105" s="540">
        <f t="shared" si="2"/>
        <v>952</v>
      </c>
      <c r="N105" s="204"/>
      <c r="O105" s="204"/>
      <c r="P105" s="204"/>
      <c r="Q105" s="204"/>
      <c r="R105" s="204"/>
      <c r="S105" s="204"/>
      <c r="T105" s="204"/>
      <c r="U105" s="204"/>
      <c r="V105" s="204"/>
      <c r="W105" s="204"/>
      <c r="X105" s="204"/>
      <c r="Y105" s="204"/>
      <c r="Z105" s="204"/>
    </row>
    <row r="106" ht="12.75" customHeight="1">
      <c r="A106" s="436">
        <v>10518.0</v>
      </c>
      <c r="B106" s="437" t="s">
        <v>7385</v>
      </c>
      <c r="C106" s="437">
        <v>2015.0</v>
      </c>
      <c r="D106" s="511">
        <v>42275.0</v>
      </c>
      <c r="E106" s="439" t="s">
        <v>7386</v>
      </c>
      <c r="F106" s="408" t="s">
        <v>1549</v>
      </c>
      <c r="G106" s="439" t="s">
        <v>17</v>
      </c>
      <c r="H106" s="408" t="s">
        <v>7175</v>
      </c>
      <c r="I106" s="511">
        <v>43180.0</v>
      </c>
      <c r="J106" s="439">
        <v>3.0</v>
      </c>
      <c r="K106" s="588" t="s">
        <v>293</v>
      </c>
      <c r="L106" s="408" t="s">
        <v>390</v>
      </c>
      <c r="M106" s="541">
        <f t="shared" si="2"/>
        <v>905</v>
      </c>
      <c r="N106" s="204"/>
      <c r="O106" s="204"/>
      <c r="P106" s="204"/>
      <c r="Q106" s="204"/>
      <c r="R106" s="204"/>
      <c r="S106" s="204"/>
      <c r="T106" s="204"/>
      <c r="U106" s="204"/>
      <c r="V106" s="204"/>
      <c r="W106" s="204"/>
      <c r="X106" s="204"/>
      <c r="Y106" s="204"/>
      <c r="Z106" s="204"/>
    </row>
    <row r="107" ht="12.75" customHeight="1">
      <c r="A107" s="430">
        <v>10618.0</v>
      </c>
      <c r="B107" s="431" t="s">
        <v>7387</v>
      </c>
      <c r="C107" s="431">
        <v>2013.0</v>
      </c>
      <c r="D107" s="508">
        <v>41334.0</v>
      </c>
      <c r="E107" s="433" t="s">
        <v>7388</v>
      </c>
      <c r="F107" s="405" t="s">
        <v>44</v>
      </c>
      <c r="G107" s="433" t="s">
        <v>17</v>
      </c>
      <c r="H107" s="405" t="s">
        <v>7389</v>
      </c>
      <c r="I107" s="508">
        <v>43180.0</v>
      </c>
      <c r="J107" s="433">
        <v>3.0</v>
      </c>
      <c r="K107" s="588" t="s">
        <v>293</v>
      </c>
      <c r="L107" s="405" t="s">
        <v>395</v>
      </c>
      <c r="M107" s="540">
        <f t="shared" si="2"/>
        <v>1846</v>
      </c>
      <c r="N107" s="204"/>
      <c r="O107" s="204"/>
      <c r="P107" s="204"/>
      <c r="Q107" s="204"/>
      <c r="R107" s="204"/>
      <c r="S107" s="204"/>
      <c r="T107" s="204"/>
      <c r="U107" s="204"/>
      <c r="V107" s="204"/>
      <c r="W107" s="204"/>
      <c r="X107" s="204"/>
      <c r="Y107" s="204"/>
      <c r="Z107" s="204"/>
    </row>
    <row r="108" ht="12.75" customHeight="1">
      <c r="A108" s="436">
        <v>10718.0</v>
      </c>
      <c r="B108" s="437" t="s">
        <v>7390</v>
      </c>
      <c r="C108" s="437">
        <v>2012.0</v>
      </c>
      <c r="D108" s="511">
        <v>41124.0</v>
      </c>
      <c r="E108" s="439" t="s">
        <v>7391</v>
      </c>
      <c r="F108" s="408" t="s">
        <v>1369</v>
      </c>
      <c r="G108" s="439" t="s">
        <v>17</v>
      </c>
      <c r="H108" s="408" t="s">
        <v>7175</v>
      </c>
      <c r="I108" s="511">
        <v>43181.0</v>
      </c>
      <c r="J108" s="439">
        <v>3.0</v>
      </c>
      <c r="K108" s="587" t="s">
        <v>322</v>
      </c>
      <c r="L108" s="408" t="s">
        <v>390</v>
      </c>
      <c r="M108" s="541">
        <f t="shared" si="2"/>
        <v>2057</v>
      </c>
      <c r="N108" s="204"/>
      <c r="O108" s="204"/>
      <c r="P108" s="204"/>
      <c r="Q108" s="204"/>
      <c r="R108" s="204"/>
      <c r="S108" s="204"/>
      <c r="T108" s="204"/>
      <c r="U108" s="204"/>
      <c r="V108" s="204"/>
      <c r="W108" s="204"/>
      <c r="X108" s="204"/>
      <c r="Y108" s="204"/>
      <c r="Z108" s="204"/>
    </row>
    <row r="109" ht="12.75" customHeight="1">
      <c r="A109" s="430">
        <v>10818.0</v>
      </c>
      <c r="B109" s="431" t="s">
        <v>7392</v>
      </c>
      <c r="C109" s="431">
        <v>2014.0</v>
      </c>
      <c r="D109" s="508">
        <v>41681.0</v>
      </c>
      <c r="E109" s="433" t="s">
        <v>7393</v>
      </c>
      <c r="F109" s="405" t="s">
        <v>1630</v>
      </c>
      <c r="G109" s="433" t="s">
        <v>712</v>
      </c>
      <c r="H109" s="405" t="s">
        <v>380</v>
      </c>
      <c r="I109" s="508">
        <v>43185.0</v>
      </c>
      <c r="J109" s="433">
        <v>3.0</v>
      </c>
      <c r="K109" s="587" t="s">
        <v>322</v>
      </c>
      <c r="L109" s="405" t="s">
        <v>395</v>
      </c>
      <c r="M109" s="540">
        <f t="shared" si="2"/>
        <v>1504</v>
      </c>
      <c r="N109" s="204"/>
      <c r="O109" s="204"/>
      <c r="P109" s="204"/>
      <c r="Q109" s="204"/>
      <c r="R109" s="204"/>
      <c r="S109" s="204"/>
      <c r="T109" s="204"/>
      <c r="U109" s="204"/>
      <c r="V109" s="204"/>
      <c r="W109" s="204"/>
      <c r="X109" s="204"/>
      <c r="Y109" s="204"/>
      <c r="Z109" s="204"/>
    </row>
    <row r="110" ht="12.75" customHeight="1">
      <c r="A110" s="436">
        <v>10918.0</v>
      </c>
      <c r="B110" s="437" t="s">
        <v>7394</v>
      </c>
      <c r="C110" s="437">
        <v>2011.0</v>
      </c>
      <c r="D110" s="511">
        <v>40731.0</v>
      </c>
      <c r="E110" s="439" t="s">
        <v>7395</v>
      </c>
      <c r="F110" s="408" t="s">
        <v>7396</v>
      </c>
      <c r="G110" s="439" t="s">
        <v>712</v>
      </c>
      <c r="H110" s="408" t="s">
        <v>5372</v>
      </c>
      <c r="I110" s="511">
        <v>43185.0</v>
      </c>
      <c r="J110" s="439">
        <v>3.0</v>
      </c>
      <c r="K110" s="588" t="s">
        <v>293</v>
      </c>
      <c r="L110" s="408" t="s">
        <v>390</v>
      </c>
      <c r="M110" s="541">
        <f t="shared" si="2"/>
        <v>2454</v>
      </c>
      <c r="N110" s="204"/>
      <c r="O110" s="204"/>
      <c r="P110" s="204"/>
      <c r="Q110" s="204"/>
      <c r="R110" s="204"/>
      <c r="S110" s="204"/>
      <c r="T110" s="204"/>
      <c r="U110" s="204"/>
      <c r="V110" s="204"/>
      <c r="W110" s="204"/>
      <c r="X110" s="204"/>
      <c r="Y110" s="204"/>
      <c r="Z110" s="204"/>
    </row>
    <row r="111" ht="12.75" customHeight="1">
      <c r="A111" s="430">
        <v>11018.0</v>
      </c>
      <c r="B111" s="431" t="s">
        <v>7397</v>
      </c>
      <c r="C111" s="431">
        <v>2015.0</v>
      </c>
      <c r="D111" s="508">
        <v>42143.0</v>
      </c>
      <c r="E111" s="433" t="s">
        <v>7398</v>
      </c>
      <c r="F111" s="405" t="s">
        <v>171</v>
      </c>
      <c r="G111" s="433" t="s">
        <v>712</v>
      </c>
      <c r="H111" s="405" t="s">
        <v>380</v>
      </c>
      <c r="I111" s="508">
        <v>43186.0</v>
      </c>
      <c r="J111" s="433">
        <v>3.0</v>
      </c>
      <c r="K111" s="587" t="s">
        <v>322</v>
      </c>
      <c r="L111" s="405" t="s">
        <v>390</v>
      </c>
      <c r="M111" s="540">
        <f t="shared" si="2"/>
        <v>1043</v>
      </c>
      <c r="N111" s="204"/>
      <c r="O111" s="204"/>
      <c r="P111" s="204"/>
      <c r="Q111" s="204"/>
      <c r="R111" s="204"/>
      <c r="S111" s="204"/>
      <c r="T111" s="204"/>
      <c r="U111" s="204"/>
      <c r="V111" s="204"/>
      <c r="W111" s="204"/>
      <c r="X111" s="204"/>
      <c r="Y111" s="204"/>
      <c r="Z111" s="204"/>
    </row>
    <row r="112" ht="12.75" customHeight="1">
      <c r="A112" s="436">
        <v>11118.0</v>
      </c>
      <c r="B112" s="437" t="s">
        <v>7399</v>
      </c>
      <c r="C112" s="437">
        <v>2008.0</v>
      </c>
      <c r="D112" s="511">
        <v>39736.0</v>
      </c>
      <c r="E112" s="439" t="s">
        <v>7400</v>
      </c>
      <c r="F112" s="408" t="s">
        <v>7401</v>
      </c>
      <c r="G112" s="439" t="s">
        <v>806</v>
      </c>
      <c r="H112" s="408" t="s">
        <v>7402</v>
      </c>
      <c r="I112" s="511">
        <v>43186.0</v>
      </c>
      <c r="J112" s="439">
        <v>3.0</v>
      </c>
      <c r="K112" s="587" t="s">
        <v>322</v>
      </c>
      <c r="L112" s="408" t="s">
        <v>395</v>
      </c>
      <c r="M112" s="541">
        <f t="shared" si="2"/>
        <v>3450</v>
      </c>
      <c r="N112" s="204"/>
      <c r="O112" s="204"/>
      <c r="P112" s="204"/>
      <c r="Q112" s="204"/>
      <c r="R112" s="204"/>
      <c r="S112" s="204"/>
      <c r="T112" s="204"/>
      <c r="U112" s="204"/>
      <c r="V112" s="204"/>
      <c r="W112" s="204"/>
      <c r="X112" s="204"/>
      <c r="Y112" s="204"/>
      <c r="Z112" s="204"/>
    </row>
    <row r="113" ht="12.75" customHeight="1">
      <c r="A113" s="430">
        <v>11218.0</v>
      </c>
      <c r="B113" s="431" t="s">
        <v>7403</v>
      </c>
      <c r="C113" s="431">
        <v>2013.0</v>
      </c>
      <c r="D113" s="508">
        <v>41543.0</v>
      </c>
      <c r="E113" s="433" t="s">
        <v>7404</v>
      </c>
      <c r="F113" s="405" t="s">
        <v>7405</v>
      </c>
      <c r="G113" s="433" t="s">
        <v>806</v>
      </c>
      <c r="H113" s="405" t="s">
        <v>4149</v>
      </c>
      <c r="I113" s="508">
        <v>43188.0</v>
      </c>
      <c r="J113" s="433">
        <v>3.0</v>
      </c>
      <c r="K113" s="594" t="s">
        <v>344</v>
      </c>
      <c r="L113" s="405" t="s">
        <v>390</v>
      </c>
      <c r="M113" s="540">
        <f t="shared" si="2"/>
        <v>1645</v>
      </c>
      <c r="N113" s="204"/>
      <c r="O113" s="204"/>
      <c r="P113" s="204"/>
      <c r="Q113" s="204"/>
      <c r="R113" s="204"/>
      <c r="S113" s="204"/>
      <c r="T113" s="204"/>
      <c r="U113" s="204"/>
      <c r="V113" s="204"/>
      <c r="W113" s="204"/>
      <c r="X113" s="204"/>
      <c r="Y113" s="204"/>
      <c r="Z113" s="204"/>
    </row>
    <row r="114" ht="12.75" customHeight="1">
      <c r="A114" s="436">
        <v>11318.0</v>
      </c>
      <c r="B114" s="437" t="s">
        <v>7406</v>
      </c>
      <c r="C114" s="437">
        <v>2013.0</v>
      </c>
      <c r="D114" s="511">
        <v>41558.0</v>
      </c>
      <c r="E114" s="439" t="s">
        <v>7407</v>
      </c>
      <c r="F114" s="408" t="s">
        <v>7405</v>
      </c>
      <c r="G114" s="439" t="s">
        <v>806</v>
      </c>
      <c r="H114" s="408" t="s">
        <v>4149</v>
      </c>
      <c r="I114" s="511">
        <v>43188.0</v>
      </c>
      <c r="J114" s="439">
        <v>3.0</v>
      </c>
      <c r="K114" s="594" t="s">
        <v>344</v>
      </c>
      <c r="L114" s="408" t="s">
        <v>390</v>
      </c>
      <c r="M114" s="541">
        <f t="shared" si="2"/>
        <v>1630</v>
      </c>
      <c r="N114" s="204"/>
      <c r="O114" s="204"/>
      <c r="P114" s="204"/>
      <c r="Q114" s="204"/>
      <c r="R114" s="204"/>
      <c r="S114" s="204"/>
      <c r="T114" s="204"/>
      <c r="U114" s="204"/>
      <c r="V114" s="204"/>
      <c r="W114" s="204"/>
      <c r="X114" s="204"/>
      <c r="Y114" s="204"/>
      <c r="Z114" s="204"/>
    </row>
    <row r="115" ht="12.75" customHeight="1">
      <c r="A115" s="430">
        <v>11418.0</v>
      </c>
      <c r="B115" s="431" t="s">
        <v>7408</v>
      </c>
      <c r="C115" s="431">
        <v>2013.0</v>
      </c>
      <c r="D115" s="508">
        <v>41558.0</v>
      </c>
      <c r="E115" s="433" t="s">
        <v>7409</v>
      </c>
      <c r="F115" s="405" t="s">
        <v>7405</v>
      </c>
      <c r="G115" s="433" t="s">
        <v>806</v>
      </c>
      <c r="H115" s="405" t="s">
        <v>4149</v>
      </c>
      <c r="I115" s="508">
        <v>43188.0</v>
      </c>
      <c r="J115" s="433">
        <v>3.0</v>
      </c>
      <c r="K115" s="594" t="s">
        <v>344</v>
      </c>
      <c r="L115" s="405" t="s">
        <v>390</v>
      </c>
      <c r="M115" s="540">
        <f t="shared" si="2"/>
        <v>1630</v>
      </c>
      <c r="N115" s="204"/>
      <c r="O115" s="204"/>
      <c r="P115" s="204"/>
      <c r="Q115" s="204"/>
      <c r="R115" s="204"/>
      <c r="S115" s="204"/>
      <c r="T115" s="204"/>
      <c r="U115" s="204"/>
      <c r="V115" s="204"/>
      <c r="W115" s="204"/>
      <c r="X115" s="204"/>
      <c r="Y115" s="204"/>
      <c r="Z115" s="204"/>
    </row>
    <row r="116" ht="12.75" customHeight="1">
      <c r="A116" s="436">
        <v>11518.0</v>
      </c>
      <c r="B116" s="437" t="s">
        <v>7410</v>
      </c>
      <c r="C116" s="437">
        <v>2009.0</v>
      </c>
      <c r="D116" s="511">
        <v>40133.0</v>
      </c>
      <c r="E116" s="439" t="s">
        <v>7411</v>
      </c>
      <c r="F116" s="408" t="s">
        <v>7412</v>
      </c>
      <c r="G116" s="439" t="s">
        <v>17</v>
      </c>
      <c r="H116" s="408" t="s">
        <v>7349</v>
      </c>
      <c r="I116" s="511">
        <v>43188.0</v>
      </c>
      <c r="J116" s="439">
        <v>3.0</v>
      </c>
      <c r="K116" s="587" t="s">
        <v>322</v>
      </c>
      <c r="L116" s="408" t="s">
        <v>395</v>
      </c>
      <c r="M116" s="541">
        <f t="shared" si="2"/>
        <v>3055</v>
      </c>
      <c r="N116" s="204"/>
      <c r="O116" s="204"/>
      <c r="P116" s="204"/>
      <c r="Q116" s="204"/>
      <c r="R116" s="204"/>
      <c r="S116" s="204"/>
      <c r="T116" s="204"/>
      <c r="U116" s="204"/>
      <c r="V116" s="204"/>
      <c r="W116" s="204"/>
      <c r="X116" s="204"/>
      <c r="Y116" s="204"/>
      <c r="Z116" s="204"/>
    </row>
    <row r="117" ht="12.75" customHeight="1">
      <c r="A117" s="430">
        <v>11618.0</v>
      </c>
      <c r="B117" s="431" t="s">
        <v>7413</v>
      </c>
      <c r="C117" s="431">
        <v>2011.0</v>
      </c>
      <c r="D117" s="508">
        <v>40645.0</v>
      </c>
      <c r="E117" s="433" t="s">
        <v>7414</v>
      </c>
      <c r="F117" s="405" t="s">
        <v>1307</v>
      </c>
      <c r="G117" s="433" t="s">
        <v>712</v>
      </c>
      <c r="H117" s="405" t="s">
        <v>50</v>
      </c>
      <c r="I117" s="508">
        <v>43195.0</v>
      </c>
      <c r="J117" s="433">
        <v>4.0</v>
      </c>
      <c r="K117" s="594" t="s">
        <v>344</v>
      </c>
      <c r="L117" s="405" t="s">
        <v>395</v>
      </c>
      <c r="M117" s="540">
        <f t="shared" si="2"/>
        <v>2550</v>
      </c>
      <c r="N117" s="204"/>
      <c r="O117" s="204"/>
      <c r="P117" s="204"/>
      <c r="Q117" s="204"/>
      <c r="R117" s="204"/>
      <c r="S117" s="204"/>
      <c r="T117" s="204"/>
      <c r="U117" s="204"/>
      <c r="V117" s="204"/>
      <c r="W117" s="204"/>
      <c r="X117" s="204"/>
      <c r="Y117" s="204"/>
      <c r="Z117" s="204"/>
    </row>
    <row r="118" ht="12.75" customHeight="1">
      <c r="A118" s="436">
        <v>11718.0</v>
      </c>
      <c r="B118" s="437" t="s">
        <v>7415</v>
      </c>
      <c r="C118" s="437">
        <v>2012.0</v>
      </c>
      <c r="D118" s="511">
        <v>40996.0</v>
      </c>
      <c r="E118" s="439" t="s">
        <v>7416</v>
      </c>
      <c r="F118" s="408" t="s">
        <v>7417</v>
      </c>
      <c r="G118" s="439" t="s">
        <v>806</v>
      </c>
      <c r="H118" s="408" t="s">
        <v>4149</v>
      </c>
      <c r="I118" s="511">
        <v>43195.0</v>
      </c>
      <c r="J118" s="439">
        <v>4.0</v>
      </c>
      <c r="K118" s="587" t="s">
        <v>322</v>
      </c>
      <c r="L118" s="408" t="s">
        <v>395</v>
      </c>
      <c r="M118" s="541">
        <f t="shared" si="2"/>
        <v>2199</v>
      </c>
      <c r="N118" s="204"/>
      <c r="O118" s="204"/>
      <c r="P118" s="204"/>
      <c r="Q118" s="204"/>
      <c r="R118" s="204"/>
      <c r="S118" s="204"/>
      <c r="T118" s="204"/>
      <c r="U118" s="204"/>
      <c r="V118" s="204"/>
      <c r="W118" s="204"/>
      <c r="X118" s="204"/>
      <c r="Y118" s="204"/>
      <c r="Z118" s="204"/>
    </row>
    <row r="119" ht="12.75" customHeight="1">
      <c r="A119" s="430">
        <v>11818.0</v>
      </c>
      <c r="B119" s="431" t="s">
        <v>7418</v>
      </c>
      <c r="C119" s="431">
        <v>2013.0</v>
      </c>
      <c r="D119" s="508">
        <v>41404.0</v>
      </c>
      <c r="E119" s="433" t="s">
        <v>7419</v>
      </c>
      <c r="F119" s="405" t="s">
        <v>1120</v>
      </c>
      <c r="G119" s="433" t="s">
        <v>17</v>
      </c>
      <c r="H119" s="405" t="s">
        <v>116</v>
      </c>
      <c r="I119" s="508">
        <v>43201.0</v>
      </c>
      <c r="J119" s="433">
        <v>4.0</v>
      </c>
      <c r="K119" s="587" t="s">
        <v>322</v>
      </c>
      <c r="L119" s="405" t="s">
        <v>395</v>
      </c>
      <c r="M119" s="540">
        <f t="shared" si="2"/>
        <v>1797</v>
      </c>
      <c r="N119" s="204"/>
      <c r="O119" s="204"/>
      <c r="P119" s="204"/>
      <c r="Q119" s="204"/>
      <c r="R119" s="204"/>
      <c r="S119" s="204"/>
      <c r="T119" s="204"/>
      <c r="U119" s="204"/>
      <c r="V119" s="204"/>
      <c r="W119" s="204"/>
      <c r="X119" s="204"/>
      <c r="Y119" s="204"/>
      <c r="Z119" s="204"/>
    </row>
    <row r="120" ht="12.75" customHeight="1">
      <c r="A120" s="436">
        <v>11918.0</v>
      </c>
      <c r="B120" s="437" t="s">
        <v>7420</v>
      </c>
      <c r="C120" s="437">
        <v>2013.0</v>
      </c>
      <c r="D120" s="511">
        <v>41389.0</v>
      </c>
      <c r="E120" s="439" t="s">
        <v>7421</v>
      </c>
      <c r="F120" s="408" t="s">
        <v>228</v>
      </c>
      <c r="G120" s="439" t="s">
        <v>17</v>
      </c>
      <c r="H120" s="408" t="s">
        <v>753</v>
      </c>
      <c r="I120" s="511">
        <v>43206.0</v>
      </c>
      <c r="J120" s="439">
        <v>4.0</v>
      </c>
      <c r="K120" s="587" t="s">
        <v>322</v>
      </c>
      <c r="L120" s="408" t="s">
        <v>390</v>
      </c>
      <c r="M120" s="541">
        <f t="shared" si="2"/>
        <v>1817</v>
      </c>
      <c r="N120" s="204"/>
      <c r="O120" s="204"/>
      <c r="P120" s="204"/>
      <c r="Q120" s="204"/>
      <c r="R120" s="204"/>
      <c r="S120" s="204"/>
      <c r="T120" s="204"/>
      <c r="U120" s="204"/>
      <c r="V120" s="204"/>
      <c r="W120" s="204"/>
      <c r="X120" s="204"/>
      <c r="Y120" s="204"/>
      <c r="Z120" s="204"/>
    </row>
    <row r="121" ht="12.75" customHeight="1">
      <c r="A121" s="430">
        <v>12018.0</v>
      </c>
      <c r="B121" s="431" t="s">
        <v>7422</v>
      </c>
      <c r="C121" s="431">
        <v>2013.0</v>
      </c>
      <c r="D121" s="508">
        <v>41389.0</v>
      </c>
      <c r="E121" s="433" t="s">
        <v>7423</v>
      </c>
      <c r="F121" s="405" t="s">
        <v>228</v>
      </c>
      <c r="G121" s="433" t="s">
        <v>17</v>
      </c>
      <c r="H121" s="405" t="s">
        <v>2139</v>
      </c>
      <c r="I121" s="508">
        <v>43206.0</v>
      </c>
      <c r="J121" s="433">
        <v>4.0</v>
      </c>
      <c r="K121" s="587" t="s">
        <v>322</v>
      </c>
      <c r="L121" s="405" t="s">
        <v>390</v>
      </c>
      <c r="M121" s="540">
        <f t="shared" si="2"/>
        <v>1817</v>
      </c>
      <c r="N121" s="204"/>
      <c r="O121" s="204"/>
      <c r="P121" s="204"/>
      <c r="Q121" s="204"/>
      <c r="R121" s="204"/>
      <c r="S121" s="204"/>
      <c r="T121" s="204"/>
      <c r="U121" s="204"/>
      <c r="V121" s="204"/>
      <c r="W121" s="204"/>
      <c r="X121" s="204"/>
      <c r="Y121" s="204"/>
      <c r="Z121" s="204"/>
    </row>
    <row r="122" ht="12.75" customHeight="1">
      <c r="A122" s="436">
        <v>12118.0</v>
      </c>
      <c r="B122" s="437" t="s">
        <v>7424</v>
      </c>
      <c r="C122" s="437">
        <v>2014.0</v>
      </c>
      <c r="D122" s="511">
        <v>41927.0</v>
      </c>
      <c r="E122" s="439" t="s">
        <v>7425</v>
      </c>
      <c r="F122" s="516" t="s">
        <v>4086</v>
      </c>
      <c r="G122" s="439" t="s">
        <v>725</v>
      </c>
      <c r="H122" s="408" t="s">
        <v>7426</v>
      </c>
      <c r="I122" s="511">
        <v>43209.0</v>
      </c>
      <c r="J122" s="439">
        <v>4.0</v>
      </c>
      <c r="K122" s="594" t="s">
        <v>344</v>
      </c>
      <c r="L122" s="408" t="s">
        <v>399</v>
      </c>
      <c r="M122" s="541">
        <f t="shared" si="2"/>
        <v>1282</v>
      </c>
      <c r="N122" s="204"/>
      <c r="O122" s="204"/>
      <c r="P122" s="204"/>
      <c r="Q122" s="204"/>
      <c r="R122" s="204"/>
      <c r="S122" s="204"/>
      <c r="T122" s="204"/>
      <c r="U122" s="204"/>
      <c r="V122" s="204"/>
      <c r="W122" s="204"/>
      <c r="X122" s="204"/>
      <c r="Y122" s="204"/>
      <c r="Z122" s="204"/>
    </row>
    <row r="123" ht="12.75" customHeight="1">
      <c r="A123" s="430">
        <v>12218.0</v>
      </c>
      <c r="B123" s="431" t="s">
        <v>7427</v>
      </c>
      <c r="C123" s="431">
        <v>2012.0</v>
      </c>
      <c r="D123" s="508">
        <v>41099.0</v>
      </c>
      <c r="E123" s="433" t="s">
        <v>7428</v>
      </c>
      <c r="F123" s="405" t="s">
        <v>25</v>
      </c>
      <c r="G123" s="433" t="s">
        <v>712</v>
      </c>
      <c r="H123" s="405" t="s">
        <v>927</v>
      </c>
      <c r="I123" s="508">
        <v>43209.0</v>
      </c>
      <c r="J123" s="433">
        <v>4.0</v>
      </c>
      <c r="K123" s="587" t="s">
        <v>322</v>
      </c>
      <c r="L123" s="405" t="s">
        <v>390</v>
      </c>
      <c r="M123" s="540">
        <f t="shared" si="2"/>
        <v>2110</v>
      </c>
      <c r="N123" s="204"/>
      <c r="O123" s="204"/>
      <c r="P123" s="204"/>
      <c r="Q123" s="204"/>
      <c r="R123" s="204"/>
      <c r="S123" s="204"/>
      <c r="T123" s="204"/>
      <c r="U123" s="204"/>
      <c r="V123" s="204"/>
      <c r="W123" s="204"/>
      <c r="X123" s="204"/>
      <c r="Y123" s="204"/>
      <c r="Z123" s="204"/>
    </row>
    <row r="124" ht="12.75" customHeight="1">
      <c r="A124" s="436">
        <v>12318.0</v>
      </c>
      <c r="B124" s="437" t="s">
        <v>7429</v>
      </c>
      <c r="C124" s="437">
        <v>2009.0</v>
      </c>
      <c r="D124" s="511">
        <v>40094.0</v>
      </c>
      <c r="E124" s="439" t="s">
        <v>7430</v>
      </c>
      <c r="F124" s="408" t="s">
        <v>723</v>
      </c>
      <c r="G124" s="439" t="s">
        <v>17</v>
      </c>
      <c r="H124" s="408" t="s">
        <v>7199</v>
      </c>
      <c r="I124" s="511">
        <v>43209.0</v>
      </c>
      <c r="J124" s="439">
        <v>4.0</v>
      </c>
      <c r="K124" s="589" t="s">
        <v>309</v>
      </c>
      <c r="L124" s="408" t="s">
        <v>390</v>
      </c>
      <c r="M124" s="541">
        <f t="shared" si="2"/>
        <v>3115</v>
      </c>
      <c r="N124" s="204"/>
      <c r="O124" s="204"/>
      <c r="P124" s="204"/>
      <c r="Q124" s="204"/>
      <c r="R124" s="204"/>
      <c r="S124" s="204"/>
      <c r="T124" s="204"/>
      <c r="U124" s="204"/>
      <c r="V124" s="204"/>
      <c r="W124" s="204"/>
      <c r="X124" s="204"/>
      <c r="Y124" s="204"/>
      <c r="Z124" s="204"/>
    </row>
    <row r="125" ht="12.75" customHeight="1">
      <c r="A125" s="430">
        <v>12418.0</v>
      </c>
      <c r="B125" s="431" t="s">
        <v>7431</v>
      </c>
      <c r="C125" s="431">
        <v>2012.0</v>
      </c>
      <c r="D125" s="508">
        <v>40993.0</v>
      </c>
      <c r="E125" s="433" t="s">
        <v>7432</v>
      </c>
      <c r="F125" s="405" t="s">
        <v>1001</v>
      </c>
      <c r="G125" s="433" t="s">
        <v>712</v>
      </c>
      <c r="H125" s="405" t="s">
        <v>753</v>
      </c>
      <c r="I125" s="508">
        <v>43209.0</v>
      </c>
      <c r="J125" s="433">
        <v>4.0</v>
      </c>
      <c r="K125" s="589" t="s">
        <v>309</v>
      </c>
      <c r="L125" s="405" t="s">
        <v>395</v>
      </c>
      <c r="M125" s="540">
        <f t="shared" si="2"/>
        <v>2216</v>
      </c>
      <c r="N125" s="204"/>
      <c r="O125" s="204"/>
      <c r="P125" s="204"/>
      <c r="Q125" s="204"/>
      <c r="R125" s="204"/>
      <c r="S125" s="204"/>
      <c r="T125" s="204"/>
      <c r="U125" s="204"/>
      <c r="V125" s="204"/>
      <c r="W125" s="204"/>
      <c r="X125" s="204"/>
      <c r="Y125" s="204"/>
      <c r="Z125" s="204"/>
    </row>
    <row r="126" ht="12.75" customHeight="1">
      <c r="A126" s="436">
        <v>12518.0</v>
      </c>
      <c r="B126" s="437" t="s">
        <v>7433</v>
      </c>
      <c r="C126" s="437">
        <v>2012.0</v>
      </c>
      <c r="D126" s="511">
        <v>41043.0</v>
      </c>
      <c r="E126" s="439" t="s">
        <v>7434</v>
      </c>
      <c r="F126" s="408" t="s">
        <v>7396</v>
      </c>
      <c r="G126" s="439" t="s">
        <v>712</v>
      </c>
      <c r="H126" s="408" t="s">
        <v>5372</v>
      </c>
      <c r="I126" s="511">
        <v>43209.0</v>
      </c>
      <c r="J126" s="439">
        <v>4.0</v>
      </c>
      <c r="K126" s="588" t="s">
        <v>293</v>
      </c>
      <c r="L126" s="408" t="s">
        <v>390</v>
      </c>
      <c r="M126" s="541">
        <f t="shared" si="2"/>
        <v>2166</v>
      </c>
      <c r="N126" s="204"/>
      <c r="O126" s="204"/>
      <c r="P126" s="204"/>
      <c r="Q126" s="204"/>
      <c r="R126" s="204"/>
      <c r="S126" s="204"/>
      <c r="T126" s="204"/>
      <c r="U126" s="204"/>
      <c r="V126" s="204"/>
      <c r="W126" s="204"/>
      <c r="X126" s="204"/>
      <c r="Y126" s="204"/>
      <c r="Z126" s="204"/>
    </row>
    <row r="127" ht="12.75" customHeight="1">
      <c r="A127" s="430">
        <v>12618.0</v>
      </c>
      <c r="B127" s="431" t="s">
        <v>7435</v>
      </c>
      <c r="C127" s="431">
        <v>2015.0</v>
      </c>
      <c r="D127" s="508">
        <v>42192.0</v>
      </c>
      <c r="E127" s="433" t="s">
        <v>7436</v>
      </c>
      <c r="F127" s="405" t="s">
        <v>7396</v>
      </c>
      <c r="G127" s="433" t="s">
        <v>712</v>
      </c>
      <c r="H127" s="405" t="s">
        <v>5372</v>
      </c>
      <c r="I127" s="508">
        <v>43209.0</v>
      </c>
      <c r="J127" s="433">
        <v>4.0</v>
      </c>
      <c r="K127" s="588" t="s">
        <v>293</v>
      </c>
      <c r="L127" s="405" t="s">
        <v>390</v>
      </c>
      <c r="M127" s="540">
        <f t="shared" si="2"/>
        <v>1017</v>
      </c>
      <c r="N127" s="204"/>
      <c r="O127" s="204"/>
      <c r="P127" s="204"/>
      <c r="Q127" s="204"/>
      <c r="R127" s="204"/>
      <c r="S127" s="204"/>
      <c r="T127" s="204"/>
      <c r="U127" s="204"/>
      <c r="V127" s="204"/>
      <c r="W127" s="204"/>
      <c r="X127" s="204"/>
      <c r="Y127" s="204"/>
      <c r="Z127" s="204"/>
    </row>
    <row r="128" ht="12.75" customHeight="1">
      <c r="A128" s="436">
        <v>12718.0</v>
      </c>
      <c r="B128" s="437" t="s">
        <v>7437</v>
      </c>
      <c r="C128" s="437">
        <v>2015.0</v>
      </c>
      <c r="D128" s="511">
        <v>42332.0</v>
      </c>
      <c r="E128" s="439" t="s">
        <v>7438</v>
      </c>
      <c r="F128" s="408" t="s">
        <v>7439</v>
      </c>
      <c r="G128" s="439" t="s">
        <v>806</v>
      </c>
      <c r="H128" s="408" t="s">
        <v>7163</v>
      </c>
      <c r="I128" s="511">
        <v>43210.0</v>
      </c>
      <c r="J128" s="439">
        <v>4.0</v>
      </c>
      <c r="K128" s="588" t="s">
        <v>293</v>
      </c>
      <c r="L128" s="408" t="s">
        <v>390</v>
      </c>
      <c r="M128" s="541">
        <f t="shared" si="2"/>
        <v>878</v>
      </c>
      <c r="N128" s="204"/>
      <c r="O128" s="204"/>
      <c r="P128" s="204"/>
      <c r="Q128" s="204"/>
      <c r="R128" s="204"/>
      <c r="S128" s="204"/>
      <c r="T128" s="204"/>
      <c r="U128" s="204"/>
      <c r="V128" s="204"/>
      <c r="W128" s="204"/>
      <c r="X128" s="204"/>
      <c r="Y128" s="204"/>
      <c r="Z128" s="204"/>
    </row>
    <row r="129" ht="12.75" customHeight="1">
      <c r="A129" s="430">
        <v>12818.0</v>
      </c>
      <c r="B129" s="431" t="s">
        <v>7440</v>
      </c>
      <c r="C129" s="431">
        <v>2011.0</v>
      </c>
      <c r="D129" s="508">
        <v>40574.0</v>
      </c>
      <c r="E129" s="433" t="s">
        <v>7441</v>
      </c>
      <c r="F129" s="405" t="s">
        <v>228</v>
      </c>
      <c r="G129" s="433" t="s">
        <v>17</v>
      </c>
      <c r="H129" s="405" t="s">
        <v>5372</v>
      </c>
      <c r="I129" s="508">
        <v>43215.0</v>
      </c>
      <c r="J129" s="433">
        <v>4.0</v>
      </c>
      <c r="K129" s="587" t="s">
        <v>322</v>
      </c>
      <c r="L129" s="405" t="s">
        <v>390</v>
      </c>
      <c r="M129" s="540">
        <f t="shared" si="2"/>
        <v>2641</v>
      </c>
      <c r="N129" s="204"/>
      <c r="O129" s="204"/>
      <c r="P129" s="204"/>
      <c r="Q129" s="204"/>
      <c r="R129" s="204"/>
      <c r="S129" s="204"/>
      <c r="T129" s="204"/>
      <c r="U129" s="204"/>
      <c r="V129" s="204"/>
      <c r="W129" s="204"/>
      <c r="X129" s="204"/>
      <c r="Y129" s="204"/>
      <c r="Z129" s="204"/>
    </row>
    <row r="130" ht="12.75" customHeight="1">
      <c r="A130" s="436">
        <v>12918.0</v>
      </c>
      <c r="B130" s="437" t="s">
        <v>7442</v>
      </c>
      <c r="C130" s="437">
        <v>2016.0</v>
      </c>
      <c r="D130" s="511">
        <v>42657.0</v>
      </c>
      <c r="E130" s="439" t="s">
        <v>7443</v>
      </c>
      <c r="F130" s="408" t="s">
        <v>6596</v>
      </c>
      <c r="G130" s="439" t="s">
        <v>806</v>
      </c>
      <c r="H130" s="408" t="s">
        <v>7175</v>
      </c>
      <c r="I130" s="511">
        <v>43220.0</v>
      </c>
      <c r="J130" s="439">
        <v>4.0</v>
      </c>
      <c r="K130" s="588" t="s">
        <v>293</v>
      </c>
      <c r="L130" s="408" t="s">
        <v>390</v>
      </c>
      <c r="M130" s="541">
        <f t="shared" si="2"/>
        <v>563</v>
      </c>
      <c r="N130" s="204"/>
      <c r="O130" s="204"/>
      <c r="P130" s="204"/>
      <c r="Q130" s="204"/>
      <c r="R130" s="204"/>
      <c r="S130" s="204"/>
      <c r="T130" s="204"/>
      <c r="U130" s="204"/>
      <c r="V130" s="204"/>
      <c r="W130" s="204"/>
      <c r="X130" s="204"/>
      <c r="Y130" s="204"/>
      <c r="Z130" s="204"/>
    </row>
    <row r="131" ht="12.75" customHeight="1">
      <c r="A131" s="430">
        <v>13018.0</v>
      </c>
      <c r="B131" s="431" t="s">
        <v>7444</v>
      </c>
      <c r="C131" s="431">
        <v>2014.0</v>
      </c>
      <c r="D131" s="508">
        <v>41927.0</v>
      </c>
      <c r="E131" s="433" t="s">
        <v>7445</v>
      </c>
      <c r="F131" s="514" t="s">
        <v>7446</v>
      </c>
      <c r="G131" s="433" t="s">
        <v>725</v>
      </c>
      <c r="H131" s="405" t="s">
        <v>7426</v>
      </c>
      <c r="I131" s="508">
        <v>43220.0</v>
      </c>
      <c r="J131" s="433">
        <v>4.0</v>
      </c>
      <c r="K131" s="594" t="s">
        <v>344</v>
      </c>
      <c r="L131" s="405" t="s">
        <v>399</v>
      </c>
      <c r="M131" s="540">
        <f t="shared" si="2"/>
        <v>1293</v>
      </c>
      <c r="N131" s="204"/>
      <c r="O131" s="204"/>
      <c r="P131" s="204"/>
      <c r="Q131" s="204"/>
      <c r="R131" s="204"/>
      <c r="S131" s="204"/>
      <c r="T131" s="204"/>
      <c r="U131" s="204"/>
      <c r="V131" s="204"/>
      <c r="W131" s="204"/>
      <c r="X131" s="204"/>
      <c r="Y131" s="204"/>
      <c r="Z131" s="204"/>
    </row>
    <row r="132" ht="12.75" customHeight="1">
      <c r="A132" s="436">
        <v>13118.0</v>
      </c>
      <c r="B132" s="437" t="s">
        <v>7447</v>
      </c>
      <c r="C132" s="437">
        <v>2012.0</v>
      </c>
      <c r="D132" s="511">
        <v>41271.0</v>
      </c>
      <c r="E132" s="439" t="s">
        <v>7448</v>
      </c>
      <c r="F132" s="408" t="s">
        <v>429</v>
      </c>
      <c r="G132" s="439" t="s">
        <v>712</v>
      </c>
      <c r="H132" s="408" t="s">
        <v>7175</v>
      </c>
      <c r="I132" s="511">
        <v>43220.0</v>
      </c>
      <c r="J132" s="439">
        <v>4.0</v>
      </c>
      <c r="K132" s="587" t="s">
        <v>322</v>
      </c>
      <c r="L132" s="408" t="s">
        <v>390</v>
      </c>
      <c r="M132" s="541">
        <f t="shared" si="2"/>
        <v>1949</v>
      </c>
      <c r="N132" s="204"/>
      <c r="O132" s="204"/>
      <c r="P132" s="204"/>
      <c r="Q132" s="204"/>
      <c r="R132" s="204"/>
      <c r="S132" s="204"/>
      <c r="T132" s="204"/>
      <c r="U132" s="204"/>
      <c r="V132" s="204"/>
      <c r="W132" s="204"/>
      <c r="X132" s="204"/>
      <c r="Y132" s="204"/>
      <c r="Z132" s="204"/>
    </row>
    <row r="133" ht="12.75" customHeight="1">
      <c r="A133" s="430">
        <v>13218.0</v>
      </c>
      <c r="B133" s="431" t="s">
        <v>7449</v>
      </c>
      <c r="C133" s="431">
        <v>2012.0</v>
      </c>
      <c r="D133" s="508">
        <v>41061.0</v>
      </c>
      <c r="E133" s="433" t="s">
        <v>7450</v>
      </c>
      <c r="F133" s="405" t="s">
        <v>55</v>
      </c>
      <c r="G133" s="433" t="s">
        <v>17</v>
      </c>
      <c r="H133" s="405" t="s">
        <v>927</v>
      </c>
      <c r="I133" s="508">
        <v>43220.0</v>
      </c>
      <c r="J133" s="433">
        <v>4.0</v>
      </c>
      <c r="K133" s="587" t="s">
        <v>322</v>
      </c>
      <c r="L133" s="405" t="s">
        <v>390</v>
      </c>
      <c r="M133" s="540">
        <f t="shared" si="2"/>
        <v>2159</v>
      </c>
      <c r="N133" s="204"/>
      <c r="O133" s="204"/>
      <c r="P133" s="204"/>
      <c r="Q133" s="204"/>
      <c r="R133" s="204"/>
      <c r="S133" s="204"/>
      <c r="T133" s="204"/>
      <c r="U133" s="204"/>
      <c r="V133" s="204"/>
      <c r="W133" s="204"/>
      <c r="X133" s="204"/>
      <c r="Y133" s="204"/>
      <c r="Z133" s="204"/>
    </row>
    <row r="134" ht="12.75" customHeight="1">
      <c r="A134" s="436">
        <v>13318.0</v>
      </c>
      <c r="B134" s="437" t="s">
        <v>7451</v>
      </c>
      <c r="C134" s="437">
        <v>2010.0</v>
      </c>
      <c r="D134" s="511">
        <v>40451.0</v>
      </c>
      <c r="E134" s="439" t="s">
        <v>7452</v>
      </c>
      <c r="F134" s="408" t="s">
        <v>1365</v>
      </c>
      <c r="G134" s="439" t="s">
        <v>806</v>
      </c>
      <c r="H134" s="408" t="s">
        <v>7175</v>
      </c>
      <c r="I134" s="511">
        <v>43220.0</v>
      </c>
      <c r="J134" s="439">
        <v>4.0</v>
      </c>
      <c r="K134" s="594" t="s">
        <v>344</v>
      </c>
      <c r="L134" s="408" t="s">
        <v>395</v>
      </c>
      <c r="M134" s="541">
        <f t="shared" si="2"/>
        <v>2769</v>
      </c>
      <c r="N134" s="204"/>
      <c r="O134" s="204"/>
      <c r="P134" s="204"/>
      <c r="Q134" s="204"/>
      <c r="R134" s="204"/>
      <c r="S134" s="204"/>
      <c r="T134" s="204"/>
      <c r="U134" s="204"/>
      <c r="V134" s="204"/>
      <c r="W134" s="204"/>
      <c r="X134" s="204"/>
      <c r="Y134" s="204"/>
      <c r="Z134" s="204"/>
    </row>
    <row r="135" ht="12.75" customHeight="1">
      <c r="A135" s="430">
        <v>13418.0</v>
      </c>
      <c r="B135" s="431" t="s">
        <v>7453</v>
      </c>
      <c r="C135" s="431">
        <v>2010.0</v>
      </c>
      <c r="D135" s="508">
        <v>40420.0</v>
      </c>
      <c r="E135" s="433" t="s">
        <v>7454</v>
      </c>
      <c r="F135" s="405" t="s">
        <v>1937</v>
      </c>
      <c r="G135" s="433" t="s">
        <v>712</v>
      </c>
      <c r="H135" s="405" t="s">
        <v>5483</v>
      </c>
      <c r="I135" s="508">
        <v>43220.0</v>
      </c>
      <c r="J135" s="433">
        <v>4.0</v>
      </c>
      <c r="K135" s="588" t="s">
        <v>293</v>
      </c>
      <c r="L135" s="405" t="s">
        <v>390</v>
      </c>
      <c r="M135" s="540">
        <f t="shared" si="2"/>
        <v>2800</v>
      </c>
      <c r="N135" s="204"/>
      <c r="O135" s="204"/>
      <c r="P135" s="204"/>
      <c r="Q135" s="204"/>
      <c r="R135" s="204"/>
      <c r="S135" s="204"/>
      <c r="T135" s="204"/>
      <c r="U135" s="204"/>
      <c r="V135" s="204"/>
      <c r="W135" s="204"/>
      <c r="X135" s="204"/>
      <c r="Y135" s="204"/>
      <c r="Z135" s="204"/>
    </row>
    <row r="136" ht="12.75" customHeight="1">
      <c r="A136" s="436">
        <v>13518.0</v>
      </c>
      <c r="B136" s="437" t="s">
        <v>7455</v>
      </c>
      <c r="C136" s="437">
        <v>2010.0</v>
      </c>
      <c r="D136" s="511">
        <v>40451.0</v>
      </c>
      <c r="E136" s="439" t="s">
        <v>7456</v>
      </c>
      <c r="F136" s="408" t="s">
        <v>1365</v>
      </c>
      <c r="G136" s="439" t="s">
        <v>806</v>
      </c>
      <c r="H136" s="408" t="s">
        <v>7175</v>
      </c>
      <c r="I136" s="511">
        <v>43220.0</v>
      </c>
      <c r="J136" s="439">
        <v>4.0</v>
      </c>
      <c r="K136" s="594" t="s">
        <v>344</v>
      </c>
      <c r="L136" s="408" t="s">
        <v>395</v>
      </c>
      <c r="M136" s="541">
        <f t="shared" si="2"/>
        <v>2769</v>
      </c>
      <c r="N136" s="204"/>
      <c r="O136" s="204"/>
      <c r="P136" s="204"/>
      <c r="Q136" s="204"/>
      <c r="R136" s="204"/>
      <c r="S136" s="204"/>
      <c r="T136" s="204"/>
      <c r="U136" s="204"/>
      <c r="V136" s="204"/>
      <c r="W136" s="204"/>
      <c r="X136" s="204"/>
      <c r="Y136" s="204"/>
      <c r="Z136" s="204"/>
    </row>
    <row r="137" ht="12.75" customHeight="1">
      <c r="A137" s="430">
        <v>13618.0</v>
      </c>
      <c r="B137" s="431" t="s">
        <v>7457</v>
      </c>
      <c r="C137" s="431">
        <v>2013.0</v>
      </c>
      <c r="D137" s="508">
        <v>41403.0</v>
      </c>
      <c r="E137" s="433" t="s">
        <v>7458</v>
      </c>
      <c r="F137" s="405" t="s">
        <v>55</v>
      </c>
      <c r="G137" s="433" t="s">
        <v>17</v>
      </c>
      <c r="H137" s="405" t="s">
        <v>2139</v>
      </c>
      <c r="I137" s="508">
        <v>43220.0</v>
      </c>
      <c r="J137" s="433">
        <v>4.0</v>
      </c>
      <c r="K137" s="587" t="s">
        <v>322</v>
      </c>
      <c r="L137" s="405" t="s">
        <v>390</v>
      </c>
      <c r="M137" s="540">
        <f t="shared" si="2"/>
        <v>1817</v>
      </c>
      <c r="N137" s="204"/>
      <c r="O137" s="204"/>
      <c r="P137" s="204"/>
      <c r="Q137" s="204"/>
      <c r="R137" s="204"/>
      <c r="S137" s="204"/>
      <c r="T137" s="204"/>
      <c r="U137" s="204"/>
      <c r="V137" s="204"/>
      <c r="W137" s="204"/>
      <c r="X137" s="204"/>
      <c r="Y137" s="204"/>
      <c r="Z137" s="204"/>
    </row>
    <row r="138" ht="12.75" customHeight="1">
      <c r="A138" s="436">
        <v>13718.0</v>
      </c>
      <c r="B138" s="437" t="s">
        <v>7459</v>
      </c>
      <c r="C138" s="437">
        <v>2011.0</v>
      </c>
      <c r="D138" s="511">
        <v>40787.0</v>
      </c>
      <c r="E138" s="439" t="s">
        <v>7460</v>
      </c>
      <c r="F138" s="408" t="s">
        <v>7461</v>
      </c>
      <c r="G138" s="439" t="s">
        <v>712</v>
      </c>
      <c r="H138" s="408" t="s">
        <v>7175</v>
      </c>
      <c r="I138" s="511">
        <v>43223.0</v>
      </c>
      <c r="J138" s="439">
        <v>5.0</v>
      </c>
      <c r="K138" s="587" t="s">
        <v>322</v>
      </c>
      <c r="L138" s="408" t="s">
        <v>390</v>
      </c>
      <c r="M138" s="541">
        <f t="shared" si="2"/>
        <v>2436</v>
      </c>
      <c r="N138" s="204"/>
      <c r="O138" s="204"/>
      <c r="P138" s="204"/>
      <c r="Q138" s="204"/>
      <c r="R138" s="204"/>
      <c r="S138" s="204"/>
      <c r="T138" s="204"/>
      <c r="U138" s="204"/>
      <c r="V138" s="204"/>
      <c r="W138" s="204"/>
      <c r="X138" s="204"/>
      <c r="Y138" s="204"/>
      <c r="Z138" s="204"/>
    </row>
    <row r="139" ht="12.75" customHeight="1">
      <c r="A139" s="430">
        <v>13818.0</v>
      </c>
      <c r="B139" s="431" t="s">
        <v>7462</v>
      </c>
      <c r="C139" s="431">
        <v>2011.0</v>
      </c>
      <c r="D139" s="508">
        <v>40787.0</v>
      </c>
      <c r="E139" s="433" t="s">
        <v>7463</v>
      </c>
      <c r="F139" s="405" t="s">
        <v>7461</v>
      </c>
      <c r="G139" s="433" t="s">
        <v>712</v>
      </c>
      <c r="H139" s="405" t="s">
        <v>7175</v>
      </c>
      <c r="I139" s="508">
        <v>43223.0</v>
      </c>
      <c r="J139" s="433">
        <v>5.0</v>
      </c>
      <c r="K139" s="587" t="s">
        <v>322</v>
      </c>
      <c r="L139" s="405" t="s">
        <v>390</v>
      </c>
      <c r="M139" s="540">
        <f t="shared" si="2"/>
        <v>2436</v>
      </c>
      <c r="N139" s="204"/>
      <c r="O139" s="204"/>
      <c r="P139" s="204"/>
      <c r="Q139" s="204"/>
      <c r="R139" s="204"/>
      <c r="S139" s="204"/>
      <c r="T139" s="204"/>
      <c r="U139" s="204"/>
      <c r="V139" s="204"/>
      <c r="W139" s="204"/>
      <c r="X139" s="204"/>
      <c r="Y139" s="204"/>
      <c r="Z139" s="204"/>
    </row>
    <row r="140" ht="12.75" customHeight="1">
      <c r="A140" s="436">
        <v>13918.0</v>
      </c>
      <c r="B140" s="437" t="s">
        <v>7464</v>
      </c>
      <c r="C140" s="437">
        <v>2011.0</v>
      </c>
      <c r="D140" s="511">
        <v>40686.0</v>
      </c>
      <c r="E140" s="439" t="s">
        <v>7465</v>
      </c>
      <c r="F140" s="408" t="s">
        <v>752</v>
      </c>
      <c r="G140" s="439" t="s">
        <v>712</v>
      </c>
      <c r="H140" s="408" t="s">
        <v>125</v>
      </c>
      <c r="I140" s="511">
        <v>43223.0</v>
      </c>
      <c r="J140" s="439">
        <v>5.0</v>
      </c>
      <c r="K140" s="589" t="s">
        <v>309</v>
      </c>
      <c r="L140" s="408" t="s">
        <v>390</v>
      </c>
      <c r="M140" s="541">
        <f t="shared" si="2"/>
        <v>2537</v>
      </c>
      <c r="N140" s="204"/>
      <c r="O140" s="204"/>
      <c r="P140" s="204"/>
      <c r="Q140" s="204"/>
      <c r="R140" s="204"/>
      <c r="S140" s="204"/>
      <c r="T140" s="204"/>
      <c r="U140" s="204"/>
      <c r="V140" s="204"/>
      <c r="W140" s="204"/>
      <c r="X140" s="204"/>
      <c r="Y140" s="204"/>
      <c r="Z140" s="204"/>
    </row>
    <row r="141" ht="12.75" customHeight="1">
      <c r="A141" s="430">
        <v>14018.0</v>
      </c>
      <c r="B141" s="431" t="s">
        <v>7466</v>
      </c>
      <c r="C141" s="431">
        <v>2011.0</v>
      </c>
      <c r="D141" s="508">
        <v>40633.0</v>
      </c>
      <c r="E141" s="433" t="s">
        <v>7467</v>
      </c>
      <c r="F141" s="405" t="s">
        <v>723</v>
      </c>
      <c r="G141" s="433" t="s">
        <v>712</v>
      </c>
      <c r="H141" s="405" t="s">
        <v>5372</v>
      </c>
      <c r="I141" s="508">
        <v>43223.0</v>
      </c>
      <c r="J141" s="433">
        <v>5.0</v>
      </c>
      <c r="K141" s="587" t="s">
        <v>322</v>
      </c>
      <c r="L141" s="405" t="s">
        <v>390</v>
      </c>
      <c r="M141" s="540">
        <f t="shared" si="2"/>
        <v>2590</v>
      </c>
      <c r="N141" s="204"/>
      <c r="O141" s="204"/>
      <c r="P141" s="204"/>
      <c r="Q141" s="204"/>
      <c r="R141" s="204"/>
      <c r="S141" s="204"/>
      <c r="T141" s="204"/>
      <c r="U141" s="204"/>
      <c r="V141" s="204"/>
      <c r="W141" s="204"/>
      <c r="X141" s="204"/>
      <c r="Y141" s="204"/>
      <c r="Z141" s="204"/>
    </row>
    <row r="142" ht="12.75" customHeight="1">
      <c r="A142" s="436">
        <v>14118.0</v>
      </c>
      <c r="B142" s="437" t="s">
        <v>7468</v>
      </c>
      <c r="C142" s="437">
        <v>2017.0</v>
      </c>
      <c r="D142" s="511">
        <v>42752.0</v>
      </c>
      <c r="E142" s="439" t="s">
        <v>7469</v>
      </c>
      <c r="F142" s="408" t="s">
        <v>1937</v>
      </c>
      <c r="G142" s="439" t="s">
        <v>712</v>
      </c>
      <c r="H142" s="408" t="s">
        <v>4501</v>
      </c>
      <c r="I142" s="511">
        <v>43227.0</v>
      </c>
      <c r="J142" s="439">
        <v>5.0</v>
      </c>
      <c r="K142" s="588" t="s">
        <v>293</v>
      </c>
      <c r="L142" s="408" t="s">
        <v>390</v>
      </c>
      <c r="M142" s="541">
        <f t="shared" si="2"/>
        <v>475</v>
      </c>
      <c r="N142" s="204"/>
      <c r="O142" s="204"/>
      <c r="P142" s="204"/>
      <c r="Q142" s="204"/>
      <c r="R142" s="204"/>
      <c r="S142" s="204"/>
      <c r="T142" s="204"/>
      <c r="U142" s="204"/>
      <c r="V142" s="204"/>
      <c r="W142" s="204"/>
      <c r="X142" s="204"/>
      <c r="Y142" s="204"/>
      <c r="Z142" s="204"/>
    </row>
    <row r="143" ht="12.75" customHeight="1">
      <c r="A143" s="430">
        <v>14218.0</v>
      </c>
      <c r="B143" s="431" t="s">
        <v>7470</v>
      </c>
      <c r="C143" s="431">
        <v>2017.0</v>
      </c>
      <c r="D143" s="508">
        <v>42752.0</v>
      </c>
      <c r="E143" s="433" t="s">
        <v>7471</v>
      </c>
      <c r="F143" s="405" t="s">
        <v>1937</v>
      </c>
      <c r="G143" s="433" t="s">
        <v>712</v>
      </c>
      <c r="H143" s="405" t="s">
        <v>4501</v>
      </c>
      <c r="I143" s="508">
        <v>43227.0</v>
      </c>
      <c r="J143" s="433">
        <v>5.0</v>
      </c>
      <c r="K143" s="588" t="s">
        <v>293</v>
      </c>
      <c r="L143" s="405" t="s">
        <v>390</v>
      </c>
      <c r="M143" s="540">
        <f t="shared" si="2"/>
        <v>475</v>
      </c>
      <c r="N143" s="204"/>
      <c r="O143" s="204"/>
      <c r="P143" s="204"/>
      <c r="Q143" s="204"/>
      <c r="R143" s="204"/>
      <c r="S143" s="204"/>
      <c r="T143" s="204"/>
      <c r="U143" s="204"/>
      <c r="V143" s="204"/>
      <c r="W143" s="204"/>
      <c r="X143" s="204"/>
      <c r="Y143" s="204"/>
      <c r="Z143" s="204"/>
    </row>
    <row r="144" ht="12.75" customHeight="1">
      <c r="A144" s="436">
        <v>14318.0</v>
      </c>
      <c r="B144" s="437" t="s">
        <v>7472</v>
      </c>
      <c r="C144" s="437">
        <v>2012.0</v>
      </c>
      <c r="D144" s="511">
        <v>41060.0</v>
      </c>
      <c r="E144" s="439" t="s">
        <v>7473</v>
      </c>
      <c r="F144" s="408" t="s">
        <v>1114</v>
      </c>
      <c r="G144" s="439" t="s">
        <v>712</v>
      </c>
      <c r="H144" s="408" t="s">
        <v>4501</v>
      </c>
      <c r="I144" s="511">
        <v>43227.0</v>
      </c>
      <c r="J144" s="439">
        <v>5.0</v>
      </c>
      <c r="K144" s="588" t="s">
        <v>293</v>
      </c>
      <c r="L144" s="408" t="s">
        <v>395</v>
      </c>
      <c r="M144" s="541">
        <f t="shared" si="2"/>
        <v>2167</v>
      </c>
      <c r="N144" s="204"/>
      <c r="O144" s="204"/>
      <c r="P144" s="204"/>
      <c r="Q144" s="204"/>
      <c r="R144" s="204"/>
      <c r="S144" s="204"/>
      <c r="T144" s="204"/>
      <c r="U144" s="204"/>
      <c r="V144" s="204"/>
      <c r="W144" s="204"/>
      <c r="X144" s="204"/>
      <c r="Y144" s="204"/>
      <c r="Z144" s="204"/>
    </row>
    <row r="145" ht="12.75" customHeight="1">
      <c r="A145" s="430">
        <v>14418.0</v>
      </c>
      <c r="B145" s="431" t="s">
        <v>7474</v>
      </c>
      <c r="C145" s="431">
        <v>2014.0</v>
      </c>
      <c r="D145" s="508">
        <v>41950.0</v>
      </c>
      <c r="E145" s="433" t="s">
        <v>7475</v>
      </c>
      <c r="F145" s="514" t="s">
        <v>7476</v>
      </c>
      <c r="G145" s="433" t="s">
        <v>725</v>
      </c>
      <c r="H145" s="405" t="s">
        <v>158</v>
      </c>
      <c r="I145" s="508">
        <v>43227.0</v>
      </c>
      <c r="J145" s="433">
        <v>5.0</v>
      </c>
      <c r="K145" s="594" t="s">
        <v>344</v>
      </c>
      <c r="L145" s="405" t="s">
        <v>399</v>
      </c>
      <c r="M145" s="540">
        <f t="shared" si="2"/>
        <v>1277</v>
      </c>
      <c r="N145" s="204"/>
      <c r="O145" s="204"/>
      <c r="P145" s="204"/>
      <c r="Q145" s="204"/>
      <c r="R145" s="204"/>
      <c r="S145" s="204"/>
      <c r="T145" s="204"/>
      <c r="U145" s="204"/>
      <c r="V145" s="204"/>
      <c r="W145" s="204"/>
      <c r="X145" s="204"/>
      <c r="Y145" s="204"/>
      <c r="Z145" s="204"/>
    </row>
    <row r="146" ht="12.75" customHeight="1">
      <c r="A146" s="436">
        <v>14518.0</v>
      </c>
      <c r="B146" s="437" t="s">
        <v>7477</v>
      </c>
      <c r="C146" s="437">
        <v>2013.0</v>
      </c>
      <c r="D146" s="511">
        <v>41631.0</v>
      </c>
      <c r="E146" s="439" t="s">
        <v>7478</v>
      </c>
      <c r="F146" s="408" t="s">
        <v>31</v>
      </c>
      <c r="G146" s="439" t="s">
        <v>712</v>
      </c>
      <c r="H146" s="408" t="s">
        <v>130</v>
      </c>
      <c r="I146" s="511">
        <v>43227.0</v>
      </c>
      <c r="J146" s="439">
        <v>5.0</v>
      </c>
      <c r="K146" s="588" t="s">
        <v>293</v>
      </c>
      <c r="L146" s="408" t="s">
        <v>395</v>
      </c>
      <c r="M146" s="541">
        <f t="shared" si="2"/>
        <v>1596</v>
      </c>
      <c r="N146" s="204"/>
      <c r="O146" s="204"/>
      <c r="P146" s="204"/>
      <c r="Q146" s="204"/>
      <c r="R146" s="204"/>
      <c r="S146" s="204"/>
      <c r="T146" s="204"/>
      <c r="U146" s="204"/>
      <c r="V146" s="204"/>
      <c r="W146" s="204"/>
      <c r="X146" s="204"/>
      <c r="Y146" s="204"/>
      <c r="Z146" s="204"/>
    </row>
    <row r="147" ht="12.75" customHeight="1">
      <c r="A147" s="430">
        <v>14618.0</v>
      </c>
      <c r="B147" s="431" t="s">
        <v>7479</v>
      </c>
      <c r="C147" s="431">
        <v>2010.0</v>
      </c>
      <c r="D147" s="508">
        <v>40508.0</v>
      </c>
      <c r="E147" s="433" t="s">
        <v>7480</v>
      </c>
      <c r="F147" s="405" t="s">
        <v>25</v>
      </c>
      <c r="G147" s="433" t="s">
        <v>712</v>
      </c>
      <c r="H147" s="405" t="s">
        <v>7199</v>
      </c>
      <c r="I147" s="508">
        <v>43227.0</v>
      </c>
      <c r="J147" s="433">
        <v>5.0</v>
      </c>
      <c r="K147" s="587" t="s">
        <v>322</v>
      </c>
      <c r="L147" s="405" t="s">
        <v>390</v>
      </c>
      <c r="M147" s="540">
        <f t="shared" si="2"/>
        <v>2719</v>
      </c>
      <c r="N147" s="204"/>
      <c r="O147" s="204"/>
      <c r="P147" s="204"/>
      <c r="Q147" s="204"/>
      <c r="R147" s="204"/>
      <c r="S147" s="204"/>
      <c r="T147" s="204"/>
      <c r="U147" s="204"/>
      <c r="V147" s="204"/>
      <c r="W147" s="204"/>
      <c r="X147" s="204"/>
      <c r="Y147" s="204"/>
      <c r="Z147" s="204"/>
    </row>
    <row r="148" ht="12.75" customHeight="1">
      <c r="A148" s="436">
        <v>14718.0</v>
      </c>
      <c r="B148" s="437" t="s">
        <v>7481</v>
      </c>
      <c r="C148" s="437">
        <v>2012.0</v>
      </c>
      <c r="D148" s="511">
        <v>41142.0</v>
      </c>
      <c r="E148" s="439" t="s">
        <v>7482</v>
      </c>
      <c r="F148" s="408" t="s">
        <v>1307</v>
      </c>
      <c r="G148" s="439" t="s">
        <v>712</v>
      </c>
      <c r="H148" s="408" t="s">
        <v>4501</v>
      </c>
      <c r="I148" s="511">
        <v>43234.0</v>
      </c>
      <c r="J148" s="439">
        <v>5.0</v>
      </c>
      <c r="K148" s="588" t="s">
        <v>293</v>
      </c>
      <c r="L148" s="408" t="s">
        <v>395</v>
      </c>
      <c r="M148" s="541">
        <f t="shared" si="2"/>
        <v>2092</v>
      </c>
      <c r="N148" s="204"/>
      <c r="O148" s="204"/>
      <c r="P148" s="204"/>
      <c r="Q148" s="204"/>
      <c r="R148" s="204"/>
      <c r="S148" s="204"/>
      <c r="T148" s="204"/>
      <c r="U148" s="204"/>
      <c r="V148" s="204"/>
      <c r="W148" s="204"/>
      <c r="X148" s="204"/>
      <c r="Y148" s="204"/>
      <c r="Z148" s="204"/>
    </row>
    <row r="149" ht="12.75" customHeight="1">
      <c r="A149" s="430">
        <v>14818.0</v>
      </c>
      <c r="B149" s="431" t="s">
        <v>7483</v>
      </c>
      <c r="C149" s="431">
        <v>2012.0</v>
      </c>
      <c r="D149" s="508">
        <v>41096.0</v>
      </c>
      <c r="E149" s="433" t="s">
        <v>7484</v>
      </c>
      <c r="F149" s="405" t="s">
        <v>1307</v>
      </c>
      <c r="G149" s="433" t="s">
        <v>712</v>
      </c>
      <c r="H149" s="405" t="s">
        <v>4501</v>
      </c>
      <c r="I149" s="508">
        <v>43234.0</v>
      </c>
      <c r="J149" s="433">
        <v>5.0</v>
      </c>
      <c r="K149" s="588" t="s">
        <v>293</v>
      </c>
      <c r="L149" s="405" t="s">
        <v>395</v>
      </c>
      <c r="M149" s="540">
        <f t="shared" si="2"/>
        <v>2138</v>
      </c>
      <c r="N149" s="204"/>
      <c r="O149" s="204"/>
      <c r="P149" s="204"/>
      <c r="Q149" s="204"/>
      <c r="R149" s="204"/>
      <c r="S149" s="204"/>
      <c r="T149" s="204"/>
      <c r="U149" s="204"/>
      <c r="V149" s="204"/>
      <c r="W149" s="204"/>
      <c r="X149" s="204"/>
      <c r="Y149" s="204"/>
      <c r="Z149" s="204"/>
    </row>
    <row r="150" ht="12.75" customHeight="1">
      <c r="A150" s="436">
        <v>14918.0</v>
      </c>
      <c r="B150" s="437" t="s">
        <v>7485</v>
      </c>
      <c r="C150" s="437">
        <v>2010.0</v>
      </c>
      <c r="D150" s="511">
        <v>40542.0</v>
      </c>
      <c r="E150" s="439" t="s">
        <v>7486</v>
      </c>
      <c r="F150" s="408" t="s">
        <v>1365</v>
      </c>
      <c r="G150" s="439" t="s">
        <v>17</v>
      </c>
      <c r="H150" s="408" t="s">
        <v>7195</v>
      </c>
      <c r="I150" s="511">
        <v>43235.0</v>
      </c>
      <c r="J150" s="439">
        <v>5.0</v>
      </c>
      <c r="K150" s="588" t="s">
        <v>293</v>
      </c>
      <c r="L150" s="408" t="s">
        <v>395</v>
      </c>
      <c r="M150" s="541">
        <f t="shared" si="2"/>
        <v>2693</v>
      </c>
      <c r="N150" s="204"/>
      <c r="O150" s="204"/>
      <c r="P150" s="204"/>
      <c r="Q150" s="204"/>
      <c r="R150" s="204"/>
      <c r="S150" s="204"/>
      <c r="T150" s="204"/>
      <c r="U150" s="204"/>
      <c r="V150" s="204"/>
      <c r="W150" s="204"/>
      <c r="X150" s="204"/>
      <c r="Y150" s="204"/>
      <c r="Z150" s="204"/>
    </row>
    <row r="151" ht="12.75" customHeight="1">
      <c r="A151" s="430">
        <v>15018.0</v>
      </c>
      <c r="B151" s="431" t="s">
        <v>7487</v>
      </c>
      <c r="C151" s="431">
        <v>2010.0</v>
      </c>
      <c r="D151" s="508">
        <v>40420.0</v>
      </c>
      <c r="E151" s="433" t="s">
        <v>7488</v>
      </c>
      <c r="F151" s="405" t="s">
        <v>7489</v>
      </c>
      <c r="G151" s="433" t="s">
        <v>712</v>
      </c>
      <c r="H151" s="405" t="s">
        <v>7163</v>
      </c>
      <c r="I151" s="508">
        <v>43235.0</v>
      </c>
      <c r="J151" s="433">
        <v>5.0</v>
      </c>
      <c r="K151" s="588" t="s">
        <v>293</v>
      </c>
      <c r="L151" s="405" t="s">
        <v>390</v>
      </c>
      <c r="M151" s="540">
        <f t="shared" si="2"/>
        <v>2815</v>
      </c>
      <c r="N151" s="204"/>
      <c r="O151" s="204"/>
      <c r="P151" s="204"/>
      <c r="Q151" s="204"/>
      <c r="R151" s="204"/>
      <c r="S151" s="204"/>
      <c r="T151" s="204"/>
      <c r="U151" s="204"/>
      <c r="V151" s="204"/>
      <c r="W151" s="204"/>
      <c r="X151" s="204"/>
      <c r="Y151" s="204"/>
      <c r="Z151" s="204"/>
    </row>
    <row r="152" ht="12.75" customHeight="1">
      <c r="A152" s="436">
        <v>15118.0</v>
      </c>
      <c r="B152" s="437" t="s">
        <v>7490</v>
      </c>
      <c r="C152" s="437">
        <v>2010.0</v>
      </c>
      <c r="D152" s="511">
        <v>40422.0</v>
      </c>
      <c r="E152" s="439" t="s">
        <v>7491</v>
      </c>
      <c r="F152" s="408" t="s">
        <v>7489</v>
      </c>
      <c r="G152" s="439" t="s">
        <v>712</v>
      </c>
      <c r="H152" s="408" t="s">
        <v>7163</v>
      </c>
      <c r="I152" s="511">
        <v>43235.0</v>
      </c>
      <c r="J152" s="439">
        <v>5.0</v>
      </c>
      <c r="K152" s="588" t="s">
        <v>293</v>
      </c>
      <c r="L152" s="408" t="s">
        <v>390</v>
      </c>
      <c r="M152" s="541">
        <f t="shared" si="2"/>
        <v>2813</v>
      </c>
      <c r="N152" s="204"/>
      <c r="O152" s="204"/>
      <c r="P152" s="204"/>
      <c r="Q152" s="204"/>
      <c r="R152" s="204"/>
      <c r="S152" s="204"/>
      <c r="T152" s="204"/>
      <c r="U152" s="204"/>
      <c r="V152" s="204"/>
      <c r="W152" s="204"/>
      <c r="X152" s="204"/>
      <c r="Y152" s="204"/>
      <c r="Z152" s="204"/>
    </row>
    <row r="153" ht="12.75" customHeight="1">
      <c r="A153" s="430">
        <v>15218.0</v>
      </c>
      <c r="B153" s="431" t="s">
        <v>7492</v>
      </c>
      <c r="C153" s="431">
        <v>2012.0</v>
      </c>
      <c r="D153" s="508">
        <v>41269.0</v>
      </c>
      <c r="E153" s="433" t="s">
        <v>7493</v>
      </c>
      <c r="F153" s="405" t="s">
        <v>1365</v>
      </c>
      <c r="G153" s="433" t="s">
        <v>17</v>
      </c>
      <c r="H153" s="405" t="s">
        <v>4501</v>
      </c>
      <c r="I153" s="508">
        <v>43235.0</v>
      </c>
      <c r="J153" s="433">
        <v>5.0</v>
      </c>
      <c r="K153" s="588" t="s">
        <v>293</v>
      </c>
      <c r="L153" s="405" t="s">
        <v>395</v>
      </c>
      <c r="M153" s="540">
        <f t="shared" si="2"/>
        <v>1966</v>
      </c>
      <c r="N153" s="204"/>
      <c r="O153" s="204"/>
      <c r="P153" s="204"/>
      <c r="Q153" s="204"/>
      <c r="R153" s="204"/>
      <c r="S153" s="204"/>
      <c r="T153" s="204"/>
      <c r="U153" s="204"/>
      <c r="V153" s="204"/>
      <c r="W153" s="204"/>
      <c r="X153" s="204"/>
      <c r="Y153" s="204"/>
      <c r="Z153" s="204"/>
    </row>
    <row r="154" ht="12.75" customHeight="1">
      <c r="A154" s="436">
        <v>15318.0</v>
      </c>
      <c r="B154" s="437" t="s">
        <v>7494</v>
      </c>
      <c r="C154" s="437">
        <v>2011.0</v>
      </c>
      <c r="D154" s="511">
        <v>40786.0</v>
      </c>
      <c r="E154" s="439" t="s">
        <v>7495</v>
      </c>
      <c r="F154" s="408" t="s">
        <v>1937</v>
      </c>
      <c r="G154" s="439" t="s">
        <v>712</v>
      </c>
      <c r="H154" s="408" t="s">
        <v>7199</v>
      </c>
      <c r="I154" s="511">
        <v>43238.0</v>
      </c>
      <c r="J154" s="439">
        <v>5.0</v>
      </c>
      <c r="K154" s="588" t="s">
        <v>293</v>
      </c>
      <c r="L154" s="408" t="s">
        <v>390</v>
      </c>
      <c r="M154" s="541">
        <f t="shared" si="2"/>
        <v>2452</v>
      </c>
      <c r="N154" s="204"/>
      <c r="O154" s="204"/>
      <c r="P154" s="204"/>
      <c r="Q154" s="204"/>
      <c r="R154" s="204"/>
      <c r="S154" s="204"/>
      <c r="T154" s="204"/>
      <c r="U154" s="204"/>
      <c r="V154" s="204"/>
      <c r="W154" s="204"/>
      <c r="X154" s="204"/>
      <c r="Y154" s="204"/>
      <c r="Z154" s="204"/>
    </row>
    <row r="155" ht="12.75" customHeight="1">
      <c r="A155" s="430">
        <v>15418.0</v>
      </c>
      <c r="B155" s="431" t="s">
        <v>7496</v>
      </c>
      <c r="C155" s="431">
        <v>2017.0</v>
      </c>
      <c r="D155" s="508">
        <v>43010.0</v>
      </c>
      <c r="E155" s="433" t="s">
        <v>7497</v>
      </c>
      <c r="F155" s="595" t="s">
        <v>7498</v>
      </c>
      <c r="G155" s="433" t="s">
        <v>725</v>
      </c>
      <c r="H155" s="405" t="s">
        <v>979</v>
      </c>
      <c r="I155" s="508">
        <v>43241.0</v>
      </c>
      <c r="J155" s="433">
        <v>5.0</v>
      </c>
      <c r="K155" s="594" t="s">
        <v>344</v>
      </c>
      <c r="L155" s="405" t="s">
        <v>399</v>
      </c>
      <c r="M155" s="540">
        <f t="shared" si="2"/>
        <v>231</v>
      </c>
      <c r="N155" s="204"/>
      <c r="O155" s="204"/>
      <c r="P155" s="204"/>
      <c r="Q155" s="204"/>
      <c r="R155" s="204"/>
      <c r="S155" s="204"/>
      <c r="T155" s="204"/>
      <c r="U155" s="204"/>
      <c r="V155" s="204"/>
      <c r="W155" s="204"/>
      <c r="X155" s="204"/>
      <c r="Y155" s="204"/>
      <c r="Z155" s="204"/>
    </row>
    <row r="156" ht="12.75" customHeight="1">
      <c r="A156" s="436">
        <v>15518.0</v>
      </c>
      <c r="B156" s="437" t="s">
        <v>7499</v>
      </c>
      <c r="C156" s="437">
        <v>2017.0</v>
      </c>
      <c r="D156" s="511">
        <v>43019.0</v>
      </c>
      <c r="E156" s="439" t="s">
        <v>7500</v>
      </c>
      <c r="F156" s="596" t="s">
        <v>7501</v>
      </c>
      <c r="G156" s="439" t="s">
        <v>725</v>
      </c>
      <c r="H156" s="408" t="s">
        <v>979</v>
      </c>
      <c r="I156" s="511">
        <v>43241.0</v>
      </c>
      <c r="J156" s="439">
        <v>5.0</v>
      </c>
      <c r="K156" s="594" t="s">
        <v>344</v>
      </c>
      <c r="L156" s="408" t="s">
        <v>399</v>
      </c>
      <c r="M156" s="541">
        <f t="shared" si="2"/>
        <v>222</v>
      </c>
      <c r="N156" s="204"/>
      <c r="O156" s="204"/>
      <c r="P156" s="204"/>
      <c r="Q156" s="204"/>
      <c r="R156" s="204"/>
      <c r="S156" s="204"/>
      <c r="T156" s="204"/>
      <c r="U156" s="204"/>
      <c r="V156" s="204"/>
      <c r="W156" s="204"/>
      <c r="X156" s="204"/>
      <c r="Y156" s="204"/>
      <c r="Z156" s="204"/>
    </row>
    <row r="157" ht="12.75" customHeight="1">
      <c r="A157" s="430">
        <v>15618.0</v>
      </c>
      <c r="B157" s="431" t="s">
        <v>7502</v>
      </c>
      <c r="C157" s="431">
        <v>2013.0</v>
      </c>
      <c r="D157" s="508">
        <v>41415.0</v>
      </c>
      <c r="E157" s="433" t="s">
        <v>7503</v>
      </c>
      <c r="F157" s="405" t="s">
        <v>873</v>
      </c>
      <c r="G157" s="433" t="s">
        <v>17</v>
      </c>
      <c r="H157" s="405" t="s">
        <v>7191</v>
      </c>
      <c r="I157" s="508">
        <v>43241.0</v>
      </c>
      <c r="J157" s="433">
        <v>5.0</v>
      </c>
      <c r="K157" s="587" t="s">
        <v>322</v>
      </c>
      <c r="L157" s="405" t="s">
        <v>390</v>
      </c>
      <c r="M157" s="540">
        <f t="shared" si="2"/>
        <v>1826</v>
      </c>
      <c r="N157" s="204"/>
      <c r="O157" s="204"/>
      <c r="P157" s="204"/>
      <c r="Q157" s="204"/>
      <c r="R157" s="204"/>
      <c r="S157" s="204"/>
      <c r="T157" s="204"/>
      <c r="U157" s="204"/>
      <c r="V157" s="204"/>
      <c r="W157" s="204"/>
      <c r="X157" s="204"/>
      <c r="Y157" s="204"/>
      <c r="Z157" s="204"/>
    </row>
    <row r="158" ht="12.75" customHeight="1">
      <c r="A158" s="436">
        <v>15718.0</v>
      </c>
      <c r="B158" s="437" t="s">
        <v>7504</v>
      </c>
      <c r="C158" s="437">
        <v>2013.0</v>
      </c>
      <c r="D158" s="511">
        <v>41437.0</v>
      </c>
      <c r="E158" s="439" t="s">
        <v>7505</v>
      </c>
      <c r="F158" s="408" t="s">
        <v>873</v>
      </c>
      <c r="G158" s="439" t="s">
        <v>17</v>
      </c>
      <c r="H158" s="408" t="s">
        <v>130</v>
      </c>
      <c r="I158" s="511">
        <v>43241.0</v>
      </c>
      <c r="J158" s="439">
        <v>5.0</v>
      </c>
      <c r="K158" s="587" t="s">
        <v>322</v>
      </c>
      <c r="L158" s="408" t="s">
        <v>390</v>
      </c>
      <c r="M158" s="541">
        <f t="shared" si="2"/>
        <v>1804</v>
      </c>
      <c r="N158" s="204"/>
      <c r="O158" s="204"/>
      <c r="P158" s="204"/>
      <c r="Q158" s="204"/>
      <c r="R158" s="204"/>
      <c r="S158" s="204"/>
      <c r="T158" s="204"/>
      <c r="U158" s="204"/>
      <c r="V158" s="204"/>
      <c r="W158" s="204"/>
      <c r="X158" s="204"/>
      <c r="Y158" s="204"/>
      <c r="Z158" s="204"/>
    </row>
    <row r="159" ht="12.75" customHeight="1">
      <c r="A159" s="430">
        <v>15818.0</v>
      </c>
      <c r="B159" s="431" t="s">
        <v>7506</v>
      </c>
      <c r="C159" s="431">
        <v>2013.0</v>
      </c>
      <c r="D159" s="508">
        <v>41585.0</v>
      </c>
      <c r="E159" s="433" t="s">
        <v>7507</v>
      </c>
      <c r="F159" s="405" t="s">
        <v>873</v>
      </c>
      <c r="G159" s="433" t="s">
        <v>17</v>
      </c>
      <c r="H159" s="405" t="s">
        <v>26</v>
      </c>
      <c r="I159" s="508">
        <v>43241.0</v>
      </c>
      <c r="J159" s="433">
        <v>5.0</v>
      </c>
      <c r="K159" s="587" t="s">
        <v>322</v>
      </c>
      <c r="L159" s="405" t="s">
        <v>390</v>
      </c>
      <c r="M159" s="540">
        <f t="shared" si="2"/>
        <v>1656</v>
      </c>
      <c r="N159" s="204"/>
      <c r="O159" s="204"/>
      <c r="P159" s="204"/>
      <c r="Q159" s="204"/>
      <c r="R159" s="204"/>
      <c r="S159" s="204"/>
      <c r="T159" s="204"/>
      <c r="U159" s="204"/>
      <c r="V159" s="204"/>
      <c r="W159" s="204"/>
      <c r="X159" s="204"/>
      <c r="Y159" s="204"/>
      <c r="Z159" s="204"/>
    </row>
    <row r="160" ht="12.75" customHeight="1">
      <c r="A160" s="436">
        <v>15918.0</v>
      </c>
      <c r="B160" s="437" t="s">
        <v>7508</v>
      </c>
      <c r="C160" s="437">
        <v>2017.0</v>
      </c>
      <c r="D160" s="511">
        <v>42964.0</v>
      </c>
      <c r="E160" s="439" t="s">
        <v>7509</v>
      </c>
      <c r="F160" s="596" t="s">
        <v>7510</v>
      </c>
      <c r="G160" s="439" t="s">
        <v>725</v>
      </c>
      <c r="H160" s="408" t="s">
        <v>979</v>
      </c>
      <c r="I160" s="511">
        <v>43241.0</v>
      </c>
      <c r="J160" s="439">
        <v>5.0</v>
      </c>
      <c r="K160" s="594" t="s">
        <v>344</v>
      </c>
      <c r="L160" s="408" t="s">
        <v>399</v>
      </c>
      <c r="M160" s="541">
        <f t="shared" si="2"/>
        <v>277</v>
      </c>
      <c r="N160" s="204"/>
      <c r="O160" s="204"/>
      <c r="P160" s="204"/>
      <c r="Q160" s="204"/>
      <c r="R160" s="204"/>
      <c r="S160" s="204"/>
      <c r="T160" s="204"/>
      <c r="U160" s="204"/>
      <c r="V160" s="204"/>
      <c r="W160" s="204"/>
      <c r="X160" s="204"/>
      <c r="Y160" s="204"/>
      <c r="Z160" s="204"/>
    </row>
    <row r="161" ht="12.75" customHeight="1">
      <c r="A161" s="430">
        <v>16018.0</v>
      </c>
      <c r="B161" s="431" t="s">
        <v>7511</v>
      </c>
      <c r="C161" s="431">
        <v>2017.0</v>
      </c>
      <c r="D161" s="508">
        <v>42979.0</v>
      </c>
      <c r="E161" s="433" t="s">
        <v>7512</v>
      </c>
      <c r="F161" s="595" t="s">
        <v>7513</v>
      </c>
      <c r="G161" s="433" t="s">
        <v>725</v>
      </c>
      <c r="H161" s="405" t="s">
        <v>979</v>
      </c>
      <c r="I161" s="508">
        <v>43241.0</v>
      </c>
      <c r="J161" s="433">
        <v>5.0</v>
      </c>
      <c r="K161" s="594" t="s">
        <v>344</v>
      </c>
      <c r="L161" s="405" t="s">
        <v>399</v>
      </c>
      <c r="M161" s="540">
        <f t="shared" si="2"/>
        <v>262</v>
      </c>
      <c r="N161" s="204"/>
      <c r="O161" s="204"/>
      <c r="P161" s="204"/>
      <c r="Q161" s="204"/>
      <c r="R161" s="204"/>
      <c r="S161" s="204"/>
      <c r="T161" s="204"/>
      <c r="U161" s="204"/>
      <c r="V161" s="204"/>
      <c r="W161" s="204"/>
      <c r="X161" s="204"/>
      <c r="Y161" s="204"/>
      <c r="Z161" s="204"/>
    </row>
    <row r="162" ht="12.75" customHeight="1">
      <c r="A162" s="436">
        <v>16118.0</v>
      </c>
      <c r="B162" s="437" t="s">
        <v>7514</v>
      </c>
      <c r="C162" s="437">
        <v>2013.0</v>
      </c>
      <c r="D162" s="511">
        <v>41313.0</v>
      </c>
      <c r="E162" s="439" t="s">
        <v>7515</v>
      </c>
      <c r="F162" s="408" t="s">
        <v>873</v>
      </c>
      <c r="G162" s="439" t="s">
        <v>17</v>
      </c>
      <c r="H162" s="408" t="s">
        <v>7389</v>
      </c>
      <c r="I162" s="511">
        <v>43241.0</v>
      </c>
      <c r="J162" s="439">
        <v>5.0</v>
      </c>
      <c r="K162" s="587" t="s">
        <v>322</v>
      </c>
      <c r="L162" s="408" t="s">
        <v>390</v>
      </c>
      <c r="M162" s="541">
        <f t="shared" si="2"/>
        <v>1928</v>
      </c>
      <c r="N162" s="204"/>
      <c r="O162" s="204"/>
      <c r="P162" s="204"/>
      <c r="Q162" s="204"/>
      <c r="R162" s="204"/>
      <c r="S162" s="204"/>
      <c r="T162" s="204"/>
      <c r="U162" s="204"/>
      <c r="V162" s="204"/>
      <c r="W162" s="204"/>
      <c r="X162" s="204"/>
      <c r="Y162" s="204"/>
      <c r="Z162" s="204"/>
    </row>
    <row r="163" ht="12.75" customHeight="1">
      <c r="A163" s="430">
        <v>16218.0</v>
      </c>
      <c r="B163" s="431" t="s">
        <v>7516</v>
      </c>
      <c r="C163" s="431">
        <v>2014.0</v>
      </c>
      <c r="D163" s="508">
        <v>41788.0</v>
      </c>
      <c r="E163" s="433" t="s">
        <v>7517</v>
      </c>
      <c r="F163" s="405" t="s">
        <v>873</v>
      </c>
      <c r="G163" s="433" t="s">
        <v>17</v>
      </c>
      <c r="H163" s="405" t="s">
        <v>1894</v>
      </c>
      <c r="I163" s="508">
        <v>43241.0</v>
      </c>
      <c r="J163" s="433">
        <v>5.0</v>
      </c>
      <c r="K163" s="587" t="s">
        <v>322</v>
      </c>
      <c r="L163" s="405" t="s">
        <v>390</v>
      </c>
      <c r="M163" s="540">
        <f t="shared" si="2"/>
        <v>1453</v>
      </c>
      <c r="N163" s="204"/>
      <c r="O163" s="204"/>
      <c r="P163" s="204"/>
      <c r="Q163" s="204"/>
      <c r="R163" s="204"/>
      <c r="S163" s="204"/>
      <c r="T163" s="204"/>
      <c r="U163" s="204"/>
      <c r="V163" s="204"/>
      <c r="W163" s="204"/>
      <c r="X163" s="204"/>
      <c r="Y163" s="204"/>
      <c r="Z163" s="204"/>
    </row>
    <row r="164" ht="12.75" customHeight="1">
      <c r="A164" s="436">
        <v>16318.0</v>
      </c>
      <c r="B164" s="437" t="s">
        <v>7518</v>
      </c>
      <c r="C164" s="437">
        <v>2011.0</v>
      </c>
      <c r="D164" s="511">
        <v>40742.0</v>
      </c>
      <c r="E164" s="439" t="s">
        <v>7519</v>
      </c>
      <c r="F164" s="408" t="s">
        <v>1653</v>
      </c>
      <c r="G164" s="439" t="s">
        <v>712</v>
      </c>
      <c r="H164" s="408" t="s">
        <v>130</v>
      </c>
      <c r="I164" s="511">
        <v>43242.0</v>
      </c>
      <c r="J164" s="439">
        <v>5.0</v>
      </c>
      <c r="K164" s="587" t="s">
        <v>322</v>
      </c>
      <c r="L164" s="408" t="s">
        <v>390</v>
      </c>
      <c r="M164" s="541">
        <f t="shared" si="2"/>
        <v>2500</v>
      </c>
      <c r="N164" s="204"/>
      <c r="O164" s="204"/>
      <c r="P164" s="204"/>
      <c r="Q164" s="204"/>
      <c r="R164" s="204"/>
      <c r="S164" s="204"/>
      <c r="T164" s="204"/>
      <c r="U164" s="204"/>
      <c r="V164" s="204"/>
      <c r="W164" s="204"/>
      <c r="X164" s="204"/>
      <c r="Y164" s="204"/>
      <c r="Z164" s="204"/>
    </row>
    <row r="165" ht="12.75" customHeight="1">
      <c r="A165" s="430">
        <v>16418.0</v>
      </c>
      <c r="B165" s="431" t="s">
        <v>7520</v>
      </c>
      <c r="C165" s="431">
        <v>2012.0</v>
      </c>
      <c r="D165" s="508">
        <v>41177.0</v>
      </c>
      <c r="E165" s="433" t="s">
        <v>7521</v>
      </c>
      <c r="F165" s="405" t="s">
        <v>1365</v>
      </c>
      <c r="G165" s="433" t="s">
        <v>712</v>
      </c>
      <c r="H165" s="405" t="s">
        <v>7199</v>
      </c>
      <c r="I165" s="508">
        <v>43244.0</v>
      </c>
      <c r="J165" s="433">
        <v>5.0</v>
      </c>
      <c r="K165" s="588" t="s">
        <v>293</v>
      </c>
      <c r="L165" s="405" t="s">
        <v>395</v>
      </c>
      <c r="M165" s="540">
        <f t="shared" si="2"/>
        <v>2067</v>
      </c>
      <c r="N165" s="204"/>
      <c r="O165" s="204"/>
      <c r="P165" s="204"/>
      <c r="Q165" s="204"/>
      <c r="R165" s="204"/>
      <c r="S165" s="204"/>
      <c r="T165" s="204"/>
      <c r="U165" s="204"/>
      <c r="V165" s="204"/>
      <c r="W165" s="204"/>
      <c r="X165" s="204"/>
      <c r="Y165" s="204"/>
      <c r="Z165" s="204"/>
    </row>
    <row r="166" ht="12.75" customHeight="1">
      <c r="A166" s="436">
        <v>16518.0</v>
      </c>
      <c r="B166" s="437" t="s">
        <v>7522</v>
      </c>
      <c r="C166" s="437">
        <v>2011.0</v>
      </c>
      <c r="D166" s="511">
        <v>40905.0</v>
      </c>
      <c r="E166" s="439" t="s">
        <v>7523</v>
      </c>
      <c r="F166" s="408" t="s">
        <v>1120</v>
      </c>
      <c r="G166" s="439" t="s">
        <v>17</v>
      </c>
      <c r="H166" s="408" t="s">
        <v>927</v>
      </c>
      <c r="I166" s="511">
        <v>43245.0</v>
      </c>
      <c r="J166" s="439">
        <v>5.0</v>
      </c>
      <c r="K166" s="587" t="s">
        <v>322</v>
      </c>
      <c r="L166" s="408" t="s">
        <v>395</v>
      </c>
      <c r="M166" s="541">
        <f t="shared" si="2"/>
        <v>2340</v>
      </c>
      <c r="N166" s="204"/>
      <c r="O166" s="204"/>
      <c r="P166" s="204"/>
      <c r="Q166" s="204"/>
      <c r="R166" s="204"/>
      <c r="S166" s="204"/>
      <c r="T166" s="204"/>
      <c r="U166" s="204"/>
      <c r="V166" s="204"/>
      <c r="W166" s="204"/>
      <c r="X166" s="204"/>
      <c r="Y166" s="204"/>
      <c r="Z166" s="204"/>
    </row>
    <row r="167" ht="12.75" customHeight="1">
      <c r="A167" s="430">
        <v>16618.0</v>
      </c>
      <c r="B167" s="431" t="s">
        <v>7524</v>
      </c>
      <c r="C167" s="431">
        <v>2012.0</v>
      </c>
      <c r="D167" s="508">
        <v>41250.0</v>
      </c>
      <c r="E167" s="433" t="s">
        <v>7525</v>
      </c>
      <c r="F167" s="405" t="s">
        <v>212</v>
      </c>
      <c r="G167" s="433" t="s">
        <v>17</v>
      </c>
      <c r="H167" s="405" t="s">
        <v>418</v>
      </c>
      <c r="I167" s="508">
        <v>43245.0</v>
      </c>
      <c r="J167" s="433">
        <v>5.0</v>
      </c>
      <c r="K167" s="589" t="s">
        <v>309</v>
      </c>
      <c r="L167" s="405" t="s">
        <v>390</v>
      </c>
      <c r="M167" s="540">
        <f t="shared" si="2"/>
        <v>1995</v>
      </c>
      <c r="N167" s="204"/>
      <c r="O167" s="204"/>
      <c r="P167" s="204"/>
      <c r="Q167" s="204"/>
      <c r="R167" s="204"/>
      <c r="S167" s="204"/>
      <c r="T167" s="204"/>
      <c r="U167" s="204"/>
      <c r="V167" s="204"/>
      <c r="W167" s="204"/>
      <c r="X167" s="204"/>
      <c r="Y167" s="204"/>
      <c r="Z167" s="204"/>
    </row>
    <row r="168" ht="12.75" customHeight="1">
      <c r="A168" s="436">
        <v>16718.0</v>
      </c>
      <c r="B168" s="437" t="s">
        <v>7526</v>
      </c>
      <c r="C168" s="437">
        <v>2013.0</v>
      </c>
      <c r="D168" s="511">
        <v>41309.0</v>
      </c>
      <c r="E168" s="439" t="s">
        <v>7527</v>
      </c>
      <c r="F168" s="408" t="s">
        <v>7528</v>
      </c>
      <c r="G168" s="439" t="s">
        <v>712</v>
      </c>
      <c r="H168" s="408" t="s">
        <v>7209</v>
      </c>
      <c r="I168" s="511">
        <v>43245.0</v>
      </c>
      <c r="J168" s="439">
        <v>5.0</v>
      </c>
      <c r="K168" s="588" t="s">
        <v>293</v>
      </c>
      <c r="L168" s="408" t="s">
        <v>395</v>
      </c>
      <c r="M168" s="541">
        <f t="shared" si="2"/>
        <v>1936</v>
      </c>
      <c r="N168" s="204"/>
      <c r="O168" s="204"/>
      <c r="P168" s="204"/>
      <c r="Q168" s="204"/>
      <c r="R168" s="204"/>
      <c r="S168" s="204"/>
      <c r="T168" s="204"/>
      <c r="U168" s="204"/>
      <c r="V168" s="204"/>
      <c r="W168" s="204"/>
      <c r="X168" s="204"/>
      <c r="Y168" s="204"/>
      <c r="Z168" s="204"/>
    </row>
    <row r="169" ht="15.75" customHeight="1">
      <c r="A169" s="430">
        <v>16818.0</v>
      </c>
      <c r="B169" s="431" t="s">
        <v>7529</v>
      </c>
      <c r="C169" s="431">
        <v>2018.0</v>
      </c>
      <c r="D169" s="508">
        <v>43185.0</v>
      </c>
      <c r="E169" s="433" t="s">
        <v>7530</v>
      </c>
      <c r="F169" s="405" t="s">
        <v>2825</v>
      </c>
      <c r="G169" s="433" t="s">
        <v>17</v>
      </c>
      <c r="H169" s="405" t="s">
        <v>50</v>
      </c>
      <c r="I169" s="508">
        <v>43248.0</v>
      </c>
      <c r="J169" s="433">
        <v>5.0</v>
      </c>
      <c r="K169" s="594" t="s">
        <v>344</v>
      </c>
      <c r="L169" s="405" t="s">
        <v>395</v>
      </c>
      <c r="M169" s="540">
        <f t="shared" si="2"/>
        <v>63</v>
      </c>
      <c r="N169" s="204"/>
      <c r="O169" s="204"/>
      <c r="P169" s="204"/>
      <c r="Q169" s="204"/>
      <c r="R169" s="204"/>
      <c r="S169" s="204"/>
      <c r="T169" s="204"/>
      <c r="U169" s="204"/>
      <c r="V169" s="204"/>
      <c r="W169" s="204"/>
      <c r="X169" s="204"/>
      <c r="Y169" s="204"/>
      <c r="Z169" s="204"/>
    </row>
    <row r="170" ht="12.75" customHeight="1">
      <c r="A170" s="436">
        <v>16918.0</v>
      </c>
      <c r="B170" s="437" t="s">
        <v>7531</v>
      </c>
      <c r="C170" s="437">
        <v>2014.0</v>
      </c>
      <c r="D170" s="511">
        <v>41806.0</v>
      </c>
      <c r="E170" s="439" t="s">
        <v>7532</v>
      </c>
      <c r="F170" s="408" t="s">
        <v>4929</v>
      </c>
      <c r="G170" s="439" t="s">
        <v>17</v>
      </c>
      <c r="H170" s="408" t="s">
        <v>50</v>
      </c>
      <c r="I170" s="511">
        <v>43249.0</v>
      </c>
      <c r="J170" s="439">
        <v>5.0</v>
      </c>
      <c r="K170" s="587" t="s">
        <v>322</v>
      </c>
      <c r="L170" s="408" t="s">
        <v>395</v>
      </c>
      <c r="M170" s="541">
        <f t="shared" si="2"/>
        <v>1443</v>
      </c>
      <c r="N170" s="204"/>
      <c r="O170" s="204"/>
      <c r="P170" s="204"/>
      <c r="Q170" s="204"/>
      <c r="R170" s="204"/>
      <c r="S170" s="204"/>
      <c r="T170" s="204"/>
      <c r="U170" s="204"/>
      <c r="V170" s="204"/>
      <c r="W170" s="204"/>
      <c r="X170" s="204"/>
      <c r="Y170" s="204"/>
      <c r="Z170" s="204"/>
    </row>
    <row r="171" ht="12.75" customHeight="1">
      <c r="A171" s="430">
        <v>17018.0</v>
      </c>
      <c r="B171" s="431" t="s">
        <v>7533</v>
      </c>
      <c r="C171" s="431">
        <v>2015.0</v>
      </c>
      <c r="D171" s="508">
        <v>42296.0</v>
      </c>
      <c r="E171" s="433" t="s">
        <v>7534</v>
      </c>
      <c r="F171" s="405" t="s">
        <v>7535</v>
      </c>
      <c r="G171" s="433" t="s">
        <v>17</v>
      </c>
      <c r="H171" s="405" t="s">
        <v>5483</v>
      </c>
      <c r="I171" s="508">
        <v>43250.0</v>
      </c>
      <c r="J171" s="433">
        <v>5.0</v>
      </c>
      <c r="K171" s="587" t="s">
        <v>322</v>
      </c>
      <c r="L171" s="405" t="s">
        <v>395</v>
      </c>
      <c r="M171" s="540">
        <f t="shared" si="2"/>
        <v>954</v>
      </c>
      <c r="N171" s="204"/>
      <c r="O171" s="204"/>
      <c r="P171" s="204"/>
      <c r="Q171" s="204"/>
      <c r="R171" s="204"/>
      <c r="S171" s="204"/>
      <c r="T171" s="204"/>
      <c r="U171" s="204"/>
      <c r="V171" s="204"/>
      <c r="W171" s="204"/>
      <c r="X171" s="204"/>
      <c r="Y171" s="204"/>
      <c r="Z171" s="204"/>
    </row>
    <row r="172" ht="12.75" customHeight="1">
      <c r="A172" s="436">
        <v>17118.0</v>
      </c>
      <c r="B172" s="437" t="s">
        <v>7536</v>
      </c>
      <c r="C172" s="437">
        <v>2016.0</v>
      </c>
      <c r="D172" s="511">
        <v>42600.0</v>
      </c>
      <c r="E172" s="439" t="s">
        <v>7537</v>
      </c>
      <c r="F172" s="408" t="s">
        <v>7535</v>
      </c>
      <c r="G172" s="439" t="s">
        <v>17</v>
      </c>
      <c r="H172" s="408" t="s">
        <v>77</v>
      </c>
      <c r="I172" s="511">
        <v>43250.0</v>
      </c>
      <c r="J172" s="439">
        <v>5.0</v>
      </c>
      <c r="K172" s="587" t="s">
        <v>322</v>
      </c>
      <c r="L172" s="408" t="s">
        <v>395</v>
      </c>
      <c r="M172" s="541">
        <f t="shared" si="2"/>
        <v>650</v>
      </c>
      <c r="N172" s="204"/>
      <c r="O172" s="204"/>
      <c r="P172" s="204"/>
      <c r="Q172" s="204"/>
      <c r="R172" s="204"/>
      <c r="S172" s="204"/>
      <c r="T172" s="204"/>
      <c r="U172" s="204"/>
      <c r="V172" s="204"/>
      <c r="W172" s="204"/>
      <c r="X172" s="204"/>
      <c r="Y172" s="204"/>
      <c r="Z172" s="204"/>
    </row>
    <row r="173" ht="12.75" customHeight="1">
      <c r="A173" s="430">
        <v>17218.0</v>
      </c>
      <c r="B173" s="431" t="s">
        <v>7538</v>
      </c>
      <c r="C173" s="431">
        <v>2012.0</v>
      </c>
      <c r="D173" s="508">
        <v>41152.0</v>
      </c>
      <c r="E173" s="433" t="s">
        <v>7539</v>
      </c>
      <c r="F173" s="405" t="s">
        <v>1549</v>
      </c>
      <c r="G173" s="433" t="s">
        <v>17</v>
      </c>
      <c r="H173" s="405" t="s">
        <v>1894</v>
      </c>
      <c r="I173" s="508">
        <v>43250.0</v>
      </c>
      <c r="J173" s="433">
        <v>5.0</v>
      </c>
      <c r="K173" s="588" t="s">
        <v>293</v>
      </c>
      <c r="L173" s="405" t="s">
        <v>390</v>
      </c>
      <c r="M173" s="540">
        <f t="shared" si="2"/>
        <v>2098</v>
      </c>
      <c r="N173" s="204"/>
      <c r="O173" s="204"/>
      <c r="P173" s="204"/>
      <c r="Q173" s="204"/>
      <c r="R173" s="204"/>
      <c r="S173" s="204"/>
      <c r="T173" s="204"/>
      <c r="U173" s="204"/>
      <c r="V173" s="204"/>
      <c r="W173" s="204"/>
      <c r="X173" s="204"/>
      <c r="Y173" s="204"/>
      <c r="Z173" s="204"/>
    </row>
    <row r="174" ht="12.75" customHeight="1">
      <c r="A174" s="436">
        <v>17318.0</v>
      </c>
      <c r="B174" s="437" t="s">
        <v>7540</v>
      </c>
      <c r="C174" s="437">
        <v>2013.0</v>
      </c>
      <c r="D174" s="511">
        <v>41605.0</v>
      </c>
      <c r="E174" s="439" t="s">
        <v>7541</v>
      </c>
      <c r="F174" s="408" t="s">
        <v>1549</v>
      </c>
      <c r="G174" s="439" t="s">
        <v>17</v>
      </c>
      <c r="H174" s="408" t="s">
        <v>7175</v>
      </c>
      <c r="I174" s="511">
        <v>43250.0</v>
      </c>
      <c r="J174" s="439">
        <v>5.0</v>
      </c>
      <c r="K174" s="588" t="s">
        <v>293</v>
      </c>
      <c r="L174" s="408" t="s">
        <v>390</v>
      </c>
      <c r="M174" s="541">
        <f t="shared" si="2"/>
        <v>1645</v>
      </c>
      <c r="N174" s="204"/>
      <c r="O174" s="204"/>
      <c r="P174" s="204"/>
      <c r="Q174" s="204"/>
      <c r="R174" s="204"/>
      <c r="S174" s="204"/>
      <c r="T174" s="204"/>
      <c r="U174" s="204"/>
      <c r="V174" s="204"/>
      <c r="W174" s="204"/>
      <c r="X174" s="204"/>
      <c r="Y174" s="204"/>
      <c r="Z174" s="204"/>
    </row>
    <row r="175" ht="12.75" customHeight="1">
      <c r="A175" s="430">
        <v>17418.0</v>
      </c>
      <c r="B175" s="431" t="s">
        <v>7542</v>
      </c>
      <c r="C175" s="431">
        <v>2017.0</v>
      </c>
      <c r="D175" s="508">
        <v>42845.0</v>
      </c>
      <c r="E175" s="433" t="s">
        <v>7543</v>
      </c>
      <c r="F175" s="405" t="s">
        <v>1509</v>
      </c>
      <c r="G175" s="433" t="s">
        <v>17</v>
      </c>
      <c r="H175" s="405" t="s">
        <v>7175</v>
      </c>
      <c r="I175" s="508">
        <v>43250.0</v>
      </c>
      <c r="J175" s="433">
        <v>5.0</v>
      </c>
      <c r="K175" s="587" t="s">
        <v>322</v>
      </c>
      <c r="L175" s="405" t="s">
        <v>390</v>
      </c>
      <c r="M175" s="540">
        <f t="shared" si="2"/>
        <v>405</v>
      </c>
      <c r="N175" s="204"/>
      <c r="O175" s="204"/>
      <c r="P175" s="204"/>
      <c r="Q175" s="204"/>
      <c r="R175" s="204"/>
      <c r="S175" s="204"/>
      <c r="T175" s="204"/>
      <c r="U175" s="204"/>
      <c r="V175" s="204"/>
      <c r="W175" s="204"/>
      <c r="X175" s="204"/>
      <c r="Y175" s="204"/>
      <c r="Z175" s="204"/>
    </row>
    <row r="176" ht="12.75" customHeight="1">
      <c r="A176" s="436">
        <v>17518.0</v>
      </c>
      <c r="B176" s="437" t="s">
        <v>7544</v>
      </c>
      <c r="C176" s="437">
        <v>2013.0</v>
      </c>
      <c r="D176" s="511">
        <v>41379.0</v>
      </c>
      <c r="E176" s="439" t="s">
        <v>7545</v>
      </c>
      <c r="F176" s="408" t="s">
        <v>134</v>
      </c>
      <c r="G176" s="439" t="s">
        <v>17</v>
      </c>
      <c r="H176" s="408" t="s">
        <v>7138</v>
      </c>
      <c r="I176" s="511">
        <v>43250.0</v>
      </c>
      <c r="J176" s="439">
        <v>5.0</v>
      </c>
      <c r="K176" s="589" t="s">
        <v>309</v>
      </c>
      <c r="L176" s="408" t="s">
        <v>395</v>
      </c>
      <c r="M176" s="541">
        <f t="shared" si="2"/>
        <v>1871</v>
      </c>
      <c r="N176" s="204"/>
      <c r="O176" s="204"/>
      <c r="P176" s="204"/>
      <c r="Q176" s="204"/>
      <c r="R176" s="204"/>
      <c r="S176" s="204"/>
      <c r="T176" s="204"/>
      <c r="U176" s="204"/>
      <c r="V176" s="204"/>
      <c r="W176" s="204"/>
      <c r="X176" s="204"/>
      <c r="Y176" s="204"/>
      <c r="Z176" s="204"/>
    </row>
    <row r="177" ht="12.75" customHeight="1">
      <c r="A177" s="430">
        <v>17618.0</v>
      </c>
      <c r="B177" s="431" t="s">
        <v>7546</v>
      </c>
      <c r="C177" s="431">
        <v>2015.0</v>
      </c>
      <c r="D177" s="508">
        <v>42356.0</v>
      </c>
      <c r="E177" s="433" t="s">
        <v>7547</v>
      </c>
      <c r="F177" s="405" t="s">
        <v>4929</v>
      </c>
      <c r="G177" s="433" t="s">
        <v>712</v>
      </c>
      <c r="H177" s="405" t="s">
        <v>380</v>
      </c>
      <c r="I177" s="508">
        <v>43255.0</v>
      </c>
      <c r="J177" s="433">
        <v>6.0</v>
      </c>
      <c r="K177" s="589" t="s">
        <v>309</v>
      </c>
      <c r="L177" s="405" t="s">
        <v>395</v>
      </c>
      <c r="M177" s="540">
        <f t="shared" si="2"/>
        <v>899</v>
      </c>
      <c r="N177" s="204"/>
      <c r="O177" s="204"/>
      <c r="P177" s="204"/>
      <c r="Q177" s="204"/>
      <c r="R177" s="204"/>
      <c r="S177" s="204"/>
      <c r="T177" s="204"/>
      <c r="U177" s="204"/>
      <c r="V177" s="204"/>
      <c r="W177" s="204"/>
      <c r="X177" s="204"/>
      <c r="Y177" s="204"/>
      <c r="Z177" s="204"/>
    </row>
    <row r="178" ht="12.75" customHeight="1">
      <c r="A178" s="436">
        <v>17718.0</v>
      </c>
      <c r="B178" s="437" t="s">
        <v>7548</v>
      </c>
      <c r="C178" s="437">
        <v>2011.0</v>
      </c>
      <c r="D178" s="511">
        <v>40836.0</v>
      </c>
      <c r="E178" s="439" t="s">
        <v>7549</v>
      </c>
      <c r="F178" s="408" t="s">
        <v>7550</v>
      </c>
      <c r="G178" s="439" t="s">
        <v>712</v>
      </c>
      <c r="H178" s="408" t="s">
        <v>50</v>
      </c>
      <c r="I178" s="511">
        <v>43255.0</v>
      </c>
      <c r="J178" s="439">
        <v>6.0</v>
      </c>
      <c r="K178" s="588" t="s">
        <v>293</v>
      </c>
      <c r="L178" s="408" t="s">
        <v>386</v>
      </c>
      <c r="M178" s="541">
        <f t="shared" si="2"/>
        <v>2419</v>
      </c>
      <c r="N178" s="204"/>
      <c r="O178" s="204"/>
      <c r="P178" s="204"/>
      <c r="Q178" s="204"/>
      <c r="R178" s="204"/>
      <c r="S178" s="204"/>
      <c r="T178" s="204"/>
      <c r="U178" s="204"/>
      <c r="V178" s="204"/>
      <c r="W178" s="204"/>
      <c r="X178" s="204"/>
      <c r="Y178" s="204"/>
      <c r="Z178" s="204"/>
    </row>
    <row r="179" ht="12.75" customHeight="1">
      <c r="A179" s="430">
        <v>17818.0</v>
      </c>
      <c r="B179" s="431" t="s">
        <v>7551</v>
      </c>
      <c r="C179" s="431">
        <v>2011.0</v>
      </c>
      <c r="D179" s="508">
        <v>40606.0</v>
      </c>
      <c r="E179" s="433" t="s">
        <v>7552</v>
      </c>
      <c r="F179" s="405" t="s">
        <v>1937</v>
      </c>
      <c r="G179" s="433" t="s">
        <v>712</v>
      </c>
      <c r="H179" s="405" t="s">
        <v>7195</v>
      </c>
      <c r="I179" s="508">
        <v>43255.0</v>
      </c>
      <c r="J179" s="433">
        <v>6.0</v>
      </c>
      <c r="K179" s="589" t="s">
        <v>309</v>
      </c>
      <c r="L179" s="405" t="s">
        <v>390</v>
      </c>
      <c r="M179" s="540">
        <f t="shared" si="2"/>
        <v>2649</v>
      </c>
      <c r="N179" s="204"/>
      <c r="O179" s="204"/>
      <c r="P179" s="204"/>
      <c r="Q179" s="204"/>
      <c r="R179" s="204"/>
      <c r="S179" s="204"/>
      <c r="T179" s="204"/>
      <c r="U179" s="204"/>
      <c r="V179" s="204"/>
      <c r="W179" s="204"/>
      <c r="X179" s="204"/>
      <c r="Y179" s="204"/>
      <c r="Z179" s="204"/>
    </row>
    <row r="180" ht="12.75" customHeight="1">
      <c r="A180" s="436">
        <v>17918.0</v>
      </c>
      <c r="B180" s="437" t="s">
        <v>7553</v>
      </c>
      <c r="C180" s="437">
        <v>2012.0</v>
      </c>
      <c r="D180" s="511">
        <v>41213.0</v>
      </c>
      <c r="E180" s="439" t="s">
        <v>7554</v>
      </c>
      <c r="F180" s="408" t="s">
        <v>1509</v>
      </c>
      <c r="G180" s="439" t="s">
        <v>712</v>
      </c>
      <c r="H180" s="408" t="s">
        <v>7555</v>
      </c>
      <c r="I180" s="511">
        <v>43255.0</v>
      </c>
      <c r="J180" s="439">
        <v>6.0</v>
      </c>
      <c r="K180" s="587" t="s">
        <v>322</v>
      </c>
      <c r="L180" s="408" t="s">
        <v>390</v>
      </c>
      <c r="M180" s="541">
        <f t="shared" si="2"/>
        <v>2042</v>
      </c>
      <c r="N180" s="204"/>
      <c r="O180" s="204"/>
      <c r="P180" s="204"/>
      <c r="Q180" s="204"/>
      <c r="R180" s="204"/>
      <c r="S180" s="204"/>
      <c r="T180" s="204"/>
      <c r="U180" s="204"/>
      <c r="V180" s="204"/>
      <c r="W180" s="204"/>
      <c r="X180" s="204"/>
      <c r="Y180" s="204"/>
      <c r="Z180" s="204"/>
    </row>
    <row r="181" ht="12.75" customHeight="1">
      <c r="A181" s="430">
        <v>18018.0</v>
      </c>
      <c r="B181" s="431" t="s">
        <v>7556</v>
      </c>
      <c r="C181" s="431">
        <v>2014.0</v>
      </c>
      <c r="D181" s="508">
        <v>41788.0</v>
      </c>
      <c r="E181" s="433" t="s">
        <v>7557</v>
      </c>
      <c r="F181" s="405" t="s">
        <v>1120</v>
      </c>
      <c r="G181" s="433" t="s">
        <v>17</v>
      </c>
      <c r="H181" s="405" t="s">
        <v>50</v>
      </c>
      <c r="I181" s="508">
        <v>43256.0</v>
      </c>
      <c r="J181" s="433">
        <v>6.0</v>
      </c>
      <c r="K181" s="587" t="s">
        <v>322</v>
      </c>
      <c r="L181" s="405" t="s">
        <v>395</v>
      </c>
      <c r="M181" s="540">
        <f t="shared" si="2"/>
        <v>1468</v>
      </c>
      <c r="N181" s="204"/>
      <c r="O181" s="204"/>
      <c r="P181" s="204"/>
      <c r="Q181" s="204"/>
      <c r="R181" s="204"/>
      <c r="S181" s="204"/>
      <c r="T181" s="204"/>
      <c r="U181" s="204"/>
      <c r="V181" s="204"/>
      <c r="W181" s="204"/>
      <c r="X181" s="204"/>
      <c r="Y181" s="204"/>
      <c r="Z181" s="204"/>
    </row>
    <row r="182" ht="12.75" customHeight="1">
      <c r="A182" s="436">
        <v>18118.0</v>
      </c>
      <c r="B182" s="437" t="s">
        <v>7558</v>
      </c>
      <c r="C182" s="437">
        <v>2011.0</v>
      </c>
      <c r="D182" s="511">
        <v>40904.0</v>
      </c>
      <c r="E182" s="439" t="s">
        <v>7559</v>
      </c>
      <c r="F182" s="408" t="s">
        <v>1030</v>
      </c>
      <c r="G182" s="439" t="s">
        <v>712</v>
      </c>
      <c r="H182" s="408" t="s">
        <v>5372</v>
      </c>
      <c r="I182" s="511">
        <v>43257.0</v>
      </c>
      <c r="J182" s="439">
        <v>6.0</v>
      </c>
      <c r="K182" s="588" t="s">
        <v>293</v>
      </c>
      <c r="L182" s="408" t="s">
        <v>390</v>
      </c>
      <c r="M182" s="541">
        <f t="shared" si="2"/>
        <v>2353</v>
      </c>
      <c r="N182" s="204"/>
      <c r="O182" s="204"/>
      <c r="P182" s="204"/>
      <c r="Q182" s="204"/>
      <c r="R182" s="204"/>
      <c r="S182" s="204"/>
      <c r="T182" s="204"/>
      <c r="U182" s="204"/>
      <c r="V182" s="204"/>
      <c r="W182" s="204"/>
      <c r="X182" s="204"/>
      <c r="Y182" s="204"/>
      <c r="Z182" s="204"/>
    </row>
    <row r="183" ht="12.75" customHeight="1">
      <c r="A183" s="430">
        <v>18218.0</v>
      </c>
      <c r="B183" s="431" t="s">
        <v>7560</v>
      </c>
      <c r="C183" s="431">
        <v>2013.0</v>
      </c>
      <c r="D183" s="508">
        <v>41302.0</v>
      </c>
      <c r="E183" s="433" t="s">
        <v>7561</v>
      </c>
      <c r="F183" s="405" t="s">
        <v>865</v>
      </c>
      <c r="G183" s="433" t="s">
        <v>17</v>
      </c>
      <c r="H183" s="405" t="s">
        <v>7158</v>
      </c>
      <c r="I183" s="508">
        <v>43258.0</v>
      </c>
      <c r="J183" s="433">
        <v>6.0</v>
      </c>
      <c r="K183" s="587" t="s">
        <v>322</v>
      </c>
      <c r="L183" s="405" t="s">
        <v>390</v>
      </c>
      <c r="M183" s="540">
        <f t="shared" si="2"/>
        <v>1956</v>
      </c>
      <c r="N183" s="204"/>
      <c r="O183" s="204"/>
      <c r="P183" s="204"/>
      <c r="Q183" s="204"/>
      <c r="R183" s="204"/>
      <c r="S183" s="204"/>
      <c r="T183" s="204"/>
      <c r="U183" s="204"/>
      <c r="V183" s="204"/>
      <c r="W183" s="204"/>
      <c r="X183" s="204"/>
      <c r="Y183" s="204"/>
      <c r="Z183" s="204"/>
    </row>
    <row r="184" ht="12.75" customHeight="1">
      <c r="A184" s="436">
        <v>18318.0</v>
      </c>
      <c r="B184" s="437" t="s">
        <v>7562</v>
      </c>
      <c r="C184" s="437">
        <v>2013.0</v>
      </c>
      <c r="D184" s="511">
        <v>41380.0</v>
      </c>
      <c r="E184" s="439" t="s">
        <v>7563</v>
      </c>
      <c r="F184" s="408" t="s">
        <v>7564</v>
      </c>
      <c r="G184" s="439" t="s">
        <v>712</v>
      </c>
      <c r="H184" s="408" t="s">
        <v>380</v>
      </c>
      <c r="I184" s="511">
        <v>43262.0</v>
      </c>
      <c r="J184" s="439">
        <v>6.0</v>
      </c>
      <c r="K184" s="588" t="s">
        <v>293</v>
      </c>
      <c r="L184" s="408" t="s">
        <v>390</v>
      </c>
      <c r="M184" s="541">
        <f t="shared" si="2"/>
        <v>1882</v>
      </c>
      <c r="N184" s="204"/>
      <c r="O184" s="204"/>
      <c r="P184" s="204"/>
      <c r="Q184" s="204"/>
      <c r="R184" s="204"/>
      <c r="S184" s="204"/>
      <c r="T184" s="204"/>
      <c r="U184" s="204"/>
      <c r="V184" s="204"/>
      <c r="W184" s="204"/>
      <c r="X184" s="204"/>
      <c r="Y184" s="204"/>
      <c r="Z184" s="204"/>
    </row>
    <row r="185" ht="14.25" customHeight="1">
      <c r="A185" s="430">
        <v>18418.0</v>
      </c>
      <c r="B185" s="431" t="s">
        <v>7565</v>
      </c>
      <c r="C185" s="431">
        <v>2017.0</v>
      </c>
      <c r="D185" s="508">
        <v>43069.0</v>
      </c>
      <c r="E185" s="433" t="s">
        <v>7566</v>
      </c>
      <c r="F185" s="405" t="s">
        <v>2825</v>
      </c>
      <c r="G185" s="433" t="s">
        <v>17</v>
      </c>
      <c r="H185" s="405" t="s">
        <v>26</v>
      </c>
      <c r="I185" s="508">
        <v>43262.0</v>
      </c>
      <c r="J185" s="433">
        <v>6.0</v>
      </c>
      <c r="K185" s="594" t="s">
        <v>344</v>
      </c>
      <c r="L185" s="405" t="s">
        <v>395</v>
      </c>
      <c r="M185" s="540">
        <f t="shared" si="2"/>
        <v>193</v>
      </c>
      <c r="N185" s="204"/>
      <c r="O185" s="204"/>
      <c r="P185" s="204"/>
      <c r="Q185" s="204"/>
      <c r="R185" s="204"/>
      <c r="S185" s="204"/>
      <c r="T185" s="204"/>
      <c r="U185" s="204"/>
      <c r="V185" s="204"/>
      <c r="W185" s="204"/>
      <c r="X185" s="204"/>
      <c r="Y185" s="204"/>
      <c r="Z185" s="204"/>
    </row>
    <row r="186" ht="12.75" customHeight="1">
      <c r="A186" s="436">
        <v>18518.0</v>
      </c>
      <c r="B186" s="437" t="s">
        <v>7567</v>
      </c>
      <c r="C186" s="437">
        <v>2017.0</v>
      </c>
      <c r="D186" s="511">
        <v>42886.0</v>
      </c>
      <c r="E186" s="439" t="s">
        <v>7568</v>
      </c>
      <c r="F186" s="408" t="s">
        <v>1001</v>
      </c>
      <c r="G186" s="439" t="s">
        <v>17</v>
      </c>
      <c r="H186" s="408" t="s">
        <v>7209</v>
      </c>
      <c r="I186" s="511">
        <v>43262.0</v>
      </c>
      <c r="J186" s="439">
        <v>6.0</v>
      </c>
      <c r="K186" s="587" t="s">
        <v>322</v>
      </c>
      <c r="L186" s="408" t="s">
        <v>390</v>
      </c>
      <c r="M186" s="541">
        <f t="shared" si="2"/>
        <v>376</v>
      </c>
      <c r="N186" s="204"/>
      <c r="O186" s="204"/>
      <c r="P186" s="204"/>
      <c r="Q186" s="204"/>
      <c r="R186" s="204"/>
      <c r="S186" s="204"/>
      <c r="T186" s="204"/>
      <c r="U186" s="204"/>
      <c r="V186" s="204"/>
      <c r="W186" s="204"/>
      <c r="X186" s="204"/>
      <c r="Y186" s="204"/>
      <c r="Z186" s="204"/>
    </row>
    <row r="187" ht="12.75" customHeight="1">
      <c r="A187" s="430">
        <v>18618.0</v>
      </c>
      <c r="B187" s="431" t="s">
        <v>7569</v>
      </c>
      <c r="C187" s="431">
        <v>2012.0</v>
      </c>
      <c r="D187" s="508">
        <v>41225.0</v>
      </c>
      <c r="E187" s="433" t="s">
        <v>7570</v>
      </c>
      <c r="F187" s="405" t="s">
        <v>353</v>
      </c>
      <c r="G187" s="433" t="s">
        <v>712</v>
      </c>
      <c r="H187" s="405" t="s">
        <v>7199</v>
      </c>
      <c r="I187" s="508">
        <v>43265.0</v>
      </c>
      <c r="J187" s="433">
        <v>6.0</v>
      </c>
      <c r="K187" s="588" t="s">
        <v>293</v>
      </c>
      <c r="L187" s="405" t="s">
        <v>390</v>
      </c>
      <c r="M187" s="540">
        <f t="shared" si="2"/>
        <v>2040</v>
      </c>
      <c r="N187" s="204"/>
      <c r="O187" s="204"/>
      <c r="P187" s="204"/>
      <c r="Q187" s="204"/>
      <c r="R187" s="204"/>
      <c r="S187" s="204"/>
      <c r="T187" s="204"/>
      <c r="U187" s="204"/>
      <c r="V187" s="204"/>
      <c r="W187" s="204"/>
      <c r="X187" s="204"/>
      <c r="Y187" s="204"/>
      <c r="Z187" s="204"/>
    </row>
    <row r="188" ht="12.75" customHeight="1">
      <c r="A188" s="436">
        <v>18718.0</v>
      </c>
      <c r="B188" s="437" t="s">
        <v>7571</v>
      </c>
      <c r="C188" s="437">
        <v>2013.0</v>
      </c>
      <c r="D188" s="511">
        <v>41389.0</v>
      </c>
      <c r="E188" s="439" t="s">
        <v>7572</v>
      </c>
      <c r="F188" s="408" t="s">
        <v>7564</v>
      </c>
      <c r="G188" s="439" t="s">
        <v>712</v>
      </c>
      <c r="H188" s="408" t="s">
        <v>380</v>
      </c>
      <c r="I188" s="511">
        <v>43269.0</v>
      </c>
      <c r="J188" s="439">
        <v>6.0</v>
      </c>
      <c r="K188" s="588" t="s">
        <v>293</v>
      </c>
      <c r="L188" s="408" t="s">
        <v>390</v>
      </c>
      <c r="M188" s="541">
        <f t="shared" si="2"/>
        <v>1880</v>
      </c>
      <c r="N188" s="204"/>
      <c r="O188" s="204"/>
      <c r="P188" s="204"/>
      <c r="Q188" s="204"/>
      <c r="R188" s="204"/>
      <c r="S188" s="204"/>
      <c r="T188" s="204"/>
      <c r="U188" s="204"/>
      <c r="V188" s="204"/>
      <c r="W188" s="204"/>
      <c r="X188" s="204"/>
      <c r="Y188" s="204"/>
      <c r="Z188" s="204"/>
    </row>
    <row r="189" ht="12.75" customHeight="1">
      <c r="A189" s="430">
        <v>18818.0</v>
      </c>
      <c r="B189" s="431" t="s">
        <v>7573</v>
      </c>
      <c r="C189" s="431">
        <v>2017.0</v>
      </c>
      <c r="D189" s="508">
        <v>42760.0</v>
      </c>
      <c r="E189" s="433" t="s">
        <v>7574</v>
      </c>
      <c r="F189" s="405" t="s">
        <v>873</v>
      </c>
      <c r="G189" s="433" t="s">
        <v>712</v>
      </c>
      <c r="H189" s="405" t="s">
        <v>4501</v>
      </c>
      <c r="I189" s="508">
        <v>43270.0</v>
      </c>
      <c r="J189" s="433">
        <v>6.0</v>
      </c>
      <c r="K189" s="589" t="s">
        <v>309</v>
      </c>
      <c r="L189" s="405" t="s">
        <v>390</v>
      </c>
      <c r="M189" s="540">
        <f t="shared" si="2"/>
        <v>510</v>
      </c>
      <c r="N189" s="204"/>
      <c r="O189" s="204"/>
      <c r="P189" s="204"/>
      <c r="Q189" s="204"/>
      <c r="R189" s="204"/>
      <c r="S189" s="204"/>
      <c r="T189" s="204"/>
      <c r="U189" s="204"/>
      <c r="V189" s="204"/>
      <c r="W189" s="204"/>
      <c r="X189" s="204"/>
      <c r="Y189" s="204"/>
      <c r="Z189" s="204"/>
    </row>
    <row r="190" ht="12.75" customHeight="1">
      <c r="A190" s="436">
        <v>18918.0</v>
      </c>
      <c r="B190" s="437" t="s">
        <v>7575</v>
      </c>
      <c r="C190" s="437">
        <v>2017.0</v>
      </c>
      <c r="D190" s="511">
        <v>42760.0</v>
      </c>
      <c r="E190" s="439" t="s">
        <v>7576</v>
      </c>
      <c r="F190" s="408" t="s">
        <v>873</v>
      </c>
      <c r="G190" s="439" t="s">
        <v>712</v>
      </c>
      <c r="H190" s="408" t="s">
        <v>4501</v>
      </c>
      <c r="I190" s="511">
        <v>43270.0</v>
      </c>
      <c r="J190" s="439">
        <v>6.0</v>
      </c>
      <c r="K190" s="589" t="s">
        <v>309</v>
      </c>
      <c r="L190" s="408" t="s">
        <v>390</v>
      </c>
      <c r="M190" s="541">
        <f t="shared" si="2"/>
        <v>510</v>
      </c>
      <c r="N190" s="204"/>
      <c r="O190" s="204"/>
      <c r="P190" s="204"/>
      <c r="Q190" s="204"/>
      <c r="R190" s="204"/>
      <c r="S190" s="204"/>
      <c r="T190" s="204"/>
      <c r="U190" s="204"/>
      <c r="V190" s="204"/>
      <c r="W190" s="204"/>
      <c r="X190" s="204"/>
      <c r="Y190" s="204"/>
      <c r="Z190" s="204"/>
    </row>
    <row r="191" ht="12.75" customHeight="1">
      <c r="A191" s="430">
        <v>19018.0</v>
      </c>
      <c r="B191" s="431" t="s">
        <v>7577</v>
      </c>
      <c r="C191" s="431">
        <v>2015.0</v>
      </c>
      <c r="D191" s="508">
        <v>42339.0</v>
      </c>
      <c r="E191" s="433" t="s">
        <v>7578</v>
      </c>
      <c r="F191" s="405" t="s">
        <v>218</v>
      </c>
      <c r="G191" s="433" t="s">
        <v>712</v>
      </c>
      <c r="H191" s="405" t="s">
        <v>7158</v>
      </c>
      <c r="I191" s="508">
        <v>43271.0</v>
      </c>
      <c r="J191" s="433">
        <v>6.0</v>
      </c>
      <c r="K191" s="588" t="s">
        <v>293</v>
      </c>
      <c r="L191" s="405" t="s">
        <v>395</v>
      </c>
      <c r="M191" s="540">
        <f t="shared" si="2"/>
        <v>932</v>
      </c>
      <c r="N191" s="204"/>
      <c r="O191" s="204"/>
      <c r="P191" s="204"/>
      <c r="Q191" s="204"/>
      <c r="R191" s="204"/>
      <c r="S191" s="204"/>
      <c r="T191" s="204"/>
      <c r="U191" s="204"/>
      <c r="V191" s="204"/>
      <c r="W191" s="204"/>
      <c r="X191" s="204"/>
      <c r="Y191" s="204"/>
      <c r="Z191" s="204"/>
    </row>
    <row r="192" ht="12.75" customHeight="1">
      <c r="A192" s="436">
        <v>19118.0</v>
      </c>
      <c r="B192" s="437" t="s">
        <v>7579</v>
      </c>
      <c r="C192" s="437">
        <v>2011.0</v>
      </c>
      <c r="D192" s="511">
        <v>40813.0</v>
      </c>
      <c r="E192" s="439" t="s">
        <v>7580</v>
      </c>
      <c r="F192" s="408" t="s">
        <v>4929</v>
      </c>
      <c r="G192" s="439" t="s">
        <v>712</v>
      </c>
      <c r="H192" s="408" t="s">
        <v>5372</v>
      </c>
      <c r="I192" s="511">
        <v>43271.0</v>
      </c>
      <c r="J192" s="439">
        <v>6.0</v>
      </c>
      <c r="K192" s="589" t="s">
        <v>309</v>
      </c>
      <c r="L192" s="408" t="s">
        <v>390</v>
      </c>
      <c r="M192" s="541">
        <f t="shared" si="2"/>
        <v>2458</v>
      </c>
      <c r="N192" s="204"/>
      <c r="O192" s="204"/>
      <c r="P192" s="204"/>
      <c r="Q192" s="204"/>
      <c r="R192" s="204"/>
      <c r="S192" s="204"/>
      <c r="T192" s="204"/>
      <c r="U192" s="204"/>
      <c r="V192" s="204"/>
      <c r="W192" s="204"/>
      <c r="X192" s="204"/>
      <c r="Y192" s="204"/>
      <c r="Z192" s="204"/>
    </row>
    <row r="193" ht="12.75" customHeight="1">
      <c r="A193" s="430">
        <v>19218.0</v>
      </c>
      <c r="B193" s="431" t="s">
        <v>7581</v>
      </c>
      <c r="C193" s="431">
        <v>2016.0</v>
      </c>
      <c r="D193" s="508">
        <v>42411.0</v>
      </c>
      <c r="E193" s="433" t="s">
        <v>7582</v>
      </c>
      <c r="F193" s="405" t="s">
        <v>865</v>
      </c>
      <c r="G193" s="433" t="s">
        <v>17</v>
      </c>
      <c r="H193" s="405" t="s">
        <v>7583</v>
      </c>
      <c r="I193" s="508">
        <v>43272.0</v>
      </c>
      <c r="J193" s="433">
        <v>6.0</v>
      </c>
      <c r="K193" s="587" t="s">
        <v>322</v>
      </c>
      <c r="L193" s="405" t="s">
        <v>390</v>
      </c>
      <c r="M193" s="540">
        <f t="shared" si="2"/>
        <v>861</v>
      </c>
      <c r="N193" s="204"/>
      <c r="O193" s="204"/>
      <c r="P193" s="204"/>
      <c r="Q193" s="204"/>
      <c r="R193" s="204"/>
      <c r="S193" s="204"/>
      <c r="T193" s="204"/>
      <c r="U193" s="204"/>
      <c r="V193" s="204"/>
      <c r="W193" s="204"/>
      <c r="X193" s="204"/>
      <c r="Y193" s="204"/>
      <c r="Z193" s="204"/>
    </row>
    <row r="194" ht="12.75" customHeight="1">
      <c r="A194" s="436">
        <v>19318.0</v>
      </c>
      <c r="B194" s="437" t="s">
        <v>7584</v>
      </c>
      <c r="C194" s="437">
        <v>2017.0</v>
      </c>
      <c r="D194" s="511">
        <v>42893.0</v>
      </c>
      <c r="E194" s="439" t="s">
        <v>7585</v>
      </c>
      <c r="F194" s="516" t="s">
        <v>2975</v>
      </c>
      <c r="G194" s="439" t="s">
        <v>725</v>
      </c>
      <c r="H194" s="408" t="s">
        <v>7586</v>
      </c>
      <c r="I194" s="511">
        <v>43273.0</v>
      </c>
      <c r="J194" s="439">
        <v>6.0</v>
      </c>
      <c r="K194" s="587" t="s">
        <v>322</v>
      </c>
      <c r="L194" s="408" t="s">
        <v>399</v>
      </c>
      <c r="M194" s="541">
        <f t="shared" si="2"/>
        <v>380</v>
      </c>
      <c r="N194" s="204"/>
      <c r="O194" s="204"/>
      <c r="P194" s="204"/>
      <c r="Q194" s="204"/>
      <c r="R194" s="204"/>
      <c r="S194" s="204"/>
      <c r="T194" s="204"/>
      <c r="U194" s="204"/>
      <c r="V194" s="204"/>
      <c r="W194" s="204"/>
      <c r="X194" s="204"/>
      <c r="Y194" s="204"/>
      <c r="Z194" s="204"/>
    </row>
    <row r="195" ht="12.75" customHeight="1">
      <c r="A195" s="430">
        <v>19418.0</v>
      </c>
      <c r="B195" s="431" t="s">
        <v>7587</v>
      </c>
      <c r="C195" s="431">
        <v>2012.0</v>
      </c>
      <c r="D195" s="508">
        <v>41170.0</v>
      </c>
      <c r="E195" s="433" t="s">
        <v>7588</v>
      </c>
      <c r="F195" s="405" t="s">
        <v>7589</v>
      </c>
      <c r="G195" s="433" t="s">
        <v>17</v>
      </c>
      <c r="H195" s="405" t="s">
        <v>927</v>
      </c>
      <c r="I195" s="508">
        <v>43276.0</v>
      </c>
      <c r="J195" s="433">
        <v>6.0</v>
      </c>
      <c r="K195" s="587" t="s">
        <v>322</v>
      </c>
      <c r="L195" s="405" t="s">
        <v>390</v>
      </c>
      <c r="M195" s="540">
        <f t="shared" si="2"/>
        <v>2106</v>
      </c>
      <c r="N195" s="204"/>
      <c r="O195" s="204"/>
      <c r="P195" s="204"/>
      <c r="Q195" s="204"/>
      <c r="R195" s="204"/>
      <c r="S195" s="204"/>
      <c r="T195" s="204"/>
      <c r="U195" s="204"/>
      <c r="V195" s="204"/>
      <c r="W195" s="204"/>
      <c r="X195" s="204"/>
      <c r="Y195" s="204"/>
      <c r="Z195" s="204"/>
    </row>
    <row r="196" ht="12.75" customHeight="1">
      <c r="A196" s="436">
        <v>19518.0</v>
      </c>
      <c r="B196" s="437" t="s">
        <v>7590</v>
      </c>
      <c r="C196" s="437">
        <v>2015.0</v>
      </c>
      <c r="D196" s="511">
        <v>42291.0</v>
      </c>
      <c r="E196" s="439" t="s">
        <v>7591</v>
      </c>
      <c r="F196" s="408" t="s">
        <v>218</v>
      </c>
      <c r="G196" s="439" t="s">
        <v>17</v>
      </c>
      <c r="H196" s="408" t="s">
        <v>5372</v>
      </c>
      <c r="I196" s="511">
        <v>43276.0</v>
      </c>
      <c r="J196" s="439">
        <v>6.0</v>
      </c>
      <c r="K196" s="589" t="s">
        <v>309</v>
      </c>
      <c r="L196" s="408" t="s">
        <v>395</v>
      </c>
      <c r="M196" s="541">
        <f t="shared" si="2"/>
        <v>985</v>
      </c>
      <c r="N196" s="204"/>
      <c r="O196" s="204"/>
      <c r="P196" s="204"/>
      <c r="Q196" s="204"/>
      <c r="R196" s="204"/>
      <c r="S196" s="204"/>
      <c r="T196" s="204"/>
      <c r="U196" s="204"/>
      <c r="V196" s="204"/>
      <c r="W196" s="204"/>
      <c r="X196" s="204"/>
      <c r="Y196" s="204"/>
      <c r="Z196" s="204"/>
    </row>
    <row r="197" ht="12.75" customHeight="1">
      <c r="A197" s="430">
        <v>19618.0</v>
      </c>
      <c r="B197" s="431" t="s">
        <v>7592</v>
      </c>
      <c r="C197" s="431">
        <v>2015.0</v>
      </c>
      <c r="D197" s="508">
        <v>42278.0</v>
      </c>
      <c r="E197" s="433" t="s">
        <v>7593</v>
      </c>
      <c r="F197" s="405" t="s">
        <v>218</v>
      </c>
      <c r="G197" s="433" t="s">
        <v>17</v>
      </c>
      <c r="H197" s="405" t="s">
        <v>7594</v>
      </c>
      <c r="I197" s="508">
        <v>43276.0</v>
      </c>
      <c r="J197" s="433">
        <v>6.0</v>
      </c>
      <c r="K197" s="589" t="s">
        <v>309</v>
      </c>
      <c r="L197" s="405" t="s">
        <v>395</v>
      </c>
      <c r="M197" s="540">
        <f t="shared" si="2"/>
        <v>998</v>
      </c>
      <c r="N197" s="204"/>
      <c r="O197" s="204"/>
      <c r="P197" s="204"/>
      <c r="Q197" s="204"/>
      <c r="R197" s="204"/>
      <c r="S197" s="204"/>
      <c r="T197" s="204"/>
      <c r="U197" s="204"/>
      <c r="V197" s="204"/>
      <c r="W197" s="204"/>
      <c r="X197" s="204"/>
      <c r="Y197" s="204"/>
      <c r="Z197" s="204"/>
    </row>
    <row r="198" ht="12.75" customHeight="1">
      <c r="A198" s="436">
        <v>19718.0</v>
      </c>
      <c r="B198" s="437" t="s">
        <v>7595</v>
      </c>
      <c r="C198" s="437">
        <v>2015.0</v>
      </c>
      <c r="D198" s="511">
        <v>42361.0</v>
      </c>
      <c r="E198" s="439" t="s">
        <v>7596</v>
      </c>
      <c r="F198" s="408" t="s">
        <v>218</v>
      </c>
      <c r="G198" s="439" t="s">
        <v>17</v>
      </c>
      <c r="H198" s="408" t="s">
        <v>7175</v>
      </c>
      <c r="I198" s="511">
        <v>43276.0</v>
      </c>
      <c r="J198" s="439">
        <v>6.0</v>
      </c>
      <c r="K198" s="589" t="s">
        <v>309</v>
      </c>
      <c r="L198" s="408" t="s">
        <v>395</v>
      </c>
      <c r="M198" s="541">
        <f t="shared" si="2"/>
        <v>915</v>
      </c>
      <c r="N198" s="204"/>
      <c r="O198" s="204"/>
      <c r="P198" s="204"/>
      <c r="Q198" s="204"/>
      <c r="R198" s="204"/>
      <c r="S198" s="204"/>
      <c r="T198" s="204"/>
      <c r="U198" s="204"/>
      <c r="V198" s="204"/>
      <c r="W198" s="204"/>
      <c r="X198" s="204"/>
      <c r="Y198" s="204"/>
      <c r="Z198" s="204"/>
    </row>
    <row r="199" ht="12.75" customHeight="1">
      <c r="A199" s="430">
        <v>19818.0</v>
      </c>
      <c r="B199" s="431" t="s">
        <v>7597</v>
      </c>
      <c r="C199" s="431">
        <v>2015.0</v>
      </c>
      <c r="D199" s="508">
        <v>42191.0</v>
      </c>
      <c r="E199" s="433" t="s">
        <v>7598</v>
      </c>
      <c r="F199" s="405" t="s">
        <v>218</v>
      </c>
      <c r="G199" s="433" t="s">
        <v>17</v>
      </c>
      <c r="H199" s="405" t="s">
        <v>380</v>
      </c>
      <c r="I199" s="508">
        <v>43276.0</v>
      </c>
      <c r="J199" s="433">
        <v>6.0</v>
      </c>
      <c r="K199" s="589" t="s">
        <v>309</v>
      </c>
      <c r="L199" s="405" t="s">
        <v>395</v>
      </c>
      <c r="M199" s="540">
        <f t="shared" si="2"/>
        <v>1085</v>
      </c>
      <c r="N199" s="204"/>
      <c r="O199" s="204"/>
      <c r="P199" s="204"/>
      <c r="Q199" s="204"/>
      <c r="R199" s="204"/>
      <c r="S199" s="204"/>
      <c r="T199" s="204"/>
      <c r="U199" s="204"/>
      <c r="V199" s="204"/>
      <c r="W199" s="204"/>
      <c r="X199" s="204"/>
      <c r="Y199" s="204"/>
      <c r="Z199" s="204"/>
    </row>
    <row r="200" ht="12.75" customHeight="1">
      <c r="A200" s="436">
        <v>19918.0</v>
      </c>
      <c r="B200" s="437" t="s">
        <v>7599</v>
      </c>
      <c r="C200" s="437">
        <v>2015.0</v>
      </c>
      <c r="D200" s="511">
        <v>42311.0</v>
      </c>
      <c r="E200" s="439" t="s">
        <v>7600</v>
      </c>
      <c r="F200" s="408" t="s">
        <v>218</v>
      </c>
      <c r="G200" s="439" t="s">
        <v>17</v>
      </c>
      <c r="H200" s="408" t="s">
        <v>7175</v>
      </c>
      <c r="I200" s="511">
        <v>43277.0</v>
      </c>
      <c r="J200" s="439">
        <v>6.0</v>
      </c>
      <c r="K200" s="589" t="s">
        <v>309</v>
      </c>
      <c r="L200" s="408" t="s">
        <v>395</v>
      </c>
      <c r="M200" s="541">
        <f t="shared" si="2"/>
        <v>966</v>
      </c>
      <c r="N200" s="204"/>
      <c r="O200" s="204"/>
      <c r="P200" s="204"/>
      <c r="Q200" s="204"/>
      <c r="R200" s="204"/>
      <c r="S200" s="204"/>
      <c r="T200" s="204"/>
      <c r="U200" s="204"/>
      <c r="V200" s="204"/>
      <c r="W200" s="204"/>
      <c r="X200" s="204"/>
      <c r="Y200" s="204"/>
      <c r="Z200" s="204"/>
    </row>
    <row r="201" ht="12.75" customHeight="1">
      <c r="A201" s="430">
        <v>20018.0</v>
      </c>
      <c r="B201" s="431" t="s">
        <v>7601</v>
      </c>
      <c r="C201" s="431">
        <v>2015.0</v>
      </c>
      <c r="D201" s="508">
        <v>42138.0</v>
      </c>
      <c r="E201" s="433" t="s">
        <v>7602</v>
      </c>
      <c r="F201" s="405" t="s">
        <v>31</v>
      </c>
      <c r="G201" s="433" t="s">
        <v>17</v>
      </c>
      <c r="H201" s="405" t="s">
        <v>7603</v>
      </c>
      <c r="I201" s="508">
        <v>43277.0</v>
      </c>
      <c r="J201" s="433">
        <v>6.0</v>
      </c>
      <c r="K201" s="589" t="s">
        <v>309</v>
      </c>
      <c r="L201" s="405" t="s">
        <v>395</v>
      </c>
      <c r="M201" s="540">
        <f t="shared" si="2"/>
        <v>1139</v>
      </c>
      <c r="N201" s="204"/>
      <c r="O201" s="204"/>
      <c r="P201" s="204"/>
      <c r="Q201" s="204"/>
      <c r="R201" s="204"/>
      <c r="S201" s="204"/>
      <c r="T201" s="204"/>
      <c r="U201" s="204"/>
      <c r="V201" s="204"/>
      <c r="W201" s="204"/>
      <c r="X201" s="204"/>
      <c r="Y201" s="204"/>
      <c r="Z201" s="204"/>
    </row>
    <row r="202" ht="12.75" customHeight="1">
      <c r="A202" s="436">
        <v>20118.0</v>
      </c>
      <c r="B202" s="437" t="s">
        <v>7604</v>
      </c>
      <c r="C202" s="437">
        <v>2016.0</v>
      </c>
      <c r="D202" s="511">
        <v>42636.0</v>
      </c>
      <c r="E202" s="439" t="s">
        <v>7605</v>
      </c>
      <c r="F202" s="408" t="s">
        <v>31</v>
      </c>
      <c r="G202" s="439" t="s">
        <v>17</v>
      </c>
      <c r="H202" s="408" t="s">
        <v>7175</v>
      </c>
      <c r="I202" s="511">
        <v>43277.0</v>
      </c>
      <c r="J202" s="439">
        <v>6.0</v>
      </c>
      <c r="K202" s="589" t="s">
        <v>309</v>
      </c>
      <c r="L202" s="408" t="s">
        <v>395</v>
      </c>
      <c r="M202" s="541">
        <f t="shared" si="2"/>
        <v>641</v>
      </c>
      <c r="N202" s="204"/>
      <c r="O202" s="204"/>
      <c r="P202" s="204"/>
      <c r="Q202" s="204"/>
      <c r="R202" s="204"/>
      <c r="S202" s="204"/>
      <c r="T202" s="204"/>
      <c r="U202" s="204"/>
      <c r="V202" s="204"/>
      <c r="W202" s="204"/>
      <c r="X202" s="204"/>
      <c r="Y202" s="204"/>
      <c r="Z202" s="204"/>
    </row>
    <row r="203" ht="12.75" customHeight="1">
      <c r="A203" s="430">
        <v>20218.0</v>
      </c>
      <c r="B203" s="431" t="s">
        <v>7606</v>
      </c>
      <c r="C203" s="431">
        <v>2016.0</v>
      </c>
      <c r="D203" s="508">
        <v>42674.0</v>
      </c>
      <c r="E203" s="433" t="s">
        <v>7607</v>
      </c>
      <c r="F203" s="405" t="s">
        <v>31</v>
      </c>
      <c r="G203" s="433" t="s">
        <v>17</v>
      </c>
      <c r="H203" s="405" t="s">
        <v>56</v>
      </c>
      <c r="I203" s="508">
        <v>43277.0</v>
      </c>
      <c r="J203" s="433">
        <v>6.0</v>
      </c>
      <c r="K203" s="589" t="s">
        <v>309</v>
      </c>
      <c r="L203" s="405" t="s">
        <v>395</v>
      </c>
      <c r="M203" s="540">
        <f t="shared" si="2"/>
        <v>603</v>
      </c>
      <c r="N203" s="204"/>
      <c r="O203" s="204"/>
      <c r="P203" s="204"/>
      <c r="Q203" s="204"/>
      <c r="R203" s="204"/>
      <c r="S203" s="204"/>
      <c r="T203" s="204"/>
      <c r="U203" s="204"/>
      <c r="V203" s="204"/>
      <c r="W203" s="204"/>
      <c r="X203" s="204"/>
      <c r="Y203" s="204"/>
      <c r="Z203" s="204"/>
    </row>
    <row r="204" ht="12.75" customHeight="1">
      <c r="A204" s="436">
        <v>20318.0</v>
      </c>
      <c r="B204" s="437" t="s">
        <v>7608</v>
      </c>
      <c r="C204" s="437">
        <v>2012.0</v>
      </c>
      <c r="D204" s="511">
        <v>41144.0</v>
      </c>
      <c r="E204" s="439" t="s">
        <v>7609</v>
      </c>
      <c r="F204" s="408" t="s">
        <v>31</v>
      </c>
      <c r="G204" s="439" t="s">
        <v>17</v>
      </c>
      <c r="H204" s="408" t="s">
        <v>7170</v>
      </c>
      <c r="I204" s="511">
        <v>43277.0</v>
      </c>
      <c r="J204" s="439">
        <v>6.0</v>
      </c>
      <c r="K204" s="587" t="s">
        <v>322</v>
      </c>
      <c r="L204" s="408" t="s">
        <v>390</v>
      </c>
      <c r="M204" s="541">
        <f t="shared" si="2"/>
        <v>2133</v>
      </c>
      <c r="N204" s="204"/>
      <c r="O204" s="204"/>
      <c r="P204" s="204"/>
      <c r="Q204" s="204"/>
      <c r="R204" s="204"/>
      <c r="S204" s="204"/>
      <c r="T204" s="204"/>
      <c r="U204" s="204"/>
      <c r="V204" s="204"/>
      <c r="W204" s="204"/>
      <c r="X204" s="204"/>
      <c r="Y204" s="204"/>
      <c r="Z204" s="204"/>
    </row>
    <row r="205" ht="12.75" customHeight="1">
      <c r="A205" s="430">
        <v>20418.0</v>
      </c>
      <c r="B205" s="431" t="s">
        <v>7610</v>
      </c>
      <c r="C205" s="431">
        <v>2014.0</v>
      </c>
      <c r="D205" s="508">
        <v>41799.0</v>
      </c>
      <c r="E205" s="433" t="s">
        <v>7611</v>
      </c>
      <c r="F205" s="405" t="s">
        <v>44</v>
      </c>
      <c r="G205" s="433" t="s">
        <v>17</v>
      </c>
      <c r="H205" s="405" t="s">
        <v>4501</v>
      </c>
      <c r="I205" s="508">
        <v>43278.0</v>
      </c>
      <c r="J205" s="433">
        <v>6.0</v>
      </c>
      <c r="K205" s="588" t="s">
        <v>293</v>
      </c>
      <c r="L205" s="405" t="s">
        <v>395</v>
      </c>
      <c r="M205" s="540">
        <f t="shared" si="2"/>
        <v>1479</v>
      </c>
      <c r="N205" s="204"/>
      <c r="O205" s="204"/>
      <c r="P205" s="204"/>
      <c r="Q205" s="204"/>
      <c r="R205" s="204"/>
      <c r="S205" s="204"/>
      <c r="T205" s="204"/>
      <c r="U205" s="204"/>
      <c r="V205" s="204"/>
      <c r="W205" s="204"/>
      <c r="X205" s="204"/>
      <c r="Y205" s="204"/>
      <c r="Z205" s="204"/>
    </row>
    <row r="206" ht="12.75" customHeight="1">
      <c r="A206" s="436">
        <v>20518.0</v>
      </c>
      <c r="B206" s="437" t="s">
        <v>7612</v>
      </c>
      <c r="C206" s="437">
        <v>2017.0</v>
      </c>
      <c r="D206" s="511">
        <v>42877.0</v>
      </c>
      <c r="E206" s="439" t="s">
        <v>7613</v>
      </c>
      <c r="F206" s="516" t="s">
        <v>7614</v>
      </c>
      <c r="G206" s="439" t="s">
        <v>725</v>
      </c>
      <c r="H206" s="408" t="s">
        <v>7426</v>
      </c>
      <c r="I206" s="511">
        <v>43278.0</v>
      </c>
      <c r="J206" s="439">
        <v>6.0</v>
      </c>
      <c r="K206" s="587" t="s">
        <v>322</v>
      </c>
      <c r="L206" s="408" t="s">
        <v>399</v>
      </c>
      <c r="M206" s="541">
        <f t="shared" si="2"/>
        <v>401</v>
      </c>
      <c r="N206" s="204"/>
      <c r="O206" s="204"/>
      <c r="P206" s="204"/>
      <c r="Q206" s="204"/>
      <c r="R206" s="204"/>
      <c r="S206" s="204"/>
      <c r="T206" s="204"/>
      <c r="U206" s="204"/>
      <c r="V206" s="204"/>
      <c r="W206" s="204"/>
      <c r="X206" s="204"/>
      <c r="Y206" s="204"/>
      <c r="Z206" s="204"/>
    </row>
    <row r="207" ht="12.75" customHeight="1">
      <c r="A207" s="430">
        <v>20618.0</v>
      </c>
      <c r="B207" s="431" t="s">
        <v>7615</v>
      </c>
      <c r="C207" s="431">
        <v>2013.0</v>
      </c>
      <c r="D207" s="508">
        <v>41493.0</v>
      </c>
      <c r="E207" s="433" t="s">
        <v>7616</v>
      </c>
      <c r="F207" s="405" t="s">
        <v>7617</v>
      </c>
      <c r="G207" s="433" t="s">
        <v>17</v>
      </c>
      <c r="H207" s="405" t="s">
        <v>130</v>
      </c>
      <c r="I207" s="508">
        <v>43279.0</v>
      </c>
      <c r="J207" s="433">
        <v>6.0</v>
      </c>
      <c r="K207" s="594" t="s">
        <v>344</v>
      </c>
      <c r="L207" s="405" t="s">
        <v>390</v>
      </c>
      <c r="M207" s="540">
        <f t="shared" si="2"/>
        <v>1786</v>
      </c>
      <c r="N207" s="204"/>
      <c r="O207" s="204"/>
      <c r="P207" s="204"/>
      <c r="Q207" s="204"/>
      <c r="R207" s="204"/>
      <c r="S207" s="204"/>
      <c r="T207" s="204"/>
      <c r="U207" s="204"/>
      <c r="V207" s="204"/>
      <c r="W207" s="204"/>
      <c r="X207" s="204"/>
      <c r="Y207" s="204"/>
      <c r="Z207" s="204"/>
    </row>
    <row r="208" ht="12.75" customHeight="1">
      <c r="A208" s="436">
        <v>20718.0</v>
      </c>
      <c r="B208" s="437" t="s">
        <v>7618</v>
      </c>
      <c r="C208" s="437">
        <v>2014.0</v>
      </c>
      <c r="D208" s="511">
        <v>41927.0</v>
      </c>
      <c r="E208" s="439" t="s">
        <v>7619</v>
      </c>
      <c r="F208" s="408" t="s">
        <v>865</v>
      </c>
      <c r="G208" s="439" t="s">
        <v>46</v>
      </c>
      <c r="H208" s="408" t="s">
        <v>7175</v>
      </c>
      <c r="I208" s="511">
        <v>43280.0</v>
      </c>
      <c r="J208" s="439">
        <v>6.0</v>
      </c>
      <c r="K208" s="587" t="s">
        <v>322</v>
      </c>
      <c r="L208" s="408" t="s">
        <v>395</v>
      </c>
      <c r="M208" s="541">
        <f t="shared" si="2"/>
        <v>1353</v>
      </c>
      <c r="N208" s="204"/>
      <c r="O208" s="204"/>
      <c r="P208" s="204"/>
      <c r="Q208" s="204"/>
      <c r="R208" s="204"/>
      <c r="S208" s="204"/>
      <c r="T208" s="204"/>
      <c r="U208" s="204"/>
      <c r="V208" s="204"/>
      <c r="W208" s="204"/>
      <c r="X208" s="204"/>
      <c r="Y208" s="204"/>
      <c r="Z208" s="204"/>
    </row>
    <row r="209" ht="12.75" customHeight="1">
      <c r="A209" s="430">
        <v>20818.0</v>
      </c>
      <c r="B209" s="431" t="s">
        <v>7620</v>
      </c>
      <c r="C209" s="431">
        <v>2016.0</v>
      </c>
      <c r="D209" s="508">
        <v>42733.0</v>
      </c>
      <c r="E209" s="433" t="s">
        <v>7621</v>
      </c>
      <c r="F209" s="405" t="s">
        <v>3442</v>
      </c>
      <c r="G209" s="433" t="s">
        <v>712</v>
      </c>
      <c r="H209" s="405" t="s">
        <v>66</v>
      </c>
      <c r="I209" s="508">
        <v>43280.0</v>
      </c>
      <c r="J209" s="433">
        <v>6.0</v>
      </c>
      <c r="K209" s="587" t="s">
        <v>322</v>
      </c>
      <c r="L209" s="405" t="s">
        <v>390</v>
      </c>
      <c r="M209" s="540">
        <f t="shared" si="2"/>
        <v>547</v>
      </c>
      <c r="N209" s="204"/>
      <c r="O209" s="204"/>
      <c r="P209" s="204"/>
      <c r="Q209" s="204"/>
      <c r="R209" s="204"/>
      <c r="S209" s="204"/>
      <c r="T209" s="204"/>
      <c r="U209" s="204"/>
      <c r="V209" s="204"/>
      <c r="W209" s="204"/>
      <c r="X209" s="204"/>
      <c r="Y209" s="204"/>
      <c r="Z209" s="204"/>
    </row>
    <row r="210" ht="12.75" customHeight="1">
      <c r="A210" s="436">
        <v>20918.0</v>
      </c>
      <c r="B210" s="437" t="s">
        <v>7622</v>
      </c>
      <c r="C210" s="437">
        <v>2013.0</v>
      </c>
      <c r="D210" s="511">
        <v>41502.0</v>
      </c>
      <c r="E210" s="439" t="s">
        <v>7623</v>
      </c>
      <c r="F210" s="408" t="s">
        <v>1022</v>
      </c>
      <c r="G210" s="439" t="s">
        <v>17</v>
      </c>
      <c r="H210" s="408" t="s">
        <v>56</v>
      </c>
      <c r="I210" s="511">
        <v>43283.0</v>
      </c>
      <c r="J210" s="439">
        <v>7.0</v>
      </c>
      <c r="K210" s="587" t="s">
        <v>322</v>
      </c>
      <c r="L210" s="408" t="s">
        <v>395</v>
      </c>
      <c r="M210" s="541">
        <f t="shared" si="2"/>
        <v>1781</v>
      </c>
      <c r="N210" s="204"/>
      <c r="O210" s="204"/>
      <c r="P210" s="204"/>
      <c r="Q210" s="204"/>
      <c r="R210" s="204"/>
      <c r="S210" s="204"/>
      <c r="T210" s="204"/>
      <c r="U210" s="204"/>
      <c r="V210" s="204"/>
      <c r="W210" s="204"/>
      <c r="X210" s="204"/>
      <c r="Y210" s="204"/>
      <c r="Z210" s="204"/>
    </row>
    <row r="211" ht="12.75" customHeight="1">
      <c r="A211" s="430">
        <v>21018.0</v>
      </c>
      <c r="B211" s="431" t="s">
        <v>7624</v>
      </c>
      <c r="C211" s="431">
        <v>2017.0</v>
      </c>
      <c r="D211" s="508">
        <v>42866.0</v>
      </c>
      <c r="E211" s="433" t="s">
        <v>7625</v>
      </c>
      <c r="F211" s="405" t="s">
        <v>1022</v>
      </c>
      <c r="G211" s="433" t="s">
        <v>17</v>
      </c>
      <c r="H211" s="405" t="s">
        <v>7158</v>
      </c>
      <c r="I211" s="508">
        <v>43283.0</v>
      </c>
      <c r="J211" s="433">
        <v>7.0</v>
      </c>
      <c r="K211" s="587" t="s">
        <v>322</v>
      </c>
      <c r="L211" s="405" t="s">
        <v>395</v>
      </c>
      <c r="M211" s="540">
        <f t="shared" si="2"/>
        <v>417</v>
      </c>
      <c r="N211" s="204"/>
      <c r="O211" s="204"/>
      <c r="P211" s="204"/>
      <c r="Q211" s="204"/>
      <c r="R211" s="204"/>
      <c r="S211" s="204"/>
      <c r="T211" s="204"/>
      <c r="U211" s="204"/>
      <c r="V211" s="204"/>
      <c r="W211" s="204"/>
      <c r="X211" s="204"/>
      <c r="Y211" s="204"/>
      <c r="Z211" s="204"/>
    </row>
    <row r="212" ht="12.75" customHeight="1">
      <c r="A212" s="436">
        <v>21118.0</v>
      </c>
      <c r="B212" s="437" t="s">
        <v>7626</v>
      </c>
      <c r="C212" s="437">
        <v>2017.0</v>
      </c>
      <c r="D212" s="511">
        <v>42935.0</v>
      </c>
      <c r="E212" s="439" t="s">
        <v>7627</v>
      </c>
      <c r="F212" s="408" t="s">
        <v>1022</v>
      </c>
      <c r="G212" s="439" t="s">
        <v>17</v>
      </c>
      <c r="H212" s="408" t="s">
        <v>112</v>
      </c>
      <c r="I212" s="511">
        <v>43284.0</v>
      </c>
      <c r="J212" s="439">
        <v>7.0</v>
      </c>
      <c r="K212" s="587" t="s">
        <v>322</v>
      </c>
      <c r="L212" s="408" t="s">
        <v>395</v>
      </c>
      <c r="M212" s="541">
        <f t="shared" si="2"/>
        <v>349</v>
      </c>
      <c r="N212" s="204"/>
      <c r="O212" s="204"/>
      <c r="P212" s="204"/>
      <c r="Q212" s="204"/>
      <c r="R212" s="204"/>
      <c r="S212" s="204"/>
      <c r="T212" s="204"/>
      <c r="U212" s="204"/>
      <c r="V212" s="204"/>
      <c r="W212" s="204"/>
      <c r="X212" s="204"/>
      <c r="Y212" s="204"/>
      <c r="Z212" s="204"/>
    </row>
    <row r="213" ht="12.75" customHeight="1">
      <c r="A213" s="430">
        <v>21218.0</v>
      </c>
      <c r="B213" s="431" t="s">
        <v>7628</v>
      </c>
      <c r="C213" s="431">
        <v>2014.0</v>
      </c>
      <c r="D213" s="508">
        <v>41660.0</v>
      </c>
      <c r="E213" s="433" t="s">
        <v>7629</v>
      </c>
      <c r="F213" s="405" t="s">
        <v>1114</v>
      </c>
      <c r="G213" s="433" t="s">
        <v>17</v>
      </c>
      <c r="H213" s="405" t="s">
        <v>5483</v>
      </c>
      <c r="I213" s="508">
        <v>43284.0</v>
      </c>
      <c r="J213" s="433">
        <v>7.0</v>
      </c>
      <c r="K213" s="588" t="s">
        <v>293</v>
      </c>
      <c r="L213" s="405" t="s">
        <v>395</v>
      </c>
      <c r="M213" s="540">
        <f t="shared" si="2"/>
        <v>1624</v>
      </c>
      <c r="N213" s="204"/>
      <c r="O213" s="204"/>
      <c r="P213" s="204"/>
      <c r="Q213" s="204"/>
      <c r="R213" s="204"/>
      <c r="S213" s="204"/>
      <c r="T213" s="204"/>
      <c r="U213" s="204"/>
      <c r="V213" s="204"/>
      <c r="W213" s="204"/>
      <c r="X213" s="204"/>
      <c r="Y213" s="204"/>
      <c r="Z213" s="204"/>
    </row>
    <row r="214" ht="12.75" customHeight="1">
      <c r="A214" s="436">
        <v>21318.0</v>
      </c>
      <c r="B214" s="437" t="s">
        <v>7630</v>
      </c>
      <c r="C214" s="437">
        <v>2012.0</v>
      </c>
      <c r="D214" s="511">
        <v>41229.0</v>
      </c>
      <c r="E214" s="439" t="s">
        <v>7631</v>
      </c>
      <c r="F214" s="408" t="s">
        <v>1114</v>
      </c>
      <c r="G214" s="439" t="s">
        <v>17</v>
      </c>
      <c r="H214" s="408" t="s">
        <v>97</v>
      </c>
      <c r="I214" s="511">
        <v>43284.0</v>
      </c>
      <c r="J214" s="439">
        <v>7.0</v>
      </c>
      <c r="K214" s="588" t="s">
        <v>293</v>
      </c>
      <c r="L214" s="408" t="s">
        <v>395</v>
      </c>
      <c r="M214" s="541">
        <f t="shared" si="2"/>
        <v>2055</v>
      </c>
      <c r="N214" s="204"/>
      <c r="O214" s="204"/>
      <c r="P214" s="204"/>
      <c r="Q214" s="204"/>
      <c r="R214" s="204"/>
      <c r="S214" s="204"/>
      <c r="T214" s="204"/>
      <c r="U214" s="204"/>
      <c r="V214" s="204"/>
      <c r="W214" s="204"/>
      <c r="X214" s="204"/>
      <c r="Y214" s="204"/>
      <c r="Z214" s="204"/>
    </row>
    <row r="215" ht="12.75" customHeight="1">
      <c r="A215" s="430">
        <v>21418.0</v>
      </c>
      <c r="B215" s="431" t="s">
        <v>7632</v>
      </c>
      <c r="C215" s="431">
        <v>2018.0</v>
      </c>
      <c r="D215" s="508">
        <v>43139.0</v>
      </c>
      <c r="E215" s="433" t="s">
        <v>7633</v>
      </c>
      <c r="F215" s="405" t="s">
        <v>31</v>
      </c>
      <c r="G215" s="433" t="s">
        <v>17</v>
      </c>
      <c r="H215" s="405" t="s">
        <v>7158</v>
      </c>
      <c r="I215" s="508">
        <v>43284.0</v>
      </c>
      <c r="J215" s="433">
        <v>7.0</v>
      </c>
      <c r="K215" s="589" t="s">
        <v>309</v>
      </c>
      <c r="L215" s="405" t="s">
        <v>395</v>
      </c>
      <c r="M215" s="540">
        <f t="shared" si="2"/>
        <v>145</v>
      </c>
      <c r="N215" s="204"/>
      <c r="O215" s="204"/>
      <c r="P215" s="204"/>
      <c r="Q215" s="204"/>
      <c r="R215" s="204"/>
      <c r="S215" s="204"/>
      <c r="T215" s="204"/>
      <c r="U215" s="204"/>
      <c r="V215" s="204"/>
      <c r="W215" s="204"/>
      <c r="X215" s="204"/>
      <c r="Y215" s="204"/>
      <c r="Z215" s="204"/>
    </row>
    <row r="216" ht="12.75" customHeight="1">
      <c r="A216" s="436">
        <v>21518.0</v>
      </c>
      <c r="B216" s="437" t="s">
        <v>7634</v>
      </c>
      <c r="C216" s="437">
        <v>2015.0</v>
      </c>
      <c r="D216" s="511">
        <v>42111.0</v>
      </c>
      <c r="E216" s="439" t="s">
        <v>7635</v>
      </c>
      <c r="F216" s="408" t="s">
        <v>31</v>
      </c>
      <c r="G216" s="439" t="s">
        <v>17</v>
      </c>
      <c r="H216" s="408" t="s">
        <v>380</v>
      </c>
      <c r="I216" s="511">
        <v>43284.0</v>
      </c>
      <c r="J216" s="439">
        <v>7.0</v>
      </c>
      <c r="K216" s="589" t="s">
        <v>309</v>
      </c>
      <c r="L216" s="408" t="s">
        <v>395</v>
      </c>
      <c r="M216" s="541">
        <f t="shared" si="2"/>
        <v>1173</v>
      </c>
      <c r="N216" s="204"/>
      <c r="O216" s="204"/>
      <c r="P216" s="204"/>
      <c r="Q216" s="204"/>
      <c r="R216" s="204"/>
      <c r="S216" s="204"/>
      <c r="T216" s="204"/>
      <c r="U216" s="204"/>
      <c r="V216" s="204"/>
      <c r="W216" s="204"/>
      <c r="X216" s="204"/>
      <c r="Y216" s="204"/>
      <c r="Z216" s="204"/>
    </row>
    <row r="217" ht="12.75" customHeight="1">
      <c r="A217" s="430">
        <v>21618.0</v>
      </c>
      <c r="B217" s="431" t="s">
        <v>7636</v>
      </c>
      <c r="C217" s="431">
        <v>2016.0</v>
      </c>
      <c r="D217" s="508">
        <v>42675.0</v>
      </c>
      <c r="E217" s="433" t="s">
        <v>7637</v>
      </c>
      <c r="F217" s="405" t="s">
        <v>1114</v>
      </c>
      <c r="G217" s="433" t="s">
        <v>17</v>
      </c>
      <c r="H217" s="405" t="s">
        <v>77</v>
      </c>
      <c r="I217" s="508">
        <v>43284.0</v>
      </c>
      <c r="J217" s="433">
        <v>7.0</v>
      </c>
      <c r="K217" s="588" t="s">
        <v>293</v>
      </c>
      <c r="L217" s="405" t="s">
        <v>395</v>
      </c>
      <c r="M217" s="540">
        <f t="shared" si="2"/>
        <v>609</v>
      </c>
      <c r="N217" s="204"/>
      <c r="O217" s="204"/>
      <c r="P217" s="204"/>
      <c r="Q217" s="204"/>
      <c r="R217" s="204"/>
      <c r="S217" s="204"/>
      <c r="T217" s="204"/>
      <c r="U217" s="204"/>
      <c r="V217" s="204"/>
      <c r="W217" s="204"/>
      <c r="X217" s="204"/>
      <c r="Y217" s="204"/>
      <c r="Z217" s="204"/>
    </row>
    <row r="218" ht="12.75" customHeight="1">
      <c r="A218" s="436">
        <v>21718.0</v>
      </c>
      <c r="B218" s="437" t="s">
        <v>7638</v>
      </c>
      <c r="C218" s="437">
        <v>2012.0</v>
      </c>
      <c r="D218" s="511">
        <v>41256.0</v>
      </c>
      <c r="E218" s="439" t="s">
        <v>7639</v>
      </c>
      <c r="F218" s="408" t="s">
        <v>178</v>
      </c>
      <c r="G218" s="439" t="s">
        <v>17</v>
      </c>
      <c r="H218" s="408" t="s">
        <v>7163</v>
      </c>
      <c r="I218" s="511">
        <v>43285.0</v>
      </c>
      <c r="J218" s="439">
        <v>7.0</v>
      </c>
      <c r="K218" s="587" t="s">
        <v>322</v>
      </c>
      <c r="L218" s="408" t="s">
        <v>390</v>
      </c>
      <c r="M218" s="541">
        <f t="shared" si="2"/>
        <v>2029</v>
      </c>
      <c r="N218" s="204"/>
      <c r="O218" s="204"/>
      <c r="P218" s="204"/>
      <c r="Q218" s="204"/>
      <c r="R218" s="204"/>
      <c r="S218" s="204"/>
      <c r="T218" s="204"/>
      <c r="U218" s="204"/>
      <c r="V218" s="204"/>
      <c r="W218" s="204"/>
      <c r="X218" s="204"/>
      <c r="Y218" s="204"/>
      <c r="Z218" s="204"/>
    </row>
    <row r="219" ht="12.75" customHeight="1">
      <c r="A219" s="430">
        <v>21818.0</v>
      </c>
      <c r="B219" s="431" t="s">
        <v>7640</v>
      </c>
      <c r="C219" s="431">
        <v>2013.0</v>
      </c>
      <c r="D219" s="508">
        <v>41414.0</v>
      </c>
      <c r="E219" s="433" t="s">
        <v>7641</v>
      </c>
      <c r="F219" s="405" t="s">
        <v>429</v>
      </c>
      <c r="G219" s="433" t="s">
        <v>17</v>
      </c>
      <c r="H219" s="405" t="s">
        <v>4501</v>
      </c>
      <c r="I219" s="508">
        <v>43285.0</v>
      </c>
      <c r="J219" s="433">
        <v>7.0</v>
      </c>
      <c r="K219" s="588" t="s">
        <v>293</v>
      </c>
      <c r="L219" s="405" t="s">
        <v>390</v>
      </c>
      <c r="M219" s="540">
        <f t="shared" si="2"/>
        <v>1871</v>
      </c>
      <c r="N219" s="204"/>
      <c r="O219" s="204"/>
      <c r="P219" s="204"/>
      <c r="Q219" s="204"/>
      <c r="R219" s="204"/>
      <c r="S219" s="204"/>
      <c r="T219" s="204"/>
      <c r="U219" s="204"/>
      <c r="V219" s="204"/>
      <c r="W219" s="204"/>
      <c r="X219" s="204"/>
      <c r="Y219" s="204"/>
      <c r="Z219" s="204"/>
    </row>
    <row r="220" ht="12.75" customHeight="1">
      <c r="A220" s="436">
        <v>21918.0</v>
      </c>
      <c r="B220" s="437" t="s">
        <v>7642</v>
      </c>
      <c r="C220" s="437">
        <v>2017.0</v>
      </c>
      <c r="D220" s="511">
        <v>42795.0</v>
      </c>
      <c r="E220" s="439" t="s">
        <v>7643</v>
      </c>
      <c r="F220" s="516" t="s">
        <v>7644</v>
      </c>
      <c r="G220" s="439" t="s">
        <v>725</v>
      </c>
      <c r="H220" s="408" t="s">
        <v>7297</v>
      </c>
      <c r="I220" s="511">
        <v>43286.0</v>
      </c>
      <c r="J220" s="439">
        <v>7.0</v>
      </c>
      <c r="K220" s="594" t="s">
        <v>344</v>
      </c>
      <c r="L220" s="408" t="s">
        <v>399</v>
      </c>
      <c r="M220" s="541">
        <f t="shared" si="2"/>
        <v>491</v>
      </c>
      <c r="N220" s="204"/>
      <c r="O220" s="204"/>
      <c r="P220" s="204"/>
      <c r="Q220" s="204"/>
      <c r="R220" s="204"/>
      <c r="S220" s="204"/>
      <c r="T220" s="204"/>
      <c r="U220" s="204"/>
      <c r="V220" s="204"/>
      <c r="W220" s="204"/>
      <c r="X220" s="204"/>
      <c r="Y220" s="204"/>
      <c r="Z220" s="204"/>
    </row>
    <row r="221" ht="12.75" customHeight="1">
      <c r="A221" s="430">
        <v>22018.0</v>
      </c>
      <c r="B221" s="431" t="s">
        <v>7645</v>
      </c>
      <c r="C221" s="431">
        <v>2017.0</v>
      </c>
      <c r="D221" s="508">
        <v>42795.0</v>
      </c>
      <c r="E221" s="433" t="s">
        <v>7646</v>
      </c>
      <c r="F221" s="514" t="s">
        <v>4008</v>
      </c>
      <c r="G221" s="433" t="s">
        <v>725</v>
      </c>
      <c r="H221" s="405" t="s">
        <v>7297</v>
      </c>
      <c r="I221" s="508">
        <v>43286.0</v>
      </c>
      <c r="J221" s="433">
        <v>7.0</v>
      </c>
      <c r="K221" s="587" t="s">
        <v>322</v>
      </c>
      <c r="L221" s="405" t="s">
        <v>399</v>
      </c>
      <c r="M221" s="540">
        <f t="shared" si="2"/>
        <v>491</v>
      </c>
      <c r="N221" s="204"/>
      <c r="O221" s="204"/>
      <c r="P221" s="204"/>
      <c r="Q221" s="204"/>
      <c r="R221" s="204"/>
      <c r="S221" s="204"/>
      <c r="T221" s="204"/>
      <c r="U221" s="204"/>
      <c r="V221" s="204"/>
      <c r="W221" s="204"/>
      <c r="X221" s="204"/>
      <c r="Y221" s="204"/>
      <c r="Z221" s="204"/>
    </row>
    <row r="222" ht="12.75" customHeight="1">
      <c r="A222" s="436">
        <v>22118.0</v>
      </c>
      <c r="B222" s="437" t="s">
        <v>7647</v>
      </c>
      <c r="C222" s="437">
        <v>2017.0</v>
      </c>
      <c r="D222" s="511">
        <v>42871.0</v>
      </c>
      <c r="E222" s="439" t="s">
        <v>7648</v>
      </c>
      <c r="F222" s="516" t="s">
        <v>7649</v>
      </c>
      <c r="G222" s="439" t="s">
        <v>729</v>
      </c>
      <c r="H222" s="408" t="s">
        <v>7650</v>
      </c>
      <c r="I222" s="511">
        <v>43286.0</v>
      </c>
      <c r="J222" s="439">
        <v>7.0</v>
      </c>
      <c r="K222" s="594" t="s">
        <v>7266</v>
      </c>
      <c r="L222" s="408" t="s">
        <v>399</v>
      </c>
      <c r="M222" s="541">
        <f t="shared" si="2"/>
        <v>415</v>
      </c>
      <c r="N222" s="204"/>
      <c r="O222" s="204"/>
      <c r="P222" s="204"/>
      <c r="Q222" s="204"/>
      <c r="R222" s="204"/>
      <c r="S222" s="204"/>
      <c r="T222" s="204"/>
      <c r="U222" s="204"/>
      <c r="V222" s="204"/>
      <c r="W222" s="204"/>
      <c r="X222" s="204"/>
      <c r="Y222" s="204"/>
      <c r="Z222" s="204"/>
    </row>
    <row r="223" ht="12.75" customHeight="1">
      <c r="A223" s="430">
        <v>22218.0</v>
      </c>
      <c r="B223" s="431" t="s">
        <v>7651</v>
      </c>
      <c r="C223" s="431">
        <v>2017.0</v>
      </c>
      <c r="D223" s="508">
        <v>42766.0</v>
      </c>
      <c r="E223" s="433" t="s">
        <v>7652</v>
      </c>
      <c r="F223" s="405" t="s">
        <v>873</v>
      </c>
      <c r="G223" s="433" t="s">
        <v>712</v>
      </c>
      <c r="H223" s="405" t="s">
        <v>4501</v>
      </c>
      <c r="I223" s="508">
        <v>43286.0</v>
      </c>
      <c r="J223" s="433">
        <v>7.0</v>
      </c>
      <c r="K223" s="589" t="s">
        <v>309</v>
      </c>
      <c r="L223" s="405" t="s">
        <v>390</v>
      </c>
      <c r="M223" s="540">
        <f t="shared" si="2"/>
        <v>520</v>
      </c>
      <c r="N223" s="204"/>
      <c r="O223" s="204"/>
      <c r="P223" s="204"/>
      <c r="Q223" s="204"/>
      <c r="R223" s="204"/>
      <c r="S223" s="204"/>
      <c r="T223" s="204"/>
      <c r="U223" s="204"/>
      <c r="V223" s="204"/>
      <c r="W223" s="204"/>
      <c r="X223" s="204"/>
      <c r="Y223" s="204"/>
      <c r="Z223" s="204"/>
    </row>
    <row r="224" ht="12.75" customHeight="1">
      <c r="A224" s="436">
        <v>22318.0</v>
      </c>
      <c r="B224" s="437" t="s">
        <v>7653</v>
      </c>
      <c r="C224" s="437">
        <v>2017.0</v>
      </c>
      <c r="D224" s="511">
        <v>42893.0</v>
      </c>
      <c r="E224" s="439" t="s">
        <v>7654</v>
      </c>
      <c r="F224" s="516" t="s">
        <v>2975</v>
      </c>
      <c r="G224" s="439" t="s">
        <v>725</v>
      </c>
      <c r="H224" s="408" t="s">
        <v>7586</v>
      </c>
      <c r="I224" s="511">
        <v>43286.0</v>
      </c>
      <c r="J224" s="439">
        <v>7.0</v>
      </c>
      <c r="K224" s="587" t="s">
        <v>322</v>
      </c>
      <c r="L224" s="408" t="s">
        <v>399</v>
      </c>
      <c r="M224" s="541">
        <f t="shared" si="2"/>
        <v>393</v>
      </c>
      <c r="N224" s="204"/>
      <c r="O224" s="204"/>
      <c r="P224" s="204"/>
      <c r="Q224" s="204"/>
      <c r="R224" s="204"/>
      <c r="S224" s="204"/>
      <c r="T224" s="204"/>
      <c r="U224" s="204"/>
      <c r="V224" s="204"/>
      <c r="W224" s="204"/>
      <c r="X224" s="204"/>
      <c r="Y224" s="204"/>
      <c r="Z224" s="204"/>
    </row>
    <row r="225" ht="12.75" customHeight="1">
      <c r="A225" s="430">
        <v>22418.0</v>
      </c>
      <c r="B225" s="431" t="s">
        <v>7655</v>
      </c>
      <c r="C225" s="431">
        <v>2016.0</v>
      </c>
      <c r="D225" s="508">
        <v>42705.0</v>
      </c>
      <c r="E225" s="433" t="s">
        <v>7656</v>
      </c>
      <c r="F225" s="405" t="s">
        <v>873</v>
      </c>
      <c r="G225" s="433" t="s">
        <v>712</v>
      </c>
      <c r="H225" s="405" t="s">
        <v>66</v>
      </c>
      <c r="I225" s="508">
        <v>43291.0</v>
      </c>
      <c r="J225" s="433">
        <v>7.0</v>
      </c>
      <c r="K225" s="589" t="s">
        <v>309</v>
      </c>
      <c r="L225" s="405" t="s">
        <v>395</v>
      </c>
      <c r="M225" s="540">
        <f t="shared" si="2"/>
        <v>586</v>
      </c>
      <c r="N225" s="204"/>
      <c r="O225" s="204"/>
      <c r="P225" s="204"/>
      <c r="Q225" s="204"/>
      <c r="R225" s="204"/>
      <c r="S225" s="204"/>
      <c r="T225" s="204"/>
      <c r="U225" s="204"/>
      <c r="V225" s="204"/>
      <c r="W225" s="204"/>
      <c r="X225" s="204"/>
      <c r="Y225" s="204"/>
      <c r="Z225" s="204"/>
    </row>
    <row r="226" ht="12.75" customHeight="1">
      <c r="A226" s="436">
        <v>22518.0</v>
      </c>
      <c r="B226" s="437" t="s">
        <v>7657</v>
      </c>
      <c r="C226" s="437">
        <v>2012.0</v>
      </c>
      <c r="D226" s="511">
        <v>41019.0</v>
      </c>
      <c r="E226" s="439" t="s">
        <v>7658</v>
      </c>
      <c r="F226" s="408" t="s">
        <v>1307</v>
      </c>
      <c r="G226" s="439" t="s">
        <v>712</v>
      </c>
      <c r="H226" s="408" t="s">
        <v>4501</v>
      </c>
      <c r="I226" s="511">
        <v>43291.0</v>
      </c>
      <c r="J226" s="439">
        <v>7.0</v>
      </c>
      <c r="K226" s="588" t="s">
        <v>293</v>
      </c>
      <c r="L226" s="408" t="s">
        <v>395</v>
      </c>
      <c r="M226" s="541">
        <f t="shared" si="2"/>
        <v>2272</v>
      </c>
      <c r="N226" s="204"/>
      <c r="O226" s="204"/>
      <c r="P226" s="204"/>
      <c r="Q226" s="204"/>
      <c r="R226" s="204"/>
      <c r="S226" s="204"/>
      <c r="T226" s="204"/>
      <c r="U226" s="204"/>
      <c r="V226" s="204"/>
      <c r="W226" s="204"/>
      <c r="X226" s="204"/>
      <c r="Y226" s="204"/>
      <c r="Z226" s="204"/>
    </row>
    <row r="227" ht="12.75" customHeight="1">
      <c r="A227" s="430">
        <v>22618.0</v>
      </c>
      <c r="B227" s="431" t="s">
        <v>7659</v>
      </c>
      <c r="C227" s="431">
        <v>2010.0</v>
      </c>
      <c r="D227" s="508">
        <v>40494.0</v>
      </c>
      <c r="E227" s="433" t="s">
        <v>7660</v>
      </c>
      <c r="F227" s="405" t="s">
        <v>353</v>
      </c>
      <c r="G227" s="433" t="s">
        <v>712</v>
      </c>
      <c r="H227" s="405" t="s">
        <v>7661</v>
      </c>
      <c r="I227" s="508">
        <v>43293.0</v>
      </c>
      <c r="J227" s="433">
        <v>7.0</v>
      </c>
      <c r="K227" s="588" t="s">
        <v>293</v>
      </c>
      <c r="L227" s="405" t="s">
        <v>390</v>
      </c>
      <c r="M227" s="540">
        <f t="shared" si="2"/>
        <v>2799</v>
      </c>
      <c r="N227" s="204"/>
      <c r="O227" s="204"/>
      <c r="P227" s="204"/>
      <c r="Q227" s="204"/>
      <c r="R227" s="204"/>
      <c r="S227" s="204"/>
      <c r="T227" s="204"/>
      <c r="U227" s="204"/>
      <c r="V227" s="204"/>
      <c r="W227" s="204"/>
      <c r="X227" s="204"/>
      <c r="Y227" s="204"/>
      <c r="Z227" s="204"/>
    </row>
    <row r="228" ht="12.75" customHeight="1">
      <c r="A228" s="436">
        <v>22718.0</v>
      </c>
      <c r="B228" s="437" t="s">
        <v>7662</v>
      </c>
      <c r="C228" s="437">
        <v>2017.0</v>
      </c>
      <c r="D228" s="511">
        <v>42970.0</v>
      </c>
      <c r="E228" s="439" t="s">
        <v>7663</v>
      </c>
      <c r="F228" s="516" t="s">
        <v>4008</v>
      </c>
      <c r="G228" s="439" t="s">
        <v>725</v>
      </c>
      <c r="H228" s="408" t="s">
        <v>4739</v>
      </c>
      <c r="I228" s="511">
        <v>43294.0</v>
      </c>
      <c r="J228" s="439">
        <v>7.0</v>
      </c>
      <c r="K228" s="587" t="s">
        <v>322</v>
      </c>
      <c r="L228" s="408" t="s">
        <v>399</v>
      </c>
      <c r="M228" s="541">
        <f t="shared" si="2"/>
        <v>324</v>
      </c>
      <c r="N228" s="204"/>
      <c r="O228" s="204"/>
      <c r="P228" s="204"/>
      <c r="Q228" s="204"/>
      <c r="R228" s="204"/>
      <c r="S228" s="204"/>
      <c r="T228" s="204"/>
      <c r="U228" s="204"/>
      <c r="V228" s="204"/>
      <c r="W228" s="204"/>
      <c r="X228" s="204"/>
      <c r="Y228" s="204"/>
      <c r="Z228" s="204"/>
    </row>
    <row r="229" ht="12.75" customHeight="1">
      <c r="A229" s="430">
        <v>22818.0</v>
      </c>
      <c r="B229" s="431" t="s">
        <v>7664</v>
      </c>
      <c r="C229" s="431">
        <v>2013.0</v>
      </c>
      <c r="D229" s="508">
        <v>41383.0</v>
      </c>
      <c r="E229" s="433" t="s">
        <v>7665</v>
      </c>
      <c r="F229" s="405" t="s">
        <v>3442</v>
      </c>
      <c r="G229" s="433" t="s">
        <v>17</v>
      </c>
      <c r="H229" s="405" t="s">
        <v>927</v>
      </c>
      <c r="I229" s="508">
        <v>43299.0</v>
      </c>
      <c r="J229" s="433">
        <v>7.0</v>
      </c>
      <c r="K229" s="587" t="s">
        <v>322</v>
      </c>
      <c r="L229" s="405" t="s">
        <v>390</v>
      </c>
      <c r="M229" s="540">
        <f t="shared" si="2"/>
        <v>1916</v>
      </c>
      <c r="N229" s="204"/>
      <c r="O229" s="204"/>
      <c r="P229" s="204"/>
      <c r="Q229" s="204"/>
      <c r="R229" s="204"/>
      <c r="S229" s="204"/>
      <c r="T229" s="204"/>
      <c r="U229" s="204"/>
      <c r="V229" s="204"/>
      <c r="W229" s="204"/>
      <c r="X229" s="204"/>
      <c r="Y229" s="204"/>
      <c r="Z229" s="204"/>
    </row>
    <row r="230" ht="12.75" customHeight="1">
      <c r="A230" s="436">
        <v>22918.0</v>
      </c>
      <c r="B230" s="437" t="s">
        <v>7666</v>
      </c>
      <c r="C230" s="437">
        <v>2014.0</v>
      </c>
      <c r="D230" s="511">
        <v>41976.0</v>
      </c>
      <c r="E230" s="439" t="s">
        <v>7667</v>
      </c>
      <c r="F230" s="408" t="s">
        <v>25</v>
      </c>
      <c r="G230" s="439" t="s">
        <v>46</v>
      </c>
      <c r="H230" s="408" t="s">
        <v>7594</v>
      </c>
      <c r="I230" s="511">
        <v>43299.0</v>
      </c>
      <c r="J230" s="439">
        <v>7.0</v>
      </c>
      <c r="K230" s="587" t="s">
        <v>322</v>
      </c>
      <c r="L230" s="408" t="s">
        <v>390</v>
      </c>
      <c r="M230" s="541">
        <f t="shared" si="2"/>
        <v>1323</v>
      </c>
      <c r="N230" s="204"/>
      <c r="O230" s="204"/>
      <c r="P230" s="204"/>
      <c r="Q230" s="204"/>
      <c r="R230" s="204"/>
      <c r="S230" s="204"/>
      <c r="T230" s="204"/>
      <c r="U230" s="204"/>
      <c r="V230" s="204"/>
      <c r="W230" s="204"/>
      <c r="X230" s="204"/>
      <c r="Y230" s="204"/>
      <c r="Z230" s="204"/>
    </row>
    <row r="231" ht="12.75" customHeight="1">
      <c r="A231" s="430">
        <v>23018.0</v>
      </c>
      <c r="B231" s="431" t="s">
        <v>7668</v>
      </c>
      <c r="C231" s="431">
        <v>2014.0</v>
      </c>
      <c r="D231" s="508">
        <v>41918.0</v>
      </c>
      <c r="E231" s="433" t="s">
        <v>7669</v>
      </c>
      <c r="F231" s="405" t="s">
        <v>7670</v>
      </c>
      <c r="G231" s="433" t="s">
        <v>725</v>
      </c>
      <c r="H231" s="405" t="s">
        <v>7586</v>
      </c>
      <c r="I231" s="508">
        <v>43304.0</v>
      </c>
      <c r="J231" s="433">
        <v>7.0</v>
      </c>
      <c r="K231" s="594" t="s">
        <v>344</v>
      </c>
      <c r="L231" s="405" t="s">
        <v>399</v>
      </c>
      <c r="M231" s="540">
        <f t="shared" si="2"/>
        <v>1386</v>
      </c>
      <c r="N231" s="204"/>
      <c r="O231" s="204"/>
      <c r="P231" s="204"/>
      <c r="Q231" s="204"/>
      <c r="R231" s="204"/>
      <c r="S231" s="204"/>
      <c r="T231" s="204"/>
      <c r="U231" s="204"/>
      <c r="V231" s="204"/>
      <c r="W231" s="204"/>
      <c r="X231" s="204"/>
      <c r="Y231" s="204"/>
      <c r="Z231" s="204"/>
    </row>
    <row r="232" ht="12.75" customHeight="1">
      <c r="A232" s="436">
        <v>23118.0</v>
      </c>
      <c r="B232" s="437" t="s">
        <v>7671</v>
      </c>
      <c r="C232" s="437">
        <v>2011.0</v>
      </c>
      <c r="D232" s="511">
        <v>40751.0</v>
      </c>
      <c r="E232" s="439" t="s">
        <v>7672</v>
      </c>
      <c r="F232" s="408" t="s">
        <v>4529</v>
      </c>
      <c r="G232" s="439" t="s">
        <v>712</v>
      </c>
      <c r="H232" s="408" t="s">
        <v>130</v>
      </c>
      <c r="I232" s="511">
        <v>43304.0</v>
      </c>
      <c r="J232" s="439">
        <v>7.0</v>
      </c>
      <c r="K232" s="587" t="s">
        <v>322</v>
      </c>
      <c r="L232" s="408" t="s">
        <v>395</v>
      </c>
      <c r="M232" s="541">
        <f t="shared" si="2"/>
        <v>2553</v>
      </c>
      <c r="N232" s="204"/>
      <c r="O232" s="204"/>
      <c r="P232" s="204"/>
      <c r="Q232" s="204"/>
      <c r="R232" s="204"/>
      <c r="S232" s="204"/>
      <c r="T232" s="204"/>
      <c r="U232" s="204"/>
      <c r="V232" s="204"/>
      <c r="W232" s="204"/>
      <c r="X232" s="204"/>
      <c r="Y232" s="204"/>
      <c r="Z232" s="204"/>
    </row>
    <row r="233" ht="12.75" customHeight="1">
      <c r="A233" s="430">
        <v>23218.0</v>
      </c>
      <c r="B233" s="431" t="s">
        <v>7673</v>
      </c>
      <c r="C233" s="431">
        <v>2017.0</v>
      </c>
      <c r="D233" s="508">
        <v>43055.0</v>
      </c>
      <c r="E233" s="433" t="s">
        <v>7674</v>
      </c>
      <c r="F233" s="595" t="s">
        <v>7675</v>
      </c>
      <c r="G233" s="433" t="s">
        <v>725</v>
      </c>
      <c r="H233" s="405" t="s">
        <v>979</v>
      </c>
      <c r="I233" s="508">
        <v>43304.0</v>
      </c>
      <c r="J233" s="433">
        <v>7.0</v>
      </c>
      <c r="K233" s="594" t="s">
        <v>344</v>
      </c>
      <c r="L233" s="405" t="s">
        <v>399</v>
      </c>
      <c r="M233" s="540">
        <f t="shared" si="2"/>
        <v>249</v>
      </c>
      <c r="N233" s="204"/>
      <c r="O233" s="204"/>
      <c r="P233" s="204"/>
      <c r="Q233" s="204"/>
      <c r="R233" s="204"/>
      <c r="S233" s="204"/>
      <c r="T233" s="204"/>
      <c r="U233" s="204"/>
      <c r="V233" s="204"/>
      <c r="W233" s="204"/>
      <c r="X233" s="204"/>
      <c r="Y233" s="204"/>
      <c r="Z233" s="204"/>
    </row>
    <row r="234" ht="12.75" customHeight="1">
      <c r="A234" s="436">
        <v>23318.0</v>
      </c>
      <c r="B234" s="437" t="s">
        <v>7676</v>
      </c>
      <c r="C234" s="437">
        <v>2014.0</v>
      </c>
      <c r="D234" s="511">
        <v>41974.0</v>
      </c>
      <c r="E234" s="439" t="s">
        <v>7677</v>
      </c>
      <c r="F234" s="408" t="s">
        <v>7678</v>
      </c>
      <c r="G234" s="439" t="s">
        <v>712</v>
      </c>
      <c r="H234" s="408" t="s">
        <v>1043</v>
      </c>
      <c r="I234" s="511">
        <v>43304.0</v>
      </c>
      <c r="J234" s="439">
        <v>7.0</v>
      </c>
      <c r="K234" s="594" t="s">
        <v>344</v>
      </c>
      <c r="L234" s="408" t="s">
        <v>390</v>
      </c>
      <c r="M234" s="541">
        <f t="shared" si="2"/>
        <v>1330</v>
      </c>
      <c r="N234" s="204"/>
      <c r="O234" s="204"/>
      <c r="P234" s="204"/>
      <c r="Q234" s="204"/>
      <c r="R234" s="204"/>
      <c r="S234" s="204"/>
      <c r="T234" s="204"/>
      <c r="U234" s="204"/>
      <c r="V234" s="204"/>
      <c r="W234" s="204"/>
      <c r="X234" s="204"/>
      <c r="Y234" s="204"/>
      <c r="Z234" s="204"/>
    </row>
    <row r="235" ht="12.75" customHeight="1">
      <c r="A235" s="430">
        <v>23418.0</v>
      </c>
      <c r="B235" s="431" t="s">
        <v>7679</v>
      </c>
      <c r="C235" s="431">
        <v>2015.0</v>
      </c>
      <c r="D235" s="508">
        <v>42258.0</v>
      </c>
      <c r="E235" s="433" t="s">
        <v>7680</v>
      </c>
      <c r="F235" s="405" t="s">
        <v>7681</v>
      </c>
      <c r="G235" s="433" t="s">
        <v>806</v>
      </c>
      <c r="H235" s="405" t="s">
        <v>927</v>
      </c>
      <c r="I235" s="508">
        <v>43307.0</v>
      </c>
      <c r="J235" s="433">
        <v>7.0</v>
      </c>
      <c r="K235" s="589" t="s">
        <v>309</v>
      </c>
      <c r="L235" s="405" t="s">
        <v>395</v>
      </c>
      <c r="M235" s="540">
        <f t="shared" si="2"/>
        <v>1049</v>
      </c>
      <c r="N235" s="204"/>
      <c r="O235" s="204"/>
      <c r="P235" s="204"/>
      <c r="Q235" s="204"/>
      <c r="R235" s="204"/>
      <c r="S235" s="204"/>
      <c r="T235" s="204"/>
      <c r="U235" s="204"/>
      <c r="V235" s="204"/>
      <c r="W235" s="204"/>
      <c r="X235" s="204"/>
      <c r="Y235" s="204"/>
      <c r="Z235" s="204"/>
    </row>
    <row r="236" ht="12.75" customHeight="1">
      <c r="A236" s="436">
        <v>23518.0</v>
      </c>
      <c r="B236" s="437" t="s">
        <v>7682</v>
      </c>
      <c r="C236" s="437">
        <v>2016.0</v>
      </c>
      <c r="D236" s="511">
        <v>42675.0</v>
      </c>
      <c r="E236" s="439" t="s">
        <v>7683</v>
      </c>
      <c r="F236" s="408" t="s">
        <v>723</v>
      </c>
      <c r="G236" s="439" t="s">
        <v>712</v>
      </c>
      <c r="H236" s="408" t="s">
        <v>66</v>
      </c>
      <c r="I236" s="511">
        <v>43307.0</v>
      </c>
      <c r="J236" s="439">
        <v>7.0</v>
      </c>
      <c r="K236" s="589" t="s">
        <v>309</v>
      </c>
      <c r="L236" s="408" t="s">
        <v>390</v>
      </c>
      <c r="M236" s="541">
        <f t="shared" si="2"/>
        <v>632</v>
      </c>
      <c r="N236" s="204"/>
      <c r="O236" s="204"/>
      <c r="P236" s="204"/>
      <c r="Q236" s="204"/>
      <c r="R236" s="204"/>
      <c r="S236" s="204"/>
      <c r="T236" s="204"/>
      <c r="U236" s="204"/>
      <c r="V236" s="204"/>
      <c r="W236" s="204"/>
      <c r="X236" s="204"/>
      <c r="Y236" s="204"/>
      <c r="Z236" s="204"/>
    </row>
    <row r="237" ht="12.75" customHeight="1">
      <c r="A237" s="430">
        <v>23618.0</v>
      </c>
      <c r="B237" s="431" t="s">
        <v>7684</v>
      </c>
      <c r="C237" s="431">
        <v>2012.0</v>
      </c>
      <c r="D237" s="508">
        <v>40941.0</v>
      </c>
      <c r="E237" s="433" t="s">
        <v>7685</v>
      </c>
      <c r="F237" s="405" t="s">
        <v>752</v>
      </c>
      <c r="G237" s="433" t="s">
        <v>712</v>
      </c>
      <c r="H237" s="405" t="s">
        <v>4501</v>
      </c>
      <c r="I237" s="508">
        <v>43308.0</v>
      </c>
      <c r="J237" s="433">
        <v>7.0</v>
      </c>
      <c r="K237" s="588" t="s">
        <v>293</v>
      </c>
      <c r="L237" s="405" t="s">
        <v>390</v>
      </c>
      <c r="M237" s="540">
        <f t="shared" si="2"/>
        <v>2367</v>
      </c>
      <c r="N237" s="204"/>
      <c r="O237" s="204"/>
      <c r="P237" s="204"/>
      <c r="Q237" s="204"/>
      <c r="R237" s="204"/>
      <c r="S237" s="204"/>
      <c r="T237" s="204"/>
      <c r="U237" s="204"/>
      <c r="V237" s="204"/>
      <c r="W237" s="204"/>
      <c r="X237" s="204"/>
      <c r="Y237" s="204"/>
      <c r="Z237" s="204"/>
    </row>
    <row r="238" ht="12.75" customHeight="1">
      <c r="A238" s="436">
        <v>23718.0</v>
      </c>
      <c r="B238" s="437" t="s">
        <v>7686</v>
      </c>
      <c r="C238" s="437">
        <v>2009.0</v>
      </c>
      <c r="D238" s="511">
        <v>40143.0</v>
      </c>
      <c r="E238" s="439" t="s">
        <v>7687</v>
      </c>
      <c r="F238" s="408" t="s">
        <v>1630</v>
      </c>
      <c r="G238" s="439" t="s">
        <v>712</v>
      </c>
      <c r="H238" s="408" t="s">
        <v>45</v>
      </c>
      <c r="I238" s="511">
        <v>43312.0</v>
      </c>
      <c r="J238" s="439">
        <v>7.0</v>
      </c>
      <c r="K238" s="588" t="s">
        <v>293</v>
      </c>
      <c r="L238" s="408" t="s">
        <v>390</v>
      </c>
      <c r="M238" s="541">
        <f t="shared" si="2"/>
        <v>3169</v>
      </c>
      <c r="N238" s="204"/>
      <c r="O238" s="204"/>
      <c r="P238" s="204"/>
      <c r="Q238" s="204"/>
      <c r="R238" s="204"/>
      <c r="S238" s="204"/>
      <c r="T238" s="204"/>
      <c r="U238" s="204"/>
      <c r="V238" s="204"/>
      <c r="W238" s="204"/>
      <c r="X238" s="204"/>
      <c r="Y238" s="204"/>
      <c r="Z238" s="204"/>
    </row>
    <row r="239" ht="12.75" customHeight="1">
      <c r="A239" s="430">
        <v>23818.0</v>
      </c>
      <c r="B239" s="431" t="s">
        <v>7688</v>
      </c>
      <c r="C239" s="431">
        <v>2014.0</v>
      </c>
      <c r="D239" s="508">
        <v>41873.0</v>
      </c>
      <c r="E239" s="433" t="s">
        <v>7689</v>
      </c>
      <c r="F239" s="405" t="s">
        <v>4929</v>
      </c>
      <c r="G239" s="433" t="s">
        <v>712</v>
      </c>
      <c r="H239" s="405" t="s">
        <v>50</v>
      </c>
      <c r="I239" s="508">
        <v>43312.0</v>
      </c>
      <c r="J239" s="433">
        <v>7.0</v>
      </c>
      <c r="K239" s="589" t="s">
        <v>309</v>
      </c>
      <c r="L239" s="405" t="s">
        <v>395</v>
      </c>
      <c r="M239" s="540">
        <f t="shared" si="2"/>
        <v>1439</v>
      </c>
      <c r="N239" s="204"/>
      <c r="O239" s="204"/>
      <c r="P239" s="204"/>
      <c r="Q239" s="204"/>
      <c r="R239" s="204"/>
      <c r="S239" s="204"/>
      <c r="T239" s="204"/>
      <c r="U239" s="204"/>
      <c r="V239" s="204"/>
      <c r="W239" s="204"/>
      <c r="X239" s="204"/>
      <c r="Y239" s="204"/>
      <c r="Z239" s="204"/>
    </row>
    <row r="240" ht="12.75" customHeight="1">
      <c r="A240" s="436">
        <v>23918.0</v>
      </c>
      <c r="B240" s="437" t="s">
        <v>7690</v>
      </c>
      <c r="C240" s="437">
        <v>2018.0</v>
      </c>
      <c r="D240" s="511">
        <v>43118.0</v>
      </c>
      <c r="E240" s="439" t="s">
        <v>7691</v>
      </c>
      <c r="F240" s="408" t="s">
        <v>7692</v>
      </c>
      <c r="G240" s="439" t="s">
        <v>725</v>
      </c>
      <c r="H240" s="408" t="s">
        <v>979</v>
      </c>
      <c r="I240" s="511">
        <v>43313.0</v>
      </c>
      <c r="J240" s="439">
        <v>8.0</v>
      </c>
      <c r="K240" s="594" t="s">
        <v>344</v>
      </c>
      <c r="L240" s="408" t="s">
        <v>399</v>
      </c>
      <c r="M240" s="541">
        <f t="shared" si="2"/>
        <v>195</v>
      </c>
      <c r="N240" s="204"/>
      <c r="O240" s="204"/>
      <c r="P240" s="204"/>
      <c r="Q240" s="204"/>
      <c r="R240" s="204"/>
      <c r="S240" s="204"/>
      <c r="T240" s="204"/>
      <c r="U240" s="204"/>
      <c r="V240" s="204"/>
      <c r="W240" s="204"/>
      <c r="X240" s="204"/>
      <c r="Y240" s="204"/>
      <c r="Z240" s="204"/>
    </row>
    <row r="241" ht="12.75" customHeight="1">
      <c r="A241" s="430">
        <v>24018.0</v>
      </c>
      <c r="B241" s="431" t="s">
        <v>6317</v>
      </c>
      <c r="C241" s="431">
        <v>2013.0</v>
      </c>
      <c r="D241" s="508">
        <v>41355.0</v>
      </c>
      <c r="E241" s="433" t="s">
        <v>7693</v>
      </c>
      <c r="F241" s="405" t="s">
        <v>5667</v>
      </c>
      <c r="G241" s="433" t="s">
        <v>806</v>
      </c>
      <c r="H241" s="405" t="s">
        <v>4739</v>
      </c>
      <c r="I241" s="508">
        <v>43313.0</v>
      </c>
      <c r="J241" s="433">
        <v>8.0</v>
      </c>
      <c r="K241" s="589" t="s">
        <v>309</v>
      </c>
      <c r="L241" s="405" t="s">
        <v>390</v>
      </c>
      <c r="M241" s="540">
        <f t="shared" si="2"/>
        <v>1958</v>
      </c>
      <c r="N241" s="204"/>
      <c r="O241" s="204"/>
      <c r="P241" s="204"/>
      <c r="Q241" s="204"/>
      <c r="R241" s="204"/>
      <c r="S241" s="204"/>
      <c r="T241" s="204"/>
      <c r="U241" s="204"/>
      <c r="V241" s="204"/>
      <c r="W241" s="204"/>
      <c r="X241" s="204"/>
      <c r="Y241" s="204"/>
      <c r="Z241" s="204"/>
    </row>
    <row r="242" ht="12.75" customHeight="1">
      <c r="A242" s="436">
        <v>24118.0</v>
      </c>
      <c r="B242" s="437" t="s">
        <v>7694</v>
      </c>
      <c r="C242" s="437">
        <v>2013.0</v>
      </c>
      <c r="D242" s="511">
        <v>41355.0</v>
      </c>
      <c r="E242" s="439" t="s">
        <v>7695</v>
      </c>
      <c r="F242" s="408" t="s">
        <v>5667</v>
      </c>
      <c r="G242" s="439" t="s">
        <v>806</v>
      </c>
      <c r="H242" s="408" t="s">
        <v>4739</v>
      </c>
      <c r="I242" s="511">
        <v>43313.0</v>
      </c>
      <c r="J242" s="439">
        <v>8.0</v>
      </c>
      <c r="K242" s="589" t="s">
        <v>309</v>
      </c>
      <c r="L242" s="408" t="s">
        <v>390</v>
      </c>
      <c r="M242" s="541">
        <f t="shared" si="2"/>
        <v>1958</v>
      </c>
      <c r="N242" s="204"/>
      <c r="O242" s="204"/>
      <c r="P242" s="204"/>
      <c r="Q242" s="204"/>
      <c r="R242" s="204"/>
      <c r="S242" s="204"/>
      <c r="T242" s="204"/>
      <c r="U242" s="204"/>
      <c r="V242" s="204"/>
      <c r="W242" s="204"/>
      <c r="X242" s="204"/>
      <c r="Y242" s="204"/>
      <c r="Z242" s="204"/>
    </row>
    <row r="243" ht="12.75" customHeight="1">
      <c r="A243" s="430">
        <v>24218.0</v>
      </c>
      <c r="B243" s="431" t="s">
        <v>7696</v>
      </c>
      <c r="C243" s="431">
        <v>2013.0</v>
      </c>
      <c r="D243" s="508">
        <v>41330.0</v>
      </c>
      <c r="E243" s="433" t="s">
        <v>7697</v>
      </c>
      <c r="F243" s="405" t="s">
        <v>44</v>
      </c>
      <c r="G243" s="433" t="s">
        <v>712</v>
      </c>
      <c r="H243" s="405" t="s">
        <v>7209</v>
      </c>
      <c r="I243" s="508">
        <v>43313.0</v>
      </c>
      <c r="J243" s="433">
        <v>8.0</v>
      </c>
      <c r="K243" s="588" t="s">
        <v>293</v>
      </c>
      <c r="L243" s="405" t="s">
        <v>395</v>
      </c>
      <c r="M243" s="540">
        <f t="shared" si="2"/>
        <v>1983</v>
      </c>
      <c r="N243" s="204"/>
      <c r="O243" s="204"/>
      <c r="P243" s="204"/>
      <c r="Q243" s="204"/>
      <c r="R243" s="204"/>
      <c r="S243" s="204"/>
      <c r="T243" s="204"/>
      <c r="U243" s="204"/>
      <c r="V243" s="204"/>
      <c r="W243" s="204"/>
      <c r="X243" s="204"/>
      <c r="Y243" s="204"/>
      <c r="Z243" s="204"/>
    </row>
    <row r="244" ht="12.75" customHeight="1">
      <c r="A244" s="436">
        <v>24318.0</v>
      </c>
      <c r="B244" s="437" t="s">
        <v>7698</v>
      </c>
      <c r="C244" s="437">
        <v>2017.0</v>
      </c>
      <c r="D244" s="511">
        <v>43075.0</v>
      </c>
      <c r="E244" s="439" t="s">
        <v>7699</v>
      </c>
      <c r="F244" s="516" t="s">
        <v>2975</v>
      </c>
      <c r="G244" s="439" t="s">
        <v>729</v>
      </c>
      <c r="H244" s="408" t="s">
        <v>2919</v>
      </c>
      <c r="I244" s="511">
        <v>43313.0</v>
      </c>
      <c r="J244" s="439">
        <v>8.0</v>
      </c>
      <c r="K244" s="594" t="s">
        <v>344</v>
      </c>
      <c r="L244" s="408" t="s">
        <v>399</v>
      </c>
      <c r="M244" s="541">
        <f t="shared" si="2"/>
        <v>238</v>
      </c>
      <c r="N244" s="204"/>
      <c r="O244" s="204"/>
      <c r="P244" s="204"/>
      <c r="Q244" s="204"/>
      <c r="R244" s="204"/>
      <c r="S244" s="204"/>
      <c r="T244" s="204"/>
      <c r="U244" s="204"/>
      <c r="V244" s="204"/>
      <c r="W244" s="204"/>
      <c r="X244" s="204"/>
      <c r="Y244" s="204"/>
      <c r="Z244" s="204"/>
    </row>
    <row r="245" ht="12.75" customHeight="1">
      <c r="A245" s="430">
        <v>24418.0</v>
      </c>
      <c r="B245" s="431" t="s">
        <v>7700</v>
      </c>
      <c r="C245" s="431">
        <v>2011.0</v>
      </c>
      <c r="D245" s="508">
        <v>40907.0</v>
      </c>
      <c r="E245" s="433" t="s">
        <v>7701</v>
      </c>
      <c r="F245" s="405" t="s">
        <v>1001</v>
      </c>
      <c r="G245" s="433" t="s">
        <v>712</v>
      </c>
      <c r="H245" s="405" t="s">
        <v>4501</v>
      </c>
      <c r="I245" s="508">
        <v>43313.0</v>
      </c>
      <c r="J245" s="433">
        <v>8.0</v>
      </c>
      <c r="K245" s="589" t="s">
        <v>309</v>
      </c>
      <c r="L245" s="405" t="s">
        <v>395</v>
      </c>
      <c r="M245" s="540">
        <f t="shared" si="2"/>
        <v>2406</v>
      </c>
      <c r="N245" s="204"/>
      <c r="O245" s="204"/>
      <c r="P245" s="204"/>
      <c r="Q245" s="204"/>
      <c r="R245" s="204"/>
      <c r="S245" s="204"/>
      <c r="T245" s="204"/>
      <c r="U245" s="204"/>
      <c r="V245" s="204"/>
      <c r="W245" s="204"/>
      <c r="X245" s="204"/>
      <c r="Y245" s="204"/>
      <c r="Z245" s="204"/>
    </row>
    <row r="246" ht="12.75" customHeight="1">
      <c r="A246" s="436">
        <v>24518.0</v>
      </c>
      <c r="B246" s="437" t="s">
        <v>7702</v>
      </c>
      <c r="C246" s="437">
        <v>2016.0</v>
      </c>
      <c r="D246" s="511">
        <v>42703.0</v>
      </c>
      <c r="E246" s="439" t="s">
        <v>7703</v>
      </c>
      <c r="F246" s="408" t="s">
        <v>7704</v>
      </c>
      <c r="G246" s="439" t="s">
        <v>806</v>
      </c>
      <c r="H246" s="408" t="s">
        <v>7163</v>
      </c>
      <c r="I246" s="511">
        <v>43313.0</v>
      </c>
      <c r="J246" s="439">
        <v>8.0</v>
      </c>
      <c r="K246" s="588" t="s">
        <v>293</v>
      </c>
      <c r="L246" s="408" t="s">
        <v>395</v>
      </c>
      <c r="M246" s="541">
        <f t="shared" si="2"/>
        <v>610</v>
      </c>
      <c r="N246" s="204"/>
      <c r="O246" s="204"/>
      <c r="P246" s="204"/>
      <c r="Q246" s="204"/>
      <c r="R246" s="204"/>
      <c r="S246" s="204"/>
      <c r="T246" s="204"/>
      <c r="U246" s="204"/>
      <c r="V246" s="204"/>
      <c r="W246" s="204"/>
      <c r="X246" s="204"/>
      <c r="Y246" s="204"/>
      <c r="Z246" s="204"/>
    </row>
    <row r="247" ht="12.75" customHeight="1">
      <c r="A247" s="430">
        <v>24618.0</v>
      </c>
      <c r="B247" s="431" t="s">
        <v>7705</v>
      </c>
      <c r="C247" s="431">
        <v>2017.0</v>
      </c>
      <c r="D247" s="508">
        <v>43035.0</v>
      </c>
      <c r="E247" s="433" t="s">
        <v>7706</v>
      </c>
      <c r="F247" s="514" t="s">
        <v>7003</v>
      </c>
      <c r="G247" s="433" t="s">
        <v>725</v>
      </c>
      <c r="H247" s="405" t="s">
        <v>5843</v>
      </c>
      <c r="I247" s="508">
        <v>43314.0</v>
      </c>
      <c r="J247" s="433">
        <v>8.0</v>
      </c>
      <c r="K247" s="594" t="s">
        <v>344</v>
      </c>
      <c r="L247" s="405" t="s">
        <v>399</v>
      </c>
      <c r="M247" s="540">
        <f t="shared" si="2"/>
        <v>279</v>
      </c>
      <c r="N247" s="204"/>
      <c r="O247" s="204"/>
      <c r="P247" s="204"/>
      <c r="Q247" s="204"/>
      <c r="R247" s="204"/>
      <c r="S247" s="204"/>
      <c r="T247" s="204"/>
      <c r="U247" s="204"/>
      <c r="V247" s="204"/>
      <c r="W247" s="204"/>
      <c r="X247" s="204"/>
      <c r="Y247" s="204"/>
      <c r="Z247" s="204"/>
    </row>
    <row r="248" ht="12.75" customHeight="1">
      <c r="A248" s="436">
        <v>24718.0</v>
      </c>
      <c r="B248" s="437" t="s">
        <v>7707</v>
      </c>
      <c r="C248" s="437">
        <v>2017.0</v>
      </c>
      <c r="D248" s="511">
        <v>43055.0</v>
      </c>
      <c r="E248" s="439" t="s">
        <v>7708</v>
      </c>
      <c r="F248" s="408" t="s">
        <v>7709</v>
      </c>
      <c r="G248" s="439" t="s">
        <v>725</v>
      </c>
      <c r="H248" s="408" t="s">
        <v>979</v>
      </c>
      <c r="I248" s="511">
        <v>43314.0</v>
      </c>
      <c r="J248" s="439">
        <v>8.0</v>
      </c>
      <c r="K248" s="594" t="s">
        <v>344</v>
      </c>
      <c r="L248" s="408" t="s">
        <v>399</v>
      </c>
      <c r="M248" s="541">
        <f t="shared" si="2"/>
        <v>259</v>
      </c>
      <c r="N248" s="204"/>
      <c r="O248" s="204"/>
      <c r="P248" s="204"/>
      <c r="Q248" s="204"/>
      <c r="R248" s="204"/>
      <c r="S248" s="204"/>
      <c r="T248" s="204"/>
      <c r="U248" s="204"/>
      <c r="V248" s="204"/>
      <c r="W248" s="204"/>
      <c r="X248" s="204"/>
      <c r="Y248" s="204"/>
      <c r="Z248" s="204"/>
    </row>
    <row r="249" ht="12.75" customHeight="1">
      <c r="A249" s="430">
        <v>24818.0</v>
      </c>
      <c r="B249" s="431" t="s">
        <v>7710</v>
      </c>
      <c r="C249" s="431">
        <v>2018.0</v>
      </c>
      <c r="D249" s="508">
        <v>43118.0</v>
      </c>
      <c r="E249" s="433" t="s">
        <v>7711</v>
      </c>
      <c r="F249" s="405" t="s">
        <v>7712</v>
      </c>
      <c r="G249" s="433" t="s">
        <v>725</v>
      </c>
      <c r="H249" s="405" t="s">
        <v>979</v>
      </c>
      <c r="I249" s="508">
        <v>43314.0</v>
      </c>
      <c r="J249" s="433">
        <v>8.0</v>
      </c>
      <c r="K249" s="594" t="s">
        <v>344</v>
      </c>
      <c r="L249" s="405" t="s">
        <v>399</v>
      </c>
      <c r="M249" s="540">
        <f t="shared" si="2"/>
        <v>196</v>
      </c>
      <c r="N249" s="204"/>
      <c r="O249" s="204"/>
      <c r="P249" s="204"/>
      <c r="Q249" s="204"/>
      <c r="R249" s="204"/>
      <c r="S249" s="204"/>
      <c r="T249" s="204"/>
      <c r="U249" s="204"/>
      <c r="V249" s="204"/>
      <c r="W249" s="204"/>
      <c r="X249" s="204"/>
      <c r="Y249" s="204"/>
      <c r="Z249" s="204"/>
    </row>
    <row r="250" ht="12.75" customHeight="1">
      <c r="A250" s="436">
        <v>24918.0</v>
      </c>
      <c r="B250" s="437" t="s">
        <v>7713</v>
      </c>
      <c r="C250" s="437">
        <v>2012.0</v>
      </c>
      <c r="D250" s="511">
        <v>41264.0</v>
      </c>
      <c r="E250" s="439" t="s">
        <v>7714</v>
      </c>
      <c r="F250" s="408" t="s">
        <v>816</v>
      </c>
      <c r="G250" s="439" t="s">
        <v>712</v>
      </c>
      <c r="H250" s="408" t="s">
        <v>927</v>
      </c>
      <c r="I250" s="511">
        <v>43314.0</v>
      </c>
      <c r="J250" s="439">
        <v>8.0</v>
      </c>
      <c r="K250" s="588" t="s">
        <v>293</v>
      </c>
      <c r="L250" s="408" t="s">
        <v>390</v>
      </c>
      <c r="M250" s="541">
        <f t="shared" si="2"/>
        <v>2050</v>
      </c>
      <c r="N250" s="204"/>
      <c r="O250" s="204"/>
      <c r="P250" s="204"/>
      <c r="Q250" s="204"/>
      <c r="R250" s="204"/>
      <c r="S250" s="204"/>
      <c r="T250" s="204"/>
      <c r="U250" s="204"/>
      <c r="V250" s="204"/>
      <c r="W250" s="204"/>
      <c r="X250" s="204"/>
      <c r="Y250" s="204"/>
      <c r="Z250" s="204"/>
    </row>
    <row r="251" ht="12.75" customHeight="1">
      <c r="A251" s="430">
        <v>25018.0</v>
      </c>
      <c r="B251" s="431" t="s">
        <v>7715</v>
      </c>
      <c r="C251" s="431">
        <v>2012.0</v>
      </c>
      <c r="D251" s="508">
        <v>41207.0</v>
      </c>
      <c r="E251" s="433" t="s">
        <v>7716</v>
      </c>
      <c r="F251" s="405" t="s">
        <v>1569</v>
      </c>
      <c r="G251" s="433" t="s">
        <v>712</v>
      </c>
      <c r="H251" s="405" t="s">
        <v>927</v>
      </c>
      <c r="I251" s="508">
        <v>43318.0</v>
      </c>
      <c r="J251" s="433">
        <v>8.0</v>
      </c>
      <c r="K251" s="587" t="s">
        <v>322</v>
      </c>
      <c r="L251" s="405" t="s">
        <v>390</v>
      </c>
      <c r="M251" s="540">
        <f t="shared" si="2"/>
        <v>2111</v>
      </c>
      <c r="N251" s="204"/>
      <c r="O251" s="204"/>
      <c r="P251" s="204"/>
      <c r="Q251" s="204"/>
      <c r="R251" s="204"/>
      <c r="S251" s="204"/>
      <c r="T251" s="204"/>
      <c r="U251" s="204"/>
      <c r="V251" s="204"/>
      <c r="W251" s="204"/>
      <c r="X251" s="204"/>
      <c r="Y251" s="204"/>
      <c r="Z251" s="204"/>
    </row>
    <row r="252" ht="12.75" customHeight="1">
      <c r="A252" s="436">
        <v>25118.0</v>
      </c>
      <c r="B252" s="437" t="s">
        <v>7717</v>
      </c>
      <c r="C252" s="437">
        <v>2018.0</v>
      </c>
      <c r="D252" s="511">
        <v>43131.0</v>
      </c>
      <c r="E252" s="439" t="s">
        <v>7718</v>
      </c>
      <c r="F252" s="408" t="s">
        <v>7719</v>
      </c>
      <c r="G252" s="439" t="s">
        <v>729</v>
      </c>
      <c r="H252" s="408" t="s">
        <v>7720</v>
      </c>
      <c r="I252" s="511">
        <v>43319.0</v>
      </c>
      <c r="J252" s="439">
        <v>8.0</v>
      </c>
      <c r="K252" s="594" t="s">
        <v>344</v>
      </c>
      <c r="L252" s="408" t="s">
        <v>399</v>
      </c>
      <c r="M252" s="541">
        <f t="shared" si="2"/>
        <v>188</v>
      </c>
      <c r="N252" s="204"/>
      <c r="O252" s="204"/>
      <c r="P252" s="204"/>
      <c r="Q252" s="204"/>
      <c r="R252" s="204"/>
      <c r="S252" s="204"/>
      <c r="T252" s="204"/>
      <c r="U252" s="204"/>
      <c r="V252" s="204"/>
      <c r="W252" s="204"/>
      <c r="X252" s="204"/>
      <c r="Y252" s="204"/>
      <c r="Z252" s="204"/>
    </row>
    <row r="253" ht="12.75" customHeight="1">
      <c r="A253" s="430">
        <v>25218.0</v>
      </c>
      <c r="B253" s="431" t="s">
        <v>7721</v>
      </c>
      <c r="C253" s="431">
        <v>2017.0</v>
      </c>
      <c r="D253" s="508">
        <v>42898.0</v>
      </c>
      <c r="E253" s="433" t="s">
        <v>7722</v>
      </c>
      <c r="F253" s="405" t="s">
        <v>965</v>
      </c>
      <c r="G253" s="433" t="s">
        <v>712</v>
      </c>
      <c r="H253" s="405" t="s">
        <v>66</v>
      </c>
      <c r="I253" s="508">
        <v>43319.0</v>
      </c>
      <c r="J253" s="433">
        <v>8.0</v>
      </c>
      <c r="K253" s="587" t="s">
        <v>322</v>
      </c>
      <c r="L253" s="405" t="s">
        <v>395</v>
      </c>
      <c r="M253" s="540">
        <f t="shared" si="2"/>
        <v>421</v>
      </c>
      <c r="N253" s="204"/>
      <c r="O253" s="204"/>
      <c r="P253" s="204"/>
      <c r="Q253" s="204"/>
      <c r="R253" s="204"/>
      <c r="S253" s="204"/>
      <c r="T253" s="204"/>
      <c r="U253" s="204"/>
      <c r="V253" s="204"/>
      <c r="W253" s="204"/>
      <c r="X253" s="204"/>
      <c r="Y253" s="204"/>
      <c r="Z253" s="204"/>
    </row>
    <row r="254" ht="12.75" customHeight="1">
      <c r="A254" s="436">
        <v>25318.0</v>
      </c>
      <c r="B254" s="437" t="s">
        <v>7723</v>
      </c>
      <c r="C254" s="437">
        <v>2016.0</v>
      </c>
      <c r="D254" s="511">
        <v>42734.0</v>
      </c>
      <c r="E254" s="439" t="s">
        <v>7724</v>
      </c>
      <c r="F254" s="408" t="s">
        <v>7725</v>
      </c>
      <c r="G254" s="439" t="s">
        <v>806</v>
      </c>
      <c r="H254" s="408" t="s">
        <v>2117</v>
      </c>
      <c r="I254" s="511">
        <v>43321.0</v>
      </c>
      <c r="J254" s="439">
        <v>8.0</v>
      </c>
      <c r="K254" s="588" t="s">
        <v>293</v>
      </c>
      <c r="L254" s="408" t="s">
        <v>390</v>
      </c>
      <c r="M254" s="541">
        <f t="shared" si="2"/>
        <v>587</v>
      </c>
      <c r="N254" s="204"/>
      <c r="O254" s="204"/>
      <c r="P254" s="204"/>
      <c r="Q254" s="204"/>
      <c r="R254" s="204"/>
      <c r="S254" s="204"/>
      <c r="T254" s="204"/>
      <c r="U254" s="204"/>
      <c r="V254" s="204"/>
      <c r="W254" s="204"/>
      <c r="X254" s="204"/>
      <c r="Y254" s="204"/>
      <c r="Z254" s="204"/>
    </row>
    <row r="255" ht="12.75" customHeight="1">
      <c r="A255" s="430">
        <v>25418.0</v>
      </c>
      <c r="B255" s="431" t="s">
        <v>7726</v>
      </c>
      <c r="C255" s="431">
        <v>2010.0</v>
      </c>
      <c r="D255" s="508">
        <v>40329.0</v>
      </c>
      <c r="E255" s="433" t="s">
        <v>7727</v>
      </c>
      <c r="F255" s="405" t="s">
        <v>4437</v>
      </c>
      <c r="G255" s="433" t="s">
        <v>17</v>
      </c>
      <c r="H255" s="405" t="s">
        <v>1034</v>
      </c>
      <c r="I255" s="508">
        <v>43321.0</v>
      </c>
      <c r="J255" s="433">
        <v>8.0</v>
      </c>
      <c r="K255" s="587" t="s">
        <v>322</v>
      </c>
      <c r="L255" s="405" t="s">
        <v>395</v>
      </c>
      <c r="M255" s="540">
        <f t="shared" si="2"/>
        <v>2992</v>
      </c>
      <c r="N255" s="204"/>
      <c r="O255" s="204"/>
      <c r="P255" s="204"/>
      <c r="Q255" s="204"/>
      <c r="R255" s="204"/>
      <c r="S255" s="204"/>
      <c r="T255" s="204"/>
      <c r="U255" s="204"/>
      <c r="V255" s="204"/>
      <c r="W255" s="204"/>
      <c r="X255" s="204"/>
      <c r="Y255" s="204"/>
      <c r="Z255" s="204"/>
    </row>
    <row r="256" ht="12.75" customHeight="1">
      <c r="A256" s="436">
        <v>25518.0</v>
      </c>
      <c r="B256" s="437" t="s">
        <v>7728</v>
      </c>
      <c r="C256" s="437">
        <v>2015.0</v>
      </c>
      <c r="D256" s="511">
        <v>42200.0</v>
      </c>
      <c r="E256" s="439" t="s">
        <v>7729</v>
      </c>
      <c r="F256" s="408" t="s">
        <v>429</v>
      </c>
      <c r="G256" s="439" t="s">
        <v>17</v>
      </c>
      <c r="H256" s="408" t="s">
        <v>50</v>
      </c>
      <c r="I256" s="511">
        <v>43322.0</v>
      </c>
      <c r="J256" s="439">
        <v>8.0</v>
      </c>
      <c r="K256" s="588" t="s">
        <v>293</v>
      </c>
      <c r="L256" s="408" t="s">
        <v>390</v>
      </c>
      <c r="M256" s="541">
        <f t="shared" si="2"/>
        <v>1122</v>
      </c>
      <c r="N256" s="204"/>
      <c r="O256" s="204"/>
      <c r="P256" s="204"/>
      <c r="Q256" s="204"/>
      <c r="R256" s="204"/>
      <c r="S256" s="204"/>
      <c r="T256" s="204"/>
      <c r="U256" s="204"/>
      <c r="V256" s="204"/>
      <c r="W256" s="204"/>
      <c r="X256" s="204"/>
      <c r="Y256" s="204"/>
      <c r="Z256" s="204"/>
    </row>
    <row r="257" ht="12.75" customHeight="1">
      <c r="A257" s="430">
        <v>25618.0</v>
      </c>
      <c r="B257" s="431" t="s">
        <v>7730</v>
      </c>
      <c r="C257" s="431">
        <v>2014.0</v>
      </c>
      <c r="D257" s="508">
        <v>41851.0</v>
      </c>
      <c r="E257" s="433" t="s">
        <v>7731</v>
      </c>
      <c r="F257" s="405" t="s">
        <v>429</v>
      </c>
      <c r="G257" s="433" t="s">
        <v>17</v>
      </c>
      <c r="H257" s="405" t="s">
        <v>50</v>
      </c>
      <c r="I257" s="508">
        <v>43322.0</v>
      </c>
      <c r="J257" s="433">
        <v>8.0</v>
      </c>
      <c r="K257" s="588" t="s">
        <v>293</v>
      </c>
      <c r="L257" s="405" t="s">
        <v>390</v>
      </c>
      <c r="M257" s="540">
        <f t="shared" si="2"/>
        <v>1471</v>
      </c>
      <c r="N257" s="204"/>
      <c r="O257" s="204"/>
      <c r="P257" s="204"/>
      <c r="Q257" s="204"/>
      <c r="R257" s="204"/>
      <c r="S257" s="204"/>
      <c r="T257" s="204"/>
      <c r="U257" s="204"/>
      <c r="V257" s="204"/>
      <c r="W257" s="204"/>
      <c r="X257" s="204"/>
      <c r="Y257" s="204"/>
      <c r="Z257" s="204"/>
    </row>
    <row r="258" ht="12.75" customHeight="1">
      <c r="A258" s="436">
        <v>25718.0</v>
      </c>
      <c r="B258" s="437" t="s">
        <v>7732</v>
      </c>
      <c r="C258" s="437">
        <v>2012.0</v>
      </c>
      <c r="D258" s="511">
        <v>41089.0</v>
      </c>
      <c r="E258" s="439" t="s">
        <v>7733</v>
      </c>
      <c r="F258" s="408" t="s">
        <v>7617</v>
      </c>
      <c r="G258" s="439" t="s">
        <v>712</v>
      </c>
      <c r="H258" s="408" t="s">
        <v>4501</v>
      </c>
      <c r="I258" s="511">
        <v>43322.0</v>
      </c>
      <c r="J258" s="439">
        <v>8.0</v>
      </c>
      <c r="K258" s="588" t="s">
        <v>293</v>
      </c>
      <c r="L258" s="408" t="s">
        <v>395</v>
      </c>
      <c r="M258" s="541">
        <f t="shared" si="2"/>
        <v>2233</v>
      </c>
      <c r="N258" s="204"/>
      <c r="O258" s="204"/>
      <c r="P258" s="204"/>
      <c r="Q258" s="204"/>
      <c r="R258" s="204"/>
      <c r="S258" s="204"/>
      <c r="T258" s="204"/>
      <c r="U258" s="204"/>
      <c r="V258" s="204"/>
      <c r="W258" s="204"/>
      <c r="X258" s="204"/>
      <c r="Y258" s="204"/>
      <c r="Z258" s="204"/>
    </row>
    <row r="259" ht="12.75" customHeight="1">
      <c r="A259" s="430">
        <v>25818.0</v>
      </c>
      <c r="B259" s="431" t="s">
        <v>7734</v>
      </c>
      <c r="C259" s="431">
        <v>2017.0</v>
      </c>
      <c r="D259" s="508">
        <v>43033.0</v>
      </c>
      <c r="E259" s="433" t="s">
        <v>7735</v>
      </c>
      <c r="F259" s="514" t="s">
        <v>6229</v>
      </c>
      <c r="G259" s="433" t="s">
        <v>725</v>
      </c>
      <c r="H259" s="405" t="s">
        <v>5843</v>
      </c>
      <c r="I259" s="508">
        <v>43322.0</v>
      </c>
      <c r="J259" s="433">
        <v>8.0</v>
      </c>
      <c r="K259" s="594" t="s">
        <v>344</v>
      </c>
      <c r="L259" s="405" t="s">
        <v>399</v>
      </c>
      <c r="M259" s="540">
        <f t="shared" si="2"/>
        <v>289</v>
      </c>
      <c r="N259" s="204"/>
      <c r="O259" s="204"/>
      <c r="P259" s="204"/>
      <c r="Q259" s="204"/>
      <c r="R259" s="204"/>
      <c r="S259" s="204"/>
      <c r="T259" s="204"/>
      <c r="U259" s="204"/>
      <c r="V259" s="204"/>
      <c r="W259" s="204"/>
      <c r="X259" s="204"/>
      <c r="Y259" s="204"/>
      <c r="Z259" s="204"/>
    </row>
    <row r="260" ht="12.75" customHeight="1">
      <c r="A260" s="436">
        <v>25918.0</v>
      </c>
      <c r="B260" s="437" t="s">
        <v>7736</v>
      </c>
      <c r="C260" s="437">
        <v>2016.0</v>
      </c>
      <c r="D260" s="511">
        <v>42415.0</v>
      </c>
      <c r="E260" s="439" t="s">
        <v>7737</v>
      </c>
      <c r="F260" s="408" t="s">
        <v>429</v>
      </c>
      <c r="G260" s="439" t="s">
        <v>712</v>
      </c>
      <c r="H260" s="408" t="s">
        <v>5483</v>
      </c>
      <c r="I260" s="511">
        <v>43326.0</v>
      </c>
      <c r="J260" s="439">
        <v>8.0</v>
      </c>
      <c r="K260" s="587" t="s">
        <v>322</v>
      </c>
      <c r="L260" s="408" t="s">
        <v>390</v>
      </c>
      <c r="M260" s="541">
        <f t="shared" si="2"/>
        <v>911</v>
      </c>
      <c r="N260" s="204"/>
      <c r="O260" s="204"/>
      <c r="P260" s="204"/>
      <c r="Q260" s="204"/>
      <c r="R260" s="204"/>
      <c r="S260" s="204"/>
      <c r="T260" s="204"/>
      <c r="U260" s="204"/>
      <c r="V260" s="204"/>
      <c r="W260" s="204"/>
      <c r="X260" s="204"/>
      <c r="Y260" s="204"/>
      <c r="Z260" s="204"/>
    </row>
    <row r="261" ht="12.75" customHeight="1">
      <c r="A261" s="430">
        <v>26018.0</v>
      </c>
      <c r="B261" s="431" t="s">
        <v>7738</v>
      </c>
      <c r="C261" s="431">
        <v>2017.0</v>
      </c>
      <c r="D261" s="508">
        <v>43075.0</v>
      </c>
      <c r="E261" s="433" t="s">
        <v>7739</v>
      </c>
      <c r="F261" s="514" t="s">
        <v>6229</v>
      </c>
      <c r="G261" s="433" t="s">
        <v>729</v>
      </c>
      <c r="H261" s="405" t="s">
        <v>2919</v>
      </c>
      <c r="I261" s="508">
        <v>43326.0</v>
      </c>
      <c r="J261" s="433">
        <v>8.0</v>
      </c>
      <c r="K261" s="594" t="s">
        <v>344</v>
      </c>
      <c r="L261" s="405" t="s">
        <v>399</v>
      </c>
      <c r="M261" s="540">
        <f t="shared" si="2"/>
        <v>251</v>
      </c>
      <c r="N261" s="204"/>
      <c r="O261" s="204"/>
      <c r="P261" s="204"/>
      <c r="Q261" s="204"/>
      <c r="R261" s="204"/>
      <c r="S261" s="204"/>
      <c r="T261" s="204"/>
      <c r="U261" s="204"/>
      <c r="V261" s="204"/>
      <c r="W261" s="204"/>
      <c r="X261" s="204"/>
      <c r="Y261" s="204"/>
      <c r="Z261" s="204"/>
    </row>
    <row r="262" ht="12.75" customHeight="1">
      <c r="A262" s="436">
        <v>26118.0</v>
      </c>
      <c r="B262" s="437" t="s">
        <v>7740</v>
      </c>
      <c r="C262" s="437">
        <v>2013.0</v>
      </c>
      <c r="D262" s="511">
        <v>41404.0</v>
      </c>
      <c r="E262" s="439" t="s">
        <v>7741</v>
      </c>
      <c r="F262" s="408" t="s">
        <v>1030</v>
      </c>
      <c r="G262" s="439" t="s">
        <v>17</v>
      </c>
      <c r="H262" s="408" t="s">
        <v>4501</v>
      </c>
      <c r="I262" s="511">
        <v>43327.0</v>
      </c>
      <c r="J262" s="439">
        <v>8.0</v>
      </c>
      <c r="K262" s="588" t="s">
        <v>293</v>
      </c>
      <c r="L262" s="408" t="s">
        <v>390</v>
      </c>
      <c r="M262" s="541">
        <f t="shared" si="2"/>
        <v>1923</v>
      </c>
      <c r="N262" s="204"/>
      <c r="O262" s="204"/>
      <c r="P262" s="204"/>
      <c r="Q262" s="204"/>
      <c r="R262" s="204"/>
      <c r="S262" s="204"/>
      <c r="T262" s="204"/>
      <c r="U262" s="204"/>
      <c r="V262" s="204"/>
      <c r="W262" s="204"/>
      <c r="X262" s="204"/>
      <c r="Y262" s="204"/>
      <c r="Z262" s="204"/>
    </row>
    <row r="263" ht="12.75" customHeight="1">
      <c r="A263" s="430">
        <v>26218.0</v>
      </c>
      <c r="B263" s="431" t="s">
        <v>7742</v>
      </c>
      <c r="C263" s="431">
        <v>2014.0</v>
      </c>
      <c r="D263" s="508">
        <v>41925.0</v>
      </c>
      <c r="E263" s="433" t="s">
        <v>7743</v>
      </c>
      <c r="F263" s="405" t="s">
        <v>1030</v>
      </c>
      <c r="G263" s="433" t="s">
        <v>17</v>
      </c>
      <c r="H263" s="405" t="s">
        <v>50</v>
      </c>
      <c r="I263" s="508">
        <v>43327.0</v>
      </c>
      <c r="J263" s="433">
        <v>8.0</v>
      </c>
      <c r="K263" s="588" t="s">
        <v>293</v>
      </c>
      <c r="L263" s="405" t="s">
        <v>390</v>
      </c>
      <c r="M263" s="540">
        <f t="shared" si="2"/>
        <v>1402</v>
      </c>
      <c r="N263" s="204"/>
      <c r="O263" s="204"/>
      <c r="P263" s="204"/>
      <c r="Q263" s="204"/>
      <c r="R263" s="204"/>
      <c r="S263" s="204"/>
      <c r="T263" s="204"/>
      <c r="U263" s="204"/>
      <c r="V263" s="204"/>
      <c r="W263" s="204"/>
      <c r="X263" s="204"/>
      <c r="Y263" s="204"/>
      <c r="Z263" s="204"/>
    </row>
    <row r="264" ht="12.75" customHeight="1">
      <c r="A264" s="436">
        <v>26318.0</v>
      </c>
      <c r="B264" s="437" t="s">
        <v>7744</v>
      </c>
      <c r="C264" s="437">
        <v>2015.0</v>
      </c>
      <c r="D264" s="511">
        <v>42230.0</v>
      </c>
      <c r="E264" s="439" t="s">
        <v>7745</v>
      </c>
      <c r="F264" s="408" t="s">
        <v>1030</v>
      </c>
      <c r="G264" s="439" t="s">
        <v>17</v>
      </c>
      <c r="H264" s="408" t="s">
        <v>380</v>
      </c>
      <c r="I264" s="511">
        <v>43327.0</v>
      </c>
      <c r="J264" s="439">
        <v>8.0</v>
      </c>
      <c r="K264" s="588" t="s">
        <v>293</v>
      </c>
      <c r="L264" s="408" t="s">
        <v>390</v>
      </c>
      <c r="M264" s="541">
        <f t="shared" si="2"/>
        <v>1097</v>
      </c>
      <c r="N264" s="204"/>
      <c r="O264" s="204"/>
      <c r="P264" s="204"/>
      <c r="Q264" s="204"/>
      <c r="R264" s="204"/>
      <c r="S264" s="204"/>
      <c r="T264" s="204"/>
      <c r="U264" s="204"/>
      <c r="V264" s="204"/>
      <c r="W264" s="204"/>
      <c r="X264" s="204"/>
      <c r="Y264" s="204"/>
      <c r="Z264" s="204"/>
    </row>
    <row r="265" ht="12.75" customHeight="1">
      <c r="A265" s="430">
        <v>26418.0</v>
      </c>
      <c r="B265" s="431" t="s">
        <v>7746</v>
      </c>
      <c r="C265" s="431">
        <v>2016.0</v>
      </c>
      <c r="D265" s="508">
        <v>42577.0</v>
      </c>
      <c r="E265" s="433" t="s">
        <v>7747</v>
      </c>
      <c r="F265" s="405" t="s">
        <v>1030</v>
      </c>
      <c r="G265" s="433" t="s">
        <v>17</v>
      </c>
      <c r="H265" s="405" t="s">
        <v>927</v>
      </c>
      <c r="I265" s="508">
        <v>43327.0</v>
      </c>
      <c r="J265" s="433">
        <v>8.0</v>
      </c>
      <c r="K265" s="588" t="s">
        <v>293</v>
      </c>
      <c r="L265" s="405" t="s">
        <v>390</v>
      </c>
      <c r="M265" s="540">
        <f t="shared" si="2"/>
        <v>750</v>
      </c>
      <c r="N265" s="204"/>
      <c r="O265" s="204"/>
      <c r="P265" s="204"/>
      <c r="Q265" s="204"/>
      <c r="R265" s="204"/>
      <c r="S265" s="204"/>
      <c r="T265" s="204"/>
      <c r="U265" s="204"/>
      <c r="V265" s="204"/>
      <c r="W265" s="204"/>
      <c r="X265" s="204"/>
      <c r="Y265" s="204"/>
      <c r="Z265" s="204"/>
    </row>
    <row r="266" ht="12.75" customHeight="1">
      <c r="A266" s="436">
        <v>26518.0</v>
      </c>
      <c r="B266" s="437" t="s">
        <v>7748</v>
      </c>
      <c r="C266" s="437">
        <v>2013.0</v>
      </c>
      <c r="D266" s="511">
        <v>41338.0</v>
      </c>
      <c r="E266" s="439" t="s">
        <v>7749</v>
      </c>
      <c r="F266" s="408" t="s">
        <v>1937</v>
      </c>
      <c r="G266" s="439" t="s">
        <v>712</v>
      </c>
      <c r="H266" s="408" t="s">
        <v>5372</v>
      </c>
      <c r="I266" s="511">
        <v>43329.0</v>
      </c>
      <c r="J266" s="439">
        <v>8.0</v>
      </c>
      <c r="K266" s="589" t="s">
        <v>309</v>
      </c>
      <c r="L266" s="408" t="s">
        <v>390</v>
      </c>
      <c r="M266" s="541">
        <f t="shared" si="2"/>
        <v>1991</v>
      </c>
      <c r="N266" s="204"/>
      <c r="O266" s="204"/>
      <c r="P266" s="204"/>
      <c r="Q266" s="204"/>
      <c r="R266" s="204"/>
      <c r="S266" s="204"/>
      <c r="T266" s="204"/>
      <c r="U266" s="204"/>
      <c r="V266" s="204"/>
      <c r="W266" s="204"/>
      <c r="X266" s="204"/>
      <c r="Y266" s="204"/>
      <c r="Z266" s="204"/>
    </row>
    <row r="267" ht="12.75" customHeight="1">
      <c r="A267" s="430">
        <v>26618.0</v>
      </c>
      <c r="B267" s="431" t="s">
        <v>7750</v>
      </c>
      <c r="C267" s="431">
        <v>2010.0</v>
      </c>
      <c r="D267" s="508">
        <v>40207.0</v>
      </c>
      <c r="E267" s="433" t="s">
        <v>7751</v>
      </c>
      <c r="F267" s="405" t="s">
        <v>865</v>
      </c>
      <c r="G267" s="433" t="s">
        <v>712</v>
      </c>
      <c r="H267" s="405" t="s">
        <v>7752</v>
      </c>
      <c r="I267" s="508">
        <v>43329.0</v>
      </c>
      <c r="J267" s="433">
        <v>8.0</v>
      </c>
      <c r="K267" s="587" t="s">
        <v>322</v>
      </c>
      <c r="L267" s="405" t="s">
        <v>390</v>
      </c>
      <c r="M267" s="540">
        <f t="shared" si="2"/>
        <v>3122</v>
      </c>
      <c r="N267" s="204"/>
      <c r="O267" s="204"/>
      <c r="P267" s="204"/>
      <c r="Q267" s="204"/>
      <c r="R267" s="204"/>
      <c r="S267" s="204"/>
      <c r="T267" s="204"/>
      <c r="U267" s="204"/>
      <c r="V267" s="204"/>
      <c r="W267" s="204"/>
      <c r="X267" s="204"/>
      <c r="Y267" s="204"/>
      <c r="Z267" s="204"/>
    </row>
    <row r="268" ht="12.75" customHeight="1">
      <c r="A268" s="436">
        <v>26718.0</v>
      </c>
      <c r="B268" s="437" t="s">
        <v>7753</v>
      </c>
      <c r="C268" s="437">
        <v>2014.0</v>
      </c>
      <c r="D268" s="511">
        <v>41743.0</v>
      </c>
      <c r="E268" s="439" t="s">
        <v>7754</v>
      </c>
      <c r="F268" s="408" t="s">
        <v>171</v>
      </c>
      <c r="G268" s="439" t="s">
        <v>712</v>
      </c>
      <c r="H268" s="408" t="s">
        <v>7346</v>
      </c>
      <c r="I268" s="511">
        <v>43332.0</v>
      </c>
      <c r="J268" s="439">
        <v>8.0</v>
      </c>
      <c r="K268" s="589" t="s">
        <v>309</v>
      </c>
      <c r="L268" s="408" t="s">
        <v>390</v>
      </c>
      <c r="M268" s="541">
        <f t="shared" si="2"/>
        <v>1589</v>
      </c>
      <c r="N268" s="204"/>
      <c r="O268" s="204"/>
      <c r="P268" s="204"/>
      <c r="Q268" s="204"/>
      <c r="R268" s="204"/>
      <c r="S268" s="204"/>
      <c r="T268" s="204"/>
      <c r="U268" s="204"/>
      <c r="V268" s="204"/>
      <c r="W268" s="204"/>
      <c r="X268" s="204"/>
      <c r="Y268" s="204"/>
      <c r="Z268" s="204"/>
    </row>
    <row r="269" ht="12.75" customHeight="1">
      <c r="A269" s="430">
        <v>26818.0</v>
      </c>
      <c r="B269" s="431" t="s">
        <v>7755</v>
      </c>
      <c r="C269" s="431">
        <v>2016.0</v>
      </c>
      <c r="D269" s="508">
        <v>42724.0</v>
      </c>
      <c r="E269" s="433" t="s">
        <v>7756</v>
      </c>
      <c r="F269" s="405" t="s">
        <v>7528</v>
      </c>
      <c r="G269" s="433" t="s">
        <v>712</v>
      </c>
      <c r="H269" s="405" t="s">
        <v>66</v>
      </c>
      <c r="I269" s="508">
        <v>43332.0</v>
      </c>
      <c r="J269" s="433">
        <v>8.0</v>
      </c>
      <c r="K269" s="588" t="s">
        <v>293</v>
      </c>
      <c r="L269" s="405" t="s">
        <v>395</v>
      </c>
      <c r="M269" s="540">
        <f t="shared" si="2"/>
        <v>608</v>
      </c>
      <c r="N269" s="204"/>
      <c r="O269" s="204"/>
      <c r="P269" s="204"/>
      <c r="Q269" s="204"/>
      <c r="R269" s="204"/>
      <c r="S269" s="204"/>
      <c r="T269" s="204"/>
      <c r="U269" s="204"/>
      <c r="V269" s="204"/>
      <c r="W269" s="204"/>
      <c r="X269" s="204"/>
      <c r="Y269" s="204"/>
      <c r="Z269" s="204"/>
    </row>
    <row r="270" ht="12.75" customHeight="1">
      <c r="A270" s="436">
        <v>26918.0</v>
      </c>
      <c r="B270" s="437" t="s">
        <v>7757</v>
      </c>
      <c r="C270" s="437">
        <v>2018.0</v>
      </c>
      <c r="D270" s="511">
        <v>43171.0</v>
      </c>
      <c r="E270" s="439" t="s">
        <v>7758</v>
      </c>
      <c r="F270" s="516" t="s">
        <v>2983</v>
      </c>
      <c r="G270" s="439" t="s">
        <v>729</v>
      </c>
      <c r="H270" s="408" t="s">
        <v>2726</v>
      </c>
      <c r="I270" s="511">
        <v>43334.0</v>
      </c>
      <c r="J270" s="439">
        <v>8.0</v>
      </c>
      <c r="K270" s="594" t="s">
        <v>344</v>
      </c>
      <c r="L270" s="408" t="s">
        <v>399</v>
      </c>
      <c r="M270" s="541">
        <f t="shared" si="2"/>
        <v>163</v>
      </c>
      <c r="N270" s="204"/>
      <c r="O270" s="204"/>
      <c r="P270" s="204"/>
      <c r="Q270" s="204"/>
      <c r="R270" s="204"/>
      <c r="S270" s="204"/>
      <c r="T270" s="204"/>
      <c r="U270" s="204"/>
      <c r="V270" s="204"/>
      <c r="W270" s="204"/>
      <c r="X270" s="204"/>
      <c r="Y270" s="204"/>
      <c r="Z270" s="204"/>
    </row>
    <row r="271" ht="12.75" customHeight="1">
      <c r="A271" s="430">
        <v>27018.0</v>
      </c>
      <c r="B271" s="431" t="s">
        <v>7759</v>
      </c>
      <c r="C271" s="431">
        <v>2017.0</v>
      </c>
      <c r="D271" s="508">
        <v>43075.0</v>
      </c>
      <c r="E271" s="433" t="s">
        <v>7760</v>
      </c>
      <c r="F271" s="514" t="s">
        <v>2716</v>
      </c>
      <c r="G271" s="433" t="s">
        <v>729</v>
      </c>
      <c r="H271" s="405" t="s">
        <v>2919</v>
      </c>
      <c r="I271" s="508">
        <v>43334.0</v>
      </c>
      <c r="J271" s="433">
        <v>8.0</v>
      </c>
      <c r="K271" s="594" t="s">
        <v>344</v>
      </c>
      <c r="L271" s="405" t="s">
        <v>399</v>
      </c>
      <c r="M271" s="540">
        <f t="shared" si="2"/>
        <v>259</v>
      </c>
      <c r="N271" s="204"/>
      <c r="O271" s="204"/>
      <c r="P271" s="204"/>
      <c r="Q271" s="204"/>
      <c r="R271" s="204"/>
      <c r="S271" s="204"/>
      <c r="T271" s="204"/>
      <c r="U271" s="204"/>
      <c r="V271" s="204"/>
      <c r="W271" s="204"/>
      <c r="X271" s="204"/>
      <c r="Y271" s="204"/>
      <c r="Z271" s="204"/>
    </row>
    <row r="272" ht="12.75" customHeight="1">
      <c r="A272" s="436">
        <v>27118.0</v>
      </c>
      <c r="B272" s="437" t="s">
        <v>7761</v>
      </c>
      <c r="C272" s="437">
        <v>2012.0</v>
      </c>
      <c r="D272" s="511">
        <v>41010.0</v>
      </c>
      <c r="E272" s="439" t="s">
        <v>7762</v>
      </c>
      <c r="F272" s="408" t="s">
        <v>4437</v>
      </c>
      <c r="G272" s="439" t="s">
        <v>17</v>
      </c>
      <c r="H272" s="408" t="s">
        <v>130</v>
      </c>
      <c r="I272" s="511">
        <v>43339.0</v>
      </c>
      <c r="J272" s="439">
        <v>8.0</v>
      </c>
      <c r="K272" s="587" t="s">
        <v>322</v>
      </c>
      <c r="L272" s="408" t="s">
        <v>395</v>
      </c>
      <c r="M272" s="541">
        <f t="shared" si="2"/>
        <v>2329</v>
      </c>
      <c r="N272" s="204"/>
      <c r="O272" s="204"/>
      <c r="P272" s="204"/>
      <c r="Q272" s="204"/>
      <c r="R272" s="204"/>
      <c r="S272" s="204"/>
      <c r="T272" s="204"/>
      <c r="U272" s="204"/>
      <c r="V272" s="204"/>
      <c r="W272" s="204"/>
      <c r="X272" s="204"/>
      <c r="Y272" s="204"/>
      <c r="Z272" s="204"/>
    </row>
    <row r="273" ht="12.75" customHeight="1">
      <c r="A273" s="430">
        <v>27218.0</v>
      </c>
      <c r="B273" s="431" t="s">
        <v>7763</v>
      </c>
      <c r="C273" s="431">
        <v>2016.0</v>
      </c>
      <c r="D273" s="508">
        <v>42613.0</v>
      </c>
      <c r="E273" s="433" t="s">
        <v>7764</v>
      </c>
      <c r="F273" s="405" t="s">
        <v>7765</v>
      </c>
      <c r="G273" s="433" t="s">
        <v>712</v>
      </c>
      <c r="H273" s="405" t="s">
        <v>7594</v>
      </c>
      <c r="I273" s="508">
        <v>43340.0</v>
      </c>
      <c r="J273" s="433">
        <v>8.0</v>
      </c>
      <c r="K273" s="587" t="s">
        <v>322</v>
      </c>
      <c r="L273" s="405" t="s">
        <v>390</v>
      </c>
      <c r="M273" s="540">
        <f t="shared" si="2"/>
        <v>727</v>
      </c>
      <c r="N273" s="204"/>
      <c r="O273" s="204"/>
      <c r="P273" s="204"/>
      <c r="Q273" s="204"/>
      <c r="R273" s="204"/>
      <c r="S273" s="204"/>
      <c r="T273" s="204"/>
      <c r="U273" s="204"/>
      <c r="V273" s="204"/>
      <c r="W273" s="204"/>
      <c r="X273" s="204"/>
      <c r="Y273" s="204"/>
      <c r="Z273" s="204"/>
    </row>
    <row r="274" ht="12.75" customHeight="1">
      <c r="A274" s="436">
        <v>27318.0</v>
      </c>
      <c r="B274" s="437" t="s">
        <v>7766</v>
      </c>
      <c r="C274" s="437">
        <v>2018.0</v>
      </c>
      <c r="D274" s="511">
        <v>43157.0</v>
      </c>
      <c r="E274" s="439" t="s">
        <v>7767</v>
      </c>
      <c r="F274" s="408" t="s">
        <v>7768</v>
      </c>
      <c r="G274" s="439" t="s">
        <v>725</v>
      </c>
      <c r="H274" s="408" t="s">
        <v>7769</v>
      </c>
      <c r="I274" s="511">
        <v>43341.0</v>
      </c>
      <c r="J274" s="439">
        <v>8.0</v>
      </c>
      <c r="K274" s="594" t="s">
        <v>344</v>
      </c>
      <c r="L274" s="408" t="s">
        <v>399</v>
      </c>
      <c r="M274" s="541">
        <f t="shared" si="2"/>
        <v>184</v>
      </c>
      <c r="N274" s="204"/>
      <c r="O274" s="204"/>
      <c r="P274" s="204"/>
      <c r="Q274" s="204"/>
      <c r="R274" s="204"/>
      <c r="S274" s="204"/>
      <c r="T274" s="204"/>
      <c r="U274" s="204"/>
      <c r="V274" s="204"/>
      <c r="W274" s="204"/>
      <c r="X274" s="204"/>
      <c r="Y274" s="204"/>
      <c r="Z274" s="204"/>
    </row>
    <row r="275" ht="12.75" customHeight="1">
      <c r="A275" s="430">
        <v>27418.0</v>
      </c>
      <c r="B275" s="431" t="s">
        <v>7770</v>
      </c>
      <c r="C275" s="431">
        <v>2008.0</v>
      </c>
      <c r="D275" s="508">
        <v>39685.0</v>
      </c>
      <c r="E275" s="433" t="s">
        <v>7771</v>
      </c>
      <c r="F275" s="405" t="s">
        <v>3442</v>
      </c>
      <c r="G275" s="433" t="s">
        <v>712</v>
      </c>
      <c r="H275" s="405" t="s">
        <v>7170</v>
      </c>
      <c r="I275" s="508">
        <v>43341.0</v>
      </c>
      <c r="J275" s="433">
        <v>8.0</v>
      </c>
      <c r="K275" s="587" t="s">
        <v>322</v>
      </c>
      <c r="L275" s="405" t="s">
        <v>390</v>
      </c>
      <c r="M275" s="540">
        <f t="shared" si="2"/>
        <v>3656</v>
      </c>
      <c r="N275" s="204"/>
      <c r="O275" s="204"/>
      <c r="P275" s="204"/>
      <c r="Q275" s="204"/>
      <c r="R275" s="204"/>
      <c r="S275" s="204"/>
      <c r="T275" s="204"/>
      <c r="U275" s="204"/>
      <c r="V275" s="204"/>
      <c r="W275" s="204"/>
      <c r="X275" s="204"/>
      <c r="Y275" s="204"/>
      <c r="Z275" s="204"/>
    </row>
    <row r="276" ht="12.75" customHeight="1">
      <c r="A276" s="436">
        <v>27518.0</v>
      </c>
      <c r="B276" s="437" t="s">
        <v>7772</v>
      </c>
      <c r="C276" s="437">
        <v>2011.0</v>
      </c>
      <c r="D276" s="511">
        <v>40672.0</v>
      </c>
      <c r="E276" s="439" t="s">
        <v>7773</v>
      </c>
      <c r="F276" s="408" t="s">
        <v>723</v>
      </c>
      <c r="G276" s="439" t="s">
        <v>712</v>
      </c>
      <c r="H276" s="408" t="s">
        <v>7195</v>
      </c>
      <c r="I276" s="511">
        <v>43341.0</v>
      </c>
      <c r="J276" s="439">
        <v>8.0</v>
      </c>
      <c r="K276" s="589" t="s">
        <v>309</v>
      </c>
      <c r="L276" s="408" t="s">
        <v>390</v>
      </c>
      <c r="M276" s="541">
        <f t="shared" si="2"/>
        <v>2669</v>
      </c>
      <c r="N276" s="204"/>
      <c r="O276" s="204"/>
      <c r="P276" s="204"/>
      <c r="Q276" s="204"/>
      <c r="R276" s="204"/>
      <c r="S276" s="204"/>
      <c r="T276" s="204"/>
      <c r="U276" s="204"/>
      <c r="V276" s="204"/>
      <c r="W276" s="204"/>
      <c r="X276" s="204"/>
      <c r="Y276" s="204"/>
      <c r="Z276" s="204"/>
    </row>
    <row r="277" ht="12.75" customHeight="1">
      <c r="A277" s="430">
        <v>27618.0</v>
      </c>
      <c r="B277" s="431" t="s">
        <v>7774</v>
      </c>
      <c r="C277" s="431">
        <v>2017.0</v>
      </c>
      <c r="D277" s="508">
        <v>43083.0</v>
      </c>
      <c r="E277" s="433" t="s">
        <v>7775</v>
      </c>
      <c r="F277" s="514" t="s">
        <v>4399</v>
      </c>
      <c r="G277" s="433" t="s">
        <v>725</v>
      </c>
      <c r="H277" s="405" t="s">
        <v>7586</v>
      </c>
      <c r="I277" s="508">
        <v>43342.0</v>
      </c>
      <c r="J277" s="433">
        <v>8.0</v>
      </c>
      <c r="K277" s="594" t="s">
        <v>344</v>
      </c>
      <c r="L277" s="405" t="s">
        <v>399</v>
      </c>
      <c r="M277" s="540">
        <f t="shared" si="2"/>
        <v>259</v>
      </c>
      <c r="N277" s="204"/>
      <c r="O277" s="204"/>
      <c r="P277" s="204"/>
      <c r="Q277" s="204"/>
      <c r="R277" s="204"/>
      <c r="S277" s="204"/>
      <c r="T277" s="204"/>
      <c r="U277" s="204"/>
      <c r="V277" s="204"/>
      <c r="W277" s="204"/>
      <c r="X277" s="204"/>
      <c r="Y277" s="204"/>
      <c r="Z277" s="204"/>
    </row>
    <row r="278" ht="12.75" customHeight="1">
      <c r="A278" s="436">
        <v>27718.0</v>
      </c>
      <c r="B278" s="437" t="s">
        <v>7776</v>
      </c>
      <c r="C278" s="437">
        <v>2017.0</v>
      </c>
      <c r="D278" s="511">
        <v>43083.0</v>
      </c>
      <c r="E278" s="439" t="s">
        <v>7777</v>
      </c>
      <c r="F278" s="516" t="s">
        <v>4399</v>
      </c>
      <c r="G278" s="439" t="s">
        <v>725</v>
      </c>
      <c r="H278" s="408" t="s">
        <v>7586</v>
      </c>
      <c r="I278" s="511">
        <v>43342.0</v>
      </c>
      <c r="J278" s="439">
        <v>8.0</v>
      </c>
      <c r="K278" s="594" t="s">
        <v>344</v>
      </c>
      <c r="L278" s="408" t="s">
        <v>399</v>
      </c>
      <c r="M278" s="541">
        <f t="shared" si="2"/>
        <v>259</v>
      </c>
      <c r="N278" s="204"/>
      <c r="O278" s="204"/>
      <c r="P278" s="204"/>
      <c r="Q278" s="204"/>
      <c r="R278" s="204"/>
      <c r="S278" s="204"/>
      <c r="T278" s="204"/>
      <c r="U278" s="204"/>
      <c r="V278" s="204"/>
      <c r="W278" s="204"/>
      <c r="X278" s="204"/>
      <c r="Y278" s="204"/>
      <c r="Z278" s="204"/>
    </row>
    <row r="279" ht="12.75" customHeight="1">
      <c r="A279" s="430">
        <v>27818.0</v>
      </c>
      <c r="B279" s="431" t="s">
        <v>7778</v>
      </c>
      <c r="C279" s="431">
        <v>2017.0</v>
      </c>
      <c r="D279" s="508">
        <v>43060.0</v>
      </c>
      <c r="E279" s="433" t="s">
        <v>7779</v>
      </c>
      <c r="F279" s="514" t="s">
        <v>2983</v>
      </c>
      <c r="G279" s="433" t="s">
        <v>725</v>
      </c>
      <c r="H279" s="405" t="s">
        <v>6222</v>
      </c>
      <c r="I279" s="508">
        <v>43342.0</v>
      </c>
      <c r="J279" s="433">
        <v>8.0</v>
      </c>
      <c r="K279" s="594" t="s">
        <v>344</v>
      </c>
      <c r="L279" s="405" t="s">
        <v>399</v>
      </c>
      <c r="M279" s="540">
        <f t="shared" si="2"/>
        <v>282</v>
      </c>
      <c r="N279" s="204"/>
      <c r="O279" s="204"/>
      <c r="P279" s="204"/>
      <c r="Q279" s="204"/>
      <c r="R279" s="204"/>
      <c r="S279" s="204"/>
      <c r="T279" s="204"/>
      <c r="U279" s="204"/>
      <c r="V279" s="204"/>
      <c r="W279" s="204"/>
      <c r="X279" s="204"/>
      <c r="Y279" s="204"/>
      <c r="Z279" s="204"/>
    </row>
    <row r="280" ht="12.75" customHeight="1">
      <c r="A280" s="436">
        <v>27918.0</v>
      </c>
      <c r="B280" s="437" t="s">
        <v>7780</v>
      </c>
      <c r="C280" s="437">
        <v>2016.0</v>
      </c>
      <c r="D280" s="511">
        <v>42402.0</v>
      </c>
      <c r="E280" s="439" t="s">
        <v>7781</v>
      </c>
      <c r="F280" s="408" t="s">
        <v>1549</v>
      </c>
      <c r="G280" s="439" t="s">
        <v>712</v>
      </c>
      <c r="H280" s="408" t="s">
        <v>66</v>
      </c>
      <c r="I280" s="511">
        <v>43343.0</v>
      </c>
      <c r="J280" s="439">
        <v>8.0</v>
      </c>
      <c r="K280" s="588" t="s">
        <v>293</v>
      </c>
      <c r="L280" s="408" t="s">
        <v>390</v>
      </c>
      <c r="M280" s="541">
        <f t="shared" si="2"/>
        <v>941</v>
      </c>
      <c r="N280" s="204"/>
      <c r="O280" s="204"/>
      <c r="P280" s="204"/>
      <c r="Q280" s="204"/>
      <c r="R280" s="204"/>
      <c r="S280" s="204"/>
      <c r="T280" s="204"/>
      <c r="U280" s="204"/>
      <c r="V280" s="204"/>
      <c r="W280" s="204"/>
      <c r="X280" s="204"/>
      <c r="Y280" s="204"/>
      <c r="Z280" s="204"/>
    </row>
    <row r="281" ht="12.75" customHeight="1">
      <c r="A281" s="430">
        <v>28018.0</v>
      </c>
      <c r="B281" s="431" t="s">
        <v>7782</v>
      </c>
      <c r="C281" s="431">
        <v>2018.0</v>
      </c>
      <c r="D281" s="508">
        <v>43249.0</v>
      </c>
      <c r="E281" s="433" t="s">
        <v>7783</v>
      </c>
      <c r="F281" s="514" t="s">
        <v>5486</v>
      </c>
      <c r="G281" s="433" t="s">
        <v>729</v>
      </c>
      <c r="H281" s="405" t="s">
        <v>5843</v>
      </c>
      <c r="I281" s="508">
        <v>43343.0</v>
      </c>
      <c r="J281" s="433">
        <v>8.0</v>
      </c>
      <c r="K281" s="594" t="s">
        <v>344</v>
      </c>
      <c r="L281" s="405" t="s">
        <v>399</v>
      </c>
      <c r="M281" s="540">
        <f t="shared" si="2"/>
        <v>94</v>
      </c>
      <c r="N281" s="204"/>
      <c r="O281" s="204"/>
      <c r="P281" s="204"/>
      <c r="Q281" s="204"/>
      <c r="R281" s="204"/>
      <c r="S281" s="204"/>
      <c r="T281" s="204"/>
      <c r="U281" s="204"/>
      <c r="V281" s="204"/>
      <c r="W281" s="204"/>
      <c r="X281" s="204"/>
      <c r="Y281" s="204"/>
      <c r="Z281" s="204"/>
    </row>
    <row r="282" ht="12.75" customHeight="1">
      <c r="A282" s="436">
        <v>28118.0</v>
      </c>
      <c r="B282" s="437" t="s">
        <v>7784</v>
      </c>
      <c r="C282" s="437">
        <v>2012.0</v>
      </c>
      <c r="D282" s="511">
        <v>41099.0</v>
      </c>
      <c r="E282" s="439" t="s">
        <v>7785</v>
      </c>
      <c r="F282" s="408" t="s">
        <v>1365</v>
      </c>
      <c r="G282" s="439" t="s">
        <v>17</v>
      </c>
      <c r="H282" s="408" t="s">
        <v>2065</v>
      </c>
      <c r="I282" s="511">
        <v>43349.0</v>
      </c>
      <c r="J282" s="439">
        <v>9.0</v>
      </c>
      <c r="K282" s="588" t="s">
        <v>293</v>
      </c>
      <c r="L282" s="408" t="s">
        <v>395</v>
      </c>
      <c r="M282" s="541">
        <f t="shared" si="2"/>
        <v>2250</v>
      </c>
      <c r="N282" s="204"/>
      <c r="O282" s="204"/>
      <c r="P282" s="204"/>
      <c r="Q282" s="204"/>
      <c r="R282" s="204"/>
      <c r="S282" s="204"/>
      <c r="T282" s="204"/>
      <c r="U282" s="204"/>
      <c r="V282" s="204"/>
      <c r="W282" s="204"/>
      <c r="X282" s="204"/>
      <c r="Y282" s="204"/>
      <c r="Z282" s="204"/>
    </row>
    <row r="283" ht="12.75" customHeight="1">
      <c r="A283" s="430">
        <v>28218.0</v>
      </c>
      <c r="B283" s="431" t="s">
        <v>7786</v>
      </c>
      <c r="C283" s="431">
        <v>2010.0</v>
      </c>
      <c r="D283" s="508">
        <v>40338.0</v>
      </c>
      <c r="E283" s="433" t="s">
        <v>7787</v>
      </c>
      <c r="F283" s="405" t="s">
        <v>4437</v>
      </c>
      <c r="G283" s="433" t="s">
        <v>17</v>
      </c>
      <c r="H283" s="405" t="s">
        <v>753</v>
      </c>
      <c r="I283" s="508">
        <v>43353.0</v>
      </c>
      <c r="J283" s="433">
        <v>9.0</v>
      </c>
      <c r="K283" s="587" t="s">
        <v>322</v>
      </c>
      <c r="L283" s="405" t="s">
        <v>395</v>
      </c>
      <c r="M283" s="540">
        <f t="shared" si="2"/>
        <v>3015</v>
      </c>
      <c r="N283" s="204"/>
      <c r="O283" s="204"/>
      <c r="P283" s="204"/>
      <c r="Q283" s="204"/>
      <c r="R283" s="204"/>
      <c r="S283" s="204"/>
      <c r="T283" s="204"/>
      <c r="U283" s="204"/>
      <c r="V283" s="204"/>
      <c r="W283" s="204"/>
      <c r="X283" s="204"/>
      <c r="Y283" s="204"/>
      <c r="Z283" s="204"/>
    </row>
    <row r="284" ht="12.75" customHeight="1">
      <c r="A284" s="436">
        <v>28318.0</v>
      </c>
      <c r="B284" s="597" t="s">
        <v>4250</v>
      </c>
      <c r="C284" s="597" t="s">
        <v>4250</v>
      </c>
      <c r="D284" s="552" t="s">
        <v>4250</v>
      </c>
      <c r="E284" s="332" t="s">
        <v>4250</v>
      </c>
      <c r="F284" s="593" t="s">
        <v>4250</v>
      </c>
      <c r="G284" s="332" t="s">
        <v>4250</v>
      </c>
      <c r="H284" s="593" t="s">
        <v>4250</v>
      </c>
      <c r="I284" s="552" t="s">
        <v>4250</v>
      </c>
      <c r="J284" s="332" t="s">
        <v>4250</v>
      </c>
      <c r="K284" s="332" t="s">
        <v>4250</v>
      </c>
      <c r="L284" s="593" t="s">
        <v>4250</v>
      </c>
      <c r="M284" s="598" t="s">
        <v>4250</v>
      </c>
      <c r="N284" s="204"/>
      <c r="O284" s="204"/>
      <c r="P284" s="204"/>
      <c r="Q284" s="204"/>
      <c r="R284" s="204"/>
      <c r="S284" s="204"/>
      <c r="T284" s="204"/>
      <c r="U284" s="204"/>
      <c r="V284" s="204"/>
      <c r="W284" s="204"/>
      <c r="X284" s="204"/>
      <c r="Y284" s="204"/>
      <c r="Z284" s="204"/>
    </row>
    <row r="285" ht="12.75" customHeight="1">
      <c r="A285" s="430">
        <v>28418.0</v>
      </c>
      <c r="B285" s="431" t="s">
        <v>7788</v>
      </c>
      <c r="C285" s="431">
        <v>2012.0</v>
      </c>
      <c r="D285" s="508">
        <v>40927.0</v>
      </c>
      <c r="E285" s="433" t="s">
        <v>7789</v>
      </c>
      <c r="F285" s="405" t="s">
        <v>4437</v>
      </c>
      <c r="G285" s="433" t="s">
        <v>17</v>
      </c>
      <c r="H285" s="405" t="s">
        <v>56</v>
      </c>
      <c r="I285" s="508">
        <v>43353.0</v>
      </c>
      <c r="J285" s="433">
        <v>9.0</v>
      </c>
      <c r="K285" s="587" t="s">
        <v>322</v>
      </c>
      <c r="L285" s="405" t="s">
        <v>395</v>
      </c>
      <c r="M285" s="540">
        <f t="shared" ref="M285:M452" si="3">I285-D285</f>
        <v>2426</v>
      </c>
      <c r="N285" s="204"/>
      <c r="O285" s="204"/>
      <c r="P285" s="204"/>
      <c r="Q285" s="204"/>
      <c r="R285" s="204"/>
      <c r="S285" s="204"/>
      <c r="T285" s="204"/>
      <c r="U285" s="204"/>
      <c r="V285" s="204"/>
      <c r="W285" s="204"/>
      <c r="X285" s="204"/>
      <c r="Y285" s="204"/>
      <c r="Z285" s="204"/>
    </row>
    <row r="286" ht="12.75" customHeight="1">
      <c r="A286" s="436">
        <v>28518.0</v>
      </c>
      <c r="B286" s="437" t="s">
        <v>7790</v>
      </c>
      <c r="C286" s="437">
        <v>2012.0</v>
      </c>
      <c r="D286" s="511">
        <v>41122.0</v>
      </c>
      <c r="E286" s="439" t="s">
        <v>7791</v>
      </c>
      <c r="F286" s="408" t="s">
        <v>4437</v>
      </c>
      <c r="G286" s="439" t="s">
        <v>17</v>
      </c>
      <c r="H286" s="408" t="s">
        <v>7349</v>
      </c>
      <c r="I286" s="511">
        <v>43353.0</v>
      </c>
      <c r="J286" s="439">
        <v>9.0</v>
      </c>
      <c r="K286" s="587" t="s">
        <v>322</v>
      </c>
      <c r="L286" s="408" t="s">
        <v>395</v>
      </c>
      <c r="M286" s="541">
        <f t="shared" si="3"/>
        <v>2231</v>
      </c>
      <c r="N286" s="204"/>
      <c r="O286" s="204"/>
      <c r="P286" s="204"/>
      <c r="Q286" s="204"/>
      <c r="R286" s="204"/>
      <c r="S286" s="204"/>
      <c r="T286" s="204"/>
      <c r="U286" s="204"/>
      <c r="V286" s="204"/>
      <c r="W286" s="204"/>
      <c r="X286" s="204"/>
      <c r="Y286" s="204"/>
      <c r="Z286" s="204"/>
    </row>
    <row r="287" ht="12.75" customHeight="1">
      <c r="A287" s="430">
        <v>28618.0</v>
      </c>
      <c r="B287" s="431" t="s">
        <v>7792</v>
      </c>
      <c r="C287" s="431">
        <v>2012.0</v>
      </c>
      <c r="D287" s="508">
        <v>41249.0</v>
      </c>
      <c r="E287" s="433" t="s">
        <v>7793</v>
      </c>
      <c r="F287" s="405" t="s">
        <v>4437</v>
      </c>
      <c r="G287" s="433" t="s">
        <v>17</v>
      </c>
      <c r="H287" s="405" t="s">
        <v>7195</v>
      </c>
      <c r="I287" s="508">
        <v>43353.0</v>
      </c>
      <c r="J287" s="433">
        <v>9.0</v>
      </c>
      <c r="K287" s="587" t="s">
        <v>322</v>
      </c>
      <c r="L287" s="405" t="s">
        <v>395</v>
      </c>
      <c r="M287" s="540">
        <f t="shared" si="3"/>
        <v>2104</v>
      </c>
      <c r="N287" s="204"/>
      <c r="O287" s="204"/>
      <c r="P287" s="204"/>
      <c r="Q287" s="204"/>
      <c r="R287" s="204"/>
      <c r="S287" s="204"/>
      <c r="T287" s="204"/>
      <c r="U287" s="204"/>
      <c r="V287" s="204"/>
      <c r="W287" s="204"/>
      <c r="X287" s="204"/>
      <c r="Y287" s="204"/>
      <c r="Z287" s="204"/>
    </row>
    <row r="288" ht="12.75" customHeight="1">
      <c r="A288" s="436">
        <v>28718.0</v>
      </c>
      <c r="B288" s="437" t="s">
        <v>7794</v>
      </c>
      <c r="C288" s="437">
        <v>2014.0</v>
      </c>
      <c r="D288" s="511">
        <v>41670.0</v>
      </c>
      <c r="E288" s="439" t="s">
        <v>7795</v>
      </c>
      <c r="F288" s="408" t="s">
        <v>4437</v>
      </c>
      <c r="G288" s="439" t="s">
        <v>17</v>
      </c>
      <c r="H288" s="408" t="s">
        <v>26</v>
      </c>
      <c r="I288" s="511">
        <v>43353.0</v>
      </c>
      <c r="J288" s="439">
        <v>9.0</v>
      </c>
      <c r="K288" s="587" t="s">
        <v>322</v>
      </c>
      <c r="L288" s="408" t="s">
        <v>395</v>
      </c>
      <c r="M288" s="541">
        <f t="shared" si="3"/>
        <v>1683</v>
      </c>
      <c r="N288" s="204"/>
      <c r="O288" s="204"/>
      <c r="P288" s="204"/>
      <c r="Q288" s="204"/>
      <c r="R288" s="204"/>
      <c r="S288" s="204"/>
      <c r="T288" s="204"/>
      <c r="U288" s="204"/>
      <c r="V288" s="204"/>
      <c r="W288" s="204"/>
      <c r="X288" s="204"/>
      <c r="Y288" s="204"/>
      <c r="Z288" s="204"/>
    </row>
    <row r="289" ht="12.75" customHeight="1">
      <c r="A289" s="430">
        <v>28818.0</v>
      </c>
      <c r="B289" s="431" t="s">
        <v>7796</v>
      </c>
      <c r="C289" s="431">
        <v>2016.0</v>
      </c>
      <c r="D289" s="508">
        <v>42383.0</v>
      </c>
      <c r="E289" s="433" t="s">
        <v>7797</v>
      </c>
      <c r="F289" s="405" t="s">
        <v>4437</v>
      </c>
      <c r="G289" s="433" t="s">
        <v>17</v>
      </c>
      <c r="H289" s="405" t="s">
        <v>7175</v>
      </c>
      <c r="I289" s="508">
        <v>43353.0</v>
      </c>
      <c r="J289" s="433">
        <v>9.0</v>
      </c>
      <c r="K289" s="587" t="s">
        <v>322</v>
      </c>
      <c r="L289" s="405" t="s">
        <v>395</v>
      </c>
      <c r="M289" s="540">
        <f t="shared" si="3"/>
        <v>970</v>
      </c>
      <c r="N289" s="204"/>
      <c r="O289" s="204"/>
      <c r="P289" s="204"/>
      <c r="Q289" s="204"/>
      <c r="R289" s="204"/>
      <c r="S289" s="204"/>
      <c r="T289" s="204"/>
      <c r="U289" s="204"/>
      <c r="V289" s="204"/>
      <c r="W289" s="204"/>
      <c r="X289" s="204"/>
      <c r="Y289" s="204"/>
      <c r="Z289" s="204"/>
    </row>
    <row r="290" ht="12.75" customHeight="1">
      <c r="A290" s="436">
        <v>28918.0</v>
      </c>
      <c r="B290" s="437" t="s">
        <v>7798</v>
      </c>
      <c r="C290" s="437">
        <v>2011.0</v>
      </c>
      <c r="D290" s="511">
        <v>40582.0</v>
      </c>
      <c r="E290" s="439" t="s">
        <v>7799</v>
      </c>
      <c r="F290" s="408" t="s">
        <v>1365</v>
      </c>
      <c r="G290" s="439" t="s">
        <v>712</v>
      </c>
      <c r="H290" s="408" t="s">
        <v>1034</v>
      </c>
      <c r="I290" s="511">
        <v>43355.0</v>
      </c>
      <c r="J290" s="439">
        <v>9.0</v>
      </c>
      <c r="K290" s="589" t="s">
        <v>309</v>
      </c>
      <c r="L290" s="408" t="s">
        <v>395</v>
      </c>
      <c r="M290" s="541">
        <f t="shared" si="3"/>
        <v>2773</v>
      </c>
      <c r="N290" s="204"/>
      <c r="O290" s="204"/>
      <c r="P290" s="204"/>
      <c r="Q290" s="204"/>
      <c r="R290" s="204"/>
      <c r="S290" s="204"/>
      <c r="T290" s="204"/>
      <c r="U290" s="204"/>
      <c r="V290" s="204"/>
      <c r="W290" s="204"/>
      <c r="X290" s="204"/>
      <c r="Y290" s="204"/>
      <c r="Z290" s="204"/>
    </row>
    <row r="291" ht="12.75" customHeight="1">
      <c r="A291" s="430">
        <v>29018.0</v>
      </c>
      <c r="B291" s="431" t="s">
        <v>7800</v>
      </c>
      <c r="C291" s="431">
        <v>2017.0</v>
      </c>
      <c r="D291" s="508">
        <v>43087.0</v>
      </c>
      <c r="E291" s="433" t="s">
        <v>7801</v>
      </c>
      <c r="F291" s="514" t="s">
        <v>2983</v>
      </c>
      <c r="G291" s="433" t="s">
        <v>729</v>
      </c>
      <c r="H291" s="405" t="s">
        <v>2919</v>
      </c>
      <c r="I291" s="508">
        <v>43355.0</v>
      </c>
      <c r="J291" s="433">
        <v>9.0</v>
      </c>
      <c r="K291" s="594" t="s">
        <v>344</v>
      </c>
      <c r="L291" s="405" t="s">
        <v>399</v>
      </c>
      <c r="M291" s="540">
        <f t="shared" si="3"/>
        <v>268</v>
      </c>
      <c r="N291" s="204"/>
      <c r="O291" s="204"/>
      <c r="P291" s="204"/>
      <c r="Q291" s="204"/>
      <c r="R291" s="204"/>
      <c r="S291" s="204"/>
      <c r="T291" s="204"/>
      <c r="U291" s="204"/>
      <c r="V291" s="204"/>
      <c r="W291" s="204"/>
      <c r="X291" s="204"/>
      <c r="Y291" s="204"/>
      <c r="Z291" s="204"/>
    </row>
    <row r="292" ht="12.75" customHeight="1">
      <c r="A292" s="436">
        <v>29118.0</v>
      </c>
      <c r="B292" s="437" t="s">
        <v>7802</v>
      </c>
      <c r="C292" s="437">
        <v>2018.0</v>
      </c>
      <c r="D292" s="511">
        <v>43182.0</v>
      </c>
      <c r="E292" s="439" t="s">
        <v>7803</v>
      </c>
      <c r="F292" s="516" t="s">
        <v>2756</v>
      </c>
      <c r="G292" s="439" t="s">
        <v>729</v>
      </c>
      <c r="H292" s="408" t="s">
        <v>2262</v>
      </c>
      <c r="I292" s="511">
        <v>43355.0</v>
      </c>
      <c r="J292" s="439">
        <v>9.0</v>
      </c>
      <c r="K292" s="594" t="s">
        <v>7266</v>
      </c>
      <c r="L292" s="408" t="s">
        <v>399</v>
      </c>
      <c r="M292" s="541">
        <f t="shared" si="3"/>
        <v>173</v>
      </c>
      <c r="N292" s="204"/>
      <c r="O292" s="204"/>
      <c r="P292" s="204"/>
      <c r="Q292" s="204"/>
      <c r="R292" s="204"/>
      <c r="S292" s="204"/>
      <c r="T292" s="204"/>
      <c r="U292" s="204"/>
      <c r="V292" s="204"/>
      <c r="W292" s="204"/>
      <c r="X292" s="204"/>
      <c r="Y292" s="204"/>
      <c r="Z292" s="204"/>
    </row>
    <row r="293" ht="12.75" customHeight="1">
      <c r="A293" s="430">
        <v>29218.0</v>
      </c>
      <c r="B293" s="431" t="s">
        <v>7804</v>
      </c>
      <c r="C293" s="431">
        <v>2016.0</v>
      </c>
      <c r="D293" s="508">
        <v>42509.0</v>
      </c>
      <c r="E293" s="433" t="s">
        <v>7805</v>
      </c>
      <c r="F293" s="405" t="s">
        <v>1365</v>
      </c>
      <c r="G293" s="433" t="s">
        <v>17</v>
      </c>
      <c r="H293" s="405" t="s">
        <v>308</v>
      </c>
      <c r="I293" s="508">
        <v>43356.0</v>
      </c>
      <c r="J293" s="433">
        <v>9.0</v>
      </c>
      <c r="K293" s="588" t="s">
        <v>293</v>
      </c>
      <c r="L293" s="405" t="s">
        <v>395</v>
      </c>
      <c r="M293" s="540">
        <f t="shared" si="3"/>
        <v>847</v>
      </c>
      <c r="N293" s="204"/>
      <c r="O293" s="204"/>
      <c r="P293" s="204"/>
      <c r="Q293" s="204"/>
      <c r="R293" s="204"/>
      <c r="S293" s="204"/>
      <c r="T293" s="204"/>
      <c r="U293" s="204"/>
      <c r="V293" s="204"/>
      <c r="W293" s="204"/>
      <c r="X293" s="204"/>
      <c r="Y293" s="204"/>
      <c r="Z293" s="204"/>
    </row>
    <row r="294" ht="12.75" customHeight="1">
      <c r="A294" s="436">
        <v>29318.0</v>
      </c>
      <c r="B294" s="437" t="s">
        <v>7806</v>
      </c>
      <c r="C294" s="437">
        <v>2018.0</v>
      </c>
      <c r="D294" s="511">
        <v>43201.0</v>
      </c>
      <c r="E294" s="439" t="s">
        <v>7807</v>
      </c>
      <c r="F294" s="408" t="s">
        <v>1653</v>
      </c>
      <c r="G294" s="439" t="s">
        <v>17</v>
      </c>
      <c r="H294" s="408" t="s">
        <v>50</v>
      </c>
      <c r="I294" s="511">
        <v>43325.0</v>
      </c>
      <c r="J294" s="439">
        <v>9.0</v>
      </c>
      <c r="K294" s="587" t="s">
        <v>322</v>
      </c>
      <c r="L294" s="408" t="s">
        <v>390</v>
      </c>
      <c r="M294" s="541">
        <f t="shared" si="3"/>
        <v>124</v>
      </c>
      <c r="N294" s="204"/>
      <c r="O294" s="204"/>
      <c r="P294" s="204"/>
      <c r="Q294" s="204"/>
      <c r="R294" s="204"/>
      <c r="S294" s="204"/>
      <c r="T294" s="204"/>
      <c r="U294" s="204"/>
      <c r="V294" s="204"/>
      <c r="W294" s="204"/>
      <c r="X294" s="204"/>
      <c r="Y294" s="204"/>
      <c r="Z294" s="204"/>
    </row>
    <row r="295" ht="12.75" customHeight="1">
      <c r="A295" s="430">
        <v>29418.0</v>
      </c>
      <c r="B295" s="431" t="s">
        <v>7808</v>
      </c>
      <c r="C295" s="431">
        <v>2018.0</v>
      </c>
      <c r="D295" s="508">
        <v>43207.0</v>
      </c>
      <c r="E295" s="433" t="s">
        <v>7809</v>
      </c>
      <c r="F295" s="514" t="s">
        <v>2756</v>
      </c>
      <c r="G295" s="433" t="s">
        <v>729</v>
      </c>
      <c r="H295" s="405" t="s">
        <v>2235</v>
      </c>
      <c r="I295" s="508">
        <v>43356.0</v>
      </c>
      <c r="J295" s="433">
        <v>9.0</v>
      </c>
      <c r="K295" s="594" t="s">
        <v>7266</v>
      </c>
      <c r="L295" s="405" t="s">
        <v>399</v>
      </c>
      <c r="M295" s="540">
        <f t="shared" si="3"/>
        <v>149</v>
      </c>
      <c r="N295" s="204"/>
      <c r="O295" s="204"/>
      <c r="P295" s="204"/>
      <c r="Q295" s="204"/>
      <c r="R295" s="204"/>
      <c r="S295" s="204"/>
      <c r="T295" s="204"/>
      <c r="U295" s="204"/>
      <c r="V295" s="204"/>
      <c r="W295" s="204"/>
      <c r="X295" s="204"/>
      <c r="Y295" s="204"/>
      <c r="Z295" s="204"/>
    </row>
    <row r="296" ht="12.75" customHeight="1">
      <c r="A296" s="436">
        <v>29518.0</v>
      </c>
      <c r="B296" s="437" t="s">
        <v>7810</v>
      </c>
      <c r="C296" s="437">
        <v>2011.0</v>
      </c>
      <c r="D296" s="511">
        <v>40765.0</v>
      </c>
      <c r="E296" s="439" t="s">
        <v>7811</v>
      </c>
      <c r="F296" s="408" t="s">
        <v>723</v>
      </c>
      <c r="G296" s="439" t="s">
        <v>712</v>
      </c>
      <c r="H296" s="408" t="s">
        <v>7175</v>
      </c>
      <c r="I296" s="511">
        <v>43356.0</v>
      </c>
      <c r="J296" s="439">
        <v>9.0</v>
      </c>
      <c r="K296" s="589" t="s">
        <v>309</v>
      </c>
      <c r="L296" s="408" t="s">
        <v>390</v>
      </c>
      <c r="M296" s="541">
        <f t="shared" si="3"/>
        <v>2591</v>
      </c>
      <c r="N296" s="204"/>
      <c r="O296" s="204"/>
      <c r="P296" s="204"/>
      <c r="Q296" s="204"/>
      <c r="R296" s="204"/>
      <c r="S296" s="204"/>
      <c r="T296" s="204"/>
      <c r="U296" s="204"/>
      <c r="V296" s="204"/>
      <c r="W296" s="204"/>
      <c r="X296" s="204"/>
      <c r="Y296" s="204"/>
      <c r="Z296" s="204"/>
    </row>
    <row r="297" ht="12.75" customHeight="1">
      <c r="A297" s="430">
        <v>29618.0</v>
      </c>
      <c r="B297" s="431" t="s">
        <v>7812</v>
      </c>
      <c r="C297" s="431">
        <v>2018.0</v>
      </c>
      <c r="D297" s="508">
        <v>43216.0</v>
      </c>
      <c r="E297" s="433" t="s">
        <v>7813</v>
      </c>
      <c r="F297" s="405" t="s">
        <v>865</v>
      </c>
      <c r="G297" s="433" t="s">
        <v>17</v>
      </c>
      <c r="H297" s="405" t="s">
        <v>50</v>
      </c>
      <c r="I297" s="508">
        <v>43356.0</v>
      </c>
      <c r="J297" s="433">
        <v>9.0</v>
      </c>
      <c r="K297" s="587" t="s">
        <v>322</v>
      </c>
      <c r="L297" s="405" t="s">
        <v>390</v>
      </c>
      <c r="M297" s="540">
        <f t="shared" si="3"/>
        <v>140</v>
      </c>
      <c r="N297" s="204"/>
      <c r="O297" s="204"/>
      <c r="P297" s="204"/>
      <c r="Q297" s="204"/>
      <c r="R297" s="204"/>
      <c r="S297" s="204"/>
      <c r="T297" s="204"/>
      <c r="U297" s="204"/>
      <c r="V297" s="204"/>
      <c r="W297" s="204"/>
      <c r="X297" s="204"/>
      <c r="Y297" s="204"/>
      <c r="Z297" s="204"/>
    </row>
    <row r="298" ht="12.75" customHeight="1">
      <c r="A298" s="436">
        <v>29718.0</v>
      </c>
      <c r="B298" s="437" t="s">
        <v>7814</v>
      </c>
      <c r="C298" s="437">
        <v>2017.0</v>
      </c>
      <c r="D298" s="511">
        <v>42941.0</v>
      </c>
      <c r="E298" s="439" t="s">
        <v>7815</v>
      </c>
      <c r="F298" s="408" t="s">
        <v>218</v>
      </c>
      <c r="G298" s="439" t="s">
        <v>17</v>
      </c>
      <c r="H298" s="408" t="s">
        <v>7158</v>
      </c>
      <c r="I298" s="511">
        <v>43357.0</v>
      </c>
      <c r="J298" s="439">
        <v>9.0</v>
      </c>
      <c r="K298" s="589" t="s">
        <v>309</v>
      </c>
      <c r="L298" s="408" t="s">
        <v>395</v>
      </c>
      <c r="M298" s="541">
        <f t="shared" si="3"/>
        <v>416</v>
      </c>
      <c r="N298" s="204"/>
      <c r="O298" s="204"/>
      <c r="P298" s="204"/>
      <c r="Q298" s="204"/>
      <c r="R298" s="204"/>
      <c r="S298" s="204"/>
      <c r="T298" s="204"/>
      <c r="U298" s="204"/>
      <c r="V298" s="204"/>
      <c r="W298" s="204"/>
      <c r="X298" s="204"/>
      <c r="Y298" s="204"/>
      <c r="Z298" s="204"/>
    </row>
    <row r="299" ht="12.75" customHeight="1">
      <c r="A299" s="430">
        <v>29818.0</v>
      </c>
      <c r="B299" s="431" t="s">
        <v>7816</v>
      </c>
      <c r="C299" s="431">
        <v>2013.0</v>
      </c>
      <c r="D299" s="508">
        <v>41480.0</v>
      </c>
      <c r="E299" s="433" t="s">
        <v>7817</v>
      </c>
      <c r="F299" s="405" t="s">
        <v>417</v>
      </c>
      <c r="G299" s="433" t="s">
        <v>17</v>
      </c>
      <c r="H299" s="405" t="s">
        <v>97</v>
      </c>
      <c r="I299" s="508">
        <v>43357.0</v>
      </c>
      <c r="J299" s="433">
        <v>9.0</v>
      </c>
      <c r="K299" s="587" t="s">
        <v>322</v>
      </c>
      <c r="L299" s="405" t="s">
        <v>390</v>
      </c>
      <c r="M299" s="540">
        <f t="shared" si="3"/>
        <v>1877</v>
      </c>
      <c r="N299" s="204"/>
      <c r="O299" s="204"/>
      <c r="P299" s="204"/>
      <c r="Q299" s="204"/>
      <c r="R299" s="204"/>
      <c r="S299" s="204"/>
      <c r="T299" s="204"/>
      <c r="U299" s="204"/>
      <c r="V299" s="204"/>
      <c r="W299" s="204"/>
      <c r="X299" s="204"/>
      <c r="Y299" s="204"/>
      <c r="Z299" s="204"/>
    </row>
    <row r="300" ht="12.75" customHeight="1">
      <c r="A300" s="436">
        <v>29918.0</v>
      </c>
      <c r="B300" s="437" t="s">
        <v>7818</v>
      </c>
      <c r="C300" s="437">
        <v>2013.0</v>
      </c>
      <c r="D300" s="511">
        <v>41508.0</v>
      </c>
      <c r="E300" s="439" t="s">
        <v>7819</v>
      </c>
      <c r="F300" s="408" t="s">
        <v>417</v>
      </c>
      <c r="G300" s="439" t="s">
        <v>17</v>
      </c>
      <c r="H300" s="408" t="s">
        <v>753</v>
      </c>
      <c r="I300" s="511">
        <v>43357.0</v>
      </c>
      <c r="J300" s="439">
        <v>9.0</v>
      </c>
      <c r="K300" s="587" t="s">
        <v>322</v>
      </c>
      <c r="L300" s="408" t="s">
        <v>390</v>
      </c>
      <c r="M300" s="541">
        <f t="shared" si="3"/>
        <v>1849</v>
      </c>
      <c r="N300" s="204"/>
      <c r="O300" s="204"/>
      <c r="P300" s="204"/>
      <c r="Q300" s="204"/>
      <c r="R300" s="204"/>
      <c r="S300" s="204"/>
      <c r="T300" s="204"/>
      <c r="U300" s="204"/>
      <c r="V300" s="204"/>
      <c r="W300" s="204"/>
      <c r="X300" s="204"/>
      <c r="Y300" s="204"/>
      <c r="Z300" s="204"/>
    </row>
    <row r="301" ht="12.75" customHeight="1">
      <c r="A301" s="430">
        <v>30018.0</v>
      </c>
      <c r="B301" s="431" t="s">
        <v>7820</v>
      </c>
      <c r="C301" s="431">
        <v>2010.0</v>
      </c>
      <c r="D301" s="508">
        <v>40494.0</v>
      </c>
      <c r="E301" s="433" t="s">
        <v>7821</v>
      </c>
      <c r="F301" s="405" t="s">
        <v>752</v>
      </c>
      <c r="G301" s="433" t="s">
        <v>17</v>
      </c>
      <c r="H301" s="405" t="s">
        <v>7175</v>
      </c>
      <c r="I301" s="508">
        <v>43357.0</v>
      </c>
      <c r="J301" s="433">
        <v>9.0</v>
      </c>
      <c r="K301" s="588" t="s">
        <v>293</v>
      </c>
      <c r="L301" s="405" t="s">
        <v>395</v>
      </c>
      <c r="M301" s="540">
        <f t="shared" si="3"/>
        <v>2863</v>
      </c>
      <c r="N301" s="204"/>
      <c r="O301" s="204"/>
      <c r="P301" s="204"/>
      <c r="Q301" s="204"/>
      <c r="R301" s="204"/>
      <c r="S301" s="204"/>
      <c r="T301" s="204"/>
      <c r="U301" s="204"/>
      <c r="V301" s="204"/>
      <c r="W301" s="204"/>
      <c r="X301" s="204"/>
      <c r="Y301" s="204"/>
      <c r="Z301" s="204"/>
    </row>
    <row r="302" ht="12.75" customHeight="1">
      <c r="A302" s="436">
        <v>30118.0</v>
      </c>
      <c r="B302" s="437" t="s">
        <v>7822</v>
      </c>
      <c r="C302" s="437">
        <v>2014.0</v>
      </c>
      <c r="D302" s="511">
        <v>41971.0</v>
      </c>
      <c r="E302" s="439" t="s">
        <v>7823</v>
      </c>
      <c r="F302" s="408" t="s">
        <v>3035</v>
      </c>
      <c r="G302" s="439" t="s">
        <v>17</v>
      </c>
      <c r="H302" s="408" t="s">
        <v>753</v>
      </c>
      <c r="I302" s="511">
        <v>43357.0</v>
      </c>
      <c r="J302" s="439">
        <v>9.0</v>
      </c>
      <c r="K302" s="588" t="s">
        <v>293</v>
      </c>
      <c r="L302" s="408" t="s">
        <v>395</v>
      </c>
      <c r="M302" s="541">
        <f t="shared" si="3"/>
        <v>1386</v>
      </c>
      <c r="N302" s="204"/>
      <c r="O302" s="204"/>
      <c r="P302" s="204"/>
      <c r="Q302" s="204"/>
      <c r="R302" s="204"/>
      <c r="S302" s="204"/>
      <c r="T302" s="204"/>
      <c r="U302" s="204"/>
      <c r="V302" s="204"/>
      <c r="W302" s="204"/>
      <c r="X302" s="204"/>
      <c r="Y302" s="204"/>
      <c r="Z302" s="204"/>
    </row>
    <row r="303" ht="12.75" customHeight="1">
      <c r="A303" s="430">
        <v>30218.0</v>
      </c>
      <c r="B303" s="431" t="s">
        <v>7824</v>
      </c>
      <c r="C303" s="431">
        <v>2014.0</v>
      </c>
      <c r="D303" s="508">
        <v>41893.0</v>
      </c>
      <c r="E303" s="433" t="s">
        <v>7825</v>
      </c>
      <c r="F303" s="405" t="s">
        <v>3035</v>
      </c>
      <c r="G303" s="433" t="s">
        <v>17</v>
      </c>
      <c r="H303" s="405" t="s">
        <v>26</v>
      </c>
      <c r="I303" s="508">
        <v>43357.0</v>
      </c>
      <c r="J303" s="433">
        <v>9.0</v>
      </c>
      <c r="K303" s="588" t="s">
        <v>293</v>
      </c>
      <c r="L303" s="405" t="s">
        <v>395</v>
      </c>
      <c r="M303" s="540">
        <f t="shared" si="3"/>
        <v>1464</v>
      </c>
      <c r="N303" s="204"/>
      <c r="O303" s="204"/>
      <c r="P303" s="204"/>
      <c r="Q303" s="204"/>
      <c r="R303" s="204"/>
      <c r="S303" s="204"/>
      <c r="T303" s="204"/>
      <c r="U303" s="204"/>
      <c r="V303" s="204"/>
      <c r="W303" s="204"/>
      <c r="X303" s="204"/>
      <c r="Y303" s="204"/>
      <c r="Z303" s="204"/>
    </row>
    <row r="304" ht="12.75" customHeight="1">
      <c r="A304" s="436">
        <v>30318.0</v>
      </c>
      <c r="B304" s="437" t="s">
        <v>7826</v>
      </c>
      <c r="C304" s="437">
        <v>2011.0</v>
      </c>
      <c r="D304" s="511">
        <v>40903.0</v>
      </c>
      <c r="E304" s="439" t="s">
        <v>7827</v>
      </c>
      <c r="F304" s="408" t="s">
        <v>865</v>
      </c>
      <c r="G304" s="439" t="s">
        <v>712</v>
      </c>
      <c r="H304" s="408" t="s">
        <v>753</v>
      </c>
      <c r="I304" s="511">
        <v>43360.0</v>
      </c>
      <c r="J304" s="439">
        <v>9.0</v>
      </c>
      <c r="K304" s="587" t="s">
        <v>322</v>
      </c>
      <c r="L304" s="408" t="s">
        <v>390</v>
      </c>
      <c r="M304" s="541">
        <f t="shared" si="3"/>
        <v>2457</v>
      </c>
      <c r="N304" s="204"/>
      <c r="O304" s="204"/>
      <c r="P304" s="204"/>
      <c r="Q304" s="204"/>
      <c r="R304" s="204"/>
      <c r="S304" s="204"/>
      <c r="T304" s="204"/>
      <c r="U304" s="204"/>
      <c r="V304" s="204"/>
      <c r="W304" s="204"/>
      <c r="X304" s="204"/>
      <c r="Y304" s="204"/>
      <c r="Z304" s="204"/>
    </row>
    <row r="305" ht="12.75" customHeight="1">
      <c r="A305" s="430">
        <v>30418.0</v>
      </c>
      <c r="B305" s="431" t="s">
        <v>7828</v>
      </c>
      <c r="C305" s="431">
        <v>2015.0</v>
      </c>
      <c r="D305" s="508">
        <v>42132.0</v>
      </c>
      <c r="E305" s="433" t="s">
        <v>7829</v>
      </c>
      <c r="F305" s="405" t="s">
        <v>7830</v>
      </c>
      <c r="G305" s="433" t="s">
        <v>806</v>
      </c>
      <c r="H305" s="405" t="s">
        <v>4739</v>
      </c>
      <c r="I305" s="508">
        <v>43360.0</v>
      </c>
      <c r="J305" s="433">
        <v>9.0</v>
      </c>
      <c r="K305" s="587" t="s">
        <v>322</v>
      </c>
      <c r="L305" s="405" t="s">
        <v>390</v>
      </c>
      <c r="M305" s="540">
        <f t="shared" si="3"/>
        <v>1228</v>
      </c>
      <c r="N305" s="204"/>
      <c r="O305" s="204"/>
      <c r="P305" s="204"/>
      <c r="Q305" s="204"/>
      <c r="R305" s="204"/>
      <c r="S305" s="204"/>
      <c r="T305" s="204"/>
      <c r="U305" s="204"/>
      <c r="V305" s="204"/>
      <c r="W305" s="204"/>
      <c r="X305" s="204"/>
      <c r="Y305" s="204"/>
      <c r="Z305" s="204"/>
    </row>
    <row r="306" ht="12.75" customHeight="1">
      <c r="A306" s="436">
        <v>30518.0</v>
      </c>
      <c r="B306" s="437" t="s">
        <v>7831</v>
      </c>
      <c r="C306" s="437">
        <v>2015.0</v>
      </c>
      <c r="D306" s="511">
        <v>42338.0</v>
      </c>
      <c r="E306" s="439" t="s">
        <v>7832</v>
      </c>
      <c r="F306" s="516" t="s">
        <v>3905</v>
      </c>
      <c r="G306" s="439" t="s">
        <v>725</v>
      </c>
      <c r="H306" s="408" t="s">
        <v>6590</v>
      </c>
      <c r="I306" s="511">
        <v>43360.0</v>
      </c>
      <c r="J306" s="439">
        <v>9.0</v>
      </c>
      <c r="K306" s="594" t="s">
        <v>344</v>
      </c>
      <c r="L306" s="408" t="s">
        <v>399</v>
      </c>
      <c r="M306" s="541">
        <f t="shared" si="3"/>
        <v>1022</v>
      </c>
      <c r="N306" s="204"/>
      <c r="O306" s="204"/>
      <c r="P306" s="204"/>
      <c r="Q306" s="204"/>
      <c r="R306" s="204"/>
      <c r="S306" s="204"/>
      <c r="T306" s="204"/>
      <c r="U306" s="204"/>
      <c r="V306" s="204"/>
      <c r="W306" s="204"/>
      <c r="X306" s="204"/>
      <c r="Y306" s="204"/>
      <c r="Z306" s="204"/>
    </row>
    <row r="307" ht="12.75" customHeight="1">
      <c r="A307" s="430">
        <v>30618.0</v>
      </c>
      <c r="B307" s="431" t="s">
        <v>7833</v>
      </c>
      <c r="C307" s="431">
        <v>2018.0</v>
      </c>
      <c r="D307" s="508">
        <v>43182.0</v>
      </c>
      <c r="E307" s="433" t="s">
        <v>7834</v>
      </c>
      <c r="F307" s="514" t="s">
        <v>2716</v>
      </c>
      <c r="G307" s="433" t="s">
        <v>729</v>
      </c>
      <c r="H307" s="405" t="s">
        <v>7835</v>
      </c>
      <c r="I307" s="508">
        <v>43360.0</v>
      </c>
      <c r="J307" s="433">
        <v>9.0</v>
      </c>
      <c r="K307" s="594" t="s">
        <v>344</v>
      </c>
      <c r="L307" s="405" t="s">
        <v>399</v>
      </c>
      <c r="M307" s="540">
        <f t="shared" si="3"/>
        <v>178</v>
      </c>
      <c r="N307" s="204"/>
      <c r="O307" s="204"/>
      <c r="P307" s="204"/>
      <c r="Q307" s="204"/>
      <c r="R307" s="204"/>
      <c r="S307" s="204"/>
      <c r="T307" s="204"/>
      <c r="U307" s="204"/>
      <c r="V307" s="204"/>
      <c r="W307" s="204"/>
      <c r="X307" s="204"/>
      <c r="Y307" s="204"/>
      <c r="Z307" s="204"/>
    </row>
    <row r="308" ht="12.75" customHeight="1">
      <c r="A308" s="436">
        <v>30718.0</v>
      </c>
      <c r="B308" s="437" t="s">
        <v>7836</v>
      </c>
      <c r="C308" s="437">
        <v>2017.0</v>
      </c>
      <c r="D308" s="511">
        <v>42968.0</v>
      </c>
      <c r="E308" s="439" t="s">
        <v>7837</v>
      </c>
      <c r="F308" s="408" t="s">
        <v>4714</v>
      </c>
      <c r="G308" s="439" t="s">
        <v>712</v>
      </c>
      <c r="H308" s="408" t="s">
        <v>66</v>
      </c>
      <c r="I308" s="511">
        <v>43361.0</v>
      </c>
      <c r="J308" s="439">
        <v>9.0</v>
      </c>
      <c r="K308" s="587" t="s">
        <v>322</v>
      </c>
      <c r="L308" s="408" t="s">
        <v>390</v>
      </c>
      <c r="M308" s="541">
        <f t="shared" si="3"/>
        <v>393</v>
      </c>
      <c r="N308" s="204"/>
      <c r="O308" s="204"/>
      <c r="P308" s="204"/>
      <c r="Q308" s="204"/>
      <c r="R308" s="204"/>
      <c r="S308" s="204"/>
      <c r="T308" s="204"/>
      <c r="U308" s="204"/>
      <c r="V308" s="204"/>
      <c r="W308" s="204"/>
      <c r="X308" s="204"/>
      <c r="Y308" s="204"/>
      <c r="Z308" s="204"/>
    </row>
    <row r="309" ht="12.75" customHeight="1">
      <c r="A309" s="430">
        <v>30818.0</v>
      </c>
      <c r="B309" s="431" t="s">
        <v>7838</v>
      </c>
      <c r="C309" s="431">
        <v>2014.0</v>
      </c>
      <c r="D309" s="508">
        <v>41915.0</v>
      </c>
      <c r="E309" s="433" t="s">
        <v>7839</v>
      </c>
      <c r="F309" s="405" t="s">
        <v>1365</v>
      </c>
      <c r="G309" s="433" t="s">
        <v>17</v>
      </c>
      <c r="H309" s="405" t="s">
        <v>56</v>
      </c>
      <c r="I309" s="508">
        <v>43331.0</v>
      </c>
      <c r="J309" s="433">
        <v>9.0</v>
      </c>
      <c r="K309" s="588" t="s">
        <v>293</v>
      </c>
      <c r="L309" s="405" t="s">
        <v>395</v>
      </c>
      <c r="M309" s="540">
        <f t="shared" si="3"/>
        <v>1416</v>
      </c>
      <c r="N309" s="204"/>
      <c r="O309" s="204"/>
      <c r="P309" s="204"/>
      <c r="Q309" s="204"/>
      <c r="R309" s="204"/>
      <c r="S309" s="204"/>
      <c r="T309" s="204"/>
      <c r="U309" s="204"/>
      <c r="V309" s="204"/>
      <c r="W309" s="204"/>
      <c r="X309" s="204"/>
      <c r="Y309" s="204"/>
      <c r="Z309" s="204"/>
    </row>
    <row r="310" ht="12.75" customHeight="1">
      <c r="A310" s="436">
        <v>30918.0</v>
      </c>
      <c r="B310" s="437" t="s">
        <v>7840</v>
      </c>
      <c r="C310" s="437">
        <v>2017.0</v>
      </c>
      <c r="D310" s="511">
        <v>42958.0</v>
      </c>
      <c r="E310" s="439" t="s">
        <v>7841</v>
      </c>
      <c r="F310" s="516" t="s">
        <v>4008</v>
      </c>
      <c r="G310" s="439" t="s">
        <v>725</v>
      </c>
      <c r="H310" s="408" t="s">
        <v>7426</v>
      </c>
      <c r="I310" s="511">
        <v>43363.0</v>
      </c>
      <c r="J310" s="439">
        <v>9.0</v>
      </c>
      <c r="K310" s="587" t="s">
        <v>322</v>
      </c>
      <c r="L310" s="408" t="s">
        <v>399</v>
      </c>
      <c r="M310" s="541">
        <f t="shared" si="3"/>
        <v>405</v>
      </c>
      <c r="N310" s="204"/>
      <c r="O310" s="204"/>
      <c r="P310" s="204"/>
      <c r="Q310" s="204"/>
      <c r="R310" s="204"/>
      <c r="S310" s="204"/>
      <c r="T310" s="204"/>
      <c r="U310" s="204"/>
      <c r="V310" s="204"/>
      <c r="W310" s="204"/>
      <c r="X310" s="204"/>
      <c r="Y310" s="204"/>
      <c r="Z310" s="204"/>
    </row>
    <row r="311" ht="12.75" customHeight="1">
      <c r="A311" s="430">
        <v>31018.0</v>
      </c>
      <c r="B311" s="431" t="s">
        <v>7842</v>
      </c>
      <c r="C311" s="431">
        <v>2013.0</v>
      </c>
      <c r="D311" s="508">
        <v>41562.0</v>
      </c>
      <c r="E311" s="433" t="s">
        <v>7843</v>
      </c>
      <c r="F311" s="405" t="s">
        <v>1120</v>
      </c>
      <c r="G311" s="433" t="s">
        <v>712</v>
      </c>
      <c r="H311" s="405" t="s">
        <v>380</v>
      </c>
      <c r="I311" s="508">
        <v>43363.0</v>
      </c>
      <c r="J311" s="433">
        <v>9.0</v>
      </c>
      <c r="K311" s="587" t="s">
        <v>322</v>
      </c>
      <c r="L311" s="405" t="s">
        <v>395</v>
      </c>
      <c r="M311" s="540">
        <f t="shared" si="3"/>
        <v>1801</v>
      </c>
      <c r="N311" s="204"/>
      <c r="O311" s="204"/>
      <c r="P311" s="204"/>
      <c r="Q311" s="204"/>
      <c r="R311" s="204"/>
      <c r="S311" s="204"/>
      <c r="T311" s="204"/>
      <c r="U311" s="204"/>
      <c r="V311" s="204"/>
      <c r="W311" s="204"/>
      <c r="X311" s="204"/>
      <c r="Y311" s="204"/>
      <c r="Z311" s="204"/>
    </row>
    <row r="312" ht="12.75" customHeight="1">
      <c r="A312" s="436">
        <v>31118.0</v>
      </c>
      <c r="B312" s="437" t="s">
        <v>7844</v>
      </c>
      <c r="C312" s="437">
        <v>2014.0</v>
      </c>
      <c r="D312" s="511">
        <v>41817.0</v>
      </c>
      <c r="E312" s="439" t="s">
        <v>7845</v>
      </c>
      <c r="F312" s="408" t="s">
        <v>1365</v>
      </c>
      <c r="G312" s="439" t="s">
        <v>17</v>
      </c>
      <c r="H312" s="408" t="s">
        <v>1894</v>
      </c>
      <c r="I312" s="511">
        <v>43333.0</v>
      </c>
      <c r="J312" s="439">
        <v>9.0</v>
      </c>
      <c r="K312" s="588" t="s">
        <v>293</v>
      </c>
      <c r="L312" s="408" t="s">
        <v>395</v>
      </c>
      <c r="M312" s="541">
        <f t="shared" si="3"/>
        <v>1516</v>
      </c>
      <c r="N312" s="204"/>
      <c r="O312" s="204"/>
      <c r="P312" s="204"/>
      <c r="Q312" s="204"/>
      <c r="R312" s="204"/>
      <c r="S312" s="204"/>
      <c r="T312" s="204"/>
      <c r="U312" s="204"/>
      <c r="V312" s="204"/>
      <c r="W312" s="204"/>
      <c r="X312" s="204"/>
      <c r="Y312" s="204"/>
      <c r="Z312" s="204"/>
    </row>
    <row r="313" ht="12.75" customHeight="1">
      <c r="A313" s="430">
        <v>31218.0</v>
      </c>
      <c r="B313" s="431" t="s">
        <v>7846</v>
      </c>
      <c r="C313" s="431">
        <v>2018.0</v>
      </c>
      <c r="D313" s="508">
        <v>43185.0</v>
      </c>
      <c r="E313" s="433" t="s">
        <v>7847</v>
      </c>
      <c r="F313" s="405" t="s">
        <v>965</v>
      </c>
      <c r="G313" s="433" t="s">
        <v>17</v>
      </c>
      <c r="H313" s="405" t="s">
        <v>26</v>
      </c>
      <c r="I313" s="508">
        <v>43368.0</v>
      </c>
      <c r="J313" s="433">
        <v>9.0</v>
      </c>
      <c r="K313" s="588" t="s">
        <v>293</v>
      </c>
      <c r="L313" s="405" t="s">
        <v>390</v>
      </c>
      <c r="M313" s="540">
        <f t="shared" si="3"/>
        <v>183</v>
      </c>
      <c r="N313" s="204"/>
      <c r="O313" s="204"/>
      <c r="P313" s="204"/>
      <c r="Q313" s="204"/>
      <c r="R313" s="204"/>
      <c r="S313" s="204"/>
      <c r="T313" s="204"/>
      <c r="U313" s="204"/>
      <c r="V313" s="204"/>
      <c r="W313" s="204"/>
      <c r="X313" s="204"/>
      <c r="Y313" s="204"/>
      <c r="Z313" s="204"/>
    </row>
    <row r="314" ht="12.75" customHeight="1">
      <c r="A314" s="436">
        <v>31318.0</v>
      </c>
      <c r="B314" s="437" t="s">
        <v>7848</v>
      </c>
      <c r="C314" s="437">
        <v>2013.0</v>
      </c>
      <c r="D314" s="511">
        <v>41499.0</v>
      </c>
      <c r="E314" s="439" t="s">
        <v>7849</v>
      </c>
      <c r="F314" s="408" t="s">
        <v>723</v>
      </c>
      <c r="G314" s="439" t="s">
        <v>17</v>
      </c>
      <c r="H314" s="408" t="s">
        <v>1336</v>
      </c>
      <c r="I314" s="511">
        <v>43368.0</v>
      </c>
      <c r="J314" s="439">
        <v>9.0</v>
      </c>
      <c r="K314" s="589" t="s">
        <v>309</v>
      </c>
      <c r="L314" s="408" t="s">
        <v>390</v>
      </c>
      <c r="M314" s="541">
        <f t="shared" si="3"/>
        <v>1869</v>
      </c>
      <c r="N314" s="204"/>
      <c r="O314" s="204"/>
      <c r="P314" s="204"/>
      <c r="Q314" s="204"/>
      <c r="R314" s="204"/>
      <c r="S314" s="204"/>
      <c r="T314" s="204"/>
      <c r="U314" s="204"/>
      <c r="V314" s="204"/>
      <c r="W314" s="204"/>
      <c r="X314" s="204"/>
      <c r="Y314" s="204"/>
      <c r="Z314" s="204"/>
    </row>
    <row r="315" ht="12.75" customHeight="1">
      <c r="A315" s="430">
        <v>31418.0</v>
      </c>
      <c r="B315" s="431" t="s">
        <v>7850</v>
      </c>
      <c r="C315" s="431">
        <v>2012.0</v>
      </c>
      <c r="D315" s="508">
        <v>41260.0</v>
      </c>
      <c r="E315" s="433" t="s">
        <v>7851</v>
      </c>
      <c r="F315" s="405" t="s">
        <v>723</v>
      </c>
      <c r="G315" s="433" t="s">
        <v>17</v>
      </c>
      <c r="H315" s="405" t="s">
        <v>7720</v>
      </c>
      <c r="I315" s="508">
        <v>43337.0</v>
      </c>
      <c r="J315" s="433">
        <v>9.0</v>
      </c>
      <c r="K315" s="589" t="s">
        <v>309</v>
      </c>
      <c r="L315" s="405" t="s">
        <v>390</v>
      </c>
      <c r="M315" s="540">
        <f t="shared" si="3"/>
        <v>2077</v>
      </c>
      <c r="N315" s="204"/>
      <c r="O315" s="204"/>
      <c r="P315" s="204"/>
      <c r="Q315" s="204"/>
      <c r="R315" s="204"/>
      <c r="S315" s="204"/>
      <c r="T315" s="204"/>
      <c r="U315" s="204"/>
      <c r="V315" s="204"/>
      <c r="W315" s="204"/>
      <c r="X315" s="204"/>
      <c r="Y315" s="204"/>
      <c r="Z315" s="204"/>
    </row>
    <row r="316" ht="12.75" customHeight="1">
      <c r="A316" s="436">
        <v>31518.0</v>
      </c>
      <c r="B316" s="437" t="s">
        <v>7852</v>
      </c>
      <c r="C316" s="437">
        <v>2013.0</v>
      </c>
      <c r="D316" s="511">
        <v>41325.0</v>
      </c>
      <c r="E316" s="439" t="s">
        <v>7853</v>
      </c>
      <c r="F316" s="408" t="s">
        <v>7528</v>
      </c>
      <c r="G316" s="439" t="s">
        <v>712</v>
      </c>
      <c r="H316" s="408" t="s">
        <v>7209</v>
      </c>
      <c r="I316" s="511">
        <v>43376.0</v>
      </c>
      <c r="J316" s="439">
        <v>9.0</v>
      </c>
      <c r="K316" s="588" t="s">
        <v>293</v>
      </c>
      <c r="L316" s="408" t="s">
        <v>395</v>
      </c>
      <c r="M316" s="541">
        <f t="shared" si="3"/>
        <v>2051</v>
      </c>
      <c r="N316" s="204"/>
      <c r="O316" s="204"/>
      <c r="P316" s="204"/>
      <c r="Q316" s="204"/>
      <c r="R316" s="204"/>
      <c r="S316" s="204"/>
      <c r="T316" s="204"/>
      <c r="U316" s="204"/>
      <c r="V316" s="204"/>
      <c r="W316" s="204"/>
      <c r="X316" s="204"/>
      <c r="Y316" s="204"/>
      <c r="Z316" s="204"/>
    </row>
    <row r="317" ht="12.75" customHeight="1">
      <c r="A317" s="430">
        <v>31618.0</v>
      </c>
      <c r="B317" s="431" t="s">
        <v>7854</v>
      </c>
      <c r="C317" s="431">
        <v>2011.0</v>
      </c>
      <c r="D317" s="508">
        <v>40903.0</v>
      </c>
      <c r="E317" s="433" t="s">
        <v>7855</v>
      </c>
      <c r="F317" s="405" t="s">
        <v>1549</v>
      </c>
      <c r="G317" s="433" t="s">
        <v>712</v>
      </c>
      <c r="H317" s="405" t="s">
        <v>1043</v>
      </c>
      <c r="I317" s="508">
        <v>43377.0</v>
      </c>
      <c r="J317" s="433">
        <v>9.0</v>
      </c>
      <c r="K317" s="588" t="s">
        <v>293</v>
      </c>
      <c r="L317" s="405" t="s">
        <v>390</v>
      </c>
      <c r="M317" s="540">
        <f t="shared" si="3"/>
        <v>2474</v>
      </c>
      <c r="N317" s="204"/>
      <c r="O317" s="204"/>
      <c r="P317" s="204"/>
      <c r="Q317" s="204"/>
      <c r="R317" s="204"/>
      <c r="S317" s="204"/>
      <c r="T317" s="204"/>
      <c r="U317" s="204"/>
      <c r="V317" s="204"/>
      <c r="W317" s="204"/>
      <c r="X317" s="204"/>
      <c r="Y317" s="204"/>
      <c r="Z317" s="204"/>
    </row>
    <row r="318" ht="12.75" customHeight="1">
      <c r="A318" s="436">
        <v>31718.0</v>
      </c>
      <c r="B318" s="437" t="s">
        <v>7856</v>
      </c>
      <c r="C318" s="437">
        <v>2015.0</v>
      </c>
      <c r="D318" s="511">
        <v>42342.0</v>
      </c>
      <c r="E318" s="439" t="s">
        <v>7857</v>
      </c>
      <c r="F318" s="408" t="s">
        <v>7858</v>
      </c>
      <c r="G318" s="439" t="s">
        <v>806</v>
      </c>
      <c r="H318" s="408" t="s">
        <v>4739</v>
      </c>
      <c r="I318" s="511">
        <v>43377.0</v>
      </c>
      <c r="J318" s="439">
        <v>9.0</v>
      </c>
      <c r="K318" s="588" t="s">
        <v>293</v>
      </c>
      <c r="L318" s="408" t="s">
        <v>395</v>
      </c>
      <c r="M318" s="541">
        <f t="shared" si="3"/>
        <v>1035</v>
      </c>
      <c r="N318" s="204"/>
      <c r="O318" s="204"/>
      <c r="P318" s="204"/>
      <c r="Q318" s="204"/>
      <c r="R318" s="204"/>
      <c r="S318" s="204"/>
      <c r="T318" s="204"/>
      <c r="U318" s="204"/>
      <c r="V318" s="204"/>
      <c r="W318" s="204"/>
      <c r="X318" s="204"/>
      <c r="Y318" s="204"/>
      <c r="Z318" s="204"/>
    </row>
    <row r="319" ht="12.75" customHeight="1">
      <c r="A319" s="430">
        <v>31818.0</v>
      </c>
      <c r="B319" s="431" t="s">
        <v>7859</v>
      </c>
      <c r="C319" s="431">
        <v>2011.0</v>
      </c>
      <c r="D319" s="508">
        <v>40808.0</v>
      </c>
      <c r="E319" s="433" t="s">
        <v>7860</v>
      </c>
      <c r="F319" s="405" t="s">
        <v>1509</v>
      </c>
      <c r="G319" s="433" t="s">
        <v>712</v>
      </c>
      <c r="H319" s="405" t="s">
        <v>4501</v>
      </c>
      <c r="I319" s="508">
        <v>43377.0</v>
      </c>
      <c r="J319" s="433">
        <v>9.0</v>
      </c>
      <c r="K319" s="587" t="s">
        <v>322</v>
      </c>
      <c r="L319" s="405" t="s">
        <v>390</v>
      </c>
      <c r="M319" s="540">
        <f t="shared" si="3"/>
        <v>2569</v>
      </c>
      <c r="N319" s="204"/>
      <c r="O319" s="204"/>
      <c r="P319" s="204"/>
      <c r="Q319" s="204"/>
      <c r="R319" s="204"/>
      <c r="S319" s="204"/>
      <c r="T319" s="204"/>
      <c r="U319" s="204"/>
      <c r="V319" s="204"/>
      <c r="W319" s="204"/>
      <c r="X319" s="204"/>
      <c r="Y319" s="204"/>
      <c r="Z319" s="204"/>
    </row>
    <row r="320" ht="12.75" customHeight="1">
      <c r="A320" s="436">
        <v>31918.0</v>
      </c>
      <c r="B320" s="437" t="s">
        <v>7861</v>
      </c>
      <c r="C320" s="437">
        <v>2011.0</v>
      </c>
      <c r="D320" s="511">
        <v>40626.0</v>
      </c>
      <c r="E320" s="439" t="s">
        <v>7862</v>
      </c>
      <c r="F320" s="408" t="s">
        <v>7528</v>
      </c>
      <c r="G320" s="439" t="s">
        <v>712</v>
      </c>
      <c r="H320" s="408" t="s">
        <v>753</v>
      </c>
      <c r="I320" s="511">
        <v>43378.0</v>
      </c>
      <c r="J320" s="439">
        <v>10.0</v>
      </c>
      <c r="K320" s="588" t="s">
        <v>293</v>
      </c>
      <c r="L320" s="408" t="s">
        <v>395</v>
      </c>
      <c r="M320" s="541">
        <f t="shared" si="3"/>
        <v>2752</v>
      </c>
      <c r="N320" s="204"/>
      <c r="O320" s="204"/>
      <c r="P320" s="204"/>
      <c r="Q320" s="204"/>
      <c r="R320" s="204"/>
      <c r="S320" s="204"/>
      <c r="T320" s="204"/>
      <c r="U320" s="204"/>
      <c r="V320" s="204"/>
      <c r="W320" s="204"/>
      <c r="X320" s="204"/>
      <c r="Y320" s="204"/>
      <c r="Z320" s="204"/>
    </row>
    <row r="321" ht="12.75" customHeight="1">
      <c r="A321" s="430">
        <v>32018.0</v>
      </c>
      <c r="B321" s="431" t="s">
        <v>7863</v>
      </c>
      <c r="C321" s="431">
        <v>2010.0</v>
      </c>
      <c r="D321" s="508">
        <v>40353.0</v>
      </c>
      <c r="E321" s="433" t="s">
        <v>7864</v>
      </c>
      <c r="F321" s="405" t="s">
        <v>7865</v>
      </c>
      <c r="G321" s="433" t="s">
        <v>712</v>
      </c>
      <c r="H321" s="405" t="s">
        <v>1156</v>
      </c>
      <c r="I321" s="508">
        <v>43381.0</v>
      </c>
      <c r="J321" s="433">
        <v>10.0</v>
      </c>
      <c r="K321" s="588" t="s">
        <v>293</v>
      </c>
      <c r="L321" s="405" t="s">
        <v>395</v>
      </c>
      <c r="M321" s="540">
        <f t="shared" si="3"/>
        <v>3028</v>
      </c>
      <c r="N321" s="204"/>
      <c r="O321" s="204"/>
      <c r="P321" s="204"/>
      <c r="Q321" s="204"/>
      <c r="R321" s="204"/>
      <c r="S321" s="204"/>
      <c r="T321" s="204"/>
      <c r="U321" s="204"/>
      <c r="V321" s="204"/>
      <c r="W321" s="204"/>
      <c r="X321" s="204"/>
      <c r="Y321" s="204"/>
      <c r="Z321" s="204"/>
    </row>
    <row r="322" ht="12.75" customHeight="1">
      <c r="A322" s="436">
        <v>32118.0</v>
      </c>
      <c r="B322" s="437" t="s">
        <v>7866</v>
      </c>
      <c r="C322" s="437">
        <v>2010.0</v>
      </c>
      <c r="D322" s="511">
        <v>40402.0</v>
      </c>
      <c r="E322" s="439" t="s">
        <v>7867</v>
      </c>
      <c r="F322" s="408" t="s">
        <v>937</v>
      </c>
      <c r="G322" s="439" t="s">
        <v>712</v>
      </c>
      <c r="H322" s="408" t="s">
        <v>2816</v>
      </c>
      <c r="I322" s="511">
        <v>43381.0</v>
      </c>
      <c r="J322" s="439">
        <v>10.0</v>
      </c>
      <c r="K322" s="588" t="s">
        <v>293</v>
      </c>
      <c r="L322" s="408" t="s">
        <v>390</v>
      </c>
      <c r="M322" s="541">
        <f t="shared" si="3"/>
        <v>2979</v>
      </c>
      <c r="N322" s="204"/>
      <c r="O322" s="204"/>
      <c r="P322" s="204"/>
      <c r="Q322" s="204"/>
      <c r="R322" s="204"/>
      <c r="S322" s="204"/>
      <c r="T322" s="204"/>
      <c r="U322" s="204"/>
      <c r="V322" s="204"/>
      <c r="W322" s="204"/>
      <c r="X322" s="204"/>
      <c r="Y322" s="204"/>
      <c r="Z322" s="204"/>
    </row>
    <row r="323" ht="12.75" customHeight="1">
      <c r="A323" s="430">
        <v>32218.0</v>
      </c>
      <c r="B323" s="431" t="s">
        <v>7868</v>
      </c>
      <c r="C323" s="431">
        <v>2010.0</v>
      </c>
      <c r="D323" s="508">
        <v>40455.0</v>
      </c>
      <c r="E323" s="433" t="s">
        <v>7869</v>
      </c>
      <c r="F323" s="405" t="s">
        <v>7870</v>
      </c>
      <c r="G323" s="433" t="s">
        <v>712</v>
      </c>
      <c r="H323" s="405" t="s">
        <v>1156</v>
      </c>
      <c r="I323" s="508">
        <v>43382.0</v>
      </c>
      <c r="J323" s="433">
        <v>10.0</v>
      </c>
      <c r="K323" s="588" t="s">
        <v>293</v>
      </c>
      <c r="L323" s="405" t="s">
        <v>390</v>
      </c>
      <c r="M323" s="540">
        <f t="shared" si="3"/>
        <v>2927</v>
      </c>
      <c r="N323" s="204"/>
      <c r="O323" s="204"/>
      <c r="P323" s="204"/>
      <c r="Q323" s="204"/>
      <c r="R323" s="204"/>
      <c r="S323" s="204"/>
      <c r="T323" s="204"/>
      <c r="U323" s="204"/>
      <c r="V323" s="204"/>
      <c r="W323" s="204"/>
      <c r="X323" s="204"/>
      <c r="Y323" s="204"/>
      <c r="Z323" s="204"/>
    </row>
    <row r="324" ht="12.75" customHeight="1">
      <c r="A324" s="436">
        <v>32318.0</v>
      </c>
      <c r="B324" s="437" t="s">
        <v>7871</v>
      </c>
      <c r="C324" s="437">
        <v>2017.0</v>
      </c>
      <c r="D324" s="511">
        <v>42942.0</v>
      </c>
      <c r="E324" s="439" t="s">
        <v>7777</v>
      </c>
      <c r="F324" s="408" t="s">
        <v>7269</v>
      </c>
      <c r="G324" s="439" t="s">
        <v>712</v>
      </c>
      <c r="H324" s="408" t="s">
        <v>7158</v>
      </c>
      <c r="I324" s="511">
        <v>43382.0</v>
      </c>
      <c r="J324" s="439">
        <v>10.0</v>
      </c>
      <c r="K324" s="588" t="s">
        <v>293</v>
      </c>
      <c r="L324" s="408" t="s">
        <v>390</v>
      </c>
      <c r="M324" s="541">
        <f t="shared" si="3"/>
        <v>440</v>
      </c>
      <c r="N324" s="204"/>
      <c r="O324" s="204"/>
      <c r="P324" s="204"/>
      <c r="Q324" s="204"/>
      <c r="R324" s="204"/>
      <c r="S324" s="204"/>
      <c r="T324" s="204"/>
      <c r="U324" s="204"/>
      <c r="V324" s="204"/>
      <c r="W324" s="204"/>
      <c r="X324" s="204"/>
      <c r="Y324" s="204"/>
      <c r="Z324" s="204"/>
    </row>
    <row r="325" ht="12.75" customHeight="1">
      <c r="A325" s="430">
        <v>32418.0</v>
      </c>
      <c r="B325" s="431" t="s">
        <v>7872</v>
      </c>
      <c r="C325" s="431">
        <v>2012.0</v>
      </c>
      <c r="D325" s="508">
        <v>41269.0</v>
      </c>
      <c r="E325" s="433" t="s">
        <v>7873</v>
      </c>
      <c r="F325" s="405" t="s">
        <v>1365</v>
      </c>
      <c r="G325" s="433" t="s">
        <v>712</v>
      </c>
      <c r="H325" s="405" t="s">
        <v>7874</v>
      </c>
      <c r="I325" s="508">
        <v>43388.0</v>
      </c>
      <c r="J325" s="433">
        <v>10.0</v>
      </c>
      <c r="K325" s="587" t="s">
        <v>322</v>
      </c>
      <c r="L325" s="405" t="s">
        <v>395</v>
      </c>
      <c r="M325" s="540">
        <f t="shared" si="3"/>
        <v>2119</v>
      </c>
      <c r="N325" s="204"/>
      <c r="O325" s="204"/>
      <c r="P325" s="204"/>
      <c r="Q325" s="204"/>
      <c r="R325" s="204"/>
      <c r="S325" s="204"/>
      <c r="T325" s="204"/>
      <c r="U325" s="204"/>
      <c r="V325" s="204"/>
      <c r="W325" s="204"/>
      <c r="X325" s="204"/>
      <c r="Y325" s="204"/>
      <c r="Z325" s="204"/>
    </row>
    <row r="326" ht="12.75" customHeight="1">
      <c r="A326" s="436">
        <v>32518.0</v>
      </c>
      <c r="B326" s="437" t="s">
        <v>7875</v>
      </c>
      <c r="C326" s="437">
        <v>2016.0</v>
      </c>
      <c r="D326" s="511">
        <v>42600.0</v>
      </c>
      <c r="E326" s="439" t="s">
        <v>7876</v>
      </c>
      <c r="F326" s="408" t="s">
        <v>7877</v>
      </c>
      <c r="G326" s="439" t="s">
        <v>712</v>
      </c>
      <c r="H326" s="408" t="s">
        <v>7175</v>
      </c>
      <c r="I326" s="511">
        <v>43390.0</v>
      </c>
      <c r="J326" s="439">
        <v>10.0</v>
      </c>
      <c r="K326" s="588" t="s">
        <v>293</v>
      </c>
      <c r="L326" s="408" t="s">
        <v>386</v>
      </c>
      <c r="M326" s="541">
        <f t="shared" si="3"/>
        <v>790</v>
      </c>
      <c r="N326" s="204"/>
      <c r="O326" s="204"/>
      <c r="P326" s="204"/>
      <c r="Q326" s="204"/>
      <c r="R326" s="204"/>
      <c r="S326" s="204"/>
      <c r="T326" s="204"/>
      <c r="U326" s="204"/>
      <c r="V326" s="204"/>
      <c r="W326" s="204"/>
      <c r="X326" s="204"/>
      <c r="Y326" s="204"/>
      <c r="Z326" s="204"/>
    </row>
    <row r="327" ht="12.75" customHeight="1">
      <c r="A327" s="430">
        <v>32618.0</v>
      </c>
      <c r="B327" s="431" t="s">
        <v>7878</v>
      </c>
      <c r="C327" s="431">
        <v>2017.0</v>
      </c>
      <c r="D327" s="508">
        <v>43007.0</v>
      </c>
      <c r="E327" s="433" t="s">
        <v>7879</v>
      </c>
      <c r="F327" s="405" t="s">
        <v>965</v>
      </c>
      <c r="G327" s="433" t="s">
        <v>17</v>
      </c>
      <c r="H327" s="405" t="s">
        <v>7158</v>
      </c>
      <c r="I327" s="508">
        <v>43391.0</v>
      </c>
      <c r="J327" s="433">
        <v>10.0</v>
      </c>
      <c r="K327" s="588" t="s">
        <v>293</v>
      </c>
      <c r="L327" s="405" t="s">
        <v>390</v>
      </c>
      <c r="M327" s="540">
        <f t="shared" si="3"/>
        <v>384</v>
      </c>
      <c r="N327" s="204"/>
      <c r="O327" s="204"/>
      <c r="P327" s="204"/>
      <c r="Q327" s="204"/>
      <c r="R327" s="204"/>
      <c r="S327" s="204"/>
      <c r="T327" s="204"/>
      <c r="U327" s="204"/>
      <c r="V327" s="204"/>
      <c r="W327" s="204"/>
      <c r="X327" s="204"/>
      <c r="Y327" s="204"/>
      <c r="Z327" s="204"/>
    </row>
    <row r="328" ht="12.75" customHeight="1">
      <c r="A328" s="436">
        <v>32718.0</v>
      </c>
      <c r="B328" s="437" t="s">
        <v>7880</v>
      </c>
      <c r="C328" s="437">
        <v>2011.0</v>
      </c>
      <c r="D328" s="511">
        <v>40669.0</v>
      </c>
      <c r="E328" s="439" t="s">
        <v>7881</v>
      </c>
      <c r="F328" s="408" t="s">
        <v>134</v>
      </c>
      <c r="G328" s="439" t="s">
        <v>17</v>
      </c>
      <c r="H328" s="408" t="s">
        <v>380</v>
      </c>
      <c r="I328" s="511">
        <v>43391.0</v>
      </c>
      <c r="J328" s="439">
        <v>10.0</v>
      </c>
      <c r="K328" s="589" t="s">
        <v>309</v>
      </c>
      <c r="L328" s="408" t="s">
        <v>395</v>
      </c>
      <c r="M328" s="541">
        <f t="shared" si="3"/>
        <v>2722</v>
      </c>
      <c r="N328" s="204"/>
      <c r="O328" s="204"/>
      <c r="P328" s="204"/>
      <c r="Q328" s="204"/>
      <c r="R328" s="204"/>
      <c r="S328" s="204"/>
      <c r="T328" s="204"/>
      <c r="U328" s="204"/>
      <c r="V328" s="204"/>
      <c r="W328" s="204"/>
      <c r="X328" s="204"/>
      <c r="Y328" s="204"/>
      <c r="Z328" s="204"/>
    </row>
    <row r="329" ht="12.75" customHeight="1">
      <c r="A329" s="430">
        <v>32818.0</v>
      </c>
      <c r="B329" s="431" t="s">
        <v>7882</v>
      </c>
      <c r="C329" s="431">
        <v>2016.0</v>
      </c>
      <c r="D329" s="508">
        <v>42458.0</v>
      </c>
      <c r="E329" s="433" t="s">
        <v>7883</v>
      </c>
      <c r="F329" s="405" t="s">
        <v>134</v>
      </c>
      <c r="G329" s="433" t="s">
        <v>17</v>
      </c>
      <c r="H329" s="405" t="s">
        <v>112</v>
      </c>
      <c r="I329" s="508">
        <v>43391.0</v>
      </c>
      <c r="J329" s="433">
        <v>10.0</v>
      </c>
      <c r="K329" s="589" t="s">
        <v>309</v>
      </c>
      <c r="L329" s="405" t="s">
        <v>395</v>
      </c>
      <c r="M329" s="540">
        <f t="shared" si="3"/>
        <v>933</v>
      </c>
      <c r="N329" s="204"/>
      <c r="O329" s="204"/>
      <c r="P329" s="204"/>
      <c r="Q329" s="204"/>
      <c r="R329" s="204"/>
      <c r="S329" s="204"/>
      <c r="T329" s="204"/>
      <c r="U329" s="204"/>
      <c r="V329" s="204"/>
      <c r="W329" s="204"/>
      <c r="X329" s="204"/>
      <c r="Y329" s="204"/>
      <c r="Z329" s="204"/>
    </row>
    <row r="330" ht="12.75" customHeight="1">
      <c r="A330" s="436">
        <v>32918.0</v>
      </c>
      <c r="B330" s="437" t="s">
        <v>7884</v>
      </c>
      <c r="C330" s="437">
        <v>2012.0</v>
      </c>
      <c r="D330" s="511">
        <v>41264.0</v>
      </c>
      <c r="E330" s="439" t="s">
        <v>7885</v>
      </c>
      <c r="F330" s="408" t="s">
        <v>178</v>
      </c>
      <c r="G330" s="439" t="s">
        <v>17</v>
      </c>
      <c r="H330" s="408" t="s">
        <v>927</v>
      </c>
      <c r="I330" s="511">
        <v>43391.0</v>
      </c>
      <c r="J330" s="439">
        <v>10.0</v>
      </c>
      <c r="K330" s="587" t="s">
        <v>322</v>
      </c>
      <c r="L330" s="408" t="s">
        <v>390</v>
      </c>
      <c r="M330" s="541">
        <f t="shared" si="3"/>
        <v>2127</v>
      </c>
      <c r="N330" s="204"/>
      <c r="O330" s="204"/>
      <c r="P330" s="204"/>
      <c r="Q330" s="204"/>
      <c r="R330" s="204"/>
      <c r="S330" s="204"/>
      <c r="T330" s="204"/>
      <c r="U330" s="204"/>
      <c r="V330" s="204"/>
      <c r="W330" s="204"/>
      <c r="X330" s="204"/>
      <c r="Y330" s="204"/>
      <c r="Z330" s="204"/>
    </row>
    <row r="331" ht="12.75" customHeight="1">
      <c r="A331" s="430">
        <v>33018.0</v>
      </c>
      <c r="B331" s="431" t="s">
        <v>7886</v>
      </c>
      <c r="C331" s="431">
        <v>2014.0</v>
      </c>
      <c r="D331" s="508">
        <v>41942.0</v>
      </c>
      <c r="E331" s="433" t="s">
        <v>7887</v>
      </c>
      <c r="F331" s="405" t="s">
        <v>1369</v>
      </c>
      <c r="G331" s="433" t="s">
        <v>17</v>
      </c>
      <c r="H331" s="405" t="s">
        <v>5372</v>
      </c>
      <c r="I331" s="508">
        <v>43391.0</v>
      </c>
      <c r="J331" s="433">
        <v>10.0</v>
      </c>
      <c r="K331" s="587" t="s">
        <v>322</v>
      </c>
      <c r="L331" s="405" t="s">
        <v>390</v>
      </c>
      <c r="M331" s="540">
        <f t="shared" si="3"/>
        <v>1449</v>
      </c>
      <c r="N331" s="204"/>
      <c r="O331" s="204"/>
      <c r="P331" s="204"/>
      <c r="Q331" s="204"/>
      <c r="R331" s="204"/>
      <c r="S331" s="204"/>
      <c r="T331" s="204"/>
      <c r="U331" s="204"/>
      <c r="V331" s="204"/>
      <c r="W331" s="204"/>
      <c r="X331" s="204"/>
      <c r="Y331" s="204"/>
      <c r="Z331" s="204"/>
    </row>
    <row r="332" ht="12.75" customHeight="1">
      <c r="A332" s="436">
        <v>33118.0</v>
      </c>
      <c r="B332" s="437" t="s">
        <v>7888</v>
      </c>
      <c r="C332" s="437">
        <v>2012.0</v>
      </c>
      <c r="D332" s="511">
        <v>41114.0</v>
      </c>
      <c r="E332" s="439" t="s">
        <v>7889</v>
      </c>
      <c r="F332" s="408" t="s">
        <v>1369</v>
      </c>
      <c r="G332" s="439" t="s">
        <v>17</v>
      </c>
      <c r="H332" s="408" t="s">
        <v>97</v>
      </c>
      <c r="I332" s="511">
        <v>43391.0</v>
      </c>
      <c r="J332" s="439">
        <v>10.0</v>
      </c>
      <c r="K332" s="587" t="s">
        <v>322</v>
      </c>
      <c r="L332" s="408" t="s">
        <v>390</v>
      </c>
      <c r="M332" s="541">
        <f t="shared" si="3"/>
        <v>2277</v>
      </c>
      <c r="N332" s="204"/>
      <c r="O332" s="204"/>
      <c r="P332" s="204"/>
      <c r="Q332" s="204"/>
      <c r="R332" s="204"/>
      <c r="S332" s="204"/>
      <c r="T332" s="204"/>
      <c r="U332" s="204"/>
      <c r="V332" s="204"/>
      <c r="W332" s="204"/>
      <c r="X332" s="204"/>
      <c r="Y332" s="204"/>
      <c r="Z332" s="204"/>
    </row>
    <row r="333" ht="12.75" customHeight="1">
      <c r="A333" s="430">
        <v>33218.0</v>
      </c>
      <c r="B333" s="431" t="s">
        <v>7890</v>
      </c>
      <c r="C333" s="431">
        <v>2016.0</v>
      </c>
      <c r="D333" s="508">
        <v>42488.0</v>
      </c>
      <c r="E333" s="433" t="s">
        <v>7891</v>
      </c>
      <c r="F333" s="405" t="s">
        <v>3933</v>
      </c>
      <c r="G333" s="433" t="s">
        <v>17</v>
      </c>
      <c r="H333" s="405" t="s">
        <v>5483</v>
      </c>
      <c r="I333" s="508">
        <v>43391.0</v>
      </c>
      <c r="J333" s="433">
        <v>10.0</v>
      </c>
      <c r="K333" s="587" t="s">
        <v>322</v>
      </c>
      <c r="L333" s="405" t="s">
        <v>390</v>
      </c>
      <c r="M333" s="540">
        <f t="shared" si="3"/>
        <v>903</v>
      </c>
      <c r="N333" s="204"/>
      <c r="O333" s="204"/>
      <c r="P333" s="204"/>
      <c r="Q333" s="204"/>
      <c r="R333" s="204"/>
      <c r="S333" s="204"/>
      <c r="T333" s="204"/>
      <c r="U333" s="204"/>
      <c r="V333" s="204"/>
      <c r="W333" s="204"/>
      <c r="X333" s="204"/>
      <c r="Y333" s="204"/>
      <c r="Z333" s="204"/>
    </row>
    <row r="334" ht="12.75" customHeight="1">
      <c r="A334" s="436">
        <v>33318.0</v>
      </c>
      <c r="B334" s="437" t="s">
        <v>7892</v>
      </c>
      <c r="C334" s="437">
        <v>2014.0</v>
      </c>
      <c r="D334" s="511">
        <v>41731.0</v>
      </c>
      <c r="E334" s="439" t="s">
        <v>7893</v>
      </c>
      <c r="F334" s="408" t="s">
        <v>3933</v>
      </c>
      <c r="G334" s="439" t="s">
        <v>17</v>
      </c>
      <c r="H334" s="408" t="s">
        <v>927</v>
      </c>
      <c r="I334" s="511">
        <v>43391.0</v>
      </c>
      <c r="J334" s="439">
        <v>10.0</v>
      </c>
      <c r="K334" s="587" t="s">
        <v>322</v>
      </c>
      <c r="L334" s="408" t="s">
        <v>390</v>
      </c>
      <c r="M334" s="541">
        <f t="shared" si="3"/>
        <v>1660</v>
      </c>
      <c r="N334" s="204"/>
      <c r="O334" s="204"/>
      <c r="P334" s="204"/>
      <c r="Q334" s="204"/>
      <c r="R334" s="204"/>
      <c r="S334" s="204"/>
      <c r="T334" s="204"/>
      <c r="U334" s="204"/>
      <c r="V334" s="204"/>
      <c r="W334" s="204"/>
      <c r="X334" s="204"/>
      <c r="Y334" s="204"/>
      <c r="Z334" s="204"/>
    </row>
    <row r="335" ht="12.75" customHeight="1">
      <c r="A335" s="430">
        <v>33418.0</v>
      </c>
      <c r="B335" s="431" t="s">
        <v>7894</v>
      </c>
      <c r="C335" s="431">
        <v>2014.0</v>
      </c>
      <c r="D335" s="508">
        <v>41879.0</v>
      </c>
      <c r="E335" s="433" t="s">
        <v>7895</v>
      </c>
      <c r="F335" s="405" t="s">
        <v>3933</v>
      </c>
      <c r="G335" s="433" t="s">
        <v>17</v>
      </c>
      <c r="H335" s="405" t="s">
        <v>1894</v>
      </c>
      <c r="I335" s="508">
        <v>43391.0</v>
      </c>
      <c r="J335" s="433">
        <v>10.0</v>
      </c>
      <c r="K335" s="587" t="s">
        <v>322</v>
      </c>
      <c r="L335" s="405" t="s">
        <v>390</v>
      </c>
      <c r="M335" s="540">
        <f t="shared" si="3"/>
        <v>1512</v>
      </c>
      <c r="N335" s="204"/>
      <c r="O335" s="204"/>
      <c r="P335" s="204"/>
      <c r="Q335" s="204"/>
      <c r="R335" s="204"/>
      <c r="S335" s="204"/>
      <c r="T335" s="204"/>
      <c r="U335" s="204"/>
      <c r="V335" s="204"/>
      <c r="W335" s="204"/>
      <c r="X335" s="204"/>
      <c r="Y335" s="204"/>
      <c r="Z335" s="204"/>
    </row>
    <row r="336" ht="12.75" customHeight="1">
      <c r="A336" s="436">
        <v>33518.0</v>
      </c>
      <c r="B336" s="437" t="s">
        <v>7896</v>
      </c>
      <c r="C336" s="437">
        <v>2011.0</v>
      </c>
      <c r="D336" s="511">
        <v>40624.0</v>
      </c>
      <c r="E336" s="439" t="s">
        <v>7897</v>
      </c>
      <c r="F336" s="408" t="s">
        <v>1365</v>
      </c>
      <c r="G336" s="439" t="s">
        <v>17</v>
      </c>
      <c r="H336" s="408" t="s">
        <v>308</v>
      </c>
      <c r="I336" s="511">
        <v>43391.0</v>
      </c>
      <c r="J336" s="439">
        <v>10.0</v>
      </c>
      <c r="K336" s="588" t="s">
        <v>293</v>
      </c>
      <c r="L336" s="408" t="s">
        <v>395</v>
      </c>
      <c r="M336" s="541">
        <f t="shared" si="3"/>
        <v>2767</v>
      </c>
      <c r="N336" s="204"/>
      <c r="O336" s="204"/>
      <c r="P336" s="204"/>
      <c r="Q336" s="204"/>
      <c r="R336" s="204"/>
      <c r="S336" s="204"/>
      <c r="T336" s="204"/>
      <c r="U336" s="204"/>
      <c r="V336" s="204"/>
      <c r="W336" s="204"/>
      <c r="X336" s="204"/>
      <c r="Y336" s="204"/>
      <c r="Z336" s="204"/>
    </row>
    <row r="337" ht="12.75" customHeight="1">
      <c r="A337" s="430">
        <v>33618.0</v>
      </c>
      <c r="B337" s="431" t="s">
        <v>7898</v>
      </c>
      <c r="C337" s="431">
        <v>2014.0</v>
      </c>
      <c r="D337" s="508">
        <v>41726.0</v>
      </c>
      <c r="E337" s="433" t="s">
        <v>7899</v>
      </c>
      <c r="F337" s="405" t="s">
        <v>372</v>
      </c>
      <c r="G337" s="433" t="s">
        <v>712</v>
      </c>
      <c r="H337" s="405" t="s">
        <v>380</v>
      </c>
      <c r="I337" s="508">
        <v>43391.0</v>
      </c>
      <c r="J337" s="433">
        <v>10.0</v>
      </c>
      <c r="K337" s="587" t="s">
        <v>322</v>
      </c>
      <c r="L337" s="405" t="s">
        <v>395</v>
      </c>
      <c r="M337" s="540">
        <f t="shared" si="3"/>
        <v>1665</v>
      </c>
      <c r="N337" s="204"/>
      <c r="O337" s="204"/>
      <c r="P337" s="204"/>
      <c r="Q337" s="204"/>
      <c r="R337" s="204"/>
      <c r="S337" s="204"/>
      <c r="T337" s="204"/>
      <c r="U337" s="204"/>
      <c r="V337" s="204"/>
      <c r="W337" s="204"/>
      <c r="X337" s="204"/>
      <c r="Y337" s="204"/>
      <c r="Z337" s="204"/>
    </row>
    <row r="338" ht="12.75" customHeight="1">
      <c r="A338" s="436">
        <v>33718.0</v>
      </c>
      <c r="B338" s="437" t="s">
        <v>7900</v>
      </c>
      <c r="C338" s="437">
        <v>2013.0</v>
      </c>
      <c r="D338" s="511">
        <v>41565.0</v>
      </c>
      <c r="E338" s="439" t="s">
        <v>7901</v>
      </c>
      <c r="F338" s="408" t="s">
        <v>1365</v>
      </c>
      <c r="G338" s="439" t="s">
        <v>712</v>
      </c>
      <c r="H338" s="408" t="s">
        <v>7603</v>
      </c>
      <c r="I338" s="511">
        <v>43391.0</v>
      </c>
      <c r="J338" s="439">
        <v>10.0</v>
      </c>
      <c r="K338" s="587" t="s">
        <v>322</v>
      </c>
      <c r="L338" s="408" t="s">
        <v>395</v>
      </c>
      <c r="M338" s="541">
        <f t="shared" si="3"/>
        <v>1826</v>
      </c>
      <c r="N338" s="204"/>
      <c r="O338" s="204"/>
      <c r="P338" s="204"/>
      <c r="Q338" s="204"/>
      <c r="R338" s="204"/>
      <c r="S338" s="204"/>
      <c r="T338" s="204"/>
      <c r="U338" s="204"/>
      <c r="V338" s="204"/>
      <c r="W338" s="204"/>
      <c r="X338" s="204"/>
      <c r="Y338" s="204"/>
      <c r="Z338" s="204"/>
    </row>
    <row r="339" ht="12.75" customHeight="1">
      <c r="A339" s="430">
        <v>33818.0</v>
      </c>
      <c r="B339" s="431" t="s">
        <v>7902</v>
      </c>
      <c r="C339" s="431">
        <v>2017.0</v>
      </c>
      <c r="D339" s="508">
        <v>42802.0</v>
      </c>
      <c r="E339" s="433" t="s">
        <v>7903</v>
      </c>
      <c r="F339" s="405" t="s">
        <v>7904</v>
      </c>
      <c r="G339" s="433" t="s">
        <v>725</v>
      </c>
      <c r="H339" s="405" t="s">
        <v>7905</v>
      </c>
      <c r="I339" s="508">
        <v>43391.0</v>
      </c>
      <c r="J339" s="433">
        <v>10.0</v>
      </c>
      <c r="K339" s="594" t="s">
        <v>344</v>
      </c>
      <c r="L339" s="405" t="s">
        <v>399</v>
      </c>
      <c r="M339" s="540">
        <f t="shared" si="3"/>
        <v>589</v>
      </c>
      <c r="N339" s="204"/>
      <c r="O339" s="204"/>
      <c r="P339" s="204"/>
      <c r="Q339" s="204"/>
      <c r="R339" s="204"/>
      <c r="S339" s="204"/>
      <c r="T339" s="204"/>
      <c r="U339" s="204"/>
      <c r="V339" s="204"/>
      <c r="W339" s="204"/>
      <c r="X339" s="204"/>
      <c r="Y339" s="204"/>
      <c r="Z339" s="204"/>
    </row>
    <row r="340" ht="12.75" customHeight="1">
      <c r="A340" s="436">
        <v>33918.0</v>
      </c>
      <c r="B340" s="437" t="s">
        <v>7906</v>
      </c>
      <c r="C340" s="437">
        <v>2018.0</v>
      </c>
      <c r="D340" s="511">
        <v>43193.0</v>
      </c>
      <c r="E340" s="439" t="s">
        <v>7907</v>
      </c>
      <c r="F340" s="516" t="s">
        <v>7908</v>
      </c>
      <c r="G340" s="439" t="s">
        <v>725</v>
      </c>
      <c r="H340" s="408" t="s">
        <v>2726</v>
      </c>
      <c r="I340" s="511">
        <v>43395.0</v>
      </c>
      <c r="J340" s="439">
        <v>10.0</v>
      </c>
      <c r="K340" s="594" t="s">
        <v>344</v>
      </c>
      <c r="L340" s="408" t="s">
        <v>399</v>
      </c>
      <c r="M340" s="541">
        <f t="shared" si="3"/>
        <v>202</v>
      </c>
      <c r="N340" s="204"/>
      <c r="O340" s="204"/>
      <c r="P340" s="204"/>
      <c r="Q340" s="204"/>
      <c r="R340" s="204"/>
      <c r="S340" s="204"/>
      <c r="T340" s="204"/>
      <c r="U340" s="204"/>
      <c r="V340" s="204"/>
      <c r="W340" s="204"/>
      <c r="X340" s="204"/>
      <c r="Y340" s="204"/>
      <c r="Z340" s="204"/>
    </row>
    <row r="341" ht="12.75" customHeight="1">
      <c r="A341" s="430">
        <v>34018.0</v>
      </c>
      <c r="B341" s="431" t="s">
        <v>7909</v>
      </c>
      <c r="C341" s="431">
        <v>2018.0</v>
      </c>
      <c r="D341" s="508">
        <v>43173.0</v>
      </c>
      <c r="E341" s="433" t="s">
        <v>7910</v>
      </c>
      <c r="F341" s="514" t="s">
        <v>4122</v>
      </c>
      <c r="G341" s="433" t="s">
        <v>725</v>
      </c>
      <c r="H341" s="405" t="s">
        <v>4161</v>
      </c>
      <c r="I341" s="508">
        <v>43396.0</v>
      </c>
      <c r="J341" s="433">
        <v>10.0</v>
      </c>
      <c r="K341" s="594" t="s">
        <v>344</v>
      </c>
      <c r="L341" s="405" t="s">
        <v>399</v>
      </c>
      <c r="M341" s="540">
        <f t="shared" si="3"/>
        <v>223</v>
      </c>
      <c r="N341" s="204"/>
      <c r="O341" s="204"/>
      <c r="P341" s="204"/>
      <c r="Q341" s="204"/>
      <c r="R341" s="204"/>
      <c r="S341" s="204"/>
      <c r="T341" s="204"/>
      <c r="U341" s="204"/>
      <c r="V341" s="204"/>
      <c r="W341" s="204"/>
      <c r="X341" s="204"/>
      <c r="Y341" s="204"/>
      <c r="Z341" s="204"/>
    </row>
    <row r="342" ht="12.75" customHeight="1">
      <c r="A342" s="436">
        <v>34118.0</v>
      </c>
      <c r="B342" s="437" t="s">
        <v>7911</v>
      </c>
      <c r="C342" s="437">
        <v>2017.0</v>
      </c>
      <c r="D342" s="511">
        <v>42956.0</v>
      </c>
      <c r="E342" s="439" t="s">
        <v>7912</v>
      </c>
      <c r="F342" s="408" t="s">
        <v>1365</v>
      </c>
      <c r="G342" s="439" t="s">
        <v>712</v>
      </c>
      <c r="H342" s="408" t="s">
        <v>66</v>
      </c>
      <c r="I342" s="511">
        <v>43396.0</v>
      </c>
      <c r="J342" s="439">
        <v>10.0</v>
      </c>
      <c r="K342" s="587" t="s">
        <v>322</v>
      </c>
      <c r="L342" s="408" t="s">
        <v>395</v>
      </c>
      <c r="M342" s="541">
        <f t="shared" si="3"/>
        <v>440</v>
      </c>
      <c r="N342" s="204"/>
      <c r="O342" s="204"/>
      <c r="P342" s="204"/>
      <c r="Q342" s="204"/>
      <c r="R342" s="204"/>
      <c r="S342" s="204"/>
      <c r="T342" s="204"/>
      <c r="U342" s="204"/>
      <c r="V342" s="204"/>
      <c r="W342" s="204"/>
      <c r="X342" s="204"/>
      <c r="Y342" s="204"/>
      <c r="Z342" s="204"/>
    </row>
    <row r="343" ht="12.75" customHeight="1">
      <c r="A343" s="430">
        <v>34218.0</v>
      </c>
      <c r="B343" s="431" t="s">
        <v>7913</v>
      </c>
      <c r="C343" s="431">
        <v>2010.0</v>
      </c>
      <c r="D343" s="508">
        <v>40337.0</v>
      </c>
      <c r="E343" s="433" t="s">
        <v>7914</v>
      </c>
      <c r="F343" s="405" t="s">
        <v>7915</v>
      </c>
      <c r="G343" s="433" t="s">
        <v>712</v>
      </c>
      <c r="H343" s="405" t="s">
        <v>1156</v>
      </c>
      <c r="I343" s="508">
        <v>43398.0</v>
      </c>
      <c r="J343" s="433">
        <v>10.0</v>
      </c>
      <c r="K343" s="588" t="s">
        <v>293</v>
      </c>
      <c r="L343" s="405" t="s">
        <v>390</v>
      </c>
      <c r="M343" s="540">
        <f t="shared" si="3"/>
        <v>3061</v>
      </c>
      <c r="N343" s="204"/>
      <c r="O343" s="204"/>
      <c r="P343" s="204"/>
      <c r="Q343" s="204"/>
      <c r="R343" s="204"/>
      <c r="S343" s="204"/>
      <c r="T343" s="204"/>
      <c r="U343" s="204"/>
      <c r="V343" s="204"/>
      <c r="W343" s="204"/>
      <c r="X343" s="204"/>
      <c r="Y343" s="204"/>
      <c r="Z343" s="204"/>
    </row>
    <row r="344" ht="12.75" customHeight="1">
      <c r="A344" s="436">
        <v>34318.0</v>
      </c>
      <c r="B344" s="437" t="s">
        <v>7916</v>
      </c>
      <c r="C344" s="437">
        <v>2016.0</v>
      </c>
      <c r="D344" s="511">
        <v>42576.0</v>
      </c>
      <c r="E344" s="439" t="s">
        <v>7917</v>
      </c>
      <c r="F344" s="408" t="s">
        <v>873</v>
      </c>
      <c r="G344" s="439" t="s">
        <v>712</v>
      </c>
      <c r="H344" s="408" t="s">
        <v>7175</v>
      </c>
      <c r="I344" s="511">
        <v>43398.0</v>
      </c>
      <c r="J344" s="439">
        <v>10.0</v>
      </c>
      <c r="K344" s="594" t="s">
        <v>344</v>
      </c>
      <c r="L344" s="408" t="s">
        <v>390</v>
      </c>
      <c r="M344" s="541">
        <f t="shared" si="3"/>
        <v>822</v>
      </c>
      <c r="N344" s="204"/>
      <c r="O344" s="204"/>
      <c r="P344" s="204"/>
      <c r="Q344" s="204"/>
      <c r="R344" s="204"/>
      <c r="S344" s="204"/>
      <c r="T344" s="204"/>
      <c r="U344" s="204"/>
      <c r="V344" s="204"/>
      <c r="W344" s="204"/>
      <c r="X344" s="204"/>
      <c r="Y344" s="204"/>
      <c r="Z344" s="204"/>
    </row>
    <row r="345" ht="12.75" customHeight="1">
      <c r="A345" s="430">
        <v>34418.0</v>
      </c>
      <c r="B345" s="431" t="s">
        <v>7918</v>
      </c>
      <c r="C345" s="431">
        <v>2018.0</v>
      </c>
      <c r="D345" s="508">
        <v>43307.0</v>
      </c>
      <c r="E345" s="433" t="s">
        <v>7919</v>
      </c>
      <c r="F345" s="514" t="s">
        <v>7920</v>
      </c>
      <c r="G345" s="433" t="s">
        <v>729</v>
      </c>
      <c r="H345" s="405" t="s">
        <v>2235</v>
      </c>
      <c r="I345" s="508">
        <v>43403.0</v>
      </c>
      <c r="J345" s="433">
        <v>10.0</v>
      </c>
      <c r="K345" s="594" t="s">
        <v>7266</v>
      </c>
      <c r="L345" s="405" t="s">
        <v>399</v>
      </c>
      <c r="M345" s="540">
        <f t="shared" si="3"/>
        <v>96</v>
      </c>
      <c r="N345" s="204"/>
      <c r="O345" s="204"/>
      <c r="P345" s="204"/>
      <c r="Q345" s="204"/>
      <c r="R345" s="204"/>
      <c r="S345" s="204"/>
      <c r="T345" s="204"/>
      <c r="U345" s="204"/>
      <c r="V345" s="204"/>
      <c r="W345" s="204"/>
      <c r="X345" s="204"/>
      <c r="Y345" s="204"/>
      <c r="Z345" s="204"/>
    </row>
    <row r="346" ht="12.75" customHeight="1">
      <c r="A346" s="436">
        <v>34518.0</v>
      </c>
      <c r="B346" s="437" t="s">
        <v>7921</v>
      </c>
      <c r="C346" s="437">
        <v>2018.0</v>
      </c>
      <c r="D346" s="511">
        <v>43285.0</v>
      </c>
      <c r="E346" s="439" t="s">
        <v>7922</v>
      </c>
      <c r="F346" s="516" t="s">
        <v>4008</v>
      </c>
      <c r="G346" s="439" t="s">
        <v>725</v>
      </c>
      <c r="H346" s="408" t="s">
        <v>4161</v>
      </c>
      <c r="I346" s="511">
        <v>43405.0</v>
      </c>
      <c r="J346" s="439">
        <v>11.0</v>
      </c>
      <c r="K346" s="594" t="s">
        <v>344</v>
      </c>
      <c r="L346" s="408" t="s">
        <v>399</v>
      </c>
      <c r="M346" s="541">
        <f t="shared" si="3"/>
        <v>120</v>
      </c>
      <c r="N346" s="204"/>
      <c r="O346" s="204"/>
      <c r="P346" s="204"/>
      <c r="Q346" s="204"/>
      <c r="R346" s="204"/>
      <c r="S346" s="204"/>
      <c r="T346" s="204"/>
      <c r="U346" s="204"/>
      <c r="V346" s="204"/>
      <c r="W346" s="204"/>
      <c r="X346" s="204"/>
      <c r="Y346" s="204"/>
      <c r="Z346" s="204"/>
    </row>
    <row r="347" ht="12.75" customHeight="1">
      <c r="A347" s="430">
        <v>34618.0</v>
      </c>
      <c r="B347" s="431" t="s">
        <v>7923</v>
      </c>
      <c r="C347" s="431">
        <v>2011.0</v>
      </c>
      <c r="D347" s="508">
        <v>40634.0</v>
      </c>
      <c r="E347" s="433" t="s">
        <v>7924</v>
      </c>
      <c r="F347" s="405" t="s">
        <v>7925</v>
      </c>
      <c r="G347" s="433" t="s">
        <v>806</v>
      </c>
      <c r="H347" s="405" t="s">
        <v>158</v>
      </c>
      <c r="I347" s="508">
        <v>43412.0</v>
      </c>
      <c r="J347" s="433">
        <v>11.0</v>
      </c>
      <c r="K347" s="589" t="s">
        <v>309</v>
      </c>
      <c r="L347" s="405" t="s">
        <v>386</v>
      </c>
      <c r="M347" s="540">
        <f t="shared" si="3"/>
        <v>2778</v>
      </c>
      <c r="N347" s="204"/>
      <c r="O347" s="204"/>
      <c r="P347" s="204"/>
      <c r="Q347" s="204"/>
      <c r="R347" s="204"/>
      <c r="S347" s="204"/>
      <c r="T347" s="204"/>
      <c r="U347" s="204"/>
      <c r="V347" s="204"/>
      <c r="W347" s="204"/>
      <c r="X347" s="204"/>
      <c r="Y347" s="204"/>
      <c r="Z347" s="204"/>
    </row>
    <row r="348" ht="12.75" customHeight="1">
      <c r="A348" s="436">
        <v>34718.0</v>
      </c>
      <c r="B348" s="437" t="s">
        <v>7926</v>
      </c>
      <c r="C348" s="437">
        <v>2011.0</v>
      </c>
      <c r="D348" s="511">
        <v>40634.0</v>
      </c>
      <c r="E348" s="439" t="s">
        <v>7927</v>
      </c>
      <c r="F348" s="408" t="s">
        <v>7925</v>
      </c>
      <c r="G348" s="439" t="s">
        <v>806</v>
      </c>
      <c r="H348" s="408" t="s">
        <v>158</v>
      </c>
      <c r="I348" s="511">
        <v>43412.0</v>
      </c>
      <c r="J348" s="439">
        <v>11.0</v>
      </c>
      <c r="K348" s="589" t="s">
        <v>309</v>
      </c>
      <c r="L348" s="408" t="s">
        <v>386</v>
      </c>
      <c r="M348" s="541">
        <f t="shared" si="3"/>
        <v>2778</v>
      </c>
      <c r="N348" s="204"/>
      <c r="O348" s="204"/>
      <c r="P348" s="204"/>
      <c r="Q348" s="204"/>
      <c r="R348" s="204"/>
      <c r="S348" s="204"/>
      <c r="T348" s="204"/>
      <c r="U348" s="204"/>
      <c r="V348" s="204"/>
      <c r="W348" s="204"/>
      <c r="X348" s="204"/>
      <c r="Y348" s="204"/>
      <c r="Z348" s="204"/>
    </row>
    <row r="349" ht="12.75" customHeight="1">
      <c r="A349" s="430">
        <v>34818.0</v>
      </c>
      <c r="B349" s="431" t="s">
        <v>7928</v>
      </c>
      <c r="C349" s="431">
        <v>2010.0</v>
      </c>
      <c r="D349" s="508">
        <v>40462.0</v>
      </c>
      <c r="E349" s="433" t="s">
        <v>7929</v>
      </c>
      <c r="F349" s="405" t="s">
        <v>7865</v>
      </c>
      <c r="G349" s="433" t="s">
        <v>712</v>
      </c>
      <c r="H349" s="405" t="s">
        <v>1156</v>
      </c>
      <c r="I349" s="508">
        <v>43413.0</v>
      </c>
      <c r="J349" s="433">
        <v>11.0</v>
      </c>
      <c r="K349" s="588" t="s">
        <v>293</v>
      </c>
      <c r="L349" s="405" t="s">
        <v>395</v>
      </c>
      <c r="M349" s="540">
        <f t="shared" si="3"/>
        <v>2951</v>
      </c>
      <c r="N349" s="204"/>
      <c r="O349" s="204"/>
      <c r="P349" s="204"/>
      <c r="Q349" s="204"/>
      <c r="R349" s="204"/>
      <c r="S349" s="204"/>
      <c r="T349" s="204"/>
      <c r="U349" s="204"/>
      <c r="V349" s="204"/>
      <c r="W349" s="204"/>
      <c r="X349" s="204"/>
      <c r="Y349" s="204"/>
      <c r="Z349" s="204"/>
    </row>
    <row r="350" ht="12.75" customHeight="1">
      <c r="A350" s="436">
        <v>34918.0</v>
      </c>
      <c r="B350" s="437" t="s">
        <v>7930</v>
      </c>
      <c r="C350" s="437">
        <v>2009.0</v>
      </c>
      <c r="D350" s="511">
        <v>40091.0</v>
      </c>
      <c r="E350" s="439" t="s">
        <v>7931</v>
      </c>
      <c r="F350" s="408" t="s">
        <v>7932</v>
      </c>
      <c r="G350" s="439" t="s">
        <v>712</v>
      </c>
      <c r="H350" s="408" t="s">
        <v>5372</v>
      </c>
      <c r="I350" s="511">
        <v>43413.0</v>
      </c>
      <c r="J350" s="439">
        <v>11.0</v>
      </c>
      <c r="K350" s="594" t="s">
        <v>344</v>
      </c>
      <c r="L350" s="408" t="s">
        <v>390</v>
      </c>
      <c r="M350" s="541">
        <f t="shared" si="3"/>
        <v>3322</v>
      </c>
      <c r="N350" s="204"/>
      <c r="O350" s="204"/>
      <c r="P350" s="204"/>
      <c r="Q350" s="204"/>
      <c r="R350" s="204"/>
      <c r="S350" s="204"/>
      <c r="T350" s="204"/>
      <c r="U350" s="204"/>
      <c r="V350" s="204"/>
      <c r="W350" s="204"/>
      <c r="X350" s="204"/>
      <c r="Y350" s="204"/>
      <c r="Z350" s="204"/>
    </row>
    <row r="351" ht="12.75" customHeight="1">
      <c r="A351" s="430">
        <v>35018.0</v>
      </c>
      <c r="B351" s="431" t="s">
        <v>7933</v>
      </c>
      <c r="C351" s="431">
        <v>2012.0</v>
      </c>
      <c r="D351" s="508">
        <v>40966.0</v>
      </c>
      <c r="E351" s="433" t="s">
        <v>7934</v>
      </c>
      <c r="F351" s="405" t="s">
        <v>31</v>
      </c>
      <c r="G351" s="433" t="s">
        <v>712</v>
      </c>
      <c r="H351" s="405" t="s">
        <v>5372</v>
      </c>
      <c r="I351" s="508">
        <v>43413.0</v>
      </c>
      <c r="J351" s="433">
        <v>11.0</v>
      </c>
      <c r="K351" s="589" t="s">
        <v>309</v>
      </c>
      <c r="L351" s="405" t="s">
        <v>395</v>
      </c>
      <c r="M351" s="540">
        <f t="shared" si="3"/>
        <v>2447</v>
      </c>
      <c r="N351" s="204"/>
      <c r="O351" s="204"/>
      <c r="P351" s="204"/>
      <c r="Q351" s="204"/>
      <c r="R351" s="204"/>
      <c r="S351" s="204"/>
      <c r="T351" s="204"/>
      <c r="U351" s="204"/>
      <c r="V351" s="204"/>
      <c r="W351" s="204"/>
      <c r="X351" s="204"/>
      <c r="Y351" s="204"/>
      <c r="Z351" s="204"/>
    </row>
    <row r="352" ht="12.75" customHeight="1">
      <c r="A352" s="436">
        <v>35118.0</v>
      </c>
      <c r="B352" s="437" t="s">
        <v>7935</v>
      </c>
      <c r="C352" s="437">
        <v>2014.0</v>
      </c>
      <c r="D352" s="511">
        <v>41732.0</v>
      </c>
      <c r="E352" s="439" t="s">
        <v>7936</v>
      </c>
      <c r="F352" s="408" t="s">
        <v>7937</v>
      </c>
      <c r="G352" s="439" t="s">
        <v>712</v>
      </c>
      <c r="H352" s="408" t="s">
        <v>4739</v>
      </c>
      <c r="I352" s="511">
        <v>43414.0</v>
      </c>
      <c r="J352" s="439">
        <v>11.0</v>
      </c>
      <c r="K352" s="589" t="s">
        <v>309</v>
      </c>
      <c r="L352" s="408" t="s">
        <v>390</v>
      </c>
      <c r="M352" s="541">
        <f t="shared" si="3"/>
        <v>1682</v>
      </c>
      <c r="N352" s="204"/>
      <c r="O352" s="204"/>
      <c r="P352" s="204"/>
      <c r="Q352" s="204"/>
      <c r="R352" s="204"/>
      <c r="S352" s="204"/>
      <c r="T352" s="204"/>
      <c r="U352" s="204"/>
      <c r="V352" s="204"/>
      <c r="W352" s="204"/>
      <c r="X352" s="204"/>
      <c r="Y352" s="204"/>
      <c r="Z352" s="204"/>
    </row>
    <row r="353" ht="12.75" customHeight="1">
      <c r="A353" s="430">
        <v>35218.0</v>
      </c>
      <c r="B353" s="431" t="s">
        <v>7938</v>
      </c>
      <c r="C353" s="431">
        <v>2011.0</v>
      </c>
      <c r="D353" s="508">
        <v>40644.0</v>
      </c>
      <c r="E353" s="433" t="s">
        <v>7939</v>
      </c>
      <c r="F353" s="405" t="s">
        <v>134</v>
      </c>
      <c r="G353" s="433" t="s">
        <v>17</v>
      </c>
      <c r="H353" s="405" t="s">
        <v>45</v>
      </c>
      <c r="I353" s="508">
        <v>43418.0</v>
      </c>
      <c r="J353" s="433">
        <v>11.0</v>
      </c>
      <c r="K353" s="589" t="s">
        <v>309</v>
      </c>
      <c r="L353" s="405" t="s">
        <v>395</v>
      </c>
      <c r="M353" s="540">
        <f t="shared" si="3"/>
        <v>2774</v>
      </c>
      <c r="N353" s="204"/>
      <c r="O353" s="204"/>
      <c r="P353" s="204"/>
      <c r="Q353" s="204"/>
      <c r="R353" s="204"/>
      <c r="S353" s="204"/>
      <c r="T353" s="204"/>
      <c r="U353" s="204"/>
      <c r="V353" s="204"/>
      <c r="W353" s="204"/>
      <c r="X353" s="204"/>
      <c r="Y353" s="204"/>
      <c r="Z353" s="204"/>
    </row>
    <row r="354" ht="12.75" customHeight="1">
      <c r="A354" s="436">
        <v>35318.0</v>
      </c>
      <c r="B354" s="437" t="s">
        <v>7940</v>
      </c>
      <c r="C354" s="437">
        <v>2018.0</v>
      </c>
      <c r="D354" s="511">
        <v>43276.0</v>
      </c>
      <c r="E354" s="439" t="s">
        <v>7941</v>
      </c>
      <c r="F354" s="408" t="s">
        <v>723</v>
      </c>
      <c r="G354" s="439" t="s">
        <v>17</v>
      </c>
      <c r="H354" s="408" t="s">
        <v>7034</v>
      </c>
      <c r="I354" s="511">
        <v>43418.0</v>
      </c>
      <c r="J354" s="439">
        <v>11.0</v>
      </c>
      <c r="K354" s="589" t="s">
        <v>309</v>
      </c>
      <c r="L354" s="408" t="s">
        <v>390</v>
      </c>
      <c r="M354" s="541">
        <f t="shared" si="3"/>
        <v>142</v>
      </c>
      <c r="N354" s="204"/>
      <c r="O354" s="204"/>
      <c r="P354" s="204"/>
      <c r="Q354" s="204"/>
      <c r="R354" s="204"/>
      <c r="S354" s="204"/>
      <c r="T354" s="204"/>
      <c r="U354" s="204"/>
      <c r="V354" s="204"/>
      <c r="W354" s="204"/>
      <c r="X354" s="204"/>
      <c r="Y354" s="204"/>
      <c r="Z354" s="204"/>
    </row>
    <row r="355" ht="12.75" customHeight="1">
      <c r="A355" s="430">
        <v>35418.0</v>
      </c>
      <c r="B355" s="431" t="s">
        <v>7942</v>
      </c>
      <c r="C355" s="431">
        <v>2015.0</v>
      </c>
      <c r="D355" s="508">
        <v>42361.0</v>
      </c>
      <c r="E355" s="433" t="s">
        <v>7943</v>
      </c>
      <c r="F355" s="405" t="s">
        <v>3933</v>
      </c>
      <c r="G355" s="433" t="s">
        <v>17</v>
      </c>
      <c r="H355" s="405" t="s">
        <v>7175</v>
      </c>
      <c r="I355" s="508">
        <v>43418.0</v>
      </c>
      <c r="J355" s="433">
        <v>11.0</v>
      </c>
      <c r="K355" s="587" t="s">
        <v>322</v>
      </c>
      <c r="L355" s="405" t="s">
        <v>390</v>
      </c>
      <c r="M355" s="540">
        <f t="shared" si="3"/>
        <v>1057</v>
      </c>
      <c r="N355" s="204"/>
      <c r="O355" s="204"/>
      <c r="P355" s="204"/>
      <c r="Q355" s="204"/>
      <c r="R355" s="204"/>
      <c r="S355" s="204"/>
      <c r="T355" s="204"/>
      <c r="U355" s="204"/>
      <c r="V355" s="204"/>
      <c r="W355" s="204"/>
      <c r="X355" s="204"/>
      <c r="Y355" s="204"/>
      <c r="Z355" s="204"/>
    </row>
    <row r="356" ht="12.75" customHeight="1">
      <c r="A356" s="436">
        <v>35518.0</v>
      </c>
      <c r="B356" s="437" t="s">
        <v>7944</v>
      </c>
      <c r="C356" s="437">
        <v>2018.0</v>
      </c>
      <c r="D356" s="511">
        <v>43241.0</v>
      </c>
      <c r="E356" s="439" t="s">
        <v>7945</v>
      </c>
      <c r="F356" s="408" t="s">
        <v>865</v>
      </c>
      <c r="G356" s="439" t="s">
        <v>17</v>
      </c>
      <c r="H356" s="408" t="s">
        <v>50</v>
      </c>
      <c r="I356" s="511">
        <v>43418.0</v>
      </c>
      <c r="J356" s="439">
        <v>11.0</v>
      </c>
      <c r="K356" s="587" t="s">
        <v>322</v>
      </c>
      <c r="L356" s="408" t="s">
        <v>390</v>
      </c>
      <c r="M356" s="541">
        <f t="shared" si="3"/>
        <v>177</v>
      </c>
      <c r="N356" s="204"/>
      <c r="O356" s="204"/>
      <c r="P356" s="204"/>
      <c r="Q356" s="204"/>
      <c r="R356" s="204"/>
      <c r="S356" s="204"/>
      <c r="T356" s="204"/>
      <c r="U356" s="204"/>
      <c r="V356" s="204"/>
      <c r="W356" s="204"/>
      <c r="X356" s="204"/>
      <c r="Y356" s="204"/>
      <c r="Z356" s="204"/>
    </row>
    <row r="357" ht="12.75" customHeight="1">
      <c r="A357" s="430">
        <v>35618.0</v>
      </c>
      <c r="B357" s="431" t="s">
        <v>7946</v>
      </c>
      <c r="C357" s="431">
        <v>2014.0</v>
      </c>
      <c r="D357" s="508">
        <v>41806.0</v>
      </c>
      <c r="E357" s="433" t="s">
        <v>7947</v>
      </c>
      <c r="F357" s="405" t="s">
        <v>31</v>
      </c>
      <c r="G357" s="433" t="s">
        <v>17</v>
      </c>
      <c r="H357" s="405" t="s">
        <v>50</v>
      </c>
      <c r="I357" s="508">
        <v>43418.0</v>
      </c>
      <c r="J357" s="433">
        <v>11.0</v>
      </c>
      <c r="K357" s="589" t="s">
        <v>309</v>
      </c>
      <c r="L357" s="405" t="s">
        <v>395</v>
      </c>
      <c r="M357" s="540">
        <f t="shared" si="3"/>
        <v>1612</v>
      </c>
      <c r="N357" s="204"/>
      <c r="O357" s="204"/>
      <c r="P357" s="204"/>
      <c r="Q357" s="204"/>
      <c r="R357" s="204"/>
      <c r="S357" s="204"/>
      <c r="T357" s="204"/>
      <c r="U357" s="204"/>
      <c r="V357" s="204"/>
      <c r="W357" s="204"/>
      <c r="X357" s="204"/>
      <c r="Y357" s="204"/>
      <c r="Z357" s="204"/>
    </row>
    <row r="358" ht="12.75" customHeight="1">
      <c r="A358" s="436">
        <v>35718.0</v>
      </c>
      <c r="B358" s="437" t="s">
        <v>7948</v>
      </c>
      <c r="C358" s="437">
        <v>2013.0</v>
      </c>
      <c r="D358" s="511">
        <v>41304.0</v>
      </c>
      <c r="E358" s="439" t="s">
        <v>7949</v>
      </c>
      <c r="F358" s="408" t="s">
        <v>4918</v>
      </c>
      <c r="G358" s="439" t="s">
        <v>17</v>
      </c>
      <c r="H358" s="408" t="s">
        <v>7389</v>
      </c>
      <c r="I358" s="511">
        <v>43418.0</v>
      </c>
      <c r="J358" s="439">
        <v>11.0</v>
      </c>
      <c r="K358" s="587" t="s">
        <v>322</v>
      </c>
      <c r="L358" s="408" t="s">
        <v>395</v>
      </c>
      <c r="M358" s="541">
        <f t="shared" si="3"/>
        <v>2114</v>
      </c>
      <c r="N358" s="204"/>
      <c r="O358" s="204"/>
      <c r="P358" s="204"/>
      <c r="Q358" s="204"/>
      <c r="R358" s="204"/>
      <c r="S358" s="204"/>
      <c r="T358" s="204"/>
      <c r="U358" s="204"/>
      <c r="V358" s="204"/>
      <c r="W358" s="204"/>
      <c r="X358" s="204"/>
      <c r="Y358" s="204"/>
      <c r="Z358" s="204"/>
    </row>
    <row r="359" ht="12.75" customHeight="1">
      <c r="A359" s="430">
        <v>35818.0</v>
      </c>
      <c r="B359" s="431" t="s">
        <v>7950</v>
      </c>
      <c r="C359" s="431">
        <v>2010.0</v>
      </c>
      <c r="D359" s="508">
        <v>40322.0</v>
      </c>
      <c r="E359" s="433" t="s">
        <v>7951</v>
      </c>
      <c r="F359" s="405" t="s">
        <v>353</v>
      </c>
      <c r="G359" s="433" t="s">
        <v>17</v>
      </c>
      <c r="H359" s="405" t="s">
        <v>153</v>
      </c>
      <c r="I359" s="508">
        <v>43418.0</v>
      </c>
      <c r="J359" s="433">
        <v>11.0</v>
      </c>
      <c r="K359" s="587" t="s">
        <v>322</v>
      </c>
      <c r="L359" s="405" t="s">
        <v>390</v>
      </c>
      <c r="M359" s="540">
        <f t="shared" si="3"/>
        <v>3096</v>
      </c>
      <c r="N359" s="204"/>
      <c r="O359" s="204"/>
      <c r="P359" s="204"/>
      <c r="Q359" s="204"/>
      <c r="R359" s="204"/>
      <c r="S359" s="204"/>
      <c r="T359" s="204"/>
      <c r="U359" s="204"/>
      <c r="V359" s="204"/>
      <c r="W359" s="204"/>
      <c r="X359" s="204"/>
      <c r="Y359" s="204"/>
      <c r="Z359" s="204"/>
    </row>
    <row r="360" ht="12.75" customHeight="1">
      <c r="A360" s="436">
        <v>35918.0</v>
      </c>
      <c r="B360" s="437" t="s">
        <v>7952</v>
      </c>
      <c r="C360" s="437">
        <v>2017.0</v>
      </c>
      <c r="D360" s="511">
        <v>43039.0</v>
      </c>
      <c r="E360" s="439" t="s">
        <v>7953</v>
      </c>
      <c r="F360" s="408" t="s">
        <v>178</v>
      </c>
      <c r="G360" s="439" t="s">
        <v>17</v>
      </c>
      <c r="H360" s="408" t="s">
        <v>7175</v>
      </c>
      <c r="I360" s="511">
        <v>43418.0</v>
      </c>
      <c r="J360" s="439">
        <v>11.0</v>
      </c>
      <c r="K360" s="587" t="s">
        <v>322</v>
      </c>
      <c r="L360" s="408" t="s">
        <v>390</v>
      </c>
      <c r="M360" s="541">
        <f t="shared" si="3"/>
        <v>379</v>
      </c>
      <c r="N360" s="204"/>
      <c r="O360" s="204"/>
      <c r="P360" s="204"/>
      <c r="Q360" s="204"/>
      <c r="R360" s="204"/>
      <c r="S360" s="204"/>
      <c r="T360" s="204"/>
      <c r="U360" s="204"/>
      <c r="V360" s="204"/>
      <c r="W360" s="204"/>
      <c r="X360" s="204"/>
      <c r="Y360" s="204"/>
      <c r="Z360" s="204"/>
    </row>
    <row r="361" ht="12.75" customHeight="1">
      <c r="A361" s="430">
        <v>36018.0</v>
      </c>
      <c r="B361" s="431" t="s">
        <v>7954</v>
      </c>
      <c r="C361" s="431">
        <v>2012.0</v>
      </c>
      <c r="D361" s="508">
        <v>41176.0</v>
      </c>
      <c r="E361" s="433" t="s">
        <v>7955</v>
      </c>
      <c r="F361" s="405" t="s">
        <v>1076</v>
      </c>
      <c r="G361" s="433" t="s">
        <v>712</v>
      </c>
      <c r="H361" s="405" t="s">
        <v>4501</v>
      </c>
      <c r="I361" s="508">
        <v>43423.0</v>
      </c>
      <c r="J361" s="433">
        <v>11.0</v>
      </c>
      <c r="K361" s="588" t="s">
        <v>293</v>
      </c>
      <c r="L361" s="405" t="s">
        <v>390</v>
      </c>
      <c r="M361" s="540">
        <f t="shared" si="3"/>
        <v>2247</v>
      </c>
      <c r="N361" s="204"/>
      <c r="O361" s="204"/>
      <c r="P361" s="204"/>
      <c r="Q361" s="204"/>
      <c r="R361" s="204"/>
      <c r="S361" s="204"/>
      <c r="T361" s="204"/>
      <c r="U361" s="204"/>
      <c r="V361" s="204"/>
      <c r="W361" s="204"/>
      <c r="X361" s="204"/>
      <c r="Y361" s="204"/>
      <c r="Z361" s="204"/>
    </row>
    <row r="362" ht="12.75" customHeight="1">
      <c r="A362" s="436">
        <v>36118.0</v>
      </c>
      <c r="B362" s="437" t="s">
        <v>7956</v>
      </c>
      <c r="C362" s="437">
        <v>2018.0</v>
      </c>
      <c r="D362" s="511">
        <v>43230.0</v>
      </c>
      <c r="E362" s="439" t="s">
        <v>7957</v>
      </c>
      <c r="F362" s="516" t="s">
        <v>4086</v>
      </c>
      <c r="G362" s="439" t="s">
        <v>725</v>
      </c>
      <c r="H362" s="408" t="s">
        <v>4161</v>
      </c>
      <c r="I362" s="511">
        <v>43424.0</v>
      </c>
      <c r="J362" s="439">
        <v>11.0</v>
      </c>
      <c r="K362" s="594" t="s">
        <v>344</v>
      </c>
      <c r="L362" s="408" t="s">
        <v>399</v>
      </c>
      <c r="M362" s="541">
        <f t="shared" si="3"/>
        <v>194</v>
      </c>
      <c r="N362" s="204"/>
      <c r="O362" s="204"/>
      <c r="P362" s="204"/>
      <c r="Q362" s="204"/>
      <c r="R362" s="204"/>
      <c r="S362" s="204"/>
      <c r="T362" s="204"/>
      <c r="U362" s="204"/>
      <c r="V362" s="204"/>
      <c r="W362" s="204"/>
      <c r="X362" s="204"/>
      <c r="Y362" s="204"/>
      <c r="Z362" s="204"/>
    </row>
    <row r="363" ht="12.75" customHeight="1">
      <c r="A363" s="430">
        <v>36218.0</v>
      </c>
      <c r="B363" s="431" t="s">
        <v>7958</v>
      </c>
      <c r="C363" s="431">
        <v>2015.0</v>
      </c>
      <c r="D363" s="508">
        <v>42268.0</v>
      </c>
      <c r="E363" s="433" t="s">
        <v>7959</v>
      </c>
      <c r="F363" s="405" t="s">
        <v>429</v>
      </c>
      <c r="G363" s="433" t="s">
        <v>712</v>
      </c>
      <c r="H363" s="405" t="s">
        <v>7138</v>
      </c>
      <c r="I363" s="508">
        <v>43425.0</v>
      </c>
      <c r="J363" s="433">
        <v>11.0</v>
      </c>
      <c r="K363" s="587" t="s">
        <v>322</v>
      </c>
      <c r="L363" s="405" t="s">
        <v>390</v>
      </c>
      <c r="M363" s="540">
        <f t="shared" si="3"/>
        <v>1157</v>
      </c>
      <c r="N363" s="204"/>
      <c r="O363" s="204"/>
      <c r="P363" s="204"/>
      <c r="Q363" s="204"/>
      <c r="R363" s="204"/>
      <c r="S363" s="204"/>
      <c r="T363" s="204"/>
      <c r="U363" s="204"/>
      <c r="V363" s="204"/>
      <c r="W363" s="204"/>
      <c r="X363" s="204"/>
      <c r="Y363" s="204"/>
      <c r="Z363" s="204"/>
    </row>
    <row r="364" ht="12.75" customHeight="1">
      <c r="A364" s="436">
        <v>36318.0</v>
      </c>
      <c r="B364" s="437" t="s">
        <v>7960</v>
      </c>
      <c r="C364" s="437">
        <v>2010.0</v>
      </c>
      <c r="D364" s="511">
        <v>40277.0</v>
      </c>
      <c r="E364" s="439" t="s">
        <v>7961</v>
      </c>
      <c r="F364" s="408" t="s">
        <v>1569</v>
      </c>
      <c r="G364" s="439" t="s">
        <v>712</v>
      </c>
      <c r="H364" s="408" t="s">
        <v>7199</v>
      </c>
      <c r="I364" s="511">
        <v>43427.0</v>
      </c>
      <c r="J364" s="439">
        <v>11.0</v>
      </c>
      <c r="K364" s="587" t="s">
        <v>322</v>
      </c>
      <c r="L364" s="408" t="s">
        <v>390</v>
      </c>
      <c r="M364" s="541">
        <f t="shared" si="3"/>
        <v>3150</v>
      </c>
      <c r="N364" s="204"/>
      <c r="O364" s="204"/>
      <c r="P364" s="204"/>
      <c r="Q364" s="204"/>
      <c r="R364" s="204"/>
      <c r="S364" s="204"/>
      <c r="T364" s="204"/>
      <c r="U364" s="204"/>
      <c r="V364" s="204"/>
      <c r="W364" s="204"/>
      <c r="X364" s="204"/>
      <c r="Y364" s="204"/>
      <c r="Z364" s="204"/>
    </row>
    <row r="365" ht="12.75" customHeight="1">
      <c r="A365" s="430">
        <v>36418.0</v>
      </c>
      <c r="B365" s="431" t="s">
        <v>7962</v>
      </c>
      <c r="C365" s="431">
        <v>2017.0</v>
      </c>
      <c r="D365" s="508">
        <v>42984.0</v>
      </c>
      <c r="E365" s="433" t="s">
        <v>7963</v>
      </c>
      <c r="F365" s="405" t="s">
        <v>1365</v>
      </c>
      <c r="G365" s="433" t="s">
        <v>712</v>
      </c>
      <c r="H365" s="405" t="s">
        <v>66</v>
      </c>
      <c r="I365" s="508">
        <v>43427.0</v>
      </c>
      <c r="J365" s="433">
        <v>11.0</v>
      </c>
      <c r="K365" s="587" t="s">
        <v>322</v>
      </c>
      <c r="L365" s="405" t="s">
        <v>395</v>
      </c>
      <c r="M365" s="540">
        <f t="shared" si="3"/>
        <v>443</v>
      </c>
      <c r="N365" s="204"/>
      <c r="O365" s="204"/>
      <c r="P365" s="204"/>
      <c r="Q365" s="204"/>
      <c r="R365" s="204"/>
      <c r="S365" s="204"/>
      <c r="T365" s="204"/>
      <c r="U365" s="204"/>
      <c r="V365" s="204"/>
      <c r="W365" s="204"/>
      <c r="X365" s="204"/>
      <c r="Y365" s="204"/>
      <c r="Z365" s="204"/>
    </row>
    <row r="366" ht="12.75" customHeight="1">
      <c r="A366" s="436">
        <v>36518.0</v>
      </c>
      <c r="B366" s="437" t="s">
        <v>7964</v>
      </c>
      <c r="C366" s="437">
        <v>2013.0</v>
      </c>
      <c r="D366" s="511">
        <v>41414.0</v>
      </c>
      <c r="E366" s="439" t="s">
        <v>7965</v>
      </c>
      <c r="F366" s="408" t="s">
        <v>1365</v>
      </c>
      <c r="G366" s="439" t="s">
        <v>712</v>
      </c>
      <c r="H366" s="408" t="s">
        <v>7389</v>
      </c>
      <c r="I366" s="511">
        <v>43427.0</v>
      </c>
      <c r="J366" s="439">
        <v>11.0</v>
      </c>
      <c r="K366" s="587" t="s">
        <v>322</v>
      </c>
      <c r="L366" s="408" t="s">
        <v>395</v>
      </c>
      <c r="M366" s="541">
        <f t="shared" si="3"/>
        <v>2013</v>
      </c>
      <c r="N366" s="204"/>
      <c r="O366" s="204"/>
      <c r="P366" s="204"/>
      <c r="Q366" s="204"/>
      <c r="R366" s="204"/>
      <c r="S366" s="204"/>
      <c r="T366" s="204"/>
      <c r="U366" s="204"/>
      <c r="V366" s="204"/>
      <c r="W366" s="204"/>
      <c r="X366" s="204"/>
      <c r="Y366" s="204"/>
      <c r="Z366" s="204"/>
    </row>
    <row r="367" ht="12.75" customHeight="1">
      <c r="A367" s="430">
        <v>36618.0</v>
      </c>
      <c r="B367" s="431" t="s">
        <v>7966</v>
      </c>
      <c r="C367" s="431">
        <v>2012.0</v>
      </c>
      <c r="D367" s="508">
        <v>41110.0</v>
      </c>
      <c r="E367" s="433" t="s">
        <v>7967</v>
      </c>
      <c r="F367" s="405" t="s">
        <v>1365</v>
      </c>
      <c r="G367" s="433" t="s">
        <v>712</v>
      </c>
      <c r="H367" s="405" t="s">
        <v>7199</v>
      </c>
      <c r="I367" s="508">
        <v>43427.0</v>
      </c>
      <c r="J367" s="433">
        <v>11.0</v>
      </c>
      <c r="K367" s="587" t="s">
        <v>322</v>
      </c>
      <c r="L367" s="405" t="s">
        <v>395</v>
      </c>
      <c r="M367" s="540">
        <f t="shared" si="3"/>
        <v>2317</v>
      </c>
      <c r="N367" s="204"/>
      <c r="O367" s="204"/>
      <c r="P367" s="204"/>
      <c r="Q367" s="204"/>
      <c r="R367" s="204"/>
      <c r="S367" s="204"/>
      <c r="T367" s="204"/>
      <c r="U367" s="204"/>
      <c r="V367" s="204"/>
      <c r="W367" s="204"/>
      <c r="X367" s="204"/>
      <c r="Y367" s="204"/>
      <c r="Z367" s="204"/>
    </row>
    <row r="368" ht="12.75" customHeight="1">
      <c r="A368" s="436">
        <v>36718.0</v>
      </c>
      <c r="B368" s="437" t="s">
        <v>7968</v>
      </c>
      <c r="C368" s="437">
        <v>2013.0</v>
      </c>
      <c r="D368" s="511">
        <v>41361.0</v>
      </c>
      <c r="E368" s="439" t="s">
        <v>7969</v>
      </c>
      <c r="F368" s="408" t="s">
        <v>711</v>
      </c>
      <c r="G368" s="439" t="s">
        <v>17</v>
      </c>
      <c r="H368" s="408" t="s">
        <v>7195</v>
      </c>
      <c r="I368" s="511">
        <v>43430.0</v>
      </c>
      <c r="J368" s="439">
        <v>11.0</v>
      </c>
      <c r="K368" s="594" t="s">
        <v>344</v>
      </c>
      <c r="L368" s="408" t="s">
        <v>390</v>
      </c>
      <c r="M368" s="541">
        <f t="shared" si="3"/>
        <v>2069</v>
      </c>
      <c r="N368" s="204"/>
      <c r="O368" s="204"/>
      <c r="P368" s="204"/>
      <c r="Q368" s="204"/>
      <c r="R368" s="204"/>
      <c r="S368" s="204"/>
      <c r="T368" s="204"/>
      <c r="U368" s="204"/>
      <c r="V368" s="204"/>
      <c r="W368" s="204"/>
      <c r="X368" s="204"/>
      <c r="Y368" s="204"/>
      <c r="Z368" s="204"/>
    </row>
    <row r="369" ht="12.75" customHeight="1">
      <c r="A369" s="430">
        <v>36818.0</v>
      </c>
      <c r="B369" s="431" t="s">
        <v>7970</v>
      </c>
      <c r="C369" s="431">
        <v>2011.0</v>
      </c>
      <c r="D369" s="508">
        <v>40695.0</v>
      </c>
      <c r="E369" s="433" t="s">
        <v>7971</v>
      </c>
      <c r="F369" s="405" t="s">
        <v>1365</v>
      </c>
      <c r="G369" s="433" t="s">
        <v>17</v>
      </c>
      <c r="H369" s="405" t="s">
        <v>7972</v>
      </c>
      <c r="I369" s="508">
        <v>43430.0</v>
      </c>
      <c r="J369" s="433">
        <v>11.0</v>
      </c>
      <c r="K369" s="588" t="s">
        <v>293</v>
      </c>
      <c r="L369" s="405" t="s">
        <v>395</v>
      </c>
      <c r="M369" s="540">
        <f t="shared" si="3"/>
        <v>2735</v>
      </c>
      <c r="N369" s="204"/>
      <c r="O369" s="204"/>
      <c r="P369" s="204"/>
      <c r="Q369" s="204"/>
      <c r="R369" s="204"/>
      <c r="S369" s="204"/>
      <c r="T369" s="204"/>
      <c r="U369" s="204"/>
      <c r="V369" s="204"/>
      <c r="W369" s="204"/>
      <c r="X369" s="204"/>
      <c r="Y369" s="204"/>
      <c r="Z369" s="204"/>
    </row>
    <row r="370" ht="12.75" customHeight="1">
      <c r="A370" s="436">
        <v>36918.0</v>
      </c>
      <c r="B370" s="437" t="s">
        <v>7973</v>
      </c>
      <c r="C370" s="437">
        <v>2012.0</v>
      </c>
      <c r="D370" s="511">
        <v>41243.0</v>
      </c>
      <c r="E370" s="439" t="s">
        <v>7974</v>
      </c>
      <c r="F370" s="408" t="s">
        <v>1365</v>
      </c>
      <c r="G370" s="439" t="s">
        <v>17</v>
      </c>
      <c r="H370" s="408" t="s">
        <v>7209</v>
      </c>
      <c r="I370" s="511">
        <v>43430.0</v>
      </c>
      <c r="J370" s="439">
        <v>11.0</v>
      </c>
      <c r="K370" s="588" t="s">
        <v>293</v>
      </c>
      <c r="L370" s="408" t="s">
        <v>395</v>
      </c>
      <c r="M370" s="541">
        <f t="shared" si="3"/>
        <v>2187</v>
      </c>
      <c r="N370" s="204"/>
      <c r="O370" s="204"/>
      <c r="P370" s="204"/>
      <c r="Q370" s="204"/>
      <c r="R370" s="204"/>
      <c r="S370" s="204"/>
      <c r="T370" s="204"/>
      <c r="U370" s="204"/>
      <c r="V370" s="204"/>
      <c r="W370" s="204"/>
      <c r="X370" s="204"/>
      <c r="Y370" s="204"/>
      <c r="Z370" s="204"/>
    </row>
    <row r="371" ht="12.75" customHeight="1">
      <c r="A371" s="430">
        <v>37018.0</v>
      </c>
      <c r="B371" s="431" t="s">
        <v>7975</v>
      </c>
      <c r="C371" s="431">
        <v>2011.0</v>
      </c>
      <c r="D371" s="508">
        <v>40661.0</v>
      </c>
      <c r="E371" s="433" t="s">
        <v>7976</v>
      </c>
      <c r="F371" s="405" t="s">
        <v>1365</v>
      </c>
      <c r="G371" s="433" t="s">
        <v>17</v>
      </c>
      <c r="H371" s="405" t="s">
        <v>380</v>
      </c>
      <c r="I371" s="508">
        <v>43430.0</v>
      </c>
      <c r="J371" s="433">
        <v>11.0</v>
      </c>
      <c r="K371" s="588" t="s">
        <v>293</v>
      </c>
      <c r="L371" s="405" t="s">
        <v>395</v>
      </c>
      <c r="M371" s="540">
        <f t="shared" si="3"/>
        <v>2769</v>
      </c>
      <c r="N371" s="204"/>
      <c r="O371" s="204"/>
      <c r="P371" s="204"/>
      <c r="Q371" s="204"/>
      <c r="R371" s="204"/>
      <c r="S371" s="204"/>
      <c r="T371" s="204"/>
      <c r="U371" s="204"/>
      <c r="V371" s="204"/>
      <c r="W371" s="204"/>
      <c r="X371" s="204"/>
      <c r="Y371" s="204"/>
      <c r="Z371" s="204"/>
    </row>
    <row r="372" ht="12.75" customHeight="1">
      <c r="A372" s="436">
        <v>37118.0</v>
      </c>
      <c r="B372" s="437" t="s">
        <v>7977</v>
      </c>
      <c r="C372" s="437">
        <v>2014.0</v>
      </c>
      <c r="D372" s="511">
        <v>41977.0</v>
      </c>
      <c r="E372" s="439" t="s">
        <v>7978</v>
      </c>
      <c r="F372" s="408" t="s">
        <v>186</v>
      </c>
      <c r="G372" s="439" t="s">
        <v>17</v>
      </c>
      <c r="H372" s="408" t="s">
        <v>153</v>
      </c>
      <c r="I372" s="511">
        <v>43430.0</v>
      </c>
      <c r="J372" s="439">
        <v>11.0</v>
      </c>
      <c r="K372" s="588" t="s">
        <v>293</v>
      </c>
      <c r="L372" s="408" t="s">
        <v>390</v>
      </c>
      <c r="M372" s="541">
        <f t="shared" si="3"/>
        <v>1453</v>
      </c>
      <c r="N372" s="204"/>
      <c r="O372" s="204"/>
      <c r="P372" s="204"/>
      <c r="Q372" s="204"/>
      <c r="R372" s="204"/>
      <c r="S372" s="204"/>
      <c r="T372" s="204"/>
      <c r="U372" s="204"/>
      <c r="V372" s="204"/>
      <c r="W372" s="204"/>
      <c r="X372" s="204"/>
      <c r="Y372" s="204"/>
      <c r="Z372" s="204"/>
    </row>
    <row r="373" ht="12.75" customHeight="1">
      <c r="A373" s="430">
        <v>37218.0</v>
      </c>
      <c r="B373" s="431" t="s">
        <v>7979</v>
      </c>
      <c r="C373" s="431">
        <v>2015.0</v>
      </c>
      <c r="D373" s="508">
        <v>42194.0</v>
      </c>
      <c r="E373" s="433" t="s">
        <v>7980</v>
      </c>
      <c r="F373" s="405" t="s">
        <v>417</v>
      </c>
      <c r="G373" s="433" t="s">
        <v>17</v>
      </c>
      <c r="H373" s="405" t="s">
        <v>66</v>
      </c>
      <c r="I373" s="508">
        <v>43430.0</v>
      </c>
      <c r="J373" s="433">
        <v>11.0</v>
      </c>
      <c r="K373" s="587" t="s">
        <v>322</v>
      </c>
      <c r="L373" s="405" t="s">
        <v>390</v>
      </c>
      <c r="M373" s="540">
        <f t="shared" si="3"/>
        <v>1236</v>
      </c>
      <c r="N373" s="204"/>
      <c r="O373" s="204"/>
      <c r="P373" s="204"/>
      <c r="Q373" s="204"/>
      <c r="R373" s="204"/>
      <c r="S373" s="204"/>
      <c r="T373" s="204"/>
      <c r="U373" s="204"/>
      <c r="V373" s="204"/>
      <c r="W373" s="204"/>
      <c r="X373" s="204"/>
      <c r="Y373" s="204"/>
      <c r="Z373" s="204"/>
    </row>
    <row r="374" ht="12.75" customHeight="1">
      <c r="A374" s="436">
        <v>37318.0</v>
      </c>
      <c r="B374" s="437" t="s">
        <v>7981</v>
      </c>
      <c r="C374" s="437">
        <v>2016.0</v>
      </c>
      <c r="D374" s="511">
        <v>42711.0</v>
      </c>
      <c r="E374" s="439" t="s">
        <v>7982</v>
      </c>
      <c r="F374" s="408" t="s">
        <v>1630</v>
      </c>
      <c r="G374" s="439" t="s">
        <v>17</v>
      </c>
      <c r="H374" s="408" t="s">
        <v>7175</v>
      </c>
      <c r="I374" s="511">
        <v>43430.0</v>
      </c>
      <c r="J374" s="439">
        <v>11.0</v>
      </c>
      <c r="K374" s="588" t="s">
        <v>293</v>
      </c>
      <c r="L374" s="408" t="s">
        <v>390</v>
      </c>
      <c r="M374" s="541">
        <f t="shared" si="3"/>
        <v>719</v>
      </c>
      <c r="N374" s="204"/>
      <c r="O374" s="204"/>
      <c r="P374" s="204"/>
      <c r="Q374" s="204"/>
      <c r="R374" s="204"/>
      <c r="S374" s="204"/>
      <c r="T374" s="204"/>
      <c r="U374" s="204"/>
      <c r="V374" s="204"/>
      <c r="W374" s="204"/>
      <c r="X374" s="204"/>
      <c r="Y374" s="204"/>
      <c r="Z374" s="204"/>
    </row>
    <row r="375" ht="12.75" customHeight="1">
      <c r="A375" s="430">
        <v>37418.0</v>
      </c>
      <c r="B375" s="431" t="s">
        <v>7983</v>
      </c>
      <c r="C375" s="431">
        <v>2014.0</v>
      </c>
      <c r="D375" s="508">
        <v>41710.0</v>
      </c>
      <c r="E375" s="433" t="s">
        <v>7984</v>
      </c>
      <c r="F375" s="405" t="s">
        <v>429</v>
      </c>
      <c r="G375" s="433" t="s">
        <v>17</v>
      </c>
      <c r="H375" s="405" t="s">
        <v>753</v>
      </c>
      <c r="I375" s="508">
        <v>43430.0</v>
      </c>
      <c r="J375" s="433">
        <v>11.0</v>
      </c>
      <c r="K375" s="588" t="s">
        <v>293</v>
      </c>
      <c r="L375" s="405" t="s">
        <v>390</v>
      </c>
      <c r="M375" s="540">
        <f t="shared" si="3"/>
        <v>1720</v>
      </c>
      <c r="N375" s="204"/>
      <c r="O375" s="204"/>
      <c r="P375" s="204"/>
      <c r="Q375" s="204"/>
      <c r="R375" s="204"/>
      <c r="S375" s="204"/>
      <c r="T375" s="204"/>
      <c r="U375" s="204"/>
      <c r="V375" s="204"/>
      <c r="W375" s="204"/>
      <c r="X375" s="204"/>
      <c r="Y375" s="204"/>
      <c r="Z375" s="204"/>
    </row>
    <row r="376" ht="12.75" customHeight="1">
      <c r="A376" s="436">
        <v>37518.0</v>
      </c>
      <c r="B376" s="437" t="s">
        <v>7985</v>
      </c>
      <c r="C376" s="437">
        <v>2014.0</v>
      </c>
      <c r="D376" s="511">
        <v>41788.0</v>
      </c>
      <c r="E376" s="439" t="s">
        <v>7986</v>
      </c>
      <c r="F376" s="408" t="s">
        <v>178</v>
      </c>
      <c r="G376" s="439" t="s">
        <v>17</v>
      </c>
      <c r="H376" s="408" t="s">
        <v>50</v>
      </c>
      <c r="I376" s="511">
        <v>43430.0</v>
      </c>
      <c r="J376" s="439">
        <v>11.0</v>
      </c>
      <c r="K376" s="587" t="s">
        <v>322</v>
      </c>
      <c r="L376" s="408" t="s">
        <v>390</v>
      </c>
      <c r="M376" s="541">
        <f t="shared" si="3"/>
        <v>1642</v>
      </c>
      <c r="N376" s="204"/>
      <c r="O376" s="204"/>
      <c r="P376" s="204"/>
      <c r="Q376" s="204"/>
      <c r="R376" s="204"/>
      <c r="S376" s="204"/>
      <c r="T376" s="204"/>
      <c r="U376" s="204"/>
      <c r="V376" s="204"/>
      <c r="W376" s="204"/>
      <c r="X376" s="204"/>
      <c r="Y376" s="204"/>
      <c r="Z376" s="204"/>
    </row>
    <row r="377" ht="12.75" customHeight="1">
      <c r="A377" s="430">
        <v>37618.0</v>
      </c>
      <c r="B377" s="431" t="s">
        <v>7987</v>
      </c>
      <c r="C377" s="431">
        <v>2015.0</v>
      </c>
      <c r="D377" s="508">
        <v>42216.0</v>
      </c>
      <c r="E377" s="433" t="s">
        <v>7988</v>
      </c>
      <c r="F377" s="405" t="s">
        <v>429</v>
      </c>
      <c r="G377" s="433" t="s">
        <v>17</v>
      </c>
      <c r="H377" s="405" t="s">
        <v>7175</v>
      </c>
      <c r="I377" s="508">
        <v>43433.0</v>
      </c>
      <c r="J377" s="433">
        <v>11.0</v>
      </c>
      <c r="K377" s="588" t="s">
        <v>293</v>
      </c>
      <c r="L377" s="405" t="s">
        <v>390</v>
      </c>
      <c r="M377" s="540">
        <f t="shared" si="3"/>
        <v>1217</v>
      </c>
      <c r="N377" s="204"/>
      <c r="O377" s="204"/>
      <c r="P377" s="204"/>
      <c r="Q377" s="204"/>
      <c r="R377" s="204"/>
      <c r="S377" s="204"/>
      <c r="T377" s="204"/>
      <c r="U377" s="204"/>
      <c r="V377" s="204"/>
      <c r="W377" s="204"/>
      <c r="X377" s="204"/>
      <c r="Y377" s="204"/>
      <c r="Z377" s="204"/>
    </row>
    <row r="378" ht="12.75" customHeight="1">
      <c r="A378" s="436">
        <v>37718.0</v>
      </c>
      <c r="B378" s="437" t="s">
        <v>7989</v>
      </c>
      <c r="C378" s="437">
        <v>2011.0</v>
      </c>
      <c r="D378" s="511">
        <v>40884.0</v>
      </c>
      <c r="E378" s="439" t="s">
        <v>7990</v>
      </c>
      <c r="F378" s="408" t="s">
        <v>1549</v>
      </c>
      <c r="G378" s="439" t="s">
        <v>17</v>
      </c>
      <c r="H378" s="408" t="s">
        <v>50</v>
      </c>
      <c r="I378" s="511">
        <v>43433.0</v>
      </c>
      <c r="J378" s="439">
        <v>11.0</v>
      </c>
      <c r="K378" s="588" t="s">
        <v>293</v>
      </c>
      <c r="L378" s="408" t="s">
        <v>390</v>
      </c>
      <c r="M378" s="541">
        <f t="shared" si="3"/>
        <v>2549</v>
      </c>
      <c r="N378" s="204"/>
      <c r="O378" s="204"/>
      <c r="P378" s="204"/>
      <c r="Q378" s="204"/>
      <c r="R378" s="204"/>
      <c r="S378" s="204"/>
      <c r="T378" s="204"/>
      <c r="U378" s="204"/>
      <c r="V378" s="204"/>
      <c r="W378" s="204"/>
      <c r="X378" s="204"/>
      <c r="Y378" s="204"/>
      <c r="Z378" s="204"/>
    </row>
    <row r="379" ht="12.75" customHeight="1">
      <c r="A379" s="430">
        <v>37818.0</v>
      </c>
      <c r="B379" s="431" t="s">
        <v>7991</v>
      </c>
      <c r="C379" s="431">
        <v>2015.0</v>
      </c>
      <c r="D379" s="508">
        <v>42265.0</v>
      </c>
      <c r="E379" s="433" t="s">
        <v>7992</v>
      </c>
      <c r="F379" s="405" t="s">
        <v>417</v>
      </c>
      <c r="G379" s="433" t="s">
        <v>17</v>
      </c>
      <c r="H379" s="405" t="s">
        <v>153</v>
      </c>
      <c r="I379" s="508">
        <v>43433.0</v>
      </c>
      <c r="J379" s="433">
        <v>11.0</v>
      </c>
      <c r="K379" s="587" t="s">
        <v>322</v>
      </c>
      <c r="L379" s="405" t="s">
        <v>390</v>
      </c>
      <c r="M379" s="540">
        <f t="shared" si="3"/>
        <v>1168</v>
      </c>
      <c r="N379" s="204"/>
      <c r="O379" s="204"/>
      <c r="P379" s="204"/>
      <c r="Q379" s="204"/>
      <c r="R379" s="204"/>
      <c r="S379" s="204"/>
      <c r="T379" s="204"/>
      <c r="U379" s="204"/>
      <c r="V379" s="204"/>
      <c r="W379" s="204"/>
      <c r="X379" s="204"/>
      <c r="Y379" s="204"/>
      <c r="Z379" s="204"/>
    </row>
    <row r="380" ht="12.75" customHeight="1">
      <c r="A380" s="436">
        <v>37918.0</v>
      </c>
      <c r="B380" s="437" t="s">
        <v>7993</v>
      </c>
      <c r="C380" s="437">
        <v>2017.0</v>
      </c>
      <c r="D380" s="511">
        <v>42943.0</v>
      </c>
      <c r="E380" s="439" t="s">
        <v>7994</v>
      </c>
      <c r="F380" s="408" t="s">
        <v>31</v>
      </c>
      <c r="G380" s="439" t="s">
        <v>17</v>
      </c>
      <c r="H380" s="408" t="s">
        <v>26</v>
      </c>
      <c r="I380" s="511">
        <v>43433.0</v>
      </c>
      <c r="J380" s="439">
        <v>11.0</v>
      </c>
      <c r="K380" s="587" t="s">
        <v>322</v>
      </c>
      <c r="L380" s="408" t="s">
        <v>395</v>
      </c>
      <c r="M380" s="541">
        <f t="shared" si="3"/>
        <v>490</v>
      </c>
      <c r="N380" s="204"/>
      <c r="O380" s="204"/>
      <c r="P380" s="204"/>
      <c r="Q380" s="204"/>
      <c r="R380" s="204"/>
      <c r="S380" s="204"/>
      <c r="T380" s="204"/>
      <c r="U380" s="204"/>
      <c r="V380" s="204"/>
      <c r="W380" s="204"/>
      <c r="X380" s="204"/>
      <c r="Y380" s="204"/>
      <c r="Z380" s="204"/>
    </row>
    <row r="381" ht="12.75" customHeight="1">
      <c r="A381" s="430">
        <v>38018.0</v>
      </c>
      <c r="B381" s="431" t="s">
        <v>7995</v>
      </c>
      <c r="C381" s="431">
        <v>2014.0</v>
      </c>
      <c r="D381" s="508">
        <v>41995.0</v>
      </c>
      <c r="E381" s="433" t="s">
        <v>7996</v>
      </c>
      <c r="F381" s="405" t="s">
        <v>1369</v>
      </c>
      <c r="G381" s="433" t="s">
        <v>17</v>
      </c>
      <c r="H381" s="405" t="s">
        <v>7175</v>
      </c>
      <c r="I381" s="508">
        <v>43433.0</v>
      </c>
      <c r="J381" s="433">
        <v>11.0</v>
      </c>
      <c r="K381" s="589" t="s">
        <v>309</v>
      </c>
      <c r="L381" s="405" t="s">
        <v>390</v>
      </c>
      <c r="M381" s="540">
        <f t="shared" si="3"/>
        <v>1438</v>
      </c>
      <c r="N381" s="204"/>
      <c r="O381" s="204"/>
      <c r="P381" s="204"/>
      <c r="Q381" s="204"/>
      <c r="R381" s="204"/>
      <c r="S381" s="204"/>
      <c r="T381" s="204"/>
      <c r="U381" s="204"/>
      <c r="V381" s="204"/>
      <c r="W381" s="204"/>
      <c r="X381" s="204"/>
      <c r="Y381" s="204"/>
      <c r="Z381" s="204"/>
    </row>
    <row r="382" ht="12.75" customHeight="1">
      <c r="A382" s="436">
        <v>38118.0</v>
      </c>
      <c r="B382" s="437" t="s">
        <v>7997</v>
      </c>
      <c r="C382" s="437">
        <v>2010.0</v>
      </c>
      <c r="D382" s="511">
        <v>40423.0</v>
      </c>
      <c r="E382" s="439" t="s">
        <v>7998</v>
      </c>
      <c r="F382" s="408" t="s">
        <v>865</v>
      </c>
      <c r="G382" s="439" t="s">
        <v>712</v>
      </c>
      <c r="H382" s="408" t="s">
        <v>5372</v>
      </c>
      <c r="I382" s="511">
        <v>43433.0</v>
      </c>
      <c r="J382" s="439">
        <v>11.0</v>
      </c>
      <c r="K382" s="587" t="s">
        <v>322</v>
      </c>
      <c r="L382" s="408" t="s">
        <v>395</v>
      </c>
      <c r="M382" s="541">
        <f t="shared" si="3"/>
        <v>3010</v>
      </c>
      <c r="N382" s="204"/>
      <c r="O382" s="204"/>
      <c r="P382" s="204"/>
      <c r="Q382" s="204"/>
      <c r="R382" s="204"/>
      <c r="S382" s="204"/>
      <c r="T382" s="204"/>
      <c r="U382" s="204"/>
      <c r="V382" s="204"/>
      <c r="W382" s="204"/>
      <c r="X382" s="204"/>
      <c r="Y382" s="204"/>
      <c r="Z382" s="204"/>
    </row>
    <row r="383" ht="12.75" customHeight="1">
      <c r="A383" s="430">
        <v>38218.0</v>
      </c>
      <c r="B383" s="431" t="s">
        <v>7999</v>
      </c>
      <c r="C383" s="431">
        <v>2013.0</v>
      </c>
      <c r="D383" s="508">
        <v>41361.0</v>
      </c>
      <c r="E383" s="433" t="s">
        <v>8000</v>
      </c>
      <c r="F383" s="405" t="s">
        <v>856</v>
      </c>
      <c r="G383" s="433" t="s">
        <v>806</v>
      </c>
      <c r="H383" s="405" t="s">
        <v>2816</v>
      </c>
      <c r="I383" s="508">
        <v>43433.0</v>
      </c>
      <c r="J383" s="433">
        <v>11.0</v>
      </c>
      <c r="K383" s="587" t="s">
        <v>322</v>
      </c>
      <c r="L383" s="405" t="s">
        <v>390</v>
      </c>
      <c r="M383" s="540">
        <f t="shared" si="3"/>
        <v>2072</v>
      </c>
      <c r="N383" s="204"/>
      <c r="O383" s="204"/>
      <c r="P383" s="204"/>
      <c r="Q383" s="204"/>
      <c r="R383" s="204"/>
      <c r="S383" s="204"/>
      <c r="T383" s="204"/>
      <c r="U383" s="204"/>
      <c r="V383" s="204"/>
      <c r="W383" s="204"/>
      <c r="X383" s="204"/>
      <c r="Y383" s="204"/>
      <c r="Z383" s="204"/>
    </row>
    <row r="384" ht="12.75" customHeight="1">
      <c r="A384" s="436">
        <v>38318.0</v>
      </c>
      <c r="B384" s="437" t="s">
        <v>8001</v>
      </c>
      <c r="C384" s="437">
        <v>2012.0</v>
      </c>
      <c r="D384" s="511">
        <v>41073.0</v>
      </c>
      <c r="E384" s="439" t="s">
        <v>8002</v>
      </c>
      <c r="F384" s="408" t="s">
        <v>816</v>
      </c>
      <c r="G384" s="439" t="s">
        <v>712</v>
      </c>
      <c r="H384" s="408" t="s">
        <v>2816</v>
      </c>
      <c r="I384" s="511">
        <v>43433.0</v>
      </c>
      <c r="J384" s="439">
        <v>11.0</v>
      </c>
      <c r="K384" s="587" t="s">
        <v>322</v>
      </c>
      <c r="L384" s="408" t="s">
        <v>390</v>
      </c>
      <c r="M384" s="541">
        <f t="shared" si="3"/>
        <v>2360</v>
      </c>
      <c r="N384" s="204"/>
      <c r="O384" s="204"/>
      <c r="P384" s="204"/>
      <c r="Q384" s="204"/>
      <c r="R384" s="204"/>
      <c r="S384" s="204"/>
      <c r="T384" s="204"/>
      <c r="U384" s="204"/>
      <c r="V384" s="204"/>
      <c r="W384" s="204"/>
      <c r="X384" s="204"/>
      <c r="Y384" s="204"/>
      <c r="Z384" s="204"/>
    </row>
    <row r="385" ht="12.75" customHeight="1">
      <c r="A385" s="430">
        <v>38418.0</v>
      </c>
      <c r="B385" s="431" t="s">
        <v>8003</v>
      </c>
      <c r="C385" s="431">
        <v>2016.0</v>
      </c>
      <c r="D385" s="508">
        <v>42734.0</v>
      </c>
      <c r="E385" s="433" t="s">
        <v>8004</v>
      </c>
      <c r="F385" s="405" t="s">
        <v>7725</v>
      </c>
      <c r="G385" s="433" t="s">
        <v>806</v>
      </c>
      <c r="H385" s="405" t="s">
        <v>8005</v>
      </c>
      <c r="I385" s="508">
        <v>43434.0</v>
      </c>
      <c r="J385" s="433">
        <v>11.0</v>
      </c>
      <c r="K385" s="588" t="s">
        <v>293</v>
      </c>
      <c r="L385" s="405" t="s">
        <v>390</v>
      </c>
      <c r="M385" s="540">
        <f t="shared" si="3"/>
        <v>700</v>
      </c>
      <c r="N385" s="204"/>
      <c r="O385" s="204"/>
      <c r="P385" s="204"/>
      <c r="Q385" s="204"/>
      <c r="R385" s="204"/>
      <c r="S385" s="204"/>
      <c r="T385" s="204"/>
      <c r="U385" s="204"/>
      <c r="V385" s="204"/>
      <c r="W385" s="204"/>
      <c r="X385" s="204"/>
      <c r="Y385" s="204"/>
      <c r="Z385" s="204"/>
    </row>
    <row r="386" ht="12.75" customHeight="1">
      <c r="A386" s="436">
        <v>38518.0</v>
      </c>
      <c r="B386" s="437" t="s">
        <v>8006</v>
      </c>
      <c r="C386" s="437">
        <v>2016.0</v>
      </c>
      <c r="D386" s="511">
        <v>42734.0</v>
      </c>
      <c r="E386" s="439" t="s">
        <v>8007</v>
      </c>
      <c r="F386" s="408" t="s">
        <v>7725</v>
      </c>
      <c r="G386" s="439" t="s">
        <v>806</v>
      </c>
      <c r="H386" s="408" t="s">
        <v>8005</v>
      </c>
      <c r="I386" s="511">
        <v>43434.0</v>
      </c>
      <c r="J386" s="439">
        <v>11.0</v>
      </c>
      <c r="K386" s="588" t="s">
        <v>293</v>
      </c>
      <c r="L386" s="408" t="s">
        <v>390</v>
      </c>
      <c r="M386" s="541">
        <f t="shared" si="3"/>
        <v>700</v>
      </c>
      <c r="N386" s="204"/>
      <c r="O386" s="204"/>
      <c r="P386" s="204"/>
      <c r="Q386" s="204"/>
      <c r="R386" s="204"/>
      <c r="S386" s="204"/>
      <c r="T386" s="204"/>
      <c r="U386" s="204"/>
      <c r="V386" s="204"/>
      <c r="W386" s="204"/>
      <c r="X386" s="204"/>
      <c r="Y386" s="204"/>
      <c r="Z386" s="204"/>
    </row>
    <row r="387" ht="12.75" customHeight="1">
      <c r="A387" s="430">
        <v>38618.0</v>
      </c>
      <c r="B387" s="431" t="s">
        <v>8008</v>
      </c>
      <c r="C387" s="431">
        <v>2012.0</v>
      </c>
      <c r="D387" s="508">
        <v>40952.0</v>
      </c>
      <c r="E387" s="433" t="s">
        <v>8009</v>
      </c>
      <c r="F387" s="405" t="s">
        <v>873</v>
      </c>
      <c r="G387" s="433" t="s">
        <v>712</v>
      </c>
      <c r="H387" s="405" t="s">
        <v>753</v>
      </c>
      <c r="I387" s="508">
        <v>43437.0</v>
      </c>
      <c r="J387" s="433">
        <v>11.0</v>
      </c>
      <c r="K387" s="588" t="s">
        <v>293</v>
      </c>
      <c r="L387" s="405" t="s">
        <v>390</v>
      </c>
      <c r="M387" s="540">
        <f t="shared" si="3"/>
        <v>2485</v>
      </c>
      <c r="N387" s="204"/>
      <c r="O387" s="204"/>
      <c r="P387" s="204"/>
      <c r="Q387" s="204"/>
      <c r="R387" s="204"/>
      <c r="S387" s="204"/>
      <c r="T387" s="204"/>
      <c r="U387" s="204"/>
      <c r="V387" s="204"/>
      <c r="W387" s="204"/>
      <c r="X387" s="204"/>
      <c r="Y387" s="204"/>
      <c r="Z387" s="204"/>
    </row>
    <row r="388" ht="12.75" customHeight="1">
      <c r="A388" s="436">
        <v>38718.0</v>
      </c>
      <c r="B388" s="437" t="s">
        <v>8010</v>
      </c>
      <c r="C388" s="437">
        <v>2016.0</v>
      </c>
      <c r="D388" s="511">
        <v>42643.0</v>
      </c>
      <c r="E388" s="439" t="s">
        <v>8011</v>
      </c>
      <c r="F388" s="408" t="s">
        <v>8012</v>
      </c>
      <c r="G388" s="439" t="s">
        <v>806</v>
      </c>
      <c r="H388" s="408" t="s">
        <v>7594</v>
      </c>
      <c r="I388" s="511">
        <v>43437.0</v>
      </c>
      <c r="J388" s="439">
        <v>11.0</v>
      </c>
      <c r="K388" s="587" t="s">
        <v>322</v>
      </c>
      <c r="L388" s="408" t="s">
        <v>390</v>
      </c>
      <c r="M388" s="541">
        <f t="shared" si="3"/>
        <v>794</v>
      </c>
      <c r="N388" s="204"/>
      <c r="O388" s="204"/>
      <c r="P388" s="204"/>
      <c r="Q388" s="204"/>
      <c r="R388" s="204"/>
      <c r="S388" s="204"/>
      <c r="T388" s="204"/>
      <c r="U388" s="204"/>
      <c r="V388" s="204"/>
      <c r="W388" s="204"/>
      <c r="X388" s="204"/>
      <c r="Y388" s="204"/>
      <c r="Z388" s="204"/>
    </row>
    <row r="389" ht="12.75" customHeight="1">
      <c r="A389" s="430">
        <v>38818.0</v>
      </c>
      <c r="B389" s="431" t="s">
        <v>8013</v>
      </c>
      <c r="C389" s="431">
        <v>2010.0</v>
      </c>
      <c r="D389" s="508">
        <v>40394.0</v>
      </c>
      <c r="E389" s="433" t="s">
        <v>8014</v>
      </c>
      <c r="F389" s="405" t="s">
        <v>1030</v>
      </c>
      <c r="G389" s="433" t="s">
        <v>806</v>
      </c>
      <c r="H389" s="405" t="s">
        <v>2816</v>
      </c>
      <c r="I389" s="508">
        <v>43437.0</v>
      </c>
      <c r="J389" s="433">
        <v>11.0</v>
      </c>
      <c r="K389" s="588" t="s">
        <v>293</v>
      </c>
      <c r="L389" s="405" t="s">
        <v>390</v>
      </c>
      <c r="M389" s="540">
        <f t="shared" si="3"/>
        <v>3043</v>
      </c>
      <c r="N389" s="204"/>
      <c r="O389" s="204"/>
      <c r="P389" s="204"/>
      <c r="Q389" s="204"/>
      <c r="R389" s="204"/>
      <c r="S389" s="204"/>
      <c r="T389" s="204"/>
      <c r="U389" s="204"/>
      <c r="V389" s="204"/>
      <c r="W389" s="204"/>
      <c r="X389" s="204"/>
      <c r="Y389" s="204"/>
      <c r="Z389" s="204"/>
    </row>
    <row r="390" ht="12.75" customHeight="1">
      <c r="A390" s="436">
        <v>38918.0</v>
      </c>
      <c r="B390" s="437" t="s">
        <v>8015</v>
      </c>
      <c r="C390" s="437">
        <v>2010.0</v>
      </c>
      <c r="D390" s="511">
        <v>40402.0</v>
      </c>
      <c r="E390" s="439" t="s">
        <v>8016</v>
      </c>
      <c r="F390" s="408" t="s">
        <v>1030</v>
      </c>
      <c r="G390" s="439" t="s">
        <v>806</v>
      </c>
      <c r="H390" s="408" t="s">
        <v>2816</v>
      </c>
      <c r="I390" s="511">
        <v>43437.0</v>
      </c>
      <c r="J390" s="439">
        <v>11.0</v>
      </c>
      <c r="K390" s="588" t="s">
        <v>293</v>
      </c>
      <c r="L390" s="408" t="s">
        <v>390</v>
      </c>
      <c r="M390" s="541">
        <f t="shared" si="3"/>
        <v>3035</v>
      </c>
      <c r="N390" s="204"/>
      <c r="O390" s="204"/>
      <c r="P390" s="204"/>
      <c r="Q390" s="204"/>
      <c r="R390" s="204"/>
      <c r="S390" s="204"/>
      <c r="T390" s="204"/>
      <c r="U390" s="204"/>
      <c r="V390" s="204"/>
      <c r="W390" s="204"/>
      <c r="X390" s="204"/>
      <c r="Y390" s="204"/>
      <c r="Z390" s="204"/>
    </row>
    <row r="391" ht="12.75" customHeight="1">
      <c r="A391" s="430">
        <v>39018.0</v>
      </c>
      <c r="B391" s="431" t="s">
        <v>8017</v>
      </c>
      <c r="C391" s="431">
        <v>2016.0</v>
      </c>
      <c r="D391" s="508">
        <v>42643.0</v>
      </c>
      <c r="E391" s="433" t="s">
        <v>8018</v>
      </c>
      <c r="F391" s="405" t="s">
        <v>8019</v>
      </c>
      <c r="G391" s="433" t="s">
        <v>806</v>
      </c>
      <c r="H391" s="405" t="s">
        <v>7594</v>
      </c>
      <c r="I391" s="508">
        <v>43437.0</v>
      </c>
      <c r="J391" s="433">
        <v>11.0</v>
      </c>
      <c r="K391" s="587" t="s">
        <v>322</v>
      </c>
      <c r="L391" s="405" t="s">
        <v>390</v>
      </c>
      <c r="M391" s="540">
        <f t="shared" si="3"/>
        <v>794</v>
      </c>
      <c r="N391" s="204"/>
      <c r="O391" s="204"/>
      <c r="P391" s="204"/>
      <c r="Q391" s="204"/>
      <c r="R391" s="204"/>
      <c r="S391" s="204"/>
      <c r="T391" s="204"/>
      <c r="U391" s="204"/>
      <c r="V391" s="204"/>
      <c r="W391" s="204"/>
      <c r="X391" s="204"/>
      <c r="Y391" s="204"/>
      <c r="Z391" s="204"/>
    </row>
    <row r="392" ht="12.75" customHeight="1">
      <c r="A392" s="436">
        <v>39118.0</v>
      </c>
      <c r="B392" s="437" t="s">
        <v>8020</v>
      </c>
      <c r="C392" s="437">
        <v>2013.0</v>
      </c>
      <c r="D392" s="511">
        <v>41638.0</v>
      </c>
      <c r="E392" s="439" t="s">
        <v>8021</v>
      </c>
      <c r="F392" s="408" t="s">
        <v>178</v>
      </c>
      <c r="G392" s="439" t="s">
        <v>17</v>
      </c>
      <c r="H392" s="408" t="s">
        <v>116</v>
      </c>
      <c r="I392" s="511">
        <v>43438.0</v>
      </c>
      <c r="J392" s="439">
        <v>11.0</v>
      </c>
      <c r="K392" s="587" t="s">
        <v>322</v>
      </c>
      <c r="L392" s="408" t="s">
        <v>390</v>
      </c>
      <c r="M392" s="541">
        <f t="shared" si="3"/>
        <v>1800</v>
      </c>
      <c r="N392" s="204"/>
      <c r="O392" s="204"/>
      <c r="P392" s="204"/>
      <c r="Q392" s="204"/>
      <c r="R392" s="204"/>
      <c r="S392" s="204"/>
      <c r="T392" s="204"/>
      <c r="U392" s="204"/>
      <c r="V392" s="204"/>
      <c r="W392" s="204"/>
      <c r="X392" s="204"/>
      <c r="Y392" s="204"/>
      <c r="Z392" s="204"/>
    </row>
    <row r="393" ht="12.75" customHeight="1">
      <c r="A393" s="430">
        <v>39218.0</v>
      </c>
      <c r="B393" s="431" t="s">
        <v>8022</v>
      </c>
      <c r="C393" s="431">
        <v>2017.0</v>
      </c>
      <c r="D393" s="508">
        <v>42776.0</v>
      </c>
      <c r="E393" s="433" t="s">
        <v>8023</v>
      </c>
      <c r="F393" s="405" t="s">
        <v>3442</v>
      </c>
      <c r="G393" s="433" t="s">
        <v>17</v>
      </c>
      <c r="H393" s="405" t="s">
        <v>125</v>
      </c>
      <c r="I393" s="508">
        <v>43438.0</v>
      </c>
      <c r="J393" s="433">
        <v>11.0</v>
      </c>
      <c r="K393" s="587" t="s">
        <v>322</v>
      </c>
      <c r="L393" s="405" t="s">
        <v>390</v>
      </c>
      <c r="M393" s="540">
        <f t="shared" si="3"/>
        <v>662</v>
      </c>
      <c r="N393" s="204"/>
      <c r="O393" s="204"/>
      <c r="P393" s="204"/>
      <c r="Q393" s="204"/>
      <c r="R393" s="204"/>
      <c r="S393" s="204"/>
      <c r="T393" s="204"/>
      <c r="U393" s="204"/>
      <c r="V393" s="204"/>
      <c r="W393" s="204"/>
      <c r="X393" s="204"/>
      <c r="Y393" s="204"/>
      <c r="Z393" s="204"/>
    </row>
    <row r="394" ht="12.75" customHeight="1">
      <c r="A394" s="436">
        <v>39318.0</v>
      </c>
      <c r="B394" s="437" t="s">
        <v>8024</v>
      </c>
      <c r="C394" s="437">
        <v>2013.0</v>
      </c>
      <c r="D394" s="511">
        <v>41543.0</v>
      </c>
      <c r="E394" s="439" t="s">
        <v>8025</v>
      </c>
      <c r="F394" s="408" t="s">
        <v>3442</v>
      </c>
      <c r="G394" s="439" t="s">
        <v>17</v>
      </c>
      <c r="H394" s="408" t="s">
        <v>26</v>
      </c>
      <c r="I394" s="511">
        <v>43438.0</v>
      </c>
      <c r="J394" s="439">
        <v>11.0</v>
      </c>
      <c r="K394" s="587" t="s">
        <v>322</v>
      </c>
      <c r="L394" s="408" t="s">
        <v>390</v>
      </c>
      <c r="M394" s="541">
        <f t="shared" si="3"/>
        <v>1895</v>
      </c>
      <c r="N394" s="204"/>
      <c r="O394" s="204"/>
      <c r="P394" s="204"/>
      <c r="Q394" s="204"/>
      <c r="R394" s="204"/>
      <c r="S394" s="204"/>
      <c r="T394" s="204"/>
      <c r="U394" s="204"/>
      <c r="V394" s="204"/>
      <c r="W394" s="204"/>
      <c r="X394" s="204"/>
      <c r="Y394" s="204"/>
      <c r="Z394" s="204"/>
    </row>
    <row r="395" ht="12.75" customHeight="1">
      <c r="A395" s="430">
        <v>39418.0</v>
      </c>
      <c r="B395" s="431" t="s">
        <v>8026</v>
      </c>
      <c r="C395" s="431">
        <v>2015.0</v>
      </c>
      <c r="D395" s="508">
        <v>42166.0</v>
      </c>
      <c r="E395" s="433" t="s">
        <v>8027</v>
      </c>
      <c r="F395" s="405" t="s">
        <v>3442</v>
      </c>
      <c r="G395" s="433" t="s">
        <v>17</v>
      </c>
      <c r="H395" s="405" t="s">
        <v>5483</v>
      </c>
      <c r="I395" s="508">
        <v>43438.0</v>
      </c>
      <c r="J395" s="433">
        <v>11.0</v>
      </c>
      <c r="K395" s="587" t="s">
        <v>322</v>
      </c>
      <c r="L395" s="405" t="s">
        <v>390</v>
      </c>
      <c r="M395" s="540">
        <f t="shared" si="3"/>
        <v>1272</v>
      </c>
      <c r="N395" s="204"/>
      <c r="O395" s="204"/>
      <c r="P395" s="204"/>
      <c r="Q395" s="204"/>
      <c r="R395" s="204"/>
      <c r="S395" s="204"/>
      <c r="T395" s="204"/>
      <c r="U395" s="204"/>
      <c r="V395" s="204"/>
      <c r="W395" s="204"/>
      <c r="X395" s="204"/>
      <c r="Y395" s="204"/>
      <c r="Z395" s="204"/>
    </row>
    <row r="396" ht="12.75" customHeight="1">
      <c r="A396" s="436">
        <v>39518.0</v>
      </c>
      <c r="B396" s="437" t="s">
        <v>8028</v>
      </c>
      <c r="C396" s="437">
        <v>2014.0</v>
      </c>
      <c r="D396" s="511">
        <v>41736.0</v>
      </c>
      <c r="E396" s="439" t="s">
        <v>8029</v>
      </c>
      <c r="F396" s="408" t="s">
        <v>3442</v>
      </c>
      <c r="G396" s="439" t="s">
        <v>17</v>
      </c>
      <c r="H396" s="408" t="s">
        <v>50</v>
      </c>
      <c r="I396" s="511">
        <v>43438.0</v>
      </c>
      <c r="J396" s="439">
        <v>11.0</v>
      </c>
      <c r="K396" s="587" t="s">
        <v>322</v>
      </c>
      <c r="L396" s="408" t="s">
        <v>390</v>
      </c>
      <c r="M396" s="541">
        <f t="shared" si="3"/>
        <v>1702</v>
      </c>
      <c r="N396" s="204"/>
      <c r="O396" s="204"/>
      <c r="P396" s="204"/>
      <c r="Q396" s="204"/>
      <c r="R396" s="204"/>
      <c r="S396" s="204"/>
      <c r="T396" s="204"/>
      <c r="U396" s="204"/>
      <c r="V396" s="204"/>
      <c r="W396" s="204"/>
      <c r="X396" s="204"/>
      <c r="Y396" s="204"/>
      <c r="Z396" s="204"/>
    </row>
    <row r="397" ht="12.75" customHeight="1">
      <c r="A397" s="430">
        <v>39618.0</v>
      </c>
      <c r="B397" s="431" t="s">
        <v>8030</v>
      </c>
      <c r="C397" s="431">
        <v>2014.0</v>
      </c>
      <c r="D397" s="508">
        <v>41976.0</v>
      </c>
      <c r="E397" s="433" t="s">
        <v>8031</v>
      </c>
      <c r="F397" s="405" t="s">
        <v>3442</v>
      </c>
      <c r="G397" s="433" t="s">
        <v>17</v>
      </c>
      <c r="H397" s="405" t="s">
        <v>380</v>
      </c>
      <c r="I397" s="508">
        <v>43438.0</v>
      </c>
      <c r="J397" s="433">
        <v>11.0</v>
      </c>
      <c r="K397" s="587" t="s">
        <v>322</v>
      </c>
      <c r="L397" s="405" t="s">
        <v>390</v>
      </c>
      <c r="M397" s="540">
        <f t="shared" si="3"/>
        <v>1462</v>
      </c>
      <c r="N397" s="204"/>
      <c r="O397" s="204"/>
      <c r="P397" s="204"/>
      <c r="Q397" s="204"/>
      <c r="R397" s="204"/>
      <c r="S397" s="204"/>
      <c r="T397" s="204"/>
      <c r="U397" s="204"/>
      <c r="V397" s="204"/>
      <c r="W397" s="204"/>
      <c r="X397" s="204"/>
      <c r="Y397" s="204"/>
      <c r="Z397" s="204"/>
    </row>
    <row r="398" ht="12.75" customHeight="1">
      <c r="A398" s="436">
        <v>39718.0</v>
      </c>
      <c r="B398" s="437" t="s">
        <v>8032</v>
      </c>
      <c r="C398" s="437">
        <v>2015.0</v>
      </c>
      <c r="D398" s="511">
        <v>42016.0</v>
      </c>
      <c r="E398" s="439" t="s">
        <v>8033</v>
      </c>
      <c r="F398" s="408" t="s">
        <v>16</v>
      </c>
      <c r="G398" s="439" t="s">
        <v>17</v>
      </c>
      <c r="H398" s="408" t="s">
        <v>7175</v>
      </c>
      <c r="I398" s="511">
        <v>43438.0</v>
      </c>
      <c r="J398" s="439">
        <v>11.0</v>
      </c>
      <c r="K398" s="589" t="s">
        <v>309</v>
      </c>
      <c r="L398" s="408" t="s">
        <v>390</v>
      </c>
      <c r="M398" s="541">
        <f t="shared" si="3"/>
        <v>1422</v>
      </c>
      <c r="N398" s="204"/>
      <c r="O398" s="204"/>
      <c r="P398" s="204"/>
      <c r="Q398" s="204"/>
      <c r="R398" s="204"/>
      <c r="S398" s="204"/>
      <c r="T398" s="204"/>
      <c r="U398" s="204"/>
      <c r="V398" s="204"/>
      <c r="W398" s="204"/>
      <c r="X398" s="204"/>
      <c r="Y398" s="204"/>
      <c r="Z398" s="204"/>
    </row>
    <row r="399" ht="12.75" customHeight="1">
      <c r="A399" s="430">
        <v>39818.0</v>
      </c>
      <c r="B399" s="431" t="s">
        <v>8034</v>
      </c>
      <c r="C399" s="431">
        <v>2011.0</v>
      </c>
      <c r="D399" s="508">
        <v>40723.0</v>
      </c>
      <c r="E399" s="433" t="s">
        <v>8035</v>
      </c>
      <c r="F399" s="405" t="s">
        <v>102</v>
      </c>
      <c r="G399" s="433" t="s">
        <v>17</v>
      </c>
      <c r="H399" s="405" t="s">
        <v>153</v>
      </c>
      <c r="I399" s="508">
        <v>43438.0</v>
      </c>
      <c r="J399" s="433">
        <v>11.0</v>
      </c>
      <c r="K399" s="587" t="s">
        <v>322</v>
      </c>
      <c r="L399" s="405" t="s">
        <v>395</v>
      </c>
      <c r="M399" s="540">
        <f t="shared" si="3"/>
        <v>2715</v>
      </c>
      <c r="N399" s="204"/>
      <c r="O399" s="204"/>
      <c r="P399" s="204"/>
      <c r="Q399" s="204"/>
      <c r="R399" s="204"/>
      <c r="S399" s="204"/>
      <c r="T399" s="204"/>
      <c r="U399" s="204"/>
      <c r="V399" s="204"/>
      <c r="W399" s="204"/>
      <c r="X399" s="204"/>
      <c r="Y399" s="204"/>
      <c r="Z399" s="204"/>
    </row>
    <row r="400" ht="12.75" customHeight="1">
      <c r="A400" s="436">
        <v>39918.0</v>
      </c>
      <c r="B400" s="437" t="s">
        <v>8036</v>
      </c>
      <c r="C400" s="437">
        <v>2014.0</v>
      </c>
      <c r="D400" s="511">
        <v>41983.0</v>
      </c>
      <c r="E400" s="439" t="s">
        <v>8037</v>
      </c>
      <c r="F400" s="408" t="s">
        <v>417</v>
      </c>
      <c r="G400" s="439" t="s">
        <v>17</v>
      </c>
      <c r="H400" s="408" t="s">
        <v>7175</v>
      </c>
      <c r="I400" s="511">
        <v>43438.0</v>
      </c>
      <c r="J400" s="439">
        <v>11.0</v>
      </c>
      <c r="K400" s="587" t="s">
        <v>322</v>
      </c>
      <c r="L400" s="408" t="s">
        <v>390</v>
      </c>
      <c r="M400" s="541">
        <f t="shared" si="3"/>
        <v>1455</v>
      </c>
      <c r="N400" s="204"/>
      <c r="O400" s="204"/>
      <c r="P400" s="204"/>
      <c r="Q400" s="204"/>
      <c r="R400" s="204"/>
      <c r="S400" s="204"/>
      <c r="T400" s="204"/>
      <c r="U400" s="204"/>
      <c r="V400" s="204"/>
      <c r="W400" s="204"/>
      <c r="X400" s="204"/>
      <c r="Y400" s="204"/>
      <c r="Z400" s="204"/>
    </row>
    <row r="401" ht="12.75" customHeight="1">
      <c r="A401" s="430">
        <v>40018.0</v>
      </c>
      <c r="B401" s="431" t="s">
        <v>8038</v>
      </c>
      <c r="C401" s="431">
        <v>2015.0</v>
      </c>
      <c r="D401" s="508">
        <v>42167.0</v>
      </c>
      <c r="E401" s="433" t="s">
        <v>8039</v>
      </c>
      <c r="F401" s="405" t="s">
        <v>417</v>
      </c>
      <c r="G401" s="433" t="s">
        <v>17</v>
      </c>
      <c r="H401" s="405" t="s">
        <v>753</v>
      </c>
      <c r="I401" s="508">
        <v>43438.0</v>
      </c>
      <c r="J401" s="433">
        <v>11.0</v>
      </c>
      <c r="K401" s="587" t="s">
        <v>322</v>
      </c>
      <c r="L401" s="405" t="s">
        <v>390</v>
      </c>
      <c r="M401" s="540">
        <f t="shared" si="3"/>
        <v>1271</v>
      </c>
      <c r="N401" s="204"/>
      <c r="O401" s="204"/>
      <c r="P401" s="204"/>
      <c r="Q401" s="204"/>
      <c r="R401" s="204"/>
      <c r="S401" s="204"/>
      <c r="T401" s="204"/>
      <c r="U401" s="204"/>
      <c r="V401" s="204"/>
      <c r="W401" s="204"/>
      <c r="X401" s="204"/>
      <c r="Y401" s="204"/>
      <c r="Z401" s="204"/>
    </row>
    <row r="402" ht="12.75" customHeight="1">
      <c r="A402" s="436">
        <v>40118.0</v>
      </c>
      <c r="B402" s="437" t="s">
        <v>8040</v>
      </c>
      <c r="C402" s="437">
        <v>2016.0</v>
      </c>
      <c r="D402" s="511">
        <v>42571.0</v>
      </c>
      <c r="E402" s="439" t="s">
        <v>8041</v>
      </c>
      <c r="F402" s="408" t="s">
        <v>417</v>
      </c>
      <c r="G402" s="439" t="s">
        <v>17</v>
      </c>
      <c r="H402" s="408" t="s">
        <v>56</v>
      </c>
      <c r="I402" s="511">
        <v>43438.0</v>
      </c>
      <c r="J402" s="439">
        <v>11.0</v>
      </c>
      <c r="K402" s="587" t="s">
        <v>322</v>
      </c>
      <c r="L402" s="408" t="s">
        <v>390</v>
      </c>
      <c r="M402" s="541">
        <f t="shared" si="3"/>
        <v>867</v>
      </c>
      <c r="N402" s="204"/>
      <c r="O402" s="204"/>
      <c r="P402" s="204"/>
      <c r="Q402" s="204"/>
      <c r="R402" s="204"/>
      <c r="S402" s="204"/>
      <c r="T402" s="204"/>
      <c r="U402" s="204"/>
      <c r="V402" s="204"/>
      <c r="W402" s="204"/>
      <c r="X402" s="204"/>
      <c r="Y402" s="204"/>
      <c r="Z402" s="204"/>
    </row>
    <row r="403" ht="12.75" customHeight="1">
      <c r="A403" s="430">
        <v>40218.0</v>
      </c>
      <c r="B403" s="431" t="s">
        <v>8042</v>
      </c>
      <c r="C403" s="431">
        <v>2014.0</v>
      </c>
      <c r="D403" s="508">
        <v>41852.0</v>
      </c>
      <c r="E403" s="433" t="s">
        <v>8043</v>
      </c>
      <c r="F403" s="405" t="s">
        <v>417</v>
      </c>
      <c r="G403" s="433" t="s">
        <v>17</v>
      </c>
      <c r="H403" s="405" t="s">
        <v>26</v>
      </c>
      <c r="I403" s="508">
        <v>43438.0</v>
      </c>
      <c r="J403" s="433">
        <v>11.0</v>
      </c>
      <c r="K403" s="587" t="s">
        <v>322</v>
      </c>
      <c r="L403" s="405" t="s">
        <v>390</v>
      </c>
      <c r="M403" s="540">
        <f t="shared" si="3"/>
        <v>1586</v>
      </c>
      <c r="N403" s="204"/>
      <c r="O403" s="204"/>
      <c r="P403" s="204"/>
      <c r="Q403" s="204"/>
      <c r="R403" s="204"/>
      <c r="S403" s="204"/>
      <c r="T403" s="204"/>
      <c r="U403" s="204"/>
      <c r="V403" s="204"/>
      <c r="W403" s="204"/>
      <c r="X403" s="204"/>
      <c r="Y403" s="204"/>
      <c r="Z403" s="204"/>
    </row>
    <row r="404" ht="12.75" customHeight="1">
      <c r="A404" s="436">
        <v>40318.0</v>
      </c>
      <c r="B404" s="437" t="s">
        <v>8044</v>
      </c>
      <c r="C404" s="437">
        <v>2010.0</v>
      </c>
      <c r="D404" s="511">
        <v>40235.0</v>
      </c>
      <c r="E404" s="439" t="s">
        <v>8045</v>
      </c>
      <c r="F404" s="408" t="s">
        <v>422</v>
      </c>
      <c r="G404" s="439" t="s">
        <v>17</v>
      </c>
      <c r="H404" s="408" t="s">
        <v>7720</v>
      </c>
      <c r="I404" s="511">
        <v>43438.0</v>
      </c>
      <c r="J404" s="439">
        <v>11.0</v>
      </c>
      <c r="K404" s="589" t="s">
        <v>309</v>
      </c>
      <c r="L404" s="408" t="s">
        <v>390</v>
      </c>
      <c r="M404" s="541">
        <f t="shared" si="3"/>
        <v>3203</v>
      </c>
      <c r="N404" s="204"/>
      <c r="O404" s="204"/>
      <c r="P404" s="204"/>
      <c r="Q404" s="204"/>
      <c r="R404" s="204"/>
      <c r="S404" s="204"/>
      <c r="T404" s="204"/>
      <c r="U404" s="204"/>
      <c r="V404" s="204"/>
      <c r="W404" s="204"/>
      <c r="X404" s="204"/>
      <c r="Y404" s="204"/>
      <c r="Z404" s="204"/>
    </row>
    <row r="405" ht="12.75" customHeight="1">
      <c r="A405" s="430">
        <v>40418.0</v>
      </c>
      <c r="B405" s="431" t="s">
        <v>8046</v>
      </c>
      <c r="C405" s="431">
        <v>2010.0</v>
      </c>
      <c r="D405" s="508">
        <v>40375.0</v>
      </c>
      <c r="E405" s="433" t="s">
        <v>8047</v>
      </c>
      <c r="F405" s="405" t="s">
        <v>2277</v>
      </c>
      <c r="G405" s="433" t="s">
        <v>17</v>
      </c>
      <c r="H405" s="405" t="s">
        <v>1336</v>
      </c>
      <c r="I405" s="508">
        <v>43438.0</v>
      </c>
      <c r="J405" s="433">
        <v>11.0</v>
      </c>
      <c r="K405" s="588" t="s">
        <v>293</v>
      </c>
      <c r="L405" s="405" t="s">
        <v>390</v>
      </c>
      <c r="M405" s="540">
        <f t="shared" si="3"/>
        <v>3063</v>
      </c>
      <c r="N405" s="204"/>
      <c r="O405" s="204"/>
      <c r="P405" s="204"/>
      <c r="Q405" s="204"/>
      <c r="R405" s="204"/>
      <c r="S405" s="204"/>
      <c r="T405" s="204"/>
      <c r="U405" s="204"/>
      <c r="V405" s="204"/>
      <c r="W405" s="204"/>
      <c r="X405" s="204"/>
      <c r="Y405" s="204"/>
      <c r="Z405" s="204"/>
    </row>
    <row r="406" ht="12.75" customHeight="1">
      <c r="A406" s="436">
        <v>40518.0</v>
      </c>
      <c r="B406" s="437" t="s">
        <v>8048</v>
      </c>
      <c r="C406" s="437">
        <v>2012.0</v>
      </c>
      <c r="D406" s="511">
        <v>41247.0</v>
      </c>
      <c r="E406" s="439" t="s">
        <v>8049</v>
      </c>
      <c r="F406" s="408" t="s">
        <v>2277</v>
      </c>
      <c r="G406" s="439" t="s">
        <v>17</v>
      </c>
      <c r="H406" s="408" t="s">
        <v>8050</v>
      </c>
      <c r="I406" s="511">
        <v>43438.0</v>
      </c>
      <c r="J406" s="439">
        <v>11.0</v>
      </c>
      <c r="K406" s="588" t="s">
        <v>293</v>
      </c>
      <c r="L406" s="408" t="s">
        <v>390</v>
      </c>
      <c r="M406" s="541">
        <f t="shared" si="3"/>
        <v>2191</v>
      </c>
      <c r="N406" s="204"/>
      <c r="O406" s="204"/>
      <c r="P406" s="204"/>
      <c r="Q406" s="204"/>
      <c r="R406" s="204"/>
      <c r="S406" s="204"/>
      <c r="T406" s="204"/>
      <c r="U406" s="204"/>
      <c r="V406" s="204"/>
      <c r="W406" s="204"/>
      <c r="X406" s="204"/>
      <c r="Y406" s="204"/>
      <c r="Z406" s="204"/>
    </row>
    <row r="407" ht="12.75" customHeight="1">
      <c r="A407" s="430">
        <v>40618.0</v>
      </c>
      <c r="B407" s="431" t="s">
        <v>8051</v>
      </c>
      <c r="C407" s="431">
        <v>2013.0</v>
      </c>
      <c r="D407" s="508">
        <v>41562.0</v>
      </c>
      <c r="E407" s="433" t="s">
        <v>8052</v>
      </c>
      <c r="F407" s="405" t="s">
        <v>55</v>
      </c>
      <c r="G407" s="433" t="s">
        <v>17</v>
      </c>
      <c r="H407" s="405" t="s">
        <v>7195</v>
      </c>
      <c r="I407" s="508">
        <v>43438.0</v>
      </c>
      <c r="J407" s="433">
        <v>11.0</v>
      </c>
      <c r="K407" s="587" t="s">
        <v>322</v>
      </c>
      <c r="L407" s="405" t="s">
        <v>390</v>
      </c>
      <c r="M407" s="540">
        <f t="shared" si="3"/>
        <v>1876</v>
      </c>
      <c r="N407" s="204"/>
      <c r="O407" s="204"/>
      <c r="P407" s="204"/>
      <c r="Q407" s="204"/>
      <c r="R407" s="204"/>
      <c r="S407" s="204"/>
      <c r="T407" s="204"/>
      <c r="U407" s="204"/>
      <c r="V407" s="204"/>
      <c r="W407" s="204"/>
      <c r="X407" s="204"/>
      <c r="Y407" s="204"/>
      <c r="Z407" s="204"/>
    </row>
    <row r="408" ht="12.75" customHeight="1">
      <c r="A408" s="436">
        <v>40718.0</v>
      </c>
      <c r="B408" s="437" t="s">
        <v>8053</v>
      </c>
      <c r="C408" s="437">
        <v>2014.0</v>
      </c>
      <c r="D408" s="511">
        <v>41779.0</v>
      </c>
      <c r="E408" s="439" t="s">
        <v>8054</v>
      </c>
      <c r="F408" s="408" t="s">
        <v>8055</v>
      </c>
      <c r="G408" s="439" t="s">
        <v>806</v>
      </c>
      <c r="H408" s="408" t="s">
        <v>4739</v>
      </c>
      <c r="I408" s="511">
        <v>43440.0</v>
      </c>
      <c r="J408" s="439">
        <v>11.0</v>
      </c>
      <c r="K408" s="587" t="s">
        <v>322</v>
      </c>
      <c r="L408" s="408" t="s">
        <v>395</v>
      </c>
      <c r="M408" s="541">
        <f t="shared" si="3"/>
        <v>1661</v>
      </c>
      <c r="N408" s="210"/>
      <c r="O408" s="210"/>
      <c r="P408" s="210"/>
      <c r="Q408" s="210"/>
      <c r="R408" s="210"/>
      <c r="S408" s="210"/>
      <c r="T408" s="210"/>
      <c r="U408" s="210"/>
      <c r="V408" s="210"/>
      <c r="W408" s="210"/>
      <c r="X408" s="210"/>
      <c r="Y408" s="210"/>
      <c r="Z408" s="210"/>
    </row>
    <row r="409" ht="12.75" customHeight="1">
      <c r="A409" s="430">
        <v>40818.0</v>
      </c>
      <c r="B409" s="431" t="s">
        <v>8056</v>
      </c>
      <c r="C409" s="431">
        <v>2015.0</v>
      </c>
      <c r="D409" s="508">
        <v>42338.0</v>
      </c>
      <c r="E409" s="433" t="s">
        <v>8057</v>
      </c>
      <c r="F409" s="405" t="s">
        <v>8058</v>
      </c>
      <c r="G409" s="433" t="s">
        <v>712</v>
      </c>
      <c r="H409" s="405" t="s">
        <v>866</v>
      </c>
      <c r="I409" s="508">
        <v>43440.0</v>
      </c>
      <c r="J409" s="433">
        <v>11.0</v>
      </c>
      <c r="K409" s="588" t="s">
        <v>293</v>
      </c>
      <c r="L409" s="405" t="s">
        <v>395</v>
      </c>
      <c r="M409" s="540">
        <f t="shared" si="3"/>
        <v>1102</v>
      </c>
      <c r="N409" s="210"/>
      <c r="O409" s="210"/>
      <c r="P409" s="210"/>
      <c r="Q409" s="210"/>
      <c r="R409" s="210"/>
      <c r="S409" s="210"/>
      <c r="T409" s="210"/>
      <c r="U409" s="210"/>
      <c r="V409" s="210"/>
      <c r="W409" s="210"/>
      <c r="X409" s="210"/>
      <c r="Y409" s="210"/>
      <c r="Z409" s="210"/>
    </row>
    <row r="410" ht="12.75" customHeight="1">
      <c r="A410" s="436">
        <v>40918.0</v>
      </c>
      <c r="B410" s="437" t="s">
        <v>8059</v>
      </c>
      <c r="C410" s="437">
        <v>2011.0</v>
      </c>
      <c r="D410" s="511">
        <v>40598.0</v>
      </c>
      <c r="E410" s="439" t="s">
        <v>8060</v>
      </c>
      <c r="F410" s="408" t="s">
        <v>7528</v>
      </c>
      <c r="G410" s="439" t="s">
        <v>712</v>
      </c>
      <c r="H410" s="408" t="s">
        <v>1034</v>
      </c>
      <c r="I410" s="511">
        <v>43440.0</v>
      </c>
      <c r="J410" s="439">
        <v>11.0</v>
      </c>
      <c r="K410" s="588" t="s">
        <v>293</v>
      </c>
      <c r="L410" s="408" t="s">
        <v>395</v>
      </c>
      <c r="M410" s="541">
        <f t="shared" si="3"/>
        <v>2842</v>
      </c>
      <c r="N410" s="210"/>
      <c r="O410" s="210"/>
      <c r="P410" s="210"/>
      <c r="Q410" s="210"/>
      <c r="R410" s="210"/>
      <c r="S410" s="210"/>
      <c r="T410" s="210"/>
      <c r="U410" s="210"/>
      <c r="V410" s="210"/>
      <c r="W410" s="210"/>
      <c r="X410" s="210"/>
      <c r="Y410" s="210"/>
      <c r="Z410" s="210"/>
    </row>
    <row r="411" ht="12.75" customHeight="1">
      <c r="A411" s="430">
        <v>41018.0</v>
      </c>
      <c r="B411" s="431" t="s">
        <v>8061</v>
      </c>
      <c r="C411" s="431">
        <v>2014.0</v>
      </c>
      <c r="D411" s="508">
        <v>41822.0</v>
      </c>
      <c r="E411" s="433" t="s">
        <v>8062</v>
      </c>
      <c r="F411" s="405" t="s">
        <v>856</v>
      </c>
      <c r="G411" s="433" t="s">
        <v>806</v>
      </c>
      <c r="H411" s="405" t="s">
        <v>2816</v>
      </c>
      <c r="I411" s="508">
        <v>43440.0</v>
      </c>
      <c r="J411" s="433">
        <v>11.0</v>
      </c>
      <c r="K411" s="587" t="s">
        <v>322</v>
      </c>
      <c r="L411" s="405" t="s">
        <v>390</v>
      </c>
      <c r="M411" s="540">
        <f t="shared" si="3"/>
        <v>1618</v>
      </c>
      <c r="N411" s="210"/>
      <c r="O411" s="210"/>
      <c r="P411" s="210"/>
      <c r="Q411" s="210"/>
      <c r="R411" s="210"/>
      <c r="S411" s="210"/>
      <c r="T411" s="210"/>
      <c r="U411" s="210"/>
      <c r="V411" s="210"/>
      <c r="W411" s="210"/>
      <c r="X411" s="210"/>
      <c r="Y411" s="210"/>
      <c r="Z411" s="210"/>
    </row>
    <row r="412" ht="12.75" customHeight="1">
      <c r="A412" s="436">
        <v>41118.0</v>
      </c>
      <c r="B412" s="437" t="s">
        <v>8063</v>
      </c>
      <c r="C412" s="437">
        <v>2013.0</v>
      </c>
      <c r="D412" s="511">
        <v>41548.0</v>
      </c>
      <c r="E412" s="439" t="s">
        <v>8064</v>
      </c>
      <c r="F412" s="408" t="s">
        <v>2277</v>
      </c>
      <c r="G412" s="439" t="s">
        <v>806</v>
      </c>
      <c r="H412" s="408" t="s">
        <v>2816</v>
      </c>
      <c r="I412" s="511">
        <v>43440.0</v>
      </c>
      <c r="J412" s="439">
        <v>11.0</v>
      </c>
      <c r="K412" s="588" t="s">
        <v>293</v>
      </c>
      <c r="L412" s="408" t="s">
        <v>390</v>
      </c>
      <c r="M412" s="541">
        <f t="shared" si="3"/>
        <v>1892</v>
      </c>
      <c r="N412" s="210"/>
      <c r="O412" s="210"/>
      <c r="P412" s="210"/>
      <c r="Q412" s="210"/>
      <c r="R412" s="210"/>
      <c r="S412" s="210"/>
      <c r="T412" s="210"/>
      <c r="U412" s="210"/>
      <c r="V412" s="210"/>
      <c r="W412" s="210"/>
      <c r="X412" s="210"/>
      <c r="Y412" s="210"/>
      <c r="Z412" s="210"/>
    </row>
    <row r="413" ht="12.75" customHeight="1">
      <c r="A413" s="430">
        <v>41218.0</v>
      </c>
      <c r="B413" s="431" t="s">
        <v>8065</v>
      </c>
      <c r="C413" s="431">
        <v>2012.0</v>
      </c>
      <c r="D413" s="508">
        <v>41156.0</v>
      </c>
      <c r="E413" s="433" t="s">
        <v>8066</v>
      </c>
      <c r="F413" s="405" t="s">
        <v>1001</v>
      </c>
      <c r="G413" s="433" t="s">
        <v>712</v>
      </c>
      <c r="H413" s="405" t="s">
        <v>7720</v>
      </c>
      <c r="I413" s="508">
        <v>43441.0</v>
      </c>
      <c r="J413" s="433">
        <v>11.0</v>
      </c>
      <c r="K413" s="587" t="s">
        <v>322</v>
      </c>
      <c r="L413" s="405" t="s">
        <v>395</v>
      </c>
      <c r="M413" s="540">
        <f t="shared" si="3"/>
        <v>2285</v>
      </c>
      <c r="N413" s="210"/>
      <c r="O413" s="210"/>
      <c r="P413" s="210"/>
      <c r="Q413" s="210"/>
      <c r="R413" s="210"/>
      <c r="S413" s="210"/>
      <c r="T413" s="210"/>
      <c r="U413" s="210"/>
      <c r="V413" s="210"/>
      <c r="W413" s="210"/>
      <c r="X413" s="210"/>
      <c r="Y413" s="210"/>
      <c r="Z413" s="210"/>
    </row>
    <row r="414" ht="12.75" customHeight="1">
      <c r="A414" s="436">
        <v>41318.0</v>
      </c>
      <c r="B414" s="437" t="s">
        <v>8067</v>
      </c>
      <c r="C414" s="437">
        <v>2013.0</v>
      </c>
      <c r="D414" s="511">
        <v>41390.0</v>
      </c>
      <c r="E414" s="439" t="s">
        <v>8068</v>
      </c>
      <c r="F414" s="408" t="s">
        <v>8069</v>
      </c>
      <c r="G414" s="439" t="s">
        <v>712</v>
      </c>
      <c r="H414" s="408" t="s">
        <v>50</v>
      </c>
      <c r="I414" s="511">
        <v>43445.0</v>
      </c>
      <c r="J414" s="439">
        <v>11.0</v>
      </c>
      <c r="K414" s="588" t="s">
        <v>293</v>
      </c>
      <c r="L414" s="408" t="s">
        <v>390</v>
      </c>
      <c r="M414" s="541">
        <f t="shared" si="3"/>
        <v>2055</v>
      </c>
      <c r="N414" s="210"/>
      <c r="O414" s="210"/>
      <c r="P414" s="210"/>
      <c r="Q414" s="210"/>
      <c r="R414" s="210"/>
      <c r="S414" s="210"/>
      <c r="T414" s="210"/>
      <c r="U414" s="210"/>
      <c r="V414" s="210"/>
      <c r="W414" s="210"/>
      <c r="X414" s="210"/>
      <c r="Y414" s="210"/>
      <c r="Z414" s="210"/>
    </row>
    <row r="415" ht="12.75" customHeight="1">
      <c r="A415" s="430">
        <v>41418.0</v>
      </c>
      <c r="B415" s="431" t="s">
        <v>8070</v>
      </c>
      <c r="C415" s="431">
        <v>2013.0</v>
      </c>
      <c r="D415" s="508">
        <v>41414.0</v>
      </c>
      <c r="E415" s="433" t="s">
        <v>8071</v>
      </c>
      <c r="F415" s="405" t="s">
        <v>44</v>
      </c>
      <c r="G415" s="433" t="s">
        <v>712</v>
      </c>
      <c r="H415" s="405" t="s">
        <v>7389</v>
      </c>
      <c r="I415" s="508">
        <v>43445.0</v>
      </c>
      <c r="J415" s="433">
        <v>11.0</v>
      </c>
      <c r="K415" s="588" t="s">
        <v>293</v>
      </c>
      <c r="L415" s="405" t="s">
        <v>395</v>
      </c>
      <c r="M415" s="540">
        <f t="shared" si="3"/>
        <v>2031</v>
      </c>
      <c r="N415" s="210"/>
      <c r="O415" s="210"/>
      <c r="P415" s="210"/>
      <c r="Q415" s="210"/>
      <c r="R415" s="210"/>
      <c r="S415" s="210"/>
      <c r="T415" s="210"/>
      <c r="U415" s="210"/>
      <c r="V415" s="210"/>
      <c r="W415" s="210"/>
      <c r="X415" s="210"/>
      <c r="Y415" s="210"/>
      <c r="Z415" s="210"/>
    </row>
    <row r="416" ht="12.75" customHeight="1">
      <c r="A416" s="436">
        <v>41518.0</v>
      </c>
      <c r="B416" s="437" t="s">
        <v>8072</v>
      </c>
      <c r="C416" s="437">
        <v>2014.0</v>
      </c>
      <c r="D416" s="511">
        <v>41648.0</v>
      </c>
      <c r="E416" s="439" t="s">
        <v>8073</v>
      </c>
      <c r="F416" s="408" t="s">
        <v>31</v>
      </c>
      <c r="G416" s="439" t="s">
        <v>712</v>
      </c>
      <c r="H416" s="408" t="s">
        <v>130</v>
      </c>
      <c r="I416" s="511">
        <v>43445.0</v>
      </c>
      <c r="J416" s="439">
        <v>11.0</v>
      </c>
      <c r="K416" s="588" t="s">
        <v>293</v>
      </c>
      <c r="L416" s="408" t="s">
        <v>395</v>
      </c>
      <c r="M416" s="541">
        <f t="shared" si="3"/>
        <v>1797</v>
      </c>
      <c r="N416" s="210"/>
      <c r="O416" s="210"/>
      <c r="P416" s="210"/>
      <c r="Q416" s="210"/>
      <c r="R416" s="210"/>
      <c r="S416" s="210"/>
      <c r="T416" s="210"/>
      <c r="U416" s="210"/>
      <c r="V416" s="210"/>
      <c r="W416" s="210"/>
      <c r="X416" s="210"/>
      <c r="Y416" s="210"/>
      <c r="Z416" s="210"/>
    </row>
    <row r="417" ht="12.75" customHeight="1">
      <c r="A417" s="430">
        <v>41618.0</v>
      </c>
      <c r="B417" s="431" t="s">
        <v>8074</v>
      </c>
      <c r="C417" s="431">
        <v>2013.0</v>
      </c>
      <c r="D417" s="508">
        <v>41548.0</v>
      </c>
      <c r="E417" s="433" t="s">
        <v>8075</v>
      </c>
      <c r="F417" s="405" t="s">
        <v>3303</v>
      </c>
      <c r="G417" s="433" t="s">
        <v>806</v>
      </c>
      <c r="H417" s="405" t="s">
        <v>2816</v>
      </c>
      <c r="I417" s="508">
        <v>43445.0</v>
      </c>
      <c r="J417" s="433">
        <v>12.0</v>
      </c>
      <c r="K417" s="588" t="s">
        <v>293</v>
      </c>
      <c r="L417" s="405" t="s">
        <v>390</v>
      </c>
      <c r="M417" s="540">
        <f t="shared" si="3"/>
        <v>1897</v>
      </c>
      <c r="N417" s="210"/>
      <c r="O417" s="210"/>
      <c r="P417" s="210"/>
      <c r="Q417" s="210"/>
      <c r="R417" s="210"/>
      <c r="S417" s="210"/>
      <c r="T417" s="210"/>
      <c r="U417" s="210"/>
      <c r="V417" s="210"/>
      <c r="W417" s="210"/>
      <c r="X417" s="210"/>
      <c r="Y417" s="210"/>
      <c r="Z417" s="210"/>
    </row>
    <row r="418" ht="12.75" customHeight="1">
      <c r="A418" s="436">
        <v>41718.0</v>
      </c>
      <c r="B418" s="437" t="s">
        <v>8076</v>
      </c>
      <c r="C418" s="437">
        <v>2012.0</v>
      </c>
      <c r="D418" s="511">
        <v>41143.0</v>
      </c>
      <c r="E418" s="439" t="s">
        <v>8077</v>
      </c>
      <c r="F418" s="408" t="s">
        <v>1001</v>
      </c>
      <c r="G418" s="439" t="s">
        <v>712</v>
      </c>
      <c r="H418" s="408" t="s">
        <v>927</v>
      </c>
      <c r="I418" s="511">
        <v>43445.0</v>
      </c>
      <c r="J418" s="439">
        <v>12.0</v>
      </c>
      <c r="K418" s="588" t="s">
        <v>293</v>
      </c>
      <c r="L418" s="408" t="s">
        <v>395</v>
      </c>
      <c r="M418" s="541">
        <f t="shared" si="3"/>
        <v>2302</v>
      </c>
      <c r="N418" s="210"/>
      <c r="O418" s="210"/>
      <c r="P418" s="210"/>
      <c r="Q418" s="210"/>
      <c r="R418" s="210"/>
      <c r="S418" s="210"/>
      <c r="T418" s="210"/>
      <c r="U418" s="210"/>
      <c r="V418" s="210"/>
      <c r="W418" s="210"/>
      <c r="X418" s="210"/>
      <c r="Y418" s="210"/>
      <c r="Z418" s="210"/>
    </row>
    <row r="419" ht="12.75" customHeight="1">
      <c r="A419" s="430">
        <v>41818.0</v>
      </c>
      <c r="B419" s="431" t="s">
        <v>8078</v>
      </c>
      <c r="C419" s="431">
        <v>2016.0</v>
      </c>
      <c r="D419" s="508">
        <v>42584.0</v>
      </c>
      <c r="E419" s="433" t="s">
        <v>8079</v>
      </c>
      <c r="F419" s="405" t="s">
        <v>8058</v>
      </c>
      <c r="G419" s="433" t="s">
        <v>712</v>
      </c>
      <c r="H419" s="405" t="s">
        <v>7195</v>
      </c>
      <c r="I419" s="508">
        <v>43446.0</v>
      </c>
      <c r="J419" s="433">
        <v>12.0</v>
      </c>
      <c r="K419" s="587" t="s">
        <v>322</v>
      </c>
      <c r="L419" s="405" t="s">
        <v>395</v>
      </c>
      <c r="M419" s="540">
        <f t="shared" si="3"/>
        <v>862</v>
      </c>
      <c r="N419" s="210"/>
      <c r="O419" s="210"/>
      <c r="P419" s="210"/>
      <c r="Q419" s="210"/>
      <c r="R419" s="210"/>
      <c r="S419" s="210"/>
      <c r="T419" s="210"/>
      <c r="U419" s="210"/>
      <c r="V419" s="210"/>
      <c r="W419" s="210"/>
      <c r="X419" s="210"/>
      <c r="Y419" s="210"/>
      <c r="Z419" s="210"/>
    </row>
    <row r="420" ht="12.75" customHeight="1">
      <c r="A420" s="436">
        <v>41918.0</v>
      </c>
      <c r="B420" s="437" t="s">
        <v>8080</v>
      </c>
      <c r="C420" s="437">
        <v>2013.0</v>
      </c>
      <c r="D420" s="511">
        <v>41484.0</v>
      </c>
      <c r="E420" s="439" t="s">
        <v>8081</v>
      </c>
      <c r="F420" s="408" t="s">
        <v>2220</v>
      </c>
      <c r="G420" s="439" t="s">
        <v>712</v>
      </c>
      <c r="H420" s="408" t="s">
        <v>130</v>
      </c>
      <c r="I420" s="511">
        <v>43448.0</v>
      </c>
      <c r="J420" s="439">
        <v>12.0</v>
      </c>
      <c r="K420" s="588" t="s">
        <v>293</v>
      </c>
      <c r="L420" s="408" t="s">
        <v>395</v>
      </c>
      <c r="M420" s="541">
        <f t="shared" si="3"/>
        <v>1964</v>
      </c>
      <c r="N420" s="210"/>
      <c r="O420" s="210"/>
      <c r="P420" s="210"/>
      <c r="Q420" s="210"/>
      <c r="R420" s="210"/>
      <c r="S420" s="210"/>
      <c r="T420" s="210"/>
      <c r="U420" s="210"/>
      <c r="V420" s="210"/>
      <c r="W420" s="210"/>
      <c r="X420" s="210"/>
      <c r="Y420" s="210"/>
      <c r="Z420" s="210"/>
    </row>
    <row r="421" ht="12.75" customHeight="1">
      <c r="A421" s="430">
        <v>42018.0</v>
      </c>
      <c r="B421" s="431" t="s">
        <v>8082</v>
      </c>
      <c r="C421" s="431">
        <v>2011.0</v>
      </c>
      <c r="D421" s="508">
        <v>40582.0</v>
      </c>
      <c r="E421" s="433" t="s">
        <v>8083</v>
      </c>
      <c r="F421" s="405" t="s">
        <v>1365</v>
      </c>
      <c r="G421" s="433" t="s">
        <v>712</v>
      </c>
      <c r="H421" s="405" t="s">
        <v>753</v>
      </c>
      <c r="I421" s="508">
        <v>43448.0</v>
      </c>
      <c r="J421" s="433">
        <v>12.0</v>
      </c>
      <c r="K421" s="589" t="s">
        <v>309</v>
      </c>
      <c r="L421" s="405" t="s">
        <v>395</v>
      </c>
      <c r="M421" s="540">
        <f t="shared" si="3"/>
        <v>2866</v>
      </c>
      <c r="N421" s="210"/>
      <c r="O421" s="210"/>
      <c r="P421" s="210"/>
      <c r="Q421" s="210"/>
      <c r="R421" s="210"/>
      <c r="S421" s="210"/>
      <c r="T421" s="210"/>
      <c r="U421" s="210"/>
      <c r="V421" s="210"/>
      <c r="W421" s="210"/>
      <c r="X421" s="210"/>
      <c r="Y421" s="210"/>
      <c r="Z421" s="210"/>
    </row>
    <row r="422" ht="12.75" customHeight="1">
      <c r="A422" s="436">
        <v>42118.0</v>
      </c>
      <c r="B422" s="437" t="s">
        <v>8084</v>
      </c>
      <c r="C422" s="437">
        <v>2013.0</v>
      </c>
      <c r="D422" s="511">
        <v>41604.0</v>
      </c>
      <c r="E422" s="439" t="s">
        <v>8085</v>
      </c>
      <c r="F422" s="408" t="s">
        <v>965</v>
      </c>
      <c r="G422" s="439" t="s">
        <v>712</v>
      </c>
      <c r="H422" s="408" t="s">
        <v>130</v>
      </c>
      <c r="I422" s="511">
        <v>43448.0</v>
      </c>
      <c r="J422" s="439">
        <v>12.0</v>
      </c>
      <c r="K422" s="588" t="s">
        <v>293</v>
      </c>
      <c r="L422" s="408" t="s">
        <v>395</v>
      </c>
      <c r="M422" s="541">
        <f t="shared" si="3"/>
        <v>1844</v>
      </c>
      <c r="N422" s="210"/>
      <c r="O422" s="210"/>
      <c r="P422" s="210"/>
      <c r="Q422" s="210"/>
      <c r="R422" s="210"/>
      <c r="S422" s="210"/>
      <c r="T422" s="210"/>
      <c r="U422" s="210"/>
      <c r="V422" s="210"/>
      <c r="W422" s="210"/>
      <c r="X422" s="210"/>
      <c r="Y422" s="210"/>
      <c r="Z422" s="210"/>
    </row>
    <row r="423" ht="12.75" customHeight="1">
      <c r="A423" s="430">
        <v>42218.0</v>
      </c>
      <c r="B423" s="431" t="s">
        <v>8086</v>
      </c>
      <c r="C423" s="431">
        <v>2013.0</v>
      </c>
      <c r="D423" s="508">
        <v>41604.0</v>
      </c>
      <c r="E423" s="433" t="s">
        <v>8087</v>
      </c>
      <c r="F423" s="405" t="s">
        <v>965</v>
      </c>
      <c r="G423" s="433" t="s">
        <v>712</v>
      </c>
      <c r="H423" s="405" t="s">
        <v>130</v>
      </c>
      <c r="I423" s="508">
        <v>43448.0</v>
      </c>
      <c r="J423" s="433">
        <v>12.0</v>
      </c>
      <c r="K423" s="588" t="s">
        <v>293</v>
      </c>
      <c r="L423" s="405" t="s">
        <v>395</v>
      </c>
      <c r="M423" s="540">
        <f t="shared" si="3"/>
        <v>1844</v>
      </c>
      <c r="N423" s="210"/>
      <c r="O423" s="210"/>
      <c r="P423" s="210"/>
      <c r="Q423" s="210"/>
      <c r="R423" s="210"/>
      <c r="S423" s="210"/>
      <c r="T423" s="210"/>
      <c r="U423" s="210"/>
      <c r="V423" s="210"/>
      <c r="W423" s="210"/>
      <c r="X423" s="210"/>
      <c r="Y423" s="210"/>
      <c r="Z423" s="210"/>
    </row>
    <row r="424" ht="12.75" customHeight="1">
      <c r="A424" s="436">
        <v>42318.0</v>
      </c>
      <c r="B424" s="437" t="s">
        <v>8088</v>
      </c>
      <c r="C424" s="437">
        <v>2013.0</v>
      </c>
      <c r="D424" s="511">
        <v>41521.0</v>
      </c>
      <c r="E424" s="439" t="s">
        <v>8089</v>
      </c>
      <c r="F424" s="408" t="s">
        <v>44</v>
      </c>
      <c r="G424" s="439" t="s">
        <v>712</v>
      </c>
      <c r="H424" s="408" t="s">
        <v>130</v>
      </c>
      <c r="I424" s="511">
        <v>43448.0</v>
      </c>
      <c r="J424" s="439">
        <v>12.0</v>
      </c>
      <c r="K424" s="588" t="s">
        <v>293</v>
      </c>
      <c r="L424" s="408" t="s">
        <v>395</v>
      </c>
      <c r="M424" s="541">
        <f t="shared" si="3"/>
        <v>1927</v>
      </c>
      <c r="N424" s="210"/>
      <c r="O424" s="210"/>
      <c r="P424" s="210"/>
      <c r="Q424" s="210"/>
      <c r="R424" s="210"/>
      <c r="S424" s="210"/>
      <c r="T424" s="210"/>
      <c r="U424" s="210"/>
      <c r="V424" s="210"/>
      <c r="W424" s="210"/>
      <c r="X424" s="210"/>
      <c r="Y424" s="210"/>
      <c r="Z424" s="210"/>
    </row>
    <row r="425" ht="12.75" customHeight="1">
      <c r="A425" s="430">
        <v>42418.0</v>
      </c>
      <c r="B425" s="431" t="s">
        <v>8090</v>
      </c>
      <c r="C425" s="431">
        <v>2017.0</v>
      </c>
      <c r="D425" s="508">
        <v>43033.0</v>
      </c>
      <c r="E425" s="433" t="s">
        <v>8091</v>
      </c>
      <c r="F425" s="405" t="s">
        <v>171</v>
      </c>
      <c r="G425" s="433" t="s">
        <v>17</v>
      </c>
      <c r="H425" s="405" t="s">
        <v>112</v>
      </c>
      <c r="I425" s="508">
        <v>43451.0</v>
      </c>
      <c r="J425" s="433">
        <v>12.0</v>
      </c>
      <c r="K425" s="587" t="s">
        <v>322</v>
      </c>
      <c r="L425" s="405" t="s">
        <v>390</v>
      </c>
      <c r="M425" s="540">
        <f t="shared" si="3"/>
        <v>418</v>
      </c>
      <c r="N425" s="210"/>
      <c r="O425" s="210"/>
      <c r="P425" s="210"/>
      <c r="Q425" s="210"/>
      <c r="R425" s="210"/>
      <c r="S425" s="210"/>
      <c r="T425" s="210"/>
      <c r="U425" s="210"/>
      <c r="V425" s="210"/>
      <c r="W425" s="210"/>
      <c r="X425" s="210"/>
      <c r="Y425" s="210"/>
      <c r="Z425" s="210"/>
    </row>
    <row r="426" ht="12.75" customHeight="1">
      <c r="A426" s="436">
        <v>42518.0</v>
      </c>
      <c r="B426" s="437" t="s">
        <v>8092</v>
      </c>
      <c r="C426" s="437">
        <v>2013.0</v>
      </c>
      <c r="D426" s="511">
        <v>41521.0</v>
      </c>
      <c r="E426" s="439" t="s">
        <v>8093</v>
      </c>
      <c r="F426" s="408" t="s">
        <v>865</v>
      </c>
      <c r="G426" s="439" t="s">
        <v>17</v>
      </c>
      <c r="H426" s="408" t="s">
        <v>380</v>
      </c>
      <c r="I426" s="511">
        <v>43451.0</v>
      </c>
      <c r="J426" s="439">
        <v>12.0</v>
      </c>
      <c r="K426" s="587" t="s">
        <v>322</v>
      </c>
      <c r="L426" s="408" t="s">
        <v>390</v>
      </c>
      <c r="M426" s="541">
        <f t="shared" si="3"/>
        <v>1930</v>
      </c>
      <c r="N426" s="210"/>
      <c r="O426" s="210"/>
      <c r="P426" s="210"/>
      <c r="Q426" s="210"/>
      <c r="R426" s="210"/>
      <c r="S426" s="210"/>
      <c r="T426" s="210"/>
      <c r="U426" s="210"/>
      <c r="V426" s="210"/>
      <c r="W426" s="210"/>
      <c r="X426" s="210"/>
      <c r="Y426" s="210"/>
      <c r="Z426" s="210"/>
    </row>
    <row r="427" ht="12.75" customHeight="1">
      <c r="A427" s="430">
        <v>42618.0</v>
      </c>
      <c r="B427" s="431" t="s">
        <v>8094</v>
      </c>
      <c r="C427" s="431">
        <v>2015.0</v>
      </c>
      <c r="D427" s="508">
        <v>42186.0</v>
      </c>
      <c r="E427" s="433" t="s">
        <v>8095</v>
      </c>
      <c r="F427" s="405" t="s">
        <v>4171</v>
      </c>
      <c r="G427" s="433" t="s">
        <v>17</v>
      </c>
      <c r="H427" s="405" t="s">
        <v>753</v>
      </c>
      <c r="I427" s="508">
        <v>43451.0</v>
      </c>
      <c r="J427" s="433">
        <v>12.0</v>
      </c>
      <c r="K427" s="587" t="s">
        <v>322</v>
      </c>
      <c r="L427" s="405" t="s">
        <v>395</v>
      </c>
      <c r="M427" s="540">
        <f t="shared" si="3"/>
        <v>1265</v>
      </c>
      <c r="N427" s="210"/>
      <c r="O427" s="210"/>
      <c r="P427" s="210"/>
      <c r="Q427" s="210"/>
      <c r="R427" s="210"/>
      <c r="S427" s="210"/>
      <c r="T427" s="210"/>
      <c r="U427" s="210"/>
      <c r="V427" s="210"/>
      <c r="W427" s="210"/>
      <c r="X427" s="210"/>
      <c r="Y427" s="210"/>
      <c r="Z427" s="210"/>
    </row>
    <row r="428" ht="12.75" customHeight="1">
      <c r="A428" s="436">
        <v>42718.0</v>
      </c>
      <c r="B428" s="437" t="s">
        <v>8096</v>
      </c>
      <c r="C428" s="437">
        <v>2014.0</v>
      </c>
      <c r="D428" s="511">
        <v>41698.0</v>
      </c>
      <c r="E428" s="439" t="s">
        <v>8097</v>
      </c>
      <c r="F428" s="408" t="s">
        <v>7535</v>
      </c>
      <c r="G428" s="439" t="s">
        <v>17</v>
      </c>
      <c r="H428" s="408" t="s">
        <v>927</v>
      </c>
      <c r="I428" s="511">
        <v>43451.0</v>
      </c>
      <c r="J428" s="439">
        <v>12.0</v>
      </c>
      <c r="K428" s="587" t="s">
        <v>322</v>
      </c>
      <c r="L428" s="408" t="s">
        <v>395</v>
      </c>
      <c r="M428" s="541">
        <f t="shared" si="3"/>
        <v>1753</v>
      </c>
      <c r="N428" s="210"/>
      <c r="O428" s="210"/>
      <c r="P428" s="210"/>
      <c r="Q428" s="210"/>
      <c r="R428" s="210"/>
      <c r="S428" s="210"/>
      <c r="T428" s="210"/>
      <c r="U428" s="210"/>
      <c r="V428" s="210"/>
      <c r="W428" s="210"/>
      <c r="X428" s="210"/>
      <c r="Y428" s="210"/>
      <c r="Z428" s="210"/>
    </row>
    <row r="429" ht="12.75" customHeight="1">
      <c r="A429" s="430">
        <v>42818.0</v>
      </c>
      <c r="B429" s="431" t="s">
        <v>8098</v>
      </c>
      <c r="C429" s="431">
        <v>2012.0</v>
      </c>
      <c r="D429" s="508">
        <v>41271.0</v>
      </c>
      <c r="E429" s="433" t="s">
        <v>8099</v>
      </c>
      <c r="F429" s="405" t="s">
        <v>7535</v>
      </c>
      <c r="G429" s="433" t="s">
        <v>17</v>
      </c>
      <c r="H429" s="405" t="s">
        <v>1289</v>
      </c>
      <c r="I429" s="508">
        <v>43451.0</v>
      </c>
      <c r="J429" s="433">
        <v>12.0</v>
      </c>
      <c r="K429" s="587" t="s">
        <v>322</v>
      </c>
      <c r="L429" s="405" t="s">
        <v>395</v>
      </c>
      <c r="M429" s="540">
        <f t="shared" si="3"/>
        <v>2180</v>
      </c>
      <c r="N429" s="210"/>
      <c r="O429" s="210"/>
      <c r="P429" s="210"/>
      <c r="Q429" s="210"/>
      <c r="R429" s="210"/>
      <c r="S429" s="210"/>
      <c r="T429" s="210"/>
      <c r="U429" s="210"/>
      <c r="V429" s="210"/>
      <c r="W429" s="210"/>
      <c r="X429" s="210"/>
      <c r="Y429" s="210"/>
      <c r="Z429" s="210"/>
    </row>
    <row r="430" ht="12.75" customHeight="1">
      <c r="A430" s="436">
        <v>42918.0</v>
      </c>
      <c r="B430" s="437" t="s">
        <v>8100</v>
      </c>
      <c r="C430" s="437">
        <v>2013.0</v>
      </c>
      <c r="D430" s="511">
        <v>41577.0</v>
      </c>
      <c r="E430" s="439" t="s">
        <v>8101</v>
      </c>
      <c r="F430" s="408" t="s">
        <v>7535</v>
      </c>
      <c r="G430" s="439" t="s">
        <v>17</v>
      </c>
      <c r="H430" s="408" t="s">
        <v>56</v>
      </c>
      <c r="I430" s="511">
        <v>43451.0</v>
      </c>
      <c r="J430" s="439">
        <v>12.0</v>
      </c>
      <c r="K430" s="587" t="s">
        <v>322</v>
      </c>
      <c r="L430" s="408" t="s">
        <v>395</v>
      </c>
      <c r="M430" s="541">
        <f t="shared" si="3"/>
        <v>1874</v>
      </c>
      <c r="N430" s="210"/>
      <c r="O430" s="210"/>
      <c r="P430" s="210"/>
      <c r="Q430" s="210"/>
      <c r="R430" s="210"/>
      <c r="S430" s="210"/>
      <c r="T430" s="210"/>
      <c r="U430" s="210"/>
      <c r="V430" s="210"/>
      <c r="W430" s="210"/>
      <c r="X430" s="210"/>
      <c r="Y430" s="210"/>
      <c r="Z430" s="210"/>
    </row>
    <row r="431" ht="12.75" customHeight="1">
      <c r="A431" s="430">
        <v>43018.0</v>
      </c>
      <c r="B431" s="431" t="s">
        <v>8102</v>
      </c>
      <c r="C431" s="431">
        <v>2013.0</v>
      </c>
      <c r="D431" s="508">
        <v>41495.0</v>
      </c>
      <c r="E431" s="433" t="s">
        <v>8103</v>
      </c>
      <c r="F431" s="405" t="s">
        <v>31</v>
      </c>
      <c r="G431" s="433" t="s">
        <v>17</v>
      </c>
      <c r="H431" s="405" t="s">
        <v>927</v>
      </c>
      <c r="I431" s="508">
        <v>43451.0</v>
      </c>
      <c r="J431" s="433">
        <v>12.0</v>
      </c>
      <c r="K431" s="589" t="s">
        <v>309</v>
      </c>
      <c r="L431" s="405" t="s">
        <v>395</v>
      </c>
      <c r="M431" s="540">
        <f t="shared" si="3"/>
        <v>1956</v>
      </c>
      <c r="N431" s="210"/>
      <c r="O431" s="210"/>
      <c r="P431" s="210"/>
      <c r="Q431" s="210"/>
      <c r="R431" s="210"/>
      <c r="S431" s="210"/>
      <c r="T431" s="210"/>
      <c r="U431" s="210"/>
      <c r="V431" s="210"/>
      <c r="W431" s="210"/>
      <c r="X431" s="210"/>
      <c r="Y431" s="210"/>
      <c r="Z431" s="210"/>
    </row>
    <row r="432" ht="12.75" customHeight="1">
      <c r="A432" s="436">
        <v>43118.0</v>
      </c>
      <c r="B432" s="437" t="s">
        <v>8104</v>
      </c>
      <c r="C432" s="437">
        <v>2014.0</v>
      </c>
      <c r="D432" s="511">
        <v>41765.0</v>
      </c>
      <c r="E432" s="439" t="s">
        <v>8105</v>
      </c>
      <c r="F432" s="408" t="s">
        <v>31</v>
      </c>
      <c r="G432" s="439" t="s">
        <v>17</v>
      </c>
      <c r="H432" s="408" t="s">
        <v>7175</v>
      </c>
      <c r="I432" s="511">
        <v>43451.0</v>
      </c>
      <c r="J432" s="439">
        <v>12.0</v>
      </c>
      <c r="K432" s="589" t="s">
        <v>309</v>
      </c>
      <c r="L432" s="408" t="s">
        <v>395</v>
      </c>
      <c r="M432" s="541">
        <f t="shared" si="3"/>
        <v>1686</v>
      </c>
      <c r="N432" s="210"/>
      <c r="O432" s="210"/>
      <c r="P432" s="210"/>
      <c r="Q432" s="210"/>
      <c r="R432" s="210"/>
      <c r="S432" s="210"/>
      <c r="T432" s="210"/>
      <c r="U432" s="210"/>
      <c r="V432" s="210"/>
      <c r="W432" s="210"/>
      <c r="X432" s="210"/>
      <c r="Y432" s="210"/>
      <c r="Z432" s="210"/>
    </row>
    <row r="433" ht="12.75" customHeight="1">
      <c r="A433" s="430">
        <v>43218.0</v>
      </c>
      <c r="B433" s="431" t="s">
        <v>8106</v>
      </c>
      <c r="C433" s="431">
        <v>2017.0</v>
      </c>
      <c r="D433" s="508">
        <v>42972.0</v>
      </c>
      <c r="E433" s="433" t="s">
        <v>8107</v>
      </c>
      <c r="F433" s="405" t="s">
        <v>31</v>
      </c>
      <c r="G433" s="433" t="s">
        <v>17</v>
      </c>
      <c r="H433" s="405" t="s">
        <v>56</v>
      </c>
      <c r="I433" s="508">
        <v>43451.0</v>
      </c>
      <c r="J433" s="433">
        <v>12.0</v>
      </c>
      <c r="K433" s="589" t="s">
        <v>309</v>
      </c>
      <c r="L433" s="405" t="s">
        <v>395</v>
      </c>
      <c r="M433" s="540">
        <f t="shared" si="3"/>
        <v>479</v>
      </c>
      <c r="N433" s="210"/>
      <c r="O433" s="210"/>
      <c r="P433" s="210"/>
      <c r="Q433" s="210"/>
      <c r="R433" s="210"/>
      <c r="S433" s="210"/>
      <c r="T433" s="210"/>
      <c r="U433" s="210"/>
      <c r="V433" s="210"/>
      <c r="W433" s="210"/>
      <c r="X433" s="210"/>
      <c r="Y433" s="210"/>
      <c r="Z433" s="210"/>
    </row>
    <row r="434" ht="12.75" customHeight="1">
      <c r="A434" s="436">
        <v>43318.0</v>
      </c>
      <c r="B434" s="437" t="s">
        <v>8108</v>
      </c>
      <c r="C434" s="437">
        <v>2014.0</v>
      </c>
      <c r="D434" s="511">
        <v>41789.0</v>
      </c>
      <c r="E434" s="439" t="s">
        <v>8109</v>
      </c>
      <c r="F434" s="408" t="s">
        <v>31</v>
      </c>
      <c r="G434" s="439" t="s">
        <v>17</v>
      </c>
      <c r="H434" s="408" t="s">
        <v>97</v>
      </c>
      <c r="I434" s="511">
        <v>43451.0</v>
      </c>
      <c r="J434" s="439">
        <v>12.0</v>
      </c>
      <c r="K434" s="589" t="s">
        <v>309</v>
      </c>
      <c r="L434" s="408" t="s">
        <v>395</v>
      </c>
      <c r="M434" s="541">
        <f t="shared" si="3"/>
        <v>1662</v>
      </c>
      <c r="N434" s="210"/>
      <c r="O434" s="210"/>
      <c r="P434" s="210"/>
      <c r="Q434" s="210"/>
      <c r="R434" s="210"/>
      <c r="S434" s="210"/>
      <c r="T434" s="210"/>
      <c r="U434" s="210"/>
      <c r="V434" s="210"/>
      <c r="W434" s="210"/>
      <c r="X434" s="210"/>
      <c r="Y434" s="210"/>
      <c r="Z434" s="210"/>
    </row>
    <row r="435" ht="12.75" customHeight="1">
      <c r="A435" s="430">
        <v>43418.0</v>
      </c>
      <c r="B435" s="431" t="s">
        <v>8110</v>
      </c>
      <c r="C435" s="431">
        <v>2018.0</v>
      </c>
      <c r="D435" s="508">
        <v>43285.0</v>
      </c>
      <c r="E435" s="433" t="s">
        <v>8111</v>
      </c>
      <c r="F435" s="514" t="s">
        <v>4086</v>
      </c>
      <c r="G435" s="433" t="s">
        <v>725</v>
      </c>
      <c r="H435" s="405" t="s">
        <v>4161</v>
      </c>
      <c r="I435" s="508">
        <v>43453.0</v>
      </c>
      <c r="J435" s="433">
        <v>12.0</v>
      </c>
      <c r="K435" s="594" t="s">
        <v>344</v>
      </c>
      <c r="L435" s="405" t="s">
        <v>399</v>
      </c>
      <c r="M435" s="540">
        <f t="shared" si="3"/>
        <v>168</v>
      </c>
      <c r="N435" s="210"/>
      <c r="O435" s="210"/>
      <c r="P435" s="210"/>
      <c r="Q435" s="210"/>
      <c r="R435" s="210"/>
      <c r="S435" s="210"/>
      <c r="T435" s="210"/>
      <c r="U435" s="210"/>
      <c r="V435" s="210"/>
      <c r="W435" s="210"/>
      <c r="X435" s="210"/>
      <c r="Y435" s="210"/>
      <c r="Z435" s="210"/>
    </row>
    <row r="436" ht="12.75" customHeight="1">
      <c r="A436" s="436">
        <v>43518.0</v>
      </c>
      <c r="B436" s="437" t="s">
        <v>8112</v>
      </c>
      <c r="C436" s="437">
        <v>2014.0</v>
      </c>
      <c r="D436" s="511">
        <v>41947.0</v>
      </c>
      <c r="E436" s="439" t="s">
        <v>8113</v>
      </c>
      <c r="F436" s="408" t="s">
        <v>6899</v>
      </c>
      <c r="G436" s="439" t="s">
        <v>712</v>
      </c>
      <c r="H436" s="408" t="s">
        <v>927</v>
      </c>
      <c r="I436" s="511">
        <v>43453.0</v>
      </c>
      <c r="J436" s="439">
        <v>12.0</v>
      </c>
      <c r="K436" s="587" t="s">
        <v>322</v>
      </c>
      <c r="L436" s="408" t="s">
        <v>395</v>
      </c>
      <c r="M436" s="541">
        <f t="shared" si="3"/>
        <v>1506</v>
      </c>
      <c r="N436" s="210"/>
      <c r="O436" s="210"/>
      <c r="P436" s="210"/>
      <c r="Q436" s="210"/>
      <c r="R436" s="210"/>
      <c r="S436" s="210"/>
      <c r="T436" s="210"/>
      <c r="U436" s="210"/>
      <c r="V436" s="210"/>
      <c r="W436" s="210"/>
      <c r="X436" s="210"/>
      <c r="Y436" s="210"/>
      <c r="Z436" s="210"/>
    </row>
    <row r="437" ht="12.75" customHeight="1">
      <c r="A437" s="430">
        <v>43618.0</v>
      </c>
      <c r="B437" s="431" t="s">
        <v>8114</v>
      </c>
      <c r="C437" s="431">
        <v>2017.0</v>
      </c>
      <c r="D437" s="508">
        <v>42984.0</v>
      </c>
      <c r="E437" s="433" t="s">
        <v>8115</v>
      </c>
      <c r="F437" s="405" t="s">
        <v>1365</v>
      </c>
      <c r="G437" s="433" t="s">
        <v>712</v>
      </c>
      <c r="H437" s="405" t="s">
        <v>66</v>
      </c>
      <c r="I437" s="508">
        <v>43453.0</v>
      </c>
      <c r="J437" s="433">
        <v>12.0</v>
      </c>
      <c r="K437" s="587" t="s">
        <v>322</v>
      </c>
      <c r="L437" s="405" t="s">
        <v>395</v>
      </c>
      <c r="M437" s="540">
        <f t="shared" si="3"/>
        <v>469</v>
      </c>
      <c r="N437" s="210"/>
      <c r="O437" s="210"/>
      <c r="P437" s="210"/>
      <c r="Q437" s="210"/>
      <c r="R437" s="210"/>
      <c r="S437" s="210"/>
      <c r="T437" s="210"/>
      <c r="U437" s="210"/>
      <c r="V437" s="210"/>
      <c r="W437" s="210"/>
      <c r="X437" s="210"/>
      <c r="Y437" s="210"/>
      <c r="Z437" s="210"/>
    </row>
    <row r="438" ht="12.75" customHeight="1">
      <c r="A438" s="436">
        <v>43718.0</v>
      </c>
      <c r="B438" s="437" t="s">
        <v>8116</v>
      </c>
      <c r="C438" s="437">
        <v>2013.0</v>
      </c>
      <c r="D438" s="511">
        <v>41470.0</v>
      </c>
      <c r="E438" s="439" t="s">
        <v>8117</v>
      </c>
      <c r="F438" s="408" t="s">
        <v>1120</v>
      </c>
      <c r="G438" s="439" t="s">
        <v>712</v>
      </c>
      <c r="H438" s="408" t="s">
        <v>50</v>
      </c>
      <c r="I438" s="511">
        <v>43453.0</v>
      </c>
      <c r="J438" s="439">
        <v>12.0</v>
      </c>
      <c r="K438" s="587" t="s">
        <v>322</v>
      </c>
      <c r="L438" s="408" t="s">
        <v>390</v>
      </c>
      <c r="M438" s="541">
        <f t="shared" si="3"/>
        <v>1983</v>
      </c>
      <c r="N438" s="210"/>
      <c r="O438" s="210"/>
      <c r="P438" s="210"/>
      <c r="Q438" s="210"/>
      <c r="R438" s="210"/>
      <c r="S438" s="210"/>
      <c r="T438" s="210"/>
      <c r="U438" s="210"/>
      <c r="V438" s="210"/>
      <c r="W438" s="210"/>
      <c r="X438" s="210"/>
      <c r="Y438" s="210"/>
      <c r="Z438" s="210"/>
    </row>
    <row r="439" ht="12.75" customHeight="1">
      <c r="A439" s="430">
        <v>43818.0</v>
      </c>
      <c r="B439" s="431" t="s">
        <v>8118</v>
      </c>
      <c r="C439" s="431">
        <v>2015.0</v>
      </c>
      <c r="D439" s="508">
        <v>42314.0</v>
      </c>
      <c r="E439" s="433" t="s">
        <v>8119</v>
      </c>
      <c r="F439" s="405" t="s">
        <v>3933</v>
      </c>
      <c r="G439" s="433" t="s">
        <v>712</v>
      </c>
      <c r="H439" s="405" t="s">
        <v>97</v>
      </c>
      <c r="I439" s="508">
        <v>43455.0</v>
      </c>
      <c r="J439" s="433">
        <v>12.0</v>
      </c>
      <c r="K439" s="587" t="s">
        <v>322</v>
      </c>
      <c r="L439" s="405" t="s">
        <v>390</v>
      </c>
      <c r="M439" s="540">
        <f t="shared" si="3"/>
        <v>1141</v>
      </c>
      <c r="N439" s="210"/>
      <c r="O439" s="210"/>
      <c r="P439" s="210"/>
      <c r="Q439" s="210"/>
      <c r="R439" s="210"/>
      <c r="S439" s="210"/>
      <c r="T439" s="210"/>
      <c r="U439" s="210"/>
      <c r="V439" s="210"/>
      <c r="W439" s="210"/>
      <c r="X439" s="210"/>
      <c r="Y439" s="210"/>
      <c r="Z439" s="210"/>
    </row>
    <row r="440" ht="12.75" customHeight="1">
      <c r="A440" s="436">
        <v>43918.0</v>
      </c>
      <c r="B440" s="437" t="s">
        <v>8120</v>
      </c>
      <c r="C440" s="437">
        <v>2013.0</v>
      </c>
      <c r="D440" s="511">
        <v>41513.0</v>
      </c>
      <c r="E440" s="439" t="s">
        <v>8121</v>
      </c>
      <c r="F440" s="408" t="s">
        <v>5603</v>
      </c>
      <c r="G440" s="439" t="s">
        <v>712</v>
      </c>
      <c r="H440" s="408" t="s">
        <v>7195</v>
      </c>
      <c r="I440" s="511">
        <v>43455.0</v>
      </c>
      <c r="J440" s="439">
        <v>12.0</v>
      </c>
      <c r="K440" s="594" t="s">
        <v>344</v>
      </c>
      <c r="L440" s="408" t="s">
        <v>395</v>
      </c>
      <c r="M440" s="541">
        <f t="shared" si="3"/>
        <v>1942</v>
      </c>
      <c r="N440" s="210"/>
      <c r="O440" s="210"/>
      <c r="P440" s="210"/>
      <c r="Q440" s="210"/>
      <c r="R440" s="210"/>
      <c r="S440" s="210"/>
      <c r="T440" s="210"/>
      <c r="U440" s="210"/>
      <c r="V440" s="210"/>
      <c r="W440" s="210"/>
      <c r="X440" s="210"/>
      <c r="Y440" s="210"/>
      <c r="Z440" s="210"/>
    </row>
    <row r="441" ht="12.75" customHeight="1">
      <c r="A441" s="430">
        <v>44018.0</v>
      </c>
      <c r="B441" s="431" t="s">
        <v>8122</v>
      </c>
      <c r="C441" s="431">
        <v>2013.0</v>
      </c>
      <c r="D441" s="508">
        <v>41515.0</v>
      </c>
      <c r="E441" s="433" t="s">
        <v>8123</v>
      </c>
      <c r="F441" s="405" t="s">
        <v>723</v>
      </c>
      <c r="G441" s="433" t="s">
        <v>712</v>
      </c>
      <c r="H441" s="405" t="s">
        <v>1034</v>
      </c>
      <c r="I441" s="508">
        <v>43455.0</v>
      </c>
      <c r="J441" s="433">
        <v>12.0</v>
      </c>
      <c r="K441" s="587" t="s">
        <v>322</v>
      </c>
      <c r="L441" s="405" t="s">
        <v>390</v>
      </c>
      <c r="M441" s="540">
        <f t="shared" si="3"/>
        <v>1940</v>
      </c>
      <c r="N441" s="210"/>
      <c r="O441" s="210"/>
      <c r="P441" s="210"/>
      <c r="Q441" s="210"/>
      <c r="R441" s="210"/>
      <c r="S441" s="210"/>
      <c r="T441" s="210"/>
      <c r="U441" s="210"/>
      <c r="V441" s="210"/>
      <c r="W441" s="210"/>
      <c r="X441" s="210"/>
      <c r="Y441" s="210"/>
      <c r="Z441" s="210"/>
    </row>
    <row r="442" ht="12.75" customHeight="1">
      <c r="A442" s="436">
        <v>44118.0</v>
      </c>
      <c r="B442" s="437" t="s">
        <v>8124</v>
      </c>
      <c r="C442" s="437">
        <v>2014.0</v>
      </c>
      <c r="D442" s="511">
        <v>41822.0</v>
      </c>
      <c r="E442" s="439" t="s">
        <v>8125</v>
      </c>
      <c r="F442" s="408" t="s">
        <v>856</v>
      </c>
      <c r="G442" s="439" t="s">
        <v>806</v>
      </c>
      <c r="H442" s="408" t="s">
        <v>8126</v>
      </c>
      <c r="I442" s="511">
        <v>43461.0</v>
      </c>
      <c r="J442" s="439">
        <v>12.0</v>
      </c>
      <c r="K442" s="587" t="s">
        <v>322</v>
      </c>
      <c r="L442" s="408" t="s">
        <v>390</v>
      </c>
      <c r="M442" s="541">
        <f t="shared" si="3"/>
        <v>1639</v>
      </c>
      <c r="N442" s="210"/>
      <c r="O442" s="210"/>
      <c r="P442" s="210"/>
      <c r="Q442" s="210"/>
      <c r="R442" s="210"/>
      <c r="S442" s="210"/>
      <c r="T442" s="210"/>
      <c r="U442" s="210"/>
      <c r="V442" s="210"/>
      <c r="W442" s="210"/>
      <c r="X442" s="210"/>
      <c r="Y442" s="210"/>
      <c r="Z442" s="210"/>
    </row>
    <row r="443" ht="12.75" customHeight="1">
      <c r="A443" s="430">
        <v>44218.0</v>
      </c>
      <c r="B443" s="431" t="s">
        <v>8127</v>
      </c>
      <c r="C443" s="431">
        <v>2018.0</v>
      </c>
      <c r="D443" s="508">
        <v>43188.0</v>
      </c>
      <c r="E443" s="433" t="s">
        <v>8128</v>
      </c>
      <c r="F443" s="514" t="s">
        <v>2983</v>
      </c>
      <c r="G443" s="433" t="s">
        <v>729</v>
      </c>
      <c r="H443" s="405" t="s">
        <v>7835</v>
      </c>
      <c r="I443" s="508">
        <v>43461.0</v>
      </c>
      <c r="J443" s="433">
        <v>12.0</v>
      </c>
      <c r="K443" s="594" t="s">
        <v>344</v>
      </c>
      <c r="L443" s="405" t="s">
        <v>399</v>
      </c>
      <c r="M443" s="540">
        <f t="shared" si="3"/>
        <v>273</v>
      </c>
      <c r="N443" s="210"/>
      <c r="O443" s="210"/>
      <c r="P443" s="210"/>
      <c r="Q443" s="210"/>
      <c r="R443" s="210"/>
      <c r="S443" s="210"/>
      <c r="T443" s="210"/>
      <c r="U443" s="210"/>
      <c r="V443" s="210"/>
      <c r="W443" s="210"/>
      <c r="X443" s="210"/>
      <c r="Y443" s="210"/>
      <c r="Z443" s="210"/>
    </row>
    <row r="444" ht="12.75" customHeight="1">
      <c r="A444" s="436">
        <v>44318.0</v>
      </c>
      <c r="B444" s="437" t="s">
        <v>8129</v>
      </c>
      <c r="C444" s="437">
        <v>2017.0</v>
      </c>
      <c r="D444" s="511">
        <v>42942.0</v>
      </c>
      <c r="E444" s="439" t="s">
        <v>8130</v>
      </c>
      <c r="F444" s="408" t="s">
        <v>3442</v>
      </c>
      <c r="G444" s="439" t="s">
        <v>712</v>
      </c>
      <c r="H444" s="408" t="s">
        <v>66</v>
      </c>
      <c r="I444" s="511">
        <v>43461.0</v>
      </c>
      <c r="J444" s="439">
        <v>12.0</v>
      </c>
      <c r="K444" s="587" t="s">
        <v>322</v>
      </c>
      <c r="L444" s="408" t="s">
        <v>390</v>
      </c>
      <c r="M444" s="541">
        <f t="shared" si="3"/>
        <v>519</v>
      </c>
      <c r="N444" s="210"/>
      <c r="O444" s="210"/>
      <c r="P444" s="210"/>
      <c r="Q444" s="210"/>
      <c r="R444" s="210"/>
      <c r="S444" s="210"/>
      <c r="T444" s="210"/>
      <c r="U444" s="210"/>
      <c r="V444" s="210"/>
      <c r="W444" s="210"/>
      <c r="X444" s="210"/>
      <c r="Y444" s="210"/>
      <c r="Z444" s="210"/>
    </row>
    <row r="445" ht="12.75" customHeight="1">
      <c r="A445" s="430">
        <v>44418.0</v>
      </c>
      <c r="B445" s="431" t="s">
        <v>8131</v>
      </c>
      <c r="C445" s="431">
        <v>2011.0</v>
      </c>
      <c r="D445" s="508">
        <v>40826.0</v>
      </c>
      <c r="E445" s="433" t="s">
        <v>8132</v>
      </c>
      <c r="F445" s="405" t="s">
        <v>353</v>
      </c>
      <c r="G445" s="433" t="s">
        <v>17</v>
      </c>
      <c r="H445" s="405" t="s">
        <v>26</v>
      </c>
      <c r="I445" s="508">
        <v>43462.0</v>
      </c>
      <c r="J445" s="433">
        <v>12.0</v>
      </c>
      <c r="K445" s="587" t="s">
        <v>322</v>
      </c>
      <c r="L445" s="405" t="s">
        <v>390</v>
      </c>
      <c r="M445" s="540">
        <f t="shared" si="3"/>
        <v>2636</v>
      </c>
      <c r="N445" s="210"/>
      <c r="O445" s="210"/>
      <c r="P445" s="210"/>
      <c r="Q445" s="210"/>
      <c r="R445" s="210"/>
      <c r="S445" s="210"/>
      <c r="T445" s="210"/>
      <c r="U445" s="210"/>
      <c r="V445" s="210"/>
      <c r="W445" s="210"/>
      <c r="X445" s="210"/>
      <c r="Y445" s="210"/>
      <c r="Z445" s="210"/>
    </row>
    <row r="446" ht="12.75" customHeight="1">
      <c r="A446" s="436">
        <v>44518.0</v>
      </c>
      <c r="B446" s="437" t="s">
        <v>8133</v>
      </c>
      <c r="C446" s="437">
        <v>2011.0</v>
      </c>
      <c r="D446" s="511">
        <v>40834.0</v>
      </c>
      <c r="E446" s="439" t="s">
        <v>8134</v>
      </c>
      <c r="F446" s="408" t="s">
        <v>1549</v>
      </c>
      <c r="G446" s="439" t="s">
        <v>17</v>
      </c>
      <c r="H446" s="408" t="s">
        <v>7349</v>
      </c>
      <c r="I446" s="511">
        <v>43462.0</v>
      </c>
      <c r="J446" s="439">
        <v>12.0</v>
      </c>
      <c r="K446" s="588" t="s">
        <v>293</v>
      </c>
      <c r="L446" s="408" t="s">
        <v>390</v>
      </c>
      <c r="M446" s="541">
        <f t="shared" si="3"/>
        <v>2628</v>
      </c>
      <c r="N446" s="210"/>
      <c r="O446" s="210"/>
      <c r="P446" s="210"/>
      <c r="Q446" s="210"/>
      <c r="R446" s="210"/>
      <c r="S446" s="210"/>
      <c r="T446" s="210"/>
      <c r="U446" s="210"/>
      <c r="V446" s="210"/>
      <c r="W446" s="210"/>
      <c r="X446" s="210"/>
      <c r="Y446" s="210"/>
      <c r="Z446" s="210"/>
    </row>
    <row r="447" ht="12.75" customHeight="1">
      <c r="A447" s="430">
        <v>44618.0</v>
      </c>
      <c r="B447" s="431" t="s">
        <v>8135</v>
      </c>
      <c r="C447" s="431">
        <v>2012.0</v>
      </c>
      <c r="D447" s="508">
        <v>41099.0</v>
      </c>
      <c r="E447" s="433" t="s">
        <v>8136</v>
      </c>
      <c r="F447" s="405" t="s">
        <v>417</v>
      </c>
      <c r="G447" s="433" t="s">
        <v>17</v>
      </c>
      <c r="H447" s="405" t="s">
        <v>927</v>
      </c>
      <c r="I447" s="508">
        <v>43462.0</v>
      </c>
      <c r="J447" s="433">
        <v>12.0</v>
      </c>
      <c r="K447" s="587" t="s">
        <v>322</v>
      </c>
      <c r="L447" s="405" t="s">
        <v>390</v>
      </c>
      <c r="M447" s="540">
        <f t="shared" si="3"/>
        <v>2363</v>
      </c>
      <c r="N447" s="210"/>
      <c r="O447" s="210"/>
      <c r="P447" s="210"/>
      <c r="Q447" s="210"/>
      <c r="R447" s="210"/>
      <c r="S447" s="210"/>
      <c r="T447" s="210"/>
      <c r="U447" s="210"/>
      <c r="V447" s="210"/>
      <c r="W447" s="210"/>
      <c r="X447" s="210"/>
      <c r="Y447" s="210"/>
      <c r="Z447" s="210"/>
    </row>
    <row r="448" ht="12.75" customHeight="1">
      <c r="A448" s="436">
        <v>44718.0</v>
      </c>
      <c r="B448" s="437" t="s">
        <v>8137</v>
      </c>
      <c r="C448" s="437">
        <v>2015.0</v>
      </c>
      <c r="D448" s="511">
        <v>42076.0</v>
      </c>
      <c r="E448" s="439" t="s">
        <v>8138</v>
      </c>
      <c r="F448" s="408" t="s">
        <v>353</v>
      </c>
      <c r="G448" s="439" t="s">
        <v>17</v>
      </c>
      <c r="H448" s="408" t="s">
        <v>7170</v>
      </c>
      <c r="I448" s="511">
        <v>43462.0</v>
      </c>
      <c r="J448" s="439">
        <v>12.0</v>
      </c>
      <c r="K448" s="587" t="s">
        <v>322</v>
      </c>
      <c r="L448" s="408" t="s">
        <v>390</v>
      </c>
      <c r="M448" s="541">
        <f t="shared" si="3"/>
        <v>1386</v>
      </c>
      <c r="N448" s="210"/>
      <c r="O448" s="210"/>
      <c r="P448" s="210"/>
      <c r="Q448" s="210"/>
      <c r="R448" s="210"/>
      <c r="S448" s="210"/>
      <c r="T448" s="210"/>
      <c r="U448" s="210"/>
      <c r="V448" s="210"/>
      <c r="W448" s="210"/>
      <c r="X448" s="210"/>
      <c r="Y448" s="210"/>
      <c r="Z448" s="210"/>
    </row>
    <row r="449" ht="12.75" customHeight="1">
      <c r="A449" s="430">
        <v>44818.0</v>
      </c>
      <c r="B449" s="431" t="s">
        <v>8139</v>
      </c>
      <c r="C449" s="431">
        <v>2015.0</v>
      </c>
      <c r="D449" s="508">
        <v>42335.0</v>
      </c>
      <c r="E449" s="433" t="s">
        <v>8140</v>
      </c>
      <c r="F449" s="405" t="s">
        <v>353</v>
      </c>
      <c r="G449" s="433" t="s">
        <v>17</v>
      </c>
      <c r="H449" s="405" t="s">
        <v>112</v>
      </c>
      <c r="I449" s="508">
        <v>43462.0</v>
      </c>
      <c r="J449" s="433">
        <v>12.0</v>
      </c>
      <c r="K449" s="587" t="s">
        <v>322</v>
      </c>
      <c r="L449" s="405" t="s">
        <v>390</v>
      </c>
      <c r="M449" s="540">
        <f t="shared" si="3"/>
        <v>1127</v>
      </c>
      <c r="N449" s="210"/>
      <c r="O449" s="210"/>
      <c r="P449" s="210"/>
      <c r="Q449" s="210"/>
      <c r="R449" s="210"/>
      <c r="S449" s="210"/>
      <c r="T449" s="210"/>
      <c r="U449" s="210"/>
      <c r="V449" s="210"/>
      <c r="W449" s="210"/>
      <c r="X449" s="210"/>
      <c r="Y449" s="210"/>
      <c r="Z449" s="210"/>
    </row>
    <row r="450" ht="12.75" customHeight="1">
      <c r="A450" s="436">
        <v>44918.0</v>
      </c>
      <c r="B450" s="437" t="s">
        <v>8141</v>
      </c>
      <c r="C450" s="437">
        <v>2016.0</v>
      </c>
      <c r="D450" s="511">
        <v>42450.0</v>
      </c>
      <c r="E450" s="439" t="s">
        <v>8142</v>
      </c>
      <c r="F450" s="408" t="s">
        <v>417</v>
      </c>
      <c r="G450" s="439" t="s">
        <v>17</v>
      </c>
      <c r="H450" s="408" t="s">
        <v>50</v>
      </c>
      <c r="I450" s="511">
        <v>43462.0</v>
      </c>
      <c r="J450" s="439">
        <v>12.0</v>
      </c>
      <c r="K450" s="587" t="s">
        <v>322</v>
      </c>
      <c r="L450" s="408" t="s">
        <v>390</v>
      </c>
      <c r="M450" s="541">
        <f t="shared" si="3"/>
        <v>1012</v>
      </c>
      <c r="N450" s="210"/>
      <c r="O450" s="210"/>
      <c r="P450" s="210"/>
      <c r="Q450" s="210"/>
      <c r="R450" s="210"/>
      <c r="S450" s="210"/>
      <c r="T450" s="210"/>
      <c r="U450" s="210"/>
      <c r="V450" s="210"/>
      <c r="W450" s="210"/>
      <c r="X450" s="210"/>
      <c r="Y450" s="210"/>
      <c r="Z450" s="210"/>
    </row>
    <row r="451" ht="12.75" customHeight="1">
      <c r="A451" s="430">
        <v>45018.0</v>
      </c>
      <c r="B451" s="431" t="s">
        <v>8143</v>
      </c>
      <c r="C451" s="431">
        <v>2016.0</v>
      </c>
      <c r="D451" s="508">
        <v>42488.0</v>
      </c>
      <c r="E451" s="433" t="s">
        <v>8144</v>
      </c>
      <c r="F451" s="405" t="s">
        <v>417</v>
      </c>
      <c r="G451" s="433" t="s">
        <v>17</v>
      </c>
      <c r="H451" s="405" t="s">
        <v>5483</v>
      </c>
      <c r="I451" s="508">
        <v>43462.0</v>
      </c>
      <c r="J451" s="433">
        <v>12.0</v>
      </c>
      <c r="K451" s="587" t="s">
        <v>322</v>
      </c>
      <c r="L451" s="405" t="s">
        <v>390</v>
      </c>
      <c r="M451" s="540">
        <f t="shared" si="3"/>
        <v>974</v>
      </c>
      <c r="N451" s="210"/>
      <c r="O451" s="210"/>
      <c r="P451" s="210"/>
      <c r="Q451" s="210"/>
      <c r="R451" s="210"/>
      <c r="S451" s="210"/>
      <c r="T451" s="210"/>
      <c r="U451" s="210"/>
      <c r="V451" s="210"/>
      <c r="W451" s="210"/>
      <c r="X451" s="210"/>
      <c r="Y451" s="210"/>
      <c r="Z451" s="210"/>
    </row>
    <row r="452" ht="12.75" customHeight="1">
      <c r="A452" s="436">
        <v>45118.0</v>
      </c>
      <c r="B452" s="437" t="s">
        <v>8145</v>
      </c>
      <c r="C452" s="437">
        <v>2013.0</v>
      </c>
      <c r="D452" s="511">
        <v>41453.0</v>
      </c>
      <c r="E452" s="439" t="s">
        <v>8146</v>
      </c>
      <c r="F452" s="408" t="s">
        <v>6620</v>
      </c>
      <c r="G452" s="439" t="s">
        <v>34</v>
      </c>
      <c r="H452" s="408" t="s">
        <v>4149</v>
      </c>
      <c r="I452" s="511">
        <v>43462.0</v>
      </c>
      <c r="J452" s="439">
        <v>12.0</v>
      </c>
      <c r="K452" s="599" t="s">
        <v>322</v>
      </c>
      <c r="L452" s="408" t="s">
        <v>395</v>
      </c>
      <c r="M452" s="541">
        <f t="shared" si="3"/>
        <v>2009</v>
      </c>
      <c r="N452" s="210"/>
      <c r="O452" s="210"/>
      <c r="P452" s="210"/>
      <c r="Q452" s="210"/>
      <c r="R452" s="210"/>
      <c r="S452" s="210"/>
      <c r="T452" s="210"/>
      <c r="U452" s="210"/>
      <c r="V452" s="210"/>
      <c r="W452" s="210"/>
      <c r="X452" s="210"/>
      <c r="Y452" s="210"/>
      <c r="Z452" s="210"/>
    </row>
    <row r="453" ht="12.75" customHeight="1">
      <c r="A453" s="600"/>
      <c r="B453" s="601"/>
      <c r="C453" s="601"/>
      <c r="D453" s="602"/>
      <c r="E453" s="601"/>
      <c r="F453" s="601"/>
      <c r="G453" s="601"/>
      <c r="H453" s="601"/>
      <c r="I453" s="602"/>
      <c r="J453" s="601"/>
      <c r="K453" s="601"/>
      <c r="L453" s="601"/>
      <c r="M453" s="603"/>
      <c r="N453" s="601"/>
      <c r="O453" s="601"/>
      <c r="P453" s="601"/>
      <c r="Q453" s="601"/>
      <c r="R453" s="601"/>
      <c r="S453" s="601"/>
      <c r="T453" s="601"/>
      <c r="U453" s="601"/>
      <c r="V453" s="601"/>
      <c r="W453" s="601"/>
      <c r="X453" s="601"/>
      <c r="Y453" s="601"/>
      <c r="Z453" s="601"/>
    </row>
    <row r="454" ht="12.75" hidden="1" customHeight="1">
      <c r="A454" s="604"/>
      <c r="B454" s="605"/>
      <c r="C454" s="606"/>
      <c r="D454" s="607"/>
      <c r="E454" s="608"/>
      <c r="F454" s="609"/>
      <c r="G454" s="608"/>
      <c r="H454" s="609"/>
      <c r="I454" s="607"/>
      <c r="J454" s="605"/>
      <c r="K454" s="605"/>
      <c r="L454" s="605"/>
      <c r="M454" s="610"/>
      <c r="N454" s="210"/>
      <c r="O454" s="210"/>
      <c r="P454" s="210"/>
      <c r="Q454" s="210"/>
      <c r="R454" s="210"/>
      <c r="S454" s="210"/>
      <c r="T454" s="210"/>
      <c r="U454" s="210"/>
      <c r="V454" s="210"/>
      <c r="W454" s="210"/>
      <c r="X454" s="210"/>
      <c r="Y454" s="210"/>
      <c r="Z454" s="210"/>
    </row>
    <row r="455" ht="12.75" customHeight="1">
      <c r="A455" s="604"/>
      <c r="B455" s="605"/>
      <c r="C455" s="606"/>
      <c r="D455" s="607"/>
      <c r="E455" s="608"/>
      <c r="F455" s="609"/>
      <c r="G455" s="608"/>
      <c r="H455" s="609"/>
      <c r="I455" s="607"/>
      <c r="J455" s="605"/>
      <c r="K455" s="605"/>
      <c r="L455" s="605"/>
      <c r="M455" s="610"/>
      <c r="N455" s="210"/>
      <c r="O455" s="210"/>
      <c r="P455" s="210"/>
      <c r="Q455" s="210"/>
      <c r="R455" s="210"/>
      <c r="S455" s="210"/>
      <c r="T455" s="210"/>
      <c r="U455" s="210"/>
      <c r="V455" s="210"/>
      <c r="W455" s="210"/>
      <c r="X455" s="210"/>
      <c r="Y455" s="210"/>
      <c r="Z455" s="210"/>
    </row>
    <row r="456" ht="12.75" customHeight="1">
      <c r="A456" s="604"/>
      <c r="B456" s="605"/>
      <c r="C456" s="606"/>
      <c r="D456" s="607"/>
      <c r="E456" s="608"/>
      <c r="F456" s="609"/>
      <c r="G456" s="608"/>
      <c r="H456" s="609"/>
      <c r="I456" s="607"/>
      <c r="J456" s="605"/>
      <c r="K456" s="605"/>
      <c r="L456" s="605"/>
      <c r="M456" s="610"/>
      <c r="N456" s="210"/>
      <c r="O456" s="210"/>
      <c r="P456" s="210"/>
      <c r="Q456" s="210"/>
      <c r="R456" s="210"/>
      <c r="S456" s="210"/>
      <c r="T456" s="210"/>
      <c r="U456" s="210"/>
      <c r="V456" s="210"/>
      <c r="W456" s="210"/>
      <c r="X456" s="210"/>
      <c r="Y456" s="210"/>
      <c r="Z456" s="210"/>
    </row>
    <row r="457" ht="12.75" customHeight="1">
      <c r="A457" s="604"/>
      <c r="B457" s="605"/>
      <c r="C457" s="606"/>
      <c r="D457" s="607"/>
      <c r="E457" s="608"/>
      <c r="F457" s="609"/>
      <c r="G457" s="608"/>
      <c r="H457" s="609"/>
      <c r="I457" s="607"/>
      <c r="J457" s="605"/>
      <c r="K457" s="605"/>
      <c r="L457" s="605"/>
      <c r="M457" s="610"/>
      <c r="N457" s="210"/>
      <c r="O457" s="210"/>
      <c r="P457" s="210"/>
      <c r="Q457" s="210"/>
      <c r="R457" s="210"/>
      <c r="S457" s="210"/>
      <c r="T457" s="210"/>
      <c r="U457" s="210"/>
      <c r="V457" s="210"/>
      <c r="W457" s="210"/>
      <c r="X457" s="210"/>
      <c r="Y457" s="210"/>
      <c r="Z457" s="210"/>
    </row>
    <row r="458" ht="12.75" customHeight="1">
      <c r="A458" s="604"/>
      <c r="B458" s="605"/>
      <c r="C458" s="606"/>
      <c r="D458" s="607"/>
      <c r="E458" s="608"/>
      <c r="F458" s="609"/>
      <c r="G458" s="608"/>
      <c r="H458" s="609"/>
      <c r="I458" s="607"/>
      <c r="J458" s="605"/>
      <c r="K458" s="605"/>
      <c r="L458" s="605"/>
      <c r="M458" s="610"/>
      <c r="N458" s="210"/>
      <c r="O458" s="210"/>
      <c r="P458" s="210"/>
      <c r="Q458" s="210"/>
      <c r="R458" s="210"/>
      <c r="S458" s="210"/>
      <c r="T458" s="210"/>
      <c r="U458" s="210"/>
      <c r="V458" s="210"/>
      <c r="W458" s="210"/>
      <c r="X458" s="210"/>
      <c r="Y458" s="210"/>
      <c r="Z458" s="210"/>
    </row>
    <row r="459" ht="12.75" customHeight="1">
      <c r="A459" s="604"/>
      <c r="B459" s="605"/>
      <c r="C459" s="606"/>
      <c r="D459" s="607"/>
      <c r="E459" s="608"/>
      <c r="F459" s="609"/>
      <c r="G459" s="608"/>
      <c r="H459" s="609"/>
      <c r="I459" s="607"/>
      <c r="J459" s="605"/>
      <c r="K459" s="605"/>
      <c r="L459" s="605"/>
      <c r="M459" s="610"/>
      <c r="N459" s="210"/>
      <c r="O459" s="210"/>
      <c r="P459" s="210"/>
      <c r="Q459" s="210"/>
      <c r="R459" s="210"/>
      <c r="S459" s="210"/>
      <c r="T459" s="210"/>
      <c r="U459" s="210"/>
      <c r="V459" s="210"/>
      <c r="W459" s="210"/>
      <c r="X459" s="210"/>
      <c r="Y459" s="210"/>
      <c r="Z459" s="210"/>
    </row>
    <row r="460" ht="12.75" customHeight="1">
      <c r="A460" s="604"/>
      <c r="B460" s="605"/>
      <c r="C460" s="606"/>
      <c r="D460" s="607"/>
      <c r="E460" s="608"/>
      <c r="F460" s="609"/>
      <c r="G460" s="608"/>
      <c r="H460" s="609"/>
      <c r="I460" s="607"/>
      <c r="J460" s="605"/>
      <c r="K460" s="605"/>
      <c r="L460" s="605"/>
      <c r="M460" s="610"/>
      <c r="N460" s="210"/>
      <c r="O460" s="210"/>
      <c r="P460" s="210"/>
      <c r="Q460" s="210"/>
      <c r="R460" s="210"/>
      <c r="S460" s="210"/>
      <c r="T460" s="210"/>
      <c r="U460" s="210"/>
      <c r="V460" s="210"/>
      <c r="W460" s="210"/>
      <c r="X460" s="210"/>
      <c r="Y460" s="210"/>
      <c r="Z460" s="210"/>
    </row>
    <row r="461" ht="12.75" customHeight="1">
      <c r="A461" s="604"/>
      <c r="B461" s="605"/>
      <c r="C461" s="606"/>
      <c r="D461" s="607"/>
      <c r="E461" s="608"/>
      <c r="F461" s="609"/>
      <c r="G461" s="608"/>
      <c r="H461" s="609"/>
      <c r="I461" s="607"/>
      <c r="J461" s="605"/>
      <c r="K461" s="605"/>
      <c r="L461" s="605"/>
      <c r="M461" s="610"/>
      <c r="N461" s="210"/>
      <c r="O461" s="210"/>
      <c r="P461" s="210"/>
      <c r="Q461" s="210"/>
      <c r="R461" s="210"/>
      <c r="S461" s="210"/>
      <c r="T461" s="210"/>
      <c r="U461" s="210"/>
      <c r="V461" s="210"/>
      <c r="W461" s="210"/>
      <c r="X461" s="210"/>
      <c r="Y461" s="210"/>
      <c r="Z461" s="210"/>
    </row>
    <row r="462" ht="12.75" customHeight="1">
      <c r="A462" s="604"/>
      <c r="B462" s="605"/>
      <c r="C462" s="606"/>
      <c r="D462" s="607"/>
      <c r="E462" s="608"/>
      <c r="F462" s="609"/>
      <c r="G462" s="608"/>
      <c r="H462" s="609"/>
      <c r="I462" s="607"/>
      <c r="J462" s="605"/>
      <c r="K462" s="605"/>
      <c r="L462" s="605"/>
      <c r="M462" s="610"/>
      <c r="N462" s="210"/>
      <c r="O462" s="210"/>
      <c r="P462" s="210"/>
      <c r="Q462" s="210"/>
      <c r="R462" s="210"/>
      <c r="S462" s="210"/>
      <c r="T462" s="210"/>
      <c r="U462" s="210"/>
      <c r="V462" s="210"/>
      <c r="W462" s="210"/>
      <c r="X462" s="210"/>
      <c r="Y462" s="210"/>
      <c r="Z462" s="210"/>
    </row>
    <row r="463" ht="12.75" customHeight="1">
      <c r="A463" s="604"/>
      <c r="B463" s="605"/>
      <c r="C463" s="606"/>
      <c r="D463" s="607"/>
      <c r="E463" s="608"/>
      <c r="F463" s="609"/>
      <c r="G463" s="608"/>
      <c r="H463" s="609"/>
      <c r="I463" s="607"/>
      <c r="J463" s="605"/>
      <c r="K463" s="605"/>
      <c r="L463" s="605"/>
      <c r="M463" s="610"/>
      <c r="N463" s="210"/>
      <c r="O463" s="210"/>
      <c r="P463" s="210"/>
      <c r="Q463" s="210"/>
      <c r="R463" s="210"/>
      <c r="S463" s="210"/>
      <c r="T463" s="210"/>
      <c r="U463" s="210"/>
      <c r="V463" s="210"/>
      <c r="W463" s="210"/>
      <c r="X463" s="210"/>
      <c r="Y463" s="210"/>
      <c r="Z463" s="210"/>
    </row>
    <row r="464" ht="12.75" customHeight="1">
      <c r="A464" s="604"/>
      <c r="B464" s="605"/>
      <c r="C464" s="606"/>
      <c r="D464" s="607"/>
      <c r="E464" s="608"/>
      <c r="F464" s="609"/>
      <c r="G464" s="608"/>
      <c r="H464" s="609"/>
      <c r="I464" s="607"/>
      <c r="J464" s="605"/>
      <c r="K464" s="605"/>
      <c r="L464" s="605"/>
      <c r="M464" s="610"/>
      <c r="N464" s="210"/>
      <c r="O464" s="210"/>
      <c r="P464" s="210"/>
      <c r="Q464" s="210"/>
      <c r="R464" s="210"/>
      <c r="S464" s="210"/>
      <c r="T464" s="210"/>
      <c r="U464" s="210"/>
      <c r="V464" s="210"/>
      <c r="W464" s="210"/>
      <c r="X464" s="210"/>
      <c r="Y464" s="210"/>
      <c r="Z464" s="210"/>
    </row>
    <row r="465" ht="12.75" customHeight="1">
      <c r="A465" s="604"/>
      <c r="B465" s="605"/>
      <c r="C465" s="606"/>
      <c r="D465" s="607"/>
      <c r="E465" s="608"/>
      <c r="F465" s="609"/>
      <c r="G465" s="608"/>
      <c r="H465" s="609"/>
      <c r="I465" s="607"/>
      <c r="J465" s="605"/>
      <c r="K465" s="605"/>
      <c r="L465" s="605"/>
      <c r="M465" s="610"/>
      <c r="N465" s="210"/>
      <c r="O465" s="210"/>
      <c r="P465" s="210"/>
      <c r="Q465" s="210"/>
      <c r="R465" s="210"/>
      <c r="S465" s="210"/>
      <c r="T465" s="210"/>
      <c r="U465" s="210"/>
      <c r="V465" s="210"/>
      <c r="W465" s="210"/>
      <c r="X465" s="210"/>
      <c r="Y465" s="210"/>
      <c r="Z465" s="210"/>
    </row>
    <row r="466" ht="12.75" customHeight="1">
      <c r="A466" s="604"/>
      <c r="B466" s="605"/>
      <c r="C466" s="606"/>
      <c r="D466" s="607"/>
      <c r="E466" s="608"/>
      <c r="F466" s="609"/>
      <c r="G466" s="608"/>
      <c r="H466" s="609"/>
      <c r="I466" s="607"/>
      <c r="J466" s="605"/>
      <c r="K466" s="605"/>
      <c r="L466" s="605"/>
      <c r="M466" s="610"/>
      <c r="N466" s="210"/>
      <c r="O466" s="210"/>
      <c r="P466" s="210"/>
      <c r="Q466" s="210"/>
      <c r="R466" s="210"/>
      <c r="S466" s="210"/>
      <c r="T466" s="210"/>
      <c r="U466" s="210"/>
      <c r="V466" s="210"/>
      <c r="W466" s="210"/>
      <c r="X466" s="210"/>
      <c r="Y466" s="210"/>
      <c r="Z466" s="210"/>
    </row>
    <row r="467" ht="12.75" customHeight="1">
      <c r="A467" s="604"/>
      <c r="B467" s="605"/>
      <c r="C467" s="606"/>
      <c r="D467" s="607"/>
      <c r="E467" s="608"/>
      <c r="F467" s="609"/>
      <c r="G467" s="608"/>
      <c r="H467" s="609"/>
      <c r="I467" s="607"/>
      <c r="J467" s="605"/>
      <c r="K467" s="605"/>
      <c r="L467" s="605"/>
      <c r="M467" s="610"/>
      <c r="N467" s="210"/>
      <c r="O467" s="210"/>
      <c r="P467" s="210"/>
      <c r="Q467" s="210"/>
      <c r="R467" s="210"/>
      <c r="S467" s="210"/>
      <c r="T467" s="210"/>
      <c r="U467" s="210"/>
      <c r="V467" s="210"/>
      <c r="W467" s="210"/>
      <c r="X467" s="210"/>
      <c r="Y467" s="210"/>
      <c r="Z467" s="210"/>
    </row>
    <row r="468" ht="12.75" customHeight="1">
      <c r="A468" s="604"/>
      <c r="B468" s="605"/>
      <c r="C468" s="606"/>
      <c r="D468" s="607"/>
      <c r="E468" s="608"/>
      <c r="F468" s="609"/>
      <c r="G468" s="608"/>
      <c r="H468" s="609"/>
      <c r="I468" s="607"/>
      <c r="J468" s="605"/>
      <c r="K468" s="605"/>
      <c r="L468" s="605"/>
      <c r="M468" s="610"/>
      <c r="N468" s="210"/>
      <c r="O468" s="210"/>
      <c r="P468" s="210"/>
      <c r="Q468" s="210"/>
      <c r="R468" s="210"/>
      <c r="S468" s="210"/>
      <c r="T468" s="210"/>
      <c r="U468" s="210"/>
      <c r="V468" s="210"/>
      <c r="W468" s="210"/>
      <c r="X468" s="210"/>
      <c r="Y468" s="210"/>
      <c r="Z468" s="210"/>
    </row>
    <row r="469" ht="12.75" customHeight="1">
      <c r="A469" s="604"/>
      <c r="B469" s="605"/>
      <c r="C469" s="606"/>
      <c r="D469" s="607"/>
      <c r="E469" s="608"/>
      <c r="F469" s="609"/>
      <c r="G469" s="608"/>
      <c r="H469" s="609"/>
      <c r="I469" s="607"/>
      <c r="J469" s="605"/>
      <c r="K469" s="605"/>
      <c r="L469" s="605"/>
      <c r="M469" s="610"/>
      <c r="N469" s="210"/>
      <c r="O469" s="210"/>
      <c r="P469" s="210"/>
      <c r="Q469" s="210"/>
      <c r="R469" s="210"/>
      <c r="S469" s="210"/>
      <c r="T469" s="210"/>
      <c r="U469" s="210"/>
      <c r="V469" s="210"/>
      <c r="W469" s="210"/>
      <c r="X469" s="210"/>
      <c r="Y469" s="210"/>
      <c r="Z469" s="210"/>
    </row>
    <row r="470" ht="12.75" customHeight="1">
      <c r="A470" s="604"/>
      <c r="B470" s="605"/>
      <c r="C470" s="606"/>
      <c r="D470" s="607"/>
      <c r="E470" s="608"/>
      <c r="F470" s="609"/>
      <c r="G470" s="608"/>
      <c r="H470" s="609"/>
      <c r="I470" s="607"/>
      <c r="J470" s="605"/>
      <c r="K470" s="605"/>
      <c r="L470" s="605"/>
      <c r="M470" s="610"/>
      <c r="N470" s="210"/>
      <c r="O470" s="210"/>
      <c r="P470" s="210"/>
      <c r="Q470" s="210"/>
      <c r="R470" s="210"/>
      <c r="S470" s="210"/>
      <c r="T470" s="210"/>
      <c r="U470" s="210"/>
      <c r="V470" s="210"/>
      <c r="W470" s="210"/>
      <c r="X470" s="210"/>
      <c r="Y470" s="210"/>
      <c r="Z470" s="210"/>
    </row>
    <row r="471" ht="12.75" customHeight="1">
      <c r="A471" s="604"/>
      <c r="B471" s="605"/>
      <c r="C471" s="606"/>
      <c r="D471" s="607"/>
      <c r="E471" s="608"/>
      <c r="F471" s="609"/>
      <c r="G471" s="608"/>
      <c r="H471" s="609"/>
      <c r="I471" s="607"/>
      <c r="J471" s="605"/>
      <c r="K471" s="605"/>
      <c r="L471" s="605"/>
      <c r="M471" s="610"/>
      <c r="N471" s="210"/>
      <c r="O471" s="210"/>
      <c r="P471" s="210"/>
      <c r="Q471" s="210"/>
      <c r="R471" s="210"/>
      <c r="S471" s="210"/>
      <c r="T471" s="210"/>
      <c r="U471" s="210"/>
      <c r="V471" s="210"/>
      <c r="W471" s="210"/>
      <c r="X471" s="210"/>
      <c r="Y471" s="210"/>
      <c r="Z471" s="210"/>
    </row>
    <row r="472" ht="12.75" customHeight="1">
      <c r="A472" s="604"/>
      <c r="B472" s="605"/>
      <c r="C472" s="606"/>
      <c r="D472" s="607"/>
      <c r="E472" s="608"/>
      <c r="F472" s="609"/>
      <c r="G472" s="608"/>
      <c r="H472" s="609"/>
      <c r="I472" s="607"/>
      <c r="J472" s="605"/>
      <c r="K472" s="605"/>
      <c r="L472" s="605"/>
      <c r="M472" s="610"/>
      <c r="N472" s="210"/>
      <c r="O472" s="210"/>
      <c r="P472" s="210"/>
      <c r="Q472" s="210"/>
      <c r="R472" s="210"/>
      <c r="S472" s="210"/>
      <c r="T472" s="210"/>
      <c r="U472" s="210"/>
      <c r="V472" s="210"/>
      <c r="W472" s="210"/>
      <c r="X472" s="210"/>
      <c r="Y472" s="210"/>
      <c r="Z472" s="210"/>
    </row>
    <row r="473" ht="12.75" customHeight="1">
      <c r="A473" s="604"/>
      <c r="B473" s="605"/>
      <c r="C473" s="606"/>
      <c r="D473" s="607"/>
      <c r="E473" s="608"/>
      <c r="F473" s="609"/>
      <c r="G473" s="608"/>
      <c r="H473" s="609"/>
      <c r="I473" s="607"/>
      <c r="J473" s="605"/>
      <c r="K473" s="605"/>
      <c r="L473" s="605"/>
      <c r="M473" s="610"/>
      <c r="N473" s="210"/>
      <c r="O473" s="210"/>
      <c r="P473" s="210"/>
      <c r="Q473" s="210"/>
      <c r="R473" s="210"/>
      <c r="S473" s="210"/>
      <c r="T473" s="210"/>
      <c r="U473" s="210"/>
      <c r="V473" s="210"/>
      <c r="W473" s="210"/>
      <c r="X473" s="210"/>
      <c r="Y473" s="210"/>
      <c r="Z473" s="210"/>
    </row>
    <row r="474" ht="12.75" customHeight="1">
      <c r="A474" s="604"/>
      <c r="B474" s="605"/>
      <c r="C474" s="606"/>
      <c r="D474" s="607"/>
      <c r="E474" s="608"/>
      <c r="F474" s="609"/>
      <c r="G474" s="608"/>
      <c r="H474" s="609"/>
      <c r="I474" s="607"/>
      <c r="J474" s="605"/>
      <c r="K474" s="605"/>
      <c r="L474" s="605"/>
      <c r="M474" s="610"/>
      <c r="N474" s="210"/>
      <c r="O474" s="210"/>
      <c r="P474" s="210"/>
      <c r="Q474" s="210"/>
      <c r="R474" s="210"/>
      <c r="S474" s="210"/>
      <c r="T474" s="210"/>
      <c r="U474" s="210"/>
      <c r="V474" s="210"/>
      <c r="W474" s="210"/>
      <c r="X474" s="210"/>
      <c r="Y474" s="210"/>
      <c r="Z474" s="210"/>
    </row>
    <row r="475" ht="12.75" customHeight="1">
      <c r="A475" s="604"/>
      <c r="B475" s="605"/>
      <c r="C475" s="606"/>
      <c r="D475" s="607"/>
      <c r="E475" s="608"/>
      <c r="F475" s="609"/>
      <c r="G475" s="608"/>
      <c r="H475" s="609"/>
      <c r="I475" s="607"/>
      <c r="J475" s="605"/>
      <c r="K475" s="605"/>
      <c r="L475" s="605"/>
      <c r="M475" s="610"/>
      <c r="N475" s="210"/>
      <c r="O475" s="210"/>
      <c r="P475" s="210"/>
      <c r="Q475" s="210"/>
      <c r="R475" s="210"/>
      <c r="S475" s="210"/>
      <c r="T475" s="210"/>
      <c r="U475" s="210"/>
      <c r="V475" s="210"/>
      <c r="W475" s="210"/>
      <c r="X475" s="210"/>
      <c r="Y475" s="210"/>
      <c r="Z475" s="210"/>
    </row>
    <row r="476" ht="12.75" customHeight="1">
      <c r="A476" s="604"/>
      <c r="B476" s="605"/>
      <c r="C476" s="606"/>
      <c r="D476" s="607"/>
      <c r="E476" s="608"/>
      <c r="F476" s="609"/>
      <c r="G476" s="608"/>
      <c r="H476" s="609"/>
      <c r="I476" s="607"/>
      <c r="J476" s="605"/>
      <c r="K476" s="605"/>
      <c r="L476" s="605"/>
      <c r="M476" s="610"/>
      <c r="N476" s="210"/>
      <c r="O476" s="210"/>
      <c r="P476" s="210"/>
      <c r="Q476" s="210"/>
      <c r="R476" s="210"/>
      <c r="S476" s="210"/>
      <c r="T476" s="210"/>
      <c r="U476" s="210"/>
      <c r="V476" s="210"/>
      <c r="W476" s="210"/>
      <c r="X476" s="210"/>
      <c r="Y476" s="210"/>
      <c r="Z476" s="210"/>
    </row>
    <row r="477" ht="12.75" customHeight="1">
      <c r="A477" s="604"/>
      <c r="B477" s="605"/>
      <c r="C477" s="606"/>
      <c r="D477" s="607"/>
      <c r="E477" s="608"/>
      <c r="F477" s="609"/>
      <c r="G477" s="608"/>
      <c r="H477" s="609"/>
      <c r="I477" s="607"/>
      <c r="J477" s="605"/>
      <c r="K477" s="605"/>
      <c r="L477" s="605"/>
      <c r="M477" s="610"/>
      <c r="N477" s="210"/>
      <c r="O477" s="210"/>
      <c r="P477" s="210"/>
      <c r="Q477" s="210"/>
      <c r="R477" s="210"/>
      <c r="S477" s="210"/>
      <c r="T477" s="210"/>
      <c r="U477" s="210"/>
      <c r="V477" s="210"/>
      <c r="W477" s="210"/>
      <c r="X477" s="210"/>
      <c r="Y477" s="210"/>
      <c r="Z477" s="210"/>
    </row>
    <row r="478" ht="12.75" customHeight="1">
      <c r="A478" s="604"/>
      <c r="B478" s="605"/>
      <c r="C478" s="606"/>
      <c r="D478" s="607"/>
      <c r="E478" s="608"/>
      <c r="F478" s="609"/>
      <c r="G478" s="608"/>
      <c r="H478" s="609"/>
      <c r="I478" s="607"/>
      <c r="J478" s="605"/>
      <c r="K478" s="605"/>
      <c r="L478" s="605"/>
      <c r="M478" s="610"/>
      <c r="N478" s="210"/>
      <c r="O478" s="210"/>
      <c r="P478" s="210"/>
      <c r="Q478" s="210"/>
      <c r="R478" s="210"/>
      <c r="S478" s="210"/>
      <c r="T478" s="210"/>
      <c r="U478" s="210"/>
      <c r="V478" s="210"/>
      <c r="W478" s="210"/>
      <c r="X478" s="210"/>
      <c r="Y478" s="210"/>
      <c r="Z478" s="210"/>
    </row>
    <row r="479" ht="12.75" customHeight="1">
      <c r="A479" s="604"/>
      <c r="B479" s="605"/>
      <c r="C479" s="606"/>
      <c r="D479" s="607"/>
      <c r="E479" s="608"/>
      <c r="F479" s="609"/>
      <c r="G479" s="608"/>
      <c r="H479" s="609"/>
      <c r="I479" s="607"/>
      <c r="J479" s="605"/>
      <c r="K479" s="605"/>
      <c r="L479" s="605"/>
      <c r="M479" s="610"/>
      <c r="N479" s="210"/>
      <c r="O479" s="210"/>
      <c r="P479" s="210"/>
      <c r="Q479" s="210"/>
      <c r="R479" s="210"/>
      <c r="S479" s="210"/>
      <c r="T479" s="210"/>
      <c r="U479" s="210"/>
      <c r="V479" s="210"/>
      <c r="W479" s="210"/>
      <c r="X479" s="210"/>
      <c r="Y479" s="210"/>
      <c r="Z479" s="210"/>
    </row>
    <row r="480" ht="12.75" customHeight="1">
      <c r="A480" s="604"/>
      <c r="B480" s="605"/>
      <c r="C480" s="606"/>
      <c r="D480" s="607"/>
      <c r="E480" s="608"/>
      <c r="F480" s="609"/>
      <c r="G480" s="608"/>
      <c r="H480" s="609"/>
      <c r="I480" s="607"/>
      <c r="J480" s="605"/>
      <c r="K480" s="605"/>
      <c r="L480" s="605"/>
      <c r="M480" s="610"/>
      <c r="N480" s="210"/>
      <c r="O480" s="210"/>
      <c r="P480" s="210"/>
      <c r="Q480" s="210"/>
      <c r="R480" s="210"/>
      <c r="S480" s="210"/>
      <c r="T480" s="210"/>
      <c r="U480" s="210"/>
      <c r="V480" s="210"/>
      <c r="W480" s="210"/>
      <c r="X480" s="210"/>
      <c r="Y480" s="210"/>
      <c r="Z480" s="210"/>
    </row>
    <row r="481" ht="12.75" customHeight="1">
      <c r="A481" s="604"/>
      <c r="B481" s="605"/>
      <c r="C481" s="606"/>
      <c r="D481" s="607"/>
      <c r="E481" s="608"/>
      <c r="F481" s="609"/>
      <c r="G481" s="608"/>
      <c r="H481" s="609"/>
      <c r="I481" s="607"/>
      <c r="J481" s="605"/>
      <c r="K481" s="605"/>
      <c r="L481" s="605"/>
      <c r="M481" s="610"/>
      <c r="N481" s="210"/>
      <c r="O481" s="210"/>
      <c r="P481" s="210"/>
      <c r="Q481" s="210"/>
      <c r="R481" s="210"/>
      <c r="S481" s="210"/>
      <c r="T481" s="210"/>
      <c r="U481" s="210"/>
      <c r="V481" s="210"/>
      <c r="W481" s="210"/>
      <c r="X481" s="210"/>
      <c r="Y481" s="210"/>
      <c r="Z481" s="210"/>
    </row>
    <row r="482" ht="12.75" customHeight="1">
      <c r="A482" s="604"/>
      <c r="B482" s="605"/>
      <c r="C482" s="606"/>
      <c r="D482" s="607"/>
      <c r="E482" s="608"/>
      <c r="F482" s="609"/>
      <c r="G482" s="608"/>
      <c r="H482" s="609"/>
      <c r="I482" s="607"/>
      <c r="J482" s="605"/>
      <c r="K482" s="605"/>
      <c r="L482" s="605"/>
      <c r="M482" s="610"/>
      <c r="N482" s="210"/>
      <c r="O482" s="210"/>
      <c r="P482" s="210"/>
      <c r="Q482" s="210"/>
      <c r="R482" s="210"/>
      <c r="S482" s="210"/>
      <c r="T482" s="210"/>
      <c r="U482" s="210"/>
      <c r="V482" s="210"/>
      <c r="W482" s="210"/>
      <c r="X482" s="210"/>
      <c r="Y482" s="210"/>
      <c r="Z482" s="210"/>
    </row>
    <row r="483" ht="12.75" customHeight="1">
      <c r="A483" s="604"/>
      <c r="B483" s="605"/>
      <c r="C483" s="606"/>
      <c r="D483" s="607"/>
      <c r="E483" s="608"/>
      <c r="F483" s="609"/>
      <c r="G483" s="608"/>
      <c r="H483" s="609"/>
      <c r="I483" s="607"/>
      <c r="J483" s="605"/>
      <c r="K483" s="605"/>
      <c r="L483" s="605"/>
      <c r="M483" s="610"/>
      <c r="N483" s="210"/>
      <c r="O483" s="210"/>
      <c r="P483" s="210"/>
      <c r="Q483" s="210"/>
      <c r="R483" s="210"/>
      <c r="S483" s="210"/>
      <c r="T483" s="210"/>
      <c r="U483" s="210"/>
      <c r="V483" s="210"/>
      <c r="W483" s="210"/>
      <c r="X483" s="210"/>
      <c r="Y483" s="210"/>
      <c r="Z483" s="210"/>
    </row>
    <row r="484" ht="12.75" customHeight="1">
      <c r="A484" s="604"/>
      <c r="B484" s="605"/>
      <c r="C484" s="606"/>
      <c r="D484" s="607"/>
      <c r="E484" s="608"/>
      <c r="F484" s="609"/>
      <c r="G484" s="608"/>
      <c r="H484" s="609"/>
      <c r="I484" s="607"/>
      <c r="J484" s="605"/>
      <c r="K484" s="605"/>
      <c r="L484" s="605"/>
      <c r="M484" s="610"/>
      <c r="N484" s="210"/>
      <c r="O484" s="210"/>
      <c r="P484" s="210"/>
      <c r="Q484" s="210"/>
      <c r="R484" s="210"/>
      <c r="S484" s="210"/>
      <c r="T484" s="210"/>
      <c r="U484" s="210"/>
      <c r="V484" s="210"/>
      <c r="W484" s="210"/>
      <c r="X484" s="210"/>
      <c r="Y484" s="210"/>
      <c r="Z484" s="210"/>
    </row>
    <row r="485" ht="12.75" customHeight="1">
      <c r="A485" s="604"/>
      <c r="B485" s="605"/>
      <c r="C485" s="606"/>
      <c r="D485" s="607"/>
      <c r="E485" s="608"/>
      <c r="F485" s="609"/>
      <c r="G485" s="608"/>
      <c r="H485" s="609"/>
      <c r="I485" s="607"/>
      <c r="J485" s="605"/>
      <c r="K485" s="605"/>
      <c r="L485" s="605"/>
      <c r="M485" s="610"/>
      <c r="N485" s="210"/>
      <c r="O485" s="210"/>
      <c r="P485" s="210"/>
      <c r="Q485" s="210"/>
      <c r="R485" s="210"/>
      <c r="S485" s="210"/>
      <c r="T485" s="210"/>
      <c r="U485" s="210"/>
      <c r="V485" s="210"/>
      <c r="W485" s="210"/>
      <c r="X485" s="210"/>
      <c r="Y485" s="210"/>
      <c r="Z485" s="210"/>
    </row>
    <row r="486" ht="12.75" customHeight="1">
      <c r="A486" s="604"/>
      <c r="B486" s="605"/>
      <c r="C486" s="606"/>
      <c r="D486" s="607"/>
      <c r="E486" s="608"/>
      <c r="F486" s="609"/>
      <c r="G486" s="608"/>
      <c r="H486" s="609"/>
      <c r="I486" s="607"/>
      <c r="J486" s="605"/>
      <c r="K486" s="605"/>
      <c r="L486" s="605"/>
      <c r="M486" s="610"/>
      <c r="N486" s="210"/>
      <c r="O486" s="210"/>
      <c r="P486" s="210"/>
      <c r="Q486" s="210"/>
      <c r="R486" s="210"/>
      <c r="S486" s="210"/>
      <c r="T486" s="210"/>
      <c r="U486" s="210"/>
      <c r="V486" s="210"/>
      <c r="W486" s="210"/>
      <c r="X486" s="210"/>
      <c r="Y486" s="210"/>
      <c r="Z486" s="210"/>
    </row>
    <row r="487" ht="12.75" customHeight="1">
      <c r="A487" s="604"/>
      <c r="B487" s="605"/>
      <c r="C487" s="606"/>
      <c r="D487" s="607"/>
      <c r="E487" s="608"/>
      <c r="F487" s="609"/>
      <c r="G487" s="608"/>
      <c r="H487" s="609"/>
      <c r="I487" s="607"/>
      <c r="J487" s="605"/>
      <c r="K487" s="605"/>
      <c r="L487" s="605"/>
      <c r="M487" s="610"/>
      <c r="N487" s="210"/>
      <c r="O487" s="210"/>
      <c r="P487" s="210"/>
      <c r="Q487" s="210"/>
      <c r="R487" s="210"/>
      <c r="S487" s="210"/>
      <c r="T487" s="210"/>
      <c r="U487" s="210"/>
      <c r="V487" s="210"/>
      <c r="W487" s="210"/>
      <c r="X487" s="210"/>
      <c r="Y487" s="210"/>
      <c r="Z487" s="210"/>
    </row>
    <row r="488" ht="12.75" customHeight="1">
      <c r="A488" s="604"/>
      <c r="B488" s="605"/>
      <c r="C488" s="606"/>
      <c r="D488" s="607"/>
      <c r="E488" s="608"/>
      <c r="F488" s="609"/>
      <c r="G488" s="608"/>
      <c r="H488" s="609"/>
      <c r="I488" s="607"/>
      <c r="J488" s="605"/>
      <c r="K488" s="605"/>
      <c r="L488" s="605"/>
      <c r="M488" s="610"/>
      <c r="N488" s="210"/>
      <c r="O488" s="210"/>
      <c r="P488" s="210"/>
      <c r="Q488" s="210"/>
      <c r="R488" s="210"/>
      <c r="S488" s="210"/>
      <c r="T488" s="210"/>
      <c r="U488" s="210"/>
      <c r="V488" s="210"/>
      <c r="W488" s="210"/>
      <c r="X488" s="210"/>
      <c r="Y488" s="210"/>
      <c r="Z488" s="210"/>
    </row>
    <row r="489" ht="12.75" customHeight="1">
      <c r="A489" s="604"/>
      <c r="B489" s="605"/>
      <c r="C489" s="606"/>
      <c r="D489" s="607"/>
      <c r="E489" s="608"/>
      <c r="F489" s="609"/>
      <c r="G489" s="608"/>
      <c r="H489" s="609"/>
      <c r="I489" s="607"/>
      <c r="J489" s="605"/>
      <c r="K489" s="605"/>
      <c r="L489" s="605"/>
      <c r="M489" s="610"/>
      <c r="N489" s="210"/>
      <c r="O489" s="210"/>
      <c r="P489" s="210"/>
      <c r="Q489" s="210"/>
      <c r="R489" s="210"/>
      <c r="S489" s="210"/>
      <c r="T489" s="210"/>
      <c r="U489" s="210"/>
      <c r="V489" s="210"/>
      <c r="W489" s="210"/>
      <c r="X489" s="210"/>
      <c r="Y489" s="210"/>
      <c r="Z489" s="210"/>
    </row>
    <row r="490" ht="12.75" customHeight="1">
      <c r="A490" s="604"/>
      <c r="B490" s="605"/>
      <c r="C490" s="606"/>
      <c r="D490" s="607"/>
      <c r="E490" s="608"/>
      <c r="F490" s="609"/>
      <c r="G490" s="608"/>
      <c r="H490" s="609"/>
      <c r="I490" s="607"/>
      <c r="J490" s="605"/>
      <c r="K490" s="605"/>
      <c r="L490" s="605"/>
      <c r="M490" s="610"/>
      <c r="N490" s="210"/>
      <c r="O490" s="210"/>
      <c r="P490" s="210"/>
      <c r="Q490" s="210"/>
      <c r="R490" s="210"/>
      <c r="S490" s="210"/>
      <c r="T490" s="210"/>
      <c r="U490" s="210"/>
      <c r="V490" s="210"/>
      <c r="W490" s="210"/>
      <c r="X490" s="210"/>
      <c r="Y490" s="210"/>
      <c r="Z490" s="210"/>
    </row>
    <row r="491" ht="12.75" customHeight="1">
      <c r="A491" s="604"/>
      <c r="B491" s="605"/>
      <c r="C491" s="606"/>
      <c r="D491" s="607"/>
      <c r="E491" s="608"/>
      <c r="F491" s="609"/>
      <c r="G491" s="608"/>
      <c r="H491" s="609"/>
      <c r="I491" s="607"/>
      <c r="J491" s="605"/>
      <c r="K491" s="605"/>
      <c r="L491" s="605"/>
      <c r="M491" s="610"/>
      <c r="N491" s="210"/>
      <c r="O491" s="210"/>
      <c r="P491" s="210"/>
      <c r="Q491" s="210"/>
      <c r="R491" s="210"/>
      <c r="S491" s="210"/>
      <c r="T491" s="210"/>
      <c r="U491" s="210"/>
      <c r="V491" s="210"/>
      <c r="W491" s="210"/>
      <c r="X491" s="210"/>
      <c r="Y491" s="210"/>
      <c r="Z491" s="210"/>
    </row>
    <row r="492" ht="12.75" customHeight="1">
      <c r="A492" s="604"/>
      <c r="B492" s="605"/>
      <c r="C492" s="606"/>
      <c r="D492" s="607"/>
      <c r="E492" s="608"/>
      <c r="F492" s="609"/>
      <c r="G492" s="608"/>
      <c r="H492" s="609"/>
      <c r="I492" s="607"/>
      <c r="J492" s="605"/>
      <c r="K492" s="605"/>
      <c r="L492" s="605"/>
      <c r="M492" s="610"/>
      <c r="N492" s="210"/>
      <c r="O492" s="210"/>
      <c r="P492" s="210"/>
      <c r="Q492" s="210"/>
      <c r="R492" s="210"/>
      <c r="S492" s="210"/>
      <c r="T492" s="210"/>
      <c r="U492" s="210"/>
      <c r="V492" s="210"/>
      <c r="W492" s="210"/>
      <c r="X492" s="210"/>
      <c r="Y492" s="210"/>
      <c r="Z492" s="210"/>
    </row>
    <row r="493" ht="12.75" customHeight="1">
      <c r="A493" s="604"/>
      <c r="B493" s="605"/>
      <c r="C493" s="606"/>
      <c r="D493" s="607"/>
      <c r="E493" s="608"/>
      <c r="F493" s="609"/>
      <c r="G493" s="608"/>
      <c r="H493" s="609"/>
      <c r="I493" s="607"/>
      <c r="J493" s="605"/>
      <c r="K493" s="605"/>
      <c r="L493" s="605"/>
      <c r="M493" s="610"/>
      <c r="N493" s="210"/>
      <c r="O493" s="210"/>
      <c r="P493" s="210"/>
      <c r="Q493" s="210"/>
      <c r="R493" s="210"/>
      <c r="S493" s="210"/>
      <c r="T493" s="210"/>
      <c r="U493" s="210"/>
      <c r="V493" s="210"/>
      <c r="W493" s="210"/>
      <c r="X493" s="210"/>
      <c r="Y493" s="210"/>
      <c r="Z493" s="210"/>
    </row>
    <row r="494" ht="12.75" customHeight="1">
      <c r="A494" s="604"/>
      <c r="B494" s="605"/>
      <c r="C494" s="606"/>
      <c r="D494" s="607"/>
      <c r="E494" s="608"/>
      <c r="F494" s="609"/>
      <c r="G494" s="608"/>
      <c r="H494" s="609"/>
      <c r="I494" s="607"/>
      <c r="J494" s="605"/>
      <c r="K494" s="605"/>
      <c r="L494" s="605"/>
      <c r="M494" s="610"/>
      <c r="N494" s="210"/>
      <c r="O494" s="210"/>
      <c r="P494" s="210"/>
      <c r="Q494" s="210"/>
      <c r="R494" s="210"/>
      <c r="S494" s="210"/>
      <c r="T494" s="210"/>
      <c r="U494" s="210"/>
      <c r="V494" s="210"/>
      <c r="W494" s="210"/>
      <c r="X494" s="210"/>
      <c r="Y494" s="210"/>
      <c r="Z494" s="210"/>
    </row>
    <row r="495" ht="12.75" customHeight="1">
      <c r="A495" s="604"/>
      <c r="B495" s="605"/>
      <c r="C495" s="606"/>
      <c r="D495" s="607"/>
      <c r="E495" s="608"/>
      <c r="F495" s="609"/>
      <c r="G495" s="608"/>
      <c r="H495" s="609"/>
      <c r="I495" s="607"/>
      <c r="J495" s="605"/>
      <c r="K495" s="605"/>
      <c r="L495" s="605"/>
      <c r="M495" s="610"/>
      <c r="N495" s="210"/>
      <c r="O495" s="210"/>
      <c r="P495" s="210"/>
      <c r="Q495" s="210"/>
      <c r="R495" s="210"/>
      <c r="S495" s="210"/>
      <c r="T495" s="210"/>
      <c r="U495" s="210"/>
      <c r="V495" s="210"/>
      <c r="W495" s="210"/>
      <c r="X495" s="210"/>
      <c r="Y495" s="210"/>
      <c r="Z495" s="210"/>
    </row>
    <row r="496" ht="12.75" customHeight="1">
      <c r="A496" s="604"/>
      <c r="B496" s="605"/>
      <c r="C496" s="606"/>
      <c r="D496" s="607"/>
      <c r="E496" s="608"/>
      <c r="F496" s="609"/>
      <c r="G496" s="608"/>
      <c r="H496" s="609"/>
      <c r="I496" s="607"/>
      <c r="J496" s="605"/>
      <c r="K496" s="605"/>
      <c r="L496" s="605"/>
      <c r="M496" s="610"/>
      <c r="N496" s="210"/>
      <c r="O496" s="210"/>
      <c r="P496" s="210"/>
      <c r="Q496" s="210"/>
      <c r="R496" s="210"/>
      <c r="S496" s="210"/>
      <c r="T496" s="210"/>
      <c r="U496" s="210"/>
      <c r="V496" s="210"/>
      <c r="W496" s="210"/>
      <c r="X496" s="210"/>
      <c r="Y496" s="210"/>
      <c r="Z496" s="210"/>
    </row>
    <row r="497" ht="12.75" customHeight="1">
      <c r="A497" s="604"/>
      <c r="B497" s="605"/>
      <c r="C497" s="606"/>
      <c r="D497" s="607"/>
      <c r="E497" s="608"/>
      <c r="F497" s="609"/>
      <c r="G497" s="608"/>
      <c r="H497" s="609"/>
      <c r="I497" s="607"/>
      <c r="J497" s="605"/>
      <c r="K497" s="605"/>
      <c r="L497" s="605"/>
      <c r="M497" s="610"/>
      <c r="N497" s="210"/>
      <c r="O497" s="210"/>
      <c r="P497" s="210"/>
      <c r="Q497" s="210"/>
      <c r="R497" s="210"/>
      <c r="S497" s="210"/>
      <c r="T497" s="210"/>
      <c r="U497" s="210"/>
      <c r="V497" s="210"/>
      <c r="W497" s="210"/>
      <c r="X497" s="210"/>
      <c r="Y497" s="210"/>
      <c r="Z497" s="210"/>
    </row>
    <row r="498" ht="12.75" customHeight="1">
      <c r="A498" s="604"/>
      <c r="B498" s="605"/>
      <c r="C498" s="606"/>
      <c r="D498" s="607"/>
      <c r="E498" s="608"/>
      <c r="F498" s="609"/>
      <c r="G498" s="608"/>
      <c r="H498" s="609"/>
      <c r="I498" s="607"/>
      <c r="J498" s="605"/>
      <c r="K498" s="605"/>
      <c r="L498" s="605"/>
      <c r="M498" s="610"/>
      <c r="N498" s="210"/>
      <c r="O498" s="210"/>
      <c r="P498" s="210"/>
      <c r="Q498" s="210"/>
      <c r="R498" s="210"/>
      <c r="S498" s="210"/>
      <c r="T498" s="210"/>
      <c r="U498" s="210"/>
      <c r="V498" s="210"/>
      <c r="W498" s="210"/>
      <c r="X498" s="210"/>
      <c r="Y498" s="210"/>
      <c r="Z498" s="210"/>
    </row>
    <row r="499" ht="12.75" customHeight="1">
      <c r="A499" s="604"/>
      <c r="B499" s="605"/>
      <c r="C499" s="606"/>
      <c r="D499" s="607"/>
      <c r="E499" s="608"/>
      <c r="F499" s="609"/>
      <c r="G499" s="608"/>
      <c r="H499" s="609"/>
      <c r="I499" s="607"/>
      <c r="J499" s="605"/>
      <c r="K499" s="605"/>
      <c r="L499" s="605"/>
      <c r="M499" s="610"/>
      <c r="N499" s="210"/>
      <c r="O499" s="210"/>
      <c r="P499" s="210"/>
      <c r="Q499" s="210"/>
      <c r="R499" s="210"/>
      <c r="S499" s="210"/>
      <c r="T499" s="210"/>
      <c r="U499" s="210"/>
      <c r="V499" s="210"/>
      <c r="W499" s="210"/>
      <c r="X499" s="210"/>
      <c r="Y499" s="210"/>
      <c r="Z499" s="210"/>
    </row>
    <row r="500" ht="12.75" customHeight="1">
      <c r="A500" s="604"/>
      <c r="B500" s="605"/>
      <c r="C500" s="606"/>
      <c r="D500" s="607"/>
      <c r="E500" s="608"/>
      <c r="F500" s="609"/>
      <c r="G500" s="608"/>
      <c r="H500" s="609"/>
      <c r="I500" s="607"/>
      <c r="J500" s="605"/>
      <c r="K500" s="605"/>
      <c r="L500" s="605"/>
      <c r="M500" s="610"/>
      <c r="N500" s="210"/>
      <c r="O500" s="210"/>
      <c r="P500" s="210"/>
      <c r="Q500" s="210"/>
      <c r="R500" s="210"/>
      <c r="S500" s="210"/>
      <c r="T500" s="210"/>
      <c r="U500" s="210"/>
      <c r="V500" s="210"/>
      <c r="W500" s="210"/>
      <c r="X500" s="210"/>
      <c r="Y500" s="210"/>
      <c r="Z500" s="210"/>
    </row>
    <row r="501" ht="12.75" customHeight="1">
      <c r="A501" s="604"/>
      <c r="B501" s="605"/>
      <c r="C501" s="606"/>
      <c r="D501" s="607"/>
      <c r="E501" s="608"/>
      <c r="F501" s="609"/>
      <c r="G501" s="608"/>
      <c r="H501" s="609"/>
      <c r="I501" s="607"/>
      <c r="J501" s="605"/>
      <c r="K501" s="605"/>
      <c r="L501" s="605"/>
      <c r="M501" s="610"/>
      <c r="N501" s="210"/>
      <c r="O501" s="210"/>
      <c r="P501" s="210"/>
      <c r="Q501" s="210"/>
      <c r="R501" s="210"/>
      <c r="S501" s="210"/>
      <c r="T501" s="210"/>
      <c r="U501" s="210"/>
      <c r="V501" s="210"/>
      <c r="W501" s="210"/>
      <c r="X501" s="210"/>
      <c r="Y501" s="210"/>
      <c r="Z501" s="210"/>
    </row>
    <row r="502" ht="12.75" customHeight="1">
      <c r="A502" s="604"/>
      <c r="B502" s="605"/>
      <c r="C502" s="606"/>
      <c r="D502" s="607"/>
      <c r="E502" s="608"/>
      <c r="F502" s="609"/>
      <c r="G502" s="608"/>
      <c r="H502" s="609"/>
      <c r="I502" s="607"/>
      <c r="J502" s="605"/>
      <c r="K502" s="605"/>
      <c r="L502" s="605"/>
      <c r="M502" s="610"/>
      <c r="N502" s="210"/>
      <c r="O502" s="210"/>
      <c r="P502" s="210"/>
      <c r="Q502" s="210"/>
      <c r="R502" s="210"/>
      <c r="S502" s="210"/>
      <c r="T502" s="210"/>
      <c r="U502" s="210"/>
      <c r="V502" s="210"/>
      <c r="W502" s="210"/>
      <c r="X502" s="210"/>
      <c r="Y502" s="210"/>
      <c r="Z502" s="210"/>
    </row>
    <row r="503" ht="12.75" customHeight="1">
      <c r="A503" s="604"/>
      <c r="B503" s="605"/>
      <c r="C503" s="606"/>
      <c r="D503" s="607"/>
      <c r="E503" s="608"/>
      <c r="F503" s="609"/>
      <c r="G503" s="608"/>
      <c r="H503" s="609"/>
      <c r="I503" s="607"/>
      <c r="J503" s="605"/>
      <c r="K503" s="605"/>
      <c r="L503" s="605"/>
      <c r="M503" s="610"/>
      <c r="N503" s="210"/>
      <c r="O503" s="210"/>
      <c r="P503" s="210"/>
      <c r="Q503" s="210"/>
      <c r="R503" s="210"/>
      <c r="S503" s="210"/>
      <c r="T503" s="210"/>
      <c r="U503" s="210"/>
      <c r="V503" s="210"/>
      <c r="W503" s="210"/>
      <c r="X503" s="210"/>
      <c r="Y503" s="210"/>
      <c r="Z503" s="210"/>
    </row>
    <row r="504" ht="12.75" customHeight="1">
      <c r="A504" s="604"/>
      <c r="B504" s="605"/>
      <c r="C504" s="606"/>
      <c r="D504" s="607"/>
      <c r="E504" s="608"/>
      <c r="F504" s="609"/>
      <c r="G504" s="608"/>
      <c r="H504" s="609"/>
      <c r="I504" s="607"/>
      <c r="J504" s="605"/>
      <c r="K504" s="605"/>
      <c r="L504" s="605"/>
      <c r="M504" s="610"/>
      <c r="N504" s="210"/>
      <c r="O504" s="210"/>
      <c r="P504" s="210"/>
      <c r="Q504" s="210"/>
      <c r="R504" s="210"/>
      <c r="S504" s="210"/>
      <c r="T504" s="210"/>
      <c r="U504" s="210"/>
      <c r="V504" s="210"/>
      <c r="W504" s="210"/>
      <c r="X504" s="210"/>
      <c r="Y504" s="210"/>
      <c r="Z504" s="210"/>
    </row>
    <row r="505" ht="12.75" customHeight="1">
      <c r="A505" s="604"/>
      <c r="B505" s="605"/>
      <c r="C505" s="606"/>
      <c r="D505" s="607"/>
      <c r="E505" s="608"/>
      <c r="F505" s="609"/>
      <c r="G505" s="608"/>
      <c r="H505" s="609"/>
      <c r="I505" s="607"/>
      <c r="J505" s="605"/>
      <c r="K505" s="605"/>
      <c r="L505" s="605"/>
      <c r="M505" s="610"/>
      <c r="N505" s="210"/>
      <c r="O505" s="210"/>
      <c r="P505" s="210"/>
      <c r="Q505" s="210"/>
      <c r="R505" s="210"/>
      <c r="S505" s="210"/>
      <c r="T505" s="210"/>
      <c r="U505" s="210"/>
      <c r="V505" s="210"/>
      <c r="W505" s="210"/>
      <c r="X505" s="210"/>
      <c r="Y505" s="210"/>
      <c r="Z505" s="210"/>
    </row>
    <row r="506" ht="12.75" customHeight="1">
      <c r="A506" s="604"/>
      <c r="B506" s="605"/>
      <c r="C506" s="606"/>
      <c r="D506" s="607"/>
      <c r="E506" s="608"/>
      <c r="F506" s="609"/>
      <c r="G506" s="608"/>
      <c r="H506" s="609"/>
      <c r="I506" s="607"/>
      <c r="J506" s="605"/>
      <c r="K506" s="605"/>
      <c r="L506" s="605"/>
      <c r="M506" s="610"/>
      <c r="N506" s="210"/>
      <c r="O506" s="210"/>
      <c r="P506" s="210"/>
      <c r="Q506" s="210"/>
      <c r="R506" s="210"/>
      <c r="S506" s="210"/>
      <c r="T506" s="210"/>
      <c r="U506" s="210"/>
      <c r="V506" s="210"/>
      <c r="W506" s="210"/>
      <c r="X506" s="210"/>
      <c r="Y506" s="210"/>
      <c r="Z506" s="210"/>
    </row>
    <row r="507" ht="12.75" customHeight="1">
      <c r="A507" s="604"/>
      <c r="B507" s="605"/>
      <c r="C507" s="606"/>
      <c r="D507" s="607"/>
      <c r="E507" s="608"/>
      <c r="F507" s="609"/>
      <c r="G507" s="608"/>
      <c r="H507" s="609"/>
      <c r="I507" s="607"/>
      <c r="J507" s="605"/>
      <c r="K507" s="605"/>
      <c r="L507" s="605"/>
      <c r="M507" s="610"/>
      <c r="N507" s="210"/>
      <c r="O507" s="210"/>
      <c r="P507" s="210"/>
      <c r="Q507" s="210"/>
      <c r="R507" s="210"/>
      <c r="S507" s="210"/>
      <c r="T507" s="210"/>
      <c r="U507" s="210"/>
      <c r="V507" s="210"/>
      <c r="W507" s="210"/>
      <c r="X507" s="210"/>
      <c r="Y507" s="210"/>
      <c r="Z507" s="210"/>
    </row>
    <row r="508" ht="12.75" customHeight="1">
      <c r="A508" s="604"/>
      <c r="B508" s="605"/>
      <c r="C508" s="606"/>
      <c r="D508" s="607"/>
      <c r="E508" s="608"/>
      <c r="F508" s="609"/>
      <c r="G508" s="608"/>
      <c r="H508" s="609"/>
      <c r="I508" s="607"/>
      <c r="J508" s="605"/>
      <c r="K508" s="605"/>
      <c r="L508" s="605"/>
      <c r="M508" s="610"/>
      <c r="N508" s="210"/>
      <c r="O508" s="210"/>
      <c r="P508" s="210"/>
      <c r="Q508" s="210"/>
      <c r="R508" s="210"/>
      <c r="S508" s="210"/>
      <c r="T508" s="210"/>
      <c r="U508" s="210"/>
      <c r="V508" s="210"/>
      <c r="W508" s="210"/>
      <c r="X508" s="210"/>
      <c r="Y508" s="210"/>
      <c r="Z508" s="210"/>
    </row>
    <row r="509" ht="12.75" customHeight="1">
      <c r="A509" s="604"/>
      <c r="B509" s="605"/>
      <c r="C509" s="606"/>
      <c r="D509" s="607"/>
      <c r="E509" s="608"/>
      <c r="F509" s="609"/>
      <c r="G509" s="608"/>
      <c r="H509" s="609"/>
      <c r="I509" s="607"/>
      <c r="J509" s="605"/>
      <c r="K509" s="605"/>
      <c r="L509" s="605"/>
      <c r="M509" s="610"/>
      <c r="N509" s="210"/>
      <c r="O509" s="210"/>
      <c r="P509" s="210"/>
      <c r="Q509" s="210"/>
      <c r="R509" s="210"/>
      <c r="S509" s="210"/>
      <c r="T509" s="210"/>
      <c r="U509" s="210"/>
      <c r="V509" s="210"/>
      <c r="W509" s="210"/>
      <c r="X509" s="210"/>
      <c r="Y509" s="210"/>
      <c r="Z509" s="210"/>
    </row>
    <row r="510" ht="12.75" customHeight="1">
      <c r="A510" s="604"/>
      <c r="B510" s="605"/>
      <c r="C510" s="606"/>
      <c r="D510" s="607"/>
      <c r="E510" s="608"/>
      <c r="F510" s="609"/>
      <c r="G510" s="608"/>
      <c r="H510" s="609"/>
      <c r="I510" s="607"/>
      <c r="J510" s="605"/>
      <c r="K510" s="605"/>
      <c r="L510" s="605"/>
      <c r="M510" s="610"/>
      <c r="N510" s="210"/>
      <c r="O510" s="210"/>
      <c r="P510" s="210"/>
      <c r="Q510" s="210"/>
      <c r="R510" s="210"/>
      <c r="S510" s="210"/>
      <c r="T510" s="210"/>
      <c r="U510" s="210"/>
      <c r="V510" s="210"/>
      <c r="W510" s="210"/>
      <c r="X510" s="210"/>
      <c r="Y510" s="210"/>
      <c r="Z510" s="210"/>
    </row>
    <row r="511" ht="12.75" customHeight="1">
      <c r="A511" s="604"/>
      <c r="B511" s="605"/>
      <c r="C511" s="606"/>
      <c r="D511" s="607"/>
      <c r="E511" s="608"/>
      <c r="F511" s="609"/>
      <c r="G511" s="608"/>
      <c r="H511" s="609"/>
      <c r="I511" s="607"/>
      <c r="J511" s="605"/>
      <c r="K511" s="605"/>
      <c r="L511" s="605"/>
      <c r="M511" s="610"/>
      <c r="N511" s="210"/>
      <c r="O511" s="210"/>
      <c r="P511" s="210"/>
      <c r="Q511" s="210"/>
      <c r="R511" s="210"/>
      <c r="S511" s="210"/>
      <c r="T511" s="210"/>
      <c r="U511" s="210"/>
      <c r="V511" s="210"/>
      <c r="W511" s="210"/>
      <c r="X511" s="210"/>
      <c r="Y511" s="210"/>
      <c r="Z511" s="210"/>
    </row>
    <row r="512" ht="12.75" customHeight="1">
      <c r="A512" s="604"/>
      <c r="B512" s="605"/>
      <c r="C512" s="606"/>
      <c r="D512" s="607"/>
      <c r="E512" s="608"/>
      <c r="F512" s="609"/>
      <c r="G512" s="608"/>
      <c r="H512" s="609"/>
      <c r="I512" s="607"/>
      <c r="J512" s="605"/>
      <c r="K512" s="605"/>
      <c r="L512" s="605"/>
      <c r="M512" s="610"/>
      <c r="N512" s="210"/>
      <c r="O512" s="210"/>
      <c r="P512" s="210"/>
      <c r="Q512" s="210"/>
      <c r="R512" s="210"/>
      <c r="S512" s="210"/>
      <c r="T512" s="210"/>
      <c r="U512" s="210"/>
      <c r="V512" s="210"/>
      <c r="W512" s="210"/>
      <c r="X512" s="210"/>
      <c r="Y512" s="210"/>
      <c r="Z512" s="210"/>
    </row>
    <row r="513" ht="12.75" customHeight="1">
      <c r="A513" s="604"/>
      <c r="B513" s="605"/>
      <c r="C513" s="606"/>
      <c r="D513" s="607"/>
      <c r="E513" s="608"/>
      <c r="F513" s="609"/>
      <c r="G513" s="608"/>
      <c r="H513" s="609"/>
      <c r="I513" s="607"/>
      <c r="J513" s="605"/>
      <c r="K513" s="605"/>
      <c r="L513" s="605"/>
      <c r="M513" s="610"/>
      <c r="N513" s="210"/>
      <c r="O513" s="210"/>
      <c r="P513" s="210"/>
      <c r="Q513" s="210"/>
      <c r="R513" s="210"/>
      <c r="S513" s="210"/>
      <c r="T513" s="210"/>
      <c r="U513" s="210"/>
      <c r="V513" s="210"/>
      <c r="W513" s="210"/>
      <c r="X513" s="210"/>
      <c r="Y513" s="210"/>
      <c r="Z513" s="210"/>
    </row>
    <row r="514" ht="12.75" customHeight="1">
      <c r="A514" s="604"/>
      <c r="B514" s="605"/>
      <c r="C514" s="606"/>
      <c r="D514" s="607"/>
      <c r="E514" s="608"/>
      <c r="F514" s="609"/>
      <c r="G514" s="608"/>
      <c r="H514" s="609"/>
      <c r="I514" s="607"/>
      <c r="J514" s="605"/>
      <c r="K514" s="605"/>
      <c r="L514" s="605"/>
      <c r="M514" s="610"/>
      <c r="N514" s="210"/>
      <c r="O514" s="210"/>
      <c r="P514" s="210"/>
      <c r="Q514" s="210"/>
      <c r="R514" s="210"/>
      <c r="S514" s="210"/>
      <c r="T514" s="210"/>
      <c r="U514" s="210"/>
      <c r="V514" s="210"/>
      <c r="W514" s="210"/>
      <c r="X514" s="210"/>
      <c r="Y514" s="210"/>
      <c r="Z514" s="210"/>
    </row>
    <row r="515" ht="12.75" customHeight="1">
      <c r="A515" s="604"/>
      <c r="B515" s="605"/>
      <c r="C515" s="606"/>
      <c r="D515" s="607"/>
      <c r="E515" s="608"/>
      <c r="F515" s="609"/>
      <c r="G515" s="608"/>
      <c r="H515" s="609"/>
      <c r="I515" s="607"/>
      <c r="J515" s="605"/>
      <c r="K515" s="605"/>
      <c r="L515" s="605"/>
      <c r="M515" s="610"/>
      <c r="N515" s="210"/>
      <c r="O515" s="210"/>
      <c r="P515" s="210"/>
      <c r="Q515" s="210"/>
      <c r="R515" s="210"/>
      <c r="S515" s="210"/>
      <c r="T515" s="210"/>
      <c r="U515" s="210"/>
      <c r="V515" s="210"/>
      <c r="W515" s="210"/>
      <c r="X515" s="210"/>
      <c r="Y515" s="210"/>
      <c r="Z515" s="210"/>
    </row>
    <row r="516" ht="12.75" customHeight="1">
      <c r="A516" s="604"/>
      <c r="B516" s="605"/>
      <c r="C516" s="606"/>
      <c r="D516" s="607"/>
      <c r="E516" s="608"/>
      <c r="F516" s="609"/>
      <c r="G516" s="608"/>
      <c r="H516" s="609"/>
      <c r="I516" s="607"/>
      <c r="J516" s="605"/>
      <c r="K516" s="605"/>
      <c r="L516" s="605"/>
      <c r="M516" s="610"/>
      <c r="N516" s="210"/>
      <c r="O516" s="210"/>
      <c r="P516" s="210"/>
      <c r="Q516" s="210"/>
      <c r="R516" s="210"/>
      <c r="S516" s="210"/>
      <c r="T516" s="210"/>
      <c r="U516" s="210"/>
      <c r="V516" s="210"/>
      <c r="W516" s="210"/>
      <c r="X516" s="210"/>
      <c r="Y516" s="210"/>
      <c r="Z516" s="210"/>
    </row>
    <row r="517" ht="12.75" customHeight="1">
      <c r="A517" s="604"/>
      <c r="B517" s="605"/>
      <c r="C517" s="606"/>
      <c r="D517" s="607"/>
      <c r="E517" s="608"/>
      <c r="F517" s="609"/>
      <c r="G517" s="608"/>
      <c r="H517" s="609"/>
      <c r="I517" s="607"/>
      <c r="J517" s="605"/>
      <c r="K517" s="605"/>
      <c r="L517" s="605"/>
      <c r="M517" s="610"/>
      <c r="N517" s="210"/>
      <c r="O517" s="210"/>
      <c r="P517" s="210"/>
      <c r="Q517" s="210"/>
      <c r="R517" s="210"/>
      <c r="S517" s="210"/>
      <c r="T517" s="210"/>
      <c r="U517" s="210"/>
      <c r="V517" s="210"/>
      <c r="W517" s="210"/>
      <c r="X517" s="210"/>
      <c r="Y517" s="210"/>
      <c r="Z517" s="210"/>
    </row>
    <row r="518" ht="12.75" customHeight="1">
      <c r="A518" s="604"/>
      <c r="B518" s="605"/>
      <c r="C518" s="606"/>
      <c r="D518" s="607"/>
      <c r="E518" s="608"/>
      <c r="F518" s="609"/>
      <c r="G518" s="608"/>
      <c r="H518" s="609"/>
      <c r="I518" s="607"/>
      <c r="J518" s="605"/>
      <c r="K518" s="605"/>
      <c r="L518" s="605"/>
      <c r="M518" s="610"/>
      <c r="N518" s="210"/>
      <c r="O518" s="210"/>
      <c r="P518" s="210"/>
      <c r="Q518" s="210"/>
      <c r="R518" s="210"/>
      <c r="S518" s="210"/>
      <c r="T518" s="210"/>
      <c r="U518" s="210"/>
      <c r="V518" s="210"/>
      <c r="W518" s="210"/>
      <c r="X518" s="210"/>
      <c r="Y518" s="210"/>
      <c r="Z518" s="210"/>
    </row>
    <row r="519" ht="12.75" customHeight="1">
      <c r="A519" s="604"/>
      <c r="B519" s="605"/>
      <c r="C519" s="606"/>
      <c r="D519" s="607"/>
      <c r="E519" s="608"/>
      <c r="F519" s="609"/>
      <c r="G519" s="608"/>
      <c r="H519" s="609"/>
      <c r="I519" s="607"/>
      <c r="J519" s="605"/>
      <c r="K519" s="605"/>
      <c r="L519" s="605"/>
      <c r="M519" s="610"/>
      <c r="N519" s="210"/>
      <c r="O519" s="210"/>
      <c r="P519" s="210"/>
      <c r="Q519" s="210"/>
      <c r="R519" s="210"/>
      <c r="S519" s="210"/>
      <c r="T519" s="210"/>
      <c r="U519" s="210"/>
      <c r="V519" s="210"/>
      <c r="W519" s="210"/>
      <c r="X519" s="210"/>
      <c r="Y519" s="210"/>
      <c r="Z519" s="210"/>
    </row>
    <row r="520" ht="12.75" customHeight="1">
      <c r="A520" s="604"/>
      <c r="B520" s="605"/>
      <c r="C520" s="606"/>
      <c r="D520" s="607"/>
      <c r="E520" s="608"/>
      <c r="F520" s="609"/>
      <c r="G520" s="608"/>
      <c r="H520" s="609"/>
      <c r="I520" s="607"/>
      <c r="J520" s="605"/>
      <c r="K520" s="605"/>
      <c r="L520" s="605"/>
      <c r="M520" s="610"/>
      <c r="N520" s="210"/>
      <c r="O520" s="210"/>
      <c r="P520" s="210"/>
      <c r="Q520" s="210"/>
      <c r="R520" s="210"/>
      <c r="S520" s="210"/>
      <c r="T520" s="210"/>
      <c r="U520" s="210"/>
      <c r="V520" s="210"/>
      <c r="W520" s="210"/>
      <c r="X520" s="210"/>
      <c r="Y520" s="210"/>
      <c r="Z520" s="210"/>
    </row>
    <row r="521" ht="12.75" customHeight="1">
      <c r="A521" s="604"/>
      <c r="B521" s="605"/>
      <c r="C521" s="606"/>
      <c r="D521" s="607"/>
      <c r="E521" s="608"/>
      <c r="F521" s="609"/>
      <c r="G521" s="608"/>
      <c r="H521" s="609"/>
      <c r="I521" s="607"/>
      <c r="J521" s="605"/>
      <c r="K521" s="605"/>
      <c r="L521" s="605"/>
      <c r="M521" s="610"/>
      <c r="N521" s="210"/>
      <c r="O521" s="210"/>
      <c r="P521" s="210"/>
      <c r="Q521" s="210"/>
      <c r="R521" s="210"/>
      <c r="S521" s="210"/>
      <c r="T521" s="210"/>
      <c r="U521" s="210"/>
      <c r="V521" s="210"/>
      <c r="W521" s="210"/>
      <c r="X521" s="210"/>
      <c r="Y521" s="210"/>
      <c r="Z521" s="210"/>
    </row>
    <row r="522" ht="12.75" customHeight="1">
      <c r="A522" s="604"/>
      <c r="B522" s="605"/>
      <c r="C522" s="606"/>
      <c r="D522" s="607"/>
      <c r="E522" s="608"/>
      <c r="F522" s="609"/>
      <c r="G522" s="608"/>
      <c r="H522" s="609"/>
      <c r="I522" s="607"/>
      <c r="J522" s="605"/>
      <c r="K522" s="605"/>
      <c r="L522" s="605"/>
      <c r="M522" s="610"/>
      <c r="N522" s="210"/>
      <c r="O522" s="210"/>
      <c r="P522" s="210"/>
      <c r="Q522" s="210"/>
      <c r="R522" s="210"/>
      <c r="S522" s="210"/>
      <c r="T522" s="210"/>
      <c r="U522" s="210"/>
      <c r="V522" s="210"/>
      <c r="W522" s="210"/>
      <c r="X522" s="210"/>
      <c r="Y522" s="210"/>
      <c r="Z522" s="210"/>
    </row>
    <row r="523" ht="12.75" customHeight="1">
      <c r="A523" s="604"/>
      <c r="B523" s="605"/>
      <c r="C523" s="606"/>
      <c r="D523" s="607"/>
      <c r="E523" s="608"/>
      <c r="F523" s="609"/>
      <c r="G523" s="608"/>
      <c r="H523" s="609"/>
      <c r="I523" s="607"/>
      <c r="J523" s="605"/>
      <c r="K523" s="605"/>
      <c r="L523" s="605"/>
      <c r="M523" s="610"/>
      <c r="N523" s="210"/>
      <c r="O523" s="210"/>
      <c r="P523" s="210"/>
      <c r="Q523" s="210"/>
      <c r="R523" s="210"/>
      <c r="S523" s="210"/>
      <c r="T523" s="210"/>
      <c r="U523" s="210"/>
      <c r="V523" s="210"/>
      <c r="W523" s="210"/>
      <c r="X523" s="210"/>
      <c r="Y523" s="210"/>
      <c r="Z523" s="210"/>
    </row>
    <row r="524" ht="12.75" customHeight="1">
      <c r="A524" s="604"/>
      <c r="B524" s="605"/>
      <c r="C524" s="606"/>
      <c r="D524" s="607"/>
      <c r="E524" s="608"/>
      <c r="F524" s="609"/>
      <c r="G524" s="608"/>
      <c r="H524" s="609"/>
      <c r="I524" s="607"/>
      <c r="J524" s="605"/>
      <c r="K524" s="605"/>
      <c r="L524" s="605"/>
      <c r="M524" s="610"/>
      <c r="N524" s="210"/>
      <c r="O524" s="210"/>
      <c r="P524" s="210"/>
      <c r="Q524" s="210"/>
      <c r="R524" s="210"/>
      <c r="S524" s="210"/>
      <c r="T524" s="210"/>
      <c r="U524" s="210"/>
      <c r="V524" s="210"/>
      <c r="W524" s="210"/>
      <c r="X524" s="210"/>
      <c r="Y524" s="210"/>
      <c r="Z524" s="210"/>
    </row>
    <row r="525" ht="12.75" customHeight="1">
      <c r="A525" s="604"/>
      <c r="B525" s="605"/>
      <c r="C525" s="606"/>
      <c r="D525" s="607"/>
      <c r="E525" s="608"/>
      <c r="F525" s="609"/>
      <c r="G525" s="608"/>
      <c r="H525" s="609"/>
      <c r="I525" s="607"/>
      <c r="J525" s="605"/>
      <c r="K525" s="605"/>
      <c r="L525" s="605"/>
      <c r="M525" s="610"/>
      <c r="N525" s="210"/>
      <c r="O525" s="210"/>
      <c r="P525" s="210"/>
      <c r="Q525" s="210"/>
      <c r="R525" s="210"/>
      <c r="S525" s="210"/>
      <c r="T525" s="210"/>
      <c r="U525" s="210"/>
      <c r="V525" s="210"/>
      <c r="W525" s="210"/>
      <c r="X525" s="210"/>
      <c r="Y525" s="210"/>
      <c r="Z525" s="210"/>
    </row>
    <row r="526" ht="12.75" customHeight="1">
      <c r="A526" s="604"/>
      <c r="B526" s="605"/>
      <c r="C526" s="606"/>
      <c r="D526" s="607"/>
      <c r="E526" s="608"/>
      <c r="F526" s="609"/>
      <c r="G526" s="608"/>
      <c r="H526" s="609"/>
      <c r="I526" s="607"/>
      <c r="J526" s="605"/>
      <c r="K526" s="605"/>
      <c r="L526" s="605"/>
      <c r="M526" s="610"/>
      <c r="N526" s="210"/>
      <c r="O526" s="210"/>
      <c r="P526" s="210"/>
      <c r="Q526" s="210"/>
      <c r="R526" s="210"/>
      <c r="S526" s="210"/>
      <c r="T526" s="210"/>
      <c r="U526" s="210"/>
      <c r="V526" s="210"/>
      <c r="W526" s="210"/>
      <c r="X526" s="210"/>
      <c r="Y526" s="210"/>
      <c r="Z526" s="210"/>
    </row>
    <row r="527" ht="12.75" customHeight="1">
      <c r="A527" s="604"/>
      <c r="B527" s="605"/>
      <c r="C527" s="606"/>
      <c r="D527" s="607"/>
      <c r="E527" s="608"/>
      <c r="F527" s="609"/>
      <c r="G527" s="608"/>
      <c r="H527" s="609"/>
      <c r="I527" s="607"/>
      <c r="J527" s="605"/>
      <c r="K527" s="605"/>
      <c r="L527" s="605"/>
      <c r="M527" s="610"/>
      <c r="N527" s="210"/>
      <c r="O527" s="210"/>
      <c r="P527" s="210"/>
      <c r="Q527" s="210"/>
      <c r="R527" s="210"/>
      <c r="S527" s="210"/>
      <c r="T527" s="210"/>
      <c r="U527" s="210"/>
      <c r="V527" s="210"/>
      <c r="W527" s="210"/>
      <c r="X527" s="210"/>
      <c r="Y527" s="210"/>
      <c r="Z527" s="210"/>
    </row>
    <row r="528" ht="12.75" customHeight="1">
      <c r="A528" s="604"/>
      <c r="B528" s="605"/>
      <c r="C528" s="606"/>
      <c r="D528" s="607"/>
      <c r="E528" s="608"/>
      <c r="F528" s="609"/>
      <c r="G528" s="608"/>
      <c r="H528" s="609"/>
      <c r="I528" s="607"/>
      <c r="J528" s="605"/>
      <c r="K528" s="605"/>
      <c r="L528" s="605"/>
      <c r="M528" s="610"/>
      <c r="N528" s="210"/>
      <c r="O528" s="210"/>
      <c r="P528" s="210"/>
      <c r="Q528" s="210"/>
      <c r="R528" s="210"/>
      <c r="S528" s="210"/>
      <c r="T528" s="210"/>
      <c r="U528" s="210"/>
      <c r="V528" s="210"/>
      <c r="W528" s="210"/>
      <c r="X528" s="210"/>
      <c r="Y528" s="210"/>
      <c r="Z528" s="210"/>
    </row>
    <row r="529" ht="12.75" customHeight="1">
      <c r="A529" s="604"/>
      <c r="B529" s="605"/>
      <c r="C529" s="606"/>
      <c r="D529" s="607"/>
      <c r="E529" s="608"/>
      <c r="F529" s="609"/>
      <c r="G529" s="608"/>
      <c r="H529" s="609"/>
      <c r="I529" s="607"/>
      <c r="J529" s="605"/>
      <c r="K529" s="605"/>
      <c r="L529" s="605"/>
      <c r="M529" s="610"/>
      <c r="N529" s="210"/>
      <c r="O529" s="210"/>
      <c r="P529" s="210"/>
      <c r="Q529" s="210"/>
      <c r="R529" s="210"/>
      <c r="S529" s="210"/>
      <c r="T529" s="210"/>
      <c r="U529" s="210"/>
      <c r="V529" s="210"/>
      <c r="W529" s="210"/>
      <c r="X529" s="210"/>
      <c r="Y529" s="210"/>
      <c r="Z529" s="210"/>
    </row>
    <row r="530" ht="12.75" customHeight="1">
      <c r="A530" s="604"/>
      <c r="B530" s="605"/>
      <c r="C530" s="606"/>
      <c r="D530" s="607"/>
      <c r="E530" s="608"/>
      <c r="F530" s="609"/>
      <c r="G530" s="608"/>
      <c r="H530" s="609"/>
      <c r="I530" s="607"/>
      <c r="J530" s="605"/>
      <c r="K530" s="605"/>
      <c r="L530" s="605"/>
      <c r="M530" s="610"/>
      <c r="N530" s="210"/>
      <c r="O530" s="210"/>
      <c r="P530" s="210"/>
      <c r="Q530" s="210"/>
      <c r="R530" s="210"/>
      <c r="S530" s="210"/>
      <c r="T530" s="210"/>
      <c r="U530" s="210"/>
      <c r="V530" s="210"/>
      <c r="W530" s="210"/>
      <c r="X530" s="210"/>
      <c r="Y530" s="210"/>
      <c r="Z530" s="210"/>
    </row>
    <row r="531" ht="12.75" customHeight="1">
      <c r="A531" s="604"/>
      <c r="B531" s="605"/>
      <c r="C531" s="606"/>
      <c r="D531" s="607"/>
      <c r="E531" s="608"/>
      <c r="F531" s="609"/>
      <c r="G531" s="608"/>
      <c r="H531" s="609"/>
      <c r="I531" s="607"/>
      <c r="J531" s="605"/>
      <c r="K531" s="605"/>
      <c r="L531" s="605"/>
      <c r="M531" s="610"/>
      <c r="N531" s="210"/>
      <c r="O531" s="210"/>
      <c r="P531" s="210"/>
      <c r="Q531" s="210"/>
      <c r="R531" s="210"/>
      <c r="S531" s="210"/>
      <c r="T531" s="210"/>
      <c r="U531" s="210"/>
      <c r="V531" s="210"/>
      <c r="W531" s="210"/>
      <c r="X531" s="210"/>
      <c r="Y531" s="210"/>
      <c r="Z531" s="210"/>
    </row>
    <row r="532" ht="12.75" customHeight="1">
      <c r="A532" s="604"/>
      <c r="B532" s="605"/>
      <c r="C532" s="606"/>
      <c r="D532" s="607"/>
      <c r="E532" s="608"/>
      <c r="F532" s="609"/>
      <c r="G532" s="608"/>
      <c r="H532" s="609"/>
      <c r="I532" s="607"/>
      <c r="J532" s="605"/>
      <c r="K532" s="605"/>
      <c r="L532" s="605"/>
      <c r="M532" s="610"/>
      <c r="N532" s="210"/>
      <c r="O532" s="210"/>
      <c r="P532" s="210"/>
      <c r="Q532" s="210"/>
      <c r="R532" s="210"/>
      <c r="S532" s="210"/>
      <c r="T532" s="210"/>
      <c r="U532" s="210"/>
      <c r="V532" s="210"/>
      <c r="W532" s="210"/>
      <c r="X532" s="210"/>
      <c r="Y532" s="210"/>
      <c r="Z532" s="210"/>
    </row>
    <row r="533" ht="12.75" customHeight="1">
      <c r="A533" s="604"/>
      <c r="B533" s="605"/>
      <c r="C533" s="606"/>
      <c r="D533" s="607"/>
      <c r="E533" s="608"/>
      <c r="F533" s="609"/>
      <c r="G533" s="608"/>
      <c r="H533" s="609"/>
      <c r="I533" s="607"/>
      <c r="J533" s="605"/>
      <c r="K533" s="605"/>
      <c r="L533" s="605"/>
      <c r="M533" s="610"/>
      <c r="N533" s="210"/>
      <c r="O533" s="210"/>
      <c r="P533" s="210"/>
      <c r="Q533" s="210"/>
      <c r="R533" s="210"/>
      <c r="S533" s="210"/>
      <c r="T533" s="210"/>
      <c r="U533" s="210"/>
      <c r="V533" s="210"/>
      <c r="W533" s="210"/>
      <c r="X533" s="210"/>
      <c r="Y533" s="210"/>
      <c r="Z533" s="210"/>
    </row>
    <row r="534" ht="12.75" customHeight="1">
      <c r="A534" s="604"/>
      <c r="B534" s="605"/>
      <c r="C534" s="606"/>
      <c r="D534" s="607"/>
      <c r="E534" s="608"/>
      <c r="F534" s="609"/>
      <c r="G534" s="608"/>
      <c r="H534" s="609"/>
      <c r="I534" s="607"/>
      <c r="J534" s="605"/>
      <c r="K534" s="605"/>
      <c r="L534" s="605"/>
      <c r="M534" s="610"/>
      <c r="N534" s="210"/>
      <c r="O534" s="210"/>
      <c r="P534" s="210"/>
      <c r="Q534" s="210"/>
      <c r="R534" s="210"/>
      <c r="S534" s="210"/>
      <c r="T534" s="210"/>
      <c r="U534" s="210"/>
      <c r="V534" s="210"/>
      <c r="W534" s="210"/>
      <c r="X534" s="210"/>
      <c r="Y534" s="210"/>
      <c r="Z534" s="210"/>
    </row>
    <row r="535" ht="12.75" customHeight="1">
      <c r="A535" s="604"/>
      <c r="B535" s="605"/>
      <c r="C535" s="606"/>
      <c r="D535" s="607"/>
      <c r="E535" s="608"/>
      <c r="F535" s="609"/>
      <c r="G535" s="608"/>
      <c r="H535" s="609"/>
      <c r="I535" s="607"/>
      <c r="J535" s="605"/>
      <c r="K535" s="605"/>
      <c r="L535" s="605"/>
      <c r="M535" s="610"/>
      <c r="N535" s="210"/>
      <c r="O535" s="210"/>
      <c r="P535" s="210"/>
      <c r="Q535" s="210"/>
      <c r="R535" s="210"/>
      <c r="S535" s="210"/>
      <c r="T535" s="210"/>
      <c r="U535" s="210"/>
      <c r="V535" s="210"/>
      <c r="W535" s="210"/>
      <c r="X535" s="210"/>
      <c r="Y535" s="210"/>
      <c r="Z535" s="210"/>
    </row>
    <row r="536" ht="12.75" customHeight="1">
      <c r="A536" s="604"/>
      <c r="B536" s="605"/>
      <c r="C536" s="606"/>
      <c r="D536" s="607"/>
      <c r="E536" s="608"/>
      <c r="F536" s="609"/>
      <c r="G536" s="608"/>
      <c r="H536" s="609"/>
      <c r="I536" s="607"/>
      <c r="J536" s="605"/>
      <c r="K536" s="605"/>
      <c r="L536" s="605"/>
      <c r="M536" s="610"/>
      <c r="N536" s="210"/>
      <c r="O536" s="210"/>
      <c r="P536" s="210"/>
      <c r="Q536" s="210"/>
      <c r="R536" s="210"/>
      <c r="S536" s="210"/>
      <c r="T536" s="210"/>
      <c r="U536" s="210"/>
      <c r="V536" s="210"/>
      <c r="W536" s="210"/>
      <c r="X536" s="210"/>
      <c r="Y536" s="210"/>
      <c r="Z536" s="210"/>
    </row>
    <row r="537" ht="12.75" customHeight="1">
      <c r="A537" s="604"/>
      <c r="B537" s="605"/>
      <c r="C537" s="606"/>
      <c r="D537" s="607"/>
      <c r="E537" s="608"/>
      <c r="F537" s="609"/>
      <c r="G537" s="608"/>
      <c r="H537" s="609"/>
      <c r="I537" s="607"/>
      <c r="J537" s="605"/>
      <c r="K537" s="605"/>
      <c r="L537" s="605"/>
      <c r="M537" s="610"/>
      <c r="N537" s="210"/>
      <c r="O537" s="210"/>
      <c r="P537" s="210"/>
      <c r="Q537" s="210"/>
      <c r="R537" s="210"/>
      <c r="S537" s="210"/>
      <c r="T537" s="210"/>
      <c r="U537" s="210"/>
      <c r="V537" s="210"/>
      <c r="W537" s="210"/>
      <c r="X537" s="210"/>
      <c r="Y537" s="210"/>
      <c r="Z537" s="210"/>
    </row>
    <row r="538" ht="12.75" customHeight="1">
      <c r="A538" s="604"/>
      <c r="B538" s="605"/>
      <c r="C538" s="606"/>
      <c r="D538" s="607"/>
      <c r="E538" s="608"/>
      <c r="F538" s="609"/>
      <c r="G538" s="608"/>
      <c r="H538" s="609"/>
      <c r="I538" s="607"/>
      <c r="J538" s="605"/>
      <c r="K538" s="605"/>
      <c r="L538" s="605"/>
      <c r="M538" s="610"/>
      <c r="N538" s="210"/>
      <c r="O538" s="210"/>
      <c r="P538" s="210"/>
      <c r="Q538" s="210"/>
      <c r="R538" s="210"/>
      <c r="S538" s="210"/>
      <c r="T538" s="210"/>
      <c r="U538" s="210"/>
      <c r="V538" s="210"/>
      <c r="W538" s="210"/>
      <c r="X538" s="210"/>
      <c r="Y538" s="210"/>
      <c r="Z538" s="210"/>
    </row>
    <row r="539" ht="12.75" customHeight="1">
      <c r="A539" s="604"/>
      <c r="B539" s="605"/>
      <c r="C539" s="606"/>
      <c r="D539" s="607"/>
      <c r="E539" s="608"/>
      <c r="F539" s="609"/>
      <c r="G539" s="608"/>
      <c r="H539" s="609"/>
      <c r="I539" s="607"/>
      <c r="J539" s="605"/>
      <c r="K539" s="605"/>
      <c r="L539" s="605"/>
      <c r="M539" s="610"/>
      <c r="N539" s="210"/>
      <c r="O539" s="210"/>
      <c r="P539" s="210"/>
      <c r="Q539" s="210"/>
      <c r="R539" s="210"/>
      <c r="S539" s="210"/>
      <c r="T539" s="210"/>
      <c r="U539" s="210"/>
      <c r="V539" s="210"/>
      <c r="W539" s="210"/>
      <c r="X539" s="210"/>
      <c r="Y539" s="210"/>
      <c r="Z539" s="210"/>
    </row>
    <row r="540" ht="12.75" customHeight="1">
      <c r="A540" s="604"/>
      <c r="B540" s="605"/>
      <c r="C540" s="606"/>
      <c r="D540" s="607"/>
      <c r="E540" s="608"/>
      <c r="F540" s="609"/>
      <c r="G540" s="608"/>
      <c r="H540" s="609"/>
      <c r="I540" s="607"/>
      <c r="J540" s="605"/>
      <c r="K540" s="605"/>
      <c r="L540" s="605"/>
      <c r="M540" s="610"/>
      <c r="N540" s="210"/>
      <c r="O540" s="210"/>
      <c r="P540" s="210"/>
      <c r="Q540" s="210"/>
      <c r="R540" s="210"/>
      <c r="S540" s="210"/>
      <c r="T540" s="210"/>
      <c r="U540" s="210"/>
      <c r="V540" s="210"/>
      <c r="W540" s="210"/>
      <c r="X540" s="210"/>
      <c r="Y540" s="210"/>
      <c r="Z540" s="210"/>
    </row>
    <row r="541" ht="12.75" customHeight="1">
      <c r="A541" s="604"/>
      <c r="B541" s="605"/>
      <c r="C541" s="606"/>
      <c r="D541" s="607"/>
      <c r="E541" s="608"/>
      <c r="F541" s="609"/>
      <c r="G541" s="608"/>
      <c r="H541" s="609"/>
      <c r="I541" s="607"/>
      <c r="J541" s="605"/>
      <c r="K541" s="605"/>
      <c r="L541" s="605"/>
      <c r="M541" s="610"/>
      <c r="N541" s="210"/>
      <c r="O541" s="210"/>
      <c r="P541" s="210"/>
      <c r="Q541" s="210"/>
      <c r="R541" s="210"/>
      <c r="S541" s="210"/>
      <c r="T541" s="210"/>
      <c r="U541" s="210"/>
      <c r="V541" s="210"/>
      <c r="W541" s="210"/>
      <c r="X541" s="210"/>
      <c r="Y541" s="210"/>
      <c r="Z541" s="210"/>
    </row>
    <row r="542" ht="12.75" customHeight="1">
      <c r="A542" s="604"/>
      <c r="B542" s="605"/>
      <c r="C542" s="606"/>
      <c r="D542" s="607"/>
      <c r="E542" s="608"/>
      <c r="F542" s="609"/>
      <c r="G542" s="608"/>
      <c r="H542" s="609"/>
      <c r="I542" s="607"/>
      <c r="J542" s="605"/>
      <c r="K542" s="605"/>
      <c r="L542" s="605"/>
      <c r="M542" s="610"/>
      <c r="N542" s="210"/>
      <c r="O542" s="210"/>
      <c r="P542" s="210"/>
      <c r="Q542" s="210"/>
      <c r="R542" s="210"/>
      <c r="S542" s="210"/>
      <c r="T542" s="210"/>
      <c r="U542" s="210"/>
      <c r="V542" s="210"/>
      <c r="W542" s="210"/>
      <c r="X542" s="210"/>
      <c r="Y542" s="210"/>
      <c r="Z542" s="210"/>
    </row>
    <row r="543" ht="12.75" customHeight="1">
      <c r="A543" s="604"/>
      <c r="B543" s="605"/>
      <c r="C543" s="606"/>
      <c r="D543" s="607"/>
      <c r="E543" s="608"/>
      <c r="F543" s="609"/>
      <c r="G543" s="608"/>
      <c r="H543" s="609"/>
      <c r="I543" s="607"/>
      <c r="J543" s="605"/>
      <c r="K543" s="605"/>
      <c r="L543" s="605"/>
      <c r="M543" s="610"/>
      <c r="N543" s="210"/>
      <c r="O543" s="210"/>
      <c r="P543" s="210"/>
      <c r="Q543" s="210"/>
      <c r="R543" s="210"/>
      <c r="S543" s="210"/>
      <c r="T543" s="210"/>
      <c r="U543" s="210"/>
      <c r="V543" s="210"/>
      <c r="W543" s="210"/>
      <c r="X543" s="210"/>
      <c r="Y543" s="210"/>
      <c r="Z543" s="210"/>
    </row>
    <row r="544" ht="12.75" customHeight="1">
      <c r="A544" s="604"/>
      <c r="B544" s="605"/>
      <c r="C544" s="606"/>
      <c r="D544" s="607"/>
      <c r="E544" s="608"/>
      <c r="F544" s="609"/>
      <c r="G544" s="608"/>
      <c r="H544" s="609"/>
      <c r="I544" s="607"/>
      <c r="J544" s="605"/>
      <c r="K544" s="605"/>
      <c r="L544" s="605"/>
      <c r="M544" s="610"/>
      <c r="N544" s="210"/>
      <c r="O544" s="210"/>
      <c r="P544" s="210"/>
      <c r="Q544" s="210"/>
      <c r="R544" s="210"/>
      <c r="S544" s="210"/>
      <c r="T544" s="210"/>
      <c r="U544" s="210"/>
      <c r="V544" s="210"/>
      <c r="W544" s="210"/>
      <c r="X544" s="210"/>
      <c r="Y544" s="210"/>
      <c r="Z544" s="210"/>
    </row>
    <row r="545" ht="12.75" customHeight="1">
      <c r="A545" s="604"/>
      <c r="B545" s="605"/>
      <c r="C545" s="606"/>
      <c r="D545" s="607"/>
      <c r="E545" s="608"/>
      <c r="F545" s="609"/>
      <c r="G545" s="608"/>
      <c r="H545" s="609"/>
      <c r="I545" s="607"/>
      <c r="J545" s="605"/>
      <c r="K545" s="605"/>
      <c r="L545" s="605"/>
      <c r="M545" s="610"/>
      <c r="N545" s="210"/>
      <c r="O545" s="210"/>
      <c r="P545" s="210"/>
      <c r="Q545" s="210"/>
      <c r="R545" s="210"/>
      <c r="S545" s="210"/>
      <c r="T545" s="210"/>
      <c r="U545" s="210"/>
      <c r="V545" s="210"/>
      <c r="W545" s="210"/>
      <c r="X545" s="210"/>
      <c r="Y545" s="210"/>
      <c r="Z545" s="210"/>
    </row>
    <row r="546" ht="12.75" customHeight="1">
      <c r="A546" s="604"/>
      <c r="B546" s="605"/>
      <c r="C546" s="606"/>
      <c r="D546" s="607"/>
      <c r="E546" s="608"/>
      <c r="F546" s="609"/>
      <c r="G546" s="608"/>
      <c r="H546" s="609"/>
      <c r="I546" s="607"/>
      <c r="J546" s="605"/>
      <c r="K546" s="605"/>
      <c r="L546" s="605"/>
      <c r="M546" s="610"/>
      <c r="N546" s="210"/>
      <c r="O546" s="210"/>
      <c r="P546" s="210"/>
      <c r="Q546" s="210"/>
      <c r="R546" s="210"/>
      <c r="S546" s="210"/>
      <c r="T546" s="210"/>
      <c r="U546" s="210"/>
      <c r="V546" s="210"/>
      <c r="W546" s="210"/>
      <c r="X546" s="210"/>
      <c r="Y546" s="210"/>
      <c r="Z546" s="210"/>
    </row>
    <row r="547" ht="12.75" customHeight="1">
      <c r="A547" s="604"/>
      <c r="B547" s="605"/>
      <c r="C547" s="606"/>
      <c r="D547" s="607"/>
      <c r="E547" s="608"/>
      <c r="F547" s="609"/>
      <c r="G547" s="608"/>
      <c r="H547" s="609"/>
      <c r="I547" s="607"/>
      <c r="J547" s="605"/>
      <c r="K547" s="605"/>
      <c r="L547" s="605"/>
      <c r="M547" s="610"/>
      <c r="N547" s="210"/>
      <c r="O547" s="210"/>
      <c r="P547" s="210"/>
      <c r="Q547" s="210"/>
      <c r="R547" s="210"/>
      <c r="S547" s="210"/>
      <c r="T547" s="210"/>
      <c r="U547" s="210"/>
      <c r="V547" s="210"/>
      <c r="W547" s="210"/>
      <c r="X547" s="210"/>
      <c r="Y547" s="210"/>
      <c r="Z547" s="210"/>
    </row>
    <row r="548" ht="12.75" customHeight="1">
      <c r="A548" s="604"/>
      <c r="B548" s="605"/>
      <c r="C548" s="606"/>
      <c r="D548" s="607"/>
      <c r="E548" s="608"/>
      <c r="F548" s="609"/>
      <c r="G548" s="608"/>
      <c r="H548" s="609"/>
      <c r="I548" s="607"/>
      <c r="J548" s="605"/>
      <c r="K548" s="605"/>
      <c r="L548" s="605"/>
      <c r="M548" s="610"/>
      <c r="N548" s="210"/>
      <c r="O548" s="210"/>
      <c r="P548" s="210"/>
      <c r="Q548" s="210"/>
      <c r="R548" s="210"/>
      <c r="S548" s="210"/>
      <c r="T548" s="210"/>
      <c r="U548" s="210"/>
      <c r="V548" s="210"/>
      <c r="W548" s="210"/>
      <c r="X548" s="210"/>
      <c r="Y548" s="210"/>
      <c r="Z548" s="210"/>
    </row>
    <row r="549" ht="12.75" customHeight="1">
      <c r="A549" s="604"/>
      <c r="B549" s="605"/>
      <c r="C549" s="606"/>
      <c r="D549" s="607"/>
      <c r="E549" s="608"/>
      <c r="F549" s="609"/>
      <c r="G549" s="608"/>
      <c r="H549" s="609"/>
      <c r="I549" s="607"/>
      <c r="J549" s="605"/>
      <c r="K549" s="605"/>
      <c r="L549" s="605"/>
      <c r="M549" s="610"/>
      <c r="N549" s="210"/>
      <c r="O549" s="210"/>
      <c r="P549" s="210"/>
      <c r="Q549" s="210"/>
      <c r="R549" s="210"/>
      <c r="S549" s="210"/>
      <c r="T549" s="210"/>
      <c r="U549" s="210"/>
      <c r="V549" s="210"/>
      <c r="W549" s="210"/>
      <c r="X549" s="210"/>
      <c r="Y549" s="210"/>
      <c r="Z549" s="210"/>
    </row>
    <row r="550" ht="12.75" customHeight="1">
      <c r="A550" s="604"/>
      <c r="B550" s="605"/>
      <c r="C550" s="606"/>
      <c r="D550" s="607"/>
      <c r="E550" s="608"/>
      <c r="F550" s="609"/>
      <c r="G550" s="608"/>
      <c r="H550" s="609"/>
      <c r="I550" s="607"/>
      <c r="J550" s="605"/>
      <c r="K550" s="605"/>
      <c r="L550" s="605"/>
      <c r="M550" s="610"/>
      <c r="N550" s="210"/>
      <c r="O550" s="210"/>
      <c r="P550" s="210"/>
      <c r="Q550" s="210"/>
      <c r="R550" s="210"/>
      <c r="S550" s="210"/>
      <c r="T550" s="210"/>
      <c r="U550" s="210"/>
      <c r="V550" s="210"/>
      <c r="W550" s="210"/>
      <c r="X550" s="210"/>
      <c r="Y550" s="210"/>
      <c r="Z550" s="210"/>
    </row>
    <row r="551" ht="12.75" customHeight="1">
      <c r="A551" s="604"/>
      <c r="B551" s="605"/>
      <c r="C551" s="606"/>
      <c r="D551" s="607"/>
      <c r="E551" s="608"/>
      <c r="F551" s="609"/>
      <c r="G551" s="608"/>
      <c r="H551" s="609"/>
      <c r="I551" s="607"/>
      <c r="J551" s="605"/>
      <c r="K551" s="605"/>
      <c r="L551" s="605"/>
      <c r="M551" s="610"/>
      <c r="N551" s="210"/>
      <c r="O551" s="210"/>
      <c r="P551" s="210"/>
      <c r="Q551" s="210"/>
      <c r="R551" s="210"/>
      <c r="S551" s="210"/>
      <c r="T551" s="210"/>
      <c r="U551" s="210"/>
      <c r="V551" s="210"/>
      <c r="W551" s="210"/>
      <c r="X551" s="210"/>
      <c r="Y551" s="210"/>
      <c r="Z551" s="210"/>
    </row>
    <row r="552" ht="12.75" customHeight="1">
      <c r="A552" s="604"/>
      <c r="B552" s="605"/>
      <c r="C552" s="606"/>
      <c r="D552" s="607"/>
      <c r="E552" s="608"/>
      <c r="F552" s="609"/>
      <c r="G552" s="608"/>
      <c r="H552" s="609"/>
      <c r="I552" s="607"/>
      <c r="J552" s="605"/>
      <c r="K552" s="605"/>
      <c r="L552" s="605"/>
      <c r="M552" s="610"/>
      <c r="N552" s="210"/>
      <c r="O552" s="210"/>
      <c r="P552" s="210"/>
      <c r="Q552" s="210"/>
      <c r="R552" s="210"/>
      <c r="S552" s="210"/>
      <c r="T552" s="210"/>
      <c r="U552" s="210"/>
      <c r="V552" s="210"/>
      <c r="W552" s="210"/>
      <c r="X552" s="210"/>
      <c r="Y552" s="210"/>
      <c r="Z552" s="210"/>
    </row>
    <row r="553" ht="12.75" customHeight="1">
      <c r="A553" s="604"/>
      <c r="B553" s="605"/>
      <c r="C553" s="606"/>
      <c r="D553" s="607"/>
      <c r="E553" s="608"/>
      <c r="F553" s="609"/>
      <c r="G553" s="608"/>
      <c r="H553" s="609"/>
      <c r="I553" s="607"/>
      <c r="J553" s="605"/>
      <c r="K553" s="605"/>
      <c r="L553" s="605"/>
      <c r="M553" s="610"/>
      <c r="N553" s="210"/>
      <c r="O553" s="210"/>
      <c r="P553" s="210"/>
      <c r="Q553" s="210"/>
      <c r="R553" s="210"/>
      <c r="S553" s="210"/>
      <c r="T553" s="210"/>
      <c r="U553" s="210"/>
      <c r="V553" s="210"/>
      <c r="W553" s="210"/>
      <c r="X553" s="210"/>
      <c r="Y553" s="210"/>
      <c r="Z553" s="210"/>
    </row>
    <row r="554" ht="12.75" customHeight="1">
      <c r="A554" s="604"/>
      <c r="B554" s="605"/>
      <c r="C554" s="606"/>
      <c r="D554" s="607"/>
      <c r="E554" s="608"/>
      <c r="F554" s="609"/>
      <c r="G554" s="608"/>
      <c r="H554" s="609"/>
      <c r="I554" s="607"/>
      <c r="J554" s="605"/>
      <c r="K554" s="605"/>
      <c r="L554" s="605"/>
      <c r="M554" s="610"/>
      <c r="N554" s="210"/>
      <c r="O554" s="210"/>
      <c r="P554" s="210"/>
      <c r="Q554" s="210"/>
      <c r="R554" s="210"/>
      <c r="S554" s="210"/>
      <c r="T554" s="210"/>
      <c r="U554" s="210"/>
      <c r="V554" s="210"/>
      <c r="W554" s="210"/>
      <c r="X554" s="210"/>
      <c r="Y554" s="210"/>
      <c r="Z554" s="210"/>
    </row>
    <row r="555" ht="12.75" customHeight="1">
      <c r="A555" s="604"/>
      <c r="B555" s="605"/>
      <c r="C555" s="606"/>
      <c r="D555" s="607"/>
      <c r="E555" s="608"/>
      <c r="F555" s="609"/>
      <c r="G555" s="608"/>
      <c r="H555" s="609"/>
      <c r="I555" s="607"/>
      <c r="J555" s="605"/>
      <c r="K555" s="605"/>
      <c r="L555" s="605"/>
      <c r="M555" s="610"/>
      <c r="N555" s="210"/>
      <c r="O555" s="210"/>
      <c r="P555" s="210"/>
      <c r="Q555" s="210"/>
      <c r="R555" s="210"/>
      <c r="S555" s="210"/>
      <c r="T555" s="210"/>
      <c r="U555" s="210"/>
      <c r="V555" s="210"/>
      <c r="W555" s="210"/>
      <c r="X555" s="210"/>
      <c r="Y555" s="210"/>
      <c r="Z555" s="210"/>
    </row>
    <row r="556" ht="12.75" customHeight="1">
      <c r="A556" s="604"/>
      <c r="B556" s="605"/>
      <c r="C556" s="606"/>
      <c r="D556" s="607"/>
      <c r="E556" s="608"/>
      <c r="F556" s="609"/>
      <c r="G556" s="608"/>
      <c r="H556" s="609"/>
      <c r="I556" s="607"/>
      <c r="J556" s="605"/>
      <c r="K556" s="605"/>
      <c r="L556" s="605"/>
      <c r="M556" s="610"/>
      <c r="N556" s="210"/>
      <c r="O556" s="210"/>
      <c r="P556" s="210"/>
      <c r="Q556" s="210"/>
      <c r="R556" s="210"/>
      <c r="S556" s="210"/>
      <c r="T556" s="210"/>
      <c r="U556" s="210"/>
      <c r="V556" s="210"/>
      <c r="W556" s="210"/>
      <c r="X556" s="210"/>
      <c r="Y556" s="210"/>
      <c r="Z556" s="210"/>
    </row>
    <row r="557" ht="12.75" customHeight="1">
      <c r="A557" s="604"/>
      <c r="B557" s="605"/>
      <c r="C557" s="606"/>
      <c r="D557" s="607"/>
      <c r="E557" s="608"/>
      <c r="F557" s="609"/>
      <c r="G557" s="608"/>
      <c r="H557" s="609"/>
      <c r="I557" s="607"/>
      <c r="J557" s="605"/>
      <c r="K557" s="605"/>
      <c r="L557" s="605"/>
      <c r="M557" s="610"/>
      <c r="N557" s="210"/>
      <c r="O557" s="210"/>
      <c r="P557" s="210"/>
      <c r="Q557" s="210"/>
      <c r="R557" s="210"/>
      <c r="S557" s="210"/>
      <c r="T557" s="210"/>
      <c r="U557" s="210"/>
      <c r="V557" s="210"/>
      <c r="W557" s="210"/>
      <c r="X557" s="210"/>
      <c r="Y557" s="210"/>
      <c r="Z557" s="210"/>
    </row>
    <row r="558" ht="12.75" customHeight="1">
      <c r="A558" s="604"/>
      <c r="B558" s="605"/>
      <c r="C558" s="606"/>
      <c r="D558" s="607"/>
      <c r="E558" s="608"/>
      <c r="F558" s="609"/>
      <c r="G558" s="608"/>
      <c r="H558" s="609"/>
      <c r="I558" s="607"/>
      <c r="J558" s="605"/>
      <c r="K558" s="605"/>
      <c r="L558" s="605"/>
      <c r="M558" s="610"/>
      <c r="N558" s="210"/>
      <c r="O558" s="210"/>
      <c r="P558" s="210"/>
      <c r="Q558" s="210"/>
      <c r="R558" s="210"/>
      <c r="S558" s="210"/>
      <c r="T558" s="210"/>
      <c r="U558" s="210"/>
      <c r="V558" s="210"/>
      <c r="W558" s="210"/>
      <c r="X558" s="210"/>
      <c r="Y558" s="210"/>
      <c r="Z558" s="210"/>
    </row>
    <row r="559" ht="12.75" customHeight="1">
      <c r="A559" s="604"/>
      <c r="B559" s="605"/>
      <c r="C559" s="606"/>
      <c r="D559" s="607"/>
      <c r="E559" s="608"/>
      <c r="F559" s="609"/>
      <c r="G559" s="608"/>
      <c r="H559" s="609"/>
      <c r="I559" s="607"/>
      <c r="J559" s="605"/>
      <c r="K559" s="605"/>
      <c r="L559" s="605"/>
      <c r="M559" s="610"/>
      <c r="N559" s="210"/>
      <c r="O559" s="210"/>
      <c r="P559" s="210"/>
      <c r="Q559" s="210"/>
      <c r="R559" s="210"/>
      <c r="S559" s="210"/>
      <c r="T559" s="210"/>
      <c r="U559" s="210"/>
      <c r="V559" s="210"/>
      <c r="W559" s="210"/>
      <c r="X559" s="210"/>
      <c r="Y559" s="210"/>
      <c r="Z559" s="210"/>
    </row>
    <row r="560" ht="12.75" customHeight="1">
      <c r="A560" s="604"/>
      <c r="B560" s="605"/>
      <c r="C560" s="606"/>
      <c r="D560" s="607"/>
      <c r="E560" s="608"/>
      <c r="F560" s="609"/>
      <c r="G560" s="608"/>
      <c r="H560" s="609"/>
      <c r="I560" s="607"/>
      <c r="J560" s="605"/>
      <c r="K560" s="605"/>
      <c r="L560" s="605"/>
      <c r="M560" s="610"/>
      <c r="N560" s="210"/>
      <c r="O560" s="210"/>
      <c r="P560" s="210"/>
      <c r="Q560" s="210"/>
      <c r="R560" s="210"/>
      <c r="S560" s="210"/>
      <c r="T560" s="210"/>
      <c r="U560" s="210"/>
      <c r="V560" s="210"/>
      <c r="W560" s="210"/>
      <c r="X560" s="210"/>
      <c r="Y560" s="210"/>
      <c r="Z560" s="210"/>
    </row>
    <row r="561" ht="12.75" customHeight="1">
      <c r="A561" s="604"/>
      <c r="B561" s="605"/>
      <c r="C561" s="606"/>
      <c r="D561" s="607"/>
      <c r="E561" s="608"/>
      <c r="F561" s="609"/>
      <c r="G561" s="608"/>
      <c r="H561" s="609"/>
      <c r="I561" s="607"/>
      <c r="J561" s="605"/>
      <c r="K561" s="605"/>
      <c r="L561" s="605"/>
      <c r="M561" s="610"/>
      <c r="N561" s="210"/>
      <c r="O561" s="210"/>
      <c r="P561" s="210"/>
      <c r="Q561" s="210"/>
      <c r="R561" s="210"/>
      <c r="S561" s="210"/>
      <c r="T561" s="210"/>
      <c r="U561" s="210"/>
      <c r="V561" s="210"/>
      <c r="W561" s="210"/>
      <c r="X561" s="210"/>
      <c r="Y561" s="210"/>
      <c r="Z561" s="210"/>
    </row>
    <row r="562" ht="12.75" customHeight="1">
      <c r="A562" s="604"/>
      <c r="B562" s="605"/>
      <c r="C562" s="606"/>
      <c r="D562" s="607"/>
      <c r="E562" s="608"/>
      <c r="F562" s="609"/>
      <c r="G562" s="608"/>
      <c r="H562" s="609"/>
      <c r="I562" s="607"/>
      <c r="J562" s="605"/>
      <c r="K562" s="605"/>
      <c r="L562" s="605"/>
      <c r="M562" s="610"/>
      <c r="N562" s="210"/>
      <c r="O562" s="210"/>
      <c r="P562" s="210"/>
      <c r="Q562" s="210"/>
      <c r="R562" s="210"/>
      <c r="S562" s="210"/>
      <c r="T562" s="210"/>
      <c r="U562" s="210"/>
      <c r="V562" s="210"/>
      <c r="W562" s="210"/>
      <c r="X562" s="210"/>
      <c r="Y562" s="210"/>
      <c r="Z562" s="210"/>
    </row>
    <row r="563" ht="12.75" customHeight="1">
      <c r="A563" s="604"/>
      <c r="B563" s="605"/>
      <c r="C563" s="606"/>
      <c r="D563" s="607"/>
      <c r="E563" s="608"/>
      <c r="F563" s="609"/>
      <c r="G563" s="608"/>
      <c r="H563" s="609"/>
      <c r="I563" s="607"/>
      <c r="J563" s="605"/>
      <c r="K563" s="605"/>
      <c r="L563" s="605"/>
      <c r="M563" s="610"/>
      <c r="N563" s="210"/>
      <c r="O563" s="210"/>
      <c r="P563" s="210"/>
      <c r="Q563" s="210"/>
      <c r="R563" s="210"/>
      <c r="S563" s="210"/>
      <c r="T563" s="210"/>
      <c r="U563" s="210"/>
      <c r="V563" s="210"/>
      <c r="W563" s="210"/>
      <c r="X563" s="210"/>
      <c r="Y563" s="210"/>
      <c r="Z563" s="210"/>
    </row>
    <row r="564" ht="12.75" customHeight="1">
      <c r="A564" s="604"/>
      <c r="B564" s="605"/>
      <c r="C564" s="606"/>
      <c r="D564" s="607"/>
      <c r="E564" s="608"/>
      <c r="F564" s="609"/>
      <c r="G564" s="608"/>
      <c r="H564" s="609"/>
      <c r="I564" s="607"/>
      <c r="J564" s="605"/>
      <c r="K564" s="605"/>
      <c r="L564" s="605"/>
      <c r="M564" s="610"/>
      <c r="N564" s="210"/>
      <c r="O564" s="210"/>
      <c r="P564" s="210"/>
      <c r="Q564" s="210"/>
      <c r="R564" s="210"/>
      <c r="S564" s="210"/>
      <c r="T564" s="210"/>
      <c r="U564" s="210"/>
      <c r="V564" s="210"/>
      <c r="W564" s="210"/>
      <c r="X564" s="210"/>
      <c r="Y564" s="210"/>
      <c r="Z564" s="210"/>
    </row>
    <row r="565" ht="12.75" customHeight="1">
      <c r="A565" s="604"/>
      <c r="B565" s="605"/>
      <c r="C565" s="606"/>
      <c r="D565" s="607"/>
      <c r="E565" s="608"/>
      <c r="F565" s="609"/>
      <c r="G565" s="608"/>
      <c r="H565" s="609"/>
      <c r="I565" s="607"/>
      <c r="J565" s="605"/>
      <c r="K565" s="605"/>
      <c r="L565" s="605"/>
      <c r="M565" s="610"/>
      <c r="N565" s="210"/>
      <c r="O565" s="210"/>
      <c r="P565" s="210"/>
      <c r="Q565" s="210"/>
      <c r="R565" s="210"/>
      <c r="S565" s="210"/>
      <c r="T565" s="210"/>
      <c r="U565" s="210"/>
      <c r="V565" s="210"/>
      <c r="W565" s="210"/>
      <c r="X565" s="210"/>
      <c r="Y565" s="210"/>
      <c r="Z565" s="210"/>
    </row>
    <row r="566" ht="12.75" customHeight="1">
      <c r="A566" s="604"/>
      <c r="B566" s="605"/>
      <c r="C566" s="606"/>
      <c r="D566" s="607"/>
      <c r="E566" s="608"/>
      <c r="F566" s="609"/>
      <c r="G566" s="608"/>
      <c r="H566" s="609"/>
      <c r="I566" s="607"/>
      <c r="J566" s="605"/>
      <c r="K566" s="605"/>
      <c r="L566" s="605"/>
      <c r="M566" s="610"/>
      <c r="N566" s="210"/>
      <c r="O566" s="210"/>
      <c r="P566" s="210"/>
      <c r="Q566" s="210"/>
      <c r="R566" s="210"/>
      <c r="S566" s="210"/>
      <c r="T566" s="210"/>
      <c r="U566" s="210"/>
      <c r="V566" s="210"/>
      <c r="W566" s="210"/>
      <c r="X566" s="210"/>
      <c r="Y566" s="210"/>
      <c r="Z566" s="210"/>
    </row>
    <row r="567" ht="12.75" customHeight="1">
      <c r="A567" s="604"/>
      <c r="B567" s="605"/>
      <c r="C567" s="606"/>
      <c r="D567" s="607"/>
      <c r="E567" s="608"/>
      <c r="F567" s="609"/>
      <c r="G567" s="608"/>
      <c r="H567" s="609"/>
      <c r="I567" s="607"/>
      <c r="J567" s="605"/>
      <c r="K567" s="605"/>
      <c r="L567" s="605"/>
      <c r="M567" s="610"/>
      <c r="N567" s="210"/>
      <c r="O567" s="210"/>
      <c r="P567" s="210"/>
      <c r="Q567" s="210"/>
      <c r="R567" s="210"/>
      <c r="S567" s="210"/>
      <c r="T567" s="210"/>
      <c r="U567" s="210"/>
      <c r="V567" s="210"/>
      <c r="W567" s="210"/>
      <c r="X567" s="210"/>
      <c r="Y567" s="210"/>
      <c r="Z567" s="210"/>
    </row>
    <row r="568" ht="12.75" customHeight="1">
      <c r="A568" s="604"/>
      <c r="B568" s="605"/>
      <c r="C568" s="606"/>
      <c r="D568" s="607"/>
      <c r="E568" s="608"/>
      <c r="F568" s="609"/>
      <c r="G568" s="608"/>
      <c r="H568" s="609"/>
      <c r="I568" s="607"/>
      <c r="J568" s="605"/>
      <c r="K568" s="605"/>
      <c r="L568" s="605"/>
      <c r="M568" s="610"/>
      <c r="N568" s="210"/>
      <c r="O568" s="210"/>
      <c r="P568" s="210"/>
      <c r="Q568" s="210"/>
      <c r="R568" s="210"/>
      <c r="S568" s="210"/>
      <c r="T568" s="210"/>
      <c r="U568" s="210"/>
      <c r="V568" s="210"/>
      <c r="W568" s="210"/>
      <c r="X568" s="210"/>
      <c r="Y568" s="210"/>
      <c r="Z568" s="210"/>
    </row>
    <row r="569" ht="12.75" customHeight="1">
      <c r="A569" s="604"/>
      <c r="B569" s="605"/>
      <c r="C569" s="606"/>
      <c r="D569" s="607"/>
      <c r="E569" s="608"/>
      <c r="F569" s="609"/>
      <c r="G569" s="608"/>
      <c r="H569" s="609"/>
      <c r="I569" s="607"/>
      <c r="J569" s="605"/>
      <c r="K569" s="605"/>
      <c r="L569" s="605"/>
      <c r="M569" s="610"/>
      <c r="N569" s="210"/>
      <c r="O569" s="210"/>
      <c r="P569" s="210"/>
      <c r="Q569" s="210"/>
      <c r="R569" s="210"/>
      <c r="S569" s="210"/>
      <c r="T569" s="210"/>
      <c r="U569" s="210"/>
      <c r="V569" s="210"/>
      <c r="W569" s="210"/>
      <c r="X569" s="210"/>
      <c r="Y569" s="210"/>
      <c r="Z569" s="210"/>
    </row>
    <row r="570" ht="12.75" customHeight="1">
      <c r="A570" s="604"/>
      <c r="B570" s="605"/>
      <c r="C570" s="606"/>
      <c r="D570" s="607"/>
      <c r="E570" s="608"/>
      <c r="F570" s="609"/>
      <c r="G570" s="608"/>
      <c r="H570" s="609"/>
      <c r="I570" s="607"/>
      <c r="J570" s="605"/>
      <c r="K570" s="605"/>
      <c r="L570" s="605"/>
      <c r="M570" s="610"/>
      <c r="N570" s="210"/>
      <c r="O570" s="210"/>
      <c r="P570" s="210"/>
      <c r="Q570" s="210"/>
      <c r="R570" s="210"/>
      <c r="S570" s="210"/>
      <c r="T570" s="210"/>
      <c r="U570" s="210"/>
      <c r="V570" s="210"/>
      <c r="W570" s="210"/>
      <c r="X570" s="210"/>
      <c r="Y570" s="210"/>
      <c r="Z570" s="210"/>
    </row>
    <row r="571" ht="12.75" customHeight="1">
      <c r="A571" s="604"/>
      <c r="B571" s="605"/>
      <c r="C571" s="606"/>
      <c r="D571" s="607"/>
      <c r="E571" s="608"/>
      <c r="F571" s="609"/>
      <c r="G571" s="608"/>
      <c r="H571" s="609"/>
      <c r="I571" s="607"/>
      <c r="J571" s="605"/>
      <c r="K571" s="605"/>
      <c r="L571" s="605"/>
      <c r="M571" s="610"/>
      <c r="N571" s="210"/>
      <c r="O571" s="210"/>
      <c r="P571" s="210"/>
      <c r="Q571" s="210"/>
      <c r="R571" s="210"/>
      <c r="S571" s="210"/>
      <c r="T571" s="210"/>
      <c r="U571" s="210"/>
      <c r="V571" s="210"/>
      <c r="W571" s="210"/>
      <c r="X571" s="210"/>
      <c r="Y571" s="210"/>
      <c r="Z571" s="210"/>
    </row>
    <row r="572" ht="12.75" customHeight="1">
      <c r="A572" s="604"/>
      <c r="B572" s="605"/>
      <c r="C572" s="606"/>
      <c r="D572" s="607"/>
      <c r="E572" s="608"/>
      <c r="F572" s="609"/>
      <c r="G572" s="608"/>
      <c r="H572" s="609"/>
      <c r="I572" s="607"/>
      <c r="J572" s="605"/>
      <c r="K572" s="605"/>
      <c r="L572" s="605"/>
      <c r="M572" s="610"/>
      <c r="N572" s="210"/>
      <c r="O572" s="210"/>
      <c r="P572" s="210"/>
      <c r="Q572" s="210"/>
      <c r="R572" s="210"/>
      <c r="S572" s="210"/>
      <c r="T572" s="210"/>
      <c r="U572" s="210"/>
      <c r="V572" s="210"/>
      <c r="W572" s="210"/>
      <c r="X572" s="210"/>
      <c r="Y572" s="210"/>
      <c r="Z572" s="210"/>
    </row>
    <row r="573" ht="12.75" customHeight="1">
      <c r="A573" s="604"/>
      <c r="B573" s="605"/>
      <c r="C573" s="606"/>
      <c r="D573" s="607"/>
      <c r="E573" s="608"/>
      <c r="F573" s="609"/>
      <c r="G573" s="608"/>
      <c r="H573" s="609"/>
      <c r="I573" s="607"/>
      <c r="J573" s="605"/>
      <c r="K573" s="605"/>
      <c r="L573" s="605"/>
      <c r="M573" s="610"/>
      <c r="N573" s="210"/>
      <c r="O573" s="210"/>
      <c r="P573" s="210"/>
      <c r="Q573" s="210"/>
      <c r="R573" s="210"/>
      <c r="S573" s="210"/>
      <c r="T573" s="210"/>
      <c r="U573" s="210"/>
      <c r="V573" s="210"/>
      <c r="W573" s="210"/>
      <c r="X573" s="210"/>
      <c r="Y573" s="210"/>
      <c r="Z573" s="210"/>
    </row>
    <row r="574" ht="12.75" customHeight="1">
      <c r="A574" s="604"/>
      <c r="B574" s="605"/>
      <c r="C574" s="606"/>
      <c r="D574" s="607"/>
      <c r="E574" s="608"/>
      <c r="F574" s="609"/>
      <c r="G574" s="608"/>
      <c r="H574" s="609"/>
      <c r="I574" s="607"/>
      <c r="J574" s="605"/>
      <c r="K574" s="605"/>
      <c r="L574" s="605"/>
      <c r="M574" s="610"/>
      <c r="N574" s="210"/>
      <c r="O574" s="210"/>
      <c r="P574" s="210"/>
      <c r="Q574" s="210"/>
      <c r="R574" s="210"/>
      <c r="S574" s="210"/>
      <c r="T574" s="210"/>
      <c r="U574" s="210"/>
      <c r="V574" s="210"/>
      <c r="W574" s="210"/>
      <c r="X574" s="210"/>
      <c r="Y574" s="210"/>
      <c r="Z574" s="210"/>
    </row>
    <row r="575" ht="12.75" customHeight="1">
      <c r="A575" s="604"/>
      <c r="B575" s="605"/>
      <c r="C575" s="606"/>
      <c r="D575" s="607"/>
      <c r="E575" s="608"/>
      <c r="F575" s="609"/>
      <c r="G575" s="608"/>
      <c r="H575" s="609"/>
      <c r="I575" s="607"/>
      <c r="J575" s="605"/>
      <c r="K575" s="605"/>
      <c r="L575" s="605"/>
      <c r="M575" s="610"/>
      <c r="N575" s="210"/>
      <c r="O575" s="210"/>
      <c r="P575" s="210"/>
      <c r="Q575" s="210"/>
      <c r="R575" s="210"/>
      <c r="S575" s="210"/>
      <c r="T575" s="210"/>
      <c r="U575" s="210"/>
      <c r="V575" s="210"/>
      <c r="W575" s="210"/>
      <c r="X575" s="210"/>
      <c r="Y575" s="210"/>
      <c r="Z575" s="210"/>
    </row>
    <row r="576" ht="12.75" customHeight="1">
      <c r="A576" s="604"/>
      <c r="B576" s="605"/>
      <c r="C576" s="606"/>
      <c r="D576" s="607"/>
      <c r="E576" s="608"/>
      <c r="F576" s="609"/>
      <c r="G576" s="608"/>
      <c r="H576" s="609"/>
      <c r="I576" s="607"/>
      <c r="J576" s="605"/>
      <c r="K576" s="605"/>
      <c r="L576" s="605"/>
      <c r="M576" s="610"/>
      <c r="N576" s="210"/>
      <c r="O576" s="210"/>
      <c r="P576" s="210"/>
      <c r="Q576" s="210"/>
      <c r="R576" s="210"/>
      <c r="S576" s="210"/>
      <c r="T576" s="210"/>
      <c r="U576" s="210"/>
      <c r="V576" s="210"/>
      <c r="W576" s="210"/>
      <c r="X576" s="210"/>
      <c r="Y576" s="210"/>
      <c r="Z576" s="210"/>
    </row>
    <row r="577" ht="12.75" customHeight="1">
      <c r="A577" s="604"/>
      <c r="B577" s="605"/>
      <c r="C577" s="606"/>
      <c r="D577" s="607"/>
      <c r="E577" s="608"/>
      <c r="F577" s="609"/>
      <c r="G577" s="608"/>
      <c r="H577" s="609"/>
      <c r="I577" s="607"/>
      <c r="J577" s="605"/>
      <c r="K577" s="605"/>
      <c r="L577" s="605"/>
      <c r="M577" s="610"/>
      <c r="N577" s="210"/>
      <c r="O577" s="210"/>
      <c r="P577" s="210"/>
      <c r="Q577" s="210"/>
      <c r="R577" s="210"/>
      <c r="S577" s="210"/>
      <c r="T577" s="210"/>
      <c r="U577" s="210"/>
      <c r="V577" s="210"/>
      <c r="W577" s="210"/>
      <c r="X577" s="210"/>
      <c r="Y577" s="210"/>
      <c r="Z577" s="210"/>
    </row>
    <row r="578" ht="12.75" customHeight="1">
      <c r="A578" s="604"/>
      <c r="B578" s="605"/>
      <c r="C578" s="606"/>
      <c r="D578" s="607"/>
      <c r="E578" s="608"/>
      <c r="F578" s="609"/>
      <c r="G578" s="608"/>
      <c r="H578" s="609"/>
      <c r="I578" s="607"/>
      <c r="J578" s="605"/>
      <c r="K578" s="605"/>
      <c r="L578" s="605"/>
      <c r="M578" s="610"/>
      <c r="N578" s="210"/>
      <c r="O578" s="210"/>
      <c r="P578" s="210"/>
      <c r="Q578" s="210"/>
      <c r="R578" s="210"/>
      <c r="S578" s="210"/>
      <c r="T578" s="210"/>
      <c r="U578" s="210"/>
      <c r="V578" s="210"/>
      <c r="W578" s="210"/>
      <c r="X578" s="210"/>
      <c r="Y578" s="210"/>
      <c r="Z578" s="210"/>
    </row>
    <row r="579" ht="12.75" customHeight="1">
      <c r="A579" s="604"/>
      <c r="B579" s="605"/>
      <c r="C579" s="606"/>
      <c r="D579" s="607"/>
      <c r="E579" s="608"/>
      <c r="F579" s="609"/>
      <c r="G579" s="608"/>
      <c r="H579" s="609"/>
      <c r="I579" s="607"/>
      <c r="J579" s="605"/>
      <c r="K579" s="605"/>
      <c r="L579" s="605"/>
      <c r="M579" s="610"/>
      <c r="N579" s="210"/>
      <c r="O579" s="210"/>
      <c r="P579" s="210"/>
      <c r="Q579" s="210"/>
      <c r="R579" s="210"/>
      <c r="S579" s="210"/>
      <c r="T579" s="210"/>
      <c r="U579" s="210"/>
      <c r="V579" s="210"/>
      <c r="W579" s="210"/>
      <c r="X579" s="210"/>
      <c r="Y579" s="210"/>
      <c r="Z579" s="210"/>
    </row>
    <row r="580" ht="12.75" customHeight="1">
      <c r="A580" s="604"/>
      <c r="B580" s="605"/>
      <c r="C580" s="606"/>
      <c r="D580" s="607"/>
      <c r="E580" s="608"/>
      <c r="F580" s="609"/>
      <c r="G580" s="608"/>
      <c r="H580" s="609"/>
      <c r="I580" s="607"/>
      <c r="J580" s="605"/>
      <c r="K580" s="605"/>
      <c r="L580" s="605"/>
      <c r="M580" s="610"/>
      <c r="N580" s="210"/>
      <c r="O580" s="210"/>
      <c r="P580" s="210"/>
      <c r="Q580" s="210"/>
      <c r="R580" s="210"/>
      <c r="S580" s="210"/>
      <c r="T580" s="210"/>
      <c r="U580" s="210"/>
      <c r="V580" s="210"/>
      <c r="W580" s="210"/>
      <c r="X580" s="210"/>
      <c r="Y580" s="210"/>
      <c r="Z580" s="210"/>
    </row>
    <row r="581" ht="12.75" customHeight="1">
      <c r="A581" s="604"/>
      <c r="B581" s="605"/>
      <c r="C581" s="606"/>
      <c r="D581" s="607"/>
      <c r="E581" s="608"/>
      <c r="F581" s="609"/>
      <c r="G581" s="608"/>
      <c r="H581" s="609"/>
      <c r="I581" s="607"/>
      <c r="J581" s="605"/>
      <c r="K581" s="605"/>
      <c r="L581" s="605"/>
      <c r="M581" s="610"/>
      <c r="N581" s="210"/>
      <c r="O581" s="210"/>
      <c r="P581" s="210"/>
      <c r="Q581" s="210"/>
      <c r="R581" s="210"/>
      <c r="S581" s="210"/>
      <c r="T581" s="210"/>
      <c r="U581" s="210"/>
      <c r="V581" s="210"/>
      <c r="W581" s="210"/>
      <c r="X581" s="210"/>
      <c r="Y581" s="210"/>
      <c r="Z581" s="210"/>
    </row>
    <row r="582" ht="12.75" customHeight="1">
      <c r="A582" s="604"/>
      <c r="B582" s="605"/>
      <c r="C582" s="606"/>
      <c r="D582" s="607"/>
      <c r="E582" s="608"/>
      <c r="F582" s="609"/>
      <c r="G582" s="608"/>
      <c r="H582" s="609"/>
      <c r="I582" s="607"/>
      <c r="J582" s="605"/>
      <c r="K582" s="605"/>
      <c r="L582" s="605"/>
      <c r="M582" s="610"/>
      <c r="N582" s="210"/>
      <c r="O582" s="210"/>
      <c r="P582" s="210"/>
      <c r="Q582" s="210"/>
      <c r="R582" s="210"/>
      <c r="S582" s="210"/>
      <c r="T582" s="210"/>
      <c r="U582" s="210"/>
      <c r="V582" s="210"/>
      <c r="W582" s="210"/>
      <c r="X582" s="210"/>
      <c r="Y582" s="210"/>
      <c r="Z582" s="210"/>
    </row>
    <row r="583" ht="12.75" customHeight="1">
      <c r="A583" s="604"/>
      <c r="B583" s="605"/>
      <c r="C583" s="606"/>
      <c r="D583" s="607"/>
      <c r="E583" s="608"/>
      <c r="F583" s="609"/>
      <c r="G583" s="608"/>
      <c r="H583" s="609"/>
      <c r="I583" s="607"/>
      <c r="J583" s="605"/>
      <c r="K583" s="605"/>
      <c r="L583" s="605"/>
      <c r="M583" s="610"/>
      <c r="N583" s="210"/>
      <c r="O583" s="210"/>
      <c r="P583" s="210"/>
      <c r="Q583" s="210"/>
      <c r="R583" s="210"/>
      <c r="S583" s="210"/>
      <c r="T583" s="210"/>
      <c r="U583" s="210"/>
      <c r="V583" s="210"/>
      <c r="W583" s="210"/>
      <c r="X583" s="210"/>
      <c r="Y583" s="210"/>
      <c r="Z583" s="210"/>
    </row>
    <row r="584" ht="12.75" customHeight="1">
      <c r="A584" s="604"/>
      <c r="B584" s="605"/>
      <c r="C584" s="606"/>
      <c r="D584" s="607"/>
      <c r="E584" s="608"/>
      <c r="F584" s="609"/>
      <c r="G584" s="608"/>
      <c r="H584" s="609"/>
      <c r="I584" s="607"/>
      <c r="J584" s="605"/>
      <c r="K584" s="605"/>
      <c r="L584" s="605"/>
      <c r="M584" s="610"/>
      <c r="N584" s="210"/>
      <c r="O584" s="210"/>
      <c r="P584" s="210"/>
      <c r="Q584" s="210"/>
      <c r="R584" s="210"/>
      <c r="S584" s="210"/>
      <c r="T584" s="210"/>
      <c r="U584" s="210"/>
      <c r="V584" s="210"/>
      <c r="W584" s="210"/>
      <c r="X584" s="210"/>
      <c r="Y584" s="210"/>
      <c r="Z584" s="210"/>
    </row>
    <row r="585" ht="12.75" customHeight="1">
      <c r="A585" s="604"/>
      <c r="B585" s="605"/>
      <c r="C585" s="606"/>
      <c r="D585" s="607"/>
      <c r="E585" s="608"/>
      <c r="F585" s="609"/>
      <c r="G585" s="608"/>
      <c r="H585" s="609"/>
      <c r="I585" s="607"/>
      <c r="J585" s="605"/>
      <c r="K585" s="605"/>
      <c r="L585" s="605"/>
      <c r="M585" s="610"/>
      <c r="N585" s="210"/>
      <c r="O585" s="210"/>
      <c r="P585" s="210"/>
      <c r="Q585" s="210"/>
      <c r="R585" s="210"/>
      <c r="S585" s="210"/>
      <c r="T585" s="210"/>
      <c r="U585" s="210"/>
      <c r="V585" s="210"/>
      <c r="W585" s="210"/>
      <c r="X585" s="210"/>
      <c r="Y585" s="210"/>
      <c r="Z585" s="210"/>
    </row>
    <row r="586" ht="12.75" customHeight="1">
      <c r="A586" s="604"/>
      <c r="B586" s="605"/>
      <c r="C586" s="606"/>
      <c r="D586" s="607"/>
      <c r="E586" s="608"/>
      <c r="F586" s="609"/>
      <c r="G586" s="608"/>
      <c r="H586" s="609"/>
      <c r="I586" s="607"/>
      <c r="J586" s="605"/>
      <c r="K586" s="605"/>
      <c r="L586" s="605"/>
      <c r="M586" s="610"/>
      <c r="N586" s="210"/>
      <c r="O586" s="210"/>
      <c r="P586" s="210"/>
      <c r="Q586" s="210"/>
      <c r="R586" s="210"/>
      <c r="S586" s="210"/>
      <c r="T586" s="210"/>
      <c r="U586" s="210"/>
      <c r="V586" s="210"/>
      <c r="W586" s="210"/>
      <c r="X586" s="210"/>
      <c r="Y586" s="210"/>
      <c r="Z586" s="210"/>
    </row>
    <row r="587" ht="12.75" customHeight="1">
      <c r="A587" s="604"/>
      <c r="B587" s="605"/>
      <c r="C587" s="606"/>
      <c r="D587" s="607"/>
      <c r="E587" s="608"/>
      <c r="F587" s="609"/>
      <c r="G587" s="608"/>
      <c r="H587" s="609"/>
      <c r="I587" s="607"/>
      <c r="J587" s="605"/>
      <c r="K587" s="605"/>
      <c r="L587" s="605"/>
      <c r="M587" s="610"/>
      <c r="N587" s="210"/>
      <c r="O587" s="210"/>
      <c r="P587" s="210"/>
      <c r="Q587" s="210"/>
      <c r="R587" s="210"/>
      <c r="S587" s="210"/>
      <c r="T587" s="210"/>
      <c r="U587" s="210"/>
      <c r="V587" s="210"/>
      <c r="W587" s="210"/>
      <c r="X587" s="210"/>
      <c r="Y587" s="210"/>
      <c r="Z587" s="210"/>
    </row>
    <row r="588" ht="12.75" customHeight="1">
      <c r="A588" s="604"/>
      <c r="B588" s="605"/>
      <c r="C588" s="606"/>
      <c r="D588" s="607"/>
      <c r="E588" s="608"/>
      <c r="F588" s="609"/>
      <c r="G588" s="608"/>
      <c r="H588" s="609"/>
      <c r="I588" s="607"/>
      <c r="J588" s="605"/>
      <c r="K588" s="605"/>
      <c r="L588" s="605"/>
      <c r="M588" s="610"/>
      <c r="N588" s="210"/>
      <c r="O588" s="210"/>
      <c r="P588" s="210"/>
      <c r="Q588" s="210"/>
      <c r="R588" s="210"/>
      <c r="S588" s="210"/>
      <c r="T588" s="210"/>
      <c r="U588" s="210"/>
      <c r="V588" s="210"/>
      <c r="W588" s="210"/>
      <c r="X588" s="210"/>
      <c r="Y588" s="210"/>
      <c r="Z588" s="210"/>
    </row>
    <row r="589" ht="12.75" customHeight="1">
      <c r="A589" s="604"/>
      <c r="B589" s="605"/>
      <c r="C589" s="606"/>
      <c r="D589" s="607"/>
      <c r="E589" s="608"/>
      <c r="F589" s="609"/>
      <c r="G589" s="608"/>
      <c r="H589" s="609"/>
      <c r="I589" s="607"/>
      <c r="J589" s="605"/>
      <c r="K589" s="605"/>
      <c r="L589" s="605"/>
      <c r="M589" s="610"/>
      <c r="N589" s="210"/>
      <c r="O589" s="210"/>
      <c r="P589" s="210"/>
      <c r="Q589" s="210"/>
      <c r="R589" s="210"/>
      <c r="S589" s="210"/>
      <c r="T589" s="210"/>
      <c r="U589" s="210"/>
      <c r="V589" s="210"/>
      <c r="W589" s="210"/>
      <c r="X589" s="210"/>
      <c r="Y589" s="210"/>
      <c r="Z589" s="210"/>
    </row>
    <row r="590" ht="12.75" customHeight="1">
      <c r="A590" s="604"/>
      <c r="B590" s="605"/>
      <c r="C590" s="606"/>
      <c r="D590" s="607"/>
      <c r="E590" s="608"/>
      <c r="F590" s="609"/>
      <c r="G590" s="608"/>
      <c r="H590" s="609"/>
      <c r="I590" s="607"/>
      <c r="J590" s="605"/>
      <c r="K590" s="605"/>
      <c r="L590" s="605"/>
      <c r="M590" s="610"/>
      <c r="N590" s="210"/>
      <c r="O590" s="210"/>
      <c r="P590" s="210"/>
      <c r="Q590" s="210"/>
      <c r="R590" s="210"/>
      <c r="S590" s="210"/>
      <c r="T590" s="210"/>
      <c r="U590" s="210"/>
      <c r="V590" s="210"/>
      <c r="W590" s="210"/>
      <c r="X590" s="210"/>
      <c r="Y590" s="210"/>
      <c r="Z590" s="210"/>
    </row>
    <row r="591" ht="12.75" customHeight="1">
      <c r="A591" s="604"/>
      <c r="B591" s="605"/>
      <c r="C591" s="606"/>
      <c r="D591" s="607"/>
      <c r="E591" s="608"/>
      <c r="F591" s="609"/>
      <c r="G591" s="608"/>
      <c r="H591" s="609"/>
      <c r="I591" s="607"/>
      <c r="J591" s="605"/>
      <c r="K591" s="605"/>
      <c r="L591" s="605"/>
      <c r="M591" s="610"/>
      <c r="N591" s="210"/>
      <c r="O591" s="210"/>
      <c r="P591" s="210"/>
      <c r="Q591" s="210"/>
      <c r="R591" s="210"/>
      <c r="S591" s="210"/>
      <c r="T591" s="210"/>
      <c r="U591" s="210"/>
      <c r="V591" s="210"/>
      <c r="W591" s="210"/>
      <c r="X591" s="210"/>
      <c r="Y591" s="210"/>
      <c r="Z591" s="210"/>
    </row>
    <row r="592" ht="12.75" customHeight="1">
      <c r="A592" s="604"/>
      <c r="B592" s="605"/>
      <c r="C592" s="606"/>
      <c r="D592" s="607"/>
      <c r="E592" s="608"/>
      <c r="F592" s="609"/>
      <c r="G592" s="608"/>
      <c r="H592" s="609"/>
      <c r="I592" s="607"/>
      <c r="J592" s="605"/>
      <c r="K592" s="605"/>
      <c r="L592" s="605"/>
      <c r="M592" s="610"/>
      <c r="N592" s="210"/>
      <c r="O592" s="210"/>
      <c r="P592" s="210"/>
      <c r="Q592" s="210"/>
      <c r="R592" s="210"/>
      <c r="S592" s="210"/>
      <c r="T592" s="210"/>
      <c r="U592" s="210"/>
      <c r="V592" s="210"/>
      <c r="W592" s="210"/>
      <c r="X592" s="210"/>
      <c r="Y592" s="210"/>
      <c r="Z592" s="210"/>
    </row>
    <row r="593" ht="12.75" customHeight="1">
      <c r="A593" s="604"/>
      <c r="B593" s="605"/>
      <c r="C593" s="606"/>
      <c r="D593" s="607"/>
      <c r="E593" s="608"/>
      <c r="F593" s="609"/>
      <c r="G593" s="608"/>
      <c r="H593" s="609"/>
      <c r="I593" s="607"/>
      <c r="J593" s="605"/>
      <c r="K593" s="605"/>
      <c r="L593" s="605"/>
      <c r="M593" s="610"/>
      <c r="N593" s="210"/>
      <c r="O593" s="210"/>
      <c r="P593" s="210"/>
      <c r="Q593" s="210"/>
      <c r="R593" s="210"/>
      <c r="S593" s="210"/>
      <c r="T593" s="210"/>
      <c r="U593" s="210"/>
      <c r="V593" s="210"/>
      <c r="W593" s="210"/>
      <c r="X593" s="210"/>
      <c r="Y593" s="210"/>
      <c r="Z593" s="210"/>
    </row>
    <row r="594" ht="12.75" customHeight="1">
      <c r="A594" s="604"/>
      <c r="B594" s="605"/>
      <c r="C594" s="606"/>
      <c r="D594" s="607"/>
      <c r="E594" s="608"/>
      <c r="F594" s="609"/>
      <c r="G594" s="608"/>
      <c r="H594" s="609"/>
      <c r="I594" s="607"/>
      <c r="J594" s="605"/>
      <c r="K594" s="605"/>
      <c r="L594" s="605"/>
      <c r="M594" s="610"/>
      <c r="N594" s="210"/>
      <c r="O594" s="210"/>
      <c r="P594" s="210"/>
      <c r="Q594" s="210"/>
      <c r="R594" s="210"/>
      <c r="S594" s="210"/>
      <c r="T594" s="210"/>
      <c r="U594" s="210"/>
      <c r="V594" s="210"/>
      <c r="W594" s="210"/>
      <c r="X594" s="210"/>
      <c r="Y594" s="210"/>
      <c r="Z594" s="210"/>
    </row>
    <row r="595" ht="12.75" customHeight="1">
      <c r="A595" s="604"/>
      <c r="B595" s="605"/>
      <c r="C595" s="606"/>
      <c r="D595" s="607"/>
      <c r="E595" s="608"/>
      <c r="F595" s="609"/>
      <c r="G595" s="608"/>
      <c r="H595" s="609"/>
      <c r="I595" s="607"/>
      <c r="J595" s="605"/>
      <c r="K595" s="605"/>
      <c r="L595" s="605"/>
      <c r="M595" s="610"/>
      <c r="N595" s="210"/>
      <c r="O595" s="210"/>
      <c r="P595" s="210"/>
      <c r="Q595" s="210"/>
      <c r="R595" s="210"/>
      <c r="S595" s="210"/>
      <c r="T595" s="210"/>
      <c r="U595" s="210"/>
      <c r="V595" s="210"/>
      <c r="W595" s="210"/>
      <c r="X595" s="210"/>
      <c r="Y595" s="210"/>
      <c r="Z595" s="210"/>
    </row>
    <row r="596" ht="12.75" customHeight="1">
      <c r="A596" s="604"/>
      <c r="B596" s="605"/>
      <c r="C596" s="606"/>
      <c r="D596" s="607"/>
      <c r="E596" s="608"/>
      <c r="F596" s="609"/>
      <c r="G596" s="608"/>
      <c r="H596" s="609"/>
      <c r="I596" s="607"/>
      <c r="J596" s="605"/>
      <c r="K596" s="605"/>
      <c r="L596" s="605"/>
      <c r="M596" s="610"/>
      <c r="N596" s="210"/>
      <c r="O596" s="210"/>
      <c r="P596" s="210"/>
      <c r="Q596" s="210"/>
      <c r="R596" s="210"/>
      <c r="S596" s="210"/>
      <c r="T596" s="210"/>
      <c r="U596" s="210"/>
      <c r="V596" s="210"/>
      <c r="W596" s="210"/>
      <c r="X596" s="210"/>
      <c r="Y596" s="210"/>
      <c r="Z596" s="210"/>
    </row>
    <row r="597" ht="12.75" customHeight="1">
      <c r="A597" s="604"/>
      <c r="B597" s="605"/>
      <c r="C597" s="606"/>
      <c r="D597" s="607"/>
      <c r="E597" s="608"/>
      <c r="F597" s="609"/>
      <c r="G597" s="608"/>
      <c r="H597" s="609"/>
      <c r="I597" s="607"/>
      <c r="J597" s="605"/>
      <c r="K597" s="605"/>
      <c r="L597" s="605"/>
      <c r="M597" s="610"/>
      <c r="N597" s="210"/>
      <c r="O597" s="210"/>
      <c r="P597" s="210"/>
      <c r="Q597" s="210"/>
      <c r="R597" s="210"/>
      <c r="S597" s="210"/>
      <c r="T597" s="210"/>
      <c r="U597" s="210"/>
      <c r="V597" s="210"/>
      <c r="W597" s="210"/>
      <c r="X597" s="210"/>
      <c r="Y597" s="210"/>
      <c r="Z597" s="210"/>
    </row>
    <row r="598" ht="12.75" customHeight="1">
      <c r="A598" s="604"/>
      <c r="B598" s="605"/>
      <c r="C598" s="606"/>
      <c r="D598" s="607"/>
      <c r="E598" s="608"/>
      <c r="F598" s="609"/>
      <c r="G598" s="608"/>
      <c r="H598" s="609"/>
      <c r="I598" s="607"/>
      <c r="J598" s="605"/>
      <c r="K598" s="605"/>
      <c r="L598" s="605"/>
      <c r="M598" s="610"/>
      <c r="N598" s="210"/>
      <c r="O598" s="210"/>
      <c r="P598" s="210"/>
      <c r="Q598" s="210"/>
      <c r="R598" s="210"/>
      <c r="S598" s="210"/>
      <c r="T598" s="210"/>
      <c r="U598" s="210"/>
      <c r="V598" s="210"/>
      <c r="W598" s="210"/>
      <c r="X598" s="210"/>
      <c r="Y598" s="210"/>
      <c r="Z598" s="210"/>
    </row>
    <row r="599" ht="12.75" customHeight="1">
      <c r="A599" s="604"/>
      <c r="B599" s="605"/>
      <c r="C599" s="606"/>
      <c r="D599" s="607"/>
      <c r="E599" s="608"/>
      <c r="F599" s="609"/>
      <c r="G599" s="608"/>
      <c r="H599" s="609"/>
      <c r="I599" s="607"/>
      <c r="J599" s="605"/>
      <c r="K599" s="605"/>
      <c r="L599" s="605"/>
      <c r="M599" s="610"/>
      <c r="N599" s="210"/>
      <c r="O599" s="210"/>
      <c r="P599" s="210"/>
      <c r="Q599" s="210"/>
      <c r="R599" s="210"/>
      <c r="S599" s="210"/>
      <c r="T599" s="210"/>
      <c r="U599" s="210"/>
      <c r="V599" s="210"/>
      <c r="W599" s="210"/>
      <c r="X599" s="210"/>
      <c r="Y599" s="210"/>
      <c r="Z599" s="210"/>
    </row>
    <row r="600" ht="12.75" customHeight="1">
      <c r="A600" s="604"/>
      <c r="B600" s="605"/>
      <c r="C600" s="606"/>
      <c r="D600" s="607"/>
      <c r="E600" s="608"/>
      <c r="F600" s="609"/>
      <c r="G600" s="608"/>
      <c r="H600" s="609"/>
      <c r="I600" s="607"/>
      <c r="J600" s="605"/>
      <c r="K600" s="605"/>
      <c r="L600" s="605"/>
      <c r="M600" s="610"/>
      <c r="N600" s="210"/>
      <c r="O600" s="210"/>
      <c r="P600" s="210"/>
      <c r="Q600" s="210"/>
      <c r="R600" s="210"/>
      <c r="S600" s="210"/>
      <c r="T600" s="210"/>
      <c r="U600" s="210"/>
      <c r="V600" s="210"/>
      <c r="W600" s="210"/>
      <c r="X600" s="210"/>
      <c r="Y600" s="210"/>
      <c r="Z600" s="210"/>
    </row>
    <row r="601" ht="12.75" customHeight="1">
      <c r="A601" s="604"/>
      <c r="B601" s="605"/>
      <c r="C601" s="606"/>
      <c r="D601" s="607"/>
      <c r="E601" s="608"/>
      <c r="F601" s="609"/>
      <c r="G601" s="608"/>
      <c r="H601" s="609"/>
      <c r="I601" s="607"/>
      <c r="J601" s="605"/>
      <c r="K601" s="605"/>
      <c r="L601" s="605"/>
      <c r="M601" s="610"/>
      <c r="N601" s="210"/>
      <c r="O601" s="210"/>
      <c r="P601" s="210"/>
      <c r="Q601" s="210"/>
      <c r="R601" s="210"/>
      <c r="S601" s="210"/>
      <c r="T601" s="210"/>
      <c r="U601" s="210"/>
      <c r="V601" s="210"/>
      <c r="W601" s="210"/>
      <c r="X601" s="210"/>
      <c r="Y601" s="210"/>
      <c r="Z601" s="210"/>
    </row>
    <row r="602" ht="12.75" customHeight="1">
      <c r="A602" s="604"/>
      <c r="B602" s="605"/>
      <c r="C602" s="606"/>
      <c r="D602" s="607"/>
      <c r="E602" s="608"/>
      <c r="F602" s="609"/>
      <c r="G602" s="608"/>
      <c r="H602" s="609"/>
      <c r="I602" s="607"/>
      <c r="J602" s="605"/>
      <c r="K602" s="605"/>
      <c r="L602" s="605"/>
      <c r="M602" s="610"/>
      <c r="N602" s="210"/>
      <c r="O602" s="210"/>
      <c r="P602" s="210"/>
      <c r="Q602" s="210"/>
      <c r="R602" s="210"/>
      <c r="S602" s="210"/>
      <c r="T602" s="210"/>
      <c r="U602" s="210"/>
      <c r="V602" s="210"/>
      <c r="W602" s="210"/>
      <c r="X602" s="210"/>
      <c r="Y602" s="210"/>
      <c r="Z602" s="210"/>
    </row>
    <row r="603" ht="12.75" customHeight="1">
      <c r="A603" s="604"/>
      <c r="B603" s="605"/>
      <c r="C603" s="606"/>
      <c r="D603" s="607"/>
      <c r="E603" s="608"/>
      <c r="F603" s="609"/>
      <c r="G603" s="608"/>
      <c r="H603" s="609"/>
      <c r="I603" s="607"/>
      <c r="J603" s="605"/>
      <c r="K603" s="605"/>
      <c r="L603" s="605"/>
      <c r="M603" s="610"/>
      <c r="N603" s="210"/>
      <c r="O603" s="210"/>
      <c r="P603" s="210"/>
      <c r="Q603" s="210"/>
      <c r="R603" s="210"/>
      <c r="S603" s="210"/>
      <c r="T603" s="210"/>
      <c r="U603" s="210"/>
      <c r="V603" s="210"/>
      <c r="W603" s="210"/>
      <c r="X603" s="210"/>
      <c r="Y603" s="210"/>
      <c r="Z603" s="210"/>
    </row>
    <row r="604" ht="12.75" customHeight="1">
      <c r="A604" s="604"/>
      <c r="B604" s="605"/>
      <c r="C604" s="606"/>
      <c r="D604" s="607"/>
      <c r="E604" s="608"/>
      <c r="F604" s="609"/>
      <c r="G604" s="608"/>
      <c r="H604" s="609"/>
      <c r="I604" s="607"/>
      <c r="J604" s="605"/>
      <c r="K604" s="605"/>
      <c r="L604" s="605"/>
      <c r="M604" s="610"/>
      <c r="N604" s="210"/>
      <c r="O604" s="210"/>
      <c r="P604" s="210"/>
      <c r="Q604" s="210"/>
      <c r="R604" s="210"/>
      <c r="S604" s="210"/>
      <c r="T604" s="210"/>
      <c r="U604" s="210"/>
      <c r="V604" s="210"/>
      <c r="W604" s="210"/>
      <c r="X604" s="210"/>
      <c r="Y604" s="210"/>
      <c r="Z604" s="210"/>
    </row>
    <row r="605" ht="12.75" customHeight="1">
      <c r="A605" s="604"/>
      <c r="B605" s="605"/>
      <c r="C605" s="606"/>
      <c r="D605" s="607"/>
      <c r="E605" s="608"/>
      <c r="F605" s="609"/>
      <c r="G605" s="608"/>
      <c r="H605" s="609"/>
      <c r="I605" s="607"/>
      <c r="J605" s="605"/>
      <c r="K605" s="605"/>
      <c r="L605" s="605"/>
      <c r="M605" s="610"/>
      <c r="N605" s="210"/>
      <c r="O605" s="210"/>
      <c r="P605" s="210"/>
      <c r="Q605" s="210"/>
      <c r="R605" s="210"/>
      <c r="S605" s="210"/>
      <c r="T605" s="210"/>
      <c r="U605" s="210"/>
      <c r="V605" s="210"/>
      <c r="W605" s="210"/>
      <c r="X605" s="210"/>
      <c r="Y605" s="210"/>
      <c r="Z605" s="210"/>
    </row>
    <row r="606" ht="12.75" customHeight="1">
      <c r="A606" s="604"/>
      <c r="B606" s="605"/>
      <c r="C606" s="606"/>
      <c r="D606" s="607"/>
      <c r="E606" s="608"/>
      <c r="F606" s="609"/>
      <c r="G606" s="608"/>
      <c r="H606" s="609"/>
      <c r="I606" s="607"/>
      <c r="J606" s="605"/>
      <c r="K606" s="605"/>
      <c r="L606" s="605"/>
      <c r="M606" s="610"/>
      <c r="N606" s="210"/>
      <c r="O606" s="210"/>
      <c r="P606" s="210"/>
      <c r="Q606" s="210"/>
      <c r="R606" s="210"/>
      <c r="S606" s="210"/>
      <c r="T606" s="210"/>
      <c r="U606" s="210"/>
      <c r="V606" s="210"/>
      <c r="W606" s="210"/>
      <c r="X606" s="210"/>
      <c r="Y606" s="210"/>
      <c r="Z606" s="210"/>
    </row>
    <row r="607" ht="12.75" customHeight="1">
      <c r="A607" s="604"/>
      <c r="B607" s="605"/>
      <c r="C607" s="606"/>
      <c r="D607" s="607"/>
      <c r="E607" s="608"/>
      <c r="F607" s="609"/>
      <c r="G607" s="608"/>
      <c r="H607" s="609"/>
      <c r="I607" s="607"/>
      <c r="J607" s="605"/>
      <c r="K607" s="605"/>
      <c r="L607" s="605"/>
      <c r="M607" s="610"/>
      <c r="N607" s="210"/>
      <c r="O607" s="210"/>
      <c r="P607" s="210"/>
      <c r="Q607" s="210"/>
      <c r="R607" s="210"/>
      <c r="S607" s="210"/>
      <c r="T607" s="210"/>
      <c r="U607" s="210"/>
      <c r="V607" s="210"/>
      <c r="W607" s="210"/>
      <c r="X607" s="210"/>
      <c r="Y607" s="210"/>
      <c r="Z607" s="210"/>
    </row>
    <row r="608" ht="12.75" customHeight="1">
      <c r="A608" s="604"/>
      <c r="B608" s="605"/>
      <c r="C608" s="606"/>
      <c r="D608" s="607"/>
      <c r="E608" s="608"/>
      <c r="F608" s="609"/>
      <c r="G608" s="608"/>
      <c r="H608" s="609"/>
      <c r="I608" s="607"/>
      <c r="J608" s="605"/>
      <c r="K608" s="605"/>
      <c r="L608" s="605"/>
      <c r="M608" s="610"/>
      <c r="N608" s="210"/>
      <c r="O608" s="210"/>
      <c r="P608" s="210"/>
      <c r="Q608" s="210"/>
      <c r="R608" s="210"/>
      <c r="S608" s="210"/>
      <c r="T608" s="210"/>
      <c r="U608" s="210"/>
      <c r="V608" s="210"/>
      <c r="W608" s="210"/>
      <c r="X608" s="210"/>
      <c r="Y608" s="210"/>
      <c r="Z608" s="210"/>
    </row>
    <row r="609" ht="12.75" customHeight="1">
      <c r="A609" s="604"/>
      <c r="B609" s="605"/>
      <c r="C609" s="606"/>
      <c r="D609" s="607"/>
      <c r="E609" s="608"/>
      <c r="F609" s="609"/>
      <c r="G609" s="608"/>
      <c r="H609" s="609"/>
      <c r="I609" s="607"/>
      <c r="J609" s="605"/>
      <c r="K609" s="605"/>
      <c r="L609" s="605"/>
      <c r="M609" s="610"/>
      <c r="N609" s="210"/>
      <c r="O609" s="210"/>
      <c r="P609" s="210"/>
      <c r="Q609" s="210"/>
      <c r="R609" s="210"/>
      <c r="S609" s="210"/>
      <c r="T609" s="210"/>
      <c r="U609" s="210"/>
      <c r="V609" s="210"/>
      <c r="W609" s="210"/>
      <c r="X609" s="210"/>
      <c r="Y609" s="210"/>
      <c r="Z609" s="210"/>
    </row>
    <row r="610" ht="12.75" customHeight="1">
      <c r="A610" s="604"/>
      <c r="B610" s="605"/>
      <c r="C610" s="606"/>
      <c r="D610" s="607"/>
      <c r="E610" s="608"/>
      <c r="F610" s="609"/>
      <c r="G610" s="608"/>
      <c r="H610" s="609"/>
      <c r="I610" s="607"/>
      <c r="J610" s="605"/>
      <c r="K610" s="605"/>
      <c r="L610" s="605"/>
      <c r="M610" s="610"/>
      <c r="N610" s="210"/>
      <c r="O610" s="210"/>
      <c r="P610" s="210"/>
      <c r="Q610" s="210"/>
      <c r="R610" s="210"/>
      <c r="S610" s="210"/>
      <c r="T610" s="210"/>
      <c r="U610" s="210"/>
      <c r="V610" s="210"/>
      <c r="W610" s="210"/>
      <c r="X610" s="210"/>
      <c r="Y610" s="210"/>
      <c r="Z610" s="210"/>
    </row>
    <row r="611" ht="12.75" customHeight="1">
      <c r="A611" s="604"/>
      <c r="B611" s="605"/>
      <c r="C611" s="606"/>
      <c r="D611" s="607"/>
      <c r="E611" s="608"/>
      <c r="F611" s="609"/>
      <c r="G611" s="608"/>
      <c r="H611" s="609"/>
      <c r="I611" s="607"/>
      <c r="J611" s="605"/>
      <c r="K611" s="605"/>
      <c r="L611" s="605"/>
      <c r="M611" s="610"/>
      <c r="N611" s="210"/>
      <c r="O611" s="210"/>
      <c r="P611" s="210"/>
      <c r="Q611" s="210"/>
      <c r="R611" s="210"/>
      <c r="S611" s="210"/>
      <c r="T611" s="210"/>
      <c r="U611" s="210"/>
      <c r="V611" s="210"/>
      <c r="W611" s="210"/>
      <c r="X611" s="210"/>
      <c r="Y611" s="210"/>
      <c r="Z611" s="210"/>
    </row>
    <row r="612" ht="12.75" customHeight="1">
      <c r="A612" s="604"/>
      <c r="B612" s="605"/>
      <c r="C612" s="606"/>
      <c r="D612" s="607"/>
      <c r="E612" s="608"/>
      <c r="F612" s="609"/>
      <c r="G612" s="608"/>
      <c r="H612" s="609"/>
      <c r="I612" s="607"/>
      <c r="J612" s="605"/>
      <c r="K612" s="605"/>
      <c r="L612" s="605"/>
      <c r="M612" s="610"/>
      <c r="N612" s="210"/>
      <c r="O612" s="210"/>
      <c r="P612" s="210"/>
      <c r="Q612" s="210"/>
      <c r="R612" s="210"/>
      <c r="S612" s="210"/>
      <c r="T612" s="210"/>
      <c r="U612" s="210"/>
      <c r="V612" s="210"/>
      <c r="W612" s="210"/>
      <c r="X612" s="210"/>
      <c r="Y612" s="210"/>
      <c r="Z612" s="210"/>
    </row>
    <row r="613" ht="12.75" customHeight="1">
      <c r="A613" s="604"/>
      <c r="B613" s="605"/>
      <c r="C613" s="606"/>
      <c r="D613" s="607"/>
      <c r="E613" s="608"/>
      <c r="F613" s="609"/>
      <c r="G613" s="608"/>
      <c r="H613" s="609"/>
      <c r="I613" s="607"/>
      <c r="J613" s="605"/>
      <c r="K613" s="605"/>
      <c r="L613" s="605"/>
      <c r="M613" s="610"/>
      <c r="N613" s="210"/>
      <c r="O613" s="210"/>
      <c r="P613" s="210"/>
      <c r="Q613" s="210"/>
      <c r="R613" s="210"/>
      <c r="S613" s="210"/>
      <c r="T613" s="210"/>
      <c r="U613" s="210"/>
      <c r="V613" s="210"/>
      <c r="W613" s="210"/>
      <c r="X613" s="210"/>
      <c r="Y613" s="210"/>
      <c r="Z613" s="210"/>
    </row>
    <row r="614" ht="12.75" customHeight="1">
      <c r="A614" s="604"/>
      <c r="B614" s="605"/>
      <c r="C614" s="606"/>
      <c r="D614" s="607"/>
      <c r="E614" s="608"/>
      <c r="F614" s="609"/>
      <c r="G614" s="608"/>
      <c r="H614" s="609"/>
      <c r="I614" s="607"/>
      <c r="J614" s="605"/>
      <c r="K614" s="605"/>
      <c r="L614" s="605"/>
      <c r="M614" s="610"/>
      <c r="N614" s="210"/>
      <c r="O614" s="210"/>
      <c r="P614" s="210"/>
      <c r="Q614" s="210"/>
      <c r="R614" s="210"/>
      <c r="S614" s="210"/>
      <c r="T614" s="210"/>
      <c r="U614" s="210"/>
      <c r="V614" s="210"/>
      <c r="W614" s="210"/>
      <c r="X614" s="210"/>
      <c r="Y614" s="210"/>
      <c r="Z614" s="210"/>
    </row>
    <row r="615" ht="12.75" customHeight="1">
      <c r="A615" s="604"/>
      <c r="B615" s="605"/>
      <c r="C615" s="606"/>
      <c r="D615" s="607"/>
      <c r="E615" s="608"/>
      <c r="F615" s="609"/>
      <c r="G615" s="608"/>
      <c r="H615" s="609"/>
      <c r="I615" s="607"/>
      <c r="J615" s="605"/>
      <c r="K615" s="605"/>
      <c r="L615" s="605"/>
      <c r="M615" s="610"/>
      <c r="N615" s="210"/>
      <c r="O615" s="210"/>
      <c r="P615" s="210"/>
      <c r="Q615" s="210"/>
      <c r="R615" s="210"/>
      <c r="S615" s="210"/>
      <c r="T615" s="210"/>
      <c r="U615" s="210"/>
      <c r="V615" s="210"/>
      <c r="W615" s="210"/>
      <c r="X615" s="210"/>
      <c r="Y615" s="210"/>
      <c r="Z615" s="210"/>
    </row>
    <row r="616" ht="12.75" customHeight="1">
      <c r="A616" s="604"/>
      <c r="B616" s="605"/>
      <c r="C616" s="606"/>
      <c r="D616" s="607"/>
      <c r="E616" s="608"/>
      <c r="F616" s="609"/>
      <c r="G616" s="608"/>
      <c r="H616" s="609"/>
      <c r="I616" s="607"/>
      <c r="J616" s="605"/>
      <c r="K616" s="605"/>
      <c r="L616" s="605"/>
      <c r="M616" s="610"/>
      <c r="N616" s="210"/>
      <c r="O616" s="210"/>
      <c r="P616" s="210"/>
      <c r="Q616" s="210"/>
      <c r="R616" s="210"/>
      <c r="S616" s="210"/>
      <c r="T616" s="210"/>
      <c r="U616" s="210"/>
      <c r="V616" s="210"/>
      <c r="W616" s="210"/>
      <c r="X616" s="210"/>
      <c r="Y616" s="210"/>
      <c r="Z616" s="210"/>
    </row>
    <row r="617" ht="12.75" customHeight="1">
      <c r="A617" s="604"/>
      <c r="B617" s="605"/>
      <c r="C617" s="606"/>
      <c r="D617" s="607"/>
      <c r="E617" s="608"/>
      <c r="F617" s="609"/>
      <c r="G617" s="608"/>
      <c r="H617" s="609"/>
      <c r="I617" s="607"/>
      <c r="J617" s="605"/>
      <c r="K617" s="605"/>
      <c r="L617" s="605"/>
      <c r="M617" s="610"/>
      <c r="N617" s="210"/>
      <c r="O617" s="210"/>
      <c r="P617" s="210"/>
      <c r="Q617" s="210"/>
      <c r="R617" s="210"/>
      <c r="S617" s="210"/>
      <c r="T617" s="210"/>
      <c r="U617" s="210"/>
      <c r="V617" s="210"/>
      <c r="W617" s="210"/>
      <c r="X617" s="210"/>
      <c r="Y617" s="210"/>
      <c r="Z617" s="210"/>
    </row>
    <row r="618" ht="12.75" customHeight="1">
      <c r="A618" s="604"/>
      <c r="B618" s="605"/>
      <c r="C618" s="606"/>
      <c r="D618" s="607"/>
      <c r="E618" s="608"/>
      <c r="F618" s="609"/>
      <c r="G618" s="608"/>
      <c r="H618" s="609"/>
      <c r="I618" s="607"/>
      <c r="J618" s="605"/>
      <c r="K618" s="605"/>
      <c r="L618" s="605"/>
      <c r="M618" s="610"/>
      <c r="N618" s="210"/>
      <c r="O618" s="210"/>
      <c r="P618" s="210"/>
      <c r="Q618" s="210"/>
      <c r="R618" s="210"/>
      <c r="S618" s="210"/>
      <c r="T618" s="210"/>
      <c r="U618" s="210"/>
      <c r="V618" s="210"/>
      <c r="W618" s="210"/>
      <c r="X618" s="210"/>
      <c r="Y618" s="210"/>
      <c r="Z618" s="210"/>
    </row>
    <row r="619" ht="12.75" customHeight="1">
      <c r="A619" s="604"/>
      <c r="B619" s="605"/>
      <c r="C619" s="606"/>
      <c r="D619" s="607"/>
      <c r="E619" s="608"/>
      <c r="F619" s="609"/>
      <c r="G619" s="608"/>
      <c r="H619" s="609"/>
      <c r="I619" s="607"/>
      <c r="J619" s="605"/>
      <c r="K619" s="605"/>
      <c r="L619" s="605"/>
      <c r="M619" s="610"/>
      <c r="N619" s="210"/>
      <c r="O619" s="210"/>
      <c r="P619" s="210"/>
      <c r="Q619" s="210"/>
      <c r="R619" s="210"/>
      <c r="S619" s="210"/>
      <c r="T619" s="210"/>
      <c r="U619" s="210"/>
      <c r="V619" s="210"/>
      <c r="W619" s="210"/>
      <c r="X619" s="210"/>
      <c r="Y619" s="210"/>
      <c r="Z619" s="210"/>
    </row>
    <row r="620" ht="12.75" customHeight="1">
      <c r="A620" s="604"/>
      <c r="B620" s="605"/>
      <c r="C620" s="606"/>
      <c r="D620" s="607"/>
      <c r="E620" s="608"/>
      <c r="F620" s="609"/>
      <c r="G620" s="608"/>
      <c r="H620" s="609"/>
      <c r="I620" s="607"/>
      <c r="J620" s="605"/>
      <c r="K620" s="605"/>
      <c r="L620" s="605"/>
      <c r="M620" s="610"/>
      <c r="N620" s="210"/>
      <c r="O620" s="210"/>
      <c r="P620" s="210"/>
      <c r="Q620" s="210"/>
      <c r="R620" s="210"/>
      <c r="S620" s="210"/>
      <c r="T620" s="210"/>
      <c r="U620" s="210"/>
      <c r="V620" s="210"/>
      <c r="W620" s="210"/>
      <c r="X620" s="210"/>
      <c r="Y620" s="210"/>
      <c r="Z620" s="210"/>
    </row>
    <row r="621" ht="12.75" customHeight="1">
      <c r="A621" s="604"/>
      <c r="B621" s="605"/>
      <c r="C621" s="606"/>
      <c r="D621" s="607"/>
      <c r="E621" s="608"/>
      <c r="F621" s="609"/>
      <c r="G621" s="608"/>
      <c r="H621" s="609"/>
      <c r="I621" s="607"/>
      <c r="J621" s="605"/>
      <c r="K621" s="605"/>
      <c r="L621" s="605"/>
      <c r="M621" s="610"/>
      <c r="N621" s="210"/>
      <c r="O621" s="210"/>
      <c r="P621" s="210"/>
      <c r="Q621" s="210"/>
      <c r="R621" s="210"/>
      <c r="S621" s="210"/>
      <c r="T621" s="210"/>
      <c r="U621" s="210"/>
      <c r="V621" s="210"/>
      <c r="W621" s="210"/>
      <c r="X621" s="210"/>
      <c r="Y621" s="210"/>
      <c r="Z621" s="210"/>
    </row>
    <row r="622" ht="12.75" customHeight="1">
      <c r="A622" s="604"/>
      <c r="B622" s="605"/>
      <c r="C622" s="606"/>
      <c r="D622" s="607"/>
      <c r="E622" s="608"/>
      <c r="F622" s="609"/>
      <c r="G622" s="608"/>
      <c r="H622" s="609"/>
      <c r="I622" s="607"/>
      <c r="J622" s="605"/>
      <c r="K622" s="605"/>
      <c r="L622" s="605"/>
      <c r="M622" s="610"/>
      <c r="N622" s="210"/>
      <c r="O622" s="210"/>
      <c r="P622" s="210"/>
      <c r="Q622" s="210"/>
      <c r="R622" s="210"/>
      <c r="S622" s="210"/>
      <c r="T622" s="210"/>
      <c r="U622" s="210"/>
      <c r="V622" s="210"/>
      <c r="W622" s="210"/>
      <c r="X622" s="210"/>
      <c r="Y622" s="210"/>
      <c r="Z622" s="210"/>
    </row>
    <row r="623" ht="12.75" customHeight="1">
      <c r="A623" s="604"/>
      <c r="B623" s="605"/>
      <c r="C623" s="606"/>
      <c r="D623" s="607"/>
      <c r="E623" s="608"/>
      <c r="F623" s="609"/>
      <c r="G623" s="608"/>
      <c r="H623" s="609"/>
      <c r="I623" s="607"/>
      <c r="J623" s="605"/>
      <c r="K623" s="605"/>
      <c r="L623" s="605"/>
      <c r="M623" s="610"/>
      <c r="N623" s="210"/>
      <c r="O623" s="210"/>
      <c r="P623" s="210"/>
      <c r="Q623" s="210"/>
      <c r="R623" s="210"/>
      <c r="S623" s="210"/>
      <c r="T623" s="210"/>
      <c r="U623" s="210"/>
      <c r="V623" s="210"/>
      <c r="W623" s="210"/>
      <c r="X623" s="210"/>
      <c r="Y623" s="210"/>
      <c r="Z623" s="210"/>
    </row>
    <row r="624" ht="12.75" customHeight="1">
      <c r="A624" s="604"/>
      <c r="B624" s="605"/>
      <c r="C624" s="606"/>
      <c r="D624" s="607"/>
      <c r="E624" s="608"/>
      <c r="F624" s="609"/>
      <c r="G624" s="608"/>
      <c r="H624" s="609"/>
      <c r="I624" s="607"/>
      <c r="J624" s="605"/>
      <c r="K624" s="605"/>
      <c r="L624" s="605"/>
      <c r="M624" s="610"/>
      <c r="N624" s="210"/>
      <c r="O624" s="210"/>
      <c r="P624" s="210"/>
      <c r="Q624" s="210"/>
      <c r="R624" s="210"/>
      <c r="S624" s="210"/>
      <c r="T624" s="210"/>
      <c r="U624" s="210"/>
      <c r="V624" s="210"/>
      <c r="W624" s="210"/>
      <c r="X624" s="210"/>
      <c r="Y624" s="210"/>
      <c r="Z624" s="210"/>
    </row>
    <row r="625" ht="12.75" customHeight="1">
      <c r="A625" s="604"/>
      <c r="B625" s="605"/>
      <c r="C625" s="606"/>
      <c r="D625" s="607"/>
      <c r="E625" s="608"/>
      <c r="F625" s="609"/>
      <c r="G625" s="608"/>
      <c r="H625" s="609"/>
      <c r="I625" s="607"/>
      <c r="J625" s="605"/>
      <c r="K625" s="605"/>
      <c r="L625" s="605"/>
      <c r="M625" s="610"/>
      <c r="N625" s="210"/>
      <c r="O625" s="210"/>
      <c r="P625" s="210"/>
      <c r="Q625" s="210"/>
      <c r="R625" s="210"/>
      <c r="S625" s="210"/>
      <c r="T625" s="210"/>
      <c r="U625" s="210"/>
      <c r="V625" s="210"/>
      <c r="W625" s="210"/>
      <c r="X625" s="210"/>
      <c r="Y625" s="210"/>
      <c r="Z625" s="210"/>
    </row>
    <row r="626" ht="12.75" customHeight="1">
      <c r="A626" s="604"/>
      <c r="B626" s="605"/>
      <c r="C626" s="606"/>
      <c r="D626" s="607"/>
      <c r="E626" s="608"/>
      <c r="F626" s="609"/>
      <c r="G626" s="608"/>
      <c r="H626" s="609"/>
      <c r="I626" s="607"/>
      <c r="J626" s="605"/>
      <c r="K626" s="605"/>
      <c r="L626" s="605"/>
      <c r="M626" s="610"/>
      <c r="N626" s="210"/>
      <c r="O626" s="210"/>
      <c r="P626" s="210"/>
      <c r="Q626" s="210"/>
      <c r="R626" s="210"/>
      <c r="S626" s="210"/>
      <c r="T626" s="210"/>
      <c r="U626" s="210"/>
      <c r="V626" s="210"/>
      <c r="W626" s="210"/>
      <c r="X626" s="210"/>
      <c r="Y626" s="210"/>
      <c r="Z626" s="210"/>
    </row>
    <row r="627" ht="12.75" customHeight="1">
      <c r="A627" s="604"/>
      <c r="B627" s="605"/>
      <c r="C627" s="606"/>
      <c r="D627" s="607"/>
      <c r="E627" s="608"/>
      <c r="F627" s="609"/>
      <c r="G627" s="608"/>
      <c r="H627" s="609"/>
      <c r="I627" s="607"/>
      <c r="J627" s="605"/>
      <c r="K627" s="605"/>
      <c r="L627" s="605"/>
      <c r="M627" s="610"/>
      <c r="N627" s="210"/>
      <c r="O627" s="210"/>
      <c r="P627" s="210"/>
      <c r="Q627" s="210"/>
      <c r="R627" s="210"/>
      <c r="S627" s="210"/>
      <c r="T627" s="210"/>
      <c r="U627" s="210"/>
      <c r="V627" s="210"/>
      <c r="W627" s="210"/>
      <c r="X627" s="210"/>
      <c r="Y627" s="210"/>
      <c r="Z627" s="210"/>
    </row>
    <row r="628" ht="12.75" customHeight="1">
      <c r="A628" s="604"/>
      <c r="B628" s="605"/>
      <c r="C628" s="606"/>
      <c r="D628" s="607"/>
      <c r="E628" s="608"/>
      <c r="F628" s="609"/>
      <c r="G628" s="608"/>
      <c r="H628" s="609"/>
      <c r="I628" s="607"/>
      <c r="J628" s="605"/>
      <c r="K628" s="605"/>
      <c r="L628" s="605"/>
      <c r="M628" s="610"/>
      <c r="N628" s="210"/>
      <c r="O628" s="210"/>
      <c r="P628" s="210"/>
      <c r="Q628" s="210"/>
      <c r="R628" s="210"/>
      <c r="S628" s="210"/>
      <c r="T628" s="210"/>
      <c r="U628" s="210"/>
      <c r="V628" s="210"/>
      <c r="W628" s="210"/>
      <c r="X628" s="210"/>
      <c r="Y628" s="210"/>
      <c r="Z628" s="210"/>
    </row>
    <row r="629" ht="12.75" customHeight="1">
      <c r="A629" s="604"/>
      <c r="B629" s="605"/>
      <c r="C629" s="606"/>
      <c r="D629" s="607"/>
      <c r="E629" s="608"/>
      <c r="F629" s="609"/>
      <c r="G629" s="608"/>
      <c r="H629" s="609"/>
      <c r="I629" s="607"/>
      <c r="J629" s="605"/>
      <c r="K629" s="605"/>
      <c r="L629" s="605"/>
      <c r="M629" s="610"/>
      <c r="N629" s="210"/>
      <c r="O629" s="210"/>
      <c r="P629" s="210"/>
      <c r="Q629" s="210"/>
      <c r="R629" s="210"/>
      <c r="S629" s="210"/>
      <c r="T629" s="210"/>
      <c r="U629" s="210"/>
      <c r="V629" s="210"/>
      <c r="W629" s="210"/>
      <c r="X629" s="210"/>
      <c r="Y629" s="210"/>
      <c r="Z629" s="210"/>
    </row>
    <row r="630" ht="12.75" customHeight="1">
      <c r="A630" s="604"/>
      <c r="B630" s="605"/>
      <c r="C630" s="606"/>
      <c r="D630" s="607"/>
      <c r="E630" s="608"/>
      <c r="F630" s="609"/>
      <c r="G630" s="608"/>
      <c r="H630" s="609"/>
      <c r="I630" s="607"/>
      <c r="J630" s="605"/>
      <c r="K630" s="605"/>
      <c r="L630" s="605"/>
      <c r="M630" s="610"/>
      <c r="N630" s="210"/>
      <c r="O630" s="210"/>
      <c r="P630" s="210"/>
      <c r="Q630" s="210"/>
      <c r="R630" s="210"/>
      <c r="S630" s="210"/>
      <c r="T630" s="210"/>
      <c r="U630" s="210"/>
      <c r="V630" s="210"/>
      <c r="W630" s="210"/>
      <c r="X630" s="210"/>
      <c r="Y630" s="210"/>
      <c r="Z630" s="210"/>
    </row>
    <row r="631" ht="12.75" customHeight="1">
      <c r="A631" s="604"/>
      <c r="B631" s="605"/>
      <c r="C631" s="606"/>
      <c r="D631" s="607"/>
      <c r="E631" s="608"/>
      <c r="F631" s="609"/>
      <c r="G631" s="608"/>
      <c r="H631" s="609"/>
      <c r="I631" s="607"/>
      <c r="J631" s="605"/>
      <c r="K631" s="605"/>
      <c r="L631" s="605"/>
      <c r="M631" s="610"/>
      <c r="N631" s="210"/>
      <c r="O631" s="210"/>
      <c r="P631" s="210"/>
      <c r="Q631" s="210"/>
      <c r="R631" s="210"/>
      <c r="S631" s="210"/>
      <c r="T631" s="210"/>
      <c r="U631" s="210"/>
      <c r="V631" s="210"/>
      <c r="W631" s="210"/>
      <c r="X631" s="210"/>
      <c r="Y631" s="210"/>
      <c r="Z631" s="210"/>
    </row>
    <row r="632" ht="12.75" customHeight="1">
      <c r="A632" s="604"/>
      <c r="B632" s="605"/>
      <c r="C632" s="606"/>
      <c r="D632" s="607"/>
      <c r="E632" s="608"/>
      <c r="F632" s="609"/>
      <c r="G632" s="608"/>
      <c r="H632" s="609"/>
      <c r="I632" s="607"/>
      <c r="J632" s="605"/>
      <c r="K632" s="605"/>
      <c r="L632" s="605"/>
      <c r="M632" s="610"/>
      <c r="N632" s="210"/>
      <c r="O632" s="210"/>
      <c r="P632" s="210"/>
      <c r="Q632" s="210"/>
      <c r="R632" s="210"/>
      <c r="S632" s="210"/>
      <c r="T632" s="210"/>
      <c r="U632" s="210"/>
      <c r="V632" s="210"/>
      <c r="W632" s="210"/>
      <c r="X632" s="210"/>
      <c r="Y632" s="210"/>
      <c r="Z632" s="210"/>
    </row>
    <row r="633" ht="12.75" customHeight="1">
      <c r="A633" s="604"/>
      <c r="B633" s="605"/>
      <c r="C633" s="606"/>
      <c r="D633" s="607"/>
      <c r="E633" s="608"/>
      <c r="F633" s="609"/>
      <c r="G633" s="608"/>
      <c r="H633" s="609"/>
      <c r="I633" s="607"/>
      <c r="J633" s="605"/>
      <c r="K633" s="605"/>
      <c r="L633" s="605"/>
      <c r="M633" s="610"/>
      <c r="N633" s="210"/>
      <c r="O633" s="210"/>
      <c r="P633" s="210"/>
      <c r="Q633" s="210"/>
      <c r="R633" s="210"/>
      <c r="S633" s="210"/>
      <c r="T633" s="210"/>
      <c r="U633" s="210"/>
      <c r="V633" s="210"/>
      <c r="W633" s="210"/>
      <c r="X633" s="210"/>
      <c r="Y633" s="210"/>
      <c r="Z633" s="210"/>
    </row>
    <row r="634" ht="12.75" customHeight="1">
      <c r="A634" s="604"/>
      <c r="B634" s="605"/>
      <c r="C634" s="606"/>
      <c r="D634" s="607"/>
      <c r="E634" s="608"/>
      <c r="F634" s="609"/>
      <c r="G634" s="608"/>
      <c r="H634" s="609"/>
      <c r="I634" s="607"/>
      <c r="J634" s="605"/>
      <c r="K634" s="605"/>
      <c r="L634" s="605"/>
      <c r="M634" s="610"/>
      <c r="N634" s="210"/>
      <c r="O634" s="210"/>
      <c r="P634" s="210"/>
      <c r="Q634" s="210"/>
      <c r="R634" s="210"/>
      <c r="S634" s="210"/>
      <c r="T634" s="210"/>
      <c r="U634" s="210"/>
      <c r="V634" s="210"/>
      <c r="W634" s="210"/>
      <c r="X634" s="210"/>
      <c r="Y634" s="210"/>
      <c r="Z634" s="210"/>
    </row>
    <row r="635" ht="12.75" customHeight="1">
      <c r="A635" s="604"/>
      <c r="B635" s="605"/>
      <c r="C635" s="606"/>
      <c r="D635" s="607"/>
      <c r="E635" s="608"/>
      <c r="F635" s="609"/>
      <c r="G635" s="608"/>
      <c r="H635" s="609"/>
      <c r="I635" s="607"/>
      <c r="J635" s="605"/>
      <c r="K635" s="605"/>
      <c r="L635" s="605"/>
      <c r="M635" s="610"/>
      <c r="N635" s="210"/>
      <c r="O635" s="210"/>
      <c r="P635" s="210"/>
      <c r="Q635" s="210"/>
      <c r="R635" s="210"/>
      <c r="S635" s="210"/>
      <c r="T635" s="210"/>
      <c r="U635" s="210"/>
      <c r="V635" s="210"/>
      <c r="W635" s="210"/>
      <c r="X635" s="210"/>
      <c r="Y635" s="210"/>
      <c r="Z635" s="210"/>
    </row>
    <row r="636" ht="12.75" customHeight="1">
      <c r="A636" s="604"/>
      <c r="B636" s="605"/>
      <c r="C636" s="606"/>
      <c r="D636" s="607"/>
      <c r="E636" s="608"/>
      <c r="F636" s="609"/>
      <c r="G636" s="608"/>
      <c r="H636" s="609"/>
      <c r="I636" s="607"/>
      <c r="J636" s="605"/>
      <c r="K636" s="605"/>
      <c r="L636" s="605"/>
      <c r="M636" s="610"/>
      <c r="N636" s="210"/>
      <c r="O636" s="210"/>
      <c r="P636" s="210"/>
      <c r="Q636" s="210"/>
      <c r="R636" s="210"/>
      <c r="S636" s="210"/>
      <c r="T636" s="210"/>
      <c r="U636" s="210"/>
      <c r="V636" s="210"/>
      <c r="W636" s="210"/>
      <c r="X636" s="210"/>
      <c r="Y636" s="210"/>
      <c r="Z636" s="210"/>
    </row>
    <row r="637" ht="12.75" customHeight="1">
      <c r="A637" s="604"/>
      <c r="B637" s="605"/>
      <c r="C637" s="606"/>
      <c r="D637" s="607"/>
      <c r="E637" s="608"/>
      <c r="F637" s="609"/>
      <c r="G637" s="608"/>
      <c r="H637" s="609"/>
      <c r="I637" s="607"/>
      <c r="J637" s="605"/>
      <c r="K637" s="605"/>
      <c r="L637" s="605"/>
      <c r="M637" s="610"/>
      <c r="N637" s="210"/>
      <c r="O637" s="210"/>
      <c r="P637" s="210"/>
      <c r="Q637" s="210"/>
      <c r="R637" s="210"/>
      <c r="S637" s="210"/>
      <c r="T637" s="210"/>
      <c r="U637" s="210"/>
      <c r="V637" s="210"/>
      <c r="W637" s="210"/>
      <c r="X637" s="210"/>
      <c r="Y637" s="210"/>
      <c r="Z637" s="210"/>
    </row>
    <row r="638" ht="12.75" customHeight="1">
      <c r="A638" s="604"/>
      <c r="B638" s="605"/>
      <c r="C638" s="606"/>
      <c r="D638" s="607"/>
      <c r="E638" s="608"/>
      <c r="F638" s="609"/>
      <c r="G638" s="608"/>
      <c r="H638" s="609"/>
      <c r="I638" s="607"/>
      <c r="J638" s="605"/>
      <c r="K638" s="605"/>
      <c r="L638" s="605"/>
      <c r="M638" s="610"/>
      <c r="N638" s="210"/>
      <c r="O638" s="210"/>
      <c r="P638" s="210"/>
      <c r="Q638" s="210"/>
      <c r="R638" s="210"/>
      <c r="S638" s="210"/>
      <c r="T638" s="210"/>
      <c r="U638" s="210"/>
      <c r="V638" s="210"/>
      <c r="W638" s="210"/>
      <c r="X638" s="210"/>
      <c r="Y638" s="210"/>
      <c r="Z638" s="210"/>
    </row>
    <row r="639" ht="12.75" customHeight="1">
      <c r="A639" s="604"/>
      <c r="B639" s="605"/>
      <c r="C639" s="606"/>
      <c r="D639" s="607"/>
      <c r="E639" s="608"/>
      <c r="F639" s="609"/>
      <c r="G639" s="608"/>
      <c r="H639" s="609"/>
      <c r="I639" s="607"/>
      <c r="J639" s="605"/>
      <c r="K639" s="605"/>
      <c r="L639" s="605"/>
      <c r="M639" s="610"/>
      <c r="N639" s="210"/>
      <c r="O639" s="210"/>
      <c r="P639" s="210"/>
      <c r="Q639" s="210"/>
      <c r="R639" s="210"/>
      <c r="S639" s="210"/>
      <c r="T639" s="210"/>
      <c r="U639" s="210"/>
      <c r="V639" s="210"/>
      <c r="W639" s="210"/>
      <c r="X639" s="210"/>
      <c r="Y639" s="210"/>
      <c r="Z639" s="210"/>
    </row>
    <row r="640" ht="12.75" customHeight="1">
      <c r="A640" s="604"/>
      <c r="B640" s="605"/>
      <c r="C640" s="606"/>
      <c r="D640" s="607"/>
      <c r="E640" s="608"/>
      <c r="F640" s="609"/>
      <c r="G640" s="608"/>
      <c r="H640" s="609"/>
      <c r="I640" s="607"/>
      <c r="J640" s="605"/>
      <c r="K640" s="605"/>
      <c r="L640" s="605"/>
      <c r="M640" s="610"/>
      <c r="N640" s="210"/>
      <c r="O640" s="210"/>
      <c r="P640" s="210"/>
      <c r="Q640" s="210"/>
      <c r="R640" s="210"/>
      <c r="S640" s="210"/>
      <c r="T640" s="210"/>
      <c r="U640" s="210"/>
      <c r="V640" s="210"/>
      <c r="W640" s="210"/>
      <c r="X640" s="210"/>
      <c r="Y640" s="210"/>
      <c r="Z640" s="210"/>
    </row>
    <row r="641" ht="12.75" customHeight="1">
      <c r="A641" s="604"/>
      <c r="B641" s="605"/>
      <c r="C641" s="606"/>
      <c r="D641" s="607"/>
      <c r="E641" s="608"/>
      <c r="F641" s="609"/>
      <c r="G641" s="608"/>
      <c r="H641" s="609"/>
      <c r="I641" s="607"/>
      <c r="J641" s="605"/>
      <c r="K641" s="605"/>
      <c r="L641" s="605"/>
      <c r="M641" s="610"/>
      <c r="N641" s="210"/>
      <c r="O641" s="210"/>
      <c r="P641" s="210"/>
      <c r="Q641" s="210"/>
      <c r="R641" s="210"/>
      <c r="S641" s="210"/>
      <c r="T641" s="210"/>
      <c r="U641" s="210"/>
      <c r="V641" s="210"/>
      <c r="W641" s="210"/>
      <c r="X641" s="210"/>
      <c r="Y641" s="210"/>
      <c r="Z641" s="210"/>
    </row>
    <row r="642" ht="12.75" customHeight="1">
      <c r="A642" s="604"/>
      <c r="B642" s="605"/>
      <c r="C642" s="606"/>
      <c r="D642" s="607"/>
      <c r="E642" s="608"/>
      <c r="F642" s="609"/>
      <c r="G642" s="608"/>
      <c r="H642" s="609"/>
      <c r="I642" s="607"/>
      <c r="J642" s="605"/>
      <c r="K642" s="605"/>
      <c r="L642" s="605"/>
      <c r="M642" s="610"/>
      <c r="N642" s="210"/>
      <c r="O642" s="210"/>
      <c r="P642" s="210"/>
      <c r="Q642" s="210"/>
      <c r="R642" s="210"/>
      <c r="S642" s="210"/>
      <c r="T642" s="210"/>
      <c r="U642" s="210"/>
      <c r="V642" s="210"/>
      <c r="W642" s="210"/>
      <c r="X642" s="210"/>
      <c r="Y642" s="210"/>
      <c r="Z642" s="210"/>
    </row>
    <row r="643" ht="12.75" customHeight="1">
      <c r="A643" s="604"/>
      <c r="B643" s="605"/>
      <c r="C643" s="606"/>
      <c r="D643" s="607"/>
      <c r="E643" s="608"/>
      <c r="F643" s="609"/>
      <c r="G643" s="608"/>
      <c r="H643" s="609"/>
      <c r="I643" s="607"/>
      <c r="J643" s="605"/>
      <c r="K643" s="605"/>
      <c r="L643" s="605"/>
      <c r="M643" s="610"/>
      <c r="N643" s="210"/>
      <c r="O643" s="210"/>
      <c r="P643" s="210"/>
      <c r="Q643" s="210"/>
      <c r="R643" s="210"/>
      <c r="S643" s="210"/>
      <c r="T643" s="210"/>
      <c r="U643" s="210"/>
      <c r="V643" s="210"/>
      <c r="W643" s="210"/>
      <c r="X643" s="210"/>
      <c r="Y643" s="210"/>
      <c r="Z643" s="210"/>
    </row>
    <row r="644" ht="12.75" customHeight="1">
      <c r="A644" s="604"/>
      <c r="B644" s="605"/>
      <c r="C644" s="606"/>
      <c r="D644" s="607"/>
      <c r="E644" s="608"/>
      <c r="F644" s="609"/>
      <c r="G644" s="608"/>
      <c r="H644" s="609"/>
      <c r="I644" s="607"/>
      <c r="J644" s="605"/>
      <c r="K644" s="605"/>
      <c r="L644" s="605"/>
      <c r="M644" s="610"/>
      <c r="N644" s="210"/>
      <c r="O644" s="210"/>
      <c r="P644" s="210"/>
      <c r="Q644" s="210"/>
      <c r="R644" s="210"/>
      <c r="S644" s="210"/>
      <c r="T644" s="210"/>
      <c r="U644" s="210"/>
      <c r="V644" s="210"/>
      <c r="W644" s="210"/>
      <c r="X644" s="210"/>
      <c r="Y644" s="210"/>
      <c r="Z644" s="210"/>
    </row>
    <row r="645" ht="12.75" customHeight="1">
      <c r="A645" s="604"/>
      <c r="B645" s="605"/>
      <c r="C645" s="606"/>
      <c r="D645" s="607"/>
      <c r="E645" s="608"/>
      <c r="F645" s="609"/>
      <c r="G645" s="608"/>
      <c r="H645" s="609"/>
      <c r="I645" s="607"/>
      <c r="J645" s="605"/>
      <c r="K645" s="605"/>
      <c r="L645" s="605"/>
      <c r="M645" s="610"/>
      <c r="N645" s="210"/>
      <c r="O645" s="210"/>
      <c r="P645" s="210"/>
      <c r="Q645" s="210"/>
      <c r="R645" s="210"/>
      <c r="S645" s="210"/>
      <c r="T645" s="210"/>
      <c r="U645" s="210"/>
      <c r="V645" s="210"/>
      <c r="W645" s="210"/>
      <c r="X645" s="210"/>
      <c r="Y645" s="210"/>
      <c r="Z645" s="210"/>
    </row>
    <row r="646" ht="12.75" customHeight="1">
      <c r="A646" s="604"/>
      <c r="B646" s="605"/>
      <c r="C646" s="606"/>
      <c r="D646" s="607"/>
      <c r="E646" s="608"/>
      <c r="F646" s="609"/>
      <c r="G646" s="608"/>
      <c r="H646" s="609"/>
      <c r="I646" s="607"/>
      <c r="J646" s="605"/>
      <c r="K646" s="605"/>
      <c r="L646" s="605"/>
      <c r="M646" s="610"/>
      <c r="N646" s="210"/>
      <c r="O646" s="210"/>
      <c r="P646" s="210"/>
      <c r="Q646" s="210"/>
      <c r="R646" s="210"/>
      <c r="S646" s="210"/>
      <c r="T646" s="210"/>
      <c r="U646" s="210"/>
      <c r="V646" s="210"/>
      <c r="W646" s="210"/>
      <c r="X646" s="210"/>
      <c r="Y646" s="210"/>
      <c r="Z646" s="210"/>
    </row>
    <row r="647" ht="12.75" customHeight="1">
      <c r="A647" s="604"/>
      <c r="B647" s="605"/>
      <c r="C647" s="606"/>
      <c r="D647" s="607"/>
      <c r="E647" s="608"/>
      <c r="F647" s="609"/>
      <c r="G647" s="608"/>
      <c r="H647" s="609"/>
      <c r="I647" s="607"/>
      <c r="J647" s="605"/>
      <c r="K647" s="605"/>
      <c r="L647" s="605"/>
      <c r="M647" s="610"/>
      <c r="N647" s="210"/>
      <c r="O647" s="210"/>
      <c r="P647" s="210"/>
      <c r="Q647" s="210"/>
      <c r="R647" s="210"/>
      <c r="S647" s="210"/>
      <c r="T647" s="210"/>
      <c r="U647" s="210"/>
      <c r="V647" s="210"/>
      <c r="W647" s="210"/>
      <c r="X647" s="210"/>
      <c r="Y647" s="210"/>
      <c r="Z647" s="210"/>
    </row>
    <row r="648" ht="12.75" customHeight="1">
      <c r="A648" s="604"/>
      <c r="B648" s="605"/>
      <c r="C648" s="606"/>
      <c r="D648" s="607"/>
      <c r="E648" s="608"/>
      <c r="F648" s="609"/>
      <c r="G648" s="608"/>
      <c r="H648" s="609"/>
      <c r="I648" s="607"/>
      <c r="J648" s="605"/>
      <c r="K648" s="605"/>
      <c r="L648" s="605"/>
      <c r="M648" s="610"/>
      <c r="N648" s="210"/>
      <c r="O648" s="210"/>
      <c r="P648" s="210"/>
      <c r="Q648" s="210"/>
      <c r="R648" s="210"/>
      <c r="S648" s="210"/>
      <c r="T648" s="210"/>
      <c r="U648" s="210"/>
      <c r="V648" s="210"/>
      <c r="W648" s="210"/>
      <c r="X648" s="210"/>
      <c r="Y648" s="210"/>
      <c r="Z648" s="210"/>
    </row>
    <row r="649" ht="12.75" customHeight="1">
      <c r="A649" s="604"/>
      <c r="B649" s="605"/>
      <c r="C649" s="606"/>
      <c r="D649" s="607"/>
      <c r="E649" s="608"/>
      <c r="F649" s="609"/>
      <c r="G649" s="608"/>
      <c r="H649" s="609"/>
      <c r="I649" s="607"/>
      <c r="J649" s="605"/>
      <c r="K649" s="605"/>
      <c r="L649" s="605"/>
      <c r="M649" s="610"/>
      <c r="N649" s="210"/>
      <c r="O649" s="210"/>
      <c r="P649" s="210"/>
      <c r="Q649" s="210"/>
      <c r="R649" s="210"/>
      <c r="S649" s="210"/>
      <c r="T649" s="210"/>
      <c r="U649" s="210"/>
      <c r="V649" s="210"/>
      <c r="W649" s="210"/>
      <c r="X649" s="210"/>
      <c r="Y649" s="210"/>
      <c r="Z649" s="210"/>
    </row>
    <row r="650" ht="12.75" customHeight="1">
      <c r="A650" s="604"/>
      <c r="B650" s="605"/>
      <c r="C650" s="606"/>
      <c r="D650" s="607"/>
      <c r="E650" s="608"/>
      <c r="F650" s="609"/>
      <c r="G650" s="608"/>
      <c r="H650" s="609"/>
      <c r="I650" s="607"/>
      <c r="J650" s="605"/>
      <c r="K650" s="605"/>
      <c r="L650" s="605"/>
      <c r="M650" s="610"/>
      <c r="N650" s="210"/>
      <c r="O650" s="210"/>
      <c r="P650" s="210"/>
      <c r="Q650" s="210"/>
      <c r="R650" s="210"/>
      <c r="S650" s="210"/>
      <c r="T650" s="210"/>
      <c r="U650" s="210"/>
      <c r="V650" s="210"/>
      <c r="W650" s="210"/>
      <c r="X650" s="210"/>
      <c r="Y650" s="210"/>
      <c r="Z650" s="210"/>
    </row>
    <row r="651" ht="12.75" customHeight="1">
      <c r="A651" s="604"/>
      <c r="B651" s="605"/>
      <c r="C651" s="606"/>
      <c r="D651" s="607"/>
      <c r="E651" s="608"/>
      <c r="F651" s="609"/>
      <c r="G651" s="608"/>
      <c r="H651" s="609"/>
      <c r="I651" s="607"/>
      <c r="J651" s="605"/>
      <c r="K651" s="605"/>
      <c r="L651" s="605"/>
      <c r="M651" s="610"/>
      <c r="N651" s="210"/>
      <c r="O651" s="210"/>
      <c r="P651" s="210"/>
      <c r="Q651" s="210"/>
      <c r="R651" s="210"/>
      <c r="S651" s="210"/>
      <c r="T651" s="210"/>
      <c r="U651" s="210"/>
      <c r="V651" s="210"/>
      <c r="W651" s="210"/>
      <c r="X651" s="210"/>
      <c r="Y651" s="210"/>
      <c r="Z651" s="210"/>
    </row>
    <row r="652" ht="12.75" customHeight="1">
      <c r="A652" s="604"/>
      <c r="B652" s="605"/>
      <c r="C652" s="606"/>
      <c r="D652" s="607"/>
      <c r="E652" s="608"/>
      <c r="F652" s="609"/>
      <c r="G652" s="608"/>
      <c r="H652" s="609"/>
      <c r="I652" s="607"/>
      <c r="J652" s="605"/>
      <c r="K652" s="605"/>
      <c r="L652" s="605"/>
      <c r="M652" s="610"/>
      <c r="N652" s="210"/>
      <c r="O652" s="210"/>
      <c r="P652" s="210"/>
      <c r="Q652" s="210"/>
      <c r="R652" s="210"/>
      <c r="S652" s="210"/>
      <c r="T652" s="210"/>
      <c r="U652" s="210"/>
      <c r="V652" s="210"/>
      <c r="W652" s="210"/>
      <c r="X652" s="210"/>
      <c r="Y652" s="210"/>
      <c r="Z652" s="210"/>
    </row>
    <row r="653" ht="12.75" customHeight="1">
      <c r="A653" s="604"/>
      <c r="B653" s="605"/>
      <c r="C653" s="606"/>
      <c r="D653" s="607"/>
      <c r="E653" s="608"/>
      <c r="F653" s="609"/>
      <c r="G653" s="608"/>
      <c r="H653" s="609"/>
      <c r="I653" s="607"/>
      <c r="J653" s="605"/>
      <c r="K653" s="605"/>
      <c r="L653" s="605"/>
      <c r="M653" s="610"/>
      <c r="N653" s="210"/>
      <c r="O653" s="210"/>
      <c r="P653" s="210"/>
      <c r="Q653" s="210"/>
      <c r="R653" s="210"/>
      <c r="S653" s="210"/>
      <c r="T653" s="210"/>
      <c r="U653" s="210"/>
      <c r="V653" s="210"/>
      <c r="W653" s="210"/>
      <c r="X653" s="210"/>
      <c r="Y653" s="210"/>
      <c r="Z653" s="210"/>
    </row>
    <row r="654" ht="12.75" customHeight="1">
      <c r="A654" s="604"/>
      <c r="B654" s="605"/>
      <c r="C654" s="606"/>
      <c r="D654" s="607"/>
      <c r="E654" s="608"/>
      <c r="F654" s="609"/>
      <c r="G654" s="608"/>
      <c r="H654" s="609"/>
      <c r="I654" s="607"/>
      <c r="J654" s="605"/>
      <c r="K654" s="605"/>
      <c r="L654" s="605"/>
      <c r="M654" s="610"/>
      <c r="N654" s="210"/>
      <c r="O654" s="210"/>
      <c r="P654" s="210"/>
      <c r="Q654" s="210"/>
      <c r="R654" s="210"/>
      <c r="S654" s="210"/>
      <c r="T654" s="210"/>
      <c r="U654" s="210"/>
      <c r="V654" s="210"/>
      <c r="W654" s="210"/>
      <c r="X654" s="210"/>
      <c r="Y654" s="210"/>
      <c r="Z654" s="210"/>
    </row>
    <row r="655" ht="12.75" customHeight="1">
      <c r="A655" s="604"/>
      <c r="B655" s="605"/>
      <c r="C655" s="606"/>
      <c r="D655" s="607"/>
      <c r="E655" s="608"/>
      <c r="F655" s="609"/>
      <c r="G655" s="608"/>
      <c r="H655" s="609"/>
      <c r="I655" s="607"/>
      <c r="J655" s="605"/>
      <c r="K655" s="605"/>
      <c r="L655" s="605"/>
      <c r="M655" s="610"/>
      <c r="N655" s="210"/>
      <c r="O655" s="210"/>
      <c r="P655" s="210"/>
      <c r="Q655" s="210"/>
      <c r="R655" s="210"/>
      <c r="S655" s="210"/>
      <c r="T655" s="210"/>
      <c r="U655" s="210"/>
      <c r="V655" s="210"/>
      <c r="W655" s="210"/>
      <c r="X655" s="210"/>
      <c r="Y655" s="210"/>
      <c r="Z655" s="210"/>
    </row>
    <row r="656" ht="12.75" customHeight="1">
      <c r="A656" s="604"/>
      <c r="B656" s="605"/>
      <c r="C656" s="606"/>
      <c r="D656" s="607"/>
      <c r="E656" s="608"/>
      <c r="F656" s="609"/>
      <c r="G656" s="608"/>
      <c r="H656" s="609"/>
      <c r="I656" s="607"/>
      <c r="J656" s="605"/>
      <c r="K656" s="605"/>
      <c r="L656" s="605"/>
      <c r="M656" s="610"/>
      <c r="N656" s="210"/>
      <c r="O656" s="210"/>
      <c r="P656" s="210"/>
      <c r="Q656" s="210"/>
      <c r="R656" s="210"/>
      <c r="S656" s="210"/>
      <c r="T656" s="210"/>
      <c r="U656" s="210"/>
      <c r="V656" s="210"/>
      <c r="W656" s="210"/>
      <c r="X656" s="210"/>
      <c r="Y656" s="210"/>
      <c r="Z656" s="210"/>
    </row>
    <row r="657" ht="12.75" customHeight="1">
      <c r="A657" s="604"/>
      <c r="B657" s="605"/>
      <c r="C657" s="606"/>
      <c r="D657" s="607"/>
      <c r="E657" s="608"/>
      <c r="F657" s="609"/>
      <c r="G657" s="608"/>
      <c r="H657" s="609"/>
      <c r="I657" s="607"/>
      <c r="J657" s="605"/>
      <c r="K657" s="605"/>
      <c r="L657" s="605"/>
      <c r="M657" s="610"/>
      <c r="N657" s="210"/>
      <c r="O657" s="210"/>
      <c r="P657" s="210"/>
      <c r="Q657" s="210"/>
      <c r="R657" s="210"/>
      <c r="S657" s="210"/>
      <c r="T657" s="210"/>
      <c r="U657" s="210"/>
      <c r="V657" s="210"/>
      <c r="W657" s="210"/>
      <c r="X657" s="210"/>
      <c r="Y657" s="210"/>
      <c r="Z657" s="210"/>
    </row>
    <row r="658" ht="12.75" customHeight="1">
      <c r="A658" s="604"/>
      <c r="B658" s="605"/>
      <c r="C658" s="606"/>
      <c r="D658" s="607"/>
      <c r="E658" s="608"/>
      <c r="F658" s="609"/>
      <c r="G658" s="608"/>
      <c r="H658" s="609"/>
      <c r="I658" s="607"/>
      <c r="J658" s="605"/>
      <c r="K658" s="605"/>
      <c r="L658" s="605"/>
      <c r="M658" s="610"/>
      <c r="N658" s="210"/>
      <c r="O658" s="210"/>
      <c r="P658" s="210"/>
      <c r="Q658" s="210"/>
      <c r="R658" s="210"/>
      <c r="S658" s="210"/>
      <c r="T658" s="210"/>
      <c r="U658" s="210"/>
      <c r="V658" s="210"/>
      <c r="W658" s="210"/>
      <c r="X658" s="210"/>
      <c r="Y658" s="210"/>
      <c r="Z658" s="210"/>
    </row>
    <row r="659" ht="12.75" customHeight="1">
      <c r="A659" s="604"/>
      <c r="B659" s="605"/>
      <c r="C659" s="606"/>
      <c r="D659" s="607"/>
      <c r="E659" s="608"/>
      <c r="F659" s="609"/>
      <c r="G659" s="608"/>
      <c r="H659" s="609"/>
      <c r="I659" s="607"/>
      <c r="J659" s="605"/>
      <c r="K659" s="605"/>
      <c r="L659" s="605"/>
      <c r="M659" s="610"/>
      <c r="N659" s="210"/>
      <c r="O659" s="210"/>
      <c r="P659" s="210"/>
      <c r="Q659" s="210"/>
      <c r="R659" s="210"/>
      <c r="S659" s="210"/>
      <c r="T659" s="210"/>
      <c r="U659" s="210"/>
      <c r="V659" s="210"/>
      <c r="W659" s="210"/>
      <c r="X659" s="210"/>
      <c r="Y659" s="210"/>
      <c r="Z659" s="210"/>
    </row>
    <row r="660" ht="12.75" customHeight="1">
      <c r="A660" s="604"/>
      <c r="B660" s="605"/>
      <c r="C660" s="606"/>
      <c r="D660" s="607"/>
      <c r="E660" s="608"/>
      <c r="F660" s="609"/>
      <c r="G660" s="608"/>
      <c r="H660" s="609"/>
      <c r="I660" s="607"/>
      <c r="J660" s="605"/>
      <c r="K660" s="605"/>
      <c r="L660" s="605"/>
      <c r="M660" s="610"/>
      <c r="N660" s="210"/>
      <c r="O660" s="210"/>
      <c r="P660" s="210"/>
      <c r="Q660" s="210"/>
      <c r="R660" s="210"/>
      <c r="S660" s="210"/>
      <c r="T660" s="210"/>
      <c r="U660" s="210"/>
      <c r="V660" s="210"/>
      <c r="W660" s="210"/>
      <c r="X660" s="210"/>
      <c r="Y660" s="210"/>
      <c r="Z660" s="210"/>
    </row>
    <row r="661" ht="12.75" customHeight="1">
      <c r="A661" s="604"/>
      <c r="B661" s="605"/>
      <c r="C661" s="606"/>
      <c r="D661" s="607"/>
      <c r="E661" s="608"/>
      <c r="F661" s="609"/>
      <c r="G661" s="608"/>
      <c r="H661" s="609"/>
      <c r="I661" s="607"/>
      <c r="J661" s="605"/>
      <c r="K661" s="605"/>
      <c r="L661" s="605"/>
      <c r="M661" s="610"/>
      <c r="N661" s="210"/>
      <c r="O661" s="210"/>
      <c r="P661" s="210"/>
      <c r="Q661" s="210"/>
      <c r="R661" s="210"/>
      <c r="S661" s="210"/>
      <c r="T661" s="210"/>
      <c r="U661" s="210"/>
      <c r="V661" s="210"/>
      <c r="W661" s="210"/>
      <c r="X661" s="210"/>
      <c r="Y661" s="210"/>
      <c r="Z661" s="210"/>
    </row>
    <row r="662" ht="12.75" customHeight="1">
      <c r="A662" s="604"/>
      <c r="B662" s="605"/>
      <c r="C662" s="606"/>
      <c r="D662" s="607"/>
      <c r="E662" s="608"/>
      <c r="F662" s="609"/>
      <c r="G662" s="608"/>
      <c r="H662" s="609"/>
      <c r="I662" s="607"/>
      <c r="J662" s="605"/>
      <c r="K662" s="605"/>
      <c r="L662" s="605"/>
      <c r="M662" s="610"/>
      <c r="N662" s="210"/>
      <c r="O662" s="210"/>
      <c r="P662" s="210"/>
      <c r="Q662" s="210"/>
      <c r="R662" s="210"/>
      <c r="S662" s="210"/>
      <c r="T662" s="210"/>
      <c r="U662" s="210"/>
      <c r="V662" s="210"/>
      <c r="W662" s="210"/>
      <c r="X662" s="210"/>
      <c r="Y662" s="210"/>
      <c r="Z662" s="210"/>
    </row>
    <row r="663" ht="12.75" customHeight="1">
      <c r="A663" s="604"/>
      <c r="B663" s="605"/>
      <c r="C663" s="606"/>
      <c r="D663" s="607"/>
      <c r="E663" s="608"/>
      <c r="F663" s="609"/>
      <c r="G663" s="608"/>
      <c r="H663" s="609"/>
      <c r="I663" s="607"/>
      <c r="J663" s="605"/>
      <c r="K663" s="605"/>
      <c r="L663" s="605"/>
      <c r="M663" s="610"/>
      <c r="N663" s="210"/>
      <c r="O663" s="210"/>
      <c r="P663" s="210"/>
      <c r="Q663" s="210"/>
      <c r="R663" s="210"/>
      <c r="S663" s="210"/>
      <c r="T663" s="210"/>
      <c r="U663" s="210"/>
      <c r="V663" s="210"/>
      <c r="W663" s="210"/>
      <c r="X663" s="210"/>
      <c r="Y663" s="210"/>
      <c r="Z663" s="210"/>
    </row>
    <row r="664" ht="12.75" customHeight="1">
      <c r="A664" s="604"/>
      <c r="B664" s="605"/>
      <c r="C664" s="606"/>
      <c r="D664" s="607"/>
      <c r="E664" s="608"/>
      <c r="F664" s="609"/>
      <c r="G664" s="608"/>
      <c r="H664" s="609"/>
      <c r="I664" s="607"/>
      <c r="J664" s="605"/>
      <c r="K664" s="605"/>
      <c r="L664" s="605"/>
      <c r="M664" s="610"/>
      <c r="N664" s="210"/>
      <c r="O664" s="210"/>
      <c r="P664" s="210"/>
      <c r="Q664" s="210"/>
      <c r="R664" s="210"/>
      <c r="S664" s="210"/>
      <c r="T664" s="210"/>
      <c r="U664" s="210"/>
      <c r="V664" s="210"/>
      <c r="W664" s="210"/>
      <c r="X664" s="210"/>
      <c r="Y664" s="210"/>
      <c r="Z664" s="210"/>
    </row>
    <row r="665" ht="12.75" customHeight="1">
      <c r="A665" s="604"/>
      <c r="B665" s="605"/>
      <c r="C665" s="606"/>
      <c r="D665" s="607"/>
      <c r="E665" s="608"/>
      <c r="F665" s="609"/>
      <c r="G665" s="608"/>
      <c r="H665" s="609"/>
      <c r="I665" s="607"/>
      <c r="J665" s="605"/>
      <c r="K665" s="605"/>
      <c r="L665" s="605"/>
      <c r="M665" s="610"/>
      <c r="N665" s="210"/>
      <c r="O665" s="210"/>
      <c r="P665" s="210"/>
      <c r="Q665" s="210"/>
      <c r="R665" s="210"/>
      <c r="S665" s="210"/>
      <c r="T665" s="210"/>
      <c r="U665" s="210"/>
      <c r="V665" s="210"/>
      <c r="W665" s="210"/>
      <c r="X665" s="210"/>
      <c r="Y665" s="210"/>
      <c r="Z665" s="210"/>
    </row>
    <row r="666" ht="12.75" customHeight="1">
      <c r="A666" s="604"/>
      <c r="B666" s="605"/>
      <c r="C666" s="606"/>
      <c r="D666" s="607"/>
      <c r="E666" s="608"/>
      <c r="F666" s="609"/>
      <c r="G666" s="608"/>
      <c r="H666" s="609"/>
      <c r="I666" s="607"/>
      <c r="J666" s="605"/>
      <c r="K666" s="605"/>
      <c r="L666" s="605"/>
      <c r="M666" s="610"/>
      <c r="N666" s="210"/>
      <c r="O666" s="210"/>
      <c r="P666" s="210"/>
      <c r="Q666" s="210"/>
      <c r="R666" s="210"/>
      <c r="S666" s="210"/>
      <c r="T666" s="210"/>
      <c r="U666" s="210"/>
      <c r="V666" s="210"/>
      <c r="W666" s="210"/>
      <c r="X666" s="210"/>
      <c r="Y666" s="210"/>
      <c r="Z666" s="210"/>
    </row>
    <row r="667" ht="12.75" customHeight="1">
      <c r="A667" s="604"/>
      <c r="B667" s="605"/>
      <c r="C667" s="606"/>
      <c r="D667" s="607"/>
      <c r="E667" s="608"/>
      <c r="F667" s="609"/>
      <c r="G667" s="608"/>
      <c r="H667" s="609"/>
      <c r="I667" s="607"/>
      <c r="J667" s="605"/>
      <c r="K667" s="605"/>
      <c r="L667" s="605"/>
      <c r="M667" s="610"/>
      <c r="N667" s="210"/>
      <c r="O667" s="210"/>
      <c r="P667" s="210"/>
      <c r="Q667" s="210"/>
      <c r="R667" s="210"/>
      <c r="S667" s="210"/>
      <c r="T667" s="210"/>
      <c r="U667" s="210"/>
      <c r="V667" s="210"/>
      <c r="W667" s="210"/>
      <c r="X667" s="210"/>
      <c r="Y667" s="210"/>
      <c r="Z667" s="210"/>
    </row>
    <row r="668" ht="12.75" customHeight="1">
      <c r="A668" s="604"/>
      <c r="B668" s="605"/>
      <c r="C668" s="606"/>
      <c r="D668" s="607"/>
      <c r="E668" s="608"/>
      <c r="F668" s="609"/>
      <c r="G668" s="608"/>
      <c r="H668" s="609"/>
      <c r="I668" s="607"/>
      <c r="J668" s="605"/>
      <c r="K668" s="605"/>
      <c r="L668" s="605"/>
      <c r="M668" s="610"/>
      <c r="N668" s="210"/>
      <c r="O668" s="210"/>
      <c r="P668" s="210"/>
      <c r="Q668" s="210"/>
      <c r="R668" s="210"/>
      <c r="S668" s="210"/>
      <c r="T668" s="210"/>
      <c r="U668" s="210"/>
      <c r="V668" s="210"/>
      <c r="W668" s="210"/>
      <c r="X668" s="210"/>
      <c r="Y668" s="210"/>
      <c r="Z668" s="210"/>
    </row>
    <row r="669" ht="12.75" customHeight="1">
      <c r="A669" s="604"/>
      <c r="B669" s="605"/>
      <c r="C669" s="606"/>
      <c r="D669" s="607"/>
      <c r="E669" s="608"/>
      <c r="F669" s="609"/>
      <c r="G669" s="608"/>
      <c r="H669" s="609"/>
      <c r="I669" s="607"/>
      <c r="J669" s="605"/>
      <c r="K669" s="605"/>
      <c r="L669" s="605"/>
      <c r="M669" s="610"/>
      <c r="N669" s="210"/>
      <c r="O669" s="210"/>
      <c r="P669" s="210"/>
      <c r="Q669" s="210"/>
      <c r="R669" s="210"/>
      <c r="S669" s="210"/>
      <c r="T669" s="210"/>
      <c r="U669" s="210"/>
      <c r="V669" s="210"/>
      <c r="W669" s="210"/>
      <c r="X669" s="210"/>
      <c r="Y669" s="210"/>
      <c r="Z669" s="210"/>
    </row>
    <row r="670" ht="12.75" customHeight="1">
      <c r="A670" s="604"/>
      <c r="B670" s="605"/>
      <c r="C670" s="606"/>
      <c r="D670" s="607"/>
      <c r="E670" s="608"/>
      <c r="F670" s="609"/>
      <c r="G670" s="608"/>
      <c r="H670" s="609"/>
      <c r="I670" s="607"/>
      <c r="J670" s="605"/>
      <c r="K670" s="605"/>
      <c r="L670" s="605"/>
      <c r="M670" s="610"/>
      <c r="N670" s="210"/>
      <c r="O670" s="210"/>
      <c r="P670" s="210"/>
      <c r="Q670" s="210"/>
      <c r="R670" s="210"/>
      <c r="S670" s="210"/>
      <c r="T670" s="210"/>
      <c r="U670" s="210"/>
      <c r="V670" s="210"/>
      <c r="W670" s="210"/>
      <c r="X670" s="210"/>
      <c r="Y670" s="210"/>
      <c r="Z670" s="210"/>
    </row>
    <row r="671" ht="12.75" customHeight="1">
      <c r="A671" s="604"/>
      <c r="B671" s="605"/>
      <c r="C671" s="606"/>
      <c r="D671" s="607"/>
      <c r="E671" s="608"/>
      <c r="F671" s="609"/>
      <c r="G671" s="608"/>
      <c r="H671" s="609"/>
      <c r="I671" s="607"/>
      <c r="J671" s="605"/>
      <c r="K671" s="605"/>
      <c r="L671" s="605"/>
      <c r="M671" s="610"/>
      <c r="N671" s="210"/>
      <c r="O671" s="210"/>
      <c r="P671" s="210"/>
      <c r="Q671" s="210"/>
      <c r="R671" s="210"/>
      <c r="S671" s="210"/>
      <c r="T671" s="210"/>
      <c r="U671" s="210"/>
      <c r="V671" s="210"/>
      <c r="W671" s="210"/>
      <c r="X671" s="210"/>
      <c r="Y671" s="210"/>
      <c r="Z671" s="210"/>
    </row>
    <row r="672" ht="12.75" customHeight="1">
      <c r="A672" s="604"/>
      <c r="B672" s="605"/>
      <c r="C672" s="606"/>
      <c r="D672" s="607"/>
      <c r="E672" s="608"/>
      <c r="F672" s="609"/>
      <c r="G672" s="608"/>
      <c r="H672" s="609"/>
      <c r="I672" s="607"/>
      <c r="J672" s="605"/>
      <c r="K672" s="605"/>
      <c r="L672" s="605"/>
      <c r="M672" s="610"/>
      <c r="N672" s="210"/>
      <c r="O672" s="210"/>
      <c r="P672" s="210"/>
      <c r="Q672" s="210"/>
      <c r="R672" s="210"/>
      <c r="S672" s="210"/>
      <c r="T672" s="210"/>
      <c r="U672" s="210"/>
      <c r="V672" s="210"/>
      <c r="W672" s="210"/>
      <c r="X672" s="210"/>
      <c r="Y672" s="210"/>
      <c r="Z672" s="210"/>
    </row>
    <row r="673" ht="12.75" customHeight="1">
      <c r="A673" s="604"/>
      <c r="B673" s="605"/>
      <c r="C673" s="606"/>
      <c r="D673" s="607"/>
      <c r="E673" s="608"/>
      <c r="F673" s="609"/>
      <c r="G673" s="608"/>
      <c r="H673" s="609"/>
      <c r="I673" s="607"/>
      <c r="J673" s="605"/>
      <c r="K673" s="605"/>
      <c r="L673" s="605"/>
      <c r="M673" s="610"/>
      <c r="N673" s="210"/>
      <c r="O673" s="210"/>
      <c r="P673" s="210"/>
      <c r="Q673" s="210"/>
      <c r="R673" s="210"/>
      <c r="S673" s="210"/>
      <c r="T673" s="210"/>
      <c r="U673" s="210"/>
      <c r="V673" s="210"/>
      <c r="W673" s="210"/>
      <c r="X673" s="210"/>
      <c r="Y673" s="210"/>
      <c r="Z673" s="210"/>
    </row>
    <row r="674" ht="12.75" customHeight="1">
      <c r="A674" s="604"/>
      <c r="B674" s="605"/>
      <c r="C674" s="606"/>
      <c r="D674" s="607"/>
      <c r="E674" s="608"/>
      <c r="F674" s="609"/>
      <c r="G674" s="608"/>
      <c r="H674" s="609"/>
      <c r="I674" s="607"/>
      <c r="J674" s="605"/>
      <c r="K674" s="605"/>
      <c r="L674" s="605"/>
      <c r="M674" s="610"/>
      <c r="N674" s="210"/>
      <c r="O674" s="210"/>
      <c r="P674" s="210"/>
      <c r="Q674" s="210"/>
      <c r="R674" s="210"/>
      <c r="S674" s="210"/>
      <c r="T674" s="210"/>
      <c r="U674" s="210"/>
      <c r="V674" s="210"/>
      <c r="W674" s="210"/>
      <c r="X674" s="210"/>
      <c r="Y674" s="210"/>
      <c r="Z674" s="210"/>
    </row>
    <row r="675" ht="12.75" customHeight="1">
      <c r="A675" s="604"/>
      <c r="B675" s="605"/>
      <c r="C675" s="606"/>
      <c r="D675" s="607"/>
      <c r="E675" s="608"/>
      <c r="F675" s="609"/>
      <c r="G675" s="608"/>
      <c r="H675" s="609"/>
      <c r="I675" s="607"/>
      <c r="J675" s="605"/>
      <c r="K675" s="605"/>
      <c r="L675" s="605"/>
      <c r="M675" s="610"/>
      <c r="N675" s="210"/>
      <c r="O675" s="210"/>
      <c r="P675" s="210"/>
      <c r="Q675" s="210"/>
      <c r="R675" s="210"/>
      <c r="S675" s="210"/>
      <c r="T675" s="210"/>
      <c r="U675" s="210"/>
      <c r="V675" s="210"/>
      <c r="W675" s="210"/>
      <c r="X675" s="210"/>
      <c r="Y675" s="210"/>
      <c r="Z675" s="210"/>
    </row>
    <row r="676" ht="12.75" customHeight="1">
      <c r="A676" s="604"/>
      <c r="B676" s="605"/>
      <c r="C676" s="606"/>
      <c r="D676" s="607"/>
      <c r="E676" s="608"/>
      <c r="F676" s="609"/>
      <c r="G676" s="608"/>
      <c r="H676" s="609"/>
      <c r="I676" s="607"/>
      <c r="J676" s="605"/>
      <c r="K676" s="605"/>
      <c r="L676" s="605"/>
      <c r="M676" s="610"/>
      <c r="N676" s="210"/>
      <c r="O676" s="210"/>
      <c r="P676" s="210"/>
      <c r="Q676" s="210"/>
      <c r="R676" s="210"/>
      <c r="S676" s="210"/>
      <c r="T676" s="210"/>
      <c r="U676" s="210"/>
      <c r="V676" s="210"/>
      <c r="W676" s="210"/>
      <c r="X676" s="210"/>
      <c r="Y676" s="210"/>
      <c r="Z676" s="210"/>
    </row>
    <row r="677" ht="12.75" customHeight="1">
      <c r="A677" s="604"/>
      <c r="B677" s="605"/>
      <c r="C677" s="606"/>
      <c r="D677" s="607"/>
      <c r="E677" s="608"/>
      <c r="F677" s="609"/>
      <c r="G677" s="608"/>
      <c r="H677" s="609"/>
      <c r="I677" s="607"/>
      <c r="J677" s="605"/>
      <c r="K677" s="605"/>
      <c r="L677" s="605"/>
      <c r="M677" s="610"/>
      <c r="N677" s="210"/>
      <c r="O677" s="210"/>
      <c r="P677" s="210"/>
      <c r="Q677" s="210"/>
      <c r="R677" s="210"/>
      <c r="S677" s="210"/>
      <c r="T677" s="210"/>
      <c r="U677" s="210"/>
      <c r="V677" s="210"/>
      <c r="W677" s="210"/>
      <c r="X677" s="210"/>
      <c r="Y677" s="210"/>
      <c r="Z677" s="210"/>
    </row>
    <row r="678" ht="12.75" customHeight="1">
      <c r="A678" s="604"/>
      <c r="B678" s="605"/>
      <c r="C678" s="606"/>
      <c r="D678" s="607"/>
      <c r="E678" s="608"/>
      <c r="F678" s="609"/>
      <c r="G678" s="608"/>
      <c r="H678" s="609"/>
      <c r="I678" s="607"/>
      <c r="J678" s="605"/>
      <c r="K678" s="605"/>
      <c r="L678" s="605"/>
      <c r="M678" s="610"/>
      <c r="N678" s="210"/>
      <c r="O678" s="210"/>
      <c r="P678" s="210"/>
      <c r="Q678" s="210"/>
      <c r="R678" s="210"/>
      <c r="S678" s="210"/>
      <c r="T678" s="210"/>
      <c r="U678" s="210"/>
      <c r="V678" s="210"/>
      <c r="W678" s="210"/>
      <c r="X678" s="210"/>
      <c r="Y678" s="210"/>
      <c r="Z678" s="210"/>
    </row>
    <row r="679" ht="12.75" customHeight="1">
      <c r="A679" s="604"/>
      <c r="B679" s="605"/>
      <c r="C679" s="606"/>
      <c r="D679" s="607"/>
      <c r="E679" s="608"/>
      <c r="F679" s="609"/>
      <c r="G679" s="608"/>
      <c r="H679" s="609"/>
      <c r="I679" s="607"/>
      <c r="J679" s="605"/>
      <c r="K679" s="605"/>
      <c r="L679" s="605"/>
      <c r="M679" s="610"/>
      <c r="N679" s="210"/>
      <c r="O679" s="210"/>
      <c r="P679" s="210"/>
      <c r="Q679" s="210"/>
      <c r="R679" s="210"/>
      <c r="S679" s="210"/>
      <c r="T679" s="210"/>
      <c r="U679" s="210"/>
      <c r="V679" s="210"/>
      <c r="W679" s="210"/>
      <c r="X679" s="210"/>
      <c r="Y679" s="210"/>
      <c r="Z679" s="210"/>
    </row>
    <row r="680" ht="12.75" customHeight="1">
      <c r="A680" s="604"/>
      <c r="B680" s="605"/>
      <c r="C680" s="606"/>
      <c r="D680" s="607"/>
      <c r="E680" s="608"/>
      <c r="F680" s="609"/>
      <c r="G680" s="608"/>
      <c r="H680" s="609"/>
      <c r="I680" s="607"/>
      <c r="J680" s="605"/>
      <c r="K680" s="605"/>
      <c r="L680" s="605"/>
      <c r="M680" s="610"/>
      <c r="N680" s="210"/>
      <c r="O680" s="210"/>
      <c r="P680" s="210"/>
      <c r="Q680" s="210"/>
      <c r="R680" s="210"/>
      <c r="S680" s="210"/>
      <c r="T680" s="210"/>
      <c r="U680" s="210"/>
      <c r="V680" s="210"/>
      <c r="W680" s="210"/>
      <c r="X680" s="210"/>
      <c r="Y680" s="210"/>
      <c r="Z680" s="210"/>
    </row>
    <row r="681" ht="12.75" customHeight="1">
      <c r="A681" s="604"/>
      <c r="B681" s="605"/>
      <c r="C681" s="606"/>
      <c r="D681" s="607"/>
      <c r="E681" s="608"/>
      <c r="F681" s="609"/>
      <c r="G681" s="608"/>
      <c r="H681" s="609"/>
      <c r="I681" s="607"/>
      <c r="J681" s="605"/>
      <c r="K681" s="605"/>
      <c r="L681" s="605"/>
      <c r="M681" s="610"/>
      <c r="N681" s="210"/>
      <c r="O681" s="210"/>
      <c r="P681" s="210"/>
      <c r="Q681" s="210"/>
      <c r="R681" s="210"/>
      <c r="S681" s="210"/>
      <c r="T681" s="210"/>
      <c r="U681" s="210"/>
      <c r="V681" s="210"/>
      <c r="W681" s="210"/>
      <c r="X681" s="210"/>
      <c r="Y681" s="210"/>
      <c r="Z681" s="210"/>
    </row>
    <row r="682" ht="12.75" customHeight="1">
      <c r="A682" s="604"/>
      <c r="B682" s="605"/>
      <c r="C682" s="606"/>
      <c r="D682" s="607"/>
      <c r="E682" s="608"/>
      <c r="F682" s="609"/>
      <c r="G682" s="608"/>
      <c r="H682" s="609"/>
      <c r="I682" s="607"/>
      <c r="J682" s="605"/>
      <c r="K682" s="605"/>
      <c r="L682" s="605"/>
      <c r="M682" s="610"/>
      <c r="N682" s="210"/>
      <c r="O682" s="210"/>
      <c r="P682" s="210"/>
      <c r="Q682" s="210"/>
      <c r="R682" s="210"/>
      <c r="S682" s="210"/>
      <c r="T682" s="210"/>
      <c r="U682" s="210"/>
      <c r="V682" s="210"/>
      <c r="W682" s="210"/>
      <c r="X682" s="210"/>
      <c r="Y682" s="210"/>
      <c r="Z682" s="210"/>
    </row>
    <row r="683" ht="12.75" customHeight="1">
      <c r="A683" s="604"/>
      <c r="B683" s="605"/>
      <c r="C683" s="606"/>
      <c r="D683" s="607"/>
      <c r="E683" s="608"/>
      <c r="F683" s="609"/>
      <c r="G683" s="608"/>
      <c r="H683" s="609"/>
      <c r="I683" s="607"/>
      <c r="J683" s="605"/>
      <c r="K683" s="605"/>
      <c r="L683" s="605"/>
      <c r="M683" s="610"/>
      <c r="N683" s="210"/>
      <c r="O683" s="210"/>
      <c r="P683" s="210"/>
      <c r="Q683" s="210"/>
      <c r="R683" s="210"/>
      <c r="S683" s="210"/>
      <c r="T683" s="210"/>
      <c r="U683" s="210"/>
      <c r="V683" s="210"/>
      <c r="W683" s="210"/>
      <c r="X683" s="210"/>
      <c r="Y683" s="210"/>
      <c r="Z683" s="210"/>
    </row>
    <row r="684" ht="12.75" customHeight="1">
      <c r="A684" s="604"/>
      <c r="B684" s="605"/>
      <c r="C684" s="606"/>
      <c r="D684" s="607"/>
      <c r="E684" s="608"/>
      <c r="F684" s="609"/>
      <c r="G684" s="608"/>
      <c r="H684" s="609"/>
      <c r="I684" s="607"/>
      <c r="J684" s="605"/>
      <c r="K684" s="605"/>
      <c r="L684" s="605"/>
      <c r="M684" s="610"/>
      <c r="N684" s="210"/>
      <c r="O684" s="210"/>
      <c r="P684" s="210"/>
      <c r="Q684" s="210"/>
      <c r="R684" s="210"/>
      <c r="S684" s="210"/>
      <c r="T684" s="210"/>
      <c r="U684" s="210"/>
      <c r="V684" s="210"/>
      <c r="W684" s="210"/>
      <c r="X684" s="210"/>
      <c r="Y684" s="210"/>
      <c r="Z684" s="210"/>
    </row>
    <row r="685" ht="12.75" customHeight="1">
      <c r="A685" s="604"/>
      <c r="B685" s="605"/>
      <c r="C685" s="606"/>
      <c r="D685" s="607"/>
      <c r="E685" s="608"/>
      <c r="F685" s="609"/>
      <c r="G685" s="608"/>
      <c r="H685" s="609"/>
      <c r="I685" s="607"/>
      <c r="J685" s="605"/>
      <c r="K685" s="605"/>
      <c r="L685" s="605"/>
      <c r="M685" s="610"/>
      <c r="N685" s="210"/>
      <c r="O685" s="210"/>
      <c r="P685" s="210"/>
      <c r="Q685" s="210"/>
      <c r="R685" s="210"/>
      <c r="S685" s="210"/>
      <c r="T685" s="210"/>
      <c r="U685" s="210"/>
      <c r="V685" s="210"/>
      <c r="W685" s="210"/>
      <c r="X685" s="210"/>
      <c r="Y685" s="210"/>
      <c r="Z685" s="210"/>
    </row>
    <row r="686" ht="12.75" customHeight="1">
      <c r="A686" s="604"/>
      <c r="B686" s="605"/>
      <c r="C686" s="606"/>
      <c r="D686" s="607"/>
      <c r="E686" s="608"/>
      <c r="F686" s="609"/>
      <c r="G686" s="608"/>
      <c r="H686" s="609"/>
      <c r="I686" s="607"/>
      <c r="J686" s="605"/>
      <c r="K686" s="605"/>
      <c r="L686" s="605"/>
      <c r="M686" s="610"/>
      <c r="N686" s="210"/>
      <c r="O686" s="210"/>
      <c r="P686" s="210"/>
      <c r="Q686" s="210"/>
      <c r="R686" s="210"/>
      <c r="S686" s="210"/>
      <c r="T686" s="210"/>
      <c r="U686" s="210"/>
      <c r="V686" s="210"/>
      <c r="W686" s="210"/>
      <c r="X686" s="210"/>
      <c r="Y686" s="210"/>
      <c r="Z686" s="210"/>
    </row>
    <row r="687" ht="12.75" customHeight="1">
      <c r="A687" s="604"/>
      <c r="B687" s="605"/>
      <c r="C687" s="606"/>
      <c r="D687" s="607"/>
      <c r="E687" s="608"/>
      <c r="F687" s="609"/>
      <c r="G687" s="608"/>
      <c r="H687" s="609"/>
      <c r="I687" s="607"/>
      <c r="J687" s="605"/>
      <c r="K687" s="605"/>
      <c r="L687" s="605"/>
      <c r="M687" s="610"/>
      <c r="N687" s="210"/>
      <c r="O687" s="210"/>
      <c r="P687" s="210"/>
      <c r="Q687" s="210"/>
      <c r="R687" s="210"/>
      <c r="S687" s="210"/>
      <c r="T687" s="210"/>
      <c r="U687" s="210"/>
      <c r="V687" s="210"/>
      <c r="W687" s="210"/>
      <c r="X687" s="210"/>
      <c r="Y687" s="210"/>
      <c r="Z687" s="210"/>
    </row>
    <row r="688" ht="12.75" customHeight="1">
      <c r="A688" s="604"/>
      <c r="B688" s="605"/>
      <c r="C688" s="606"/>
      <c r="D688" s="607"/>
      <c r="E688" s="608"/>
      <c r="F688" s="609"/>
      <c r="G688" s="608"/>
      <c r="H688" s="609"/>
      <c r="I688" s="607"/>
      <c r="J688" s="605"/>
      <c r="K688" s="605"/>
      <c r="L688" s="605"/>
      <c r="M688" s="610"/>
      <c r="N688" s="210"/>
      <c r="O688" s="210"/>
      <c r="P688" s="210"/>
      <c r="Q688" s="210"/>
      <c r="R688" s="210"/>
      <c r="S688" s="210"/>
      <c r="T688" s="210"/>
      <c r="U688" s="210"/>
      <c r="V688" s="210"/>
      <c r="W688" s="210"/>
      <c r="X688" s="210"/>
      <c r="Y688" s="210"/>
      <c r="Z688" s="210"/>
    </row>
    <row r="689" ht="12.75" customHeight="1">
      <c r="A689" s="604"/>
      <c r="B689" s="605"/>
      <c r="C689" s="606"/>
      <c r="D689" s="607"/>
      <c r="E689" s="608"/>
      <c r="F689" s="609"/>
      <c r="G689" s="608"/>
      <c r="H689" s="609"/>
      <c r="I689" s="607"/>
      <c r="J689" s="605"/>
      <c r="K689" s="605"/>
      <c r="L689" s="605"/>
      <c r="M689" s="610"/>
      <c r="N689" s="210"/>
      <c r="O689" s="210"/>
      <c r="P689" s="210"/>
      <c r="Q689" s="210"/>
      <c r="R689" s="210"/>
      <c r="S689" s="210"/>
      <c r="T689" s="210"/>
      <c r="U689" s="210"/>
      <c r="V689" s="210"/>
      <c r="W689" s="210"/>
      <c r="X689" s="210"/>
      <c r="Y689" s="210"/>
      <c r="Z689" s="210"/>
    </row>
    <row r="690" ht="12.75" customHeight="1">
      <c r="A690" s="604"/>
      <c r="B690" s="605"/>
      <c r="C690" s="606"/>
      <c r="D690" s="607"/>
      <c r="E690" s="608"/>
      <c r="F690" s="609"/>
      <c r="G690" s="608"/>
      <c r="H690" s="609"/>
      <c r="I690" s="607"/>
      <c r="J690" s="605"/>
      <c r="K690" s="605"/>
      <c r="L690" s="605"/>
      <c r="M690" s="610"/>
      <c r="N690" s="210"/>
      <c r="O690" s="210"/>
      <c r="P690" s="210"/>
      <c r="Q690" s="210"/>
      <c r="R690" s="210"/>
      <c r="S690" s="210"/>
      <c r="T690" s="210"/>
      <c r="U690" s="210"/>
      <c r="V690" s="210"/>
      <c r="W690" s="210"/>
      <c r="X690" s="210"/>
      <c r="Y690" s="210"/>
      <c r="Z690" s="210"/>
    </row>
    <row r="691" ht="12.75" customHeight="1">
      <c r="A691" s="604"/>
      <c r="B691" s="605"/>
      <c r="C691" s="606"/>
      <c r="D691" s="607"/>
      <c r="E691" s="608"/>
      <c r="F691" s="609"/>
      <c r="G691" s="608"/>
      <c r="H691" s="609"/>
      <c r="I691" s="607"/>
      <c r="J691" s="605"/>
      <c r="K691" s="605"/>
      <c r="L691" s="605"/>
      <c r="M691" s="610"/>
      <c r="N691" s="210"/>
      <c r="O691" s="210"/>
      <c r="P691" s="210"/>
      <c r="Q691" s="210"/>
      <c r="R691" s="210"/>
      <c r="S691" s="210"/>
      <c r="T691" s="210"/>
      <c r="U691" s="210"/>
      <c r="V691" s="210"/>
      <c r="W691" s="210"/>
      <c r="X691" s="210"/>
      <c r="Y691" s="210"/>
      <c r="Z691" s="210"/>
    </row>
    <row r="692" ht="12.75" customHeight="1">
      <c r="A692" s="604"/>
      <c r="B692" s="605"/>
      <c r="C692" s="606"/>
      <c r="D692" s="607"/>
      <c r="E692" s="608"/>
      <c r="F692" s="609"/>
      <c r="G692" s="608"/>
      <c r="H692" s="609"/>
      <c r="I692" s="607"/>
      <c r="J692" s="605"/>
      <c r="K692" s="605"/>
      <c r="L692" s="605"/>
      <c r="M692" s="610"/>
      <c r="N692" s="210"/>
      <c r="O692" s="210"/>
      <c r="P692" s="210"/>
      <c r="Q692" s="210"/>
      <c r="R692" s="210"/>
      <c r="S692" s="210"/>
      <c r="T692" s="210"/>
      <c r="U692" s="210"/>
      <c r="V692" s="210"/>
      <c r="W692" s="210"/>
      <c r="X692" s="210"/>
      <c r="Y692" s="210"/>
      <c r="Z692" s="210"/>
    </row>
    <row r="693" ht="12.75" customHeight="1">
      <c r="A693" s="604"/>
      <c r="B693" s="605"/>
      <c r="C693" s="606"/>
      <c r="D693" s="607"/>
      <c r="E693" s="608"/>
      <c r="F693" s="609"/>
      <c r="G693" s="608"/>
      <c r="H693" s="609"/>
      <c r="I693" s="607"/>
      <c r="J693" s="605"/>
      <c r="K693" s="605"/>
      <c r="L693" s="605"/>
      <c r="M693" s="610"/>
      <c r="N693" s="210"/>
      <c r="O693" s="210"/>
      <c r="P693" s="210"/>
      <c r="Q693" s="210"/>
      <c r="R693" s="210"/>
      <c r="S693" s="210"/>
      <c r="T693" s="210"/>
      <c r="U693" s="210"/>
      <c r="V693" s="210"/>
      <c r="W693" s="210"/>
      <c r="X693" s="210"/>
      <c r="Y693" s="210"/>
      <c r="Z693" s="210"/>
    </row>
    <row r="694" ht="12.75" customHeight="1">
      <c r="A694" s="604"/>
      <c r="B694" s="605"/>
      <c r="C694" s="606"/>
      <c r="D694" s="607"/>
      <c r="E694" s="608"/>
      <c r="F694" s="609"/>
      <c r="G694" s="608"/>
      <c r="H694" s="609"/>
      <c r="I694" s="607"/>
      <c r="J694" s="605"/>
      <c r="K694" s="605"/>
      <c r="L694" s="605"/>
      <c r="M694" s="610"/>
      <c r="N694" s="210"/>
      <c r="O694" s="210"/>
      <c r="P694" s="210"/>
      <c r="Q694" s="210"/>
      <c r="R694" s="210"/>
      <c r="S694" s="210"/>
      <c r="T694" s="210"/>
      <c r="U694" s="210"/>
      <c r="V694" s="210"/>
      <c r="W694" s="210"/>
      <c r="X694" s="210"/>
      <c r="Y694" s="210"/>
      <c r="Z694" s="210"/>
    </row>
    <row r="695" ht="12.75" customHeight="1">
      <c r="A695" s="604"/>
      <c r="B695" s="605"/>
      <c r="C695" s="606"/>
      <c r="D695" s="607"/>
      <c r="E695" s="608"/>
      <c r="F695" s="609"/>
      <c r="G695" s="608"/>
      <c r="H695" s="609"/>
      <c r="I695" s="607"/>
      <c r="J695" s="605"/>
      <c r="K695" s="605"/>
      <c r="L695" s="605"/>
      <c r="M695" s="610"/>
      <c r="N695" s="210"/>
      <c r="O695" s="210"/>
      <c r="P695" s="210"/>
      <c r="Q695" s="210"/>
      <c r="R695" s="210"/>
      <c r="S695" s="210"/>
      <c r="T695" s="210"/>
      <c r="U695" s="210"/>
      <c r="V695" s="210"/>
      <c r="W695" s="210"/>
      <c r="X695" s="210"/>
      <c r="Y695" s="210"/>
      <c r="Z695" s="210"/>
    </row>
    <row r="696" ht="12.75" customHeight="1">
      <c r="A696" s="604"/>
      <c r="B696" s="605"/>
      <c r="C696" s="606"/>
      <c r="D696" s="607"/>
      <c r="E696" s="608"/>
      <c r="F696" s="609"/>
      <c r="G696" s="608"/>
      <c r="H696" s="609"/>
      <c r="I696" s="607"/>
      <c r="J696" s="605"/>
      <c r="K696" s="605"/>
      <c r="L696" s="605"/>
      <c r="M696" s="610"/>
      <c r="N696" s="210"/>
      <c r="O696" s="210"/>
      <c r="P696" s="210"/>
      <c r="Q696" s="210"/>
      <c r="R696" s="210"/>
      <c r="S696" s="210"/>
      <c r="T696" s="210"/>
      <c r="U696" s="210"/>
      <c r="V696" s="210"/>
      <c r="W696" s="210"/>
      <c r="X696" s="210"/>
      <c r="Y696" s="210"/>
      <c r="Z696" s="210"/>
    </row>
    <row r="697" ht="12.75" customHeight="1">
      <c r="A697" s="604"/>
      <c r="B697" s="605"/>
      <c r="C697" s="606"/>
      <c r="D697" s="607"/>
      <c r="E697" s="608"/>
      <c r="F697" s="609"/>
      <c r="G697" s="608"/>
      <c r="H697" s="609"/>
      <c r="I697" s="607"/>
      <c r="J697" s="605"/>
      <c r="K697" s="605"/>
      <c r="L697" s="605"/>
      <c r="M697" s="610"/>
      <c r="N697" s="210"/>
      <c r="O697" s="210"/>
      <c r="P697" s="210"/>
      <c r="Q697" s="210"/>
      <c r="R697" s="210"/>
      <c r="S697" s="210"/>
      <c r="T697" s="210"/>
      <c r="U697" s="210"/>
      <c r="V697" s="210"/>
      <c r="W697" s="210"/>
      <c r="X697" s="210"/>
      <c r="Y697" s="210"/>
      <c r="Z697" s="210"/>
    </row>
    <row r="698" ht="12.75" customHeight="1">
      <c r="A698" s="604"/>
      <c r="B698" s="605"/>
      <c r="C698" s="606"/>
      <c r="D698" s="607"/>
      <c r="E698" s="608"/>
      <c r="F698" s="609"/>
      <c r="G698" s="608"/>
      <c r="H698" s="609"/>
      <c r="I698" s="607"/>
      <c r="J698" s="605"/>
      <c r="K698" s="605"/>
      <c r="L698" s="605"/>
      <c r="M698" s="610"/>
      <c r="N698" s="210"/>
      <c r="O698" s="210"/>
      <c r="P698" s="210"/>
      <c r="Q698" s="210"/>
      <c r="R698" s="210"/>
      <c r="S698" s="210"/>
      <c r="T698" s="210"/>
      <c r="U698" s="210"/>
      <c r="V698" s="210"/>
      <c r="W698" s="210"/>
      <c r="X698" s="210"/>
      <c r="Y698" s="210"/>
      <c r="Z698" s="210"/>
    </row>
    <row r="699" ht="12.75" customHeight="1">
      <c r="A699" s="604"/>
      <c r="B699" s="605"/>
      <c r="C699" s="606"/>
      <c r="D699" s="607"/>
      <c r="E699" s="608"/>
      <c r="F699" s="609"/>
      <c r="G699" s="608"/>
      <c r="H699" s="609"/>
      <c r="I699" s="607"/>
      <c r="J699" s="605"/>
      <c r="K699" s="605"/>
      <c r="L699" s="605"/>
      <c r="M699" s="610"/>
      <c r="N699" s="210"/>
      <c r="O699" s="210"/>
      <c r="P699" s="210"/>
      <c r="Q699" s="210"/>
      <c r="R699" s="210"/>
      <c r="S699" s="210"/>
      <c r="T699" s="210"/>
      <c r="U699" s="210"/>
      <c r="V699" s="210"/>
      <c r="W699" s="210"/>
      <c r="X699" s="210"/>
      <c r="Y699" s="210"/>
      <c r="Z699" s="210"/>
    </row>
    <row r="700" ht="12.75" customHeight="1">
      <c r="A700" s="604"/>
      <c r="B700" s="605"/>
      <c r="C700" s="606"/>
      <c r="D700" s="607"/>
      <c r="E700" s="608"/>
      <c r="F700" s="609"/>
      <c r="G700" s="608"/>
      <c r="H700" s="609"/>
      <c r="I700" s="607"/>
      <c r="J700" s="605"/>
      <c r="K700" s="605"/>
      <c r="L700" s="605"/>
      <c r="M700" s="610"/>
      <c r="N700" s="210"/>
      <c r="O700" s="210"/>
      <c r="P700" s="210"/>
      <c r="Q700" s="210"/>
      <c r="R700" s="210"/>
      <c r="S700" s="210"/>
      <c r="T700" s="210"/>
      <c r="U700" s="210"/>
      <c r="V700" s="210"/>
      <c r="W700" s="210"/>
      <c r="X700" s="210"/>
      <c r="Y700" s="210"/>
      <c r="Z700" s="210"/>
    </row>
    <row r="701" ht="12.75" customHeight="1">
      <c r="A701" s="604"/>
      <c r="B701" s="605"/>
      <c r="C701" s="606"/>
      <c r="D701" s="607"/>
      <c r="E701" s="608"/>
      <c r="F701" s="609"/>
      <c r="G701" s="608"/>
      <c r="H701" s="609"/>
      <c r="I701" s="607"/>
      <c r="J701" s="605"/>
      <c r="K701" s="605"/>
      <c r="L701" s="605"/>
      <c r="M701" s="610"/>
      <c r="N701" s="210"/>
      <c r="O701" s="210"/>
      <c r="P701" s="210"/>
      <c r="Q701" s="210"/>
      <c r="R701" s="210"/>
      <c r="S701" s="210"/>
      <c r="T701" s="210"/>
      <c r="U701" s="210"/>
      <c r="V701" s="210"/>
      <c r="W701" s="210"/>
      <c r="X701" s="210"/>
      <c r="Y701" s="210"/>
      <c r="Z701" s="210"/>
    </row>
    <row r="702" ht="12.75" customHeight="1">
      <c r="A702" s="604"/>
      <c r="B702" s="605"/>
      <c r="C702" s="606"/>
      <c r="D702" s="607"/>
      <c r="E702" s="608"/>
      <c r="F702" s="609"/>
      <c r="G702" s="608"/>
      <c r="H702" s="609"/>
      <c r="I702" s="607"/>
      <c r="J702" s="605"/>
      <c r="K702" s="605"/>
      <c r="L702" s="605"/>
      <c r="M702" s="610"/>
      <c r="N702" s="210"/>
      <c r="O702" s="210"/>
      <c r="P702" s="210"/>
      <c r="Q702" s="210"/>
      <c r="R702" s="210"/>
      <c r="S702" s="210"/>
      <c r="T702" s="210"/>
      <c r="U702" s="210"/>
      <c r="V702" s="210"/>
      <c r="W702" s="210"/>
      <c r="X702" s="210"/>
      <c r="Y702" s="210"/>
      <c r="Z702" s="210"/>
    </row>
    <row r="703" ht="12.75" customHeight="1">
      <c r="A703" s="604"/>
      <c r="B703" s="605"/>
      <c r="C703" s="606"/>
      <c r="D703" s="607"/>
      <c r="E703" s="608"/>
      <c r="F703" s="609"/>
      <c r="G703" s="608"/>
      <c r="H703" s="609"/>
      <c r="I703" s="607"/>
      <c r="J703" s="605"/>
      <c r="K703" s="605"/>
      <c r="L703" s="605"/>
      <c r="M703" s="610"/>
      <c r="N703" s="210"/>
      <c r="O703" s="210"/>
      <c r="P703" s="210"/>
      <c r="Q703" s="210"/>
      <c r="R703" s="210"/>
      <c r="S703" s="210"/>
      <c r="T703" s="210"/>
      <c r="U703" s="210"/>
      <c r="V703" s="210"/>
      <c r="W703" s="210"/>
      <c r="X703" s="210"/>
      <c r="Y703" s="210"/>
      <c r="Z703" s="210"/>
    </row>
    <row r="704" ht="12.75" customHeight="1">
      <c r="A704" s="604"/>
      <c r="B704" s="605"/>
      <c r="C704" s="606"/>
      <c r="D704" s="607"/>
      <c r="E704" s="608"/>
      <c r="F704" s="609"/>
      <c r="G704" s="608"/>
      <c r="H704" s="609"/>
      <c r="I704" s="607"/>
      <c r="J704" s="605"/>
      <c r="K704" s="605"/>
      <c r="L704" s="605"/>
      <c r="M704" s="610"/>
      <c r="N704" s="210"/>
      <c r="O704" s="210"/>
      <c r="P704" s="210"/>
      <c r="Q704" s="210"/>
      <c r="R704" s="210"/>
      <c r="S704" s="210"/>
      <c r="T704" s="210"/>
      <c r="U704" s="210"/>
      <c r="V704" s="210"/>
      <c r="W704" s="210"/>
      <c r="X704" s="210"/>
      <c r="Y704" s="210"/>
      <c r="Z704" s="210"/>
    </row>
    <row r="705" ht="12.75" customHeight="1">
      <c r="A705" s="604"/>
      <c r="B705" s="605"/>
      <c r="C705" s="606"/>
      <c r="D705" s="607"/>
      <c r="E705" s="608"/>
      <c r="F705" s="609"/>
      <c r="G705" s="608"/>
      <c r="H705" s="609"/>
      <c r="I705" s="607"/>
      <c r="J705" s="605"/>
      <c r="K705" s="605"/>
      <c r="L705" s="605"/>
      <c r="M705" s="610"/>
      <c r="N705" s="210"/>
      <c r="O705" s="210"/>
      <c r="P705" s="210"/>
      <c r="Q705" s="210"/>
      <c r="R705" s="210"/>
      <c r="S705" s="210"/>
      <c r="T705" s="210"/>
      <c r="U705" s="210"/>
      <c r="V705" s="210"/>
      <c r="W705" s="210"/>
      <c r="X705" s="210"/>
      <c r="Y705" s="210"/>
      <c r="Z705" s="210"/>
    </row>
    <row r="706" ht="12.75" customHeight="1">
      <c r="A706" s="604"/>
      <c r="B706" s="605"/>
      <c r="C706" s="606"/>
      <c r="D706" s="607"/>
      <c r="E706" s="608"/>
      <c r="F706" s="609"/>
      <c r="G706" s="608"/>
      <c r="H706" s="609"/>
      <c r="I706" s="607"/>
      <c r="J706" s="605"/>
      <c r="K706" s="605"/>
      <c r="L706" s="605"/>
      <c r="M706" s="610"/>
      <c r="N706" s="210"/>
      <c r="O706" s="210"/>
      <c r="P706" s="210"/>
      <c r="Q706" s="210"/>
      <c r="R706" s="210"/>
      <c r="S706" s="210"/>
      <c r="T706" s="210"/>
      <c r="U706" s="210"/>
      <c r="V706" s="210"/>
      <c r="W706" s="210"/>
      <c r="X706" s="210"/>
      <c r="Y706" s="210"/>
      <c r="Z706" s="210"/>
    </row>
    <row r="707" ht="12.75" customHeight="1">
      <c r="A707" s="604"/>
      <c r="B707" s="605"/>
      <c r="C707" s="606"/>
      <c r="D707" s="607"/>
      <c r="E707" s="608"/>
      <c r="F707" s="609"/>
      <c r="G707" s="608"/>
      <c r="H707" s="609"/>
      <c r="I707" s="607"/>
      <c r="J707" s="605"/>
      <c r="K707" s="605"/>
      <c r="L707" s="605"/>
      <c r="M707" s="610"/>
      <c r="N707" s="210"/>
      <c r="O707" s="210"/>
      <c r="P707" s="210"/>
      <c r="Q707" s="210"/>
      <c r="R707" s="210"/>
      <c r="S707" s="210"/>
      <c r="T707" s="210"/>
      <c r="U707" s="210"/>
      <c r="V707" s="210"/>
      <c r="W707" s="210"/>
      <c r="X707" s="210"/>
      <c r="Y707" s="210"/>
      <c r="Z707" s="210"/>
    </row>
    <row r="708" ht="12.75" customHeight="1">
      <c r="A708" s="604"/>
      <c r="B708" s="605"/>
      <c r="C708" s="606"/>
      <c r="D708" s="607"/>
      <c r="E708" s="608"/>
      <c r="F708" s="609"/>
      <c r="G708" s="608"/>
      <c r="H708" s="609"/>
      <c r="I708" s="607"/>
      <c r="J708" s="605"/>
      <c r="K708" s="605"/>
      <c r="L708" s="605"/>
      <c r="M708" s="610"/>
      <c r="N708" s="210"/>
      <c r="O708" s="210"/>
      <c r="P708" s="210"/>
      <c r="Q708" s="210"/>
      <c r="R708" s="210"/>
      <c r="S708" s="210"/>
      <c r="T708" s="210"/>
      <c r="U708" s="210"/>
      <c r="V708" s="210"/>
      <c r="W708" s="210"/>
      <c r="X708" s="210"/>
      <c r="Y708" s="210"/>
      <c r="Z708" s="210"/>
    </row>
    <row r="709" ht="12.75" customHeight="1">
      <c r="A709" s="604"/>
      <c r="B709" s="605"/>
      <c r="C709" s="606"/>
      <c r="D709" s="607"/>
      <c r="E709" s="608"/>
      <c r="F709" s="609"/>
      <c r="G709" s="608"/>
      <c r="H709" s="609"/>
      <c r="I709" s="607"/>
      <c r="J709" s="605"/>
      <c r="K709" s="605"/>
      <c r="L709" s="605"/>
      <c r="M709" s="610"/>
      <c r="N709" s="210"/>
      <c r="O709" s="210"/>
      <c r="P709" s="210"/>
      <c r="Q709" s="210"/>
      <c r="R709" s="210"/>
      <c r="S709" s="210"/>
      <c r="T709" s="210"/>
      <c r="U709" s="210"/>
      <c r="V709" s="210"/>
      <c r="W709" s="210"/>
      <c r="X709" s="210"/>
      <c r="Y709" s="210"/>
      <c r="Z709" s="210"/>
    </row>
    <row r="710" ht="12.75" customHeight="1">
      <c r="A710" s="604"/>
      <c r="B710" s="605"/>
      <c r="C710" s="606"/>
      <c r="D710" s="607"/>
      <c r="E710" s="608"/>
      <c r="F710" s="609"/>
      <c r="G710" s="608"/>
      <c r="H710" s="609"/>
      <c r="I710" s="607"/>
      <c r="J710" s="605"/>
      <c r="K710" s="605"/>
      <c r="L710" s="605"/>
      <c r="M710" s="610"/>
      <c r="N710" s="210"/>
      <c r="O710" s="210"/>
      <c r="P710" s="210"/>
      <c r="Q710" s="210"/>
      <c r="R710" s="210"/>
      <c r="S710" s="210"/>
      <c r="T710" s="210"/>
      <c r="U710" s="210"/>
      <c r="V710" s="210"/>
      <c r="W710" s="210"/>
      <c r="X710" s="210"/>
      <c r="Y710" s="210"/>
      <c r="Z710" s="210"/>
    </row>
    <row r="711" ht="12.75" customHeight="1">
      <c r="A711" s="604"/>
      <c r="B711" s="605"/>
      <c r="C711" s="606"/>
      <c r="D711" s="607"/>
      <c r="E711" s="608"/>
      <c r="F711" s="609"/>
      <c r="G711" s="608"/>
      <c r="H711" s="609"/>
      <c r="I711" s="607"/>
      <c r="J711" s="605"/>
      <c r="K711" s="605"/>
      <c r="L711" s="605"/>
      <c r="M711" s="610"/>
      <c r="N711" s="210"/>
      <c r="O711" s="210"/>
      <c r="P711" s="210"/>
      <c r="Q711" s="210"/>
      <c r="R711" s="210"/>
      <c r="S711" s="210"/>
      <c r="T711" s="210"/>
      <c r="U711" s="210"/>
      <c r="V711" s="210"/>
      <c r="W711" s="210"/>
      <c r="X711" s="210"/>
      <c r="Y711" s="210"/>
      <c r="Z711" s="210"/>
    </row>
    <row r="712" ht="12.75" customHeight="1">
      <c r="A712" s="604"/>
      <c r="B712" s="605"/>
      <c r="C712" s="606"/>
      <c r="D712" s="607"/>
      <c r="E712" s="608"/>
      <c r="F712" s="609"/>
      <c r="G712" s="608"/>
      <c r="H712" s="609"/>
      <c r="I712" s="607"/>
      <c r="J712" s="605"/>
      <c r="K712" s="605"/>
      <c r="L712" s="605"/>
      <c r="M712" s="610"/>
      <c r="N712" s="210"/>
      <c r="O712" s="210"/>
      <c r="P712" s="210"/>
      <c r="Q712" s="210"/>
      <c r="R712" s="210"/>
      <c r="S712" s="210"/>
      <c r="T712" s="210"/>
      <c r="U712" s="210"/>
      <c r="V712" s="210"/>
      <c r="W712" s="210"/>
      <c r="X712" s="210"/>
      <c r="Y712" s="210"/>
      <c r="Z712" s="210"/>
    </row>
    <row r="713" ht="12.75" customHeight="1">
      <c r="A713" s="604"/>
      <c r="B713" s="605"/>
      <c r="C713" s="606"/>
      <c r="D713" s="607"/>
      <c r="E713" s="608"/>
      <c r="F713" s="609"/>
      <c r="G713" s="608"/>
      <c r="H713" s="609"/>
      <c r="I713" s="607"/>
      <c r="J713" s="605"/>
      <c r="K713" s="605"/>
      <c r="L713" s="605"/>
      <c r="M713" s="610"/>
      <c r="N713" s="210"/>
      <c r="O713" s="210"/>
      <c r="P713" s="210"/>
      <c r="Q713" s="210"/>
      <c r="R713" s="210"/>
      <c r="S713" s="210"/>
      <c r="T713" s="210"/>
      <c r="U713" s="210"/>
      <c r="V713" s="210"/>
      <c r="W713" s="210"/>
      <c r="X713" s="210"/>
      <c r="Y713" s="210"/>
      <c r="Z713" s="210"/>
    </row>
    <row r="714" ht="12.75" customHeight="1">
      <c r="A714" s="604"/>
      <c r="B714" s="605"/>
      <c r="C714" s="606"/>
      <c r="D714" s="607"/>
      <c r="E714" s="608"/>
      <c r="F714" s="609"/>
      <c r="G714" s="608"/>
      <c r="H714" s="609"/>
      <c r="I714" s="607"/>
      <c r="J714" s="605"/>
      <c r="K714" s="605"/>
      <c r="L714" s="605"/>
      <c r="M714" s="610"/>
      <c r="N714" s="210"/>
      <c r="O714" s="210"/>
      <c r="P714" s="210"/>
      <c r="Q714" s="210"/>
      <c r="R714" s="210"/>
      <c r="S714" s="210"/>
      <c r="T714" s="210"/>
      <c r="U714" s="210"/>
      <c r="V714" s="210"/>
      <c r="W714" s="210"/>
      <c r="X714" s="210"/>
      <c r="Y714" s="210"/>
      <c r="Z714" s="210"/>
    </row>
    <row r="715" ht="12.75" customHeight="1">
      <c r="A715" s="604"/>
      <c r="B715" s="605"/>
      <c r="C715" s="606"/>
      <c r="D715" s="607"/>
      <c r="E715" s="608"/>
      <c r="F715" s="609"/>
      <c r="G715" s="608"/>
      <c r="H715" s="609"/>
      <c r="I715" s="607"/>
      <c r="J715" s="605"/>
      <c r="K715" s="605"/>
      <c r="L715" s="605"/>
      <c r="M715" s="610"/>
      <c r="N715" s="210"/>
      <c r="O715" s="210"/>
      <c r="P715" s="210"/>
      <c r="Q715" s="210"/>
      <c r="R715" s="210"/>
      <c r="S715" s="210"/>
      <c r="T715" s="210"/>
      <c r="U715" s="210"/>
      <c r="V715" s="210"/>
      <c r="W715" s="210"/>
      <c r="X715" s="210"/>
      <c r="Y715" s="210"/>
      <c r="Z715" s="210"/>
    </row>
    <row r="716" ht="12.75" customHeight="1">
      <c r="A716" s="604"/>
      <c r="B716" s="605"/>
      <c r="C716" s="606"/>
      <c r="D716" s="607"/>
      <c r="E716" s="608"/>
      <c r="F716" s="609"/>
      <c r="G716" s="608"/>
      <c r="H716" s="609"/>
      <c r="I716" s="607"/>
      <c r="J716" s="605"/>
      <c r="K716" s="605"/>
      <c r="L716" s="605"/>
      <c r="M716" s="610"/>
      <c r="N716" s="210"/>
      <c r="O716" s="210"/>
      <c r="P716" s="210"/>
      <c r="Q716" s="210"/>
      <c r="R716" s="210"/>
      <c r="S716" s="210"/>
      <c r="T716" s="210"/>
      <c r="U716" s="210"/>
      <c r="V716" s="210"/>
      <c r="W716" s="210"/>
      <c r="X716" s="210"/>
      <c r="Y716" s="210"/>
      <c r="Z716" s="210"/>
    </row>
    <row r="717" ht="12.75" customHeight="1">
      <c r="A717" s="604"/>
      <c r="B717" s="605"/>
      <c r="C717" s="606"/>
      <c r="D717" s="607"/>
      <c r="E717" s="608"/>
      <c r="F717" s="609"/>
      <c r="G717" s="608"/>
      <c r="H717" s="609"/>
      <c r="I717" s="607"/>
      <c r="J717" s="605"/>
      <c r="K717" s="605"/>
      <c r="L717" s="605"/>
      <c r="M717" s="610"/>
      <c r="N717" s="210"/>
      <c r="O717" s="210"/>
      <c r="P717" s="210"/>
      <c r="Q717" s="210"/>
      <c r="R717" s="210"/>
      <c r="S717" s="210"/>
      <c r="T717" s="210"/>
      <c r="U717" s="210"/>
      <c r="V717" s="210"/>
      <c r="W717" s="210"/>
      <c r="X717" s="210"/>
      <c r="Y717" s="210"/>
      <c r="Z717" s="210"/>
    </row>
    <row r="718" ht="12.75" customHeight="1">
      <c r="A718" s="604"/>
      <c r="B718" s="605"/>
      <c r="C718" s="606"/>
      <c r="D718" s="607"/>
      <c r="E718" s="608"/>
      <c r="F718" s="609"/>
      <c r="G718" s="608"/>
      <c r="H718" s="609"/>
      <c r="I718" s="607"/>
      <c r="J718" s="605"/>
      <c r="K718" s="605"/>
      <c r="L718" s="605"/>
      <c r="M718" s="610"/>
      <c r="N718" s="210"/>
      <c r="O718" s="210"/>
      <c r="P718" s="210"/>
      <c r="Q718" s="210"/>
      <c r="R718" s="210"/>
      <c r="S718" s="210"/>
      <c r="T718" s="210"/>
      <c r="U718" s="210"/>
      <c r="V718" s="210"/>
      <c r="W718" s="210"/>
      <c r="X718" s="210"/>
      <c r="Y718" s="210"/>
      <c r="Z718" s="210"/>
    </row>
    <row r="719" ht="12.75" customHeight="1">
      <c r="A719" s="604"/>
      <c r="B719" s="605"/>
      <c r="C719" s="606"/>
      <c r="D719" s="607"/>
      <c r="E719" s="608"/>
      <c r="F719" s="609"/>
      <c r="G719" s="608"/>
      <c r="H719" s="609"/>
      <c r="I719" s="607"/>
      <c r="J719" s="605"/>
      <c r="K719" s="605"/>
      <c r="L719" s="605"/>
      <c r="M719" s="610"/>
      <c r="N719" s="210"/>
      <c r="O719" s="210"/>
      <c r="P719" s="210"/>
      <c r="Q719" s="210"/>
      <c r="R719" s="210"/>
      <c r="S719" s="210"/>
      <c r="T719" s="210"/>
      <c r="U719" s="210"/>
      <c r="V719" s="210"/>
      <c r="W719" s="210"/>
      <c r="X719" s="210"/>
      <c r="Y719" s="210"/>
      <c r="Z719" s="210"/>
    </row>
    <row r="720" ht="12.75" customHeight="1">
      <c r="A720" s="604"/>
      <c r="B720" s="605"/>
      <c r="C720" s="606"/>
      <c r="D720" s="607"/>
      <c r="E720" s="608"/>
      <c r="F720" s="609"/>
      <c r="G720" s="608"/>
      <c r="H720" s="609"/>
      <c r="I720" s="607"/>
      <c r="J720" s="605"/>
      <c r="K720" s="605"/>
      <c r="L720" s="605"/>
      <c r="M720" s="610"/>
      <c r="N720" s="210"/>
      <c r="O720" s="210"/>
      <c r="P720" s="210"/>
      <c r="Q720" s="210"/>
      <c r="R720" s="210"/>
      <c r="S720" s="210"/>
      <c r="T720" s="210"/>
      <c r="U720" s="210"/>
      <c r="V720" s="210"/>
      <c r="W720" s="210"/>
      <c r="X720" s="210"/>
      <c r="Y720" s="210"/>
      <c r="Z720" s="210"/>
    </row>
    <row r="721" ht="12.75" customHeight="1">
      <c r="A721" s="604"/>
      <c r="B721" s="605"/>
      <c r="C721" s="606"/>
      <c r="D721" s="607"/>
      <c r="E721" s="608"/>
      <c r="F721" s="609"/>
      <c r="G721" s="608"/>
      <c r="H721" s="609"/>
      <c r="I721" s="607"/>
      <c r="J721" s="605"/>
      <c r="K721" s="605"/>
      <c r="L721" s="605"/>
      <c r="M721" s="610"/>
      <c r="N721" s="210"/>
      <c r="O721" s="210"/>
      <c r="P721" s="210"/>
      <c r="Q721" s="210"/>
      <c r="R721" s="210"/>
      <c r="S721" s="210"/>
      <c r="T721" s="210"/>
      <c r="U721" s="210"/>
      <c r="V721" s="210"/>
      <c r="W721" s="210"/>
      <c r="X721" s="210"/>
      <c r="Y721" s="210"/>
      <c r="Z721" s="210"/>
    </row>
    <row r="722" ht="12.75" customHeight="1">
      <c r="A722" s="604"/>
      <c r="B722" s="605"/>
      <c r="C722" s="606"/>
      <c r="D722" s="607"/>
      <c r="E722" s="608"/>
      <c r="F722" s="609"/>
      <c r="G722" s="608"/>
      <c r="H722" s="609"/>
      <c r="I722" s="607"/>
      <c r="J722" s="605"/>
      <c r="K722" s="605"/>
      <c r="L722" s="605"/>
      <c r="M722" s="610"/>
      <c r="N722" s="210"/>
      <c r="O722" s="210"/>
      <c r="P722" s="210"/>
      <c r="Q722" s="210"/>
      <c r="R722" s="210"/>
      <c r="S722" s="210"/>
      <c r="T722" s="210"/>
      <c r="U722" s="210"/>
      <c r="V722" s="210"/>
      <c r="W722" s="210"/>
      <c r="X722" s="210"/>
      <c r="Y722" s="210"/>
      <c r="Z722" s="210"/>
    </row>
    <row r="723" ht="12.75" customHeight="1">
      <c r="A723" s="604"/>
      <c r="B723" s="605"/>
      <c r="C723" s="606"/>
      <c r="D723" s="607"/>
      <c r="E723" s="608"/>
      <c r="F723" s="609"/>
      <c r="G723" s="608"/>
      <c r="H723" s="609"/>
      <c r="I723" s="607"/>
      <c r="J723" s="605"/>
      <c r="K723" s="605"/>
      <c r="L723" s="605"/>
      <c r="M723" s="610"/>
      <c r="N723" s="210"/>
      <c r="O723" s="210"/>
      <c r="P723" s="210"/>
      <c r="Q723" s="210"/>
      <c r="R723" s="210"/>
      <c r="S723" s="210"/>
      <c r="T723" s="210"/>
      <c r="U723" s="210"/>
      <c r="V723" s="210"/>
      <c r="W723" s="210"/>
      <c r="X723" s="210"/>
      <c r="Y723" s="210"/>
      <c r="Z723" s="210"/>
    </row>
    <row r="724" ht="12.75" customHeight="1">
      <c r="A724" s="604"/>
      <c r="B724" s="605"/>
      <c r="C724" s="606"/>
      <c r="D724" s="607"/>
      <c r="E724" s="608"/>
      <c r="F724" s="609"/>
      <c r="G724" s="608"/>
      <c r="H724" s="609"/>
      <c r="I724" s="607"/>
      <c r="J724" s="605"/>
      <c r="K724" s="605"/>
      <c r="L724" s="605"/>
      <c r="M724" s="610"/>
      <c r="N724" s="210"/>
      <c r="O724" s="210"/>
      <c r="P724" s="210"/>
      <c r="Q724" s="210"/>
      <c r="R724" s="210"/>
      <c r="S724" s="210"/>
      <c r="T724" s="210"/>
      <c r="U724" s="210"/>
      <c r="V724" s="210"/>
      <c r="W724" s="210"/>
      <c r="X724" s="210"/>
      <c r="Y724" s="210"/>
      <c r="Z724" s="210"/>
    </row>
    <row r="725" ht="12.75" customHeight="1">
      <c r="A725" s="604"/>
      <c r="B725" s="605"/>
      <c r="C725" s="606"/>
      <c r="D725" s="607"/>
      <c r="E725" s="608"/>
      <c r="F725" s="609"/>
      <c r="G725" s="608"/>
      <c r="H725" s="609"/>
      <c r="I725" s="607"/>
      <c r="J725" s="605"/>
      <c r="K725" s="605"/>
      <c r="L725" s="605"/>
      <c r="M725" s="610"/>
      <c r="N725" s="210"/>
      <c r="O725" s="210"/>
      <c r="P725" s="210"/>
      <c r="Q725" s="210"/>
      <c r="R725" s="210"/>
      <c r="S725" s="210"/>
      <c r="T725" s="210"/>
      <c r="U725" s="210"/>
      <c r="V725" s="210"/>
      <c r="W725" s="210"/>
      <c r="X725" s="210"/>
      <c r="Y725" s="210"/>
      <c r="Z725" s="210"/>
    </row>
    <row r="726" ht="12.75" customHeight="1">
      <c r="A726" s="604"/>
      <c r="B726" s="605"/>
      <c r="C726" s="606"/>
      <c r="D726" s="607"/>
      <c r="E726" s="608"/>
      <c r="F726" s="609"/>
      <c r="G726" s="608"/>
      <c r="H726" s="609"/>
      <c r="I726" s="607"/>
      <c r="J726" s="605"/>
      <c r="K726" s="605"/>
      <c r="L726" s="605"/>
      <c r="M726" s="610"/>
      <c r="N726" s="210"/>
      <c r="O726" s="210"/>
      <c r="P726" s="210"/>
      <c r="Q726" s="210"/>
      <c r="R726" s="210"/>
      <c r="S726" s="210"/>
      <c r="T726" s="210"/>
      <c r="U726" s="210"/>
      <c r="V726" s="210"/>
      <c r="W726" s="210"/>
      <c r="X726" s="210"/>
      <c r="Y726" s="210"/>
      <c r="Z726" s="210"/>
    </row>
    <row r="727" ht="12.75" customHeight="1">
      <c r="A727" s="604"/>
      <c r="B727" s="605"/>
      <c r="C727" s="606"/>
      <c r="D727" s="607"/>
      <c r="E727" s="608"/>
      <c r="F727" s="609"/>
      <c r="G727" s="608"/>
      <c r="H727" s="609"/>
      <c r="I727" s="607"/>
      <c r="J727" s="605"/>
      <c r="K727" s="605"/>
      <c r="L727" s="605"/>
      <c r="M727" s="610"/>
      <c r="N727" s="210"/>
      <c r="O727" s="210"/>
      <c r="P727" s="210"/>
      <c r="Q727" s="210"/>
      <c r="R727" s="210"/>
      <c r="S727" s="210"/>
      <c r="T727" s="210"/>
      <c r="U727" s="210"/>
      <c r="V727" s="210"/>
      <c r="W727" s="210"/>
      <c r="X727" s="210"/>
      <c r="Y727" s="210"/>
      <c r="Z727" s="210"/>
    </row>
    <row r="728" ht="12.75" customHeight="1">
      <c r="A728" s="604"/>
      <c r="B728" s="605"/>
      <c r="C728" s="606"/>
      <c r="D728" s="607"/>
      <c r="E728" s="608"/>
      <c r="F728" s="609"/>
      <c r="G728" s="608"/>
      <c r="H728" s="609"/>
      <c r="I728" s="607"/>
      <c r="J728" s="605"/>
      <c r="K728" s="605"/>
      <c r="L728" s="605"/>
      <c r="M728" s="610"/>
      <c r="N728" s="210"/>
      <c r="O728" s="210"/>
      <c r="P728" s="210"/>
      <c r="Q728" s="210"/>
      <c r="R728" s="210"/>
      <c r="S728" s="210"/>
      <c r="T728" s="210"/>
      <c r="U728" s="210"/>
      <c r="V728" s="210"/>
      <c r="W728" s="210"/>
      <c r="X728" s="210"/>
      <c r="Y728" s="210"/>
      <c r="Z728" s="210"/>
    </row>
    <row r="729" ht="12.75" customHeight="1">
      <c r="A729" s="604"/>
      <c r="B729" s="605"/>
      <c r="C729" s="606"/>
      <c r="D729" s="607"/>
      <c r="E729" s="608"/>
      <c r="F729" s="609"/>
      <c r="G729" s="608"/>
      <c r="H729" s="609"/>
      <c r="I729" s="607"/>
      <c r="J729" s="605"/>
      <c r="K729" s="605"/>
      <c r="L729" s="605"/>
      <c r="M729" s="610"/>
      <c r="N729" s="210"/>
      <c r="O729" s="210"/>
      <c r="P729" s="210"/>
      <c r="Q729" s="210"/>
      <c r="R729" s="210"/>
      <c r="S729" s="210"/>
      <c r="T729" s="210"/>
      <c r="U729" s="210"/>
      <c r="V729" s="210"/>
      <c r="W729" s="210"/>
      <c r="X729" s="210"/>
      <c r="Y729" s="210"/>
      <c r="Z729" s="210"/>
    </row>
    <row r="730" ht="12.75" customHeight="1">
      <c r="A730" s="604"/>
      <c r="B730" s="605"/>
      <c r="C730" s="606"/>
      <c r="D730" s="607"/>
      <c r="E730" s="608"/>
      <c r="F730" s="609"/>
      <c r="G730" s="608"/>
      <c r="H730" s="609"/>
      <c r="I730" s="607"/>
      <c r="J730" s="605"/>
      <c r="K730" s="605"/>
      <c r="L730" s="605"/>
      <c r="M730" s="610"/>
      <c r="N730" s="210"/>
      <c r="O730" s="210"/>
      <c r="P730" s="210"/>
      <c r="Q730" s="210"/>
      <c r="R730" s="210"/>
      <c r="S730" s="210"/>
      <c r="T730" s="210"/>
      <c r="U730" s="210"/>
      <c r="V730" s="210"/>
      <c r="W730" s="210"/>
      <c r="X730" s="210"/>
      <c r="Y730" s="210"/>
      <c r="Z730" s="210"/>
    </row>
    <row r="731" ht="12.75" customHeight="1">
      <c r="A731" s="604"/>
      <c r="B731" s="605"/>
      <c r="C731" s="606"/>
      <c r="D731" s="607"/>
      <c r="E731" s="608"/>
      <c r="F731" s="609"/>
      <c r="G731" s="608"/>
      <c r="H731" s="609"/>
      <c r="I731" s="607"/>
      <c r="J731" s="605"/>
      <c r="K731" s="605"/>
      <c r="L731" s="605"/>
      <c r="M731" s="610"/>
      <c r="N731" s="210"/>
      <c r="O731" s="210"/>
      <c r="P731" s="210"/>
      <c r="Q731" s="210"/>
      <c r="R731" s="210"/>
      <c r="S731" s="210"/>
      <c r="T731" s="210"/>
      <c r="U731" s="210"/>
      <c r="V731" s="210"/>
      <c r="W731" s="210"/>
      <c r="X731" s="210"/>
      <c r="Y731" s="210"/>
      <c r="Z731" s="210"/>
    </row>
    <row r="732" ht="12.75" customHeight="1">
      <c r="A732" s="604"/>
      <c r="B732" s="605"/>
      <c r="C732" s="606"/>
      <c r="D732" s="607"/>
      <c r="E732" s="608"/>
      <c r="F732" s="609"/>
      <c r="G732" s="608"/>
      <c r="H732" s="609"/>
      <c r="I732" s="607"/>
      <c r="J732" s="605"/>
      <c r="K732" s="605"/>
      <c r="L732" s="605"/>
      <c r="M732" s="610"/>
      <c r="N732" s="210"/>
      <c r="O732" s="210"/>
      <c r="P732" s="210"/>
      <c r="Q732" s="210"/>
      <c r="R732" s="210"/>
      <c r="S732" s="210"/>
      <c r="T732" s="210"/>
      <c r="U732" s="210"/>
      <c r="V732" s="210"/>
      <c r="W732" s="210"/>
      <c r="X732" s="210"/>
      <c r="Y732" s="210"/>
      <c r="Z732" s="210"/>
    </row>
    <row r="733" ht="12.75" customHeight="1">
      <c r="A733" s="604"/>
      <c r="B733" s="605"/>
      <c r="C733" s="606"/>
      <c r="D733" s="607"/>
      <c r="E733" s="608"/>
      <c r="F733" s="609"/>
      <c r="G733" s="608"/>
      <c r="H733" s="609"/>
      <c r="I733" s="607"/>
      <c r="J733" s="605"/>
      <c r="K733" s="605"/>
      <c r="L733" s="605"/>
      <c r="M733" s="610"/>
      <c r="N733" s="210"/>
      <c r="O733" s="210"/>
      <c r="P733" s="210"/>
      <c r="Q733" s="210"/>
      <c r="R733" s="210"/>
      <c r="S733" s="210"/>
      <c r="T733" s="210"/>
      <c r="U733" s="210"/>
      <c r="V733" s="210"/>
      <c r="W733" s="210"/>
      <c r="X733" s="210"/>
      <c r="Y733" s="210"/>
      <c r="Z733" s="210"/>
    </row>
    <row r="734" ht="12.75" customHeight="1">
      <c r="A734" s="604"/>
      <c r="B734" s="605"/>
      <c r="C734" s="606"/>
      <c r="D734" s="607"/>
      <c r="E734" s="608"/>
      <c r="F734" s="609"/>
      <c r="G734" s="608"/>
      <c r="H734" s="609"/>
      <c r="I734" s="607"/>
      <c r="J734" s="605"/>
      <c r="K734" s="605"/>
      <c r="L734" s="605"/>
      <c r="M734" s="610"/>
      <c r="N734" s="210"/>
      <c r="O734" s="210"/>
      <c r="P734" s="210"/>
      <c r="Q734" s="210"/>
      <c r="R734" s="210"/>
      <c r="S734" s="210"/>
      <c r="T734" s="210"/>
      <c r="U734" s="210"/>
      <c r="V734" s="210"/>
      <c r="W734" s="210"/>
      <c r="X734" s="210"/>
      <c r="Y734" s="210"/>
      <c r="Z734" s="210"/>
    </row>
    <row r="735" ht="12.75" customHeight="1">
      <c r="A735" s="604"/>
      <c r="B735" s="605"/>
      <c r="C735" s="606"/>
      <c r="D735" s="607"/>
      <c r="E735" s="608"/>
      <c r="F735" s="609"/>
      <c r="G735" s="608"/>
      <c r="H735" s="609"/>
      <c r="I735" s="607"/>
      <c r="J735" s="605"/>
      <c r="K735" s="605"/>
      <c r="L735" s="605"/>
      <c r="M735" s="610"/>
      <c r="N735" s="210"/>
      <c r="O735" s="210"/>
      <c r="P735" s="210"/>
      <c r="Q735" s="210"/>
      <c r="R735" s="210"/>
      <c r="S735" s="210"/>
      <c r="T735" s="210"/>
      <c r="U735" s="210"/>
      <c r="V735" s="210"/>
      <c r="W735" s="210"/>
      <c r="X735" s="210"/>
      <c r="Y735" s="210"/>
      <c r="Z735" s="210"/>
    </row>
    <row r="736" ht="12.75" customHeight="1">
      <c r="A736" s="604"/>
      <c r="B736" s="605"/>
      <c r="C736" s="606"/>
      <c r="D736" s="607"/>
      <c r="E736" s="608"/>
      <c r="F736" s="609"/>
      <c r="G736" s="608"/>
      <c r="H736" s="609"/>
      <c r="I736" s="607"/>
      <c r="J736" s="605"/>
      <c r="K736" s="605"/>
      <c r="L736" s="605"/>
      <c r="M736" s="610"/>
      <c r="N736" s="210"/>
      <c r="O736" s="210"/>
      <c r="P736" s="210"/>
      <c r="Q736" s="210"/>
      <c r="R736" s="210"/>
      <c r="S736" s="210"/>
      <c r="T736" s="210"/>
      <c r="U736" s="210"/>
      <c r="V736" s="210"/>
      <c r="W736" s="210"/>
      <c r="X736" s="210"/>
      <c r="Y736" s="210"/>
      <c r="Z736" s="210"/>
    </row>
    <row r="737" ht="12.75" customHeight="1">
      <c r="A737" s="604"/>
      <c r="B737" s="605"/>
      <c r="C737" s="606"/>
      <c r="D737" s="607"/>
      <c r="E737" s="608"/>
      <c r="F737" s="609"/>
      <c r="G737" s="608"/>
      <c r="H737" s="609"/>
      <c r="I737" s="607"/>
      <c r="J737" s="605"/>
      <c r="K737" s="605"/>
      <c r="L737" s="605"/>
      <c r="M737" s="610"/>
      <c r="N737" s="210"/>
      <c r="O737" s="210"/>
      <c r="P737" s="210"/>
      <c r="Q737" s="210"/>
      <c r="R737" s="210"/>
      <c r="S737" s="210"/>
      <c r="T737" s="210"/>
      <c r="U737" s="210"/>
      <c r="V737" s="210"/>
      <c r="W737" s="210"/>
      <c r="X737" s="210"/>
      <c r="Y737" s="210"/>
      <c r="Z737" s="210"/>
    </row>
    <row r="738" ht="12.75" customHeight="1">
      <c r="A738" s="604"/>
      <c r="B738" s="605"/>
      <c r="C738" s="606"/>
      <c r="D738" s="607"/>
      <c r="E738" s="608"/>
      <c r="F738" s="609"/>
      <c r="G738" s="608"/>
      <c r="H738" s="609"/>
      <c r="I738" s="607"/>
      <c r="J738" s="605"/>
      <c r="K738" s="605"/>
      <c r="L738" s="605"/>
      <c r="M738" s="610"/>
      <c r="N738" s="210"/>
      <c r="O738" s="210"/>
      <c r="P738" s="210"/>
      <c r="Q738" s="210"/>
      <c r="R738" s="210"/>
      <c r="S738" s="210"/>
      <c r="T738" s="210"/>
      <c r="U738" s="210"/>
      <c r="V738" s="210"/>
      <c r="W738" s="210"/>
      <c r="X738" s="210"/>
      <c r="Y738" s="210"/>
      <c r="Z738" s="210"/>
    </row>
    <row r="739" ht="12.75" customHeight="1">
      <c r="A739" s="604"/>
      <c r="B739" s="605"/>
      <c r="C739" s="606"/>
      <c r="D739" s="607"/>
      <c r="E739" s="608"/>
      <c r="F739" s="609"/>
      <c r="G739" s="608"/>
      <c r="H739" s="609"/>
      <c r="I739" s="607"/>
      <c r="J739" s="605"/>
      <c r="K739" s="605"/>
      <c r="L739" s="605"/>
      <c r="M739" s="610"/>
      <c r="N739" s="210"/>
      <c r="O739" s="210"/>
      <c r="P739" s="210"/>
      <c r="Q739" s="210"/>
      <c r="R739" s="210"/>
      <c r="S739" s="210"/>
      <c r="T739" s="210"/>
      <c r="U739" s="210"/>
      <c r="V739" s="210"/>
      <c r="W739" s="210"/>
      <c r="X739" s="210"/>
      <c r="Y739" s="210"/>
      <c r="Z739" s="210"/>
    </row>
    <row r="740" ht="12.75" customHeight="1">
      <c r="A740" s="604"/>
      <c r="B740" s="605"/>
      <c r="C740" s="606"/>
      <c r="D740" s="607"/>
      <c r="E740" s="608"/>
      <c r="F740" s="609"/>
      <c r="G740" s="608"/>
      <c r="H740" s="609"/>
      <c r="I740" s="607"/>
      <c r="J740" s="605"/>
      <c r="K740" s="605"/>
      <c r="L740" s="605"/>
      <c r="M740" s="610"/>
      <c r="N740" s="210"/>
      <c r="O740" s="210"/>
      <c r="P740" s="210"/>
      <c r="Q740" s="210"/>
      <c r="R740" s="210"/>
      <c r="S740" s="210"/>
      <c r="T740" s="210"/>
      <c r="U740" s="210"/>
      <c r="V740" s="210"/>
      <c r="W740" s="210"/>
      <c r="X740" s="210"/>
      <c r="Y740" s="210"/>
      <c r="Z740" s="210"/>
    </row>
    <row r="741" ht="12.75" customHeight="1">
      <c r="A741" s="604"/>
      <c r="B741" s="605"/>
      <c r="C741" s="606"/>
      <c r="D741" s="607"/>
      <c r="E741" s="608"/>
      <c r="F741" s="609"/>
      <c r="G741" s="608"/>
      <c r="H741" s="609"/>
      <c r="I741" s="607"/>
      <c r="J741" s="605"/>
      <c r="K741" s="605"/>
      <c r="L741" s="605"/>
      <c r="M741" s="610"/>
      <c r="N741" s="210"/>
      <c r="O741" s="210"/>
      <c r="P741" s="210"/>
      <c r="Q741" s="210"/>
      <c r="R741" s="210"/>
      <c r="S741" s="210"/>
      <c r="T741" s="210"/>
      <c r="U741" s="210"/>
      <c r="V741" s="210"/>
      <c r="W741" s="210"/>
      <c r="X741" s="210"/>
      <c r="Y741" s="210"/>
      <c r="Z741" s="210"/>
    </row>
    <row r="742" ht="12.75" customHeight="1">
      <c r="A742" s="604"/>
      <c r="B742" s="605"/>
      <c r="C742" s="606"/>
      <c r="D742" s="607"/>
      <c r="E742" s="608"/>
      <c r="F742" s="609"/>
      <c r="G742" s="608"/>
      <c r="H742" s="609"/>
      <c r="I742" s="607"/>
      <c r="J742" s="605"/>
      <c r="K742" s="605"/>
      <c r="L742" s="605"/>
      <c r="M742" s="610"/>
      <c r="N742" s="210"/>
      <c r="O742" s="210"/>
      <c r="P742" s="210"/>
      <c r="Q742" s="210"/>
      <c r="R742" s="210"/>
      <c r="S742" s="210"/>
      <c r="T742" s="210"/>
      <c r="U742" s="210"/>
      <c r="V742" s="210"/>
      <c r="W742" s="210"/>
      <c r="X742" s="210"/>
      <c r="Y742" s="210"/>
      <c r="Z742" s="210"/>
    </row>
    <row r="743" ht="12.75" customHeight="1">
      <c r="A743" s="604"/>
      <c r="B743" s="605"/>
      <c r="C743" s="606"/>
      <c r="D743" s="607"/>
      <c r="E743" s="608"/>
      <c r="F743" s="609"/>
      <c r="G743" s="608"/>
      <c r="H743" s="609"/>
      <c r="I743" s="607"/>
      <c r="J743" s="605"/>
      <c r="K743" s="605"/>
      <c r="L743" s="605"/>
      <c r="M743" s="610"/>
      <c r="N743" s="210"/>
      <c r="O743" s="210"/>
      <c r="P743" s="210"/>
      <c r="Q743" s="210"/>
      <c r="R743" s="210"/>
      <c r="S743" s="210"/>
      <c r="T743" s="210"/>
      <c r="U743" s="210"/>
      <c r="V743" s="210"/>
      <c r="W743" s="210"/>
      <c r="X743" s="210"/>
      <c r="Y743" s="210"/>
      <c r="Z743" s="210"/>
    </row>
    <row r="744" ht="12.75" customHeight="1">
      <c r="A744" s="604"/>
      <c r="B744" s="605"/>
      <c r="C744" s="606"/>
      <c r="D744" s="607"/>
      <c r="E744" s="608"/>
      <c r="F744" s="609"/>
      <c r="G744" s="608"/>
      <c r="H744" s="609"/>
      <c r="I744" s="607"/>
      <c r="J744" s="605"/>
      <c r="K744" s="605"/>
      <c r="L744" s="605"/>
      <c r="M744" s="610"/>
      <c r="N744" s="210"/>
      <c r="O744" s="210"/>
      <c r="P744" s="210"/>
      <c r="Q744" s="210"/>
      <c r="R744" s="210"/>
      <c r="S744" s="210"/>
      <c r="T744" s="210"/>
      <c r="U744" s="210"/>
      <c r="V744" s="210"/>
      <c r="W744" s="210"/>
      <c r="X744" s="210"/>
      <c r="Y744" s="210"/>
      <c r="Z744" s="210"/>
    </row>
    <row r="745" ht="12.75" customHeight="1">
      <c r="A745" s="604"/>
      <c r="B745" s="605"/>
      <c r="C745" s="606"/>
      <c r="D745" s="607"/>
      <c r="E745" s="608"/>
      <c r="F745" s="609"/>
      <c r="G745" s="608"/>
      <c r="H745" s="609"/>
      <c r="I745" s="607"/>
      <c r="J745" s="605"/>
      <c r="K745" s="605"/>
      <c r="L745" s="605"/>
      <c r="M745" s="610"/>
      <c r="N745" s="210"/>
      <c r="O745" s="210"/>
      <c r="P745" s="210"/>
      <c r="Q745" s="210"/>
      <c r="R745" s="210"/>
      <c r="S745" s="210"/>
      <c r="T745" s="210"/>
      <c r="U745" s="210"/>
      <c r="V745" s="210"/>
      <c r="W745" s="210"/>
      <c r="X745" s="210"/>
      <c r="Y745" s="210"/>
      <c r="Z745" s="210"/>
    </row>
    <row r="746" ht="12.75" customHeight="1">
      <c r="A746" s="604"/>
      <c r="B746" s="605"/>
      <c r="C746" s="606"/>
      <c r="D746" s="607"/>
      <c r="E746" s="608"/>
      <c r="F746" s="609"/>
      <c r="G746" s="608"/>
      <c r="H746" s="609"/>
      <c r="I746" s="607"/>
      <c r="J746" s="605"/>
      <c r="K746" s="605"/>
      <c r="L746" s="605"/>
      <c r="M746" s="610"/>
      <c r="N746" s="210"/>
      <c r="O746" s="210"/>
      <c r="P746" s="210"/>
      <c r="Q746" s="210"/>
      <c r="R746" s="210"/>
      <c r="S746" s="210"/>
      <c r="T746" s="210"/>
      <c r="U746" s="210"/>
      <c r="V746" s="210"/>
      <c r="W746" s="210"/>
      <c r="X746" s="210"/>
      <c r="Y746" s="210"/>
      <c r="Z746" s="210"/>
    </row>
    <row r="747" ht="12.75" customHeight="1">
      <c r="A747" s="604"/>
      <c r="B747" s="605"/>
      <c r="C747" s="606"/>
      <c r="D747" s="607"/>
      <c r="E747" s="608"/>
      <c r="F747" s="609"/>
      <c r="G747" s="608"/>
      <c r="H747" s="609"/>
      <c r="I747" s="607"/>
      <c r="J747" s="605"/>
      <c r="K747" s="605"/>
      <c r="L747" s="605"/>
      <c r="M747" s="610"/>
      <c r="N747" s="210"/>
      <c r="O747" s="210"/>
      <c r="P747" s="210"/>
      <c r="Q747" s="210"/>
      <c r="R747" s="210"/>
      <c r="S747" s="210"/>
      <c r="T747" s="210"/>
      <c r="U747" s="210"/>
      <c r="V747" s="210"/>
      <c r="W747" s="210"/>
      <c r="X747" s="210"/>
      <c r="Y747" s="210"/>
      <c r="Z747" s="210"/>
    </row>
    <row r="748" ht="12.75" customHeight="1">
      <c r="A748" s="604"/>
      <c r="B748" s="605"/>
      <c r="C748" s="606"/>
      <c r="D748" s="607"/>
      <c r="E748" s="608"/>
      <c r="F748" s="609"/>
      <c r="G748" s="608"/>
      <c r="H748" s="609"/>
      <c r="I748" s="607"/>
      <c r="J748" s="605"/>
      <c r="K748" s="605"/>
      <c r="L748" s="605"/>
      <c r="M748" s="610"/>
      <c r="N748" s="210"/>
      <c r="O748" s="210"/>
      <c r="P748" s="210"/>
      <c r="Q748" s="210"/>
      <c r="R748" s="210"/>
      <c r="S748" s="210"/>
      <c r="T748" s="210"/>
      <c r="U748" s="210"/>
      <c r="V748" s="210"/>
      <c r="W748" s="210"/>
      <c r="X748" s="210"/>
      <c r="Y748" s="210"/>
      <c r="Z748" s="210"/>
    </row>
    <row r="749" ht="12.75" customHeight="1">
      <c r="A749" s="604"/>
      <c r="B749" s="605"/>
      <c r="C749" s="606"/>
      <c r="D749" s="607"/>
      <c r="E749" s="608"/>
      <c r="F749" s="609"/>
      <c r="G749" s="608"/>
      <c r="H749" s="609"/>
      <c r="I749" s="607"/>
      <c r="J749" s="605"/>
      <c r="K749" s="605"/>
      <c r="L749" s="605"/>
      <c r="M749" s="610"/>
      <c r="N749" s="210"/>
      <c r="O749" s="210"/>
      <c r="P749" s="210"/>
      <c r="Q749" s="210"/>
      <c r="R749" s="210"/>
      <c r="S749" s="210"/>
      <c r="T749" s="210"/>
      <c r="U749" s="210"/>
      <c r="V749" s="210"/>
      <c r="W749" s="210"/>
      <c r="X749" s="210"/>
      <c r="Y749" s="210"/>
      <c r="Z749" s="210"/>
    </row>
    <row r="750" ht="12.75" customHeight="1">
      <c r="A750" s="604"/>
      <c r="B750" s="605"/>
      <c r="C750" s="606"/>
      <c r="D750" s="607"/>
      <c r="E750" s="608"/>
      <c r="F750" s="609"/>
      <c r="G750" s="608"/>
      <c r="H750" s="609"/>
      <c r="I750" s="607"/>
      <c r="J750" s="605"/>
      <c r="K750" s="605"/>
      <c r="L750" s="605"/>
      <c r="M750" s="610"/>
      <c r="N750" s="210"/>
      <c r="O750" s="210"/>
      <c r="P750" s="210"/>
      <c r="Q750" s="210"/>
      <c r="R750" s="210"/>
      <c r="S750" s="210"/>
      <c r="T750" s="210"/>
      <c r="U750" s="210"/>
      <c r="V750" s="210"/>
      <c r="W750" s="210"/>
      <c r="X750" s="210"/>
      <c r="Y750" s="210"/>
      <c r="Z750" s="210"/>
    </row>
    <row r="751" ht="12.75" customHeight="1">
      <c r="A751" s="604"/>
      <c r="B751" s="605"/>
      <c r="C751" s="606"/>
      <c r="D751" s="607"/>
      <c r="E751" s="608"/>
      <c r="F751" s="609"/>
      <c r="G751" s="608"/>
      <c r="H751" s="609"/>
      <c r="I751" s="607"/>
      <c r="J751" s="605"/>
      <c r="K751" s="605"/>
      <c r="L751" s="605"/>
      <c r="M751" s="610"/>
      <c r="N751" s="210"/>
      <c r="O751" s="210"/>
      <c r="P751" s="210"/>
      <c r="Q751" s="210"/>
      <c r="R751" s="210"/>
      <c r="S751" s="210"/>
      <c r="T751" s="210"/>
      <c r="U751" s="210"/>
      <c r="V751" s="210"/>
      <c r="W751" s="210"/>
      <c r="X751" s="210"/>
      <c r="Y751" s="210"/>
      <c r="Z751" s="210"/>
    </row>
    <row r="752" ht="12.75" customHeight="1">
      <c r="A752" s="604"/>
      <c r="B752" s="605"/>
      <c r="C752" s="606"/>
      <c r="D752" s="607"/>
      <c r="E752" s="608"/>
      <c r="F752" s="609"/>
      <c r="G752" s="608"/>
      <c r="H752" s="609"/>
      <c r="I752" s="607"/>
      <c r="J752" s="605"/>
      <c r="K752" s="605"/>
      <c r="L752" s="605"/>
      <c r="M752" s="610"/>
      <c r="N752" s="210"/>
      <c r="O752" s="210"/>
      <c r="P752" s="210"/>
      <c r="Q752" s="210"/>
      <c r="R752" s="210"/>
      <c r="S752" s="210"/>
      <c r="T752" s="210"/>
      <c r="U752" s="210"/>
      <c r="V752" s="210"/>
      <c r="W752" s="210"/>
      <c r="X752" s="210"/>
      <c r="Y752" s="210"/>
      <c r="Z752" s="210"/>
    </row>
    <row r="753" ht="12.75" customHeight="1">
      <c r="A753" s="604"/>
      <c r="B753" s="605"/>
      <c r="C753" s="606"/>
      <c r="D753" s="607"/>
      <c r="E753" s="608"/>
      <c r="F753" s="609"/>
      <c r="G753" s="608"/>
      <c r="H753" s="609"/>
      <c r="I753" s="607"/>
      <c r="J753" s="605"/>
      <c r="K753" s="605"/>
      <c r="L753" s="605"/>
      <c r="M753" s="610"/>
      <c r="N753" s="210"/>
      <c r="O753" s="210"/>
      <c r="P753" s="210"/>
      <c r="Q753" s="210"/>
      <c r="R753" s="210"/>
      <c r="S753" s="210"/>
      <c r="T753" s="210"/>
      <c r="U753" s="210"/>
      <c r="V753" s="210"/>
      <c r="W753" s="210"/>
      <c r="X753" s="210"/>
      <c r="Y753" s="210"/>
      <c r="Z753" s="210"/>
    </row>
    <row r="754" ht="12.75" customHeight="1">
      <c r="A754" s="604"/>
      <c r="B754" s="605"/>
      <c r="C754" s="606"/>
      <c r="D754" s="607"/>
      <c r="E754" s="608"/>
      <c r="F754" s="609"/>
      <c r="G754" s="608"/>
      <c r="H754" s="609"/>
      <c r="I754" s="607"/>
      <c r="J754" s="605"/>
      <c r="K754" s="605"/>
      <c r="L754" s="605"/>
      <c r="M754" s="610"/>
      <c r="N754" s="210"/>
      <c r="O754" s="210"/>
      <c r="P754" s="210"/>
      <c r="Q754" s="210"/>
      <c r="R754" s="210"/>
      <c r="S754" s="210"/>
      <c r="T754" s="210"/>
      <c r="U754" s="210"/>
      <c r="V754" s="210"/>
      <c r="W754" s="210"/>
      <c r="X754" s="210"/>
      <c r="Y754" s="210"/>
      <c r="Z754" s="210"/>
    </row>
    <row r="755" ht="12.75" customHeight="1">
      <c r="A755" s="604"/>
      <c r="B755" s="605"/>
      <c r="C755" s="606"/>
      <c r="D755" s="607"/>
      <c r="E755" s="608"/>
      <c r="F755" s="609"/>
      <c r="G755" s="608"/>
      <c r="H755" s="609"/>
      <c r="I755" s="607"/>
      <c r="J755" s="605"/>
      <c r="K755" s="605"/>
      <c r="L755" s="605"/>
      <c r="M755" s="610"/>
      <c r="N755" s="210"/>
      <c r="O755" s="210"/>
      <c r="P755" s="210"/>
      <c r="Q755" s="210"/>
      <c r="R755" s="210"/>
      <c r="S755" s="210"/>
      <c r="T755" s="210"/>
      <c r="U755" s="210"/>
      <c r="V755" s="210"/>
      <c r="W755" s="210"/>
      <c r="X755" s="210"/>
      <c r="Y755" s="210"/>
      <c r="Z755" s="210"/>
    </row>
    <row r="756" ht="12.75" customHeight="1">
      <c r="A756" s="604"/>
      <c r="B756" s="605"/>
      <c r="C756" s="606"/>
      <c r="D756" s="607"/>
      <c r="E756" s="608"/>
      <c r="F756" s="609"/>
      <c r="G756" s="608"/>
      <c r="H756" s="609"/>
      <c r="I756" s="607"/>
      <c r="J756" s="605"/>
      <c r="K756" s="605"/>
      <c r="L756" s="605"/>
      <c r="M756" s="610"/>
      <c r="N756" s="210"/>
      <c r="O756" s="210"/>
      <c r="P756" s="210"/>
      <c r="Q756" s="210"/>
      <c r="R756" s="210"/>
      <c r="S756" s="210"/>
      <c r="T756" s="210"/>
      <c r="U756" s="210"/>
      <c r="V756" s="210"/>
      <c r="W756" s="210"/>
      <c r="X756" s="210"/>
      <c r="Y756" s="210"/>
      <c r="Z756" s="210"/>
    </row>
    <row r="757" ht="12.75" customHeight="1">
      <c r="A757" s="604"/>
      <c r="B757" s="605"/>
      <c r="C757" s="606"/>
      <c r="D757" s="607"/>
      <c r="E757" s="608"/>
      <c r="F757" s="609"/>
      <c r="G757" s="608"/>
      <c r="H757" s="609"/>
      <c r="I757" s="607"/>
      <c r="J757" s="605"/>
      <c r="K757" s="605"/>
      <c r="L757" s="605"/>
      <c r="M757" s="610"/>
      <c r="N757" s="210"/>
      <c r="O757" s="210"/>
      <c r="P757" s="210"/>
      <c r="Q757" s="210"/>
      <c r="R757" s="210"/>
      <c r="S757" s="210"/>
      <c r="T757" s="210"/>
      <c r="U757" s="210"/>
      <c r="V757" s="210"/>
      <c r="W757" s="210"/>
      <c r="X757" s="210"/>
      <c r="Y757" s="210"/>
      <c r="Z757" s="210"/>
    </row>
    <row r="758" ht="12.75" customHeight="1">
      <c r="A758" s="604"/>
      <c r="B758" s="605"/>
      <c r="C758" s="606"/>
      <c r="D758" s="607"/>
      <c r="E758" s="608"/>
      <c r="F758" s="609"/>
      <c r="G758" s="608"/>
      <c r="H758" s="609"/>
      <c r="I758" s="607"/>
      <c r="J758" s="605"/>
      <c r="K758" s="605"/>
      <c r="L758" s="605"/>
      <c r="M758" s="610"/>
      <c r="N758" s="210"/>
      <c r="O758" s="210"/>
      <c r="P758" s="210"/>
      <c r="Q758" s="210"/>
      <c r="R758" s="210"/>
      <c r="S758" s="210"/>
      <c r="T758" s="210"/>
      <c r="U758" s="210"/>
      <c r="V758" s="210"/>
      <c r="W758" s="210"/>
      <c r="X758" s="210"/>
      <c r="Y758" s="210"/>
      <c r="Z758" s="210"/>
    </row>
    <row r="759" ht="12.75" customHeight="1">
      <c r="A759" s="604"/>
      <c r="B759" s="605"/>
      <c r="C759" s="606"/>
      <c r="D759" s="607"/>
      <c r="E759" s="608"/>
      <c r="F759" s="609"/>
      <c r="G759" s="608"/>
      <c r="H759" s="609"/>
      <c r="I759" s="607"/>
      <c r="J759" s="605"/>
      <c r="K759" s="605"/>
      <c r="L759" s="605"/>
      <c r="M759" s="610"/>
      <c r="N759" s="210"/>
      <c r="O759" s="210"/>
      <c r="P759" s="210"/>
      <c r="Q759" s="210"/>
      <c r="R759" s="210"/>
      <c r="S759" s="210"/>
      <c r="T759" s="210"/>
      <c r="U759" s="210"/>
      <c r="V759" s="210"/>
      <c r="W759" s="210"/>
      <c r="X759" s="210"/>
      <c r="Y759" s="210"/>
      <c r="Z759" s="210"/>
    </row>
    <row r="760" ht="12.75" customHeight="1">
      <c r="A760" s="604"/>
      <c r="B760" s="605"/>
      <c r="C760" s="606"/>
      <c r="D760" s="607"/>
      <c r="E760" s="608"/>
      <c r="F760" s="609"/>
      <c r="G760" s="608"/>
      <c r="H760" s="609"/>
      <c r="I760" s="607"/>
      <c r="J760" s="605"/>
      <c r="K760" s="605"/>
      <c r="L760" s="605"/>
      <c r="M760" s="610"/>
      <c r="N760" s="210"/>
      <c r="O760" s="210"/>
      <c r="P760" s="210"/>
      <c r="Q760" s="210"/>
      <c r="R760" s="210"/>
      <c r="S760" s="210"/>
      <c r="T760" s="210"/>
      <c r="U760" s="210"/>
      <c r="V760" s="210"/>
      <c r="W760" s="210"/>
      <c r="X760" s="210"/>
      <c r="Y760" s="210"/>
      <c r="Z760" s="210"/>
    </row>
    <row r="761" ht="12.75" customHeight="1">
      <c r="A761" s="604"/>
      <c r="B761" s="605"/>
      <c r="C761" s="606"/>
      <c r="D761" s="607"/>
      <c r="E761" s="608"/>
      <c r="F761" s="609"/>
      <c r="G761" s="608"/>
      <c r="H761" s="609"/>
      <c r="I761" s="607"/>
      <c r="J761" s="605"/>
      <c r="K761" s="605"/>
      <c r="L761" s="605"/>
      <c r="M761" s="610"/>
      <c r="N761" s="210"/>
      <c r="O761" s="210"/>
      <c r="P761" s="210"/>
      <c r="Q761" s="210"/>
      <c r="R761" s="210"/>
      <c r="S761" s="210"/>
      <c r="T761" s="210"/>
      <c r="U761" s="210"/>
      <c r="V761" s="210"/>
      <c r="W761" s="210"/>
      <c r="X761" s="210"/>
      <c r="Y761" s="210"/>
      <c r="Z761" s="210"/>
    </row>
    <row r="762" ht="12.75" customHeight="1">
      <c r="A762" s="604"/>
      <c r="B762" s="605"/>
      <c r="C762" s="606"/>
      <c r="D762" s="607"/>
      <c r="E762" s="608"/>
      <c r="F762" s="609"/>
      <c r="G762" s="608"/>
      <c r="H762" s="609"/>
      <c r="I762" s="607"/>
      <c r="J762" s="605"/>
      <c r="K762" s="605"/>
      <c r="L762" s="605"/>
      <c r="M762" s="610"/>
      <c r="N762" s="210"/>
      <c r="O762" s="210"/>
      <c r="P762" s="210"/>
      <c r="Q762" s="210"/>
      <c r="R762" s="210"/>
      <c r="S762" s="210"/>
      <c r="T762" s="210"/>
      <c r="U762" s="210"/>
      <c r="V762" s="210"/>
      <c r="W762" s="210"/>
      <c r="X762" s="210"/>
      <c r="Y762" s="210"/>
      <c r="Z762" s="210"/>
    </row>
    <row r="763" ht="12.75" customHeight="1">
      <c r="A763" s="604"/>
      <c r="B763" s="605"/>
      <c r="C763" s="606"/>
      <c r="D763" s="607"/>
      <c r="E763" s="608"/>
      <c r="F763" s="609"/>
      <c r="G763" s="608"/>
      <c r="H763" s="609"/>
      <c r="I763" s="607"/>
      <c r="J763" s="605"/>
      <c r="K763" s="605"/>
      <c r="L763" s="605"/>
      <c r="M763" s="610"/>
      <c r="N763" s="210"/>
      <c r="O763" s="210"/>
      <c r="P763" s="210"/>
      <c r="Q763" s="210"/>
      <c r="R763" s="210"/>
      <c r="S763" s="210"/>
      <c r="T763" s="210"/>
      <c r="U763" s="210"/>
      <c r="V763" s="210"/>
      <c r="W763" s="210"/>
      <c r="X763" s="210"/>
      <c r="Y763" s="210"/>
      <c r="Z763" s="210"/>
    </row>
    <row r="764" ht="12.75" customHeight="1">
      <c r="A764" s="604"/>
      <c r="B764" s="605"/>
      <c r="C764" s="606"/>
      <c r="D764" s="607"/>
      <c r="E764" s="608"/>
      <c r="F764" s="609"/>
      <c r="G764" s="608"/>
      <c r="H764" s="609"/>
      <c r="I764" s="607"/>
      <c r="J764" s="605"/>
      <c r="K764" s="605"/>
      <c r="L764" s="605"/>
      <c r="M764" s="610"/>
      <c r="N764" s="210"/>
      <c r="O764" s="210"/>
      <c r="P764" s="210"/>
      <c r="Q764" s="210"/>
      <c r="R764" s="210"/>
      <c r="S764" s="210"/>
      <c r="T764" s="210"/>
      <c r="U764" s="210"/>
      <c r="V764" s="210"/>
      <c r="W764" s="210"/>
      <c r="X764" s="210"/>
      <c r="Y764" s="210"/>
      <c r="Z764" s="210"/>
    </row>
    <row r="765" ht="12.75" customHeight="1">
      <c r="A765" s="604"/>
      <c r="B765" s="605"/>
      <c r="C765" s="606"/>
      <c r="D765" s="607"/>
      <c r="E765" s="608"/>
      <c r="F765" s="609"/>
      <c r="G765" s="608"/>
      <c r="H765" s="609"/>
      <c r="I765" s="607"/>
      <c r="J765" s="605"/>
      <c r="K765" s="605"/>
      <c r="L765" s="605"/>
      <c r="M765" s="610"/>
      <c r="N765" s="210"/>
      <c r="O765" s="210"/>
      <c r="P765" s="210"/>
      <c r="Q765" s="210"/>
      <c r="R765" s="210"/>
      <c r="S765" s="210"/>
      <c r="T765" s="210"/>
      <c r="U765" s="210"/>
      <c r="V765" s="210"/>
      <c r="W765" s="210"/>
      <c r="X765" s="210"/>
      <c r="Y765" s="210"/>
      <c r="Z765" s="210"/>
    </row>
    <row r="766" ht="12.75" customHeight="1">
      <c r="A766" s="604"/>
      <c r="B766" s="605"/>
      <c r="C766" s="606"/>
      <c r="D766" s="607"/>
      <c r="E766" s="608"/>
      <c r="F766" s="609"/>
      <c r="G766" s="608"/>
      <c r="H766" s="609"/>
      <c r="I766" s="607"/>
      <c r="J766" s="605"/>
      <c r="K766" s="605"/>
      <c r="L766" s="605"/>
      <c r="M766" s="610"/>
      <c r="N766" s="210"/>
      <c r="O766" s="210"/>
      <c r="P766" s="210"/>
      <c r="Q766" s="210"/>
      <c r="R766" s="210"/>
      <c r="S766" s="210"/>
      <c r="T766" s="210"/>
      <c r="U766" s="210"/>
      <c r="V766" s="210"/>
      <c r="W766" s="210"/>
      <c r="X766" s="210"/>
      <c r="Y766" s="210"/>
      <c r="Z766" s="210"/>
    </row>
    <row r="767" ht="12.75" customHeight="1">
      <c r="A767" s="604"/>
      <c r="B767" s="605"/>
      <c r="C767" s="606"/>
      <c r="D767" s="607"/>
      <c r="E767" s="608"/>
      <c r="F767" s="609"/>
      <c r="G767" s="608"/>
      <c r="H767" s="609"/>
      <c r="I767" s="607"/>
      <c r="J767" s="605"/>
      <c r="K767" s="605"/>
      <c r="L767" s="605"/>
      <c r="M767" s="610"/>
      <c r="N767" s="210"/>
      <c r="O767" s="210"/>
      <c r="P767" s="210"/>
      <c r="Q767" s="210"/>
      <c r="R767" s="210"/>
      <c r="S767" s="210"/>
      <c r="T767" s="210"/>
      <c r="U767" s="210"/>
      <c r="V767" s="210"/>
      <c r="W767" s="210"/>
      <c r="X767" s="210"/>
      <c r="Y767" s="210"/>
      <c r="Z767" s="210"/>
    </row>
    <row r="768" ht="12.75" customHeight="1">
      <c r="A768" s="604"/>
      <c r="B768" s="605"/>
      <c r="C768" s="606"/>
      <c r="D768" s="607"/>
      <c r="E768" s="608"/>
      <c r="F768" s="609"/>
      <c r="G768" s="608"/>
      <c r="H768" s="609"/>
      <c r="I768" s="607"/>
      <c r="J768" s="605"/>
      <c r="K768" s="605"/>
      <c r="L768" s="605"/>
      <c r="M768" s="610"/>
      <c r="N768" s="210"/>
      <c r="O768" s="210"/>
      <c r="P768" s="210"/>
      <c r="Q768" s="210"/>
      <c r="R768" s="210"/>
      <c r="S768" s="210"/>
      <c r="T768" s="210"/>
      <c r="U768" s="210"/>
      <c r="V768" s="210"/>
      <c r="W768" s="210"/>
      <c r="X768" s="210"/>
      <c r="Y768" s="210"/>
      <c r="Z768" s="210"/>
    </row>
    <row r="769" ht="12.75" customHeight="1">
      <c r="A769" s="604"/>
      <c r="B769" s="605"/>
      <c r="C769" s="606"/>
      <c r="D769" s="607"/>
      <c r="E769" s="608"/>
      <c r="F769" s="609"/>
      <c r="G769" s="608"/>
      <c r="H769" s="609"/>
      <c r="I769" s="607"/>
      <c r="J769" s="605"/>
      <c r="K769" s="605"/>
      <c r="L769" s="605"/>
      <c r="M769" s="610"/>
      <c r="N769" s="210"/>
      <c r="O769" s="210"/>
      <c r="P769" s="210"/>
      <c r="Q769" s="210"/>
      <c r="R769" s="210"/>
      <c r="S769" s="210"/>
      <c r="T769" s="210"/>
      <c r="U769" s="210"/>
      <c r="V769" s="210"/>
      <c r="W769" s="210"/>
      <c r="X769" s="210"/>
      <c r="Y769" s="210"/>
      <c r="Z769" s="210"/>
    </row>
    <row r="770" ht="12.75" customHeight="1">
      <c r="A770" s="604"/>
      <c r="B770" s="605"/>
      <c r="C770" s="606"/>
      <c r="D770" s="607"/>
      <c r="E770" s="608"/>
      <c r="F770" s="609"/>
      <c r="G770" s="608"/>
      <c r="H770" s="609"/>
      <c r="I770" s="607"/>
      <c r="J770" s="605"/>
      <c r="K770" s="605"/>
      <c r="L770" s="605"/>
      <c r="M770" s="610"/>
      <c r="N770" s="210"/>
      <c r="O770" s="210"/>
      <c r="P770" s="210"/>
      <c r="Q770" s="210"/>
      <c r="R770" s="210"/>
      <c r="S770" s="210"/>
      <c r="T770" s="210"/>
      <c r="U770" s="210"/>
      <c r="V770" s="210"/>
      <c r="W770" s="210"/>
      <c r="X770" s="210"/>
      <c r="Y770" s="210"/>
      <c r="Z770" s="210"/>
    </row>
    <row r="771" ht="12.75" customHeight="1">
      <c r="A771" s="604"/>
      <c r="B771" s="605"/>
      <c r="C771" s="606"/>
      <c r="D771" s="607"/>
      <c r="E771" s="608"/>
      <c r="F771" s="609"/>
      <c r="G771" s="608"/>
      <c r="H771" s="609"/>
      <c r="I771" s="607"/>
      <c r="J771" s="605"/>
      <c r="K771" s="605"/>
      <c r="L771" s="605"/>
      <c r="M771" s="610"/>
      <c r="N771" s="210"/>
      <c r="O771" s="210"/>
      <c r="P771" s="210"/>
      <c r="Q771" s="210"/>
      <c r="R771" s="210"/>
      <c r="S771" s="210"/>
      <c r="T771" s="210"/>
      <c r="U771" s="210"/>
      <c r="V771" s="210"/>
      <c r="W771" s="210"/>
      <c r="X771" s="210"/>
      <c r="Y771" s="210"/>
      <c r="Z771" s="210"/>
    </row>
    <row r="772" ht="12.75" customHeight="1">
      <c r="A772" s="604"/>
      <c r="B772" s="605"/>
      <c r="C772" s="606"/>
      <c r="D772" s="607"/>
      <c r="E772" s="608"/>
      <c r="F772" s="609"/>
      <c r="G772" s="608"/>
      <c r="H772" s="609"/>
      <c r="I772" s="607"/>
      <c r="J772" s="605"/>
      <c r="K772" s="605"/>
      <c r="L772" s="605"/>
      <c r="M772" s="610"/>
      <c r="N772" s="210"/>
      <c r="O772" s="210"/>
      <c r="P772" s="210"/>
      <c r="Q772" s="210"/>
      <c r="R772" s="210"/>
      <c r="S772" s="210"/>
      <c r="T772" s="210"/>
      <c r="U772" s="210"/>
      <c r="V772" s="210"/>
      <c r="W772" s="210"/>
      <c r="X772" s="210"/>
      <c r="Y772" s="210"/>
      <c r="Z772" s="210"/>
    </row>
    <row r="773" ht="12.75" customHeight="1">
      <c r="A773" s="604"/>
      <c r="B773" s="605"/>
      <c r="C773" s="606"/>
      <c r="D773" s="607"/>
      <c r="E773" s="608"/>
      <c r="F773" s="609"/>
      <c r="G773" s="608"/>
      <c r="H773" s="609"/>
      <c r="I773" s="607"/>
      <c r="J773" s="605"/>
      <c r="K773" s="605"/>
      <c r="L773" s="605"/>
      <c r="M773" s="610"/>
      <c r="N773" s="210"/>
      <c r="O773" s="210"/>
      <c r="P773" s="210"/>
      <c r="Q773" s="210"/>
      <c r="R773" s="210"/>
      <c r="S773" s="210"/>
      <c r="T773" s="210"/>
      <c r="U773" s="210"/>
      <c r="V773" s="210"/>
      <c r="W773" s="210"/>
      <c r="X773" s="210"/>
      <c r="Y773" s="210"/>
      <c r="Z773" s="210"/>
    </row>
    <row r="774" ht="12.75" customHeight="1">
      <c r="A774" s="604"/>
      <c r="B774" s="605"/>
      <c r="C774" s="606"/>
      <c r="D774" s="607"/>
      <c r="E774" s="608"/>
      <c r="F774" s="609"/>
      <c r="G774" s="608"/>
      <c r="H774" s="609"/>
      <c r="I774" s="607"/>
      <c r="J774" s="605"/>
      <c r="K774" s="605"/>
      <c r="L774" s="605"/>
      <c r="M774" s="610"/>
      <c r="N774" s="210"/>
      <c r="O774" s="210"/>
      <c r="P774" s="210"/>
      <c r="Q774" s="210"/>
      <c r="R774" s="210"/>
      <c r="S774" s="210"/>
      <c r="T774" s="210"/>
      <c r="U774" s="210"/>
      <c r="V774" s="210"/>
      <c r="W774" s="210"/>
      <c r="X774" s="210"/>
      <c r="Y774" s="210"/>
      <c r="Z774" s="210"/>
    </row>
    <row r="775" ht="12.75" customHeight="1">
      <c r="A775" s="604"/>
      <c r="B775" s="605"/>
      <c r="C775" s="606"/>
      <c r="D775" s="607"/>
      <c r="E775" s="608"/>
      <c r="F775" s="609"/>
      <c r="G775" s="608"/>
      <c r="H775" s="609"/>
      <c r="I775" s="607"/>
      <c r="J775" s="605"/>
      <c r="K775" s="605"/>
      <c r="L775" s="605"/>
      <c r="M775" s="610"/>
      <c r="N775" s="210"/>
      <c r="O775" s="210"/>
      <c r="P775" s="210"/>
      <c r="Q775" s="210"/>
      <c r="R775" s="210"/>
      <c r="S775" s="210"/>
      <c r="T775" s="210"/>
      <c r="U775" s="210"/>
      <c r="V775" s="210"/>
      <c r="W775" s="210"/>
      <c r="X775" s="210"/>
      <c r="Y775" s="210"/>
      <c r="Z775" s="210"/>
    </row>
    <row r="776" ht="12.75" customHeight="1">
      <c r="A776" s="604"/>
      <c r="B776" s="605"/>
      <c r="C776" s="606"/>
      <c r="D776" s="607"/>
      <c r="E776" s="608"/>
      <c r="F776" s="609"/>
      <c r="G776" s="608"/>
      <c r="H776" s="609"/>
      <c r="I776" s="607"/>
      <c r="J776" s="605"/>
      <c r="K776" s="605"/>
      <c r="L776" s="605"/>
      <c r="M776" s="610"/>
      <c r="N776" s="210"/>
      <c r="O776" s="210"/>
      <c r="P776" s="210"/>
      <c r="Q776" s="210"/>
      <c r="R776" s="210"/>
      <c r="S776" s="210"/>
      <c r="T776" s="210"/>
      <c r="U776" s="210"/>
      <c r="V776" s="210"/>
      <c r="W776" s="210"/>
      <c r="X776" s="210"/>
      <c r="Y776" s="210"/>
      <c r="Z776" s="210"/>
    </row>
    <row r="777" ht="12.75" customHeight="1">
      <c r="A777" s="604"/>
      <c r="B777" s="605"/>
      <c r="C777" s="606"/>
      <c r="D777" s="607"/>
      <c r="E777" s="608"/>
      <c r="F777" s="609"/>
      <c r="G777" s="608"/>
      <c r="H777" s="609"/>
      <c r="I777" s="607"/>
      <c r="J777" s="605"/>
      <c r="K777" s="605"/>
      <c r="L777" s="605"/>
      <c r="M777" s="610"/>
      <c r="N777" s="210"/>
      <c r="O777" s="210"/>
      <c r="P777" s="210"/>
      <c r="Q777" s="210"/>
      <c r="R777" s="210"/>
      <c r="S777" s="210"/>
      <c r="T777" s="210"/>
      <c r="U777" s="210"/>
      <c r="V777" s="210"/>
      <c r="W777" s="210"/>
      <c r="X777" s="210"/>
      <c r="Y777" s="210"/>
      <c r="Z777" s="210"/>
    </row>
    <row r="778" ht="12.75" customHeight="1">
      <c r="A778" s="604"/>
      <c r="B778" s="605"/>
      <c r="C778" s="606"/>
      <c r="D778" s="607"/>
      <c r="E778" s="608"/>
      <c r="F778" s="609"/>
      <c r="G778" s="608"/>
      <c r="H778" s="609"/>
      <c r="I778" s="607"/>
      <c r="J778" s="605"/>
      <c r="K778" s="605"/>
      <c r="L778" s="605"/>
      <c r="M778" s="610"/>
      <c r="N778" s="210"/>
      <c r="O778" s="210"/>
      <c r="P778" s="210"/>
      <c r="Q778" s="210"/>
      <c r="R778" s="210"/>
      <c r="S778" s="210"/>
      <c r="T778" s="210"/>
      <c r="U778" s="210"/>
      <c r="V778" s="210"/>
      <c r="W778" s="210"/>
      <c r="X778" s="210"/>
      <c r="Y778" s="210"/>
      <c r="Z778" s="210"/>
    </row>
    <row r="779" ht="12.75" customHeight="1">
      <c r="A779" s="604"/>
      <c r="B779" s="605"/>
      <c r="C779" s="606"/>
      <c r="D779" s="607"/>
      <c r="E779" s="608"/>
      <c r="F779" s="609"/>
      <c r="G779" s="608"/>
      <c r="H779" s="609"/>
      <c r="I779" s="607"/>
      <c r="J779" s="605"/>
      <c r="K779" s="605"/>
      <c r="L779" s="605"/>
      <c r="M779" s="610"/>
      <c r="N779" s="210"/>
      <c r="O779" s="210"/>
      <c r="P779" s="210"/>
      <c r="Q779" s="210"/>
      <c r="R779" s="210"/>
      <c r="S779" s="210"/>
      <c r="T779" s="210"/>
      <c r="U779" s="210"/>
      <c r="V779" s="210"/>
      <c r="W779" s="210"/>
      <c r="X779" s="210"/>
      <c r="Y779" s="210"/>
      <c r="Z779" s="210"/>
    </row>
    <row r="780" ht="12.75" customHeight="1">
      <c r="A780" s="604"/>
      <c r="B780" s="605"/>
      <c r="C780" s="606"/>
      <c r="D780" s="607"/>
      <c r="E780" s="608"/>
      <c r="F780" s="609"/>
      <c r="G780" s="608"/>
      <c r="H780" s="609"/>
      <c r="I780" s="607"/>
      <c r="J780" s="605"/>
      <c r="K780" s="605"/>
      <c r="L780" s="605"/>
      <c r="M780" s="610"/>
      <c r="N780" s="210"/>
      <c r="O780" s="210"/>
      <c r="P780" s="210"/>
      <c r="Q780" s="210"/>
      <c r="R780" s="210"/>
      <c r="S780" s="210"/>
      <c r="T780" s="210"/>
      <c r="U780" s="210"/>
      <c r="V780" s="210"/>
      <c r="W780" s="210"/>
      <c r="X780" s="210"/>
      <c r="Y780" s="210"/>
      <c r="Z780" s="210"/>
    </row>
    <row r="781" ht="12.75" customHeight="1">
      <c r="A781" s="604"/>
      <c r="B781" s="605"/>
      <c r="C781" s="606"/>
      <c r="D781" s="607"/>
      <c r="E781" s="608"/>
      <c r="F781" s="609"/>
      <c r="G781" s="608"/>
      <c r="H781" s="609"/>
      <c r="I781" s="607"/>
      <c r="J781" s="605"/>
      <c r="K781" s="605"/>
      <c r="L781" s="605"/>
      <c r="M781" s="610"/>
      <c r="N781" s="210"/>
      <c r="O781" s="210"/>
      <c r="P781" s="210"/>
      <c r="Q781" s="210"/>
      <c r="R781" s="210"/>
      <c r="S781" s="210"/>
      <c r="T781" s="210"/>
      <c r="U781" s="210"/>
      <c r="V781" s="210"/>
      <c r="W781" s="210"/>
      <c r="X781" s="210"/>
      <c r="Y781" s="210"/>
      <c r="Z781" s="210"/>
    </row>
    <row r="782" ht="12.75" customHeight="1">
      <c r="A782" s="604"/>
      <c r="B782" s="605"/>
      <c r="C782" s="606"/>
      <c r="D782" s="607"/>
      <c r="E782" s="608"/>
      <c r="F782" s="609"/>
      <c r="G782" s="608"/>
      <c r="H782" s="609"/>
      <c r="I782" s="607"/>
      <c r="J782" s="605"/>
      <c r="K782" s="605"/>
      <c r="L782" s="605"/>
      <c r="M782" s="610"/>
      <c r="N782" s="210"/>
      <c r="O782" s="210"/>
      <c r="P782" s="210"/>
      <c r="Q782" s="210"/>
      <c r="R782" s="210"/>
      <c r="S782" s="210"/>
      <c r="T782" s="210"/>
      <c r="U782" s="210"/>
      <c r="V782" s="210"/>
      <c r="W782" s="210"/>
      <c r="X782" s="210"/>
      <c r="Y782" s="210"/>
      <c r="Z782" s="210"/>
    </row>
    <row r="783" ht="12.75" customHeight="1">
      <c r="A783" s="604"/>
      <c r="B783" s="605"/>
      <c r="C783" s="606"/>
      <c r="D783" s="607"/>
      <c r="E783" s="608"/>
      <c r="F783" s="609"/>
      <c r="G783" s="608"/>
      <c r="H783" s="609"/>
      <c r="I783" s="607"/>
      <c r="J783" s="605"/>
      <c r="K783" s="605"/>
      <c r="L783" s="605"/>
      <c r="M783" s="610"/>
      <c r="N783" s="210"/>
      <c r="O783" s="210"/>
      <c r="P783" s="210"/>
      <c r="Q783" s="210"/>
      <c r="R783" s="210"/>
      <c r="S783" s="210"/>
      <c r="T783" s="210"/>
      <c r="U783" s="210"/>
      <c r="V783" s="210"/>
      <c r="W783" s="210"/>
      <c r="X783" s="210"/>
      <c r="Y783" s="210"/>
      <c r="Z783" s="210"/>
    </row>
    <row r="784" ht="12.75" customHeight="1">
      <c r="A784" s="604"/>
      <c r="B784" s="605"/>
      <c r="C784" s="606"/>
      <c r="D784" s="607"/>
      <c r="E784" s="608"/>
      <c r="F784" s="609"/>
      <c r="G784" s="608"/>
      <c r="H784" s="609"/>
      <c r="I784" s="607"/>
      <c r="J784" s="605"/>
      <c r="K784" s="605"/>
      <c r="L784" s="605"/>
      <c r="M784" s="610"/>
      <c r="N784" s="210"/>
      <c r="O784" s="210"/>
      <c r="P784" s="210"/>
      <c r="Q784" s="210"/>
      <c r="R784" s="210"/>
      <c r="S784" s="210"/>
      <c r="T784" s="210"/>
      <c r="U784" s="210"/>
      <c r="V784" s="210"/>
      <c r="W784" s="210"/>
      <c r="X784" s="210"/>
      <c r="Y784" s="210"/>
      <c r="Z784" s="210"/>
    </row>
    <row r="785" ht="12.75" customHeight="1">
      <c r="A785" s="604"/>
      <c r="B785" s="605"/>
      <c r="C785" s="606"/>
      <c r="D785" s="607"/>
      <c r="E785" s="608"/>
      <c r="F785" s="609"/>
      <c r="G785" s="608"/>
      <c r="H785" s="609"/>
      <c r="I785" s="607"/>
      <c r="J785" s="605"/>
      <c r="K785" s="605"/>
      <c r="L785" s="605"/>
      <c r="M785" s="610"/>
      <c r="N785" s="210"/>
      <c r="O785" s="210"/>
      <c r="P785" s="210"/>
      <c r="Q785" s="210"/>
      <c r="R785" s="210"/>
      <c r="S785" s="210"/>
      <c r="T785" s="210"/>
      <c r="U785" s="210"/>
      <c r="V785" s="210"/>
      <c r="W785" s="210"/>
      <c r="X785" s="210"/>
      <c r="Y785" s="210"/>
      <c r="Z785" s="210"/>
    </row>
    <row r="786" ht="12.75" customHeight="1">
      <c r="A786" s="604"/>
      <c r="B786" s="605"/>
      <c r="C786" s="606"/>
      <c r="D786" s="607"/>
      <c r="E786" s="608"/>
      <c r="F786" s="609"/>
      <c r="G786" s="608"/>
      <c r="H786" s="609"/>
      <c r="I786" s="607"/>
      <c r="J786" s="605"/>
      <c r="K786" s="605"/>
      <c r="L786" s="605"/>
      <c r="M786" s="610"/>
      <c r="N786" s="210"/>
      <c r="O786" s="210"/>
      <c r="P786" s="210"/>
      <c r="Q786" s="210"/>
      <c r="R786" s="210"/>
      <c r="S786" s="210"/>
      <c r="T786" s="210"/>
      <c r="U786" s="210"/>
      <c r="V786" s="210"/>
      <c r="W786" s="210"/>
      <c r="X786" s="210"/>
      <c r="Y786" s="210"/>
      <c r="Z786" s="210"/>
    </row>
    <row r="787" ht="12.75" customHeight="1">
      <c r="A787" s="604"/>
      <c r="B787" s="605"/>
      <c r="C787" s="606"/>
      <c r="D787" s="607"/>
      <c r="E787" s="608"/>
      <c r="F787" s="609"/>
      <c r="G787" s="608"/>
      <c r="H787" s="609"/>
      <c r="I787" s="607"/>
      <c r="J787" s="605"/>
      <c r="K787" s="605"/>
      <c r="L787" s="605"/>
      <c r="M787" s="610"/>
      <c r="N787" s="210"/>
      <c r="O787" s="210"/>
      <c r="P787" s="210"/>
      <c r="Q787" s="210"/>
      <c r="R787" s="210"/>
      <c r="S787" s="210"/>
      <c r="T787" s="210"/>
      <c r="U787" s="210"/>
      <c r="V787" s="210"/>
      <c r="W787" s="210"/>
      <c r="X787" s="210"/>
      <c r="Y787" s="210"/>
      <c r="Z787" s="210"/>
    </row>
    <row r="788" ht="12.75" customHeight="1">
      <c r="A788" s="604"/>
      <c r="B788" s="605"/>
      <c r="C788" s="606"/>
      <c r="D788" s="607"/>
      <c r="E788" s="608"/>
      <c r="F788" s="609"/>
      <c r="G788" s="608"/>
      <c r="H788" s="609"/>
      <c r="I788" s="607"/>
      <c r="J788" s="605"/>
      <c r="K788" s="605"/>
      <c r="L788" s="605"/>
      <c r="M788" s="610"/>
      <c r="N788" s="210"/>
      <c r="O788" s="210"/>
      <c r="P788" s="210"/>
      <c r="Q788" s="210"/>
      <c r="R788" s="210"/>
      <c r="S788" s="210"/>
      <c r="T788" s="210"/>
      <c r="U788" s="210"/>
      <c r="V788" s="210"/>
      <c r="W788" s="210"/>
      <c r="X788" s="210"/>
      <c r="Y788" s="210"/>
      <c r="Z788" s="210"/>
    </row>
    <row r="789" ht="12.75" customHeight="1">
      <c r="A789" s="604"/>
      <c r="B789" s="605"/>
      <c r="C789" s="606"/>
      <c r="D789" s="607"/>
      <c r="E789" s="608"/>
      <c r="F789" s="609"/>
      <c r="G789" s="608"/>
      <c r="H789" s="609"/>
      <c r="I789" s="607"/>
      <c r="J789" s="605"/>
      <c r="K789" s="605"/>
      <c r="L789" s="605"/>
      <c r="M789" s="610"/>
      <c r="N789" s="210"/>
      <c r="O789" s="210"/>
      <c r="P789" s="210"/>
      <c r="Q789" s="210"/>
      <c r="R789" s="210"/>
      <c r="S789" s="210"/>
      <c r="T789" s="210"/>
      <c r="U789" s="210"/>
      <c r="V789" s="210"/>
      <c r="W789" s="210"/>
      <c r="X789" s="210"/>
      <c r="Y789" s="210"/>
      <c r="Z789" s="210"/>
    </row>
    <row r="790" ht="12.75" customHeight="1">
      <c r="A790" s="604"/>
      <c r="B790" s="605"/>
      <c r="C790" s="606"/>
      <c r="D790" s="607"/>
      <c r="E790" s="608"/>
      <c r="F790" s="609"/>
      <c r="G790" s="608"/>
      <c r="H790" s="609"/>
      <c r="I790" s="607"/>
      <c r="J790" s="605"/>
      <c r="K790" s="605"/>
      <c r="L790" s="605"/>
      <c r="M790" s="610"/>
      <c r="N790" s="210"/>
      <c r="O790" s="210"/>
      <c r="P790" s="210"/>
      <c r="Q790" s="210"/>
      <c r="R790" s="210"/>
      <c r="S790" s="210"/>
      <c r="T790" s="210"/>
      <c r="U790" s="210"/>
      <c r="V790" s="210"/>
      <c r="W790" s="210"/>
      <c r="X790" s="210"/>
      <c r="Y790" s="210"/>
      <c r="Z790" s="210"/>
    </row>
    <row r="791" ht="12.75" customHeight="1">
      <c r="A791" s="604"/>
      <c r="B791" s="605"/>
      <c r="C791" s="606"/>
      <c r="D791" s="607"/>
      <c r="E791" s="608"/>
      <c r="F791" s="609"/>
      <c r="G791" s="608"/>
      <c r="H791" s="609"/>
      <c r="I791" s="607"/>
      <c r="J791" s="605"/>
      <c r="K791" s="605"/>
      <c r="L791" s="605"/>
      <c r="M791" s="610"/>
      <c r="N791" s="210"/>
      <c r="O791" s="210"/>
      <c r="P791" s="210"/>
      <c r="Q791" s="210"/>
      <c r="R791" s="210"/>
      <c r="S791" s="210"/>
      <c r="T791" s="210"/>
      <c r="U791" s="210"/>
      <c r="V791" s="210"/>
      <c r="W791" s="210"/>
      <c r="X791" s="210"/>
      <c r="Y791" s="210"/>
      <c r="Z791" s="210"/>
    </row>
    <row r="792" ht="12.75" customHeight="1">
      <c r="A792" s="604"/>
      <c r="B792" s="605"/>
      <c r="C792" s="606"/>
      <c r="D792" s="607"/>
      <c r="E792" s="608"/>
      <c r="F792" s="609"/>
      <c r="G792" s="608"/>
      <c r="H792" s="609"/>
      <c r="I792" s="607"/>
      <c r="J792" s="605"/>
      <c r="K792" s="605"/>
      <c r="L792" s="605"/>
      <c r="M792" s="610"/>
      <c r="N792" s="210"/>
      <c r="O792" s="210"/>
      <c r="P792" s="210"/>
      <c r="Q792" s="210"/>
      <c r="R792" s="210"/>
      <c r="S792" s="210"/>
      <c r="T792" s="210"/>
      <c r="U792" s="210"/>
      <c r="V792" s="210"/>
      <c r="W792" s="210"/>
      <c r="X792" s="210"/>
      <c r="Y792" s="210"/>
      <c r="Z792" s="210"/>
    </row>
    <row r="793" ht="12.75" customHeight="1">
      <c r="A793" s="604"/>
      <c r="B793" s="605"/>
      <c r="C793" s="606"/>
      <c r="D793" s="607"/>
      <c r="E793" s="608"/>
      <c r="F793" s="609"/>
      <c r="G793" s="608"/>
      <c r="H793" s="609"/>
      <c r="I793" s="607"/>
      <c r="J793" s="605"/>
      <c r="K793" s="605"/>
      <c r="L793" s="605"/>
      <c r="M793" s="610"/>
      <c r="N793" s="210"/>
      <c r="O793" s="210"/>
      <c r="P793" s="210"/>
      <c r="Q793" s="210"/>
      <c r="R793" s="210"/>
      <c r="S793" s="210"/>
      <c r="T793" s="210"/>
      <c r="U793" s="210"/>
      <c r="V793" s="210"/>
      <c r="W793" s="210"/>
      <c r="X793" s="210"/>
      <c r="Y793" s="210"/>
      <c r="Z793" s="210"/>
    </row>
    <row r="794" ht="12.75" customHeight="1">
      <c r="A794" s="604"/>
      <c r="B794" s="605"/>
      <c r="C794" s="606"/>
      <c r="D794" s="607"/>
      <c r="E794" s="608"/>
      <c r="F794" s="609"/>
      <c r="G794" s="608"/>
      <c r="H794" s="609"/>
      <c r="I794" s="607"/>
      <c r="J794" s="605"/>
      <c r="K794" s="605"/>
      <c r="L794" s="605"/>
      <c r="M794" s="610"/>
      <c r="N794" s="210"/>
      <c r="O794" s="210"/>
      <c r="P794" s="210"/>
      <c r="Q794" s="210"/>
      <c r="R794" s="210"/>
      <c r="S794" s="210"/>
      <c r="T794" s="210"/>
      <c r="U794" s="210"/>
      <c r="V794" s="210"/>
      <c r="W794" s="210"/>
      <c r="X794" s="210"/>
      <c r="Y794" s="210"/>
      <c r="Z794" s="210"/>
    </row>
    <row r="795" ht="12.75" customHeight="1">
      <c r="A795" s="604"/>
      <c r="B795" s="605"/>
      <c r="C795" s="606"/>
      <c r="D795" s="607"/>
      <c r="E795" s="608"/>
      <c r="F795" s="609"/>
      <c r="G795" s="608"/>
      <c r="H795" s="609"/>
      <c r="I795" s="607"/>
      <c r="J795" s="605"/>
      <c r="K795" s="605"/>
      <c r="L795" s="605"/>
      <c r="M795" s="610"/>
      <c r="N795" s="210"/>
      <c r="O795" s="210"/>
      <c r="P795" s="210"/>
      <c r="Q795" s="210"/>
      <c r="R795" s="210"/>
      <c r="S795" s="210"/>
      <c r="T795" s="210"/>
      <c r="U795" s="210"/>
      <c r="V795" s="210"/>
      <c r="W795" s="210"/>
      <c r="X795" s="210"/>
      <c r="Y795" s="210"/>
      <c r="Z795" s="210"/>
    </row>
    <row r="796" ht="12.75" customHeight="1">
      <c r="A796" s="604"/>
      <c r="B796" s="605"/>
      <c r="C796" s="606"/>
      <c r="D796" s="607"/>
      <c r="E796" s="608"/>
      <c r="F796" s="609"/>
      <c r="G796" s="608"/>
      <c r="H796" s="609"/>
      <c r="I796" s="607"/>
      <c r="J796" s="605"/>
      <c r="K796" s="605"/>
      <c r="L796" s="605"/>
      <c r="M796" s="610"/>
      <c r="N796" s="210"/>
      <c r="O796" s="210"/>
      <c r="P796" s="210"/>
      <c r="Q796" s="210"/>
      <c r="R796" s="210"/>
      <c r="S796" s="210"/>
      <c r="T796" s="210"/>
      <c r="U796" s="210"/>
      <c r="V796" s="210"/>
      <c r="W796" s="210"/>
      <c r="X796" s="210"/>
      <c r="Y796" s="210"/>
      <c r="Z796" s="210"/>
    </row>
    <row r="797" ht="12.75" customHeight="1">
      <c r="A797" s="604"/>
      <c r="B797" s="605"/>
      <c r="C797" s="606"/>
      <c r="D797" s="607"/>
      <c r="E797" s="608"/>
      <c r="F797" s="609"/>
      <c r="G797" s="608"/>
      <c r="H797" s="609"/>
      <c r="I797" s="607"/>
      <c r="J797" s="605"/>
      <c r="K797" s="605"/>
      <c r="L797" s="605"/>
      <c r="M797" s="610"/>
      <c r="N797" s="210"/>
      <c r="O797" s="210"/>
      <c r="P797" s="210"/>
      <c r="Q797" s="210"/>
      <c r="R797" s="210"/>
      <c r="S797" s="210"/>
      <c r="T797" s="210"/>
      <c r="U797" s="210"/>
      <c r="V797" s="210"/>
      <c r="W797" s="210"/>
      <c r="X797" s="210"/>
      <c r="Y797" s="210"/>
      <c r="Z797" s="210"/>
    </row>
    <row r="798" ht="12.75" customHeight="1">
      <c r="A798" s="604"/>
      <c r="B798" s="605"/>
      <c r="C798" s="606"/>
      <c r="D798" s="607"/>
      <c r="E798" s="608"/>
      <c r="F798" s="609"/>
      <c r="G798" s="608"/>
      <c r="H798" s="609"/>
      <c r="I798" s="607"/>
      <c r="J798" s="605"/>
      <c r="K798" s="605"/>
      <c r="L798" s="605"/>
      <c r="M798" s="610"/>
      <c r="N798" s="210"/>
      <c r="O798" s="210"/>
      <c r="P798" s="210"/>
      <c r="Q798" s="210"/>
      <c r="R798" s="210"/>
      <c r="S798" s="210"/>
      <c r="T798" s="210"/>
      <c r="U798" s="210"/>
      <c r="V798" s="210"/>
      <c r="W798" s="210"/>
      <c r="X798" s="210"/>
      <c r="Y798" s="210"/>
      <c r="Z798" s="210"/>
    </row>
    <row r="799" ht="12.75" customHeight="1">
      <c r="A799" s="604"/>
      <c r="B799" s="605"/>
      <c r="C799" s="606"/>
      <c r="D799" s="607"/>
      <c r="E799" s="608"/>
      <c r="F799" s="609"/>
      <c r="G799" s="608"/>
      <c r="H799" s="609"/>
      <c r="I799" s="607"/>
      <c r="J799" s="605"/>
      <c r="K799" s="605"/>
      <c r="L799" s="605"/>
      <c r="M799" s="610"/>
      <c r="N799" s="210"/>
      <c r="O799" s="210"/>
      <c r="P799" s="210"/>
      <c r="Q799" s="210"/>
      <c r="R799" s="210"/>
      <c r="S799" s="210"/>
      <c r="T799" s="210"/>
      <c r="U799" s="210"/>
      <c r="V799" s="210"/>
      <c r="W799" s="210"/>
      <c r="X799" s="210"/>
      <c r="Y799" s="210"/>
      <c r="Z799" s="210"/>
    </row>
    <row r="800" ht="12.75" customHeight="1">
      <c r="A800" s="604"/>
      <c r="B800" s="605"/>
      <c r="C800" s="606"/>
      <c r="D800" s="607"/>
      <c r="E800" s="608"/>
      <c r="F800" s="609"/>
      <c r="G800" s="608"/>
      <c r="H800" s="609"/>
      <c r="I800" s="607"/>
      <c r="J800" s="605"/>
      <c r="K800" s="605"/>
      <c r="L800" s="605"/>
      <c r="M800" s="610"/>
      <c r="N800" s="210"/>
      <c r="O800" s="210"/>
      <c r="P800" s="210"/>
      <c r="Q800" s="210"/>
      <c r="R800" s="210"/>
      <c r="S800" s="210"/>
      <c r="T800" s="210"/>
      <c r="U800" s="210"/>
      <c r="V800" s="210"/>
      <c r="W800" s="210"/>
      <c r="X800" s="210"/>
      <c r="Y800" s="210"/>
      <c r="Z800" s="210"/>
    </row>
    <row r="801" ht="12.75" customHeight="1">
      <c r="A801" s="604"/>
      <c r="B801" s="605"/>
      <c r="C801" s="606"/>
      <c r="D801" s="607"/>
      <c r="E801" s="608"/>
      <c r="F801" s="609"/>
      <c r="G801" s="608"/>
      <c r="H801" s="609"/>
      <c r="I801" s="607"/>
      <c r="J801" s="605"/>
      <c r="K801" s="605"/>
      <c r="L801" s="605"/>
      <c r="M801" s="610"/>
      <c r="N801" s="210"/>
      <c r="O801" s="210"/>
      <c r="P801" s="210"/>
      <c r="Q801" s="210"/>
      <c r="R801" s="210"/>
      <c r="S801" s="210"/>
      <c r="T801" s="210"/>
      <c r="U801" s="210"/>
      <c r="V801" s="210"/>
      <c r="W801" s="210"/>
      <c r="X801" s="210"/>
      <c r="Y801" s="210"/>
      <c r="Z801" s="210"/>
    </row>
    <row r="802" ht="12.75" customHeight="1">
      <c r="A802" s="604"/>
      <c r="B802" s="605"/>
      <c r="C802" s="606"/>
      <c r="D802" s="607"/>
      <c r="E802" s="608"/>
      <c r="F802" s="609"/>
      <c r="G802" s="608"/>
      <c r="H802" s="609"/>
      <c r="I802" s="607"/>
      <c r="J802" s="605"/>
      <c r="K802" s="605"/>
      <c r="L802" s="605"/>
      <c r="M802" s="610"/>
      <c r="N802" s="210"/>
      <c r="O802" s="210"/>
      <c r="P802" s="210"/>
      <c r="Q802" s="210"/>
      <c r="R802" s="210"/>
      <c r="S802" s="210"/>
      <c r="T802" s="210"/>
      <c r="U802" s="210"/>
      <c r="V802" s="210"/>
      <c r="W802" s="210"/>
      <c r="X802" s="210"/>
      <c r="Y802" s="210"/>
      <c r="Z802" s="210"/>
    </row>
    <row r="803" ht="12.75" customHeight="1">
      <c r="A803" s="604"/>
      <c r="B803" s="605"/>
      <c r="C803" s="606"/>
      <c r="D803" s="607"/>
      <c r="E803" s="608"/>
      <c r="F803" s="609"/>
      <c r="G803" s="608"/>
      <c r="H803" s="609"/>
      <c r="I803" s="607"/>
      <c r="J803" s="605"/>
      <c r="K803" s="605"/>
      <c r="L803" s="605"/>
      <c r="M803" s="610"/>
      <c r="N803" s="210"/>
      <c r="O803" s="210"/>
      <c r="P803" s="210"/>
      <c r="Q803" s="210"/>
      <c r="R803" s="210"/>
      <c r="S803" s="210"/>
      <c r="T803" s="210"/>
      <c r="U803" s="210"/>
      <c r="V803" s="210"/>
      <c r="W803" s="210"/>
      <c r="X803" s="210"/>
      <c r="Y803" s="210"/>
      <c r="Z803" s="210"/>
    </row>
    <row r="804" ht="12.75" customHeight="1">
      <c r="A804" s="604"/>
      <c r="B804" s="605"/>
      <c r="C804" s="606"/>
      <c r="D804" s="607"/>
      <c r="E804" s="608"/>
      <c r="F804" s="609"/>
      <c r="G804" s="608"/>
      <c r="H804" s="609"/>
      <c r="I804" s="607"/>
      <c r="J804" s="605"/>
      <c r="K804" s="605"/>
      <c r="L804" s="605"/>
      <c r="M804" s="610"/>
      <c r="N804" s="210"/>
      <c r="O804" s="210"/>
      <c r="P804" s="210"/>
      <c r="Q804" s="210"/>
      <c r="R804" s="210"/>
      <c r="S804" s="210"/>
      <c r="T804" s="210"/>
      <c r="U804" s="210"/>
      <c r="V804" s="210"/>
      <c r="W804" s="210"/>
      <c r="X804" s="210"/>
      <c r="Y804" s="210"/>
      <c r="Z804" s="210"/>
    </row>
    <row r="805" ht="12.75" customHeight="1">
      <c r="A805" s="604"/>
      <c r="B805" s="605"/>
      <c r="C805" s="606"/>
      <c r="D805" s="607"/>
      <c r="E805" s="608"/>
      <c r="F805" s="609"/>
      <c r="G805" s="608"/>
      <c r="H805" s="609"/>
      <c r="I805" s="607"/>
      <c r="J805" s="605"/>
      <c r="K805" s="605"/>
      <c r="L805" s="605"/>
      <c r="M805" s="610"/>
      <c r="N805" s="210"/>
      <c r="O805" s="210"/>
      <c r="P805" s="210"/>
      <c r="Q805" s="210"/>
      <c r="R805" s="210"/>
      <c r="S805" s="210"/>
      <c r="T805" s="210"/>
      <c r="U805" s="210"/>
      <c r="V805" s="210"/>
      <c r="W805" s="210"/>
      <c r="X805" s="210"/>
      <c r="Y805" s="210"/>
      <c r="Z805" s="210"/>
    </row>
    <row r="806" ht="12.75" customHeight="1">
      <c r="A806" s="604"/>
      <c r="B806" s="605"/>
      <c r="C806" s="606"/>
      <c r="D806" s="607"/>
      <c r="E806" s="608"/>
      <c r="F806" s="609"/>
      <c r="G806" s="608"/>
      <c r="H806" s="609"/>
      <c r="I806" s="607"/>
      <c r="J806" s="605"/>
      <c r="K806" s="605"/>
      <c r="L806" s="605"/>
      <c r="M806" s="610"/>
      <c r="N806" s="210"/>
      <c r="O806" s="210"/>
      <c r="P806" s="210"/>
      <c r="Q806" s="210"/>
      <c r="R806" s="210"/>
      <c r="S806" s="210"/>
      <c r="T806" s="210"/>
      <c r="U806" s="210"/>
      <c r="V806" s="210"/>
      <c r="W806" s="210"/>
      <c r="X806" s="210"/>
      <c r="Y806" s="210"/>
      <c r="Z806" s="210"/>
    </row>
    <row r="807" ht="12.75" customHeight="1">
      <c r="A807" s="604"/>
      <c r="B807" s="605"/>
      <c r="C807" s="606"/>
      <c r="D807" s="607"/>
      <c r="E807" s="608"/>
      <c r="F807" s="609"/>
      <c r="G807" s="608"/>
      <c r="H807" s="609"/>
      <c r="I807" s="607"/>
      <c r="J807" s="605"/>
      <c r="K807" s="605"/>
      <c r="L807" s="605"/>
      <c r="M807" s="610"/>
      <c r="N807" s="210"/>
      <c r="O807" s="210"/>
      <c r="P807" s="210"/>
      <c r="Q807" s="210"/>
      <c r="R807" s="210"/>
      <c r="S807" s="210"/>
      <c r="T807" s="210"/>
      <c r="U807" s="210"/>
      <c r="V807" s="210"/>
      <c r="W807" s="210"/>
      <c r="X807" s="210"/>
      <c r="Y807" s="210"/>
      <c r="Z807" s="210"/>
    </row>
    <row r="808" ht="12.75" customHeight="1">
      <c r="A808" s="604"/>
      <c r="B808" s="605"/>
      <c r="C808" s="606"/>
      <c r="D808" s="607"/>
      <c r="E808" s="608"/>
      <c r="F808" s="609"/>
      <c r="G808" s="608"/>
      <c r="H808" s="609"/>
      <c r="I808" s="607"/>
      <c r="J808" s="605"/>
      <c r="K808" s="605"/>
      <c r="L808" s="605"/>
      <c r="M808" s="610"/>
      <c r="N808" s="210"/>
      <c r="O808" s="210"/>
      <c r="P808" s="210"/>
      <c r="Q808" s="210"/>
      <c r="R808" s="210"/>
      <c r="S808" s="210"/>
      <c r="T808" s="210"/>
      <c r="U808" s="210"/>
      <c r="V808" s="210"/>
      <c r="W808" s="210"/>
      <c r="X808" s="210"/>
      <c r="Y808" s="210"/>
      <c r="Z808" s="210"/>
    </row>
    <row r="809" ht="12.75" customHeight="1">
      <c r="A809" s="604"/>
      <c r="B809" s="605"/>
      <c r="C809" s="606"/>
      <c r="D809" s="607"/>
      <c r="E809" s="608"/>
      <c r="F809" s="609"/>
      <c r="G809" s="608"/>
      <c r="H809" s="609"/>
      <c r="I809" s="607"/>
      <c r="J809" s="605"/>
      <c r="K809" s="605"/>
      <c r="L809" s="605"/>
      <c r="M809" s="610"/>
      <c r="N809" s="210"/>
      <c r="O809" s="210"/>
      <c r="P809" s="210"/>
      <c r="Q809" s="210"/>
      <c r="R809" s="210"/>
      <c r="S809" s="210"/>
      <c r="T809" s="210"/>
      <c r="U809" s="210"/>
      <c r="V809" s="210"/>
      <c r="W809" s="210"/>
      <c r="X809" s="210"/>
      <c r="Y809" s="210"/>
      <c r="Z809" s="210"/>
    </row>
    <row r="810" ht="12.75" customHeight="1">
      <c r="A810" s="604"/>
      <c r="B810" s="605"/>
      <c r="C810" s="606"/>
      <c r="D810" s="607"/>
      <c r="E810" s="608"/>
      <c r="F810" s="609"/>
      <c r="G810" s="608"/>
      <c r="H810" s="609"/>
      <c r="I810" s="607"/>
      <c r="J810" s="605"/>
      <c r="K810" s="605"/>
      <c r="L810" s="605"/>
      <c r="M810" s="610"/>
      <c r="N810" s="210"/>
      <c r="O810" s="210"/>
      <c r="P810" s="210"/>
      <c r="Q810" s="210"/>
      <c r="R810" s="210"/>
      <c r="S810" s="210"/>
      <c r="T810" s="210"/>
      <c r="U810" s="210"/>
      <c r="V810" s="210"/>
      <c r="W810" s="210"/>
      <c r="X810" s="210"/>
      <c r="Y810" s="210"/>
      <c r="Z810" s="210"/>
    </row>
    <row r="811" ht="12.75" customHeight="1">
      <c r="A811" s="604"/>
      <c r="B811" s="605"/>
      <c r="C811" s="606"/>
      <c r="D811" s="607"/>
      <c r="E811" s="608"/>
      <c r="F811" s="609"/>
      <c r="G811" s="608"/>
      <c r="H811" s="609"/>
      <c r="I811" s="607"/>
      <c r="J811" s="605"/>
      <c r="K811" s="605"/>
      <c r="L811" s="605"/>
      <c r="M811" s="610"/>
      <c r="N811" s="210"/>
      <c r="O811" s="210"/>
      <c r="P811" s="210"/>
      <c r="Q811" s="210"/>
      <c r="R811" s="210"/>
      <c r="S811" s="210"/>
      <c r="T811" s="210"/>
      <c r="U811" s="210"/>
      <c r="V811" s="210"/>
      <c r="W811" s="210"/>
      <c r="X811" s="210"/>
      <c r="Y811" s="210"/>
      <c r="Z811" s="210"/>
    </row>
    <row r="812" ht="12.75" customHeight="1">
      <c r="A812" s="604"/>
      <c r="B812" s="605"/>
      <c r="C812" s="606"/>
      <c r="D812" s="607"/>
      <c r="E812" s="608"/>
      <c r="F812" s="609"/>
      <c r="G812" s="608"/>
      <c r="H812" s="609"/>
      <c r="I812" s="607"/>
      <c r="J812" s="605"/>
      <c r="K812" s="605"/>
      <c r="L812" s="605"/>
      <c r="M812" s="610"/>
      <c r="N812" s="210"/>
      <c r="O812" s="210"/>
      <c r="P812" s="210"/>
      <c r="Q812" s="210"/>
      <c r="R812" s="210"/>
      <c r="S812" s="210"/>
      <c r="T812" s="210"/>
      <c r="U812" s="210"/>
      <c r="V812" s="210"/>
      <c r="W812" s="210"/>
      <c r="X812" s="210"/>
      <c r="Y812" s="210"/>
      <c r="Z812" s="210"/>
    </row>
    <row r="813" ht="12.75" customHeight="1">
      <c r="A813" s="604"/>
      <c r="B813" s="605"/>
      <c r="C813" s="606"/>
      <c r="D813" s="607"/>
      <c r="E813" s="608"/>
      <c r="F813" s="609"/>
      <c r="G813" s="608"/>
      <c r="H813" s="609"/>
      <c r="I813" s="607"/>
      <c r="J813" s="605"/>
      <c r="K813" s="605"/>
      <c r="L813" s="605"/>
      <c r="M813" s="610"/>
      <c r="N813" s="210"/>
      <c r="O813" s="210"/>
      <c r="P813" s="210"/>
      <c r="Q813" s="210"/>
      <c r="R813" s="210"/>
      <c r="S813" s="210"/>
      <c r="T813" s="210"/>
      <c r="U813" s="210"/>
      <c r="V813" s="210"/>
      <c r="W813" s="210"/>
      <c r="X813" s="210"/>
      <c r="Y813" s="210"/>
      <c r="Z813" s="210"/>
    </row>
    <row r="814" ht="12.75" customHeight="1">
      <c r="A814" s="604"/>
      <c r="B814" s="605"/>
      <c r="C814" s="606"/>
      <c r="D814" s="607"/>
      <c r="E814" s="608"/>
      <c r="F814" s="609"/>
      <c r="G814" s="608"/>
      <c r="H814" s="609"/>
      <c r="I814" s="607"/>
      <c r="J814" s="605"/>
      <c r="K814" s="605"/>
      <c r="L814" s="605"/>
      <c r="M814" s="610"/>
      <c r="N814" s="210"/>
      <c r="O814" s="210"/>
      <c r="P814" s="210"/>
      <c r="Q814" s="210"/>
      <c r="R814" s="210"/>
      <c r="S814" s="210"/>
      <c r="T814" s="210"/>
      <c r="U814" s="210"/>
      <c r="V814" s="210"/>
      <c r="W814" s="210"/>
      <c r="X814" s="210"/>
      <c r="Y814" s="210"/>
      <c r="Z814" s="210"/>
    </row>
    <row r="815" ht="12.75" customHeight="1">
      <c r="A815" s="604"/>
      <c r="B815" s="605"/>
      <c r="C815" s="606"/>
      <c r="D815" s="607"/>
      <c r="E815" s="608"/>
      <c r="F815" s="609"/>
      <c r="G815" s="608"/>
      <c r="H815" s="609"/>
      <c r="I815" s="607"/>
      <c r="J815" s="605"/>
      <c r="K815" s="605"/>
      <c r="L815" s="605"/>
      <c r="M815" s="610"/>
      <c r="N815" s="210"/>
      <c r="O815" s="210"/>
      <c r="P815" s="210"/>
      <c r="Q815" s="210"/>
      <c r="R815" s="210"/>
      <c r="S815" s="210"/>
      <c r="T815" s="210"/>
      <c r="U815" s="210"/>
      <c r="V815" s="210"/>
      <c r="W815" s="210"/>
      <c r="X815" s="210"/>
      <c r="Y815" s="210"/>
      <c r="Z815" s="210"/>
    </row>
    <row r="816" ht="12.75" customHeight="1">
      <c r="A816" s="604"/>
      <c r="B816" s="605"/>
      <c r="C816" s="606"/>
      <c r="D816" s="607"/>
      <c r="E816" s="608"/>
      <c r="F816" s="609"/>
      <c r="G816" s="608"/>
      <c r="H816" s="609"/>
      <c r="I816" s="607"/>
      <c r="J816" s="605"/>
      <c r="K816" s="605"/>
      <c r="L816" s="605"/>
      <c r="M816" s="610"/>
      <c r="N816" s="210"/>
      <c r="O816" s="210"/>
      <c r="P816" s="210"/>
      <c r="Q816" s="210"/>
      <c r="R816" s="210"/>
      <c r="S816" s="210"/>
      <c r="T816" s="210"/>
      <c r="U816" s="210"/>
      <c r="V816" s="210"/>
      <c r="W816" s="210"/>
      <c r="X816" s="210"/>
      <c r="Y816" s="210"/>
      <c r="Z816" s="210"/>
    </row>
    <row r="817" ht="12.75" customHeight="1">
      <c r="A817" s="604"/>
      <c r="B817" s="605"/>
      <c r="C817" s="606"/>
      <c r="D817" s="607"/>
      <c r="E817" s="608"/>
      <c r="F817" s="609"/>
      <c r="G817" s="608"/>
      <c r="H817" s="609"/>
      <c r="I817" s="607"/>
      <c r="J817" s="605"/>
      <c r="K817" s="605"/>
      <c r="L817" s="605"/>
      <c r="M817" s="610"/>
      <c r="N817" s="210"/>
      <c r="O817" s="210"/>
      <c r="P817" s="210"/>
      <c r="Q817" s="210"/>
      <c r="R817" s="210"/>
      <c r="S817" s="210"/>
      <c r="T817" s="210"/>
      <c r="U817" s="210"/>
      <c r="V817" s="210"/>
      <c r="W817" s="210"/>
      <c r="X817" s="210"/>
      <c r="Y817" s="210"/>
      <c r="Z817" s="210"/>
    </row>
    <row r="818" ht="12.75" customHeight="1">
      <c r="A818" s="604"/>
      <c r="B818" s="605"/>
      <c r="C818" s="606"/>
      <c r="D818" s="607"/>
      <c r="E818" s="608"/>
      <c r="F818" s="609"/>
      <c r="G818" s="608"/>
      <c r="H818" s="609"/>
      <c r="I818" s="607"/>
      <c r="J818" s="605"/>
      <c r="K818" s="605"/>
      <c r="L818" s="605"/>
      <c r="M818" s="610"/>
      <c r="N818" s="210"/>
      <c r="O818" s="210"/>
      <c r="P818" s="210"/>
      <c r="Q818" s="210"/>
      <c r="R818" s="210"/>
      <c r="S818" s="210"/>
      <c r="T818" s="210"/>
      <c r="U818" s="210"/>
      <c r="V818" s="210"/>
      <c r="W818" s="210"/>
      <c r="X818" s="210"/>
      <c r="Y818" s="210"/>
      <c r="Z818" s="210"/>
    </row>
    <row r="819" ht="12.75" customHeight="1">
      <c r="A819" s="604"/>
      <c r="B819" s="605"/>
      <c r="C819" s="606"/>
      <c r="D819" s="607"/>
      <c r="E819" s="608"/>
      <c r="F819" s="609"/>
      <c r="G819" s="608"/>
      <c r="H819" s="609"/>
      <c r="I819" s="607"/>
      <c r="J819" s="605"/>
      <c r="K819" s="605"/>
      <c r="L819" s="605"/>
      <c r="M819" s="610"/>
      <c r="N819" s="210"/>
      <c r="O819" s="210"/>
      <c r="P819" s="210"/>
      <c r="Q819" s="210"/>
      <c r="R819" s="210"/>
      <c r="S819" s="210"/>
      <c r="T819" s="210"/>
      <c r="U819" s="210"/>
      <c r="V819" s="210"/>
      <c r="W819" s="210"/>
      <c r="X819" s="210"/>
      <c r="Y819" s="210"/>
      <c r="Z819" s="210"/>
    </row>
    <row r="820" ht="12.75" customHeight="1">
      <c r="A820" s="604"/>
      <c r="B820" s="605"/>
      <c r="C820" s="606"/>
      <c r="D820" s="607"/>
      <c r="E820" s="608"/>
      <c r="F820" s="609"/>
      <c r="G820" s="608"/>
      <c r="H820" s="609"/>
      <c r="I820" s="607"/>
      <c r="J820" s="605"/>
      <c r="K820" s="605"/>
      <c r="L820" s="605"/>
      <c r="M820" s="610"/>
      <c r="N820" s="210"/>
      <c r="O820" s="210"/>
      <c r="P820" s="210"/>
      <c r="Q820" s="210"/>
      <c r="R820" s="210"/>
      <c r="S820" s="210"/>
      <c r="T820" s="210"/>
      <c r="U820" s="210"/>
      <c r="V820" s="210"/>
      <c r="W820" s="210"/>
      <c r="X820" s="210"/>
      <c r="Y820" s="210"/>
      <c r="Z820" s="210"/>
    </row>
    <row r="821" ht="12.75" customHeight="1">
      <c r="A821" s="604"/>
      <c r="B821" s="605"/>
      <c r="C821" s="606"/>
      <c r="D821" s="607"/>
      <c r="E821" s="608"/>
      <c r="F821" s="609"/>
      <c r="G821" s="608"/>
      <c r="H821" s="609"/>
      <c r="I821" s="607"/>
      <c r="J821" s="605"/>
      <c r="K821" s="605"/>
      <c r="L821" s="605"/>
      <c r="M821" s="610"/>
      <c r="N821" s="210"/>
      <c r="O821" s="210"/>
      <c r="P821" s="210"/>
      <c r="Q821" s="210"/>
      <c r="R821" s="210"/>
      <c r="S821" s="210"/>
      <c r="T821" s="210"/>
      <c r="U821" s="210"/>
      <c r="V821" s="210"/>
      <c r="W821" s="210"/>
      <c r="X821" s="210"/>
      <c r="Y821" s="210"/>
      <c r="Z821" s="210"/>
    </row>
    <row r="822" ht="12.75" customHeight="1">
      <c r="A822" s="604"/>
      <c r="B822" s="605"/>
      <c r="C822" s="606"/>
      <c r="D822" s="607"/>
      <c r="E822" s="608"/>
      <c r="F822" s="609"/>
      <c r="G822" s="608"/>
      <c r="H822" s="609"/>
      <c r="I822" s="607"/>
      <c r="J822" s="605"/>
      <c r="K822" s="605"/>
      <c r="L822" s="605"/>
      <c r="M822" s="610"/>
      <c r="N822" s="210"/>
      <c r="O822" s="210"/>
      <c r="P822" s="210"/>
      <c r="Q822" s="210"/>
      <c r="R822" s="210"/>
      <c r="S822" s="210"/>
      <c r="T822" s="210"/>
      <c r="U822" s="210"/>
      <c r="V822" s="210"/>
      <c r="W822" s="210"/>
      <c r="X822" s="210"/>
      <c r="Y822" s="210"/>
      <c r="Z822" s="210"/>
    </row>
    <row r="823" ht="12.75" customHeight="1">
      <c r="A823" s="604"/>
      <c r="B823" s="605"/>
      <c r="C823" s="606"/>
      <c r="D823" s="607"/>
      <c r="E823" s="608"/>
      <c r="F823" s="609"/>
      <c r="G823" s="608"/>
      <c r="H823" s="609"/>
      <c r="I823" s="607"/>
      <c r="J823" s="605"/>
      <c r="K823" s="605"/>
      <c r="L823" s="605"/>
      <c r="M823" s="610"/>
      <c r="N823" s="210"/>
      <c r="O823" s="210"/>
      <c r="P823" s="210"/>
      <c r="Q823" s="210"/>
      <c r="R823" s="210"/>
      <c r="S823" s="210"/>
      <c r="T823" s="210"/>
      <c r="U823" s="210"/>
      <c r="V823" s="210"/>
      <c r="W823" s="210"/>
      <c r="X823" s="210"/>
      <c r="Y823" s="210"/>
      <c r="Z823" s="210"/>
    </row>
    <row r="824" ht="12.75" customHeight="1">
      <c r="A824" s="604"/>
      <c r="B824" s="605"/>
      <c r="C824" s="606"/>
      <c r="D824" s="607"/>
      <c r="E824" s="608"/>
      <c r="F824" s="609"/>
      <c r="G824" s="608"/>
      <c r="H824" s="609"/>
      <c r="I824" s="607"/>
      <c r="J824" s="605"/>
      <c r="K824" s="605"/>
      <c r="L824" s="605"/>
      <c r="M824" s="610"/>
      <c r="N824" s="210"/>
      <c r="O824" s="210"/>
      <c r="P824" s="210"/>
      <c r="Q824" s="210"/>
      <c r="R824" s="210"/>
      <c r="S824" s="210"/>
      <c r="T824" s="210"/>
      <c r="U824" s="210"/>
      <c r="V824" s="210"/>
      <c r="W824" s="210"/>
      <c r="X824" s="210"/>
      <c r="Y824" s="210"/>
      <c r="Z824" s="210"/>
    </row>
    <row r="825" ht="12.75" customHeight="1">
      <c r="A825" s="604"/>
      <c r="B825" s="605"/>
      <c r="C825" s="606"/>
      <c r="D825" s="607"/>
      <c r="E825" s="608"/>
      <c r="F825" s="609"/>
      <c r="G825" s="608"/>
      <c r="H825" s="609"/>
      <c r="I825" s="607"/>
      <c r="J825" s="605"/>
      <c r="K825" s="605"/>
      <c r="L825" s="605"/>
      <c r="M825" s="610"/>
      <c r="N825" s="210"/>
      <c r="O825" s="210"/>
      <c r="P825" s="210"/>
      <c r="Q825" s="210"/>
      <c r="R825" s="210"/>
      <c r="S825" s="210"/>
      <c r="T825" s="210"/>
      <c r="U825" s="210"/>
      <c r="V825" s="210"/>
      <c r="W825" s="210"/>
      <c r="X825" s="210"/>
      <c r="Y825" s="210"/>
      <c r="Z825" s="210"/>
    </row>
    <row r="826" ht="12.75" customHeight="1">
      <c r="A826" s="604"/>
      <c r="B826" s="605"/>
      <c r="C826" s="606"/>
      <c r="D826" s="607"/>
      <c r="E826" s="608"/>
      <c r="F826" s="609"/>
      <c r="G826" s="608"/>
      <c r="H826" s="609"/>
      <c r="I826" s="607"/>
      <c r="J826" s="605"/>
      <c r="K826" s="605"/>
      <c r="L826" s="605"/>
      <c r="M826" s="610"/>
      <c r="N826" s="210"/>
      <c r="O826" s="210"/>
      <c r="P826" s="210"/>
      <c r="Q826" s="210"/>
      <c r="R826" s="210"/>
      <c r="S826" s="210"/>
      <c r="T826" s="210"/>
      <c r="U826" s="210"/>
      <c r="V826" s="210"/>
      <c r="W826" s="210"/>
      <c r="X826" s="210"/>
      <c r="Y826" s="210"/>
      <c r="Z826" s="210"/>
    </row>
    <row r="827" ht="12.75" customHeight="1">
      <c r="A827" s="604"/>
      <c r="B827" s="605"/>
      <c r="C827" s="606"/>
      <c r="D827" s="607"/>
      <c r="E827" s="608"/>
      <c r="F827" s="609"/>
      <c r="G827" s="608"/>
      <c r="H827" s="609"/>
      <c r="I827" s="607"/>
      <c r="J827" s="605"/>
      <c r="K827" s="605"/>
      <c r="L827" s="605"/>
      <c r="M827" s="610"/>
      <c r="N827" s="210"/>
      <c r="O827" s="210"/>
      <c r="P827" s="210"/>
      <c r="Q827" s="210"/>
      <c r="R827" s="210"/>
      <c r="S827" s="210"/>
      <c r="T827" s="210"/>
      <c r="U827" s="210"/>
      <c r="V827" s="210"/>
      <c r="W827" s="210"/>
      <c r="X827" s="210"/>
      <c r="Y827" s="210"/>
      <c r="Z827" s="210"/>
    </row>
    <row r="828" ht="12.75" customHeight="1">
      <c r="A828" s="604"/>
      <c r="B828" s="605"/>
      <c r="C828" s="606"/>
      <c r="D828" s="607"/>
      <c r="E828" s="608"/>
      <c r="F828" s="609"/>
      <c r="G828" s="608"/>
      <c r="H828" s="609"/>
      <c r="I828" s="607"/>
      <c r="J828" s="605"/>
      <c r="K828" s="605"/>
      <c r="L828" s="605"/>
      <c r="M828" s="610"/>
      <c r="N828" s="210"/>
      <c r="O828" s="210"/>
      <c r="P828" s="210"/>
      <c r="Q828" s="210"/>
      <c r="R828" s="210"/>
      <c r="S828" s="210"/>
      <c r="T828" s="210"/>
      <c r="U828" s="210"/>
      <c r="V828" s="210"/>
      <c r="W828" s="210"/>
      <c r="X828" s="210"/>
      <c r="Y828" s="210"/>
      <c r="Z828" s="210"/>
    </row>
    <row r="829" ht="12.75" customHeight="1">
      <c r="A829" s="604"/>
      <c r="B829" s="605"/>
      <c r="C829" s="606"/>
      <c r="D829" s="607"/>
      <c r="E829" s="608"/>
      <c r="F829" s="609"/>
      <c r="G829" s="608"/>
      <c r="H829" s="609"/>
      <c r="I829" s="607"/>
      <c r="J829" s="605"/>
      <c r="K829" s="605"/>
      <c r="L829" s="605"/>
      <c r="M829" s="610"/>
      <c r="N829" s="210"/>
      <c r="O829" s="210"/>
      <c r="P829" s="210"/>
      <c r="Q829" s="210"/>
      <c r="R829" s="210"/>
      <c r="S829" s="210"/>
      <c r="T829" s="210"/>
      <c r="U829" s="210"/>
      <c r="V829" s="210"/>
      <c r="W829" s="210"/>
      <c r="X829" s="210"/>
      <c r="Y829" s="210"/>
      <c r="Z829" s="210"/>
    </row>
    <row r="830" ht="12.75" customHeight="1">
      <c r="A830" s="604"/>
      <c r="B830" s="605"/>
      <c r="C830" s="606"/>
      <c r="D830" s="607"/>
      <c r="E830" s="608"/>
      <c r="F830" s="609"/>
      <c r="G830" s="608"/>
      <c r="H830" s="609"/>
      <c r="I830" s="607"/>
      <c r="J830" s="605"/>
      <c r="K830" s="605"/>
      <c r="L830" s="605"/>
      <c r="M830" s="610"/>
      <c r="N830" s="210"/>
      <c r="O830" s="210"/>
      <c r="P830" s="210"/>
      <c r="Q830" s="210"/>
      <c r="R830" s="210"/>
      <c r="S830" s="210"/>
      <c r="T830" s="210"/>
      <c r="U830" s="210"/>
      <c r="V830" s="210"/>
      <c r="W830" s="210"/>
      <c r="X830" s="210"/>
      <c r="Y830" s="210"/>
      <c r="Z830" s="210"/>
    </row>
    <row r="831" ht="12.75" customHeight="1">
      <c r="A831" s="604"/>
      <c r="B831" s="605"/>
      <c r="C831" s="606"/>
      <c r="D831" s="607"/>
      <c r="E831" s="608"/>
      <c r="F831" s="609"/>
      <c r="G831" s="608"/>
      <c r="H831" s="609"/>
      <c r="I831" s="607"/>
      <c r="J831" s="605"/>
      <c r="K831" s="605"/>
      <c r="L831" s="605"/>
      <c r="M831" s="610"/>
      <c r="N831" s="210"/>
      <c r="O831" s="210"/>
      <c r="P831" s="210"/>
      <c r="Q831" s="210"/>
      <c r="R831" s="210"/>
      <c r="S831" s="210"/>
      <c r="T831" s="210"/>
      <c r="U831" s="210"/>
      <c r="V831" s="210"/>
      <c r="W831" s="210"/>
      <c r="X831" s="210"/>
      <c r="Y831" s="210"/>
      <c r="Z831" s="210"/>
    </row>
    <row r="832" ht="12.75" customHeight="1">
      <c r="A832" s="604"/>
      <c r="B832" s="605"/>
      <c r="C832" s="606"/>
      <c r="D832" s="607"/>
      <c r="E832" s="608"/>
      <c r="F832" s="609"/>
      <c r="G832" s="608"/>
      <c r="H832" s="609"/>
      <c r="I832" s="607"/>
      <c r="J832" s="605"/>
      <c r="K832" s="605"/>
      <c r="L832" s="605"/>
      <c r="M832" s="610"/>
      <c r="N832" s="210"/>
      <c r="O832" s="210"/>
      <c r="P832" s="210"/>
      <c r="Q832" s="210"/>
      <c r="R832" s="210"/>
      <c r="S832" s="210"/>
      <c r="T832" s="210"/>
      <c r="U832" s="210"/>
      <c r="V832" s="210"/>
      <c r="W832" s="210"/>
      <c r="X832" s="210"/>
      <c r="Y832" s="210"/>
      <c r="Z832" s="210"/>
    </row>
    <row r="833" ht="12.75" customHeight="1">
      <c r="A833" s="604"/>
      <c r="B833" s="605"/>
      <c r="C833" s="606"/>
      <c r="D833" s="607"/>
      <c r="E833" s="608"/>
      <c r="F833" s="609"/>
      <c r="G833" s="608"/>
      <c r="H833" s="609"/>
      <c r="I833" s="607"/>
      <c r="J833" s="605"/>
      <c r="K833" s="605"/>
      <c r="L833" s="605"/>
      <c r="M833" s="610"/>
      <c r="N833" s="210"/>
      <c r="O833" s="210"/>
      <c r="P833" s="210"/>
      <c r="Q833" s="210"/>
      <c r="R833" s="210"/>
      <c r="S833" s="210"/>
      <c r="T833" s="210"/>
      <c r="U833" s="210"/>
      <c r="V833" s="210"/>
      <c r="W833" s="210"/>
      <c r="X833" s="210"/>
      <c r="Y833" s="210"/>
      <c r="Z833" s="210"/>
    </row>
    <row r="834" ht="12.75" customHeight="1">
      <c r="A834" s="604"/>
      <c r="B834" s="605"/>
      <c r="C834" s="606"/>
      <c r="D834" s="607"/>
      <c r="E834" s="608"/>
      <c r="F834" s="609"/>
      <c r="G834" s="608"/>
      <c r="H834" s="609"/>
      <c r="I834" s="607"/>
      <c r="J834" s="605"/>
      <c r="K834" s="605"/>
      <c r="L834" s="605"/>
      <c r="M834" s="610"/>
      <c r="N834" s="210"/>
      <c r="O834" s="210"/>
      <c r="P834" s="210"/>
      <c r="Q834" s="210"/>
      <c r="R834" s="210"/>
      <c r="S834" s="210"/>
      <c r="T834" s="210"/>
      <c r="U834" s="210"/>
      <c r="V834" s="210"/>
      <c r="W834" s="210"/>
      <c r="X834" s="210"/>
      <c r="Y834" s="210"/>
      <c r="Z834" s="210"/>
    </row>
    <row r="835" ht="12.75" customHeight="1">
      <c r="A835" s="604"/>
      <c r="B835" s="605"/>
      <c r="C835" s="606"/>
      <c r="D835" s="607"/>
      <c r="E835" s="608"/>
      <c r="F835" s="609"/>
      <c r="G835" s="608"/>
      <c r="H835" s="609"/>
      <c r="I835" s="607"/>
      <c r="J835" s="605"/>
      <c r="K835" s="605"/>
      <c r="L835" s="605"/>
      <c r="M835" s="610"/>
      <c r="N835" s="210"/>
      <c r="O835" s="210"/>
      <c r="P835" s="210"/>
      <c r="Q835" s="210"/>
      <c r="R835" s="210"/>
      <c r="S835" s="210"/>
      <c r="T835" s="210"/>
      <c r="U835" s="210"/>
      <c r="V835" s="210"/>
      <c r="W835" s="210"/>
      <c r="X835" s="210"/>
      <c r="Y835" s="210"/>
      <c r="Z835" s="210"/>
    </row>
    <row r="836" ht="12.75" customHeight="1">
      <c r="A836" s="604"/>
      <c r="B836" s="605"/>
      <c r="C836" s="606"/>
      <c r="D836" s="607"/>
      <c r="E836" s="608"/>
      <c r="F836" s="609"/>
      <c r="G836" s="608"/>
      <c r="H836" s="609"/>
      <c r="I836" s="607"/>
      <c r="J836" s="605"/>
      <c r="K836" s="605"/>
      <c r="L836" s="605"/>
      <c r="M836" s="610"/>
      <c r="N836" s="210"/>
      <c r="O836" s="210"/>
      <c r="P836" s="210"/>
      <c r="Q836" s="210"/>
      <c r="R836" s="210"/>
      <c r="S836" s="210"/>
      <c r="T836" s="210"/>
      <c r="U836" s="210"/>
      <c r="V836" s="210"/>
      <c r="W836" s="210"/>
      <c r="X836" s="210"/>
      <c r="Y836" s="210"/>
      <c r="Z836" s="210"/>
    </row>
    <row r="837" ht="12.75" customHeight="1">
      <c r="A837" s="604"/>
      <c r="B837" s="605"/>
      <c r="C837" s="606"/>
      <c r="D837" s="607"/>
      <c r="E837" s="608"/>
      <c r="F837" s="609"/>
      <c r="G837" s="608"/>
      <c r="H837" s="609"/>
      <c r="I837" s="607"/>
      <c r="J837" s="605"/>
      <c r="K837" s="605"/>
      <c r="L837" s="605"/>
      <c r="M837" s="610"/>
      <c r="N837" s="210"/>
      <c r="O837" s="210"/>
      <c r="P837" s="210"/>
      <c r="Q837" s="210"/>
      <c r="R837" s="210"/>
      <c r="S837" s="210"/>
      <c r="T837" s="210"/>
      <c r="U837" s="210"/>
      <c r="V837" s="210"/>
      <c r="W837" s="210"/>
      <c r="X837" s="210"/>
      <c r="Y837" s="210"/>
      <c r="Z837" s="210"/>
    </row>
    <row r="838" ht="12.75" customHeight="1">
      <c r="A838" s="604"/>
      <c r="B838" s="605"/>
      <c r="C838" s="606"/>
      <c r="D838" s="607"/>
      <c r="E838" s="608"/>
      <c r="F838" s="609"/>
      <c r="G838" s="608"/>
      <c r="H838" s="609"/>
      <c r="I838" s="607"/>
      <c r="J838" s="605"/>
      <c r="K838" s="605"/>
      <c r="L838" s="605"/>
      <c r="M838" s="610"/>
      <c r="N838" s="210"/>
      <c r="O838" s="210"/>
      <c r="P838" s="210"/>
      <c r="Q838" s="210"/>
      <c r="R838" s="210"/>
      <c r="S838" s="210"/>
      <c r="T838" s="210"/>
      <c r="U838" s="210"/>
      <c r="V838" s="210"/>
      <c r="W838" s="210"/>
      <c r="X838" s="210"/>
      <c r="Y838" s="210"/>
      <c r="Z838" s="210"/>
    </row>
    <row r="839" ht="12.75" customHeight="1">
      <c r="A839" s="604"/>
      <c r="B839" s="605"/>
      <c r="C839" s="606"/>
      <c r="D839" s="607"/>
      <c r="E839" s="608"/>
      <c r="F839" s="609"/>
      <c r="G839" s="608"/>
      <c r="H839" s="609"/>
      <c r="I839" s="607"/>
      <c r="J839" s="605"/>
      <c r="K839" s="605"/>
      <c r="L839" s="605"/>
      <c r="M839" s="610"/>
      <c r="N839" s="210"/>
      <c r="O839" s="210"/>
      <c r="P839" s="210"/>
      <c r="Q839" s="210"/>
      <c r="R839" s="210"/>
      <c r="S839" s="210"/>
      <c r="T839" s="210"/>
      <c r="U839" s="210"/>
      <c r="V839" s="210"/>
      <c r="W839" s="210"/>
      <c r="X839" s="210"/>
      <c r="Y839" s="210"/>
      <c r="Z839" s="210"/>
    </row>
    <row r="840" ht="12.75" customHeight="1">
      <c r="A840" s="604"/>
      <c r="B840" s="605"/>
      <c r="C840" s="606"/>
      <c r="D840" s="607"/>
      <c r="E840" s="608"/>
      <c r="F840" s="609"/>
      <c r="G840" s="608"/>
      <c r="H840" s="609"/>
      <c r="I840" s="607"/>
      <c r="J840" s="605"/>
      <c r="K840" s="605"/>
      <c r="L840" s="605"/>
      <c r="M840" s="610"/>
      <c r="N840" s="210"/>
      <c r="O840" s="210"/>
      <c r="P840" s="210"/>
      <c r="Q840" s="210"/>
      <c r="R840" s="210"/>
      <c r="S840" s="210"/>
      <c r="T840" s="210"/>
      <c r="U840" s="210"/>
      <c r="V840" s="210"/>
      <c r="W840" s="210"/>
      <c r="X840" s="210"/>
      <c r="Y840" s="210"/>
      <c r="Z840" s="210"/>
    </row>
    <row r="841" ht="12.75" customHeight="1">
      <c r="A841" s="604"/>
      <c r="B841" s="605"/>
      <c r="C841" s="606"/>
      <c r="D841" s="607"/>
      <c r="E841" s="608"/>
      <c r="F841" s="609"/>
      <c r="G841" s="608"/>
      <c r="H841" s="609"/>
      <c r="I841" s="607"/>
      <c r="J841" s="605"/>
      <c r="K841" s="605"/>
      <c r="L841" s="605"/>
      <c r="M841" s="610"/>
      <c r="N841" s="210"/>
      <c r="O841" s="210"/>
      <c r="P841" s="210"/>
      <c r="Q841" s="210"/>
      <c r="R841" s="210"/>
      <c r="S841" s="210"/>
      <c r="T841" s="210"/>
      <c r="U841" s="210"/>
      <c r="V841" s="210"/>
      <c r="W841" s="210"/>
      <c r="X841" s="210"/>
      <c r="Y841" s="210"/>
      <c r="Z841" s="210"/>
    </row>
    <row r="842" ht="12.75" customHeight="1">
      <c r="A842" s="604"/>
      <c r="B842" s="605"/>
      <c r="C842" s="606"/>
      <c r="D842" s="607"/>
      <c r="E842" s="608"/>
      <c r="F842" s="609"/>
      <c r="G842" s="608"/>
      <c r="H842" s="609"/>
      <c r="I842" s="607"/>
      <c r="J842" s="605"/>
      <c r="K842" s="605"/>
      <c r="L842" s="605"/>
      <c r="M842" s="610"/>
      <c r="N842" s="210"/>
      <c r="O842" s="210"/>
      <c r="P842" s="210"/>
      <c r="Q842" s="210"/>
      <c r="R842" s="210"/>
      <c r="S842" s="210"/>
      <c r="T842" s="210"/>
      <c r="U842" s="210"/>
      <c r="V842" s="210"/>
      <c r="W842" s="210"/>
      <c r="X842" s="210"/>
      <c r="Y842" s="210"/>
      <c r="Z842" s="210"/>
    </row>
    <row r="843" ht="12.75" customHeight="1">
      <c r="A843" s="604"/>
      <c r="B843" s="605"/>
      <c r="C843" s="606"/>
      <c r="D843" s="607"/>
      <c r="E843" s="608"/>
      <c r="F843" s="609"/>
      <c r="G843" s="608"/>
      <c r="H843" s="609"/>
      <c r="I843" s="607"/>
      <c r="J843" s="605"/>
      <c r="K843" s="605"/>
      <c r="L843" s="605"/>
      <c r="M843" s="610"/>
      <c r="N843" s="210"/>
      <c r="O843" s="210"/>
      <c r="P843" s="210"/>
      <c r="Q843" s="210"/>
      <c r="R843" s="210"/>
      <c r="S843" s="210"/>
      <c r="T843" s="210"/>
      <c r="U843" s="210"/>
      <c r="V843" s="210"/>
      <c r="W843" s="210"/>
      <c r="X843" s="210"/>
      <c r="Y843" s="210"/>
      <c r="Z843" s="210"/>
    </row>
    <row r="844" ht="12.75" customHeight="1">
      <c r="A844" s="604"/>
      <c r="B844" s="605"/>
      <c r="C844" s="606"/>
      <c r="D844" s="607"/>
      <c r="E844" s="608"/>
      <c r="F844" s="609"/>
      <c r="G844" s="608"/>
      <c r="H844" s="609"/>
      <c r="I844" s="607"/>
      <c r="J844" s="605"/>
      <c r="K844" s="605"/>
      <c r="L844" s="605"/>
      <c r="M844" s="610"/>
      <c r="N844" s="210"/>
      <c r="O844" s="210"/>
      <c r="P844" s="210"/>
      <c r="Q844" s="210"/>
      <c r="R844" s="210"/>
      <c r="S844" s="210"/>
      <c r="T844" s="210"/>
      <c r="U844" s="210"/>
      <c r="V844" s="210"/>
      <c r="W844" s="210"/>
      <c r="X844" s="210"/>
      <c r="Y844" s="210"/>
      <c r="Z844" s="210"/>
    </row>
    <row r="845" ht="12.75" customHeight="1">
      <c r="A845" s="604"/>
      <c r="B845" s="605"/>
      <c r="C845" s="606"/>
      <c r="D845" s="607"/>
      <c r="E845" s="608"/>
      <c r="F845" s="609"/>
      <c r="G845" s="608"/>
      <c r="H845" s="609"/>
      <c r="I845" s="607"/>
      <c r="J845" s="605"/>
      <c r="K845" s="605"/>
      <c r="L845" s="605"/>
      <c r="M845" s="610"/>
      <c r="N845" s="210"/>
      <c r="O845" s="210"/>
      <c r="P845" s="210"/>
      <c r="Q845" s="210"/>
      <c r="R845" s="210"/>
      <c r="S845" s="210"/>
      <c r="T845" s="210"/>
      <c r="U845" s="210"/>
      <c r="V845" s="210"/>
      <c r="W845" s="210"/>
      <c r="X845" s="210"/>
      <c r="Y845" s="210"/>
      <c r="Z845" s="210"/>
    </row>
    <row r="846" ht="12.75" customHeight="1">
      <c r="A846" s="604"/>
      <c r="B846" s="605"/>
      <c r="C846" s="606"/>
      <c r="D846" s="607"/>
      <c r="E846" s="608"/>
      <c r="F846" s="609"/>
      <c r="G846" s="608"/>
      <c r="H846" s="609"/>
      <c r="I846" s="607"/>
      <c r="J846" s="605"/>
      <c r="K846" s="605"/>
      <c r="L846" s="605"/>
      <c r="M846" s="610"/>
      <c r="N846" s="210"/>
      <c r="O846" s="210"/>
      <c r="P846" s="210"/>
      <c r="Q846" s="210"/>
      <c r="R846" s="210"/>
      <c r="S846" s="210"/>
      <c r="T846" s="210"/>
      <c r="U846" s="210"/>
      <c r="V846" s="210"/>
      <c r="W846" s="210"/>
      <c r="X846" s="210"/>
      <c r="Y846" s="210"/>
      <c r="Z846" s="210"/>
    </row>
    <row r="847" ht="12.75" customHeight="1">
      <c r="A847" s="604"/>
      <c r="B847" s="605"/>
      <c r="C847" s="606"/>
      <c r="D847" s="607"/>
      <c r="E847" s="608"/>
      <c r="F847" s="609"/>
      <c r="G847" s="608"/>
      <c r="H847" s="609"/>
      <c r="I847" s="607"/>
      <c r="J847" s="605"/>
      <c r="K847" s="605"/>
      <c r="L847" s="605"/>
      <c r="M847" s="610"/>
      <c r="N847" s="210"/>
      <c r="O847" s="210"/>
      <c r="P847" s="210"/>
      <c r="Q847" s="210"/>
      <c r="R847" s="210"/>
      <c r="S847" s="210"/>
      <c r="T847" s="210"/>
      <c r="U847" s="210"/>
      <c r="V847" s="210"/>
      <c r="W847" s="210"/>
      <c r="X847" s="210"/>
      <c r="Y847" s="210"/>
      <c r="Z847" s="210"/>
    </row>
    <row r="848" ht="12.75" customHeight="1">
      <c r="A848" s="604"/>
      <c r="B848" s="605"/>
      <c r="C848" s="606"/>
      <c r="D848" s="607"/>
      <c r="E848" s="608"/>
      <c r="F848" s="609"/>
      <c r="G848" s="608"/>
      <c r="H848" s="609"/>
      <c r="I848" s="607"/>
      <c r="J848" s="605"/>
      <c r="K848" s="605"/>
      <c r="L848" s="605"/>
      <c r="M848" s="610"/>
      <c r="N848" s="210"/>
      <c r="O848" s="210"/>
      <c r="P848" s="210"/>
      <c r="Q848" s="210"/>
      <c r="R848" s="210"/>
      <c r="S848" s="210"/>
      <c r="T848" s="210"/>
      <c r="U848" s="210"/>
      <c r="V848" s="210"/>
      <c r="W848" s="210"/>
      <c r="X848" s="210"/>
      <c r="Y848" s="210"/>
      <c r="Z848" s="210"/>
    </row>
    <row r="849" ht="12.75" customHeight="1">
      <c r="A849" s="604"/>
      <c r="B849" s="605"/>
      <c r="C849" s="606"/>
      <c r="D849" s="607"/>
      <c r="E849" s="608"/>
      <c r="F849" s="609"/>
      <c r="G849" s="608"/>
      <c r="H849" s="609"/>
      <c r="I849" s="607"/>
      <c r="J849" s="605"/>
      <c r="K849" s="605"/>
      <c r="L849" s="605"/>
      <c r="M849" s="610"/>
      <c r="N849" s="210"/>
      <c r="O849" s="210"/>
      <c r="P849" s="210"/>
      <c r="Q849" s="210"/>
      <c r="R849" s="210"/>
      <c r="S849" s="210"/>
      <c r="T849" s="210"/>
      <c r="U849" s="210"/>
      <c r="V849" s="210"/>
      <c r="W849" s="210"/>
      <c r="X849" s="210"/>
      <c r="Y849" s="210"/>
      <c r="Z849" s="210"/>
    </row>
    <row r="850" ht="12.75" customHeight="1">
      <c r="A850" s="604"/>
      <c r="B850" s="605"/>
      <c r="C850" s="606"/>
      <c r="D850" s="607"/>
      <c r="E850" s="608"/>
      <c r="F850" s="609"/>
      <c r="G850" s="608"/>
      <c r="H850" s="609"/>
      <c r="I850" s="607"/>
      <c r="J850" s="605"/>
      <c r="K850" s="605"/>
      <c r="L850" s="605"/>
      <c r="M850" s="610"/>
      <c r="N850" s="210"/>
      <c r="O850" s="210"/>
      <c r="P850" s="210"/>
      <c r="Q850" s="210"/>
      <c r="R850" s="210"/>
      <c r="S850" s="210"/>
      <c r="T850" s="210"/>
      <c r="U850" s="210"/>
      <c r="V850" s="210"/>
      <c r="W850" s="210"/>
      <c r="X850" s="210"/>
      <c r="Y850" s="210"/>
      <c r="Z850" s="210"/>
    </row>
    <row r="851" ht="12.75" customHeight="1">
      <c r="A851" s="604"/>
      <c r="B851" s="605"/>
      <c r="C851" s="606"/>
      <c r="D851" s="607"/>
      <c r="E851" s="608"/>
      <c r="F851" s="609"/>
      <c r="G851" s="608"/>
      <c r="H851" s="609"/>
      <c r="I851" s="607"/>
      <c r="J851" s="605"/>
      <c r="K851" s="605"/>
      <c r="L851" s="605"/>
      <c r="M851" s="610"/>
      <c r="N851" s="210"/>
      <c r="O851" s="210"/>
      <c r="P851" s="210"/>
      <c r="Q851" s="210"/>
      <c r="R851" s="210"/>
      <c r="S851" s="210"/>
      <c r="T851" s="210"/>
      <c r="U851" s="210"/>
      <c r="V851" s="210"/>
      <c r="W851" s="210"/>
      <c r="X851" s="210"/>
      <c r="Y851" s="210"/>
      <c r="Z851" s="210"/>
    </row>
    <row r="852" ht="12.75" customHeight="1">
      <c r="A852" s="604"/>
      <c r="B852" s="605"/>
      <c r="C852" s="606"/>
      <c r="D852" s="607"/>
      <c r="E852" s="608"/>
      <c r="F852" s="609"/>
      <c r="G852" s="608"/>
      <c r="H852" s="609"/>
      <c r="I852" s="607"/>
      <c r="J852" s="605"/>
      <c r="K852" s="605"/>
      <c r="L852" s="605"/>
      <c r="M852" s="610"/>
      <c r="N852" s="210"/>
      <c r="O852" s="210"/>
      <c r="P852" s="210"/>
      <c r="Q852" s="210"/>
      <c r="R852" s="210"/>
      <c r="S852" s="210"/>
      <c r="T852" s="210"/>
      <c r="U852" s="210"/>
      <c r="V852" s="210"/>
      <c r="W852" s="210"/>
      <c r="X852" s="210"/>
      <c r="Y852" s="210"/>
      <c r="Z852" s="210"/>
    </row>
    <row r="853" ht="12.75" customHeight="1">
      <c r="A853" s="604"/>
      <c r="B853" s="605"/>
      <c r="C853" s="606"/>
      <c r="D853" s="607"/>
      <c r="E853" s="608"/>
      <c r="F853" s="609"/>
      <c r="G853" s="608"/>
      <c r="H853" s="609"/>
      <c r="I853" s="607"/>
      <c r="J853" s="605"/>
      <c r="K853" s="605"/>
      <c r="L853" s="605"/>
      <c r="M853" s="610"/>
      <c r="N853" s="210"/>
      <c r="O853" s="210"/>
      <c r="P853" s="210"/>
      <c r="Q853" s="210"/>
      <c r="R853" s="210"/>
      <c r="S853" s="210"/>
      <c r="T853" s="210"/>
      <c r="U853" s="210"/>
      <c r="V853" s="210"/>
      <c r="W853" s="210"/>
      <c r="X853" s="210"/>
      <c r="Y853" s="210"/>
      <c r="Z853" s="210"/>
    </row>
    <row r="854" ht="12.75" customHeight="1">
      <c r="A854" s="604"/>
      <c r="B854" s="605"/>
      <c r="C854" s="606"/>
      <c r="D854" s="607"/>
      <c r="E854" s="608"/>
      <c r="F854" s="609"/>
      <c r="G854" s="608"/>
      <c r="H854" s="609"/>
      <c r="I854" s="607"/>
      <c r="J854" s="605"/>
      <c r="K854" s="605"/>
      <c r="L854" s="605"/>
      <c r="M854" s="610"/>
      <c r="N854" s="210"/>
      <c r="O854" s="210"/>
      <c r="P854" s="210"/>
      <c r="Q854" s="210"/>
      <c r="R854" s="210"/>
      <c r="S854" s="210"/>
      <c r="T854" s="210"/>
      <c r="U854" s="210"/>
      <c r="V854" s="210"/>
      <c r="W854" s="210"/>
      <c r="X854" s="210"/>
      <c r="Y854" s="210"/>
      <c r="Z854" s="210"/>
    </row>
    <row r="855" ht="12.75" customHeight="1">
      <c r="A855" s="604"/>
      <c r="B855" s="605"/>
      <c r="C855" s="606"/>
      <c r="D855" s="607"/>
      <c r="E855" s="608"/>
      <c r="F855" s="609"/>
      <c r="G855" s="608"/>
      <c r="H855" s="609"/>
      <c r="I855" s="607"/>
      <c r="J855" s="605"/>
      <c r="K855" s="605"/>
      <c r="L855" s="605"/>
      <c r="M855" s="610"/>
      <c r="N855" s="210"/>
      <c r="O855" s="210"/>
      <c r="P855" s="210"/>
      <c r="Q855" s="210"/>
      <c r="R855" s="210"/>
      <c r="S855" s="210"/>
      <c r="T855" s="210"/>
      <c r="U855" s="210"/>
      <c r="V855" s="210"/>
      <c r="W855" s="210"/>
      <c r="X855" s="210"/>
      <c r="Y855" s="210"/>
      <c r="Z855" s="210"/>
    </row>
    <row r="856" ht="12.75" customHeight="1">
      <c r="A856" s="604"/>
      <c r="B856" s="605"/>
      <c r="C856" s="606"/>
      <c r="D856" s="607"/>
      <c r="E856" s="608"/>
      <c r="F856" s="609"/>
      <c r="G856" s="608"/>
      <c r="H856" s="609"/>
      <c r="I856" s="607"/>
      <c r="J856" s="605"/>
      <c r="K856" s="605"/>
      <c r="L856" s="605"/>
      <c r="M856" s="610"/>
      <c r="N856" s="210"/>
      <c r="O856" s="210"/>
      <c r="P856" s="210"/>
      <c r="Q856" s="210"/>
      <c r="R856" s="210"/>
      <c r="S856" s="210"/>
      <c r="T856" s="210"/>
      <c r="U856" s="210"/>
      <c r="V856" s="210"/>
      <c r="W856" s="210"/>
      <c r="X856" s="210"/>
      <c r="Y856" s="210"/>
      <c r="Z856" s="210"/>
    </row>
    <row r="857" ht="12.75" customHeight="1">
      <c r="A857" s="604"/>
      <c r="B857" s="605"/>
      <c r="C857" s="606"/>
      <c r="D857" s="607"/>
      <c r="E857" s="608"/>
      <c r="F857" s="609"/>
      <c r="G857" s="608"/>
      <c r="H857" s="609"/>
      <c r="I857" s="607"/>
      <c r="J857" s="605"/>
      <c r="K857" s="605"/>
      <c r="L857" s="605"/>
      <c r="M857" s="610"/>
      <c r="N857" s="210"/>
      <c r="O857" s="210"/>
      <c r="P857" s="210"/>
      <c r="Q857" s="210"/>
      <c r="R857" s="210"/>
      <c r="S857" s="210"/>
      <c r="T857" s="210"/>
      <c r="U857" s="210"/>
      <c r="V857" s="210"/>
      <c r="W857" s="210"/>
      <c r="X857" s="210"/>
      <c r="Y857" s="210"/>
      <c r="Z857" s="210"/>
    </row>
    <row r="858" ht="12.75" customHeight="1">
      <c r="A858" s="604"/>
      <c r="B858" s="605"/>
      <c r="C858" s="606"/>
      <c r="D858" s="607"/>
      <c r="E858" s="608"/>
      <c r="F858" s="609"/>
      <c r="G858" s="608"/>
      <c r="H858" s="609"/>
      <c r="I858" s="607"/>
      <c r="J858" s="605"/>
      <c r="K858" s="605"/>
      <c r="L858" s="605"/>
      <c r="M858" s="610"/>
      <c r="N858" s="210"/>
      <c r="O858" s="210"/>
      <c r="P858" s="210"/>
      <c r="Q858" s="210"/>
      <c r="R858" s="210"/>
      <c r="S858" s="210"/>
      <c r="T858" s="210"/>
      <c r="U858" s="210"/>
      <c r="V858" s="210"/>
      <c r="W858" s="210"/>
      <c r="X858" s="210"/>
      <c r="Y858" s="210"/>
      <c r="Z858" s="210"/>
    </row>
    <row r="859" ht="12.75" customHeight="1">
      <c r="A859" s="604"/>
      <c r="B859" s="605"/>
      <c r="C859" s="606"/>
      <c r="D859" s="607"/>
      <c r="E859" s="608"/>
      <c r="F859" s="609"/>
      <c r="G859" s="608"/>
      <c r="H859" s="609"/>
      <c r="I859" s="607"/>
      <c r="J859" s="605"/>
      <c r="K859" s="605"/>
      <c r="L859" s="605"/>
      <c r="M859" s="610"/>
      <c r="N859" s="210"/>
      <c r="O859" s="210"/>
      <c r="P859" s="210"/>
      <c r="Q859" s="210"/>
      <c r="R859" s="210"/>
      <c r="S859" s="210"/>
      <c r="T859" s="210"/>
      <c r="U859" s="210"/>
      <c r="V859" s="210"/>
      <c r="W859" s="210"/>
      <c r="X859" s="210"/>
      <c r="Y859" s="210"/>
      <c r="Z859" s="210"/>
    </row>
    <row r="860" ht="12.75" customHeight="1">
      <c r="A860" s="604"/>
      <c r="B860" s="605"/>
      <c r="C860" s="606"/>
      <c r="D860" s="607"/>
      <c r="E860" s="608"/>
      <c r="F860" s="609"/>
      <c r="G860" s="608"/>
      <c r="H860" s="609"/>
      <c r="I860" s="607"/>
      <c r="J860" s="605"/>
      <c r="K860" s="605"/>
      <c r="L860" s="605"/>
      <c r="M860" s="610"/>
      <c r="N860" s="210"/>
      <c r="O860" s="210"/>
      <c r="P860" s="210"/>
      <c r="Q860" s="210"/>
      <c r="R860" s="210"/>
      <c r="S860" s="210"/>
      <c r="T860" s="210"/>
      <c r="U860" s="210"/>
      <c r="V860" s="210"/>
      <c r="W860" s="210"/>
      <c r="X860" s="210"/>
      <c r="Y860" s="210"/>
      <c r="Z860" s="210"/>
    </row>
    <row r="861" ht="12.75" customHeight="1">
      <c r="A861" s="604"/>
      <c r="B861" s="605"/>
      <c r="C861" s="606"/>
      <c r="D861" s="607"/>
      <c r="E861" s="608"/>
      <c r="F861" s="609"/>
      <c r="G861" s="608"/>
      <c r="H861" s="609"/>
      <c r="I861" s="607"/>
      <c r="J861" s="605"/>
      <c r="K861" s="605"/>
      <c r="L861" s="605"/>
      <c r="M861" s="610"/>
      <c r="N861" s="210"/>
      <c r="O861" s="210"/>
      <c r="P861" s="210"/>
      <c r="Q861" s="210"/>
      <c r="R861" s="210"/>
      <c r="S861" s="210"/>
      <c r="T861" s="210"/>
      <c r="U861" s="210"/>
      <c r="V861" s="210"/>
      <c r="W861" s="210"/>
      <c r="X861" s="210"/>
      <c r="Y861" s="210"/>
      <c r="Z861" s="210"/>
    </row>
    <row r="862" ht="12.75" customHeight="1">
      <c r="A862" s="604"/>
      <c r="B862" s="605"/>
      <c r="C862" s="606"/>
      <c r="D862" s="607"/>
      <c r="E862" s="608"/>
      <c r="F862" s="609"/>
      <c r="G862" s="608"/>
      <c r="H862" s="609"/>
      <c r="I862" s="607"/>
      <c r="J862" s="605"/>
      <c r="K862" s="605"/>
      <c r="L862" s="605"/>
      <c r="M862" s="610"/>
      <c r="N862" s="210"/>
      <c r="O862" s="210"/>
      <c r="P862" s="210"/>
      <c r="Q862" s="210"/>
      <c r="R862" s="210"/>
      <c r="S862" s="210"/>
      <c r="T862" s="210"/>
      <c r="U862" s="210"/>
      <c r="V862" s="210"/>
      <c r="W862" s="210"/>
      <c r="X862" s="210"/>
      <c r="Y862" s="210"/>
      <c r="Z862" s="210"/>
    </row>
    <row r="863" ht="12.75" customHeight="1">
      <c r="A863" s="604"/>
      <c r="B863" s="605"/>
      <c r="C863" s="606"/>
      <c r="D863" s="607"/>
      <c r="E863" s="608"/>
      <c r="F863" s="609"/>
      <c r="G863" s="608"/>
      <c r="H863" s="609"/>
      <c r="I863" s="607"/>
      <c r="J863" s="605"/>
      <c r="K863" s="605"/>
      <c r="L863" s="605"/>
      <c r="M863" s="610"/>
      <c r="N863" s="210"/>
      <c r="O863" s="210"/>
      <c r="P863" s="210"/>
      <c r="Q863" s="210"/>
      <c r="R863" s="210"/>
      <c r="S863" s="210"/>
      <c r="T863" s="210"/>
      <c r="U863" s="210"/>
      <c r="V863" s="210"/>
      <c r="W863" s="210"/>
      <c r="X863" s="210"/>
      <c r="Y863" s="210"/>
      <c r="Z863" s="210"/>
    </row>
    <row r="864" ht="12.75" customHeight="1">
      <c r="A864" s="604"/>
      <c r="B864" s="605"/>
      <c r="C864" s="606"/>
      <c r="D864" s="607"/>
      <c r="E864" s="608"/>
      <c r="F864" s="609"/>
      <c r="G864" s="608"/>
      <c r="H864" s="609"/>
      <c r="I864" s="607"/>
      <c r="J864" s="605"/>
      <c r="K864" s="605"/>
      <c r="L864" s="605"/>
      <c r="M864" s="610"/>
      <c r="N864" s="210"/>
      <c r="O864" s="210"/>
      <c r="P864" s="210"/>
      <c r="Q864" s="210"/>
      <c r="R864" s="210"/>
      <c r="S864" s="210"/>
      <c r="T864" s="210"/>
      <c r="U864" s="210"/>
      <c r="V864" s="210"/>
      <c r="W864" s="210"/>
      <c r="X864" s="210"/>
      <c r="Y864" s="210"/>
      <c r="Z864" s="210"/>
    </row>
    <row r="865" ht="12.75" customHeight="1">
      <c r="A865" s="604"/>
      <c r="B865" s="605"/>
      <c r="C865" s="606"/>
      <c r="D865" s="607"/>
      <c r="E865" s="608"/>
      <c r="F865" s="609"/>
      <c r="G865" s="608"/>
      <c r="H865" s="609"/>
      <c r="I865" s="607"/>
      <c r="J865" s="605"/>
      <c r="K865" s="605"/>
      <c r="L865" s="605"/>
      <c r="M865" s="610"/>
      <c r="N865" s="210"/>
      <c r="O865" s="210"/>
      <c r="P865" s="210"/>
      <c r="Q865" s="210"/>
      <c r="R865" s="210"/>
      <c r="S865" s="210"/>
      <c r="T865" s="210"/>
      <c r="U865" s="210"/>
      <c r="V865" s="210"/>
      <c r="W865" s="210"/>
      <c r="X865" s="210"/>
      <c r="Y865" s="210"/>
      <c r="Z865" s="210"/>
    </row>
    <row r="866" ht="12.75" customHeight="1">
      <c r="A866" s="604"/>
      <c r="B866" s="605"/>
      <c r="C866" s="606"/>
      <c r="D866" s="607"/>
      <c r="E866" s="608"/>
      <c r="F866" s="609"/>
      <c r="G866" s="608"/>
      <c r="H866" s="609"/>
      <c r="I866" s="607"/>
      <c r="J866" s="605"/>
      <c r="K866" s="605"/>
      <c r="L866" s="605"/>
      <c r="M866" s="610"/>
      <c r="N866" s="210"/>
      <c r="O866" s="210"/>
      <c r="P866" s="210"/>
      <c r="Q866" s="210"/>
      <c r="R866" s="210"/>
      <c r="S866" s="210"/>
      <c r="T866" s="210"/>
      <c r="U866" s="210"/>
      <c r="V866" s="210"/>
      <c r="W866" s="210"/>
      <c r="X866" s="210"/>
      <c r="Y866" s="210"/>
      <c r="Z866" s="210"/>
    </row>
    <row r="867" ht="12.75" customHeight="1">
      <c r="A867" s="604"/>
      <c r="B867" s="605"/>
      <c r="C867" s="606"/>
      <c r="D867" s="607"/>
      <c r="E867" s="608"/>
      <c r="F867" s="609"/>
      <c r="G867" s="608"/>
      <c r="H867" s="609"/>
      <c r="I867" s="607"/>
      <c r="J867" s="605"/>
      <c r="K867" s="605"/>
      <c r="L867" s="605"/>
      <c r="M867" s="610"/>
      <c r="N867" s="210"/>
      <c r="O867" s="210"/>
      <c r="P867" s="210"/>
      <c r="Q867" s="210"/>
      <c r="R867" s="210"/>
      <c r="S867" s="210"/>
      <c r="T867" s="210"/>
      <c r="U867" s="210"/>
      <c r="V867" s="210"/>
      <c r="W867" s="210"/>
      <c r="X867" s="210"/>
      <c r="Y867" s="210"/>
      <c r="Z867" s="210"/>
    </row>
    <row r="868" ht="12.75" customHeight="1">
      <c r="A868" s="604"/>
      <c r="B868" s="605"/>
      <c r="C868" s="606"/>
      <c r="D868" s="607"/>
      <c r="E868" s="608"/>
      <c r="F868" s="609"/>
      <c r="G868" s="608"/>
      <c r="H868" s="609"/>
      <c r="I868" s="607"/>
      <c r="J868" s="605"/>
      <c r="K868" s="605"/>
      <c r="L868" s="605"/>
      <c r="M868" s="610"/>
      <c r="N868" s="210"/>
      <c r="O868" s="210"/>
      <c r="P868" s="210"/>
      <c r="Q868" s="210"/>
      <c r="R868" s="210"/>
      <c r="S868" s="210"/>
      <c r="T868" s="210"/>
      <c r="U868" s="210"/>
      <c r="V868" s="210"/>
      <c r="W868" s="210"/>
      <c r="X868" s="210"/>
      <c r="Y868" s="210"/>
      <c r="Z868" s="210"/>
    </row>
    <row r="869" ht="12.75" customHeight="1">
      <c r="A869" s="604"/>
      <c r="B869" s="605"/>
      <c r="C869" s="606"/>
      <c r="D869" s="607"/>
      <c r="E869" s="608"/>
      <c r="F869" s="609"/>
      <c r="G869" s="608"/>
      <c r="H869" s="609"/>
      <c r="I869" s="607"/>
      <c r="J869" s="605"/>
      <c r="K869" s="605"/>
      <c r="L869" s="605"/>
      <c r="M869" s="610"/>
      <c r="N869" s="210"/>
      <c r="O869" s="210"/>
      <c r="P869" s="210"/>
      <c r="Q869" s="210"/>
      <c r="R869" s="210"/>
      <c r="S869" s="210"/>
      <c r="T869" s="210"/>
      <c r="U869" s="210"/>
      <c r="V869" s="210"/>
      <c r="W869" s="210"/>
      <c r="X869" s="210"/>
      <c r="Y869" s="210"/>
      <c r="Z869" s="210"/>
    </row>
    <row r="870" ht="12.75" customHeight="1">
      <c r="A870" s="604"/>
      <c r="B870" s="605"/>
      <c r="C870" s="606"/>
      <c r="D870" s="607"/>
      <c r="E870" s="608"/>
      <c r="F870" s="609"/>
      <c r="G870" s="608"/>
      <c r="H870" s="609"/>
      <c r="I870" s="607"/>
      <c r="J870" s="605"/>
      <c r="K870" s="605"/>
      <c r="L870" s="605"/>
      <c r="M870" s="610"/>
      <c r="N870" s="210"/>
      <c r="O870" s="210"/>
      <c r="P870" s="210"/>
      <c r="Q870" s="210"/>
      <c r="R870" s="210"/>
      <c r="S870" s="210"/>
      <c r="T870" s="210"/>
      <c r="U870" s="210"/>
      <c r="V870" s="210"/>
      <c r="W870" s="210"/>
      <c r="X870" s="210"/>
      <c r="Y870" s="210"/>
      <c r="Z870" s="210"/>
    </row>
    <row r="871" ht="12.75" customHeight="1">
      <c r="A871" s="604"/>
      <c r="B871" s="605"/>
      <c r="C871" s="606"/>
      <c r="D871" s="607"/>
      <c r="E871" s="608"/>
      <c r="F871" s="609"/>
      <c r="G871" s="608"/>
      <c r="H871" s="609"/>
      <c r="I871" s="607"/>
      <c r="J871" s="605"/>
      <c r="K871" s="605"/>
      <c r="L871" s="605"/>
      <c r="M871" s="610"/>
      <c r="N871" s="210"/>
      <c r="O871" s="210"/>
      <c r="P871" s="210"/>
      <c r="Q871" s="210"/>
      <c r="R871" s="210"/>
      <c r="S871" s="210"/>
      <c r="T871" s="210"/>
      <c r="U871" s="210"/>
      <c r="V871" s="210"/>
      <c r="W871" s="210"/>
      <c r="X871" s="210"/>
      <c r="Y871" s="210"/>
      <c r="Z871" s="210"/>
    </row>
    <row r="872" ht="12.75" customHeight="1">
      <c r="A872" s="604"/>
      <c r="B872" s="605"/>
      <c r="C872" s="606"/>
      <c r="D872" s="607"/>
      <c r="E872" s="608"/>
      <c r="F872" s="609"/>
      <c r="G872" s="608"/>
      <c r="H872" s="609"/>
      <c r="I872" s="607"/>
      <c r="J872" s="605"/>
      <c r="K872" s="605"/>
      <c r="L872" s="605"/>
      <c r="M872" s="610"/>
      <c r="N872" s="210"/>
      <c r="O872" s="210"/>
      <c r="P872" s="210"/>
      <c r="Q872" s="210"/>
      <c r="R872" s="210"/>
      <c r="S872" s="210"/>
      <c r="T872" s="210"/>
      <c r="U872" s="210"/>
      <c r="V872" s="210"/>
      <c r="W872" s="210"/>
      <c r="X872" s="210"/>
      <c r="Y872" s="210"/>
      <c r="Z872" s="210"/>
    </row>
    <row r="873" ht="12.75" customHeight="1">
      <c r="A873" s="604"/>
      <c r="B873" s="605"/>
      <c r="C873" s="606"/>
      <c r="D873" s="607"/>
      <c r="E873" s="608"/>
      <c r="F873" s="609"/>
      <c r="G873" s="608"/>
      <c r="H873" s="609"/>
      <c r="I873" s="607"/>
      <c r="J873" s="605"/>
      <c r="K873" s="605"/>
      <c r="L873" s="605"/>
      <c r="M873" s="610"/>
      <c r="N873" s="210"/>
      <c r="O873" s="210"/>
      <c r="P873" s="210"/>
      <c r="Q873" s="210"/>
      <c r="R873" s="210"/>
      <c r="S873" s="210"/>
      <c r="T873" s="210"/>
      <c r="U873" s="210"/>
      <c r="V873" s="210"/>
      <c r="W873" s="210"/>
      <c r="X873" s="210"/>
      <c r="Y873" s="210"/>
      <c r="Z873" s="210"/>
    </row>
    <row r="874" ht="12.75" customHeight="1">
      <c r="A874" s="604"/>
      <c r="B874" s="605"/>
      <c r="C874" s="606"/>
      <c r="D874" s="607"/>
      <c r="E874" s="608"/>
      <c r="F874" s="609"/>
      <c r="G874" s="608"/>
      <c r="H874" s="609"/>
      <c r="I874" s="607"/>
      <c r="J874" s="605"/>
      <c r="K874" s="605"/>
      <c r="L874" s="605"/>
      <c r="M874" s="610"/>
      <c r="N874" s="210"/>
      <c r="O874" s="210"/>
      <c r="P874" s="210"/>
      <c r="Q874" s="210"/>
      <c r="R874" s="210"/>
      <c r="S874" s="210"/>
      <c r="T874" s="210"/>
      <c r="U874" s="210"/>
      <c r="V874" s="210"/>
      <c r="W874" s="210"/>
      <c r="X874" s="210"/>
      <c r="Y874" s="210"/>
      <c r="Z874" s="210"/>
    </row>
    <row r="875" ht="12.75" customHeight="1">
      <c r="A875" s="604"/>
      <c r="B875" s="605"/>
      <c r="C875" s="606"/>
      <c r="D875" s="607"/>
      <c r="E875" s="608"/>
      <c r="F875" s="609"/>
      <c r="G875" s="608"/>
      <c r="H875" s="609"/>
      <c r="I875" s="607"/>
      <c r="J875" s="605"/>
      <c r="K875" s="605"/>
      <c r="L875" s="605"/>
      <c r="M875" s="610"/>
      <c r="N875" s="210"/>
      <c r="O875" s="210"/>
      <c r="P875" s="210"/>
      <c r="Q875" s="210"/>
      <c r="R875" s="210"/>
      <c r="S875" s="210"/>
      <c r="T875" s="210"/>
      <c r="U875" s="210"/>
      <c r="V875" s="210"/>
      <c r="W875" s="210"/>
      <c r="X875" s="210"/>
      <c r="Y875" s="210"/>
      <c r="Z875" s="210"/>
    </row>
    <row r="876" ht="12.75" customHeight="1">
      <c r="A876" s="604"/>
      <c r="B876" s="605"/>
      <c r="C876" s="606"/>
      <c r="D876" s="607"/>
      <c r="E876" s="608"/>
      <c r="F876" s="609"/>
      <c r="G876" s="608"/>
      <c r="H876" s="609"/>
      <c r="I876" s="607"/>
      <c r="J876" s="605"/>
      <c r="K876" s="605"/>
      <c r="L876" s="605"/>
      <c r="M876" s="610"/>
      <c r="N876" s="210"/>
      <c r="O876" s="210"/>
      <c r="P876" s="210"/>
      <c r="Q876" s="210"/>
      <c r="R876" s="210"/>
      <c r="S876" s="210"/>
      <c r="T876" s="210"/>
      <c r="U876" s="210"/>
      <c r="V876" s="210"/>
      <c r="W876" s="210"/>
      <c r="X876" s="210"/>
      <c r="Y876" s="210"/>
      <c r="Z876" s="210"/>
    </row>
    <row r="877" ht="12.75" customHeight="1">
      <c r="A877" s="604"/>
      <c r="B877" s="605"/>
      <c r="C877" s="606"/>
      <c r="D877" s="607"/>
      <c r="E877" s="608"/>
      <c r="F877" s="609"/>
      <c r="G877" s="608"/>
      <c r="H877" s="609"/>
      <c r="I877" s="607"/>
      <c r="J877" s="605"/>
      <c r="K877" s="605"/>
      <c r="L877" s="605"/>
      <c r="M877" s="610"/>
      <c r="N877" s="210"/>
      <c r="O877" s="210"/>
      <c r="P877" s="210"/>
      <c r="Q877" s="210"/>
      <c r="R877" s="210"/>
      <c r="S877" s="210"/>
      <c r="T877" s="210"/>
      <c r="U877" s="210"/>
      <c r="V877" s="210"/>
      <c r="W877" s="210"/>
      <c r="X877" s="210"/>
      <c r="Y877" s="210"/>
      <c r="Z877" s="210"/>
    </row>
    <row r="878" ht="12.75" customHeight="1">
      <c r="A878" s="604"/>
      <c r="B878" s="605"/>
      <c r="C878" s="606"/>
      <c r="D878" s="607"/>
      <c r="E878" s="608"/>
      <c r="F878" s="609"/>
      <c r="G878" s="608"/>
      <c r="H878" s="609"/>
      <c r="I878" s="607"/>
      <c r="J878" s="605"/>
      <c r="K878" s="605"/>
      <c r="L878" s="605"/>
      <c r="M878" s="610"/>
      <c r="N878" s="210"/>
      <c r="O878" s="210"/>
      <c r="P878" s="210"/>
      <c r="Q878" s="210"/>
      <c r="R878" s="210"/>
      <c r="S878" s="210"/>
      <c r="T878" s="210"/>
      <c r="U878" s="210"/>
      <c r="V878" s="210"/>
      <c r="W878" s="210"/>
      <c r="X878" s="210"/>
      <c r="Y878" s="210"/>
      <c r="Z878" s="210"/>
    </row>
    <row r="879" ht="12.75" customHeight="1">
      <c r="A879" s="604"/>
      <c r="B879" s="605"/>
      <c r="C879" s="606"/>
      <c r="D879" s="607"/>
      <c r="E879" s="608"/>
      <c r="F879" s="609"/>
      <c r="G879" s="608"/>
      <c r="H879" s="609"/>
      <c r="I879" s="607"/>
      <c r="J879" s="605"/>
      <c r="K879" s="605"/>
      <c r="L879" s="605"/>
      <c r="M879" s="610"/>
      <c r="N879" s="210"/>
      <c r="O879" s="210"/>
      <c r="P879" s="210"/>
      <c r="Q879" s="210"/>
      <c r="R879" s="210"/>
      <c r="S879" s="210"/>
      <c r="T879" s="210"/>
      <c r="U879" s="210"/>
      <c r="V879" s="210"/>
      <c r="W879" s="210"/>
      <c r="X879" s="210"/>
      <c r="Y879" s="210"/>
      <c r="Z879" s="210"/>
    </row>
    <row r="880" ht="12.75" customHeight="1">
      <c r="A880" s="604"/>
      <c r="B880" s="605"/>
      <c r="C880" s="606"/>
      <c r="D880" s="607"/>
      <c r="E880" s="608"/>
      <c r="F880" s="609"/>
      <c r="G880" s="608"/>
      <c r="H880" s="609"/>
      <c r="I880" s="607"/>
      <c r="J880" s="605"/>
      <c r="K880" s="605"/>
      <c r="L880" s="605"/>
      <c r="M880" s="610"/>
      <c r="N880" s="210"/>
      <c r="O880" s="210"/>
      <c r="P880" s="210"/>
      <c r="Q880" s="210"/>
      <c r="R880" s="210"/>
      <c r="S880" s="210"/>
      <c r="T880" s="210"/>
      <c r="U880" s="210"/>
      <c r="V880" s="210"/>
      <c r="W880" s="210"/>
      <c r="X880" s="210"/>
      <c r="Y880" s="210"/>
      <c r="Z880" s="210"/>
    </row>
    <row r="881" ht="12.75" customHeight="1">
      <c r="A881" s="604"/>
      <c r="B881" s="605"/>
      <c r="C881" s="606"/>
      <c r="D881" s="607"/>
      <c r="E881" s="608"/>
      <c r="F881" s="609"/>
      <c r="G881" s="608"/>
      <c r="H881" s="609"/>
      <c r="I881" s="607"/>
      <c r="J881" s="605"/>
      <c r="K881" s="605"/>
      <c r="L881" s="605"/>
      <c r="M881" s="610"/>
      <c r="N881" s="210"/>
      <c r="O881" s="210"/>
      <c r="P881" s="210"/>
      <c r="Q881" s="210"/>
      <c r="R881" s="210"/>
      <c r="S881" s="210"/>
      <c r="T881" s="210"/>
      <c r="U881" s="210"/>
      <c r="V881" s="210"/>
      <c r="W881" s="210"/>
      <c r="X881" s="210"/>
      <c r="Y881" s="210"/>
      <c r="Z881" s="210"/>
    </row>
    <row r="882" ht="12.75" customHeight="1">
      <c r="A882" s="604"/>
      <c r="B882" s="605"/>
      <c r="C882" s="606"/>
      <c r="D882" s="607"/>
      <c r="E882" s="608"/>
      <c r="F882" s="609"/>
      <c r="G882" s="608"/>
      <c r="H882" s="609"/>
      <c r="I882" s="607"/>
      <c r="J882" s="605"/>
      <c r="K882" s="605"/>
      <c r="L882" s="605"/>
      <c r="M882" s="610"/>
      <c r="N882" s="210"/>
      <c r="O882" s="210"/>
      <c r="P882" s="210"/>
      <c r="Q882" s="210"/>
      <c r="R882" s="210"/>
      <c r="S882" s="210"/>
      <c r="T882" s="210"/>
      <c r="U882" s="210"/>
      <c r="V882" s="210"/>
      <c r="W882" s="210"/>
      <c r="X882" s="210"/>
      <c r="Y882" s="210"/>
      <c r="Z882" s="210"/>
    </row>
    <row r="883" ht="12.75" customHeight="1">
      <c r="A883" s="604"/>
      <c r="B883" s="605"/>
      <c r="C883" s="606"/>
      <c r="D883" s="607"/>
      <c r="E883" s="608"/>
      <c r="F883" s="609"/>
      <c r="G883" s="608"/>
      <c r="H883" s="609"/>
      <c r="I883" s="607"/>
      <c r="J883" s="605"/>
      <c r="K883" s="605"/>
      <c r="L883" s="605"/>
      <c r="M883" s="610"/>
      <c r="N883" s="210"/>
      <c r="O883" s="210"/>
      <c r="P883" s="210"/>
      <c r="Q883" s="210"/>
      <c r="R883" s="210"/>
      <c r="S883" s="210"/>
      <c r="T883" s="210"/>
      <c r="U883" s="210"/>
      <c r="V883" s="210"/>
      <c r="W883" s="210"/>
      <c r="X883" s="210"/>
      <c r="Y883" s="210"/>
      <c r="Z883" s="210"/>
    </row>
    <row r="884" ht="12.75" customHeight="1">
      <c r="A884" s="604"/>
      <c r="B884" s="605"/>
      <c r="C884" s="606"/>
      <c r="D884" s="607"/>
      <c r="E884" s="608"/>
      <c r="F884" s="609"/>
      <c r="G884" s="608"/>
      <c r="H884" s="609"/>
      <c r="I884" s="607"/>
      <c r="J884" s="605"/>
      <c r="K884" s="605"/>
      <c r="L884" s="605"/>
      <c r="M884" s="610"/>
      <c r="N884" s="210"/>
      <c r="O884" s="210"/>
      <c r="P884" s="210"/>
      <c r="Q884" s="210"/>
      <c r="R884" s="210"/>
      <c r="S884" s="210"/>
      <c r="T884" s="210"/>
      <c r="U884" s="210"/>
      <c r="V884" s="210"/>
      <c r="W884" s="210"/>
      <c r="X884" s="210"/>
      <c r="Y884" s="210"/>
      <c r="Z884" s="210"/>
    </row>
    <row r="885" ht="12.75" customHeight="1">
      <c r="A885" s="604"/>
      <c r="B885" s="605"/>
      <c r="C885" s="606"/>
      <c r="D885" s="607"/>
      <c r="E885" s="608"/>
      <c r="F885" s="609"/>
      <c r="G885" s="608"/>
      <c r="H885" s="609"/>
      <c r="I885" s="607"/>
      <c r="J885" s="605"/>
      <c r="K885" s="605"/>
      <c r="L885" s="605"/>
      <c r="M885" s="610"/>
      <c r="N885" s="210"/>
      <c r="O885" s="210"/>
      <c r="P885" s="210"/>
      <c r="Q885" s="210"/>
      <c r="R885" s="210"/>
      <c r="S885" s="210"/>
      <c r="T885" s="210"/>
      <c r="U885" s="210"/>
      <c r="V885" s="210"/>
      <c r="W885" s="210"/>
      <c r="X885" s="210"/>
      <c r="Y885" s="210"/>
      <c r="Z885" s="210"/>
    </row>
    <row r="886" ht="12.75" customHeight="1">
      <c r="A886" s="604"/>
      <c r="B886" s="605"/>
      <c r="C886" s="606"/>
      <c r="D886" s="607"/>
      <c r="E886" s="608"/>
      <c r="F886" s="609"/>
      <c r="G886" s="608"/>
      <c r="H886" s="609"/>
      <c r="I886" s="607"/>
      <c r="J886" s="605"/>
      <c r="K886" s="605"/>
      <c r="L886" s="605"/>
      <c r="M886" s="610"/>
      <c r="N886" s="210"/>
      <c r="O886" s="210"/>
      <c r="P886" s="210"/>
      <c r="Q886" s="210"/>
      <c r="R886" s="210"/>
      <c r="S886" s="210"/>
      <c r="T886" s="210"/>
      <c r="U886" s="210"/>
      <c r="V886" s="210"/>
      <c r="W886" s="210"/>
      <c r="X886" s="210"/>
      <c r="Y886" s="210"/>
      <c r="Z886" s="210"/>
    </row>
    <row r="887" ht="12.75" customHeight="1">
      <c r="A887" s="604"/>
      <c r="B887" s="605"/>
      <c r="C887" s="606"/>
      <c r="D887" s="607"/>
      <c r="E887" s="608"/>
      <c r="F887" s="609"/>
      <c r="G887" s="608"/>
      <c r="H887" s="609"/>
      <c r="I887" s="607"/>
      <c r="J887" s="605"/>
      <c r="K887" s="605"/>
      <c r="L887" s="605"/>
      <c r="M887" s="610"/>
      <c r="N887" s="210"/>
      <c r="O887" s="210"/>
      <c r="P887" s="210"/>
      <c r="Q887" s="210"/>
      <c r="R887" s="210"/>
      <c r="S887" s="210"/>
      <c r="T887" s="210"/>
      <c r="U887" s="210"/>
      <c r="V887" s="210"/>
      <c r="W887" s="210"/>
      <c r="X887" s="210"/>
      <c r="Y887" s="210"/>
      <c r="Z887" s="210"/>
    </row>
    <row r="888" ht="12.75" customHeight="1">
      <c r="A888" s="604"/>
      <c r="B888" s="605"/>
      <c r="C888" s="606"/>
      <c r="D888" s="607"/>
      <c r="E888" s="608"/>
      <c r="F888" s="609"/>
      <c r="G888" s="608"/>
      <c r="H888" s="609"/>
      <c r="I888" s="607"/>
      <c r="J888" s="605"/>
      <c r="K888" s="605"/>
      <c r="L888" s="605"/>
      <c r="M888" s="610"/>
      <c r="N888" s="210"/>
      <c r="O888" s="210"/>
      <c r="P888" s="210"/>
      <c r="Q888" s="210"/>
      <c r="R888" s="210"/>
      <c r="S888" s="210"/>
      <c r="T888" s="210"/>
      <c r="U888" s="210"/>
      <c r="V888" s="210"/>
      <c r="W888" s="210"/>
      <c r="X888" s="210"/>
      <c r="Y888" s="210"/>
      <c r="Z888" s="210"/>
    </row>
    <row r="889" ht="12.75" customHeight="1">
      <c r="A889" s="604"/>
      <c r="B889" s="605"/>
      <c r="C889" s="606"/>
      <c r="D889" s="607"/>
      <c r="E889" s="608"/>
      <c r="F889" s="609"/>
      <c r="G889" s="608"/>
      <c r="H889" s="609"/>
      <c r="I889" s="607"/>
      <c r="J889" s="605"/>
      <c r="K889" s="605"/>
      <c r="L889" s="605"/>
      <c r="M889" s="610"/>
      <c r="N889" s="210"/>
      <c r="O889" s="210"/>
      <c r="P889" s="210"/>
      <c r="Q889" s="210"/>
      <c r="R889" s="210"/>
      <c r="S889" s="210"/>
      <c r="T889" s="210"/>
      <c r="U889" s="210"/>
      <c r="V889" s="210"/>
      <c r="W889" s="210"/>
      <c r="X889" s="210"/>
      <c r="Y889" s="210"/>
      <c r="Z889" s="210"/>
    </row>
    <row r="890" ht="12.75" customHeight="1">
      <c r="A890" s="604"/>
      <c r="B890" s="605"/>
      <c r="C890" s="606"/>
      <c r="D890" s="607"/>
      <c r="E890" s="608"/>
      <c r="F890" s="609"/>
      <c r="G890" s="608"/>
      <c r="H890" s="609"/>
      <c r="I890" s="607"/>
      <c r="J890" s="605"/>
      <c r="K890" s="605"/>
      <c r="L890" s="605"/>
      <c r="M890" s="610"/>
      <c r="N890" s="210"/>
      <c r="O890" s="210"/>
      <c r="P890" s="210"/>
      <c r="Q890" s="210"/>
      <c r="R890" s="210"/>
      <c r="S890" s="210"/>
      <c r="T890" s="210"/>
      <c r="U890" s="210"/>
      <c r="V890" s="210"/>
      <c r="W890" s="210"/>
      <c r="X890" s="210"/>
      <c r="Y890" s="210"/>
      <c r="Z890" s="210"/>
    </row>
    <row r="891" ht="12.75" customHeight="1">
      <c r="A891" s="604"/>
      <c r="B891" s="605"/>
      <c r="C891" s="606"/>
      <c r="D891" s="607"/>
      <c r="E891" s="608"/>
      <c r="F891" s="609"/>
      <c r="G891" s="608"/>
      <c r="H891" s="609"/>
      <c r="I891" s="607"/>
      <c r="J891" s="605"/>
      <c r="K891" s="605"/>
      <c r="L891" s="605"/>
      <c r="M891" s="610"/>
      <c r="N891" s="210"/>
      <c r="O891" s="210"/>
      <c r="P891" s="210"/>
      <c r="Q891" s="210"/>
      <c r="R891" s="210"/>
      <c r="S891" s="210"/>
      <c r="T891" s="210"/>
      <c r="U891" s="210"/>
      <c r="V891" s="210"/>
      <c r="W891" s="210"/>
      <c r="X891" s="210"/>
      <c r="Y891" s="210"/>
      <c r="Z891" s="210"/>
    </row>
    <row r="892" ht="12.75" customHeight="1">
      <c r="A892" s="604"/>
      <c r="B892" s="605"/>
      <c r="C892" s="606"/>
      <c r="D892" s="607"/>
      <c r="E892" s="608"/>
      <c r="F892" s="609"/>
      <c r="G892" s="608"/>
      <c r="H892" s="609"/>
      <c r="I892" s="607"/>
      <c r="J892" s="605"/>
      <c r="K892" s="605"/>
      <c r="L892" s="605"/>
      <c r="M892" s="610"/>
      <c r="N892" s="210"/>
      <c r="O892" s="210"/>
      <c r="P892" s="210"/>
      <c r="Q892" s="210"/>
      <c r="R892" s="210"/>
      <c r="S892" s="210"/>
      <c r="T892" s="210"/>
      <c r="U892" s="210"/>
      <c r="V892" s="210"/>
      <c r="W892" s="210"/>
      <c r="X892" s="210"/>
      <c r="Y892" s="210"/>
      <c r="Z892" s="210"/>
    </row>
    <row r="893" ht="12.75" customHeight="1">
      <c r="A893" s="604"/>
      <c r="B893" s="605"/>
      <c r="C893" s="606"/>
      <c r="D893" s="607"/>
      <c r="E893" s="608"/>
      <c r="F893" s="609"/>
      <c r="G893" s="608"/>
      <c r="H893" s="609"/>
      <c r="I893" s="607"/>
      <c r="J893" s="605"/>
      <c r="K893" s="605"/>
      <c r="L893" s="605"/>
      <c r="M893" s="610"/>
      <c r="N893" s="210"/>
      <c r="O893" s="210"/>
      <c r="P893" s="210"/>
      <c r="Q893" s="210"/>
      <c r="R893" s="210"/>
      <c r="S893" s="210"/>
      <c r="T893" s="210"/>
      <c r="U893" s="210"/>
      <c r="V893" s="210"/>
      <c r="W893" s="210"/>
      <c r="X893" s="210"/>
      <c r="Y893" s="210"/>
      <c r="Z893" s="210"/>
    </row>
    <row r="894" ht="12.75" customHeight="1">
      <c r="A894" s="604"/>
      <c r="B894" s="605"/>
      <c r="C894" s="606"/>
      <c r="D894" s="607"/>
      <c r="E894" s="608"/>
      <c r="F894" s="609"/>
      <c r="G894" s="608"/>
      <c r="H894" s="609"/>
      <c r="I894" s="607"/>
      <c r="J894" s="605"/>
      <c r="K894" s="605"/>
      <c r="L894" s="605"/>
      <c r="M894" s="610"/>
      <c r="N894" s="210"/>
      <c r="O894" s="210"/>
      <c r="P894" s="210"/>
      <c r="Q894" s="210"/>
      <c r="R894" s="210"/>
      <c r="S894" s="210"/>
      <c r="T894" s="210"/>
      <c r="U894" s="210"/>
      <c r="V894" s="210"/>
      <c r="W894" s="210"/>
      <c r="X894" s="210"/>
      <c r="Y894" s="210"/>
      <c r="Z894" s="210"/>
    </row>
    <row r="895" ht="12.75" customHeight="1">
      <c r="A895" s="604"/>
      <c r="B895" s="605"/>
      <c r="C895" s="606"/>
      <c r="D895" s="607"/>
      <c r="E895" s="608"/>
      <c r="F895" s="609"/>
      <c r="G895" s="608"/>
      <c r="H895" s="609"/>
      <c r="I895" s="607"/>
      <c r="J895" s="605"/>
      <c r="K895" s="605"/>
      <c r="L895" s="605"/>
      <c r="M895" s="610"/>
      <c r="N895" s="210"/>
      <c r="O895" s="210"/>
      <c r="P895" s="210"/>
      <c r="Q895" s="210"/>
      <c r="R895" s="210"/>
      <c r="S895" s="210"/>
      <c r="T895" s="210"/>
      <c r="U895" s="210"/>
      <c r="V895" s="210"/>
      <c r="W895" s="210"/>
      <c r="X895" s="210"/>
      <c r="Y895" s="210"/>
      <c r="Z895" s="210"/>
    </row>
    <row r="896" ht="12.75" customHeight="1">
      <c r="A896" s="604"/>
      <c r="B896" s="605"/>
      <c r="C896" s="606"/>
      <c r="D896" s="607"/>
      <c r="E896" s="608"/>
      <c r="F896" s="609"/>
      <c r="G896" s="608"/>
      <c r="H896" s="609"/>
      <c r="I896" s="607"/>
      <c r="J896" s="605"/>
      <c r="K896" s="605"/>
      <c r="L896" s="605"/>
      <c r="M896" s="610"/>
      <c r="N896" s="210"/>
      <c r="O896" s="210"/>
      <c r="P896" s="210"/>
      <c r="Q896" s="210"/>
      <c r="R896" s="210"/>
      <c r="S896" s="210"/>
      <c r="T896" s="210"/>
      <c r="U896" s="210"/>
      <c r="V896" s="210"/>
      <c r="W896" s="210"/>
      <c r="X896" s="210"/>
      <c r="Y896" s="210"/>
      <c r="Z896" s="210"/>
    </row>
    <row r="897" ht="12.75" customHeight="1">
      <c r="A897" s="604"/>
      <c r="B897" s="605"/>
      <c r="C897" s="606"/>
      <c r="D897" s="607"/>
      <c r="E897" s="608"/>
      <c r="F897" s="609"/>
      <c r="G897" s="608"/>
      <c r="H897" s="609"/>
      <c r="I897" s="607"/>
      <c r="J897" s="605"/>
      <c r="K897" s="605"/>
      <c r="L897" s="605"/>
      <c r="M897" s="610"/>
      <c r="N897" s="210"/>
      <c r="O897" s="210"/>
      <c r="P897" s="210"/>
      <c r="Q897" s="210"/>
      <c r="R897" s="210"/>
      <c r="S897" s="210"/>
      <c r="T897" s="210"/>
      <c r="U897" s="210"/>
      <c r="V897" s="210"/>
      <c r="W897" s="210"/>
      <c r="X897" s="210"/>
      <c r="Y897" s="210"/>
      <c r="Z897" s="210"/>
    </row>
    <row r="898" ht="12.75" customHeight="1">
      <c r="A898" s="604"/>
      <c r="B898" s="605"/>
      <c r="C898" s="606"/>
      <c r="D898" s="607"/>
      <c r="E898" s="608"/>
      <c r="F898" s="609"/>
      <c r="G898" s="608"/>
      <c r="H898" s="609"/>
      <c r="I898" s="607"/>
      <c r="J898" s="605"/>
      <c r="K898" s="605"/>
      <c r="L898" s="605"/>
      <c r="M898" s="610"/>
      <c r="N898" s="210"/>
      <c r="O898" s="210"/>
      <c r="P898" s="210"/>
      <c r="Q898" s="210"/>
      <c r="R898" s="210"/>
      <c r="S898" s="210"/>
      <c r="T898" s="210"/>
      <c r="U898" s="210"/>
      <c r="V898" s="210"/>
      <c r="W898" s="210"/>
      <c r="X898" s="210"/>
      <c r="Y898" s="210"/>
      <c r="Z898" s="210"/>
    </row>
    <row r="899" ht="12.75" customHeight="1">
      <c r="A899" s="604"/>
      <c r="B899" s="605"/>
      <c r="C899" s="606"/>
      <c r="D899" s="607"/>
      <c r="E899" s="608"/>
      <c r="F899" s="609"/>
      <c r="G899" s="608"/>
      <c r="H899" s="609"/>
      <c r="I899" s="607"/>
      <c r="J899" s="605"/>
      <c r="K899" s="605"/>
      <c r="L899" s="605"/>
      <c r="M899" s="610"/>
      <c r="N899" s="210"/>
      <c r="O899" s="210"/>
      <c r="P899" s="210"/>
      <c r="Q899" s="210"/>
      <c r="R899" s="210"/>
      <c r="S899" s="210"/>
      <c r="T899" s="210"/>
      <c r="U899" s="210"/>
      <c r="V899" s="210"/>
      <c r="W899" s="210"/>
      <c r="X899" s="210"/>
      <c r="Y899" s="210"/>
      <c r="Z899" s="210"/>
    </row>
    <row r="900" ht="12.75" customHeight="1">
      <c r="A900" s="604"/>
      <c r="B900" s="605"/>
      <c r="C900" s="606"/>
      <c r="D900" s="607"/>
      <c r="E900" s="608"/>
      <c r="F900" s="609"/>
      <c r="G900" s="608"/>
      <c r="H900" s="609"/>
      <c r="I900" s="607"/>
      <c r="J900" s="605"/>
      <c r="K900" s="605"/>
      <c r="L900" s="605"/>
      <c r="M900" s="610"/>
      <c r="N900" s="210"/>
      <c r="O900" s="210"/>
      <c r="P900" s="210"/>
      <c r="Q900" s="210"/>
      <c r="R900" s="210"/>
      <c r="S900" s="210"/>
      <c r="T900" s="210"/>
      <c r="U900" s="210"/>
      <c r="V900" s="210"/>
      <c r="W900" s="210"/>
      <c r="X900" s="210"/>
      <c r="Y900" s="210"/>
      <c r="Z900" s="210"/>
    </row>
    <row r="901" ht="12.75" customHeight="1">
      <c r="A901" s="604"/>
      <c r="B901" s="605"/>
      <c r="C901" s="606"/>
      <c r="D901" s="607"/>
      <c r="E901" s="608"/>
      <c r="F901" s="609"/>
      <c r="G901" s="608"/>
      <c r="H901" s="609"/>
      <c r="I901" s="607"/>
      <c r="J901" s="605"/>
      <c r="K901" s="605"/>
      <c r="L901" s="605"/>
      <c r="M901" s="610"/>
      <c r="N901" s="210"/>
      <c r="O901" s="210"/>
      <c r="P901" s="210"/>
      <c r="Q901" s="210"/>
      <c r="R901" s="210"/>
      <c r="S901" s="210"/>
      <c r="T901" s="210"/>
      <c r="U901" s="210"/>
      <c r="V901" s="210"/>
      <c r="W901" s="210"/>
      <c r="X901" s="210"/>
      <c r="Y901" s="210"/>
      <c r="Z901" s="210"/>
    </row>
    <row r="902" ht="12.75" customHeight="1">
      <c r="A902" s="604"/>
      <c r="B902" s="605"/>
      <c r="C902" s="606"/>
      <c r="D902" s="607"/>
      <c r="E902" s="608"/>
      <c r="F902" s="609"/>
      <c r="G902" s="608"/>
      <c r="H902" s="609"/>
      <c r="I902" s="607"/>
      <c r="J902" s="605"/>
      <c r="K902" s="605"/>
      <c r="L902" s="605"/>
      <c r="M902" s="610"/>
      <c r="N902" s="210"/>
      <c r="O902" s="210"/>
      <c r="P902" s="210"/>
      <c r="Q902" s="210"/>
      <c r="R902" s="210"/>
      <c r="S902" s="210"/>
      <c r="T902" s="210"/>
      <c r="U902" s="210"/>
      <c r="V902" s="210"/>
      <c r="W902" s="210"/>
      <c r="X902" s="210"/>
      <c r="Y902" s="210"/>
      <c r="Z902" s="210"/>
    </row>
    <row r="903" ht="12.75" customHeight="1">
      <c r="A903" s="604"/>
      <c r="B903" s="605"/>
      <c r="C903" s="606"/>
      <c r="D903" s="607"/>
      <c r="E903" s="608"/>
      <c r="F903" s="609"/>
      <c r="G903" s="608"/>
      <c r="H903" s="609"/>
      <c r="I903" s="607"/>
      <c r="J903" s="605"/>
      <c r="K903" s="605"/>
      <c r="L903" s="605"/>
      <c r="M903" s="610"/>
      <c r="N903" s="210"/>
      <c r="O903" s="210"/>
      <c r="P903" s="210"/>
      <c r="Q903" s="210"/>
      <c r="R903" s="210"/>
      <c r="S903" s="210"/>
      <c r="T903" s="210"/>
      <c r="U903" s="210"/>
      <c r="V903" s="210"/>
      <c r="W903" s="210"/>
      <c r="X903" s="210"/>
      <c r="Y903" s="210"/>
      <c r="Z903" s="210"/>
    </row>
    <row r="904" ht="12.75" customHeight="1">
      <c r="A904" s="604"/>
      <c r="B904" s="605"/>
      <c r="C904" s="606"/>
      <c r="D904" s="607"/>
      <c r="E904" s="608"/>
      <c r="F904" s="609"/>
      <c r="G904" s="608"/>
      <c r="H904" s="609"/>
      <c r="I904" s="607"/>
      <c r="J904" s="605"/>
      <c r="K904" s="605"/>
      <c r="L904" s="605"/>
      <c r="M904" s="610"/>
      <c r="N904" s="210"/>
      <c r="O904" s="210"/>
      <c r="P904" s="210"/>
      <c r="Q904" s="210"/>
      <c r="R904" s="210"/>
      <c r="S904" s="210"/>
      <c r="T904" s="210"/>
      <c r="U904" s="210"/>
      <c r="V904" s="210"/>
      <c r="W904" s="210"/>
      <c r="X904" s="210"/>
      <c r="Y904" s="210"/>
      <c r="Z904" s="210"/>
    </row>
    <row r="905" ht="12.75" customHeight="1">
      <c r="A905" s="604"/>
      <c r="B905" s="605"/>
      <c r="C905" s="606"/>
      <c r="D905" s="607"/>
      <c r="E905" s="608"/>
      <c r="F905" s="609"/>
      <c r="G905" s="608"/>
      <c r="H905" s="609"/>
      <c r="I905" s="607"/>
      <c r="J905" s="605"/>
      <c r="K905" s="605"/>
      <c r="L905" s="605"/>
      <c r="M905" s="610"/>
      <c r="N905" s="210"/>
      <c r="O905" s="210"/>
      <c r="P905" s="210"/>
      <c r="Q905" s="210"/>
      <c r="R905" s="210"/>
      <c r="S905" s="210"/>
      <c r="T905" s="210"/>
      <c r="U905" s="210"/>
      <c r="V905" s="210"/>
      <c r="W905" s="210"/>
      <c r="X905" s="210"/>
      <c r="Y905" s="210"/>
      <c r="Z905" s="210"/>
    </row>
    <row r="906" ht="12.75" customHeight="1">
      <c r="A906" s="604"/>
      <c r="B906" s="605"/>
      <c r="C906" s="606"/>
      <c r="D906" s="607"/>
      <c r="E906" s="608"/>
      <c r="F906" s="609"/>
      <c r="G906" s="608"/>
      <c r="H906" s="609"/>
      <c r="I906" s="607"/>
      <c r="J906" s="605"/>
      <c r="K906" s="605"/>
      <c r="L906" s="605"/>
      <c r="M906" s="610"/>
      <c r="N906" s="210"/>
      <c r="O906" s="210"/>
      <c r="P906" s="210"/>
      <c r="Q906" s="210"/>
      <c r="R906" s="210"/>
      <c r="S906" s="210"/>
      <c r="T906" s="210"/>
      <c r="U906" s="210"/>
      <c r="V906" s="210"/>
      <c r="W906" s="210"/>
      <c r="X906" s="210"/>
      <c r="Y906" s="210"/>
      <c r="Z906" s="210"/>
    </row>
    <row r="907" ht="12.75" customHeight="1">
      <c r="A907" s="604"/>
      <c r="B907" s="605"/>
      <c r="C907" s="606"/>
      <c r="D907" s="607"/>
      <c r="E907" s="608"/>
      <c r="F907" s="609"/>
      <c r="G907" s="608"/>
      <c r="H907" s="609"/>
      <c r="I907" s="607"/>
      <c r="J907" s="605"/>
      <c r="K907" s="605"/>
      <c r="L907" s="605"/>
      <c r="M907" s="610"/>
      <c r="N907" s="210"/>
      <c r="O907" s="210"/>
      <c r="P907" s="210"/>
      <c r="Q907" s="210"/>
      <c r="R907" s="210"/>
      <c r="S907" s="210"/>
      <c r="T907" s="210"/>
      <c r="U907" s="210"/>
      <c r="V907" s="210"/>
      <c r="W907" s="210"/>
      <c r="X907" s="210"/>
      <c r="Y907" s="210"/>
      <c r="Z907" s="210"/>
    </row>
    <row r="908" ht="12.75" customHeight="1">
      <c r="A908" s="604"/>
      <c r="B908" s="605"/>
      <c r="C908" s="606"/>
      <c r="D908" s="607"/>
      <c r="E908" s="608"/>
      <c r="F908" s="609"/>
      <c r="G908" s="608"/>
      <c r="H908" s="609"/>
      <c r="I908" s="607"/>
      <c r="J908" s="605"/>
      <c r="K908" s="605"/>
      <c r="L908" s="605"/>
      <c r="M908" s="610"/>
      <c r="N908" s="210"/>
      <c r="O908" s="210"/>
      <c r="P908" s="210"/>
      <c r="Q908" s="210"/>
      <c r="R908" s="210"/>
      <c r="S908" s="210"/>
      <c r="T908" s="210"/>
      <c r="U908" s="210"/>
      <c r="V908" s="210"/>
      <c r="W908" s="210"/>
      <c r="X908" s="210"/>
      <c r="Y908" s="210"/>
      <c r="Z908" s="210"/>
    </row>
    <row r="909" ht="12.75" customHeight="1">
      <c r="A909" s="604"/>
      <c r="B909" s="605"/>
      <c r="C909" s="606"/>
      <c r="D909" s="607"/>
      <c r="E909" s="608"/>
      <c r="F909" s="609"/>
      <c r="G909" s="608"/>
      <c r="H909" s="609"/>
      <c r="I909" s="607"/>
      <c r="J909" s="605"/>
      <c r="K909" s="605"/>
      <c r="L909" s="605"/>
      <c r="M909" s="610"/>
      <c r="N909" s="210"/>
      <c r="O909" s="210"/>
      <c r="P909" s="210"/>
      <c r="Q909" s="210"/>
      <c r="R909" s="210"/>
      <c r="S909" s="210"/>
      <c r="T909" s="210"/>
      <c r="U909" s="210"/>
      <c r="V909" s="210"/>
      <c r="W909" s="210"/>
      <c r="X909" s="210"/>
      <c r="Y909" s="210"/>
      <c r="Z909" s="210"/>
    </row>
    <row r="910" ht="12.75" customHeight="1">
      <c r="A910" s="604"/>
      <c r="B910" s="605"/>
      <c r="C910" s="606"/>
      <c r="D910" s="607"/>
      <c r="E910" s="608"/>
      <c r="F910" s="609"/>
      <c r="G910" s="608"/>
      <c r="H910" s="609"/>
      <c r="I910" s="607"/>
      <c r="J910" s="605"/>
      <c r="K910" s="605"/>
      <c r="L910" s="605"/>
      <c r="M910" s="610"/>
      <c r="N910" s="210"/>
      <c r="O910" s="210"/>
      <c r="P910" s="210"/>
      <c r="Q910" s="210"/>
      <c r="R910" s="210"/>
      <c r="S910" s="210"/>
      <c r="T910" s="210"/>
      <c r="U910" s="210"/>
      <c r="V910" s="210"/>
      <c r="W910" s="210"/>
      <c r="X910" s="210"/>
      <c r="Y910" s="210"/>
      <c r="Z910" s="210"/>
    </row>
    <row r="911" ht="12.75" customHeight="1">
      <c r="A911" s="604"/>
      <c r="B911" s="605"/>
      <c r="C911" s="606"/>
      <c r="D911" s="607"/>
      <c r="E911" s="608"/>
      <c r="F911" s="609"/>
      <c r="G911" s="608"/>
      <c r="H911" s="609"/>
      <c r="I911" s="607"/>
      <c r="J911" s="605"/>
      <c r="K911" s="605"/>
      <c r="L911" s="605"/>
      <c r="M911" s="610"/>
      <c r="N911" s="210"/>
      <c r="O911" s="210"/>
      <c r="P911" s="210"/>
      <c r="Q911" s="210"/>
      <c r="R911" s="210"/>
      <c r="S911" s="210"/>
      <c r="T911" s="210"/>
      <c r="U911" s="210"/>
      <c r="V911" s="210"/>
      <c r="W911" s="210"/>
      <c r="X911" s="210"/>
      <c r="Y911" s="210"/>
      <c r="Z911" s="210"/>
    </row>
    <row r="912" ht="12.75" customHeight="1">
      <c r="A912" s="604"/>
      <c r="B912" s="605"/>
      <c r="C912" s="606"/>
      <c r="D912" s="607"/>
      <c r="E912" s="608"/>
      <c r="F912" s="609"/>
      <c r="G912" s="608"/>
      <c r="H912" s="609"/>
      <c r="I912" s="607"/>
      <c r="J912" s="605"/>
      <c r="K912" s="605"/>
      <c r="L912" s="605"/>
      <c r="M912" s="610"/>
      <c r="N912" s="210"/>
      <c r="O912" s="210"/>
      <c r="P912" s="210"/>
      <c r="Q912" s="210"/>
      <c r="R912" s="210"/>
      <c r="S912" s="210"/>
      <c r="T912" s="210"/>
      <c r="U912" s="210"/>
      <c r="V912" s="210"/>
      <c r="W912" s="210"/>
      <c r="X912" s="210"/>
      <c r="Y912" s="210"/>
      <c r="Z912" s="210"/>
    </row>
    <row r="913" ht="12.75" customHeight="1">
      <c r="A913" s="604"/>
      <c r="B913" s="605"/>
      <c r="C913" s="606"/>
      <c r="D913" s="607"/>
      <c r="E913" s="608"/>
      <c r="F913" s="609"/>
      <c r="G913" s="608"/>
      <c r="H913" s="609"/>
      <c r="I913" s="607"/>
      <c r="J913" s="605"/>
      <c r="K913" s="605"/>
      <c r="L913" s="605"/>
      <c r="M913" s="610"/>
      <c r="N913" s="210"/>
      <c r="O913" s="210"/>
      <c r="P913" s="210"/>
      <c r="Q913" s="210"/>
      <c r="R913" s="210"/>
      <c r="S913" s="210"/>
      <c r="T913" s="210"/>
      <c r="U913" s="210"/>
      <c r="V913" s="210"/>
      <c r="W913" s="210"/>
      <c r="X913" s="210"/>
      <c r="Y913" s="210"/>
      <c r="Z913" s="210"/>
    </row>
    <row r="914" ht="12.75" customHeight="1">
      <c r="A914" s="604"/>
      <c r="B914" s="605"/>
      <c r="C914" s="606"/>
      <c r="D914" s="607"/>
      <c r="E914" s="608"/>
      <c r="F914" s="609"/>
      <c r="G914" s="608"/>
      <c r="H914" s="609"/>
      <c r="I914" s="607"/>
      <c r="J914" s="605"/>
      <c r="K914" s="605"/>
      <c r="L914" s="605"/>
      <c r="M914" s="610"/>
      <c r="N914" s="210"/>
      <c r="O914" s="210"/>
      <c r="P914" s="210"/>
      <c r="Q914" s="210"/>
      <c r="R914" s="210"/>
      <c r="S914" s="210"/>
      <c r="T914" s="210"/>
      <c r="U914" s="210"/>
      <c r="V914" s="210"/>
      <c r="W914" s="210"/>
      <c r="X914" s="210"/>
      <c r="Y914" s="210"/>
      <c r="Z914" s="210"/>
    </row>
    <row r="915" ht="12.75" customHeight="1">
      <c r="A915" s="604"/>
      <c r="B915" s="605"/>
      <c r="C915" s="606"/>
      <c r="D915" s="607"/>
      <c r="E915" s="608"/>
      <c r="F915" s="609"/>
      <c r="G915" s="608"/>
      <c r="H915" s="609"/>
      <c r="I915" s="607"/>
      <c r="J915" s="605"/>
      <c r="K915" s="605"/>
      <c r="L915" s="605"/>
      <c r="M915" s="610"/>
      <c r="N915" s="210"/>
      <c r="O915" s="210"/>
      <c r="P915" s="210"/>
      <c r="Q915" s="210"/>
      <c r="R915" s="210"/>
      <c r="S915" s="210"/>
      <c r="T915" s="210"/>
      <c r="U915" s="210"/>
      <c r="V915" s="210"/>
      <c r="W915" s="210"/>
      <c r="X915" s="210"/>
      <c r="Y915" s="210"/>
      <c r="Z915" s="210"/>
    </row>
    <row r="916" ht="12.75" customHeight="1">
      <c r="A916" s="604"/>
      <c r="B916" s="605"/>
      <c r="C916" s="606"/>
      <c r="D916" s="607"/>
      <c r="E916" s="608"/>
      <c r="F916" s="609"/>
      <c r="G916" s="608"/>
      <c r="H916" s="609"/>
      <c r="I916" s="607"/>
      <c r="J916" s="605"/>
      <c r="K916" s="605"/>
      <c r="L916" s="605"/>
      <c r="M916" s="610"/>
      <c r="N916" s="210"/>
      <c r="O916" s="210"/>
      <c r="P916" s="210"/>
      <c r="Q916" s="210"/>
      <c r="R916" s="210"/>
      <c r="S916" s="210"/>
      <c r="T916" s="210"/>
      <c r="U916" s="210"/>
      <c r="V916" s="210"/>
      <c r="W916" s="210"/>
      <c r="X916" s="210"/>
      <c r="Y916" s="210"/>
      <c r="Z916" s="210"/>
    </row>
    <row r="917" ht="12.75" customHeight="1">
      <c r="A917" s="604"/>
      <c r="B917" s="605"/>
      <c r="C917" s="606"/>
      <c r="D917" s="607"/>
      <c r="E917" s="608"/>
      <c r="F917" s="609"/>
      <c r="G917" s="608"/>
      <c r="H917" s="609"/>
      <c r="I917" s="607"/>
      <c r="J917" s="605"/>
      <c r="K917" s="605"/>
      <c r="L917" s="605"/>
      <c r="M917" s="610"/>
      <c r="N917" s="210"/>
      <c r="O917" s="210"/>
      <c r="P917" s="210"/>
      <c r="Q917" s="210"/>
      <c r="R917" s="210"/>
      <c r="S917" s="210"/>
      <c r="T917" s="210"/>
      <c r="U917" s="210"/>
      <c r="V917" s="210"/>
      <c r="W917" s="210"/>
      <c r="X917" s="210"/>
      <c r="Y917" s="210"/>
      <c r="Z917" s="210"/>
    </row>
    <row r="918" ht="12.75" customHeight="1">
      <c r="A918" s="604"/>
      <c r="B918" s="605"/>
      <c r="C918" s="606"/>
      <c r="D918" s="607"/>
      <c r="E918" s="608"/>
      <c r="F918" s="609"/>
      <c r="G918" s="608"/>
      <c r="H918" s="609"/>
      <c r="I918" s="607"/>
      <c r="J918" s="605"/>
      <c r="K918" s="605"/>
      <c r="L918" s="605"/>
      <c r="M918" s="610"/>
      <c r="N918" s="210"/>
      <c r="O918" s="210"/>
      <c r="P918" s="210"/>
      <c r="Q918" s="210"/>
      <c r="R918" s="210"/>
      <c r="S918" s="210"/>
      <c r="T918" s="210"/>
      <c r="U918" s="210"/>
      <c r="V918" s="210"/>
      <c r="W918" s="210"/>
      <c r="X918" s="210"/>
      <c r="Y918" s="210"/>
      <c r="Z918" s="210"/>
    </row>
    <row r="919" ht="12.75" customHeight="1">
      <c r="A919" s="604"/>
      <c r="B919" s="605"/>
      <c r="C919" s="606"/>
      <c r="D919" s="607"/>
      <c r="E919" s="608"/>
      <c r="F919" s="609"/>
      <c r="G919" s="608"/>
      <c r="H919" s="609"/>
      <c r="I919" s="607"/>
      <c r="J919" s="605"/>
      <c r="K919" s="605"/>
      <c r="L919" s="605"/>
      <c r="M919" s="610"/>
      <c r="N919" s="210"/>
      <c r="O919" s="210"/>
      <c r="P919" s="210"/>
      <c r="Q919" s="210"/>
      <c r="R919" s="210"/>
      <c r="S919" s="210"/>
      <c r="T919" s="210"/>
      <c r="U919" s="210"/>
      <c r="V919" s="210"/>
      <c r="W919" s="210"/>
      <c r="X919" s="210"/>
      <c r="Y919" s="210"/>
      <c r="Z919" s="210"/>
    </row>
    <row r="920" ht="12.75" customHeight="1">
      <c r="A920" s="604"/>
      <c r="B920" s="605"/>
      <c r="C920" s="606"/>
      <c r="D920" s="607"/>
      <c r="E920" s="608"/>
      <c r="F920" s="609"/>
      <c r="G920" s="608"/>
      <c r="H920" s="609"/>
      <c r="I920" s="607"/>
      <c r="J920" s="605"/>
      <c r="K920" s="605"/>
      <c r="L920" s="605"/>
      <c r="M920" s="610"/>
      <c r="N920" s="210"/>
      <c r="O920" s="210"/>
      <c r="P920" s="210"/>
      <c r="Q920" s="210"/>
      <c r="R920" s="210"/>
      <c r="S920" s="210"/>
      <c r="T920" s="210"/>
      <c r="U920" s="210"/>
      <c r="V920" s="210"/>
      <c r="W920" s="210"/>
      <c r="X920" s="210"/>
      <c r="Y920" s="210"/>
      <c r="Z920" s="210"/>
    </row>
    <row r="921" ht="12.75" customHeight="1">
      <c r="A921" s="604"/>
      <c r="B921" s="605"/>
      <c r="C921" s="606"/>
      <c r="D921" s="607"/>
      <c r="E921" s="608"/>
      <c r="F921" s="609"/>
      <c r="G921" s="608"/>
      <c r="H921" s="609"/>
      <c r="I921" s="607"/>
      <c r="J921" s="605"/>
      <c r="K921" s="605"/>
      <c r="L921" s="605"/>
      <c r="M921" s="610"/>
      <c r="N921" s="210"/>
      <c r="O921" s="210"/>
      <c r="P921" s="210"/>
      <c r="Q921" s="210"/>
      <c r="R921" s="210"/>
      <c r="S921" s="210"/>
      <c r="T921" s="210"/>
      <c r="U921" s="210"/>
      <c r="V921" s="210"/>
      <c r="W921" s="210"/>
      <c r="X921" s="210"/>
      <c r="Y921" s="210"/>
      <c r="Z921" s="210"/>
    </row>
    <row r="922" ht="12.75" customHeight="1">
      <c r="A922" s="604"/>
      <c r="B922" s="605"/>
      <c r="C922" s="606"/>
      <c r="D922" s="607"/>
      <c r="E922" s="608"/>
      <c r="F922" s="609"/>
      <c r="G922" s="608"/>
      <c r="H922" s="609"/>
      <c r="I922" s="607"/>
      <c r="J922" s="605"/>
      <c r="K922" s="605"/>
      <c r="L922" s="605"/>
      <c r="M922" s="610"/>
      <c r="N922" s="210"/>
      <c r="O922" s="210"/>
      <c r="P922" s="210"/>
      <c r="Q922" s="210"/>
      <c r="R922" s="210"/>
      <c r="S922" s="210"/>
      <c r="T922" s="210"/>
      <c r="U922" s="210"/>
      <c r="V922" s="210"/>
      <c r="W922" s="210"/>
      <c r="X922" s="210"/>
      <c r="Y922" s="210"/>
      <c r="Z922" s="210"/>
    </row>
    <row r="923" ht="12.75" customHeight="1">
      <c r="A923" s="604"/>
      <c r="B923" s="605"/>
      <c r="C923" s="606"/>
      <c r="D923" s="607"/>
      <c r="E923" s="608"/>
      <c r="F923" s="609"/>
      <c r="G923" s="608"/>
      <c r="H923" s="609"/>
      <c r="I923" s="607"/>
      <c r="J923" s="605"/>
      <c r="K923" s="605"/>
      <c r="L923" s="605"/>
      <c r="M923" s="610"/>
      <c r="N923" s="210"/>
      <c r="O923" s="210"/>
      <c r="P923" s="210"/>
      <c r="Q923" s="210"/>
      <c r="R923" s="210"/>
      <c r="S923" s="210"/>
      <c r="T923" s="210"/>
      <c r="U923" s="210"/>
      <c r="V923" s="210"/>
      <c r="W923" s="210"/>
      <c r="X923" s="210"/>
      <c r="Y923" s="210"/>
      <c r="Z923" s="210"/>
    </row>
    <row r="924" ht="12.75" customHeight="1">
      <c r="A924" s="604"/>
      <c r="B924" s="605"/>
      <c r="C924" s="606"/>
      <c r="D924" s="607"/>
      <c r="E924" s="608"/>
      <c r="F924" s="609"/>
      <c r="G924" s="608"/>
      <c r="H924" s="609"/>
      <c r="I924" s="607"/>
      <c r="J924" s="605"/>
      <c r="K924" s="605"/>
      <c r="L924" s="605"/>
      <c r="M924" s="610"/>
      <c r="N924" s="210"/>
      <c r="O924" s="210"/>
      <c r="P924" s="210"/>
      <c r="Q924" s="210"/>
      <c r="R924" s="210"/>
      <c r="S924" s="210"/>
      <c r="T924" s="210"/>
      <c r="U924" s="210"/>
      <c r="V924" s="210"/>
      <c r="W924" s="210"/>
      <c r="X924" s="210"/>
      <c r="Y924" s="210"/>
      <c r="Z924" s="210"/>
    </row>
    <row r="925" ht="12.75" customHeight="1">
      <c r="A925" s="604"/>
      <c r="B925" s="605"/>
      <c r="C925" s="606"/>
      <c r="D925" s="607"/>
      <c r="E925" s="608"/>
      <c r="F925" s="609"/>
      <c r="G925" s="608"/>
      <c r="H925" s="609"/>
      <c r="I925" s="607"/>
      <c r="J925" s="605"/>
      <c r="K925" s="605"/>
      <c r="L925" s="605"/>
      <c r="M925" s="610"/>
      <c r="N925" s="210"/>
      <c r="O925" s="210"/>
      <c r="P925" s="210"/>
      <c r="Q925" s="210"/>
      <c r="R925" s="210"/>
      <c r="S925" s="210"/>
      <c r="T925" s="210"/>
      <c r="U925" s="210"/>
      <c r="V925" s="210"/>
      <c r="W925" s="210"/>
      <c r="X925" s="210"/>
      <c r="Y925" s="210"/>
      <c r="Z925" s="210"/>
    </row>
    <row r="926" ht="12.75" customHeight="1">
      <c r="A926" s="604"/>
      <c r="B926" s="605"/>
      <c r="C926" s="606"/>
      <c r="D926" s="607"/>
      <c r="E926" s="608"/>
      <c r="F926" s="609"/>
      <c r="G926" s="608"/>
      <c r="H926" s="609"/>
      <c r="I926" s="607"/>
      <c r="J926" s="605"/>
      <c r="K926" s="605"/>
      <c r="L926" s="605"/>
      <c r="M926" s="610"/>
      <c r="N926" s="210"/>
      <c r="O926" s="210"/>
      <c r="P926" s="210"/>
      <c r="Q926" s="210"/>
      <c r="R926" s="210"/>
      <c r="S926" s="210"/>
      <c r="T926" s="210"/>
      <c r="U926" s="210"/>
      <c r="V926" s="210"/>
      <c r="W926" s="210"/>
      <c r="X926" s="210"/>
      <c r="Y926" s="210"/>
      <c r="Z926" s="210"/>
    </row>
    <row r="927" ht="12.75" customHeight="1">
      <c r="A927" s="604"/>
      <c r="B927" s="605"/>
      <c r="C927" s="606"/>
      <c r="D927" s="607"/>
      <c r="E927" s="608"/>
      <c r="F927" s="609"/>
      <c r="G927" s="608"/>
      <c r="H927" s="609"/>
      <c r="I927" s="607"/>
      <c r="J927" s="605"/>
      <c r="K927" s="605"/>
      <c r="L927" s="605"/>
      <c r="M927" s="610"/>
      <c r="N927" s="210"/>
      <c r="O927" s="210"/>
      <c r="P927" s="210"/>
      <c r="Q927" s="210"/>
      <c r="R927" s="210"/>
      <c r="S927" s="210"/>
      <c r="T927" s="210"/>
      <c r="U927" s="210"/>
      <c r="V927" s="210"/>
      <c r="W927" s="210"/>
      <c r="X927" s="210"/>
      <c r="Y927" s="210"/>
      <c r="Z927" s="210"/>
    </row>
    <row r="928" ht="12.75" customHeight="1">
      <c r="A928" s="604"/>
      <c r="B928" s="605"/>
      <c r="C928" s="606"/>
      <c r="D928" s="607"/>
      <c r="E928" s="608"/>
      <c r="F928" s="609"/>
      <c r="G928" s="608"/>
      <c r="H928" s="609"/>
      <c r="I928" s="607"/>
      <c r="J928" s="605"/>
      <c r="K928" s="605"/>
      <c r="L928" s="605"/>
      <c r="M928" s="610"/>
      <c r="N928" s="210"/>
      <c r="O928" s="210"/>
      <c r="P928" s="210"/>
      <c r="Q928" s="210"/>
      <c r="R928" s="210"/>
      <c r="S928" s="210"/>
      <c r="T928" s="210"/>
      <c r="U928" s="210"/>
      <c r="V928" s="210"/>
      <c r="W928" s="210"/>
      <c r="X928" s="210"/>
      <c r="Y928" s="210"/>
      <c r="Z928" s="210"/>
    </row>
    <row r="929" ht="12.75" customHeight="1">
      <c r="A929" s="604"/>
      <c r="B929" s="605"/>
      <c r="C929" s="606"/>
      <c r="D929" s="607"/>
      <c r="E929" s="608"/>
      <c r="F929" s="609"/>
      <c r="G929" s="608"/>
      <c r="H929" s="609"/>
      <c r="I929" s="607"/>
      <c r="J929" s="605"/>
      <c r="K929" s="605"/>
      <c r="L929" s="605"/>
      <c r="M929" s="610"/>
      <c r="N929" s="210"/>
      <c r="O929" s="210"/>
      <c r="P929" s="210"/>
      <c r="Q929" s="210"/>
      <c r="R929" s="210"/>
      <c r="S929" s="210"/>
      <c r="T929" s="210"/>
      <c r="U929" s="210"/>
      <c r="V929" s="210"/>
      <c r="W929" s="210"/>
      <c r="X929" s="210"/>
      <c r="Y929" s="210"/>
      <c r="Z929" s="210"/>
    </row>
    <row r="930" ht="12.75" customHeight="1">
      <c r="A930" s="604"/>
      <c r="B930" s="605"/>
      <c r="C930" s="606"/>
      <c r="D930" s="607"/>
      <c r="E930" s="608"/>
      <c r="F930" s="609"/>
      <c r="G930" s="608"/>
      <c r="H930" s="609"/>
      <c r="I930" s="607"/>
      <c r="J930" s="605"/>
      <c r="K930" s="605"/>
      <c r="L930" s="605"/>
      <c r="M930" s="610"/>
      <c r="N930" s="210"/>
      <c r="O930" s="210"/>
      <c r="P930" s="210"/>
      <c r="Q930" s="210"/>
      <c r="R930" s="210"/>
      <c r="S930" s="210"/>
      <c r="T930" s="210"/>
      <c r="U930" s="210"/>
      <c r="V930" s="210"/>
      <c r="W930" s="210"/>
      <c r="X930" s="210"/>
      <c r="Y930" s="210"/>
      <c r="Z930" s="210"/>
    </row>
    <row r="931" ht="12.75" customHeight="1">
      <c r="A931" s="604"/>
      <c r="B931" s="605"/>
      <c r="C931" s="606"/>
      <c r="D931" s="607"/>
      <c r="E931" s="608"/>
      <c r="F931" s="609"/>
      <c r="G931" s="608"/>
      <c r="H931" s="609"/>
      <c r="I931" s="607"/>
      <c r="J931" s="605"/>
      <c r="K931" s="605"/>
      <c r="L931" s="605"/>
      <c r="M931" s="610"/>
      <c r="N931" s="210"/>
      <c r="O931" s="210"/>
      <c r="P931" s="210"/>
      <c r="Q931" s="210"/>
      <c r="R931" s="210"/>
      <c r="S931" s="210"/>
      <c r="T931" s="210"/>
      <c r="U931" s="210"/>
      <c r="V931" s="210"/>
      <c r="W931" s="210"/>
      <c r="X931" s="210"/>
      <c r="Y931" s="210"/>
      <c r="Z931" s="210"/>
    </row>
    <row r="932" ht="12.75" customHeight="1">
      <c r="A932" s="604"/>
      <c r="B932" s="605"/>
      <c r="C932" s="606"/>
      <c r="D932" s="607"/>
      <c r="E932" s="608"/>
      <c r="F932" s="609"/>
      <c r="G932" s="608"/>
      <c r="H932" s="609"/>
      <c r="I932" s="607"/>
      <c r="J932" s="605"/>
      <c r="K932" s="605"/>
      <c r="L932" s="605"/>
      <c r="M932" s="610"/>
      <c r="N932" s="210"/>
      <c r="O932" s="210"/>
      <c r="P932" s="210"/>
      <c r="Q932" s="210"/>
      <c r="R932" s="210"/>
      <c r="S932" s="210"/>
      <c r="T932" s="210"/>
      <c r="U932" s="210"/>
      <c r="V932" s="210"/>
      <c r="W932" s="210"/>
      <c r="X932" s="210"/>
      <c r="Y932" s="210"/>
      <c r="Z932" s="210"/>
    </row>
    <row r="933" ht="12.75" customHeight="1">
      <c r="A933" s="604"/>
      <c r="B933" s="605"/>
      <c r="C933" s="606"/>
      <c r="D933" s="607"/>
      <c r="E933" s="608"/>
      <c r="F933" s="609"/>
      <c r="G933" s="608"/>
      <c r="H933" s="609"/>
      <c r="I933" s="607"/>
      <c r="J933" s="605"/>
      <c r="K933" s="605"/>
      <c r="L933" s="605"/>
      <c r="M933" s="610"/>
      <c r="N933" s="210"/>
      <c r="O933" s="210"/>
      <c r="P933" s="210"/>
      <c r="Q933" s="210"/>
      <c r="R933" s="210"/>
      <c r="S933" s="210"/>
      <c r="T933" s="210"/>
      <c r="U933" s="210"/>
      <c r="V933" s="210"/>
      <c r="W933" s="210"/>
      <c r="X933" s="210"/>
      <c r="Y933" s="210"/>
      <c r="Z933" s="210"/>
    </row>
    <row r="934" ht="12.75" customHeight="1">
      <c r="A934" s="604"/>
      <c r="B934" s="605"/>
      <c r="C934" s="606"/>
      <c r="D934" s="607"/>
      <c r="E934" s="608"/>
      <c r="F934" s="609"/>
      <c r="G934" s="608"/>
      <c r="H934" s="609"/>
      <c r="I934" s="607"/>
      <c r="J934" s="605"/>
      <c r="K934" s="605"/>
      <c r="L934" s="605"/>
      <c r="M934" s="610"/>
      <c r="N934" s="210"/>
      <c r="O934" s="210"/>
      <c r="P934" s="210"/>
      <c r="Q934" s="210"/>
      <c r="R934" s="210"/>
      <c r="S934" s="210"/>
      <c r="T934" s="210"/>
      <c r="U934" s="210"/>
      <c r="V934" s="210"/>
      <c r="W934" s="210"/>
      <c r="X934" s="210"/>
      <c r="Y934" s="210"/>
      <c r="Z934" s="210"/>
    </row>
    <row r="935" ht="12.75" customHeight="1">
      <c r="A935" s="604"/>
      <c r="B935" s="605"/>
      <c r="C935" s="606"/>
      <c r="D935" s="607"/>
      <c r="E935" s="608"/>
      <c r="F935" s="609"/>
      <c r="G935" s="608"/>
      <c r="H935" s="609"/>
      <c r="I935" s="607"/>
      <c r="J935" s="605"/>
      <c r="K935" s="605"/>
      <c r="L935" s="605"/>
      <c r="M935" s="610"/>
      <c r="N935" s="210"/>
      <c r="O935" s="210"/>
      <c r="P935" s="210"/>
      <c r="Q935" s="210"/>
      <c r="R935" s="210"/>
      <c r="S935" s="210"/>
      <c r="T935" s="210"/>
      <c r="U935" s="210"/>
      <c r="V935" s="210"/>
      <c r="W935" s="210"/>
      <c r="X935" s="210"/>
      <c r="Y935" s="210"/>
      <c r="Z935" s="210"/>
    </row>
    <row r="936" ht="12.75" customHeight="1">
      <c r="A936" s="604"/>
      <c r="B936" s="605"/>
      <c r="C936" s="606"/>
      <c r="D936" s="607"/>
      <c r="E936" s="608"/>
      <c r="F936" s="609"/>
      <c r="G936" s="608"/>
      <c r="H936" s="609"/>
      <c r="I936" s="607"/>
      <c r="J936" s="605"/>
      <c r="K936" s="605"/>
      <c r="L936" s="605"/>
      <c r="M936" s="610"/>
      <c r="N936" s="210"/>
      <c r="O936" s="210"/>
      <c r="P936" s="210"/>
      <c r="Q936" s="210"/>
      <c r="R936" s="210"/>
      <c r="S936" s="210"/>
      <c r="T936" s="210"/>
      <c r="U936" s="210"/>
      <c r="V936" s="210"/>
      <c r="W936" s="210"/>
      <c r="X936" s="210"/>
      <c r="Y936" s="210"/>
      <c r="Z936" s="210"/>
    </row>
    <row r="937" ht="12.75" customHeight="1">
      <c r="A937" s="604"/>
      <c r="B937" s="605"/>
      <c r="C937" s="606"/>
      <c r="D937" s="607"/>
      <c r="E937" s="608"/>
      <c r="F937" s="609"/>
      <c r="G937" s="608"/>
      <c r="H937" s="609"/>
      <c r="I937" s="607"/>
      <c r="J937" s="605"/>
      <c r="K937" s="605"/>
      <c r="L937" s="605"/>
      <c r="M937" s="610"/>
      <c r="N937" s="210"/>
      <c r="O937" s="210"/>
      <c r="P937" s="210"/>
      <c r="Q937" s="210"/>
      <c r="R937" s="210"/>
      <c r="S937" s="210"/>
      <c r="T937" s="210"/>
      <c r="U937" s="210"/>
      <c r="V937" s="210"/>
      <c r="W937" s="210"/>
      <c r="X937" s="210"/>
      <c r="Y937" s="210"/>
      <c r="Z937" s="210"/>
    </row>
    <row r="938" ht="12.75" customHeight="1">
      <c r="A938" s="604"/>
      <c r="B938" s="605"/>
      <c r="C938" s="606"/>
      <c r="D938" s="607"/>
      <c r="E938" s="608"/>
      <c r="F938" s="609"/>
      <c r="G938" s="608"/>
      <c r="H938" s="609"/>
      <c r="I938" s="607"/>
      <c r="J938" s="605"/>
      <c r="K938" s="605"/>
      <c r="L938" s="605"/>
      <c r="M938" s="610"/>
      <c r="N938" s="210"/>
      <c r="O938" s="210"/>
      <c r="P938" s="210"/>
      <c r="Q938" s="210"/>
      <c r="R938" s="210"/>
      <c r="S938" s="210"/>
      <c r="T938" s="210"/>
      <c r="U938" s="210"/>
      <c r="V938" s="210"/>
      <c r="W938" s="210"/>
      <c r="X938" s="210"/>
      <c r="Y938" s="210"/>
      <c r="Z938" s="210"/>
    </row>
    <row r="939" ht="12.75" customHeight="1">
      <c r="A939" s="604"/>
      <c r="B939" s="605"/>
      <c r="C939" s="606"/>
      <c r="D939" s="607"/>
      <c r="E939" s="608"/>
      <c r="F939" s="609"/>
      <c r="G939" s="608"/>
      <c r="H939" s="609"/>
      <c r="I939" s="607"/>
      <c r="J939" s="605"/>
      <c r="K939" s="605"/>
      <c r="L939" s="605"/>
      <c r="M939" s="610"/>
      <c r="N939" s="210"/>
      <c r="O939" s="210"/>
      <c r="P939" s="210"/>
      <c r="Q939" s="210"/>
      <c r="R939" s="210"/>
      <c r="S939" s="210"/>
      <c r="T939" s="210"/>
      <c r="U939" s="210"/>
      <c r="V939" s="210"/>
      <c r="W939" s="210"/>
      <c r="X939" s="210"/>
      <c r="Y939" s="210"/>
      <c r="Z939" s="210"/>
    </row>
    <row r="940" ht="12.75" customHeight="1">
      <c r="A940" s="604"/>
      <c r="B940" s="605"/>
      <c r="C940" s="606"/>
      <c r="D940" s="607"/>
      <c r="E940" s="608"/>
      <c r="F940" s="609"/>
      <c r="G940" s="608"/>
      <c r="H940" s="609"/>
      <c r="I940" s="607"/>
      <c r="J940" s="605"/>
      <c r="K940" s="605"/>
      <c r="L940" s="605"/>
      <c r="M940" s="610"/>
      <c r="N940" s="210"/>
      <c r="O940" s="210"/>
      <c r="P940" s="210"/>
      <c r="Q940" s="210"/>
      <c r="R940" s="210"/>
      <c r="S940" s="210"/>
      <c r="T940" s="210"/>
      <c r="U940" s="210"/>
      <c r="V940" s="210"/>
      <c r="W940" s="210"/>
      <c r="X940" s="210"/>
      <c r="Y940" s="210"/>
      <c r="Z940" s="210"/>
    </row>
    <row r="941" ht="12.75" customHeight="1">
      <c r="A941" s="604"/>
      <c r="B941" s="605"/>
      <c r="C941" s="606"/>
      <c r="D941" s="607"/>
      <c r="E941" s="608"/>
      <c r="F941" s="609"/>
      <c r="G941" s="608"/>
      <c r="H941" s="609"/>
      <c r="I941" s="607"/>
      <c r="J941" s="605"/>
      <c r="K941" s="605"/>
      <c r="L941" s="605"/>
      <c r="M941" s="610"/>
      <c r="N941" s="210"/>
      <c r="O941" s="210"/>
      <c r="P941" s="210"/>
      <c r="Q941" s="210"/>
      <c r="R941" s="210"/>
      <c r="S941" s="210"/>
      <c r="T941" s="210"/>
      <c r="U941" s="210"/>
      <c r="V941" s="210"/>
      <c r="W941" s="210"/>
      <c r="X941" s="210"/>
      <c r="Y941" s="210"/>
      <c r="Z941" s="210"/>
    </row>
    <row r="942" ht="12.75" customHeight="1">
      <c r="A942" s="604"/>
      <c r="B942" s="605"/>
      <c r="C942" s="606"/>
      <c r="D942" s="607"/>
      <c r="E942" s="608"/>
      <c r="F942" s="609"/>
      <c r="G942" s="608"/>
      <c r="H942" s="609"/>
      <c r="I942" s="607"/>
      <c r="J942" s="605"/>
      <c r="K942" s="605"/>
      <c r="L942" s="605"/>
      <c r="M942" s="610"/>
      <c r="N942" s="210"/>
      <c r="O942" s="210"/>
      <c r="P942" s="210"/>
      <c r="Q942" s="210"/>
      <c r="R942" s="210"/>
      <c r="S942" s="210"/>
      <c r="T942" s="210"/>
      <c r="U942" s="210"/>
      <c r="V942" s="210"/>
      <c r="W942" s="210"/>
      <c r="X942" s="210"/>
      <c r="Y942" s="210"/>
      <c r="Z942" s="210"/>
    </row>
    <row r="943" ht="12.75" customHeight="1">
      <c r="A943" s="604"/>
      <c r="B943" s="605"/>
      <c r="C943" s="606"/>
      <c r="D943" s="607"/>
      <c r="E943" s="608"/>
      <c r="F943" s="609"/>
      <c r="G943" s="608"/>
      <c r="H943" s="609"/>
      <c r="I943" s="607"/>
      <c r="J943" s="605"/>
      <c r="K943" s="605"/>
      <c r="L943" s="605"/>
      <c r="M943" s="610"/>
      <c r="N943" s="210"/>
      <c r="O943" s="210"/>
      <c r="P943" s="210"/>
      <c r="Q943" s="210"/>
      <c r="R943" s="210"/>
      <c r="S943" s="210"/>
      <c r="T943" s="210"/>
      <c r="U943" s="210"/>
      <c r="V943" s="210"/>
      <c r="W943" s="210"/>
      <c r="X943" s="210"/>
      <c r="Y943" s="210"/>
      <c r="Z943" s="210"/>
    </row>
    <row r="944" ht="12.75" customHeight="1">
      <c r="A944" s="604"/>
      <c r="B944" s="605"/>
      <c r="C944" s="606"/>
      <c r="D944" s="607"/>
      <c r="E944" s="608"/>
      <c r="F944" s="609"/>
      <c r="G944" s="608"/>
      <c r="H944" s="609"/>
      <c r="I944" s="607"/>
      <c r="J944" s="605"/>
      <c r="K944" s="605"/>
      <c r="L944" s="605"/>
      <c r="M944" s="610"/>
      <c r="N944" s="210"/>
      <c r="O944" s="210"/>
      <c r="P944" s="210"/>
      <c r="Q944" s="210"/>
      <c r="R944" s="210"/>
      <c r="S944" s="210"/>
      <c r="T944" s="210"/>
      <c r="U944" s="210"/>
      <c r="V944" s="210"/>
      <c r="W944" s="210"/>
      <c r="X944" s="210"/>
      <c r="Y944" s="210"/>
      <c r="Z944" s="210"/>
    </row>
    <row r="945" ht="12.75" customHeight="1">
      <c r="A945" s="604"/>
      <c r="B945" s="605"/>
      <c r="C945" s="606"/>
      <c r="D945" s="607"/>
      <c r="E945" s="608"/>
      <c r="F945" s="609"/>
      <c r="G945" s="608"/>
      <c r="H945" s="609"/>
      <c r="I945" s="607"/>
      <c r="J945" s="605"/>
      <c r="K945" s="605"/>
      <c r="L945" s="605"/>
      <c r="M945" s="610"/>
      <c r="N945" s="210"/>
      <c r="O945" s="210"/>
      <c r="P945" s="210"/>
      <c r="Q945" s="210"/>
      <c r="R945" s="210"/>
      <c r="S945" s="210"/>
      <c r="T945" s="210"/>
      <c r="U945" s="210"/>
      <c r="V945" s="210"/>
      <c r="W945" s="210"/>
      <c r="X945" s="210"/>
      <c r="Y945" s="210"/>
      <c r="Z945" s="210"/>
    </row>
    <row r="946" ht="12.75" customHeight="1">
      <c r="A946" s="604"/>
      <c r="B946" s="605"/>
      <c r="C946" s="606"/>
      <c r="D946" s="607"/>
      <c r="E946" s="608"/>
      <c r="F946" s="609"/>
      <c r="G946" s="608"/>
      <c r="H946" s="609"/>
      <c r="I946" s="607"/>
      <c r="J946" s="605"/>
      <c r="K946" s="605"/>
      <c r="L946" s="605"/>
      <c r="M946" s="610"/>
      <c r="N946" s="210"/>
      <c r="O946" s="210"/>
      <c r="P946" s="210"/>
      <c r="Q946" s="210"/>
      <c r="R946" s="210"/>
      <c r="S946" s="210"/>
      <c r="T946" s="210"/>
      <c r="U946" s="210"/>
      <c r="V946" s="210"/>
      <c r="W946" s="210"/>
      <c r="X946" s="210"/>
      <c r="Y946" s="210"/>
      <c r="Z946" s="210"/>
    </row>
    <row r="947" ht="12.75" customHeight="1">
      <c r="A947" s="604"/>
      <c r="B947" s="605"/>
      <c r="C947" s="606"/>
      <c r="D947" s="607"/>
      <c r="E947" s="608"/>
      <c r="F947" s="609"/>
      <c r="G947" s="608"/>
      <c r="H947" s="609"/>
      <c r="I947" s="607"/>
      <c r="J947" s="605"/>
      <c r="K947" s="605"/>
      <c r="L947" s="605"/>
      <c r="M947" s="610"/>
      <c r="N947" s="210"/>
      <c r="O947" s="210"/>
      <c r="P947" s="210"/>
      <c r="Q947" s="210"/>
      <c r="R947" s="210"/>
      <c r="S947" s="210"/>
      <c r="T947" s="210"/>
      <c r="U947" s="210"/>
      <c r="V947" s="210"/>
      <c r="W947" s="210"/>
      <c r="X947" s="210"/>
      <c r="Y947" s="210"/>
      <c r="Z947" s="210"/>
    </row>
    <row r="948" ht="12.75" customHeight="1">
      <c r="A948" s="604"/>
      <c r="B948" s="605"/>
      <c r="C948" s="606"/>
      <c r="D948" s="607"/>
      <c r="E948" s="608"/>
      <c r="F948" s="609"/>
      <c r="G948" s="608"/>
      <c r="H948" s="609"/>
      <c r="I948" s="607"/>
      <c r="J948" s="605"/>
      <c r="K948" s="605"/>
      <c r="L948" s="605"/>
      <c r="M948" s="610"/>
      <c r="N948" s="210"/>
      <c r="O948" s="210"/>
      <c r="P948" s="210"/>
      <c r="Q948" s="210"/>
      <c r="R948" s="210"/>
      <c r="S948" s="210"/>
      <c r="T948" s="210"/>
      <c r="U948" s="210"/>
      <c r="V948" s="210"/>
      <c r="W948" s="210"/>
      <c r="X948" s="210"/>
      <c r="Y948" s="210"/>
      <c r="Z948" s="210"/>
    </row>
    <row r="949" ht="12.75" customHeight="1">
      <c r="A949" s="604"/>
      <c r="B949" s="605"/>
      <c r="C949" s="606"/>
      <c r="D949" s="607"/>
      <c r="E949" s="608"/>
      <c r="F949" s="609"/>
      <c r="G949" s="608"/>
      <c r="H949" s="609"/>
      <c r="I949" s="607"/>
      <c r="J949" s="605"/>
      <c r="K949" s="605"/>
      <c r="L949" s="605"/>
      <c r="M949" s="610"/>
      <c r="N949" s="210"/>
      <c r="O949" s="210"/>
      <c r="P949" s="210"/>
      <c r="Q949" s="210"/>
      <c r="R949" s="210"/>
      <c r="S949" s="210"/>
      <c r="T949" s="210"/>
      <c r="U949" s="210"/>
      <c r="V949" s="210"/>
      <c r="W949" s="210"/>
      <c r="X949" s="210"/>
      <c r="Y949" s="210"/>
      <c r="Z949" s="210"/>
    </row>
    <row r="950" ht="12.75" customHeight="1">
      <c r="A950" s="604"/>
      <c r="B950" s="605"/>
      <c r="C950" s="606"/>
      <c r="D950" s="607"/>
      <c r="E950" s="608"/>
      <c r="F950" s="609"/>
      <c r="G950" s="608"/>
      <c r="H950" s="609"/>
      <c r="I950" s="607"/>
      <c r="J950" s="605"/>
      <c r="K950" s="605"/>
      <c r="L950" s="605"/>
      <c r="M950" s="610"/>
      <c r="N950" s="210"/>
      <c r="O950" s="210"/>
      <c r="P950" s="210"/>
      <c r="Q950" s="210"/>
      <c r="R950" s="210"/>
      <c r="S950" s="210"/>
      <c r="T950" s="210"/>
      <c r="U950" s="210"/>
      <c r="V950" s="210"/>
      <c r="W950" s="210"/>
      <c r="X950" s="210"/>
      <c r="Y950" s="210"/>
      <c r="Z950" s="210"/>
    </row>
    <row r="951" ht="12.75" customHeight="1">
      <c r="A951" s="604"/>
      <c r="B951" s="605"/>
      <c r="C951" s="606"/>
      <c r="D951" s="607"/>
      <c r="E951" s="608"/>
      <c r="F951" s="609"/>
      <c r="G951" s="608"/>
      <c r="H951" s="609"/>
      <c r="I951" s="607"/>
      <c r="J951" s="605"/>
      <c r="K951" s="605"/>
      <c r="L951" s="605"/>
      <c r="M951" s="610"/>
      <c r="N951" s="210"/>
      <c r="O951" s="210"/>
      <c r="P951" s="210"/>
      <c r="Q951" s="210"/>
      <c r="R951" s="210"/>
      <c r="S951" s="210"/>
      <c r="T951" s="210"/>
      <c r="U951" s="210"/>
      <c r="V951" s="210"/>
      <c r="W951" s="210"/>
      <c r="X951" s="210"/>
      <c r="Y951" s="210"/>
      <c r="Z951" s="210"/>
    </row>
    <row r="952" ht="12.75" customHeight="1">
      <c r="A952" s="604"/>
      <c r="B952" s="605"/>
      <c r="C952" s="606"/>
      <c r="D952" s="607"/>
      <c r="E952" s="608"/>
      <c r="F952" s="609"/>
      <c r="G952" s="608"/>
      <c r="H952" s="609"/>
      <c r="I952" s="607"/>
      <c r="J952" s="605"/>
      <c r="K952" s="605"/>
      <c r="L952" s="605"/>
      <c r="M952" s="610"/>
      <c r="N952" s="210"/>
      <c r="O952" s="210"/>
      <c r="P952" s="210"/>
      <c r="Q952" s="210"/>
      <c r="R952" s="210"/>
      <c r="S952" s="210"/>
      <c r="T952" s="210"/>
      <c r="U952" s="210"/>
      <c r="V952" s="210"/>
      <c r="W952" s="210"/>
      <c r="X952" s="210"/>
      <c r="Y952" s="210"/>
      <c r="Z952" s="210"/>
    </row>
    <row r="953" ht="12.75" customHeight="1">
      <c r="A953" s="604"/>
      <c r="B953" s="605"/>
      <c r="C953" s="606"/>
      <c r="D953" s="607"/>
      <c r="E953" s="608"/>
      <c r="F953" s="609"/>
      <c r="G953" s="608"/>
      <c r="H953" s="609"/>
      <c r="I953" s="607"/>
      <c r="J953" s="605"/>
      <c r="K953" s="605"/>
      <c r="L953" s="605"/>
      <c r="M953" s="610"/>
      <c r="N953" s="210"/>
      <c r="O953" s="210"/>
      <c r="P953" s="210"/>
      <c r="Q953" s="210"/>
      <c r="R953" s="210"/>
      <c r="S953" s="210"/>
      <c r="T953" s="210"/>
      <c r="U953" s="210"/>
      <c r="V953" s="210"/>
      <c r="W953" s="210"/>
      <c r="X953" s="210"/>
      <c r="Y953" s="210"/>
      <c r="Z953" s="210"/>
    </row>
    <row r="954" ht="12.75" customHeight="1">
      <c r="A954" s="604"/>
      <c r="B954" s="605"/>
      <c r="C954" s="606"/>
      <c r="D954" s="607"/>
      <c r="E954" s="608"/>
      <c r="F954" s="609"/>
      <c r="G954" s="608"/>
      <c r="H954" s="609"/>
      <c r="I954" s="607"/>
      <c r="J954" s="605"/>
      <c r="K954" s="605"/>
      <c r="L954" s="605"/>
      <c r="M954" s="610"/>
      <c r="N954" s="210"/>
      <c r="O954" s="210"/>
      <c r="P954" s="210"/>
      <c r="Q954" s="210"/>
      <c r="R954" s="210"/>
      <c r="S954" s="210"/>
      <c r="T954" s="210"/>
      <c r="U954" s="210"/>
      <c r="V954" s="210"/>
      <c r="W954" s="210"/>
      <c r="X954" s="210"/>
      <c r="Y954" s="210"/>
      <c r="Z954" s="210"/>
    </row>
    <row r="955" ht="12.75" customHeight="1">
      <c r="A955" s="604"/>
      <c r="B955" s="605"/>
      <c r="C955" s="606"/>
      <c r="D955" s="607"/>
      <c r="E955" s="608"/>
      <c r="F955" s="609"/>
      <c r="G955" s="608"/>
      <c r="H955" s="609"/>
      <c r="I955" s="607"/>
      <c r="J955" s="605"/>
      <c r="K955" s="605"/>
      <c r="L955" s="605"/>
      <c r="M955" s="610"/>
      <c r="N955" s="210"/>
      <c r="O955" s="210"/>
      <c r="P955" s="210"/>
      <c r="Q955" s="210"/>
      <c r="R955" s="210"/>
      <c r="S955" s="210"/>
      <c r="T955" s="210"/>
      <c r="U955" s="210"/>
      <c r="V955" s="210"/>
      <c r="W955" s="210"/>
      <c r="X955" s="210"/>
      <c r="Y955" s="210"/>
      <c r="Z955" s="210"/>
    </row>
    <row r="956" ht="12.75" customHeight="1">
      <c r="A956" s="604"/>
      <c r="B956" s="605"/>
      <c r="C956" s="606"/>
      <c r="D956" s="607"/>
      <c r="E956" s="608"/>
      <c r="F956" s="609"/>
      <c r="G956" s="608"/>
      <c r="H956" s="609"/>
      <c r="I956" s="607"/>
      <c r="J956" s="605"/>
      <c r="K956" s="605"/>
      <c r="L956" s="605"/>
      <c r="M956" s="610"/>
      <c r="N956" s="210"/>
      <c r="O956" s="210"/>
      <c r="P956" s="210"/>
      <c r="Q956" s="210"/>
      <c r="R956" s="210"/>
      <c r="S956" s="210"/>
      <c r="T956" s="210"/>
      <c r="U956" s="210"/>
      <c r="V956" s="210"/>
      <c r="W956" s="210"/>
      <c r="X956" s="210"/>
      <c r="Y956" s="210"/>
      <c r="Z956" s="210"/>
    </row>
    <row r="957" ht="12.75" customHeight="1">
      <c r="A957" s="604"/>
      <c r="B957" s="605"/>
      <c r="C957" s="606"/>
      <c r="D957" s="607"/>
      <c r="E957" s="608"/>
      <c r="F957" s="609"/>
      <c r="G957" s="608"/>
      <c r="H957" s="609"/>
      <c r="I957" s="607"/>
      <c r="J957" s="605"/>
      <c r="K957" s="605"/>
      <c r="L957" s="605"/>
      <c r="M957" s="610"/>
      <c r="N957" s="210"/>
      <c r="O957" s="210"/>
      <c r="P957" s="210"/>
      <c r="Q957" s="210"/>
      <c r="R957" s="210"/>
      <c r="S957" s="210"/>
      <c r="T957" s="210"/>
      <c r="U957" s="210"/>
      <c r="V957" s="210"/>
      <c r="W957" s="210"/>
      <c r="X957" s="210"/>
      <c r="Y957" s="210"/>
      <c r="Z957" s="210"/>
    </row>
    <row r="958" ht="12.75" customHeight="1">
      <c r="A958" s="604"/>
      <c r="B958" s="605"/>
      <c r="C958" s="606"/>
      <c r="D958" s="607"/>
      <c r="E958" s="608"/>
      <c r="F958" s="609"/>
      <c r="G958" s="608"/>
      <c r="H958" s="609"/>
      <c r="I958" s="607"/>
      <c r="J958" s="605"/>
      <c r="K958" s="605"/>
      <c r="L958" s="605"/>
      <c r="M958" s="610"/>
      <c r="N958" s="210"/>
      <c r="O958" s="210"/>
      <c r="P958" s="210"/>
      <c r="Q958" s="210"/>
      <c r="R958" s="210"/>
      <c r="S958" s="210"/>
      <c r="T958" s="210"/>
      <c r="U958" s="210"/>
      <c r="V958" s="210"/>
      <c r="W958" s="210"/>
      <c r="X958" s="210"/>
      <c r="Y958" s="210"/>
      <c r="Z958" s="210"/>
    </row>
    <row r="959" ht="12.75" customHeight="1">
      <c r="A959" s="604"/>
      <c r="B959" s="605"/>
      <c r="C959" s="606"/>
      <c r="D959" s="607"/>
      <c r="E959" s="608"/>
      <c r="F959" s="609"/>
      <c r="G959" s="608"/>
      <c r="H959" s="609"/>
      <c r="I959" s="607"/>
      <c r="J959" s="605"/>
      <c r="K959" s="605"/>
      <c r="L959" s="605"/>
      <c r="M959" s="610"/>
      <c r="N959" s="210"/>
      <c r="O959" s="210"/>
      <c r="P959" s="210"/>
      <c r="Q959" s="210"/>
      <c r="R959" s="210"/>
      <c r="S959" s="210"/>
      <c r="T959" s="210"/>
      <c r="U959" s="210"/>
      <c r="V959" s="210"/>
      <c r="W959" s="210"/>
      <c r="X959" s="210"/>
      <c r="Y959" s="210"/>
      <c r="Z959" s="210"/>
    </row>
    <row r="960" ht="12.75" customHeight="1">
      <c r="A960" s="604"/>
      <c r="B960" s="605"/>
      <c r="C960" s="606"/>
      <c r="D960" s="607"/>
      <c r="E960" s="608"/>
      <c r="F960" s="609"/>
      <c r="G960" s="608"/>
      <c r="H960" s="609"/>
      <c r="I960" s="607"/>
      <c r="J960" s="605"/>
      <c r="K960" s="605"/>
      <c r="L960" s="605"/>
      <c r="M960" s="610"/>
      <c r="N960" s="210"/>
      <c r="O960" s="210"/>
      <c r="P960" s="210"/>
      <c r="Q960" s="210"/>
      <c r="R960" s="210"/>
      <c r="S960" s="210"/>
      <c r="T960" s="210"/>
      <c r="U960" s="210"/>
      <c r="V960" s="210"/>
      <c r="W960" s="210"/>
      <c r="X960" s="210"/>
      <c r="Y960" s="210"/>
      <c r="Z960" s="210"/>
    </row>
    <row r="961" ht="12.75" customHeight="1">
      <c r="A961" s="604"/>
      <c r="B961" s="605"/>
      <c r="C961" s="606"/>
      <c r="D961" s="607"/>
      <c r="E961" s="608"/>
      <c r="F961" s="609"/>
      <c r="G961" s="608"/>
      <c r="H961" s="609"/>
      <c r="I961" s="607"/>
      <c r="J961" s="605"/>
      <c r="K961" s="605"/>
      <c r="L961" s="605"/>
      <c r="M961" s="610"/>
      <c r="N961" s="210"/>
      <c r="O961" s="210"/>
      <c r="P961" s="210"/>
      <c r="Q961" s="210"/>
      <c r="R961" s="210"/>
      <c r="S961" s="210"/>
      <c r="T961" s="210"/>
      <c r="U961" s="210"/>
      <c r="V961" s="210"/>
      <c r="W961" s="210"/>
      <c r="X961" s="210"/>
      <c r="Y961" s="210"/>
      <c r="Z961" s="210"/>
    </row>
    <row r="962" ht="12.75" customHeight="1">
      <c r="A962" s="604"/>
      <c r="B962" s="605"/>
      <c r="C962" s="606"/>
      <c r="D962" s="607"/>
      <c r="E962" s="608"/>
      <c r="F962" s="609"/>
      <c r="G962" s="608"/>
      <c r="H962" s="609"/>
      <c r="I962" s="607"/>
      <c r="J962" s="605"/>
      <c r="K962" s="605"/>
      <c r="L962" s="605"/>
      <c r="M962" s="610"/>
      <c r="N962" s="210"/>
      <c r="O962" s="210"/>
      <c r="P962" s="210"/>
      <c r="Q962" s="210"/>
      <c r="R962" s="210"/>
      <c r="S962" s="210"/>
      <c r="T962" s="210"/>
      <c r="U962" s="210"/>
      <c r="V962" s="210"/>
      <c r="W962" s="210"/>
      <c r="X962" s="210"/>
      <c r="Y962" s="210"/>
      <c r="Z962" s="210"/>
    </row>
    <row r="963" ht="12.75" customHeight="1">
      <c r="A963" s="604"/>
      <c r="B963" s="605"/>
      <c r="C963" s="606"/>
      <c r="D963" s="607"/>
      <c r="E963" s="608"/>
      <c r="F963" s="609"/>
      <c r="G963" s="608"/>
      <c r="H963" s="609"/>
      <c r="I963" s="607"/>
      <c r="J963" s="605"/>
      <c r="K963" s="605"/>
      <c r="L963" s="605"/>
      <c r="M963" s="610"/>
      <c r="N963" s="210"/>
      <c r="O963" s="210"/>
      <c r="P963" s="210"/>
      <c r="Q963" s="210"/>
      <c r="R963" s="210"/>
      <c r="S963" s="210"/>
      <c r="T963" s="210"/>
      <c r="U963" s="210"/>
      <c r="V963" s="210"/>
      <c r="W963" s="210"/>
      <c r="X963" s="210"/>
      <c r="Y963" s="210"/>
      <c r="Z963" s="210"/>
    </row>
    <row r="964" ht="12.75" customHeight="1">
      <c r="A964" s="604"/>
      <c r="B964" s="605"/>
      <c r="C964" s="606"/>
      <c r="D964" s="607"/>
      <c r="E964" s="608"/>
      <c r="F964" s="609"/>
      <c r="G964" s="608"/>
      <c r="H964" s="609"/>
      <c r="I964" s="607"/>
      <c r="J964" s="605"/>
      <c r="K964" s="605"/>
      <c r="L964" s="605"/>
      <c r="M964" s="610"/>
      <c r="N964" s="210"/>
      <c r="O964" s="210"/>
      <c r="P964" s="210"/>
      <c r="Q964" s="210"/>
      <c r="R964" s="210"/>
      <c r="S964" s="210"/>
      <c r="T964" s="210"/>
      <c r="U964" s="210"/>
      <c r="V964" s="210"/>
      <c r="W964" s="210"/>
      <c r="X964" s="210"/>
      <c r="Y964" s="210"/>
      <c r="Z964" s="210"/>
    </row>
    <row r="965" ht="12.75" customHeight="1">
      <c r="A965" s="604"/>
      <c r="B965" s="605"/>
      <c r="C965" s="606"/>
      <c r="D965" s="607"/>
      <c r="E965" s="608"/>
      <c r="F965" s="609"/>
      <c r="G965" s="608"/>
      <c r="H965" s="609"/>
      <c r="I965" s="607"/>
      <c r="J965" s="605"/>
      <c r="K965" s="605"/>
      <c r="L965" s="605"/>
      <c r="M965" s="610"/>
      <c r="N965" s="210"/>
      <c r="O965" s="210"/>
      <c r="P965" s="210"/>
      <c r="Q965" s="210"/>
      <c r="R965" s="210"/>
      <c r="S965" s="210"/>
      <c r="T965" s="210"/>
      <c r="U965" s="210"/>
      <c r="V965" s="210"/>
      <c r="W965" s="210"/>
      <c r="X965" s="210"/>
      <c r="Y965" s="210"/>
      <c r="Z965" s="210"/>
    </row>
    <row r="966" ht="12.75" customHeight="1">
      <c r="A966" s="604"/>
      <c r="B966" s="605"/>
      <c r="C966" s="606"/>
      <c r="D966" s="607"/>
      <c r="E966" s="608"/>
      <c r="F966" s="609"/>
      <c r="G966" s="608"/>
      <c r="H966" s="609"/>
      <c r="I966" s="607"/>
      <c r="J966" s="605"/>
      <c r="K966" s="605"/>
      <c r="L966" s="605"/>
      <c r="M966" s="610"/>
      <c r="N966" s="210"/>
      <c r="O966" s="210"/>
      <c r="P966" s="210"/>
      <c r="Q966" s="210"/>
      <c r="R966" s="210"/>
      <c r="S966" s="210"/>
      <c r="T966" s="210"/>
      <c r="U966" s="210"/>
      <c r="V966" s="210"/>
      <c r="W966" s="210"/>
      <c r="X966" s="210"/>
      <c r="Y966" s="210"/>
      <c r="Z966" s="210"/>
    </row>
    <row r="967" ht="12.75" customHeight="1">
      <c r="A967" s="604"/>
      <c r="B967" s="605"/>
      <c r="C967" s="606"/>
      <c r="D967" s="607"/>
      <c r="E967" s="608"/>
      <c r="F967" s="609"/>
      <c r="G967" s="608"/>
      <c r="H967" s="609"/>
      <c r="I967" s="607"/>
      <c r="J967" s="605"/>
      <c r="K967" s="605"/>
      <c r="L967" s="605"/>
      <c r="M967" s="610"/>
      <c r="N967" s="210"/>
      <c r="O967" s="210"/>
      <c r="P967" s="210"/>
      <c r="Q967" s="210"/>
      <c r="R967" s="210"/>
      <c r="S967" s="210"/>
      <c r="T967" s="210"/>
      <c r="U967" s="210"/>
      <c r="V967" s="210"/>
      <c r="W967" s="210"/>
      <c r="X967" s="210"/>
      <c r="Y967" s="210"/>
      <c r="Z967" s="210"/>
    </row>
    <row r="968" ht="12.75" customHeight="1">
      <c r="A968" s="604"/>
      <c r="B968" s="605"/>
      <c r="C968" s="606"/>
      <c r="D968" s="607"/>
      <c r="E968" s="608"/>
      <c r="F968" s="609"/>
      <c r="G968" s="608"/>
      <c r="H968" s="609"/>
      <c r="I968" s="607"/>
      <c r="J968" s="605"/>
      <c r="K968" s="605"/>
      <c r="L968" s="605"/>
      <c r="M968" s="610"/>
      <c r="N968" s="210"/>
      <c r="O968" s="210"/>
      <c r="P968" s="210"/>
      <c r="Q968" s="210"/>
      <c r="R968" s="210"/>
      <c r="S968" s="210"/>
      <c r="T968" s="210"/>
      <c r="U968" s="210"/>
      <c r="V968" s="210"/>
      <c r="W968" s="210"/>
      <c r="X968" s="210"/>
      <c r="Y968" s="210"/>
      <c r="Z968" s="210"/>
    </row>
    <row r="969" ht="12.75" customHeight="1">
      <c r="A969" s="604"/>
      <c r="B969" s="605"/>
      <c r="C969" s="606"/>
      <c r="D969" s="607"/>
      <c r="E969" s="608"/>
      <c r="F969" s="609"/>
      <c r="G969" s="608"/>
      <c r="H969" s="609"/>
      <c r="I969" s="607"/>
      <c r="J969" s="605"/>
      <c r="K969" s="605"/>
      <c r="L969" s="605"/>
      <c r="M969" s="610"/>
      <c r="N969" s="210"/>
      <c r="O969" s="210"/>
      <c r="P969" s="210"/>
      <c r="Q969" s="210"/>
      <c r="R969" s="210"/>
      <c r="S969" s="210"/>
      <c r="T969" s="210"/>
      <c r="U969" s="210"/>
      <c r="V969" s="210"/>
      <c r="W969" s="210"/>
      <c r="X969" s="210"/>
      <c r="Y969" s="210"/>
      <c r="Z969" s="210"/>
    </row>
    <row r="970" ht="12.75" customHeight="1">
      <c r="A970" s="604"/>
      <c r="B970" s="605"/>
      <c r="C970" s="606"/>
      <c r="D970" s="607"/>
      <c r="E970" s="608"/>
      <c r="F970" s="609"/>
      <c r="G970" s="608"/>
      <c r="H970" s="609"/>
      <c r="I970" s="607"/>
      <c r="J970" s="605"/>
      <c r="K970" s="605"/>
      <c r="L970" s="605"/>
      <c r="M970" s="610"/>
      <c r="N970" s="210"/>
      <c r="O970" s="210"/>
      <c r="P970" s="210"/>
      <c r="Q970" s="210"/>
      <c r="R970" s="210"/>
      <c r="S970" s="210"/>
      <c r="T970" s="210"/>
      <c r="U970" s="210"/>
      <c r="V970" s="210"/>
      <c r="W970" s="210"/>
      <c r="X970" s="210"/>
      <c r="Y970" s="210"/>
      <c r="Z970" s="210"/>
    </row>
    <row r="971" ht="12.75" customHeight="1">
      <c r="A971" s="604"/>
      <c r="B971" s="605"/>
      <c r="C971" s="606"/>
      <c r="D971" s="607"/>
      <c r="E971" s="608"/>
      <c r="F971" s="609"/>
      <c r="G971" s="608"/>
      <c r="H971" s="609"/>
      <c r="I971" s="607"/>
      <c r="J971" s="605"/>
      <c r="K971" s="605"/>
      <c r="L971" s="605"/>
      <c r="M971" s="610"/>
      <c r="N971" s="210"/>
      <c r="O971" s="210"/>
      <c r="P971" s="210"/>
      <c r="Q971" s="210"/>
      <c r="R971" s="210"/>
      <c r="S971" s="210"/>
      <c r="T971" s="210"/>
      <c r="U971" s="210"/>
      <c r="V971" s="210"/>
      <c r="W971" s="210"/>
      <c r="X971" s="210"/>
      <c r="Y971" s="210"/>
      <c r="Z971" s="210"/>
    </row>
    <row r="972" ht="12.75" customHeight="1">
      <c r="A972" s="604"/>
      <c r="B972" s="605"/>
      <c r="C972" s="606"/>
      <c r="D972" s="607"/>
      <c r="E972" s="608"/>
      <c r="F972" s="609"/>
      <c r="G972" s="608"/>
      <c r="H972" s="609"/>
      <c r="I972" s="607"/>
      <c r="J972" s="605"/>
      <c r="K972" s="605"/>
      <c r="L972" s="605"/>
      <c r="M972" s="610"/>
      <c r="N972" s="210"/>
      <c r="O972" s="210"/>
      <c r="P972" s="210"/>
      <c r="Q972" s="210"/>
      <c r="R972" s="210"/>
      <c r="S972" s="210"/>
      <c r="T972" s="210"/>
      <c r="U972" s="210"/>
      <c r="V972" s="210"/>
      <c r="W972" s="210"/>
      <c r="X972" s="210"/>
      <c r="Y972" s="210"/>
      <c r="Z972" s="210"/>
    </row>
    <row r="973" ht="12.75" customHeight="1">
      <c r="A973" s="604"/>
      <c r="B973" s="605"/>
      <c r="C973" s="606"/>
      <c r="D973" s="607"/>
      <c r="E973" s="608"/>
      <c r="F973" s="609"/>
      <c r="G973" s="608"/>
      <c r="H973" s="609"/>
      <c r="I973" s="607"/>
      <c r="J973" s="605"/>
      <c r="K973" s="605"/>
      <c r="L973" s="605"/>
      <c r="M973" s="610"/>
      <c r="N973" s="210"/>
      <c r="O973" s="210"/>
      <c r="P973" s="210"/>
      <c r="Q973" s="210"/>
      <c r="R973" s="210"/>
      <c r="S973" s="210"/>
      <c r="T973" s="210"/>
      <c r="U973" s="210"/>
      <c r="V973" s="210"/>
      <c r="W973" s="210"/>
      <c r="X973" s="210"/>
      <c r="Y973" s="210"/>
      <c r="Z973" s="210"/>
    </row>
    <row r="974" ht="12.75" customHeight="1">
      <c r="A974" s="604"/>
      <c r="B974" s="605"/>
      <c r="C974" s="606"/>
      <c r="D974" s="607"/>
      <c r="E974" s="608"/>
      <c r="F974" s="609"/>
      <c r="G974" s="608"/>
      <c r="H974" s="609"/>
      <c r="I974" s="607"/>
      <c r="J974" s="605"/>
      <c r="K974" s="605"/>
      <c r="L974" s="605"/>
      <c r="M974" s="610"/>
      <c r="N974" s="210"/>
      <c r="O974" s="210"/>
      <c r="P974" s="210"/>
      <c r="Q974" s="210"/>
      <c r="R974" s="210"/>
      <c r="S974" s="210"/>
      <c r="T974" s="210"/>
      <c r="U974" s="210"/>
      <c r="V974" s="210"/>
      <c r="W974" s="210"/>
      <c r="X974" s="210"/>
      <c r="Y974" s="210"/>
      <c r="Z974" s="210"/>
    </row>
    <row r="975" ht="12.75" customHeight="1">
      <c r="A975" s="604"/>
      <c r="B975" s="605"/>
      <c r="C975" s="606"/>
      <c r="D975" s="607"/>
      <c r="E975" s="608"/>
      <c r="F975" s="609"/>
      <c r="G975" s="608"/>
      <c r="H975" s="609"/>
      <c r="I975" s="607"/>
      <c r="J975" s="605"/>
      <c r="K975" s="605"/>
      <c r="L975" s="605"/>
      <c r="M975" s="610"/>
      <c r="N975" s="210"/>
      <c r="O975" s="210"/>
      <c r="P975" s="210"/>
      <c r="Q975" s="210"/>
      <c r="R975" s="210"/>
      <c r="S975" s="210"/>
      <c r="T975" s="210"/>
      <c r="U975" s="210"/>
      <c r="V975" s="210"/>
      <c r="W975" s="210"/>
      <c r="X975" s="210"/>
      <c r="Y975" s="210"/>
      <c r="Z975" s="210"/>
    </row>
    <row r="976" ht="12.75" customHeight="1">
      <c r="A976" s="604"/>
      <c r="B976" s="605"/>
      <c r="C976" s="606"/>
      <c r="D976" s="607"/>
      <c r="E976" s="608"/>
      <c r="F976" s="609"/>
      <c r="G976" s="608"/>
      <c r="H976" s="609"/>
      <c r="I976" s="607"/>
      <c r="J976" s="605"/>
      <c r="K976" s="605"/>
      <c r="L976" s="605"/>
      <c r="M976" s="610"/>
      <c r="N976" s="210"/>
      <c r="O976" s="210"/>
      <c r="P976" s="210"/>
      <c r="Q976" s="210"/>
      <c r="R976" s="210"/>
      <c r="S976" s="210"/>
      <c r="T976" s="210"/>
      <c r="U976" s="210"/>
      <c r="V976" s="210"/>
      <c r="W976" s="210"/>
      <c r="X976" s="210"/>
      <c r="Y976" s="210"/>
      <c r="Z976" s="210"/>
    </row>
    <row r="977" ht="12.75" customHeight="1">
      <c r="A977" s="604"/>
      <c r="B977" s="605"/>
      <c r="C977" s="606"/>
      <c r="D977" s="607"/>
      <c r="E977" s="608"/>
      <c r="F977" s="609"/>
      <c r="G977" s="608"/>
      <c r="H977" s="609"/>
      <c r="I977" s="607"/>
      <c r="J977" s="605"/>
      <c r="K977" s="605"/>
      <c r="L977" s="605"/>
      <c r="M977" s="610"/>
      <c r="N977" s="210"/>
      <c r="O977" s="210"/>
      <c r="P977" s="210"/>
      <c r="Q977" s="210"/>
      <c r="R977" s="210"/>
      <c r="S977" s="210"/>
      <c r="T977" s="210"/>
      <c r="U977" s="210"/>
      <c r="V977" s="210"/>
      <c r="W977" s="210"/>
      <c r="X977" s="210"/>
      <c r="Y977" s="210"/>
      <c r="Z977" s="210"/>
    </row>
    <row r="978" ht="12.75" customHeight="1">
      <c r="A978" s="604"/>
      <c r="B978" s="605"/>
      <c r="C978" s="606"/>
      <c r="D978" s="607"/>
      <c r="E978" s="608"/>
      <c r="F978" s="609"/>
      <c r="G978" s="608"/>
      <c r="H978" s="609"/>
      <c r="I978" s="607"/>
      <c r="J978" s="605"/>
      <c r="K978" s="605"/>
      <c r="L978" s="605"/>
      <c r="M978" s="610"/>
      <c r="N978" s="210"/>
      <c r="O978" s="210"/>
      <c r="P978" s="210"/>
      <c r="Q978" s="210"/>
      <c r="R978" s="210"/>
      <c r="S978" s="210"/>
      <c r="T978" s="210"/>
      <c r="U978" s="210"/>
      <c r="V978" s="210"/>
      <c r="W978" s="210"/>
      <c r="X978" s="210"/>
      <c r="Y978" s="210"/>
      <c r="Z978" s="210"/>
    </row>
    <row r="979" ht="12.75" customHeight="1">
      <c r="A979" s="604"/>
      <c r="B979" s="605"/>
      <c r="C979" s="606"/>
      <c r="D979" s="607"/>
      <c r="E979" s="608"/>
      <c r="F979" s="609"/>
      <c r="G979" s="608"/>
      <c r="H979" s="609"/>
      <c r="I979" s="607"/>
      <c r="J979" s="605"/>
      <c r="K979" s="605"/>
      <c r="L979" s="605"/>
      <c r="M979" s="610"/>
      <c r="N979" s="210"/>
      <c r="O979" s="210"/>
      <c r="P979" s="210"/>
      <c r="Q979" s="210"/>
      <c r="R979" s="210"/>
      <c r="S979" s="210"/>
      <c r="T979" s="210"/>
      <c r="U979" s="210"/>
      <c r="V979" s="210"/>
      <c r="W979" s="210"/>
      <c r="X979" s="210"/>
      <c r="Y979" s="210"/>
      <c r="Z979" s="210"/>
    </row>
    <row r="980" ht="12.75" customHeight="1">
      <c r="A980" s="604"/>
      <c r="B980" s="605"/>
      <c r="C980" s="606"/>
      <c r="D980" s="607"/>
      <c r="E980" s="608"/>
      <c r="F980" s="609"/>
      <c r="G980" s="608"/>
      <c r="H980" s="609"/>
      <c r="I980" s="607"/>
      <c r="J980" s="605"/>
      <c r="K980" s="605"/>
      <c r="L980" s="605"/>
      <c r="M980" s="610"/>
      <c r="N980" s="210"/>
      <c r="O980" s="210"/>
      <c r="P980" s="210"/>
      <c r="Q980" s="210"/>
      <c r="R980" s="210"/>
      <c r="S980" s="210"/>
      <c r="T980" s="210"/>
      <c r="U980" s="210"/>
      <c r="V980" s="210"/>
      <c r="W980" s="210"/>
      <c r="X980" s="210"/>
      <c r="Y980" s="210"/>
      <c r="Z980" s="210"/>
    </row>
    <row r="981" ht="12.75" customHeight="1">
      <c r="A981" s="604"/>
      <c r="B981" s="605"/>
      <c r="C981" s="606"/>
      <c r="D981" s="607"/>
      <c r="E981" s="608"/>
      <c r="F981" s="609"/>
      <c r="G981" s="608"/>
      <c r="H981" s="609"/>
      <c r="I981" s="607"/>
      <c r="J981" s="605"/>
      <c r="K981" s="605"/>
      <c r="L981" s="605"/>
      <c r="M981" s="610"/>
      <c r="N981" s="210"/>
      <c r="O981" s="210"/>
      <c r="P981" s="210"/>
      <c r="Q981" s="210"/>
      <c r="R981" s="210"/>
      <c r="S981" s="210"/>
      <c r="T981" s="210"/>
      <c r="U981" s="210"/>
      <c r="V981" s="210"/>
      <c r="W981" s="210"/>
      <c r="X981" s="210"/>
      <c r="Y981" s="210"/>
      <c r="Z981" s="210"/>
    </row>
    <row r="982" ht="12.75" customHeight="1">
      <c r="A982" s="604"/>
      <c r="B982" s="605"/>
      <c r="C982" s="606"/>
      <c r="D982" s="607"/>
      <c r="E982" s="608"/>
      <c r="F982" s="609"/>
      <c r="G982" s="608"/>
      <c r="H982" s="609"/>
      <c r="I982" s="607"/>
      <c r="J982" s="605"/>
      <c r="K982" s="605"/>
      <c r="L982" s="605"/>
      <c r="M982" s="610"/>
      <c r="N982" s="210"/>
      <c r="O982" s="210"/>
      <c r="P982" s="210"/>
      <c r="Q982" s="210"/>
      <c r="R982" s="210"/>
      <c r="S982" s="210"/>
      <c r="T982" s="210"/>
      <c r="U982" s="210"/>
      <c r="V982" s="210"/>
      <c r="W982" s="210"/>
      <c r="X982" s="210"/>
      <c r="Y982" s="210"/>
      <c r="Z982" s="210"/>
    </row>
    <row r="983" ht="12.75" customHeight="1">
      <c r="A983" s="604"/>
      <c r="B983" s="605"/>
      <c r="C983" s="606"/>
      <c r="D983" s="607"/>
      <c r="E983" s="608"/>
      <c r="F983" s="609"/>
      <c r="G983" s="608"/>
      <c r="H983" s="609"/>
      <c r="I983" s="607"/>
      <c r="J983" s="605"/>
      <c r="K983" s="605"/>
      <c r="L983" s="605"/>
      <c r="M983" s="610"/>
      <c r="N983" s="210"/>
      <c r="O983" s="210"/>
      <c r="P983" s="210"/>
      <c r="Q983" s="210"/>
      <c r="R983" s="210"/>
      <c r="S983" s="210"/>
      <c r="T983" s="210"/>
      <c r="U983" s="210"/>
      <c r="V983" s="210"/>
      <c r="W983" s="210"/>
      <c r="X983" s="210"/>
      <c r="Y983" s="210"/>
      <c r="Z983" s="210"/>
    </row>
    <row r="984" ht="12.75" customHeight="1">
      <c r="A984" s="604"/>
      <c r="B984" s="605"/>
      <c r="C984" s="606"/>
      <c r="D984" s="607"/>
      <c r="E984" s="608"/>
      <c r="F984" s="609"/>
      <c r="G984" s="608"/>
      <c r="H984" s="609"/>
      <c r="I984" s="607"/>
      <c r="J984" s="605"/>
      <c r="K984" s="605"/>
      <c r="L984" s="605"/>
      <c r="M984" s="610"/>
      <c r="N984" s="210"/>
      <c r="O984" s="210"/>
      <c r="P984" s="210"/>
      <c r="Q984" s="210"/>
      <c r="R984" s="210"/>
      <c r="S984" s="210"/>
      <c r="T984" s="210"/>
      <c r="U984" s="210"/>
      <c r="V984" s="210"/>
      <c r="W984" s="210"/>
      <c r="X984" s="210"/>
      <c r="Y984" s="210"/>
      <c r="Z984" s="210"/>
    </row>
    <row r="985" ht="12.75" customHeight="1">
      <c r="A985" s="604"/>
      <c r="B985" s="605"/>
      <c r="C985" s="606"/>
      <c r="D985" s="607"/>
      <c r="E985" s="608"/>
      <c r="F985" s="609"/>
      <c r="G985" s="608"/>
      <c r="H985" s="609"/>
      <c r="I985" s="607"/>
      <c r="J985" s="605"/>
      <c r="K985" s="605"/>
      <c r="L985" s="605"/>
      <c r="M985" s="610"/>
      <c r="N985" s="210"/>
      <c r="O985" s="210"/>
      <c r="P985" s="210"/>
      <c r="Q985" s="210"/>
      <c r="R985" s="210"/>
      <c r="S985" s="210"/>
      <c r="T985" s="210"/>
      <c r="U985" s="210"/>
      <c r="V985" s="210"/>
      <c r="W985" s="210"/>
      <c r="X985" s="210"/>
      <c r="Y985" s="210"/>
      <c r="Z985" s="210"/>
    </row>
    <row r="986" ht="12.75" customHeight="1">
      <c r="A986" s="604"/>
      <c r="B986" s="605"/>
      <c r="C986" s="606"/>
      <c r="D986" s="607"/>
      <c r="E986" s="608"/>
      <c r="F986" s="609"/>
      <c r="G986" s="608"/>
      <c r="H986" s="609"/>
      <c r="I986" s="607"/>
      <c r="J986" s="605"/>
      <c r="K986" s="605"/>
      <c r="L986" s="605"/>
      <c r="M986" s="610"/>
      <c r="N986" s="210"/>
      <c r="O986" s="210"/>
      <c r="P986" s="210"/>
      <c r="Q986" s="210"/>
      <c r="R986" s="210"/>
      <c r="S986" s="210"/>
      <c r="T986" s="210"/>
      <c r="U986" s="210"/>
      <c r="V986" s="210"/>
      <c r="W986" s="210"/>
      <c r="X986" s="210"/>
      <c r="Y986" s="210"/>
      <c r="Z986" s="210"/>
    </row>
    <row r="987" ht="12.75" customHeight="1">
      <c r="A987" s="604"/>
      <c r="B987" s="605"/>
      <c r="C987" s="606"/>
      <c r="D987" s="607"/>
      <c r="E987" s="608"/>
      <c r="F987" s="609"/>
      <c r="G987" s="608"/>
      <c r="H987" s="609"/>
      <c r="I987" s="607"/>
      <c r="J987" s="605"/>
      <c r="K987" s="605"/>
      <c r="L987" s="605"/>
      <c r="M987" s="610"/>
      <c r="N987" s="210"/>
      <c r="O987" s="210"/>
      <c r="P987" s="210"/>
      <c r="Q987" s="210"/>
      <c r="R987" s="210"/>
      <c r="S987" s="210"/>
      <c r="T987" s="210"/>
      <c r="U987" s="210"/>
      <c r="V987" s="210"/>
      <c r="W987" s="210"/>
      <c r="X987" s="210"/>
      <c r="Y987" s="210"/>
      <c r="Z987" s="210"/>
    </row>
    <row r="988" ht="12.75" customHeight="1">
      <c r="A988" s="604"/>
      <c r="B988" s="605"/>
      <c r="C988" s="606"/>
      <c r="D988" s="607"/>
      <c r="E988" s="608"/>
      <c r="F988" s="609"/>
      <c r="G988" s="608"/>
      <c r="H988" s="609"/>
      <c r="I988" s="607"/>
      <c r="J988" s="605"/>
      <c r="K988" s="605"/>
      <c r="L988" s="605"/>
      <c r="M988" s="610"/>
      <c r="N988" s="210"/>
      <c r="O988" s="210"/>
      <c r="P988" s="210"/>
      <c r="Q988" s="210"/>
      <c r="R988" s="210"/>
      <c r="S988" s="210"/>
      <c r="T988" s="210"/>
      <c r="U988" s="210"/>
      <c r="V988" s="210"/>
      <c r="W988" s="210"/>
      <c r="X988" s="210"/>
      <c r="Y988" s="210"/>
      <c r="Z988" s="210"/>
    </row>
    <row r="989" ht="12.75" customHeight="1">
      <c r="A989" s="604"/>
      <c r="B989" s="605"/>
      <c r="C989" s="606"/>
      <c r="D989" s="607"/>
      <c r="E989" s="608"/>
      <c r="F989" s="609"/>
      <c r="G989" s="608"/>
      <c r="H989" s="609"/>
      <c r="I989" s="607"/>
      <c r="J989" s="605"/>
      <c r="K989" s="605"/>
      <c r="L989" s="605"/>
      <c r="M989" s="610"/>
      <c r="N989" s="210"/>
      <c r="O989" s="210"/>
      <c r="P989" s="210"/>
      <c r="Q989" s="210"/>
      <c r="R989" s="210"/>
      <c r="S989" s="210"/>
      <c r="T989" s="210"/>
      <c r="U989" s="210"/>
      <c r="V989" s="210"/>
      <c r="W989" s="210"/>
      <c r="X989" s="210"/>
      <c r="Y989" s="210"/>
      <c r="Z989" s="210"/>
    </row>
    <row r="990" ht="12.75" customHeight="1">
      <c r="A990" s="604"/>
      <c r="B990" s="605"/>
      <c r="C990" s="606"/>
      <c r="D990" s="607"/>
      <c r="E990" s="608"/>
      <c r="F990" s="609"/>
      <c r="G990" s="608"/>
      <c r="H990" s="609"/>
      <c r="I990" s="607"/>
      <c r="J990" s="605"/>
      <c r="K990" s="605"/>
      <c r="L990" s="605"/>
      <c r="M990" s="610"/>
      <c r="N990" s="210"/>
      <c r="O990" s="210"/>
      <c r="P990" s="210"/>
      <c r="Q990" s="210"/>
      <c r="R990" s="210"/>
      <c r="S990" s="210"/>
      <c r="T990" s="210"/>
      <c r="U990" s="210"/>
      <c r="V990" s="210"/>
      <c r="W990" s="210"/>
      <c r="X990" s="210"/>
      <c r="Y990" s="210"/>
      <c r="Z990" s="210"/>
    </row>
    <row r="991" ht="12.75" customHeight="1">
      <c r="A991" s="604"/>
      <c r="B991" s="605"/>
      <c r="C991" s="606"/>
      <c r="D991" s="607"/>
      <c r="E991" s="608"/>
      <c r="F991" s="609"/>
      <c r="G991" s="608"/>
      <c r="H991" s="609"/>
      <c r="I991" s="607"/>
      <c r="J991" s="605"/>
      <c r="K991" s="605"/>
      <c r="L991" s="605"/>
      <c r="M991" s="610"/>
      <c r="N991" s="210"/>
      <c r="O991" s="210"/>
      <c r="P991" s="210"/>
      <c r="Q991" s="210"/>
      <c r="R991" s="210"/>
      <c r="S991" s="210"/>
      <c r="T991" s="210"/>
      <c r="U991" s="210"/>
      <c r="V991" s="210"/>
      <c r="W991" s="210"/>
      <c r="X991" s="210"/>
      <c r="Y991" s="210"/>
      <c r="Z991" s="210"/>
    </row>
    <row r="992" ht="12.75" customHeight="1">
      <c r="A992" s="604"/>
      <c r="B992" s="605"/>
      <c r="C992" s="606"/>
      <c r="D992" s="607"/>
      <c r="E992" s="608"/>
      <c r="F992" s="609"/>
      <c r="G992" s="608"/>
      <c r="H992" s="609"/>
      <c r="I992" s="607"/>
      <c r="J992" s="605"/>
      <c r="K992" s="605"/>
      <c r="L992" s="605"/>
      <c r="M992" s="610"/>
      <c r="N992" s="210"/>
      <c r="O992" s="210"/>
      <c r="P992" s="210"/>
      <c r="Q992" s="210"/>
      <c r="R992" s="210"/>
      <c r="S992" s="210"/>
      <c r="T992" s="210"/>
      <c r="U992" s="210"/>
      <c r="V992" s="210"/>
      <c r="W992" s="210"/>
      <c r="X992" s="210"/>
      <c r="Y992" s="210"/>
      <c r="Z992" s="210"/>
    </row>
    <row r="993" ht="12.75" customHeight="1">
      <c r="A993" s="604"/>
      <c r="B993" s="605"/>
      <c r="C993" s="606"/>
      <c r="D993" s="607"/>
      <c r="E993" s="608"/>
      <c r="F993" s="609"/>
      <c r="G993" s="608"/>
      <c r="H993" s="609"/>
      <c r="I993" s="607"/>
      <c r="J993" s="605"/>
      <c r="K993" s="605"/>
      <c r="L993" s="605"/>
      <c r="M993" s="610"/>
      <c r="N993" s="210"/>
      <c r="O993" s="210"/>
      <c r="P993" s="210"/>
      <c r="Q993" s="210"/>
      <c r="R993" s="210"/>
      <c r="S993" s="210"/>
      <c r="T993" s="210"/>
      <c r="U993" s="210"/>
      <c r="V993" s="210"/>
      <c r="W993" s="210"/>
      <c r="X993" s="210"/>
      <c r="Y993" s="210"/>
      <c r="Z993" s="210"/>
    </row>
    <row r="994" ht="12.75" customHeight="1">
      <c r="A994" s="604"/>
      <c r="B994" s="605"/>
      <c r="C994" s="606"/>
      <c r="D994" s="607"/>
      <c r="E994" s="608"/>
      <c r="F994" s="609"/>
      <c r="G994" s="608"/>
      <c r="H994" s="609"/>
      <c r="I994" s="607"/>
      <c r="J994" s="605"/>
      <c r="K994" s="605"/>
      <c r="L994" s="605"/>
      <c r="M994" s="610"/>
      <c r="N994" s="210"/>
      <c r="O994" s="210"/>
      <c r="P994" s="210"/>
      <c r="Q994" s="210"/>
      <c r="R994" s="210"/>
      <c r="S994" s="210"/>
      <c r="T994" s="210"/>
      <c r="U994" s="210"/>
      <c r="V994" s="210"/>
      <c r="W994" s="210"/>
      <c r="X994" s="210"/>
      <c r="Y994" s="210"/>
      <c r="Z994" s="210"/>
    </row>
    <row r="995" ht="12.75" customHeight="1">
      <c r="A995" s="604"/>
      <c r="B995" s="605"/>
      <c r="C995" s="606"/>
      <c r="D995" s="607"/>
      <c r="E995" s="608"/>
      <c r="F995" s="609"/>
      <c r="G995" s="608"/>
      <c r="H995" s="609"/>
      <c r="I995" s="607"/>
      <c r="J995" s="605"/>
      <c r="K995" s="605"/>
      <c r="L995" s="605"/>
      <c r="M995" s="610"/>
      <c r="N995" s="210"/>
      <c r="O995" s="210"/>
      <c r="P995" s="210"/>
      <c r="Q995" s="210"/>
      <c r="R995" s="210"/>
      <c r="S995" s="210"/>
      <c r="T995" s="210"/>
      <c r="U995" s="210"/>
      <c r="V995" s="210"/>
      <c r="W995" s="210"/>
      <c r="X995" s="210"/>
      <c r="Y995" s="210"/>
      <c r="Z995" s="210"/>
    </row>
    <row r="996" ht="12.75" customHeight="1">
      <c r="A996" s="604"/>
      <c r="B996" s="605"/>
      <c r="C996" s="606"/>
      <c r="D996" s="607"/>
      <c r="E996" s="608"/>
      <c r="F996" s="609"/>
      <c r="G996" s="608"/>
      <c r="H996" s="609"/>
      <c r="I996" s="607"/>
      <c r="J996" s="605"/>
      <c r="K996" s="605"/>
      <c r="L996" s="605"/>
      <c r="M996" s="610"/>
      <c r="N996" s="210"/>
      <c r="O996" s="210"/>
      <c r="P996" s="210"/>
      <c r="Q996" s="210"/>
      <c r="R996" s="210"/>
      <c r="S996" s="210"/>
      <c r="T996" s="210"/>
      <c r="U996" s="210"/>
      <c r="V996" s="210"/>
      <c r="W996" s="210"/>
      <c r="X996" s="210"/>
      <c r="Y996" s="210"/>
      <c r="Z996" s="210"/>
    </row>
    <row r="997" ht="12.75" customHeight="1">
      <c r="A997" s="604"/>
      <c r="B997" s="605"/>
      <c r="C997" s="606"/>
      <c r="D997" s="607"/>
      <c r="E997" s="608"/>
      <c r="F997" s="609"/>
      <c r="G997" s="608"/>
      <c r="H997" s="609"/>
      <c r="I997" s="607"/>
      <c r="J997" s="605"/>
      <c r="K997" s="605"/>
      <c r="L997" s="605"/>
      <c r="M997" s="610"/>
      <c r="N997" s="210"/>
      <c r="O997" s="210"/>
      <c r="P997" s="210"/>
      <c r="Q997" s="210"/>
      <c r="R997" s="210"/>
      <c r="S997" s="210"/>
      <c r="T997" s="210"/>
      <c r="U997" s="210"/>
      <c r="V997" s="210"/>
      <c r="W997" s="210"/>
      <c r="X997" s="210"/>
      <c r="Y997" s="210"/>
      <c r="Z997" s="210"/>
    </row>
    <row r="998" ht="12.75" customHeight="1">
      <c r="A998" s="604"/>
      <c r="B998" s="605"/>
      <c r="C998" s="606"/>
      <c r="D998" s="607"/>
      <c r="E998" s="608"/>
      <c r="F998" s="609"/>
      <c r="G998" s="608"/>
      <c r="H998" s="609"/>
      <c r="I998" s="607"/>
      <c r="J998" s="605"/>
      <c r="K998" s="605"/>
      <c r="L998" s="605"/>
      <c r="M998" s="610"/>
      <c r="N998" s="210"/>
      <c r="O998" s="210"/>
      <c r="P998" s="210"/>
      <c r="Q998" s="210"/>
      <c r="R998" s="210"/>
      <c r="S998" s="210"/>
      <c r="T998" s="210"/>
      <c r="U998" s="210"/>
      <c r="V998" s="210"/>
      <c r="W998" s="210"/>
      <c r="X998" s="210"/>
      <c r="Y998" s="210"/>
      <c r="Z998" s="210"/>
    </row>
    <row r="999" ht="12.75" customHeight="1">
      <c r="A999" s="604"/>
      <c r="B999" s="605"/>
      <c r="C999" s="606"/>
      <c r="D999" s="607"/>
      <c r="E999" s="608"/>
      <c r="F999" s="609"/>
      <c r="G999" s="608"/>
      <c r="H999" s="609"/>
      <c r="I999" s="607"/>
      <c r="J999" s="605"/>
      <c r="K999" s="605"/>
      <c r="L999" s="605"/>
      <c r="M999" s="610"/>
      <c r="N999" s="210"/>
      <c r="O999" s="210"/>
      <c r="P999" s="210"/>
      <c r="Q999" s="210"/>
      <c r="R999" s="210"/>
      <c r="S999" s="210"/>
      <c r="T999" s="210"/>
      <c r="U999" s="210"/>
      <c r="V999" s="210"/>
      <c r="W999" s="210"/>
      <c r="X999" s="210"/>
      <c r="Y999" s="210"/>
      <c r="Z999" s="210"/>
    </row>
    <row r="1000" ht="12.75" customHeight="1">
      <c r="A1000" s="604"/>
      <c r="B1000" s="605"/>
      <c r="C1000" s="606"/>
      <c r="D1000" s="607"/>
      <c r="E1000" s="608"/>
      <c r="F1000" s="609"/>
      <c r="G1000" s="608"/>
      <c r="H1000" s="609"/>
      <c r="I1000" s="607"/>
      <c r="J1000" s="605"/>
      <c r="K1000" s="605"/>
      <c r="L1000" s="605"/>
      <c r="M1000" s="610"/>
      <c r="N1000" s="210"/>
      <c r="O1000" s="210"/>
      <c r="P1000" s="210"/>
      <c r="Q1000" s="210"/>
      <c r="R1000" s="210"/>
      <c r="S1000" s="210"/>
      <c r="T1000" s="210"/>
      <c r="U1000" s="210"/>
      <c r="V1000" s="210"/>
      <c r="W1000" s="210"/>
      <c r="X1000" s="210"/>
      <c r="Y1000" s="210"/>
      <c r="Z1000" s="210"/>
    </row>
  </sheetData>
  <autoFilter ref="$A$1:$L$453"/>
  <mergeCells count="76">
    <mergeCell ref="O69:R69"/>
    <mergeCell ref="O70:R70"/>
    <mergeCell ref="O71:R71"/>
    <mergeCell ref="O72:R72"/>
    <mergeCell ref="O73:R73"/>
    <mergeCell ref="O74:R74"/>
    <mergeCell ref="O75:R75"/>
    <mergeCell ref="O76:R76"/>
    <mergeCell ref="O78:T79"/>
    <mergeCell ref="O80:R80"/>
    <mergeCell ref="O81:R81"/>
    <mergeCell ref="O82:R82"/>
    <mergeCell ref="O83:R83"/>
    <mergeCell ref="O84:R84"/>
    <mergeCell ref="P94:R94"/>
    <mergeCell ref="P95:R95"/>
    <mergeCell ref="P96:R96"/>
    <mergeCell ref="P97:R97"/>
    <mergeCell ref="P98:R98"/>
    <mergeCell ref="P99:R99"/>
    <mergeCell ref="O85:R85"/>
    <mergeCell ref="O87:R88"/>
    <mergeCell ref="P89:R89"/>
    <mergeCell ref="P90:R90"/>
    <mergeCell ref="P91:R91"/>
    <mergeCell ref="P92:R92"/>
    <mergeCell ref="P93:R93"/>
    <mergeCell ref="O2:P2"/>
    <mergeCell ref="O14:S15"/>
    <mergeCell ref="O16:S16"/>
    <mergeCell ref="O17:S17"/>
    <mergeCell ref="O18:S18"/>
    <mergeCell ref="O19:S19"/>
    <mergeCell ref="O20:S20"/>
    <mergeCell ref="O21:S21"/>
    <mergeCell ref="O22:S22"/>
    <mergeCell ref="O23:S23"/>
    <mergeCell ref="O24:S24"/>
    <mergeCell ref="O26:S27"/>
    <mergeCell ref="P28:R28"/>
    <mergeCell ref="P29:R29"/>
    <mergeCell ref="P30:R30"/>
    <mergeCell ref="P31:R31"/>
    <mergeCell ref="P32:R32"/>
    <mergeCell ref="P33:R33"/>
    <mergeCell ref="P34:R34"/>
    <mergeCell ref="P35:R35"/>
    <mergeCell ref="P36:R36"/>
    <mergeCell ref="P37:R37"/>
    <mergeCell ref="P38:R38"/>
    <mergeCell ref="P39:R39"/>
    <mergeCell ref="P40:R40"/>
    <mergeCell ref="P41:R41"/>
    <mergeCell ref="P42:R42"/>
    <mergeCell ref="O44:S45"/>
    <mergeCell ref="P46:R46"/>
    <mergeCell ref="P47:R47"/>
    <mergeCell ref="P48:R48"/>
    <mergeCell ref="P49:R49"/>
    <mergeCell ref="P50:R50"/>
    <mergeCell ref="P51:R51"/>
    <mergeCell ref="P52:R52"/>
    <mergeCell ref="P53:R53"/>
    <mergeCell ref="P54:R54"/>
    <mergeCell ref="P55:R55"/>
    <mergeCell ref="P56:R56"/>
    <mergeCell ref="P57:R57"/>
    <mergeCell ref="P58:R58"/>
    <mergeCell ref="P59:R59"/>
    <mergeCell ref="O61:T62"/>
    <mergeCell ref="O63:R63"/>
    <mergeCell ref="O64:R64"/>
    <mergeCell ref="O65:R65"/>
    <mergeCell ref="O66:R66"/>
    <mergeCell ref="O67:R67"/>
    <mergeCell ref="O68:R68"/>
  </mergeCells>
  <printOptions/>
  <pageMargins bottom="0.787401575" footer="0.0" header="0.0" left="0.511811024" right="0.511811024" top="0.787401575"/>
  <pageSetup fitToHeight="0" paperSize="9" orientation="landscape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xSplit="1.0" ySplit="1.0" topLeftCell="B2" activePane="bottomRight" state="frozen"/>
      <selection activeCell="B1" sqref="B1" pane="topRight"/>
      <selection activeCell="A2" sqref="A2" pane="bottomLeft"/>
      <selection activeCell="B2" sqref="B2" pane="bottomRight"/>
    </sheetView>
  </sheetViews>
  <sheetFormatPr customHeight="1" defaultColWidth="14.43" defaultRowHeight="15.0"/>
  <cols>
    <col customWidth="1" min="1" max="1" width="16.14"/>
    <col customWidth="1" min="2" max="3" width="24.71"/>
    <col customWidth="1" min="4" max="4" width="23.43"/>
    <col customWidth="1" min="5" max="5" width="46.57"/>
    <col customWidth="1" min="6" max="6" width="61.71"/>
    <col customWidth="1" min="7" max="7" width="15.29"/>
    <col customWidth="1" min="8" max="8" width="29.86"/>
    <col customWidth="1" min="9" max="9" width="24.71"/>
    <col customWidth="1" min="10" max="10" width="25.57"/>
    <col customWidth="1" min="11" max="11" width="63.71"/>
    <col customWidth="1" min="12" max="12" width="76.43"/>
    <col customWidth="1" min="13" max="13" width="45.29"/>
    <col customWidth="1" min="14" max="14" width="7.71"/>
    <col customWidth="1" min="15" max="15" width="27.14"/>
    <col customWidth="1" min="16" max="16" width="9.86"/>
    <col customWidth="1" min="17" max="17" width="3.43"/>
    <col customWidth="1" min="18" max="18" width="39.14"/>
    <col customWidth="1" min="19" max="19" width="62.86"/>
    <col customWidth="1" min="20" max="20" width="13.71"/>
    <col customWidth="1" min="21" max="26" width="8.71"/>
  </cols>
  <sheetData>
    <row r="1" ht="12.75" customHeight="1">
      <c r="A1" s="611" t="s">
        <v>0</v>
      </c>
      <c r="B1" s="612" t="s">
        <v>1</v>
      </c>
      <c r="C1" s="612" t="s">
        <v>2</v>
      </c>
      <c r="D1" s="613" t="s">
        <v>3</v>
      </c>
      <c r="E1" s="614" t="s">
        <v>4</v>
      </c>
      <c r="F1" s="614" t="s">
        <v>5</v>
      </c>
      <c r="G1" s="614" t="s">
        <v>6</v>
      </c>
      <c r="H1" s="615" t="s">
        <v>7</v>
      </c>
      <c r="I1" s="616" t="s">
        <v>8</v>
      </c>
      <c r="J1" s="617" t="s">
        <v>198</v>
      </c>
      <c r="K1" s="617" t="s">
        <v>10</v>
      </c>
      <c r="L1" s="617" t="s">
        <v>11</v>
      </c>
      <c r="M1" s="618" t="s">
        <v>12</v>
      </c>
      <c r="N1" s="586"/>
      <c r="O1" s="586"/>
      <c r="P1" s="586"/>
      <c r="Q1" s="586"/>
      <c r="R1" s="586"/>
      <c r="S1" s="586"/>
      <c r="T1" s="586"/>
      <c r="U1" s="586"/>
      <c r="V1" s="586"/>
      <c r="W1" s="586"/>
      <c r="X1" s="586"/>
      <c r="Y1" s="586"/>
      <c r="Z1" s="586"/>
    </row>
    <row r="2" ht="12.75" customHeight="1">
      <c r="A2" s="430">
        <v>117.0</v>
      </c>
      <c r="B2" s="431" t="s">
        <v>8147</v>
      </c>
      <c r="C2" s="431">
        <v>2011.0</v>
      </c>
      <c r="D2" s="508">
        <v>40550.0</v>
      </c>
      <c r="E2" s="433" t="s">
        <v>8148</v>
      </c>
      <c r="F2" s="405" t="s">
        <v>2338</v>
      </c>
      <c r="G2" s="433" t="s">
        <v>17</v>
      </c>
      <c r="H2" s="405" t="s">
        <v>892</v>
      </c>
      <c r="I2" s="508">
        <v>42746.0</v>
      </c>
      <c r="J2" s="433">
        <v>1.0</v>
      </c>
      <c r="K2" s="619" t="s">
        <v>344</v>
      </c>
      <c r="L2" s="431" t="s">
        <v>395</v>
      </c>
      <c r="M2" s="327">
        <f t="shared" ref="M2:M118" si="1">I2-D2</f>
        <v>2196</v>
      </c>
      <c r="N2" s="204"/>
      <c r="O2" s="557" t="s">
        <v>8149</v>
      </c>
      <c r="P2" s="329"/>
      <c r="Q2" s="15"/>
      <c r="R2" s="15"/>
      <c r="S2" s="15"/>
      <c r="T2" s="15"/>
      <c r="U2" s="204"/>
      <c r="V2" s="204"/>
      <c r="W2" s="204"/>
      <c r="X2" s="204"/>
      <c r="Y2" s="204"/>
      <c r="Z2" s="204"/>
    </row>
    <row r="3" ht="12.75" customHeight="1">
      <c r="A3" s="436">
        <v>217.0</v>
      </c>
      <c r="B3" s="437" t="s">
        <v>8150</v>
      </c>
      <c r="C3" s="437">
        <v>2012.0</v>
      </c>
      <c r="D3" s="511">
        <v>41115.0</v>
      </c>
      <c r="E3" s="439" t="s">
        <v>8151</v>
      </c>
      <c r="F3" s="408" t="s">
        <v>723</v>
      </c>
      <c r="G3" s="439" t="s">
        <v>712</v>
      </c>
      <c r="H3" s="408" t="s">
        <v>50</v>
      </c>
      <c r="I3" s="511">
        <v>42748.0</v>
      </c>
      <c r="J3" s="439">
        <v>1.0</v>
      </c>
      <c r="K3" s="620" t="s">
        <v>309</v>
      </c>
      <c r="L3" s="437" t="s">
        <v>390</v>
      </c>
      <c r="M3" s="330">
        <f t="shared" si="1"/>
        <v>1633</v>
      </c>
      <c r="N3" s="204"/>
      <c r="O3" s="331" t="s">
        <v>27</v>
      </c>
      <c r="P3" s="331">
        <f>COUNTIF($G$2:$G$476,"PT")</f>
        <v>0</v>
      </c>
      <c r="Q3" s="15"/>
      <c r="R3" s="15"/>
      <c r="S3" s="15"/>
      <c r="T3" s="15"/>
      <c r="U3" s="204"/>
      <c r="V3" s="204"/>
      <c r="W3" s="204"/>
      <c r="X3" s="204"/>
      <c r="Y3" s="204"/>
      <c r="Z3" s="204"/>
    </row>
    <row r="4" ht="12.75" customHeight="1">
      <c r="A4" s="430">
        <v>317.0</v>
      </c>
      <c r="B4" s="431" t="s">
        <v>8152</v>
      </c>
      <c r="C4" s="431">
        <v>2016.0</v>
      </c>
      <c r="D4" s="508">
        <v>42458.0</v>
      </c>
      <c r="E4" s="433" t="s">
        <v>8153</v>
      </c>
      <c r="F4" s="405" t="s">
        <v>8154</v>
      </c>
      <c r="G4" s="433" t="s">
        <v>725</v>
      </c>
      <c r="H4" s="405" t="s">
        <v>234</v>
      </c>
      <c r="I4" s="508">
        <v>42755.0</v>
      </c>
      <c r="J4" s="433">
        <v>1.0</v>
      </c>
      <c r="K4" s="621" t="s">
        <v>322</v>
      </c>
      <c r="L4" s="431" t="s">
        <v>399</v>
      </c>
      <c r="M4" s="327">
        <f t="shared" si="1"/>
        <v>297</v>
      </c>
      <c r="N4" s="204"/>
      <c r="O4" s="332" t="s">
        <v>34</v>
      </c>
      <c r="P4" s="332">
        <f>COUNTIF($G$2:$G$476,"PTN")</f>
        <v>5</v>
      </c>
      <c r="Q4" s="25"/>
      <c r="R4" s="25"/>
      <c r="S4" s="25"/>
      <c r="T4" s="25"/>
      <c r="U4" s="204"/>
      <c r="V4" s="204"/>
      <c r="W4" s="204"/>
      <c r="X4" s="204"/>
      <c r="Y4" s="204"/>
      <c r="Z4" s="204"/>
    </row>
    <row r="5" ht="12.75" customHeight="1">
      <c r="A5" s="436">
        <v>417.0</v>
      </c>
      <c r="B5" s="437" t="s">
        <v>8155</v>
      </c>
      <c r="C5" s="437">
        <v>2010.0</v>
      </c>
      <c r="D5" s="511">
        <v>40207.0</v>
      </c>
      <c r="E5" s="439" t="s">
        <v>8156</v>
      </c>
      <c r="F5" s="408" t="s">
        <v>873</v>
      </c>
      <c r="G5" s="439" t="s">
        <v>712</v>
      </c>
      <c r="H5" s="408" t="s">
        <v>5372</v>
      </c>
      <c r="I5" s="511">
        <v>42759.0</v>
      </c>
      <c r="J5" s="439">
        <v>1.0</v>
      </c>
      <c r="K5" s="622" t="s">
        <v>293</v>
      </c>
      <c r="L5" s="437" t="s">
        <v>390</v>
      </c>
      <c r="M5" s="330">
        <f t="shared" si="1"/>
        <v>2552</v>
      </c>
      <c r="N5" s="204"/>
      <c r="O5" s="333" t="s">
        <v>40</v>
      </c>
      <c r="P5" s="333">
        <f>COUNTIF($G$2:$G$476,"PTE")</f>
        <v>177</v>
      </c>
      <c r="Q5" s="25"/>
      <c r="R5" s="25"/>
      <c r="S5" s="25"/>
      <c r="T5" s="25"/>
      <c r="U5" s="204"/>
      <c r="V5" s="204"/>
      <c r="W5" s="204"/>
      <c r="X5" s="204"/>
      <c r="Y5" s="204"/>
      <c r="Z5" s="204"/>
    </row>
    <row r="6" ht="12.75" customHeight="1">
      <c r="A6" s="430">
        <v>517.0</v>
      </c>
      <c r="B6" s="431" t="s">
        <v>8157</v>
      </c>
      <c r="C6" s="431">
        <v>2011.0</v>
      </c>
      <c r="D6" s="508">
        <v>40808.0</v>
      </c>
      <c r="E6" s="433" t="s">
        <v>8158</v>
      </c>
      <c r="F6" s="405" t="s">
        <v>1509</v>
      </c>
      <c r="G6" s="433" t="s">
        <v>17</v>
      </c>
      <c r="H6" s="405" t="s">
        <v>8159</v>
      </c>
      <c r="I6" s="508">
        <v>42765.0</v>
      </c>
      <c r="J6" s="433">
        <v>1.0</v>
      </c>
      <c r="K6" s="621" t="s">
        <v>322</v>
      </c>
      <c r="L6" s="431" t="s">
        <v>390</v>
      </c>
      <c r="M6" s="327">
        <f t="shared" si="1"/>
        <v>1957</v>
      </c>
      <c r="N6" s="623"/>
      <c r="O6" s="332" t="s">
        <v>46</v>
      </c>
      <c r="P6" s="332">
        <f>COUNTIF($G$2:$G$476,"Pré-Mistura")</f>
        <v>4</v>
      </c>
      <c r="Q6" s="25"/>
      <c r="R6" s="25"/>
      <c r="S6" s="25"/>
      <c r="T6" s="25"/>
      <c r="U6" s="204"/>
      <c r="V6" s="204"/>
      <c r="W6" s="204"/>
      <c r="X6" s="204"/>
      <c r="Y6" s="204"/>
      <c r="Z6" s="204"/>
    </row>
    <row r="7" ht="12.75" customHeight="1">
      <c r="A7" s="436">
        <v>617.0</v>
      </c>
      <c r="B7" s="437" t="s">
        <v>8160</v>
      </c>
      <c r="C7" s="437">
        <v>2011.0</v>
      </c>
      <c r="D7" s="511">
        <v>40679.0</v>
      </c>
      <c r="E7" s="439" t="s">
        <v>8161</v>
      </c>
      <c r="F7" s="408" t="s">
        <v>7617</v>
      </c>
      <c r="G7" s="439" t="s">
        <v>17</v>
      </c>
      <c r="H7" s="408" t="s">
        <v>153</v>
      </c>
      <c r="I7" s="511">
        <v>42766.0</v>
      </c>
      <c r="J7" s="439">
        <v>1.0</v>
      </c>
      <c r="K7" s="619" t="s">
        <v>344</v>
      </c>
      <c r="L7" s="437" t="s">
        <v>390</v>
      </c>
      <c r="M7" s="330">
        <f t="shared" si="1"/>
        <v>2087</v>
      </c>
      <c r="N7" s="204"/>
      <c r="O7" s="333" t="s">
        <v>713</v>
      </c>
      <c r="P7" s="333">
        <f>COUNTIF($G$2:$G$476,"PF")</f>
        <v>36</v>
      </c>
      <c r="Q7" s="25"/>
      <c r="R7" s="25"/>
      <c r="S7" s="25"/>
      <c r="T7" s="25"/>
      <c r="U7" s="204"/>
      <c r="V7" s="204"/>
      <c r="W7" s="204"/>
      <c r="X7" s="204"/>
      <c r="Y7" s="204"/>
      <c r="Z7" s="204"/>
    </row>
    <row r="8" ht="12.75" customHeight="1">
      <c r="A8" s="430">
        <v>717.0</v>
      </c>
      <c r="B8" s="431" t="s">
        <v>8162</v>
      </c>
      <c r="C8" s="431">
        <v>2012.0</v>
      </c>
      <c r="D8" s="508">
        <v>40919.0</v>
      </c>
      <c r="E8" s="433" t="s">
        <v>8163</v>
      </c>
      <c r="F8" s="405" t="s">
        <v>8164</v>
      </c>
      <c r="G8" s="433" t="s">
        <v>17</v>
      </c>
      <c r="H8" s="405" t="s">
        <v>50</v>
      </c>
      <c r="I8" s="508">
        <v>42767.0</v>
      </c>
      <c r="J8" s="433">
        <v>2.0</v>
      </c>
      <c r="K8" s="622" t="s">
        <v>293</v>
      </c>
      <c r="L8" s="431" t="s">
        <v>390</v>
      </c>
      <c r="M8" s="327">
        <f t="shared" si="1"/>
        <v>1848</v>
      </c>
      <c r="N8" s="204"/>
      <c r="O8" s="332" t="s">
        <v>707</v>
      </c>
      <c r="P8" s="332">
        <f>COUNTIF($G$2:$G$476,"PFN")</f>
        <v>9</v>
      </c>
      <c r="Q8" s="25"/>
      <c r="R8" s="25"/>
      <c r="S8" s="25"/>
      <c r="T8" s="25"/>
      <c r="U8" s="204"/>
      <c r="V8" s="204"/>
      <c r="W8" s="204"/>
      <c r="X8" s="204"/>
      <c r="Y8" s="204"/>
      <c r="Z8" s="204"/>
    </row>
    <row r="9" ht="12.75" customHeight="1">
      <c r="A9" s="436">
        <v>817.0</v>
      </c>
      <c r="B9" s="437" t="s">
        <v>8165</v>
      </c>
      <c r="C9" s="437">
        <v>2012.0</v>
      </c>
      <c r="D9" s="511">
        <v>41199.0</v>
      </c>
      <c r="E9" s="439" t="s">
        <v>8166</v>
      </c>
      <c r="F9" s="408" t="s">
        <v>1120</v>
      </c>
      <c r="G9" s="439" t="s">
        <v>17</v>
      </c>
      <c r="H9" s="408" t="s">
        <v>753</v>
      </c>
      <c r="I9" s="511">
        <v>42767.0</v>
      </c>
      <c r="J9" s="439">
        <v>2.0</v>
      </c>
      <c r="K9" s="621" t="s">
        <v>322</v>
      </c>
      <c r="L9" s="437" t="s">
        <v>395</v>
      </c>
      <c r="M9" s="330">
        <f t="shared" si="1"/>
        <v>1568</v>
      </c>
      <c r="N9" s="204"/>
      <c r="O9" s="333" t="s">
        <v>720</v>
      </c>
      <c r="P9" s="333">
        <f>COUNTIF($G$2:$G$476,"PF/PTE")</f>
        <v>131</v>
      </c>
      <c r="Q9" s="25"/>
      <c r="R9" s="25"/>
      <c r="S9" s="25"/>
      <c r="T9" s="25"/>
      <c r="U9" s="204"/>
      <c r="V9" s="204"/>
      <c r="W9" s="204"/>
      <c r="X9" s="204"/>
      <c r="Y9" s="204"/>
      <c r="Z9" s="204"/>
    </row>
    <row r="10" ht="12.75" customHeight="1">
      <c r="A10" s="430">
        <v>917.0</v>
      </c>
      <c r="B10" s="431" t="s">
        <v>8167</v>
      </c>
      <c r="C10" s="431">
        <v>2014.0</v>
      </c>
      <c r="D10" s="508">
        <v>41754.0</v>
      </c>
      <c r="E10" s="433" t="s">
        <v>8168</v>
      </c>
      <c r="F10" s="405" t="s">
        <v>1120</v>
      </c>
      <c r="G10" s="433" t="s">
        <v>17</v>
      </c>
      <c r="H10" s="405" t="s">
        <v>50</v>
      </c>
      <c r="I10" s="508">
        <v>42767.0</v>
      </c>
      <c r="J10" s="433">
        <v>2.0</v>
      </c>
      <c r="K10" s="621" t="s">
        <v>322</v>
      </c>
      <c r="L10" s="431" t="s">
        <v>395</v>
      </c>
      <c r="M10" s="327">
        <f t="shared" si="1"/>
        <v>1013</v>
      </c>
      <c r="N10" s="623"/>
      <c r="O10" s="332" t="s">
        <v>725</v>
      </c>
      <c r="P10" s="332">
        <f>COUNTIF($G$2:$G$476,"Bio")</f>
        <v>21</v>
      </c>
      <c r="Q10" s="25"/>
      <c r="R10" s="25"/>
      <c r="S10" s="25"/>
      <c r="T10" s="25"/>
      <c r="U10" s="204"/>
      <c r="V10" s="204"/>
      <c r="W10" s="204"/>
      <c r="X10" s="204"/>
      <c r="Y10" s="204"/>
      <c r="Z10" s="204"/>
    </row>
    <row r="11" ht="12.75" customHeight="1">
      <c r="A11" s="436">
        <v>1017.0</v>
      </c>
      <c r="B11" s="437" t="s">
        <v>8169</v>
      </c>
      <c r="C11" s="437">
        <v>2014.0</v>
      </c>
      <c r="D11" s="511">
        <v>41800.0</v>
      </c>
      <c r="E11" s="439" t="s">
        <v>8170</v>
      </c>
      <c r="F11" s="408" t="s">
        <v>1120</v>
      </c>
      <c r="G11" s="439" t="s">
        <v>17</v>
      </c>
      <c r="H11" s="408" t="s">
        <v>97</v>
      </c>
      <c r="I11" s="511">
        <v>42767.0</v>
      </c>
      <c r="J11" s="439">
        <v>2.0</v>
      </c>
      <c r="K11" s="621" t="s">
        <v>322</v>
      </c>
      <c r="L11" s="437" t="s">
        <v>395</v>
      </c>
      <c r="M11" s="330">
        <f t="shared" si="1"/>
        <v>967</v>
      </c>
      <c r="N11" s="623"/>
      <c r="O11" s="334" t="s">
        <v>729</v>
      </c>
      <c r="P11" s="334">
        <f>COUNTIF($G$2:$G$476,"Bio/Org")</f>
        <v>21</v>
      </c>
      <c r="Q11" s="25"/>
      <c r="R11" s="25"/>
      <c r="S11" s="25"/>
      <c r="T11" s="25"/>
      <c r="U11" s="204"/>
      <c r="V11" s="204"/>
      <c r="W11" s="204"/>
      <c r="X11" s="204"/>
      <c r="Y11" s="204"/>
      <c r="Z11" s="204"/>
    </row>
    <row r="12" ht="12.75" customHeight="1">
      <c r="A12" s="430">
        <v>1117.0</v>
      </c>
      <c r="B12" s="431" t="s">
        <v>8171</v>
      </c>
      <c r="C12" s="431">
        <v>2011.0</v>
      </c>
      <c r="D12" s="508">
        <v>40696.0</v>
      </c>
      <c r="E12" s="433" t="s">
        <v>8172</v>
      </c>
      <c r="F12" s="405" t="s">
        <v>1120</v>
      </c>
      <c r="G12" s="433" t="s">
        <v>17</v>
      </c>
      <c r="H12" s="405" t="s">
        <v>50</v>
      </c>
      <c r="I12" s="508">
        <v>42767.0</v>
      </c>
      <c r="J12" s="433">
        <v>2.0</v>
      </c>
      <c r="K12" s="621" t="s">
        <v>322</v>
      </c>
      <c r="L12" s="431" t="s">
        <v>395</v>
      </c>
      <c r="M12" s="327">
        <f t="shared" si="1"/>
        <v>2071</v>
      </c>
      <c r="N12" s="204"/>
      <c r="O12" s="335" t="s">
        <v>51</v>
      </c>
      <c r="P12" s="336">
        <f>SUM(P3:P11)</f>
        <v>404</v>
      </c>
      <c r="Q12" s="25"/>
      <c r="R12" s="25"/>
      <c r="S12" s="25"/>
      <c r="T12" s="25"/>
      <c r="U12" s="204"/>
      <c r="V12" s="204"/>
      <c r="W12" s="204"/>
      <c r="X12" s="204"/>
      <c r="Y12" s="204"/>
      <c r="Z12" s="204"/>
    </row>
    <row r="13" ht="12.75" customHeight="1">
      <c r="A13" s="436">
        <v>1217.0</v>
      </c>
      <c r="B13" s="437" t="s">
        <v>8173</v>
      </c>
      <c r="C13" s="437">
        <v>2013.0</v>
      </c>
      <c r="D13" s="511">
        <v>41457.0</v>
      </c>
      <c r="E13" s="439" t="s">
        <v>8174</v>
      </c>
      <c r="F13" s="408" t="s">
        <v>1120</v>
      </c>
      <c r="G13" s="439" t="s">
        <v>17</v>
      </c>
      <c r="H13" s="408" t="s">
        <v>4910</v>
      </c>
      <c r="I13" s="511">
        <v>42767.0</v>
      </c>
      <c r="J13" s="439">
        <v>2.0</v>
      </c>
      <c r="K13" s="621" t="s">
        <v>322</v>
      </c>
      <c r="L13" s="437" t="s">
        <v>395</v>
      </c>
      <c r="M13" s="330">
        <f t="shared" si="1"/>
        <v>1310</v>
      </c>
      <c r="N13" s="204"/>
      <c r="O13" s="25"/>
      <c r="P13" s="25"/>
      <c r="Q13" s="25"/>
      <c r="R13" s="337"/>
      <c r="S13" s="337"/>
      <c r="T13" s="25"/>
      <c r="U13" s="204"/>
      <c r="V13" s="204"/>
      <c r="W13" s="204"/>
      <c r="X13" s="204"/>
      <c r="Y13" s="204"/>
      <c r="Z13" s="204"/>
    </row>
    <row r="14" ht="13.5" customHeight="1">
      <c r="A14" s="430">
        <v>1317.0</v>
      </c>
      <c r="B14" s="431" t="s">
        <v>8175</v>
      </c>
      <c r="C14" s="431">
        <v>2013.0</v>
      </c>
      <c r="D14" s="508">
        <v>41460.0</v>
      </c>
      <c r="E14" s="433" t="s">
        <v>8176</v>
      </c>
      <c r="F14" s="405" t="s">
        <v>1120</v>
      </c>
      <c r="G14" s="433" t="s">
        <v>17</v>
      </c>
      <c r="H14" s="405" t="s">
        <v>373</v>
      </c>
      <c r="I14" s="508">
        <v>42767.0</v>
      </c>
      <c r="J14" s="433">
        <v>2.0</v>
      </c>
      <c r="K14" s="621" t="s">
        <v>322</v>
      </c>
      <c r="L14" s="431" t="s">
        <v>395</v>
      </c>
      <c r="M14" s="327">
        <f t="shared" si="1"/>
        <v>1307</v>
      </c>
      <c r="N14" s="204"/>
      <c r="O14" s="338" t="s">
        <v>61</v>
      </c>
      <c r="P14" s="95"/>
      <c r="Q14" s="95"/>
      <c r="R14" s="95"/>
      <c r="S14" s="96"/>
      <c r="T14" s="25"/>
      <c r="U14" s="204"/>
      <c r="V14" s="204"/>
      <c r="W14" s="204"/>
      <c r="X14" s="204"/>
      <c r="Y14" s="204"/>
      <c r="Z14" s="204"/>
    </row>
    <row r="15" ht="14.25" customHeight="1">
      <c r="A15" s="436">
        <v>1417.0</v>
      </c>
      <c r="B15" s="437" t="s">
        <v>8177</v>
      </c>
      <c r="C15" s="437">
        <v>2013.0</v>
      </c>
      <c r="D15" s="511">
        <v>41465.0</v>
      </c>
      <c r="E15" s="439" t="s">
        <v>8178</v>
      </c>
      <c r="F15" s="408" t="s">
        <v>1120</v>
      </c>
      <c r="G15" s="439" t="s">
        <v>17</v>
      </c>
      <c r="H15" s="408" t="s">
        <v>380</v>
      </c>
      <c r="I15" s="511">
        <v>42767.0</v>
      </c>
      <c r="J15" s="439">
        <v>2.0</v>
      </c>
      <c r="K15" s="621" t="s">
        <v>322</v>
      </c>
      <c r="L15" s="437" t="s">
        <v>395</v>
      </c>
      <c r="M15" s="330">
        <f t="shared" si="1"/>
        <v>1302</v>
      </c>
      <c r="N15" s="204"/>
      <c r="O15" s="339"/>
      <c r="P15" s="340"/>
      <c r="Q15" s="340"/>
      <c r="R15" s="340"/>
      <c r="S15" s="341"/>
      <c r="T15" s="25"/>
      <c r="U15" s="204"/>
      <c r="V15" s="204"/>
      <c r="W15" s="204"/>
      <c r="X15" s="204"/>
      <c r="Y15" s="204"/>
      <c r="Z15" s="204"/>
    </row>
    <row r="16" ht="12.75" customHeight="1">
      <c r="A16" s="430">
        <v>1517.0</v>
      </c>
      <c r="B16" s="431" t="s">
        <v>8179</v>
      </c>
      <c r="C16" s="431">
        <v>2013.0</v>
      </c>
      <c r="D16" s="508">
        <v>41515.0</v>
      </c>
      <c r="E16" s="433" t="s">
        <v>8180</v>
      </c>
      <c r="F16" s="405" t="s">
        <v>1120</v>
      </c>
      <c r="G16" s="433" t="s">
        <v>17</v>
      </c>
      <c r="H16" s="405" t="s">
        <v>234</v>
      </c>
      <c r="I16" s="508">
        <v>42767.0</v>
      </c>
      <c r="J16" s="433">
        <v>2.0</v>
      </c>
      <c r="K16" s="621" t="s">
        <v>322</v>
      </c>
      <c r="L16" s="431" t="s">
        <v>395</v>
      </c>
      <c r="M16" s="327">
        <f t="shared" si="1"/>
        <v>1252</v>
      </c>
      <c r="N16" s="204"/>
      <c r="O16" s="342" t="s">
        <v>8181</v>
      </c>
      <c r="P16" s="343"/>
      <c r="Q16" s="343"/>
      <c r="R16" s="343"/>
      <c r="S16" s="344"/>
      <c r="T16" s="25"/>
      <c r="U16" s="204"/>
      <c r="V16" s="204"/>
      <c r="W16" s="204"/>
      <c r="X16" s="204"/>
      <c r="Y16" s="204"/>
      <c r="Z16" s="204"/>
    </row>
    <row r="17" ht="12.75" customHeight="1">
      <c r="A17" s="436">
        <v>1617.0</v>
      </c>
      <c r="B17" s="437" t="s">
        <v>8182</v>
      </c>
      <c r="C17" s="437">
        <v>2016.0</v>
      </c>
      <c r="D17" s="511">
        <v>42468.0</v>
      </c>
      <c r="E17" s="439" t="s">
        <v>8183</v>
      </c>
      <c r="F17" s="408" t="s">
        <v>1120</v>
      </c>
      <c r="G17" s="439" t="s">
        <v>17</v>
      </c>
      <c r="H17" s="408" t="s">
        <v>3844</v>
      </c>
      <c r="I17" s="511">
        <v>42767.0</v>
      </c>
      <c r="J17" s="439">
        <v>2.0</v>
      </c>
      <c r="K17" s="621" t="s">
        <v>322</v>
      </c>
      <c r="L17" s="437" t="s">
        <v>395</v>
      </c>
      <c r="M17" s="330">
        <f t="shared" si="1"/>
        <v>299</v>
      </c>
      <c r="N17" s="204"/>
      <c r="O17" s="345" t="s">
        <v>8184</v>
      </c>
      <c r="P17" s="106"/>
      <c r="Q17" s="106"/>
      <c r="R17" s="106"/>
      <c r="S17" s="107"/>
      <c r="T17" s="25"/>
      <c r="U17" s="204"/>
      <c r="V17" s="204"/>
      <c r="W17" s="204"/>
      <c r="X17" s="204"/>
      <c r="Y17" s="204"/>
      <c r="Z17" s="204"/>
    </row>
    <row r="18" ht="12.75" customHeight="1">
      <c r="A18" s="430">
        <v>1717.0</v>
      </c>
      <c r="B18" s="431" t="s">
        <v>8185</v>
      </c>
      <c r="C18" s="431">
        <v>2016.0</v>
      </c>
      <c r="D18" s="508">
        <v>42566.0</v>
      </c>
      <c r="E18" s="433" t="s">
        <v>8186</v>
      </c>
      <c r="F18" s="405" t="s">
        <v>1120</v>
      </c>
      <c r="G18" s="433" t="s">
        <v>17</v>
      </c>
      <c r="H18" s="405" t="s">
        <v>244</v>
      </c>
      <c r="I18" s="508">
        <v>42767.0</v>
      </c>
      <c r="J18" s="433">
        <v>2.0</v>
      </c>
      <c r="K18" s="621" t="s">
        <v>322</v>
      </c>
      <c r="L18" s="431" t="s">
        <v>395</v>
      </c>
      <c r="M18" s="327">
        <f t="shared" si="1"/>
        <v>201</v>
      </c>
      <c r="N18" s="204"/>
      <c r="O18" s="346" t="s">
        <v>8187</v>
      </c>
      <c r="P18" s="106"/>
      <c r="Q18" s="106"/>
      <c r="R18" s="106"/>
      <c r="S18" s="107"/>
      <c r="T18" s="25"/>
      <c r="U18" s="204"/>
      <c r="V18" s="204"/>
      <c r="W18" s="204"/>
      <c r="X18" s="204"/>
      <c r="Y18" s="204"/>
      <c r="Z18" s="204"/>
    </row>
    <row r="19" ht="12.75" customHeight="1">
      <c r="A19" s="436">
        <v>1817.0</v>
      </c>
      <c r="B19" s="437" t="s">
        <v>8188</v>
      </c>
      <c r="C19" s="437">
        <v>2016.0</v>
      </c>
      <c r="D19" s="511">
        <v>42604.0</v>
      </c>
      <c r="E19" s="439" t="s">
        <v>8189</v>
      </c>
      <c r="F19" s="408" t="s">
        <v>8154</v>
      </c>
      <c r="G19" s="439" t="s">
        <v>725</v>
      </c>
      <c r="H19" s="408" t="s">
        <v>234</v>
      </c>
      <c r="I19" s="511">
        <v>42768.0</v>
      </c>
      <c r="J19" s="439">
        <v>2.0</v>
      </c>
      <c r="K19" s="621" t="s">
        <v>322</v>
      </c>
      <c r="L19" s="437" t="s">
        <v>399</v>
      </c>
      <c r="M19" s="330">
        <f t="shared" si="1"/>
        <v>164</v>
      </c>
      <c r="N19" s="204"/>
      <c r="O19" s="345" t="s">
        <v>8190</v>
      </c>
      <c r="P19" s="106"/>
      <c r="Q19" s="106"/>
      <c r="R19" s="106"/>
      <c r="S19" s="107"/>
      <c r="T19" s="25"/>
      <c r="U19" s="204"/>
      <c r="V19" s="204"/>
      <c r="W19" s="204"/>
      <c r="X19" s="204"/>
      <c r="Y19" s="204"/>
      <c r="Z19" s="204"/>
    </row>
    <row r="20" ht="12.75" customHeight="1">
      <c r="A20" s="430">
        <v>1917.0</v>
      </c>
      <c r="B20" s="431" t="s">
        <v>8191</v>
      </c>
      <c r="C20" s="431">
        <v>2015.0</v>
      </c>
      <c r="D20" s="508">
        <v>42181.0</v>
      </c>
      <c r="E20" s="433" t="s">
        <v>8192</v>
      </c>
      <c r="F20" s="405" t="s">
        <v>2980</v>
      </c>
      <c r="G20" s="433" t="s">
        <v>725</v>
      </c>
      <c r="H20" s="405" t="s">
        <v>6590</v>
      </c>
      <c r="I20" s="508">
        <v>42772.0</v>
      </c>
      <c r="J20" s="433">
        <v>2.0</v>
      </c>
      <c r="K20" s="620" t="s">
        <v>309</v>
      </c>
      <c r="L20" s="431" t="s">
        <v>399</v>
      </c>
      <c r="M20" s="327">
        <f t="shared" si="1"/>
        <v>591</v>
      </c>
      <c r="N20" s="204"/>
      <c r="O20" s="346" t="s">
        <v>8193</v>
      </c>
      <c r="P20" s="106"/>
      <c r="Q20" s="106"/>
      <c r="R20" s="106"/>
      <c r="S20" s="107"/>
      <c r="T20" s="25"/>
      <c r="U20" s="204"/>
      <c r="V20" s="204"/>
      <c r="W20" s="204"/>
      <c r="X20" s="204"/>
      <c r="Y20" s="204"/>
      <c r="Z20" s="204"/>
    </row>
    <row r="21" ht="12.75" customHeight="1">
      <c r="A21" s="436">
        <v>2017.0</v>
      </c>
      <c r="B21" s="437" t="s">
        <v>8194</v>
      </c>
      <c r="C21" s="437">
        <v>2012.0</v>
      </c>
      <c r="D21" s="511">
        <v>41031.0</v>
      </c>
      <c r="E21" s="439" t="s">
        <v>8195</v>
      </c>
      <c r="F21" s="408" t="s">
        <v>372</v>
      </c>
      <c r="G21" s="439" t="s">
        <v>17</v>
      </c>
      <c r="H21" s="408" t="s">
        <v>8196</v>
      </c>
      <c r="I21" s="511">
        <v>42774.0</v>
      </c>
      <c r="J21" s="439">
        <v>2.0</v>
      </c>
      <c r="K21" s="622" t="s">
        <v>293</v>
      </c>
      <c r="L21" s="437" t="s">
        <v>395</v>
      </c>
      <c r="M21" s="330">
        <f t="shared" si="1"/>
        <v>1743</v>
      </c>
      <c r="N21" s="204"/>
      <c r="O21" s="345" t="s">
        <v>8197</v>
      </c>
      <c r="P21" s="106"/>
      <c r="Q21" s="106"/>
      <c r="R21" s="106"/>
      <c r="S21" s="107"/>
      <c r="T21" s="25"/>
      <c r="U21" s="204"/>
      <c r="V21" s="204"/>
      <c r="W21" s="204"/>
      <c r="X21" s="204"/>
      <c r="Y21" s="204"/>
      <c r="Z21" s="204"/>
    </row>
    <row r="22" ht="12.75" customHeight="1">
      <c r="A22" s="430">
        <v>2117.0</v>
      </c>
      <c r="B22" s="431" t="s">
        <v>8198</v>
      </c>
      <c r="C22" s="431">
        <v>2015.0</v>
      </c>
      <c r="D22" s="508">
        <v>42209.0</v>
      </c>
      <c r="E22" s="433" t="s">
        <v>8199</v>
      </c>
      <c r="F22" s="405" t="s">
        <v>171</v>
      </c>
      <c r="G22" s="433" t="s">
        <v>17</v>
      </c>
      <c r="H22" s="405" t="s">
        <v>948</v>
      </c>
      <c r="I22" s="508">
        <v>42774.0</v>
      </c>
      <c r="J22" s="433">
        <v>2.0</v>
      </c>
      <c r="K22" s="621" t="s">
        <v>322</v>
      </c>
      <c r="L22" s="431" t="s">
        <v>390</v>
      </c>
      <c r="M22" s="327">
        <f t="shared" si="1"/>
        <v>565</v>
      </c>
      <c r="N22" s="204"/>
      <c r="O22" s="346" t="s">
        <v>8200</v>
      </c>
      <c r="P22" s="106"/>
      <c r="Q22" s="106"/>
      <c r="R22" s="106"/>
      <c r="S22" s="107"/>
      <c r="T22" s="25"/>
      <c r="U22" s="204"/>
      <c r="V22" s="204"/>
      <c r="W22" s="204"/>
      <c r="X22" s="204"/>
      <c r="Y22" s="204"/>
      <c r="Z22" s="204"/>
    </row>
    <row r="23" ht="12.75" customHeight="1">
      <c r="A23" s="436">
        <v>2217.0</v>
      </c>
      <c r="B23" s="437" t="s">
        <v>8201</v>
      </c>
      <c r="C23" s="437">
        <v>2013.0</v>
      </c>
      <c r="D23" s="511">
        <v>41632.0</v>
      </c>
      <c r="E23" s="439" t="s">
        <v>8202</v>
      </c>
      <c r="F23" s="408" t="s">
        <v>417</v>
      </c>
      <c r="G23" s="439" t="s">
        <v>712</v>
      </c>
      <c r="H23" s="408" t="s">
        <v>66</v>
      </c>
      <c r="I23" s="511">
        <v>42775.0</v>
      </c>
      <c r="J23" s="439">
        <v>2.0</v>
      </c>
      <c r="K23" s="621" t="s">
        <v>322</v>
      </c>
      <c r="L23" s="437" t="s">
        <v>390</v>
      </c>
      <c r="M23" s="330">
        <f t="shared" si="1"/>
        <v>1143</v>
      </c>
      <c r="N23" s="204"/>
      <c r="O23" s="345" t="s">
        <v>8203</v>
      </c>
      <c r="P23" s="106"/>
      <c r="Q23" s="106"/>
      <c r="R23" s="106"/>
      <c r="S23" s="107"/>
      <c r="T23" s="25"/>
      <c r="U23" s="204"/>
      <c r="V23" s="204"/>
      <c r="W23" s="204"/>
      <c r="X23" s="204"/>
      <c r="Y23" s="204"/>
      <c r="Z23" s="204"/>
    </row>
    <row r="24" ht="12.75" customHeight="1">
      <c r="A24" s="430">
        <v>2317.0</v>
      </c>
      <c r="B24" s="431" t="s">
        <v>8204</v>
      </c>
      <c r="C24" s="431">
        <v>2015.0</v>
      </c>
      <c r="D24" s="508">
        <v>42108.0</v>
      </c>
      <c r="E24" s="433" t="s">
        <v>8205</v>
      </c>
      <c r="F24" s="405" t="s">
        <v>8206</v>
      </c>
      <c r="G24" s="433" t="s">
        <v>725</v>
      </c>
      <c r="H24" s="405" t="s">
        <v>251</v>
      </c>
      <c r="I24" s="508">
        <v>42776.0</v>
      </c>
      <c r="J24" s="433">
        <v>2.0</v>
      </c>
      <c r="K24" s="622" t="s">
        <v>293</v>
      </c>
      <c r="L24" s="431" t="s">
        <v>399</v>
      </c>
      <c r="M24" s="327">
        <f t="shared" si="1"/>
        <v>668</v>
      </c>
      <c r="N24" s="204"/>
      <c r="O24" s="347" t="s">
        <v>8207</v>
      </c>
      <c r="P24" s="121"/>
      <c r="Q24" s="121"/>
      <c r="R24" s="121"/>
      <c r="S24" s="122"/>
      <c r="T24" s="25"/>
      <c r="U24" s="204"/>
      <c r="V24" s="204"/>
      <c r="W24" s="204"/>
      <c r="X24" s="204"/>
      <c r="Y24" s="204"/>
      <c r="Z24" s="204"/>
    </row>
    <row r="25" ht="12.75" customHeight="1">
      <c r="A25" s="436">
        <v>2417.0</v>
      </c>
      <c r="B25" s="437" t="s">
        <v>8208</v>
      </c>
      <c r="C25" s="437">
        <v>2015.0</v>
      </c>
      <c r="D25" s="511">
        <v>42108.0</v>
      </c>
      <c r="E25" s="439" t="s">
        <v>8209</v>
      </c>
      <c r="F25" s="408" t="s">
        <v>8206</v>
      </c>
      <c r="G25" s="439" t="s">
        <v>725</v>
      </c>
      <c r="H25" s="408" t="s">
        <v>251</v>
      </c>
      <c r="I25" s="511">
        <v>42776.0</v>
      </c>
      <c r="J25" s="439">
        <v>2.0</v>
      </c>
      <c r="K25" s="622" t="s">
        <v>293</v>
      </c>
      <c r="L25" s="437" t="s">
        <v>399</v>
      </c>
      <c r="M25" s="330">
        <f t="shared" si="1"/>
        <v>668</v>
      </c>
      <c r="N25" s="204"/>
      <c r="O25" s="25"/>
      <c r="P25" s="25"/>
      <c r="Q25" s="25"/>
      <c r="R25" s="25"/>
      <c r="S25" s="25"/>
      <c r="T25" s="25"/>
      <c r="U25" s="204"/>
      <c r="V25" s="204"/>
      <c r="W25" s="204"/>
      <c r="X25" s="204"/>
      <c r="Y25" s="204"/>
      <c r="Z25" s="204"/>
    </row>
    <row r="26" ht="13.5" customHeight="1">
      <c r="A26" s="430">
        <v>2517.0</v>
      </c>
      <c r="B26" s="431" t="s">
        <v>8210</v>
      </c>
      <c r="C26" s="431">
        <v>2015.0</v>
      </c>
      <c r="D26" s="508">
        <v>42132.0</v>
      </c>
      <c r="E26" s="433" t="s">
        <v>8211</v>
      </c>
      <c r="F26" s="405" t="s">
        <v>3905</v>
      </c>
      <c r="G26" s="433" t="s">
        <v>725</v>
      </c>
      <c r="H26" s="405" t="s">
        <v>6590</v>
      </c>
      <c r="I26" s="508">
        <v>42776.0</v>
      </c>
      <c r="J26" s="433">
        <v>2.0</v>
      </c>
      <c r="K26" s="620" t="s">
        <v>309</v>
      </c>
      <c r="L26" s="431" t="s">
        <v>399</v>
      </c>
      <c r="M26" s="327">
        <f t="shared" si="1"/>
        <v>644</v>
      </c>
      <c r="N26" s="204"/>
      <c r="O26" s="338" t="s">
        <v>773</v>
      </c>
      <c r="P26" s="95"/>
      <c r="Q26" s="95"/>
      <c r="R26" s="95"/>
      <c r="S26" s="96"/>
      <c r="T26" s="25"/>
      <c r="U26" s="204"/>
      <c r="V26" s="204"/>
      <c r="W26" s="204"/>
      <c r="X26" s="204"/>
      <c r="Y26" s="204"/>
      <c r="Z26" s="204"/>
    </row>
    <row r="27" ht="15.0" customHeight="1">
      <c r="A27" s="436">
        <v>2617.0</v>
      </c>
      <c r="B27" s="437" t="s">
        <v>8212</v>
      </c>
      <c r="C27" s="437">
        <v>2015.0</v>
      </c>
      <c r="D27" s="511">
        <v>42181.0</v>
      </c>
      <c r="E27" s="439" t="s">
        <v>8213</v>
      </c>
      <c r="F27" s="408" t="s">
        <v>3905</v>
      </c>
      <c r="G27" s="439" t="s">
        <v>725</v>
      </c>
      <c r="H27" s="408" t="s">
        <v>6590</v>
      </c>
      <c r="I27" s="511">
        <v>42776.0</v>
      </c>
      <c r="J27" s="439">
        <v>2.0</v>
      </c>
      <c r="K27" s="620" t="s">
        <v>309</v>
      </c>
      <c r="L27" s="437" t="s">
        <v>399</v>
      </c>
      <c r="M27" s="330">
        <f t="shared" si="1"/>
        <v>595</v>
      </c>
      <c r="N27" s="204"/>
      <c r="O27" s="97"/>
      <c r="P27" s="98"/>
      <c r="Q27" s="98"/>
      <c r="R27" s="98"/>
      <c r="S27" s="99"/>
      <c r="T27" s="25"/>
      <c r="U27" s="204"/>
      <c r="V27" s="204"/>
      <c r="W27" s="204"/>
      <c r="X27" s="204"/>
      <c r="Y27" s="204"/>
      <c r="Z27" s="204"/>
    </row>
    <row r="28" ht="15.0" customHeight="1">
      <c r="A28" s="430">
        <v>2717.0</v>
      </c>
      <c r="B28" s="431" t="s">
        <v>8214</v>
      </c>
      <c r="C28" s="431">
        <v>2010.0</v>
      </c>
      <c r="D28" s="508">
        <v>40266.0</v>
      </c>
      <c r="E28" s="433" t="s">
        <v>8215</v>
      </c>
      <c r="F28" s="405" t="s">
        <v>8164</v>
      </c>
      <c r="G28" s="433" t="s">
        <v>17</v>
      </c>
      <c r="H28" s="405" t="s">
        <v>4954</v>
      </c>
      <c r="I28" s="508">
        <v>42776.0</v>
      </c>
      <c r="J28" s="433">
        <v>2.0</v>
      </c>
      <c r="K28" s="622" t="s">
        <v>293</v>
      </c>
      <c r="L28" s="431" t="s">
        <v>390</v>
      </c>
      <c r="M28" s="327">
        <f t="shared" si="1"/>
        <v>2510</v>
      </c>
      <c r="N28" s="204"/>
      <c r="O28" s="348" t="s">
        <v>106</v>
      </c>
      <c r="P28" s="349" t="s">
        <v>107</v>
      </c>
      <c r="Q28" s="350"/>
      <c r="R28" s="351"/>
      <c r="S28" s="352" t="s">
        <v>108</v>
      </c>
      <c r="T28" s="25"/>
      <c r="U28" s="204"/>
      <c r="V28" s="204"/>
      <c r="W28" s="204"/>
      <c r="X28" s="204"/>
      <c r="Y28" s="204"/>
      <c r="Z28" s="204"/>
    </row>
    <row r="29" ht="15.0" customHeight="1">
      <c r="A29" s="436">
        <v>2817.0</v>
      </c>
      <c r="B29" s="437" t="s">
        <v>8216</v>
      </c>
      <c r="C29" s="437">
        <v>2014.0</v>
      </c>
      <c r="D29" s="511">
        <v>41780.0</v>
      </c>
      <c r="E29" s="439" t="s">
        <v>8217</v>
      </c>
      <c r="F29" s="408" t="s">
        <v>171</v>
      </c>
      <c r="G29" s="439" t="s">
        <v>17</v>
      </c>
      <c r="H29" s="408" t="s">
        <v>380</v>
      </c>
      <c r="I29" s="511">
        <v>42776.0</v>
      </c>
      <c r="J29" s="439">
        <v>2.0</v>
      </c>
      <c r="K29" s="621" t="s">
        <v>322</v>
      </c>
      <c r="L29" s="437" t="s">
        <v>390</v>
      </c>
      <c r="M29" s="330">
        <f t="shared" si="1"/>
        <v>996</v>
      </c>
      <c r="N29" s="204"/>
      <c r="O29" s="333">
        <v>2005.0</v>
      </c>
      <c r="P29" s="353">
        <f>COUNTIF($C$2:$C$503,"2005")</f>
        <v>0</v>
      </c>
      <c r="Q29" s="343"/>
      <c r="R29" s="344"/>
      <c r="S29" s="354">
        <f>P29/P42</f>
        <v>0</v>
      </c>
      <c r="T29" s="25"/>
      <c r="U29" s="204"/>
      <c r="V29" s="204"/>
      <c r="W29" s="204"/>
      <c r="X29" s="204"/>
      <c r="Y29" s="204"/>
      <c r="Z29" s="204"/>
    </row>
    <row r="30" ht="12.75" customHeight="1">
      <c r="A30" s="430">
        <v>2917.0</v>
      </c>
      <c r="B30" s="431" t="s">
        <v>8218</v>
      </c>
      <c r="C30" s="431">
        <v>2013.0</v>
      </c>
      <c r="D30" s="508">
        <v>41586.0</v>
      </c>
      <c r="E30" s="433" t="s">
        <v>8219</v>
      </c>
      <c r="F30" s="405" t="s">
        <v>1576</v>
      </c>
      <c r="G30" s="433" t="s">
        <v>17</v>
      </c>
      <c r="H30" s="405" t="s">
        <v>892</v>
      </c>
      <c r="I30" s="508">
        <v>42776.0</v>
      </c>
      <c r="J30" s="433">
        <v>2.0</v>
      </c>
      <c r="K30" s="621" t="s">
        <v>322</v>
      </c>
      <c r="L30" s="431" t="s">
        <v>395</v>
      </c>
      <c r="M30" s="327">
        <f t="shared" si="1"/>
        <v>1190</v>
      </c>
      <c r="N30" s="204"/>
      <c r="O30" s="332">
        <v>2006.0</v>
      </c>
      <c r="P30" s="355">
        <f>COUNTIF($C$2:$C$503,"2006")</f>
        <v>0</v>
      </c>
      <c r="Q30" s="106"/>
      <c r="R30" s="107"/>
      <c r="S30" s="356">
        <f>P30/P42</f>
        <v>0</v>
      </c>
      <c r="T30" s="25"/>
      <c r="U30" s="204"/>
      <c r="V30" s="204"/>
      <c r="W30" s="204"/>
      <c r="X30" s="204"/>
      <c r="Y30" s="204"/>
      <c r="Z30" s="204"/>
    </row>
    <row r="31" ht="12.75" customHeight="1">
      <c r="A31" s="436">
        <v>3017.0</v>
      </c>
      <c r="B31" s="437" t="s">
        <v>8220</v>
      </c>
      <c r="C31" s="437">
        <v>2012.0</v>
      </c>
      <c r="D31" s="511">
        <v>41257.0</v>
      </c>
      <c r="E31" s="439" t="s">
        <v>8221</v>
      </c>
      <c r="F31" s="408" t="s">
        <v>171</v>
      </c>
      <c r="G31" s="439" t="s">
        <v>17</v>
      </c>
      <c r="H31" s="408" t="s">
        <v>753</v>
      </c>
      <c r="I31" s="511">
        <v>42776.0</v>
      </c>
      <c r="J31" s="439">
        <v>2.0</v>
      </c>
      <c r="K31" s="621" t="s">
        <v>322</v>
      </c>
      <c r="L31" s="437" t="s">
        <v>390</v>
      </c>
      <c r="M31" s="330">
        <f t="shared" si="1"/>
        <v>1519</v>
      </c>
      <c r="N31" s="204"/>
      <c r="O31" s="333">
        <v>2007.0</v>
      </c>
      <c r="P31" s="357">
        <f>COUNTIF($C$2:$C$503,"2007")</f>
        <v>0</v>
      </c>
      <c r="Q31" s="106"/>
      <c r="R31" s="107"/>
      <c r="S31" s="354">
        <f>(P31/P42)</f>
        <v>0</v>
      </c>
      <c r="T31" s="25"/>
      <c r="U31" s="204"/>
      <c r="V31" s="204"/>
      <c r="W31" s="204"/>
      <c r="X31" s="204"/>
      <c r="Y31" s="204"/>
      <c r="Z31" s="204"/>
    </row>
    <row r="32" ht="12.75" customHeight="1">
      <c r="A32" s="430">
        <v>3117.0</v>
      </c>
      <c r="B32" s="431" t="s">
        <v>8222</v>
      </c>
      <c r="C32" s="431">
        <v>2010.0</v>
      </c>
      <c r="D32" s="508">
        <v>40498.0</v>
      </c>
      <c r="E32" s="433" t="s">
        <v>8223</v>
      </c>
      <c r="F32" s="405" t="s">
        <v>1365</v>
      </c>
      <c r="G32" s="433" t="s">
        <v>17</v>
      </c>
      <c r="H32" s="405" t="s">
        <v>2139</v>
      </c>
      <c r="I32" s="508">
        <v>42779.0</v>
      </c>
      <c r="J32" s="433">
        <v>2.0</v>
      </c>
      <c r="K32" s="622" t="s">
        <v>293</v>
      </c>
      <c r="L32" s="431" t="s">
        <v>395</v>
      </c>
      <c r="M32" s="327">
        <f t="shared" si="1"/>
        <v>2281</v>
      </c>
      <c r="N32" s="204"/>
      <c r="O32" s="332">
        <v>2008.0</v>
      </c>
      <c r="P32" s="355">
        <f>COUNTIF($C$2:$C$503,"2008")</f>
        <v>2</v>
      </c>
      <c r="Q32" s="106"/>
      <c r="R32" s="107"/>
      <c r="S32" s="356">
        <f>(P32/P42)</f>
        <v>0.00495049505</v>
      </c>
      <c r="T32" s="25"/>
      <c r="U32" s="204"/>
      <c r="V32" s="204"/>
      <c r="W32" s="204"/>
      <c r="X32" s="204"/>
      <c r="Y32" s="204"/>
      <c r="Z32" s="204"/>
    </row>
    <row r="33" ht="12.75" customHeight="1">
      <c r="A33" s="436">
        <v>3217.0</v>
      </c>
      <c r="B33" s="437" t="s">
        <v>8224</v>
      </c>
      <c r="C33" s="437">
        <v>2014.0</v>
      </c>
      <c r="D33" s="511">
        <v>41960.0</v>
      </c>
      <c r="E33" s="439" t="s">
        <v>8225</v>
      </c>
      <c r="F33" s="408" t="s">
        <v>4868</v>
      </c>
      <c r="G33" s="439" t="s">
        <v>725</v>
      </c>
      <c r="H33" s="408" t="s">
        <v>18</v>
      </c>
      <c r="I33" s="511">
        <v>42779.0</v>
      </c>
      <c r="J33" s="439">
        <v>2.0</v>
      </c>
      <c r="K33" s="621" t="s">
        <v>322</v>
      </c>
      <c r="L33" s="437" t="s">
        <v>399</v>
      </c>
      <c r="M33" s="330">
        <f t="shared" si="1"/>
        <v>819</v>
      </c>
      <c r="N33" s="204"/>
      <c r="O33" s="333">
        <v>2009.0</v>
      </c>
      <c r="P33" s="357">
        <f>COUNTIF($C$2:$C$503,"2009")</f>
        <v>30</v>
      </c>
      <c r="Q33" s="106"/>
      <c r="R33" s="107"/>
      <c r="S33" s="354">
        <f>(P33/P42)</f>
        <v>0.07425742574</v>
      </c>
      <c r="T33" s="25"/>
      <c r="U33" s="204"/>
      <c r="V33" s="204"/>
      <c r="W33" s="204"/>
      <c r="X33" s="204"/>
      <c r="Y33" s="204"/>
      <c r="Z33" s="204"/>
    </row>
    <row r="34" ht="12.75" customHeight="1">
      <c r="A34" s="430">
        <v>3317.0</v>
      </c>
      <c r="B34" s="431" t="s">
        <v>8226</v>
      </c>
      <c r="C34" s="431">
        <v>2010.0</v>
      </c>
      <c r="D34" s="508">
        <v>40501.0</v>
      </c>
      <c r="E34" s="433" t="s">
        <v>8227</v>
      </c>
      <c r="F34" s="405" t="s">
        <v>1365</v>
      </c>
      <c r="G34" s="433" t="s">
        <v>17</v>
      </c>
      <c r="H34" s="405" t="s">
        <v>753</v>
      </c>
      <c r="I34" s="508">
        <v>42781.0</v>
      </c>
      <c r="J34" s="433">
        <v>2.0</v>
      </c>
      <c r="K34" s="622" t="s">
        <v>293</v>
      </c>
      <c r="L34" s="431" t="s">
        <v>395</v>
      </c>
      <c r="M34" s="327">
        <f t="shared" si="1"/>
        <v>2280</v>
      </c>
      <c r="N34" s="204"/>
      <c r="O34" s="332">
        <v>2010.0</v>
      </c>
      <c r="P34" s="355">
        <f>COUNTIF($C$2:$C$503,"2010")</f>
        <v>39</v>
      </c>
      <c r="Q34" s="106"/>
      <c r="R34" s="107"/>
      <c r="S34" s="356">
        <f>(P34/P42)</f>
        <v>0.09653465347</v>
      </c>
      <c r="T34" s="25"/>
      <c r="U34" s="204"/>
      <c r="V34" s="204"/>
      <c r="W34" s="204"/>
      <c r="X34" s="204"/>
      <c r="Y34" s="204"/>
      <c r="Z34" s="204"/>
    </row>
    <row r="35" ht="12.75" customHeight="1">
      <c r="A35" s="436">
        <v>3417.0</v>
      </c>
      <c r="B35" s="437" t="s">
        <v>8228</v>
      </c>
      <c r="C35" s="437">
        <v>2011.0</v>
      </c>
      <c r="D35" s="511">
        <v>40738.0</v>
      </c>
      <c r="E35" s="439" t="s">
        <v>8229</v>
      </c>
      <c r="F35" s="408" t="s">
        <v>171</v>
      </c>
      <c r="G35" s="439" t="s">
        <v>17</v>
      </c>
      <c r="H35" s="408" t="s">
        <v>50</v>
      </c>
      <c r="I35" s="511">
        <v>42781.0</v>
      </c>
      <c r="J35" s="439">
        <v>2.0</v>
      </c>
      <c r="K35" s="621" t="s">
        <v>322</v>
      </c>
      <c r="L35" s="437" t="s">
        <v>390</v>
      </c>
      <c r="M35" s="330">
        <f t="shared" si="1"/>
        <v>2043</v>
      </c>
      <c r="N35" s="204"/>
      <c r="O35" s="333">
        <v>2011.0</v>
      </c>
      <c r="P35" s="357">
        <f>COUNTIF($C$2:$C$503,"2011")</f>
        <v>59</v>
      </c>
      <c r="Q35" s="106"/>
      <c r="R35" s="107"/>
      <c r="S35" s="354">
        <f>(P35/P42)</f>
        <v>0.146039604</v>
      </c>
      <c r="T35" s="25"/>
      <c r="U35" s="204"/>
      <c r="V35" s="204"/>
      <c r="W35" s="204"/>
      <c r="X35" s="204"/>
      <c r="Y35" s="204"/>
      <c r="Z35" s="204"/>
    </row>
    <row r="36" ht="12.75" customHeight="1">
      <c r="A36" s="430">
        <v>3517.0</v>
      </c>
      <c r="B36" s="431" t="s">
        <v>8230</v>
      </c>
      <c r="C36" s="431">
        <v>2014.0</v>
      </c>
      <c r="D36" s="508">
        <v>41978.0</v>
      </c>
      <c r="E36" s="433" t="s">
        <v>8231</v>
      </c>
      <c r="F36" s="405" t="s">
        <v>171</v>
      </c>
      <c r="G36" s="433" t="s">
        <v>17</v>
      </c>
      <c r="H36" s="405" t="s">
        <v>66</v>
      </c>
      <c r="I36" s="508">
        <v>42781.0</v>
      </c>
      <c r="J36" s="433">
        <v>2.0</v>
      </c>
      <c r="K36" s="621" t="s">
        <v>322</v>
      </c>
      <c r="L36" s="431" t="s">
        <v>390</v>
      </c>
      <c r="M36" s="327">
        <f t="shared" si="1"/>
        <v>803</v>
      </c>
      <c r="N36" s="204"/>
      <c r="O36" s="332">
        <v>2012.0</v>
      </c>
      <c r="P36" s="355">
        <f>COUNTIF($C$2:$C$503,"2012")</f>
        <v>57</v>
      </c>
      <c r="Q36" s="106"/>
      <c r="R36" s="107"/>
      <c r="S36" s="356">
        <f>(P36/P42)</f>
        <v>0.1410891089</v>
      </c>
      <c r="T36" s="25"/>
      <c r="U36" s="204"/>
      <c r="V36" s="204"/>
      <c r="W36" s="204"/>
      <c r="X36" s="204"/>
      <c r="Y36" s="204"/>
      <c r="Z36" s="204"/>
    </row>
    <row r="37" ht="12.75" customHeight="1">
      <c r="A37" s="436">
        <v>3617.0</v>
      </c>
      <c r="B37" s="437" t="s">
        <v>8232</v>
      </c>
      <c r="C37" s="437">
        <v>2013.0</v>
      </c>
      <c r="D37" s="511">
        <v>41376.0</v>
      </c>
      <c r="E37" s="439" t="s">
        <v>8233</v>
      </c>
      <c r="F37" s="408" t="s">
        <v>171</v>
      </c>
      <c r="G37" s="439" t="s">
        <v>17</v>
      </c>
      <c r="H37" s="408" t="s">
        <v>5372</v>
      </c>
      <c r="I37" s="511">
        <v>42781.0</v>
      </c>
      <c r="J37" s="439">
        <v>2.0</v>
      </c>
      <c r="K37" s="621" t="s">
        <v>322</v>
      </c>
      <c r="L37" s="437" t="s">
        <v>390</v>
      </c>
      <c r="M37" s="330">
        <f t="shared" si="1"/>
        <v>1405</v>
      </c>
      <c r="N37" s="204"/>
      <c r="O37" s="333">
        <v>2013.0</v>
      </c>
      <c r="P37" s="357">
        <f>COUNTIF($C$2:$C$503,"2013")</f>
        <v>55</v>
      </c>
      <c r="Q37" s="106"/>
      <c r="R37" s="107"/>
      <c r="S37" s="354">
        <f>(P37/P42)</f>
        <v>0.1361386139</v>
      </c>
      <c r="T37" s="25"/>
      <c r="U37" s="204"/>
      <c r="V37" s="204"/>
      <c r="W37" s="204"/>
      <c r="X37" s="204"/>
      <c r="Y37" s="204"/>
      <c r="Z37" s="204"/>
    </row>
    <row r="38" ht="12.75" customHeight="1">
      <c r="A38" s="430">
        <v>3717.0</v>
      </c>
      <c r="B38" s="431" t="s">
        <v>8234</v>
      </c>
      <c r="C38" s="431">
        <v>2012.0</v>
      </c>
      <c r="D38" s="508">
        <v>41257.0</v>
      </c>
      <c r="E38" s="433" t="s">
        <v>8235</v>
      </c>
      <c r="F38" s="405" t="s">
        <v>171</v>
      </c>
      <c r="G38" s="433" t="s">
        <v>17</v>
      </c>
      <c r="H38" s="405" t="s">
        <v>8196</v>
      </c>
      <c r="I38" s="508">
        <v>42781.0</v>
      </c>
      <c r="J38" s="433">
        <v>2.0</v>
      </c>
      <c r="K38" s="621" t="s">
        <v>322</v>
      </c>
      <c r="L38" s="431" t="s">
        <v>390</v>
      </c>
      <c r="M38" s="327">
        <f t="shared" si="1"/>
        <v>1524</v>
      </c>
      <c r="N38" s="623"/>
      <c r="O38" s="332">
        <v>2014.0</v>
      </c>
      <c r="P38" s="355">
        <f>COUNTIF($C$2:$C$503,"2014")</f>
        <v>61</v>
      </c>
      <c r="Q38" s="106"/>
      <c r="R38" s="107"/>
      <c r="S38" s="356">
        <f>(P38/P42)</f>
        <v>0.150990099</v>
      </c>
      <c r="T38" s="25"/>
      <c r="U38" s="204"/>
      <c r="V38" s="204"/>
      <c r="W38" s="204"/>
      <c r="X38" s="204"/>
      <c r="Y38" s="204"/>
      <c r="Z38" s="204"/>
    </row>
    <row r="39" ht="12.75" customHeight="1">
      <c r="A39" s="436">
        <v>3817.0</v>
      </c>
      <c r="B39" s="437" t="s">
        <v>8236</v>
      </c>
      <c r="C39" s="437">
        <v>2011.0</v>
      </c>
      <c r="D39" s="511">
        <v>40602.0</v>
      </c>
      <c r="E39" s="439" t="s">
        <v>8237</v>
      </c>
      <c r="F39" s="408" t="s">
        <v>7535</v>
      </c>
      <c r="G39" s="439" t="s">
        <v>17</v>
      </c>
      <c r="H39" s="408" t="s">
        <v>5372</v>
      </c>
      <c r="I39" s="511">
        <v>42781.0</v>
      </c>
      <c r="J39" s="439">
        <v>2.0</v>
      </c>
      <c r="K39" s="621" t="s">
        <v>322</v>
      </c>
      <c r="L39" s="437" t="s">
        <v>395</v>
      </c>
      <c r="M39" s="330">
        <f t="shared" si="1"/>
        <v>2179</v>
      </c>
      <c r="N39" s="204"/>
      <c r="O39" s="333">
        <v>2015.0</v>
      </c>
      <c r="P39" s="357">
        <f>COUNTIF($C$2:$C$503,"2015")</f>
        <v>51</v>
      </c>
      <c r="Q39" s="106"/>
      <c r="R39" s="107"/>
      <c r="S39" s="354">
        <f>(P39/P42)</f>
        <v>0.1262376238</v>
      </c>
      <c r="T39" s="25"/>
      <c r="U39" s="204"/>
      <c r="V39" s="204"/>
      <c r="W39" s="204"/>
      <c r="X39" s="204"/>
      <c r="Y39" s="204"/>
      <c r="Z39" s="204"/>
    </row>
    <row r="40" ht="12.75" customHeight="1">
      <c r="A40" s="430">
        <v>3917.0</v>
      </c>
      <c r="B40" s="431" t="s">
        <v>8238</v>
      </c>
      <c r="C40" s="431">
        <v>2013.0</v>
      </c>
      <c r="D40" s="508">
        <v>41298.0</v>
      </c>
      <c r="E40" s="433" t="s">
        <v>8239</v>
      </c>
      <c r="F40" s="405" t="s">
        <v>171</v>
      </c>
      <c r="G40" s="433" t="s">
        <v>17</v>
      </c>
      <c r="H40" s="405" t="s">
        <v>66</v>
      </c>
      <c r="I40" s="508">
        <v>42783.0</v>
      </c>
      <c r="J40" s="433">
        <v>2.0</v>
      </c>
      <c r="K40" s="621" t="s">
        <v>322</v>
      </c>
      <c r="L40" s="431" t="s">
        <v>390</v>
      </c>
      <c r="M40" s="327">
        <f t="shared" si="1"/>
        <v>1485</v>
      </c>
      <c r="N40" s="204"/>
      <c r="O40" s="332">
        <v>2016.0</v>
      </c>
      <c r="P40" s="355">
        <f>COUNTIF($C$2:$C$503,"2016")</f>
        <v>35</v>
      </c>
      <c r="Q40" s="106"/>
      <c r="R40" s="107"/>
      <c r="S40" s="356">
        <f>(P40/P42)</f>
        <v>0.08663366337</v>
      </c>
      <c r="T40" s="25"/>
      <c r="U40" s="204"/>
      <c r="V40" s="204"/>
      <c r="W40" s="204"/>
      <c r="X40" s="204"/>
      <c r="Y40" s="204"/>
      <c r="Z40" s="204"/>
    </row>
    <row r="41" ht="12.75" customHeight="1">
      <c r="A41" s="436">
        <v>4017.0</v>
      </c>
      <c r="B41" s="437" t="s">
        <v>8240</v>
      </c>
      <c r="C41" s="437">
        <v>2015.0</v>
      </c>
      <c r="D41" s="511">
        <v>42104.0</v>
      </c>
      <c r="E41" s="439" t="s">
        <v>8241</v>
      </c>
      <c r="F41" s="408" t="s">
        <v>134</v>
      </c>
      <c r="G41" s="439" t="s">
        <v>17</v>
      </c>
      <c r="H41" s="408" t="s">
        <v>97</v>
      </c>
      <c r="I41" s="511">
        <v>42786.0</v>
      </c>
      <c r="J41" s="439">
        <v>2.0</v>
      </c>
      <c r="K41" s="620" t="s">
        <v>309</v>
      </c>
      <c r="L41" s="437" t="s">
        <v>395</v>
      </c>
      <c r="M41" s="330">
        <f t="shared" si="1"/>
        <v>682</v>
      </c>
      <c r="N41" s="204"/>
      <c r="O41" s="333">
        <v>2017.0</v>
      </c>
      <c r="P41" s="357">
        <f>COUNTIF($C$2:$C$503,"2017")</f>
        <v>15</v>
      </c>
      <c r="Q41" s="106"/>
      <c r="R41" s="107"/>
      <c r="S41" s="354">
        <f>(P41/P42)</f>
        <v>0.03712871287</v>
      </c>
      <c r="T41" s="25"/>
      <c r="U41" s="204"/>
      <c r="V41" s="204"/>
      <c r="W41" s="204"/>
      <c r="X41" s="204"/>
      <c r="Y41" s="204"/>
      <c r="Z41" s="204"/>
    </row>
    <row r="42" ht="12.75" customHeight="1">
      <c r="A42" s="430">
        <v>4117.0</v>
      </c>
      <c r="B42" s="431" t="s">
        <v>8242</v>
      </c>
      <c r="C42" s="431">
        <v>2012.0</v>
      </c>
      <c r="D42" s="508">
        <v>41229.0</v>
      </c>
      <c r="E42" s="433" t="s">
        <v>8243</v>
      </c>
      <c r="F42" s="405" t="s">
        <v>134</v>
      </c>
      <c r="G42" s="433" t="s">
        <v>17</v>
      </c>
      <c r="H42" s="405" t="s">
        <v>5372</v>
      </c>
      <c r="I42" s="508">
        <v>42786.0</v>
      </c>
      <c r="J42" s="433">
        <v>2.0</v>
      </c>
      <c r="K42" s="620" t="s">
        <v>309</v>
      </c>
      <c r="L42" s="431" t="s">
        <v>395</v>
      </c>
      <c r="M42" s="327">
        <f t="shared" si="1"/>
        <v>1557</v>
      </c>
      <c r="N42" s="204"/>
      <c r="O42" s="359" t="s">
        <v>179</v>
      </c>
      <c r="P42" s="360">
        <f>SUM(P29:R41)</f>
        <v>404</v>
      </c>
      <c r="Q42" s="361"/>
      <c r="R42" s="362"/>
      <c r="S42" s="363">
        <f>SUM(S29:S41)</f>
        <v>1</v>
      </c>
      <c r="T42" s="25"/>
      <c r="U42" s="204"/>
      <c r="V42" s="204"/>
      <c r="W42" s="204"/>
      <c r="X42" s="204"/>
      <c r="Y42" s="204"/>
      <c r="Z42" s="204"/>
    </row>
    <row r="43" ht="12.75" customHeight="1">
      <c r="A43" s="436">
        <v>4217.0</v>
      </c>
      <c r="B43" s="437" t="s">
        <v>8244</v>
      </c>
      <c r="C43" s="437">
        <v>2013.0</v>
      </c>
      <c r="D43" s="511">
        <v>41533.0</v>
      </c>
      <c r="E43" s="439" t="s">
        <v>8245</v>
      </c>
      <c r="F43" s="408" t="s">
        <v>1120</v>
      </c>
      <c r="G43" s="439" t="s">
        <v>17</v>
      </c>
      <c r="H43" s="408" t="s">
        <v>3844</v>
      </c>
      <c r="I43" s="511">
        <v>42786.0</v>
      </c>
      <c r="J43" s="439">
        <v>2.0</v>
      </c>
      <c r="K43" s="621" t="s">
        <v>322</v>
      </c>
      <c r="L43" s="437" t="s">
        <v>395</v>
      </c>
      <c r="M43" s="330">
        <f t="shared" si="1"/>
        <v>1253</v>
      </c>
      <c r="N43" s="204"/>
      <c r="O43" s="25"/>
      <c r="P43" s="25"/>
      <c r="Q43" s="25"/>
      <c r="R43" s="25"/>
      <c r="S43" s="25"/>
      <c r="T43" s="25"/>
      <c r="U43" s="204"/>
      <c r="V43" s="204"/>
      <c r="W43" s="204"/>
      <c r="X43" s="204"/>
      <c r="Y43" s="204"/>
      <c r="Z43" s="204"/>
    </row>
    <row r="44" ht="13.5" customHeight="1">
      <c r="A44" s="430">
        <v>4317.0</v>
      </c>
      <c r="B44" s="431" t="s">
        <v>8246</v>
      </c>
      <c r="C44" s="431">
        <v>2016.0</v>
      </c>
      <c r="D44" s="508">
        <v>42510.0</v>
      </c>
      <c r="E44" s="433" t="s">
        <v>8247</v>
      </c>
      <c r="F44" s="405" t="s">
        <v>1120</v>
      </c>
      <c r="G44" s="433" t="s">
        <v>17</v>
      </c>
      <c r="H44" s="405" t="s">
        <v>8248</v>
      </c>
      <c r="I44" s="508">
        <v>42787.0</v>
      </c>
      <c r="J44" s="433">
        <v>2.0</v>
      </c>
      <c r="K44" s="621" t="s">
        <v>322</v>
      </c>
      <c r="L44" s="431" t="s">
        <v>395</v>
      </c>
      <c r="M44" s="327">
        <f t="shared" si="1"/>
        <v>277</v>
      </c>
      <c r="N44" s="204"/>
      <c r="O44" s="338" t="s">
        <v>847</v>
      </c>
      <c r="P44" s="95"/>
      <c r="Q44" s="95"/>
      <c r="R44" s="95"/>
      <c r="S44" s="96"/>
      <c r="T44" s="25"/>
      <c r="U44" s="204"/>
      <c r="V44" s="204"/>
      <c r="W44" s="204"/>
      <c r="X44" s="204"/>
      <c r="Y44" s="204"/>
      <c r="Z44" s="204"/>
    </row>
    <row r="45" ht="15.0" customHeight="1">
      <c r="A45" s="436">
        <v>4417.0</v>
      </c>
      <c r="B45" s="437" t="s">
        <v>8249</v>
      </c>
      <c r="C45" s="437">
        <v>2014.0</v>
      </c>
      <c r="D45" s="511">
        <v>41953.0</v>
      </c>
      <c r="E45" s="439" t="s">
        <v>8250</v>
      </c>
      <c r="F45" s="408" t="s">
        <v>171</v>
      </c>
      <c r="G45" s="439" t="s">
        <v>17</v>
      </c>
      <c r="H45" s="408" t="s">
        <v>380</v>
      </c>
      <c r="I45" s="511">
        <v>42787.0</v>
      </c>
      <c r="J45" s="439">
        <v>2.0</v>
      </c>
      <c r="K45" s="621" t="s">
        <v>322</v>
      </c>
      <c r="L45" s="437" t="s">
        <v>390</v>
      </c>
      <c r="M45" s="330">
        <f t="shared" si="1"/>
        <v>834</v>
      </c>
      <c r="N45" s="204"/>
      <c r="O45" s="97"/>
      <c r="P45" s="98"/>
      <c r="Q45" s="98"/>
      <c r="R45" s="98"/>
      <c r="S45" s="99"/>
      <c r="T45" s="25"/>
      <c r="U45" s="204"/>
      <c r="V45" s="204"/>
      <c r="W45" s="204"/>
      <c r="X45" s="204"/>
      <c r="Y45" s="204"/>
      <c r="Z45" s="204"/>
    </row>
    <row r="46" ht="15.0" customHeight="1">
      <c r="A46" s="430">
        <v>4517.0</v>
      </c>
      <c r="B46" s="431" t="s">
        <v>8251</v>
      </c>
      <c r="C46" s="431">
        <v>2011.0</v>
      </c>
      <c r="D46" s="508">
        <v>40841.0</v>
      </c>
      <c r="E46" s="433" t="s">
        <v>8252</v>
      </c>
      <c r="F46" s="405" t="s">
        <v>171</v>
      </c>
      <c r="G46" s="433" t="s">
        <v>17</v>
      </c>
      <c r="H46" s="405" t="s">
        <v>8253</v>
      </c>
      <c r="I46" s="508">
        <v>42787.0</v>
      </c>
      <c r="J46" s="433">
        <v>2.0</v>
      </c>
      <c r="K46" s="622" t="s">
        <v>293</v>
      </c>
      <c r="L46" s="431" t="s">
        <v>390</v>
      </c>
      <c r="M46" s="327">
        <f t="shared" si="1"/>
        <v>1946</v>
      </c>
      <c r="N46" s="204"/>
      <c r="O46" s="348" t="s">
        <v>9</v>
      </c>
      <c r="P46" s="349" t="s">
        <v>107</v>
      </c>
      <c r="Q46" s="350"/>
      <c r="R46" s="351"/>
      <c r="S46" s="352" t="s">
        <v>108</v>
      </c>
      <c r="T46" s="25"/>
      <c r="U46" s="204"/>
      <c r="V46" s="204"/>
      <c r="W46" s="204"/>
      <c r="X46" s="204"/>
      <c r="Y46" s="204"/>
      <c r="Z46" s="204"/>
    </row>
    <row r="47" ht="12.75" customHeight="1">
      <c r="A47" s="436">
        <v>4617.0</v>
      </c>
      <c r="B47" s="437" t="s">
        <v>8254</v>
      </c>
      <c r="C47" s="437">
        <v>2015.0</v>
      </c>
      <c r="D47" s="511">
        <v>42215.0</v>
      </c>
      <c r="E47" s="439" t="s">
        <v>8255</v>
      </c>
      <c r="F47" s="408" t="s">
        <v>171</v>
      </c>
      <c r="G47" s="439" t="s">
        <v>17</v>
      </c>
      <c r="H47" s="408" t="s">
        <v>321</v>
      </c>
      <c r="I47" s="511">
        <v>42787.0</v>
      </c>
      <c r="J47" s="439">
        <v>2.0</v>
      </c>
      <c r="K47" s="621" t="s">
        <v>322</v>
      </c>
      <c r="L47" s="437" t="s">
        <v>390</v>
      </c>
      <c r="M47" s="330">
        <f t="shared" si="1"/>
        <v>572</v>
      </c>
      <c r="N47" s="623"/>
      <c r="O47" s="364" t="s">
        <v>203</v>
      </c>
      <c r="P47" s="353">
        <f>COUNTIF($J$2:$J$476,"1")</f>
        <v>6</v>
      </c>
      <c r="Q47" s="343"/>
      <c r="R47" s="344"/>
      <c r="S47" s="365">
        <f>(P47/P59)</f>
        <v>0.01485148515</v>
      </c>
      <c r="T47" s="25"/>
      <c r="U47" s="204"/>
      <c r="V47" s="204"/>
      <c r="W47" s="204"/>
      <c r="X47" s="204"/>
      <c r="Y47" s="204"/>
      <c r="Z47" s="204"/>
    </row>
    <row r="48" ht="12.75" customHeight="1">
      <c r="A48" s="430">
        <v>4717.0</v>
      </c>
      <c r="B48" s="431" t="s">
        <v>8256</v>
      </c>
      <c r="C48" s="431">
        <v>2009.0</v>
      </c>
      <c r="D48" s="508">
        <v>40163.0</v>
      </c>
      <c r="E48" s="433" t="s">
        <v>8257</v>
      </c>
      <c r="F48" s="405" t="s">
        <v>4764</v>
      </c>
      <c r="G48" s="433" t="s">
        <v>712</v>
      </c>
      <c r="H48" s="405" t="s">
        <v>66</v>
      </c>
      <c r="I48" s="508">
        <v>42788.0</v>
      </c>
      <c r="J48" s="433">
        <v>2.0</v>
      </c>
      <c r="K48" s="621" t="s">
        <v>322</v>
      </c>
      <c r="L48" s="431" t="s">
        <v>390</v>
      </c>
      <c r="M48" s="327">
        <f t="shared" si="1"/>
        <v>2625</v>
      </c>
      <c r="N48" s="204"/>
      <c r="O48" s="332" t="s">
        <v>207</v>
      </c>
      <c r="P48" s="355">
        <f>COUNTIF($J$2:$J$476,"2")</f>
        <v>46</v>
      </c>
      <c r="Q48" s="106"/>
      <c r="R48" s="107"/>
      <c r="S48" s="356">
        <f>(P48/P59)</f>
        <v>0.1138613861</v>
      </c>
      <c r="T48" s="25"/>
      <c r="U48" s="204"/>
      <c r="V48" s="204"/>
      <c r="W48" s="204"/>
      <c r="X48" s="204"/>
      <c r="Y48" s="204"/>
      <c r="Z48" s="204"/>
    </row>
    <row r="49" ht="12.75" customHeight="1">
      <c r="A49" s="436">
        <v>4817.0</v>
      </c>
      <c r="B49" s="437" t="s">
        <v>8258</v>
      </c>
      <c r="C49" s="437">
        <v>2014.0</v>
      </c>
      <c r="D49" s="511">
        <v>41892.0</v>
      </c>
      <c r="E49" s="439" t="s">
        <v>8259</v>
      </c>
      <c r="F49" s="408" t="s">
        <v>171</v>
      </c>
      <c r="G49" s="439" t="s">
        <v>17</v>
      </c>
      <c r="H49" s="408" t="s">
        <v>373</v>
      </c>
      <c r="I49" s="511">
        <v>42790.0</v>
      </c>
      <c r="J49" s="439">
        <v>2.0</v>
      </c>
      <c r="K49" s="621" t="s">
        <v>322</v>
      </c>
      <c r="L49" s="437" t="s">
        <v>390</v>
      </c>
      <c r="M49" s="330">
        <f t="shared" si="1"/>
        <v>898</v>
      </c>
      <c r="N49" s="204"/>
      <c r="O49" s="333" t="s">
        <v>213</v>
      </c>
      <c r="P49" s="357">
        <f>COUNTIF($J$2:$J$476,"3")</f>
        <v>41</v>
      </c>
      <c r="Q49" s="106"/>
      <c r="R49" s="107"/>
      <c r="S49" s="354">
        <f>(P49/P59)</f>
        <v>0.1014851485</v>
      </c>
      <c r="T49" s="25"/>
      <c r="U49" s="204"/>
      <c r="V49" s="204"/>
      <c r="W49" s="204"/>
      <c r="X49" s="204"/>
      <c r="Y49" s="204"/>
      <c r="Z49" s="204"/>
    </row>
    <row r="50" ht="12.75" customHeight="1">
      <c r="A50" s="430">
        <v>4917.0</v>
      </c>
      <c r="B50" s="431" t="s">
        <v>8260</v>
      </c>
      <c r="C50" s="431">
        <v>2015.0</v>
      </c>
      <c r="D50" s="508">
        <v>42083.0</v>
      </c>
      <c r="E50" s="433" t="s">
        <v>8261</v>
      </c>
      <c r="F50" s="405" t="s">
        <v>171</v>
      </c>
      <c r="G50" s="433" t="s">
        <v>17</v>
      </c>
      <c r="H50" s="405" t="s">
        <v>153</v>
      </c>
      <c r="I50" s="508">
        <v>42790.0</v>
      </c>
      <c r="J50" s="433">
        <v>2.0</v>
      </c>
      <c r="K50" s="621" t="s">
        <v>322</v>
      </c>
      <c r="L50" s="431" t="s">
        <v>390</v>
      </c>
      <c r="M50" s="327">
        <f t="shared" si="1"/>
        <v>707</v>
      </c>
      <c r="N50" s="204"/>
      <c r="O50" s="332" t="s">
        <v>219</v>
      </c>
      <c r="P50" s="355">
        <f>COUNTIF($J$2:$J$476,"4")</f>
        <v>20</v>
      </c>
      <c r="Q50" s="106"/>
      <c r="R50" s="107"/>
      <c r="S50" s="356">
        <f>(P50/P59)</f>
        <v>0.0495049505</v>
      </c>
      <c r="T50" s="25"/>
      <c r="U50" s="204"/>
      <c r="V50" s="204"/>
      <c r="W50" s="204"/>
      <c r="X50" s="204"/>
      <c r="Y50" s="204"/>
      <c r="Z50" s="204"/>
    </row>
    <row r="51" ht="12.75" customHeight="1">
      <c r="A51" s="436">
        <v>5017.0</v>
      </c>
      <c r="B51" s="437" t="s">
        <v>8262</v>
      </c>
      <c r="C51" s="437">
        <v>2011.0</v>
      </c>
      <c r="D51" s="511">
        <v>40711.0</v>
      </c>
      <c r="E51" s="439" t="s">
        <v>8263</v>
      </c>
      <c r="F51" s="408" t="s">
        <v>8264</v>
      </c>
      <c r="G51" s="439" t="s">
        <v>712</v>
      </c>
      <c r="H51" s="408" t="s">
        <v>130</v>
      </c>
      <c r="I51" s="511">
        <v>42790.0</v>
      </c>
      <c r="J51" s="439">
        <v>2.0</v>
      </c>
      <c r="K51" s="621" t="s">
        <v>322</v>
      </c>
      <c r="L51" s="437" t="s">
        <v>390</v>
      </c>
      <c r="M51" s="330">
        <f t="shared" si="1"/>
        <v>2079</v>
      </c>
      <c r="N51" s="624"/>
      <c r="O51" s="333" t="s">
        <v>223</v>
      </c>
      <c r="P51" s="357">
        <f>COUNTIF($J$2:$J$476,"5")</f>
        <v>31</v>
      </c>
      <c r="Q51" s="106"/>
      <c r="R51" s="107"/>
      <c r="S51" s="354">
        <f>(P51/P59)</f>
        <v>0.07673267327</v>
      </c>
      <c r="T51" s="25"/>
      <c r="U51" s="204"/>
      <c r="V51" s="204"/>
      <c r="W51" s="204"/>
      <c r="X51" s="204"/>
      <c r="Y51" s="204"/>
      <c r="Z51" s="204"/>
    </row>
    <row r="52" ht="12.75" customHeight="1">
      <c r="A52" s="430">
        <v>5117.0</v>
      </c>
      <c r="B52" s="431" t="s">
        <v>8265</v>
      </c>
      <c r="C52" s="431">
        <v>2012.0</v>
      </c>
      <c r="D52" s="508">
        <v>41094.0</v>
      </c>
      <c r="E52" s="433" t="s">
        <v>8266</v>
      </c>
      <c r="F52" s="405" t="s">
        <v>8264</v>
      </c>
      <c r="G52" s="433" t="s">
        <v>712</v>
      </c>
      <c r="H52" s="405" t="s">
        <v>130</v>
      </c>
      <c r="I52" s="508">
        <v>42790.0</v>
      </c>
      <c r="J52" s="433">
        <v>2.0</v>
      </c>
      <c r="K52" s="621" t="s">
        <v>322</v>
      </c>
      <c r="L52" s="431" t="s">
        <v>390</v>
      </c>
      <c r="M52" s="327">
        <f t="shared" si="1"/>
        <v>1696</v>
      </c>
      <c r="N52" s="204"/>
      <c r="O52" s="332" t="s">
        <v>229</v>
      </c>
      <c r="P52" s="355">
        <f>COUNTIF($J$2:$J$476,"6")</f>
        <v>26</v>
      </c>
      <c r="Q52" s="106"/>
      <c r="R52" s="107"/>
      <c r="S52" s="356">
        <f>(P52/P59)</f>
        <v>0.06435643564</v>
      </c>
      <c r="T52" s="25"/>
      <c r="U52" s="204"/>
      <c r="V52" s="204"/>
      <c r="W52" s="204"/>
      <c r="X52" s="204"/>
      <c r="Y52" s="204"/>
      <c r="Z52" s="204"/>
    </row>
    <row r="53" ht="12.75" customHeight="1">
      <c r="A53" s="436">
        <v>5217.0</v>
      </c>
      <c r="B53" s="437" t="s">
        <v>8267</v>
      </c>
      <c r="C53" s="437">
        <v>2012.0</v>
      </c>
      <c r="D53" s="511">
        <v>41094.0</v>
      </c>
      <c r="E53" s="439" t="s">
        <v>8268</v>
      </c>
      <c r="F53" s="408" t="s">
        <v>8264</v>
      </c>
      <c r="G53" s="439" t="s">
        <v>712</v>
      </c>
      <c r="H53" s="408" t="s">
        <v>130</v>
      </c>
      <c r="I53" s="511">
        <v>42790.0</v>
      </c>
      <c r="J53" s="439">
        <v>2.0</v>
      </c>
      <c r="K53" s="621" t="s">
        <v>322</v>
      </c>
      <c r="L53" s="437" t="s">
        <v>390</v>
      </c>
      <c r="M53" s="330">
        <f t="shared" si="1"/>
        <v>1696</v>
      </c>
      <c r="N53" s="204"/>
      <c r="O53" s="333" t="s">
        <v>235</v>
      </c>
      <c r="P53" s="357">
        <f>COUNTIF($J$2:$J$476,"7")</f>
        <v>32</v>
      </c>
      <c r="Q53" s="106"/>
      <c r="R53" s="107"/>
      <c r="S53" s="354">
        <f>(P53/P59)</f>
        <v>0.07920792079</v>
      </c>
      <c r="T53" s="25"/>
      <c r="U53" s="204"/>
      <c r="V53" s="204"/>
      <c r="W53" s="204"/>
      <c r="X53" s="204"/>
      <c r="Y53" s="204"/>
      <c r="Z53" s="204"/>
    </row>
    <row r="54" ht="12.75" customHeight="1">
      <c r="A54" s="430">
        <v>5317.0</v>
      </c>
      <c r="B54" s="431" t="s">
        <v>8269</v>
      </c>
      <c r="C54" s="431">
        <v>2009.0</v>
      </c>
      <c r="D54" s="508">
        <v>40003.0</v>
      </c>
      <c r="E54" s="433" t="s">
        <v>8270</v>
      </c>
      <c r="F54" s="405" t="s">
        <v>723</v>
      </c>
      <c r="G54" s="433" t="s">
        <v>712</v>
      </c>
      <c r="H54" s="405" t="s">
        <v>892</v>
      </c>
      <c r="I54" s="508">
        <v>42800.0</v>
      </c>
      <c r="J54" s="433">
        <v>3.0</v>
      </c>
      <c r="K54" s="620" t="s">
        <v>309</v>
      </c>
      <c r="L54" s="431" t="s">
        <v>390</v>
      </c>
      <c r="M54" s="327">
        <f t="shared" si="1"/>
        <v>2797</v>
      </c>
      <c r="N54" s="204"/>
      <c r="O54" s="332" t="s">
        <v>239</v>
      </c>
      <c r="P54" s="355">
        <f>COUNTIF($J$2:$J$476,"8")</f>
        <v>36</v>
      </c>
      <c r="Q54" s="106"/>
      <c r="R54" s="107"/>
      <c r="S54" s="356">
        <f>(P54/P59)</f>
        <v>0.08910891089</v>
      </c>
      <c r="T54" s="25"/>
      <c r="U54" s="204"/>
      <c r="V54" s="204"/>
      <c r="W54" s="204"/>
      <c r="X54" s="204"/>
      <c r="Y54" s="204"/>
      <c r="Z54" s="204"/>
    </row>
    <row r="55" ht="13.5" customHeight="1">
      <c r="A55" s="436">
        <v>5417.0</v>
      </c>
      <c r="B55" s="437" t="s">
        <v>8271</v>
      </c>
      <c r="C55" s="437">
        <v>2010.0</v>
      </c>
      <c r="D55" s="511">
        <v>40263.0</v>
      </c>
      <c r="E55" s="439" t="s">
        <v>8272</v>
      </c>
      <c r="F55" s="408" t="s">
        <v>1365</v>
      </c>
      <c r="G55" s="439" t="s">
        <v>712</v>
      </c>
      <c r="H55" s="408" t="s">
        <v>130</v>
      </c>
      <c r="I55" s="511">
        <v>42804.0</v>
      </c>
      <c r="J55" s="439">
        <v>3.0</v>
      </c>
      <c r="K55" s="622" t="s">
        <v>293</v>
      </c>
      <c r="L55" s="437" t="s">
        <v>395</v>
      </c>
      <c r="M55" s="330">
        <f t="shared" si="1"/>
        <v>2541</v>
      </c>
      <c r="N55" s="204"/>
      <c r="O55" s="333" t="s">
        <v>245</v>
      </c>
      <c r="P55" s="357">
        <f>COUNTIF($J$2:$J$476,"9")</f>
        <v>4</v>
      </c>
      <c r="Q55" s="106"/>
      <c r="R55" s="107"/>
      <c r="S55" s="354">
        <f>(P55/P59)</f>
        <v>0.009900990099</v>
      </c>
      <c r="T55" s="25"/>
      <c r="U55" s="204"/>
      <c r="V55" s="204"/>
      <c r="W55" s="204"/>
      <c r="X55" s="204"/>
      <c r="Y55" s="204"/>
      <c r="Z55" s="204"/>
    </row>
    <row r="56" ht="13.5" customHeight="1">
      <c r="A56" s="430">
        <v>5517.0</v>
      </c>
      <c r="B56" s="431" t="s">
        <v>8273</v>
      </c>
      <c r="C56" s="431">
        <v>2011.0</v>
      </c>
      <c r="D56" s="508">
        <v>40616.0</v>
      </c>
      <c r="E56" s="433" t="s">
        <v>8274</v>
      </c>
      <c r="F56" s="405" t="s">
        <v>1365</v>
      </c>
      <c r="G56" s="433" t="s">
        <v>712</v>
      </c>
      <c r="H56" s="405" t="s">
        <v>130</v>
      </c>
      <c r="I56" s="508">
        <v>42804.0</v>
      </c>
      <c r="J56" s="433">
        <v>3.0</v>
      </c>
      <c r="K56" s="621" t="s">
        <v>322</v>
      </c>
      <c r="L56" s="431" t="s">
        <v>395</v>
      </c>
      <c r="M56" s="327">
        <f t="shared" si="1"/>
        <v>2188</v>
      </c>
      <c r="N56" s="204"/>
      <c r="O56" s="332" t="s">
        <v>252</v>
      </c>
      <c r="P56" s="355">
        <f>COUNTIF($J$2:$J$476,"10")</f>
        <v>29</v>
      </c>
      <c r="Q56" s="106"/>
      <c r="R56" s="107"/>
      <c r="S56" s="356">
        <f>(P56/P59)</f>
        <v>0.07178217822</v>
      </c>
      <c r="T56" s="25"/>
      <c r="U56" s="204"/>
      <c r="V56" s="204"/>
      <c r="W56" s="204"/>
      <c r="X56" s="204"/>
      <c r="Y56" s="204"/>
      <c r="Z56" s="204"/>
    </row>
    <row r="57" ht="12.75" customHeight="1">
      <c r="A57" s="436">
        <v>5617.0</v>
      </c>
      <c r="B57" s="437" t="s">
        <v>8275</v>
      </c>
      <c r="C57" s="437">
        <v>2010.0</v>
      </c>
      <c r="D57" s="511">
        <v>40420.0</v>
      </c>
      <c r="E57" s="439" t="s">
        <v>8276</v>
      </c>
      <c r="F57" s="408" t="s">
        <v>8277</v>
      </c>
      <c r="G57" s="439" t="s">
        <v>34</v>
      </c>
      <c r="H57" s="408" t="s">
        <v>1404</v>
      </c>
      <c r="I57" s="511">
        <v>42804.0</v>
      </c>
      <c r="J57" s="439">
        <v>3.0</v>
      </c>
      <c r="K57" s="621" t="s">
        <v>322</v>
      </c>
      <c r="L57" s="437" t="s">
        <v>390</v>
      </c>
      <c r="M57" s="330">
        <f t="shared" si="1"/>
        <v>2384</v>
      </c>
      <c r="N57" s="204"/>
      <c r="O57" s="333" t="s">
        <v>258</v>
      </c>
      <c r="P57" s="357">
        <f>COUNTIF($J$2:$J$476,"11")</f>
        <v>59</v>
      </c>
      <c r="Q57" s="106"/>
      <c r="R57" s="107"/>
      <c r="S57" s="354">
        <f>(P57/P59)</f>
        <v>0.146039604</v>
      </c>
      <c r="T57" s="25"/>
      <c r="U57" s="204"/>
      <c r="V57" s="204"/>
      <c r="W57" s="204"/>
      <c r="X57" s="204"/>
      <c r="Y57" s="204"/>
      <c r="Z57" s="204"/>
    </row>
    <row r="58" ht="12.75" customHeight="1">
      <c r="A58" s="430">
        <v>5717.0</v>
      </c>
      <c r="B58" s="431" t="s">
        <v>8278</v>
      </c>
      <c r="C58" s="431">
        <v>2010.0</v>
      </c>
      <c r="D58" s="508">
        <v>40494.0</v>
      </c>
      <c r="E58" s="433" t="s">
        <v>8279</v>
      </c>
      <c r="F58" s="405" t="s">
        <v>8280</v>
      </c>
      <c r="G58" s="433" t="s">
        <v>707</v>
      </c>
      <c r="H58" s="405" t="s">
        <v>1404</v>
      </c>
      <c r="I58" s="508">
        <v>42804.0</v>
      </c>
      <c r="J58" s="433">
        <v>3.0</v>
      </c>
      <c r="K58" s="622" t="s">
        <v>293</v>
      </c>
      <c r="L58" s="431" t="s">
        <v>390</v>
      </c>
      <c r="M58" s="327">
        <f t="shared" si="1"/>
        <v>2310</v>
      </c>
      <c r="N58" s="204"/>
      <c r="O58" s="366" t="s">
        <v>264</v>
      </c>
      <c r="P58" s="355">
        <f>COUNTIF($J$2:$J$476,"12")</f>
        <v>74</v>
      </c>
      <c r="Q58" s="106"/>
      <c r="R58" s="107"/>
      <c r="S58" s="367">
        <f>(P58/P59)</f>
        <v>0.1831683168</v>
      </c>
      <c r="T58" s="25"/>
      <c r="U58" s="204"/>
      <c r="V58" s="204"/>
      <c r="W58" s="204"/>
      <c r="X58" s="204"/>
      <c r="Y58" s="204"/>
      <c r="Z58" s="204"/>
    </row>
    <row r="59" ht="12.75" customHeight="1">
      <c r="A59" s="436">
        <v>5817.0</v>
      </c>
      <c r="B59" s="437" t="s">
        <v>8281</v>
      </c>
      <c r="C59" s="437">
        <v>2011.0</v>
      </c>
      <c r="D59" s="511">
        <v>40602.0</v>
      </c>
      <c r="E59" s="439" t="s">
        <v>8282</v>
      </c>
      <c r="F59" s="408" t="s">
        <v>1576</v>
      </c>
      <c r="G59" s="439" t="s">
        <v>712</v>
      </c>
      <c r="H59" s="408" t="s">
        <v>892</v>
      </c>
      <c r="I59" s="511">
        <v>42810.0</v>
      </c>
      <c r="J59" s="439">
        <v>3.0</v>
      </c>
      <c r="K59" s="622" t="s">
        <v>293</v>
      </c>
      <c r="L59" s="437" t="s">
        <v>395</v>
      </c>
      <c r="M59" s="330">
        <f t="shared" si="1"/>
        <v>2208</v>
      </c>
      <c r="N59" s="204"/>
      <c r="O59" s="359" t="s">
        <v>268</v>
      </c>
      <c r="P59" s="360">
        <f>SUM(P47:R58)</f>
        <v>404</v>
      </c>
      <c r="Q59" s="361"/>
      <c r="R59" s="362"/>
      <c r="S59" s="363">
        <f>SUM(S47:S58)</f>
        <v>1</v>
      </c>
      <c r="T59" s="25"/>
      <c r="U59" s="204"/>
      <c r="V59" s="204"/>
      <c r="W59" s="204"/>
      <c r="X59" s="204"/>
      <c r="Y59" s="204"/>
      <c r="Z59" s="204"/>
    </row>
    <row r="60" ht="12.75" customHeight="1">
      <c r="A60" s="430">
        <v>5917.0</v>
      </c>
      <c r="B60" s="431" t="s">
        <v>8283</v>
      </c>
      <c r="C60" s="431">
        <v>2014.0</v>
      </c>
      <c r="D60" s="508">
        <v>41912.0</v>
      </c>
      <c r="E60" s="433" t="s">
        <v>8284</v>
      </c>
      <c r="F60" s="405" t="s">
        <v>2980</v>
      </c>
      <c r="G60" s="433" t="s">
        <v>725</v>
      </c>
      <c r="H60" s="405" t="s">
        <v>18</v>
      </c>
      <c r="I60" s="508">
        <v>42810.0</v>
      </c>
      <c r="J60" s="433">
        <v>3.0</v>
      </c>
      <c r="K60" s="621" t="s">
        <v>322</v>
      </c>
      <c r="L60" s="431" t="s">
        <v>399</v>
      </c>
      <c r="M60" s="327">
        <f t="shared" si="1"/>
        <v>898</v>
      </c>
      <c r="N60" s="204"/>
      <c r="O60" s="25"/>
      <c r="P60" s="25"/>
      <c r="Q60" s="25"/>
      <c r="R60" s="25"/>
      <c r="S60" s="25"/>
      <c r="T60" s="25"/>
      <c r="U60" s="204"/>
      <c r="V60" s="204"/>
      <c r="W60" s="204"/>
      <c r="X60" s="204"/>
      <c r="Y60" s="204"/>
      <c r="Z60" s="204"/>
    </row>
    <row r="61" ht="13.5" customHeight="1">
      <c r="A61" s="436">
        <v>6017.0</v>
      </c>
      <c r="B61" s="437" t="s">
        <v>8285</v>
      </c>
      <c r="C61" s="437">
        <v>2013.0</v>
      </c>
      <c r="D61" s="511">
        <v>41288.0</v>
      </c>
      <c r="E61" s="439" t="s">
        <v>8286</v>
      </c>
      <c r="F61" s="408" t="s">
        <v>134</v>
      </c>
      <c r="G61" s="439" t="s">
        <v>712</v>
      </c>
      <c r="H61" s="408" t="s">
        <v>373</v>
      </c>
      <c r="I61" s="511">
        <v>42810.0</v>
      </c>
      <c r="J61" s="439">
        <v>3.0</v>
      </c>
      <c r="K61" s="621" t="s">
        <v>322</v>
      </c>
      <c r="L61" s="437" t="s">
        <v>395</v>
      </c>
      <c r="M61" s="330">
        <f t="shared" si="1"/>
        <v>1522</v>
      </c>
      <c r="N61" s="204"/>
      <c r="O61" s="368" t="s">
        <v>278</v>
      </c>
      <c r="P61" s="95"/>
      <c r="Q61" s="95"/>
      <c r="R61" s="95"/>
      <c r="S61" s="95"/>
      <c r="T61" s="96"/>
      <c r="U61" s="204"/>
      <c r="V61" s="204"/>
      <c r="W61" s="204"/>
      <c r="X61" s="204"/>
      <c r="Y61" s="204"/>
      <c r="Z61" s="204"/>
    </row>
    <row r="62" ht="12.75" customHeight="1">
      <c r="A62" s="430">
        <v>6117.0</v>
      </c>
      <c r="B62" s="431" t="s">
        <v>8287</v>
      </c>
      <c r="C62" s="431">
        <v>2012.0</v>
      </c>
      <c r="D62" s="508">
        <v>41184.0</v>
      </c>
      <c r="E62" s="433" t="s">
        <v>8288</v>
      </c>
      <c r="F62" s="405" t="s">
        <v>1365</v>
      </c>
      <c r="G62" s="433" t="s">
        <v>712</v>
      </c>
      <c r="H62" s="405" t="s">
        <v>50</v>
      </c>
      <c r="I62" s="508">
        <v>42810.0</v>
      </c>
      <c r="J62" s="433">
        <v>3.0</v>
      </c>
      <c r="K62" s="621" t="s">
        <v>322</v>
      </c>
      <c r="L62" s="431" t="s">
        <v>395</v>
      </c>
      <c r="M62" s="327">
        <f t="shared" si="1"/>
        <v>1626</v>
      </c>
      <c r="N62" s="204"/>
      <c r="O62" s="97"/>
      <c r="P62" s="98"/>
      <c r="Q62" s="98"/>
      <c r="R62" s="98"/>
      <c r="S62" s="98"/>
      <c r="T62" s="99"/>
      <c r="U62" s="204"/>
      <c r="V62" s="204"/>
      <c r="W62" s="204"/>
      <c r="X62" s="204"/>
      <c r="Y62" s="204"/>
      <c r="Z62" s="204"/>
    </row>
    <row r="63" ht="12.75" customHeight="1">
      <c r="A63" s="436">
        <v>6217.0</v>
      </c>
      <c r="B63" s="437" t="s">
        <v>8289</v>
      </c>
      <c r="C63" s="437">
        <v>2011.0</v>
      </c>
      <c r="D63" s="511">
        <v>40728.0</v>
      </c>
      <c r="E63" s="439" t="s">
        <v>8290</v>
      </c>
      <c r="F63" s="408" t="s">
        <v>723</v>
      </c>
      <c r="G63" s="439" t="s">
        <v>712</v>
      </c>
      <c r="H63" s="408" t="s">
        <v>56</v>
      </c>
      <c r="I63" s="511">
        <v>42811.0</v>
      </c>
      <c r="J63" s="439">
        <v>3.0</v>
      </c>
      <c r="K63" s="622" t="s">
        <v>293</v>
      </c>
      <c r="L63" s="437" t="s">
        <v>390</v>
      </c>
      <c r="M63" s="330">
        <f t="shared" si="1"/>
        <v>2083</v>
      </c>
      <c r="N63" s="204"/>
      <c r="O63" s="369" t="s">
        <v>288</v>
      </c>
      <c r="P63" s="370"/>
      <c r="Q63" s="370"/>
      <c r="R63" s="371"/>
      <c r="S63" s="531" t="s">
        <v>289</v>
      </c>
      <c r="T63" s="532" t="s">
        <v>108</v>
      </c>
      <c r="U63" s="204"/>
      <c r="V63" s="204"/>
      <c r="W63" s="204"/>
      <c r="X63" s="204"/>
      <c r="Y63" s="204"/>
      <c r="Z63" s="204"/>
    </row>
    <row r="64" ht="13.5" customHeight="1">
      <c r="A64" s="430">
        <v>6317.0</v>
      </c>
      <c r="B64" s="431" t="s">
        <v>8291</v>
      </c>
      <c r="C64" s="431">
        <v>2010.0</v>
      </c>
      <c r="D64" s="508">
        <v>40402.0</v>
      </c>
      <c r="E64" s="433" t="s">
        <v>8292</v>
      </c>
      <c r="F64" s="405" t="s">
        <v>1365</v>
      </c>
      <c r="G64" s="433" t="s">
        <v>17</v>
      </c>
      <c r="H64" s="405" t="s">
        <v>2139</v>
      </c>
      <c r="I64" s="508">
        <v>42811.0</v>
      </c>
      <c r="J64" s="433">
        <v>3.0</v>
      </c>
      <c r="K64" s="621" t="s">
        <v>322</v>
      </c>
      <c r="L64" s="431" t="s">
        <v>390</v>
      </c>
      <c r="M64" s="327">
        <f t="shared" si="1"/>
        <v>2409</v>
      </c>
      <c r="N64" s="204"/>
      <c r="O64" s="533" t="s">
        <v>293</v>
      </c>
      <c r="P64" s="534"/>
      <c r="Q64" s="534"/>
      <c r="R64" s="535"/>
      <c r="S64" s="376">
        <f>COUNTIF($K$2:$K$476,"I - Extremamente tóxico")</f>
        <v>134</v>
      </c>
      <c r="T64" s="377">
        <f>(S64/S76)</f>
        <v>0.3316831683</v>
      </c>
      <c r="U64" s="204"/>
      <c r="V64" s="204"/>
      <c r="W64" s="204"/>
      <c r="X64" s="204"/>
      <c r="Y64" s="204"/>
      <c r="Z64" s="204"/>
    </row>
    <row r="65" ht="14.25" customHeight="1">
      <c r="A65" s="436">
        <v>6417.0</v>
      </c>
      <c r="B65" s="437" t="s">
        <v>8293</v>
      </c>
      <c r="C65" s="437">
        <v>2010.0</v>
      </c>
      <c r="D65" s="511">
        <v>40406.0</v>
      </c>
      <c r="E65" s="439" t="s">
        <v>8294</v>
      </c>
      <c r="F65" s="408" t="s">
        <v>1365</v>
      </c>
      <c r="G65" s="439" t="s">
        <v>17</v>
      </c>
      <c r="H65" s="408" t="s">
        <v>753</v>
      </c>
      <c r="I65" s="511">
        <v>42811.0</v>
      </c>
      <c r="J65" s="439">
        <v>3.0</v>
      </c>
      <c r="K65" s="622" t="s">
        <v>293</v>
      </c>
      <c r="L65" s="437" t="s">
        <v>395</v>
      </c>
      <c r="M65" s="330">
        <f t="shared" si="1"/>
        <v>2405</v>
      </c>
      <c r="N65" s="204"/>
      <c r="O65" s="378" t="s">
        <v>297</v>
      </c>
      <c r="P65" s="379"/>
      <c r="Q65" s="379"/>
      <c r="R65" s="380"/>
      <c r="S65" s="381">
        <f>COUNTIF($K$2:$K$476,"Categoria 1 - Produto Extremamente Tóxico")</f>
        <v>0</v>
      </c>
      <c r="T65" s="382">
        <f>(S65/S76)</f>
        <v>0</v>
      </c>
      <c r="U65" s="204"/>
      <c r="V65" s="204"/>
      <c r="W65" s="204"/>
      <c r="X65" s="204"/>
      <c r="Y65" s="204"/>
      <c r="Z65" s="204"/>
    </row>
    <row r="66" ht="12.75" customHeight="1">
      <c r="A66" s="430">
        <v>6517.0</v>
      </c>
      <c r="B66" s="431" t="s">
        <v>8295</v>
      </c>
      <c r="C66" s="431">
        <v>2013.0</v>
      </c>
      <c r="D66" s="508">
        <v>41628.0</v>
      </c>
      <c r="E66" s="433" t="s">
        <v>8296</v>
      </c>
      <c r="F66" s="405" t="s">
        <v>1120</v>
      </c>
      <c r="G66" s="433" t="s">
        <v>17</v>
      </c>
      <c r="H66" s="405" t="s">
        <v>66</v>
      </c>
      <c r="I66" s="508">
        <v>42811.0</v>
      </c>
      <c r="J66" s="433">
        <v>3.0</v>
      </c>
      <c r="K66" s="621" t="s">
        <v>322</v>
      </c>
      <c r="L66" s="431" t="s">
        <v>395</v>
      </c>
      <c r="M66" s="327">
        <f t="shared" si="1"/>
        <v>1183</v>
      </c>
      <c r="N66" s="204"/>
      <c r="O66" s="378" t="s">
        <v>302</v>
      </c>
      <c r="P66" s="379"/>
      <c r="Q66" s="379"/>
      <c r="R66" s="380"/>
      <c r="S66" s="381">
        <f>COUNTIF($K$2:$K$476,"Categoria 2 - Produto Altamente Tóxico")</f>
        <v>0</v>
      </c>
      <c r="T66" s="382">
        <f>(S66/S76)</f>
        <v>0</v>
      </c>
      <c r="U66" s="204"/>
      <c r="V66" s="204"/>
      <c r="W66" s="204"/>
      <c r="X66" s="204"/>
      <c r="Y66" s="204"/>
      <c r="Z66" s="204"/>
    </row>
    <row r="67" ht="12.75" customHeight="1">
      <c r="A67" s="436">
        <v>6617.0</v>
      </c>
      <c r="B67" s="437" t="s">
        <v>8297</v>
      </c>
      <c r="C67" s="437">
        <v>2016.0</v>
      </c>
      <c r="D67" s="511">
        <v>42613.0</v>
      </c>
      <c r="E67" s="439" t="s">
        <v>8298</v>
      </c>
      <c r="F67" s="408" t="s">
        <v>1120</v>
      </c>
      <c r="G67" s="439" t="s">
        <v>17</v>
      </c>
      <c r="H67" s="408" t="s">
        <v>66</v>
      </c>
      <c r="I67" s="511">
        <v>42811.0</v>
      </c>
      <c r="J67" s="439">
        <v>3.0</v>
      </c>
      <c r="K67" s="621" t="s">
        <v>322</v>
      </c>
      <c r="L67" s="437" t="s">
        <v>395</v>
      </c>
      <c r="M67" s="330">
        <f t="shared" si="1"/>
        <v>198</v>
      </c>
      <c r="N67" s="204"/>
      <c r="O67" s="383" t="s">
        <v>309</v>
      </c>
      <c r="P67" s="379"/>
      <c r="Q67" s="379"/>
      <c r="R67" s="380"/>
      <c r="S67" s="384">
        <f>COUNTIF($K$2:$K$476,"II - Altamente tóxico")</f>
        <v>56</v>
      </c>
      <c r="T67" s="385">
        <f>(S67/S76)</f>
        <v>0.1386138614</v>
      </c>
      <c r="U67" s="204"/>
      <c r="V67" s="204"/>
      <c r="W67" s="204"/>
      <c r="X67" s="204"/>
      <c r="Y67" s="204"/>
      <c r="Z67" s="204"/>
    </row>
    <row r="68" ht="12.75" customHeight="1">
      <c r="A68" s="430">
        <v>6717.0</v>
      </c>
      <c r="B68" s="431" t="s">
        <v>8299</v>
      </c>
      <c r="C68" s="431">
        <v>2011.0</v>
      </c>
      <c r="D68" s="508">
        <v>40805.0</v>
      </c>
      <c r="E68" s="433" t="s">
        <v>8300</v>
      </c>
      <c r="F68" s="405" t="s">
        <v>1653</v>
      </c>
      <c r="G68" s="433" t="s">
        <v>17</v>
      </c>
      <c r="H68" s="405" t="s">
        <v>125</v>
      </c>
      <c r="I68" s="508">
        <v>42814.0</v>
      </c>
      <c r="J68" s="433">
        <v>3.0</v>
      </c>
      <c r="K68" s="621" t="s">
        <v>322</v>
      </c>
      <c r="L68" s="431" t="s">
        <v>390</v>
      </c>
      <c r="M68" s="327">
        <f t="shared" si="1"/>
        <v>2009</v>
      </c>
      <c r="N68" s="204"/>
      <c r="O68" s="383" t="s">
        <v>316</v>
      </c>
      <c r="P68" s="379"/>
      <c r="Q68" s="379"/>
      <c r="R68" s="380"/>
      <c r="S68" s="384">
        <f>COUNTIF($K$2:$K$476,"Categoria 3 - Produto Moderadamente Tóxico")</f>
        <v>0</v>
      </c>
      <c r="T68" s="385">
        <f>(S68/S76)</f>
        <v>0</v>
      </c>
      <c r="U68" s="204"/>
      <c r="V68" s="204"/>
      <c r="W68" s="204"/>
      <c r="X68" s="204"/>
      <c r="Y68" s="204"/>
      <c r="Z68" s="204"/>
    </row>
    <row r="69" ht="12.75" customHeight="1">
      <c r="A69" s="436">
        <v>6817.0</v>
      </c>
      <c r="B69" s="437" t="s">
        <v>8301</v>
      </c>
      <c r="C69" s="437">
        <v>2013.0</v>
      </c>
      <c r="D69" s="511">
        <v>41486.0</v>
      </c>
      <c r="E69" s="439" t="s">
        <v>8302</v>
      </c>
      <c r="F69" s="408" t="s">
        <v>1653</v>
      </c>
      <c r="G69" s="439" t="s">
        <v>17</v>
      </c>
      <c r="H69" s="408" t="s">
        <v>380</v>
      </c>
      <c r="I69" s="511">
        <v>42814.0</v>
      </c>
      <c r="J69" s="439">
        <v>3.0</v>
      </c>
      <c r="K69" s="621" t="s">
        <v>322</v>
      </c>
      <c r="L69" s="437" t="s">
        <v>390</v>
      </c>
      <c r="M69" s="330">
        <f t="shared" si="1"/>
        <v>1328</v>
      </c>
      <c r="N69" s="204"/>
      <c r="O69" s="386" t="s">
        <v>322</v>
      </c>
      <c r="P69" s="379"/>
      <c r="Q69" s="379"/>
      <c r="R69" s="380"/>
      <c r="S69" s="387">
        <f>COUNTIF($K$2:$K$476,"III - Medianamente tóxico")</f>
        <v>165</v>
      </c>
      <c r="T69" s="388">
        <f>(S69/S76)</f>
        <v>0.4084158416</v>
      </c>
      <c r="U69" s="204"/>
      <c r="V69" s="204"/>
      <c r="W69" s="204"/>
      <c r="X69" s="204"/>
      <c r="Y69" s="204"/>
      <c r="Z69" s="204"/>
    </row>
    <row r="70" ht="12.75" customHeight="1">
      <c r="A70" s="430">
        <v>6917.0</v>
      </c>
      <c r="B70" s="431" t="s">
        <v>8303</v>
      </c>
      <c r="C70" s="431">
        <v>2014.0</v>
      </c>
      <c r="D70" s="508">
        <v>41687.0</v>
      </c>
      <c r="E70" s="433" t="s">
        <v>8304</v>
      </c>
      <c r="F70" s="405" t="s">
        <v>1653</v>
      </c>
      <c r="G70" s="433" t="s">
        <v>17</v>
      </c>
      <c r="H70" s="405" t="s">
        <v>373</v>
      </c>
      <c r="I70" s="508">
        <v>42814.0</v>
      </c>
      <c r="J70" s="433">
        <v>3.0</v>
      </c>
      <c r="K70" s="621" t="s">
        <v>322</v>
      </c>
      <c r="L70" s="431" t="s">
        <v>390</v>
      </c>
      <c r="M70" s="327">
        <f t="shared" si="1"/>
        <v>1127</v>
      </c>
      <c r="N70" s="204"/>
      <c r="O70" s="386" t="s">
        <v>329</v>
      </c>
      <c r="P70" s="379"/>
      <c r="Q70" s="379"/>
      <c r="R70" s="380"/>
      <c r="S70" s="387">
        <f>COUNTIF($K$2:$K$476,"Categoria 4 - Produto Pouco Tóxico")</f>
        <v>0</v>
      </c>
      <c r="T70" s="388">
        <f>(S70/S76)</f>
        <v>0</v>
      </c>
      <c r="U70" s="204"/>
      <c r="V70" s="204"/>
      <c r="W70" s="204"/>
      <c r="X70" s="204"/>
      <c r="Y70" s="204"/>
      <c r="Z70" s="204"/>
    </row>
    <row r="71" ht="12.75" customHeight="1">
      <c r="A71" s="436">
        <v>7017.0</v>
      </c>
      <c r="B71" s="437" t="s">
        <v>8305</v>
      </c>
      <c r="C71" s="437">
        <v>2013.0</v>
      </c>
      <c r="D71" s="511">
        <v>41565.0</v>
      </c>
      <c r="E71" s="439" t="s">
        <v>8306</v>
      </c>
      <c r="F71" s="408" t="s">
        <v>1653</v>
      </c>
      <c r="G71" s="439" t="s">
        <v>17</v>
      </c>
      <c r="H71" s="408" t="s">
        <v>308</v>
      </c>
      <c r="I71" s="511">
        <v>42814.0</v>
      </c>
      <c r="J71" s="439">
        <v>3.0</v>
      </c>
      <c r="K71" s="621" t="s">
        <v>322</v>
      </c>
      <c r="L71" s="437" t="s">
        <v>390</v>
      </c>
      <c r="M71" s="330">
        <f t="shared" si="1"/>
        <v>1249</v>
      </c>
      <c r="N71" s="204"/>
      <c r="O71" s="386" t="s">
        <v>336</v>
      </c>
      <c r="P71" s="379"/>
      <c r="Q71" s="379"/>
      <c r="R71" s="380"/>
      <c r="S71" s="387">
        <f>COUNTIF($K$2:$K$476,"Categoria 5 - Produto Improvável de Causar Dano Agudo")</f>
        <v>0</v>
      </c>
      <c r="T71" s="388">
        <f>(S71/S76)</f>
        <v>0</v>
      </c>
      <c r="U71" s="204"/>
      <c r="V71" s="204"/>
      <c r="W71" s="204"/>
      <c r="X71" s="204"/>
      <c r="Y71" s="204"/>
      <c r="Z71" s="204"/>
    </row>
    <row r="72" ht="12.75" customHeight="1">
      <c r="A72" s="430">
        <v>7117.0</v>
      </c>
      <c r="B72" s="431" t="s">
        <v>8307</v>
      </c>
      <c r="C72" s="431">
        <v>2016.0</v>
      </c>
      <c r="D72" s="508">
        <v>42457.0</v>
      </c>
      <c r="E72" s="433" t="s">
        <v>8308</v>
      </c>
      <c r="F72" s="405" t="s">
        <v>1653</v>
      </c>
      <c r="G72" s="433" t="s">
        <v>17</v>
      </c>
      <c r="H72" s="405" t="s">
        <v>153</v>
      </c>
      <c r="I72" s="508">
        <v>42814.0</v>
      </c>
      <c r="J72" s="433">
        <v>3.0</v>
      </c>
      <c r="K72" s="621" t="s">
        <v>322</v>
      </c>
      <c r="L72" s="431" t="s">
        <v>390</v>
      </c>
      <c r="M72" s="327">
        <f t="shared" si="1"/>
        <v>357</v>
      </c>
      <c r="N72" s="204"/>
      <c r="O72" s="389" t="s">
        <v>344</v>
      </c>
      <c r="P72" s="379"/>
      <c r="Q72" s="379"/>
      <c r="R72" s="380"/>
      <c r="S72" s="390">
        <f>COUNTIF($K$2:$K$476,"IV - Pouco tóxico")</f>
        <v>43</v>
      </c>
      <c r="T72" s="391">
        <f>(S72/S76)</f>
        <v>0.1064356436</v>
      </c>
      <c r="U72" s="204"/>
      <c r="V72" s="204"/>
      <c r="W72" s="204"/>
      <c r="X72" s="204"/>
      <c r="Y72" s="204"/>
      <c r="Z72" s="204"/>
    </row>
    <row r="73" ht="12.75" customHeight="1">
      <c r="A73" s="436">
        <v>7217.0</v>
      </c>
      <c r="B73" s="437" t="s">
        <v>8309</v>
      </c>
      <c r="C73" s="437">
        <v>2014.0</v>
      </c>
      <c r="D73" s="511">
        <v>41731.0</v>
      </c>
      <c r="E73" s="439" t="s">
        <v>8310</v>
      </c>
      <c r="F73" s="408" t="s">
        <v>372</v>
      </c>
      <c r="G73" s="439" t="s">
        <v>17</v>
      </c>
      <c r="H73" s="408" t="s">
        <v>202</v>
      </c>
      <c r="I73" s="511">
        <v>42814.0</v>
      </c>
      <c r="J73" s="439">
        <v>3.0</v>
      </c>
      <c r="K73" s="622" t="s">
        <v>293</v>
      </c>
      <c r="L73" s="437" t="s">
        <v>395</v>
      </c>
      <c r="M73" s="330">
        <f t="shared" si="1"/>
        <v>1083</v>
      </c>
      <c r="N73" s="204"/>
      <c r="O73" s="389" t="s">
        <v>1231</v>
      </c>
      <c r="P73" s="379"/>
      <c r="Q73" s="379"/>
      <c r="R73" s="380"/>
      <c r="S73" s="390">
        <f>COUNTIF($K$2:$K$476,"Não classificado - Produto não classificado")</f>
        <v>0</v>
      </c>
      <c r="T73" s="391">
        <f>(S73/S76)</f>
        <v>0</v>
      </c>
      <c r="U73" s="204"/>
      <c r="V73" s="204"/>
      <c r="W73" s="204"/>
      <c r="X73" s="204"/>
      <c r="Y73" s="204"/>
      <c r="Z73" s="204"/>
    </row>
    <row r="74" ht="12.75" customHeight="1">
      <c r="A74" s="430">
        <v>7317.0</v>
      </c>
      <c r="B74" s="431" t="s">
        <v>8311</v>
      </c>
      <c r="C74" s="431">
        <v>2012.0</v>
      </c>
      <c r="D74" s="508">
        <v>40969.0</v>
      </c>
      <c r="E74" s="433" t="s">
        <v>8312</v>
      </c>
      <c r="F74" s="405" t="s">
        <v>1630</v>
      </c>
      <c r="G74" s="433" t="s">
        <v>17</v>
      </c>
      <c r="H74" s="405" t="s">
        <v>153</v>
      </c>
      <c r="I74" s="508">
        <v>42815.0</v>
      </c>
      <c r="J74" s="433">
        <v>3.0</v>
      </c>
      <c r="K74" s="622" t="s">
        <v>293</v>
      </c>
      <c r="L74" s="431" t="s">
        <v>395</v>
      </c>
      <c r="M74" s="327">
        <f t="shared" si="1"/>
        <v>1846</v>
      </c>
      <c r="N74" s="204"/>
      <c r="O74" s="389" t="s">
        <v>1259</v>
      </c>
      <c r="P74" s="379"/>
      <c r="Q74" s="379"/>
      <c r="R74" s="380"/>
      <c r="S74" s="390">
        <f>COUNTIF($K$2:$K$476,"Não determinada devido à natureza do produto (Inimigos naturais)")</f>
        <v>6</v>
      </c>
      <c r="T74" s="391">
        <f>(S74/S76)</f>
        <v>0.01485148515</v>
      </c>
      <c r="U74" s="204"/>
      <c r="V74" s="204"/>
      <c r="W74" s="204"/>
      <c r="X74" s="204"/>
      <c r="Y74" s="204"/>
      <c r="Z74" s="204"/>
    </row>
    <row r="75" ht="12.75" customHeight="1">
      <c r="A75" s="436">
        <v>7417.0</v>
      </c>
      <c r="B75" s="437" t="s">
        <v>8313</v>
      </c>
      <c r="C75" s="437">
        <v>2010.0</v>
      </c>
      <c r="D75" s="511">
        <v>40212.0</v>
      </c>
      <c r="E75" s="439" t="s">
        <v>8314</v>
      </c>
      <c r="F75" s="408" t="s">
        <v>162</v>
      </c>
      <c r="G75" s="439" t="s">
        <v>17</v>
      </c>
      <c r="H75" s="408" t="s">
        <v>892</v>
      </c>
      <c r="I75" s="511">
        <v>42815.0</v>
      </c>
      <c r="J75" s="439">
        <v>3.0</v>
      </c>
      <c r="K75" s="621" t="s">
        <v>322</v>
      </c>
      <c r="L75" s="437" t="s">
        <v>395</v>
      </c>
      <c r="M75" s="330">
        <f t="shared" si="1"/>
        <v>2603</v>
      </c>
      <c r="N75" s="204"/>
      <c r="O75" s="392" t="s">
        <v>19</v>
      </c>
      <c r="P75" s="393"/>
      <c r="Q75" s="393"/>
      <c r="R75" s="394"/>
      <c r="S75" s="395">
        <f>COUNTIF($K$2:$K$476,"O perfil toxicológico foi considerado equivalente ao produto técnico de referência")</f>
        <v>0</v>
      </c>
      <c r="T75" s="396">
        <f>(S75/S76)</f>
        <v>0</v>
      </c>
      <c r="U75" s="204"/>
      <c r="V75" s="204"/>
      <c r="W75" s="204"/>
      <c r="X75" s="204"/>
      <c r="Y75" s="204"/>
      <c r="Z75" s="204"/>
    </row>
    <row r="76" ht="13.5" customHeight="1">
      <c r="A76" s="430">
        <v>7517.0</v>
      </c>
      <c r="B76" s="431" t="s">
        <v>8315</v>
      </c>
      <c r="C76" s="431">
        <v>2013.0</v>
      </c>
      <c r="D76" s="508">
        <v>41521.0</v>
      </c>
      <c r="E76" s="433" t="s">
        <v>8316</v>
      </c>
      <c r="F76" s="405" t="s">
        <v>307</v>
      </c>
      <c r="G76" s="433" t="s">
        <v>712</v>
      </c>
      <c r="H76" s="405" t="s">
        <v>2139</v>
      </c>
      <c r="I76" s="508">
        <v>42816.0</v>
      </c>
      <c r="J76" s="433">
        <v>3.0</v>
      </c>
      <c r="K76" s="621" t="s">
        <v>322</v>
      </c>
      <c r="L76" s="431" t="s">
        <v>390</v>
      </c>
      <c r="M76" s="327">
        <f t="shared" si="1"/>
        <v>1295</v>
      </c>
      <c r="N76" s="204"/>
      <c r="O76" s="397" t="s">
        <v>268</v>
      </c>
      <c r="P76" s="343"/>
      <c r="Q76" s="343"/>
      <c r="R76" s="398"/>
      <c r="S76" s="399">
        <f>SUM(S64:S75)</f>
        <v>404</v>
      </c>
      <c r="T76" s="400">
        <f>(S76/S76)</f>
        <v>1</v>
      </c>
      <c r="U76" s="204"/>
      <c r="V76" s="204"/>
      <c r="W76" s="204"/>
      <c r="X76" s="204"/>
      <c r="Y76" s="204"/>
      <c r="Z76" s="204"/>
    </row>
    <row r="77" ht="12.75" customHeight="1">
      <c r="A77" s="436">
        <v>7617.0</v>
      </c>
      <c r="B77" s="437" t="s">
        <v>8317</v>
      </c>
      <c r="C77" s="437">
        <v>2013.0</v>
      </c>
      <c r="D77" s="511">
        <v>41523.0</v>
      </c>
      <c r="E77" s="439" t="s">
        <v>8318</v>
      </c>
      <c r="F77" s="408" t="s">
        <v>307</v>
      </c>
      <c r="G77" s="439" t="s">
        <v>712</v>
      </c>
      <c r="H77" s="408" t="s">
        <v>753</v>
      </c>
      <c r="I77" s="511">
        <v>42816.0</v>
      </c>
      <c r="J77" s="439">
        <v>3.0</v>
      </c>
      <c r="K77" s="621" t="s">
        <v>322</v>
      </c>
      <c r="L77" s="437" t="s">
        <v>390</v>
      </c>
      <c r="M77" s="330">
        <f t="shared" si="1"/>
        <v>1293</v>
      </c>
      <c r="N77" s="204"/>
      <c r="O77" s="25"/>
      <c r="P77" s="25"/>
      <c r="Q77" s="25"/>
      <c r="R77" s="25"/>
      <c r="S77" s="25"/>
      <c r="T77" s="25"/>
      <c r="U77" s="204"/>
      <c r="V77" s="204"/>
      <c r="W77" s="204"/>
      <c r="X77" s="204"/>
      <c r="Y77" s="204"/>
      <c r="Z77" s="204"/>
    </row>
    <row r="78" ht="13.5" customHeight="1">
      <c r="A78" s="430">
        <v>7717.0</v>
      </c>
      <c r="B78" s="431" t="s">
        <v>8319</v>
      </c>
      <c r="C78" s="431">
        <v>2015.0</v>
      </c>
      <c r="D78" s="508">
        <v>42207.0</v>
      </c>
      <c r="E78" s="433" t="s">
        <v>8320</v>
      </c>
      <c r="F78" s="405" t="s">
        <v>171</v>
      </c>
      <c r="G78" s="433" t="s">
        <v>17</v>
      </c>
      <c r="H78" s="405" t="s">
        <v>153</v>
      </c>
      <c r="I78" s="508">
        <v>42817.0</v>
      </c>
      <c r="J78" s="433">
        <v>3.0</v>
      </c>
      <c r="K78" s="621" t="s">
        <v>322</v>
      </c>
      <c r="L78" s="431" t="s">
        <v>390</v>
      </c>
      <c r="M78" s="327">
        <f t="shared" si="1"/>
        <v>610</v>
      </c>
      <c r="N78" s="204"/>
      <c r="O78" s="368" t="s">
        <v>11</v>
      </c>
      <c r="P78" s="95"/>
      <c r="Q78" s="95"/>
      <c r="R78" s="95"/>
      <c r="S78" s="95"/>
      <c r="T78" s="96"/>
      <c r="U78" s="204"/>
      <c r="V78" s="204"/>
      <c r="W78" s="204"/>
      <c r="X78" s="204"/>
      <c r="Y78" s="204"/>
      <c r="Z78" s="204"/>
    </row>
    <row r="79" ht="12.75" customHeight="1">
      <c r="A79" s="436">
        <v>7817.0</v>
      </c>
      <c r="B79" s="437" t="s">
        <v>8321</v>
      </c>
      <c r="C79" s="437">
        <v>2013.0</v>
      </c>
      <c r="D79" s="511">
        <v>41579.0</v>
      </c>
      <c r="E79" s="439" t="s">
        <v>8322</v>
      </c>
      <c r="F79" s="408" t="s">
        <v>865</v>
      </c>
      <c r="G79" s="439" t="s">
        <v>17</v>
      </c>
      <c r="H79" s="408" t="s">
        <v>3844</v>
      </c>
      <c r="I79" s="511">
        <v>42817.0</v>
      </c>
      <c r="J79" s="439">
        <v>3.0</v>
      </c>
      <c r="K79" s="621" t="s">
        <v>322</v>
      </c>
      <c r="L79" s="437" t="s">
        <v>390</v>
      </c>
      <c r="M79" s="330">
        <f t="shared" si="1"/>
        <v>1238</v>
      </c>
      <c r="N79" s="204"/>
      <c r="O79" s="97"/>
      <c r="P79" s="98"/>
      <c r="Q79" s="98"/>
      <c r="R79" s="98"/>
      <c r="S79" s="98"/>
      <c r="T79" s="99"/>
      <c r="U79" s="204"/>
      <c r="V79" s="204"/>
      <c r="W79" s="204"/>
      <c r="X79" s="204"/>
      <c r="Y79" s="204"/>
      <c r="Z79" s="204"/>
    </row>
    <row r="80" ht="12.75" customHeight="1">
      <c r="A80" s="430">
        <v>7917.0</v>
      </c>
      <c r="B80" s="431" t="s">
        <v>8323</v>
      </c>
      <c r="C80" s="431">
        <v>2010.0</v>
      </c>
      <c r="D80" s="508">
        <v>40393.0</v>
      </c>
      <c r="E80" s="433" t="s">
        <v>8324</v>
      </c>
      <c r="F80" s="405" t="s">
        <v>1509</v>
      </c>
      <c r="G80" s="433" t="s">
        <v>17</v>
      </c>
      <c r="H80" s="405" t="s">
        <v>153</v>
      </c>
      <c r="I80" s="508">
        <v>42817.0</v>
      </c>
      <c r="J80" s="433">
        <v>3.0</v>
      </c>
      <c r="K80" s="621" t="s">
        <v>322</v>
      </c>
      <c r="L80" s="431" t="s">
        <v>390</v>
      </c>
      <c r="M80" s="327">
        <f t="shared" si="1"/>
        <v>2424</v>
      </c>
      <c r="N80" s="204"/>
      <c r="O80" s="369" t="s">
        <v>288</v>
      </c>
      <c r="P80" s="370"/>
      <c r="Q80" s="370"/>
      <c r="R80" s="371"/>
      <c r="S80" s="536" t="s">
        <v>289</v>
      </c>
      <c r="T80" s="537" t="s">
        <v>108</v>
      </c>
      <c r="U80" s="204"/>
      <c r="V80" s="204"/>
      <c r="W80" s="204"/>
      <c r="X80" s="204"/>
      <c r="Y80" s="204"/>
      <c r="Z80" s="204"/>
    </row>
    <row r="81" ht="13.5" customHeight="1">
      <c r="A81" s="436">
        <v>8017.0</v>
      </c>
      <c r="B81" s="437" t="s">
        <v>8325</v>
      </c>
      <c r="C81" s="437">
        <v>2015.0</v>
      </c>
      <c r="D81" s="511">
        <v>42094.0</v>
      </c>
      <c r="E81" s="439" t="s">
        <v>8326</v>
      </c>
      <c r="F81" s="408" t="s">
        <v>8327</v>
      </c>
      <c r="G81" s="439" t="s">
        <v>806</v>
      </c>
      <c r="H81" s="408" t="s">
        <v>1404</v>
      </c>
      <c r="I81" s="511">
        <v>42822.0</v>
      </c>
      <c r="J81" s="439">
        <v>3.0</v>
      </c>
      <c r="K81" s="620" t="s">
        <v>309</v>
      </c>
      <c r="L81" s="437" t="s">
        <v>386</v>
      </c>
      <c r="M81" s="330">
        <f t="shared" si="1"/>
        <v>728</v>
      </c>
      <c r="N81" s="204"/>
      <c r="O81" s="538" t="s">
        <v>386</v>
      </c>
      <c r="P81" s="343"/>
      <c r="Q81" s="343"/>
      <c r="R81" s="344"/>
      <c r="S81" s="405">
        <f>COUNTIF($L$2:$L$476,"I - Produto altamente perigoso ao meio ambiente")</f>
        <v>13</v>
      </c>
      <c r="T81" s="406">
        <f>(S81/S85)</f>
        <v>0.03217821782</v>
      </c>
      <c r="U81" s="204"/>
      <c r="V81" s="204"/>
      <c r="W81" s="204"/>
      <c r="X81" s="204"/>
      <c r="Y81" s="204"/>
      <c r="Z81" s="204"/>
    </row>
    <row r="82" ht="13.5" customHeight="1">
      <c r="A82" s="430">
        <v>8117.0</v>
      </c>
      <c r="B82" s="431" t="s">
        <v>8328</v>
      </c>
      <c r="C82" s="431">
        <v>2011.0</v>
      </c>
      <c r="D82" s="508">
        <v>40773.0</v>
      </c>
      <c r="E82" s="433" t="s">
        <v>8329</v>
      </c>
      <c r="F82" s="405" t="s">
        <v>723</v>
      </c>
      <c r="G82" s="433" t="s">
        <v>17</v>
      </c>
      <c r="H82" s="405" t="s">
        <v>5527</v>
      </c>
      <c r="I82" s="508">
        <v>42823.0</v>
      </c>
      <c r="J82" s="433">
        <v>3.0</v>
      </c>
      <c r="K82" s="620" t="s">
        <v>309</v>
      </c>
      <c r="L82" s="431" t="s">
        <v>390</v>
      </c>
      <c r="M82" s="327">
        <f t="shared" si="1"/>
        <v>2050</v>
      </c>
      <c r="N82" s="204"/>
      <c r="O82" s="407" t="s">
        <v>390</v>
      </c>
      <c r="P82" s="106"/>
      <c r="Q82" s="106"/>
      <c r="R82" s="107"/>
      <c r="S82" s="408">
        <f>COUNTIF($L$2:$L$476,"II - Produto muito perigoso ao meio ambiente")</f>
        <v>202</v>
      </c>
      <c r="T82" s="409">
        <f>(S82/S85)</f>
        <v>0.5</v>
      </c>
      <c r="U82" s="204"/>
      <c r="V82" s="204"/>
      <c r="W82" s="204"/>
      <c r="X82" s="204"/>
      <c r="Y82" s="204"/>
      <c r="Z82" s="204"/>
    </row>
    <row r="83" ht="13.5" customHeight="1">
      <c r="A83" s="436">
        <v>8217.0</v>
      </c>
      <c r="B83" s="437" t="s">
        <v>8328</v>
      </c>
      <c r="C83" s="437">
        <v>2011.0</v>
      </c>
      <c r="D83" s="511">
        <v>40773.0</v>
      </c>
      <c r="E83" s="439" t="s">
        <v>8330</v>
      </c>
      <c r="F83" s="408" t="s">
        <v>723</v>
      </c>
      <c r="G83" s="439" t="s">
        <v>17</v>
      </c>
      <c r="H83" s="408" t="s">
        <v>130</v>
      </c>
      <c r="I83" s="511">
        <v>42823.0</v>
      </c>
      <c r="J83" s="439">
        <v>3.0</v>
      </c>
      <c r="K83" s="620" t="s">
        <v>309</v>
      </c>
      <c r="L83" s="437" t="s">
        <v>390</v>
      </c>
      <c r="M83" s="330">
        <f t="shared" si="1"/>
        <v>2050</v>
      </c>
      <c r="N83" s="204"/>
      <c r="O83" s="410" t="s">
        <v>395</v>
      </c>
      <c r="P83" s="106"/>
      <c r="Q83" s="106"/>
      <c r="R83" s="107"/>
      <c r="S83" s="405">
        <f>COUNTIF($L$2:$L$476,"III - Produto perigoso ao meio ambiente")</f>
        <v>141</v>
      </c>
      <c r="T83" s="406">
        <f>(S83/S85)</f>
        <v>0.349009901</v>
      </c>
      <c r="U83" s="204"/>
      <c r="V83" s="204"/>
      <c r="W83" s="204"/>
      <c r="X83" s="204"/>
      <c r="Y83" s="204"/>
      <c r="Z83" s="204"/>
    </row>
    <row r="84" ht="14.25" customHeight="1">
      <c r="A84" s="430">
        <v>8317.0</v>
      </c>
      <c r="B84" s="431" t="s">
        <v>8331</v>
      </c>
      <c r="C84" s="431">
        <v>2014.0</v>
      </c>
      <c r="D84" s="508">
        <v>41705.0</v>
      </c>
      <c r="E84" s="433" t="s">
        <v>8332</v>
      </c>
      <c r="F84" s="405" t="s">
        <v>8333</v>
      </c>
      <c r="G84" s="433" t="s">
        <v>707</v>
      </c>
      <c r="H84" s="405" t="s">
        <v>251</v>
      </c>
      <c r="I84" s="508">
        <v>42823.0</v>
      </c>
      <c r="J84" s="433">
        <v>3.0</v>
      </c>
      <c r="K84" s="621" t="s">
        <v>322</v>
      </c>
      <c r="L84" s="431" t="s">
        <v>390</v>
      </c>
      <c r="M84" s="327">
        <f t="shared" si="1"/>
        <v>1118</v>
      </c>
      <c r="N84" s="204"/>
      <c r="O84" s="407" t="s">
        <v>399</v>
      </c>
      <c r="P84" s="106"/>
      <c r="Q84" s="106"/>
      <c r="R84" s="107"/>
      <c r="S84" s="408">
        <f>COUNTIF($L$2:$L$476,"IV - Produto pouco perigoso ao meio ambiente")</f>
        <v>48</v>
      </c>
      <c r="T84" s="409">
        <f>(S84/S85)</f>
        <v>0.1188118812</v>
      </c>
      <c r="U84" s="204"/>
      <c r="V84" s="204"/>
      <c r="W84" s="204"/>
      <c r="X84" s="204"/>
      <c r="Y84" s="204"/>
      <c r="Z84" s="204"/>
    </row>
    <row r="85" ht="12.75" customHeight="1">
      <c r="A85" s="436">
        <v>8417.0</v>
      </c>
      <c r="B85" s="437" t="s">
        <v>8334</v>
      </c>
      <c r="C85" s="437">
        <v>2015.0</v>
      </c>
      <c r="D85" s="511">
        <v>42187.0</v>
      </c>
      <c r="E85" s="439" t="s">
        <v>8335</v>
      </c>
      <c r="F85" s="408" t="s">
        <v>1630</v>
      </c>
      <c r="G85" s="439" t="s">
        <v>17</v>
      </c>
      <c r="H85" s="408" t="s">
        <v>8336</v>
      </c>
      <c r="I85" s="511">
        <v>42825.0</v>
      </c>
      <c r="J85" s="439">
        <v>3.0</v>
      </c>
      <c r="K85" s="622" t="s">
        <v>293</v>
      </c>
      <c r="L85" s="437" t="s">
        <v>390</v>
      </c>
      <c r="M85" s="330">
        <f t="shared" si="1"/>
        <v>638</v>
      </c>
      <c r="N85" s="204"/>
      <c r="O85" s="369" t="s">
        <v>268</v>
      </c>
      <c r="P85" s="370"/>
      <c r="Q85" s="370"/>
      <c r="R85" s="371"/>
      <c r="S85" s="399">
        <f>SUM(S81:S84)</f>
        <v>404</v>
      </c>
      <c r="T85" s="400">
        <f>(S85/S85)</f>
        <v>1</v>
      </c>
      <c r="U85" s="204"/>
      <c r="V85" s="204"/>
      <c r="W85" s="204"/>
      <c r="X85" s="204"/>
      <c r="Y85" s="204"/>
      <c r="Z85" s="204"/>
    </row>
    <row r="86" ht="12.75" customHeight="1">
      <c r="A86" s="430">
        <v>8517.0</v>
      </c>
      <c r="B86" s="431" t="s">
        <v>8337</v>
      </c>
      <c r="C86" s="431">
        <v>2011.0</v>
      </c>
      <c r="D86" s="508">
        <v>40584.0</v>
      </c>
      <c r="E86" s="433" t="s">
        <v>8338</v>
      </c>
      <c r="F86" s="405" t="s">
        <v>1349</v>
      </c>
      <c r="G86" s="433" t="s">
        <v>712</v>
      </c>
      <c r="H86" s="405" t="s">
        <v>8339</v>
      </c>
      <c r="I86" s="508">
        <v>42825.0</v>
      </c>
      <c r="J86" s="433">
        <v>3.0</v>
      </c>
      <c r="K86" s="619" t="s">
        <v>344</v>
      </c>
      <c r="L86" s="431" t="s">
        <v>395</v>
      </c>
      <c r="M86" s="327">
        <f t="shared" si="1"/>
        <v>2241</v>
      </c>
      <c r="N86" s="204"/>
      <c r="O86" s="25"/>
      <c r="P86" s="25"/>
      <c r="Q86" s="25"/>
      <c r="R86" s="25"/>
      <c r="S86" s="25"/>
      <c r="T86" s="25"/>
      <c r="U86" s="204"/>
      <c r="V86" s="204"/>
      <c r="W86" s="204"/>
      <c r="X86" s="204"/>
      <c r="Y86" s="204"/>
      <c r="Z86" s="204"/>
    </row>
    <row r="87" ht="13.5" customHeight="1">
      <c r="A87" s="436">
        <v>8617.0</v>
      </c>
      <c r="B87" s="437" t="s">
        <v>8340</v>
      </c>
      <c r="C87" s="437">
        <v>2011.0</v>
      </c>
      <c r="D87" s="511">
        <v>40592.0</v>
      </c>
      <c r="E87" s="439" t="s">
        <v>8341</v>
      </c>
      <c r="F87" s="408" t="s">
        <v>1349</v>
      </c>
      <c r="G87" s="439" t="s">
        <v>712</v>
      </c>
      <c r="H87" s="408" t="s">
        <v>8339</v>
      </c>
      <c r="I87" s="511">
        <v>42825.0</v>
      </c>
      <c r="J87" s="439">
        <v>3.0</v>
      </c>
      <c r="K87" s="619" t="s">
        <v>344</v>
      </c>
      <c r="L87" s="437" t="s">
        <v>395</v>
      </c>
      <c r="M87" s="330">
        <f t="shared" si="1"/>
        <v>2233</v>
      </c>
      <c r="N87" s="204"/>
      <c r="O87" s="414" t="s">
        <v>412</v>
      </c>
      <c r="P87" s="415"/>
      <c r="Q87" s="415"/>
      <c r="R87" s="416"/>
      <c r="S87" s="25"/>
      <c r="T87" s="25"/>
      <c r="U87" s="204"/>
      <c r="V87" s="204"/>
      <c r="W87" s="204"/>
      <c r="X87" s="204"/>
      <c r="Y87" s="204"/>
      <c r="Z87" s="204"/>
    </row>
    <row r="88" ht="12.75" customHeight="1">
      <c r="A88" s="430">
        <v>8717.0</v>
      </c>
      <c r="B88" s="431" t="s">
        <v>8342</v>
      </c>
      <c r="C88" s="431">
        <v>2011.0</v>
      </c>
      <c r="D88" s="508">
        <v>40592.0</v>
      </c>
      <c r="E88" s="433" t="s">
        <v>8343</v>
      </c>
      <c r="F88" s="405" t="s">
        <v>1349</v>
      </c>
      <c r="G88" s="433" t="s">
        <v>712</v>
      </c>
      <c r="H88" s="405" t="s">
        <v>8339</v>
      </c>
      <c r="I88" s="508">
        <v>42825.0</v>
      </c>
      <c r="J88" s="433">
        <v>3.0</v>
      </c>
      <c r="K88" s="619" t="s">
        <v>344</v>
      </c>
      <c r="L88" s="431" t="s">
        <v>395</v>
      </c>
      <c r="M88" s="327">
        <f t="shared" si="1"/>
        <v>2233</v>
      </c>
      <c r="N88" s="204"/>
      <c r="O88" s="417"/>
      <c r="P88" s="98"/>
      <c r="Q88" s="98"/>
      <c r="R88" s="418"/>
      <c r="S88" s="25"/>
      <c r="T88" s="25"/>
      <c r="U88" s="204"/>
      <c r="V88" s="204"/>
      <c r="W88" s="204"/>
      <c r="X88" s="204"/>
      <c r="Y88" s="204"/>
      <c r="Z88" s="204"/>
    </row>
    <row r="89" ht="12.75" customHeight="1">
      <c r="A89" s="436">
        <v>8817.0</v>
      </c>
      <c r="B89" s="437" t="s">
        <v>8344</v>
      </c>
      <c r="C89" s="437">
        <v>2011.0</v>
      </c>
      <c r="D89" s="511">
        <v>40690.0</v>
      </c>
      <c r="E89" s="439" t="s">
        <v>8345</v>
      </c>
      <c r="F89" s="408" t="s">
        <v>723</v>
      </c>
      <c r="G89" s="439" t="s">
        <v>712</v>
      </c>
      <c r="H89" s="408" t="s">
        <v>50</v>
      </c>
      <c r="I89" s="511">
        <v>42825.0</v>
      </c>
      <c r="J89" s="439">
        <v>3.0</v>
      </c>
      <c r="K89" s="620" t="s">
        <v>309</v>
      </c>
      <c r="L89" s="437" t="s">
        <v>390</v>
      </c>
      <c r="M89" s="330">
        <f t="shared" si="1"/>
        <v>2135</v>
      </c>
      <c r="N89" s="204"/>
      <c r="O89" s="419" t="s">
        <v>423</v>
      </c>
      <c r="P89" s="420" t="s">
        <v>424</v>
      </c>
      <c r="Q89" s="421"/>
      <c r="R89" s="422"/>
      <c r="S89" s="25"/>
      <c r="T89" s="25"/>
      <c r="U89" s="204"/>
      <c r="V89" s="204"/>
      <c r="W89" s="204"/>
      <c r="X89" s="204"/>
      <c r="Y89" s="204"/>
      <c r="Z89" s="204"/>
    </row>
    <row r="90" ht="12.75" customHeight="1">
      <c r="A90" s="430">
        <v>8917.0</v>
      </c>
      <c r="B90" s="431" t="s">
        <v>8346</v>
      </c>
      <c r="C90" s="431">
        <v>2009.0</v>
      </c>
      <c r="D90" s="508">
        <v>39948.0</v>
      </c>
      <c r="E90" s="433" t="s">
        <v>8347</v>
      </c>
      <c r="F90" s="405" t="s">
        <v>102</v>
      </c>
      <c r="G90" s="433" t="s">
        <v>806</v>
      </c>
      <c r="H90" s="405" t="s">
        <v>1015</v>
      </c>
      <c r="I90" s="508">
        <v>42825.0</v>
      </c>
      <c r="J90" s="433">
        <v>3.0</v>
      </c>
      <c r="K90" s="619" t="s">
        <v>344</v>
      </c>
      <c r="L90" s="431" t="s">
        <v>395</v>
      </c>
      <c r="M90" s="327">
        <f t="shared" si="1"/>
        <v>2877</v>
      </c>
      <c r="N90" s="204"/>
      <c r="O90" s="423" t="s">
        <v>430</v>
      </c>
      <c r="P90" s="424" t="str">
        <f>AVERAGEIF(G2:G476,"PT",M2:M476)</f>
        <v>#DIV/0!</v>
      </c>
      <c r="Q90" s="379"/>
      <c r="R90" s="380"/>
      <c r="S90" s="25"/>
      <c r="T90" s="25"/>
      <c r="U90" s="204"/>
      <c r="V90" s="204"/>
      <c r="W90" s="204"/>
      <c r="X90" s="204"/>
      <c r="Y90" s="204"/>
      <c r="Z90" s="204"/>
    </row>
    <row r="91" ht="12.75" customHeight="1">
      <c r="A91" s="436">
        <v>9017.0</v>
      </c>
      <c r="B91" s="437" t="s">
        <v>8348</v>
      </c>
      <c r="C91" s="437">
        <v>2016.0</v>
      </c>
      <c r="D91" s="511">
        <v>42634.0</v>
      </c>
      <c r="E91" s="439" t="s">
        <v>8349</v>
      </c>
      <c r="F91" s="408" t="s">
        <v>2716</v>
      </c>
      <c r="G91" s="439" t="s">
        <v>729</v>
      </c>
      <c r="H91" s="408" t="s">
        <v>8350</v>
      </c>
      <c r="I91" s="511">
        <v>42825.0</v>
      </c>
      <c r="J91" s="439">
        <v>3.0</v>
      </c>
      <c r="K91" s="619" t="s">
        <v>344</v>
      </c>
      <c r="L91" s="437" t="s">
        <v>399</v>
      </c>
      <c r="M91" s="330">
        <f t="shared" si="1"/>
        <v>191</v>
      </c>
      <c r="N91" s="204"/>
      <c r="O91" s="425" t="s">
        <v>34</v>
      </c>
      <c r="P91" s="426">
        <f>AVERAGEIF(G2:G477,"PTN",M2:M477)</f>
        <v>1986.8</v>
      </c>
      <c r="Q91" s="379"/>
      <c r="R91" s="380"/>
      <c r="S91" s="25"/>
      <c r="T91" s="25"/>
      <c r="U91" s="204"/>
      <c r="V91" s="204"/>
      <c r="W91" s="204"/>
      <c r="X91" s="204"/>
      <c r="Y91" s="204"/>
      <c r="Z91" s="204"/>
    </row>
    <row r="92" ht="12.75" customHeight="1">
      <c r="A92" s="430">
        <v>9117.0</v>
      </c>
      <c r="B92" s="431" t="s">
        <v>8351</v>
      </c>
      <c r="C92" s="431">
        <v>2011.0</v>
      </c>
      <c r="D92" s="508">
        <v>40758.0</v>
      </c>
      <c r="E92" s="433" t="s">
        <v>8352</v>
      </c>
      <c r="F92" s="405" t="s">
        <v>1630</v>
      </c>
      <c r="G92" s="433" t="s">
        <v>17</v>
      </c>
      <c r="H92" s="405" t="s">
        <v>153</v>
      </c>
      <c r="I92" s="508">
        <v>42825.0</v>
      </c>
      <c r="J92" s="433">
        <v>3.0</v>
      </c>
      <c r="K92" s="622" t="s">
        <v>293</v>
      </c>
      <c r="L92" s="431" t="s">
        <v>390</v>
      </c>
      <c r="M92" s="327">
        <f t="shared" si="1"/>
        <v>2067</v>
      </c>
      <c r="N92" s="204"/>
      <c r="O92" s="423" t="s">
        <v>17</v>
      </c>
      <c r="P92" s="424">
        <f>AVERAGEIF(G2:G476,"PTE",M2:M476)</f>
        <v>1537.960452</v>
      </c>
      <c r="Q92" s="379"/>
      <c r="R92" s="380"/>
      <c r="S92" s="25"/>
      <c r="T92" s="25"/>
      <c r="U92" s="204"/>
      <c r="V92" s="204"/>
      <c r="W92" s="204"/>
      <c r="X92" s="204"/>
      <c r="Y92" s="204"/>
      <c r="Z92" s="204"/>
    </row>
    <row r="93" ht="12.75" customHeight="1">
      <c r="A93" s="436">
        <v>9217.0</v>
      </c>
      <c r="B93" s="437" t="s">
        <v>8353</v>
      </c>
      <c r="C93" s="437">
        <v>2014.0</v>
      </c>
      <c r="D93" s="511">
        <v>41941.0</v>
      </c>
      <c r="E93" s="439" t="s">
        <v>8354</v>
      </c>
      <c r="F93" s="408" t="s">
        <v>965</v>
      </c>
      <c r="G93" s="439" t="s">
        <v>17</v>
      </c>
      <c r="H93" s="408" t="s">
        <v>244</v>
      </c>
      <c r="I93" s="511">
        <v>42825.0</v>
      </c>
      <c r="J93" s="439">
        <v>3.0</v>
      </c>
      <c r="K93" s="622" t="s">
        <v>293</v>
      </c>
      <c r="L93" s="437" t="s">
        <v>390</v>
      </c>
      <c r="M93" s="330">
        <f t="shared" si="1"/>
        <v>884</v>
      </c>
      <c r="N93" s="204"/>
      <c r="O93" s="425" t="s">
        <v>46</v>
      </c>
      <c r="P93" s="426">
        <f>AVERAGEIF(G2:G476,"Pré-Mistura",M2:M476)</f>
        <v>1127.5</v>
      </c>
      <c r="Q93" s="379"/>
      <c r="R93" s="380"/>
      <c r="S93" s="25"/>
      <c r="T93" s="25"/>
      <c r="U93" s="204"/>
      <c r="V93" s="204"/>
      <c r="W93" s="204"/>
      <c r="X93" s="204"/>
      <c r="Y93" s="204"/>
      <c r="Z93" s="204"/>
    </row>
    <row r="94" ht="12.75" customHeight="1">
      <c r="A94" s="430">
        <v>9317.0</v>
      </c>
      <c r="B94" s="431" t="s">
        <v>8355</v>
      </c>
      <c r="C94" s="431">
        <v>2013.0</v>
      </c>
      <c r="D94" s="508">
        <v>41320.0</v>
      </c>
      <c r="E94" s="433" t="s">
        <v>8356</v>
      </c>
      <c r="F94" s="405" t="s">
        <v>965</v>
      </c>
      <c r="G94" s="433" t="s">
        <v>17</v>
      </c>
      <c r="H94" s="405" t="s">
        <v>130</v>
      </c>
      <c r="I94" s="508">
        <v>42825.0</v>
      </c>
      <c r="J94" s="433">
        <v>3.0</v>
      </c>
      <c r="K94" s="622" t="s">
        <v>293</v>
      </c>
      <c r="L94" s="431" t="s">
        <v>390</v>
      </c>
      <c r="M94" s="327">
        <f t="shared" si="1"/>
        <v>1505</v>
      </c>
      <c r="N94" s="204"/>
      <c r="O94" s="423" t="s">
        <v>806</v>
      </c>
      <c r="P94" s="424">
        <f>AVERAGEIF(G2:G476,"PF",M2:M476)</f>
        <v>1785.416667</v>
      </c>
      <c r="Q94" s="379"/>
      <c r="R94" s="380"/>
      <c r="S94" s="25"/>
      <c r="T94" s="25"/>
      <c r="U94" s="204"/>
      <c r="V94" s="204"/>
      <c r="W94" s="204"/>
      <c r="X94" s="204"/>
      <c r="Y94" s="204"/>
      <c r="Z94" s="204"/>
    </row>
    <row r="95" ht="12.75" customHeight="1">
      <c r="A95" s="436">
        <v>9417.0</v>
      </c>
      <c r="B95" s="437" t="s">
        <v>8357</v>
      </c>
      <c r="C95" s="437">
        <v>2014.0</v>
      </c>
      <c r="D95" s="511">
        <v>42003.0</v>
      </c>
      <c r="E95" s="439" t="s">
        <v>8358</v>
      </c>
      <c r="F95" s="408" t="s">
        <v>8359</v>
      </c>
      <c r="G95" s="439" t="s">
        <v>806</v>
      </c>
      <c r="H95" s="408" t="s">
        <v>1404</v>
      </c>
      <c r="I95" s="511">
        <v>42830.0</v>
      </c>
      <c r="J95" s="439">
        <v>4.0</v>
      </c>
      <c r="K95" s="621" t="s">
        <v>322</v>
      </c>
      <c r="L95" s="437" t="s">
        <v>386</v>
      </c>
      <c r="M95" s="330">
        <f t="shared" si="1"/>
        <v>827</v>
      </c>
      <c r="N95" s="204"/>
      <c r="O95" s="425" t="s">
        <v>707</v>
      </c>
      <c r="P95" s="426">
        <f>AVERAGEIF(G2:G476,"PFN",M2:M476)</f>
        <v>1478.111111</v>
      </c>
      <c r="Q95" s="379"/>
      <c r="R95" s="380"/>
      <c r="S95" s="25"/>
      <c r="T95" s="25"/>
      <c r="U95" s="204"/>
      <c r="V95" s="204"/>
      <c r="W95" s="204"/>
      <c r="X95" s="204"/>
      <c r="Y95" s="204"/>
      <c r="Z95" s="204"/>
    </row>
    <row r="96" ht="12.75" customHeight="1">
      <c r="A96" s="430">
        <v>9517.0</v>
      </c>
      <c r="B96" s="431" t="s">
        <v>8360</v>
      </c>
      <c r="C96" s="431">
        <v>2013.0</v>
      </c>
      <c r="D96" s="508">
        <v>41638.0</v>
      </c>
      <c r="E96" s="433" t="s">
        <v>8361</v>
      </c>
      <c r="F96" s="405" t="s">
        <v>8280</v>
      </c>
      <c r="G96" s="433" t="s">
        <v>707</v>
      </c>
      <c r="H96" s="405" t="s">
        <v>1404</v>
      </c>
      <c r="I96" s="508">
        <v>42835.0</v>
      </c>
      <c r="J96" s="433">
        <v>4.0</v>
      </c>
      <c r="K96" s="622" t="s">
        <v>293</v>
      </c>
      <c r="L96" s="431" t="s">
        <v>390</v>
      </c>
      <c r="M96" s="327">
        <f t="shared" si="1"/>
        <v>1197</v>
      </c>
      <c r="N96" s="204"/>
      <c r="O96" s="423" t="s">
        <v>712</v>
      </c>
      <c r="P96" s="424">
        <f>AVERAGEIF(G2:G476,"PF/PTE",M2:M476)</f>
        <v>1837.198473</v>
      </c>
      <c r="Q96" s="379"/>
      <c r="R96" s="380"/>
      <c r="S96" s="25"/>
      <c r="T96" s="25"/>
      <c r="U96" s="204"/>
      <c r="V96" s="204"/>
      <c r="W96" s="204"/>
      <c r="X96" s="204"/>
      <c r="Y96" s="204"/>
      <c r="Z96" s="204"/>
    </row>
    <row r="97" ht="12.75" customHeight="1">
      <c r="A97" s="436">
        <v>9617.0</v>
      </c>
      <c r="B97" s="437" t="s">
        <v>8362</v>
      </c>
      <c r="C97" s="437">
        <v>2009.0</v>
      </c>
      <c r="D97" s="511">
        <v>39917.0</v>
      </c>
      <c r="E97" s="439" t="s">
        <v>8363</v>
      </c>
      <c r="F97" s="408" t="s">
        <v>1365</v>
      </c>
      <c r="G97" s="439" t="s">
        <v>712</v>
      </c>
      <c r="H97" s="408" t="s">
        <v>5372</v>
      </c>
      <c r="I97" s="511">
        <v>42838.0</v>
      </c>
      <c r="J97" s="439">
        <v>4.0</v>
      </c>
      <c r="K97" s="619" t="s">
        <v>344</v>
      </c>
      <c r="L97" s="437" t="s">
        <v>395</v>
      </c>
      <c r="M97" s="330">
        <f t="shared" si="1"/>
        <v>2921</v>
      </c>
      <c r="N97" s="204"/>
      <c r="O97" s="425" t="s">
        <v>725</v>
      </c>
      <c r="P97" s="426">
        <f>AVERAGEIF(G2:G476,"Bio",M2:M476)</f>
        <v>713.5714286</v>
      </c>
      <c r="Q97" s="379"/>
      <c r="R97" s="380"/>
      <c r="S97" s="25"/>
      <c r="T97" s="25"/>
      <c r="U97" s="204"/>
      <c r="V97" s="204"/>
      <c r="W97" s="204"/>
      <c r="X97" s="204"/>
      <c r="Y97" s="204"/>
      <c r="Z97" s="204"/>
    </row>
    <row r="98" ht="12.75" customHeight="1">
      <c r="A98" s="430">
        <v>9717.0</v>
      </c>
      <c r="B98" s="431" t="s">
        <v>8364</v>
      </c>
      <c r="C98" s="431">
        <v>2012.0</v>
      </c>
      <c r="D98" s="508">
        <v>41264.0</v>
      </c>
      <c r="E98" s="433" t="s">
        <v>8365</v>
      </c>
      <c r="F98" s="405" t="s">
        <v>4332</v>
      </c>
      <c r="G98" s="433" t="s">
        <v>806</v>
      </c>
      <c r="H98" s="405" t="s">
        <v>8366</v>
      </c>
      <c r="I98" s="508">
        <v>42842.0</v>
      </c>
      <c r="J98" s="433">
        <v>4.0</v>
      </c>
      <c r="K98" s="619" t="s">
        <v>344</v>
      </c>
      <c r="L98" s="431" t="s">
        <v>390</v>
      </c>
      <c r="M98" s="327">
        <f t="shared" si="1"/>
        <v>1578</v>
      </c>
      <c r="N98" s="204"/>
      <c r="O98" s="423" t="s">
        <v>729</v>
      </c>
      <c r="P98" s="424">
        <f>AVERAGEIF(G2:G476,"Bio/Org",M2:M476)</f>
        <v>378.3333333</v>
      </c>
      <c r="Q98" s="379"/>
      <c r="R98" s="380"/>
      <c r="S98" s="25"/>
      <c r="T98" s="25"/>
      <c r="U98" s="204"/>
      <c r="V98" s="204"/>
      <c r="W98" s="204"/>
      <c r="X98" s="204"/>
      <c r="Y98" s="204"/>
      <c r="Z98" s="204"/>
    </row>
    <row r="99" ht="12.75" customHeight="1">
      <c r="A99" s="436">
        <v>9817.0</v>
      </c>
      <c r="B99" s="437" t="s">
        <v>8367</v>
      </c>
      <c r="C99" s="437">
        <v>2010.0</v>
      </c>
      <c r="D99" s="511">
        <v>40521.0</v>
      </c>
      <c r="E99" s="439" t="s">
        <v>8368</v>
      </c>
      <c r="F99" s="408" t="s">
        <v>1601</v>
      </c>
      <c r="G99" s="439" t="s">
        <v>17</v>
      </c>
      <c r="H99" s="408" t="s">
        <v>5372</v>
      </c>
      <c r="I99" s="511">
        <v>42844.0</v>
      </c>
      <c r="J99" s="439">
        <v>4.0</v>
      </c>
      <c r="K99" s="621" t="s">
        <v>322</v>
      </c>
      <c r="L99" s="437" t="s">
        <v>390</v>
      </c>
      <c r="M99" s="330">
        <f t="shared" si="1"/>
        <v>2323</v>
      </c>
      <c r="N99" s="204"/>
      <c r="O99" s="427" t="s">
        <v>435</v>
      </c>
      <c r="P99" s="428">
        <f>AVERAGE(M2:M494)</f>
        <v>1554.069307</v>
      </c>
      <c r="Q99" s="429"/>
      <c r="R99" s="329"/>
      <c r="S99" s="25"/>
      <c r="T99" s="25"/>
      <c r="U99" s="204"/>
      <c r="V99" s="204"/>
      <c r="W99" s="204"/>
      <c r="X99" s="204"/>
      <c r="Y99" s="204"/>
      <c r="Z99" s="204"/>
    </row>
    <row r="100" ht="12.75" customHeight="1">
      <c r="A100" s="430">
        <v>9917.0</v>
      </c>
      <c r="B100" s="431" t="s">
        <v>8369</v>
      </c>
      <c r="C100" s="431">
        <v>2011.0</v>
      </c>
      <c r="D100" s="508">
        <v>40679.0</v>
      </c>
      <c r="E100" s="433" t="s">
        <v>8370</v>
      </c>
      <c r="F100" s="405" t="s">
        <v>2277</v>
      </c>
      <c r="G100" s="433" t="s">
        <v>712</v>
      </c>
      <c r="H100" s="405" t="s">
        <v>56</v>
      </c>
      <c r="I100" s="508">
        <v>42834.0</v>
      </c>
      <c r="J100" s="433">
        <v>4.0</v>
      </c>
      <c r="K100" s="622" t="s">
        <v>293</v>
      </c>
      <c r="L100" s="431" t="s">
        <v>390</v>
      </c>
      <c r="M100" s="327">
        <f t="shared" si="1"/>
        <v>2155</v>
      </c>
      <c r="N100" s="204"/>
      <c r="O100" s="204"/>
      <c r="P100" s="204"/>
      <c r="Q100" s="204"/>
      <c r="R100" s="204"/>
      <c r="S100" s="204"/>
      <c r="T100" s="204"/>
      <c r="U100" s="204"/>
      <c r="V100" s="204"/>
      <c r="W100" s="204"/>
      <c r="X100" s="204"/>
      <c r="Y100" s="204"/>
      <c r="Z100" s="204"/>
    </row>
    <row r="101" ht="12.75" customHeight="1">
      <c r="A101" s="436">
        <v>10017.0</v>
      </c>
      <c r="B101" s="437" t="s">
        <v>8371</v>
      </c>
      <c r="C101" s="437">
        <v>2013.0</v>
      </c>
      <c r="D101" s="511">
        <v>41435.0</v>
      </c>
      <c r="E101" s="439" t="s">
        <v>8372</v>
      </c>
      <c r="F101" s="408" t="s">
        <v>1114</v>
      </c>
      <c r="G101" s="439" t="s">
        <v>712</v>
      </c>
      <c r="H101" s="408" t="s">
        <v>373</v>
      </c>
      <c r="I101" s="511">
        <v>42834.0</v>
      </c>
      <c r="J101" s="439">
        <v>4.0</v>
      </c>
      <c r="K101" s="622" t="s">
        <v>293</v>
      </c>
      <c r="L101" s="437" t="s">
        <v>390</v>
      </c>
      <c r="M101" s="330">
        <f t="shared" si="1"/>
        <v>1399</v>
      </c>
      <c r="N101" s="204"/>
      <c r="O101" s="204"/>
      <c r="P101" s="204"/>
      <c r="Q101" s="204"/>
      <c r="R101" s="204"/>
      <c r="S101" s="204"/>
      <c r="T101" s="204"/>
      <c r="U101" s="204"/>
      <c r="V101" s="204"/>
      <c r="W101" s="204"/>
      <c r="X101" s="204"/>
      <c r="Y101" s="204"/>
      <c r="Z101" s="204"/>
    </row>
    <row r="102" ht="12.75" customHeight="1">
      <c r="A102" s="430">
        <v>10117.0</v>
      </c>
      <c r="B102" s="431" t="s">
        <v>8373</v>
      </c>
      <c r="C102" s="431">
        <v>2011.0</v>
      </c>
      <c r="D102" s="508">
        <v>40571.0</v>
      </c>
      <c r="E102" s="433" t="s">
        <v>8374</v>
      </c>
      <c r="F102" s="405" t="s">
        <v>2944</v>
      </c>
      <c r="G102" s="433" t="s">
        <v>17</v>
      </c>
      <c r="H102" s="405" t="s">
        <v>373</v>
      </c>
      <c r="I102" s="508">
        <v>42845.0</v>
      </c>
      <c r="J102" s="433">
        <v>4.0</v>
      </c>
      <c r="K102" s="621" t="s">
        <v>322</v>
      </c>
      <c r="L102" s="431" t="s">
        <v>395</v>
      </c>
      <c r="M102" s="327">
        <f t="shared" si="1"/>
        <v>2274</v>
      </c>
      <c r="N102" s="204"/>
      <c r="O102" s="204"/>
      <c r="P102" s="204"/>
      <c r="Q102" s="204"/>
      <c r="R102" s="204"/>
      <c r="S102" s="204"/>
      <c r="T102" s="204"/>
      <c r="U102" s="204"/>
      <c r="V102" s="204"/>
      <c r="W102" s="204"/>
      <c r="X102" s="204"/>
      <c r="Y102" s="204"/>
      <c r="Z102" s="204"/>
    </row>
    <row r="103" ht="12.75" customHeight="1">
      <c r="A103" s="436">
        <v>10217.0</v>
      </c>
      <c r="B103" s="437" t="s">
        <v>8375</v>
      </c>
      <c r="C103" s="437">
        <v>2013.0</v>
      </c>
      <c r="D103" s="511">
        <v>41452.0</v>
      </c>
      <c r="E103" s="439" t="s">
        <v>8376</v>
      </c>
      <c r="F103" s="408" t="s">
        <v>2338</v>
      </c>
      <c r="G103" s="439" t="s">
        <v>712</v>
      </c>
      <c r="H103" s="408" t="s">
        <v>1336</v>
      </c>
      <c r="I103" s="511">
        <v>42845.0</v>
      </c>
      <c r="J103" s="439">
        <v>4.0</v>
      </c>
      <c r="K103" s="619" t="s">
        <v>344</v>
      </c>
      <c r="L103" s="437" t="s">
        <v>390</v>
      </c>
      <c r="M103" s="330">
        <f t="shared" si="1"/>
        <v>1393</v>
      </c>
      <c r="N103" s="204"/>
      <c r="O103" s="204"/>
      <c r="P103" s="204"/>
      <c r="Q103" s="204"/>
      <c r="R103" s="204"/>
      <c r="S103" s="204"/>
      <c r="T103" s="204"/>
      <c r="U103" s="204"/>
      <c r="V103" s="204"/>
      <c r="W103" s="204"/>
      <c r="X103" s="204"/>
      <c r="Y103" s="204"/>
      <c r="Z103" s="204"/>
    </row>
    <row r="104" ht="12.75" customHeight="1">
      <c r="A104" s="430">
        <v>10317.0</v>
      </c>
      <c r="B104" s="431" t="s">
        <v>8377</v>
      </c>
      <c r="C104" s="431">
        <v>2015.0</v>
      </c>
      <c r="D104" s="508">
        <v>42124.0</v>
      </c>
      <c r="E104" s="433" t="s">
        <v>8378</v>
      </c>
      <c r="F104" s="405" t="s">
        <v>1365</v>
      </c>
      <c r="G104" s="433" t="s">
        <v>712</v>
      </c>
      <c r="H104" s="405" t="s">
        <v>1404</v>
      </c>
      <c r="I104" s="508">
        <v>42849.0</v>
      </c>
      <c r="J104" s="433">
        <v>4.0</v>
      </c>
      <c r="K104" s="621" t="s">
        <v>322</v>
      </c>
      <c r="L104" s="431" t="s">
        <v>395</v>
      </c>
      <c r="M104" s="327">
        <f t="shared" si="1"/>
        <v>725</v>
      </c>
      <c r="N104" s="204"/>
      <c r="O104" s="204"/>
      <c r="P104" s="204"/>
      <c r="Q104" s="204"/>
      <c r="R104" s="204"/>
      <c r="S104" s="204"/>
      <c r="T104" s="204"/>
      <c r="U104" s="204"/>
      <c r="V104" s="204"/>
      <c r="W104" s="204"/>
      <c r="X104" s="204"/>
      <c r="Y104" s="204"/>
      <c r="Z104" s="204"/>
    </row>
    <row r="105" ht="12.75" customHeight="1">
      <c r="A105" s="436">
        <v>10417.0</v>
      </c>
      <c r="B105" s="437" t="s">
        <v>8379</v>
      </c>
      <c r="C105" s="437">
        <v>2012.0</v>
      </c>
      <c r="D105" s="511">
        <v>40939.0</v>
      </c>
      <c r="E105" s="439" t="s">
        <v>8380</v>
      </c>
      <c r="F105" s="408" t="s">
        <v>31</v>
      </c>
      <c r="G105" s="439" t="s">
        <v>17</v>
      </c>
      <c r="H105" s="408" t="s">
        <v>130</v>
      </c>
      <c r="I105" s="511">
        <v>42849.0</v>
      </c>
      <c r="J105" s="439">
        <v>4.0</v>
      </c>
      <c r="K105" s="620" t="s">
        <v>309</v>
      </c>
      <c r="L105" s="437" t="s">
        <v>395</v>
      </c>
      <c r="M105" s="330">
        <f t="shared" si="1"/>
        <v>1910</v>
      </c>
      <c r="N105" s="204"/>
      <c r="O105" s="204"/>
      <c r="P105" s="204"/>
      <c r="Q105" s="204"/>
      <c r="R105" s="204"/>
      <c r="S105" s="204"/>
      <c r="T105" s="204"/>
      <c r="U105" s="204"/>
      <c r="V105" s="204"/>
      <c r="W105" s="204"/>
      <c r="X105" s="204"/>
      <c r="Y105" s="204"/>
      <c r="Z105" s="204"/>
    </row>
    <row r="106" ht="12.75" customHeight="1">
      <c r="A106" s="430">
        <v>10517.0</v>
      </c>
      <c r="B106" s="431" t="s">
        <v>8381</v>
      </c>
      <c r="C106" s="431">
        <v>2015.0</v>
      </c>
      <c r="D106" s="508">
        <v>42103.0</v>
      </c>
      <c r="E106" s="433" t="s">
        <v>8382</v>
      </c>
      <c r="F106" s="405" t="s">
        <v>31</v>
      </c>
      <c r="G106" s="433" t="s">
        <v>17</v>
      </c>
      <c r="H106" s="405" t="s">
        <v>244</v>
      </c>
      <c r="I106" s="508">
        <v>42849.0</v>
      </c>
      <c r="J106" s="433">
        <v>4.0</v>
      </c>
      <c r="K106" s="620" t="s">
        <v>309</v>
      </c>
      <c r="L106" s="431" t="s">
        <v>395</v>
      </c>
      <c r="M106" s="327">
        <f t="shared" si="1"/>
        <v>746</v>
      </c>
      <c r="N106" s="204"/>
      <c r="O106" s="204"/>
      <c r="P106" s="204"/>
      <c r="Q106" s="204"/>
      <c r="R106" s="204"/>
      <c r="S106" s="204"/>
      <c r="T106" s="204"/>
      <c r="U106" s="204"/>
      <c r="V106" s="204"/>
      <c r="W106" s="204"/>
      <c r="X106" s="204"/>
      <c r="Y106" s="204"/>
      <c r="Z106" s="204"/>
    </row>
    <row r="107" ht="12.75" customHeight="1">
      <c r="A107" s="436">
        <v>10617.0</v>
      </c>
      <c r="B107" s="437" t="s">
        <v>8383</v>
      </c>
      <c r="C107" s="437">
        <v>2011.0</v>
      </c>
      <c r="D107" s="511">
        <v>40772.0</v>
      </c>
      <c r="E107" s="439" t="s">
        <v>8384</v>
      </c>
      <c r="F107" s="408" t="s">
        <v>1601</v>
      </c>
      <c r="G107" s="439" t="s">
        <v>17</v>
      </c>
      <c r="H107" s="408" t="s">
        <v>927</v>
      </c>
      <c r="I107" s="511">
        <v>42850.0</v>
      </c>
      <c r="J107" s="439">
        <v>4.0</v>
      </c>
      <c r="K107" s="621" t="s">
        <v>322</v>
      </c>
      <c r="L107" s="437" t="s">
        <v>390</v>
      </c>
      <c r="M107" s="330">
        <f t="shared" si="1"/>
        <v>2078</v>
      </c>
      <c r="N107" s="204"/>
      <c r="O107" s="204"/>
      <c r="P107" s="204"/>
      <c r="Q107" s="204"/>
      <c r="R107" s="204"/>
      <c r="S107" s="204"/>
      <c r="T107" s="204"/>
      <c r="U107" s="204"/>
      <c r="V107" s="204"/>
      <c r="W107" s="204"/>
      <c r="X107" s="204"/>
      <c r="Y107" s="204"/>
      <c r="Z107" s="204"/>
    </row>
    <row r="108" ht="12.75" customHeight="1">
      <c r="A108" s="430">
        <v>10717.0</v>
      </c>
      <c r="B108" s="431" t="s">
        <v>8385</v>
      </c>
      <c r="C108" s="431">
        <v>2015.0</v>
      </c>
      <c r="D108" s="508">
        <v>42242.0</v>
      </c>
      <c r="E108" s="433" t="s">
        <v>8386</v>
      </c>
      <c r="F108" s="405" t="s">
        <v>965</v>
      </c>
      <c r="G108" s="433" t="s">
        <v>17</v>
      </c>
      <c r="H108" s="405" t="s">
        <v>50</v>
      </c>
      <c r="I108" s="508">
        <v>42851.0</v>
      </c>
      <c r="J108" s="433">
        <v>4.0</v>
      </c>
      <c r="K108" s="622" t="s">
        <v>293</v>
      </c>
      <c r="L108" s="431" t="s">
        <v>390</v>
      </c>
      <c r="M108" s="327">
        <f t="shared" si="1"/>
        <v>609</v>
      </c>
      <c r="N108" s="204"/>
      <c r="O108" s="204"/>
      <c r="P108" s="204"/>
      <c r="Q108" s="204"/>
      <c r="R108" s="204"/>
      <c r="S108" s="204"/>
      <c r="T108" s="204"/>
      <c r="U108" s="204"/>
      <c r="V108" s="204"/>
      <c r="W108" s="204"/>
      <c r="X108" s="204"/>
      <c r="Y108" s="204"/>
      <c r="Z108" s="204"/>
    </row>
    <row r="109" ht="12.75" customHeight="1">
      <c r="A109" s="436">
        <v>10817.0</v>
      </c>
      <c r="B109" s="437" t="s">
        <v>8387</v>
      </c>
      <c r="C109" s="437">
        <v>2014.0</v>
      </c>
      <c r="D109" s="511">
        <v>41862.0</v>
      </c>
      <c r="E109" s="439" t="s">
        <v>8388</v>
      </c>
      <c r="F109" s="408" t="s">
        <v>965</v>
      </c>
      <c r="G109" s="439" t="s">
        <v>17</v>
      </c>
      <c r="H109" s="408" t="s">
        <v>50</v>
      </c>
      <c r="I109" s="511">
        <v>42851.0</v>
      </c>
      <c r="J109" s="439">
        <v>4.0</v>
      </c>
      <c r="K109" s="622" t="s">
        <v>293</v>
      </c>
      <c r="L109" s="437" t="s">
        <v>390</v>
      </c>
      <c r="M109" s="330">
        <f t="shared" si="1"/>
        <v>989</v>
      </c>
      <c r="N109" s="204"/>
      <c r="O109" s="204"/>
      <c r="P109" s="204"/>
      <c r="Q109" s="204"/>
      <c r="R109" s="204"/>
      <c r="S109" s="204"/>
      <c r="T109" s="204"/>
      <c r="U109" s="204"/>
      <c r="V109" s="204"/>
      <c r="W109" s="204"/>
      <c r="X109" s="204"/>
      <c r="Y109" s="204"/>
      <c r="Z109" s="204"/>
    </row>
    <row r="110" ht="12.75" customHeight="1">
      <c r="A110" s="430">
        <v>10917.0</v>
      </c>
      <c r="B110" s="431" t="s">
        <v>8389</v>
      </c>
      <c r="C110" s="431">
        <v>2013.0</v>
      </c>
      <c r="D110" s="508">
        <v>41606.0</v>
      </c>
      <c r="E110" s="433" t="s">
        <v>8390</v>
      </c>
      <c r="F110" s="405" t="s">
        <v>171</v>
      </c>
      <c r="G110" s="433" t="s">
        <v>17</v>
      </c>
      <c r="H110" s="405" t="s">
        <v>202</v>
      </c>
      <c r="I110" s="508">
        <v>42852.0</v>
      </c>
      <c r="J110" s="433">
        <v>4.0</v>
      </c>
      <c r="K110" s="621" t="s">
        <v>322</v>
      </c>
      <c r="L110" s="431" t="s">
        <v>390</v>
      </c>
      <c r="M110" s="327">
        <f t="shared" si="1"/>
        <v>1246</v>
      </c>
      <c r="N110" s="204"/>
      <c r="O110" s="204"/>
      <c r="P110" s="204"/>
      <c r="Q110" s="204"/>
      <c r="R110" s="204"/>
      <c r="S110" s="204"/>
      <c r="T110" s="204"/>
      <c r="U110" s="204"/>
      <c r="V110" s="204"/>
      <c r="W110" s="204"/>
      <c r="X110" s="204"/>
      <c r="Y110" s="204"/>
      <c r="Z110" s="204"/>
    </row>
    <row r="111" ht="12.75" customHeight="1">
      <c r="A111" s="436">
        <v>11017.0</v>
      </c>
      <c r="B111" s="437" t="s">
        <v>8391</v>
      </c>
      <c r="C111" s="437">
        <v>2014.0</v>
      </c>
      <c r="D111" s="511">
        <v>41761.0</v>
      </c>
      <c r="E111" s="439" t="s">
        <v>8392</v>
      </c>
      <c r="F111" s="408" t="s">
        <v>417</v>
      </c>
      <c r="G111" s="439" t="s">
        <v>712</v>
      </c>
      <c r="H111" s="408" t="s">
        <v>4910</v>
      </c>
      <c r="I111" s="511">
        <v>42853.0</v>
      </c>
      <c r="J111" s="439">
        <v>4.0</v>
      </c>
      <c r="K111" s="619" t="s">
        <v>344</v>
      </c>
      <c r="L111" s="437" t="s">
        <v>390</v>
      </c>
      <c r="M111" s="330">
        <f t="shared" si="1"/>
        <v>1092</v>
      </c>
      <c r="N111" s="204"/>
      <c r="O111" s="204"/>
      <c r="P111" s="204"/>
      <c r="Q111" s="204"/>
      <c r="R111" s="204"/>
      <c r="S111" s="204"/>
      <c r="T111" s="204"/>
      <c r="U111" s="204"/>
      <c r="V111" s="204"/>
      <c r="W111" s="204"/>
      <c r="X111" s="204"/>
      <c r="Y111" s="204"/>
      <c r="Z111" s="204"/>
    </row>
    <row r="112" ht="12.75" customHeight="1">
      <c r="A112" s="430">
        <v>11117.0</v>
      </c>
      <c r="B112" s="431" t="s">
        <v>8393</v>
      </c>
      <c r="C112" s="431">
        <v>2013.0</v>
      </c>
      <c r="D112" s="508">
        <v>41576.0</v>
      </c>
      <c r="E112" s="433" t="s">
        <v>8394</v>
      </c>
      <c r="F112" s="405" t="s">
        <v>218</v>
      </c>
      <c r="G112" s="433" t="s">
        <v>712</v>
      </c>
      <c r="H112" s="405" t="s">
        <v>753</v>
      </c>
      <c r="I112" s="508">
        <v>42853.0</v>
      </c>
      <c r="J112" s="433">
        <v>4.0</v>
      </c>
      <c r="K112" s="622" t="s">
        <v>293</v>
      </c>
      <c r="L112" s="431" t="s">
        <v>395</v>
      </c>
      <c r="M112" s="327">
        <f t="shared" si="1"/>
        <v>1277</v>
      </c>
      <c r="N112" s="204"/>
      <c r="O112" s="204"/>
      <c r="P112" s="204"/>
      <c r="Q112" s="204"/>
      <c r="R112" s="204"/>
      <c r="S112" s="204"/>
      <c r="T112" s="204"/>
      <c r="U112" s="204"/>
      <c r="V112" s="204"/>
      <c r="W112" s="204"/>
      <c r="X112" s="204"/>
      <c r="Y112" s="204"/>
      <c r="Z112" s="204"/>
    </row>
    <row r="113" ht="12.75" customHeight="1">
      <c r="A113" s="436">
        <v>11217.0</v>
      </c>
      <c r="B113" s="437" t="s">
        <v>8395</v>
      </c>
      <c r="C113" s="437">
        <v>2014.0</v>
      </c>
      <c r="D113" s="511">
        <v>41876.0</v>
      </c>
      <c r="E113" s="439" t="s">
        <v>8396</v>
      </c>
      <c r="F113" s="408" t="s">
        <v>417</v>
      </c>
      <c r="G113" s="439" t="s">
        <v>712</v>
      </c>
      <c r="H113" s="408" t="s">
        <v>4910</v>
      </c>
      <c r="I113" s="511">
        <v>42853.0</v>
      </c>
      <c r="J113" s="439">
        <v>4.0</v>
      </c>
      <c r="K113" s="619" t="s">
        <v>344</v>
      </c>
      <c r="L113" s="437" t="s">
        <v>390</v>
      </c>
      <c r="M113" s="330">
        <f t="shared" si="1"/>
        <v>977</v>
      </c>
      <c r="N113" s="204"/>
      <c r="O113" s="204"/>
      <c r="P113" s="204"/>
      <c r="Q113" s="204"/>
      <c r="R113" s="204"/>
      <c r="S113" s="204"/>
      <c r="T113" s="204"/>
      <c r="U113" s="204"/>
      <c r="V113" s="204"/>
      <c r="W113" s="204"/>
      <c r="X113" s="204"/>
      <c r="Y113" s="204"/>
      <c r="Z113" s="204"/>
    </row>
    <row r="114" ht="12.75" customHeight="1">
      <c r="A114" s="430">
        <v>11317.0</v>
      </c>
      <c r="B114" s="431" t="s">
        <v>8397</v>
      </c>
      <c r="C114" s="431">
        <v>2014.0</v>
      </c>
      <c r="D114" s="508">
        <v>41886.0</v>
      </c>
      <c r="E114" s="433" t="s">
        <v>8398</v>
      </c>
      <c r="F114" s="405" t="s">
        <v>417</v>
      </c>
      <c r="G114" s="433" t="s">
        <v>712</v>
      </c>
      <c r="H114" s="405" t="s">
        <v>4910</v>
      </c>
      <c r="I114" s="508">
        <v>42853.0</v>
      </c>
      <c r="J114" s="433">
        <v>4.0</v>
      </c>
      <c r="K114" s="619" t="s">
        <v>344</v>
      </c>
      <c r="L114" s="431" t="s">
        <v>390</v>
      </c>
      <c r="M114" s="327">
        <f t="shared" si="1"/>
        <v>967</v>
      </c>
      <c r="N114" s="204"/>
      <c r="O114" s="204"/>
      <c r="P114" s="204"/>
      <c r="Q114" s="204"/>
      <c r="R114" s="204"/>
      <c r="S114" s="204"/>
      <c r="T114" s="204"/>
      <c r="U114" s="204"/>
      <c r="V114" s="204"/>
      <c r="W114" s="204"/>
      <c r="X114" s="204"/>
      <c r="Y114" s="204"/>
      <c r="Z114" s="204"/>
    </row>
    <row r="115" ht="12.75" customHeight="1">
      <c r="A115" s="436">
        <v>11417.0</v>
      </c>
      <c r="B115" s="437" t="s">
        <v>8399</v>
      </c>
      <c r="C115" s="437">
        <v>2011.0</v>
      </c>
      <c r="D115" s="511">
        <v>40809.0</v>
      </c>
      <c r="E115" s="439" t="s">
        <v>8400</v>
      </c>
      <c r="F115" s="408" t="s">
        <v>723</v>
      </c>
      <c r="G115" s="439" t="s">
        <v>712</v>
      </c>
      <c r="H115" s="408" t="s">
        <v>26</v>
      </c>
      <c r="I115" s="511">
        <v>42857.0</v>
      </c>
      <c r="J115" s="439">
        <v>5.0</v>
      </c>
      <c r="K115" s="620" t="s">
        <v>309</v>
      </c>
      <c r="L115" s="437" t="s">
        <v>390</v>
      </c>
      <c r="M115" s="330">
        <f t="shared" si="1"/>
        <v>2048</v>
      </c>
      <c r="N115" s="204"/>
      <c r="O115" s="204"/>
      <c r="P115" s="204"/>
      <c r="Q115" s="204"/>
      <c r="R115" s="204"/>
      <c r="S115" s="204"/>
      <c r="T115" s="204"/>
      <c r="U115" s="204"/>
      <c r="V115" s="204"/>
      <c r="W115" s="204"/>
      <c r="X115" s="204"/>
      <c r="Y115" s="204"/>
      <c r="Z115" s="204"/>
    </row>
    <row r="116" ht="12.75" customHeight="1">
      <c r="A116" s="430">
        <v>11517.0</v>
      </c>
      <c r="B116" s="431" t="s">
        <v>8401</v>
      </c>
      <c r="C116" s="431">
        <v>2014.0</v>
      </c>
      <c r="D116" s="508">
        <v>41912.0</v>
      </c>
      <c r="E116" s="433" t="s">
        <v>8402</v>
      </c>
      <c r="F116" s="405" t="s">
        <v>171</v>
      </c>
      <c r="G116" s="433" t="s">
        <v>712</v>
      </c>
      <c r="H116" s="405" t="s">
        <v>1404</v>
      </c>
      <c r="I116" s="508">
        <v>42857.0</v>
      </c>
      <c r="J116" s="433">
        <v>5.0</v>
      </c>
      <c r="K116" s="621" t="s">
        <v>322</v>
      </c>
      <c r="L116" s="431" t="s">
        <v>390</v>
      </c>
      <c r="M116" s="327">
        <f t="shared" si="1"/>
        <v>945</v>
      </c>
      <c r="N116" s="204"/>
      <c r="O116" s="204"/>
      <c r="P116" s="204"/>
      <c r="Q116" s="204"/>
      <c r="R116" s="204"/>
      <c r="S116" s="204"/>
      <c r="T116" s="204"/>
      <c r="U116" s="204"/>
      <c r="V116" s="204"/>
      <c r="W116" s="204"/>
      <c r="X116" s="204"/>
      <c r="Y116" s="204"/>
      <c r="Z116" s="204"/>
    </row>
    <row r="117" ht="12.75" customHeight="1">
      <c r="A117" s="436">
        <v>11617.0</v>
      </c>
      <c r="B117" s="437" t="s">
        <v>8403</v>
      </c>
      <c r="C117" s="437">
        <v>2015.0</v>
      </c>
      <c r="D117" s="511">
        <v>42243.0</v>
      </c>
      <c r="E117" s="439" t="s">
        <v>8404</v>
      </c>
      <c r="F117" s="408" t="s">
        <v>8405</v>
      </c>
      <c r="G117" s="439" t="s">
        <v>729</v>
      </c>
      <c r="H117" s="408" t="s">
        <v>8406</v>
      </c>
      <c r="I117" s="511">
        <v>42859.0</v>
      </c>
      <c r="J117" s="439">
        <v>5.0</v>
      </c>
      <c r="K117" s="619" t="s">
        <v>344</v>
      </c>
      <c r="L117" s="437" t="s">
        <v>399</v>
      </c>
      <c r="M117" s="330">
        <f t="shared" si="1"/>
        <v>616</v>
      </c>
      <c r="N117" s="204"/>
      <c r="O117" s="204"/>
      <c r="P117" s="204"/>
      <c r="Q117" s="204"/>
      <c r="R117" s="204"/>
      <c r="S117" s="204"/>
      <c r="T117" s="204"/>
      <c r="U117" s="204"/>
      <c r="V117" s="204"/>
      <c r="W117" s="204"/>
      <c r="X117" s="204"/>
      <c r="Y117" s="204"/>
      <c r="Z117" s="204"/>
    </row>
    <row r="118" ht="12.75" customHeight="1">
      <c r="A118" s="430">
        <v>11717.0</v>
      </c>
      <c r="B118" s="431" t="s">
        <v>8407</v>
      </c>
      <c r="C118" s="431">
        <v>2015.0</v>
      </c>
      <c r="D118" s="508">
        <v>42094.0</v>
      </c>
      <c r="E118" s="433" t="s">
        <v>8408</v>
      </c>
      <c r="F118" s="405" t="s">
        <v>8409</v>
      </c>
      <c r="G118" s="433" t="s">
        <v>712</v>
      </c>
      <c r="H118" s="405" t="s">
        <v>1404</v>
      </c>
      <c r="I118" s="508">
        <v>42860.0</v>
      </c>
      <c r="J118" s="433">
        <v>5.0</v>
      </c>
      <c r="K118" s="620" t="s">
        <v>309</v>
      </c>
      <c r="L118" s="431" t="s">
        <v>390</v>
      </c>
      <c r="M118" s="327">
        <f t="shared" si="1"/>
        <v>766</v>
      </c>
      <c r="N118" s="204"/>
      <c r="O118" s="204"/>
      <c r="P118" s="204"/>
      <c r="Q118" s="204"/>
      <c r="R118" s="204"/>
      <c r="S118" s="204"/>
      <c r="T118" s="204"/>
      <c r="U118" s="204"/>
      <c r="V118" s="204"/>
      <c r="W118" s="204"/>
      <c r="X118" s="204"/>
      <c r="Y118" s="204"/>
      <c r="Z118" s="204"/>
    </row>
    <row r="119" ht="12.75" customHeight="1">
      <c r="A119" s="436">
        <v>11817.0</v>
      </c>
      <c r="B119" s="597" t="s">
        <v>4250</v>
      </c>
      <c r="C119" s="597" t="s">
        <v>4250</v>
      </c>
      <c r="D119" s="552" t="s">
        <v>4250</v>
      </c>
      <c r="E119" s="597" t="s">
        <v>4250</v>
      </c>
      <c r="F119" s="597" t="s">
        <v>4250</v>
      </c>
      <c r="G119" s="597" t="s">
        <v>4250</v>
      </c>
      <c r="H119" s="597" t="s">
        <v>4250</v>
      </c>
      <c r="I119" s="552" t="s">
        <v>4250</v>
      </c>
      <c r="J119" s="597" t="s">
        <v>4250</v>
      </c>
      <c r="K119" s="597" t="s">
        <v>4250</v>
      </c>
      <c r="L119" s="597" t="s">
        <v>4250</v>
      </c>
      <c r="M119" s="597" t="s">
        <v>4250</v>
      </c>
      <c r="N119" s="204"/>
      <c r="O119" s="204"/>
      <c r="P119" s="204"/>
      <c r="Q119" s="204"/>
      <c r="R119" s="204"/>
      <c r="S119" s="204"/>
      <c r="T119" s="204"/>
      <c r="U119" s="204"/>
      <c r="V119" s="204"/>
      <c r="W119" s="204"/>
      <c r="X119" s="204"/>
      <c r="Y119" s="204"/>
      <c r="Z119" s="204"/>
    </row>
    <row r="120" ht="12.75" customHeight="1">
      <c r="A120" s="430">
        <v>11917.0</v>
      </c>
      <c r="B120" s="431" t="s">
        <v>8410</v>
      </c>
      <c r="C120" s="431">
        <v>2009.0</v>
      </c>
      <c r="D120" s="508">
        <v>39953.0</v>
      </c>
      <c r="E120" s="433" t="s">
        <v>8411</v>
      </c>
      <c r="F120" s="405" t="s">
        <v>8412</v>
      </c>
      <c r="G120" s="433" t="s">
        <v>806</v>
      </c>
      <c r="H120" s="405" t="s">
        <v>1015</v>
      </c>
      <c r="I120" s="508">
        <v>42860.0</v>
      </c>
      <c r="J120" s="433">
        <v>5.0</v>
      </c>
      <c r="K120" s="622" t="s">
        <v>293</v>
      </c>
      <c r="L120" s="431" t="s">
        <v>390</v>
      </c>
      <c r="M120" s="327">
        <f t="shared" ref="M120:M406" si="2">I120-D120</f>
        <v>2907</v>
      </c>
      <c r="N120" s="204"/>
      <c r="O120" s="204"/>
      <c r="P120" s="204"/>
      <c r="Q120" s="204"/>
      <c r="R120" s="204"/>
      <c r="S120" s="204"/>
      <c r="T120" s="204"/>
      <c r="U120" s="204"/>
      <c r="V120" s="204"/>
      <c r="W120" s="204"/>
      <c r="X120" s="204"/>
      <c r="Y120" s="204"/>
      <c r="Z120" s="204"/>
    </row>
    <row r="121" ht="12.75" customHeight="1">
      <c r="A121" s="436">
        <v>12017.0</v>
      </c>
      <c r="B121" s="437" t="s">
        <v>8413</v>
      </c>
      <c r="C121" s="437">
        <v>2014.0</v>
      </c>
      <c r="D121" s="511">
        <v>41729.0</v>
      </c>
      <c r="E121" s="439" t="s">
        <v>8414</v>
      </c>
      <c r="F121" s="408" t="s">
        <v>8415</v>
      </c>
      <c r="G121" s="439" t="s">
        <v>806</v>
      </c>
      <c r="H121" s="408" t="s">
        <v>1404</v>
      </c>
      <c r="I121" s="511">
        <v>42863.0</v>
      </c>
      <c r="J121" s="439">
        <v>5.0</v>
      </c>
      <c r="K121" s="621" t="s">
        <v>322</v>
      </c>
      <c r="L121" s="437" t="s">
        <v>395</v>
      </c>
      <c r="M121" s="330">
        <f t="shared" si="2"/>
        <v>1134</v>
      </c>
      <c r="N121" s="204"/>
      <c r="O121" s="204"/>
      <c r="P121" s="204"/>
      <c r="Q121" s="204"/>
      <c r="R121" s="204"/>
      <c r="S121" s="204"/>
      <c r="T121" s="204"/>
      <c r="U121" s="204"/>
      <c r="V121" s="204"/>
      <c r="W121" s="204"/>
      <c r="X121" s="204"/>
      <c r="Y121" s="204"/>
      <c r="Z121" s="204"/>
    </row>
    <row r="122" ht="12.75" customHeight="1">
      <c r="A122" s="430">
        <v>12117.0</v>
      </c>
      <c r="B122" s="431" t="s">
        <v>8416</v>
      </c>
      <c r="C122" s="431">
        <v>2015.0</v>
      </c>
      <c r="D122" s="508">
        <v>42276.0</v>
      </c>
      <c r="E122" s="433" t="s">
        <v>8417</v>
      </c>
      <c r="F122" s="405" t="s">
        <v>8418</v>
      </c>
      <c r="G122" s="433" t="s">
        <v>806</v>
      </c>
      <c r="H122" s="405" t="s">
        <v>1404</v>
      </c>
      <c r="I122" s="508">
        <v>42863.0</v>
      </c>
      <c r="J122" s="433">
        <v>5.0</v>
      </c>
      <c r="K122" s="621" t="s">
        <v>322</v>
      </c>
      <c r="L122" s="431" t="s">
        <v>395</v>
      </c>
      <c r="M122" s="327">
        <f t="shared" si="2"/>
        <v>587</v>
      </c>
      <c r="N122" s="204"/>
      <c r="O122" s="204"/>
      <c r="P122" s="204"/>
      <c r="Q122" s="204"/>
      <c r="R122" s="204"/>
      <c r="S122" s="204"/>
      <c r="T122" s="204"/>
      <c r="U122" s="204"/>
      <c r="V122" s="204"/>
      <c r="W122" s="204"/>
      <c r="X122" s="204"/>
      <c r="Y122" s="204"/>
      <c r="Z122" s="204"/>
    </row>
    <row r="123" ht="12.75" customHeight="1">
      <c r="A123" s="436">
        <v>12217.0</v>
      </c>
      <c r="B123" s="437" t="s">
        <v>8419</v>
      </c>
      <c r="C123" s="437">
        <v>2015.0</v>
      </c>
      <c r="D123" s="511">
        <v>42352.0</v>
      </c>
      <c r="E123" s="439" t="s">
        <v>8420</v>
      </c>
      <c r="F123" s="408" t="s">
        <v>218</v>
      </c>
      <c r="G123" s="439" t="s">
        <v>712</v>
      </c>
      <c r="H123" s="408" t="s">
        <v>50</v>
      </c>
      <c r="I123" s="511">
        <v>42864.0</v>
      </c>
      <c r="J123" s="439">
        <v>5.0</v>
      </c>
      <c r="K123" s="622" t="s">
        <v>293</v>
      </c>
      <c r="L123" s="437" t="s">
        <v>395</v>
      </c>
      <c r="M123" s="330">
        <f t="shared" si="2"/>
        <v>512</v>
      </c>
      <c r="N123" s="204"/>
      <c r="O123" s="204"/>
      <c r="P123" s="204"/>
      <c r="Q123" s="204"/>
      <c r="R123" s="204"/>
      <c r="S123" s="204"/>
      <c r="T123" s="204"/>
      <c r="U123" s="204"/>
      <c r="V123" s="204"/>
      <c r="W123" s="204"/>
      <c r="X123" s="204"/>
      <c r="Y123" s="204"/>
      <c r="Z123" s="204"/>
    </row>
    <row r="124" ht="12.75" customHeight="1">
      <c r="A124" s="430">
        <v>12317.0</v>
      </c>
      <c r="B124" s="431" t="s">
        <v>8421</v>
      </c>
      <c r="C124" s="431">
        <v>2011.0</v>
      </c>
      <c r="D124" s="508">
        <v>40808.0</v>
      </c>
      <c r="E124" s="433" t="s">
        <v>8422</v>
      </c>
      <c r="F124" s="405" t="s">
        <v>873</v>
      </c>
      <c r="G124" s="433" t="s">
        <v>712</v>
      </c>
      <c r="H124" s="405" t="s">
        <v>153</v>
      </c>
      <c r="I124" s="508">
        <v>42865.0</v>
      </c>
      <c r="J124" s="433">
        <v>5.0</v>
      </c>
      <c r="K124" s="622" t="s">
        <v>293</v>
      </c>
      <c r="L124" s="431" t="s">
        <v>395</v>
      </c>
      <c r="M124" s="327">
        <f t="shared" si="2"/>
        <v>2057</v>
      </c>
      <c r="N124" s="204"/>
      <c r="O124" s="204"/>
      <c r="P124" s="204"/>
      <c r="Q124" s="204"/>
      <c r="R124" s="204"/>
      <c r="S124" s="204"/>
      <c r="T124" s="204"/>
      <c r="U124" s="204"/>
      <c r="V124" s="204"/>
      <c r="W124" s="204"/>
      <c r="X124" s="204"/>
      <c r="Y124" s="204"/>
      <c r="Z124" s="204"/>
    </row>
    <row r="125" ht="12.75" customHeight="1">
      <c r="A125" s="436">
        <v>12417.0</v>
      </c>
      <c r="B125" s="437" t="s">
        <v>8423</v>
      </c>
      <c r="C125" s="437">
        <v>2014.0</v>
      </c>
      <c r="D125" s="511">
        <v>41788.0</v>
      </c>
      <c r="E125" s="439" t="s">
        <v>8424</v>
      </c>
      <c r="F125" s="408" t="s">
        <v>1569</v>
      </c>
      <c r="G125" s="439" t="s">
        <v>17</v>
      </c>
      <c r="H125" s="408" t="s">
        <v>50</v>
      </c>
      <c r="I125" s="511">
        <v>42865.0</v>
      </c>
      <c r="J125" s="439">
        <v>5.0</v>
      </c>
      <c r="K125" s="620" t="s">
        <v>309</v>
      </c>
      <c r="L125" s="437" t="s">
        <v>390</v>
      </c>
      <c r="M125" s="330">
        <f t="shared" si="2"/>
        <v>1077</v>
      </c>
      <c r="N125" s="204"/>
      <c r="O125" s="204"/>
      <c r="P125" s="204"/>
      <c r="Q125" s="204"/>
      <c r="R125" s="204"/>
      <c r="S125" s="204"/>
      <c r="T125" s="204"/>
      <c r="U125" s="204"/>
      <c r="V125" s="204"/>
      <c r="W125" s="204"/>
      <c r="X125" s="204"/>
      <c r="Y125" s="204"/>
      <c r="Z125" s="204"/>
    </row>
    <row r="126" ht="12.75" customHeight="1">
      <c r="A126" s="430">
        <v>12517.0</v>
      </c>
      <c r="B126" s="431" t="s">
        <v>8425</v>
      </c>
      <c r="C126" s="431">
        <v>2015.0</v>
      </c>
      <c r="D126" s="508">
        <v>42067.0</v>
      </c>
      <c r="E126" s="433" t="s">
        <v>8426</v>
      </c>
      <c r="F126" s="405" t="s">
        <v>55</v>
      </c>
      <c r="G126" s="433" t="s">
        <v>17</v>
      </c>
      <c r="H126" s="405" t="s">
        <v>202</v>
      </c>
      <c r="I126" s="508">
        <v>42866.0</v>
      </c>
      <c r="J126" s="433">
        <v>5.0</v>
      </c>
      <c r="K126" s="621" t="s">
        <v>322</v>
      </c>
      <c r="L126" s="431" t="s">
        <v>390</v>
      </c>
      <c r="M126" s="327">
        <f t="shared" si="2"/>
        <v>799</v>
      </c>
      <c r="N126" s="204"/>
      <c r="O126" s="204"/>
      <c r="P126" s="204"/>
      <c r="Q126" s="204"/>
      <c r="R126" s="204"/>
      <c r="S126" s="204"/>
      <c r="T126" s="204"/>
      <c r="U126" s="204"/>
      <c r="V126" s="204"/>
      <c r="W126" s="204"/>
      <c r="X126" s="204"/>
      <c r="Y126" s="204"/>
      <c r="Z126" s="204"/>
    </row>
    <row r="127" ht="12.75" customHeight="1">
      <c r="A127" s="436">
        <v>12617.0</v>
      </c>
      <c r="B127" s="437" t="s">
        <v>8427</v>
      </c>
      <c r="C127" s="437">
        <v>2012.0</v>
      </c>
      <c r="D127" s="511">
        <v>40956.0</v>
      </c>
      <c r="E127" s="439" t="s">
        <v>8428</v>
      </c>
      <c r="F127" s="408" t="s">
        <v>1569</v>
      </c>
      <c r="G127" s="439" t="s">
        <v>17</v>
      </c>
      <c r="H127" s="408" t="s">
        <v>927</v>
      </c>
      <c r="I127" s="511">
        <v>42866.0</v>
      </c>
      <c r="J127" s="439">
        <v>5.0</v>
      </c>
      <c r="K127" s="620" t="s">
        <v>309</v>
      </c>
      <c r="L127" s="437" t="s">
        <v>390</v>
      </c>
      <c r="M127" s="330">
        <f t="shared" si="2"/>
        <v>1910</v>
      </c>
      <c r="N127" s="204"/>
      <c r="O127" s="204"/>
      <c r="P127" s="204"/>
      <c r="Q127" s="204"/>
      <c r="R127" s="204"/>
      <c r="S127" s="204"/>
      <c r="T127" s="204"/>
      <c r="U127" s="204"/>
      <c r="V127" s="204"/>
      <c r="W127" s="204"/>
      <c r="X127" s="204"/>
      <c r="Y127" s="204"/>
      <c r="Z127" s="204"/>
    </row>
    <row r="128" ht="12.75" customHeight="1">
      <c r="A128" s="430">
        <v>12717.0</v>
      </c>
      <c r="B128" s="431" t="s">
        <v>8429</v>
      </c>
      <c r="C128" s="431">
        <v>2015.0</v>
      </c>
      <c r="D128" s="508">
        <v>42101.0</v>
      </c>
      <c r="E128" s="433" t="s">
        <v>8430</v>
      </c>
      <c r="F128" s="405" t="s">
        <v>1569</v>
      </c>
      <c r="G128" s="433" t="s">
        <v>17</v>
      </c>
      <c r="H128" s="405" t="s">
        <v>97</v>
      </c>
      <c r="I128" s="508">
        <v>42867.0</v>
      </c>
      <c r="J128" s="433">
        <v>5.0</v>
      </c>
      <c r="K128" s="620" t="s">
        <v>309</v>
      </c>
      <c r="L128" s="431" t="s">
        <v>390</v>
      </c>
      <c r="M128" s="327">
        <f t="shared" si="2"/>
        <v>766</v>
      </c>
      <c r="N128" s="204"/>
      <c r="O128" s="204"/>
      <c r="P128" s="204"/>
      <c r="Q128" s="204"/>
      <c r="R128" s="204"/>
      <c r="S128" s="204"/>
      <c r="T128" s="204"/>
      <c r="U128" s="204"/>
      <c r="V128" s="204"/>
      <c r="W128" s="204"/>
      <c r="X128" s="204"/>
      <c r="Y128" s="204"/>
      <c r="Z128" s="204"/>
    </row>
    <row r="129" ht="12.75" customHeight="1">
      <c r="A129" s="436">
        <v>12817.0</v>
      </c>
      <c r="B129" s="437" t="s">
        <v>8431</v>
      </c>
      <c r="C129" s="437">
        <v>2016.0</v>
      </c>
      <c r="D129" s="511">
        <v>42555.0</v>
      </c>
      <c r="E129" s="439" t="s">
        <v>8432</v>
      </c>
      <c r="F129" s="408" t="s">
        <v>1569</v>
      </c>
      <c r="G129" s="439" t="s">
        <v>17</v>
      </c>
      <c r="H129" s="408" t="s">
        <v>97</v>
      </c>
      <c r="I129" s="511">
        <v>42867.0</v>
      </c>
      <c r="J129" s="439">
        <v>5.0</v>
      </c>
      <c r="K129" s="620" t="s">
        <v>309</v>
      </c>
      <c r="L129" s="437" t="s">
        <v>390</v>
      </c>
      <c r="M129" s="330">
        <f t="shared" si="2"/>
        <v>312</v>
      </c>
      <c r="N129" s="204"/>
      <c r="O129" s="204"/>
      <c r="P129" s="204"/>
      <c r="Q129" s="204"/>
      <c r="R129" s="204"/>
      <c r="S129" s="204"/>
      <c r="T129" s="204"/>
      <c r="U129" s="204"/>
      <c r="V129" s="204"/>
      <c r="W129" s="204"/>
      <c r="X129" s="204"/>
      <c r="Y129" s="204"/>
      <c r="Z129" s="204"/>
    </row>
    <row r="130" ht="12.75" customHeight="1">
      <c r="A130" s="430">
        <v>12917.0</v>
      </c>
      <c r="B130" s="431" t="s">
        <v>8433</v>
      </c>
      <c r="C130" s="431">
        <v>2015.0</v>
      </c>
      <c r="D130" s="508">
        <v>42243.0</v>
      </c>
      <c r="E130" s="433" t="s">
        <v>8434</v>
      </c>
      <c r="F130" s="405" t="s">
        <v>417</v>
      </c>
      <c r="G130" s="433" t="s">
        <v>712</v>
      </c>
      <c r="H130" s="405" t="s">
        <v>892</v>
      </c>
      <c r="I130" s="508">
        <v>42870.0</v>
      </c>
      <c r="J130" s="433">
        <v>5.0</v>
      </c>
      <c r="K130" s="621" t="s">
        <v>322</v>
      </c>
      <c r="L130" s="431" t="s">
        <v>390</v>
      </c>
      <c r="M130" s="327">
        <f t="shared" si="2"/>
        <v>627</v>
      </c>
      <c r="N130" s="204"/>
      <c r="O130" s="204"/>
      <c r="P130" s="204"/>
      <c r="Q130" s="204"/>
      <c r="R130" s="204"/>
      <c r="S130" s="204"/>
      <c r="T130" s="204"/>
      <c r="U130" s="204"/>
      <c r="V130" s="204"/>
      <c r="W130" s="204"/>
      <c r="X130" s="204"/>
      <c r="Y130" s="204"/>
      <c r="Z130" s="204"/>
    </row>
    <row r="131" ht="12.75" customHeight="1">
      <c r="A131" s="436">
        <v>13017.0</v>
      </c>
      <c r="B131" s="437" t="s">
        <v>8435</v>
      </c>
      <c r="C131" s="437">
        <v>2011.0</v>
      </c>
      <c r="D131" s="511">
        <v>40816.0</v>
      </c>
      <c r="E131" s="439" t="s">
        <v>8436</v>
      </c>
      <c r="F131" s="408" t="s">
        <v>8437</v>
      </c>
      <c r="G131" s="439" t="s">
        <v>712</v>
      </c>
      <c r="H131" s="408" t="s">
        <v>244</v>
      </c>
      <c r="I131" s="511">
        <v>42871.0</v>
      </c>
      <c r="J131" s="439">
        <v>5.0</v>
      </c>
      <c r="K131" s="622" t="s">
        <v>293</v>
      </c>
      <c r="L131" s="437" t="s">
        <v>390</v>
      </c>
      <c r="M131" s="330">
        <f t="shared" si="2"/>
        <v>2055</v>
      </c>
      <c r="N131" s="204"/>
      <c r="O131" s="204"/>
      <c r="P131" s="204"/>
      <c r="Q131" s="204"/>
      <c r="R131" s="204"/>
      <c r="S131" s="204"/>
      <c r="T131" s="204"/>
      <c r="U131" s="204"/>
      <c r="V131" s="204"/>
      <c r="W131" s="204"/>
      <c r="X131" s="204"/>
      <c r="Y131" s="204"/>
      <c r="Z131" s="204"/>
    </row>
    <row r="132" ht="12.75" customHeight="1">
      <c r="A132" s="430">
        <v>13117.0</v>
      </c>
      <c r="B132" s="431" t="s">
        <v>8438</v>
      </c>
      <c r="C132" s="431">
        <v>2013.0</v>
      </c>
      <c r="D132" s="508">
        <v>41318.0</v>
      </c>
      <c r="E132" s="433" t="s">
        <v>8439</v>
      </c>
      <c r="F132" s="405" t="s">
        <v>965</v>
      </c>
      <c r="G132" s="433" t="s">
        <v>17</v>
      </c>
      <c r="H132" s="405" t="s">
        <v>26</v>
      </c>
      <c r="I132" s="508">
        <v>42873.0</v>
      </c>
      <c r="J132" s="433">
        <v>5.0</v>
      </c>
      <c r="K132" s="622" t="s">
        <v>293</v>
      </c>
      <c r="L132" s="431" t="s">
        <v>390</v>
      </c>
      <c r="M132" s="327">
        <f t="shared" si="2"/>
        <v>1555</v>
      </c>
      <c r="N132" s="204"/>
      <c r="O132" s="204"/>
      <c r="P132" s="204"/>
      <c r="Q132" s="204"/>
      <c r="R132" s="204"/>
      <c r="S132" s="204"/>
      <c r="T132" s="204"/>
      <c r="U132" s="204"/>
      <c r="V132" s="204"/>
      <c r="W132" s="204"/>
      <c r="X132" s="204"/>
      <c r="Y132" s="204"/>
      <c r="Z132" s="204"/>
    </row>
    <row r="133" ht="12.75" customHeight="1">
      <c r="A133" s="436">
        <v>13217.0</v>
      </c>
      <c r="B133" s="437" t="s">
        <v>8440</v>
      </c>
      <c r="C133" s="437">
        <v>2009.0</v>
      </c>
      <c r="D133" s="511">
        <v>40168.0</v>
      </c>
      <c r="E133" s="439" t="s">
        <v>8441</v>
      </c>
      <c r="F133" s="408" t="s">
        <v>3867</v>
      </c>
      <c r="G133" s="439" t="s">
        <v>712</v>
      </c>
      <c r="H133" s="408" t="s">
        <v>45</v>
      </c>
      <c r="I133" s="511">
        <v>42876.0</v>
      </c>
      <c r="J133" s="439">
        <v>5.0</v>
      </c>
      <c r="K133" s="622" t="s">
        <v>293</v>
      </c>
      <c r="L133" s="437" t="s">
        <v>390</v>
      </c>
      <c r="M133" s="330">
        <f t="shared" si="2"/>
        <v>2708</v>
      </c>
      <c r="N133" s="204"/>
      <c r="O133" s="204"/>
      <c r="P133" s="204"/>
      <c r="Q133" s="204"/>
      <c r="R133" s="204"/>
      <c r="S133" s="204"/>
      <c r="T133" s="204"/>
      <c r="U133" s="204"/>
      <c r="V133" s="204"/>
      <c r="W133" s="204"/>
      <c r="X133" s="204"/>
      <c r="Y133" s="204"/>
      <c r="Z133" s="204"/>
    </row>
    <row r="134" ht="12.75" customHeight="1">
      <c r="A134" s="430">
        <v>13317.0</v>
      </c>
      <c r="B134" s="431" t="s">
        <v>8442</v>
      </c>
      <c r="C134" s="431">
        <v>2009.0</v>
      </c>
      <c r="D134" s="508">
        <v>40136.0</v>
      </c>
      <c r="E134" s="433" t="s">
        <v>8443</v>
      </c>
      <c r="F134" s="405" t="s">
        <v>3867</v>
      </c>
      <c r="G134" s="433" t="s">
        <v>712</v>
      </c>
      <c r="H134" s="405" t="s">
        <v>45</v>
      </c>
      <c r="I134" s="508">
        <v>42876.0</v>
      </c>
      <c r="J134" s="433">
        <v>5.0</v>
      </c>
      <c r="K134" s="622" t="s">
        <v>293</v>
      </c>
      <c r="L134" s="431" t="s">
        <v>390</v>
      </c>
      <c r="M134" s="327">
        <f t="shared" si="2"/>
        <v>2740</v>
      </c>
      <c r="N134" s="204"/>
      <c r="O134" s="204"/>
      <c r="P134" s="204"/>
      <c r="Q134" s="204"/>
      <c r="R134" s="204"/>
      <c r="S134" s="204"/>
      <c r="T134" s="204"/>
      <c r="U134" s="204"/>
      <c r="V134" s="204"/>
      <c r="W134" s="204"/>
      <c r="X134" s="204"/>
      <c r="Y134" s="204"/>
      <c r="Z134" s="204"/>
    </row>
    <row r="135" ht="12.75" customHeight="1">
      <c r="A135" s="436">
        <v>13417.0</v>
      </c>
      <c r="B135" s="437" t="s">
        <v>8444</v>
      </c>
      <c r="C135" s="437">
        <v>2015.0</v>
      </c>
      <c r="D135" s="511">
        <v>42185.0</v>
      </c>
      <c r="E135" s="439" t="s">
        <v>8445</v>
      </c>
      <c r="F135" s="408" t="s">
        <v>8446</v>
      </c>
      <c r="G135" s="439" t="s">
        <v>712</v>
      </c>
      <c r="H135" s="408" t="s">
        <v>244</v>
      </c>
      <c r="I135" s="511">
        <v>42877.0</v>
      </c>
      <c r="J135" s="439">
        <v>5.0</v>
      </c>
      <c r="K135" s="620" t="s">
        <v>309</v>
      </c>
      <c r="L135" s="437" t="s">
        <v>390</v>
      </c>
      <c r="M135" s="330">
        <f t="shared" si="2"/>
        <v>692</v>
      </c>
      <c r="N135" s="204"/>
      <c r="O135" s="204"/>
      <c r="P135" s="204"/>
      <c r="Q135" s="204"/>
      <c r="R135" s="204"/>
      <c r="S135" s="204"/>
      <c r="T135" s="204"/>
      <c r="U135" s="204"/>
      <c r="V135" s="204"/>
      <c r="W135" s="204"/>
      <c r="X135" s="204"/>
      <c r="Y135" s="204"/>
      <c r="Z135" s="204"/>
    </row>
    <row r="136" ht="12.75" customHeight="1">
      <c r="A136" s="430">
        <v>13517.0</v>
      </c>
      <c r="B136" s="431" t="s">
        <v>8447</v>
      </c>
      <c r="C136" s="431">
        <v>2012.0</v>
      </c>
      <c r="D136" s="508">
        <v>41143.0</v>
      </c>
      <c r="E136" s="433" t="s">
        <v>8448</v>
      </c>
      <c r="F136" s="405" t="s">
        <v>8449</v>
      </c>
      <c r="G136" s="433" t="s">
        <v>17</v>
      </c>
      <c r="H136" s="405" t="s">
        <v>927</v>
      </c>
      <c r="I136" s="508">
        <v>42878.0</v>
      </c>
      <c r="J136" s="433">
        <v>5.0</v>
      </c>
      <c r="K136" s="621" t="s">
        <v>322</v>
      </c>
      <c r="L136" s="431" t="s">
        <v>395</v>
      </c>
      <c r="M136" s="327">
        <f t="shared" si="2"/>
        <v>1735</v>
      </c>
      <c r="N136" s="204"/>
      <c r="O136" s="204"/>
      <c r="P136" s="204"/>
      <c r="Q136" s="204"/>
      <c r="R136" s="204"/>
      <c r="S136" s="204"/>
      <c r="T136" s="204"/>
      <c r="U136" s="204"/>
      <c r="V136" s="204"/>
      <c r="W136" s="204"/>
      <c r="X136" s="204"/>
      <c r="Y136" s="204"/>
      <c r="Z136" s="204"/>
    </row>
    <row r="137" ht="12.75" customHeight="1">
      <c r="A137" s="436">
        <v>13617.0</v>
      </c>
      <c r="B137" s="437" t="s">
        <v>8450</v>
      </c>
      <c r="C137" s="437">
        <v>2013.0</v>
      </c>
      <c r="D137" s="511">
        <v>41579.0</v>
      </c>
      <c r="E137" s="439" t="s">
        <v>8451</v>
      </c>
      <c r="F137" s="408" t="s">
        <v>1549</v>
      </c>
      <c r="G137" s="439" t="s">
        <v>17</v>
      </c>
      <c r="H137" s="408" t="s">
        <v>202</v>
      </c>
      <c r="I137" s="511">
        <v>42878.0</v>
      </c>
      <c r="J137" s="439">
        <v>5.0</v>
      </c>
      <c r="K137" s="622" t="s">
        <v>293</v>
      </c>
      <c r="L137" s="437" t="s">
        <v>390</v>
      </c>
      <c r="M137" s="330">
        <f t="shared" si="2"/>
        <v>1299</v>
      </c>
      <c r="N137" s="204"/>
      <c r="O137" s="204"/>
      <c r="P137" s="204"/>
      <c r="Q137" s="204"/>
      <c r="R137" s="204"/>
      <c r="S137" s="204"/>
      <c r="T137" s="204"/>
      <c r="U137" s="204"/>
      <c r="V137" s="204"/>
      <c r="W137" s="204"/>
      <c r="X137" s="204"/>
      <c r="Y137" s="204"/>
      <c r="Z137" s="204"/>
    </row>
    <row r="138" ht="12.75" customHeight="1">
      <c r="A138" s="430">
        <v>13717.0</v>
      </c>
      <c r="B138" s="431" t="s">
        <v>8452</v>
      </c>
      <c r="C138" s="431">
        <v>2014.0</v>
      </c>
      <c r="D138" s="508">
        <v>41918.0</v>
      </c>
      <c r="E138" s="433" t="s">
        <v>8453</v>
      </c>
      <c r="F138" s="405" t="s">
        <v>384</v>
      </c>
      <c r="G138" s="433" t="s">
        <v>712</v>
      </c>
      <c r="H138" s="405" t="s">
        <v>163</v>
      </c>
      <c r="I138" s="508">
        <v>42878.0</v>
      </c>
      <c r="J138" s="433">
        <v>5.0</v>
      </c>
      <c r="K138" s="620" t="s">
        <v>309</v>
      </c>
      <c r="L138" s="431" t="s">
        <v>390</v>
      </c>
      <c r="M138" s="327">
        <f t="shared" si="2"/>
        <v>960</v>
      </c>
      <c r="N138" s="204"/>
      <c r="O138" s="204"/>
      <c r="P138" s="204"/>
      <c r="Q138" s="204"/>
      <c r="R138" s="204"/>
      <c r="S138" s="204"/>
      <c r="T138" s="204"/>
      <c r="U138" s="204"/>
      <c r="V138" s="204"/>
      <c r="W138" s="204"/>
      <c r="X138" s="204"/>
      <c r="Y138" s="204"/>
      <c r="Z138" s="204"/>
    </row>
    <row r="139" ht="12.75" customHeight="1">
      <c r="A139" s="436">
        <v>13817.0</v>
      </c>
      <c r="B139" s="437" t="s">
        <v>8454</v>
      </c>
      <c r="C139" s="437">
        <v>2015.0</v>
      </c>
      <c r="D139" s="511">
        <v>42341.0</v>
      </c>
      <c r="E139" s="439" t="s">
        <v>8455</v>
      </c>
      <c r="F139" s="408" t="s">
        <v>8456</v>
      </c>
      <c r="G139" s="439" t="s">
        <v>729</v>
      </c>
      <c r="H139" s="408" t="s">
        <v>7769</v>
      </c>
      <c r="I139" s="511">
        <v>42879.0</v>
      </c>
      <c r="J139" s="439">
        <v>5.0</v>
      </c>
      <c r="K139" s="619" t="s">
        <v>344</v>
      </c>
      <c r="L139" s="437" t="s">
        <v>399</v>
      </c>
      <c r="M139" s="330">
        <f t="shared" si="2"/>
        <v>538</v>
      </c>
      <c r="N139" s="204"/>
      <c r="O139" s="204"/>
      <c r="P139" s="204"/>
      <c r="Q139" s="204"/>
      <c r="R139" s="204"/>
      <c r="S139" s="204"/>
      <c r="T139" s="204"/>
      <c r="U139" s="204"/>
      <c r="V139" s="204"/>
      <c r="W139" s="204"/>
      <c r="X139" s="204"/>
      <c r="Y139" s="204"/>
      <c r="Z139" s="204"/>
    </row>
    <row r="140" ht="12.75" customHeight="1">
      <c r="A140" s="430">
        <v>13917.0</v>
      </c>
      <c r="B140" s="431" t="s">
        <v>8457</v>
      </c>
      <c r="C140" s="431">
        <v>2009.0</v>
      </c>
      <c r="D140" s="508">
        <v>39923.0</v>
      </c>
      <c r="E140" s="433" t="s">
        <v>8458</v>
      </c>
      <c r="F140" s="405" t="s">
        <v>1365</v>
      </c>
      <c r="G140" s="433" t="s">
        <v>712</v>
      </c>
      <c r="H140" s="405" t="s">
        <v>5372</v>
      </c>
      <c r="I140" s="508">
        <v>42881.0</v>
      </c>
      <c r="J140" s="433">
        <v>5.0</v>
      </c>
      <c r="K140" s="621" t="s">
        <v>322</v>
      </c>
      <c r="L140" s="431" t="s">
        <v>395</v>
      </c>
      <c r="M140" s="327">
        <f t="shared" si="2"/>
        <v>2958</v>
      </c>
      <c r="N140" s="204"/>
      <c r="O140" s="204"/>
      <c r="P140" s="204"/>
      <c r="Q140" s="204"/>
      <c r="R140" s="204"/>
      <c r="S140" s="204"/>
      <c r="T140" s="204"/>
      <c r="U140" s="204"/>
      <c r="V140" s="204"/>
      <c r="W140" s="204"/>
      <c r="X140" s="204"/>
      <c r="Y140" s="204"/>
      <c r="Z140" s="204"/>
    </row>
    <row r="141" ht="12.75" customHeight="1">
      <c r="A141" s="436">
        <v>14017.0</v>
      </c>
      <c r="B141" s="437" t="s">
        <v>8459</v>
      </c>
      <c r="C141" s="437">
        <v>2013.0</v>
      </c>
      <c r="D141" s="511">
        <v>41453.0</v>
      </c>
      <c r="E141" s="439" t="s">
        <v>8460</v>
      </c>
      <c r="F141" s="408" t="s">
        <v>218</v>
      </c>
      <c r="G141" s="439" t="s">
        <v>46</v>
      </c>
      <c r="H141" s="408" t="s">
        <v>244</v>
      </c>
      <c r="I141" s="511">
        <v>42881.0</v>
      </c>
      <c r="J141" s="439">
        <v>5.0</v>
      </c>
      <c r="K141" s="621" t="s">
        <v>322</v>
      </c>
      <c r="L141" s="437" t="s">
        <v>399</v>
      </c>
      <c r="M141" s="330">
        <f t="shared" si="2"/>
        <v>1428</v>
      </c>
      <c r="N141" s="204"/>
      <c r="O141" s="204"/>
      <c r="P141" s="204"/>
      <c r="Q141" s="204"/>
      <c r="R141" s="204"/>
      <c r="S141" s="204"/>
      <c r="T141" s="204"/>
      <c r="U141" s="204"/>
      <c r="V141" s="204"/>
      <c r="W141" s="204"/>
      <c r="X141" s="204"/>
      <c r="Y141" s="204"/>
      <c r="Z141" s="204"/>
    </row>
    <row r="142" ht="12.75" customHeight="1">
      <c r="A142" s="430">
        <v>14117.0</v>
      </c>
      <c r="B142" s="431" t="s">
        <v>8461</v>
      </c>
      <c r="C142" s="431">
        <v>2010.0</v>
      </c>
      <c r="D142" s="508">
        <v>40322.0</v>
      </c>
      <c r="E142" s="433" t="s">
        <v>8462</v>
      </c>
      <c r="F142" s="405" t="s">
        <v>2599</v>
      </c>
      <c r="G142" s="433" t="s">
        <v>17</v>
      </c>
      <c r="H142" s="405" t="s">
        <v>26</v>
      </c>
      <c r="I142" s="508">
        <v>42884.0</v>
      </c>
      <c r="J142" s="433">
        <v>5.0</v>
      </c>
      <c r="K142" s="620" t="s">
        <v>309</v>
      </c>
      <c r="L142" s="431" t="s">
        <v>395</v>
      </c>
      <c r="M142" s="327">
        <f t="shared" si="2"/>
        <v>2562</v>
      </c>
      <c r="N142" s="204"/>
      <c r="O142" s="204"/>
      <c r="P142" s="204"/>
      <c r="Q142" s="204"/>
      <c r="R142" s="204"/>
      <c r="S142" s="204"/>
      <c r="T142" s="204"/>
      <c r="U142" s="204"/>
      <c r="V142" s="204"/>
      <c r="W142" s="204"/>
      <c r="X142" s="204"/>
      <c r="Y142" s="204"/>
      <c r="Z142" s="204"/>
    </row>
    <row r="143" ht="12.75" customHeight="1">
      <c r="A143" s="436">
        <v>14217.0</v>
      </c>
      <c r="B143" s="437" t="s">
        <v>8463</v>
      </c>
      <c r="C143" s="437">
        <v>2012.0</v>
      </c>
      <c r="D143" s="511">
        <v>41043.0</v>
      </c>
      <c r="E143" s="439" t="s">
        <v>8464</v>
      </c>
      <c r="F143" s="408" t="s">
        <v>429</v>
      </c>
      <c r="G143" s="439" t="s">
        <v>17</v>
      </c>
      <c r="H143" s="408" t="s">
        <v>244</v>
      </c>
      <c r="I143" s="511">
        <v>42885.0</v>
      </c>
      <c r="J143" s="439">
        <v>5.0</v>
      </c>
      <c r="K143" s="622" t="s">
        <v>293</v>
      </c>
      <c r="L143" s="437" t="s">
        <v>390</v>
      </c>
      <c r="M143" s="330">
        <f t="shared" si="2"/>
        <v>1842</v>
      </c>
      <c r="N143" s="204"/>
      <c r="O143" s="204"/>
      <c r="P143" s="204"/>
      <c r="Q143" s="204"/>
      <c r="R143" s="204"/>
      <c r="S143" s="204"/>
      <c r="T143" s="204"/>
      <c r="U143" s="204"/>
      <c r="V143" s="204"/>
      <c r="W143" s="204"/>
      <c r="X143" s="204"/>
      <c r="Y143" s="204"/>
      <c r="Z143" s="204"/>
    </row>
    <row r="144" ht="12.75" customHeight="1">
      <c r="A144" s="430">
        <v>14317.0</v>
      </c>
      <c r="B144" s="431" t="s">
        <v>8465</v>
      </c>
      <c r="C144" s="431">
        <v>2012.0</v>
      </c>
      <c r="D144" s="508">
        <v>41059.0</v>
      </c>
      <c r="E144" s="433" t="s">
        <v>8466</v>
      </c>
      <c r="F144" s="405" t="s">
        <v>8467</v>
      </c>
      <c r="G144" s="433" t="s">
        <v>17</v>
      </c>
      <c r="H144" s="405" t="s">
        <v>244</v>
      </c>
      <c r="I144" s="508">
        <v>42885.0</v>
      </c>
      <c r="J144" s="433">
        <v>5.0</v>
      </c>
      <c r="K144" s="622" t="s">
        <v>293</v>
      </c>
      <c r="L144" s="431" t="s">
        <v>390</v>
      </c>
      <c r="M144" s="327">
        <f t="shared" si="2"/>
        <v>1826</v>
      </c>
      <c r="N144" s="204"/>
      <c r="O144" s="204"/>
      <c r="P144" s="204"/>
      <c r="Q144" s="204"/>
      <c r="R144" s="204"/>
      <c r="S144" s="204"/>
      <c r="T144" s="204"/>
      <c r="U144" s="204"/>
      <c r="V144" s="204"/>
      <c r="W144" s="204"/>
      <c r="X144" s="204"/>
      <c r="Y144" s="204"/>
      <c r="Z144" s="204"/>
    </row>
    <row r="145" ht="12.75" customHeight="1">
      <c r="A145" s="436">
        <v>14417.0</v>
      </c>
      <c r="B145" s="437" t="s">
        <v>8468</v>
      </c>
      <c r="C145" s="437">
        <v>2011.0</v>
      </c>
      <c r="D145" s="511">
        <v>40715.0</v>
      </c>
      <c r="E145" s="439" t="s">
        <v>8469</v>
      </c>
      <c r="F145" s="408" t="s">
        <v>8470</v>
      </c>
      <c r="G145" s="439" t="s">
        <v>34</v>
      </c>
      <c r="H145" s="408" t="s">
        <v>807</v>
      </c>
      <c r="I145" s="511">
        <v>42885.0</v>
      </c>
      <c r="J145" s="439">
        <v>5.0</v>
      </c>
      <c r="K145" s="621" t="s">
        <v>322</v>
      </c>
      <c r="L145" s="437" t="s">
        <v>390</v>
      </c>
      <c r="M145" s="330">
        <f t="shared" si="2"/>
        <v>2170</v>
      </c>
      <c r="N145" s="204"/>
      <c r="O145" s="204"/>
      <c r="P145" s="204"/>
      <c r="Q145" s="204"/>
      <c r="R145" s="204"/>
      <c r="S145" s="204"/>
      <c r="T145" s="204"/>
      <c r="U145" s="204"/>
      <c r="V145" s="204"/>
      <c r="W145" s="204"/>
      <c r="X145" s="204"/>
      <c r="Y145" s="204"/>
      <c r="Z145" s="204"/>
    </row>
    <row r="146" ht="12.75" customHeight="1">
      <c r="A146" s="430">
        <v>14517.0</v>
      </c>
      <c r="B146" s="431" t="s">
        <v>8471</v>
      </c>
      <c r="C146" s="431">
        <v>2016.0</v>
      </c>
      <c r="D146" s="508">
        <v>42433.0</v>
      </c>
      <c r="E146" s="433" t="s">
        <v>8472</v>
      </c>
      <c r="F146" s="405" t="s">
        <v>2716</v>
      </c>
      <c r="G146" s="433" t="s">
        <v>729</v>
      </c>
      <c r="H146" s="405" t="s">
        <v>8473</v>
      </c>
      <c r="I146" s="508">
        <v>42886.0</v>
      </c>
      <c r="J146" s="433">
        <v>5.0</v>
      </c>
      <c r="K146" s="619" t="s">
        <v>344</v>
      </c>
      <c r="L146" s="431" t="s">
        <v>399</v>
      </c>
      <c r="M146" s="327">
        <f t="shared" si="2"/>
        <v>453</v>
      </c>
      <c r="N146" s="204"/>
      <c r="O146" s="204"/>
      <c r="P146" s="204"/>
      <c r="Q146" s="204"/>
      <c r="R146" s="204"/>
      <c r="S146" s="204"/>
      <c r="T146" s="204"/>
      <c r="U146" s="204"/>
      <c r="V146" s="204"/>
      <c r="W146" s="204"/>
      <c r="X146" s="204"/>
      <c r="Y146" s="204"/>
      <c r="Z146" s="204"/>
    </row>
    <row r="147" ht="12.75" customHeight="1">
      <c r="A147" s="436">
        <v>14617.0</v>
      </c>
      <c r="B147" s="437" t="s">
        <v>8474</v>
      </c>
      <c r="C147" s="437">
        <v>2015.0</v>
      </c>
      <c r="D147" s="511">
        <v>42313.0</v>
      </c>
      <c r="E147" s="439" t="s">
        <v>8475</v>
      </c>
      <c r="F147" s="408" t="s">
        <v>4462</v>
      </c>
      <c r="G147" s="439" t="s">
        <v>712</v>
      </c>
      <c r="H147" s="408" t="s">
        <v>892</v>
      </c>
      <c r="I147" s="511">
        <v>42887.0</v>
      </c>
      <c r="J147" s="439">
        <v>6.0</v>
      </c>
      <c r="K147" s="621" t="s">
        <v>322</v>
      </c>
      <c r="L147" s="437" t="s">
        <v>386</v>
      </c>
      <c r="M147" s="330">
        <f t="shared" si="2"/>
        <v>574</v>
      </c>
      <c r="N147" s="204"/>
      <c r="O147" s="204"/>
      <c r="P147" s="204"/>
      <c r="Q147" s="204"/>
      <c r="R147" s="204"/>
      <c r="S147" s="204"/>
      <c r="T147" s="204"/>
      <c r="U147" s="204"/>
      <c r="V147" s="204"/>
      <c r="W147" s="204"/>
      <c r="X147" s="204"/>
      <c r="Y147" s="204"/>
      <c r="Z147" s="204"/>
    </row>
    <row r="148" ht="12.75" customHeight="1">
      <c r="A148" s="430">
        <v>14717.0</v>
      </c>
      <c r="B148" s="431" t="s">
        <v>8476</v>
      </c>
      <c r="C148" s="431">
        <v>2016.0</v>
      </c>
      <c r="D148" s="508">
        <v>42646.0</v>
      </c>
      <c r="E148" s="433" t="s">
        <v>8477</v>
      </c>
      <c r="F148" s="405" t="s">
        <v>8467</v>
      </c>
      <c r="G148" s="433" t="s">
        <v>17</v>
      </c>
      <c r="H148" s="405" t="s">
        <v>263</v>
      </c>
      <c r="I148" s="508">
        <v>42887.0</v>
      </c>
      <c r="J148" s="433">
        <v>6.0</v>
      </c>
      <c r="K148" s="622" t="s">
        <v>293</v>
      </c>
      <c r="L148" s="431" t="s">
        <v>390</v>
      </c>
      <c r="M148" s="327">
        <f t="shared" si="2"/>
        <v>241</v>
      </c>
      <c r="N148" s="204"/>
      <c r="O148" s="204"/>
      <c r="P148" s="204"/>
      <c r="Q148" s="204"/>
      <c r="R148" s="204"/>
      <c r="S148" s="204"/>
      <c r="T148" s="204"/>
      <c r="U148" s="204"/>
      <c r="V148" s="204"/>
      <c r="W148" s="204"/>
      <c r="X148" s="204"/>
      <c r="Y148" s="204"/>
      <c r="Z148" s="204"/>
    </row>
    <row r="149" ht="12.75" customHeight="1">
      <c r="A149" s="436">
        <v>14817.0</v>
      </c>
      <c r="B149" s="437" t="s">
        <v>8478</v>
      </c>
      <c r="C149" s="437">
        <v>2013.0</v>
      </c>
      <c r="D149" s="511">
        <v>41460.0</v>
      </c>
      <c r="E149" s="439" t="s">
        <v>8479</v>
      </c>
      <c r="F149" s="408" t="s">
        <v>2944</v>
      </c>
      <c r="G149" s="439" t="s">
        <v>17</v>
      </c>
      <c r="H149" s="408" t="s">
        <v>4910</v>
      </c>
      <c r="I149" s="511">
        <v>42891.0</v>
      </c>
      <c r="J149" s="439">
        <v>6.0</v>
      </c>
      <c r="K149" s="621" t="s">
        <v>322</v>
      </c>
      <c r="L149" s="437" t="s">
        <v>395</v>
      </c>
      <c r="M149" s="330">
        <f t="shared" si="2"/>
        <v>1431</v>
      </c>
      <c r="N149" s="204"/>
      <c r="O149" s="204"/>
      <c r="P149" s="204"/>
      <c r="Q149" s="204"/>
      <c r="R149" s="204"/>
      <c r="S149" s="204"/>
      <c r="T149" s="204"/>
      <c r="U149" s="204"/>
      <c r="V149" s="204"/>
      <c r="W149" s="204"/>
      <c r="X149" s="204"/>
      <c r="Y149" s="204"/>
      <c r="Z149" s="204"/>
    </row>
    <row r="150" ht="12.75" customHeight="1">
      <c r="A150" s="430">
        <v>14917.0</v>
      </c>
      <c r="B150" s="431" t="s">
        <v>8480</v>
      </c>
      <c r="C150" s="431">
        <v>2012.0</v>
      </c>
      <c r="D150" s="508">
        <v>41149.0</v>
      </c>
      <c r="E150" s="433" t="s">
        <v>8481</v>
      </c>
      <c r="F150" s="405" t="s">
        <v>8482</v>
      </c>
      <c r="G150" s="433" t="s">
        <v>34</v>
      </c>
      <c r="H150" s="405" t="s">
        <v>251</v>
      </c>
      <c r="I150" s="508">
        <v>42891.0</v>
      </c>
      <c r="J150" s="433">
        <v>6.0</v>
      </c>
      <c r="K150" s="621" t="s">
        <v>322</v>
      </c>
      <c r="L150" s="431" t="s">
        <v>395</v>
      </c>
      <c r="M150" s="327">
        <f t="shared" si="2"/>
        <v>1742</v>
      </c>
      <c r="N150" s="204"/>
      <c r="O150" s="204"/>
      <c r="P150" s="204"/>
      <c r="Q150" s="204"/>
      <c r="R150" s="204"/>
      <c r="S150" s="204"/>
      <c r="T150" s="204"/>
      <c r="U150" s="204"/>
      <c r="V150" s="204"/>
      <c r="W150" s="204"/>
      <c r="X150" s="204"/>
      <c r="Y150" s="204"/>
      <c r="Z150" s="204"/>
    </row>
    <row r="151" ht="12.75" customHeight="1">
      <c r="A151" s="436">
        <v>15017.0</v>
      </c>
      <c r="B151" s="437" t="s">
        <v>8483</v>
      </c>
      <c r="C151" s="437">
        <v>2016.0</v>
      </c>
      <c r="D151" s="511">
        <v>42571.0</v>
      </c>
      <c r="E151" s="439" t="s">
        <v>8484</v>
      </c>
      <c r="F151" s="408" t="s">
        <v>5724</v>
      </c>
      <c r="G151" s="439" t="s">
        <v>806</v>
      </c>
      <c r="H151" s="408" t="s">
        <v>8485</v>
      </c>
      <c r="I151" s="511">
        <v>42895.0</v>
      </c>
      <c r="J151" s="439">
        <v>6.0</v>
      </c>
      <c r="K151" s="619" t="s">
        <v>344</v>
      </c>
      <c r="L151" s="437" t="s">
        <v>399</v>
      </c>
      <c r="M151" s="330">
        <f t="shared" si="2"/>
        <v>324</v>
      </c>
      <c r="N151" s="204"/>
      <c r="O151" s="204"/>
      <c r="P151" s="204"/>
      <c r="Q151" s="204"/>
      <c r="R151" s="204"/>
      <c r="S151" s="204"/>
      <c r="T151" s="204"/>
      <c r="U151" s="204"/>
      <c r="V151" s="204"/>
      <c r="W151" s="204"/>
      <c r="X151" s="204"/>
      <c r="Y151" s="204"/>
      <c r="Z151" s="204"/>
    </row>
    <row r="152" ht="12.75" customHeight="1">
      <c r="A152" s="430">
        <v>15117.0</v>
      </c>
      <c r="B152" s="431" t="s">
        <v>8486</v>
      </c>
      <c r="C152" s="431">
        <v>2009.0</v>
      </c>
      <c r="D152" s="508">
        <v>40021.0</v>
      </c>
      <c r="E152" s="433" t="s">
        <v>8487</v>
      </c>
      <c r="F152" s="405" t="s">
        <v>8488</v>
      </c>
      <c r="G152" s="433" t="s">
        <v>806</v>
      </c>
      <c r="H152" s="405" t="s">
        <v>3328</v>
      </c>
      <c r="I152" s="508">
        <v>42895.0</v>
      </c>
      <c r="J152" s="433">
        <v>6.0</v>
      </c>
      <c r="K152" s="620" t="s">
        <v>309</v>
      </c>
      <c r="L152" s="431" t="s">
        <v>390</v>
      </c>
      <c r="M152" s="327">
        <f t="shared" si="2"/>
        <v>2874</v>
      </c>
      <c r="N152" s="204"/>
      <c r="O152" s="204"/>
      <c r="P152" s="204"/>
      <c r="Q152" s="204"/>
      <c r="R152" s="204"/>
      <c r="S152" s="204"/>
      <c r="T152" s="204"/>
      <c r="U152" s="204"/>
      <c r="V152" s="204"/>
      <c r="W152" s="204"/>
      <c r="X152" s="204"/>
      <c r="Y152" s="204"/>
      <c r="Z152" s="204"/>
    </row>
    <row r="153" ht="12.75" customHeight="1">
      <c r="A153" s="436">
        <v>15217.0</v>
      </c>
      <c r="B153" s="437" t="s">
        <v>8489</v>
      </c>
      <c r="C153" s="437">
        <v>2012.0</v>
      </c>
      <c r="D153" s="511">
        <v>41134.0</v>
      </c>
      <c r="E153" s="439" t="s">
        <v>8490</v>
      </c>
      <c r="F153" s="408" t="s">
        <v>723</v>
      </c>
      <c r="G153" s="439" t="s">
        <v>17</v>
      </c>
      <c r="H153" s="408" t="s">
        <v>753</v>
      </c>
      <c r="I153" s="511">
        <v>42899.0</v>
      </c>
      <c r="J153" s="439">
        <v>6.0</v>
      </c>
      <c r="K153" s="620" t="s">
        <v>309</v>
      </c>
      <c r="L153" s="437" t="s">
        <v>390</v>
      </c>
      <c r="M153" s="330">
        <f t="shared" si="2"/>
        <v>1765</v>
      </c>
      <c r="N153" s="204"/>
      <c r="O153" s="204"/>
      <c r="P153" s="204"/>
      <c r="Q153" s="204"/>
      <c r="R153" s="204"/>
      <c r="S153" s="204"/>
      <c r="T153" s="204"/>
      <c r="U153" s="204"/>
      <c r="V153" s="204"/>
      <c r="W153" s="204"/>
      <c r="X153" s="204"/>
      <c r="Y153" s="204"/>
      <c r="Z153" s="204"/>
    </row>
    <row r="154" ht="12.75" customHeight="1">
      <c r="A154" s="430">
        <v>15317.0</v>
      </c>
      <c r="B154" s="431" t="s">
        <v>8491</v>
      </c>
      <c r="C154" s="431">
        <v>2013.0</v>
      </c>
      <c r="D154" s="508">
        <v>41312.0</v>
      </c>
      <c r="E154" s="433" t="s">
        <v>8492</v>
      </c>
      <c r="F154" s="405" t="s">
        <v>723</v>
      </c>
      <c r="G154" s="433" t="s">
        <v>17</v>
      </c>
      <c r="H154" s="405" t="s">
        <v>7138</v>
      </c>
      <c r="I154" s="508">
        <v>42900.0</v>
      </c>
      <c r="J154" s="433">
        <v>6.0</v>
      </c>
      <c r="K154" s="620" t="s">
        <v>309</v>
      </c>
      <c r="L154" s="431" t="s">
        <v>390</v>
      </c>
      <c r="M154" s="327">
        <f t="shared" si="2"/>
        <v>1588</v>
      </c>
      <c r="N154" s="204"/>
      <c r="O154" s="204"/>
      <c r="P154" s="204"/>
      <c r="Q154" s="204"/>
      <c r="R154" s="204"/>
      <c r="S154" s="204"/>
      <c r="T154" s="204"/>
      <c r="U154" s="204"/>
      <c r="V154" s="204"/>
      <c r="W154" s="204"/>
      <c r="X154" s="204"/>
      <c r="Y154" s="204"/>
      <c r="Z154" s="204"/>
    </row>
    <row r="155" ht="12.75" customHeight="1">
      <c r="A155" s="436">
        <v>15417.0</v>
      </c>
      <c r="B155" s="437" t="s">
        <v>8493</v>
      </c>
      <c r="C155" s="437">
        <v>2009.0</v>
      </c>
      <c r="D155" s="511">
        <v>39974.0</v>
      </c>
      <c r="E155" s="439" t="s">
        <v>8494</v>
      </c>
      <c r="F155" s="408" t="s">
        <v>8495</v>
      </c>
      <c r="G155" s="439" t="s">
        <v>712</v>
      </c>
      <c r="H155" s="408" t="s">
        <v>125</v>
      </c>
      <c r="I155" s="511">
        <v>42900.0</v>
      </c>
      <c r="J155" s="439">
        <v>6.0</v>
      </c>
      <c r="K155" s="619" t="s">
        <v>344</v>
      </c>
      <c r="L155" s="437" t="s">
        <v>395</v>
      </c>
      <c r="M155" s="330">
        <f t="shared" si="2"/>
        <v>2926</v>
      </c>
      <c r="N155" s="204"/>
      <c r="O155" s="204"/>
      <c r="P155" s="204"/>
      <c r="Q155" s="204"/>
      <c r="R155" s="204"/>
      <c r="S155" s="204"/>
      <c r="T155" s="204"/>
      <c r="U155" s="204"/>
      <c r="V155" s="204"/>
      <c r="W155" s="204"/>
      <c r="X155" s="204"/>
      <c r="Y155" s="204"/>
      <c r="Z155" s="204"/>
    </row>
    <row r="156" ht="12.75" customHeight="1">
      <c r="A156" s="430">
        <v>15517.0</v>
      </c>
      <c r="B156" s="431" t="s">
        <v>8496</v>
      </c>
      <c r="C156" s="431">
        <v>2014.0</v>
      </c>
      <c r="D156" s="508">
        <v>41983.0</v>
      </c>
      <c r="E156" s="433" t="s">
        <v>8497</v>
      </c>
      <c r="F156" s="405" t="s">
        <v>723</v>
      </c>
      <c r="G156" s="433" t="s">
        <v>17</v>
      </c>
      <c r="H156" s="405" t="s">
        <v>97</v>
      </c>
      <c r="I156" s="508">
        <v>42900.0</v>
      </c>
      <c r="J156" s="433">
        <v>6.0</v>
      </c>
      <c r="K156" s="620" t="s">
        <v>309</v>
      </c>
      <c r="L156" s="431" t="s">
        <v>390</v>
      </c>
      <c r="M156" s="327">
        <f t="shared" si="2"/>
        <v>917</v>
      </c>
      <c r="N156" s="204"/>
      <c r="O156" s="204"/>
      <c r="P156" s="204"/>
      <c r="Q156" s="204"/>
      <c r="R156" s="204"/>
      <c r="S156" s="204"/>
      <c r="T156" s="204"/>
      <c r="U156" s="204"/>
      <c r="V156" s="204"/>
      <c r="W156" s="204"/>
      <c r="X156" s="204"/>
      <c r="Y156" s="204"/>
      <c r="Z156" s="204"/>
    </row>
    <row r="157" ht="12.75" customHeight="1">
      <c r="A157" s="436">
        <v>15617.0</v>
      </c>
      <c r="B157" s="437" t="s">
        <v>8498</v>
      </c>
      <c r="C157" s="437">
        <v>2012.0</v>
      </c>
      <c r="D157" s="511">
        <v>41142.0</v>
      </c>
      <c r="E157" s="439" t="s">
        <v>8499</v>
      </c>
      <c r="F157" s="408" t="s">
        <v>723</v>
      </c>
      <c r="G157" s="439" t="s">
        <v>17</v>
      </c>
      <c r="H157" s="408" t="s">
        <v>2139</v>
      </c>
      <c r="I157" s="511">
        <v>42900.0</v>
      </c>
      <c r="J157" s="439">
        <v>6.0</v>
      </c>
      <c r="K157" s="620" t="s">
        <v>309</v>
      </c>
      <c r="L157" s="437" t="s">
        <v>390</v>
      </c>
      <c r="M157" s="330">
        <f t="shared" si="2"/>
        <v>1758</v>
      </c>
      <c r="N157" s="204"/>
      <c r="O157" s="204"/>
      <c r="P157" s="204"/>
      <c r="Q157" s="204"/>
      <c r="R157" s="204"/>
      <c r="S157" s="204"/>
      <c r="T157" s="204"/>
      <c r="U157" s="204"/>
      <c r="V157" s="204"/>
      <c r="W157" s="204"/>
      <c r="X157" s="204"/>
      <c r="Y157" s="204"/>
      <c r="Z157" s="204"/>
    </row>
    <row r="158" ht="12.75" customHeight="1">
      <c r="A158" s="430">
        <v>15717.0</v>
      </c>
      <c r="B158" s="431" t="s">
        <v>8500</v>
      </c>
      <c r="C158" s="431">
        <v>2012.0</v>
      </c>
      <c r="D158" s="508">
        <v>41124.0</v>
      </c>
      <c r="E158" s="433" t="s">
        <v>8501</v>
      </c>
      <c r="F158" s="405" t="s">
        <v>1365</v>
      </c>
      <c r="G158" s="433" t="s">
        <v>712</v>
      </c>
      <c r="H158" s="405" t="s">
        <v>130</v>
      </c>
      <c r="I158" s="508">
        <v>42902.0</v>
      </c>
      <c r="J158" s="433">
        <v>6.0</v>
      </c>
      <c r="K158" s="622" t="s">
        <v>293</v>
      </c>
      <c r="L158" s="431" t="s">
        <v>395</v>
      </c>
      <c r="M158" s="327">
        <f t="shared" si="2"/>
        <v>1778</v>
      </c>
      <c r="N158" s="204"/>
      <c r="O158" s="204"/>
      <c r="P158" s="204"/>
      <c r="Q158" s="204"/>
      <c r="R158" s="204"/>
      <c r="S158" s="204"/>
      <c r="T158" s="204"/>
      <c r="U158" s="204"/>
      <c r="V158" s="204"/>
      <c r="W158" s="204"/>
      <c r="X158" s="204"/>
      <c r="Y158" s="204"/>
      <c r="Z158" s="204"/>
    </row>
    <row r="159" ht="12.75" customHeight="1">
      <c r="A159" s="436">
        <v>15817.0</v>
      </c>
      <c r="B159" s="437" t="s">
        <v>8502</v>
      </c>
      <c r="C159" s="437">
        <v>2015.0</v>
      </c>
      <c r="D159" s="511">
        <v>42356.0</v>
      </c>
      <c r="E159" s="439" t="s">
        <v>8503</v>
      </c>
      <c r="F159" s="408" t="s">
        <v>3867</v>
      </c>
      <c r="G159" s="439" t="s">
        <v>712</v>
      </c>
      <c r="H159" s="408" t="s">
        <v>7158</v>
      </c>
      <c r="I159" s="511">
        <v>42902.0</v>
      </c>
      <c r="J159" s="439">
        <v>6.0</v>
      </c>
      <c r="K159" s="621" t="s">
        <v>322</v>
      </c>
      <c r="L159" s="437" t="s">
        <v>390</v>
      </c>
      <c r="M159" s="330">
        <f t="shared" si="2"/>
        <v>546</v>
      </c>
      <c r="N159" s="204"/>
      <c r="O159" s="204"/>
      <c r="P159" s="204"/>
      <c r="Q159" s="204"/>
      <c r="R159" s="204"/>
      <c r="S159" s="204"/>
      <c r="T159" s="204"/>
      <c r="U159" s="204"/>
      <c r="V159" s="204"/>
      <c r="W159" s="204"/>
      <c r="X159" s="204"/>
      <c r="Y159" s="204"/>
      <c r="Z159" s="204"/>
    </row>
    <row r="160" ht="12.75" customHeight="1">
      <c r="A160" s="430">
        <v>15917.0</v>
      </c>
      <c r="B160" s="431" t="s">
        <v>8504</v>
      </c>
      <c r="C160" s="431">
        <v>2013.0</v>
      </c>
      <c r="D160" s="508">
        <v>41467.0</v>
      </c>
      <c r="E160" s="433" t="s">
        <v>8505</v>
      </c>
      <c r="F160" s="405" t="s">
        <v>1937</v>
      </c>
      <c r="G160" s="433" t="s">
        <v>712</v>
      </c>
      <c r="H160" s="405" t="s">
        <v>2139</v>
      </c>
      <c r="I160" s="508">
        <v>42907.0</v>
      </c>
      <c r="J160" s="433">
        <v>6.0</v>
      </c>
      <c r="K160" s="622" t="s">
        <v>293</v>
      </c>
      <c r="L160" s="431" t="s">
        <v>390</v>
      </c>
      <c r="M160" s="327">
        <f t="shared" si="2"/>
        <v>1440</v>
      </c>
      <c r="N160" s="204"/>
      <c r="O160" s="204"/>
      <c r="P160" s="204"/>
      <c r="Q160" s="204"/>
      <c r="R160" s="204"/>
      <c r="S160" s="204"/>
      <c r="T160" s="204"/>
      <c r="U160" s="204"/>
      <c r="V160" s="204"/>
      <c r="W160" s="204"/>
      <c r="X160" s="204"/>
      <c r="Y160" s="204"/>
      <c r="Z160" s="204"/>
    </row>
    <row r="161" ht="12.75" customHeight="1">
      <c r="A161" s="436">
        <v>16017.0</v>
      </c>
      <c r="B161" s="437" t="s">
        <v>8506</v>
      </c>
      <c r="C161" s="437">
        <v>2008.0</v>
      </c>
      <c r="D161" s="511">
        <v>39673.0</v>
      </c>
      <c r="E161" s="439" t="s">
        <v>8507</v>
      </c>
      <c r="F161" s="408" t="s">
        <v>1114</v>
      </c>
      <c r="G161" s="439" t="s">
        <v>712</v>
      </c>
      <c r="H161" s="408" t="s">
        <v>8508</v>
      </c>
      <c r="I161" s="511">
        <v>42907.0</v>
      </c>
      <c r="J161" s="439">
        <v>6.0</v>
      </c>
      <c r="K161" s="622" t="s">
        <v>293</v>
      </c>
      <c r="L161" s="437" t="s">
        <v>390</v>
      </c>
      <c r="M161" s="330">
        <f t="shared" si="2"/>
        <v>3234</v>
      </c>
      <c r="N161" s="204"/>
      <c r="O161" s="204"/>
      <c r="P161" s="204"/>
      <c r="Q161" s="204"/>
      <c r="R161" s="204"/>
      <c r="S161" s="204"/>
      <c r="T161" s="204"/>
      <c r="U161" s="204"/>
      <c r="V161" s="204"/>
      <c r="W161" s="204"/>
      <c r="X161" s="204"/>
      <c r="Y161" s="204"/>
      <c r="Z161" s="204"/>
    </row>
    <row r="162" ht="12.75" customHeight="1">
      <c r="A162" s="430">
        <v>16117.0</v>
      </c>
      <c r="B162" s="431" t="s">
        <v>8509</v>
      </c>
      <c r="C162" s="431">
        <v>2014.0</v>
      </c>
      <c r="D162" s="508">
        <v>41878.0</v>
      </c>
      <c r="E162" s="433" t="s">
        <v>8510</v>
      </c>
      <c r="F162" s="405" t="s">
        <v>965</v>
      </c>
      <c r="G162" s="433" t="s">
        <v>712</v>
      </c>
      <c r="H162" s="405" t="s">
        <v>153</v>
      </c>
      <c r="I162" s="508">
        <v>42907.0</v>
      </c>
      <c r="J162" s="433">
        <v>6.0</v>
      </c>
      <c r="K162" s="620" t="s">
        <v>309</v>
      </c>
      <c r="L162" s="431" t="s">
        <v>390</v>
      </c>
      <c r="M162" s="327">
        <f t="shared" si="2"/>
        <v>1029</v>
      </c>
      <c r="N162" s="204"/>
      <c r="O162" s="204"/>
      <c r="P162" s="204"/>
      <c r="Q162" s="204"/>
      <c r="R162" s="204"/>
      <c r="S162" s="204"/>
      <c r="T162" s="204"/>
      <c r="U162" s="204"/>
      <c r="V162" s="204"/>
      <c r="W162" s="204"/>
      <c r="X162" s="204"/>
      <c r="Y162" s="204"/>
      <c r="Z162" s="204"/>
    </row>
    <row r="163" ht="12.75" customHeight="1">
      <c r="A163" s="436">
        <v>16217.0</v>
      </c>
      <c r="B163" s="437" t="s">
        <v>8511</v>
      </c>
      <c r="C163" s="437">
        <v>2014.0</v>
      </c>
      <c r="D163" s="511">
        <v>41918.0</v>
      </c>
      <c r="E163" s="439" t="s">
        <v>8512</v>
      </c>
      <c r="F163" s="408" t="s">
        <v>8513</v>
      </c>
      <c r="G163" s="439" t="s">
        <v>725</v>
      </c>
      <c r="H163" s="408" t="s">
        <v>2704</v>
      </c>
      <c r="I163" s="511">
        <v>42908.0</v>
      </c>
      <c r="J163" s="439">
        <v>6.0</v>
      </c>
      <c r="K163" s="621" t="s">
        <v>322</v>
      </c>
      <c r="L163" s="437" t="s">
        <v>399</v>
      </c>
      <c r="M163" s="330">
        <f t="shared" si="2"/>
        <v>990</v>
      </c>
      <c r="N163" s="204"/>
      <c r="O163" s="204"/>
      <c r="P163" s="204"/>
      <c r="Q163" s="204"/>
      <c r="R163" s="204"/>
      <c r="S163" s="204"/>
      <c r="T163" s="204"/>
      <c r="U163" s="204"/>
      <c r="V163" s="204"/>
      <c r="W163" s="204"/>
      <c r="X163" s="204"/>
      <c r="Y163" s="204"/>
      <c r="Z163" s="204"/>
    </row>
    <row r="164" ht="12.75" customHeight="1">
      <c r="A164" s="430">
        <v>16317.0</v>
      </c>
      <c r="B164" s="431" t="s">
        <v>8504</v>
      </c>
      <c r="C164" s="431">
        <v>2013.0</v>
      </c>
      <c r="D164" s="508">
        <v>41467.0</v>
      </c>
      <c r="E164" s="433" t="s">
        <v>8514</v>
      </c>
      <c r="F164" s="405" t="s">
        <v>1937</v>
      </c>
      <c r="G164" s="433" t="s">
        <v>712</v>
      </c>
      <c r="H164" s="405" t="s">
        <v>753</v>
      </c>
      <c r="I164" s="508">
        <v>42908.0</v>
      </c>
      <c r="J164" s="433">
        <v>6.0</v>
      </c>
      <c r="K164" s="622" t="s">
        <v>293</v>
      </c>
      <c r="L164" s="431" t="s">
        <v>390</v>
      </c>
      <c r="M164" s="327">
        <f t="shared" si="2"/>
        <v>1441</v>
      </c>
      <c r="N164" s="204"/>
      <c r="O164" s="204"/>
      <c r="P164" s="204"/>
      <c r="Q164" s="204"/>
      <c r="R164" s="204"/>
      <c r="S164" s="204"/>
      <c r="T164" s="204"/>
      <c r="U164" s="204"/>
      <c r="V164" s="204"/>
      <c r="W164" s="204"/>
      <c r="X164" s="204"/>
      <c r="Y164" s="204"/>
      <c r="Z164" s="204"/>
    </row>
    <row r="165" ht="12.75" customHeight="1">
      <c r="A165" s="436">
        <v>16417.0</v>
      </c>
      <c r="B165" s="437" t="s">
        <v>8515</v>
      </c>
      <c r="C165" s="437">
        <v>2011.0</v>
      </c>
      <c r="D165" s="511">
        <v>40667.0</v>
      </c>
      <c r="E165" s="439" t="s">
        <v>8516</v>
      </c>
      <c r="F165" s="408" t="s">
        <v>1907</v>
      </c>
      <c r="G165" s="439" t="s">
        <v>712</v>
      </c>
      <c r="H165" s="408" t="s">
        <v>8508</v>
      </c>
      <c r="I165" s="511">
        <v>42908.0</v>
      </c>
      <c r="J165" s="439">
        <v>6.0</v>
      </c>
      <c r="K165" s="622" t="s">
        <v>293</v>
      </c>
      <c r="L165" s="437" t="s">
        <v>390</v>
      </c>
      <c r="M165" s="330">
        <f t="shared" si="2"/>
        <v>2241</v>
      </c>
      <c r="N165" s="204"/>
      <c r="O165" s="204"/>
      <c r="P165" s="204"/>
      <c r="Q165" s="204"/>
      <c r="R165" s="204"/>
      <c r="S165" s="204"/>
      <c r="T165" s="204"/>
      <c r="U165" s="204"/>
      <c r="V165" s="204"/>
      <c r="W165" s="204"/>
      <c r="X165" s="204"/>
      <c r="Y165" s="204"/>
      <c r="Z165" s="204"/>
    </row>
    <row r="166" ht="12.75" customHeight="1">
      <c r="A166" s="430">
        <v>16517.0</v>
      </c>
      <c r="B166" s="431" t="s">
        <v>8517</v>
      </c>
      <c r="C166" s="431">
        <v>2015.0</v>
      </c>
      <c r="D166" s="508">
        <v>42240.0</v>
      </c>
      <c r="E166" s="433" t="s">
        <v>8518</v>
      </c>
      <c r="F166" s="405" t="s">
        <v>2756</v>
      </c>
      <c r="G166" s="433" t="s">
        <v>729</v>
      </c>
      <c r="H166" s="405" t="s">
        <v>8519</v>
      </c>
      <c r="I166" s="508">
        <v>42908.0</v>
      </c>
      <c r="J166" s="433">
        <v>6.0</v>
      </c>
      <c r="K166" s="619" t="s">
        <v>1259</v>
      </c>
      <c r="L166" s="431" t="s">
        <v>399</v>
      </c>
      <c r="M166" s="327">
        <f t="shared" si="2"/>
        <v>668</v>
      </c>
      <c r="N166" s="204"/>
      <c r="O166" s="204"/>
      <c r="P166" s="204"/>
      <c r="Q166" s="204"/>
      <c r="R166" s="204"/>
      <c r="S166" s="204"/>
      <c r="T166" s="204"/>
      <c r="U166" s="204"/>
      <c r="V166" s="204"/>
      <c r="W166" s="204"/>
      <c r="X166" s="204"/>
      <c r="Y166" s="204"/>
      <c r="Z166" s="204"/>
    </row>
    <row r="167" ht="12.75" customHeight="1">
      <c r="A167" s="436">
        <v>16617.0</v>
      </c>
      <c r="B167" s="437" t="s">
        <v>8520</v>
      </c>
      <c r="C167" s="437">
        <v>2014.0</v>
      </c>
      <c r="D167" s="511">
        <v>41941.0</v>
      </c>
      <c r="E167" s="439" t="s">
        <v>8521</v>
      </c>
      <c r="F167" s="408" t="s">
        <v>8522</v>
      </c>
      <c r="G167" s="439" t="s">
        <v>806</v>
      </c>
      <c r="H167" s="408" t="s">
        <v>3328</v>
      </c>
      <c r="I167" s="511">
        <v>42909.0</v>
      </c>
      <c r="J167" s="439">
        <v>6.0</v>
      </c>
      <c r="K167" s="622" t="s">
        <v>293</v>
      </c>
      <c r="L167" s="437" t="s">
        <v>395</v>
      </c>
      <c r="M167" s="330">
        <f t="shared" si="2"/>
        <v>968</v>
      </c>
      <c r="N167" s="204"/>
      <c r="O167" s="204"/>
      <c r="P167" s="204"/>
      <c r="Q167" s="204"/>
      <c r="R167" s="204"/>
      <c r="S167" s="204"/>
      <c r="T167" s="204"/>
      <c r="U167" s="204"/>
      <c r="V167" s="204"/>
      <c r="W167" s="204"/>
      <c r="X167" s="204"/>
      <c r="Y167" s="204"/>
      <c r="Z167" s="204"/>
    </row>
    <row r="168" ht="15.75" customHeight="1">
      <c r="A168" s="430">
        <v>16717.0</v>
      </c>
      <c r="B168" s="431" t="s">
        <v>8523</v>
      </c>
      <c r="C168" s="431">
        <v>2009.0</v>
      </c>
      <c r="D168" s="508">
        <v>40023.0</v>
      </c>
      <c r="E168" s="433" t="s">
        <v>8524</v>
      </c>
      <c r="F168" s="405" t="s">
        <v>353</v>
      </c>
      <c r="G168" s="433" t="s">
        <v>712</v>
      </c>
      <c r="H168" s="405" t="s">
        <v>3881</v>
      </c>
      <c r="I168" s="508">
        <v>42914.0</v>
      </c>
      <c r="J168" s="433">
        <v>6.0</v>
      </c>
      <c r="K168" s="622" t="s">
        <v>293</v>
      </c>
      <c r="L168" s="431" t="s">
        <v>390</v>
      </c>
      <c r="M168" s="327">
        <f t="shared" si="2"/>
        <v>2891</v>
      </c>
      <c r="N168" s="204"/>
      <c r="O168" s="204"/>
      <c r="P168" s="204"/>
      <c r="Q168" s="204"/>
      <c r="R168" s="204"/>
      <c r="S168" s="204"/>
      <c r="T168" s="204"/>
      <c r="U168" s="204"/>
      <c r="V168" s="204"/>
      <c r="W168" s="204"/>
      <c r="X168" s="204"/>
      <c r="Y168" s="204"/>
      <c r="Z168" s="204"/>
    </row>
    <row r="169" ht="12.75" customHeight="1">
      <c r="A169" s="436">
        <v>16817.0</v>
      </c>
      <c r="B169" s="437" t="s">
        <v>8525</v>
      </c>
      <c r="C169" s="437">
        <v>2011.0</v>
      </c>
      <c r="D169" s="511">
        <v>40709.0</v>
      </c>
      <c r="E169" s="439" t="s">
        <v>8526</v>
      </c>
      <c r="F169" s="408" t="s">
        <v>44</v>
      </c>
      <c r="G169" s="439" t="s">
        <v>712</v>
      </c>
      <c r="H169" s="408" t="s">
        <v>153</v>
      </c>
      <c r="I169" s="511">
        <v>42915.0</v>
      </c>
      <c r="J169" s="439">
        <v>6.0</v>
      </c>
      <c r="K169" s="622" t="s">
        <v>293</v>
      </c>
      <c r="L169" s="437" t="s">
        <v>395</v>
      </c>
      <c r="M169" s="330">
        <f t="shared" si="2"/>
        <v>2206</v>
      </c>
      <c r="N169" s="204"/>
      <c r="O169" s="204"/>
      <c r="P169" s="204"/>
      <c r="Q169" s="204"/>
      <c r="R169" s="204"/>
      <c r="S169" s="204"/>
      <c r="T169" s="204"/>
      <c r="U169" s="204"/>
      <c r="V169" s="204"/>
      <c r="W169" s="204"/>
      <c r="X169" s="204"/>
      <c r="Y169" s="204"/>
      <c r="Z169" s="204"/>
    </row>
    <row r="170" ht="12.75" customHeight="1">
      <c r="A170" s="430">
        <v>16917.0</v>
      </c>
      <c r="B170" s="431" t="s">
        <v>8527</v>
      </c>
      <c r="C170" s="431">
        <v>2014.0</v>
      </c>
      <c r="D170" s="508">
        <v>41950.0</v>
      </c>
      <c r="E170" s="433" t="s">
        <v>8528</v>
      </c>
      <c r="F170" s="405" t="s">
        <v>8529</v>
      </c>
      <c r="G170" s="433" t="s">
        <v>725</v>
      </c>
      <c r="H170" s="405" t="s">
        <v>1015</v>
      </c>
      <c r="I170" s="508">
        <v>42915.0</v>
      </c>
      <c r="J170" s="433">
        <v>6.0</v>
      </c>
      <c r="K170" s="619" t="s">
        <v>344</v>
      </c>
      <c r="L170" s="431" t="s">
        <v>399</v>
      </c>
      <c r="M170" s="327">
        <f t="shared" si="2"/>
        <v>965</v>
      </c>
      <c r="N170" s="204"/>
      <c r="O170" s="204"/>
      <c r="P170" s="204"/>
      <c r="Q170" s="204"/>
      <c r="R170" s="204"/>
      <c r="S170" s="204"/>
      <c r="T170" s="204"/>
      <c r="U170" s="204"/>
      <c r="V170" s="204"/>
      <c r="W170" s="204"/>
      <c r="X170" s="204"/>
      <c r="Y170" s="204"/>
      <c r="Z170" s="204"/>
    </row>
    <row r="171" ht="12.75" customHeight="1">
      <c r="A171" s="436">
        <v>17017.0</v>
      </c>
      <c r="B171" s="437" t="s">
        <v>8530</v>
      </c>
      <c r="C171" s="437">
        <v>2012.0</v>
      </c>
      <c r="D171" s="511">
        <v>41124.0</v>
      </c>
      <c r="E171" s="439" t="s">
        <v>8531</v>
      </c>
      <c r="F171" s="408" t="s">
        <v>1365</v>
      </c>
      <c r="G171" s="439" t="s">
        <v>712</v>
      </c>
      <c r="H171" s="408" t="s">
        <v>130</v>
      </c>
      <c r="I171" s="511">
        <v>42916.0</v>
      </c>
      <c r="J171" s="439">
        <v>6.0</v>
      </c>
      <c r="K171" s="622" t="s">
        <v>293</v>
      </c>
      <c r="L171" s="437" t="s">
        <v>395</v>
      </c>
      <c r="M171" s="330">
        <f t="shared" si="2"/>
        <v>1792</v>
      </c>
      <c r="N171" s="204"/>
      <c r="O171" s="204"/>
      <c r="P171" s="204"/>
      <c r="Q171" s="204"/>
      <c r="R171" s="204"/>
      <c r="S171" s="204"/>
      <c r="T171" s="204"/>
      <c r="U171" s="204"/>
      <c r="V171" s="204"/>
      <c r="W171" s="204"/>
      <c r="X171" s="204"/>
      <c r="Y171" s="204"/>
      <c r="Z171" s="204"/>
    </row>
    <row r="172" ht="12.75" customHeight="1">
      <c r="A172" s="430">
        <v>17117.0</v>
      </c>
      <c r="B172" s="431" t="s">
        <v>8532</v>
      </c>
      <c r="C172" s="431">
        <v>2010.0</v>
      </c>
      <c r="D172" s="508">
        <v>40284.0</v>
      </c>
      <c r="E172" s="433" t="s">
        <v>8533</v>
      </c>
      <c r="F172" s="405" t="s">
        <v>752</v>
      </c>
      <c r="G172" s="433" t="s">
        <v>17</v>
      </c>
      <c r="H172" s="405" t="s">
        <v>153</v>
      </c>
      <c r="I172" s="508">
        <v>42916.0</v>
      </c>
      <c r="J172" s="433">
        <v>6.0</v>
      </c>
      <c r="K172" s="622" t="s">
        <v>293</v>
      </c>
      <c r="L172" s="431" t="s">
        <v>386</v>
      </c>
      <c r="M172" s="327">
        <f t="shared" si="2"/>
        <v>2632</v>
      </c>
      <c r="N172" s="204"/>
      <c r="O172" s="204"/>
      <c r="P172" s="204"/>
      <c r="Q172" s="204"/>
      <c r="R172" s="204"/>
      <c r="S172" s="204"/>
      <c r="T172" s="204"/>
      <c r="U172" s="204"/>
      <c r="V172" s="204"/>
      <c r="W172" s="204"/>
      <c r="X172" s="204"/>
      <c r="Y172" s="204"/>
      <c r="Z172" s="204"/>
    </row>
    <row r="173" ht="12.75" customHeight="1">
      <c r="A173" s="436">
        <v>17217.0</v>
      </c>
      <c r="B173" s="437" t="s">
        <v>8534</v>
      </c>
      <c r="C173" s="437">
        <v>2014.0</v>
      </c>
      <c r="D173" s="511">
        <v>41694.0</v>
      </c>
      <c r="E173" s="439" t="s">
        <v>8535</v>
      </c>
      <c r="F173" s="408" t="s">
        <v>44</v>
      </c>
      <c r="G173" s="439" t="s">
        <v>17</v>
      </c>
      <c r="H173" s="408" t="s">
        <v>373</v>
      </c>
      <c r="I173" s="511">
        <v>42919.0</v>
      </c>
      <c r="J173" s="439">
        <v>7.0</v>
      </c>
      <c r="K173" s="622" t="s">
        <v>293</v>
      </c>
      <c r="L173" s="437" t="s">
        <v>395</v>
      </c>
      <c r="M173" s="330">
        <f t="shared" si="2"/>
        <v>1225</v>
      </c>
      <c r="N173" s="204"/>
      <c r="O173" s="204"/>
      <c r="P173" s="204"/>
      <c r="Q173" s="204"/>
      <c r="R173" s="204"/>
      <c r="S173" s="204"/>
      <c r="T173" s="204"/>
      <c r="U173" s="204"/>
      <c r="V173" s="204"/>
      <c r="W173" s="204"/>
      <c r="X173" s="204"/>
      <c r="Y173" s="204"/>
      <c r="Z173" s="204"/>
    </row>
    <row r="174" ht="12.75" customHeight="1">
      <c r="A174" s="430">
        <v>17317.0</v>
      </c>
      <c r="B174" s="431" t="s">
        <v>8536</v>
      </c>
      <c r="C174" s="431">
        <v>2014.0</v>
      </c>
      <c r="D174" s="508">
        <v>41680.0</v>
      </c>
      <c r="E174" s="433" t="s">
        <v>8537</v>
      </c>
      <c r="F174" s="405" t="s">
        <v>44</v>
      </c>
      <c r="G174" s="433" t="s">
        <v>17</v>
      </c>
      <c r="H174" s="405" t="s">
        <v>892</v>
      </c>
      <c r="I174" s="508">
        <v>42919.0</v>
      </c>
      <c r="J174" s="433">
        <v>7.0</v>
      </c>
      <c r="K174" s="622" t="s">
        <v>293</v>
      </c>
      <c r="L174" s="431" t="s">
        <v>395</v>
      </c>
      <c r="M174" s="327">
        <f t="shared" si="2"/>
        <v>1239</v>
      </c>
      <c r="N174" s="204"/>
      <c r="O174" s="204"/>
      <c r="P174" s="204"/>
      <c r="Q174" s="204"/>
      <c r="R174" s="204"/>
      <c r="S174" s="204"/>
      <c r="T174" s="204"/>
      <c r="U174" s="204"/>
      <c r="V174" s="204"/>
      <c r="W174" s="204"/>
      <c r="X174" s="204"/>
      <c r="Y174" s="204"/>
      <c r="Z174" s="204"/>
    </row>
    <row r="175" ht="12.75" customHeight="1">
      <c r="A175" s="436">
        <v>17417.0</v>
      </c>
      <c r="B175" s="437" t="s">
        <v>8538</v>
      </c>
      <c r="C175" s="437">
        <v>2014.0</v>
      </c>
      <c r="D175" s="511">
        <v>41757.0</v>
      </c>
      <c r="E175" s="439" t="s">
        <v>8539</v>
      </c>
      <c r="F175" s="408" t="s">
        <v>44</v>
      </c>
      <c r="G175" s="439" t="s">
        <v>17</v>
      </c>
      <c r="H175" s="408" t="s">
        <v>244</v>
      </c>
      <c r="I175" s="511">
        <v>42919.0</v>
      </c>
      <c r="J175" s="439">
        <v>7.0</v>
      </c>
      <c r="K175" s="622" t="s">
        <v>293</v>
      </c>
      <c r="L175" s="437" t="s">
        <v>395</v>
      </c>
      <c r="M175" s="330">
        <f t="shared" si="2"/>
        <v>1162</v>
      </c>
      <c r="N175" s="204"/>
      <c r="O175" s="204"/>
      <c r="P175" s="204"/>
      <c r="Q175" s="204"/>
      <c r="R175" s="204"/>
      <c r="S175" s="204"/>
      <c r="T175" s="204"/>
      <c r="U175" s="204"/>
      <c r="V175" s="204"/>
      <c r="W175" s="204"/>
      <c r="X175" s="204"/>
      <c r="Y175" s="204"/>
      <c r="Z175" s="204"/>
    </row>
    <row r="176" ht="12.75" customHeight="1">
      <c r="A176" s="430">
        <v>17517.0</v>
      </c>
      <c r="B176" s="431" t="s">
        <v>8540</v>
      </c>
      <c r="C176" s="431">
        <v>2013.0</v>
      </c>
      <c r="D176" s="508">
        <v>41590.0</v>
      </c>
      <c r="E176" s="433" t="s">
        <v>8541</v>
      </c>
      <c r="F176" s="405" t="s">
        <v>372</v>
      </c>
      <c r="G176" s="433" t="s">
        <v>712</v>
      </c>
      <c r="H176" s="405" t="s">
        <v>50</v>
      </c>
      <c r="I176" s="508">
        <v>42921.0</v>
      </c>
      <c r="J176" s="433">
        <v>7.0</v>
      </c>
      <c r="K176" s="621" t="s">
        <v>322</v>
      </c>
      <c r="L176" s="431" t="s">
        <v>395</v>
      </c>
      <c r="M176" s="327">
        <f t="shared" si="2"/>
        <v>1331</v>
      </c>
      <c r="N176" s="204"/>
      <c r="O176" s="204"/>
      <c r="P176" s="204"/>
      <c r="Q176" s="204"/>
      <c r="R176" s="204"/>
      <c r="S176" s="204"/>
      <c r="T176" s="204"/>
      <c r="U176" s="204"/>
      <c r="V176" s="204"/>
      <c r="W176" s="204"/>
      <c r="X176" s="204"/>
      <c r="Y176" s="204"/>
      <c r="Z176" s="204"/>
    </row>
    <row r="177" ht="12.75" customHeight="1">
      <c r="A177" s="436">
        <v>17617.0</v>
      </c>
      <c r="B177" s="437" t="s">
        <v>8542</v>
      </c>
      <c r="C177" s="437">
        <v>2010.0</v>
      </c>
      <c r="D177" s="511">
        <v>40485.0</v>
      </c>
      <c r="E177" s="439" t="s">
        <v>8543</v>
      </c>
      <c r="F177" s="408" t="s">
        <v>4714</v>
      </c>
      <c r="G177" s="439" t="s">
        <v>17</v>
      </c>
      <c r="H177" s="408" t="s">
        <v>163</v>
      </c>
      <c r="I177" s="511">
        <v>42921.0</v>
      </c>
      <c r="J177" s="439">
        <v>7.0</v>
      </c>
      <c r="K177" s="619" t="s">
        <v>344</v>
      </c>
      <c r="L177" s="437" t="s">
        <v>386</v>
      </c>
      <c r="M177" s="330">
        <f t="shared" si="2"/>
        <v>2436</v>
      </c>
      <c r="N177" s="204"/>
      <c r="O177" s="204"/>
      <c r="P177" s="204"/>
      <c r="Q177" s="204"/>
      <c r="R177" s="204"/>
      <c r="S177" s="204"/>
      <c r="T177" s="204"/>
      <c r="U177" s="204"/>
      <c r="V177" s="204"/>
      <c r="W177" s="204"/>
      <c r="X177" s="204"/>
      <c r="Y177" s="204"/>
      <c r="Z177" s="204"/>
    </row>
    <row r="178" ht="12.75" customHeight="1">
      <c r="A178" s="430">
        <v>17717.0</v>
      </c>
      <c r="B178" s="431" t="s">
        <v>8544</v>
      </c>
      <c r="C178" s="431">
        <v>2014.0</v>
      </c>
      <c r="D178" s="508">
        <v>41683.0</v>
      </c>
      <c r="E178" s="433" t="s">
        <v>8545</v>
      </c>
      <c r="F178" s="405" t="s">
        <v>4714</v>
      </c>
      <c r="G178" s="433" t="s">
        <v>17</v>
      </c>
      <c r="H178" s="405" t="s">
        <v>97</v>
      </c>
      <c r="I178" s="508">
        <v>42922.0</v>
      </c>
      <c r="J178" s="433">
        <v>7.0</v>
      </c>
      <c r="K178" s="619" t="s">
        <v>344</v>
      </c>
      <c r="L178" s="431" t="s">
        <v>386</v>
      </c>
      <c r="M178" s="327">
        <f t="shared" si="2"/>
        <v>1239</v>
      </c>
      <c r="N178" s="204"/>
      <c r="O178" s="204"/>
      <c r="P178" s="204"/>
      <c r="Q178" s="204"/>
      <c r="R178" s="204"/>
      <c r="S178" s="204"/>
      <c r="T178" s="204"/>
      <c r="U178" s="204"/>
      <c r="V178" s="204"/>
      <c r="W178" s="204"/>
      <c r="X178" s="204"/>
      <c r="Y178" s="204"/>
      <c r="Z178" s="204"/>
    </row>
    <row r="179" ht="12.75" customHeight="1">
      <c r="A179" s="436">
        <v>17817.0</v>
      </c>
      <c r="B179" s="437" t="s">
        <v>8546</v>
      </c>
      <c r="C179" s="437">
        <v>2011.0</v>
      </c>
      <c r="D179" s="511">
        <v>40619.0</v>
      </c>
      <c r="E179" s="439" t="s">
        <v>8547</v>
      </c>
      <c r="F179" s="408" t="s">
        <v>1937</v>
      </c>
      <c r="G179" s="439" t="s">
        <v>712</v>
      </c>
      <c r="H179" s="408" t="s">
        <v>1894</v>
      </c>
      <c r="I179" s="511">
        <v>42922.0</v>
      </c>
      <c r="J179" s="439">
        <v>7.0</v>
      </c>
      <c r="K179" s="622" t="s">
        <v>293</v>
      </c>
      <c r="L179" s="437" t="s">
        <v>390</v>
      </c>
      <c r="M179" s="330">
        <f t="shared" si="2"/>
        <v>2303</v>
      </c>
      <c r="N179" s="204"/>
      <c r="O179" s="204"/>
      <c r="P179" s="204"/>
      <c r="Q179" s="204"/>
      <c r="R179" s="204"/>
      <c r="S179" s="204"/>
      <c r="T179" s="204"/>
      <c r="U179" s="204"/>
      <c r="V179" s="204"/>
      <c r="W179" s="204"/>
      <c r="X179" s="204"/>
      <c r="Y179" s="204"/>
      <c r="Z179" s="204"/>
    </row>
    <row r="180" ht="12.75" customHeight="1">
      <c r="A180" s="430">
        <v>17917.0</v>
      </c>
      <c r="B180" s="431" t="s">
        <v>8548</v>
      </c>
      <c r="C180" s="431">
        <v>2013.0</v>
      </c>
      <c r="D180" s="508">
        <v>41303.0</v>
      </c>
      <c r="E180" s="433" t="s">
        <v>8549</v>
      </c>
      <c r="F180" s="405" t="s">
        <v>4714</v>
      </c>
      <c r="G180" s="433" t="s">
        <v>17</v>
      </c>
      <c r="H180" s="405" t="s">
        <v>66</v>
      </c>
      <c r="I180" s="508">
        <v>42922.0</v>
      </c>
      <c r="J180" s="433">
        <v>7.0</v>
      </c>
      <c r="K180" s="619" t="s">
        <v>344</v>
      </c>
      <c r="L180" s="431" t="s">
        <v>386</v>
      </c>
      <c r="M180" s="327">
        <f t="shared" si="2"/>
        <v>1619</v>
      </c>
      <c r="N180" s="204"/>
      <c r="O180" s="204"/>
      <c r="P180" s="204"/>
      <c r="Q180" s="204"/>
      <c r="R180" s="204"/>
      <c r="S180" s="204"/>
      <c r="T180" s="204"/>
      <c r="U180" s="204"/>
      <c r="V180" s="204"/>
      <c r="W180" s="204"/>
      <c r="X180" s="204"/>
      <c r="Y180" s="204"/>
      <c r="Z180" s="204"/>
    </row>
    <row r="181" ht="12.75" customHeight="1">
      <c r="A181" s="436">
        <v>18017.0</v>
      </c>
      <c r="B181" s="437" t="s">
        <v>8550</v>
      </c>
      <c r="C181" s="437">
        <v>2014.0</v>
      </c>
      <c r="D181" s="511">
        <v>41673.0</v>
      </c>
      <c r="E181" s="439" t="s">
        <v>8551</v>
      </c>
      <c r="F181" s="408" t="s">
        <v>752</v>
      </c>
      <c r="G181" s="439" t="s">
        <v>17</v>
      </c>
      <c r="H181" s="408" t="s">
        <v>202</v>
      </c>
      <c r="I181" s="511">
        <v>42923.0</v>
      </c>
      <c r="J181" s="439">
        <v>7.0</v>
      </c>
      <c r="K181" s="621" t="s">
        <v>322</v>
      </c>
      <c r="L181" s="437" t="s">
        <v>386</v>
      </c>
      <c r="M181" s="330">
        <f t="shared" si="2"/>
        <v>1250</v>
      </c>
      <c r="N181" s="204"/>
      <c r="O181" s="204"/>
      <c r="P181" s="204"/>
      <c r="Q181" s="204"/>
      <c r="R181" s="204"/>
      <c r="S181" s="204"/>
      <c r="T181" s="204"/>
      <c r="U181" s="204"/>
      <c r="V181" s="204"/>
      <c r="W181" s="204"/>
      <c r="X181" s="204"/>
      <c r="Y181" s="204"/>
      <c r="Z181" s="204"/>
    </row>
    <row r="182" ht="12.75" customHeight="1">
      <c r="A182" s="430">
        <v>18117.0</v>
      </c>
      <c r="B182" s="431" t="s">
        <v>8552</v>
      </c>
      <c r="C182" s="431">
        <v>2014.0</v>
      </c>
      <c r="D182" s="508">
        <v>41907.0</v>
      </c>
      <c r="E182" s="433" t="s">
        <v>8553</v>
      </c>
      <c r="F182" s="405" t="s">
        <v>752</v>
      </c>
      <c r="G182" s="433" t="s">
        <v>17</v>
      </c>
      <c r="H182" s="405" t="s">
        <v>163</v>
      </c>
      <c r="I182" s="508">
        <v>42923.0</v>
      </c>
      <c r="J182" s="433">
        <v>7.0</v>
      </c>
      <c r="K182" s="621" t="s">
        <v>322</v>
      </c>
      <c r="L182" s="431" t="s">
        <v>386</v>
      </c>
      <c r="M182" s="327">
        <f t="shared" si="2"/>
        <v>1016</v>
      </c>
      <c r="N182" s="204"/>
      <c r="O182" s="204"/>
      <c r="P182" s="204"/>
      <c r="Q182" s="204"/>
      <c r="R182" s="204"/>
      <c r="S182" s="204"/>
      <c r="T182" s="204"/>
      <c r="U182" s="204"/>
      <c r="V182" s="204"/>
      <c r="W182" s="204"/>
      <c r="X182" s="204"/>
      <c r="Y182" s="204"/>
      <c r="Z182" s="204"/>
    </row>
    <row r="183" ht="12.75" customHeight="1">
      <c r="A183" s="436">
        <v>18217.0</v>
      </c>
      <c r="B183" s="437" t="s">
        <v>8554</v>
      </c>
      <c r="C183" s="437">
        <v>2012.0</v>
      </c>
      <c r="D183" s="511">
        <v>41024.0</v>
      </c>
      <c r="E183" s="439" t="s">
        <v>8555</v>
      </c>
      <c r="F183" s="408" t="s">
        <v>723</v>
      </c>
      <c r="G183" s="439" t="s">
        <v>17</v>
      </c>
      <c r="H183" s="408" t="s">
        <v>8196</v>
      </c>
      <c r="I183" s="511">
        <v>42923.0</v>
      </c>
      <c r="J183" s="439">
        <v>7.0</v>
      </c>
      <c r="K183" s="620" t="s">
        <v>309</v>
      </c>
      <c r="L183" s="437" t="s">
        <v>390</v>
      </c>
      <c r="M183" s="330">
        <f t="shared" si="2"/>
        <v>1899</v>
      </c>
      <c r="N183" s="204"/>
      <c r="O183" s="204"/>
      <c r="P183" s="204"/>
      <c r="Q183" s="204"/>
      <c r="R183" s="204"/>
      <c r="S183" s="204"/>
      <c r="T183" s="204"/>
      <c r="U183" s="204"/>
      <c r="V183" s="204"/>
      <c r="W183" s="204"/>
      <c r="X183" s="204"/>
      <c r="Y183" s="204"/>
      <c r="Z183" s="204"/>
    </row>
    <row r="184" ht="14.25" customHeight="1">
      <c r="A184" s="430">
        <v>18317.0</v>
      </c>
      <c r="B184" s="431" t="s">
        <v>8556</v>
      </c>
      <c r="C184" s="431">
        <v>2009.0</v>
      </c>
      <c r="D184" s="508">
        <v>39882.0</v>
      </c>
      <c r="E184" s="433" t="s">
        <v>8557</v>
      </c>
      <c r="F184" s="405" t="s">
        <v>752</v>
      </c>
      <c r="G184" s="433" t="s">
        <v>712</v>
      </c>
      <c r="H184" s="405" t="s">
        <v>163</v>
      </c>
      <c r="I184" s="508">
        <v>42923.0</v>
      </c>
      <c r="J184" s="433">
        <v>7.0</v>
      </c>
      <c r="K184" s="622" t="s">
        <v>293</v>
      </c>
      <c r="L184" s="431" t="s">
        <v>386</v>
      </c>
      <c r="M184" s="327">
        <f t="shared" si="2"/>
        <v>3041</v>
      </c>
      <c r="N184" s="204"/>
      <c r="O184" s="204"/>
      <c r="P184" s="204"/>
      <c r="Q184" s="204"/>
      <c r="R184" s="204"/>
      <c r="S184" s="204"/>
      <c r="T184" s="204"/>
      <c r="U184" s="204"/>
      <c r="V184" s="204"/>
      <c r="W184" s="204"/>
      <c r="X184" s="204"/>
      <c r="Y184" s="204"/>
      <c r="Z184" s="204"/>
    </row>
    <row r="185" ht="12.75" customHeight="1">
      <c r="A185" s="436">
        <v>18417.0</v>
      </c>
      <c r="B185" s="437" t="s">
        <v>8558</v>
      </c>
      <c r="C185" s="437">
        <v>2011.0</v>
      </c>
      <c r="D185" s="511">
        <v>40767.0</v>
      </c>
      <c r="E185" s="439" t="s">
        <v>8559</v>
      </c>
      <c r="F185" s="408" t="s">
        <v>1630</v>
      </c>
      <c r="G185" s="439" t="s">
        <v>17</v>
      </c>
      <c r="H185" s="408" t="s">
        <v>97</v>
      </c>
      <c r="I185" s="511">
        <v>42928.0</v>
      </c>
      <c r="J185" s="439">
        <v>7.0</v>
      </c>
      <c r="K185" s="622" t="s">
        <v>293</v>
      </c>
      <c r="L185" s="437" t="s">
        <v>390</v>
      </c>
      <c r="M185" s="330">
        <f t="shared" si="2"/>
        <v>2161</v>
      </c>
      <c r="N185" s="204"/>
      <c r="O185" s="204"/>
      <c r="P185" s="204"/>
      <c r="Q185" s="204"/>
      <c r="R185" s="204"/>
      <c r="S185" s="204"/>
      <c r="T185" s="204"/>
      <c r="U185" s="204"/>
      <c r="V185" s="204"/>
      <c r="W185" s="204"/>
      <c r="X185" s="204"/>
      <c r="Y185" s="204"/>
      <c r="Z185" s="204"/>
    </row>
    <row r="186" ht="12.75" customHeight="1">
      <c r="A186" s="430">
        <v>18517.0</v>
      </c>
      <c r="B186" s="431" t="s">
        <v>8560</v>
      </c>
      <c r="C186" s="431">
        <v>2014.0</v>
      </c>
      <c r="D186" s="508">
        <v>41667.0</v>
      </c>
      <c r="E186" s="433" t="s">
        <v>8561</v>
      </c>
      <c r="F186" s="405" t="s">
        <v>3933</v>
      </c>
      <c r="G186" s="433" t="s">
        <v>17</v>
      </c>
      <c r="H186" s="405" t="s">
        <v>66</v>
      </c>
      <c r="I186" s="508">
        <v>42928.0</v>
      </c>
      <c r="J186" s="433">
        <v>7.0</v>
      </c>
      <c r="K186" s="621" t="s">
        <v>322</v>
      </c>
      <c r="L186" s="431" t="s">
        <v>390</v>
      </c>
      <c r="M186" s="327">
        <f t="shared" si="2"/>
        <v>1261</v>
      </c>
      <c r="N186" s="204"/>
      <c r="O186" s="204"/>
      <c r="P186" s="204"/>
      <c r="Q186" s="204"/>
      <c r="R186" s="204"/>
      <c r="S186" s="204"/>
      <c r="T186" s="204"/>
      <c r="U186" s="204"/>
      <c r="V186" s="204"/>
      <c r="W186" s="204"/>
      <c r="X186" s="204"/>
      <c r="Y186" s="204"/>
      <c r="Z186" s="204"/>
    </row>
    <row r="187" ht="12.75" customHeight="1">
      <c r="A187" s="436">
        <v>18617.0</v>
      </c>
      <c r="B187" s="437" t="s">
        <v>8562</v>
      </c>
      <c r="C187" s="437">
        <v>2015.0</v>
      </c>
      <c r="D187" s="511">
        <v>42285.0</v>
      </c>
      <c r="E187" s="439" t="s">
        <v>8563</v>
      </c>
      <c r="F187" s="408" t="s">
        <v>8564</v>
      </c>
      <c r="G187" s="439" t="s">
        <v>712</v>
      </c>
      <c r="H187" s="408" t="s">
        <v>892</v>
      </c>
      <c r="I187" s="511">
        <v>42929.0</v>
      </c>
      <c r="J187" s="439">
        <v>7.0</v>
      </c>
      <c r="K187" s="621" t="s">
        <v>322</v>
      </c>
      <c r="L187" s="437" t="s">
        <v>386</v>
      </c>
      <c r="M187" s="330">
        <f t="shared" si="2"/>
        <v>644</v>
      </c>
      <c r="N187" s="204"/>
      <c r="O187" s="204"/>
      <c r="P187" s="204"/>
      <c r="Q187" s="204"/>
      <c r="R187" s="204"/>
      <c r="S187" s="204"/>
      <c r="T187" s="204"/>
      <c r="U187" s="204"/>
      <c r="V187" s="204"/>
      <c r="W187" s="204"/>
      <c r="X187" s="204"/>
      <c r="Y187" s="204"/>
      <c r="Z187" s="204"/>
    </row>
    <row r="188" ht="12.75" customHeight="1">
      <c r="A188" s="430">
        <v>18717.0</v>
      </c>
      <c r="B188" s="431" t="s">
        <v>8565</v>
      </c>
      <c r="C188" s="431">
        <v>2012.0</v>
      </c>
      <c r="D188" s="508">
        <v>41151.0</v>
      </c>
      <c r="E188" s="433" t="s">
        <v>8566</v>
      </c>
      <c r="F188" s="405" t="s">
        <v>1630</v>
      </c>
      <c r="G188" s="433" t="s">
        <v>17</v>
      </c>
      <c r="H188" s="405" t="s">
        <v>112</v>
      </c>
      <c r="I188" s="508">
        <v>42929.0</v>
      </c>
      <c r="J188" s="433">
        <v>7.0</v>
      </c>
      <c r="K188" s="622" t="s">
        <v>293</v>
      </c>
      <c r="L188" s="431" t="s">
        <v>390</v>
      </c>
      <c r="M188" s="327">
        <f t="shared" si="2"/>
        <v>1778</v>
      </c>
      <c r="N188" s="204"/>
      <c r="O188" s="204"/>
      <c r="P188" s="204"/>
      <c r="Q188" s="204"/>
      <c r="R188" s="204"/>
      <c r="S188" s="204"/>
      <c r="T188" s="204"/>
      <c r="U188" s="204"/>
      <c r="V188" s="204"/>
      <c r="W188" s="204"/>
      <c r="X188" s="204"/>
      <c r="Y188" s="204"/>
      <c r="Z188" s="204"/>
    </row>
    <row r="189" ht="12.75" customHeight="1">
      <c r="A189" s="436">
        <v>18817.0</v>
      </c>
      <c r="B189" s="437" t="s">
        <v>8567</v>
      </c>
      <c r="C189" s="437">
        <v>2015.0</v>
      </c>
      <c r="D189" s="511">
        <v>42222.0</v>
      </c>
      <c r="E189" s="439" t="s">
        <v>8568</v>
      </c>
      <c r="F189" s="408" t="s">
        <v>8470</v>
      </c>
      <c r="G189" s="439" t="s">
        <v>707</v>
      </c>
      <c r="H189" s="408" t="s">
        <v>807</v>
      </c>
      <c r="I189" s="511">
        <v>42930.0</v>
      </c>
      <c r="J189" s="439">
        <v>7.0</v>
      </c>
      <c r="K189" s="622" t="s">
        <v>293</v>
      </c>
      <c r="L189" s="437" t="s">
        <v>395</v>
      </c>
      <c r="M189" s="330">
        <f t="shared" si="2"/>
        <v>708</v>
      </c>
      <c r="N189" s="204"/>
      <c r="O189" s="204"/>
      <c r="P189" s="204"/>
      <c r="Q189" s="204"/>
      <c r="R189" s="204"/>
      <c r="S189" s="204"/>
      <c r="T189" s="204"/>
      <c r="U189" s="204"/>
      <c r="V189" s="204"/>
      <c r="W189" s="204"/>
      <c r="X189" s="204"/>
      <c r="Y189" s="204"/>
      <c r="Z189" s="204"/>
    </row>
    <row r="190" ht="12.75" customHeight="1">
      <c r="A190" s="430">
        <v>18917.0</v>
      </c>
      <c r="B190" s="431" t="s">
        <v>8569</v>
      </c>
      <c r="C190" s="431">
        <v>2012.0</v>
      </c>
      <c r="D190" s="508">
        <v>41009.0</v>
      </c>
      <c r="E190" s="433" t="s">
        <v>8570</v>
      </c>
      <c r="F190" s="405" t="s">
        <v>752</v>
      </c>
      <c r="G190" s="433" t="s">
        <v>712</v>
      </c>
      <c r="H190" s="405" t="s">
        <v>5372</v>
      </c>
      <c r="I190" s="508">
        <v>42933.0</v>
      </c>
      <c r="J190" s="433">
        <v>7.0</v>
      </c>
      <c r="K190" s="622" t="s">
        <v>293</v>
      </c>
      <c r="L190" s="431" t="s">
        <v>386</v>
      </c>
      <c r="M190" s="327">
        <f t="shared" si="2"/>
        <v>1924</v>
      </c>
      <c r="N190" s="204"/>
      <c r="O190" s="204"/>
      <c r="P190" s="204"/>
      <c r="Q190" s="204"/>
      <c r="R190" s="204"/>
      <c r="S190" s="204"/>
      <c r="T190" s="204"/>
      <c r="U190" s="204"/>
      <c r="V190" s="204"/>
      <c r="W190" s="204"/>
      <c r="X190" s="204"/>
      <c r="Y190" s="204"/>
      <c r="Z190" s="204"/>
    </row>
    <row r="191" ht="12.75" customHeight="1">
      <c r="A191" s="436">
        <v>19017.0</v>
      </c>
      <c r="B191" s="437" t="s">
        <v>8571</v>
      </c>
      <c r="C191" s="437">
        <v>2014.0</v>
      </c>
      <c r="D191" s="511">
        <v>41996.0</v>
      </c>
      <c r="E191" s="439" t="s">
        <v>8572</v>
      </c>
      <c r="F191" s="408" t="s">
        <v>171</v>
      </c>
      <c r="G191" s="439" t="s">
        <v>712</v>
      </c>
      <c r="H191" s="408" t="s">
        <v>153</v>
      </c>
      <c r="I191" s="511">
        <v>42935.0</v>
      </c>
      <c r="J191" s="439">
        <v>7.0</v>
      </c>
      <c r="K191" s="621" t="s">
        <v>322</v>
      </c>
      <c r="L191" s="437" t="s">
        <v>390</v>
      </c>
      <c r="M191" s="330">
        <f t="shared" si="2"/>
        <v>939</v>
      </c>
      <c r="N191" s="204"/>
      <c r="O191" s="204"/>
      <c r="P191" s="204"/>
      <c r="Q191" s="204"/>
      <c r="R191" s="204"/>
      <c r="S191" s="204"/>
      <c r="T191" s="204"/>
      <c r="U191" s="204"/>
      <c r="V191" s="204"/>
      <c r="W191" s="204"/>
      <c r="X191" s="204"/>
      <c r="Y191" s="204"/>
      <c r="Z191" s="204"/>
    </row>
    <row r="192" ht="12.75" customHeight="1">
      <c r="A192" s="430">
        <v>19117.0</v>
      </c>
      <c r="B192" s="431" t="s">
        <v>8573</v>
      </c>
      <c r="C192" s="431">
        <v>2012.0</v>
      </c>
      <c r="D192" s="508">
        <v>41150.0</v>
      </c>
      <c r="E192" s="433" t="s">
        <v>8574</v>
      </c>
      <c r="F192" s="405" t="s">
        <v>2229</v>
      </c>
      <c r="G192" s="433" t="s">
        <v>17</v>
      </c>
      <c r="H192" s="405" t="s">
        <v>927</v>
      </c>
      <c r="I192" s="508">
        <v>42935.0</v>
      </c>
      <c r="J192" s="433">
        <v>7.0</v>
      </c>
      <c r="K192" s="621" t="s">
        <v>322</v>
      </c>
      <c r="L192" s="431" t="s">
        <v>399</v>
      </c>
      <c r="M192" s="327">
        <f t="shared" si="2"/>
        <v>1785</v>
      </c>
      <c r="N192" s="204"/>
      <c r="O192" s="204"/>
      <c r="P192" s="204"/>
      <c r="Q192" s="204"/>
      <c r="R192" s="204"/>
      <c r="S192" s="204"/>
      <c r="T192" s="204"/>
      <c r="U192" s="204"/>
      <c r="V192" s="204"/>
      <c r="W192" s="204"/>
      <c r="X192" s="204"/>
      <c r="Y192" s="204"/>
      <c r="Z192" s="204"/>
    </row>
    <row r="193" ht="12.75" customHeight="1">
      <c r="A193" s="436">
        <v>19217.0</v>
      </c>
      <c r="B193" s="437" t="s">
        <v>8575</v>
      </c>
      <c r="C193" s="437">
        <v>2011.0</v>
      </c>
      <c r="D193" s="511">
        <v>40834.0</v>
      </c>
      <c r="E193" s="439" t="s">
        <v>8576</v>
      </c>
      <c r="F193" s="408" t="s">
        <v>1030</v>
      </c>
      <c r="G193" s="439" t="s">
        <v>712</v>
      </c>
      <c r="H193" s="408" t="s">
        <v>130</v>
      </c>
      <c r="I193" s="511">
        <v>42936.0</v>
      </c>
      <c r="J193" s="439">
        <v>7.0</v>
      </c>
      <c r="K193" s="622" t="s">
        <v>293</v>
      </c>
      <c r="L193" s="437" t="s">
        <v>390</v>
      </c>
      <c r="M193" s="330">
        <f t="shared" si="2"/>
        <v>2102</v>
      </c>
      <c r="N193" s="204"/>
      <c r="O193" s="204"/>
      <c r="P193" s="204"/>
      <c r="Q193" s="204"/>
      <c r="R193" s="204"/>
      <c r="S193" s="204"/>
      <c r="T193" s="204"/>
      <c r="U193" s="204"/>
      <c r="V193" s="204"/>
      <c r="W193" s="204"/>
      <c r="X193" s="204"/>
      <c r="Y193" s="204"/>
      <c r="Z193" s="204"/>
    </row>
    <row r="194" ht="12.75" customHeight="1">
      <c r="A194" s="430">
        <v>19317.0</v>
      </c>
      <c r="B194" s="431" t="s">
        <v>8577</v>
      </c>
      <c r="C194" s="431">
        <v>2012.0</v>
      </c>
      <c r="D194" s="508">
        <v>41107.0</v>
      </c>
      <c r="E194" s="433" t="s">
        <v>8578</v>
      </c>
      <c r="F194" s="405" t="s">
        <v>1030</v>
      </c>
      <c r="G194" s="433" t="s">
        <v>712</v>
      </c>
      <c r="H194" s="405" t="s">
        <v>130</v>
      </c>
      <c r="I194" s="508">
        <v>42936.0</v>
      </c>
      <c r="J194" s="433">
        <v>7.0</v>
      </c>
      <c r="K194" s="622" t="s">
        <v>293</v>
      </c>
      <c r="L194" s="431" t="s">
        <v>390</v>
      </c>
      <c r="M194" s="327">
        <f t="shared" si="2"/>
        <v>1829</v>
      </c>
      <c r="N194" s="204"/>
      <c r="O194" s="204"/>
      <c r="P194" s="204"/>
      <c r="Q194" s="204"/>
      <c r="R194" s="204"/>
      <c r="S194" s="204"/>
      <c r="T194" s="204"/>
      <c r="U194" s="204"/>
      <c r="V194" s="204"/>
      <c r="W194" s="204"/>
      <c r="X194" s="204"/>
      <c r="Y194" s="204"/>
      <c r="Z194" s="204"/>
    </row>
    <row r="195" ht="12.75" customHeight="1">
      <c r="A195" s="436">
        <v>19417.0</v>
      </c>
      <c r="B195" s="437" t="s">
        <v>8579</v>
      </c>
      <c r="C195" s="437">
        <v>2012.0</v>
      </c>
      <c r="D195" s="511">
        <v>41107.0</v>
      </c>
      <c r="E195" s="439" t="s">
        <v>8580</v>
      </c>
      <c r="F195" s="408" t="s">
        <v>1030</v>
      </c>
      <c r="G195" s="439" t="s">
        <v>712</v>
      </c>
      <c r="H195" s="408" t="s">
        <v>130</v>
      </c>
      <c r="I195" s="511">
        <v>42936.0</v>
      </c>
      <c r="J195" s="439">
        <v>7.0</v>
      </c>
      <c r="K195" s="622" t="s">
        <v>293</v>
      </c>
      <c r="L195" s="437" t="s">
        <v>390</v>
      </c>
      <c r="M195" s="330">
        <f t="shared" si="2"/>
        <v>1829</v>
      </c>
      <c r="N195" s="204"/>
      <c r="O195" s="204"/>
      <c r="P195" s="204"/>
      <c r="Q195" s="204"/>
      <c r="R195" s="204"/>
      <c r="S195" s="204"/>
      <c r="T195" s="204"/>
      <c r="U195" s="204"/>
      <c r="V195" s="204"/>
      <c r="W195" s="204"/>
      <c r="X195" s="204"/>
      <c r="Y195" s="204"/>
      <c r="Z195" s="204"/>
    </row>
    <row r="196" ht="12.75" customHeight="1">
      <c r="A196" s="430">
        <v>19517.0</v>
      </c>
      <c r="B196" s="431" t="s">
        <v>8581</v>
      </c>
      <c r="C196" s="431">
        <v>2013.0</v>
      </c>
      <c r="D196" s="508">
        <v>41600.0</v>
      </c>
      <c r="E196" s="433" t="s">
        <v>8582</v>
      </c>
      <c r="F196" s="405" t="s">
        <v>7535</v>
      </c>
      <c r="G196" s="433" t="s">
        <v>712</v>
      </c>
      <c r="H196" s="405" t="s">
        <v>380</v>
      </c>
      <c r="I196" s="508">
        <v>42936.0</v>
      </c>
      <c r="J196" s="433">
        <v>7.0</v>
      </c>
      <c r="K196" s="622" t="s">
        <v>293</v>
      </c>
      <c r="L196" s="431" t="s">
        <v>395</v>
      </c>
      <c r="M196" s="327">
        <f t="shared" si="2"/>
        <v>1336</v>
      </c>
      <c r="N196" s="204"/>
      <c r="O196" s="204"/>
      <c r="P196" s="204"/>
      <c r="Q196" s="204"/>
      <c r="R196" s="204"/>
      <c r="S196" s="204"/>
      <c r="T196" s="204"/>
      <c r="U196" s="204"/>
      <c r="V196" s="204"/>
      <c r="W196" s="204"/>
      <c r="X196" s="204"/>
      <c r="Y196" s="204"/>
      <c r="Z196" s="204"/>
    </row>
    <row r="197" ht="12.75" customHeight="1">
      <c r="A197" s="436">
        <v>19617.0</v>
      </c>
      <c r="B197" s="437" t="s">
        <v>8583</v>
      </c>
      <c r="C197" s="437">
        <v>2012.0</v>
      </c>
      <c r="D197" s="511">
        <v>41186.0</v>
      </c>
      <c r="E197" s="439" t="s">
        <v>8584</v>
      </c>
      <c r="F197" s="408" t="s">
        <v>429</v>
      </c>
      <c r="G197" s="439" t="s">
        <v>712</v>
      </c>
      <c r="H197" s="408" t="s">
        <v>5372</v>
      </c>
      <c r="I197" s="511">
        <v>42940.0</v>
      </c>
      <c r="J197" s="439">
        <v>7.0</v>
      </c>
      <c r="K197" s="619" t="s">
        <v>344</v>
      </c>
      <c r="L197" s="437" t="s">
        <v>390</v>
      </c>
      <c r="M197" s="330">
        <f t="shared" si="2"/>
        <v>1754</v>
      </c>
      <c r="N197" s="204"/>
      <c r="O197" s="204"/>
      <c r="P197" s="204"/>
      <c r="Q197" s="204"/>
      <c r="R197" s="204"/>
      <c r="S197" s="204"/>
      <c r="T197" s="204"/>
      <c r="U197" s="204"/>
      <c r="V197" s="204"/>
      <c r="W197" s="204"/>
      <c r="X197" s="204"/>
      <c r="Y197" s="204"/>
      <c r="Z197" s="204"/>
    </row>
    <row r="198" ht="12.75" customHeight="1">
      <c r="A198" s="430">
        <v>19717.0</v>
      </c>
      <c r="B198" s="431" t="s">
        <v>8585</v>
      </c>
      <c r="C198" s="431">
        <v>2016.0</v>
      </c>
      <c r="D198" s="508">
        <v>42459.0</v>
      </c>
      <c r="E198" s="433" t="s">
        <v>8586</v>
      </c>
      <c r="F198" s="405" t="s">
        <v>752</v>
      </c>
      <c r="G198" s="433" t="s">
        <v>46</v>
      </c>
      <c r="H198" s="405" t="s">
        <v>1015</v>
      </c>
      <c r="I198" s="508">
        <v>42941.0</v>
      </c>
      <c r="J198" s="433">
        <v>7.0</v>
      </c>
      <c r="K198" s="621" t="s">
        <v>322</v>
      </c>
      <c r="L198" s="431" t="s">
        <v>390</v>
      </c>
      <c r="M198" s="327">
        <f t="shared" si="2"/>
        <v>482</v>
      </c>
      <c r="N198" s="204"/>
      <c r="O198" s="204"/>
      <c r="P198" s="204"/>
      <c r="Q198" s="204"/>
      <c r="R198" s="204"/>
      <c r="S198" s="204"/>
      <c r="T198" s="204"/>
      <c r="U198" s="204"/>
      <c r="V198" s="204"/>
      <c r="W198" s="204"/>
      <c r="X198" s="204"/>
      <c r="Y198" s="204"/>
      <c r="Z198" s="204"/>
    </row>
    <row r="199" ht="12.75" customHeight="1">
      <c r="A199" s="436">
        <v>19817.0</v>
      </c>
      <c r="B199" s="437" t="s">
        <v>8587</v>
      </c>
      <c r="C199" s="437">
        <v>2011.0</v>
      </c>
      <c r="D199" s="511">
        <v>40752.0</v>
      </c>
      <c r="E199" s="439" t="s">
        <v>8588</v>
      </c>
      <c r="F199" s="408" t="s">
        <v>1937</v>
      </c>
      <c r="G199" s="439" t="s">
        <v>712</v>
      </c>
      <c r="H199" s="408" t="s">
        <v>153</v>
      </c>
      <c r="I199" s="511">
        <v>42947.0</v>
      </c>
      <c r="J199" s="439">
        <v>7.0</v>
      </c>
      <c r="K199" s="622" t="s">
        <v>293</v>
      </c>
      <c r="L199" s="437" t="s">
        <v>390</v>
      </c>
      <c r="M199" s="330">
        <f t="shared" si="2"/>
        <v>2195</v>
      </c>
      <c r="N199" s="204"/>
      <c r="O199" s="204"/>
      <c r="P199" s="204"/>
      <c r="Q199" s="204"/>
      <c r="R199" s="204"/>
      <c r="S199" s="204"/>
      <c r="T199" s="204"/>
      <c r="U199" s="204"/>
      <c r="V199" s="204"/>
      <c r="W199" s="204"/>
      <c r="X199" s="204"/>
      <c r="Y199" s="204"/>
      <c r="Z199" s="204"/>
    </row>
    <row r="200" ht="12.75" customHeight="1">
      <c r="A200" s="430">
        <v>19917.0</v>
      </c>
      <c r="B200" s="431" t="s">
        <v>8589</v>
      </c>
      <c r="C200" s="431">
        <v>2014.0</v>
      </c>
      <c r="D200" s="508">
        <v>41988.0</v>
      </c>
      <c r="E200" s="433" t="s">
        <v>8590</v>
      </c>
      <c r="F200" s="405" t="s">
        <v>816</v>
      </c>
      <c r="G200" s="433" t="s">
        <v>712</v>
      </c>
      <c r="H200" s="405" t="s">
        <v>380</v>
      </c>
      <c r="I200" s="508">
        <v>42947.0</v>
      </c>
      <c r="J200" s="433">
        <v>7.0</v>
      </c>
      <c r="K200" s="622" t="s">
        <v>293</v>
      </c>
      <c r="L200" s="431" t="s">
        <v>390</v>
      </c>
      <c r="M200" s="327">
        <f t="shared" si="2"/>
        <v>959</v>
      </c>
      <c r="N200" s="204"/>
      <c r="O200" s="204"/>
      <c r="P200" s="204"/>
      <c r="Q200" s="204"/>
      <c r="R200" s="204"/>
      <c r="S200" s="204"/>
      <c r="T200" s="204"/>
      <c r="U200" s="204"/>
      <c r="V200" s="204"/>
      <c r="W200" s="204"/>
      <c r="X200" s="204"/>
      <c r="Y200" s="204"/>
      <c r="Z200" s="204"/>
    </row>
    <row r="201" ht="12.75" customHeight="1">
      <c r="A201" s="436">
        <v>20017.0</v>
      </c>
      <c r="B201" s="437" t="s">
        <v>8591</v>
      </c>
      <c r="C201" s="437">
        <v>2008.0</v>
      </c>
      <c r="D201" s="511">
        <v>39777.0</v>
      </c>
      <c r="E201" s="439" t="s">
        <v>8592</v>
      </c>
      <c r="F201" s="408" t="s">
        <v>1365</v>
      </c>
      <c r="G201" s="439" t="s">
        <v>806</v>
      </c>
      <c r="H201" s="408" t="s">
        <v>2698</v>
      </c>
      <c r="I201" s="511">
        <v>42947.0</v>
      </c>
      <c r="J201" s="439">
        <v>7.0</v>
      </c>
      <c r="K201" s="620" t="s">
        <v>309</v>
      </c>
      <c r="L201" s="437" t="s">
        <v>395</v>
      </c>
      <c r="M201" s="330">
        <f t="shared" si="2"/>
        <v>3170</v>
      </c>
      <c r="N201" s="204"/>
      <c r="O201" s="204"/>
      <c r="P201" s="204"/>
      <c r="Q201" s="204"/>
      <c r="R201" s="204"/>
      <c r="S201" s="204"/>
      <c r="T201" s="204"/>
      <c r="U201" s="204"/>
      <c r="V201" s="204"/>
      <c r="W201" s="204"/>
      <c r="X201" s="204"/>
      <c r="Y201" s="204"/>
      <c r="Z201" s="204"/>
    </row>
    <row r="202" ht="12.75" customHeight="1">
      <c r="A202" s="430">
        <v>20117.0</v>
      </c>
      <c r="B202" s="431" t="s">
        <v>8593</v>
      </c>
      <c r="C202" s="431">
        <v>2014.0</v>
      </c>
      <c r="D202" s="508">
        <v>41908.0</v>
      </c>
      <c r="E202" s="433" t="s">
        <v>8594</v>
      </c>
      <c r="F202" s="405" t="s">
        <v>865</v>
      </c>
      <c r="G202" s="433" t="s">
        <v>17</v>
      </c>
      <c r="H202" s="405" t="s">
        <v>4910</v>
      </c>
      <c r="I202" s="508">
        <v>42947.0</v>
      </c>
      <c r="J202" s="433">
        <v>7.0</v>
      </c>
      <c r="K202" s="621" t="s">
        <v>322</v>
      </c>
      <c r="L202" s="431" t="s">
        <v>390</v>
      </c>
      <c r="M202" s="327">
        <f t="shared" si="2"/>
        <v>1039</v>
      </c>
      <c r="N202" s="204"/>
      <c r="O202" s="204"/>
      <c r="P202" s="204"/>
      <c r="Q202" s="204"/>
      <c r="R202" s="204"/>
      <c r="S202" s="204"/>
      <c r="T202" s="204"/>
      <c r="U202" s="204"/>
      <c r="V202" s="204"/>
      <c r="W202" s="204"/>
      <c r="X202" s="204"/>
      <c r="Y202" s="204"/>
      <c r="Z202" s="204"/>
    </row>
    <row r="203" ht="12.75" customHeight="1">
      <c r="A203" s="436">
        <v>20217.0</v>
      </c>
      <c r="B203" s="437" t="s">
        <v>8595</v>
      </c>
      <c r="C203" s="437">
        <v>2015.0</v>
      </c>
      <c r="D203" s="511">
        <v>42305.0</v>
      </c>
      <c r="E203" s="439" t="s">
        <v>8596</v>
      </c>
      <c r="F203" s="408" t="s">
        <v>865</v>
      </c>
      <c r="G203" s="439" t="s">
        <v>17</v>
      </c>
      <c r="H203" s="408" t="s">
        <v>202</v>
      </c>
      <c r="I203" s="511">
        <v>42947.0</v>
      </c>
      <c r="J203" s="439">
        <v>7.0</v>
      </c>
      <c r="K203" s="621" t="s">
        <v>322</v>
      </c>
      <c r="L203" s="437" t="s">
        <v>390</v>
      </c>
      <c r="M203" s="330">
        <f t="shared" si="2"/>
        <v>642</v>
      </c>
      <c r="N203" s="204"/>
      <c r="O203" s="204"/>
      <c r="P203" s="204"/>
      <c r="Q203" s="204"/>
      <c r="R203" s="204"/>
      <c r="S203" s="204"/>
      <c r="T203" s="204"/>
      <c r="U203" s="204"/>
      <c r="V203" s="204"/>
      <c r="W203" s="204"/>
      <c r="X203" s="204"/>
      <c r="Y203" s="204"/>
      <c r="Z203" s="204"/>
    </row>
    <row r="204" ht="12.75" customHeight="1">
      <c r="A204" s="430">
        <v>20317.0</v>
      </c>
      <c r="B204" s="431" t="s">
        <v>8597</v>
      </c>
      <c r="C204" s="431">
        <v>2015.0</v>
      </c>
      <c r="D204" s="508">
        <v>42311.0</v>
      </c>
      <c r="E204" s="433" t="s">
        <v>8598</v>
      </c>
      <c r="F204" s="405" t="s">
        <v>865</v>
      </c>
      <c r="G204" s="433" t="s">
        <v>17</v>
      </c>
      <c r="H204" s="405" t="s">
        <v>8336</v>
      </c>
      <c r="I204" s="508">
        <v>42947.0</v>
      </c>
      <c r="J204" s="433">
        <v>7.0</v>
      </c>
      <c r="K204" s="621" t="s">
        <v>322</v>
      </c>
      <c r="L204" s="431" t="s">
        <v>390</v>
      </c>
      <c r="M204" s="327">
        <f t="shared" si="2"/>
        <v>636</v>
      </c>
      <c r="N204" s="204"/>
      <c r="O204" s="204"/>
      <c r="P204" s="204"/>
      <c r="Q204" s="204"/>
      <c r="R204" s="204"/>
      <c r="S204" s="204"/>
      <c r="T204" s="204"/>
      <c r="U204" s="204"/>
      <c r="V204" s="204"/>
      <c r="W204" s="204"/>
      <c r="X204" s="204"/>
      <c r="Y204" s="204"/>
      <c r="Z204" s="204"/>
    </row>
    <row r="205" ht="12.75" customHeight="1">
      <c r="A205" s="436">
        <v>20417.0</v>
      </c>
      <c r="B205" s="437" t="s">
        <v>8599</v>
      </c>
      <c r="C205" s="437">
        <v>2016.0</v>
      </c>
      <c r="D205" s="511">
        <v>42566.0</v>
      </c>
      <c r="E205" s="439" t="s">
        <v>8600</v>
      </c>
      <c r="F205" s="408" t="s">
        <v>865</v>
      </c>
      <c r="G205" s="439" t="s">
        <v>17</v>
      </c>
      <c r="H205" s="408" t="s">
        <v>244</v>
      </c>
      <c r="I205" s="511">
        <v>42948.0</v>
      </c>
      <c r="J205" s="439">
        <v>8.0</v>
      </c>
      <c r="K205" s="621" t="s">
        <v>322</v>
      </c>
      <c r="L205" s="437" t="s">
        <v>390</v>
      </c>
      <c r="M205" s="330">
        <f t="shared" si="2"/>
        <v>382</v>
      </c>
      <c r="N205" s="204"/>
      <c r="O205" s="204"/>
      <c r="P205" s="204"/>
      <c r="Q205" s="204"/>
      <c r="R205" s="204"/>
      <c r="S205" s="204"/>
      <c r="T205" s="204"/>
      <c r="U205" s="204"/>
      <c r="V205" s="204"/>
      <c r="W205" s="204"/>
      <c r="X205" s="204"/>
      <c r="Y205" s="204"/>
      <c r="Z205" s="204"/>
    </row>
    <row r="206" ht="12.75" customHeight="1">
      <c r="A206" s="430">
        <v>20517.0</v>
      </c>
      <c r="B206" s="431" t="s">
        <v>8601</v>
      </c>
      <c r="C206" s="431">
        <v>2016.0</v>
      </c>
      <c r="D206" s="508">
        <v>42607.0</v>
      </c>
      <c r="E206" s="433" t="s">
        <v>8602</v>
      </c>
      <c r="F206" s="405" t="s">
        <v>865</v>
      </c>
      <c r="G206" s="433" t="s">
        <v>17</v>
      </c>
      <c r="H206" s="405" t="s">
        <v>125</v>
      </c>
      <c r="I206" s="508">
        <v>42948.0</v>
      </c>
      <c r="J206" s="433">
        <v>8.0</v>
      </c>
      <c r="K206" s="621" t="s">
        <v>322</v>
      </c>
      <c r="L206" s="431" t="s">
        <v>390</v>
      </c>
      <c r="M206" s="327">
        <f t="shared" si="2"/>
        <v>341</v>
      </c>
      <c r="N206" s="204"/>
      <c r="O206" s="204"/>
      <c r="P206" s="204"/>
      <c r="Q206" s="204"/>
      <c r="R206" s="204"/>
      <c r="S206" s="204"/>
      <c r="T206" s="204"/>
      <c r="U206" s="204"/>
      <c r="V206" s="204"/>
      <c r="W206" s="204"/>
      <c r="X206" s="204"/>
      <c r="Y206" s="204"/>
      <c r="Z206" s="204"/>
    </row>
    <row r="207" ht="12.75" customHeight="1">
      <c r="A207" s="436">
        <v>20617.0</v>
      </c>
      <c r="B207" s="437" t="s">
        <v>8603</v>
      </c>
      <c r="C207" s="437">
        <v>2015.0</v>
      </c>
      <c r="D207" s="511">
        <v>42235.0</v>
      </c>
      <c r="E207" s="439" t="s">
        <v>8604</v>
      </c>
      <c r="F207" s="408" t="s">
        <v>8605</v>
      </c>
      <c r="G207" s="439" t="s">
        <v>806</v>
      </c>
      <c r="H207" s="408" t="s">
        <v>244</v>
      </c>
      <c r="I207" s="511">
        <v>42948.0</v>
      </c>
      <c r="J207" s="439">
        <v>8.0</v>
      </c>
      <c r="K207" s="620" t="s">
        <v>309</v>
      </c>
      <c r="L207" s="437" t="s">
        <v>390</v>
      </c>
      <c r="M207" s="330">
        <f t="shared" si="2"/>
        <v>713</v>
      </c>
      <c r="N207" s="204"/>
      <c r="O207" s="204"/>
      <c r="P207" s="204"/>
      <c r="Q207" s="204"/>
      <c r="R207" s="204"/>
      <c r="S207" s="204"/>
      <c r="T207" s="204"/>
      <c r="U207" s="204"/>
      <c r="V207" s="204"/>
      <c r="W207" s="204"/>
      <c r="X207" s="204"/>
      <c r="Y207" s="204"/>
      <c r="Z207" s="204"/>
    </row>
    <row r="208" ht="12.75" customHeight="1">
      <c r="A208" s="430">
        <v>20717.0</v>
      </c>
      <c r="B208" s="431" t="s">
        <v>8606</v>
      </c>
      <c r="C208" s="431">
        <v>2014.0</v>
      </c>
      <c r="D208" s="508">
        <v>41991.0</v>
      </c>
      <c r="E208" s="433" t="s">
        <v>8607</v>
      </c>
      <c r="F208" s="405" t="s">
        <v>873</v>
      </c>
      <c r="G208" s="433" t="s">
        <v>712</v>
      </c>
      <c r="H208" s="405" t="s">
        <v>153</v>
      </c>
      <c r="I208" s="508">
        <v>42949.0</v>
      </c>
      <c r="J208" s="433">
        <v>8.0</v>
      </c>
      <c r="K208" s="620" t="s">
        <v>309</v>
      </c>
      <c r="L208" s="431" t="s">
        <v>390</v>
      </c>
      <c r="M208" s="327">
        <f t="shared" si="2"/>
        <v>958</v>
      </c>
      <c r="N208" s="204"/>
      <c r="O208" s="204"/>
      <c r="P208" s="204"/>
      <c r="Q208" s="204"/>
      <c r="R208" s="204"/>
      <c r="S208" s="204"/>
      <c r="T208" s="204"/>
      <c r="U208" s="204"/>
      <c r="V208" s="204"/>
      <c r="W208" s="204"/>
      <c r="X208" s="204"/>
      <c r="Y208" s="204"/>
      <c r="Z208" s="204"/>
    </row>
    <row r="209" ht="12.75" customHeight="1">
      <c r="A209" s="436">
        <v>20817.0</v>
      </c>
      <c r="B209" s="437" t="s">
        <v>8608</v>
      </c>
      <c r="C209" s="437">
        <v>2014.0</v>
      </c>
      <c r="D209" s="511">
        <v>41992.0</v>
      </c>
      <c r="E209" s="439" t="s">
        <v>8609</v>
      </c>
      <c r="F209" s="408" t="s">
        <v>873</v>
      </c>
      <c r="G209" s="439" t="s">
        <v>712</v>
      </c>
      <c r="H209" s="408" t="s">
        <v>153</v>
      </c>
      <c r="I209" s="511">
        <v>42949.0</v>
      </c>
      <c r="J209" s="439">
        <v>8.0</v>
      </c>
      <c r="K209" s="620" t="s">
        <v>309</v>
      </c>
      <c r="L209" s="437" t="s">
        <v>390</v>
      </c>
      <c r="M209" s="330">
        <f t="shared" si="2"/>
        <v>957</v>
      </c>
      <c r="N209" s="204"/>
      <c r="O209" s="204"/>
      <c r="P209" s="204"/>
      <c r="Q209" s="204"/>
      <c r="R209" s="204"/>
      <c r="S209" s="204"/>
      <c r="T209" s="204"/>
      <c r="U209" s="204"/>
      <c r="V209" s="204"/>
      <c r="W209" s="204"/>
      <c r="X209" s="204"/>
      <c r="Y209" s="204"/>
      <c r="Z209" s="204"/>
    </row>
    <row r="210" ht="12.75" customHeight="1">
      <c r="A210" s="430">
        <v>20917.0</v>
      </c>
      <c r="B210" s="431" t="s">
        <v>8610</v>
      </c>
      <c r="C210" s="431">
        <v>2014.0</v>
      </c>
      <c r="D210" s="508">
        <v>41989.0</v>
      </c>
      <c r="E210" s="433" t="s">
        <v>8611</v>
      </c>
      <c r="F210" s="405" t="s">
        <v>873</v>
      </c>
      <c r="G210" s="433" t="s">
        <v>712</v>
      </c>
      <c r="H210" s="405" t="s">
        <v>153</v>
      </c>
      <c r="I210" s="508">
        <v>42949.0</v>
      </c>
      <c r="J210" s="433">
        <v>8.0</v>
      </c>
      <c r="K210" s="620" t="s">
        <v>309</v>
      </c>
      <c r="L210" s="431" t="s">
        <v>390</v>
      </c>
      <c r="M210" s="327">
        <f t="shared" si="2"/>
        <v>960</v>
      </c>
      <c r="N210" s="204"/>
      <c r="O210" s="204"/>
      <c r="P210" s="204"/>
      <c r="Q210" s="204"/>
      <c r="R210" s="204"/>
      <c r="S210" s="204"/>
      <c r="T210" s="204"/>
      <c r="U210" s="204"/>
      <c r="V210" s="204"/>
      <c r="W210" s="204"/>
      <c r="X210" s="204"/>
      <c r="Y210" s="204"/>
      <c r="Z210" s="204"/>
    </row>
    <row r="211" ht="12.75" customHeight="1">
      <c r="A211" s="436">
        <v>21017.0</v>
      </c>
      <c r="B211" s="437" t="s">
        <v>8612</v>
      </c>
      <c r="C211" s="437">
        <v>2009.0</v>
      </c>
      <c r="D211" s="511">
        <v>39962.0</v>
      </c>
      <c r="E211" s="439" t="s">
        <v>8613</v>
      </c>
      <c r="F211" s="408" t="s">
        <v>3867</v>
      </c>
      <c r="G211" s="439" t="s">
        <v>712</v>
      </c>
      <c r="H211" s="408" t="s">
        <v>373</v>
      </c>
      <c r="I211" s="511">
        <v>42949.0</v>
      </c>
      <c r="J211" s="439">
        <v>8.0</v>
      </c>
      <c r="K211" s="622" t="s">
        <v>293</v>
      </c>
      <c r="L211" s="437" t="s">
        <v>390</v>
      </c>
      <c r="M211" s="330">
        <f t="shared" si="2"/>
        <v>2987</v>
      </c>
      <c r="N211" s="204"/>
      <c r="O211" s="204"/>
      <c r="P211" s="204"/>
      <c r="Q211" s="204"/>
      <c r="R211" s="204"/>
      <c r="S211" s="204"/>
      <c r="T211" s="204"/>
      <c r="U211" s="204"/>
      <c r="V211" s="204"/>
      <c r="W211" s="204"/>
      <c r="X211" s="204"/>
      <c r="Y211" s="204"/>
      <c r="Z211" s="204"/>
    </row>
    <row r="212" ht="12.75" customHeight="1">
      <c r="A212" s="430">
        <v>21117.0</v>
      </c>
      <c r="B212" s="431" t="s">
        <v>8614</v>
      </c>
      <c r="C212" s="431">
        <v>2013.0</v>
      </c>
      <c r="D212" s="508">
        <v>41359.0</v>
      </c>
      <c r="E212" s="433" t="s">
        <v>8615</v>
      </c>
      <c r="F212" s="405" t="s">
        <v>8470</v>
      </c>
      <c r="G212" s="433" t="s">
        <v>707</v>
      </c>
      <c r="H212" s="405" t="s">
        <v>807</v>
      </c>
      <c r="I212" s="508">
        <v>42949.0</v>
      </c>
      <c r="J212" s="433">
        <v>8.0</v>
      </c>
      <c r="K212" s="622" t="s">
        <v>293</v>
      </c>
      <c r="L212" s="431" t="s">
        <v>395</v>
      </c>
      <c r="M212" s="327">
        <f t="shared" si="2"/>
        <v>1590</v>
      </c>
      <c r="N212" s="204"/>
      <c r="O212" s="204"/>
      <c r="P212" s="204"/>
      <c r="Q212" s="204"/>
      <c r="R212" s="204"/>
      <c r="S212" s="204"/>
      <c r="T212" s="204"/>
      <c r="U212" s="204"/>
      <c r="V212" s="204"/>
      <c r="W212" s="204"/>
      <c r="X212" s="204"/>
      <c r="Y212" s="204"/>
      <c r="Z212" s="204"/>
    </row>
    <row r="213" ht="12.75" customHeight="1">
      <c r="A213" s="436">
        <v>21217.0</v>
      </c>
      <c r="B213" s="437" t="s">
        <v>8616</v>
      </c>
      <c r="C213" s="437">
        <v>2012.0</v>
      </c>
      <c r="D213" s="511">
        <v>41264.0</v>
      </c>
      <c r="E213" s="439" t="s">
        <v>8617</v>
      </c>
      <c r="F213" s="408" t="s">
        <v>2365</v>
      </c>
      <c r="G213" s="439" t="s">
        <v>17</v>
      </c>
      <c r="H213" s="408" t="s">
        <v>244</v>
      </c>
      <c r="I213" s="511">
        <v>42949.0</v>
      </c>
      <c r="J213" s="439">
        <v>8.0</v>
      </c>
      <c r="K213" s="620" t="s">
        <v>309</v>
      </c>
      <c r="L213" s="437" t="s">
        <v>390</v>
      </c>
      <c r="M213" s="330">
        <f t="shared" si="2"/>
        <v>1685</v>
      </c>
      <c r="N213" s="204"/>
      <c r="O213" s="204"/>
      <c r="P213" s="204"/>
      <c r="Q213" s="204"/>
      <c r="R213" s="204"/>
      <c r="S213" s="204"/>
      <c r="T213" s="204"/>
      <c r="U213" s="204"/>
      <c r="V213" s="204"/>
      <c r="W213" s="204"/>
      <c r="X213" s="204"/>
      <c r="Y213" s="204"/>
      <c r="Z213" s="204"/>
    </row>
    <row r="214" ht="12.75" customHeight="1">
      <c r="A214" s="430">
        <v>21317.0</v>
      </c>
      <c r="B214" s="431" t="s">
        <v>8618</v>
      </c>
      <c r="C214" s="431">
        <v>2012.0</v>
      </c>
      <c r="D214" s="508">
        <v>41176.0</v>
      </c>
      <c r="E214" s="433" t="s">
        <v>8619</v>
      </c>
      <c r="F214" s="405" t="s">
        <v>5603</v>
      </c>
      <c r="G214" s="433" t="s">
        <v>17</v>
      </c>
      <c r="H214" s="405" t="s">
        <v>927</v>
      </c>
      <c r="I214" s="508">
        <v>42950.0</v>
      </c>
      <c r="J214" s="433">
        <v>8.0</v>
      </c>
      <c r="K214" s="621" t="s">
        <v>322</v>
      </c>
      <c r="L214" s="431" t="s">
        <v>390</v>
      </c>
      <c r="M214" s="327">
        <f t="shared" si="2"/>
        <v>1774</v>
      </c>
      <c r="N214" s="204"/>
      <c r="O214" s="204"/>
      <c r="P214" s="204"/>
      <c r="Q214" s="204"/>
      <c r="R214" s="204"/>
      <c r="S214" s="204"/>
      <c r="T214" s="204"/>
      <c r="U214" s="204"/>
      <c r="V214" s="204"/>
      <c r="W214" s="204"/>
      <c r="X214" s="204"/>
      <c r="Y214" s="204"/>
      <c r="Z214" s="204"/>
    </row>
    <row r="215" ht="12.75" customHeight="1">
      <c r="A215" s="436">
        <v>21417.0</v>
      </c>
      <c r="B215" s="437" t="s">
        <v>8620</v>
      </c>
      <c r="C215" s="437">
        <v>2010.0</v>
      </c>
      <c r="D215" s="511">
        <v>40508.0</v>
      </c>
      <c r="E215" s="439" t="s">
        <v>8621</v>
      </c>
      <c r="F215" s="408" t="s">
        <v>1365</v>
      </c>
      <c r="G215" s="439" t="s">
        <v>17</v>
      </c>
      <c r="H215" s="408" t="s">
        <v>8622</v>
      </c>
      <c r="I215" s="511">
        <v>42950.0</v>
      </c>
      <c r="J215" s="439">
        <v>8.0</v>
      </c>
      <c r="K215" s="622" t="s">
        <v>293</v>
      </c>
      <c r="L215" s="437" t="s">
        <v>395</v>
      </c>
      <c r="M215" s="330">
        <f t="shared" si="2"/>
        <v>2442</v>
      </c>
      <c r="N215" s="204"/>
      <c r="O215" s="204"/>
      <c r="P215" s="204"/>
      <c r="Q215" s="204"/>
      <c r="R215" s="204"/>
      <c r="S215" s="204"/>
      <c r="T215" s="204"/>
      <c r="U215" s="204"/>
      <c r="V215" s="204"/>
      <c r="W215" s="204"/>
      <c r="X215" s="204"/>
      <c r="Y215" s="204"/>
      <c r="Z215" s="204"/>
    </row>
    <row r="216" ht="12.75" customHeight="1">
      <c r="A216" s="430">
        <v>21517.0</v>
      </c>
      <c r="B216" s="431" t="s">
        <v>8623</v>
      </c>
      <c r="C216" s="431">
        <v>2009.0</v>
      </c>
      <c r="D216" s="508">
        <v>40170.0</v>
      </c>
      <c r="E216" s="433" t="s">
        <v>8624</v>
      </c>
      <c r="F216" s="405" t="s">
        <v>723</v>
      </c>
      <c r="G216" s="433" t="s">
        <v>712</v>
      </c>
      <c r="H216" s="405" t="s">
        <v>163</v>
      </c>
      <c r="I216" s="508">
        <v>42951.0</v>
      </c>
      <c r="J216" s="433">
        <v>8.0</v>
      </c>
      <c r="K216" s="621" t="s">
        <v>322</v>
      </c>
      <c r="L216" s="431" t="s">
        <v>390</v>
      </c>
      <c r="M216" s="327">
        <f t="shared" si="2"/>
        <v>2781</v>
      </c>
      <c r="N216" s="204"/>
      <c r="O216" s="204"/>
      <c r="P216" s="204"/>
      <c r="Q216" s="204"/>
      <c r="R216" s="204"/>
      <c r="S216" s="204"/>
      <c r="T216" s="204"/>
      <c r="U216" s="204"/>
      <c r="V216" s="204"/>
      <c r="W216" s="204"/>
      <c r="X216" s="204"/>
      <c r="Y216" s="204"/>
      <c r="Z216" s="204"/>
    </row>
    <row r="217" ht="12.75" customHeight="1">
      <c r="A217" s="436">
        <v>21617.0</v>
      </c>
      <c r="B217" s="437" t="s">
        <v>8625</v>
      </c>
      <c r="C217" s="437">
        <v>2011.0</v>
      </c>
      <c r="D217" s="511">
        <v>40886.0</v>
      </c>
      <c r="E217" s="439" t="s">
        <v>8626</v>
      </c>
      <c r="F217" s="408" t="s">
        <v>162</v>
      </c>
      <c r="G217" s="439" t="s">
        <v>712</v>
      </c>
      <c r="H217" s="408" t="s">
        <v>892</v>
      </c>
      <c r="I217" s="511">
        <v>42951.0</v>
      </c>
      <c r="J217" s="439">
        <v>8.0</v>
      </c>
      <c r="K217" s="622" t="s">
        <v>293</v>
      </c>
      <c r="L217" s="437" t="s">
        <v>395</v>
      </c>
      <c r="M217" s="330">
        <f t="shared" si="2"/>
        <v>2065</v>
      </c>
      <c r="N217" s="204"/>
      <c r="O217" s="204"/>
      <c r="P217" s="204"/>
      <c r="Q217" s="204"/>
      <c r="R217" s="204"/>
      <c r="S217" s="204"/>
      <c r="T217" s="204"/>
      <c r="U217" s="204"/>
      <c r="V217" s="204"/>
      <c r="W217" s="204"/>
      <c r="X217" s="204"/>
      <c r="Y217" s="204"/>
      <c r="Z217" s="204"/>
    </row>
    <row r="218" ht="12.75" customHeight="1">
      <c r="A218" s="430">
        <v>21717.0</v>
      </c>
      <c r="B218" s="431" t="s">
        <v>8627</v>
      </c>
      <c r="C218" s="431">
        <v>2013.0</v>
      </c>
      <c r="D218" s="508">
        <v>41632.0</v>
      </c>
      <c r="E218" s="433" t="s">
        <v>8628</v>
      </c>
      <c r="F218" s="405" t="s">
        <v>171</v>
      </c>
      <c r="G218" s="433" t="s">
        <v>712</v>
      </c>
      <c r="H218" s="405" t="s">
        <v>66</v>
      </c>
      <c r="I218" s="508">
        <v>42951.0</v>
      </c>
      <c r="J218" s="433">
        <v>8.0</v>
      </c>
      <c r="K218" s="621" t="s">
        <v>322</v>
      </c>
      <c r="L218" s="431" t="s">
        <v>390</v>
      </c>
      <c r="M218" s="327">
        <f t="shared" si="2"/>
        <v>1319</v>
      </c>
      <c r="N218" s="204"/>
      <c r="O218" s="204"/>
      <c r="P218" s="204"/>
      <c r="Q218" s="204"/>
      <c r="R218" s="204"/>
      <c r="S218" s="204"/>
      <c r="T218" s="204"/>
      <c r="U218" s="204"/>
      <c r="V218" s="204"/>
      <c r="W218" s="204"/>
      <c r="X218" s="204"/>
      <c r="Y218" s="204"/>
      <c r="Z218" s="204"/>
    </row>
    <row r="219" ht="12.75" customHeight="1">
      <c r="A219" s="436">
        <v>21817.0</v>
      </c>
      <c r="B219" s="437" t="s">
        <v>8629</v>
      </c>
      <c r="C219" s="437">
        <v>2012.0</v>
      </c>
      <c r="D219" s="511">
        <v>41149.0</v>
      </c>
      <c r="E219" s="439" t="s">
        <v>8630</v>
      </c>
      <c r="F219" s="408" t="s">
        <v>8482</v>
      </c>
      <c r="G219" s="439" t="s">
        <v>707</v>
      </c>
      <c r="H219" s="408" t="s">
        <v>251</v>
      </c>
      <c r="I219" s="511">
        <v>42956.0</v>
      </c>
      <c r="J219" s="439">
        <v>8.0</v>
      </c>
      <c r="K219" s="621" t="s">
        <v>322</v>
      </c>
      <c r="L219" s="437" t="s">
        <v>395</v>
      </c>
      <c r="M219" s="330">
        <f t="shared" si="2"/>
        <v>1807</v>
      </c>
      <c r="N219" s="204"/>
      <c r="O219" s="204"/>
      <c r="P219" s="204"/>
      <c r="Q219" s="204"/>
      <c r="R219" s="204"/>
      <c r="S219" s="204"/>
      <c r="T219" s="204"/>
      <c r="U219" s="204"/>
      <c r="V219" s="204"/>
      <c r="W219" s="204"/>
      <c r="X219" s="204"/>
      <c r="Y219" s="204"/>
      <c r="Z219" s="204"/>
    </row>
    <row r="220" ht="12.75" customHeight="1">
      <c r="A220" s="430">
        <v>21917.0</v>
      </c>
      <c r="B220" s="431" t="s">
        <v>8631</v>
      </c>
      <c r="C220" s="431">
        <v>2012.0</v>
      </c>
      <c r="D220" s="508">
        <v>40956.0</v>
      </c>
      <c r="E220" s="433" t="s">
        <v>8632</v>
      </c>
      <c r="F220" s="405" t="s">
        <v>1001</v>
      </c>
      <c r="G220" s="433" t="s">
        <v>17</v>
      </c>
      <c r="H220" s="405" t="s">
        <v>927</v>
      </c>
      <c r="I220" s="508">
        <v>42957.0</v>
      </c>
      <c r="J220" s="433">
        <v>8.0</v>
      </c>
      <c r="K220" s="621" t="s">
        <v>322</v>
      </c>
      <c r="L220" s="431" t="s">
        <v>390</v>
      </c>
      <c r="M220" s="327">
        <f t="shared" si="2"/>
        <v>2001</v>
      </c>
      <c r="N220" s="204"/>
      <c r="O220" s="204"/>
      <c r="P220" s="204"/>
      <c r="Q220" s="204"/>
      <c r="R220" s="204"/>
      <c r="S220" s="204"/>
      <c r="T220" s="204"/>
      <c r="U220" s="204"/>
      <c r="V220" s="204"/>
      <c r="W220" s="204"/>
      <c r="X220" s="204"/>
      <c r="Y220" s="204"/>
      <c r="Z220" s="204"/>
    </row>
    <row r="221" ht="12.75" customHeight="1">
      <c r="A221" s="436">
        <v>22017.0</v>
      </c>
      <c r="B221" s="437" t="s">
        <v>8633</v>
      </c>
      <c r="C221" s="437">
        <v>2016.0</v>
      </c>
      <c r="D221" s="511">
        <v>42601.0</v>
      </c>
      <c r="E221" s="439" t="s">
        <v>8634</v>
      </c>
      <c r="F221" s="408" t="s">
        <v>1001</v>
      </c>
      <c r="G221" s="439" t="s">
        <v>17</v>
      </c>
      <c r="H221" s="408" t="s">
        <v>50</v>
      </c>
      <c r="I221" s="511">
        <v>42957.0</v>
      </c>
      <c r="J221" s="439">
        <v>8.0</v>
      </c>
      <c r="K221" s="621" t="s">
        <v>322</v>
      </c>
      <c r="L221" s="437" t="s">
        <v>390</v>
      </c>
      <c r="M221" s="330">
        <f t="shared" si="2"/>
        <v>356</v>
      </c>
      <c r="N221" s="204"/>
      <c r="O221" s="204"/>
      <c r="P221" s="204"/>
      <c r="Q221" s="204"/>
      <c r="R221" s="204"/>
      <c r="S221" s="204"/>
      <c r="T221" s="204"/>
      <c r="U221" s="204"/>
      <c r="V221" s="204"/>
      <c r="W221" s="204"/>
      <c r="X221" s="204"/>
      <c r="Y221" s="204"/>
      <c r="Z221" s="204"/>
    </row>
    <row r="222" ht="12.75" customHeight="1">
      <c r="A222" s="430">
        <v>22117.0</v>
      </c>
      <c r="B222" s="431" t="s">
        <v>8635</v>
      </c>
      <c r="C222" s="431">
        <v>2014.0</v>
      </c>
      <c r="D222" s="508">
        <v>41996.0</v>
      </c>
      <c r="E222" s="433" t="s">
        <v>8636</v>
      </c>
      <c r="F222" s="405" t="s">
        <v>816</v>
      </c>
      <c r="G222" s="433" t="s">
        <v>712</v>
      </c>
      <c r="H222" s="405" t="s">
        <v>380</v>
      </c>
      <c r="I222" s="508">
        <v>42961.0</v>
      </c>
      <c r="J222" s="433">
        <v>8.0</v>
      </c>
      <c r="K222" s="622" t="s">
        <v>293</v>
      </c>
      <c r="L222" s="431" t="s">
        <v>390</v>
      </c>
      <c r="M222" s="327">
        <f t="shared" si="2"/>
        <v>965</v>
      </c>
      <c r="N222" s="204"/>
      <c r="O222" s="204"/>
      <c r="P222" s="204"/>
      <c r="Q222" s="204"/>
      <c r="R222" s="204"/>
      <c r="S222" s="204"/>
      <c r="T222" s="204"/>
      <c r="U222" s="204"/>
      <c r="V222" s="204"/>
      <c r="W222" s="204"/>
      <c r="X222" s="204"/>
      <c r="Y222" s="204"/>
      <c r="Z222" s="204"/>
    </row>
    <row r="223" ht="12.75" customHeight="1">
      <c r="A223" s="436">
        <v>22217.0</v>
      </c>
      <c r="B223" s="437" t="s">
        <v>8637</v>
      </c>
      <c r="C223" s="437">
        <v>2010.0</v>
      </c>
      <c r="D223" s="511">
        <v>40477.0</v>
      </c>
      <c r="E223" s="439" t="s">
        <v>8638</v>
      </c>
      <c r="F223" s="408" t="s">
        <v>71</v>
      </c>
      <c r="G223" s="439" t="s">
        <v>806</v>
      </c>
      <c r="H223" s="408" t="s">
        <v>18</v>
      </c>
      <c r="I223" s="511">
        <v>42962.0</v>
      </c>
      <c r="J223" s="439">
        <v>8.0</v>
      </c>
      <c r="K223" s="619" t="s">
        <v>344</v>
      </c>
      <c r="L223" s="437" t="s">
        <v>395</v>
      </c>
      <c r="M223" s="330">
        <f t="shared" si="2"/>
        <v>2485</v>
      </c>
      <c r="N223" s="204"/>
      <c r="O223" s="204"/>
      <c r="P223" s="204"/>
      <c r="Q223" s="204"/>
      <c r="R223" s="204"/>
      <c r="S223" s="204"/>
      <c r="T223" s="204"/>
      <c r="U223" s="204"/>
      <c r="V223" s="204"/>
      <c r="W223" s="204"/>
      <c r="X223" s="204"/>
      <c r="Y223" s="204"/>
      <c r="Z223" s="204"/>
    </row>
    <row r="224" ht="12.75" customHeight="1">
      <c r="A224" s="430">
        <v>22317.0</v>
      </c>
      <c r="B224" s="431" t="s">
        <v>8639</v>
      </c>
      <c r="C224" s="431">
        <v>2010.0</v>
      </c>
      <c r="D224" s="508">
        <v>40477.0</v>
      </c>
      <c r="E224" s="433" t="s">
        <v>8640</v>
      </c>
      <c r="F224" s="405" t="s">
        <v>71</v>
      </c>
      <c r="G224" s="433" t="s">
        <v>806</v>
      </c>
      <c r="H224" s="405" t="s">
        <v>18</v>
      </c>
      <c r="I224" s="508">
        <v>42962.0</v>
      </c>
      <c r="J224" s="433">
        <v>8.0</v>
      </c>
      <c r="K224" s="619" t="s">
        <v>344</v>
      </c>
      <c r="L224" s="431" t="s">
        <v>395</v>
      </c>
      <c r="M224" s="327">
        <f t="shared" si="2"/>
        <v>2485</v>
      </c>
      <c r="N224" s="204"/>
      <c r="O224" s="204"/>
      <c r="P224" s="204"/>
      <c r="Q224" s="204"/>
      <c r="R224" s="204"/>
      <c r="S224" s="204"/>
      <c r="T224" s="204"/>
      <c r="U224" s="204"/>
      <c r="V224" s="204"/>
      <c r="W224" s="204"/>
      <c r="X224" s="204"/>
      <c r="Y224" s="204"/>
      <c r="Z224" s="204"/>
    </row>
    <row r="225" ht="12.75" customHeight="1">
      <c r="A225" s="436">
        <v>22417.0</v>
      </c>
      <c r="B225" s="437" t="s">
        <v>8641</v>
      </c>
      <c r="C225" s="437">
        <v>2010.0</v>
      </c>
      <c r="D225" s="511">
        <v>40477.0</v>
      </c>
      <c r="E225" s="439" t="s">
        <v>8642</v>
      </c>
      <c r="F225" s="408" t="s">
        <v>71</v>
      </c>
      <c r="G225" s="439" t="s">
        <v>806</v>
      </c>
      <c r="H225" s="408" t="s">
        <v>18</v>
      </c>
      <c r="I225" s="511">
        <v>42962.0</v>
      </c>
      <c r="J225" s="439">
        <v>8.0</v>
      </c>
      <c r="K225" s="619" t="s">
        <v>344</v>
      </c>
      <c r="L225" s="437" t="s">
        <v>395</v>
      </c>
      <c r="M225" s="330">
        <f t="shared" si="2"/>
        <v>2485</v>
      </c>
      <c r="N225" s="204"/>
      <c r="O225" s="204"/>
      <c r="P225" s="204"/>
      <c r="Q225" s="204"/>
      <c r="R225" s="204"/>
      <c r="S225" s="204"/>
      <c r="T225" s="204"/>
      <c r="U225" s="204"/>
      <c r="V225" s="204"/>
      <c r="W225" s="204"/>
      <c r="X225" s="204"/>
      <c r="Y225" s="204"/>
      <c r="Z225" s="204"/>
    </row>
    <row r="226" ht="12.75" customHeight="1">
      <c r="A226" s="430">
        <v>22517.0</v>
      </c>
      <c r="B226" s="431" t="s">
        <v>8623</v>
      </c>
      <c r="C226" s="431">
        <v>2009.0</v>
      </c>
      <c r="D226" s="508">
        <v>40170.0</v>
      </c>
      <c r="E226" s="433" t="s">
        <v>8643</v>
      </c>
      <c r="F226" s="405" t="s">
        <v>723</v>
      </c>
      <c r="G226" s="433" t="s">
        <v>712</v>
      </c>
      <c r="H226" s="405" t="s">
        <v>163</v>
      </c>
      <c r="I226" s="508">
        <v>42963.0</v>
      </c>
      <c r="J226" s="433">
        <v>8.0</v>
      </c>
      <c r="K226" s="621" t="s">
        <v>322</v>
      </c>
      <c r="L226" s="431" t="s">
        <v>390</v>
      </c>
      <c r="M226" s="327">
        <f t="shared" si="2"/>
        <v>2793</v>
      </c>
      <c r="N226" s="204"/>
      <c r="O226" s="204"/>
      <c r="P226" s="204"/>
      <c r="Q226" s="204"/>
      <c r="R226" s="204"/>
      <c r="S226" s="204"/>
      <c r="T226" s="204"/>
      <c r="U226" s="204"/>
      <c r="V226" s="204"/>
      <c r="W226" s="204"/>
      <c r="X226" s="204"/>
      <c r="Y226" s="204"/>
      <c r="Z226" s="204"/>
    </row>
    <row r="227" ht="12.75" customHeight="1">
      <c r="A227" s="436">
        <v>22617.0</v>
      </c>
      <c r="B227" s="437" t="s">
        <v>8644</v>
      </c>
      <c r="C227" s="437">
        <v>2010.0</v>
      </c>
      <c r="D227" s="511">
        <v>40459.0</v>
      </c>
      <c r="E227" s="439" t="s">
        <v>8645</v>
      </c>
      <c r="F227" s="408" t="s">
        <v>71</v>
      </c>
      <c r="G227" s="439" t="s">
        <v>806</v>
      </c>
      <c r="H227" s="408" t="s">
        <v>18</v>
      </c>
      <c r="I227" s="511">
        <v>42963.0</v>
      </c>
      <c r="J227" s="439">
        <v>8.0</v>
      </c>
      <c r="K227" s="619" t="s">
        <v>344</v>
      </c>
      <c r="L227" s="437" t="s">
        <v>395</v>
      </c>
      <c r="M227" s="330">
        <f t="shared" si="2"/>
        <v>2504</v>
      </c>
      <c r="N227" s="204"/>
      <c r="O227" s="204"/>
      <c r="P227" s="204"/>
      <c r="Q227" s="204"/>
      <c r="R227" s="204"/>
      <c r="S227" s="204"/>
      <c r="T227" s="204"/>
      <c r="U227" s="204"/>
      <c r="V227" s="204"/>
      <c r="W227" s="204"/>
      <c r="X227" s="204"/>
      <c r="Y227" s="204"/>
      <c r="Z227" s="204"/>
    </row>
    <row r="228" ht="12.75" customHeight="1">
      <c r="A228" s="430">
        <v>22717.0</v>
      </c>
      <c r="B228" s="431" t="s">
        <v>8646</v>
      </c>
      <c r="C228" s="431">
        <v>2012.0</v>
      </c>
      <c r="D228" s="508">
        <v>41156.0</v>
      </c>
      <c r="E228" s="433" t="s">
        <v>8647</v>
      </c>
      <c r="F228" s="405" t="s">
        <v>1937</v>
      </c>
      <c r="G228" s="433" t="s">
        <v>712</v>
      </c>
      <c r="H228" s="405" t="s">
        <v>153</v>
      </c>
      <c r="I228" s="508">
        <v>42965.0</v>
      </c>
      <c r="J228" s="433">
        <v>8.0</v>
      </c>
      <c r="K228" s="622" t="s">
        <v>293</v>
      </c>
      <c r="L228" s="431" t="s">
        <v>390</v>
      </c>
      <c r="M228" s="327">
        <f t="shared" si="2"/>
        <v>1809</v>
      </c>
      <c r="N228" s="204"/>
      <c r="O228" s="204"/>
      <c r="P228" s="204"/>
      <c r="Q228" s="204"/>
      <c r="R228" s="204"/>
      <c r="S228" s="204"/>
      <c r="T228" s="204"/>
      <c r="U228" s="204"/>
      <c r="V228" s="204"/>
      <c r="W228" s="204"/>
      <c r="X228" s="204"/>
      <c r="Y228" s="204"/>
      <c r="Z228" s="204"/>
    </row>
    <row r="229" ht="12.75" customHeight="1">
      <c r="A229" s="436">
        <v>22817.0</v>
      </c>
      <c r="B229" s="437" t="s">
        <v>8648</v>
      </c>
      <c r="C229" s="437">
        <v>2009.0</v>
      </c>
      <c r="D229" s="511">
        <v>39993.0</v>
      </c>
      <c r="E229" s="439" t="s">
        <v>5983</v>
      </c>
      <c r="F229" s="408" t="s">
        <v>8649</v>
      </c>
      <c r="G229" s="439" t="s">
        <v>806</v>
      </c>
      <c r="H229" s="408" t="s">
        <v>234</v>
      </c>
      <c r="I229" s="511">
        <v>42965.0</v>
      </c>
      <c r="J229" s="439">
        <v>8.0</v>
      </c>
      <c r="K229" s="621" t="s">
        <v>322</v>
      </c>
      <c r="L229" s="437" t="s">
        <v>390</v>
      </c>
      <c r="M229" s="330">
        <f t="shared" si="2"/>
        <v>2972</v>
      </c>
      <c r="N229" s="204"/>
      <c r="O229" s="204"/>
      <c r="P229" s="204"/>
      <c r="Q229" s="204"/>
      <c r="R229" s="204"/>
      <c r="S229" s="204"/>
      <c r="T229" s="204"/>
      <c r="U229" s="204"/>
      <c r="V229" s="204"/>
      <c r="W229" s="204"/>
      <c r="X229" s="204"/>
      <c r="Y229" s="204"/>
      <c r="Z229" s="204"/>
    </row>
    <row r="230" ht="12.75" customHeight="1">
      <c r="A230" s="430">
        <v>22917.0</v>
      </c>
      <c r="B230" s="431" t="s">
        <v>8650</v>
      </c>
      <c r="C230" s="431">
        <v>2009.0</v>
      </c>
      <c r="D230" s="508">
        <v>39993.0</v>
      </c>
      <c r="E230" s="433" t="s">
        <v>8651</v>
      </c>
      <c r="F230" s="405" t="s">
        <v>8649</v>
      </c>
      <c r="G230" s="433" t="s">
        <v>806</v>
      </c>
      <c r="H230" s="405" t="s">
        <v>234</v>
      </c>
      <c r="I230" s="508">
        <v>42968.0</v>
      </c>
      <c r="J230" s="433">
        <v>8.0</v>
      </c>
      <c r="K230" s="621" t="s">
        <v>322</v>
      </c>
      <c r="L230" s="431" t="s">
        <v>390</v>
      </c>
      <c r="M230" s="327">
        <f t="shared" si="2"/>
        <v>2975</v>
      </c>
      <c r="N230" s="204"/>
      <c r="O230" s="204"/>
      <c r="P230" s="204"/>
      <c r="Q230" s="204"/>
      <c r="R230" s="204"/>
      <c r="S230" s="204"/>
      <c r="T230" s="204"/>
      <c r="U230" s="204"/>
      <c r="V230" s="204"/>
      <c r="W230" s="204"/>
      <c r="X230" s="204"/>
      <c r="Y230" s="204"/>
      <c r="Z230" s="204"/>
    </row>
    <row r="231" ht="12.75" customHeight="1">
      <c r="A231" s="436">
        <v>23017.0</v>
      </c>
      <c r="B231" s="437" t="s">
        <v>8652</v>
      </c>
      <c r="C231" s="437">
        <v>2015.0</v>
      </c>
      <c r="D231" s="511">
        <v>42081.0</v>
      </c>
      <c r="E231" s="439" t="s">
        <v>8653</v>
      </c>
      <c r="F231" s="408" t="s">
        <v>2980</v>
      </c>
      <c r="G231" s="439" t="s">
        <v>725</v>
      </c>
      <c r="H231" s="408" t="s">
        <v>3895</v>
      </c>
      <c r="I231" s="511">
        <v>42970.0</v>
      </c>
      <c r="J231" s="439">
        <v>8.0</v>
      </c>
      <c r="K231" s="622" t="s">
        <v>293</v>
      </c>
      <c r="L231" s="437" t="s">
        <v>399</v>
      </c>
      <c r="M231" s="330">
        <f t="shared" si="2"/>
        <v>889</v>
      </c>
      <c r="N231" s="204"/>
      <c r="O231" s="204"/>
      <c r="P231" s="204"/>
      <c r="Q231" s="204"/>
      <c r="R231" s="204"/>
      <c r="S231" s="204"/>
      <c r="T231" s="204"/>
      <c r="U231" s="204"/>
      <c r="V231" s="204"/>
      <c r="W231" s="204"/>
      <c r="X231" s="204"/>
      <c r="Y231" s="204"/>
      <c r="Z231" s="204"/>
    </row>
    <row r="232" ht="12.75" customHeight="1">
      <c r="A232" s="430">
        <v>23117.0</v>
      </c>
      <c r="B232" s="431" t="s">
        <v>8654</v>
      </c>
      <c r="C232" s="431">
        <v>2012.0</v>
      </c>
      <c r="D232" s="508">
        <v>41057.0</v>
      </c>
      <c r="E232" s="433" t="s">
        <v>8655</v>
      </c>
      <c r="F232" s="405" t="s">
        <v>422</v>
      </c>
      <c r="G232" s="433" t="s">
        <v>17</v>
      </c>
      <c r="H232" s="405" t="s">
        <v>244</v>
      </c>
      <c r="I232" s="508">
        <v>42976.0</v>
      </c>
      <c r="J232" s="433">
        <v>8.0</v>
      </c>
      <c r="K232" s="620" t="s">
        <v>309</v>
      </c>
      <c r="L232" s="431" t="s">
        <v>390</v>
      </c>
      <c r="M232" s="327">
        <f t="shared" si="2"/>
        <v>1919</v>
      </c>
      <c r="N232" s="204"/>
      <c r="O232" s="204"/>
      <c r="P232" s="204"/>
      <c r="Q232" s="204"/>
      <c r="R232" s="204"/>
      <c r="S232" s="204"/>
      <c r="T232" s="204"/>
      <c r="U232" s="204"/>
      <c r="V232" s="204"/>
      <c r="W232" s="204"/>
      <c r="X232" s="204"/>
      <c r="Y232" s="204"/>
      <c r="Z232" s="204"/>
    </row>
    <row r="233" ht="12.75" customHeight="1">
      <c r="A233" s="436">
        <v>23217.0</v>
      </c>
      <c r="B233" s="437" t="s">
        <v>8656</v>
      </c>
      <c r="C233" s="437">
        <v>2010.0</v>
      </c>
      <c r="D233" s="511">
        <v>40267.0</v>
      </c>
      <c r="E233" s="439" t="s">
        <v>8657</v>
      </c>
      <c r="F233" s="408" t="s">
        <v>1307</v>
      </c>
      <c r="G233" s="439" t="s">
        <v>17</v>
      </c>
      <c r="H233" s="408" t="s">
        <v>5372</v>
      </c>
      <c r="I233" s="511">
        <v>42976.0</v>
      </c>
      <c r="J233" s="439">
        <v>8.0</v>
      </c>
      <c r="K233" s="622" t="s">
        <v>293</v>
      </c>
      <c r="L233" s="437" t="s">
        <v>390</v>
      </c>
      <c r="M233" s="330">
        <f t="shared" si="2"/>
        <v>2709</v>
      </c>
      <c r="N233" s="204"/>
      <c r="O233" s="204"/>
      <c r="P233" s="204"/>
      <c r="Q233" s="204"/>
      <c r="R233" s="204"/>
      <c r="S233" s="204"/>
      <c r="T233" s="204"/>
      <c r="U233" s="204"/>
      <c r="V233" s="204"/>
      <c r="W233" s="204"/>
      <c r="X233" s="204"/>
      <c r="Y233" s="204"/>
      <c r="Z233" s="204"/>
    </row>
    <row r="234" ht="12.75" customHeight="1">
      <c r="A234" s="430">
        <v>23317.0</v>
      </c>
      <c r="B234" s="431" t="s">
        <v>8658</v>
      </c>
      <c r="C234" s="431">
        <v>2012.0</v>
      </c>
      <c r="D234" s="508">
        <v>40983.0</v>
      </c>
      <c r="E234" s="433" t="s">
        <v>8659</v>
      </c>
      <c r="F234" s="405" t="s">
        <v>1030</v>
      </c>
      <c r="G234" s="433" t="s">
        <v>17</v>
      </c>
      <c r="H234" s="405" t="s">
        <v>56</v>
      </c>
      <c r="I234" s="508">
        <v>42976.0</v>
      </c>
      <c r="J234" s="433">
        <v>8.0</v>
      </c>
      <c r="K234" s="620" t="s">
        <v>309</v>
      </c>
      <c r="L234" s="431" t="s">
        <v>390</v>
      </c>
      <c r="M234" s="327">
        <f t="shared" si="2"/>
        <v>1993</v>
      </c>
      <c r="N234" s="204"/>
      <c r="O234" s="204"/>
      <c r="P234" s="204"/>
      <c r="Q234" s="204"/>
      <c r="R234" s="204"/>
      <c r="S234" s="204"/>
      <c r="T234" s="204"/>
      <c r="U234" s="204"/>
      <c r="V234" s="204"/>
      <c r="W234" s="204"/>
      <c r="X234" s="204"/>
      <c r="Y234" s="204"/>
      <c r="Z234" s="204"/>
    </row>
    <row r="235" ht="12.75" customHeight="1">
      <c r="A235" s="436">
        <v>23417.0</v>
      </c>
      <c r="B235" s="437" t="s">
        <v>8660</v>
      </c>
      <c r="C235" s="437">
        <v>2016.0</v>
      </c>
      <c r="D235" s="511">
        <v>42733.0</v>
      </c>
      <c r="E235" s="439" t="s">
        <v>8661</v>
      </c>
      <c r="F235" s="408" t="s">
        <v>1030</v>
      </c>
      <c r="G235" s="439" t="s">
        <v>17</v>
      </c>
      <c r="H235" s="408" t="s">
        <v>50</v>
      </c>
      <c r="I235" s="511">
        <v>42976.0</v>
      </c>
      <c r="J235" s="439">
        <v>8.0</v>
      </c>
      <c r="K235" s="620" t="s">
        <v>309</v>
      </c>
      <c r="L235" s="437" t="s">
        <v>390</v>
      </c>
      <c r="M235" s="330">
        <f t="shared" si="2"/>
        <v>243</v>
      </c>
      <c r="N235" s="204"/>
      <c r="O235" s="204"/>
      <c r="P235" s="204"/>
      <c r="Q235" s="204"/>
      <c r="R235" s="204"/>
      <c r="S235" s="204"/>
      <c r="T235" s="204"/>
      <c r="U235" s="204"/>
      <c r="V235" s="204"/>
      <c r="W235" s="204"/>
      <c r="X235" s="204"/>
      <c r="Y235" s="204"/>
      <c r="Z235" s="204"/>
    </row>
    <row r="236" ht="12.75" customHeight="1">
      <c r="A236" s="430">
        <v>23517.0</v>
      </c>
      <c r="B236" s="431" t="s">
        <v>8662</v>
      </c>
      <c r="C236" s="431">
        <v>2015.0</v>
      </c>
      <c r="D236" s="508">
        <v>42244.0</v>
      </c>
      <c r="E236" s="433" t="s">
        <v>8663</v>
      </c>
      <c r="F236" s="405" t="s">
        <v>8664</v>
      </c>
      <c r="G236" s="433" t="s">
        <v>712</v>
      </c>
      <c r="H236" s="405" t="s">
        <v>892</v>
      </c>
      <c r="I236" s="508">
        <v>42976.0</v>
      </c>
      <c r="J236" s="433">
        <v>8.0</v>
      </c>
      <c r="K236" s="621" t="s">
        <v>322</v>
      </c>
      <c r="L236" s="431" t="s">
        <v>390</v>
      </c>
      <c r="M236" s="327">
        <f t="shared" si="2"/>
        <v>732</v>
      </c>
      <c r="N236" s="204"/>
      <c r="O236" s="204"/>
      <c r="P236" s="204"/>
      <c r="Q236" s="204"/>
      <c r="R236" s="204"/>
      <c r="S236" s="204"/>
      <c r="T236" s="204"/>
      <c r="U236" s="204"/>
      <c r="V236" s="204"/>
      <c r="W236" s="204"/>
      <c r="X236" s="204"/>
      <c r="Y236" s="204"/>
      <c r="Z236" s="204"/>
    </row>
    <row r="237" ht="12.75" customHeight="1">
      <c r="A237" s="436">
        <v>23617.0</v>
      </c>
      <c r="B237" s="437" t="s">
        <v>8665</v>
      </c>
      <c r="C237" s="437">
        <v>2011.0</v>
      </c>
      <c r="D237" s="511">
        <v>40877.0</v>
      </c>
      <c r="E237" s="439" t="s">
        <v>8666</v>
      </c>
      <c r="F237" s="408" t="s">
        <v>8667</v>
      </c>
      <c r="G237" s="439" t="s">
        <v>34</v>
      </c>
      <c r="H237" s="408" t="s">
        <v>251</v>
      </c>
      <c r="I237" s="511">
        <v>42976.0</v>
      </c>
      <c r="J237" s="439">
        <v>8.0</v>
      </c>
      <c r="K237" s="621" t="s">
        <v>322</v>
      </c>
      <c r="L237" s="437" t="s">
        <v>390</v>
      </c>
      <c r="M237" s="330">
        <f t="shared" si="2"/>
        <v>2099</v>
      </c>
      <c r="N237" s="204"/>
      <c r="O237" s="204"/>
      <c r="P237" s="204"/>
      <c r="Q237" s="204"/>
      <c r="R237" s="204"/>
      <c r="S237" s="204"/>
      <c r="T237" s="204"/>
      <c r="U237" s="204"/>
      <c r="V237" s="204"/>
      <c r="W237" s="204"/>
      <c r="X237" s="204"/>
      <c r="Y237" s="204"/>
      <c r="Z237" s="204"/>
    </row>
    <row r="238" ht="12.75" customHeight="1">
      <c r="A238" s="430">
        <v>23717.0</v>
      </c>
      <c r="B238" s="431" t="s">
        <v>7820</v>
      </c>
      <c r="C238" s="431">
        <v>2010.0</v>
      </c>
      <c r="D238" s="508">
        <v>40494.0</v>
      </c>
      <c r="E238" s="433" t="s">
        <v>8668</v>
      </c>
      <c r="F238" s="405" t="s">
        <v>422</v>
      </c>
      <c r="G238" s="433" t="s">
        <v>17</v>
      </c>
      <c r="H238" s="405" t="s">
        <v>153</v>
      </c>
      <c r="I238" s="508">
        <v>42976.0</v>
      </c>
      <c r="J238" s="433">
        <v>8.0</v>
      </c>
      <c r="K238" s="620" t="s">
        <v>309</v>
      </c>
      <c r="L238" s="431" t="s">
        <v>390</v>
      </c>
      <c r="M238" s="327">
        <f t="shared" si="2"/>
        <v>2482</v>
      </c>
      <c r="N238" s="204"/>
      <c r="O238" s="204"/>
      <c r="P238" s="204"/>
      <c r="Q238" s="204"/>
      <c r="R238" s="204"/>
      <c r="S238" s="204"/>
      <c r="T238" s="204"/>
      <c r="U238" s="204"/>
      <c r="V238" s="204"/>
      <c r="W238" s="204"/>
      <c r="X238" s="204"/>
      <c r="Y238" s="204"/>
      <c r="Z238" s="204"/>
    </row>
    <row r="239" ht="12.75" customHeight="1">
      <c r="A239" s="436">
        <v>23817.0</v>
      </c>
      <c r="B239" s="437" t="s">
        <v>8669</v>
      </c>
      <c r="C239" s="437">
        <v>2015.0</v>
      </c>
      <c r="D239" s="511">
        <v>42240.0</v>
      </c>
      <c r="E239" s="439" t="s">
        <v>8670</v>
      </c>
      <c r="F239" s="408" t="s">
        <v>6090</v>
      </c>
      <c r="G239" s="439" t="s">
        <v>729</v>
      </c>
      <c r="H239" s="408" t="s">
        <v>8519</v>
      </c>
      <c r="I239" s="511">
        <v>42976.0</v>
      </c>
      <c r="J239" s="439">
        <v>8.0</v>
      </c>
      <c r="K239" s="619" t="s">
        <v>1259</v>
      </c>
      <c r="L239" s="437" t="s">
        <v>399</v>
      </c>
      <c r="M239" s="330">
        <f t="shared" si="2"/>
        <v>736</v>
      </c>
      <c r="N239" s="204"/>
      <c r="O239" s="204"/>
      <c r="P239" s="204"/>
      <c r="Q239" s="204"/>
      <c r="R239" s="204"/>
      <c r="S239" s="204"/>
      <c r="T239" s="204"/>
      <c r="U239" s="204"/>
      <c r="V239" s="204"/>
      <c r="W239" s="204"/>
      <c r="X239" s="204"/>
      <c r="Y239" s="204"/>
      <c r="Z239" s="204"/>
    </row>
    <row r="240" ht="12.75" customHeight="1">
      <c r="A240" s="430">
        <v>23917.0</v>
      </c>
      <c r="B240" s="431" t="s">
        <v>8671</v>
      </c>
      <c r="C240" s="431">
        <v>2014.0</v>
      </c>
      <c r="D240" s="508">
        <v>41992.0</v>
      </c>
      <c r="E240" s="433" t="s">
        <v>8672</v>
      </c>
      <c r="F240" s="405" t="s">
        <v>372</v>
      </c>
      <c r="G240" s="433" t="s">
        <v>17</v>
      </c>
      <c r="H240" s="405" t="s">
        <v>753</v>
      </c>
      <c r="I240" s="508">
        <v>42976.0</v>
      </c>
      <c r="J240" s="433">
        <v>8.0</v>
      </c>
      <c r="K240" s="621" t="s">
        <v>322</v>
      </c>
      <c r="L240" s="431" t="s">
        <v>395</v>
      </c>
      <c r="M240" s="327">
        <f t="shared" si="2"/>
        <v>984</v>
      </c>
      <c r="N240" s="204"/>
      <c r="O240" s="204"/>
      <c r="P240" s="204"/>
      <c r="Q240" s="204"/>
      <c r="R240" s="204"/>
      <c r="S240" s="204"/>
      <c r="T240" s="204"/>
      <c r="U240" s="204"/>
      <c r="V240" s="204"/>
      <c r="W240" s="204"/>
      <c r="X240" s="204"/>
      <c r="Y240" s="204"/>
      <c r="Z240" s="204"/>
    </row>
    <row r="241" ht="12.75" customHeight="1">
      <c r="A241" s="436">
        <v>24017.0</v>
      </c>
      <c r="B241" s="437" t="s">
        <v>8673</v>
      </c>
      <c r="C241" s="437">
        <v>2009.0</v>
      </c>
      <c r="D241" s="511">
        <v>39993.0</v>
      </c>
      <c r="E241" s="439" t="s">
        <v>8674</v>
      </c>
      <c r="F241" s="408" t="s">
        <v>8649</v>
      </c>
      <c r="G241" s="439" t="s">
        <v>806</v>
      </c>
      <c r="H241" s="408" t="s">
        <v>234</v>
      </c>
      <c r="I241" s="511">
        <v>42990.0</v>
      </c>
      <c r="J241" s="439">
        <v>9.0</v>
      </c>
      <c r="K241" s="621" t="s">
        <v>322</v>
      </c>
      <c r="L241" s="437" t="s">
        <v>390</v>
      </c>
      <c r="M241" s="330">
        <f t="shared" si="2"/>
        <v>2997</v>
      </c>
      <c r="N241" s="204"/>
      <c r="O241" s="204"/>
      <c r="P241" s="204"/>
      <c r="Q241" s="204"/>
      <c r="R241" s="204"/>
      <c r="S241" s="204"/>
      <c r="T241" s="204"/>
      <c r="U241" s="204"/>
      <c r="V241" s="204"/>
      <c r="W241" s="204"/>
      <c r="X241" s="204"/>
      <c r="Y241" s="204"/>
      <c r="Z241" s="204"/>
    </row>
    <row r="242" ht="12.75" customHeight="1">
      <c r="A242" s="430">
        <v>24117.0</v>
      </c>
      <c r="B242" s="431" t="s">
        <v>8675</v>
      </c>
      <c r="C242" s="431">
        <v>2013.0</v>
      </c>
      <c r="D242" s="508">
        <v>41443.0</v>
      </c>
      <c r="E242" s="433" t="s">
        <v>8676</v>
      </c>
      <c r="F242" s="405" t="s">
        <v>8677</v>
      </c>
      <c r="G242" s="433" t="s">
        <v>707</v>
      </c>
      <c r="H242" s="405" t="s">
        <v>251</v>
      </c>
      <c r="I242" s="508">
        <v>43005.0</v>
      </c>
      <c r="J242" s="433">
        <v>9.0</v>
      </c>
      <c r="K242" s="621" t="s">
        <v>322</v>
      </c>
      <c r="L242" s="431" t="s">
        <v>390</v>
      </c>
      <c r="M242" s="327">
        <f t="shared" si="2"/>
        <v>1562</v>
      </c>
      <c r="N242" s="204"/>
      <c r="O242" s="204"/>
      <c r="P242" s="204"/>
      <c r="Q242" s="204"/>
      <c r="R242" s="204"/>
      <c r="S242" s="204"/>
      <c r="T242" s="204"/>
      <c r="U242" s="204"/>
      <c r="V242" s="204"/>
      <c r="W242" s="204"/>
      <c r="X242" s="204"/>
      <c r="Y242" s="204"/>
      <c r="Z242" s="204"/>
    </row>
    <row r="243" ht="12.75" customHeight="1">
      <c r="A243" s="436">
        <v>24217.0</v>
      </c>
      <c r="B243" s="437" t="s">
        <v>8678</v>
      </c>
      <c r="C243" s="437">
        <v>2010.0</v>
      </c>
      <c r="D243" s="511">
        <v>40281.0</v>
      </c>
      <c r="E243" s="439" t="s">
        <v>8679</v>
      </c>
      <c r="F243" s="408" t="s">
        <v>422</v>
      </c>
      <c r="G243" s="439" t="s">
        <v>17</v>
      </c>
      <c r="H243" s="408" t="s">
        <v>8680</v>
      </c>
      <c r="I243" s="511">
        <v>43007.0</v>
      </c>
      <c r="J243" s="439">
        <v>9.0</v>
      </c>
      <c r="K243" s="620" t="s">
        <v>309</v>
      </c>
      <c r="L243" s="437" t="s">
        <v>390</v>
      </c>
      <c r="M243" s="330">
        <f t="shared" si="2"/>
        <v>2726</v>
      </c>
      <c r="N243" s="204"/>
      <c r="O243" s="204"/>
      <c r="P243" s="204"/>
      <c r="Q243" s="204"/>
      <c r="R243" s="204"/>
      <c r="S243" s="204"/>
      <c r="T243" s="204"/>
      <c r="U243" s="204"/>
      <c r="V243" s="204"/>
      <c r="W243" s="204"/>
      <c r="X243" s="204"/>
      <c r="Y243" s="204"/>
      <c r="Z243" s="204"/>
    </row>
    <row r="244" ht="12.75" customHeight="1">
      <c r="A244" s="430">
        <v>24317.0</v>
      </c>
      <c r="B244" s="431" t="s">
        <v>8681</v>
      </c>
      <c r="C244" s="431">
        <v>2010.0</v>
      </c>
      <c r="D244" s="508">
        <v>40381.0</v>
      </c>
      <c r="E244" s="433" t="s">
        <v>8682</v>
      </c>
      <c r="F244" s="405" t="s">
        <v>422</v>
      </c>
      <c r="G244" s="433" t="s">
        <v>17</v>
      </c>
      <c r="H244" s="405" t="s">
        <v>5372</v>
      </c>
      <c r="I244" s="508">
        <v>43007.0</v>
      </c>
      <c r="J244" s="433">
        <v>9.0</v>
      </c>
      <c r="K244" s="620" t="s">
        <v>309</v>
      </c>
      <c r="L244" s="431" t="s">
        <v>390</v>
      </c>
      <c r="M244" s="327">
        <f t="shared" si="2"/>
        <v>2626</v>
      </c>
      <c r="N244" s="204"/>
      <c r="O244" s="204"/>
      <c r="P244" s="204"/>
      <c r="Q244" s="204"/>
      <c r="R244" s="204"/>
      <c r="S244" s="204"/>
      <c r="T244" s="204"/>
      <c r="U244" s="204"/>
      <c r="V244" s="204"/>
      <c r="W244" s="204"/>
      <c r="X244" s="204"/>
      <c r="Y244" s="204"/>
      <c r="Z244" s="204"/>
    </row>
    <row r="245" ht="12.75" customHeight="1">
      <c r="A245" s="436">
        <v>24417.0</v>
      </c>
      <c r="B245" s="437" t="s">
        <v>8683</v>
      </c>
      <c r="C245" s="437">
        <v>2014.0</v>
      </c>
      <c r="D245" s="511">
        <v>41661.0</v>
      </c>
      <c r="E245" s="439" t="s">
        <v>8684</v>
      </c>
      <c r="F245" s="408" t="s">
        <v>171</v>
      </c>
      <c r="G245" s="439" t="s">
        <v>806</v>
      </c>
      <c r="H245" s="408" t="s">
        <v>5372</v>
      </c>
      <c r="I245" s="511">
        <v>43010.0</v>
      </c>
      <c r="J245" s="439">
        <v>10.0</v>
      </c>
      <c r="K245" s="621" t="s">
        <v>322</v>
      </c>
      <c r="L245" s="437" t="s">
        <v>390</v>
      </c>
      <c r="M245" s="330">
        <f t="shared" si="2"/>
        <v>1349</v>
      </c>
      <c r="N245" s="204"/>
      <c r="O245" s="204"/>
      <c r="P245" s="204"/>
      <c r="Q245" s="204"/>
      <c r="R245" s="204"/>
      <c r="S245" s="204"/>
      <c r="T245" s="204"/>
      <c r="U245" s="204"/>
      <c r="V245" s="204"/>
      <c r="W245" s="204"/>
      <c r="X245" s="204"/>
      <c r="Y245" s="204"/>
      <c r="Z245" s="204"/>
    </row>
    <row r="246" ht="12.75" customHeight="1">
      <c r="A246" s="430">
        <v>24517.0</v>
      </c>
      <c r="B246" s="431" t="s">
        <v>8685</v>
      </c>
      <c r="C246" s="431">
        <v>2009.0</v>
      </c>
      <c r="D246" s="508">
        <v>40039.0</v>
      </c>
      <c r="E246" s="433" t="s">
        <v>8686</v>
      </c>
      <c r="F246" s="405" t="s">
        <v>723</v>
      </c>
      <c r="G246" s="433" t="s">
        <v>712</v>
      </c>
      <c r="H246" s="405" t="s">
        <v>244</v>
      </c>
      <c r="I246" s="508">
        <v>43010.0</v>
      </c>
      <c r="J246" s="433">
        <v>10.0</v>
      </c>
      <c r="K246" s="620" t="s">
        <v>309</v>
      </c>
      <c r="L246" s="431" t="s">
        <v>390</v>
      </c>
      <c r="M246" s="327">
        <f t="shared" si="2"/>
        <v>2971</v>
      </c>
      <c r="N246" s="204"/>
      <c r="O246" s="204"/>
      <c r="P246" s="204"/>
      <c r="Q246" s="204"/>
      <c r="R246" s="204"/>
      <c r="S246" s="204"/>
      <c r="T246" s="204"/>
      <c r="U246" s="204"/>
      <c r="V246" s="204"/>
      <c r="W246" s="204"/>
      <c r="X246" s="204"/>
      <c r="Y246" s="204"/>
      <c r="Z246" s="204"/>
    </row>
    <row r="247" ht="12.75" customHeight="1">
      <c r="A247" s="436">
        <v>24617.0</v>
      </c>
      <c r="B247" s="437" t="s">
        <v>8687</v>
      </c>
      <c r="C247" s="437">
        <v>2009.0</v>
      </c>
      <c r="D247" s="511">
        <v>40010.0</v>
      </c>
      <c r="E247" s="439" t="s">
        <v>8688</v>
      </c>
      <c r="F247" s="408" t="s">
        <v>422</v>
      </c>
      <c r="G247" s="439" t="s">
        <v>17</v>
      </c>
      <c r="H247" s="408" t="s">
        <v>3370</v>
      </c>
      <c r="I247" s="511">
        <v>43010.0</v>
      </c>
      <c r="J247" s="439">
        <v>10.0</v>
      </c>
      <c r="K247" s="620" t="s">
        <v>309</v>
      </c>
      <c r="L247" s="437" t="s">
        <v>390</v>
      </c>
      <c r="M247" s="330">
        <f t="shared" si="2"/>
        <v>3000</v>
      </c>
      <c r="N247" s="204"/>
      <c r="O247" s="204"/>
      <c r="P247" s="204"/>
      <c r="Q247" s="204"/>
      <c r="R247" s="204"/>
      <c r="S247" s="204"/>
      <c r="T247" s="204"/>
      <c r="U247" s="204"/>
      <c r="V247" s="204"/>
      <c r="W247" s="204"/>
      <c r="X247" s="204"/>
      <c r="Y247" s="204"/>
      <c r="Z247" s="204"/>
    </row>
    <row r="248" ht="12.75" customHeight="1">
      <c r="A248" s="430">
        <v>24717.0</v>
      </c>
      <c r="B248" s="431" t="s">
        <v>8689</v>
      </c>
      <c r="C248" s="431">
        <v>2009.0</v>
      </c>
      <c r="D248" s="508">
        <v>40149.0</v>
      </c>
      <c r="E248" s="433" t="s">
        <v>8690</v>
      </c>
      <c r="F248" s="405" t="s">
        <v>422</v>
      </c>
      <c r="G248" s="433" t="s">
        <v>17</v>
      </c>
      <c r="H248" s="405" t="s">
        <v>892</v>
      </c>
      <c r="I248" s="508">
        <v>43010.0</v>
      </c>
      <c r="J248" s="433">
        <v>10.0</v>
      </c>
      <c r="K248" s="620" t="s">
        <v>309</v>
      </c>
      <c r="L248" s="431" t="s">
        <v>390</v>
      </c>
      <c r="M248" s="327">
        <f t="shared" si="2"/>
        <v>2861</v>
      </c>
      <c r="N248" s="204"/>
      <c r="O248" s="204"/>
      <c r="P248" s="204"/>
      <c r="Q248" s="204"/>
      <c r="R248" s="204"/>
      <c r="S248" s="204"/>
      <c r="T248" s="204"/>
      <c r="U248" s="204"/>
      <c r="V248" s="204"/>
      <c r="W248" s="204"/>
      <c r="X248" s="204"/>
      <c r="Y248" s="204"/>
      <c r="Z248" s="204"/>
    </row>
    <row r="249" ht="12.75" customHeight="1">
      <c r="A249" s="436">
        <v>24817.0</v>
      </c>
      <c r="B249" s="437" t="s">
        <v>8691</v>
      </c>
      <c r="C249" s="437">
        <v>2009.0</v>
      </c>
      <c r="D249" s="511">
        <v>40024.0</v>
      </c>
      <c r="E249" s="439" t="s">
        <v>8692</v>
      </c>
      <c r="F249" s="408" t="s">
        <v>422</v>
      </c>
      <c r="G249" s="439" t="s">
        <v>17</v>
      </c>
      <c r="H249" s="408" t="s">
        <v>4910</v>
      </c>
      <c r="I249" s="511">
        <v>43011.0</v>
      </c>
      <c r="J249" s="439">
        <v>10.0</v>
      </c>
      <c r="K249" s="620" t="s">
        <v>309</v>
      </c>
      <c r="L249" s="437" t="s">
        <v>390</v>
      </c>
      <c r="M249" s="330">
        <f t="shared" si="2"/>
        <v>2987</v>
      </c>
      <c r="N249" s="204"/>
      <c r="O249" s="204"/>
      <c r="P249" s="204"/>
      <c r="Q249" s="204"/>
      <c r="R249" s="204"/>
      <c r="S249" s="204"/>
      <c r="T249" s="204"/>
      <c r="U249" s="204"/>
      <c r="V249" s="204"/>
      <c r="W249" s="204"/>
      <c r="X249" s="204"/>
      <c r="Y249" s="204"/>
      <c r="Z249" s="204"/>
    </row>
    <row r="250" ht="12.75" customHeight="1">
      <c r="A250" s="430">
        <v>24917.0</v>
      </c>
      <c r="B250" s="431" t="s">
        <v>8693</v>
      </c>
      <c r="C250" s="431">
        <v>2013.0</v>
      </c>
      <c r="D250" s="508">
        <v>41582.0</v>
      </c>
      <c r="E250" s="433" t="s">
        <v>8694</v>
      </c>
      <c r="F250" s="405" t="s">
        <v>1349</v>
      </c>
      <c r="G250" s="433" t="s">
        <v>17</v>
      </c>
      <c r="H250" s="405" t="s">
        <v>4954</v>
      </c>
      <c r="I250" s="508">
        <v>43011.0</v>
      </c>
      <c r="J250" s="433">
        <v>10.0</v>
      </c>
      <c r="K250" s="621" t="s">
        <v>322</v>
      </c>
      <c r="L250" s="431" t="s">
        <v>395</v>
      </c>
      <c r="M250" s="327">
        <f t="shared" si="2"/>
        <v>1429</v>
      </c>
      <c r="N250" s="204"/>
      <c r="O250" s="204"/>
      <c r="P250" s="204"/>
      <c r="Q250" s="204"/>
      <c r="R250" s="204"/>
      <c r="S250" s="204"/>
      <c r="T250" s="204"/>
      <c r="U250" s="204"/>
      <c r="V250" s="204"/>
      <c r="W250" s="204"/>
      <c r="X250" s="204"/>
      <c r="Y250" s="204"/>
      <c r="Z250" s="204"/>
    </row>
    <row r="251" ht="12.75" customHeight="1">
      <c r="A251" s="436">
        <v>25017.0</v>
      </c>
      <c r="B251" s="437" t="s">
        <v>8693</v>
      </c>
      <c r="C251" s="437">
        <v>2013.0</v>
      </c>
      <c r="D251" s="511">
        <v>41582.0</v>
      </c>
      <c r="E251" s="439" t="s">
        <v>8695</v>
      </c>
      <c r="F251" s="408" t="s">
        <v>1349</v>
      </c>
      <c r="G251" s="439" t="s">
        <v>17</v>
      </c>
      <c r="H251" s="408" t="s">
        <v>153</v>
      </c>
      <c r="I251" s="511">
        <v>43011.0</v>
      </c>
      <c r="J251" s="439">
        <v>10.0</v>
      </c>
      <c r="K251" s="621" t="s">
        <v>322</v>
      </c>
      <c r="L251" s="437" t="s">
        <v>395</v>
      </c>
      <c r="M251" s="330">
        <f t="shared" si="2"/>
        <v>1429</v>
      </c>
      <c r="N251" s="204"/>
      <c r="O251" s="204"/>
      <c r="P251" s="204"/>
      <c r="Q251" s="204"/>
      <c r="R251" s="204"/>
      <c r="S251" s="204"/>
      <c r="T251" s="204"/>
      <c r="U251" s="204"/>
      <c r="V251" s="204"/>
      <c r="W251" s="204"/>
      <c r="X251" s="204"/>
      <c r="Y251" s="204"/>
      <c r="Z251" s="204"/>
    </row>
    <row r="252" ht="12.75" customHeight="1">
      <c r="A252" s="430">
        <v>25117.0</v>
      </c>
      <c r="B252" s="431" t="s">
        <v>8696</v>
      </c>
      <c r="C252" s="431">
        <v>2015.0</v>
      </c>
      <c r="D252" s="508">
        <v>42100.0</v>
      </c>
      <c r="E252" s="433" t="s">
        <v>8697</v>
      </c>
      <c r="F252" s="405" t="s">
        <v>1349</v>
      </c>
      <c r="G252" s="433" t="s">
        <v>17</v>
      </c>
      <c r="H252" s="405" t="s">
        <v>163</v>
      </c>
      <c r="I252" s="508">
        <v>43011.0</v>
      </c>
      <c r="J252" s="433">
        <v>10.0</v>
      </c>
      <c r="K252" s="621" t="s">
        <v>322</v>
      </c>
      <c r="L252" s="431" t="s">
        <v>395</v>
      </c>
      <c r="M252" s="327">
        <f t="shared" si="2"/>
        <v>911</v>
      </c>
      <c r="N252" s="204"/>
      <c r="O252" s="204"/>
      <c r="P252" s="204"/>
      <c r="Q252" s="204"/>
      <c r="R252" s="204"/>
      <c r="S252" s="204"/>
      <c r="T252" s="204"/>
      <c r="U252" s="204"/>
      <c r="V252" s="204"/>
      <c r="W252" s="204"/>
      <c r="X252" s="204"/>
      <c r="Y252" s="204"/>
      <c r="Z252" s="204"/>
    </row>
    <row r="253" ht="12.75" customHeight="1">
      <c r="A253" s="436">
        <v>25217.0</v>
      </c>
      <c r="B253" s="437" t="s">
        <v>8698</v>
      </c>
      <c r="C253" s="437">
        <v>2016.0</v>
      </c>
      <c r="D253" s="511">
        <v>42474.0</v>
      </c>
      <c r="E253" s="439" t="s">
        <v>8699</v>
      </c>
      <c r="F253" s="408" t="s">
        <v>1349</v>
      </c>
      <c r="G253" s="439" t="s">
        <v>17</v>
      </c>
      <c r="H253" s="408" t="s">
        <v>244</v>
      </c>
      <c r="I253" s="511">
        <v>43011.0</v>
      </c>
      <c r="J253" s="439">
        <v>10.0</v>
      </c>
      <c r="K253" s="621" t="s">
        <v>322</v>
      </c>
      <c r="L253" s="437" t="s">
        <v>395</v>
      </c>
      <c r="M253" s="330">
        <f t="shared" si="2"/>
        <v>537</v>
      </c>
      <c r="N253" s="204"/>
      <c r="O253" s="204"/>
      <c r="P253" s="204"/>
      <c r="Q253" s="204"/>
      <c r="R253" s="204"/>
      <c r="S253" s="204"/>
      <c r="T253" s="204"/>
      <c r="U253" s="204"/>
      <c r="V253" s="204"/>
      <c r="W253" s="204"/>
      <c r="X253" s="204"/>
      <c r="Y253" s="204"/>
      <c r="Z253" s="204"/>
    </row>
    <row r="254" ht="12.75" customHeight="1">
      <c r="A254" s="430">
        <v>25317.0</v>
      </c>
      <c r="B254" s="431" t="s">
        <v>8700</v>
      </c>
      <c r="C254" s="431">
        <v>2016.0</v>
      </c>
      <c r="D254" s="508">
        <v>42683.0</v>
      </c>
      <c r="E254" s="433" t="s">
        <v>8701</v>
      </c>
      <c r="F254" s="405" t="s">
        <v>1630</v>
      </c>
      <c r="G254" s="433" t="s">
        <v>17</v>
      </c>
      <c r="H254" s="405" t="s">
        <v>50</v>
      </c>
      <c r="I254" s="508">
        <v>43019.0</v>
      </c>
      <c r="J254" s="433">
        <v>10.0</v>
      </c>
      <c r="K254" s="619" t="s">
        <v>344</v>
      </c>
      <c r="L254" s="431" t="s">
        <v>390</v>
      </c>
      <c r="M254" s="327">
        <f t="shared" si="2"/>
        <v>336</v>
      </c>
      <c r="N254" s="204"/>
      <c r="O254" s="204"/>
      <c r="P254" s="204"/>
      <c r="Q254" s="204"/>
      <c r="R254" s="204"/>
      <c r="S254" s="204"/>
      <c r="T254" s="204"/>
      <c r="U254" s="204"/>
      <c r="V254" s="204"/>
      <c r="W254" s="204"/>
      <c r="X254" s="204"/>
      <c r="Y254" s="204"/>
      <c r="Z254" s="204"/>
    </row>
    <row r="255" ht="12.75" customHeight="1">
      <c r="A255" s="436">
        <v>25417.0</v>
      </c>
      <c r="B255" s="437" t="s">
        <v>8702</v>
      </c>
      <c r="C255" s="437">
        <v>2014.0</v>
      </c>
      <c r="D255" s="511">
        <v>41995.0</v>
      </c>
      <c r="E255" s="439" t="s">
        <v>8703</v>
      </c>
      <c r="F255" s="408" t="s">
        <v>965</v>
      </c>
      <c r="G255" s="439" t="s">
        <v>712</v>
      </c>
      <c r="H255" s="408" t="s">
        <v>66</v>
      </c>
      <c r="I255" s="511">
        <v>43019.0</v>
      </c>
      <c r="J255" s="439">
        <v>10.0</v>
      </c>
      <c r="K255" s="621" t="s">
        <v>322</v>
      </c>
      <c r="L255" s="437" t="s">
        <v>395</v>
      </c>
      <c r="M255" s="330">
        <f t="shared" si="2"/>
        <v>1024</v>
      </c>
      <c r="N255" s="204"/>
      <c r="O255" s="204"/>
      <c r="P255" s="204"/>
      <c r="Q255" s="204"/>
      <c r="R255" s="204"/>
      <c r="S255" s="204"/>
      <c r="T255" s="204"/>
      <c r="U255" s="204"/>
      <c r="V255" s="204"/>
      <c r="W255" s="204"/>
      <c r="X255" s="204"/>
      <c r="Y255" s="204"/>
      <c r="Z255" s="204"/>
    </row>
    <row r="256" ht="12.75" customHeight="1">
      <c r="A256" s="430">
        <v>25517.0</v>
      </c>
      <c r="B256" s="431" t="s">
        <v>8704</v>
      </c>
      <c r="C256" s="431">
        <v>2011.0</v>
      </c>
      <c r="D256" s="508">
        <v>40821.0</v>
      </c>
      <c r="E256" s="433" t="s">
        <v>8705</v>
      </c>
      <c r="F256" s="405" t="s">
        <v>1349</v>
      </c>
      <c r="G256" s="433" t="s">
        <v>17</v>
      </c>
      <c r="H256" s="405" t="s">
        <v>1894</v>
      </c>
      <c r="I256" s="508">
        <v>43019.0</v>
      </c>
      <c r="J256" s="433">
        <v>10.0</v>
      </c>
      <c r="K256" s="621" t="s">
        <v>322</v>
      </c>
      <c r="L256" s="431" t="s">
        <v>395</v>
      </c>
      <c r="M256" s="327">
        <f t="shared" si="2"/>
        <v>2198</v>
      </c>
      <c r="N256" s="204"/>
      <c r="O256" s="204"/>
      <c r="P256" s="204"/>
      <c r="Q256" s="204"/>
      <c r="R256" s="204"/>
      <c r="S256" s="204"/>
      <c r="T256" s="204"/>
      <c r="U256" s="204"/>
      <c r="V256" s="204"/>
      <c r="W256" s="204"/>
      <c r="X256" s="204"/>
      <c r="Y256" s="204"/>
      <c r="Z256" s="204"/>
    </row>
    <row r="257" ht="12.75" customHeight="1">
      <c r="A257" s="436">
        <v>25617.0</v>
      </c>
      <c r="B257" s="437" t="s">
        <v>8706</v>
      </c>
      <c r="C257" s="437">
        <v>2012.0</v>
      </c>
      <c r="D257" s="511">
        <v>41222.0</v>
      </c>
      <c r="E257" s="439" t="s">
        <v>8707</v>
      </c>
      <c r="F257" s="408" t="s">
        <v>134</v>
      </c>
      <c r="G257" s="439" t="s">
        <v>17</v>
      </c>
      <c r="H257" s="408" t="s">
        <v>753</v>
      </c>
      <c r="I257" s="511">
        <v>43025.0</v>
      </c>
      <c r="J257" s="439">
        <v>10.0</v>
      </c>
      <c r="K257" s="620" t="s">
        <v>309</v>
      </c>
      <c r="L257" s="437" t="s">
        <v>395</v>
      </c>
      <c r="M257" s="330">
        <f t="shared" si="2"/>
        <v>1803</v>
      </c>
      <c r="N257" s="204"/>
      <c r="O257" s="204"/>
      <c r="P257" s="204"/>
      <c r="Q257" s="204"/>
      <c r="R257" s="204"/>
      <c r="S257" s="204"/>
      <c r="T257" s="204"/>
      <c r="U257" s="204"/>
      <c r="V257" s="204"/>
      <c r="W257" s="204"/>
      <c r="X257" s="204"/>
      <c r="Y257" s="204"/>
      <c r="Z257" s="204"/>
    </row>
    <row r="258" ht="12.75" customHeight="1">
      <c r="A258" s="430">
        <v>25717.0</v>
      </c>
      <c r="B258" s="431" t="s">
        <v>8708</v>
      </c>
      <c r="C258" s="431">
        <v>2011.0</v>
      </c>
      <c r="D258" s="508">
        <v>40606.0</v>
      </c>
      <c r="E258" s="433" t="s">
        <v>8709</v>
      </c>
      <c r="F258" s="405" t="s">
        <v>1365</v>
      </c>
      <c r="G258" s="433" t="s">
        <v>17</v>
      </c>
      <c r="H258" s="405" t="s">
        <v>153</v>
      </c>
      <c r="I258" s="508">
        <v>43028.0</v>
      </c>
      <c r="J258" s="433">
        <v>10.0</v>
      </c>
      <c r="K258" s="622" t="s">
        <v>293</v>
      </c>
      <c r="L258" s="431" t="s">
        <v>395</v>
      </c>
      <c r="M258" s="327">
        <f t="shared" si="2"/>
        <v>2422</v>
      </c>
      <c r="N258" s="204"/>
      <c r="O258" s="204"/>
      <c r="P258" s="204"/>
      <c r="Q258" s="204"/>
      <c r="R258" s="204"/>
      <c r="S258" s="204"/>
      <c r="T258" s="204"/>
      <c r="U258" s="204"/>
      <c r="V258" s="204"/>
      <c r="W258" s="204"/>
      <c r="X258" s="204"/>
      <c r="Y258" s="204"/>
      <c r="Z258" s="204"/>
    </row>
    <row r="259" ht="12.75" customHeight="1">
      <c r="A259" s="436">
        <v>25817.0</v>
      </c>
      <c r="B259" s="437" t="s">
        <v>8710</v>
      </c>
      <c r="C259" s="437">
        <v>2012.0</v>
      </c>
      <c r="D259" s="511">
        <v>41206.0</v>
      </c>
      <c r="E259" s="439" t="s">
        <v>8711</v>
      </c>
      <c r="F259" s="408" t="s">
        <v>1365</v>
      </c>
      <c r="G259" s="439" t="s">
        <v>17</v>
      </c>
      <c r="H259" s="408" t="s">
        <v>153</v>
      </c>
      <c r="I259" s="511">
        <v>43028.0</v>
      </c>
      <c r="J259" s="439">
        <v>10.0</v>
      </c>
      <c r="K259" s="622" t="s">
        <v>293</v>
      </c>
      <c r="L259" s="437" t="s">
        <v>395</v>
      </c>
      <c r="M259" s="330">
        <f t="shared" si="2"/>
        <v>1822</v>
      </c>
      <c r="N259" s="204"/>
      <c r="O259" s="204"/>
      <c r="P259" s="204"/>
      <c r="Q259" s="204"/>
      <c r="R259" s="204"/>
      <c r="S259" s="204"/>
      <c r="T259" s="204"/>
      <c r="U259" s="204"/>
      <c r="V259" s="204"/>
      <c r="W259" s="204"/>
      <c r="X259" s="204"/>
      <c r="Y259" s="204"/>
      <c r="Z259" s="204"/>
    </row>
    <row r="260" ht="12.75" customHeight="1">
      <c r="A260" s="430">
        <v>25917.0</v>
      </c>
      <c r="B260" s="431" t="s">
        <v>8712</v>
      </c>
      <c r="C260" s="431">
        <v>2012.0</v>
      </c>
      <c r="D260" s="508">
        <v>41222.0</v>
      </c>
      <c r="E260" s="433" t="s">
        <v>8713</v>
      </c>
      <c r="F260" s="405" t="s">
        <v>134</v>
      </c>
      <c r="G260" s="433" t="s">
        <v>17</v>
      </c>
      <c r="H260" s="405" t="s">
        <v>2139</v>
      </c>
      <c r="I260" s="508">
        <v>43028.0</v>
      </c>
      <c r="J260" s="433">
        <v>10.0</v>
      </c>
      <c r="K260" s="620" t="s">
        <v>309</v>
      </c>
      <c r="L260" s="431" t="s">
        <v>395</v>
      </c>
      <c r="M260" s="327">
        <f t="shared" si="2"/>
        <v>1806</v>
      </c>
      <c r="N260" s="204"/>
      <c r="O260" s="204"/>
      <c r="P260" s="204"/>
      <c r="Q260" s="204"/>
      <c r="R260" s="204"/>
      <c r="S260" s="204"/>
      <c r="T260" s="204"/>
      <c r="U260" s="204"/>
      <c r="V260" s="204"/>
      <c r="W260" s="204"/>
      <c r="X260" s="204"/>
      <c r="Y260" s="204"/>
      <c r="Z260" s="204"/>
    </row>
    <row r="261" ht="12.75" customHeight="1">
      <c r="A261" s="436">
        <v>26017.0</v>
      </c>
      <c r="B261" s="437" t="s">
        <v>8714</v>
      </c>
      <c r="C261" s="437">
        <v>2014.0</v>
      </c>
      <c r="D261" s="511">
        <v>41780.0</v>
      </c>
      <c r="E261" s="439" t="s">
        <v>8715</v>
      </c>
      <c r="F261" s="408" t="s">
        <v>372</v>
      </c>
      <c r="G261" s="439" t="s">
        <v>712</v>
      </c>
      <c r="H261" s="408" t="s">
        <v>97</v>
      </c>
      <c r="I261" s="511">
        <v>43031.0</v>
      </c>
      <c r="J261" s="439">
        <v>10.0</v>
      </c>
      <c r="K261" s="621" t="s">
        <v>322</v>
      </c>
      <c r="L261" s="437" t="s">
        <v>390</v>
      </c>
      <c r="M261" s="330">
        <f t="shared" si="2"/>
        <v>1251</v>
      </c>
      <c r="N261" s="204"/>
      <c r="O261" s="204"/>
      <c r="P261" s="204"/>
      <c r="Q261" s="204"/>
      <c r="R261" s="204"/>
      <c r="S261" s="204"/>
      <c r="T261" s="204"/>
      <c r="U261" s="204"/>
      <c r="V261" s="204"/>
      <c r="W261" s="204"/>
      <c r="X261" s="204"/>
      <c r="Y261" s="204"/>
      <c r="Z261" s="204"/>
    </row>
    <row r="262" ht="12.75" customHeight="1">
      <c r="A262" s="430">
        <v>26117.0</v>
      </c>
      <c r="B262" s="431" t="s">
        <v>8716</v>
      </c>
      <c r="C262" s="431">
        <v>2011.0</v>
      </c>
      <c r="D262" s="508">
        <v>40638.0</v>
      </c>
      <c r="E262" s="433" t="s">
        <v>8717</v>
      </c>
      <c r="F262" s="405" t="s">
        <v>1001</v>
      </c>
      <c r="G262" s="433" t="s">
        <v>712</v>
      </c>
      <c r="H262" s="405" t="s">
        <v>3881</v>
      </c>
      <c r="I262" s="508">
        <v>43039.0</v>
      </c>
      <c r="J262" s="433">
        <v>10.0</v>
      </c>
      <c r="K262" s="620" t="s">
        <v>309</v>
      </c>
      <c r="L262" s="431" t="s">
        <v>395</v>
      </c>
      <c r="M262" s="327">
        <f t="shared" si="2"/>
        <v>2401</v>
      </c>
      <c r="N262" s="204"/>
      <c r="O262" s="204"/>
      <c r="P262" s="204"/>
      <c r="Q262" s="204"/>
      <c r="R262" s="204"/>
      <c r="S262" s="204"/>
      <c r="T262" s="204"/>
      <c r="U262" s="204"/>
      <c r="V262" s="204"/>
      <c r="W262" s="204"/>
      <c r="X262" s="204"/>
      <c r="Y262" s="204"/>
      <c r="Z262" s="204"/>
    </row>
    <row r="263" ht="12.75" customHeight="1">
      <c r="A263" s="436">
        <v>26217.0</v>
      </c>
      <c r="B263" s="437" t="s">
        <v>8718</v>
      </c>
      <c r="C263" s="437">
        <v>2010.0</v>
      </c>
      <c r="D263" s="511">
        <v>40501.0</v>
      </c>
      <c r="E263" s="439" t="s">
        <v>8719</v>
      </c>
      <c r="F263" s="408" t="s">
        <v>4714</v>
      </c>
      <c r="G263" s="439" t="s">
        <v>806</v>
      </c>
      <c r="H263" s="408" t="s">
        <v>163</v>
      </c>
      <c r="I263" s="511">
        <v>43031.0</v>
      </c>
      <c r="J263" s="439">
        <v>10.0</v>
      </c>
      <c r="K263" s="621" t="s">
        <v>322</v>
      </c>
      <c r="L263" s="437" t="s">
        <v>390</v>
      </c>
      <c r="M263" s="330">
        <f t="shared" si="2"/>
        <v>2530</v>
      </c>
      <c r="N263" s="204"/>
      <c r="O263" s="204"/>
      <c r="P263" s="204"/>
      <c r="Q263" s="204"/>
      <c r="R263" s="204"/>
      <c r="S263" s="204"/>
      <c r="T263" s="204"/>
      <c r="U263" s="204"/>
      <c r="V263" s="204"/>
      <c r="W263" s="204"/>
      <c r="X263" s="204"/>
      <c r="Y263" s="204"/>
      <c r="Z263" s="204"/>
    </row>
    <row r="264" ht="12.75" customHeight="1">
      <c r="A264" s="430">
        <v>26317.0</v>
      </c>
      <c r="B264" s="431" t="s">
        <v>8720</v>
      </c>
      <c r="C264" s="431">
        <v>2014.0</v>
      </c>
      <c r="D264" s="508">
        <v>41792.0</v>
      </c>
      <c r="E264" s="433" t="s">
        <v>8721</v>
      </c>
      <c r="F264" s="405" t="s">
        <v>307</v>
      </c>
      <c r="G264" s="433" t="s">
        <v>712</v>
      </c>
      <c r="H264" s="405" t="s">
        <v>66</v>
      </c>
      <c r="I264" s="508">
        <v>43032.0</v>
      </c>
      <c r="J264" s="433">
        <v>10.0</v>
      </c>
      <c r="K264" s="621" t="s">
        <v>322</v>
      </c>
      <c r="L264" s="431" t="s">
        <v>390</v>
      </c>
      <c r="M264" s="327">
        <f t="shared" si="2"/>
        <v>1240</v>
      </c>
      <c r="N264" s="204"/>
      <c r="O264" s="204"/>
      <c r="P264" s="204"/>
      <c r="Q264" s="204"/>
      <c r="R264" s="204"/>
      <c r="S264" s="204"/>
      <c r="T264" s="204"/>
      <c r="U264" s="204"/>
      <c r="V264" s="204"/>
      <c r="W264" s="204"/>
      <c r="X264" s="204"/>
      <c r="Y264" s="204"/>
      <c r="Z264" s="204"/>
    </row>
    <row r="265" ht="12.75" customHeight="1">
      <c r="A265" s="436">
        <v>26417.0</v>
      </c>
      <c r="B265" s="437" t="s">
        <v>8722</v>
      </c>
      <c r="C265" s="437">
        <v>2015.0</v>
      </c>
      <c r="D265" s="511">
        <v>42244.0</v>
      </c>
      <c r="E265" s="439" t="s">
        <v>8723</v>
      </c>
      <c r="F265" s="408" t="s">
        <v>4714</v>
      </c>
      <c r="G265" s="439" t="s">
        <v>712</v>
      </c>
      <c r="H265" s="408" t="s">
        <v>66</v>
      </c>
      <c r="I265" s="511">
        <v>43032.0</v>
      </c>
      <c r="J265" s="439">
        <v>10.0</v>
      </c>
      <c r="K265" s="621" t="s">
        <v>322</v>
      </c>
      <c r="L265" s="437" t="s">
        <v>395</v>
      </c>
      <c r="M265" s="330">
        <f t="shared" si="2"/>
        <v>788</v>
      </c>
      <c r="N265" s="204"/>
      <c r="O265" s="204"/>
      <c r="P265" s="204"/>
      <c r="Q265" s="204"/>
      <c r="R265" s="204"/>
      <c r="S265" s="204"/>
      <c r="T265" s="204"/>
      <c r="U265" s="204"/>
      <c r="V265" s="204"/>
      <c r="W265" s="204"/>
      <c r="X265" s="204"/>
      <c r="Y265" s="204"/>
      <c r="Z265" s="204"/>
    </row>
    <row r="266" ht="12.75" customHeight="1">
      <c r="A266" s="430">
        <v>26517.0</v>
      </c>
      <c r="B266" s="431" t="s">
        <v>8724</v>
      </c>
      <c r="C266" s="431">
        <v>2011.0</v>
      </c>
      <c r="D266" s="508">
        <v>40821.0</v>
      </c>
      <c r="E266" s="433" t="s">
        <v>8725</v>
      </c>
      <c r="F266" s="405" t="s">
        <v>1630</v>
      </c>
      <c r="G266" s="433" t="s">
        <v>712</v>
      </c>
      <c r="H266" s="405" t="s">
        <v>1156</v>
      </c>
      <c r="I266" s="508">
        <v>43032.0</v>
      </c>
      <c r="J266" s="433">
        <v>10.0</v>
      </c>
      <c r="K266" s="622" t="s">
        <v>293</v>
      </c>
      <c r="L266" s="431" t="s">
        <v>390</v>
      </c>
      <c r="M266" s="327">
        <f t="shared" si="2"/>
        <v>2211</v>
      </c>
      <c r="N266" s="204"/>
      <c r="O266" s="204"/>
      <c r="P266" s="204"/>
      <c r="Q266" s="204"/>
      <c r="R266" s="204"/>
      <c r="S266" s="204"/>
      <c r="T266" s="204"/>
      <c r="U266" s="204"/>
      <c r="V266" s="204"/>
      <c r="W266" s="204"/>
      <c r="X266" s="204"/>
      <c r="Y266" s="204"/>
      <c r="Z266" s="204"/>
    </row>
    <row r="267" ht="12.75" customHeight="1">
      <c r="A267" s="436">
        <v>26617.0</v>
      </c>
      <c r="B267" s="437" t="s">
        <v>8726</v>
      </c>
      <c r="C267" s="437">
        <v>2016.0</v>
      </c>
      <c r="D267" s="511">
        <v>42507.0</v>
      </c>
      <c r="E267" s="439" t="s">
        <v>8727</v>
      </c>
      <c r="F267" s="408" t="s">
        <v>8664</v>
      </c>
      <c r="G267" s="439" t="s">
        <v>712</v>
      </c>
      <c r="H267" s="408" t="s">
        <v>892</v>
      </c>
      <c r="I267" s="511">
        <v>43032.0</v>
      </c>
      <c r="J267" s="439">
        <v>10.0</v>
      </c>
      <c r="K267" s="620" t="s">
        <v>309</v>
      </c>
      <c r="L267" s="437" t="s">
        <v>390</v>
      </c>
      <c r="M267" s="330">
        <f t="shared" si="2"/>
        <v>525</v>
      </c>
      <c r="N267" s="204"/>
      <c r="O267" s="204"/>
      <c r="P267" s="204"/>
      <c r="Q267" s="204"/>
      <c r="R267" s="204"/>
      <c r="S267" s="204"/>
      <c r="T267" s="204"/>
      <c r="U267" s="204"/>
      <c r="V267" s="204"/>
      <c r="W267" s="204"/>
      <c r="X267" s="204"/>
      <c r="Y267" s="204"/>
      <c r="Z267" s="204"/>
    </row>
    <row r="268" ht="12.75" customHeight="1">
      <c r="A268" s="430">
        <v>26717.0</v>
      </c>
      <c r="B268" s="431" t="s">
        <v>8728</v>
      </c>
      <c r="C268" s="431">
        <v>2012.0</v>
      </c>
      <c r="D268" s="508">
        <v>41061.0</v>
      </c>
      <c r="E268" s="433" t="s">
        <v>8729</v>
      </c>
      <c r="F268" s="405" t="s">
        <v>4714</v>
      </c>
      <c r="G268" s="433" t="s">
        <v>806</v>
      </c>
      <c r="H268" s="405" t="s">
        <v>163</v>
      </c>
      <c r="I268" s="508">
        <v>43033.0</v>
      </c>
      <c r="J268" s="433">
        <v>10.0</v>
      </c>
      <c r="K268" s="621" t="s">
        <v>322</v>
      </c>
      <c r="L268" s="431" t="s">
        <v>390</v>
      </c>
      <c r="M268" s="327">
        <f t="shared" si="2"/>
        <v>1972</v>
      </c>
      <c r="N268" s="204"/>
      <c r="O268" s="204"/>
      <c r="P268" s="204"/>
      <c r="Q268" s="204"/>
      <c r="R268" s="204"/>
      <c r="S268" s="204"/>
      <c r="T268" s="204"/>
      <c r="U268" s="204"/>
      <c r="V268" s="204"/>
      <c r="W268" s="204"/>
      <c r="X268" s="204"/>
      <c r="Y268" s="204"/>
      <c r="Z268" s="204"/>
    </row>
    <row r="269" ht="12.75" customHeight="1">
      <c r="A269" s="436">
        <v>26817.0</v>
      </c>
      <c r="B269" s="437" t="s">
        <v>8730</v>
      </c>
      <c r="C269" s="437">
        <v>2014.0</v>
      </c>
      <c r="D269" s="511">
        <v>41977.0</v>
      </c>
      <c r="E269" s="439" t="s">
        <v>8731</v>
      </c>
      <c r="F269" s="408" t="s">
        <v>372</v>
      </c>
      <c r="G269" s="439" t="s">
        <v>712</v>
      </c>
      <c r="H269" s="408" t="s">
        <v>97</v>
      </c>
      <c r="I269" s="511">
        <v>43033.0</v>
      </c>
      <c r="J269" s="439">
        <v>10.0</v>
      </c>
      <c r="K269" s="621" t="s">
        <v>322</v>
      </c>
      <c r="L269" s="437" t="s">
        <v>395</v>
      </c>
      <c r="M269" s="330">
        <f t="shared" si="2"/>
        <v>1056</v>
      </c>
      <c r="N269" s="204"/>
      <c r="O269" s="204"/>
      <c r="P269" s="204"/>
      <c r="Q269" s="204"/>
      <c r="R269" s="204"/>
      <c r="S269" s="204"/>
      <c r="T269" s="204"/>
      <c r="U269" s="204"/>
      <c r="V269" s="204"/>
      <c r="W269" s="204"/>
      <c r="X269" s="204"/>
      <c r="Y269" s="204"/>
      <c r="Z269" s="204"/>
    </row>
    <row r="270" ht="12.75" customHeight="1">
      <c r="A270" s="430">
        <v>26917.0</v>
      </c>
      <c r="B270" s="431" t="s">
        <v>8732</v>
      </c>
      <c r="C270" s="431">
        <v>2011.0</v>
      </c>
      <c r="D270" s="508">
        <v>40638.0</v>
      </c>
      <c r="E270" s="433" t="s">
        <v>8733</v>
      </c>
      <c r="F270" s="405" t="s">
        <v>1001</v>
      </c>
      <c r="G270" s="433" t="s">
        <v>712</v>
      </c>
      <c r="H270" s="405" t="s">
        <v>3881</v>
      </c>
      <c r="I270" s="508">
        <v>43033.0</v>
      </c>
      <c r="J270" s="433">
        <v>10.0</v>
      </c>
      <c r="K270" s="620" t="s">
        <v>309</v>
      </c>
      <c r="L270" s="431" t="s">
        <v>395</v>
      </c>
      <c r="M270" s="327">
        <f t="shared" si="2"/>
        <v>2395</v>
      </c>
      <c r="N270" s="204"/>
      <c r="O270" s="204"/>
      <c r="P270" s="204"/>
      <c r="Q270" s="204"/>
      <c r="R270" s="204"/>
      <c r="S270" s="204"/>
      <c r="T270" s="204"/>
      <c r="U270" s="204"/>
      <c r="V270" s="204"/>
      <c r="W270" s="204"/>
      <c r="X270" s="204"/>
      <c r="Y270" s="204"/>
      <c r="Z270" s="204"/>
    </row>
    <row r="271" ht="12.75" customHeight="1">
      <c r="A271" s="436">
        <v>27017.0</v>
      </c>
      <c r="B271" s="437" t="s">
        <v>8734</v>
      </c>
      <c r="C271" s="437">
        <v>2011.0</v>
      </c>
      <c r="D271" s="511">
        <v>40809.0</v>
      </c>
      <c r="E271" s="439" t="s">
        <v>8735</v>
      </c>
      <c r="F271" s="408" t="s">
        <v>2857</v>
      </c>
      <c r="G271" s="439" t="s">
        <v>712</v>
      </c>
      <c r="H271" s="408" t="s">
        <v>1015</v>
      </c>
      <c r="I271" s="511">
        <v>43033.0</v>
      </c>
      <c r="J271" s="439">
        <v>10.0</v>
      </c>
      <c r="K271" s="622" t="s">
        <v>293</v>
      </c>
      <c r="L271" s="437" t="s">
        <v>390</v>
      </c>
      <c r="M271" s="330">
        <f t="shared" si="2"/>
        <v>2224</v>
      </c>
      <c r="N271" s="204"/>
      <c r="O271" s="204"/>
      <c r="P271" s="204"/>
      <c r="Q271" s="204"/>
      <c r="R271" s="204"/>
      <c r="S271" s="204"/>
      <c r="T271" s="204"/>
      <c r="U271" s="204"/>
      <c r="V271" s="204"/>
      <c r="W271" s="204"/>
      <c r="X271" s="204"/>
      <c r="Y271" s="204"/>
      <c r="Z271" s="204"/>
    </row>
    <row r="272" ht="12.75" customHeight="1">
      <c r="A272" s="430">
        <v>27117.0</v>
      </c>
      <c r="B272" s="431" t="s">
        <v>8736</v>
      </c>
      <c r="C272" s="431">
        <v>2012.0</v>
      </c>
      <c r="D272" s="508">
        <v>41271.0</v>
      </c>
      <c r="E272" s="433" t="s">
        <v>8737</v>
      </c>
      <c r="F272" s="405" t="s">
        <v>5603</v>
      </c>
      <c r="G272" s="433" t="s">
        <v>17</v>
      </c>
      <c r="H272" s="405" t="s">
        <v>892</v>
      </c>
      <c r="I272" s="508">
        <v>43034.0</v>
      </c>
      <c r="J272" s="433">
        <v>10.0</v>
      </c>
      <c r="K272" s="621" t="s">
        <v>322</v>
      </c>
      <c r="L272" s="431" t="s">
        <v>390</v>
      </c>
      <c r="M272" s="327">
        <f t="shared" si="2"/>
        <v>1763</v>
      </c>
      <c r="N272" s="204"/>
      <c r="O272" s="204"/>
      <c r="P272" s="204"/>
      <c r="Q272" s="204"/>
      <c r="R272" s="204"/>
      <c r="S272" s="204"/>
      <c r="T272" s="204"/>
      <c r="U272" s="204"/>
      <c r="V272" s="204"/>
      <c r="W272" s="204"/>
      <c r="X272" s="204"/>
      <c r="Y272" s="204"/>
      <c r="Z272" s="204"/>
    </row>
    <row r="273" ht="12.75" customHeight="1">
      <c r="A273" s="436">
        <v>27217.0</v>
      </c>
      <c r="B273" s="437" t="s">
        <v>8738</v>
      </c>
      <c r="C273" s="437">
        <v>2010.0</v>
      </c>
      <c r="D273" s="511">
        <v>40309.0</v>
      </c>
      <c r="E273" s="439" t="s">
        <v>8739</v>
      </c>
      <c r="F273" s="408" t="s">
        <v>1001</v>
      </c>
      <c r="G273" s="439" t="s">
        <v>712</v>
      </c>
      <c r="H273" s="408" t="s">
        <v>892</v>
      </c>
      <c r="I273" s="511">
        <v>43039.0</v>
      </c>
      <c r="J273" s="439">
        <v>10.0</v>
      </c>
      <c r="K273" s="622" t="s">
        <v>293</v>
      </c>
      <c r="L273" s="437" t="s">
        <v>395</v>
      </c>
      <c r="M273" s="330">
        <f t="shared" si="2"/>
        <v>2730</v>
      </c>
      <c r="N273" s="204"/>
      <c r="O273" s="204"/>
      <c r="P273" s="204"/>
      <c r="Q273" s="204"/>
      <c r="R273" s="204"/>
      <c r="S273" s="204"/>
      <c r="T273" s="204"/>
      <c r="U273" s="204"/>
      <c r="V273" s="204"/>
      <c r="W273" s="204"/>
      <c r="X273" s="204"/>
      <c r="Y273" s="204"/>
      <c r="Z273" s="204"/>
    </row>
    <row r="274" ht="12.75" customHeight="1">
      <c r="A274" s="430">
        <v>27317.0</v>
      </c>
      <c r="B274" s="431" t="s">
        <v>8740</v>
      </c>
      <c r="C274" s="431">
        <v>2010.0</v>
      </c>
      <c r="D274" s="508">
        <v>40309.0</v>
      </c>
      <c r="E274" s="433" t="s">
        <v>8741</v>
      </c>
      <c r="F274" s="405" t="s">
        <v>1001</v>
      </c>
      <c r="G274" s="433" t="s">
        <v>712</v>
      </c>
      <c r="H274" s="405" t="s">
        <v>892</v>
      </c>
      <c r="I274" s="508">
        <v>43040.0</v>
      </c>
      <c r="J274" s="433">
        <v>11.0</v>
      </c>
      <c r="K274" s="622" t="s">
        <v>293</v>
      </c>
      <c r="L274" s="431" t="s">
        <v>395</v>
      </c>
      <c r="M274" s="327">
        <f t="shared" si="2"/>
        <v>2731</v>
      </c>
      <c r="N274" s="204"/>
      <c r="O274" s="204"/>
      <c r="P274" s="204"/>
      <c r="Q274" s="204"/>
      <c r="R274" s="204"/>
      <c r="S274" s="204"/>
      <c r="T274" s="204"/>
      <c r="U274" s="204"/>
      <c r="V274" s="204"/>
      <c r="W274" s="204"/>
      <c r="X274" s="204"/>
      <c r="Y274" s="204"/>
      <c r="Z274" s="204"/>
    </row>
    <row r="275" ht="12.75" customHeight="1">
      <c r="A275" s="436">
        <v>27417.0</v>
      </c>
      <c r="B275" s="437" t="s">
        <v>8742</v>
      </c>
      <c r="C275" s="437">
        <v>2009.0</v>
      </c>
      <c r="D275" s="511">
        <v>40057.0</v>
      </c>
      <c r="E275" s="439" t="s">
        <v>8743</v>
      </c>
      <c r="F275" s="408" t="s">
        <v>1349</v>
      </c>
      <c r="G275" s="439" t="s">
        <v>712</v>
      </c>
      <c r="H275" s="408" t="s">
        <v>6340</v>
      </c>
      <c r="I275" s="511">
        <v>43040.0</v>
      </c>
      <c r="J275" s="439">
        <v>11.0</v>
      </c>
      <c r="K275" s="621" t="s">
        <v>322</v>
      </c>
      <c r="L275" s="437" t="s">
        <v>395</v>
      </c>
      <c r="M275" s="330">
        <f t="shared" si="2"/>
        <v>2983</v>
      </c>
      <c r="N275" s="204"/>
      <c r="O275" s="204"/>
      <c r="P275" s="204"/>
      <c r="Q275" s="204"/>
      <c r="R275" s="204"/>
      <c r="S275" s="204"/>
      <c r="T275" s="204"/>
      <c r="U275" s="204"/>
      <c r="V275" s="204"/>
      <c r="W275" s="204"/>
      <c r="X275" s="204"/>
      <c r="Y275" s="204"/>
      <c r="Z275" s="204"/>
    </row>
    <row r="276" ht="12.75" customHeight="1">
      <c r="A276" s="430">
        <v>27517.0</v>
      </c>
      <c r="B276" s="431" t="s">
        <v>8744</v>
      </c>
      <c r="C276" s="431">
        <v>2011.0</v>
      </c>
      <c r="D276" s="508">
        <v>40652.0</v>
      </c>
      <c r="E276" s="433" t="s">
        <v>8745</v>
      </c>
      <c r="F276" s="405" t="s">
        <v>1076</v>
      </c>
      <c r="G276" s="433" t="s">
        <v>712</v>
      </c>
      <c r="H276" s="405" t="s">
        <v>8680</v>
      </c>
      <c r="I276" s="508">
        <v>43040.0</v>
      </c>
      <c r="J276" s="433">
        <v>11.0</v>
      </c>
      <c r="K276" s="621" t="s">
        <v>322</v>
      </c>
      <c r="L276" s="431" t="s">
        <v>390</v>
      </c>
      <c r="M276" s="327">
        <f t="shared" si="2"/>
        <v>2388</v>
      </c>
      <c r="N276" s="204"/>
      <c r="O276" s="204"/>
      <c r="P276" s="204"/>
      <c r="Q276" s="204"/>
      <c r="R276" s="204"/>
      <c r="S276" s="204"/>
      <c r="T276" s="204"/>
      <c r="U276" s="204"/>
      <c r="V276" s="204"/>
      <c r="W276" s="204"/>
      <c r="X276" s="204"/>
      <c r="Y276" s="204"/>
      <c r="Z276" s="204"/>
    </row>
    <row r="277" ht="12.75" customHeight="1">
      <c r="A277" s="436">
        <v>27617.0</v>
      </c>
      <c r="B277" s="437" t="s">
        <v>8746</v>
      </c>
      <c r="C277" s="437">
        <v>2010.0</v>
      </c>
      <c r="D277" s="511">
        <v>40280.0</v>
      </c>
      <c r="E277" s="439" t="s">
        <v>8747</v>
      </c>
      <c r="F277" s="408" t="s">
        <v>4171</v>
      </c>
      <c r="G277" s="439" t="s">
        <v>712</v>
      </c>
      <c r="H277" s="408" t="s">
        <v>892</v>
      </c>
      <c r="I277" s="511">
        <v>43040.0</v>
      </c>
      <c r="J277" s="439">
        <v>11.0</v>
      </c>
      <c r="K277" s="621" t="s">
        <v>322</v>
      </c>
      <c r="L277" s="437" t="s">
        <v>395</v>
      </c>
      <c r="M277" s="330">
        <f t="shared" si="2"/>
        <v>2760</v>
      </c>
      <c r="N277" s="204"/>
      <c r="O277" s="204"/>
      <c r="P277" s="204"/>
      <c r="Q277" s="204"/>
      <c r="R277" s="204"/>
      <c r="S277" s="204"/>
      <c r="T277" s="204"/>
      <c r="U277" s="204"/>
      <c r="V277" s="204"/>
      <c r="W277" s="204"/>
      <c r="X277" s="204"/>
      <c r="Y277" s="204"/>
      <c r="Z277" s="204"/>
    </row>
    <row r="278" ht="12.75" customHeight="1">
      <c r="A278" s="430">
        <v>27717.0</v>
      </c>
      <c r="B278" s="431" t="s">
        <v>8748</v>
      </c>
      <c r="C278" s="431">
        <v>2013.0</v>
      </c>
      <c r="D278" s="508">
        <v>41366.0</v>
      </c>
      <c r="E278" s="433" t="s">
        <v>8749</v>
      </c>
      <c r="F278" s="405" t="s">
        <v>723</v>
      </c>
      <c r="G278" s="433" t="s">
        <v>712</v>
      </c>
      <c r="H278" s="405" t="s">
        <v>153</v>
      </c>
      <c r="I278" s="508">
        <v>43040.0</v>
      </c>
      <c r="J278" s="433">
        <v>11.0</v>
      </c>
      <c r="K278" s="622" t="s">
        <v>293</v>
      </c>
      <c r="L278" s="431" t="s">
        <v>390</v>
      </c>
      <c r="M278" s="327">
        <f t="shared" si="2"/>
        <v>1674</v>
      </c>
      <c r="N278" s="204"/>
      <c r="O278" s="204"/>
      <c r="P278" s="204"/>
      <c r="Q278" s="204"/>
      <c r="R278" s="204"/>
      <c r="S278" s="204"/>
      <c r="T278" s="204"/>
      <c r="U278" s="204"/>
      <c r="V278" s="204"/>
      <c r="W278" s="204"/>
      <c r="X278" s="204"/>
      <c r="Y278" s="204"/>
      <c r="Z278" s="204"/>
    </row>
    <row r="279" ht="12.75" customHeight="1">
      <c r="A279" s="436">
        <v>27817.0</v>
      </c>
      <c r="B279" s="437" t="s">
        <v>8750</v>
      </c>
      <c r="C279" s="437">
        <v>2015.0</v>
      </c>
      <c r="D279" s="511">
        <v>42359.0</v>
      </c>
      <c r="E279" s="439" t="s">
        <v>8751</v>
      </c>
      <c r="F279" s="408" t="s">
        <v>171</v>
      </c>
      <c r="G279" s="439" t="s">
        <v>712</v>
      </c>
      <c r="H279" s="408" t="s">
        <v>153</v>
      </c>
      <c r="I279" s="511">
        <v>43042.0</v>
      </c>
      <c r="J279" s="439">
        <v>11.0</v>
      </c>
      <c r="K279" s="621" t="s">
        <v>322</v>
      </c>
      <c r="L279" s="437" t="s">
        <v>390</v>
      </c>
      <c r="M279" s="330">
        <f t="shared" si="2"/>
        <v>683</v>
      </c>
      <c r="N279" s="204"/>
      <c r="O279" s="204"/>
      <c r="P279" s="204"/>
      <c r="Q279" s="204"/>
      <c r="R279" s="204"/>
      <c r="S279" s="204"/>
      <c r="T279" s="204"/>
      <c r="U279" s="204"/>
      <c r="V279" s="204"/>
      <c r="W279" s="204"/>
      <c r="X279" s="204"/>
      <c r="Y279" s="204"/>
      <c r="Z279" s="204"/>
    </row>
    <row r="280" ht="12.75" customHeight="1">
      <c r="A280" s="430">
        <v>27917.0</v>
      </c>
      <c r="B280" s="431" t="s">
        <v>8752</v>
      </c>
      <c r="C280" s="431">
        <v>2015.0</v>
      </c>
      <c r="D280" s="508">
        <v>42185.0</v>
      </c>
      <c r="E280" s="433" t="s">
        <v>8753</v>
      </c>
      <c r="F280" s="405" t="s">
        <v>171</v>
      </c>
      <c r="G280" s="433" t="s">
        <v>712</v>
      </c>
      <c r="H280" s="405" t="s">
        <v>153</v>
      </c>
      <c r="I280" s="508">
        <v>43045.0</v>
      </c>
      <c r="J280" s="433">
        <v>11.0</v>
      </c>
      <c r="K280" s="621" t="s">
        <v>322</v>
      </c>
      <c r="L280" s="431" t="s">
        <v>390</v>
      </c>
      <c r="M280" s="327">
        <f t="shared" si="2"/>
        <v>860</v>
      </c>
      <c r="N280" s="204"/>
      <c r="O280" s="204"/>
      <c r="P280" s="204"/>
      <c r="Q280" s="204"/>
      <c r="R280" s="204"/>
      <c r="S280" s="204"/>
      <c r="T280" s="204"/>
      <c r="U280" s="204"/>
      <c r="V280" s="204"/>
      <c r="W280" s="204"/>
      <c r="X280" s="204"/>
      <c r="Y280" s="204"/>
      <c r="Z280" s="204"/>
    </row>
    <row r="281" ht="12.75" customHeight="1">
      <c r="A281" s="436">
        <v>28017.0</v>
      </c>
      <c r="B281" s="437" t="s">
        <v>8754</v>
      </c>
      <c r="C281" s="437">
        <v>2015.0</v>
      </c>
      <c r="D281" s="511">
        <v>42184.0</v>
      </c>
      <c r="E281" s="439" t="s">
        <v>8755</v>
      </c>
      <c r="F281" s="408" t="s">
        <v>171</v>
      </c>
      <c r="G281" s="439" t="s">
        <v>712</v>
      </c>
      <c r="H281" s="408" t="s">
        <v>153</v>
      </c>
      <c r="I281" s="511">
        <v>43045.0</v>
      </c>
      <c r="J281" s="439">
        <v>11.0</v>
      </c>
      <c r="K281" s="621" t="s">
        <v>322</v>
      </c>
      <c r="L281" s="437" t="s">
        <v>390</v>
      </c>
      <c r="M281" s="330">
        <f t="shared" si="2"/>
        <v>861</v>
      </c>
      <c r="N281" s="204"/>
      <c r="O281" s="204"/>
      <c r="P281" s="204"/>
      <c r="Q281" s="204"/>
      <c r="R281" s="204"/>
      <c r="S281" s="204"/>
      <c r="T281" s="204"/>
      <c r="U281" s="204"/>
      <c r="V281" s="204"/>
      <c r="W281" s="204"/>
      <c r="X281" s="204"/>
      <c r="Y281" s="204"/>
      <c r="Z281" s="204"/>
    </row>
    <row r="282" ht="12.75" customHeight="1">
      <c r="A282" s="430">
        <v>28117.0</v>
      </c>
      <c r="B282" s="431" t="s">
        <v>8756</v>
      </c>
      <c r="C282" s="431">
        <v>2015.0</v>
      </c>
      <c r="D282" s="508">
        <v>42144.0</v>
      </c>
      <c r="E282" s="433" t="s">
        <v>8757</v>
      </c>
      <c r="F282" s="405" t="s">
        <v>171</v>
      </c>
      <c r="G282" s="433" t="s">
        <v>712</v>
      </c>
      <c r="H282" s="405" t="s">
        <v>153</v>
      </c>
      <c r="I282" s="508">
        <v>43045.0</v>
      </c>
      <c r="J282" s="433">
        <v>11.0</v>
      </c>
      <c r="K282" s="621" t="s">
        <v>322</v>
      </c>
      <c r="L282" s="431" t="s">
        <v>390</v>
      </c>
      <c r="M282" s="327">
        <f t="shared" si="2"/>
        <v>901</v>
      </c>
      <c r="N282" s="204"/>
      <c r="O282" s="204"/>
      <c r="P282" s="204"/>
      <c r="Q282" s="204"/>
      <c r="R282" s="204"/>
      <c r="S282" s="204"/>
      <c r="T282" s="204"/>
      <c r="U282" s="204"/>
      <c r="V282" s="204"/>
      <c r="W282" s="204"/>
      <c r="X282" s="204"/>
      <c r="Y282" s="204"/>
      <c r="Z282" s="204"/>
    </row>
    <row r="283" ht="12.75" customHeight="1">
      <c r="A283" s="436">
        <v>28217.0</v>
      </c>
      <c r="B283" s="437" t="s">
        <v>8758</v>
      </c>
      <c r="C283" s="437">
        <v>2017.0</v>
      </c>
      <c r="D283" s="511">
        <v>42789.0</v>
      </c>
      <c r="E283" s="439" t="s">
        <v>8759</v>
      </c>
      <c r="F283" s="408" t="s">
        <v>2983</v>
      </c>
      <c r="G283" s="439" t="s">
        <v>729</v>
      </c>
      <c r="H283" s="408" t="s">
        <v>2704</v>
      </c>
      <c r="I283" s="511">
        <v>43045.0</v>
      </c>
      <c r="J283" s="439">
        <v>11.0</v>
      </c>
      <c r="K283" s="619" t="s">
        <v>344</v>
      </c>
      <c r="L283" s="437" t="s">
        <v>399</v>
      </c>
      <c r="M283" s="330">
        <f t="shared" si="2"/>
        <v>256</v>
      </c>
      <c r="N283" s="204"/>
      <c r="O283" s="204"/>
      <c r="P283" s="204"/>
      <c r="Q283" s="204"/>
      <c r="R283" s="204"/>
      <c r="S283" s="204"/>
      <c r="T283" s="204"/>
      <c r="U283" s="204"/>
      <c r="V283" s="204"/>
      <c r="W283" s="204"/>
      <c r="X283" s="204"/>
      <c r="Y283" s="204"/>
      <c r="Z283" s="204"/>
    </row>
    <row r="284" ht="12.75" customHeight="1">
      <c r="A284" s="430">
        <v>28317.0</v>
      </c>
      <c r="B284" s="431" t="s">
        <v>8760</v>
      </c>
      <c r="C284" s="431">
        <v>2012.0</v>
      </c>
      <c r="D284" s="508">
        <v>41043.0</v>
      </c>
      <c r="E284" s="433" t="s">
        <v>8761</v>
      </c>
      <c r="F284" s="405" t="s">
        <v>2229</v>
      </c>
      <c r="G284" s="433" t="s">
        <v>17</v>
      </c>
      <c r="H284" s="405" t="s">
        <v>956</v>
      </c>
      <c r="I284" s="508">
        <v>43046.0</v>
      </c>
      <c r="J284" s="433">
        <v>11.0</v>
      </c>
      <c r="K284" s="621" t="s">
        <v>322</v>
      </c>
      <c r="L284" s="431" t="s">
        <v>399</v>
      </c>
      <c r="M284" s="327">
        <f t="shared" si="2"/>
        <v>2003</v>
      </c>
      <c r="N284" s="204"/>
      <c r="O284" s="204"/>
      <c r="P284" s="204"/>
      <c r="Q284" s="204"/>
      <c r="R284" s="204"/>
      <c r="S284" s="204"/>
      <c r="T284" s="204"/>
      <c r="U284" s="204"/>
      <c r="V284" s="204"/>
      <c r="W284" s="204"/>
      <c r="X284" s="204"/>
      <c r="Y284" s="204"/>
      <c r="Z284" s="204"/>
    </row>
    <row r="285" ht="12.75" customHeight="1">
      <c r="A285" s="436">
        <v>28417.0</v>
      </c>
      <c r="B285" s="437" t="s">
        <v>8762</v>
      </c>
      <c r="C285" s="437">
        <v>2016.0</v>
      </c>
      <c r="D285" s="511">
        <v>42669.0</v>
      </c>
      <c r="E285" s="439" t="s">
        <v>8763</v>
      </c>
      <c r="F285" s="408" t="s">
        <v>1349</v>
      </c>
      <c r="G285" s="439" t="s">
        <v>17</v>
      </c>
      <c r="H285" s="408" t="s">
        <v>8336</v>
      </c>
      <c r="I285" s="511">
        <v>43046.0</v>
      </c>
      <c r="J285" s="439">
        <v>11.0</v>
      </c>
      <c r="K285" s="621" t="s">
        <v>322</v>
      </c>
      <c r="L285" s="437" t="s">
        <v>395</v>
      </c>
      <c r="M285" s="330">
        <f t="shared" si="2"/>
        <v>377</v>
      </c>
      <c r="N285" s="204"/>
      <c r="O285" s="204"/>
      <c r="P285" s="204"/>
      <c r="Q285" s="204"/>
      <c r="R285" s="204"/>
      <c r="S285" s="204"/>
      <c r="T285" s="204"/>
      <c r="U285" s="204"/>
      <c r="V285" s="204"/>
      <c r="W285" s="204"/>
      <c r="X285" s="204"/>
      <c r="Y285" s="204"/>
      <c r="Z285" s="204"/>
    </row>
    <row r="286" ht="12.75" customHeight="1">
      <c r="A286" s="430">
        <v>28517.0</v>
      </c>
      <c r="B286" s="431" t="s">
        <v>8764</v>
      </c>
      <c r="C286" s="431">
        <v>2016.0</v>
      </c>
      <c r="D286" s="508">
        <v>42548.0</v>
      </c>
      <c r="E286" s="433" t="s">
        <v>8765</v>
      </c>
      <c r="F286" s="405" t="s">
        <v>965</v>
      </c>
      <c r="G286" s="433" t="s">
        <v>712</v>
      </c>
      <c r="H286" s="405" t="s">
        <v>1404</v>
      </c>
      <c r="I286" s="508">
        <v>43047.0</v>
      </c>
      <c r="J286" s="433">
        <v>11.0</v>
      </c>
      <c r="K286" s="622" t="s">
        <v>293</v>
      </c>
      <c r="L286" s="431" t="s">
        <v>390</v>
      </c>
      <c r="M286" s="327">
        <f t="shared" si="2"/>
        <v>499</v>
      </c>
      <c r="N286" s="204"/>
      <c r="O286" s="204"/>
      <c r="P286" s="204"/>
      <c r="Q286" s="204"/>
      <c r="R286" s="204"/>
      <c r="S286" s="204"/>
      <c r="T286" s="204"/>
      <c r="U286" s="204"/>
      <c r="V286" s="204"/>
      <c r="W286" s="204"/>
      <c r="X286" s="204"/>
      <c r="Y286" s="204"/>
      <c r="Z286" s="204"/>
    </row>
    <row r="287" ht="12.75" customHeight="1">
      <c r="A287" s="436">
        <v>28617.0</v>
      </c>
      <c r="B287" s="437" t="s">
        <v>8766</v>
      </c>
      <c r="C287" s="437">
        <v>2016.0</v>
      </c>
      <c r="D287" s="511">
        <v>42585.0</v>
      </c>
      <c r="E287" s="439" t="s">
        <v>8767</v>
      </c>
      <c r="F287" s="408" t="s">
        <v>8768</v>
      </c>
      <c r="G287" s="439" t="s">
        <v>725</v>
      </c>
      <c r="H287" s="408" t="s">
        <v>2704</v>
      </c>
      <c r="I287" s="511">
        <v>43047.0</v>
      </c>
      <c r="J287" s="439">
        <v>11.0</v>
      </c>
      <c r="K287" s="621" t="s">
        <v>322</v>
      </c>
      <c r="L287" s="437" t="s">
        <v>399</v>
      </c>
      <c r="M287" s="330">
        <f t="shared" si="2"/>
        <v>462</v>
      </c>
      <c r="N287" s="204"/>
      <c r="O287" s="204"/>
      <c r="P287" s="204"/>
      <c r="Q287" s="204"/>
      <c r="R287" s="204"/>
      <c r="S287" s="204"/>
      <c r="T287" s="204"/>
      <c r="U287" s="204"/>
      <c r="V287" s="204"/>
      <c r="W287" s="204"/>
      <c r="X287" s="204"/>
      <c r="Y287" s="204"/>
      <c r="Z287" s="204"/>
    </row>
    <row r="288" ht="12.75" customHeight="1">
      <c r="A288" s="430">
        <v>28717.0</v>
      </c>
      <c r="B288" s="431" t="s">
        <v>8769</v>
      </c>
      <c r="C288" s="431">
        <v>2015.0</v>
      </c>
      <c r="D288" s="508">
        <v>42065.0</v>
      </c>
      <c r="E288" s="433" t="s">
        <v>8770</v>
      </c>
      <c r="F288" s="405" t="s">
        <v>171</v>
      </c>
      <c r="G288" s="433" t="s">
        <v>712</v>
      </c>
      <c r="H288" s="405" t="s">
        <v>892</v>
      </c>
      <c r="I288" s="508">
        <v>43048.0</v>
      </c>
      <c r="J288" s="433">
        <v>11.0</v>
      </c>
      <c r="K288" s="621" t="s">
        <v>322</v>
      </c>
      <c r="L288" s="431" t="s">
        <v>390</v>
      </c>
      <c r="M288" s="327">
        <f t="shared" si="2"/>
        <v>983</v>
      </c>
      <c r="N288" s="204"/>
      <c r="O288" s="204"/>
      <c r="P288" s="204"/>
      <c r="Q288" s="204"/>
      <c r="R288" s="204"/>
      <c r="S288" s="204"/>
      <c r="T288" s="204"/>
      <c r="U288" s="204"/>
      <c r="V288" s="204"/>
      <c r="W288" s="204"/>
      <c r="X288" s="204"/>
      <c r="Y288" s="204"/>
      <c r="Z288" s="204"/>
    </row>
    <row r="289" ht="12.75" customHeight="1">
      <c r="A289" s="436">
        <v>28817.0</v>
      </c>
      <c r="B289" s="437" t="s">
        <v>8771</v>
      </c>
      <c r="C289" s="437">
        <v>2010.0</v>
      </c>
      <c r="D289" s="511">
        <v>40540.0</v>
      </c>
      <c r="E289" s="439" t="s">
        <v>8772</v>
      </c>
      <c r="F289" s="408" t="s">
        <v>8773</v>
      </c>
      <c r="G289" s="439" t="s">
        <v>806</v>
      </c>
      <c r="H289" s="408" t="s">
        <v>1015</v>
      </c>
      <c r="I289" s="511">
        <v>43048.0</v>
      </c>
      <c r="J289" s="439">
        <v>11.0</v>
      </c>
      <c r="K289" s="621" t="s">
        <v>322</v>
      </c>
      <c r="L289" s="437" t="s">
        <v>390</v>
      </c>
      <c r="M289" s="330">
        <f t="shared" si="2"/>
        <v>2508</v>
      </c>
      <c r="N289" s="204"/>
      <c r="O289" s="204"/>
      <c r="P289" s="204"/>
      <c r="Q289" s="204"/>
      <c r="R289" s="204"/>
      <c r="S289" s="204"/>
      <c r="T289" s="204"/>
      <c r="U289" s="204"/>
      <c r="V289" s="204"/>
      <c r="W289" s="204"/>
      <c r="X289" s="204"/>
      <c r="Y289" s="204"/>
      <c r="Z289" s="204"/>
    </row>
    <row r="290" ht="12.75" customHeight="1">
      <c r="A290" s="430">
        <v>28917.0</v>
      </c>
      <c r="B290" s="431" t="s">
        <v>8774</v>
      </c>
      <c r="C290" s="431">
        <v>2013.0</v>
      </c>
      <c r="D290" s="508">
        <v>41576.0</v>
      </c>
      <c r="E290" s="433" t="s">
        <v>8775</v>
      </c>
      <c r="F290" s="405" t="s">
        <v>218</v>
      </c>
      <c r="G290" s="433" t="s">
        <v>712</v>
      </c>
      <c r="H290" s="405" t="s">
        <v>2139</v>
      </c>
      <c r="I290" s="508">
        <v>43048.0</v>
      </c>
      <c r="J290" s="433">
        <v>11.0</v>
      </c>
      <c r="K290" s="622" t="s">
        <v>293</v>
      </c>
      <c r="L290" s="431" t="s">
        <v>395</v>
      </c>
      <c r="M290" s="327">
        <f t="shared" si="2"/>
        <v>1472</v>
      </c>
      <c r="N290" s="204"/>
      <c r="O290" s="204"/>
      <c r="P290" s="204"/>
      <c r="Q290" s="204"/>
      <c r="R290" s="204"/>
      <c r="S290" s="204"/>
      <c r="T290" s="204"/>
      <c r="U290" s="204"/>
      <c r="V290" s="204"/>
      <c r="W290" s="204"/>
      <c r="X290" s="204"/>
      <c r="Y290" s="204"/>
      <c r="Z290" s="204"/>
    </row>
    <row r="291" ht="12.75" customHeight="1">
      <c r="A291" s="436">
        <v>29017.0</v>
      </c>
      <c r="B291" s="437" t="s">
        <v>8776</v>
      </c>
      <c r="C291" s="437">
        <v>2013.0</v>
      </c>
      <c r="D291" s="511">
        <v>41379.0</v>
      </c>
      <c r="E291" s="439" t="s">
        <v>8777</v>
      </c>
      <c r="F291" s="408" t="s">
        <v>723</v>
      </c>
      <c r="G291" s="439" t="s">
        <v>712</v>
      </c>
      <c r="H291" s="408" t="s">
        <v>153</v>
      </c>
      <c r="I291" s="511">
        <v>43048.0</v>
      </c>
      <c r="J291" s="439">
        <v>11.0</v>
      </c>
      <c r="K291" s="622" t="s">
        <v>293</v>
      </c>
      <c r="L291" s="437" t="s">
        <v>390</v>
      </c>
      <c r="M291" s="330">
        <f t="shared" si="2"/>
        <v>1669</v>
      </c>
      <c r="N291" s="204"/>
      <c r="O291" s="204"/>
      <c r="P291" s="204"/>
      <c r="Q291" s="204"/>
      <c r="R291" s="204"/>
      <c r="S291" s="204"/>
      <c r="T291" s="204"/>
      <c r="U291" s="204"/>
      <c r="V291" s="204"/>
      <c r="W291" s="204"/>
      <c r="X291" s="204"/>
      <c r="Y291" s="204"/>
      <c r="Z291" s="204"/>
    </row>
    <row r="292" ht="12.75" customHeight="1">
      <c r="A292" s="430">
        <v>29117.0</v>
      </c>
      <c r="B292" s="431" t="s">
        <v>8778</v>
      </c>
      <c r="C292" s="431">
        <v>2013.0</v>
      </c>
      <c r="D292" s="508">
        <v>41509.0</v>
      </c>
      <c r="E292" s="433" t="s">
        <v>8779</v>
      </c>
      <c r="F292" s="405" t="s">
        <v>8780</v>
      </c>
      <c r="G292" s="433" t="s">
        <v>34</v>
      </c>
      <c r="H292" s="405" t="s">
        <v>1015</v>
      </c>
      <c r="I292" s="508">
        <v>43048.0</v>
      </c>
      <c r="J292" s="433">
        <v>11.0</v>
      </c>
      <c r="K292" s="622" t="s">
        <v>293</v>
      </c>
      <c r="L292" s="431" t="s">
        <v>390</v>
      </c>
      <c r="M292" s="327">
        <f t="shared" si="2"/>
        <v>1539</v>
      </c>
      <c r="N292" s="204"/>
      <c r="O292" s="204"/>
      <c r="P292" s="204"/>
      <c r="Q292" s="204"/>
      <c r="R292" s="204"/>
      <c r="S292" s="204"/>
      <c r="T292" s="204"/>
      <c r="U292" s="204"/>
      <c r="V292" s="204"/>
      <c r="W292" s="204"/>
      <c r="X292" s="204"/>
      <c r="Y292" s="204"/>
      <c r="Z292" s="204"/>
    </row>
    <row r="293" ht="12.75" customHeight="1">
      <c r="A293" s="436">
        <v>29217.0</v>
      </c>
      <c r="B293" s="437" t="s">
        <v>8781</v>
      </c>
      <c r="C293" s="437">
        <v>2010.0</v>
      </c>
      <c r="D293" s="511">
        <v>40535.0</v>
      </c>
      <c r="E293" s="439" t="s">
        <v>8782</v>
      </c>
      <c r="F293" s="408" t="s">
        <v>8783</v>
      </c>
      <c r="G293" s="439" t="s">
        <v>712</v>
      </c>
      <c r="H293" s="408" t="s">
        <v>753</v>
      </c>
      <c r="I293" s="511">
        <v>43049.0</v>
      </c>
      <c r="J293" s="439">
        <v>11.0</v>
      </c>
      <c r="K293" s="622" t="s">
        <v>293</v>
      </c>
      <c r="L293" s="437" t="s">
        <v>395</v>
      </c>
      <c r="M293" s="330">
        <f t="shared" si="2"/>
        <v>2514</v>
      </c>
      <c r="N293" s="204"/>
      <c r="O293" s="204"/>
      <c r="P293" s="204"/>
      <c r="Q293" s="204"/>
      <c r="R293" s="204"/>
      <c r="S293" s="204"/>
      <c r="T293" s="204"/>
      <c r="U293" s="204"/>
      <c r="V293" s="204"/>
      <c r="W293" s="204"/>
      <c r="X293" s="204"/>
      <c r="Y293" s="204"/>
      <c r="Z293" s="204"/>
    </row>
    <row r="294" ht="12.75" customHeight="1">
      <c r="A294" s="430">
        <v>29317.0</v>
      </c>
      <c r="B294" s="431" t="s">
        <v>8784</v>
      </c>
      <c r="C294" s="431">
        <v>2009.0</v>
      </c>
      <c r="D294" s="508">
        <v>40106.0</v>
      </c>
      <c r="E294" s="433" t="s">
        <v>8785</v>
      </c>
      <c r="F294" s="405" t="s">
        <v>6934</v>
      </c>
      <c r="G294" s="433" t="s">
        <v>712</v>
      </c>
      <c r="H294" s="405" t="s">
        <v>8786</v>
      </c>
      <c r="I294" s="508">
        <v>43049.0</v>
      </c>
      <c r="J294" s="433">
        <v>11.0</v>
      </c>
      <c r="K294" s="622" t="s">
        <v>293</v>
      </c>
      <c r="L294" s="431" t="s">
        <v>390</v>
      </c>
      <c r="M294" s="327">
        <f t="shared" si="2"/>
        <v>2943</v>
      </c>
      <c r="N294" s="204"/>
      <c r="O294" s="204"/>
      <c r="P294" s="204"/>
      <c r="Q294" s="204"/>
      <c r="R294" s="204"/>
      <c r="S294" s="204"/>
      <c r="T294" s="204"/>
      <c r="U294" s="204"/>
      <c r="V294" s="204"/>
      <c r="W294" s="204"/>
      <c r="X294" s="204"/>
      <c r="Y294" s="204"/>
      <c r="Z294" s="204"/>
    </row>
    <row r="295" ht="12.75" customHeight="1">
      <c r="A295" s="436">
        <v>29417.0</v>
      </c>
      <c r="B295" s="437" t="s">
        <v>8787</v>
      </c>
      <c r="C295" s="437">
        <v>2010.0</v>
      </c>
      <c r="D295" s="511">
        <v>40533.0</v>
      </c>
      <c r="E295" s="439" t="s">
        <v>8788</v>
      </c>
      <c r="F295" s="408" t="s">
        <v>8783</v>
      </c>
      <c r="G295" s="439" t="s">
        <v>712</v>
      </c>
      <c r="H295" s="408" t="s">
        <v>2139</v>
      </c>
      <c r="I295" s="511">
        <v>43049.0</v>
      </c>
      <c r="J295" s="439">
        <v>11.0</v>
      </c>
      <c r="K295" s="622" t="s">
        <v>293</v>
      </c>
      <c r="L295" s="437" t="s">
        <v>395</v>
      </c>
      <c r="M295" s="330">
        <f t="shared" si="2"/>
        <v>2516</v>
      </c>
      <c r="N295" s="204"/>
      <c r="O295" s="204"/>
      <c r="P295" s="204"/>
      <c r="Q295" s="204"/>
      <c r="R295" s="204"/>
      <c r="S295" s="204"/>
      <c r="T295" s="204"/>
      <c r="U295" s="204"/>
      <c r="V295" s="204"/>
      <c r="W295" s="204"/>
      <c r="X295" s="204"/>
      <c r="Y295" s="204"/>
      <c r="Z295" s="204"/>
    </row>
    <row r="296" ht="12.75" customHeight="1">
      <c r="A296" s="430">
        <v>29517.0</v>
      </c>
      <c r="B296" s="431" t="s">
        <v>8789</v>
      </c>
      <c r="C296" s="431">
        <v>2013.0</v>
      </c>
      <c r="D296" s="508">
        <v>41453.0</v>
      </c>
      <c r="E296" s="433" t="s">
        <v>8790</v>
      </c>
      <c r="F296" s="405" t="s">
        <v>8791</v>
      </c>
      <c r="G296" s="433" t="s">
        <v>46</v>
      </c>
      <c r="H296" s="405" t="s">
        <v>1015</v>
      </c>
      <c r="I296" s="508">
        <v>43049.0</v>
      </c>
      <c r="J296" s="433">
        <v>11.0</v>
      </c>
      <c r="K296" s="621" t="s">
        <v>322</v>
      </c>
      <c r="L296" s="431" t="s">
        <v>390</v>
      </c>
      <c r="M296" s="327">
        <f t="shared" si="2"/>
        <v>1596</v>
      </c>
      <c r="N296" s="204"/>
      <c r="O296" s="204"/>
      <c r="P296" s="204"/>
      <c r="Q296" s="204"/>
      <c r="R296" s="204"/>
      <c r="S296" s="204"/>
      <c r="T296" s="204"/>
      <c r="U296" s="204"/>
      <c r="V296" s="204"/>
      <c r="W296" s="204"/>
      <c r="X296" s="204"/>
      <c r="Y296" s="204"/>
      <c r="Z296" s="204"/>
    </row>
    <row r="297" ht="12.75" customHeight="1">
      <c r="A297" s="436">
        <v>29617.0</v>
      </c>
      <c r="B297" s="437" t="s">
        <v>8792</v>
      </c>
      <c r="C297" s="437">
        <v>2014.0</v>
      </c>
      <c r="D297" s="511">
        <v>41890.0</v>
      </c>
      <c r="E297" s="439" t="s">
        <v>8793</v>
      </c>
      <c r="F297" s="408" t="s">
        <v>816</v>
      </c>
      <c r="G297" s="439" t="s">
        <v>712</v>
      </c>
      <c r="H297" s="408" t="s">
        <v>50</v>
      </c>
      <c r="I297" s="511">
        <v>43049.0</v>
      </c>
      <c r="J297" s="439">
        <v>11.0</v>
      </c>
      <c r="K297" s="622" t="s">
        <v>293</v>
      </c>
      <c r="L297" s="437" t="s">
        <v>390</v>
      </c>
      <c r="M297" s="330">
        <f t="shared" si="2"/>
        <v>1159</v>
      </c>
      <c r="N297" s="204"/>
      <c r="O297" s="204"/>
      <c r="P297" s="204"/>
      <c r="Q297" s="204"/>
      <c r="R297" s="204"/>
      <c r="S297" s="204"/>
      <c r="T297" s="204"/>
      <c r="U297" s="204"/>
      <c r="V297" s="204"/>
      <c r="W297" s="204"/>
      <c r="X297" s="204"/>
      <c r="Y297" s="204"/>
      <c r="Z297" s="204"/>
    </row>
    <row r="298" ht="12.75" customHeight="1">
      <c r="A298" s="430">
        <v>29717.0</v>
      </c>
      <c r="B298" s="431" t="s">
        <v>8794</v>
      </c>
      <c r="C298" s="431">
        <v>2011.0</v>
      </c>
      <c r="D298" s="508">
        <v>40868.0</v>
      </c>
      <c r="E298" s="433" t="s">
        <v>8795</v>
      </c>
      <c r="F298" s="405" t="s">
        <v>6934</v>
      </c>
      <c r="G298" s="433" t="s">
        <v>712</v>
      </c>
      <c r="H298" s="405" t="s">
        <v>892</v>
      </c>
      <c r="I298" s="508">
        <v>43049.0</v>
      </c>
      <c r="J298" s="433">
        <v>11.0</v>
      </c>
      <c r="K298" s="622" t="s">
        <v>293</v>
      </c>
      <c r="L298" s="431" t="s">
        <v>390</v>
      </c>
      <c r="M298" s="327">
        <f t="shared" si="2"/>
        <v>2181</v>
      </c>
      <c r="N298" s="204"/>
      <c r="O298" s="204"/>
      <c r="P298" s="204"/>
      <c r="Q298" s="204"/>
      <c r="R298" s="204"/>
      <c r="S298" s="204"/>
      <c r="T298" s="204"/>
      <c r="U298" s="204"/>
      <c r="V298" s="204"/>
      <c r="W298" s="204"/>
      <c r="X298" s="204"/>
      <c r="Y298" s="204"/>
      <c r="Z298" s="204"/>
    </row>
    <row r="299" ht="12.75" customHeight="1">
      <c r="A299" s="436">
        <v>29817.0</v>
      </c>
      <c r="B299" s="437" t="s">
        <v>8796</v>
      </c>
      <c r="C299" s="437">
        <v>2013.0</v>
      </c>
      <c r="D299" s="511">
        <v>41509.0</v>
      </c>
      <c r="E299" s="439" t="s">
        <v>8797</v>
      </c>
      <c r="F299" s="408" t="s">
        <v>8780</v>
      </c>
      <c r="G299" s="439" t="s">
        <v>707</v>
      </c>
      <c r="H299" s="408" t="s">
        <v>1015</v>
      </c>
      <c r="I299" s="511">
        <v>43052.0</v>
      </c>
      <c r="J299" s="439">
        <v>11.0</v>
      </c>
      <c r="K299" s="622" t="s">
        <v>293</v>
      </c>
      <c r="L299" s="437" t="s">
        <v>390</v>
      </c>
      <c r="M299" s="330">
        <f t="shared" si="2"/>
        <v>1543</v>
      </c>
      <c r="N299" s="204"/>
      <c r="O299" s="204"/>
      <c r="P299" s="204"/>
      <c r="Q299" s="204"/>
      <c r="R299" s="204"/>
      <c r="S299" s="204"/>
      <c r="T299" s="204"/>
      <c r="U299" s="204"/>
      <c r="V299" s="204"/>
      <c r="W299" s="204"/>
      <c r="X299" s="204"/>
      <c r="Y299" s="204"/>
      <c r="Z299" s="204"/>
    </row>
    <row r="300" ht="12.75" customHeight="1">
      <c r="A300" s="430">
        <v>29917.0</v>
      </c>
      <c r="B300" s="431" t="s">
        <v>8798</v>
      </c>
      <c r="C300" s="431">
        <v>2010.0</v>
      </c>
      <c r="D300" s="508">
        <v>40494.0</v>
      </c>
      <c r="E300" s="433" t="s">
        <v>8799</v>
      </c>
      <c r="F300" s="405" t="s">
        <v>353</v>
      </c>
      <c r="G300" s="433" t="s">
        <v>712</v>
      </c>
      <c r="H300" s="405" t="s">
        <v>3881</v>
      </c>
      <c r="I300" s="508">
        <v>43052.0</v>
      </c>
      <c r="J300" s="433">
        <v>11.0</v>
      </c>
      <c r="K300" s="622" t="s">
        <v>293</v>
      </c>
      <c r="L300" s="431" t="s">
        <v>390</v>
      </c>
      <c r="M300" s="327">
        <f t="shared" si="2"/>
        <v>2558</v>
      </c>
      <c r="N300" s="204"/>
      <c r="O300" s="204"/>
      <c r="P300" s="204"/>
      <c r="Q300" s="204"/>
      <c r="R300" s="204"/>
      <c r="S300" s="204"/>
      <c r="T300" s="204"/>
      <c r="U300" s="204"/>
      <c r="V300" s="204"/>
      <c r="W300" s="204"/>
      <c r="X300" s="204"/>
      <c r="Y300" s="204"/>
      <c r="Z300" s="204"/>
    </row>
    <row r="301" ht="12.75" customHeight="1">
      <c r="A301" s="436">
        <v>30017.0</v>
      </c>
      <c r="B301" s="437" t="s">
        <v>8800</v>
      </c>
      <c r="C301" s="437">
        <v>2009.0</v>
      </c>
      <c r="D301" s="511">
        <v>39981.0</v>
      </c>
      <c r="E301" s="439" t="s">
        <v>8801</v>
      </c>
      <c r="F301" s="408" t="s">
        <v>723</v>
      </c>
      <c r="G301" s="439" t="s">
        <v>712</v>
      </c>
      <c r="H301" s="408" t="s">
        <v>244</v>
      </c>
      <c r="I301" s="511">
        <v>43052.0</v>
      </c>
      <c r="J301" s="439">
        <v>11.0</v>
      </c>
      <c r="K301" s="620" t="s">
        <v>309</v>
      </c>
      <c r="L301" s="437" t="s">
        <v>390</v>
      </c>
      <c r="M301" s="330">
        <f t="shared" si="2"/>
        <v>3071</v>
      </c>
      <c r="N301" s="204"/>
      <c r="O301" s="204"/>
      <c r="P301" s="204"/>
      <c r="Q301" s="204"/>
      <c r="R301" s="204"/>
      <c r="S301" s="204"/>
      <c r="T301" s="204"/>
      <c r="U301" s="204"/>
      <c r="V301" s="204"/>
      <c r="W301" s="204"/>
      <c r="X301" s="204"/>
      <c r="Y301" s="204"/>
      <c r="Z301" s="204"/>
    </row>
    <row r="302" ht="12.75" customHeight="1">
      <c r="A302" s="430">
        <v>30117.0</v>
      </c>
      <c r="B302" s="431" t="s">
        <v>8802</v>
      </c>
      <c r="C302" s="431">
        <v>2010.0</v>
      </c>
      <c r="D302" s="508">
        <v>40395.0</v>
      </c>
      <c r="E302" s="433" t="s">
        <v>8803</v>
      </c>
      <c r="F302" s="405" t="s">
        <v>134</v>
      </c>
      <c r="G302" s="433" t="s">
        <v>712</v>
      </c>
      <c r="H302" s="405" t="s">
        <v>56</v>
      </c>
      <c r="I302" s="508">
        <v>43053.0</v>
      </c>
      <c r="J302" s="433">
        <v>11.0</v>
      </c>
      <c r="K302" s="619" t="s">
        <v>344</v>
      </c>
      <c r="L302" s="431" t="s">
        <v>395</v>
      </c>
      <c r="M302" s="327">
        <f t="shared" si="2"/>
        <v>2658</v>
      </c>
      <c r="N302" s="204"/>
      <c r="O302" s="204"/>
      <c r="P302" s="204"/>
      <c r="Q302" s="204"/>
      <c r="R302" s="204"/>
      <c r="S302" s="204"/>
      <c r="T302" s="204"/>
      <c r="U302" s="204"/>
      <c r="V302" s="204"/>
      <c r="W302" s="204"/>
      <c r="X302" s="204"/>
      <c r="Y302" s="204"/>
      <c r="Z302" s="204"/>
    </row>
    <row r="303" ht="12.75" customHeight="1">
      <c r="A303" s="436">
        <v>30217.0</v>
      </c>
      <c r="B303" s="437" t="s">
        <v>8804</v>
      </c>
      <c r="C303" s="437">
        <v>2009.0</v>
      </c>
      <c r="D303" s="511">
        <v>40127.0</v>
      </c>
      <c r="E303" s="439" t="s">
        <v>8805</v>
      </c>
      <c r="F303" s="408" t="s">
        <v>6934</v>
      </c>
      <c r="G303" s="439" t="s">
        <v>712</v>
      </c>
      <c r="H303" s="408" t="s">
        <v>8786</v>
      </c>
      <c r="I303" s="511">
        <v>43053.0</v>
      </c>
      <c r="J303" s="439">
        <v>11.0</v>
      </c>
      <c r="K303" s="622" t="s">
        <v>293</v>
      </c>
      <c r="L303" s="437" t="s">
        <v>390</v>
      </c>
      <c r="M303" s="330">
        <f t="shared" si="2"/>
        <v>2926</v>
      </c>
      <c r="N303" s="204"/>
      <c r="O303" s="204"/>
      <c r="P303" s="204"/>
      <c r="Q303" s="204"/>
      <c r="R303" s="204"/>
      <c r="S303" s="204"/>
      <c r="T303" s="204"/>
      <c r="U303" s="204"/>
      <c r="V303" s="204"/>
      <c r="W303" s="204"/>
      <c r="X303" s="204"/>
      <c r="Y303" s="204"/>
      <c r="Z303" s="204"/>
    </row>
    <row r="304" ht="12.75" customHeight="1">
      <c r="A304" s="430">
        <v>30317.0</v>
      </c>
      <c r="B304" s="431" t="s">
        <v>8806</v>
      </c>
      <c r="C304" s="431">
        <v>2010.0</v>
      </c>
      <c r="D304" s="508">
        <v>40499.0</v>
      </c>
      <c r="E304" s="433" t="s">
        <v>8807</v>
      </c>
      <c r="F304" s="405" t="s">
        <v>1114</v>
      </c>
      <c r="G304" s="433" t="s">
        <v>712</v>
      </c>
      <c r="H304" s="405" t="s">
        <v>50</v>
      </c>
      <c r="I304" s="508">
        <v>43053.0</v>
      </c>
      <c r="J304" s="433">
        <v>11.0</v>
      </c>
      <c r="K304" s="622" t="s">
        <v>293</v>
      </c>
      <c r="L304" s="431" t="s">
        <v>395</v>
      </c>
      <c r="M304" s="327">
        <f t="shared" si="2"/>
        <v>2554</v>
      </c>
      <c r="N304" s="210"/>
      <c r="O304" s="210"/>
      <c r="P304" s="210"/>
      <c r="Q304" s="210"/>
      <c r="R304" s="210"/>
      <c r="S304" s="210"/>
      <c r="T304" s="210"/>
      <c r="U304" s="210"/>
      <c r="V304" s="210"/>
      <c r="W304" s="210"/>
      <c r="X304" s="210"/>
      <c r="Y304" s="210"/>
      <c r="Z304" s="210"/>
    </row>
    <row r="305" ht="12.75" customHeight="1">
      <c r="A305" s="436">
        <v>30417.0</v>
      </c>
      <c r="B305" s="437" t="s">
        <v>8808</v>
      </c>
      <c r="C305" s="437">
        <v>2013.0</v>
      </c>
      <c r="D305" s="511">
        <v>41290.0</v>
      </c>
      <c r="E305" s="439" t="s">
        <v>8809</v>
      </c>
      <c r="F305" s="408" t="s">
        <v>44</v>
      </c>
      <c r="G305" s="439" t="s">
        <v>712</v>
      </c>
      <c r="H305" s="408" t="s">
        <v>380</v>
      </c>
      <c r="I305" s="511">
        <v>43053.0</v>
      </c>
      <c r="J305" s="439">
        <v>11.0</v>
      </c>
      <c r="K305" s="622" t="s">
        <v>293</v>
      </c>
      <c r="L305" s="437" t="s">
        <v>395</v>
      </c>
      <c r="M305" s="330">
        <f t="shared" si="2"/>
        <v>1763</v>
      </c>
      <c r="N305" s="210"/>
      <c r="O305" s="210"/>
      <c r="P305" s="210"/>
      <c r="Q305" s="210"/>
      <c r="R305" s="210"/>
      <c r="S305" s="210"/>
      <c r="T305" s="210"/>
      <c r="U305" s="210"/>
      <c r="V305" s="210"/>
      <c r="W305" s="210"/>
      <c r="X305" s="210"/>
      <c r="Y305" s="210"/>
      <c r="Z305" s="210"/>
    </row>
    <row r="306" ht="12.75" customHeight="1">
      <c r="A306" s="430">
        <v>30517.0</v>
      </c>
      <c r="B306" s="431" t="s">
        <v>8810</v>
      </c>
      <c r="C306" s="431">
        <v>2012.0</v>
      </c>
      <c r="D306" s="508">
        <v>41158.0</v>
      </c>
      <c r="E306" s="433" t="s">
        <v>8811</v>
      </c>
      <c r="F306" s="405" t="s">
        <v>6899</v>
      </c>
      <c r="G306" s="433" t="s">
        <v>806</v>
      </c>
      <c r="H306" s="405" t="s">
        <v>380</v>
      </c>
      <c r="I306" s="508">
        <v>43053.0</v>
      </c>
      <c r="J306" s="433">
        <v>11.0</v>
      </c>
      <c r="K306" s="622" t="s">
        <v>293</v>
      </c>
      <c r="L306" s="431" t="s">
        <v>395</v>
      </c>
      <c r="M306" s="327">
        <f t="shared" si="2"/>
        <v>1895</v>
      </c>
      <c r="N306" s="210"/>
      <c r="O306" s="210"/>
      <c r="P306" s="210"/>
      <c r="Q306" s="210"/>
      <c r="R306" s="210"/>
      <c r="S306" s="210"/>
      <c r="T306" s="210"/>
      <c r="U306" s="210"/>
      <c r="V306" s="210"/>
      <c r="W306" s="210"/>
      <c r="X306" s="210"/>
      <c r="Y306" s="210"/>
      <c r="Z306" s="210"/>
    </row>
    <row r="307" ht="12.75" customHeight="1">
      <c r="A307" s="436">
        <v>30617.0</v>
      </c>
      <c r="B307" s="437" t="s">
        <v>8764</v>
      </c>
      <c r="C307" s="437">
        <v>2016.0</v>
      </c>
      <c r="D307" s="511">
        <v>42551.0</v>
      </c>
      <c r="E307" s="439" t="s">
        <v>8812</v>
      </c>
      <c r="F307" s="408" t="s">
        <v>965</v>
      </c>
      <c r="G307" s="439" t="s">
        <v>806</v>
      </c>
      <c r="H307" s="408" t="s">
        <v>1404</v>
      </c>
      <c r="I307" s="511">
        <v>43055.0</v>
      </c>
      <c r="J307" s="439">
        <v>11.0</v>
      </c>
      <c r="K307" s="622" t="s">
        <v>293</v>
      </c>
      <c r="L307" s="437" t="s">
        <v>395</v>
      </c>
      <c r="M307" s="330">
        <f t="shared" si="2"/>
        <v>504</v>
      </c>
      <c r="N307" s="210"/>
      <c r="O307" s="210"/>
      <c r="P307" s="210"/>
      <c r="Q307" s="210"/>
      <c r="R307" s="210"/>
      <c r="S307" s="210"/>
      <c r="T307" s="210"/>
      <c r="U307" s="210"/>
      <c r="V307" s="210"/>
      <c r="W307" s="210"/>
      <c r="X307" s="210"/>
      <c r="Y307" s="210"/>
      <c r="Z307" s="210"/>
    </row>
    <row r="308" ht="12.75" customHeight="1">
      <c r="A308" s="430">
        <v>30717.0</v>
      </c>
      <c r="B308" s="431" t="s">
        <v>8813</v>
      </c>
      <c r="C308" s="431">
        <v>2014.0</v>
      </c>
      <c r="D308" s="508">
        <v>41729.0</v>
      </c>
      <c r="E308" s="433" t="s">
        <v>8814</v>
      </c>
      <c r="F308" s="405" t="s">
        <v>8815</v>
      </c>
      <c r="G308" s="433" t="s">
        <v>806</v>
      </c>
      <c r="H308" s="405" t="s">
        <v>1404</v>
      </c>
      <c r="I308" s="508">
        <v>43055.0</v>
      </c>
      <c r="J308" s="433">
        <v>11.0</v>
      </c>
      <c r="K308" s="621" t="s">
        <v>322</v>
      </c>
      <c r="L308" s="431" t="s">
        <v>390</v>
      </c>
      <c r="M308" s="327">
        <f t="shared" si="2"/>
        <v>1326</v>
      </c>
      <c r="N308" s="210"/>
      <c r="O308" s="210"/>
      <c r="P308" s="210"/>
      <c r="Q308" s="210"/>
      <c r="R308" s="210"/>
      <c r="S308" s="210"/>
      <c r="T308" s="210"/>
      <c r="U308" s="210"/>
      <c r="V308" s="210"/>
      <c r="W308" s="210"/>
      <c r="X308" s="210"/>
      <c r="Y308" s="210"/>
      <c r="Z308" s="210"/>
    </row>
    <row r="309" ht="12.75" customHeight="1">
      <c r="A309" s="436">
        <v>30817.0</v>
      </c>
      <c r="B309" s="437" t="s">
        <v>8816</v>
      </c>
      <c r="C309" s="437">
        <v>2015.0</v>
      </c>
      <c r="D309" s="511">
        <v>42185.0</v>
      </c>
      <c r="E309" s="439" t="s">
        <v>8817</v>
      </c>
      <c r="F309" s="408" t="s">
        <v>8818</v>
      </c>
      <c r="G309" s="439" t="s">
        <v>806</v>
      </c>
      <c r="H309" s="408" t="s">
        <v>1404</v>
      </c>
      <c r="I309" s="511">
        <v>43056.0</v>
      </c>
      <c r="J309" s="439">
        <v>11.0</v>
      </c>
      <c r="K309" s="621" t="s">
        <v>322</v>
      </c>
      <c r="L309" s="437" t="s">
        <v>395</v>
      </c>
      <c r="M309" s="330">
        <f t="shared" si="2"/>
        <v>871</v>
      </c>
      <c r="N309" s="210"/>
      <c r="O309" s="210"/>
      <c r="P309" s="210"/>
      <c r="Q309" s="210"/>
      <c r="R309" s="210"/>
      <c r="S309" s="210"/>
      <c r="T309" s="210"/>
      <c r="U309" s="210"/>
      <c r="V309" s="210"/>
      <c r="W309" s="210"/>
      <c r="X309" s="210"/>
      <c r="Y309" s="210"/>
      <c r="Z309" s="210"/>
    </row>
    <row r="310" ht="12.75" customHeight="1">
      <c r="A310" s="430">
        <v>30917.0</v>
      </c>
      <c r="B310" s="431" t="s">
        <v>8819</v>
      </c>
      <c r="C310" s="431">
        <v>2014.0</v>
      </c>
      <c r="D310" s="508">
        <v>41918.0</v>
      </c>
      <c r="E310" s="433" t="s">
        <v>8820</v>
      </c>
      <c r="F310" s="405" t="s">
        <v>4735</v>
      </c>
      <c r="G310" s="433" t="s">
        <v>725</v>
      </c>
      <c r="H310" s="405" t="s">
        <v>2704</v>
      </c>
      <c r="I310" s="508">
        <v>43056.0</v>
      </c>
      <c r="J310" s="433">
        <v>11.0</v>
      </c>
      <c r="K310" s="621" t="s">
        <v>322</v>
      </c>
      <c r="L310" s="431" t="s">
        <v>399</v>
      </c>
      <c r="M310" s="327">
        <f t="shared" si="2"/>
        <v>1138</v>
      </c>
      <c r="N310" s="210"/>
      <c r="O310" s="210"/>
      <c r="P310" s="210"/>
      <c r="Q310" s="210"/>
      <c r="R310" s="210"/>
      <c r="S310" s="210"/>
      <c r="T310" s="210"/>
      <c r="U310" s="210"/>
      <c r="V310" s="210"/>
      <c r="W310" s="210"/>
      <c r="X310" s="210"/>
      <c r="Y310" s="210"/>
      <c r="Z310" s="210"/>
    </row>
    <row r="311" ht="12.75" customHeight="1">
      <c r="A311" s="436">
        <v>31017.0</v>
      </c>
      <c r="B311" s="437" t="s">
        <v>8821</v>
      </c>
      <c r="C311" s="437">
        <v>2015.0</v>
      </c>
      <c r="D311" s="511">
        <v>42244.0</v>
      </c>
      <c r="E311" s="439" t="s">
        <v>8822</v>
      </c>
      <c r="F311" s="408" t="s">
        <v>8823</v>
      </c>
      <c r="G311" s="439" t="s">
        <v>712</v>
      </c>
      <c r="H311" s="408" t="s">
        <v>892</v>
      </c>
      <c r="I311" s="511">
        <v>43059.0</v>
      </c>
      <c r="J311" s="439">
        <v>11.0</v>
      </c>
      <c r="K311" s="620" t="s">
        <v>309</v>
      </c>
      <c r="L311" s="437" t="s">
        <v>390</v>
      </c>
      <c r="M311" s="330">
        <f t="shared" si="2"/>
        <v>815</v>
      </c>
      <c r="N311" s="210"/>
      <c r="O311" s="210"/>
      <c r="P311" s="210"/>
      <c r="Q311" s="210"/>
      <c r="R311" s="210"/>
      <c r="S311" s="210"/>
      <c r="T311" s="210"/>
      <c r="U311" s="210"/>
      <c r="V311" s="210"/>
      <c r="W311" s="210"/>
      <c r="X311" s="210"/>
      <c r="Y311" s="210"/>
      <c r="Z311" s="210"/>
    </row>
    <row r="312" ht="12.75" customHeight="1">
      <c r="A312" s="430">
        <v>31117.0</v>
      </c>
      <c r="B312" s="431" t="s">
        <v>8824</v>
      </c>
      <c r="C312" s="431">
        <v>2011.0</v>
      </c>
      <c r="D312" s="508">
        <v>40799.0</v>
      </c>
      <c r="E312" s="433" t="s">
        <v>8825</v>
      </c>
      <c r="F312" s="405" t="s">
        <v>4020</v>
      </c>
      <c r="G312" s="433" t="s">
        <v>725</v>
      </c>
      <c r="H312" s="405" t="s">
        <v>18</v>
      </c>
      <c r="I312" s="508">
        <v>43059.0</v>
      </c>
      <c r="J312" s="433">
        <v>11.0</v>
      </c>
      <c r="K312" s="621" t="s">
        <v>322</v>
      </c>
      <c r="L312" s="431" t="s">
        <v>399</v>
      </c>
      <c r="M312" s="327">
        <f t="shared" si="2"/>
        <v>2260</v>
      </c>
      <c r="N312" s="210"/>
      <c r="O312" s="210"/>
      <c r="P312" s="210"/>
      <c r="Q312" s="210"/>
      <c r="R312" s="210"/>
      <c r="S312" s="210"/>
      <c r="T312" s="210"/>
      <c r="U312" s="210"/>
      <c r="V312" s="210"/>
      <c r="W312" s="210"/>
      <c r="X312" s="210"/>
      <c r="Y312" s="210"/>
      <c r="Z312" s="210"/>
    </row>
    <row r="313" ht="12.75" customHeight="1">
      <c r="A313" s="436">
        <v>31217.0</v>
      </c>
      <c r="B313" s="437" t="s">
        <v>8826</v>
      </c>
      <c r="C313" s="437">
        <v>2016.0</v>
      </c>
      <c r="D313" s="511">
        <v>42394.0</v>
      </c>
      <c r="E313" s="439" t="s">
        <v>8827</v>
      </c>
      <c r="F313" s="408" t="s">
        <v>3905</v>
      </c>
      <c r="G313" s="439" t="s">
        <v>729</v>
      </c>
      <c r="H313" s="408" t="s">
        <v>6590</v>
      </c>
      <c r="I313" s="511">
        <v>43060.0</v>
      </c>
      <c r="J313" s="439">
        <v>11.0</v>
      </c>
      <c r="K313" s="619" t="s">
        <v>344</v>
      </c>
      <c r="L313" s="437" t="s">
        <v>399</v>
      </c>
      <c r="M313" s="330">
        <f t="shared" si="2"/>
        <v>666</v>
      </c>
      <c r="N313" s="210"/>
      <c r="O313" s="210"/>
      <c r="P313" s="210"/>
      <c r="Q313" s="210"/>
      <c r="R313" s="210"/>
      <c r="S313" s="210"/>
      <c r="T313" s="210"/>
      <c r="U313" s="210"/>
      <c r="V313" s="210"/>
      <c r="W313" s="210"/>
      <c r="X313" s="210"/>
      <c r="Y313" s="210"/>
      <c r="Z313" s="210"/>
    </row>
    <row r="314" ht="12.75" customHeight="1">
      <c r="A314" s="430">
        <v>31317.0</v>
      </c>
      <c r="B314" s="431" t="s">
        <v>8828</v>
      </c>
      <c r="C314" s="431">
        <v>2014.0</v>
      </c>
      <c r="D314" s="508">
        <v>41968.0</v>
      </c>
      <c r="E314" s="433" t="s">
        <v>8829</v>
      </c>
      <c r="F314" s="405" t="s">
        <v>8522</v>
      </c>
      <c r="G314" s="433" t="s">
        <v>806</v>
      </c>
      <c r="H314" s="405" t="s">
        <v>3328</v>
      </c>
      <c r="I314" s="508">
        <v>43060.0</v>
      </c>
      <c r="J314" s="433">
        <v>11.0</v>
      </c>
      <c r="K314" s="622" t="s">
        <v>293</v>
      </c>
      <c r="L314" s="431" t="s">
        <v>395</v>
      </c>
      <c r="M314" s="327">
        <f t="shared" si="2"/>
        <v>1092</v>
      </c>
      <c r="N314" s="210"/>
      <c r="O314" s="210"/>
      <c r="P314" s="210"/>
      <c r="Q314" s="210"/>
      <c r="R314" s="210"/>
      <c r="S314" s="210"/>
      <c r="T314" s="210"/>
      <c r="U314" s="210"/>
      <c r="V314" s="210"/>
      <c r="W314" s="210"/>
      <c r="X314" s="210"/>
      <c r="Y314" s="210"/>
      <c r="Z314" s="210"/>
    </row>
    <row r="315" ht="12.75" customHeight="1">
      <c r="A315" s="436">
        <v>31417.0</v>
      </c>
      <c r="B315" s="437" t="s">
        <v>8828</v>
      </c>
      <c r="C315" s="437">
        <v>2014.0</v>
      </c>
      <c r="D315" s="511">
        <v>41968.0</v>
      </c>
      <c r="E315" s="439" t="s">
        <v>8830</v>
      </c>
      <c r="F315" s="408" t="s">
        <v>8522</v>
      </c>
      <c r="G315" s="439" t="s">
        <v>806</v>
      </c>
      <c r="H315" s="408" t="s">
        <v>3328</v>
      </c>
      <c r="I315" s="511">
        <v>43060.0</v>
      </c>
      <c r="J315" s="439">
        <v>11.0</v>
      </c>
      <c r="K315" s="622" t="s">
        <v>293</v>
      </c>
      <c r="L315" s="437" t="s">
        <v>395</v>
      </c>
      <c r="M315" s="330">
        <f t="shared" si="2"/>
        <v>1092</v>
      </c>
      <c r="N315" s="210"/>
      <c r="O315" s="210"/>
      <c r="P315" s="210"/>
      <c r="Q315" s="210"/>
      <c r="R315" s="210"/>
      <c r="S315" s="210"/>
      <c r="T315" s="210"/>
      <c r="U315" s="210"/>
      <c r="V315" s="210"/>
      <c r="W315" s="210"/>
      <c r="X315" s="210"/>
      <c r="Y315" s="210"/>
      <c r="Z315" s="210"/>
    </row>
    <row r="316" ht="12.75" customHeight="1">
      <c r="A316" s="430">
        <v>31517.0</v>
      </c>
      <c r="B316" s="431" t="s">
        <v>8831</v>
      </c>
      <c r="C316" s="431">
        <v>2014.0</v>
      </c>
      <c r="D316" s="508">
        <v>41968.0</v>
      </c>
      <c r="E316" s="433" t="s">
        <v>8832</v>
      </c>
      <c r="F316" s="405" t="s">
        <v>8522</v>
      </c>
      <c r="G316" s="433" t="s">
        <v>806</v>
      </c>
      <c r="H316" s="405" t="s">
        <v>3328</v>
      </c>
      <c r="I316" s="508">
        <v>43060.0</v>
      </c>
      <c r="J316" s="433">
        <v>11.0</v>
      </c>
      <c r="K316" s="622" t="s">
        <v>293</v>
      </c>
      <c r="L316" s="431" t="s">
        <v>395</v>
      </c>
      <c r="M316" s="327">
        <f t="shared" si="2"/>
        <v>1092</v>
      </c>
      <c r="N316" s="210"/>
      <c r="O316" s="210"/>
      <c r="P316" s="210"/>
      <c r="Q316" s="210"/>
      <c r="R316" s="210"/>
      <c r="S316" s="210"/>
      <c r="T316" s="210"/>
      <c r="U316" s="210"/>
      <c r="V316" s="210"/>
      <c r="W316" s="210"/>
      <c r="X316" s="210"/>
      <c r="Y316" s="210"/>
      <c r="Z316" s="210"/>
    </row>
    <row r="317" ht="12.75" customHeight="1">
      <c r="A317" s="436">
        <v>31617.0</v>
      </c>
      <c r="B317" s="437" t="s">
        <v>8833</v>
      </c>
      <c r="C317" s="437">
        <v>2014.0</v>
      </c>
      <c r="D317" s="511">
        <v>41912.0</v>
      </c>
      <c r="E317" s="439" t="s">
        <v>8834</v>
      </c>
      <c r="F317" s="408" t="s">
        <v>8835</v>
      </c>
      <c r="G317" s="439" t="s">
        <v>806</v>
      </c>
      <c r="H317" s="408" t="s">
        <v>1404</v>
      </c>
      <c r="I317" s="511">
        <v>43061.0</v>
      </c>
      <c r="J317" s="439">
        <v>11.0</v>
      </c>
      <c r="K317" s="620" t="s">
        <v>309</v>
      </c>
      <c r="L317" s="437" t="s">
        <v>390</v>
      </c>
      <c r="M317" s="330">
        <f t="shared" si="2"/>
        <v>1149</v>
      </c>
      <c r="N317" s="210"/>
      <c r="O317" s="210"/>
      <c r="P317" s="210"/>
      <c r="Q317" s="210"/>
      <c r="R317" s="210"/>
      <c r="S317" s="210"/>
      <c r="T317" s="210"/>
      <c r="U317" s="210"/>
      <c r="V317" s="210"/>
      <c r="W317" s="210"/>
      <c r="X317" s="210"/>
      <c r="Y317" s="210"/>
      <c r="Z317" s="210"/>
    </row>
    <row r="318" ht="12.75" customHeight="1">
      <c r="A318" s="430">
        <v>31717.0</v>
      </c>
      <c r="B318" s="431" t="s">
        <v>8836</v>
      </c>
      <c r="C318" s="431">
        <v>2012.0</v>
      </c>
      <c r="D318" s="508">
        <v>41029.0</v>
      </c>
      <c r="E318" s="433" t="s">
        <v>8837</v>
      </c>
      <c r="F318" s="405" t="s">
        <v>134</v>
      </c>
      <c r="G318" s="433" t="s">
        <v>712</v>
      </c>
      <c r="H318" s="405" t="s">
        <v>8680</v>
      </c>
      <c r="I318" s="508">
        <v>43061.0</v>
      </c>
      <c r="J318" s="433">
        <v>11.0</v>
      </c>
      <c r="K318" s="622" t="s">
        <v>293</v>
      </c>
      <c r="L318" s="431" t="s">
        <v>395</v>
      </c>
      <c r="M318" s="327">
        <f t="shared" si="2"/>
        <v>2032</v>
      </c>
      <c r="N318" s="210"/>
      <c r="O318" s="210"/>
      <c r="P318" s="210"/>
      <c r="Q318" s="210"/>
      <c r="R318" s="210"/>
      <c r="S318" s="210"/>
      <c r="T318" s="210"/>
      <c r="U318" s="210"/>
      <c r="V318" s="210"/>
      <c r="W318" s="210"/>
      <c r="X318" s="210"/>
      <c r="Y318" s="210"/>
      <c r="Z318" s="210"/>
    </row>
    <row r="319" ht="12.75" customHeight="1">
      <c r="A319" s="436">
        <v>31817.0</v>
      </c>
      <c r="B319" s="437" t="s">
        <v>8838</v>
      </c>
      <c r="C319" s="437">
        <v>2013.0</v>
      </c>
      <c r="D319" s="511">
        <v>41372.0</v>
      </c>
      <c r="E319" s="439" t="s">
        <v>8839</v>
      </c>
      <c r="F319" s="408" t="s">
        <v>723</v>
      </c>
      <c r="G319" s="439" t="s">
        <v>712</v>
      </c>
      <c r="H319" s="408" t="s">
        <v>153</v>
      </c>
      <c r="I319" s="511">
        <v>43061.0</v>
      </c>
      <c r="J319" s="439">
        <v>11.0</v>
      </c>
      <c r="K319" s="622" t="s">
        <v>293</v>
      </c>
      <c r="L319" s="437" t="s">
        <v>390</v>
      </c>
      <c r="M319" s="330">
        <f t="shared" si="2"/>
        <v>1689</v>
      </c>
      <c r="N319" s="210"/>
      <c r="O319" s="210"/>
      <c r="P319" s="210"/>
      <c r="Q319" s="210"/>
      <c r="R319" s="210"/>
      <c r="S319" s="210"/>
      <c r="T319" s="210"/>
      <c r="U319" s="210"/>
      <c r="V319" s="210"/>
      <c r="W319" s="210"/>
      <c r="X319" s="210"/>
      <c r="Y319" s="210"/>
      <c r="Z319" s="210"/>
    </row>
    <row r="320" ht="12.75" customHeight="1">
      <c r="A320" s="430">
        <v>31917.0</v>
      </c>
      <c r="B320" s="431" t="s">
        <v>8840</v>
      </c>
      <c r="C320" s="431">
        <v>2017.0</v>
      </c>
      <c r="D320" s="508">
        <v>42789.0</v>
      </c>
      <c r="E320" s="433" t="s">
        <v>8841</v>
      </c>
      <c r="F320" s="405" t="s">
        <v>2716</v>
      </c>
      <c r="G320" s="433" t="s">
        <v>729</v>
      </c>
      <c r="H320" s="405" t="s">
        <v>2704</v>
      </c>
      <c r="I320" s="508">
        <v>43062.0</v>
      </c>
      <c r="J320" s="433">
        <v>11.0</v>
      </c>
      <c r="K320" s="619" t="s">
        <v>344</v>
      </c>
      <c r="L320" s="431" t="s">
        <v>399</v>
      </c>
      <c r="M320" s="327">
        <f t="shared" si="2"/>
        <v>273</v>
      </c>
      <c r="N320" s="210"/>
      <c r="O320" s="210"/>
      <c r="P320" s="210"/>
      <c r="Q320" s="210"/>
      <c r="R320" s="210"/>
      <c r="S320" s="210"/>
      <c r="T320" s="210"/>
      <c r="U320" s="210"/>
      <c r="V320" s="210"/>
      <c r="W320" s="210"/>
      <c r="X320" s="210"/>
      <c r="Y320" s="210"/>
      <c r="Z320" s="210"/>
    </row>
    <row r="321" ht="12.75" customHeight="1">
      <c r="A321" s="436">
        <v>32017.0</v>
      </c>
      <c r="B321" s="437" t="s">
        <v>8842</v>
      </c>
      <c r="C321" s="437">
        <v>2017.0</v>
      </c>
      <c r="D321" s="511">
        <v>42789.0</v>
      </c>
      <c r="E321" s="439" t="s">
        <v>8843</v>
      </c>
      <c r="F321" s="408" t="s">
        <v>2716</v>
      </c>
      <c r="G321" s="439" t="s">
        <v>729</v>
      </c>
      <c r="H321" s="408" t="s">
        <v>2704</v>
      </c>
      <c r="I321" s="511">
        <v>43062.0</v>
      </c>
      <c r="J321" s="439">
        <v>11.0</v>
      </c>
      <c r="K321" s="619" t="s">
        <v>344</v>
      </c>
      <c r="L321" s="437" t="s">
        <v>399</v>
      </c>
      <c r="M321" s="330">
        <f t="shared" si="2"/>
        <v>273</v>
      </c>
      <c r="N321" s="210"/>
      <c r="O321" s="210"/>
      <c r="P321" s="210"/>
      <c r="Q321" s="210"/>
      <c r="R321" s="210"/>
      <c r="S321" s="210"/>
      <c r="T321" s="210"/>
      <c r="U321" s="210"/>
      <c r="V321" s="210"/>
      <c r="W321" s="210"/>
      <c r="X321" s="210"/>
      <c r="Y321" s="210"/>
      <c r="Z321" s="210"/>
    </row>
    <row r="322" ht="12.75" customHeight="1">
      <c r="A322" s="430">
        <v>32117.0</v>
      </c>
      <c r="B322" s="431" t="s">
        <v>8844</v>
      </c>
      <c r="C322" s="431">
        <v>2017.0</v>
      </c>
      <c r="D322" s="508">
        <v>42755.0</v>
      </c>
      <c r="E322" s="433" t="s">
        <v>8845</v>
      </c>
      <c r="F322" s="405" t="s">
        <v>2975</v>
      </c>
      <c r="G322" s="433" t="s">
        <v>729</v>
      </c>
      <c r="H322" s="405" t="s">
        <v>2704</v>
      </c>
      <c r="I322" s="508">
        <v>43063.0</v>
      </c>
      <c r="J322" s="433">
        <v>11.0</v>
      </c>
      <c r="K322" s="619" t="s">
        <v>344</v>
      </c>
      <c r="L322" s="431" t="s">
        <v>399</v>
      </c>
      <c r="M322" s="327">
        <f t="shared" si="2"/>
        <v>308</v>
      </c>
      <c r="N322" s="210"/>
      <c r="O322" s="210"/>
      <c r="P322" s="210"/>
      <c r="Q322" s="210"/>
      <c r="R322" s="210"/>
      <c r="S322" s="210"/>
      <c r="T322" s="210"/>
      <c r="U322" s="210"/>
      <c r="V322" s="210"/>
      <c r="W322" s="210"/>
      <c r="X322" s="210"/>
      <c r="Y322" s="210"/>
      <c r="Z322" s="210"/>
    </row>
    <row r="323" ht="12.75" customHeight="1">
      <c r="A323" s="436">
        <v>32217.0</v>
      </c>
      <c r="B323" s="437" t="s">
        <v>8846</v>
      </c>
      <c r="C323" s="437">
        <v>2017.0</v>
      </c>
      <c r="D323" s="511">
        <v>42789.0</v>
      </c>
      <c r="E323" s="439" t="s">
        <v>8847</v>
      </c>
      <c r="F323" s="408" t="s">
        <v>2983</v>
      </c>
      <c r="G323" s="439" t="s">
        <v>729</v>
      </c>
      <c r="H323" s="408" t="s">
        <v>2704</v>
      </c>
      <c r="I323" s="511">
        <v>43063.0</v>
      </c>
      <c r="J323" s="439">
        <v>11.0</v>
      </c>
      <c r="K323" s="619" t="s">
        <v>344</v>
      </c>
      <c r="L323" s="437" t="s">
        <v>399</v>
      </c>
      <c r="M323" s="330">
        <f t="shared" si="2"/>
        <v>274</v>
      </c>
      <c r="N323" s="210"/>
      <c r="O323" s="210"/>
      <c r="P323" s="210"/>
      <c r="Q323" s="210"/>
      <c r="R323" s="210"/>
      <c r="S323" s="210"/>
      <c r="T323" s="210"/>
      <c r="U323" s="210"/>
      <c r="V323" s="210"/>
      <c r="W323" s="210"/>
      <c r="X323" s="210"/>
      <c r="Y323" s="210"/>
      <c r="Z323" s="210"/>
    </row>
    <row r="324" ht="12.75" customHeight="1">
      <c r="A324" s="430">
        <v>32317.0</v>
      </c>
      <c r="B324" s="431" t="s">
        <v>8848</v>
      </c>
      <c r="C324" s="431">
        <v>2016.0</v>
      </c>
      <c r="D324" s="508">
        <v>42724.0</v>
      </c>
      <c r="E324" s="433" t="s">
        <v>8849</v>
      </c>
      <c r="F324" s="405" t="s">
        <v>2983</v>
      </c>
      <c r="G324" s="433" t="s">
        <v>729</v>
      </c>
      <c r="H324" s="405" t="s">
        <v>2704</v>
      </c>
      <c r="I324" s="508">
        <v>43063.0</v>
      </c>
      <c r="J324" s="433">
        <v>11.0</v>
      </c>
      <c r="K324" s="619" t="s">
        <v>344</v>
      </c>
      <c r="L324" s="431" t="s">
        <v>399</v>
      </c>
      <c r="M324" s="327">
        <f t="shared" si="2"/>
        <v>339</v>
      </c>
      <c r="N324" s="210"/>
      <c r="O324" s="210"/>
      <c r="P324" s="210"/>
      <c r="Q324" s="210"/>
      <c r="R324" s="210"/>
      <c r="S324" s="210"/>
      <c r="T324" s="210"/>
      <c r="U324" s="210"/>
      <c r="V324" s="210"/>
      <c r="W324" s="210"/>
      <c r="X324" s="210"/>
      <c r="Y324" s="210"/>
      <c r="Z324" s="210"/>
    </row>
    <row r="325" ht="12.75" customHeight="1">
      <c r="A325" s="436">
        <v>32417.0</v>
      </c>
      <c r="B325" s="437" t="s">
        <v>8850</v>
      </c>
      <c r="C325" s="437">
        <v>2016.0</v>
      </c>
      <c r="D325" s="511">
        <v>42724.0</v>
      </c>
      <c r="E325" s="439" t="s">
        <v>8851</v>
      </c>
      <c r="F325" s="408" t="s">
        <v>8852</v>
      </c>
      <c r="G325" s="439" t="s">
        <v>729</v>
      </c>
      <c r="H325" s="408" t="s">
        <v>2704</v>
      </c>
      <c r="I325" s="511">
        <v>43063.0</v>
      </c>
      <c r="J325" s="439">
        <v>11.0</v>
      </c>
      <c r="K325" s="619" t="s">
        <v>1259</v>
      </c>
      <c r="L325" s="437" t="s">
        <v>399</v>
      </c>
      <c r="M325" s="330">
        <f t="shared" si="2"/>
        <v>339</v>
      </c>
      <c r="N325" s="210"/>
      <c r="O325" s="210"/>
      <c r="P325" s="210"/>
      <c r="Q325" s="210"/>
      <c r="R325" s="210"/>
      <c r="S325" s="210"/>
      <c r="T325" s="210"/>
      <c r="U325" s="210"/>
      <c r="V325" s="210"/>
      <c r="W325" s="210"/>
      <c r="X325" s="210"/>
      <c r="Y325" s="210"/>
      <c r="Z325" s="210"/>
    </row>
    <row r="326" ht="12.75" customHeight="1">
      <c r="A326" s="430">
        <v>32517.0</v>
      </c>
      <c r="B326" s="431" t="s">
        <v>8853</v>
      </c>
      <c r="C326" s="431">
        <v>2016.0</v>
      </c>
      <c r="D326" s="508">
        <v>42724.0</v>
      </c>
      <c r="E326" s="433" t="s">
        <v>8854</v>
      </c>
      <c r="F326" s="405" t="s">
        <v>8855</v>
      </c>
      <c r="G326" s="433" t="s">
        <v>729</v>
      </c>
      <c r="H326" s="405" t="s">
        <v>2704</v>
      </c>
      <c r="I326" s="508">
        <v>43063.0</v>
      </c>
      <c r="J326" s="433">
        <v>11.0</v>
      </c>
      <c r="K326" s="619" t="s">
        <v>1259</v>
      </c>
      <c r="L326" s="431" t="s">
        <v>399</v>
      </c>
      <c r="M326" s="327">
        <f t="shared" si="2"/>
        <v>339</v>
      </c>
      <c r="N326" s="210"/>
      <c r="O326" s="210"/>
      <c r="P326" s="210"/>
      <c r="Q326" s="210"/>
      <c r="R326" s="210"/>
      <c r="S326" s="210"/>
      <c r="T326" s="210"/>
      <c r="U326" s="210"/>
      <c r="V326" s="210"/>
      <c r="W326" s="210"/>
      <c r="X326" s="210"/>
      <c r="Y326" s="210"/>
      <c r="Z326" s="210"/>
    </row>
    <row r="327" ht="12.75" customHeight="1">
      <c r="A327" s="436">
        <v>32617.0</v>
      </c>
      <c r="B327" s="437" t="s">
        <v>8856</v>
      </c>
      <c r="C327" s="437">
        <v>2017.0</v>
      </c>
      <c r="D327" s="511">
        <v>42801.0</v>
      </c>
      <c r="E327" s="439" t="s">
        <v>8857</v>
      </c>
      <c r="F327" s="408" t="s">
        <v>2716</v>
      </c>
      <c r="G327" s="439" t="s">
        <v>729</v>
      </c>
      <c r="H327" s="408" t="s">
        <v>373</v>
      </c>
      <c r="I327" s="511">
        <v>43063.0</v>
      </c>
      <c r="J327" s="439">
        <v>11.0</v>
      </c>
      <c r="K327" s="619" t="s">
        <v>344</v>
      </c>
      <c r="L327" s="437" t="s">
        <v>399</v>
      </c>
      <c r="M327" s="330">
        <f t="shared" si="2"/>
        <v>262</v>
      </c>
      <c r="N327" s="210"/>
      <c r="O327" s="210"/>
      <c r="P327" s="210"/>
      <c r="Q327" s="210"/>
      <c r="R327" s="210"/>
      <c r="S327" s="210"/>
      <c r="T327" s="210"/>
      <c r="U327" s="210"/>
      <c r="V327" s="210"/>
      <c r="W327" s="210"/>
      <c r="X327" s="210"/>
      <c r="Y327" s="210"/>
      <c r="Z327" s="210"/>
    </row>
    <row r="328" ht="12.75" customHeight="1">
      <c r="A328" s="430">
        <v>32717.0</v>
      </c>
      <c r="B328" s="431" t="s">
        <v>8858</v>
      </c>
      <c r="C328" s="431">
        <v>2016.0</v>
      </c>
      <c r="D328" s="508">
        <v>42720.0</v>
      </c>
      <c r="E328" s="433" t="s">
        <v>8859</v>
      </c>
      <c r="F328" s="405" t="s">
        <v>8206</v>
      </c>
      <c r="G328" s="433" t="s">
        <v>725</v>
      </c>
      <c r="H328" s="405" t="s">
        <v>251</v>
      </c>
      <c r="I328" s="508">
        <v>43068.0</v>
      </c>
      <c r="J328" s="433">
        <v>11.0</v>
      </c>
      <c r="K328" s="621" t="s">
        <v>322</v>
      </c>
      <c r="L328" s="431" t="s">
        <v>399</v>
      </c>
      <c r="M328" s="327">
        <f t="shared" si="2"/>
        <v>348</v>
      </c>
      <c r="N328" s="210"/>
      <c r="O328" s="210"/>
      <c r="P328" s="210"/>
      <c r="Q328" s="210"/>
      <c r="R328" s="210"/>
      <c r="S328" s="210"/>
      <c r="T328" s="210"/>
      <c r="U328" s="210"/>
      <c r="V328" s="210"/>
      <c r="W328" s="210"/>
      <c r="X328" s="210"/>
      <c r="Y328" s="210"/>
      <c r="Z328" s="210"/>
    </row>
    <row r="329" ht="12.75" customHeight="1">
      <c r="A329" s="436">
        <v>32817.0</v>
      </c>
      <c r="B329" s="437" t="s">
        <v>8860</v>
      </c>
      <c r="C329" s="437">
        <v>2017.0</v>
      </c>
      <c r="D329" s="511">
        <v>42767.0</v>
      </c>
      <c r="E329" s="439" t="s">
        <v>8861</v>
      </c>
      <c r="F329" s="408" t="s">
        <v>8206</v>
      </c>
      <c r="G329" s="439" t="s">
        <v>725</v>
      </c>
      <c r="H329" s="408" t="s">
        <v>251</v>
      </c>
      <c r="I329" s="511">
        <v>43068.0</v>
      </c>
      <c r="J329" s="439">
        <v>11.0</v>
      </c>
      <c r="K329" s="621" t="s">
        <v>322</v>
      </c>
      <c r="L329" s="437" t="s">
        <v>399</v>
      </c>
      <c r="M329" s="330">
        <f t="shared" si="2"/>
        <v>301</v>
      </c>
      <c r="N329" s="210"/>
      <c r="O329" s="210"/>
      <c r="P329" s="210"/>
      <c r="Q329" s="210"/>
      <c r="R329" s="210"/>
      <c r="S329" s="210"/>
      <c r="T329" s="210"/>
      <c r="U329" s="210"/>
      <c r="V329" s="210"/>
      <c r="W329" s="210"/>
      <c r="X329" s="210"/>
      <c r="Y329" s="210"/>
      <c r="Z329" s="210"/>
    </row>
    <row r="330" ht="12.75" customHeight="1">
      <c r="A330" s="430">
        <v>32917.0</v>
      </c>
      <c r="B330" s="431" t="s">
        <v>8862</v>
      </c>
      <c r="C330" s="431">
        <v>2017.0</v>
      </c>
      <c r="D330" s="508">
        <v>42767.0</v>
      </c>
      <c r="E330" s="433" t="s">
        <v>8863</v>
      </c>
      <c r="F330" s="405" t="s">
        <v>8206</v>
      </c>
      <c r="G330" s="433" t="s">
        <v>725</v>
      </c>
      <c r="H330" s="405" t="s">
        <v>251</v>
      </c>
      <c r="I330" s="508">
        <v>43068.0</v>
      </c>
      <c r="J330" s="433">
        <v>11.0</v>
      </c>
      <c r="K330" s="621" t="s">
        <v>322</v>
      </c>
      <c r="L330" s="431" t="s">
        <v>399</v>
      </c>
      <c r="M330" s="327">
        <f t="shared" si="2"/>
        <v>301</v>
      </c>
      <c r="N330" s="210"/>
      <c r="O330" s="210"/>
      <c r="P330" s="210"/>
      <c r="Q330" s="210"/>
      <c r="R330" s="210"/>
      <c r="S330" s="210"/>
      <c r="T330" s="210"/>
      <c r="U330" s="210"/>
      <c r="V330" s="210"/>
      <c r="W330" s="210"/>
      <c r="X330" s="210"/>
      <c r="Y330" s="210"/>
      <c r="Z330" s="210"/>
    </row>
    <row r="331" ht="12.75" customHeight="1">
      <c r="A331" s="436">
        <v>33017.0</v>
      </c>
      <c r="B331" s="437" t="s">
        <v>8864</v>
      </c>
      <c r="C331" s="437">
        <v>2014.0</v>
      </c>
      <c r="D331" s="511">
        <v>41996.0</v>
      </c>
      <c r="E331" s="439" t="s">
        <v>8865</v>
      </c>
      <c r="F331" s="408" t="s">
        <v>2229</v>
      </c>
      <c r="G331" s="439" t="s">
        <v>17</v>
      </c>
      <c r="H331" s="408" t="s">
        <v>8866</v>
      </c>
      <c r="I331" s="511">
        <v>43069.0</v>
      </c>
      <c r="J331" s="439">
        <v>11.0</v>
      </c>
      <c r="K331" s="621" t="s">
        <v>322</v>
      </c>
      <c r="L331" s="437" t="s">
        <v>399</v>
      </c>
      <c r="M331" s="330">
        <f t="shared" si="2"/>
        <v>1073</v>
      </c>
      <c r="N331" s="210"/>
      <c r="O331" s="210"/>
      <c r="P331" s="210"/>
      <c r="Q331" s="210"/>
      <c r="R331" s="210"/>
      <c r="S331" s="210"/>
      <c r="T331" s="210"/>
      <c r="U331" s="210"/>
      <c r="V331" s="210"/>
      <c r="W331" s="210"/>
      <c r="X331" s="210"/>
      <c r="Y331" s="210"/>
      <c r="Z331" s="210"/>
    </row>
    <row r="332" ht="12.75" customHeight="1">
      <c r="A332" s="430">
        <v>33117.0</v>
      </c>
      <c r="B332" s="431" t="s">
        <v>8867</v>
      </c>
      <c r="C332" s="431">
        <v>2011.0</v>
      </c>
      <c r="D332" s="508">
        <v>40816.0</v>
      </c>
      <c r="E332" s="433" t="s">
        <v>8868</v>
      </c>
      <c r="F332" s="405" t="s">
        <v>1630</v>
      </c>
      <c r="G332" s="433" t="s">
        <v>17</v>
      </c>
      <c r="H332" s="405" t="s">
        <v>8869</v>
      </c>
      <c r="I332" s="508">
        <v>43069.0</v>
      </c>
      <c r="J332" s="433">
        <v>11.0</v>
      </c>
      <c r="K332" s="622" t="s">
        <v>293</v>
      </c>
      <c r="L332" s="431" t="s">
        <v>390</v>
      </c>
      <c r="M332" s="327">
        <f t="shared" si="2"/>
        <v>2253</v>
      </c>
      <c r="N332" s="210"/>
      <c r="O332" s="210"/>
      <c r="P332" s="210"/>
      <c r="Q332" s="210"/>
      <c r="R332" s="210"/>
      <c r="S332" s="210"/>
      <c r="T332" s="210"/>
      <c r="U332" s="210"/>
      <c r="V332" s="210"/>
      <c r="W332" s="210"/>
      <c r="X332" s="210"/>
      <c r="Y332" s="210"/>
      <c r="Z332" s="210"/>
    </row>
    <row r="333" ht="12.75" customHeight="1">
      <c r="A333" s="436">
        <v>33217.0</v>
      </c>
      <c r="B333" s="437" t="s">
        <v>8870</v>
      </c>
      <c r="C333" s="437">
        <v>2015.0</v>
      </c>
      <c r="D333" s="511">
        <v>42191.0</v>
      </c>
      <c r="E333" s="439" t="s">
        <v>8871</v>
      </c>
      <c r="F333" s="408" t="s">
        <v>1509</v>
      </c>
      <c r="G333" s="439" t="s">
        <v>712</v>
      </c>
      <c r="H333" s="408" t="s">
        <v>380</v>
      </c>
      <c r="I333" s="511">
        <v>43074.0</v>
      </c>
      <c r="J333" s="439">
        <v>12.0</v>
      </c>
      <c r="K333" s="621" t="s">
        <v>322</v>
      </c>
      <c r="L333" s="437" t="s">
        <v>390</v>
      </c>
      <c r="M333" s="330">
        <f t="shared" si="2"/>
        <v>883</v>
      </c>
      <c r="N333" s="210"/>
      <c r="O333" s="210"/>
      <c r="P333" s="210"/>
      <c r="Q333" s="210"/>
      <c r="R333" s="210"/>
      <c r="S333" s="210"/>
      <c r="T333" s="210"/>
      <c r="U333" s="210"/>
      <c r="V333" s="210"/>
      <c r="W333" s="210"/>
      <c r="X333" s="210"/>
      <c r="Y333" s="210"/>
      <c r="Z333" s="210"/>
    </row>
    <row r="334" ht="12.75" customHeight="1">
      <c r="A334" s="430">
        <v>33317.0</v>
      </c>
      <c r="B334" s="431" t="s">
        <v>8872</v>
      </c>
      <c r="C334" s="431">
        <v>2015.0</v>
      </c>
      <c r="D334" s="508">
        <v>42185.0</v>
      </c>
      <c r="E334" s="433" t="s">
        <v>8873</v>
      </c>
      <c r="F334" s="405" t="s">
        <v>186</v>
      </c>
      <c r="G334" s="433" t="s">
        <v>17</v>
      </c>
      <c r="H334" s="405" t="s">
        <v>244</v>
      </c>
      <c r="I334" s="508">
        <v>43075.0</v>
      </c>
      <c r="J334" s="433">
        <v>12.0</v>
      </c>
      <c r="K334" s="622" t="s">
        <v>293</v>
      </c>
      <c r="L334" s="431" t="s">
        <v>390</v>
      </c>
      <c r="M334" s="327">
        <f t="shared" si="2"/>
        <v>890</v>
      </c>
      <c r="N334" s="210"/>
      <c r="O334" s="210"/>
      <c r="P334" s="210"/>
      <c r="Q334" s="210"/>
      <c r="R334" s="210"/>
      <c r="S334" s="210"/>
      <c r="T334" s="210"/>
      <c r="U334" s="210"/>
      <c r="V334" s="210"/>
      <c r="W334" s="210"/>
      <c r="X334" s="210"/>
      <c r="Y334" s="210"/>
      <c r="Z334" s="210"/>
    </row>
    <row r="335" ht="12.75" customHeight="1">
      <c r="A335" s="436">
        <v>33417.0</v>
      </c>
      <c r="B335" s="437" t="s">
        <v>8874</v>
      </c>
      <c r="C335" s="437">
        <v>2011.0</v>
      </c>
      <c r="D335" s="511">
        <v>40745.0</v>
      </c>
      <c r="E335" s="439" t="s">
        <v>8875</v>
      </c>
      <c r="F335" s="408" t="s">
        <v>186</v>
      </c>
      <c r="G335" s="439" t="s">
        <v>17</v>
      </c>
      <c r="H335" s="408" t="s">
        <v>130</v>
      </c>
      <c r="I335" s="511">
        <v>43075.0</v>
      </c>
      <c r="J335" s="439">
        <v>12.0</v>
      </c>
      <c r="K335" s="622" t="s">
        <v>293</v>
      </c>
      <c r="L335" s="437" t="s">
        <v>390</v>
      </c>
      <c r="M335" s="330">
        <f t="shared" si="2"/>
        <v>2330</v>
      </c>
      <c r="N335" s="210"/>
      <c r="O335" s="210"/>
      <c r="P335" s="210"/>
      <c r="Q335" s="210"/>
      <c r="R335" s="210"/>
      <c r="S335" s="210"/>
      <c r="T335" s="210"/>
      <c r="U335" s="210"/>
      <c r="V335" s="210"/>
      <c r="W335" s="210"/>
      <c r="X335" s="210"/>
      <c r="Y335" s="210"/>
      <c r="Z335" s="210"/>
    </row>
    <row r="336" ht="12.75" customHeight="1">
      <c r="A336" s="430">
        <v>33517.0</v>
      </c>
      <c r="B336" s="431" t="s">
        <v>8876</v>
      </c>
      <c r="C336" s="431">
        <v>2012.0</v>
      </c>
      <c r="D336" s="508">
        <v>41269.0</v>
      </c>
      <c r="E336" s="433" t="s">
        <v>8877</v>
      </c>
      <c r="F336" s="405" t="s">
        <v>186</v>
      </c>
      <c r="G336" s="433" t="s">
        <v>17</v>
      </c>
      <c r="H336" s="405" t="s">
        <v>5372</v>
      </c>
      <c r="I336" s="508">
        <v>43075.0</v>
      </c>
      <c r="J336" s="433">
        <v>12.0</v>
      </c>
      <c r="K336" s="622" t="s">
        <v>293</v>
      </c>
      <c r="L336" s="431" t="s">
        <v>390</v>
      </c>
      <c r="M336" s="327">
        <f t="shared" si="2"/>
        <v>1806</v>
      </c>
      <c r="N336" s="210"/>
      <c r="O336" s="210"/>
      <c r="P336" s="210"/>
      <c r="Q336" s="210"/>
      <c r="R336" s="210"/>
      <c r="S336" s="210"/>
      <c r="T336" s="210"/>
      <c r="U336" s="210"/>
      <c r="V336" s="210"/>
      <c r="W336" s="210"/>
      <c r="X336" s="210"/>
      <c r="Y336" s="210"/>
      <c r="Z336" s="210"/>
    </row>
    <row r="337" ht="12.75" customHeight="1">
      <c r="A337" s="436">
        <v>33617.0</v>
      </c>
      <c r="B337" s="437" t="s">
        <v>8878</v>
      </c>
      <c r="C337" s="437">
        <v>2016.0</v>
      </c>
      <c r="D337" s="511">
        <v>42429.0</v>
      </c>
      <c r="E337" s="439" t="s">
        <v>8879</v>
      </c>
      <c r="F337" s="408" t="s">
        <v>1120</v>
      </c>
      <c r="G337" s="439" t="s">
        <v>17</v>
      </c>
      <c r="H337" s="408" t="s">
        <v>112</v>
      </c>
      <c r="I337" s="511">
        <v>43075.0</v>
      </c>
      <c r="J337" s="439">
        <v>12.0</v>
      </c>
      <c r="K337" s="621" t="s">
        <v>322</v>
      </c>
      <c r="L337" s="437" t="s">
        <v>395</v>
      </c>
      <c r="M337" s="330">
        <f t="shared" si="2"/>
        <v>646</v>
      </c>
      <c r="N337" s="210"/>
      <c r="O337" s="210"/>
      <c r="P337" s="210"/>
      <c r="Q337" s="210"/>
      <c r="R337" s="210"/>
      <c r="S337" s="210"/>
      <c r="T337" s="210"/>
      <c r="U337" s="210"/>
      <c r="V337" s="210"/>
      <c r="W337" s="210"/>
      <c r="X337" s="210"/>
      <c r="Y337" s="210"/>
      <c r="Z337" s="210"/>
    </row>
    <row r="338" ht="12.75" customHeight="1">
      <c r="A338" s="430">
        <v>33717.0</v>
      </c>
      <c r="B338" s="431" t="s">
        <v>8880</v>
      </c>
      <c r="C338" s="431">
        <v>2011.0</v>
      </c>
      <c r="D338" s="508">
        <v>40686.0</v>
      </c>
      <c r="E338" s="433" t="s">
        <v>8881</v>
      </c>
      <c r="F338" s="405" t="s">
        <v>1120</v>
      </c>
      <c r="G338" s="433" t="s">
        <v>17</v>
      </c>
      <c r="H338" s="405" t="s">
        <v>45</v>
      </c>
      <c r="I338" s="508">
        <v>43075.0</v>
      </c>
      <c r="J338" s="433">
        <v>12.0</v>
      </c>
      <c r="K338" s="621" t="s">
        <v>322</v>
      </c>
      <c r="L338" s="431" t="s">
        <v>395</v>
      </c>
      <c r="M338" s="327">
        <f t="shared" si="2"/>
        <v>2389</v>
      </c>
      <c r="N338" s="210"/>
      <c r="O338" s="210"/>
      <c r="P338" s="210"/>
      <c r="Q338" s="210"/>
      <c r="R338" s="210"/>
      <c r="S338" s="210"/>
      <c r="T338" s="210"/>
      <c r="U338" s="210"/>
      <c r="V338" s="210"/>
      <c r="W338" s="210"/>
      <c r="X338" s="210"/>
      <c r="Y338" s="210"/>
      <c r="Z338" s="210"/>
    </row>
    <row r="339" ht="12.75" customHeight="1">
      <c r="A339" s="436">
        <v>33817.0</v>
      </c>
      <c r="B339" s="437" t="s">
        <v>8882</v>
      </c>
      <c r="C339" s="437">
        <v>2011.0</v>
      </c>
      <c r="D339" s="511">
        <v>40632.0</v>
      </c>
      <c r="E339" s="439" t="s">
        <v>8883</v>
      </c>
      <c r="F339" s="408" t="s">
        <v>1120</v>
      </c>
      <c r="G339" s="439" t="s">
        <v>17</v>
      </c>
      <c r="H339" s="408" t="s">
        <v>373</v>
      </c>
      <c r="I339" s="511">
        <v>43075.0</v>
      </c>
      <c r="J339" s="439">
        <v>12.0</v>
      </c>
      <c r="K339" s="621" t="s">
        <v>322</v>
      </c>
      <c r="L339" s="437" t="s">
        <v>395</v>
      </c>
      <c r="M339" s="330">
        <f t="shared" si="2"/>
        <v>2443</v>
      </c>
      <c r="N339" s="210"/>
      <c r="O339" s="210"/>
      <c r="P339" s="210"/>
      <c r="Q339" s="210"/>
      <c r="R339" s="210"/>
      <c r="S339" s="210"/>
      <c r="T339" s="210"/>
      <c r="U339" s="210"/>
      <c r="V339" s="210"/>
      <c r="W339" s="210"/>
      <c r="X339" s="210"/>
      <c r="Y339" s="210"/>
      <c r="Z339" s="210"/>
    </row>
    <row r="340" ht="12.75" customHeight="1">
      <c r="A340" s="430">
        <v>33917.0</v>
      </c>
      <c r="B340" s="431" t="s">
        <v>8884</v>
      </c>
      <c r="C340" s="431">
        <v>2013.0</v>
      </c>
      <c r="D340" s="508">
        <v>41613.0</v>
      </c>
      <c r="E340" s="433" t="s">
        <v>8885</v>
      </c>
      <c r="F340" s="405" t="s">
        <v>429</v>
      </c>
      <c r="G340" s="433" t="s">
        <v>17</v>
      </c>
      <c r="H340" s="405" t="s">
        <v>97</v>
      </c>
      <c r="I340" s="508">
        <v>43075.0</v>
      </c>
      <c r="J340" s="433">
        <v>12.0</v>
      </c>
      <c r="K340" s="622" t="s">
        <v>293</v>
      </c>
      <c r="L340" s="431" t="s">
        <v>390</v>
      </c>
      <c r="M340" s="327">
        <f t="shared" si="2"/>
        <v>1462</v>
      </c>
      <c r="N340" s="210"/>
      <c r="O340" s="210"/>
      <c r="P340" s="210"/>
      <c r="Q340" s="210"/>
      <c r="R340" s="210"/>
      <c r="S340" s="210"/>
      <c r="T340" s="210"/>
      <c r="U340" s="210"/>
      <c r="V340" s="210"/>
      <c r="W340" s="210"/>
      <c r="X340" s="210"/>
      <c r="Y340" s="210"/>
      <c r="Z340" s="210"/>
    </row>
    <row r="341" ht="12.75" customHeight="1">
      <c r="A341" s="436">
        <v>34017.0</v>
      </c>
      <c r="B341" s="437" t="s">
        <v>8886</v>
      </c>
      <c r="C341" s="437">
        <v>2014.0</v>
      </c>
      <c r="D341" s="511">
        <v>41744.0</v>
      </c>
      <c r="E341" s="439" t="s">
        <v>8887</v>
      </c>
      <c r="F341" s="408" t="s">
        <v>429</v>
      </c>
      <c r="G341" s="439" t="s">
        <v>17</v>
      </c>
      <c r="H341" s="408" t="s">
        <v>7138</v>
      </c>
      <c r="I341" s="511">
        <v>43075.0</v>
      </c>
      <c r="J341" s="439">
        <v>12.0</v>
      </c>
      <c r="K341" s="622" t="s">
        <v>293</v>
      </c>
      <c r="L341" s="437" t="s">
        <v>390</v>
      </c>
      <c r="M341" s="330">
        <f t="shared" si="2"/>
        <v>1331</v>
      </c>
      <c r="N341" s="210"/>
      <c r="O341" s="210"/>
      <c r="P341" s="210"/>
      <c r="Q341" s="210"/>
      <c r="R341" s="210"/>
      <c r="S341" s="210"/>
      <c r="T341" s="210"/>
      <c r="U341" s="210"/>
      <c r="V341" s="210"/>
      <c r="W341" s="210"/>
      <c r="X341" s="210"/>
      <c r="Y341" s="210"/>
      <c r="Z341" s="210"/>
    </row>
    <row r="342" ht="12.75" customHeight="1">
      <c r="A342" s="430">
        <v>34117.0</v>
      </c>
      <c r="B342" s="431" t="s">
        <v>8888</v>
      </c>
      <c r="C342" s="431">
        <v>2013.0</v>
      </c>
      <c r="D342" s="508">
        <v>41389.0</v>
      </c>
      <c r="E342" s="433" t="s">
        <v>8889</v>
      </c>
      <c r="F342" s="405" t="s">
        <v>186</v>
      </c>
      <c r="G342" s="433" t="s">
        <v>17</v>
      </c>
      <c r="H342" s="405" t="s">
        <v>149</v>
      </c>
      <c r="I342" s="508">
        <v>43075.0</v>
      </c>
      <c r="J342" s="433">
        <v>12.0</v>
      </c>
      <c r="K342" s="622" t="s">
        <v>293</v>
      </c>
      <c r="L342" s="431" t="s">
        <v>390</v>
      </c>
      <c r="M342" s="327">
        <f t="shared" si="2"/>
        <v>1686</v>
      </c>
      <c r="N342" s="210"/>
      <c r="O342" s="210"/>
      <c r="P342" s="210"/>
      <c r="Q342" s="210"/>
      <c r="R342" s="210"/>
      <c r="S342" s="210"/>
      <c r="T342" s="210"/>
      <c r="U342" s="210"/>
      <c r="V342" s="210"/>
      <c r="W342" s="210"/>
      <c r="X342" s="210"/>
      <c r="Y342" s="210"/>
      <c r="Z342" s="210"/>
    </row>
    <row r="343" ht="12.75" customHeight="1">
      <c r="A343" s="436">
        <v>34217.0</v>
      </c>
      <c r="B343" s="437" t="s">
        <v>8890</v>
      </c>
      <c r="C343" s="437">
        <v>2016.0</v>
      </c>
      <c r="D343" s="511">
        <v>42392.0</v>
      </c>
      <c r="E343" s="439" t="s">
        <v>8891</v>
      </c>
      <c r="F343" s="408" t="s">
        <v>723</v>
      </c>
      <c r="G343" s="439" t="s">
        <v>17</v>
      </c>
      <c r="H343" s="408" t="s">
        <v>112</v>
      </c>
      <c r="I343" s="511">
        <v>43076.0</v>
      </c>
      <c r="J343" s="439">
        <v>12.0</v>
      </c>
      <c r="K343" s="620" t="s">
        <v>309</v>
      </c>
      <c r="L343" s="437" t="s">
        <v>390</v>
      </c>
      <c r="M343" s="330">
        <f t="shared" si="2"/>
        <v>684</v>
      </c>
      <c r="N343" s="210"/>
      <c r="O343" s="210"/>
      <c r="P343" s="210"/>
      <c r="Q343" s="210"/>
      <c r="R343" s="210"/>
      <c r="S343" s="210"/>
      <c r="T343" s="210"/>
      <c r="U343" s="210"/>
      <c r="V343" s="210"/>
      <c r="W343" s="210"/>
      <c r="X343" s="210"/>
      <c r="Y343" s="210"/>
      <c r="Z343" s="210"/>
    </row>
    <row r="344" ht="12.75" customHeight="1">
      <c r="A344" s="430">
        <v>34317.0</v>
      </c>
      <c r="B344" s="431" t="s">
        <v>8892</v>
      </c>
      <c r="C344" s="431">
        <v>2011.0</v>
      </c>
      <c r="D344" s="508">
        <v>40716.0</v>
      </c>
      <c r="E344" s="433" t="s">
        <v>8893</v>
      </c>
      <c r="F344" s="405" t="s">
        <v>723</v>
      </c>
      <c r="G344" s="433" t="s">
        <v>17</v>
      </c>
      <c r="H344" s="405" t="s">
        <v>2278</v>
      </c>
      <c r="I344" s="508">
        <v>43076.0</v>
      </c>
      <c r="J344" s="433">
        <v>12.0</v>
      </c>
      <c r="K344" s="620" t="s">
        <v>309</v>
      </c>
      <c r="L344" s="431" t="s">
        <v>390</v>
      </c>
      <c r="M344" s="327">
        <f t="shared" si="2"/>
        <v>2360</v>
      </c>
      <c r="N344" s="210"/>
      <c r="O344" s="210"/>
      <c r="P344" s="210"/>
      <c r="Q344" s="210"/>
      <c r="R344" s="210"/>
      <c r="S344" s="210"/>
      <c r="T344" s="210"/>
      <c r="U344" s="210"/>
      <c r="V344" s="210"/>
      <c r="W344" s="210"/>
      <c r="X344" s="210"/>
      <c r="Y344" s="210"/>
      <c r="Z344" s="210"/>
    </row>
    <row r="345" ht="12.75" customHeight="1">
      <c r="A345" s="436">
        <v>34417.0</v>
      </c>
      <c r="B345" s="437" t="s">
        <v>8894</v>
      </c>
      <c r="C345" s="437">
        <v>2010.0</v>
      </c>
      <c r="D345" s="511">
        <v>40218.0</v>
      </c>
      <c r="E345" s="439" t="s">
        <v>8895</v>
      </c>
      <c r="F345" s="408" t="s">
        <v>3818</v>
      </c>
      <c r="G345" s="439" t="s">
        <v>17</v>
      </c>
      <c r="H345" s="408" t="s">
        <v>1156</v>
      </c>
      <c r="I345" s="511">
        <v>43076.0</v>
      </c>
      <c r="J345" s="439">
        <v>12.0</v>
      </c>
      <c r="K345" s="621" t="s">
        <v>322</v>
      </c>
      <c r="L345" s="437" t="s">
        <v>395</v>
      </c>
      <c r="M345" s="330">
        <f t="shared" si="2"/>
        <v>2858</v>
      </c>
      <c r="N345" s="210"/>
      <c r="O345" s="210"/>
      <c r="P345" s="210"/>
      <c r="Q345" s="210"/>
      <c r="R345" s="210"/>
      <c r="S345" s="210"/>
      <c r="T345" s="210"/>
      <c r="U345" s="210"/>
      <c r="V345" s="210"/>
      <c r="W345" s="210"/>
      <c r="X345" s="210"/>
      <c r="Y345" s="210"/>
      <c r="Z345" s="210"/>
    </row>
    <row r="346" ht="12.75" customHeight="1">
      <c r="A346" s="430">
        <v>34517.0</v>
      </c>
      <c r="B346" s="431" t="s">
        <v>8896</v>
      </c>
      <c r="C346" s="431">
        <v>2015.0</v>
      </c>
      <c r="D346" s="508">
        <v>42086.0</v>
      </c>
      <c r="E346" s="433" t="s">
        <v>8897</v>
      </c>
      <c r="F346" s="405" t="s">
        <v>44</v>
      </c>
      <c r="G346" s="433" t="s">
        <v>17</v>
      </c>
      <c r="H346" s="405" t="s">
        <v>892</v>
      </c>
      <c r="I346" s="508">
        <v>43080.0</v>
      </c>
      <c r="J346" s="433">
        <v>12.0</v>
      </c>
      <c r="K346" s="622" t="s">
        <v>293</v>
      </c>
      <c r="L346" s="431" t="s">
        <v>395</v>
      </c>
      <c r="M346" s="327">
        <f t="shared" si="2"/>
        <v>994</v>
      </c>
      <c r="N346" s="210"/>
      <c r="O346" s="210"/>
      <c r="P346" s="210"/>
      <c r="Q346" s="210"/>
      <c r="R346" s="210"/>
      <c r="S346" s="210"/>
      <c r="T346" s="210"/>
      <c r="U346" s="210"/>
      <c r="V346" s="210"/>
      <c r="W346" s="210"/>
      <c r="X346" s="210"/>
      <c r="Y346" s="210"/>
      <c r="Z346" s="210"/>
    </row>
    <row r="347" ht="12.75" customHeight="1">
      <c r="A347" s="436">
        <v>34617.0</v>
      </c>
      <c r="B347" s="437" t="s">
        <v>8898</v>
      </c>
      <c r="C347" s="437">
        <v>2012.0</v>
      </c>
      <c r="D347" s="511">
        <v>40968.0</v>
      </c>
      <c r="E347" s="439" t="s">
        <v>8899</v>
      </c>
      <c r="F347" s="408" t="s">
        <v>102</v>
      </c>
      <c r="G347" s="439" t="s">
        <v>17</v>
      </c>
      <c r="H347" s="408" t="s">
        <v>56</v>
      </c>
      <c r="I347" s="511">
        <v>43080.0</v>
      </c>
      <c r="J347" s="439">
        <v>12.0</v>
      </c>
      <c r="K347" s="621" t="s">
        <v>322</v>
      </c>
      <c r="L347" s="437" t="s">
        <v>395</v>
      </c>
      <c r="M347" s="330">
        <f t="shared" si="2"/>
        <v>2112</v>
      </c>
      <c r="N347" s="210"/>
      <c r="O347" s="210"/>
      <c r="P347" s="210"/>
      <c r="Q347" s="210"/>
      <c r="R347" s="210"/>
      <c r="S347" s="210"/>
      <c r="T347" s="210"/>
      <c r="U347" s="210"/>
      <c r="V347" s="210"/>
      <c r="W347" s="210"/>
      <c r="X347" s="210"/>
      <c r="Y347" s="210"/>
      <c r="Z347" s="210"/>
    </row>
    <row r="348" ht="12.75" customHeight="1">
      <c r="A348" s="430">
        <v>34717.0</v>
      </c>
      <c r="B348" s="431" t="s">
        <v>8900</v>
      </c>
      <c r="C348" s="431">
        <v>2013.0</v>
      </c>
      <c r="D348" s="508">
        <v>41310.0</v>
      </c>
      <c r="E348" s="433" t="s">
        <v>8901</v>
      </c>
      <c r="F348" s="405" t="s">
        <v>102</v>
      </c>
      <c r="G348" s="433" t="s">
        <v>17</v>
      </c>
      <c r="H348" s="405" t="s">
        <v>50</v>
      </c>
      <c r="I348" s="508">
        <v>43080.0</v>
      </c>
      <c r="J348" s="433">
        <v>12.0</v>
      </c>
      <c r="K348" s="621" t="s">
        <v>322</v>
      </c>
      <c r="L348" s="431" t="s">
        <v>395</v>
      </c>
      <c r="M348" s="327">
        <f t="shared" si="2"/>
        <v>1770</v>
      </c>
      <c r="N348" s="210"/>
      <c r="O348" s="210"/>
      <c r="P348" s="210"/>
      <c r="Q348" s="210"/>
      <c r="R348" s="210"/>
      <c r="S348" s="210"/>
      <c r="T348" s="210"/>
      <c r="U348" s="210"/>
      <c r="V348" s="210"/>
      <c r="W348" s="210"/>
      <c r="X348" s="210"/>
      <c r="Y348" s="210"/>
      <c r="Z348" s="210"/>
    </row>
    <row r="349" ht="12.75" customHeight="1">
      <c r="A349" s="436">
        <v>34817.0</v>
      </c>
      <c r="B349" s="437" t="s">
        <v>8902</v>
      </c>
      <c r="C349" s="437">
        <v>2011.0</v>
      </c>
      <c r="D349" s="511">
        <v>40645.0</v>
      </c>
      <c r="E349" s="439" t="s">
        <v>8903</v>
      </c>
      <c r="F349" s="408" t="s">
        <v>102</v>
      </c>
      <c r="G349" s="439" t="s">
        <v>17</v>
      </c>
      <c r="H349" s="408" t="s">
        <v>5372</v>
      </c>
      <c r="I349" s="511">
        <v>43081.0</v>
      </c>
      <c r="J349" s="439">
        <v>12.0</v>
      </c>
      <c r="K349" s="621" t="s">
        <v>322</v>
      </c>
      <c r="L349" s="437" t="s">
        <v>395</v>
      </c>
      <c r="M349" s="330">
        <f t="shared" si="2"/>
        <v>2436</v>
      </c>
      <c r="N349" s="210"/>
      <c r="O349" s="210"/>
      <c r="P349" s="210"/>
      <c r="Q349" s="210"/>
      <c r="R349" s="210"/>
      <c r="S349" s="210"/>
      <c r="T349" s="210"/>
      <c r="U349" s="210"/>
      <c r="V349" s="210"/>
      <c r="W349" s="210"/>
      <c r="X349" s="210"/>
      <c r="Y349" s="210"/>
      <c r="Z349" s="210"/>
    </row>
    <row r="350" ht="12.75" customHeight="1">
      <c r="A350" s="430">
        <v>34917.0</v>
      </c>
      <c r="B350" s="431" t="s">
        <v>8904</v>
      </c>
      <c r="C350" s="431">
        <v>2009.0</v>
      </c>
      <c r="D350" s="508">
        <v>40164.0</v>
      </c>
      <c r="E350" s="433" t="s">
        <v>8905</v>
      </c>
      <c r="F350" s="405" t="s">
        <v>102</v>
      </c>
      <c r="G350" s="433" t="s">
        <v>17</v>
      </c>
      <c r="H350" s="405" t="s">
        <v>892</v>
      </c>
      <c r="I350" s="508">
        <v>43081.0</v>
      </c>
      <c r="J350" s="433">
        <v>12.0</v>
      </c>
      <c r="K350" s="621" t="s">
        <v>322</v>
      </c>
      <c r="L350" s="431" t="s">
        <v>395</v>
      </c>
      <c r="M350" s="327">
        <f t="shared" si="2"/>
        <v>2917</v>
      </c>
      <c r="N350" s="210"/>
      <c r="O350" s="210"/>
      <c r="P350" s="210"/>
      <c r="Q350" s="210"/>
      <c r="R350" s="210"/>
      <c r="S350" s="210"/>
      <c r="T350" s="210"/>
      <c r="U350" s="210"/>
      <c r="V350" s="210"/>
      <c r="W350" s="210"/>
      <c r="X350" s="210"/>
      <c r="Y350" s="210"/>
      <c r="Z350" s="210"/>
    </row>
    <row r="351" ht="12.75" customHeight="1">
      <c r="A351" s="436">
        <v>35017.0</v>
      </c>
      <c r="B351" s="437" t="s">
        <v>8906</v>
      </c>
      <c r="C351" s="437">
        <v>2013.0</v>
      </c>
      <c r="D351" s="511">
        <v>41445.0</v>
      </c>
      <c r="E351" s="439" t="s">
        <v>8907</v>
      </c>
      <c r="F351" s="408" t="s">
        <v>102</v>
      </c>
      <c r="G351" s="439" t="s">
        <v>17</v>
      </c>
      <c r="H351" s="408" t="s">
        <v>163</v>
      </c>
      <c r="I351" s="511">
        <v>43081.0</v>
      </c>
      <c r="J351" s="439">
        <v>12.0</v>
      </c>
      <c r="K351" s="621" t="s">
        <v>322</v>
      </c>
      <c r="L351" s="437" t="s">
        <v>395</v>
      </c>
      <c r="M351" s="330">
        <f t="shared" si="2"/>
        <v>1636</v>
      </c>
      <c r="N351" s="210"/>
      <c r="O351" s="210"/>
      <c r="P351" s="210"/>
      <c r="Q351" s="210"/>
      <c r="R351" s="210"/>
      <c r="S351" s="210"/>
      <c r="T351" s="210"/>
      <c r="U351" s="210"/>
      <c r="V351" s="210"/>
      <c r="W351" s="210"/>
      <c r="X351" s="210"/>
      <c r="Y351" s="210"/>
      <c r="Z351" s="210"/>
    </row>
    <row r="352" ht="12.75" customHeight="1">
      <c r="A352" s="430">
        <v>35117.0</v>
      </c>
      <c r="B352" s="431" t="s">
        <v>8908</v>
      </c>
      <c r="C352" s="431">
        <v>2013.0</v>
      </c>
      <c r="D352" s="508">
        <v>41354.0</v>
      </c>
      <c r="E352" s="433" t="s">
        <v>8909</v>
      </c>
      <c r="F352" s="405" t="s">
        <v>102</v>
      </c>
      <c r="G352" s="433" t="s">
        <v>17</v>
      </c>
      <c r="H352" s="405" t="s">
        <v>7138</v>
      </c>
      <c r="I352" s="508">
        <v>43081.0</v>
      </c>
      <c r="J352" s="433">
        <v>12.0</v>
      </c>
      <c r="K352" s="621" t="s">
        <v>322</v>
      </c>
      <c r="L352" s="431" t="s">
        <v>395</v>
      </c>
      <c r="M352" s="327">
        <f t="shared" si="2"/>
        <v>1727</v>
      </c>
      <c r="N352" s="210"/>
      <c r="O352" s="210"/>
      <c r="P352" s="210"/>
      <c r="Q352" s="210"/>
      <c r="R352" s="210"/>
      <c r="S352" s="210"/>
      <c r="T352" s="210"/>
      <c r="U352" s="210"/>
      <c r="V352" s="210"/>
      <c r="W352" s="210"/>
      <c r="X352" s="210"/>
      <c r="Y352" s="210"/>
      <c r="Z352" s="210"/>
    </row>
    <row r="353" ht="12.75" customHeight="1">
      <c r="A353" s="436">
        <v>35217.0</v>
      </c>
      <c r="B353" s="437" t="s">
        <v>8910</v>
      </c>
      <c r="C353" s="437">
        <v>2009.0</v>
      </c>
      <c r="D353" s="511">
        <v>40095.0</v>
      </c>
      <c r="E353" s="439" t="s">
        <v>8911</v>
      </c>
      <c r="F353" s="408" t="s">
        <v>102</v>
      </c>
      <c r="G353" s="439" t="s">
        <v>17</v>
      </c>
      <c r="H353" s="408" t="s">
        <v>892</v>
      </c>
      <c r="I353" s="511">
        <v>43083.0</v>
      </c>
      <c r="J353" s="439">
        <v>12.0</v>
      </c>
      <c r="K353" s="621" t="s">
        <v>322</v>
      </c>
      <c r="L353" s="437" t="s">
        <v>395</v>
      </c>
      <c r="M353" s="330">
        <f t="shared" si="2"/>
        <v>2988</v>
      </c>
      <c r="N353" s="210"/>
      <c r="O353" s="210"/>
      <c r="P353" s="210"/>
      <c r="Q353" s="210"/>
      <c r="R353" s="210"/>
      <c r="S353" s="210"/>
      <c r="T353" s="210"/>
      <c r="U353" s="210"/>
      <c r="V353" s="210"/>
      <c r="W353" s="210"/>
      <c r="X353" s="210"/>
      <c r="Y353" s="210"/>
      <c r="Z353" s="210"/>
    </row>
    <row r="354" ht="12.75" customHeight="1">
      <c r="A354" s="430">
        <v>35317.0</v>
      </c>
      <c r="B354" s="431" t="s">
        <v>8912</v>
      </c>
      <c r="C354" s="431">
        <v>2012.0</v>
      </c>
      <c r="D354" s="508">
        <v>41257.0</v>
      </c>
      <c r="E354" s="433" t="s">
        <v>8913</v>
      </c>
      <c r="F354" s="405" t="s">
        <v>102</v>
      </c>
      <c r="G354" s="433" t="s">
        <v>17</v>
      </c>
      <c r="H354" s="405" t="s">
        <v>8196</v>
      </c>
      <c r="I354" s="508">
        <v>43083.0</v>
      </c>
      <c r="J354" s="433">
        <v>12.0</v>
      </c>
      <c r="K354" s="621" t="s">
        <v>322</v>
      </c>
      <c r="L354" s="431" t="s">
        <v>395</v>
      </c>
      <c r="M354" s="327">
        <f t="shared" si="2"/>
        <v>1826</v>
      </c>
      <c r="N354" s="210"/>
      <c r="O354" s="210"/>
      <c r="P354" s="210"/>
      <c r="Q354" s="210"/>
      <c r="R354" s="210"/>
      <c r="S354" s="210"/>
      <c r="T354" s="210"/>
      <c r="U354" s="210"/>
      <c r="V354" s="210"/>
      <c r="W354" s="210"/>
      <c r="X354" s="210"/>
      <c r="Y354" s="210"/>
      <c r="Z354" s="210"/>
    </row>
    <row r="355" ht="12.75" customHeight="1">
      <c r="A355" s="436">
        <v>35417.0</v>
      </c>
      <c r="B355" s="437" t="s">
        <v>8914</v>
      </c>
      <c r="C355" s="437">
        <v>2012.0</v>
      </c>
      <c r="D355" s="511">
        <v>40998.0</v>
      </c>
      <c r="E355" s="439" t="s">
        <v>8915</v>
      </c>
      <c r="F355" s="408" t="s">
        <v>102</v>
      </c>
      <c r="G355" s="439" t="s">
        <v>17</v>
      </c>
      <c r="H355" s="408" t="s">
        <v>5372</v>
      </c>
      <c r="I355" s="511">
        <v>43083.0</v>
      </c>
      <c r="J355" s="439">
        <v>12.0</v>
      </c>
      <c r="K355" s="621" t="s">
        <v>322</v>
      </c>
      <c r="L355" s="437" t="s">
        <v>395</v>
      </c>
      <c r="M355" s="330">
        <f t="shared" si="2"/>
        <v>2085</v>
      </c>
      <c r="N355" s="210"/>
      <c r="O355" s="210"/>
      <c r="P355" s="210"/>
      <c r="Q355" s="210"/>
      <c r="R355" s="210"/>
      <c r="S355" s="210"/>
      <c r="T355" s="210"/>
      <c r="U355" s="210"/>
      <c r="V355" s="210"/>
      <c r="W355" s="210"/>
      <c r="X355" s="210"/>
      <c r="Y355" s="210"/>
      <c r="Z355" s="210"/>
    </row>
    <row r="356" ht="12.75" customHeight="1">
      <c r="A356" s="430">
        <v>35517.0</v>
      </c>
      <c r="B356" s="431" t="s">
        <v>8916</v>
      </c>
      <c r="C356" s="431">
        <v>2011.0</v>
      </c>
      <c r="D356" s="508">
        <v>40757.0</v>
      </c>
      <c r="E356" s="433" t="s">
        <v>8917</v>
      </c>
      <c r="F356" s="405" t="s">
        <v>102</v>
      </c>
      <c r="G356" s="433" t="s">
        <v>17</v>
      </c>
      <c r="H356" s="405" t="s">
        <v>2139</v>
      </c>
      <c r="I356" s="508">
        <v>43083.0</v>
      </c>
      <c r="J356" s="433">
        <v>12.0</v>
      </c>
      <c r="K356" s="621" t="s">
        <v>322</v>
      </c>
      <c r="L356" s="431" t="s">
        <v>395</v>
      </c>
      <c r="M356" s="327">
        <f t="shared" si="2"/>
        <v>2326</v>
      </c>
      <c r="N356" s="210"/>
      <c r="O356" s="210"/>
      <c r="P356" s="210"/>
      <c r="Q356" s="210"/>
      <c r="R356" s="210"/>
      <c r="S356" s="210"/>
      <c r="T356" s="210"/>
      <c r="U356" s="210"/>
      <c r="V356" s="210"/>
      <c r="W356" s="210"/>
      <c r="X356" s="210"/>
      <c r="Y356" s="210"/>
      <c r="Z356" s="210"/>
    </row>
    <row r="357" ht="12.75" customHeight="1">
      <c r="A357" s="436">
        <v>35617.0</v>
      </c>
      <c r="B357" s="437" t="s">
        <v>8918</v>
      </c>
      <c r="C357" s="437">
        <v>2012.0</v>
      </c>
      <c r="D357" s="511">
        <v>41271.0</v>
      </c>
      <c r="E357" s="439" t="s">
        <v>8919</v>
      </c>
      <c r="F357" s="408" t="s">
        <v>1114</v>
      </c>
      <c r="G357" s="439" t="s">
        <v>17</v>
      </c>
      <c r="H357" s="408" t="s">
        <v>130</v>
      </c>
      <c r="I357" s="511">
        <v>43083.0</v>
      </c>
      <c r="J357" s="439">
        <v>12.0</v>
      </c>
      <c r="K357" s="622" t="s">
        <v>293</v>
      </c>
      <c r="L357" s="437" t="s">
        <v>395</v>
      </c>
      <c r="M357" s="330">
        <f t="shared" si="2"/>
        <v>1812</v>
      </c>
      <c r="N357" s="210"/>
      <c r="O357" s="210"/>
      <c r="P357" s="210"/>
      <c r="Q357" s="210"/>
      <c r="R357" s="210"/>
      <c r="S357" s="210"/>
      <c r="T357" s="210"/>
      <c r="U357" s="210"/>
      <c r="V357" s="210"/>
      <c r="W357" s="210"/>
      <c r="X357" s="210"/>
      <c r="Y357" s="210"/>
      <c r="Z357" s="210"/>
    </row>
    <row r="358" ht="12.75" customHeight="1">
      <c r="A358" s="430">
        <v>35717.0</v>
      </c>
      <c r="B358" s="431" t="s">
        <v>8920</v>
      </c>
      <c r="C358" s="431">
        <v>2011.0</v>
      </c>
      <c r="D358" s="508">
        <v>40757.0</v>
      </c>
      <c r="E358" s="433" t="s">
        <v>8921</v>
      </c>
      <c r="F358" s="405" t="s">
        <v>102</v>
      </c>
      <c r="G358" s="433" t="s">
        <v>17</v>
      </c>
      <c r="H358" s="405" t="s">
        <v>753</v>
      </c>
      <c r="I358" s="508">
        <v>43083.0</v>
      </c>
      <c r="J358" s="433">
        <v>12.0</v>
      </c>
      <c r="K358" s="621" t="s">
        <v>322</v>
      </c>
      <c r="L358" s="431" t="s">
        <v>395</v>
      </c>
      <c r="M358" s="327">
        <f t="shared" si="2"/>
        <v>2326</v>
      </c>
      <c r="N358" s="210"/>
      <c r="O358" s="210"/>
      <c r="P358" s="210"/>
      <c r="Q358" s="210"/>
      <c r="R358" s="210"/>
      <c r="S358" s="210"/>
      <c r="T358" s="210"/>
      <c r="U358" s="210"/>
      <c r="V358" s="210"/>
      <c r="W358" s="210"/>
      <c r="X358" s="210"/>
      <c r="Y358" s="210"/>
      <c r="Z358" s="210"/>
    </row>
    <row r="359" ht="12.75" customHeight="1">
      <c r="A359" s="436">
        <v>35817.0</v>
      </c>
      <c r="B359" s="437" t="s">
        <v>8922</v>
      </c>
      <c r="C359" s="437">
        <v>2011.0</v>
      </c>
      <c r="D359" s="511">
        <v>40721.0</v>
      </c>
      <c r="E359" s="439" t="s">
        <v>8923</v>
      </c>
      <c r="F359" s="408" t="s">
        <v>102</v>
      </c>
      <c r="G359" s="439" t="s">
        <v>17</v>
      </c>
      <c r="H359" s="408" t="s">
        <v>7158</v>
      </c>
      <c r="I359" s="511">
        <v>43084.0</v>
      </c>
      <c r="J359" s="439">
        <v>12.0</v>
      </c>
      <c r="K359" s="621" t="s">
        <v>322</v>
      </c>
      <c r="L359" s="437" t="s">
        <v>395</v>
      </c>
      <c r="M359" s="330">
        <f t="shared" si="2"/>
        <v>2363</v>
      </c>
      <c r="N359" s="210"/>
      <c r="O359" s="210"/>
      <c r="P359" s="210"/>
      <c r="Q359" s="210"/>
      <c r="R359" s="210"/>
      <c r="S359" s="210"/>
      <c r="T359" s="210"/>
      <c r="U359" s="210"/>
      <c r="V359" s="210"/>
      <c r="W359" s="210"/>
      <c r="X359" s="210"/>
      <c r="Y359" s="210"/>
      <c r="Z359" s="210"/>
    </row>
    <row r="360" ht="12.75" customHeight="1">
      <c r="A360" s="430">
        <v>35917.0</v>
      </c>
      <c r="B360" s="431" t="s">
        <v>8924</v>
      </c>
      <c r="C360" s="431">
        <v>2015.0</v>
      </c>
      <c r="D360" s="508">
        <v>42062.0</v>
      </c>
      <c r="E360" s="433" t="s">
        <v>8925</v>
      </c>
      <c r="F360" s="405" t="s">
        <v>1365</v>
      </c>
      <c r="G360" s="433" t="s">
        <v>17</v>
      </c>
      <c r="H360" s="405" t="s">
        <v>8926</v>
      </c>
      <c r="I360" s="508">
        <v>43084.0</v>
      </c>
      <c r="J360" s="433">
        <v>12.0</v>
      </c>
      <c r="K360" s="622" t="s">
        <v>293</v>
      </c>
      <c r="L360" s="431" t="s">
        <v>395</v>
      </c>
      <c r="M360" s="327">
        <f t="shared" si="2"/>
        <v>1022</v>
      </c>
      <c r="N360" s="210"/>
      <c r="O360" s="210"/>
      <c r="P360" s="210"/>
      <c r="Q360" s="210"/>
      <c r="R360" s="210"/>
      <c r="S360" s="210"/>
      <c r="T360" s="210"/>
      <c r="U360" s="210"/>
      <c r="V360" s="210"/>
      <c r="W360" s="210"/>
      <c r="X360" s="210"/>
      <c r="Y360" s="210"/>
      <c r="Z360" s="210"/>
    </row>
    <row r="361" ht="12.75" customHeight="1">
      <c r="A361" s="436">
        <v>36017.0</v>
      </c>
      <c r="B361" s="437" t="s">
        <v>8927</v>
      </c>
      <c r="C361" s="437">
        <v>2014.0</v>
      </c>
      <c r="D361" s="511">
        <v>41919.0</v>
      </c>
      <c r="E361" s="439" t="s">
        <v>8928</v>
      </c>
      <c r="F361" s="408" t="s">
        <v>1114</v>
      </c>
      <c r="G361" s="439" t="s">
        <v>17</v>
      </c>
      <c r="H361" s="408" t="s">
        <v>244</v>
      </c>
      <c r="I361" s="511">
        <v>43084.0</v>
      </c>
      <c r="J361" s="439">
        <v>12.0</v>
      </c>
      <c r="K361" s="622" t="s">
        <v>293</v>
      </c>
      <c r="L361" s="437" t="s">
        <v>395</v>
      </c>
      <c r="M361" s="330">
        <f t="shared" si="2"/>
        <v>1165</v>
      </c>
      <c r="N361" s="210"/>
      <c r="O361" s="210"/>
      <c r="P361" s="210"/>
      <c r="Q361" s="210"/>
      <c r="R361" s="210"/>
      <c r="S361" s="210"/>
      <c r="T361" s="210"/>
      <c r="U361" s="210"/>
      <c r="V361" s="210"/>
      <c r="W361" s="210"/>
      <c r="X361" s="210"/>
      <c r="Y361" s="210"/>
      <c r="Z361" s="210"/>
    </row>
    <row r="362" ht="12.75" customHeight="1">
      <c r="A362" s="430">
        <v>36117.0</v>
      </c>
      <c r="B362" s="431" t="s">
        <v>8929</v>
      </c>
      <c r="C362" s="431">
        <v>2015.0</v>
      </c>
      <c r="D362" s="508">
        <v>42080.0</v>
      </c>
      <c r="E362" s="433" t="s">
        <v>8930</v>
      </c>
      <c r="F362" s="405" t="s">
        <v>218</v>
      </c>
      <c r="G362" s="433" t="s">
        <v>46</v>
      </c>
      <c r="H362" s="405" t="s">
        <v>50</v>
      </c>
      <c r="I362" s="508">
        <v>43084.0</v>
      </c>
      <c r="J362" s="433">
        <v>12.0</v>
      </c>
      <c r="K362" s="621" t="s">
        <v>322</v>
      </c>
      <c r="L362" s="431" t="s">
        <v>399</v>
      </c>
      <c r="M362" s="327">
        <f t="shared" si="2"/>
        <v>1004</v>
      </c>
      <c r="N362" s="210"/>
      <c r="O362" s="210"/>
      <c r="P362" s="210"/>
      <c r="Q362" s="210"/>
      <c r="R362" s="210"/>
      <c r="S362" s="210"/>
      <c r="T362" s="210"/>
      <c r="U362" s="210"/>
      <c r="V362" s="210"/>
      <c r="W362" s="210"/>
      <c r="X362" s="210"/>
      <c r="Y362" s="210"/>
      <c r="Z362" s="210"/>
    </row>
    <row r="363" ht="12.75" customHeight="1">
      <c r="A363" s="436">
        <v>36217.0</v>
      </c>
      <c r="B363" s="437" t="s">
        <v>8931</v>
      </c>
      <c r="C363" s="437">
        <v>2014.0</v>
      </c>
      <c r="D363" s="511">
        <v>41806.0</v>
      </c>
      <c r="E363" s="439" t="s">
        <v>8932</v>
      </c>
      <c r="F363" s="408" t="s">
        <v>1114</v>
      </c>
      <c r="G363" s="439" t="s">
        <v>17</v>
      </c>
      <c r="H363" s="408" t="s">
        <v>1894</v>
      </c>
      <c r="I363" s="511">
        <v>43084.0</v>
      </c>
      <c r="J363" s="439">
        <v>12.0</v>
      </c>
      <c r="K363" s="622" t="s">
        <v>293</v>
      </c>
      <c r="L363" s="437" t="s">
        <v>395</v>
      </c>
      <c r="M363" s="330">
        <f t="shared" si="2"/>
        <v>1278</v>
      </c>
      <c r="N363" s="210"/>
      <c r="O363" s="210"/>
      <c r="P363" s="210"/>
      <c r="Q363" s="210"/>
      <c r="R363" s="210"/>
      <c r="S363" s="210"/>
      <c r="T363" s="210"/>
      <c r="U363" s="210"/>
      <c r="V363" s="210"/>
      <c r="W363" s="210"/>
      <c r="X363" s="210"/>
      <c r="Y363" s="210"/>
      <c r="Z363" s="210"/>
    </row>
    <row r="364" ht="12.75" customHeight="1">
      <c r="A364" s="430">
        <v>36317.0</v>
      </c>
      <c r="B364" s="431" t="s">
        <v>8933</v>
      </c>
      <c r="C364" s="431">
        <v>2014.0</v>
      </c>
      <c r="D364" s="508">
        <v>41717.0</v>
      </c>
      <c r="E364" s="433" t="s">
        <v>8934</v>
      </c>
      <c r="F364" s="405" t="s">
        <v>1114</v>
      </c>
      <c r="G364" s="433" t="s">
        <v>17</v>
      </c>
      <c r="H364" s="405" t="s">
        <v>163</v>
      </c>
      <c r="I364" s="508">
        <v>43084.0</v>
      </c>
      <c r="J364" s="433">
        <v>12.0</v>
      </c>
      <c r="K364" s="622" t="s">
        <v>293</v>
      </c>
      <c r="L364" s="431" t="s">
        <v>395</v>
      </c>
      <c r="M364" s="327">
        <f t="shared" si="2"/>
        <v>1367</v>
      </c>
      <c r="N364" s="210"/>
      <c r="O364" s="210"/>
      <c r="P364" s="210"/>
      <c r="Q364" s="210"/>
      <c r="R364" s="210"/>
      <c r="S364" s="210"/>
      <c r="T364" s="210"/>
      <c r="U364" s="210"/>
      <c r="V364" s="210"/>
      <c r="W364" s="210"/>
      <c r="X364" s="210"/>
      <c r="Y364" s="210"/>
      <c r="Z364" s="210"/>
    </row>
    <row r="365" ht="12.75" customHeight="1">
      <c r="A365" s="436">
        <v>36417.0</v>
      </c>
      <c r="B365" s="437" t="s">
        <v>8935</v>
      </c>
      <c r="C365" s="437">
        <v>2016.0</v>
      </c>
      <c r="D365" s="511">
        <v>42685.0</v>
      </c>
      <c r="E365" s="439" t="s">
        <v>8936</v>
      </c>
      <c r="F365" s="408" t="s">
        <v>1630</v>
      </c>
      <c r="G365" s="439" t="s">
        <v>17</v>
      </c>
      <c r="H365" s="408" t="s">
        <v>163</v>
      </c>
      <c r="I365" s="511">
        <v>43088.0</v>
      </c>
      <c r="J365" s="439">
        <v>12.0</v>
      </c>
      <c r="K365" s="622" t="s">
        <v>293</v>
      </c>
      <c r="L365" s="437" t="s">
        <v>390</v>
      </c>
      <c r="M365" s="330">
        <f t="shared" si="2"/>
        <v>403</v>
      </c>
      <c r="N365" s="210"/>
      <c r="O365" s="210"/>
      <c r="P365" s="210"/>
      <c r="Q365" s="210"/>
      <c r="R365" s="210"/>
      <c r="S365" s="210"/>
      <c r="T365" s="210"/>
      <c r="U365" s="210"/>
      <c r="V365" s="210"/>
      <c r="W365" s="210"/>
      <c r="X365" s="210"/>
      <c r="Y365" s="210"/>
      <c r="Z365" s="210"/>
    </row>
    <row r="366" ht="12.75" customHeight="1">
      <c r="A366" s="430">
        <v>36517.0</v>
      </c>
      <c r="B366" s="431" t="s">
        <v>8937</v>
      </c>
      <c r="C366" s="431">
        <v>2012.0</v>
      </c>
      <c r="D366" s="508">
        <v>41200.0</v>
      </c>
      <c r="E366" s="433" t="s">
        <v>8938</v>
      </c>
      <c r="F366" s="405" t="s">
        <v>1630</v>
      </c>
      <c r="G366" s="433" t="s">
        <v>17</v>
      </c>
      <c r="H366" s="405" t="s">
        <v>244</v>
      </c>
      <c r="I366" s="508">
        <v>43088.0</v>
      </c>
      <c r="J366" s="433">
        <v>12.0</v>
      </c>
      <c r="K366" s="622" t="s">
        <v>293</v>
      </c>
      <c r="L366" s="431" t="s">
        <v>390</v>
      </c>
      <c r="M366" s="327">
        <f t="shared" si="2"/>
        <v>1888</v>
      </c>
      <c r="N366" s="210"/>
      <c r="O366" s="210"/>
      <c r="P366" s="210"/>
      <c r="Q366" s="210"/>
      <c r="R366" s="210"/>
      <c r="S366" s="210"/>
      <c r="T366" s="210"/>
      <c r="U366" s="210"/>
      <c r="V366" s="210"/>
      <c r="W366" s="210"/>
      <c r="X366" s="210"/>
      <c r="Y366" s="210"/>
      <c r="Z366" s="210"/>
    </row>
    <row r="367" ht="12.75" customHeight="1">
      <c r="A367" s="436">
        <v>36617.0</v>
      </c>
      <c r="B367" s="437" t="s">
        <v>8939</v>
      </c>
      <c r="C367" s="437">
        <v>2014.0</v>
      </c>
      <c r="D367" s="511">
        <v>41864.0</v>
      </c>
      <c r="E367" s="439" t="s">
        <v>8940</v>
      </c>
      <c r="F367" s="408" t="s">
        <v>1630</v>
      </c>
      <c r="G367" s="439" t="s">
        <v>17</v>
      </c>
      <c r="H367" s="408" t="s">
        <v>56</v>
      </c>
      <c r="I367" s="511">
        <v>43088.0</v>
      </c>
      <c r="J367" s="439">
        <v>12.0</v>
      </c>
      <c r="K367" s="622" t="s">
        <v>293</v>
      </c>
      <c r="L367" s="437" t="s">
        <v>390</v>
      </c>
      <c r="M367" s="330">
        <f t="shared" si="2"/>
        <v>1224</v>
      </c>
      <c r="N367" s="210"/>
      <c r="O367" s="210"/>
      <c r="P367" s="210"/>
      <c r="Q367" s="210"/>
      <c r="R367" s="210"/>
      <c r="S367" s="210"/>
      <c r="T367" s="210"/>
      <c r="U367" s="210"/>
      <c r="V367" s="210"/>
      <c r="W367" s="210"/>
      <c r="X367" s="210"/>
      <c r="Y367" s="210"/>
      <c r="Z367" s="210"/>
    </row>
    <row r="368" ht="12.75" customHeight="1">
      <c r="A368" s="430">
        <v>36717.0</v>
      </c>
      <c r="B368" s="431" t="s">
        <v>8941</v>
      </c>
      <c r="C368" s="431">
        <v>2011.0</v>
      </c>
      <c r="D368" s="508">
        <v>41043.0</v>
      </c>
      <c r="E368" s="433" t="s">
        <v>8942</v>
      </c>
      <c r="F368" s="405" t="s">
        <v>2657</v>
      </c>
      <c r="G368" s="433" t="s">
        <v>17</v>
      </c>
      <c r="H368" s="405" t="s">
        <v>1189</v>
      </c>
      <c r="I368" s="508">
        <v>43089.0</v>
      </c>
      <c r="J368" s="433">
        <v>12.0</v>
      </c>
      <c r="K368" s="619" t="s">
        <v>344</v>
      </c>
      <c r="L368" s="431" t="s">
        <v>386</v>
      </c>
      <c r="M368" s="327">
        <f t="shared" si="2"/>
        <v>2046</v>
      </c>
      <c r="N368" s="210"/>
      <c r="O368" s="210"/>
      <c r="P368" s="210"/>
      <c r="Q368" s="210"/>
      <c r="R368" s="210"/>
      <c r="S368" s="210"/>
      <c r="T368" s="210"/>
      <c r="U368" s="210"/>
      <c r="V368" s="210"/>
      <c r="W368" s="210"/>
      <c r="X368" s="210"/>
      <c r="Y368" s="210"/>
      <c r="Z368" s="210"/>
    </row>
    <row r="369" ht="12.75" customHeight="1">
      <c r="A369" s="436">
        <v>36817.0</v>
      </c>
      <c r="B369" s="437" t="s">
        <v>8943</v>
      </c>
      <c r="C369" s="437">
        <v>2013.0</v>
      </c>
      <c r="D369" s="511">
        <v>41599.0</v>
      </c>
      <c r="E369" s="439" t="s">
        <v>8944</v>
      </c>
      <c r="F369" s="408" t="s">
        <v>965</v>
      </c>
      <c r="G369" s="439" t="s">
        <v>712</v>
      </c>
      <c r="H369" s="408" t="s">
        <v>130</v>
      </c>
      <c r="I369" s="511">
        <v>43089.0</v>
      </c>
      <c r="J369" s="439">
        <v>12.0</v>
      </c>
      <c r="K369" s="622" t="s">
        <v>293</v>
      </c>
      <c r="L369" s="437" t="s">
        <v>395</v>
      </c>
      <c r="M369" s="330">
        <f t="shared" si="2"/>
        <v>1490</v>
      </c>
      <c r="N369" s="210"/>
      <c r="O369" s="210"/>
      <c r="P369" s="210"/>
      <c r="Q369" s="210"/>
      <c r="R369" s="210"/>
      <c r="S369" s="210"/>
      <c r="T369" s="210"/>
      <c r="U369" s="210"/>
      <c r="V369" s="210"/>
      <c r="W369" s="210"/>
      <c r="X369" s="210"/>
      <c r="Y369" s="210"/>
      <c r="Z369" s="210"/>
    </row>
    <row r="370" ht="12.75" customHeight="1">
      <c r="A370" s="430">
        <v>36917.0</v>
      </c>
      <c r="B370" s="431" t="s">
        <v>8945</v>
      </c>
      <c r="C370" s="431">
        <v>2013.0</v>
      </c>
      <c r="D370" s="508">
        <v>41304.0</v>
      </c>
      <c r="E370" s="433" t="s">
        <v>8946</v>
      </c>
      <c r="F370" s="405" t="s">
        <v>1653</v>
      </c>
      <c r="G370" s="433" t="s">
        <v>17</v>
      </c>
      <c r="H370" s="405" t="s">
        <v>5527</v>
      </c>
      <c r="I370" s="508">
        <v>43090.0</v>
      </c>
      <c r="J370" s="433">
        <v>12.0</v>
      </c>
      <c r="K370" s="621" t="s">
        <v>322</v>
      </c>
      <c r="L370" s="431" t="s">
        <v>390</v>
      </c>
      <c r="M370" s="327">
        <f t="shared" si="2"/>
        <v>1786</v>
      </c>
      <c r="N370" s="210"/>
      <c r="O370" s="210"/>
      <c r="P370" s="210"/>
      <c r="Q370" s="210"/>
      <c r="R370" s="210"/>
      <c r="S370" s="210"/>
      <c r="T370" s="210"/>
      <c r="U370" s="210"/>
      <c r="V370" s="210"/>
      <c r="W370" s="210"/>
      <c r="X370" s="210"/>
      <c r="Y370" s="210"/>
      <c r="Z370" s="210"/>
    </row>
    <row r="371" ht="12.75" customHeight="1">
      <c r="A371" s="436">
        <v>37017.0</v>
      </c>
      <c r="B371" s="437" t="s">
        <v>8947</v>
      </c>
      <c r="C371" s="437">
        <v>2015.0</v>
      </c>
      <c r="D371" s="511">
        <v>42355.0</v>
      </c>
      <c r="E371" s="439" t="s">
        <v>8948</v>
      </c>
      <c r="F371" s="408" t="s">
        <v>44</v>
      </c>
      <c r="G371" s="439" t="s">
        <v>17</v>
      </c>
      <c r="H371" s="408" t="s">
        <v>66</v>
      </c>
      <c r="I371" s="511">
        <v>43090.0</v>
      </c>
      <c r="J371" s="439">
        <v>12.0</v>
      </c>
      <c r="K371" s="622" t="s">
        <v>293</v>
      </c>
      <c r="L371" s="437" t="s">
        <v>395</v>
      </c>
      <c r="M371" s="330">
        <f t="shared" si="2"/>
        <v>735</v>
      </c>
      <c r="N371" s="210"/>
      <c r="O371" s="210"/>
      <c r="P371" s="210"/>
      <c r="Q371" s="210"/>
      <c r="R371" s="210"/>
      <c r="S371" s="210"/>
      <c r="T371" s="210"/>
      <c r="U371" s="210"/>
      <c r="V371" s="210"/>
      <c r="W371" s="210"/>
      <c r="X371" s="210"/>
      <c r="Y371" s="210"/>
      <c r="Z371" s="210"/>
    </row>
    <row r="372" ht="12.75" customHeight="1">
      <c r="A372" s="430">
        <v>37117.0</v>
      </c>
      <c r="B372" s="431" t="s">
        <v>8949</v>
      </c>
      <c r="C372" s="431">
        <v>2013.0</v>
      </c>
      <c r="D372" s="508">
        <v>41626.0</v>
      </c>
      <c r="E372" s="433" t="s">
        <v>8950</v>
      </c>
      <c r="F372" s="405" t="s">
        <v>102</v>
      </c>
      <c r="G372" s="433" t="s">
        <v>17</v>
      </c>
      <c r="H372" s="405" t="s">
        <v>153</v>
      </c>
      <c r="I372" s="508">
        <v>43090.0</v>
      </c>
      <c r="J372" s="433">
        <v>12.0</v>
      </c>
      <c r="K372" s="621" t="s">
        <v>322</v>
      </c>
      <c r="L372" s="431" t="s">
        <v>395</v>
      </c>
      <c r="M372" s="327">
        <f t="shared" si="2"/>
        <v>1464</v>
      </c>
      <c r="N372" s="210"/>
      <c r="O372" s="210"/>
      <c r="P372" s="210"/>
      <c r="Q372" s="210"/>
      <c r="R372" s="210"/>
      <c r="S372" s="210"/>
      <c r="T372" s="210"/>
      <c r="U372" s="210"/>
      <c r="V372" s="210"/>
      <c r="W372" s="210"/>
      <c r="X372" s="210"/>
      <c r="Y372" s="210"/>
      <c r="Z372" s="210"/>
    </row>
    <row r="373" ht="12.75" customHeight="1">
      <c r="A373" s="436">
        <v>37217.0</v>
      </c>
      <c r="B373" s="437" t="s">
        <v>8951</v>
      </c>
      <c r="C373" s="437">
        <v>2012.0</v>
      </c>
      <c r="D373" s="511">
        <v>40982.0</v>
      </c>
      <c r="E373" s="439" t="s">
        <v>8952</v>
      </c>
      <c r="F373" s="408" t="s">
        <v>7417</v>
      </c>
      <c r="G373" s="439" t="s">
        <v>806</v>
      </c>
      <c r="H373" s="408" t="s">
        <v>3328</v>
      </c>
      <c r="I373" s="511">
        <v>43090.0</v>
      </c>
      <c r="J373" s="439">
        <v>12.0</v>
      </c>
      <c r="K373" s="621" t="s">
        <v>322</v>
      </c>
      <c r="L373" s="437" t="s">
        <v>395</v>
      </c>
      <c r="M373" s="330">
        <f t="shared" si="2"/>
        <v>2108</v>
      </c>
      <c r="N373" s="210"/>
      <c r="O373" s="210"/>
      <c r="P373" s="210"/>
      <c r="Q373" s="210"/>
      <c r="R373" s="210"/>
      <c r="S373" s="210"/>
      <c r="T373" s="210"/>
      <c r="U373" s="210"/>
      <c r="V373" s="210"/>
      <c r="W373" s="210"/>
      <c r="X373" s="210"/>
      <c r="Y373" s="210"/>
      <c r="Z373" s="210"/>
    </row>
    <row r="374" ht="12.75" customHeight="1">
      <c r="A374" s="430">
        <v>37317.0</v>
      </c>
      <c r="B374" s="431" t="s">
        <v>8953</v>
      </c>
      <c r="C374" s="431">
        <v>2012.0</v>
      </c>
      <c r="D374" s="508">
        <v>41061.0</v>
      </c>
      <c r="E374" s="433" t="s">
        <v>8954</v>
      </c>
      <c r="F374" s="405" t="s">
        <v>7417</v>
      </c>
      <c r="G374" s="433" t="s">
        <v>806</v>
      </c>
      <c r="H374" s="405" t="s">
        <v>3328</v>
      </c>
      <c r="I374" s="508">
        <v>43090.0</v>
      </c>
      <c r="J374" s="433">
        <v>12.0</v>
      </c>
      <c r="K374" s="621" t="s">
        <v>322</v>
      </c>
      <c r="L374" s="431" t="s">
        <v>395</v>
      </c>
      <c r="M374" s="327">
        <f t="shared" si="2"/>
        <v>2029</v>
      </c>
      <c r="N374" s="210"/>
      <c r="O374" s="210"/>
      <c r="P374" s="210"/>
      <c r="Q374" s="210"/>
      <c r="R374" s="210"/>
      <c r="S374" s="210"/>
      <c r="T374" s="210"/>
      <c r="U374" s="210"/>
      <c r="V374" s="210"/>
      <c r="W374" s="210"/>
      <c r="X374" s="210"/>
      <c r="Y374" s="210"/>
      <c r="Z374" s="210"/>
    </row>
    <row r="375" ht="12.75" customHeight="1">
      <c r="A375" s="436">
        <v>37417.0</v>
      </c>
      <c r="B375" s="437" t="s">
        <v>8955</v>
      </c>
      <c r="C375" s="437">
        <v>2012.0</v>
      </c>
      <c r="D375" s="511">
        <v>40956.0</v>
      </c>
      <c r="E375" s="439" t="s">
        <v>8956</v>
      </c>
      <c r="F375" s="408" t="s">
        <v>7417</v>
      </c>
      <c r="G375" s="439" t="s">
        <v>806</v>
      </c>
      <c r="H375" s="408" t="s">
        <v>3328</v>
      </c>
      <c r="I375" s="511">
        <v>43090.0</v>
      </c>
      <c r="J375" s="439">
        <v>12.0</v>
      </c>
      <c r="K375" s="621" t="s">
        <v>322</v>
      </c>
      <c r="L375" s="437" t="s">
        <v>395</v>
      </c>
      <c r="M375" s="330">
        <f t="shared" si="2"/>
        <v>2134</v>
      </c>
      <c r="N375" s="210"/>
      <c r="O375" s="210"/>
      <c r="P375" s="210"/>
      <c r="Q375" s="210"/>
      <c r="R375" s="210"/>
      <c r="S375" s="210"/>
      <c r="T375" s="210"/>
      <c r="U375" s="210"/>
      <c r="V375" s="210"/>
      <c r="W375" s="210"/>
      <c r="X375" s="210"/>
      <c r="Y375" s="210"/>
      <c r="Z375" s="210"/>
    </row>
    <row r="376" ht="12.75" customHeight="1">
      <c r="A376" s="430">
        <v>37517.0</v>
      </c>
      <c r="B376" s="431" t="s">
        <v>8957</v>
      </c>
      <c r="C376" s="431">
        <v>2009.0</v>
      </c>
      <c r="D376" s="508">
        <v>39955.0</v>
      </c>
      <c r="E376" s="433" t="s">
        <v>8958</v>
      </c>
      <c r="F376" s="405" t="s">
        <v>4102</v>
      </c>
      <c r="G376" s="433" t="s">
        <v>712</v>
      </c>
      <c r="H376" s="405" t="s">
        <v>308</v>
      </c>
      <c r="I376" s="508">
        <v>43090.0</v>
      </c>
      <c r="J376" s="433">
        <v>12.0</v>
      </c>
      <c r="K376" s="622" t="s">
        <v>293</v>
      </c>
      <c r="L376" s="431" t="s">
        <v>395</v>
      </c>
      <c r="M376" s="327">
        <f t="shared" si="2"/>
        <v>3135</v>
      </c>
      <c r="N376" s="210"/>
      <c r="O376" s="210"/>
      <c r="P376" s="210"/>
      <c r="Q376" s="210"/>
      <c r="R376" s="210"/>
      <c r="S376" s="210"/>
      <c r="T376" s="210"/>
      <c r="U376" s="210"/>
      <c r="V376" s="210"/>
      <c r="W376" s="210"/>
      <c r="X376" s="210"/>
      <c r="Y376" s="210"/>
      <c r="Z376" s="210"/>
    </row>
    <row r="377" ht="12.75" customHeight="1">
      <c r="A377" s="436">
        <v>37617.0</v>
      </c>
      <c r="B377" s="437" t="s">
        <v>8959</v>
      </c>
      <c r="C377" s="437">
        <v>2009.0</v>
      </c>
      <c r="D377" s="511">
        <v>39954.0</v>
      </c>
      <c r="E377" s="439" t="s">
        <v>8960</v>
      </c>
      <c r="F377" s="408" t="s">
        <v>4102</v>
      </c>
      <c r="G377" s="439" t="s">
        <v>712</v>
      </c>
      <c r="H377" s="408" t="s">
        <v>308</v>
      </c>
      <c r="I377" s="511">
        <v>43090.0</v>
      </c>
      <c r="J377" s="439">
        <v>12.0</v>
      </c>
      <c r="K377" s="622" t="s">
        <v>293</v>
      </c>
      <c r="L377" s="437" t="s">
        <v>395</v>
      </c>
      <c r="M377" s="330">
        <f t="shared" si="2"/>
        <v>3136</v>
      </c>
      <c r="N377" s="210"/>
      <c r="O377" s="210"/>
      <c r="P377" s="210"/>
      <c r="Q377" s="210"/>
      <c r="R377" s="210"/>
      <c r="S377" s="210"/>
      <c r="T377" s="210"/>
      <c r="U377" s="210"/>
      <c r="V377" s="210"/>
      <c r="W377" s="210"/>
      <c r="X377" s="210"/>
      <c r="Y377" s="210"/>
      <c r="Z377" s="210"/>
    </row>
    <row r="378" ht="12.75" customHeight="1">
      <c r="A378" s="430">
        <v>37717.0</v>
      </c>
      <c r="B378" s="431" t="s">
        <v>8961</v>
      </c>
      <c r="C378" s="431">
        <v>2010.0</v>
      </c>
      <c r="D378" s="508">
        <v>40387.0</v>
      </c>
      <c r="E378" s="433" t="s">
        <v>8962</v>
      </c>
      <c r="F378" s="405" t="s">
        <v>25</v>
      </c>
      <c r="G378" s="433" t="s">
        <v>712</v>
      </c>
      <c r="H378" s="405" t="s">
        <v>892</v>
      </c>
      <c r="I378" s="508">
        <v>43090.0</v>
      </c>
      <c r="J378" s="433">
        <v>12.0</v>
      </c>
      <c r="K378" s="621" t="s">
        <v>322</v>
      </c>
      <c r="L378" s="431" t="s">
        <v>390</v>
      </c>
      <c r="M378" s="327">
        <f t="shared" si="2"/>
        <v>2703</v>
      </c>
      <c r="N378" s="210"/>
      <c r="O378" s="210"/>
      <c r="P378" s="210"/>
      <c r="Q378" s="210"/>
      <c r="R378" s="210"/>
      <c r="S378" s="210"/>
      <c r="T378" s="210"/>
      <c r="U378" s="210"/>
      <c r="V378" s="210"/>
      <c r="W378" s="210"/>
      <c r="X378" s="210"/>
      <c r="Y378" s="210"/>
      <c r="Z378" s="210"/>
    </row>
    <row r="379" ht="12.75" customHeight="1">
      <c r="A379" s="436">
        <v>37817.0</v>
      </c>
      <c r="B379" s="437" t="s">
        <v>8963</v>
      </c>
      <c r="C379" s="437">
        <v>2010.0</v>
      </c>
      <c r="D379" s="511">
        <v>40288.0</v>
      </c>
      <c r="E379" s="439" t="s">
        <v>8964</v>
      </c>
      <c r="F379" s="408" t="s">
        <v>4171</v>
      </c>
      <c r="G379" s="439" t="s">
        <v>712</v>
      </c>
      <c r="H379" s="408" t="s">
        <v>892</v>
      </c>
      <c r="I379" s="511">
        <v>43090.0</v>
      </c>
      <c r="J379" s="439">
        <v>12.0</v>
      </c>
      <c r="K379" s="621" t="s">
        <v>322</v>
      </c>
      <c r="L379" s="437" t="s">
        <v>395</v>
      </c>
      <c r="M379" s="330">
        <f t="shared" si="2"/>
        <v>2802</v>
      </c>
      <c r="N379" s="210"/>
      <c r="O379" s="210"/>
      <c r="P379" s="210"/>
      <c r="Q379" s="210"/>
      <c r="R379" s="210"/>
      <c r="S379" s="210"/>
      <c r="T379" s="210"/>
      <c r="U379" s="210"/>
      <c r="V379" s="210"/>
      <c r="W379" s="210"/>
      <c r="X379" s="210"/>
      <c r="Y379" s="210"/>
      <c r="Z379" s="210"/>
    </row>
    <row r="380" ht="12.75" customHeight="1">
      <c r="A380" s="430">
        <v>37917.0</v>
      </c>
      <c r="B380" s="431" t="s">
        <v>8965</v>
      </c>
      <c r="C380" s="431">
        <v>2017.0</v>
      </c>
      <c r="D380" s="508">
        <v>42779.0</v>
      </c>
      <c r="E380" s="433" t="s">
        <v>8966</v>
      </c>
      <c r="F380" s="405" t="s">
        <v>1630</v>
      </c>
      <c r="G380" s="433" t="s">
        <v>17</v>
      </c>
      <c r="H380" s="405" t="s">
        <v>66</v>
      </c>
      <c r="I380" s="508">
        <v>43091.0</v>
      </c>
      <c r="J380" s="433">
        <v>12.0</v>
      </c>
      <c r="K380" s="622" t="s">
        <v>293</v>
      </c>
      <c r="L380" s="431" t="s">
        <v>390</v>
      </c>
      <c r="M380" s="327">
        <f t="shared" si="2"/>
        <v>312</v>
      </c>
      <c r="N380" s="210"/>
      <c r="O380" s="210"/>
      <c r="P380" s="210"/>
      <c r="Q380" s="210"/>
      <c r="R380" s="210"/>
      <c r="S380" s="210"/>
      <c r="T380" s="210"/>
      <c r="U380" s="210"/>
      <c r="V380" s="210"/>
      <c r="W380" s="210"/>
      <c r="X380" s="210"/>
      <c r="Y380" s="210"/>
      <c r="Z380" s="210"/>
    </row>
    <row r="381" ht="12.75" customHeight="1">
      <c r="A381" s="436">
        <v>38017.0</v>
      </c>
      <c r="B381" s="437" t="s">
        <v>8967</v>
      </c>
      <c r="C381" s="437">
        <v>2011.0</v>
      </c>
      <c r="D381" s="511">
        <v>40737.0</v>
      </c>
      <c r="E381" s="439" t="s">
        <v>8968</v>
      </c>
      <c r="F381" s="408" t="s">
        <v>1630</v>
      </c>
      <c r="G381" s="439" t="s">
        <v>17</v>
      </c>
      <c r="H381" s="408" t="s">
        <v>927</v>
      </c>
      <c r="I381" s="511">
        <v>43091.0</v>
      </c>
      <c r="J381" s="439">
        <v>12.0</v>
      </c>
      <c r="K381" s="622" t="s">
        <v>293</v>
      </c>
      <c r="L381" s="437" t="s">
        <v>390</v>
      </c>
      <c r="M381" s="330">
        <f t="shared" si="2"/>
        <v>2354</v>
      </c>
      <c r="N381" s="210"/>
      <c r="O381" s="210"/>
      <c r="P381" s="210"/>
      <c r="Q381" s="210"/>
      <c r="R381" s="210"/>
      <c r="S381" s="210"/>
      <c r="T381" s="210"/>
      <c r="U381" s="210"/>
      <c r="V381" s="210"/>
      <c r="W381" s="210"/>
      <c r="X381" s="210"/>
      <c r="Y381" s="210"/>
      <c r="Z381" s="210"/>
    </row>
    <row r="382" ht="12.75" customHeight="1">
      <c r="A382" s="430">
        <v>38117.0</v>
      </c>
      <c r="B382" s="431" t="s">
        <v>8969</v>
      </c>
      <c r="C382" s="431">
        <v>2013.0</v>
      </c>
      <c r="D382" s="508">
        <v>41557.0</v>
      </c>
      <c r="E382" s="433" t="s">
        <v>8970</v>
      </c>
      <c r="F382" s="405" t="s">
        <v>384</v>
      </c>
      <c r="G382" s="433" t="s">
        <v>712</v>
      </c>
      <c r="H382" s="405" t="s">
        <v>202</v>
      </c>
      <c r="I382" s="508">
        <v>43091.0</v>
      </c>
      <c r="J382" s="433">
        <v>12.0</v>
      </c>
      <c r="K382" s="622" t="s">
        <v>293</v>
      </c>
      <c r="L382" s="431" t="s">
        <v>390</v>
      </c>
      <c r="M382" s="327">
        <f t="shared" si="2"/>
        <v>1534</v>
      </c>
      <c r="N382" s="210"/>
      <c r="O382" s="210"/>
      <c r="P382" s="210"/>
      <c r="Q382" s="210"/>
      <c r="R382" s="210"/>
      <c r="S382" s="210"/>
      <c r="T382" s="210"/>
      <c r="U382" s="210"/>
      <c r="V382" s="210"/>
      <c r="W382" s="210"/>
      <c r="X382" s="210"/>
      <c r="Y382" s="210"/>
      <c r="Z382" s="210"/>
    </row>
    <row r="383" ht="12.75" customHeight="1">
      <c r="A383" s="436">
        <v>38217.0</v>
      </c>
      <c r="B383" s="437" t="s">
        <v>8971</v>
      </c>
      <c r="C383" s="437">
        <v>2017.0</v>
      </c>
      <c r="D383" s="511">
        <v>42797.0</v>
      </c>
      <c r="E383" s="439" t="s">
        <v>8972</v>
      </c>
      <c r="F383" s="408" t="s">
        <v>1630</v>
      </c>
      <c r="G383" s="439" t="s">
        <v>17</v>
      </c>
      <c r="H383" s="408" t="s">
        <v>892</v>
      </c>
      <c r="I383" s="511">
        <v>43091.0</v>
      </c>
      <c r="J383" s="439">
        <v>12.0</v>
      </c>
      <c r="K383" s="622" t="s">
        <v>293</v>
      </c>
      <c r="L383" s="437" t="s">
        <v>390</v>
      </c>
      <c r="M383" s="330">
        <f t="shared" si="2"/>
        <v>294</v>
      </c>
      <c r="N383" s="210"/>
      <c r="O383" s="210"/>
      <c r="P383" s="210"/>
      <c r="Q383" s="210"/>
      <c r="R383" s="210"/>
      <c r="S383" s="210"/>
      <c r="T383" s="210"/>
      <c r="U383" s="210"/>
      <c r="V383" s="210"/>
      <c r="W383" s="210"/>
      <c r="X383" s="210"/>
      <c r="Y383" s="210"/>
      <c r="Z383" s="210"/>
    </row>
    <row r="384" ht="12.75" customHeight="1">
      <c r="A384" s="430">
        <v>38317.0</v>
      </c>
      <c r="B384" s="431" t="s">
        <v>8973</v>
      </c>
      <c r="C384" s="431">
        <v>2011.0</v>
      </c>
      <c r="D384" s="508">
        <v>40807.0</v>
      </c>
      <c r="E384" s="433" t="s">
        <v>8974</v>
      </c>
      <c r="F384" s="405" t="s">
        <v>1365</v>
      </c>
      <c r="G384" s="433" t="s">
        <v>17</v>
      </c>
      <c r="H384" s="405" t="s">
        <v>153</v>
      </c>
      <c r="I384" s="508">
        <v>43091.0</v>
      </c>
      <c r="J384" s="433">
        <v>12.0</v>
      </c>
      <c r="K384" s="622" t="s">
        <v>293</v>
      </c>
      <c r="L384" s="431" t="s">
        <v>395</v>
      </c>
      <c r="M384" s="327">
        <f t="shared" si="2"/>
        <v>2284</v>
      </c>
      <c r="N384" s="210"/>
      <c r="O384" s="210"/>
      <c r="P384" s="210"/>
      <c r="Q384" s="210"/>
      <c r="R384" s="210"/>
      <c r="S384" s="210"/>
      <c r="T384" s="210"/>
      <c r="U384" s="210"/>
      <c r="V384" s="210"/>
      <c r="W384" s="210"/>
      <c r="X384" s="210"/>
      <c r="Y384" s="210"/>
      <c r="Z384" s="210"/>
    </row>
    <row r="385" ht="12.75" customHeight="1">
      <c r="A385" s="436">
        <v>38417.0</v>
      </c>
      <c r="B385" s="437" t="s">
        <v>8975</v>
      </c>
      <c r="C385" s="437">
        <v>2012.0</v>
      </c>
      <c r="D385" s="511">
        <v>41190.0</v>
      </c>
      <c r="E385" s="439" t="s">
        <v>8976</v>
      </c>
      <c r="F385" s="408" t="s">
        <v>1365</v>
      </c>
      <c r="G385" s="439" t="s">
        <v>17</v>
      </c>
      <c r="H385" s="408" t="s">
        <v>948</v>
      </c>
      <c r="I385" s="511">
        <v>43091.0</v>
      </c>
      <c r="J385" s="439">
        <v>12.0</v>
      </c>
      <c r="K385" s="622" t="s">
        <v>293</v>
      </c>
      <c r="L385" s="437" t="s">
        <v>395</v>
      </c>
      <c r="M385" s="330">
        <f t="shared" si="2"/>
        <v>1901</v>
      </c>
      <c r="N385" s="210"/>
      <c r="O385" s="210"/>
      <c r="P385" s="210"/>
      <c r="Q385" s="210"/>
      <c r="R385" s="210"/>
      <c r="S385" s="210"/>
      <c r="T385" s="210"/>
      <c r="U385" s="210"/>
      <c r="V385" s="210"/>
      <c r="W385" s="210"/>
      <c r="X385" s="210"/>
      <c r="Y385" s="210"/>
      <c r="Z385" s="210"/>
    </row>
    <row r="386" ht="12.75" customHeight="1">
      <c r="A386" s="430">
        <v>38517.0</v>
      </c>
      <c r="B386" s="431" t="s">
        <v>8977</v>
      </c>
      <c r="C386" s="431">
        <v>2017.0</v>
      </c>
      <c r="D386" s="508">
        <v>42782.0</v>
      </c>
      <c r="E386" s="433" t="s">
        <v>8978</v>
      </c>
      <c r="F386" s="405" t="s">
        <v>171</v>
      </c>
      <c r="G386" s="433" t="s">
        <v>17</v>
      </c>
      <c r="H386" s="405" t="s">
        <v>60</v>
      </c>
      <c r="I386" s="508">
        <v>43091.0</v>
      </c>
      <c r="J386" s="433">
        <v>12.0</v>
      </c>
      <c r="K386" s="621" t="s">
        <v>322</v>
      </c>
      <c r="L386" s="431" t="s">
        <v>390</v>
      </c>
      <c r="M386" s="327">
        <f t="shared" si="2"/>
        <v>309</v>
      </c>
      <c r="N386" s="210"/>
      <c r="O386" s="210"/>
      <c r="P386" s="210"/>
      <c r="Q386" s="210"/>
      <c r="R386" s="210"/>
      <c r="S386" s="210"/>
      <c r="T386" s="210"/>
      <c r="U386" s="210"/>
      <c r="V386" s="210"/>
      <c r="W386" s="210"/>
      <c r="X386" s="210"/>
      <c r="Y386" s="210"/>
      <c r="Z386" s="210"/>
    </row>
    <row r="387" ht="12.75" customHeight="1">
      <c r="A387" s="436">
        <v>38617.0</v>
      </c>
      <c r="B387" s="437" t="s">
        <v>8979</v>
      </c>
      <c r="C387" s="437">
        <v>2012.0</v>
      </c>
      <c r="D387" s="511">
        <v>41180.0</v>
      </c>
      <c r="E387" s="439" t="s">
        <v>8980</v>
      </c>
      <c r="F387" s="408" t="s">
        <v>8522</v>
      </c>
      <c r="G387" s="439" t="s">
        <v>806</v>
      </c>
      <c r="H387" s="408" t="s">
        <v>3328</v>
      </c>
      <c r="I387" s="511">
        <v>43091.0</v>
      </c>
      <c r="J387" s="439">
        <v>12.0</v>
      </c>
      <c r="K387" s="622" t="s">
        <v>293</v>
      </c>
      <c r="L387" s="437" t="s">
        <v>395</v>
      </c>
      <c r="M387" s="330">
        <f t="shared" si="2"/>
        <v>1911</v>
      </c>
      <c r="N387" s="210"/>
      <c r="O387" s="210"/>
      <c r="P387" s="210"/>
      <c r="Q387" s="210"/>
      <c r="R387" s="210"/>
      <c r="S387" s="210"/>
      <c r="T387" s="210"/>
      <c r="U387" s="210"/>
      <c r="V387" s="210"/>
      <c r="W387" s="210"/>
      <c r="X387" s="210"/>
      <c r="Y387" s="210"/>
      <c r="Z387" s="210"/>
    </row>
    <row r="388" ht="12.75" customHeight="1">
      <c r="A388" s="430">
        <v>38717.0</v>
      </c>
      <c r="B388" s="431" t="s">
        <v>8981</v>
      </c>
      <c r="C388" s="431">
        <v>2014.0</v>
      </c>
      <c r="D388" s="508">
        <v>41968.0</v>
      </c>
      <c r="E388" s="433" t="s">
        <v>8982</v>
      </c>
      <c r="F388" s="405" t="s">
        <v>8522</v>
      </c>
      <c r="G388" s="433" t="s">
        <v>806</v>
      </c>
      <c r="H388" s="405" t="s">
        <v>3328</v>
      </c>
      <c r="I388" s="508">
        <v>43091.0</v>
      </c>
      <c r="J388" s="433">
        <v>12.0</v>
      </c>
      <c r="K388" s="622" t="s">
        <v>293</v>
      </c>
      <c r="L388" s="431" t="s">
        <v>395</v>
      </c>
      <c r="M388" s="327">
        <f t="shared" si="2"/>
        <v>1123</v>
      </c>
      <c r="N388" s="210"/>
      <c r="O388" s="210"/>
      <c r="P388" s="210"/>
      <c r="Q388" s="210"/>
      <c r="R388" s="210"/>
      <c r="S388" s="210"/>
      <c r="T388" s="210"/>
      <c r="U388" s="210"/>
      <c r="V388" s="210"/>
      <c r="W388" s="210"/>
      <c r="X388" s="210"/>
      <c r="Y388" s="210"/>
      <c r="Z388" s="210"/>
    </row>
    <row r="389" ht="12.75" customHeight="1">
      <c r="A389" s="436">
        <v>38817.0</v>
      </c>
      <c r="B389" s="437" t="s">
        <v>8983</v>
      </c>
      <c r="C389" s="437">
        <v>2012.0</v>
      </c>
      <c r="D389" s="511">
        <v>41051.0</v>
      </c>
      <c r="E389" s="439" t="s">
        <v>8984</v>
      </c>
      <c r="F389" s="408" t="s">
        <v>1630</v>
      </c>
      <c r="G389" s="439" t="s">
        <v>17</v>
      </c>
      <c r="H389" s="408" t="s">
        <v>125</v>
      </c>
      <c r="I389" s="511">
        <v>43095.0</v>
      </c>
      <c r="J389" s="439">
        <v>12.0</v>
      </c>
      <c r="K389" s="622" t="s">
        <v>293</v>
      </c>
      <c r="L389" s="437" t="s">
        <v>390</v>
      </c>
      <c r="M389" s="330">
        <f t="shared" si="2"/>
        <v>2044</v>
      </c>
      <c r="N389" s="210"/>
      <c r="O389" s="210"/>
      <c r="P389" s="210"/>
      <c r="Q389" s="210"/>
      <c r="R389" s="210"/>
      <c r="S389" s="210"/>
      <c r="T389" s="210"/>
      <c r="U389" s="210"/>
      <c r="V389" s="210"/>
      <c r="W389" s="210"/>
      <c r="X389" s="210"/>
      <c r="Y389" s="210"/>
      <c r="Z389" s="210"/>
    </row>
    <row r="390" ht="12.75" customHeight="1">
      <c r="A390" s="430">
        <v>38917.0</v>
      </c>
      <c r="B390" s="431" t="s">
        <v>8985</v>
      </c>
      <c r="C390" s="431">
        <v>2014.0</v>
      </c>
      <c r="D390" s="508">
        <v>41696.0</v>
      </c>
      <c r="E390" s="433" t="s">
        <v>8986</v>
      </c>
      <c r="F390" s="405" t="s">
        <v>372</v>
      </c>
      <c r="G390" s="433" t="s">
        <v>712</v>
      </c>
      <c r="H390" s="405" t="s">
        <v>380</v>
      </c>
      <c r="I390" s="508">
        <v>43095.0</v>
      </c>
      <c r="J390" s="433">
        <v>12.0</v>
      </c>
      <c r="K390" s="621" t="s">
        <v>322</v>
      </c>
      <c r="L390" s="431" t="s">
        <v>395</v>
      </c>
      <c r="M390" s="327">
        <f t="shared" si="2"/>
        <v>1399</v>
      </c>
      <c r="N390" s="210"/>
      <c r="O390" s="210"/>
      <c r="P390" s="210"/>
      <c r="Q390" s="210"/>
      <c r="R390" s="210"/>
      <c r="S390" s="210"/>
      <c r="T390" s="210"/>
      <c r="U390" s="210"/>
      <c r="V390" s="210"/>
      <c r="W390" s="210"/>
      <c r="X390" s="210"/>
      <c r="Y390" s="210"/>
      <c r="Z390" s="210"/>
    </row>
    <row r="391" ht="12.75" customHeight="1">
      <c r="A391" s="436">
        <v>39017.0</v>
      </c>
      <c r="B391" s="437" t="s">
        <v>8987</v>
      </c>
      <c r="C391" s="437">
        <v>2015.0</v>
      </c>
      <c r="D391" s="511">
        <v>42081.0</v>
      </c>
      <c r="E391" s="439" t="s">
        <v>8988</v>
      </c>
      <c r="F391" s="408" t="s">
        <v>8989</v>
      </c>
      <c r="G391" s="439" t="s">
        <v>725</v>
      </c>
      <c r="H391" s="408" t="s">
        <v>3895</v>
      </c>
      <c r="I391" s="511">
        <v>43096.0</v>
      </c>
      <c r="J391" s="439">
        <v>12.0</v>
      </c>
      <c r="K391" s="620" t="s">
        <v>309</v>
      </c>
      <c r="L391" s="437" t="s">
        <v>399</v>
      </c>
      <c r="M391" s="330">
        <f t="shared" si="2"/>
        <v>1015</v>
      </c>
      <c r="N391" s="210"/>
      <c r="O391" s="210"/>
      <c r="P391" s="210"/>
      <c r="Q391" s="210"/>
      <c r="R391" s="210"/>
      <c r="S391" s="210"/>
      <c r="T391" s="210"/>
      <c r="U391" s="210"/>
      <c r="V391" s="210"/>
      <c r="W391" s="210"/>
      <c r="X391" s="210"/>
      <c r="Y391" s="210"/>
      <c r="Z391" s="210"/>
    </row>
    <row r="392" ht="12.75" customHeight="1">
      <c r="A392" s="430">
        <v>39117.0</v>
      </c>
      <c r="B392" s="431" t="s">
        <v>8990</v>
      </c>
      <c r="C392" s="431">
        <v>2013.0</v>
      </c>
      <c r="D392" s="508">
        <v>41628.0</v>
      </c>
      <c r="E392" s="433" t="s">
        <v>8991</v>
      </c>
      <c r="F392" s="405" t="s">
        <v>8992</v>
      </c>
      <c r="G392" s="433" t="s">
        <v>707</v>
      </c>
      <c r="H392" s="405" t="s">
        <v>251</v>
      </c>
      <c r="I392" s="508">
        <v>43096.0</v>
      </c>
      <c r="J392" s="433">
        <v>12.0</v>
      </c>
      <c r="K392" s="622" t="s">
        <v>293</v>
      </c>
      <c r="L392" s="431" t="s">
        <v>390</v>
      </c>
      <c r="M392" s="327">
        <f t="shared" si="2"/>
        <v>1468</v>
      </c>
      <c r="N392" s="210"/>
      <c r="O392" s="210"/>
      <c r="P392" s="210"/>
      <c r="Q392" s="210"/>
      <c r="R392" s="210"/>
      <c r="S392" s="210"/>
      <c r="T392" s="210"/>
      <c r="U392" s="210"/>
      <c r="V392" s="210"/>
      <c r="W392" s="210"/>
      <c r="X392" s="210"/>
      <c r="Y392" s="210"/>
      <c r="Z392" s="210"/>
    </row>
    <row r="393" ht="12.75" customHeight="1">
      <c r="A393" s="436">
        <v>39217.0</v>
      </c>
      <c r="B393" s="437" t="s">
        <v>8993</v>
      </c>
      <c r="C393" s="437">
        <v>2011.0</v>
      </c>
      <c r="D393" s="511">
        <v>40870.0</v>
      </c>
      <c r="E393" s="439" t="s">
        <v>8994</v>
      </c>
      <c r="F393" s="408" t="s">
        <v>2277</v>
      </c>
      <c r="G393" s="439" t="s">
        <v>712</v>
      </c>
      <c r="H393" s="408" t="s">
        <v>1156</v>
      </c>
      <c r="I393" s="511">
        <v>43096.0</v>
      </c>
      <c r="J393" s="439">
        <v>12.0</v>
      </c>
      <c r="K393" s="622" t="s">
        <v>293</v>
      </c>
      <c r="L393" s="437" t="s">
        <v>390</v>
      </c>
      <c r="M393" s="330">
        <f t="shared" si="2"/>
        <v>2226</v>
      </c>
      <c r="N393" s="210"/>
      <c r="O393" s="210"/>
      <c r="P393" s="210"/>
      <c r="Q393" s="210"/>
      <c r="R393" s="210"/>
      <c r="S393" s="210"/>
      <c r="T393" s="210"/>
      <c r="U393" s="210"/>
      <c r="V393" s="210"/>
      <c r="W393" s="210"/>
      <c r="X393" s="210"/>
      <c r="Y393" s="210"/>
      <c r="Z393" s="210"/>
    </row>
    <row r="394" ht="12.75" customHeight="1">
      <c r="A394" s="430">
        <v>39317.0</v>
      </c>
      <c r="B394" s="431" t="s">
        <v>8995</v>
      </c>
      <c r="C394" s="431">
        <v>2011.0</v>
      </c>
      <c r="D394" s="508">
        <v>40856.0</v>
      </c>
      <c r="E394" s="433" t="s">
        <v>8996</v>
      </c>
      <c r="F394" s="405" t="s">
        <v>2277</v>
      </c>
      <c r="G394" s="433" t="s">
        <v>712</v>
      </c>
      <c r="H394" s="405" t="s">
        <v>1156</v>
      </c>
      <c r="I394" s="508">
        <v>43096.0</v>
      </c>
      <c r="J394" s="433">
        <v>12.0</v>
      </c>
      <c r="K394" s="622" t="s">
        <v>293</v>
      </c>
      <c r="L394" s="431" t="s">
        <v>390</v>
      </c>
      <c r="M394" s="327">
        <f t="shared" si="2"/>
        <v>2240</v>
      </c>
      <c r="N394" s="210"/>
      <c r="O394" s="210"/>
      <c r="P394" s="210"/>
      <c r="Q394" s="210"/>
      <c r="R394" s="210"/>
      <c r="S394" s="210"/>
      <c r="T394" s="210"/>
      <c r="U394" s="210"/>
      <c r="V394" s="210"/>
      <c r="W394" s="210"/>
      <c r="X394" s="210"/>
      <c r="Y394" s="210"/>
      <c r="Z394" s="210"/>
    </row>
    <row r="395" ht="12.75" customHeight="1">
      <c r="A395" s="436">
        <v>39417.0</v>
      </c>
      <c r="B395" s="437" t="s">
        <v>8997</v>
      </c>
      <c r="C395" s="437">
        <v>2016.0</v>
      </c>
      <c r="D395" s="511">
        <v>42447.0</v>
      </c>
      <c r="E395" s="439" t="s">
        <v>8998</v>
      </c>
      <c r="F395" s="408" t="s">
        <v>8999</v>
      </c>
      <c r="G395" s="439" t="s">
        <v>725</v>
      </c>
      <c r="H395" s="408" t="s">
        <v>7905</v>
      </c>
      <c r="I395" s="511">
        <v>43097.0</v>
      </c>
      <c r="J395" s="439">
        <v>12.0</v>
      </c>
      <c r="K395" s="619" t="s">
        <v>344</v>
      </c>
      <c r="L395" s="437" t="s">
        <v>399</v>
      </c>
      <c r="M395" s="330">
        <f t="shared" si="2"/>
        <v>650</v>
      </c>
      <c r="N395" s="210"/>
      <c r="O395" s="210"/>
      <c r="P395" s="210"/>
      <c r="Q395" s="210"/>
      <c r="R395" s="210"/>
      <c r="S395" s="210"/>
      <c r="T395" s="210"/>
      <c r="U395" s="210"/>
      <c r="V395" s="210"/>
      <c r="W395" s="210"/>
      <c r="X395" s="210"/>
      <c r="Y395" s="210"/>
      <c r="Z395" s="210"/>
    </row>
    <row r="396" ht="12.75" customHeight="1">
      <c r="A396" s="430">
        <v>39517.0</v>
      </c>
      <c r="B396" s="431" t="s">
        <v>9000</v>
      </c>
      <c r="C396" s="431">
        <v>2017.0</v>
      </c>
      <c r="D396" s="508">
        <v>42775.0</v>
      </c>
      <c r="E396" s="433" t="s">
        <v>9001</v>
      </c>
      <c r="F396" s="405" t="s">
        <v>9002</v>
      </c>
      <c r="G396" s="433" t="s">
        <v>725</v>
      </c>
      <c r="H396" s="405" t="s">
        <v>6590</v>
      </c>
      <c r="I396" s="508">
        <v>43097.0</v>
      </c>
      <c r="J396" s="433">
        <v>12.0</v>
      </c>
      <c r="K396" s="619" t="s">
        <v>344</v>
      </c>
      <c r="L396" s="431" t="s">
        <v>399</v>
      </c>
      <c r="M396" s="327">
        <f t="shared" si="2"/>
        <v>322</v>
      </c>
      <c r="N396" s="210"/>
      <c r="O396" s="210"/>
      <c r="P396" s="210"/>
      <c r="Q396" s="210"/>
      <c r="R396" s="210"/>
      <c r="S396" s="210"/>
      <c r="T396" s="210"/>
      <c r="U396" s="210"/>
      <c r="V396" s="210"/>
      <c r="W396" s="210"/>
      <c r="X396" s="210"/>
      <c r="Y396" s="210"/>
      <c r="Z396" s="210"/>
    </row>
    <row r="397" ht="12.75" customHeight="1">
      <c r="A397" s="436">
        <v>39617.0</v>
      </c>
      <c r="B397" s="437" t="s">
        <v>9003</v>
      </c>
      <c r="C397" s="437">
        <v>2011.0</v>
      </c>
      <c r="D397" s="511">
        <v>40907.0</v>
      </c>
      <c r="E397" s="439" t="s">
        <v>9004</v>
      </c>
      <c r="F397" s="408" t="s">
        <v>212</v>
      </c>
      <c r="G397" s="439" t="s">
        <v>712</v>
      </c>
      <c r="H397" s="408" t="s">
        <v>153</v>
      </c>
      <c r="I397" s="511">
        <v>43097.0</v>
      </c>
      <c r="J397" s="439">
        <v>12.0</v>
      </c>
      <c r="K397" s="622" t="s">
        <v>293</v>
      </c>
      <c r="L397" s="437" t="s">
        <v>390</v>
      </c>
      <c r="M397" s="330">
        <f t="shared" si="2"/>
        <v>2190</v>
      </c>
      <c r="N397" s="210"/>
      <c r="O397" s="210"/>
      <c r="P397" s="210"/>
      <c r="Q397" s="210"/>
      <c r="R397" s="210"/>
      <c r="S397" s="210"/>
      <c r="T397" s="210"/>
      <c r="U397" s="210"/>
      <c r="V397" s="210"/>
      <c r="W397" s="210"/>
      <c r="X397" s="210"/>
      <c r="Y397" s="210"/>
      <c r="Z397" s="210"/>
    </row>
    <row r="398" ht="12.75" customHeight="1">
      <c r="A398" s="430">
        <v>39717.0</v>
      </c>
      <c r="B398" s="431" t="s">
        <v>9005</v>
      </c>
      <c r="C398" s="431">
        <v>2012.0</v>
      </c>
      <c r="D398" s="508">
        <v>41143.0</v>
      </c>
      <c r="E398" s="433" t="s">
        <v>9006</v>
      </c>
      <c r="F398" s="405" t="s">
        <v>1365</v>
      </c>
      <c r="G398" s="433" t="s">
        <v>712</v>
      </c>
      <c r="H398" s="405" t="s">
        <v>87</v>
      </c>
      <c r="I398" s="508">
        <v>43097.0</v>
      </c>
      <c r="J398" s="433">
        <v>12.0</v>
      </c>
      <c r="K398" s="622" t="s">
        <v>293</v>
      </c>
      <c r="L398" s="431" t="s">
        <v>395</v>
      </c>
      <c r="M398" s="327">
        <f t="shared" si="2"/>
        <v>1954</v>
      </c>
      <c r="N398" s="210"/>
      <c r="O398" s="210"/>
      <c r="P398" s="210"/>
      <c r="Q398" s="210"/>
      <c r="R398" s="210"/>
      <c r="S398" s="210"/>
      <c r="T398" s="210"/>
      <c r="U398" s="210"/>
      <c r="V398" s="210"/>
      <c r="W398" s="210"/>
      <c r="X398" s="210"/>
      <c r="Y398" s="210"/>
      <c r="Z398" s="210"/>
    </row>
    <row r="399" ht="12.75" customHeight="1">
      <c r="A399" s="436">
        <v>39817.0</v>
      </c>
      <c r="B399" s="437" t="s">
        <v>9007</v>
      </c>
      <c r="C399" s="437">
        <v>2016.0</v>
      </c>
      <c r="D399" s="511">
        <v>42692.0</v>
      </c>
      <c r="E399" s="439" t="s">
        <v>9008</v>
      </c>
      <c r="F399" s="408" t="s">
        <v>9009</v>
      </c>
      <c r="G399" s="439" t="s">
        <v>729</v>
      </c>
      <c r="H399" s="408" t="s">
        <v>2472</v>
      </c>
      <c r="I399" s="511">
        <v>43097.0</v>
      </c>
      <c r="J399" s="439">
        <v>12.0</v>
      </c>
      <c r="K399" s="619" t="s">
        <v>344</v>
      </c>
      <c r="L399" s="437" t="s">
        <v>399</v>
      </c>
      <c r="M399" s="330">
        <f t="shared" si="2"/>
        <v>405</v>
      </c>
      <c r="N399" s="210"/>
      <c r="O399" s="210"/>
      <c r="P399" s="210"/>
      <c r="Q399" s="210"/>
      <c r="R399" s="210"/>
      <c r="S399" s="210"/>
      <c r="T399" s="210"/>
      <c r="U399" s="210"/>
      <c r="V399" s="210"/>
      <c r="W399" s="210"/>
      <c r="X399" s="210"/>
      <c r="Y399" s="210"/>
      <c r="Z399" s="210"/>
    </row>
    <row r="400" ht="12.75" customHeight="1">
      <c r="A400" s="430">
        <v>39917.0</v>
      </c>
      <c r="B400" s="431" t="s">
        <v>9010</v>
      </c>
      <c r="C400" s="431">
        <v>2017.0</v>
      </c>
      <c r="D400" s="508">
        <v>42775.0</v>
      </c>
      <c r="E400" s="433" t="s">
        <v>9011</v>
      </c>
      <c r="F400" s="405" t="s">
        <v>2983</v>
      </c>
      <c r="G400" s="433" t="s">
        <v>729</v>
      </c>
      <c r="H400" s="405" t="s">
        <v>9012</v>
      </c>
      <c r="I400" s="508">
        <v>43097.0</v>
      </c>
      <c r="J400" s="433">
        <v>12.0</v>
      </c>
      <c r="K400" s="619" t="s">
        <v>344</v>
      </c>
      <c r="L400" s="431" t="s">
        <v>399</v>
      </c>
      <c r="M400" s="327">
        <f t="shared" si="2"/>
        <v>322</v>
      </c>
      <c r="N400" s="210"/>
      <c r="O400" s="210"/>
      <c r="P400" s="210"/>
      <c r="Q400" s="210"/>
      <c r="R400" s="210"/>
      <c r="S400" s="210"/>
      <c r="T400" s="210"/>
      <c r="U400" s="210"/>
      <c r="V400" s="210"/>
      <c r="W400" s="210"/>
      <c r="X400" s="210"/>
      <c r="Y400" s="210"/>
      <c r="Z400" s="210"/>
    </row>
    <row r="401" ht="12.75" customHeight="1">
      <c r="A401" s="436">
        <v>40017.0</v>
      </c>
      <c r="B401" s="437" t="s">
        <v>9013</v>
      </c>
      <c r="C401" s="437">
        <v>2011.0</v>
      </c>
      <c r="D401" s="511">
        <v>40827.0</v>
      </c>
      <c r="E401" s="439" t="s">
        <v>9014</v>
      </c>
      <c r="F401" s="408" t="s">
        <v>4622</v>
      </c>
      <c r="G401" s="439" t="s">
        <v>712</v>
      </c>
      <c r="H401" s="408" t="s">
        <v>1156</v>
      </c>
      <c r="I401" s="511">
        <v>43098.0</v>
      </c>
      <c r="J401" s="439">
        <v>12.0</v>
      </c>
      <c r="K401" s="622" t="s">
        <v>293</v>
      </c>
      <c r="L401" s="437" t="s">
        <v>390</v>
      </c>
      <c r="M401" s="330">
        <f t="shared" si="2"/>
        <v>2271</v>
      </c>
      <c r="N401" s="210"/>
      <c r="O401" s="210"/>
      <c r="P401" s="210"/>
      <c r="Q401" s="210"/>
      <c r="R401" s="210"/>
      <c r="S401" s="210"/>
      <c r="T401" s="210"/>
      <c r="U401" s="210"/>
      <c r="V401" s="210"/>
      <c r="W401" s="210"/>
      <c r="X401" s="210"/>
      <c r="Y401" s="210"/>
      <c r="Z401" s="210"/>
    </row>
    <row r="402" ht="12.75" customHeight="1">
      <c r="A402" s="430">
        <v>40117.0</v>
      </c>
      <c r="B402" s="431" t="s">
        <v>9015</v>
      </c>
      <c r="C402" s="431">
        <v>2010.0</v>
      </c>
      <c r="D402" s="508">
        <v>40303.0</v>
      </c>
      <c r="E402" s="433" t="s">
        <v>9016</v>
      </c>
      <c r="F402" s="405" t="s">
        <v>4622</v>
      </c>
      <c r="G402" s="433" t="s">
        <v>712</v>
      </c>
      <c r="H402" s="405" t="s">
        <v>7158</v>
      </c>
      <c r="I402" s="508">
        <v>43098.0</v>
      </c>
      <c r="J402" s="433">
        <v>12.0</v>
      </c>
      <c r="K402" s="621" t="s">
        <v>322</v>
      </c>
      <c r="L402" s="431" t="s">
        <v>395</v>
      </c>
      <c r="M402" s="327">
        <f t="shared" si="2"/>
        <v>2795</v>
      </c>
      <c r="N402" s="210"/>
      <c r="O402" s="210"/>
      <c r="P402" s="210"/>
      <c r="Q402" s="210"/>
      <c r="R402" s="210"/>
      <c r="S402" s="210"/>
      <c r="T402" s="210"/>
      <c r="U402" s="210"/>
      <c r="V402" s="210"/>
      <c r="W402" s="210"/>
      <c r="X402" s="210"/>
      <c r="Y402" s="210"/>
      <c r="Z402" s="210"/>
    </row>
    <row r="403" ht="12.75" customHeight="1">
      <c r="A403" s="436">
        <v>40217.0</v>
      </c>
      <c r="B403" s="437" t="s">
        <v>9017</v>
      </c>
      <c r="C403" s="437">
        <v>2010.0</v>
      </c>
      <c r="D403" s="511">
        <v>40245.0</v>
      </c>
      <c r="E403" s="439" t="s">
        <v>9018</v>
      </c>
      <c r="F403" s="408" t="s">
        <v>4622</v>
      </c>
      <c r="G403" s="439" t="s">
        <v>712</v>
      </c>
      <c r="H403" s="408" t="s">
        <v>45</v>
      </c>
      <c r="I403" s="511">
        <v>43098.0</v>
      </c>
      <c r="J403" s="439">
        <v>12.0</v>
      </c>
      <c r="K403" s="622" t="s">
        <v>293</v>
      </c>
      <c r="L403" s="437" t="s">
        <v>390</v>
      </c>
      <c r="M403" s="330">
        <f t="shared" si="2"/>
        <v>2853</v>
      </c>
      <c r="N403" s="210"/>
      <c r="O403" s="210"/>
      <c r="P403" s="210"/>
      <c r="Q403" s="210"/>
      <c r="R403" s="210"/>
      <c r="S403" s="210"/>
      <c r="T403" s="210"/>
      <c r="U403" s="210"/>
      <c r="V403" s="210"/>
      <c r="W403" s="210"/>
      <c r="X403" s="210"/>
      <c r="Y403" s="210"/>
      <c r="Z403" s="210"/>
    </row>
    <row r="404" ht="12.75" customHeight="1">
      <c r="A404" s="430">
        <v>40317.0</v>
      </c>
      <c r="B404" s="431" t="s">
        <v>9019</v>
      </c>
      <c r="C404" s="431">
        <v>2017.0</v>
      </c>
      <c r="D404" s="508">
        <v>43031.0</v>
      </c>
      <c r="E404" s="433" t="s">
        <v>9020</v>
      </c>
      <c r="F404" s="405" t="s">
        <v>9021</v>
      </c>
      <c r="G404" s="433" t="s">
        <v>729</v>
      </c>
      <c r="H404" s="405" t="s">
        <v>2704</v>
      </c>
      <c r="I404" s="508">
        <v>43098.0</v>
      </c>
      <c r="J404" s="433">
        <v>12.0</v>
      </c>
      <c r="K404" s="619" t="s">
        <v>1259</v>
      </c>
      <c r="L404" s="431" t="s">
        <v>399</v>
      </c>
      <c r="M404" s="327">
        <f t="shared" si="2"/>
        <v>67</v>
      </c>
      <c r="N404" s="210"/>
      <c r="O404" s="210"/>
      <c r="P404" s="210"/>
      <c r="Q404" s="210"/>
      <c r="R404" s="210"/>
      <c r="S404" s="210"/>
      <c r="T404" s="210"/>
      <c r="U404" s="210"/>
      <c r="V404" s="210"/>
      <c r="W404" s="210"/>
      <c r="X404" s="210"/>
      <c r="Y404" s="210"/>
      <c r="Z404" s="210"/>
    </row>
    <row r="405" ht="12.75" customHeight="1">
      <c r="A405" s="436">
        <v>40417.0</v>
      </c>
      <c r="B405" s="437" t="s">
        <v>9022</v>
      </c>
      <c r="C405" s="437">
        <v>2016.0</v>
      </c>
      <c r="D405" s="511">
        <v>42717.0</v>
      </c>
      <c r="E405" s="439" t="s">
        <v>9023</v>
      </c>
      <c r="F405" s="408" t="s">
        <v>2234</v>
      </c>
      <c r="G405" s="439" t="s">
        <v>729</v>
      </c>
      <c r="H405" s="408" t="s">
        <v>8519</v>
      </c>
      <c r="I405" s="511">
        <v>43098.0</v>
      </c>
      <c r="J405" s="439">
        <v>12.0</v>
      </c>
      <c r="K405" s="619" t="s">
        <v>344</v>
      </c>
      <c r="L405" s="437" t="s">
        <v>399</v>
      </c>
      <c r="M405" s="330">
        <f t="shared" si="2"/>
        <v>381</v>
      </c>
      <c r="N405" s="210"/>
      <c r="O405" s="210"/>
      <c r="P405" s="210"/>
      <c r="Q405" s="210"/>
      <c r="R405" s="210"/>
      <c r="S405" s="210"/>
      <c r="T405" s="210"/>
      <c r="U405" s="210"/>
      <c r="V405" s="210"/>
      <c r="W405" s="210"/>
      <c r="X405" s="210"/>
      <c r="Y405" s="210"/>
      <c r="Z405" s="210"/>
    </row>
    <row r="406" ht="12.75" customHeight="1">
      <c r="A406" s="430">
        <v>40517.0</v>
      </c>
      <c r="B406" s="431" t="s">
        <v>9024</v>
      </c>
      <c r="C406" s="431">
        <v>2017.0</v>
      </c>
      <c r="D406" s="508">
        <v>42859.0</v>
      </c>
      <c r="E406" s="433" t="s">
        <v>9025</v>
      </c>
      <c r="F406" s="514" t="s">
        <v>2756</v>
      </c>
      <c r="G406" s="433" t="s">
        <v>729</v>
      </c>
      <c r="H406" s="405" t="s">
        <v>2622</v>
      </c>
      <c r="I406" s="508">
        <v>43098.0</v>
      </c>
      <c r="J406" s="433">
        <v>12.0</v>
      </c>
      <c r="K406" s="619" t="s">
        <v>1259</v>
      </c>
      <c r="L406" s="431" t="s">
        <v>399</v>
      </c>
      <c r="M406" s="327">
        <f t="shared" si="2"/>
        <v>239</v>
      </c>
      <c r="N406" s="210"/>
      <c r="O406" s="210"/>
      <c r="P406" s="210"/>
      <c r="Q406" s="210"/>
      <c r="R406" s="210"/>
      <c r="S406" s="210"/>
      <c r="T406" s="210"/>
      <c r="U406" s="210"/>
      <c r="V406" s="210"/>
      <c r="W406" s="210"/>
      <c r="X406" s="210"/>
      <c r="Y406" s="210"/>
      <c r="Z406" s="210"/>
    </row>
    <row r="407" ht="12.75" customHeight="1">
      <c r="A407" s="625"/>
      <c r="B407" s="626"/>
      <c r="C407" s="626"/>
      <c r="D407" s="627"/>
      <c r="E407" s="210"/>
      <c r="F407" s="210"/>
      <c r="G407" s="210"/>
      <c r="H407" s="210"/>
      <c r="I407" s="627"/>
      <c r="J407" s="626"/>
      <c r="K407" s="626"/>
      <c r="L407" s="626"/>
      <c r="M407" s="628"/>
      <c r="N407" s="210"/>
      <c r="O407" s="210"/>
      <c r="P407" s="210"/>
      <c r="Q407" s="210"/>
      <c r="R407" s="210"/>
      <c r="S407" s="210"/>
      <c r="T407" s="210"/>
      <c r="U407" s="210"/>
      <c r="V407" s="210"/>
      <c r="W407" s="210"/>
      <c r="X407" s="210"/>
      <c r="Y407" s="210"/>
      <c r="Z407" s="210"/>
    </row>
    <row r="408" ht="12.75" hidden="1" customHeight="1">
      <c r="A408" s="625"/>
      <c r="B408" s="626"/>
      <c r="C408" s="626"/>
      <c r="D408" s="627"/>
      <c r="E408" s="210"/>
      <c r="F408" s="210"/>
      <c r="G408" s="210"/>
      <c r="H408" s="210"/>
      <c r="I408" s="627"/>
      <c r="J408" s="626"/>
      <c r="K408" s="626"/>
      <c r="L408" s="626"/>
      <c r="M408" s="628"/>
      <c r="N408" s="210"/>
      <c r="O408" s="210"/>
      <c r="P408" s="210"/>
      <c r="Q408" s="210"/>
      <c r="R408" s="210"/>
      <c r="S408" s="210"/>
      <c r="T408" s="210"/>
      <c r="U408" s="210"/>
      <c r="V408" s="210"/>
      <c r="W408" s="210"/>
      <c r="X408" s="210"/>
      <c r="Y408" s="210"/>
      <c r="Z408" s="210"/>
    </row>
    <row r="409" ht="12.75" hidden="1" customHeight="1">
      <c r="A409" s="625"/>
      <c r="B409" s="626"/>
      <c r="C409" s="626"/>
      <c r="D409" s="627"/>
      <c r="E409" s="210"/>
      <c r="F409" s="210"/>
      <c r="G409" s="210"/>
      <c r="H409" s="210"/>
      <c r="I409" s="627"/>
      <c r="J409" s="626"/>
      <c r="K409" s="626"/>
      <c r="L409" s="626"/>
      <c r="M409" s="628"/>
      <c r="N409" s="210"/>
      <c r="O409" s="210"/>
      <c r="P409" s="210"/>
      <c r="Q409" s="210"/>
      <c r="R409" s="210"/>
      <c r="S409" s="210"/>
      <c r="T409" s="210"/>
      <c r="U409" s="210"/>
      <c r="V409" s="210"/>
      <c r="W409" s="210"/>
      <c r="X409" s="210"/>
      <c r="Y409" s="210"/>
      <c r="Z409" s="210"/>
    </row>
    <row r="410" ht="12.75" hidden="1" customHeight="1">
      <c r="A410" s="625"/>
      <c r="B410" s="626"/>
      <c r="C410" s="626"/>
      <c r="D410" s="627"/>
      <c r="E410" s="210"/>
      <c r="F410" s="210"/>
      <c r="G410" s="210"/>
      <c r="H410" s="210"/>
      <c r="I410" s="627"/>
      <c r="J410" s="626"/>
      <c r="K410" s="626"/>
      <c r="L410" s="626"/>
      <c r="M410" s="628"/>
      <c r="N410" s="210"/>
      <c r="O410" s="210"/>
      <c r="P410" s="210"/>
      <c r="Q410" s="210"/>
      <c r="R410" s="210"/>
      <c r="S410" s="210"/>
      <c r="T410" s="210"/>
      <c r="U410" s="210"/>
      <c r="V410" s="210"/>
      <c r="W410" s="210"/>
      <c r="X410" s="210"/>
      <c r="Y410" s="210"/>
      <c r="Z410" s="210"/>
    </row>
    <row r="411" ht="12.75" hidden="1" customHeight="1">
      <c r="A411" s="625"/>
      <c r="B411" s="626"/>
      <c r="C411" s="626"/>
      <c r="D411" s="627"/>
      <c r="E411" s="210"/>
      <c r="F411" s="210"/>
      <c r="G411" s="210"/>
      <c r="H411" s="210"/>
      <c r="I411" s="627"/>
      <c r="J411" s="626"/>
      <c r="K411" s="626"/>
      <c r="L411" s="626"/>
      <c r="M411" s="628"/>
      <c r="N411" s="210"/>
      <c r="O411" s="210"/>
      <c r="P411" s="210"/>
      <c r="Q411" s="210"/>
      <c r="R411" s="210"/>
      <c r="S411" s="210"/>
      <c r="T411" s="210"/>
      <c r="U411" s="210"/>
      <c r="V411" s="210"/>
      <c r="W411" s="210"/>
      <c r="X411" s="210"/>
      <c r="Y411" s="210"/>
      <c r="Z411" s="210"/>
    </row>
    <row r="412" ht="12.75" hidden="1" customHeight="1">
      <c r="A412" s="625"/>
      <c r="B412" s="626"/>
      <c r="C412" s="626"/>
      <c r="D412" s="627"/>
      <c r="E412" s="210"/>
      <c r="F412" s="210"/>
      <c r="G412" s="210"/>
      <c r="H412" s="210"/>
      <c r="I412" s="627"/>
      <c r="J412" s="626"/>
      <c r="K412" s="626"/>
      <c r="L412" s="626"/>
      <c r="M412" s="628"/>
      <c r="N412" s="210"/>
      <c r="O412" s="210"/>
      <c r="P412" s="210"/>
      <c r="Q412" s="210"/>
      <c r="R412" s="210"/>
      <c r="S412" s="210"/>
      <c r="T412" s="210"/>
      <c r="U412" s="210"/>
      <c r="V412" s="210"/>
      <c r="W412" s="210"/>
      <c r="X412" s="210"/>
      <c r="Y412" s="210"/>
      <c r="Z412" s="210"/>
    </row>
    <row r="413" ht="12.75" hidden="1" customHeight="1">
      <c r="A413" s="625"/>
      <c r="B413" s="626"/>
      <c r="C413" s="626"/>
      <c r="D413" s="627"/>
      <c r="E413" s="210"/>
      <c r="F413" s="210"/>
      <c r="G413" s="210"/>
      <c r="H413" s="210"/>
      <c r="I413" s="627"/>
      <c r="J413" s="626"/>
      <c r="K413" s="626"/>
      <c r="L413" s="626"/>
      <c r="M413" s="628"/>
      <c r="N413" s="210"/>
      <c r="O413" s="210"/>
      <c r="P413" s="210"/>
      <c r="Q413" s="210"/>
      <c r="R413" s="210"/>
      <c r="S413" s="210"/>
      <c r="T413" s="210"/>
      <c r="U413" s="210"/>
      <c r="V413" s="210"/>
      <c r="W413" s="210"/>
      <c r="X413" s="210"/>
      <c r="Y413" s="210"/>
      <c r="Z413" s="210"/>
    </row>
    <row r="414" ht="12.75" hidden="1" customHeight="1">
      <c r="A414" s="625"/>
      <c r="B414" s="626"/>
      <c r="C414" s="626"/>
      <c r="D414" s="627"/>
      <c r="E414" s="210"/>
      <c r="F414" s="210"/>
      <c r="G414" s="210"/>
      <c r="H414" s="210"/>
      <c r="I414" s="627"/>
      <c r="J414" s="626"/>
      <c r="K414" s="626"/>
      <c r="L414" s="626"/>
      <c r="M414" s="628"/>
      <c r="N414" s="210"/>
      <c r="O414" s="210"/>
      <c r="P414" s="210"/>
      <c r="Q414" s="210"/>
      <c r="R414" s="210"/>
      <c r="S414" s="210"/>
      <c r="T414" s="210"/>
      <c r="U414" s="210"/>
      <c r="V414" s="210"/>
      <c r="W414" s="210"/>
      <c r="X414" s="210"/>
      <c r="Y414" s="210"/>
      <c r="Z414" s="210"/>
    </row>
    <row r="415" ht="12.75" hidden="1" customHeight="1">
      <c r="A415" s="625"/>
      <c r="B415" s="626"/>
      <c r="C415" s="626"/>
      <c r="D415" s="627"/>
      <c r="E415" s="210"/>
      <c r="F415" s="210"/>
      <c r="G415" s="210"/>
      <c r="H415" s="210"/>
      <c r="I415" s="627"/>
      <c r="J415" s="626"/>
      <c r="K415" s="626"/>
      <c r="L415" s="626"/>
      <c r="M415" s="628"/>
      <c r="N415" s="210"/>
      <c r="O415" s="210"/>
      <c r="P415" s="210"/>
      <c r="Q415" s="210"/>
      <c r="R415" s="210"/>
      <c r="S415" s="210"/>
      <c r="T415" s="210"/>
      <c r="U415" s="210"/>
      <c r="V415" s="210"/>
      <c r="W415" s="210"/>
      <c r="X415" s="210"/>
      <c r="Y415" s="210"/>
      <c r="Z415" s="210"/>
    </row>
    <row r="416" ht="12.75" hidden="1" customHeight="1">
      <c r="A416" s="625"/>
      <c r="B416" s="626"/>
      <c r="C416" s="626"/>
      <c r="D416" s="627"/>
      <c r="E416" s="210"/>
      <c r="F416" s="210"/>
      <c r="G416" s="210"/>
      <c r="H416" s="210"/>
      <c r="I416" s="627"/>
      <c r="J416" s="626"/>
      <c r="K416" s="626"/>
      <c r="L416" s="626"/>
      <c r="M416" s="628"/>
      <c r="N416" s="210"/>
      <c r="O416" s="210"/>
      <c r="P416" s="210"/>
      <c r="Q416" s="210"/>
      <c r="R416" s="210"/>
      <c r="S416" s="210"/>
      <c r="T416" s="210"/>
      <c r="U416" s="210"/>
      <c r="V416" s="210"/>
      <c r="W416" s="210"/>
      <c r="X416" s="210"/>
      <c r="Y416" s="210"/>
      <c r="Z416" s="210"/>
    </row>
    <row r="417" ht="12.75" hidden="1" customHeight="1">
      <c r="A417" s="625"/>
      <c r="B417" s="626"/>
      <c r="C417" s="626"/>
      <c r="D417" s="627"/>
      <c r="E417" s="210"/>
      <c r="F417" s="210"/>
      <c r="G417" s="210"/>
      <c r="H417" s="210"/>
      <c r="I417" s="627"/>
      <c r="J417" s="626"/>
      <c r="K417" s="626"/>
      <c r="L417" s="626"/>
      <c r="M417" s="628"/>
      <c r="N417" s="210"/>
      <c r="O417" s="210"/>
      <c r="P417" s="210"/>
      <c r="Q417" s="210"/>
      <c r="R417" s="210"/>
      <c r="S417" s="210"/>
      <c r="T417" s="210"/>
      <c r="U417" s="210"/>
      <c r="V417" s="210"/>
      <c r="W417" s="210"/>
      <c r="X417" s="210"/>
      <c r="Y417" s="210"/>
      <c r="Z417" s="210"/>
    </row>
    <row r="418" ht="12.75" hidden="1" customHeight="1">
      <c r="A418" s="625"/>
      <c r="B418" s="626"/>
      <c r="C418" s="626"/>
      <c r="D418" s="627"/>
      <c r="E418" s="210"/>
      <c r="F418" s="210"/>
      <c r="G418" s="210"/>
      <c r="H418" s="210"/>
      <c r="I418" s="627"/>
      <c r="J418" s="626"/>
      <c r="K418" s="626"/>
      <c r="L418" s="626"/>
      <c r="M418" s="628"/>
      <c r="N418" s="210"/>
      <c r="O418" s="210"/>
      <c r="P418" s="210"/>
      <c r="Q418" s="210"/>
      <c r="R418" s="210"/>
      <c r="S418" s="210"/>
      <c r="T418" s="210"/>
      <c r="U418" s="210"/>
      <c r="V418" s="210"/>
      <c r="W418" s="210"/>
      <c r="X418" s="210"/>
      <c r="Y418" s="210"/>
      <c r="Z418" s="210"/>
    </row>
    <row r="419" ht="12.75" hidden="1" customHeight="1">
      <c r="A419" s="625"/>
      <c r="B419" s="626"/>
      <c r="C419" s="626"/>
      <c r="D419" s="627"/>
      <c r="E419" s="210"/>
      <c r="F419" s="210"/>
      <c r="G419" s="210"/>
      <c r="H419" s="210"/>
      <c r="I419" s="627"/>
      <c r="J419" s="626"/>
      <c r="K419" s="626"/>
      <c r="L419" s="626"/>
      <c r="M419" s="628"/>
      <c r="N419" s="210"/>
      <c r="O419" s="210"/>
      <c r="P419" s="210"/>
      <c r="Q419" s="210"/>
      <c r="R419" s="210"/>
      <c r="S419" s="210"/>
      <c r="T419" s="210"/>
      <c r="U419" s="210"/>
      <c r="V419" s="210"/>
      <c r="W419" s="210"/>
      <c r="X419" s="210"/>
      <c r="Y419" s="210"/>
      <c r="Z419" s="210"/>
    </row>
    <row r="420" ht="12.75" hidden="1" customHeight="1">
      <c r="A420" s="625"/>
      <c r="B420" s="626"/>
      <c r="C420" s="626"/>
      <c r="D420" s="627"/>
      <c r="E420" s="210"/>
      <c r="F420" s="210"/>
      <c r="G420" s="210"/>
      <c r="H420" s="210"/>
      <c r="I420" s="627"/>
      <c r="J420" s="626"/>
      <c r="K420" s="626"/>
      <c r="L420" s="626"/>
      <c r="M420" s="628"/>
      <c r="N420" s="210"/>
      <c r="O420" s="210"/>
      <c r="P420" s="210"/>
      <c r="Q420" s="210"/>
      <c r="R420" s="210"/>
      <c r="S420" s="210"/>
      <c r="T420" s="210"/>
      <c r="U420" s="210"/>
      <c r="V420" s="210"/>
      <c r="W420" s="210"/>
      <c r="X420" s="210"/>
      <c r="Y420" s="210"/>
      <c r="Z420" s="210"/>
    </row>
    <row r="421" ht="12.75" hidden="1" customHeight="1">
      <c r="A421" s="625"/>
      <c r="B421" s="626"/>
      <c r="C421" s="626"/>
      <c r="D421" s="627"/>
      <c r="E421" s="210"/>
      <c r="F421" s="210"/>
      <c r="G421" s="210"/>
      <c r="H421" s="210"/>
      <c r="I421" s="627"/>
      <c r="J421" s="626"/>
      <c r="K421" s="626"/>
      <c r="L421" s="626"/>
      <c r="M421" s="628"/>
      <c r="N421" s="210"/>
      <c r="O421" s="210"/>
      <c r="P421" s="210"/>
      <c r="Q421" s="210"/>
      <c r="R421" s="210"/>
      <c r="S421" s="210"/>
      <c r="T421" s="210"/>
      <c r="U421" s="210"/>
      <c r="V421" s="210"/>
      <c r="W421" s="210"/>
      <c r="X421" s="210"/>
      <c r="Y421" s="210"/>
      <c r="Z421" s="210"/>
    </row>
    <row r="422" ht="12.75" hidden="1" customHeight="1">
      <c r="A422" s="625"/>
      <c r="B422" s="626"/>
      <c r="C422" s="626"/>
      <c r="D422" s="627"/>
      <c r="E422" s="210"/>
      <c r="F422" s="210"/>
      <c r="G422" s="210"/>
      <c r="H422" s="210"/>
      <c r="I422" s="627"/>
      <c r="J422" s="626"/>
      <c r="K422" s="626"/>
      <c r="L422" s="626"/>
      <c r="M422" s="628"/>
      <c r="N422" s="210"/>
      <c r="O422" s="210"/>
      <c r="P422" s="210"/>
      <c r="Q422" s="210"/>
      <c r="R422" s="210"/>
      <c r="S422" s="210"/>
      <c r="T422" s="210"/>
      <c r="U422" s="210"/>
      <c r="V422" s="210"/>
      <c r="W422" s="210"/>
      <c r="X422" s="210"/>
      <c r="Y422" s="210"/>
      <c r="Z422" s="210"/>
    </row>
    <row r="423" ht="12.75" hidden="1" customHeight="1">
      <c r="A423" s="625"/>
      <c r="B423" s="626"/>
      <c r="C423" s="626"/>
      <c r="D423" s="627"/>
      <c r="E423" s="210"/>
      <c r="F423" s="210"/>
      <c r="G423" s="210"/>
      <c r="H423" s="210"/>
      <c r="I423" s="627"/>
      <c r="J423" s="626"/>
      <c r="K423" s="626"/>
      <c r="L423" s="626"/>
      <c r="M423" s="628"/>
      <c r="N423" s="210"/>
      <c r="O423" s="210"/>
      <c r="P423" s="210"/>
      <c r="Q423" s="210"/>
      <c r="R423" s="210"/>
      <c r="S423" s="210"/>
      <c r="T423" s="210"/>
      <c r="U423" s="210"/>
      <c r="V423" s="210"/>
      <c r="W423" s="210"/>
      <c r="X423" s="210"/>
      <c r="Y423" s="210"/>
      <c r="Z423" s="210"/>
    </row>
    <row r="424" ht="12.75" hidden="1" customHeight="1">
      <c r="A424" s="625"/>
      <c r="B424" s="626"/>
      <c r="C424" s="626"/>
      <c r="D424" s="627"/>
      <c r="E424" s="210"/>
      <c r="F424" s="210"/>
      <c r="G424" s="210"/>
      <c r="H424" s="210"/>
      <c r="I424" s="627"/>
      <c r="J424" s="626"/>
      <c r="K424" s="626"/>
      <c r="L424" s="626"/>
      <c r="M424" s="628"/>
      <c r="N424" s="210"/>
      <c r="O424" s="210"/>
      <c r="P424" s="210"/>
      <c r="Q424" s="210"/>
      <c r="R424" s="210"/>
      <c r="S424" s="210"/>
      <c r="T424" s="210"/>
      <c r="U424" s="210"/>
      <c r="V424" s="210"/>
      <c r="W424" s="210"/>
      <c r="X424" s="210"/>
      <c r="Y424" s="210"/>
      <c r="Z424" s="210"/>
    </row>
    <row r="425" ht="12.75" hidden="1" customHeight="1">
      <c r="A425" s="625"/>
      <c r="B425" s="626"/>
      <c r="C425" s="626"/>
      <c r="D425" s="627"/>
      <c r="E425" s="210"/>
      <c r="F425" s="210"/>
      <c r="G425" s="210"/>
      <c r="H425" s="210"/>
      <c r="I425" s="627"/>
      <c r="J425" s="626"/>
      <c r="K425" s="626"/>
      <c r="L425" s="626"/>
      <c r="M425" s="628"/>
      <c r="N425" s="210"/>
      <c r="O425" s="210"/>
      <c r="P425" s="210"/>
      <c r="Q425" s="210"/>
      <c r="R425" s="210"/>
      <c r="S425" s="210"/>
      <c r="T425" s="210"/>
      <c r="U425" s="210"/>
      <c r="V425" s="210"/>
      <c r="W425" s="210"/>
      <c r="X425" s="210"/>
      <c r="Y425" s="210"/>
      <c r="Z425" s="210"/>
    </row>
    <row r="426" ht="12.75" hidden="1" customHeight="1">
      <c r="A426" s="625"/>
      <c r="B426" s="626"/>
      <c r="C426" s="626"/>
      <c r="D426" s="627"/>
      <c r="E426" s="210"/>
      <c r="F426" s="210"/>
      <c r="G426" s="210"/>
      <c r="H426" s="210"/>
      <c r="I426" s="627"/>
      <c r="J426" s="626"/>
      <c r="K426" s="626"/>
      <c r="L426" s="626"/>
      <c r="M426" s="628"/>
      <c r="N426" s="210"/>
      <c r="O426" s="210"/>
      <c r="P426" s="210"/>
      <c r="Q426" s="210"/>
      <c r="R426" s="210"/>
      <c r="S426" s="210"/>
      <c r="T426" s="210"/>
      <c r="U426" s="210"/>
      <c r="V426" s="210"/>
      <c r="W426" s="210"/>
      <c r="X426" s="210"/>
      <c r="Y426" s="210"/>
      <c r="Z426" s="210"/>
    </row>
    <row r="427" ht="12.75" hidden="1" customHeight="1">
      <c r="A427" s="625"/>
      <c r="B427" s="626"/>
      <c r="C427" s="626"/>
      <c r="D427" s="627"/>
      <c r="E427" s="210"/>
      <c r="F427" s="210"/>
      <c r="G427" s="210"/>
      <c r="H427" s="210"/>
      <c r="I427" s="627"/>
      <c r="J427" s="626"/>
      <c r="K427" s="626"/>
      <c r="L427" s="626"/>
      <c r="M427" s="628"/>
      <c r="N427" s="210"/>
      <c r="O427" s="210"/>
      <c r="P427" s="210"/>
      <c r="Q427" s="210"/>
      <c r="R427" s="210"/>
      <c r="S427" s="210"/>
      <c r="T427" s="210"/>
      <c r="U427" s="210"/>
      <c r="V427" s="210"/>
      <c r="W427" s="210"/>
      <c r="X427" s="210"/>
      <c r="Y427" s="210"/>
      <c r="Z427" s="210"/>
    </row>
    <row r="428" ht="12.75" hidden="1" customHeight="1">
      <c r="A428" s="625"/>
      <c r="B428" s="626"/>
      <c r="C428" s="626"/>
      <c r="D428" s="627"/>
      <c r="E428" s="210"/>
      <c r="F428" s="210"/>
      <c r="G428" s="210"/>
      <c r="H428" s="210"/>
      <c r="I428" s="627"/>
      <c r="J428" s="626"/>
      <c r="K428" s="626"/>
      <c r="L428" s="626"/>
      <c r="M428" s="628"/>
      <c r="N428" s="210"/>
      <c r="O428" s="210"/>
      <c r="P428" s="210"/>
      <c r="Q428" s="210"/>
      <c r="R428" s="210"/>
      <c r="S428" s="210"/>
      <c r="T428" s="210"/>
      <c r="U428" s="210"/>
      <c r="V428" s="210"/>
      <c r="W428" s="210"/>
      <c r="X428" s="210"/>
      <c r="Y428" s="210"/>
      <c r="Z428" s="210"/>
    </row>
    <row r="429" ht="12.75" hidden="1" customHeight="1">
      <c r="A429" s="625"/>
      <c r="B429" s="626"/>
      <c r="C429" s="626"/>
      <c r="D429" s="627"/>
      <c r="E429" s="210"/>
      <c r="F429" s="210"/>
      <c r="G429" s="210"/>
      <c r="H429" s="210"/>
      <c r="I429" s="627"/>
      <c r="J429" s="626"/>
      <c r="K429" s="626"/>
      <c r="L429" s="626"/>
      <c r="M429" s="628"/>
      <c r="N429" s="210"/>
      <c r="O429" s="210"/>
      <c r="P429" s="210"/>
      <c r="Q429" s="210"/>
      <c r="R429" s="210"/>
      <c r="S429" s="210"/>
      <c r="T429" s="210"/>
      <c r="U429" s="210"/>
      <c r="V429" s="210"/>
      <c r="W429" s="210"/>
      <c r="X429" s="210"/>
      <c r="Y429" s="210"/>
      <c r="Z429" s="210"/>
    </row>
    <row r="430" ht="12.75" hidden="1" customHeight="1">
      <c r="A430" s="625"/>
      <c r="B430" s="626"/>
      <c r="C430" s="626"/>
      <c r="D430" s="627"/>
      <c r="E430" s="210"/>
      <c r="F430" s="210"/>
      <c r="G430" s="210"/>
      <c r="H430" s="210"/>
      <c r="I430" s="627"/>
      <c r="J430" s="626"/>
      <c r="K430" s="626"/>
      <c r="L430" s="626"/>
      <c r="M430" s="628"/>
      <c r="N430" s="210"/>
      <c r="O430" s="210"/>
      <c r="P430" s="210"/>
      <c r="Q430" s="210"/>
      <c r="R430" s="210"/>
      <c r="S430" s="210"/>
      <c r="T430" s="210"/>
      <c r="U430" s="210"/>
      <c r="V430" s="210"/>
      <c r="W430" s="210"/>
      <c r="X430" s="210"/>
      <c r="Y430" s="210"/>
      <c r="Z430" s="210"/>
    </row>
    <row r="431" ht="12.75" hidden="1" customHeight="1">
      <c r="A431" s="625"/>
      <c r="B431" s="626"/>
      <c r="C431" s="626"/>
      <c r="D431" s="627"/>
      <c r="E431" s="210"/>
      <c r="F431" s="210"/>
      <c r="G431" s="210"/>
      <c r="H431" s="210"/>
      <c r="I431" s="627"/>
      <c r="J431" s="626"/>
      <c r="K431" s="626"/>
      <c r="L431" s="626"/>
      <c r="M431" s="628"/>
      <c r="N431" s="210"/>
      <c r="O431" s="210"/>
      <c r="P431" s="210"/>
      <c r="Q431" s="210"/>
      <c r="R431" s="210"/>
      <c r="S431" s="210"/>
      <c r="T431" s="210"/>
      <c r="U431" s="210"/>
      <c r="V431" s="210"/>
      <c r="W431" s="210"/>
      <c r="X431" s="210"/>
      <c r="Y431" s="210"/>
      <c r="Z431" s="210"/>
    </row>
    <row r="432" ht="12.75" hidden="1" customHeight="1">
      <c r="A432" s="625"/>
      <c r="B432" s="626"/>
      <c r="C432" s="626"/>
      <c r="D432" s="627"/>
      <c r="E432" s="210"/>
      <c r="F432" s="210"/>
      <c r="G432" s="210"/>
      <c r="H432" s="210"/>
      <c r="I432" s="627"/>
      <c r="J432" s="626"/>
      <c r="K432" s="626"/>
      <c r="L432" s="626"/>
      <c r="M432" s="628"/>
      <c r="N432" s="210"/>
      <c r="O432" s="210"/>
      <c r="P432" s="210"/>
      <c r="Q432" s="210"/>
      <c r="R432" s="210"/>
      <c r="S432" s="210"/>
      <c r="T432" s="210"/>
      <c r="U432" s="210"/>
      <c r="V432" s="210"/>
      <c r="W432" s="210"/>
      <c r="X432" s="210"/>
      <c r="Y432" s="210"/>
      <c r="Z432" s="210"/>
    </row>
    <row r="433" ht="12.75" hidden="1" customHeight="1">
      <c r="A433" s="625"/>
      <c r="B433" s="626"/>
      <c r="C433" s="626"/>
      <c r="D433" s="627"/>
      <c r="E433" s="210"/>
      <c r="F433" s="210"/>
      <c r="G433" s="210"/>
      <c r="H433" s="210"/>
      <c r="I433" s="627"/>
      <c r="J433" s="626"/>
      <c r="K433" s="626"/>
      <c r="L433" s="626"/>
      <c r="M433" s="628"/>
      <c r="N433" s="210"/>
      <c r="O433" s="210"/>
      <c r="P433" s="210"/>
      <c r="Q433" s="210"/>
      <c r="R433" s="210"/>
      <c r="S433" s="210"/>
      <c r="T433" s="210"/>
      <c r="U433" s="210"/>
      <c r="V433" s="210"/>
      <c r="W433" s="210"/>
      <c r="X433" s="210"/>
      <c r="Y433" s="210"/>
      <c r="Z433" s="210"/>
    </row>
    <row r="434" ht="12.75" hidden="1" customHeight="1">
      <c r="A434" s="625"/>
      <c r="B434" s="626"/>
      <c r="C434" s="626"/>
      <c r="D434" s="627"/>
      <c r="E434" s="210"/>
      <c r="F434" s="210"/>
      <c r="G434" s="210"/>
      <c r="H434" s="210"/>
      <c r="I434" s="627"/>
      <c r="J434" s="626"/>
      <c r="K434" s="626"/>
      <c r="L434" s="626"/>
      <c r="M434" s="628"/>
      <c r="N434" s="210"/>
      <c r="O434" s="210"/>
      <c r="P434" s="210"/>
      <c r="Q434" s="210"/>
      <c r="R434" s="210"/>
      <c r="S434" s="210"/>
      <c r="T434" s="210"/>
      <c r="U434" s="210"/>
      <c r="V434" s="210"/>
      <c r="W434" s="210"/>
      <c r="X434" s="210"/>
      <c r="Y434" s="210"/>
      <c r="Z434" s="210"/>
    </row>
    <row r="435" ht="12.75" hidden="1" customHeight="1">
      <c r="A435" s="625"/>
      <c r="B435" s="626"/>
      <c r="C435" s="626"/>
      <c r="D435" s="627"/>
      <c r="E435" s="210"/>
      <c r="F435" s="210"/>
      <c r="G435" s="210"/>
      <c r="H435" s="210"/>
      <c r="I435" s="627"/>
      <c r="J435" s="626"/>
      <c r="K435" s="626"/>
      <c r="L435" s="626"/>
      <c r="M435" s="628"/>
      <c r="N435" s="210"/>
      <c r="O435" s="210"/>
      <c r="P435" s="210"/>
      <c r="Q435" s="210"/>
      <c r="R435" s="210"/>
      <c r="S435" s="210"/>
      <c r="T435" s="210"/>
      <c r="U435" s="210"/>
      <c r="V435" s="210"/>
      <c r="W435" s="210"/>
      <c r="X435" s="210"/>
      <c r="Y435" s="210"/>
      <c r="Z435" s="210"/>
    </row>
    <row r="436" ht="12.75" hidden="1" customHeight="1">
      <c r="A436" s="625"/>
      <c r="B436" s="626"/>
      <c r="C436" s="626"/>
      <c r="D436" s="627"/>
      <c r="E436" s="210"/>
      <c r="F436" s="210"/>
      <c r="G436" s="210"/>
      <c r="H436" s="210"/>
      <c r="I436" s="627"/>
      <c r="J436" s="626"/>
      <c r="K436" s="626"/>
      <c r="L436" s="626"/>
      <c r="M436" s="628"/>
      <c r="N436" s="210"/>
      <c r="O436" s="210"/>
      <c r="P436" s="210"/>
      <c r="Q436" s="210"/>
      <c r="R436" s="210"/>
      <c r="S436" s="210"/>
      <c r="T436" s="210"/>
      <c r="U436" s="210"/>
      <c r="V436" s="210"/>
      <c r="W436" s="210"/>
      <c r="X436" s="210"/>
      <c r="Y436" s="210"/>
      <c r="Z436" s="210"/>
    </row>
    <row r="437" ht="12.75" hidden="1" customHeight="1">
      <c r="A437" s="625"/>
      <c r="B437" s="626"/>
      <c r="C437" s="626"/>
      <c r="D437" s="627"/>
      <c r="E437" s="210"/>
      <c r="F437" s="210"/>
      <c r="G437" s="210"/>
      <c r="H437" s="210"/>
      <c r="I437" s="627"/>
      <c r="J437" s="626"/>
      <c r="K437" s="626"/>
      <c r="L437" s="626"/>
      <c r="M437" s="628"/>
      <c r="N437" s="210"/>
      <c r="O437" s="210"/>
      <c r="P437" s="210"/>
      <c r="Q437" s="210"/>
      <c r="R437" s="210"/>
      <c r="S437" s="210"/>
      <c r="T437" s="210"/>
      <c r="U437" s="210"/>
      <c r="V437" s="210"/>
      <c r="W437" s="210"/>
      <c r="X437" s="210"/>
      <c r="Y437" s="210"/>
      <c r="Z437" s="210"/>
    </row>
    <row r="438" ht="12.75" hidden="1" customHeight="1">
      <c r="A438" s="625"/>
      <c r="B438" s="626"/>
      <c r="C438" s="626"/>
      <c r="D438" s="627"/>
      <c r="E438" s="210"/>
      <c r="F438" s="210"/>
      <c r="G438" s="210"/>
      <c r="H438" s="210"/>
      <c r="I438" s="627"/>
      <c r="J438" s="626"/>
      <c r="K438" s="626"/>
      <c r="L438" s="626"/>
      <c r="M438" s="628"/>
      <c r="N438" s="210"/>
      <c r="O438" s="210"/>
      <c r="P438" s="210"/>
      <c r="Q438" s="210"/>
      <c r="R438" s="210"/>
      <c r="S438" s="210"/>
      <c r="T438" s="210"/>
      <c r="U438" s="210"/>
      <c r="V438" s="210"/>
      <c r="W438" s="210"/>
      <c r="X438" s="210"/>
      <c r="Y438" s="210"/>
      <c r="Z438" s="210"/>
    </row>
    <row r="439" ht="12.75" hidden="1" customHeight="1">
      <c r="A439" s="625"/>
      <c r="B439" s="626"/>
      <c r="C439" s="626"/>
      <c r="D439" s="627"/>
      <c r="E439" s="210"/>
      <c r="F439" s="210"/>
      <c r="G439" s="210"/>
      <c r="H439" s="210"/>
      <c r="I439" s="627"/>
      <c r="J439" s="626"/>
      <c r="K439" s="626"/>
      <c r="L439" s="626"/>
      <c r="M439" s="628"/>
      <c r="N439" s="210"/>
      <c r="O439" s="210"/>
      <c r="P439" s="210"/>
      <c r="Q439" s="210"/>
      <c r="R439" s="210"/>
      <c r="S439" s="210"/>
      <c r="T439" s="210"/>
      <c r="U439" s="210"/>
      <c r="V439" s="210"/>
      <c r="W439" s="210"/>
      <c r="X439" s="210"/>
      <c r="Y439" s="210"/>
      <c r="Z439" s="210"/>
    </row>
    <row r="440" ht="12.75" hidden="1" customHeight="1">
      <c r="A440" s="625"/>
      <c r="B440" s="626"/>
      <c r="C440" s="626"/>
      <c r="D440" s="627"/>
      <c r="E440" s="210"/>
      <c r="F440" s="210"/>
      <c r="G440" s="210"/>
      <c r="H440" s="210"/>
      <c r="I440" s="627"/>
      <c r="J440" s="626"/>
      <c r="K440" s="626"/>
      <c r="L440" s="626"/>
      <c r="M440" s="628"/>
      <c r="N440" s="210"/>
      <c r="O440" s="210"/>
      <c r="P440" s="210"/>
      <c r="Q440" s="210"/>
      <c r="R440" s="210"/>
      <c r="S440" s="210"/>
      <c r="T440" s="210"/>
      <c r="U440" s="210"/>
      <c r="V440" s="210"/>
      <c r="W440" s="210"/>
      <c r="X440" s="210"/>
      <c r="Y440" s="210"/>
      <c r="Z440" s="210"/>
    </row>
    <row r="441" ht="12.75" hidden="1" customHeight="1">
      <c r="A441" s="625"/>
      <c r="B441" s="626"/>
      <c r="C441" s="626"/>
      <c r="D441" s="627"/>
      <c r="E441" s="210"/>
      <c r="F441" s="210"/>
      <c r="G441" s="210"/>
      <c r="H441" s="210"/>
      <c r="I441" s="627"/>
      <c r="J441" s="626"/>
      <c r="K441" s="626"/>
      <c r="L441" s="626"/>
      <c r="M441" s="628"/>
      <c r="N441" s="210"/>
      <c r="O441" s="210"/>
      <c r="P441" s="210"/>
      <c r="Q441" s="210"/>
      <c r="R441" s="210"/>
      <c r="S441" s="210"/>
      <c r="T441" s="210"/>
      <c r="U441" s="210"/>
      <c r="V441" s="210"/>
      <c r="W441" s="210"/>
      <c r="X441" s="210"/>
      <c r="Y441" s="210"/>
      <c r="Z441" s="210"/>
    </row>
    <row r="442" ht="12.75" hidden="1" customHeight="1">
      <c r="A442" s="625"/>
      <c r="B442" s="626"/>
      <c r="C442" s="626"/>
      <c r="D442" s="627"/>
      <c r="E442" s="210"/>
      <c r="F442" s="210"/>
      <c r="G442" s="210"/>
      <c r="H442" s="210"/>
      <c r="I442" s="627"/>
      <c r="J442" s="626"/>
      <c r="K442" s="626"/>
      <c r="L442" s="626"/>
      <c r="M442" s="628"/>
      <c r="N442" s="210"/>
      <c r="O442" s="210"/>
      <c r="P442" s="210"/>
      <c r="Q442" s="210"/>
      <c r="R442" s="210"/>
      <c r="S442" s="210"/>
      <c r="T442" s="210"/>
      <c r="U442" s="210"/>
      <c r="V442" s="210"/>
      <c r="W442" s="210"/>
      <c r="X442" s="210"/>
      <c r="Y442" s="210"/>
      <c r="Z442" s="210"/>
    </row>
    <row r="443" ht="12.75" hidden="1" customHeight="1">
      <c r="A443" s="625"/>
      <c r="B443" s="626"/>
      <c r="C443" s="626"/>
      <c r="D443" s="627"/>
      <c r="E443" s="210"/>
      <c r="F443" s="210"/>
      <c r="G443" s="210"/>
      <c r="H443" s="210"/>
      <c r="I443" s="627"/>
      <c r="J443" s="626"/>
      <c r="K443" s="626"/>
      <c r="L443" s="626"/>
      <c r="M443" s="628"/>
      <c r="N443" s="210"/>
      <c r="O443" s="210"/>
      <c r="P443" s="210"/>
      <c r="Q443" s="210"/>
      <c r="R443" s="210"/>
      <c r="S443" s="210"/>
      <c r="T443" s="210"/>
      <c r="U443" s="210"/>
      <c r="V443" s="210"/>
      <c r="W443" s="210"/>
      <c r="X443" s="210"/>
      <c r="Y443" s="210"/>
      <c r="Z443" s="210"/>
    </row>
    <row r="444" ht="12.75" hidden="1" customHeight="1">
      <c r="A444" s="625"/>
      <c r="B444" s="626"/>
      <c r="C444" s="626"/>
      <c r="D444" s="627"/>
      <c r="E444" s="210"/>
      <c r="F444" s="210"/>
      <c r="G444" s="210"/>
      <c r="H444" s="210"/>
      <c r="I444" s="627"/>
      <c r="J444" s="626"/>
      <c r="K444" s="626"/>
      <c r="L444" s="626"/>
      <c r="M444" s="628"/>
      <c r="N444" s="210"/>
      <c r="O444" s="210"/>
      <c r="P444" s="210"/>
      <c r="Q444" s="210"/>
      <c r="R444" s="210"/>
      <c r="S444" s="210"/>
      <c r="T444" s="210"/>
      <c r="U444" s="210"/>
      <c r="V444" s="210"/>
      <c r="W444" s="210"/>
      <c r="X444" s="210"/>
      <c r="Y444" s="210"/>
      <c r="Z444" s="210"/>
    </row>
    <row r="445" ht="12.75" hidden="1" customHeight="1">
      <c r="A445" s="625"/>
      <c r="B445" s="626"/>
      <c r="C445" s="626"/>
      <c r="D445" s="627"/>
      <c r="E445" s="210"/>
      <c r="F445" s="210"/>
      <c r="G445" s="210"/>
      <c r="H445" s="210"/>
      <c r="I445" s="627"/>
      <c r="J445" s="626"/>
      <c r="K445" s="626"/>
      <c r="L445" s="626"/>
      <c r="M445" s="628"/>
      <c r="N445" s="210"/>
      <c r="O445" s="210"/>
      <c r="P445" s="210"/>
      <c r="Q445" s="210"/>
      <c r="R445" s="210"/>
      <c r="S445" s="210"/>
      <c r="T445" s="210"/>
      <c r="U445" s="210"/>
      <c r="V445" s="210"/>
      <c r="W445" s="210"/>
      <c r="X445" s="210"/>
      <c r="Y445" s="210"/>
      <c r="Z445" s="210"/>
    </row>
    <row r="446" ht="12.75" hidden="1" customHeight="1">
      <c r="A446" s="625"/>
      <c r="B446" s="626"/>
      <c r="C446" s="626"/>
      <c r="D446" s="627"/>
      <c r="E446" s="210"/>
      <c r="F446" s="210"/>
      <c r="G446" s="210"/>
      <c r="H446" s="210"/>
      <c r="I446" s="627"/>
      <c r="J446" s="626"/>
      <c r="K446" s="626"/>
      <c r="L446" s="626"/>
      <c r="M446" s="628"/>
      <c r="N446" s="210"/>
      <c r="O446" s="210"/>
      <c r="P446" s="210"/>
      <c r="Q446" s="210"/>
      <c r="R446" s="210"/>
      <c r="S446" s="210"/>
      <c r="T446" s="210"/>
      <c r="U446" s="210"/>
      <c r="V446" s="210"/>
      <c r="W446" s="210"/>
      <c r="X446" s="210"/>
      <c r="Y446" s="210"/>
      <c r="Z446" s="210"/>
    </row>
    <row r="447" ht="12.75" hidden="1" customHeight="1">
      <c r="A447" s="625"/>
      <c r="B447" s="626"/>
      <c r="C447" s="626"/>
      <c r="D447" s="627"/>
      <c r="E447" s="210"/>
      <c r="F447" s="210"/>
      <c r="G447" s="210"/>
      <c r="H447" s="210"/>
      <c r="I447" s="627"/>
      <c r="J447" s="626"/>
      <c r="K447" s="626"/>
      <c r="L447" s="626"/>
      <c r="M447" s="628"/>
      <c r="N447" s="210"/>
      <c r="O447" s="210"/>
      <c r="P447" s="210"/>
      <c r="Q447" s="210"/>
      <c r="R447" s="210"/>
      <c r="S447" s="210"/>
      <c r="T447" s="210"/>
      <c r="U447" s="210"/>
      <c r="V447" s="210"/>
      <c r="W447" s="210"/>
      <c r="X447" s="210"/>
      <c r="Y447" s="210"/>
      <c r="Z447" s="210"/>
    </row>
    <row r="448" ht="12.75" hidden="1" customHeight="1">
      <c r="A448" s="625"/>
      <c r="B448" s="626"/>
      <c r="C448" s="626"/>
      <c r="D448" s="627"/>
      <c r="E448" s="210"/>
      <c r="F448" s="210"/>
      <c r="G448" s="210"/>
      <c r="H448" s="210"/>
      <c r="I448" s="627"/>
      <c r="J448" s="626"/>
      <c r="K448" s="626"/>
      <c r="L448" s="626"/>
      <c r="M448" s="628"/>
      <c r="N448" s="210"/>
      <c r="O448" s="210"/>
      <c r="P448" s="210"/>
      <c r="Q448" s="210"/>
      <c r="R448" s="210"/>
      <c r="S448" s="210"/>
      <c r="T448" s="210"/>
      <c r="U448" s="210"/>
      <c r="V448" s="210"/>
      <c r="W448" s="210"/>
      <c r="X448" s="210"/>
      <c r="Y448" s="210"/>
      <c r="Z448" s="210"/>
    </row>
    <row r="449" ht="12.75" hidden="1" customHeight="1">
      <c r="A449" s="625"/>
      <c r="B449" s="626"/>
      <c r="C449" s="626"/>
      <c r="D449" s="627"/>
      <c r="E449" s="210"/>
      <c r="F449" s="210"/>
      <c r="G449" s="210"/>
      <c r="H449" s="210"/>
      <c r="I449" s="627"/>
      <c r="J449" s="626"/>
      <c r="K449" s="626"/>
      <c r="L449" s="626"/>
      <c r="M449" s="628"/>
      <c r="N449" s="210"/>
      <c r="O449" s="210"/>
      <c r="P449" s="210"/>
      <c r="Q449" s="210"/>
      <c r="R449" s="210"/>
      <c r="S449" s="210"/>
      <c r="T449" s="210"/>
      <c r="U449" s="210"/>
      <c r="V449" s="210"/>
      <c r="W449" s="210"/>
      <c r="X449" s="210"/>
      <c r="Y449" s="210"/>
      <c r="Z449" s="210"/>
    </row>
    <row r="450" ht="12.75" hidden="1" customHeight="1">
      <c r="A450" s="625"/>
      <c r="B450" s="626"/>
      <c r="C450" s="626"/>
      <c r="D450" s="627"/>
      <c r="E450" s="210"/>
      <c r="F450" s="210"/>
      <c r="G450" s="210"/>
      <c r="H450" s="210"/>
      <c r="I450" s="627"/>
      <c r="J450" s="626"/>
      <c r="K450" s="626"/>
      <c r="L450" s="626"/>
      <c r="M450" s="628"/>
      <c r="N450" s="210"/>
      <c r="O450" s="210"/>
      <c r="P450" s="210"/>
      <c r="Q450" s="210"/>
      <c r="R450" s="210"/>
      <c r="S450" s="210"/>
      <c r="T450" s="210"/>
      <c r="U450" s="210"/>
      <c r="V450" s="210"/>
      <c r="W450" s="210"/>
      <c r="X450" s="210"/>
      <c r="Y450" s="210"/>
      <c r="Z450" s="210"/>
    </row>
    <row r="451" ht="12.75" hidden="1" customHeight="1">
      <c r="A451" s="625"/>
      <c r="B451" s="626"/>
      <c r="C451" s="626"/>
      <c r="D451" s="627"/>
      <c r="E451" s="210"/>
      <c r="F451" s="210"/>
      <c r="G451" s="210"/>
      <c r="H451" s="210"/>
      <c r="I451" s="627"/>
      <c r="J451" s="626"/>
      <c r="K451" s="626"/>
      <c r="L451" s="626"/>
      <c r="M451" s="628"/>
      <c r="N451" s="210"/>
      <c r="O451" s="210"/>
      <c r="P451" s="210"/>
      <c r="Q451" s="210"/>
      <c r="R451" s="210"/>
      <c r="S451" s="210"/>
      <c r="T451" s="210"/>
      <c r="U451" s="210"/>
      <c r="V451" s="210"/>
      <c r="W451" s="210"/>
      <c r="X451" s="210"/>
      <c r="Y451" s="210"/>
      <c r="Z451" s="210"/>
    </row>
    <row r="452" ht="12.75" hidden="1" customHeight="1">
      <c r="A452" s="625"/>
      <c r="B452" s="626"/>
      <c r="C452" s="626"/>
      <c r="D452" s="627"/>
      <c r="E452" s="210"/>
      <c r="F452" s="210"/>
      <c r="G452" s="210"/>
      <c r="H452" s="210"/>
      <c r="I452" s="627"/>
      <c r="J452" s="626"/>
      <c r="K452" s="626"/>
      <c r="L452" s="626"/>
      <c r="M452" s="628"/>
      <c r="N452" s="210"/>
      <c r="O452" s="210"/>
      <c r="P452" s="210"/>
      <c r="Q452" s="210"/>
      <c r="R452" s="210"/>
      <c r="S452" s="210"/>
      <c r="T452" s="210"/>
      <c r="U452" s="210"/>
      <c r="V452" s="210"/>
      <c r="W452" s="210"/>
      <c r="X452" s="210"/>
      <c r="Y452" s="210"/>
      <c r="Z452" s="210"/>
    </row>
    <row r="453" ht="12.75" hidden="1" customHeight="1">
      <c r="A453" s="625"/>
      <c r="B453" s="626"/>
      <c r="C453" s="626"/>
      <c r="D453" s="627"/>
      <c r="E453" s="210"/>
      <c r="F453" s="210"/>
      <c r="G453" s="210"/>
      <c r="H453" s="210"/>
      <c r="I453" s="627"/>
      <c r="J453" s="626"/>
      <c r="K453" s="626"/>
      <c r="L453" s="626"/>
      <c r="M453" s="628"/>
      <c r="N453" s="210"/>
      <c r="O453" s="210"/>
      <c r="P453" s="210"/>
      <c r="Q453" s="210"/>
      <c r="R453" s="210"/>
      <c r="S453" s="210"/>
      <c r="T453" s="210"/>
      <c r="U453" s="210"/>
      <c r="V453" s="210"/>
      <c r="W453" s="210"/>
      <c r="X453" s="210"/>
      <c r="Y453" s="210"/>
      <c r="Z453" s="210"/>
    </row>
    <row r="454" ht="12.75" hidden="1" customHeight="1">
      <c r="A454" s="625"/>
      <c r="B454" s="626"/>
      <c r="C454" s="626"/>
      <c r="D454" s="627"/>
      <c r="E454" s="210"/>
      <c r="F454" s="210"/>
      <c r="G454" s="210"/>
      <c r="H454" s="210"/>
      <c r="I454" s="627"/>
      <c r="J454" s="626"/>
      <c r="K454" s="626"/>
      <c r="L454" s="626"/>
      <c r="M454" s="628"/>
      <c r="N454" s="210"/>
      <c r="O454" s="210"/>
      <c r="P454" s="210"/>
      <c r="Q454" s="210"/>
      <c r="R454" s="210"/>
      <c r="S454" s="210"/>
      <c r="T454" s="210"/>
      <c r="U454" s="210"/>
      <c r="V454" s="210"/>
      <c r="W454" s="210"/>
      <c r="X454" s="210"/>
      <c r="Y454" s="210"/>
      <c r="Z454" s="210"/>
    </row>
    <row r="455" ht="12.75" hidden="1" customHeight="1">
      <c r="A455" s="625"/>
      <c r="B455" s="626"/>
      <c r="C455" s="626"/>
      <c r="D455" s="627"/>
      <c r="E455" s="210"/>
      <c r="F455" s="210"/>
      <c r="G455" s="210"/>
      <c r="H455" s="210"/>
      <c r="I455" s="627"/>
      <c r="J455" s="626"/>
      <c r="K455" s="626"/>
      <c r="L455" s="626"/>
      <c r="M455" s="628"/>
      <c r="N455" s="210"/>
      <c r="O455" s="210"/>
      <c r="P455" s="210"/>
      <c r="Q455" s="210"/>
      <c r="R455" s="210"/>
      <c r="S455" s="210"/>
      <c r="T455" s="210"/>
      <c r="U455" s="210"/>
      <c r="V455" s="210"/>
      <c r="W455" s="210"/>
      <c r="X455" s="210"/>
      <c r="Y455" s="210"/>
      <c r="Z455" s="210"/>
    </row>
    <row r="456" ht="12.75" hidden="1" customHeight="1">
      <c r="A456" s="625"/>
      <c r="B456" s="626"/>
      <c r="C456" s="626"/>
      <c r="D456" s="627"/>
      <c r="E456" s="210"/>
      <c r="F456" s="210"/>
      <c r="G456" s="210"/>
      <c r="H456" s="210"/>
      <c r="I456" s="627"/>
      <c r="J456" s="626"/>
      <c r="K456" s="626"/>
      <c r="L456" s="626"/>
      <c r="M456" s="628"/>
      <c r="N456" s="210"/>
      <c r="O456" s="210"/>
      <c r="P456" s="210"/>
      <c r="Q456" s="210"/>
      <c r="R456" s="210"/>
      <c r="S456" s="210"/>
      <c r="T456" s="210"/>
      <c r="U456" s="210"/>
      <c r="V456" s="210"/>
      <c r="W456" s="210"/>
      <c r="X456" s="210"/>
      <c r="Y456" s="210"/>
      <c r="Z456" s="210"/>
    </row>
    <row r="457" ht="12.75" hidden="1" customHeight="1">
      <c r="A457" s="625"/>
      <c r="B457" s="626"/>
      <c r="C457" s="626"/>
      <c r="D457" s="627"/>
      <c r="E457" s="210"/>
      <c r="F457" s="210"/>
      <c r="G457" s="210"/>
      <c r="H457" s="210"/>
      <c r="I457" s="627"/>
      <c r="J457" s="626"/>
      <c r="K457" s="626"/>
      <c r="L457" s="626"/>
      <c r="M457" s="628"/>
      <c r="N457" s="210"/>
      <c r="O457" s="210"/>
      <c r="P457" s="210"/>
      <c r="Q457" s="210"/>
      <c r="R457" s="210"/>
      <c r="S457" s="210"/>
      <c r="T457" s="210"/>
      <c r="U457" s="210"/>
      <c r="V457" s="210"/>
      <c r="W457" s="210"/>
      <c r="X457" s="210"/>
      <c r="Y457" s="210"/>
      <c r="Z457" s="210"/>
    </row>
    <row r="458" ht="12.75" hidden="1" customHeight="1">
      <c r="A458" s="625"/>
      <c r="B458" s="626"/>
      <c r="C458" s="626"/>
      <c r="D458" s="627"/>
      <c r="E458" s="210"/>
      <c r="F458" s="210"/>
      <c r="G458" s="210"/>
      <c r="H458" s="210"/>
      <c r="I458" s="627"/>
      <c r="J458" s="626"/>
      <c r="K458" s="626"/>
      <c r="L458" s="626"/>
      <c r="M458" s="628"/>
      <c r="N458" s="210"/>
      <c r="O458" s="210"/>
      <c r="P458" s="210"/>
      <c r="Q458" s="210"/>
      <c r="R458" s="210"/>
      <c r="S458" s="210"/>
      <c r="T458" s="210"/>
      <c r="U458" s="210"/>
      <c r="V458" s="210"/>
      <c r="W458" s="210"/>
      <c r="X458" s="210"/>
      <c r="Y458" s="210"/>
      <c r="Z458" s="210"/>
    </row>
    <row r="459" ht="12.75" hidden="1" customHeight="1">
      <c r="A459" s="625"/>
      <c r="B459" s="626"/>
      <c r="C459" s="626"/>
      <c r="D459" s="627"/>
      <c r="E459" s="210"/>
      <c r="F459" s="210"/>
      <c r="G459" s="210"/>
      <c r="H459" s="210"/>
      <c r="I459" s="627"/>
      <c r="J459" s="626"/>
      <c r="K459" s="626"/>
      <c r="L459" s="626"/>
      <c r="M459" s="628"/>
      <c r="N459" s="210"/>
      <c r="O459" s="210"/>
      <c r="P459" s="210"/>
      <c r="Q459" s="210"/>
      <c r="R459" s="210"/>
      <c r="S459" s="210"/>
      <c r="T459" s="210"/>
      <c r="U459" s="210"/>
      <c r="V459" s="210"/>
      <c r="W459" s="210"/>
      <c r="X459" s="210"/>
      <c r="Y459" s="210"/>
      <c r="Z459" s="210"/>
    </row>
    <row r="460" ht="12.75" hidden="1" customHeight="1">
      <c r="A460" s="625"/>
      <c r="B460" s="626"/>
      <c r="C460" s="626"/>
      <c r="D460" s="627"/>
      <c r="E460" s="210"/>
      <c r="F460" s="210"/>
      <c r="G460" s="210"/>
      <c r="H460" s="210"/>
      <c r="I460" s="627"/>
      <c r="J460" s="626"/>
      <c r="K460" s="626"/>
      <c r="L460" s="626"/>
      <c r="M460" s="628"/>
      <c r="N460" s="210"/>
      <c r="O460" s="210"/>
      <c r="P460" s="210"/>
      <c r="Q460" s="210"/>
      <c r="R460" s="210"/>
      <c r="S460" s="210"/>
      <c r="T460" s="210"/>
      <c r="U460" s="210"/>
      <c r="V460" s="210"/>
      <c r="W460" s="210"/>
      <c r="X460" s="210"/>
      <c r="Y460" s="210"/>
      <c r="Z460" s="210"/>
    </row>
    <row r="461" ht="12.75" hidden="1" customHeight="1">
      <c r="A461" s="625"/>
      <c r="B461" s="626"/>
      <c r="C461" s="626"/>
      <c r="D461" s="627"/>
      <c r="E461" s="210"/>
      <c r="F461" s="210"/>
      <c r="G461" s="210"/>
      <c r="H461" s="210"/>
      <c r="I461" s="627"/>
      <c r="J461" s="626"/>
      <c r="K461" s="626"/>
      <c r="L461" s="626"/>
      <c r="M461" s="628"/>
      <c r="N461" s="210"/>
      <c r="O461" s="210"/>
      <c r="P461" s="210"/>
      <c r="Q461" s="210"/>
      <c r="R461" s="210"/>
      <c r="S461" s="210"/>
      <c r="T461" s="210"/>
      <c r="U461" s="210"/>
      <c r="V461" s="210"/>
      <c r="W461" s="210"/>
      <c r="X461" s="210"/>
      <c r="Y461" s="210"/>
      <c r="Z461" s="210"/>
    </row>
    <row r="462" ht="12.75" hidden="1" customHeight="1">
      <c r="A462" s="625"/>
      <c r="B462" s="626"/>
      <c r="C462" s="626"/>
      <c r="D462" s="627"/>
      <c r="E462" s="210"/>
      <c r="F462" s="210"/>
      <c r="G462" s="210"/>
      <c r="H462" s="210"/>
      <c r="I462" s="627"/>
      <c r="J462" s="626"/>
      <c r="K462" s="626"/>
      <c r="L462" s="626"/>
      <c r="M462" s="628"/>
      <c r="N462" s="210"/>
      <c r="O462" s="210"/>
      <c r="P462" s="210"/>
      <c r="Q462" s="210"/>
      <c r="R462" s="210"/>
      <c r="S462" s="210"/>
      <c r="T462" s="210"/>
      <c r="U462" s="210"/>
      <c r="V462" s="210"/>
      <c r="W462" s="210"/>
      <c r="X462" s="210"/>
      <c r="Y462" s="210"/>
      <c r="Z462" s="210"/>
    </row>
    <row r="463" ht="12.75" hidden="1" customHeight="1">
      <c r="A463" s="625"/>
      <c r="B463" s="626"/>
      <c r="C463" s="626"/>
      <c r="D463" s="627"/>
      <c r="E463" s="210"/>
      <c r="F463" s="210"/>
      <c r="G463" s="210"/>
      <c r="H463" s="210"/>
      <c r="I463" s="627"/>
      <c r="J463" s="626"/>
      <c r="K463" s="626"/>
      <c r="L463" s="626"/>
      <c r="M463" s="628"/>
      <c r="N463" s="210"/>
      <c r="O463" s="210"/>
      <c r="P463" s="210"/>
      <c r="Q463" s="210"/>
      <c r="R463" s="210"/>
      <c r="S463" s="210"/>
      <c r="T463" s="210"/>
      <c r="U463" s="210"/>
      <c r="V463" s="210"/>
      <c r="W463" s="210"/>
      <c r="X463" s="210"/>
      <c r="Y463" s="210"/>
      <c r="Z463" s="210"/>
    </row>
    <row r="464" ht="12.75" hidden="1" customHeight="1">
      <c r="A464" s="625"/>
      <c r="B464" s="626"/>
      <c r="C464" s="626"/>
      <c r="D464" s="627"/>
      <c r="E464" s="210"/>
      <c r="F464" s="210"/>
      <c r="G464" s="210"/>
      <c r="H464" s="210"/>
      <c r="I464" s="627"/>
      <c r="J464" s="626"/>
      <c r="K464" s="626"/>
      <c r="L464" s="626"/>
      <c r="M464" s="628"/>
      <c r="N464" s="210"/>
      <c r="O464" s="210"/>
      <c r="P464" s="210"/>
      <c r="Q464" s="210"/>
      <c r="R464" s="210"/>
      <c r="S464" s="210"/>
      <c r="T464" s="210"/>
      <c r="U464" s="210"/>
      <c r="V464" s="210"/>
      <c r="W464" s="210"/>
      <c r="X464" s="210"/>
      <c r="Y464" s="210"/>
      <c r="Z464" s="210"/>
    </row>
    <row r="465" ht="12.75" hidden="1" customHeight="1">
      <c r="A465" s="625"/>
      <c r="B465" s="626"/>
      <c r="C465" s="626"/>
      <c r="D465" s="627"/>
      <c r="E465" s="210"/>
      <c r="F465" s="210"/>
      <c r="G465" s="210"/>
      <c r="H465" s="210"/>
      <c r="I465" s="627"/>
      <c r="J465" s="626"/>
      <c r="K465" s="626"/>
      <c r="L465" s="626"/>
      <c r="M465" s="628"/>
      <c r="N465" s="210"/>
      <c r="O465" s="210"/>
      <c r="P465" s="210"/>
      <c r="Q465" s="210"/>
      <c r="R465" s="210"/>
      <c r="S465" s="210"/>
      <c r="T465" s="210"/>
      <c r="U465" s="210"/>
      <c r="V465" s="210"/>
      <c r="W465" s="210"/>
      <c r="X465" s="210"/>
      <c r="Y465" s="210"/>
      <c r="Z465" s="210"/>
    </row>
    <row r="466" ht="12.75" hidden="1" customHeight="1">
      <c r="A466" s="625"/>
      <c r="B466" s="626"/>
      <c r="C466" s="626"/>
      <c r="D466" s="627"/>
      <c r="E466" s="210"/>
      <c r="F466" s="210"/>
      <c r="G466" s="210"/>
      <c r="H466" s="210"/>
      <c r="I466" s="627"/>
      <c r="J466" s="626"/>
      <c r="K466" s="626"/>
      <c r="L466" s="626"/>
      <c r="M466" s="628"/>
      <c r="N466" s="210"/>
      <c r="O466" s="210"/>
      <c r="P466" s="210"/>
      <c r="Q466" s="210"/>
      <c r="R466" s="210"/>
      <c r="S466" s="210"/>
      <c r="T466" s="210"/>
      <c r="U466" s="210"/>
      <c r="V466" s="210"/>
      <c r="W466" s="210"/>
      <c r="X466" s="210"/>
      <c r="Y466" s="210"/>
      <c r="Z466" s="210"/>
    </row>
    <row r="467" ht="12.75" hidden="1" customHeight="1">
      <c r="A467" s="625"/>
      <c r="B467" s="626"/>
      <c r="C467" s="626"/>
      <c r="D467" s="627"/>
      <c r="E467" s="210"/>
      <c r="F467" s="210"/>
      <c r="G467" s="210"/>
      <c r="H467" s="210"/>
      <c r="I467" s="627"/>
      <c r="J467" s="626"/>
      <c r="K467" s="626"/>
      <c r="L467" s="626"/>
      <c r="M467" s="628"/>
      <c r="N467" s="210"/>
      <c r="O467" s="210"/>
      <c r="P467" s="210"/>
      <c r="Q467" s="210"/>
      <c r="R467" s="210"/>
      <c r="S467" s="210"/>
      <c r="T467" s="210"/>
      <c r="U467" s="210"/>
      <c r="V467" s="210"/>
      <c r="W467" s="210"/>
      <c r="X467" s="210"/>
      <c r="Y467" s="210"/>
      <c r="Z467" s="210"/>
    </row>
    <row r="468" ht="12.75" hidden="1" customHeight="1">
      <c r="A468" s="625"/>
      <c r="B468" s="626"/>
      <c r="C468" s="626"/>
      <c r="D468" s="627"/>
      <c r="E468" s="210"/>
      <c r="F468" s="210"/>
      <c r="G468" s="210"/>
      <c r="H468" s="210"/>
      <c r="I468" s="627"/>
      <c r="J468" s="626"/>
      <c r="K468" s="626"/>
      <c r="L468" s="626"/>
      <c r="M468" s="628"/>
      <c r="N468" s="210"/>
      <c r="O468" s="210"/>
      <c r="P468" s="210"/>
      <c r="Q468" s="210"/>
      <c r="R468" s="210"/>
      <c r="S468" s="210"/>
      <c r="T468" s="210"/>
      <c r="U468" s="210"/>
      <c r="V468" s="210"/>
      <c r="W468" s="210"/>
      <c r="X468" s="210"/>
      <c r="Y468" s="210"/>
      <c r="Z468" s="210"/>
    </row>
    <row r="469" ht="12.75" hidden="1" customHeight="1">
      <c r="A469" s="625"/>
      <c r="B469" s="626"/>
      <c r="C469" s="626"/>
      <c r="D469" s="627"/>
      <c r="E469" s="210"/>
      <c r="F469" s="210"/>
      <c r="G469" s="210"/>
      <c r="H469" s="210"/>
      <c r="I469" s="627"/>
      <c r="J469" s="626"/>
      <c r="K469" s="626"/>
      <c r="L469" s="626"/>
      <c r="M469" s="628"/>
      <c r="N469" s="210"/>
      <c r="O469" s="210"/>
      <c r="P469" s="210"/>
      <c r="Q469" s="210"/>
      <c r="R469" s="210"/>
      <c r="S469" s="210"/>
      <c r="T469" s="210"/>
      <c r="U469" s="210"/>
      <c r="V469" s="210"/>
      <c r="W469" s="210"/>
      <c r="X469" s="210"/>
      <c r="Y469" s="210"/>
      <c r="Z469" s="210"/>
    </row>
    <row r="470" ht="12.75" hidden="1" customHeight="1">
      <c r="A470" s="625"/>
      <c r="B470" s="626"/>
      <c r="C470" s="626"/>
      <c r="D470" s="627"/>
      <c r="E470" s="210"/>
      <c r="F470" s="210"/>
      <c r="G470" s="210"/>
      <c r="H470" s="210"/>
      <c r="I470" s="627"/>
      <c r="J470" s="626"/>
      <c r="K470" s="626"/>
      <c r="L470" s="626"/>
      <c r="M470" s="628"/>
      <c r="N470" s="210"/>
      <c r="O470" s="210"/>
      <c r="P470" s="210"/>
      <c r="Q470" s="210"/>
      <c r="R470" s="210"/>
      <c r="S470" s="210"/>
      <c r="T470" s="210"/>
      <c r="U470" s="210"/>
      <c r="V470" s="210"/>
      <c r="W470" s="210"/>
      <c r="X470" s="210"/>
      <c r="Y470" s="210"/>
      <c r="Z470" s="210"/>
    </row>
    <row r="471" ht="12.75" hidden="1" customHeight="1">
      <c r="A471" s="625"/>
      <c r="B471" s="626"/>
      <c r="C471" s="626"/>
      <c r="D471" s="627"/>
      <c r="E471" s="210"/>
      <c r="F471" s="210"/>
      <c r="G471" s="210"/>
      <c r="H471" s="210"/>
      <c r="I471" s="627"/>
      <c r="J471" s="626"/>
      <c r="K471" s="626"/>
      <c r="L471" s="626"/>
      <c r="M471" s="628"/>
      <c r="N471" s="210"/>
      <c r="O471" s="210"/>
      <c r="P471" s="210"/>
      <c r="Q471" s="210"/>
      <c r="R471" s="210"/>
      <c r="S471" s="210"/>
      <c r="T471" s="210"/>
      <c r="U471" s="210"/>
      <c r="V471" s="210"/>
      <c r="W471" s="210"/>
      <c r="X471" s="210"/>
      <c r="Y471" s="210"/>
      <c r="Z471" s="210"/>
    </row>
    <row r="472" ht="12.75" hidden="1" customHeight="1">
      <c r="A472" s="625"/>
      <c r="B472" s="626"/>
      <c r="C472" s="626"/>
      <c r="D472" s="627"/>
      <c r="E472" s="210"/>
      <c r="F472" s="210"/>
      <c r="G472" s="210"/>
      <c r="H472" s="210"/>
      <c r="I472" s="627"/>
      <c r="J472" s="626"/>
      <c r="K472" s="626"/>
      <c r="L472" s="626"/>
      <c r="M472" s="628"/>
      <c r="N472" s="210"/>
      <c r="O472" s="210"/>
      <c r="P472" s="210"/>
      <c r="Q472" s="210"/>
      <c r="R472" s="210"/>
      <c r="S472" s="210"/>
      <c r="T472" s="210"/>
      <c r="U472" s="210"/>
      <c r="V472" s="210"/>
      <c r="W472" s="210"/>
      <c r="X472" s="210"/>
      <c r="Y472" s="210"/>
      <c r="Z472" s="210"/>
    </row>
    <row r="473" ht="12.75" hidden="1" customHeight="1">
      <c r="A473" s="625"/>
      <c r="B473" s="626"/>
      <c r="C473" s="626"/>
      <c r="D473" s="627"/>
      <c r="E473" s="210"/>
      <c r="F473" s="210"/>
      <c r="G473" s="210"/>
      <c r="H473" s="210"/>
      <c r="I473" s="627"/>
      <c r="J473" s="626"/>
      <c r="K473" s="626"/>
      <c r="L473" s="626"/>
      <c r="M473" s="628"/>
      <c r="N473" s="210"/>
      <c r="O473" s="210"/>
      <c r="P473" s="210"/>
      <c r="Q473" s="210"/>
      <c r="R473" s="210"/>
      <c r="S473" s="210"/>
      <c r="T473" s="210"/>
      <c r="U473" s="210"/>
      <c r="V473" s="210"/>
      <c r="W473" s="210"/>
      <c r="X473" s="210"/>
      <c r="Y473" s="210"/>
      <c r="Z473" s="210"/>
    </row>
    <row r="474" ht="12.75" hidden="1" customHeight="1">
      <c r="A474" s="625"/>
      <c r="B474" s="626"/>
      <c r="C474" s="626"/>
      <c r="D474" s="627"/>
      <c r="E474" s="210"/>
      <c r="F474" s="210"/>
      <c r="G474" s="210"/>
      <c r="H474" s="210"/>
      <c r="I474" s="627"/>
      <c r="J474" s="626"/>
      <c r="K474" s="626"/>
      <c r="L474" s="626"/>
      <c r="M474" s="628"/>
      <c r="N474" s="210"/>
      <c r="O474" s="210"/>
      <c r="P474" s="210"/>
      <c r="Q474" s="210"/>
      <c r="R474" s="210"/>
      <c r="S474" s="210"/>
      <c r="T474" s="210"/>
      <c r="U474" s="210"/>
      <c r="V474" s="210"/>
      <c r="W474" s="210"/>
      <c r="X474" s="210"/>
      <c r="Y474" s="210"/>
      <c r="Z474" s="210"/>
    </row>
    <row r="475" ht="12.75" hidden="1" customHeight="1">
      <c r="A475" s="625"/>
      <c r="B475" s="626"/>
      <c r="C475" s="626"/>
      <c r="D475" s="627"/>
      <c r="E475" s="210"/>
      <c r="F475" s="210"/>
      <c r="G475" s="210"/>
      <c r="H475" s="210"/>
      <c r="I475" s="627"/>
      <c r="J475" s="626"/>
      <c r="K475" s="626"/>
      <c r="L475" s="626"/>
      <c r="M475" s="628"/>
      <c r="N475" s="210"/>
      <c r="O475" s="210"/>
      <c r="P475" s="210"/>
      <c r="Q475" s="210"/>
      <c r="R475" s="210"/>
      <c r="S475" s="210"/>
      <c r="T475" s="210"/>
      <c r="U475" s="210"/>
      <c r="V475" s="210"/>
      <c r="W475" s="210"/>
      <c r="X475" s="210"/>
      <c r="Y475" s="210"/>
      <c r="Z475" s="210"/>
    </row>
    <row r="476" ht="12.75" hidden="1" customHeight="1">
      <c r="A476" s="625"/>
      <c r="B476" s="626"/>
      <c r="C476" s="626"/>
      <c r="D476" s="627"/>
      <c r="E476" s="210"/>
      <c r="F476" s="210"/>
      <c r="G476" s="210"/>
      <c r="H476" s="210"/>
      <c r="I476" s="627"/>
      <c r="J476" s="626"/>
      <c r="K476" s="626"/>
      <c r="L476" s="626"/>
      <c r="M476" s="628"/>
      <c r="N476" s="210"/>
      <c r="O476" s="210"/>
      <c r="P476" s="210"/>
      <c r="Q476" s="210"/>
      <c r="R476" s="210"/>
      <c r="S476" s="210"/>
      <c r="T476" s="210"/>
      <c r="U476" s="210"/>
      <c r="V476" s="210"/>
      <c r="W476" s="210"/>
      <c r="X476" s="210"/>
      <c r="Y476" s="210"/>
      <c r="Z476" s="210"/>
    </row>
    <row r="477" ht="12.75" hidden="1" customHeight="1">
      <c r="A477" s="625"/>
      <c r="B477" s="626"/>
      <c r="C477" s="626"/>
      <c r="D477" s="627"/>
      <c r="E477" s="210"/>
      <c r="F477" s="210"/>
      <c r="G477" s="210"/>
      <c r="H477" s="210"/>
      <c r="I477" s="627"/>
      <c r="J477" s="626"/>
      <c r="K477" s="626"/>
      <c r="L477" s="626"/>
      <c r="M477" s="628"/>
      <c r="N477" s="210"/>
      <c r="O477" s="210"/>
      <c r="P477" s="210"/>
      <c r="Q477" s="210"/>
      <c r="R477" s="210"/>
      <c r="S477" s="210"/>
      <c r="T477" s="210"/>
      <c r="U477" s="210"/>
      <c r="V477" s="210"/>
      <c r="W477" s="210"/>
      <c r="X477" s="210"/>
      <c r="Y477" s="210"/>
      <c r="Z477" s="210"/>
    </row>
    <row r="478" ht="12.75" hidden="1" customHeight="1">
      <c r="A478" s="625"/>
      <c r="B478" s="626"/>
      <c r="C478" s="626"/>
      <c r="D478" s="627"/>
      <c r="E478" s="210"/>
      <c r="F478" s="210"/>
      <c r="G478" s="210"/>
      <c r="H478" s="210"/>
      <c r="I478" s="627"/>
      <c r="J478" s="626"/>
      <c r="K478" s="626"/>
      <c r="L478" s="626"/>
      <c r="M478" s="628"/>
      <c r="N478" s="210"/>
      <c r="O478" s="210"/>
      <c r="P478" s="210"/>
      <c r="Q478" s="210"/>
      <c r="R478" s="210"/>
      <c r="S478" s="210"/>
      <c r="T478" s="210"/>
      <c r="U478" s="210"/>
      <c r="V478" s="210"/>
      <c r="W478" s="210"/>
      <c r="X478" s="210"/>
      <c r="Y478" s="210"/>
      <c r="Z478" s="210"/>
    </row>
    <row r="479" ht="12.75" hidden="1" customHeight="1">
      <c r="A479" s="625"/>
      <c r="B479" s="626"/>
      <c r="C479" s="626"/>
      <c r="D479" s="627"/>
      <c r="E479" s="210"/>
      <c r="F479" s="210"/>
      <c r="G479" s="210"/>
      <c r="H479" s="210"/>
      <c r="I479" s="627"/>
      <c r="J479" s="626"/>
      <c r="K479" s="626"/>
      <c r="L479" s="626"/>
      <c r="M479" s="628"/>
      <c r="N479" s="210"/>
      <c r="O479" s="210"/>
      <c r="P479" s="210"/>
      <c r="Q479" s="210"/>
      <c r="R479" s="210"/>
      <c r="S479" s="210"/>
      <c r="T479" s="210"/>
      <c r="U479" s="210"/>
      <c r="V479" s="210"/>
      <c r="W479" s="210"/>
      <c r="X479" s="210"/>
      <c r="Y479" s="210"/>
      <c r="Z479" s="210"/>
    </row>
    <row r="480" ht="12.75" hidden="1" customHeight="1">
      <c r="A480" s="625"/>
      <c r="B480" s="626"/>
      <c r="C480" s="626"/>
      <c r="D480" s="627"/>
      <c r="E480" s="210"/>
      <c r="F480" s="210"/>
      <c r="G480" s="210"/>
      <c r="H480" s="210"/>
      <c r="I480" s="627"/>
      <c r="J480" s="626"/>
      <c r="K480" s="626"/>
      <c r="L480" s="626"/>
      <c r="M480" s="628"/>
      <c r="N480" s="210"/>
      <c r="O480" s="210"/>
      <c r="P480" s="210"/>
      <c r="Q480" s="210"/>
      <c r="R480" s="210"/>
      <c r="S480" s="210"/>
      <c r="T480" s="210"/>
      <c r="U480" s="210"/>
      <c r="V480" s="210"/>
      <c r="W480" s="210"/>
      <c r="X480" s="210"/>
      <c r="Y480" s="210"/>
      <c r="Z480" s="210"/>
    </row>
    <row r="481" ht="12.75" hidden="1" customHeight="1">
      <c r="A481" s="625"/>
      <c r="B481" s="626"/>
      <c r="C481" s="626"/>
      <c r="D481" s="627"/>
      <c r="E481" s="210"/>
      <c r="F481" s="210"/>
      <c r="G481" s="210"/>
      <c r="H481" s="210"/>
      <c r="I481" s="627"/>
      <c r="J481" s="626"/>
      <c r="K481" s="626"/>
      <c r="L481" s="626"/>
      <c r="M481" s="628"/>
      <c r="N481" s="210"/>
      <c r="O481" s="210"/>
      <c r="P481" s="210"/>
      <c r="Q481" s="210"/>
      <c r="R481" s="210"/>
      <c r="S481" s="210"/>
      <c r="T481" s="210"/>
      <c r="U481" s="210"/>
      <c r="V481" s="210"/>
      <c r="W481" s="210"/>
      <c r="X481" s="210"/>
      <c r="Y481" s="210"/>
      <c r="Z481" s="210"/>
    </row>
    <row r="482" ht="12.75" hidden="1" customHeight="1">
      <c r="A482" s="625"/>
      <c r="B482" s="626"/>
      <c r="C482" s="626"/>
      <c r="D482" s="627"/>
      <c r="E482" s="210"/>
      <c r="F482" s="210"/>
      <c r="G482" s="210"/>
      <c r="H482" s="210"/>
      <c r="I482" s="627"/>
      <c r="J482" s="626"/>
      <c r="K482" s="626"/>
      <c r="L482" s="626"/>
      <c r="M482" s="628"/>
      <c r="N482" s="210"/>
      <c r="O482" s="210"/>
      <c r="P482" s="210"/>
      <c r="Q482" s="210"/>
      <c r="R482" s="210"/>
      <c r="S482" s="210"/>
      <c r="T482" s="210"/>
      <c r="U482" s="210"/>
      <c r="V482" s="210"/>
      <c r="W482" s="210"/>
      <c r="X482" s="210"/>
      <c r="Y482" s="210"/>
      <c r="Z482" s="210"/>
    </row>
    <row r="483" ht="12.75" hidden="1" customHeight="1">
      <c r="A483" s="625"/>
      <c r="B483" s="626"/>
      <c r="C483" s="626"/>
      <c r="D483" s="627"/>
      <c r="E483" s="210"/>
      <c r="F483" s="210"/>
      <c r="G483" s="210"/>
      <c r="H483" s="210"/>
      <c r="I483" s="627"/>
      <c r="J483" s="626"/>
      <c r="K483" s="626"/>
      <c r="L483" s="626"/>
      <c r="M483" s="628"/>
      <c r="N483" s="210"/>
      <c r="O483" s="210"/>
      <c r="P483" s="210"/>
      <c r="Q483" s="210"/>
      <c r="R483" s="210"/>
      <c r="S483" s="210"/>
      <c r="T483" s="210"/>
      <c r="U483" s="210"/>
      <c r="V483" s="210"/>
      <c r="W483" s="210"/>
      <c r="X483" s="210"/>
      <c r="Y483" s="210"/>
      <c r="Z483" s="210"/>
    </row>
    <row r="484" ht="12.75" hidden="1" customHeight="1">
      <c r="A484" s="625"/>
      <c r="B484" s="626"/>
      <c r="C484" s="626"/>
      <c r="D484" s="627"/>
      <c r="E484" s="210"/>
      <c r="F484" s="210"/>
      <c r="G484" s="210"/>
      <c r="H484" s="210"/>
      <c r="I484" s="627"/>
      <c r="J484" s="626"/>
      <c r="K484" s="626"/>
      <c r="L484" s="626"/>
      <c r="M484" s="628"/>
      <c r="N484" s="210"/>
      <c r="O484" s="210"/>
      <c r="P484" s="210"/>
      <c r="Q484" s="210"/>
      <c r="R484" s="210"/>
      <c r="S484" s="210"/>
      <c r="T484" s="210"/>
      <c r="U484" s="210"/>
      <c r="V484" s="210"/>
      <c r="W484" s="210"/>
      <c r="X484" s="210"/>
      <c r="Y484" s="210"/>
      <c r="Z484" s="210"/>
    </row>
    <row r="485" ht="12.75" hidden="1" customHeight="1">
      <c r="A485" s="625"/>
      <c r="B485" s="626"/>
      <c r="C485" s="626"/>
      <c r="D485" s="627"/>
      <c r="E485" s="210"/>
      <c r="F485" s="210"/>
      <c r="G485" s="210"/>
      <c r="H485" s="210"/>
      <c r="I485" s="627"/>
      <c r="J485" s="626"/>
      <c r="K485" s="626"/>
      <c r="L485" s="626"/>
      <c r="M485" s="628"/>
      <c r="N485" s="210"/>
      <c r="O485" s="210"/>
      <c r="P485" s="210"/>
      <c r="Q485" s="210"/>
      <c r="R485" s="210"/>
      <c r="S485" s="210"/>
      <c r="T485" s="210"/>
      <c r="U485" s="210"/>
      <c r="V485" s="210"/>
      <c r="W485" s="210"/>
      <c r="X485" s="210"/>
      <c r="Y485" s="210"/>
      <c r="Z485" s="210"/>
    </row>
    <row r="486" ht="12.75" hidden="1" customHeight="1">
      <c r="A486" s="625"/>
      <c r="B486" s="626"/>
      <c r="C486" s="626"/>
      <c r="D486" s="627"/>
      <c r="E486" s="210"/>
      <c r="F486" s="210"/>
      <c r="G486" s="210"/>
      <c r="H486" s="210"/>
      <c r="I486" s="627"/>
      <c r="J486" s="626"/>
      <c r="K486" s="626"/>
      <c r="L486" s="626"/>
      <c r="M486" s="628"/>
      <c r="N486" s="210"/>
      <c r="O486" s="210"/>
      <c r="P486" s="210"/>
      <c r="Q486" s="210"/>
      <c r="R486" s="210"/>
      <c r="S486" s="210"/>
      <c r="T486" s="210"/>
      <c r="U486" s="210"/>
      <c r="V486" s="210"/>
      <c r="W486" s="210"/>
      <c r="X486" s="210"/>
      <c r="Y486" s="210"/>
      <c r="Z486" s="210"/>
    </row>
    <row r="487" ht="12.75" hidden="1" customHeight="1">
      <c r="A487" s="625"/>
      <c r="B487" s="626"/>
      <c r="C487" s="626"/>
      <c r="D487" s="627"/>
      <c r="E487" s="210"/>
      <c r="F487" s="210"/>
      <c r="G487" s="210"/>
      <c r="H487" s="210"/>
      <c r="I487" s="627"/>
      <c r="J487" s="626"/>
      <c r="K487" s="626"/>
      <c r="L487" s="626"/>
      <c r="M487" s="628"/>
      <c r="N487" s="210"/>
      <c r="O487" s="210"/>
      <c r="P487" s="210"/>
      <c r="Q487" s="210"/>
      <c r="R487" s="210"/>
      <c r="S487" s="210"/>
      <c r="T487" s="210"/>
      <c r="U487" s="210"/>
      <c r="V487" s="210"/>
      <c r="W487" s="210"/>
      <c r="X487" s="210"/>
      <c r="Y487" s="210"/>
      <c r="Z487" s="210"/>
    </row>
    <row r="488" ht="12.75" hidden="1" customHeight="1">
      <c r="A488" s="625"/>
      <c r="B488" s="626"/>
      <c r="C488" s="626"/>
      <c r="D488" s="627"/>
      <c r="E488" s="210"/>
      <c r="F488" s="210"/>
      <c r="G488" s="210"/>
      <c r="H488" s="210"/>
      <c r="I488" s="627"/>
      <c r="J488" s="626"/>
      <c r="K488" s="626"/>
      <c r="L488" s="626"/>
      <c r="M488" s="628"/>
      <c r="N488" s="210"/>
      <c r="O488" s="210"/>
      <c r="P488" s="210"/>
      <c r="Q488" s="210"/>
      <c r="R488" s="210"/>
      <c r="S488" s="210"/>
      <c r="T488" s="210"/>
      <c r="U488" s="210"/>
      <c r="V488" s="210"/>
      <c r="W488" s="210"/>
      <c r="X488" s="210"/>
      <c r="Y488" s="210"/>
      <c r="Z488" s="210"/>
    </row>
    <row r="489" ht="12.75" hidden="1" customHeight="1">
      <c r="A489" s="625"/>
      <c r="B489" s="626"/>
      <c r="C489" s="626"/>
      <c r="D489" s="627"/>
      <c r="E489" s="210"/>
      <c r="F489" s="210"/>
      <c r="G489" s="210"/>
      <c r="H489" s="210"/>
      <c r="I489" s="627"/>
      <c r="J489" s="626"/>
      <c r="K489" s="626"/>
      <c r="L489" s="626"/>
      <c r="M489" s="628"/>
      <c r="N489" s="210"/>
      <c r="O489" s="210"/>
      <c r="P489" s="210"/>
      <c r="Q489" s="210"/>
      <c r="R489" s="210"/>
      <c r="S489" s="210"/>
      <c r="T489" s="210"/>
      <c r="U489" s="210"/>
      <c r="V489" s="210"/>
      <c r="W489" s="210"/>
      <c r="X489" s="210"/>
      <c r="Y489" s="210"/>
      <c r="Z489" s="210"/>
    </row>
    <row r="490" ht="12.75" hidden="1" customHeight="1">
      <c r="A490" s="625"/>
      <c r="B490" s="626"/>
      <c r="C490" s="626"/>
      <c r="D490" s="627"/>
      <c r="E490" s="210"/>
      <c r="F490" s="210"/>
      <c r="G490" s="210"/>
      <c r="H490" s="210"/>
      <c r="I490" s="627"/>
      <c r="J490" s="626"/>
      <c r="K490" s="626"/>
      <c r="L490" s="626"/>
      <c r="M490" s="628"/>
      <c r="N490" s="210"/>
      <c r="O490" s="210"/>
      <c r="P490" s="210"/>
      <c r="Q490" s="210"/>
      <c r="R490" s="210"/>
      <c r="S490" s="210"/>
      <c r="T490" s="210"/>
      <c r="U490" s="210"/>
      <c r="V490" s="210"/>
      <c r="W490" s="210"/>
      <c r="X490" s="210"/>
      <c r="Y490" s="210"/>
      <c r="Z490" s="210"/>
    </row>
    <row r="491" ht="12.75" hidden="1" customHeight="1">
      <c r="A491" s="625"/>
      <c r="B491" s="626"/>
      <c r="C491" s="626"/>
      <c r="D491" s="627"/>
      <c r="E491" s="210"/>
      <c r="F491" s="210"/>
      <c r="G491" s="210"/>
      <c r="H491" s="210"/>
      <c r="I491" s="627"/>
      <c r="J491" s="626"/>
      <c r="K491" s="626"/>
      <c r="L491" s="626"/>
      <c r="M491" s="628"/>
      <c r="N491" s="210"/>
      <c r="O491" s="210"/>
      <c r="P491" s="210"/>
      <c r="Q491" s="210"/>
      <c r="R491" s="210"/>
      <c r="S491" s="210"/>
      <c r="T491" s="210"/>
      <c r="U491" s="210"/>
      <c r="V491" s="210"/>
      <c r="W491" s="210"/>
      <c r="X491" s="210"/>
      <c r="Y491" s="210"/>
      <c r="Z491" s="210"/>
    </row>
    <row r="492" ht="12.75" hidden="1" customHeight="1">
      <c r="A492" s="625"/>
      <c r="B492" s="626"/>
      <c r="C492" s="626"/>
      <c r="D492" s="627"/>
      <c r="E492" s="210"/>
      <c r="F492" s="210"/>
      <c r="G492" s="210"/>
      <c r="H492" s="210"/>
      <c r="I492" s="627"/>
      <c r="J492" s="626"/>
      <c r="K492" s="626"/>
      <c r="L492" s="626"/>
      <c r="M492" s="628"/>
      <c r="N492" s="210"/>
      <c r="O492" s="210"/>
      <c r="P492" s="210"/>
      <c r="Q492" s="210"/>
      <c r="R492" s="210"/>
      <c r="S492" s="210"/>
      <c r="T492" s="210"/>
      <c r="U492" s="210"/>
      <c r="V492" s="210"/>
      <c r="W492" s="210"/>
      <c r="X492" s="210"/>
      <c r="Y492" s="210"/>
      <c r="Z492" s="210"/>
    </row>
    <row r="493" ht="12.75" hidden="1" customHeight="1">
      <c r="A493" s="625"/>
      <c r="B493" s="626"/>
      <c r="C493" s="626"/>
      <c r="D493" s="627"/>
      <c r="E493" s="210"/>
      <c r="F493" s="210"/>
      <c r="G493" s="210"/>
      <c r="H493" s="210"/>
      <c r="I493" s="627"/>
      <c r="J493" s="626"/>
      <c r="K493" s="626"/>
      <c r="L493" s="626"/>
      <c r="M493" s="628"/>
      <c r="N493" s="210"/>
      <c r="O493" s="210"/>
      <c r="P493" s="210"/>
      <c r="Q493" s="210"/>
      <c r="R493" s="210"/>
      <c r="S493" s="210"/>
      <c r="T493" s="210"/>
      <c r="U493" s="210"/>
      <c r="V493" s="210"/>
      <c r="W493" s="210"/>
      <c r="X493" s="210"/>
      <c r="Y493" s="210"/>
      <c r="Z493" s="210"/>
    </row>
    <row r="494" ht="12.75" hidden="1" customHeight="1">
      <c r="A494" s="625"/>
      <c r="B494" s="626"/>
      <c r="C494" s="626"/>
      <c r="D494" s="627"/>
      <c r="E494" s="210"/>
      <c r="F494" s="210"/>
      <c r="G494" s="210"/>
      <c r="H494" s="210"/>
      <c r="I494" s="627"/>
      <c r="J494" s="626"/>
      <c r="K494" s="626"/>
      <c r="L494" s="626"/>
      <c r="M494" s="628"/>
      <c r="N494" s="210"/>
      <c r="O494" s="210"/>
      <c r="P494" s="210"/>
      <c r="Q494" s="210"/>
      <c r="R494" s="210"/>
      <c r="S494" s="210"/>
      <c r="T494" s="210"/>
      <c r="U494" s="210"/>
      <c r="V494" s="210"/>
      <c r="W494" s="210"/>
      <c r="X494" s="210"/>
      <c r="Y494" s="210"/>
      <c r="Z494" s="210"/>
    </row>
    <row r="495" ht="12.75" hidden="1" customHeight="1">
      <c r="A495" s="625"/>
      <c r="B495" s="626"/>
      <c r="C495" s="626"/>
      <c r="D495" s="627"/>
      <c r="E495" s="210"/>
      <c r="F495" s="210"/>
      <c r="G495" s="210"/>
      <c r="H495" s="210"/>
      <c r="I495" s="627"/>
      <c r="J495" s="626"/>
      <c r="K495" s="626"/>
      <c r="L495" s="626"/>
      <c r="M495" s="628"/>
      <c r="N495" s="210"/>
      <c r="O495" s="210"/>
      <c r="P495" s="210"/>
      <c r="Q495" s="210"/>
      <c r="R495" s="210"/>
      <c r="S495" s="210"/>
      <c r="T495" s="210"/>
      <c r="U495" s="210"/>
      <c r="V495" s="210"/>
      <c r="W495" s="210"/>
      <c r="X495" s="210"/>
      <c r="Y495" s="210"/>
      <c r="Z495" s="210"/>
    </row>
    <row r="496" ht="12.75" hidden="1" customHeight="1">
      <c r="A496" s="625"/>
      <c r="B496" s="626"/>
      <c r="C496" s="626"/>
      <c r="D496" s="627"/>
      <c r="E496" s="210"/>
      <c r="F496" s="210"/>
      <c r="G496" s="210"/>
      <c r="H496" s="210"/>
      <c r="I496" s="627"/>
      <c r="J496" s="626"/>
      <c r="K496" s="626"/>
      <c r="L496" s="626"/>
      <c r="M496" s="628"/>
      <c r="N496" s="210"/>
      <c r="O496" s="210"/>
      <c r="P496" s="210"/>
      <c r="Q496" s="210"/>
      <c r="R496" s="210"/>
      <c r="S496" s="210"/>
      <c r="T496" s="210"/>
      <c r="U496" s="210"/>
      <c r="V496" s="210"/>
      <c r="W496" s="210"/>
      <c r="X496" s="210"/>
      <c r="Y496" s="210"/>
      <c r="Z496" s="210"/>
    </row>
    <row r="497" ht="12.75" hidden="1" customHeight="1">
      <c r="A497" s="625"/>
      <c r="B497" s="626"/>
      <c r="C497" s="626"/>
      <c r="D497" s="627"/>
      <c r="E497" s="210"/>
      <c r="F497" s="210"/>
      <c r="G497" s="210"/>
      <c r="H497" s="210"/>
      <c r="I497" s="627"/>
      <c r="J497" s="626"/>
      <c r="K497" s="626"/>
      <c r="L497" s="626"/>
      <c r="M497" s="628"/>
      <c r="N497" s="210"/>
      <c r="O497" s="210"/>
      <c r="P497" s="210"/>
      <c r="Q497" s="210"/>
      <c r="R497" s="210"/>
      <c r="S497" s="210"/>
      <c r="T497" s="210"/>
      <c r="U497" s="210"/>
      <c r="V497" s="210"/>
      <c r="W497" s="210"/>
      <c r="X497" s="210"/>
      <c r="Y497" s="210"/>
      <c r="Z497" s="210"/>
    </row>
    <row r="498" ht="12.75" hidden="1" customHeight="1">
      <c r="A498" s="625"/>
      <c r="B498" s="626"/>
      <c r="C498" s="626"/>
      <c r="D498" s="627"/>
      <c r="E498" s="210"/>
      <c r="F498" s="210"/>
      <c r="G498" s="210"/>
      <c r="H498" s="210"/>
      <c r="I498" s="627"/>
      <c r="J498" s="626"/>
      <c r="K498" s="626"/>
      <c r="L498" s="626"/>
      <c r="M498" s="628"/>
      <c r="N498" s="210"/>
      <c r="O498" s="210"/>
      <c r="P498" s="210"/>
      <c r="Q498" s="210"/>
      <c r="R498" s="210"/>
      <c r="S498" s="210"/>
      <c r="T498" s="210"/>
      <c r="U498" s="210"/>
      <c r="V498" s="210"/>
      <c r="W498" s="210"/>
      <c r="X498" s="210"/>
      <c r="Y498" s="210"/>
      <c r="Z498" s="210"/>
    </row>
    <row r="499" ht="12.75" hidden="1" customHeight="1">
      <c r="A499" s="625"/>
      <c r="B499" s="626"/>
      <c r="C499" s="626"/>
      <c r="D499" s="627"/>
      <c r="E499" s="210"/>
      <c r="F499" s="210"/>
      <c r="G499" s="210"/>
      <c r="H499" s="210"/>
      <c r="I499" s="627"/>
      <c r="J499" s="626"/>
      <c r="K499" s="626"/>
      <c r="L499" s="626"/>
      <c r="M499" s="628"/>
      <c r="N499" s="210"/>
      <c r="O499" s="210"/>
      <c r="P499" s="210"/>
      <c r="Q499" s="210"/>
      <c r="R499" s="210"/>
      <c r="S499" s="210"/>
      <c r="T499" s="210"/>
      <c r="U499" s="210"/>
      <c r="V499" s="210"/>
      <c r="W499" s="210"/>
      <c r="X499" s="210"/>
      <c r="Y499" s="210"/>
      <c r="Z499" s="210"/>
    </row>
    <row r="500" ht="12.75" hidden="1" customHeight="1">
      <c r="A500" s="625"/>
      <c r="B500" s="626"/>
      <c r="C500" s="626"/>
      <c r="D500" s="627"/>
      <c r="E500" s="210"/>
      <c r="F500" s="210"/>
      <c r="G500" s="210"/>
      <c r="H500" s="210"/>
      <c r="I500" s="627"/>
      <c r="J500" s="626"/>
      <c r="K500" s="626"/>
      <c r="L500" s="626"/>
      <c r="M500" s="628"/>
      <c r="N500" s="210"/>
      <c r="O500" s="210"/>
      <c r="P500" s="210"/>
      <c r="Q500" s="210"/>
      <c r="R500" s="210"/>
      <c r="S500" s="210"/>
      <c r="T500" s="210"/>
      <c r="U500" s="210"/>
      <c r="V500" s="210"/>
      <c r="W500" s="210"/>
      <c r="X500" s="210"/>
      <c r="Y500" s="210"/>
      <c r="Z500" s="210"/>
    </row>
    <row r="501" ht="12.75" hidden="1" customHeight="1">
      <c r="A501" s="625"/>
      <c r="B501" s="626"/>
      <c r="C501" s="626"/>
      <c r="D501" s="627"/>
      <c r="E501" s="210"/>
      <c r="F501" s="210"/>
      <c r="G501" s="210"/>
      <c r="H501" s="210"/>
      <c r="I501" s="627"/>
      <c r="J501" s="626"/>
      <c r="K501" s="626"/>
      <c r="L501" s="626"/>
      <c r="M501" s="628"/>
      <c r="N501" s="210"/>
      <c r="O501" s="210"/>
      <c r="P501" s="210"/>
      <c r="Q501" s="210"/>
      <c r="R501" s="210"/>
      <c r="S501" s="210"/>
      <c r="T501" s="210"/>
      <c r="U501" s="210"/>
      <c r="V501" s="210"/>
      <c r="W501" s="210"/>
      <c r="X501" s="210"/>
      <c r="Y501" s="210"/>
      <c r="Z501" s="210"/>
    </row>
    <row r="502" ht="12.75" hidden="1" customHeight="1">
      <c r="A502" s="625"/>
      <c r="B502" s="626"/>
      <c r="C502" s="626"/>
      <c r="D502" s="627"/>
      <c r="E502" s="210"/>
      <c r="F502" s="210"/>
      <c r="G502" s="210"/>
      <c r="H502" s="210"/>
      <c r="I502" s="627"/>
      <c r="J502" s="626"/>
      <c r="K502" s="626"/>
      <c r="L502" s="626"/>
      <c r="M502" s="628"/>
      <c r="N502" s="210"/>
      <c r="O502" s="210"/>
      <c r="P502" s="210"/>
      <c r="Q502" s="210"/>
      <c r="R502" s="210"/>
      <c r="S502" s="210"/>
      <c r="T502" s="210"/>
      <c r="U502" s="210"/>
      <c r="V502" s="210"/>
      <c r="W502" s="210"/>
      <c r="X502" s="210"/>
      <c r="Y502" s="210"/>
      <c r="Z502" s="210"/>
    </row>
    <row r="503" ht="12.75" hidden="1" customHeight="1">
      <c r="A503" s="625"/>
      <c r="B503" s="626"/>
      <c r="C503" s="626"/>
      <c r="D503" s="627"/>
      <c r="E503" s="210"/>
      <c r="F503" s="210"/>
      <c r="G503" s="210"/>
      <c r="H503" s="210"/>
      <c r="I503" s="627"/>
      <c r="J503" s="626"/>
      <c r="K503" s="626"/>
      <c r="L503" s="626"/>
      <c r="M503" s="628"/>
      <c r="N503" s="210"/>
      <c r="O503" s="210"/>
      <c r="P503" s="210"/>
      <c r="Q503" s="210"/>
      <c r="R503" s="210"/>
      <c r="S503" s="210"/>
      <c r="T503" s="210"/>
      <c r="U503" s="210"/>
      <c r="V503" s="210"/>
      <c r="W503" s="210"/>
      <c r="X503" s="210"/>
      <c r="Y503" s="210"/>
      <c r="Z503" s="210"/>
    </row>
    <row r="504" ht="12.75" hidden="1" customHeight="1">
      <c r="A504" s="625"/>
      <c r="B504" s="626"/>
      <c r="C504" s="626"/>
      <c r="D504" s="627"/>
      <c r="E504" s="210"/>
      <c r="F504" s="210"/>
      <c r="G504" s="210"/>
      <c r="H504" s="210"/>
      <c r="I504" s="627"/>
      <c r="J504" s="626"/>
      <c r="K504" s="626"/>
      <c r="L504" s="626"/>
      <c r="M504" s="628"/>
      <c r="N504" s="210"/>
      <c r="O504" s="210"/>
      <c r="P504" s="210"/>
      <c r="Q504" s="210"/>
      <c r="R504" s="210"/>
      <c r="S504" s="210"/>
      <c r="T504" s="210"/>
      <c r="U504" s="210"/>
      <c r="V504" s="210"/>
      <c r="W504" s="210"/>
      <c r="X504" s="210"/>
      <c r="Y504" s="210"/>
      <c r="Z504" s="210"/>
    </row>
    <row r="505" ht="12.75" hidden="1" customHeight="1">
      <c r="A505" s="625"/>
      <c r="B505" s="626"/>
      <c r="C505" s="626"/>
      <c r="D505" s="627"/>
      <c r="E505" s="210"/>
      <c r="F505" s="210"/>
      <c r="G505" s="210"/>
      <c r="H505" s="210"/>
      <c r="I505" s="627"/>
      <c r="J505" s="626"/>
      <c r="K505" s="626"/>
      <c r="L505" s="626"/>
      <c r="M505" s="628"/>
      <c r="N505" s="210"/>
      <c r="O505" s="210"/>
      <c r="P505" s="210"/>
      <c r="Q505" s="210"/>
      <c r="R505" s="210"/>
      <c r="S505" s="210"/>
      <c r="T505" s="210"/>
      <c r="U505" s="210"/>
      <c r="V505" s="210"/>
      <c r="W505" s="210"/>
      <c r="X505" s="210"/>
      <c r="Y505" s="210"/>
      <c r="Z505" s="210"/>
    </row>
    <row r="506" ht="12.75" hidden="1" customHeight="1">
      <c r="A506" s="625"/>
      <c r="B506" s="626"/>
      <c r="C506" s="626"/>
      <c r="D506" s="627"/>
      <c r="E506" s="210"/>
      <c r="F506" s="210"/>
      <c r="G506" s="210"/>
      <c r="H506" s="210"/>
      <c r="I506" s="627"/>
      <c r="J506" s="626"/>
      <c r="K506" s="626"/>
      <c r="L506" s="626"/>
      <c r="M506" s="628"/>
      <c r="N506" s="210"/>
      <c r="O506" s="210"/>
      <c r="P506" s="210"/>
      <c r="Q506" s="210"/>
      <c r="R506" s="210"/>
      <c r="S506" s="210"/>
      <c r="T506" s="210"/>
      <c r="U506" s="210"/>
      <c r="V506" s="210"/>
      <c r="W506" s="210"/>
      <c r="X506" s="210"/>
      <c r="Y506" s="210"/>
      <c r="Z506" s="210"/>
    </row>
    <row r="507" ht="12.75" hidden="1" customHeight="1">
      <c r="A507" s="625"/>
      <c r="B507" s="626"/>
      <c r="C507" s="626"/>
      <c r="D507" s="627"/>
      <c r="E507" s="210"/>
      <c r="F507" s="210"/>
      <c r="G507" s="210"/>
      <c r="H507" s="210"/>
      <c r="I507" s="627"/>
      <c r="J507" s="626"/>
      <c r="K507" s="626"/>
      <c r="L507" s="626"/>
      <c r="M507" s="628"/>
      <c r="N507" s="210"/>
      <c r="O507" s="210"/>
      <c r="P507" s="210"/>
      <c r="Q507" s="210"/>
      <c r="R507" s="210"/>
      <c r="S507" s="210"/>
      <c r="T507" s="210"/>
      <c r="U507" s="210"/>
      <c r="V507" s="210"/>
      <c r="W507" s="210"/>
      <c r="X507" s="210"/>
      <c r="Y507" s="210"/>
      <c r="Z507" s="210"/>
    </row>
    <row r="508" ht="12.75" hidden="1" customHeight="1">
      <c r="A508" s="625"/>
      <c r="B508" s="626"/>
      <c r="C508" s="626"/>
      <c r="D508" s="627"/>
      <c r="E508" s="210"/>
      <c r="F508" s="210"/>
      <c r="G508" s="210"/>
      <c r="H508" s="210"/>
      <c r="I508" s="627"/>
      <c r="J508" s="626"/>
      <c r="K508" s="626"/>
      <c r="L508" s="626"/>
      <c r="M508" s="628"/>
      <c r="N508" s="210"/>
      <c r="O508" s="210"/>
      <c r="P508" s="210"/>
      <c r="Q508" s="210"/>
      <c r="R508" s="210"/>
      <c r="S508" s="210"/>
      <c r="T508" s="210"/>
      <c r="U508" s="210"/>
      <c r="V508" s="210"/>
      <c r="W508" s="210"/>
      <c r="X508" s="210"/>
      <c r="Y508" s="210"/>
      <c r="Z508" s="210"/>
    </row>
    <row r="509" ht="12.75" hidden="1" customHeight="1">
      <c r="A509" s="625"/>
      <c r="B509" s="626"/>
      <c r="C509" s="626"/>
      <c r="D509" s="627"/>
      <c r="E509" s="210"/>
      <c r="F509" s="210"/>
      <c r="G509" s="210"/>
      <c r="H509" s="210"/>
      <c r="I509" s="627"/>
      <c r="J509" s="626"/>
      <c r="K509" s="626"/>
      <c r="L509" s="626"/>
      <c r="M509" s="628"/>
      <c r="N509" s="210"/>
      <c r="O509" s="210"/>
      <c r="P509" s="210"/>
      <c r="Q509" s="210"/>
      <c r="R509" s="210"/>
      <c r="S509" s="210"/>
      <c r="T509" s="210"/>
      <c r="U509" s="210"/>
      <c r="V509" s="210"/>
      <c r="W509" s="210"/>
      <c r="X509" s="210"/>
      <c r="Y509" s="210"/>
      <c r="Z509" s="210"/>
    </row>
    <row r="510" ht="12.75" hidden="1" customHeight="1">
      <c r="A510" s="625"/>
      <c r="B510" s="626"/>
      <c r="C510" s="626"/>
      <c r="D510" s="627"/>
      <c r="E510" s="210"/>
      <c r="F510" s="210"/>
      <c r="G510" s="210"/>
      <c r="H510" s="210"/>
      <c r="I510" s="627"/>
      <c r="J510" s="626"/>
      <c r="K510" s="626"/>
      <c r="L510" s="626"/>
      <c r="M510" s="628"/>
      <c r="N510" s="210"/>
      <c r="O510" s="210"/>
      <c r="P510" s="210"/>
      <c r="Q510" s="210"/>
      <c r="R510" s="210"/>
      <c r="S510" s="210"/>
      <c r="T510" s="210"/>
      <c r="U510" s="210"/>
      <c r="V510" s="210"/>
      <c r="W510" s="210"/>
      <c r="X510" s="210"/>
      <c r="Y510" s="210"/>
      <c r="Z510" s="210"/>
    </row>
    <row r="511" ht="12.75" hidden="1" customHeight="1">
      <c r="A511" s="625"/>
      <c r="B511" s="626"/>
      <c r="C511" s="626"/>
      <c r="D511" s="627"/>
      <c r="E511" s="210"/>
      <c r="F511" s="210"/>
      <c r="G511" s="210"/>
      <c r="H511" s="210"/>
      <c r="I511" s="627"/>
      <c r="J511" s="626"/>
      <c r="K511" s="626"/>
      <c r="L511" s="626"/>
      <c r="M511" s="628"/>
      <c r="N511" s="210"/>
      <c r="O511" s="210"/>
      <c r="P511" s="210"/>
      <c r="Q511" s="210"/>
      <c r="R511" s="210"/>
      <c r="S511" s="210"/>
      <c r="T511" s="210"/>
      <c r="U511" s="210"/>
      <c r="V511" s="210"/>
      <c r="W511" s="210"/>
      <c r="X511" s="210"/>
      <c r="Y511" s="210"/>
      <c r="Z511" s="210"/>
    </row>
    <row r="512" ht="12.75" hidden="1" customHeight="1">
      <c r="A512" s="625"/>
      <c r="B512" s="626"/>
      <c r="C512" s="626"/>
      <c r="D512" s="627"/>
      <c r="E512" s="210"/>
      <c r="F512" s="210"/>
      <c r="G512" s="210"/>
      <c r="H512" s="210"/>
      <c r="I512" s="627"/>
      <c r="J512" s="626"/>
      <c r="K512" s="626"/>
      <c r="L512" s="626"/>
      <c r="M512" s="628"/>
      <c r="N512" s="210"/>
      <c r="O512" s="210"/>
      <c r="P512" s="210"/>
      <c r="Q512" s="210"/>
      <c r="R512" s="210"/>
      <c r="S512" s="210"/>
      <c r="T512" s="210"/>
      <c r="U512" s="210"/>
      <c r="V512" s="210"/>
      <c r="W512" s="210"/>
      <c r="X512" s="210"/>
      <c r="Y512" s="210"/>
      <c r="Z512" s="210"/>
    </row>
    <row r="513" ht="12.75" hidden="1" customHeight="1">
      <c r="A513" s="625"/>
      <c r="B513" s="626"/>
      <c r="C513" s="626"/>
      <c r="D513" s="627"/>
      <c r="E513" s="210"/>
      <c r="F513" s="210"/>
      <c r="G513" s="210"/>
      <c r="H513" s="210"/>
      <c r="I513" s="627"/>
      <c r="J513" s="626"/>
      <c r="K513" s="626"/>
      <c r="L513" s="626"/>
      <c r="M513" s="628"/>
      <c r="N513" s="210"/>
      <c r="O513" s="210"/>
      <c r="P513" s="210"/>
      <c r="Q513" s="210"/>
      <c r="R513" s="210"/>
      <c r="S513" s="210"/>
      <c r="T513" s="210"/>
      <c r="U513" s="210"/>
      <c r="V513" s="210"/>
      <c r="W513" s="210"/>
      <c r="X513" s="210"/>
      <c r="Y513" s="210"/>
      <c r="Z513" s="210"/>
    </row>
    <row r="514" ht="12.75" hidden="1" customHeight="1">
      <c r="A514" s="625"/>
      <c r="B514" s="626"/>
      <c r="C514" s="626"/>
      <c r="D514" s="627"/>
      <c r="E514" s="210"/>
      <c r="F514" s="210"/>
      <c r="G514" s="210"/>
      <c r="H514" s="210"/>
      <c r="I514" s="627"/>
      <c r="J514" s="626"/>
      <c r="K514" s="626"/>
      <c r="L514" s="626"/>
      <c r="M514" s="628"/>
      <c r="N514" s="210"/>
      <c r="O514" s="210"/>
      <c r="P514" s="210"/>
      <c r="Q514" s="210"/>
      <c r="R514" s="210"/>
      <c r="S514" s="210"/>
      <c r="T514" s="210"/>
      <c r="U514" s="210"/>
      <c r="V514" s="210"/>
      <c r="W514" s="210"/>
      <c r="X514" s="210"/>
      <c r="Y514" s="210"/>
      <c r="Z514" s="210"/>
    </row>
    <row r="515" ht="12.75" hidden="1" customHeight="1">
      <c r="A515" s="625"/>
      <c r="B515" s="626"/>
      <c r="C515" s="626"/>
      <c r="D515" s="627"/>
      <c r="E515" s="210"/>
      <c r="F515" s="210"/>
      <c r="G515" s="210"/>
      <c r="H515" s="210"/>
      <c r="I515" s="627"/>
      <c r="J515" s="626"/>
      <c r="K515" s="626"/>
      <c r="L515" s="626"/>
      <c r="M515" s="628"/>
      <c r="N515" s="210"/>
      <c r="O515" s="210"/>
      <c r="P515" s="210"/>
      <c r="Q515" s="210"/>
      <c r="R515" s="210"/>
      <c r="S515" s="210"/>
      <c r="T515" s="210"/>
      <c r="U515" s="210"/>
      <c r="V515" s="210"/>
      <c r="W515" s="210"/>
      <c r="X515" s="210"/>
      <c r="Y515" s="210"/>
      <c r="Z515" s="210"/>
    </row>
    <row r="516" ht="12.75" hidden="1" customHeight="1">
      <c r="A516" s="625"/>
      <c r="B516" s="626"/>
      <c r="C516" s="626"/>
      <c r="D516" s="627"/>
      <c r="E516" s="210"/>
      <c r="F516" s="210"/>
      <c r="G516" s="210"/>
      <c r="H516" s="210"/>
      <c r="I516" s="627"/>
      <c r="J516" s="626"/>
      <c r="K516" s="626"/>
      <c r="L516" s="626"/>
      <c r="M516" s="628"/>
      <c r="N516" s="210"/>
      <c r="O516" s="210"/>
      <c r="P516" s="210"/>
      <c r="Q516" s="210"/>
      <c r="R516" s="210"/>
      <c r="S516" s="210"/>
      <c r="T516" s="210"/>
      <c r="U516" s="210"/>
      <c r="V516" s="210"/>
      <c r="W516" s="210"/>
      <c r="X516" s="210"/>
      <c r="Y516" s="210"/>
      <c r="Z516" s="210"/>
    </row>
    <row r="517" ht="12.75" hidden="1" customHeight="1">
      <c r="A517" s="625"/>
      <c r="B517" s="626"/>
      <c r="C517" s="626"/>
      <c r="D517" s="627"/>
      <c r="E517" s="210"/>
      <c r="F517" s="210"/>
      <c r="G517" s="210"/>
      <c r="H517" s="210"/>
      <c r="I517" s="627"/>
      <c r="J517" s="626"/>
      <c r="K517" s="626"/>
      <c r="L517" s="626"/>
      <c r="M517" s="628"/>
      <c r="N517" s="210"/>
      <c r="O517" s="210"/>
      <c r="P517" s="210"/>
      <c r="Q517" s="210"/>
      <c r="R517" s="210"/>
      <c r="S517" s="210"/>
      <c r="T517" s="210"/>
      <c r="U517" s="210"/>
      <c r="V517" s="210"/>
      <c r="W517" s="210"/>
      <c r="X517" s="210"/>
      <c r="Y517" s="210"/>
      <c r="Z517" s="210"/>
    </row>
    <row r="518" ht="12.75" hidden="1" customHeight="1">
      <c r="A518" s="625"/>
      <c r="B518" s="626"/>
      <c r="C518" s="626"/>
      <c r="D518" s="627"/>
      <c r="E518" s="210"/>
      <c r="F518" s="210"/>
      <c r="G518" s="210"/>
      <c r="H518" s="210"/>
      <c r="I518" s="627"/>
      <c r="J518" s="626"/>
      <c r="K518" s="626"/>
      <c r="L518" s="626"/>
      <c r="M518" s="628"/>
      <c r="N518" s="210"/>
      <c r="O518" s="210"/>
      <c r="P518" s="210"/>
      <c r="Q518" s="210"/>
      <c r="R518" s="210"/>
      <c r="S518" s="210"/>
      <c r="T518" s="210"/>
      <c r="U518" s="210"/>
      <c r="V518" s="210"/>
      <c r="W518" s="210"/>
      <c r="X518" s="210"/>
      <c r="Y518" s="210"/>
      <c r="Z518" s="210"/>
    </row>
    <row r="519" ht="12.75" hidden="1" customHeight="1">
      <c r="A519" s="625"/>
      <c r="B519" s="626"/>
      <c r="C519" s="626"/>
      <c r="D519" s="627"/>
      <c r="E519" s="210"/>
      <c r="F519" s="210"/>
      <c r="G519" s="210"/>
      <c r="H519" s="210"/>
      <c r="I519" s="627"/>
      <c r="J519" s="626"/>
      <c r="K519" s="626"/>
      <c r="L519" s="626"/>
      <c r="M519" s="628"/>
      <c r="N519" s="210"/>
      <c r="O519" s="210"/>
      <c r="P519" s="210"/>
      <c r="Q519" s="210"/>
      <c r="R519" s="210"/>
      <c r="S519" s="210"/>
      <c r="T519" s="210"/>
      <c r="U519" s="210"/>
      <c r="V519" s="210"/>
      <c r="W519" s="210"/>
      <c r="X519" s="210"/>
      <c r="Y519" s="210"/>
      <c r="Z519" s="210"/>
    </row>
    <row r="520" ht="12.75" hidden="1" customHeight="1">
      <c r="A520" s="625"/>
      <c r="B520" s="626"/>
      <c r="C520" s="626"/>
      <c r="D520" s="627"/>
      <c r="E520" s="210"/>
      <c r="F520" s="210"/>
      <c r="G520" s="210"/>
      <c r="H520" s="210"/>
      <c r="I520" s="627"/>
      <c r="J520" s="626"/>
      <c r="K520" s="626"/>
      <c r="L520" s="626"/>
      <c r="M520" s="628"/>
      <c r="N520" s="210"/>
      <c r="O520" s="210"/>
      <c r="P520" s="210"/>
      <c r="Q520" s="210"/>
      <c r="R520" s="210"/>
      <c r="S520" s="210"/>
      <c r="T520" s="210"/>
      <c r="U520" s="210"/>
      <c r="V520" s="210"/>
      <c r="W520" s="210"/>
      <c r="X520" s="210"/>
      <c r="Y520" s="210"/>
      <c r="Z520" s="210"/>
    </row>
    <row r="521" ht="12.75" hidden="1" customHeight="1">
      <c r="A521" s="625"/>
      <c r="B521" s="626"/>
      <c r="C521" s="626"/>
      <c r="D521" s="627"/>
      <c r="E521" s="210"/>
      <c r="F521" s="210"/>
      <c r="G521" s="210"/>
      <c r="H521" s="210"/>
      <c r="I521" s="627"/>
      <c r="J521" s="626"/>
      <c r="K521" s="626"/>
      <c r="L521" s="626"/>
      <c r="M521" s="628"/>
      <c r="N521" s="210"/>
      <c r="O521" s="210"/>
      <c r="P521" s="210"/>
      <c r="Q521" s="210"/>
      <c r="R521" s="210"/>
      <c r="S521" s="210"/>
      <c r="T521" s="210"/>
      <c r="U521" s="210"/>
      <c r="V521" s="210"/>
      <c r="W521" s="210"/>
      <c r="X521" s="210"/>
      <c r="Y521" s="210"/>
      <c r="Z521" s="210"/>
    </row>
    <row r="522" ht="12.75" hidden="1" customHeight="1">
      <c r="A522" s="625"/>
      <c r="B522" s="626"/>
      <c r="C522" s="626"/>
      <c r="D522" s="627"/>
      <c r="E522" s="210"/>
      <c r="F522" s="210"/>
      <c r="G522" s="210"/>
      <c r="H522" s="210"/>
      <c r="I522" s="627"/>
      <c r="J522" s="626"/>
      <c r="K522" s="626"/>
      <c r="L522" s="626"/>
      <c r="M522" s="628"/>
      <c r="N522" s="210"/>
      <c r="O522" s="210"/>
      <c r="P522" s="210"/>
      <c r="Q522" s="210"/>
      <c r="R522" s="210"/>
      <c r="S522" s="210"/>
      <c r="T522" s="210"/>
      <c r="U522" s="210"/>
      <c r="V522" s="210"/>
      <c r="W522" s="210"/>
      <c r="X522" s="210"/>
      <c r="Y522" s="210"/>
      <c r="Z522" s="210"/>
    </row>
    <row r="523" ht="12.75" hidden="1" customHeight="1">
      <c r="A523" s="625"/>
      <c r="B523" s="626"/>
      <c r="C523" s="626"/>
      <c r="D523" s="627"/>
      <c r="E523" s="210"/>
      <c r="F523" s="210"/>
      <c r="G523" s="210"/>
      <c r="H523" s="210"/>
      <c r="I523" s="627"/>
      <c r="J523" s="626"/>
      <c r="K523" s="626"/>
      <c r="L523" s="626"/>
      <c r="M523" s="628"/>
      <c r="N523" s="210"/>
      <c r="O523" s="210"/>
      <c r="P523" s="210"/>
      <c r="Q523" s="210"/>
      <c r="R523" s="210"/>
      <c r="S523" s="210"/>
      <c r="T523" s="210"/>
      <c r="U523" s="210"/>
      <c r="V523" s="210"/>
      <c r="W523" s="210"/>
      <c r="X523" s="210"/>
      <c r="Y523" s="210"/>
      <c r="Z523" s="210"/>
    </row>
    <row r="524" ht="12.75" hidden="1" customHeight="1">
      <c r="A524" s="625"/>
      <c r="B524" s="626"/>
      <c r="C524" s="626"/>
      <c r="D524" s="627"/>
      <c r="E524" s="210"/>
      <c r="F524" s="210"/>
      <c r="G524" s="210"/>
      <c r="H524" s="210"/>
      <c r="I524" s="627"/>
      <c r="J524" s="626"/>
      <c r="K524" s="626"/>
      <c r="L524" s="626"/>
      <c r="M524" s="628"/>
      <c r="N524" s="210"/>
      <c r="O524" s="210"/>
      <c r="P524" s="210"/>
      <c r="Q524" s="210"/>
      <c r="R524" s="210"/>
      <c r="S524" s="210"/>
      <c r="T524" s="210"/>
      <c r="U524" s="210"/>
      <c r="V524" s="210"/>
      <c r="W524" s="210"/>
      <c r="X524" s="210"/>
      <c r="Y524" s="210"/>
      <c r="Z524" s="210"/>
    </row>
    <row r="525" ht="12.75" hidden="1" customHeight="1">
      <c r="A525" s="625"/>
      <c r="B525" s="626"/>
      <c r="C525" s="626"/>
      <c r="D525" s="627"/>
      <c r="E525" s="210"/>
      <c r="F525" s="210"/>
      <c r="G525" s="210"/>
      <c r="H525" s="210"/>
      <c r="I525" s="627"/>
      <c r="J525" s="626"/>
      <c r="K525" s="626"/>
      <c r="L525" s="626"/>
      <c r="M525" s="628"/>
      <c r="N525" s="210"/>
      <c r="O525" s="210"/>
      <c r="P525" s="210"/>
      <c r="Q525" s="210"/>
      <c r="R525" s="210"/>
      <c r="S525" s="210"/>
      <c r="T525" s="210"/>
      <c r="U525" s="210"/>
      <c r="V525" s="210"/>
      <c r="W525" s="210"/>
      <c r="X525" s="210"/>
      <c r="Y525" s="210"/>
      <c r="Z525" s="210"/>
    </row>
    <row r="526" ht="12.75" hidden="1" customHeight="1">
      <c r="A526" s="625"/>
      <c r="B526" s="626"/>
      <c r="C526" s="626"/>
      <c r="D526" s="627"/>
      <c r="E526" s="210"/>
      <c r="F526" s="210"/>
      <c r="G526" s="210"/>
      <c r="H526" s="210"/>
      <c r="I526" s="627"/>
      <c r="J526" s="626"/>
      <c r="K526" s="626"/>
      <c r="L526" s="626"/>
      <c r="M526" s="628"/>
      <c r="N526" s="210"/>
      <c r="O526" s="210"/>
      <c r="P526" s="210"/>
      <c r="Q526" s="210"/>
      <c r="R526" s="210"/>
      <c r="S526" s="210"/>
      <c r="T526" s="210"/>
      <c r="U526" s="210"/>
      <c r="V526" s="210"/>
      <c r="W526" s="210"/>
      <c r="X526" s="210"/>
      <c r="Y526" s="210"/>
      <c r="Z526" s="210"/>
    </row>
    <row r="527" ht="12.75" hidden="1" customHeight="1">
      <c r="A527" s="625"/>
      <c r="B527" s="626"/>
      <c r="C527" s="626"/>
      <c r="D527" s="627"/>
      <c r="E527" s="210"/>
      <c r="F527" s="210"/>
      <c r="G527" s="210"/>
      <c r="H527" s="210"/>
      <c r="I527" s="627"/>
      <c r="J527" s="626"/>
      <c r="K527" s="626"/>
      <c r="L527" s="626"/>
      <c r="M527" s="628"/>
      <c r="N527" s="210"/>
      <c r="O527" s="210"/>
      <c r="P527" s="210"/>
      <c r="Q527" s="210"/>
      <c r="R527" s="210"/>
      <c r="S527" s="210"/>
      <c r="T527" s="210"/>
      <c r="U527" s="210"/>
      <c r="V527" s="210"/>
      <c r="W527" s="210"/>
      <c r="X527" s="210"/>
      <c r="Y527" s="210"/>
      <c r="Z527" s="210"/>
    </row>
    <row r="528" ht="12.75" hidden="1" customHeight="1">
      <c r="A528" s="625"/>
      <c r="B528" s="626"/>
      <c r="C528" s="626"/>
      <c r="D528" s="627"/>
      <c r="E528" s="210"/>
      <c r="F528" s="210"/>
      <c r="G528" s="210"/>
      <c r="H528" s="210"/>
      <c r="I528" s="627"/>
      <c r="J528" s="626"/>
      <c r="K528" s="626"/>
      <c r="L528" s="626"/>
      <c r="M528" s="628"/>
      <c r="N528" s="210"/>
      <c r="O528" s="210"/>
      <c r="P528" s="210"/>
      <c r="Q528" s="210"/>
      <c r="R528" s="210"/>
      <c r="S528" s="210"/>
      <c r="T528" s="210"/>
      <c r="U528" s="210"/>
      <c r="V528" s="210"/>
      <c r="W528" s="210"/>
      <c r="X528" s="210"/>
      <c r="Y528" s="210"/>
      <c r="Z528" s="210"/>
    </row>
    <row r="529" ht="12.75" hidden="1" customHeight="1">
      <c r="A529" s="625"/>
      <c r="B529" s="626"/>
      <c r="C529" s="626"/>
      <c r="D529" s="627"/>
      <c r="E529" s="210"/>
      <c r="F529" s="210"/>
      <c r="G529" s="210"/>
      <c r="H529" s="210"/>
      <c r="I529" s="627"/>
      <c r="J529" s="626"/>
      <c r="K529" s="626"/>
      <c r="L529" s="626"/>
      <c r="M529" s="628"/>
      <c r="N529" s="210"/>
      <c r="O529" s="210"/>
      <c r="P529" s="210"/>
      <c r="Q529" s="210"/>
      <c r="R529" s="210"/>
      <c r="S529" s="210"/>
      <c r="T529" s="210"/>
      <c r="U529" s="210"/>
      <c r="V529" s="210"/>
      <c r="W529" s="210"/>
      <c r="X529" s="210"/>
      <c r="Y529" s="210"/>
      <c r="Z529" s="210"/>
    </row>
    <row r="530" ht="12.75" hidden="1" customHeight="1">
      <c r="A530" s="625"/>
      <c r="B530" s="626"/>
      <c r="C530" s="626"/>
      <c r="D530" s="627"/>
      <c r="E530" s="210"/>
      <c r="F530" s="210"/>
      <c r="G530" s="210"/>
      <c r="H530" s="210"/>
      <c r="I530" s="627"/>
      <c r="J530" s="626"/>
      <c r="K530" s="626"/>
      <c r="L530" s="626"/>
      <c r="M530" s="628"/>
      <c r="N530" s="210"/>
      <c r="O530" s="210"/>
      <c r="P530" s="210"/>
      <c r="Q530" s="210"/>
      <c r="R530" s="210"/>
      <c r="S530" s="210"/>
      <c r="T530" s="210"/>
      <c r="U530" s="210"/>
      <c r="V530" s="210"/>
      <c r="W530" s="210"/>
      <c r="X530" s="210"/>
      <c r="Y530" s="210"/>
      <c r="Z530" s="210"/>
    </row>
    <row r="531" ht="12.75" hidden="1" customHeight="1">
      <c r="A531" s="625"/>
      <c r="B531" s="626"/>
      <c r="C531" s="626"/>
      <c r="D531" s="627"/>
      <c r="E531" s="210"/>
      <c r="F531" s="210"/>
      <c r="G531" s="210"/>
      <c r="H531" s="210"/>
      <c r="I531" s="627"/>
      <c r="J531" s="626"/>
      <c r="K531" s="626"/>
      <c r="L531" s="626"/>
      <c r="M531" s="628"/>
      <c r="N531" s="210"/>
      <c r="O531" s="210"/>
      <c r="P531" s="210"/>
      <c r="Q531" s="210"/>
      <c r="R531" s="210"/>
      <c r="S531" s="210"/>
      <c r="T531" s="210"/>
      <c r="U531" s="210"/>
      <c r="V531" s="210"/>
      <c r="W531" s="210"/>
      <c r="X531" s="210"/>
      <c r="Y531" s="210"/>
      <c r="Z531" s="210"/>
    </row>
    <row r="532" ht="12.75" hidden="1" customHeight="1">
      <c r="A532" s="625"/>
      <c r="B532" s="626"/>
      <c r="C532" s="626"/>
      <c r="D532" s="627"/>
      <c r="E532" s="210"/>
      <c r="F532" s="210"/>
      <c r="G532" s="210"/>
      <c r="H532" s="210"/>
      <c r="I532" s="627"/>
      <c r="J532" s="626"/>
      <c r="K532" s="626"/>
      <c r="L532" s="626"/>
      <c r="M532" s="628"/>
      <c r="N532" s="210"/>
      <c r="O532" s="210"/>
      <c r="P532" s="210"/>
      <c r="Q532" s="210"/>
      <c r="R532" s="210"/>
      <c r="S532" s="210"/>
      <c r="T532" s="210"/>
      <c r="U532" s="210"/>
      <c r="V532" s="210"/>
      <c r="W532" s="210"/>
      <c r="X532" s="210"/>
      <c r="Y532" s="210"/>
      <c r="Z532" s="210"/>
    </row>
    <row r="533" ht="12.75" hidden="1" customHeight="1">
      <c r="A533" s="625"/>
      <c r="B533" s="626"/>
      <c r="C533" s="626"/>
      <c r="D533" s="627"/>
      <c r="E533" s="210"/>
      <c r="F533" s="210"/>
      <c r="G533" s="210"/>
      <c r="H533" s="210"/>
      <c r="I533" s="627"/>
      <c r="J533" s="626"/>
      <c r="K533" s="626"/>
      <c r="L533" s="626"/>
      <c r="M533" s="628"/>
      <c r="N533" s="210"/>
      <c r="O533" s="210"/>
      <c r="P533" s="210"/>
      <c r="Q533" s="210"/>
      <c r="R533" s="210"/>
      <c r="S533" s="210"/>
      <c r="T533" s="210"/>
      <c r="U533" s="210"/>
      <c r="V533" s="210"/>
      <c r="W533" s="210"/>
      <c r="X533" s="210"/>
      <c r="Y533" s="210"/>
      <c r="Z533" s="210"/>
    </row>
    <row r="534" ht="12.75" hidden="1" customHeight="1">
      <c r="A534" s="625"/>
      <c r="B534" s="626"/>
      <c r="C534" s="626"/>
      <c r="D534" s="627"/>
      <c r="E534" s="210"/>
      <c r="F534" s="210"/>
      <c r="G534" s="210"/>
      <c r="H534" s="210"/>
      <c r="I534" s="627"/>
      <c r="J534" s="626"/>
      <c r="K534" s="626"/>
      <c r="L534" s="626"/>
      <c r="M534" s="628"/>
      <c r="N534" s="210"/>
      <c r="O534" s="210"/>
      <c r="P534" s="210"/>
      <c r="Q534" s="210"/>
      <c r="R534" s="210"/>
      <c r="S534" s="210"/>
      <c r="T534" s="210"/>
      <c r="U534" s="210"/>
      <c r="V534" s="210"/>
      <c r="W534" s="210"/>
      <c r="X534" s="210"/>
      <c r="Y534" s="210"/>
      <c r="Z534" s="210"/>
    </row>
    <row r="535" ht="12.75" hidden="1" customHeight="1">
      <c r="A535" s="625"/>
      <c r="B535" s="626"/>
      <c r="C535" s="626"/>
      <c r="D535" s="627"/>
      <c r="E535" s="210"/>
      <c r="F535" s="210"/>
      <c r="G535" s="210"/>
      <c r="H535" s="210"/>
      <c r="I535" s="627"/>
      <c r="J535" s="626"/>
      <c r="K535" s="626"/>
      <c r="L535" s="626"/>
      <c r="M535" s="628"/>
      <c r="N535" s="210"/>
      <c r="O535" s="210"/>
      <c r="P535" s="210"/>
      <c r="Q535" s="210"/>
      <c r="R535" s="210"/>
      <c r="S535" s="210"/>
      <c r="T535" s="210"/>
      <c r="U535" s="210"/>
      <c r="V535" s="210"/>
      <c r="W535" s="210"/>
      <c r="X535" s="210"/>
      <c r="Y535" s="210"/>
      <c r="Z535" s="210"/>
    </row>
    <row r="536" ht="12.75" hidden="1" customHeight="1">
      <c r="A536" s="625"/>
      <c r="B536" s="626"/>
      <c r="C536" s="626"/>
      <c r="D536" s="627"/>
      <c r="E536" s="210"/>
      <c r="F536" s="210"/>
      <c r="G536" s="210"/>
      <c r="H536" s="210"/>
      <c r="I536" s="627"/>
      <c r="J536" s="626"/>
      <c r="K536" s="626"/>
      <c r="L536" s="626"/>
      <c r="M536" s="628"/>
      <c r="N536" s="210"/>
      <c r="O536" s="210"/>
      <c r="P536" s="210"/>
      <c r="Q536" s="210"/>
      <c r="R536" s="210"/>
      <c r="S536" s="210"/>
      <c r="T536" s="210"/>
      <c r="U536" s="210"/>
      <c r="V536" s="210"/>
      <c r="W536" s="210"/>
      <c r="X536" s="210"/>
      <c r="Y536" s="210"/>
      <c r="Z536" s="210"/>
    </row>
    <row r="537" ht="12.75" hidden="1" customHeight="1">
      <c r="A537" s="625"/>
      <c r="B537" s="626"/>
      <c r="C537" s="626"/>
      <c r="D537" s="627"/>
      <c r="E537" s="210"/>
      <c r="F537" s="210"/>
      <c r="G537" s="210"/>
      <c r="H537" s="210"/>
      <c r="I537" s="627"/>
      <c r="J537" s="626"/>
      <c r="K537" s="626"/>
      <c r="L537" s="626"/>
      <c r="M537" s="628"/>
      <c r="N537" s="210"/>
      <c r="O537" s="210"/>
      <c r="P537" s="210"/>
      <c r="Q537" s="210"/>
      <c r="R537" s="210"/>
      <c r="S537" s="210"/>
      <c r="T537" s="210"/>
      <c r="U537" s="210"/>
      <c r="V537" s="210"/>
      <c r="W537" s="210"/>
      <c r="X537" s="210"/>
      <c r="Y537" s="210"/>
      <c r="Z537" s="210"/>
    </row>
    <row r="538" ht="12.75" hidden="1" customHeight="1">
      <c r="A538" s="625"/>
      <c r="B538" s="626"/>
      <c r="C538" s="626"/>
      <c r="D538" s="627"/>
      <c r="E538" s="210"/>
      <c r="F538" s="210"/>
      <c r="G538" s="210"/>
      <c r="H538" s="210"/>
      <c r="I538" s="627"/>
      <c r="J538" s="626"/>
      <c r="K538" s="626"/>
      <c r="L538" s="626"/>
      <c r="M538" s="628"/>
      <c r="N538" s="210"/>
      <c r="O538" s="210"/>
      <c r="P538" s="210"/>
      <c r="Q538" s="210"/>
      <c r="R538" s="210"/>
      <c r="S538" s="210"/>
      <c r="T538" s="210"/>
      <c r="U538" s="210"/>
      <c r="V538" s="210"/>
      <c r="W538" s="210"/>
      <c r="X538" s="210"/>
      <c r="Y538" s="210"/>
      <c r="Z538" s="210"/>
    </row>
    <row r="539" ht="12.75" hidden="1" customHeight="1">
      <c r="A539" s="625"/>
      <c r="B539" s="626"/>
      <c r="C539" s="626"/>
      <c r="D539" s="627"/>
      <c r="E539" s="210"/>
      <c r="F539" s="210"/>
      <c r="G539" s="210"/>
      <c r="H539" s="210"/>
      <c r="I539" s="627"/>
      <c r="J539" s="626"/>
      <c r="K539" s="626"/>
      <c r="L539" s="626"/>
      <c r="M539" s="628"/>
      <c r="N539" s="210"/>
      <c r="O539" s="210"/>
      <c r="P539" s="210"/>
      <c r="Q539" s="210"/>
      <c r="R539" s="210"/>
      <c r="S539" s="210"/>
      <c r="T539" s="210"/>
      <c r="U539" s="210"/>
      <c r="V539" s="210"/>
      <c r="W539" s="210"/>
      <c r="X539" s="210"/>
      <c r="Y539" s="210"/>
      <c r="Z539" s="210"/>
    </row>
    <row r="540" ht="12.75" hidden="1" customHeight="1">
      <c r="A540" s="625"/>
      <c r="B540" s="626"/>
      <c r="C540" s="626"/>
      <c r="D540" s="627"/>
      <c r="E540" s="210"/>
      <c r="F540" s="210"/>
      <c r="G540" s="210"/>
      <c r="H540" s="210"/>
      <c r="I540" s="627"/>
      <c r="J540" s="626"/>
      <c r="K540" s="626"/>
      <c r="L540" s="626"/>
      <c r="M540" s="628"/>
      <c r="N540" s="210"/>
      <c r="O540" s="210"/>
      <c r="P540" s="210"/>
      <c r="Q540" s="210"/>
      <c r="R540" s="210"/>
      <c r="S540" s="210"/>
      <c r="T540" s="210"/>
      <c r="U540" s="210"/>
      <c r="V540" s="210"/>
      <c r="W540" s="210"/>
      <c r="X540" s="210"/>
      <c r="Y540" s="210"/>
      <c r="Z540" s="210"/>
    </row>
    <row r="541" ht="12.75" hidden="1" customHeight="1">
      <c r="A541" s="625"/>
      <c r="B541" s="626"/>
      <c r="C541" s="626"/>
      <c r="D541" s="627"/>
      <c r="E541" s="210"/>
      <c r="F541" s="210"/>
      <c r="G541" s="210"/>
      <c r="H541" s="210"/>
      <c r="I541" s="627"/>
      <c r="J541" s="626"/>
      <c r="K541" s="626"/>
      <c r="L541" s="626"/>
      <c r="M541" s="628"/>
      <c r="N541" s="210"/>
      <c r="O541" s="210"/>
      <c r="P541" s="210"/>
      <c r="Q541" s="210"/>
      <c r="R541" s="210"/>
      <c r="S541" s="210"/>
      <c r="T541" s="210"/>
      <c r="U541" s="210"/>
      <c r="V541" s="210"/>
      <c r="W541" s="210"/>
      <c r="X541" s="210"/>
      <c r="Y541" s="210"/>
      <c r="Z541" s="210"/>
    </row>
    <row r="542" ht="12.75" hidden="1" customHeight="1">
      <c r="A542" s="625"/>
      <c r="B542" s="626"/>
      <c r="C542" s="626"/>
      <c r="D542" s="627"/>
      <c r="E542" s="210"/>
      <c r="F542" s="210"/>
      <c r="G542" s="210"/>
      <c r="H542" s="210"/>
      <c r="I542" s="627"/>
      <c r="J542" s="626"/>
      <c r="K542" s="626"/>
      <c r="L542" s="626"/>
      <c r="M542" s="628"/>
      <c r="N542" s="210"/>
      <c r="O542" s="210"/>
      <c r="P542" s="210"/>
      <c r="Q542" s="210"/>
      <c r="R542" s="210"/>
      <c r="S542" s="210"/>
      <c r="T542" s="210"/>
      <c r="U542" s="210"/>
      <c r="V542" s="210"/>
      <c r="W542" s="210"/>
      <c r="X542" s="210"/>
      <c r="Y542" s="210"/>
      <c r="Z542" s="210"/>
    </row>
    <row r="543" ht="12.75" hidden="1" customHeight="1">
      <c r="A543" s="625"/>
      <c r="B543" s="626"/>
      <c r="C543" s="626"/>
      <c r="D543" s="627"/>
      <c r="E543" s="210"/>
      <c r="F543" s="210"/>
      <c r="G543" s="210"/>
      <c r="H543" s="210"/>
      <c r="I543" s="627"/>
      <c r="J543" s="626"/>
      <c r="K543" s="626"/>
      <c r="L543" s="626"/>
      <c r="M543" s="628"/>
      <c r="N543" s="210"/>
      <c r="O543" s="210"/>
      <c r="P543" s="210"/>
      <c r="Q543" s="210"/>
      <c r="R543" s="210"/>
      <c r="S543" s="210"/>
      <c r="T543" s="210"/>
      <c r="U543" s="210"/>
      <c r="V543" s="210"/>
      <c r="W543" s="210"/>
      <c r="X543" s="210"/>
      <c r="Y543" s="210"/>
      <c r="Z543" s="210"/>
    </row>
    <row r="544" ht="12.75" hidden="1" customHeight="1">
      <c r="A544" s="625"/>
      <c r="B544" s="626"/>
      <c r="C544" s="626"/>
      <c r="D544" s="627"/>
      <c r="E544" s="210"/>
      <c r="F544" s="210"/>
      <c r="G544" s="210"/>
      <c r="H544" s="210"/>
      <c r="I544" s="627"/>
      <c r="J544" s="626"/>
      <c r="K544" s="626"/>
      <c r="L544" s="626"/>
      <c r="M544" s="628"/>
      <c r="N544" s="210"/>
      <c r="O544" s="210"/>
      <c r="P544" s="210"/>
      <c r="Q544" s="210"/>
      <c r="R544" s="210"/>
      <c r="S544" s="210"/>
      <c r="T544" s="210"/>
      <c r="U544" s="210"/>
      <c r="V544" s="210"/>
      <c r="W544" s="210"/>
      <c r="X544" s="210"/>
      <c r="Y544" s="210"/>
      <c r="Z544" s="210"/>
    </row>
    <row r="545" ht="12.75" hidden="1" customHeight="1">
      <c r="A545" s="625"/>
      <c r="B545" s="626"/>
      <c r="C545" s="626"/>
      <c r="D545" s="627"/>
      <c r="E545" s="210"/>
      <c r="F545" s="210"/>
      <c r="G545" s="210"/>
      <c r="H545" s="210"/>
      <c r="I545" s="627"/>
      <c r="J545" s="626"/>
      <c r="K545" s="626"/>
      <c r="L545" s="626"/>
      <c r="M545" s="628"/>
      <c r="N545" s="210"/>
      <c r="O545" s="210"/>
      <c r="P545" s="210"/>
      <c r="Q545" s="210"/>
      <c r="R545" s="210"/>
      <c r="S545" s="210"/>
      <c r="T545" s="210"/>
      <c r="U545" s="210"/>
      <c r="V545" s="210"/>
      <c r="W545" s="210"/>
      <c r="X545" s="210"/>
      <c r="Y545" s="210"/>
      <c r="Z545" s="210"/>
    </row>
    <row r="546" ht="12.75" hidden="1" customHeight="1">
      <c r="A546" s="625"/>
      <c r="B546" s="626"/>
      <c r="C546" s="626"/>
      <c r="D546" s="627"/>
      <c r="E546" s="210"/>
      <c r="F546" s="210"/>
      <c r="G546" s="210"/>
      <c r="H546" s="210"/>
      <c r="I546" s="627"/>
      <c r="J546" s="626"/>
      <c r="K546" s="626"/>
      <c r="L546" s="626"/>
      <c r="M546" s="628"/>
      <c r="N546" s="210"/>
      <c r="O546" s="210"/>
      <c r="P546" s="210"/>
      <c r="Q546" s="210"/>
      <c r="R546" s="210"/>
      <c r="S546" s="210"/>
      <c r="T546" s="210"/>
      <c r="U546" s="210"/>
      <c r="V546" s="210"/>
      <c r="W546" s="210"/>
      <c r="X546" s="210"/>
      <c r="Y546" s="210"/>
      <c r="Z546" s="210"/>
    </row>
    <row r="547" ht="12.75" hidden="1" customHeight="1">
      <c r="A547" s="625"/>
      <c r="B547" s="626"/>
      <c r="C547" s="626"/>
      <c r="D547" s="627"/>
      <c r="E547" s="210"/>
      <c r="F547" s="210"/>
      <c r="G547" s="210"/>
      <c r="H547" s="210"/>
      <c r="I547" s="627"/>
      <c r="J547" s="626"/>
      <c r="K547" s="626"/>
      <c r="L547" s="626"/>
      <c r="M547" s="628"/>
      <c r="N547" s="210"/>
      <c r="O547" s="210"/>
      <c r="P547" s="210"/>
      <c r="Q547" s="210"/>
      <c r="R547" s="210"/>
      <c r="S547" s="210"/>
      <c r="T547" s="210"/>
      <c r="U547" s="210"/>
      <c r="V547" s="210"/>
      <c r="W547" s="210"/>
      <c r="X547" s="210"/>
      <c r="Y547" s="210"/>
      <c r="Z547" s="210"/>
    </row>
    <row r="548" ht="12.75" hidden="1" customHeight="1">
      <c r="A548" s="625"/>
      <c r="B548" s="626"/>
      <c r="C548" s="626"/>
      <c r="D548" s="627"/>
      <c r="E548" s="210"/>
      <c r="F548" s="210"/>
      <c r="G548" s="210"/>
      <c r="H548" s="210"/>
      <c r="I548" s="627"/>
      <c r="J548" s="626"/>
      <c r="K548" s="626"/>
      <c r="L548" s="626"/>
      <c r="M548" s="628"/>
      <c r="N548" s="210"/>
      <c r="O548" s="210"/>
      <c r="P548" s="210"/>
      <c r="Q548" s="210"/>
      <c r="R548" s="210"/>
      <c r="S548" s="210"/>
      <c r="T548" s="210"/>
      <c r="U548" s="210"/>
      <c r="V548" s="210"/>
      <c r="W548" s="210"/>
      <c r="X548" s="210"/>
      <c r="Y548" s="210"/>
      <c r="Z548" s="210"/>
    </row>
    <row r="549" ht="12.75" hidden="1" customHeight="1">
      <c r="A549" s="625"/>
      <c r="B549" s="626"/>
      <c r="C549" s="626"/>
      <c r="D549" s="627"/>
      <c r="E549" s="210"/>
      <c r="F549" s="210"/>
      <c r="G549" s="210"/>
      <c r="H549" s="210"/>
      <c r="I549" s="627"/>
      <c r="J549" s="626"/>
      <c r="K549" s="626"/>
      <c r="L549" s="626"/>
      <c r="M549" s="628"/>
      <c r="N549" s="210"/>
      <c r="O549" s="210"/>
      <c r="P549" s="210"/>
      <c r="Q549" s="210"/>
      <c r="R549" s="210"/>
      <c r="S549" s="210"/>
      <c r="T549" s="210"/>
      <c r="U549" s="210"/>
      <c r="V549" s="210"/>
      <c r="W549" s="210"/>
      <c r="X549" s="210"/>
      <c r="Y549" s="210"/>
      <c r="Z549" s="210"/>
    </row>
    <row r="550" ht="12.75" hidden="1" customHeight="1">
      <c r="A550" s="625"/>
      <c r="B550" s="626"/>
      <c r="C550" s="626"/>
      <c r="D550" s="627"/>
      <c r="E550" s="210"/>
      <c r="F550" s="210"/>
      <c r="G550" s="210"/>
      <c r="H550" s="210"/>
      <c r="I550" s="627"/>
      <c r="J550" s="626"/>
      <c r="K550" s="626"/>
      <c r="L550" s="626"/>
      <c r="M550" s="628"/>
      <c r="N550" s="210"/>
      <c r="O550" s="210"/>
      <c r="P550" s="210"/>
      <c r="Q550" s="210"/>
      <c r="R550" s="210"/>
      <c r="S550" s="210"/>
      <c r="T550" s="210"/>
      <c r="U550" s="210"/>
      <c r="V550" s="210"/>
      <c r="W550" s="210"/>
      <c r="X550" s="210"/>
      <c r="Y550" s="210"/>
      <c r="Z550" s="210"/>
    </row>
    <row r="551" ht="12.75" hidden="1" customHeight="1">
      <c r="A551" s="625"/>
      <c r="B551" s="626"/>
      <c r="C551" s="626"/>
      <c r="D551" s="627"/>
      <c r="E551" s="210"/>
      <c r="F551" s="210"/>
      <c r="G551" s="210"/>
      <c r="H551" s="210"/>
      <c r="I551" s="627"/>
      <c r="J551" s="626"/>
      <c r="K551" s="626"/>
      <c r="L551" s="626"/>
      <c r="M551" s="628"/>
      <c r="N551" s="210"/>
      <c r="O551" s="210"/>
      <c r="P551" s="210"/>
      <c r="Q551" s="210"/>
      <c r="R551" s="210"/>
      <c r="S551" s="210"/>
      <c r="T551" s="210"/>
      <c r="U551" s="210"/>
      <c r="V551" s="210"/>
      <c r="W551" s="210"/>
      <c r="X551" s="210"/>
      <c r="Y551" s="210"/>
      <c r="Z551" s="210"/>
    </row>
    <row r="552" ht="12.75" hidden="1" customHeight="1">
      <c r="A552" s="625"/>
      <c r="B552" s="626"/>
      <c r="C552" s="626"/>
      <c r="D552" s="627"/>
      <c r="E552" s="210"/>
      <c r="F552" s="210"/>
      <c r="G552" s="210"/>
      <c r="H552" s="210"/>
      <c r="I552" s="627"/>
      <c r="J552" s="626"/>
      <c r="K552" s="626"/>
      <c r="L552" s="626"/>
      <c r="M552" s="628"/>
      <c r="N552" s="210"/>
      <c r="O552" s="210"/>
      <c r="P552" s="210"/>
      <c r="Q552" s="210"/>
      <c r="R552" s="210"/>
      <c r="S552" s="210"/>
      <c r="T552" s="210"/>
      <c r="U552" s="210"/>
      <c r="V552" s="210"/>
      <c r="W552" s="210"/>
      <c r="X552" s="210"/>
      <c r="Y552" s="210"/>
      <c r="Z552" s="210"/>
    </row>
    <row r="553" ht="12.75" hidden="1" customHeight="1">
      <c r="A553" s="625"/>
      <c r="B553" s="626"/>
      <c r="C553" s="626"/>
      <c r="D553" s="627"/>
      <c r="E553" s="210"/>
      <c r="F553" s="210"/>
      <c r="G553" s="210"/>
      <c r="H553" s="210"/>
      <c r="I553" s="627"/>
      <c r="J553" s="626"/>
      <c r="K553" s="626"/>
      <c r="L553" s="626"/>
      <c r="M553" s="628"/>
      <c r="N553" s="210"/>
      <c r="O553" s="210"/>
      <c r="P553" s="210"/>
      <c r="Q553" s="210"/>
      <c r="R553" s="210"/>
      <c r="S553" s="210"/>
      <c r="T553" s="210"/>
      <c r="U553" s="210"/>
      <c r="V553" s="210"/>
      <c r="W553" s="210"/>
      <c r="X553" s="210"/>
      <c r="Y553" s="210"/>
      <c r="Z553" s="210"/>
    </row>
    <row r="554" ht="12.75" hidden="1" customHeight="1">
      <c r="A554" s="625"/>
      <c r="B554" s="626"/>
      <c r="C554" s="626"/>
      <c r="D554" s="627"/>
      <c r="E554" s="210"/>
      <c r="F554" s="210"/>
      <c r="G554" s="210"/>
      <c r="H554" s="210"/>
      <c r="I554" s="627"/>
      <c r="J554" s="626"/>
      <c r="K554" s="626"/>
      <c r="L554" s="626"/>
      <c r="M554" s="628"/>
      <c r="N554" s="210"/>
      <c r="O554" s="210"/>
      <c r="P554" s="210"/>
      <c r="Q554" s="210"/>
      <c r="R554" s="210"/>
      <c r="S554" s="210"/>
      <c r="T554" s="210"/>
      <c r="U554" s="210"/>
      <c r="V554" s="210"/>
      <c r="W554" s="210"/>
      <c r="X554" s="210"/>
      <c r="Y554" s="210"/>
      <c r="Z554" s="210"/>
    </row>
    <row r="555" ht="12.75" hidden="1" customHeight="1">
      <c r="A555" s="625"/>
      <c r="B555" s="626"/>
      <c r="C555" s="626"/>
      <c r="D555" s="627"/>
      <c r="E555" s="210"/>
      <c r="F555" s="210"/>
      <c r="G555" s="210"/>
      <c r="H555" s="210"/>
      <c r="I555" s="627"/>
      <c r="J555" s="626"/>
      <c r="K555" s="626"/>
      <c r="L555" s="626"/>
      <c r="M555" s="628"/>
      <c r="N555" s="210"/>
      <c r="O555" s="210"/>
      <c r="P555" s="210"/>
      <c r="Q555" s="210"/>
      <c r="R555" s="210"/>
      <c r="S555" s="210"/>
      <c r="T555" s="210"/>
      <c r="U555" s="210"/>
      <c r="V555" s="210"/>
      <c r="W555" s="210"/>
      <c r="X555" s="210"/>
      <c r="Y555" s="210"/>
      <c r="Z555" s="210"/>
    </row>
    <row r="556" ht="12.75" hidden="1" customHeight="1">
      <c r="A556" s="625"/>
      <c r="B556" s="626"/>
      <c r="C556" s="626"/>
      <c r="D556" s="627"/>
      <c r="E556" s="210"/>
      <c r="F556" s="210"/>
      <c r="G556" s="210"/>
      <c r="H556" s="210"/>
      <c r="I556" s="627"/>
      <c r="J556" s="626"/>
      <c r="K556" s="626"/>
      <c r="L556" s="626"/>
      <c r="M556" s="628"/>
      <c r="N556" s="210"/>
      <c r="O556" s="210"/>
      <c r="P556" s="210"/>
      <c r="Q556" s="210"/>
      <c r="R556" s="210"/>
      <c r="S556" s="210"/>
      <c r="T556" s="210"/>
      <c r="U556" s="210"/>
      <c r="V556" s="210"/>
      <c r="W556" s="210"/>
      <c r="X556" s="210"/>
      <c r="Y556" s="210"/>
      <c r="Z556" s="210"/>
    </row>
    <row r="557" ht="12.75" hidden="1" customHeight="1">
      <c r="A557" s="625"/>
      <c r="B557" s="626"/>
      <c r="C557" s="626"/>
      <c r="D557" s="627"/>
      <c r="E557" s="210"/>
      <c r="F557" s="210"/>
      <c r="G557" s="210"/>
      <c r="H557" s="210"/>
      <c r="I557" s="627"/>
      <c r="J557" s="626"/>
      <c r="K557" s="626"/>
      <c r="L557" s="626"/>
      <c r="M557" s="628"/>
      <c r="N557" s="210"/>
      <c r="O557" s="210"/>
      <c r="P557" s="210"/>
      <c r="Q557" s="210"/>
      <c r="R557" s="210"/>
      <c r="S557" s="210"/>
      <c r="T557" s="210"/>
      <c r="U557" s="210"/>
      <c r="V557" s="210"/>
      <c r="W557" s="210"/>
      <c r="X557" s="210"/>
      <c r="Y557" s="210"/>
      <c r="Z557" s="210"/>
    </row>
    <row r="558" ht="12.75" hidden="1" customHeight="1">
      <c r="A558" s="625"/>
      <c r="B558" s="626"/>
      <c r="C558" s="626"/>
      <c r="D558" s="627"/>
      <c r="E558" s="210"/>
      <c r="F558" s="210"/>
      <c r="G558" s="210"/>
      <c r="H558" s="210"/>
      <c r="I558" s="627"/>
      <c r="J558" s="626"/>
      <c r="K558" s="626"/>
      <c r="L558" s="626"/>
      <c r="M558" s="628"/>
      <c r="N558" s="210"/>
      <c r="O558" s="210"/>
      <c r="P558" s="210"/>
      <c r="Q558" s="210"/>
      <c r="R558" s="210"/>
      <c r="S558" s="210"/>
      <c r="T558" s="210"/>
      <c r="U558" s="210"/>
      <c r="V558" s="210"/>
      <c r="W558" s="210"/>
      <c r="X558" s="210"/>
      <c r="Y558" s="210"/>
      <c r="Z558" s="210"/>
    </row>
    <row r="559" ht="12.75" hidden="1" customHeight="1">
      <c r="A559" s="625"/>
      <c r="B559" s="626"/>
      <c r="C559" s="626"/>
      <c r="D559" s="627"/>
      <c r="E559" s="210"/>
      <c r="F559" s="210"/>
      <c r="G559" s="210"/>
      <c r="H559" s="210"/>
      <c r="I559" s="627"/>
      <c r="J559" s="626"/>
      <c r="K559" s="626"/>
      <c r="L559" s="626"/>
      <c r="M559" s="628"/>
      <c r="N559" s="210"/>
      <c r="O559" s="210"/>
      <c r="P559" s="210"/>
      <c r="Q559" s="210"/>
      <c r="R559" s="210"/>
      <c r="S559" s="210"/>
      <c r="T559" s="210"/>
      <c r="U559" s="210"/>
      <c r="V559" s="210"/>
      <c r="W559" s="210"/>
      <c r="X559" s="210"/>
      <c r="Y559" s="210"/>
      <c r="Z559" s="210"/>
    </row>
    <row r="560" ht="12.75" hidden="1" customHeight="1">
      <c r="A560" s="625"/>
      <c r="B560" s="626"/>
      <c r="C560" s="626"/>
      <c r="D560" s="627"/>
      <c r="E560" s="210"/>
      <c r="F560" s="210"/>
      <c r="G560" s="210"/>
      <c r="H560" s="210"/>
      <c r="I560" s="627"/>
      <c r="J560" s="626"/>
      <c r="K560" s="626"/>
      <c r="L560" s="626"/>
      <c r="M560" s="628"/>
      <c r="N560" s="210"/>
      <c r="O560" s="210"/>
      <c r="P560" s="210"/>
      <c r="Q560" s="210"/>
      <c r="R560" s="210"/>
      <c r="S560" s="210"/>
      <c r="T560" s="210"/>
      <c r="U560" s="210"/>
      <c r="V560" s="210"/>
      <c r="W560" s="210"/>
      <c r="X560" s="210"/>
      <c r="Y560" s="210"/>
      <c r="Z560" s="210"/>
    </row>
    <row r="561" ht="12.75" hidden="1" customHeight="1">
      <c r="A561" s="625"/>
      <c r="B561" s="626"/>
      <c r="C561" s="626"/>
      <c r="D561" s="627"/>
      <c r="E561" s="210"/>
      <c r="F561" s="210"/>
      <c r="G561" s="210"/>
      <c r="H561" s="210"/>
      <c r="I561" s="627"/>
      <c r="J561" s="626"/>
      <c r="K561" s="626"/>
      <c r="L561" s="626"/>
      <c r="M561" s="628"/>
      <c r="N561" s="210"/>
      <c r="O561" s="210"/>
      <c r="P561" s="210"/>
      <c r="Q561" s="210"/>
      <c r="R561" s="210"/>
      <c r="S561" s="210"/>
      <c r="T561" s="210"/>
      <c r="U561" s="210"/>
      <c r="V561" s="210"/>
      <c r="W561" s="210"/>
      <c r="X561" s="210"/>
      <c r="Y561" s="210"/>
      <c r="Z561" s="210"/>
    </row>
    <row r="562" ht="12.75" hidden="1" customHeight="1">
      <c r="A562" s="625"/>
      <c r="B562" s="626"/>
      <c r="C562" s="626"/>
      <c r="D562" s="627"/>
      <c r="E562" s="210"/>
      <c r="F562" s="210"/>
      <c r="G562" s="210"/>
      <c r="H562" s="210"/>
      <c r="I562" s="627"/>
      <c r="J562" s="626"/>
      <c r="K562" s="626"/>
      <c r="L562" s="626"/>
      <c r="M562" s="628"/>
      <c r="N562" s="210"/>
      <c r="O562" s="210"/>
      <c r="P562" s="210"/>
      <c r="Q562" s="210"/>
      <c r="R562" s="210"/>
      <c r="S562" s="210"/>
      <c r="T562" s="210"/>
      <c r="U562" s="210"/>
      <c r="V562" s="210"/>
      <c r="W562" s="210"/>
      <c r="X562" s="210"/>
      <c r="Y562" s="210"/>
      <c r="Z562" s="210"/>
    </row>
    <row r="563" ht="12.75" hidden="1" customHeight="1">
      <c r="A563" s="625"/>
      <c r="B563" s="626"/>
      <c r="C563" s="626"/>
      <c r="D563" s="627"/>
      <c r="E563" s="210"/>
      <c r="F563" s="210"/>
      <c r="G563" s="210"/>
      <c r="H563" s="210"/>
      <c r="I563" s="627"/>
      <c r="J563" s="626"/>
      <c r="K563" s="626"/>
      <c r="L563" s="626"/>
      <c r="M563" s="628"/>
      <c r="N563" s="210"/>
      <c r="O563" s="210"/>
      <c r="P563" s="210"/>
      <c r="Q563" s="210"/>
      <c r="R563" s="210"/>
      <c r="S563" s="210"/>
      <c r="T563" s="210"/>
      <c r="U563" s="210"/>
      <c r="V563" s="210"/>
      <c r="W563" s="210"/>
      <c r="X563" s="210"/>
      <c r="Y563" s="210"/>
      <c r="Z563" s="210"/>
    </row>
    <row r="564" ht="12.75" hidden="1" customHeight="1">
      <c r="A564" s="625"/>
      <c r="B564" s="626"/>
      <c r="C564" s="626"/>
      <c r="D564" s="627"/>
      <c r="E564" s="210"/>
      <c r="F564" s="210"/>
      <c r="G564" s="210"/>
      <c r="H564" s="210"/>
      <c r="I564" s="627"/>
      <c r="J564" s="626"/>
      <c r="K564" s="626"/>
      <c r="L564" s="626"/>
      <c r="M564" s="628"/>
      <c r="N564" s="210"/>
      <c r="O564" s="210"/>
      <c r="P564" s="210"/>
      <c r="Q564" s="210"/>
      <c r="R564" s="210"/>
      <c r="S564" s="210"/>
      <c r="T564" s="210"/>
      <c r="U564" s="210"/>
      <c r="V564" s="210"/>
      <c r="W564" s="210"/>
      <c r="X564" s="210"/>
      <c r="Y564" s="210"/>
      <c r="Z564" s="210"/>
    </row>
    <row r="565" ht="12.75" hidden="1" customHeight="1">
      <c r="A565" s="625"/>
      <c r="B565" s="626"/>
      <c r="C565" s="626"/>
      <c r="D565" s="627"/>
      <c r="E565" s="210"/>
      <c r="F565" s="210"/>
      <c r="G565" s="210"/>
      <c r="H565" s="210"/>
      <c r="I565" s="627"/>
      <c r="J565" s="626"/>
      <c r="K565" s="626"/>
      <c r="L565" s="626"/>
      <c r="M565" s="628"/>
      <c r="N565" s="210"/>
      <c r="O565" s="210"/>
      <c r="P565" s="210"/>
      <c r="Q565" s="210"/>
      <c r="R565" s="210"/>
      <c r="S565" s="210"/>
      <c r="T565" s="210"/>
      <c r="U565" s="210"/>
      <c r="V565" s="210"/>
      <c r="W565" s="210"/>
      <c r="X565" s="210"/>
      <c r="Y565" s="210"/>
      <c r="Z565" s="210"/>
    </row>
    <row r="566" ht="12.75" hidden="1" customHeight="1">
      <c r="A566" s="625"/>
      <c r="B566" s="626"/>
      <c r="C566" s="626"/>
      <c r="D566" s="627"/>
      <c r="E566" s="210"/>
      <c r="F566" s="210"/>
      <c r="G566" s="210"/>
      <c r="H566" s="210"/>
      <c r="I566" s="627"/>
      <c r="J566" s="626"/>
      <c r="K566" s="626"/>
      <c r="L566" s="626"/>
      <c r="M566" s="628"/>
      <c r="N566" s="210"/>
      <c r="O566" s="210"/>
      <c r="P566" s="210"/>
      <c r="Q566" s="210"/>
      <c r="R566" s="210"/>
      <c r="S566" s="210"/>
      <c r="T566" s="210"/>
      <c r="U566" s="210"/>
      <c r="V566" s="210"/>
      <c r="W566" s="210"/>
      <c r="X566" s="210"/>
      <c r="Y566" s="210"/>
      <c r="Z566" s="210"/>
    </row>
    <row r="567" ht="12.75" hidden="1" customHeight="1">
      <c r="A567" s="625"/>
      <c r="B567" s="626"/>
      <c r="C567" s="626"/>
      <c r="D567" s="627"/>
      <c r="E567" s="210"/>
      <c r="F567" s="210"/>
      <c r="G567" s="210"/>
      <c r="H567" s="210"/>
      <c r="I567" s="627"/>
      <c r="J567" s="626"/>
      <c r="K567" s="626"/>
      <c r="L567" s="626"/>
      <c r="M567" s="628"/>
      <c r="N567" s="210"/>
      <c r="O567" s="210"/>
      <c r="P567" s="210"/>
      <c r="Q567" s="210"/>
      <c r="R567" s="210"/>
      <c r="S567" s="210"/>
      <c r="T567" s="210"/>
      <c r="U567" s="210"/>
      <c r="V567" s="210"/>
      <c r="W567" s="210"/>
      <c r="X567" s="210"/>
      <c r="Y567" s="210"/>
      <c r="Z567" s="210"/>
    </row>
    <row r="568" ht="12.75" hidden="1" customHeight="1">
      <c r="A568" s="625"/>
      <c r="B568" s="626"/>
      <c r="C568" s="626"/>
      <c r="D568" s="627"/>
      <c r="E568" s="210"/>
      <c r="F568" s="210"/>
      <c r="G568" s="210"/>
      <c r="H568" s="210"/>
      <c r="I568" s="627"/>
      <c r="J568" s="626"/>
      <c r="K568" s="626"/>
      <c r="L568" s="626"/>
      <c r="M568" s="628"/>
      <c r="N568" s="210"/>
      <c r="O568" s="210"/>
      <c r="P568" s="210"/>
      <c r="Q568" s="210"/>
      <c r="R568" s="210"/>
      <c r="S568" s="210"/>
      <c r="T568" s="210"/>
      <c r="U568" s="210"/>
      <c r="V568" s="210"/>
      <c r="W568" s="210"/>
      <c r="X568" s="210"/>
      <c r="Y568" s="210"/>
      <c r="Z568" s="210"/>
    </row>
    <row r="569" ht="12.75" hidden="1" customHeight="1">
      <c r="A569" s="625"/>
      <c r="B569" s="626"/>
      <c r="C569" s="626"/>
      <c r="D569" s="627"/>
      <c r="E569" s="210"/>
      <c r="F569" s="210"/>
      <c r="G569" s="210"/>
      <c r="H569" s="210"/>
      <c r="I569" s="627"/>
      <c r="J569" s="626"/>
      <c r="K569" s="626"/>
      <c r="L569" s="626"/>
      <c r="M569" s="628"/>
      <c r="N569" s="210"/>
      <c r="O569" s="210"/>
      <c r="P569" s="210"/>
      <c r="Q569" s="210"/>
      <c r="R569" s="210"/>
      <c r="S569" s="210"/>
      <c r="T569" s="210"/>
      <c r="U569" s="210"/>
      <c r="V569" s="210"/>
      <c r="W569" s="210"/>
      <c r="X569" s="210"/>
      <c r="Y569" s="210"/>
      <c r="Z569" s="210"/>
    </row>
    <row r="570" ht="12.75" hidden="1" customHeight="1">
      <c r="A570" s="625"/>
      <c r="B570" s="626"/>
      <c r="C570" s="626"/>
      <c r="D570" s="627"/>
      <c r="E570" s="210"/>
      <c r="F570" s="210"/>
      <c r="G570" s="210"/>
      <c r="H570" s="210"/>
      <c r="I570" s="627"/>
      <c r="J570" s="626"/>
      <c r="K570" s="626"/>
      <c r="L570" s="626"/>
      <c r="M570" s="628"/>
      <c r="N570" s="210"/>
      <c r="O570" s="210"/>
      <c r="P570" s="210"/>
      <c r="Q570" s="210"/>
      <c r="R570" s="210"/>
      <c r="S570" s="210"/>
      <c r="T570" s="210"/>
      <c r="U570" s="210"/>
      <c r="V570" s="210"/>
      <c r="W570" s="210"/>
      <c r="X570" s="210"/>
      <c r="Y570" s="210"/>
      <c r="Z570" s="210"/>
    </row>
    <row r="571" ht="12.75" hidden="1" customHeight="1">
      <c r="A571" s="625"/>
      <c r="B571" s="626"/>
      <c r="C571" s="626"/>
      <c r="D571" s="627"/>
      <c r="E571" s="210"/>
      <c r="F571" s="210"/>
      <c r="G571" s="210"/>
      <c r="H571" s="210"/>
      <c r="I571" s="627"/>
      <c r="J571" s="626"/>
      <c r="K571" s="626"/>
      <c r="L571" s="626"/>
      <c r="M571" s="628"/>
      <c r="N571" s="210"/>
      <c r="O571" s="210"/>
      <c r="P571" s="210"/>
      <c r="Q571" s="210"/>
      <c r="R571" s="210"/>
      <c r="S571" s="210"/>
      <c r="T571" s="210"/>
      <c r="U571" s="210"/>
      <c r="V571" s="210"/>
      <c r="W571" s="210"/>
      <c r="X571" s="210"/>
      <c r="Y571" s="210"/>
      <c r="Z571" s="210"/>
    </row>
    <row r="572" ht="12.75" hidden="1" customHeight="1">
      <c r="A572" s="625"/>
      <c r="B572" s="626"/>
      <c r="C572" s="626"/>
      <c r="D572" s="627"/>
      <c r="E572" s="210"/>
      <c r="F572" s="210"/>
      <c r="G572" s="210"/>
      <c r="H572" s="210"/>
      <c r="I572" s="627"/>
      <c r="J572" s="626"/>
      <c r="K572" s="626"/>
      <c r="L572" s="626"/>
      <c r="M572" s="628"/>
      <c r="N572" s="210"/>
      <c r="O572" s="210"/>
      <c r="P572" s="210"/>
      <c r="Q572" s="210"/>
      <c r="R572" s="210"/>
      <c r="S572" s="210"/>
      <c r="T572" s="210"/>
      <c r="U572" s="210"/>
      <c r="V572" s="210"/>
      <c r="W572" s="210"/>
      <c r="X572" s="210"/>
      <c r="Y572" s="210"/>
      <c r="Z572" s="210"/>
    </row>
    <row r="573" ht="12.75" hidden="1" customHeight="1">
      <c r="A573" s="625"/>
      <c r="B573" s="626"/>
      <c r="C573" s="626"/>
      <c r="D573" s="627"/>
      <c r="E573" s="210"/>
      <c r="F573" s="210"/>
      <c r="G573" s="210"/>
      <c r="H573" s="210"/>
      <c r="I573" s="627"/>
      <c r="J573" s="626"/>
      <c r="K573" s="626"/>
      <c r="L573" s="626"/>
      <c r="M573" s="628"/>
      <c r="N573" s="210"/>
      <c r="O573" s="210"/>
      <c r="P573" s="210"/>
      <c r="Q573" s="210"/>
      <c r="R573" s="210"/>
      <c r="S573" s="210"/>
      <c r="T573" s="210"/>
      <c r="U573" s="210"/>
      <c r="V573" s="210"/>
      <c r="W573" s="210"/>
      <c r="X573" s="210"/>
      <c r="Y573" s="210"/>
      <c r="Z573" s="210"/>
    </row>
    <row r="574" ht="12.75" hidden="1" customHeight="1">
      <c r="A574" s="625"/>
      <c r="B574" s="626"/>
      <c r="C574" s="626"/>
      <c r="D574" s="627"/>
      <c r="E574" s="210"/>
      <c r="F574" s="210"/>
      <c r="G574" s="210"/>
      <c r="H574" s="210"/>
      <c r="I574" s="627"/>
      <c r="J574" s="626"/>
      <c r="K574" s="626"/>
      <c r="L574" s="626"/>
      <c r="M574" s="628"/>
      <c r="N574" s="210"/>
      <c r="O574" s="210"/>
      <c r="P574" s="210"/>
      <c r="Q574" s="210"/>
      <c r="R574" s="210"/>
      <c r="S574" s="210"/>
      <c r="T574" s="210"/>
      <c r="U574" s="210"/>
      <c r="V574" s="210"/>
      <c r="W574" s="210"/>
      <c r="X574" s="210"/>
      <c r="Y574" s="210"/>
      <c r="Z574" s="210"/>
    </row>
    <row r="575" ht="12.75" hidden="1" customHeight="1">
      <c r="A575" s="625"/>
      <c r="B575" s="626"/>
      <c r="C575" s="626"/>
      <c r="D575" s="627"/>
      <c r="E575" s="210"/>
      <c r="F575" s="210"/>
      <c r="G575" s="210"/>
      <c r="H575" s="210"/>
      <c r="I575" s="627"/>
      <c r="J575" s="626"/>
      <c r="K575" s="626"/>
      <c r="L575" s="626"/>
      <c r="M575" s="628"/>
      <c r="N575" s="210"/>
      <c r="O575" s="210"/>
      <c r="P575" s="210"/>
      <c r="Q575" s="210"/>
      <c r="R575" s="210"/>
      <c r="S575" s="210"/>
      <c r="T575" s="210"/>
      <c r="U575" s="210"/>
      <c r="V575" s="210"/>
      <c r="W575" s="210"/>
      <c r="X575" s="210"/>
      <c r="Y575" s="210"/>
      <c r="Z575" s="210"/>
    </row>
    <row r="576" ht="12.75" hidden="1" customHeight="1">
      <c r="A576" s="625"/>
      <c r="B576" s="626"/>
      <c r="C576" s="626"/>
      <c r="D576" s="627"/>
      <c r="E576" s="210"/>
      <c r="F576" s="210"/>
      <c r="G576" s="210"/>
      <c r="H576" s="210"/>
      <c r="I576" s="627"/>
      <c r="J576" s="626"/>
      <c r="K576" s="626"/>
      <c r="L576" s="626"/>
      <c r="M576" s="628"/>
      <c r="N576" s="210"/>
      <c r="O576" s="210"/>
      <c r="P576" s="210"/>
      <c r="Q576" s="210"/>
      <c r="R576" s="210"/>
      <c r="S576" s="210"/>
      <c r="T576" s="210"/>
      <c r="U576" s="210"/>
      <c r="V576" s="210"/>
      <c r="W576" s="210"/>
      <c r="X576" s="210"/>
      <c r="Y576" s="210"/>
      <c r="Z576" s="210"/>
    </row>
    <row r="577" ht="12.75" hidden="1" customHeight="1">
      <c r="A577" s="625"/>
      <c r="B577" s="626"/>
      <c r="C577" s="626"/>
      <c r="D577" s="627"/>
      <c r="E577" s="210"/>
      <c r="F577" s="210"/>
      <c r="G577" s="210"/>
      <c r="H577" s="210"/>
      <c r="I577" s="627"/>
      <c r="J577" s="626"/>
      <c r="K577" s="626"/>
      <c r="L577" s="626"/>
      <c r="M577" s="628"/>
      <c r="N577" s="210"/>
      <c r="O577" s="210"/>
      <c r="P577" s="210"/>
      <c r="Q577" s="210"/>
      <c r="R577" s="210"/>
      <c r="S577" s="210"/>
      <c r="T577" s="210"/>
      <c r="U577" s="210"/>
      <c r="V577" s="210"/>
      <c r="W577" s="210"/>
      <c r="X577" s="210"/>
      <c r="Y577" s="210"/>
      <c r="Z577" s="210"/>
    </row>
    <row r="578" ht="12.75" hidden="1" customHeight="1">
      <c r="A578" s="625"/>
      <c r="B578" s="626"/>
      <c r="C578" s="626"/>
      <c r="D578" s="627"/>
      <c r="E578" s="210"/>
      <c r="F578" s="210"/>
      <c r="G578" s="210"/>
      <c r="H578" s="210"/>
      <c r="I578" s="627"/>
      <c r="J578" s="626"/>
      <c r="K578" s="626"/>
      <c r="L578" s="626"/>
      <c r="M578" s="628"/>
      <c r="N578" s="210"/>
      <c r="O578" s="210"/>
      <c r="P578" s="210"/>
      <c r="Q578" s="210"/>
      <c r="R578" s="210"/>
      <c r="S578" s="210"/>
      <c r="T578" s="210"/>
      <c r="U578" s="210"/>
      <c r="V578" s="210"/>
      <c r="W578" s="210"/>
      <c r="X578" s="210"/>
      <c r="Y578" s="210"/>
      <c r="Z578" s="210"/>
    </row>
    <row r="579" ht="12.75" hidden="1" customHeight="1">
      <c r="A579" s="625"/>
      <c r="B579" s="626"/>
      <c r="C579" s="626"/>
      <c r="D579" s="627"/>
      <c r="E579" s="210"/>
      <c r="F579" s="210"/>
      <c r="G579" s="210"/>
      <c r="H579" s="210"/>
      <c r="I579" s="627"/>
      <c r="J579" s="626"/>
      <c r="K579" s="626"/>
      <c r="L579" s="626"/>
      <c r="M579" s="628"/>
      <c r="N579" s="210"/>
      <c r="O579" s="210"/>
      <c r="P579" s="210"/>
      <c r="Q579" s="210"/>
      <c r="R579" s="210"/>
      <c r="S579" s="210"/>
      <c r="T579" s="210"/>
      <c r="U579" s="210"/>
      <c r="V579" s="210"/>
      <c r="W579" s="210"/>
      <c r="X579" s="210"/>
      <c r="Y579" s="210"/>
      <c r="Z579" s="210"/>
    </row>
    <row r="580" ht="12.75" hidden="1" customHeight="1">
      <c r="A580" s="625"/>
      <c r="B580" s="626"/>
      <c r="C580" s="626"/>
      <c r="D580" s="627"/>
      <c r="E580" s="210"/>
      <c r="F580" s="210"/>
      <c r="G580" s="210"/>
      <c r="H580" s="210"/>
      <c r="I580" s="627"/>
      <c r="J580" s="626"/>
      <c r="K580" s="626"/>
      <c r="L580" s="626"/>
      <c r="M580" s="628"/>
      <c r="N580" s="210"/>
      <c r="O580" s="210"/>
      <c r="P580" s="210"/>
      <c r="Q580" s="210"/>
      <c r="R580" s="210"/>
      <c r="S580" s="210"/>
      <c r="T580" s="210"/>
      <c r="U580" s="210"/>
      <c r="V580" s="210"/>
      <c r="W580" s="210"/>
      <c r="X580" s="210"/>
      <c r="Y580" s="210"/>
      <c r="Z580" s="210"/>
    </row>
    <row r="581" ht="12.75" hidden="1" customHeight="1">
      <c r="A581" s="625"/>
      <c r="B581" s="626"/>
      <c r="C581" s="626"/>
      <c r="D581" s="627"/>
      <c r="E581" s="210"/>
      <c r="F581" s="210"/>
      <c r="G581" s="210"/>
      <c r="H581" s="210"/>
      <c r="I581" s="627"/>
      <c r="J581" s="626"/>
      <c r="K581" s="626"/>
      <c r="L581" s="626"/>
      <c r="M581" s="628"/>
      <c r="N581" s="210"/>
      <c r="O581" s="210"/>
      <c r="P581" s="210"/>
      <c r="Q581" s="210"/>
      <c r="R581" s="210"/>
      <c r="S581" s="210"/>
      <c r="T581" s="210"/>
      <c r="U581" s="210"/>
      <c r="V581" s="210"/>
      <c r="W581" s="210"/>
      <c r="X581" s="210"/>
      <c r="Y581" s="210"/>
      <c r="Z581" s="210"/>
    </row>
    <row r="582" ht="12.75" hidden="1" customHeight="1">
      <c r="A582" s="625"/>
      <c r="B582" s="626"/>
      <c r="C582" s="626"/>
      <c r="D582" s="627"/>
      <c r="E582" s="210"/>
      <c r="F582" s="210"/>
      <c r="G582" s="210"/>
      <c r="H582" s="210"/>
      <c r="I582" s="627"/>
      <c r="J582" s="626"/>
      <c r="K582" s="626"/>
      <c r="L582" s="626"/>
      <c r="M582" s="628"/>
      <c r="N582" s="210"/>
      <c r="O582" s="210"/>
      <c r="P582" s="210"/>
      <c r="Q582" s="210"/>
      <c r="R582" s="210"/>
      <c r="S582" s="210"/>
      <c r="T582" s="210"/>
      <c r="U582" s="210"/>
      <c r="V582" s="210"/>
      <c r="W582" s="210"/>
      <c r="X582" s="210"/>
      <c r="Y582" s="210"/>
      <c r="Z582" s="210"/>
    </row>
    <row r="583" ht="12.75" hidden="1" customHeight="1">
      <c r="A583" s="625"/>
      <c r="B583" s="626"/>
      <c r="C583" s="626"/>
      <c r="D583" s="627"/>
      <c r="E583" s="210"/>
      <c r="F583" s="210"/>
      <c r="G583" s="210"/>
      <c r="H583" s="210"/>
      <c r="I583" s="627"/>
      <c r="J583" s="626"/>
      <c r="K583" s="626"/>
      <c r="L583" s="626"/>
      <c r="M583" s="628"/>
      <c r="N583" s="210"/>
      <c r="O583" s="210"/>
      <c r="P583" s="210"/>
      <c r="Q583" s="210"/>
      <c r="R583" s="210"/>
      <c r="S583" s="210"/>
      <c r="T583" s="210"/>
      <c r="U583" s="210"/>
      <c r="V583" s="210"/>
      <c r="W583" s="210"/>
      <c r="X583" s="210"/>
      <c r="Y583" s="210"/>
      <c r="Z583" s="210"/>
    </row>
    <row r="584" ht="12.75" hidden="1" customHeight="1">
      <c r="A584" s="625"/>
      <c r="B584" s="626"/>
      <c r="C584" s="626"/>
      <c r="D584" s="627"/>
      <c r="E584" s="210"/>
      <c r="F584" s="210"/>
      <c r="G584" s="210"/>
      <c r="H584" s="210"/>
      <c r="I584" s="627"/>
      <c r="J584" s="626"/>
      <c r="K584" s="626"/>
      <c r="L584" s="626"/>
      <c r="M584" s="628"/>
      <c r="N584" s="210"/>
      <c r="O584" s="210"/>
      <c r="P584" s="210"/>
      <c r="Q584" s="210"/>
      <c r="R584" s="210"/>
      <c r="S584" s="210"/>
      <c r="T584" s="210"/>
      <c r="U584" s="210"/>
      <c r="V584" s="210"/>
      <c r="W584" s="210"/>
      <c r="X584" s="210"/>
      <c r="Y584" s="210"/>
      <c r="Z584" s="210"/>
    </row>
    <row r="585" ht="12.75" hidden="1" customHeight="1">
      <c r="A585" s="625"/>
      <c r="B585" s="626"/>
      <c r="C585" s="626"/>
      <c r="D585" s="627"/>
      <c r="E585" s="210"/>
      <c r="F585" s="210"/>
      <c r="G585" s="210"/>
      <c r="H585" s="210"/>
      <c r="I585" s="627"/>
      <c r="J585" s="626"/>
      <c r="K585" s="626"/>
      <c r="L585" s="626"/>
      <c r="M585" s="628"/>
      <c r="N585" s="210"/>
      <c r="O585" s="210"/>
      <c r="P585" s="210"/>
      <c r="Q585" s="210"/>
      <c r="R585" s="210"/>
      <c r="S585" s="210"/>
      <c r="T585" s="210"/>
      <c r="U585" s="210"/>
      <c r="V585" s="210"/>
      <c r="W585" s="210"/>
      <c r="X585" s="210"/>
      <c r="Y585" s="210"/>
      <c r="Z585" s="210"/>
    </row>
    <row r="586" ht="12.75" hidden="1" customHeight="1">
      <c r="A586" s="625"/>
      <c r="B586" s="626"/>
      <c r="C586" s="626"/>
      <c r="D586" s="627"/>
      <c r="E586" s="210"/>
      <c r="F586" s="210"/>
      <c r="G586" s="210"/>
      <c r="H586" s="210"/>
      <c r="I586" s="627"/>
      <c r="J586" s="626"/>
      <c r="K586" s="626"/>
      <c r="L586" s="626"/>
      <c r="M586" s="628"/>
      <c r="N586" s="210"/>
      <c r="O586" s="210"/>
      <c r="P586" s="210"/>
      <c r="Q586" s="210"/>
      <c r="R586" s="210"/>
      <c r="S586" s="210"/>
      <c r="T586" s="210"/>
      <c r="U586" s="210"/>
      <c r="V586" s="210"/>
      <c r="W586" s="210"/>
      <c r="X586" s="210"/>
      <c r="Y586" s="210"/>
      <c r="Z586" s="210"/>
    </row>
    <row r="587" ht="12.75" hidden="1" customHeight="1">
      <c r="A587" s="625"/>
      <c r="B587" s="626"/>
      <c r="C587" s="626"/>
      <c r="D587" s="627"/>
      <c r="E587" s="210"/>
      <c r="F587" s="210"/>
      <c r="G587" s="210"/>
      <c r="H587" s="210"/>
      <c r="I587" s="627"/>
      <c r="J587" s="626"/>
      <c r="K587" s="626"/>
      <c r="L587" s="626"/>
      <c r="M587" s="628"/>
      <c r="N587" s="210"/>
      <c r="O587" s="210"/>
      <c r="P587" s="210"/>
      <c r="Q587" s="210"/>
      <c r="R587" s="210"/>
      <c r="S587" s="210"/>
      <c r="T587" s="210"/>
      <c r="U587" s="210"/>
      <c r="V587" s="210"/>
      <c r="W587" s="210"/>
      <c r="X587" s="210"/>
      <c r="Y587" s="210"/>
      <c r="Z587" s="210"/>
    </row>
    <row r="588" ht="12.75" hidden="1" customHeight="1">
      <c r="A588" s="625"/>
      <c r="B588" s="626"/>
      <c r="C588" s="626"/>
      <c r="D588" s="627"/>
      <c r="E588" s="210"/>
      <c r="F588" s="210"/>
      <c r="G588" s="210"/>
      <c r="H588" s="210"/>
      <c r="I588" s="627"/>
      <c r="J588" s="626"/>
      <c r="K588" s="626"/>
      <c r="L588" s="626"/>
      <c r="M588" s="628"/>
      <c r="N588" s="210"/>
      <c r="O588" s="210"/>
      <c r="P588" s="210"/>
      <c r="Q588" s="210"/>
      <c r="R588" s="210"/>
      <c r="S588" s="210"/>
      <c r="T588" s="210"/>
      <c r="U588" s="210"/>
      <c r="V588" s="210"/>
      <c r="W588" s="210"/>
      <c r="X588" s="210"/>
      <c r="Y588" s="210"/>
      <c r="Z588" s="210"/>
    </row>
    <row r="589" ht="12.75" hidden="1" customHeight="1">
      <c r="A589" s="625"/>
      <c r="B589" s="626"/>
      <c r="C589" s="626"/>
      <c r="D589" s="627"/>
      <c r="E589" s="210"/>
      <c r="F589" s="210"/>
      <c r="G589" s="210"/>
      <c r="H589" s="210"/>
      <c r="I589" s="627"/>
      <c r="J589" s="626"/>
      <c r="K589" s="626"/>
      <c r="L589" s="626"/>
      <c r="M589" s="628"/>
      <c r="N589" s="210"/>
      <c r="O589" s="210"/>
      <c r="P589" s="210"/>
      <c r="Q589" s="210"/>
      <c r="R589" s="210"/>
      <c r="S589" s="210"/>
      <c r="T589" s="210"/>
      <c r="U589" s="210"/>
      <c r="V589" s="210"/>
      <c r="W589" s="210"/>
      <c r="X589" s="210"/>
      <c r="Y589" s="210"/>
      <c r="Z589" s="210"/>
    </row>
    <row r="590" ht="12.75" hidden="1" customHeight="1">
      <c r="A590" s="625"/>
      <c r="B590" s="626"/>
      <c r="C590" s="626"/>
      <c r="D590" s="627"/>
      <c r="E590" s="210"/>
      <c r="F590" s="210"/>
      <c r="G590" s="210"/>
      <c r="H590" s="210"/>
      <c r="I590" s="627"/>
      <c r="J590" s="626"/>
      <c r="K590" s="626"/>
      <c r="L590" s="626"/>
      <c r="M590" s="628"/>
      <c r="N590" s="210"/>
      <c r="O590" s="210"/>
      <c r="P590" s="210"/>
      <c r="Q590" s="210"/>
      <c r="R590" s="210"/>
      <c r="S590" s="210"/>
      <c r="T590" s="210"/>
      <c r="U590" s="210"/>
      <c r="V590" s="210"/>
      <c r="W590" s="210"/>
      <c r="X590" s="210"/>
      <c r="Y590" s="210"/>
      <c r="Z590" s="210"/>
    </row>
    <row r="591" ht="12.75" hidden="1" customHeight="1">
      <c r="A591" s="625"/>
      <c r="B591" s="626"/>
      <c r="C591" s="626"/>
      <c r="D591" s="627"/>
      <c r="E591" s="210"/>
      <c r="F591" s="210"/>
      <c r="G591" s="210"/>
      <c r="H591" s="210"/>
      <c r="I591" s="627"/>
      <c r="J591" s="626"/>
      <c r="K591" s="626"/>
      <c r="L591" s="626"/>
      <c r="M591" s="628"/>
      <c r="N591" s="210"/>
      <c r="O591" s="210"/>
      <c r="P591" s="210"/>
      <c r="Q591" s="210"/>
      <c r="R591" s="210"/>
      <c r="S591" s="210"/>
      <c r="T591" s="210"/>
      <c r="U591" s="210"/>
      <c r="V591" s="210"/>
      <c r="W591" s="210"/>
      <c r="X591" s="210"/>
      <c r="Y591" s="210"/>
      <c r="Z591" s="210"/>
    </row>
    <row r="592" ht="12.75" hidden="1" customHeight="1">
      <c r="A592" s="625"/>
      <c r="B592" s="626"/>
      <c r="C592" s="626"/>
      <c r="D592" s="627"/>
      <c r="E592" s="210"/>
      <c r="F592" s="210"/>
      <c r="G592" s="210"/>
      <c r="H592" s="210"/>
      <c r="I592" s="627"/>
      <c r="J592" s="626"/>
      <c r="K592" s="626"/>
      <c r="L592" s="626"/>
      <c r="M592" s="628"/>
      <c r="N592" s="210"/>
      <c r="O592" s="210"/>
      <c r="P592" s="210"/>
      <c r="Q592" s="210"/>
      <c r="R592" s="210"/>
      <c r="S592" s="210"/>
      <c r="T592" s="210"/>
      <c r="U592" s="210"/>
      <c r="V592" s="210"/>
      <c r="W592" s="210"/>
      <c r="X592" s="210"/>
      <c r="Y592" s="210"/>
      <c r="Z592" s="210"/>
    </row>
    <row r="593" ht="12.75" hidden="1" customHeight="1">
      <c r="A593" s="625"/>
      <c r="B593" s="626"/>
      <c r="C593" s="626"/>
      <c r="D593" s="627"/>
      <c r="E593" s="210"/>
      <c r="F593" s="210"/>
      <c r="G593" s="210"/>
      <c r="H593" s="210"/>
      <c r="I593" s="627"/>
      <c r="J593" s="626"/>
      <c r="K593" s="626"/>
      <c r="L593" s="626"/>
      <c r="M593" s="628"/>
      <c r="N593" s="210"/>
      <c r="O593" s="210"/>
      <c r="P593" s="210"/>
      <c r="Q593" s="210"/>
      <c r="R593" s="210"/>
      <c r="S593" s="210"/>
      <c r="T593" s="210"/>
      <c r="U593" s="210"/>
      <c r="V593" s="210"/>
      <c r="W593" s="210"/>
      <c r="X593" s="210"/>
      <c r="Y593" s="210"/>
      <c r="Z593" s="210"/>
    </row>
    <row r="594" ht="12.75" hidden="1" customHeight="1">
      <c r="A594" s="625"/>
      <c r="B594" s="626"/>
      <c r="C594" s="626"/>
      <c r="D594" s="627"/>
      <c r="E594" s="210"/>
      <c r="F594" s="210"/>
      <c r="G594" s="210"/>
      <c r="H594" s="210"/>
      <c r="I594" s="627"/>
      <c r="J594" s="626"/>
      <c r="K594" s="626"/>
      <c r="L594" s="626"/>
      <c r="M594" s="628"/>
      <c r="N594" s="210"/>
      <c r="O594" s="210"/>
      <c r="P594" s="210"/>
      <c r="Q594" s="210"/>
      <c r="R594" s="210"/>
      <c r="S594" s="210"/>
      <c r="T594" s="210"/>
      <c r="U594" s="210"/>
      <c r="V594" s="210"/>
      <c r="W594" s="210"/>
      <c r="X594" s="210"/>
      <c r="Y594" s="210"/>
      <c r="Z594" s="210"/>
    </row>
    <row r="595" ht="12.75" hidden="1" customHeight="1">
      <c r="A595" s="625"/>
      <c r="B595" s="626"/>
      <c r="C595" s="626"/>
      <c r="D595" s="627"/>
      <c r="E595" s="210"/>
      <c r="F595" s="210"/>
      <c r="G595" s="210"/>
      <c r="H595" s="210"/>
      <c r="I595" s="627"/>
      <c r="J595" s="626"/>
      <c r="K595" s="626"/>
      <c r="L595" s="626"/>
      <c r="M595" s="628"/>
      <c r="N595" s="210"/>
      <c r="O595" s="210"/>
      <c r="P595" s="210"/>
      <c r="Q595" s="210"/>
      <c r="R595" s="210"/>
      <c r="S595" s="210"/>
      <c r="T595" s="210"/>
      <c r="U595" s="210"/>
      <c r="V595" s="210"/>
      <c r="W595" s="210"/>
      <c r="X595" s="210"/>
      <c r="Y595" s="210"/>
      <c r="Z595" s="210"/>
    </row>
    <row r="596" ht="12.75" hidden="1" customHeight="1">
      <c r="A596" s="625"/>
      <c r="B596" s="626"/>
      <c r="C596" s="626"/>
      <c r="D596" s="627"/>
      <c r="E596" s="210"/>
      <c r="F596" s="210"/>
      <c r="G596" s="210"/>
      <c r="H596" s="210"/>
      <c r="I596" s="627"/>
      <c r="J596" s="626"/>
      <c r="K596" s="626"/>
      <c r="L596" s="626"/>
      <c r="M596" s="628"/>
      <c r="N596" s="210"/>
      <c r="O596" s="210"/>
      <c r="P596" s="210"/>
      <c r="Q596" s="210"/>
      <c r="R596" s="210"/>
      <c r="S596" s="210"/>
      <c r="T596" s="210"/>
      <c r="U596" s="210"/>
      <c r="V596" s="210"/>
      <c r="W596" s="210"/>
      <c r="X596" s="210"/>
      <c r="Y596" s="210"/>
      <c r="Z596" s="210"/>
    </row>
    <row r="597" ht="12.75" hidden="1" customHeight="1">
      <c r="A597" s="625"/>
      <c r="B597" s="626"/>
      <c r="C597" s="626"/>
      <c r="D597" s="627"/>
      <c r="E597" s="210"/>
      <c r="F597" s="210"/>
      <c r="G597" s="210"/>
      <c r="H597" s="210"/>
      <c r="I597" s="627"/>
      <c r="J597" s="626"/>
      <c r="K597" s="626"/>
      <c r="L597" s="626"/>
      <c r="M597" s="628"/>
      <c r="N597" s="210"/>
      <c r="O597" s="210"/>
      <c r="P597" s="210"/>
      <c r="Q597" s="210"/>
      <c r="R597" s="210"/>
      <c r="S597" s="210"/>
      <c r="T597" s="210"/>
      <c r="U597" s="210"/>
      <c r="V597" s="210"/>
      <c r="W597" s="210"/>
      <c r="X597" s="210"/>
      <c r="Y597" s="210"/>
      <c r="Z597" s="210"/>
    </row>
    <row r="598" ht="12.75" hidden="1" customHeight="1">
      <c r="A598" s="625"/>
      <c r="B598" s="626"/>
      <c r="C598" s="626"/>
      <c r="D598" s="627"/>
      <c r="E598" s="210"/>
      <c r="F598" s="210"/>
      <c r="G598" s="210"/>
      <c r="H598" s="210"/>
      <c r="I598" s="627"/>
      <c r="J598" s="626"/>
      <c r="K598" s="626"/>
      <c r="L598" s="626"/>
      <c r="M598" s="628"/>
      <c r="N598" s="210"/>
      <c r="O598" s="210"/>
      <c r="P598" s="210"/>
      <c r="Q598" s="210"/>
      <c r="R598" s="210"/>
      <c r="S598" s="210"/>
      <c r="T598" s="210"/>
      <c r="U598" s="210"/>
      <c r="V598" s="210"/>
      <c r="W598" s="210"/>
      <c r="X598" s="210"/>
      <c r="Y598" s="210"/>
      <c r="Z598" s="210"/>
    </row>
    <row r="599" ht="12.75" hidden="1" customHeight="1">
      <c r="A599" s="625"/>
      <c r="B599" s="626"/>
      <c r="C599" s="626"/>
      <c r="D599" s="627"/>
      <c r="E599" s="210"/>
      <c r="F599" s="210"/>
      <c r="G599" s="210"/>
      <c r="H599" s="210"/>
      <c r="I599" s="627"/>
      <c r="J599" s="626"/>
      <c r="K599" s="626"/>
      <c r="L599" s="626"/>
      <c r="M599" s="628"/>
      <c r="N599" s="210"/>
      <c r="O599" s="210"/>
      <c r="P599" s="210"/>
      <c r="Q599" s="210"/>
      <c r="R599" s="210"/>
      <c r="S599" s="210"/>
      <c r="T599" s="210"/>
      <c r="U599" s="210"/>
      <c r="V599" s="210"/>
      <c r="W599" s="210"/>
      <c r="X599" s="210"/>
      <c r="Y599" s="210"/>
      <c r="Z599" s="210"/>
    </row>
    <row r="600" ht="12.75" hidden="1" customHeight="1">
      <c r="A600" s="625"/>
      <c r="B600" s="626"/>
      <c r="C600" s="626"/>
      <c r="D600" s="627"/>
      <c r="E600" s="210"/>
      <c r="F600" s="210"/>
      <c r="G600" s="210"/>
      <c r="H600" s="210"/>
      <c r="I600" s="627"/>
      <c r="J600" s="626"/>
      <c r="K600" s="626"/>
      <c r="L600" s="626"/>
      <c r="M600" s="628"/>
      <c r="N600" s="210"/>
      <c r="O600" s="210"/>
      <c r="P600" s="210"/>
      <c r="Q600" s="210"/>
      <c r="R600" s="210"/>
      <c r="S600" s="210"/>
      <c r="T600" s="210"/>
      <c r="U600" s="210"/>
      <c r="V600" s="210"/>
      <c r="W600" s="210"/>
      <c r="X600" s="210"/>
      <c r="Y600" s="210"/>
      <c r="Z600" s="210"/>
    </row>
    <row r="601" ht="12.75" hidden="1" customHeight="1">
      <c r="A601" s="625"/>
      <c r="B601" s="626"/>
      <c r="C601" s="626"/>
      <c r="D601" s="627"/>
      <c r="E601" s="210"/>
      <c r="F601" s="210"/>
      <c r="G601" s="210"/>
      <c r="H601" s="210"/>
      <c r="I601" s="627"/>
      <c r="J601" s="626"/>
      <c r="K601" s="626"/>
      <c r="L601" s="626"/>
      <c r="M601" s="628"/>
      <c r="N601" s="210"/>
      <c r="O601" s="210"/>
      <c r="P601" s="210"/>
      <c r="Q601" s="210"/>
      <c r="R601" s="210"/>
      <c r="S601" s="210"/>
      <c r="T601" s="210"/>
      <c r="U601" s="210"/>
      <c r="V601" s="210"/>
      <c r="W601" s="210"/>
      <c r="X601" s="210"/>
      <c r="Y601" s="210"/>
      <c r="Z601" s="210"/>
    </row>
    <row r="602" ht="12.75" hidden="1" customHeight="1">
      <c r="A602" s="625"/>
      <c r="B602" s="626"/>
      <c r="C602" s="626"/>
      <c r="D602" s="627"/>
      <c r="E602" s="210"/>
      <c r="F602" s="210"/>
      <c r="G602" s="210"/>
      <c r="H602" s="210"/>
      <c r="I602" s="627"/>
      <c r="J602" s="626"/>
      <c r="K602" s="626"/>
      <c r="L602" s="626"/>
      <c r="M602" s="628"/>
      <c r="N602" s="210"/>
      <c r="O602" s="210"/>
      <c r="P602" s="210"/>
      <c r="Q602" s="210"/>
      <c r="R602" s="210"/>
      <c r="S602" s="210"/>
      <c r="T602" s="210"/>
      <c r="U602" s="210"/>
      <c r="V602" s="210"/>
      <c r="W602" s="210"/>
      <c r="X602" s="210"/>
      <c r="Y602" s="210"/>
      <c r="Z602" s="210"/>
    </row>
    <row r="603" ht="12.75" hidden="1" customHeight="1">
      <c r="A603" s="625"/>
      <c r="B603" s="626"/>
      <c r="C603" s="626"/>
      <c r="D603" s="627"/>
      <c r="E603" s="210"/>
      <c r="F603" s="210"/>
      <c r="G603" s="210"/>
      <c r="H603" s="210"/>
      <c r="I603" s="627"/>
      <c r="J603" s="626"/>
      <c r="K603" s="626"/>
      <c r="L603" s="626"/>
      <c r="M603" s="628"/>
      <c r="N603" s="210"/>
      <c r="O603" s="210"/>
      <c r="P603" s="210"/>
      <c r="Q603" s="210"/>
      <c r="R603" s="210"/>
      <c r="S603" s="210"/>
      <c r="T603" s="210"/>
      <c r="U603" s="210"/>
      <c r="V603" s="210"/>
      <c r="W603" s="210"/>
      <c r="X603" s="210"/>
      <c r="Y603" s="210"/>
      <c r="Z603" s="210"/>
    </row>
    <row r="604" ht="12.75" hidden="1" customHeight="1">
      <c r="A604" s="625"/>
      <c r="B604" s="626"/>
      <c r="C604" s="626"/>
      <c r="D604" s="627"/>
      <c r="E604" s="210"/>
      <c r="F604" s="210"/>
      <c r="G604" s="210"/>
      <c r="H604" s="210"/>
      <c r="I604" s="627"/>
      <c r="J604" s="626"/>
      <c r="K604" s="626"/>
      <c r="L604" s="626"/>
      <c r="M604" s="628"/>
      <c r="N604" s="210"/>
      <c r="O604" s="210"/>
      <c r="P604" s="210"/>
      <c r="Q604" s="210"/>
      <c r="R604" s="210"/>
      <c r="S604" s="210"/>
      <c r="T604" s="210"/>
      <c r="U604" s="210"/>
      <c r="V604" s="210"/>
      <c r="W604" s="210"/>
      <c r="X604" s="210"/>
      <c r="Y604" s="210"/>
      <c r="Z604" s="210"/>
    </row>
    <row r="605" ht="12.75" hidden="1" customHeight="1">
      <c r="A605" s="625"/>
      <c r="B605" s="626"/>
      <c r="C605" s="626"/>
      <c r="D605" s="627"/>
      <c r="E605" s="210"/>
      <c r="F605" s="210"/>
      <c r="G605" s="210"/>
      <c r="H605" s="210"/>
      <c r="I605" s="627"/>
      <c r="J605" s="626"/>
      <c r="K605" s="626"/>
      <c r="L605" s="626"/>
      <c r="M605" s="628"/>
      <c r="N605" s="210"/>
      <c r="O605" s="210"/>
      <c r="P605" s="210"/>
      <c r="Q605" s="210"/>
      <c r="R605" s="210"/>
      <c r="S605" s="210"/>
      <c r="T605" s="210"/>
      <c r="U605" s="210"/>
      <c r="V605" s="210"/>
      <c r="W605" s="210"/>
      <c r="X605" s="210"/>
      <c r="Y605" s="210"/>
      <c r="Z605" s="210"/>
    </row>
    <row r="606" ht="12.75" hidden="1" customHeight="1">
      <c r="A606" s="625"/>
      <c r="B606" s="626"/>
      <c r="C606" s="626"/>
      <c r="D606" s="627"/>
      <c r="E606" s="210"/>
      <c r="F606" s="210"/>
      <c r="G606" s="210"/>
      <c r="H606" s="210"/>
      <c r="I606" s="627"/>
      <c r="J606" s="626"/>
      <c r="K606" s="626"/>
      <c r="L606" s="626"/>
      <c r="M606" s="628"/>
      <c r="N606" s="210"/>
      <c r="O606" s="210"/>
      <c r="P606" s="210"/>
      <c r="Q606" s="210"/>
      <c r="R606" s="210"/>
      <c r="S606" s="210"/>
      <c r="T606" s="210"/>
      <c r="U606" s="210"/>
      <c r="V606" s="210"/>
      <c r="W606" s="210"/>
      <c r="X606" s="210"/>
      <c r="Y606" s="210"/>
      <c r="Z606" s="210"/>
    </row>
    <row r="607" ht="12.75" customHeight="1">
      <c r="A607" s="625"/>
      <c r="B607" s="626"/>
      <c r="C607" s="626"/>
      <c r="D607" s="627"/>
      <c r="E607" s="210"/>
      <c r="F607" s="210"/>
      <c r="G607" s="210"/>
      <c r="H607" s="210"/>
      <c r="I607" s="627"/>
      <c r="J607" s="626"/>
      <c r="K607" s="626"/>
      <c r="L607" s="626"/>
      <c r="M607" s="628"/>
      <c r="N607" s="210"/>
      <c r="O607" s="210"/>
      <c r="P607" s="210"/>
      <c r="Q607" s="210"/>
      <c r="R607" s="210"/>
      <c r="S607" s="210"/>
      <c r="T607" s="210"/>
      <c r="U607" s="210"/>
      <c r="V607" s="210"/>
      <c r="W607" s="210"/>
      <c r="X607" s="210"/>
      <c r="Y607" s="210"/>
      <c r="Z607" s="210"/>
    </row>
    <row r="608" ht="12.75" customHeight="1">
      <c r="A608" s="625"/>
      <c r="B608" s="626"/>
      <c r="C608" s="626"/>
      <c r="D608" s="627"/>
      <c r="E608" s="210"/>
      <c r="F608" s="210"/>
      <c r="G608" s="210"/>
      <c r="H608" s="210"/>
      <c r="I608" s="627"/>
      <c r="J608" s="626"/>
      <c r="K608" s="626"/>
      <c r="L608" s="626"/>
      <c r="M608" s="628"/>
      <c r="N608" s="210"/>
      <c r="O608" s="210"/>
      <c r="P608" s="210"/>
      <c r="Q608" s="210"/>
      <c r="R608" s="210"/>
      <c r="S608" s="210"/>
      <c r="T608" s="210"/>
      <c r="U608" s="210"/>
      <c r="V608" s="210"/>
      <c r="W608" s="210"/>
      <c r="X608" s="210"/>
      <c r="Y608" s="210"/>
      <c r="Z608" s="210"/>
    </row>
    <row r="609" ht="12.75" customHeight="1">
      <c r="A609" s="625"/>
      <c r="B609" s="626"/>
      <c r="C609" s="626"/>
      <c r="D609" s="627"/>
      <c r="E609" s="210"/>
      <c r="F609" s="210"/>
      <c r="G609" s="210"/>
      <c r="H609" s="210"/>
      <c r="I609" s="627"/>
      <c r="J609" s="626"/>
      <c r="K609" s="626"/>
      <c r="L609" s="626"/>
      <c r="M609" s="628"/>
      <c r="N609" s="210"/>
      <c r="O609" s="210"/>
      <c r="P609" s="210"/>
      <c r="Q609" s="210"/>
      <c r="R609" s="210"/>
      <c r="S609" s="210"/>
      <c r="T609" s="210"/>
      <c r="U609" s="210"/>
      <c r="V609" s="210"/>
      <c r="W609" s="210"/>
      <c r="X609" s="210"/>
      <c r="Y609" s="210"/>
      <c r="Z609" s="210"/>
    </row>
    <row r="610" ht="12.75" customHeight="1">
      <c r="A610" s="625"/>
      <c r="B610" s="626"/>
      <c r="C610" s="626"/>
      <c r="D610" s="627"/>
      <c r="E610" s="210"/>
      <c r="F610" s="210"/>
      <c r="G610" s="210"/>
      <c r="H610" s="210"/>
      <c r="I610" s="627"/>
      <c r="J610" s="626"/>
      <c r="K610" s="626"/>
      <c r="L610" s="626"/>
      <c r="M610" s="628"/>
      <c r="N610" s="210"/>
      <c r="O610" s="210"/>
      <c r="P610" s="210"/>
      <c r="Q610" s="210"/>
      <c r="R610" s="210"/>
      <c r="S610" s="210"/>
      <c r="T610" s="210"/>
      <c r="U610" s="210"/>
      <c r="V610" s="210"/>
      <c r="W610" s="210"/>
      <c r="X610" s="210"/>
      <c r="Y610" s="210"/>
      <c r="Z610" s="210"/>
    </row>
    <row r="611" ht="12.75" customHeight="1">
      <c r="A611" s="625"/>
      <c r="B611" s="626"/>
      <c r="C611" s="626"/>
      <c r="D611" s="627"/>
      <c r="E611" s="210"/>
      <c r="F611" s="210"/>
      <c r="G611" s="210"/>
      <c r="H611" s="210"/>
      <c r="I611" s="627"/>
      <c r="J611" s="626"/>
      <c r="K611" s="626"/>
      <c r="L611" s="626"/>
      <c r="M611" s="628"/>
      <c r="N611" s="210"/>
      <c r="O611" s="210"/>
      <c r="P611" s="210"/>
      <c r="Q611" s="210"/>
      <c r="R611" s="210"/>
      <c r="S611" s="210"/>
      <c r="T611" s="210"/>
      <c r="U611" s="210"/>
      <c r="V611" s="210"/>
      <c r="W611" s="210"/>
      <c r="X611" s="210"/>
      <c r="Y611" s="210"/>
      <c r="Z611" s="210"/>
    </row>
    <row r="612" ht="12.75" customHeight="1">
      <c r="A612" s="625"/>
      <c r="B612" s="626"/>
      <c r="C612" s="626"/>
      <c r="D612" s="627"/>
      <c r="E612" s="210"/>
      <c r="F612" s="210"/>
      <c r="G612" s="210"/>
      <c r="H612" s="210"/>
      <c r="I612" s="627"/>
      <c r="J612" s="626"/>
      <c r="K612" s="626"/>
      <c r="L612" s="626"/>
      <c r="M612" s="628"/>
      <c r="N612" s="210"/>
      <c r="O612" s="210"/>
      <c r="P612" s="210"/>
      <c r="Q612" s="210"/>
      <c r="R612" s="210"/>
      <c r="S612" s="210"/>
      <c r="T612" s="210"/>
      <c r="U612" s="210"/>
      <c r="V612" s="210"/>
      <c r="W612" s="210"/>
      <c r="X612" s="210"/>
      <c r="Y612" s="210"/>
      <c r="Z612" s="210"/>
    </row>
    <row r="613" ht="12.75" customHeight="1">
      <c r="A613" s="625"/>
      <c r="B613" s="626"/>
      <c r="C613" s="626"/>
      <c r="D613" s="627"/>
      <c r="E613" s="210"/>
      <c r="F613" s="210"/>
      <c r="G613" s="210"/>
      <c r="H613" s="210"/>
      <c r="I613" s="627"/>
      <c r="J613" s="626"/>
      <c r="K613" s="626"/>
      <c r="L613" s="626"/>
      <c r="M613" s="628"/>
      <c r="N613" s="210"/>
      <c r="O613" s="210"/>
      <c r="P613" s="210"/>
      <c r="Q613" s="210"/>
      <c r="R613" s="210"/>
      <c r="S613" s="210"/>
      <c r="T613" s="210"/>
      <c r="U613" s="210"/>
      <c r="V613" s="210"/>
      <c r="W613" s="210"/>
      <c r="X613" s="210"/>
      <c r="Y613" s="210"/>
      <c r="Z613" s="210"/>
    </row>
    <row r="614" ht="12.75" customHeight="1">
      <c r="A614" s="625"/>
      <c r="B614" s="626"/>
      <c r="C614" s="626"/>
      <c r="D614" s="627"/>
      <c r="E614" s="210"/>
      <c r="F614" s="210"/>
      <c r="G614" s="210"/>
      <c r="H614" s="210"/>
      <c r="I614" s="627"/>
      <c r="J614" s="626"/>
      <c r="K614" s="626"/>
      <c r="L614" s="626"/>
      <c r="M614" s="628"/>
      <c r="N614" s="210"/>
      <c r="O614" s="210"/>
      <c r="P614" s="210"/>
      <c r="Q614" s="210"/>
      <c r="R614" s="210"/>
      <c r="S614" s="210"/>
      <c r="T614" s="210"/>
      <c r="U614" s="210"/>
      <c r="V614" s="210"/>
      <c r="W614" s="210"/>
      <c r="X614" s="210"/>
      <c r="Y614" s="210"/>
      <c r="Z614" s="210"/>
    </row>
    <row r="615" ht="12.75" customHeight="1">
      <c r="A615" s="625"/>
      <c r="B615" s="626"/>
      <c r="C615" s="626"/>
      <c r="D615" s="627"/>
      <c r="E615" s="210"/>
      <c r="F615" s="210"/>
      <c r="G615" s="210"/>
      <c r="H615" s="210"/>
      <c r="I615" s="627"/>
      <c r="J615" s="626"/>
      <c r="K615" s="626"/>
      <c r="L615" s="626"/>
      <c r="M615" s="628"/>
      <c r="N615" s="210"/>
      <c r="O615" s="210"/>
      <c r="P615" s="210"/>
      <c r="Q615" s="210"/>
      <c r="R615" s="210"/>
      <c r="S615" s="210"/>
      <c r="T615" s="210"/>
      <c r="U615" s="210"/>
      <c r="V615" s="210"/>
      <c r="W615" s="210"/>
      <c r="X615" s="210"/>
      <c r="Y615" s="210"/>
      <c r="Z615" s="210"/>
    </row>
    <row r="616" ht="12.75" customHeight="1">
      <c r="A616" s="625"/>
      <c r="B616" s="626"/>
      <c r="C616" s="626"/>
      <c r="D616" s="627"/>
      <c r="E616" s="210"/>
      <c r="F616" s="210"/>
      <c r="G616" s="210"/>
      <c r="H616" s="210"/>
      <c r="I616" s="627"/>
      <c r="J616" s="626"/>
      <c r="K616" s="626"/>
      <c r="L616" s="626"/>
      <c r="M616" s="628"/>
      <c r="N616" s="210"/>
      <c r="O616" s="210"/>
      <c r="P616" s="210"/>
      <c r="Q616" s="210"/>
      <c r="R616" s="210"/>
      <c r="S616" s="210"/>
      <c r="T616" s="210"/>
      <c r="U616" s="210"/>
      <c r="V616" s="210"/>
      <c r="W616" s="210"/>
      <c r="X616" s="210"/>
      <c r="Y616" s="210"/>
      <c r="Z616" s="210"/>
    </row>
    <row r="617" ht="12.75" customHeight="1">
      <c r="A617" s="625"/>
      <c r="B617" s="626"/>
      <c r="C617" s="626"/>
      <c r="D617" s="627"/>
      <c r="E617" s="210"/>
      <c r="F617" s="210"/>
      <c r="G617" s="210"/>
      <c r="H617" s="210"/>
      <c r="I617" s="627"/>
      <c r="J617" s="626"/>
      <c r="K617" s="626"/>
      <c r="L617" s="626"/>
      <c r="M617" s="628"/>
      <c r="N617" s="210"/>
      <c r="O617" s="210"/>
      <c r="P617" s="210"/>
      <c r="Q617" s="210"/>
      <c r="R617" s="210"/>
      <c r="S617" s="210"/>
      <c r="T617" s="210"/>
      <c r="U617" s="210"/>
      <c r="V617" s="210"/>
      <c r="W617" s="210"/>
      <c r="X617" s="210"/>
      <c r="Y617" s="210"/>
      <c r="Z617" s="210"/>
    </row>
    <row r="618" ht="12.75" customHeight="1">
      <c r="A618" s="625"/>
      <c r="B618" s="626"/>
      <c r="C618" s="626"/>
      <c r="D618" s="627"/>
      <c r="E618" s="210"/>
      <c r="F618" s="210"/>
      <c r="G618" s="210"/>
      <c r="H618" s="210"/>
      <c r="I618" s="627"/>
      <c r="J618" s="626"/>
      <c r="K618" s="626"/>
      <c r="L618" s="626"/>
      <c r="M618" s="628"/>
      <c r="N618" s="210"/>
      <c r="O618" s="210"/>
      <c r="P618" s="210"/>
      <c r="Q618" s="210"/>
      <c r="R618" s="210"/>
      <c r="S618" s="210"/>
      <c r="T618" s="210"/>
      <c r="U618" s="210"/>
      <c r="V618" s="210"/>
      <c r="W618" s="210"/>
      <c r="X618" s="210"/>
      <c r="Y618" s="210"/>
      <c r="Z618" s="210"/>
    </row>
    <row r="619" ht="12.75" customHeight="1">
      <c r="A619" s="625"/>
      <c r="B619" s="626"/>
      <c r="C619" s="626"/>
      <c r="D619" s="627"/>
      <c r="E619" s="210"/>
      <c r="F619" s="210"/>
      <c r="G619" s="210"/>
      <c r="H619" s="210"/>
      <c r="I619" s="627"/>
      <c r="J619" s="626"/>
      <c r="K619" s="626"/>
      <c r="L619" s="626"/>
      <c r="M619" s="628"/>
      <c r="N619" s="210"/>
      <c r="O619" s="210"/>
      <c r="P619" s="210"/>
      <c r="Q619" s="210"/>
      <c r="R619" s="210"/>
      <c r="S619" s="210"/>
      <c r="T619" s="210"/>
      <c r="U619" s="210"/>
      <c r="V619" s="210"/>
      <c r="W619" s="210"/>
      <c r="X619" s="210"/>
      <c r="Y619" s="210"/>
      <c r="Z619" s="210"/>
    </row>
    <row r="620" ht="12.75" customHeight="1">
      <c r="A620" s="625"/>
      <c r="B620" s="626"/>
      <c r="C620" s="626"/>
      <c r="D620" s="627"/>
      <c r="E620" s="210"/>
      <c r="F620" s="210"/>
      <c r="G620" s="210"/>
      <c r="H620" s="210"/>
      <c r="I620" s="627"/>
      <c r="J620" s="626"/>
      <c r="K620" s="626"/>
      <c r="L620" s="626"/>
      <c r="M620" s="628"/>
      <c r="N620" s="210"/>
      <c r="O620" s="210"/>
      <c r="P620" s="210"/>
      <c r="Q620" s="210"/>
      <c r="R620" s="210"/>
      <c r="S620" s="210"/>
      <c r="T620" s="210"/>
      <c r="U620" s="210"/>
      <c r="V620" s="210"/>
      <c r="W620" s="210"/>
      <c r="X620" s="210"/>
      <c r="Y620" s="210"/>
      <c r="Z620" s="210"/>
    </row>
    <row r="621" ht="12.75" customHeight="1">
      <c r="A621" s="625"/>
      <c r="B621" s="626"/>
      <c r="C621" s="626"/>
      <c r="D621" s="627"/>
      <c r="E621" s="210"/>
      <c r="F621" s="210"/>
      <c r="G621" s="210"/>
      <c r="H621" s="210"/>
      <c r="I621" s="627"/>
      <c r="J621" s="626"/>
      <c r="K621" s="626"/>
      <c r="L621" s="626"/>
      <c r="M621" s="628"/>
      <c r="N621" s="210"/>
      <c r="O621" s="210"/>
      <c r="P621" s="210"/>
      <c r="Q621" s="210"/>
      <c r="R621" s="210"/>
      <c r="S621" s="210"/>
      <c r="T621" s="210"/>
      <c r="U621" s="210"/>
      <c r="V621" s="210"/>
      <c r="W621" s="210"/>
      <c r="X621" s="210"/>
      <c r="Y621" s="210"/>
      <c r="Z621" s="210"/>
    </row>
    <row r="622" ht="12.75" customHeight="1">
      <c r="A622" s="625"/>
      <c r="B622" s="626"/>
      <c r="C622" s="626"/>
      <c r="D622" s="627"/>
      <c r="E622" s="210"/>
      <c r="F622" s="210"/>
      <c r="G622" s="210"/>
      <c r="H622" s="210"/>
      <c r="I622" s="627"/>
      <c r="J622" s="626"/>
      <c r="K622" s="626"/>
      <c r="L622" s="626"/>
      <c r="M622" s="628"/>
      <c r="N622" s="210"/>
      <c r="O622" s="210"/>
      <c r="P622" s="210"/>
      <c r="Q622" s="210"/>
      <c r="R622" s="210"/>
      <c r="S622" s="210"/>
      <c r="T622" s="210"/>
      <c r="U622" s="210"/>
      <c r="V622" s="210"/>
      <c r="W622" s="210"/>
      <c r="X622" s="210"/>
      <c r="Y622" s="210"/>
      <c r="Z622" s="210"/>
    </row>
    <row r="623" ht="12.75" customHeight="1">
      <c r="A623" s="625"/>
      <c r="B623" s="626"/>
      <c r="C623" s="626"/>
      <c r="D623" s="627"/>
      <c r="E623" s="210"/>
      <c r="F623" s="210"/>
      <c r="G623" s="210"/>
      <c r="H623" s="210"/>
      <c r="I623" s="627"/>
      <c r="J623" s="626"/>
      <c r="K623" s="626"/>
      <c r="L623" s="626"/>
      <c r="M623" s="628"/>
      <c r="N623" s="210"/>
      <c r="O623" s="210"/>
      <c r="P623" s="210"/>
      <c r="Q623" s="210"/>
      <c r="R623" s="210"/>
      <c r="S623" s="210"/>
      <c r="T623" s="210"/>
      <c r="U623" s="210"/>
      <c r="V623" s="210"/>
      <c r="W623" s="210"/>
      <c r="X623" s="210"/>
      <c r="Y623" s="210"/>
      <c r="Z623" s="210"/>
    </row>
    <row r="624" ht="12.75" customHeight="1">
      <c r="A624" s="625"/>
      <c r="B624" s="626"/>
      <c r="C624" s="626"/>
      <c r="D624" s="627"/>
      <c r="E624" s="210"/>
      <c r="F624" s="210"/>
      <c r="G624" s="210"/>
      <c r="H624" s="210"/>
      <c r="I624" s="627"/>
      <c r="J624" s="626"/>
      <c r="K624" s="626"/>
      <c r="L624" s="626"/>
      <c r="M624" s="628"/>
      <c r="N624" s="210"/>
      <c r="O624" s="210"/>
      <c r="P624" s="210"/>
      <c r="Q624" s="210"/>
      <c r="R624" s="210"/>
      <c r="S624" s="210"/>
      <c r="T624" s="210"/>
      <c r="U624" s="210"/>
      <c r="V624" s="210"/>
      <c r="W624" s="210"/>
      <c r="X624" s="210"/>
      <c r="Y624" s="210"/>
      <c r="Z624" s="210"/>
    </row>
    <row r="625" ht="12.75" customHeight="1">
      <c r="A625" s="625"/>
      <c r="B625" s="626"/>
      <c r="C625" s="626"/>
      <c r="D625" s="627"/>
      <c r="E625" s="210"/>
      <c r="F625" s="210"/>
      <c r="G625" s="210"/>
      <c r="H625" s="210"/>
      <c r="I625" s="627"/>
      <c r="J625" s="626"/>
      <c r="K625" s="626"/>
      <c r="L625" s="626"/>
      <c r="M625" s="628"/>
      <c r="N625" s="210"/>
      <c r="O625" s="210"/>
      <c r="P625" s="210"/>
      <c r="Q625" s="210"/>
      <c r="R625" s="210"/>
      <c r="S625" s="210"/>
      <c r="T625" s="210"/>
      <c r="U625" s="210"/>
      <c r="V625" s="210"/>
      <c r="W625" s="210"/>
      <c r="X625" s="210"/>
      <c r="Y625" s="210"/>
      <c r="Z625" s="210"/>
    </row>
    <row r="626" ht="12.75" customHeight="1">
      <c r="A626" s="625"/>
      <c r="B626" s="626"/>
      <c r="C626" s="626"/>
      <c r="D626" s="627"/>
      <c r="E626" s="210"/>
      <c r="F626" s="210"/>
      <c r="G626" s="210"/>
      <c r="H626" s="210"/>
      <c r="I626" s="627"/>
      <c r="J626" s="626"/>
      <c r="K626" s="626"/>
      <c r="L626" s="626"/>
      <c r="M626" s="628"/>
      <c r="N626" s="210"/>
      <c r="O626" s="210"/>
      <c r="P626" s="210"/>
      <c r="Q626" s="210"/>
      <c r="R626" s="210"/>
      <c r="S626" s="210"/>
      <c r="T626" s="210"/>
      <c r="U626" s="210"/>
      <c r="V626" s="210"/>
      <c r="W626" s="210"/>
      <c r="X626" s="210"/>
      <c r="Y626" s="210"/>
      <c r="Z626" s="210"/>
    </row>
    <row r="627" ht="12.75" customHeight="1">
      <c r="A627" s="625"/>
      <c r="B627" s="626"/>
      <c r="C627" s="626"/>
      <c r="D627" s="627"/>
      <c r="E627" s="210"/>
      <c r="F627" s="210"/>
      <c r="G627" s="210"/>
      <c r="H627" s="210"/>
      <c r="I627" s="627"/>
      <c r="J627" s="626"/>
      <c r="K627" s="626"/>
      <c r="L627" s="626"/>
      <c r="M627" s="628"/>
      <c r="N627" s="210"/>
      <c r="O627" s="210"/>
      <c r="P627" s="210"/>
      <c r="Q627" s="210"/>
      <c r="R627" s="210"/>
      <c r="S627" s="210"/>
      <c r="T627" s="210"/>
      <c r="U627" s="210"/>
      <c r="V627" s="210"/>
      <c r="W627" s="210"/>
      <c r="X627" s="210"/>
      <c r="Y627" s="210"/>
      <c r="Z627" s="210"/>
    </row>
    <row r="628" ht="12.75" customHeight="1">
      <c r="A628" s="625"/>
      <c r="B628" s="626"/>
      <c r="C628" s="626"/>
      <c r="D628" s="627"/>
      <c r="E628" s="210"/>
      <c r="F628" s="210"/>
      <c r="G628" s="210"/>
      <c r="H628" s="210"/>
      <c r="I628" s="627"/>
      <c r="J628" s="626"/>
      <c r="K628" s="626"/>
      <c r="L628" s="626"/>
      <c r="M628" s="628"/>
      <c r="N628" s="210"/>
      <c r="O628" s="210"/>
      <c r="P628" s="210"/>
      <c r="Q628" s="210"/>
      <c r="R628" s="210"/>
      <c r="S628" s="210"/>
      <c r="T628" s="210"/>
      <c r="U628" s="210"/>
      <c r="V628" s="210"/>
      <c r="W628" s="210"/>
      <c r="X628" s="210"/>
      <c r="Y628" s="210"/>
      <c r="Z628" s="210"/>
    </row>
    <row r="629" ht="12.75" customHeight="1">
      <c r="A629" s="625"/>
      <c r="B629" s="626"/>
      <c r="C629" s="626"/>
      <c r="D629" s="627"/>
      <c r="E629" s="210"/>
      <c r="F629" s="210"/>
      <c r="G629" s="210"/>
      <c r="H629" s="210"/>
      <c r="I629" s="627"/>
      <c r="J629" s="626"/>
      <c r="K629" s="626"/>
      <c r="L629" s="626"/>
      <c r="M629" s="628"/>
      <c r="N629" s="210"/>
      <c r="O629" s="210"/>
      <c r="P629" s="210"/>
      <c r="Q629" s="210"/>
      <c r="R629" s="210"/>
      <c r="S629" s="210"/>
      <c r="T629" s="210"/>
      <c r="U629" s="210"/>
      <c r="V629" s="210"/>
      <c r="W629" s="210"/>
      <c r="X629" s="210"/>
      <c r="Y629" s="210"/>
      <c r="Z629" s="210"/>
    </row>
    <row r="630" ht="12.75" customHeight="1">
      <c r="A630" s="625"/>
      <c r="B630" s="626"/>
      <c r="C630" s="626"/>
      <c r="D630" s="627"/>
      <c r="E630" s="210"/>
      <c r="F630" s="210"/>
      <c r="G630" s="210"/>
      <c r="H630" s="210"/>
      <c r="I630" s="627"/>
      <c r="J630" s="626"/>
      <c r="K630" s="626"/>
      <c r="L630" s="626"/>
      <c r="M630" s="628"/>
      <c r="N630" s="210"/>
      <c r="O630" s="210"/>
      <c r="P630" s="210"/>
      <c r="Q630" s="210"/>
      <c r="R630" s="210"/>
      <c r="S630" s="210"/>
      <c r="T630" s="210"/>
      <c r="U630" s="210"/>
      <c r="V630" s="210"/>
      <c r="W630" s="210"/>
      <c r="X630" s="210"/>
      <c r="Y630" s="210"/>
      <c r="Z630" s="210"/>
    </row>
    <row r="631" ht="12.75" customHeight="1">
      <c r="A631" s="625"/>
      <c r="B631" s="626"/>
      <c r="C631" s="626"/>
      <c r="D631" s="627"/>
      <c r="E631" s="210"/>
      <c r="F631" s="210"/>
      <c r="G631" s="210"/>
      <c r="H631" s="210"/>
      <c r="I631" s="627"/>
      <c r="J631" s="626"/>
      <c r="K631" s="626"/>
      <c r="L631" s="626"/>
      <c r="M631" s="628"/>
      <c r="N631" s="210"/>
      <c r="O631" s="210"/>
      <c r="P631" s="210"/>
      <c r="Q631" s="210"/>
      <c r="R631" s="210"/>
      <c r="S631" s="210"/>
      <c r="T631" s="210"/>
      <c r="U631" s="210"/>
      <c r="V631" s="210"/>
      <c r="W631" s="210"/>
      <c r="X631" s="210"/>
      <c r="Y631" s="210"/>
      <c r="Z631" s="210"/>
    </row>
    <row r="632" ht="12.75" customHeight="1">
      <c r="A632" s="625"/>
      <c r="B632" s="626"/>
      <c r="C632" s="626"/>
      <c r="D632" s="627"/>
      <c r="E632" s="210"/>
      <c r="F632" s="210"/>
      <c r="G632" s="210"/>
      <c r="H632" s="210"/>
      <c r="I632" s="627"/>
      <c r="J632" s="626"/>
      <c r="K632" s="626"/>
      <c r="L632" s="626"/>
      <c r="M632" s="628"/>
      <c r="N632" s="210"/>
      <c r="O632" s="210"/>
      <c r="P632" s="210"/>
      <c r="Q632" s="210"/>
      <c r="R632" s="210"/>
      <c r="S632" s="210"/>
      <c r="T632" s="210"/>
      <c r="U632" s="210"/>
      <c r="V632" s="210"/>
      <c r="W632" s="210"/>
      <c r="X632" s="210"/>
      <c r="Y632" s="210"/>
      <c r="Z632" s="210"/>
    </row>
    <row r="633" ht="12.75" customHeight="1">
      <c r="A633" s="625"/>
      <c r="B633" s="626"/>
      <c r="C633" s="626"/>
      <c r="D633" s="627"/>
      <c r="E633" s="210"/>
      <c r="F633" s="210"/>
      <c r="G633" s="210"/>
      <c r="H633" s="210"/>
      <c r="I633" s="627"/>
      <c r="J633" s="626"/>
      <c r="K633" s="626"/>
      <c r="L633" s="626"/>
      <c r="M633" s="628"/>
      <c r="N633" s="210"/>
      <c r="O633" s="210"/>
      <c r="P633" s="210"/>
      <c r="Q633" s="210"/>
      <c r="R633" s="210"/>
      <c r="S633" s="210"/>
      <c r="T633" s="210"/>
      <c r="U633" s="210"/>
      <c r="V633" s="210"/>
      <c r="W633" s="210"/>
      <c r="X633" s="210"/>
      <c r="Y633" s="210"/>
      <c r="Z633" s="210"/>
    </row>
    <row r="634" ht="12.75" customHeight="1">
      <c r="A634" s="625"/>
      <c r="B634" s="626"/>
      <c r="C634" s="626"/>
      <c r="D634" s="627"/>
      <c r="E634" s="210"/>
      <c r="F634" s="210"/>
      <c r="G634" s="210"/>
      <c r="H634" s="210"/>
      <c r="I634" s="627"/>
      <c r="J634" s="626"/>
      <c r="K634" s="626"/>
      <c r="L634" s="626"/>
      <c r="M634" s="628"/>
      <c r="N634" s="210"/>
      <c r="O634" s="210"/>
      <c r="P634" s="210"/>
      <c r="Q634" s="210"/>
      <c r="R634" s="210"/>
      <c r="S634" s="210"/>
      <c r="T634" s="210"/>
      <c r="U634" s="210"/>
      <c r="V634" s="210"/>
      <c r="W634" s="210"/>
      <c r="X634" s="210"/>
      <c r="Y634" s="210"/>
      <c r="Z634" s="210"/>
    </row>
    <row r="635" ht="12.75" customHeight="1">
      <c r="A635" s="625"/>
      <c r="B635" s="626"/>
      <c r="C635" s="626"/>
      <c r="D635" s="627"/>
      <c r="E635" s="210"/>
      <c r="F635" s="210"/>
      <c r="G635" s="210"/>
      <c r="H635" s="210"/>
      <c r="I635" s="627"/>
      <c r="J635" s="626"/>
      <c r="K635" s="626"/>
      <c r="L635" s="626"/>
      <c r="M635" s="628"/>
      <c r="N635" s="210"/>
      <c r="O635" s="210"/>
      <c r="P635" s="210"/>
      <c r="Q635" s="210"/>
      <c r="R635" s="210"/>
      <c r="S635" s="210"/>
      <c r="T635" s="210"/>
      <c r="U635" s="210"/>
      <c r="V635" s="210"/>
      <c r="W635" s="210"/>
      <c r="X635" s="210"/>
      <c r="Y635" s="210"/>
      <c r="Z635" s="210"/>
    </row>
    <row r="636" ht="12.75" customHeight="1">
      <c r="A636" s="625"/>
      <c r="B636" s="626"/>
      <c r="C636" s="626"/>
      <c r="D636" s="627"/>
      <c r="E636" s="210"/>
      <c r="F636" s="210"/>
      <c r="G636" s="210"/>
      <c r="H636" s="210"/>
      <c r="I636" s="627"/>
      <c r="J636" s="626"/>
      <c r="K636" s="626"/>
      <c r="L636" s="626"/>
      <c r="M636" s="628"/>
      <c r="N636" s="210"/>
      <c r="O636" s="210"/>
      <c r="P636" s="210"/>
      <c r="Q636" s="210"/>
      <c r="R636" s="210"/>
      <c r="S636" s="210"/>
      <c r="T636" s="210"/>
      <c r="U636" s="210"/>
      <c r="V636" s="210"/>
      <c r="W636" s="210"/>
      <c r="X636" s="210"/>
      <c r="Y636" s="210"/>
      <c r="Z636" s="210"/>
    </row>
    <row r="637" ht="12.75" customHeight="1">
      <c r="A637" s="625"/>
      <c r="B637" s="626"/>
      <c r="C637" s="626"/>
      <c r="D637" s="627"/>
      <c r="E637" s="210"/>
      <c r="F637" s="210"/>
      <c r="G637" s="210"/>
      <c r="H637" s="210"/>
      <c r="I637" s="627"/>
      <c r="J637" s="626"/>
      <c r="K637" s="626"/>
      <c r="L637" s="626"/>
      <c r="M637" s="628"/>
      <c r="N637" s="210"/>
      <c r="O637" s="210"/>
      <c r="P637" s="210"/>
      <c r="Q637" s="210"/>
      <c r="R637" s="210"/>
      <c r="S637" s="210"/>
      <c r="T637" s="210"/>
      <c r="U637" s="210"/>
      <c r="V637" s="210"/>
      <c r="W637" s="210"/>
      <c r="X637" s="210"/>
      <c r="Y637" s="210"/>
      <c r="Z637" s="210"/>
    </row>
    <row r="638" ht="12.75" customHeight="1">
      <c r="A638" s="625"/>
      <c r="B638" s="626"/>
      <c r="C638" s="626"/>
      <c r="D638" s="627"/>
      <c r="E638" s="210"/>
      <c r="F638" s="210"/>
      <c r="G638" s="210"/>
      <c r="H638" s="210"/>
      <c r="I638" s="627"/>
      <c r="J638" s="626"/>
      <c r="K638" s="626"/>
      <c r="L638" s="626"/>
      <c r="M638" s="628"/>
      <c r="N638" s="210"/>
      <c r="O638" s="210"/>
      <c r="P638" s="210"/>
      <c r="Q638" s="210"/>
      <c r="R638" s="210"/>
      <c r="S638" s="210"/>
      <c r="T638" s="210"/>
      <c r="U638" s="210"/>
      <c r="V638" s="210"/>
      <c r="W638" s="210"/>
      <c r="X638" s="210"/>
      <c r="Y638" s="210"/>
      <c r="Z638" s="210"/>
    </row>
    <row r="639" ht="12.75" customHeight="1">
      <c r="A639" s="625"/>
      <c r="B639" s="626"/>
      <c r="C639" s="626"/>
      <c r="D639" s="627"/>
      <c r="E639" s="210"/>
      <c r="F639" s="210"/>
      <c r="G639" s="210"/>
      <c r="H639" s="210"/>
      <c r="I639" s="627"/>
      <c r="J639" s="626"/>
      <c r="K639" s="626"/>
      <c r="L639" s="626"/>
      <c r="M639" s="628"/>
      <c r="N639" s="210"/>
      <c r="O639" s="210"/>
      <c r="P639" s="210"/>
      <c r="Q639" s="210"/>
      <c r="R639" s="210"/>
      <c r="S639" s="210"/>
      <c r="T639" s="210"/>
      <c r="U639" s="210"/>
      <c r="V639" s="210"/>
      <c r="W639" s="210"/>
      <c r="X639" s="210"/>
      <c r="Y639" s="210"/>
      <c r="Z639" s="210"/>
    </row>
    <row r="640" ht="12.75" customHeight="1">
      <c r="A640" s="625"/>
      <c r="B640" s="626"/>
      <c r="C640" s="626"/>
      <c r="D640" s="627"/>
      <c r="E640" s="210"/>
      <c r="F640" s="210"/>
      <c r="G640" s="210"/>
      <c r="H640" s="210"/>
      <c r="I640" s="627"/>
      <c r="J640" s="626"/>
      <c r="K640" s="626"/>
      <c r="L640" s="626"/>
      <c r="M640" s="628"/>
      <c r="N640" s="210"/>
      <c r="O640" s="210"/>
      <c r="P640" s="210"/>
      <c r="Q640" s="210"/>
      <c r="R640" s="210"/>
      <c r="S640" s="210"/>
      <c r="T640" s="210"/>
      <c r="U640" s="210"/>
      <c r="V640" s="210"/>
      <c r="W640" s="210"/>
      <c r="X640" s="210"/>
      <c r="Y640" s="210"/>
      <c r="Z640" s="210"/>
    </row>
    <row r="641" ht="12.75" customHeight="1">
      <c r="A641" s="625"/>
      <c r="B641" s="626"/>
      <c r="C641" s="626"/>
      <c r="D641" s="627"/>
      <c r="E641" s="210"/>
      <c r="F641" s="210"/>
      <c r="G641" s="210"/>
      <c r="H641" s="210"/>
      <c r="I641" s="627"/>
      <c r="J641" s="626"/>
      <c r="K641" s="626"/>
      <c r="L641" s="626"/>
      <c r="M641" s="628"/>
      <c r="N641" s="210"/>
      <c r="O641" s="210"/>
      <c r="P641" s="210"/>
      <c r="Q641" s="210"/>
      <c r="R641" s="210"/>
      <c r="S641" s="210"/>
      <c r="T641" s="210"/>
      <c r="U641" s="210"/>
      <c r="V641" s="210"/>
      <c r="W641" s="210"/>
      <c r="X641" s="210"/>
      <c r="Y641" s="210"/>
      <c r="Z641" s="210"/>
    </row>
    <row r="642" ht="12.75" customHeight="1">
      <c r="A642" s="625"/>
      <c r="B642" s="626"/>
      <c r="C642" s="626"/>
      <c r="D642" s="627"/>
      <c r="E642" s="210"/>
      <c r="F642" s="210"/>
      <c r="G642" s="210"/>
      <c r="H642" s="210"/>
      <c r="I642" s="627"/>
      <c r="J642" s="626"/>
      <c r="K642" s="626"/>
      <c r="L642" s="626"/>
      <c r="M642" s="628"/>
      <c r="N642" s="210"/>
      <c r="O642" s="210"/>
      <c r="P642" s="210"/>
      <c r="Q642" s="210"/>
      <c r="R642" s="210"/>
      <c r="S642" s="210"/>
      <c r="T642" s="210"/>
      <c r="U642" s="210"/>
      <c r="V642" s="210"/>
      <c r="W642" s="210"/>
      <c r="X642" s="210"/>
      <c r="Y642" s="210"/>
      <c r="Z642" s="210"/>
    </row>
    <row r="643" ht="12.75" customHeight="1">
      <c r="A643" s="625"/>
      <c r="B643" s="626"/>
      <c r="C643" s="626"/>
      <c r="D643" s="627"/>
      <c r="E643" s="210"/>
      <c r="F643" s="210"/>
      <c r="G643" s="210"/>
      <c r="H643" s="210"/>
      <c r="I643" s="627"/>
      <c r="J643" s="626"/>
      <c r="K643" s="626"/>
      <c r="L643" s="626"/>
      <c r="M643" s="628"/>
      <c r="N643" s="210"/>
      <c r="O643" s="210"/>
      <c r="P643" s="210"/>
      <c r="Q643" s="210"/>
      <c r="R643" s="210"/>
      <c r="S643" s="210"/>
      <c r="T643" s="210"/>
      <c r="U643" s="210"/>
      <c r="V643" s="210"/>
      <c r="W643" s="210"/>
      <c r="X643" s="210"/>
      <c r="Y643" s="210"/>
      <c r="Z643" s="210"/>
    </row>
    <row r="644" ht="12.75" customHeight="1">
      <c r="A644" s="625"/>
      <c r="B644" s="626"/>
      <c r="C644" s="626"/>
      <c r="D644" s="627"/>
      <c r="E644" s="210"/>
      <c r="F644" s="210"/>
      <c r="G644" s="210"/>
      <c r="H644" s="210"/>
      <c r="I644" s="627"/>
      <c r="J644" s="626"/>
      <c r="K644" s="626"/>
      <c r="L644" s="626"/>
      <c r="M644" s="628"/>
      <c r="N644" s="210"/>
      <c r="O644" s="210"/>
      <c r="P644" s="210"/>
      <c r="Q644" s="210"/>
      <c r="R644" s="210"/>
      <c r="S644" s="210"/>
      <c r="T644" s="210"/>
      <c r="U644" s="210"/>
      <c r="V644" s="210"/>
      <c r="W644" s="210"/>
      <c r="X644" s="210"/>
      <c r="Y644" s="210"/>
      <c r="Z644" s="210"/>
    </row>
    <row r="645" ht="12.75" customHeight="1">
      <c r="A645" s="625"/>
      <c r="B645" s="626"/>
      <c r="C645" s="626"/>
      <c r="D645" s="627"/>
      <c r="E645" s="210"/>
      <c r="F645" s="210"/>
      <c r="G645" s="210"/>
      <c r="H645" s="210"/>
      <c r="I645" s="627"/>
      <c r="J645" s="626"/>
      <c r="K645" s="626"/>
      <c r="L645" s="626"/>
      <c r="M645" s="628"/>
      <c r="N645" s="210"/>
      <c r="O645" s="210"/>
      <c r="P645" s="210"/>
      <c r="Q645" s="210"/>
      <c r="R645" s="210"/>
      <c r="S645" s="210"/>
      <c r="T645" s="210"/>
      <c r="U645" s="210"/>
      <c r="V645" s="210"/>
      <c r="W645" s="210"/>
      <c r="X645" s="210"/>
      <c r="Y645" s="210"/>
      <c r="Z645" s="210"/>
    </row>
    <row r="646" ht="12.75" customHeight="1">
      <c r="A646" s="625"/>
      <c r="B646" s="626"/>
      <c r="C646" s="626"/>
      <c r="D646" s="627"/>
      <c r="E646" s="210"/>
      <c r="F646" s="210"/>
      <c r="G646" s="210"/>
      <c r="H646" s="210"/>
      <c r="I646" s="627"/>
      <c r="J646" s="626"/>
      <c r="K646" s="626"/>
      <c r="L646" s="626"/>
      <c r="M646" s="628"/>
      <c r="N646" s="210"/>
      <c r="O646" s="210"/>
      <c r="P646" s="210"/>
      <c r="Q646" s="210"/>
      <c r="R646" s="210"/>
      <c r="S646" s="210"/>
      <c r="T646" s="210"/>
      <c r="U646" s="210"/>
      <c r="V646" s="210"/>
      <c r="W646" s="210"/>
      <c r="X646" s="210"/>
      <c r="Y646" s="210"/>
      <c r="Z646" s="210"/>
    </row>
    <row r="647" ht="12.75" customHeight="1">
      <c r="A647" s="625"/>
      <c r="B647" s="626"/>
      <c r="C647" s="626"/>
      <c r="D647" s="627"/>
      <c r="E647" s="210"/>
      <c r="F647" s="210"/>
      <c r="G647" s="210"/>
      <c r="H647" s="210"/>
      <c r="I647" s="627"/>
      <c r="J647" s="626"/>
      <c r="K647" s="626"/>
      <c r="L647" s="626"/>
      <c r="M647" s="628"/>
      <c r="N647" s="210"/>
      <c r="O647" s="210"/>
      <c r="P647" s="210"/>
      <c r="Q647" s="210"/>
      <c r="R647" s="210"/>
      <c r="S647" s="210"/>
      <c r="T647" s="210"/>
      <c r="U647" s="210"/>
      <c r="V647" s="210"/>
      <c r="W647" s="210"/>
      <c r="X647" s="210"/>
      <c r="Y647" s="210"/>
      <c r="Z647" s="210"/>
    </row>
    <row r="648" ht="12.75" customHeight="1">
      <c r="A648" s="625"/>
      <c r="B648" s="626"/>
      <c r="C648" s="626"/>
      <c r="D648" s="627"/>
      <c r="E648" s="210"/>
      <c r="F648" s="210"/>
      <c r="G648" s="210"/>
      <c r="H648" s="210"/>
      <c r="I648" s="627"/>
      <c r="J648" s="626"/>
      <c r="K648" s="626"/>
      <c r="L648" s="626"/>
      <c r="M648" s="628"/>
      <c r="N648" s="210"/>
      <c r="O648" s="210"/>
      <c r="P648" s="210"/>
      <c r="Q648" s="210"/>
      <c r="R648" s="210"/>
      <c r="S648" s="210"/>
      <c r="T648" s="210"/>
      <c r="U648" s="210"/>
      <c r="V648" s="210"/>
      <c r="W648" s="210"/>
      <c r="X648" s="210"/>
      <c r="Y648" s="210"/>
      <c r="Z648" s="210"/>
    </row>
    <row r="649" ht="12.75" customHeight="1">
      <c r="A649" s="625"/>
      <c r="B649" s="626"/>
      <c r="C649" s="626"/>
      <c r="D649" s="627"/>
      <c r="E649" s="210"/>
      <c r="F649" s="210"/>
      <c r="G649" s="210"/>
      <c r="H649" s="210"/>
      <c r="I649" s="627"/>
      <c r="J649" s="626"/>
      <c r="K649" s="626"/>
      <c r="L649" s="626"/>
      <c r="M649" s="628"/>
      <c r="N649" s="210"/>
      <c r="O649" s="210"/>
      <c r="P649" s="210"/>
      <c r="Q649" s="210"/>
      <c r="R649" s="210"/>
      <c r="S649" s="210"/>
      <c r="T649" s="210"/>
      <c r="U649" s="210"/>
      <c r="V649" s="210"/>
      <c r="W649" s="210"/>
      <c r="X649" s="210"/>
      <c r="Y649" s="210"/>
      <c r="Z649" s="210"/>
    </row>
    <row r="650" ht="12.75" customHeight="1">
      <c r="A650" s="625"/>
      <c r="B650" s="626"/>
      <c r="C650" s="626"/>
      <c r="D650" s="627"/>
      <c r="E650" s="210"/>
      <c r="F650" s="210"/>
      <c r="G650" s="210"/>
      <c r="H650" s="210"/>
      <c r="I650" s="627"/>
      <c r="J650" s="626"/>
      <c r="K650" s="626"/>
      <c r="L650" s="626"/>
      <c r="M650" s="628"/>
      <c r="N650" s="210"/>
      <c r="O650" s="210"/>
      <c r="P650" s="210"/>
      <c r="Q650" s="210"/>
      <c r="R650" s="210"/>
      <c r="S650" s="210"/>
      <c r="T650" s="210"/>
      <c r="U650" s="210"/>
      <c r="V650" s="210"/>
      <c r="W650" s="210"/>
      <c r="X650" s="210"/>
      <c r="Y650" s="210"/>
      <c r="Z650" s="210"/>
    </row>
    <row r="651" ht="12.75" customHeight="1">
      <c r="A651" s="625"/>
      <c r="B651" s="626"/>
      <c r="C651" s="626"/>
      <c r="D651" s="627"/>
      <c r="E651" s="210"/>
      <c r="F651" s="210"/>
      <c r="G651" s="210"/>
      <c r="H651" s="210"/>
      <c r="I651" s="627"/>
      <c r="J651" s="626"/>
      <c r="K651" s="626"/>
      <c r="L651" s="626"/>
      <c r="M651" s="628"/>
      <c r="N651" s="210"/>
      <c r="O651" s="210"/>
      <c r="P651" s="210"/>
      <c r="Q651" s="210"/>
      <c r="R651" s="210"/>
      <c r="S651" s="210"/>
      <c r="T651" s="210"/>
      <c r="U651" s="210"/>
      <c r="V651" s="210"/>
      <c r="W651" s="210"/>
      <c r="X651" s="210"/>
      <c r="Y651" s="210"/>
      <c r="Z651" s="210"/>
    </row>
    <row r="652" ht="12.75" customHeight="1">
      <c r="A652" s="625"/>
      <c r="B652" s="626"/>
      <c r="C652" s="626"/>
      <c r="D652" s="627"/>
      <c r="E652" s="210"/>
      <c r="F652" s="210"/>
      <c r="G652" s="210"/>
      <c r="H652" s="210"/>
      <c r="I652" s="627"/>
      <c r="J652" s="626"/>
      <c r="K652" s="626"/>
      <c r="L652" s="626"/>
      <c r="M652" s="628"/>
      <c r="N652" s="210"/>
      <c r="O652" s="210"/>
      <c r="P652" s="210"/>
      <c r="Q652" s="210"/>
      <c r="R652" s="210"/>
      <c r="S652" s="210"/>
      <c r="T652" s="210"/>
      <c r="U652" s="210"/>
      <c r="V652" s="210"/>
      <c r="W652" s="210"/>
      <c r="X652" s="210"/>
      <c r="Y652" s="210"/>
      <c r="Z652" s="210"/>
    </row>
    <row r="653" ht="12.75" customHeight="1">
      <c r="A653" s="625"/>
      <c r="B653" s="626"/>
      <c r="C653" s="626"/>
      <c r="D653" s="627"/>
      <c r="E653" s="210"/>
      <c r="F653" s="210"/>
      <c r="G653" s="210"/>
      <c r="H653" s="210"/>
      <c r="I653" s="627"/>
      <c r="J653" s="626"/>
      <c r="K653" s="626"/>
      <c r="L653" s="626"/>
      <c r="M653" s="628"/>
      <c r="N653" s="210"/>
      <c r="O653" s="210"/>
      <c r="P653" s="210"/>
      <c r="Q653" s="210"/>
      <c r="R653" s="210"/>
      <c r="S653" s="210"/>
      <c r="T653" s="210"/>
      <c r="U653" s="210"/>
      <c r="V653" s="210"/>
      <c r="W653" s="210"/>
      <c r="X653" s="210"/>
      <c r="Y653" s="210"/>
      <c r="Z653" s="210"/>
    </row>
    <row r="654" ht="12.75" customHeight="1">
      <c r="A654" s="625"/>
      <c r="B654" s="626"/>
      <c r="C654" s="626"/>
      <c r="D654" s="627"/>
      <c r="E654" s="210"/>
      <c r="F654" s="210"/>
      <c r="G654" s="210"/>
      <c r="H654" s="210"/>
      <c r="I654" s="627"/>
      <c r="J654" s="626"/>
      <c r="K654" s="626"/>
      <c r="L654" s="626"/>
      <c r="M654" s="628"/>
      <c r="N654" s="210"/>
      <c r="O654" s="210"/>
      <c r="P654" s="210"/>
      <c r="Q654" s="210"/>
      <c r="R654" s="210"/>
      <c r="S654" s="210"/>
      <c r="T654" s="210"/>
      <c r="U654" s="210"/>
      <c r="V654" s="210"/>
      <c r="W654" s="210"/>
      <c r="X654" s="210"/>
      <c r="Y654" s="210"/>
      <c r="Z654" s="210"/>
    </row>
    <row r="655" ht="12.75" customHeight="1">
      <c r="A655" s="625"/>
      <c r="B655" s="626"/>
      <c r="C655" s="626"/>
      <c r="D655" s="627"/>
      <c r="E655" s="210"/>
      <c r="F655" s="210"/>
      <c r="G655" s="210"/>
      <c r="H655" s="210"/>
      <c r="I655" s="627"/>
      <c r="J655" s="626"/>
      <c r="K655" s="626"/>
      <c r="L655" s="626"/>
      <c r="M655" s="628"/>
      <c r="N655" s="210"/>
      <c r="O655" s="210"/>
      <c r="P655" s="210"/>
      <c r="Q655" s="210"/>
      <c r="R655" s="210"/>
      <c r="S655" s="210"/>
      <c r="T655" s="210"/>
      <c r="U655" s="210"/>
      <c r="V655" s="210"/>
      <c r="W655" s="210"/>
      <c r="X655" s="210"/>
      <c r="Y655" s="210"/>
      <c r="Z655" s="210"/>
    </row>
    <row r="656" ht="12.75" customHeight="1">
      <c r="A656" s="625"/>
      <c r="B656" s="626"/>
      <c r="C656" s="626"/>
      <c r="D656" s="627"/>
      <c r="E656" s="210"/>
      <c r="F656" s="210"/>
      <c r="G656" s="210"/>
      <c r="H656" s="210"/>
      <c r="I656" s="627"/>
      <c r="J656" s="626"/>
      <c r="K656" s="626"/>
      <c r="L656" s="626"/>
      <c r="M656" s="628"/>
      <c r="N656" s="210"/>
      <c r="O656" s="210"/>
      <c r="P656" s="210"/>
      <c r="Q656" s="210"/>
      <c r="R656" s="210"/>
      <c r="S656" s="210"/>
      <c r="T656" s="210"/>
      <c r="U656" s="210"/>
      <c r="V656" s="210"/>
      <c r="W656" s="210"/>
      <c r="X656" s="210"/>
      <c r="Y656" s="210"/>
      <c r="Z656" s="210"/>
    </row>
    <row r="657" ht="12.75" customHeight="1">
      <c r="A657" s="625"/>
      <c r="B657" s="626"/>
      <c r="C657" s="626"/>
      <c r="D657" s="627"/>
      <c r="E657" s="210"/>
      <c r="F657" s="210"/>
      <c r="G657" s="210"/>
      <c r="H657" s="210"/>
      <c r="I657" s="627"/>
      <c r="J657" s="626"/>
      <c r="K657" s="626"/>
      <c r="L657" s="626"/>
      <c r="M657" s="628"/>
      <c r="N657" s="210"/>
      <c r="O657" s="210"/>
      <c r="P657" s="210"/>
      <c r="Q657" s="210"/>
      <c r="R657" s="210"/>
      <c r="S657" s="210"/>
      <c r="T657" s="210"/>
      <c r="U657" s="210"/>
      <c r="V657" s="210"/>
      <c r="W657" s="210"/>
      <c r="X657" s="210"/>
      <c r="Y657" s="210"/>
      <c r="Z657" s="210"/>
    </row>
    <row r="658" ht="12.75" customHeight="1">
      <c r="A658" s="625"/>
      <c r="B658" s="626"/>
      <c r="C658" s="626"/>
      <c r="D658" s="627"/>
      <c r="E658" s="210"/>
      <c r="F658" s="210"/>
      <c r="G658" s="210"/>
      <c r="H658" s="210"/>
      <c r="I658" s="627"/>
      <c r="J658" s="626"/>
      <c r="K658" s="626"/>
      <c r="L658" s="626"/>
      <c r="M658" s="628"/>
      <c r="N658" s="210"/>
      <c r="O658" s="210"/>
      <c r="P658" s="210"/>
      <c r="Q658" s="210"/>
      <c r="R658" s="210"/>
      <c r="S658" s="210"/>
      <c r="T658" s="210"/>
      <c r="U658" s="210"/>
      <c r="V658" s="210"/>
      <c r="W658" s="210"/>
      <c r="X658" s="210"/>
      <c r="Y658" s="210"/>
      <c r="Z658" s="210"/>
    </row>
    <row r="659" ht="12.75" customHeight="1">
      <c r="A659" s="625"/>
      <c r="B659" s="626"/>
      <c r="C659" s="626"/>
      <c r="D659" s="627"/>
      <c r="E659" s="210"/>
      <c r="F659" s="210"/>
      <c r="G659" s="210"/>
      <c r="H659" s="210"/>
      <c r="I659" s="627"/>
      <c r="J659" s="626"/>
      <c r="K659" s="626"/>
      <c r="L659" s="626"/>
      <c r="M659" s="628"/>
      <c r="N659" s="210"/>
      <c r="O659" s="210"/>
      <c r="P659" s="210"/>
      <c r="Q659" s="210"/>
      <c r="R659" s="210"/>
      <c r="S659" s="210"/>
      <c r="T659" s="210"/>
      <c r="U659" s="210"/>
      <c r="V659" s="210"/>
      <c r="W659" s="210"/>
      <c r="X659" s="210"/>
      <c r="Y659" s="210"/>
      <c r="Z659" s="210"/>
    </row>
    <row r="660" ht="12.75" customHeight="1">
      <c r="A660" s="625"/>
      <c r="B660" s="626"/>
      <c r="C660" s="626"/>
      <c r="D660" s="627"/>
      <c r="E660" s="210"/>
      <c r="F660" s="210"/>
      <c r="G660" s="210"/>
      <c r="H660" s="210"/>
      <c r="I660" s="627"/>
      <c r="J660" s="626"/>
      <c r="K660" s="626"/>
      <c r="L660" s="626"/>
      <c r="M660" s="628"/>
      <c r="N660" s="210"/>
      <c r="O660" s="210"/>
      <c r="P660" s="210"/>
      <c r="Q660" s="210"/>
      <c r="R660" s="210"/>
      <c r="S660" s="210"/>
      <c r="T660" s="210"/>
      <c r="U660" s="210"/>
      <c r="V660" s="210"/>
      <c r="W660" s="210"/>
      <c r="X660" s="210"/>
      <c r="Y660" s="210"/>
      <c r="Z660" s="210"/>
    </row>
    <row r="661" ht="12.75" customHeight="1">
      <c r="A661" s="625"/>
      <c r="B661" s="626"/>
      <c r="C661" s="626"/>
      <c r="D661" s="627"/>
      <c r="E661" s="210"/>
      <c r="F661" s="210"/>
      <c r="G661" s="210"/>
      <c r="H661" s="210"/>
      <c r="I661" s="627"/>
      <c r="J661" s="626"/>
      <c r="K661" s="626"/>
      <c r="L661" s="626"/>
      <c r="M661" s="628"/>
      <c r="N661" s="210"/>
      <c r="O661" s="210"/>
      <c r="P661" s="210"/>
      <c r="Q661" s="210"/>
      <c r="R661" s="210"/>
      <c r="S661" s="210"/>
      <c r="T661" s="210"/>
      <c r="U661" s="210"/>
      <c r="V661" s="210"/>
      <c r="W661" s="210"/>
      <c r="X661" s="210"/>
      <c r="Y661" s="210"/>
      <c r="Z661" s="210"/>
    </row>
    <row r="662" ht="12.75" customHeight="1">
      <c r="A662" s="625"/>
      <c r="B662" s="626"/>
      <c r="C662" s="626"/>
      <c r="D662" s="627"/>
      <c r="E662" s="210"/>
      <c r="F662" s="210"/>
      <c r="G662" s="210"/>
      <c r="H662" s="210"/>
      <c r="I662" s="627"/>
      <c r="J662" s="626"/>
      <c r="K662" s="626"/>
      <c r="L662" s="626"/>
      <c r="M662" s="628"/>
      <c r="N662" s="210"/>
      <c r="O662" s="210"/>
      <c r="P662" s="210"/>
      <c r="Q662" s="210"/>
      <c r="R662" s="210"/>
      <c r="S662" s="210"/>
      <c r="T662" s="210"/>
      <c r="U662" s="210"/>
      <c r="V662" s="210"/>
      <c r="W662" s="210"/>
      <c r="X662" s="210"/>
      <c r="Y662" s="210"/>
      <c r="Z662" s="210"/>
    </row>
    <row r="663" ht="12.75" customHeight="1">
      <c r="A663" s="625"/>
      <c r="B663" s="626"/>
      <c r="C663" s="626"/>
      <c r="D663" s="627"/>
      <c r="E663" s="210"/>
      <c r="F663" s="210"/>
      <c r="G663" s="210"/>
      <c r="H663" s="210"/>
      <c r="I663" s="627"/>
      <c r="J663" s="626"/>
      <c r="K663" s="626"/>
      <c r="L663" s="626"/>
      <c r="M663" s="628"/>
      <c r="N663" s="210"/>
      <c r="O663" s="210"/>
      <c r="P663" s="210"/>
      <c r="Q663" s="210"/>
      <c r="R663" s="210"/>
      <c r="S663" s="210"/>
      <c r="T663" s="210"/>
      <c r="U663" s="210"/>
      <c r="V663" s="210"/>
      <c r="W663" s="210"/>
      <c r="X663" s="210"/>
      <c r="Y663" s="210"/>
      <c r="Z663" s="210"/>
    </row>
    <row r="664" ht="12.75" customHeight="1">
      <c r="A664" s="625"/>
      <c r="B664" s="626"/>
      <c r="C664" s="626"/>
      <c r="D664" s="627"/>
      <c r="E664" s="210"/>
      <c r="F664" s="210"/>
      <c r="G664" s="210"/>
      <c r="H664" s="210"/>
      <c r="I664" s="627"/>
      <c r="J664" s="626"/>
      <c r="K664" s="626"/>
      <c r="L664" s="626"/>
      <c r="M664" s="628"/>
      <c r="N664" s="210"/>
      <c r="O664" s="210"/>
      <c r="P664" s="210"/>
      <c r="Q664" s="210"/>
      <c r="R664" s="210"/>
      <c r="S664" s="210"/>
      <c r="T664" s="210"/>
      <c r="U664" s="210"/>
      <c r="V664" s="210"/>
      <c r="W664" s="210"/>
      <c r="X664" s="210"/>
      <c r="Y664" s="210"/>
      <c r="Z664" s="210"/>
    </row>
    <row r="665" ht="12.75" customHeight="1">
      <c r="A665" s="625"/>
      <c r="B665" s="626"/>
      <c r="C665" s="626"/>
      <c r="D665" s="627"/>
      <c r="E665" s="210"/>
      <c r="F665" s="210"/>
      <c r="G665" s="210"/>
      <c r="H665" s="210"/>
      <c r="I665" s="627"/>
      <c r="J665" s="626"/>
      <c r="K665" s="626"/>
      <c r="L665" s="626"/>
      <c r="M665" s="628"/>
      <c r="N665" s="210"/>
      <c r="O665" s="210"/>
      <c r="P665" s="210"/>
      <c r="Q665" s="210"/>
      <c r="R665" s="210"/>
      <c r="S665" s="210"/>
      <c r="T665" s="210"/>
      <c r="U665" s="210"/>
      <c r="V665" s="210"/>
      <c r="W665" s="210"/>
      <c r="X665" s="210"/>
      <c r="Y665" s="210"/>
      <c r="Z665" s="210"/>
    </row>
    <row r="666" ht="12.75" customHeight="1">
      <c r="A666" s="625"/>
      <c r="B666" s="626"/>
      <c r="C666" s="626"/>
      <c r="D666" s="627"/>
      <c r="E666" s="210"/>
      <c r="F666" s="210"/>
      <c r="G666" s="210"/>
      <c r="H666" s="210"/>
      <c r="I666" s="627"/>
      <c r="J666" s="626"/>
      <c r="K666" s="626"/>
      <c r="L666" s="626"/>
      <c r="M666" s="628"/>
      <c r="N666" s="210"/>
      <c r="O666" s="210"/>
      <c r="P666" s="210"/>
      <c r="Q666" s="210"/>
      <c r="R666" s="210"/>
      <c r="S666" s="210"/>
      <c r="T666" s="210"/>
      <c r="U666" s="210"/>
      <c r="V666" s="210"/>
      <c r="W666" s="210"/>
      <c r="X666" s="210"/>
      <c r="Y666" s="210"/>
      <c r="Z666" s="210"/>
    </row>
    <row r="667" ht="12.75" customHeight="1">
      <c r="A667" s="625"/>
      <c r="B667" s="626"/>
      <c r="C667" s="626"/>
      <c r="D667" s="627"/>
      <c r="E667" s="210"/>
      <c r="F667" s="210"/>
      <c r="G667" s="210"/>
      <c r="H667" s="210"/>
      <c r="I667" s="627"/>
      <c r="J667" s="626"/>
      <c r="K667" s="626"/>
      <c r="L667" s="626"/>
      <c r="M667" s="628"/>
      <c r="N667" s="210"/>
      <c r="O667" s="210"/>
      <c r="P667" s="210"/>
      <c r="Q667" s="210"/>
      <c r="R667" s="210"/>
      <c r="S667" s="210"/>
      <c r="T667" s="210"/>
      <c r="U667" s="210"/>
      <c r="V667" s="210"/>
      <c r="W667" s="210"/>
      <c r="X667" s="210"/>
      <c r="Y667" s="210"/>
      <c r="Z667" s="210"/>
    </row>
    <row r="668" ht="12.75" customHeight="1">
      <c r="A668" s="625"/>
      <c r="B668" s="626"/>
      <c r="C668" s="626"/>
      <c r="D668" s="627"/>
      <c r="E668" s="210"/>
      <c r="F668" s="210"/>
      <c r="G668" s="210"/>
      <c r="H668" s="210"/>
      <c r="I668" s="627"/>
      <c r="J668" s="626"/>
      <c r="K668" s="626"/>
      <c r="L668" s="626"/>
      <c r="M668" s="628"/>
      <c r="N668" s="210"/>
      <c r="O668" s="210"/>
      <c r="P668" s="210"/>
      <c r="Q668" s="210"/>
      <c r="R668" s="210"/>
      <c r="S668" s="210"/>
      <c r="T668" s="210"/>
      <c r="U668" s="210"/>
      <c r="V668" s="210"/>
      <c r="W668" s="210"/>
      <c r="X668" s="210"/>
      <c r="Y668" s="210"/>
      <c r="Z668" s="210"/>
    </row>
    <row r="669" ht="12.75" customHeight="1">
      <c r="A669" s="625"/>
      <c r="B669" s="626"/>
      <c r="C669" s="626"/>
      <c r="D669" s="627"/>
      <c r="E669" s="210"/>
      <c r="F669" s="210"/>
      <c r="G669" s="210"/>
      <c r="H669" s="210"/>
      <c r="I669" s="627"/>
      <c r="J669" s="626"/>
      <c r="K669" s="626"/>
      <c r="L669" s="626"/>
      <c r="M669" s="628"/>
      <c r="N669" s="210"/>
      <c r="O669" s="210"/>
      <c r="P669" s="210"/>
      <c r="Q669" s="210"/>
      <c r="R669" s="210"/>
      <c r="S669" s="210"/>
      <c r="T669" s="210"/>
      <c r="U669" s="210"/>
      <c r="V669" s="210"/>
      <c r="W669" s="210"/>
      <c r="X669" s="210"/>
      <c r="Y669" s="210"/>
      <c r="Z669" s="210"/>
    </row>
    <row r="670" ht="12.75" customHeight="1">
      <c r="A670" s="625"/>
      <c r="B670" s="626"/>
      <c r="C670" s="626"/>
      <c r="D670" s="627"/>
      <c r="E670" s="210"/>
      <c r="F670" s="210"/>
      <c r="G670" s="210"/>
      <c r="H670" s="210"/>
      <c r="I670" s="627"/>
      <c r="J670" s="626"/>
      <c r="K670" s="626"/>
      <c r="L670" s="626"/>
      <c r="M670" s="628"/>
      <c r="N670" s="210"/>
      <c r="O670" s="210"/>
      <c r="P670" s="210"/>
      <c r="Q670" s="210"/>
      <c r="R670" s="210"/>
      <c r="S670" s="210"/>
      <c r="T670" s="210"/>
      <c r="U670" s="210"/>
      <c r="V670" s="210"/>
      <c r="W670" s="210"/>
      <c r="X670" s="210"/>
      <c r="Y670" s="210"/>
      <c r="Z670" s="210"/>
    </row>
    <row r="671" ht="12.75" customHeight="1">
      <c r="A671" s="625"/>
      <c r="B671" s="626"/>
      <c r="C671" s="626"/>
      <c r="D671" s="627"/>
      <c r="E671" s="210"/>
      <c r="F671" s="210"/>
      <c r="G671" s="210"/>
      <c r="H671" s="210"/>
      <c r="I671" s="627"/>
      <c r="J671" s="626"/>
      <c r="K671" s="626"/>
      <c r="L671" s="626"/>
      <c r="M671" s="628"/>
      <c r="N671" s="210"/>
      <c r="O671" s="210"/>
      <c r="P671" s="210"/>
      <c r="Q671" s="210"/>
      <c r="R671" s="210"/>
      <c r="S671" s="210"/>
      <c r="T671" s="210"/>
      <c r="U671" s="210"/>
      <c r="V671" s="210"/>
      <c r="W671" s="210"/>
      <c r="X671" s="210"/>
      <c r="Y671" s="210"/>
      <c r="Z671" s="210"/>
    </row>
    <row r="672" ht="12.75" customHeight="1">
      <c r="A672" s="625"/>
      <c r="B672" s="626"/>
      <c r="C672" s="626"/>
      <c r="D672" s="627"/>
      <c r="E672" s="210"/>
      <c r="F672" s="210"/>
      <c r="G672" s="210"/>
      <c r="H672" s="210"/>
      <c r="I672" s="627"/>
      <c r="J672" s="626"/>
      <c r="K672" s="626"/>
      <c r="L672" s="626"/>
      <c r="M672" s="628"/>
      <c r="N672" s="210"/>
      <c r="O672" s="210"/>
      <c r="P672" s="210"/>
      <c r="Q672" s="210"/>
      <c r="R672" s="210"/>
      <c r="S672" s="210"/>
      <c r="T672" s="210"/>
      <c r="U672" s="210"/>
      <c r="V672" s="210"/>
      <c r="W672" s="210"/>
      <c r="X672" s="210"/>
      <c r="Y672" s="210"/>
      <c r="Z672" s="210"/>
    </row>
    <row r="673" ht="12.75" customHeight="1">
      <c r="A673" s="625"/>
      <c r="B673" s="626"/>
      <c r="C673" s="626"/>
      <c r="D673" s="627"/>
      <c r="E673" s="210"/>
      <c r="F673" s="210"/>
      <c r="G673" s="210"/>
      <c r="H673" s="210"/>
      <c r="I673" s="627"/>
      <c r="J673" s="626"/>
      <c r="K673" s="626"/>
      <c r="L673" s="626"/>
      <c r="M673" s="628"/>
      <c r="N673" s="210"/>
      <c r="O673" s="210"/>
      <c r="P673" s="210"/>
      <c r="Q673" s="210"/>
      <c r="R673" s="210"/>
      <c r="S673" s="210"/>
      <c r="T673" s="210"/>
      <c r="U673" s="210"/>
      <c r="V673" s="210"/>
      <c r="W673" s="210"/>
      <c r="X673" s="210"/>
      <c r="Y673" s="210"/>
      <c r="Z673" s="210"/>
    </row>
    <row r="674" ht="12.75" customHeight="1">
      <c r="A674" s="625"/>
      <c r="B674" s="626"/>
      <c r="C674" s="626"/>
      <c r="D674" s="627"/>
      <c r="E674" s="210"/>
      <c r="F674" s="210"/>
      <c r="G674" s="210"/>
      <c r="H674" s="210"/>
      <c r="I674" s="627"/>
      <c r="J674" s="626"/>
      <c r="K674" s="626"/>
      <c r="L674" s="626"/>
      <c r="M674" s="628"/>
      <c r="N674" s="210"/>
      <c r="O674" s="210"/>
      <c r="P674" s="210"/>
      <c r="Q674" s="210"/>
      <c r="R674" s="210"/>
      <c r="S674" s="210"/>
      <c r="T674" s="210"/>
      <c r="U674" s="210"/>
      <c r="V674" s="210"/>
      <c r="W674" s="210"/>
      <c r="X674" s="210"/>
      <c r="Y674" s="210"/>
      <c r="Z674" s="210"/>
    </row>
    <row r="675" ht="12.75" customHeight="1">
      <c r="A675" s="625"/>
      <c r="B675" s="626"/>
      <c r="C675" s="626"/>
      <c r="D675" s="627"/>
      <c r="E675" s="210"/>
      <c r="F675" s="210"/>
      <c r="G675" s="210"/>
      <c r="H675" s="210"/>
      <c r="I675" s="627"/>
      <c r="J675" s="626"/>
      <c r="K675" s="626"/>
      <c r="L675" s="626"/>
      <c r="M675" s="628"/>
      <c r="N675" s="210"/>
      <c r="O675" s="210"/>
      <c r="P675" s="210"/>
      <c r="Q675" s="210"/>
      <c r="R675" s="210"/>
      <c r="S675" s="210"/>
      <c r="T675" s="210"/>
      <c r="U675" s="210"/>
      <c r="V675" s="210"/>
      <c r="W675" s="210"/>
      <c r="X675" s="210"/>
      <c r="Y675" s="210"/>
      <c r="Z675" s="210"/>
    </row>
    <row r="676" ht="12.75" customHeight="1">
      <c r="A676" s="625"/>
      <c r="B676" s="626"/>
      <c r="C676" s="626"/>
      <c r="D676" s="627"/>
      <c r="E676" s="210"/>
      <c r="F676" s="210"/>
      <c r="G676" s="210"/>
      <c r="H676" s="210"/>
      <c r="I676" s="627"/>
      <c r="J676" s="626"/>
      <c r="K676" s="626"/>
      <c r="L676" s="626"/>
      <c r="M676" s="628"/>
      <c r="N676" s="210"/>
      <c r="O676" s="210"/>
      <c r="P676" s="210"/>
      <c r="Q676" s="210"/>
      <c r="R676" s="210"/>
      <c r="S676" s="210"/>
      <c r="T676" s="210"/>
      <c r="U676" s="210"/>
      <c r="V676" s="210"/>
      <c r="W676" s="210"/>
      <c r="X676" s="210"/>
      <c r="Y676" s="210"/>
      <c r="Z676" s="210"/>
    </row>
    <row r="677" ht="12.75" customHeight="1">
      <c r="A677" s="625"/>
      <c r="B677" s="626"/>
      <c r="C677" s="626"/>
      <c r="D677" s="627"/>
      <c r="E677" s="210"/>
      <c r="F677" s="210"/>
      <c r="G677" s="210"/>
      <c r="H677" s="210"/>
      <c r="I677" s="627"/>
      <c r="J677" s="626"/>
      <c r="K677" s="626"/>
      <c r="L677" s="626"/>
      <c r="M677" s="628"/>
      <c r="N677" s="210"/>
      <c r="O677" s="210"/>
      <c r="P677" s="210"/>
      <c r="Q677" s="210"/>
      <c r="R677" s="210"/>
      <c r="S677" s="210"/>
      <c r="T677" s="210"/>
      <c r="U677" s="210"/>
      <c r="V677" s="210"/>
      <c r="W677" s="210"/>
      <c r="X677" s="210"/>
      <c r="Y677" s="210"/>
      <c r="Z677" s="210"/>
    </row>
    <row r="678" ht="12.75" customHeight="1">
      <c r="A678" s="625"/>
      <c r="B678" s="626"/>
      <c r="C678" s="626"/>
      <c r="D678" s="627"/>
      <c r="E678" s="210"/>
      <c r="F678" s="210"/>
      <c r="G678" s="210"/>
      <c r="H678" s="210"/>
      <c r="I678" s="627"/>
      <c r="J678" s="626"/>
      <c r="K678" s="626"/>
      <c r="L678" s="626"/>
      <c r="M678" s="628"/>
      <c r="N678" s="210"/>
      <c r="O678" s="210"/>
      <c r="P678" s="210"/>
      <c r="Q678" s="210"/>
      <c r="R678" s="210"/>
      <c r="S678" s="210"/>
      <c r="T678" s="210"/>
      <c r="U678" s="210"/>
      <c r="V678" s="210"/>
      <c r="W678" s="210"/>
      <c r="X678" s="210"/>
      <c r="Y678" s="210"/>
      <c r="Z678" s="210"/>
    </row>
    <row r="679" ht="12.75" customHeight="1">
      <c r="A679" s="625"/>
      <c r="B679" s="626"/>
      <c r="C679" s="626"/>
      <c r="D679" s="627"/>
      <c r="E679" s="210"/>
      <c r="F679" s="210"/>
      <c r="G679" s="210"/>
      <c r="H679" s="210"/>
      <c r="I679" s="627"/>
      <c r="J679" s="626"/>
      <c r="K679" s="626"/>
      <c r="L679" s="626"/>
      <c r="M679" s="628"/>
      <c r="N679" s="210"/>
      <c r="O679" s="210"/>
      <c r="P679" s="210"/>
      <c r="Q679" s="210"/>
      <c r="R679" s="210"/>
      <c r="S679" s="210"/>
      <c r="T679" s="210"/>
      <c r="U679" s="210"/>
      <c r="V679" s="210"/>
      <c r="W679" s="210"/>
      <c r="X679" s="210"/>
      <c r="Y679" s="210"/>
      <c r="Z679" s="210"/>
    </row>
    <row r="680" ht="12.75" customHeight="1">
      <c r="A680" s="625"/>
      <c r="B680" s="626"/>
      <c r="C680" s="626"/>
      <c r="D680" s="627"/>
      <c r="E680" s="210"/>
      <c r="F680" s="210"/>
      <c r="G680" s="210"/>
      <c r="H680" s="210"/>
      <c r="I680" s="627"/>
      <c r="J680" s="626"/>
      <c r="K680" s="626"/>
      <c r="L680" s="626"/>
      <c r="M680" s="628"/>
      <c r="N680" s="210"/>
      <c r="O680" s="210"/>
      <c r="P680" s="210"/>
      <c r="Q680" s="210"/>
      <c r="R680" s="210"/>
      <c r="S680" s="210"/>
      <c r="T680" s="210"/>
      <c r="U680" s="210"/>
      <c r="V680" s="210"/>
      <c r="W680" s="210"/>
      <c r="X680" s="210"/>
      <c r="Y680" s="210"/>
      <c r="Z680" s="210"/>
    </row>
    <row r="681" ht="12.75" customHeight="1">
      <c r="A681" s="625"/>
      <c r="B681" s="626"/>
      <c r="C681" s="626"/>
      <c r="D681" s="627"/>
      <c r="E681" s="210"/>
      <c r="F681" s="210"/>
      <c r="G681" s="210"/>
      <c r="H681" s="210"/>
      <c r="I681" s="627"/>
      <c r="J681" s="626"/>
      <c r="K681" s="626"/>
      <c r="L681" s="626"/>
      <c r="M681" s="628"/>
      <c r="N681" s="210"/>
      <c r="O681" s="210"/>
      <c r="P681" s="210"/>
      <c r="Q681" s="210"/>
      <c r="R681" s="210"/>
      <c r="S681" s="210"/>
      <c r="T681" s="210"/>
      <c r="U681" s="210"/>
      <c r="V681" s="210"/>
      <c r="W681" s="210"/>
      <c r="X681" s="210"/>
      <c r="Y681" s="210"/>
      <c r="Z681" s="210"/>
    </row>
    <row r="682" ht="12.75" customHeight="1">
      <c r="A682" s="625"/>
      <c r="B682" s="626"/>
      <c r="C682" s="626"/>
      <c r="D682" s="627"/>
      <c r="E682" s="210"/>
      <c r="F682" s="210"/>
      <c r="G682" s="210"/>
      <c r="H682" s="210"/>
      <c r="I682" s="627"/>
      <c r="J682" s="626"/>
      <c r="K682" s="626"/>
      <c r="L682" s="626"/>
      <c r="M682" s="628"/>
      <c r="N682" s="210"/>
      <c r="O682" s="210"/>
      <c r="P682" s="210"/>
      <c r="Q682" s="210"/>
      <c r="R682" s="210"/>
      <c r="S682" s="210"/>
      <c r="T682" s="210"/>
      <c r="U682" s="210"/>
      <c r="V682" s="210"/>
      <c r="W682" s="210"/>
      <c r="X682" s="210"/>
      <c r="Y682" s="210"/>
      <c r="Z682" s="210"/>
    </row>
    <row r="683" ht="12.75" customHeight="1">
      <c r="A683" s="625"/>
      <c r="B683" s="626"/>
      <c r="C683" s="626"/>
      <c r="D683" s="627"/>
      <c r="E683" s="210"/>
      <c r="F683" s="210"/>
      <c r="G683" s="210"/>
      <c r="H683" s="210"/>
      <c r="I683" s="627"/>
      <c r="J683" s="626"/>
      <c r="K683" s="626"/>
      <c r="L683" s="626"/>
      <c r="M683" s="628"/>
      <c r="N683" s="210"/>
      <c r="O683" s="210"/>
      <c r="P683" s="210"/>
      <c r="Q683" s="210"/>
      <c r="R683" s="210"/>
      <c r="S683" s="210"/>
      <c r="T683" s="210"/>
      <c r="U683" s="210"/>
      <c r="V683" s="210"/>
      <c r="W683" s="210"/>
      <c r="X683" s="210"/>
      <c r="Y683" s="210"/>
      <c r="Z683" s="210"/>
    </row>
    <row r="684" ht="12.75" customHeight="1">
      <c r="A684" s="625"/>
      <c r="B684" s="626"/>
      <c r="C684" s="626"/>
      <c r="D684" s="627"/>
      <c r="E684" s="210"/>
      <c r="F684" s="210"/>
      <c r="G684" s="210"/>
      <c r="H684" s="210"/>
      <c r="I684" s="627"/>
      <c r="J684" s="626"/>
      <c r="K684" s="626"/>
      <c r="L684" s="626"/>
      <c r="M684" s="628"/>
      <c r="N684" s="210"/>
      <c r="O684" s="210"/>
      <c r="P684" s="210"/>
      <c r="Q684" s="210"/>
      <c r="R684" s="210"/>
      <c r="S684" s="210"/>
      <c r="T684" s="210"/>
      <c r="U684" s="210"/>
      <c r="V684" s="210"/>
      <c r="W684" s="210"/>
      <c r="X684" s="210"/>
      <c r="Y684" s="210"/>
      <c r="Z684" s="210"/>
    </row>
    <row r="685" ht="12.75" customHeight="1">
      <c r="A685" s="625"/>
      <c r="B685" s="626"/>
      <c r="C685" s="626"/>
      <c r="D685" s="627"/>
      <c r="E685" s="210"/>
      <c r="F685" s="210"/>
      <c r="G685" s="210"/>
      <c r="H685" s="210"/>
      <c r="I685" s="627"/>
      <c r="J685" s="626"/>
      <c r="K685" s="626"/>
      <c r="L685" s="626"/>
      <c r="M685" s="628"/>
      <c r="N685" s="210"/>
      <c r="O685" s="210"/>
      <c r="P685" s="210"/>
      <c r="Q685" s="210"/>
      <c r="R685" s="210"/>
      <c r="S685" s="210"/>
      <c r="T685" s="210"/>
      <c r="U685" s="210"/>
      <c r="V685" s="210"/>
      <c r="W685" s="210"/>
      <c r="X685" s="210"/>
      <c r="Y685" s="210"/>
      <c r="Z685" s="210"/>
    </row>
    <row r="686" ht="12.75" customHeight="1">
      <c r="A686" s="625"/>
      <c r="B686" s="626"/>
      <c r="C686" s="626"/>
      <c r="D686" s="627"/>
      <c r="E686" s="210"/>
      <c r="F686" s="210"/>
      <c r="G686" s="210"/>
      <c r="H686" s="210"/>
      <c r="I686" s="627"/>
      <c r="J686" s="626"/>
      <c r="K686" s="626"/>
      <c r="L686" s="626"/>
      <c r="M686" s="628"/>
      <c r="N686" s="210"/>
      <c r="O686" s="210"/>
      <c r="P686" s="210"/>
      <c r="Q686" s="210"/>
      <c r="R686" s="210"/>
      <c r="S686" s="210"/>
      <c r="T686" s="210"/>
      <c r="U686" s="210"/>
      <c r="V686" s="210"/>
      <c r="W686" s="210"/>
      <c r="X686" s="210"/>
      <c r="Y686" s="210"/>
      <c r="Z686" s="210"/>
    </row>
    <row r="687" ht="12.75" customHeight="1">
      <c r="A687" s="625"/>
      <c r="B687" s="626"/>
      <c r="C687" s="626"/>
      <c r="D687" s="627"/>
      <c r="E687" s="210"/>
      <c r="F687" s="210"/>
      <c r="G687" s="210"/>
      <c r="H687" s="210"/>
      <c r="I687" s="627"/>
      <c r="J687" s="626"/>
      <c r="K687" s="626"/>
      <c r="L687" s="626"/>
      <c r="M687" s="628"/>
      <c r="N687" s="210"/>
      <c r="O687" s="210"/>
      <c r="P687" s="210"/>
      <c r="Q687" s="210"/>
      <c r="R687" s="210"/>
      <c r="S687" s="210"/>
      <c r="T687" s="210"/>
      <c r="U687" s="210"/>
      <c r="V687" s="210"/>
      <c r="W687" s="210"/>
      <c r="X687" s="210"/>
      <c r="Y687" s="210"/>
      <c r="Z687" s="210"/>
    </row>
    <row r="688" ht="12.75" customHeight="1">
      <c r="A688" s="625"/>
      <c r="B688" s="626"/>
      <c r="C688" s="626"/>
      <c r="D688" s="627"/>
      <c r="E688" s="210"/>
      <c r="F688" s="210"/>
      <c r="G688" s="210"/>
      <c r="H688" s="210"/>
      <c r="I688" s="627"/>
      <c r="J688" s="626"/>
      <c r="K688" s="626"/>
      <c r="L688" s="626"/>
      <c r="M688" s="628"/>
      <c r="N688" s="210"/>
      <c r="O688" s="210"/>
      <c r="P688" s="210"/>
      <c r="Q688" s="210"/>
      <c r="R688" s="210"/>
      <c r="S688" s="210"/>
      <c r="T688" s="210"/>
      <c r="U688" s="210"/>
      <c r="V688" s="210"/>
      <c r="W688" s="210"/>
      <c r="X688" s="210"/>
      <c r="Y688" s="210"/>
      <c r="Z688" s="210"/>
    </row>
    <row r="689" ht="12.75" customHeight="1">
      <c r="A689" s="625"/>
      <c r="B689" s="626"/>
      <c r="C689" s="626"/>
      <c r="D689" s="627"/>
      <c r="E689" s="210"/>
      <c r="F689" s="210"/>
      <c r="G689" s="210"/>
      <c r="H689" s="210"/>
      <c r="I689" s="627"/>
      <c r="J689" s="626"/>
      <c r="K689" s="626"/>
      <c r="L689" s="626"/>
      <c r="M689" s="628"/>
      <c r="N689" s="210"/>
      <c r="O689" s="210"/>
      <c r="P689" s="210"/>
      <c r="Q689" s="210"/>
      <c r="R689" s="210"/>
      <c r="S689" s="210"/>
      <c r="T689" s="210"/>
      <c r="U689" s="210"/>
      <c r="V689" s="210"/>
      <c r="W689" s="210"/>
      <c r="X689" s="210"/>
      <c r="Y689" s="210"/>
      <c r="Z689" s="210"/>
    </row>
    <row r="690" ht="12.75" customHeight="1">
      <c r="A690" s="625"/>
      <c r="B690" s="626"/>
      <c r="C690" s="626"/>
      <c r="D690" s="627"/>
      <c r="E690" s="210"/>
      <c r="F690" s="210"/>
      <c r="G690" s="210"/>
      <c r="H690" s="210"/>
      <c r="I690" s="627"/>
      <c r="J690" s="626"/>
      <c r="K690" s="626"/>
      <c r="L690" s="626"/>
      <c r="M690" s="628"/>
      <c r="N690" s="210"/>
      <c r="O690" s="210"/>
      <c r="P690" s="210"/>
      <c r="Q690" s="210"/>
      <c r="R690" s="210"/>
      <c r="S690" s="210"/>
      <c r="T690" s="210"/>
      <c r="U690" s="210"/>
      <c r="V690" s="210"/>
      <c r="W690" s="210"/>
      <c r="X690" s="210"/>
      <c r="Y690" s="210"/>
      <c r="Z690" s="210"/>
    </row>
    <row r="691" ht="12.75" customHeight="1">
      <c r="A691" s="625"/>
      <c r="B691" s="626"/>
      <c r="C691" s="626"/>
      <c r="D691" s="627"/>
      <c r="E691" s="210"/>
      <c r="F691" s="210"/>
      <c r="G691" s="210"/>
      <c r="H691" s="210"/>
      <c r="I691" s="627"/>
      <c r="J691" s="626"/>
      <c r="K691" s="626"/>
      <c r="L691" s="626"/>
      <c r="M691" s="628"/>
      <c r="N691" s="210"/>
      <c r="O691" s="210"/>
      <c r="P691" s="210"/>
      <c r="Q691" s="210"/>
      <c r="R691" s="210"/>
      <c r="S691" s="210"/>
      <c r="T691" s="210"/>
      <c r="U691" s="210"/>
      <c r="V691" s="210"/>
      <c r="W691" s="210"/>
      <c r="X691" s="210"/>
      <c r="Y691" s="210"/>
      <c r="Z691" s="210"/>
    </row>
    <row r="692" ht="12.75" customHeight="1">
      <c r="A692" s="625"/>
      <c r="B692" s="626"/>
      <c r="C692" s="626"/>
      <c r="D692" s="627"/>
      <c r="E692" s="210"/>
      <c r="F692" s="210"/>
      <c r="G692" s="210"/>
      <c r="H692" s="210"/>
      <c r="I692" s="627"/>
      <c r="J692" s="626"/>
      <c r="K692" s="626"/>
      <c r="L692" s="626"/>
      <c r="M692" s="628"/>
      <c r="N692" s="210"/>
      <c r="O692" s="210"/>
      <c r="P692" s="210"/>
      <c r="Q692" s="210"/>
      <c r="R692" s="210"/>
      <c r="S692" s="210"/>
      <c r="T692" s="210"/>
      <c r="U692" s="210"/>
      <c r="V692" s="210"/>
      <c r="W692" s="210"/>
      <c r="X692" s="210"/>
      <c r="Y692" s="210"/>
      <c r="Z692" s="210"/>
    </row>
    <row r="693" ht="12.75" customHeight="1">
      <c r="A693" s="625"/>
      <c r="B693" s="626"/>
      <c r="C693" s="626"/>
      <c r="D693" s="627"/>
      <c r="E693" s="210"/>
      <c r="F693" s="210"/>
      <c r="G693" s="210"/>
      <c r="H693" s="210"/>
      <c r="I693" s="627"/>
      <c r="J693" s="626"/>
      <c r="K693" s="626"/>
      <c r="L693" s="626"/>
      <c r="M693" s="628"/>
      <c r="N693" s="210"/>
      <c r="O693" s="210"/>
      <c r="P693" s="210"/>
      <c r="Q693" s="210"/>
      <c r="R693" s="210"/>
      <c r="S693" s="210"/>
      <c r="T693" s="210"/>
      <c r="U693" s="210"/>
      <c r="V693" s="210"/>
      <c r="W693" s="210"/>
      <c r="X693" s="210"/>
      <c r="Y693" s="210"/>
      <c r="Z693" s="210"/>
    </row>
    <row r="694" ht="12.75" customHeight="1">
      <c r="A694" s="625"/>
      <c r="B694" s="626"/>
      <c r="C694" s="626"/>
      <c r="D694" s="627"/>
      <c r="E694" s="210"/>
      <c r="F694" s="210"/>
      <c r="G694" s="210"/>
      <c r="H694" s="210"/>
      <c r="I694" s="627"/>
      <c r="J694" s="626"/>
      <c r="K694" s="626"/>
      <c r="L694" s="626"/>
      <c r="M694" s="628"/>
      <c r="N694" s="210"/>
      <c r="O694" s="210"/>
      <c r="P694" s="210"/>
      <c r="Q694" s="210"/>
      <c r="R694" s="210"/>
      <c r="S694" s="210"/>
      <c r="T694" s="210"/>
      <c r="U694" s="210"/>
      <c r="V694" s="210"/>
      <c r="W694" s="210"/>
      <c r="X694" s="210"/>
      <c r="Y694" s="210"/>
      <c r="Z694" s="210"/>
    </row>
    <row r="695" ht="12.75" customHeight="1">
      <c r="A695" s="625"/>
      <c r="B695" s="626"/>
      <c r="C695" s="626"/>
      <c r="D695" s="627"/>
      <c r="E695" s="210"/>
      <c r="F695" s="210"/>
      <c r="G695" s="210"/>
      <c r="H695" s="210"/>
      <c r="I695" s="627"/>
      <c r="J695" s="626"/>
      <c r="K695" s="626"/>
      <c r="L695" s="626"/>
      <c r="M695" s="628"/>
      <c r="N695" s="210"/>
      <c r="O695" s="210"/>
      <c r="P695" s="210"/>
      <c r="Q695" s="210"/>
      <c r="R695" s="210"/>
      <c r="S695" s="210"/>
      <c r="T695" s="210"/>
      <c r="U695" s="210"/>
      <c r="V695" s="210"/>
      <c r="W695" s="210"/>
      <c r="X695" s="210"/>
      <c r="Y695" s="210"/>
      <c r="Z695" s="210"/>
    </row>
    <row r="696" ht="12.75" customHeight="1">
      <c r="A696" s="625"/>
      <c r="B696" s="626"/>
      <c r="C696" s="626"/>
      <c r="D696" s="627"/>
      <c r="E696" s="210"/>
      <c r="F696" s="210"/>
      <c r="G696" s="210"/>
      <c r="H696" s="210"/>
      <c r="I696" s="627"/>
      <c r="J696" s="626"/>
      <c r="K696" s="626"/>
      <c r="L696" s="626"/>
      <c r="M696" s="628"/>
      <c r="N696" s="210"/>
      <c r="O696" s="210"/>
      <c r="P696" s="210"/>
      <c r="Q696" s="210"/>
      <c r="R696" s="210"/>
      <c r="S696" s="210"/>
      <c r="T696" s="210"/>
      <c r="U696" s="210"/>
      <c r="V696" s="210"/>
      <c r="W696" s="210"/>
      <c r="X696" s="210"/>
      <c r="Y696" s="210"/>
      <c r="Z696" s="210"/>
    </row>
    <row r="697" ht="12.75" customHeight="1">
      <c r="A697" s="625"/>
      <c r="B697" s="626"/>
      <c r="C697" s="626"/>
      <c r="D697" s="627"/>
      <c r="E697" s="210"/>
      <c r="F697" s="210"/>
      <c r="G697" s="210"/>
      <c r="H697" s="210"/>
      <c r="I697" s="627"/>
      <c r="J697" s="626"/>
      <c r="K697" s="626"/>
      <c r="L697" s="626"/>
      <c r="M697" s="628"/>
      <c r="N697" s="210"/>
      <c r="O697" s="210"/>
      <c r="P697" s="210"/>
      <c r="Q697" s="210"/>
      <c r="R697" s="210"/>
      <c r="S697" s="210"/>
      <c r="T697" s="210"/>
      <c r="U697" s="210"/>
      <c r="V697" s="210"/>
      <c r="W697" s="210"/>
      <c r="X697" s="210"/>
      <c r="Y697" s="210"/>
      <c r="Z697" s="210"/>
    </row>
    <row r="698" ht="12.75" customHeight="1">
      <c r="A698" s="625"/>
      <c r="B698" s="626"/>
      <c r="C698" s="626"/>
      <c r="D698" s="627"/>
      <c r="E698" s="210"/>
      <c r="F698" s="210"/>
      <c r="G698" s="210"/>
      <c r="H698" s="210"/>
      <c r="I698" s="627"/>
      <c r="J698" s="626"/>
      <c r="K698" s="626"/>
      <c r="L698" s="626"/>
      <c r="M698" s="628"/>
      <c r="N698" s="210"/>
      <c r="O698" s="210"/>
      <c r="P698" s="210"/>
      <c r="Q698" s="210"/>
      <c r="R698" s="210"/>
      <c r="S698" s="210"/>
      <c r="T698" s="210"/>
      <c r="U698" s="210"/>
      <c r="V698" s="210"/>
      <c r="W698" s="210"/>
      <c r="X698" s="210"/>
      <c r="Y698" s="210"/>
      <c r="Z698" s="210"/>
    </row>
    <row r="699" ht="12.75" customHeight="1">
      <c r="A699" s="625"/>
      <c r="B699" s="626"/>
      <c r="C699" s="626"/>
      <c r="D699" s="627"/>
      <c r="E699" s="210"/>
      <c r="F699" s="210"/>
      <c r="G699" s="210"/>
      <c r="H699" s="210"/>
      <c r="I699" s="627"/>
      <c r="J699" s="626"/>
      <c r="K699" s="626"/>
      <c r="L699" s="626"/>
      <c r="M699" s="628"/>
      <c r="N699" s="210"/>
      <c r="O699" s="210"/>
      <c r="P699" s="210"/>
      <c r="Q699" s="210"/>
      <c r="R699" s="210"/>
      <c r="S699" s="210"/>
      <c r="T699" s="210"/>
      <c r="U699" s="210"/>
      <c r="V699" s="210"/>
      <c r="W699" s="210"/>
      <c r="X699" s="210"/>
      <c r="Y699" s="210"/>
      <c r="Z699" s="210"/>
    </row>
    <row r="700" ht="12.75" customHeight="1">
      <c r="A700" s="625"/>
      <c r="B700" s="626"/>
      <c r="C700" s="626"/>
      <c r="D700" s="627"/>
      <c r="E700" s="210"/>
      <c r="F700" s="210"/>
      <c r="G700" s="210"/>
      <c r="H700" s="210"/>
      <c r="I700" s="627"/>
      <c r="J700" s="626"/>
      <c r="K700" s="626"/>
      <c r="L700" s="626"/>
      <c r="M700" s="628"/>
      <c r="N700" s="210"/>
      <c r="O700" s="210"/>
      <c r="P700" s="210"/>
      <c r="Q700" s="210"/>
      <c r="R700" s="210"/>
      <c r="S700" s="210"/>
      <c r="T700" s="210"/>
      <c r="U700" s="210"/>
      <c r="V700" s="210"/>
      <c r="W700" s="210"/>
      <c r="X700" s="210"/>
      <c r="Y700" s="210"/>
      <c r="Z700" s="210"/>
    </row>
    <row r="701" ht="12.75" customHeight="1">
      <c r="A701" s="625"/>
      <c r="B701" s="626"/>
      <c r="C701" s="626"/>
      <c r="D701" s="627"/>
      <c r="E701" s="210"/>
      <c r="F701" s="210"/>
      <c r="G701" s="210"/>
      <c r="H701" s="210"/>
      <c r="I701" s="627"/>
      <c r="J701" s="626"/>
      <c r="K701" s="626"/>
      <c r="L701" s="626"/>
      <c r="M701" s="628"/>
      <c r="N701" s="210"/>
      <c r="O701" s="210"/>
      <c r="P701" s="210"/>
      <c r="Q701" s="210"/>
      <c r="R701" s="210"/>
      <c r="S701" s="210"/>
      <c r="T701" s="210"/>
      <c r="U701" s="210"/>
      <c r="V701" s="210"/>
      <c r="W701" s="210"/>
      <c r="X701" s="210"/>
      <c r="Y701" s="210"/>
      <c r="Z701" s="210"/>
    </row>
    <row r="702" ht="12.75" customHeight="1">
      <c r="A702" s="625"/>
      <c r="B702" s="626"/>
      <c r="C702" s="626"/>
      <c r="D702" s="627"/>
      <c r="E702" s="210"/>
      <c r="F702" s="210"/>
      <c r="G702" s="210"/>
      <c r="H702" s="210"/>
      <c r="I702" s="627"/>
      <c r="J702" s="626"/>
      <c r="K702" s="626"/>
      <c r="L702" s="626"/>
      <c r="M702" s="628"/>
      <c r="N702" s="210"/>
      <c r="O702" s="210"/>
      <c r="P702" s="210"/>
      <c r="Q702" s="210"/>
      <c r="R702" s="210"/>
      <c r="S702" s="210"/>
      <c r="T702" s="210"/>
      <c r="U702" s="210"/>
      <c r="V702" s="210"/>
      <c r="W702" s="210"/>
      <c r="X702" s="210"/>
      <c r="Y702" s="210"/>
      <c r="Z702" s="210"/>
    </row>
    <row r="703" ht="12.75" customHeight="1">
      <c r="A703" s="625"/>
      <c r="B703" s="626"/>
      <c r="C703" s="626"/>
      <c r="D703" s="627"/>
      <c r="E703" s="210"/>
      <c r="F703" s="210"/>
      <c r="G703" s="210"/>
      <c r="H703" s="210"/>
      <c r="I703" s="627"/>
      <c r="J703" s="626"/>
      <c r="K703" s="626"/>
      <c r="L703" s="626"/>
      <c r="M703" s="628"/>
      <c r="N703" s="210"/>
      <c r="O703" s="210"/>
      <c r="P703" s="210"/>
      <c r="Q703" s="210"/>
      <c r="R703" s="210"/>
      <c r="S703" s="210"/>
      <c r="T703" s="210"/>
      <c r="U703" s="210"/>
      <c r="V703" s="210"/>
      <c r="W703" s="210"/>
      <c r="X703" s="210"/>
      <c r="Y703" s="210"/>
      <c r="Z703" s="210"/>
    </row>
    <row r="704" ht="12.75" customHeight="1">
      <c r="A704" s="625"/>
      <c r="B704" s="626"/>
      <c r="C704" s="626"/>
      <c r="D704" s="627"/>
      <c r="E704" s="210"/>
      <c r="F704" s="210"/>
      <c r="G704" s="210"/>
      <c r="H704" s="210"/>
      <c r="I704" s="627"/>
      <c r="J704" s="626"/>
      <c r="K704" s="626"/>
      <c r="L704" s="626"/>
      <c r="M704" s="628"/>
      <c r="N704" s="210"/>
      <c r="O704" s="210"/>
      <c r="P704" s="210"/>
      <c r="Q704" s="210"/>
      <c r="R704" s="210"/>
      <c r="S704" s="210"/>
      <c r="T704" s="210"/>
      <c r="U704" s="210"/>
      <c r="V704" s="210"/>
      <c r="W704" s="210"/>
      <c r="X704" s="210"/>
      <c r="Y704" s="210"/>
      <c r="Z704" s="210"/>
    </row>
    <row r="705" ht="12.75" customHeight="1">
      <c r="A705" s="625"/>
      <c r="B705" s="626"/>
      <c r="C705" s="626"/>
      <c r="D705" s="627"/>
      <c r="E705" s="210"/>
      <c r="F705" s="210"/>
      <c r="G705" s="210"/>
      <c r="H705" s="210"/>
      <c r="I705" s="627"/>
      <c r="J705" s="626"/>
      <c r="K705" s="626"/>
      <c r="L705" s="626"/>
      <c r="M705" s="628"/>
      <c r="N705" s="210"/>
      <c r="O705" s="210"/>
      <c r="P705" s="210"/>
      <c r="Q705" s="210"/>
      <c r="R705" s="210"/>
      <c r="S705" s="210"/>
      <c r="T705" s="210"/>
      <c r="U705" s="210"/>
      <c r="V705" s="210"/>
      <c r="W705" s="210"/>
      <c r="X705" s="210"/>
      <c r="Y705" s="210"/>
      <c r="Z705" s="210"/>
    </row>
    <row r="706" ht="12.75" customHeight="1">
      <c r="A706" s="625"/>
      <c r="B706" s="626"/>
      <c r="C706" s="626"/>
      <c r="D706" s="627"/>
      <c r="E706" s="210"/>
      <c r="F706" s="210"/>
      <c r="G706" s="210"/>
      <c r="H706" s="210"/>
      <c r="I706" s="627"/>
      <c r="J706" s="626"/>
      <c r="K706" s="626"/>
      <c r="L706" s="626"/>
      <c r="M706" s="628"/>
      <c r="N706" s="210"/>
      <c r="O706" s="210"/>
      <c r="P706" s="210"/>
      <c r="Q706" s="210"/>
      <c r="R706" s="210"/>
      <c r="S706" s="210"/>
      <c r="T706" s="210"/>
      <c r="U706" s="210"/>
      <c r="V706" s="210"/>
      <c r="W706" s="210"/>
      <c r="X706" s="210"/>
      <c r="Y706" s="210"/>
      <c r="Z706" s="210"/>
    </row>
    <row r="707" ht="12.75" customHeight="1">
      <c r="A707" s="625"/>
      <c r="B707" s="626"/>
      <c r="C707" s="626"/>
      <c r="D707" s="627"/>
      <c r="E707" s="210"/>
      <c r="F707" s="210"/>
      <c r="G707" s="210"/>
      <c r="H707" s="210"/>
      <c r="I707" s="627"/>
      <c r="J707" s="626"/>
      <c r="K707" s="626"/>
      <c r="L707" s="626"/>
      <c r="M707" s="628"/>
      <c r="N707" s="210"/>
      <c r="O707" s="210"/>
      <c r="P707" s="210"/>
      <c r="Q707" s="210"/>
      <c r="R707" s="210"/>
      <c r="S707" s="210"/>
      <c r="T707" s="210"/>
      <c r="U707" s="210"/>
      <c r="V707" s="210"/>
      <c r="W707" s="210"/>
      <c r="X707" s="210"/>
      <c r="Y707" s="210"/>
      <c r="Z707" s="210"/>
    </row>
    <row r="708" ht="12.75" customHeight="1">
      <c r="A708" s="625"/>
      <c r="B708" s="626"/>
      <c r="C708" s="626"/>
      <c r="D708" s="627"/>
      <c r="E708" s="210"/>
      <c r="F708" s="210"/>
      <c r="G708" s="210"/>
      <c r="H708" s="210"/>
      <c r="I708" s="627"/>
      <c r="J708" s="626"/>
      <c r="K708" s="626"/>
      <c r="L708" s="626"/>
      <c r="M708" s="628"/>
      <c r="N708" s="210"/>
      <c r="O708" s="210"/>
      <c r="P708" s="210"/>
      <c r="Q708" s="210"/>
      <c r="R708" s="210"/>
      <c r="S708" s="210"/>
      <c r="T708" s="210"/>
      <c r="U708" s="210"/>
      <c r="V708" s="210"/>
      <c r="W708" s="210"/>
      <c r="X708" s="210"/>
      <c r="Y708" s="210"/>
      <c r="Z708" s="210"/>
    </row>
    <row r="709" ht="12.75" customHeight="1">
      <c r="A709" s="625"/>
      <c r="B709" s="626"/>
      <c r="C709" s="626"/>
      <c r="D709" s="627"/>
      <c r="E709" s="210"/>
      <c r="F709" s="210"/>
      <c r="G709" s="210"/>
      <c r="H709" s="210"/>
      <c r="I709" s="627"/>
      <c r="J709" s="626"/>
      <c r="K709" s="626"/>
      <c r="L709" s="626"/>
      <c r="M709" s="628"/>
      <c r="N709" s="210"/>
      <c r="O709" s="210"/>
      <c r="P709" s="210"/>
      <c r="Q709" s="210"/>
      <c r="R709" s="210"/>
      <c r="S709" s="210"/>
      <c r="T709" s="210"/>
      <c r="U709" s="210"/>
      <c r="V709" s="210"/>
      <c r="W709" s="210"/>
      <c r="X709" s="210"/>
      <c r="Y709" s="210"/>
      <c r="Z709" s="210"/>
    </row>
    <row r="710" ht="12.75" customHeight="1">
      <c r="A710" s="625"/>
      <c r="B710" s="626"/>
      <c r="C710" s="626"/>
      <c r="D710" s="627"/>
      <c r="E710" s="210"/>
      <c r="F710" s="210"/>
      <c r="G710" s="210"/>
      <c r="H710" s="210"/>
      <c r="I710" s="627"/>
      <c r="J710" s="626"/>
      <c r="K710" s="626"/>
      <c r="L710" s="626"/>
      <c r="M710" s="628"/>
      <c r="N710" s="210"/>
      <c r="O710" s="210"/>
      <c r="P710" s="210"/>
      <c r="Q710" s="210"/>
      <c r="R710" s="210"/>
      <c r="S710" s="210"/>
      <c r="T710" s="210"/>
      <c r="U710" s="210"/>
      <c r="V710" s="210"/>
      <c r="W710" s="210"/>
      <c r="X710" s="210"/>
      <c r="Y710" s="210"/>
      <c r="Z710" s="210"/>
    </row>
    <row r="711" ht="12.75" customHeight="1">
      <c r="A711" s="625"/>
      <c r="B711" s="626"/>
      <c r="C711" s="626"/>
      <c r="D711" s="627"/>
      <c r="E711" s="210"/>
      <c r="F711" s="210"/>
      <c r="G711" s="210"/>
      <c r="H711" s="210"/>
      <c r="I711" s="627"/>
      <c r="J711" s="626"/>
      <c r="K711" s="626"/>
      <c r="L711" s="626"/>
      <c r="M711" s="628"/>
      <c r="N711" s="210"/>
      <c r="O711" s="210"/>
      <c r="P711" s="210"/>
      <c r="Q711" s="210"/>
      <c r="R711" s="210"/>
      <c r="S711" s="210"/>
      <c r="T711" s="210"/>
      <c r="U711" s="210"/>
      <c r="V711" s="210"/>
      <c r="W711" s="210"/>
      <c r="X711" s="210"/>
      <c r="Y711" s="210"/>
      <c r="Z711" s="210"/>
    </row>
    <row r="712" ht="12.75" customHeight="1">
      <c r="A712" s="625"/>
      <c r="B712" s="626"/>
      <c r="C712" s="626"/>
      <c r="D712" s="627"/>
      <c r="E712" s="210"/>
      <c r="F712" s="210"/>
      <c r="G712" s="210"/>
      <c r="H712" s="210"/>
      <c r="I712" s="627"/>
      <c r="J712" s="626"/>
      <c r="K712" s="626"/>
      <c r="L712" s="626"/>
      <c r="M712" s="628"/>
      <c r="N712" s="210"/>
      <c r="O712" s="210"/>
      <c r="P712" s="210"/>
      <c r="Q712" s="210"/>
      <c r="R712" s="210"/>
      <c r="S712" s="210"/>
      <c r="T712" s="210"/>
      <c r="U712" s="210"/>
      <c r="V712" s="210"/>
      <c r="W712" s="210"/>
      <c r="X712" s="210"/>
      <c r="Y712" s="210"/>
      <c r="Z712" s="210"/>
    </row>
    <row r="713" ht="12.75" customHeight="1">
      <c r="A713" s="625"/>
      <c r="B713" s="626"/>
      <c r="C713" s="626"/>
      <c r="D713" s="627"/>
      <c r="E713" s="210"/>
      <c r="F713" s="210"/>
      <c r="G713" s="210"/>
      <c r="H713" s="210"/>
      <c r="I713" s="627"/>
      <c r="J713" s="626"/>
      <c r="K713" s="626"/>
      <c r="L713" s="626"/>
      <c r="M713" s="628"/>
      <c r="N713" s="210"/>
      <c r="O713" s="210"/>
      <c r="P713" s="210"/>
      <c r="Q713" s="210"/>
      <c r="R713" s="210"/>
      <c r="S713" s="210"/>
      <c r="T713" s="210"/>
      <c r="U713" s="210"/>
      <c r="V713" s="210"/>
      <c r="W713" s="210"/>
      <c r="X713" s="210"/>
      <c r="Y713" s="210"/>
      <c r="Z713" s="210"/>
    </row>
    <row r="714" ht="12.75" customHeight="1">
      <c r="A714" s="625"/>
      <c r="B714" s="626"/>
      <c r="C714" s="626"/>
      <c r="D714" s="627"/>
      <c r="E714" s="210"/>
      <c r="F714" s="210"/>
      <c r="G714" s="210"/>
      <c r="H714" s="210"/>
      <c r="I714" s="627"/>
      <c r="J714" s="626"/>
      <c r="K714" s="626"/>
      <c r="L714" s="626"/>
      <c r="M714" s="628"/>
      <c r="N714" s="210"/>
      <c r="O714" s="210"/>
      <c r="P714" s="210"/>
      <c r="Q714" s="210"/>
      <c r="R714" s="210"/>
      <c r="S714" s="210"/>
      <c r="T714" s="210"/>
      <c r="U714" s="210"/>
      <c r="V714" s="210"/>
      <c r="W714" s="210"/>
      <c r="X714" s="210"/>
      <c r="Y714" s="210"/>
      <c r="Z714" s="210"/>
    </row>
    <row r="715" ht="12.75" customHeight="1">
      <c r="A715" s="625"/>
      <c r="B715" s="626"/>
      <c r="C715" s="626"/>
      <c r="D715" s="627"/>
      <c r="E715" s="210"/>
      <c r="F715" s="210"/>
      <c r="G715" s="210"/>
      <c r="H715" s="210"/>
      <c r="I715" s="627"/>
      <c r="J715" s="626"/>
      <c r="K715" s="626"/>
      <c r="L715" s="626"/>
      <c r="M715" s="628"/>
      <c r="N715" s="210"/>
      <c r="O715" s="210"/>
      <c r="P715" s="210"/>
      <c r="Q715" s="210"/>
      <c r="R715" s="210"/>
      <c r="S715" s="210"/>
      <c r="T715" s="210"/>
      <c r="U715" s="210"/>
      <c r="V715" s="210"/>
      <c r="W715" s="210"/>
      <c r="X715" s="210"/>
      <c r="Y715" s="210"/>
      <c r="Z715" s="210"/>
    </row>
    <row r="716" ht="12.75" customHeight="1">
      <c r="A716" s="625"/>
      <c r="B716" s="626"/>
      <c r="C716" s="626"/>
      <c r="D716" s="627"/>
      <c r="E716" s="210"/>
      <c r="F716" s="210"/>
      <c r="G716" s="210"/>
      <c r="H716" s="210"/>
      <c r="I716" s="627"/>
      <c r="J716" s="626"/>
      <c r="K716" s="626"/>
      <c r="L716" s="626"/>
      <c r="M716" s="628"/>
      <c r="N716" s="210"/>
      <c r="O716" s="210"/>
      <c r="P716" s="210"/>
      <c r="Q716" s="210"/>
      <c r="R716" s="210"/>
      <c r="S716" s="210"/>
      <c r="T716" s="210"/>
      <c r="U716" s="210"/>
      <c r="V716" s="210"/>
      <c r="W716" s="210"/>
      <c r="X716" s="210"/>
      <c r="Y716" s="210"/>
      <c r="Z716" s="210"/>
    </row>
    <row r="717" ht="12.75" customHeight="1">
      <c r="A717" s="625"/>
      <c r="B717" s="626"/>
      <c r="C717" s="626"/>
      <c r="D717" s="627"/>
      <c r="E717" s="210"/>
      <c r="F717" s="210"/>
      <c r="G717" s="210"/>
      <c r="H717" s="210"/>
      <c r="I717" s="627"/>
      <c r="J717" s="626"/>
      <c r="K717" s="626"/>
      <c r="L717" s="626"/>
      <c r="M717" s="628"/>
      <c r="N717" s="210"/>
      <c r="O717" s="210"/>
      <c r="P717" s="210"/>
      <c r="Q717" s="210"/>
      <c r="R717" s="210"/>
      <c r="S717" s="210"/>
      <c r="T717" s="210"/>
      <c r="U717" s="210"/>
      <c r="V717" s="210"/>
      <c r="W717" s="210"/>
      <c r="X717" s="210"/>
      <c r="Y717" s="210"/>
      <c r="Z717" s="210"/>
    </row>
    <row r="718" ht="12.75" customHeight="1">
      <c r="A718" s="625"/>
      <c r="B718" s="626"/>
      <c r="C718" s="626"/>
      <c r="D718" s="627"/>
      <c r="E718" s="210"/>
      <c r="F718" s="210"/>
      <c r="G718" s="210"/>
      <c r="H718" s="210"/>
      <c r="I718" s="627"/>
      <c r="J718" s="626"/>
      <c r="K718" s="626"/>
      <c r="L718" s="626"/>
      <c r="M718" s="628"/>
      <c r="N718" s="210"/>
      <c r="O718" s="210"/>
      <c r="P718" s="210"/>
      <c r="Q718" s="210"/>
      <c r="R718" s="210"/>
      <c r="S718" s="210"/>
      <c r="T718" s="210"/>
      <c r="U718" s="210"/>
      <c r="V718" s="210"/>
      <c r="W718" s="210"/>
      <c r="X718" s="210"/>
      <c r="Y718" s="210"/>
      <c r="Z718" s="210"/>
    </row>
    <row r="719" ht="12.75" customHeight="1">
      <c r="A719" s="625"/>
      <c r="B719" s="626"/>
      <c r="C719" s="626"/>
      <c r="D719" s="627"/>
      <c r="E719" s="210"/>
      <c r="F719" s="210"/>
      <c r="G719" s="210"/>
      <c r="H719" s="210"/>
      <c r="I719" s="627"/>
      <c r="J719" s="626"/>
      <c r="K719" s="626"/>
      <c r="L719" s="626"/>
      <c r="M719" s="628"/>
      <c r="N719" s="210"/>
      <c r="O719" s="210"/>
      <c r="P719" s="210"/>
      <c r="Q719" s="210"/>
      <c r="R719" s="210"/>
      <c r="S719" s="210"/>
      <c r="T719" s="210"/>
      <c r="U719" s="210"/>
      <c r="V719" s="210"/>
      <c r="W719" s="210"/>
      <c r="X719" s="210"/>
      <c r="Y719" s="210"/>
      <c r="Z719" s="210"/>
    </row>
    <row r="720" ht="12.75" customHeight="1">
      <c r="A720" s="625"/>
      <c r="B720" s="626"/>
      <c r="C720" s="626"/>
      <c r="D720" s="627"/>
      <c r="E720" s="210"/>
      <c r="F720" s="210"/>
      <c r="G720" s="210"/>
      <c r="H720" s="210"/>
      <c r="I720" s="627"/>
      <c r="J720" s="626"/>
      <c r="K720" s="626"/>
      <c r="L720" s="626"/>
      <c r="M720" s="628"/>
      <c r="N720" s="210"/>
      <c r="O720" s="210"/>
      <c r="P720" s="210"/>
      <c r="Q720" s="210"/>
      <c r="R720" s="210"/>
      <c r="S720" s="210"/>
      <c r="T720" s="210"/>
      <c r="U720" s="210"/>
      <c r="V720" s="210"/>
      <c r="W720" s="210"/>
      <c r="X720" s="210"/>
      <c r="Y720" s="210"/>
      <c r="Z720" s="210"/>
    </row>
    <row r="721" ht="12.75" customHeight="1">
      <c r="A721" s="625"/>
      <c r="B721" s="626"/>
      <c r="C721" s="626"/>
      <c r="D721" s="627"/>
      <c r="E721" s="210"/>
      <c r="F721" s="210"/>
      <c r="G721" s="210"/>
      <c r="H721" s="210"/>
      <c r="I721" s="627"/>
      <c r="J721" s="626"/>
      <c r="K721" s="626"/>
      <c r="L721" s="626"/>
      <c r="M721" s="628"/>
      <c r="N721" s="210"/>
      <c r="O721" s="210"/>
      <c r="P721" s="210"/>
      <c r="Q721" s="210"/>
      <c r="R721" s="210"/>
      <c r="S721" s="210"/>
      <c r="T721" s="210"/>
      <c r="U721" s="210"/>
      <c r="V721" s="210"/>
      <c r="W721" s="210"/>
      <c r="X721" s="210"/>
      <c r="Y721" s="210"/>
      <c r="Z721" s="210"/>
    </row>
    <row r="722" ht="12.75" customHeight="1">
      <c r="A722" s="625"/>
      <c r="B722" s="626"/>
      <c r="C722" s="626"/>
      <c r="D722" s="627"/>
      <c r="E722" s="210"/>
      <c r="F722" s="210"/>
      <c r="G722" s="210"/>
      <c r="H722" s="210"/>
      <c r="I722" s="627"/>
      <c r="J722" s="626"/>
      <c r="K722" s="626"/>
      <c r="L722" s="626"/>
      <c r="M722" s="628"/>
      <c r="N722" s="210"/>
      <c r="O722" s="210"/>
      <c r="P722" s="210"/>
      <c r="Q722" s="210"/>
      <c r="R722" s="210"/>
      <c r="S722" s="210"/>
      <c r="T722" s="210"/>
      <c r="U722" s="210"/>
      <c r="V722" s="210"/>
      <c r="W722" s="210"/>
      <c r="X722" s="210"/>
      <c r="Y722" s="210"/>
      <c r="Z722" s="210"/>
    </row>
    <row r="723" ht="12.75" customHeight="1">
      <c r="A723" s="625"/>
      <c r="B723" s="626"/>
      <c r="C723" s="626"/>
      <c r="D723" s="627"/>
      <c r="E723" s="210"/>
      <c r="F723" s="210"/>
      <c r="G723" s="210"/>
      <c r="H723" s="210"/>
      <c r="I723" s="627"/>
      <c r="J723" s="626"/>
      <c r="K723" s="626"/>
      <c r="L723" s="626"/>
      <c r="M723" s="628"/>
      <c r="N723" s="210"/>
      <c r="O723" s="210"/>
      <c r="P723" s="210"/>
      <c r="Q723" s="210"/>
      <c r="R723" s="210"/>
      <c r="S723" s="210"/>
      <c r="T723" s="210"/>
      <c r="U723" s="210"/>
      <c r="V723" s="210"/>
      <c r="W723" s="210"/>
      <c r="X723" s="210"/>
      <c r="Y723" s="210"/>
      <c r="Z723" s="210"/>
    </row>
    <row r="724" ht="12.75" customHeight="1">
      <c r="A724" s="625"/>
      <c r="B724" s="626"/>
      <c r="C724" s="626"/>
      <c r="D724" s="627"/>
      <c r="E724" s="210"/>
      <c r="F724" s="210"/>
      <c r="G724" s="210"/>
      <c r="H724" s="210"/>
      <c r="I724" s="627"/>
      <c r="J724" s="626"/>
      <c r="K724" s="626"/>
      <c r="L724" s="626"/>
      <c r="M724" s="628"/>
      <c r="N724" s="210"/>
      <c r="O724" s="210"/>
      <c r="P724" s="210"/>
      <c r="Q724" s="210"/>
      <c r="R724" s="210"/>
      <c r="S724" s="210"/>
      <c r="T724" s="210"/>
      <c r="U724" s="210"/>
      <c r="V724" s="210"/>
      <c r="W724" s="210"/>
      <c r="X724" s="210"/>
      <c r="Y724" s="210"/>
      <c r="Z724" s="210"/>
    </row>
    <row r="725" ht="12.75" customHeight="1">
      <c r="A725" s="625"/>
      <c r="B725" s="626"/>
      <c r="C725" s="626"/>
      <c r="D725" s="627"/>
      <c r="E725" s="210"/>
      <c r="F725" s="210"/>
      <c r="G725" s="210"/>
      <c r="H725" s="210"/>
      <c r="I725" s="627"/>
      <c r="J725" s="626"/>
      <c r="K725" s="626"/>
      <c r="L725" s="626"/>
      <c r="M725" s="628"/>
      <c r="N725" s="210"/>
      <c r="O725" s="210"/>
      <c r="P725" s="210"/>
      <c r="Q725" s="210"/>
      <c r="R725" s="210"/>
      <c r="S725" s="210"/>
      <c r="T725" s="210"/>
      <c r="U725" s="210"/>
      <c r="V725" s="210"/>
      <c r="W725" s="210"/>
      <c r="X725" s="210"/>
      <c r="Y725" s="210"/>
      <c r="Z725" s="210"/>
    </row>
    <row r="726" ht="12.75" customHeight="1">
      <c r="A726" s="625"/>
      <c r="B726" s="626"/>
      <c r="C726" s="626"/>
      <c r="D726" s="627"/>
      <c r="E726" s="210"/>
      <c r="F726" s="210"/>
      <c r="G726" s="210"/>
      <c r="H726" s="210"/>
      <c r="I726" s="627"/>
      <c r="J726" s="626"/>
      <c r="K726" s="626"/>
      <c r="L726" s="626"/>
      <c r="M726" s="628"/>
      <c r="N726" s="210"/>
      <c r="O726" s="210"/>
      <c r="P726" s="210"/>
      <c r="Q726" s="210"/>
      <c r="R726" s="210"/>
      <c r="S726" s="210"/>
      <c r="T726" s="210"/>
      <c r="U726" s="210"/>
      <c r="V726" s="210"/>
      <c r="W726" s="210"/>
      <c r="X726" s="210"/>
      <c r="Y726" s="210"/>
      <c r="Z726" s="210"/>
    </row>
    <row r="727" ht="12.75" customHeight="1">
      <c r="A727" s="625"/>
      <c r="B727" s="626"/>
      <c r="C727" s="626"/>
      <c r="D727" s="627"/>
      <c r="E727" s="210"/>
      <c r="F727" s="210"/>
      <c r="G727" s="210"/>
      <c r="H727" s="210"/>
      <c r="I727" s="627"/>
      <c r="J727" s="626"/>
      <c r="K727" s="626"/>
      <c r="L727" s="626"/>
      <c r="M727" s="628"/>
      <c r="N727" s="210"/>
      <c r="O727" s="210"/>
      <c r="P727" s="210"/>
      <c r="Q727" s="210"/>
      <c r="R727" s="210"/>
      <c r="S727" s="210"/>
      <c r="T727" s="210"/>
      <c r="U727" s="210"/>
      <c r="V727" s="210"/>
      <c r="W727" s="210"/>
      <c r="X727" s="210"/>
      <c r="Y727" s="210"/>
      <c r="Z727" s="210"/>
    </row>
    <row r="728" ht="12.75" customHeight="1">
      <c r="A728" s="625"/>
      <c r="B728" s="626"/>
      <c r="C728" s="626"/>
      <c r="D728" s="627"/>
      <c r="E728" s="210"/>
      <c r="F728" s="210"/>
      <c r="G728" s="210"/>
      <c r="H728" s="210"/>
      <c r="I728" s="627"/>
      <c r="J728" s="626"/>
      <c r="K728" s="626"/>
      <c r="L728" s="626"/>
      <c r="M728" s="628"/>
      <c r="N728" s="210"/>
      <c r="O728" s="210"/>
      <c r="P728" s="210"/>
      <c r="Q728" s="210"/>
      <c r="R728" s="210"/>
      <c r="S728" s="210"/>
      <c r="T728" s="210"/>
      <c r="U728" s="210"/>
      <c r="V728" s="210"/>
      <c r="W728" s="210"/>
      <c r="X728" s="210"/>
      <c r="Y728" s="210"/>
      <c r="Z728" s="210"/>
    </row>
    <row r="729" ht="12.75" customHeight="1">
      <c r="A729" s="625"/>
      <c r="B729" s="626"/>
      <c r="C729" s="626"/>
      <c r="D729" s="627"/>
      <c r="E729" s="210"/>
      <c r="F729" s="210"/>
      <c r="G729" s="210"/>
      <c r="H729" s="210"/>
      <c r="I729" s="627"/>
      <c r="J729" s="626"/>
      <c r="K729" s="626"/>
      <c r="L729" s="626"/>
      <c r="M729" s="628"/>
      <c r="N729" s="210"/>
      <c r="O729" s="210"/>
      <c r="P729" s="210"/>
      <c r="Q729" s="210"/>
      <c r="R729" s="210"/>
      <c r="S729" s="210"/>
      <c r="T729" s="210"/>
      <c r="U729" s="210"/>
      <c r="V729" s="210"/>
      <c r="W729" s="210"/>
      <c r="X729" s="210"/>
      <c r="Y729" s="210"/>
      <c r="Z729" s="210"/>
    </row>
    <row r="730" ht="12.75" customHeight="1">
      <c r="A730" s="625"/>
      <c r="B730" s="626"/>
      <c r="C730" s="626"/>
      <c r="D730" s="627"/>
      <c r="E730" s="210"/>
      <c r="F730" s="210"/>
      <c r="G730" s="210"/>
      <c r="H730" s="210"/>
      <c r="I730" s="627"/>
      <c r="J730" s="626"/>
      <c r="K730" s="626"/>
      <c r="L730" s="626"/>
      <c r="M730" s="628"/>
      <c r="N730" s="210"/>
      <c r="O730" s="210"/>
      <c r="P730" s="210"/>
      <c r="Q730" s="210"/>
      <c r="R730" s="210"/>
      <c r="S730" s="210"/>
      <c r="T730" s="210"/>
      <c r="U730" s="210"/>
      <c r="V730" s="210"/>
      <c r="W730" s="210"/>
      <c r="X730" s="210"/>
      <c r="Y730" s="210"/>
      <c r="Z730" s="210"/>
    </row>
    <row r="731" ht="12.75" customHeight="1">
      <c r="A731" s="625"/>
      <c r="B731" s="626"/>
      <c r="C731" s="626"/>
      <c r="D731" s="627"/>
      <c r="E731" s="210"/>
      <c r="F731" s="210"/>
      <c r="G731" s="210"/>
      <c r="H731" s="210"/>
      <c r="I731" s="627"/>
      <c r="J731" s="626"/>
      <c r="K731" s="626"/>
      <c r="L731" s="626"/>
      <c r="M731" s="628"/>
      <c r="N731" s="210"/>
      <c r="O731" s="210"/>
      <c r="P731" s="210"/>
      <c r="Q731" s="210"/>
      <c r="R731" s="210"/>
      <c r="S731" s="210"/>
      <c r="T731" s="210"/>
      <c r="U731" s="210"/>
      <c r="V731" s="210"/>
      <c r="W731" s="210"/>
      <c r="X731" s="210"/>
      <c r="Y731" s="210"/>
      <c r="Z731" s="210"/>
    </row>
    <row r="732" ht="12.75" customHeight="1">
      <c r="A732" s="625"/>
      <c r="B732" s="626"/>
      <c r="C732" s="626"/>
      <c r="D732" s="627"/>
      <c r="E732" s="210"/>
      <c r="F732" s="210"/>
      <c r="G732" s="210"/>
      <c r="H732" s="210"/>
      <c r="I732" s="627"/>
      <c r="J732" s="626"/>
      <c r="K732" s="626"/>
      <c r="L732" s="626"/>
      <c r="M732" s="628"/>
      <c r="N732" s="210"/>
      <c r="O732" s="210"/>
      <c r="P732" s="210"/>
      <c r="Q732" s="210"/>
      <c r="R732" s="210"/>
      <c r="S732" s="210"/>
      <c r="T732" s="210"/>
      <c r="U732" s="210"/>
      <c r="V732" s="210"/>
      <c r="W732" s="210"/>
      <c r="X732" s="210"/>
      <c r="Y732" s="210"/>
      <c r="Z732" s="210"/>
    </row>
    <row r="733" ht="12.75" customHeight="1">
      <c r="A733" s="625"/>
      <c r="B733" s="626"/>
      <c r="C733" s="626"/>
      <c r="D733" s="627"/>
      <c r="E733" s="210"/>
      <c r="F733" s="210"/>
      <c r="G733" s="210"/>
      <c r="H733" s="210"/>
      <c r="I733" s="627"/>
      <c r="J733" s="626"/>
      <c r="K733" s="626"/>
      <c r="L733" s="626"/>
      <c r="M733" s="628"/>
      <c r="N733" s="210"/>
      <c r="O733" s="210"/>
      <c r="P733" s="210"/>
      <c r="Q733" s="210"/>
      <c r="R733" s="210"/>
      <c r="S733" s="210"/>
      <c r="T733" s="210"/>
      <c r="U733" s="210"/>
      <c r="V733" s="210"/>
      <c r="W733" s="210"/>
      <c r="X733" s="210"/>
      <c r="Y733" s="210"/>
      <c r="Z733" s="210"/>
    </row>
    <row r="734" ht="12.75" customHeight="1">
      <c r="A734" s="625"/>
      <c r="B734" s="626"/>
      <c r="C734" s="626"/>
      <c r="D734" s="627"/>
      <c r="E734" s="210"/>
      <c r="F734" s="210"/>
      <c r="G734" s="210"/>
      <c r="H734" s="210"/>
      <c r="I734" s="627"/>
      <c r="J734" s="626"/>
      <c r="K734" s="626"/>
      <c r="L734" s="626"/>
      <c r="M734" s="628"/>
      <c r="N734" s="210"/>
      <c r="O734" s="210"/>
      <c r="P734" s="210"/>
      <c r="Q734" s="210"/>
      <c r="R734" s="210"/>
      <c r="S734" s="210"/>
      <c r="T734" s="210"/>
      <c r="U734" s="210"/>
      <c r="V734" s="210"/>
      <c r="W734" s="210"/>
      <c r="X734" s="210"/>
      <c r="Y734" s="210"/>
      <c r="Z734" s="210"/>
    </row>
    <row r="735" ht="12.75" customHeight="1">
      <c r="A735" s="625"/>
      <c r="B735" s="626"/>
      <c r="C735" s="626"/>
      <c r="D735" s="627"/>
      <c r="E735" s="210"/>
      <c r="F735" s="210"/>
      <c r="G735" s="210"/>
      <c r="H735" s="210"/>
      <c r="I735" s="627"/>
      <c r="J735" s="626"/>
      <c r="K735" s="626"/>
      <c r="L735" s="626"/>
      <c r="M735" s="628"/>
      <c r="N735" s="210"/>
      <c r="O735" s="210"/>
      <c r="P735" s="210"/>
      <c r="Q735" s="210"/>
      <c r="R735" s="210"/>
      <c r="S735" s="210"/>
      <c r="T735" s="210"/>
      <c r="U735" s="210"/>
      <c r="V735" s="210"/>
      <c r="W735" s="210"/>
      <c r="X735" s="210"/>
      <c r="Y735" s="210"/>
      <c r="Z735" s="210"/>
    </row>
    <row r="736" ht="12.75" customHeight="1">
      <c r="A736" s="625"/>
      <c r="B736" s="626"/>
      <c r="C736" s="626"/>
      <c r="D736" s="627"/>
      <c r="E736" s="210"/>
      <c r="F736" s="210"/>
      <c r="G736" s="210"/>
      <c r="H736" s="210"/>
      <c r="I736" s="627"/>
      <c r="J736" s="626"/>
      <c r="K736" s="626"/>
      <c r="L736" s="626"/>
      <c r="M736" s="628"/>
      <c r="N736" s="210"/>
      <c r="O736" s="210"/>
      <c r="P736" s="210"/>
      <c r="Q736" s="210"/>
      <c r="R736" s="210"/>
      <c r="S736" s="210"/>
      <c r="T736" s="210"/>
      <c r="U736" s="210"/>
      <c r="V736" s="210"/>
      <c r="W736" s="210"/>
      <c r="X736" s="210"/>
      <c r="Y736" s="210"/>
      <c r="Z736" s="210"/>
    </row>
    <row r="737" ht="12.75" customHeight="1">
      <c r="A737" s="625"/>
      <c r="B737" s="626"/>
      <c r="C737" s="626"/>
      <c r="D737" s="627"/>
      <c r="E737" s="210"/>
      <c r="F737" s="210"/>
      <c r="G737" s="210"/>
      <c r="H737" s="210"/>
      <c r="I737" s="627"/>
      <c r="J737" s="626"/>
      <c r="K737" s="626"/>
      <c r="L737" s="626"/>
      <c r="M737" s="628"/>
      <c r="N737" s="210"/>
      <c r="O737" s="210"/>
      <c r="P737" s="210"/>
      <c r="Q737" s="210"/>
      <c r="R737" s="210"/>
      <c r="S737" s="210"/>
      <c r="T737" s="210"/>
      <c r="U737" s="210"/>
      <c r="V737" s="210"/>
      <c r="W737" s="210"/>
      <c r="X737" s="210"/>
      <c r="Y737" s="210"/>
      <c r="Z737" s="210"/>
    </row>
    <row r="738" ht="12.75" customHeight="1">
      <c r="A738" s="625"/>
      <c r="B738" s="626"/>
      <c r="C738" s="626"/>
      <c r="D738" s="627"/>
      <c r="E738" s="210"/>
      <c r="F738" s="210"/>
      <c r="G738" s="210"/>
      <c r="H738" s="210"/>
      <c r="I738" s="627"/>
      <c r="J738" s="626"/>
      <c r="K738" s="626"/>
      <c r="L738" s="626"/>
      <c r="M738" s="628"/>
      <c r="N738" s="210"/>
      <c r="O738" s="210"/>
      <c r="P738" s="210"/>
      <c r="Q738" s="210"/>
      <c r="R738" s="210"/>
      <c r="S738" s="210"/>
      <c r="T738" s="210"/>
      <c r="U738" s="210"/>
      <c r="V738" s="210"/>
      <c r="W738" s="210"/>
      <c r="X738" s="210"/>
      <c r="Y738" s="210"/>
      <c r="Z738" s="210"/>
    </row>
    <row r="739" ht="12.75" customHeight="1">
      <c r="A739" s="625"/>
      <c r="B739" s="626"/>
      <c r="C739" s="626"/>
      <c r="D739" s="627"/>
      <c r="E739" s="210"/>
      <c r="F739" s="210"/>
      <c r="G739" s="210"/>
      <c r="H739" s="210"/>
      <c r="I739" s="627"/>
      <c r="J739" s="626"/>
      <c r="K739" s="626"/>
      <c r="L739" s="626"/>
      <c r="M739" s="628"/>
      <c r="N739" s="210"/>
      <c r="O739" s="210"/>
      <c r="P739" s="210"/>
      <c r="Q739" s="210"/>
      <c r="R739" s="210"/>
      <c r="S739" s="210"/>
      <c r="T739" s="210"/>
      <c r="U739" s="210"/>
      <c r="V739" s="210"/>
      <c r="W739" s="210"/>
      <c r="X739" s="210"/>
      <c r="Y739" s="210"/>
      <c r="Z739" s="210"/>
    </row>
    <row r="740" ht="12.75" customHeight="1">
      <c r="A740" s="625"/>
      <c r="B740" s="626"/>
      <c r="C740" s="626"/>
      <c r="D740" s="627"/>
      <c r="E740" s="210"/>
      <c r="F740" s="210"/>
      <c r="G740" s="210"/>
      <c r="H740" s="210"/>
      <c r="I740" s="627"/>
      <c r="J740" s="626"/>
      <c r="K740" s="626"/>
      <c r="L740" s="626"/>
      <c r="M740" s="628"/>
      <c r="N740" s="210"/>
      <c r="O740" s="210"/>
      <c r="P740" s="210"/>
      <c r="Q740" s="210"/>
      <c r="R740" s="210"/>
      <c r="S740" s="210"/>
      <c r="T740" s="210"/>
      <c r="U740" s="210"/>
      <c r="V740" s="210"/>
      <c r="W740" s="210"/>
      <c r="X740" s="210"/>
      <c r="Y740" s="210"/>
      <c r="Z740" s="210"/>
    </row>
    <row r="741" ht="12.75" customHeight="1">
      <c r="A741" s="625"/>
      <c r="B741" s="626"/>
      <c r="C741" s="626"/>
      <c r="D741" s="627"/>
      <c r="E741" s="210"/>
      <c r="F741" s="210"/>
      <c r="G741" s="210"/>
      <c r="H741" s="210"/>
      <c r="I741" s="627"/>
      <c r="J741" s="626"/>
      <c r="K741" s="626"/>
      <c r="L741" s="626"/>
      <c r="M741" s="628"/>
      <c r="N741" s="210"/>
      <c r="O741" s="210"/>
      <c r="P741" s="210"/>
      <c r="Q741" s="210"/>
      <c r="R741" s="210"/>
      <c r="S741" s="210"/>
      <c r="T741" s="210"/>
      <c r="U741" s="210"/>
      <c r="V741" s="210"/>
      <c r="W741" s="210"/>
      <c r="X741" s="210"/>
      <c r="Y741" s="210"/>
      <c r="Z741" s="210"/>
    </row>
    <row r="742" ht="12.75" customHeight="1">
      <c r="A742" s="625"/>
      <c r="B742" s="626"/>
      <c r="C742" s="626"/>
      <c r="D742" s="627"/>
      <c r="E742" s="210"/>
      <c r="F742" s="210"/>
      <c r="G742" s="210"/>
      <c r="H742" s="210"/>
      <c r="I742" s="627"/>
      <c r="J742" s="626"/>
      <c r="K742" s="626"/>
      <c r="L742" s="626"/>
      <c r="M742" s="628"/>
      <c r="N742" s="210"/>
      <c r="O742" s="210"/>
      <c r="P742" s="210"/>
      <c r="Q742" s="210"/>
      <c r="R742" s="210"/>
      <c r="S742" s="210"/>
      <c r="T742" s="210"/>
      <c r="U742" s="210"/>
      <c r="V742" s="210"/>
      <c r="W742" s="210"/>
      <c r="X742" s="210"/>
      <c r="Y742" s="210"/>
      <c r="Z742" s="210"/>
    </row>
    <row r="743" ht="12.75" customHeight="1">
      <c r="A743" s="625"/>
      <c r="B743" s="626"/>
      <c r="C743" s="626"/>
      <c r="D743" s="627"/>
      <c r="E743" s="210"/>
      <c r="F743" s="210"/>
      <c r="G743" s="210"/>
      <c r="H743" s="210"/>
      <c r="I743" s="627"/>
      <c r="J743" s="626"/>
      <c r="K743" s="626"/>
      <c r="L743" s="626"/>
      <c r="M743" s="628"/>
      <c r="N743" s="210"/>
      <c r="O743" s="210"/>
      <c r="P743" s="210"/>
      <c r="Q743" s="210"/>
      <c r="R743" s="210"/>
      <c r="S743" s="210"/>
      <c r="T743" s="210"/>
      <c r="U743" s="210"/>
      <c r="V743" s="210"/>
      <c r="W743" s="210"/>
      <c r="X743" s="210"/>
      <c r="Y743" s="210"/>
      <c r="Z743" s="210"/>
    </row>
    <row r="744" ht="12.75" customHeight="1">
      <c r="A744" s="625"/>
      <c r="B744" s="626"/>
      <c r="C744" s="626"/>
      <c r="D744" s="627"/>
      <c r="E744" s="210"/>
      <c r="F744" s="210"/>
      <c r="G744" s="210"/>
      <c r="H744" s="210"/>
      <c r="I744" s="627"/>
      <c r="J744" s="626"/>
      <c r="K744" s="626"/>
      <c r="L744" s="626"/>
      <c r="M744" s="628"/>
      <c r="N744" s="210"/>
      <c r="O744" s="210"/>
      <c r="P744" s="210"/>
      <c r="Q744" s="210"/>
      <c r="R744" s="210"/>
      <c r="S744" s="210"/>
      <c r="T744" s="210"/>
      <c r="U744" s="210"/>
      <c r="V744" s="210"/>
      <c r="W744" s="210"/>
      <c r="X744" s="210"/>
      <c r="Y744" s="210"/>
      <c r="Z744" s="210"/>
    </row>
    <row r="745" ht="12.75" customHeight="1">
      <c r="A745" s="625"/>
      <c r="B745" s="626"/>
      <c r="C745" s="626"/>
      <c r="D745" s="627"/>
      <c r="E745" s="210"/>
      <c r="F745" s="210"/>
      <c r="G745" s="210"/>
      <c r="H745" s="210"/>
      <c r="I745" s="627"/>
      <c r="J745" s="626"/>
      <c r="K745" s="626"/>
      <c r="L745" s="626"/>
      <c r="M745" s="628"/>
      <c r="N745" s="210"/>
      <c r="O745" s="210"/>
      <c r="P745" s="210"/>
      <c r="Q745" s="210"/>
      <c r="R745" s="210"/>
      <c r="S745" s="210"/>
      <c r="T745" s="210"/>
      <c r="U745" s="210"/>
      <c r="V745" s="210"/>
      <c r="W745" s="210"/>
      <c r="X745" s="210"/>
      <c r="Y745" s="210"/>
      <c r="Z745" s="210"/>
    </row>
    <row r="746" ht="12.75" customHeight="1">
      <c r="A746" s="625"/>
      <c r="B746" s="626"/>
      <c r="C746" s="626"/>
      <c r="D746" s="627"/>
      <c r="E746" s="210"/>
      <c r="F746" s="210"/>
      <c r="G746" s="210"/>
      <c r="H746" s="210"/>
      <c r="I746" s="627"/>
      <c r="J746" s="626"/>
      <c r="K746" s="626"/>
      <c r="L746" s="626"/>
      <c r="M746" s="628"/>
      <c r="N746" s="210"/>
      <c r="O746" s="210"/>
      <c r="P746" s="210"/>
      <c r="Q746" s="210"/>
      <c r="R746" s="210"/>
      <c r="S746" s="210"/>
      <c r="T746" s="210"/>
      <c r="U746" s="210"/>
      <c r="V746" s="210"/>
      <c r="W746" s="210"/>
      <c r="X746" s="210"/>
      <c r="Y746" s="210"/>
      <c r="Z746" s="210"/>
    </row>
    <row r="747" ht="12.75" customHeight="1">
      <c r="A747" s="625"/>
      <c r="B747" s="626"/>
      <c r="C747" s="626"/>
      <c r="D747" s="627"/>
      <c r="E747" s="210"/>
      <c r="F747" s="210"/>
      <c r="G747" s="210"/>
      <c r="H747" s="210"/>
      <c r="I747" s="627"/>
      <c r="J747" s="626"/>
      <c r="K747" s="626"/>
      <c r="L747" s="626"/>
      <c r="M747" s="628"/>
      <c r="N747" s="210"/>
      <c r="O747" s="210"/>
      <c r="P747" s="210"/>
      <c r="Q747" s="210"/>
      <c r="R747" s="210"/>
      <c r="S747" s="210"/>
      <c r="T747" s="210"/>
      <c r="U747" s="210"/>
      <c r="V747" s="210"/>
      <c r="W747" s="210"/>
      <c r="X747" s="210"/>
      <c r="Y747" s="210"/>
      <c r="Z747" s="210"/>
    </row>
    <row r="748" ht="12.75" customHeight="1">
      <c r="A748" s="625"/>
      <c r="B748" s="626"/>
      <c r="C748" s="626"/>
      <c r="D748" s="627"/>
      <c r="E748" s="210"/>
      <c r="F748" s="210"/>
      <c r="G748" s="210"/>
      <c r="H748" s="210"/>
      <c r="I748" s="627"/>
      <c r="J748" s="626"/>
      <c r="K748" s="626"/>
      <c r="L748" s="626"/>
      <c r="M748" s="628"/>
      <c r="N748" s="210"/>
      <c r="O748" s="210"/>
      <c r="P748" s="210"/>
      <c r="Q748" s="210"/>
      <c r="R748" s="210"/>
      <c r="S748" s="210"/>
      <c r="T748" s="210"/>
      <c r="U748" s="210"/>
      <c r="V748" s="210"/>
      <c r="W748" s="210"/>
      <c r="X748" s="210"/>
      <c r="Y748" s="210"/>
      <c r="Z748" s="210"/>
    </row>
    <row r="749" ht="12.75" customHeight="1">
      <c r="A749" s="625"/>
      <c r="B749" s="626"/>
      <c r="C749" s="626"/>
      <c r="D749" s="627"/>
      <c r="E749" s="210"/>
      <c r="F749" s="210"/>
      <c r="G749" s="210"/>
      <c r="H749" s="210"/>
      <c r="I749" s="627"/>
      <c r="J749" s="626"/>
      <c r="K749" s="626"/>
      <c r="L749" s="626"/>
      <c r="M749" s="628"/>
      <c r="N749" s="210"/>
      <c r="O749" s="210"/>
      <c r="P749" s="210"/>
      <c r="Q749" s="210"/>
      <c r="R749" s="210"/>
      <c r="S749" s="210"/>
      <c r="T749" s="210"/>
      <c r="U749" s="210"/>
      <c r="V749" s="210"/>
      <c r="W749" s="210"/>
      <c r="X749" s="210"/>
      <c r="Y749" s="210"/>
      <c r="Z749" s="210"/>
    </row>
    <row r="750" ht="12.75" customHeight="1">
      <c r="A750" s="625"/>
      <c r="B750" s="626"/>
      <c r="C750" s="626"/>
      <c r="D750" s="627"/>
      <c r="E750" s="210"/>
      <c r="F750" s="210"/>
      <c r="G750" s="210"/>
      <c r="H750" s="210"/>
      <c r="I750" s="627"/>
      <c r="J750" s="626"/>
      <c r="K750" s="626"/>
      <c r="L750" s="626"/>
      <c r="M750" s="628"/>
      <c r="N750" s="210"/>
      <c r="O750" s="210"/>
      <c r="P750" s="210"/>
      <c r="Q750" s="210"/>
      <c r="R750" s="210"/>
      <c r="S750" s="210"/>
      <c r="T750" s="210"/>
      <c r="U750" s="210"/>
      <c r="V750" s="210"/>
      <c r="W750" s="210"/>
      <c r="X750" s="210"/>
      <c r="Y750" s="210"/>
      <c r="Z750" s="210"/>
    </row>
    <row r="751" ht="12.75" customHeight="1">
      <c r="A751" s="625"/>
      <c r="B751" s="626"/>
      <c r="C751" s="626"/>
      <c r="D751" s="627"/>
      <c r="E751" s="210"/>
      <c r="F751" s="210"/>
      <c r="G751" s="210"/>
      <c r="H751" s="210"/>
      <c r="I751" s="627"/>
      <c r="J751" s="626"/>
      <c r="K751" s="626"/>
      <c r="L751" s="626"/>
      <c r="M751" s="628"/>
      <c r="N751" s="210"/>
      <c r="O751" s="210"/>
      <c r="P751" s="210"/>
      <c r="Q751" s="210"/>
      <c r="R751" s="210"/>
      <c r="S751" s="210"/>
      <c r="T751" s="210"/>
      <c r="U751" s="210"/>
      <c r="V751" s="210"/>
      <c r="W751" s="210"/>
      <c r="X751" s="210"/>
      <c r="Y751" s="210"/>
      <c r="Z751" s="210"/>
    </row>
    <row r="752" ht="12.75" customHeight="1">
      <c r="A752" s="625"/>
      <c r="B752" s="626"/>
      <c r="C752" s="626"/>
      <c r="D752" s="627"/>
      <c r="E752" s="210"/>
      <c r="F752" s="210"/>
      <c r="G752" s="210"/>
      <c r="H752" s="210"/>
      <c r="I752" s="627"/>
      <c r="J752" s="626"/>
      <c r="K752" s="626"/>
      <c r="L752" s="626"/>
      <c r="M752" s="628"/>
      <c r="N752" s="210"/>
      <c r="O752" s="210"/>
      <c r="P752" s="210"/>
      <c r="Q752" s="210"/>
      <c r="R752" s="210"/>
      <c r="S752" s="210"/>
      <c r="T752" s="210"/>
      <c r="U752" s="210"/>
      <c r="V752" s="210"/>
      <c r="W752" s="210"/>
      <c r="X752" s="210"/>
      <c r="Y752" s="210"/>
      <c r="Z752" s="210"/>
    </row>
    <row r="753" ht="12.75" customHeight="1">
      <c r="A753" s="625"/>
      <c r="B753" s="626"/>
      <c r="C753" s="626"/>
      <c r="D753" s="627"/>
      <c r="E753" s="210"/>
      <c r="F753" s="210"/>
      <c r="G753" s="210"/>
      <c r="H753" s="210"/>
      <c r="I753" s="627"/>
      <c r="J753" s="626"/>
      <c r="K753" s="626"/>
      <c r="L753" s="626"/>
      <c r="M753" s="628"/>
      <c r="N753" s="210"/>
      <c r="O753" s="210"/>
      <c r="P753" s="210"/>
      <c r="Q753" s="210"/>
      <c r="R753" s="210"/>
      <c r="S753" s="210"/>
      <c r="T753" s="210"/>
      <c r="U753" s="210"/>
      <c r="V753" s="210"/>
      <c r="W753" s="210"/>
      <c r="X753" s="210"/>
      <c r="Y753" s="210"/>
      <c r="Z753" s="210"/>
    </row>
    <row r="754" ht="12.75" customHeight="1">
      <c r="A754" s="625"/>
      <c r="B754" s="626"/>
      <c r="C754" s="626"/>
      <c r="D754" s="627"/>
      <c r="E754" s="210"/>
      <c r="F754" s="210"/>
      <c r="G754" s="210"/>
      <c r="H754" s="210"/>
      <c r="I754" s="627"/>
      <c r="J754" s="626"/>
      <c r="K754" s="626"/>
      <c r="L754" s="626"/>
      <c r="M754" s="628"/>
      <c r="N754" s="210"/>
      <c r="O754" s="210"/>
      <c r="P754" s="210"/>
      <c r="Q754" s="210"/>
      <c r="R754" s="210"/>
      <c r="S754" s="210"/>
      <c r="T754" s="210"/>
      <c r="U754" s="210"/>
      <c r="V754" s="210"/>
      <c r="W754" s="210"/>
      <c r="X754" s="210"/>
      <c r="Y754" s="210"/>
      <c r="Z754" s="210"/>
    </row>
    <row r="755" ht="12.75" customHeight="1">
      <c r="A755" s="625"/>
      <c r="B755" s="626"/>
      <c r="C755" s="626"/>
      <c r="D755" s="627"/>
      <c r="E755" s="210"/>
      <c r="F755" s="210"/>
      <c r="G755" s="210"/>
      <c r="H755" s="210"/>
      <c r="I755" s="627"/>
      <c r="J755" s="626"/>
      <c r="K755" s="626"/>
      <c r="L755" s="626"/>
      <c r="M755" s="628"/>
      <c r="N755" s="210"/>
      <c r="O755" s="210"/>
      <c r="P755" s="210"/>
      <c r="Q755" s="210"/>
      <c r="R755" s="210"/>
      <c r="S755" s="210"/>
      <c r="T755" s="210"/>
      <c r="U755" s="210"/>
      <c r="V755" s="210"/>
      <c r="W755" s="210"/>
      <c r="X755" s="210"/>
      <c r="Y755" s="210"/>
      <c r="Z755" s="210"/>
    </row>
    <row r="756" ht="12.75" customHeight="1">
      <c r="A756" s="625"/>
      <c r="B756" s="626"/>
      <c r="C756" s="626"/>
      <c r="D756" s="627"/>
      <c r="E756" s="210"/>
      <c r="F756" s="210"/>
      <c r="G756" s="210"/>
      <c r="H756" s="210"/>
      <c r="I756" s="627"/>
      <c r="J756" s="626"/>
      <c r="K756" s="626"/>
      <c r="L756" s="626"/>
      <c r="M756" s="628"/>
      <c r="N756" s="210"/>
      <c r="O756" s="210"/>
      <c r="P756" s="210"/>
      <c r="Q756" s="210"/>
      <c r="R756" s="210"/>
      <c r="S756" s="210"/>
      <c r="T756" s="210"/>
      <c r="U756" s="210"/>
      <c r="V756" s="210"/>
      <c r="W756" s="210"/>
      <c r="X756" s="210"/>
      <c r="Y756" s="210"/>
      <c r="Z756" s="210"/>
    </row>
    <row r="757" ht="12.75" customHeight="1">
      <c r="A757" s="625"/>
      <c r="B757" s="626"/>
      <c r="C757" s="626"/>
      <c r="D757" s="627"/>
      <c r="E757" s="210"/>
      <c r="F757" s="210"/>
      <c r="G757" s="210"/>
      <c r="H757" s="210"/>
      <c r="I757" s="627"/>
      <c r="J757" s="626"/>
      <c r="K757" s="626"/>
      <c r="L757" s="626"/>
      <c r="M757" s="628"/>
      <c r="N757" s="210"/>
      <c r="O757" s="210"/>
      <c r="P757" s="210"/>
      <c r="Q757" s="210"/>
      <c r="R757" s="210"/>
      <c r="S757" s="210"/>
      <c r="T757" s="210"/>
      <c r="U757" s="210"/>
      <c r="V757" s="210"/>
      <c r="W757" s="210"/>
      <c r="X757" s="210"/>
      <c r="Y757" s="210"/>
      <c r="Z757" s="210"/>
    </row>
    <row r="758" ht="12.75" customHeight="1">
      <c r="A758" s="625"/>
      <c r="B758" s="626"/>
      <c r="C758" s="626"/>
      <c r="D758" s="627"/>
      <c r="E758" s="210"/>
      <c r="F758" s="210"/>
      <c r="G758" s="210"/>
      <c r="H758" s="210"/>
      <c r="I758" s="627"/>
      <c r="J758" s="626"/>
      <c r="K758" s="626"/>
      <c r="L758" s="626"/>
      <c r="M758" s="628"/>
      <c r="N758" s="210"/>
      <c r="O758" s="210"/>
      <c r="P758" s="210"/>
      <c r="Q758" s="210"/>
      <c r="R758" s="210"/>
      <c r="S758" s="210"/>
      <c r="T758" s="210"/>
      <c r="U758" s="210"/>
      <c r="V758" s="210"/>
      <c r="W758" s="210"/>
      <c r="X758" s="210"/>
      <c r="Y758" s="210"/>
      <c r="Z758" s="210"/>
    </row>
    <row r="759" ht="12.75" customHeight="1">
      <c r="A759" s="625"/>
      <c r="B759" s="626"/>
      <c r="C759" s="626"/>
      <c r="D759" s="627"/>
      <c r="E759" s="210"/>
      <c r="F759" s="210"/>
      <c r="G759" s="210"/>
      <c r="H759" s="210"/>
      <c r="I759" s="627"/>
      <c r="J759" s="626"/>
      <c r="K759" s="626"/>
      <c r="L759" s="626"/>
      <c r="M759" s="628"/>
      <c r="N759" s="210"/>
      <c r="O759" s="210"/>
      <c r="P759" s="210"/>
      <c r="Q759" s="210"/>
      <c r="R759" s="210"/>
      <c r="S759" s="210"/>
      <c r="T759" s="210"/>
      <c r="U759" s="210"/>
      <c r="V759" s="210"/>
      <c r="W759" s="210"/>
      <c r="X759" s="210"/>
      <c r="Y759" s="210"/>
      <c r="Z759" s="210"/>
    </row>
    <row r="760" ht="12.75" customHeight="1">
      <c r="A760" s="625"/>
      <c r="B760" s="626"/>
      <c r="C760" s="626"/>
      <c r="D760" s="627"/>
      <c r="E760" s="210"/>
      <c r="F760" s="210"/>
      <c r="G760" s="210"/>
      <c r="H760" s="210"/>
      <c r="I760" s="627"/>
      <c r="J760" s="626"/>
      <c r="K760" s="626"/>
      <c r="L760" s="626"/>
      <c r="M760" s="628"/>
      <c r="N760" s="210"/>
      <c r="O760" s="210"/>
      <c r="P760" s="210"/>
      <c r="Q760" s="210"/>
      <c r="R760" s="210"/>
      <c r="S760" s="210"/>
      <c r="T760" s="210"/>
      <c r="U760" s="210"/>
      <c r="V760" s="210"/>
      <c r="W760" s="210"/>
      <c r="X760" s="210"/>
      <c r="Y760" s="210"/>
      <c r="Z760" s="210"/>
    </row>
    <row r="761" ht="12.75" customHeight="1">
      <c r="A761" s="625"/>
      <c r="B761" s="626"/>
      <c r="C761" s="626"/>
      <c r="D761" s="627"/>
      <c r="E761" s="210"/>
      <c r="F761" s="210"/>
      <c r="G761" s="210"/>
      <c r="H761" s="210"/>
      <c r="I761" s="627"/>
      <c r="J761" s="626"/>
      <c r="K761" s="626"/>
      <c r="L761" s="626"/>
      <c r="M761" s="628"/>
      <c r="N761" s="210"/>
      <c r="O761" s="210"/>
      <c r="P761" s="210"/>
      <c r="Q761" s="210"/>
      <c r="R761" s="210"/>
      <c r="S761" s="210"/>
      <c r="T761" s="210"/>
      <c r="U761" s="210"/>
      <c r="V761" s="210"/>
      <c r="W761" s="210"/>
      <c r="X761" s="210"/>
      <c r="Y761" s="210"/>
      <c r="Z761" s="210"/>
    </row>
    <row r="762" ht="12.75" customHeight="1">
      <c r="A762" s="625"/>
      <c r="B762" s="626"/>
      <c r="C762" s="626"/>
      <c r="D762" s="627"/>
      <c r="E762" s="210"/>
      <c r="F762" s="210"/>
      <c r="G762" s="210"/>
      <c r="H762" s="210"/>
      <c r="I762" s="627"/>
      <c r="J762" s="626"/>
      <c r="K762" s="626"/>
      <c r="L762" s="626"/>
      <c r="M762" s="628"/>
      <c r="N762" s="210"/>
      <c r="O762" s="210"/>
      <c r="P762" s="210"/>
      <c r="Q762" s="210"/>
      <c r="R762" s="210"/>
      <c r="S762" s="210"/>
      <c r="T762" s="210"/>
      <c r="U762" s="210"/>
      <c r="V762" s="210"/>
      <c r="W762" s="210"/>
      <c r="X762" s="210"/>
      <c r="Y762" s="210"/>
      <c r="Z762" s="210"/>
    </row>
    <row r="763" ht="12.75" customHeight="1">
      <c r="A763" s="625"/>
      <c r="B763" s="626"/>
      <c r="C763" s="626"/>
      <c r="D763" s="627"/>
      <c r="E763" s="210"/>
      <c r="F763" s="210"/>
      <c r="G763" s="210"/>
      <c r="H763" s="210"/>
      <c r="I763" s="627"/>
      <c r="J763" s="626"/>
      <c r="K763" s="626"/>
      <c r="L763" s="626"/>
      <c r="M763" s="628"/>
      <c r="N763" s="210"/>
      <c r="O763" s="210"/>
      <c r="P763" s="210"/>
      <c r="Q763" s="210"/>
      <c r="R763" s="210"/>
      <c r="S763" s="210"/>
      <c r="T763" s="210"/>
      <c r="U763" s="210"/>
      <c r="V763" s="210"/>
      <c r="W763" s="210"/>
      <c r="X763" s="210"/>
      <c r="Y763" s="210"/>
      <c r="Z763" s="210"/>
    </row>
    <row r="764" ht="12.75" customHeight="1">
      <c r="A764" s="625"/>
      <c r="B764" s="626"/>
      <c r="C764" s="626"/>
      <c r="D764" s="627"/>
      <c r="E764" s="210"/>
      <c r="F764" s="210"/>
      <c r="G764" s="210"/>
      <c r="H764" s="210"/>
      <c r="I764" s="627"/>
      <c r="J764" s="626"/>
      <c r="K764" s="626"/>
      <c r="L764" s="626"/>
      <c r="M764" s="628"/>
      <c r="N764" s="210"/>
      <c r="O764" s="210"/>
      <c r="P764" s="210"/>
      <c r="Q764" s="210"/>
      <c r="R764" s="210"/>
      <c r="S764" s="210"/>
      <c r="T764" s="210"/>
      <c r="U764" s="210"/>
      <c r="V764" s="210"/>
      <c r="W764" s="210"/>
      <c r="X764" s="210"/>
      <c r="Y764" s="210"/>
      <c r="Z764" s="210"/>
    </row>
    <row r="765" ht="12.75" customHeight="1">
      <c r="A765" s="625"/>
      <c r="B765" s="626"/>
      <c r="C765" s="626"/>
      <c r="D765" s="627"/>
      <c r="E765" s="210"/>
      <c r="F765" s="210"/>
      <c r="G765" s="210"/>
      <c r="H765" s="210"/>
      <c r="I765" s="627"/>
      <c r="J765" s="626"/>
      <c r="K765" s="626"/>
      <c r="L765" s="626"/>
      <c r="M765" s="628"/>
      <c r="N765" s="210"/>
      <c r="O765" s="210"/>
      <c r="P765" s="210"/>
      <c r="Q765" s="210"/>
      <c r="R765" s="210"/>
      <c r="S765" s="210"/>
      <c r="T765" s="210"/>
      <c r="U765" s="210"/>
      <c r="V765" s="210"/>
      <c r="W765" s="210"/>
      <c r="X765" s="210"/>
      <c r="Y765" s="210"/>
      <c r="Z765" s="210"/>
    </row>
    <row r="766" ht="12.75" customHeight="1">
      <c r="A766" s="625"/>
      <c r="B766" s="626"/>
      <c r="C766" s="626"/>
      <c r="D766" s="627"/>
      <c r="E766" s="210"/>
      <c r="F766" s="210"/>
      <c r="G766" s="210"/>
      <c r="H766" s="210"/>
      <c r="I766" s="627"/>
      <c r="J766" s="626"/>
      <c r="K766" s="626"/>
      <c r="L766" s="626"/>
      <c r="M766" s="628"/>
      <c r="N766" s="210"/>
      <c r="O766" s="210"/>
      <c r="P766" s="210"/>
      <c r="Q766" s="210"/>
      <c r="R766" s="210"/>
      <c r="S766" s="210"/>
      <c r="T766" s="210"/>
      <c r="U766" s="210"/>
      <c r="V766" s="210"/>
      <c r="W766" s="210"/>
      <c r="X766" s="210"/>
      <c r="Y766" s="210"/>
      <c r="Z766" s="210"/>
    </row>
    <row r="767" ht="12.75" customHeight="1">
      <c r="A767" s="625"/>
      <c r="B767" s="626"/>
      <c r="C767" s="626"/>
      <c r="D767" s="627"/>
      <c r="E767" s="210"/>
      <c r="F767" s="210"/>
      <c r="G767" s="210"/>
      <c r="H767" s="210"/>
      <c r="I767" s="627"/>
      <c r="J767" s="626"/>
      <c r="K767" s="626"/>
      <c r="L767" s="626"/>
      <c r="M767" s="628"/>
      <c r="N767" s="210"/>
      <c r="O767" s="210"/>
      <c r="P767" s="210"/>
      <c r="Q767" s="210"/>
      <c r="R767" s="210"/>
      <c r="S767" s="210"/>
      <c r="T767" s="210"/>
      <c r="U767" s="210"/>
      <c r="V767" s="210"/>
      <c r="W767" s="210"/>
      <c r="X767" s="210"/>
      <c r="Y767" s="210"/>
      <c r="Z767" s="210"/>
    </row>
    <row r="768" ht="12.75" customHeight="1">
      <c r="A768" s="625"/>
      <c r="B768" s="626"/>
      <c r="C768" s="626"/>
      <c r="D768" s="627"/>
      <c r="E768" s="210"/>
      <c r="F768" s="210"/>
      <c r="G768" s="210"/>
      <c r="H768" s="210"/>
      <c r="I768" s="627"/>
      <c r="J768" s="626"/>
      <c r="K768" s="626"/>
      <c r="L768" s="626"/>
      <c r="M768" s="628"/>
      <c r="N768" s="210"/>
      <c r="O768" s="210"/>
      <c r="P768" s="210"/>
      <c r="Q768" s="210"/>
      <c r="R768" s="210"/>
      <c r="S768" s="210"/>
      <c r="T768" s="210"/>
      <c r="U768" s="210"/>
      <c r="V768" s="210"/>
      <c r="W768" s="210"/>
      <c r="X768" s="210"/>
      <c r="Y768" s="210"/>
      <c r="Z768" s="210"/>
    </row>
    <row r="769" ht="12.75" customHeight="1">
      <c r="A769" s="625"/>
      <c r="B769" s="626"/>
      <c r="C769" s="626"/>
      <c r="D769" s="627"/>
      <c r="E769" s="210"/>
      <c r="F769" s="210"/>
      <c r="G769" s="210"/>
      <c r="H769" s="210"/>
      <c r="I769" s="627"/>
      <c r="J769" s="626"/>
      <c r="K769" s="626"/>
      <c r="L769" s="626"/>
      <c r="M769" s="628"/>
      <c r="N769" s="210"/>
      <c r="O769" s="210"/>
      <c r="P769" s="210"/>
      <c r="Q769" s="210"/>
      <c r="R769" s="210"/>
      <c r="S769" s="210"/>
      <c r="T769" s="210"/>
      <c r="U769" s="210"/>
      <c r="V769" s="210"/>
      <c r="W769" s="210"/>
      <c r="X769" s="210"/>
      <c r="Y769" s="210"/>
      <c r="Z769" s="210"/>
    </row>
    <row r="770" ht="12.75" customHeight="1">
      <c r="A770" s="625"/>
      <c r="B770" s="626"/>
      <c r="C770" s="626"/>
      <c r="D770" s="627"/>
      <c r="E770" s="210"/>
      <c r="F770" s="210"/>
      <c r="G770" s="210"/>
      <c r="H770" s="210"/>
      <c r="I770" s="627"/>
      <c r="J770" s="626"/>
      <c r="K770" s="626"/>
      <c r="L770" s="626"/>
      <c r="M770" s="628"/>
      <c r="N770" s="210"/>
      <c r="O770" s="210"/>
      <c r="P770" s="210"/>
      <c r="Q770" s="210"/>
      <c r="R770" s="210"/>
      <c r="S770" s="210"/>
      <c r="T770" s="210"/>
      <c r="U770" s="210"/>
      <c r="V770" s="210"/>
      <c r="W770" s="210"/>
      <c r="X770" s="210"/>
      <c r="Y770" s="210"/>
      <c r="Z770" s="210"/>
    </row>
    <row r="771" ht="12.75" customHeight="1">
      <c r="A771" s="625"/>
      <c r="B771" s="626"/>
      <c r="C771" s="626"/>
      <c r="D771" s="627"/>
      <c r="E771" s="210"/>
      <c r="F771" s="210"/>
      <c r="G771" s="210"/>
      <c r="H771" s="210"/>
      <c r="I771" s="627"/>
      <c r="J771" s="626"/>
      <c r="K771" s="626"/>
      <c r="L771" s="626"/>
      <c r="M771" s="628"/>
      <c r="N771" s="210"/>
      <c r="O771" s="210"/>
      <c r="P771" s="210"/>
      <c r="Q771" s="210"/>
      <c r="R771" s="210"/>
      <c r="S771" s="210"/>
      <c r="T771" s="210"/>
      <c r="U771" s="210"/>
      <c r="V771" s="210"/>
      <c r="W771" s="210"/>
      <c r="X771" s="210"/>
      <c r="Y771" s="210"/>
      <c r="Z771" s="210"/>
    </row>
    <row r="772" ht="12.75" customHeight="1">
      <c r="A772" s="625"/>
      <c r="B772" s="626"/>
      <c r="C772" s="626"/>
      <c r="D772" s="627"/>
      <c r="E772" s="210"/>
      <c r="F772" s="210"/>
      <c r="G772" s="210"/>
      <c r="H772" s="210"/>
      <c r="I772" s="627"/>
      <c r="J772" s="626"/>
      <c r="K772" s="626"/>
      <c r="L772" s="626"/>
      <c r="M772" s="628"/>
      <c r="N772" s="210"/>
      <c r="O772" s="210"/>
      <c r="P772" s="210"/>
      <c r="Q772" s="210"/>
      <c r="R772" s="210"/>
      <c r="S772" s="210"/>
      <c r="T772" s="210"/>
      <c r="U772" s="210"/>
      <c r="V772" s="210"/>
      <c r="W772" s="210"/>
      <c r="X772" s="210"/>
      <c r="Y772" s="210"/>
      <c r="Z772" s="210"/>
    </row>
    <row r="773" ht="12.75" customHeight="1">
      <c r="A773" s="625"/>
      <c r="B773" s="626"/>
      <c r="C773" s="626"/>
      <c r="D773" s="627"/>
      <c r="E773" s="210"/>
      <c r="F773" s="210"/>
      <c r="G773" s="210"/>
      <c r="H773" s="210"/>
      <c r="I773" s="627"/>
      <c r="J773" s="626"/>
      <c r="K773" s="626"/>
      <c r="L773" s="626"/>
      <c r="M773" s="628"/>
      <c r="N773" s="210"/>
      <c r="O773" s="210"/>
      <c r="P773" s="210"/>
      <c r="Q773" s="210"/>
      <c r="R773" s="210"/>
      <c r="S773" s="210"/>
      <c r="T773" s="210"/>
      <c r="U773" s="210"/>
      <c r="V773" s="210"/>
      <c r="W773" s="210"/>
      <c r="X773" s="210"/>
      <c r="Y773" s="210"/>
      <c r="Z773" s="210"/>
    </row>
    <row r="774" ht="12.75" customHeight="1">
      <c r="A774" s="625"/>
      <c r="B774" s="626"/>
      <c r="C774" s="626"/>
      <c r="D774" s="627"/>
      <c r="E774" s="210"/>
      <c r="F774" s="210"/>
      <c r="G774" s="210"/>
      <c r="H774" s="210"/>
      <c r="I774" s="627"/>
      <c r="J774" s="626"/>
      <c r="K774" s="626"/>
      <c r="L774" s="626"/>
      <c r="M774" s="628"/>
      <c r="N774" s="210"/>
      <c r="O774" s="210"/>
      <c r="P774" s="210"/>
      <c r="Q774" s="210"/>
      <c r="R774" s="210"/>
      <c r="S774" s="210"/>
      <c r="T774" s="210"/>
      <c r="U774" s="210"/>
      <c r="V774" s="210"/>
      <c r="W774" s="210"/>
      <c r="X774" s="210"/>
      <c r="Y774" s="210"/>
      <c r="Z774" s="210"/>
    </row>
    <row r="775" ht="12.75" customHeight="1">
      <c r="A775" s="625"/>
      <c r="B775" s="626"/>
      <c r="C775" s="626"/>
      <c r="D775" s="627"/>
      <c r="E775" s="210"/>
      <c r="F775" s="210"/>
      <c r="G775" s="210"/>
      <c r="H775" s="210"/>
      <c r="I775" s="627"/>
      <c r="J775" s="626"/>
      <c r="K775" s="626"/>
      <c r="L775" s="626"/>
      <c r="M775" s="628"/>
      <c r="N775" s="210"/>
      <c r="O775" s="210"/>
      <c r="P775" s="210"/>
      <c r="Q775" s="210"/>
      <c r="R775" s="210"/>
      <c r="S775" s="210"/>
      <c r="T775" s="210"/>
      <c r="U775" s="210"/>
      <c r="V775" s="210"/>
      <c r="W775" s="210"/>
      <c r="X775" s="210"/>
      <c r="Y775" s="210"/>
      <c r="Z775" s="210"/>
    </row>
    <row r="776" ht="12.75" customHeight="1">
      <c r="A776" s="625"/>
      <c r="B776" s="626"/>
      <c r="C776" s="626"/>
      <c r="D776" s="627"/>
      <c r="E776" s="210"/>
      <c r="F776" s="210"/>
      <c r="G776" s="210"/>
      <c r="H776" s="210"/>
      <c r="I776" s="627"/>
      <c r="J776" s="626"/>
      <c r="K776" s="626"/>
      <c r="L776" s="626"/>
      <c r="M776" s="628"/>
      <c r="N776" s="210"/>
      <c r="O776" s="210"/>
      <c r="P776" s="210"/>
      <c r="Q776" s="210"/>
      <c r="R776" s="210"/>
      <c r="S776" s="210"/>
      <c r="T776" s="210"/>
      <c r="U776" s="210"/>
      <c r="V776" s="210"/>
      <c r="W776" s="210"/>
      <c r="X776" s="210"/>
      <c r="Y776" s="210"/>
      <c r="Z776" s="210"/>
    </row>
    <row r="777" ht="12.75" customHeight="1">
      <c r="A777" s="625"/>
      <c r="B777" s="626"/>
      <c r="C777" s="626"/>
      <c r="D777" s="627"/>
      <c r="E777" s="210"/>
      <c r="F777" s="210"/>
      <c r="G777" s="210"/>
      <c r="H777" s="210"/>
      <c r="I777" s="627"/>
      <c r="J777" s="626"/>
      <c r="K777" s="626"/>
      <c r="L777" s="626"/>
      <c r="M777" s="628"/>
      <c r="N777" s="210"/>
      <c r="O777" s="210"/>
      <c r="P777" s="210"/>
      <c r="Q777" s="210"/>
      <c r="R777" s="210"/>
      <c r="S777" s="210"/>
      <c r="T777" s="210"/>
      <c r="U777" s="210"/>
      <c r="V777" s="210"/>
      <c r="W777" s="210"/>
      <c r="X777" s="210"/>
      <c r="Y777" s="210"/>
      <c r="Z777" s="210"/>
    </row>
    <row r="778" ht="12.75" customHeight="1">
      <c r="A778" s="625"/>
      <c r="B778" s="626"/>
      <c r="C778" s="626"/>
      <c r="D778" s="627"/>
      <c r="E778" s="210"/>
      <c r="F778" s="210"/>
      <c r="G778" s="210"/>
      <c r="H778" s="210"/>
      <c r="I778" s="627"/>
      <c r="J778" s="626"/>
      <c r="K778" s="626"/>
      <c r="L778" s="626"/>
      <c r="M778" s="628"/>
      <c r="N778" s="210"/>
      <c r="O778" s="210"/>
      <c r="P778" s="210"/>
      <c r="Q778" s="210"/>
      <c r="R778" s="210"/>
      <c r="S778" s="210"/>
      <c r="T778" s="210"/>
      <c r="U778" s="210"/>
      <c r="V778" s="210"/>
      <c r="W778" s="210"/>
      <c r="X778" s="210"/>
      <c r="Y778" s="210"/>
      <c r="Z778" s="210"/>
    </row>
    <row r="779" ht="12.75" customHeight="1">
      <c r="A779" s="625"/>
      <c r="B779" s="626"/>
      <c r="C779" s="626"/>
      <c r="D779" s="627"/>
      <c r="E779" s="210"/>
      <c r="F779" s="210"/>
      <c r="G779" s="210"/>
      <c r="H779" s="210"/>
      <c r="I779" s="627"/>
      <c r="J779" s="626"/>
      <c r="K779" s="626"/>
      <c r="L779" s="626"/>
      <c r="M779" s="628"/>
      <c r="N779" s="210"/>
      <c r="O779" s="210"/>
      <c r="P779" s="210"/>
      <c r="Q779" s="210"/>
      <c r="R779" s="210"/>
      <c r="S779" s="210"/>
      <c r="T779" s="210"/>
      <c r="U779" s="210"/>
      <c r="V779" s="210"/>
      <c r="W779" s="210"/>
      <c r="X779" s="210"/>
      <c r="Y779" s="210"/>
      <c r="Z779" s="210"/>
    </row>
    <row r="780" ht="12.75" customHeight="1">
      <c r="A780" s="625"/>
      <c r="B780" s="626"/>
      <c r="C780" s="626"/>
      <c r="D780" s="627"/>
      <c r="E780" s="210"/>
      <c r="F780" s="210"/>
      <c r="G780" s="210"/>
      <c r="H780" s="210"/>
      <c r="I780" s="627"/>
      <c r="J780" s="626"/>
      <c r="K780" s="626"/>
      <c r="L780" s="626"/>
      <c r="M780" s="628"/>
      <c r="N780" s="210"/>
      <c r="O780" s="210"/>
      <c r="P780" s="210"/>
      <c r="Q780" s="210"/>
      <c r="R780" s="210"/>
      <c r="S780" s="210"/>
      <c r="T780" s="210"/>
      <c r="U780" s="210"/>
      <c r="V780" s="210"/>
      <c r="W780" s="210"/>
      <c r="X780" s="210"/>
      <c r="Y780" s="210"/>
      <c r="Z780" s="210"/>
    </row>
    <row r="781" ht="12.75" customHeight="1">
      <c r="A781" s="625"/>
      <c r="B781" s="626"/>
      <c r="C781" s="626"/>
      <c r="D781" s="627"/>
      <c r="E781" s="210"/>
      <c r="F781" s="210"/>
      <c r="G781" s="210"/>
      <c r="H781" s="210"/>
      <c r="I781" s="627"/>
      <c r="J781" s="626"/>
      <c r="K781" s="626"/>
      <c r="L781" s="626"/>
      <c r="M781" s="628"/>
      <c r="N781" s="210"/>
      <c r="O781" s="210"/>
      <c r="P781" s="210"/>
      <c r="Q781" s="210"/>
      <c r="R781" s="210"/>
      <c r="S781" s="210"/>
      <c r="T781" s="210"/>
      <c r="U781" s="210"/>
      <c r="V781" s="210"/>
      <c r="W781" s="210"/>
      <c r="X781" s="210"/>
      <c r="Y781" s="210"/>
      <c r="Z781" s="210"/>
    </row>
    <row r="782" ht="12.75" customHeight="1">
      <c r="A782" s="625"/>
      <c r="B782" s="626"/>
      <c r="C782" s="626"/>
      <c r="D782" s="627"/>
      <c r="E782" s="210"/>
      <c r="F782" s="210"/>
      <c r="G782" s="210"/>
      <c r="H782" s="210"/>
      <c r="I782" s="627"/>
      <c r="J782" s="626"/>
      <c r="K782" s="626"/>
      <c r="L782" s="626"/>
      <c r="M782" s="628"/>
      <c r="N782" s="210"/>
      <c r="O782" s="210"/>
      <c r="P782" s="210"/>
      <c r="Q782" s="210"/>
      <c r="R782" s="210"/>
      <c r="S782" s="210"/>
      <c r="T782" s="210"/>
      <c r="U782" s="210"/>
      <c r="V782" s="210"/>
      <c r="W782" s="210"/>
      <c r="X782" s="210"/>
      <c r="Y782" s="210"/>
      <c r="Z782" s="210"/>
    </row>
    <row r="783" ht="12.75" customHeight="1">
      <c r="A783" s="625"/>
      <c r="B783" s="626"/>
      <c r="C783" s="626"/>
      <c r="D783" s="627"/>
      <c r="E783" s="210"/>
      <c r="F783" s="210"/>
      <c r="G783" s="210"/>
      <c r="H783" s="210"/>
      <c r="I783" s="627"/>
      <c r="J783" s="626"/>
      <c r="K783" s="626"/>
      <c r="L783" s="626"/>
      <c r="M783" s="628"/>
      <c r="N783" s="210"/>
      <c r="O783" s="210"/>
      <c r="P783" s="210"/>
      <c r="Q783" s="210"/>
      <c r="R783" s="210"/>
      <c r="S783" s="210"/>
      <c r="T783" s="210"/>
      <c r="U783" s="210"/>
      <c r="V783" s="210"/>
      <c r="W783" s="210"/>
      <c r="X783" s="210"/>
      <c r="Y783" s="210"/>
      <c r="Z783" s="210"/>
    </row>
    <row r="784" ht="12.75" customHeight="1">
      <c r="A784" s="625"/>
      <c r="B784" s="626"/>
      <c r="C784" s="626"/>
      <c r="D784" s="627"/>
      <c r="E784" s="210"/>
      <c r="F784" s="210"/>
      <c r="G784" s="210"/>
      <c r="H784" s="210"/>
      <c r="I784" s="627"/>
      <c r="J784" s="626"/>
      <c r="K784" s="626"/>
      <c r="L784" s="626"/>
      <c r="M784" s="628"/>
      <c r="N784" s="210"/>
      <c r="O784" s="210"/>
      <c r="P784" s="210"/>
      <c r="Q784" s="210"/>
      <c r="R784" s="210"/>
      <c r="S784" s="210"/>
      <c r="T784" s="210"/>
      <c r="U784" s="210"/>
      <c r="V784" s="210"/>
      <c r="W784" s="210"/>
      <c r="X784" s="210"/>
      <c r="Y784" s="210"/>
      <c r="Z784" s="210"/>
    </row>
    <row r="785" ht="12.75" customHeight="1">
      <c r="A785" s="625"/>
      <c r="B785" s="626"/>
      <c r="C785" s="626"/>
      <c r="D785" s="627"/>
      <c r="E785" s="210"/>
      <c r="F785" s="210"/>
      <c r="G785" s="210"/>
      <c r="H785" s="210"/>
      <c r="I785" s="627"/>
      <c r="J785" s="626"/>
      <c r="K785" s="626"/>
      <c r="L785" s="626"/>
      <c r="M785" s="628"/>
      <c r="N785" s="210"/>
      <c r="O785" s="210"/>
      <c r="P785" s="210"/>
      <c r="Q785" s="210"/>
      <c r="R785" s="210"/>
      <c r="S785" s="210"/>
      <c r="T785" s="210"/>
      <c r="U785" s="210"/>
      <c r="V785" s="210"/>
      <c r="W785" s="210"/>
      <c r="X785" s="210"/>
      <c r="Y785" s="210"/>
      <c r="Z785" s="210"/>
    </row>
    <row r="786" ht="12.75" customHeight="1">
      <c r="A786" s="625"/>
      <c r="B786" s="626"/>
      <c r="C786" s="626"/>
      <c r="D786" s="627"/>
      <c r="E786" s="210"/>
      <c r="F786" s="210"/>
      <c r="G786" s="210"/>
      <c r="H786" s="210"/>
      <c r="I786" s="627"/>
      <c r="J786" s="626"/>
      <c r="K786" s="626"/>
      <c r="L786" s="626"/>
      <c r="M786" s="628"/>
      <c r="N786" s="210"/>
      <c r="O786" s="210"/>
      <c r="P786" s="210"/>
      <c r="Q786" s="210"/>
      <c r="R786" s="210"/>
      <c r="S786" s="210"/>
      <c r="T786" s="210"/>
      <c r="U786" s="210"/>
      <c r="V786" s="210"/>
      <c r="W786" s="210"/>
      <c r="X786" s="210"/>
      <c r="Y786" s="210"/>
      <c r="Z786" s="210"/>
    </row>
    <row r="787" ht="12.75" customHeight="1">
      <c r="A787" s="625"/>
      <c r="B787" s="626"/>
      <c r="C787" s="626"/>
      <c r="D787" s="627"/>
      <c r="E787" s="210"/>
      <c r="F787" s="210"/>
      <c r="G787" s="210"/>
      <c r="H787" s="210"/>
      <c r="I787" s="627"/>
      <c r="J787" s="626"/>
      <c r="K787" s="626"/>
      <c r="L787" s="626"/>
      <c r="M787" s="628"/>
      <c r="N787" s="210"/>
      <c r="O787" s="210"/>
      <c r="P787" s="210"/>
      <c r="Q787" s="210"/>
      <c r="R787" s="210"/>
      <c r="S787" s="210"/>
      <c r="T787" s="210"/>
      <c r="U787" s="210"/>
      <c r="V787" s="210"/>
      <c r="W787" s="210"/>
      <c r="X787" s="210"/>
      <c r="Y787" s="210"/>
      <c r="Z787" s="210"/>
    </row>
    <row r="788" ht="12.75" customHeight="1">
      <c r="A788" s="625"/>
      <c r="B788" s="626"/>
      <c r="C788" s="626"/>
      <c r="D788" s="627"/>
      <c r="E788" s="210"/>
      <c r="F788" s="210"/>
      <c r="G788" s="210"/>
      <c r="H788" s="210"/>
      <c r="I788" s="627"/>
      <c r="J788" s="626"/>
      <c r="K788" s="626"/>
      <c r="L788" s="626"/>
      <c r="M788" s="628"/>
      <c r="N788" s="210"/>
      <c r="O788" s="210"/>
      <c r="P788" s="210"/>
      <c r="Q788" s="210"/>
      <c r="R788" s="210"/>
      <c r="S788" s="210"/>
      <c r="T788" s="210"/>
      <c r="U788" s="210"/>
      <c r="V788" s="210"/>
      <c r="W788" s="210"/>
      <c r="X788" s="210"/>
      <c r="Y788" s="210"/>
      <c r="Z788" s="210"/>
    </row>
    <row r="789" ht="12.75" customHeight="1">
      <c r="A789" s="625"/>
      <c r="B789" s="626"/>
      <c r="C789" s="626"/>
      <c r="D789" s="627"/>
      <c r="E789" s="210"/>
      <c r="F789" s="210"/>
      <c r="G789" s="210"/>
      <c r="H789" s="210"/>
      <c r="I789" s="627"/>
      <c r="J789" s="626"/>
      <c r="K789" s="626"/>
      <c r="L789" s="626"/>
      <c r="M789" s="628"/>
      <c r="N789" s="210"/>
      <c r="O789" s="210"/>
      <c r="P789" s="210"/>
      <c r="Q789" s="210"/>
      <c r="R789" s="210"/>
      <c r="S789" s="210"/>
      <c r="T789" s="210"/>
      <c r="U789" s="210"/>
      <c r="V789" s="210"/>
      <c r="W789" s="210"/>
      <c r="X789" s="210"/>
      <c r="Y789" s="210"/>
      <c r="Z789" s="210"/>
    </row>
    <row r="790" ht="12.75" customHeight="1">
      <c r="A790" s="625"/>
      <c r="B790" s="626"/>
      <c r="C790" s="626"/>
      <c r="D790" s="627"/>
      <c r="E790" s="210"/>
      <c r="F790" s="210"/>
      <c r="G790" s="210"/>
      <c r="H790" s="210"/>
      <c r="I790" s="627"/>
      <c r="J790" s="626"/>
      <c r="K790" s="626"/>
      <c r="L790" s="626"/>
      <c r="M790" s="628"/>
      <c r="N790" s="210"/>
      <c r="O790" s="210"/>
      <c r="P790" s="210"/>
      <c r="Q790" s="210"/>
      <c r="R790" s="210"/>
      <c r="S790" s="210"/>
      <c r="T790" s="210"/>
      <c r="U790" s="210"/>
      <c r="V790" s="210"/>
      <c r="W790" s="210"/>
      <c r="X790" s="210"/>
      <c r="Y790" s="210"/>
      <c r="Z790" s="210"/>
    </row>
    <row r="791" ht="12.75" customHeight="1">
      <c r="A791" s="625"/>
      <c r="B791" s="626"/>
      <c r="C791" s="626"/>
      <c r="D791" s="627"/>
      <c r="E791" s="210"/>
      <c r="F791" s="210"/>
      <c r="G791" s="210"/>
      <c r="H791" s="210"/>
      <c r="I791" s="627"/>
      <c r="J791" s="626"/>
      <c r="K791" s="626"/>
      <c r="L791" s="626"/>
      <c r="M791" s="628"/>
      <c r="N791" s="210"/>
      <c r="O791" s="210"/>
      <c r="P791" s="210"/>
      <c r="Q791" s="210"/>
      <c r="R791" s="210"/>
      <c r="S791" s="210"/>
      <c r="T791" s="210"/>
      <c r="U791" s="210"/>
      <c r="V791" s="210"/>
      <c r="W791" s="210"/>
      <c r="X791" s="210"/>
      <c r="Y791" s="210"/>
      <c r="Z791" s="210"/>
    </row>
    <row r="792" ht="12.75" customHeight="1">
      <c r="A792" s="625"/>
      <c r="B792" s="626"/>
      <c r="C792" s="626"/>
      <c r="D792" s="627"/>
      <c r="E792" s="210"/>
      <c r="F792" s="210"/>
      <c r="G792" s="210"/>
      <c r="H792" s="210"/>
      <c r="I792" s="627"/>
      <c r="J792" s="626"/>
      <c r="K792" s="626"/>
      <c r="L792" s="626"/>
      <c r="M792" s="628"/>
      <c r="N792" s="210"/>
      <c r="O792" s="210"/>
      <c r="P792" s="210"/>
      <c r="Q792" s="210"/>
      <c r="R792" s="210"/>
      <c r="S792" s="210"/>
      <c r="T792" s="210"/>
      <c r="U792" s="210"/>
      <c r="V792" s="210"/>
      <c r="W792" s="210"/>
      <c r="X792" s="210"/>
      <c r="Y792" s="210"/>
      <c r="Z792" s="210"/>
    </row>
    <row r="793" ht="12.75" customHeight="1">
      <c r="A793" s="625"/>
      <c r="B793" s="626"/>
      <c r="C793" s="626"/>
      <c r="D793" s="627"/>
      <c r="E793" s="210"/>
      <c r="F793" s="210"/>
      <c r="G793" s="210"/>
      <c r="H793" s="210"/>
      <c r="I793" s="627"/>
      <c r="J793" s="626"/>
      <c r="K793" s="626"/>
      <c r="L793" s="626"/>
      <c r="M793" s="628"/>
      <c r="N793" s="210"/>
      <c r="O793" s="210"/>
      <c r="P793" s="210"/>
      <c r="Q793" s="210"/>
      <c r="R793" s="210"/>
      <c r="S793" s="210"/>
      <c r="T793" s="210"/>
      <c r="U793" s="210"/>
      <c r="V793" s="210"/>
      <c r="W793" s="210"/>
      <c r="X793" s="210"/>
      <c r="Y793" s="210"/>
      <c r="Z793" s="210"/>
    </row>
    <row r="794" ht="12.75" customHeight="1">
      <c r="A794" s="625"/>
      <c r="B794" s="626"/>
      <c r="C794" s="626"/>
      <c r="D794" s="627"/>
      <c r="E794" s="210"/>
      <c r="F794" s="210"/>
      <c r="G794" s="210"/>
      <c r="H794" s="210"/>
      <c r="I794" s="627"/>
      <c r="J794" s="626"/>
      <c r="K794" s="626"/>
      <c r="L794" s="626"/>
      <c r="M794" s="628"/>
      <c r="N794" s="210"/>
      <c r="O794" s="210"/>
      <c r="P794" s="210"/>
      <c r="Q794" s="210"/>
      <c r="R794" s="210"/>
      <c r="S794" s="210"/>
      <c r="T794" s="210"/>
      <c r="U794" s="210"/>
      <c r="V794" s="210"/>
      <c r="W794" s="210"/>
      <c r="X794" s="210"/>
      <c r="Y794" s="210"/>
      <c r="Z794" s="210"/>
    </row>
    <row r="795" ht="12.75" customHeight="1">
      <c r="A795" s="625"/>
      <c r="B795" s="626"/>
      <c r="C795" s="626"/>
      <c r="D795" s="627"/>
      <c r="E795" s="210"/>
      <c r="F795" s="210"/>
      <c r="G795" s="210"/>
      <c r="H795" s="210"/>
      <c r="I795" s="627"/>
      <c r="J795" s="626"/>
      <c r="K795" s="626"/>
      <c r="L795" s="626"/>
      <c r="M795" s="628"/>
      <c r="N795" s="210"/>
      <c r="O795" s="210"/>
      <c r="P795" s="210"/>
      <c r="Q795" s="210"/>
      <c r="R795" s="210"/>
      <c r="S795" s="210"/>
      <c r="T795" s="210"/>
      <c r="U795" s="210"/>
      <c r="V795" s="210"/>
      <c r="W795" s="210"/>
      <c r="X795" s="210"/>
      <c r="Y795" s="210"/>
      <c r="Z795" s="210"/>
    </row>
    <row r="796" ht="12.75" customHeight="1">
      <c r="A796" s="625"/>
      <c r="B796" s="626"/>
      <c r="C796" s="626"/>
      <c r="D796" s="627"/>
      <c r="E796" s="210"/>
      <c r="F796" s="210"/>
      <c r="G796" s="210"/>
      <c r="H796" s="210"/>
      <c r="I796" s="627"/>
      <c r="J796" s="626"/>
      <c r="K796" s="626"/>
      <c r="L796" s="626"/>
      <c r="M796" s="628"/>
      <c r="N796" s="210"/>
      <c r="O796" s="210"/>
      <c r="P796" s="210"/>
      <c r="Q796" s="210"/>
      <c r="R796" s="210"/>
      <c r="S796" s="210"/>
      <c r="T796" s="210"/>
      <c r="U796" s="210"/>
      <c r="V796" s="210"/>
      <c r="W796" s="210"/>
      <c r="X796" s="210"/>
      <c r="Y796" s="210"/>
      <c r="Z796" s="210"/>
    </row>
    <row r="797" ht="12.75" customHeight="1">
      <c r="A797" s="625"/>
      <c r="B797" s="626"/>
      <c r="C797" s="626"/>
      <c r="D797" s="627"/>
      <c r="E797" s="210"/>
      <c r="F797" s="210"/>
      <c r="G797" s="210"/>
      <c r="H797" s="210"/>
      <c r="I797" s="627"/>
      <c r="J797" s="626"/>
      <c r="K797" s="626"/>
      <c r="L797" s="626"/>
      <c r="M797" s="628"/>
      <c r="N797" s="210"/>
      <c r="O797" s="210"/>
      <c r="P797" s="210"/>
      <c r="Q797" s="210"/>
      <c r="R797" s="210"/>
      <c r="S797" s="210"/>
      <c r="T797" s="210"/>
      <c r="U797" s="210"/>
      <c r="V797" s="210"/>
      <c r="W797" s="210"/>
      <c r="X797" s="210"/>
      <c r="Y797" s="210"/>
      <c r="Z797" s="210"/>
    </row>
    <row r="798" ht="12.75" customHeight="1">
      <c r="A798" s="625"/>
      <c r="B798" s="626"/>
      <c r="C798" s="626"/>
      <c r="D798" s="627"/>
      <c r="E798" s="210"/>
      <c r="F798" s="210"/>
      <c r="G798" s="210"/>
      <c r="H798" s="210"/>
      <c r="I798" s="627"/>
      <c r="J798" s="626"/>
      <c r="K798" s="626"/>
      <c r="L798" s="626"/>
      <c r="M798" s="628"/>
      <c r="N798" s="210"/>
      <c r="O798" s="210"/>
      <c r="P798" s="210"/>
      <c r="Q798" s="210"/>
      <c r="R798" s="210"/>
      <c r="S798" s="210"/>
      <c r="T798" s="210"/>
      <c r="U798" s="210"/>
      <c r="V798" s="210"/>
      <c r="W798" s="210"/>
      <c r="X798" s="210"/>
      <c r="Y798" s="210"/>
      <c r="Z798" s="210"/>
    </row>
    <row r="799" ht="12.75" customHeight="1">
      <c r="A799" s="625"/>
      <c r="B799" s="626"/>
      <c r="C799" s="626"/>
      <c r="D799" s="627"/>
      <c r="E799" s="210"/>
      <c r="F799" s="210"/>
      <c r="G799" s="210"/>
      <c r="H799" s="210"/>
      <c r="I799" s="627"/>
      <c r="J799" s="626"/>
      <c r="K799" s="626"/>
      <c r="L799" s="626"/>
      <c r="M799" s="628"/>
      <c r="N799" s="210"/>
      <c r="O799" s="210"/>
      <c r="P799" s="210"/>
      <c r="Q799" s="210"/>
      <c r="R799" s="210"/>
      <c r="S799" s="210"/>
      <c r="T799" s="210"/>
      <c r="U799" s="210"/>
      <c r="V799" s="210"/>
      <c r="W799" s="210"/>
      <c r="X799" s="210"/>
      <c r="Y799" s="210"/>
      <c r="Z799" s="210"/>
    </row>
    <row r="800" ht="12.75" customHeight="1">
      <c r="A800" s="625"/>
      <c r="B800" s="626"/>
      <c r="C800" s="626"/>
      <c r="D800" s="627"/>
      <c r="E800" s="210"/>
      <c r="F800" s="210"/>
      <c r="G800" s="210"/>
      <c r="H800" s="210"/>
      <c r="I800" s="627"/>
      <c r="J800" s="626"/>
      <c r="K800" s="626"/>
      <c r="L800" s="626"/>
      <c r="M800" s="628"/>
      <c r="N800" s="210"/>
      <c r="O800" s="210"/>
      <c r="P800" s="210"/>
      <c r="Q800" s="210"/>
      <c r="R800" s="210"/>
      <c r="S800" s="210"/>
      <c r="T800" s="210"/>
      <c r="U800" s="210"/>
      <c r="V800" s="210"/>
      <c r="W800" s="210"/>
      <c r="X800" s="210"/>
      <c r="Y800" s="210"/>
      <c r="Z800" s="210"/>
    </row>
    <row r="801" ht="12.75" customHeight="1">
      <c r="A801" s="625"/>
      <c r="B801" s="626"/>
      <c r="C801" s="626"/>
      <c r="D801" s="627"/>
      <c r="E801" s="210"/>
      <c r="F801" s="210"/>
      <c r="G801" s="210"/>
      <c r="H801" s="210"/>
      <c r="I801" s="627"/>
      <c r="J801" s="626"/>
      <c r="K801" s="626"/>
      <c r="L801" s="626"/>
      <c r="M801" s="628"/>
      <c r="N801" s="210"/>
      <c r="O801" s="210"/>
      <c r="P801" s="210"/>
      <c r="Q801" s="210"/>
      <c r="R801" s="210"/>
      <c r="S801" s="210"/>
      <c r="T801" s="210"/>
      <c r="U801" s="210"/>
      <c r="V801" s="210"/>
      <c r="W801" s="210"/>
      <c r="X801" s="210"/>
      <c r="Y801" s="210"/>
      <c r="Z801" s="210"/>
    </row>
    <row r="802" ht="12.75" customHeight="1">
      <c r="A802" s="625"/>
      <c r="B802" s="626"/>
      <c r="C802" s="626"/>
      <c r="D802" s="627"/>
      <c r="E802" s="210"/>
      <c r="F802" s="210"/>
      <c r="G802" s="210"/>
      <c r="H802" s="210"/>
      <c r="I802" s="627"/>
      <c r="J802" s="626"/>
      <c r="K802" s="626"/>
      <c r="L802" s="626"/>
      <c r="M802" s="628"/>
      <c r="N802" s="210"/>
      <c r="O802" s="210"/>
      <c r="P802" s="210"/>
      <c r="Q802" s="210"/>
      <c r="R802" s="210"/>
      <c r="S802" s="210"/>
      <c r="T802" s="210"/>
      <c r="U802" s="210"/>
      <c r="V802" s="210"/>
      <c r="W802" s="210"/>
      <c r="X802" s="210"/>
      <c r="Y802" s="210"/>
      <c r="Z802" s="210"/>
    </row>
    <row r="803" ht="12.75" customHeight="1">
      <c r="A803" s="625"/>
      <c r="B803" s="626"/>
      <c r="C803" s="626"/>
      <c r="D803" s="627"/>
      <c r="E803" s="210"/>
      <c r="F803" s="210"/>
      <c r="G803" s="210"/>
      <c r="H803" s="210"/>
      <c r="I803" s="627"/>
      <c r="J803" s="626"/>
      <c r="K803" s="626"/>
      <c r="L803" s="626"/>
      <c r="M803" s="628"/>
      <c r="N803" s="210"/>
      <c r="O803" s="210"/>
      <c r="P803" s="210"/>
      <c r="Q803" s="210"/>
      <c r="R803" s="210"/>
      <c r="S803" s="210"/>
      <c r="T803" s="210"/>
      <c r="U803" s="210"/>
      <c r="V803" s="210"/>
      <c r="W803" s="210"/>
      <c r="X803" s="210"/>
      <c r="Y803" s="210"/>
      <c r="Z803" s="210"/>
    </row>
    <row r="804" ht="12.75" customHeight="1">
      <c r="A804" s="625"/>
      <c r="B804" s="626"/>
      <c r="C804" s="626"/>
      <c r="D804" s="627"/>
      <c r="E804" s="210"/>
      <c r="F804" s="210"/>
      <c r="G804" s="210"/>
      <c r="H804" s="210"/>
      <c r="I804" s="627"/>
      <c r="J804" s="626"/>
      <c r="K804" s="626"/>
      <c r="L804" s="626"/>
      <c r="M804" s="628"/>
      <c r="N804" s="210"/>
      <c r="O804" s="210"/>
      <c r="P804" s="210"/>
      <c r="Q804" s="210"/>
      <c r="R804" s="210"/>
      <c r="S804" s="210"/>
      <c r="T804" s="210"/>
      <c r="U804" s="210"/>
      <c r="V804" s="210"/>
      <c r="W804" s="210"/>
      <c r="X804" s="210"/>
      <c r="Y804" s="210"/>
      <c r="Z804" s="210"/>
    </row>
    <row r="805" ht="12.75" customHeight="1">
      <c r="A805" s="625"/>
      <c r="B805" s="626"/>
      <c r="C805" s="626"/>
      <c r="D805" s="627"/>
      <c r="E805" s="210"/>
      <c r="F805" s="210"/>
      <c r="G805" s="210"/>
      <c r="H805" s="210"/>
      <c r="I805" s="627"/>
      <c r="J805" s="626"/>
      <c r="K805" s="626"/>
      <c r="L805" s="626"/>
      <c r="M805" s="628"/>
      <c r="N805" s="210"/>
      <c r="O805" s="210"/>
      <c r="P805" s="210"/>
      <c r="Q805" s="210"/>
      <c r="R805" s="210"/>
      <c r="S805" s="210"/>
      <c r="T805" s="210"/>
      <c r="U805" s="210"/>
      <c r="V805" s="210"/>
      <c r="W805" s="210"/>
      <c r="X805" s="210"/>
      <c r="Y805" s="210"/>
      <c r="Z805" s="210"/>
    </row>
    <row r="806" ht="12.75" customHeight="1">
      <c r="A806" s="625"/>
      <c r="B806" s="626"/>
      <c r="C806" s="626"/>
      <c r="D806" s="627"/>
      <c r="E806" s="210"/>
      <c r="F806" s="210"/>
      <c r="G806" s="210"/>
      <c r="H806" s="210"/>
      <c r="I806" s="627"/>
      <c r="J806" s="626"/>
      <c r="K806" s="626"/>
      <c r="L806" s="626"/>
      <c r="M806" s="628"/>
      <c r="N806" s="210"/>
      <c r="O806" s="210"/>
      <c r="P806" s="210"/>
      <c r="Q806" s="210"/>
      <c r="R806" s="210"/>
      <c r="S806" s="210"/>
      <c r="T806" s="210"/>
      <c r="U806" s="210"/>
      <c r="V806" s="210"/>
      <c r="W806" s="210"/>
      <c r="X806" s="210"/>
      <c r="Y806" s="210"/>
      <c r="Z806" s="210"/>
    </row>
    <row r="807" ht="12.75" customHeight="1">
      <c r="A807" s="625"/>
      <c r="B807" s="626"/>
      <c r="C807" s="626"/>
      <c r="D807" s="627"/>
      <c r="E807" s="210"/>
      <c r="F807" s="210"/>
      <c r="G807" s="210"/>
      <c r="H807" s="210"/>
      <c r="I807" s="627"/>
      <c r="J807" s="626"/>
      <c r="K807" s="626"/>
      <c r="L807" s="626"/>
      <c r="M807" s="628"/>
      <c r="N807" s="210"/>
      <c r="O807" s="210"/>
      <c r="P807" s="210"/>
      <c r="Q807" s="210"/>
      <c r="R807" s="210"/>
      <c r="S807" s="210"/>
      <c r="T807" s="210"/>
      <c r="U807" s="210"/>
      <c r="V807" s="210"/>
      <c r="W807" s="210"/>
      <c r="X807" s="210"/>
      <c r="Y807" s="210"/>
      <c r="Z807" s="210"/>
    </row>
    <row r="808" ht="12.75" customHeight="1">
      <c r="A808" s="625"/>
      <c r="B808" s="626"/>
      <c r="C808" s="626"/>
      <c r="D808" s="627"/>
      <c r="E808" s="210"/>
      <c r="F808" s="210"/>
      <c r="G808" s="210"/>
      <c r="H808" s="210"/>
      <c r="I808" s="627"/>
      <c r="J808" s="626"/>
      <c r="K808" s="626"/>
      <c r="L808" s="626"/>
      <c r="M808" s="628"/>
      <c r="N808" s="210"/>
      <c r="O808" s="210"/>
      <c r="P808" s="210"/>
      <c r="Q808" s="210"/>
      <c r="R808" s="210"/>
      <c r="S808" s="210"/>
      <c r="T808" s="210"/>
      <c r="U808" s="210"/>
      <c r="V808" s="210"/>
      <c r="W808" s="210"/>
      <c r="X808" s="210"/>
      <c r="Y808" s="210"/>
      <c r="Z808" s="210"/>
    </row>
    <row r="809" ht="12.75" customHeight="1">
      <c r="A809" s="625"/>
      <c r="B809" s="626"/>
      <c r="C809" s="626"/>
      <c r="D809" s="627"/>
      <c r="E809" s="210"/>
      <c r="F809" s="210"/>
      <c r="G809" s="210"/>
      <c r="H809" s="210"/>
      <c r="I809" s="627"/>
      <c r="J809" s="626"/>
      <c r="K809" s="626"/>
      <c r="L809" s="626"/>
      <c r="M809" s="628"/>
      <c r="N809" s="210"/>
      <c r="O809" s="210"/>
      <c r="P809" s="210"/>
      <c r="Q809" s="210"/>
      <c r="R809" s="210"/>
      <c r="S809" s="210"/>
      <c r="T809" s="210"/>
      <c r="U809" s="210"/>
      <c r="V809" s="210"/>
      <c r="W809" s="210"/>
      <c r="X809" s="210"/>
      <c r="Y809" s="210"/>
      <c r="Z809" s="210"/>
    </row>
    <row r="810" ht="12.75" customHeight="1">
      <c r="A810" s="625"/>
      <c r="B810" s="626"/>
      <c r="C810" s="626"/>
      <c r="D810" s="627"/>
      <c r="E810" s="210"/>
      <c r="F810" s="210"/>
      <c r="G810" s="210"/>
      <c r="H810" s="210"/>
      <c r="I810" s="627"/>
      <c r="J810" s="626"/>
      <c r="K810" s="626"/>
      <c r="L810" s="626"/>
      <c r="M810" s="628"/>
      <c r="N810" s="210"/>
      <c r="O810" s="210"/>
      <c r="P810" s="210"/>
      <c r="Q810" s="210"/>
      <c r="R810" s="210"/>
      <c r="S810" s="210"/>
      <c r="T810" s="210"/>
      <c r="U810" s="210"/>
      <c r="V810" s="210"/>
      <c r="W810" s="210"/>
      <c r="X810" s="210"/>
      <c r="Y810" s="210"/>
      <c r="Z810" s="210"/>
    </row>
    <row r="811" ht="12.75" customHeight="1">
      <c r="A811" s="625"/>
      <c r="B811" s="626"/>
      <c r="C811" s="626"/>
      <c r="D811" s="627"/>
      <c r="E811" s="210"/>
      <c r="F811" s="210"/>
      <c r="G811" s="210"/>
      <c r="H811" s="210"/>
      <c r="I811" s="627"/>
      <c r="J811" s="626"/>
      <c r="K811" s="626"/>
      <c r="L811" s="626"/>
      <c r="M811" s="628"/>
      <c r="N811" s="210"/>
      <c r="O811" s="210"/>
      <c r="P811" s="210"/>
      <c r="Q811" s="210"/>
      <c r="R811" s="210"/>
      <c r="S811" s="210"/>
      <c r="T811" s="210"/>
      <c r="U811" s="210"/>
      <c r="V811" s="210"/>
      <c r="W811" s="210"/>
      <c r="X811" s="210"/>
      <c r="Y811" s="210"/>
      <c r="Z811" s="210"/>
    </row>
    <row r="812" ht="12.75" customHeight="1">
      <c r="A812" s="625"/>
      <c r="B812" s="626"/>
      <c r="C812" s="626"/>
      <c r="D812" s="627"/>
      <c r="E812" s="210"/>
      <c r="F812" s="210"/>
      <c r="G812" s="210"/>
      <c r="H812" s="210"/>
      <c r="I812" s="627"/>
      <c r="J812" s="626"/>
      <c r="K812" s="626"/>
      <c r="L812" s="626"/>
      <c r="M812" s="628"/>
      <c r="N812" s="210"/>
      <c r="O812" s="210"/>
      <c r="P812" s="210"/>
      <c r="Q812" s="210"/>
      <c r="R812" s="210"/>
      <c r="S812" s="210"/>
      <c r="T812" s="210"/>
      <c r="U812" s="210"/>
      <c r="V812" s="210"/>
      <c r="W812" s="210"/>
      <c r="X812" s="210"/>
      <c r="Y812" s="210"/>
      <c r="Z812" s="210"/>
    </row>
    <row r="813" ht="12.75" customHeight="1">
      <c r="A813" s="625"/>
      <c r="B813" s="626"/>
      <c r="C813" s="626"/>
      <c r="D813" s="627"/>
      <c r="E813" s="210"/>
      <c r="F813" s="210"/>
      <c r="G813" s="210"/>
      <c r="H813" s="210"/>
      <c r="I813" s="627"/>
      <c r="J813" s="626"/>
      <c r="K813" s="626"/>
      <c r="L813" s="626"/>
      <c r="M813" s="628"/>
      <c r="N813" s="210"/>
      <c r="O813" s="210"/>
      <c r="P813" s="210"/>
      <c r="Q813" s="210"/>
      <c r="R813" s="210"/>
      <c r="S813" s="210"/>
      <c r="T813" s="210"/>
      <c r="U813" s="210"/>
      <c r="V813" s="210"/>
      <c r="W813" s="210"/>
      <c r="X813" s="210"/>
      <c r="Y813" s="210"/>
      <c r="Z813" s="210"/>
    </row>
    <row r="814" ht="12.75" customHeight="1">
      <c r="A814" s="625"/>
      <c r="B814" s="626"/>
      <c r="C814" s="626"/>
      <c r="D814" s="627"/>
      <c r="E814" s="210"/>
      <c r="F814" s="210"/>
      <c r="G814" s="210"/>
      <c r="H814" s="210"/>
      <c r="I814" s="627"/>
      <c r="J814" s="626"/>
      <c r="K814" s="626"/>
      <c r="L814" s="626"/>
      <c r="M814" s="628"/>
      <c r="N814" s="210"/>
      <c r="O814" s="210"/>
      <c r="P814" s="210"/>
      <c r="Q814" s="210"/>
      <c r="R814" s="210"/>
      <c r="S814" s="210"/>
      <c r="T814" s="210"/>
      <c r="U814" s="210"/>
      <c r="V814" s="210"/>
      <c r="W814" s="210"/>
      <c r="X814" s="210"/>
      <c r="Y814" s="210"/>
      <c r="Z814" s="210"/>
    </row>
    <row r="815" ht="12.75" customHeight="1">
      <c r="A815" s="625"/>
      <c r="B815" s="626"/>
      <c r="C815" s="626"/>
      <c r="D815" s="627"/>
      <c r="E815" s="210"/>
      <c r="F815" s="210"/>
      <c r="G815" s="210"/>
      <c r="H815" s="210"/>
      <c r="I815" s="627"/>
      <c r="J815" s="626"/>
      <c r="K815" s="626"/>
      <c r="L815" s="626"/>
      <c r="M815" s="628"/>
      <c r="N815" s="210"/>
      <c r="O815" s="210"/>
      <c r="P815" s="210"/>
      <c r="Q815" s="210"/>
      <c r="R815" s="210"/>
      <c r="S815" s="210"/>
      <c r="T815" s="210"/>
      <c r="U815" s="210"/>
      <c r="V815" s="210"/>
      <c r="W815" s="210"/>
      <c r="X815" s="210"/>
      <c r="Y815" s="210"/>
      <c r="Z815" s="210"/>
    </row>
    <row r="816" ht="12.75" customHeight="1">
      <c r="A816" s="625"/>
      <c r="B816" s="626"/>
      <c r="C816" s="626"/>
      <c r="D816" s="627"/>
      <c r="E816" s="210"/>
      <c r="F816" s="210"/>
      <c r="G816" s="210"/>
      <c r="H816" s="210"/>
      <c r="I816" s="627"/>
      <c r="J816" s="626"/>
      <c r="K816" s="626"/>
      <c r="L816" s="626"/>
      <c r="M816" s="628"/>
      <c r="N816" s="210"/>
      <c r="O816" s="210"/>
      <c r="P816" s="210"/>
      <c r="Q816" s="210"/>
      <c r="R816" s="210"/>
      <c r="S816" s="210"/>
      <c r="T816" s="210"/>
      <c r="U816" s="210"/>
      <c r="V816" s="210"/>
      <c r="W816" s="210"/>
      <c r="X816" s="210"/>
      <c r="Y816" s="210"/>
      <c r="Z816" s="210"/>
    </row>
    <row r="817" ht="12.75" customHeight="1">
      <c r="A817" s="625"/>
      <c r="B817" s="626"/>
      <c r="C817" s="626"/>
      <c r="D817" s="627"/>
      <c r="E817" s="210"/>
      <c r="F817" s="210"/>
      <c r="G817" s="210"/>
      <c r="H817" s="210"/>
      <c r="I817" s="627"/>
      <c r="J817" s="626"/>
      <c r="K817" s="626"/>
      <c r="L817" s="626"/>
      <c r="M817" s="628"/>
      <c r="N817" s="210"/>
      <c r="O817" s="210"/>
      <c r="P817" s="210"/>
      <c r="Q817" s="210"/>
      <c r="R817" s="210"/>
      <c r="S817" s="210"/>
      <c r="T817" s="210"/>
      <c r="U817" s="210"/>
      <c r="V817" s="210"/>
      <c r="W817" s="210"/>
      <c r="X817" s="210"/>
      <c r="Y817" s="210"/>
      <c r="Z817" s="210"/>
    </row>
    <row r="818" ht="12.75" customHeight="1">
      <c r="A818" s="625"/>
      <c r="B818" s="626"/>
      <c r="C818" s="626"/>
      <c r="D818" s="627"/>
      <c r="E818" s="210"/>
      <c r="F818" s="210"/>
      <c r="G818" s="210"/>
      <c r="H818" s="210"/>
      <c r="I818" s="627"/>
      <c r="J818" s="626"/>
      <c r="K818" s="626"/>
      <c r="L818" s="626"/>
      <c r="M818" s="628"/>
      <c r="N818" s="210"/>
      <c r="O818" s="210"/>
      <c r="P818" s="210"/>
      <c r="Q818" s="210"/>
      <c r="R818" s="210"/>
      <c r="S818" s="210"/>
      <c r="T818" s="210"/>
      <c r="U818" s="210"/>
      <c r="V818" s="210"/>
      <c r="W818" s="210"/>
      <c r="X818" s="210"/>
      <c r="Y818" s="210"/>
      <c r="Z818" s="210"/>
    </row>
    <row r="819" ht="12.75" customHeight="1">
      <c r="A819" s="625"/>
      <c r="B819" s="626"/>
      <c r="C819" s="626"/>
      <c r="D819" s="627"/>
      <c r="E819" s="210"/>
      <c r="F819" s="210"/>
      <c r="G819" s="210"/>
      <c r="H819" s="210"/>
      <c r="I819" s="627"/>
      <c r="J819" s="626"/>
      <c r="K819" s="626"/>
      <c r="L819" s="626"/>
      <c r="M819" s="628"/>
      <c r="N819" s="210"/>
      <c r="O819" s="210"/>
      <c r="P819" s="210"/>
      <c r="Q819" s="210"/>
      <c r="R819" s="210"/>
      <c r="S819" s="210"/>
      <c r="T819" s="210"/>
      <c r="U819" s="210"/>
      <c r="V819" s="210"/>
      <c r="W819" s="210"/>
      <c r="X819" s="210"/>
      <c r="Y819" s="210"/>
      <c r="Z819" s="210"/>
    </row>
    <row r="820" ht="12.75" customHeight="1">
      <c r="A820" s="625"/>
      <c r="B820" s="626"/>
      <c r="C820" s="626"/>
      <c r="D820" s="627"/>
      <c r="E820" s="210"/>
      <c r="F820" s="210"/>
      <c r="G820" s="210"/>
      <c r="H820" s="210"/>
      <c r="I820" s="627"/>
      <c r="J820" s="626"/>
      <c r="K820" s="626"/>
      <c r="L820" s="626"/>
      <c r="M820" s="628"/>
      <c r="N820" s="210"/>
      <c r="O820" s="210"/>
      <c r="P820" s="210"/>
      <c r="Q820" s="210"/>
      <c r="R820" s="210"/>
      <c r="S820" s="210"/>
      <c r="T820" s="210"/>
      <c r="U820" s="210"/>
      <c r="V820" s="210"/>
      <c r="W820" s="210"/>
      <c r="X820" s="210"/>
      <c r="Y820" s="210"/>
      <c r="Z820" s="210"/>
    </row>
    <row r="821" ht="12.75" customHeight="1">
      <c r="A821" s="625"/>
      <c r="B821" s="626"/>
      <c r="C821" s="626"/>
      <c r="D821" s="627"/>
      <c r="E821" s="210"/>
      <c r="F821" s="210"/>
      <c r="G821" s="210"/>
      <c r="H821" s="210"/>
      <c r="I821" s="627"/>
      <c r="J821" s="626"/>
      <c r="K821" s="626"/>
      <c r="L821" s="626"/>
      <c r="M821" s="628"/>
      <c r="N821" s="210"/>
      <c r="O821" s="210"/>
      <c r="P821" s="210"/>
      <c r="Q821" s="210"/>
      <c r="R821" s="210"/>
      <c r="S821" s="210"/>
      <c r="T821" s="210"/>
      <c r="U821" s="210"/>
      <c r="V821" s="210"/>
      <c r="W821" s="210"/>
      <c r="X821" s="210"/>
      <c r="Y821" s="210"/>
      <c r="Z821" s="210"/>
    </row>
    <row r="822" ht="12.75" customHeight="1">
      <c r="A822" s="625"/>
      <c r="B822" s="626"/>
      <c r="C822" s="626"/>
      <c r="D822" s="627"/>
      <c r="E822" s="210"/>
      <c r="F822" s="210"/>
      <c r="G822" s="210"/>
      <c r="H822" s="210"/>
      <c r="I822" s="627"/>
      <c r="J822" s="626"/>
      <c r="K822" s="626"/>
      <c r="L822" s="626"/>
      <c r="M822" s="628"/>
      <c r="N822" s="210"/>
      <c r="O822" s="210"/>
      <c r="P822" s="210"/>
      <c r="Q822" s="210"/>
      <c r="R822" s="210"/>
      <c r="S822" s="210"/>
      <c r="T822" s="210"/>
      <c r="U822" s="210"/>
      <c r="V822" s="210"/>
      <c r="W822" s="210"/>
      <c r="X822" s="210"/>
      <c r="Y822" s="210"/>
      <c r="Z822" s="210"/>
    </row>
    <row r="823" ht="12.75" customHeight="1">
      <c r="A823" s="625"/>
      <c r="B823" s="626"/>
      <c r="C823" s="626"/>
      <c r="D823" s="627"/>
      <c r="E823" s="210"/>
      <c r="F823" s="210"/>
      <c r="G823" s="210"/>
      <c r="H823" s="210"/>
      <c r="I823" s="627"/>
      <c r="J823" s="626"/>
      <c r="K823" s="626"/>
      <c r="L823" s="626"/>
      <c r="M823" s="628"/>
      <c r="N823" s="210"/>
      <c r="O823" s="210"/>
      <c r="P823" s="210"/>
      <c r="Q823" s="210"/>
      <c r="R823" s="210"/>
      <c r="S823" s="210"/>
      <c r="T823" s="210"/>
      <c r="U823" s="210"/>
      <c r="V823" s="210"/>
      <c r="W823" s="210"/>
      <c r="X823" s="210"/>
      <c r="Y823" s="210"/>
      <c r="Z823" s="210"/>
    </row>
    <row r="824" ht="12.75" customHeight="1">
      <c r="A824" s="625"/>
      <c r="B824" s="626"/>
      <c r="C824" s="626"/>
      <c r="D824" s="627"/>
      <c r="E824" s="210"/>
      <c r="F824" s="210"/>
      <c r="G824" s="210"/>
      <c r="H824" s="210"/>
      <c r="I824" s="627"/>
      <c r="J824" s="626"/>
      <c r="K824" s="626"/>
      <c r="L824" s="626"/>
      <c r="M824" s="628"/>
      <c r="N824" s="210"/>
      <c r="O824" s="210"/>
      <c r="P824" s="210"/>
      <c r="Q824" s="210"/>
      <c r="R824" s="210"/>
      <c r="S824" s="210"/>
      <c r="T824" s="210"/>
      <c r="U824" s="210"/>
      <c r="V824" s="210"/>
      <c r="W824" s="210"/>
      <c r="X824" s="210"/>
      <c r="Y824" s="210"/>
      <c r="Z824" s="210"/>
    </row>
    <row r="825" ht="12.75" customHeight="1">
      <c r="A825" s="625"/>
      <c r="B825" s="626"/>
      <c r="C825" s="626"/>
      <c r="D825" s="627"/>
      <c r="E825" s="210"/>
      <c r="F825" s="210"/>
      <c r="G825" s="210"/>
      <c r="H825" s="210"/>
      <c r="I825" s="627"/>
      <c r="J825" s="626"/>
      <c r="K825" s="626"/>
      <c r="L825" s="626"/>
      <c r="M825" s="628"/>
      <c r="N825" s="210"/>
      <c r="O825" s="210"/>
      <c r="P825" s="210"/>
      <c r="Q825" s="210"/>
      <c r="R825" s="210"/>
      <c r="S825" s="210"/>
      <c r="T825" s="210"/>
      <c r="U825" s="210"/>
      <c r="V825" s="210"/>
      <c r="W825" s="210"/>
      <c r="X825" s="210"/>
      <c r="Y825" s="210"/>
      <c r="Z825" s="210"/>
    </row>
    <row r="826" ht="12.75" customHeight="1">
      <c r="A826" s="625"/>
      <c r="B826" s="626"/>
      <c r="C826" s="626"/>
      <c r="D826" s="627"/>
      <c r="E826" s="210"/>
      <c r="F826" s="210"/>
      <c r="G826" s="210"/>
      <c r="H826" s="210"/>
      <c r="I826" s="627"/>
      <c r="J826" s="626"/>
      <c r="K826" s="626"/>
      <c r="L826" s="626"/>
      <c r="M826" s="628"/>
      <c r="N826" s="210"/>
      <c r="O826" s="210"/>
      <c r="P826" s="210"/>
      <c r="Q826" s="210"/>
      <c r="R826" s="210"/>
      <c r="S826" s="210"/>
      <c r="T826" s="210"/>
      <c r="U826" s="210"/>
      <c r="V826" s="210"/>
      <c r="W826" s="210"/>
      <c r="X826" s="210"/>
      <c r="Y826" s="210"/>
      <c r="Z826" s="210"/>
    </row>
    <row r="827" ht="12.75" customHeight="1">
      <c r="A827" s="625"/>
      <c r="B827" s="626"/>
      <c r="C827" s="626"/>
      <c r="D827" s="627"/>
      <c r="E827" s="210"/>
      <c r="F827" s="210"/>
      <c r="G827" s="210"/>
      <c r="H827" s="210"/>
      <c r="I827" s="627"/>
      <c r="J827" s="626"/>
      <c r="K827" s="626"/>
      <c r="L827" s="626"/>
      <c r="M827" s="628"/>
      <c r="N827" s="210"/>
      <c r="O827" s="210"/>
      <c r="P827" s="210"/>
      <c r="Q827" s="210"/>
      <c r="R827" s="210"/>
      <c r="S827" s="210"/>
      <c r="T827" s="210"/>
      <c r="U827" s="210"/>
      <c r="V827" s="210"/>
      <c r="W827" s="210"/>
      <c r="X827" s="210"/>
      <c r="Y827" s="210"/>
      <c r="Z827" s="210"/>
    </row>
    <row r="828" ht="12.75" customHeight="1">
      <c r="A828" s="625"/>
      <c r="B828" s="626"/>
      <c r="C828" s="626"/>
      <c r="D828" s="627"/>
      <c r="E828" s="210"/>
      <c r="F828" s="210"/>
      <c r="G828" s="210"/>
      <c r="H828" s="210"/>
      <c r="I828" s="627"/>
      <c r="J828" s="626"/>
      <c r="K828" s="626"/>
      <c r="L828" s="626"/>
      <c r="M828" s="628"/>
      <c r="N828" s="210"/>
      <c r="O828" s="210"/>
      <c r="P828" s="210"/>
      <c r="Q828" s="210"/>
      <c r="R828" s="210"/>
      <c r="S828" s="210"/>
      <c r="T828" s="210"/>
      <c r="U828" s="210"/>
      <c r="V828" s="210"/>
      <c r="W828" s="210"/>
      <c r="X828" s="210"/>
      <c r="Y828" s="210"/>
      <c r="Z828" s="210"/>
    </row>
    <row r="829" ht="12.75" customHeight="1">
      <c r="A829" s="625"/>
      <c r="B829" s="626"/>
      <c r="C829" s="626"/>
      <c r="D829" s="627"/>
      <c r="E829" s="210"/>
      <c r="F829" s="210"/>
      <c r="G829" s="210"/>
      <c r="H829" s="210"/>
      <c r="I829" s="627"/>
      <c r="J829" s="626"/>
      <c r="K829" s="626"/>
      <c r="L829" s="626"/>
      <c r="M829" s="628"/>
      <c r="N829" s="210"/>
      <c r="O829" s="210"/>
      <c r="P829" s="210"/>
      <c r="Q829" s="210"/>
      <c r="R829" s="210"/>
      <c r="S829" s="210"/>
      <c r="T829" s="210"/>
      <c r="U829" s="210"/>
      <c r="V829" s="210"/>
      <c r="W829" s="210"/>
      <c r="X829" s="210"/>
      <c r="Y829" s="210"/>
      <c r="Z829" s="210"/>
    </row>
    <row r="830" ht="12.75" customHeight="1">
      <c r="A830" s="625"/>
      <c r="B830" s="626"/>
      <c r="C830" s="626"/>
      <c r="D830" s="627"/>
      <c r="E830" s="210"/>
      <c r="F830" s="210"/>
      <c r="G830" s="210"/>
      <c r="H830" s="210"/>
      <c r="I830" s="627"/>
      <c r="J830" s="626"/>
      <c r="K830" s="626"/>
      <c r="L830" s="626"/>
      <c r="M830" s="628"/>
      <c r="N830" s="210"/>
      <c r="O830" s="210"/>
      <c r="P830" s="210"/>
      <c r="Q830" s="210"/>
      <c r="R830" s="210"/>
      <c r="S830" s="210"/>
      <c r="T830" s="210"/>
      <c r="U830" s="210"/>
      <c r="V830" s="210"/>
      <c r="W830" s="210"/>
      <c r="X830" s="210"/>
      <c r="Y830" s="210"/>
      <c r="Z830" s="210"/>
    </row>
    <row r="831" ht="12.75" customHeight="1">
      <c r="A831" s="625"/>
      <c r="B831" s="626"/>
      <c r="C831" s="626"/>
      <c r="D831" s="627"/>
      <c r="E831" s="210"/>
      <c r="F831" s="210"/>
      <c r="G831" s="210"/>
      <c r="H831" s="210"/>
      <c r="I831" s="627"/>
      <c r="J831" s="626"/>
      <c r="K831" s="626"/>
      <c r="L831" s="626"/>
      <c r="M831" s="628"/>
      <c r="N831" s="210"/>
      <c r="O831" s="210"/>
      <c r="P831" s="210"/>
      <c r="Q831" s="210"/>
      <c r="R831" s="210"/>
      <c r="S831" s="210"/>
      <c r="T831" s="210"/>
      <c r="U831" s="210"/>
      <c r="V831" s="210"/>
      <c r="W831" s="210"/>
      <c r="X831" s="210"/>
      <c r="Y831" s="210"/>
      <c r="Z831" s="210"/>
    </row>
    <row r="832" ht="12.75" customHeight="1">
      <c r="A832" s="625"/>
      <c r="B832" s="626"/>
      <c r="C832" s="626"/>
      <c r="D832" s="627"/>
      <c r="E832" s="210"/>
      <c r="F832" s="210"/>
      <c r="G832" s="210"/>
      <c r="H832" s="210"/>
      <c r="I832" s="627"/>
      <c r="J832" s="626"/>
      <c r="K832" s="626"/>
      <c r="L832" s="626"/>
      <c r="M832" s="628"/>
      <c r="N832" s="210"/>
      <c r="O832" s="210"/>
      <c r="P832" s="210"/>
      <c r="Q832" s="210"/>
      <c r="R832" s="210"/>
      <c r="S832" s="210"/>
      <c r="T832" s="210"/>
      <c r="U832" s="210"/>
      <c r="V832" s="210"/>
      <c r="W832" s="210"/>
      <c r="X832" s="210"/>
      <c r="Y832" s="210"/>
      <c r="Z832" s="210"/>
    </row>
    <row r="833" ht="12.75" customHeight="1">
      <c r="A833" s="625"/>
      <c r="B833" s="626"/>
      <c r="C833" s="626"/>
      <c r="D833" s="627"/>
      <c r="E833" s="210"/>
      <c r="F833" s="210"/>
      <c r="G833" s="210"/>
      <c r="H833" s="210"/>
      <c r="I833" s="627"/>
      <c r="J833" s="626"/>
      <c r="K833" s="626"/>
      <c r="L833" s="626"/>
      <c r="M833" s="628"/>
      <c r="N833" s="210"/>
      <c r="O833" s="210"/>
      <c r="P833" s="210"/>
      <c r="Q833" s="210"/>
      <c r="R833" s="210"/>
      <c r="S833" s="210"/>
      <c r="T833" s="210"/>
      <c r="U833" s="210"/>
      <c r="V833" s="210"/>
      <c r="W833" s="210"/>
      <c r="X833" s="210"/>
      <c r="Y833" s="210"/>
      <c r="Z833" s="210"/>
    </row>
    <row r="834" ht="12.75" customHeight="1">
      <c r="A834" s="625"/>
      <c r="B834" s="626"/>
      <c r="C834" s="626"/>
      <c r="D834" s="627"/>
      <c r="E834" s="210"/>
      <c r="F834" s="210"/>
      <c r="G834" s="210"/>
      <c r="H834" s="210"/>
      <c r="I834" s="627"/>
      <c r="J834" s="626"/>
      <c r="K834" s="626"/>
      <c r="L834" s="626"/>
      <c r="M834" s="628"/>
      <c r="N834" s="210"/>
      <c r="O834" s="210"/>
      <c r="P834" s="210"/>
      <c r="Q834" s="210"/>
      <c r="R834" s="210"/>
      <c r="S834" s="210"/>
      <c r="T834" s="210"/>
      <c r="U834" s="210"/>
      <c r="V834" s="210"/>
      <c r="W834" s="210"/>
      <c r="X834" s="210"/>
      <c r="Y834" s="210"/>
      <c r="Z834" s="210"/>
    </row>
    <row r="835" ht="12.75" customHeight="1">
      <c r="A835" s="625"/>
      <c r="B835" s="626"/>
      <c r="C835" s="626"/>
      <c r="D835" s="627"/>
      <c r="E835" s="210"/>
      <c r="F835" s="210"/>
      <c r="G835" s="210"/>
      <c r="H835" s="210"/>
      <c r="I835" s="627"/>
      <c r="J835" s="626"/>
      <c r="K835" s="626"/>
      <c r="L835" s="626"/>
      <c r="M835" s="628"/>
      <c r="N835" s="210"/>
      <c r="O835" s="210"/>
      <c r="P835" s="210"/>
      <c r="Q835" s="210"/>
      <c r="R835" s="210"/>
      <c r="S835" s="210"/>
      <c r="T835" s="210"/>
      <c r="U835" s="210"/>
      <c r="V835" s="210"/>
      <c r="W835" s="210"/>
      <c r="X835" s="210"/>
      <c r="Y835" s="210"/>
      <c r="Z835" s="210"/>
    </row>
    <row r="836" ht="12.75" customHeight="1">
      <c r="A836" s="625"/>
      <c r="B836" s="626"/>
      <c r="C836" s="626"/>
      <c r="D836" s="627"/>
      <c r="E836" s="210"/>
      <c r="F836" s="210"/>
      <c r="G836" s="210"/>
      <c r="H836" s="210"/>
      <c r="I836" s="627"/>
      <c r="J836" s="626"/>
      <c r="K836" s="626"/>
      <c r="L836" s="626"/>
      <c r="M836" s="628"/>
      <c r="N836" s="210"/>
      <c r="O836" s="210"/>
      <c r="P836" s="210"/>
      <c r="Q836" s="210"/>
      <c r="R836" s="210"/>
      <c r="S836" s="210"/>
      <c r="T836" s="210"/>
      <c r="U836" s="210"/>
      <c r="V836" s="210"/>
      <c r="W836" s="210"/>
      <c r="X836" s="210"/>
      <c r="Y836" s="210"/>
      <c r="Z836" s="210"/>
    </row>
    <row r="837" ht="12.75" customHeight="1">
      <c r="A837" s="625"/>
      <c r="B837" s="626"/>
      <c r="C837" s="626"/>
      <c r="D837" s="627"/>
      <c r="E837" s="210"/>
      <c r="F837" s="210"/>
      <c r="G837" s="210"/>
      <c r="H837" s="210"/>
      <c r="I837" s="627"/>
      <c r="J837" s="626"/>
      <c r="K837" s="626"/>
      <c r="L837" s="626"/>
      <c r="M837" s="628"/>
      <c r="N837" s="210"/>
      <c r="O837" s="210"/>
      <c r="P837" s="210"/>
      <c r="Q837" s="210"/>
      <c r="R837" s="210"/>
      <c r="S837" s="210"/>
      <c r="T837" s="210"/>
      <c r="U837" s="210"/>
      <c r="V837" s="210"/>
      <c r="W837" s="210"/>
      <c r="X837" s="210"/>
      <c r="Y837" s="210"/>
      <c r="Z837" s="210"/>
    </row>
    <row r="838" ht="12.75" customHeight="1">
      <c r="A838" s="625"/>
      <c r="B838" s="626"/>
      <c r="C838" s="626"/>
      <c r="D838" s="627"/>
      <c r="E838" s="210"/>
      <c r="F838" s="210"/>
      <c r="G838" s="210"/>
      <c r="H838" s="210"/>
      <c r="I838" s="627"/>
      <c r="J838" s="626"/>
      <c r="K838" s="626"/>
      <c r="L838" s="626"/>
      <c r="M838" s="628"/>
      <c r="N838" s="210"/>
      <c r="O838" s="210"/>
      <c r="P838" s="210"/>
      <c r="Q838" s="210"/>
      <c r="R838" s="210"/>
      <c r="S838" s="210"/>
      <c r="T838" s="210"/>
      <c r="U838" s="210"/>
      <c r="V838" s="210"/>
      <c r="W838" s="210"/>
      <c r="X838" s="210"/>
      <c r="Y838" s="210"/>
      <c r="Z838" s="210"/>
    </row>
    <row r="839" ht="12.75" customHeight="1">
      <c r="A839" s="625"/>
      <c r="B839" s="626"/>
      <c r="C839" s="626"/>
      <c r="D839" s="627"/>
      <c r="E839" s="210"/>
      <c r="F839" s="210"/>
      <c r="G839" s="210"/>
      <c r="H839" s="210"/>
      <c r="I839" s="627"/>
      <c r="J839" s="626"/>
      <c r="K839" s="626"/>
      <c r="L839" s="626"/>
      <c r="M839" s="628"/>
      <c r="N839" s="210"/>
      <c r="O839" s="210"/>
      <c r="P839" s="210"/>
      <c r="Q839" s="210"/>
      <c r="R839" s="210"/>
      <c r="S839" s="210"/>
      <c r="T839" s="210"/>
      <c r="U839" s="210"/>
      <c r="V839" s="210"/>
      <c r="W839" s="210"/>
      <c r="X839" s="210"/>
      <c r="Y839" s="210"/>
      <c r="Z839" s="210"/>
    </row>
    <row r="840" ht="12.75" customHeight="1">
      <c r="A840" s="625"/>
      <c r="B840" s="626"/>
      <c r="C840" s="626"/>
      <c r="D840" s="627"/>
      <c r="E840" s="210"/>
      <c r="F840" s="210"/>
      <c r="G840" s="210"/>
      <c r="H840" s="210"/>
      <c r="I840" s="627"/>
      <c r="J840" s="626"/>
      <c r="K840" s="626"/>
      <c r="L840" s="626"/>
      <c r="M840" s="628"/>
      <c r="N840" s="210"/>
      <c r="O840" s="210"/>
      <c r="P840" s="210"/>
      <c r="Q840" s="210"/>
      <c r="R840" s="210"/>
      <c r="S840" s="210"/>
      <c r="T840" s="210"/>
      <c r="U840" s="210"/>
      <c r="V840" s="210"/>
      <c r="W840" s="210"/>
      <c r="X840" s="210"/>
      <c r="Y840" s="210"/>
      <c r="Z840" s="210"/>
    </row>
    <row r="841" ht="12.75" customHeight="1">
      <c r="A841" s="625"/>
      <c r="B841" s="626"/>
      <c r="C841" s="626"/>
      <c r="D841" s="627"/>
      <c r="E841" s="210"/>
      <c r="F841" s="210"/>
      <c r="G841" s="210"/>
      <c r="H841" s="210"/>
      <c r="I841" s="627"/>
      <c r="J841" s="626"/>
      <c r="K841" s="626"/>
      <c r="L841" s="626"/>
      <c r="M841" s="628"/>
      <c r="N841" s="210"/>
      <c r="O841" s="210"/>
      <c r="P841" s="210"/>
      <c r="Q841" s="210"/>
      <c r="R841" s="210"/>
      <c r="S841" s="210"/>
      <c r="T841" s="210"/>
      <c r="U841" s="210"/>
      <c r="V841" s="210"/>
      <c r="W841" s="210"/>
      <c r="X841" s="210"/>
      <c r="Y841" s="210"/>
      <c r="Z841" s="210"/>
    </row>
    <row r="842" ht="12.75" customHeight="1">
      <c r="A842" s="625"/>
      <c r="B842" s="626"/>
      <c r="C842" s="626"/>
      <c r="D842" s="627"/>
      <c r="E842" s="210"/>
      <c r="F842" s="210"/>
      <c r="G842" s="210"/>
      <c r="H842" s="210"/>
      <c r="I842" s="627"/>
      <c r="J842" s="626"/>
      <c r="K842" s="626"/>
      <c r="L842" s="626"/>
      <c r="M842" s="628"/>
      <c r="N842" s="210"/>
      <c r="O842" s="210"/>
      <c r="P842" s="210"/>
      <c r="Q842" s="210"/>
      <c r="R842" s="210"/>
      <c r="S842" s="210"/>
      <c r="T842" s="210"/>
      <c r="U842" s="210"/>
      <c r="V842" s="210"/>
      <c r="W842" s="210"/>
      <c r="X842" s="210"/>
      <c r="Y842" s="210"/>
      <c r="Z842" s="210"/>
    </row>
    <row r="843" ht="12.75" customHeight="1">
      <c r="A843" s="625"/>
      <c r="B843" s="626"/>
      <c r="C843" s="626"/>
      <c r="D843" s="627"/>
      <c r="E843" s="210"/>
      <c r="F843" s="210"/>
      <c r="G843" s="210"/>
      <c r="H843" s="210"/>
      <c r="I843" s="627"/>
      <c r="J843" s="626"/>
      <c r="K843" s="626"/>
      <c r="L843" s="626"/>
      <c r="M843" s="628"/>
      <c r="N843" s="210"/>
      <c r="O843" s="210"/>
      <c r="P843" s="210"/>
      <c r="Q843" s="210"/>
      <c r="R843" s="210"/>
      <c r="S843" s="210"/>
      <c r="T843" s="210"/>
      <c r="U843" s="210"/>
      <c r="V843" s="210"/>
      <c r="W843" s="210"/>
      <c r="X843" s="210"/>
      <c r="Y843" s="210"/>
      <c r="Z843" s="210"/>
    </row>
    <row r="844" ht="12.75" customHeight="1">
      <c r="A844" s="625"/>
      <c r="B844" s="626"/>
      <c r="C844" s="626"/>
      <c r="D844" s="627"/>
      <c r="E844" s="210"/>
      <c r="F844" s="210"/>
      <c r="G844" s="210"/>
      <c r="H844" s="210"/>
      <c r="I844" s="627"/>
      <c r="J844" s="626"/>
      <c r="K844" s="626"/>
      <c r="L844" s="626"/>
      <c r="M844" s="628"/>
      <c r="N844" s="210"/>
      <c r="O844" s="210"/>
      <c r="P844" s="210"/>
      <c r="Q844" s="210"/>
      <c r="R844" s="210"/>
      <c r="S844" s="210"/>
      <c r="T844" s="210"/>
      <c r="U844" s="210"/>
      <c r="V844" s="210"/>
      <c r="W844" s="210"/>
      <c r="X844" s="210"/>
      <c r="Y844" s="210"/>
      <c r="Z844" s="210"/>
    </row>
    <row r="845" ht="12.75" customHeight="1">
      <c r="A845" s="625"/>
      <c r="B845" s="626"/>
      <c r="C845" s="626"/>
      <c r="D845" s="627"/>
      <c r="E845" s="210"/>
      <c r="F845" s="210"/>
      <c r="G845" s="210"/>
      <c r="H845" s="210"/>
      <c r="I845" s="627"/>
      <c r="J845" s="626"/>
      <c r="K845" s="626"/>
      <c r="L845" s="626"/>
      <c r="M845" s="628"/>
      <c r="N845" s="210"/>
      <c r="O845" s="210"/>
      <c r="P845" s="210"/>
      <c r="Q845" s="210"/>
      <c r="R845" s="210"/>
      <c r="S845" s="210"/>
      <c r="T845" s="210"/>
      <c r="U845" s="210"/>
      <c r="V845" s="210"/>
      <c r="W845" s="210"/>
      <c r="X845" s="210"/>
      <c r="Y845" s="210"/>
      <c r="Z845" s="210"/>
    </row>
    <row r="846" ht="12.75" customHeight="1">
      <c r="A846" s="625"/>
      <c r="B846" s="626"/>
      <c r="C846" s="626"/>
      <c r="D846" s="627"/>
      <c r="E846" s="210"/>
      <c r="F846" s="210"/>
      <c r="G846" s="210"/>
      <c r="H846" s="210"/>
      <c r="I846" s="627"/>
      <c r="J846" s="626"/>
      <c r="K846" s="626"/>
      <c r="L846" s="626"/>
      <c r="M846" s="628"/>
      <c r="N846" s="210"/>
      <c r="O846" s="210"/>
      <c r="P846" s="210"/>
      <c r="Q846" s="210"/>
      <c r="R846" s="210"/>
      <c r="S846" s="210"/>
      <c r="T846" s="210"/>
      <c r="U846" s="210"/>
      <c r="V846" s="210"/>
      <c r="W846" s="210"/>
      <c r="X846" s="210"/>
      <c r="Y846" s="210"/>
      <c r="Z846" s="210"/>
    </row>
    <row r="847" ht="12.75" customHeight="1">
      <c r="A847" s="625"/>
      <c r="B847" s="626"/>
      <c r="C847" s="626"/>
      <c r="D847" s="627"/>
      <c r="E847" s="210"/>
      <c r="F847" s="210"/>
      <c r="G847" s="210"/>
      <c r="H847" s="210"/>
      <c r="I847" s="627"/>
      <c r="J847" s="626"/>
      <c r="K847" s="626"/>
      <c r="L847" s="626"/>
      <c r="M847" s="628"/>
      <c r="N847" s="210"/>
      <c r="O847" s="210"/>
      <c r="P847" s="210"/>
      <c r="Q847" s="210"/>
      <c r="R847" s="210"/>
      <c r="S847" s="210"/>
      <c r="T847" s="210"/>
      <c r="U847" s="210"/>
      <c r="V847" s="210"/>
      <c r="W847" s="210"/>
      <c r="X847" s="210"/>
      <c r="Y847" s="210"/>
      <c r="Z847" s="210"/>
    </row>
    <row r="848" ht="12.75" customHeight="1">
      <c r="A848" s="625"/>
      <c r="B848" s="626"/>
      <c r="C848" s="626"/>
      <c r="D848" s="627"/>
      <c r="E848" s="210"/>
      <c r="F848" s="210"/>
      <c r="G848" s="210"/>
      <c r="H848" s="210"/>
      <c r="I848" s="627"/>
      <c r="J848" s="626"/>
      <c r="K848" s="626"/>
      <c r="L848" s="626"/>
      <c r="M848" s="628"/>
      <c r="N848" s="210"/>
      <c r="O848" s="210"/>
      <c r="P848" s="210"/>
      <c r="Q848" s="210"/>
      <c r="R848" s="210"/>
      <c r="S848" s="210"/>
      <c r="T848" s="210"/>
      <c r="U848" s="210"/>
      <c r="V848" s="210"/>
      <c r="W848" s="210"/>
      <c r="X848" s="210"/>
      <c r="Y848" s="210"/>
      <c r="Z848" s="210"/>
    </row>
    <row r="849" ht="12.75" customHeight="1">
      <c r="A849" s="625"/>
      <c r="B849" s="626"/>
      <c r="C849" s="626"/>
      <c r="D849" s="627"/>
      <c r="E849" s="210"/>
      <c r="F849" s="210"/>
      <c r="G849" s="210"/>
      <c r="H849" s="210"/>
      <c r="I849" s="627"/>
      <c r="J849" s="626"/>
      <c r="K849" s="626"/>
      <c r="L849" s="626"/>
      <c r="M849" s="628"/>
      <c r="N849" s="210"/>
      <c r="O849" s="210"/>
      <c r="P849" s="210"/>
      <c r="Q849" s="210"/>
      <c r="R849" s="210"/>
      <c r="S849" s="210"/>
      <c r="T849" s="210"/>
      <c r="U849" s="210"/>
      <c r="V849" s="210"/>
      <c r="W849" s="210"/>
      <c r="X849" s="210"/>
      <c r="Y849" s="210"/>
      <c r="Z849" s="210"/>
    </row>
    <row r="850" ht="12.75" customHeight="1">
      <c r="A850" s="625"/>
      <c r="B850" s="626"/>
      <c r="C850" s="626"/>
      <c r="D850" s="627"/>
      <c r="E850" s="210"/>
      <c r="F850" s="210"/>
      <c r="G850" s="210"/>
      <c r="H850" s="210"/>
      <c r="I850" s="627"/>
      <c r="J850" s="626"/>
      <c r="K850" s="626"/>
      <c r="L850" s="626"/>
      <c r="M850" s="628"/>
      <c r="N850" s="210"/>
      <c r="O850" s="210"/>
      <c r="P850" s="210"/>
      <c r="Q850" s="210"/>
      <c r="R850" s="210"/>
      <c r="S850" s="210"/>
      <c r="T850" s="210"/>
      <c r="U850" s="210"/>
      <c r="V850" s="210"/>
      <c r="W850" s="210"/>
      <c r="X850" s="210"/>
      <c r="Y850" s="210"/>
      <c r="Z850" s="210"/>
    </row>
    <row r="851" ht="12.75" customHeight="1">
      <c r="A851" s="625"/>
      <c r="B851" s="626"/>
      <c r="C851" s="626"/>
      <c r="D851" s="627"/>
      <c r="E851" s="210"/>
      <c r="F851" s="210"/>
      <c r="G851" s="210"/>
      <c r="H851" s="210"/>
      <c r="I851" s="627"/>
      <c r="J851" s="626"/>
      <c r="K851" s="626"/>
      <c r="L851" s="626"/>
      <c r="M851" s="628"/>
      <c r="N851" s="210"/>
      <c r="O851" s="210"/>
      <c r="P851" s="210"/>
      <c r="Q851" s="210"/>
      <c r="R851" s="210"/>
      <c r="S851" s="210"/>
      <c r="T851" s="210"/>
      <c r="U851" s="210"/>
      <c r="V851" s="210"/>
      <c r="W851" s="210"/>
      <c r="X851" s="210"/>
      <c r="Y851" s="210"/>
      <c r="Z851" s="210"/>
    </row>
    <row r="852" ht="12.75" customHeight="1">
      <c r="A852" s="625"/>
      <c r="B852" s="626"/>
      <c r="C852" s="626"/>
      <c r="D852" s="627"/>
      <c r="E852" s="210"/>
      <c r="F852" s="210"/>
      <c r="G852" s="210"/>
      <c r="H852" s="210"/>
      <c r="I852" s="627"/>
      <c r="J852" s="626"/>
      <c r="K852" s="626"/>
      <c r="L852" s="626"/>
      <c r="M852" s="628"/>
      <c r="N852" s="210"/>
      <c r="O852" s="210"/>
      <c r="P852" s="210"/>
      <c r="Q852" s="210"/>
      <c r="R852" s="210"/>
      <c r="S852" s="210"/>
      <c r="T852" s="210"/>
      <c r="U852" s="210"/>
      <c r="V852" s="210"/>
      <c r="W852" s="210"/>
      <c r="X852" s="210"/>
      <c r="Y852" s="210"/>
      <c r="Z852" s="210"/>
    </row>
    <row r="853" ht="12.75" customHeight="1">
      <c r="A853" s="625"/>
      <c r="B853" s="626"/>
      <c r="C853" s="626"/>
      <c r="D853" s="627"/>
      <c r="E853" s="210"/>
      <c r="F853" s="210"/>
      <c r="G853" s="210"/>
      <c r="H853" s="210"/>
      <c r="I853" s="627"/>
      <c r="J853" s="626"/>
      <c r="K853" s="626"/>
      <c r="L853" s="626"/>
      <c r="M853" s="628"/>
      <c r="N853" s="210"/>
      <c r="O853" s="210"/>
      <c r="P853" s="210"/>
      <c r="Q853" s="210"/>
      <c r="R853" s="210"/>
      <c r="S853" s="210"/>
      <c r="T853" s="210"/>
      <c r="U853" s="210"/>
      <c r="V853" s="210"/>
      <c r="W853" s="210"/>
      <c r="X853" s="210"/>
      <c r="Y853" s="210"/>
      <c r="Z853" s="210"/>
    </row>
    <row r="854" ht="12.75" customHeight="1">
      <c r="A854" s="625"/>
      <c r="B854" s="626"/>
      <c r="C854" s="626"/>
      <c r="D854" s="627"/>
      <c r="E854" s="210"/>
      <c r="F854" s="210"/>
      <c r="G854" s="210"/>
      <c r="H854" s="210"/>
      <c r="I854" s="627"/>
      <c r="J854" s="626"/>
      <c r="K854" s="626"/>
      <c r="L854" s="626"/>
      <c r="M854" s="628"/>
      <c r="N854" s="210"/>
      <c r="O854" s="210"/>
      <c r="P854" s="210"/>
      <c r="Q854" s="210"/>
      <c r="R854" s="210"/>
      <c r="S854" s="210"/>
      <c r="T854" s="210"/>
      <c r="U854" s="210"/>
      <c r="V854" s="210"/>
      <c r="W854" s="210"/>
      <c r="X854" s="210"/>
      <c r="Y854" s="210"/>
      <c r="Z854" s="210"/>
    </row>
    <row r="855" ht="12.75" customHeight="1">
      <c r="A855" s="625"/>
      <c r="B855" s="626"/>
      <c r="C855" s="626"/>
      <c r="D855" s="627"/>
      <c r="E855" s="210"/>
      <c r="F855" s="210"/>
      <c r="G855" s="210"/>
      <c r="H855" s="210"/>
      <c r="I855" s="627"/>
      <c r="J855" s="626"/>
      <c r="K855" s="626"/>
      <c r="L855" s="626"/>
      <c r="M855" s="628"/>
      <c r="N855" s="210"/>
      <c r="O855" s="210"/>
      <c r="P855" s="210"/>
      <c r="Q855" s="210"/>
      <c r="R855" s="210"/>
      <c r="S855" s="210"/>
      <c r="T855" s="210"/>
      <c r="U855" s="210"/>
      <c r="V855" s="210"/>
      <c r="W855" s="210"/>
      <c r="X855" s="210"/>
      <c r="Y855" s="210"/>
      <c r="Z855" s="210"/>
    </row>
    <row r="856" ht="12.75" customHeight="1">
      <c r="A856" s="625"/>
      <c r="B856" s="626"/>
      <c r="C856" s="626"/>
      <c r="D856" s="627"/>
      <c r="E856" s="210"/>
      <c r="F856" s="210"/>
      <c r="G856" s="210"/>
      <c r="H856" s="210"/>
      <c r="I856" s="627"/>
      <c r="J856" s="626"/>
      <c r="K856" s="626"/>
      <c r="L856" s="626"/>
      <c r="M856" s="628"/>
      <c r="N856" s="210"/>
      <c r="O856" s="210"/>
      <c r="P856" s="210"/>
      <c r="Q856" s="210"/>
      <c r="R856" s="210"/>
      <c r="S856" s="210"/>
      <c r="T856" s="210"/>
      <c r="U856" s="210"/>
      <c r="V856" s="210"/>
      <c r="W856" s="210"/>
      <c r="X856" s="210"/>
      <c r="Y856" s="210"/>
      <c r="Z856" s="210"/>
    </row>
    <row r="857" ht="12.75" customHeight="1">
      <c r="A857" s="625"/>
      <c r="B857" s="626"/>
      <c r="C857" s="626"/>
      <c r="D857" s="627"/>
      <c r="E857" s="210"/>
      <c r="F857" s="210"/>
      <c r="G857" s="210"/>
      <c r="H857" s="210"/>
      <c r="I857" s="627"/>
      <c r="J857" s="626"/>
      <c r="K857" s="626"/>
      <c r="L857" s="626"/>
      <c r="M857" s="628"/>
      <c r="N857" s="210"/>
      <c r="O857" s="210"/>
      <c r="P857" s="210"/>
      <c r="Q857" s="210"/>
      <c r="R857" s="210"/>
      <c r="S857" s="210"/>
      <c r="T857" s="210"/>
      <c r="U857" s="210"/>
      <c r="V857" s="210"/>
      <c r="W857" s="210"/>
      <c r="X857" s="210"/>
      <c r="Y857" s="210"/>
      <c r="Z857" s="210"/>
    </row>
    <row r="858" ht="12.75" customHeight="1">
      <c r="A858" s="625"/>
      <c r="B858" s="626"/>
      <c r="C858" s="626"/>
      <c r="D858" s="627"/>
      <c r="E858" s="210"/>
      <c r="F858" s="210"/>
      <c r="G858" s="210"/>
      <c r="H858" s="210"/>
      <c r="I858" s="627"/>
      <c r="J858" s="626"/>
      <c r="K858" s="626"/>
      <c r="L858" s="626"/>
      <c r="M858" s="628"/>
      <c r="N858" s="210"/>
      <c r="O858" s="210"/>
      <c r="P858" s="210"/>
      <c r="Q858" s="210"/>
      <c r="R858" s="210"/>
      <c r="S858" s="210"/>
      <c r="T858" s="210"/>
      <c r="U858" s="210"/>
      <c r="V858" s="210"/>
      <c r="W858" s="210"/>
      <c r="X858" s="210"/>
      <c r="Y858" s="210"/>
      <c r="Z858" s="210"/>
    </row>
    <row r="859" ht="12.75" customHeight="1">
      <c r="A859" s="625"/>
      <c r="B859" s="626"/>
      <c r="C859" s="626"/>
      <c r="D859" s="627"/>
      <c r="E859" s="210"/>
      <c r="F859" s="210"/>
      <c r="G859" s="210"/>
      <c r="H859" s="210"/>
      <c r="I859" s="627"/>
      <c r="J859" s="626"/>
      <c r="K859" s="626"/>
      <c r="L859" s="626"/>
      <c r="M859" s="628"/>
      <c r="N859" s="210"/>
      <c r="O859" s="210"/>
      <c r="P859" s="210"/>
      <c r="Q859" s="210"/>
      <c r="R859" s="210"/>
      <c r="S859" s="210"/>
      <c r="T859" s="210"/>
      <c r="U859" s="210"/>
      <c r="V859" s="210"/>
      <c r="W859" s="210"/>
      <c r="X859" s="210"/>
      <c r="Y859" s="210"/>
      <c r="Z859" s="210"/>
    </row>
    <row r="860" ht="12.75" customHeight="1">
      <c r="A860" s="625"/>
      <c r="B860" s="626"/>
      <c r="C860" s="626"/>
      <c r="D860" s="627"/>
      <c r="E860" s="210"/>
      <c r="F860" s="210"/>
      <c r="G860" s="210"/>
      <c r="H860" s="210"/>
      <c r="I860" s="627"/>
      <c r="J860" s="626"/>
      <c r="K860" s="626"/>
      <c r="L860" s="626"/>
      <c r="M860" s="628"/>
      <c r="N860" s="210"/>
      <c r="O860" s="210"/>
      <c r="P860" s="210"/>
      <c r="Q860" s="210"/>
      <c r="R860" s="210"/>
      <c r="S860" s="210"/>
      <c r="T860" s="210"/>
      <c r="U860" s="210"/>
      <c r="V860" s="210"/>
      <c r="W860" s="210"/>
      <c r="X860" s="210"/>
      <c r="Y860" s="210"/>
      <c r="Z860" s="210"/>
    </row>
    <row r="861" ht="12.75" customHeight="1">
      <c r="A861" s="625"/>
      <c r="B861" s="626"/>
      <c r="C861" s="626"/>
      <c r="D861" s="627"/>
      <c r="E861" s="210"/>
      <c r="F861" s="210"/>
      <c r="G861" s="210"/>
      <c r="H861" s="210"/>
      <c r="I861" s="627"/>
      <c r="J861" s="626"/>
      <c r="K861" s="626"/>
      <c r="L861" s="626"/>
      <c r="M861" s="628"/>
      <c r="N861" s="210"/>
      <c r="O861" s="210"/>
      <c r="P861" s="210"/>
      <c r="Q861" s="210"/>
      <c r="R861" s="210"/>
      <c r="S861" s="210"/>
      <c r="T861" s="210"/>
      <c r="U861" s="210"/>
      <c r="V861" s="210"/>
      <c r="W861" s="210"/>
      <c r="X861" s="210"/>
      <c r="Y861" s="210"/>
      <c r="Z861" s="210"/>
    </row>
    <row r="862" ht="12.75" customHeight="1">
      <c r="A862" s="625"/>
      <c r="B862" s="626"/>
      <c r="C862" s="626"/>
      <c r="D862" s="627"/>
      <c r="E862" s="210"/>
      <c r="F862" s="210"/>
      <c r="G862" s="210"/>
      <c r="H862" s="210"/>
      <c r="I862" s="627"/>
      <c r="J862" s="626"/>
      <c r="K862" s="626"/>
      <c r="L862" s="626"/>
      <c r="M862" s="628"/>
      <c r="N862" s="210"/>
      <c r="O862" s="210"/>
      <c r="P862" s="210"/>
      <c r="Q862" s="210"/>
      <c r="R862" s="210"/>
      <c r="S862" s="210"/>
      <c r="T862" s="210"/>
      <c r="U862" s="210"/>
      <c r="V862" s="210"/>
      <c r="W862" s="210"/>
      <c r="X862" s="210"/>
      <c r="Y862" s="210"/>
      <c r="Z862" s="210"/>
    </row>
    <row r="863" ht="12.75" customHeight="1">
      <c r="A863" s="625"/>
      <c r="B863" s="626"/>
      <c r="C863" s="626"/>
      <c r="D863" s="627"/>
      <c r="E863" s="210"/>
      <c r="F863" s="210"/>
      <c r="G863" s="210"/>
      <c r="H863" s="210"/>
      <c r="I863" s="627"/>
      <c r="J863" s="626"/>
      <c r="K863" s="626"/>
      <c r="L863" s="626"/>
      <c r="M863" s="628"/>
      <c r="N863" s="210"/>
      <c r="O863" s="210"/>
      <c r="P863" s="210"/>
      <c r="Q863" s="210"/>
      <c r="R863" s="210"/>
      <c r="S863" s="210"/>
      <c r="T863" s="210"/>
      <c r="U863" s="210"/>
      <c r="V863" s="210"/>
      <c r="W863" s="210"/>
      <c r="X863" s="210"/>
      <c r="Y863" s="210"/>
      <c r="Z863" s="210"/>
    </row>
    <row r="864" ht="12.75" customHeight="1">
      <c r="A864" s="625"/>
      <c r="B864" s="626"/>
      <c r="C864" s="626"/>
      <c r="D864" s="627"/>
      <c r="E864" s="210"/>
      <c r="F864" s="210"/>
      <c r="G864" s="210"/>
      <c r="H864" s="210"/>
      <c r="I864" s="627"/>
      <c r="J864" s="626"/>
      <c r="K864" s="626"/>
      <c r="L864" s="626"/>
      <c r="M864" s="628"/>
      <c r="N864" s="210"/>
      <c r="O864" s="210"/>
      <c r="P864" s="210"/>
      <c r="Q864" s="210"/>
      <c r="R864" s="210"/>
      <c r="S864" s="210"/>
      <c r="T864" s="210"/>
      <c r="U864" s="210"/>
      <c r="V864" s="210"/>
      <c r="W864" s="210"/>
      <c r="X864" s="210"/>
      <c r="Y864" s="210"/>
      <c r="Z864" s="210"/>
    </row>
    <row r="865" ht="12.75" customHeight="1">
      <c r="A865" s="625"/>
      <c r="B865" s="626"/>
      <c r="C865" s="626"/>
      <c r="D865" s="627"/>
      <c r="E865" s="210"/>
      <c r="F865" s="210"/>
      <c r="G865" s="210"/>
      <c r="H865" s="210"/>
      <c r="I865" s="627"/>
      <c r="J865" s="626"/>
      <c r="K865" s="626"/>
      <c r="L865" s="626"/>
      <c r="M865" s="628"/>
      <c r="N865" s="210"/>
      <c r="O865" s="210"/>
      <c r="P865" s="210"/>
      <c r="Q865" s="210"/>
      <c r="R865" s="210"/>
      <c r="S865" s="210"/>
      <c r="T865" s="210"/>
      <c r="U865" s="210"/>
      <c r="V865" s="210"/>
      <c r="W865" s="210"/>
      <c r="X865" s="210"/>
      <c r="Y865" s="210"/>
      <c r="Z865" s="210"/>
    </row>
    <row r="866" ht="12.75" customHeight="1">
      <c r="A866" s="625"/>
      <c r="B866" s="626"/>
      <c r="C866" s="626"/>
      <c r="D866" s="627"/>
      <c r="E866" s="210"/>
      <c r="F866" s="210"/>
      <c r="G866" s="210"/>
      <c r="H866" s="210"/>
      <c r="I866" s="627"/>
      <c r="J866" s="626"/>
      <c r="K866" s="626"/>
      <c r="L866" s="626"/>
      <c r="M866" s="628"/>
      <c r="N866" s="210"/>
      <c r="O866" s="210"/>
      <c r="P866" s="210"/>
      <c r="Q866" s="210"/>
      <c r="R866" s="210"/>
      <c r="S866" s="210"/>
      <c r="T866" s="210"/>
      <c r="U866" s="210"/>
      <c r="V866" s="210"/>
      <c r="W866" s="210"/>
      <c r="X866" s="210"/>
      <c r="Y866" s="210"/>
      <c r="Z866" s="210"/>
    </row>
    <row r="867" ht="12.75" customHeight="1">
      <c r="A867" s="625"/>
      <c r="B867" s="626"/>
      <c r="C867" s="626"/>
      <c r="D867" s="627"/>
      <c r="E867" s="210"/>
      <c r="F867" s="210"/>
      <c r="G867" s="210"/>
      <c r="H867" s="210"/>
      <c r="I867" s="627"/>
      <c r="J867" s="626"/>
      <c r="K867" s="626"/>
      <c r="L867" s="626"/>
      <c r="M867" s="628"/>
      <c r="N867" s="210"/>
      <c r="O867" s="210"/>
      <c r="P867" s="210"/>
      <c r="Q867" s="210"/>
      <c r="R867" s="210"/>
      <c r="S867" s="210"/>
      <c r="T867" s="210"/>
      <c r="U867" s="210"/>
      <c r="V867" s="210"/>
      <c r="W867" s="210"/>
      <c r="X867" s="210"/>
      <c r="Y867" s="210"/>
      <c r="Z867" s="210"/>
    </row>
    <row r="868" ht="12.75" customHeight="1">
      <c r="A868" s="625"/>
      <c r="B868" s="626"/>
      <c r="C868" s="626"/>
      <c r="D868" s="627"/>
      <c r="E868" s="210"/>
      <c r="F868" s="210"/>
      <c r="G868" s="210"/>
      <c r="H868" s="210"/>
      <c r="I868" s="627"/>
      <c r="J868" s="626"/>
      <c r="K868" s="626"/>
      <c r="L868" s="626"/>
      <c r="M868" s="628"/>
      <c r="N868" s="210"/>
      <c r="O868" s="210"/>
      <c r="P868" s="210"/>
      <c r="Q868" s="210"/>
      <c r="R868" s="210"/>
      <c r="S868" s="210"/>
      <c r="T868" s="210"/>
      <c r="U868" s="210"/>
      <c r="V868" s="210"/>
      <c r="W868" s="210"/>
      <c r="X868" s="210"/>
      <c r="Y868" s="210"/>
      <c r="Z868" s="210"/>
    </row>
    <row r="869" ht="12.75" customHeight="1">
      <c r="A869" s="625"/>
      <c r="B869" s="626"/>
      <c r="C869" s="626"/>
      <c r="D869" s="627"/>
      <c r="E869" s="210"/>
      <c r="F869" s="210"/>
      <c r="G869" s="210"/>
      <c r="H869" s="210"/>
      <c r="I869" s="627"/>
      <c r="J869" s="626"/>
      <c r="K869" s="626"/>
      <c r="L869" s="626"/>
      <c r="M869" s="628"/>
      <c r="N869" s="210"/>
      <c r="O869" s="210"/>
      <c r="P869" s="210"/>
      <c r="Q869" s="210"/>
      <c r="R869" s="210"/>
      <c r="S869" s="210"/>
      <c r="T869" s="210"/>
      <c r="U869" s="210"/>
      <c r="V869" s="210"/>
      <c r="W869" s="210"/>
      <c r="X869" s="210"/>
      <c r="Y869" s="210"/>
      <c r="Z869" s="210"/>
    </row>
    <row r="870" ht="12.75" customHeight="1">
      <c r="A870" s="625"/>
      <c r="B870" s="626"/>
      <c r="C870" s="626"/>
      <c r="D870" s="627"/>
      <c r="E870" s="210"/>
      <c r="F870" s="210"/>
      <c r="G870" s="210"/>
      <c r="H870" s="210"/>
      <c r="I870" s="627"/>
      <c r="J870" s="626"/>
      <c r="K870" s="626"/>
      <c r="L870" s="626"/>
      <c r="M870" s="628"/>
      <c r="N870" s="210"/>
      <c r="O870" s="210"/>
      <c r="P870" s="210"/>
      <c r="Q870" s="210"/>
      <c r="R870" s="210"/>
      <c r="S870" s="210"/>
      <c r="T870" s="210"/>
      <c r="U870" s="210"/>
      <c r="V870" s="210"/>
      <c r="W870" s="210"/>
      <c r="X870" s="210"/>
      <c r="Y870" s="210"/>
      <c r="Z870" s="210"/>
    </row>
    <row r="871" ht="12.75" customHeight="1">
      <c r="A871" s="625"/>
      <c r="B871" s="626"/>
      <c r="C871" s="626"/>
      <c r="D871" s="627"/>
      <c r="E871" s="210"/>
      <c r="F871" s="210"/>
      <c r="G871" s="210"/>
      <c r="H871" s="210"/>
      <c r="I871" s="627"/>
      <c r="J871" s="626"/>
      <c r="K871" s="626"/>
      <c r="L871" s="626"/>
      <c r="M871" s="628"/>
      <c r="N871" s="210"/>
      <c r="O871" s="210"/>
      <c r="P871" s="210"/>
      <c r="Q871" s="210"/>
      <c r="R871" s="210"/>
      <c r="S871" s="210"/>
      <c r="T871" s="210"/>
      <c r="U871" s="210"/>
      <c r="V871" s="210"/>
      <c r="W871" s="210"/>
      <c r="X871" s="210"/>
      <c r="Y871" s="210"/>
      <c r="Z871" s="210"/>
    </row>
    <row r="872" ht="12.75" customHeight="1">
      <c r="A872" s="625"/>
      <c r="B872" s="626"/>
      <c r="C872" s="626"/>
      <c r="D872" s="627"/>
      <c r="E872" s="210"/>
      <c r="F872" s="210"/>
      <c r="G872" s="210"/>
      <c r="H872" s="210"/>
      <c r="I872" s="627"/>
      <c r="J872" s="626"/>
      <c r="K872" s="626"/>
      <c r="L872" s="626"/>
      <c r="M872" s="628"/>
      <c r="N872" s="210"/>
      <c r="O872" s="210"/>
      <c r="P872" s="210"/>
      <c r="Q872" s="210"/>
      <c r="R872" s="210"/>
      <c r="S872" s="210"/>
      <c r="T872" s="210"/>
      <c r="U872" s="210"/>
      <c r="V872" s="210"/>
      <c r="W872" s="210"/>
      <c r="X872" s="210"/>
      <c r="Y872" s="210"/>
      <c r="Z872" s="210"/>
    </row>
    <row r="873" ht="12.75" customHeight="1">
      <c r="A873" s="625"/>
      <c r="B873" s="626"/>
      <c r="C873" s="626"/>
      <c r="D873" s="627"/>
      <c r="E873" s="210"/>
      <c r="F873" s="210"/>
      <c r="G873" s="210"/>
      <c r="H873" s="210"/>
      <c r="I873" s="627"/>
      <c r="J873" s="626"/>
      <c r="K873" s="626"/>
      <c r="L873" s="626"/>
      <c r="M873" s="628"/>
      <c r="N873" s="210"/>
      <c r="O873" s="210"/>
      <c r="P873" s="210"/>
      <c r="Q873" s="210"/>
      <c r="R873" s="210"/>
      <c r="S873" s="210"/>
      <c r="T873" s="210"/>
      <c r="U873" s="210"/>
      <c r="V873" s="210"/>
      <c r="W873" s="210"/>
      <c r="X873" s="210"/>
      <c r="Y873" s="210"/>
      <c r="Z873" s="210"/>
    </row>
    <row r="874" ht="12.75" customHeight="1">
      <c r="A874" s="625"/>
      <c r="B874" s="626"/>
      <c r="C874" s="626"/>
      <c r="D874" s="627"/>
      <c r="E874" s="210"/>
      <c r="F874" s="210"/>
      <c r="G874" s="210"/>
      <c r="H874" s="210"/>
      <c r="I874" s="627"/>
      <c r="J874" s="626"/>
      <c r="K874" s="626"/>
      <c r="L874" s="626"/>
      <c r="M874" s="628"/>
      <c r="N874" s="210"/>
      <c r="O874" s="210"/>
      <c r="P874" s="210"/>
      <c r="Q874" s="210"/>
      <c r="R874" s="210"/>
      <c r="S874" s="210"/>
      <c r="T874" s="210"/>
      <c r="U874" s="210"/>
      <c r="V874" s="210"/>
      <c r="W874" s="210"/>
      <c r="X874" s="210"/>
      <c r="Y874" s="210"/>
      <c r="Z874" s="210"/>
    </row>
    <row r="875" ht="12.75" customHeight="1">
      <c r="A875" s="625"/>
      <c r="B875" s="626"/>
      <c r="C875" s="626"/>
      <c r="D875" s="627"/>
      <c r="E875" s="210"/>
      <c r="F875" s="210"/>
      <c r="G875" s="210"/>
      <c r="H875" s="210"/>
      <c r="I875" s="627"/>
      <c r="J875" s="626"/>
      <c r="K875" s="626"/>
      <c r="L875" s="626"/>
      <c r="M875" s="628"/>
      <c r="N875" s="210"/>
      <c r="O875" s="210"/>
      <c r="P875" s="210"/>
      <c r="Q875" s="210"/>
      <c r="R875" s="210"/>
      <c r="S875" s="210"/>
      <c r="T875" s="210"/>
      <c r="U875" s="210"/>
      <c r="V875" s="210"/>
      <c r="W875" s="210"/>
      <c r="X875" s="210"/>
      <c r="Y875" s="210"/>
      <c r="Z875" s="210"/>
    </row>
    <row r="876" ht="12.75" customHeight="1">
      <c r="A876" s="625"/>
      <c r="B876" s="626"/>
      <c r="C876" s="626"/>
      <c r="D876" s="627"/>
      <c r="E876" s="210"/>
      <c r="F876" s="210"/>
      <c r="G876" s="210"/>
      <c r="H876" s="210"/>
      <c r="I876" s="627"/>
      <c r="J876" s="626"/>
      <c r="K876" s="626"/>
      <c r="L876" s="626"/>
      <c r="M876" s="628"/>
      <c r="N876" s="210"/>
      <c r="O876" s="210"/>
      <c r="P876" s="210"/>
      <c r="Q876" s="210"/>
      <c r="R876" s="210"/>
      <c r="S876" s="210"/>
      <c r="T876" s="210"/>
      <c r="U876" s="210"/>
      <c r="V876" s="210"/>
      <c r="W876" s="210"/>
      <c r="X876" s="210"/>
      <c r="Y876" s="210"/>
      <c r="Z876" s="210"/>
    </row>
    <row r="877" ht="12.75" customHeight="1">
      <c r="A877" s="625"/>
      <c r="B877" s="626"/>
      <c r="C877" s="626"/>
      <c r="D877" s="627"/>
      <c r="E877" s="210"/>
      <c r="F877" s="210"/>
      <c r="G877" s="210"/>
      <c r="H877" s="210"/>
      <c r="I877" s="627"/>
      <c r="J877" s="626"/>
      <c r="K877" s="626"/>
      <c r="L877" s="626"/>
      <c r="M877" s="628"/>
      <c r="N877" s="210"/>
      <c r="O877" s="210"/>
      <c r="P877" s="210"/>
      <c r="Q877" s="210"/>
      <c r="R877" s="210"/>
      <c r="S877" s="210"/>
      <c r="T877" s="210"/>
      <c r="U877" s="210"/>
      <c r="V877" s="210"/>
      <c r="W877" s="210"/>
      <c r="X877" s="210"/>
      <c r="Y877" s="210"/>
      <c r="Z877" s="210"/>
    </row>
    <row r="878" ht="12.75" customHeight="1">
      <c r="A878" s="625"/>
      <c r="B878" s="626"/>
      <c r="C878" s="626"/>
      <c r="D878" s="627"/>
      <c r="E878" s="210"/>
      <c r="F878" s="210"/>
      <c r="G878" s="210"/>
      <c r="H878" s="210"/>
      <c r="I878" s="627"/>
      <c r="J878" s="626"/>
      <c r="K878" s="626"/>
      <c r="L878" s="626"/>
      <c r="M878" s="628"/>
      <c r="N878" s="210"/>
      <c r="O878" s="210"/>
      <c r="P878" s="210"/>
      <c r="Q878" s="210"/>
      <c r="R878" s="210"/>
      <c r="S878" s="210"/>
      <c r="T878" s="210"/>
      <c r="U878" s="210"/>
      <c r="V878" s="210"/>
      <c r="W878" s="210"/>
      <c r="X878" s="210"/>
      <c r="Y878" s="210"/>
      <c r="Z878" s="210"/>
    </row>
    <row r="879" ht="12.75" customHeight="1">
      <c r="A879" s="625"/>
      <c r="B879" s="626"/>
      <c r="C879" s="626"/>
      <c r="D879" s="627"/>
      <c r="E879" s="210"/>
      <c r="F879" s="210"/>
      <c r="G879" s="210"/>
      <c r="H879" s="210"/>
      <c r="I879" s="627"/>
      <c r="J879" s="626"/>
      <c r="K879" s="626"/>
      <c r="L879" s="626"/>
      <c r="M879" s="628"/>
      <c r="N879" s="210"/>
      <c r="O879" s="210"/>
      <c r="P879" s="210"/>
      <c r="Q879" s="210"/>
      <c r="R879" s="210"/>
      <c r="S879" s="210"/>
      <c r="T879" s="210"/>
      <c r="U879" s="210"/>
      <c r="V879" s="210"/>
      <c r="W879" s="210"/>
      <c r="X879" s="210"/>
      <c r="Y879" s="210"/>
      <c r="Z879" s="210"/>
    </row>
    <row r="880" ht="12.75" customHeight="1">
      <c r="A880" s="625"/>
      <c r="B880" s="626"/>
      <c r="C880" s="626"/>
      <c r="D880" s="627"/>
      <c r="E880" s="210"/>
      <c r="F880" s="210"/>
      <c r="G880" s="210"/>
      <c r="H880" s="210"/>
      <c r="I880" s="627"/>
      <c r="J880" s="626"/>
      <c r="K880" s="626"/>
      <c r="L880" s="626"/>
      <c r="M880" s="628"/>
      <c r="N880" s="210"/>
      <c r="O880" s="210"/>
      <c r="P880" s="210"/>
      <c r="Q880" s="210"/>
      <c r="R880" s="210"/>
      <c r="S880" s="210"/>
      <c r="T880" s="210"/>
      <c r="U880" s="210"/>
      <c r="V880" s="210"/>
      <c r="W880" s="210"/>
      <c r="X880" s="210"/>
      <c r="Y880" s="210"/>
      <c r="Z880" s="210"/>
    </row>
    <row r="881" ht="12.75" customHeight="1">
      <c r="A881" s="625"/>
      <c r="B881" s="626"/>
      <c r="C881" s="626"/>
      <c r="D881" s="627"/>
      <c r="E881" s="210"/>
      <c r="F881" s="210"/>
      <c r="G881" s="210"/>
      <c r="H881" s="210"/>
      <c r="I881" s="627"/>
      <c r="J881" s="626"/>
      <c r="K881" s="626"/>
      <c r="L881" s="626"/>
      <c r="M881" s="628"/>
      <c r="N881" s="210"/>
      <c r="O881" s="210"/>
      <c r="P881" s="210"/>
      <c r="Q881" s="210"/>
      <c r="R881" s="210"/>
      <c r="S881" s="210"/>
      <c r="T881" s="210"/>
      <c r="U881" s="210"/>
      <c r="V881" s="210"/>
      <c r="W881" s="210"/>
      <c r="X881" s="210"/>
      <c r="Y881" s="210"/>
      <c r="Z881" s="210"/>
    </row>
    <row r="882" ht="12.75" customHeight="1">
      <c r="A882" s="625"/>
      <c r="B882" s="626"/>
      <c r="C882" s="626"/>
      <c r="D882" s="627"/>
      <c r="E882" s="210"/>
      <c r="F882" s="210"/>
      <c r="G882" s="210"/>
      <c r="H882" s="210"/>
      <c r="I882" s="627"/>
      <c r="J882" s="626"/>
      <c r="K882" s="626"/>
      <c r="L882" s="626"/>
      <c r="M882" s="628"/>
      <c r="N882" s="210"/>
      <c r="O882" s="210"/>
      <c r="P882" s="210"/>
      <c r="Q882" s="210"/>
      <c r="R882" s="210"/>
      <c r="S882" s="210"/>
      <c r="T882" s="210"/>
      <c r="U882" s="210"/>
      <c r="V882" s="210"/>
      <c r="W882" s="210"/>
      <c r="X882" s="210"/>
      <c r="Y882" s="210"/>
      <c r="Z882" s="210"/>
    </row>
    <row r="883" ht="12.75" customHeight="1">
      <c r="A883" s="625"/>
      <c r="B883" s="626"/>
      <c r="C883" s="626"/>
      <c r="D883" s="627"/>
      <c r="E883" s="210"/>
      <c r="F883" s="210"/>
      <c r="G883" s="210"/>
      <c r="H883" s="210"/>
      <c r="I883" s="627"/>
      <c r="J883" s="626"/>
      <c r="K883" s="626"/>
      <c r="L883" s="626"/>
      <c r="M883" s="628"/>
      <c r="N883" s="210"/>
      <c r="O883" s="210"/>
      <c r="P883" s="210"/>
      <c r="Q883" s="210"/>
      <c r="R883" s="210"/>
      <c r="S883" s="210"/>
      <c r="T883" s="210"/>
      <c r="U883" s="210"/>
      <c r="V883" s="210"/>
      <c r="W883" s="210"/>
      <c r="X883" s="210"/>
      <c r="Y883" s="210"/>
      <c r="Z883" s="210"/>
    </row>
    <row r="884" ht="12.75" customHeight="1">
      <c r="A884" s="625"/>
      <c r="B884" s="626"/>
      <c r="C884" s="626"/>
      <c r="D884" s="627"/>
      <c r="E884" s="210"/>
      <c r="F884" s="210"/>
      <c r="G884" s="210"/>
      <c r="H884" s="210"/>
      <c r="I884" s="627"/>
      <c r="J884" s="626"/>
      <c r="K884" s="626"/>
      <c r="L884" s="626"/>
      <c r="M884" s="628"/>
      <c r="N884" s="210"/>
      <c r="O884" s="210"/>
      <c r="P884" s="210"/>
      <c r="Q884" s="210"/>
      <c r="R884" s="210"/>
      <c r="S884" s="210"/>
      <c r="T884" s="210"/>
      <c r="U884" s="210"/>
      <c r="V884" s="210"/>
      <c r="W884" s="210"/>
      <c r="X884" s="210"/>
      <c r="Y884" s="210"/>
      <c r="Z884" s="210"/>
    </row>
    <row r="885" ht="12.75" customHeight="1">
      <c r="A885" s="625"/>
      <c r="B885" s="626"/>
      <c r="C885" s="626"/>
      <c r="D885" s="627"/>
      <c r="E885" s="210"/>
      <c r="F885" s="210"/>
      <c r="G885" s="210"/>
      <c r="H885" s="210"/>
      <c r="I885" s="627"/>
      <c r="J885" s="626"/>
      <c r="K885" s="626"/>
      <c r="L885" s="626"/>
      <c r="M885" s="628"/>
      <c r="N885" s="210"/>
      <c r="O885" s="210"/>
      <c r="P885" s="210"/>
      <c r="Q885" s="210"/>
      <c r="R885" s="210"/>
      <c r="S885" s="210"/>
      <c r="T885" s="210"/>
      <c r="U885" s="210"/>
      <c r="V885" s="210"/>
      <c r="W885" s="210"/>
      <c r="X885" s="210"/>
      <c r="Y885" s="210"/>
      <c r="Z885" s="210"/>
    </row>
    <row r="886" ht="12.75" customHeight="1">
      <c r="A886" s="625"/>
      <c r="B886" s="626"/>
      <c r="C886" s="626"/>
      <c r="D886" s="627"/>
      <c r="E886" s="210"/>
      <c r="F886" s="210"/>
      <c r="G886" s="210"/>
      <c r="H886" s="210"/>
      <c r="I886" s="627"/>
      <c r="J886" s="626"/>
      <c r="K886" s="626"/>
      <c r="L886" s="626"/>
      <c r="M886" s="628"/>
      <c r="N886" s="210"/>
      <c r="O886" s="210"/>
      <c r="P886" s="210"/>
      <c r="Q886" s="210"/>
      <c r="R886" s="210"/>
      <c r="S886" s="210"/>
      <c r="T886" s="210"/>
      <c r="U886" s="210"/>
      <c r="V886" s="210"/>
      <c r="W886" s="210"/>
      <c r="X886" s="210"/>
      <c r="Y886" s="210"/>
      <c r="Z886" s="210"/>
    </row>
    <row r="887" ht="12.75" customHeight="1">
      <c r="A887" s="625"/>
      <c r="B887" s="626"/>
      <c r="C887" s="626"/>
      <c r="D887" s="627"/>
      <c r="E887" s="210"/>
      <c r="F887" s="210"/>
      <c r="G887" s="210"/>
      <c r="H887" s="210"/>
      <c r="I887" s="627"/>
      <c r="J887" s="626"/>
      <c r="K887" s="626"/>
      <c r="L887" s="626"/>
      <c r="M887" s="628"/>
      <c r="N887" s="210"/>
      <c r="O887" s="210"/>
      <c r="P887" s="210"/>
      <c r="Q887" s="210"/>
      <c r="R887" s="210"/>
      <c r="S887" s="210"/>
      <c r="T887" s="210"/>
      <c r="U887" s="210"/>
      <c r="V887" s="210"/>
      <c r="W887" s="210"/>
      <c r="X887" s="210"/>
      <c r="Y887" s="210"/>
      <c r="Z887" s="210"/>
    </row>
    <row r="888" ht="12.75" customHeight="1">
      <c r="A888" s="625"/>
      <c r="B888" s="626"/>
      <c r="C888" s="626"/>
      <c r="D888" s="627"/>
      <c r="E888" s="210"/>
      <c r="F888" s="210"/>
      <c r="G888" s="210"/>
      <c r="H888" s="210"/>
      <c r="I888" s="627"/>
      <c r="J888" s="626"/>
      <c r="K888" s="626"/>
      <c r="L888" s="626"/>
      <c r="M888" s="628"/>
      <c r="N888" s="210"/>
      <c r="O888" s="210"/>
      <c r="P888" s="210"/>
      <c r="Q888" s="210"/>
      <c r="R888" s="210"/>
      <c r="S888" s="210"/>
      <c r="T888" s="210"/>
      <c r="U888" s="210"/>
      <c r="V888" s="210"/>
      <c r="W888" s="210"/>
      <c r="X888" s="210"/>
      <c r="Y888" s="210"/>
      <c r="Z888" s="210"/>
    </row>
    <row r="889" ht="12.75" customHeight="1">
      <c r="A889" s="625"/>
      <c r="B889" s="626"/>
      <c r="C889" s="626"/>
      <c r="D889" s="627"/>
      <c r="E889" s="210"/>
      <c r="F889" s="210"/>
      <c r="G889" s="210"/>
      <c r="H889" s="210"/>
      <c r="I889" s="627"/>
      <c r="J889" s="626"/>
      <c r="K889" s="626"/>
      <c r="L889" s="626"/>
      <c r="M889" s="628"/>
      <c r="N889" s="210"/>
      <c r="O889" s="210"/>
      <c r="P889" s="210"/>
      <c r="Q889" s="210"/>
      <c r="R889" s="210"/>
      <c r="S889" s="210"/>
      <c r="T889" s="210"/>
      <c r="U889" s="210"/>
      <c r="V889" s="210"/>
      <c r="W889" s="210"/>
      <c r="X889" s="210"/>
      <c r="Y889" s="210"/>
      <c r="Z889" s="210"/>
    </row>
    <row r="890" ht="12.75" customHeight="1">
      <c r="A890" s="625"/>
      <c r="B890" s="626"/>
      <c r="C890" s="626"/>
      <c r="D890" s="627"/>
      <c r="E890" s="210"/>
      <c r="F890" s="210"/>
      <c r="G890" s="210"/>
      <c r="H890" s="210"/>
      <c r="I890" s="627"/>
      <c r="J890" s="626"/>
      <c r="K890" s="626"/>
      <c r="L890" s="626"/>
      <c r="M890" s="628"/>
      <c r="N890" s="210"/>
      <c r="O890" s="210"/>
      <c r="P890" s="210"/>
      <c r="Q890" s="210"/>
      <c r="R890" s="210"/>
      <c r="S890" s="210"/>
      <c r="T890" s="210"/>
      <c r="U890" s="210"/>
      <c r="V890" s="210"/>
      <c r="W890" s="210"/>
      <c r="X890" s="210"/>
      <c r="Y890" s="210"/>
      <c r="Z890" s="210"/>
    </row>
    <row r="891" ht="12.75" customHeight="1">
      <c r="A891" s="625"/>
      <c r="B891" s="626"/>
      <c r="C891" s="626"/>
      <c r="D891" s="627"/>
      <c r="E891" s="210"/>
      <c r="F891" s="210"/>
      <c r="G891" s="210"/>
      <c r="H891" s="210"/>
      <c r="I891" s="627"/>
      <c r="J891" s="626"/>
      <c r="K891" s="626"/>
      <c r="L891" s="626"/>
      <c r="M891" s="628"/>
      <c r="N891" s="210"/>
      <c r="O891" s="210"/>
      <c r="P891" s="210"/>
      <c r="Q891" s="210"/>
      <c r="R891" s="210"/>
      <c r="S891" s="210"/>
      <c r="T891" s="210"/>
      <c r="U891" s="210"/>
      <c r="V891" s="210"/>
      <c r="W891" s="210"/>
      <c r="X891" s="210"/>
      <c r="Y891" s="210"/>
      <c r="Z891" s="210"/>
    </row>
    <row r="892" ht="12.75" customHeight="1">
      <c r="A892" s="625"/>
      <c r="B892" s="626"/>
      <c r="C892" s="626"/>
      <c r="D892" s="627"/>
      <c r="E892" s="210"/>
      <c r="F892" s="210"/>
      <c r="G892" s="210"/>
      <c r="H892" s="210"/>
      <c r="I892" s="627"/>
      <c r="J892" s="626"/>
      <c r="K892" s="626"/>
      <c r="L892" s="626"/>
      <c r="M892" s="628"/>
      <c r="N892" s="210"/>
      <c r="O892" s="210"/>
      <c r="P892" s="210"/>
      <c r="Q892" s="210"/>
      <c r="R892" s="210"/>
      <c r="S892" s="210"/>
      <c r="T892" s="210"/>
      <c r="U892" s="210"/>
      <c r="V892" s="210"/>
      <c r="W892" s="210"/>
      <c r="X892" s="210"/>
      <c r="Y892" s="210"/>
      <c r="Z892" s="210"/>
    </row>
    <row r="893" ht="12.75" customHeight="1">
      <c r="A893" s="625"/>
      <c r="B893" s="626"/>
      <c r="C893" s="626"/>
      <c r="D893" s="627"/>
      <c r="E893" s="210"/>
      <c r="F893" s="210"/>
      <c r="G893" s="210"/>
      <c r="H893" s="210"/>
      <c r="I893" s="627"/>
      <c r="J893" s="626"/>
      <c r="K893" s="626"/>
      <c r="L893" s="626"/>
      <c r="M893" s="628"/>
      <c r="N893" s="210"/>
      <c r="O893" s="210"/>
      <c r="P893" s="210"/>
      <c r="Q893" s="210"/>
      <c r="R893" s="210"/>
      <c r="S893" s="210"/>
      <c r="T893" s="210"/>
      <c r="U893" s="210"/>
      <c r="V893" s="210"/>
      <c r="W893" s="210"/>
      <c r="X893" s="210"/>
      <c r="Y893" s="210"/>
      <c r="Z893" s="210"/>
    </row>
    <row r="894" ht="12.75" customHeight="1">
      <c r="A894" s="625"/>
      <c r="B894" s="626"/>
      <c r="C894" s="626"/>
      <c r="D894" s="627"/>
      <c r="E894" s="210"/>
      <c r="F894" s="210"/>
      <c r="G894" s="210"/>
      <c r="H894" s="210"/>
      <c r="I894" s="627"/>
      <c r="J894" s="626"/>
      <c r="K894" s="626"/>
      <c r="L894" s="626"/>
      <c r="M894" s="628"/>
      <c r="N894" s="210"/>
      <c r="O894" s="210"/>
      <c r="P894" s="210"/>
      <c r="Q894" s="210"/>
      <c r="R894" s="210"/>
      <c r="S894" s="210"/>
      <c r="T894" s="210"/>
      <c r="U894" s="210"/>
      <c r="V894" s="210"/>
      <c r="W894" s="210"/>
      <c r="X894" s="210"/>
      <c r="Y894" s="210"/>
      <c r="Z894" s="210"/>
    </row>
    <row r="895" ht="12.75" customHeight="1">
      <c r="A895" s="625"/>
      <c r="B895" s="626"/>
      <c r="C895" s="626"/>
      <c r="D895" s="627"/>
      <c r="E895" s="210"/>
      <c r="F895" s="210"/>
      <c r="G895" s="210"/>
      <c r="H895" s="210"/>
      <c r="I895" s="627"/>
      <c r="J895" s="626"/>
      <c r="K895" s="626"/>
      <c r="L895" s="626"/>
      <c r="M895" s="628"/>
      <c r="N895" s="210"/>
      <c r="O895" s="210"/>
      <c r="P895" s="210"/>
      <c r="Q895" s="210"/>
      <c r="R895" s="210"/>
      <c r="S895" s="210"/>
      <c r="T895" s="210"/>
      <c r="U895" s="210"/>
      <c r="V895" s="210"/>
      <c r="W895" s="210"/>
      <c r="X895" s="210"/>
      <c r="Y895" s="210"/>
      <c r="Z895" s="210"/>
    </row>
    <row r="896" ht="12.75" customHeight="1">
      <c r="A896" s="625"/>
      <c r="B896" s="626"/>
      <c r="C896" s="626"/>
      <c r="D896" s="627"/>
      <c r="E896" s="210"/>
      <c r="F896" s="210"/>
      <c r="G896" s="210"/>
      <c r="H896" s="210"/>
      <c r="I896" s="627"/>
      <c r="J896" s="626"/>
      <c r="K896" s="626"/>
      <c r="L896" s="626"/>
      <c r="M896" s="628"/>
      <c r="N896" s="210"/>
      <c r="O896" s="210"/>
      <c r="P896" s="210"/>
      <c r="Q896" s="210"/>
      <c r="R896" s="210"/>
      <c r="S896" s="210"/>
      <c r="T896" s="210"/>
      <c r="U896" s="210"/>
      <c r="V896" s="210"/>
      <c r="W896" s="210"/>
      <c r="X896" s="210"/>
      <c r="Y896" s="210"/>
      <c r="Z896" s="210"/>
    </row>
    <row r="897" ht="12.75" customHeight="1">
      <c r="A897" s="625"/>
      <c r="B897" s="626"/>
      <c r="C897" s="626"/>
      <c r="D897" s="627"/>
      <c r="E897" s="210"/>
      <c r="F897" s="210"/>
      <c r="G897" s="210"/>
      <c r="H897" s="210"/>
      <c r="I897" s="627"/>
      <c r="J897" s="626"/>
      <c r="K897" s="626"/>
      <c r="L897" s="626"/>
      <c r="M897" s="628"/>
      <c r="N897" s="210"/>
      <c r="O897" s="210"/>
      <c r="P897" s="210"/>
      <c r="Q897" s="210"/>
      <c r="R897" s="210"/>
      <c r="S897" s="210"/>
      <c r="T897" s="210"/>
      <c r="U897" s="210"/>
      <c r="V897" s="210"/>
      <c r="W897" s="210"/>
      <c r="X897" s="210"/>
      <c r="Y897" s="210"/>
      <c r="Z897" s="210"/>
    </row>
    <row r="898" ht="12.75" customHeight="1">
      <c r="A898" s="625"/>
      <c r="B898" s="626"/>
      <c r="C898" s="626"/>
      <c r="D898" s="627"/>
      <c r="E898" s="210"/>
      <c r="F898" s="210"/>
      <c r="G898" s="210"/>
      <c r="H898" s="210"/>
      <c r="I898" s="627"/>
      <c r="J898" s="626"/>
      <c r="K898" s="626"/>
      <c r="L898" s="626"/>
      <c r="M898" s="628"/>
      <c r="N898" s="210"/>
      <c r="O898" s="210"/>
      <c r="P898" s="210"/>
      <c r="Q898" s="210"/>
      <c r="R898" s="210"/>
      <c r="S898" s="210"/>
      <c r="T898" s="210"/>
      <c r="U898" s="210"/>
      <c r="V898" s="210"/>
      <c r="W898" s="210"/>
      <c r="X898" s="210"/>
      <c r="Y898" s="210"/>
      <c r="Z898" s="210"/>
    </row>
    <row r="899" ht="12.75" customHeight="1">
      <c r="A899" s="625"/>
      <c r="B899" s="626"/>
      <c r="C899" s="626"/>
      <c r="D899" s="627"/>
      <c r="E899" s="210"/>
      <c r="F899" s="210"/>
      <c r="G899" s="210"/>
      <c r="H899" s="210"/>
      <c r="I899" s="627"/>
      <c r="J899" s="626"/>
      <c r="K899" s="626"/>
      <c r="L899" s="626"/>
      <c r="M899" s="628"/>
      <c r="N899" s="210"/>
      <c r="O899" s="210"/>
      <c r="P899" s="210"/>
      <c r="Q899" s="210"/>
      <c r="R899" s="210"/>
      <c r="S899" s="210"/>
      <c r="T899" s="210"/>
      <c r="U899" s="210"/>
      <c r="V899" s="210"/>
      <c r="W899" s="210"/>
      <c r="X899" s="210"/>
      <c r="Y899" s="210"/>
      <c r="Z899" s="210"/>
    </row>
    <row r="900" ht="12.75" customHeight="1">
      <c r="A900" s="625"/>
      <c r="B900" s="626"/>
      <c r="C900" s="626"/>
      <c r="D900" s="627"/>
      <c r="E900" s="210"/>
      <c r="F900" s="210"/>
      <c r="G900" s="210"/>
      <c r="H900" s="210"/>
      <c r="I900" s="627"/>
      <c r="J900" s="626"/>
      <c r="K900" s="626"/>
      <c r="L900" s="626"/>
      <c r="M900" s="628"/>
      <c r="N900" s="210"/>
      <c r="O900" s="210"/>
      <c r="P900" s="210"/>
      <c r="Q900" s="210"/>
      <c r="R900" s="210"/>
      <c r="S900" s="210"/>
      <c r="T900" s="210"/>
      <c r="U900" s="210"/>
      <c r="V900" s="210"/>
      <c r="W900" s="210"/>
      <c r="X900" s="210"/>
      <c r="Y900" s="210"/>
      <c r="Z900" s="210"/>
    </row>
    <row r="901" ht="12.75" customHeight="1">
      <c r="A901" s="625"/>
      <c r="B901" s="626"/>
      <c r="C901" s="626"/>
      <c r="D901" s="627"/>
      <c r="E901" s="210"/>
      <c r="F901" s="210"/>
      <c r="G901" s="210"/>
      <c r="H901" s="210"/>
      <c r="I901" s="627"/>
      <c r="J901" s="626"/>
      <c r="K901" s="626"/>
      <c r="L901" s="626"/>
      <c r="M901" s="628"/>
      <c r="N901" s="210"/>
      <c r="O901" s="210"/>
      <c r="P901" s="210"/>
      <c r="Q901" s="210"/>
      <c r="R901" s="210"/>
      <c r="S901" s="210"/>
      <c r="T901" s="210"/>
      <c r="U901" s="210"/>
      <c r="V901" s="210"/>
      <c r="W901" s="210"/>
      <c r="X901" s="210"/>
      <c r="Y901" s="210"/>
      <c r="Z901" s="210"/>
    </row>
    <row r="902" ht="12.75" customHeight="1">
      <c r="A902" s="625"/>
      <c r="B902" s="626"/>
      <c r="C902" s="626"/>
      <c r="D902" s="627"/>
      <c r="E902" s="210"/>
      <c r="F902" s="210"/>
      <c r="G902" s="210"/>
      <c r="H902" s="210"/>
      <c r="I902" s="627"/>
      <c r="J902" s="626"/>
      <c r="K902" s="626"/>
      <c r="L902" s="626"/>
      <c r="M902" s="628"/>
      <c r="N902" s="210"/>
      <c r="O902" s="210"/>
      <c r="P902" s="210"/>
      <c r="Q902" s="210"/>
      <c r="R902" s="210"/>
      <c r="S902" s="210"/>
      <c r="T902" s="210"/>
      <c r="U902" s="210"/>
      <c r="V902" s="210"/>
      <c r="W902" s="210"/>
      <c r="X902" s="210"/>
      <c r="Y902" s="210"/>
      <c r="Z902" s="210"/>
    </row>
    <row r="903" ht="12.75" customHeight="1">
      <c r="A903" s="625"/>
      <c r="B903" s="626"/>
      <c r="C903" s="626"/>
      <c r="D903" s="627"/>
      <c r="E903" s="210"/>
      <c r="F903" s="210"/>
      <c r="G903" s="210"/>
      <c r="H903" s="210"/>
      <c r="I903" s="627"/>
      <c r="J903" s="626"/>
      <c r="K903" s="626"/>
      <c r="L903" s="626"/>
      <c r="M903" s="628"/>
      <c r="N903" s="210"/>
      <c r="O903" s="210"/>
      <c r="P903" s="210"/>
      <c r="Q903" s="210"/>
      <c r="R903" s="210"/>
      <c r="S903" s="210"/>
      <c r="T903" s="210"/>
      <c r="U903" s="210"/>
      <c r="V903" s="210"/>
      <c r="W903" s="210"/>
      <c r="X903" s="210"/>
      <c r="Y903" s="210"/>
      <c r="Z903" s="210"/>
    </row>
    <row r="904" ht="12.75" customHeight="1">
      <c r="A904" s="625"/>
      <c r="B904" s="626"/>
      <c r="C904" s="626"/>
      <c r="D904" s="627"/>
      <c r="E904" s="210"/>
      <c r="F904" s="210"/>
      <c r="G904" s="210"/>
      <c r="H904" s="210"/>
      <c r="I904" s="627"/>
      <c r="J904" s="626"/>
      <c r="K904" s="626"/>
      <c r="L904" s="626"/>
      <c r="M904" s="628"/>
      <c r="N904" s="210"/>
      <c r="O904" s="210"/>
      <c r="P904" s="210"/>
      <c r="Q904" s="210"/>
      <c r="R904" s="210"/>
      <c r="S904" s="210"/>
      <c r="T904" s="210"/>
      <c r="U904" s="210"/>
      <c r="V904" s="210"/>
      <c r="W904" s="210"/>
      <c r="X904" s="210"/>
      <c r="Y904" s="210"/>
      <c r="Z904" s="210"/>
    </row>
    <row r="905" ht="12.75" customHeight="1">
      <c r="A905" s="625"/>
      <c r="B905" s="626"/>
      <c r="C905" s="626"/>
      <c r="D905" s="627"/>
      <c r="E905" s="210"/>
      <c r="F905" s="210"/>
      <c r="G905" s="210"/>
      <c r="H905" s="210"/>
      <c r="I905" s="627"/>
      <c r="J905" s="626"/>
      <c r="K905" s="626"/>
      <c r="L905" s="626"/>
      <c r="M905" s="628"/>
      <c r="N905" s="210"/>
      <c r="O905" s="210"/>
      <c r="P905" s="210"/>
      <c r="Q905" s="210"/>
      <c r="R905" s="210"/>
      <c r="S905" s="210"/>
      <c r="T905" s="210"/>
      <c r="U905" s="210"/>
      <c r="V905" s="210"/>
      <c r="W905" s="210"/>
      <c r="X905" s="210"/>
      <c r="Y905" s="210"/>
      <c r="Z905" s="210"/>
    </row>
    <row r="906" ht="12.75" customHeight="1">
      <c r="A906" s="625"/>
      <c r="B906" s="626"/>
      <c r="C906" s="626"/>
      <c r="D906" s="627"/>
      <c r="E906" s="210"/>
      <c r="F906" s="210"/>
      <c r="G906" s="210"/>
      <c r="H906" s="210"/>
      <c r="I906" s="627"/>
      <c r="J906" s="626"/>
      <c r="K906" s="626"/>
      <c r="L906" s="626"/>
      <c r="M906" s="628"/>
      <c r="N906" s="210"/>
      <c r="O906" s="210"/>
      <c r="P906" s="210"/>
      <c r="Q906" s="210"/>
      <c r="R906" s="210"/>
      <c r="S906" s="210"/>
      <c r="T906" s="210"/>
      <c r="U906" s="210"/>
      <c r="V906" s="210"/>
      <c r="W906" s="210"/>
      <c r="X906" s="210"/>
      <c r="Y906" s="210"/>
      <c r="Z906" s="210"/>
    </row>
    <row r="907" ht="12.75" customHeight="1">
      <c r="A907" s="625"/>
      <c r="B907" s="626"/>
      <c r="C907" s="626"/>
      <c r="D907" s="627"/>
      <c r="E907" s="210"/>
      <c r="F907" s="210"/>
      <c r="G907" s="210"/>
      <c r="H907" s="210"/>
      <c r="I907" s="627"/>
      <c r="J907" s="626"/>
      <c r="K907" s="626"/>
      <c r="L907" s="626"/>
      <c r="M907" s="628"/>
      <c r="N907" s="210"/>
      <c r="O907" s="210"/>
      <c r="P907" s="210"/>
      <c r="Q907" s="210"/>
      <c r="R907" s="210"/>
      <c r="S907" s="210"/>
      <c r="T907" s="210"/>
      <c r="U907" s="210"/>
      <c r="V907" s="210"/>
      <c r="W907" s="210"/>
      <c r="X907" s="210"/>
      <c r="Y907" s="210"/>
      <c r="Z907" s="210"/>
    </row>
    <row r="908" ht="12.75" customHeight="1">
      <c r="A908" s="625"/>
      <c r="B908" s="626"/>
      <c r="C908" s="626"/>
      <c r="D908" s="627"/>
      <c r="E908" s="210"/>
      <c r="F908" s="210"/>
      <c r="G908" s="210"/>
      <c r="H908" s="210"/>
      <c r="I908" s="627"/>
      <c r="J908" s="626"/>
      <c r="K908" s="626"/>
      <c r="L908" s="626"/>
      <c r="M908" s="628"/>
      <c r="N908" s="210"/>
      <c r="O908" s="210"/>
      <c r="P908" s="210"/>
      <c r="Q908" s="210"/>
      <c r="R908" s="210"/>
      <c r="S908" s="210"/>
      <c r="T908" s="210"/>
      <c r="U908" s="210"/>
      <c r="V908" s="210"/>
      <c r="W908" s="210"/>
      <c r="X908" s="210"/>
      <c r="Y908" s="210"/>
      <c r="Z908" s="210"/>
    </row>
    <row r="909" ht="12.75" customHeight="1">
      <c r="A909" s="625"/>
      <c r="B909" s="626"/>
      <c r="C909" s="626"/>
      <c r="D909" s="627"/>
      <c r="E909" s="210"/>
      <c r="F909" s="210"/>
      <c r="G909" s="210"/>
      <c r="H909" s="210"/>
      <c r="I909" s="627"/>
      <c r="J909" s="626"/>
      <c r="K909" s="626"/>
      <c r="L909" s="626"/>
      <c r="M909" s="628"/>
      <c r="N909" s="210"/>
      <c r="O909" s="210"/>
      <c r="P909" s="210"/>
      <c r="Q909" s="210"/>
      <c r="R909" s="210"/>
      <c r="S909" s="210"/>
      <c r="T909" s="210"/>
      <c r="U909" s="210"/>
      <c r="V909" s="210"/>
      <c r="W909" s="210"/>
      <c r="X909" s="210"/>
      <c r="Y909" s="210"/>
      <c r="Z909" s="210"/>
    </row>
    <row r="910" ht="12.75" customHeight="1">
      <c r="A910" s="625"/>
      <c r="B910" s="626"/>
      <c r="C910" s="626"/>
      <c r="D910" s="627"/>
      <c r="E910" s="210"/>
      <c r="F910" s="210"/>
      <c r="G910" s="210"/>
      <c r="H910" s="210"/>
      <c r="I910" s="627"/>
      <c r="J910" s="626"/>
      <c r="K910" s="626"/>
      <c r="L910" s="626"/>
      <c r="M910" s="628"/>
      <c r="N910" s="210"/>
      <c r="O910" s="210"/>
      <c r="P910" s="210"/>
      <c r="Q910" s="210"/>
      <c r="R910" s="210"/>
      <c r="S910" s="210"/>
      <c r="T910" s="210"/>
      <c r="U910" s="210"/>
      <c r="V910" s="210"/>
      <c r="W910" s="210"/>
      <c r="X910" s="210"/>
      <c r="Y910" s="210"/>
      <c r="Z910" s="210"/>
    </row>
    <row r="911" ht="12.75" customHeight="1">
      <c r="A911" s="625"/>
      <c r="B911" s="626"/>
      <c r="C911" s="626"/>
      <c r="D911" s="627"/>
      <c r="E911" s="210"/>
      <c r="F911" s="210"/>
      <c r="G911" s="210"/>
      <c r="H911" s="210"/>
      <c r="I911" s="627"/>
      <c r="J911" s="626"/>
      <c r="K911" s="626"/>
      <c r="L911" s="626"/>
      <c r="M911" s="628"/>
      <c r="N911" s="210"/>
      <c r="O911" s="210"/>
      <c r="P911" s="210"/>
      <c r="Q911" s="210"/>
      <c r="R911" s="210"/>
      <c r="S911" s="210"/>
      <c r="T911" s="210"/>
      <c r="U911" s="210"/>
      <c r="V911" s="210"/>
      <c r="W911" s="210"/>
      <c r="X911" s="210"/>
      <c r="Y911" s="210"/>
      <c r="Z911" s="210"/>
    </row>
    <row r="912" ht="12.75" customHeight="1">
      <c r="A912" s="625"/>
      <c r="B912" s="626"/>
      <c r="C912" s="626"/>
      <c r="D912" s="627"/>
      <c r="E912" s="210"/>
      <c r="F912" s="210"/>
      <c r="G912" s="210"/>
      <c r="H912" s="210"/>
      <c r="I912" s="627"/>
      <c r="J912" s="626"/>
      <c r="K912" s="626"/>
      <c r="L912" s="626"/>
      <c r="M912" s="628"/>
      <c r="N912" s="210"/>
      <c r="O912" s="210"/>
      <c r="P912" s="210"/>
      <c r="Q912" s="210"/>
      <c r="R912" s="210"/>
      <c r="S912" s="210"/>
      <c r="T912" s="210"/>
      <c r="U912" s="210"/>
      <c r="V912" s="210"/>
      <c r="W912" s="210"/>
      <c r="X912" s="210"/>
      <c r="Y912" s="210"/>
      <c r="Z912" s="210"/>
    </row>
    <row r="913" ht="12.75" customHeight="1">
      <c r="A913" s="625"/>
      <c r="B913" s="626"/>
      <c r="C913" s="626"/>
      <c r="D913" s="627"/>
      <c r="E913" s="210"/>
      <c r="F913" s="210"/>
      <c r="G913" s="210"/>
      <c r="H913" s="210"/>
      <c r="I913" s="627"/>
      <c r="J913" s="626"/>
      <c r="K913" s="626"/>
      <c r="L913" s="626"/>
      <c r="M913" s="628"/>
      <c r="N913" s="210"/>
      <c r="O913" s="210"/>
      <c r="P913" s="210"/>
      <c r="Q913" s="210"/>
      <c r="R913" s="210"/>
      <c r="S913" s="210"/>
      <c r="T913" s="210"/>
      <c r="U913" s="210"/>
      <c r="V913" s="210"/>
      <c r="W913" s="210"/>
      <c r="X913" s="210"/>
      <c r="Y913" s="210"/>
      <c r="Z913" s="210"/>
    </row>
    <row r="914" ht="12.75" customHeight="1">
      <c r="A914" s="625"/>
      <c r="B914" s="626"/>
      <c r="C914" s="626"/>
      <c r="D914" s="627"/>
      <c r="E914" s="210"/>
      <c r="F914" s="210"/>
      <c r="G914" s="210"/>
      <c r="H914" s="210"/>
      <c r="I914" s="627"/>
      <c r="J914" s="626"/>
      <c r="K914" s="626"/>
      <c r="L914" s="626"/>
      <c r="M914" s="628"/>
      <c r="N914" s="210"/>
      <c r="O914" s="210"/>
      <c r="P914" s="210"/>
      <c r="Q914" s="210"/>
      <c r="R914" s="210"/>
      <c r="S914" s="210"/>
      <c r="T914" s="210"/>
      <c r="U914" s="210"/>
      <c r="V914" s="210"/>
      <c r="W914" s="210"/>
      <c r="X914" s="210"/>
      <c r="Y914" s="210"/>
      <c r="Z914" s="210"/>
    </row>
    <row r="915" ht="12.75" customHeight="1">
      <c r="A915" s="625"/>
      <c r="B915" s="626"/>
      <c r="C915" s="626"/>
      <c r="D915" s="627"/>
      <c r="E915" s="210"/>
      <c r="F915" s="210"/>
      <c r="G915" s="210"/>
      <c r="H915" s="210"/>
      <c r="I915" s="627"/>
      <c r="J915" s="626"/>
      <c r="K915" s="626"/>
      <c r="L915" s="626"/>
      <c r="M915" s="628"/>
      <c r="N915" s="210"/>
      <c r="O915" s="210"/>
      <c r="P915" s="210"/>
      <c r="Q915" s="210"/>
      <c r="R915" s="210"/>
      <c r="S915" s="210"/>
      <c r="T915" s="210"/>
      <c r="U915" s="210"/>
      <c r="V915" s="210"/>
      <c r="W915" s="210"/>
      <c r="X915" s="210"/>
      <c r="Y915" s="210"/>
      <c r="Z915" s="210"/>
    </row>
    <row r="916" ht="12.75" customHeight="1">
      <c r="A916" s="625"/>
      <c r="B916" s="626"/>
      <c r="C916" s="626"/>
      <c r="D916" s="627"/>
      <c r="E916" s="210"/>
      <c r="F916" s="210"/>
      <c r="G916" s="210"/>
      <c r="H916" s="210"/>
      <c r="I916" s="627"/>
      <c r="J916" s="626"/>
      <c r="K916" s="626"/>
      <c r="L916" s="626"/>
      <c r="M916" s="628"/>
      <c r="N916" s="210"/>
      <c r="O916" s="210"/>
      <c r="P916" s="210"/>
      <c r="Q916" s="210"/>
      <c r="R916" s="210"/>
      <c r="S916" s="210"/>
      <c r="T916" s="210"/>
      <c r="U916" s="210"/>
      <c r="V916" s="210"/>
      <c r="W916" s="210"/>
      <c r="X916" s="210"/>
      <c r="Y916" s="210"/>
      <c r="Z916" s="210"/>
    </row>
    <row r="917" ht="12.75" customHeight="1">
      <c r="A917" s="625"/>
      <c r="B917" s="626"/>
      <c r="C917" s="626"/>
      <c r="D917" s="627"/>
      <c r="E917" s="210"/>
      <c r="F917" s="210"/>
      <c r="G917" s="210"/>
      <c r="H917" s="210"/>
      <c r="I917" s="627"/>
      <c r="J917" s="626"/>
      <c r="K917" s="626"/>
      <c r="L917" s="626"/>
      <c r="M917" s="628"/>
      <c r="N917" s="210"/>
      <c r="O917" s="210"/>
      <c r="P917" s="210"/>
      <c r="Q917" s="210"/>
      <c r="R917" s="210"/>
      <c r="S917" s="210"/>
      <c r="T917" s="210"/>
      <c r="U917" s="210"/>
      <c r="V917" s="210"/>
      <c r="W917" s="210"/>
      <c r="X917" s="210"/>
      <c r="Y917" s="210"/>
      <c r="Z917" s="210"/>
    </row>
    <row r="918" ht="12.75" customHeight="1">
      <c r="A918" s="625"/>
      <c r="B918" s="626"/>
      <c r="C918" s="626"/>
      <c r="D918" s="627"/>
      <c r="E918" s="210"/>
      <c r="F918" s="210"/>
      <c r="G918" s="210"/>
      <c r="H918" s="210"/>
      <c r="I918" s="627"/>
      <c r="J918" s="626"/>
      <c r="K918" s="626"/>
      <c r="L918" s="626"/>
      <c r="M918" s="628"/>
      <c r="N918" s="210"/>
      <c r="O918" s="210"/>
      <c r="P918" s="210"/>
      <c r="Q918" s="210"/>
      <c r="R918" s="210"/>
      <c r="S918" s="210"/>
      <c r="T918" s="210"/>
      <c r="U918" s="210"/>
      <c r="V918" s="210"/>
      <c r="W918" s="210"/>
      <c r="X918" s="210"/>
      <c r="Y918" s="210"/>
      <c r="Z918" s="210"/>
    </row>
    <row r="919" ht="12.75" customHeight="1">
      <c r="A919" s="625"/>
      <c r="B919" s="626"/>
      <c r="C919" s="626"/>
      <c r="D919" s="627"/>
      <c r="E919" s="210"/>
      <c r="F919" s="210"/>
      <c r="G919" s="210"/>
      <c r="H919" s="210"/>
      <c r="I919" s="627"/>
      <c r="J919" s="626"/>
      <c r="K919" s="626"/>
      <c r="L919" s="626"/>
      <c r="M919" s="628"/>
      <c r="N919" s="210"/>
      <c r="O919" s="210"/>
      <c r="P919" s="210"/>
      <c r="Q919" s="210"/>
      <c r="R919" s="210"/>
      <c r="S919" s="210"/>
      <c r="T919" s="210"/>
      <c r="U919" s="210"/>
      <c r="V919" s="210"/>
      <c r="W919" s="210"/>
      <c r="X919" s="210"/>
      <c r="Y919" s="210"/>
      <c r="Z919" s="210"/>
    </row>
    <row r="920" ht="12.75" customHeight="1">
      <c r="A920" s="625"/>
      <c r="B920" s="626"/>
      <c r="C920" s="626"/>
      <c r="D920" s="627"/>
      <c r="E920" s="210"/>
      <c r="F920" s="210"/>
      <c r="G920" s="210"/>
      <c r="H920" s="210"/>
      <c r="I920" s="627"/>
      <c r="J920" s="626"/>
      <c r="K920" s="626"/>
      <c r="L920" s="626"/>
      <c r="M920" s="628"/>
      <c r="N920" s="210"/>
      <c r="O920" s="210"/>
      <c r="P920" s="210"/>
      <c r="Q920" s="210"/>
      <c r="R920" s="210"/>
      <c r="S920" s="210"/>
      <c r="T920" s="210"/>
      <c r="U920" s="210"/>
      <c r="V920" s="210"/>
      <c r="W920" s="210"/>
      <c r="X920" s="210"/>
      <c r="Y920" s="210"/>
      <c r="Z920" s="210"/>
    </row>
    <row r="921" ht="12.75" customHeight="1">
      <c r="A921" s="625"/>
      <c r="B921" s="626"/>
      <c r="C921" s="626"/>
      <c r="D921" s="627"/>
      <c r="E921" s="210"/>
      <c r="F921" s="210"/>
      <c r="G921" s="210"/>
      <c r="H921" s="210"/>
      <c r="I921" s="627"/>
      <c r="J921" s="626"/>
      <c r="K921" s="626"/>
      <c r="L921" s="626"/>
      <c r="M921" s="628"/>
      <c r="N921" s="210"/>
      <c r="O921" s="210"/>
      <c r="P921" s="210"/>
      <c r="Q921" s="210"/>
      <c r="R921" s="210"/>
      <c r="S921" s="210"/>
      <c r="T921" s="210"/>
      <c r="U921" s="210"/>
      <c r="V921" s="210"/>
      <c r="W921" s="210"/>
      <c r="X921" s="210"/>
      <c r="Y921" s="210"/>
      <c r="Z921" s="210"/>
    </row>
    <row r="922" ht="12.75" customHeight="1">
      <c r="A922" s="625"/>
      <c r="B922" s="626"/>
      <c r="C922" s="626"/>
      <c r="D922" s="627"/>
      <c r="E922" s="210"/>
      <c r="F922" s="210"/>
      <c r="G922" s="210"/>
      <c r="H922" s="210"/>
      <c r="I922" s="627"/>
      <c r="J922" s="626"/>
      <c r="K922" s="626"/>
      <c r="L922" s="626"/>
      <c r="M922" s="628"/>
      <c r="N922" s="210"/>
      <c r="O922" s="210"/>
      <c r="P922" s="210"/>
      <c r="Q922" s="210"/>
      <c r="R922" s="210"/>
      <c r="S922" s="210"/>
      <c r="T922" s="210"/>
      <c r="U922" s="210"/>
      <c r="V922" s="210"/>
      <c r="W922" s="210"/>
      <c r="X922" s="210"/>
      <c r="Y922" s="210"/>
      <c r="Z922" s="210"/>
    </row>
    <row r="923" ht="12.75" customHeight="1">
      <c r="A923" s="625"/>
      <c r="B923" s="626"/>
      <c r="C923" s="626"/>
      <c r="D923" s="627"/>
      <c r="E923" s="210"/>
      <c r="F923" s="210"/>
      <c r="G923" s="210"/>
      <c r="H923" s="210"/>
      <c r="I923" s="627"/>
      <c r="J923" s="626"/>
      <c r="K923" s="626"/>
      <c r="L923" s="626"/>
      <c r="M923" s="628"/>
      <c r="N923" s="210"/>
      <c r="O923" s="210"/>
      <c r="P923" s="210"/>
      <c r="Q923" s="210"/>
      <c r="R923" s="210"/>
      <c r="S923" s="210"/>
      <c r="T923" s="210"/>
      <c r="U923" s="210"/>
      <c r="V923" s="210"/>
      <c r="W923" s="210"/>
      <c r="X923" s="210"/>
      <c r="Y923" s="210"/>
      <c r="Z923" s="210"/>
    </row>
    <row r="924" ht="12.75" customHeight="1">
      <c r="A924" s="625"/>
      <c r="B924" s="626"/>
      <c r="C924" s="626"/>
      <c r="D924" s="627"/>
      <c r="E924" s="210"/>
      <c r="F924" s="210"/>
      <c r="G924" s="210"/>
      <c r="H924" s="210"/>
      <c r="I924" s="627"/>
      <c r="J924" s="626"/>
      <c r="K924" s="626"/>
      <c r="L924" s="626"/>
      <c r="M924" s="628"/>
      <c r="N924" s="210"/>
      <c r="O924" s="210"/>
      <c r="P924" s="210"/>
      <c r="Q924" s="210"/>
      <c r="R924" s="210"/>
      <c r="S924" s="210"/>
      <c r="T924" s="210"/>
      <c r="U924" s="210"/>
      <c r="V924" s="210"/>
      <c r="W924" s="210"/>
      <c r="X924" s="210"/>
      <c r="Y924" s="210"/>
      <c r="Z924" s="210"/>
    </row>
    <row r="925" ht="12.75" customHeight="1">
      <c r="A925" s="625"/>
      <c r="B925" s="626"/>
      <c r="C925" s="626"/>
      <c r="D925" s="627"/>
      <c r="E925" s="210"/>
      <c r="F925" s="210"/>
      <c r="G925" s="210"/>
      <c r="H925" s="210"/>
      <c r="I925" s="627"/>
      <c r="J925" s="626"/>
      <c r="K925" s="626"/>
      <c r="L925" s="626"/>
      <c r="M925" s="628"/>
      <c r="N925" s="210"/>
      <c r="O925" s="210"/>
      <c r="P925" s="210"/>
      <c r="Q925" s="210"/>
      <c r="R925" s="210"/>
      <c r="S925" s="210"/>
      <c r="T925" s="210"/>
      <c r="U925" s="210"/>
      <c r="V925" s="210"/>
      <c r="W925" s="210"/>
      <c r="X925" s="210"/>
      <c r="Y925" s="210"/>
      <c r="Z925" s="210"/>
    </row>
    <row r="926" ht="12.75" customHeight="1">
      <c r="A926" s="625"/>
      <c r="B926" s="626"/>
      <c r="C926" s="626"/>
      <c r="D926" s="627"/>
      <c r="E926" s="210"/>
      <c r="F926" s="210"/>
      <c r="G926" s="210"/>
      <c r="H926" s="210"/>
      <c r="I926" s="627"/>
      <c r="J926" s="626"/>
      <c r="K926" s="626"/>
      <c r="L926" s="626"/>
      <c r="M926" s="628"/>
      <c r="N926" s="210"/>
      <c r="O926" s="210"/>
      <c r="P926" s="210"/>
      <c r="Q926" s="210"/>
      <c r="R926" s="210"/>
      <c r="S926" s="210"/>
      <c r="T926" s="210"/>
      <c r="U926" s="210"/>
      <c r="V926" s="210"/>
      <c r="W926" s="210"/>
      <c r="X926" s="210"/>
      <c r="Y926" s="210"/>
      <c r="Z926" s="210"/>
    </row>
    <row r="927" ht="12.75" customHeight="1">
      <c r="A927" s="625"/>
      <c r="B927" s="626"/>
      <c r="C927" s="626"/>
      <c r="D927" s="627"/>
      <c r="E927" s="210"/>
      <c r="F927" s="210"/>
      <c r="G927" s="210"/>
      <c r="H927" s="210"/>
      <c r="I927" s="627"/>
      <c r="J927" s="626"/>
      <c r="K927" s="626"/>
      <c r="L927" s="626"/>
      <c r="M927" s="628"/>
      <c r="N927" s="210"/>
      <c r="O927" s="210"/>
      <c r="P927" s="210"/>
      <c r="Q927" s="210"/>
      <c r="R927" s="210"/>
      <c r="S927" s="210"/>
      <c r="T927" s="210"/>
      <c r="U927" s="210"/>
      <c r="V927" s="210"/>
      <c r="W927" s="210"/>
      <c r="X927" s="210"/>
      <c r="Y927" s="210"/>
      <c r="Z927" s="210"/>
    </row>
    <row r="928" ht="12.75" customHeight="1">
      <c r="A928" s="625"/>
      <c r="B928" s="626"/>
      <c r="C928" s="626"/>
      <c r="D928" s="627"/>
      <c r="E928" s="210"/>
      <c r="F928" s="210"/>
      <c r="G928" s="210"/>
      <c r="H928" s="210"/>
      <c r="I928" s="627"/>
      <c r="J928" s="626"/>
      <c r="K928" s="626"/>
      <c r="L928" s="626"/>
      <c r="M928" s="628"/>
      <c r="N928" s="210"/>
      <c r="O928" s="210"/>
      <c r="P928" s="210"/>
      <c r="Q928" s="210"/>
      <c r="R928" s="210"/>
      <c r="S928" s="210"/>
      <c r="T928" s="210"/>
      <c r="U928" s="210"/>
      <c r="V928" s="210"/>
      <c r="W928" s="210"/>
      <c r="X928" s="210"/>
      <c r="Y928" s="210"/>
      <c r="Z928" s="210"/>
    </row>
    <row r="929" ht="12.75" customHeight="1">
      <c r="A929" s="625"/>
      <c r="B929" s="626"/>
      <c r="C929" s="626"/>
      <c r="D929" s="627"/>
      <c r="E929" s="210"/>
      <c r="F929" s="210"/>
      <c r="G929" s="210"/>
      <c r="H929" s="210"/>
      <c r="I929" s="627"/>
      <c r="J929" s="626"/>
      <c r="K929" s="626"/>
      <c r="L929" s="626"/>
      <c r="M929" s="628"/>
      <c r="N929" s="210"/>
      <c r="O929" s="210"/>
      <c r="P929" s="210"/>
      <c r="Q929" s="210"/>
      <c r="R929" s="210"/>
      <c r="S929" s="210"/>
      <c r="T929" s="210"/>
      <c r="U929" s="210"/>
      <c r="V929" s="210"/>
      <c r="W929" s="210"/>
      <c r="X929" s="210"/>
      <c r="Y929" s="210"/>
      <c r="Z929" s="210"/>
    </row>
    <row r="930" ht="12.75" customHeight="1">
      <c r="A930" s="625"/>
      <c r="B930" s="626"/>
      <c r="C930" s="626"/>
      <c r="D930" s="627"/>
      <c r="E930" s="210"/>
      <c r="F930" s="210"/>
      <c r="G930" s="210"/>
      <c r="H930" s="210"/>
      <c r="I930" s="627"/>
      <c r="J930" s="626"/>
      <c r="K930" s="626"/>
      <c r="L930" s="626"/>
      <c r="M930" s="628"/>
      <c r="N930" s="210"/>
      <c r="O930" s="210"/>
      <c r="P930" s="210"/>
      <c r="Q930" s="210"/>
      <c r="R930" s="210"/>
      <c r="S930" s="210"/>
      <c r="T930" s="210"/>
      <c r="U930" s="210"/>
      <c r="V930" s="210"/>
      <c r="W930" s="210"/>
      <c r="X930" s="210"/>
      <c r="Y930" s="210"/>
      <c r="Z930" s="210"/>
    </row>
    <row r="931" ht="12.75" customHeight="1">
      <c r="A931" s="625"/>
      <c r="B931" s="626"/>
      <c r="C931" s="626"/>
      <c r="D931" s="627"/>
      <c r="E931" s="210"/>
      <c r="F931" s="210"/>
      <c r="G931" s="210"/>
      <c r="H931" s="210"/>
      <c r="I931" s="627"/>
      <c r="J931" s="626"/>
      <c r="K931" s="626"/>
      <c r="L931" s="626"/>
      <c r="M931" s="628"/>
      <c r="N931" s="210"/>
      <c r="O931" s="210"/>
      <c r="P931" s="210"/>
      <c r="Q931" s="210"/>
      <c r="R931" s="210"/>
      <c r="S931" s="210"/>
      <c r="T931" s="210"/>
      <c r="U931" s="210"/>
      <c r="V931" s="210"/>
      <c r="W931" s="210"/>
      <c r="X931" s="210"/>
      <c r="Y931" s="210"/>
      <c r="Z931" s="210"/>
    </row>
    <row r="932" ht="12.75" customHeight="1">
      <c r="A932" s="625"/>
      <c r="B932" s="626"/>
      <c r="C932" s="626"/>
      <c r="D932" s="627"/>
      <c r="E932" s="210"/>
      <c r="F932" s="210"/>
      <c r="G932" s="210"/>
      <c r="H932" s="210"/>
      <c r="I932" s="627"/>
      <c r="J932" s="626"/>
      <c r="K932" s="626"/>
      <c r="L932" s="626"/>
      <c r="M932" s="628"/>
      <c r="N932" s="210"/>
      <c r="O932" s="210"/>
      <c r="P932" s="210"/>
      <c r="Q932" s="210"/>
      <c r="R932" s="210"/>
      <c r="S932" s="210"/>
      <c r="T932" s="210"/>
      <c r="U932" s="210"/>
      <c r="V932" s="210"/>
      <c r="W932" s="210"/>
      <c r="X932" s="210"/>
      <c r="Y932" s="210"/>
      <c r="Z932" s="210"/>
    </row>
    <row r="933" ht="12.75" customHeight="1">
      <c r="A933" s="625"/>
      <c r="B933" s="626"/>
      <c r="C933" s="626"/>
      <c r="D933" s="627"/>
      <c r="E933" s="210"/>
      <c r="F933" s="210"/>
      <c r="G933" s="210"/>
      <c r="H933" s="210"/>
      <c r="I933" s="627"/>
      <c r="J933" s="626"/>
      <c r="K933" s="626"/>
      <c r="L933" s="626"/>
      <c r="M933" s="628"/>
      <c r="N933" s="210"/>
      <c r="O933" s="210"/>
      <c r="P933" s="210"/>
      <c r="Q933" s="210"/>
      <c r="R933" s="210"/>
      <c r="S933" s="210"/>
      <c r="T933" s="210"/>
      <c r="U933" s="210"/>
      <c r="V933" s="210"/>
      <c r="W933" s="210"/>
      <c r="X933" s="210"/>
      <c r="Y933" s="210"/>
      <c r="Z933" s="210"/>
    </row>
    <row r="934" ht="12.75" customHeight="1">
      <c r="A934" s="625"/>
      <c r="B934" s="626"/>
      <c r="C934" s="626"/>
      <c r="D934" s="627"/>
      <c r="E934" s="210"/>
      <c r="F934" s="210"/>
      <c r="G934" s="210"/>
      <c r="H934" s="210"/>
      <c r="I934" s="627"/>
      <c r="J934" s="626"/>
      <c r="K934" s="626"/>
      <c r="L934" s="626"/>
      <c r="M934" s="628"/>
      <c r="N934" s="210"/>
      <c r="O934" s="210"/>
      <c r="P934" s="210"/>
      <c r="Q934" s="210"/>
      <c r="R934" s="210"/>
      <c r="S934" s="210"/>
      <c r="T934" s="210"/>
      <c r="U934" s="210"/>
      <c r="V934" s="210"/>
      <c r="W934" s="210"/>
      <c r="X934" s="210"/>
      <c r="Y934" s="210"/>
      <c r="Z934" s="210"/>
    </row>
    <row r="935" ht="12.75" customHeight="1">
      <c r="A935" s="625"/>
      <c r="B935" s="626"/>
      <c r="C935" s="626"/>
      <c r="D935" s="627"/>
      <c r="E935" s="210"/>
      <c r="F935" s="210"/>
      <c r="G935" s="210"/>
      <c r="H935" s="210"/>
      <c r="I935" s="627"/>
      <c r="J935" s="626"/>
      <c r="K935" s="626"/>
      <c r="L935" s="626"/>
      <c r="M935" s="628"/>
      <c r="N935" s="210"/>
      <c r="O935" s="210"/>
      <c r="P935" s="210"/>
      <c r="Q935" s="210"/>
      <c r="R935" s="210"/>
      <c r="S935" s="210"/>
      <c r="T935" s="210"/>
      <c r="U935" s="210"/>
      <c r="V935" s="210"/>
      <c r="W935" s="210"/>
      <c r="X935" s="210"/>
      <c r="Y935" s="210"/>
      <c r="Z935" s="210"/>
    </row>
    <row r="936" ht="12.75" customHeight="1">
      <c r="A936" s="625"/>
      <c r="B936" s="626"/>
      <c r="C936" s="626"/>
      <c r="D936" s="627"/>
      <c r="E936" s="210"/>
      <c r="F936" s="210"/>
      <c r="G936" s="210"/>
      <c r="H936" s="210"/>
      <c r="I936" s="627"/>
      <c r="J936" s="626"/>
      <c r="K936" s="626"/>
      <c r="L936" s="626"/>
      <c r="M936" s="628"/>
      <c r="N936" s="210"/>
      <c r="O936" s="210"/>
      <c r="P936" s="210"/>
      <c r="Q936" s="210"/>
      <c r="R936" s="210"/>
      <c r="S936" s="210"/>
      <c r="T936" s="210"/>
      <c r="U936" s="210"/>
      <c r="V936" s="210"/>
      <c r="W936" s="210"/>
      <c r="X936" s="210"/>
      <c r="Y936" s="210"/>
      <c r="Z936" s="210"/>
    </row>
    <row r="937" ht="12.75" customHeight="1">
      <c r="A937" s="625"/>
      <c r="B937" s="626"/>
      <c r="C937" s="626"/>
      <c r="D937" s="627"/>
      <c r="E937" s="210"/>
      <c r="F937" s="210"/>
      <c r="G937" s="210"/>
      <c r="H937" s="210"/>
      <c r="I937" s="627"/>
      <c r="J937" s="626"/>
      <c r="K937" s="626"/>
      <c r="L937" s="626"/>
      <c r="M937" s="628"/>
      <c r="N937" s="210"/>
      <c r="O937" s="210"/>
      <c r="P937" s="210"/>
      <c r="Q937" s="210"/>
      <c r="R937" s="210"/>
      <c r="S937" s="210"/>
      <c r="T937" s="210"/>
      <c r="U937" s="210"/>
      <c r="V937" s="210"/>
      <c r="W937" s="210"/>
      <c r="X937" s="210"/>
      <c r="Y937" s="210"/>
      <c r="Z937" s="210"/>
    </row>
    <row r="938" ht="12.75" customHeight="1">
      <c r="A938" s="625"/>
      <c r="B938" s="626"/>
      <c r="C938" s="626"/>
      <c r="D938" s="627"/>
      <c r="E938" s="210"/>
      <c r="F938" s="210"/>
      <c r="G938" s="210"/>
      <c r="H938" s="210"/>
      <c r="I938" s="627"/>
      <c r="J938" s="626"/>
      <c r="K938" s="626"/>
      <c r="L938" s="626"/>
      <c r="M938" s="628"/>
      <c r="N938" s="210"/>
      <c r="O938" s="210"/>
      <c r="P938" s="210"/>
      <c r="Q938" s="210"/>
      <c r="R938" s="210"/>
      <c r="S938" s="210"/>
      <c r="T938" s="210"/>
      <c r="U938" s="210"/>
      <c r="V938" s="210"/>
      <c r="W938" s="210"/>
      <c r="X938" s="210"/>
      <c r="Y938" s="210"/>
      <c r="Z938" s="210"/>
    </row>
    <row r="939" ht="12.75" customHeight="1">
      <c r="A939" s="625"/>
      <c r="B939" s="626"/>
      <c r="C939" s="626"/>
      <c r="D939" s="627"/>
      <c r="E939" s="210"/>
      <c r="F939" s="210"/>
      <c r="G939" s="210"/>
      <c r="H939" s="210"/>
      <c r="I939" s="627"/>
      <c r="J939" s="626"/>
      <c r="K939" s="626"/>
      <c r="L939" s="626"/>
      <c r="M939" s="628"/>
      <c r="N939" s="210"/>
      <c r="O939" s="210"/>
      <c r="P939" s="210"/>
      <c r="Q939" s="210"/>
      <c r="R939" s="210"/>
      <c r="S939" s="210"/>
      <c r="T939" s="210"/>
      <c r="U939" s="210"/>
      <c r="V939" s="210"/>
      <c r="W939" s="210"/>
      <c r="X939" s="210"/>
      <c r="Y939" s="210"/>
      <c r="Z939" s="210"/>
    </row>
    <row r="940" ht="12.75" customHeight="1">
      <c r="A940" s="625"/>
      <c r="B940" s="626"/>
      <c r="C940" s="626"/>
      <c r="D940" s="627"/>
      <c r="E940" s="210"/>
      <c r="F940" s="210"/>
      <c r="G940" s="210"/>
      <c r="H940" s="210"/>
      <c r="I940" s="627"/>
      <c r="J940" s="626"/>
      <c r="K940" s="626"/>
      <c r="L940" s="626"/>
      <c r="M940" s="628"/>
      <c r="N940" s="210"/>
      <c r="O940" s="210"/>
      <c r="P940" s="210"/>
      <c r="Q940" s="210"/>
      <c r="R940" s="210"/>
      <c r="S940" s="210"/>
      <c r="T940" s="210"/>
      <c r="U940" s="210"/>
      <c r="V940" s="210"/>
      <c r="W940" s="210"/>
      <c r="X940" s="210"/>
      <c r="Y940" s="210"/>
      <c r="Z940" s="210"/>
    </row>
    <row r="941" ht="12.75" customHeight="1">
      <c r="A941" s="625"/>
      <c r="B941" s="626"/>
      <c r="C941" s="626"/>
      <c r="D941" s="627"/>
      <c r="E941" s="210"/>
      <c r="F941" s="210"/>
      <c r="G941" s="210"/>
      <c r="H941" s="210"/>
      <c r="I941" s="627"/>
      <c r="J941" s="626"/>
      <c r="K941" s="626"/>
      <c r="L941" s="626"/>
      <c r="M941" s="628"/>
      <c r="N941" s="210"/>
      <c r="O941" s="210"/>
      <c r="P941" s="210"/>
      <c r="Q941" s="210"/>
      <c r="R941" s="210"/>
      <c r="S941" s="210"/>
      <c r="T941" s="210"/>
      <c r="U941" s="210"/>
      <c r="V941" s="210"/>
      <c r="W941" s="210"/>
      <c r="X941" s="210"/>
      <c r="Y941" s="210"/>
      <c r="Z941" s="210"/>
    </row>
    <row r="942" ht="12.75" customHeight="1">
      <c r="A942" s="625"/>
      <c r="B942" s="626"/>
      <c r="C942" s="626"/>
      <c r="D942" s="627"/>
      <c r="E942" s="210"/>
      <c r="F942" s="210"/>
      <c r="G942" s="210"/>
      <c r="H942" s="210"/>
      <c r="I942" s="627"/>
      <c r="J942" s="626"/>
      <c r="K942" s="626"/>
      <c r="L942" s="626"/>
      <c r="M942" s="628"/>
      <c r="N942" s="210"/>
      <c r="O942" s="210"/>
      <c r="P942" s="210"/>
      <c r="Q942" s="210"/>
      <c r="R942" s="210"/>
      <c r="S942" s="210"/>
      <c r="T942" s="210"/>
      <c r="U942" s="210"/>
      <c r="V942" s="210"/>
      <c r="W942" s="210"/>
      <c r="X942" s="210"/>
      <c r="Y942" s="210"/>
      <c r="Z942" s="210"/>
    </row>
    <row r="943" ht="12.75" customHeight="1">
      <c r="A943" s="625"/>
      <c r="B943" s="626"/>
      <c r="C943" s="626"/>
      <c r="D943" s="627"/>
      <c r="E943" s="210"/>
      <c r="F943" s="210"/>
      <c r="G943" s="210"/>
      <c r="H943" s="210"/>
      <c r="I943" s="627"/>
      <c r="J943" s="626"/>
      <c r="K943" s="626"/>
      <c r="L943" s="626"/>
      <c r="M943" s="628"/>
      <c r="N943" s="210"/>
      <c r="O943" s="210"/>
      <c r="P943" s="210"/>
      <c r="Q943" s="210"/>
      <c r="R943" s="210"/>
      <c r="S943" s="210"/>
      <c r="T943" s="210"/>
      <c r="U943" s="210"/>
      <c r="V943" s="210"/>
      <c r="W943" s="210"/>
      <c r="X943" s="210"/>
      <c r="Y943" s="210"/>
      <c r="Z943" s="210"/>
    </row>
    <row r="944" ht="12.75" customHeight="1">
      <c r="A944" s="625"/>
      <c r="B944" s="626"/>
      <c r="C944" s="626"/>
      <c r="D944" s="627"/>
      <c r="E944" s="210"/>
      <c r="F944" s="210"/>
      <c r="G944" s="210"/>
      <c r="H944" s="210"/>
      <c r="I944" s="627"/>
      <c r="J944" s="626"/>
      <c r="K944" s="626"/>
      <c r="L944" s="626"/>
      <c r="M944" s="628"/>
      <c r="N944" s="210"/>
      <c r="O944" s="210"/>
      <c r="P944" s="210"/>
      <c r="Q944" s="210"/>
      <c r="R944" s="210"/>
      <c r="S944" s="210"/>
      <c r="T944" s="210"/>
      <c r="U944" s="210"/>
      <c r="V944" s="210"/>
      <c r="W944" s="210"/>
      <c r="X944" s="210"/>
      <c r="Y944" s="210"/>
      <c r="Z944" s="210"/>
    </row>
    <row r="945" ht="12.75" customHeight="1">
      <c r="A945" s="625"/>
      <c r="B945" s="626"/>
      <c r="C945" s="626"/>
      <c r="D945" s="627"/>
      <c r="E945" s="210"/>
      <c r="F945" s="210"/>
      <c r="G945" s="210"/>
      <c r="H945" s="210"/>
      <c r="I945" s="627"/>
      <c r="J945" s="626"/>
      <c r="K945" s="626"/>
      <c r="L945" s="626"/>
      <c r="M945" s="628"/>
      <c r="N945" s="210"/>
      <c r="O945" s="210"/>
      <c r="P945" s="210"/>
      <c r="Q945" s="210"/>
      <c r="R945" s="210"/>
      <c r="S945" s="210"/>
      <c r="T945" s="210"/>
      <c r="U945" s="210"/>
      <c r="V945" s="210"/>
      <c r="W945" s="210"/>
      <c r="X945" s="210"/>
      <c r="Y945" s="210"/>
      <c r="Z945" s="210"/>
    </row>
    <row r="946" ht="12.75" customHeight="1">
      <c r="A946" s="625"/>
      <c r="B946" s="626"/>
      <c r="C946" s="626"/>
      <c r="D946" s="627"/>
      <c r="E946" s="210"/>
      <c r="F946" s="210"/>
      <c r="G946" s="210"/>
      <c r="H946" s="210"/>
      <c r="I946" s="627"/>
      <c r="J946" s="626"/>
      <c r="K946" s="626"/>
      <c r="L946" s="626"/>
      <c r="M946" s="628"/>
      <c r="N946" s="210"/>
      <c r="O946" s="210"/>
      <c r="P946" s="210"/>
      <c r="Q946" s="210"/>
      <c r="R946" s="210"/>
      <c r="S946" s="210"/>
      <c r="T946" s="210"/>
      <c r="U946" s="210"/>
      <c r="V946" s="210"/>
      <c r="W946" s="210"/>
      <c r="X946" s="210"/>
      <c r="Y946" s="210"/>
      <c r="Z946" s="210"/>
    </row>
    <row r="947" ht="12.75" customHeight="1">
      <c r="A947" s="625"/>
      <c r="B947" s="626"/>
      <c r="C947" s="626"/>
      <c r="D947" s="627"/>
      <c r="E947" s="210"/>
      <c r="F947" s="210"/>
      <c r="G947" s="210"/>
      <c r="H947" s="210"/>
      <c r="I947" s="627"/>
      <c r="J947" s="626"/>
      <c r="K947" s="626"/>
      <c r="L947" s="626"/>
      <c r="M947" s="628"/>
      <c r="N947" s="210"/>
      <c r="O947" s="210"/>
      <c r="P947" s="210"/>
      <c r="Q947" s="210"/>
      <c r="R947" s="210"/>
      <c r="S947" s="210"/>
      <c r="T947" s="210"/>
      <c r="U947" s="210"/>
      <c r="V947" s="210"/>
      <c r="W947" s="210"/>
      <c r="X947" s="210"/>
      <c r="Y947" s="210"/>
      <c r="Z947" s="210"/>
    </row>
    <row r="948" ht="12.75" customHeight="1">
      <c r="A948" s="625"/>
      <c r="B948" s="626"/>
      <c r="C948" s="626"/>
      <c r="D948" s="627"/>
      <c r="E948" s="210"/>
      <c r="F948" s="210"/>
      <c r="G948" s="210"/>
      <c r="H948" s="210"/>
      <c r="I948" s="627"/>
      <c r="J948" s="626"/>
      <c r="K948" s="626"/>
      <c r="L948" s="626"/>
      <c r="M948" s="628"/>
      <c r="N948" s="210"/>
      <c r="O948" s="210"/>
      <c r="P948" s="210"/>
      <c r="Q948" s="210"/>
      <c r="R948" s="210"/>
      <c r="S948" s="210"/>
      <c r="T948" s="210"/>
      <c r="U948" s="210"/>
      <c r="V948" s="210"/>
      <c r="W948" s="210"/>
      <c r="X948" s="210"/>
      <c r="Y948" s="210"/>
      <c r="Z948" s="210"/>
    </row>
    <row r="949" ht="12.75" customHeight="1">
      <c r="A949" s="625"/>
      <c r="B949" s="626"/>
      <c r="C949" s="626"/>
      <c r="D949" s="627"/>
      <c r="E949" s="210"/>
      <c r="F949" s="210"/>
      <c r="G949" s="210"/>
      <c r="H949" s="210"/>
      <c r="I949" s="627"/>
      <c r="J949" s="626"/>
      <c r="K949" s="626"/>
      <c r="L949" s="626"/>
      <c r="M949" s="628"/>
      <c r="N949" s="210"/>
      <c r="O949" s="210"/>
      <c r="P949" s="210"/>
      <c r="Q949" s="210"/>
      <c r="R949" s="210"/>
      <c r="S949" s="210"/>
      <c r="T949" s="210"/>
      <c r="U949" s="210"/>
      <c r="V949" s="210"/>
      <c r="W949" s="210"/>
      <c r="X949" s="210"/>
      <c r="Y949" s="210"/>
      <c r="Z949" s="210"/>
    </row>
    <row r="950" ht="12.75" customHeight="1">
      <c r="A950" s="625"/>
      <c r="B950" s="626"/>
      <c r="C950" s="626"/>
      <c r="D950" s="627"/>
      <c r="E950" s="210"/>
      <c r="F950" s="210"/>
      <c r="G950" s="210"/>
      <c r="H950" s="210"/>
      <c r="I950" s="627"/>
      <c r="J950" s="626"/>
      <c r="K950" s="626"/>
      <c r="L950" s="626"/>
      <c r="M950" s="628"/>
      <c r="N950" s="210"/>
      <c r="O950" s="210"/>
      <c r="P950" s="210"/>
      <c r="Q950" s="210"/>
      <c r="R950" s="210"/>
      <c r="S950" s="210"/>
      <c r="T950" s="210"/>
      <c r="U950" s="210"/>
      <c r="V950" s="210"/>
      <c r="W950" s="210"/>
      <c r="X950" s="210"/>
      <c r="Y950" s="210"/>
      <c r="Z950" s="210"/>
    </row>
    <row r="951" ht="12.75" customHeight="1">
      <c r="A951" s="625"/>
      <c r="B951" s="626"/>
      <c r="C951" s="626"/>
      <c r="D951" s="627"/>
      <c r="E951" s="210"/>
      <c r="F951" s="210"/>
      <c r="G951" s="210"/>
      <c r="H951" s="210"/>
      <c r="I951" s="627"/>
      <c r="J951" s="626"/>
      <c r="K951" s="626"/>
      <c r="L951" s="626"/>
      <c r="M951" s="628"/>
      <c r="N951" s="210"/>
      <c r="O951" s="210"/>
      <c r="P951" s="210"/>
      <c r="Q951" s="210"/>
      <c r="R951" s="210"/>
      <c r="S951" s="210"/>
      <c r="T951" s="210"/>
      <c r="U951" s="210"/>
      <c r="V951" s="210"/>
      <c r="W951" s="210"/>
      <c r="X951" s="210"/>
      <c r="Y951" s="210"/>
      <c r="Z951" s="210"/>
    </row>
    <row r="952" ht="12.75" customHeight="1">
      <c r="A952" s="625"/>
      <c r="B952" s="626"/>
      <c r="C952" s="626"/>
      <c r="D952" s="627"/>
      <c r="E952" s="210"/>
      <c r="F952" s="210"/>
      <c r="G952" s="210"/>
      <c r="H952" s="210"/>
      <c r="I952" s="627"/>
      <c r="J952" s="626"/>
      <c r="K952" s="626"/>
      <c r="L952" s="626"/>
      <c r="M952" s="628"/>
      <c r="N952" s="210"/>
      <c r="O952" s="210"/>
      <c r="P952" s="210"/>
      <c r="Q952" s="210"/>
      <c r="R952" s="210"/>
      <c r="S952" s="210"/>
      <c r="T952" s="210"/>
      <c r="U952" s="210"/>
      <c r="V952" s="210"/>
      <c r="W952" s="210"/>
      <c r="X952" s="210"/>
      <c r="Y952" s="210"/>
      <c r="Z952" s="210"/>
    </row>
    <row r="953" ht="12.75" customHeight="1">
      <c r="A953" s="625"/>
      <c r="B953" s="626"/>
      <c r="C953" s="626"/>
      <c r="D953" s="627"/>
      <c r="E953" s="210"/>
      <c r="F953" s="210"/>
      <c r="G953" s="210"/>
      <c r="H953" s="210"/>
      <c r="I953" s="627"/>
      <c r="J953" s="626"/>
      <c r="K953" s="626"/>
      <c r="L953" s="626"/>
      <c r="M953" s="628"/>
      <c r="N953" s="210"/>
      <c r="O953" s="210"/>
      <c r="P953" s="210"/>
      <c r="Q953" s="210"/>
      <c r="R953" s="210"/>
      <c r="S953" s="210"/>
      <c r="T953" s="210"/>
      <c r="U953" s="210"/>
      <c r="V953" s="210"/>
      <c r="W953" s="210"/>
      <c r="X953" s="210"/>
      <c r="Y953" s="210"/>
      <c r="Z953" s="210"/>
    </row>
    <row r="954" ht="12.75" customHeight="1">
      <c r="A954" s="625"/>
      <c r="B954" s="626"/>
      <c r="C954" s="626"/>
      <c r="D954" s="627"/>
      <c r="E954" s="210"/>
      <c r="F954" s="210"/>
      <c r="G954" s="210"/>
      <c r="H954" s="210"/>
      <c r="I954" s="627"/>
      <c r="J954" s="626"/>
      <c r="K954" s="626"/>
      <c r="L954" s="626"/>
      <c r="M954" s="628"/>
      <c r="N954" s="210"/>
      <c r="O954" s="210"/>
      <c r="P954" s="210"/>
      <c r="Q954" s="210"/>
      <c r="R954" s="210"/>
      <c r="S954" s="210"/>
      <c r="T954" s="210"/>
      <c r="U954" s="210"/>
      <c r="V954" s="210"/>
      <c r="W954" s="210"/>
      <c r="X954" s="210"/>
      <c r="Y954" s="210"/>
      <c r="Z954" s="210"/>
    </row>
    <row r="955" ht="12.75" customHeight="1">
      <c r="A955" s="625"/>
      <c r="B955" s="626"/>
      <c r="C955" s="626"/>
      <c r="D955" s="627"/>
      <c r="E955" s="210"/>
      <c r="F955" s="210"/>
      <c r="G955" s="210"/>
      <c r="H955" s="210"/>
      <c r="I955" s="627"/>
      <c r="J955" s="626"/>
      <c r="K955" s="626"/>
      <c r="L955" s="626"/>
      <c r="M955" s="628"/>
      <c r="N955" s="210"/>
      <c r="O955" s="210"/>
      <c r="P955" s="210"/>
      <c r="Q955" s="210"/>
      <c r="R955" s="210"/>
      <c r="S955" s="210"/>
      <c r="T955" s="210"/>
      <c r="U955" s="210"/>
      <c r="V955" s="210"/>
      <c r="W955" s="210"/>
      <c r="X955" s="210"/>
      <c r="Y955" s="210"/>
      <c r="Z955" s="210"/>
    </row>
    <row r="956" ht="12.75" customHeight="1">
      <c r="A956" s="625"/>
      <c r="B956" s="626"/>
      <c r="C956" s="626"/>
      <c r="D956" s="627"/>
      <c r="E956" s="210"/>
      <c r="F956" s="210"/>
      <c r="G956" s="210"/>
      <c r="H956" s="210"/>
      <c r="I956" s="627"/>
      <c r="J956" s="626"/>
      <c r="K956" s="626"/>
      <c r="L956" s="626"/>
      <c r="M956" s="628"/>
      <c r="N956" s="210"/>
      <c r="O956" s="210"/>
      <c r="P956" s="210"/>
      <c r="Q956" s="210"/>
      <c r="R956" s="210"/>
      <c r="S956" s="210"/>
      <c r="T956" s="210"/>
      <c r="U956" s="210"/>
      <c r="V956" s="210"/>
      <c r="W956" s="210"/>
      <c r="X956" s="210"/>
      <c r="Y956" s="210"/>
      <c r="Z956" s="210"/>
    </row>
    <row r="957" ht="12.75" customHeight="1">
      <c r="A957" s="625"/>
      <c r="B957" s="626"/>
      <c r="C957" s="626"/>
      <c r="D957" s="627"/>
      <c r="E957" s="210"/>
      <c r="F957" s="210"/>
      <c r="G957" s="210"/>
      <c r="H957" s="210"/>
      <c r="I957" s="627"/>
      <c r="J957" s="626"/>
      <c r="K957" s="626"/>
      <c r="L957" s="626"/>
      <c r="M957" s="628"/>
      <c r="N957" s="210"/>
      <c r="O957" s="210"/>
      <c r="P957" s="210"/>
      <c r="Q957" s="210"/>
      <c r="R957" s="210"/>
      <c r="S957" s="210"/>
      <c r="T957" s="210"/>
      <c r="U957" s="210"/>
      <c r="V957" s="210"/>
      <c r="W957" s="210"/>
      <c r="X957" s="210"/>
      <c r="Y957" s="210"/>
      <c r="Z957" s="210"/>
    </row>
    <row r="958" ht="12.75" customHeight="1">
      <c r="A958" s="625"/>
      <c r="B958" s="626"/>
      <c r="C958" s="626"/>
      <c r="D958" s="627"/>
      <c r="E958" s="210"/>
      <c r="F958" s="210"/>
      <c r="G958" s="210"/>
      <c r="H958" s="210"/>
      <c r="I958" s="627"/>
      <c r="J958" s="626"/>
      <c r="K958" s="626"/>
      <c r="L958" s="626"/>
      <c r="M958" s="628"/>
      <c r="N958" s="210"/>
      <c r="O958" s="210"/>
      <c r="P958" s="210"/>
      <c r="Q958" s="210"/>
      <c r="R958" s="210"/>
      <c r="S958" s="210"/>
      <c r="T958" s="210"/>
      <c r="U958" s="210"/>
      <c r="V958" s="210"/>
      <c r="W958" s="210"/>
      <c r="X958" s="210"/>
      <c r="Y958" s="210"/>
      <c r="Z958" s="210"/>
    </row>
    <row r="959" ht="12.75" customHeight="1">
      <c r="A959" s="625"/>
      <c r="B959" s="626"/>
      <c r="C959" s="626"/>
      <c r="D959" s="627"/>
      <c r="E959" s="210"/>
      <c r="F959" s="210"/>
      <c r="G959" s="210"/>
      <c r="H959" s="210"/>
      <c r="I959" s="627"/>
      <c r="J959" s="626"/>
      <c r="K959" s="626"/>
      <c r="L959" s="626"/>
      <c r="M959" s="628"/>
      <c r="N959" s="210"/>
      <c r="O959" s="210"/>
      <c r="P959" s="210"/>
      <c r="Q959" s="210"/>
      <c r="R959" s="210"/>
      <c r="S959" s="210"/>
      <c r="T959" s="210"/>
      <c r="U959" s="210"/>
      <c r="V959" s="210"/>
      <c r="W959" s="210"/>
      <c r="X959" s="210"/>
      <c r="Y959" s="210"/>
      <c r="Z959" s="210"/>
    </row>
    <row r="960" ht="12.75" customHeight="1">
      <c r="A960" s="625"/>
      <c r="B960" s="626"/>
      <c r="C960" s="626"/>
      <c r="D960" s="627"/>
      <c r="E960" s="210"/>
      <c r="F960" s="210"/>
      <c r="G960" s="210"/>
      <c r="H960" s="210"/>
      <c r="I960" s="627"/>
      <c r="J960" s="626"/>
      <c r="K960" s="626"/>
      <c r="L960" s="626"/>
      <c r="M960" s="628"/>
      <c r="N960" s="210"/>
      <c r="O960" s="210"/>
      <c r="P960" s="210"/>
      <c r="Q960" s="210"/>
      <c r="R960" s="210"/>
      <c r="S960" s="210"/>
      <c r="T960" s="210"/>
      <c r="U960" s="210"/>
      <c r="V960" s="210"/>
      <c r="W960" s="210"/>
      <c r="X960" s="210"/>
      <c r="Y960" s="210"/>
      <c r="Z960" s="210"/>
    </row>
    <row r="961" ht="12.75" customHeight="1">
      <c r="A961" s="625"/>
      <c r="B961" s="626"/>
      <c r="C961" s="626"/>
      <c r="D961" s="627"/>
      <c r="E961" s="210"/>
      <c r="F961" s="210"/>
      <c r="G961" s="210"/>
      <c r="H961" s="210"/>
      <c r="I961" s="627"/>
      <c r="J961" s="626"/>
      <c r="K961" s="626"/>
      <c r="L961" s="626"/>
      <c r="M961" s="628"/>
      <c r="N961" s="210"/>
      <c r="O961" s="210"/>
      <c r="P961" s="210"/>
      <c r="Q961" s="210"/>
      <c r="R961" s="210"/>
      <c r="S961" s="210"/>
      <c r="T961" s="210"/>
      <c r="U961" s="210"/>
      <c r="V961" s="210"/>
      <c r="W961" s="210"/>
      <c r="X961" s="210"/>
      <c r="Y961" s="210"/>
      <c r="Z961" s="210"/>
    </row>
    <row r="962" ht="12.75" customHeight="1">
      <c r="A962" s="625"/>
      <c r="B962" s="626"/>
      <c r="C962" s="626"/>
      <c r="D962" s="627"/>
      <c r="E962" s="210"/>
      <c r="F962" s="210"/>
      <c r="G962" s="210"/>
      <c r="H962" s="210"/>
      <c r="I962" s="627"/>
      <c r="J962" s="626"/>
      <c r="K962" s="626"/>
      <c r="L962" s="626"/>
      <c r="M962" s="628"/>
      <c r="N962" s="210"/>
      <c r="O962" s="210"/>
      <c r="P962" s="210"/>
      <c r="Q962" s="210"/>
      <c r="R962" s="210"/>
      <c r="S962" s="210"/>
      <c r="T962" s="210"/>
      <c r="U962" s="210"/>
      <c r="V962" s="210"/>
      <c r="W962" s="210"/>
      <c r="X962" s="210"/>
      <c r="Y962" s="210"/>
      <c r="Z962" s="210"/>
    </row>
    <row r="963" ht="12.75" customHeight="1">
      <c r="A963" s="625"/>
      <c r="B963" s="626"/>
      <c r="C963" s="626"/>
      <c r="D963" s="627"/>
      <c r="E963" s="210"/>
      <c r="F963" s="210"/>
      <c r="G963" s="210"/>
      <c r="H963" s="210"/>
      <c r="I963" s="627"/>
      <c r="J963" s="626"/>
      <c r="K963" s="626"/>
      <c r="L963" s="626"/>
      <c r="M963" s="628"/>
      <c r="N963" s="210"/>
      <c r="O963" s="210"/>
      <c r="P963" s="210"/>
      <c r="Q963" s="210"/>
      <c r="R963" s="210"/>
      <c r="S963" s="210"/>
      <c r="T963" s="210"/>
      <c r="U963" s="210"/>
      <c r="V963" s="210"/>
      <c r="W963" s="210"/>
      <c r="X963" s="210"/>
      <c r="Y963" s="210"/>
      <c r="Z963" s="210"/>
    </row>
    <row r="964" ht="12.75" customHeight="1">
      <c r="A964" s="625"/>
      <c r="B964" s="626"/>
      <c r="C964" s="626"/>
      <c r="D964" s="627"/>
      <c r="E964" s="210"/>
      <c r="F964" s="210"/>
      <c r="G964" s="210"/>
      <c r="H964" s="210"/>
      <c r="I964" s="627"/>
      <c r="J964" s="626"/>
      <c r="K964" s="626"/>
      <c r="L964" s="626"/>
      <c r="M964" s="628"/>
      <c r="N964" s="210"/>
      <c r="O964" s="210"/>
      <c r="P964" s="210"/>
      <c r="Q964" s="210"/>
      <c r="R964" s="210"/>
      <c r="S964" s="210"/>
      <c r="T964" s="210"/>
      <c r="U964" s="210"/>
      <c r="V964" s="210"/>
      <c r="W964" s="210"/>
      <c r="X964" s="210"/>
      <c r="Y964" s="210"/>
      <c r="Z964" s="210"/>
    </row>
    <row r="965" ht="12.75" customHeight="1">
      <c r="A965" s="625"/>
      <c r="B965" s="626"/>
      <c r="C965" s="626"/>
      <c r="D965" s="627"/>
      <c r="E965" s="210"/>
      <c r="F965" s="210"/>
      <c r="G965" s="210"/>
      <c r="H965" s="210"/>
      <c r="I965" s="627"/>
      <c r="J965" s="626"/>
      <c r="K965" s="626"/>
      <c r="L965" s="626"/>
      <c r="M965" s="628"/>
      <c r="N965" s="210"/>
      <c r="O965" s="210"/>
      <c r="P965" s="210"/>
      <c r="Q965" s="210"/>
      <c r="R965" s="210"/>
      <c r="S965" s="210"/>
      <c r="T965" s="210"/>
      <c r="U965" s="210"/>
      <c r="V965" s="210"/>
      <c r="W965" s="210"/>
      <c r="X965" s="210"/>
      <c r="Y965" s="210"/>
      <c r="Z965" s="210"/>
    </row>
    <row r="966" ht="12.75" customHeight="1">
      <c r="A966" s="625"/>
      <c r="B966" s="626"/>
      <c r="C966" s="626"/>
      <c r="D966" s="627"/>
      <c r="E966" s="210"/>
      <c r="F966" s="210"/>
      <c r="G966" s="210"/>
      <c r="H966" s="210"/>
      <c r="I966" s="627"/>
      <c r="J966" s="626"/>
      <c r="K966" s="626"/>
      <c r="L966" s="626"/>
      <c r="M966" s="628"/>
      <c r="N966" s="210"/>
      <c r="O966" s="210"/>
      <c r="P966" s="210"/>
      <c r="Q966" s="210"/>
      <c r="R966" s="210"/>
      <c r="S966" s="210"/>
      <c r="T966" s="210"/>
      <c r="U966" s="210"/>
      <c r="V966" s="210"/>
      <c r="W966" s="210"/>
      <c r="X966" s="210"/>
      <c r="Y966" s="210"/>
      <c r="Z966" s="210"/>
    </row>
    <row r="967" ht="12.75" customHeight="1">
      <c r="A967" s="625"/>
      <c r="B967" s="626"/>
      <c r="C967" s="626"/>
      <c r="D967" s="627"/>
      <c r="E967" s="210"/>
      <c r="F967" s="210"/>
      <c r="G967" s="210"/>
      <c r="H967" s="210"/>
      <c r="I967" s="627"/>
      <c r="J967" s="626"/>
      <c r="K967" s="626"/>
      <c r="L967" s="626"/>
      <c r="M967" s="628"/>
      <c r="N967" s="210"/>
      <c r="O967" s="210"/>
      <c r="P967" s="210"/>
      <c r="Q967" s="210"/>
      <c r="R967" s="210"/>
      <c r="S967" s="210"/>
      <c r="T967" s="210"/>
      <c r="U967" s="210"/>
      <c r="V967" s="210"/>
      <c r="W967" s="210"/>
      <c r="X967" s="210"/>
      <c r="Y967" s="210"/>
      <c r="Z967" s="210"/>
    </row>
    <row r="968" ht="12.75" customHeight="1">
      <c r="A968" s="625"/>
      <c r="B968" s="626"/>
      <c r="C968" s="626"/>
      <c r="D968" s="627"/>
      <c r="E968" s="210"/>
      <c r="F968" s="210"/>
      <c r="G968" s="210"/>
      <c r="H968" s="210"/>
      <c r="I968" s="627"/>
      <c r="J968" s="626"/>
      <c r="K968" s="626"/>
      <c r="L968" s="626"/>
      <c r="M968" s="628"/>
      <c r="N968" s="210"/>
      <c r="O968" s="210"/>
      <c r="P968" s="210"/>
      <c r="Q968" s="210"/>
      <c r="R968" s="210"/>
      <c r="S968" s="210"/>
      <c r="T968" s="210"/>
      <c r="U968" s="210"/>
      <c r="V968" s="210"/>
      <c r="W968" s="210"/>
      <c r="X968" s="210"/>
      <c r="Y968" s="210"/>
      <c r="Z968" s="210"/>
    </row>
    <row r="969" ht="12.75" customHeight="1">
      <c r="A969" s="625"/>
      <c r="B969" s="626"/>
      <c r="C969" s="626"/>
      <c r="D969" s="627"/>
      <c r="E969" s="210"/>
      <c r="F969" s="210"/>
      <c r="G969" s="210"/>
      <c r="H969" s="210"/>
      <c r="I969" s="627"/>
      <c r="J969" s="626"/>
      <c r="K969" s="626"/>
      <c r="L969" s="626"/>
      <c r="M969" s="628"/>
      <c r="N969" s="210"/>
      <c r="O969" s="210"/>
      <c r="P969" s="210"/>
      <c r="Q969" s="210"/>
      <c r="R969" s="210"/>
      <c r="S969" s="210"/>
      <c r="T969" s="210"/>
      <c r="U969" s="210"/>
      <c r="V969" s="210"/>
      <c r="W969" s="210"/>
      <c r="X969" s="210"/>
      <c r="Y969" s="210"/>
      <c r="Z969" s="210"/>
    </row>
    <row r="970" ht="12.75" customHeight="1">
      <c r="A970" s="625"/>
      <c r="B970" s="626"/>
      <c r="C970" s="626"/>
      <c r="D970" s="627"/>
      <c r="E970" s="210"/>
      <c r="F970" s="210"/>
      <c r="G970" s="210"/>
      <c r="H970" s="210"/>
      <c r="I970" s="627"/>
      <c r="J970" s="626"/>
      <c r="K970" s="626"/>
      <c r="L970" s="626"/>
      <c r="M970" s="628"/>
      <c r="N970" s="210"/>
      <c r="O970" s="210"/>
      <c r="P970" s="210"/>
      <c r="Q970" s="210"/>
      <c r="R970" s="210"/>
      <c r="S970" s="210"/>
      <c r="T970" s="210"/>
      <c r="U970" s="210"/>
      <c r="V970" s="210"/>
      <c r="W970" s="210"/>
      <c r="X970" s="210"/>
      <c r="Y970" s="210"/>
      <c r="Z970" s="210"/>
    </row>
    <row r="971" ht="12.75" customHeight="1">
      <c r="A971" s="625"/>
      <c r="B971" s="626"/>
      <c r="C971" s="626"/>
      <c r="D971" s="627"/>
      <c r="E971" s="210"/>
      <c r="F971" s="210"/>
      <c r="G971" s="210"/>
      <c r="H971" s="210"/>
      <c r="I971" s="627"/>
      <c r="J971" s="626"/>
      <c r="K971" s="626"/>
      <c r="L971" s="626"/>
      <c r="M971" s="628"/>
      <c r="N971" s="210"/>
      <c r="O971" s="210"/>
      <c r="P971" s="210"/>
      <c r="Q971" s="210"/>
      <c r="R971" s="210"/>
      <c r="S971" s="210"/>
      <c r="T971" s="210"/>
      <c r="U971" s="210"/>
      <c r="V971" s="210"/>
      <c r="W971" s="210"/>
      <c r="X971" s="210"/>
      <c r="Y971" s="210"/>
      <c r="Z971" s="210"/>
    </row>
    <row r="972" ht="12.75" customHeight="1">
      <c r="A972" s="625"/>
      <c r="B972" s="626"/>
      <c r="C972" s="626"/>
      <c r="D972" s="627"/>
      <c r="E972" s="210"/>
      <c r="F972" s="210"/>
      <c r="G972" s="210"/>
      <c r="H972" s="210"/>
      <c r="I972" s="627"/>
      <c r="J972" s="626"/>
      <c r="K972" s="626"/>
      <c r="L972" s="626"/>
      <c r="M972" s="628"/>
      <c r="N972" s="210"/>
      <c r="O972" s="210"/>
      <c r="P972" s="210"/>
      <c r="Q972" s="210"/>
      <c r="R972" s="210"/>
      <c r="S972" s="210"/>
      <c r="T972" s="210"/>
      <c r="U972" s="210"/>
      <c r="V972" s="210"/>
      <c r="W972" s="210"/>
      <c r="X972" s="210"/>
      <c r="Y972" s="210"/>
      <c r="Z972" s="210"/>
    </row>
    <row r="973" ht="12.75" customHeight="1">
      <c r="A973" s="625"/>
      <c r="B973" s="626"/>
      <c r="C973" s="626"/>
      <c r="D973" s="627"/>
      <c r="E973" s="210"/>
      <c r="F973" s="210"/>
      <c r="G973" s="210"/>
      <c r="H973" s="210"/>
      <c r="I973" s="627"/>
      <c r="J973" s="626"/>
      <c r="K973" s="626"/>
      <c r="L973" s="626"/>
      <c r="M973" s="628"/>
      <c r="N973" s="210"/>
      <c r="O973" s="210"/>
      <c r="P973" s="210"/>
      <c r="Q973" s="210"/>
      <c r="R973" s="210"/>
      <c r="S973" s="210"/>
      <c r="T973" s="210"/>
      <c r="U973" s="210"/>
      <c r="V973" s="210"/>
      <c r="W973" s="210"/>
      <c r="X973" s="210"/>
      <c r="Y973" s="210"/>
      <c r="Z973" s="210"/>
    </row>
    <row r="974" ht="12.75" customHeight="1">
      <c r="A974" s="625"/>
      <c r="B974" s="626"/>
      <c r="C974" s="626"/>
      <c r="D974" s="627"/>
      <c r="E974" s="210"/>
      <c r="F974" s="210"/>
      <c r="G974" s="210"/>
      <c r="H974" s="210"/>
      <c r="I974" s="627"/>
      <c r="J974" s="626"/>
      <c r="K974" s="626"/>
      <c r="L974" s="626"/>
      <c r="M974" s="628"/>
      <c r="N974" s="210"/>
      <c r="O974" s="210"/>
      <c r="P974" s="210"/>
      <c r="Q974" s="210"/>
      <c r="R974" s="210"/>
      <c r="S974" s="210"/>
      <c r="T974" s="210"/>
      <c r="U974" s="210"/>
      <c r="V974" s="210"/>
      <c r="W974" s="210"/>
      <c r="X974" s="210"/>
      <c r="Y974" s="210"/>
      <c r="Z974" s="210"/>
    </row>
    <row r="975" ht="12.75" customHeight="1">
      <c r="A975" s="625"/>
      <c r="B975" s="626"/>
      <c r="C975" s="626"/>
      <c r="D975" s="627"/>
      <c r="E975" s="210"/>
      <c r="F975" s="210"/>
      <c r="G975" s="210"/>
      <c r="H975" s="210"/>
      <c r="I975" s="627"/>
      <c r="J975" s="626"/>
      <c r="K975" s="626"/>
      <c r="L975" s="626"/>
      <c r="M975" s="628"/>
      <c r="N975" s="210"/>
      <c r="O975" s="210"/>
      <c r="P975" s="210"/>
      <c r="Q975" s="210"/>
      <c r="R975" s="210"/>
      <c r="S975" s="210"/>
      <c r="T975" s="210"/>
      <c r="U975" s="210"/>
      <c r="V975" s="210"/>
      <c r="W975" s="210"/>
      <c r="X975" s="210"/>
      <c r="Y975" s="210"/>
      <c r="Z975" s="210"/>
    </row>
    <row r="976" ht="12.75" customHeight="1">
      <c r="A976" s="625"/>
      <c r="B976" s="626"/>
      <c r="C976" s="626"/>
      <c r="D976" s="627"/>
      <c r="E976" s="210"/>
      <c r="F976" s="210"/>
      <c r="G976" s="210"/>
      <c r="H976" s="210"/>
      <c r="I976" s="627"/>
      <c r="J976" s="626"/>
      <c r="K976" s="626"/>
      <c r="L976" s="626"/>
      <c r="M976" s="628"/>
      <c r="N976" s="210"/>
      <c r="O976" s="210"/>
      <c r="P976" s="210"/>
      <c r="Q976" s="210"/>
      <c r="R976" s="210"/>
      <c r="S976" s="210"/>
      <c r="T976" s="210"/>
      <c r="U976" s="210"/>
      <c r="V976" s="210"/>
      <c r="W976" s="210"/>
      <c r="X976" s="210"/>
      <c r="Y976" s="210"/>
      <c r="Z976" s="210"/>
    </row>
    <row r="977" ht="12.75" customHeight="1">
      <c r="A977" s="625"/>
      <c r="B977" s="626"/>
      <c r="C977" s="626"/>
      <c r="D977" s="627"/>
      <c r="E977" s="210"/>
      <c r="F977" s="210"/>
      <c r="G977" s="210"/>
      <c r="H977" s="210"/>
      <c r="I977" s="627"/>
      <c r="J977" s="626"/>
      <c r="K977" s="626"/>
      <c r="L977" s="626"/>
      <c r="M977" s="628"/>
      <c r="N977" s="210"/>
      <c r="O977" s="210"/>
      <c r="P977" s="210"/>
      <c r="Q977" s="210"/>
      <c r="R977" s="210"/>
      <c r="S977" s="210"/>
      <c r="T977" s="210"/>
      <c r="U977" s="210"/>
      <c r="V977" s="210"/>
      <c r="W977" s="210"/>
      <c r="X977" s="210"/>
      <c r="Y977" s="210"/>
      <c r="Z977" s="210"/>
    </row>
    <row r="978" ht="12.75" customHeight="1">
      <c r="A978" s="625"/>
      <c r="B978" s="626"/>
      <c r="C978" s="626"/>
      <c r="D978" s="627"/>
      <c r="E978" s="210"/>
      <c r="F978" s="210"/>
      <c r="G978" s="210"/>
      <c r="H978" s="210"/>
      <c r="I978" s="627"/>
      <c r="J978" s="626"/>
      <c r="K978" s="626"/>
      <c r="L978" s="626"/>
      <c r="M978" s="628"/>
      <c r="N978" s="210"/>
      <c r="O978" s="210"/>
      <c r="P978" s="210"/>
      <c r="Q978" s="210"/>
      <c r="R978" s="210"/>
      <c r="S978" s="210"/>
      <c r="T978" s="210"/>
      <c r="U978" s="210"/>
      <c r="V978" s="210"/>
      <c r="W978" s="210"/>
      <c r="X978" s="210"/>
      <c r="Y978" s="210"/>
      <c r="Z978" s="210"/>
    </row>
    <row r="979" ht="12.75" customHeight="1">
      <c r="A979" s="625"/>
      <c r="B979" s="626"/>
      <c r="C979" s="626"/>
      <c r="D979" s="627"/>
      <c r="E979" s="210"/>
      <c r="F979" s="210"/>
      <c r="G979" s="210"/>
      <c r="H979" s="210"/>
      <c r="I979" s="627"/>
      <c r="J979" s="626"/>
      <c r="K979" s="626"/>
      <c r="L979" s="626"/>
      <c r="M979" s="628"/>
      <c r="N979" s="210"/>
      <c r="O979" s="210"/>
      <c r="P979" s="210"/>
      <c r="Q979" s="210"/>
      <c r="R979" s="210"/>
      <c r="S979" s="210"/>
      <c r="T979" s="210"/>
      <c r="U979" s="210"/>
      <c r="V979" s="210"/>
      <c r="W979" s="210"/>
      <c r="X979" s="210"/>
      <c r="Y979" s="210"/>
      <c r="Z979" s="210"/>
    </row>
    <row r="980" ht="12.75" customHeight="1">
      <c r="A980" s="625"/>
      <c r="B980" s="626"/>
      <c r="C980" s="626"/>
      <c r="D980" s="627"/>
      <c r="E980" s="210"/>
      <c r="F980" s="210"/>
      <c r="G980" s="210"/>
      <c r="H980" s="210"/>
      <c r="I980" s="627"/>
      <c r="J980" s="626"/>
      <c r="K980" s="626"/>
      <c r="L980" s="626"/>
      <c r="M980" s="628"/>
      <c r="N980" s="210"/>
      <c r="O980" s="210"/>
      <c r="P980" s="210"/>
      <c r="Q980" s="210"/>
      <c r="R980" s="210"/>
      <c r="S980" s="210"/>
      <c r="T980" s="210"/>
      <c r="U980" s="210"/>
      <c r="V980" s="210"/>
      <c r="W980" s="210"/>
      <c r="X980" s="210"/>
      <c r="Y980" s="210"/>
      <c r="Z980" s="210"/>
    </row>
    <row r="981" ht="12.75" customHeight="1">
      <c r="A981" s="625"/>
      <c r="B981" s="626"/>
      <c r="C981" s="626"/>
      <c r="D981" s="627"/>
      <c r="E981" s="210"/>
      <c r="F981" s="210"/>
      <c r="G981" s="210"/>
      <c r="H981" s="210"/>
      <c r="I981" s="627"/>
      <c r="J981" s="626"/>
      <c r="K981" s="626"/>
      <c r="L981" s="626"/>
      <c r="M981" s="628"/>
      <c r="N981" s="210"/>
      <c r="O981" s="210"/>
      <c r="P981" s="210"/>
      <c r="Q981" s="210"/>
      <c r="R981" s="210"/>
      <c r="S981" s="210"/>
      <c r="T981" s="210"/>
      <c r="U981" s="210"/>
      <c r="V981" s="210"/>
      <c r="W981" s="210"/>
      <c r="X981" s="210"/>
      <c r="Y981" s="210"/>
      <c r="Z981" s="210"/>
    </row>
    <row r="982" ht="12.75" customHeight="1">
      <c r="A982" s="625"/>
      <c r="B982" s="626"/>
      <c r="C982" s="626"/>
      <c r="D982" s="627"/>
      <c r="E982" s="210"/>
      <c r="F982" s="210"/>
      <c r="G982" s="210"/>
      <c r="H982" s="210"/>
      <c r="I982" s="627"/>
      <c r="J982" s="626"/>
      <c r="K982" s="626"/>
      <c r="L982" s="626"/>
      <c r="M982" s="628"/>
      <c r="N982" s="210"/>
      <c r="O982" s="210"/>
      <c r="P982" s="210"/>
      <c r="Q982" s="210"/>
      <c r="R982" s="210"/>
      <c r="S982" s="210"/>
      <c r="T982" s="210"/>
      <c r="U982" s="210"/>
      <c r="V982" s="210"/>
      <c r="W982" s="210"/>
      <c r="X982" s="210"/>
      <c r="Y982" s="210"/>
      <c r="Z982" s="210"/>
    </row>
    <row r="983" ht="12.75" customHeight="1">
      <c r="A983" s="625"/>
      <c r="B983" s="626"/>
      <c r="C983" s="626"/>
      <c r="D983" s="627"/>
      <c r="E983" s="210"/>
      <c r="F983" s="210"/>
      <c r="G983" s="210"/>
      <c r="H983" s="210"/>
      <c r="I983" s="627"/>
      <c r="J983" s="626"/>
      <c r="K983" s="626"/>
      <c r="L983" s="626"/>
      <c r="M983" s="628"/>
      <c r="N983" s="210"/>
      <c r="O983" s="210"/>
      <c r="P983" s="210"/>
      <c r="Q983" s="210"/>
      <c r="R983" s="210"/>
      <c r="S983" s="210"/>
      <c r="T983" s="210"/>
      <c r="U983" s="210"/>
      <c r="V983" s="210"/>
      <c r="W983" s="210"/>
      <c r="X983" s="210"/>
      <c r="Y983" s="210"/>
      <c r="Z983" s="210"/>
    </row>
    <row r="984" ht="12.75" customHeight="1">
      <c r="A984" s="625"/>
      <c r="B984" s="626"/>
      <c r="C984" s="626"/>
      <c r="D984" s="627"/>
      <c r="E984" s="210"/>
      <c r="F984" s="210"/>
      <c r="G984" s="210"/>
      <c r="H984" s="210"/>
      <c r="I984" s="627"/>
      <c r="J984" s="626"/>
      <c r="K984" s="626"/>
      <c r="L984" s="626"/>
      <c r="M984" s="628"/>
      <c r="N984" s="210"/>
      <c r="O984" s="210"/>
      <c r="P984" s="210"/>
      <c r="Q984" s="210"/>
      <c r="R984" s="210"/>
      <c r="S984" s="210"/>
      <c r="T984" s="210"/>
      <c r="U984" s="210"/>
      <c r="V984" s="210"/>
      <c r="W984" s="210"/>
      <c r="X984" s="210"/>
      <c r="Y984" s="210"/>
      <c r="Z984" s="210"/>
    </row>
    <row r="985" ht="12.75" customHeight="1">
      <c r="A985" s="625"/>
      <c r="B985" s="626"/>
      <c r="C985" s="626"/>
      <c r="D985" s="627"/>
      <c r="E985" s="210"/>
      <c r="F985" s="210"/>
      <c r="G985" s="210"/>
      <c r="H985" s="210"/>
      <c r="I985" s="627"/>
      <c r="J985" s="626"/>
      <c r="K985" s="626"/>
      <c r="L985" s="626"/>
      <c r="M985" s="628"/>
      <c r="N985" s="210"/>
      <c r="O985" s="210"/>
      <c r="P985" s="210"/>
      <c r="Q985" s="210"/>
      <c r="R985" s="210"/>
      <c r="S985" s="210"/>
      <c r="T985" s="210"/>
      <c r="U985" s="210"/>
      <c r="V985" s="210"/>
      <c r="W985" s="210"/>
      <c r="X985" s="210"/>
      <c r="Y985" s="210"/>
      <c r="Z985" s="210"/>
    </row>
    <row r="986" ht="12.75" customHeight="1">
      <c r="A986" s="625"/>
      <c r="B986" s="626"/>
      <c r="C986" s="626"/>
      <c r="D986" s="627"/>
      <c r="E986" s="210"/>
      <c r="F986" s="210"/>
      <c r="G986" s="210"/>
      <c r="H986" s="210"/>
      <c r="I986" s="627"/>
      <c r="J986" s="626"/>
      <c r="K986" s="626"/>
      <c r="L986" s="626"/>
      <c r="M986" s="628"/>
      <c r="N986" s="210"/>
      <c r="O986" s="210"/>
      <c r="P986" s="210"/>
      <c r="Q986" s="210"/>
      <c r="R986" s="210"/>
      <c r="S986" s="210"/>
      <c r="T986" s="210"/>
      <c r="U986" s="210"/>
      <c r="V986" s="210"/>
      <c r="W986" s="210"/>
      <c r="X986" s="210"/>
      <c r="Y986" s="210"/>
      <c r="Z986" s="210"/>
    </row>
    <row r="987" ht="12.75" customHeight="1">
      <c r="A987" s="625"/>
      <c r="B987" s="626"/>
      <c r="C987" s="626"/>
      <c r="D987" s="627"/>
      <c r="E987" s="210"/>
      <c r="F987" s="210"/>
      <c r="G987" s="210"/>
      <c r="H987" s="210"/>
      <c r="I987" s="627"/>
      <c r="J987" s="626"/>
      <c r="K987" s="626"/>
      <c r="L987" s="626"/>
      <c r="M987" s="628"/>
      <c r="N987" s="210"/>
      <c r="O987" s="210"/>
      <c r="P987" s="210"/>
      <c r="Q987" s="210"/>
      <c r="R987" s="210"/>
      <c r="S987" s="210"/>
      <c r="T987" s="210"/>
      <c r="U987" s="210"/>
      <c r="V987" s="210"/>
      <c r="W987" s="210"/>
      <c r="X987" s="210"/>
      <c r="Y987" s="210"/>
      <c r="Z987" s="210"/>
    </row>
    <row r="988" ht="12.75" customHeight="1">
      <c r="A988" s="625"/>
      <c r="B988" s="626"/>
      <c r="C988" s="626"/>
      <c r="D988" s="627"/>
      <c r="E988" s="210"/>
      <c r="F988" s="210"/>
      <c r="G988" s="210"/>
      <c r="H988" s="210"/>
      <c r="I988" s="627"/>
      <c r="J988" s="626"/>
      <c r="K988" s="626"/>
      <c r="L988" s="626"/>
      <c r="M988" s="628"/>
      <c r="N988" s="210"/>
      <c r="O988" s="210"/>
      <c r="P988" s="210"/>
      <c r="Q988" s="210"/>
      <c r="R988" s="210"/>
      <c r="S988" s="210"/>
      <c r="T988" s="210"/>
      <c r="U988" s="210"/>
      <c r="V988" s="210"/>
      <c r="W988" s="210"/>
      <c r="X988" s="210"/>
      <c r="Y988" s="210"/>
      <c r="Z988" s="210"/>
    </row>
    <row r="989" ht="12.75" customHeight="1">
      <c r="A989" s="625"/>
      <c r="B989" s="626"/>
      <c r="C989" s="626"/>
      <c r="D989" s="627"/>
      <c r="E989" s="210"/>
      <c r="F989" s="210"/>
      <c r="G989" s="210"/>
      <c r="H989" s="210"/>
      <c r="I989" s="627"/>
      <c r="J989" s="626"/>
      <c r="K989" s="626"/>
      <c r="L989" s="626"/>
      <c r="M989" s="628"/>
      <c r="N989" s="210"/>
      <c r="O989" s="210"/>
      <c r="P989" s="210"/>
      <c r="Q989" s="210"/>
      <c r="R989" s="210"/>
      <c r="S989" s="210"/>
      <c r="T989" s="210"/>
      <c r="U989" s="210"/>
      <c r="V989" s="210"/>
      <c r="W989" s="210"/>
      <c r="X989" s="210"/>
      <c r="Y989" s="210"/>
      <c r="Z989" s="210"/>
    </row>
    <row r="990" ht="12.75" customHeight="1">
      <c r="A990" s="625"/>
      <c r="B990" s="626"/>
      <c r="C990" s="626"/>
      <c r="D990" s="627"/>
      <c r="E990" s="210"/>
      <c r="F990" s="210"/>
      <c r="G990" s="210"/>
      <c r="H990" s="210"/>
      <c r="I990" s="627"/>
      <c r="J990" s="626"/>
      <c r="K990" s="626"/>
      <c r="L990" s="626"/>
      <c r="M990" s="628"/>
      <c r="N990" s="210"/>
      <c r="O990" s="210"/>
      <c r="P990" s="210"/>
      <c r="Q990" s="210"/>
      <c r="R990" s="210"/>
      <c r="S990" s="210"/>
      <c r="T990" s="210"/>
      <c r="U990" s="210"/>
      <c r="V990" s="210"/>
      <c r="W990" s="210"/>
      <c r="X990" s="210"/>
      <c r="Y990" s="210"/>
      <c r="Z990" s="210"/>
    </row>
    <row r="991" ht="12.75" customHeight="1">
      <c r="A991" s="625"/>
      <c r="B991" s="626"/>
      <c r="C991" s="626"/>
      <c r="D991" s="627"/>
      <c r="E991" s="210"/>
      <c r="F991" s="210"/>
      <c r="G991" s="210"/>
      <c r="H991" s="210"/>
      <c r="I991" s="627"/>
      <c r="J991" s="626"/>
      <c r="K991" s="626"/>
      <c r="L991" s="626"/>
      <c r="M991" s="628"/>
      <c r="N991" s="210"/>
      <c r="O991" s="210"/>
      <c r="P991" s="210"/>
      <c r="Q991" s="210"/>
      <c r="R991" s="210"/>
      <c r="S991" s="210"/>
      <c r="T991" s="210"/>
      <c r="U991" s="210"/>
      <c r="V991" s="210"/>
      <c r="W991" s="210"/>
      <c r="X991" s="210"/>
      <c r="Y991" s="210"/>
      <c r="Z991" s="210"/>
    </row>
    <row r="992" ht="12.75" customHeight="1">
      <c r="A992" s="625"/>
      <c r="B992" s="626"/>
      <c r="C992" s="626"/>
      <c r="D992" s="627"/>
      <c r="E992" s="210"/>
      <c r="F992" s="210"/>
      <c r="G992" s="210"/>
      <c r="H992" s="210"/>
      <c r="I992" s="627"/>
      <c r="J992" s="626"/>
      <c r="K992" s="626"/>
      <c r="L992" s="626"/>
      <c r="M992" s="628"/>
      <c r="N992" s="210"/>
      <c r="O992" s="210"/>
      <c r="P992" s="210"/>
      <c r="Q992" s="210"/>
      <c r="R992" s="210"/>
      <c r="S992" s="210"/>
      <c r="T992" s="210"/>
      <c r="U992" s="210"/>
      <c r="V992" s="210"/>
      <c r="W992" s="210"/>
      <c r="X992" s="210"/>
      <c r="Y992" s="210"/>
      <c r="Z992" s="210"/>
    </row>
    <row r="993" ht="12.75" customHeight="1">
      <c r="A993" s="625"/>
      <c r="B993" s="626"/>
      <c r="C993" s="626"/>
      <c r="D993" s="627"/>
      <c r="E993" s="210"/>
      <c r="F993" s="210"/>
      <c r="G993" s="210"/>
      <c r="H993" s="210"/>
      <c r="I993" s="627"/>
      <c r="J993" s="626"/>
      <c r="K993" s="626"/>
      <c r="L993" s="626"/>
      <c r="M993" s="628"/>
      <c r="N993" s="210"/>
      <c r="O993" s="210"/>
      <c r="P993" s="210"/>
      <c r="Q993" s="210"/>
      <c r="R993" s="210"/>
      <c r="S993" s="210"/>
      <c r="T993" s="210"/>
      <c r="U993" s="210"/>
      <c r="V993" s="210"/>
      <c r="W993" s="210"/>
      <c r="X993" s="210"/>
      <c r="Y993" s="210"/>
      <c r="Z993" s="210"/>
    </row>
    <row r="994" ht="12.75" customHeight="1">
      <c r="A994" s="625"/>
      <c r="B994" s="626"/>
      <c r="C994" s="626"/>
      <c r="D994" s="627"/>
      <c r="E994" s="210"/>
      <c r="F994" s="210"/>
      <c r="G994" s="210"/>
      <c r="H994" s="210"/>
      <c r="I994" s="627"/>
      <c r="J994" s="626"/>
      <c r="K994" s="626"/>
      <c r="L994" s="626"/>
      <c r="M994" s="628"/>
      <c r="N994" s="210"/>
      <c r="O994" s="210"/>
      <c r="P994" s="210"/>
      <c r="Q994" s="210"/>
      <c r="R994" s="210"/>
      <c r="S994" s="210"/>
      <c r="T994" s="210"/>
      <c r="U994" s="210"/>
      <c r="V994" s="210"/>
      <c r="W994" s="210"/>
      <c r="X994" s="210"/>
      <c r="Y994" s="210"/>
      <c r="Z994" s="210"/>
    </row>
    <row r="995" ht="12.75" customHeight="1">
      <c r="A995" s="625"/>
      <c r="B995" s="626"/>
      <c r="C995" s="626"/>
      <c r="D995" s="627"/>
      <c r="E995" s="210"/>
      <c r="F995" s="210"/>
      <c r="G995" s="210"/>
      <c r="H995" s="210"/>
      <c r="I995" s="627"/>
      <c r="J995" s="626"/>
      <c r="K995" s="626"/>
      <c r="L995" s="626"/>
      <c r="M995" s="628"/>
      <c r="N995" s="210"/>
      <c r="O995" s="210"/>
      <c r="P995" s="210"/>
      <c r="Q995" s="210"/>
      <c r="R995" s="210"/>
      <c r="S995" s="210"/>
      <c r="T995" s="210"/>
      <c r="U995" s="210"/>
      <c r="V995" s="210"/>
      <c r="W995" s="210"/>
      <c r="X995" s="210"/>
      <c r="Y995" s="210"/>
      <c r="Z995" s="210"/>
    </row>
    <row r="996" ht="12.75" customHeight="1">
      <c r="A996" s="625"/>
      <c r="B996" s="626"/>
      <c r="C996" s="626"/>
      <c r="D996" s="627"/>
      <c r="E996" s="210"/>
      <c r="F996" s="210"/>
      <c r="G996" s="210"/>
      <c r="H996" s="210"/>
      <c r="I996" s="627"/>
      <c r="J996" s="626"/>
      <c r="K996" s="626"/>
      <c r="L996" s="626"/>
      <c r="M996" s="628"/>
      <c r="N996" s="210"/>
      <c r="O996" s="210"/>
      <c r="P996" s="210"/>
      <c r="Q996" s="210"/>
      <c r="R996" s="210"/>
      <c r="S996" s="210"/>
      <c r="T996" s="210"/>
      <c r="U996" s="210"/>
      <c r="V996" s="210"/>
      <c r="W996" s="210"/>
      <c r="X996" s="210"/>
      <c r="Y996" s="210"/>
      <c r="Z996" s="210"/>
    </row>
    <row r="997" ht="12.75" customHeight="1">
      <c r="A997" s="625"/>
      <c r="B997" s="626"/>
      <c r="C997" s="626"/>
      <c r="D997" s="627"/>
      <c r="E997" s="210"/>
      <c r="F997" s="210"/>
      <c r="G997" s="210"/>
      <c r="H997" s="210"/>
      <c r="I997" s="627"/>
      <c r="J997" s="626"/>
      <c r="K997" s="626"/>
      <c r="L997" s="626"/>
      <c r="M997" s="628"/>
      <c r="N997" s="210"/>
      <c r="O997" s="210"/>
      <c r="P997" s="210"/>
      <c r="Q997" s="210"/>
      <c r="R997" s="210"/>
      <c r="S997" s="210"/>
      <c r="T997" s="210"/>
      <c r="U997" s="210"/>
      <c r="V997" s="210"/>
      <c r="W997" s="210"/>
      <c r="X997" s="210"/>
      <c r="Y997" s="210"/>
      <c r="Z997" s="210"/>
    </row>
    <row r="998" ht="12.75" customHeight="1">
      <c r="A998" s="625"/>
      <c r="B998" s="626"/>
      <c r="C998" s="626"/>
      <c r="D998" s="627"/>
      <c r="E998" s="210"/>
      <c r="F998" s="210"/>
      <c r="G998" s="210"/>
      <c r="H998" s="210"/>
      <c r="I998" s="627"/>
      <c r="J998" s="626"/>
      <c r="K998" s="626"/>
      <c r="L998" s="626"/>
      <c r="M998" s="628"/>
      <c r="N998" s="210"/>
      <c r="O998" s="210"/>
      <c r="P998" s="210"/>
      <c r="Q998" s="210"/>
      <c r="R998" s="210"/>
      <c r="S998" s="210"/>
      <c r="T998" s="210"/>
      <c r="U998" s="210"/>
      <c r="V998" s="210"/>
      <c r="W998" s="210"/>
      <c r="X998" s="210"/>
      <c r="Y998" s="210"/>
      <c r="Z998" s="210"/>
    </row>
    <row r="999" ht="12.75" customHeight="1">
      <c r="A999" s="625"/>
      <c r="B999" s="626"/>
      <c r="C999" s="626"/>
      <c r="D999" s="627"/>
      <c r="E999" s="210"/>
      <c r="F999" s="210"/>
      <c r="G999" s="210"/>
      <c r="H999" s="210"/>
      <c r="I999" s="627"/>
      <c r="J999" s="626"/>
      <c r="K999" s="626"/>
      <c r="L999" s="626"/>
      <c r="M999" s="628"/>
      <c r="N999" s="210"/>
      <c r="O999" s="210"/>
      <c r="P999" s="210"/>
      <c r="Q999" s="210"/>
      <c r="R999" s="210"/>
      <c r="S999" s="210"/>
      <c r="T999" s="210"/>
      <c r="U999" s="210"/>
      <c r="V999" s="210"/>
      <c r="W999" s="210"/>
      <c r="X999" s="210"/>
      <c r="Y999" s="210"/>
      <c r="Z999" s="210"/>
    </row>
    <row r="1000" ht="12.75" customHeight="1">
      <c r="A1000" s="625"/>
      <c r="B1000" s="626"/>
      <c r="C1000" s="626"/>
      <c r="D1000" s="627"/>
      <c r="E1000" s="210"/>
      <c r="F1000" s="210"/>
      <c r="G1000" s="210"/>
      <c r="H1000" s="210"/>
      <c r="I1000" s="627"/>
      <c r="J1000" s="626"/>
      <c r="K1000" s="626"/>
      <c r="L1000" s="626"/>
      <c r="M1000" s="628"/>
      <c r="N1000" s="210"/>
      <c r="O1000" s="210"/>
      <c r="P1000" s="210"/>
      <c r="Q1000" s="210"/>
      <c r="R1000" s="210"/>
      <c r="S1000" s="210"/>
      <c r="T1000" s="210"/>
      <c r="U1000" s="210"/>
      <c r="V1000" s="210"/>
      <c r="W1000" s="210"/>
      <c r="X1000" s="210"/>
      <c r="Y1000" s="210"/>
      <c r="Z1000" s="210"/>
    </row>
  </sheetData>
  <autoFilter ref="$A$1:$L$406"/>
  <mergeCells count="76">
    <mergeCell ref="O69:R69"/>
    <mergeCell ref="O70:R70"/>
    <mergeCell ref="O71:R71"/>
    <mergeCell ref="O72:R72"/>
    <mergeCell ref="O73:R73"/>
    <mergeCell ref="O74:R74"/>
    <mergeCell ref="O75:R75"/>
    <mergeCell ref="O76:R76"/>
    <mergeCell ref="O78:T79"/>
    <mergeCell ref="O80:R80"/>
    <mergeCell ref="O81:R81"/>
    <mergeCell ref="O82:R82"/>
    <mergeCell ref="O83:R83"/>
    <mergeCell ref="O84:R84"/>
    <mergeCell ref="P94:R94"/>
    <mergeCell ref="P95:R95"/>
    <mergeCell ref="P96:R96"/>
    <mergeCell ref="P97:R97"/>
    <mergeCell ref="P98:R98"/>
    <mergeCell ref="P99:R99"/>
    <mergeCell ref="O85:R85"/>
    <mergeCell ref="O87:R88"/>
    <mergeCell ref="P89:R89"/>
    <mergeCell ref="P90:R90"/>
    <mergeCell ref="P91:R91"/>
    <mergeCell ref="P92:R92"/>
    <mergeCell ref="P93:R93"/>
    <mergeCell ref="O2:P2"/>
    <mergeCell ref="O14:S15"/>
    <mergeCell ref="O16:S16"/>
    <mergeCell ref="O17:S17"/>
    <mergeCell ref="O18:S18"/>
    <mergeCell ref="O19:S19"/>
    <mergeCell ref="O20:S20"/>
    <mergeCell ref="O21:S21"/>
    <mergeCell ref="O22:S22"/>
    <mergeCell ref="O23:S23"/>
    <mergeCell ref="O24:S24"/>
    <mergeCell ref="O26:S27"/>
    <mergeCell ref="P28:R28"/>
    <mergeCell ref="P29:R29"/>
    <mergeCell ref="P30:R30"/>
    <mergeCell ref="P31:R31"/>
    <mergeCell ref="P32:R32"/>
    <mergeCell ref="P33:R33"/>
    <mergeCell ref="P34:R34"/>
    <mergeCell ref="P35:R35"/>
    <mergeCell ref="P36:R36"/>
    <mergeCell ref="P37:R37"/>
    <mergeCell ref="P38:R38"/>
    <mergeCell ref="P39:R39"/>
    <mergeCell ref="P40:R40"/>
    <mergeCell ref="P41:R41"/>
    <mergeCell ref="P42:R42"/>
    <mergeCell ref="O44:S45"/>
    <mergeCell ref="P46:R46"/>
    <mergeCell ref="P47:R47"/>
    <mergeCell ref="P48:R48"/>
    <mergeCell ref="P49:R49"/>
    <mergeCell ref="P50:R50"/>
    <mergeCell ref="P51:R51"/>
    <mergeCell ref="P52:R52"/>
    <mergeCell ref="P53:R53"/>
    <mergeCell ref="P54:R54"/>
    <mergeCell ref="P55:R55"/>
    <mergeCell ref="P56:R56"/>
    <mergeCell ref="P57:R57"/>
    <mergeCell ref="P58:R58"/>
    <mergeCell ref="P59:R59"/>
    <mergeCell ref="O61:T62"/>
    <mergeCell ref="O63:R63"/>
    <mergeCell ref="O64:R64"/>
    <mergeCell ref="O65:R65"/>
    <mergeCell ref="O66:R66"/>
    <mergeCell ref="O67:R67"/>
    <mergeCell ref="O68:R68"/>
  </mergeCells>
  <printOptions/>
  <pageMargins bottom="0.787401575" footer="0.0" header="0.0" left="0.511811024" right="0.511811024" top="0.787401575"/>
  <pageSetup orientation="portrait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xSplit="1.0" ySplit="1.0" topLeftCell="B2" activePane="bottomRight" state="frozen"/>
      <selection activeCell="B1" sqref="B1" pane="topRight"/>
      <selection activeCell="A2" sqref="A2" pane="bottomLeft"/>
      <selection activeCell="B2" sqref="B2" pane="bottomRight"/>
    </sheetView>
  </sheetViews>
  <sheetFormatPr customHeight="1" defaultColWidth="14.43" defaultRowHeight="15.0"/>
  <cols>
    <col customWidth="1" min="1" max="1" width="17.29"/>
    <col customWidth="1" min="2" max="2" width="24.71"/>
    <col customWidth="1" min="3" max="3" width="23.29"/>
    <col customWidth="1" min="4" max="4" width="37.71"/>
    <col customWidth="1" min="5" max="5" width="39.29"/>
    <col customWidth="1" min="6" max="6" width="47.86"/>
    <col customWidth="1" min="7" max="7" width="27.71"/>
    <col customWidth="1" min="8" max="8" width="24.14"/>
    <col customWidth="1" min="9" max="9" width="33.29"/>
    <col customWidth="1" min="10" max="10" width="24.14"/>
    <col customWidth="1" min="11" max="11" width="63.43"/>
    <col customWidth="1" min="12" max="12" width="82.14"/>
    <col customWidth="1" min="13" max="13" width="45.29"/>
    <col customWidth="1" min="14" max="14" width="7.71"/>
    <col customWidth="1" min="15" max="15" width="27.14"/>
    <col customWidth="1" min="16" max="16" width="9.86"/>
    <col customWidth="1" min="17" max="17" width="3.43"/>
    <col customWidth="1" min="18" max="18" width="39.14"/>
    <col customWidth="1" min="19" max="19" width="62.86"/>
    <col customWidth="1" min="20" max="20" width="13.71"/>
    <col customWidth="1" min="21" max="26" width="8.71"/>
  </cols>
  <sheetData>
    <row r="1" ht="12.75" customHeight="1">
      <c r="A1" s="578" t="s">
        <v>0</v>
      </c>
      <c r="B1" s="579" t="s">
        <v>1</v>
      </c>
      <c r="C1" s="579" t="s">
        <v>2</v>
      </c>
      <c r="D1" s="580" t="s">
        <v>3</v>
      </c>
      <c r="E1" s="581" t="s">
        <v>4</v>
      </c>
      <c r="F1" s="323" t="s">
        <v>5</v>
      </c>
      <c r="G1" s="581" t="s">
        <v>6</v>
      </c>
      <c r="H1" s="323" t="s">
        <v>7</v>
      </c>
      <c r="I1" s="580" t="s">
        <v>8</v>
      </c>
      <c r="J1" s="581" t="s">
        <v>9</v>
      </c>
      <c r="K1" s="582" t="s">
        <v>10</v>
      </c>
      <c r="L1" s="582" t="s">
        <v>11</v>
      </c>
      <c r="M1" s="326" t="s">
        <v>12</v>
      </c>
      <c r="N1" s="210"/>
      <c r="O1" s="210"/>
      <c r="P1" s="210"/>
      <c r="Q1" s="210"/>
      <c r="R1" s="210"/>
      <c r="S1" s="210"/>
      <c r="T1" s="210"/>
      <c r="U1" s="210"/>
      <c r="V1" s="210"/>
      <c r="W1" s="210"/>
      <c r="X1" s="210"/>
      <c r="Y1" s="210"/>
      <c r="Z1" s="210"/>
    </row>
    <row r="2" ht="12.75" customHeight="1">
      <c r="A2" s="436">
        <v>116.0</v>
      </c>
      <c r="B2" s="437" t="s">
        <v>9026</v>
      </c>
      <c r="C2" s="437">
        <v>2010.0</v>
      </c>
      <c r="D2" s="511">
        <v>40541.0</v>
      </c>
      <c r="E2" s="437" t="s">
        <v>9027</v>
      </c>
      <c r="F2" s="437" t="s">
        <v>9028</v>
      </c>
      <c r="G2" s="437" t="s">
        <v>712</v>
      </c>
      <c r="H2" s="437" t="s">
        <v>163</v>
      </c>
      <c r="I2" s="511">
        <v>42376.0</v>
      </c>
      <c r="J2" s="439">
        <v>1.0</v>
      </c>
      <c r="K2" s="629" t="s">
        <v>293</v>
      </c>
      <c r="L2" s="437" t="s">
        <v>390</v>
      </c>
      <c r="M2" s="330">
        <f t="shared" ref="M2:M278" si="1">I2-D2</f>
        <v>1835</v>
      </c>
      <c r="N2" s="210"/>
      <c r="O2" s="557" t="s">
        <v>9029</v>
      </c>
      <c r="P2" s="329"/>
      <c r="Q2" s="15"/>
      <c r="R2" s="15"/>
      <c r="S2" s="15"/>
      <c r="T2" s="15"/>
      <c r="U2" s="210"/>
      <c r="V2" s="210"/>
      <c r="W2" s="210"/>
      <c r="X2" s="210"/>
      <c r="Y2" s="210"/>
      <c r="Z2" s="210"/>
    </row>
    <row r="3" ht="15.0" customHeight="1">
      <c r="A3" s="430">
        <v>216.0</v>
      </c>
      <c r="B3" s="431" t="s">
        <v>9030</v>
      </c>
      <c r="C3" s="431">
        <v>2010.0</v>
      </c>
      <c r="D3" s="508">
        <v>40491.0</v>
      </c>
      <c r="E3" s="431" t="s">
        <v>9031</v>
      </c>
      <c r="F3" s="431" t="s">
        <v>1601</v>
      </c>
      <c r="G3" s="431" t="s">
        <v>17</v>
      </c>
      <c r="H3" s="431" t="s">
        <v>153</v>
      </c>
      <c r="I3" s="508">
        <v>42395.0</v>
      </c>
      <c r="J3" s="433">
        <v>1.0</v>
      </c>
      <c r="K3" s="630" t="s">
        <v>322</v>
      </c>
      <c r="L3" s="431" t="s">
        <v>390</v>
      </c>
      <c r="M3" s="327">
        <f t="shared" si="1"/>
        <v>1904</v>
      </c>
      <c r="N3" s="210"/>
      <c r="O3" s="331" t="s">
        <v>27</v>
      </c>
      <c r="P3" s="331">
        <f>COUNTIF($G$2:$G$478,"PT")</f>
        <v>1</v>
      </c>
      <c r="Q3" s="15"/>
      <c r="R3" s="15"/>
      <c r="S3" s="15"/>
      <c r="T3" s="15"/>
      <c r="U3" s="210"/>
      <c r="V3" s="210"/>
      <c r="W3" s="210"/>
      <c r="X3" s="210"/>
      <c r="Y3" s="210"/>
      <c r="Z3" s="210"/>
    </row>
    <row r="4" ht="15.0" customHeight="1">
      <c r="A4" s="436">
        <v>316.0</v>
      </c>
      <c r="B4" s="437" t="s">
        <v>9032</v>
      </c>
      <c r="C4" s="437">
        <v>2010.0</v>
      </c>
      <c r="D4" s="511">
        <v>40542.0</v>
      </c>
      <c r="E4" s="437" t="s">
        <v>9033</v>
      </c>
      <c r="F4" s="437" t="s">
        <v>2064</v>
      </c>
      <c r="G4" s="437" t="s">
        <v>17</v>
      </c>
      <c r="H4" s="437" t="s">
        <v>892</v>
      </c>
      <c r="I4" s="511">
        <v>42396.0</v>
      </c>
      <c r="J4" s="439">
        <v>1.0</v>
      </c>
      <c r="K4" s="630" t="s">
        <v>322</v>
      </c>
      <c r="L4" s="437" t="s">
        <v>395</v>
      </c>
      <c r="M4" s="330">
        <f t="shared" si="1"/>
        <v>1854</v>
      </c>
      <c r="N4" s="210"/>
      <c r="O4" s="332" t="s">
        <v>34</v>
      </c>
      <c r="P4" s="332">
        <f>COUNTIF($G$2:$G$478,"PTN")</f>
        <v>1</v>
      </c>
      <c r="Q4" s="25"/>
      <c r="R4" s="25"/>
      <c r="S4" s="25"/>
      <c r="T4" s="25"/>
      <c r="U4" s="210"/>
      <c r="V4" s="210"/>
      <c r="W4" s="210"/>
      <c r="X4" s="210"/>
      <c r="Y4" s="210"/>
      <c r="Z4" s="210"/>
    </row>
    <row r="5" ht="15.0" customHeight="1">
      <c r="A5" s="430">
        <v>416.0</v>
      </c>
      <c r="B5" s="431" t="s">
        <v>9034</v>
      </c>
      <c r="C5" s="431">
        <v>2013.0</v>
      </c>
      <c r="D5" s="508">
        <v>41330.0</v>
      </c>
      <c r="E5" s="431" t="s">
        <v>9035</v>
      </c>
      <c r="F5" s="431" t="s">
        <v>1601</v>
      </c>
      <c r="G5" s="431" t="s">
        <v>17</v>
      </c>
      <c r="H5" s="431" t="s">
        <v>4954</v>
      </c>
      <c r="I5" s="508">
        <v>42397.0</v>
      </c>
      <c r="J5" s="433">
        <v>1.0</v>
      </c>
      <c r="K5" s="630" t="s">
        <v>322</v>
      </c>
      <c r="L5" s="431" t="s">
        <v>390</v>
      </c>
      <c r="M5" s="327">
        <f t="shared" si="1"/>
        <v>1067</v>
      </c>
      <c r="N5" s="210"/>
      <c r="O5" s="333" t="s">
        <v>40</v>
      </c>
      <c r="P5" s="333">
        <f>COUNTIF($G$2:$G$478,"PTE")</f>
        <v>160</v>
      </c>
      <c r="Q5" s="25"/>
      <c r="R5" s="25"/>
      <c r="S5" s="25"/>
      <c r="T5" s="25"/>
      <c r="U5" s="210"/>
      <c r="V5" s="210"/>
      <c r="W5" s="210"/>
      <c r="X5" s="210"/>
      <c r="Y5" s="210"/>
      <c r="Z5" s="210"/>
    </row>
    <row r="6" ht="15.75" customHeight="1">
      <c r="A6" s="436">
        <v>516.0</v>
      </c>
      <c r="B6" s="437" t="s">
        <v>9036</v>
      </c>
      <c r="C6" s="437">
        <v>2010.0</v>
      </c>
      <c r="D6" s="511">
        <v>40491.0</v>
      </c>
      <c r="E6" s="437" t="s">
        <v>9037</v>
      </c>
      <c r="F6" s="437" t="s">
        <v>9038</v>
      </c>
      <c r="G6" s="437" t="s">
        <v>707</v>
      </c>
      <c r="H6" s="437" t="s">
        <v>807</v>
      </c>
      <c r="I6" s="511">
        <v>42397.0</v>
      </c>
      <c r="J6" s="439">
        <v>1.0</v>
      </c>
      <c r="K6" s="630" t="s">
        <v>322</v>
      </c>
      <c r="L6" s="437" t="s">
        <v>390</v>
      </c>
      <c r="M6" s="330">
        <f t="shared" si="1"/>
        <v>1906</v>
      </c>
      <c r="N6" s="631"/>
      <c r="O6" s="332" t="s">
        <v>46</v>
      </c>
      <c r="P6" s="332">
        <f>COUNTIF($G$2:$G$478,"Pré-Mistura")</f>
        <v>1</v>
      </c>
      <c r="Q6" s="25"/>
      <c r="R6" s="25"/>
      <c r="S6" s="25"/>
      <c r="T6" s="25"/>
      <c r="U6" s="210"/>
      <c r="V6" s="210"/>
      <c r="W6" s="210"/>
      <c r="X6" s="210"/>
      <c r="Y6" s="210"/>
      <c r="Z6" s="210"/>
    </row>
    <row r="7" ht="12.75" customHeight="1">
      <c r="A7" s="430">
        <v>616.0</v>
      </c>
      <c r="B7" s="431" t="s">
        <v>9039</v>
      </c>
      <c r="C7" s="431">
        <v>2013.0</v>
      </c>
      <c r="D7" s="508">
        <v>41366.0</v>
      </c>
      <c r="E7" s="431" t="s">
        <v>9040</v>
      </c>
      <c r="F7" s="431" t="s">
        <v>9041</v>
      </c>
      <c r="G7" s="431" t="s">
        <v>17</v>
      </c>
      <c r="H7" s="431" t="s">
        <v>50</v>
      </c>
      <c r="I7" s="508">
        <v>42398.0</v>
      </c>
      <c r="J7" s="433">
        <v>1.0</v>
      </c>
      <c r="K7" s="630" t="s">
        <v>322</v>
      </c>
      <c r="L7" s="431" t="s">
        <v>390</v>
      </c>
      <c r="M7" s="327">
        <f t="shared" si="1"/>
        <v>1032</v>
      </c>
      <c r="N7" s="210"/>
      <c r="O7" s="333" t="s">
        <v>713</v>
      </c>
      <c r="P7" s="333">
        <f>COUNTIF($G$2:$G$478,"PF")</f>
        <v>19</v>
      </c>
      <c r="Q7" s="25"/>
      <c r="R7" s="25"/>
      <c r="S7" s="25"/>
      <c r="T7" s="25"/>
      <c r="U7" s="210"/>
      <c r="V7" s="210"/>
      <c r="W7" s="210"/>
      <c r="X7" s="210"/>
      <c r="Y7" s="210"/>
      <c r="Z7" s="210"/>
    </row>
    <row r="8" ht="12.75" customHeight="1">
      <c r="A8" s="436">
        <v>716.0</v>
      </c>
      <c r="B8" s="437" t="s">
        <v>9042</v>
      </c>
      <c r="C8" s="437">
        <v>2013.0</v>
      </c>
      <c r="D8" s="511">
        <v>41596.0</v>
      </c>
      <c r="E8" s="437" t="s">
        <v>9043</v>
      </c>
      <c r="F8" s="437" t="s">
        <v>9041</v>
      </c>
      <c r="G8" s="437" t="s">
        <v>17</v>
      </c>
      <c r="H8" s="437" t="s">
        <v>153</v>
      </c>
      <c r="I8" s="511">
        <v>42398.0</v>
      </c>
      <c r="J8" s="439">
        <v>1.0</v>
      </c>
      <c r="K8" s="630" t="s">
        <v>322</v>
      </c>
      <c r="L8" s="437" t="s">
        <v>390</v>
      </c>
      <c r="M8" s="330">
        <f t="shared" si="1"/>
        <v>802</v>
      </c>
      <c r="N8" s="210"/>
      <c r="O8" s="332" t="s">
        <v>707</v>
      </c>
      <c r="P8" s="332">
        <f>COUNTIF($G$2:$G$478,"PFN")</f>
        <v>10</v>
      </c>
      <c r="Q8" s="25"/>
      <c r="R8" s="25"/>
      <c r="S8" s="25"/>
      <c r="T8" s="25"/>
      <c r="U8" s="210"/>
      <c r="V8" s="210"/>
      <c r="W8" s="210"/>
      <c r="X8" s="210"/>
      <c r="Y8" s="210"/>
      <c r="Z8" s="210"/>
    </row>
    <row r="9" ht="12.75" customHeight="1">
      <c r="A9" s="430">
        <v>816.0</v>
      </c>
      <c r="B9" s="431" t="s">
        <v>9044</v>
      </c>
      <c r="C9" s="431">
        <v>2009.0</v>
      </c>
      <c r="D9" s="508">
        <v>40060.0</v>
      </c>
      <c r="E9" s="431" t="s">
        <v>9045</v>
      </c>
      <c r="F9" s="431" t="s">
        <v>873</v>
      </c>
      <c r="G9" s="431" t="s">
        <v>712</v>
      </c>
      <c r="H9" s="431" t="s">
        <v>66</v>
      </c>
      <c r="I9" s="508">
        <v>42405.0</v>
      </c>
      <c r="J9" s="433">
        <v>2.0</v>
      </c>
      <c r="K9" s="632" t="s">
        <v>309</v>
      </c>
      <c r="L9" s="431" t="s">
        <v>395</v>
      </c>
      <c r="M9" s="327">
        <f t="shared" si="1"/>
        <v>2345</v>
      </c>
      <c r="N9" s="210"/>
      <c r="O9" s="333" t="s">
        <v>720</v>
      </c>
      <c r="P9" s="333">
        <f>COUNTIF($G$2:$G$478,"PF/PTE")</f>
        <v>46</v>
      </c>
      <c r="Q9" s="25"/>
      <c r="R9" s="25"/>
      <c r="S9" s="25"/>
      <c r="T9" s="25"/>
      <c r="U9" s="210"/>
      <c r="V9" s="210"/>
      <c r="W9" s="210"/>
      <c r="X9" s="210"/>
      <c r="Y9" s="210"/>
      <c r="Z9" s="210"/>
    </row>
    <row r="10" ht="12.75" customHeight="1">
      <c r="A10" s="436">
        <v>916.0</v>
      </c>
      <c r="B10" s="437" t="s">
        <v>9046</v>
      </c>
      <c r="C10" s="437">
        <v>2014.0</v>
      </c>
      <c r="D10" s="511">
        <v>41978.0</v>
      </c>
      <c r="E10" s="437" t="s">
        <v>9047</v>
      </c>
      <c r="F10" s="437" t="s">
        <v>9048</v>
      </c>
      <c r="G10" s="437" t="s">
        <v>725</v>
      </c>
      <c r="H10" s="437" t="s">
        <v>234</v>
      </c>
      <c r="I10" s="511">
        <v>42405.0</v>
      </c>
      <c r="J10" s="439">
        <v>2.0</v>
      </c>
      <c r="K10" s="633" t="s">
        <v>344</v>
      </c>
      <c r="L10" s="437" t="s">
        <v>399</v>
      </c>
      <c r="M10" s="330">
        <f t="shared" si="1"/>
        <v>427</v>
      </c>
      <c r="N10" s="631"/>
      <c r="O10" s="332" t="s">
        <v>725</v>
      </c>
      <c r="P10" s="332">
        <f>COUNTIF($G$2:$G$478,"Bio")</f>
        <v>15</v>
      </c>
      <c r="Q10" s="25"/>
      <c r="R10" s="25"/>
      <c r="S10" s="25"/>
      <c r="T10" s="25"/>
      <c r="U10" s="210"/>
      <c r="V10" s="210"/>
      <c r="W10" s="210"/>
      <c r="X10" s="210"/>
      <c r="Y10" s="210"/>
      <c r="Z10" s="210"/>
    </row>
    <row r="11" ht="12.75" customHeight="1">
      <c r="A11" s="430">
        <v>1016.0</v>
      </c>
      <c r="B11" s="431" t="s">
        <v>9049</v>
      </c>
      <c r="C11" s="431">
        <v>2014.0</v>
      </c>
      <c r="D11" s="508">
        <v>41978.0</v>
      </c>
      <c r="E11" s="431" t="s">
        <v>9050</v>
      </c>
      <c r="F11" s="431" t="s">
        <v>9048</v>
      </c>
      <c r="G11" s="431" t="s">
        <v>725</v>
      </c>
      <c r="H11" s="431" t="s">
        <v>956</v>
      </c>
      <c r="I11" s="508">
        <v>42410.0</v>
      </c>
      <c r="J11" s="433">
        <v>2.0</v>
      </c>
      <c r="K11" s="633" t="s">
        <v>344</v>
      </c>
      <c r="L11" s="431" t="s">
        <v>399</v>
      </c>
      <c r="M11" s="327">
        <f t="shared" si="1"/>
        <v>432</v>
      </c>
      <c r="N11" s="210"/>
      <c r="O11" s="334" t="s">
        <v>729</v>
      </c>
      <c r="P11" s="334">
        <f>COUNTIF($G$2:$G$478,"Bio/Org")</f>
        <v>24</v>
      </c>
      <c r="Q11" s="25"/>
      <c r="R11" s="25"/>
      <c r="S11" s="25"/>
      <c r="T11" s="25"/>
      <c r="U11" s="210"/>
      <c r="V11" s="210"/>
      <c r="W11" s="210"/>
      <c r="X11" s="210"/>
      <c r="Y11" s="210"/>
      <c r="Z11" s="210"/>
    </row>
    <row r="12" ht="12.75" customHeight="1">
      <c r="A12" s="436">
        <v>1116.0</v>
      </c>
      <c r="B12" s="437" t="s">
        <v>9051</v>
      </c>
      <c r="C12" s="437">
        <v>2012.0</v>
      </c>
      <c r="D12" s="511">
        <v>41059.0</v>
      </c>
      <c r="E12" s="437" t="s">
        <v>9052</v>
      </c>
      <c r="F12" s="437" t="s">
        <v>9053</v>
      </c>
      <c r="G12" s="437" t="s">
        <v>806</v>
      </c>
      <c r="H12" s="437" t="s">
        <v>234</v>
      </c>
      <c r="I12" s="511">
        <v>42412.0</v>
      </c>
      <c r="J12" s="439">
        <v>2.0</v>
      </c>
      <c r="K12" s="632" t="s">
        <v>309</v>
      </c>
      <c r="L12" s="437" t="s">
        <v>390</v>
      </c>
      <c r="M12" s="330">
        <f t="shared" si="1"/>
        <v>1353</v>
      </c>
      <c r="N12" s="210"/>
      <c r="O12" s="335" t="s">
        <v>51</v>
      </c>
      <c r="P12" s="336">
        <f>SUM(P3:P11)</f>
        <v>277</v>
      </c>
      <c r="Q12" s="25"/>
      <c r="R12" s="25"/>
      <c r="S12" s="25"/>
      <c r="T12" s="25"/>
      <c r="U12" s="210"/>
      <c r="V12" s="210"/>
      <c r="W12" s="210"/>
      <c r="X12" s="210"/>
      <c r="Y12" s="210"/>
      <c r="Z12" s="210"/>
    </row>
    <row r="13" ht="12.75" customHeight="1">
      <c r="A13" s="430">
        <v>1216.0</v>
      </c>
      <c r="B13" s="431" t="s">
        <v>9054</v>
      </c>
      <c r="C13" s="431">
        <v>2011.0</v>
      </c>
      <c r="D13" s="508">
        <v>40703.0</v>
      </c>
      <c r="E13" s="431" t="s">
        <v>9055</v>
      </c>
      <c r="F13" s="431" t="s">
        <v>8467</v>
      </c>
      <c r="G13" s="431" t="s">
        <v>712</v>
      </c>
      <c r="H13" s="431" t="s">
        <v>5372</v>
      </c>
      <c r="I13" s="508">
        <v>42419.0</v>
      </c>
      <c r="J13" s="433">
        <v>2.0</v>
      </c>
      <c r="K13" s="629" t="s">
        <v>293</v>
      </c>
      <c r="L13" s="431" t="s">
        <v>395</v>
      </c>
      <c r="M13" s="327">
        <f t="shared" si="1"/>
        <v>1716</v>
      </c>
      <c r="N13" s="210"/>
      <c r="O13" s="25"/>
      <c r="P13" s="25"/>
      <c r="Q13" s="25"/>
      <c r="R13" s="337"/>
      <c r="S13" s="337"/>
      <c r="T13" s="25"/>
      <c r="U13" s="210"/>
      <c r="V13" s="210"/>
      <c r="W13" s="210"/>
      <c r="X13" s="210"/>
      <c r="Y13" s="210"/>
      <c r="Z13" s="210"/>
    </row>
    <row r="14" ht="14.25" customHeight="1">
      <c r="A14" s="436">
        <v>1316.0</v>
      </c>
      <c r="B14" s="437" t="s">
        <v>9056</v>
      </c>
      <c r="C14" s="437">
        <v>2013.0</v>
      </c>
      <c r="D14" s="511">
        <v>41605.0</v>
      </c>
      <c r="E14" s="437" t="s">
        <v>9057</v>
      </c>
      <c r="F14" s="634" t="s">
        <v>2716</v>
      </c>
      <c r="G14" s="437" t="s">
        <v>729</v>
      </c>
      <c r="H14" s="437" t="s">
        <v>9058</v>
      </c>
      <c r="I14" s="511">
        <v>42422.0</v>
      </c>
      <c r="J14" s="439">
        <v>2.0</v>
      </c>
      <c r="K14" s="633" t="s">
        <v>344</v>
      </c>
      <c r="L14" s="437" t="s">
        <v>399</v>
      </c>
      <c r="M14" s="330">
        <f t="shared" si="1"/>
        <v>817</v>
      </c>
      <c r="N14" s="210"/>
      <c r="O14" s="338" t="s">
        <v>61</v>
      </c>
      <c r="P14" s="95"/>
      <c r="Q14" s="95"/>
      <c r="R14" s="95"/>
      <c r="S14" s="96"/>
      <c r="T14" s="25"/>
      <c r="U14" s="210"/>
      <c r="V14" s="210"/>
      <c r="W14" s="210"/>
      <c r="X14" s="210"/>
      <c r="Y14" s="210"/>
      <c r="Z14" s="210"/>
    </row>
    <row r="15" ht="15.0" customHeight="1">
      <c r="A15" s="430">
        <v>1416.0</v>
      </c>
      <c r="B15" s="431" t="s">
        <v>9059</v>
      </c>
      <c r="C15" s="431">
        <v>2013.0</v>
      </c>
      <c r="D15" s="508">
        <v>41605.0</v>
      </c>
      <c r="E15" s="431" t="s">
        <v>9060</v>
      </c>
      <c r="F15" s="635" t="s">
        <v>2716</v>
      </c>
      <c r="G15" s="431" t="s">
        <v>729</v>
      </c>
      <c r="H15" s="431" t="s">
        <v>9058</v>
      </c>
      <c r="I15" s="508">
        <v>42422.0</v>
      </c>
      <c r="J15" s="433">
        <v>2.0</v>
      </c>
      <c r="K15" s="633" t="s">
        <v>344</v>
      </c>
      <c r="L15" s="431" t="s">
        <v>399</v>
      </c>
      <c r="M15" s="327">
        <f t="shared" si="1"/>
        <v>817</v>
      </c>
      <c r="N15" s="210"/>
      <c r="O15" s="339"/>
      <c r="P15" s="340"/>
      <c r="Q15" s="340"/>
      <c r="R15" s="340"/>
      <c r="S15" s="341"/>
      <c r="T15" s="25"/>
      <c r="U15" s="210"/>
      <c r="V15" s="210"/>
      <c r="W15" s="210"/>
      <c r="X15" s="210"/>
      <c r="Y15" s="210"/>
      <c r="Z15" s="210"/>
    </row>
    <row r="16" ht="14.25" customHeight="1">
      <c r="A16" s="436">
        <v>1516.0</v>
      </c>
      <c r="B16" s="437" t="s">
        <v>9061</v>
      </c>
      <c r="C16" s="437">
        <v>2014.0</v>
      </c>
      <c r="D16" s="511">
        <v>41898.0</v>
      </c>
      <c r="E16" s="437" t="s">
        <v>9062</v>
      </c>
      <c r="F16" s="634" t="s">
        <v>5688</v>
      </c>
      <c r="G16" s="437" t="s">
        <v>729</v>
      </c>
      <c r="H16" s="437" t="s">
        <v>9063</v>
      </c>
      <c r="I16" s="511">
        <v>42425.0</v>
      </c>
      <c r="J16" s="439">
        <v>2.0</v>
      </c>
      <c r="K16" s="633" t="s">
        <v>1259</v>
      </c>
      <c r="L16" s="437" t="s">
        <v>399</v>
      </c>
      <c r="M16" s="330">
        <f t="shared" si="1"/>
        <v>527</v>
      </c>
      <c r="N16" s="210"/>
      <c r="O16" s="342" t="s">
        <v>9064</v>
      </c>
      <c r="P16" s="343"/>
      <c r="Q16" s="343"/>
      <c r="R16" s="343"/>
      <c r="S16" s="344"/>
      <c r="T16" s="25"/>
      <c r="U16" s="210"/>
      <c r="V16" s="210"/>
      <c r="W16" s="210"/>
      <c r="X16" s="210"/>
      <c r="Y16" s="210"/>
      <c r="Z16" s="210"/>
    </row>
    <row r="17" ht="13.5" customHeight="1">
      <c r="A17" s="430">
        <v>1616.0</v>
      </c>
      <c r="B17" s="431" t="s">
        <v>9065</v>
      </c>
      <c r="C17" s="431">
        <v>2009.0</v>
      </c>
      <c r="D17" s="508">
        <v>40039.0</v>
      </c>
      <c r="E17" s="431" t="s">
        <v>9066</v>
      </c>
      <c r="F17" s="431" t="s">
        <v>4882</v>
      </c>
      <c r="G17" s="431" t="s">
        <v>34</v>
      </c>
      <c r="H17" s="431" t="s">
        <v>251</v>
      </c>
      <c r="I17" s="508">
        <v>42432.0</v>
      </c>
      <c r="J17" s="433">
        <v>3.0</v>
      </c>
      <c r="K17" s="630" t="s">
        <v>322</v>
      </c>
      <c r="L17" s="431" t="s">
        <v>395</v>
      </c>
      <c r="M17" s="327">
        <f t="shared" si="1"/>
        <v>2393</v>
      </c>
      <c r="N17" s="210"/>
      <c r="O17" s="345" t="s">
        <v>9067</v>
      </c>
      <c r="P17" s="106"/>
      <c r="Q17" s="106"/>
      <c r="R17" s="106"/>
      <c r="S17" s="107"/>
      <c r="T17" s="25"/>
      <c r="U17" s="210"/>
      <c r="V17" s="210"/>
      <c r="W17" s="210"/>
      <c r="X17" s="210"/>
      <c r="Y17" s="210"/>
      <c r="Z17" s="210"/>
    </row>
    <row r="18" ht="13.5" customHeight="1">
      <c r="A18" s="436">
        <v>1716.0</v>
      </c>
      <c r="B18" s="437" t="s">
        <v>9068</v>
      </c>
      <c r="C18" s="437">
        <v>2010.0</v>
      </c>
      <c r="D18" s="511">
        <v>40505.0</v>
      </c>
      <c r="E18" s="437" t="s">
        <v>9069</v>
      </c>
      <c r="F18" s="437" t="s">
        <v>171</v>
      </c>
      <c r="G18" s="437" t="s">
        <v>17</v>
      </c>
      <c r="H18" s="437" t="s">
        <v>153</v>
      </c>
      <c r="I18" s="511">
        <v>42436.0</v>
      </c>
      <c r="J18" s="439">
        <v>3.0</v>
      </c>
      <c r="K18" s="630" t="s">
        <v>322</v>
      </c>
      <c r="L18" s="437" t="s">
        <v>390</v>
      </c>
      <c r="M18" s="330">
        <f t="shared" si="1"/>
        <v>1931</v>
      </c>
      <c r="N18" s="210"/>
      <c r="O18" s="346" t="s">
        <v>9070</v>
      </c>
      <c r="P18" s="106"/>
      <c r="Q18" s="106"/>
      <c r="R18" s="106"/>
      <c r="S18" s="107"/>
      <c r="T18" s="25"/>
      <c r="U18" s="210"/>
      <c r="V18" s="210"/>
      <c r="W18" s="210"/>
      <c r="X18" s="210"/>
      <c r="Y18" s="210"/>
      <c r="Z18" s="210"/>
    </row>
    <row r="19" ht="13.5" customHeight="1">
      <c r="A19" s="430">
        <v>1816.0</v>
      </c>
      <c r="B19" s="431" t="s">
        <v>9071</v>
      </c>
      <c r="C19" s="431">
        <v>2009.0</v>
      </c>
      <c r="D19" s="508">
        <v>40086.0</v>
      </c>
      <c r="E19" s="431" t="s">
        <v>9072</v>
      </c>
      <c r="F19" s="431" t="s">
        <v>1804</v>
      </c>
      <c r="G19" s="431" t="s">
        <v>17</v>
      </c>
      <c r="H19" s="431" t="s">
        <v>1043</v>
      </c>
      <c r="I19" s="508">
        <v>42436.0</v>
      </c>
      <c r="J19" s="433">
        <v>3.0</v>
      </c>
      <c r="K19" s="630" t="s">
        <v>322</v>
      </c>
      <c r="L19" s="431" t="s">
        <v>390</v>
      </c>
      <c r="M19" s="327">
        <f t="shared" si="1"/>
        <v>2350</v>
      </c>
      <c r="N19" s="210"/>
      <c r="O19" s="345" t="s">
        <v>9073</v>
      </c>
      <c r="P19" s="106"/>
      <c r="Q19" s="106"/>
      <c r="R19" s="106"/>
      <c r="S19" s="107"/>
      <c r="T19" s="25"/>
      <c r="U19" s="210"/>
      <c r="V19" s="210"/>
      <c r="W19" s="210"/>
      <c r="X19" s="210"/>
      <c r="Y19" s="210"/>
      <c r="Z19" s="210"/>
    </row>
    <row r="20" ht="13.5" customHeight="1">
      <c r="A20" s="436">
        <v>1916.0</v>
      </c>
      <c r="B20" s="437" t="s">
        <v>9074</v>
      </c>
      <c r="C20" s="437">
        <v>2014.0</v>
      </c>
      <c r="D20" s="511">
        <v>41995.0</v>
      </c>
      <c r="E20" s="437" t="s">
        <v>9075</v>
      </c>
      <c r="F20" s="437" t="s">
        <v>1509</v>
      </c>
      <c r="G20" s="437" t="s">
        <v>17</v>
      </c>
      <c r="H20" s="437" t="s">
        <v>66</v>
      </c>
      <c r="I20" s="511">
        <v>42437.0</v>
      </c>
      <c r="J20" s="439">
        <v>3.0</v>
      </c>
      <c r="K20" s="630" t="s">
        <v>322</v>
      </c>
      <c r="L20" s="437" t="s">
        <v>390</v>
      </c>
      <c r="M20" s="330">
        <f t="shared" si="1"/>
        <v>442</v>
      </c>
      <c r="N20" s="210"/>
      <c r="O20" s="346" t="s">
        <v>9076</v>
      </c>
      <c r="P20" s="106"/>
      <c r="Q20" s="106"/>
      <c r="R20" s="106"/>
      <c r="S20" s="107"/>
      <c r="T20" s="25"/>
      <c r="U20" s="210"/>
      <c r="V20" s="210"/>
      <c r="W20" s="210"/>
      <c r="X20" s="210"/>
      <c r="Y20" s="210"/>
      <c r="Z20" s="210"/>
    </row>
    <row r="21" ht="13.5" customHeight="1">
      <c r="A21" s="430">
        <v>2016.0</v>
      </c>
      <c r="B21" s="431" t="s">
        <v>9077</v>
      </c>
      <c r="C21" s="431">
        <v>2013.0</v>
      </c>
      <c r="D21" s="508">
        <v>41333.0</v>
      </c>
      <c r="E21" s="431" t="s">
        <v>9078</v>
      </c>
      <c r="F21" s="431" t="s">
        <v>9079</v>
      </c>
      <c r="G21" s="431" t="s">
        <v>17</v>
      </c>
      <c r="H21" s="431" t="s">
        <v>753</v>
      </c>
      <c r="I21" s="508">
        <v>42437.0</v>
      </c>
      <c r="J21" s="433">
        <v>3.0</v>
      </c>
      <c r="K21" s="632" t="s">
        <v>309</v>
      </c>
      <c r="L21" s="431" t="s">
        <v>390</v>
      </c>
      <c r="M21" s="327">
        <f t="shared" si="1"/>
        <v>1104</v>
      </c>
      <c r="N21" s="210"/>
      <c r="O21" s="345" t="s">
        <v>9080</v>
      </c>
      <c r="P21" s="106"/>
      <c r="Q21" s="106"/>
      <c r="R21" s="106"/>
      <c r="S21" s="107"/>
      <c r="T21" s="25"/>
      <c r="U21" s="210"/>
      <c r="V21" s="210"/>
      <c r="W21" s="210"/>
      <c r="X21" s="210"/>
      <c r="Y21" s="210"/>
      <c r="Z21" s="210"/>
    </row>
    <row r="22" ht="13.5" customHeight="1">
      <c r="A22" s="436">
        <v>2116.0</v>
      </c>
      <c r="B22" s="437" t="s">
        <v>9081</v>
      </c>
      <c r="C22" s="437">
        <v>2014.0</v>
      </c>
      <c r="D22" s="511">
        <v>41954.0</v>
      </c>
      <c r="E22" s="437" t="s">
        <v>9082</v>
      </c>
      <c r="F22" s="437" t="s">
        <v>9079</v>
      </c>
      <c r="G22" s="437" t="s">
        <v>17</v>
      </c>
      <c r="H22" s="437" t="s">
        <v>244</v>
      </c>
      <c r="I22" s="511">
        <v>42438.0</v>
      </c>
      <c r="J22" s="439">
        <v>3.0</v>
      </c>
      <c r="K22" s="632" t="s">
        <v>309</v>
      </c>
      <c r="L22" s="437" t="s">
        <v>390</v>
      </c>
      <c r="M22" s="330">
        <f t="shared" si="1"/>
        <v>484</v>
      </c>
      <c r="N22" s="210"/>
      <c r="O22" s="346" t="s">
        <v>9083</v>
      </c>
      <c r="P22" s="106"/>
      <c r="Q22" s="106"/>
      <c r="R22" s="106"/>
      <c r="S22" s="107"/>
      <c r="T22" s="25"/>
      <c r="U22" s="210"/>
      <c r="V22" s="210"/>
      <c r="W22" s="210"/>
      <c r="X22" s="210"/>
      <c r="Y22" s="210"/>
      <c r="Z22" s="210"/>
    </row>
    <row r="23" ht="12.75" customHeight="1">
      <c r="A23" s="430">
        <v>2216.0</v>
      </c>
      <c r="B23" s="431" t="s">
        <v>9084</v>
      </c>
      <c r="C23" s="431">
        <v>2015.0</v>
      </c>
      <c r="D23" s="508">
        <v>42023.0</v>
      </c>
      <c r="E23" s="431" t="s">
        <v>9085</v>
      </c>
      <c r="F23" s="431" t="s">
        <v>44</v>
      </c>
      <c r="G23" s="431" t="s">
        <v>17</v>
      </c>
      <c r="H23" s="431" t="s">
        <v>153</v>
      </c>
      <c r="I23" s="508">
        <v>42438.0</v>
      </c>
      <c r="J23" s="433">
        <v>3.0</v>
      </c>
      <c r="K23" s="629" t="s">
        <v>293</v>
      </c>
      <c r="L23" s="431" t="s">
        <v>395</v>
      </c>
      <c r="M23" s="327">
        <f t="shared" si="1"/>
        <v>415</v>
      </c>
      <c r="N23" s="210"/>
      <c r="O23" s="345" t="s">
        <v>9086</v>
      </c>
      <c r="P23" s="106"/>
      <c r="Q23" s="106"/>
      <c r="R23" s="106"/>
      <c r="S23" s="107"/>
      <c r="T23" s="25"/>
      <c r="U23" s="210"/>
      <c r="V23" s="210"/>
      <c r="W23" s="210"/>
      <c r="X23" s="210"/>
      <c r="Y23" s="210"/>
      <c r="Z23" s="210"/>
    </row>
    <row r="24" ht="12.75" customHeight="1">
      <c r="A24" s="436">
        <v>2316.0</v>
      </c>
      <c r="B24" s="437" t="s">
        <v>9087</v>
      </c>
      <c r="C24" s="437">
        <v>2015.0</v>
      </c>
      <c r="D24" s="511">
        <v>42041.0</v>
      </c>
      <c r="E24" s="437" t="s">
        <v>9088</v>
      </c>
      <c r="F24" s="437" t="s">
        <v>44</v>
      </c>
      <c r="G24" s="437" t="s">
        <v>17</v>
      </c>
      <c r="H24" s="437" t="s">
        <v>153</v>
      </c>
      <c r="I24" s="511">
        <v>42438.0</v>
      </c>
      <c r="J24" s="439">
        <v>3.0</v>
      </c>
      <c r="K24" s="629" t="s">
        <v>293</v>
      </c>
      <c r="L24" s="437" t="s">
        <v>395</v>
      </c>
      <c r="M24" s="330">
        <f t="shared" si="1"/>
        <v>397</v>
      </c>
      <c r="N24" s="210"/>
      <c r="O24" s="347" t="s">
        <v>9089</v>
      </c>
      <c r="P24" s="121"/>
      <c r="Q24" s="121"/>
      <c r="R24" s="121"/>
      <c r="S24" s="122"/>
      <c r="T24" s="25"/>
      <c r="U24" s="210"/>
      <c r="V24" s="210"/>
      <c r="W24" s="210"/>
      <c r="X24" s="210"/>
      <c r="Y24" s="210"/>
      <c r="Z24" s="210"/>
    </row>
    <row r="25" ht="12.75" customHeight="1">
      <c r="A25" s="430">
        <v>2416.0</v>
      </c>
      <c r="B25" s="431" t="s">
        <v>9090</v>
      </c>
      <c r="C25" s="431">
        <v>2015.0</v>
      </c>
      <c r="D25" s="508">
        <v>42044.0</v>
      </c>
      <c r="E25" s="431" t="s">
        <v>9091</v>
      </c>
      <c r="F25" s="431" t="s">
        <v>44</v>
      </c>
      <c r="G25" s="431" t="s">
        <v>17</v>
      </c>
      <c r="H25" s="431" t="s">
        <v>153</v>
      </c>
      <c r="I25" s="508">
        <v>42438.0</v>
      </c>
      <c r="J25" s="433">
        <v>3.0</v>
      </c>
      <c r="K25" s="629" t="s">
        <v>293</v>
      </c>
      <c r="L25" s="431" t="s">
        <v>395</v>
      </c>
      <c r="M25" s="327">
        <f t="shared" si="1"/>
        <v>394</v>
      </c>
      <c r="N25" s="210"/>
      <c r="O25" s="25"/>
      <c r="P25" s="25"/>
      <c r="Q25" s="25"/>
      <c r="R25" s="25"/>
      <c r="S25" s="25"/>
      <c r="T25" s="25"/>
      <c r="U25" s="210"/>
      <c r="V25" s="210"/>
      <c r="W25" s="210"/>
      <c r="X25" s="210"/>
      <c r="Y25" s="210"/>
      <c r="Z25" s="210"/>
    </row>
    <row r="26" ht="13.5" customHeight="1">
      <c r="A26" s="436">
        <v>2516.0</v>
      </c>
      <c r="B26" s="437" t="s">
        <v>9092</v>
      </c>
      <c r="C26" s="437">
        <v>2014.0</v>
      </c>
      <c r="D26" s="511">
        <v>41914.0</v>
      </c>
      <c r="E26" s="437" t="s">
        <v>9093</v>
      </c>
      <c r="F26" s="437" t="s">
        <v>1509</v>
      </c>
      <c r="G26" s="437" t="s">
        <v>17</v>
      </c>
      <c r="H26" s="437" t="s">
        <v>153</v>
      </c>
      <c r="I26" s="511">
        <v>42438.0</v>
      </c>
      <c r="J26" s="439">
        <v>3.0</v>
      </c>
      <c r="K26" s="630" t="s">
        <v>322</v>
      </c>
      <c r="L26" s="437" t="s">
        <v>390</v>
      </c>
      <c r="M26" s="330">
        <f t="shared" si="1"/>
        <v>524</v>
      </c>
      <c r="N26" s="210"/>
      <c r="O26" s="338" t="s">
        <v>773</v>
      </c>
      <c r="P26" s="95"/>
      <c r="Q26" s="95"/>
      <c r="R26" s="95"/>
      <c r="S26" s="96"/>
      <c r="T26" s="25"/>
      <c r="U26" s="210"/>
      <c r="V26" s="210"/>
      <c r="W26" s="210"/>
      <c r="X26" s="210"/>
      <c r="Y26" s="210"/>
      <c r="Z26" s="210"/>
    </row>
    <row r="27" ht="13.5" customHeight="1">
      <c r="A27" s="430">
        <v>2616.0</v>
      </c>
      <c r="B27" s="431" t="s">
        <v>9094</v>
      </c>
      <c r="C27" s="431">
        <v>2010.0</v>
      </c>
      <c r="D27" s="508">
        <v>40500.0</v>
      </c>
      <c r="E27" s="431" t="s">
        <v>9095</v>
      </c>
      <c r="F27" s="431" t="s">
        <v>134</v>
      </c>
      <c r="G27" s="431" t="s">
        <v>17</v>
      </c>
      <c r="H27" s="431" t="s">
        <v>1156</v>
      </c>
      <c r="I27" s="508">
        <v>42438.0</v>
      </c>
      <c r="J27" s="433">
        <v>3.0</v>
      </c>
      <c r="K27" s="632" t="s">
        <v>309</v>
      </c>
      <c r="L27" s="431" t="s">
        <v>395</v>
      </c>
      <c r="M27" s="327">
        <f t="shared" si="1"/>
        <v>1938</v>
      </c>
      <c r="N27" s="210"/>
      <c r="O27" s="97"/>
      <c r="P27" s="98"/>
      <c r="Q27" s="98"/>
      <c r="R27" s="98"/>
      <c r="S27" s="99"/>
      <c r="T27" s="25"/>
      <c r="U27" s="210"/>
      <c r="V27" s="210"/>
      <c r="W27" s="210"/>
      <c r="X27" s="210"/>
      <c r="Y27" s="210"/>
      <c r="Z27" s="210"/>
    </row>
    <row r="28" ht="15.0" customHeight="1">
      <c r="A28" s="436">
        <v>2716.0</v>
      </c>
      <c r="B28" s="437" t="s">
        <v>9096</v>
      </c>
      <c r="C28" s="437">
        <v>2010.0</v>
      </c>
      <c r="D28" s="511">
        <v>40347.0</v>
      </c>
      <c r="E28" s="437" t="s">
        <v>9097</v>
      </c>
      <c r="F28" s="437" t="s">
        <v>1014</v>
      </c>
      <c r="G28" s="437" t="s">
        <v>17</v>
      </c>
      <c r="H28" s="437" t="s">
        <v>5964</v>
      </c>
      <c r="I28" s="511">
        <v>42443.0</v>
      </c>
      <c r="J28" s="439">
        <v>3.0</v>
      </c>
      <c r="K28" s="632" t="s">
        <v>309</v>
      </c>
      <c r="L28" s="437" t="s">
        <v>390</v>
      </c>
      <c r="M28" s="330">
        <f t="shared" si="1"/>
        <v>2096</v>
      </c>
      <c r="N28" s="210"/>
      <c r="O28" s="348" t="s">
        <v>106</v>
      </c>
      <c r="P28" s="349" t="s">
        <v>107</v>
      </c>
      <c r="Q28" s="350"/>
      <c r="R28" s="351"/>
      <c r="S28" s="352" t="s">
        <v>108</v>
      </c>
      <c r="T28" s="25"/>
      <c r="U28" s="210"/>
      <c r="V28" s="210"/>
      <c r="W28" s="210"/>
      <c r="X28" s="210"/>
      <c r="Y28" s="210"/>
      <c r="Z28" s="210"/>
    </row>
    <row r="29" ht="13.5" customHeight="1">
      <c r="A29" s="430">
        <v>2816.0</v>
      </c>
      <c r="B29" s="431" t="s">
        <v>9098</v>
      </c>
      <c r="C29" s="431">
        <v>2009.0</v>
      </c>
      <c r="D29" s="508">
        <v>40147.0</v>
      </c>
      <c r="E29" s="431" t="s">
        <v>9099</v>
      </c>
      <c r="F29" s="431" t="s">
        <v>1014</v>
      </c>
      <c r="G29" s="431" t="s">
        <v>17</v>
      </c>
      <c r="H29" s="431" t="s">
        <v>892</v>
      </c>
      <c r="I29" s="508">
        <v>42443.0</v>
      </c>
      <c r="J29" s="433">
        <v>3.0</v>
      </c>
      <c r="K29" s="632" t="s">
        <v>309</v>
      </c>
      <c r="L29" s="431" t="s">
        <v>390</v>
      </c>
      <c r="M29" s="327">
        <f t="shared" si="1"/>
        <v>2296</v>
      </c>
      <c r="N29" s="210"/>
      <c r="O29" s="333">
        <v>2004.0</v>
      </c>
      <c r="P29" s="357">
        <f>COUNTIF($C$2:$C$505,"2004")</f>
        <v>0</v>
      </c>
      <c r="Q29" s="106"/>
      <c r="R29" s="107"/>
      <c r="S29" s="354">
        <f>P29/P42</f>
        <v>0</v>
      </c>
      <c r="T29" s="25"/>
      <c r="U29" s="210"/>
      <c r="V29" s="210"/>
      <c r="W29" s="210"/>
      <c r="X29" s="210"/>
      <c r="Y29" s="210"/>
      <c r="Z29" s="210"/>
    </row>
    <row r="30" ht="13.5" customHeight="1">
      <c r="A30" s="436">
        <v>2916.0</v>
      </c>
      <c r="B30" s="437" t="s">
        <v>9100</v>
      </c>
      <c r="C30" s="437">
        <v>2010.0</v>
      </c>
      <c r="D30" s="511">
        <v>40340.0</v>
      </c>
      <c r="E30" s="437" t="s">
        <v>9101</v>
      </c>
      <c r="F30" s="437" t="s">
        <v>1509</v>
      </c>
      <c r="G30" s="437" t="s">
        <v>17</v>
      </c>
      <c r="H30" s="437" t="s">
        <v>153</v>
      </c>
      <c r="I30" s="511">
        <v>42444.0</v>
      </c>
      <c r="J30" s="439">
        <v>3.0</v>
      </c>
      <c r="K30" s="630" t="s">
        <v>322</v>
      </c>
      <c r="L30" s="437" t="s">
        <v>390</v>
      </c>
      <c r="M30" s="330">
        <f t="shared" si="1"/>
        <v>2104</v>
      </c>
      <c r="N30" s="210"/>
      <c r="O30" s="332">
        <v>2005.0</v>
      </c>
      <c r="P30" s="355">
        <f>COUNTIF($C$2:$C$505,"2005")</f>
        <v>0</v>
      </c>
      <c r="Q30" s="106"/>
      <c r="R30" s="107"/>
      <c r="S30" s="356">
        <f>P30/P42</f>
        <v>0</v>
      </c>
      <c r="T30" s="25"/>
      <c r="U30" s="210"/>
      <c r="V30" s="210"/>
      <c r="W30" s="210"/>
      <c r="X30" s="210"/>
      <c r="Y30" s="210"/>
      <c r="Z30" s="210"/>
    </row>
    <row r="31" ht="13.5" customHeight="1">
      <c r="A31" s="430">
        <v>3016.0</v>
      </c>
      <c r="B31" s="431" t="s">
        <v>9102</v>
      </c>
      <c r="C31" s="431">
        <v>2010.0</v>
      </c>
      <c r="D31" s="508">
        <v>40190.0</v>
      </c>
      <c r="E31" s="431" t="s">
        <v>9103</v>
      </c>
      <c r="F31" s="431" t="s">
        <v>7535</v>
      </c>
      <c r="G31" s="431" t="s">
        <v>17</v>
      </c>
      <c r="H31" s="431" t="s">
        <v>1156</v>
      </c>
      <c r="I31" s="508">
        <v>42445.0</v>
      </c>
      <c r="J31" s="433">
        <v>3.0</v>
      </c>
      <c r="K31" s="630" t="s">
        <v>322</v>
      </c>
      <c r="L31" s="431" t="s">
        <v>395</v>
      </c>
      <c r="M31" s="327">
        <f t="shared" si="1"/>
        <v>2255</v>
      </c>
      <c r="N31" s="210"/>
      <c r="O31" s="333">
        <v>2006.0</v>
      </c>
      <c r="P31" s="357">
        <f>COUNTIF($C$2:$C$505,"2006")</f>
        <v>0</v>
      </c>
      <c r="Q31" s="106"/>
      <c r="R31" s="107"/>
      <c r="S31" s="354">
        <f>P31/P42</f>
        <v>0</v>
      </c>
      <c r="T31" s="25"/>
      <c r="U31" s="210"/>
      <c r="V31" s="210"/>
      <c r="W31" s="210"/>
      <c r="X31" s="210"/>
      <c r="Y31" s="210"/>
      <c r="Z31" s="210"/>
    </row>
    <row r="32" ht="13.5" customHeight="1">
      <c r="A32" s="436">
        <v>3116.0</v>
      </c>
      <c r="B32" s="437" t="s">
        <v>9104</v>
      </c>
      <c r="C32" s="437">
        <v>2010.0</v>
      </c>
      <c r="D32" s="511">
        <v>40301.0</v>
      </c>
      <c r="E32" s="437" t="s">
        <v>9105</v>
      </c>
      <c r="F32" s="437" t="s">
        <v>4882</v>
      </c>
      <c r="G32" s="437" t="s">
        <v>707</v>
      </c>
      <c r="H32" s="437" t="s">
        <v>251</v>
      </c>
      <c r="I32" s="511">
        <v>42445.0</v>
      </c>
      <c r="J32" s="439">
        <v>3.0</v>
      </c>
      <c r="K32" s="630" t="s">
        <v>322</v>
      </c>
      <c r="L32" s="437" t="s">
        <v>395</v>
      </c>
      <c r="M32" s="330">
        <f t="shared" si="1"/>
        <v>2144</v>
      </c>
      <c r="N32" s="210"/>
      <c r="O32" s="332">
        <v>2007.0</v>
      </c>
      <c r="P32" s="355">
        <f>COUNTIF($C$2:$C$505,"2007")</f>
        <v>1</v>
      </c>
      <c r="Q32" s="106"/>
      <c r="R32" s="107"/>
      <c r="S32" s="356">
        <f>(P32/P42)</f>
        <v>0.003610108303</v>
      </c>
      <c r="T32" s="25"/>
      <c r="U32" s="210"/>
      <c r="V32" s="210"/>
      <c r="W32" s="210"/>
      <c r="X32" s="210"/>
      <c r="Y32" s="210"/>
      <c r="Z32" s="210"/>
    </row>
    <row r="33" ht="13.5" customHeight="1">
      <c r="A33" s="430">
        <v>3216.0</v>
      </c>
      <c r="B33" s="431" t="s">
        <v>9106</v>
      </c>
      <c r="C33" s="431">
        <v>2015.0</v>
      </c>
      <c r="D33" s="508">
        <v>42045.0</v>
      </c>
      <c r="E33" s="431" t="s">
        <v>9107</v>
      </c>
      <c r="F33" s="431" t="s">
        <v>44</v>
      </c>
      <c r="G33" s="431" t="s">
        <v>17</v>
      </c>
      <c r="H33" s="431" t="s">
        <v>153</v>
      </c>
      <c r="I33" s="508">
        <v>42445.0</v>
      </c>
      <c r="J33" s="433">
        <v>3.0</v>
      </c>
      <c r="K33" s="629" t="s">
        <v>293</v>
      </c>
      <c r="L33" s="431" t="s">
        <v>395</v>
      </c>
      <c r="M33" s="327">
        <f t="shared" si="1"/>
        <v>400</v>
      </c>
      <c r="N33" s="210"/>
      <c r="O33" s="333">
        <v>2008.0</v>
      </c>
      <c r="P33" s="357">
        <f>COUNTIF($C$2:$C$505,"2008")</f>
        <v>4</v>
      </c>
      <c r="Q33" s="106"/>
      <c r="R33" s="107"/>
      <c r="S33" s="354">
        <f>(P33/P42)</f>
        <v>0.01444043321</v>
      </c>
      <c r="T33" s="25"/>
      <c r="U33" s="210"/>
      <c r="V33" s="210"/>
      <c r="W33" s="210"/>
      <c r="X33" s="210"/>
      <c r="Y33" s="210"/>
      <c r="Z33" s="210"/>
    </row>
    <row r="34" ht="12.75" customHeight="1">
      <c r="A34" s="436">
        <v>3316.0</v>
      </c>
      <c r="B34" s="437" t="s">
        <v>9108</v>
      </c>
      <c r="C34" s="437">
        <v>2015.0</v>
      </c>
      <c r="D34" s="511">
        <v>42046.0</v>
      </c>
      <c r="E34" s="437" t="s">
        <v>9109</v>
      </c>
      <c r="F34" s="437" t="s">
        <v>44</v>
      </c>
      <c r="G34" s="437" t="s">
        <v>17</v>
      </c>
      <c r="H34" s="437" t="s">
        <v>153</v>
      </c>
      <c r="I34" s="511">
        <v>42445.0</v>
      </c>
      <c r="J34" s="439">
        <v>3.0</v>
      </c>
      <c r="K34" s="629" t="s">
        <v>293</v>
      </c>
      <c r="L34" s="437" t="s">
        <v>395</v>
      </c>
      <c r="M34" s="330">
        <f t="shared" si="1"/>
        <v>399</v>
      </c>
      <c r="N34" s="210"/>
      <c r="O34" s="332">
        <v>2009.0</v>
      </c>
      <c r="P34" s="355">
        <f>COUNTIF($C$2:$C$505,"2009")</f>
        <v>15</v>
      </c>
      <c r="Q34" s="106"/>
      <c r="R34" s="107"/>
      <c r="S34" s="356">
        <f>(P34/P42)</f>
        <v>0.05415162455</v>
      </c>
      <c r="T34" s="25"/>
      <c r="U34" s="210"/>
      <c r="V34" s="210"/>
      <c r="W34" s="210"/>
      <c r="X34" s="210"/>
      <c r="Y34" s="210"/>
      <c r="Z34" s="210"/>
    </row>
    <row r="35" ht="13.5" customHeight="1">
      <c r="A35" s="430">
        <v>3416.0</v>
      </c>
      <c r="B35" s="431" t="s">
        <v>9110</v>
      </c>
      <c r="C35" s="431">
        <v>2010.0</v>
      </c>
      <c r="D35" s="508">
        <v>40434.0</v>
      </c>
      <c r="E35" s="431" t="s">
        <v>9111</v>
      </c>
      <c r="F35" s="431" t="s">
        <v>1365</v>
      </c>
      <c r="G35" s="431" t="s">
        <v>712</v>
      </c>
      <c r="H35" s="431" t="s">
        <v>50</v>
      </c>
      <c r="I35" s="508">
        <v>42457.0</v>
      </c>
      <c r="J35" s="433">
        <v>3.0</v>
      </c>
      <c r="K35" s="629" t="s">
        <v>293</v>
      </c>
      <c r="L35" s="431" t="s">
        <v>395</v>
      </c>
      <c r="M35" s="327">
        <f t="shared" si="1"/>
        <v>2023</v>
      </c>
      <c r="N35" s="210"/>
      <c r="O35" s="333">
        <v>2010.0</v>
      </c>
      <c r="P35" s="357">
        <f>COUNTIF($C$2:$C$505,"2010")</f>
        <v>46</v>
      </c>
      <c r="Q35" s="106"/>
      <c r="R35" s="107"/>
      <c r="S35" s="354">
        <f>(P35/P42)</f>
        <v>0.1660649819</v>
      </c>
      <c r="T35" s="25"/>
      <c r="U35" s="210"/>
      <c r="V35" s="210"/>
      <c r="W35" s="210"/>
      <c r="X35" s="210"/>
      <c r="Y35" s="210"/>
      <c r="Z35" s="210"/>
    </row>
    <row r="36" ht="14.25" customHeight="1">
      <c r="A36" s="436">
        <v>3516.0</v>
      </c>
      <c r="B36" s="437" t="s">
        <v>9112</v>
      </c>
      <c r="C36" s="437">
        <v>2011.0</v>
      </c>
      <c r="D36" s="511">
        <v>40652.0</v>
      </c>
      <c r="E36" s="437" t="s">
        <v>9113</v>
      </c>
      <c r="F36" s="437" t="s">
        <v>9079</v>
      </c>
      <c r="G36" s="437" t="s">
        <v>712</v>
      </c>
      <c r="H36" s="437" t="s">
        <v>153</v>
      </c>
      <c r="I36" s="511">
        <v>42458.0</v>
      </c>
      <c r="J36" s="439">
        <v>3.0</v>
      </c>
      <c r="K36" s="629" t="s">
        <v>293</v>
      </c>
      <c r="L36" s="437" t="s">
        <v>390</v>
      </c>
      <c r="M36" s="330">
        <f t="shared" si="1"/>
        <v>1806</v>
      </c>
      <c r="N36" s="210"/>
      <c r="O36" s="332">
        <v>2011.0</v>
      </c>
      <c r="P36" s="355">
        <f>COUNTIF($C$2:$C$505,"2011")</f>
        <v>35</v>
      </c>
      <c r="Q36" s="106"/>
      <c r="R36" s="107"/>
      <c r="S36" s="356">
        <f>(P36/P42)</f>
        <v>0.1263537906</v>
      </c>
      <c r="T36" s="25"/>
      <c r="U36" s="210"/>
      <c r="V36" s="210"/>
      <c r="W36" s="210"/>
      <c r="X36" s="210"/>
      <c r="Y36" s="210"/>
      <c r="Z36" s="210"/>
    </row>
    <row r="37" ht="13.5" customHeight="1">
      <c r="A37" s="430">
        <v>3616.0</v>
      </c>
      <c r="B37" s="431" t="s">
        <v>9114</v>
      </c>
      <c r="C37" s="431">
        <v>2012.0</v>
      </c>
      <c r="D37" s="508">
        <v>41002.0</v>
      </c>
      <c r="E37" s="431" t="s">
        <v>9115</v>
      </c>
      <c r="F37" s="431" t="s">
        <v>2857</v>
      </c>
      <c r="G37" s="431" t="s">
        <v>707</v>
      </c>
      <c r="H37" s="431" t="s">
        <v>158</v>
      </c>
      <c r="I37" s="508">
        <v>42459.0</v>
      </c>
      <c r="J37" s="433">
        <v>3.0</v>
      </c>
      <c r="K37" s="629" t="s">
        <v>293</v>
      </c>
      <c r="L37" s="431" t="s">
        <v>390</v>
      </c>
      <c r="M37" s="327">
        <f t="shared" si="1"/>
        <v>1457</v>
      </c>
      <c r="N37" s="210"/>
      <c r="O37" s="333">
        <v>2012.0</v>
      </c>
      <c r="P37" s="357">
        <f>COUNTIF($C$2:$C$505,"2012")</f>
        <v>28</v>
      </c>
      <c r="Q37" s="106"/>
      <c r="R37" s="107"/>
      <c r="S37" s="354">
        <f>(P37/P42)</f>
        <v>0.1010830325</v>
      </c>
      <c r="T37" s="25"/>
      <c r="U37" s="210"/>
      <c r="V37" s="210"/>
      <c r="W37" s="210"/>
      <c r="X37" s="210"/>
      <c r="Y37" s="210"/>
      <c r="Z37" s="210"/>
    </row>
    <row r="38" ht="13.5" customHeight="1">
      <c r="A38" s="436">
        <v>3716.0</v>
      </c>
      <c r="B38" s="437" t="s">
        <v>9116</v>
      </c>
      <c r="C38" s="437">
        <v>2015.0</v>
      </c>
      <c r="D38" s="511">
        <v>42278.0</v>
      </c>
      <c r="E38" s="437" t="s">
        <v>9117</v>
      </c>
      <c r="F38" s="634" t="s">
        <v>2716</v>
      </c>
      <c r="G38" s="437" t="s">
        <v>729</v>
      </c>
      <c r="H38" s="437" t="s">
        <v>2472</v>
      </c>
      <c r="I38" s="511">
        <v>42459.0</v>
      </c>
      <c r="J38" s="439">
        <v>3.0</v>
      </c>
      <c r="K38" s="633" t="s">
        <v>344</v>
      </c>
      <c r="L38" s="437" t="s">
        <v>399</v>
      </c>
      <c r="M38" s="330">
        <f t="shared" si="1"/>
        <v>181</v>
      </c>
      <c r="N38" s="210"/>
      <c r="O38" s="332">
        <v>2013.0</v>
      </c>
      <c r="P38" s="355">
        <f>COUNTIF($C$2:$C$505,"2013")</f>
        <v>54</v>
      </c>
      <c r="Q38" s="106"/>
      <c r="R38" s="107"/>
      <c r="S38" s="356">
        <f>(P38/P42)</f>
        <v>0.1949458484</v>
      </c>
      <c r="T38" s="25"/>
      <c r="U38" s="210"/>
      <c r="V38" s="210"/>
      <c r="W38" s="210"/>
      <c r="X38" s="210"/>
      <c r="Y38" s="210"/>
      <c r="Z38" s="210"/>
    </row>
    <row r="39" ht="14.25" customHeight="1">
      <c r="A39" s="430">
        <v>3816.0</v>
      </c>
      <c r="B39" s="431" t="s">
        <v>9118</v>
      </c>
      <c r="C39" s="431">
        <v>2015.0</v>
      </c>
      <c r="D39" s="508">
        <v>42095.0</v>
      </c>
      <c r="E39" s="431" t="s">
        <v>9119</v>
      </c>
      <c r="F39" s="635" t="s">
        <v>2983</v>
      </c>
      <c r="G39" s="431" t="s">
        <v>729</v>
      </c>
      <c r="H39" s="431" t="s">
        <v>2472</v>
      </c>
      <c r="I39" s="508">
        <v>42459.0</v>
      </c>
      <c r="J39" s="433">
        <v>3.0</v>
      </c>
      <c r="K39" s="633" t="s">
        <v>344</v>
      </c>
      <c r="L39" s="431" t="s">
        <v>399</v>
      </c>
      <c r="M39" s="327">
        <f t="shared" si="1"/>
        <v>364</v>
      </c>
      <c r="N39" s="631"/>
      <c r="O39" s="333">
        <v>2014.0</v>
      </c>
      <c r="P39" s="357">
        <f>COUNTIF($C$2:$C$505,"2014")</f>
        <v>55</v>
      </c>
      <c r="Q39" s="106"/>
      <c r="R39" s="107"/>
      <c r="S39" s="354">
        <f>(P39/P42)</f>
        <v>0.1985559567</v>
      </c>
      <c r="T39" s="25"/>
      <c r="U39" s="210"/>
      <c r="V39" s="210"/>
      <c r="W39" s="210"/>
      <c r="X39" s="210"/>
      <c r="Y39" s="210"/>
      <c r="Z39" s="210"/>
    </row>
    <row r="40" ht="14.25" customHeight="1">
      <c r="A40" s="436">
        <v>3916.0</v>
      </c>
      <c r="B40" s="437" t="s">
        <v>9120</v>
      </c>
      <c r="C40" s="437">
        <v>2010.0</v>
      </c>
      <c r="D40" s="511">
        <v>40511.0</v>
      </c>
      <c r="E40" s="437" t="s">
        <v>9121</v>
      </c>
      <c r="F40" s="437" t="s">
        <v>9122</v>
      </c>
      <c r="G40" s="437" t="s">
        <v>806</v>
      </c>
      <c r="H40" s="437" t="s">
        <v>158</v>
      </c>
      <c r="I40" s="511">
        <v>42459.0</v>
      </c>
      <c r="J40" s="439">
        <v>3.0</v>
      </c>
      <c r="K40" s="632" t="s">
        <v>309</v>
      </c>
      <c r="L40" s="437" t="s">
        <v>390</v>
      </c>
      <c r="M40" s="330">
        <f t="shared" si="1"/>
        <v>1948</v>
      </c>
      <c r="N40" s="210"/>
      <c r="O40" s="332">
        <v>2015.0</v>
      </c>
      <c r="P40" s="355">
        <f>COUNTIF($C$2:$C$505,"2015")</f>
        <v>34</v>
      </c>
      <c r="Q40" s="106"/>
      <c r="R40" s="107"/>
      <c r="S40" s="356">
        <f>(P40/P42)</f>
        <v>0.1227436823</v>
      </c>
      <c r="T40" s="25"/>
      <c r="U40" s="210"/>
      <c r="V40" s="210"/>
      <c r="W40" s="210"/>
      <c r="X40" s="210"/>
      <c r="Y40" s="210"/>
      <c r="Z40" s="210"/>
    </row>
    <row r="41" ht="14.25" customHeight="1">
      <c r="A41" s="430">
        <v>4016.0</v>
      </c>
      <c r="B41" s="431" t="s">
        <v>9123</v>
      </c>
      <c r="C41" s="431">
        <v>2010.0</v>
      </c>
      <c r="D41" s="508">
        <v>40379.0</v>
      </c>
      <c r="E41" s="431" t="s">
        <v>9124</v>
      </c>
      <c r="F41" s="431" t="s">
        <v>1365</v>
      </c>
      <c r="G41" s="431" t="s">
        <v>712</v>
      </c>
      <c r="H41" s="431" t="s">
        <v>45</v>
      </c>
      <c r="I41" s="508">
        <v>42471.0</v>
      </c>
      <c r="J41" s="433">
        <v>4.0</v>
      </c>
      <c r="K41" s="629" t="s">
        <v>293</v>
      </c>
      <c r="L41" s="431" t="s">
        <v>395</v>
      </c>
      <c r="M41" s="327">
        <f t="shared" si="1"/>
        <v>2092</v>
      </c>
      <c r="N41" s="210"/>
      <c r="O41" s="333">
        <v>2016.0</v>
      </c>
      <c r="P41" s="357">
        <f>COUNTIF($C$2:$C$505,"2016")</f>
        <v>5</v>
      </c>
      <c r="Q41" s="106"/>
      <c r="R41" s="107"/>
      <c r="S41" s="354">
        <f>(P41/P42)</f>
        <v>0.01805054152</v>
      </c>
      <c r="T41" s="25"/>
      <c r="U41" s="210"/>
      <c r="V41" s="210"/>
      <c r="W41" s="210"/>
      <c r="X41" s="210"/>
      <c r="Y41" s="210"/>
      <c r="Z41" s="210"/>
    </row>
    <row r="42" ht="13.5" customHeight="1">
      <c r="A42" s="436">
        <v>4116.0</v>
      </c>
      <c r="B42" s="437" t="s">
        <v>9125</v>
      </c>
      <c r="C42" s="437">
        <v>2010.0</v>
      </c>
      <c r="D42" s="511">
        <v>40499.0</v>
      </c>
      <c r="E42" s="437" t="s">
        <v>9126</v>
      </c>
      <c r="F42" s="437" t="s">
        <v>7535</v>
      </c>
      <c r="G42" s="437" t="s">
        <v>712</v>
      </c>
      <c r="H42" s="437" t="s">
        <v>50</v>
      </c>
      <c r="I42" s="511">
        <v>42471.0</v>
      </c>
      <c r="J42" s="439">
        <v>4.0</v>
      </c>
      <c r="K42" s="630" t="s">
        <v>322</v>
      </c>
      <c r="L42" s="437" t="s">
        <v>395</v>
      </c>
      <c r="M42" s="330">
        <f t="shared" si="1"/>
        <v>1972</v>
      </c>
      <c r="N42" s="210"/>
      <c r="O42" s="359" t="s">
        <v>179</v>
      </c>
      <c r="P42" s="360">
        <f>SUM(P29:R41)</f>
        <v>277</v>
      </c>
      <c r="Q42" s="361"/>
      <c r="R42" s="362"/>
      <c r="S42" s="363">
        <f>SUM(S29:S41)</f>
        <v>1</v>
      </c>
      <c r="T42" s="25"/>
      <c r="U42" s="210"/>
      <c r="V42" s="210"/>
      <c r="W42" s="210"/>
      <c r="X42" s="210"/>
      <c r="Y42" s="210"/>
      <c r="Z42" s="210"/>
    </row>
    <row r="43" ht="13.5" customHeight="1">
      <c r="A43" s="430">
        <v>4216.0</v>
      </c>
      <c r="B43" s="431" t="s">
        <v>9127</v>
      </c>
      <c r="C43" s="431">
        <v>2007.0</v>
      </c>
      <c r="D43" s="508">
        <v>39307.0</v>
      </c>
      <c r="E43" s="431" t="s">
        <v>9128</v>
      </c>
      <c r="F43" s="431" t="s">
        <v>1132</v>
      </c>
      <c r="G43" s="431" t="s">
        <v>806</v>
      </c>
      <c r="H43" s="431" t="s">
        <v>807</v>
      </c>
      <c r="I43" s="508">
        <v>42473.0</v>
      </c>
      <c r="J43" s="433">
        <v>4.0</v>
      </c>
      <c r="K43" s="629" t="s">
        <v>293</v>
      </c>
      <c r="L43" s="431" t="s">
        <v>395</v>
      </c>
      <c r="M43" s="327">
        <f t="shared" si="1"/>
        <v>3166</v>
      </c>
      <c r="N43" s="210"/>
      <c r="O43" s="25"/>
      <c r="P43" s="25"/>
      <c r="Q43" s="25"/>
      <c r="R43" s="25"/>
      <c r="S43" s="25"/>
      <c r="T43" s="25"/>
      <c r="U43" s="210"/>
      <c r="V43" s="210"/>
      <c r="W43" s="210"/>
      <c r="X43" s="210"/>
      <c r="Y43" s="210"/>
      <c r="Z43" s="210"/>
    </row>
    <row r="44" ht="12.75" customHeight="1">
      <c r="A44" s="436">
        <v>4316.0</v>
      </c>
      <c r="B44" s="437" t="s">
        <v>9129</v>
      </c>
      <c r="C44" s="437">
        <v>2011.0</v>
      </c>
      <c r="D44" s="511">
        <v>40745.0</v>
      </c>
      <c r="E44" s="437" t="s">
        <v>9130</v>
      </c>
      <c r="F44" s="437" t="s">
        <v>1365</v>
      </c>
      <c r="G44" s="437" t="s">
        <v>806</v>
      </c>
      <c r="H44" s="437" t="s">
        <v>1404</v>
      </c>
      <c r="I44" s="511">
        <v>42473.0</v>
      </c>
      <c r="J44" s="439">
        <v>4.0</v>
      </c>
      <c r="K44" s="629" t="s">
        <v>293</v>
      </c>
      <c r="L44" s="437" t="s">
        <v>395</v>
      </c>
      <c r="M44" s="330">
        <f t="shared" si="1"/>
        <v>1728</v>
      </c>
      <c r="N44" s="210"/>
      <c r="O44" s="338" t="s">
        <v>847</v>
      </c>
      <c r="P44" s="95"/>
      <c r="Q44" s="95"/>
      <c r="R44" s="95"/>
      <c r="S44" s="96"/>
      <c r="T44" s="25"/>
      <c r="U44" s="210"/>
      <c r="V44" s="210"/>
      <c r="W44" s="210"/>
      <c r="X44" s="210"/>
      <c r="Y44" s="210"/>
      <c r="Z44" s="210"/>
    </row>
    <row r="45" ht="13.5" customHeight="1">
      <c r="A45" s="430">
        <v>4416.0</v>
      </c>
      <c r="B45" s="431" t="s">
        <v>9131</v>
      </c>
      <c r="C45" s="431">
        <v>2011.0</v>
      </c>
      <c r="D45" s="508">
        <v>40634.0</v>
      </c>
      <c r="E45" s="431" t="s">
        <v>9132</v>
      </c>
      <c r="F45" s="431" t="s">
        <v>4882</v>
      </c>
      <c r="G45" s="431" t="s">
        <v>707</v>
      </c>
      <c r="H45" s="431" t="s">
        <v>251</v>
      </c>
      <c r="I45" s="508">
        <v>42473.0</v>
      </c>
      <c r="J45" s="433">
        <v>4.0</v>
      </c>
      <c r="K45" s="630" t="s">
        <v>322</v>
      </c>
      <c r="L45" s="431" t="s">
        <v>395</v>
      </c>
      <c r="M45" s="327">
        <f t="shared" si="1"/>
        <v>1839</v>
      </c>
      <c r="N45" s="210"/>
      <c r="O45" s="97"/>
      <c r="P45" s="98"/>
      <c r="Q45" s="98"/>
      <c r="R45" s="98"/>
      <c r="S45" s="99"/>
      <c r="T45" s="25"/>
      <c r="U45" s="210"/>
      <c r="V45" s="210"/>
      <c r="W45" s="210"/>
      <c r="X45" s="210"/>
      <c r="Y45" s="210"/>
      <c r="Z45" s="210"/>
    </row>
    <row r="46" ht="14.25" customHeight="1">
      <c r="A46" s="436">
        <v>4516.0</v>
      </c>
      <c r="B46" s="437" t="s">
        <v>9133</v>
      </c>
      <c r="C46" s="437">
        <v>2010.0</v>
      </c>
      <c r="D46" s="511">
        <v>40535.0</v>
      </c>
      <c r="E46" s="437" t="s">
        <v>9134</v>
      </c>
      <c r="F46" s="437" t="s">
        <v>1549</v>
      </c>
      <c r="G46" s="437" t="s">
        <v>712</v>
      </c>
      <c r="H46" s="437" t="s">
        <v>56</v>
      </c>
      <c r="I46" s="511">
        <v>42474.0</v>
      </c>
      <c r="J46" s="439">
        <v>4.0</v>
      </c>
      <c r="K46" s="629" t="s">
        <v>293</v>
      </c>
      <c r="L46" s="437" t="s">
        <v>390</v>
      </c>
      <c r="M46" s="330">
        <f t="shared" si="1"/>
        <v>1939</v>
      </c>
      <c r="N46" s="210"/>
      <c r="O46" s="348" t="s">
        <v>9</v>
      </c>
      <c r="P46" s="349" t="s">
        <v>107</v>
      </c>
      <c r="Q46" s="350"/>
      <c r="R46" s="351"/>
      <c r="S46" s="352" t="s">
        <v>108</v>
      </c>
      <c r="T46" s="25"/>
      <c r="U46" s="210"/>
      <c r="V46" s="210"/>
      <c r="W46" s="210"/>
      <c r="X46" s="210"/>
      <c r="Y46" s="210"/>
      <c r="Z46" s="210"/>
    </row>
    <row r="47" ht="13.5" customHeight="1">
      <c r="A47" s="430">
        <v>4616.0</v>
      </c>
      <c r="B47" s="431" t="s">
        <v>9135</v>
      </c>
      <c r="C47" s="431">
        <v>2009.0</v>
      </c>
      <c r="D47" s="508">
        <v>39990.0</v>
      </c>
      <c r="E47" s="431" t="s">
        <v>9136</v>
      </c>
      <c r="F47" s="431" t="s">
        <v>1349</v>
      </c>
      <c r="G47" s="431" t="s">
        <v>17</v>
      </c>
      <c r="H47" s="431" t="s">
        <v>6340</v>
      </c>
      <c r="I47" s="508">
        <v>42474.0</v>
      </c>
      <c r="J47" s="433">
        <v>4.0</v>
      </c>
      <c r="K47" s="630" t="s">
        <v>322</v>
      </c>
      <c r="L47" s="431" t="s">
        <v>395</v>
      </c>
      <c r="M47" s="327">
        <f t="shared" si="1"/>
        <v>2484</v>
      </c>
      <c r="N47" s="210"/>
      <c r="O47" s="364" t="s">
        <v>203</v>
      </c>
      <c r="P47" s="357">
        <f>COUNTIF($J$2:$J$478,"1")</f>
        <v>7</v>
      </c>
      <c r="Q47" s="106"/>
      <c r="R47" s="107"/>
      <c r="S47" s="365">
        <f>(P47/P59)</f>
        <v>0.02527075812</v>
      </c>
      <c r="T47" s="25"/>
      <c r="U47" s="210"/>
      <c r="V47" s="210"/>
      <c r="W47" s="210"/>
      <c r="X47" s="210"/>
      <c r="Y47" s="210"/>
      <c r="Z47" s="210"/>
    </row>
    <row r="48" ht="15.75" customHeight="1">
      <c r="A48" s="436">
        <v>4716.0</v>
      </c>
      <c r="B48" s="437" t="s">
        <v>9137</v>
      </c>
      <c r="C48" s="437">
        <v>2014.0</v>
      </c>
      <c r="D48" s="511">
        <v>41954.0</v>
      </c>
      <c r="E48" s="437" t="s">
        <v>9138</v>
      </c>
      <c r="F48" s="634" t="s">
        <v>2983</v>
      </c>
      <c r="G48" s="437" t="s">
        <v>729</v>
      </c>
      <c r="H48" s="437" t="s">
        <v>9139</v>
      </c>
      <c r="I48" s="511">
        <v>42480.0</v>
      </c>
      <c r="J48" s="439">
        <v>4.0</v>
      </c>
      <c r="K48" s="633" t="s">
        <v>344</v>
      </c>
      <c r="L48" s="437" t="s">
        <v>399</v>
      </c>
      <c r="M48" s="330">
        <f t="shared" si="1"/>
        <v>526</v>
      </c>
      <c r="N48" s="631"/>
      <c r="O48" s="332" t="s">
        <v>207</v>
      </c>
      <c r="P48" s="355">
        <f>COUNTIF($J$2:$J$478,"2")</f>
        <v>8</v>
      </c>
      <c r="Q48" s="106"/>
      <c r="R48" s="107"/>
      <c r="S48" s="356">
        <f>(P48/P59)</f>
        <v>0.02888086643</v>
      </c>
      <c r="T48" s="25"/>
      <c r="U48" s="210"/>
      <c r="V48" s="210"/>
      <c r="W48" s="210"/>
      <c r="X48" s="210"/>
      <c r="Y48" s="210"/>
      <c r="Z48" s="210"/>
    </row>
    <row r="49" ht="13.5" customHeight="1">
      <c r="A49" s="430">
        <v>4816.0</v>
      </c>
      <c r="B49" s="431" t="s">
        <v>9140</v>
      </c>
      <c r="C49" s="431">
        <v>2014.0</v>
      </c>
      <c r="D49" s="508">
        <v>41978.0</v>
      </c>
      <c r="E49" s="431" t="s">
        <v>9141</v>
      </c>
      <c r="F49" s="635" t="s">
        <v>3905</v>
      </c>
      <c r="G49" s="431" t="s">
        <v>725</v>
      </c>
      <c r="H49" s="431" t="s">
        <v>2472</v>
      </c>
      <c r="I49" s="508">
        <v>42480.0</v>
      </c>
      <c r="J49" s="433">
        <v>4.0</v>
      </c>
      <c r="K49" s="633" t="s">
        <v>344</v>
      </c>
      <c r="L49" s="431" t="s">
        <v>399</v>
      </c>
      <c r="M49" s="327">
        <f t="shared" si="1"/>
        <v>502</v>
      </c>
      <c r="N49" s="210"/>
      <c r="O49" s="333" t="s">
        <v>213</v>
      </c>
      <c r="P49" s="357">
        <f>COUNTIF($J$2:$J$478,"3")</f>
        <v>24</v>
      </c>
      <c r="Q49" s="106"/>
      <c r="R49" s="107"/>
      <c r="S49" s="354">
        <f>(P49/P59)</f>
        <v>0.08664259928</v>
      </c>
      <c r="T49" s="25"/>
      <c r="U49" s="210"/>
      <c r="V49" s="210"/>
      <c r="W49" s="210"/>
      <c r="X49" s="210"/>
      <c r="Y49" s="210"/>
      <c r="Z49" s="210"/>
    </row>
    <row r="50" ht="14.25" customHeight="1">
      <c r="A50" s="436">
        <v>4916.0</v>
      </c>
      <c r="B50" s="437" t="s">
        <v>9142</v>
      </c>
      <c r="C50" s="437">
        <v>2011.0</v>
      </c>
      <c r="D50" s="511">
        <v>40903.0</v>
      </c>
      <c r="E50" s="437" t="s">
        <v>9143</v>
      </c>
      <c r="F50" s="437" t="s">
        <v>186</v>
      </c>
      <c r="G50" s="437" t="s">
        <v>806</v>
      </c>
      <c r="H50" s="437" t="s">
        <v>807</v>
      </c>
      <c r="I50" s="511">
        <v>42480.0</v>
      </c>
      <c r="J50" s="439">
        <v>4.0</v>
      </c>
      <c r="K50" s="630" t="s">
        <v>322</v>
      </c>
      <c r="L50" s="437" t="s">
        <v>395</v>
      </c>
      <c r="M50" s="330">
        <f t="shared" si="1"/>
        <v>1577</v>
      </c>
      <c r="N50" s="210"/>
      <c r="O50" s="332" t="s">
        <v>219</v>
      </c>
      <c r="P50" s="355">
        <f>COUNTIF($J$2:$J$478,"4")</f>
        <v>14</v>
      </c>
      <c r="Q50" s="106"/>
      <c r="R50" s="107"/>
      <c r="S50" s="356">
        <f>(P50/P59)</f>
        <v>0.05054151625</v>
      </c>
      <c r="T50" s="25"/>
      <c r="U50" s="210"/>
      <c r="V50" s="210"/>
      <c r="W50" s="210"/>
      <c r="X50" s="210"/>
      <c r="Y50" s="210"/>
      <c r="Z50" s="210"/>
    </row>
    <row r="51" ht="14.25" customHeight="1">
      <c r="A51" s="430">
        <v>5016.0</v>
      </c>
      <c r="B51" s="431" t="s">
        <v>9144</v>
      </c>
      <c r="C51" s="431">
        <v>2011.0</v>
      </c>
      <c r="D51" s="508">
        <v>40906.0</v>
      </c>
      <c r="E51" s="431" t="s">
        <v>9145</v>
      </c>
      <c r="F51" s="431" t="s">
        <v>2426</v>
      </c>
      <c r="G51" s="431" t="s">
        <v>806</v>
      </c>
      <c r="H51" s="431" t="s">
        <v>4149</v>
      </c>
      <c r="I51" s="508">
        <v>42485.0</v>
      </c>
      <c r="J51" s="433">
        <v>4.0</v>
      </c>
      <c r="K51" s="629" t="s">
        <v>293</v>
      </c>
      <c r="L51" s="431" t="s">
        <v>390</v>
      </c>
      <c r="M51" s="327">
        <f t="shared" si="1"/>
        <v>1579</v>
      </c>
      <c r="N51" s="210"/>
      <c r="O51" s="333" t="s">
        <v>223</v>
      </c>
      <c r="P51" s="357">
        <f>COUNTIF($J$2:$J$478,"5")</f>
        <v>25</v>
      </c>
      <c r="Q51" s="106"/>
      <c r="R51" s="107"/>
      <c r="S51" s="354">
        <f>(P51/P59)</f>
        <v>0.09025270758</v>
      </c>
      <c r="T51" s="25"/>
      <c r="U51" s="210"/>
      <c r="V51" s="210"/>
      <c r="W51" s="210"/>
      <c r="X51" s="210"/>
      <c r="Y51" s="210"/>
      <c r="Z51" s="210"/>
    </row>
    <row r="52" ht="13.5" customHeight="1">
      <c r="A52" s="436">
        <v>5116.0</v>
      </c>
      <c r="B52" s="437" t="s">
        <v>9146</v>
      </c>
      <c r="C52" s="437">
        <v>2012.0</v>
      </c>
      <c r="D52" s="511">
        <v>40917.0</v>
      </c>
      <c r="E52" s="437" t="s">
        <v>9147</v>
      </c>
      <c r="F52" s="437" t="s">
        <v>9148</v>
      </c>
      <c r="G52" s="437" t="s">
        <v>806</v>
      </c>
      <c r="H52" s="437" t="s">
        <v>4149</v>
      </c>
      <c r="I52" s="511">
        <v>42485.0</v>
      </c>
      <c r="J52" s="439">
        <v>4.0</v>
      </c>
      <c r="K52" s="629" t="s">
        <v>293</v>
      </c>
      <c r="L52" s="437" t="s">
        <v>390</v>
      </c>
      <c r="M52" s="330">
        <f t="shared" si="1"/>
        <v>1568</v>
      </c>
      <c r="N52" s="210"/>
      <c r="O52" s="332" t="s">
        <v>229</v>
      </c>
      <c r="P52" s="355">
        <f>COUNTIF($J$2:$J$478,"6")</f>
        <v>25</v>
      </c>
      <c r="Q52" s="106"/>
      <c r="R52" s="107"/>
      <c r="S52" s="356">
        <f>(P52/P59)</f>
        <v>0.09025270758</v>
      </c>
      <c r="T52" s="25"/>
      <c r="U52" s="210"/>
      <c r="V52" s="210"/>
      <c r="W52" s="210"/>
      <c r="X52" s="210"/>
      <c r="Y52" s="210"/>
      <c r="Z52" s="210"/>
    </row>
    <row r="53" ht="13.5" customHeight="1">
      <c r="A53" s="430">
        <v>5216.0</v>
      </c>
      <c r="B53" s="431" t="s">
        <v>9149</v>
      </c>
      <c r="C53" s="431">
        <v>2009.0</v>
      </c>
      <c r="D53" s="508">
        <v>39951.0</v>
      </c>
      <c r="E53" s="431" t="s">
        <v>9150</v>
      </c>
      <c r="F53" s="431" t="s">
        <v>212</v>
      </c>
      <c r="G53" s="431" t="s">
        <v>17</v>
      </c>
      <c r="H53" s="431" t="s">
        <v>9151</v>
      </c>
      <c r="I53" s="508">
        <v>42488.0</v>
      </c>
      <c r="J53" s="433">
        <v>4.0</v>
      </c>
      <c r="K53" s="632" t="s">
        <v>309</v>
      </c>
      <c r="L53" s="431" t="s">
        <v>390</v>
      </c>
      <c r="M53" s="327">
        <f t="shared" si="1"/>
        <v>2537</v>
      </c>
      <c r="N53" s="210"/>
      <c r="O53" s="333" t="s">
        <v>235</v>
      </c>
      <c r="P53" s="357">
        <f>COUNTIF($J$2:$J$478,"7")</f>
        <v>3</v>
      </c>
      <c r="Q53" s="106"/>
      <c r="R53" s="107"/>
      <c r="S53" s="354">
        <f>(P53/P59)</f>
        <v>0.01083032491</v>
      </c>
      <c r="T53" s="25"/>
      <c r="U53" s="210"/>
      <c r="V53" s="210"/>
      <c r="W53" s="210"/>
      <c r="X53" s="210"/>
      <c r="Y53" s="210"/>
      <c r="Z53" s="210"/>
    </row>
    <row r="54" ht="13.5" customHeight="1">
      <c r="A54" s="436">
        <v>5316.0</v>
      </c>
      <c r="B54" s="437" t="s">
        <v>9152</v>
      </c>
      <c r="C54" s="437">
        <v>2011.0</v>
      </c>
      <c r="D54" s="511">
        <v>40756.0</v>
      </c>
      <c r="E54" s="437" t="s">
        <v>9153</v>
      </c>
      <c r="F54" s="437" t="s">
        <v>810</v>
      </c>
      <c r="G54" s="437" t="s">
        <v>707</v>
      </c>
      <c r="H54" s="437" t="s">
        <v>5536</v>
      </c>
      <c r="I54" s="511">
        <v>42488.0</v>
      </c>
      <c r="J54" s="439">
        <v>4.0</v>
      </c>
      <c r="K54" s="633" t="s">
        <v>344</v>
      </c>
      <c r="L54" s="437" t="s">
        <v>395</v>
      </c>
      <c r="M54" s="330">
        <f t="shared" si="1"/>
        <v>1732</v>
      </c>
      <c r="N54" s="210"/>
      <c r="O54" s="332" t="s">
        <v>239</v>
      </c>
      <c r="P54" s="355">
        <f>COUNTIF($J$2:$J$478,"8")</f>
        <v>20</v>
      </c>
      <c r="Q54" s="106"/>
      <c r="R54" s="107"/>
      <c r="S54" s="356">
        <f>(P54/P59)</f>
        <v>0.07220216606</v>
      </c>
      <c r="T54" s="25"/>
      <c r="U54" s="210"/>
      <c r="V54" s="210"/>
      <c r="W54" s="210"/>
      <c r="X54" s="210"/>
      <c r="Y54" s="210"/>
      <c r="Z54" s="210"/>
    </row>
    <row r="55" ht="14.25" customHeight="1">
      <c r="A55" s="430">
        <v>5416.0</v>
      </c>
      <c r="B55" s="431" t="s">
        <v>9154</v>
      </c>
      <c r="C55" s="431">
        <v>2009.0</v>
      </c>
      <c r="D55" s="508">
        <v>40042.0</v>
      </c>
      <c r="E55" s="431" t="s">
        <v>9155</v>
      </c>
      <c r="F55" s="431" t="s">
        <v>723</v>
      </c>
      <c r="G55" s="431" t="s">
        <v>712</v>
      </c>
      <c r="H55" s="431" t="s">
        <v>66</v>
      </c>
      <c r="I55" s="508">
        <v>42496.0</v>
      </c>
      <c r="J55" s="433">
        <v>5.0</v>
      </c>
      <c r="K55" s="632" t="s">
        <v>309</v>
      </c>
      <c r="L55" s="431" t="s">
        <v>390</v>
      </c>
      <c r="M55" s="327">
        <f t="shared" si="1"/>
        <v>2454</v>
      </c>
      <c r="N55" s="210"/>
      <c r="O55" s="333" t="s">
        <v>245</v>
      </c>
      <c r="P55" s="357">
        <f>COUNTIF($J$2:$J$478,"9")</f>
        <v>25</v>
      </c>
      <c r="Q55" s="106"/>
      <c r="R55" s="107"/>
      <c r="S55" s="354">
        <f>(P55/P59)</f>
        <v>0.09025270758</v>
      </c>
      <c r="T55" s="25"/>
      <c r="U55" s="210"/>
      <c r="V55" s="210"/>
      <c r="W55" s="210"/>
      <c r="X55" s="210"/>
      <c r="Y55" s="210"/>
      <c r="Z55" s="210"/>
    </row>
    <row r="56" ht="14.25" customHeight="1">
      <c r="A56" s="436">
        <v>5516.0</v>
      </c>
      <c r="B56" s="437" t="s">
        <v>9156</v>
      </c>
      <c r="C56" s="437">
        <v>2010.0</v>
      </c>
      <c r="D56" s="511">
        <v>40535.0</v>
      </c>
      <c r="E56" s="437" t="s">
        <v>9157</v>
      </c>
      <c r="F56" s="437" t="s">
        <v>1001</v>
      </c>
      <c r="G56" s="437" t="s">
        <v>17</v>
      </c>
      <c r="H56" s="437" t="s">
        <v>380</v>
      </c>
      <c r="I56" s="511">
        <v>42496.0</v>
      </c>
      <c r="J56" s="439">
        <v>5.0</v>
      </c>
      <c r="K56" s="630" t="s">
        <v>322</v>
      </c>
      <c r="L56" s="437" t="s">
        <v>390</v>
      </c>
      <c r="M56" s="330">
        <f t="shared" si="1"/>
        <v>1961</v>
      </c>
      <c r="N56" s="210"/>
      <c r="O56" s="332" t="s">
        <v>252</v>
      </c>
      <c r="P56" s="355">
        <f>COUNTIF($J$2:$J$478,"10")</f>
        <v>32</v>
      </c>
      <c r="Q56" s="106"/>
      <c r="R56" s="107"/>
      <c r="S56" s="356">
        <f>(P56/P59)</f>
        <v>0.1155234657</v>
      </c>
      <c r="T56" s="25"/>
      <c r="U56" s="210"/>
      <c r="V56" s="210"/>
      <c r="W56" s="210"/>
      <c r="X56" s="210"/>
      <c r="Y56" s="210"/>
      <c r="Z56" s="210"/>
    </row>
    <row r="57" ht="14.25" customHeight="1">
      <c r="A57" s="430">
        <v>5616.0</v>
      </c>
      <c r="B57" s="431" t="s">
        <v>9158</v>
      </c>
      <c r="C57" s="431">
        <v>2013.0</v>
      </c>
      <c r="D57" s="508">
        <v>41572.0</v>
      </c>
      <c r="E57" s="431" t="s">
        <v>9159</v>
      </c>
      <c r="F57" s="431" t="s">
        <v>8467</v>
      </c>
      <c r="G57" s="431" t="s">
        <v>712</v>
      </c>
      <c r="H57" s="431" t="s">
        <v>283</v>
      </c>
      <c r="I57" s="508">
        <v>42496.0</v>
      </c>
      <c r="J57" s="433">
        <v>5.0</v>
      </c>
      <c r="K57" s="629" t="s">
        <v>293</v>
      </c>
      <c r="L57" s="431" t="s">
        <v>395</v>
      </c>
      <c r="M57" s="327">
        <f t="shared" si="1"/>
        <v>924</v>
      </c>
      <c r="N57" s="210"/>
      <c r="O57" s="333" t="s">
        <v>258</v>
      </c>
      <c r="P57" s="357">
        <f>COUNTIF($J$2:$J$478,"11")</f>
        <v>23</v>
      </c>
      <c r="Q57" s="106"/>
      <c r="R57" s="107"/>
      <c r="S57" s="354">
        <f>(P57/P59)</f>
        <v>0.08303249097</v>
      </c>
      <c r="T57" s="25"/>
      <c r="U57" s="210"/>
      <c r="V57" s="210"/>
      <c r="W57" s="210"/>
      <c r="X57" s="210"/>
      <c r="Y57" s="210"/>
      <c r="Z57" s="210"/>
    </row>
    <row r="58" ht="14.25" customHeight="1">
      <c r="A58" s="436">
        <v>5716.0</v>
      </c>
      <c r="B58" s="437" t="s">
        <v>9160</v>
      </c>
      <c r="C58" s="437">
        <v>2014.0</v>
      </c>
      <c r="D58" s="511">
        <v>41704.0</v>
      </c>
      <c r="E58" s="437" t="s">
        <v>9161</v>
      </c>
      <c r="F58" s="437" t="s">
        <v>1001</v>
      </c>
      <c r="G58" s="437" t="s">
        <v>17</v>
      </c>
      <c r="H58" s="437" t="s">
        <v>892</v>
      </c>
      <c r="I58" s="511">
        <v>42499.0</v>
      </c>
      <c r="J58" s="439">
        <v>5.0</v>
      </c>
      <c r="K58" s="630" t="s">
        <v>322</v>
      </c>
      <c r="L58" s="437" t="s">
        <v>390</v>
      </c>
      <c r="M58" s="330">
        <f t="shared" si="1"/>
        <v>795</v>
      </c>
      <c r="N58" s="210"/>
      <c r="O58" s="366" t="s">
        <v>264</v>
      </c>
      <c r="P58" s="355">
        <f>COUNTIF($J$2:$J$478,"12")</f>
        <v>71</v>
      </c>
      <c r="Q58" s="106"/>
      <c r="R58" s="107"/>
      <c r="S58" s="367">
        <f>(P58/P59)</f>
        <v>0.2563176895</v>
      </c>
      <c r="T58" s="25"/>
      <c r="U58" s="210"/>
      <c r="V58" s="210"/>
      <c r="W58" s="210"/>
      <c r="X58" s="210"/>
      <c r="Y58" s="210"/>
      <c r="Z58" s="210"/>
    </row>
    <row r="59" ht="14.25" customHeight="1">
      <c r="A59" s="430">
        <v>5816.0</v>
      </c>
      <c r="B59" s="431" t="s">
        <v>9162</v>
      </c>
      <c r="C59" s="431">
        <v>2014.0</v>
      </c>
      <c r="D59" s="508">
        <v>41705.0</v>
      </c>
      <c r="E59" s="431" t="s">
        <v>9163</v>
      </c>
      <c r="F59" s="635" t="s">
        <v>6070</v>
      </c>
      <c r="G59" s="431" t="s">
        <v>725</v>
      </c>
      <c r="H59" s="431" t="s">
        <v>9164</v>
      </c>
      <c r="I59" s="508">
        <v>42500.0</v>
      </c>
      <c r="J59" s="433">
        <v>5.0</v>
      </c>
      <c r="K59" s="630" t="s">
        <v>322</v>
      </c>
      <c r="L59" s="431" t="s">
        <v>399</v>
      </c>
      <c r="M59" s="327">
        <f t="shared" si="1"/>
        <v>795</v>
      </c>
      <c r="N59" s="210"/>
      <c r="O59" s="359" t="s">
        <v>268</v>
      </c>
      <c r="P59" s="360">
        <f>SUM(P47:R58)</f>
        <v>277</v>
      </c>
      <c r="Q59" s="361"/>
      <c r="R59" s="362"/>
      <c r="S59" s="363">
        <f>SUM(S47:S58)</f>
        <v>1</v>
      </c>
      <c r="T59" s="25"/>
      <c r="U59" s="210"/>
      <c r="V59" s="210"/>
      <c r="W59" s="210"/>
      <c r="X59" s="210"/>
      <c r="Y59" s="210"/>
      <c r="Z59" s="210"/>
    </row>
    <row r="60" ht="14.25" customHeight="1">
      <c r="A60" s="436">
        <v>5916.0</v>
      </c>
      <c r="B60" s="437" t="s">
        <v>9165</v>
      </c>
      <c r="C60" s="437">
        <v>2010.0</v>
      </c>
      <c r="D60" s="511">
        <v>40266.0</v>
      </c>
      <c r="E60" s="437" t="s">
        <v>9166</v>
      </c>
      <c r="F60" s="437" t="s">
        <v>9167</v>
      </c>
      <c r="G60" s="437" t="s">
        <v>806</v>
      </c>
      <c r="H60" s="437" t="s">
        <v>807</v>
      </c>
      <c r="I60" s="511">
        <v>42500.0</v>
      </c>
      <c r="J60" s="439">
        <v>5.0</v>
      </c>
      <c r="K60" s="629" t="s">
        <v>293</v>
      </c>
      <c r="L60" s="437" t="s">
        <v>390</v>
      </c>
      <c r="M60" s="330">
        <f t="shared" si="1"/>
        <v>2234</v>
      </c>
      <c r="N60" s="210"/>
      <c r="O60" s="25"/>
      <c r="P60" s="25"/>
      <c r="Q60" s="25"/>
      <c r="R60" s="25"/>
      <c r="S60" s="25"/>
      <c r="T60" s="25"/>
      <c r="U60" s="210"/>
      <c r="V60" s="210"/>
      <c r="W60" s="210"/>
      <c r="X60" s="210"/>
      <c r="Y60" s="210"/>
      <c r="Z60" s="210"/>
    </row>
    <row r="61" ht="15.0" customHeight="1">
      <c r="A61" s="430">
        <v>6016.0</v>
      </c>
      <c r="B61" s="431" t="s">
        <v>9168</v>
      </c>
      <c r="C61" s="431">
        <v>2010.0</v>
      </c>
      <c r="D61" s="508">
        <v>40479.0</v>
      </c>
      <c r="E61" s="431" t="s">
        <v>9169</v>
      </c>
      <c r="F61" s="431" t="s">
        <v>4929</v>
      </c>
      <c r="G61" s="431" t="s">
        <v>17</v>
      </c>
      <c r="H61" s="431" t="s">
        <v>283</v>
      </c>
      <c r="I61" s="508">
        <v>42501.0</v>
      </c>
      <c r="J61" s="433">
        <v>5.0</v>
      </c>
      <c r="K61" s="630" t="s">
        <v>322</v>
      </c>
      <c r="L61" s="431" t="s">
        <v>395</v>
      </c>
      <c r="M61" s="327">
        <f t="shared" si="1"/>
        <v>2022</v>
      </c>
      <c r="N61" s="210"/>
      <c r="O61" s="368" t="s">
        <v>278</v>
      </c>
      <c r="P61" s="95"/>
      <c r="Q61" s="95"/>
      <c r="R61" s="95"/>
      <c r="S61" s="95"/>
      <c r="T61" s="96"/>
      <c r="U61" s="210"/>
      <c r="V61" s="210"/>
      <c r="W61" s="210"/>
      <c r="X61" s="210"/>
      <c r="Y61" s="210"/>
      <c r="Z61" s="210"/>
    </row>
    <row r="62" ht="14.25" customHeight="1">
      <c r="A62" s="436">
        <v>6116.0</v>
      </c>
      <c r="B62" s="437" t="s">
        <v>9170</v>
      </c>
      <c r="C62" s="437">
        <v>2010.0</v>
      </c>
      <c r="D62" s="511">
        <v>40486.0</v>
      </c>
      <c r="E62" s="437" t="s">
        <v>9171</v>
      </c>
      <c r="F62" s="437" t="s">
        <v>4929</v>
      </c>
      <c r="G62" s="437" t="s">
        <v>17</v>
      </c>
      <c r="H62" s="437" t="s">
        <v>5372</v>
      </c>
      <c r="I62" s="511">
        <v>42501.0</v>
      </c>
      <c r="J62" s="439">
        <v>5.0</v>
      </c>
      <c r="K62" s="630" t="s">
        <v>322</v>
      </c>
      <c r="L62" s="437" t="s">
        <v>395</v>
      </c>
      <c r="M62" s="330">
        <f t="shared" si="1"/>
        <v>2015</v>
      </c>
      <c r="N62" s="210"/>
      <c r="O62" s="97"/>
      <c r="P62" s="98"/>
      <c r="Q62" s="98"/>
      <c r="R62" s="98"/>
      <c r="S62" s="98"/>
      <c r="T62" s="99"/>
      <c r="U62" s="210"/>
      <c r="V62" s="210"/>
      <c r="W62" s="210"/>
      <c r="X62" s="210"/>
      <c r="Y62" s="210"/>
      <c r="Z62" s="210"/>
    </row>
    <row r="63" ht="14.25" customHeight="1">
      <c r="A63" s="430">
        <v>6216.0</v>
      </c>
      <c r="B63" s="431" t="s">
        <v>9172</v>
      </c>
      <c r="C63" s="431">
        <v>2012.0</v>
      </c>
      <c r="D63" s="508">
        <v>41241.0</v>
      </c>
      <c r="E63" s="431" t="s">
        <v>9173</v>
      </c>
      <c r="F63" s="431" t="s">
        <v>4929</v>
      </c>
      <c r="G63" s="431" t="s">
        <v>17</v>
      </c>
      <c r="H63" s="431" t="s">
        <v>753</v>
      </c>
      <c r="I63" s="508">
        <v>42501.0</v>
      </c>
      <c r="J63" s="433">
        <v>5.0</v>
      </c>
      <c r="K63" s="630" t="s">
        <v>322</v>
      </c>
      <c r="L63" s="431" t="s">
        <v>395</v>
      </c>
      <c r="M63" s="327">
        <f t="shared" si="1"/>
        <v>1260</v>
      </c>
      <c r="N63" s="210"/>
      <c r="O63" s="636" t="s">
        <v>288</v>
      </c>
      <c r="P63" s="637"/>
      <c r="Q63" s="637"/>
      <c r="R63" s="638"/>
      <c r="S63" s="531" t="s">
        <v>289</v>
      </c>
      <c r="T63" s="532" t="s">
        <v>108</v>
      </c>
      <c r="U63" s="210"/>
      <c r="V63" s="210"/>
      <c r="W63" s="210"/>
      <c r="X63" s="210"/>
      <c r="Y63" s="210"/>
      <c r="Z63" s="210"/>
    </row>
    <row r="64" ht="14.25" customHeight="1">
      <c r="A64" s="436">
        <v>6316.0</v>
      </c>
      <c r="B64" s="437" t="s">
        <v>9174</v>
      </c>
      <c r="C64" s="437">
        <v>2012.0</v>
      </c>
      <c r="D64" s="511">
        <v>40636.0</v>
      </c>
      <c r="E64" s="437" t="s">
        <v>9175</v>
      </c>
      <c r="F64" s="437" t="s">
        <v>4929</v>
      </c>
      <c r="G64" s="437" t="s">
        <v>17</v>
      </c>
      <c r="H64" s="437" t="s">
        <v>97</v>
      </c>
      <c r="I64" s="511">
        <v>42501.0</v>
      </c>
      <c r="J64" s="439">
        <v>5.0</v>
      </c>
      <c r="K64" s="630" t="s">
        <v>322</v>
      </c>
      <c r="L64" s="437" t="s">
        <v>395</v>
      </c>
      <c r="M64" s="330">
        <f t="shared" si="1"/>
        <v>1865</v>
      </c>
      <c r="N64" s="210"/>
      <c r="O64" s="639" t="s">
        <v>293</v>
      </c>
      <c r="P64" s="640"/>
      <c r="Q64" s="640"/>
      <c r="R64" s="641"/>
      <c r="S64" s="376">
        <f>COUNTIF($K$2:$K$478,"I - Extremamente tóxico")</f>
        <v>105</v>
      </c>
      <c r="T64" s="377">
        <f>(S64/S76)</f>
        <v>0.3790613718</v>
      </c>
      <c r="U64" s="210"/>
      <c r="V64" s="210"/>
      <c r="W64" s="210"/>
      <c r="X64" s="210"/>
      <c r="Y64" s="210"/>
      <c r="Z64" s="210"/>
    </row>
    <row r="65" ht="15.75" customHeight="1">
      <c r="A65" s="430">
        <v>6416.0</v>
      </c>
      <c r="B65" s="431" t="s">
        <v>9176</v>
      </c>
      <c r="C65" s="431">
        <v>2012.0</v>
      </c>
      <c r="D65" s="508">
        <v>41236.0</v>
      </c>
      <c r="E65" s="431" t="s">
        <v>9177</v>
      </c>
      <c r="F65" s="431" t="s">
        <v>4929</v>
      </c>
      <c r="G65" s="431" t="s">
        <v>17</v>
      </c>
      <c r="H65" s="431" t="s">
        <v>9178</v>
      </c>
      <c r="I65" s="508">
        <v>42502.0</v>
      </c>
      <c r="J65" s="433">
        <v>5.0</v>
      </c>
      <c r="K65" s="630" t="s">
        <v>322</v>
      </c>
      <c r="L65" s="431" t="s">
        <v>395</v>
      </c>
      <c r="M65" s="327">
        <f t="shared" si="1"/>
        <v>1266</v>
      </c>
      <c r="N65" s="210"/>
      <c r="O65" s="639" t="s">
        <v>297</v>
      </c>
      <c r="P65" s="640"/>
      <c r="Q65" s="640"/>
      <c r="R65" s="641"/>
      <c r="S65" s="381">
        <f>COUNTIF($K$2:$K$478,"Categoria 1 - Produto Extremamente Tóxico")</f>
        <v>0</v>
      </c>
      <c r="T65" s="382">
        <f>(S65/S76)</f>
        <v>0</v>
      </c>
      <c r="U65" s="210"/>
      <c r="V65" s="210"/>
      <c r="W65" s="210"/>
      <c r="X65" s="210"/>
      <c r="Y65" s="210"/>
      <c r="Z65" s="210"/>
    </row>
    <row r="66" ht="13.5" customHeight="1">
      <c r="A66" s="436">
        <v>6516.0</v>
      </c>
      <c r="B66" s="437" t="s">
        <v>9179</v>
      </c>
      <c r="C66" s="437">
        <v>2012.0</v>
      </c>
      <c r="D66" s="511">
        <v>41038.0</v>
      </c>
      <c r="E66" s="437" t="s">
        <v>9180</v>
      </c>
      <c r="F66" s="437" t="s">
        <v>4929</v>
      </c>
      <c r="G66" s="437" t="s">
        <v>17</v>
      </c>
      <c r="H66" s="437" t="s">
        <v>50</v>
      </c>
      <c r="I66" s="511">
        <v>42502.0</v>
      </c>
      <c r="J66" s="439">
        <v>5.0</v>
      </c>
      <c r="K66" s="630" t="s">
        <v>322</v>
      </c>
      <c r="L66" s="437" t="s">
        <v>395</v>
      </c>
      <c r="M66" s="330">
        <f t="shared" si="1"/>
        <v>1464</v>
      </c>
      <c r="N66" s="210"/>
      <c r="O66" s="639" t="s">
        <v>302</v>
      </c>
      <c r="P66" s="640"/>
      <c r="Q66" s="640"/>
      <c r="R66" s="641"/>
      <c r="S66" s="381">
        <f>COUNTIF($K$2:$K$478,"Categoria 2 - Produto Altamente Tóxico")</f>
        <v>0</v>
      </c>
      <c r="T66" s="382">
        <f>(S66/S76)</f>
        <v>0</v>
      </c>
      <c r="U66" s="210"/>
      <c r="V66" s="210"/>
      <c r="W66" s="210"/>
      <c r="X66" s="210"/>
      <c r="Y66" s="210"/>
      <c r="Z66" s="210"/>
    </row>
    <row r="67" ht="14.25" customHeight="1">
      <c r="A67" s="430">
        <v>6616.0</v>
      </c>
      <c r="B67" s="431" t="s">
        <v>9181</v>
      </c>
      <c r="C67" s="431">
        <v>2013.0</v>
      </c>
      <c r="D67" s="508">
        <v>41554.0</v>
      </c>
      <c r="E67" s="431" t="s">
        <v>9182</v>
      </c>
      <c r="F67" s="431" t="s">
        <v>4929</v>
      </c>
      <c r="G67" s="431" t="s">
        <v>17</v>
      </c>
      <c r="H67" s="431" t="s">
        <v>1289</v>
      </c>
      <c r="I67" s="508">
        <v>42502.0</v>
      </c>
      <c r="J67" s="433">
        <v>5.0</v>
      </c>
      <c r="K67" s="630" t="s">
        <v>322</v>
      </c>
      <c r="L67" s="431" t="s">
        <v>395</v>
      </c>
      <c r="M67" s="327">
        <f t="shared" si="1"/>
        <v>948</v>
      </c>
      <c r="N67" s="210"/>
      <c r="O67" s="642" t="s">
        <v>309</v>
      </c>
      <c r="P67" s="534"/>
      <c r="Q67" s="534"/>
      <c r="R67" s="535"/>
      <c r="S67" s="384">
        <f>COUNTIF($K$2:$K$478,"II - Altamente tóxico")</f>
        <v>35</v>
      </c>
      <c r="T67" s="385">
        <f>(S67/S76)</f>
        <v>0.1263537906</v>
      </c>
      <c r="U67" s="210"/>
      <c r="V67" s="210"/>
      <c r="W67" s="210"/>
      <c r="X67" s="210"/>
      <c r="Y67" s="210"/>
      <c r="Z67" s="210"/>
    </row>
    <row r="68" ht="13.5" customHeight="1">
      <c r="A68" s="436">
        <v>6716.0</v>
      </c>
      <c r="B68" s="437" t="s">
        <v>9183</v>
      </c>
      <c r="C68" s="437">
        <v>2010.0</v>
      </c>
      <c r="D68" s="511">
        <v>40210.0</v>
      </c>
      <c r="E68" s="437" t="s">
        <v>9184</v>
      </c>
      <c r="F68" s="437" t="s">
        <v>1307</v>
      </c>
      <c r="G68" s="437" t="s">
        <v>17</v>
      </c>
      <c r="H68" s="437" t="s">
        <v>2139</v>
      </c>
      <c r="I68" s="511">
        <v>42502.0</v>
      </c>
      <c r="J68" s="439">
        <v>5.0</v>
      </c>
      <c r="K68" s="630" t="s">
        <v>322</v>
      </c>
      <c r="L68" s="437" t="s">
        <v>395</v>
      </c>
      <c r="M68" s="330">
        <f t="shared" si="1"/>
        <v>2292</v>
      </c>
      <c r="N68" s="210"/>
      <c r="O68" s="383" t="s">
        <v>316</v>
      </c>
      <c r="P68" s="379"/>
      <c r="Q68" s="379"/>
      <c r="R68" s="380"/>
      <c r="S68" s="384">
        <f>COUNTIF($K$2:$K$478,"Categoria 3 - Produto Moderadamente Tóxico")</f>
        <v>0</v>
      </c>
      <c r="T68" s="385">
        <f>(S68/S76)</f>
        <v>0</v>
      </c>
      <c r="U68" s="210"/>
      <c r="V68" s="210"/>
      <c r="W68" s="210"/>
      <c r="X68" s="210"/>
      <c r="Y68" s="210"/>
      <c r="Z68" s="210"/>
    </row>
    <row r="69" ht="13.5" customHeight="1">
      <c r="A69" s="430">
        <v>6816.0</v>
      </c>
      <c r="B69" s="431" t="s">
        <v>9185</v>
      </c>
      <c r="C69" s="431">
        <v>2012.0</v>
      </c>
      <c r="D69" s="508">
        <v>41019.0</v>
      </c>
      <c r="E69" s="431" t="s">
        <v>9186</v>
      </c>
      <c r="F69" s="431" t="s">
        <v>429</v>
      </c>
      <c r="G69" s="431" t="s">
        <v>17</v>
      </c>
      <c r="H69" s="431" t="s">
        <v>5372</v>
      </c>
      <c r="I69" s="508">
        <v>42502.0</v>
      </c>
      <c r="J69" s="433">
        <v>5.0</v>
      </c>
      <c r="K69" s="629" t="s">
        <v>293</v>
      </c>
      <c r="L69" s="431" t="s">
        <v>390</v>
      </c>
      <c r="M69" s="327">
        <f t="shared" si="1"/>
        <v>1483</v>
      </c>
      <c r="N69" s="210"/>
      <c r="O69" s="386" t="s">
        <v>322</v>
      </c>
      <c r="P69" s="379"/>
      <c r="Q69" s="379"/>
      <c r="R69" s="380"/>
      <c r="S69" s="387">
        <f>COUNTIF($K$2:$K$478,"III - Medianamente tóxico")</f>
        <v>89</v>
      </c>
      <c r="T69" s="388">
        <f>(S69/S76)</f>
        <v>0.321299639</v>
      </c>
      <c r="U69" s="210"/>
      <c r="V69" s="210"/>
      <c r="W69" s="210"/>
      <c r="X69" s="210"/>
      <c r="Y69" s="210"/>
      <c r="Z69" s="210"/>
    </row>
    <row r="70" ht="13.5" customHeight="1">
      <c r="A70" s="436">
        <v>6916.0</v>
      </c>
      <c r="B70" s="437" t="s">
        <v>9187</v>
      </c>
      <c r="C70" s="437">
        <v>2011.0</v>
      </c>
      <c r="D70" s="511">
        <v>40709.0</v>
      </c>
      <c r="E70" s="437" t="s">
        <v>9188</v>
      </c>
      <c r="F70" s="437" t="s">
        <v>9189</v>
      </c>
      <c r="G70" s="437" t="s">
        <v>17</v>
      </c>
      <c r="H70" s="437" t="s">
        <v>753</v>
      </c>
      <c r="I70" s="511">
        <v>42502.0</v>
      </c>
      <c r="J70" s="439">
        <v>5.0</v>
      </c>
      <c r="K70" s="629" t="s">
        <v>293</v>
      </c>
      <c r="L70" s="437" t="s">
        <v>395</v>
      </c>
      <c r="M70" s="330">
        <f t="shared" si="1"/>
        <v>1793</v>
      </c>
      <c r="N70" s="210"/>
      <c r="O70" s="386" t="s">
        <v>329</v>
      </c>
      <c r="P70" s="379"/>
      <c r="Q70" s="379"/>
      <c r="R70" s="380"/>
      <c r="S70" s="387">
        <f>COUNTIF($K$2:$K$478,"Categoria 4 - Produto Pouco Tóxico")</f>
        <v>0</v>
      </c>
      <c r="T70" s="388">
        <f>(S70/S76)</f>
        <v>0</v>
      </c>
      <c r="U70" s="210"/>
      <c r="V70" s="210"/>
      <c r="W70" s="210"/>
      <c r="X70" s="210"/>
      <c r="Y70" s="210"/>
      <c r="Z70" s="210"/>
    </row>
    <row r="71" ht="13.5" customHeight="1">
      <c r="A71" s="430">
        <v>7016.0</v>
      </c>
      <c r="B71" s="431" t="s">
        <v>9190</v>
      </c>
      <c r="C71" s="431">
        <v>2010.0</v>
      </c>
      <c r="D71" s="508">
        <v>40532.0</v>
      </c>
      <c r="E71" s="431" t="s">
        <v>9191</v>
      </c>
      <c r="F71" s="431" t="s">
        <v>9192</v>
      </c>
      <c r="G71" s="431" t="s">
        <v>17</v>
      </c>
      <c r="H71" s="431" t="s">
        <v>9193</v>
      </c>
      <c r="I71" s="508">
        <v>42503.0</v>
      </c>
      <c r="J71" s="433">
        <v>5.0</v>
      </c>
      <c r="K71" s="630" t="s">
        <v>322</v>
      </c>
      <c r="L71" s="431" t="s">
        <v>395</v>
      </c>
      <c r="M71" s="327">
        <f t="shared" si="1"/>
        <v>1971</v>
      </c>
      <c r="N71" s="210"/>
      <c r="O71" s="386" t="s">
        <v>336</v>
      </c>
      <c r="P71" s="379"/>
      <c r="Q71" s="379"/>
      <c r="R71" s="380"/>
      <c r="S71" s="387">
        <f>COUNTIF($K$2:$K$478,"Categoria 5 - Produto Improvável de Causar Dano Agudo")</f>
        <v>0</v>
      </c>
      <c r="T71" s="388">
        <f>(S71/S76)</f>
        <v>0</v>
      </c>
      <c r="U71" s="210"/>
      <c r="V71" s="210"/>
      <c r="W71" s="210"/>
      <c r="X71" s="210"/>
      <c r="Y71" s="210"/>
      <c r="Z71" s="210"/>
    </row>
    <row r="72" ht="13.5" customHeight="1">
      <c r="A72" s="436">
        <v>7116.0</v>
      </c>
      <c r="B72" s="437" t="s">
        <v>9194</v>
      </c>
      <c r="C72" s="437">
        <v>2011.0</v>
      </c>
      <c r="D72" s="511">
        <v>40809.0</v>
      </c>
      <c r="E72" s="437" t="s">
        <v>9195</v>
      </c>
      <c r="F72" s="437" t="s">
        <v>810</v>
      </c>
      <c r="G72" s="437" t="s">
        <v>707</v>
      </c>
      <c r="H72" s="437" t="s">
        <v>158</v>
      </c>
      <c r="I72" s="511">
        <v>42503.0</v>
      </c>
      <c r="J72" s="439">
        <v>5.0</v>
      </c>
      <c r="K72" s="629" t="s">
        <v>293</v>
      </c>
      <c r="L72" s="437" t="s">
        <v>395</v>
      </c>
      <c r="M72" s="330">
        <f t="shared" si="1"/>
        <v>1694</v>
      </c>
      <c r="N72" s="210"/>
      <c r="O72" s="389" t="s">
        <v>344</v>
      </c>
      <c r="P72" s="379"/>
      <c r="Q72" s="379"/>
      <c r="R72" s="380"/>
      <c r="S72" s="390">
        <f>COUNTIF($K$2:$K$478,"IV - Pouco tóxico")</f>
        <v>44</v>
      </c>
      <c r="T72" s="391">
        <f>(S72/S76)</f>
        <v>0.1588447653</v>
      </c>
      <c r="U72" s="210"/>
      <c r="V72" s="210"/>
      <c r="W72" s="210"/>
      <c r="X72" s="210"/>
      <c r="Y72" s="210"/>
      <c r="Z72" s="210"/>
    </row>
    <row r="73" ht="13.5" customHeight="1">
      <c r="A73" s="430">
        <v>7216.0</v>
      </c>
      <c r="B73" s="431" t="s">
        <v>9196</v>
      </c>
      <c r="C73" s="431">
        <v>2014.0</v>
      </c>
      <c r="D73" s="508">
        <v>41886.0</v>
      </c>
      <c r="E73" s="431" t="s">
        <v>9197</v>
      </c>
      <c r="F73" s="431" t="s">
        <v>1509</v>
      </c>
      <c r="G73" s="431" t="s">
        <v>17</v>
      </c>
      <c r="H73" s="431" t="s">
        <v>50</v>
      </c>
      <c r="I73" s="508">
        <v>42506.0</v>
      </c>
      <c r="J73" s="433">
        <v>5.0</v>
      </c>
      <c r="K73" s="630" t="s">
        <v>322</v>
      </c>
      <c r="L73" s="431" t="s">
        <v>390</v>
      </c>
      <c r="M73" s="327">
        <f t="shared" si="1"/>
        <v>620</v>
      </c>
      <c r="N73" s="210"/>
      <c r="O73" s="389" t="s">
        <v>1231</v>
      </c>
      <c r="P73" s="379"/>
      <c r="Q73" s="379"/>
      <c r="R73" s="380"/>
      <c r="S73" s="390">
        <f>COUNTIF($K$2:$K$478,"Não classificado - Produto não classificado")</f>
        <v>0</v>
      </c>
      <c r="T73" s="391">
        <f>(S73/S76)</f>
        <v>0</v>
      </c>
      <c r="U73" s="210"/>
      <c r="V73" s="210"/>
      <c r="W73" s="210"/>
      <c r="X73" s="210"/>
      <c r="Y73" s="210"/>
      <c r="Z73" s="210"/>
    </row>
    <row r="74" ht="13.5" customHeight="1">
      <c r="A74" s="436">
        <v>7316.0</v>
      </c>
      <c r="B74" s="437" t="s">
        <v>9198</v>
      </c>
      <c r="C74" s="437">
        <v>2010.0</v>
      </c>
      <c r="D74" s="511">
        <v>40448.0</v>
      </c>
      <c r="E74" s="437" t="s">
        <v>9199</v>
      </c>
      <c r="F74" s="437" t="s">
        <v>1365</v>
      </c>
      <c r="G74" s="437" t="s">
        <v>712</v>
      </c>
      <c r="H74" s="437" t="s">
        <v>50</v>
      </c>
      <c r="I74" s="511">
        <v>42513.0</v>
      </c>
      <c r="J74" s="439">
        <v>5.0</v>
      </c>
      <c r="K74" s="630" t="s">
        <v>322</v>
      </c>
      <c r="L74" s="437" t="s">
        <v>395</v>
      </c>
      <c r="M74" s="330">
        <f t="shared" si="1"/>
        <v>2065</v>
      </c>
      <c r="N74" s="210"/>
      <c r="O74" s="389" t="s">
        <v>1259</v>
      </c>
      <c r="P74" s="379"/>
      <c r="Q74" s="379"/>
      <c r="R74" s="380"/>
      <c r="S74" s="390">
        <f>COUNTIF($K$2:$K$478,"Não determinada devido à natureza do produto (Inimigos naturais)")</f>
        <v>4</v>
      </c>
      <c r="T74" s="391">
        <f>(S74/S76)</f>
        <v>0.01444043321</v>
      </c>
      <c r="U74" s="210"/>
      <c r="V74" s="210"/>
      <c r="W74" s="210"/>
      <c r="X74" s="210"/>
      <c r="Y74" s="210"/>
      <c r="Z74" s="210"/>
    </row>
    <row r="75" ht="12.75" customHeight="1">
      <c r="A75" s="430">
        <v>7416.0</v>
      </c>
      <c r="B75" s="431" t="s">
        <v>9200</v>
      </c>
      <c r="C75" s="431">
        <v>2014.0</v>
      </c>
      <c r="D75" s="508">
        <v>41821.0</v>
      </c>
      <c r="E75" s="431" t="s">
        <v>9201</v>
      </c>
      <c r="F75" s="431" t="s">
        <v>1365</v>
      </c>
      <c r="G75" s="431" t="s">
        <v>17</v>
      </c>
      <c r="H75" s="431" t="s">
        <v>153</v>
      </c>
      <c r="I75" s="508">
        <v>42513.0</v>
      </c>
      <c r="J75" s="433">
        <v>5.0</v>
      </c>
      <c r="K75" s="629" t="s">
        <v>293</v>
      </c>
      <c r="L75" s="431" t="s">
        <v>395</v>
      </c>
      <c r="M75" s="327">
        <f t="shared" si="1"/>
        <v>692</v>
      </c>
      <c r="N75" s="210"/>
      <c r="O75" s="392" t="s">
        <v>19</v>
      </c>
      <c r="P75" s="393"/>
      <c r="Q75" s="393"/>
      <c r="R75" s="394"/>
      <c r="S75" s="395">
        <f>COUNTIF($K$2:$K$478,"O perfil toxicológico foi considerado equivalente ao produto técnico de referência")</f>
        <v>0</v>
      </c>
      <c r="T75" s="396">
        <f>(S75/S76)</f>
        <v>0</v>
      </c>
      <c r="U75" s="210"/>
      <c r="V75" s="210"/>
      <c r="W75" s="210"/>
      <c r="X75" s="210"/>
      <c r="Y75" s="210"/>
      <c r="Z75" s="210"/>
    </row>
    <row r="76" ht="13.5" customHeight="1">
      <c r="A76" s="436">
        <v>7516.0</v>
      </c>
      <c r="B76" s="437" t="s">
        <v>9202</v>
      </c>
      <c r="C76" s="437">
        <v>2014.0</v>
      </c>
      <c r="D76" s="511">
        <v>41978.0</v>
      </c>
      <c r="E76" s="437" t="s">
        <v>9203</v>
      </c>
      <c r="F76" s="437" t="s">
        <v>9048</v>
      </c>
      <c r="G76" s="437" t="s">
        <v>725</v>
      </c>
      <c r="H76" s="437" t="s">
        <v>7769</v>
      </c>
      <c r="I76" s="511">
        <v>42514.0</v>
      </c>
      <c r="J76" s="439">
        <v>5.0</v>
      </c>
      <c r="K76" s="630" t="s">
        <v>322</v>
      </c>
      <c r="L76" s="437" t="s">
        <v>399</v>
      </c>
      <c r="M76" s="330">
        <f t="shared" si="1"/>
        <v>536</v>
      </c>
      <c r="N76" s="210"/>
      <c r="O76" s="397" t="s">
        <v>268</v>
      </c>
      <c r="P76" s="343"/>
      <c r="Q76" s="343"/>
      <c r="R76" s="398"/>
      <c r="S76" s="399">
        <f>SUM(S64:S75)</f>
        <v>277</v>
      </c>
      <c r="T76" s="400">
        <f>(S76/S76)</f>
        <v>1</v>
      </c>
      <c r="U76" s="210"/>
      <c r="V76" s="210"/>
      <c r="W76" s="210"/>
      <c r="X76" s="210"/>
      <c r="Y76" s="210"/>
      <c r="Z76" s="210"/>
    </row>
    <row r="77" ht="14.25" customHeight="1">
      <c r="A77" s="430">
        <v>7616.0</v>
      </c>
      <c r="B77" s="431" t="s">
        <v>9204</v>
      </c>
      <c r="C77" s="431">
        <v>2015.0</v>
      </c>
      <c r="D77" s="508">
        <v>42037.0</v>
      </c>
      <c r="E77" s="431" t="s">
        <v>9205</v>
      </c>
      <c r="F77" s="431" t="s">
        <v>1001</v>
      </c>
      <c r="G77" s="431" t="s">
        <v>17</v>
      </c>
      <c r="H77" s="431" t="s">
        <v>50</v>
      </c>
      <c r="I77" s="508">
        <v>42514.0</v>
      </c>
      <c r="J77" s="433">
        <v>5.0</v>
      </c>
      <c r="K77" s="630" t="s">
        <v>322</v>
      </c>
      <c r="L77" s="431" t="s">
        <v>390</v>
      </c>
      <c r="M77" s="327">
        <f t="shared" si="1"/>
        <v>477</v>
      </c>
      <c r="N77" s="210"/>
      <c r="O77" s="25"/>
      <c r="P77" s="25"/>
      <c r="Q77" s="25"/>
      <c r="R77" s="25"/>
      <c r="S77" s="25"/>
      <c r="T77" s="25"/>
      <c r="U77" s="210"/>
      <c r="V77" s="210"/>
      <c r="W77" s="210"/>
      <c r="X77" s="210"/>
      <c r="Y77" s="210"/>
      <c r="Z77" s="210"/>
    </row>
    <row r="78" ht="15.0" customHeight="1">
      <c r="A78" s="436">
        <v>7716.0</v>
      </c>
      <c r="B78" s="437" t="s">
        <v>9206</v>
      </c>
      <c r="C78" s="437">
        <v>2014.0</v>
      </c>
      <c r="D78" s="511">
        <v>41954.0</v>
      </c>
      <c r="E78" s="437" t="s">
        <v>9207</v>
      </c>
      <c r="F78" s="634" t="s">
        <v>2716</v>
      </c>
      <c r="G78" s="437" t="s">
        <v>729</v>
      </c>
      <c r="H78" s="437" t="s">
        <v>9139</v>
      </c>
      <c r="I78" s="511">
        <v>42521.0</v>
      </c>
      <c r="J78" s="439">
        <v>5.0</v>
      </c>
      <c r="K78" s="633" t="s">
        <v>344</v>
      </c>
      <c r="L78" s="437" t="s">
        <v>399</v>
      </c>
      <c r="M78" s="330">
        <f t="shared" si="1"/>
        <v>567</v>
      </c>
      <c r="N78" s="210"/>
      <c r="O78" s="368" t="s">
        <v>11</v>
      </c>
      <c r="P78" s="95"/>
      <c r="Q78" s="95"/>
      <c r="R78" s="95"/>
      <c r="S78" s="95"/>
      <c r="T78" s="96"/>
      <c r="U78" s="210"/>
      <c r="V78" s="210"/>
      <c r="W78" s="210"/>
      <c r="X78" s="210"/>
      <c r="Y78" s="210"/>
      <c r="Z78" s="210"/>
    </row>
    <row r="79" ht="13.5" customHeight="1">
      <c r="A79" s="430">
        <v>7816.0</v>
      </c>
      <c r="B79" s="431" t="s">
        <v>9208</v>
      </c>
      <c r="C79" s="431">
        <v>2014.0</v>
      </c>
      <c r="D79" s="508">
        <v>41887.0</v>
      </c>
      <c r="E79" s="431" t="s">
        <v>9209</v>
      </c>
      <c r="F79" s="635" t="s">
        <v>2983</v>
      </c>
      <c r="G79" s="431" t="s">
        <v>729</v>
      </c>
      <c r="H79" s="431" t="s">
        <v>9058</v>
      </c>
      <c r="I79" s="508">
        <v>42521.0</v>
      </c>
      <c r="J79" s="433">
        <v>5.0</v>
      </c>
      <c r="K79" s="633" t="s">
        <v>344</v>
      </c>
      <c r="L79" s="431" t="s">
        <v>399</v>
      </c>
      <c r="M79" s="327">
        <f t="shared" si="1"/>
        <v>634</v>
      </c>
      <c r="N79" s="210"/>
      <c r="O79" s="97"/>
      <c r="P79" s="98"/>
      <c r="Q79" s="98"/>
      <c r="R79" s="98"/>
      <c r="S79" s="98"/>
      <c r="T79" s="99"/>
      <c r="U79" s="210"/>
      <c r="V79" s="210"/>
      <c r="W79" s="210"/>
      <c r="X79" s="210"/>
      <c r="Y79" s="210"/>
      <c r="Z79" s="210"/>
    </row>
    <row r="80" ht="14.25" customHeight="1">
      <c r="A80" s="436">
        <v>7916.0</v>
      </c>
      <c r="B80" s="437" t="s">
        <v>9210</v>
      </c>
      <c r="C80" s="437">
        <v>2013.0</v>
      </c>
      <c r="D80" s="511">
        <v>41625.0</v>
      </c>
      <c r="E80" s="437" t="s">
        <v>9211</v>
      </c>
      <c r="F80" s="634" t="s">
        <v>2716</v>
      </c>
      <c r="G80" s="437" t="s">
        <v>729</v>
      </c>
      <c r="H80" s="437" t="s">
        <v>9212</v>
      </c>
      <c r="I80" s="511">
        <v>42523.0</v>
      </c>
      <c r="J80" s="439">
        <v>6.0</v>
      </c>
      <c r="K80" s="633" t="s">
        <v>344</v>
      </c>
      <c r="L80" s="437" t="s">
        <v>399</v>
      </c>
      <c r="M80" s="330">
        <f t="shared" si="1"/>
        <v>898</v>
      </c>
      <c r="N80" s="210"/>
      <c r="O80" s="636" t="s">
        <v>288</v>
      </c>
      <c r="P80" s="637"/>
      <c r="Q80" s="637"/>
      <c r="R80" s="638"/>
      <c r="S80" s="536" t="s">
        <v>289</v>
      </c>
      <c r="T80" s="537" t="s">
        <v>108</v>
      </c>
      <c r="U80" s="210"/>
      <c r="V80" s="210"/>
      <c r="W80" s="210"/>
      <c r="X80" s="210"/>
      <c r="Y80" s="210"/>
      <c r="Z80" s="210"/>
    </row>
    <row r="81" ht="14.25" customHeight="1">
      <c r="A81" s="430">
        <v>8016.0</v>
      </c>
      <c r="B81" s="431" t="s">
        <v>9213</v>
      </c>
      <c r="C81" s="431">
        <v>2015.0</v>
      </c>
      <c r="D81" s="508">
        <v>42146.0</v>
      </c>
      <c r="E81" s="431" t="s">
        <v>9214</v>
      </c>
      <c r="F81" s="431" t="s">
        <v>9048</v>
      </c>
      <c r="G81" s="431" t="s">
        <v>725</v>
      </c>
      <c r="H81" s="431" t="s">
        <v>9215</v>
      </c>
      <c r="I81" s="508">
        <v>42523.0</v>
      </c>
      <c r="J81" s="433">
        <v>6.0</v>
      </c>
      <c r="K81" s="633" t="s">
        <v>344</v>
      </c>
      <c r="L81" s="431" t="s">
        <v>399</v>
      </c>
      <c r="M81" s="327">
        <f t="shared" si="1"/>
        <v>377</v>
      </c>
      <c r="N81" s="210"/>
      <c r="O81" s="643" t="s">
        <v>386</v>
      </c>
      <c r="P81" s="644"/>
      <c r="Q81" s="644"/>
      <c r="R81" s="645"/>
      <c r="S81" s="405">
        <f>COUNTIF($L$2:$L$478,"I - Produto altamente perigoso ao meio ambiente")</f>
        <v>14</v>
      </c>
      <c r="T81" s="406">
        <f>(S81/S85)</f>
        <v>0.05054151625</v>
      </c>
      <c r="U81" s="210"/>
      <c r="V81" s="210"/>
      <c r="W81" s="210"/>
      <c r="X81" s="210"/>
      <c r="Y81" s="210"/>
      <c r="Z81" s="210"/>
    </row>
    <row r="82" ht="15.0" customHeight="1">
      <c r="A82" s="436">
        <v>8116.0</v>
      </c>
      <c r="B82" s="437" t="s">
        <v>9216</v>
      </c>
      <c r="C82" s="437">
        <v>2010.0</v>
      </c>
      <c r="D82" s="511">
        <v>40210.0</v>
      </c>
      <c r="E82" s="437" t="s">
        <v>9217</v>
      </c>
      <c r="F82" s="437" t="s">
        <v>1307</v>
      </c>
      <c r="G82" s="437" t="s">
        <v>17</v>
      </c>
      <c r="H82" s="437" t="s">
        <v>753</v>
      </c>
      <c r="I82" s="511">
        <v>42529.0</v>
      </c>
      <c r="J82" s="439">
        <v>6.0</v>
      </c>
      <c r="K82" s="629" t="s">
        <v>293</v>
      </c>
      <c r="L82" s="437" t="s">
        <v>390</v>
      </c>
      <c r="M82" s="330">
        <f t="shared" si="1"/>
        <v>2319</v>
      </c>
      <c r="N82" s="210"/>
      <c r="O82" s="407" t="s">
        <v>390</v>
      </c>
      <c r="P82" s="106"/>
      <c r="Q82" s="106"/>
      <c r="R82" s="107"/>
      <c r="S82" s="408">
        <f>COUNTIF($L$2:$L$478,"II - Produto muito perigoso ao meio ambiente")</f>
        <v>122</v>
      </c>
      <c r="T82" s="409">
        <f>(S82/S85)</f>
        <v>0.440433213</v>
      </c>
      <c r="U82" s="210"/>
      <c r="V82" s="210"/>
      <c r="W82" s="210"/>
      <c r="X82" s="210"/>
      <c r="Y82" s="210"/>
      <c r="Z82" s="210"/>
    </row>
    <row r="83" ht="13.5" customHeight="1">
      <c r="A83" s="430">
        <v>8216.0</v>
      </c>
      <c r="B83" s="431" t="s">
        <v>9218</v>
      </c>
      <c r="C83" s="431">
        <v>2011.0</v>
      </c>
      <c r="D83" s="508">
        <v>40676.0</v>
      </c>
      <c r="E83" s="431" t="s">
        <v>9219</v>
      </c>
      <c r="F83" s="431" t="s">
        <v>1630</v>
      </c>
      <c r="G83" s="431" t="s">
        <v>712</v>
      </c>
      <c r="H83" s="431" t="s">
        <v>9220</v>
      </c>
      <c r="I83" s="508">
        <v>42529.0</v>
      </c>
      <c r="J83" s="433">
        <v>6.0</v>
      </c>
      <c r="K83" s="629" t="s">
        <v>293</v>
      </c>
      <c r="L83" s="431" t="s">
        <v>390</v>
      </c>
      <c r="M83" s="327">
        <f t="shared" si="1"/>
        <v>1853</v>
      </c>
      <c r="N83" s="210"/>
      <c r="O83" s="410" t="s">
        <v>395</v>
      </c>
      <c r="P83" s="106"/>
      <c r="Q83" s="106"/>
      <c r="R83" s="107"/>
      <c r="S83" s="405">
        <f>COUNTIF($L$2:$L$478,"III - Produto perigoso ao meio ambiente")</f>
        <v>102</v>
      </c>
      <c r="T83" s="406">
        <f>(S83/S85)</f>
        <v>0.3682310469</v>
      </c>
      <c r="U83" s="210"/>
      <c r="V83" s="210"/>
      <c r="W83" s="210"/>
      <c r="X83" s="210"/>
      <c r="Y83" s="210"/>
      <c r="Z83" s="210"/>
    </row>
    <row r="84" ht="13.5" customHeight="1">
      <c r="A84" s="436">
        <v>8316.0</v>
      </c>
      <c r="B84" s="437" t="s">
        <v>9221</v>
      </c>
      <c r="C84" s="437">
        <v>2011.0</v>
      </c>
      <c r="D84" s="511">
        <v>40904.0</v>
      </c>
      <c r="E84" s="437" t="s">
        <v>9222</v>
      </c>
      <c r="F84" s="437" t="s">
        <v>1365</v>
      </c>
      <c r="G84" s="437" t="s">
        <v>712</v>
      </c>
      <c r="H84" s="437" t="s">
        <v>753</v>
      </c>
      <c r="I84" s="511">
        <v>42530.0</v>
      </c>
      <c r="J84" s="439">
        <v>6.0</v>
      </c>
      <c r="K84" s="629" t="s">
        <v>293</v>
      </c>
      <c r="L84" s="437" t="s">
        <v>395</v>
      </c>
      <c r="M84" s="330">
        <f t="shared" si="1"/>
        <v>1626</v>
      </c>
      <c r="N84" s="210"/>
      <c r="O84" s="407" t="s">
        <v>399</v>
      </c>
      <c r="P84" s="106"/>
      <c r="Q84" s="106"/>
      <c r="R84" s="107"/>
      <c r="S84" s="408">
        <f>COUNTIF($L$2:$L$478,"IV - Produto pouco perigoso ao meio ambiente")</f>
        <v>39</v>
      </c>
      <c r="T84" s="409">
        <f>(S84/S85)</f>
        <v>0.1407942238</v>
      </c>
      <c r="U84" s="210"/>
      <c r="V84" s="210"/>
      <c r="W84" s="210"/>
      <c r="X84" s="210"/>
      <c r="Y84" s="210"/>
      <c r="Z84" s="210"/>
    </row>
    <row r="85" ht="13.5" customHeight="1">
      <c r="A85" s="430">
        <v>8416.0</v>
      </c>
      <c r="B85" s="431" t="s">
        <v>9223</v>
      </c>
      <c r="C85" s="431">
        <v>2013.0</v>
      </c>
      <c r="D85" s="508">
        <v>41339.0</v>
      </c>
      <c r="E85" s="431" t="s">
        <v>9224</v>
      </c>
      <c r="F85" s="635" t="s">
        <v>2716</v>
      </c>
      <c r="G85" s="431" t="s">
        <v>729</v>
      </c>
      <c r="H85" s="431" t="s">
        <v>9225</v>
      </c>
      <c r="I85" s="508">
        <v>42530.0</v>
      </c>
      <c r="J85" s="433">
        <v>6.0</v>
      </c>
      <c r="K85" s="633" t="s">
        <v>344</v>
      </c>
      <c r="L85" s="431" t="s">
        <v>399</v>
      </c>
      <c r="M85" s="327">
        <f t="shared" si="1"/>
        <v>1191</v>
      </c>
      <c r="N85" s="210"/>
      <c r="O85" s="397" t="s">
        <v>268</v>
      </c>
      <c r="P85" s="343"/>
      <c r="Q85" s="343"/>
      <c r="R85" s="398"/>
      <c r="S85" s="399">
        <f>SUM(S81:S84)</f>
        <v>277</v>
      </c>
      <c r="T85" s="400">
        <f>(S85/S85)</f>
        <v>1</v>
      </c>
      <c r="U85" s="210"/>
      <c r="V85" s="210"/>
      <c r="W85" s="210"/>
      <c r="X85" s="210"/>
      <c r="Y85" s="210"/>
      <c r="Z85" s="210"/>
    </row>
    <row r="86" ht="13.5" customHeight="1">
      <c r="A86" s="436">
        <v>8516.0</v>
      </c>
      <c r="B86" s="437" t="s">
        <v>9226</v>
      </c>
      <c r="C86" s="437">
        <v>2015.0</v>
      </c>
      <c r="D86" s="511">
        <v>42209.0</v>
      </c>
      <c r="E86" s="437" t="s">
        <v>9227</v>
      </c>
      <c r="F86" s="634" t="s">
        <v>5688</v>
      </c>
      <c r="G86" s="437" t="s">
        <v>729</v>
      </c>
      <c r="H86" s="437" t="s">
        <v>9228</v>
      </c>
      <c r="I86" s="511">
        <v>42530.0</v>
      </c>
      <c r="J86" s="439">
        <v>6.0</v>
      </c>
      <c r="K86" s="633" t="s">
        <v>1259</v>
      </c>
      <c r="L86" s="437" t="s">
        <v>399</v>
      </c>
      <c r="M86" s="330">
        <f t="shared" si="1"/>
        <v>321</v>
      </c>
      <c r="N86" s="210"/>
      <c r="O86" s="25"/>
      <c r="P86" s="25"/>
      <c r="Q86" s="25"/>
      <c r="R86" s="25"/>
      <c r="S86" s="25"/>
      <c r="T86" s="25"/>
      <c r="U86" s="210"/>
      <c r="V86" s="210"/>
      <c r="W86" s="210"/>
      <c r="X86" s="210"/>
      <c r="Y86" s="210"/>
      <c r="Z86" s="210"/>
    </row>
    <row r="87" ht="15.0" customHeight="1">
      <c r="A87" s="430">
        <v>8616.0</v>
      </c>
      <c r="B87" s="431" t="s">
        <v>9229</v>
      </c>
      <c r="C87" s="431">
        <v>2013.0</v>
      </c>
      <c r="D87" s="508">
        <v>41303.0</v>
      </c>
      <c r="E87" s="431" t="s">
        <v>9230</v>
      </c>
      <c r="F87" s="431" t="s">
        <v>417</v>
      </c>
      <c r="G87" s="431" t="s">
        <v>17</v>
      </c>
      <c r="H87" s="431" t="s">
        <v>66</v>
      </c>
      <c r="I87" s="508">
        <v>42530.0</v>
      </c>
      <c r="J87" s="433">
        <v>6.0</v>
      </c>
      <c r="K87" s="630" t="s">
        <v>322</v>
      </c>
      <c r="L87" s="431" t="s">
        <v>390</v>
      </c>
      <c r="M87" s="327">
        <f t="shared" si="1"/>
        <v>1227</v>
      </c>
      <c r="N87" s="210"/>
      <c r="O87" s="414" t="s">
        <v>412</v>
      </c>
      <c r="P87" s="415"/>
      <c r="Q87" s="415"/>
      <c r="R87" s="416"/>
      <c r="S87" s="25"/>
      <c r="T87" s="25"/>
      <c r="U87" s="210"/>
      <c r="V87" s="210"/>
      <c r="W87" s="210"/>
      <c r="X87" s="210"/>
      <c r="Y87" s="210"/>
      <c r="Z87" s="210"/>
    </row>
    <row r="88" ht="14.25" customHeight="1">
      <c r="A88" s="436">
        <v>8716.0</v>
      </c>
      <c r="B88" s="437" t="s">
        <v>9231</v>
      </c>
      <c r="C88" s="437">
        <v>2014.0</v>
      </c>
      <c r="D88" s="511">
        <v>41851.0</v>
      </c>
      <c r="E88" s="437" t="s">
        <v>9232</v>
      </c>
      <c r="F88" s="437" t="s">
        <v>364</v>
      </c>
      <c r="G88" s="437" t="s">
        <v>17</v>
      </c>
      <c r="H88" s="437" t="s">
        <v>892</v>
      </c>
      <c r="I88" s="511">
        <v>42531.0</v>
      </c>
      <c r="J88" s="439">
        <v>6.0</v>
      </c>
      <c r="K88" s="632" t="s">
        <v>309</v>
      </c>
      <c r="L88" s="437" t="s">
        <v>390</v>
      </c>
      <c r="M88" s="330">
        <f t="shared" si="1"/>
        <v>680</v>
      </c>
      <c r="N88" s="210"/>
      <c r="O88" s="417"/>
      <c r="P88" s="98"/>
      <c r="Q88" s="98"/>
      <c r="R88" s="418"/>
      <c r="S88" s="25"/>
      <c r="T88" s="25"/>
      <c r="U88" s="210"/>
      <c r="V88" s="210"/>
      <c r="W88" s="210"/>
      <c r="X88" s="210"/>
      <c r="Y88" s="210"/>
      <c r="Z88" s="210"/>
    </row>
    <row r="89" ht="13.5" customHeight="1">
      <c r="A89" s="430">
        <v>8816.0</v>
      </c>
      <c r="B89" s="431" t="s">
        <v>9233</v>
      </c>
      <c r="C89" s="431">
        <v>2012.0</v>
      </c>
      <c r="D89" s="508">
        <v>41271.0</v>
      </c>
      <c r="E89" s="431" t="s">
        <v>9234</v>
      </c>
      <c r="F89" s="431" t="s">
        <v>417</v>
      </c>
      <c r="G89" s="431" t="s">
        <v>17</v>
      </c>
      <c r="H89" s="431" t="s">
        <v>892</v>
      </c>
      <c r="I89" s="508">
        <v>42535.0</v>
      </c>
      <c r="J89" s="433">
        <v>6.0</v>
      </c>
      <c r="K89" s="630" t="s">
        <v>322</v>
      </c>
      <c r="L89" s="431" t="s">
        <v>390</v>
      </c>
      <c r="M89" s="327">
        <f t="shared" si="1"/>
        <v>1264</v>
      </c>
      <c r="N89" s="210"/>
      <c r="O89" s="419" t="s">
        <v>423</v>
      </c>
      <c r="P89" s="420" t="s">
        <v>424</v>
      </c>
      <c r="Q89" s="421"/>
      <c r="R89" s="422"/>
      <c r="S89" s="25"/>
      <c r="T89" s="25"/>
      <c r="U89" s="210"/>
      <c r="V89" s="210"/>
      <c r="W89" s="210"/>
      <c r="X89" s="210"/>
      <c r="Y89" s="210"/>
      <c r="Z89" s="210"/>
    </row>
    <row r="90" ht="13.5" customHeight="1">
      <c r="A90" s="436">
        <v>8916.0</v>
      </c>
      <c r="B90" s="437" t="s">
        <v>9235</v>
      </c>
      <c r="C90" s="437">
        <v>2013.0</v>
      </c>
      <c r="D90" s="511">
        <v>41394.0</v>
      </c>
      <c r="E90" s="437" t="s">
        <v>9236</v>
      </c>
      <c r="F90" s="437" t="s">
        <v>417</v>
      </c>
      <c r="G90" s="437" t="s">
        <v>17</v>
      </c>
      <c r="H90" s="437" t="s">
        <v>952</v>
      </c>
      <c r="I90" s="511">
        <v>42535.0</v>
      </c>
      <c r="J90" s="439">
        <v>6.0</v>
      </c>
      <c r="K90" s="630" t="s">
        <v>322</v>
      </c>
      <c r="L90" s="437" t="s">
        <v>390</v>
      </c>
      <c r="M90" s="330">
        <f t="shared" si="1"/>
        <v>1141</v>
      </c>
      <c r="N90" s="210"/>
      <c r="O90" s="423" t="s">
        <v>430</v>
      </c>
      <c r="P90" s="424">
        <f>AVERAGEIF(G2:G478,"PT",M2:M478)</f>
        <v>3108</v>
      </c>
      <c r="Q90" s="379"/>
      <c r="R90" s="380"/>
      <c r="S90" s="25"/>
      <c r="T90" s="25"/>
      <c r="U90" s="210"/>
      <c r="V90" s="210"/>
      <c r="W90" s="210"/>
      <c r="X90" s="210"/>
      <c r="Y90" s="210"/>
      <c r="Z90" s="210"/>
    </row>
    <row r="91" ht="15.0" customHeight="1">
      <c r="A91" s="430">
        <v>9016.0</v>
      </c>
      <c r="B91" s="431" t="s">
        <v>9237</v>
      </c>
      <c r="C91" s="431">
        <v>2011.0</v>
      </c>
      <c r="D91" s="508">
        <v>40659.0</v>
      </c>
      <c r="E91" s="431" t="s">
        <v>9238</v>
      </c>
      <c r="F91" s="431" t="s">
        <v>134</v>
      </c>
      <c r="G91" s="431" t="s">
        <v>17</v>
      </c>
      <c r="H91" s="431" t="s">
        <v>373</v>
      </c>
      <c r="I91" s="508">
        <v>42535.0</v>
      </c>
      <c r="J91" s="433">
        <v>6.0</v>
      </c>
      <c r="K91" s="632" t="s">
        <v>309</v>
      </c>
      <c r="L91" s="431" t="s">
        <v>395</v>
      </c>
      <c r="M91" s="327">
        <f t="shared" si="1"/>
        <v>1876</v>
      </c>
      <c r="N91" s="210"/>
      <c r="O91" s="425" t="s">
        <v>34</v>
      </c>
      <c r="P91" s="426">
        <f>AVERAGEIF(G2:G479,"PTN",M2:M479)</f>
        <v>2393</v>
      </c>
      <c r="Q91" s="379"/>
      <c r="R91" s="380"/>
      <c r="S91" s="25"/>
      <c r="T91" s="25"/>
      <c r="U91" s="210"/>
      <c r="V91" s="210"/>
      <c r="W91" s="210"/>
      <c r="X91" s="210"/>
      <c r="Y91" s="210"/>
      <c r="Z91" s="210"/>
    </row>
    <row r="92" ht="13.5" customHeight="1">
      <c r="A92" s="436">
        <v>9116.0</v>
      </c>
      <c r="B92" s="437" t="s">
        <v>9239</v>
      </c>
      <c r="C92" s="437">
        <v>2015.0</v>
      </c>
      <c r="D92" s="511">
        <v>42128.0</v>
      </c>
      <c r="E92" s="437" t="s">
        <v>9240</v>
      </c>
      <c r="F92" s="437" t="s">
        <v>364</v>
      </c>
      <c r="G92" s="437" t="s">
        <v>17</v>
      </c>
      <c r="H92" s="437" t="s">
        <v>97</v>
      </c>
      <c r="I92" s="511">
        <v>42550.0</v>
      </c>
      <c r="J92" s="439">
        <v>6.0</v>
      </c>
      <c r="K92" s="632" t="s">
        <v>309</v>
      </c>
      <c r="L92" s="437" t="s">
        <v>390</v>
      </c>
      <c r="M92" s="330">
        <f t="shared" si="1"/>
        <v>422</v>
      </c>
      <c r="N92" s="210"/>
      <c r="O92" s="423" t="s">
        <v>17</v>
      </c>
      <c r="P92" s="424">
        <f>AVERAGEIF(G2:G478,"PTE",M2:M478)</f>
        <v>1369.55625</v>
      </c>
      <c r="Q92" s="379"/>
      <c r="R92" s="380"/>
      <c r="S92" s="25"/>
      <c r="T92" s="25"/>
      <c r="U92" s="210"/>
      <c r="V92" s="210"/>
      <c r="W92" s="210"/>
      <c r="X92" s="210"/>
      <c r="Y92" s="210"/>
      <c r="Z92" s="210"/>
    </row>
    <row r="93" ht="13.5" customHeight="1">
      <c r="A93" s="430">
        <v>9216.0</v>
      </c>
      <c r="B93" s="431" t="s">
        <v>9241</v>
      </c>
      <c r="C93" s="431">
        <v>2011.0</v>
      </c>
      <c r="D93" s="508">
        <v>40827.0</v>
      </c>
      <c r="E93" s="431" t="s">
        <v>9242</v>
      </c>
      <c r="F93" s="431" t="s">
        <v>364</v>
      </c>
      <c r="G93" s="431" t="s">
        <v>17</v>
      </c>
      <c r="H93" s="431" t="s">
        <v>163</v>
      </c>
      <c r="I93" s="508">
        <v>42550.0</v>
      </c>
      <c r="J93" s="433">
        <v>6.0</v>
      </c>
      <c r="K93" s="632" t="s">
        <v>309</v>
      </c>
      <c r="L93" s="431" t="s">
        <v>390</v>
      </c>
      <c r="M93" s="327">
        <f t="shared" si="1"/>
        <v>1723</v>
      </c>
      <c r="N93" s="210"/>
      <c r="O93" s="425" t="s">
        <v>46</v>
      </c>
      <c r="P93" s="426">
        <f>AVERAGEIF(G2:G478,"Pré-Mistura",M2:M478)</f>
        <v>1692</v>
      </c>
      <c r="Q93" s="379"/>
      <c r="R93" s="380"/>
      <c r="S93" s="25"/>
      <c r="T93" s="25"/>
      <c r="U93" s="210"/>
      <c r="V93" s="210"/>
      <c r="W93" s="210"/>
      <c r="X93" s="210"/>
      <c r="Y93" s="210"/>
      <c r="Z93" s="210"/>
    </row>
    <row r="94" ht="12.75" customHeight="1">
      <c r="A94" s="436">
        <v>9316.0</v>
      </c>
      <c r="B94" s="437" t="s">
        <v>9243</v>
      </c>
      <c r="C94" s="437">
        <v>2012.0</v>
      </c>
      <c r="D94" s="511">
        <v>41120.0</v>
      </c>
      <c r="E94" s="437" t="s">
        <v>9244</v>
      </c>
      <c r="F94" s="437" t="s">
        <v>162</v>
      </c>
      <c r="G94" s="437" t="s">
        <v>17</v>
      </c>
      <c r="H94" s="437" t="s">
        <v>753</v>
      </c>
      <c r="I94" s="511">
        <v>42550.0</v>
      </c>
      <c r="J94" s="439">
        <v>6.0</v>
      </c>
      <c r="K94" s="630" t="s">
        <v>322</v>
      </c>
      <c r="L94" s="437" t="s">
        <v>390</v>
      </c>
      <c r="M94" s="330">
        <f t="shared" si="1"/>
        <v>1430</v>
      </c>
      <c r="N94" s="210"/>
      <c r="O94" s="423" t="s">
        <v>806</v>
      </c>
      <c r="P94" s="424">
        <f>AVERAGEIF(G2:G478,"PF",M2:M478)</f>
        <v>1505.105263</v>
      </c>
      <c r="Q94" s="379"/>
      <c r="R94" s="380"/>
      <c r="S94" s="25"/>
      <c r="T94" s="25"/>
      <c r="U94" s="210"/>
      <c r="V94" s="210"/>
      <c r="W94" s="210"/>
      <c r="X94" s="210"/>
      <c r="Y94" s="210"/>
      <c r="Z94" s="210"/>
    </row>
    <row r="95" ht="12.75" customHeight="1">
      <c r="A95" s="430">
        <v>9416.0</v>
      </c>
      <c r="B95" s="431" t="s">
        <v>9245</v>
      </c>
      <c r="C95" s="431">
        <v>2010.0</v>
      </c>
      <c r="D95" s="508">
        <v>40519.0</v>
      </c>
      <c r="E95" s="431" t="s">
        <v>9246</v>
      </c>
      <c r="F95" s="431" t="s">
        <v>162</v>
      </c>
      <c r="G95" s="431" t="s">
        <v>17</v>
      </c>
      <c r="H95" s="431" t="s">
        <v>892</v>
      </c>
      <c r="I95" s="508">
        <v>42550.0</v>
      </c>
      <c r="J95" s="433">
        <v>6.0</v>
      </c>
      <c r="K95" s="632" t="s">
        <v>309</v>
      </c>
      <c r="L95" s="431" t="s">
        <v>390</v>
      </c>
      <c r="M95" s="327">
        <f t="shared" si="1"/>
        <v>2031</v>
      </c>
      <c r="N95" s="210"/>
      <c r="O95" s="425" t="s">
        <v>707</v>
      </c>
      <c r="P95" s="426">
        <f>AVERAGEIF(G2:G478,"PFN",M2:M478)</f>
        <v>1786.1</v>
      </c>
      <c r="Q95" s="379"/>
      <c r="R95" s="380"/>
      <c r="S95" s="25"/>
      <c r="T95" s="25"/>
      <c r="U95" s="210"/>
      <c r="V95" s="210"/>
      <c r="W95" s="210"/>
      <c r="X95" s="210"/>
      <c r="Y95" s="210"/>
      <c r="Z95" s="210"/>
    </row>
    <row r="96" ht="12.75" customHeight="1">
      <c r="A96" s="436">
        <v>9516.0</v>
      </c>
      <c r="B96" s="437" t="s">
        <v>9247</v>
      </c>
      <c r="C96" s="437">
        <v>2014.0</v>
      </c>
      <c r="D96" s="511">
        <v>41712.0</v>
      </c>
      <c r="E96" s="437" t="s">
        <v>9248</v>
      </c>
      <c r="F96" s="437" t="s">
        <v>162</v>
      </c>
      <c r="G96" s="437" t="s">
        <v>17</v>
      </c>
      <c r="H96" s="437" t="s">
        <v>321</v>
      </c>
      <c r="I96" s="511">
        <v>42550.0</v>
      </c>
      <c r="J96" s="439">
        <v>6.0</v>
      </c>
      <c r="K96" s="630" t="s">
        <v>322</v>
      </c>
      <c r="L96" s="437" t="s">
        <v>390</v>
      </c>
      <c r="M96" s="330">
        <f t="shared" si="1"/>
        <v>838</v>
      </c>
      <c r="N96" s="210"/>
      <c r="O96" s="423" t="s">
        <v>712</v>
      </c>
      <c r="P96" s="424">
        <f>AVERAGEIF(G2:G478,"PF/PTE",M2:M478)</f>
        <v>1775.630435</v>
      </c>
      <c r="Q96" s="379"/>
      <c r="R96" s="380"/>
      <c r="S96" s="25"/>
      <c r="T96" s="25"/>
      <c r="U96" s="210"/>
      <c r="V96" s="210"/>
      <c r="W96" s="210"/>
      <c r="X96" s="210"/>
      <c r="Y96" s="210"/>
      <c r="Z96" s="210"/>
    </row>
    <row r="97" ht="12.75" customHeight="1">
      <c r="A97" s="430">
        <v>9616.0</v>
      </c>
      <c r="B97" s="431" t="s">
        <v>9249</v>
      </c>
      <c r="C97" s="431">
        <v>2013.0</v>
      </c>
      <c r="D97" s="508">
        <v>41430.0</v>
      </c>
      <c r="E97" s="431" t="s">
        <v>9250</v>
      </c>
      <c r="F97" s="431" t="s">
        <v>162</v>
      </c>
      <c r="G97" s="431" t="s">
        <v>17</v>
      </c>
      <c r="H97" s="431" t="s">
        <v>163</v>
      </c>
      <c r="I97" s="508">
        <v>42550.0</v>
      </c>
      <c r="J97" s="433">
        <v>6.0</v>
      </c>
      <c r="K97" s="630" t="s">
        <v>322</v>
      </c>
      <c r="L97" s="431" t="s">
        <v>390</v>
      </c>
      <c r="M97" s="327">
        <f t="shared" si="1"/>
        <v>1120</v>
      </c>
      <c r="N97" s="210"/>
      <c r="O97" s="425" t="s">
        <v>725</v>
      </c>
      <c r="P97" s="426">
        <f>AVERAGEIF(G2:G478,"Bio",M2:M478)</f>
        <v>689.6666667</v>
      </c>
      <c r="Q97" s="379"/>
      <c r="R97" s="380"/>
      <c r="S97" s="25"/>
      <c r="T97" s="25"/>
      <c r="U97" s="210"/>
      <c r="V97" s="210"/>
      <c r="W97" s="210"/>
      <c r="X97" s="210"/>
      <c r="Y97" s="210"/>
      <c r="Z97" s="210"/>
    </row>
    <row r="98" ht="12.75" customHeight="1">
      <c r="A98" s="436">
        <v>9716.0</v>
      </c>
      <c r="B98" s="437" t="s">
        <v>9251</v>
      </c>
      <c r="C98" s="437">
        <v>2012.0</v>
      </c>
      <c r="D98" s="511">
        <v>41116.0</v>
      </c>
      <c r="E98" s="437" t="s">
        <v>9252</v>
      </c>
      <c r="F98" s="437" t="s">
        <v>162</v>
      </c>
      <c r="G98" s="437" t="s">
        <v>17</v>
      </c>
      <c r="H98" s="437" t="s">
        <v>9253</v>
      </c>
      <c r="I98" s="511">
        <v>42551.0</v>
      </c>
      <c r="J98" s="439">
        <v>6.0</v>
      </c>
      <c r="K98" s="630" t="s">
        <v>322</v>
      </c>
      <c r="L98" s="437" t="s">
        <v>390</v>
      </c>
      <c r="M98" s="330">
        <f t="shared" si="1"/>
        <v>1435</v>
      </c>
      <c r="N98" s="210"/>
      <c r="O98" s="423" t="s">
        <v>729</v>
      </c>
      <c r="P98" s="424">
        <f>AVERAGEIF(G2:G478,"Bio/Org",M2:M478)</f>
        <v>517.5416667</v>
      </c>
      <c r="Q98" s="379"/>
      <c r="R98" s="380"/>
      <c r="S98" s="25"/>
      <c r="T98" s="25"/>
      <c r="U98" s="210"/>
      <c r="V98" s="210"/>
      <c r="W98" s="210"/>
      <c r="X98" s="210"/>
      <c r="Y98" s="210"/>
      <c r="Z98" s="210"/>
    </row>
    <row r="99" ht="12.75" customHeight="1">
      <c r="A99" s="430">
        <v>9816.0</v>
      </c>
      <c r="B99" s="431" t="s">
        <v>9254</v>
      </c>
      <c r="C99" s="431">
        <v>2012.0</v>
      </c>
      <c r="D99" s="508">
        <v>41151.0</v>
      </c>
      <c r="E99" s="431" t="s">
        <v>9255</v>
      </c>
      <c r="F99" s="431" t="s">
        <v>162</v>
      </c>
      <c r="G99" s="431" t="s">
        <v>17</v>
      </c>
      <c r="H99" s="431" t="s">
        <v>5372</v>
      </c>
      <c r="I99" s="508">
        <v>42551.0</v>
      </c>
      <c r="J99" s="433">
        <v>6.0</v>
      </c>
      <c r="K99" s="630" t="s">
        <v>322</v>
      </c>
      <c r="L99" s="431" t="s">
        <v>390</v>
      </c>
      <c r="M99" s="327">
        <f t="shared" si="1"/>
        <v>1400</v>
      </c>
      <c r="N99" s="210"/>
      <c r="O99" s="427" t="s">
        <v>435</v>
      </c>
      <c r="P99" s="428">
        <f>AVERAGE(M2:M496)</f>
        <v>1361.823105</v>
      </c>
      <c r="Q99" s="429"/>
      <c r="R99" s="329"/>
      <c r="S99" s="25"/>
      <c r="T99" s="25"/>
      <c r="U99" s="210"/>
      <c r="V99" s="210"/>
      <c r="W99" s="210"/>
      <c r="X99" s="210"/>
      <c r="Y99" s="210"/>
      <c r="Z99" s="210"/>
    </row>
    <row r="100" ht="12.75" customHeight="1">
      <c r="A100" s="436">
        <v>9916.0</v>
      </c>
      <c r="B100" s="437" t="s">
        <v>9256</v>
      </c>
      <c r="C100" s="437">
        <v>2012.0</v>
      </c>
      <c r="D100" s="511">
        <v>41186.0</v>
      </c>
      <c r="E100" s="437" t="s">
        <v>9257</v>
      </c>
      <c r="F100" s="437" t="s">
        <v>8467</v>
      </c>
      <c r="G100" s="437" t="s">
        <v>712</v>
      </c>
      <c r="H100" s="437" t="s">
        <v>87</v>
      </c>
      <c r="I100" s="511">
        <v>42551.0</v>
      </c>
      <c r="J100" s="439">
        <v>6.0</v>
      </c>
      <c r="K100" s="629" t="s">
        <v>293</v>
      </c>
      <c r="L100" s="437" t="s">
        <v>395</v>
      </c>
      <c r="M100" s="330">
        <f t="shared" si="1"/>
        <v>1365</v>
      </c>
      <c r="N100" s="210"/>
      <c r="O100" s="210"/>
      <c r="P100" s="210"/>
      <c r="Q100" s="210"/>
      <c r="R100" s="210"/>
      <c r="S100" s="210"/>
      <c r="T100" s="210"/>
      <c r="U100" s="210"/>
      <c r="V100" s="210"/>
      <c r="W100" s="210"/>
      <c r="X100" s="210"/>
      <c r="Y100" s="210"/>
      <c r="Z100" s="210"/>
    </row>
    <row r="101" ht="12.75" customHeight="1">
      <c r="A101" s="430">
        <v>10016.0</v>
      </c>
      <c r="B101" s="431" t="s">
        <v>9258</v>
      </c>
      <c r="C101" s="431">
        <v>2015.0</v>
      </c>
      <c r="D101" s="508">
        <v>42030.0</v>
      </c>
      <c r="E101" s="431" t="s">
        <v>9259</v>
      </c>
      <c r="F101" s="431" t="s">
        <v>1549</v>
      </c>
      <c r="G101" s="431" t="s">
        <v>17</v>
      </c>
      <c r="H101" s="431" t="s">
        <v>153</v>
      </c>
      <c r="I101" s="508">
        <v>42551.0</v>
      </c>
      <c r="J101" s="433">
        <v>6.0</v>
      </c>
      <c r="K101" s="629" t="s">
        <v>293</v>
      </c>
      <c r="L101" s="431" t="s">
        <v>390</v>
      </c>
      <c r="M101" s="327">
        <f t="shared" si="1"/>
        <v>521</v>
      </c>
      <c r="N101" s="210"/>
      <c r="O101" s="210"/>
      <c r="P101" s="210"/>
      <c r="Q101" s="210"/>
      <c r="R101" s="210"/>
      <c r="S101" s="210"/>
      <c r="T101" s="210"/>
      <c r="U101" s="210"/>
      <c r="V101" s="210"/>
      <c r="W101" s="210"/>
      <c r="X101" s="210"/>
      <c r="Y101" s="210"/>
      <c r="Z101" s="210"/>
    </row>
    <row r="102" ht="12.75" customHeight="1">
      <c r="A102" s="436">
        <v>10116.0</v>
      </c>
      <c r="B102" s="437" t="s">
        <v>9260</v>
      </c>
      <c r="C102" s="437">
        <v>2010.0</v>
      </c>
      <c r="D102" s="511">
        <v>40297.0</v>
      </c>
      <c r="E102" s="437" t="s">
        <v>9261</v>
      </c>
      <c r="F102" s="437" t="s">
        <v>44</v>
      </c>
      <c r="G102" s="437" t="s">
        <v>17</v>
      </c>
      <c r="H102" s="437" t="s">
        <v>153</v>
      </c>
      <c r="I102" s="511">
        <v>42551.0</v>
      </c>
      <c r="J102" s="439">
        <v>6.0</v>
      </c>
      <c r="K102" s="629" t="s">
        <v>293</v>
      </c>
      <c r="L102" s="437" t="s">
        <v>395</v>
      </c>
      <c r="M102" s="330">
        <f t="shared" si="1"/>
        <v>2254</v>
      </c>
      <c r="N102" s="210"/>
      <c r="O102" s="210"/>
      <c r="P102" s="210"/>
      <c r="Q102" s="210"/>
      <c r="R102" s="210"/>
      <c r="S102" s="210"/>
      <c r="T102" s="210"/>
      <c r="U102" s="210"/>
      <c r="V102" s="210"/>
      <c r="W102" s="210"/>
      <c r="X102" s="210"/>
      <c r="Y102" s="210"/>
      <c r="Z102" s="210"/>
    </row>
    <row r="103" ht="12.75" customHeight="1">
      <c r="A103" s="430">
        <v>10216.0</v>
      </c>
      <c r="B103" s="431" t="s">
        <v>9262</v>
      </c>
      <c r="C103" s="431">
        <v>2009.0</v>
      </c>
      <c r="D103" s="508">
        <v>40029.0</v>
      </c>
      <c r="E103" s="431" t="s">
        <v>9263</v>
      </c>
      <c r="F103" s="431" t="s">
        <v>1365</v>
      </c>
      <c r="G103" s="431" t="s">
        <v>17</v>
      </c>
      <c r="H103" s="431" t="s">
        <v>753</v>
      </c>
      <c r="I103" s="508">
        <v>42533.0</v>
      </c>
      <c r="J103" s="433">
        <v>6.0</v>
      </c>
      <c r="K103" s="629" t="s">
        <v>293</v>
      </c>
      <c r="L103" s="431" t="s">
        <v>395</v>
      </c>
      <c r="M103" s="327">
        <f t="shared" si="1"/>
        <v>2504</v>
      </c>
      <c r="N103" s="210"/>
      <c r="O103" s="210"/>
      <c r="P103" s="210"/>
      <c r="Q103" s="210"/>
      <c r="R103" s="210"/>
      <c r="S103" s="210"/>
      <c r="T103" s="210"/>
      <c r="U103" s="210"/>
      <c r="V103" s="210"/>
      <c r="W103" s="210"/>
      <c r="X103" s="210"/>
      <c r="Y103" s="210"/>
      <c r="Z103" s="210"/>
    </row>
    <row r="104" ht="12.75" customHeight="1">
      <c r="A104" s="436">
        <v>10316.0</v>
      </c>
      <c r="B104" s="437" t="s">
        <v>9264</v>
      </c>
      <c r="C104" s="437">
        <v>2009.0</v>
      </c>
      <c r="D104" s="511">
        <v>40029.0</v>
      </c>
      <c r="E104" s="437" t="s">
        <v>9265</v>
      </c>
      <c r="F104" s="437" t="s">
        <v>1365</v>
      </c>
      <c r="G104" s="437" t="s">
        <v>17</v>
      </c>
      <c r="H104" s="437" t="s">
        <v>2139</v>
      </c>
      <c r="I104" s="511">
        <v>42533.0</v>
      </c>
      <c r="J104" s="439">
        <v>6.0</v>
      </c>
      <c r="K104" s="629" t="s">
        <v>293</v>
      </c>
      <c r="L104" s="437" t="s">
        <v>395</v>
      </c>
      <c r="M104" s="330">
        <f t="shared" si="1"/>
        <v>2504</v>
      </c>
      <c r="N104" s="210"/>
      <c r="O104" s="210"/>
      <c r="P104" s="210"/>
      <c r="Q104" s="210"/>
      <c r="R104" s="210"/>
      <c r="S104" s="210"/>
      <c r="T104" s="210"/>
      <c r="U104" s="210"/>
      <c r="V104" s="210"/>
      <c r="W104" s="210"/>
      <c r="X104" s="210"/>
      <c r="Y104" s="210"/>
      <c r="Z104" s="210"/>
    </row>
    <row r="105" ht="12.75" customHeight="1">
      <c r="A105" s="430">
        <v>10416.0</v>
      </c>
      <c r="B105" s="431" t="s">
        <v>9266</v>
      </c>
      <c r="C105" s="431">
        <v>2014.0</v>
      </c>
      <c r="D105" s="508">
        <v>41934.0</v>
      </c>
      <c r="E105" s="431" t="s">
        <v>9267</v>
      </c>
      <c r="F105" s="431" t="s">
        <v>9268</v>
      </c>
      <c r="G105" s="431" t="s">
        <v>806</v>
      </c>
      <c r="H105" s="431" t="s">
        <v>5372</v>
      </c>
      <c r="I105" s="508">
        <v>42578.0</v>
      </c>
      <c r="J105" s="433">
        <v>7.0</v>
      </c>
      <c r="K105" s="630" t="s">
        <v>322</v>
      </c>
      <c r="L105" s="431" t="s">
        <v>395</v>
      </c>
      <c r="M105" s="327">
        <f t="shared" si="1"/>
        <v>644</v>
      </c>
      <c r="N105" s="210"/>
      <c r="O105" s="210"/>
      <c r="P105" s="210"/>
      <c r="Q105" s="210"/>
      <c r="R105" s="210"/>
      <c r="S105" s="210"/>
      <c r="T105" s="210"/>
      <c r="U105" s="210"/>
      <c r="V105" s="210"/>
      <c r="W105" s="210"/>
      <c r="X105" s="210"/>
      <c r="Y105" s="210"/>
      <c r="Z105" s="210"/>
    </row>
    <row r="106" ht="12.75" customHeight="1">
      <c r="A106" s="436">
        <v>10516.0</v>
      </c>
      <c r="B106" s="437" t="s">
        <v>9269</v>
      </c>
      <c r="C106" s="437">
        <v>2010.0</v>
      </c>
      <c r="D106" s="511">
        <v>40186.0</v>
      </c>
      <c r="E106" s="437" t="s">
        <v>9270</v>
      </c>
      <c r="F106" s="437" t="s">
        <v>1365</v>
      </c>
      <c r="G106" s="437" t="s">
        <v>17</v>
      </c>
      <c r="H106" s="437" t="s">
        <v>283</v>
      </c>
      <c r="I106" s="511">
        <v>42580.0</v>
      </c>
      <c r="J106" s="439">
        <v>7.0</v>
      </c>
      <c r="K106" s="629" t="s">
        <v>293</v>
      </c>
      <c r="L106" s="437" t="s">
        <v>395</v>
      </c>
      <c r="M106" s="330">
        <f t="shared" si="1"/>
        <v>2394</v>
      </c>
      <c r="N106" s="210"/>
      <c r="O106" s="210"/>
      <c r="P106" s="210"/>
      <c r="Q106" s="210"/>
      <c r="R106" s="210"/>
      <c r="S106" s="210"/>
      <c r="T106" s="210"/>
      <c r="U106" s="210"/>
      <c r="V106" s="210"/>
      <c r="W106" s="210"/>
      <c r="X106" s="210"/>
      <c r="Y106" s="210"/>
      <c r="Z106" s="210"/>
    </row>
    <row r="107" ht="12.75" customHeight="1">
      <c r="A107" s="430">
        <v>10616.0</v>
      </c>
      <c r="B107" s="431" t="s">
        <v>9271</v>
      </c>
      <c r="C107" s="431">
        <v>2013.0</v>
      </c>
      <c r="D107" s="508">
        <v>41619.0</v>
      </c>
      <c r="E107" s="431" t="s">
        <v>9272</v>
      </c>
      <c r="F107" s="431" t="s">
        <v>65</v>
      </c>
      <c r="G107" s="431" t="s">
        <v>712</v>
      </c>
      <c r="H107" s="431" t="s">
        <v>5372</v>
      </c>
      <c r="I107" s="508">
        <v>42578.0</v>
      </c>
      <c r="J107" s="433">
        <v>7.0</v>
      </c>
      <c r="K107" s="629" t="s">
        <v>293</v>
      </c>
      <c r="L107" s="431" t="s">
        <v>386</v>
      </c>
      <c r="M107" s="327">
        <f t="shared" si="1"/>
        <v>959</v>
      </c>
      <c r="N107" s="210"/>
      <c r="O107" s="210"/>
      <c r="P107" s="210"/>
      <c r="Q107" s="210"/>
      <c r="R107" s="210"/>
      <c r="S107" s="210"/>
      <c r="T107" s="210"/>
      <c r="U107" s="210"/>
      <c r="V107" s="210"/>
      <c r="W107" s="210"/>
      <c r="X107" s="210"/>
      <c r="Y107" s="210"/>
      <c r="Z107" s="210"/>
    </row>
    <row r="108" ht="12.75" customHeight="1">
      <c r="A108" s="436">
        <v>10716.0</v>
      </c>
      <c r="B108" s="437" t="s">
        <v>9273</v>
      </c>
      <c r="C108" s="437">
        <v>2013.0</v>
      </c>
      <c r="D108" s="511">
        <v>41632.0</v>
      </c>
      <c r="E108" s="437" t="s">
        <v>9274</v>
      </c>
      <c r="F108" s="437" t="s">
        <v>1804</v>
      </c>
      <c r="G108" s="437" t="s">
        <v>712</v>
      </c>
      <c r="H108" s="437" t="s">
        <v>66</v>
      </c>
      <c r="I108" s="511">
        <v>42583.0</v>
      </c>
      <c r="J108" s="439">
        <v>8.0</v>
      </c>
      <c r="K108" s="630" t="s">
        <v>322</v>
      </c>
      <c r="L108" s="437" t="s">
        <v>390</v>
      </c>
      <c r="M108" s="330">
        <f t="shared" si="1"/>
        <v>951</v>
      </c>
      <c r="N108" s="210"/>
      <c r="O108" s="210"/>
      <c r="P108" s="210"/>
      <c r="Q108" s="210"/>
      <c r="R108" s="210"/>
      <c r="S108" s="210"/>
      <c r="T108" s="210"/>
      <c r="U108" s="210"/>
      <c r="V108" s="210"/>
      <c r="W108" s="210"/>
      <c r="X108" s="210"/>
      <c r="Y108" s="210"/>
      <c r="Z108" s="210"/>
    </row>
    <row r="109" ht="12.75" customHeight="1">
      <c r="A109" s="430">
        <v>10816.0</v>
      </c>
      <c r="B109" s="431" t="s">
        <v>9275</v>
      </c>
      <c r="C109" s="431">
        <v>2014.0</v>
      </c>
      <c r="D109" s="508">
        <v>41726.0</v>
      </c>
      <c r="E109" s="431" t="s">
        <v>9276</v>
      </c>
      <c r="F109" s="431" t="s">
        <v>723</v>
      </c>
      <c r="G109" s="431" t="s">
        <v>712</v>
      </c>
      <c r="H109" s="431" t="s">
        <v>5372</v>
      </c>
      <c r="I109" s="508">
        <v>42591.0</v>
      </c>
      <c r="J109" s="433">
        <v>8.0</v>
      </c>
      <c r="K109" s="630" t="s">
        <v>322</v>
      </c>
      <c r="L109" s="431" t="s">
        <v>390</v>
      </c>
      <c r="M109" s="327">
        <f t="shared" si="1"/>
        <v>865</v>
      </c>
      <c r="N109" s="210"/>
      <c r="O109" s="210"/>
      <c r="P109" s="210"/>
      <c r="Q109" s="210"/>
      <c r="R109" s="210"/>
      <c r="S109" s="210"/>
      <c r="T109" s="210"/>
      <c r="U109" s="210"/>
      <c r="V109" s="210"/>
      <c r="W109" s="210"/>
      <c r="X109" s="210"/>
      <c r="Y109" s="210"/>
      <c r="Z109" s="210"/>
    </row>
    <row r="110" ht="12.75" customHeight="1">
      <c r="A110" s="436">
        <v>10916.0</v>
      </c>
      <c r="B110" s="437" t="s">
        <v>9277</v>
      </c>
      <c r="C110" s="437">
        <v>2013.0</v>
      </c>
      <c r="D110" s="511">
        <v>41397.0</v>
      </c>
      <c r="E110" s="437" t="s">
        <v>9278</v>
      </c>
      <c r="F110" s="437" t="s">
        <v>3933</v>
      </c>
      <c r="G110" s="437" t="s">
        <v>17</v>
      </c>
      <c r="H110" s="437" t="s">
        <v>2139</v>
      </c>
      <c r="I110" s="511">
        <v>42600.0</v>
      </c>
      <c r="J110" s="439">
        <v>8.0</v>
      </c>
      <c r="K110" s="630" t="s">
        <v>322</v>
      </c>
      <c r="L110" s="437" t="s">
        <v>390</v>
      </c>
      <c r="M110" s="330">
        <f t="shared" si="1"/>
        <v>1203</v>
      </c>
      <c r="N110" s="210"/>
      <c r="O110" s="210"/>
      <c r="P110" s="210"/>
      <c r="Q110" s="210"/>
      <c r="R110" s="210"/>
      <c r="S110" s="210"/>
      <c r="T110" s="210"/>
      <c r="U110" s="210"/>
      <c r="V110" s="210"/>
      <c r="W110" s="210"/>
      <c r="X110" s="210"/>
      <c r="Y110" s="210"/>
      <c r="Z110" s="210"/>
    </row>
    <row r="111" ht="12.75" customHeight="1">
      <c r="A111" s="430">
        <v>11016.0</v>
      </c>
      <c r="B111" s="431" t="s">
        <v>9279</v>
      </c>
      <c r="C111" s="431">
        <v>2013.0</v>
      </c>
      <c r="D111" s="508">
        <v>41576.0</v>
      </c>
      <c r="E111" s="431" t="s">
        <v>9280</v>
      </c>
      <c r="F111" s="431" t="s">
        <v>3933</v>
      </c>
      <c r="G111" s="431" t="s">
        <v>17</v>
      </c>
      <c r="H111" s="431" t="s">
        <v>244</v>
      </c>
      <c r="I111" s="508">
        <v>42600.0</v>
      </c>
      <c r="J111" s="433">
        <v>8.0</v>
      </c>
      <c r="K111" s="630" t="s">
        <v>322</v>
      </c>
      <c r="L111" s="431" t="s">
        <v>390</v>
      </c>
      <c r="M111" s="327">
        <f t="shared" si="1"/>
        <v>1024</v>
      </c>
      <c r="N111" s="210"/>
      <c r="O111" s="210"/>
      <c r="P111" s="210"/>
      <c r="Q111" s="210"/>
      <c r="R111" s="210"/>
      <c r="S111" s="210"/>
      <c r="T111" s="210"/>
      <c r="U111" s="210"/>
      <c r="V111" s="210"/>
      <c r="W111" s="210"/>
      <c r="X111" s="210"/>
      <c r="Y111" s="210"/>
      <c r="Z111" s="210"/>
    </row>
    <row r="112" ht="12.75" customHeight="1">
      <c r="A112" s="436">
        <v>11116.0</v>
      </c>
      <c r="B112" s="437" t="s">
        <v>9281</v>
      </c>
      <c r="C112" s="437">
        <v>2010.0</v>
      </c>
      <c r="D112" s="511">
        <v>40539.0</v>
      </c>
      <c r="E112" s="437" t="s">
        <v>9282</v>
      </c>
      <c r="F112" s="437" t="s">
        <v>9283</v>
      </c>
      <c r="G112" s="437" t="s">
        <v>17</v>
      </c>
      <c r="H112" s="437" t="s">
        <v>892</v>
      </c>
      <c r="I112" s="511">
        <v>42598.0</v>
      </c>
      <c r="J112" s="439">
        <v>8.0</v>
      </c>
      <c r="K112" s="630" t="s">
        <v>322</v>
      </c>
      <c r="L112" s="437" t="s">
        <v>395</v>
      </c>
      <c r="M112" s="330">
        <f t="shared" si="1"/>
        <v>2059</v>
      </c>
      <c r="N112" s="210"/>
      <c r="O112" s="210"/>
      <c r="P112" s="210"/>
      <c r="Q112" s="210"/>
      <c r="R112" s="210"/>
      <c r="S112" s="210"/>
      <c r="T112" s="210"/>
      <c r="U112" s="210"/>
      <c r="V112" s="210"/>
      <c r="W112" s="210"/>
      <c r="X112" s="210"/>
      <c r="Y112" s="210"/>
      <c r="Z112" s="210"/>
    </row>
    <row r="113" ht="12.75" customHeight="1">
      <c r="A113" s="430">
        <v>11216.0</v>
      </c>
      <c r="B113" s="431" t="s">
        <v>9284</v>
      </c>
      <c r="C113" s="431">
        <v>2011.0</v>
      </c>
      <c r="D113" s="508">
        <v>40904.0</v>
      </c>
      <c r="E113" s="431" t="s">
        <v>9285</v>
      </c>
      <c r="F113" s="431" t="s">
        <v>9167</v>
      </c>
      <c r="G113" s="431" t="s">
        <v>806</v>
      </c>
      <c r="H113" s="431" t="s">
        <v>807</v>
      </c>
      <c r="I113" s="508">
        <v>42607.0</v>
      </c>
      <c r="J113" s="433">
        <v>8.0</v>
      </c>
      <c r="K113" s="629" t="s">
        <v>293</v>
      </c>
      <c r="L113" s="431" t="s">
        <v>390</v>
      </c>
      <c r="M113" s="327">
        <f t="shared" si="1"/>
        <v>1703</v>
      </c>
      <c r="N113" s="210"/>
      <c r="O113" s="210"/>
      <c r="P113" s="210"/>
      <c r="Q113" s="210"/>
      <c r="R113" s="210"/>
      <c r="S113" s="210"/>
      <c r="T113" s="210"/>
      <c r="U113" s="210"/>
      <c r="V113" s="210"/>
      <c r="W113" s="210"/>
      <c r="X113" s="210"/>
      <c r="Y113" s="210"/>
      <c r="Z113" s="210"/>
    </row>
    <row r="114" ht="12.75" customHeight="1">
      <c r="A114" s="436">
        <v>11316.0</v>
      </c>
      <c r="B114" s="437" t="s">
        <v>9286</v>
      </c>
      <c r="C114" s="437">
        <v>2010.0</v>
      </c>
      <c r="D114" s="511">
        <v>40501.0</v>
      </c>
      <c r="E114" s="437" t="s">
        <v>9287</v>
      </c>
      <c r="F114" s="437" t="s">
        <v>1937</v>
      </c>
      <c r="G114" s="437" t="s">
        <v>17</v>
      </c>
      <c r="H114" s="437" t="s">
        <v>5372</v>
      </c>
      <c r="I114" s="511">
        <v>42607.0</v>
      </c>
      <c r="J114" s="439">
        <v>8.0</v>
      </c>
      <c r="K114" s="632" t="s">
        <v>309</v>
      </c>
      <c r="L114" s="437" t="s">
        <v>386</v>
      </c>
      <c r="M114" s="330">
        <f t="shared" si="1"/>
        <v>2106</v>
      </c>
      <c r="N114" s="210"/>
      <c r="O114" s="210"/>
      <c r="P114" s="210"/>
      <c r="Q114" s="210"/>
      <c r="R114" s="210"/>
      <c r="S114" s="210"/>
      <c r="T114" s="210"/>
      <c r="U114" s="210"/>
      <c r="V114" s="210"/>
      <c r="W114" s="210"/>
      <c r="X114" s="210"/>
      <c r="Y114" s="210"/>
      <c r="Z114" s="210"/>
    </row>
    <row r="115" ht="12.75" customHeight="1">
      <c r="A115" s="430">
        <v>11416.0</v>
      </c>
      <c r="B115" s="431" t="s">
        <v>9288</v>
      </c>
      <c r="C115" s="431">
        <v>2011.0</v>
      </c>
      <c r="D115" s="508">
        <v>40708.0</v>
      </c>
      <c r="E115" s="431" t="s">
        <v>9289</v>
      </c>
      <c r="F115" s="431" t="s">
        <v>1937</v>
      </c>
      <c r="G115" s="431" t="s">
        <v>17</v>
      </c>
      <c r="H115" s="431" t="s">
        <v>5372</v>
      </c>
      <c r="I115" s="508">
        <v>42622.0</v>
      </c>
      <c r="J115" s="433">
        <v>8.0</v>
      </c>
      <c r="K115" s="632" t="s">
        <v>309</v>
      </c>
      <c r="L115" s="431" t="s">
        <v>386</v>
      </c>
      <c r="M115" s="327">
        <f t="shared" si="1"/>
        <v>1914</v>
      </c>
      <c r="N115" s="210"/>
      <c r="O115" s="210"/>
      <c r="P115" s="210"/>
      <c r="Q115" s="210"/>
      <c r="R115" s="210"/>
      <c r="S115" s="210"/>
      <c r="T115" s="210"/>
      <c r="U115" s="210"/>
      <c r="V115" s="210"/>
      <c r="W115" s="210"/>
      <c r="X115" s="210"/>
      <c r="Y115" s="210"/>
      <c r="Z115" s="210"/>
    </row>
    <row r="116" ht="12.75" customHeight="1">
      <c r="A116" s="436">
        <v>11516.0</v>
      </c>
      <c r="B116" s="437" t="s">
        <v>9290</v>
      </c>
      <c r="C116" s="437">
        <v>2012.0</v>
      </c>
      <c r="D116" s="511">
        <v>41057.0</v>
      </c>
      <c r="E116" s="437" t="s">
        <v>9291</v>
      </c>
      <c r="F116" s="437" t="s">
        <v>8815</v>
      </c>
      <c r="G116" s="437" t="s">
        <v>806</v>
      </c>
      <c r="H116" s="437" t="s">
        <v>1404</v>
      </c>
      <c r="I116" s="511">
        <v>42607.0</v>
      </c>
      <c r="J116" s="439">
        <v>8.0</v>
      </c>
      <c r="K116" s="630" t="s">
        <v>322</v>
      </c>
      <c r="L116" s="437" t="s">
        <v>390</v>
      </c>
      <c r="M116" s="330">
        <f t="shared" si="1"/>
        <v>1550</v>
      </c>
      <c r="N116" s="210"/>
      <c r="O116" s="210"/>
      <c r="P116" s="210"/>
      <c r="Q116" s="210"/>
      <c r="R116" s="210"/>
      <c r="S116" s="210"/>
      <c r="T116" s="210"/>
      <c r="U116" s="210"/>
      <c r="V116" s="210"/>
      <c r="W116" s="210"/>
      <c r="X116" s="210"/>
      <c r="Y116" s="210"/>
      <c r="Z116" s="210"/>
    </row>
    <row r="117" ht="12.75" customHeight="1">
      <c r="A117" s="430">
        <v>11616.0</v>
      </c>
      <c r="B117" s="431" t="s">
        <v>9292</v>
      </c>
      <c r="C117" s="431">
        <v>2012.0</v>
      </c>
      <c r="D117" s="508">
        <v>41120.0</v>
      </c>
      <c r="E117" s="431" t="s">
        <v>9293</v>
      </c>
      <c r="F117" s="431" t="s">
        <v>1937</v>
      </c>
      <c r="G117" s="431" t="s">
        <v>17</v>
      </c>
      <c r="H117" s="431" t="s">
        <v>9253</v>
      </c>
      <c r="I117" s="508">
        <v>42607.0</v>
      </c>
      <c r="J117" s="433">
        <v>8.0</v>
      </c>
      <c r="K117" s="632" t="s">
        <v>309</v>
      </c>
      <c r="L117" s="431" t="s">
        <v>386</v>
      </c>
      <c r="M117" s="327">
        <f t="shared" si="1"/>
        <v>1487</v>
      </c>
      <c r="N117" s="210"/>
      <c r="O117" s="210"/>
      <c r="P117" s="210"/>
      <c r="Q117" s="210"/>
      <c r="R117" s="210"/>
      <c r="S117" s="210"/>
      <c r="T117" s="210"/>
      <c r="U117" s="210"/>
      <c r="V117" s="210"/>
      <c r="W117" s="210"/>
      <c r="X117" s="210"/>
      <c r="Y117" s="210"/>
      <c r="Z117" s="210"/>
    </row>
    <row r="118" ht="12.75" customHeight="1">
      <c r="A118" s="436">
        <v>11716.0</v>
      </c>
      <c r="B118" s="437" t="s">
        <v>9294</v>
      </c>
      <c r="C118" s="437">
        <v>2013.0</v>
      </c>
      <c r="D118" s="511">
        <v>41515.0</v>
      </c>
      <c r="E118" s="437" t="s">
        <v>9295</v>
      </c>
      <c r="F118" s="437" t="s">
        <v>1937</v>
      </c>
      <c r="G118" s="437" t="s">
        <v>17</v>
      </c>
      <c r="H118" s="437" t="s">
        <v>7138</v>
      </c>
      <c r="I118" s="511">
        <v>42607.0</v>
      </c>
      <c r="J118" s="439">
        <v>8.0</v>
      </c>
      <c r="K118" s="632" t="s">
        <v>309</v>
      </c>
      <c r="L118" s="437" t="s">
        <v>386</v>
      </c>
      <c r="M118" s="330">
        <f t="shared" si="1"/>
        <v>1092</v>
      </c>
      <c r="N118" s="210"/>
      <c r="O118" s="210"/>
      <c r="P118" s="210"/>
      <c r="Q118" s="210"/>
      <c r="R118" s="210"/>
      <c r="S118" s="210"/>
      <c r="T118" s="210"/>
      <c r="U118" s="210"/>
      <c r="V118" s="210"/>
      <c r="W118" s="210"/>
      <c r="X118" s="210"/>
      <c r="Y118" s="210"/>
      <c r="Z118" s="210"/>
    </row>
    <row r="119" ht="12.75" customHeight="1">
      <c r="A119" s="430">
        <v>11816.0</v>
      </c>
      <c r="B119" s="431" t="s">
        <v>9296</v>
      </c>
      <c r="C119" s="431">
        <v>2014.0</v>
      </c>
      <c r="D119" s="508">
        <v>41885.0</v>
      </c>
      <c r="E119" s="431" t="s">
        <v>9297</v>
      </c>
      <c r="F119" s="431" t="s">
        <v>364</v>
      </c>
      <c r="G119" s="431" t="s">
        <v>17</v>
      </c>
      <c r="H119" s="431" t="s">
        <v>202</v>
      </c>
      <c r="I119" s="508">
        <v>42607.0</v>
      </c>
      <c r="J119" s="433">
        <v>8.0</v>
      </c>
      <c r="K119" s="632" t="s">
        <v>309</v>
      </c>
      <c r="L119" s="431" t="s">
        <v>390</v>
      </c>
      <c r="M119" s="327">
        <f t="shared" si="1"/>
        <v>722</v>
      </c>
      <c r="N119" s="210"/>
      <c r="O119" s="210"/>
      <c r="P119" s="210"/>
      <c r="Q119" s="210"/>
      <c r="R119" s="210"/>
      <c r="S119" s="210"/>
      <c r="T119" s="210"/>
      <c r="U119" s="210"/>
      <c r="V119" s="210"/>
      <c r="W119" s="210"/>
      <c r="X119" s="210"/>
      <c r="Y119" s="210"/>
      <c r="Z119" s="210"/>
    </row>
    <row r="120" ht="12.75" customHeight="1">
      <c r="A120" s="436">
        <v>11916.0</v>
      </c>
      <c r="B120" s="437" t="s">
        <v>9298</v>
      </c>
      <c r="C120" s="437">
        <v>2013.0</v>
      </c>
      <c r="D120" s="511">
        <v>41635.0</v>
      </c>
      <c r="E120" s="437" t="s">
        <v>9299</v>
      </c>
      <c r="F120" s="437" t="s">
        <v>9167</v>
      </c>
      <c r="G120" s="437" t="s">
        <v>806</v>
      </c>
      <c r="H120" s="437" t="s">
        <v>807</v>
      </c>
      <c r="I120" s="511">
        <v>42607.0</v>
      </c>
      <c r="J120" s="439">
        <v>8.0</v>
      </c>
      <c r="K120" s="629" t="s">
        <v>293</v>
      </c>
      <c r="L120" s="437" t="s">
        <v>390</v>
      </c>
      <c r="M120" s="330">
        <f t="shared" si="1"/>
        <v>972</v>
      </c>
      <c r="N120" s="210"/>
      <c r="O120" s="210"/>
      <c r="P120" s="210"/>
      <c r="Q120" s="210"/>
      <c r="R120" s="210"/>
      <c r="S120" s="210"/>
      <c r="T120" s="210"/>
      <c r="U120" s="210"/>
      <c r="V120" s="210"/>
      <c r="W120" s="210"/>
      <c r="X120" s="210"/>
      <c r="Y120" s="210"/>
      <c r="Z120" s="210"/>
    </row>
    <row r="121" ht="12.75" customHeight="1">
      <c r="A121" s="430">
        <v>12016.0</v>
      </c>
      <c r="B121" s="431" t="s">
        <v>9300</v>
      </c>
      <c r="C121" s="431">
        <v>2014.0</v>
      </c>
      <c r="D121" s="508">
        <v>41873.0</v>
      </c>
      <c r="E121" s="431" t="s">
        <v>9301</v>
      </c>
      <c r="F121" s="635" t="s">
        <v>4008</v>
      </c>
      <c r="G121" s="431" t="s">
        <v>725</v>
      </c>
      <c r="H121" s="431" t="s">
        <v>2472</v>
      </c>
      <c r="I121" s="508">
        <v>42608.0</v>
      </c>
      <c r="J121" s="433">
        <v>8.0</v>
      </c>
      <c r="K121" s="630" t="s">
        <v>322</v>
      </c>
      <c r="L121" s="431" t="s">
        <v>399</v>
      </c>
      <c r="M121" s="327">
        <f t="shared" si="1"/>
        <v>735</v>
      </c>
      <c r="N121" s="210"/>
      <c r="O121" s="210"/>
      <c r="P121" s="210"/>
      <c r="Q121" s="210"/>
      <c r="R121" s="210"/>
      <c r="S121" s="210"/>
      <c r="T121" s="210"/>
      <c r="U121" s="210"/>
      <c r="V121" s="210"/>
      <c r="W121" s="210"/>
      <c r="X121" s="210"/>
      <c r="Y121" s="210"/>
      <c r="Z121" s="210"/>
    </row>
    <row r="122" ht="12.75" customHeight="1">
      <c r="A122" s="436">
        <v>12116.0</v>
      </c>
      <c r="B122" s="437" t="s">
        <v>9302</v>
      </c>
      <c r="C122" s="437">
        <v>2014.0</v>
      </c>
      <c r="D122" s="511">
        <v>41667.0</v>
      </c>
      <c r="E122" s="437" t="s">
        <v>9303</v>
      </c>
      <c r="F122" s="437" t="s">
        <v>1937</v>
      </c>
      <c r="G122" s="437" t="s">
        <v>17</v>
      </c>
      <c r="H122" s="437" t="s">
        <v>153</v>
      </c>
      <c r="I122" s="511">
        <v>42608.0</v>
      </c>
      <c r="J122" s="439">
        <v>8.0</v>
      </c>
      <c r="K122" s="632" t="s">
        <v>309</v>
      </c>
      <c r="L122" s="437" t="s">
        <v>386</v>
      </c>
      <c r="M122" s="330">
        <f t="shared" si="1"/>
        <v>941</v>
      </c>
      <c r="N122" s="210"/>
      <c r="O122" s="210"/>
      <c r="P122" s="210"/>
      <c r="Q122" s="210"/>
      <c r="R122" s="210"/>
      <c r="S122" s="210"/>
      <c r="T122" s="210"/>
      <c r="U122" s="210"/>
      <c r="V122" s="210"/>
      <c r="W122" s="210"/>
      <c r="X122" s="210"/>
      <c r="Y122" s="210"/>
      <c r="Z122" s="210"/>
    </row>
    <row r="123" ht="12.75" customHeight="1">
      <c r="A123" s="430">
        <v>12216.0</v>
      </c>
      <c r="B123" s="431" t="s">
        <v>9304</v>
      </c>
      <c r="C123" s="431">
        <v>2014.0</v>
      </c>
      <c r="D123" s="508">
        <v>41764.0</v>
      </c>
      <c r="E123" s="431" t="s">
        <v>9305</v>
      </c>
      <c r="F123" s="635" t="s">
        <v>2716</v>
      </c>
      <c r="G123" s="431" t="s">
        <v>729</v>
      </c>
      <c r="H123" s="431" t="s">
        <v>9306</v>
      </c>
      <c r="I123" s="508">
        <v>42611.0</v>
      </c>
      <c r="J123" s="433">
        <v>8.0</v>
      </c>
      <c r="K123" s="633" t="s">
        <v>344</v>
      </c>
      <c r="L123" s="431" t="s">
        <v>399</v>
      </c>
      <c r="M123" s="327">
        <f t="shared" si="1"/>
        <v>847</v>
      </c>
      <c r="N123" s="210"/>
      <c r="O123" s="210"/>
      <c r="P123" s="210"/>
      <c r="Q123" s="210"/>
      <c r="R123" s="210"/>
      <c r="S123" s="210"/>
      <c r="T123" s="210"/>
      <c r="U123" s="210"/>
      <c r="V123" s="210"/>
      <c r="W123" s="210"/>
      <c r="X123" s="210"/>
      <c r="Y123" s="210"/>
      <c r="Z123" s="210"/>
    </row>
    <row r="124" ht="12.75" customHeight="1">
      <c r="A124" s="436">
        <v>12316.0</v>
      </c>
      <c r="B124" s="437" t="s">
        <v>9307</v>
      </c>
      <c r="C124" s="437">
        <v>2015.0</v>
      </c>
      <c r="D124" s="511">
        <v>42223.0</v>
      </c>
      <c r="E124" s="437" t="s">
        <v>9308</v>
      </c>
      <c r="F124" s="634" t="s">
        <v>2961</v>
      </c>
      <c r="G124" s="437" t="s">
        <v>729</v>
      </c>
      <c r="H124" s="437" t="s">
        <v>3885</v>
      </c>
      <c r="I124" s="511">
        <v>42612.0</v>
      </c>
      <c r="J124" s="439">
        <v>8.0</v>
      </c>
      <c r="K124" s="633" t="s">
        <v>1259</v>
      </c>
      <c r="L124" s="437" t="s">
        <v>399</v>
      </c>
      <c r="M124" s="330">
        <f t="shared" si="1"/>
        <v>389</v>
      </c>
      <c r="N124" s="210"/>
      <c r="O124" s="210"/>
      <c r="P124" s="210"/>
      <c r="Q124" s="210"/>
      <c r="R124" s="210"/>
      <c r="S124" s="210"/>
      <c r="T124" s="210"/>
      <c r="U124" s="210"/>
      <c r="V124" s="210"/>
      <c r="W124" s="210"/>
      <c r="X124" s="210"/>
      <c r="Y124" s="210"/>
      <c r="Z124" s="210"/>
    </row>
    <row r="125" ht="12.75" customHeight="1">
      <c r="A125" s="430">
        <v>12416.0</v>
      </c>
      <c r="B125" s="431" t="s">
        <v>9309</v>
      </c>
      <c r="C125" s="431">
        <v>2014.0</v>
      </c>
      <c r="D125" s="508">
        <v>41927.0</v>
      </c>
      <c r="E125" s="431" t="s">
        <v>9310</v>
      </c>
      <c r="F125" s="635" t="s">
        <v>2716</v>
      </c>
      <c r="G125" s="431" t="s">
        <v>729</v>
      </c>
      <c r="H125" s="431" t="s">
        <v>9311</v>
      </c>
      <c r="I125" s="508">
        <v>42612.0</v>
      </c>
      <c r="J125" s="433">
        <v>8.0</v>
      </c>
      <c r="K125" s="633" t="s">
        <v>344</v>
      </c>
      <c r="L125" s="431" t="s">
        <v>399</v>
      </c>
      <c r="M125" s="327">
        <f t="shared" si="1"/>
        <v>685</v>
      </c>
      <c r="N125" s="210"/>
      <c r="O125" s="210"/>
      <c r="P125" s="210"/>
      <c r="Q125" s="210"/>
      <c r="R125" s="210"/>
      <c r="S125" s="210"/>
      <c r="T125" s="210"/>
      <c r="U125" s="210"/>
      <c r="V125" s="210"/>
      <c r="W125" s="210"/>
      <c r="X125" s="210"/>
      <c r="Y125" s="210"/>
      <c r="Z125" s="210"/>
    </row>
    <row r="126" ht="12.75" customHeight="1">
      <c r="A126" s="436">
        <v>12516.0</v>
      </c>
      <c r="B126" s="437" t="s">
        <v>9312</v>
      </c>
      <c r="C126" s="437">
        <v>2015.0</v>
      </c>
      <c r="D126" s="511">
        <v>42356.0</v>
      </c>
      <c r="E126" s="437" t="s">
        <v>9313</v>
      </c>
      <c r="F126" s="634" t="s">
        <v>2983</v>
      </c>
      <c r="G126" s="437" t="s">
        <v>729</v>
      </c>
      <c r="H126" s="437" t="s">
        <v>4161</v>
      </c>
      <c r="I126" s="511">
        <v>42612.0</v>
      </c>
      <c r="J126" s="439">
        <v>8.0</v>
      </c>
      <c r="K126" s="633" t="s">
        <v>344</v>
      </c>
      <c r="L126" s="437" t="s">
        <v>399</v>
      </c>
      <c r="M126" s="330">
        <f t="shared" si="1"/>
        <v>256</v>
      </c>
      <c r="N126" s="210"/>
      <c r="O126" s="210"/>
      <c r="P126" s="210"/>
      <c r="Q126" s="210"/>
      <c r="R126" s="210"/>
      <c r="S126" s="210"/>
      <c r="T126" s="210"/>
      <c r="U126" s="210"/>
      <c r="V126" s="210"/>
      <c r="W126" s="210"/>
      <c r="X126" s="210"/>
      <c r="Y126" s="210"/>
      <c r="Z126" s="210"/>
    </row>
    <row r="127" ht="12.75" customHeight="1">
      <c r="A127" s="430">
        <v>12616.0</v>
      </c>
      <c r="B127" s="431" t="s">
        <v>9314</v>
      </c>
      <c r="C127" s="431">
        <v>2015.0</v>
      </c>
      <c r="D127" s="508">
        <v>42181.0</v>
      </c>
      <c r="E127" s="431" t="s">
        <v>9315</v>
      </c>
      <c r="F127" s="635" t="s">
        <v>4122</v>
      </c>
      <c r="G127" s="431" t="s">
        <v>729</v>
      </c>
      <c r="H127" s="431" t="s">
        <v>9306</v>
      </c>
      <c r="I127" s="508">
        <v>42612.0</v>
      </c>
      <c r="J127" s="433">
        <v>8.0</v>
      </c>
      <c r="K127" s="633" t="s">
        <v>344</v>
      </c>
      <c r="L127" s="431" t="s">
        <v>399</v>
      </c>
      <c r="M127" s="327">
        <f t="shared" si="1"/>
        <v>431</v>
      </c>
      <c r="N127" s="210"/>
      <c r="O127" s="210"/>
      <c r="P127" s="210"/>
      <c r="Q127" s="210"/>
      <c r="R127" s="210"/>
      <c r="S127" s="210"/>
      <c r="T127" s="210"/>
      <c r="U127" s="210"/>
      <c r="V127" s="210"/>
      <c r="W127" s="210"/>
      <c r="X127" s="210"/>
      <c r="Y127" s="210"/>
      <c r="Z127" s="210"/>
    </row>
    <row r="128" ht="12.75" customHeight="1">
      <c r="A128" s="436">
        <v>12716.0</v>
      </c>
      <c r="B128" s="437" t="s">
        <v>9316</v>
      </c>
      <c r="C128" s="437">
        <v>2011.0</v>
      </c>
      <c r="D128" s="511">
        <v>40876.0</v>
      </c>
      <c r="E128" s="437" t="s">
        <v>9317</v>
      </c>
      <c r="F128" s="437" t="s">
        <v>8815</v>
      </c>
      <c r="G128" s="437" t="s">
        <v>806</v>
      </c>
      <c r="H128" s="437" t="s">
        <v>1404</v>
      </c>
      <c r="I128" s="511">
        <v>42615.0</v>
      </c>
      <c r="J128" s="439">
        <v>9.0</v>
      </c>
      <c r="K128" s="629" t="s">
        <v>293</v>
      </c>
      <c r="L128" s="437" t="s">
        <v>390</v>
      </c>
      <c r="M128" s="330">
        <f t="shared" si="1"/>
        <v>1739</v>
      </c>
      <c r="N128" s="210"/>
      <c r="O128" s="210"/>
      <c r="P128" s="210"/>
      <c r="Q128" s="210"/>
      <c r="R128" s="210"/>
      <c r="S128" s="210"/>
      <c r="T128" s="210"/>
      <c r="U128" s="210"/>
      <c r="V128" s="210"/>
      <c r="W128" s="210"/>
      <c r="X128" s="210"/>
      <c r="Y128" s="210"/>
      <c r="Z128" s="210"/>
    </row>
    <row r="129" ht="12.75" customHeight="1">
      <c r="A129" s="430">
        <v>12816.0</v>
      </c>
      <c r="B129" s="431" t="s">
        <v>9318</v>
      </c>
      <c r="C129" s="431">
        <v>2015.0</v>
      </c>
      <c r="D129" s="508">
        <v>42356.0</v>
      </c>
      <c r="E129" s="431" t="s">
        <v>9319</v>
      </c>
      <c r="F129" s="635" t="s">
        <v>2716</v>
      </c>
      <c r="G129" s="431" t="s">
        <v>729</v>
      </c>
      <c r="H129" s="431" t="s">
        <v>4161</v>
      </c>
      <c r="I129" s="508">
        <v>42615.0</v>
      </c>
      <c r="J129" s="433">
        <v>9.0</v>
      </c>
      <c r="K129" s="633" t="s">
        <v>344</v>
      </c>
      <c r="L129" s="431" t="s">
        <v>399</v>
      </c>
      <c r="M129" s="327">
        <f t="shared" si="1"/>
        <v>259</v>
      </c>
      <c r="N129" s="210"/>
      <c r="O129" s="210"/>
      <c r="P129" s="210"/>
      <c r="Q129" s="210"/>
      <c r="R129" s="210"/>
      <c r="S129" s="210"/>
      <c r="T129" s="210"/>
      <c r="U129" s="210"/>
      <c r="V129" s="210"/>
      <c r="W129" s="210"/>
      <c r="X129" s="210"/>
      <c r="Y129" s="210"/>
      <c r="Z129" s="210"/>
    </row>
    <row r="130" ht="12.75" customHeight="1">
      <c r="A130" s="436">
        <v>12916.0</v>
      </c>
      <c r="B130" s="437" t="s">
        <v>9320</v>
      </c>
      <c r="C130" s="437">
        <v>2014.0</v>
      </c>
      <c r="D130" s="511">
        <v>41858.0</v>
      </c>
      <c r="E130" s="437" t="s">
        <v>9321</v>
      </c>
      <c r="F130" s="437" t="s">
        <v>2420</v>
      </c>
      <c r="G130" s="437" t="s">
        <v>806</v>
      </c>
      <c r="H130" s="437" t="s">
        <v>234</v>
      </c>
      <c r="I130" s="511">
        <v>42619.0</v>
      </c>
      <c r="J130" s="439">
        <v>9.0</v>
      </c>
      <c r="K130" s="630" t="s">
        <v>322</v>
      </c>
      <c r="L130" s="437" t="s">
        <v>390</v>
      </c>
      <c r="M130" s="330">
        <f t="shared" si="1"/>
        <v>761</v>
      </c>
      <c r="N130" s="210"/>
      <c r="O130" s="210"/>
      <c r="P130" s="210"/>
      <c r="Q130" s="210"/>
      <c r="R130" s="210"/>
      <c r="S130" s="210"/>
      <c r="T130" s="210"/>
      <c r="U130" s="210"/>
      <c r="V130" s="210"/>
      <c r="W130" s="210"/>
      <c r="X130" s="210"/>
      <c r="Y130" s="210"/>
      <c r="Z130" s="210"/>
    </row>
    <row r="131" ht="12.75" customHeight="1">
      <c r="A131" s="430">
        <v>13016.0</v>
      </c>
      <c r="B131" s="431" t="s">
        <v>9322</v>
      </c>
      <c r="C131" s="431">
        <v>2010.0</v>
      </c>
      <c r="D131" s="508">
        <v>40206.0</v>
      </c>
      <c r="E131" s="431" t="s">
        <v>9323</v>
      </c>
      <c r="F131" s="431" t="s">
        <v>1365</v>
      </c>
      <c r="G131" s="431" t="s">
        <v>17</v>
      </c>
      <c r="H131" s="431" t="s">
        <v>56</v>
      </c>
      <c r="I131" s="508">
        <v>42619.0</v>
      </c>
      <c r="J131" s="433">
        <v>9.0</v>
      </c>
      <c r="K131" s="629" t="s">
        <v>293</v>
      </c>
      <c r="L131" s="431" t="s">
        <v>395</v>
      </c>
      <c r="M131" s="327">
        <f t="shared" si="1"/>
        <v>2413</v>
      </c>
      <c r="N131" s="210"/>
      <c r="O131" s="210"/>
      <c r="P131" s="210"/>
      <c r="Q131" s="210"/>
      <c r="R131" s="210"/>
      <c r="S131" s="210"/>
      <c r="T131" s="210"/>
      <c r="U131" s="210"/>
      <c r="V131" s="210"/>
      <c r="W131" s="210"/>
      <c r="X131" s="210"/>
      <c r="Y131" s="210"/>
      <c r="Z131" s="210"/>
    </row>
    <row r="132" ht="12.75" customHeight="1">
      <c r="A132" s="436">
        <v>13116.0</v>
      </c>
      <c r="B132" s="437" t="s">
        <v>9324</v>
      </c>
      <c r="C132" s="437">
        <v>2010.0</v>
      </c>
      <c r="D132" s="511">
        <v>40437.0</v>
      </c>
      <c r="E132" s="437" t="s">
        <v>9325</v>
      </c>
      <c r="F132" s="437" t="s">
        <v>1365</v>
      </c>
      <c r="G132" s="437" t="s">
        <v>17</v>
      </c>
      <c r="H132" s="437" t="s">
        <v>9326</v>
      </c>
      <c r="I132" s="511">
        <v>42646.0</v>
      </c>
      <c r="J132" s="439">
        <v>10.0</v>
      </c>
      <c r="K132" s="629" t="s">
        <v>293</v>
      </c>
      <c r="L132" s="437" t="s">
        <v>395</v>
      </c>
      <c r="M132" s="330">
        <f t="shared" si="1"/>
        <v>2209</v>
      </c>
      <c r="N132" s="210"/>
      <c r="O132" s="210"/>
      <c r="P132" s="210"/>
      <c r="Q132" s="210"/>
      <c r="R132" s="210"/>
      <c r="S132" s="210"/>
      <c r="T132" s="210"/>
      <c r="U132" s="210"/>
      <c r="V132" s="210"/>
      <c r="W132" s="210"/>
      <c r="X132" s="210"/>
      <c r="Y132" s="210"/>
      <c r="Z132" s="210"/>
    </row>
    <row r="133" ht="12.75" customHeight="1">
      <c r="A133" s="430">
        <v>13216.0</v>
      </c>
      <c r="B133" s="431" t="s">
        <v>9327</v>
      </c>
      <c r="C133" s="431">
        <v>2011.0</v>
      </c>
      <c r="D133" s="508">
        <v>40582.0</v>
      </c>
      <c r="E133" s="431" t="s">
        <v>9328</v>
      </c>
      <c r="F133" s="431" t="s">
        <v>1365</v>
      </c>
      <c r="G133" s="431" t="s">
        <v>17</v>
      </c>
      <c r="H133" s="431" t="s">
        <v>9329</v>
      </c>
      <c r="I133" s="508">
        <v>42646.0</v>
      </c>
      <c r="J133" s="433">
        <v>10.0</v>
      </c>
      <c r="K133" s="629" t="s">
        <v>293</v>
      </c>
      <c r="L133" s="431" t="s">
        <v>395</v>
      </c>
      <c r="M133" s="327">
        <f t="shared" si="1"/>
        <v>2064</v>
      </c>
      <c r="N133" s="210"/>
      <c r="O133" s="210"/>
      <c r="P133" s="210"/>
      <c r="Q133" s="210"/>
      <c r="R133" s="210"/>
      <c r="S133" s="210"/>
      <c r="T133" s="210"/>
      <c r="U133" s="210"/>
      <c r="V133" s="210"/>
      <c r="W133" s="210"/>
      <c r="X133" s="210"/>
      <c r="Y133" s="210"/>
      <c r="Z133" s="210"/>
    </row>
    <row r="134" ht="12.75" customHeight="1">
      <c r="A134" s="436">
        <v>13316.0</v>
      </c>
      <c r="B134" s="437" t="s">
        <v>9330</v>
      </c>
      <c r="C134" s="437">
        <v>2012.0</v>
      </c>
      <c r="D134" s="511">
        <v>41044.0</v>
      </c>
      <c r="E134" s="437" t="s">
        <v>9331</v>
      </c>
      <c r="F134" s="437" t="s">
        <v>1365</v>
      </c>
      <c r="G134" s="437" t="s">
        <v>17</v>
      </c>
      <c r="H134" s="437" t="s">
        <v>45</v>
      </c>
      <c r="I134" s="511">
        <v>42619.0</v>
      </c>
      <c r="J134" s="439">
        <v>9.0</v>
      </c>
      <c r="K134" s="629" t="s">
        <v>293</v>
      </c>
      <c r="L134" s="437" t="s">
        <v>395</v>
      </c>
      <c r="M134" s="330">
        <f t="shared" si="1"/>
        <v>1575</v>
      </c>
      <c r="N134" s="210"/>
      <c r="O134" s="210"/>
      <c r="P134" s="210"/>
      <c r="Q134" s="210"/>
      <c r="R134" s="210"/>
      <c r="S134" s="210"/>
      <c r="T134" s="210"/>
      <c r="U134" s="210"/>
      <c r="V134" s="210"/>
      <c r="W134" s="210"/>
      <c r="X134" s="210"/>
      <c r="Y134" s="210"/>
      <c r="Z134" s="210"/>
    </row>
    <row r="135" ht="12.75" customHeight="1">
      <c r="A135" s="430">
        <v>13416.0</v>
      </c>
      <c r="B135" s="431" t="s">
        <v>9332</v>
      </c>
      <c r="C135" s="431">
        <v>2010.0</v>
      </c>
      <c r="D135" s="508">
        <v>40457.0</v>
      </c>
      <c r="E135" s="431" t="s">
        <v>9333</v>
      </c>
      <c r="F135" s="431" t="s">
        <v>9334</v>
      </c>
      <c r="G135" s="431" t="s">
        <v>17</v>
      </c>
      <c r="H135" s="431" t="s">
        <v>892</v>
      </c>
      <c r="I135" s="508">
        <v>42622.0</v>
      </c>
      <c r="J135" s="433">
        <v>9.0</v>
      </c>
      <c r="K135" s="632" t="s">
        <v>309</v>
      </c>
      <c r="L135" s="431" t="s">
        <v>390</v>
      </c>
      <c r="M135" s="327">
        <f t="shared" si="1"/>
        <v>2165</v>
      </c>
      <c r="N135" s="210"/>
      <c r="O135" s="210"/>
      <c r="P135" s="210"/>
      <c r="Q135" s="210"/>
      <c r="R135" s="210"/>
      <c r="S135" s="210"/>
      <c r="T135" s="210"/>
      <c r="U135" s="210"/>
      <c r="V135" s="210"/>
      <c r="W135" s="210"/>
      <c r="X135" s="210"/>
      <c r="Y135" s="210"/>
      <c r="Z135" s="210"/>
    </row>
    <row r="136" ht="12.75" customHeight="1">
      <c r="A136" s="436">
        <v>13516.0</v>
      </c>
      <c r="B136" s="437" t="s">
        <v>9335</v>
      </c>
      <c r="C136" s="437">
        <v>2010.0</v>
      </c>
      <c r="D136" s="511">
        <v>40259.0</v>
      </c>
      <c r="E136" s="437" t="s">
        <v>9336</v>
      </c>
      <c r="F136" s="437" t="s">
        <v>9337</v>
      </c>
      <c r="G136" s="437" t="s">
        <v>712</v>
      </c>
      <c r="H136" s="437" t="s">
        <v>66</v>
      </c>
      <c r="I136" s="511">
        <v>42622.0</v>
      </c>
      <c r="J136" s="439">
        <v>9.0</v>
      </c>
      <c r="K136" s="629" t="s">
        <v>293</v>
      </c>
      <c r="L136" s="437" t="s">
        <v>390</v>
      </c>
      <c r="M136" s="330">
        <f t="shared" si="1"/>
        <v>2363</v>
      </c>
      <c r="N136" s="210"/>
      <c r="O136" s="210"/>
      <c r="P136" s="210"/>
      <c r="Q136" s="210"/>
      <c r="R136" s="210"/>
      <c r="S136" s="210"/>
      <c r="T136" s="210"/>
      <c r="U136" s="210"/>
      <c r="V136" s="210"/>
      <c r="W136" s="210"/>
      <c r="X136" s="210"/>
      <c r="Y136" s="210"/>
      <c r="Z136" s="210"/>
    </row>
    <row r="137" ht="12.75" customHeight="1">
      <c r="A137" s="430">
        <v>13616.0</v>
      </c>
      <c r="B137" s="431" t="s">
        <v>9338</v>
      </c>
      <c r="C137" s="431">
        <v>2009.0</v>
      </c>
      <c r="D137" s="508">
        <v>39925.0</v>
      </c>
      <c r="E137" s="431" t="s">
        <v>9339</v>
      </c>
      <c r="F137" s="431" t="s">
        <v>9340</v>
      </c>
      <c r="G137" s="431" t="s">
        <v>707</v>
      </c>
      <c r="H137" s="431" t="s">
        <v>807</v>
      </c>
      <c r="I137" s="508">
        <v>42622.0</v>
      </c>
      <c r="J137" s="433">
        <v>9.0</v>
      </c>
      <c r="K137" s="630" t="s">
        <v>322</v>
      </c>
      <c r="L137" s="431" t="s">
        <v>390</v>
      </c>
      <c r="M137" s="327">
        <f t="shared" si="1"/>
        <v>2697</v>
      </c>
      <c r="N137" s="210"/>
      <c r="O137" s="210"/>
      <c r="P137" s="210"/>
      <c r="Q137" s="210"/>
      <c r="R137" s="210"/>
      <c r="S137" s="210"/>
      <c r="T137" s="210"/>
      <c r="U137" s="210"/>
      <c r="V137" s="210"/>
      <c r="W137" s="210"/>
      <c r="X137" s="210"/>
      <c r="Y137" s="210"/>
      <c r="Z137" s="210"/>
    </row>
    <row r="138" ht="12.75" customHeight="1">
      <c r="A138" s="436">
        <v>13716.0</v>
      </c>
      <c r="B138" s="437" t="s">
        <v>9341</v>
      </c>
      <c r="C138" s="437">
        <v>2011.0</v>
      </c>
      <c r="D138" s="511">
        <v>40578.0</v>
      </c>
      <c r="E138" s="437" t="s">
        <v>9342</v>
      </c>
      <c r="F138" s="437" t="s">
        <v>1549</v>
      </c>
      <c r="G138" s="437" t="s">
        <v>712</v>
      </c>
      <c r="H138" s="437" t="s">
        <v>952</v>
      </c>
      <c r="I138" s="511">
        <v>42622.0</v>
      </c>
      <c r="J138" s="439">
        <v>9.0</v>
      </c>
      <c r="K138" s="629" t="s">
        <v>293</v>
      </c>
      <c r="L138" s="437" t="s">
        <v>390</v>
      </c>
      <c r="M138" s="330">
        <f t="shared" si="1"/>
        <v>2044</v>
      </c>
      <c r="N138" s="210"/>
      <c r="O138" s="210"/>
      <c r="P138" s="210"/>
      <c r="Q138" s="210"/>
      <c r="R138" s="210"/>
      <c r="S138" s="210"/>
      <c r="T138" s="210"/>
      <c r="U138" s="210"/>
      <c r="V138" s="210"/>
      <c r="W138" s="210"/>
      <c r="X138" s="210"/>
      <c r="Y138" s="210"/>
      <c r="Z138" s="210"/>
    </row>
    <row r="139" ht="12.75" customHeight="1">
      <c r="A139" s="430">
        <v>13816.0</v>
      </c>
      <c r="B139" s="431" t="s">
        <v>9343</v>
      </c>
      <c r="C139" s="431">
        <v>2012.0</v>
      </c>
      <c r="D139" s="508">
        <v>41271.0</v>
      </c>
      <c r="E139" s="431" t="s">
        <v>9344</v>
      </c>
      <c r="F139" s="431" t="s">
        <v>1365</v>
      </c>
      <c r="G139" s="431" t="s">
        <v>17</v>
      </c>
      <c r="H139" s="431" t="s">
        <v>4149</v>
      </c>
      <c r="I139" s="508">
        <v>42622.0</v>
      </c>
      <c r="J139" s="433">
        <v>9.0</v>
      </c>
      <c r="K139" s="629" t="s">
        <v>293</v>
      </c>
      <c r="L139" s="431" t="s">
        <v>395</v>
      </c>
      <c r="M139" s="327">
        <f t="shared" si="1"/>
        <v>1351</v>
      </c>
      <c r="N139" s="210"/>
      <c r="O139" s="210"/>
      <c r="P139" s="210"/>
      <c r="Q139" s="210"/>
      <c r="R139" s="210"/>
      <c r="S139" s="210"/>
      <c r="T139" s="210"/>
      <c r="U139" s="210"/>
      <c r="V139" s="210"/>
      <c r="W139" s="210"/>
      <c r="X139" s="210"/>
      <c r="Y139" s="210"/>
      <c r="Z139" s="210"/>
    </row>
    <row r="140" ht="12.75" customHeight="1">
      <c r="A140" s="436">
        <v>13916.0</v>
      </c>
      <c r="B140" s="437" t="s">
        <v>9345</v>
      </c>
      <c r="C140" s="437">
        <v>2013.0</v>
      </c>
      <c r="D140" s="511">
        <v>41361.0</v>
      </c>
      <c r="E140" s="437" t="s">
        <v>9346</v>
      </c>
      <c r="F140" s="437" t="s">
        <v>1937</v>
      </c>
      <c r="G140" s="437" t="s">
        <v>17</v>
      </c>
      <c r="H140" s="437" t="s">
        <v>753</v>
      </c>
      <c r="I140" s="511">
        <v>42622.0</v>
      </c>
      <c r="J140" s="439">
        <v>9.0</v>
      </c>
      <c r="K140" s="632" t="s">
        <v>309</v>
      </c>
      <c r="L140" s="437" t="s">
        <v>386</v>
      </c>
      <c r="M140" s="330">
        <f t="shared" si="1"/>
        <v>1261</v>
      </c>
      <c r="N140" s="210"/>
      <c r="O140" s="210"/>
      <c r="P140" s="210"/>
      <c r="Q140" s="210"/>
      <c r="R140" s="210"/>
      <c r="S140" s="210"/>
      <c r="T140" s="210"/>
      <c r="U140" s="210"/>
      <c r="V140" s="210"/>
      <c r="W140" s="210"/>
      <c r="X140" s="210"/>
      <c r="Y140" s="210"/>
      <c r="Z140" s="210"/>
    </row>
    <row r="141" ht="12.75" customHeight="1">
      <c r="A141" s="430">
        <v>14016.0</v>
      </c>
      <c r="B141" s="431" t="s">
        <v>9347</v>
      </c>
      <c r="C141" s="431">
        <v>2013.0</v>
      </c>
      <c r="D141" s="508">
        <v>41361.0</v>
      </c>
      <c r="E141" s="431" t="s">
        <v>9348</v>
      </c>
      <c r="F141" s="431" t="s">
        <v>1937</v>
      </c>
      <c r="G141" s="431" t="s">
        <v>17</v>
      </c>
      <c r="H141" s="431" t="s">
        <v>2139</v>
      </c>
      <c r="I141" s="508">
        <v>42622.0</v>
      </c>
      <c r="J141" s="433">
        <v>9.0</v>
      </c>
      <c r="K141" s="632" t="s">
        <v>309</v>
      </c>
      <c r="L141" s="431" t="s">
        <v>386</v>
      </c>
      <c r="M141" s="327">
        <f t="shared" si="1"/>
        <v>1261</v>
      </c>
      <c r="N141" s="210"/>
      <c r="O141" s="210"/>
      <c r="P141" s="210"/>
      <c r="Q141" s="210"/>
      <c r="R141" s="210"/>
      <c r="S141" s="210"/>
      <c r="T141" s="210"/>
      <c r="U141" s="210"/>
      <c r="V141" s="210"/>
      <c r="W141" s="210"/>
      <c r="X141" s="210"/>
      <c r="Y141" s="210"/>
      <c r="Z141" s="210"/>
    </row>
    <row r="142" ht="12.75" customHeight="1">
      <c r="A142" s="436">
        <v>14116.0</v>
      </c>
      <c r="B142" s="437" t="s">
        <v>9349</v>
      </c>
      <c r="C142" s="437">
        <v>2013.0</v>
      </c>
      <c r="D142" s="511">
        <v>41390.0</v>
      </c>
      <c r="E142" s="437" t="s">
        <v>9350</v>
      </c>
      <c r="F142" s="437" t="s">
        <v>2199</v>
      </c>
      <c r="G142" s="437" t="s">
        <v>17</v>
      </c>
      <c r="H142" s="437" t="s">
        <v>753</v>
      </c>
      <c r="I142" s="511">
        <v>42625.0</v>
      </c>
      <c r="J142" s="439">
        <v>9.0</v>
      </c>
      <c r="K142" s="633" t="s">
        <v>344</v>
      </c>
      <c r="L142" s="437" t="s">
        <v>395</v>
      </c>
      <c r="M142" s="330">
        <f t="shared" si="1"/>
        <v>1235</v>
      </c>
      <c r="N142" s="210"/>
      <c r="O142" s="210"/>
      <c r="P142" s="210"/>
      <c r="Q142" s="210"/>
      <c r="R142" s="210"/>
      <c r="S142" s="210"/>
      <c r="T142" s="210"/>
      <c r="U142" s="210"/>
      <c r="V142" s="210"/>
      <c r="W142" s="210"/>
      <c r="X142" s="210"/>
      <c r="Y142" s="210"/>
      <c r="Z142" s="210"/>
    </row>
    <row r="143" ht="12.75" customHeight="1">
      <c r="A143" s="430">
        <v>14216.0</v>
      </c>
      <c r="B143" s="431" t="s">
        <v>9351</v>
      </c>
      <c r="C143" s="431">
        <v>2013.0</v>
      </c>
      <c r="D143" s="508">
        <v>41564.0</v>
      </c>
      <c r="E143" s="431" t="s">
        <v>9352</v>
      </c>
      <c r="F143" s="431" t="s">
        <v>2199</v>
      </c>
      <c r="G143" s="431" t="s">
        <v>17</v>
      </c>
      <c r="H143" s="431" t="s">
        <v>7138</v>
      </c>
      <c r="I143" s="508">
        <v>42625.0</v>
      </c>
      <c r="J143" s="433">
        <v>9.0</v>
      </c>
      <c r="K143" s="633" t="s">
        <v>344</v>
      </c>
      <c r="L143" s="431" t="s">
        <v>395</v>
      </c>
      <c r="M143" s="327">
        <f t="shared" si="1"/>
        <v>1061</v>
      </c>
      <c r="N143" s="210"/>
      <c r="O143" s="210"/>
      <c r="P143" s="210"/>
      <c r="Q143" s="210"/>
      <c r="R143" s="210"/>
      <c r="S143" s="210"/>
      <c r="T143" s="210"/>
      <c r="U143" s="210"/>
      <c r="V143" s="210"/>
      <c r="W143" s="210"/>
      <c r="X143" s="210"/>
      <c r="Y143" s="210"/>
      <c r="Z143" s="210"/>
    </row>
    <row r="144" ht="12.75" customHeight="1">
      <c r="A144" s="436">
        <v>14316.0</v>
      </c>
      <c r="B144" s="437" t="s">
        <v>9353</v>
      </c>
      <c r="C144" s="437">
        <v>2013.0</v>
      </c>
      <c r="D144" s="511">
        <v>41320.0</v>
      </c>
      <c r="E144" s="437" t="s">
        <v>9354</v>
      </c>
      <c r="F144" s="437" t="s">
        <v>2199</v>
      </c>
      <c r="G144" s="437" t="s">
        <v>17</v>
      </c>
      <c r="H144" s="437" t="s">
        <v>9253</v>
      </c>
      <c r="I144" s="511">
        <v>42625.0</v>
      </c>
      <c r="J144" s="439">
        <v>9.0</v>
      </c>
      <c r="K144" s="633" t="s">
        <v>344</v>
      </c>
      <c r="L144" s="437" t="s">
        <v>395</v>
      </c>
      <c r="M144" s="330">
        <f t="shared" si="1"/>
        <v>1305</v>
      </c>
      <c r="N144" s="210"/>
      <c r="O144" s="210"/>
      <c r="P144" s="210"/>
      <c r="Q144" s="210"/>
      <c r="R144" s="210"/>
      <c r="S144" s="210"/>
      <c r="T144" s="210"/>
      <c r="U144" s="210"/>
      <c r="V144" s="210"/>
      <c r="W144" s="210"/>
      <c r="X144" s="210"/>
      <c r="Y144" s="210"/>
      <c r="Z144" s="210"/>
    </row>
    <row r="145" ht="12.75" customHeight="1">
      <c r="A145" s="430">
        <v>14416.0</v>
      </c>
      <c r="B145" s="431" t="s">
        <v>9355</v>
      </c>
      <c r="C145" s="431">
        <v>2014.0</v>
      </c>
      <c r="D145" s="508">
        <v>41991.0</v>
      </c>
      <c r="E145" s="431" t="s">
        <v>9356</v>
      </c>
      <c r="F145" s="431" t="s">
        <v>3933</v>
      </c>
      <c r="G145" s="431" t="s">
        <v>17</v>
      </c>
      <c r="H145" s="431" t="s">
        <v>5372</v>
      </c>
      <c r="I145" s="508">
        <v>42626.0</v>
      </c>
      <c r="J145" s="433">
        <v>9.0</v>
      </c>
      <c r="K145" s="630" t="s">
        <v>322</v>
      </c>
      <c r="L145" s="431" t="s">
        <v>390</v>
      </c>
      <c r="M145" s="327">
        <f t="shared" si="1"/>
        <v>635</v>
      </c>
      <c r="N145" s="210"/>
      <c r="O145" s="210"/>
      <c r="P145" s="210"/>
      <c r="Q145" s="210"/>
      <c r="R145" s="210"/>
      <c r="S145" s="210"/>
      <c r="T145" s="210"/>
      <c r="U145" s="210"/>
      <c r="V145" s="210"/>
      <c r="W145" s="210"/>
      <c r="X145" s="210"/>
      <c r="Y145" s="210"/>
      <c r="Z145" s="210"/>
    </row>
    <row r="146" ht="12.75" customHeight="1">
      <c r="A146" s="436">
        <v>14516.0</v>
      </c>
      <c r="B146" s="437" t="s">
        <v>9357</v>
      </c>
      <c r="C146" s="437">
        <v>2014.0</v>
      </c>
      <c r="D146" s="511">
        <v>41905.0</v>
      </c>
      <c r="E146" s="437" t="s">
        <v>9358</v>
      </c>
      <c r="F146" s="437" t="s">
        <v>1365</v>
      </c>
      <c r="G146" s="437" t="s">
        <v>17</v>
      </c>
      <c r="H146" s="437" t="s">
        <v>373</v>
      </c>
      <c r="I146" s="511">
        <v>42626.0</v>
      </c>
      <c r="J146" s="439">
        <v>9.0</v>
      </c>
      <c r="K146" s="629" t="s">
        <v>293</v>
      </c>
      <c r="L146" s="437" t="s">
        <v>395</v>
      </c>
      <c r="M146" s="330">
        <f t="shared" si="1"/>
        <v>721</v>
      </c>
      <c r="N146" s="210"/>
      <c r="O146" s="210"/>
      <c r="P146" s="210"/>
      <c r="Q146" s="210"/>
      <c r="R146" s="210"/>
      <c r="S146" s="210"/>
      <c r="T146" s="210"/>
      <c r="U146" s="210"/>
      <c r="V146" s="210"/>
      <c r="W146" s="210"/>
      <c r="X146" s="210"/>
      <c r="Y146" s="210"/>
      <c r="Z146" s="210"/>
    </row>
    <row r="147" ht="12.75" customHeight="1">
      <c r="A147" s="430">
        <v>14616.0</v>
      </c>
      <c r="B147" s="431" t="s">
        <v>9359</v>
      </c>
      <c r="C147" s="431">
        <v>2014.0</v>
      </c>
      <c r="D147" s="508">
        <v>41891.0</v>
      </c>
      <c r="E147" s="431" t="s">
        <v>9360</v>
      </c>
      <c r="F147" s="431" t="s">
        <v>1365</v>
      </c>
      <c r="G147" s="431" t="s">
        <v>17</v>
      </c>
      <c r="H147" s="431" t="s">
        <v>153</v>
      </c>
      <c r="I147" s="508">
        <v>42633.0</v>
      </c>
      <c r="J147" s="433">
        <v>9.0</v>
      </c>
      <c r="K147" s="629" t="s">
        <v>293</v>
      </c>
      <c r="L147" s="431" t="s">
        <v>395</v>
      </c>
      <c r="M147" s="327">
        <f t="shared" si="1"/>
        <v>742</v>
      </c>
      <c r="N147" s="210"/>
      <c r="O147" s="210"/>
      <c r="P147" s="210"/>
      <c r="Q147" s="210"/>
      <c r="R147" s="210"/>
      <c r="S147" s="210"/>
      <c r="T147" s="210"/>
      <c r="U147" s="210"/>
      <c r="V147" s="210"/>
      <c r="W147" s="210"/>
      <c r="X147" s="210"/>
      <c r="Y147" s="210"/>
      <c r="Z147" s="210"/>
    </row>
    <row r="148" ht="12.75" customHeight="1">
      <c r="A148" s="436">
        <v>14716.0</v>
      </c>
      <c r="B148" s="437" t="s">
        <v>9361</v>
      </c>
      <c r="C148" s="437">
        <v>2015.0</v>
      </c>
      <c r="D148" s="511">
        <v>42353.0</v>
      </c>
      <c r="E148" s="437" t="s">
        <v>9362</v>
      </c>
      <c r="F148" s="437" t="s">
        <v>384</v>
      </c>
      <c r="G148" s="437" t="s">
        <v>17</v>
      </c>
      <c r="H148" s="437" t="s">
        <v>77</v>
      </c>
      <c r="I148" s="511">
        <v>42627.0</v>
      </c>
      <c r="J148" s="439">
        <v>9.0</v>
      </c>
      <c r="K148" s="630" t="s">
        <v>322</v>
      </c>
      <c r="L148" s="437" t="s">
        <v>390</v>
      </c>
      <c r="M148" s="330">
        <f t="shared" si="1"/>
        <v>274</v>
      </c>
      <c r="N148" s="210"/>
      <c r="O148" s="210"/>
      <c r="P148" s="210"/>
      <c r="Q148" s="210"/>
      <c r="R148" s="210"/>
      <c r="S148" s="210"/>
      <c r="T148" s="210"/>
      <c r="U148" s="210"/>
      <c r="V148" s="210"/>
      <c r="W148" s="210"/>
      <c r="X148" s="210"/>
      <c r="Y148" s="210"/>
      <c r="Z148" s="210"/>
    </row>
    <row r="149" ht="12.75" customHeight="1">
      <c r="A149" s="430">
        <v>14816.0</v>
      </c>
      <c r="B149" s="431" t="s">
        <v>9363</v>
      </c>
      <c r="C149" s="431">
        <v>2014.0</v>
      </c>
      <c r="D149" s="508">
        <v>41977.0</v>
      </c>
      <c r="E149" s="431" t="s">
        <v>9364</v>
      </c>
      <c r="F149" s="431" t="s">
        <v>1549</v>
      </c>
      <c r="G149" s="431" t="s">
        <v>712</v>
      </c>
      <c r="H149" s="431" t="s">
        <v>952</v>
      </c>
      <c r="I149" s="508">
        <v>42627.0</v>
      </c>
      <c r="J149" s="433">
        <v>9.0</v>
      </c>
      <c r="K149" s="629" t="s">
        <v>293</v>
      </c>
      <c r="L149" s="431" t="s">
        <v>390</v>
      </c>
      <c r="M149" s="327">
        <f t="shared" si="1"/>
        <v>650</v>
      </c>
      <c r="N149" s="210"/>
      <c r="O149" s="210"/>
      <c r="P149" s="210"/>
      <c r="Q149" s="210"/>
      <c r="R149" s="210"/>
      <c r="S149" s="210"/>
      <c r="T149" s="210"/>
      <c r="U149" s="210"/>
      <c r="V149" s="210"/>
      <c r="W149" s="210"/>
      <c r="X149" s="210"/>
      <c r="Y149" s="210"/>
      <c r="Z149" s="210"/>
    </row>
    <row r="150" ht="12.75" customHeight="1">
      <c r="A150" s="436">
        <v>14916.0</v>
      </c>
      <c r="B150" s="437" t="s">
        <v>9365</v>
      </c>
      <c r="C150" s="437">
        <v>2008.0</v>
      </c>
      <c r="D150" s="511">
        <v>39742.0</v>
      </c>
      <c r="E150" s="437" t="s">
        <v>9366</v>
      </c>
      <c r="F150" s="437" t="s">
        <v>92</v>
      </c>
      <c r="G150" s="437" t="s">
        <v>712</v>
      </c>
      <c r="H150" s="437" t="s">
        <v>244</v>
      </c>
      <c r="I150" s="511">
        <v>42632.0</v>
      </c>
      <c r="J150" s="439">
        <v>9.0</v>
      </c>
      <c r="K150" s="633" t="s">
        <v>344</v>
      </c>
      <c r="L150" s="437" t="s">
        <v>395</v>
      </c>
      <c r="M150" s="330">
        <f t="shared" si="1"/>
        <v>2890</v>
      </c>
      <c r="N150" s="210"/>
      <c r="O150" s="210"/>
      <c r="P150" s="210"/>
      <c r="Q150" s="210"/>
      <c r="R150" s="210"/>
      <c r="S150" s="210"/>
      <c r="T150" s="210"/>
      <c r="U150" s="210"/>
      <c r="V150" s="210"/>
      <c r="W150" s="210"/>
      <c r="X150" s="210"/>
      <c r="Y150" s="210"/>
      <c r="Z150" s="210"/>
    </row>
    <row r="151" ht="12.75" customHeight="1">
      <c r="A151" s="430">
        <v>15016.0</v>
      </c>
      <c r="B151" s="431" t="s">
        <v>9367</v>
      </c>
      <c r="C151" s="431">
        <v>2011.0</v>
      </c>
      <c r="D151" s="508">
        <v>40737.0</v>
      </c>
      <c r="E151" s="431" t="s">
        <v>9368</v>
      </c>
      <c r="F151" s="431" t="s">
        <v>134</v>
      </c>
      <c r="G151" s="431" t="s">
        <v>712</v>
      </c>
      <c r="H151" s="431" t="s">
        <v>1156</v>
      </c>
      <c r="I151" s="508">
        <v>42632.0</v>
      </c>
      <c r="J151" s="433">
        <v>9.0</v>
      </c>
      <c r="K151" s="633" t="s">
        <v>344</v>
      </c>
      <c r="L151" s="431" t="s">
        <v>390</v>
      </c>
      <c r="M151" s="327">
        <f t="shared" si="1"/>
        <v>1895</v>
      </c>
      <c r="N151" s="210"/>
      <c r="O151" s="210"/>
      <c r="P151" s="210"/>
      <c r="Q151" s="210"/>
      <c r="R151" s="210"/>
      <c r="S151" s="210"/>
      <c r="T151" s="210"/>
      <c r="U151" s="210"/>
      <c r="V151" s="210"/>
      <c r="W151" s="210"/>
      <c r="X151" s="210"/>
      <c r="Y151" s="210"/>
      <c r="Z151" s="210"/>
    </row>
    <row r="152" ht="12.75" customHeight="1">
      <c r="A152" s="436">
        <v>15116.0</v>
      </c>
      <c r="B152" s="437" t="s">
        <v>9369</v>
      </c>
      <c r="C152" s="437">
        <v>2015.0</v>
      </c>
      <c r="D152" s="511">
        <v>42368.0</v>
      </c>
      <c r="E152" s="437" t="s">
        <v>7425</v>
      </c>
      <c r="F152" s="634" t="s">
        <v>4086</v>
      </c>
      <c r="G152" s="437" t="s">
        <v>729</v>
      </c>
      <c r="H152" s="437" t="s">
        <v>9306</v>
      </c>
      <c r="I152" s="511">
        <v>42639.0</v>
      </c>
      <c r="J152" s="439">
        <v>9.0</v>
      </c>
      <c r="K152" s="633" t="s">
        <v>344</v>
      </c>
      <c r="L152" s="437" t="s">
        <v>399</v>
      </c>
      <c r="M152" s="330">
        <f t="shared" si="1"/>
        <v>271</v>
      </c>
      <c r="N152" s="210"/>
      <c r="O152" s="210"/>
      <c r="P152" s="210"/>
      <c r="Q152" s="210"/>
      <c r="R152" s="210"/>
      <c r="S152" s="210"/>
      <c r="T152" s="210"/>
      <c r="U152" s="210"/>
      <c r="V152" s="210"/>
      <c r="W152" s="210"/>
      <c r="X152" s="210"/>
      <c r="Y152" s="210"/>
      <c r="Z152" s="210"/>
    </row>
    <row r="153" ht="12.75" customHeight="1">
      <c r="A153" s="430">
        <v>15216.0</v>
      </c>
      <c r="B153" s="431" t="s">
        <v>9370</v>
      </c>
      <c r="C153" s="431">
        <v>2015.0</v>
      </c>
      <c r="D153" s="508">
        <v>42368.0</v>
      </c>
      <c r="E153" s="431" t="s">
        <v>7445</v>
      </c>
      <c r="F153" s="635" t="s">
        <v>7446</v>
      </c>
      <c r="G153" s="431" t="s">
        <v>729</v>
      </c>
      <c r="H153" s="431" t="s">
        <v>9306</v>
      </c>
      <c r="I153" s="508">
        <v>42632.0</v>
      </c>
      <c r="J153" s="433">
        <v>9.0</v>
      </c>
      <c r="K153" s="633" t="s">
        <v>344</v>
      </c>
      <c r="L153" s="431" t="s">
        <v>399</v>
      </c>
      <c r="M153" s="327">
        <f t="shared" si="1"/>
        <v>264</v>
      </c>
      <c r="N153" s="210"/>
      <c r="O153" s="210"/>
      <c r="P153" s="210"/>
      <c r="Q153" s="210"/>
      <c r="R153" s="210"/>
      <c r="S153" s="210"/>
      <c r="T153" s="210"/>
      <c r="U153" s="210"/>
      <c r="V153" s="210"/>
      <c r="W153" s="210"/>
      <c r="X153" s="210"/>
      <c r="Y153" s="210"/>
      <c r="Z153" s="210"/>
    </row>
    <row r="154" ht="12.75" customHeight="1">
      <c r="A154" s="436">
        <v>15316.0</v>
      </c>
      <c r="B154" s="437" t="s">
        <v>9371</v>
      </c>
      <c r="C154" s="437">
        <v>2011.0</v>
      </c>
      <c r="D154" s="511">
        <v>40574.0</v>
      </c>
      <c r="E154" s="437" t="s">
        <v>9372</v>
      </c>
      <c r="F154" s="437" t="s">
        <v>7535</v>
      </c>
      <c r="G154" s="437" t="s">
        <v>712</v>
      </c>
      <c r="H154" s="437" t="s">
        <v>927</v>
      </c>
      <c r="I154" s="511">
        <v>42639.0</v>
      </c>
      <c r="J154" s="439">
        <v>9.0</v>
      </c>
      <c r="K154" s="630" t="s">
        <v>322</v>
      </c>
      <c r="L154" s="437" t="s">
        <v>395</v>
      </c>
      <c r="M154" s="330">
        <f t="shared" si="1"/>
        <v>2065</v>
      </c>
      <c r="N154" s="210"/>
      <c r="O154" s="210"/>
      <c r="P154" s="210"/>
      <c r="Q154" s="210"/>
      <c r="R154" s="210"/>
      <c r="S154" s="210"/>
      <c r="T154" s="210"/>
      <c r="U154" s="210"/>
      <c r="V154" s="210"/>
      <c r="W154" s="210"/>
      <c r="X154" s="210"/>
      <c r="Y154" s="210"/>
      <c r="Z154" s="210"/>
    </row>
    <row r="155" ht="12.75" customHeight="1">
      <c r="A155" s="430">
        <v>15416.0</v>
      </c>
      <c r="B155" s="431" t="s">
        <v>9373</v>
      </c>
      <c r="C155" s="431">
        <v>2013.0</v>
      </c>
      <c r="D155" s="508">
        <v>41306.0</v>
      </c>
      <c r="E155" s="431" t="s">
        <v>9374</v>
      </c>
      <c r="F155" s="431" t="s">
        <v>1365</v>
      </c>
      <c r="G155" s="431" t="s">
        <v>17</v>
      </c>
      <c r="H155" s="431" t="s">
        <v>283</v>
      </c>
      <c r="I155" s="508">
        <v>42647.0</v>
      </c>
      <c r="J155" s="433">
        <v>10.0</v>
      </c>
      <c r="K155" s="629" t="s">
        <v>293</v>
      </c>
      <c r="L155" s="431" t="s">
        <v>395</v>
      </c>
      <c r="M155" s="327">
        <f t="shared" si="1"/>
        <v>1341</v>
      </c>
      <c r="N155" s="210"/>
      <c r="O155" s="210"/>
      <c r="P155" s="210"/>
      <c r="Q155" s="210"/>
      <c r="R155" s="210"/>
      <c r="S155" s="210"/>
      <c r="T155" s="210"/>
      <c r="U155" s="210"/>
      <c r="V155" s="210"/>
      <c r="W155" s="210"/>
      <c r="X155" s="210"/>
      <c r="Y155" s="210"/>
      <c r="Z155" s="210"/>
    </row>
    <row r="156" ht="12.75" customHeight="1">
      <c r="A156" s="436">
        <v>15516.0</v>
      </c>
      <c r="B156" s="437" t="s">
        <v>9375</v>
      </c>
      <c r="C156" s="437">
        <v>2010.0</v>
      </c>
      <c r="D156" s="511">
        <v>40410.0</v>
      </c>
      <c r="E156" s="437" t="s">
        <v>9376</v>
      </c>
      <c r="F156" s="437" t="s">
        <v>1937</v>
      </c>
      <c r="G156" s="437" t="s">
        <v>712</v>
      </c>
      <c r="H156" s="437" t="s">
        <v>163</v>
      </c>
      <c r="I156" s="511">
        <v>42649.0</v>
      </c>
      <c r="J156" s="439">
        <v>10.0</v>
      </c>
      <c r="K156" s="629" t="s">
        <v>293</v>
      </c>
      <c r="L156" s="437" t="s">
        <v>390</v>
      </c>
      <c r="M156" s="330">
        <f t="shared" si="1"/>
        <v>2239</v>
      </c>
      <c r="N156" s="210"/>
      <c r="O156" s="210"/>
      <c r="P156" s="210"/>
      <c r="Q156" s="210"/>
      <c r="R156" s="210"/>
      <c r="S156" s="210"/>
      <c r="T156" s="210"/>
      <c r="U156" s="210"/>
      <c r="V156" s="210"/>
      <c r="W156" s="210"/>
      <c r="X156" s="210"/>
      <c r="Y156" s="210"/>
      <c r="Z156" s="210"/>
    </row>
    <row r="157" ht="12.75" customHeight="1">
      <c r="A157" s="430">
        <v>15616.0</v>
      </c>
      <c r="B157" s="431" t="s">
        <v>9377</v>
      </c>
      <c r="C157" s="431">
        <v>2008.0</v>
      </c>
      <c r="D157" s="508">
        <v>39697.0</v>
      </c>
      <c r="E157" s="431" t="s">
        <v>9378</v>
      </c>
      <c r="F157" s="431" t="s">
        <v>865</v>
      </c>
      <c r="G157" s="431" t="s">
        <v>712</v>
      </c>
      <c r="H157" s="431" t="s">
        <v>244</v>
      </c>
      <c r="I157" s="508">
        <v>42649.0</v>
      </c>
      <c r="J157" s="433">
        <v>10.0</v>
      </c>
      <c r="K157" s="630" t="s">
        <v>322</v>
      </c>
      <c r="L157" s="431" t="s">
        <v>395</v>
      </c>
      <c r="M157" s="327">
        <f t="shared" si="1"/>
        <v>2952</v>
      </c>
      <c r="N157" s="210"/>
      <c r="O157" s="210"/>
      <c r="P157" s="210"/>
      <c r="Q157" s="210"/>
      <c r="R157" s="210"/>
      <c r="S157" s="210"/>
      <c r="T157" s="210"/>
      <c r="U157" s="210"/>
      <c r="V157" s="210"/>
      <c r="W157" s="210"/>
      <c r="X157" s="210"/>
      <c r="Y157" s="210"/>
      <c r="Z157" s="210"/>
    </row>
    <row r="158" ht="12.75" customHeight="1">
      <c r="A158" s="436">
        <v>15716.0</v>
      </c>
      <c r="B158" s="437" t="s">
        <v>9379</v>
      </c>
      <c r="C158" s="437">
        <v>2010.0</v>
      </c>
      <c r="D158" s="511">
        <v>40353.0</v>
      </c>
      <c r="E158" s="437" t="s">
        <v>9380</v>
      </c>
      <c r="F158" s="437" t="s">
        <v>2277</v>
      </c>
      <c r="G158" s="437" t="s">
        <v>712</v>
      </c>
      <c r="H158" s="437" t="s">
        <v>9381</v>
      </c>
      <c r="I158" s="511">
        <v>42649.0</v>
      </c>
      <c r="J158" s="439">
        <v>10.0</v>
      </c>
      <c r="K158" s="629" t="s">
        <v>293</v>
      </c>
      <c r="L158" s="437" t="s">
        <v>390</v>
      </c>
      <c r="M158" s="330">
        <f t="shared" si="1"/>
        <v>2296</v>
      </c>
      <c r="N158" s="210"/>
      <c r="O158" s="210"/>
      <c r="P158" s="210"/>
      <c r="Q158" s="210"/>
      <c r="R158" s="210"/>
      <c r="S158" s="210"/>
      <c r="T158" s="210"/>
      <c r="U158" s="210"/>
      <c r="V158" s="210"/>
      <c r="W158" s="210"/>
      <c r="X158" s="210"/>
      <c r="Y158" s="210"/>
      <c r="Z158" s="210"/>
    </row>
    <row r="159" ht="12.75" customHeight="1">
      <c r="A159" s="430">
        <v>15816.0</v>
      </c>
      <c r="B159" s="431" t="s">
        <v>9382</v>
      </c>
      <c r="C159" s="431">
        <v>2010.0</v>
      </c>
      <c r="D159" s="508">
        <v>40449.0</v>
      </c>
      <c r="E159" s="431" t="s">
        <v>9383</v>
      </c>
      <c r="F159" s="431" t="s">
        <v>7535</v>
      </c>
      <c r="G159" s="431" t="s">
        <v>712</v>
      </c>
      <c r="H159" s="431" t="s">
        <v>1156</v>
      </c>
      <c r="I159" s="508">
        <v>42649.0</v>
      </c>
      <c r="J159" s="433">
        <v>10.0</v>
      </c>
      <c r="K159" s="630" t="s">
        <v>322</v>
      </c>
      <c r="L159" s="431" t="s">
        <v>395</v>
      </c>
      <c r="M159" s="327">
        <f t="shared" si="1"/>
        <v>2200</v>
      </c>
      <c r="N159" s="210"/>
      <c r="O159" s="210"/>
      <c r="P159" s="210"/>
      <c r="Q159" s="210"/>
      <c r="R159" s="210"/>
      <c r="S159" s="210"/>
      <c r="T159" s="210"/>
      <c r="U159" s="210"/>
      <c r="V159" s="210"/>
      <c r="W159" s="210"/>
      <c r="X159" s="210"/>
      <c r="Y159" s="210"/>
      <c r="Z159" s="210"/>
    </row>
    <row r="160" ht="12.75" customHeight="1">
      <c r="A160" s="436">
        <v>15916.0</v>
      </c>
      <c r="B160" s="437" t="s">
        <v>9384</v>
      </c>
      <c r="C160" s="437">
        <v>2012.0</v>
      </c>
      <c r="D160" s="511">
        <v>41124.0</v>
      </c>
      <c r="E160" s="437" t="s">
        <v>9385</v>
      </c>
      <c r="F160" s="437" t="s">
        <v>65</v>
      </c>
      <c r="G160" s="437" t="s">
        <v>17</v>
      </c>
      <c r="H160" s="437" t="s">
        <v>158</v>
      </c>
      <c r="I160" s="511">
        <v>42649.0</v>
      </c>
      <c r="J160" s="439">
        <v>10.0</v>
      </c>
      <c r="K160" s="630" t="s">
        <v>322</v>
      </c>
      <c r="L160" s="437" t="s">
        <v>386</v>
      </c>
      <c r="M160" s="330">
        <f t="shared" si="1"/>
        <v>1525</v>
      </c>
      <c r="N160" s="210"/>
      <c r="O160" s="210"/>
      <c r="P160" s="210"/>
      <c r="Q160" s="210"/>
      <c r="R160" s="210"/>
      <c r="S160" s="210"/>
      <c r="T160" s="210"/>
      <c r="U160" s="210"/>
      <c r="V160" s="210"/>
      <c r="W160" s="210"/>
      <c r="X160" s="210"/>
      <c r="Y160" s="210"/>
      <c r="Z160" s="210"/>
    </row>
    <row r="161" ht="12.75" customHeight="1">
      <c r="A161" s="430">
        <v>16016.0</v>
      </c>
      <c r="B161" s="431" t="s">
        <v>9386</v>
      </c>
      <c r="C161" s="431">
        <v>2011.0</v>
      </c>
      <c r="D161" s="508">
        <v>40585.0</v>
      </c>
      <c r="E161" s="431" t="s">
        <v>9387</v>
      </c>
      <c r="F161" s="431" t="s">
        <v>865</v>
      </c>
      <c r="G161" s="431" t="s">
        <v>17</v>
      </c>
      <c r="H161" s="431" t="s">
        <v>1043</v>
      </c>
      <c r="I161" s="508">
        <v>42649.0</v>
      </c>
      <c r="J161" s="433">
        <v>10.0</v>
      </c>
      <c r="K161" s="630" t="s">
        <v>322</v>
      </c>
      <c r="L161" s="431" t="s">
        <v>390</v>
      </c>
      <c r="M161" s="327">
        <f t="shared" si="1"/>
        <v>2064</v>
      </c>
      <c r="N161" s="210"/>
      <c r="O161" s="210"/>
      <c r="P161" s="210"/>
      <c r="Q161" s="210"/>
      <c r="R161" s="210"/>
      <c r="S161" s="210"/>
      <c r="T161" s="210"/>
      <c r="U161" s="210"/>
      <c r="V161" s="210"/>
      <c r="W161" s="210"/>
      <c r="X161" s="210"/>
      <c r="Y161" s="210"/>
      <c r="Z161" s="210"/>
    </row>
    <row r="162" ht="12.75" customHeight="1">
      <c r="A162" s="436">
        <v>16116.0</v>
      </c>
      <c r="B162" s="437" t="s">
        <v>9388</v>
      </c>
      <c r="C162" s="437">
        <v>2013.0</v>
      </c>
      <c r="D162" s="511">
        <v>41396.0</v>
      </c>
      <c r="E162" s="437" t="s">
        <v>9389</v>
      </c>
      <c r="F162" s="437" t="s">
        <v>3933</v>
      </c>
      <c r="G162" s="437" t="s">
        <v>17</v>
      </c>
      <c r="H162" s="437" t="s">
        <v>753</v>
      </c>
      <c r="I162" s="511">
        <v>42653.0</v>
      </c>
      <c r="J162" s="439">
        <v>10.0</v>
      </c>
      <c r="K162" s="630" t="s">
        <v>322</v>
      </c>
      <c r="L162" s="437" t="s">
        <v>390</v>
      </c>
      <c r="M162" s="330">
        <f t="shared" si="1"/>
        <v>1257</v>
      </c>
      <c r="N162" s="210"/>
      <c r="O162" s="210"/>
      <c r="P162" s="210"/>
      <c r="Q162" s="210"/>
      <c r="R162" s="210"/>
      <c r="S162" s="210"/>
      <c r="T162" s="210"/>
      <c r="U162" s="210"/>
      <c r="V162" s="210"/>
      <c r="W162" s="210"/>
      <c r="X162" s="210"/>
      <c r="Y162" s="210"/>
      <c r="Z162" s="210"/>
    </row>
    <row r="163" ht="12.75" customHeight="1">
      <c r="A163" s="430">
        <v>16216.0</v>
      </c>
      <c r="B163" s="431" t="s">
        <v>9390</v>
      </c>
      <c r="C163" s="431">
        <v>2013.0</v>
      </c>
      <c r="D163" s="508">
        <v>41506.0</v>
      </c>
      <c r="E163" s="431" t="s">
        <v>9391</v>
      </c>
      <c r="F163" s="431" t="s">
        <v>1509</v>
      </c>
      <c r="G163" s="431" t="s">
        <v>17</v>
      </c>
      <c r="H163" s="431" t="s">
        <v>380</v>
      </c>
      <c r="I163" s="508">
        <v>42653.0</v>
      </c>
      <c r="J163" s="433">
        <v>10.0</v>
      </c>
      <c r="K163" s="630" t="s">
        <v>322</v>
      </c>
      <c r="L163" s="431" t="s">
        <v>390</v>
      </c>
      <c r="M163" s="327">
        <f t="shared" si="1"/>
        <v>1147</v>
      </c>
      <c r="N163" s="210"/>
      <c r="O163" s="210"/>
      <c r="P163" s="210"/>
      <c r="Q163" s="210"/>
      <c r="R163" s="210"/>
      <c r="S163" s="210"/>
      <c r="T163" s="210"/>
      <c r="U163" s="210"/>
      <c r="V163" s="210"/>
      <c r="W163" s="210"/>
      <c r="X163" s="210"/>
      <c r="Y163" s="210"/>
      <c r="Z163" s="210"/>
    </row>
    <row r="164" ht="12.75" customHeight="1">
      <c r="A164" s="436">
        <v>16316.0</v>
      </c>
      <c r="B164" s="437" t="s">
        <v>9392</v>
      </c>
      <c r="C164" s="437">
        <v>2013.0</v>
      </c>
      <c r="D164" s="511">
        <v>41564.0</v>
      </c>
      <c r="E164" s="437" t="s">
        <v>9393</v>
      </c>
      <c r="F164" s="437" t="s">
        <v>1509</v>
      </c>
      <c r="G164" s="437" t="s">
        <v>17</v>
      </c>
      <c r="H164" s="437" t="s">
        <v>308</v>
      </c>
      <c r="I164" s="511">
        <v>42653.0</v>
      </c>
      <c r="J164" s="439">
        <v>10.0</v>
      </c>
      <c r="K164" s="630" t="s">
        <v>322</v>
      </c>
      <c r="L164" s="437" t="s">
        <v>390</v>
      </c>
      <c r="M164" s="330">
        <f t="shared" si="1"/>
        <v>1089</v>
      </c>
      <c r="N164" s="210"/>
      <c r="O164" s="210"/>
      <c r="P164" s="210"/>
      <c r="Q164" s="210"/>
      <c r="R164" s="210"/>
      <c r="S164" s="210"/>
      <c r="T164" s="210"/>
      <c r="U164" s="210"/>
      <c r="V164" s="210"/>
      <c r="W164" s="210"/>
      <c r="X164" s="210"/>
      <c r="Y164" s="210"/>
      <c r="Z164" s="210"/>
    </row>
    <row r="165" ht="12.75" customHeight="1">
      <c r="A165" s="430">
        <v>16416.0</v>
      </c>
      <c r="B165" s="431" t="s">
        <v>9394</v>
      </c>
      <c r="C165" s="431">
        <v>2013.0</v>
      </c>
      <c r="D165" s="508">
        <v>41634.0</v>
      </c>
      <c r="E165" s="431" t="s">
        <v>9395</v>
      </c>
      <c r="F165" s="431" t="s">
        <v>9167</v>
      </c>
      <c r="G165" s="431" t="s">
        <v>806</v>
      </c>
      <c r="H165" s="431" t="s">
        <v>807</v>
      </c>
      <c r="I165" s="508">
        <v>42653.0</v>
      </c>
      <c r="J165" s="433">
        <v>10.0</v>
      </c>
      <c r="K165" s="629" t="s">
        <v>293</v>
      </c>
      <c r="L165" s="431" t="s">
        <v>390</v>
      </c>
      <c r="M165" s="327">
        <f t="shared" si="1"/>
        <v>1019</v>
      </c>
      <c r="N165" s="210"/>
      <c r="O165" s="210"/>
      <c r="P165" s="210"/>
      <c r="Q165" s="210"/>
      <c r="R165" s="210"/>
      <c r="S165" s="210"/>
      <c r="T165" s="210"/>
      <c r="U165" s="210"/>
      <c r="V165" s="210"/>
      <c r="W165" s="210"/>
      <c r="X165" s="210"/>
      <c r="Y165" s="210"/>
      <c r="Z165" s="210"/>
    </row>
    <row r="166" ht="12.75" customHeight="1">
      <c r="A166" s="436">
        <v>16516.0</v>
      </c>
      <c r="B166" s="437" t="s">
        <v>9396</v>
      </c>
      <c r="C166" s="437">
        <v>2010.0</v>
      </c>
      <c r="D166" s="511">
        <v>40331.0</v>
      </c>
      <c r="E166" s="437" t="s">
        <v>9397</v>
      </c>
      <c r="F166" s="437" t="s">
        <v>7535</v>
      </c>
      <c r="G166" s="437" t="s">
        <v>712</v>
      </c>
      <c r="H166" s="437" t="s">
        <v>1156</v>
      </c>
      <c r="I166" s="511">
        <v>42654.0</v>
      </c>
      <c r="J166" s="439">
        <v>10.0</v>
      </c>
      <c r="K166" s="630" t="s">
        <v>322</v>
      </c>
      <c r="L166" s="437" t="s">
        <v>395</v>
      </c>
      <c r="M166" s="330">
        <f t="shared" si="1"/>
        <v>2323</v>
      </c>
      <c r="N166" s="210"/>
      <c r="O166" s="210"/>
      <c r="P166" s="210"/>
      <c r="Q166" s="210"/>
      <c r="R166" s="210"/>
      <c r="S166" s="210"/>
      <c r="T166" s="210"/>
      <c r="U166" s="210"/>
      <c r="V166" s="210"/>
      <c r="W166" s="210"/>
      <c r="X166" s="210"/>
      <c r="Y166" s="210"/>
      <c r="Z166" s="210"/>
    </row>
    <row r="167" ht="12.75" customHeight="1">
      <c r="A167" s="430">
        <v>16616.0</v>
      </c>
      <c r="B167" s="431" t="s">
        <v>9398</v>
      </c>
      <c r="C167" s="431">
        <v>2012.0</v>
      </c>
      <c r="D167" s="508">
        <v>41141.0</v>
      </c>
      <c r="E167" s="431" t="s">
        <v>9399</v>
      </c>
      <c r="F167" s="431" t="s">
        <v>372</v>
      </c>
      <c r="G167" s="431" t="s">
        <v>17</v>
      </c>
      <c r="H167" s="431" t="s">
        <v>50</v>
      </c>
      <c r="I167" s="508">
        <v>42654.0</v>
      </c>
      <c r="J167" s="433">
        <v>10.0</v>
      </c>
      <c r="K167" s="629" t="s">
        <v>293</v>
      </c>
      <c r="L167" s="431" t="s">
        <v>395</v>
      </c>
      <c r="M167" s="327">
        <f t="shared" si="1"/>
        <v>1513</v>
      </c>
      <c r="N167" s="210"/>
      <c r="O167" s="210"/>
      <c r="P167" s="210"/>
      <c r="Q167" s="210"/>
      <c r="R167" s="210"/>
      <c r="S167" s="210"/>
      <c r="T167" s="210"/>
      <c r="U167" s="210"/>
      <c r="V167" s="210"/>
      <c r="W167" s="210"/>
      <c r="X167" s="210"/>
      <c r="Y167" s="210"/>
      <c r="Z167" s="210"/>
    </row>
    <row r="168" ht="12.75" customHeight="1">
      <c r="A168" s="436">
        <v>16716.0</v>
      </c>
      <c r="B168" s="437" t="s">
        <v>9400</v>
      </c>
      <c r="C168" s="437">
        <v>2013.0</v>
      </c>
      <c r="D168" s="511">
        <v>41486.0</v>
      </c>
      <c r="E168" s="437" t="s">
        <v>9401</v>
      </c>
      <c r="F168" s="437" t="s">
        <v>65</v>
      </c>
      <c r="G168" s="437" t="s">
        <v>17</v>
      </c>
      <c r="H168" s="437" t="s">
        <v>9402</v>
      </c>
      <c r="I168" s="511">
        <v>42654.0</v>
      </c>
      <c r="J168" s="439">
        <v>10.0</v>
      </c>
      <c r="K168" s="630" t="s">
        <v>322</v>
      </c>
      <c r="L168" s="437" t="s">
        <v>386</v>
      </c>
      <c r="M168" s="330">
        <f t="shared" si="1"/>
        <v>1168</v>
      </c>
      <c r="N168" s="210"/>
      <c r="O168" s="210"/>
      <c r="P168" s="210"/>
      <c r="Q168" s="210"/>
      <c r="R168" s="210"/>
      <c r="S168" s="210"/>
      <c r="T168" s="210"/>
      <c r="U168" s="210"/>
      <c r="V168" s="210"/>
      <c r="W168" s="210"/>
      <c r="X168" s="210"/>
      <c r="Y168" s="210"/>
      <c r="Z168" s="210"/>
    </row>
    <row r="169" ht="12.75" customHeight="1">
      <c r="A169" s="430">
        <v>16816.0</v>
      </c>
      <c r="B169" s="431" t="s">
        <v>9403</v>
      </c>
      <c r="C169" s="431">
        <v>2013.0</v>
      </c>
      <c r="D169" s="508">
        <v>41618.0</v>
      </c>
      <c r="E169" s="431" t="s">
        <v>9404</v>
      </c>
      <c r="F169" s="431" t="s">
        <v>65</v>
      </c>
      <c r="G169" s="431" t="s">
        <v>17</v>
      </c>
      <c r="H169" s="431" t="s">
        <v>5372</v>
      </c>
      <c r="I169" s="508">
        <v>42654.0</v>
      </c>
      <c r="J169" s="433">
        <v>10.0</v>
      </c>
      <c r="K169" s="630" t="s">
        <v>322</v>
      </c>
      <c r="L169" s="431" t="s">
        <v>386</v>
      </c>
      <c r="M169" s="327">
        <f t="shared" si="1"/>
        <v>1036</v>
      </c>
      <c r="N169" s="210"/>
      <c r="O169" s="210"/>
      <c r="P169" s="210"/>
      <c r="Q169" s="210"/>
      <c r="R169" s="210"/>
      <c r="S169" s="210"/>
      <c r="T169" s="210"/>
      <c r="U169" s="210"/>
      <c r="V169" s="210"/>
      <c r="W169" s="210"/>
      <c r="X169" s="210"/>
      <c r="Y169" s="210"/>
      <c r="Z169" s="210"/>
    </row>
    <row r="170" ht="12.75" customHeight="1">
      <c r="A170" s="436">
        <v>16916.0</v>
      </c>
      <c r="B170" s="437" t="s">
        <v>9405</v>
      </c>
      <c r="C170" s="437">
        <v>2015.0</v>
      </c>
      <c r="D170" s="511">
        <v>42293.0</v>
      </c>
      <c r="E170" s="437" t="s">
        <v>9406</v>
      </c>
      <c r="F170" s="634" t="s">
        <v>2716</v>
      </c>
      <c r="G170" s="437" t="s">
        <v>729</v>
      </c>
      <c r="H170" s="437" t="s">
        <v>2969</v>
      </c>
      <c r="I170" s="511">
        <v>42656.0</v>
      </c>
      <c r="J170" s="439">
        <v>10.0</v>
      </c>
      <c r="K170" s="633" t="s">
        <v>344</v>
      </c>
      <c r="L170" s="437" t="s">
        <v>399</v>
      </c>
      <c r="M170" s="330">
        <f t="shared" si="1"/>
        <v>363</v>
      </c>
      <c r="N170" s="210"/>
      <c r="O170" s="210"/>
      <c r="P170" s="210"/>
      <c r="Q170" s="210"/>
      <c r="R170" s="210"/>
      <c r="S170" s="210"/>
      <c r="T170" s="210"/>
      <c r="U170" s="210"/>
      <c r="V170" s="210"/>
      <c r="W170" s="210"/>
      <c r="X170" s="210"/>
      <c r="Y170" s="210"/>
      <c r="Z170" s="210"/>
    </row>
    <row r="171" ht="12.75" customHeight="1">
      <c r="A171" s="430">
        <v>17016.0</v>
      </c>
      <c r="B171" s="431" t="s">
        <v>9407</v>
      </c>
      <c r="C171" s="431">
        <v>2015.0</v>
      </c>
      <c r="D171" s="508">
        <v>42320.0</v>
      </c>
      <c r="E171" s="431" t="s">
        <v>9408</v>
      </c>
      <c r="F171" s="635" t="s">
        <v>5688</v>
      </c>
      <c r="G171" s="431" t="s">
        <v>729</v>
      </c>
      <c r="H171" s="431" t="s">
        <v>9409</v>
      </c>
      <c r="I171" s="508">
        <v>42660.0</v>
      </c>
      <c r="J171" s="433">
        <v>10.0</v>
      </c>
      <c r="K171" s="633" t="s">
        <v>1259</v>
      </c>
      <c r="L171" s="431" t="s">
        <v>399</v>
      </c>
      <c r="M171" s="327">
        <f t="shared" si="1"/>
        <v>340</v>
      </c>
      <c r="N171" s="210"/>
      <c r="O171" s="210"/>
      <c r="P171" s="210"/>
      <c r="Q171" s="210"/>
      <c r="R171" s="210"/>
      <c r="S171" s="210"/>
      <c r="T171" s="210"/>
      <c r="U171" s="210"/>
      <c r="V171" s="210"/>
      <c r="W171" s="210"/>
      <c r="X171" s="210"/>
      <c r="Y171" s="210"/>
      <c r="Z171" s="210"/>
    </row>
    <row r="172" ht="12.75" customHeight="1">
      <c r="A172" s="436">
        <v>17116.0</v>
      </c>
      <c r="B172" s="437" t="s">
        <v>9410</v>
      </c>
      <c r="C172" s="437">
        <v>2014.0</v>
      </c>
      <c r="D172" s="511">
        <v>41808.0</v>
      </c>
      <c r="E172" s="437" t="s">
        <v>9411</v>
      </c>
      <c r="F172" s="437" t="s">
        <v>384</v>
      </c>
      <c r="G172" s="437" t="s">
        <v>17</v>
      </c>
      <c r="H172" s="437" t="s">
        <v>163</v>
      </c>
      <c r="I172" s="511">
        <v>42668.0</v>
      </c>
      <c r="J172" s="439">
        <v>10.0</v>
      </c>
      <c r="K172" s="630" t="s">
        <v>322</v>
      </c>
      <c r="L172" s="437" t="s">
        <v>390</v>
      </c>
      <c r="M172" s="330">
        <f t="shared" si="1"/>
        <v>860</v>
      </c>
      <c r="N172" s="210"/>
      <c r="O172" s="210"/>
      <c r="P172" s="210"/>
      <c r="Q172" s="210"/>
      <c r="R172" s="210"/>
      <c r="S172" s="210"/>
      <c r="T172" s="210"/>
      <c r="U172" s="210"/>
      <c r="V172" s="210"/>
      <c r="W172" s="210"/>
      <c r="X172" s="210"/>
      <c r="Y172" s="210"/>
      <c r="Z172" s="210"/>
    </row>
    <row r="173" ht="12.75" customHeight="1">
      <c r="A173" s="430">
        <v>17216.0</v>
      </c>
      <c r="B173" s="431" t="s">
        <v>9412</v>
      </c>
      <c r="C173" s="431">
        <v>2014.0</v>
      </c>
      <c r="D173" s="508">
        <v>41696.0</v>
      </c>
      <c r="E173" s="431" t="s">
        <v>9413</v>
      </c>
      <c r="F173" s="431" t="s">
        <v>65</v>
      </c>
      <c r="G173" s="431" t="s">
        <v>17</v>
      </c>
      <c r="H173" s="431" t="s">
        <v>244</v>
      </c>
      <c r="I173" s="508">
        <v>42656.0</v>
      </c>
      <c r="J173" s="433">
        <v>10.0</v>
      </c>
      <c r="K173" s="630" t="s">
        <v>322</v>
      </c>
      <c r="L173" s="431" t="s">
        <v>386</v>
      </c>
      <c r="M173" s="327">
        <f t="shared" si="1"/>
        <v>960</v>
      </c>
      <c r="N173" s="210"/>
      <c r="O173" s="210"/>
      <c r="P173" s="210"/>
      <c r="Q173" s="210"/>
      <c r="R173" s="210"/>
      <c r="S173" s="210"/>
      <c r="T173" s="210"/>
      <c r="U173" s="210"/>
      <c r="V173" s="210"/>
      <c r="W173" s="210"/>
      <c r="X173" s="210"/>
      <c r="Y173" s="210"/>
      <c r="Z173" s="210"/>
    </row>
    <row r="174" ht="12.75" customHeight="1">
      <c r="A174" s="436">
        <v>17316.0</v>
      </c>
      <c r="B174" s="437" t="s">
        <v>9414</v>
      </c>
      <c r="C174" s="437">
        <v>2014.0</v>
      </c>
      <c r="D174" s="511">
        <v>41684.0</v>
      </c>
      <c r="E174" s="437" t="s">
        <v>9415</v>
      </c>
      <c r="F174" s="437" t="s">
        <v>1509</v>
      </c>
      <c r="G174" s="437" t="s">
        <v>17</v>
      </c>
      <c r="H174" s="437" t="s">
        <v>373</v>
      </c>
      <c r="I174" s="511">
        <v>42656.0</v>
      </c>
      <c r="J174" s="439">
        <v>10.0</v>
      </c>
      <c r="K174" s="630" t="s">
        <v>322</v>
      </c>
      <c r="L174" s="437" t="s">
        <v>390</v>
      </c>
      <c r="M174" s="330">
        <f t="shared" si="1"/>
        <v>972</v>
      </c>
      <c r="N174" s="210"/>
      <c r="O174" s="210"/>
      <c r="P174" s="210"/>
      <c r="Q174" s="210"/>
      <c r="R174" s="210"/>
      <c r="S174" s="210"/>
      <c r="T174" s="210"/>
      <c r="U174" s="210"/>
      <c r="V174" s="210"/>
      <c r="W174" s="210"/>
      <c r="X174" s="210"/>
      <c r="Y174" s="210"/>
      <c r="Z174" s="210"/>
    </row>
    <row r="175" ht="12.75" customHeight="1">
      <c r="A175" s="430">
        <v>17416.0</v>
      </c>
      <c r="B175" s="431" t="s">
        <v>9416</v>
      </c>
      <c r="C175" s="431">
        <v>2013.0</v>
      </c>
      <c r="D175" s="508">
        <v>41508.0</v>
      </c>
      <c r="E175" s="431" t="s">
        <v>9417</v>
      </c>
      <c r="F175" s="431" t="s">
        <v>372</v>
      </c>
      <c r="G175" s="431" t="s">
        <v>17</v>
      </c>
      <c r="H175" s="431" t="s">
        <v>163</v>
      </c>
      <c r="I175" s="508">
        <v>42663.0</v>
      </c>
      <c r="J175" s="433">
        <v>10.0</v>
      </c>
      <c r="K175" s="629" t="s">
        <v>293</v>
      </c>
      <c r="L175" s="431" t="s">
        <v>395</v>
      </c>
      <c r="M175" s="327">
        <f t="shared" si="1"/>
        <v>1155</v>
      </c>
      <c r="N175" s="210"/>
      <c r="O175" s="210"/>
      <c r="P175" s="210"/>
      <c r="Q175" s="210"/>
      <c r="R175" s="210"/>
      <c r="S175" s="210"/>
      <c r="T175" s="210"/>
      <c r="U175" s="210"/>
      <c r="V175" s="210"/>
      <c r="W175" s="210"/>
      <c r="X175" s="210"/>
      <c r="Y175" s="210"/>
      <c r="Z175" s="210"/>
    </row>
    <row r="176" ht="12.75" customHeight="1">
      <c r="A176" s="436">
        <v>17516.0</v>
      </c>
      <c r="B176" s="437" t="s">
        <v>9418</v>
      </c>
      <c r="C176" s="437">
        <v>2013.0</v>
      </c>
      <c r="D176" s="511">
        <v>41523.0</v>
      </c>
      <c r="E176" s="437" t="s">
        <v>9419</v>
      </c>
      <c r="F176" s="437" t="s">
        <v>372</v>
      </c>
      <c r="G176" s="437" t="s">
        <v>17</v>
      </c>
      <c r="H176" s="437" t="s">
        <v>380</v>
      </c>
      <c r="I176" s="511">
        <v>42663.0</v>
      </c>
      <c r="J176" s="439">
        <v>10.0</v>
      </c>
      <c r="K176" s="629" t="s">
        <v>293</v>
      </c>
      <c r="L176" s="437" t="s">
        <v>395</v>
      </c>
      <c r="M176" s="330">
        <f t="shared" si="1"/>
        <v>1140</v>
      </c>
      <c r="N176" s="210"/>
      <c r="O176" s="210"/>
      <c r="P176" s="210"/>
      <c r="Q176" s="210"/>
      <c r="R176" s="210"/>
      <c r="S176" s="210"/>
      <c r="T176" s="210"/>
      <c r="U176" s="210"/>
      <c r="V176" s="210"/>
      <c r="W176" s="210"/>
      <c r="X176" s="210"/>
      <c r="Y176" s="210"/>
      <c r="Z176" s="210"/>
    </row>
    <row r="177" ht="12.75" customHeight="1">
      <c r="A177" s="430">
        <v>17616.0</v>
      </c>
      <c r="B177" s="431" t="s">
        <v>9420</v>
      </c>
      <c r="C177" s="431">
        <v>2012.0</v>
      </c>
      <c r="D177" s="508">
        <v>41241.0</v>
      </c>
      <c r="E177" s="431" t="s">
        <v>9421</v>
      </c>
      <c r="F177" s="431" t="s">
        <v>372</v>
      </c>
      <c r="G177" s="431" t="s">
        <v>17</v>
      </c>
      <c r="H177" s="431" t="s">
        <v>753</v>
      </c>
      <c r="I177" s="508">
        <v>42663.0</v>
      </c>
      <c r="J177" s="433">
        <v>10.0</v>
      </c>
      <c r="K177" s="629" t="s">
        <v>293</v>
      </c>
      <c r="L177" s="431" t="s">
        <v>395</v>
      </c>
      <c r="M177" s="327">
        <f t="shared" si="1"/>
        <v>1422</v>
      </c>
      <c r="N177" s="210"/>
      <c r="O177" s="210"/>
      <c r="P177" s="210"/>
      <c r="Q177" s="210"/>
      <c r="R177" s="210"/>
      <c r="S177" s="210"/>
      <c r="T177" s="210"/>
      <c r="U177" s="210"/>
      <c r="V177" s="210"/>
      <c r="W177" s="210"/>
      <c r="X177" s="210"/>
      <c r="Y177" s="210"/>
      <c r="Z177" s="210"/>
    </row>
    <row r="178" ht="12.75" customHeight="1">
      <c r="A178" s="436">
        <v>17716.0</v>
      </c>
      <c r="B178" s="437" t="s">
        <v>9422</v>
      </c>
      <c r="C178" s="437">
        <v>2014.0</v>
      </c>
      <c r="D178" s="511">
        <v>41823.0</v>
      </c>
      <c r="E178" s="437" t="s">
        <v>9423</v>
      </c>
      <c r="F178" s="437" t="s">
        <v>372</v>
      </c>
      <c r="G178" s="437" t="s">
        <v>17</v>
      </c>
      <c r="H178" s="437" t="s">
        <v>244</v>
      </c>
      <c r="I178" s="511">
        <v>42663.0</v>
      </c>
      <c r="J178" s="439">
        <v>10.0</v>
      </c>
      <c r="K178" s="629" t="s">
        <v>293</v>
      </c>
      <c r="L178" s="437" t="s">
        <v>395</v>
      </c>
      <c r="M178" s="330">
        <f t="shared" si="1"/>
        <v>840</v>
      </c>
      <c r="N178" s="210"/>
      <c r="O178" s="210"/>
      <c r="P178" s="210"/>
      <c r="Q178" s="210"/>
      <c r="R178" s="210"/>
      <c r="S178" s="210"/>
      <c r="T178" s="210"/>
      <c r="U178" s="210"/>
      <c r="V178" s="210"/>
      <c r="W178" s="210"/>
      <c r="X178" s="210"/>
      <c r="Y178" s="210"/>
      <c r="Z178" s="210"/>
    </row>
    <row r="179" ht="12.75" customHeight="1">
      <c r="A179" s="430">
        <v>17816.0</v>
      </c>
      <c r="B179" s="431" t="s">
        <v>9424</v>
      </c>
      <c r="C179" s="431">
        <v>2011.0</v>
      </c>
      <c r="D179" s="508">
        <v>40583.0</v>
      </c>
      <c r="E179" s="431" t="s">
        <v>9425</v>
      </c>
      <c r="F179" s="431" t="s">
        <v>186</v>
      </c>
      <c r="G179" s="431" t="s">
        <v>806</v>
      </c>
      <c r="H179" s="431" t="s">
        <v>807</v>
      </c>
      <c r="I179" s="508">
        <v>42668.0</v>
      </c>
      <c r="J179" s="433">
        <v>10.0</v>
      </c>
      <c r="K179" s="632" t="s">
        <v>309</v>
      </c>
      <c r="L179" s="431" t="s">
        <v>395</v>
      </c>
      <c r="M179" s="327">
        <f t="shared" si="1"/>
        <v>2085</v>
      </c>
      <c r="N179" s="210"/>
      <c r="O179" s="210"/>
      <c r="P179" s="210"/>
      <c r="Q179" s="210"/>
      <c r="R179" s="210"/>
      <c r="S179" s="210"/>
      <c r="T179" s="210"/>
      <c r="U179" s="210"/>
      <c r="V179" s="210"/>
      <c r="W179" s="210"/>
      <c r="X179" s="210"/>
      <c r="Y179" s="210"/>
      <c r="Z179" s="210"/>
    </row>
    <row r="180" ht="12.75" customHeight="1">
      <c r="A180" s="436">
        <v>17916.0</v>
      </c>
      <c r="B180" s="437" t="s">
        <v>9426</v>
      </c>
      <c r="C180" s="437">
        <v>2014.0</v>
      </c>
      <c r="D180" s="511">
        <v>41894.0</v>
      </c>
      <c r="E180" s="437" t="s">
        <v>9427</v>
      </c>
      <c r="F180" s="437" t="s">
        <v>3933</v>
      </c>
      <c r="G180" s="437" t="s">
        <v>17</v>
      </c>
      <c r="H180" s="437" t="s">
        <v>97</v>
      </c>
      <c r="I180" s="511">
        <v>42668.0</v>
      </c>
      <c r="J180" s="439">
        <v>10.0</v>
      </c>
      <c r="K180" s="632" t="s">
        <v>309</v>
      </c>
      <c r="L180" s="437" t="s">
        <v>390</v>
      </c>
      <c r="M180" s="330">
        <f t="shared" si="1"/>
        <v>774</v>
      </c>
      <c r="N180" s="210"/>
      <c r="O180" s="210"/>
      <c r="P180" s="210"/>
      <c r="Q180" s="210"/>
      <c r="R180" s="210"/>
      <c r="S180" s="210"/>
      <c r="T180" s="210"/>
      <c r="U180" s="210"/>
      <c r="V180" s="210"/>
      <c r="W180" s="210"/>
      <c r="X180" s="210"/>
      <c r="Y180" s="210"/>
      <c r="Z180" s="210"/>
    </row>
    <row r="181" ht="12.75" customHeight="1">
      <c r="A181" s="430">
        <v>18016.0</v>
      </c>
      <c r="B181" s="431" t="s">
        <v>9428</v>
      </c>
      <c r="C181" s="431">
        <v>2011.0</v>
      </c>
      <c r="D181" s="508">
        <v>40702.0</v>
      </c>
      <c r="E181" s="431" t="s">
        <v>9429</v>
      </c>
      <c r="F181" s="431" t="s">
        <v>25</v>
      </c>
      <c r="G181" s="431" t="s">
        <v>17</v>
      </c>
      <c r="H181" s="431" t="s">
        <v>927</v>
      </c>
      <c r="I181" s="508">
        <v>42668.0</v>
      </c>
      <c r="J181" s="433">
        <v>10.0</v>
      </c>
      <c r="K181" s="630" t="s">
        <v>322</v>
      </c>
      <c r="L181" s="431" t="s">
        <v>390</v>
      </c>
      <c r="M181" s="327">
        <f t="shared" si="1"/>
        <v>1966</v>
      </c>
      <c r="N181" s="210"/>
      <c r="O181" s="210"/>
      <c r="P181" s="210"/>
      <c r="Q181" s="210"/>
      <c r="R181" s="210"/>
      <c r="S181" s="210"/>
      <c r="T181" s="210"/>
      <c r="U181" s="210"/>
      <c r="V181" s="210"/>
      <c r="W181" s="210"/>
      <c r="X181" s="210"/>
      <c r="Y181" s="210"/>
      <c r="Z181" s="210"/>
    </row>
    <row r="182" ht="12.75" customHeight="1">
      <c r="A182" s="436">
        <v>18116.0</v>
      </c>
      <c r="B182" s="437" t="s">
        <v>9430</v>
      </c>
      <c r="C182" s="437">
        <v>2012.0</v>
      </c>
      <c r="D182" s="511">
        <v>41012.0</v>
      </c>
      <c r="E182" s="437" t="s">
        <v>9431</v>
      </c>
      <c r="F182" s="437" t="s">
        <v>865</v>
      </c>
      <c r="G182" s="437" t="s">
        <v>17</v>
      </c>
      <c r="H182" s="437" t="s">
        <v>927</v>
      </c>
      <c r="I182" s="511">
        <v>42668.0</v>
      </c>
      <c r="J182" s="439">
        <v>10.0</v>
      </c>
      <c r="K182" s="630" t="s">
        <v>322</v>
      </c>
      <c r="L182" s="437" t="s">
        <v>390</v>
      </c>
      <c r="M182" s="330">
        <f t="shared" si="1"/>
        <v>1656</v>
      </c>
      <c r="N182" s="210"/>
      <c r="O182" s="210"/>
      <c r="P182" s="210"/>
      <c r="Q182" s="210"/>
      <c r="R182" s="210"/>
      <c r="S182" s="210"/>
      <c r="T182" s="210"/>
      <c r="U182" s="210"/>
      <c r="V182" s="210"/>
      <c r="W182" s="210"/>
      <c r="X182" s="210"/>
      <c r="Y182" s="210"/>
      <c r="Z182" s="210"/>
    </row>
    <row r="183" ht="12.75" customHeight="1">
      <c r="A183" s="430">
        <v>18216.0</v>
      </c>
      <c r="B183" s="431" t="s">
        <v>9432</v>
      </c>
      <c r="C183" s="431">
        <v>2012.0</v>
      </c>
      <c r="D183" s="508">
        <v>41219.0</v>
      </c>
      <c r="E183" s="431" t="s">
        <v>9433</v>
      </c>
      <c r="F183" s="431" t="s">
        <v>384</v>
      </c>
      <c r="G183" s="431" t="s">
        <v>17</v>
      </c>
      <c r="H183" s="431" t="s">
        <v>927</v>
      </c>
      <c r="I183" s="508">
        <v>42668.0</v>
      </c>
      <c r="J183" s="433">
        <v>10.0</v>
      </c>
      <c r="K183" s="630" t="s">
        <v>322</v>
      </c>
      <c r="L183" s="431" t="s">
        <v>390</v>
      </c>
      <c r="M183" s="327">
        <f t="shared" si="1"/>
        <v>1449</v>
      </c>
      <c r="N183" s="210"/>
      <c r="O183" s="210"/>
      <c r="P183" s="210"/>
      <c r="Q183" s="210"/>
      <c r="R183" s="210"/>
      <c r="S183" s="210"/>
      <c r="T183" s="210"/>
      <c r="U183" s="210"/>
      <c r="V183" s="210"/>
      <c r="W183" s="210"/>
      <c r="X183" s="210"/>
      <c r="Y183" s="210"/>
      <c r="Z183" s="210"/>
    </row>
    <row r="184" ht="12.75" customHeight="1">
      <c r="A184" s="436">
        <v>18316.0</v>
      </c>
      <c r="B184" s="437" t="s">
        <v>9434</v>
      </c>
      <c r="C184" s="437">
        <v>2015.0</v>
      </c>
      <c r="D184" s="511">
        <v>42293.0</v>
      </c>
      <c r="E184" s="437" t="s">
        <v>9435</v>
      </c>
      <c r="F184" s="634" t="s">
        <v>2983</v>
      </c>
      <c r="G184" s="437" t="s">
        <v>729</v>
      </c>
      <c r="H184" s="437" t="s">
        <v>2969</v>
      </c>
      <c r="I184" s="511">
        <v>42669.0</v>
      </c>
      <c r="J184" s="439">
        <v>10.0</v>
      </c>
      <c r="K184" s="633" t="s">
        <v>344</v>
      </c>
      <c r="L184" s="437" t="s">
        <v>399</v>
      </c>
      <c r="M184" s="330">
        <f t="shared" si="1"/>
        <v>376</v>
      </c>
      <c r="N184" s="210"/>
      <c r="O184" s="210"/>
      <c r="P184" s="210"/>
      <c r="Q184" s="210"/>
      <c r="R184" s="210"/>
      <c r="S184" s="210"/>
      <c r="T184" s="210"/>
      <c r="U184" s="210"/>
      <c r="V184" s="210"/>
      <c r="W184" s="210"/>
      <c r="X184" s="210"/>
      <c r="Y184" s="210"/>
      <c r="Z184" s="210"/>
    </row>
    <row r="185" ht="12.75" customHeight="1">
      <c r="A185" s="430">
        <v>18416.0</v>
      </c>
      <c r="B185" s="431" t="s">
        <v>9436</v>
      </c>
      <c r="C185" s="431">
        <v>2014.0</v>
      </c>
      <c r="D185" s="508">
        <v>41884.0</v>
      </c>
      <c r="E185" s="431" t="s">
        <v>9437</v>
      </c>
      <c r="F185" s="431" t="s">
        <v>9438</v>
      </c>
      <c r="G185" s="431" t="s">
        <v>712</v>
      </c>
      <c r="H185" s="431" t="s">
        <v>892</v>
      </c>
      <c r="I185" s="508">
        <v>42675.0</v>
      </c>
      <c r="J185" s="433">
        <v>11.0</v>
      </c>
      <c r="K185" s="630" t="s">
        <v>322</v>
      </c>
      <c r="L185" s="431" t="s">
        <v>395</v>
      </c>
      <c r="M185" s="327">
        <f t="shared" si="1"/>
        <v>791</v>
      </c>
      <c r="N185" s="210"/>
      <c r="O185" s="210"/>
      <c r="P185" s="210"/>
      <c r="Q185" s="210"/>
      <c r="R185" s="210"/>
      <c r="S185" s="210"/>
      <c r="T185" s="210"/>
      <c r="U185" s="210"/>
      <c r="V185" s="210"/>
      <c r="W185" s="210"/>
      <c r="X185" s="210"/>
      <c r="Y185" s="210"/>
      <c r="Z185" s="210"/>
    </row>
    <row r="186" ht="12.75" customHeight="1">
      <c r="A186" s="436">
        <v>18516.0</v>
      </c>
      <c r="B186" s="437" t="s">
        <v>9439</v>
      </c>
      <c r="C186" s="437">
        <v>2013.0</v>
      </c>
      <c r="D186" s="511">
        <v>41324.0</v>
      </c>
      <c r="E186" s="437" t="s">
        <v>9440</v>
      </c>
      <c r="F186" s="437" t="s">
        <v>5625</v>
      </c>
      <c r="G186" s="437" t="s">
        <v>17</v>
      </c>
      <c r="H186" s="437" t="s">
        <v>927</v>
      </c>
      <c r="I186" s="511">
        <v>42675.0</v>
      </c>
      <c r="J186" s="439">
        <v>11.0</v>
      </c>
      <c r="K186" s="633" t="s">
        <v>344</v>
      </c>
      <c r="L186" s="437" t="s">
        <v>395</v>
      </c>
      <c r="M186" s="330">
        <f t="shared" si="1"/>
        <v>1351</v>
      </c>
      <c r="N186" s="210"/>
      <c r="O186" s="210"/>
      <c r="P186" s="210"/>
      <c r="Q186" s="210"/>
      <c r="R186" s="210"/>
      <c r="S186" s="210"/>
      <c r="T186" s="210"/>
      <c r="U186" s="210"/>
      <c r="V186" s="210"/>
      <c r="W186" s="210"/>
      <c r="X186" s="210"/>
      <c r="Y186" s="210"/>
      <c r="Z186" s="210"/>
    </row>
    <row r="187" ht="12.75" customHeight="1">
      <c r="A187" s="430">
        <v>18616.0</v>
      </c>
      <c r="B187" s="431" t="s">
        <v>9441</v>
      </c>
      <c r="C187" s="431">
        <v>2014.0</v>
      </c>
      <c r="D187" s="508">
        <v>41978.0</v>
      </c>
      <c r="E187" s="431" t="s">
        <v>9442</v>
      </c>
      <c r="F187" s="431" t="s">
        <v>162</v>
      </c>
      <c r="G187" s="431" t="s">
        <v>17</v>
      </c>
      <c r="H187" s="431" t="s">
        <v>234</v>
      </c>
      <c r="I187" s="508">
        <v>42677.0</v>
      </c>
      <c r="J187" s="433">
        <v>11.0</v>
      </c>
      <c r="K187" s="630" t="s">
        <v>322</v>
      </c>
      <c r="L187" s="431" t="s">
        <v>390</v>
      </c>
      <c r="M187" s="327">
        <f t="shared" si="1"/>
        <v>699</v>
      </c>
      <c r="N187" s="210"/>
      <c r="O187" s="210"/>
      <c r="P187" s="210"/>
      <c r="Q187" s="210"/>
      <c r="R187" s="210"/>
      <c r="S187" s="210"/>
      <c r="T187" s="210"/>
      <c r="U187" s="210"/>
      <c r="V187" s="210"/>
      <c r="W187" s="210"/>
      <c r="X187" s="210"/>
      <c r="Y187" s="210"/>
      <c r="Z187" s="210"/>
    </row>
    <row r="188" ht="12.75" customHeight="1">
      <c r="A188" s="436">
        <v>18716.0</v>
      </c>
      <c r="B188" s="437" t="s">
        <v>9443</v>
      </c>
      <c r="C188" s="437">
        <v>2009.0</v>
      </c>
      <c r="D188" s="511">
        <v>39994.0</v>
      </c>
      <c r="E188" s="437" t="s">
        <v>9444</v>
      </c>
      <c r="F188" s="437" t="s">
        <v>2199</v>
      </c>
      <c r="G188" s="437" t="s">
        <v>17</v>
      </c>
      <c r="H188" s="437" t="s">
        <v>234</v>
      </c>
      <c r="I188" s="511">
        <v>42677.0</v>
      </c>
      <c r="J188" s="439">
        <v>11.0</v>
      </c>
      <c r="K188" s="633" t="s">
        <v>344</v>
      </c>
      <c r="L188" s="437" t="s">
        <v>395</v>
      </c>
      <c r="M188" s="330">
        <f t="shared" si="1"/>
        <v>2683</v>
      </c>
      <c r="N188" s="210"/>
      <c r="O188" s="210"/>
      <c r="P188" s="210"/>
      <c r="Q188" s="210"/>
      <c r="R188" s="210"/>
      <c r="S188" s="210"/>
      <c r="T188" s="210"/>
      <c r="U188" s="210"/>
      <c r="V188" s="210"/>
      <c r="W188" s="210"/>
      <c r="X188" s="210"/>
      <c r="Y188" s="210"/>
      <c r="Z188" s="210"/>
    </row>
    <row r="189" ht="12.75" customHeight="1">
      <c r="A189" s="430">
        <v>18816.0</v>
      </c>
      <c r="B189" s="431" t="s">
        <v>9445</v>
      </c>
      <c r="C189" s="431">
        <v>2013.0</v>
      </c>
      <c r="D189" s="508">
        <v>41320.0</v>
      </c>
      <c r="E189" s="431" t="s">
        <v>9446</v>
      </c>
      <c r="F189" s="431" t="s">
        <v>1365</v>
      </c>
      <c r="G189" s="431" t="s">
        <v>17</v>
      </c>
      <c r="H189" s="431" t="s">
        <v>7049</v>
      </c>
      <c r="I189" s="508">
        <v>42685.0</v>
      </c>
      <c r="J189" s="433">
        <v>11.0</v>
      </c>
      <c r="K189" s="629" t="s">
        <v>293</v>
      </c>
      <c r="L189" s="431" t="s">
        <v>395</v>
      </c>
      <c r="M189" s="327">
        <f t="shared" si="1"/>
        <v>1365</v>
      </c>
      <c r="N189" s="210"/>
      <c r="O189" s="210"/>
      <c r="P189" s="210"/>
      <c r="Q189" s="210"/>
      <c r="R189" s="210"/>
      <c r="S189" s="210"/>
      <c r="T189" s="210"/>
      <c r="U189" s="210"/>
      <c r="V189" s="210"/>
      <c r="W189" s="210"/>
      <c r="X189" s="210"/>
      <c r="Y189" s="210"/>
      <c r="Z189" s="210"/>
    </row>
    <row r="190" ht="12.75" customHeight="1">
      <c r="A190" s="436">
        <v>18916.0</v>
      </c>
      <c r="B190" s="437" t="s">
        <v>9447</v>
      </c>
      <c r="C190" s="437">
        <v>2012.0</v>
      </c>
      <c r="D190" s="511">
        <v>40996.0</v>
      </c>
      <c r="E190" s="437" t="s">
        <v>9448</v>
      </c>
      <c r="F190" s="437" t="s">
        <v>44</v>
      </c>
      <c r="G190" s="437" t="s">
        <v>46</v>
      </c>
      <c r="H190" s="437" t="s">
        <v>4149</v>
      </c>
      <c r="I190" s="511">
        <v>42688.0</v>
      </c>
      <c r="J190" s="439">
        <v>11.0</v>
      </c>
      <c r="K190" s="629" t="s">
        <v>293</v>
      </c>
      <c r="L190" s="437" t="s">
        <v>395</v>
      </c>
      <c r="M190" s="330">
        <f t="shared" si="1"/>
        <v>1692</v>
      </c>
      <c r="N190" s="210"/>
      <c r="O190" s="210"/>
      <c r="P190" s="210"/>
      <c r="Q190" s="210"/>
      <c r="R190" s="210"/>
      <c r="S190" s="210"/>
      <c r="T190" s="210"/>
      <c r="U190" s="210"/>
      <c r="V190" s="210"/>
      <c r="W190" s="210"/>
      <c r="X190" s="210"/>
      <c r="Y190" s="210"/>
      <c r="Z190" s="210"/>
    </row>
    <row r="191" ht="12.75" customHeight="1">
      <c r="A191" s="430">
        <v>19016.0</v>
      </c>
      <c r="B191" s="431" t="s">
        <v>9449</v>
      </c>
      <c r="C191" s="431">
        <v>2015.0</v>
      </c>
      <c r="D191" s="508">
        <v>42244.0</v>
      </c>
      <c r="E191" s="431" t="s">
        <v>9450</v>
      </c>
      <c r="F191" s="431" t="s">
        <v>9451</v>
      </c>
      <c r="G191" s="431" t="s">
        <v>712</v>
      </c>
      <c r="H191" s="431" t="s">
        <v>244</v>
      </c>
      <c r="I191" s="508">
        <v>42692.0</v>
      </c>
      <c r="J191" s="433">
        <v>11.0</v>
      </c>
      <c r="K191" s="629" t="s">
        <v>293</v>
      </c>
      <c r="L191" s="431" t="s">
        <v>395</v>
      </c>
      <c r="M191" s="327">
        <f t="shared" si="1"/>
        <v>448</v>
      </c>
      <c r="N191" s="210"/>
      <c r="O191" s="210"/>
      <c r="P191" s="210"/>
      <c r="Q191" s="210"/>
      <c r="R191" s="210"/>
      <c r="S191" s="210"/>
      <c r="T191" s="210"/>
      <c r="U191" s="210"/>
      <c r="V191" s="210"/>
      <c r="W191" s="210"/>
      <c r="X191" s="210"/>
      <c r="Y191" s="210"/>
      <c r="Z191" s="210"/>
    </row>
    <row r="192" ht="12.75" customHeight="1">
      <c r="A192" s="436">
        <v>19116.0</v>
      </c>
      <c r="B192" s="437" t="s">
        <v>9452</v>
      </c>
      <c r="C192" s="437">
        <v>2008.0</v>
      </c>
      <c r="D192" s="511">
        <v>39584.0</v>
      </c>
      <c r="E192" s="437" t="s">
        <v>9453</v>
      </c>
      <c r="F192" s="437" t="s">
        <v>9454</v>
      </c>
      <c r="G192" s="437" t="s">
        <v>430</v>
      </c>
      <c r="H192" s="437" t="s">
        <v>4149</v>
      </c>
      <c r="I192" s="511">
        <v>42692.0</v>
      </c>
      <c r="J192" s="439">
        <v>11.0</v>
      </c>
      <c r="K192" s="630" t="s">
        <v>322</v>
      </c>
      <c r="L192" s="437" t="s">
        <v>390</v>
      </c>
      <c r="M192" s="330">
        <f t="shared" si="1"/>
        <v>3108</v>
      </c>
      <c r="N192" s="210"/>
      <c r="O192" s="210"/>
      <c r="P192" s="210"/>
      <c r="Q192" s="210"/>
      <c r="R192" s="210"/>
      <c r="S192" s="210"/>
      <c r="T192" s="210"/>
      <c r="U192" s="210"/>
      <c r="V192" s="210"/>
      <c r="W192" s="210"/>
      <c r="X192" s="210"/>
      <c r="Y192" s="210"/>
      <c r="Z192" s="210"/>
    </row>
    <row r="193" ht="12.75" customHeight="1">
      <c r="A193" s="430">
        <v>19216.0</v>
      </c>
      <c r="B193" s="431" t="s">
        <v>9455</v>
      </c>
      <c r="C193" s="431">
        <v>2013.0</v>
      </c>
      <c r="D193" s="508">
        <v>41635.0</v>
      </c>
      <c r="E193" s="431" t="s">
        <v>9456</v>
      </c>
      <c r="F193" s="431" t="s">
        <v>16</v>
      </c>
      <c r="G193" s="431" t="s">
        <v>17</v>
      </c>
      <c r="H193" s="431" t="s">
        <v>244</v>
      </c>
      <c r="I193" s="508">
        <v>42696.0</v>
      </c>
      <c r="J193" s="433">
        <v>11.0</v>
      </c>
      <c r="K193" s="629" t="s">
        <v>293</v>
      </c>
      <c r="L193" s="431" t="s">
        <v>390</v>
      </c>
      <c r="M193" s="327">
        <f t="shared" si="1"/>
        <v>1061</v>
      </c>
      <c r="N193" s="210"/>
      <c r="O193" s="210"/>
      <c r="P193" s="210"/>
      <c r="Q193" s="210"/>
      <c r="R193" s="210"/>
      <c r="S193" s="210"/>
      <c r="T193" s="210"/>
      <c r="U193" s="210"/>
      <c r="V193" s="210"/>
      <c r="W193" s="210"/>
      <c r="X193" s="210"/>
      <c r="Y193" s="210"/>
      <c r="Z193" s="210"/>
    </row>
    <row r="194" ht="12.75" customHeight="1">
      <c r="A194" s="436">
        <v>19316.0</v>
      </c>
      <c r="B194" s="437" t="s">
        <v>9457</v>
      </c>
      <c r="C194" s="437">
        <v>2009.0</v>
      </c>
      <c r="D194" s="511">
        <v>40093.0</v>
      </c>
      <c r="E194" s="437" t="s">
        <v>9458</v>
      </c>
      <c r="F194" s="437" t="s">
        <v>1365</v>
      </c>
      <c r="G194" s="437" t="s">
        <v>17</v>
      </c>
      <c r="H194" s="437" t="s">
        <v>26</v>
      </c>
      <c r="I194" s="511">
        <v>42698.0</v>
      </c>
      <c r="J194" s="439">
        <v>11.0</v>
      </c>
      <c r="K194" s="629" t="s">
        <v>293</v>
      </c>
      <c r="L194" s="437" t="s">
        <v>395</v>
      </c>
      <c r="M194" s="330">
        <f t="shared" si="1"/>
        <v>2605</v>
      </c>
      <c r="N194" s="210"/>
      <c r="O194" s="210"/>
      <c r="P194" s="210"/>
      <c r="Q194" s="210"/>
      <c r="R194" s="210"/>
      <c r="S194" s="210"/>
      <c r="T194" s="210"/>
      <c r="U194" s="210"/>
      <c r="V194" s="210"/>
      <c r="W194" s="210"/>
      <c r="X194" s="210"/>
      <c r="Y194" s="210"/>
      <c r="Z194" s="210"/>
    </row>
    <row r="195" ht="12.75" customHeight="1">
      <c r="A195" s="430">
        <v>19416.0</v>
      </c>
      <c r="B195" s="431" t="s">
        <v>9459</v>
      </c>
      <c r="C195" s="431">
        <v>2010.0</v>
      </c>
      <c r="D195" s="508">
        <v>40238.0</v>
      </c>
      <c r="E195" s="431" t="s">
        <v>9460</v>
      </c>
      <c r="F195" s="431" t="s">
        <v>9461</v>
      </c>
      <c r="G195" s="431" t="s">
        <v>17</v>
      </c>
      <c r="H195" s="431" t="s">
        <v>1156</v>
      </c>
      <c r="I195" s="508">
        <v>42698.0</v>
      </c>
      <c r="J195" s="433">
        <v>11.0</v>
      </c>
      <c r="K195" s="630" t="s">
        <v>322</v>
      </c>
      <c r="L195" s="431" t="s">
        <v>390</v>
      </c>
      <c r="M195" s="327">
        <f t="shared" si="1"/>
        <v>2460</v>
      </c>
      <c r="N195" s="210"/>
      <c r="O195" s="210"/>
      <c r="P195" s="210"/>
      <c r="Q195" s="210"/>
      <c r="R195" s="210"/>
      <c r="S195" s="210"/>
      <c r="T195" s="210"/>
      <c r="U195" s="210"/>
      <c r="V195" s="210"/>
      <c r="W195" s="210"/>
      <c r="X195" s="210"/>
      <c r="Y195" s="210"/>
      <c r="Z195" s="210"/>
    </row>
    <row r="196" ht="12.75" customHeight="1">
      <c r="A196" s="436">
        <v>19516.0</v>
      </c>
      <c r="B196" s="437" t="s">
        <v>9462</v>
      </c>
      <c r="C196" s="437">
        <v>2009.0</v>
      </c>
      <c r="D196" s="511">
        <v>40029.0</v>
      </c>
      <c r="E196" s="437" t="s">
        <v>9463</v>
      </c>
      <c r="F196" s="437" t="s">
        <v>1365</v>
      </c>
      <c r="G196" s="437" t="s">
        <v>17</v>
      </c>
      <c r="H196" s="437" t="s">
        <v>334</v>
      </c>
      <c r="I196" s="511">
        <v>42699.0</v>
      </c>
      <c r="J196" s="439">
        <v>11.0</v>
      </c>
      <c r="K196" s="629" t="s">
        <v>293</v>
      </c>
      <c r="L196" s="437" t="s">
        <v>395</v>
      </c>
      <c r="M196" s="330">
        <f t="shared" si="1"/>
        <v>2670</v>
      </c>
      <c r="N196" s="210"/>
      <c r="O196" s="210"/>
      <c r="P196" s="210"/>
      <c r="Q196" s="210"/>
      <c r="R196" s="210"/>
      <c r="S196" s="210"/>
      <c r="T196" s="210"/>
      <c r="U196" s="210"/>
      <c r="V196" s="210"/>
      <c r="W196" s="210"/>
      <c r="X196" s="210"/>
      <c r="Y196" s="210"/>
      <c r="Z196" s="210"/>
    </row>
    <row r="197" ht="12.75" customHeight="1">
      <c r="A197" s="430">
        <v>19616.0</v>
      </c>
      <c r="B197" s="431" t="s">
        <v>9464</v>
      </c>
      <c r="C197" s="431">
        <v>2010.0</v>
      </c>
      <c r="D197" s="508">
        <v>40402.0</v>
      </c>
      <c r="E197" s="431" t="s">
        <v>9465</v>
      </c>
      <c r="F197" s="431" t="s">
        <v>1365</v>
      </c>
      <c r="G197" s="431" t="s">
        <v>17</v>
      </c>
      <c r="H197" s="431" t="s">
        <v>334</v>
      </c>
      <c r="I197" s="508">
        <v>42699.0</v>
      </c>
      <c r="J197" s="433">
        <v>11.0</v>
      </c>
      <c r="K197" s="629" t="s">
        <v>293</v>
      </c>
      <c r="L197" s="431" t="s">
        <v>395</v>
      </c>
      <c r="M197" s="327">
        <f t="shared" si="1"/>
        <v>2297</v>
      </c>
      <c r="N197" s="210"/>
      <c r="O197" s="210"/>
      <c r="P197" s="210"/>
      <c r="Q197" s="210"/>
      <c r="R197" s="210"/>
      <c r="S197" s="210"/>
      <c r="T197" s="210"/>
      <c r="U197" s="210"/>
      <c r="V197" s="210"/>
      <c r="W197" s="210"/>
      <c r="X197" s="210"/>
      <c r="Y197" s="210"/>
      <c r="Z197" s="210"/>
    </row>
    <row r="198" ht="12.75" customHeight="1">
      <c r="A198" s="436">
        <v>19716.0</v>
      </c>
      <c r="B198" s="437" t="s">
        <v>9466</v>
      </c>
      <c r="C198" s="437">
        <v>2014.0</v>
      </c>
      <c r="D198" s="511">
        <v>41918.0</v>
      </c>
      <c r="E198" s="437" t="s">
        <v>9467</v>
      </c>
      <c r="F198" s="437" t="s">
        <v>9048</v>
      </c>
      <c r="G198" s="437" t="s">
        <v>725</v>
      </c>
      <c r="H198" s="437" t="s">
        <v>2704</v>
      </c>
      <c r="I198" s="511">
        <v>42699.0</v>
      </c>
      <c r="J198" s="439">
        <v>11.0</v>
      </c>
      <c r="K198" s="633" t="s">
        <v>344</v>
      </c>
      <c r="L198" s="437" t="s">
        <v>399</v>
      </c>
      <c r="M198" s="330">
        <f t="shared" si="1"/>
        <v>781</v>
      </c>
      <c r="N198" s="210"/>
      <c r="O198" s="210"/>
      <c r="P198" s="210"/>
      <c r="Q198" s="210"/>
      <c r="R198" s="210"/>
      <c r="S198" s="210"/>
      <c r="T198" s="210"/>
      <c r="U198" s="210"/>
      <c r="V198" s="210"/>
      <c r="W198" s="210"/>
      <c r="X198" s="210"/>
      <c r="Y198" s="210"/>
      <c r="Z198" s="210"/>
    </row>
    <row r="199" ht="12.75" customHeight="1">
      <c r="A199" s="430">
        <v>19816.0</v>
      </c>
      <c r="B199" s="431" t="s">
        <v>8251</v>
      </c>
      <c r="C199" s="431">
        <v>2011.0</v>
      </c>
      <c r="D199" s="508">
        <v>40841.0</v>
      </c>
      <c r="E199" s="431" t="s">
        <v>9468</v>
      </c>
      <c r="F199" s="431" t="s">
        <v>2277</v>
      </c>
      <c r="G199" s="431" t="s">
        <v>17</v>
      </c>
      <c r="H199" s="431" t="s">
        <v>1156</v>
      </c>
      <c r="I199" s="508">
        <v>42702.0</v>
      </c>
      <c r="J199" s="433">
        <v>11.0</v>
      </c>
      <c r="K199" s="629" t="s">
        <v>293</v>
      </c>
      <c r="L199" s="431" t="s">
        <v>390</v>
      </c>
      <c r="M199" s="327">
        <f t="shared" si="1"/>
        <v>1861</v>
      </c>
      <c r="N199" s="210"/>
      <c r="O199" s="210"/>
      <c r="P199" s="210"/>
      <c r="Q199" s="210"/>
      <c r="R199" s="210"/>
      <c r="S199" s="210"/>
      <c r="T199" s="210"/>
      <c r="U199" s="210"/>
      <c r="V199" s="210"/>
      <c r="W199" s="210"/>
      <c r="X199" s="210"/>
      <c r="Y199" s="210"/>
      <c r="Z199" s="210"/>
    </row>
    <row r="200" ht="12.75" customHeight="1">
      <c r="A200" s="436">
        <v>19916.0</v>
      </c>
      <c r="B200" s="437" t="s">
        <v>9469</v>
      </c>
      <c r="C200" s="437">
        <v>2015.0</v>
      </c>
      <c r="D200" s="511">
        <v>42094.0</v>
      </c>
      <c r="E200" s="437" t="s">
        <v>9470</v>
      </c>
      <c r="F200" s="437" t="s">
        <v>9471</v>
      </c>
      <c r="G200" s="437" t="s">
        <v>707</v>
      </c>
      <c r="H200" s="437" t="s">
        <v>807</v>
      </c>
      <c r="I200" s="511">
        <v>42702.0</v>
      </c>
      <c r="J200" s="439">
        <v>11.0</v>
      </c>
      <c r="K200" s="630" t="s">
        <v>322</v>
      </c>
      <c r="L200" s="437" t="s">
        <v>390</v>
      </c>
      <c r="M200" s="330">
        <f t="shared" si="1"/>
        <v>608</v>
      </c>
      <c r="N200" s="210"/>
      <c r="O200" s="210"/>
      <c r="P200" s="210"/>
      <c r="Q200" s="210"/>
      <c r="R200" s="210"/>
      <c r="S200" s="210"/>
      <c r="T200" s="210"/>
      <c r="U200" s="210"/>
      <c r="V200" s="210"/>
      <c r="W200" s="210"/>
      <c r="X200" s="210"/>
      <c r="Y200" s="210"/>
      <c r="Z200" s="210"/>
    </row>
    <row r="201" ht="12.75" customHeight="1">
      <c r="A201" s="430">
        <v>20016.0</v>
      </c>
      <c r="B201" s="431" t="s">
        <v>9472</v>
      </c>
      <c r="C201" s="431">
        <v>2010.0</v>
      </c>
      <c r="D201" s="508">
        <v>40301.0</v>
      </c>
      <c r="E201" s="431" t="s">
        <v>9473</v>
      </c>
      <c r="F201" s="431" t="s">
        <v>353</v>
      </c>
      <c r="G201" s="431" t="s">
        <v>17</v>
      </c>
      <c r="H201" s="431" t="s">
        <v>50</v>
      </c>
      <c r="I201" s="508">
        <v>42680.0</v>
      </c>
      <c r="J201" s="433">
        <v>11.0</v>
      </c>
      <c r="K201" s="630" t="s">
        <v>322</v>
      </c>
      <c r="L201" s="431" t="s">
        <v>390</v>
      </c>
      <c r="M201" s="327">
        <f t="shared" si="1"/>
        <v>2379</v>
      </c>
      <c r="N201" s="210"/>
      <c r="O201" s="210"/>
      <c r="P201" s="210"/>
      <c r="Q201" s="210"/>
      <c r="R201" s="210"/>
      <c r="S201" s="210"/>
      <c r="T201" s="210"/>
      <c r="U201" s="210"/>
      <c r="V201" s="210"/>
      <c r="W201" s="210"/>
      <c r="X201" s="210"/>
      <c r="Y201" s="210"/>
      <c r="Z201" s="210"/>
    </row>
    <row r="202" ht="12.75" customHeight="1">
      <c r="A202" s="436">
        <v>20116.0</v>
      </c>
      <c r="B202" s="437" t="s">
        <v>9474</v>
      </c>
      <c r="C202" s="437">
        <v>2010.0</v>
      </c>
      <c r="D202" s="511">
        <v>40350.0</v>
      </c>
      <c r="E202" s="437" t="s">
        <v>9475</v>
      </c>
      <c r="F202" s="437" t="s">
        <v>8467</v>
      </c>
      <c r="G202" s="437" t="s">
        <v>17</v>
      </c>
      <c r="H202" s="437" t="s">
        <v>7049</v>
      </c>
      <c r="I202" s="511">
        <v>42703.0</v>
      </c>
      <c r="J202" s="439">
        <v>11.0</v>
      </c>
      <c r="K202" s="629" t="s">
        <v>293</v>
      </c>
      <c r="L202" s="437" t="s">
        <v>390</v>
      </c>
      <c r="M202" s="330">
        <f t="shared" si="1"/>
        <v>2353</v>
      </c>
      <c r="N202" s="210"/>
      <c r="O202" s="210"/>
      <c r="P202" s="210"/>
      <c r="Q202" s="210"/>
      <c r="R202" s="210"/>
      <c r="S202" s="210"/>
      <c r="T202" s="210"/>
      <c r="U202" s="210"/>
      <c r="V202" s="210"/>
      <c r="W202" s="210"/>
      <c r="X202" s="210"/>
      <c r="Y202" s="210"/>
      <c r="Z202" s="210"/>
    </row>
    <row r="203" ht="12.75" customHeight="1">
      <c r="A203" s="430">
        <v>20216.0</v>
      </c>
      <c r="B203" s="431" t="s">
        <v>9476</v>
      </c>
      <c r="C203" s="431">
        <v>2010.0</v>
      </c>
      <c r="D203" s="508">
        <v>40520.0</v>
      </c>
      <c r="E203" s="431" t="s">
        <v>9477</v>
      </c>
      <c r="F203" s="431" t="s">
        <v>8467</v>
      </c>
      <c r="G203" s="431" t="s">
        <v>17</v>
      </c>
      <c r="H203" s="431" t="s">
        <v>56</v>
      </c>
      <c r="I203" s="508">
        <v>42703.0</v>
      </c>
      <c r="J203" s="433">
        <v>11.0</v>
      </c>
      <c r="K203" s="629" t="s">
        <v>293</v>
      </c>
      <c r="L203" s="431" t="s">
        <v>390</v>
      </c>
      <c r="M203" s="327">
        <f t="shared" si="1"/>
        <v>2183</v>
      </c>
      <c r="N203" s="210"/>
      <c r="O203" s="210"/>
      <c r="P203" s="210"/>
      <c r="Q203" s="210"/>
      <c r="R203" s="210"/>
      <c r="S203" s="210"/>
      <c r="T203" s="210"/>
      <c r="U203" s="210"/>
      <c r="V203" s="210"/>
      <c r="W203" s="210"/>
      <c r="X203" s="210"/>
      <c r="Y203" s="210"/>
      <c r="Z203" s="210"/>
    </row>
    <row r="204" ht="12.75" customHeight="1">
      <c r="A204" s="436">
        <v>20316.0</v>
      </c>
      <c r="B204" s="437" t="s">
        <v>9478</v>
      </c>
      <c r="C204" s="437">
        <v>2012.0</v>
      </c>
      <c r="D204" s="511">
        <v>41204.0</v>
      </c>
      <c r="E204" s="437" t="s">
        <v>9479</v>
      </c>
      <c r="F204" s="437" t="s">
        <v>8467</v>
      </c>
      <c r="G204" s="437" t="s">
        <v>17</v>
      </c>
      <c r="H204" s="437" t="s">
        <v>418</v>
      </c>
      <c r="I204" s="511">
        <v>42703.0</v>
      </c>
      <c r="J204" s="439">
        <v>11.0</v>
      </c>
      <c r="K204" s="629" t="s">
        <v>293</v>
      </c>
      <c r="L204" s="437" t="s">
        <v>390</v>
      </c>
      <c r="M204" s="330">
        <f t="shared" si="1"/>
        <v>1499</v>
      </c>
      <c r="N204" s="210"/>
      <c r="O204" s="210"/>
      <c r="P204" s="210"/>
      <c r="Q204" s="210"/>
      <c r="R204" s="210"/>
      <c r="S204" s="210"/>
      <c r="T204" s="210"/>
      <c r="U204" s="210"/>
      <c r="V204" s="210"/>
      <c r="W204" s="210"/>
      <c r="X204" s="210"/>
      <c r="Y204" s="210"/>
      <c r="Z204" s="210"/>
    </row>
    <row r="205" ht="12.75" customHeight="1">
      <c r="A205" s="430">
        <v>20416.0</v>
      </c>
      <c r="B205" s="431" t="s">
        <v>9480</v>
      </c>
      <c r="C205" s="431">
        <v>2013.0</v>
      </c>
      <c r="D205" s="508">
        <v>41408.0</v>
      </c>
      <c r="E205" s="431" t="s">
        <v>9481</v>
      </c>
      <c r="F205" s="431" t="s">
        <v>8164</v>
      </c>
      <c r="G205" s="431" t="s">
        <v>17</v>
      </c>
      <c r="H205" s="431" t="s">
        <v>283</v>
      </c>
      <c r="I205" s="508">
        <v>42703.0</v>
      </c>
      <c r="J205" s="433">
        <v>11.0</v>
      </c>
      <c r="K205" s="629" t="s">
        <v>293</v>
      </c>
      <c r="L205" s="431" t="s">
        <v>390</v>
      </c>
      <c r="M205" s="327">
        <f t="shared" si="1"/>
        <v>1295</v>
      </c>
      <c r="N205" s="210"/>
      <c r="O205" s="210"/>
      <c r="P205" s="210"/>
      <c r="Q205" s="210"/>
      <c r="R205" s="210"/>
      <c r="S205" s="210"/>
      <c r="T205" s="210"/>
      <c r="U205" s="210"/>
      <c r="V205" s="210"/>
      <c r="W205" s="210"/>
      <c r="X205" s="210"/>
      <c r="Y205" s="210"/>
      <c r="Z205" s="210"/>
    </row>
    <row r="206" ht="12.75" customHeight="1">
      <c r="A206" s="436">
        <v>20516.0</v>
      </c>
      <c r="B206" s="437" t="s">
        <v>9482</v>
      </c>
      <c r="C206" s="437">
        <v>2014.0</v>
      </c>
      <c r="D206" s="511">
        <v>41689.0</v>
      </c>
      <c r="E206" s="437" t="s">
        <v>9483</v>
      </c>
      <c r="F206" s="437" t="s">
        <v>353</v>
      </c>
      <c r="G206" s="437" t="s">
        <v>17</v>
      </c>
      <c r="H206" s="437" t="s">
        <v>380</v>
      </c>
      <c r="I206" s="511">
        <v>42704.0</v>
      </c>
      <c r="J206" s="439">
        <v>11.0</v>
      </c>
      <c r="K206" s="630" t="s">
        <v>322</v>
      </c>
      <c r="L206" s="437" t="s">
        <v>390</v>
      </c>
      <c r="M206" s="330">
        <f t="shared" si="1"/>
        <v>1015</v>
      </c>
      <c r="N206" s="210"/>
      <c r="O206" s="210"/>
      <c r="P206" s="210"/>
      <c r="Q206" s="210"/>
      <c r="R206" s="210"/>
      <c r="S206" s="210"/>
      <c r="T206" s="210"/>
      <c r="U206" s="210"/>
      <c r="V206" s="210"/>
      <c r="W206" s="210"/>
      <c r="X206" s="210"/>
      <c r="Y206" s="210"/>
      <c r="Z206" s="210"/>
    </row>
    <row r="207" ht="12.75" customHeight="1">
      <c r="A207" s="430">
        <v>20616.0</v>
      </c>
      <c r="B207" s="431" t="s">
        <v>9484</v>
      </c>
      <c r="C207" s="431">
        <v>2013.0</v>
      </c>
      <c r="D207" s="508">
        <v>41283.0</v>
      </c>
      <c r="E207" s="431" t="s">
        <v>9485</v>
      </c>
      <c r="F207" s="431" t="s">
        <v>8164</v>
      </c>
      <c r="G207" s="431" t="s">
        <v>17</v>
      </c>
      <c r="H207" s="431" t="s">
        <v>373</v>
      </c>
      <c r="I207" s="508">
        <v>42704.0</v>
      </c>
      <c r="J207" s="433">
        <v>11.0</v>
      </c>
      <c r="K207" s="629" t="s">
        <v>293</v>
      </c>
      <c r="L207" s="431" t="s">
        <v>390</v>
      </c>
      <c r="M207" s="327">
        <f t="shared" si="1"/>
        <v>1421</v>
      </c>
      <c r="N207" s="210"/>
      <c r="O207" s="210"/>
      <c r="P207" s="210"/>
      <c r="Q207" s="210"/>
      <c r="R207" s="210"/>
      <c r="S207" s="210"/>
      <c r="T207" s="210"/>
      <c r="U207" s="210"/>
      <c r="V207" s="210"/>
      <c r="W207" s="210"/>
      <c r="X207" s="210"/>
      <c r="Y207" s="210"/>
      <c r="Z207" s="210"/>
    </row>
    <row r="208" ht="12.75" customHeight="1">
      <c r="A208" s="436">
        <v>20716.0</v>
      </c>
      <c r="B208" s="437" t="s">
        <v>9486</v>
      </c>
      <c r="C208" s="437">
        <v>2011.0</v>
      </c>
      <c r="D208" s="511">
        <v>40695.0</v>
      </c>
      <c r="E208" s="437" t="s">
        <v>9487</v>
      </c>
      <c r="F208" s="437" t="s">
        <v>353</v>
      </c>
      <c r="G208" s="437" t="s">
        <v>712</v>
      </c>
      <c r="H208" s="437" t="s">
        <v>927</v>
      </c>
      <c r="I208" s="511">
        <v>42705.0</v>
      </c>
      <c r="J208" s="439">
        <v>12.0</v>
      </c>
      <c r="K208" s="629" t="s">
        <v>293</v>
      </c>
      <c r="L208" s="437" t="s">
        <v>390</v>
      </c>
      <c r="M208" s="330">
        <f t="shared" si="1"/>
        <v>2010</v>
      </c>
      <c r="N208" s="210"/>
      <c r="O208" s="210"/>
      <c r="P208" s="210"/>
      <c r="Q208" s="210"/>
      <c r="R208" s="210"/>
      <c r="S208" s="210"/>
      <c r="T208" s="210"/>
      <c r="U208" s="210"/>
      <c r="V208" s="210"/>
      <c r="W208" s="210"/>
      <c r="X208" s="210"/>
      <c r="Y208" s="210"/>
      <c r="Z208" s="210"/>
    </row>
    <row r="209" ht="12.75" customHeight="1">
      <c r="A209" s="430">
        <v>20816.0</v>
      </c>
      <c r="B209" s="431" t="s">
        <v>9488</v>
      </c>
      <c r="C209" s="431">
        <v>2010.0</v>
      </c>
      <c r="D209" s="508">
        <v>40500.0</v>
      </c>
      <c r="E209" s="431" t="s">
        <v>9489</v>
      </c>
      <c r="F209" s="431" t="s">
        <v>44</v>
      </c>
      <c r="G209" s="431" t="s">
        <v>712</v>
      </c>
      <c r="H209" s="431" t="s">
        <v>153</v>
      </c>
      <c r="I209" s="508">
        <v>42706.0</v>
      </c>
      <c r="J209" s="433">
        <v>12.0</v>
      </c>
      <c r="K209" s="629" t="s">
        <v>293</v>
      </c>
      <c r="L209" s="431" t="s">
        <v>395</v>
      </c>
      <c r="M209" s="327">
        <f t="shared" si="1"/>
        <v>2206</v>
      </c>
      <c r="N209" s="210"/>
      <c r="O209" s="210"/>
      <c r="P209" s="210"/>
      <c r="Q209" s="210"/>
      <c r="R209" s="210"/>
      <c r="S209" s="210"/>
      <c r="T209" s="210"/>
      <c r="U209" s="210"/>
      <c r="V209" s="210"/>
      <c r="W209" s="210"/>
      <c r="X209" s="210"/>
      <c r="Y209" s="210"/>
      <c r="Z209" s="210"/>
    </row>
    <row r="210" ht="12.75" customHeight="1">
      <c r="A210" s="436">
        <v>20916.0</v>
      </c>
      <c r="B210" s="437" t="s">
        <v>9490</v>
      </c>
      <c r="C210" s="437">
        <v>2014.0</v>
      </c>
      <c r="D210" s="511">
        <v>41995.0</v>
      </c>
      <c r="E210" s="437" t="s">
        <v>9491</v>
      </c>
      <c r="F210" s="437" t="s">
        <v>44</v>
      </c>
      <c r="G210" s="437" t="s">
        <v>712</v>
      </c>
      <c r="H210" s="437" t="s">
        <v>66</v>
      </c>
      <c r="I210" s="511">
        <v>42706.0</v>
      </c>
      <c r="J210" s="439">
        <v>12.0</v>
      </c>
      <c r="K210" s="629" t="s">
        <v>293</v>
      </c>
      <c r="L210" s="437" t="s">
        <v>395</v>
      </c>
      <c r="M210" s="330">
        <f t="shared" si="1"/>
        <v>711</v>
      </c>
      <c r="N210" s="210"/>
      <c r="O210" s="210"/>
      <c r="P210" s="210"/>
      <c r="Q210" s="210"/>
      <c r="R210" s="210"/>
      <c r="S210" s="210"/>
      <c r="T210" s="210"/>
      <c r="U210" s="210"/>
      <c r="V210" s="210"/>
      <c r="W210" s="210"/>
      <c r="X210" s="210"/>
      <c r="Y210" s="210"/>
      <c r="Z210" s="210"/>
    </row>
    <row r="211" ht="12.75" customHeight="1">
      <c r="A211" s="430">
        <v>21016.0</v>
      </c>
      <c r="B211" s="431" t="s">
        <v>9492</v>
      </c>
      <c r="C211" s="431">
        <v>2011.0</v>
      </c>
      <c r="D211" s="508">
        <v>40652.0</v>
      </c>
      <c r="E211" s="431" t="s">
        <v>9493</v>
      </c>
      <c r="F211" s="431" t="s">
        <v>9494</v>
      </c>
      <c r="G211" s="431" t="s">
        <v>707</v>
      </c>
      <c r="H211" s="431" t="s">
        <v>251</v>
      </c>
      <c r="I211" s="508">
        <v>42706.0</v>
      </c>
      <c r="J211" s="433">
        <v>12.0</v>
      </c>
      <c r="K211" s="630" t="s">
        <v>322</v>
      </c>
      <c r="L211" s="431" t="s">
        <v>390</v>
      </c>
      <c r="M211" s="327">
        <f t="shared" si="1"/>
        <v>2054</v>
      </c>
      <c r="N211" s="210"/>
      <c r="O211" s="210"/>
      <c r="P211" s="210"/>
      <c r="Q211" s="210"/>
      <c r="R211" s="210"/>
      <c r="S211" s="210"/>
      <c r="T211" s="210"/>
      <c r="U211" s="210"/>
      <c r="V211" s="210"/>
      <c r="W211" s="210"/>
      <c r="X211" s="210"/>
      <c r="Y211" s="210"/>
      <c r="Z211" s="210"/>
    </row>
    <row r="212" ht="12.75" customHeight="1">
      <c r="A212" s="436">
        <v>21116.0</v>
      </c>
      <c r="B212" s="437" t="s">
        <v>9495</v>
      </c>
      <c r="C212" s="437">
        <v>2013.0</v>
      </c>
      <c r="D212" s="511">
        <v>41534.0</v>
      </c>
      <c r="E212" s="437" t="s">
        <v>9496</v>
      </c>
      <c r="F212" s="437" t="s">
        <v>9497</v>
      </c>
      <c r="G212" s="437" t="s">
        <v>806</v>
      </c>
      <c r="H212" s="437" t="s">
        <v>234</v>
      </c>
      <c r="I212" s="511">
        <v>42710.0</v>
      </c>
      <c r="J212" s="439">
        <v>12.0</v>
      </c>
      <c r="K212" s="629" t="s">
        <v>293</v>
      </c>
      <c r="L212" s="437" t="s">
        <v>386</v>
      </c>
      <c r="M212" s="330">
        <f t="shared" si="1"/>
        <v>1176</v>
      </c>
      <c r="N212" s="210"/>
      <c r="O212" s="210"/>
      <c r="P212" s="210"/>
      <c r="Q212" s="210"/>
      <c r="R212" s="210"/>
      <c r="S212" s="210"/>
      <c r="T212" s="210"/>
      <c r="U212" s="210"/>
      <c r="V212" s="210"/>
      <c r="W212" s="210"/>
      <c r="X212" s="210"/>
      <c r="Y212" s="210"/>
      <c r="Z212" s="210"/>
    </row>
    <row r="213" ht="12.75" customHeight="1">
      <c r="A213" s="430">
        <v>21216.0</v>
      </c>
      <c r="B213" s="431" t="s">
        <v>9498</v>
      </c>
      <c r="C213" s="431">
        <v>2011.0</v>
      </c>
      <c r="D213" s="508">
        <v>40694.0</v>
      </c>
      <c r="E213" s="431" t="s">
        <v>9499</v>
      </c>
      <c r="F213" s="431" t="s">
        <v>44</v>
      </c>
      <c r="G213" s="431" t="s">
        <v>712</v>
      </c>
      <c r="H213" s="431" t="s">
        <v>153</v>
      </c>
      <c r="I213" s="508">
        <v>42710.0</v>
      </c>
      <c r="J213" s="433">
        <v>12.0</v>
      </c>
      <c r="K213" s="629" t="s">
        <v>293</v>
      </c>
      <c r="L213" s="431" t="s">
        <v>395</v>
      </c>
      <c r="M213" s="327">
        <f t="shared" si="1"/>
        <v>2016</v>
      </c>
      <c r="N213" s="210"/>
      <c r="O213" s="210"/>
      <c r="P213" s="210"/>
      <c r="Q213" s="210"/>
      <c r="R213" s="210"/>
      <c r="S213" s="210"/>
      <c r="T213" s="210"/>
      <c r="U213" s="210"/>
      <c r="V213" s="210"/>
      <c r="W213" s="210"/>
      <c r="X213" s="210"/>
      <c r="Y213" s="210"/>
      <c r="Z213" s="210"/>
    </row>
    <row r="214" ht="12.75" customHeight="1">
      <c r="A214" s="436">
        <v>21316.0</v>
      </c>
      <c r="B214" s="437" t="s">
        <v>9500</v>
      </c>
      <c r="C214" s="437">
        <v>2011.0</v>
      </c>
      <c r="D214" s="511">
        <v>40700.0</v>
      </c>
      <c r="E214" s="437" t="s">
        <v>9501</v>
      </c>
      <c r="F214" s="437" t="s">
        <v>44</v>
      </c>
      <c r="G214" s="437" t="s">
        <v>712</v>
      </c>
      <c r="H214" s="437" t="s">
        <v>153</v>
      </c>
      <c r="I214" s="511">
        <v>42710.0</v>
      </c>
      <c r="J214" s="439">
        <v>12.0</v>
      </c>
      <c r="K214" s="629" t="s">
        <v>293</v>
      </c>
      <c r="L214" s="437" t="s">
        <v>395</v>
      </c>
      <c r="M214" s="330">
        <f t="shared" si="1"/>
        <v>2010</v>
      </c>
      <c r="N214" s="210"/>
      <c r="O214" s="210"/>
      <c r="P214" s="210"/>
      <c r="Q214" s="210"/>
      <c r="R214" s="210"/>
      <c r="S214" s="210"/>
      <c r="T214" s="210"/>
      <c r="U214" s="210"/>
      <c r="V214" s="210"/>
      <c r="W214" s="210"/>
      <c r="X214" s="210"/>
      <c r="Y214" s="210"/>
      <c r="Z214" s="210"/>
    </row>
    <row r="215" ht="12.75" customHeight="1">
      <c r="A215" s="430">
        <v>21416.0</v>
      </c>
      <c r="B215" s="431" t="s">
        <v>9502</v>
      </c>
      <c r="C215" s="431">
        <v>2013.0</v>
      </c>
      <c r="D215" s="508">
        <v>41548.0</v>
      </c>
      <c r="E215" s="431" t="s">
        <v>9503</v>
      </c>
      <c r="F215" s="431" t="s">
        <v>3303</v>
      </c>
      <c r="G215" s="431" t="s">
        <v>806</v>
      </c>
      <c r="H215" s="431" t="s">
        <v>8126</v>
      </c>
      <c r="I215" s="508">
        <v>42710.0</v>
      </c>
      <c r="J215" s="433">
        <v>12.0</v>
      </c>
      <c r="K215" s="629" t="s">
        <v>293</v>
      </c>
      <c r="L215" s="431" t="s">
        <v>390</v>
      </c>
      <c r="M215" s="327">
        <f t="shared" si="1"/>
        <v>1162</v>
      </c>
      <c r="N215" s="210"/>
      <c r="O215" s="210"/>
      <c r="P215" s="210"/>
      <c r="Q215" s="210"/>
      <c r="R215" s="210"/>
      <c r="S215" s="210"/>
      <c r="T215" s="210"/>
      <c r="U215" s="210"/>
      <c r="V215" s="210"/>
      <c r="W215" s="210"/>
      <c r="X215" s="210"/>
      <c r="Y215" s="210"/>
      <c r="Z215" s="210"/>
    </row>
    <row r="216" ht="12.75" customHeight="1">
      <c r="A216" s="436">
        <v>21516.0</v>
      </c>
      <c r="B216" s="437" t="s">
        <v>9504</v>
      </c>
      <c r="C216" s="437">
        <v>2013.0</v>
      </c>
      <c r="D216" s="511">
        <v>41498.0</v>
      </c>
      <c r="E216" s="437" t="s">
        <v>9505</v>
      </c>
      <c r="F216" s="437" t="s">
        <v>8467</v>
      </c>
      <c r="G216" s="437" t="s">
        <v>712</v>
      </c>
      <c r="H216" s="437" t="s">
        <v>153</v>
      </c>
      <c r="I216" s="511">
        <v>42710.0</v>
      </c>
      <c r="J216" s="439">
        <v>12.0</v>
      </c>
      <c r="K216" s="629" t="s">
        <v>293</v>
      </c>
      <c r="L216" s="437" t="s">
        <v>390</v>
      </c>
      <c r="M216" s="330">
        <f t="shared" si="1"/>
        <v>1212</v>
      </c>
      <c r="N216" s="210"/>
      <c r="O216" s="210"/>
      <c r="P216" s="210"/>
      <c r="Q216" s="210"/>
      <c r="R216" s="210"/>
      <c r="S216" s="210"/>
      <c r="T216" s="210"/>
      <c r="U216" s="210"/>
      <c r="V216" s="210"/>
      <c r="W216" s="210"/>
      <c r="X216" s="210"/>
      <c r="Y216" s="210"/>
      <c r="Z216" s="210"/>
    </row>
    <row r="217" ht="12.75" customHeight="1">
      <c r="A217" s="430">
        <v>21616.0</v>
      </c>
      <c r="B217" s="431" t="s">
        <v>9506</v>
      </c>
      <c r="C217" s="431">
        <v>2010.0</v>
      </c>
      <c r="D217" s="508">
        <v>40470.0</v>
      </c>
      <c r="E217" s="431" t="s">
        <v>9507</v>
      </c>
      <c r="F217" s="431" t="s">
        <v>9508</v>
      </c>
      <c r="G217" s="431" t="s">
        <v>712</v>
      </c>
      <c r="H217" s="431" t="s">
        <v>1156</v>
      </c>
      <c r="I217" s="508">
        <v>42723.0</v>
      </c>
      <c r="J217" s="433">
        <v>12.0</v>
      </c>
      <c r="K217" s="629" t="s">
        <v>293</v>
      </c>
      <c r="L217" s="431" t="s">
        <v>395</v>
      </c>
      <c r="M217" s="327">
        <f t="shared" si="1"/>
        <v>2253</v>
      </c>
      <c r="N217" s="210"/>
      <c r="O217" s="210"/>
      <c r="P217" s="210"/>
      <c r="Q217" s="210"/>
      <c r="R217" s="210"/>
      <c r="S217" s="210"/>
      <c r="T217" s="210"/>
      <c r="U217" s="210"/>
      <c r="V217" s="210"/>
      <c r="W217" s="210"/>
      <c r="X217" s="210"/>
      <c r="Y217" s="210"/>
      <c r="Z217" s="210"/>
    </row>
    <row r="218" ht="12.75" customHeight="1">
      <c r="A218" s="436">
        <v>21716.0</v>
      </c>
      <c r="B218" s="437" t="s">
        <v>9509</v>
      </c>
      <c r="C218" s="437">
        <v>2010.0</v>
      </c>
      <c r="D218" s="511">
        <v>40358.0</v>
      </c>
      <c r="E218" s="437" t="s">
        <v>9510</v>
      </c>
      <c r="F218" s="437" t="s">
        <v>9508</v>
      </c>
      <c r="G218" s="437" t="s">
        <v>712</v>
      </c>
      <c r="H218" s="437" t="s">
        <v>1156</v>
      </c>
      <c r="I218" s="511">
        <v>42723.0</v>
      </c>
      <c r="J218" s="439">
        <v>12.0</v>
      </c>
      <c r="K218" s="630" t="s">
        <v>322</v>
      </c>
      <c r="L218" s="437" t="s">
        <v>395</v>
      </c>
      <c r="M218" s="330">
        <f t="shared" si="1"/>
        <v>2365</v>
      </c>
      <c r="N218" s="210"/>
      <c r="O218" s="210"/>
      <c r="P218" s="210"/>
      <c r="Q218" s="210"/>
      <c r="R218" s="210"/>
      <c r="S218" s="210"/>
      <c r="T218" s="210"/>
      <c r="U218" s="210"/>
      <c r="V218" s="210"/>
      <c r="W218" s="210"/>
      <c r="X218" s="210"/>
      <c r="Y218" s="210"/>
      <c r="Z218" s="210"/>
    </row>
    <row r="219" ht="12.75" customHeight="1">
      <c r="A219" s="430">
        <v>21816.0</v>
      </c>
      <c r="B219" s="431" t="s">
        <v>9511</v>
      </c>
      <c r="C219" s="431">
        <v>2011.0</v>
      </c>
      <c r="D219" s="508">
        <v>40568.0</v>
      </c>
      <c r="E219" s="431" t="s">
        <v>9512</v>
      </c>
      <c r="F219" s="431" t="s">
        <v>9513</v>
      </c>
      <c r="G219" s="431" t="s">
        <v>712</v>
      </c>
      <c r="H219" s="431" t="s">
        <v>283</v>
      </c>
      <c r="I219" s="508">
        <v>42723.0</v>
      </c>
      <c r="J219" s="433">
        <v>12.0</v>
      </c>
      <c r="K219" s="629" t="s">
        <v>293</v>
      </c>
      <c r="L219" s="431" t="s">
        <v>395</v>
      </c>
      <c r="M219" s="327">
        <f t="shared" si="1"/>
        <v>2155</v>
      </c>
      <c r="N219" s="210"/>
      <c r="O219" s="210"/>
      <c r="P219" s="210"/>
      <c r="Q219" s="210"/>
      <c r="R219" s="210"/>
      <c r="S219" s="210"/>
      <c r="T219" s="210"/>
      <c r="U219" s="210"/>
      <c r="V219" s="210"/>
      <c r="W219" s="210"/>
      <c r="X219" s="210"/>
      <c r="Y219" s="210"/>
      <c r="Z219" s="210"/>
    </row>
    <row r="220" ht="12.75" customHeight="1">
      <c r="A220" s="436">
        <v>21916.0</v>
      </c>
      <c r="B220" s="437" t="s">
        <v>9514</v>
      </c>
      <c r="C220" s="437">
        <v>2011.0</v>
      </c>
      <c r="D220" s="511">
        <v>40616.0</v>
      </c>
      <c r="E220" s="437" t="s">
        <v>9515</v>
      </c>
      <c r="F220" s="437" t="s">
        <v>2451</v>
      </c>
      <c r="G220" s="437" t="s">
        <v>712</v>
      </c>
      <c r="H220" s="437" t="s">
        <v>1336</v>
      </c>
      <c r="I220" s="511">
        <v>42723.0</v>
      </c>
      <c r="J220" s="439">
        <v>12.0</v>
      </c>
      <c r="K220" s="629" t="s">
        <v>293</v>
      </c>
      <c r="L220" s="437" t="s">
        <v>395</v>
      </c>
      <c r="M220" s="330">
        <f t="shared" si="1"/>
        <v>2107</v>
      </c>
      <c r="N220" s="210"/>
      <c r="O220" s="210"/>
      <c r="P220" s="210"/>
      <c r="Q220" s="210"/>
      <c r="R220" s="210"/>
      <c r="S220" s="210"/>
      <c r="T220" s="210"/>
      <c r="U220" s="210"/>
      <c r="V220" s="210"/>
      <c r="W220" s="210"/>
      <c r="X220" s="210"/>
      <c r="Y220" s="210"/>
      <c r="Z220" s="210"/>
    </row>
    <row r="221" ht="12.75" customHeight="1">
      <c r="A221" s="430">
        <v>22016.0</v>
      </c>
      <c r="B221" s="431" t="s">
        <v>9516</v>
      </c>
      <c r="C221" s="431">
        <v>2011.0</v>
      </c>
      <c r="D221" s="508">
        <v>40743.0</v>
      </c>
      <c r="E221" s="431" t="s">
        <v>9517</v>
      </c>
      <c r="F221" s="431" t="s">
        <v>2451</v>
      </c>
      <c r="G221" s="431" t="s">
        <v>712</v>
      </c>
      <c r="H221" s="431" t="s">
        <v>1336</v>
      </c>
      <c r="I221" s="508">
        <v>42723.0</v>
      </c>
      <c r="J221" s="433">
        <v>12.0</v>
      </c>
      <c r="K221" s="629" t="s">
        <v>293</v>
      </c>
      <c r="L221" s="431" t="s">
        <v>395</v>
      </c>
      <c r="M221" s="327">
        <f t="shared" si="1"/>
        <v>1980</v>
      </c>
      <c r="N221" s="210"/>
      <c r="O221" s="210"/>
      <c r="P221" s="210"/>
      <c r="Q221" s="210"/>
      <c r="R221" s="210"/>
      <c r="S221" s="210"/>
      <c r="T221" s="210"/>
      <c r="U221" s="210"/>
      <c r="V221" s="210"/>
      <c r="W221" s="210"/>
      <c r="X221" s="210"/>
      <c r="Y221" s="210"/>
      <c r="Z221" s="210"/>
    </row>
    <row r="222" ht="12.75" customHeight="1">
      <c r="A222" s="436">
        <v>22116.0</v>
      </c>
      <c r="B222" s="437" t="s">
        <v>9518</v>
      </c>
      <c r="C222" s="437">
        <v>2012.0</v>
      </c>
      <c r="D222" s="511">
        <v>41068.0</v>
      </c>
      <c r="E222" s="437" t="s">
        <v>9519</v>
      </c>
      <c r="F222" s="437" t="s">
        <v>9520</v>
      </c>
      <c r="G222" s="437" t="s">
        <v>725</v>
      </c>
      <c r="H222" s="437" t="s">
        <v>1289</v>
      </c>
      <c r="I222" s="511">
        <v>42723.0</v>
      </c>
      <c r="J222" s="439">
        <v>12.0</v>
      </c>
      <c r="K222" s="629" t="s">
        <v>293</v>
      </c>
      <c r="L222" s="437" t="s">
        <v>399</v>
      </c>
      <c r="M222" s="330">
        <f t="shared" si="1"/>
        <v>1655</v>
      </c>
      <c r="N222" s="210"/>
      <c r="O222" s="210"/>
      <c r="P222" s="210"/>
      <c r="Q222" s="210"/>
      <c r="R222" s="210"/>
      <c r="S222" s="210"/>
      <c r="T222" s="210"/>
      <c r="U222" s="210"/>
      <c r="V222" s="210"/>
      <c r="W222" s="210"/>
      <c r="X222" s="210"/>
      <c r="Y222" s="210"/>
      <c r="Z222" s="210"/>
    </row>
    <row r="223" ht="12.75" customHeight="1">
      <c r="A223" s="430">
        <v>22216.0</v>
      </c>
      <c r="B223" s="431" t="s">
        <v>9521</v>
      </c>
      <c r="C223" s="431">
        <v>2014.0</v>
      </c>
      <c r="D223" s="508">
        <v>41978.0</v>
      </c>
      <c r="E223" s="431" t="s">
        <v>9522</v>
      </c>
      <c r="F223" s="635" t="s">
        <v>3905</v>
      </c>
      <c r="G223" s="431" t="s">
        <v>725</v>
      </c>
      <c r="H223" s="431" t="s">
        <v>9306</v>
      </c>
      <c r="I223" s="508">
        <v>42724.0</v>
      </c>
      <c r="J223" s="433">
        <v>12.0</v>
      </c>
      <c r="K223" s="633" t="s">
        <v>344</v>
      </c>
      <c r="L223" s="431" t="s">
        <v>399</v>
      </c>
      <c r="M223" s="327">
        <f t="shared" si="1"/>
        <v>746</v>
      </c>
      <c r="N223" s="210"/>
      <c r="O223" s="210"/>
      <c r="P223" s="210"/>
      <c r="Q223" s="210"/>
      <c r="R223" s="210"/>
      <c r="S223" s="210"/>
      <c r="T223" s="210"/>
      <c r="U223" s="210"/>
      <c r="V223" s="210"/>
      <c r="W223" s="210"/>
      <c r="X223" s="210"/>
      <c r="Y223" s="210"/>
      <c r="Z223" s="210"/>
    </row>
    <row r="224" ht="12.75" customHeight="1">
      <c r="A224" s="436">
        <v>22316.0</v>
      </c>
      <c r="B224" s="437" t="s">
        <v>9523</v>
      </c>
      <c r="C224" s="437">
        <v>2014.0</v>
      </c>
      <c r="D224" s="511">
        <v>41978.0</v>
      </c>
      <c r="E224" s="437" t="s">
        <v>9524</v>
      </c>
      <c r="F224" s="634" t="s">
        <v>3905</v>
      </c>
      <c r="G224" s="437" t="s">
        <v>725</v>
      </c>
      <c r="H224" s="437" t="s">
        <v>1404</v>
      </c>
      <c r="I224" s="511">
        <v>42724.0</v>
      </c>
      <c r="J224" s="439">
        <v>12.0</v>
      </c>
      <c r="K224" s="629" t="s">
        <v>293</v>
      </c>
      <c r="L224" s="437" t="s">
        <v>399</v>
      </c>
      <c r="M224" s="330">
        <f t="shared" si="1"/>
        <v>746</v>
      </c>
      <c r="N224" s="210"/>
      <c r="O224" s="210"/>
      <c r="P224" s="210"/>
      <c r="Q224" s="210"/>
      <c r="R224" s="210"/>
      <c r="S224" s="210"/>
      <c r="T224" s="210"/>
      <c r="U224" s="210"/>
      <c r="V224" s="210"/>
      <c r="W224" s="210"/>
      <c r="X224" s="210"/>
      <c r="Y224" s="210"/>
      <c r="Z224" s="210"/>
    </row>
    <row r="225" ht="12.75" customHeight="1">
      <c r="A225" s="430">
        <v>22416.0</v>
      </c>
      <c r="B225" s="431" t="s">
        <v>9525</v>
      </c>
      <c r="C225" s="431">
        <v>2014.0</v>
      </c>
      <c r="D225" s="508">
        <v>41927.0</v>
      </c>
      <c r="E225" s="431" t="s">
        <v>9526</v>
      </c>
      <c r="F225" s="635" t="s">
        <v>2983</v>
      </c>
      <c r="G225" s="431" t="s">
        <v>729</v>
      </c>
      <c r="H225" s="431" t="s">
        <v>9311</v>
      </c>
      <c r="I225" s="508">
        <v>42724.0</v>
      </c>
      <c r="J225" s="433">
        <v>12.0</v>
      </c>
      <c r="K225" s="633" t="s">
        <v>344</v>
      </c>
      <c r="L225" s="431" t="s">
        <v>399</v>
      </c>
      <c r="M225" s="327">
        <f t="shared" si="1"/>
        <v>797</v>
      </c>
      <c r="N225" s="210"/>
      <c r="O225" s="210"/>
      <c r="P225" s="210"/>
      <c r="Q225" s="210"/>
      <c r="R225" s="210"/>
      <c r="S225" s="210"/>
      <c r="T225" s="210"/>
      <c r="U225" s="210"/>
      <c r="V225" s="210"/>
      <c r="W225" s="210"/>
      <c r="X225" s="210"/>
      <c r="Y225" s="210"/>
      <c r="Z225" s="210"/>
    </row>
    <row r="226" ht="12.75" customHeight="1">
      <c r="A226" s="436">
        <v>22516.0</v>
      </c>
      <c r="B226" s="437" t="s">
        <v>9527</v>
      </c>
      <c r="C226" s="437">
        <v>2014.0</v>
      </c>
      <c r="D226" s="511">
        <v>41991.0</v>
      </c>
      <c r="E226" s="437" t="s">
        <v>9528</v>
      </c>
      <c r="F226" s="634" t="s">
        <v>2975</v>
      </c>
      <c r="G226" s="437" t="s">
        <v>725</v>
      </c>
      <c r="H226" s="437" t="s">
        <v>2472</v>
      </c>
      <c r="I226" s="511">
        <v>42724.0</v>
      </c>
      <c r="J226" s="439">
        <v>12.0</v>
      </c>
      <c r="K226" s="630" t="s">
        <v>322</v>
      </c>
      <c r="L226" s="437" t="s">
        <v>399</v>
      </c>
      <c r="M226" s="330">
        <f t="shared" si="1"/>
        <v>733</v>
      </c>
      <c r="N226" s="210"/>
      <c r="O226" s="210"/>
      <c r="P226" s="210"/>
      <c r="Q226" s="210"/>
      <c r="R226" s="210"/>
      <c r="S226" s="210"/>
      <c r="T226" s="210"/>
      <c r="U226" s="210"/>
      <c r="V226" s="210"/>
      <c r="W226" s="210"/>
      <c r="X226" s="210"/>
      <c r="Y226" s="210"/>
      <c r="Z226" s="210"/>
    </row>
    <row r="227" ht="12.75" customHeight="1">
      <c r="A227" s="430">
        <v>22616.0</v>
      </c>
      <c r="B227" s="431" t="s">
        <v>9529</v>
      </c>
      <c r="C227" s="431">
        <v>2011.0</v>
      </c>
      <c r="D227" s="508">
        <v>40758.0</v>
      </c>
      <c r="E227" s="431" t="s">
        <v>9530</v>
      </c>
      <c r="F227" s="431" t="s">
        <v>134</v>
      </c>
      <c r="G227" s="431" t="s">
        <v>712</v>
      </c>
      <c r="H227" s="431" t="s">
        <v>1156</v>
      </c>
      <c r="I227" s="508">
        <v>42724.0</v>
      </c>
      <c r="J227" s="433">
        <v>12.0</v>
      </c>
      <c r="K227" s="629" t="s">
        <v>293</v>
      </c>
      <c r="L227" s="431" t="s">
        <v>390</v>
      </c>
      <c r="M227" s="327">
        <f t="shared" si="1"/>
        <v>1966</v>
      </c>
      <c r="N227" s="210"/>
      <c r="O227" s="210"/>
      <c r="P227" s="210"/>
      <c r="Q227" s="210"/>
      <c r="R227" s="210"/>
      <c r="S227" s="210"/>
      <c r="T227" s="210"/>
      <c r="U227" s="210"/>
      <c r="V227" s="210"/>
      <c r="W227" s="210"/>
      <c r="X227" s="210"/>
      <c r="Y227" s="210"/>
      <c r="Z227" s="210"/>
    </row>
    <row r="228" ht="12.75" customHeight="1">
      <c r="A228" s="436">
        <v>22716.0</v>
      </c>
      <c r="B228" s="437" t="s">
        <v>9531</v>
      </c>
      <c r="C228" s="437">
        <v>2014.0</v>
      </c>
      <c r="D228" s="511">
        <v>41992.0</v>
      </c>
      <c r="E228" s="437" t="s">
        <v>9532</v>
      </c>
      <c r="F228" s="437" t="s">
        <v>8467</v>
      </c>
      <c r="G228" s="437" t="s">
        <v>712</v>
      </c>
      <c r="H228" s="437" t="s">
        <v>1289</v>
      </c>
      <c r="I228" s="511">
        <v>42724.0</v>
      </c>
      <c r="J228" s="439">
        <v>12.0</v>
      </c>
      <c r="K228" s="629" t="s">
        <v>293</v>
      </c>
      <c r="L228" s="437" t="s">
        <v>390</v>
      </c>
      <c r="M228" s="330">
        <f t="shared" si="1"/>
        <v>732</v>
      </c>
      <c r="N228" s="210"/>
      <c r="O228" s="210"/>
      <c r="P228" s="210"/>
      <c r="Q228" s="210"/>
      <c r="R228" s="210"/>
      <c r="S228" s="210"/>
      <c r="T228" s="210"/>
      <c r="U228" s="210"/>
      <c r="V228" s="210"/>
      <c r="W228" s="210"/>
      <c r="X228" s="210"/>
      <c r="Y228" s="210"/>
      <c r="Z228" s="210"/>
    </row>
    <row r="229" ht="12.75" customHeight="1">
      <c r="A229" s="430">
        <v>22816.0</v>
      </c>
      <c r="B229" s="431" t="s">
        <v>9533</v>
      </c>
      <c r="C229" s="431">
        <v>2014.0</v>
      </c>
      <c r="D229" s="508">
        <v>41971.0</v>
      </c>
      <c r="E229" s="431" t="s">
        <v>9534</v>
      </c>
      <c r="F229" s="635" t="s">
        <v>8206</v>
      </c>
      <c r="G229" s="431" t="s">
        <v>725</v>
      </c>
      <c r="H229" s="431" t="s">
        <v>251</v>
      </c>
      <c r="I229" s="508">
        <v>42724.0</v>
      </c>
      <c r="J229" s="433">
        <v>12.0</v>
      </c>
      <c r="K229" s="629" t="s">
        <v>293</v>
      </c>
      <c r="L229" s="431" t="s">
        <v>399</v>
      </c>
      <c r="M229" s="327">
        <f t="shared" si="1"/>
        <v>753</v>
      </c>
      <c r="N229" s="210"/>
      <c r="O229" s="210"/>
      <c r="P229" s="210"/>
      <c r="Q229" s="210"/>
      <c r="R229" s="210"/>
      <c r="S229" s="210"/>
      <c r="T229" s="210"/>
      <c r="U229" s="210"/>
      <c r="V229" s="210"/>
      <c r="W229" s="210"/>
      <c r="X229" s="210"/>
      <c r="Y229" s="210"/>
      <c r="Z229" s="210"/>
    </row>
    <row r="230" ht="12.75" customHeight="1">
      <c r="A230" s="436">
        <v>22916.0</v>
      </c>
      <c r="B230" s="437" t="s">
        <v>9535</v>
      </c>
      <c r="C230" s="437">
        <v>2013.0</v>
      </c>
      <c r="D230" s="511">
        <v>41521.0</v>
      </c>
      <c r="E230" s="437" t="s">
        <v>9536</v>
      </c>
      <c r="F230" s="437" t="s">
        <v>218</v>
      </c>
      <c r="G230" s="437" t="s">
        <v>17</v>
      </c>
      <c r="H230" s="437" t="s">
        <v>753</v>
      </c>
      <c r="I230" s="511">
        <v>42725.0</v>
      </c>
      <c r="J230" s="439">
        <v>12.0</v>
      </c>
      <c r="K230" s="632" t="s">
        <v>309</v>
      </c>
      <c r="L230" s="437" t="s">
        <v>395</v>
      </c>
      <c r="M230" s="330">
        <f t="shared" si="1"/>
        <v>1204</v>
      </c>
      <c r="N230" s="210"/>
      <c r="O230" s="210"/>
      <c r="P230" s="210"/>
      <c r="Q230" s="210"/>
      <c r="R230" s="210"/>
      <c r="S230" s="210"/>
      <c r="T230" s="210"/>
      <c r="U230" s="210"/>
      <c r="V230" s="210"/>
      <c r="W230" s="210"/>
      <c r="X230" s="210"/>
      <c r="Y230" s="210"/>
      <c r="Z230" s="210"/>
    </row>
    <row r="231" ht="12.75" customHeight="1">
      <c r="A231" s="430">
        <v>23016.0</v>
      </c>
      <c r="B231" s="431" t="s">
        <v>9537</v>
      </c>
      <c r="C231" s="431">
        <v>2014.0</v>
      </c>
      <c r="D231" s="508">
        <v>41730.0</v>
      </c>
      <c r="E231" s="431" t="s">
        <v>9538</v>
      </c>
      <c r="F231" s="431" t="s">
        <v>1509</v>
      </c>
      <c r="G231" s="431" t="s">
        <v>712</v>
      </c>
      <c r="H231" s="431" t="s">
        <v>153</v>
      </c>
      <c r="I231" s="508">
        <v>42725.0</v>
      </c>
      <c r="J231" s="433">
        <v>12.0</v>
      </c>
      <c r="K231" s="630" t="s">
        <v>322</v>
      </c>
      <c r="L231" s="431" t="s">
        <v>390</v>
      </c>
      <c r="M231" s="327">
        <f t="shared" si="1"/>
        <v>995</v>
      </c>
      <c r="N231" s="210"/>
      <c r="O231" s="210"/>
      <c r="P231" s="210"/>
      <c r="Q231" s="210"/>
      <c r="R231" s="210"/>
      <c r="S231" s="210"/>
      <c r="T231" s="210"/>
      <c r="U231" s="210"/>
      <c r="V231" s="210"/>
      <c r="W231" s="210"/>
      <c r="X231" s="210"/>
      <c r="Y231" s="210"/>
      <c r="Z231" s="210"/>
    </row>
    <row r="232" ht="12.75" customHeight="1">
      <c r="A232" s="436">
        <v>23116.0</v>
      </c>
      <c r="B232" s="437" t="s">
        <v>9539</v>
      </c>
      <c r="C232" s="437">
        <v>2013.0</v>
      </c>
      <c r="D232" s="511">
        <v>41521.0</v>
      </c>
      <c r="E232" s="437" t="s">
        <v>9540</v>
      </c>
      <c r="F232" s="437" t="s">
        <v>218</v>
      </c>
      <c r="G232" s="437" t="s">
        <v>17</v>
      </c>
      <c r="H232" s="437" t="s">
        <v>2139</v>
      </c>
      <c r="I232" s="511">
        <v>42725.0</v>
      </c>
      <c r="J232" s="439">
        <v>12.0</v>
      </c>
      <c r="K232" s="632" t="s">
        <v>309</v>
      </c>
      <c r="L232" s="437" t="s">
        <v>395</v>
      </c>
      <c r="M232" s="330">
        <f t="shared" si="1"/>
        <v>1204</v>
      </c>
      <c r="N232" s="210"/>
      <c r="O232" s="210"/>
      <c r="P232" s="210"/>
      <c r="Q232" s="210"/>
      <c r="R232" s="210"/>
      <c r="S232" s="210"/>
      <c r="T232" s="210"/>
      <c r="U232" s="210"/>
      <c r="V232" s="210"/>
      <c r="W232" s="210"/>
      <c r="X232" s="210"/>
      <c r="Y232" s="210"/>
      <c r="Z232" s="210"/>
    </row>
    <row r="233" ht="12.75" customHeight="1">
      <c r="A233" s="430">
        <v>23216.0</v>
      </c>
      <c r="B233" s="431" t="s">
        <v>9541</v>
      </c>
      <c r="C233" s="431">
        <v>2013.0</v>
      </c>
      <c r="D233" s="508">
        <v>41562.0</v>
      </c>
      <c r="E233" s="431" t="s">
        <v>9542</v>
      </c>
      <c r="F233" s="431" t="s">
        <v>218</v>
      </c>
      <c r="G233" s="431" t="s">
        <v>17</v>
      </c>
      <c r="H233" s="431" t="s">
        <v>892</v>
      </c>
      <c r="I233" s="508">
        <v>42725.0</v>
      </c>
      <c r="J233" s="433">
        <v>12.0</v>
      </c>
      <c r="K233" s="632" t="s">
        <v>309</v>
      </c>
      <c r="L233" s="431" t="s">
        <v>395</v>
      </c>
      <c r="M233" s="327">
        <f t="shared" si="1"/>
        <v>1163</v>
      </c>
      <c r="N233" s="210"/>
      <c r="O233" s="210"/>
      <c r="P233" s="210"/>
      <c r="Q233" s="210"/>
      <c r="R233" s="210"/>
      <c r="S233" s="210"/>
      <c r="T233" s="210"/>
      <c r="U233" s="210"/>
      <c r="V233" s="210"/>
      <c r="W233" s="210"/>
      <c r="X233" s="210"/>
      <c r="Y233" s="210"/>
      <c r="Z233" s="210"/>
    </row>
    <row r="234" ht="12.75" customHeight="1">
      <c r="A234" s="436">
        <v>23316.0</v>
      </c>
      <c r="B234" s="437" t="s">
        <v>9543</v>
      </c>
      <c r="C234" s="437">
        <v>2013.0</v>
      </c>
      <c r="D234" s="511">
        <v>41508.0</v>
      </c>
      <c r="E234" s="437" t="s">
        <v>9544</v>
      </c>
      <c r="F234" s="437" t="s">
        <v>2825</v>
      </c>
      <c r="G234" s="437" t="s">
        <v>17</v>
      </c>
      <c r="H234" s="437" t="s">
        <v>7138</v>
      </c>
      <c r="I234" s="511">
        <v>42725.0</v>
      </c>
      <c r="J234" s="439">
        <v>12.0</v>
      </c>
      <c r="K234" s="633" t="s">
        <v>344</v>
      </c>
      <c r="L234" s="437" t="s">
        <v>395</v>
      </c>
      <c r="M234" s="330">
        <f t="shared" si="1"/>
        <v>1217</v>
      </c>
      <c r="N234" s="210"/>
      <c r="O234" s="210"/>
      <c r="P234" s="210"/>
      <c r="Q234" s="210"/>
      <c r="R234" s="210"/>
      <c r="S234" s="210"/>
      <c r="T234" s="210"/>
      <c r="U234" s="210"/>
      <c r="V234" s="210"/>
      <c r="W234" s="210"/>
      <c r="X234" s="210"/>
      <c r="Y234" s="210"/>
      <c r="Z234" s="210"/>
    </row>
    <row r="235" ht="12.75" customHeight="1">
      <c r="A235" s="430">
        <v>23416.0</v>
      </c>
      <c r="B235" s="431" t="s">
        <v>9545</v>
      </c>
      <c r="C235" s="431">
        <v>2011.0</v>
      </c>
      <c r="D235" s="508">
        <v>40764.0</v>
      </c>
      <c r="E235" s="431" t="s">
        <v>9546</v>
      </c>
      <c r="F235" s="431" t="s">
        <v>865</v>
      </c>
      <c r="G235" s="431" t="s">
        <v>17</v>
      </c>
      <c r="H235" s="431" t="s">
        <v>9253</v>
      </c>
      <c r="I235" s="508">
        <v>42725.0</v>
      </c>
      <c r="J235" s="433">
        <v>12.0</v>
      </c>
      <c r="K235" s="630" t="s">
        <v>322</v>
      </c>
      <c r="L235" s="431" t="s">
        <v>390</v>
      </c>
      <c r="M235" s="327">
        <f t="shared" si="1"/>
        <v>1961</v>
      </c>
      <c r="N235" s="210"/>
      <c r="O235" s="210"/>
      <c r="P235" s="210"/>
      <c r="Q235" s="210"/>
      <c r="R235" s="210"/>
      <c r="S235" s="210"/>
      <c r="T235" s="210"/>
      <c r="U235" s="210"/>
      <c r="V235" s="210"/>
      <c r="W235" s="210"/>
      <c r="X235" s="210"/>
      <c r="Y235" s="210"/>
      <c r="Z235" s="210"/>
    </row>
    <row r="236" ht="12.75" customHeight="1">
      <c r="A236" s="436">
        <v>23516.0</v>
      </c>
      <c r="B236" s="437" t="s">
        <v>9547</v>
      </c>
      <c r="C236" s="437">
        <v>2009.0</v>
      </c>
      <c r="D236" s="511">
        <v>40175.0</v>
      </c>
      <c r="E236" s="437" t="s">
        <v>9548</v>
      </c>
      <c r="F236" s="437" t="s">
        <v>1307</v>
      </c>
      <c r="G236" s="437" t="s">
        <v>17</v>
      </c>
      <c r="H236" s="437" t="s">
        <v>66</v>
      </c>
      <c r="I236" s="511">
        <v>42725.0</v>
      </c>
      <c r="J236" s="439">
        <v>12.0</v>
      </c>
      <c r="K236" s="629" t="s">
        <v>293</v>
      </c>
      <c r="L236" s="437" t="s">
        <v>390</v>
      </c>
      <c r="M236" s="330">
        <f t="shared" si="1"/>
        <v>2550</v>
      </c>
      <c r="N236" s="210"/>
      <c r="O236" s="210"/>
      <c r="P236" s="210"/>
      <c r="Q236" s="210"/>
      <c r="R236" s="210"/>
      <c r="S236" s="210"/>
      <c r="T236" s="210"/>
      <c r="U236" s="210"/>
      <c r="V236" s="210"/>
      <c r="W236" s="210"/>
      <c r="X236" s="210"/>
      <c r="Y236" s="210"/>
      <c r="Z236" s="210"/>
    </row>
    <row r="237" ht="12.75" customHeight="1">
      <c r="A237" s="430">
        <v>23616.0</v>
      </c>
      <c r="B237" s="431" t="s">
        <v>9549</v>
      </c>
      <c r="C237" s="431">
        <v>2012.0</v>
      </c>
      <c r="D237" s="508">
        <v>41236.0</v>
      </c>
      <c r="E237" s="431" t="s">
        <v>9550</v>
      </c>
      <c r="F237" s="431" t="s">
        <v>1365</v>
      </c>
      <c r="G237" s="431" t="s">
        <v>17</v>
      </c>
      <c r="H237" s="431" t="s">
        <v>26</v>
      </c>
      <c r="I237" s="508">
        <v>42730.0</v>
      </c>
      <c r="J237" s="433">
        <v>12.0</v>
      </c>
      <c r="K237" s="629" t="s">
        <v>293</v>
      </c>
      <c r="L237" s="431" t="s">
        <v>395</v>
      </c>
      <c r="M237" s="327">
        <f t="shared" si="1"/>
        <v>1494</v>
      </c>
      <c r="N237" s="210"/>
      <c r="O237" s="210"/>
      <c r="P237" s="210"/>
      <c r="Q237" s="210"/>
      <c r="R237" s="210"/>
      <c r="S237" s="210"/>
      <c r="T237" s="210"/>
      <c r="U237" s="210"/>
      <c r="V237" s="210"/>
      <c r="W237" s="210"/>
      <c r="X237" s="210"/>
      <c r="Y237" s="210"/>
      <c r="Z237" s="210"/>
    </row>
    <row r="238" ht="12.75" customHeight="1">
      <c r="A238" s="436">
        <v>23716.0</v>
      </c>
      <c r="B238" s="437" t="s">
        <v>9551</v>
      </c>
      <c r="C238" s="437">
        <v>2013.0</v>
      </c>
      <c r="D238" s="511">
        <v>41386.0</v>
      </c>
      <c r="E238" s="437" t="s">
        <v>9552</v>
      </c>
      <c r="F238" s="437" t="s">
        <v>965</v>
      </c>
      <c r="G238" s="437" t="s">
        <v>17</v>
      </c>
      <c r="H238" s="437" t="s">
        <v>66</v>
      </c>
      <c r="I238" s="511">
        <v>42726.0</v>
      </c>
      <c r="J238" s="439">
        <v>12.0</v>
      </c>
      <c r="K238" s="629" t="s">
        <v>293</v>
      </c>
      <c r="L238" s="437" t="s">
        <v>390</v>
      </c>
      <c r="M238" s="330">
        <f t="shared" si="1"/>
        <v>1340</v>
      </c>
      <c r="N238" s="210"/>
      <c r="O238" s="210"/>
      <c r="P238" s="210"/>
      <c r="Q238" s="210"/>
      <c r="R238" s="210"/>
      <c r="S238" s="210"/>
      <c r="T238" s="210"/>
      <c r="U238" s="210"/>
      <c r="V238" s="210"/>
      <c r="W238" s="210"/>
      <c r="X238" s="210"/>
      <c r="Y238" s="210"/>
      <c r="Z238" s="210"/>
    </row>
    <row r="239" ht="12.75" customHeight="1">
      <c r="A239" s="430">
        <v>23816.0</v>
      </c>
      <c r="B239" s="431" t="s">
        <v>9553</v>
      </c>
      <c r="C239" s="431">
        <v>2013.0</v>
      </c>
      <c r="D239" s="508">
        <v>41386.0</v>
      </c>
      <c r="E239" s="431" t="s">
        <v>9554</v>
      </c>
      <c r="F239" s="431" t="s">
        <v>218</v>
      </c>
      <c r="G239" s="431" t="s">
        <v>17</v>
      </c>
      <c r="H239" s="431" t="s">
        <v>50</v>
      </c>
      <c r="I239" s="508">
        <v>42726.0</v>
      </c>
      <c r="J239" s="433">
        <v>12.0</v>
      </c>
      <c r="K239" s="632" t="s">
        <v>309</v>
      </c>
      <c r="L239" s="431" t="s">
        <v>395</v>
      </c>
      <c r="M239" s="327">
        <f t="shared" si="1"/>
        <v>1340</v>
      </c>
      <c r="N239" s="210"/>
      <c r="O239" s="210"/>
      <c r="P239" s="210"/>
      <c r="Q239" s="210"/>
      <c r="R239" s="210"/>
      <c r="S239" s="210"/>
      <c r="T239" s="210"/>
      <c r="U239" s="210"/>
      <c r="V239" s="210"/>
      <c r="W239" s="210"/>
      <c r="X239" s="210"/>
      <c r="Y239" s="210"/>
      <c r="Z239" s="210"/>
    </row>
    <row r="240" ht="12.75" customHeight="1">
      <c r="A240" s="436">
        <v>23916.0</v>
      </c>
      <c r="B240" s="437" t="s">
        <v>9555</v>
      </c>
      <c r="C240" s="437">
        <v>2014.0</v>
      </c>
      <c r="D240" s="511">
        <v>41829.0</v>
      </c>
      <c r="E240" s="437" t="s">
        <v>9556</v>
      </c>
      <c r="F240" s="437" t="s">
        <v>2338</v>
      </c>
      <c r="G240" s="437" t="s">
        <v>17</v>
      </c>
      <c r="H240" s="437" t="s">
        <v>202</v>
      </c>
      <c r="I240" s="511">
        <v>42726.0</v>
      </c>
      <c r="J240" s="439">
        <v>12.0</v>
      </c>
      <c r="K240" s="633" t="s">
        <v>344</v>
      </c>
      <c r="L240" s="437" t="s">
        <v>395</v>
      </c>
      <c r="M240" s="330">
        <f t="shared" si="1"/>
        <v>897</v>
      </c>
      <c r="N240" s="210"/>
      <c r="O240" s="210"/>
      <c r="P240" s="210"/>
      <c r="Q240" s="210"/>
      <c r="R240" s="210"/>
      <c r="S240" s="210"/>
      <c r="T240" s="210"/>
      <c r="U240" s="210"/>
      <c r="V240" s="210"/>
      <c r="W240" s="210"/>
      <c r="X240" s="210"/>
      <c r="Y240" s="210"/>
      <c r="Z240" s="210"/>
    </row>
    <row r="241" ht="12.75" customHeight="1">
      <c r="A241" s="430">
        <v>24016.0</v>
      </c>
      <c r="B241" s="431" t="s">
        <v>9557</v>
      </c>
      <c r="C241" s="431">
        <v>2014.0</v>
      </c>
      <c r="D241" s="508">
        <v>41985.0</v>
      </c>
      <c r="E241" s="431" t="s">
        <v>9558</v>
      </c>
      <c r="F241" s="431" t="s">
        <v>965</v>
      </c>
      <c r="G241" s="431" t="s">
        <v>17</v>
      </c>
      <c r="H241" s="431" t="s">
        <v>66</v>
      </c>
      <c r="I241" s="508">
        <v>42726.0</v>
      </c>
      <c r="J241" s="433">
        <v>12.0</v>
      </c>
      <c r="K241" s="629" t="s">
        <v>293</v>
      </c>
      <c r="L241" s="431" t="s">
        <v>390</v>
      </c>
      <c r="M241" s="327">
        <f t="shared" si="1"/>
        <v>741</v>
      </c>
      <c r="N241" s="210"/>
      <c r="O241" s="210"/>
      <c r="P241" s="210"/>
      <c r="Q241" s="210"/>
      <c r="R241" s="210"/>
      <c r="S241" s="210"/>
      <c r="T241" s="210"/>
      <c r="U241" s="210"/>
      <c r="V241" s="210"/>
      <c r="W241" s="210"/>
      <c r="X241" s="210"/>
      <c r="Y241" s="210"/>
      <c r="Z241" s="210"/>
    </row>
    <row r="242" ht="12.75" customHeight="1">
      <c r="A242" s="436">
        <v>24116.0</v>
      </c>
      <c r="B242" s="437" t="s">
        <v>9559</v>
      </c>
      <c r="C242" s="437">
        <v>2014.0</v>
      </c>
      <c r="D242" s="511">
        <v>41948.0</v>
      </c>
      <c r="E242" s="437" t="s">
        <v>9560</v>
      </c>
      <c r="F242" s="437" t="s">
        <v>965</v>
      </c>
      <c r="G242" s="437" t="s">
        <v>17</v>
      </c>
      <c r="H242" s="437" t="s">
        <v>153</v>
      </c>
      <c r="I242" s="511">
        <v>42726.0</v>
      </c>
      <c r="J242" s="439">
        <v>12.0</v>
      </c>
      <c r="K242" s="629" t="s">
        <v>293</v>
      </c>
      <c r="L242" s="437" t="s">
        <v>390</v>
      </c>
      <c r="M242" s="330">
        <f t="shared" si="1"/>
        <v>778</v>
      </c>
      <c r="N242" s="210"/>
      <c r="O242" s="210"/>
      <c r="P242" s="210"/>
      <c r="Q242" s="210"/>
      <c r="R242" s="210"/>
      <c r="S242" s="210"/>
      <c r="T242" s="210"/>
      <c r="U242" s="210"/>
      <c r="V242" s="210"/>
      <c r="W242" s="210"/>
      <c r="X242" s="210"/>
      <c r="Y242" s="210"/>
      <c r="Z242" s="210"/>
    </row>
    <row r="243" ht="12.75" customHeight="1">
      <c r="A243" s="430">
        <v>24216.0</v>
      </c>
      <c r="B243" s="431" t="s">
        <v>9561</v>
      </c>
      <c r="C243" s="431">
        <v>2009.0</v>
      </c>
      <c r="D243" s="508">
        <v>40168.0</v>
      </c>
      <c r="E243" s="431" t="s">
        <v>9562</v>
      </c>
      <c r="F243" s="431" t="s">
        <v>1365</v>
      </c>
      <c r="G243" s="431" t="s">
        <v>17</v>
      </c>
      <c r="H243" s="431" t="s">
        <v>153</v>
      </c>
      <c r="I243" s="508">
        <v>42726.0</v>
      </c>
      <c r="J243" s="433">
        <v>12.0</v>
      </c>
      <c r="K243" s="629" t="s">
        <v>293</v>
      </c>
      <c r="L243" s="431" t="s">
        <v>395</v>
      </c>
      <c r="M243" s="327">
        <f t="shared" si="1"/>
        <v>2558</v>
      </c>
      <c r="N243" s="210"/>
      <c r="O243" s="210"/>
      <c r="P243" s="210"/>
      <c r="Q243" s="210"/>
      <c r="R243" s="210"/>
      <c r="S243" s="210"/>
      <c r="T243" s="210"/>
      <c r="U243" s="210"/>
      <c r="V243" s="210"/>
      <c r="W243" s="210"/>
      <c r="X243" s="210"/>
      <c r="Y243" s="210"/>
      <c r="Z243" s="210"/>
    </row>
    <row r="244" ht="12.75" customHeight="1">
      <c r="A244" s="436">
        <v>24316.0</v>
      </c>
      <c r="B244" s="437" t="s">
        <v>9563</v>
      </c>
      <c r="C244" s="437">
        <v>2015.0</v>
      </c>
      <c r="D244" s="511">
        <v>42123.0</v>
      </c>
      <c r="E244" s="437" t="s">
        <v>9564</v>
      </c>
      <c r="F244" s="437" t="s">
        <v>965</v>
      </c>
      <c r="G244" s="437" t="s">
        <v>17</v>
      </c>
      <c r="H244" s="437" t="s">
        <v>77</v>
      </c>
      <c r="I244" s="511">
        <v>42727.0</v>
      </c>
      <c r="J244" s="439">
        <v>12.0</v>
      </c>
      <c r="K244" s="629" t="s">
        <v>293</v>
      </c>
      <c r="L244" s="437" t="s">
        <v>390</v>
      </c>
      <c r="M244" s="330">
        <f t="shared" si="1"/>
        <v>604</v>
      </c>
      <c r="N244" s="210"/>
      <c r="O244" s="210"/>
      <c r="P244" s="210"/>
      <c r="Q244" s="210"/>
      <c r="R244" s="210"/>
      <c r="S244" s="210"/>
      <c r="T244" s="210"/>
      <c r="U244" s="210"/>
      <c r="V244" s="210"/>
      <c r="W244" s="210"/>
      <c r="X244" s="210"/>
      <c r="Y244" s="210"/>
      <c r="Z244" s="210"/>
    </row>
    <row r="245" ht="12.75" customHeight="1">
      <c r="A245" s="430">
        <v>24416.0</v>
      </c>
      <c r="B245" s="431" t="s">
        <v>9565</v>
      </c>
      <c r="C245" s="431">
        <v>2015.0</v>
      </c>
      <c r="D245" s="508">
        <v>42215.0</v>
      </c>
      <c r="E245" s="431" t="s">
        <v>9566</v>
      </c>
      <c r="F245" s="431" t="s">
        <v>965</v>
      </c>
      <c r="G245" s="431" t="s">
        <v>17</v>
      </c>
      <c r="H245" s="431" t="s">
        <v>125</v>
      </c>
      <c r="I245" s="508">
        <v>42727.0</v>
      </c>
      <c r="J245" s="433">
        <v>12.0</v>
      </c>
      <c r="K245" s="629" t="s">
        <v>293</v>
      </c>
      <c r="L245" s="431" t="s">
        <v>390</v>
      </c>
      <c r="M245" s="327">
        <f t="shared" si="1"/>
        <v>512</v>
      </c>
      <c r="N245" s="210"/>
      <c r="O245" s="210"/>
      <c r="P245" s="210"/>
      <c r="Q245" s="210"/>
      <c r="R245" s="210"/>
      <c r="S245" s="210"/>
      <c r="T245" s="210"/>
      <c r="U245" s="210"/>
      <c r="V245" s="210"/>
      <c r="W245" s="210"/>
      <c r="X245" s="210"/>
      <c r="Y245" s="210"/>
      <c r="Z245" s="210"/>
    </row>
    <row r="246" ht="12.75" customHeight="1">
      <c r="A246" s="436">
        <v>24516.0</v>
      </c>
      <c r="B246" s="437" t="s">
        <v>9567</v>
      </c>
      <c r="C246" s="437">
        <v>2015.0</v>
      </c>
      <c r="D246" s="511">
        <v>42347.0</v>
      </c>
      <c r="E246" s="437" t="s">
        <v>9568</v>
      </c>
      <c r="F246" s="437" t="s">
        <v>965</v>
      </c>
      <c r="G246" s="437" t="s">
        <v>17</v>
      </c>
      <c r="H246" s="437" t="s">
        <v>244</v>
      </c>
      <c r="I246" s="511">
        <v>42727.0</v>
      </c>
      <c r="J246" s="439">
        <v>12.0</v>
      </c>
      <c r="K246" s="629" t="s">
        <v>293</v>
      </c>
      <c r="L246" s="437" t="s">
        <v>390</v>
      </c>
      <c r="M246" s="330">
        <f t="shared" si="1"/>
        <v>380</v>
      </c>
      <c r="N246" s="210"/>
      <c r="O246" s="210"/>
      <c r="P246" s="210"/>
      <c r="Q246" s="210"/>
      <c r="R246" s="210"/>
      <c r="S246" s="210"/>
      <c r="T246" s="210"/>
      <c r="U246" s="210"/>
      <c r="V246" s="210"/>
      <c r="W246" s="210"/>
      <c r="X246" s="210"/>
      <c r="Y246" s="210"/>
      <c r="Z246" s="210"/>
    </row>
    <row r="247" ht="12.75" customHeight="1">
      <c r="A247" s="430">
        <v>24616.0</v>
      </c>
      <c r="B247" s="431" t="s">
        <v>9569</v>
      </c>
      <c r="C247" s="431">
        <v>2015.0</v>
      </c>
      <c r="D247" s="508">
        <v>42356.0</v>
      </c>
      <c r="E247" s="431" t="s">
        <v>9570</v>
      </c>
      <c r="F247" s="431" t="s">
        <v>965</v>
      </c>
      <c r="G247" s="431" t="s">
        <v>17</v>
      </c>
      <c r="H247" s="431" t="s">
        <v>163</v>
      </c>
      <c r="I247" s="508">
        <v>42727.0</v>
      </c>
      <c r="J247" s="433">
        <v>12.0</v>
      </c>
      <c r="K247" s="629" t="s">
        <v>293</v>
      </c>
      <c r="L247" s="431" t="s">
        <v>390</v>
      </c>
      <c r="M247" s="327">
        <f t="shared" si="1"/>
        <v>371</v>
      </c>
      <c r="N247" s="210"/>
      <c r="O247" s="210"/>
      <c r="P247" s="210"/>
      <c r="Q247" s="210"/>
      <c r="R247" s="210"/>
      <c r="S247" s="210"/>
      <c r="T247" s="210"/>
      <c r="U247" s="210"/>
      <c r="V247" s="210"/>
      <c r="W247" s="210"/>
      <c r="X247" s="210"/>
      <c r="Y247" s="210"/>
      <c r="Z247" s="210"/>
    </row>
    <row r="248" ht="12.75" customHeight="1">
      <c r="A248" s="436">
        <v>24716.0</v>
      </c>
      <c r="B248" s="437" t="s">
        <v>9571</v>
      </c>
      <c r="C248" s="437">
        <v>2016.0</v>
      </c>
      <c r="D248" s="511">
        <v>42506.0</v>
      </c>
      <c r="E248" s="437" t="s">
        <v>9572</v>
      </c>
      <c r="F248" s="437" t="s">
        <v>965</v>
      </c>
      <c r="G248" s="437" t="s">
        <v>17</v>
      </c>
      <c r="H248" s="437" t="s">
        <v>334</v>
      </c>
      <c r="I248" s="511">
        <v>42727.0</v>
      </c>
      <c r="J248" s="439">
        <v>12.0</v>
      </c>
      <c r="K248" s="629" t="s">
        <v>293</v>
      </c>
      <c r="L248" s="437" t="s">
        <v>390</v>
      </c>
      <c r="M248" s="330">
        <f t="shared" si="1"/>
        <v>221</v>
      </c>
      <c r="N248" s="210"/>
      <c r="O248" s="210"/>
      <c r="P248" s="210"/>
      <c r="Q248" s="210"/>
      <c r="R248" s="210"/>
      <c r="S248" s="210"/>
      <c r="T248" s="210"/>
      <c r="U248" s="210"/>
      <c r="V248" s="210"/>
      <c r="W248" s="210"/>
      <c r="X248" s="210"/>
      <c r="Y248" s="210"/>
      <c r="Z248" s="210"/>
    </row>
    <row r="249" ht="12.75" customHeight="1">
      <c r="A249" s="430">
        <v>24816.0</v>
      </c>
      <c r="B249" s="431" t="s">
        <v>9573</v>
      </c>
      <c r="C249" s="431">
        <v>2016.0</v>
      </c>
      <c r="D249" s="508">
        <v>42543.0</v>
      </c>
      <c r="E249" s="431" t="s">
        <v>9574</v>
      </c>
      <c r="F249" s="431" t="s">
        <v>9189</v>
      </c>
      <c r="G249" s="431" t="s">
        <v>17</v>
      </c>
      <c r="H249" s="431" t="s">
        <v>244</v>
      </c>
      <c r="I249" s="508">
        <v>42727.0</v>
      </c>
      <c r="J249" s="433">
        <v>12.0</v>
      </c>
      <c r="K249" s="629" t="s">
        <v>293</v>
      </c>
      <c r="L249" s="431" t="s">
        <v>390</v>
      </c>
      <c r="M249" s="327">
        <f t="shared" si="1"/>
        <v>184</v>
      </c>
      <c r="N249" s="210"/>
      <c r="O249" s="210"/>
      <c r="P249" s="210"/>
      <c r="Q249" s="210"/>
      <c r="R249" s="210"/>
      <c r="S249" s="210"/>
      <c r="T249" s="210"/>
      <c r="U249" s="210"/>
      <c r="V249" s="210"/>
      <c r="W249" s="210"/>
      <c r="X249" s="210"/>
      <c r="Y249" s="210"/>
      <c r="Z249" s="210"/>
    </row>
    <row r="250" ht="12.75" customHeight="1">
      <c r="A250" s="436">
        <v>24916.0</v>
      </c>
      <c r="B250" s="437" t="s">
        <v>9575</v>
      </c>
      <c r="C250" s="437">
        <v>2016.0</v>
      </c>
      <c r="D250" s="511">
        <v>42538.0</v>
      </c>
      <c r="E250" s="437" t="s">
        <v>9576</v>
      </c>
      <c r="F250" s="437" t="s">
        <v>1365</v>
      </c>
      <c r="G250" s="437" t="s">
        <v>17</v>
      </c>
      <c r="H250" s="437" t="s">
        <v>244</v>
      </c>
      <c r="I250" s="511">
        <v>42727.0</v>
      </c>
      <c r="J250" s="439">
        <v>12.0</v>
      </c>
      <c r="K250" s="629" t="s">
        <v>293</v>
      </c>
      <c r="L250" s="437" t="s">
        <v>395</v>
      </c>
      <c r="M250" s="330">
        <f t="shared" si="1"/>
        <v>189</v>
      </c>
      <c r="N250" s="210"/>
      <c r="O250" s="210"/>
      <c r="P250" s="210"/>
      <c r="Q250" s="210"/>
      <c r="R250" s="210"/>
      <c r="S250" s="210"/>
      <c r="T250" s="210"/>
      <c r="U250" s="210"/>
      <c r="V250" s="210"/>
      <c r="W250" s="210"/>
      <c r="X250" s="210"/>
      <c r="Y250" s="210"/>
      <c r="Z250" s="210"/>
    </row>
    <row r="251" ht="12.75" customHeight="1">
      <c r="A251" s="430">
        <v>25016.0</v>
      </c>
      <c r="B251" s="431" t="s">
        <v>9577</v>
      </c>
      <c r="C251" s="431">
        <v>2015.0</v>
      </c>
      <c r="D251" s="508">
        <v>42094.0</v>
      </c>
      <c r="E251" s="431" t="s">
        <v>9578</v>
      </c>
      <c r="F251" s="431" t="s">
        <v>9579</v>
      </c>
      <c r="G251" s="431" t="s">
        <v>806</v>
      </c>
      <c r="H251" s="431" t="s">
        <v>1404</v>
      </c>
      <c r="I251" s="508">
        <v>42727.0</v>
      </c>
      <c r="J251" s="433">
        <v>12.0</v>
      </c>
      <c r="K251" s="630" t="s">
        <v>322</v>
      </c>
      <c r="L251" s="431" t="s">
        <v>386</v>
      </c>
      <c r="M251" s="327">
        <f t="shared" si="1"/>
        <v>633</v>
      </c>
      <c r="N251" s="210"/>
      <c r="O251" s="210"/>
      <c r="P251" s="210"/>
      <c r="Q251" s="210"/>
      <c r="R251" s="210"/>
      <c r="S251" s="210"/>
      <c r="T251" s="210"/>
      <c r="U251" s="210"/>
      <c r="V251" s="210"/>
      <c r="W251" s="210"/>
      <c r="X251" s="210"/>
      <c r="Y251" s="210"/>
      <c r="Z251" s="210"/>
    </row>
    <row r="252" ht="12.75" customHeight="1">
      <c r="A252" s="436">
        <v>25116.0</v>
      </c>
      <c r="B252" s="437" t="s">
        <v>9580</v>
      </c>
      <c r="C252" s="437">
        <v>2008.0</v>
      </c>
      <c r="D252" s="511">
        <v>39506.0</v>
      </c>
      <c r="E252" s="437" t="s">
        <v>9581</v>
      </c>
      <c r="F252" s="437" t="s">
        <v>1185</v>
      </c>
      <c r="G252" s="437" t="s">
        <v>17</v>
      </c>
      <c r="H252" s="437" t="s">
        <v>18</v>
      </c>
      <c r="I252" s="511">
        <v>42730.0</v>
      </c>
      <c r="J252" s="439">
        <v>12.0</v>
      </c>
      <c r="K252" s="633" t="s">
        <v>344</v>
      </c>
      <c r="L252" s="437" t="s">
        <v>395</v>
      </c>
      <c r="M252" s="330">
        <f t="shared" si="1"/>
        <v>3224</v>
      </c>
      <c r="N252" s="210"/>
      <c r="O252" s="210"/>
      <c r="P252" s="210"/>
      <c r="Q252" s="210"/>
      <c r="R252" s="210"/>
      <c r="S252" s="210"/>
      <c r="T252" s="210"/>
      <c r="U252" s="210"/>
      <c r="V252" s="210"/>
      <c r="W252" s="210"/>
      <c r="X252" s="210"/>
      <c r="Y252" s="210"/>
      <c r="Z252" s="210"/>
    </row>
    <row r="253" ht="12.75" customHeight="1">
      <c r="A253" s="430">
        <v>25216.0</v>
      </c>
      <c r="B253" s="431" t="s">
        <v>9582</v>
      </c>
      <c r="C253" s="431">
        <v>2010.0</v>
      </c>
      <c r="D253" s="508">
        <v>40543.0</v>
      </c>
      <c r="E253" s="431" t="s">
        <v>9583</v>
      </c>
      <c r="F253" s="431" t="s">
        <v>1030</v>
      </c>
      <c r="G253" s="431" t="s">
        <v>712</v>
      </c>
      <c r="H253" s="431" t="s">
        <v>153</v>
      </c>
      <c r="I253" s="508">
        <v>42731.0</v>
      </c>
      <c r="J253" s="433">
        <v>12.0</v>
      </c>
      <c r="K253" s="629" t="s">
        <v>293</v>
      </c>
      <c r="L253" s="431" t="s">
        <v>390</v>
      </c>
      <c r="M253" s="327">
        <f t="shared" si="1"/>
        <v>2188</v>
      </c>
      <c r="N253" s="210"/>
      <c r="O253" s="210"/>
      <c r="P253" s="210"/>
      <c r="Q253" s="210"/>
      <c r="R253" s="210"/>
      <c r="S253" s="210"/>
      <c r="T253" s="210"/>
      <c r="U253" s="210"/>
      <c r="V253" s="210"/>
      <c r="W253" s="210"/>
      <c r="X253" s="210"/>
      <c r="Y253" s="210"/>
      <c r="Z253" s="210"/>
    </row>
    <row r="254" ht="12.75" customHeight="1">
      <c r="A254" s="436">
        <v>25316.0</v>
      </c>
      <c r="B254" s="437" t="s">
        <v>9584</v>
      </c>
      <c r="C254" s="437">
        <v>2011.0</v>
      </c>
      <c r="D254" s="511">
        <v>40737.0</v>
      </c>
      <c r="E254" s="437" t="s">
        <v>9585</v>
      </c>
      <c r="F254" s="437" t="s">
        <v>865</v>
      </c>
      <c r="G254" s="437" t="s">
        <v>17</v>
      </c>
      <c r="H254" s="437" t="s">
        <v>753</v>
      </c>
      <c r="I254" s="511">
        <v>42731.0</v>
      </c>
      <c r="J254" s="439">
        <v>12.0</v>
      </c>
      <c r="K254" s="630" t="s">
        <v>322</v>
      </c>
      <c r="L254" s="437" t="s">
        <v>390</v>
      </c>
      <c r="M254" s="330">
        <f t="shared" si="1"/>
        <v>1994</v>
      </c>
      <c r="N254" s="210"/>
      <c r="O254" s="210"/>
      <c r="P254" s="210"/>
      <c r="Q254" s="210"/>
      <c r="R254" s="210"/>
      <c r="S254" s="210"/>
      <c r="T254" s="210"/>
      <c r="U254" s="210"/>
      <c r="V254" s="210"/>
      <c r="W254" s="210"/>
      <c r="X254" s="210"/>
      <c r="Y254" s="210"/>
      <c r="Z254" s="210"/>
    </row>
    <row r="255" ht="12.75" customHeight="1">
      <c r="A255" s="430">
        <v>25416.0</v>
      </c>
      <c r="B255" s="431" t="s">
        <v>9586</v>
      </c>
      <c r="C255" s="431">
        <v>2013.0</v>
      </c>
      <c r="D255" s="508">
        <v>41618.0</v>
      </c>
      <c r="E255" s="431" t="s">
        <v>9587</v>
      </c>
      <c r="F255" s="431" t="s">
        <v>865</v>
      </c>
      <c r="G255" s="431" t="s">
        <v>17</v>
      </c>
      <c r="H255" s="431" t="s">
        <v>321</v>
      </c>
      <c r="I255" s="508">
        <v>42731.0</v>
      </c>
      <c r="J255" s="433">
        <v>12.0</v>
      </c>
      <c r="K255" s="630" t="s">
        <v>322</v>
      </c>
      <c r="L255" s="431" t="s">
        <v>390</v>
      </c>
      <c r="M255" s="327">
        <f t="shared" si="1"/>
        <v>1113</v>
      </c>
      <c r="N255" s="210"/>
      <c r="O255" s="210"/>
      <c r="P255" s="210"/>
      <c r="Q255" s="210"/>
      <c r="R255" s="210"/>
      <c r="S255" s="210"/>
      <c r="T255" s="210"/>
      <c r="U255" s="210"/>
      <c r="V255" s="210"/>
      <c r="W255" s="210"/>
      <c r="X255" s="210"/>
      <c r="Y255" s="210"/>
      <c r="Z255" s="210"/>
    </row>
    <row r="256" ht="12.75" customHeight="1">
      <c r="A256" s="436">
        <v>25516.0</v>
      </c>
      <c r="B256" s="437" t="s">
        <v>9588</v>
      </c>
      <c r="C256" s="437">
        <v>2011.0</v>
      </c>
      <c r="D256" s="511">
        <v>40896.0</v>
      </c>
      <c r="E256" s="437" t="s">
        <v>9589</v>
      </c>
      <c r="F256" s="437" t="s">
        <v>965</v>
      </c>
      <c r="G256" s="437" t="s">
        <v>17</v>
      </c>
      <c r="H256" s="437" t="s">
        <v>153</v>
      </c>
      <c r="I256" s="511">
        <v>42731.0</v>
      </c>
      <c r="J256" s="439">
        <v>12.0</v>
      </c>
      <c r="K256" s="629" t="s">
        <v>293</v>
      </c>
      <c r="L256" s="437" t="s">
        <v>390</v>
      </c>
      <c r="M256" s="330">
        <f t="shared" si="1"/>
        <v>1835</v>
      </c>
      <c r="N256" s="210"/>
      <c r="O256" s="210"/>
      <c r="P256" s="210"/>
      <c r="Q256" s="210"/>
      <c r="R256" s="210"/>
      <c r="S256" s="210"/>
      <c r="T256" s="210"/>
      <c r="U256" s="210"/>
      <c r="V256" s="210"/>
      <c r="W256" s="210"/>
      <c r="X256" s="210"/>
      <c r="Y256" s="210"/>
      <c r="Z256" s="210"/>
    </row>
    <row r="257" ht="12.75" customHeight="1">
      <c r="A257" s="430">
        <v>25616.0</v>
      </c>
      <c r="B257" s="431" t="s">
        <v>9590</v>
      </c>
      <c r="C257" s="431">
        <v>2013.0</v>
      </c>
      <c r="D257" s="508">
        <v>41394.0</v>
      </c>
      <c r="E257" s="431" t="s">
        <v>9591</v>
      </c>
      <c r="F257" s="431" t="s">
        <v>2825</v>
      </c>
      <c r="G257" s="431" t="s">
        <v>17</v>
      </c>
      <c r="H257" s="431" t="s">
        <v>753</v>
      </c>
      <c r="I257" s="508">
        <v>42731.0</v>
      </c>
      <c r="J257" s="433">
        <v>12.0</v>
      </c>
      <c r="K257" s="633" t="s">
        <v>344</v>
      </c>
      <c r="L257" s="431" t="s">
        <v>395</v>
      </c>
      <c r="M257" s="327">
        <f t="shared" si="1"/>
        <v>1337</v>
      </c>
      <c r="N257" s="210"/>
      <c r="O257" s="210"/>
      <c r="P257" s="210"/>
      <c r="Q257" s="210"/>
      <c r="R257" s="210"/>
      <c r="S257" s="210"/>
      <c r="T257" s="210"/>
      <c r="U257" s="210"/>
      <c r="V257" s="210"/>
      <c r="W257" s="210"/>
      <c r="X257" s="210"/>
      <c r="Y257" s="210"/>
      <c r="Z257" s="210"/>
    </row>
    <row r="258" ht="12.75" customHeight="1">
      <c r="A258" s="436">
        <v>25716.0</v>
      </c>
      <c r="B258" s="437" t="s">
        <v>9592</v>
      </c>
      <c r="C258" s="437">
        <v>2012.0</v>
      </c>
      <c r="D258" s="511">
        <v>41002.0</v>
      </c>
      <c r="E258" s="437" t="s">
        <v>9593</v>
      </c>
      <c r="F258" s="437" t="s">
        <v>9594</v>
      </c>
      <c r="G258" s="437" t="s">
        <v>707</v>
      </c>
      <c r="H258" s="437" t="s">
        <v>158</v>
      </c>
      <c r="I258" s="511">
        <v>42732.0</v>
      </c>
      <c r="J258" s="439">
        <v>12.0</v>
      </c>
      <c r="K258" s="629" t="s">
        <v>293</v>
      </c>
      <c r="L258" s="437" t="s">
        <v>390</v>
      </c>
      <c r="M258" s="330">
        <f t="shared" si="1"/>
        <v>1730</v>
      </c>
      <c r="N258" s="210"/>
      <c r="O258" s="210"/>
      <c r="P258" s="210"/>
      <c r="Q258" s="210"/>
      <c r="R258" s="210"/>
      <c r="S258" s="210"/>
      <c r="T258" s="210"/>
      <c r="U258" s="210"/>
      <c r="V258" s="210"/>
      <c r="W258" s="210"/>
      <c r="X258" s="210"/>
      <c r="Y258" s="210"/>
      <c r="Z258" s="210"/>
    </row>
    <row r="259" ht="12.75" customHeight="1">
      <c r="A259" s="430">
        <v>25816.0</v>
      </c>
      <c r="B259" s="431" t="s">
        <v>9595</v>
      </c>
      <c r="C259" s="431">
        <v>2014.0</v>
      </c>
      <c r="D259" s="508">
        <v>41788.0</v>
      </c>
      <c r="E259" s="431" t="s">
        <v>9596</v>
      </c>
      <c r="F259" s="431" t="s">
        <v>723</v>
      </c>
      <c r="G259" s="431" t="s">
        <v>17</v>
      </c>
      <c r="H259" s="431" t="s">
        <v>1894</v>
      </c>
      <c r="I259" s="508">
        <v>42732.0</v>
      </c>
      <c r="J259" s="433">
        <v>12.0</v>
      </c>
      <c r="K259" s="632" t="s">
        <v>309</v>
      </c>
      <c r="L259" s="431" t="s">
        <v>390</v>
      </c>
      <c r="M259" s="327">
        <f t="shared" si="1"/>
        <v>944</v>
      </c>
      <c r="N259" s="210"/>
      <c r="O259" s="210"/>
      <c r="P259" s="210"/>
      <c r="Q259" s="210"/>
      <c r="R259" s="210"/>
      <c r="S259" s="210"/>
      <c r="T259" s="210"/>
      <c r="U259" s="210"/>
      <c r="V259" s="210"/>
      <c r="W259" s="210"/>
      <c r="X259" s="210"/>
      <c r="Y259" s="210"/>
      <c r="Z259" s="210"/>
    </row>
    <row r="260" ht="12.75" customHeight="1">
      <c r="A260" s="436">
        <v>25916.0</v>
      </c>
      <c r="B260" s="437" t="s">
        <v>9597</v>
      </c>
      <c r="C260" s="437">
        <v>2014.0</v>
      </c>
      <c r="D260" s="511">
        <v>41879.0</v>
      </c>
      <c r="E260" s="437" t="s">
        <v>9598</v>
      </c>
      <c r="F260" s="437" t="s">
        <v>723</v>
      </c>
      <c r="G260" s="437" t="s">
        <v>17</v>
      </c>
      <c r="H260" s="437" t="s">
        <v>244</v>
      </c>
      <c r="I260" s="511">
        <v>42732.0</v>
      </c>
      <c r="J260" s="439">
        <v>12.0</v>
      </c>
      <c r="K260" s="632" t="s">
        <v>309</v>
      </c>
      <c r="L260" s="437" t="s">
        <v>390</v>
      </c>
      <c r="M260" s="330">
        <f t="shared" si="1"/>
        <v>853</v>
      </c>
      <c r="N260" s="210"/>
      <c r="O260" s="210"/>
      <c r="P260" s="210"/>
      <c r="Q260" s="210"/>
      <c r="R260" s="210"/>
      <c r="S260" s="210"/>
      <c r="T260" s="210"/>
      <c r="U260" s="210"/>
      <c r="V260" s="210"/>
      <c r="W260" s="210"/>
      <c r="X260" s="210"/>
      <c r="Y260" s="210"/>
      <c r="Z260" s="210"/>
    </row>
    <row r="261" ht="12.75" customHeight="1">
      <c r="A261" s="430">
        <v>26016.0</v>
      </c>
      <c r="B261" s="431" t="s">
        <v>9599</v>
      </c>
      <c r="C261" s="431">
        <v>2014.0</v>
      </c>
      <c r="D261" s="508">
        <v>41767.0</v>
      </c>
      <c r="E261" s="431" t="s">
        <v>9600</v>
      </c>
      <c r="F261" s="431" t="s">
        <v>723</v>
      </c>
      <c r="G261" s="431" t="s">
        <v>17</v>
      </c>
      <c r="H261" s="431" t="s">
        <v>244</v>
      </c>
      <c r="I261" s="508">
        <v>42732.0</v>
      </c>
      <c r="J261" s="433">
        <v>12.0</v>
      </c>
      <c r="K261" s="632" t="s">
        <v>309</v>
      </c>
      <c r="L261" s="431" t="s">
        <v>390</v>
      </c>
      <c r="M261" s="327">
        <f t="shared" si="1"/>
        <v>965</v>
      </c>
      <c r="N261" s="210"/>
      <c r="O261" s="210"/>
      <c r="P261" s="210"/>
      <c r="Q261" s="210"/>
      <c r="R261" s="210"/>
      <c r="S261" s="210"/>
      <c r="T261" s="210"/>
      <c r="U261" s="210"/>
      <c r="V261" s="210"/>
      <c r="W261" s="210"/>
      <c r="X261" s="210"/>
      <c r="Y261" s="210"/>
      <c r="Z261" s="210"/>
    </row>
    <row r="262" ht="12.75" customHeight="1">
      <c r="A262" s="436">
        <v>26116.0</v>
      </c>
      <c r="B262" s="437" t="s">
        <v>9601</v>
      </c>
      <c r="C262" s="437">
        <v>2015.0</v>
      </c>
      <c r="D262" s="511">
        <v>42081.0</v>
      </c>
      <c r="E262" s="437" t="s">
        <v>9602</v>
      </c>
      <c r="F262" s="437" t="s">
        <v>8467</v>
      </c>
      <c r="G262" s="437" t="s">
        <v>17</v>
      </c>
      <c r="H262" s="437" t="s">
        <v>380</v>
      </c>
      <c r="I262" s="511">
        <v>42732.0</v>
      </c>
      <c r="J262" s="439">
        <v>12.0</v>
      </c>
      <c r="K262" s="629" t="s">
        <v>293</v>
      </c>
      <c r="L262" s="437" t="s">
        <v>390</v>
      </c>
      <c r="M262" s="330">
        <f t="shared" si="1"/>
        <v>651</v>
      </c>
      <c r="N262" s="210"/>
      <c r="O262" s="210"/>
      <c r="P262" s="210"/>
      <c r="Q262" s="210"/>
      <c r="R262" s="210"/>
      <c r="S262" s="210"/>
      <c r="T262" s="210"/>
      <c r="U262" s="210"/>
      <c r="V262" s="210"/>
      <c r="W262" s="210"/>
      <c r="X262" s="210"/>
      <c r="Y262" s="210"/>
      <c r="Z262" s="210"/>
    </row>
    <row r="263" ht="12.75" customHeight="1">
      <c r="A263" s="430">
        <v>26216.0</v>
      </c>
      <c r="B263" s="431" t="s">
        <v>9603</v>
      </c>
      <c r="C263" s="431">
        <v>2015.0</v>
      </c>
      <c r="D263" s="508">
        <v>42290.0</v>
      </c>
      <c r="E263" s="431" t="s">
        <v>9604</v>
      </c>
      <c r="F263" s="431" t="s">
        <v>218</v>
      </c>
      <c r="G263" s="431" t="s">
        <v>17</v>
      </c>
      <c r="H263" s="431" t="s">
        <v>125</v>
      </c>
      <c r="I263" s="508">
        <v>42732.0</v>
      </c>
      <c r="J263" s="433">
        <v>12.0</v>
      </c>
      <c r="K263" s="632" t="s">
        <v>309</v>
      </c>
      <c r="L263" s="431" t="s">
        <v>395</v>
      </c>
      <c r="M263" s="327">
        <f t="shared" si="1"/>
        <v>442</v>
      </c>
      <c r="N263" s="210"/>
      <c r="O263" s="210"/>
      <c r="P263" s="210"/>
      <c r="Q263" s="210"/>
      <c r="R263" s="210"/>
      <c r="S263" s="210"/>
      <c r="T263" s="210"/>
      <c r="U263" s="210"/>
      <c r="V263" s="210"/>
      <c r="W263" s="210"/>
      <c r="X263" s="210"/>
      <c r="Y263" s="210"/>
      <c r="Z263" s="210"/>
    </row>
    <row r="264" ht="12.75" customHeight="1">
      <c r="A264" s="436">
        <v>26316.0</v>
      </c>
      <c r="B264" s="437" t="s">
        <v>9605</v>
      </c>
      <c r="C264" s="437">
        <v>2012.0</v>
      </c>
      <c r="D264" s="511">
        <v>41212.0</v>
      </c>
      <c r="E264" s="437" t="s">
        <v>9606</v>
      </c>
      <c r="F264" s="437" t="s">
        <v>865</v>
      </c>
      <c r="G264" s="437" t="s">
        <v>17</v>
      </c>
      <c r="H264" s="437" t="s">
        <v>7138</v>
      </c>
      <c r="I264" s="511">
        <v>42732.0</v>
      </c>
      <c r="J264" s="439">
        <v>12.0</v>
      </c>
      <c r="K264" s="630" t="s">
        <v>322</v>
      </c>
      <c r="L264" s="437" t="s">
        <v>390</v>
      </c>
      <c r="M264" s="330">
        <f t="shared" si="1"/>
        <v>1520</v>
      </c>
      <c r="N264" s="210"/>
      <c r="O264" s="210"/>
      <c r="P264" s="210"/>
      <c r="Q264" s="210"/>
      <c r="R264" s="210"/>
      <c r="S264" s="210"/>
      <c r="T264" s="210"/>
      <c r="U264" s="210"/>
      <c r="V264" s="210"/>
      <c r="W264" s="210"/>
      <c r="X264" s="210"/>
      <c r="Y264" s="210"/>
      <c r="Z264" s="210"/>
    </row>
    <row r="265" ht="12.75" customHeight="1">
      <c r="A265" s="430">
        <v>26416.0</v>
      </c>
      <c r="B265" s="431" t="s">
        <v>9607</v>
      </c>
      <c r="C265" s="431">
        <v>2013.0</v>
      </c>
      <c r="D265" s="508">
        <v>41473.0</v>
      </c>
      <c r="E265" s="431" t="s">
        <v>9608</v>
      </c>
      <c r="F265" s="431" t="s">
        <v>723</v>
      </c>
      <c r="G265" s="431" t="s">
        <v>17</v>
      </c>
      <c r="H265" s="431" t="s">
        <v>26</v>
      </c>
      <c r="I265" s="508">
        <v>42732.0</v>
      </c>
      <c r="J265" s="433">
        <v>12.0</v>
      </c>
      <c r="K265" s="632" t="s">
        <v>309</v>
      </c>
      <c r="L265" s="431" t="s">
        <v>390</v>
      </c>
      <c r="M265" s="327">
        <f t="shared" si="1"/>
        <v>1259</v>
      </c>
      <c r="N265" s="210"/>
      <c r="O265" s="210"/>
      <c r="P265" s="210"/>
      <c r="Q265" s="210"/>
      <c r="R265" s="210"/>
      <c r="S265" s="210"/>
      <c r="T265" s="210"/>
      <c r="U265" s="210"/>
      <c r="V265" s="210"/>
      <c r="W265" s="210"/>
      <c r="X265" s="210"/>
      <c r="Y265" s="210"/>
      <c r="Z265" s="210"/>
    </row>
    <row r="266" ht="12.75" customHeight="1">
      <c r="A266" s="436">
        <v>26516.0</v>
      </c>
      <c r="B266" s="437" t="s">
        <v>9609</v>
      </c>
      <c r="C266" s="437">
        <v>2015.0</v>
      </c>
      <c r="D266" s="511">
        <v>42124.0</v>
      </c>
      <c r="E266" s="437" t="s">
        <v>9610</v>
      </c>
      <c r="F266" s="437" t="s">
        <v>965</v>
      </c>
      <c r="G266" s="437" t="s">
        <v>17</v>
      </c>
      <c r="H266" s="437" t="s">
        <v>892</v>
      </c>
      <c r="I266" s="511">
        <v>42732.0</v>
      </c>
      <c r="J266" s="439">
        <v>12.0</v>
      </c>
      <c r="K266" s="629" t="s">
        <v>293</v>
      </c>
      <c r="L266" s="437" t="s">
        <v>390</v>
      </c>
      <c r="M266" s="330">
        <f t="shared" si="1"/>
        <v>608</v>
      </c>
      <c r="N266" s="210"/>
      <c r="O266" s="210"/>
      <c r="P266" s="210"/>
      <c r="Q266" s="210"/>
      <c r="R266" s="210"/>
      <c r="S266" s="210"/>
      <c r="T266" s="210"/>
      <c r="U266" s="210"/>
      <c r="V266" s="210"/>
      <c r="W266" s="210"/>
      <c r="X266" s="210"/>
      <c r="Y266" s="210"/>
      <c r="Z266" s="210"/>
    </row>
    <row r="267" ht="12.75" customHeight="1">
      <c r="A267" s="430">
        <v>26616.0</v>
      </c>
      <c r="B267" s="431" t="s">
        <v>9611</v>
      </c>
      <c r="C267" s="431">
        <v>2014.0</v>
      </c>
      <c r="D267" s="508">
        <v>42003.0</v>
      </c>
      <c r="E267" s="431" t="s">
        <v>9612</v>
      </c>
      <c r="F267" s="635" t="s">
        <v>4008</v>
      </c>
      <c r="G267" s="431" t="s">
        <v>725</v>
      </c>
      <c r="H267" s="431" t="s">
        <v>1404</v>
      </c>
      <c r="I267" s="508">
        <v>42732.0</v>
      </c>
      <c r="J267" s="433">
        <v>12.0</v>
      </c>
      <c r="K267" s="630" t="s">
        <v>322</v>
      </c>
      <c r="L267" s="431" t="s">
        <v>399</v>
      </c>
      <c r="M267" s="327">
        <f t="shared" si="1"/>
        <v>729</v>
      </c>
      <c r="N267" s="210"/>
      <c r="O267" s="210"/>
      <c r="P267" s="210"/>
      <c r="Q267" s="210"/>
      <c r="R267" s="210"/>
      <c r="S267" s="210"/>
      <c r="T267" s="210"/>
      <c r="U267" s="210"/>
      <c r="V267" s="210"/>
      <c r="W267" s="210"/>
      <c r="X267" s="210"/>
      <c r="Y267" s="210"/>
      <c r="Z267" s="210"/>
    </row>
    <row r="268" ht="12.75" customHeight="1">
      <c r="A268" s="436">
        <v>26716.0</v>
      </c>
      <c r="B268" s="437" t="s">
        <v>9613</v>
      </c>
      <c r="C268" s="437">
        <v>2014.0</v>
      </c>
      <c r="D268" s="511">
        <v>41905.0</v>
      </c>
      <c r="E268" s="437" t="s">
        <v>9614</v>
      </c>
      <c r="F268" s="437" t="s">
        <v>8467</v>
      </c>
      <c r="G268" s="437" t="s">
        <v>712</v>
      </c>
      <c r="H268" s="437" t="s">
        <v>66</v>
      </c>
      <c r="I268" s="511">
        <v>42732.0</v>
      </c>
      <c r="J268" s="439">
        <v>12.0</v>
      </c>
      <c r="K268" s="629" t="s">
        <v>293</v>
      </c>
      <c r="L268" s="437" t="s">
        <v>395</v>
      </c>
      <c r="M268" s="330">
        <f t="shared" si="1"/>
        <v>827</v>
      </c>
      <c r="N268" s="210"/>
      <c r="O268" s="210"/>
      <c r="P268" s="210"/>
      <c r="Q268" s="210"/>
      <c r="R268" s="210"/>
      <c r="S268" s="210"/>
      <c r="T268" s="210"/>
      <c r="U268" s="210"/>
      <c r="V268" s="210"/>
      <c r="W268" s="210"/>
      <c r="X268" s="210"/>
      <c r="Y268" s="210"/>
      <c r="Z268" s="210"/>
    </row>
    <row r="269" ht="12.75" customHeight="1">
      <c r="A269" s="430">
        <v>26816.0</v>
      </c>
      <c r="B269" s="431" t="s">
        <v>9615</v>
      </c>
      <c r="C269" s="431">
        <v>2015.0</v>
      </c>
      <c r="D269" s="508">
        <v>42334.0</v>
      </c>
      <c r="E269" s="431" t="s">
        <v>9616</v>
      </c>
      <c r="F269" s="635" t="s">
        <v>4086</v>
      </c>
      <c r="G269" s="431" t="s">
        <v>725</v>
      </c>
      <c r="H269" s="431" t="s">
        <v>334</v>
      </c>
      <c r="I269" s="508">
        <v>42732.0</v>
      </c>
      <c r="J269" s="433">
        <v>12.0</v>
      </c>
      <c r="K269" s="633" t="s">
        <v>344</v>
      </c>
      <c r="L269" s="431" t="s">
        <v>399</v>
      </c>
      <c r="M269" s="327">
        <f t="shared" si="1"/>
        <v>398</v>
      </c>
      <c r="N269" s="210"/>
      <c r="O269" s="210"/>
      <c r="P269" s="210"/>
      <c r="Q269" s="210"/>
      <c r="R269" s="210"/>
      <c r="S269" s="210"/>
      <c r="T269" s="210"/>
      <c r="U269" s="210"/>
      <c r="V269" s="210"/>
      <c r="W269" s="210"/>
      <c r="X269" s="210"/>
      <c r="Y269" s="210"/>
      <c r="Z269" s="210"/>
    </row>
    <row r="270" ht="12.75" customHeight="1">
      <c r="A270" s="436">
        <v>26916.0</v>
      </c>
      <c r="B270" s="437" t="s">
        <v>9617</v>
      </c>
      <c r="C270" s="437">
        <v>2013.0</v>
      </c>
      <c r="D270" s="511">
        <v>41626.0</v>
      </c>
      <c r="E270" s="437" t="s">
        <v>9618</v>
      </c>
      <c r="F270" s="437" t="s">
        <v>2825</v>
      </c>
      <c r="G270" s="437" t="s">
        <v>17</v>
      </c>
      <c r="H270" s="437" t="s">
        <v>1289</v>
      </c>
      <c r="I270" s="511">
        <v>42732.0</v>
      </c>
      <c r="J270" s="439">
        <v>12.0</v>
      </c>
      <c r="K270" s="633" t="s">
        <v>344</v>
      </c>
      <c r="L270" s="437" t="s">
        <v>395</v>
      </c>
      <c r="M270" s="330">
        <f t="shared" si="1"/>
        <v>1106</v>
      </c>
      <c r="N270" s="210"/>
      <c r="O270" s="210"/>
      <c r="P270" s="210"/>
      <c r="Q270" s="210"/>
      <c r="R270" s="210"/>
      <c r="S270" s="210"/>
      <c r="T270" s="210"/>
      <c r="U270" s="210"/>
      <c r="V270" s="210"/>
      <c r="W270" s="210"/>
      <c r="X270" s="210"/>
      <c r="Y270" s="210"/>
      <c r="Z270" s="210"/>
    </row>
    <row r="271" ht="12.75" customHeight="1">
      <c r="A271" s="430">
        <v>27016.0</v>
      </c>
      <c r="B271" s="431" t="s">
        <v>9619</v>
      </c>
      <c r="C271" s="431">
        <v>2010.0</v>
      </c>
      <c r="D271" s="508">
        <v>40371.0</v>
      </c>
      <c r="E271" s="431" t="s">
        <v>9620</v>
      </c>
      <c r="F271" s="431" t="s">
        <v>8467</v>
      </c>
      <c r="G271" s="431" t="s">
        <v>17</v>
      </c>
      <c r="H271" s="431" t="s">
        <v>4023</v>
      </c>
      <c r="I271" s="508">
        <v>42733.0</v>
      </c>
      <c r="J271" s="433">
        <v>12.0</v>
      </c>
      <c r="K271" s="629" t="s">
        <v>293</v>
      </c>
      <c r="L271" s="431" t="s">
        <v>390</v>
      </c>
      <c r="M271" s="327">
        <f t="shared" si="1"/>
        <v>2362</v>
      </c>
      <c r="N271" s="210"/>
      <c r="O271" s="210"/>
      <c r="P271" s="210"/>
      <c r="Q271" s="210"/>
      <c r="R271" s="210"/>
      <c r="S271" s="210"/>
      <c r="T271" s="210"/>
      <c r="U271" s="210"/>
      <c r="V271" s="210"/>
      <c r="W271" s="210"/>
      <c r="X271" s="210"/>
      <c r="Y271" s="210"/>
      <c r="Z271" s="210"/>
    </row>
    <row r="272" ht="12.75" customHeight="1">
      <c r="A272" s="436">
        <v>27116.0</v>
      </c>
      <c r="B272" s="437" t="s">
        <v>9621</v>
      </c>
      <c r="C272" s="437">
        <v>2014.0</v>
      </c>
      <c r="D272" s="511">
        <v>41810.0</v>
      </c>
      <c r="E272" s="437" t="s">
        <v>9622</v>
      </c>
      <c r="F272" s="437" t="s">
        <v>2825</v>
      </c>
      <c r="G272" s="437" t="s">
        <v>17</v>
      </c>
      <c r="H272" s="437" t="s">
        <v>26</v>
      </c>
      <c r="I272" s="511">
        <v>42733.0</v>
      </c>
      <c r="J272" s="439">
        <v>12.0</v>
      </c>
      <c r="K272" s="633" t="s">
        <v>344</v>
      </c>
      <c r="L272" s="437" t="s">
        <v>395</v>
      </c>
      <c r="M272" s="330">
        <f t="shared" si="1"/>
        <v>923</v>
      </c>
      <c r="N272" s="210"/>
      <c r="O272" s="210"/>
      <c r="P272" s="210"/>
      <c r="Q272" s="210"/>
      <c r="R272" s="210"/>
      <c r="S272" s="210"/>
      <c r="T272" s="210"/>
      <c r="U272" s="210"/>
      <c r="V272" s="210"/>
      <c r="W272" s="210"/>
      <c r="X272" s="210"/>
      <c r="Y272" s="210"/>
      <c r="Z272" s="210"/>
    </row>
    <row r="273" ht="12.75" customHeight="1">
      <c r="A273" s="430">
        <v>27216.0</v>
      </c>
      <c r="B273" s="431" t="s">
        <v>9623</v>
      </c>
      <c r="C273" s="431">
        <v>2013.0</v>
      </c>
      <c r="D273" s="508">
        <v>41325.0</v>
      </c>
      <c r="E273" s="431" t="s">
        <v>9624</v>
      </c>
      <c r="F273" s="431" t="s">
        <v>2825</v>
      </c>
      <c r="G273" s="431" t="s">
        <v>17</v>
      </c>
      <c r="H273" s="431" t="s">
        <v>380</v>
      </c>
      <c r="I273" s="508">
        <v>42733.0</v>
      </c>
      <c r="J273" s="433">
        <v>12.0</v>
      </c>
      <c r="K273" s="633" t="s">
        <v>344</v>
      </c>
      <c r="L273" s="431" t="s">
        <v>395</v>
      </c>
      <c r="M273" s="327">
        <f t="shared" si="1"/>
        <v>1408</v>
      </c>
      <c r="N273" s="210"/>
      <c r="O273" s="210"/>
      <c r="P273" s="210"/>
      <c r="Q273" s="210"/>
      <c r="R273" s="210"/>
      <c r="S273" s="210"/>
      <c r="T273" s="210"/>
      <c r="U273" s="210"/>
      <c r="V273" s="210"/>
      <c r="W273" s="210"/>
      <c r="X273" s="210"/>
      <c r="Y273" s="210"/>
      <c r="Z273" s="210"/>
    </row>
    <row r="274" ht="12.75" customHeight="1">
      <c r="A274" s="436">
        <v>27316.0</v>
      </c>
      <c r="B274" s="437" t="s">
        <v>9625</v>
      </c>
      <c r="C274" s="437">
        <v>2013.0</v>
      </c>
      <c r="D274" s="511">
        <v>41618.0</v>
      </c>
      <c r="E274" s="437" t="s">
        <v>9626</v>
      </c>
      <c r="F274" s="437" t="s">
        <v>2825</v>
      </c>
      <c r="G274" s="437" t="s">
        <v>17</v>
      </c>
      <c r="H274" s="437" t="s">
        <v>321</v>
      </c>
      <c r="I274" s="511">
        <v>42733.0</v>
      </c>
      <c r="J274" s="439">
        <v>12.0</v>
      </c>
      <c r="K274" s="633" t="s">
        <v>344</v>
      </c>
      <c r="L274" s="437" t="s">
        <v>395</v>
      </c>
      <c r="M274" s="330">
        <f t="shared" si="1"/>
        <v>1115</v>
      </c>
      <c r="N274" s="210"/>
      <c r="O274" s="210"/>
      <c r="P274" s="210"/>
      <c r="Q274" s="210"/>
      <c r="R274" s="210"/>
      <c r="S274" s="210"/>
      <c r="T274" s="210"/>
      <c r="U274" s="210"/>
      <c r="V274" s="210"/>
      <c r="W274" s="210"/>
      <c r="X274" s="210"/>
      <c r="Y274" s="210"/>
      <c r="Z274" s="210"/>
    </row>
    <row r="275" ht="12.75" customHeight="1">
      <c r="A275" s="430">
        <v>27416.0</v>
      </c>
      <c r="B275" s="431" t="s">
        <v>9627</v>
      </c>
      <c r="C275" s="431">
        <v>2013.0</v>
      </c>
      <c r="D275" s="508">
        <v>41543.0</v>
      </c>
      <c r="E275" s="431" t="s">
        <v>9628</v>
      </c>
      <c r="F275" s="431" t="s">
        <v>9629</v>
      </c>
      <c r="G275" s="431" t="s">
        <v>17</v>
      </c>
      <c r="H275" s="431" t="s">
        <v>892</v>
      </c>
      <c r="I275" s="508">
        <v>42733.0</v>
      </c>
      <c r="J275" s="433">
        <v>12.0</v>
      </c>
      <c r="K275" s="630" t="s">
        <v>322</v>
      </c>
      <c r="L275" s="431" t="s">
        <v>390</v>
      </c>
      <c r="M275" s="327">
        <f t="shared" si="1"/>
        <v>1190</v>
      </c>
      <c r="N275" s="210"/>
      <c r="O275" s="210"/>
      <c r="P275" s="210"/>
      <c r="Q275" s="210"/>
      <c r="R275" s="210"/>
      <c r="S275" s="210"/>
      <c r="T275" s="210"/>
      <c r="U275" s="210"/>
      <c r="V275" s="210"/>
      <c r="W275" s="210"/>
      <c r="X275" s="210"/>
      <c r="Y275" s="210"/>
      <c r="Z275" s="210"/>
    </row>
    <row r="276" ht="12.75" customHeight="1">
      <c r="A276" s="436">
        <v>27516.0</v>
      </c>
      <c r="B276" s="437" t="s">
        <v>9630</v>
      </c>
      <c r="C276" s="437">
        <v>2015.0</v>
      </c>
      <c r="D276" s="511">
        <v>42132.0</v>
      </c>
      <c r="E276" s="437" t="s">
        <v>9631</v>
      </c>
      <c r="F276" s="437" t="s">
        <v>8467</v>
      </c>
      <c r="G276" s="437" t="s">
        <v>17</v>
      </c>
      <c r="H276" s="437" t="s">
        <v>45</v>
      </c>
      <c r="I276" s="511">
        <v>42733.0</v>
      </c>
      <c r="J276" s="439">
        <v>12.0</v>
      </c>
      <c r="K276" s="629" t="s">
        <v>293</v>
      </c>
      <c r="L276" s="437" t="s">
        <v>390</v>
      </c>
      <c r="M276" s="330">
        <f t="shared" si="1"/>
        <v>601</v>
      </c>
      <c r="N276" s="210"/>
      <c r="O276" s="210"/>
      <c r="P276" s="210"/>
      <c r="Q276" s="210"/>
      <c r="R276" s="210"/>
      <c r="S276" s="210"/>
      <c r="T276" s="210"/>
      <c r="U276" s="210"/>
      <c r="V276" s="210"/>
      <c r="W276" s="210"/>
      <c r="X276" s="210"/>
      <c r="Y276" s="210"/>
      <c r="Z276" s="210"/>
    </row>
    <row r="277" ht="12.75" customHeight="1">
      <c r="A277" s="430">
        <v>27616.0</v>
      </c>
      <c r="B277" s="431" t="s">
        <v>9632</v>
      </c>
      <c r="C277" s="431">
        <v>2016.0</v>
      </c>
      <c r="D277" s="508">
        <v>42529.0</v>
      </c>
      <c r="E277" s="431" t="s">
        <v>9633</v>
      </c>
      <c r="F277" s="431" t="s">
        <v>5625</v>
      </c>
      <c r="G277" s="431" t="s">
        <v>17</v>
      </c>
      <c r="H277" s="431" t="s">
        <v>50</v>
      </c>
      <c r="I277" s="508">
        <v>42733.0</v>
      </c>
      <c r="J277" s="433">
        <v>12.0</v>
      </c>
      <c r="K277" s="633" t="s">
        <v>344</v>
      </c>
      <c r="L277" s="431" t="s">
        <v>395</v>
      </c>
      <c r="M277" s="327">
        <f t="shared" si="1"/>
        <v>204</v>
      </c>
      <c r="N277" s="210"/>
      <c r="O277" s="210"/>
      <c r="P277" s="210"/>
      <c r="Q277" s="210"/>
      <c r="R277" s="210"/>
      <c r="S277" s="210"/>
      <c r="T277" s="210"/>
      <c r="U277" s="210"/>
      <c r="V277" s="210"/>
      <c r="W277" s="210"/>
      <c r="X277" s="210"/>
      <c r="Y277" s="210"/>
      <c r="Z277" s="210"/>
    </row>
    <row r="278" ht="12.75" customHeight="1">
      <c r="A278" s="436">
        <v>27716.0</v>
      </c>
      <c r="B278" s="437" t="s">
        <v>9634</v>
      </c>
      <c r="C278" s="437">
        <v>2016.0</v>
      </c>
      <c r="D278" s="511">
        <v>42433.0</v>
      </c>
      <c r="E278" s="437" t="s">
        <v>9635</v>
      </c>
      <c r="F278" s="634" t="s">
        <v>2983</v>
      </c>
      <c r="G278" s="437" t="s">
        <v>729</v>
      </c>
      <c r="H278" s="437" t="s">
        <v>2726</v>
      </c>
      <c r="I278" s="511">
        <v>42733.0</v>
      </c>
      <c r="J278" s="439">
        <v>12.0</v>
      </c>
      <c r="K278" s="633" t="s">
        <v>344</v>
      </c>
      <c r="L278" s="437" t="s">
        <v>399</v>
      </c>
      <c r="M278" s="330">
        <f t="shared" si="1"/>
        <v>300</v>
      </c>
      <c r="N278" s="210"/>
      <c r="O278" s="210"/>
      <c r="P278" s="210"/>
      <c r="Q278" s="210"/>
      <c r="R278" s="210"/>
      <c r="S278" s="210"/>
      <c r="T278" s="210"/>
      <c r="U278" s="210"/>
      <c r="V278" s="210"/>
      <c r="W278" s="210"/>
      <c r="X278" s="210"/>
      <c r="Y278" s="210"/>
      <c r="Z278" s="210"/>
    </row>
    <row r="279" ht="12.75" customHeight="1">
      <c r="A279" s="210"/>
      <c r="B279" s="210"/>
      <c r="C279" s="210"/>
      <c r="D279" s="627"/>
      <c r="E279" s="210"/>
      <c r="F279" s="210"/>
      <c r="G279" s="210"/>
      <c r="H279" s="210"/>
      <c r="I279" s="627"/>
      <c r="J279" s="210"/>
      <c r="K279" s="210"/>
      <c r="L279" s="210"/>
      <c r="M279" s="210"/>
      <c r="N279" s="210"/>
      <c r="O279" s="210"/>
      <c r="P279" s="210"/>
      <c r="Q279" s="210"/>
      <c r="R279" s="210"/>
      <c r="S279" s="210"/>
      <c r="T279" s="210"/>
      <c r="U279" s="210"/>
      <c r="V279" s="210"/>
      <c r="W279" s="210"/>
      <c r="X279" s="210"/>
      <c r="Y279" s="210"/>
      <c r="Z279" s="210"/>
    </row>
    <row r="280" ht="12.75" customHeight="1">
      <c r="A280" s="210"/>
      <c r="B280" s="210"/>
      <c r="C280" s="210"/>
      <c r="D280" s="627"/>
      <c r="E280" s="210"/>
      <c r="F280" s="210"/>
      <c r="G280" s="210"/>
      <c r="H280" s="210"/>
      <c r="I280" s="627"/>
      <c r="J280" s="210"/>
      <c r="K280" s="210"/>
      <c r="L280" s="210"/>
      <c r="M280" s="210"/>
      <c r="N280" s="210"/>
      <c r="O280" s="210"/>
      <c r="P280" s="210"/>
      <c r="Q280" s="210"/>
      <c r="R280" s="210"/>
      <c r="S280" s="210"/>
      <c r="T280" s="210"/>
      <c r="U280" s="210"/>
      <c r="V280" s="210"/>
      <c r="W280" s="210"/>
      <c r="X280" s="210"/>
      <c r="Y280" s="210"/>
      <c r="Z280" s="210"/>
    </row>
    <row r="281" ht="12.75" customHeight="1">
      <c r="A281" s="625"/>
      <c r="B281" s="625"/>
      <c r="C281" s="210"/>
      <c r="D281" s="627"/>
      <c r="E281" s="210"/>
      <c r="F281" s="210"/>
      <c r="G281" s="210"/>
      <c r="H281" s="210"/>
      <c r="I281" s="627"/>
      <c r="J281" s="626"/>
      <c r="K281" s="626"/>
      <c r="L281" s="210"/>
      <c r="M281" s="628"/>
      <c r="N281" s="210"/>
      <c r="O281" s="210"/>
      <c r="P281" s="210"/>
      <c r="Q281" s="210"/>
      <c r="R281" s="210"/>
      <c r="S281" s="210"/>
      <c r="T281" s="210"/>
      <c r="U281" s="210"/>
      <c r="V281" s="210"/>
      <c r="W281" s="210"/>
      <c r="X281" s="210"/>
      <c r="Y281" s="210"/>
      <c r="Z281" s="210"/>
    </row>
    <row r="282" ht="12.75" customHeight="1">
      <c r="A282" s="625"/>
      <c r="B282" s="625"/>
      <c r="C282" s="210"/>
      <c r="D282" s="627"/>
      <c r="E282" s="210"/>
      <c r="F282" s="210"/>
      <c r="G282" s="210"/>
      <c r="H282" s="210"/>
      <c r="I282" s="627"/>
      <c r="J282" s="626"/>
      <c r="K282" s="626"/>
      <c r="L282" s="210"/>
      <c r="M282" s="628"/>
      <c r="N282" s="210"/>
      <c r="O282" s="210"/>
      <c r="P282" s="210"/>
      <c r="Q282" s="210"/>
      <c r="R282" s="210"/>
      <c r="S282" s="210"/>
      <c r="T282" s="210"/>
      <c r="U282" s="210"/>
      <c r="V282" s="210"/>
      <c r="W282" s="210"/>
      <c r="X282" s="210"/>
      <c r="Y282" s="210"/>
      <c r="Z282" s="210"/>
    </row>
    <row r="283" ht="12.75" customHeight="1">
      <c r="A283" s="625"/>
      <c r="B283" s="625"/>
      <c r="C283" s="210"/>
      <c r="D283" s="627"/>
      <c r="E283" s="210"/>
      <c r="F283" s="210"/>
      <c r="G283" s="210"/>
      <c r="H283" s="210"/>
      <c r="I283" s="627"/>
      <c r="J283" s="626"/>
      <c r="K283" s="626"/>
      <c r="L283" s="210"/>
      <c r="M283" s="628"/>
      <c r="N283" s="210"/>
      <c r="O283" s="210"/>
      <c r="P283" s="210"/>
      <c r="Q283" s="210"/>
      <c r="R283" s="210"/>
      <c r="S283" s="210"/>
      <c r="T283" s="210"/>
      <c r="U283" s="210"/>
      <c r="V283" s="210"/>
      <c r="W283" s="210"/>
      <c r="X283" s="210"/>
      <c r="Y283" s="210"/>
      <c r="Z283" s="210"/>
    </row>
    <row r="284" ht="12.75" customHeight="1">
      <c r="A284" s="625"/>
      <c r="B284" s="625"/>
      <c r="C284" s="210"/>
      <c r="D284" s="627"/>
      <c r="E284" s="210"/>
      <c r="F284" s="210"/>
      <c r="G284" s="210"/>
      <c r="H284" s="210"/>
      <c r="I284" s="627"/>
      <c r="J284" s="626"/>
      <c r="K284" s="626"/>
      <c r="L284" s="210"/>
      <c r="M284" s="628"/>
      <c r="N284" s="210"/>
      <c r="O284" s="210"/>
      <c r="P284" s="210"/>
      <c r="Q284" s="210"/>
      <c r="R284" s="210"/>
      <c r="S284" s="210"/>
      <c r="T284" s="210"/>
      <c r="U284" s="210"/>
      <c r="V284" s="210"/>
      <c r="W284" s="210"/>
      <c r="X284" s="210"/>
      <c r="Y284" s="210"/>
      <c r="Z284" s="210"/>
    </row>
    <row r="285" ht="12.75" customHeight="1">
      <c r="A285" s="625"/>
      <c r="B285" s="625"/>
      <c r="C285" s="210"/>
      <c r="D285" s="627"/>
      <c r="E285" s="210"/>
      <c r="F285" s="210"/>
      <c r="G285" s="210"/>
      <c r="H285" s="210"/>
      <c r="I285" s="627"/>
      <c r="J285" s="626"/>
      <c r="K285" s="626"/>
      <c r="L285" s="210"/>
      <c r="M285" s="628"/>
      <c r="N285" s="210"/>
      <c r="O285" s="210"/>
      <c r="P285" s="210"/>
      <c r="Q285" s="210"/>
      <c r="R285" s="210"/>
      <c r="S285" s="210"/>
      <c r="T285" s="210"/>
      <c r="U285" s="210"/>
      <c r="V285" s="210"/>
      <c r="W285" s="210"/>
      <c r="X285" s="210"/>
      <c r="Y285" s="210"/>
      <c r="Z285" s="210"/>
    </row>
    <row r="286" ht="12.75" customHeight="1">
      <c r="A286" s="625"/>
      <c r="B286" s="625"/>
      <c r="C286" s="210"/>
      <c r="D286" s="627"/>
      <c r="E286" s="210"/>
      <c r="F286" s="210"/>
      <c r="G286" s="210"/>
      <c r="H286" s="210"/>
      <c r="I286" s="627"/>
      <c r="J286" s="626"/>
      <c r="K286" s="626"/>
      <c r="L286" s="210"/>
      <c r="M286" s="628"/>
      <c r="N286" s="210"/>
      <c r="O286" s="210"/>
      <c r="P286" s="210"/>
      <c r="Q286" s="210"/>
      <c r="R286" s="210"/>
      <c r="S286" s="210"/>
      <c r="T286" s="210"/>
      <c r="U286" s="210"/>
      <c r="V286" s="210"/>
      <c r="W286" s="210"/>
      <c r="X286" s="210"/>
      <c r="Y286" s="210"/>
      <c r="Z286" s="210"/>
    </row>
    <row r="287" ht="12.75" customHeight="1">
      <c r="A287" s="625"/>
      <c r="B287" s="625"/>
      <c r="C287" s="210"/>
      <c r="D287" s="627"/>
      <c r="E287" s="210"/>
      <c r="F287" s="210"/>
      <c r="G287" s="210"/>
      <c r="H287" s="210"/>
      <c r="I287" s="627"/>
      <c r="J287" s="626"/>
      <c r="K287" s="626"/>
      <c r="L287" s="210"/>
      <c r="M287" s="628"/>
      <c r="N287" s="210"/>
      <c r="O287" s="210"/>
      <c r="P287" s="210"/>
      <c r="Q287" s="210"/>
      <c r="R287" s="210"/>
      <c r="S287" s="210"/>
      <c r="T287" s="210"/>
      <c r="U287" s="210"/>
      <c r="V287" s="210"/>
      <c r="W287" s="210"/>
      <c r="X287" s="210"/>
      <c r="Y287" s="210"/>
      <c r="Z287" s="210"/>
    </row>
    <row r="288" ht="12.75" customHeight="1">
      <c r="A288" s="625"/>
      <c r="B288" s="625"/>
      <c r="C288" s="210"/>
      <c r="D288" s="627"/>
      <c r="E288" s="210"/>
      <c r="F288" s="210"/>
      <c r="G288" s="210"/>
      <c r="H288" s="210"/>
      <c r="I288" s="627"/>
      <c r="J288" s="626"/>
      <c r="K288" s="626"/>
      <c r="L288" s="210"/>
      <c r="M288" s="628"/>
      <c r="N288" s="210"/>
      <c r="O288" s="210"/>
      <c r="P288" s="210"/>
      <c r="Q288" s="210"/>
      <c r="R288" s="210"/>
      <c r="S288" s="210"/>
      <c r="T288" s="210"/>
      <c r="U288" s="210"/>
      <c r="V288" s="210"/>
      <c r="W288" s="210"/>
      <c r="X288" s="210"/>
      <c r="Y288" s="210"/>
      <c r="Z288" s="210"/>
    </row>
    <row r="289" ht="12.75" customHeight="1">
      <c r="A289" s="625"/>
      <c r="B289" s="625"/>
      <c r="C289" s="210"/>
      <c r="D289" s="627"/>
      <c r="E289" s="210"/>
      <c r="F289" s="210"/>
      <c r="G289" s="210"/>
      <c r="H289" s="210"/>
      <c r="I289" s="627"/>
      <c r="J289" s="626"/>
      <c r="K289" s="626"/>
      <c r="L289" s="210"/>
      <c r="M289" s="628"/>
      <c r="N289" s="210"/>
      <c r="O289" s="210"/>
      <c r="P289" s="210"/>
      <c r="Q289" s="210"/>
      <c r="R289" s="210"/>
      <c r="S289" s="210"/>
      <c r="T289" s="210"/>
      <c r="U289" s="210"/>
      <c r="V289" s="210"/>
      <c r="W289" s="210"/>
      <c r="X289" s="210"/>
      <c r="Y289" s="210"/>
      <c r="Z289" s="210"/>
    </row>
    <row r="290" ht="12.75" customHeight="1">
      <c r="A290" s="625"/>
      <c r="B290" s="625"/>
      <c r="C290" s="210"/>
      <c r="D290" s="627"/>
      <c r="E290" s="210"/>
      <c r="F290" s="210"/>
      <c r="G290" s="210"/>
      <c r="H290" s="210"/>
      <c r="I290" s="627"/>
      <c r="J290" s="626"/>
      <c r="K290" s="626"/>
      <c r="L290" s="210"/>
      <c r="M290" s="628"/>
      <c r="N290" s="210"/>
      <c r="O290" s="210"/>
      <c r="P290" s="210"/>
      <c r="Q290" s="210"/>
      <c r="R290" s="210"/>
      <c r="S290" s="210"/>
      <c r="T290" s="210"/>
      <c r="U290" s="210"/>
      <c r="V290" s="210"/>
      <c r="W290" s="210"/>
      <c r="X290" s="210"/>
      <c r="Y290" s="210"/>
      <c r="Z290" s="210"/>
    </row>
    <row r="291" ht="12.75" customHeight="1">
      <c r="A291" s="625"/>
      <c r="B291" s="625"/>
      <c r="C291" s="210"/>
      <c r="D291" s="627"/>
      <c r="E291" s="210"/>
      <c r="F291" s="210"/>
      <c r="G291" s="210"/>
      <c r="H291" s="210"/>
      <c r="I291" s="627"/>
      <c r="J291" s="626"/>
      <c r="K291" s="626"/>
      <c r="L291" s="210"/>
      <c r="M291" s="628"/>
      <c r="N291" s="210"/>
      <c r="O291" s="210"/>
      <c r="P291" s="210"/>
      <c r="Q291" s="210"/>
      <c r="R291" s="210"/>
      <c r="S291" s="210"/>
      <c r="T291" s="210"/>
      <c r="U291" s="210"/>
      <c r="V291" s="210"/>
      <c r="W291" s="210"/>
      <c r="X291" s="210"/>
      <c r="Y291" s="210"/>
      <c r="Z291" s="210"/>
    </row>
    <row r="292" ht="12.75" customHeight="1">
      <c r="A292" s="625"/>
      <c r="B292" s="625"/>
      <c r="C292" s="210"/>
      <c r="D292" s="627"/>
      <c r="E292" s="210"/>
      <c r="F292" s="210"/>
      <c r="G292" s="210"/>
      <c r="H292" s="210"/>
      <c r="I292" s="627"/>
      <c r="J292" s="626"/>
      <c r="K292" s="626"/>
      <c r="L292" s="210"/>
      <c r="M292" s="628"/>
      <c r="N292" s="210"/>
      <c r="O292" s="210"/>
      <c r="P292" s="210"/>
      <c r="Q292" s="210"/>
      <c r="R292" s="210"/>
      <c r="S292" s="210"/>
      <c r="T292" s="210"/>
      <c r="U292" s="210"/>
      <c r="V292" s="210"/>
      <c r="W292" s="210"/>
      <c r="X292" s="210"/>
      <c r="Y292" s="210"/>
      <c r="Z292" s="210"/>
    </row>
    <row r="293" ht="12.75" customHeight="1">
      <c r="A293" s="625"/>
      <c r="B293" s="625"/>
      <c r="C293" s="210"/>
      <c r="D293" s="627"/>
      <c r="E293" s="210"/>
      <c r="F293" s="210"/>
      <c r="G293" s="210"/>
      <c r="H293" s="210"/>
      <c r="I293" s="627"/>
      <c r="J293" s="626"/>
      <c r="K293" s="626"/>
      <c r="L293" s="210"/>
      <c r="M293" s="628"/>
      <c r="N293" s="210"/>
      <c r="O293" s="210"/>
      <c r="P293" s="210"/>
      <c r="Q293" s="210"/>
      <c r="R293" s="210"/>
      <c r="S293" s="210"/>
      <c r="T293" s="210"/>
      <c r="U293" s="210"/>
      <c r="V293" s="210"/>
      <c r="W293" s="210"/>
      <c r="X293" s="210"/>
      <c r="Y293" s="210"/>
      <c r="Z293" s="210"/>
    </row>
    <row r="294" ht="12.75" customHeight="1">
      <c r="A294" s="625"/>
      <c r="B294" s="625"/>
      <c r="C294" s="210"/>
      <c r="D294" s="627"/>
      <c r="E294" s="210"/>
      <c r="F294" s="210"/>
      <c r="G294" s="210"/>
      <c r="H294" s="210"/>
      <c r="I294" s="627"/>
      <c r="J294" s="626"/>
      <c r="K294" s="626"/>
      <c r="L294" s="210"/>
      <c r="M294" s="628"/>
      <c r="N294" s="210"/>
      <c r="O294" s="210"/>
      <c r="P294" s="210"/>
      <c r="Q294" s="210"/>
      <c r="R294" s="210"/>
      <c r="S294" s="210"/>
      <c r="T294" s="210"/>
      <c r="U294" s="210"/>
      <c r="V294" s="210"/>
      <c r="W294" s="210"/>
      <c r="X294" s="210"/>
      <c r="Y294" s="210"/>
      <c r="Z294" s="210"/>
    </row>
    <row r="295" ht="12.75" customHeight="1">
      <c r="A295" s="625"/>
      <c r="B295" s="625"/>
      <c r="C295" s="210"/>
      <c r="D295" s="627"/>
      <c r="E295" s="210"/>
      <c r="F295" s="210"/>
      <c r="G295" s="210"/>
      <c r="H295" s="210"/>
      <c r="I295" s="627"/>
      <c r="J295" s="626"/>
      <c r="K295" s="626"/>
      <c r="L295" s="210"/>
      <c r="M295" s="628"/>
      <c r="N295" s="210"/>
      <c r="O295" s="210"/>
      <c r="P295" s="210"/>
      <c r="Q295" s="210"/>
      <c r="R295" s="210"/>
      <c r="S295" s="210"/>
      <c r="T295" s="210"/>
      <c r="U295" s="210"/>
      <c r="V295" s="210"/>
      <c r="W295" s="210"/>
      <c r="X295" s="210"/>
      <c r="Y295" s="210"/>
      <c r="Z295" s="210"/>
    </row>
    <row r="296" ht="12.75" customHeight="1">
      <c r="A296" s="625"/>
      <c r="B296" s="625"/>
      <c r="C296" s="210"/>
      <c r="D296" s="627"/>
      <c r="E296" s="210"/>
      <c r="F296" s="210"/>
      <c r="G296" s="210"/>
      <c r="H296" s="210"/>
      <c r="I296" s="627"/>
      <c r="J296" s="626"/>
      <c r="K296" s="626"/>
      <c r="L296" s="210"/>
      <c r="M296" s="628"/>
      <c r="N296" s="210"/>
      <c r="O296" s="210"/>
      <c r="P296" s="210"/>
      <c r="Q296" s="210"/>
      <c r="R296" s="210"/>
      <c r="S296" s="210"/>
      <c r="T296" s="210"/>
      <c r="U296" s="210"/>
      <c r="V296" s="210"/>
      <c r="W296" s="210"/>
      <c r="X296" s="210"/>
      <c r="Y296" s="210"/>
      <c r="Z296" s="210"/>
    </row>
    <row r="297" ht="12.75" customHeight="1">
      <c r="A297" s="625"/>
      <c r="B297" s="625"/>
      <c r="C297" s="210"/>
      <c r="D297" s="627"/>
      <c r="E297" s="210"/>
      <c r="F297" s="210"/>
      <c r="G297" s="210"/>
      <c r="H297" s="210"/>
      <c r="I297" s="627"/>
      <c r="J297" s="626"/>
      <c r="K297" s="626"/>
      <c r="L297" s="210"/>
      <c r="M297" s="628"/>
      <c r="N297" s="210"/>
      <c r="O297" s="210"/>
      <c r="P297" s="210"/>
      <c r="Q297" s="210"/>
      <c r="R297" s="210"/>
      <c r="S297" s="210"/>
      <c r="T297" s="210"/>
      <c r="U297" s="210"/>
      <c r="V297" s="210"/>
      <c r="W297" s="210"/>
      <c r="X297" s="210"/>
      <c r="Y297" s="210"/>
      <c r="Z297" s="210"/>
    </row>
    <row r="298" ht="12.75" customHeight="1">
      <c r="A298" s="625"/>
      <c r="B298" s="625"/>
      <c r="C298" s="210"/>
      <c r="D298" s="627"/>
      <c r="E298" s="210"/>
      <c r="F298" s="210"/>
      <c r="G298" s="210"/>
      <c r="H298" s="210"/>
      <c r="I298" s="627"/>
      <c r="J298" s="626"/>
      <c r="K298" s="626"/>
      <c r="L298" s="210"/>
      <c r="M298" s="628"/>
      <c r="N298" s="210"/>
      <c r="O298" s="210"/>
      <c r="P298" s="210"/>
      <c r="Q298" s="210"/>
      <c r="R298" s="210"/>
      <c r="S298" s="210"/>
      <c r="T298" s="210"/>
      <c r="U298" s="210"/>
      <c r="V298" s="210"/>
      <c r="W298" s="210"/>
      <c r="X298" s="210"/>
      <c r="Y298" s="210"/>
      <c r="Z298" s="210"/>
    </row>
    <row r="299" ht="12.75" customHeight="1">
      <c r="A299" s="625"/>
      <c r="B299" s="625"/>
      <c r="C299" s="210"/>
      <c r="D299" s="627"/>
      <c r="E299" s="210"/>
      <c r="F299" s="210"/>
      <c r="G299" s="210"/>
      <c r="H299" s="210"/>
      <c r="I299" s="627"/>
      <c r="J299" s="626"/>
      <c r="K299" s="626"/>
      <c r="L299" s="210"/>
      <c r="M299" s="628"/>
      <c r="N299" s="210"/>
      <c r="O299" s="210"/>
      <c r="P299" s="210"/>
      <c r="Q299" s="210"/>
      <c r="R299" s="210"/>
      <c r="S299" s="210"/>
      <c r="T299" s="210"/>
      <c r="U299" s="210"/>
      <c r="V299" s="210"/>
      <c r="W299" s="210"/>
      <c r="X299" s="210"/>
      <c r="Y299" s="210"/>
      <c r="Z299" s="210"/>
    </row>
    <row r="300" ht="12.75" customHeight="1">
      <c r="A300" s="625"/>
      <c r="B300" s="625"/>
      <c r="C300" s="210"/>
      <c r="D300" s="627"/>
      <c r="E300" s="210"/>
      <c r="F300" s="210"/>
      <c r="G300" s="210"/>
      <c r="H300" s="210"/>
      <c r="I300" s="627"/>
      <c r="J300" s="626"/>
      <c r="K300" s="626"/>
      <c r="L300" s="210"/>
      <c r="M300" s="628"/>
      <c r="N300" s="210"/>
      <c r="O300" s="210"/>
      <c r="P300" s="210"/>
      <c r="Q300" s="210"/>
      <c r="R300" s="210"/>
      <c r="S300" s="210"/>
      <c r="T300" s="210"/>
      <c r="U300" s="210"/>
      <c r="V300" s="210"/>
      <c r="W300" s="210"/>
      <c r="X300" s="210"/>
      <c r="Y300" s="210"/>
      <c r="Z300" s="210"/>
    </row>
    <row r="301" ht="12.75" customHeight="1">
      <c r="A301" s="625"/>
      <c r="B301" s="625"/>
      <c r="C301" s="210"/>
      <c r="D301" s="627"/>
      <c r="E301" s="210"/>
      <c r="F301" s="210"/>
      <c r="G301" s="210"/>
      <c r="H301" s="210"/>
      <c r="I301" s="627"/>
      <c r="J301" s="626"/>
      <c r="K301" s="626"/>
      <c r="L301" s="210"/>
      <c r="M301" s="628"/>
      <c r="N301" s="210"/>
      <c r="O301" s="210"/>
      <c r="P301" s="210"/>
      <c r="Q301" s="210"/>
      <c r="R301" s="210"/>
      <c r="S301" s="210"/>
      <c r="T301" s="210"/>
      <c r="U301" s="210"/>
      <c r="V301" s="210"/>
      <c r="W301" s="210"/>
      <c r="X301" s="210"/>
      <c r="Y301" s="210"/>
      <c r="Z301" s="210"/>
    </row>
    <row r="302" ht="12.75" customHeight="1">
      <c r="A302" s="625"/>
      <c r="B302" s="625"/>
      <c r="C302" s="210"/>
      <c r="D302" s="627"/>
      <c r="E302" s="210"/>
      <c r="F302" s="210"/>
      <c r="G302" s="210"/>
      <c r="H302" s="210"/>
      <c r="I302" s="627"/>
      <c r="J302" s="626"/>
      <c r="K302" s="626"/>
      <c r="L302" s="210"/>
      <c r="M302" s="628"/>
      <c r="N302" s="210"/>
      <c r="O302" s="210"/>
      <c r="P302" s="210"/>
      <c r="Q302" s="210"/>
      <c r="R302" s="210"/>
      <c r="S302" s="210"/>
      <c r="T302" s="210"/>
      <c r="U302" s="210"/>
      <c r="V302" s="210"/>
      <c r="W302" s="210"/>
      <c r="X302" s="210"/>
      <c r="Y302" s="210"/>
      <c r="Z302" s="210"/>
    </row>
    <row r="303" ht="12.75" customHeight="1">
      <c r="A303" s="625"/>
      <c r="B303" s="625"/>
      <c r="C303" s="210"/>
      <c r="D303" s="627"/>
      <c r="E303" s="210"/>
      <c r="F303" s="210"/>
      <c r="G303" s="210"/>
      <c r="H303" s="210"/>
      <c r="I303" s="627"/>
      <c r="J303" s="626"/>
      <c r="K303" s="626"/>
      <c r="L303" s="210"/>
      <c r="M303" s="628"/>
      <c r="N303" s="210"/>
      <c r="O303" s="210"/>
      <c r="P303" s="210"/>
      <c r="Q303" s="210"/>
      <c r="R303" s="210"/>
      <c r="S303" s="210"/>
      <c r="T303" s="210"/>
      <c r="U303" s="210"/>
      <c r="V303" s="210"/>
      <c r="W303" s="210"/>
      <c r="X303" s="210"/>
      <c r="Y303" s="210"/>
      <c r="Z303" s="210"/>
    </row>
    <row r="304" ht="12.75" customHeight="1">
      <c r="A304" s="625"/>
      <c r="B304" s="625"/>
      <c r="C304" s="210"/>
      <c r="D304" s="627"/>
      <c r="E304" s="210"/>
      <c r="F304" s="210"/>
      <c r="G304" s="210"/>
      <c r="H304" s="210"/>
      <c r="I304" s="627"/>
      <c r="J304" s="626"/>
      <c r="K304" s="626"/>
      <c r="L304" s="210"/>
      <c r="M304" s="628"/>
      <c r="N304" s="210"/>
      <c r="O304" s="210"/>
      <c r="P304" s="210"/>
      <c r="Q304" s="210"/>
      <c r="R304" s="210"/>
      <c r="S304" s="210"/>
      <c r="T304" s="210"/>
      <c r="U304" s="210"/>
      <c r="V304" s="210"/>
      <c r="W304" s="210"/>
      <c r="X304" s="210"/>
      <c r="Y304" s="210"/>
      <c r="Z304" s="210"/>
    </row>
    <row r="305" ht="12.75" customHeight="1">
      <c r="A305" s="625"/>
      <c r="B305" s="625"/>
      <c r="C305" s="210"/>
      <c r="D305" s="627"/>
      <c r="E305" s="210"/>
      <c r="F305" s="210"/>
      <c r="G305" s="210"/>
      <c r="H305" s="210"/>
      <c r="I305" s="627"/>
      <c r="J305" s="626"/>
      <c r="K305" s="626"/>
      <c r="L305" s="210"/>
      <c r="M305" s="628"/>
      <c r="N305" s="210"/>
      <c r="O305" s="210"/>
      <c r="P305" s="210"/>
      <c r="Q305" s="210"/>
      <c r="R305" s="210"/>
      <c r="S305" s="210"/>
      <c r="T305" s="210"/>
      <c r="U305" s="210"/>
      <c r="V305" s="210"/>
      <c r="W305" s="210"/>
      <c r="X305" s="210"/>
      <c r="Y305" s="210"/>
      <c r="Z305" s="210"/>
    </row>
    <row r="306" ht="12.75" customHeight="1">
      <c r="A306" s="625"/>
      <c r="B306" s="625"/>
      <c r="C306" s="210"/>
      <c r="D306" s="627"/>
      <c r="E306" s="210"/>
      <c r="F306" s="210"/>
      <c r="G306" s="210"/>
      <c r="H306" s="210"/>
      <c r="I306" s="627"/>
      <c r="J306" s="626"/>
      <c r="K306" s="626"/>
      <c r="L306" s="210"/>
      <c r="M306" s="628"/>
      <c r="N306" s="210"/>
      <c r="O306" s="210"/>
      <c r="P306" s="210"/>
      <c r="Q306" s="210"/>
      <c r="R306" s="210"/>
      <c r="S306" s="210"/>
      <c r="T306" s="210"/>
      <c r="U306" s="210"/>
      <c r="V306" s="210"/>
      <c r="W306" s="210"/>
      <c r="X306" s="210"/>
      <c r="Y306" s="210"/>
      <c r="Z306" s="210"/>
    </row>
    <row r="307" ht="12.75" customHeight="1">
      <c r="A307" s="625"/>
      <c r="B307" s="625"/>
      <c r="C307" s="210"/>
      <c r="D307" s="627"/>
      <c r="E307" s="210"/>
      <c r="F307" s="210"/>
      <c r="G307" s="210"/>
      <c r="H307" s="210"/>
      <c r="I307" s="627"/>
      <c r="J307" s="626"/>
      <c r="K307" s="626"/>
      <c r="L307" s="210"/>
      <c r="M307" s="628"/>
      <c r="N307" s="210"/>
      <c r="O307" s="210"/>
      <c r="P307" s="210"/>
      <c r="Q307" s="210"/>
      <c r="R307" s="210"/>
      <c r="S307" s="210"/>
      <c r="T307" s="210"/>
      <c r="U307" s="210"/>
      <c r="V307" s="210"/>
      <c r="W307" s="210"/>
      <c r="X307" s="210"/>
      <c r="Y307" s="210"/>
      <c r="Z307" s="210"/>
    </row>
    <row r="308" ht="12.75" customHeight="1">
      <c r="A308" s="625"/>
      <c r="B308" s="625"/>
      <c r="C308" s="210"/>
      <c r="D308" s="627"/>
      <c r="E308" s="210"/>
      <c r="F308" s="210"/>
      <c r="G308" s="210"/>
      <c r="H308" s="210"/>
      <c r="I308" s="627"/>
      <c r="J308" s="626"/>
      <c r="K308" s="626"/>
      <c r="L308" s="210"/>
      <c r="M308" s="628"/>
      <c r="N308" s="210"/>
      <c r="O308" s="210"/>
      <c r="P308" s="210"/>
      <c r="Q308" s="210"/>
      <c r="R308" s="210"/>
      <c r="S308" s="210"/>
      <c r="T308" s="210"/>
      <c r="U308" s="210"/>
      <c r="V308" s="210"/>
      <c r="W308" s="210"/>
      <c r="X308" s="210"/>
      <c r="Y308" s="210"/>
      <c r="Z308" s="210"/>
    </row>
    <row r="309" ht="12.75" customHeight="1">
      <c r="A309" s="625"/>
      <c r="B309" s="625"/>
      <c r="C309" s="210"/>
      <c r="D309" s="627"/>
      <c r="E309" s="210"/>
      <c r="F309" s="210"/>
      <c r="G309" s="210"/>
      <c r="H309" s="210"/>
      <c r="I309" s="627"/>
      <c r="J309" s="626"/>
      <c r="K309" s="626"/>
      <c r="L309" s="210"/>
      <c r="M309" s="628"/>
      <c r="N309" s="210"/>
      <c r="O309" s="210"/>
      <c r="P309" s="210"/>
      <c r="Q309" s="210"/>
      <c r="R309" s="210"/>
      <c r="S309" s="210"/>
      <c r="T309" s="210"/>
      <c r="U309" s="210"/>
      <c r="V309" s="210"/>
      <c r="W309" s="210"/>
      <c r="X309" s="210"/>
      <c r="Y309" s="210"/>
      <c r="Z309" s="210"/>
    </row>
    <row r="310" ht="12.75" customHeight="1">
      <c r="A310" s="625"/>
      <c r="B310" s="625"/>
      <c r="C310" s="210"/>
      <c r="D310" s="627"/>
      <c r="E310" s="210"/>
      <c r="F310" s="210"/>
      <c r="G310" s="210"/>
      <c r="H310" s="210"/>
      <c r="I310" s="627"/>
      <c r="J310" s="626"/>
      <c r="K310" s="626"/>
      <c r="L310" s="210"/>
      <c r="M310" s="628"/>
      <c r="N310" s="210"/>
      <c r="O310" s="210"/>
      <c r="P310" s="210"/>
      <c r="Q310" s="210"/>
      <c r="R310" s="210"/>
      <c r="S310" s="210"/>
      <c r="T310" s="210"/>
      <c r="U310" s="210"/>
      <c r="V310" s="210"/>
      <c r="W310" s="210"/>
      <c r="X310" s="210"/>
      <c r="Y310" s="210"/>
      <c r="Z310" s="210"/>
    </row>
    <row r="311" ht="12.75" customHeight="1">
      <c r="A311" s="625"/>
      <c r="B311" s="625"/>
      <c r="C311" s="210"/>
      <c r="D311" s="627"/>
      <c r="E311" s="210"/>
      <c r="F311" s="210"/>
      <c r="G311" s="210"/>
      <c r="H311" s="210"/>
      <c r="I311" s="627"/>
      <c r="J311" s="626"/>
      <c r="K311" s="626"/>
      <c r="L311" s="210"/>
      <c r="M311" s="628"/>
      <c r="N311" s="210"/>
      <c r="O311" s="210"/>
      <c r="P311" s="210"/>
      <c r="Q311" s="210"/>
      <c r="R311" s="210"/>
      <c r="S311" s="210"/>
      <c r="T311" s="210"/>
      <c r="U311" s="210"/>
      <c r="V311" s="210"/>
      <c r="W311" s="210"/>
      <c r="X311" s="210"/>
      <c r="Y311" s="210"/>
      <c r="Z311" s="210"/>
    </row>
    <row r="312" ht="12.75" customHeight="1">
      <c r="A312" s="625"/>
      <c r="B312" s="625"/>
      <c r="C312" s="210"/>
      <c r="D312" s="627"/>
      <c r="E312" s="210"/>
      <c r="F312" s="210"/>
      <c r="G312" s="210"/>
      <c r="H312" s="210"/>
      <c r="I312" s="627"/>
      <c r="J312" s="626"/>
      <c r="K312" s="626"/>
      <c r="L312" s="210"/>
      <c r="M312" s="628"/>
      <c r="N312" s="210"/>
      <c r="O312" s="210"/>
      <c r="P312" s="210"/>
      <c r="Q312" s="210"/>
      <c r="R312" s="210"/>
      <c r="S312" s="210"/>
      <c r="T312" s="210"/>
      <c r="U312" s="210"/>
      <c r="V312" s="210"/>
      <c r="W312" s="210"/>
      <c r="X312" s="210"/>
      <c r="Y312" s="210"/>
      <c r="Z312" s="210"/>
    </row>
    <row r="313" ht="12.75" customHeight="1">
      <c r="A313" s="625"/>
      <c r="B313" s="625"/>
      <c r="C313" s="210"/>
      <c r="D313" s="627"/>
      <c r="E313" s="210"/>
      <c r="F313" s="210"/>
      <c r="G313" s="210"/>
      <c r="H313" s="210"/>
      <c r="I313" s="627"/>
      <c r="J313" s="626"/>
      <c r="K313" s="626"/>
      <c r="L313" s="210"/>
      <c r="M313" s="628"/>
      <c r="N313" s="210"/>
      <c r="O313" s="210"/>
      <c r="P313" s="210"/>
      <c r="Q313" s="210"/>
      <c r="R313" s="210"/>
      <c r="S313" s="210"/>
      <c r="T313" s="210"/>
      <c r="U313" s="210"/>
      <c r="V313" s="210"/>
      <c r="W313" s="210"/>
      <c r="X313" s="210"/>
      <c r="Y313" s="210"/>
      <c r="Z313" s="210"/>
    </row>
    <row r="314" ht="12.75" customHeight="1">
      <c r="A314" s="625"/>
      <c r="B314" s="625"/>
      <c r="C314" s="210"/>
      <c r="D314" s="627"/>
      <c r="E314" s="210"/>
      <c r="F314" s="210"/>
      <c r="G314" s="210"/>
      <c r="H314" s="210"/>
      <c r="I314" s="627"/>
      <c r="J314" s="626"/>
      <c r="K314" s="626"/>
      <c r="L314" s="210"/>
      <c r="M314" s="628"/>
      <c r="N314" s="210"/>
      <c r="O314" s="210"/>
      <c r="P314" s="210"/>
      <c r="Q314" s="210"/>
      <c r="R314" s="210"/>
      <c r="S314" s="210"/>
      <c r="T314" s="210"/>
      <c r="U314" s="210"/>
      <c r="V314" s="210"/>
      <c r="W314" s="210"/>
      <c r="X314" s="210"/>
      <c r="Y314" s="210"/>
      <c r="Z314" s="210"/>
    </row>
    <row r="315" ht="12.75" customHeight="1">
      <c r="A315" s="625"/>
      <c r="B315" s="625"/>
      <c r="C315" s="210"/>
      <c r="D315" s="627"/>
      <c r="E315" s="210"/>
      <c r="F315" s="210"/>
      <c r="G315" s="210"/>
      <c r="H315" s="210"/>
      <c r="I315" s="627"/>
      <c r="J315" s="626"/>
      <c r="K315" s="626"/>
      <c r="L315" s="210"/>
      <c r="M315" s="628"/>
      <c r="N315" s="210"/>
      <c r="O315" s="210"/>
      <c r="P315" s="210"/>
      <c r="Q315" s="210"/>
      <c r="R315" s="210"/>
      <c r="S315" s="210"/>
      <c r="T315" s="210"/>
      <c r="U315" s="210"/>
      <c r="V315" s="210"/>
      <c r="W315" s="210"/>
      <c r="X315" s="210"/>
      <c r="Y315" s="210"/>
      <c r="Z315" s="210"/>
    </row>
    <row r="316" ht="12.75" customHeight="1">
      <c r="A316" s="625"/>
      <c r="B316" s="625"/>
      <c r="C316" s="210"/>
      <c r="D316" s="627"/>
      <c r="E316" s="210"/>
      <c r="F316" s="210"/>
      <c r="G316" s="210"/>
      <c r="H316" s="210"/>
      <c r="I316" s="627"/>
      <c r="J316" s="626"/>
      <c r="K316" s="626"/>
      <c r="L316" s="210"/>
      <c r="M316" s="628"/>
      <c r="N316" s="210"/>
      <c r="O316" s="210"/>
      <c r="P316" s="210"/>
      <c r="Q316" s="210"/>
      <c r="R316" s="210"/>
      <c r="S316" s="210"/>
      <c r="T316" s="210"/>
      <c r="U316" s="210"/>
      <c r="V316" s="210"/>
      <c r="W316" s="210"/>
      <c r="X316" s="210"/>
      <c r="Y316" s="210"/>
      <c r="Z316" s="210"/>
    </row>
    <row r="317" ht="12.75" customHeight="1">
      <c r="A317" s="625"/>
      <c r="B317" s="625"/>
      <c r="C317" s="210"/>
      <c r="D317" s="627"/>
      <c r="E317" s="210"/>
      <c r="F317" s="210"/>
      <c r="G317" s="210"/>
      <c r="H317" s="210"/>
      <c r="I317" s="627"/>
      <c r="J317" s="626"/>
      <c r="K317" s="626"/>
      <c r="L317" s="210"/>
      <c r="M317" s="628"/>
      <c r="N317" s="210"/>
      <c r="O317" s="210"/>
      <c r="P317" s="210"/>
      <c r="Q317" s="210"/>
      <c r="R317" s="210"/>
      <c r="S317" s="210"/>
      <c r="T317" s="210"/>
      <c r="U317" s="210"/>
      <c r="V317" s="210"/>
      <c r="W317" s="210"/>
      <c r="X317" s="210"/>
      <c r="Y317" s="210"/>
      <c r="Z317" s="210"/>
    </row>
    <row r="318" ht="12.75" customHeight="1">
      <c r="A318" s="625"/>
      <c r="B318" s="625"/>
      <c r="C318" s="210"/>
      <c r="D318" s="627"/>
      <c r="E318" s="210"/>
      <c r="F318" s="210"/>
      <c r="G318" s="210"/>
      <c r="H318" s="210"/>
      <c r="I318" s="627"/>
      <c r="J318" s="626"/>
      <c r="K318" s="626"/>
      <c r="L318" s="210"/>
      <c r="M318" s="628"/>
      <c r="N318" s="210"/>
      <c r="O318" s="210"/>
      <c r="P318" s="210"/>
      <c r="Q318" s="210"/>
      <c r="R318" s="210"/>
      <c r="S318" s="210"/>
      <c r="T318" s="210"/>
      <c r="U318" s="210"/>
      <c r="V318" s="210"/>
      <c r="W318" s="210"/>
      <c r="X318" s="210"/>
      <c r="Y318" s="210"/>
      <c r="Z318" s="210"/>
    </row>
    <row r="319" ht="12.75" customHeight="1">
      <c r="A319" s="625"/>
      <c r="B319" s="625"/>
      <c r="C319" s="210"/>
      <c r="D319" s="627"/>
      <c r="E319" s="210"/>
      <c r="F319" s="210"/>
      <c r="G319" s="210"/>
      <c r="H319" s="210"/>
      <c r="I319" s="627"/>
      <c r="J319" s="626"/>
      <c r="K319" s="626"/>
      <c r="L319" s="210"/>
      <c r="M319" s="628"/>
      <c r="N319" s="210"/>
      <c r="O319" s="210"/>
      <c r="P319" s="210"/>
      <c r="Q319" s="210"/>
      <c r="R319" s="210"/>
      <c r="S319" s="210"/>
      <c r="T319" s="210"/>
      <c r="U319" s="210"/>
      <c r="V319" s="210"/>
      <c r="W319" s="210"/>
      <c r="X319" s="210"/>
      <c r="Y319" s="210"/>
      <c r="Z319" s="210"/>
    </row>
    <row r="320" ht="12.75" customHeight="1">
      <c r="A320" s="625"/>
      <c r="B320" s="625"/>
      <c r="C320" s="210"/>
      <c r="D320" s="627"/>
      <c r="E320" s="210"/>
      <c r="F320" s="210"/>
      <c r="G320" s="210"/>
      <c r="H320" s="210"/>
      <c r="I320" s="627"/>
      <c r="J320" s="626"/>
      <c r="K320" s="626"/>
      <c r="L320" s="210"/>
      <c r="M320" s="628"/>
      <c r="N320" s="210"/>
      <c r="O320" s="210"/>
      <c r="P320" s="210"/>
      <c r="Q320" s="210"/>
      <c r="R320" s="210"/>
      <c r="S320" s="210"/>
      <c r="T320" s="210"/>
      <c r="U320" s="210"/>
      <c r="V320" s="210"/>
      <c r="W320" s="210"/>
      <c r="X320" s="210"/>
      <c r="Y320" s="210"/>
      <c r="Z320" s="210"/>
    </row>
    <row r="321" ht="12.75" customHeight="1">
      <c r="A321" s="625"/>
      <c r="B321" s="625"/>
      <c r="C321" s="210"/>
      <c r="D321" s="627"/>
      <c r="E321" s="210"/>
      <c r="F321" s="210"/>
      <c r="G321" s="210"/>
      <c r="H321" s="210"/>
      <c r="I321" s="627"/>
      <c r="J321" s="626"/>
      <c r="K321" s="626"/>
      <c r="L321" s="210"/>
      <c r="M321" s="628"/>
      <c r="N321" s="210"/>
      <c r="O321" s="210"/>
      <c r="P321" s="210"/>
      <c r="Q321" s="210"/>
      <c r="R321" s="210"/>
      <c r="S321" s="210"/>
      <c r="T321" s="210"/>
      <c r="U321" s="210"/>
      <c r="V321" s="210"/>
      <c r="W321" s="210"/>
      <c r="X321" s="210"/>
      <c r="Y321" s="210"/>
      <c r="Z321" s="210"/>
    </row>
    <row r="322" ht="12.75" customHeight="1">
      <c r="A322" s="625"/>
      <c r="B322" s="625"/>
      <c r="C322" s="210"/>
      <c r="D322" s="627"/>
      <c r="E322" s="210"/>
      <c r="F322" s="210"/>
      <c r="G322" s="210"/>
      <c r="H322" s="210"/>
      <c r="I322" s="627"/>
      <c r="J322" s="626"/>
      <c r="K322" s="626"/>
      <c r="L322" s="210"/>
      <c r="M322" s="628"/>
      <c r="N322" s="210"/>
      <c r="O322" s="210"/>
      <c r="P322" s="210"/>
      <c r="Q322" s="210"/>
      <c r="R322" s="210"/>
      <c r="S322" s="210"/>
      <c r="T322" s="210"/>
      <c r="U322" s="210"/>
      <c r="V322" s="210"/>
      <c r="W322" s="210"/>
      <c r="X322" s="210"/>
      <c r="Y322" s="210"/>
      <c r="Z322" s="210"/>
    </row>
    <row r="323" ht="12.75" customHeight="1">
      <c r="A323" s="625"/>
      <c r="B323" s="625"/>
      <c r="C323" s="210"/>
      <c r="D323" s="627"/>
      <c r="E323" s="210"/>
      <c r="F323" s="210"/>
      <c r="G323" s="210"/>
      <c r="H323" s="210"/>
      <c r="I323" s="627"/>
      <c r="J323" s="626"/>
      <c r="K323" s="626"/>
      <c r="L323" s="210"/>
      <c r="M323" s="628"/>
      <c r="N323" s="210"/>
      <c r="O323" s="210"/>
      <c r="P323" s="210"/>
      <c r="Q323" s="210"/>
      <c r="R323" s="210"/>
      <c r="S323" s="210"/>
      <c r="T323" s="210"/>
      <c r="U323" s="210"/>
      <c r="V323" s="210"/>
      <c r="W323" s="210"/>
      <c r="X323" s="210"/>
      <c r="Y323" s="210"/>
      <c r="Z323" s="210"/>
    </row>
    <row r="324" ht="12.75" customHeight="1">
      <c r="A324" s="625"/>
      <c r="B324" s="625"/>
      <c r="C324" s="210"/>
      <c r="D324" s="627"/>
      <c r="E324" s="210"/>
      <c r="F324" s="210"/>
      <c r="G324" s="210"/>
      <c r="H324" s="210"/>
      <c r="I324" s="627"/>
      <c r="J324" s="626"/>
      <c r="K324" s="626"/>
      <c r="L324" s="210"/>
      <c r="M324" s="628"/>
      <c r="N324" s="210"/>
      <c r="O324" s="210"/>
      <c r="P324" s="210"/>
      <c r="Q324" s="210"/>
      <c r="R324" s="210"/>
      <c r="S324" s="210"/>
      <c r="T324" s="210"/>
      <c r="U324" s="210"/>
      <c r="V324" s="210"/>
      <c r="W324" s="210"/>
      <c r="X324" s="210"/>
      <c r="Y324" s="210"/>
      <c r="Z324" s="210"/>
    </row>
    <row r="325" ht="12.75" customHeight="1">
      <c r="A325" s="625"/>
      <c r="B325" s="625"/>
      <c r="C325" s="210"/>
      <c r="D325" s="627"/>
      <c r="E325" s="210"/>
      <c r="F325" s="210"/>
      <c r="G325" s="210"/>
      <c r="H325" s="210"/>
      <c r="I325" s="627"/>
      <c r="J325" s="626"/>
      <c r="K325" s="626"/>
      <c r="L325" s="210"/>
      <c r="M325" s="628"/>
      <c r="N325" s="210"/>
      <c r="O325" s="210"/>
      <c r="P325" s="210"/>
      <c r="Q325" s="210"/>
      <c r="R325" s="210"/>
      <c r="S325" s="210"/>
      <c r="T325" s="210"/>
      <c r="U325" s="210"/>
      <c r="V325" s="210"/>
      <c r="W325" s="210"/>
      <c r="X325" s="210"/>
      <c r="Y325" s="210"/>
      <c r="Z325" s="210"/>
    </row>
    <row r="326" ht="12.75" customHeight="1">
      <c r="A326" s="625"/>
      <c r="B326" s="625"/>
      <c r="C326" s="210"/>
      <c r="D326" s="627"/>
      <c r="E326" s="210"/>
      <c r="F326" s="210"/>
      <c r="G326" s="210"/>
      <c r="H326" s="210"/>
      <c r="I326" s="627"/>
      <c r="J326" s="626"/>
      <c r="K326" s="626"/>
      <c r="L326" s="210"/>
      <c r="M326" s="628"/>
      <c r="N326" s="210"/>
      <c r="O326" s="210"/>
      <c r="P326" s="210"/>
      <c r="Q326" s="210"/>
      <c r="R326" s="210"/>
      <c r="S326" s="210"/>
      <c r="T326" s="210"/>
      <c r="U326" s="210"/>
      <c r="V326" s="210"/>
      <c r="W326" s="210"/>
      <c r="X326" s="210"/>
      <c r="Y326" s="210"/>
      <c r="Z326" s="210"/>
    </row>
    <row r="327" ht="12.75" customHeight="1">
      <c r="A327" s="625"/>
      <c r="B327" s="625"/>
      <c r="C327" s="210"/>
      <c r="D327" s="627"/>
      <c r="E327" s="210"/>
      <c r="F327" s="210"/>
      <c r="G327" s="210"/>
      <c r="H327" s="210"/>
      <c r="I327" s="627"/>
      <c r="J327" s="626"/>
      <c r="K327" s="626"/>
      <c r="L327" s="210"/>
      <c r="M327" s="628"/>
      <c r="N327" s="210"/>
      <c r="O327" s="210"/>
      <c r="P327" s="210"/>
      <c r="Q327" s="210"/>
      <c r="R327" s="210"/>
      <c r="S327" s="210"/>
      <c r="T327" s="210"/>
      <c r="U327" s="210"/>
      <c r="V327" s="210"/>
      <c r="W327" s="210"/>
      <c r="X327" s="210"/>
      <c r="Y327" s="210"/>
      <c r="Z327" s="210"/>
    </row>
    <row r="328" ht="12.75" customHeight="1">
      <c r="A328" s="625"/>
      <c r="B328" s="625"/>
      <c r="C328" s="210"/>
      <c r="D328" s="627"/>
      <c r="E328" s="210"/>
      <c r="F328" s="210"/>
      <c r="G328" s="210"/>
      <c r="H328" s="210"/>
      <c r="I328" s="627"/>
      <c r="J328" s="626"/>
      <c r="K328" s="626"/>
      <c r="L328" s="210"/>
      <c r="M328" s="628"/>
      <c r="N328" s="210"/>
      <c r="O328" s="210"/>
      <c r="P328" s="210"/>
      <c r="Q328" s="210"/>
      <c r="R328" s="210"/>
      <c r="S328" s="210"/>
      <c r="T328" s="210"/>
      <c r="U328" s="210"/>
      <c r="V328" s="210"/>
      <c r="W328" s="210"/>
      <c r="X328" s="210"/>
      <c r="Y328" s="210"/>
      <c r="Z328" s="210"/>
    </row>
    <row r="329" ht="12.75" customHeight="1">
      <c r="A329" s="625"/>
      <c r="B329" s="625"/>
      <c r="C329" s="210"/>
      <c r="D329" s="627"/>
      <c r="E329" s="210"/>
      <c r="F329" s="210"/>
      <c r="G329" s="210"/>
      <c r="H329" s="210"/>
      <c r="I329" s="627"/>
      <c r="J329" s="626"/>
      <c r="K329" s="626"/>
      <c r="L329" s="210"/>
      <c r="M329" s="628"/>
      <c r="N329" s="210"/>
      <c r="O329" s="210"/>
      <c r="P329" s="210"/>
      <c r="Q329" s="210"/>
      <c r="R329" s="210"/>
      <c r="S329" s="210"/>
      <c r="T329" s="210"/>
      <c r="U329" s="210"/>
      <c r="V329" s="210"/>
      <c r="W329" s="210"/>
      <c r="X329" s="210"/>
      <c r="Y329" s="210"/>
      <c r="Z329" s="210"/>
    </row>
    <row r="330" ht="12.75" customHeight="1">
      <c r="A330" s="625"/>
      <c r="B330" s="625"/>
      <c r="C330" s="210"/>
      <c r="D330" s="627"/>
      <c r="E330" s="210"/>
      <c r="F330" s="210"/>
      <c r="G330" s="210"/>
      <c r="H330" s="210"/>
      <c r="I330" s="627"/>
      <c r="J330" s="626"/>
      <c r="K330" s="626"/>
      <c r="L330" s="210"/>
      <c r="M330" s="628"/>
      <c r="N330" s="210"/>
      <c r="O330" s="210"/>
      <c r="P330" s="210"/>
      <c r="Q330" s="210"/>
      <c r="R330" s="210"/>
      <c r="S330" s="210"/>
      <c r="T330" s="210"/>
      <c r="U330" s="210"/>
      <c r="V330" s="210"/>
      <c r="W330" s="210"/>
      <c r="X330" s="210"/>
      <c r="Y330" s="210"/>
      <c r="Z330" s="210"/>
    </row>
    <row r="331" ht="12.75" customHeight="1">
      <c r="A331" s="625"/>
      <c r="B331" s="625"/>
      <c r="C331" s="210"/>
      <c r="D331" s="627"/>
      <c r="E331" s="210"/>
      <c r="F331" s="210"/>
      <c r="G331" s="210"/>
      <c r="H331" s="210"/>
      <c r="I331" s="627"/>
      <c r="J331" s="626"/>
      <c r="K331" s="626"/>
      <c r="L331" s="210"/>
      <c r="M331" s="628"/>
      <c r="N331" s="210"/>
      <c r="O331" s="210"/>
      <c r="P331" s="210"/>
      <c r="Q331" s="210"/>
      <c r="R331" s="210"/>
      <c r="S331" s="210"/>
      <c r="T331" s="210"/>
      <c r="U331" s="210"/>
      <c r="V331" s="210"/>
      <c r="W331" s="210"/>
      <c r="X331" s="210"/>
      <c r="Y331" s="210"/>
      <c r="Z331" s="210"/>
    </row>
    <row r="332" ht="12.75" customHeight="1">
      <c r="A332" s="625"/>
      <c r="B332" s="625"/>
      <c r="C332" s="210"/>
      <c r="D332" s="627"/>
      <c r="E332" s="210"/>
      <c r="F332" s="210"/>
      <c r="G332" s="210"/>
      <c r="H332" s="210"/>
      <c r="I332" s="627"/>
      <c r="J332" s="626"/>
      <c r="K332" s="626"/>
      <c r="L332" s="210"/>
      <c r="M332" s="628"/>
      <c r="N332" s="210"/>
      <c r="O332" s="210"/>
      <c r="P332" s="210"/>
      <c r="Q332" s="210"/>
      <c r="R332" s="210"/>
      <c r="S332" s="210"/>
      <c r="T332" s="210"/>
      <c r="U332" s="210"/>
      <c r="V332" s="210"/>
      <c r="W332" s="210"/>
      <c r="X332" s="210"/>
      <c r="Y332" s="210"/>
      <c r="Z332" s="210"/>
    </row>
    <row r="333" ht="12.75" customHeight="1">
      <c r="A333" s="625"/>
      <c r="B333" s="625"/>
      <c r="C333" s="210"/>
      <c r="D333" s="627"/>
      <c r="E333" s="210"/>
      <c r="F333" s="210"/>
      <c r="G333" s="210"/>
      <c r="H333" s="210"/>
      <c r="I333" s="627"/>
      <c r="J333" s="626"/>
      <c r="K333" s="626"/>
      <c r="L333" s="210"/>
      <c r="M333" s="628"/>
      <c r="N333" s="210"/>
      <c r="O333" s="210"/>
      <c r="P333" s="210"/>
      <c r="Q333" s="210"/>
      <c r="R333" s="210"/>
      <c r="S333" s="210"/>
      <c r="T333" s="210"/>
      <c r="U333" s="210"/>
      <c r="V333" s="210"/>
      <c r="W333" s="210"/>
      <c r="X333" s="210"/>
      <c r="Y333" s="210"/>
      <c r="Z333" s="210"/>
    </row>
    <row r="334" ht="12.75" customHeight="1">
      <c r="A334" s="625"/>
      <c r="B334" s="625"/>
      <c r="C334" s="210"/>
      <c r="D334" s="627"/>
      <c r="E334" s="210"/>
      <c r="F334" s="210"/>
      <c r="G334" s="210"/>
      <c r="H334" s="210"/>
      <c r="I334" s="627"/>
      <c r="J334" s="626"/>
      <c r="K334" s="626"/>
      <c r="L334" s="210"/>
      <c r="M334" s="628"/>
      <c r="N334" s="210"/>
      <c r="O334" s="210"/>
      <c r="P334" s="210"/>
      <c r="Q334" s="210"/>
      <c r="R334" s="210"/>
      <c r="S334" s="210"/>
      <c r="T334" s="210"/>
      <c r="U334" s="210"/>
      <c r="V334" s="210"/>
      <c r="W334" s="210"/>
      <c r="X334" s="210"/>
      <c r="Y334" s="210"/>
      <c r="Z334" s="210"/>
    </row>
    <row r="335" ht="12.75" customHeight="1">
      <c r="A335" s="625"/>
      <c r="B335" s="625"/>
      <c r="C335" s="210"/>
      <c r="D335" s="627"/>
      <c r="E335" s="210"/>
      <c r="F335" s="210"/>
      <c r="G335" s="210"/>
      <c r="H335" s="210"/>
      <c r="I335" s="627"/>
      <c r="J335" s="626"/>
      <c r="K335" s="626"/>
      <c r="L335" s="210"/>
      <c r="M335" s="628"/>
      <c r="N335" s="210"/>
      <c r="O335" s="210"/>
      <c r="P335" s="210"/>
      <c r="Q335" s="210"/>
      <c r="R335" s="210"/>
      <c r="S335" s="210"/>
      <c r="T335" s="210"/>
      <c r="U335" s="210"/>
      <c r="V335" s="210"/>
      <c r="W335" s="210"/>
      <c r="X335" s="210"/>
      <c r="Y335" s="210"/>
      <c r="Z335" s="210"/>
    </row>
    <row r="336" ht="12.75" customHeight="1">
      <c r="A336" s="625"/>
      <c r="B336" s="625"/>
      <c r="C336" s="210"/>
      <c r="D336" s="627"/>
      <c r="E336" s="210"/>
      <c r="F336" s="210"/>
      <c r="G336" s="210"/>
      <c r="H336" s="210"/>
      <c r="I336" s="627"/>
      <c r="J336" s="626"/>
      <c r="K336" s="626"/>
      <c r="L336" s="210"/>
      <c r="M336" s="628"/>
      <c r="N336" s="210"/>
      <c r="O336" s="210"/>
      <c r="P336" s="210"/>
      <c r="Q336" s="210"/>
      <c r="R336" s="210"/>
      <c r="S336" s="210"/>
      <c r="T336" s="210"/>
      <c r="U336" s="210"/>
      <c r="V336" s="210"/>
      <c r="W336" s="210"/>
      <c r="X336" s="210"/>
      <c r="Y336" s="210"/>
      <c r="Z336" s="210"/>
    </row>
    <row r="337" ht="12.75" customHeight="1">
      <c r="A337" s="625"/>
      <c r="B337" s="625"/>
      <c r="C337" s="210"/>
      <c r="D337" s="627"/>
      <c r="E337" s="210"/>
      <c r="F337" s="210"/>
      <c r="G337" s="210"/>
      <c r="H337" s="210"/>
      <c r="I337" s="627"/>
      <c r="J337" s="626"/>
      <c r="K337" s="626"/>
      <c r="L337" s="210"/>
      <c r="M337" s="628"/>
      <c r="N337" s="210"/>
      <c r="O337" s="210"/>
      <c r="P337" s="210"/>
      <c r="Q337" s="210"/>
      <c r="R337" s="210"/>
      <c r="S337" s="210"/>
      <c r="T337" s="210"/>
      <c r="U337" s="210"/>
      <c r="V337" s="210"/>
      <c r="W337" s="210"/>
      <c r="X337" s="210"/>
      <c r="Y337" s="210"/>
      <c r="Z337" s="210"/>
    </row>
    <row r="338" ht="12.75" customHeight="1">
      <c r="A338" s="625"/>
      <c r="B338" s="625"/>
      <c r="C338" s="210"/>
      <c r="D338" s="627"/>
      <c r="E338" s="210"/>
      <c r="F338" s="210"/>
      <c r="G338" s="210"/>
      <c r="H338" s="210"/>
      <c r="I338" s="627"/>
      <c r="J338" s="626"/>
      <c r="K338" s="626"/>
      <c r="L338" s="210"/>
      <c r="M338" s="628"/>
      <c r="N338" s="210"/>
      <c r="O338" s="210"/>
      <c r="P338" s="210"/>
      <c r="Q338" s="210"/>
      <c r="R338" s="210"/>
      <c r="S338" s="210"/>
      <c r="T338" s="210"/>
      <c r="U338" s="210"/>
      <c r="V338" s="210"/>
      <c r="W338" s="210"/>
      <c r="X338" s="210"/>
      <c r="Y338" s="210"/>
      <c r="Z338" s="210"/>
    </row>
    <row r="339" ht="12.75" customHeight="1">
      <c r="A339" s="625"/>
      <c r="B339" s="625"/>
      <c r="C339" s="210"/>
      <c r="D339" s="627"/>
      <c r="E339" s="210"/>
      <c r="F339" s="210"/>
      <c r="G339" s="210"/>
      <c r="H339" s="210"/>
      <c r="I339" s="627"/>
      <c r="J339" s="626"/>
      <c r="K339" s="626"/>
      <c r="L339" s="210"/>
      <c r="M339" s="628"/>
      <c r="N339" s="210"/>
      <c r="O339" s="210"/>
      <c r="P339" s="210"/>
      <c r="Q339" s="210"/>
      <c r="R339" s="210"/>
      <c r="S339" s="210"/>
      <c r="T339" s="210"/>
      <c r="U339" s="210"/>
      <c r="V339" s="210"/>
      <c r="W339" s="210"/>
      <c r="X339" s="210"/>
      <c r="Y339" s="210"/>
      <c r="Z339" s="210"/>
    </row>
    <row r="340" ht="12.75" customHeight="1">
      <c r="A340" s="625"/>
      <c r="B340" s="625"/>
      <c r="C340" s="210"/>
      <c r="D340" s="627"/>
      <c r="E340" s="210"/>
      <c r="F340" s="210"/>
      <c r="G340" s="210"/>
      <c r="H340" s="210"/>
      <c r="I340" s="627"/>
      <c r="J340" s="626"/>
      <c r="K340" s="626"/>
      <c r="L340" s="210"/>
      <c r="M340" s="628"/>
      <c r="N340" s="210"/>
      <c r="O340" s="210"/>
      <c r="P340" s="210"/>
      <c r="Q340" s="210"/>
      <c r="R340" s="210"/>
      <c r="S340" s="210"/>
      <c r="T340" s="210"/>
      <c r="U340" s="210"/>
      <c r="V340" s="210"/>
      <c r="W340" s="210"/>
      <c r="X340" s="210"/>
      <c r="Y340" s="210"/>
      <c r="Z340" s="210"/>
    </row>
    <row r="341" ht="12.75" customHeight="1">
      <c r="A341" s="625"/>
      <c r="B341" s="625"/>
      <c r="C341" s="210"/>
      <c r="D341" s="627"/>
      <c r="E341" s="210"/>
      <c r="F341" s="210"/>
      <c r="G341" s="210"/>
      <c r="H341" s="210"/>
      <c r="I341" s="627"/>
      <c r="J341" s="626"/>
      <c r="K341" s="626"/>
      <c r="L341" s="210"/>
      <c r="M341" s="628"/>
      <c r="N341" s="210"/>
      <c r="O341" s="210"/>
      <c r="P341" s="210"/>
      <c r="Q341" s="210"/>
      <c r="R341" s="210"/>
      <c r="S341" s="210"/>
      <c r="T341" s="210"/>
      <c r="U341" s="210"/>
      <c r="V341" s="210"/>
      <c r="W341" s="210"/>
      <c r="X341" s="210"/>
      <c r="Y341" s="210"/>
      <c r="Z341" s="210"/>
    </row>
    <row r="342" ht="12.75" customHeight="1">
      <c r="A342" s="625"/>
      <c r="B342" s="625"/>
      <c r="C342" s="210"/>
      <c r="D342" s="627"/>
      <c r="E342" s="210"/>
      <c r="F342" s="210"/>
      <c r="G342" s="210"/>
      <c r="H342" s="210"/>
      <c r="I342" s="627"/>
      <c r="J342" s="626"/>
      <c r="K342" s="626"/>
      <c r="L342" s="210"/>
      <c r="M342" s="628"/>
      <c r="N342" s="210"/>
      <c r="O342" s="210"/>
      <c r="P342" s="210"/>
      <c r="Q342" s="210"/>
      <c r="R342" s="210"/>
      <c r="S342" s="210"/>
      <c r="T342" s="210"/>
      <c r="U342" s="210"/>
      <c r="V342" s="210"/>
      <c r="W342" s="210"/>
      <c r="X342" s="210"/>
      <c r="Y342" s="210"/>
      <c r="Z342" s="210"/>
    </row>
    <row r="343" ht="12.75" customHeight="1">
      <c r="A343" s="625"/>
      <c r="B343" s="625"/>
      <c r="C343" s="210"/>
      <c r="D343" s="627"/>
      <c r="E343" s="210"/>
      <c r="F343" s="210"/>
      <c r="G343" s="210"/>
      <c r="H343" s="210"/>
      <c r="I343" s="627"/>
      <c r="J343" s="626"/>
      <c r="K343" s="626"/>
      <c r="L343" s="210"/>
      <c r="M343" s="628"/>
      <c r="N343" s="210"/>
      <c r="O343" s="210"/>
      <c r="P343" s="210"/>
      <c r="Q343" s="210"/>
      <c r="R343" s="210"/>
      <c r="S343" s="210"/>
      <c r="T343" s="210"/>
      <c r="U343" s="210"/>
      <c r="V343" s="210"/>
      <c r="W343" s="210"/>
      <c r="X343" s="210"/>
      <c r="Y343" s="210"/>
      <c r="Z343" s="210"/>
    </row>
    <row r="344" ht="12.75" customHeight="1">
      <c r="A344" s="625"/>
      <c r="B344" s="625"/>
      <c r="C344" s="210"/>
      <c r="D344" s="627"/>
      <c r="E344" s="210"/>
      <c r="F344" s="210"/>
      <c r="G344" s="210"/>
      <c r="H344" s="210"/>
      <c r="I344" s="627"/>
      <c r="J344" s="626"/>
      <c r="K344" s="626"/>
      <c r="L344" s="210"/>
      <c r="M344" s="628"/>
      <c r="N344" s="210"/>
      <c r="O344" s="210"/>
      <c r="P344" s="210"/>
      <c r="Q344" s="210"/>
      <c r="R344" s="210"/>
      <c r="S344" s="210"/>
      <c r="T344" s="210"/>
      <c r="U344" s="210"/>
      <c r="V344" s="210"/>
      <c r="W344" s="210"/>
      <c r="X344" s="210"/>
      <c r="Y344" s="210"/>
      <c r="Z344" s="210"/>
    </row>
    <row r="345" ht="12.75" customHeight="1">
      <c r="A345" s="625"/>
      <c r="B345" s="625"/>
      <c r="C345" s="210"/>
      <c r="D345" s="627"/>
      <c r="E345" s="210"/>
      <c r="F345" s="210"/>
      <c r="G345" s="210"/>
      <c r="H345" s="210"/>
      <c r="I345" s="627"/>
      <c r="J345" s="626"/>
      <c r="K345" s="626"/>
      <c r="L345" s="210"/>
      <c r="M345" s="628"/>
      <c r="N345" s="210"/>
      <c r="O345" s="210"/>
      <c r="P345" s="210"/>
      <c r="Q345" s="210"/>
      <c r="R345" s="210"/>
      <c r="S345" s="210"/>
      <c r="T345" s="210"/>
      <c r="U345" s="210"/>
      <c r="V345" s="210"/>
      <c r="W345" s="210"/>
      <c r="X345" s="210"/>
      <c r="Y345" s="210"/>
      <c r="Z345" s="210"/>
    </row>
    <row r="346" ht="12.75" customHeight="1">
      <c r="A346" s="625"/>
      <c r="B346" s="625"/>
      <c r="C346" s="210"/>
      <c r="D346" s="627"/>
      <c r="E346" s="210"/>
      <c r="F346" s="210"/>
      <c r="G346" s="210"/>
      <c r="H346" s="210"/>
      <c r="I346" s="627"/>
      <c r="J346" s="626"/>
      <c r="K346" s="626"/>
      <c r="L346" s="210"/>
      <c r="M346" s="628"/>
      <c r="N346" s="210"/>
      <c r="O346" s="210"/>
      <c r="P346" s="210"/>
      <c r="Q346" s="210"/>
      <c r="R346" s="210"/>
      <c r="S346" s="210"/>
      <c r="T346" s="210"/>
      <c r="U346" s="210"/>
      <c r="V346" s="210"/>
      <c r="W346" s="210"/>
      <c r="X346" s="210"/>
      <c r="Y346" s="210"/>
      <c r="Z346" s="210"/>
    </row>
    <row r="347" ht="12.75" customHeight="1">
      <c r="A347" s="625"/>
      <c r="B347" s="625"/>
      <c r="C347" s="210"/>
      <c r="D347" s="627"/>
      <c r="E347" s="210"/>
      <c r="F347" s="210"/>
      <c r="G347" s="210"/>
      <c r="H347" s="210"/>
      <c r="I347" s="627"/>
      <c r="J347" s="626"/>
      <c r="K347" s="626"/>
      <c r="L347" s="210"/>
      <c r="M347" s="628"/>
      <c r="N347" s="210"/>
      <c r="O347" s="210"/>
      <c r="P347" s="210"/>
      <c r="Q347" s="210"/>
      <c r="R347" s="210"/>
      <c r="S347" s="210"/>
      <c r="T347" s="210"/>
      <c r="U347" s="210"/>
      <c r="V347" s="210"/>
      <c r="W347" s="210"/>
      <c r="X347" s="210"/>
      <c r="Y347" s="210"/>
      <c r="Z347" s="210"/>
    </row>
    <row r="348" ht="12.75" customHeight="1">
      <c r="A348" s="625"/>
      <c r="B348" s="625"/>
      <c r="C348" s="210"/>
      <c r="D348" s="627"/>
      <c r="E348" s="210"/>
      <c r="F348" s="210"/>
      <c r="G348" s="210"/>
      <c r="H348" s="210"/>
      <c r="I348" s="627"/>
      <c r="J348" s="626"/>
      <c r="K348" s="626"/>
      <c r="L348" s="210"/>
      <c r="M348" s="628"/>
      <c r="N348" s="210"/>
      <c r="O348" s="210"/>
      <c r="P348" s="210"/>
      <c r="Q348" s="210"/>
      <c r="R348" s="210"/>
      <c r="S348" s="210"/>
      <c r="T348" s="210"/>
      <c r="U348" s="210"/>
      <c r="V348" s="210"/>
      <c r="W348" s="210"/>
      <c r="X348" s="210"/>
      <c r="Y348" s="210"/>
      <c r="Z348" s="210"/>
    </row>
    <row r="349" ht="12.75" customHeight="1">
      <c r="A349" s="625"/>
      <c r="B349" s="625"/>
      <c r="C349" s="210"/>
      <c r="D349" s="627"/>
      <c r="E349" s="210"/>
      <c r="F349" s="210"/>
      <c r="G349" s="210"/>
      <c r="H349" s="210"/>
      <c r="I349" s="627"/>
      <c r="J349" s="626"/>
      <c r="K349" s="626"/>
      <c r="L349" s="210"/>
      <c r="M349" s="628"/>
      <c r="N349" s="210"/>
      <c r="O349" s="210"/>
      <c r="P349" s="210"/>
      <c r="Q349" s="210"/>
      <c r="R349" s="210"/>
      <c r="S349" s="210"/>
      <c r="T349" s="210"/>
      <c r="U349" s="210"/>
      <c r="V349" s="210"/>
      <c r="W349" s="210"/>
      <c r="X349" s="210"/>
      <c r="Y349" s="210"/>
      <c r="Z349" s="210"/>
    </row>
    <row r="350" ht="12.75" customHeight="1">
      <c r="A350" s="625"/>
      <c r="B350" s="625"/>
      <c r="C350" s="210"/>
      <c r="D350" s="627"/>
      <c r="E350" s="210"/>
      <c r="F350" s="210"/>
      <c r="G350" s="210"/>
      <c r="H350" s="210"/>
      <c r="I350" s="627"/>
      <c r="J350" s="626"/>
      <c r="K350" s="626"/>
      <c r="L350" s="210"/>
      <c r="M350" s="628"/>
      <c r="N350" s="210"/>
      <c r="O350" s="210"/>
      <c r="P350" s="210"/>
      <c r="Q350" s="210"/>
      <c r="R350" s="210"/>
      <c r="S350" s="210"/>
      <c r="T350" s="210"/>
      <c r="U350" s="210"/>
      <c r="V350" s="210"/>
      <c r="W350" s="210"/>
      <c r="X350" s="210"/>
      <c r="Y350" s="210"/>
      <c r="Z350" s="210"/>
    </row>
    <row r="351" ht="12.75" customHeight="1">
      <c r="A351" s="625"/>
      <c r="B351" s="625"/>
      <c r="C351" s="210"/>
      <c r="D351" s="627"/>
      <c r="E351" s="210"/>
      <c r="F351" s="210"/>
      <c r="G351" s="210"/>
      <c r="H351" s="210"/>
      <c r="I351" s="627"/>
      <c r="J351" s="626"/>
      <c r="K351" s="626"/>
      <c r="L351" s="210"/>
      <c r="M351" s="628"/>
      <c r="N351" s="210"/>
      <c r="O351" s="210"/>
      <c r="P351" s="210"/>
      <c r="Q351" s="210"/>
      <c r="R351" s="210"/>
      <c r="S351" s="210"/>
      <c r="T351" s="210"/>
      <c r="U351" s="210"/>
      <c r="V351" s="210"/>
      <c r="W351" s="210"/>
      <c r="X351" s="210"/>
      <c r="Y351" s="210"/>
      <c r="Z351" s="210"/>
    </row>
    <row r="352" ht="12.75" customHeight="1">
      <c r="A352" s="625"/>
      <c r="B352" s="625"/>
      <c r="C352" s="210"/>
      <c r="D352" s="627"/>
      <c r="E352" s="210"/>
      <c r="F352" s="210"/>
      <c r="G352" s="210"/>
      <c r="H352" s="210"/>
      <c r="I352" s="627"/>
      <c r="J352" s="626"/>
      <c r="K352" s="626"/>
      <c r="L352" s="210"/>
      <c r="M352" s="628"/>
      <c r="N352" s="210"/>
      <c r="O352" s="210"/>
      <c r="P352" s="210"/>
      <c r="Q352" s="210"/>
      <c r="R352" s="210"/>
      <c r="S352" s="210"/>
      <c r="T352" s="210"/>
      <c r="U352" s="210"/>
      <c r="V352" s="210"/>
      <c r="W352" s="210"/>
      <c r="X352" s="210"/>
      <c r="Y352" s="210"/>
      <c r="Z352" s="210"/>
    </row>
    <row r="353" ht="12.75" customHeight="1">
      <c r="A353" s="625"/>
      <c r="B353" s="625"/>
      <c r="C353" s="210"/>
      <c r="D353" s="627"/>
      <c r="E353" s="210"/>
      <c r="F353" s="210"/>
      <c r="G353" s="210"/>
      <c r="H353" s="210"/>
      <c r="I353" s="627"/>
      <c r="J353" s="626"/>
      <c r="K353" s="626"/>
      <c r="L353" s="210"/>
      <c r="M353" s="628"/>
      <c r="N353" s="210"/>
      <c r="O353" s="210"/>
      <c r="P353" s="210"/>
      <c r="Q353" s="210"/>
      <c r="R353" s="210"/>
      <c r="S353" s="210"/>
      <c r="T353" s="210"/>
      <c r="U353" s="210"/>
      <c r="V353" s="210"/>
      <c r="W353" s="210"/>
      <c r="X353" s="210"/>
      <c r="Y353" s="210"/>
      <c r="Z353" s="210"/>
    </row>
    <row r="354" ht="12.75" customHeight="1">
      <c r="A354" s="625"/>
      <c r="B354" s="625"/>
      <c r="C354" s="210"/>
      <c r="D354" s="627"/>
      <c r="E354" s="210"/>
      <c r="F354" s="210"/>
      <c r="G354" s="210"/>
      <c r="H354" s="210"/>
      <c r="I354" s="627"/>
      <c r="J354" s="626"/>
      <c r="K354" s="626"/>
      <c r="L354" s="210"/>
      <c r="M354" s="628"/>
      <c r="N354" s="210"/>
      <c r="O354" s="210"/>
      <c r="P354" s="210"/>
      <c r="Q354" s="210"/>
      <c r="R354" s="210"/>
      <c r="S354" s="210"/>
      <c r="T354" s="210"/>
      <c r="U354" s="210"/>
      <c r="V354" s="210"/>
      <c r="W354" s="210"/>
      <c r="X354" s="210"/>
      <c r="Y354" s="210"/>
      <c r="Z354" s="210"/>
    </row>
    <row r="355" ht="12.75" customHeight="1">
      <c r="A355" s="625"/>
      <c r="B355" s="625"/>
      <c r="C355" s="210"/>
      <c r="D355" s="627"/>
      <c r="E355" s="210"/>
      <c r="F355" s="210"/>
      <c r="G355" s="210"/>
      <c r="H355" s="210"/>
      <c r="I355" s="627"/>
      <c r="J355" s="626"/>
      <c r="K355" s="626"/>
      <c r="L355" s="210"/>
      <c r="M355" s="628"/>
      <c r="N355" s="210"/>
      <c r="O355" s="210"/>
      <c r="P355" s="210"/>
      <c r="Q355" s="210"/>
      <c r="R355" s="210"/>
      <c r="S355" s="210"/>
      <c r="T355" s="210"/>
      <c r="U355" s="210"/>
      <c r="V355" s="210"/>
      <c r="W355" s="210"/>
      <c r="X355" s="210"/>
      <c r="Y355" s="210"/>
      <c r="Z355" s="210"/>
    </row>
    <row r="356" ht="12.75" customHeight="1">
      <c r="A356" s="625"/>
      <c r="B356" s="625"/>
      <c r="C356" s="210"/>
      <c r="D356" s="627"/>
      <c r="E356" s="210"/>
      <c r="F356" s="210"/>
      <c r="G356" s="210"/>
      <c r="H356" s="210"/>
      <c r="I356" s="627"/>
      <c r="J356" s="626"/>
      <c r="K356" s="626"/>
      <c r="L356" s="210"/>
      <c r="M356" s="628"/>
      <c r="N356" s="210"/>
      <c r="O356" s="210"/>
      <c r="P356" s="210"/>
      <c r="Q356" s="210"/>
      <c r="R356" s="210"/>
      <c r="S356" s="210"/>
      <c r="T356" s="210"/>
      <c r="U356" s="210"/>
      <c r="V356" s="210"/>
      <c r="W356" s="210"/>
      <c r="X356" s="210"/>
      <c r="Y356" s="210"/>
      <c r="Z356" s="210"/>
    </row>
    <row r="357" ht="12.75" customHeight="1">
      <c r="A357" s="625"/>
      <c r="B357" s="625"/>
      <c r="C357" s="210"/>
      <c r="D357" s="627"/>
      <c r="E357" s="210"/>
      <c r="F357" s="210"/>
      <c r="G357" s="210"/>
      <c r="H357" s="210"/>
      <c r="I357" s="627"/>
      <c r="J357" s="626"/>
      <c r="K357" s="626"/>
      <c r="L357" s="210"/>
      <c r="M357" s="628"/>
      <c r="N357" s="210"/>
      <c r="O357" s="210"/>
      <c r="P357" s="210"/>
      <c r="Q357" s="210"/>
      <c r="R357" s="210"/>
      <c r="S357" s="210"/>
      <c r="T357" s="210"/>
      <c r="U357" s="210"/>
      <c r="V357" s="210"/>
      <c r="W357" s="210"/>
      <c r="X357" s="210"/>
      <c r="Y357" s="210"/>
      <c r="Z357" s="210"/>
    </row>
    <row r="358" ht="12.75" customHeight="1">
      <c r="A358" s="625"/>
      <c r="B358" s="625"/>
      <c r="C358" s="210"/>
      <c r="D358" s="627"/>
      <c r="E358" s="210"/>
      <c r="F358" s="210"/>
      <c r="G358" s="210"/>
      <c r="H358" s="210"/>
      <c r="I358" s="627"/>
      <c r="J358" s="626"/>
      <c r="K358" s="626"/>
      <c r="L358" s="210"/>
      <c r="M358" s="628"/>
      <c r="N358" s="210"/>
      <c r="O358" s="210"/>
      <c r="P358" s="210"/>
      <c r="Q358" s="210"/>
      <c r="R358" s="210"/>
      <c r="S358" s="210"/>
      <c r="T358" s="210"/>
      <c r="U358" s="210"/>
      <c r="V358" s="210"/>
      <c r="W358" s="210"/>
      <c r="X358" s="210"/>
      <c r="Y358" s="210"/>
      <c r="Z358" s="210"/>
    </row>
    <row r="359" ht="12.75" customHeight="1">
      <c r="A359" s="625"/>
      <c r="B359" s="625"/>
      <c r="C359" s="210"/>
      <c r="D359" s="627"/>
      <c r="E359" s="210"/>
      <c r="F359" s="210"/>
      <c r="G359" s="210"/>
      <c r="H359" s="210"/>
      <c r="I359" s="627"/>
      <c r="J359" s="626"/>
      <c r="K359" s="626"/>
      <c r="L359" s="210"/>
      <c r="M359" s="628"/>
      <c r="N359" s="210"/>
      <c r="O359" s="210"/>
      <c r="P359" s="210"/>
      <c r="Q359" s="210"/>
      <c r="R359" s="210"/>
      <c r="S359" s="210"/>
      <c r="T359" s="210"/>
      <c r="U359" s="210"/>
      <c r="V359" s="210"/>
      <c r="W359" s="210"/>
      <c r="X359" s="210"/>
      <c r="Y359" s="210"/>
      <c r="Z359" s="210"/>
    </row>
    <row r="360" ht="12.75" customHeight="1">
      <c r="A360" s="625"/>
      <c r="B360" s="625"/>
      <c r="C360" s="210"/>
      <c r="D360" s="627"/>
      <c r="E360" s="210"/>
      <c r="F360" s="210"/>
      <c r="G360" s="210"/>
      <c r="H360" s="210"/>
      <c r="I360" s="627"/>
      <c r="J360" s="626"/>
      <c r="K360" s="626"/>
      <c r="L360" s="210"/>
      <c r="M360" s="628"/>
      <c r="N360" s="210"/>
      <c r="O360" s="210"/>
      <c r="P360" s="210"/>
      <c r="Q360" s="210"/>
      <c r="R360" s="210"/>
      <c r="S360" s="210"/>
      <c r="T360" s="210"/>
      <c r="U360" s="210"/>
      <c r="V360" s="210"/>
      <c r="W360" s="210"/>
      <c r="X360" s="210"/>
      <c r="Y360" s="210"/>
      <c r="Z360" s="210"/>
    </row>
    <row r="361" ht="12.75" customHeight="1">
      <c r="A361" s="625"/>
      <c r="B361" s="625"/>
      <c r="C361" s="210"/>
      <c r="D361" s="627"/>
      <c r="E361" s="210"/>
      <c r="F361" s="210"/>
      <c r="G361" s="210"/>
      <c r="H361" s="210"/>
      <c r="I361" s="627"/>
      <c r="J361" s="626"/>
      <c r="K361" s="626"/>
      <c r="L361" s="210"/>
      <c r="M361" s="628"/>
      <c r="N361" s="210"/>
      <c r="O361" s="210"/>
      <c r="P361" s="210"/>
      <c r="Q361" s="210"/>
      <c r="R361" s="210"/>
      <c r="S361" s="210"/>
      <c r="T361" s="210"/>
      <c r="U361" s="210"/>
      <c r="V361" s="210"/>
      <c r="W361" s="210"/>
      <c r="X361" s="210"/>
      <c r="Y361" s="210"/>
      <c r="Z361" s="210"/>
    </row>
    <row r="362" ht="12.75" customHeight="1">
      <c r="A362" s="625"/>
      <c r="B362" s="625"/>
      <c r="C362" s="210"/>
      <c r="D362" s="627"/>
      <c r="E362" s="210"/>
      <c r="F362" s="210"/>
      <c r="G362" s="210"/>
      <c r="H362" s="210"/>
      <c r="I362" s="627"/>
      <c r="J362" s="626"/>
      <c r="K362" s="626"/>
      <c r="L362" s="210"/>
      <c r="M362" s="628"/>
      <c r="N362" s="210"/>
      <c r="O362" s="210"/>
      <c r="P362" s="210"/>
      <c r="Q362" s="210"/>
      <c r="R362" s="210"/>
      <c r="S362" s="210"/>
      <c r="T362" s="210"/>
      <c r="U362" s="210"/>
      <c r="V362" s="210"/>
      <c r="W362" s="210"/>
      <c r="X362" s="210"/>
      <c r="Y362" s="210"/>
      <c r="Z362" s="210"/>
    </row>
    <row r="363" ht="12.75" customHeight="1">
      <c r="A363" s="625"/>
      <c r="B363" s="625"/>
      <c r="C363" s="210"/>
      <c r="D363" s="627"/>
      <c r="E363" s="210"/>
      <c r="F363" s="210"/>
      <c r="G363" s="210"/>
      <c r="H363" s="210"/>
      <c r="I363" s="627"/>
      <c r="J363" s="626"/>
      <c r="K363" s="626"/>
      <c r="L363" s="210"/>
      <c r="M363" s="628"/>
      <c r="N363" s="210"/>
      <c r="O363" s="210"/>
      <c r="P363" s="210"/>
      <c r="Q363" s="210"/>
      <c r="R363" s="210"/>
      <c r="S363" s="210"/>
      <c r="T363" s="210"/>
      <c r="U363" s="210"/>
      <c r="V363" s="210"/>
      <c r="W363" s="210"/>
      <c r="X363" s="210"/>
      <c r="Y363" s="210"/>
      <c r="Z363" s="210"/>
    </row>
    <row r="364" ht="12.75" customHeight="1">
      <c r="A364" s="625"/>
      <c r="B364" s="625"/>
      <c r="C364" s="210"/>
      <c r="D364" s="627"/>
      <c r="E364" s="210"/>
      <c r="F364" s="210"/>
      <c r="G364" s="210"/>
      <c r="H364" s="210"/>
      <c r="I364" s="627"/>
      <c r="J364" s="626"/>
      <c r="K364" s="626"/>
      <c r="L364" s="210"/>
      <c r="M364" s="628"/>
      <c r="N364" s="210"/>
      <c r="O364" s="210"/>
      <c r="P364" s="210"/>
      <c r="Q364" s="210"/>
      <c r="R364" s="210"/>
      <c r="S364" s="210"/>
      <c r="T364" s="210"/>
      <c r="U364" s="210"/>
      <c r="V364" s="210"/>
      <c r="W364" s="210"/>
      <c r="X364" s="210"/>
      <c r="Y364" s="210"/>
      <c r="Z364" s="210"/>
    </row>
    <row r="365" ht="12.75" customHeight="1">
      <c r="A365" s="625"/>
      <c r="B365" s="625"/>
      <c r="C365" s="210"/>
      <c r="D365" s="627"/>
      <c r="E365" s="210"/>
      <c r="F365" s="210"/>
      <c r="G365" s="210"/>
      <c r="H365" s="210"/>
      <c r="I365" s="627"/>
      <c r="J365" s="626"/>
      <c r="K365" s="626"/>
      <c r="L365" s="210"/>
      <c r="M365" s="628"/>
      <c r="N365" s="210"/>
      <c r="O365" s="210"/>
      <c r="P365" s="210"/>
      <c r="Q365" s="210"/>
      <c r="R365" s="210"/>
      <c r="S365" s="210"/>
      <c r="T365" s="210"/>
      <c r="U365" s="210"/>
      <c r="V365" s="210"/>
      <c r="W365" s="210"/>
      <c r="X365" s="210"/>
      <c r="Y365" s="210"/>
      <c r="Z365" s="210"/>
    </row>
    <row r="366" ht="12.75" customHeight="1">
      <c r="A366" s="625"/>
      <c r="B366" s="625"/>
      <c r="C366" s="210"/>
      <c r="D366" s="627"/>
      <c r="E366" s="210"/>
      <c r="F366" s="210"/>
      <c r="G366" s="210"/>
      <c r="H366" s="210"/>
      <c r="I366" s="627"/>
      <c r="J366" s="626"/>
      <c r="K366" s="626"/>
      <c r="L366" s="210"/>
      <c r="M366" s="628"/>
      <c r="N366" s="210"/>
      <c r="O366" s="210"/>
      <c r="P366" s="210"/>
      <c r="Q366" s="210"/>
      <c r="R366" s="210"/>
      <c r="S366" s="210"/>
      <c r="T366" s="210"/>
      <c r="U366" s="210"/>
      <c r="V366" s="210"/>
      <c r="W366" s="210"/>
      <c r="X366" s="210"/>
      <c r="Y366" s="210"/>
      <c r="Z366" s="210"/>
    </row>
    <row r="367" ht="12.75" customHeight="1">
      <c r="A367" s="625"/>
      <c r="B367" s="625"/>
      <c r="C367" s="210"/>
      <c r="D367" s="627"/>
      <c r="E367" s="210"/>
      <c r="F367" s="210"/>
      <c r="G367" s="210"/>
      <c r="H367" s="210"/>
      <c r="I367" s="627"/>
      <c r="J367" s="626"/>
      <c r="K367" s="626"/>
      <c r="L367" s="210"/>
      <c r="M367" s="628"/>
      <c r="N367" s="210"/>
      <c r="O367" s="210"/>
      <c r="P367" s="210"/>
      <c r="Q367" s="210"/>
      <c r="R367" s="210"/>
      <c r="S367" s="210"/>
      <c r="T367" s="210"/>
      <c r="U367" s="210"/>
      <c r="V367" s="210"/>
      <c r="W367" s="210"/>
      <c r="X367" s="210"/>
      <c r="Y367" s="210"/>
      <c r="Z367" s="210"/>
    </row>
    <row r="368" ht="12.75" customHeight="1">
      <c r="A368" s="625"/>
      <c r="B368" s="625"/>
      <c r="C368" s="210"/>
      <c r="D368" s="627"/>
      <c r="E368" s="210"/>
      <c r="F368" s="210"/>
      <c r="G368" s="210"/>
      <c r="H368" s="210"/>
      <c r="I368" s="627"/>
      <c r="J368" s="626"/>
      <c r="K368" s="626"/>
      <c r="L368" s="210"/>
      <c r="M368" s="628"/>
      <c r="N368" s="210"/>
      <c r="O368" s="210"/>
      <c r="P368" s="210"/>
      <c r="Q368" s="210"/>
      <c r="R368" s="210"/>
      <c r="S368" s="210"/>
      <c r="T368" s="210"/>
      <c r="U368" s="210"/>
      <c r="V368" s="210"/>
      <c r="W368" s="210"/>
      <c r="X368" s="210"/>
      <c r="Y368" s="210"/>
      <c r="Z368" s="210"/>
    </row>
    <row r="369" ht="12.75" customHeight="1">
      <c r="A369" s="625"/>
      <c r="B369" s="625"/>
      <c r="C369" s="210"/>
      <c r="D369" s="627"/>
      <c r="E369" s="210"/>
      <c r="F369" s="210"/>
      <c r="G369" s="210"/>
      <c r="H369" s="210"/>
      <c r="I369" s="627"/>
      <c r="J369" s="626"/>
      <c r="K369" s="626"/>
      <c r="L369" s="210"/>
      <c r="M369" s="628"/>
      <c r="N369" s="210"/>
      <c r="O369" s="210"/>
      <c r="P369" s="210"/>
      <c r="Q369" s="210"/>
      <c r="R369" s="210"/>
      <c r="S369" s="210"/>
      <c r="T369" s="210"/>
      <c r="U369" s="210"/>
      <c r="V369" s="210"/>
      <c r="W369" s="210"/>
      <c r="X369" s="210"/>
      <c r="Y369" s="210"/>
      <c r="Z369" s="210"/>
    </row>
    <row r="370" ht="12.75" customHeight="1">
      <c r="A370" s="625"/>
      <c r="B370" s="625"/>
      <c r="C370" s="210"/>
      <c r="D370" s="627"/>
      <c r="E370" s="210"/>
      <c r="F370" s="210"/>
      <c r="G370" s="210"/>
      <c r="H370" s="210"/>
      <c r="I370" s="627"/>
      <c r="J370" s="626"/>
      <c r="K370" s="626"/>
      <c r="L370" s="210"/>
      <c r="M370" s="628"/>
      <c r="N370" s="210"/>
      <c r="O370" s="210"/>
      <c r="P370" s="210"/>
      <c r="Q370" s="210"/>
      <c r="R370" s="210"/>
      <c r="S370" s="210"/>
      <c r="T370" s="210"/>
      <c r="U370" s="210"/>
      <c r="V370" s="210"/>
      <c r="W370" s="210"/>
      <c r="X370" s="210"/>
      <c r="Y370" s="210"/>
      <c r="Z370" s="210"/>
    </row>
    <row r="371" ht="12.75" customHeight="1">
      <c r="A371" s="625"/>
      <c r="B371" s="625"/>
      <c r="C371" s="210"/>
      <c r="D371" s="627"/>
      <c r="E371" s="210"/>
      <c r="F371" s="210"/>
      <c r="G371" s="210"/>
      <c r="H371" s="210"/>
      <c r="I371" s="627"/>
      <c r="J371" s="626"/>
      <c r="K371" s="626"/>
      <c r="L371" s="210"/>
      <c r="M371" s="628"/>
      <c r="N371" s="210"/>
      <c r="O371" s="210"/>
      <c r="P371" s="210"/>
      <c r="Q371" s="210"/>
      <c r="R371" s="210"/>
      <c r="S371" s="210"/>
      <c r="T371" s="210"/>
      <c r="U371" s="210"/>
      <c r="V371" s="210"/>
      <c r="W371" s="210"/>
      <c r="X371" s="210"/>
      <c r="Y371" s="210"/>
      <c r="Z371" s="210"/>
    </row>
    <row r="372" ht="12.75" customHeight="1">
      <c r="A372" s="625"/>
      <c r="B372" s="625"/>
      <c r="C372" s="210"/>
      <c r="D372" s="627"/>
      <c r="E372" s="210"/>
      <c r="F372" s="210"/>
      <c r="G372" s="210"/>
      <c r="H372" s="210"/>
      <c r="I372" s="627"/>
      <c r="J372" s="626"/>
      <c r="K372" s="626"/>
      <c r="L372" s="210"/>
      <c r="M372" s="628"/>
      <c r="N372" s="210"/>
      <c r="O372" s="210"/>
      <c r="P372" s="210"/>
      <c r="Q372" s="210"/>
      <c r="R372" s="210"/>
      <c r="S372" s="210"/>
      <c r="T372" s="210"/>
      <c r="U372" s="210"/>
      <c r="V372" s="210"/>
      <c r="W372" s="210"/>
      <c r="X372" s="210"/>
      <c r="Y372" s="210"/>
      <c r="Z372" s="210"/>
    </row>
    <row r="373" ht="12.75" customHeight="1">
      <c r="A373" s="625"/>
      <c r="B373" s="625"/>
      <c r="C373" s="210"/>
      <c r="D373" s="627"/>
      <c r="E373" s="210"/>
      <c r="F373" s="210"/>
      <c r="G373" s="210"/>
      <c r="H373" s="210"/>
      <c r="I373" s="627"/>
      <c r="J373" s="626"/>
      <c r="K373" s="626"/>
      <c r="L373" s="210"/>
      <c r="M373" s="628"/>
      <c r="N373" s="210"/>
      <c r="O373" s="210"/>
      <c r="P373" s="210"/>
      <c r="Q373" s="210"/>
      <c r="R373" s="210"/>
      <c r="S373" s="210"/>
      <c r="T373" s="210"/>
      <c r="U373" s="210"/>
      <c r="V373" s="210"/>
      <c r="W373" s="210"/>
      <c r="X373" s="210"/>
      <c r="Y373" s="210"/>
      <c r="Z373" s="210"/>
    </row>
    <row r="374" ht="12.75" customHeight="1">
      <c r="A374" s="625"/>
      <c r="B374" s="625"/>
      <c r="C374" s="210"/>
      <c r="D374" s="627"/>
      <c r="E374" s="210"/>
      <c r="F374" s="210"/>
      <c r="G374" s="210"/>
      <c r="H374" s="210"/>
      <c r="I374" s="627"/>
      <c r="J374" s="626"/>
      <c r="K374" s="626"/>
      <c r="L374" s="210"/>
      <c r="M374" s="628"/>
      <c r="N374" s="210"/>
      <c r="O374" s="210"/>
      <c r="P374" s="210"/>
      <c r="Q374" s="210"/>
      <c r="R374" s="210"/>
      <c r="S374" s="210"/>
      <c r="T374" s="210"/>
      <c r="U374" s="210"/>
      <c r="V374" s="210"/>
      <c r="W374" s="210"/>
      <c r="X374" s="210"/>
      <c r="Y374" s="210"/>
      <c r="Z374" s="210"/>
    </row>
    <row r="375" ht="12.75" customHeight="1">
      <c r="A375" s="625"/>
      <c r="B375" s="625"/>
      <c r="C375" s="210"/>
      <c r="D375" s="627"/>
      <c r="E375" s="210"/>
      <c r="F375" s="210"/>
      <c r="G375" s="210"/>
      <c r="H375" s="210"/>
      <c r="I375" s="627"/>
      <c r="J375" s="626"/>
      <c r="K375" s="626"/>
      <c r="L375" s="210"/>
      <c r="M375" s="628"/>
      <c r="N375" s="210"/>
      <c r="O375" s="210"/>
      <c r="P375" s="210"/>
      <c r="Q375" s="210"/>
      <c r="R375" s="210"/>
      <c r="S375" s="210"/>
      <c r="T375" s="210"/>
      <c r="U375" s="210"/>
      <c r="V375" s="210"/>
      <c r="W375" s="210"/>
      <c r="X375" s="210"/>
      <c r="Y375" s="210"/>
      <c r="Z375" s="210"/>
    </row>
    <row r="376" ht="12.75" customHeight="1">
      <c r="A376" s="625"/>
      <c r="B376" s="625"/>
      <c r="C376" s="210"/>
      <c r="D376" s="627"/>
      <c r="E376" s="210"/>
      <c r="F376" s="210"/>
      <c r="G376" s="210"/>
      <c r="H376" s="210"/>
      <c r="I376" s="627"/>
      <c r="J376" s="626"/>
      <c r="K376" s="626"/>
      <c r="L376" s="210"/>
      <c r="M376" s="628"/>
      <c r="N376" s="210"/>
      <c r="O376" s="210"/>
      <c r="P376" s="210"/>
      <c r="Q376" s="210"/>
      <c r="R376" s="210"/>
      <c r="S376" s="210"/>
      <c r="T376" s="210"/>
      <c r="U376" s="210"/>
      <c r="V376" s="210"/>
      <c r="W376" s="210"/>
      <c r="X376" s="210"/>
      <c r="Y376" s="210"/>
      <c r="Z376" s="210"/>
    </row>
    <row r="377" ht="12.75" customHeight="1">
      <c r="A377" s="625"/>
      <c r="B377" s="625"/>
      <c r="C377" s="210"/>
      <c r="D377" s="627"/>
      <c r="E377" s="210"/>
      <c r="F377" s="210"/>
      <c r="G377" s="210"/>
      <c r="H377" s="210"/>
      <c r="I377" s="627"/>
      <c r="J377" s="626"/>
      <c r="K377" s="626"/>
      <c r="L377" s="210"/>
      <c r="M377" s="628"/>
      <c r="N377" s="210"/>
      <c r="O377" s="210"/>
      <c r="P377" s="210"/>
      <c r="Q377" s="210"/>
      <c r="R377" s="210"/>
      <c r="S377" s="210"/>
      <c r="T377" s="210"/>
      <c r="U377" s="210"/>
      <c r="V377" s="210"/>
      <c r="W377" s="210"/>
      <c r="X377" s="210"/>
      <c r="Y377" s="210"/>
      <c r="Z377" s="210"/>
    </row>
    <row r="378" ht="12.75" customHeight="1">
      <c r="A378" s="625"/>
      <c r="B378" s="625"/>
      <c r="C378" s="210"/>
      <c r="D378" s="627"/>
      <c r="E378" s="210"/>
      <c r="F378" s="210"/>
      <c r="G378" s="210"/>
      <c r="H378" s="210"/>
      <c r="I378" s="627"/>
      <c r="J378" s="626"/>
      <c r="K378" s="626"/>
      <c r="L378" s="210"/>
      <c r="M378" s="628"/>
      <c r="N378" s="210"/>
      <c r="O378" s="210"/>
      <c r="P378" s="210"/>
      <c r="Q378" s="210"/>
      <c r="R378" s="210"/>
      <c r="S378" s="210"/>
      <c r="T378" s="210"/>
      <c r="U378" s="210"/>
      <c r="V378" s="210"/>
      <c r="W378" s="210"/>
      <c r="X378" s="210"/>
      <c r="Y378" s="210"/>
      <c r="Z378" s="210"/>
    </row>
    <row r="379" ht="12.75" customHeight="1">
      <c r="A379" s="625"/>
      <c r="B379" s="625"/>
      <c r="C379" s="210"/>
      <c r="D379" s="627"/>
      <c r="E379" s="210"/>
      <c r="F379" s="210"/>
      <c r="G379" s="210"/>
      <c r="H379" s="210"/>
      <c r="I379" s="627"/>
      <c r="J379" s="626"/>
      <c r="K379" s="626"/>
      <c r="L379" s="210"/>
      <c r="M379" s="628"/>
      <c r="N379" s="210"/>
      <c r="O379" s="210"/>
      <c r="P379" s="210"/>
      <c r="Q379" s="210"/>
      <c r="R379" s="210"/>
      <c r="S379" s="210"/>
      <c r="T379" s="210"/>
      <c r="U379" s="210"/>
      <c r="V379" s="210"/>
      <c r="W379" s="210"/>
      <c r="X379" s="210"/>
      <c r="Y379" s="210"/>
      <c r="Z379" s="210"/>
    </row>
    <row r="380" ht="12.75" customHeight="1">
      <c r="A380" s="625"/>
      <c r="B380" s="625"/>
      <c r="C380" s="210"/>
      <c r="D380" s="627"/>
      <c r="E380" s="210"/>
      <c r="F380" s="210"/>
      <c r="G380" s="210"/>
      <c r="H380" s="210"/>
      <c r="I380" s="627"/>
      <c r="J380" s="626"/>
      <c r="K380" s="626"/>
      <c r="L380" s="210"/>
      <c r="M380" s="628"/>
      <c r="N380" s="210"/>
      <c r="O380" s="210"/>
      <c r="P380" s="210"/>
      <c r="Q380" s="210"/>
      <c r="R380" s="210"/>
      <c r="S380" s="210"/>
      <c r="T380" s="210"/>
      <c r="U380" s="210"/>
      <c r="V380" s="210"/>
      <c r="W380" s="210"/>
      <c r="X380" s="210"/>
      <c r="Y380" s="210"/>
      <c r="Z380" s="210"/>
    </row>
    <row r="381" ht="12.75" customHeight="1">
      <c r="A381" s="625"/>
      <c r="B381" s="625"/>
      <c r="C381" s="210"/>
      <c r="D381" s="627"/>
      <c r="E381" s="210"/>
      <c r="F381" s="210"/>
      <c r="G381" s="210"/>
      <c r="H381" s="210"/>
      <c r="I381" s="627"/>
      <c r="J381" s="626"/>
      <c r="K381" s="626"/>
      <c r="L381" s="210"/>
      <c r="M381" s="628"/>
      <c r="N381" s="210"/>
      <c r="O381" s="210"/>
      <c r="P381" s="210"/>
      <c r="Q381" s="210"/>
      <c r="R381" s="210"/>
      <c r="S381" s="210"/>
      <c r="T381" s="210"/>
      <c r="U381" s="210"/>
      <c r="V381" s="210"/>
      <c r="W381" s="210"/>
      <c r="X381" s="210"/>
      <c r="Y381" s="210"/>
      <c r="Z381" s="210"/>
    </row>
    <row r="382" ht="12.75" customHeight="1">
      <c r="A382" s="625"/>
      <c r="B382" s="625"/>
      <c r="C382" s="210"/>
      <c r="D382" s="627"/>
      <c r="E382" s="210"/>
      <c r="F382" s="210"/>
      <c r="G382" s="210"/>
      <c r="H382" s="210"/>
      <c r="I382" s="627"/>
      <c r="J382" s="626"/>
      <c r="K382" s="626"/>
      <c r="L382" s="210"/>
      <c r="M382" s="628"/>
      <c r="N382" s="210"/>
      <c r="O382" s="210"/>
      <c r="P382" s="210"/>
      <c r="Q382" s="210"/>
      <c r="R382" s="210"/>
      <c r="S382" s="210"/>
      <c r="T382" s="210"/>
      <c r="U382" s="210"/>
      <c r="V382" s="210"/>
      <c r="W382" s="210"/>
      <c r="X382" s="210"/>
      <c r="Y382" s="210"/>
      <c r="Z382" s="210"/>
    </row>
    <row r="383" ht="12.75" customHeight="1">
      <c r="A383" s="625"/>
      <c r="B383" s="625"/>
      <c r="C383" s="210"/>
      <c r="D383" s="627"/>
      <c r="E383" s="210"/>
      <c r="F383" s="210"/>
      <c r="G383" s="210"/>
      <c r="H383" s="210"/>
      <c r="I383" s="627"/>
      <c r="J383" s="626"/>
      <c r="K383" s="626"/>
      <c r="L383" s="210"/>
      <c r="M383" s="628"/>
      <c r="N383" s="210"/>
      <c r="O383" s="210"/>
      <c r="P383" s="210"/>
      <c r="Q383" s="210"/>
      <c r="R383" s="210"/>
      <c r="S383" s="210"/>
      <c r="T383" s="210"/>
      <c r="U383" s="210"/>
      <c r="V383" s="210"/>
      <c r="W383" s="210"/>
      <c r="X383" s="210"/>
      <c r="Y383" s="210"/>
      <c r="Z383" s="210"/>
    </row>
    <row r="384" ht="12.75" customHeight="1">
      <c r="A384" s="625"/>
      <c r="B384" s="625"/>
      <c r="C384" s="210"/>
      <c r="D384" s="627"/>
      <c r="E384" s="210"/>
      <c r="F384" s="210"/>
      <c r="G384" s="210"/>
      <c r="H384" s="210"/>
      <c r="I384" s="627"/>
      <c r="J384" s="626"/>
      <c r="K384" s="626"/>
      <c r="L384" s="210"/>
      <c r="M384" s="628"/>
      <c r="N384" s="210"/>
      <c r="O384" s="210"/>
      <c r="P384" s="210"/>
      <c r="Q384" s="210"/>
      <c r="R384" s="210"/>
      <c r="S384" s="210"/>
      <c r="T384" s="210"/>
      <c r="U384" s="210"/>
      <c r="V384" s="210"/>
      <c r="W384" s="210"/>
      <c r="X384" s="210"/>
      <c r="Y384" s="210"/>
      <c r="Z384" s="210"/>
    </row>
    <row r="385" ht="12.75" customHeight="1">
      <c r="A385" s="625"/>
      <c r="B385" s="625"/>
      <c r="C385" s="210"/>
      <c r="D385" s="627"/>
      <c r="E385" s="210"/>
      <c r="F385" s="210"/>
      <c r="G385" s="210"/>
      <c r="H385" s="210"/>
      <c r="I385" s="627"/>
      <c r="J385" s="626"/>
      <c r="K385" s="626"/>
      <c r="L385" s="210"/>
      <c r="M385" s="628"/>
      <c r="N385" s="210"/>
      <c r="O385" s="210"/>
      <c r="P385" s="210"/>
      <c r="Q385" s="210"/>
      <c r="R385" s="210"/>
      <c r="S385" s="210"/>
      <c r="T385" s="210"/>
      <c r="U385" s="210"/>
      <c r="V385" s="210"/>
      <c r="W385" s="210"/>
      <c r="X385" s="210"/>
      <c r="Y385" s="210"/>
      <c r="Z385" s="210"/>
    </row>
    <row r="386" ht="12.75" customHeight="1">
      <c r="A386" s="625"/>
      <c r="B386" s="625"/>
      <c r="C386" s="210"/>
      <c r="D386" s="627"/>
      <c r="E386" s="210"/>
      <c r="F386" s="210"/>
      <c r="G386" s="210"/>
      <c r="H386" s="210"/>
      <c r="I386" s="627"/>
      <c r="J386" s="626"/>
      <c r="K386" s="626"/>
      <c r="L386" s="210"/>
      <c r="M386" s="628"/>
      <c r="N386" s="210"/>
      <c r="O386" s="210"/>
      <c r="P386" s="210"/>
      <c r="Q386" s="210"/>
      <c r="R386" s="210"/>
      <c r="S386" s="210"/>
      <c r="T386" s="210"/>
      <c r="U386" s="210"/>
      <c r="V386" s="210"/>
      <c r="W386" s="210"/>
      <c r="X386" s="210"/>
      <c r="Y386" s="210"/>
      <c r="Z386" s="210"/>
    </row>
    <row r="387" ht="12.75" customHeight="1">
      <c r="A387" s="625"/>
      <c r="B387" s="625"/>
      <c r="C387" s="210"/>
      <c r="D387" s="627"/>
      <c r="E387" s="210"/>
      <c r="F387" s="210"/>
      <c r="G387" s="210"/>
      <c r="H387" s="210"/>
      <c r="I387" s="627"/>
      <c r="J387" s="626"/>
      <c r="K387" s="626"/>
      <c r="L387" s="210"/>
      <c r="M387" s="628"/>
      <c r="N387" s="210"/>
      <c r="O387" s="210"/>
      <c r="P387" s="210"/>
      <c r="Q387" s="210"/>
      <c r="R387" s="210"/>
      <c r="S387" s="210"/>
      <c r="T387" s="210"/>
      <c r="U387" s="210"/>
      <c r="V387" s="210"/>
      <c r="W387" s="210"/>
      <c r="X387" s="210"/>
      <c r="Y387" s="210"/>
      <c r="Z387" s="210"/>
    </row>
    <row r="388" ht="12.75" customHeight="1">
      <c r="A388" s="625"/>
      <c r="B388" s="625"/>
      <c r="C388" s="210"/>
      <c r="D388" s="627"/>
      <c r="E388" s="210"/>
      <c r="F388" s="210"/>
      <c r="G388" s="210"/>
      <c r="H388" s="210"/>
      <c r="I388" s="627"/>
      <c r="J388" s="626"/>
      <c r="K388" s="626"/>
      <c r="L388" s="210"/>
      <c r="M388" s="628"/>
      <c r="N388" s="210"/>
      <c r="O388" s="210"/>
      <c r="P388" s="210"/>
      <c r="Q388" s="210"/>
      <c r="R388" s="210"/>
      <c r="S388" s="210"/>
      <c r="T388" s="210"/>
      <c r="U388" s="210"/>
      <c r="V388" s="210"/>
      <c r="W388" s="210"/>
      <c r="X388" s="210"/>
      <c r="Y388" s="210"/>
      <c r="Z388" s="210"/>
    </row>
    <row r="389" ht="12.75" customHeight="1">
      <c r="A389" s="625"/>
      <c r="B389" s="625"/>
      <c r="C389" s="210"/>
      <c r="D389" s="627"/>
      <c r="E389" s="210"/>
      <c r="F389" s="210"/>
      <c r="G389" s="210"/>
      <c r="H389" s="210"/>
      <c r="I389" s="627"/>
      <c r="J389" s="626"/>
      <c r="K389" s="626"/>
      <c r="L389" s="210"/>
      <c r="M389" s="628"/>
      <c r="N389" s="210"/>
      <c r="O389" s="210"/>
      <c r="P389" s="210"/>
      <c r="Q389" s="210"/>
      <c r="R389" s="210"/>
      <c r="S389" s="210"/>
      <c r="T389" s="210"/>
      <c r="U389" s="210"/>
      <c r="V389" s="210"/>
      <c r="W389" s="210"/>
      <c r="X389" s="210"/>
      <c r="Y389" s="210"/>
      <c r="Z389" s="210"/>
    </row>
    <row r="390" ht="12.75" customHeight="1">
      <c r="A390" s="625"/>
      <c r="B390" s="625"/>
      <c r="C390" s="210"/>
      <c r="D390" s="627"/>
      <c r="E390" s="210"/>
      <c r="F390" s="210"/>
      <c r="G390" s="210"/>
      <c r="H390" s="210"/>
      <c r="I390" s="627"/>
      <c r="J390" s="626"/>
      <c r="K390" s="626"/>
      <c r="L390" s="210"/>
      <c r="M390" s="628"/>
      <c r="N390" s="210"/>
      <c r="O390" s="210"/>
      <c r="P390" s="210"/>
      <c r="Q390" s="210"/>
      <c r="R390" s="210"/>
      <c r="S390" s="210"/>
      <c r="T390" s="210"/>
      <c r="U390" s="210"/>
      <c r="V390" s="210"/>
      <c r="W390" s="210"/>
      <c r="X390" s="210"/>
      <c r="Y390" s="210"/>
      <c r="Z390" s="210"/>
    </row>
    <row r="391" ht="12.75" customHeight="1">
      <c r="A391" s="625"/>
      <c r="B391" s="625"/>
      <c r="C391" s="210"/>
      <c r="D391" s="627"/>
      <c r="E391" s="210"/>
      <c r="F391" s="210"/>
      <c r="G391" s="210"/>
      <c r="H391" s="210"/>
      <c r="I391" s="627"/>
      <c r="J391" s="626"/>
      <c r="K391" s="626"/>
      <c r="L391" s="210"/>
      <c r="M391" s="628"/>
      <c r="N391" s="210"/>
      <c r="O391" s="210"/>
      <c r="P391" s="210"/>
      <c r="Q391" s="210"/>
      <c r="R391" s="210"/>
      <c r="S391" s="210"/>
      <c r="T391" s="210"/>
      <c r="U391" s="210"/>
      <c r="V391" s="210"/>
      <c r="W391" s="210"/>
      <c r="X391" s="210"/>
      <c r="Y391" s="210"/>
      <c r="Z391" s="210"/>
    </row>
    <row r="392" ht="12.75" customHeight="1">
      <c r="A392" s="625"/>
      <c r="B392" s="625"/>
      <c r="C392" s="210"/>
      <c r="D392" s="627"/>
      <c r="E392" s="210"/>
      <c r="F392" s="210"/>
      <c r="G392" s="210"/>
      <c r="H392" s="210"/>
      <c r="I392" s="627"/>
      <c r="J392" s="626"/>
      <c r="K392" s="626"/>
      <c r="L392" s="210"/>
      <c r="M392" s="628"/>
      <c r="N392" s="210"/>
      <c r="O392" s="210"/>
      <c r="P392" s="210"/>
      <c r="Q392" s="210"/>
      <c r="R392" s="210"/>
      <c r="S392" s="210"/>
      <c r="T392" s="210"/>
      <c r="U392" s="210"/>
      <c r="V392" s="210"/>
      <c r="W392" s="210"/>
      <c r="X392" s="210"/>
      <c r="Y392" s="210"/>
      <c r="Z392" s="210"/>
    </row>
    <row r="393" ht="12.75" customHeight="1">
      <c r="A393" s="625"/>
      <c r="B393" s="625"/>
      <c r="C393" s="210"/>
      <c r="D393" s="627"/>
      <c r="E393" s="210"/>
      <c r="F393" s="210"/>
      <c r="G393" s="210"/>
      <c r="H393" s="210"/>
      <c r="I393" s="627"/>
      <c r="J393" s="626"/>
      <c r="K393" s="626"/>
      <c r="L393" s="210"/>
      <c r="M393" s="628"/>
      <c r="N393" s="210"/>
      <c r="O393" s="210"/>
      <c r="P393" s="210"/>
      <c r="Q393" s="210"/>
      <c r="R393" s="210"/>
      <c r="S393" s="210"/>
      <c r="T393" s="210"/>
      <c r="U393" s="210"/>
      <c r="V393" s="210"/>
      <c r="W393" s="210"/>
      <c r="X393" s="210"/>
      <c r="Y393" s="210"/>
      <c r="Z393" s="210"/>
    </row>
    <row r="394" ht="12.75" customHeight="1">
      <c r="A394" s="625"/>
      <c r="B394" s="625"/>
      <c r="C394" s="210"/>
      <c r="D394" s="627"/>
      <c r="E394" s="210"/>
      <c r="F394" s="210"/>
      <c r="G394" s="210"/>
      <c r="H394" s="210"/>
      <c r="I394" s="627"/>
      <c r="J394" s="626"/>
      <c r="K394" s="626"/>
      <c r="L394" s="210"/>
      <c r="M394" s="628"/>
      <c r="N394" s="210"/>
      <c r="O394" s="210"/>
      <c r="P394" s="210"/>
      <c r="Q394" s="210"/>
      <c r="R394" s="210"/>
      <c r="S394" s="210"/>
      <c r="T394" s="210"/>
      <c r="U394" s="210"/>
      <c r="V394" s="210"/>
      <c r="W394" s="210"/>
      <c r="X394" s="210"/>
      <c r="Y394" s="210"/>
      <c r="Z394" s="210"/>
    </row>
    <row r="395" ht="12.75" customHeight="1">
      <c r="A395" s="625"/>
      <c r="B395" s="625"/>
      <c r="C395" s="210"/>
      <c r="D395" s="627"/>
      <c r="E395" s="210"/>
      <c r="F395" s="210"/>
      <c r="G395" s="210"/>
      <c r="H395" s="210"/>
      <c r="I395" s="627"/>
      <c r="J395" s="626"/>
      <c r="K395" s="626"/>
      <c r="L395" s="210"/>
      <c r="M395" s="628"/>
      <c r="N395" s="210"/>
      <c r="O395" s="210"/>
      <c r="P395" s="210"/>
      <c r="Q395" s="210"/>
      <c r="R395" s="210"/>
      <c r="S395" s="210"/>
      <c r="T395" s="210"/>
      <c r="U395" s="210"/>
      <c r="V395" s="210"/>
      <c r="W395" s="210"/>
      <c r="X395" s="210"/>
      <c r="Y395" s="210"/>
      <c r="Z395" s="210"/>
    </row>
    <row r="396" ht="12.75" customHeight="1">
      <c r="A396" s="625"/>
      <c r="B396" s="625"/>
      <c r="C396" s="210"/>
      <c r="D396" s="627"/>
      <c r="E396" s="210"/>
      <c r="F396" s="210"/>
      <c r="G396" s="210"/>
      <c r="H396" s="210"/>
      <c r="I396" s="627"/>
      <c r="J396" s="626"/>
      <c r="K396" s="626"/>
      <c r="L396" s="210"/>
      <c r="M396" s="628"/>
      <c r="N396" s="210"/>
      <c r="O396" s="210"/>
      <c r="P396" s="210"/>
      <c r="Q396" s="210"/>
      <c r="R396" s="210"/>
      <c r="S396" s="210"/>
      <c r="T396" s="210"/>
      <c r="U396" s="210"/>
      <c r="V396" s="210"/>
      <c r="W396" s="210"/>
      <c r="X396" s="210"/>
      <c r="Y396" s="210"/>
      <c r="Z396" s="210"/>
    </row>
    <row r="397" ht="12.75" customHeight="1">
      <c r="A397" s="625"/>
      <c r="B397" s="625"/>
      <c r="C397" s="210"/>
      <c r="D397" s="627"/>
      <c r="E397" s="210"/>
      <c r="F397" s="210"/>
      <c r="G397" s="210"/>
      <c r="H397" s="210"/>
      <c r="I397" s="627"/>
      <c r="J397" s="626"/>
      <c r="K397" s="626"/>
      <c r="L397" s="210"/>
      <c r="M397" s="628"/>
      <c r="N397" s="210"/>
      <c r="O397" s="210"/>
      <c r="P397" s="210"/>
      <c r="Q397" s="210"/>
      <c r="R397" s="210"/>
      <c r="S397" s="210"/>
      <c r="T397" s="210"/>
      <c r="U397" s="210"/>
      <c r="V397" s="210"/>
      <c r="W397" s="210"/>
      <c r="X397" s="210"/>
      <c r="Y397" s="210"/>
      <c r="Z397" s="210"/>
    </row>
    <row r="398" ht="12.75" customHeight="1">
      <c r="A398" s="625"/>
      <c r="B398" s="625"/>
      <c r="C398" s="210"/>
      <c r="D398" s="627"/>
      <c r="E398" s="210"/>
      <c r="F398" s="210"/>
      <c r="G398" s="210"/>
      <c r="H398" s="210"/>
      <c r="I398" s="627"/>
      <c r="J398" s="626"/>
      <c r="K398" s="626"/>
      <c r="L398" s="210"/>
      <c r="M398" s="628"/>
      <c r="N398" s="210"/>
      <c r="O398" s="210"/>
      <c r="P398" s="210"/>
      <c r="Q398" s="210"/>
      <c r="R398" s="210"/>
      <c r="S398" s="210"/>
      <c r="T398" s="210"/>
      <c r="U398" s="210"/>
      <c r="V398" s="210"/>
      <c r="W398" s="210"/>
      <c r="X398" s="210"/>
      <c r="Y398" s="210"/>
      <c r="Z398" s="210"/>
    </row>
    <row r="399" ht="12.75" customHeight="1">
      <c r="A399" s="625"/>
      <c r="B399" s="625"/>
      <c r="C399" s="210"/>
      <c r="D399" s="627"/>
      <c r="E399" s="210"/>
      <c r="F399" s="210"/>
      <c r="G399" s="210"/>
      <c r="H399" s="210"/>
      <c r="I399" s="627"/>
      <c r="J399" s="626"/>
      <c r="K399" s="626"/>
      <c r="L399" s="210"/>
      <c r="M399" s="628"/>
      <c r="N399" s="210"/>
      <c r="O399" s="210"/>
      <c r="P399" s="210"/>
      <c r="Q399" s="210"/>
      <c r="R399" s="210"/>
      <c r="S399" s="210"/>
      <c r="T399" s="210"/>
      <c r="U399" s="210"/>
      <c r="V399" s="210"/>
      <c r="W399" s="210"/>
      <c r="X399" s="210"/>
      <c r="Y399" s="210"/>
      <c r="Z399" s="210"/>
    </row>
    <row r="400" ht="12.75" customHeight="1">
      <c r="A400" s="625"/>
      <c r="B400" s="625"/>
      <c r="C400" s="210"/>
      <c r="D400" s="627"/>
      <c r="E400" s="210"/>
      <c r="F400" s="210"/>
      <c r="G400" s="210"/>
      <c r="H400" s="210"/>
      <c r="I400" s="627"/>
      <c r="J400" s="626"/>
      <c r="K400" s="626"/>
      <c r="L400" s="210"/>
      <c r="M400" s="628"/>
      <c r="N400" s="210"/>
      <c r="O400" s="210"/>
      <c r="P400" s="210"/>
      <c r="Q400" s="210"/>
      <c r="R400" s="210"/>
      <c r="S400" s="210"/>
      <c r="T400" s="210"/>
      <c r="U400" s="210"/>
      <c r="V400" s="210"/>
      <c r="W400" s="210"/>
      <c r="X400" s="210"/>
      <c r="Y400" s="210"/>
      <c r="Z400" s="210"/>
    </row>
    <row r="401" ht="12.75" customHeight="1">
      <c r="A401" s="625"/>
      <c r="B401" s="625"/>
      <c r="C401" s="210"/>
      <c r="D401" s="627"/>
      <c r="E401" s="210"/>
      <c r="F401" s="210"/>
      <c r="G401" s="210"/>
      <c r="H401" s="210"/>
      <c r="I401" s="627"/>
      <c r="J401" s="626"/>
      <c r="K401" s="626"/>
      <c r="L401" s="210"/>
      <c r="M401" s="628"/>
      <c r="N401" s="210"/>
      <c r="O401" s="210"/>
      <c r="P401" s="210"/>
      <c r="Q401" s="210"/>
      <c r="R401" s="210"/>
      <c r="S401" s="210"/>
      <c r="T401" s="210"/>
      <c r="U401" s="210"/>
      <c r="V401" s="210"/>
      <c r="W401" s="210"/>
      <c r="X401" s="210"/>
      <c r="Y401" s="210"/>
      <c r="Z401" s="210"/>
    </row>
    <row r="402" ht="12.75" customHeight="1">
      <c r="A402" s="625"/>
      <c r="B402" s="625"/>
      <c r="C402" s="210"/>
      <c r="D402" s="627"/>
      <c r="E402" s="210"/>
      <c r="F402" s="210"/>
      <c r="G402" s="210"/>
      <c r="H402" s="210"/>
      <c r="I402" s="627"/>
      <c r="J402" s="626"/>
      <c r="K402" s="626"/>
      <c r="L402" s="210"/>
      <c r="M402" s="628"/>
      <c r="N402" s="210"/>
      <c r="O402" s="210"/>
      <c r="P402" s="210"/>
      <c r="Q402" s="210"/>
      <c r="R402" s="210"/>
      <c r="S402" s="210"/>
      <c r="T402" s="210"/>
      <c r="U402" s="210"/>
      <c r="V402" s="210"/>
      <c r="W402" s="210"/>
      <c r="X402" s="210"/>
      <c r="Y402" s="210"/>
      <c r="Z402" s="210"/>
    </row>
    <row r="403" ht="12.75" customHeight="1">
      <c r="A403" s="625"/>
      <c r="B403" s="625"/>
      <c r="C403" s="210"/>
      <c r="D403" s="627"/>
      <c r="E403" s="210"/>
      <c r="F403" s="210"/>
      <c r="G403" s="210"/>
      <c r="H403" s="210"/>
      <c r="I403" s="627"/>
      <c r="J403" s="626"/>
      <c r="K403" s="626"/>
      <c r="L403" s="210"/>
      <c r="M403" s="628"/>
      <c r="N403" s="210"/>
      <c r="O403" s="210"/>
      <c r="P403" s="210"/>
      <c r="Q403" s="210"/>
      <c r="R403" s="210"/>
      <c r="S403" s="210"/>
      <c r="T403" s="210"/>
      <c r="U403" s="210"/>
      <c r="V403" s="210"/>
      <c r="W403" s="210"/>
      <c r="X403" s="210"/>
      <c r="Y403" s="210"/>
      <c r="Z403" s="210"/>
    </row>
    <row r="404" ht="12.75" customHeight="1">
      <c r="A404" s="625"/>
      <c r="B404" s="625"/>
      <c r="C404" s="210"/>
      <c r="D404" s="627"/>
      <c r="E404" s="210"/>
      <c r="F404" s="210"/>
      <c r="G404" s="210"/>
      <c r="H404" s="210"/>
      <c r="I404" s="627"/>
      <c r="J404" s="626"/>
      <c r="K404" s="626"/>
      <c r="L404" s="210"/>
      <c r="M404" s="628"/>
      <c r="N404" s="210"/>
      <c r="O404" s="210"/>
      <c r="P404" s="210"/>
      <c r="Q404" s="210"/>
      <c r="R404" s="210"/>
      <c r="S404" s="210"/>
      <c r="T404" s="210"/>
      <c r="U404" s="210"/>
      <c r="V404" s="210"/>
      <c r="W404" s="210"/>
      <c r="X404" s="210"/>
      <c r="Y404" s="210"/>
      <c r="Z404" s="210"/>
    </row>
    <row r="405" ht="12.75" customHeight="1">
      <c r="A405" s="625"/>
      <c r="B405" s="625"/>
      <c r="C405" s="210"/>
      <c r="D405" s="627"/>
      <c r="E405" s="210"/>
      <c r="F405" s="210"/>
      <c r="G405" s="210"/>
      <c r="H405" s="210"/>
      <c r="I405" s="627"/>
      <c r="J405" s="626"/>
      <c r="K405" s="626"/>
      <c r="L405" s="210"/>
      <c r="M405" s="628"/>
      <c r="N405" s="210"/>
      <c r="O405" s="210"/>
      <c r="P405" s="210"/>
      <c r="Q405" s="210"/>
      <c r="R405" s="210"/>
      <c r="S405" s="210"/>
      <c r="T405" s="210"/>
      <c r="U405" s="210"/>
      <c r="V405" s="210"/>
      <c r="W405" s="210"/>
      <c r="X405" s="210"/>
      <c r="Y405" s="210"/>
      <c r="Z405" s="210"/>
    </row>
    <row r="406" ht="12.75" customHeight="1">
      <c r="A406" s="625"/>
      <c r="B406" s="625"/>
      <c r="C406" s="210"/>
      <c r="D406" s="627"/>
      <c r="E406" s="210"/>
      <c r="F406" s="210"/>
      <c r="G406" s="210"/>
      <c r="H406" s="210"/>
      <c r="I406" s="627"/>
      <c r="J406" s="626"/>
      <c r="K406" s="626"/>
      <c r="L406" s="210"/>
      <c r="M406" s="628"/>
      <c r="N406" s="210"/>
      <c r="O406" s="210"/>
      <c r="P406" s="210"/>
      <c r="Q406" s="210"/>
      <c r="R406" s="210"/>
      <c r="S406" s="210"/>
      <c r="T406" s="210"/>
      <c r="U406" s="210"/>
      <c r="V406" s="210"/>
      <c r="W406" s="210"/>
      <c r="X406" s="210"/>
      <c r="Y406" s="210"/>
      <c r="Z406" s="210"/>
    </row>
    <row r="407" ht="12.75" customHeight="1">
      <c r="A407" s="625"/>
      <c r="B407" s="625"/>
      <c r="C407" s="210"/>
      <c r="D407" s="627"/>
      <c r="E407" s="210"/>
      <c r="F407" s="210"/>
      <c r="G407" s="210"/>
      <c r="H407" s="210"/>
      <c r="I407" s="627"/>
      <c r="J407" s="626"/>
      <c r="K407" s="626"/>
      <c r="L407" s="210"/>
      <c r="M407" s="628"/>
      <c r="N407" s="210"/>
      <c r="O407" s="210"/>
      <c r="P407" s="210"/>
      <c r="Q407" s="210"/>
      <c r="R407" s="210"/>
      <c r="S407" s="210"/>
      <c r="T407" s="210"/>
      <c r="U407" s="210"/>
      <c r="V407" s="210"/>
      <c r="W407" s="210"/>
      <c r="X407" s="210"/>
      <c r="Y407" s="210"/>
      <c r="Z407" s="210"/>
    </row>
    <row r="408" ht="12.75" customHeight="1">
      <c r="A408" s="625"/>
      <c r="B408" s="625"/>
      <c r="C408" s="210"/>
      <c r="D408" s="627"/>
      <c r="E408" s="210"/>
      <c r="F408" s="210"/>
      <c r="G408" s="210"/>
      <c r="H408" s="210"/>
      <c r="I408" s="627"/>
      <c r="J408" s="626"/>
      <c r="K408" s="626"/>
      <c r="L408" s="210"/>
      <c r="M408" s="628"/>
      <c r="N408" s="210"/>
      <c r="O408" s="210"/>
      <c r="P408" s="210"/>
      <c r="Q408" s="210"/>
      <c r="R408" s="210"/>
      <c r="S408" s="210"/>
      <c r="T408" s="210"/>
      <c r="U408" s="210"/>
      <c r="V408" s="210"/>
      <c r="W408" s="210"/>
      <c r="X408" s="210"/>
      <c r="Y408" s="210"/>
      <c r="Z408" s="210"/>
    </row>
    <row r="409" ht="12.75" customHeight="1">
      <c r="A409" s="625"/>
      <c r="B409" s="625"/>
      <c r="C409" s="210"/>
      <c r="D409" s="627"/>
      <c r="E409" s="210"/>
      <c r="F409" s="210"/>
      <c r="G409" s="210"/>
      <c r="H409" s="210"/>
      <c r="I409" s="627"/>
      <c r="J409" s="626"/>
      <c r="K409" s="626"/>
      <c r="L409" s="210"/>
      <c r="M409" s="628"/>
      <c r="N409" s="210"/>
      <c r="O409" s="210"/>
      <c r="P409" s="210"/>
      <c r="Q409" s="210"/>
      <c r="R409" s="210"/>
      <c r="S409" s="210"/>
      <c r="T409" s="210"/>
      <c r="U409" s="210"/>
      <c r="V409" s="210"/>
      <c r="W409" s="210"/>
      <c r="X409" s="210"/>
      <c r="Y409" s="210"/>
      <c r="Z409" s="210"/>
    </row>
    <row r="410" ht="12.75" customHeight="1">
      <c r="A410" s="625"/>
      <c r="B410" s="625"/>
      <c r="C410" s="210"/>
      <c r="D410" s="627"/>
      <c r="E410" s="210"/>
      <c r="F410" s="210"/>
      <c r="G410" s="210"/>
      <c r="H410" s="210"/>
      <c r="I410" s="627"/>
      <c r="J410" s="626"/>
      <c r="K410" s="626"/>
      <c r="L410" s="210"/>
      <c r="M410" s="628"/>
      <c r="N410" s="210"/>
      <c r="O410" s="210"/>
      <c r="P410" s="210"/>
      <c r="Q410" s="210"/>
      <c r="R410" s="210"/>
      <c r="S410" s="210"/>
      <c r="T410" s="210"/>
      <c r="U410" s="210"/>
      <c r="V410" s="210"/>
      <c r="W410" s="210"/>
      <c r="X410" s="210"/>
      <c r="Y410" s="210"/>
      <c r="Z410" s="210"/>
    </row>
    <row r="411" ht="12.75" customHeight="1">
      <c r="A411" s="625"/>
      <c r="B411" s="625"/>
      <c r="C411" s="210"/>
      <c r="D411" s="627"/>
      <c r="E411" s="210"/>
      <c r="F411" s="210"/>
      <c r="G411" s="210"/>
      <c r="H411" s="210"/>
      <c r="I411" s="627"/>
      <c r="J411" s="626"/>
      <c r="K411" s="626"/>
      <c r="L411" s="210"/>
      <c r="M411" s="628"/>
      <c r="N411" s="210"/>
      <c r="O411" s="210"/>
      <c r="P411" s="210"/>
      <c r="Q411" s="210"/>
      <c r="R411" s="210"/>
      <c r="S411" s="210"/>
      <c r="T411" s="210"/>
      <c r="U411" s="210"/>
      <c r="V411" s="210"/>
      <c r="W411" s="210"/>
      <c r="X411" s="210"/>
      <c r="Y411" s="210"/>
      <c r="Z411" s="210"/>
    </row>
    <row r="412" ht="12.75" customHeight="1">
      <c r="A412" s="625"/>
      <c r="B412" s="625"/>
      <c r="C412" s="210"/>
      <c r="D412" s="627"/>
      <c r="E412" s="210"/>
      <c r="F412" s="210"/>
      <c r="G412" s="210"/>
      <c r="H412" s="210"/>
      <c r="I412" s="627"/>
      <c r="J412" s="626"/>
      <c r="K412" s="626"/>
      <c r="L412" s="210"/>
      <c r="M412" s="628"/>
      <c r="N412" s="210"/>
      <c r="O412" s="210"/>
      <c r="P412" s="210"/>
      <c r="Q412" s="210"/>
      <c r="R412" s="210"/>
      <c r="S412" s="210"/>
      <c r="T412" s="210"/>
      <c r="U412" s="210"/>
      <c r="V412" s="210"/>
      <c r="W412" s="210"/>
      <c r="X412" s="210"/>
      <c r="Y412" s="210"/>
      <c r="Z412" s="210"/>
    </row>
    <row r="413" ht="12.75" customHeight="1">
      <c r="A413" s="625"/>
      <c r="B413" s="625"/>
      <c r="C413" s="210"/>
      <c r="D413" s="627"/>
      <c r="E413" s="210"/>
      <c r="F413" s="210"/>
      <c r="G413" s="210"/>
      <c r="H413" s="210"/>
      <c r="I413" s="627"/>
      <c r="J413" s="626"/>
      <c r="K413" s="626"/>
      <c r="L413" s="210"/>
      <c r="M413" s="628"/>
      <c r="N413" s="210"/>
      <c r="O413" s="210"/>
      <c r="P413" s="210"/>
      <c r="Q413" s="210"/>
      <c r="R413" s="210"/>
      <c r="S413" s="210"/>
      <c r="T413" s="210"/>
      <c r="U413" s="210"/>
      <c r="V413" s="210"/>
      <c r="W413" s="210"/>
      <c r="X413" s="210"/>
      <c r="Y413" s="210"/>
      <c r="Z413" s="210"/>
    </row>
    <row r="414" ht="12.75" customHeight="1">
      <c r="A414" s="625"/>
      <c r="B414" s="625"/>
      <c r="C414" s="210"/>
      <c r="D414" s="627"/>
      <c r="E414" s="210"/>
      <c r="F414" s="210"/>
      <c r="G414" s="210"/>
      <c r="H414" s="210"/>
      <c r="I414" s="627"/>
      <c r="J414" s="626"/>
      <c r="K414" s="626"/>
      <c r="L414" s="210"/>
      <c r="M414" s="628"/>
      <c r="N414" s="210"/>
      <c r="O414" s="210"/>
      <c r="P414" s="210"/>
      <c r="Q414" s="210"/>
      <c r="R414" s="210"/>
      <c r="S414" s="210"/>
      <c r="T414" s="210"/>
      <c r="U414" s="210"/>
      <c r="V414" s="210"/>
      <c r="W414" s="210"/>
      <c r="X414" s="210"/>
      <c r="Y414" s="210"/>
      <c r="Z414" s="210"/>
    </row>
    <row r="415" ht="12.75" customHeight="1">
      <c r="A415" s="625"/>
      <c r="B415" s="625"/>
      <c r="C415" s="210"/>
      <c r="D415" s="627"/>
      <c r="E415" s="210"/>
      <c r="F415" s="210"/>
      <c r="G415" s="210"/>
      <c r="H415" s="210"/>
      <c r="I415" s="627"/>
      <c r="J415" s="626"/>
      <c r="K415" s="626"/>
      <c r="L415" s="210"/>
      <c r="M415" s="628"/>
      <c r="N415" s="210"/>
      <c r="O415" s="210"/>
      <c r="P415" s="210"/>
      <c r="Q415" s="210"/>
      <c r="R415" s="210"/>
      <c r="S415" s="210"/>
      <c r="T415" s="210"/>
      <c r="U415" s="210"/>
      <c r="V415" s="210"/>
      <c r="W415" s="210"/>
      <c r="X415" s="210"/>
      <c r="Y415" s="210"/>
      <c r="Z415" s="210"/>
    </row>
    <row r="416" ht="12.75" customHeight="1">
      <c r="A416" s="625"/>
      <c r="B416" s="625"/>
      <c r="C416" s="210"/>
      <c r="D416" s="627"/>
      <c r="E416" s="210"/>
      <c r="F416" s="210"/>
      <c r="G416" s="210"/>
      <c r="H416" s="210"/>
      <c r="I416" s="627"/>
      <c r="J416" s="626"/>
      <c r="K416" s="626"/>
      <c r="L416" s="210"/>
      <c r="M416" s="628"/>
      <c r="N416" s="210"/>
      <c r="O416" s="210"/>
      <c r="P416" s="210"/>
      <c r="Q416" s="210"/>
      <c r="R416" s="210"/>
      <c r="S416" s="210"/>
      <c r="T416" s="210"/>
      <c r="U416" s="210"/>
      <c r="V416" s="210"/>
      <c r="W416" s="210"/>
      <c r="X416" s="210"/>
      <c r="Y416" s="210"/>
      <c r="Z416" s="210"/>
    </row>
    <row r="417" ht="12.75" customHeight="1">
      <c r="A417" s="625"/>
      <c r="B417" s="625"/>
      <c r="C417" s="210"/>
      <c r="D417" s="627"/>
      <c r="E417" s="210"/>
      <c r="F417" s="210"/>
      <c r="G417" s="210"/>
      <c r="H417" s="210"/>
      <c r="I417" s="627"/>
      <c r="J417" s="626"/>
      <c r="K417" s="626"/>
      <c r="L417" s="210"/>
      <c r="M417" s="628"/>
      <c r="N417" s="210"/>
      <c r="O417" s="210"/>
      <c r="P417" s="210"/>
      <c r="Q417" s="210"/>
      <c r="R417" s="210"/>
      <c r="S417" s="210"/>
      <c r="T417" s="210"/>
      <c r="U417" s="210"/>
      <c r="V417" s="210"/>
      <c r="W417" s="210"/>
      <c r="X417" s="210"/>
      <c r="Y417" s="210"/>
      <c r="Z417" s="210"/>
    </row>
    <row r="418" ht="12.75" customHeight="1">
      <c r="A418" s="625"/>
      <c r="B418" s="625"/>
      <c r="C418" s="210"/>
      <c r="D418" s="627"/>
      <c r="E418" s="210"/>
      <c r="F418" s="210"/>
      <c r="G418" s="210"/>
      <c r="H418" s="210"/>
      <c r="I418" s="627"/>
      <c r="J418" s="626"/>
      <c r="K418" s="626"/>
      <c r="L418" s="210"/>
      <c r="M418" s="628"/>
      <c r="N418" s="210"/>
      <c r="O418" s="210"/>
      <c r="P418" s="210"/>
      <c r="Q418" s="210"/>
      <c r="R418" s="210"/>
      <c r="S418" s="210"/>
      <c r="T418" s="210"/>
      <c r="U418" s="210"/>
      <c r="V418" s="210"/>
      <c r="W418" s="210"/>
      <c r="X418" s="210"/>
      <c r="Y418" s="210"/>
      <c r="Z418" s="210"/>
    </row>
    <row r="419" ht="12.75" customHeight="1">
      <c r="A419" s="625"/>
      <c r="B419" s="625"/>
      <c r="C419" s="210"/>
      <c r="D419" s="627"/>
      <c r="E419" s="210"/>
      <c r="F419" s="210"/>
      <c r="G419" s="210"/>
      <c r="H419" s="210"/>
      <c r="I419" s="627"/>
      <c r="J419" s="626"/>
      <c r="K419" s="626"/>
      <c r="L419" s="210"/>
      <c r="M419" s="628"/>
      <c r="N419" s="210"/>
      <c r="O419" s="210"/>
      <c r="P419" s="210"/>
      <c r="Q419" s="210"/>
      <c r="R419" s="210"/>
      <c r="S419" s="210"/>
      <c r="T419" s="210"/>
      <c r="U419" s="210"/>
      <c r="V419" s="210"/>
      <c r="W419" s="210"/>
      <c r="X419" s="210"/>
      <c r="Y419" s="210"/>
      <c r="Z419" s="210"/>
    </row>
    <row r="420" ht="12.75" customHeight="1">
      <c r="A420" s="625"/>
      <c r="B420" s="625"/>
      <c r="C420" s="210"/>
      <c r="D420" s="627"/>
      <c r="E420" s="210"/>
      <c r="F420" s="210"/>
      <c r="G420" s="210"/>
      <c r="H420" s="210"/>
      <c r="I420" s="627"/>
      <c r="J420" s="626"/>
      <c r="K420" s="626"/>
      <c r="L420" s="210"/>
      <c r="M420" s="628"/>
      <c r="N420" s="210"/>
      <c r="O420" s="210"/>
      <c r="P420" s="210"/>
      <c r="Q420" s="210"/>
      <c r="R420" s="210"/>
      <c r="S420" s="210"/>
      <c r="T420" s="210"/>
      <c r="U420" s="210"/>
      <c r="V420" s="210"/>
      <c r="W420" s="210"/>
      <c r="X420" s="210"/>
      <c r="Y420" s="210"/>
      <c r="Z420" s="210"/>
    </row>
    <row r="421" ht="12.75" customHeight="1">
      <c r="A421" s="625"/>
      <c r="B421" s="625"/>
      <c r="C421" s="210"/>
      <c r="D421" s="627"/>
      <c r="E421" s="210"/>
      <c r="F421" s="210"/>
      <c r="G421" s="210"/>
      <c r="H421" s="210"/>
      <c r="I421" s="627"/>
      <c r="J421" s="626"/>
      <c r="K421" s="626"/>
      <c r="L421" s="210"/>
      <c r="M421" s="628"/>
      <c r="N421" s="210"/>
      <c r="O421" s="210"/>
      <c r="P421" s="210"/>
      <c r="Q421" s="210"/>
      <c r="R421" s="210"/>
      <c r="S421" s="210"/>
      <c r="T421" s="210"/>
      <c r="U421" s="210"/>
      <c r="V421" s="210"/>
      <c r="W421" s="210"/>
      <c r="X421" s="210"/>
      <c r="Y421" s="210"/>
      <c r="Z421" s="210"/>
    </row>
    <row r="422" ht="12.75" customHeight="1">
      <c r="A422" s="625"/>
      <c r="B422" s="625"/>
      <c r="C422" s="210"/>
      <c r="D422" s="627"/>
      <c r="E422" s="210"/>
      <c r="F422" s="210"/>
      <c r="G422" s="210"/>
      <c r="H422" s="210"/>
      <c r="I422" s="627"/>
      <c r="J422" s="626"/>
      <c r="K422" s="626"/>
      <c r="L422" s="210"/>
      <c r="M422" s="628"/>
      <c r="N422" s="210"/>
      <c r="O422" s="210"/>
      <c r="P422" s="210"/>
      <c r="Q422" s="210"/>
      <c r="R422" s="210"/>
      <c r="S422" s="210"/>
      <c r="T422" s="210"/>
      <c r="U422" s="210"/>
      <c r="V422" s="210"/>
      <c r="W422" s="210"/>
      <c r="X422" s="210"/>
      <c r="Y422" s="210"/>
      <c r="Z422" s="210"/>
    </row>
    <row r="423" ht="12.75" customHeight="1">
      <c r="A423" s="625"/>
      <c r="B423" s="625"/>
      <c r="C423" s="210"/>
      <c r="D423" s="627"/>
      <c r="E423" s="210"/>
      <c r="F423" s="210"/>
      <c r="G423" s="210"/>
      <c r="H423" s="210"/>
      <c r="I423" s="627"/>
      <c r="J423" s="626"/>
      <c r="K423" s="626"/>
      <c r="L423" s="210"/>
      <c r="M423" s="628"/>
      <c r="N423" s="210"/>
      <c r="O423" s="210"/>
      <c r="P423" s="210"/>
      <c r="Q423" s="210"/>
      <c r="R423" s="210"/>
      <c r="S423" s="210"/>
      <c r="T423" s="210"/>
      <c r="U423" s="210"/>
      <c r="V423" s="210"/>
      <c r="W423" s="210"/>
      <c r="X423" s="210"/>
      <c r="Y423" s="210"/>
      <c r="Z423" s="210"/>
    </row>
    <row r="424" ht="12.75" customHeight="1">
      <c r="A424" s="625"/>
      <c r="B424" s="625"/>
      <c r="C424" s="210"/>
      <c r="D424" s="627"/>
      <c r="E424" s="210"/>
      <c r="F424" s="210"/>
      <c r="G424" s="210"/>
      <c r="H424" s="210"/>
      <c r="I424" s="627"/>
      <c r="J424" s="626"/>
      <c r="K424" s="626"/>
      <c r="L424" s="210"/>
      <c r="M424" s="628"/>
      <c r="N424" s="210"/>
      <c r="O424" s="210"/>
      <c r="P424" s="210"/>
      <c r="Q424" s="210"/>
      <c r="R424" s="210"/>
      <c r="S424" s="210"/>
      <c r="T424" s="210"/>
      <c r="U424" s="210"/>
      <c r="V424" s="210"/>
      <c r="W424" s="210"/>
      <c r="X424" s="210"/>
      <c r="Y424" s="210"/>
      <c r="Z424" s="210"/>
    </row>
    <row r="425" ht="12.75" customHeight="1">
      <c r="A425" s="625"/>
      <c r="B425" s="625"/>
      <c r="C425" s="210"/>
      <c r="D425" s="627"/>
      <c r="E425" s="210"/>
      <c r="F425" s="210"/>
      <c r="G425" s="210"/>
      <c r="H425" s="210"/>
      <c r="I425" s="627"/>
      <c r="J425" s="626"/>
      <c r="K425" s="626"/>
      <c r="L425" s="210"/>
      <c r="M425" s="628"/>
      <c r="N425" s="210"/>
      <c r="O425" s="210"/>
      <c r="P425" s="210"/>
      <c r="Q425" s="210"/>
      <c r="R425" s="210"/>
      <c r="S425" s="210"/>
      <c r="T425" s="210"/>
      <c r="U425" s="210"/>
      <c r="V425" s="210"/>
      <c r="W425" s="210"/>
      <c r="X425" s="210"/>
      <c r="Y425" s="210"/>
      <c r="Z425" s="210"/>
    </row>
    <row r="426" ht="12.75" customHeight="1">
      <c r="A426" s="625"/>
      <c r="B426" s="625"/>
      <c r="C426" s="210"/>
      <c r="D426" s="627"/>
      <c r="E426" s="210"/>
      <c r="F426" s="210"/>
      <c r="G426" s="210"/>
      <c r="H426" s="210"/>
      <c r="I426" s="627"/>
      <c r="J426" s="626"/>
      <c r="K426" s="626"/>
      <c r="L426" s="210"/>
      <c r="M426" s="628"/>
      <c r="N426" s="210"/>
      <c r="O426" s="210"/>
      <c r="P426" s="210"/>
      <c r="Q426" s="210"/>
      <c r="R426" s="210"/>
      <c r="S426" s="210"/>
      <c r="T426" s="210"/>
      <c r="U426" s="210"/>
      <c r="V426" s="210"/>
      <c r="W426" s="210"/>
      <c r="X426" s="210"/>
      <c r="Y426" s="210"/>
      <c r="Z426" s="210"/>
    </row>
    <row r="427" ht="12.75" customHeight="1">
      <c r="A427" s="625"/>
      <c r="B427" s="625"/>
      <c r="C427" s="210"/>
      <c r="D427" s="627"/>
      <c r="E427" s="210"/>
      <c r="F427" s="210"/>
      <c r="G427" s="210"/>
      <c r="H427" s="210"/>
      <c r="I427" s="627"/>
      <c r="J427" s="626"/>
      <c r="K427" s="626"/>
      <c r="L427" s="210"/>
      <c r="M427" s="628"/>
      <c r="N427" s="210"/>
      <c r="O427" s="210"/>
      <c r="P427" s="210"/>
      <c r="Q427" s="210"/>
      <c r="R427" s="210"/>
      <c r="S427" s="210"/>
      <c r="T427" s="210"/>
      <c r="U427" s="210"/>
      <c r="V427" s="210"/>
      <c r="W427" s="210"/>
      <c r="X427" s="210"/>
      <c r="Y427" s="210"/>
      <c r="Z427" s="210"/>
    </row>
    <row r="428" ht="12.75" customHeight="1">
      <c r="A428" s="625"/>
      <c r="B428" s="625"/>
      <c r="C428" s="210"/>
      <c r="D428" s="627"/>
      <c r="E428" s="210"/>
      <c r="F428" s="210"/>
      <c r="G428" s="210"/>
      <c r="H428" s="210"/>
      <c r="I428" s="627"/>
      <c r="J428" s="626"/>
      <c r="K428" s="626"/>
      <c r="L428" s="210"/>
      <c r="M428" s="628"/>
      <c r="N428" s="210"/>
      <c r="O428" s="210"/>
      <c r="P428" s="210"/>
      <c r="Q428" s="210"/>
      <c r="R428" s="210"/>
      <c r="S428" s="210"/>
      <c r="T428" s="210"/>
      <c r="U428" s="210"/>
      <c r="V428" s="210"/>
      <c r="W428" s="210"/>
      <c r="X428" s="210"/>
      <c r="Y428" s="210"/>
      <c r="Z428" s="210"/>
    </row>
    <row r="429" ht="12.75" customHeight="1">
      <c r="A429" s="625"/>
      <c r="B429" s="625"/>
      <c r="C429" s="210"/>
      <c r="D429" s="627"/>
      <c r="E429" s="210"/>
      <c r="F429" s="210"/>
      <c r="G429" s="210"/>
      <c r="H429" s="210"/>
      <c r="I429" s="627"/>
      <c r="J429" s="626"/>
      <c r="K429" s="626"/>
      <c r="L429" s="210"/>
      <c r="M429" s="628"/>
      <c r="N429" s="210"/>
      <c r="O429" s="210"/>
      <c r="P429" s="210"/>
      <c r="Q429" s="210"/>
      <c r="R429" s="210"/>
      <c r="S429" s="210"/>
      <c r="T429" s="210"/>
      <c r="U429" s="210"/>
      <c r="V429" s="210"/>
      <c r="W429" s="210"/>
      <c r="X429" s="210"/>
      <c r="Y429" s="210"/>
      <c r="Z429" s="210"/>
    </row>
    <row r="430" ht="12.75" customHeight="1">
      <c r="A430" s="625"/>
      <c r="B430" s="625"/>
      <c r="C430" s="210"/>
      <c r="D430" s="627"/>
      <c r="E430" s="210"/>
      <c r="F430" s="210"/>
      <c r="G430" s="210"/>
      <c r="H430" s="210"/>
      <c r="I430" s="627"/>
      <c r="J430" s="626"/>
      <c r="K430" s="626"/>
      <c r="L430" s="210"/>
      <c r="M430" s="628"/>
      <c r="N430" s="210"/>
      <c r="O430" s="210"/>
      <c r="P430" s="210"/>
      <c r="Q430" s="210"/>
      <c r="R430" s="210"/>
      <c r="S430" s="210"/>
      <c r="T430" s="210"/>
      <c r="U430" s="210"/>
      <c r="V430" s="210"/>
      <c r="W430" s="210"/>
      <c r="X430" s="210"/>
      <c r="Y430" s="210"/>
      <c r="Z430" s="210"/>
    </row>
    <row r="431" ht="12.75" customHeight="1">
      <c r="A431" s="625"/>
      <c r="B431" s="625"/>
      <c r="C431" s="210"/>
      <c r="D431" s="627"/>
      <c r="E431" s="210"/>
      <c r="F431" s="210"/>
      <c r="G431" s="210"/>
      <c r="H431" s="210"/>
      <c r="I431" s="627"/>
      <c r="J431" s="626"/>
      <c r="K431" s="626"/>
      <c r="L431" s="210"/>
      <c r="M431" s="628"/>
      <c r="N431" s="210"/>
      <c r="O431" s="210"/>
      <c r="P431" s="210"/>
      <c r="Q431" s="210"/>
      <c r="R431" s="210"/>
      <c r="S431" s="210"/>
      <c r="T431" s="210"/>
      <c r="U431" s="210"/>
      <c r="V431" s="210"/>
      <c r="W431" s="210"/>
      <c r="X431" s="210"/>
      <c r="Y431" s="210"/>
      <c r="Z431" s="210"/>
    </row>
    <row r="432" ht="12.75" customHeight="1">
      <c r="A432" s="625"/>
      <c r="B432" s="625"/>
      <c r="C432" s="210"/>
      <c r="D432" s="627"/>
      <c r="E432" s="210"/>
      <c r="F432" s="210"/>
      <c r="G432" s="210"/>
      <c r="H432" s="210"/>
      <c r="I432" s="627"/>
      <c r="J432" s="626"/>
      <c r="K432" s="626"/>
      <c r="L432" s="210"/>
      <c r="M432" s="628"/>
      <c r="N432" s="210"/>
      <c r="O432" s="210"/>
      <c r="P432" s="210"/>
      <c r="Q432" s="210"/>
      <c r="R432" s="210"/>
      <c r="S432" s="210"/>
      <c r="T432" s="210"/>
      <c r="U432" s="210"/>
      <c r="V432" s="210"/>
      <c r="W432" s="210"/>
      <c r="X432" s="210"/>
      <c r="Y432" s="210"/>
      <c r="Z432" s="210"/>
    </row>
    <row r="433" ht="12.75" customHeight="1">
      <c r="A433" s="625"/>
      <c r="B433" s="625"/>
      <c r="C433" s="210"/>
      <c r="D433" s="627"/>
      <c r="E433" s="210"/>
      <c r="F433" s="210"/>
      <c r="G433" s="210"/>
      <c r="H433" s="210"/>
      <c r="I433" s="627"/>
      <c r="J433" s="626"/>
      <c r="K433" s="626"/>
      <c r="L433" s="210"/>
      <c r="M433" s="628"/>
      <c r="N433" s="210"/>
      <c r="O433" s="210"/>
      <c r="P433" s="210"/>
      <c r="Q433" s="210"/>
      <c r="R433" s="210"/>
      <c r="S433" s="210"/>
      <c r="T433" s="210"/>
      <c r="U433" s="210"/>
      <c r="V433" s="210"/>
      <c r="W433" s="210"/>
      <c r="X433" s="210"/>
      <c r="Y433" s="210"/>
      <c r="Z433" s="210"/>
    </row>
    <row r="434" ht="12.75" customHeight="1">
      <c r="A434" s="625"/>
      <c r="B434" s="625"/>
      <c r="C434" s="210"/>
      <c r="D434" s="627"/>
      <c r="E434" s="210"/>
      <c r="F434" s="210"/>
      <c r="G434" s="210"/>
      <c r="H434" s="210"/>
      <c r="I434" s="627"/>
      <c r="J434" s="626"/>
      <c r="K434" s="626"/>
      <c r="L434" s="210"/>
      <c r="M434" s="628"/>
      <c r="N434" s="210"/>
      <c r="O434" s="210"/>
      <c r="P434" s="210"/>
      <c r="Q434" s="210"/>
      <c r="R434" s="210"/>
      <c r="S434" s="210"/>
      <c r="T434" s="210"/>
      <c r="U434" s="210"/>
      <c r="V434" s="210"/>
      <c r="W434" s="210"/>
      <c r="X434" s="210"/>
      <c r="Y434" s="210"/>
      <c r="Z434" s="210"/>
    </row>
    <row r="435" ht="12.75" customHeight="1">
      <c r="A435" s="625"/>
      <c r="B435" s="625"/>
      <c r="C435" s="210"/>
      <c r="D435" s="627"/>
      <c r="E435" s="210"/>
      <c r="F435" s="210"/>
      <c r="G435" s="210"/>
      <c r="H435" s="210"/>
      <c r="I435" s="627"/>
      <c r="J435" s="626"/>
      <c r="K435" s="626"/>
      <c r="L435" s="210"/>
      <c r="M435" s="628"/>
      <c r="N435" s="210"/>
      <c r="O435" s="210"/>
      <c r="P435" s="210"/>
      <c r="Q435" s="210"/>
      <c r="R435" s="210"/>
      <c r="S435" s="210"/>
      <c r="T435" s="210"/>
      <c r="U435" s="210"/>
      <c r="V435" s="210"/>
      <c r="W435" s="210"/>
      <c r="X435" s="210"/>
      <c r="Y435" s="210"/>
      <c r="Z435" s="210"/>
    </row>
    <row r="436" ht="12.75" customHeight="1">
      <c r="A436" s="625"/>
      <c r="B436" s="625"/>
      <c r="C436" s="210"/>
      <c r="D436" s="627"/>
      <c r="E436" s="210"/>
      <c r="F436" s="210"/>
      <c r="G436" s="210"/>
      <c r="H436" s="210"/>
      <c r="I436" s="627"/>
      <c r="J436" s="626"/>
      <c r="K436" s="626"/>
      <c r="L436" s="210"/>
      <c r="M436" s="628"/>
      <c r="N436" s="210"/>
      <c r="O436" s="210"/>
      <c r="P436" s="210"/>
      <c r="Q436" s="210"/>
      <c r="R436" s="210"/>
      <c r="S436" s="210"/>
      <c r="T436" s="210"/>
      <c r="U436" s="210"/>
      <c r="V436" s="210"/>
      <c r="W436" s="210"/>
      <c r="X436" s="210"/>
      <c r="Y436" s="210"/>
      <c r="Z436" s="210"/>
    </row>
    <row r="437" ht="12.75" customHeight="1">
      <c r="A437" s="625"/>
      <c r="B437" s="625"/>
      <c r="C437" s="210"/>
      <c r="D437" s="627"/>
      <c r="E437" s="210"/>
      <c r="F437" s="210"/>
      <c r="G437" s="210"/>
      <c r="H437" s="210"/>
      <c r="I437" s="627"/>
      <c r="J437" s="626"/>
      <c r="K437" s="626"/>
      <c r="L437" s="210"/>
      <c r="M437" s="628"/>
      <c r="N437" s="210"/>
      <c r="O437" s="210"/>
      <c r="P437" s="210"/>
      <c r="Q437" s="210"/>
      <c r="R437" s="210"/>
      <c r="S437" s="210"/>
      <c r="T437" s="210"/>
      <c r="U437" s="210"/>
      <c r="V437" s="210"/>
      <c r="W437" s="210"/>
      <c r="X437" s="210"/>
      <c r="Y437" s="210"/>
      <c r="Z437" s="210"/>
    </row>
    <row r="438" ht="12.75" customHeight="1">
      <c r="A438" s="625"/>
      <c r="B438" s="625"/>
      <c r="C438" s="210"/>
      <c r="D438" s="627"/>
      <c r="E438" s="210"/>
      <c r="F438" s="210"/>
      <c r="G438" s="210"/>
      <c r="H438" s="210"/>
      <c r="I438" s="627"/>
      <c r="J438" s="626"/>
      <c r="K438" s="626"/>
      <c r="L438" s="210"/>
      <c r="M438" s="628"/>
      <c r="N438" s="210"/>
      <c r="O438" s="210"/>
      <c r="P438" s="210"/>
      <c r="Q438" s="210"/>
      <c r="R438" s="210"/>
      <c r="S438" s="210"/>
      <c r="T438" s="210"/>
      <c r="U438" s="210"/>
      <c r="V438" s="210"/>
      <c r="W438" s="210"/>
      <c r="X438" s="210"/>
      <c r="Y438" s="210"/>
      <c r="Z438" s="210"/>
    </row>
    <row r="439" ht="12.75" customHeight="1">
      <c r="A439" s="625"/>
      <c r="B439" s="625"/>
      <c r="C439" s="210"/>
      <c r="D439" s="627"/>
      <c r="E439" s="210"/>
      <c r="F439" s="210"/>
      <c r="G439" s="210"/>
      <c r="H439" s="210"/>
      <c r="I439" s="627"/>
      <c r="J439" s="626"/>
      <c r="K439" s="626"/>
      <c r="L439" s="210"/>
      <c r="M439" s="628"/>
      <c r="N439" s="210"/>
      <c r="O439" s="210"/>
      <c r="P439" s="210"/>
      <c r="Q439" s="210"/>
      <c r="R439" s="210"/>
      <c r="S439" s="210"/>
      <c r="T439" s="210"/>
      <c r="U439" s="210"/>
      <c r="V439" s="210"/>
      <c r="W439" s="210"/>
      <c r="X439" s="210"/>
      <c r="Y439" s="210"/>
      <c r="Z439" s="210"/>
    </row>
    <row r="440" ht="12.75" customHeight="1">
      <c r="A440" s="625"/>
      <c r="B440" s="625"/>
      <c r="C440" s="210"/>
      <c r="D440" s="627"/>
      <c r="E440" s="210"/>
      <c r="F440" s="210"/>
      <c r="G440" s="210"/>
      <c r="H440" s="210"/>
      <c r="I440" s="627"/>
      <c r="J440" s="626"/>
      <c r="K440" s="626"/>
      <c r="L440" s="210"/>
      <c r="M440" s="628"/>
      <c r="N440" s="210"/>
      <c r="O440" s="210"/>
      <c r="P440" s="210"/>
      <c r="Q440" s="210"/>
      <c r="R440" s="210"/>
      <c r="S440" s="210"/>
      <c r="T440" s="210"/>
      <c r="U440" s="210"/>
      <c r="V440" s="210"/>
      <c r="W440" s="210"/>
      <c r="X440" s="210"/>
      <c r="Y440" s="210"/>
      <c r="Z440" s="210"/>
    </row>
    <row r="441" ht="12.75" customHeight="1">
      <c r="A441" s="625"/>
      <c r="B441" s="625"/>
      <c r="C441" s="210"/>
      <c r="D441" s="627"/>
      <c r="E441" s="210"/>
      <c r="F441" s="210"/>
      <c r="G441" s="210"/>
      <c r="H441" s="210"/>
      <c r="I441" s="627"/>
      <c r="J441" s="626"/>
      <c r="K441" s="626"/>
      <c r="L441" s="210"/>
      <c r="M441" s="628"/>
      <c r="N441" s="210"/>
      <c r="O441" s="210"/>
      <c r="P441" s="210"/>
      <c r="Q441" s="210"/>
      <c r="R441" s="210"/>
      <c r="S441" s="210"/>
      <c r="T441" s="210"/>
      <c r="U441" s="210"/>
      <c r="V441" s="210"/>
      <c r="W441" s="210"/>
      <c r="X441" s="210"/>
      <c r="Y441" s="210"/>
      <c r="Z441" s="210"/>
    </row>
    <row r="442" ht="12.75" customHeight="1">
      <c r="A442" s="625"/>
      <c r="B442" s="625"/>
      <c r="C442" s="210"/>
      <c r="D442" s="627"/>
      <c r="E442" s="210"/>
      <c r="F442" s="210"/>
      <c r="G442" s="210"/>
      <c r="H442" s="210"/>
      <c r="I442" s="627"/>
      <c r="J442" s="626"/>
      <c r="K442" s="626"/>
      <c r="L442" s="210"/>
      <c r="M442" s="628"/>
      <c r="N442" s="210"/>
      <c r="O442" s="210"/>
      <c r="P442" s="210"/>
      <c r="Q442" s="210"/>
      <c r="R442" s="210"/>
      <c r="S442" s="210"/>
      <c r="T442" s="210"/>
      <c r="U442" s="210"/>
      <c r="V442" s="210"/>
      <c r="W442" s="210"/>
      <c r="X442" s="210"/>
      <c r="Y442" s="210"/>
      <c r="Z442" s="210"/>
    </row>
    <row r="443" ht="12.75" customHeight="1">
      <c r="A443" s="625"/>
      <c r="B443" s="625"/>
      <c r="C443" s="210"/>
      <c r="D443" s="627"/>
      <c r="E443" s="210"/>
      <c r="F443" s="210"/>
      <c r="G443" s="210"/>
      <c r="H443" s="210"/>
      <c r="I443" s="627"/>
      <c r="J443" s="626"/>
      <c r="K443" s="626"/>
      <c r="L443" s="210"/>
      <c r="M443" s="628"/>
      <c r="N443" s="210"/>
      <c r="O443" s="210"/>
      <c r="P443" s="210"/>
      <c r="Q443" s="210"/>
      <c r="R443" s="210"/>
      <c r="S443" s="210"/>
      <c r="T443" s="210"/>
      <c r="U443" s="210"/>
      <c r="V443" s="210"/>
      <c r="W443" s="210"/>
      <c r="X443" s="210"/>
      <c r="Y443" s="210"/>
      <c r="Z443" s="210"/>
    </row>
    <row r="444" ht="12.75" customHeight="1">
      <c r="A444" s="625"/>
      <c r="B444" s="625"/>
      <c r="C444" s="210"/>
      <c r="D444" s="627"/>
      <c r="E444" s="210"/>
      <c r="F444" s="210"/>
      <c r="G444" s="210"/>
      <c r="H444" s="210"/>
      <c r="I444" s="627"/>
      <c r="J444" s="626"/>
      <c r="K444" s="626"/>
      <c r="L444" s="210"/>
      <c r="M444" s="628"/>
      <c r="N444" s="210"/>
      <c r="O444" s="210"/>
      <c r="P444" s="210"/>
      <c r="Q444" s="210"/>
      <c r="R444" s="210"/>
      <c r="S444" s="210"/>
      <c r="T444" s="210"/>
      <c r="U444" s="210"/>
      <c r="V444" s="210"/>
      <c r="W444" s="210"/>
      <c r="X444" s="210"/>
      <c r="Y444" s="210"/>
      <c r="Z444" s="210"/>
    </row>
    <row r="445" ht="12.75" customHeight="1">
      <c r="A445" s="625"/>
      <c r="B445" s="625"/>
      <c r="C445" s="210"/>
      <c r="D445" s="627"/>
      <c r="E445" s="210"/>
      <c r="F445" s="210"/>
      <c r="G445" s="210"/>
      <c r="H445" s="210"/>
      <c r="I445" s="627"/>
      <c r="J445" s="626"/>
      <c r="K445" s="626"/>
      <c r="L445" s="210"/>
      <c r="M445" s="628"/>
      <c r="N445" s="210"/>
      <c r="O445" s="210"/>
      <c r="P445" s="210"/>
      <c r="Q445" s="210"/>
      <c r="R445" s="210"/>
      <c r="S445" s="210"/>
      <c r="T445" s="210"/>
      <c r="U445" s="210"/>
      <c r="V445" s="210"/>
      <c r="W445" s="210"/>
      <c r="X445" s="210"/>
      <c r="Y445" s="210"/>
      <c r="Z445" s="210"/>
    </row>
    <row r="446" ht="12.75" customHeight="1">
      <c r="A446" s="625"/>
      <c r="B446" s="625"/>
      <c r="C446" s="210"/>
      <c r="D446" s="627"/>
      <c r="E446" s="210"/>
      <c r="F446" s="210"/>
      <c r="G446" s="210"/>
      <c r="H446" s="210"/>
      <c r="I446" s="627"/>
      <c r="J446" s="626"/>
      <c r="K446" s="626"/>
      <c r="L446" s="210"/>
      <c r="M446" s="628"/>
      <c r="N446" s="210"/>
      <c r="O446" s="210"/>
      <c r="P446" s="210"/>
      <c r="Q446" s="210"/>
      <c r="R446" s="210"/>
      <c r="S446" s="210"/>
      <c r="T446" s="210"/>
      <c r="U446" s="210"/>
      <c r="V446" s="210"/>
      <c r="W446" s="210"/>
      <c r="X446" s="210"/>
      <c r="Y446" s="210"/>
      <c r="Z446" s="210"/>
    </row>
    <row r="447" ht="12.75" customHeight="1">
      <c r="A447" s="625"/>
      <c r="B447" s="625"/>
      <c r="C447" s="210"/>
      <c r="D447" s="627"/>
      <c r="E447" s="210"/>
      <c r="F447" s="210"/>
      <c r="G447" s="210"/>
      <c r="H447" s="210"/>
      <c r="I447" s="627"/>
      <c r="J447" s="626"/>
      <c r="K447" s="626"/>
      <c r="L447" s="210"/>
      <c r="M447" s="628"/>
      <c r="N447" s="210"/>
      <c r="O447" s="210"/>
      <c r="P447" s="210"/>
      <c r="Q447" s="210"/>
      <c r="R447" s="210"/>
      <c r="S447" s="210"/>
      <c r="T447" s="210"/>
      <c r="U447" s="210"/>
      <c r="V447" s="210"/>
      <c r="W447" s="210"/>
      <c r="X447" s="210"/>
      <c r="Y447" s="210"/>
      <c r="Z447" s="210"/>
    </row>
    <row r="448" ht="12.75" customHeight="1">
      <c r="A448" s="625"/>
      <c r="B448" s="625"/>
      <c r="C448" s="210"/>
      <c r="D448" s="627"/>
      <c r="E448" s="210"/>
      <c r="F448" s="210"/>
      <c r="G448" s="210"/>
      <c r="H448" s="210"/>
      <c r="I448" s="627"/>
      <c r="J448" s="626"/>
      <c r="K448" s="626"/>
      <c r="L448" s="210"/>
      <c r="M448" s="628"/>
      <c r="N448" s="210"/>
      <c r="O448" s="210"/>
      <c r="P448" s="210"/>
      <c r="Q448" s="210"/>
      <c r="R448" s="210"/>
      <c r="S448" s="210"/>
      <c r="T448" s="210"/>
      <c r="U448" s="210"/>
      <c r="V448" s="210"/>
      <c r="W448" s="210"/>
      <c r="X448" s="210"/>
      <c r="Y448" s="210"/>
      <c r="Z448" s="210"/>
    </row>
    <row r="449" ht="12.75" customHeight="1">
      <c r="A449" s="625"/>
      <c r="B449" s="625"/>
      <c r="C449" s="210"/>
      <c r="D449" s="627"/>
      <c r="E449" s="210"/>
      <c r="F449" s="210"/>
      <c r="G449" s="210"/>
      <c r="H449" s="210"/>
      <c r="I449" s="627"/>
      <c r="J449" s="626"/>
      <c r="K449" s="626"/>
      <c r="L449" s="210"/>
      <c r="M449" s="628"/>
      <c r="N449" s="210"/>
      <c r="O449" s="210"/>
      <c r="P449" s="210"/>
      <c r="Q449" s="210"/>
      <c r="R449" s="210"/>
      <c r="S449" s="210"/>
      <c r="T449" s="210"/>
      <c r="U449" s="210"/>
      <c r="V449" s="210"/>
      <c r="W449" s="210"/>
      <c r="X449" s="210"/>
      <c r="Y449" s="210"/>
      <c r="Z449" s="210"/>
    </row>
    <row r="450" ht="12.75" customHeight="1">
      <c r="A450" s="625"/>
      <c r="B450" s="625"/>
      <c r="C450" s="210"/>
      <c r="D450" s="627"/>
      <c r="E450" s="210"/>
      <c r="F450" s="210"/>
      <c r="G450" s="210"/>
      <c r="H450" s="210"/>
      <c r="I450" s="627"/>
      <c r="J450" s="626"/>
      <c r="K450" s="626"/>
      <c r="L450" s="210"/>
      <c r="M450" s="628"/>
      <c r="N450" s="210"/>
      <c r="O450" s="210"/>
      <c r="P450" s="210"/>
      <c r="Q450" s="210"/>
      <c r="R450" s="210"/>
      <c r="S450" s="210"/>
      <c r="T450" s="210"/>
      <c r="U450" s="210"/>
      <c r="V450" s="210"/>
      <c r="W450" s="210"/>
      <c r="X450" s="210"/>
      <c r="Y450" s="210"/>
      <c r="Z450" s="210"/>
    </row>
    <row r="451" ht="12.75" customHeight="1">
      <c r="A451" s="625"/>
      <c r="B451" s="625"/>
      <c r="C451" s="210"/>
      <c r="D451" s="627"/>
      <c r="E451" s="210"/>
      <c r="F451" s="210"/>
      <c r="G451" s="210"/>
      <c r="H451" s="210"/>
      <c r="I451" s="627"/>
      <c r="J451" s="626"/>
      <c r="K451" s="626"/>
      <c r="L451" s="210"/>
      <c r="M451" s="628"/>
      <c r="N451" s="210"/>
      <c r="O451" s="210"/>
      <c r="P451" s="210"/>
      <c r="Q451" s="210"/>
      <c r="R451" s="210"/>
      <c r="S451" s="210"/>
      <c r="T451" s="210"/>
      <c r="U451" s="210"/>
      <c r="V451" s="210"/>
      <c r="W451" s="210"/>
      <c r="X451" s="210"/>
      <c r="Y451" s="210"/>
      <c r="Z451" s="210"/>
    </row>
    <row r="452" ht="12.75" customHeight="1">
      <c r="A452" s="625"/>
      <c r="B452" s="625"/>
      <c r="C452" s="210"/>
      <c r="D452" s="627"/>
      <c r="E452" s="210"/>
      <c r="F452" s="210"/>
      <c r="G452" s="210"/>
      <c r="H452" s="210"/>
      <c r="I452" s="627"/>
      <c r="J452" s="626"/>
      <c r="K452" s="626"/>
      <c r="L452" s="210"/>
      <c r="M452" s="628"/>
      <c r="N452" s="210"/>
      <c r="O452" s="210"/>
      <c r="P452" s="210"/>
      <c r="Q452" s="210"/>
      <c r="R452" s="210"/>
      <c r="S452" s="210"/>
      <c r="T452" s="210"/>
      <c r="U452" s="210"/>
      <c r="V452" s="210"/>
      <c r="W452" s="210"/>
      <c r="X452" s="210"/>
      <c r="Y452" s="210"/>
      <c r="Z452" s="210"/>
    </row>
    <row r="453" ht="12.75" customHeight="1">
      <c r="A453" s="625"/>
      <c r="B453" s="625"/>
      <c r="C453" s="210"/>
      <c r="D453" s="627"/>
      <c r="E453" s="210"/>
      <c r="F453" s="210"/>
      <c r="G453" s="210"/>
      <c r="H453" s="210"/>
      <c r="I453" s="627"/>
      <c r="J453" s="626"/>
      <c r="K453" s="626"/>
      <c r="L453" s="210"/>
      <c r="M453" s="628"/>
      <c r="N453" s="210"/>
      <c r="O453" s="210"/>
      <c r="P453" s="210"/>
      <c r="Q453" s="210"/>
      <c r="R453" s="210"/>
      <c r="S453" s="210"/>
      <c r="T453" s="210"/>
      <c r="U453" s="210"/>
      <c r="V453" s="210"/>
      <c r="W453" s="210"/>
      <c r="X453" s="210"/>
      <c r="Y453" s="210"/>
      <c r="Z453" s="210"/>
    </row>
    <row r="454" ht="12.75" customHeight="1">
      <c r="A454" s="625"/>
      <c r="B454" s="625"/>
      <c r="C454" s="210"/>
      <c r="D454" s="627"/>
      <c r="E454" s="210"/>
      <c r="F454" s="210"/>
      <c r="G454" s="210"/>
      <c r="H454" s="210"/>
      <c r="I454" s="627"/>
      <c r="J454" s="626"/>
      <c r="K454" s="626"/>
      <c r="L454" s="210"/>
      <c r="M454" s="628"/>
      <c r="N454" s="210"/>
      <c r="O454" s="210"/>
      <c r="P454" s="210"/>
      <c r="Q454" s="210"/>
      <c r="R454" s="210"/>
      <c r="S454" s="210"/>
      <c r="T454" s="210"/>
      <c r="U454" s="210"/>
      <c r="V454" s="210"/>
      <c r="W454" s="210"/>
      <c r="X454" s="210"/>
      <c r="Y454" s="210"/>
      <c r="Z454" s="210"/>
    </row>
    <row r="455" ht="12.75" customHeight="1">
      <c r="A455" s="625"/>
      <c r="B455" s="625"/>
      <c r="C455" s="210"/>
      <c r="D455" s="627"/>
      <c r="E455" s="210"/>
      <c r="F455" s="210"/>
      <c r="G455" s="210"/>
      <c r="H455" s="210"/>
      <c r="I455" s="627"/>
      <c r="J455" s="626"/>
      <c r="K455" s="626"/>
      <c r="L455" s="210"/>
      <c r="M455" s="628"/>
      <c r="N455" s="210"/>
      <c r="O455" s="210"/>
      <c r="P455" s="210"/>
      <c r="Q455" s="210"/>
      <c r="R455" s="210"/>
      <c r="S455" s="210"/>
      <c r="T455" s="210"/>
      <c r="U455" s="210"/>
      <c r="V455" s="210"/>
      <c r="W455" s="210"/>
      <c r="X455" s="210"/>
      <c r="Y455" s="210"/>
      <c r="Z455" s="210"/>
    </row>
    <row r="456" ht="12.75" customHeight="1">
      <c r="A456" s="625"/>
      <c r="B456" s="625"/>
      <c r="C456" s="210"/>
      <c r="D456" s="627"/>
      <c r="E456" s="210"/>
      <c r="F456" s="210"/>
      <c r="G456" s="210"/>
      <c r="H456" s="210"/>
      <c r="I456" s="627"/>
      <c r="J456" s="626"/>
      <c r="K456" s="626"/>
      <c r="L456" s="210"/>
      <c r="M456" s="628"/>
      <c r="N456" s="210"/>
      <c r="O456" s="210"/>
      <c r="P456" s="210"/>
      <c r="Q456" s="210"/>
      <c r="R456" s="210"/>
      <c r="S456" s="210"/>
      <c r="T456" s="210"/>
      <c r="U456" s="210"/>
      <c r="V456" s="210"/>
      <c r="W456" s="210"/>
      <c r="X456" s="210"/>
      <c r="Y456" s="210"/>
      <c r="Z456" s="210"/>
    </row>
    <row r="457" ht="12.75" customHeight="1">
      <c r="A457" s="625"/>
      <c r="B457" s="625"/>
      <c r="C457" s="210"/>
      <c r="D457" s="627"/>
      <c r="E457" s="210"/>
      <c r="F457" s="210"/>
      <c r="G457" s="210"/>
      <c r="H457" s="210"/>
      <c r="I457" s="627"/>
      <c r="J457" s="626"/>
      <c r="K457" s="626"/>
      <c r="L457" s="210"/>
      <c r="M457" s="628"/>
      <c r="N457" s="210"/>
      <c r="O457" s="210"/>
      <c r="P457" s="210"/>
      <c r="Q457" s="210"/>
      <c r="R457" s="210"/>
      <c r="S457" s="210"/>
      <c r="T457" s="210"/>
      <c r="U457" s="210"/>
      <c r="V457" s="210"/>
      <c r="W457" s="210"/>
      <c r="X457" s="210"/>
      <c r="Y457" s="210"/>
      <c r="Z457" s="210"/>
    </row>
    <row r="458" ht="12.75" customHeight="1">
      <c r="A458" s="625"/>
      <c r="B458" s="625"/>
      <c r="C458" s="210"/>
      <c r="D458" s="627"/>
      <c r="E458" s="210"/>
      <c r="F458" s="210"/>
      <c r="G458" s="210"/>
      <c r="H458" s="210"/>
      <c r="I458" s="627"/>
      <c r="J458" s="626"/>
      <c r="K458" s="626"/>
      <c r="L458" s="210"/>
      <c r="M458" s="628"/>
      <c r="N458" s="210"/>
      <c r="O458" s="210"/>
      <c r="P458" s="210"/>
      <c r="Q458" s="210"/>
      <c r="R458" s="210"/>
      <c r="S458" s="210"/>
      <c r="T458" s="210"/>
      <c r="U458" s="210"/>
      <c r="V458" s="210"/>
      <c r="W458" s="210"/>
      <c r="X458" s="210"/>
      <c r="Y458" s="210"/>
      <c r="Z458" s="210"/>
    </row>
    <row r="459" ht="12.75" customHeight="1">
      <c r="A459" s="625"/>
      <c r="B459" s="625"/>
      <c r="C459" s="210"/>
      <c r="D459" s="627"/>
      <c r="E459" s="210"/>
      <c r="F459" s="210"/>
      <c r="G459" s="210"/>
      <c r="H459" s="210"/>
      <c r="I459" s="627"/>
      <c r="J459" s="626"/>
      <c r="K459" s="626"/>
      <c r="L459" s="210"/>
      <c r="M459" s="628"/>
      <c r="N459" s="210"/>
      <c r="O459" s="210"/>
      <c r="P459" s="210"/>
      <c r="Q459" s="210"/>
      <c r="R459" s="210"/>
      <c r="S459" s="210"/>
      <c r="T459" s="210"/>
      <c r="U459" s="210"/>
      <c r="V459" s="210"/>
      <c r="W459" s="210"/>
      <c r="X459" s="210"/>
      <c r="Y459" s="210"/>
      <c r="Z459" s="210"/>
    </row>
    <row r="460" ht="12.75" customHeight="1">
      <c r="A460" s="625"/>
      <c r="B460" s="625"/>
      <c r="C460" s="210"/>
      <c r="D460" s="627"/>
      <c r="E460" s="210"/>
      <c r="F460" s="210"/>
      <c r="G460" s="210"/>
      <c r="H460" s="210"/>
      <c r="I460" s="627"/>
      <c r="J460" s="626"/>
      <c r="K460" s="626"/>
      <c r="L460" s="210"/>
      <c r="M460" s="628"/>
      <c r="N460" s="210"/>
      <c r="O460" s="210"/>
      <c r="P460" s="210"/>
      <c r="Q460" s="210"/>
      <c r="R460" s="210"/>
      <c r="S460" s="210"/>
      <c r="T460" s="210"/>
      <c r="U460" s="210"/>
      <c r="V460" s="210"/>
      <c r="W460" s="210"/>
      <c r="X460" s="210"/>
      <c r="Y460" s="210"/>
      <c r="Z460" s="210"/>
    </row>
    <row r="461" ht="12.75" customHeight="1">
      <c r="A461" s="625"/>
      <c r="B461" s="625"/>
      <c r="C461" s="210"/>
      <c r="D461" s="627"/>
      <c r="E461" s="210"/>
      <c r="F461" s="210"/>
      <c r="G461" s="210"/>
      <c r="H461" s="210"/>
      <c r="I461" s="627"/>
      <c r="J461" s="626"/>
      <c r="K461" s="626"/>
      <c r="L461" s="210"/>
      <c r="M461" s="628"/>
      <c r="N461" s="210"/>
      <c r="O461" s="210"/>
      <c r="P461" s="210"/>
      <c r="Q461" s="210"/>
      <c r="R461" s="210"/>
      <c r="S461" s="210"/>
      <c r="T461" s="210"/>
      <c r="U461" s="210"/>
      <c r="V461" s="210"/>
      <c r="W461" s="210"/>
      <c r="X461" s="210"/>
      <c r="Y461" s="210"/>
      <c r="Z461" s="210"/>
    </row>
    <row r="462" ht="12.75" customHeight="1">
      <c r="A462" s="625"/>
      <c r="B462" s="625"/>
      <c r="C462" s="210"/>
      <c r="D462" s="627"/>
      <c r="E462" s="210"/>
      <c r="F462" s="210"/>
      <c r="G462" s="210"/>
      <c r="H462" s="210"/>
      <c r="I462" s="627"/>
      <c r="J462" s="626"/>
      <c r="K462" s="626"/>
      <c r="L462" s="210"/>
      <c r="M462" s="628"/>
      <c r="N462" s="210"/>
      <c r="O462" s="210"/>
      <c r="P462" s="210"/>
      <c r="Q462" s="210"/>
      <c r="R462" s="210"/>
      <c r="S462" s="210"/>
      <c r="T462" s="210"/>
      <c r="U462" s="210"/>
      <c r="V462" s="210"/>
      <c r="W462" s="210"/>
      <c r="X462" s="210"/>
      <c r="Y462" s="210"/>
      <c r="Z462" s="210"/>
    </row>
    <row r="463" ht="12.75" customHeight="1">
      <c r="A463" s="625"/>
      <c r="B463" s="625"/>
      <c r="C463" s="210"/>
      <c r="D463" s="627"/>
      <c r="E463" s="210"/>
      <c r="F463" s="210"/>
      <c r="G463" s="210"/>
      <c r="H463" s="210"/>
      <c r="I463" s="627"/>
      <c r="J463" s="626"/>
      <c r="K463" s="626"/>
      <c r="L463" s="210"/>
      <c r="M463" s="628"/>
      <c r="N463" s="210"/>
      <c r="O463" s="210"/>
      <c r="P463" s="210"/>
      <c r="Q463" s="210"/>
      <c r="R463" s="210"/>
      <c r="S463" s="210"/>
      <c r="T463" s="210"/>
      <c r="U463" s="210"/>
      <c r="V463" s="210"/>
      <c r="W463" s="210"/>
      <c r="X463" s="210"/>
      <c r="Y463" s="210"/>
      <c r="Z463" s="210"/>
    </row>
    <row r="464" ht="12.75" customHeight="1">
      <c r="A464" s="625"/>
      <c r="B464" s="625"/>
      <c r="C464" s="210"/>
      <c r="D464" s="627"/>
      <c r="E464" s="210"/>
      <c r="F464" s="210"/>
      <c r="G464" s="210"/>
      <c r="H464" s="210"/>
      <c r="I464" s="627"/>
      <c r="J464" s="626"/>
      <c r="K464" s="626"/>
      <c r="L464" s="210"/>
      <c r="M464" s="628"/>
      <c r="N464" s="210"/>
      <c r="O464" s="210"/>
      <c r="P464" s="210"/>
      <c r="Q464" s="210"/>
      <c r="R464" s="210"/>
      <c r="S464" s="210"/>
      <c r="T464" s="210"/>
      <c r="U464" s="210"/>
      <c r="V464" s="210"/>
      <c r="W464" s="210"/>
      <c r="X464" s="210"/>
      <c r="Y464" s="210"/>
      <c r="Z464" s="210"/>
    </row>
    <row r="465" ht="12.75" customHeight="1">
      <c r="A465" s="625"/>
      <c r="B465" s="625"/>
      <c r="C465" s="210"/>
      <c r="D465" s="627"/>
      <c r="E465" s="210"/>
      <c r="F465" s="210"/>
      <c r="G465" s="210"/>
      <c r="H465" s="210"/>
      <c r="I465" s="627"/>
      <c r="J465" s="626"/>
      <c r="K465" s="626"/>
      <c r="L465" s="210"/>
      <c r="M465" s="628"/>
      <c r="N465" s="210"/>
      <c r="O465" s="210"/>
      <c r="P465" s="210"/>
      <c r="Q465" s="210"/>
      <c r="R465" s="210"/>
      <c r="S465" s="210"/>
      <c r="T465" s="210"/>
      <c r="U465" s="210"/>
      <c r="V465" s="210"/>
      <c r="W465" s="210"/>
      <c r="X465" s="210"/>
      <c r="Y465" s="210"/>
      <c r="Z465" s="210"/>
    </row>
    <row r="466" ht="12.75" customHeight="1">
      <c r="A466" s="625"/>
      <c r="B466" s="625"/>
      <c r="C466" s="210"/>
      <c r="D466" s="627"/>
      <c r="E466" s="210"/>
      <c r="F466" s="210"/>
      <c r="G466" s="210"/>
      <c r="H466" s="210"/>
      <c r="I466" s="627"/>
      <c r="J466" s="626"/>
      <c r="K466" s="626"/>
      <c r="L466" s="210"/>
      <c r="M466" s="628"/>
      <c r="N466" s="210"/>
      <c r="O466" s="210"/>
      <c r="P466" s="210"/>
      <c r="Q466" s="210"/>
      <c r="R466" s="210"/>
      <c r="S466" s="210"/>
      <c r="T466" s="210"/>
      <c r="U466" s="210"/>
      <c r="V466" s="210"/>
      <c r="W466" s="210"/>
      <c r="X466" s="210"/>
      <c r="Y466" s="210"/>
      <c r="Z466" s="210"/>
    </row>
    <row r="467" ht="12.75" customHeight="1">
      <c r="A467" s="625"/>
      <c r="B467" s="625"/>
      <c r="C467" s="210"/>
      <c r="D467" s="627"/>
      <c r="E467" s="210"/>
      <c r="F467" s="210"/>
      <c r="G467" s="210"/>
      <c r="H467" s="210"/>
      <c r="I467" s="627"/>
      <c r="J467" s="626"/>
      <c r="K467" s="626"/>
      <c r="L467" s="210"/>
      <c r="M467" s="628"/>
      <c r="N467" s="210"/>
      <c r="O467" s="210"/>
      <c r="P467" s="210"/>
      <c r="Q467" s="210"/>
      <c r="R467" s="210"/>
      <c r="S467" s="210"/>
      <c r="T467" s="210"/>
      <c r="U467" s="210"/>
      <c r="V467" s="210"/>
      <c r="W467" s="210"/>
      <c r="X467" s="210"/>
      <c r="Y467" s="210"/>
      <c r="Z467" s="210"/>
    </row>
    <row r="468" ht="12.75" customHeight="1">
      <c r="A468" s="625"/>
      <c r="B468" s="625"/>
      <c r="C468" s="210"/>
      <c r="D468" s="627"/>
      <c r="E468" s="210"/>
      <c r="F468" s="210"/>
      <c r="G468" s="210"/>
      <c r="H468" s="210"/>
      <c r="I468" s="627"/>
      <c r="J468" s="626"/>
      <c r="K468" s="626"/>
      <c r="L468" s="210"/>
      <c r="M468" s="628"/>
      <c r="N468" s="210"/>
      <c r="O468" s="210"/>
      <c r="P468" s="210"/>
      <c r="Q468" s="210"/>
      <c r="R468" s="210"/>
      <c r="S468" s="210"/>
      <c r="T468" s="210"/>
      <c r="U468" s="210"/>
      <c r="V468" s="210"/>
      <c r="W468" s="210"/>
      <c r="X468" s="210"/>
      <c r="Y468" s="210"/>
      <c r="Z468" s="210"/>
    </row>
    <row r="469" ht="12.75" customHeight="1">
      <c r="A469" s="625"/>
      <c r="B469" s="625"/>
      <c r="C469" s="210"/>
      <c r="D469" s="627"/>
      <c r="E469" s="210"/>
      <c r="F469" s="210"/>
      <c r="G469" s="210"/>
      <c r="H469" s="210"/>
      <c r="I469" s="627"/>
      <c r="J469" s="626"/>
      <c r="K469" s="626"/>
      <c r="L469" s="210"/>
      <c r="M469" s="628"/>
      <c r="N469" s="210"/>
      <c r="O469" s="210"/>
      <c r="P469" s="210"/>
      <c r="Q469" s="210"/>
      <c r="R469" s="210"/>
      <c r="S469" s="210"/>
      <c r="T469" s="210"/>
      <c r="U469" s="210"/>
      <c r="V469" s="210"/>
      <c r="W469" s="210"/>
      <c r="X469" s="210"/>
      <c r="Y469" s="210"/>
      <c r="Z469" s="210"/>
    </row>
    <row r="470" ht="12.75" customHeight="1">
      <c r="A470" s="625"/>
      <c r="B470" s="625"/>
      <c r="C470" s="210"/>
      <c r="D470" s="627"/>
      <c r="E470" s="210"/>
      <c r="F470" s="210"/>
      <c r="G470" s="210"/>
      <c r="H470" s="210"/>
      <c r="I470" s="627"/>
      <c r="J470" s="626"/>
      <c r="K470" s="626"/>
      <c r="L470" s="210"/>
      <c r="M470" s="628"/>
      <c r="N470" s="210"/>
      <c r="O470" s="210"/>
      <c r="P470" s="210"/>
      <c r="Q470" s="210"/>
      <c r="R470" s="210"/>
      <c r="S470" s="210"/>
      <c r="T470" s="210"/>
      <c r="U470" s="210"/>
      <c r="V470" s="210"/>
      <c r="W470" s="210"/>
      <c r="X470" s="210"/>
      <c r="Y470" s="210"/>
      <c r="Z470" s="210"/>
    </row>
    <row r="471" ht="12.75" customHeight="1">
      <c r="A471" s="625"/>
      <c r="B471" s="625"/>
      <c r="C471" s="210"/>
      <c r="D471" s="627"/>
      <c r="E471" s="210"/>
      <c r="F471" s="210"/>
      <c r="G471" s="210"/>
      <c r="H471" s="210"/>
      <c r="I471" s="627"/>
      <c r="J471" s="626"/>
      <c r="K471" s="626"/>
      <c r="L471" s="210"/>
      <c r="M471" s="628"/>
      <c r="N471" s="210"/>
      <c r="O471" s="210"/>
      <c r="P471" s="210"/>
      <c r="Q471" s="210"/>
      <c r="R471" s="210"/>
      <c r="S471" s="210"/>
      <c r="T471" s="210"/>
      <c r="U471" s="210"/>
      <c r="V471" s="210"/>
      <c r="W471" s="210"/>
      <c r="X471" s="210"/>
      <c r="Y471" s="210"/>
      <c r="Z471" s="210"/>
    </row>
    <row r="472" ht="12.75" customHeight="1">
      <c r="A472" s="625"/>
      <c r="B472" s="625"/>
      <c r="C472" s="210"/>
      <c r="D472" s="627"/>
      <c r="E472" s="210"/>
      <c r="F472" s="210"/>
      <c r="G472" s="210"/>
      <c r="H472" s="210"/>
      <c r="I472" s="627"/>
      <c r="J472" s="626"/>
      <c r="K472" s="626"/>
      <c r="L472" s="210"/>
      <c r="M472" s="628"/>
      <c r="N472" s="210"/>
      <c r="O472" s="210"/>
      <c r="P472" s="210"/>
      <c r="Q472" s="210"/>
      <c r="R472" s="210"/>
      <c r="S472" s="210"/>
      <c r="T472" s="210"/>
      <c r="U472" s="210"/>
      <c r="V472" s="210"/>
      <c r="W472" s="210"/>
      <c r="X472" s="210"/>
      <c r="Y472" s="210"/>
      <c r="Z472" s="210"/>
    </row>
    <row r="473" ht="12.75" customHeight="1">
      <c r="A473" s="625"/>
      <c r="B473" s="625"/>
      <c r="C473" s="210"/>
      <c r="D473" s="627"/>
      <c r="E473" s="210"/>
      <c r="F473" s="210"/>
      <c r="G473" s="210"/>
      <c r="H473" s="210"/>
      <c r="I473" s="627"/>
      <c r="J473" s="626"/>
      <c r="K473" s="626"/>
      <c r="L473" s="210"/>
      <c r="M473" s="628"/>
      <c r="N473" s="210"/>
      <c r="O473" s="210"/>
      <c r="P473" s="210"/>
      <c r="Q473" s="210"/>
      <c r="R473" s="210"/>
      <c r="S473" s="210"/>
      <c r="T473" s="210"/>
      <c r="U473" s="210"/>
      <c r="V473" s="210"/>
      <c r="W473" s="210"/>
      <c r="X473" s="210"/>
      <c r="Y473" s="210"/>
      <c r="Z473" s="210"/>
    </row>
    <row r="474" ht="12.75" customHeight="1">
      <c r="A474" s="625"/>
      <c r="B474" s="625"/>
      <c r="C474" s="210"/>
      <c r="D474" s="627"/>
      <c r="E474" s="210"/>
      <c r="F474" s="210"/>
      <c r="G474" s="210"/>
      <c r="H474" s="210"/>
      <c r="I474" s="627"/>
      <c r="J474" s="626"/>
      <c r="K474" s="626"/>
      <c r="L474" s="210"/>
      <c r="M474" s="628"/>
      <c r="N474" s="210"/>
      <c r="O474" s="210"/>
      <c r="P474" s="210"/>
      <c r="Q474" s="210"/>
      <c r="R474" s="210"/>
      <c r="S474" s="210"/>
      <c r="T474" s="210"/>
      <c r="U474" s="210"/>
      <c r="V474" s="210"/>
      <c r="W474" s="210"/>
      <c r="X474" s="210"/>
      <c r="Y474" s="210"/>
      <c r="Z474" s="210"/>
    </row>
    <row r="475" ht="12.75" customHeight="1">
      <c r="A475" s="625"/>
      <c r="B475" s="625"/>
      <c r="C475" s="210"/>
      <c r="D475" s="627"/>
      <c r="E475" s="210"/>
      <c r="F475" s="210"/>
      <c r="G475" s="210"/>
      <c r="H475" s="210"/>
      <c r="I475" s="627"/>
      <c r="J475" s="626"/>
      <c r="K475" s="626"/>
      <c r="L475" s="210"/>
      <c r="M475" s="628"/>
      <c r="N475" s="210"/>
      <c r="O475" s="210"/>
      <c r="P475" s="210"/>
      <c r="Q475" s="210"/>
      <c r="R475" s="210"/>
      <c r="S475" s="210"/>
      <c r="T475" s="210"/>
      <c r="U475" s="210"/>
      <c r="V475" s="210"/>
      <c r="W475" s="210"/>
      <c r="X475" s="210"/>
      <c r="Y475" s="210"/>
      <c r="Z475" s="210"/>
    </row>
    <row r="476" ht="12.75" customHeight="1">
      <c r="A476" s="625"/>
      <c r="B476" s="625"/>
      <c r="C476" s="210"/>
      <c r="D476" s="627"/>
      <c r="E476" s="210"/>
      <c r="F476" s="210"/>
      <c r="G476" s="210"/>
      <c r="H476" s="210"/>
      <c r="I476" s="627"/>
      <c r="J476" s="626"/>
      <c r="K476" s="626"/>
      <c r="L476" s="210"/>
      <c r="M476" s="628"/>
      <c r="N476" s="210"/>
      <c r="O476" s="210"/>
      <c r="P476" s="210"/>
      <c r="Q476" s="210"/>
      <c r="R476" s="210"/>
      <c r="S476" s="210"/>
      <c r="T476" s="210"/>
      <c r="U476" s="210"/>
      <c r="V476" s="210"/>
      <c r="W476" s="210"/>
      <c r="X476" s="210"/>
      <c r="Y476" s="210"/>
      <c r="Z476" s="210"/>
    </row>
    <row r="477" ht="12.75" customHeight="1">
      <c r="A477" s="625"/>
      <c r="B477" s="625"/>
      <c r="C477" s="210"/>
      <c r="D477" s="627"/>
      <c r="E477" s="210"/>
      <c r="F477" s="210"/>
      <c r="G477" s="210"/>
      <c r="H477" s="210"/>
      <c r="I477" s="627"/>
      <c r="J477" s="626"/>
      <c r="K477" s="626"/>
      <c r="L477" s="210"/>
      <c r="M477" s="628"/>
      <c r="N477" s="210"/>
      <c r="O477" s="210"/>
      <c r="P477" s="210"/>
      <c r="Q477" s="210"/>
      <c r="R477" s="210"/>
      <c r="S477" s="210"/>
      <c r="T477" s="210"/>
      <c r="U477" s="210"/>
      <c r="V477" s="210"/>
      <c r="W477" s="210"/>
      <c r="X477" s="210"/>
      <c r="Y477" s="210"/>
      <c r="Z477" s="210"/>
    </row>
    <row r="478" ht="12.75" customHeight="1">
      <c r="A478" s="625"/>
      <c r="B478" s="625"/>
      <c r="C478" s="210"/>
      <c r="D478" s="627"/>
      <c r="E478" s="210"/>
      <c r="F478" s="210"/>
      <c r="G478" s="210"/>
      <c r="H478" s="210"/>
      <c r="I478" s="627"/>
      <c r="J478" s="626"/>
      <c r="K478" s="626"/>
      <c r="L478" s="210"/>
      <c r="M478" s="628"/>
      <c r="N478" s="210"/>
      <c r="O478" s="210"/>
      <c r="P478" s="210"/>
      <c r="Q478" s="210"/>
      <c r="R478" s="210"/>
      <c r="S478" s="210"/>
      <c r="T478" s="210"/>
      <c r="U478" s="210"/>
      <c r="V478" s="210"/>
      <c r="W478" s="210"/>
      <c r="X478" s="210"/>
      <c r="Y478" s="210"/>
      <c r="Z478" s="210"/>
    </row>
    <row r="479" ht="12.75" customHeight="1">
      <c r="A479" s="625"/>
      <c r="B479" s="625"/>
      <c r="C479" s="210"/>
      <c r="D479" s="627"/>
      <c r="E479" s="210"/>
      <c r="F479" s="210"/>
      <c r="G479" s="210"/>
      <c r="H479" s="210"/>
      <c r="I479" s="627"/>
      <c r="J479" s="626"/>
      <c r="K479" s="626"/>
      <c r="L479" s="210"/>
      <c r="M479" s="628"/>
      <c r="N479" s="210"/>
      <c r="O479" s="210"/>
      <c r="P479" s="210"/>
      <c r="Q479" s="210"/>
      <c r="R479" s="210"/>
      <c r="S479" s="210"/>
      <c r="T479" s="210"/>
      <c r="U479" s="210"/>
      <c r="V479" s="210"/>
      <c r="W479" s="210"/>
      <c r="X479" s="210"/>
      <c r="Y479" s="210"/>
      <c r="Z479" s="210"/>
    </row>
    <row r="480" ht="12.75" customHeight="1">
      <c r="A480" s="625"/>
      <c r="B480" s="625"/>
      <c r="C480" s="210"/>
      <c r="D480" s="627"/>
      <c r="E480" s="210"/>
      <c r="F480" s="210"/>
      <c r="G480" s="210"/>
      <c r="H480" s="210"/>
      <c r="I480" s="627"/>
      <c r="J480" s="626"/>
      <c r="K480" s="626"/>
      <c r="L480" s="210"/>
      <c r="M480" s="628"/>
      <c r="N480" s="210"/>
      <c r="O480" s="210"/>
      <c r="P480" s="210"/>
      <c r="Q480" s="210"/>
      <c r="R480" s="210"/>
      <c r="S480" s="210"/>
      <c r="T480" s="210"/>
      <c r="U480" s="210"/>
      <c r="V480" s="210"/>
      <c r="W480" s="210"/>
      <c r="X480" s="210"/>
      <c r="Y480" s="210"/>
      <c r="Z480" s="210"/>
    </row>
    <row r="481" ht="12.75" customHeight="1">
      <c r="A481" s="625"/>
      <c r="B481" s="625"/>
      <c r="C481" s="210"/>
      <c r="D481" s="627"/>
      <c r="E481" s="210"/>
      <c r="F481" s="210"/>
      <c r="G481" s="210"/>
      <c r="H481" s="210"/>
      <c r="I481" s="627"/>
      <c r="J481" s="626"/>
      <c r="K481" s="626"/>
      <c r="L481" s="210"/>
      <c r="M481" s="628"/>
      <c r="N481" s="210"/>
      <c r="O481" s="210"/>
      <c r="P481" s="210"/>
      <c r="Q481" s="210"/>
      <c r="R481" s="210"/>
      <c r="S481" s="210"/>
      <c r="T481" s="210"/>
      <c r="U481" s="210"/>
      <c r="V481" s="210"/>
      <c r="W481" s="210"/>
      <c r="X481" s="210"/>
      <c r="Y481" s="210"/>
      <c r="Z481" s="210"/>
    </row>
    <row r="482" ht="12.75" customHeight="1">
      <c r="A482" s="625"/>
      <c r="B482" s="625"/>
      <c r="C482" s="210"/>
      <c r="D482" s="627"/>
      <c r="E482" s="210"/>
      <c r="F482" s="210"/>
      <c r="G482" s="210"/>
      <c r="H482" s="210"/>
      <c r="I482" s="627"/>
      <c r="J482" s="626"/>
      <c r="K482" s="626"/>
      <c r="L482" s="210"/>
      <c r="M482" s="628"/>
      <c r="N482" s="210"/>
      <c r="O482" s="210"/>
      <c r="P482" s="210"/>
      <c r="Q482" s="210"/>
      <c r="R482" s="210"/>
      <c r="S482" s="210"/>
      <c r="T482" s="210"/>
      <c r="U482" s="210"/>
      <c r="V482" s="210"/>
      <c r="W482" s="210"/>
      <c r="X482" s="210"/>
      <c r="Y482" s="210"/>
      <c r="Z482" s="210"/>
    </row>
    <row r="483" ht="12.75" customHeight="1">
      <c r="A483" s="625"/>
      <c r="B483" s="625"/>
      <c r="C483" s="210"/>
      <c r="D483" s="627"/>
      <c r="E483" s="210"/>
      <c r="F483" s="210"/>
      <c r="G483" s="210"/>
      <c r="H483" s="210"/>
      <c r="I483" s="627"/>
      <c r="J483" s="626"/>
      <c r="K483" s="626"/>
      <c r="L483" s="210"/>
      <c r="M483" s="628"/>
      <c r="N483" s="210"/>
      <c r="O483" s="210"/>
      <c r="P483" s="210"/>
      <c r="Q483" s="210"/>
      <c r="R483" s="210"/>
      <c r="S483" s="210"/>
      <c r="T483" s="210"/>
      <c r="U483" s="210"/>
      <c r="V483" s="210"/>
      <c r="W483" s="210"/>
      <c r="X483" s="210"/>
      <c r="Y483" s="210"/>
      <c r="Z483" s="210"/>
    </row>
    <row r="484" ht="12.75" customHeight="1">
      <c r="A484" s="625"/>
      <c r="B484" s="625"/>
      <c r="C484" s="210"/>
      <c r="D484" s="627"/>
      <c r="E484" s="210"/>
      <c r="F484" s="210"/>
      <c r="G484" s="210"/>
      <c r="H484" s="210"/>
      <c r="I484" s="627"/>
      <c r="J484" s="626"/>
      <c r="K484" s="626"/>
      <c r="L484" s="210"/>
      <c r="M484" s="628"/>
      <c r="N484" s="210"/>
      <c r="O484" s="210"/>
      <c r="P484" s="210"/>
      <c r="Q484" s="210"/>
      <c r="R484" s="210"/>
      <c r="S484" s="210"/>
      <c r="T484" s="210"/>
      <c r="U484" s="210"/>
      <c r="V484" s="210"/>
      <c r="W484" s="210"/>
      <c r="X484" s="210"/>
      <c r="Y484" s="210"/>
      <c r="Z484" s="210"/>
    </row>
    <row r="485" ht="12.75" customHeight="1">
      <c r="A485" s="625"/>
      <c r="B485" s="625"/>
      <c r="C485" s="210"/>
      <c r="D485" s="627"/>
      <c r="E485" s="210"/>
      <c r="F485" s="210"/>
      <c r="G485" s="210"/>
      <c r="H485" s="210"/>
      <c r="I485" s="627"/>
      <c r="J485" s="626"/>
      <c r="K485" s="626"/>
      <c r="L485" s="210"/>
      <c r="M485" s="628"/>
      <c r="N485" s="210"/>
      <c r="O485" s="210"/>
      <c r="P485" s="210"/>
      <c r="Q485" s="210"/>
      <c r="R485" s="210"/>
      <c r="S485" s="210"/>
      <c r="T485" s="210"/>
      <c r="U485" s="210"/>
      <c r="V485" s="210"/>
      <c r="W485" s="210"/>
      <c r="X485" s="210"/>
      <c r="Y485" s="210"/>
      <c r="Z485" s="210"/>
    </row>
    <row r="486" ht="12.75" customHeight="1">
      <c r="A486" s="625"/>
      <c r="B486" s="625"/>
      <c r="C486" s="210"/>
      <c r="D486" s="627"/>
      <c r="E486" s="210"/>
      <c r="F486" s="210"/>
      <c r="G486" s="210"/>
      <c r="H486" s="210"/>
      <c r="I486" s="627"/>
      <c r="J486" s="626"/>
      <c r="K486" s="626"/>
      <c r="L486" s="210"/>
      <c r="M486" s="628"/>
      <c r="N486" s="210"/>
      <c r="O486" s="210"/>
      <c r="P486" s="210"/>
      <c r="Q486" s="210"/>
      <c r="R486" s="210"/>
      <c r="S486" s="210"/>
      <c r="T486" s="210"/>
      <c r="U486" s="210"/>
      <c r="V486" s="210"/>
      <c r="W486" s="210"/>
      <c r="X486" s="210"/>
      <c r="Y486" s="210"/>
      <c r="Z486" s="210"/>
    </row>
    <row r="487" ht="12.75" customHeight="1">
      <c r="A487" s="625"/>
      <c r="B487" s="625"/>
      <c r="C487" s="210"/>
      <c r="D487" s="627"/>
      <c r="E487" s="210"/>
      <c r="F487" s="210"/>
      <c r="G487" s="210"/>
      <c r="H487" s="210"/>
      <c r="I487" s="627"/>
      <c r="J487" s="626"/>
      <c r="K487" s="626"/>
      <c r="L487" s="210"/>
      <c r="M487" s="628"/>
      <c r="N487" s="210"/>
      <c r="O487" s="210"/>
      <c r="P487" s="210"/>
      <c r="Q487" s="210"/>
      <c r="R487" s="210"/>
      <c r="S487" s="210"/>
      <c r="T487" s="210"/>
      <c r="U487" s="210"/>
      <c r="V487" s="210"/>
      <c r="W487" s="210"/>
      <c r="X487" s="210"/>
      <c r="Y487" s="210"/>
      <c r="Z487" s="210"/>
    </row>
    <row r="488" ht="12.75" customHeight="1">
      <c r="A488" s="625"/>
      <c r="B488" s="625"/>
      <c r="C488" s="210"/>
      <c r="D488" s="627"/>
      <c r="E488" s="210"/>
      <c r="F488" s="210"/>
      <c r="G488" s="210"/>
      <c r="H488" s="210"/>
      <c r="I488" s="627"/>
      <c r="J488" s="626"/>
      <c r="K488" s="626"/>
      <c r="L488" s="210"/>
      <c r="M488" s="628"/>
      <c r="N488" s="210"/>
      <c r="O488" s="210"/>
      <c r="P488" s="210"/>
      <c r="Q488" s="210"/>
      <c r="R488" s="210"/>
      <c r="S488" s="210"/>
      <c r="T488" s="210"/>
      <c r="U488" s="210"/>
      <c r="V488" s="210"/>
      <c r="W488" s="210"/>
      <c r="X488" s="210"/>
      <c r="Y488" s="210"/>
      <c r="Z488" s="210"/>
    </row>
    <row r="489" ht="12.75" customHeight="1">
      <c r="A489" s="625"/>
      <c r="B489" s="625"/>
      <c r="C489" s="210"/>
      <c r="D489" s="627"/>
      <c r="E489" s="210"/>
      <c r="F489" s="210"/>
      <c r="G489" s="210"/>
      <c r="H489" s="210"/>
      <c r="I489" s="627"/>
      <c r="J489" s="626"/>
      <c r="K489" s="626"/>
      <c r="L489" s="210"/>
      <c r="M489" s="628"/>
      <c r="N489" s="210"/>
      <c r="O489" s="210"/>
      <c r="P489" s="210"/>
      <c r="Q489" s="210"/>
      <c r="R489" s="210"/>
      <c r="S489" s="210"/>
      <c r="T489" s="210"/>
      <c r="U489" s="210"/>
      <c r="V489" s="210"/>
      <c r="W489" s="210"/>
      <c r="X489" s="210"/>
      <c r="Y489" s="210"/>
      <c r="Z489" s="210"/>
    </row>
    <row r="490" ht="12.75" customHeight="1">
      <c r="A490" s="625"/>
      <c r="B490" s="625"/>
      <c r="C490" s="210"/>
      <c r="D490" s="627"/>
      <c r="E490" s="210"/>
      <c r="F490" s="210"/>
      <c r="G490" s="210"/>
      <c r="H490" s="210"/>
      <c r="I490" s="627"/>
      <c r="J490" s="626"/>
      <c r="K490" s="626"/>
      <c r="L490" s="210"/>
      <c r="M490" s="628"/>
      <c r="N490" s="210"/>
      <c r="O490" s="210"/>
      <c r="P490" s="210"/>
      <c r="Q490" s="210"/>
      <c r="R490" s="210"/>
      <c r="S490" s="210"/>
      <c r="T490" s="210"/>
      <c r="U490" s="210"/>
      <c r="V490" s="210"/>
      <c r="W490" s="210"/>
      <c r="X490" s="210"/>
      <c r="Y490" s="210"/>
      <c r="Z490" s="210"/>
    </row>
    <row r="491" ht="12.75" customHeight="1">
      <c r="A491" s="625"/>
      <c r="B491" s="625"/>
      <c r="C491" s="210"/>
      <c r="D491" s="627"/>
      <c r="E491" s="210"/>
      <c r="F491" s="210"/>
      <c r="G491" s="210"/>
      <c r="H491" s="210"/>
      <c r="I491" s="627"/>
      <c r="J491" s="626"/>
      <c r="K491" s="626"/>
      <c r="L491" s="210"/>
      <c r="M491" s="628"/>
      <c r="N491" s="210"/>
      <c r="O491" s="210"/>
      <c r="P491" s="210"/>
      <c r="Q491" s="210"/>
      <c r="R491" s="210"/>
      <c r="S491" s="210"/>
      <c r="T491" s="210"/>
      <c r="U491" s="210"/>
      <c r="V491" s="210"/>
      <c r="W491" s="210"/>
      <c r="X491" s="210"/>
      <c r="Y491" s="210"/>
      <c r="Z491" s="210"/>
    </row>
    <row r="492" ht="12.75" customHeight="1">
      <c r="A492" s="625"/>
      <c r="B492" s="625"/>
      <c r="C492" s="210"/>
      <c r="D492" s="627"/>
      <c r="E492" s="210"/>
      <c r="F492" s="210"/>
      <c r="G492" s="210"/>
      <c r="H492" s="210"/>
      <c r="I492" s="627"/>
      <c r="J492" s="626"/>
      <c r="K492" s="626"/>
      <c r="L492" s="210"/>
      <c r="M492" s="628"/>
      <c r="N492" s="210"/>
      <c r="O492" s="210"/>
      <c r="P492" s="210"/>
      <c r="Q492" s="210"/>
      <c r="R492" s="210"/>
      <c r="S492" s="210"/>
      <c r="T492" s="210"/>
      <c r="U492" s="210"/>
      <c r="V492" s="210"/>
      <c r="W492" s="210"/>
      <c r="X492" s="210"/>
      <c r="Y492" s="210"/>
      <c r="Z492" s="210"/>
    </row>
    <row r="493" ht="12.75" customHeight="1">
      <c r="A493" s="625"/>
      <c r="B493" s="625"/>
      <c r="C493" s="210"/>
      <c r="D493" s="627"/>
      <c r="E493" s="210"/>
      <c r="F493" s="210"/>
      <c r="G493" s="210"/>
      <c r="H493" s="210"/>
      <c r="I493" s="627"/>
      <c r="J493" s="626"/>
      <c r="K493" s="626"/>
      <c r="L493" s="210"/>
      <c r="M493" s="628"/>
      <c r="N493" s="210"/>
      <c r="O493" s="210"/>
      <c r="P493" s="210"/>
      <c r="Q493" s="210"/>
      <c r="R493" s="210"/>
      <c r="S493" s="210"/>
      <c r="T493" s="210"/>
      <c r="U493" s="210"/>
      <c r="V493" s="210"/>
      <c r="W493" s="210"/>
      <c r="X493" s="210"/>
      <c r="Y493" s="210"/>
      <c r="Z493" s="210"/>
    </row>
    <row r="494" ht="12.75" customHeight="1">
      <c r="A494" s="625"/>
      <c r="B494" s="625"/>
      <c r="C494" s="210"/>
      <c r="D494" s="627"/>
      <c r="E494" s="210"/>
      <c r="F494" s="210"/>
      <c r="G494" s="210"/>
      <c r="H494" s="210"/>
      <c r="I494" s="627"/>
      <c r="J494" s="626"/>
      <c r="K494" s="626"/>
      <c r="L494" s="210"/>
      <c r="M494" s="628"/>
      <c r="N494" s="210"/>
      <c r="O494" s="210"/>
      <c r="P494" s="210"/>
      <c r="Q494" s="210"/>
      <c r="R494" s="210"/>
      <c r="S494" s="210"/>
      <c r="T494" s="210"/>
      <c r="U494" s="210"/>
      <c r="V494" s="210"/>
      <c r="W494" s="210"/>
      <c r="X494" s="210"/>
      <c r="Y494" s="210"/>
      <c r="Z494" s="210"/>
    </row>
    <row r="495" ht="12.75" customHeight="1">
      <c r="A495" s="625"/>
      <c r="B495" s="625"/>
      <c r="C495" s="210"/>
      <c r="D495" s="627"/>
      <c r="E495" s="210"/>
      <c r="F495" s="210"/>
      <c r="G495" s="210"/>
      <c r="H495" s="210"/>
      <c r="I495" s="627"/>
      <c r="J495" s="626"/>
      <c r="K495" s="626"/>
      <c r="L495" s="210"/>
      <c r="M495" s="628"/>
      <c r="N495" s="210"/>
      <c r="O495" s="210"/>
      <c r="P495" s="210"/>
      <c r="Q495" s="210"/>
      <c r="R495" s="210"/>
      <c r="S495" s="210"/>
      <c r="T495" s="210"/>
      <c r="U495" s="210"/>
      <c r="V495" s="210"/>
      <c r="W495" s="210"/>
      <c r="X495" s="210"/>
      <c r="Y495" s="210"/>
      <c r="Z495" s="210"/>
    </row>
    <row r="496" ht="12.75" customHeight="1">
      <c r="A496" s="625"/>
      <c r="B496" s="625"/>
      <c r="C496" s="210"/>
      <c r="D496" s="627"/>
      <c r="E496" s="210"/>
      <c r="F496" s="210"/>
      <c r="G496" s="210"/>
      <c r="H496" s="210"/>
      <c r="I496" s="627"/>
      <c r="J496" s="626"/>
      <c r="K496" s="626"/>
      <c r="L496" s="210"/>
      <c r="M496" s="628"/>
      <c r="N496" s="210"/>
      <c r="O496" s="210"/>
      <c r="P496" s="210"/>
      <c r="Q496" s="210"/>
      <c r="R496" s="210"/>
      <c r="S496" s="210"/>
      <c r="T496" s="210"/>
      <c r="U496" s="210"/>
      <c r="V496" s="210"/>
      <c r="W496" s="210"/>
      <c r="X496" s="210"/>
      <c r="Y496" s="210"/>
      <c r="Z496" s="210"/>
    </row>
    <row r="497" ht="12.75" customHeight="1">
      <c r="A497" s="625"/>
      <c r="B497" s="625"/>
      <c r="C497" s="210"/>
      <c r="D497" s="627"/>
      <c r="E497" s="210"/>
      <c r="F497" s="210"/>
      <c r="G497" s="210"/>
      <c r="H497" s="210"/>
      <c r="I497" s="627"/>
      <c r="J497" s="626"/>
      <c r="K497" s="626"/>
      <c r="L497" s="210"/>
      <c r="M497" s="628"/>
      <c r="N497" s="210"/>
      <c r="O497" s="210"/>
      <c r="P497" s="210"/>
      <c r="Q497" s="210"/>
      <c r="R497" s="210"/>
      <c r="S497" s="210"/>
      <c r="T497" s="210"/>
      <c r="U497" s="210"/>
      <c r="V497" s="210"/>
      <c r="W497" s="210"/>
      <c r="X497" s="210"/>
      <c r="Y497" s="210"/>
      <c r="Z497" s="210"/>
    </row>
    <row r="498" ht="12.75" customHeight="1">
      <c r="A498" s="625"/>
      <c r="B498" s="625"/>
      <c r="C498" s="210"/>
      <c r="D498" s="627"/>
      <c r="E498" s="210"/>
      <c r="F498" s="210"/>
      <c r="G498" s="210"/>
      <c r="H498" s="210"/>
      <c r="I498" s="627"/>
      <c r="J498" s="626"/>
      <c r="K498" s="626"/>
      <c r="L498" s="210"/>
      <c r="M498" s="628"/>
      <c r="N498" s="210"/>
      <c r="O498" s="210"/>
      <c r="P498" s="210"/>
      <c r="Q498" s="210"/>
      <c r="R498" s="210"/>
      <c r="S498" s="210"/>
      <c r="T498" s="210"/>
      <c r="U498" s="210"/>
      <c r="V498" s="210"/>
      <c r="W498" s="210"/>
      <c r="X498" s="210"/>
      <c r="Y498" s="210"/>
      <c r="Z498" s="210"/>
    </row>
    <row r="499" ht="12.75" customHeight="1">
      <c r="A499" s="625"/>
      <c r="B499" s="625"/>
      <c r="C499" s="210"/>
      <c r="D499" s="627"/>
      <c r="E499" s="210"/>
      <c r="F499" s="210"/>
      <c r="G499" s="210"/>
      <c r="H499" s="210"/>
      <c r="I499" s="627"/>
      <c r="J499" s="626"/>
      <c r="K499" s="626"/>
      <c r="L499" s="210"/>
      <c r="M499" s="628"/>
      <c r="N499" s="210"/>
      <c r="O499" s="210"/>
      <c r="P499" s="210"/>
      <c r="Q499" s="210"/>
      <c r="R499" s="210"/>
      <c r="S499" s="210"/>
      <c r="T499" s="210"/>
      <c r="U499" s="210"/>
      <c r="V499" s="210"/>
      <c r="W499" s="210"/>
      <c r="X499" s="210"/>
      <c r="Y499" s="210"/>
      <c r="Z499" s="210"/>
    </row>
    <row r="500" ht="12.75" customHeight="1">
      <c r="A500" s="625"/>
      <c r="B500" s="625"/>
      <c r="C500" s="210"/>
      <c r="D500" s="627"/>
      <c r="E500" s="210"/>
      <c r="F500" s="210"/>
      <c r="G500" s="210"/>
      <c r="H500" s="210"/>
      <c r="I500" s="627"/>
      <c r="J500" s="626"/>
      <c r="K500" s="626"/>
      <c r="L500" s="210"/>
      <c r="M500" s="628"/>
      <c r="N500" s="210"/>
      <c r="O500" s="210"/>
      <c r="P500" s="210"/>
      <c r="Q500" s="210"/>
      <c r="R500" s="210"/>
      <c r="S500" s="210"/>
      <c r="T500" s="210"/>
      <c r="U500" s="210"/>
      <c r="V500" s="210"/>
      <c r="W500" s="210"/>
      <c r="X500" s="210"/>
      <c r="Y500" s="210"/>
      <c r="Z500" s="210"/>
    </row>
    <row r="501" ht="12.75" customHeight="1">
      <c r="A501" s="625"/>
      <c r="B501" s="625"/>
      <c r="C501" s="210"/>
      <c r="D501" s="627"/>
      <c r="E501" s="210"/>
      <c r="F501" s="210"/>
      <c r="G501" s="210"/>
      <c r="H501" s="210"/>
      <c r="I501" s="627"/>
      <c r="J501" s="626"/>
      <c r="K501" s="626"/>
      <c r="L501" s="210"/>
      <c r="M501" s="628"/>
      <c r="N501" s="210"/>
      <c r="O501" s="210"/>
      <c r="P501" s="210"/>
      <c r="Q501" s="210"/>
      <c r="R501" s="210"/>
      <c r="S501" s="210"/>
      <c r="T501" s="210"/>
      <c r="U501" s="210"/>
      <c r="V501" s="210"/>
      <c r="W501" s="210"/>
      <c r="X501" s="210"/>
      <c r="Y501" s="210"/>
      <c r="Z501" s="210"/>
    </row>
    <row r="502" ht="12.75" customHeight="1">
      <c r="A502" s="625"/>
      <c r="B502" s="625"/>
      <c r="C502" s="210"/>
      <c r="D502" s="627"/>
      <c r="E502" s="210"/>
      <c r="F502" s="210"/>
      <c r="G502" s="210"/>
      <c r="H502" s="210"/>
      <c r="I502" s="627"/>
      <c r="J502" s="626"/>
      <c r="K502" s="626"/>
      <c r="L502" s="210"/>
      <c r="M502" s="628"/>
      <c r="N502" s="210"/>
      <c r="O502" s="210"/>
      <c r="P502" s="210"/>
      <c r="Q502" s="210"/>
      <c r="R502" s="210"/>
      <c r="S502" s="210"/>
      <c r="T502" s="210"/>
      <c r="U502" s="210"/>
      <c r="V502" s="210"/>
      <c r="W502" s="210"/>
      <c r="X502" s="210"/>
      <c r="Y502" s="210"/>
      <c r="Z502" s="210"/>
    </row>
    <row r="503" ht="12.75" customHeight="1">
      <c r="A503" s="625"/>
      <c r="B503" s="625"/>
      <c r="C503" s="210"/>
      <c r="D503" s="627"/>
      <c r="E503" s="210"/>
      <c r="F503" s="210"/>
      <c r="G503" s="210"/>
      <c r="H503" s="210"/>
      <c r="I503" s="627"/>
      <c r="J503" s="626"/>
      <c r="K503" s="626"/>
      <c r="L503" s="210"/>
      <c r="M503" s="628"/>
      <c r="N503" s="210"/>
      <c r="O503" s="210"/>
      <c r="P503" s="210"/>
      <c r="Q503" s="210"/>
      <c r="R503" s="210"/>
      <c r="S503" s="210"/>
      <c r="T503" s="210"/>
      <c r="U503" s="210"/>
      <c r="V503" s="210"/>
      <c r="W503" s="210"/>
      <c r="X503" s="210"/>
      <c r="Y503" s="210"/>
      <c r="Z503" s="210"/>
    </row>
    <row r="504" ht="12.75" customHeight="1">
      <c r="A504" s="625"/>
      <c r="B504" s="625"/>
      <c r="C504" s="210"/>
      <c r="D504" s="627"/>
      <c r="E504" s="210"/>
      <c r="F504" s="210"/>
      <c r="G504" s="210"/>
      <c r="H504" s="210"/>
      <c r="I504" s="627"/>
      <c r="J504" s="626"/>
      <c r="K504" s="626"/>
      <c r="L504" s="210"/>
      <c r="M504" s="628"/>
      <c r="N504" s="210"/>
      <c r="O504" s="210"/>
      <c r="P504" s="210"/>
      <c r="Q504" s="210"/>
      <c r="R504" s="210"/>
      <c r="S504" s="210"/>
      <c r="T504" s="210"/>
      <c r="U504" s="210"/>
      <c r="V504" s="210"/>
      <c r="W504" s="210"/>
      <c r="X504" s="210"/>
      <c r="Y504" s="210"/>
      <c r="Z504" s="210"/>
    </row>
    <row r="505" ht="12.75" customHeight="1">
      <c r="A505" s="625"/>
      <c r="B505" s="625"/>
      <c r="C505" s="210"/>
      <c r="D505" s="627"/>
      <c r="E505" s="210"/>
      <c r="F505" s="210"/>
      <c r="G505" s="210"/>
      <c r="H505" s="210"/>
      <c r="I505" s="627"/>
      <c r="J505" s="626"/>
      <c r="K505" s="626"/>
      <c r="L505" s="210"/>
      <c r="M505" s="628"/>
      <c r="N505" s="210"/>
      <c r="O505" s="210"/>
      <c r="P505" s="210"/>
      <c r="Q505" s="210"/>
      <c r="R505" s="210"/>
      <c r="S505" s="210"/>
      <c r="T505" s="210"/>
      <c r="U505" s="210"/>
      <c r="V505" s="210"/>
      <c r="W505" s="210"/>
      <c r="X505" s="210"/>
      <c r="Y505" s="210"/>
      <c r="Z505" s="210"/>
    </row>
    <row r="506" ht="12.75" customHeight="1">
      <c r="A506" s="625"/>
      <c r="B506" s="625"/>
      <c r="C506" s="210"/>
      <c r="D506" s="627"/>
      <c r="E506" s="210"/>
      <c r="F506" s="210"/>
      <c r="G506" s="210"/>
      <c r="H506" s="210"/>
      <c r="I506" s="627"/>
      <c r="J506" s="626"/>
      <c r="K506" s="626"/>
      <c r="L506" s="210"/>
      <c r="M506" s="628"/>
      <c r="N506" s="210"/>
      <c r="O506" s="210"/>
      <c r="P506" s="210"/>
      <c r="Q506" s="210"/>
      <c r="R506" s="210"/>
      <c r="S506" s="210"/>
      <c r="T506" s="210"/>
      <c r="U506" s="210"/>
      <c r="V506" s="210"/>
      <c r="W506" s="210"/>
      <c r="X506" s="210"/>
      <c r="Y506" s="210"/>
      <c r="Z506" s="210"/>
    </row>
    <row r="507" ht="12.75" customHeight="1">
      <c r="A507" s="625"/>
      <c r="B507" s="625"/>
      <c r="C507" s="210"/>
      <c r="D507" s="627"/>
      <c r="E507" s="210"/>
      <c r="F507" s="210"/>
      <c r="G507" s="210"/>
      <c r="H507" s="210"/>
      <c r="I507" s="627"/>
      <c r="J507" s="626"/>
      <c r="K507" s="626"/>
      <c r="L507" s="210"/>
      <c r="M507" s="628"/>
      <c r="N507" s="210"/>
      <c r="O507" s="210"/>
      <c r="P507" s="210"/>
      <c r="Q507" s="210"/>
      <c r="R507" s="210"/>
      <c r="S507" s="210"/>
      <c r="T507" s="210"/>
      <c r="U507" s="210"/>
      <c r="V507" s="210"/>
      <c r="W507" s="210"/>
      <c r="X507" s="210"/>
      <c r="Y507" s="210"/>
      <c r="Z507" s="210"/>
    </row>
    <row r="508" ht="12.75" customHeight="1">
      <c r="A508" s="625"/>
      <c r="B508" s="625"/>
      <c r="C508" s="210"/>
      <c r="D508" s="627"/>
      <c r="E508" s="210"/>
      <c r="F508" s="210"/>
      <c r="G508" s="210"/>
      <c r="H508" s="210"/>
      <c r="I508" s="627"/>
      <c r="J508" s="626"/>
      <c r="K508" s="626"/>
      <c r="L508" s="210"/>
      <c r="M508" s="628"/>
      <c r="N508" s="210"/>
      <c r="O508" s="210"/>
      <c r="P508" s="210"/>
      <c r="Q508" s="210"/>
      <c r="R508" s="210"/>
      <c r="S508" s="210"/>
      <c r="T508" s="210"/>
      <c r="U508" s="210"/>
      <c r="V508" s="210"/>
      <c r="W508" s="210"/>
      <c r="X508" s="210"/>
      <c r="Y508" s="210"/>
      <c r="Z508" s="210"/>
    </row>
    <row r="509" ht="12.75" customHeight="1">
      <c r="A509" s="625"/>
      <c r="B509" s="625"/>
      <c r="C509" s="210"/>
      <c r="D509" s="627"/>
      <c r="E509" s="210"/>
      <c r="F509" s="210"/>
      <c r="G509" s="210"/>
      <c r="H509" s="210"/>
      <c r="I509" s="627"/>
      <c r="J509" s="626"/>
      <c r="K509" s="626"/>
      <c r="L509" s="210"/>
      <c r="M509" s="628"/>
      <c r="N509" s="210"/>
      <c r="O509" s="210"/>
      <c r="P509" s="210"/>
      <c r="Q509" s="210"/>
      <c r="R509" s="210"/>
      <c r="S509" s="210"/>
      <c r="T509" s="210"/>
      <c r="U509" s="210"/>
      <c r="V509" s="210"/>
      <c r="W509" s="210"/>
      <c r="X509" s="210"/>
      <c r="Y509" s="210"/>
      <c r="Z509" s="210"/>
    </row>
    <row r="510" ht="12.75" customHeight="1">
      <c r="A510" s="625"/>
      <c r="B510" s="625"/>
      <c r="C510" s="210"/>
      <c r="D510" s="627"/>
      <c r="E510" s="210"/>
      <c r="F510" s="210"/>
      <c r="G510" s="210"/>
      <c r="H510" s="210"/>
      <c r="I510" s="627"/>
      <c r="J510" s="626"/>
      <c r="K510" s="626"/>
      <c r="L510" s="210"/>
      <c r="M510" s="628"/>
      <c r="N510" s="210"/>
      <c r="O510" s="210"/>
      <c r="P510" s="210"/>
      <c r="Q510" s="210"/>
      <c r="R510" s="210"/>
      <c r="S510" s="210"/>
      <c r="T510" s="210"/>
      <c r="U510" s="210"/>
      <c r="V510" s="210"/>
      <c r="W510" s="210"/>
      <c r="X510" s="210"/>
      <c r="Y510" s="210"/>
      <c r="Z510" s="210"/>
    </row>
    <row r="511" ht="12.75" customHeight="1">
      <c r="A511" s="625"/>
      <c r="B511" s="625"/>
      <c r="C511" s="210"/>
      <c r="D511" s="627"/>
      <c r="E511" s="210"/>
      <c r="F511" s="210"/>
      <c r="G511" s="210"/>
      <c r="H511" s="210"/>
      <c r="I511" s="627"/>
      <c r="J511" s="626"/>
      <c r="K511" s="626"/>
      <c r="L511" s="210"/>
      <c r="M511" s="628"/>
      <c r="N511" s="210"/>
      <c r="O511" s="210"/>
      <c r="P511" s="210"/>
      <c r="Q511" s="210"/>
      <c r="R511" s="210"/>
      <c r="S511" s="210"/>
      <c r="T511" s="210"/>
      <c r="U511" s="210"/>
      <c r="V511" s="210"/>
      <c r="W511" s="210"/>
      <c r="X511" s="210"/>
      <c r="Y511" s="210"/>
      <c r="Z511" s="210"/>
    </row>
    <row r="512" ht="12.75" customHeight="1">
      <c r="A512" s="625"/>
      <c r="B512" s="625"/>
      <c r="C512" s="210"/>
      <c r="D512" s="627"/>
      <c r="E512" s="210"/>
      <c r="F512" s="210"/>
      <c r="G512" s="210"/>
      <c r="H512" s="210"/>
      <c r="I512" s="627"/>
      <c r="J512" s="626"/>
      <c r="K512" s="626"/>
      <c r="L512" s="210"/>
      <c r="M512" s="628"/>
      <c r="N512" s="210"/>
      <c r="O512" s="210"/>
      <c r="P512" s="210"/>
      <c r="Q512" s="210"/>
      <c r="R512" s="210"/>
      <c r="S512" s="210"/>
      <c r="T512" s="210"/>
      <c r="U512" s="210"/>
      <c r="V512" s="210"/>
      <c r="W512" s="210"/>
      <c r="X512" s="210"/>
      <c r="Y512" s="210"/>
      <c r="Z512" s="210"/>
    </row>
    <row r="513" ht="12.75" customHeight="1">
      <c r="A513" s="625"/>
      <c r="B513" s="625"/>
      <c r="C513" s="210"/>
      <c r="D513" s="627"/>
      <c r="E513" s="210"/>
      <c r="F513" s="210"/>
      <c r="G513" s="210"/>
      <c r="H513" s="210"/>
      <c r="I513" s="627"/>
      <c r="J513" s="626"/>
      <c r="K513" s="626"/>
      <c r="L513" s="210"/>
      <c r="M513" s="628"/>
      <c r="N513" s="210"/>
      <c r="O513" s="210"/>
      <c r="P513" s="210"/>
      <c r="Q513" s="210"/>
      <c r="R513" s="210"/>
      <c r="S513" s="210"/>
      <c r="T513" s="210"/>
      <c r="U513" s="210"/>
      <c r="V513" s="210"/>
      <c r="W513" s="210"/>
      <c r="X513" s="210"/>
      <c r="Y513" s="210"/>
      <c r="Z513" s="210"/>
    </row>
    <row r="514" ht="12.75" customHeight="1">
      <c r="A514" s="625"/>
      <c r="B514" s="625"/>
      <c r="C514" s="210"/>
      <c r="D514" s="627"/>
      <c r="E514" s="210"/>
      <c r="F514" s="210"/>
      <c r="G514" s="210"/>
      <c r="H514" s="210"/>
      <c r="I514" s="627"/>
      <c r="J514" s="626"/>
      <c r="K514" s="626"/>
      <c r="L514" s="210"/>
      <c r="M514" s="628"/>
      <c r="N514" s="210"/>
      <c r="O514" s="210"/>
      <c r="P514" s="210"/>
      <c r="Q514" s="210"/>
      <c r="R514" s="210"/>
      <c r="S514" s="210"/>
      <c r="T514" s="210"/>
      <c r="U514" s="210"/>
      <c r="V514" s="210"/>
      <c r="W514" s="210"/>
      <c r="X514" s="210"/>
      <c r="Y514" s="210"/>
      <c r="Z514" s="210"/>
    </row>
    <row r="515" ht="12.75" customHeight="1">
      <c r="A515" s="625"/>
      <c r="B515" s="625"/>
      <c r="C515" s="210"/>
      <c r="D515" s="627"/>
      <c r="E515" s="210"/>
      <c r="F515" s="210"/>
      <c r="G515" s="210"/>
      <c r="H515" s="210"/>
      <c r="I515" s="627"/>
      <c r="J515" s="626"/>
      <c r="K515" s="626"/>
      <c r="L515" s="210"/>
      <c r="M515" s="628"/>
      <c r="N515" s="210"/>
      <c r="O515" s="210"/>
      <c r="P515" s="210"/>
      <c r="Q515" s="210"/>
      <c r="R515" s="210"/>
      <c r="S515" s="210"/>
      <c r="T515" s="210"/>
      <c r="U515" s="210"/>
      <c r="V515" s="210"/>
      <c r="W515" s="210"/>
      <c r="X515" s="210"/>
      <c r="Y515" s="210"/>
      <c r="Z515" s="210"/>
    </row>
    <row r="516" ht="12.75" customHeight="1">
      <c r="A516" s="625"/>
      <c r="B516" s="625"/>
      <c r="C516" s="210"/>
      <c r="D516" s="627"/>
      <c r="E516" s="210"/>
      <c r="F516" s="210"/>
      <c r="G516" s="210"/>
      <c r="H516" s="210"/>
      <c r="I516" s="627"/>
      <c r="J516" s="626"/>
      <c r="K516" s="626"/>
      <c r="L516" s="210"/>
      <c r="M516" s="628"/>
      <c r="N516" s="210"/>
      <c r="O516" s="210"/>
      <c r="P516" s="210"/>
      <c r="Q516" s="210"/>
      <c r="R516" s="210"/>
      <c r="S516" s="210"/>
      <c r="T516" s="210"/>
      <c r="U516" s="210"/>
      <c r="V516" s="210"/>
      <c r="W516" s="210"/>
      <c r="X516" s="210"/>
      <c r="Y516" s="210"/>
      <c r="Z516" s="210"/>
    </row>
    <row r="517" ht="12.75" customHeight="1">
      <c r="A517" s="625"/>
      <c r="B517" s="625"/>
      <c r="C517" s="210"/>
      <c r="D517" s="627"/>
      <c r="E517" s="210"/>
      <c r="F517" s="210"/>
      <c r="G517" s="210"/>
      <c r="H517" s="210"/>
      <c r="I517" s="627"/>
      <c r="J517" s="626"/>
      <c r="K517" s="626"/>
      <c r="L517" s="210"/>
      <c r="M517" s="628"/>
      <c r="N517" s="210"/>
      <c r="O517" s="210"/>
      <c r="P517" s="210"/>
      <c r="Q517" s="210"/>
      <c r="R517" s="210"/>
      <c r="S517" s="210"/>
      <c r="T517" s="210"/>
      <c r="U517" s="210"/>
      <c r="V517" s="210"/>
      <c r="W517" s="210"/>
      <c r="X517" s="210"/>
      <c r="Y517" s="210"/>
      <c r="Z517" s="210"/>
    </row>
    <row r="518" ht="12.75" customHeight="1">
      <c r="A518" s="625"/>
      <c r="B518" s="625"/>
      <c r="C518" s="210"/>
      <c r="D518" s="627"/>
      <c r="E518" s="210"/>
      <c r="F518" s="210"/>
      <c r="G518" s="210"/>
      <c r="H518" s="210"/>
      <c r="I518" s="627"/>
      <c r="J518" s="626"/>
      <c r="K518" s="626"/>
      <c r="L518" s="210"/>
      <c r="M518" s="628"/>
      <c r="N518" s="210"/>
      <c r="O518" s="210"/>
      <c r="P518" s="210"/>
      <c r="Q518" s="210"/>
      <c r="R518" s="210"/>
      <c r="S518" s="210"/>
      <c r="T518" s="210"/>
      <c r="U518" s="210"/>
      <c r="V518" s="210"/>
      <c r="W518" s="210"/>
      <c r="X518" s="210"/>
      <c r="Y518" s="210"/>
      <c r="Z518" s="210"/>
    </row>
    <row r="519" ht="12.75" customHeight="1">
      <c r="A519" s="625"/>
      <c r="B519" s="625"/>
      <c r="C519" s="210"/>
      <c r="D519" s="627"/>
      <c r="E519" s="210"/>
      <c r="F519" s="210"/>
      <c r="G519" s="210"/>
      <c r="H519" s="210"/>
      <c r="I519" s="627"/>
      <c r="J519" s="626"/>
      <c r="K519" s="626"/>
      <c r="L519" s="210"/>
      <c r="M519" s="628"/>
      <c r="N519" s="210"/>
      <c r="O519" s="210"/>
      <c r="P519" s="210"/>
      <c r="Q519" s="210"/>
      <c r="R519" s="210"/>
      <c r="S519" s="210"/>
      <c r="T519" s="210"/>
      <c r="U519" s="210"/>
      <c r="V519" s="210"/>
      <c r="W519" s="210"/>
      <c r="X519" s="210"/>
      <c r="Y519" s="210"/>
      <c r="Z519" s="210"/>
    </row>
    <row r="520" ht="12.75" customHeight="1">
      <c r="A520" s="625"/>
      <c r="B520" s="625"/>
      <c r="C520" s="210"/>
      <c r="D520" s="627"/>
      <c r="E520" s="210"/>
      <c r="F520" s="210"/>
      <c r="G520" s="210"/>
      <c r="H520" s="210"/>
      <c r="I520" s="627"/>
      <c r="J520" s="626"/>
      <c r="K520" s="626"/>
      <c r="L520" s="210"/>
      <c r="M520" s="628"/>
      <c r="N520" s="210"/>
      <c r="O520" s="210"/>
      <c r="P520" s="210"/>
      <c r="Q520" s="210"/>
      <c r="R520" s="210"/>
      <c r="S520" s="210"/>
      <c r="T520" s="210"/>
      <c r="U520" s="210"/>
      <c r="V520" s="210"/>
      <c r="W520" s="210"/>
      <c r="X520" s="210"/>
      <c r="Y520" s="210"/>
      <c r="Z520" s="210"/>
    </row>
    <row r="521" ht="12.75" customHeight="1">
      <c r="A521" s="625"/>
      <c r="B521" s="625"/>
      <c r="C521" s="210"/>
      <c r="D521" s="627"/>
      <c r="E521" s="210"/>
      <c r="F521" s="210"/>
      <c r="G521" s="210"/>
      <c r="H521" s="210"/>
      <c r="I521" s="627"/>
      <c r="J521" s="626"/>
      <c r="K521" s="626"/>
      <c r="L521" s="210"/>
      <c r="M521" s="628"/>
      <c r="N521" s="210"/>
      <c r="O521" s="210"/>
      <c r="P521" s="210"/>
      <c r="Q521" s="210"/>
      <c r="R521" s="210"/>
      <c r="S521" s="210"/>
      <c r="T521" s="210"/>
      <c r="U521" s="210"/>
      <c r="V521" s="210"/>
      <c r="W521" s="210"/>
      <c r="X521" s="210"/>
      <c r="Y521" s="210"/>
      <c r="Z521" s="210"/>
    </row>
    <row r="522" ht="12.75" customHeight="1">
      <c r="A522" s="625"/>
      <c r="B522" s="625"/>
      <c r="C522" s="210"/>
      <c r="D522" s="627"/>
      <c r="E522" s="210"/>
      <c r="F522" s="210"/>
      <c r="G522" s="210"/>
      <c r="H522" s="210"/>
      <c r="I522" s="627"/>
      <c r="J522" s="626"/>
      <c r="K522" s="626"/>
      <c r="L522" s="210"/>
      <c r="M522" s="628"/>
      <c r="N522" s="210"/>
      <c r="O522" s="210"/>
      <c r="P522" s="210"/>
      <c r="Q522" s="210"/>
      <c r="R522" s="210"/>
      <c r="S522" s="210"/>
      <c r="T522" s="210"/>
      <c r="U522" s="210"/>
      <c r="V522" s="210"/>
      <c r="W522" s="210"/>
      <c r="X522" s="210"/>
      <c r="Y522" s="210"/>
      <c r="Z522" s="210"/>
    </row>
    <row r="523" ht="12.75" customHeight="1">
      <c r="A523" s="625"/>
      <c r="B523" s="625"/>
      <c r="C523" s="210"/>
      <c r="D523" s="627"/>
      <c r="E523" s="210"/>
      <c r="F523" s="210"/>
      <c r="G523" s="210"/>
      <c r="H523" s="210"/>
      <c r="I523" s="627"/>
      <c r="J523" s="626"/>
      <c r="K523" s="626"/>
      <c r="L523" s="210"/>
      <c r="M523" s="628"/>
      <c r="N523" s="210"/>
      <c r="O523" s="210"/>
      <c r="P523" s="210"/>
      <c r="Q523" s="210"/>
      <c r="R523" s="210"/>
      <c r="S523" s="210"/>
      <c r="T523" s="210"/>
      <c r="U523" s="210"/>
      <c r="V523" s="210"/>
      <c r="W523" s="210"/>
      <c r="X523" s="210"/>
      <c r="Y523" s="210"/>
      <c r="Z523" s="210"/>
    </row>
    <row r="524" ht="12.75" customHeight="1">
      <c r="A524" s="625"/>
      <c r="B524" s="625"/>
      <c r="C524" s="210"/>
      <c r="D524" s="627"/>
      <c r="E524" s="210"/>
      <c r="F524" s="210"/>
      <c r="G524" s="210"/>
      <c r="H524" s="210"/>
      <c r="I524" s="627"/>
      <c r="J524" s="626"/>
      <c r="K524" s="626"/>
      <c r="L524" s="210"/>
      <c r="M524" s="628"/>
      <c r="N524" s="210"/>
      <c r="O524" s="210"/>
      <c r="P524" s="210"/>
      <c r="Q524" s="210"/>
      <c r="R524" s="210"/>
      <c r="S524" s="210"/>
      <c r="T524" s="210"/>
      <c r="U524" s="210"/>
      <c r="V524" s="210"/>
      <c r="W524" s="210"/>
      <c r="X524" s="210"/>
      <c r="Y524" s="210"/>
      <c r="Z524" s="210"/>
    </row>
    <row r="525" ht="12.75" customHeight="1">
      <c r="A525" s="625"/>
      <c r="B525" s="625"/>
      <c r="C525" s="210"/>
      <c r="D525" s="627"/>
      <c r="E525" s="210"/>
      <c r="F525" s="210"/>
      <c r="G525" s="210"/>
      <c r="H525" s="210"/>
      <c r="I525" s="627"/>
      <c r="J525" s="626"/>
      <c r="K525" s="626"/>
      <c r="L525" s="210"/>
      <c r="M525" s="628"/>
      <c r="N525" s="210"/>
      <c r="O525" s="210"/>
      <c r="P525" s="210"/>
      <c r="Q525" s="210"/>
      <c r="R525" s="210"/>
      <c r="S525" s="210"/>
      <c r="T525" s="210"/>
      <c r="U525" s="210"/>
      <c r="V525" s="210"/>
      <c r="W525" s="210"/>
      <c r="X525" s="210"/>
      <c r="Y525" s="210"/>
      <c r="Z525" s="210"/>
    </row>
    <row r="526" ht="12.75" customHeight="1">
      <c r="A526" s="625"/>
      <c r="B526" s="625"/>
      <c r="C526" s="210"/>
      <c r="D526" s="627"/>
      <c r="E526" s="210"/>
      <c r="F526" s="210"/>
      <c r="G526" s="210"/>
      <c r="H526" s="210"/>
      <c r="I526" s="627"/>
      <c r="J526" s="626"/>
      <c r="K526" s="626"/>
      <c r="L526" s="210"/>
      <c r="M526" s="628"/>
      <c r="N526" s="210"/>
      <c r="O526" s="210"/>
      <c r="P526" s="210"/>
      <c r="Q526" s="210"/>
      <c r="R526" s="210"/>
      <c r="S526" s="210"/>
      <c r="T526" s="210"/>
      <c r="U526" s="210"/>
      <c r="V526" s="210"/>
      <c r="W526" s="210"/>
      <c r="X526" s="210"/>
      <c r="Y526" s="210"/>
      <c r="Z526" s="210"/>
    </row>
    <row r="527" ht="12.75" customHeight="1">
      <c r="A527" s="625"/>
      <c r="B527" s="625"/>
      <c r="C527" s="210"/>
      <c r="D527" s="627"/>
      <c r="E527" s="210"/>
      <c r="F527" s="210"/>
      <c r="G527" s="210"/>
      <c r="H527" s="210"/>
      <c r="I527" s="627"/>
      <c r="J527" s="626"/>
      <c r="K527" s="626"/>
      <c r="L527" s="210"/>
      <c r="M527" s="628"/>
      <c r="N527" s="210"/>
      <c r="O527" s="210"/>
      <c r="P527" s="210"/>
      <c r="Q527" s="210"/>
      <c r="R527" s="210"/>
      <c r="S527" s="210"/>
      <c r="T527" s="210"/>
      <c r="U527" s="210"/>
      <c r="V527" s="210"/>
      <c r="W527" s="210"/>
      <c r="X527" s="210"/>
      <c r="Y527" s="210"/>
      <c r="Z527" s="210"/>
    </row>
    <row r="528" ht="12.75" customHeight="1">
      <c r="A528" s="625"/>
      <c r="B528" s="625"/>
      <c r="C528" s="210"/>
      <c r="D528" s="627"/>
      <c r="E528" s="210"/>
      <c r="F528" s="210"/>
      <c r="G528" s="210"/>
      <c r="H528" s="210"/>
      <c r="I528" s="627"/>
      <c r="J528" s="626"/>
      <c r="K528" s="626"/>
      <c r="L528" s="210"/>
      <c r="M528" s="628"/>
      <c r="N528" s="210"/>
      <c r="O528" s="210"/>
      <c r="P528" s="210"/>
      <c r="Q528" s="210"/>
      <c r="R528" s="210"/>
      <c r="S528" s="210"/>
      <c r="T528" s="210"/>
      <c r="U528" s="210"/>
      <c r="V528" s="210"/>
      <c r="W528" s="210"/>
      <c r="X528" s="210"/>
      <c r="Y528" s="210"/>
      <c r="Z528" s="210"/>
    </row>
    <row r="529" ht="12.75" customHeight="1">
      <c r="A529" s="625"/>
      <c r="B529" s="625"/>
      <c r="C529" s="210"/>
      <c r="D529" s="627"/>
      <c r="E529" s="210"/>
      <c r="F529" s="210"/>
      <c r="G529" s="210"/>
      <c r="H529" s="210"/>
      <c r="I529" s="627"/>
      <c r="J529" s="626"/>
      <c r="K529" s="626"/>
      <c r="L529" s="210"/>
      <c r="M529" s="628"/>
      <c r="N529" s="210"/>
      <c r="O529" s="210"/>
      <c r="P529" s="210"/>
      <c r="Q529" s="210"/>
      <c r="R529" s="210"/>
      <c r="S529" s="210"/>
      <c r="T529" s="210"/>
      <c r="U529" s="210"/>
      <c r="V529" s="210"/>
      <c r="W529" s="210"/>
      <c r="X529" s="210"/>
      <c r="Y529" s="210"/>
      <c r="Z529" s="210"/>
    </row>
    <row r="530" ht="12.75" customHeight="1">
      <c r="A530" s="625"/>
      <c r="B530" s="625"/>
      <c r="C530" s="210"/>
      <c r="D530" s="627"/>
      <c r="E530" s="210"/>
      <c r="F530" s="210"/>
      <c r="G530" s="210"/>
      <c r="H530" s="210"/>
      <c r="I530" s="627"/>
      <c r="J530" s="626"/>
      <c r="K530" s="626"/>
      <c r="L530" s="210"/>
      <c r="M530" s="628"/>
      <c r="N530" s="210"/>
      <c r="O530" s="210"/>
      <c r="P530" s="210"/>
      <c r="Q530" s="210"/>
      <c r="R530" s="210"/>
      <c r="S530" s="210"/>
      <c r="T530" s="210"/>
      <c r="U530" s="210"/>
      <c r="V530" s="210"/>
      <c r="W530" s="210"/>
      <c r="X530" s="210"/>
      <c r="Y530" s="210"/>
      <c r="Z530" s="210"/>
    </row>
    <row r="531" ht="12.75" customHeight="1">
      <c r="A531" s="625"/>
      <c r="B531" s="625"/>
      <c r="C531" s="210"/>
      <c r="D531" s="627"/>
      <c r="E531" s="210"/>
      <c r="F531" s="210"/>
      <c r="G531" s="210"/>
      <c r="H531" s="210"/>
      <c r="I531" s="627"/>
      <c r="J531" s="626"/>
      <c r="K531" s="626"/>
      <c r="L531" s="210"/>
      <c r="M531" s="628"/>
      <c r="N531" s="210"/>
      <c r="O531" s="210"/>
      <c r="P531" s="210"/>
      <c r="Q531" s="210"/>
      <c r="R531" s="210"/>
      <c r="S531" s="210"/>
      <c r="T531" s="210"/>
      <c r="U531" s="210"/>
      <c r="V531" s="210"/>
      <c r="W531" s="210"/>
      <c r="X531" s="210"/>
      <c r="Y531" s="210"/>
      <c r="Z531" s="210"/>
    </row>
    <row r="532" ht="12.75" customHeight="1">
      <c r="A532" s="625"/>
      <c r="B532" s="625"/>
      <c r="C532" s="210"/>
      <c r="D532" s="627"/>
      <c r="E532" s="210"/>
      <c r="F532" s="210"/>
      <c r="G532" s="210"/>
      <c r="H532" s="210"/>
      <c r="I532" s="627"/>
      <c r="J532" s="626"/>
      <c r="K532" s="626"/>
      <c r="L532" s="210"/>
      <c r="M532" s="628"/>
      <c r="N532" s="210"/>
      <c r="O532" s="210"/>
      <c r="P532" s="210"/>
      <c r="Q532" s="210"/>
      <c r="R532" s="210"/>
      <c r="S532" s="210"/>
      <c r="T532" s="210"/>
      <c r="U532" s="210"/>
      <c r="V532" s="210"/>
      <c r="W532" s="210"/>
      <c r="X532" s="210"/>
      <c r="Y532" s="210"/>
      <c r="Z532" s="210"/>
    </row>
    <row r="533" ht="12.75" customHeight="1">
      <c r="A533" s="625"/>
      <c r="B533" s="625"/>
      <c r="C533" s="210"/>
      <c r="D533" s="627"/>
      <c r="E533" s="210"/>
      <c r="F533" s="210"/>
      <c r="G533" s="210"/>
      <c r="H533" s="210"/>
      <c r="I533" s="627"/>
      <c r="J533" s="626"/>
      <c r="K533" s="626"/>
      <c r="L533" s="210"/>
      <c r="M533" s="628"/>
      <c r="N533" s="210"/>
      <c r="O533" s="210"/>
      <c r="P533" s="210"/>
      <c r="Q533" s="210"/>
      <c r="R533" s="210"/>
      <c r="S533" s="210"/>
      <c r="T533" s="210"/>
      <c r="U533" s="210"/>
      <c r="V533" s="210"/>
      <c r="W533" s="210"/>
      <c r="X533" s="210"/>
      <c r="Y533" s="210"/>
      <c r="Z533" s="210"/>
    </row>
    <row r="534" ht="12.75" customHeight="1">
      <c r="A534" s="625"/>
      <c r="B534" s="625"/>
      <c r="C534" s="210"/>
      <c r="D534" s="627"/>
      <c r="E534" s="210"/>
      <c r="F534" s="210"/>
      <c r="G534" s="210"/>
      <c r="H534" s="210"/>
      <c r="I534" s="627"/>
      <c r="J534" s="626"/>
      <c r="K534" s="626"/>
      <c r="L534" s="210"/>
      <c r="M534" s="628"/>
      <c r="N534" s="210"/>
      <c r="O534" s="210"/>
      <c r="P534" s="210"/>
      <c r="Q534" s="210"/>
      <c r="R534" s="210"/>
      <c r="S534" s="210"/>
      <c r="T534" s="210"/>
      <c r="U534" s="210"/>
      <c r="V534" s="210"/>
      <c r="W534" s="210"/>
      <c r="X534" s="210"/>
      <c r="Y534" s="210"/>
      <c r="Z534" s="210"/>
    </row>
    <row r="535" ht="12.75" customHeight="1">
      <c r="A535" s="625"/>
      <c r="B535" s="625"/>
      <c r="C535" s="210"/>
      <c r="D535" s="627"/>
      <c r="E535" s="210"/>
      <c r="F535" s="210"/>
      <c r="G535" s="210"/>
      <c r="H535" s="210"/>
      <c r="I535" s="627"/>
      <c r="J535" s="626"/>
      <c r="K535" s="626"/>
      <c r="L535" s="210"/>
      <c r="M535" s="628"/>
      <c r="N535" s="210"/>
      <c r="O535" s="210"/>
      <c r="P535" s="210"/>
      <c r="Q535" s="210"/>
      <c r="R535" s="210"/>
      <c r="S535" s="210"/>
      <c r="T535" s="210"/>
      <c r="U535" s="210"/>
      <c r="V535" s="210"/>
      <c r="W535" s="210"/>
      <c r="X535" s="210"/>
      <c r="Y535" s="210"/>
      <c r="Z535" s="210"/>
    </row>
    <row r="536" ht="12.75" customHeight="1">
      <c r="A536" s="625"/>
      <c r="B536" s="625"/>
      <c r="C536" s="210"/>
      <c r="D536" s="627"/>
      <c r="E536" s="210"/>
      <c r="F536" s="210"/>
      <c r="G536" s="210"/>
      <c r="H536" s="210"/>
      <c r="I536" s="627"/>
      <c r="J536" s="626"/>
      <c r="K536" s="626"/>
      <c r="L536" s="210"/>
      <c r="M536" s="628"/>
      <c r="N536" s="210"/>
      <c r="O536" s="210"/>
      <c r="P536" s="210"/>
      <c r="Q536" s="210"/>
      <c r="R536" s="210"/>
      <c r="S536" s="210"/>
      <c r="T536" s="210"/>
      <c r="U536" s="210"/>
      <c r="V536" s="210"/>
      <c r="W536" s="210"/>
      <c r="X536" s="210"/>
      <c r="Y536" s="210"/>
      <c r="Z536" s="210"/>
    </row>
    <row r="537" ht="12.75" customHeight="1">
      <c r="A537" s="625"/>
      <c r="B537" s="625"/>
      <c r="C537" s="210"/>
      <c r="D537" s="627"/>
      <c r="E537" s="210"/>
      <c r="F537" s="210"/>
      <c r="G537" s="210"/>
      <c r="H537" s="210"/>
      <c r="I537" s="627"/>
      <c r="J537" s="626"/>
      <c r="K537" s="626"/>
      <c r="L537" s="210"/>
      <c r="M537" s="628"/>
      <c r="N537" s="210"/>
      <c r="O537" s="210"/>
      <c r="P537" s="210"/>
      <c r="Q537" s="210"/>
      <c r="R537" s="210"/>
      <c r="S537" s="210"/>
      <c r="T537" s="210"/>
      <c r="U537" s="210"/>
      <c r="V537" s="210"/>
      <c r="W537" s="210"/>
      <c r="X537" s="210"/>
      <c r="Y537" s="210"/>
      <c r="Z537" s="210"/>
    </row>
    <row r="538" ht="12.75" customHeight="1">
      <c r="A538" s="625"/>
      <c r="B538" s="625"/>
      <c r="C538" s="210"/>
      <c r="D538" s="627"/>
      <c r="E538" s="210"/>
      <c r="F538" s="210"/>
      <c r="G538" s="210"/>
      <c r="H538" s="210"/>
      <c r="I538" s="627"/>
      <c r="J538" s="626"/>
      <c r="K538" s="626"/>
      <c r="L538" s="210"/>
      <c r="M538" s="628"/>
      <c r="N538" s="210"/>
      <c r="O538" s="210"/>
      <c r="P538" s="210"/>
      <c r="Q538" s="210"/>
      <c r="R538" s="210"/>
      <c r="S538" s="210"/>
      <c r="T538" s="210"/>
      <c r="U538" s="210"/>
      <c r="V538" s="210"/>
      <c r="W538" s="210"/>
      <c r="X538" s="210"/>
      <c r="Y538" s="210"/>
      <c r="Z538" s="210"/>
    </row>
    <row r="539" ht="12.75" customHeight="1">
      <c r="A539" s="625"/>
      <c r="B539" s="625"/>
      <c r="C539" s="210"/>
      <c r="D539" s="627"/>
      <c r="E539" s="210"/>
      <c r="F539" s="210"/>
      <c r="G539" s="210"/>
      <c r="H539" s="210"/>
      <c r="I539" s="627"/>
      <c r="J539" s="626"/>
      <c r="K539" s="626"/>
      <c r="L539" s="210"/>
      <c r="M539" s="628"/>
      <c r="N539" s="210"/>
      <c r="O539" s="210"/>
      <c r="P539" s="210"/>
      <c r="Q539" s="210"/>
      <c r="R539" s="210"/>
      <c r="S539" s="210"/>
      <c r="T539" s="210"/>
      <c r="U539" s="210"/>
      <c r="V539" s="210"/>
      <c r="W539" s="210"/>
      <c r="X539" s="210"/>
      <c r="Y539" s="210"/>
      <c r="Z539" s="210"/>
    </row>
    <row r="540" ht="12.75" customHeight="1">
      <c r="A540" s="625"/>
      <c r="B540" s="625"/>
      <c r="C540" s="210"/>
      <c r="D540" s="627"/>
      <c r="E540" s="210"/>
      <c r="F540" s="210"/>
      <c r="G540" s="210"/>
      <c r="H540" s="210"/>
      <c r="I540" s="627"/>
      <c r="J540" s="626"/>
      <c r="K540" s="626"/>
      <c r="L540" s="210"/>
      <c r="M540" s="628"/>
      <c r="N540" s="210"/>
      <c r="O540" s="210"/>
      <c r="P540" s="210"/>
      <c r="Q540" s="210"/>
      <c r="R540" s="210"/>
      <c r="S540" s="210"/>
      <c r="T540" s="210"/>
      <c r="U540" s="210"/>
      <c r="V540" s="210"/>
      <c r="W540" s="210"/>
      <c r="X540" s="210"/>
      <c r="Y540" s="210"/>
      <c r="Z540" s="210"/>
    </row>
    <row r="541" ht="12.75" customHeight="1">
      <c r="A541" s="625"/>
      <c r="B541" s="625"/>
      <c r="C541" s="210"/>
      <c r="D541" s="627"/>
      <c r="E541" s="210"/>
      <c r="F541" s="210"/>
      <c r="G541" s="210"/>
      <c r="H541" s="210"/>
      <c r="I541" s="627"/>
      <c r="J541" s="626"/>
      <c r="K541" s="626"/>
      <c r="L541" s="210"/>
      <c r="M541" s="628"/>
      <c r="N541" s="210"/>
      <c r="O541" s="210"/>
      <c r="P541" s="210"/>
      <c r="Q541" s="210"/>
      <c r="R541" s="210"/>
      <c r="S541" s="210"/>
      <c r="T541" s="210"/>
      <c r="U541" s="210"/>
      <c r="V541" s="210"/>
      <c r="W541" s="210"/>
      <c r="X541" s="210"/>
      <c r="Y541" s="210"/>
      <c r="Z541" s="210"/>
    </row>
    <row r="542" ht="12.75" customHeight="1">
      <c r="A542" s="625"/>
      <c r="B542" s="625"/>
      <c r="C542" s="210"/>
      <c r="D542" s="627"/>
      <c r="E542" s="210"/>
      <c r="F542" s="210"/>
      <c r="G542" s="210"/>
      <c r="H542" s="210"/>
      <c r="I542" s="627"/>
      <c r="J542" s="626"/>
      <c r="K542" s="626"/>
      <c r="L542" s="210"/>
      <c r="M542" s="628"/>
      <c r="N542" s="210"/>
      <c r="O542" s="210"/>
      <c r="P542" s="210"/>
      <c r="Q542" s="210"/>
      <c r="R542" s="210"/>
      <c r="S542" s="210"/>
      <c r="T542" s="210"/>
      <c r="U542" s="210"/>
      <c r="V542" s="210"/>
      <c r="W542" s="210"/>
      <c r="X542" s="210"/>
      <c r="Y542" s="210"/>
      <c r="Z542" s="210"/>
    </row>
    <row r="543" ht="12.75" customHeight="1">
      <c r="A543" s="625"/>
      <c r="B543" s="625"/>
      <c r="C543" s="210"/>
      <c r="D543" s="627"/>
      <c r="E543" s="210"/>
      <c r="F543" s="210"/>
      <c r="G543" s="210"/>
      <c r="H543" s="210"/>
      <c r="I543" s="627"/>
      <c r="J543" s="626"/>
      <c r="K543" s="626"/>
      <c r="L543" s="210"/>
      <c r="M543" s="628"/>
      <c r="N543" s="210"/>
      <c r="O543" s="210"/>
      <c r="P543" s="210"/>
      <c r="Q543" s="210"/>
      <c r="R543" s="210"/>
      <c r="S543" s="210"/>
      <c r="T543" s="210"/>
      <c r="U543" s="210"/>
      <c r="V543" s="210"/>
      <c r="W543" s="210"/>
      <c r="X543" s="210"/>
      <c r="Y543" s="210"/>
      <c r="Z543" s="210"/>
    </row>
    <row r="544" ht="12.75" customHeight="1">
      <c r="A544" s="625"/>
      <c r="B544" s="625"/>
      <c r="C544" s="210"/>
      <c r="D544" s="627"/>
      <c r="E544" s="210"/>
      <c r="F544" s="210"/>
      <c r="G544" s="210"/>
      <c r="H544" s="210"/>
      <c r="I544" s="627"/>
      <c r="J544" s="626"/>
      <c r="K544" s="626"/>
      <c r="L544" s="210"/>
      <c r="M544" s="628"/>
      <c r="N544" s="210"/>
      <c r="O544" s="210"/>
      <c r="P544" s="210"/>
      <c r="Q544" s="210"/>
      <c r="R544" s="210"/>
      <c r="S544" s="210"/>
      <c r="T544" s="210"/>
      <c r="U544" s="210"/>
      <c r="V544" s="210"/>
      <c r="W544" s="210"/>
      <c r="X544" s="210"/>
      <c r="Y544" s="210"/>
      <c r="Z544" s="210"/>
    </row>
    <row r="545" ht="12.75" customHeight="1">
      <c r="A545" s="625"/>
      <c r="B545" s="625"/>
      <c r="C545" s="210"/>
      <c r="D545" s="627"/>
      <c r="E545" s="210"/>
      <c r="F545" s="210"/>
      <c r="G545" s="210"/>
      <c r="H545" s="210"/>
      <c r="I545" s="627"/>
      <c r="J545" s="626"/>
      <c r="K545" s="626"/>
      <c r="L545" s="210"/>
      <c r="M545" s="628"/>
      <c r="N545" s="210"/>
      <c r="O545" s="210"/>
      <c r="P545" s="210"/>
      <c r="Q545" s="210"/>
      <c r="R545" s="210"/>
      <c r="S545" s="210"/>
      <c r="T545" s="210"/>
      <c r="U545" s="210"/>
      <c r="V545" s="210"/>
      <c r="W545" s="210"/>
      <c r="X545" s="210"/>
      <c r="Y545" s="210"/>
      <c r="Z545" s="210"/>
    </row>
    <row r="546" ht="12.75" customHeight="1">
      <c r="A546" s="625"/>
      <c r="B546" s="625"/>
      <c r="C546" s="210"/>
      <c r="D546" s="627"/>
      <c r="E546" s="210"/>
      <c r="F546" s="210"/>
      <c r="G546" s="210"/>
      <c r="H546" s="210"/>
      <c r="I546" s="627"/>
      <c r="J546" s="626"/>
      <c r="K546" s="626"/>
      <c r="L546" s="210"/>
      <c r="M546" s="628"/>
      <c r="N546" s="210"/>
      <c r="O546" s="210"/>
      <c r="P546" s="210"/>
      <c r="Q546" s="210"/>
      <c r="R546" s="210"/>
      <c r="S546" s="210"/>
      <c r="T546" s="210"/>
      <c r="U546" s="210"/>
      <c r="V546" s="210"/>
      <c r="W546" s="210"/>
      <c r="X546" s="210"/>
      <c r="Y546" s="210"/>
      <c r="Z546" s="210"/>
    </row>
    <row r="547" ht="12.75" customHeight="1">
      <c r="A547" s="625"/>
      <c r="B547" s="625"/>
      <c r="C547" s="210"/>
      <c r="D547" s="627"/>
      <c r="E547" s="210"/>
      <c r="F547" s="210"/>
      <c r="G547" s="210"/>
      <c r="H547" s="210"/>
      <c r="I547" s="627"/>
      <c r="J547" s="626"/>
      <c r="K547" s="626"/>
      <c r="L547" s="210"/>
      <c r="M547" s="628"/>
      <c r="N547" s="210"/>
      <c r="O547" s="210"/>
      <c r="P547" s="210"/>
      <c r="Q547" s="210"/>
      <c r="R547" s="210"/>
      <c r="S547" s="210"/>
      <c r="T547" s="210"/>
      <c r="U547" s="210"/>
      <c r="V547" s="210"/>
      <c r="W547" s="210"/>
      <c r="X547" s="210"/>
      <c r="Y547" s="210"/>
      <c r="Z547" s="210"/>
    </row>
    <row r="548" ht="12.75" customHeight="1">
      <c r="A548" s="625"/>
      <c r="B548" s="625"/>
      <c r="C548" s="210"/>
      <c r="D548" s="627"/>
      <c r="E548" s="210"/>
      <c r="F548" s="210"/>
      <c r="G548" s="210"/>
      <c r="H548" s="210"/>
      <c r="I548" s="627"/>
      <c r="J548" s="626"/>
      <c r="K548" s="626"/>
      <c r="L548" s="210"/>
      <c r="M548" s="628"/>
      <c r="N548" s="210"/>
      <c r="O548" s="210"/>
      <c r="P548" s="210"/>
      <c r="Q548" s="210"/>
      <c r="R548" s="210"/>
      <c r="S548" s="210"/>
      <c r="T548" s="210"/>
      <c r="U548" s="210"/>
      <c r="V548" s="210"/>
      <c r="W548" s="210"/>
      <c r="X548" s="210"/>
      <c r="Y548" s="210"/>
      <c r="Z548" s="210"/>
    </row>
    <row r="549" ht="12.75" customHeight="1">
      <c r="A549" s="625"/>
      <c r="B549" s="625"/>
      <c r="C549" s="210"/>
      <c r="D549" s="627"/>
      <c r="E549" s="210"/>
      <c r="F549" s="210"/>
      <c r="G549" s="210"/>
      <c r="H549" s="210"/>
      <c r="I549" s="627"/>
      <c r="J549" s="626"/>
      <c r="K549" s="626"/>
      <c r="L549" s="210"/>
      <c r="M549" s="628"/>
      <c r="N549" s="210"/>
      <c r="O549" s="210"/>
      <c r="P549" s="210"/>
      <c r="Q549" s="210"/>
      <c r="R549" s="210"/>
      <c r="S549" s="210"/>
      <c r="T549" s="210"/>
      <c r="U549" s="210"/>
      <c r="V549" s="210"/>
      <c r="W549" s="210"/>
      <c r="X549" s="210"/>
      <c r="Y549" s="210"/>
      <c r="Z549" s="210"/>
    </row>
    <row r="550" ht="12.75" customHeight="1">
      <c r="A550" s="625"/>
      <c r="B550" s="625"/>
      <c r="C550" s="210"/>
      <c r="D550" s="627"/>
      <c r="E550" s="210"/>
      <c r="F550" s="210"/>
      <c r="G550" s="210"/>
      <c r="H550" s="210"/>
      <c r="I550" s="627"/>
      <c r="J550" s="626"/>
      <c r="K550" s="626"/>
      <c r="L550" s="210"/>
      <c r="M550" s="628"/>
      <c r="N550" s="210"/>
      <c r="O550" s="210"/>
      <c r="P550" s="210"/>
      <c r="Q550" s="210"/>
      <c r="R550" s="210"/>
      <c r="S550" s="210"/>
      <c r="T550" s="210"/>
      <c r="U550" s="210"/>
      <c r="V550" s="210"/>
      <c r="W550" s="210"/>
      <c r="X550" s="210"/>
      <c r="Y550" s="210"/>
      <c r="Z550" s="210"/>
    </row>
    <row r="551" ht="12.75" customHeight="1">
      <c r="A551" s="625"/>
      <c r="B551" s="625"/>
      <c r="C551" s="210"/>
      <c r="D551" s="627"/>
      <c r="E551" s="210"/>
      <c r="F551" s="210"/>
      <c r="G551" s="210"/>
      <c r="H551" s="210"/>
      <c r="I551" s="627"/>
      <c r="J551" s="626"/>
      <c r="K551" s="626"/>
      <c r="L551" s="210"/>
      <c r="M551" s="628"/>
      <c r="N551" s="210"/>
      <c r="O551" s="210"/>
      <c r="P551" s="210"/>
      <c r="Q551" s="210"/>
      <c r="R551" s="210"/>
      <c r="S551" s="210"/>
      <c r="T551" s="210"/>
      <c r="U551" s="210"/>
      <c r="V551" s="210"/>
      <c r="W551" s="210"/>
      <c r="X551" s="210"/>
      <c r="Y551" s="210"/>
      <c r="Z551" s="210"/>
    </row>
    <row r="552" ht="12.75" customHeight="1">
      <c r="A552" s="625"/>
      <c r="B552" s="625"/>
      <c r="C552" s="210"/>
      <c r="D552" s="627"/>
      <c r="E552" s="210"/>
      <c r="F552" s="210"/>
      <c r="G552" s="210"/>
      <c r="H552" s="210"/>
      <c r="I552" s="627"/>
      <c r="J552" s="626"/>
      <c r="K552" s="626"/>
      <c r="L552" s="210"/>
      <c r="M552" s="628"/>
      <c r="N552" s="210"/>
      <c r="O552" s="210"/>
      <c r="P552" s="210"/>
      <c r="Q552" s="210"/>
      <c r="R552" s="210"/>
      <c r="S552" s="210"/>
      <c r="T552" s="210"/>
      <c r="U552" s="210"/>
      <c r="V552" s="210"/>
      <c r="W552" s="210"/>
      <c r="X552" s="210"/>
      <c r="Y552" s="210"/>
      <c r="Z552" s="210"/>
    </row>
    <row r="553" ht="12.75" customHeight="1">
      <c r="A553" s="625"/>
      <c r="B553" s="625"/>
      <c r="C553" s="210"/>
      <c r="D553" s="627"/>
      <c r="E553" s="210"/>
      <c r="F553" s="210"/>
      <c r="G553" s="210"/>
      <c r="H553" s="210"/>
      <c r="I553" s="627"/>
      <c r="J553" s="626"/>
      <c r="K553" s="626"/>
      <c r="L553" s="210"/>
      <c r="M553" s="628"/>
      <c r="N553" s="210"/>
      <c r="O553" s="210"/>
      <c r="P553" s="210"/>
      <c r="Q553" s="210"/>
      <c r="R553" s="210"/>
      <c r="S553" s="210"/>
      <c r="T553" s="210"/>
      <c r="U553" s="210"/>
      <c r="V553" s="210"/>
      <c r="W553" s="210"/>
      <c r="X553" s="210"/>
      <c r="Y553" s="210"/>
      <c r="Z553" s="210"/>
    </row>
    <row r="554" ht="12.75" customHeight="1">
      <c r="A554" s="625"/>
      <c r="B554" s="625"/>
      <c r="C554" s="210"/>
      <c r="D554" s="627"/>
      <c r="E554" s="210"/>
      <c r="F554" s="210"/>
      <c r="G554" s="210"/>
      <c r="H554" s="210"/>
      <c r="I554" s="627"/>
      <c r="J554" s="626"/>
      <c r="K554" s="626"/>
      <c r="L554" s="210"/>
      <c r="M554" s="628"/>
      <c r="N554" s="210"/>
      <c r="O554" s="210"/>
      <c r="P554" s="210"/>
      <c r="Q554" s="210"/>
      <c r="R554" s="210"/>
      <c r="S554" s="210"/>
      <c r="T554" s="210"/>
      <c r="U554" s="210"/>
      <c r="V554" s="210"/>
      <c r="W554" s="210"/>
      <c r="X554" s="210"/>
      <c r="Y554" s="210"/>
      <c r="Z554" s="210"/>
    </row>
    <row r="555" ht="12.75" customHeight="1">
      <c r="A555" s="625"/>
      <c r="B555" s="625"/>
      <c r="C555" s="210"/>
      <c r="D555" s="627"/>
      <c r="E555" s="210"/>
      <c r="F555" s="210"/>
      <c r="G555" s="210"/>
      <c r="H555" s="210"/>
      <c r="I555" s="627"/>
      <c r="J555" s="626"/>
      <c r="K555" s="626"/>
      <c r="L555" s="210"/>
      <c r="M555" s="628"/>
      <c r="N555" s="210"/>
      <c r="O555" s="210"/>
      <c r="P555" s="210"/>
      <c r="Q555" s="210"/>
      <c r="R555" s="210"/>
      <c r="S555" s="210"/>
      <c r="T555" s="210"/>
      <c r="U555" s="210"/>
      <c r="V555" s="210"/>
      <c r="W555" s="210"/>
      <c r="X555" s="210"/>
      <c r="Y555" s="210"/>
      <c r="Z555" s="210"/>
    </row>
    <row r="556" ht="12.75" customHeight="1">
      <c r="A556" s="625"/>
      <c r="B556" s="625"/>
      <c r="C556" s="210"/>
      <c r="D556" s="627"/>
      <c r="E556" s="210"/>
      <c r="F556" s="210"/>
      <c r="G556" s="210"/>
      <c r="H556" s="210"/>
      <c r="I556" s="627"/>
      <c r="J556" s="626"/>
      <c r="K556" s="626"/>
      <c r="L556" s="210"/>
      <c r="M556" s="628"/>
      <c r="N556" s="210"/>
      <c r="O556" s="210"/>
      <c r="P556" s="210"/>
      <c r="Q556" s="210"/>
      <c r="R556" s="210"/>
      <c r="S556" s="210"/>
      <c r="T556" s="210"/>
      <c r="U556" s="210"/>
      <c r="V556" s="210"/>
      <c r="W556" s="210"/>
      <c r="X556" s="210"/>
      <c r="Y556" s="210"/>
      <c r="Z556" s="210"/>
    </row>
    <row r="557" ht="12.75" customHeight="1">
      <c r="A557" s="625"/>
      <c r="B557" s="625"/>
      <c r="C557" s="210"/>
      <c r="D557" s="627"/>
      <c r="E557" s="210"/>
      <c r="F557" s="210"/>
      <c r="G557" s="210"/>
      <c r="H557" s="210"/>
      <c r="I557" s="627"/>
      <c r="J557" s="626"/>
      <c r="K557" s="626"/>
      <c r="L557" s="210"/>
      <c r="M557" s="628"/>
      <c r="N557" s="210"/>
      <c r="O557" s="210"/>
      <c r="P557" s="210"/>
      <c r="Q557" s="210"/>
      <c r="R557" s="210"/>
      <c r="S557" s="210"/>
      <c r="T557" s="210"/>
      <c r="U557" s="210"/>
      <c r="V557" s="210"/>
      <c r="W557" s="210"/>
      <c r="X557" s="210"/>
      <c r="Y557" s="210"/>
      <c r="Z557" s="210"/>
    </row>
    <row r="558" ht="12.75" customHeight="1">
      <c r="A558" s="625"/>
      <c r="B558" s="625"/>
      <c r="C558" s="210"/>
      <c r="D558" s="627"/>
      <c r="E558" s="210"/>
      <c r="F558" s="210"/>
      <c r="G558" s="210"/>
      <c r="H558" s="210"/>
      <c r="I558" s="627"/>
      <c r="J558" s="626"/>
      <c r="K558" s="626"/>
      <c r="L558" s="210"/>
      <c r="M558" s="628"/>
      <c r="N558" s="210"/>
      <c r="O558" s="210"/>
      <c r="P558" s="210"/>
      <c r="Q558" s="210"/>
      <c r="R558" s="210"/>
      <c r="S558" s="210"/>
      <c r="T558" s="210"/>
      <c r="U558" s="210"/>
      <c r="V558" s="210"/>
      <c r="W558" s="210"/>
      <c r="X558" s="210"/>
      <c r="Y558" s="210"/>
      <c r="Z558" s="210"/>
    </row>
    <row r="559" ht="12.75" customHeight="1">
      <c r="A559" s="625"/>
      <c r="B559" s="625"/>
      <c r="C559" s="210"/>
      <c r="D559" s="627"/>
      <c r="E559" s="210"/>
      <c r="F559" s="210"/>
      <c r="G559" s="210"/>
      <c r="H559" s="210"/>
      <c r="I559" s="627"/>
      <c r="J559" s="626"/>
      <c r="K559" s="626"/>
      <c r="L559" s="210"/>
      <c r="M559" s="628"/>
      <c r="N559" s="210"/>
      <c r="O559" s="210"/>
      <c r="P559" s="210"/>
      <c r="Q559" s="210"/>
      <c r="R559" s="210"/>
      <c r="S559" s="210"/>
      <c r="T559" s="210"/>
      <c r="U559" s="210"/>
      <c r="V559" s="210"/>
      <c r="W559" s="210"/>
      <c r="X559" s="210"/>
      <c r="Y559" s="210"/>
      <c r="Z559" s="210"/>
    </row>
    <row r="560" ht="12.75" customHeight="1">
      <c r="A560" s="625"/>
      <c r="B560" s="625"/>
      <c r="C560" s="210"/>
      <c r="D560" s="627"/>
      <c r="E560" s="210"/>
      <c r="F560" s="210"/>
      <c r="G560" s="210"/>
      <c r="H560" s="210"/>
      <c r="I560" s="627"/>
      <c r="J560" s="626"/>
      <c r="K560" s="626"/>
      <c r="L560" s="210"/>
      <c r="M560" s="628"/>
      <c r="N560" s="210"/>
      <c r="O560" s="210"/>
      <c r="P560" s="210"/>
      <c r="Q560" s="210"/>
      <c r="R560" s="210"/>
      <c r="S560" s="210"/>
      <c r="T560" s="210"/>
      <c r="U560" s="210"/>
      <c r="V560" s="210"/>
      <c r="W560" s="210"/>
      <c r="X560" s="210"/>
      <c r="Y560" s="210"/>
      <c r="Z560" s="210"/>
    </row>
    <row r="561" ht="12.75" customHeight="1">
      <c r="A561" s="625"/>
      <c r="B561" s="625"/>
      <c r="C561" s="210"/>
      <c r="D561" s="627"/>
      <c r="E561" s="210"/>
      <c r="F561" s="210"/>
      <c r="G561" s="210"/>
      <c r="H561" s="210"/>
      <c r="I561" s="627"/>
      <c r="J561" s="626"/>
      <c r="K561" s="626"/>
      <c r="L561" s="210"/>
      <c r="M561" s="628"/>
      <c r="N561" s="210"/>
      <c r="O561" s="210"/>
      <c r="P561" s="210"/>
      <c r="Q561" s="210"/>
      <c r="R561" s="210"/>
      <c r="S561" s="210"/>
      <c r="T561" s="210"/>
      <c r="U561" s="210"/>
      <c r="V561" s="210"/>
      <c r="W561" s="210"/>
      <c r="X561" s="210"/>
      <c r="Y561" s="210"/>
      <c r="Z561" s="210"/>
    </row>
    <row r="562" ht="12.75" customHeight="1">
      <c r="A562" s="625"/>
      <c r="B562" s="625"/>
      <c r="C562" s="210"/>
      <c r="D562" s="627"/>
      <c r="E562" s="210"/>
      <c r="F562" s="210"/>
      <c r="G562" s="210"/>
      <c r="H562" s="210"/>
      <c r="I562" s="627"/>
      <c r="J562" s="626"/>
      <c r="K562" s="626"/>
      <c r="L562" s="210"/>
      <c r="M562" s="628"/>
      <c r="N562" s="210"/>
      <c r="O562" s="210"/>
      <c r="P562" s="210"/>
      <c r="Q562" s="210"/>
      <c r="R562" s="210"/>
      <c r="S562" s="210"/>
      <c r="T562" s="210"/>
      <c r="U562" s="210"/>
      <c r="V562" s="210"/>
      <c r="W562" s="210"/>
      <c r="X562" s="210"/>
      <c r="Y562" s="210"/>
      <c r="Z562" s="210"/>
    </row>
    <row r="563" ht="12.75" customHeight="1">
      <c r="A563" s="625"/>
      <c r="B563" s="625"/>
      <c r="C563" s="210"/>
      <c r="D563" s="627"/>
      <c r="E563" s="210"/>
      <c r="F563" s="210"/>
      <c r="G563" s="210"/>
      <c r="H563" s="210"/>
      <c r="I563" s="627"/>
      <c r="J563" s="626"/>
      <c r="K563" s="626"/>
      <c r="L563" s="210"/>
      <c r="M563" s="628"/>
      <c r="N563" s="210"/>
      <c r="O563" s="210"/>
      <c r="P563" s="210"/>
      <c r="Q563" s="210"/>
      <c r="R563" s="210"/>
      <c r="S563" s="210"/>
      <c r="T563" s="210"/>
      <c r="U563" s="210"/>
      <c r="V563" s="210"/>
      <c r="W563" s="210"/>
      <c r="X563" s="210"/>
      <c r="Y563" s="210"/>
      <c r="Z563" s="210"/>
    </row>
    <row r="564" ht="12.75" customHeight="1">
      <c r="A564" s="625"/>
      <c r="B564" s="625"/>
      <c r="C564" s="210"/>
      <c r="D564" s="627"/>
      <c r="E564" s="210"/>
      <c r="F564" s="210"/>
      <c r="G564" s="210"/>
      <c r="H564" s="210"/>
      <c r="I564" s="627"/>
      <c r="J564" s="626"/>
      <c r="K564" s="626"/>
      <c r="L564" s="210"/>
      <c r="M564" s="628"/>
      <c r="N564" s="210"/>
      <c r="O564" s="210"/>
      <c r="P564" s="210"/>
      <c r="Q564" s="210"/>
      <c r="R564" s="210"/>
      <c r="S564" s="210"/>
      <c r="T564" s="210"/>
      <c r="U564" s="210"/>
      <c r="V564" s="210"/>
      <c r="W564" s="210"/>
      <c r="X564" s="210"/>
      <c r="Y564" s="210"/>
      <c r="Z564" s="210"/>
    </row>
    <row r="565" ht="12.75" customHeight="1">
      <c r="A565" s="625"/>
      <c r="B565" s="625"/>
      <c r="C565" s="210"/>
      <c r="D565" s="627"/>
      <c r="E565" s="210"/>
      <c r="F565" s="210"/>
      <c r="G565" s="210"/>
      <c r="H565" s="210"/>
      <c r="I565" s="627"/>
      <c r="J565" s="626"/>
      <c r="K565" s="626"/>
      <c r="L565" s="210"/>
      <c r="M565" s="628"/>
      <c r="N565" s="210"/>
      <c r="O565" s="210"/>
      <c r="P565" s="210"/>
      <c r="Q565" s="210"/>
      <c r="R565" s="210"/>
      <c r="S565" s="210"/>
      <c r="T565" s="210"/>
      <c r="U565" s="210"/>
      <c r="V565" s="210"/>
      <c r="W565" s="210"/>
      <c r="X565" s="210"/>
      <c r="Y565" s="210"/>
      <c r="Z565" s="210"/>
    </row>
    <row r="566" ht="12.75" customHeight="1">
      <c r="A566" s="625"/>
      <c r="B566" s="625"/>
      <c r="C566" s="210"/>
      <c r="D566" s="627"/>
      <c r="E566" s="210"/>
      <c r="F566" s="210"/>
      <c r="G566" s="210"/>
      <c r="H566" s="210"/>
      <c r="I566" s="627"/>
      <c r="J566" s="626"/>
      <c r="K566" s="626"/>
      <c r="L566" s="210"/>
      <c r="M566" s="628"/>
      <c r="N566" s="210"/>
      <c r="O566" s="210"/>
      <c r="P566" s="210"/>
      <c r="Q566" s="210"/>
      <c r="R566" s="210"/>
      <c r="S566" s="210"/>
      <c r="T566" s="210"/>
      <c r="U566" s="210"/>
      <c r="V566" s="210"/>
      <c r="W566" s="210"/>
      <c r="X566" s="210"/>
      <c r="Y566" s="210"/>
      <c r="Z566" s="210"/>
    </row>
    <row r="567" ht="12.75" customHeight="1">
      <c r="A567" s="625"/>
      <c r="B567" s="625"/>
      <c r="C567" s="210"/>
      <c r="D567" s="627"/>
      <c r="E567" s="210"/>
      <c r="F567" s="210"/>
      <c r="G567" s="210"/>
      <c r="H567" s="210"/>
      <c r="I567" s="627"/>
      <c r="J567" s="626"/>
      <c r="K567" s="626"/>
      <c r="L567" s="210"/>
      <c r="M567" s="628"/>
      <c r="N567" s="210"/>
      <c r="O567" s="210"/>
      <c r="P567" s="210"/>
      <c r="Q567" s="210"/>
      <c r="R567" s="210"/>
      <c r="S567" s="210"/>
      <c r="T567" s="210"/>
      <c r="U567" s="210"/>
      <c r="V567" s="210"/>
      <c r="W567" s="210"/>
      <c r="X567" s="210"/>
      <c r="Y567" s="210"/>
      <c r="Z567" s="210"/>
    </row>
    <row r="568" ht="12.75" customHeight="1">
      <c r="A568" s="625"/>
      <c r="B568" s="625"/>
      <c r="C568" s="210"/>
      <c r="D568" s="627"/>
      <c r="E568" s="210"/>
      <c r="F568" s="210"/>
      <c r="G568" s="210"/>
      <c r="H568" s="210"/>
      <c r="I568" s="627"/>
      <c r="J568" s="626"/>
      <c r="K568" s="626"/>
      <c r="L568" s="210"/>
      <c r="M568" s="628"/>
      <c r="N568" s="210"/>
      <c r="O568" s="210"/>
      <c r="P568" s="210"/>
      <c r="Q568" s="210"/>
      <c r="R568" s="210"/>
      <c r="S568" s="210"/>
      <c r="T568" s="210"/>
      <c r="U568" s="210"/>
      <c r="V568" s="210"/>
      <c r="W568" s="210"/>
      <c r="X568" s="210"/>
      <c r="Y568" s="210"/>
      <c r="Z568" s="210"/>
    </row>
    <row r="569" ht="12.75" customHeight="1">
      <c r="A569" s="625"/>
      <c r="B569" s="625"/>
      <c r="C569" s="210"/>
      <c r="D569" s="627"/>
      <c r="E569" s="210"/>
      <c r="F569" s="210"/>
      <c r="G569" s="210"/>
      <c r="H569" s="210"/>
      <c r="I569" s="627"/>
      <c r="J569" s="626"/>
      <c r="K569" s="626"/>
      <c r="L569" s="210"/>
      <c r="M569" s="628"/>
      <c r="N569" s="210"/>
      <c r="O569" s="210"/>
      <c r="P569" s="210"/>
      <c r="Q569" s="210"/>
      <c r="R569" s="210"/>
      <c r="S569" s="210"/>
      <c r="T569" s="210"/>
      <c r="U569" s="210"/>
      <c r="V569" s="210"/>
      <c r="W569" s="210"/>
      <c r="X569" s="210"/>
      <c r="Y569" s="210"/>
      <c r="Z569" s="210"/>
    </row>
    <row r="570" ht="12.75" customHeight="1">
      <c r="A570" s="625"/>
      <c r="B570" s="625"/>
      <c r="C570" s="210"/>
      <c r="D570" s="627"/>
      <c r="E570" s="210"/>
      <c r="F570" s="210"/>
      <c r="G570" s="210"/>
      <c r="H570" s="210"/>
      <c r="I570" s="627"/>
      <c r="J570" s="626"/>
      <c r="K570" s="626"/>
      <c r="L570" s="210"/>
      <c r="M570" s="628"/>
      <c r="N570" s="210"/>
      <c r="O570" s="210"/>
      <c r="P570" s="210"/>
      <c r="Q570" s="210"/>
      <c r="R570" s="210"/>
      <c r="S570" s="210"/>
      <c r="T570" s="210"/>
      <c r="U570" s="210"/>
      <c r="V570" s="210"/>
      <c r="W570" s="210"/>
      <c r="X570" s="210"/>
      <c r="Y570" s="210"/>
      <c r="Z570" s="210"/>
    </row>
    <row r="571" ht="12.75" customHeight="1">
      <c r="A571" s="625"/>
      <c r="B571" s="625"/>
      <c r="C571" s="210"/>
      <c r="D571" s="627"/>
      <c r="E571" s="210"/>
      <c r="F571" s="210"/>
      <c r="G571" s="210"/>
      <c r="H571" s="210"/>
      <c r="I571" s="627"/>
      <c r="J571" s="626"/>
      <c r="K571" s="626"/>
      <c r="L571" s="210"/>
      <c r="M571" s="628"/>
      <c r="N571" s="210"/>
      <c r="O571" s="210"/>
      <c r="P571" s="210"/>
      <c r="Q571" s="210"/>
      <c r="R571" s="210"/>
      <c r="S571" s="210"/>
      <c r="T571" s="210"/>
      <c r="U571" s="210"/>
      <c r="V571" s="210"/>
      <c r="W571" s="210"/>
      <c r="X571" s="210"/>
      <c r="Y571" s="210"/>
      <c r="Z571" s="210"/>
    </row>
    <row r="572" ht="12.75" customHeight="1">
      <c r="A572" s="625"/>
      <c r="B572" s="625"/>
      <c r="C572" s="210"/>
      <c r="D572" s="627"/>
      <c r="E572" s="210"/>
      <c r="F572" s="210"/>
      <c r="G572" s="210"/>
      <c r="H572" s="210"/>
      <c r="I572" s="627"/>
      <c r="J572" s="626"/>
      <c r="K572" s="626"/>
      <c r="L572" s="210"/>
      <c r="M572" s="628"/>
      <c r="N572" s="210"/>
      <c r="O572" s="210"/>
      <c r="P572" s="210"/>
      <c r="Q572" s="210"/>
      <c r="R572" s="210"/>
      <c r="S572" s="210"/>
      <c r="T572" s="210"/>
      <c r="U572" s="210"/>
      <c r="V572" s="210"/>
      <c r="W572" s="210"/>
      <c r="X572" s="210"/>
      <c r="Y572" s="210"/>
      <c r="Z572" s="210"/>
    </row>
    <row r="573" ht="12.75" customHeight="1">
      <c r="A573" s="625"/>
      <c r="B573" s="625"/>
      <c r="C573" s="210"/>
      <c r="D573" s="627"/>
      <c r="E573" s="210"/>
      <c r="F573" s="210"/>
      <c r="G573" s="210"/>
      <c r="H573" s="210"/>
      <c r="I573" s="627"/>
      <c r="J573" s="626"/>
      <c r="K573" s="626"/>
      <c r="L573" s="210"/>
      <c r="M573" s="628"/>
      <c r="N573" s="210"/>
      <c r="O573" s="210"/>
      <c r="P573" s="210"/>
      <c r="Q573" s="210"/>
      <c r="R573" s="210"/>
      <c r="S573" s="210"/>
      <c r="T573" s="210"/>
      <c r="U573" s="210"/>
      <c r="V573" s="210"/>
      <c r="W573" s="210"/>
      <c r="X573" s="210"/>
      <c r="Y573" s="210"/>
      <c r="Z573" s="210"/>
    </row>
    <row r="574" ht="12.75" customHeight="1">
      <c r="A574" s="625"/>
      <c r="B574" s="625"/>
      <c r="C574" s="210"/>
      <c r="D574" s="627"/>
      <c r="E574" s="210"/>
      <c r="F574" s="210"/>
      <c r="G574" s="210"/>
      <c r="H574" s="210"/>
      <c r="I574" s="627"/>
      <c r="J574" s="626"/>
      <c r="K574" s="626"/>
      <c r="L574" s="210"/>
      <c r="M574" s="628"/>
      <c r="N574" s="210"/>
      <c r="O574" s="210"/>
      <c r="P574" s="210"/>
      <c r="Q574" s="210"/>
      <c r="R574" s="210"/>
      <c r="S574" s="210"/>
      <c r="T574" s="210"/>
      <c r="U574" s="210"/>
      <c r="V574" s="210"/>
      <c r="W574" s="210"/>
      <c r="X574" s="210"/>
      <c r="Y574" s="210"/>
      <c r="Z574" s="210"/>
    </row>
    <row r="575" ht="12.75" customHeight="1">
      <c r="A575" s="625"/>
      <c r="B575" s="625"/>
      <c r="C575" s="210"/>
      <c r="D575" s="627"/>
      <c r="E575" s="210"/>
      <c r="F575" s="210"/>
      <c r="G575" s="210"/>
      <c r="H575" s="210"/>
      <c r="I575" s="627"/>
      <c r="J575" s="626"/>
      <c r="K575" s="626"/>
      <c r="L575" s="210"/>
      <c r="M575" s="628"/>
      <c r="N575" s="210"/>
      <c r="O575" s="210"/>
      <c r="P575" s="210"/>
      <c r="Q575" s="210"/>
      <c r="R575" s="210"/>
      <c r="S575" s="210"/>
      <c r="T575" s="210"/>
      <c r="U575" s="210"/>
      <c r="V575" s="210"/>
      <c r="W575" s="210"/>
      <c r="X575" s="210"/>
      <c r="Y575" s="210"/>
      <c r="Z575" s="210"/>
    </row>
    <row r="576" ht="12.75" customHeight="1">
      <c r="A576" s="625"/>
      <c r="B576" s="625"/>
      <c r="C576" s="210"/>
      <c r="D576" s="627"/>
      <c r="E576" s="210"/>
      <c r="F576" s="210"/>
      <c r="G576" s="210"/>
      <c r="H576" s="210"/>
      <c r="I576" s="627"/>
      <c r="J576" s="626"/>
      <c r="K576" s="626"/>
      <c r="L576" s="210"/>
      <c r="M576" s="628"/>
      <c r="N576" s="210"/>
      <c r="O576" s="210"/>
      <c r="P576" s="210"/>
      <c r="Q576" s="210"/>
      <c r="R576" s="210"/>
      <c r="S576" s="210"/>
      <c r="T576" s="210"/>
      <c r="U576" s="210"/>
      <c r="V576" s="210"/>
      <c r="W576" s="210"/>
      <c r="X576" s="210"/>
      <c r="Y576" s="210"/>
      <c r="Z576" s="210"/>
    </row>
    <row r="577" ht="12.75" customHeight="1">
      <c r="A577" s="625"/>
      <c r="B577" s="625"/>
      <c r="C577" s="210"/>
      <c r="D577" s="627"/>
      <c r="E577" s="210"/>
      <c r="F577" s="210"/>
      <c r="G577" s="210"/>
      <c r="H577" s="210"/>
      <c r="I577" s="627"/>
      <c r="J577" s="626"/>
      <c r="K577" s="626"/>
      <c r="L577" s="210"/>
      <c r="M577" s="628"/>
      <c r="N577" s="210"/>
      <c r="O577" s="210"/>
      <c r="P577" s="210"/>
      <c r="Q577" s="210"/>
      <c r="R577" s="210"/>
      <c r="S577" s="210"/>
      <c r="T577" s="210"/>
      <c r="U577" s="210"/>
      <c r="V577" s="210"/>
      <c r="W577" s="210"/>
      <c r="X577" s="210"/>
      <c r="Y577" s="210"/>
      <c r="Z577" s="210"/>
    </row>
    <row r="578" ht="12.75" customHeight="1">
      <c r="A578" s="625"/>
      <c r="B578" s="625"/>
      <c r="C578" s="210"/>
      <c r="D578" s="627"/>
      <c r="E578" s="210"/>
      <c r="F578" s="210"/>
      <c r="G578" s="210"/>
      <c r="H578" s="210"/>
      <c r="I578" s="627"/>
      <c r="J578" s="626"/>
      <c r="K578" s="626"/>
      <c r="L578" s="210"/>
      <c r="M578" s="628"/>
      <c r="N578" s="210"/>
      <c r="O578" s="210"/>
      <c r="P578" s="210"/>
      <c r="Q578" s="210"/>
      <c r="R578" s="210"/>
      <c r="S578" s="210"/>
      <c r="T578" s="210"/>
      <c r="U578" s="210"/>
      <c r="V578" s="210"/>
      <c r="W578" s="210"/>
      <c r="X578" s="210"/>
      <c r="Y578" s="210"/>
      <c r="Z578" s="210"/>
    </row>
    <row r="579" ht="12.75" customHeight="1">
      <c r="A579" s="625"/>
      <c r="B579" s="625"/>
      <c r="C579" s="210"/>
      <c r="D579" s="627"/>
      <c r="E579" s="210"/>
      <c r="F579" s="210"/>
      <c r="G579" s="210"/>
      <c r="H579" s="210"/>
      <c r="I579" s="627"/>
      <c r="J579" s="626"/>
      <c r="K579" s="626"/>
      <c r="L579" s="210"/>
      <c r="M579" s="628"/>
      <c r="N579" s="210"/>
      <c r="O579" s="210"/>
      <c r="P579" s="210"/>
      <c r="Q579" s="210"/>
      <c r="R579" s="210"/>
      <c r="S579" s="210"/>
      <c r="T579" s="210"/>
      <c r="U579" s="210"/>
      <c r="V579" s="210"/>
      <c r="W579" s="210"/>
      <c r="X579" s="210"/>
      <c r="Y579" s="210"/>
      <c r="Z579" s="210"/>
    </row>
    <row r="580" ht="12.75" customHeight="1">
      <c r="A580" s="625"/>
      <c r="B580" s="625"/>
      <c r="C580" s="210"/>
      <c r="D580" s="627"/>
      <c r="E580" s="210"/>
      <c r="F580" s="210"/>
      <c r="G580" s="210"/>
      <c r="H580" s="210"/>
      <c r="I580" s="627"/>
      <c r="J580" s="626"/>
      <c r="K580" s="626"/>
      <c r="L580" s="210"/>
      <c r="M580" s="628"/>
      <c r="N580" s="210"/>
      <c r="O580" s="210"/>
      <c r="P580" s="210"/>
      <c r="Q580" s="210"/>
      <c r="R580" s="210"/>
      <c r="S580" s="210"/>
      <c r="T580" s="210"/>
      <c r="U580" s="210"/>
      <c r="V580" s="210"/>
      <c r="W580" s="210"/>
      <c r="X580" s="210"/>
      <c r="Y580" s="210"/>
      <c r="Z580" s="210"/>
    </row>
    <row r="581" ht="12.75" customHeight="1">
      <c r="A581" s="625"/>
      <c r="B581" s="625"/>
      <c r="C581" s="210"/>
      <c r="D581" s="627"/>
      <c r="E581" s="210"/>
      <c r="F581" s="210"/>
      <c r="G581" s="210"/>
      <c r="H581" s="210"/>
      <c r="I581" s="627"/>
      <c r="J581" s="626"/>
      <c r="K581" s="626"/>
      <c r="L581" s="210"/>
      <c r="M581" s="628"/>
      <c r="N581" s="210"/>
      <c r="O581" s="210"/>
      <c r="P581" s="210"/>
      <c r="Q581" s="210"/>
      <c r="R581" s="210"/>
      <c r="S581" s="210"/>
      <c r="T581" s="210"/>
      <c r="U581" s="210"/>
      <c r="V581" s="210"/>
      <c r="W581" s="210"/>
      <c r="X581" s="210"/>
      <c r="Y581" s="210"/>
      <c r="Z581" s="210"/>
    </row>
    <row r="582" ht="12.75" customHeight="1">
      <c r="A582" s="625"/>
      <c r="B582" s="625"/>
      <c r="C582" s="210"/>
      <c r="D582" s="627"/>
      <c r="E582" s="210"/>
      <c r="F582" s="210"/>
      <c r="G582" s="210"/>
      <c r="H582" s="210"/>
      <c r="I582" s="627"/>
      <c r="J582" s="626"/>
      <c r="K582" s="626"/>
      <c r="L582" s="210"/>
      <c r="M582" s="628"/>
      <c r="N582" s="210"/>
      <c r="O582" s="210"/>
      <c r="P582" s="210"/>
      <c r="Q582" s="210"/>
      <c r="R582" s="210"/>
      <c r="S582" s="210"/>
      <c r="T582" s="210"/>
      <c r="U582" s="210"/>
      <c r="V582" s="210"/>
      <c r="W582" s="210"/>
      <c r="X582" s="210"/>
      <c r="Y582" s="210"/>
      <c r="Z582" s="210"/>
    </row>
    <row r="583" ht="12.75" customHeight="1">
      <c r="A583" s="625"/>
      <c r="B583" s="625"/>
      <c r="C583" s="210"/>
      <c r="D583" s="627"/>
      <c r="E583" s="210"/>
      <c r="F583" s="210"/>
      <c r="G583" s="210"/>
      <c r="H583" s="210"/>
      <c r="I583" s="627"/>
      <c r="J583" s="626"/>
      <c r="K583" s="626"/>
      <c r="L583" s="210"/>
      <c r="M583" s="628"/>
      <c r="N583" s="210"/>
      <c r="O583" s="210"/>
      <c r="P583" s="210"/>
      <c r="Q583" s="210"/>
      <c r="R583" s="210"/>
      <c r="S583" s="210"/>
      <c r="T583" s="210"/>
      <c r="U583" s="210"/>
      <c r="V583" s="210"/>
      <c r="W583" s="210"/>
      <c r="X583" s="210"/>
      <c r="Y583" s="210"/>
      <c r="Z583" s="210"/>
    </row>
    <row r="584" ht="12.75" customHeight="1">
      <c r="A584" s="625"/>
      <c r="B584" s="625"/>
      <c r="C584" s="210"/>
      <c r="D584" s="627"/>
      <c r="E584" s="210"/>
      <c r="F584" s="210"/>
      <c r="G584" s="210"/>
      <c r="H584" s="210"/>
      <c r="I584" s="627"/>
      <c r="J584" s="626"/>
      <c r="K584" s="626"/>
      <c r="L584" s="210"/>
      <c r="M584" s="628"/>
      <c r="N584" s="210"/>
      <c r="O584" s="210"/>
      <c r="P584" s="210"/>
      <c r="Q584" s="210"/>
      <c r="R584" s="210"/>
      <c r="S584" s="210"/>
      <c r="T584" s="210"/>
      <c r="U584" s="210"/>
      <c r="V584" s="210"/>
      <c r="W584" s="210"/>
      <c r="X584" s="210"/>
      <c r="Y584" s="210"/>
      <c r="Z584" s="210"/>
    </row>
    <row r="585" ht="12.75" customHeight="1">
      <c r="A585" s="625"/>
      <c r="B585" s="625"/>
      <c r="C585" s="210"/>
      <c r="D585" s="627"/>
      <c r="E585" s="210"/>
      <c r="F585" s="210"/>
      <c r="G585" s="210"/>
      <c r="H585" s="210"/>
      <c r="I585" s="627"/>
      <c r="J585" s="626"/>
      <c r="K585" s="626"/>
      <c r="L585" s="210"/>
      <c r="M585" s="628"/>
      <c r="N585" s="210"/>
      <c r="O585" s="210"/>
      <c r="P585" s="210"/>
      <c r="Q585" s="210"/>
      <c r="R585" s="210"/>
      <c r="S585" s="210"/>
      <c r="T585" s="210"/>
      <c r="U585" s="210"/>
      <c r="V585" s="210"/>
      <c r="W585" s="210"/>
      <c r="X585" s="210"/>
      <c r="Y585" s="210"/>
      <c r="Z585" s="210"/>
    </row>
    <row r="586" ht="12.75" customHeight="1">
      <c r="A586" s="625"/>
      <c r="B586" s="625"/>
      <c r="C586" s="210"/>
      <c r="D586" s="627"/>
      <c r="E586" s="210"/>
      <c r="F586" s="210"/>
      <c r="G586" s="210"/>
      <c r="H586" s="210"/>
      <c r="I586" s="627"/>
      <c r="J586" s="626"/>
      <c r="K586" s="626"/>
      <c r="L586" s="210"/>
      <c r="M586" s="628"/>
      <c r="N586" s="210"/>
      <c r="O586" s="210"/>
      <c r="P586" s="210"/>
      <c r="Q586" s="210"/>
      <c r="R586" s="210"/>
      <c r="S586" s="210"/>
      <c r="T586" s="210"/>
      <c r="U586" s="210"/>
      <c r="V586" s="210"/>
      <c r="W586" s="210"/>
      <c r="X586" s="210"/>
      <c r="Y586" s="210"/>
      <c r="Z586" s="210"/>
    </row>
    <row r="587" ht="12.75" customHeight="1">
      <c r="A587" s="625"/>
      <c r="B587" s="625"/>
      <c r="C587" s="210"/>
      <c r="D587" s="627"/>
      <c r="E587" s="210"/>
      <c r="F587" s="210"/>
      <c r="G587" s="210"/>
      <c r="H587" s="210"/>
      <c r="I587" s="627"/>
      <c r="J587" s="626"/>
      <c r="K587" s="626"/>
      <c r="L587" s="210"/>
      <c r="M587" s="628"/>
      <c r="N587" s="210"/>
      <c r="O587" s="210"/>
      <c r="P587" s="210"/>
      <c r="Q587" s="210"/>
      <c r="R587" s="210"/>
      <c r="S587" s="210"/>
      <c r="T587" s="210"/>
      <c r="U587" s="210"/>
      <c r="V587" s="210"/>
      <c r="W587" s="210"/>
      <c r="X587" s="210"/>
      <c r="Y587" s="210"/>
      <c r="Z587" s="210"/>
    </row>
    <row r="588" ht="12.75" customHeight="1">
      <c r="A588" s="625"/>
      <c r="B588" s="625"/>
      <c r="C588" s="210"/>
      <c r="D588" s="627"/>
      <c r="E588" s="210"/>
      <c r="F588" s="210"/>
      <c r="G588" s="210"/>
      <c r="H588" s="210"/>
      <c r="I588" s="627"/>
      <c r="J588" s="626"/>
      <c r="K588" s="626"/>
      <c r="L588" s="210"/>
      <c r="M588" s="628"/>
      <c r="N588" s="210"/>
      <c r="O588" s="210"/>
      <c r="P588" s="210"/>
      <c r="Q588" s="210"/>
      <c r="R588" s="210"/>
      <c r="S588" s="210"/>
      <c r="T588" s="210"/>
      <c r="U588" s="210"/>
      <c r="V588" s="210"/>
      <c r="W588" s="210"/>
      <c r="X588" s="210"/>
      <c r="Y588" s="210"/>
      <c r="Z588" s="210"/>
    </row>
    <row r="589" ht="12.75" customHeight="1">
      <c r="A589" s="625"/>
      <c r="B589" s="625"/>
      <c r="C589" s="210"/>
      <c r="D589" s="627"/>
      <c r="E589" s="210"/>
      <c r="F589" s="210"/>
      <c r="G589" s="210"/>
      <c r="H589" s="210"/>
      <c r="I589" s="627"/>
      <c r="J589" s="626"/>
      <c r="K589" s="626"/>
      <c r="L589" s="210"/>
      <c r="M589" s="628"/>
      <c r="N589" s="210"/>
      <c r="O589" s="210"/>
      <c r="P589" s="210"/>
      <c r="Q589" s="210"/>
      <c r="R589" s="210"/>
      <c r="S589" s="210"/>
      <c r="T589" s="210"/>
      <c r="U589" s="210"/>
      <c r="V589" s="210"/>
      <c r="W589" s="210"/>
      <c r="X589" s="210"/>
      <c r="Y589" s="210"/>
      <c r="Z589" s="210"/>
    </row>
    <row r="590" ht="12.75" customHeight="1">
      <c r="A590" s="625"/>
      <c r="B590" s="625"/>
      <c r="C590" s="210"/>
      <c r="D590" s="627"/>
      <c r="E590" s="210"/>
      <c r="F590" s="210"/>
      <c r="G590" s="210"/>
      <c r="H590" s="210"/>
      <c r="I590" s="627"/>
      <c r="J590" s="626"/>
      <c r="K590" s="626"/>
      <c r="L590" s="210"/>
      <c r="M590" s="628"/>
      <c r="N590" s="210"/>
      <c r="O590" s="210"/>
      <c r="P590" s="210"/>
      <c r="Q590" s="210"/>
      <c r="R590" s="210"/>
      <c r="S590" s="210"/>
      <c r="T590" s="210"/>
      <c r="U590" s="210"/>
      <c r="V590" s="210"/>
      <c r="W590" s="210"/>
      <c r="X590" s="210"/>
      <c r="Y590" s="210"/>
      <c r="Z590" s="210"/>
    </row>
    <row r="591" ht="12.75" customHeight="1">
      <c r="A591" s="625"/>
      <c r="B591" s="625"/>
      <c r="C591" s="210"/>
      <c r="D591" s="627"/>
      <c r="E591" s="210"/>
      <c r="F591" s="210"/>
      <c r="G591" s="210"/>
      <c r="H591" s="210"/>
      <c r="I591" s="627"/>
      <c r="J591" s="626"/>
      <c r="K591" s="626"/>
      <c r="L591" s="210"/>
      <c r="M591" s="628"/>
      <c r="N591" s="210"/>
      <c r="O591" s="210"/>
      <c r="P591" s="210"/>
      <c r="Q591" s="210"/>
      <c r="R591" s="210"/>
      <c r="S591" s="210"/>
      <c r="T591" s="210"/>
      <c r="U591" s="210"/>
      <c r="V591" s="210"/>
      <c r="W591" s="210"/>
      <c r="X591" s="210"/>
      <c r="Y591" s="210"/>
      <c r="Z591" s="210"/>
    </row>
    <row r="592" ht="12.75" customHeight="1">
      <c r="A592" s="625"/>
      <c r="B592" s="625"/>
      <c r="C592" s="210"/>
      <c r="D592" s="627"/>
      <c r="E592" s="210"/>
      <c r="F592" s="210"/>
      <c r="G592" s="210"/>
      <c r="H592" s="210"/>
      <c r="I592" s="627"/>
      <c r="J592" s="626"/>
      <c r="K592" s="626"/>
      <c r="L592" s="210"/>
      <c r="M592" s="628"/>
      <c r="N592" s="210"/>
      <c r="O592" s="210"/>
      <c r="P592" s="210"/>
      <c r="Q592" s="210"/>
      <c r="R592" s="210"/>
      <c r="S592" s="210"/>
      <c r="T592" s="210"/>
      <c r="U592" s="210"/>
      <c r="V592" s="210"/>
      <c r="W592" s="210"/>
      <c r="X592" s="210"/>
      <c r="Y592" s="210"/>
      <c r="Z592" s="210"/>
    </row>
    <row r="593" ht="12.75" customHeight="1">
      <c r="A593" s="625"/>
      <c r="B593" s="625"/>
      <c r="C593" s="210"/>
      <c r="D593" s="627"/>
      <c r="E593" s="210"/>
      <c r="F593" s="210"/>
      <c r="G593" s="210"/>
      <c r="H593" s="210"/>
      <c r="I593" s="627"/>
      <c r="J593" s="626"/>
      <c r="K593" s="626"/>
      <c r="L593" s="210"/>
      <c r="M593" s="628"/>
      <c r="N593" s="210"/>
      <c r="O593" s="210"/>
      <c r="P593" s="210"/>
      <c r="Q593" s="210"/>
      <c r="R593" s="210"/>
      <c r="S593" s="210"/>
      <c r="T593" s="210"/>
      <c r="U593" s="210"/>
      <c r="V593" s="210"/>
      <c r="W593" s="210"/>
      <c r="X593" s="210"/>
      <c r="Y593" s="210"/>
      <c r="Z593" s="210"/>
    </row>
    <row r="594" ht="12.75" customHeight="1">
      <c r="A594" s="625"/>
      <c r="B594" s="625"/>
      <c r="C594" s="210"/>
      <c r="D594" s="627"/>
      <c r="E594" s="210"/>
      <c r="F594" s="210"/>
      <c r="G594" s="210"/>
      <c r="H594" s="210"/>
      <c r="I594" s="627"/>
      <c r="J594" s="626"/>
      <c r="K594" s="626"/>
      <c r="L594" s="210"/>
      <c r="M594" s="628"/>
      <c r="N594" s="210"/>
      <c r="O594" s="210"/>
      <c r="P594" s="210"/>
      <c r="Q594" s="210"/>
      <c r="R594" s="210"/>
      <c r="S594" s="210"/>
      <c r="T594" s="210"/>
      <c r="U594" s="210"/>
      <c r="V594" s="210"/>
      <c r="W594" s="210"/>
      <c r="X594" s="210"/>
      <c r="Y594" s="210"/>
      <c r="Z594" s="210"/>
    </row>
    <row r="595" ht="12.75" customHeight="1">
      <c r="A595" s="625"/>
      <c r="B595" s="625"/>
      <c r="C595" s="210"/>
      <c r="D595" s="627"/>
      <c r="E595" s="210"/>
      <c r="F595" s="210"/>
      <c r="G595" s="210"/>
      <c r="H595" s="210"/>
      <c r="I595" s="627"/>
      <c r="J595" s="626"/>
      <c r="K595" s="626"/>
      <c r="L595" s="210"/>
      <c r="M595" s="628"/>
      <c r="N595" s="210"/>
      <c r="O595" s="210"/>
      <c r="P595" s="210"/>
      <c r="Q595" s="210"/>
      <c r="R595" s="210"/>
      <c r="S595" s="210"/>
      <c r="T595" s="210"/>
      <c r="U595" s="210"/>
      <c r="V595" s="210"/>
      <c r="W595" s="210"/>
      <c r="X595" s="210"/>
      <c r="Y595" s="210"/>
      <c r="Z595" s="210"/>
    </row>
    <row r="596" ht="12.75" customHeight="1">
      <c r="A596" s="625"/>
      <c r="B596" s="625"/>
      <c r="C596" s="210"/>
      <c r="D596" s="627"/>
      <c r="E596" s="210"/>
      <c r="F596" s="210"/>
      <c r="G596" s="210"/>
      <c r="H596" s="210"/>
      <c r="I596" s="627"/>
      <c r="J596" s="626"/>
      <c r="K596" s="626"/>
      <c r="L596" s="210"/>
      <c r="M596" s="628"/>
      <c r="N596" s="210"/>
      <c r="O596" s="210"/>
      <c r="P596" s="210"/>
      <c r="Q596" s="210"/>
      <c r="R596" s="210"/>
      <c r="S596" s="210"/>
      <c r="T596" s="210"/>
      <c r="U596" s="210"/>
      <c r="V596" s="210"/>
      <c r="W596" s="210"/>
      <c r="X596" s="210"/>
      <c r="Y596" s="210"/>
      <c r="Z596" s="210"/>
    </row>
    <row r="597" ht="12.75" customHeight="1">
      <c r="A597" s="625"/>
      <c r="B597" s="625"/>
      <c r="C597" s="210"/>
      <c r="D597" s="627"/>
      <c r="E597" s="210"/>
      <c r="F597" s="210"/>
      <c r="G597" s="210"/>
      <c r="H597" s="210"/>
      <c r="I597" s="627"/>
      <c r="J597" s="626"/>
      <c r="K597" s="626"/>
      <c r="L597" s="210"/>
      <c r="M597" s="628"/>
      <c r="N597" s="210"/>
      <c r="O597" s="210"/>
      <c r="P597" s="210"/>
      <c r="Q597" s="210"/>
      <c r="R597" s="210"/>
      <c r="S597" s="210"/>
      <c r="T597" s="210"/>
      <c r="U597" s="210"/>
      <c r="V597" s="210"/>
      <c r="W597" s="210"/>
      <c r="X597" s="210"/>
      <c r="Y597" s="210"/>
      <c r="Z597" s="210"/>
    </row>
    <row r="598" ht="12.75" customHeight="1">
      <c r="A598" s="625"/>
      <c r="B598" s="625"/>
      <c r="C598" s="210"/>
      <c r="D598" s="627"/>
      <c r="E598" s="210"/>
      <c r="F598" s="210"/>
      <c r="G598" s="210"/>
      <c r="H598" s="210"/>
      <c r="I598" s="627"/>
      <c r="J598" s="626"/>
      <c r="K598" s="626"/>
      <c r="L598" s="210"/>
      <c r="M598" s="628"/>
      <c r="N598" s="210"/>
      <c r="O598" s="210"/>
      <c r="P598" s="210"/>
      <c r="Q598" s="210"/>
      <c r="R598" s="210"/>
      <c r="S598" s="210"/>
      <c r="T598" s="210"/>
      <c r="U598" s="210"/>
      <c r="V598" s="210"/>
      <c r="W598" s="210"/>
      <c r="X598" s="210"/>
      <c r="Y598" s="210"/>
      <c r="Z598" s="210"/>
    </row>
    <row r="599" ht="12.75" customHeight="1">
      <c r="A599" s="625"/>
      <c r="B599" s="625"/>
      <c r="C599" s="210"/>
      <c r="D599" s="627"/>
      <c r="E599" s="210"/>
      <c r="F599" s="210"/>
      <c r="G599" s="210"/>
      <c r="H599" s="210"/>
      <c r="I599" s="627"/>
      <c r="J599" s="626"/>
      <c r="K599" s="626"/>
      <c r="L599" s="210"/>
      <c r="M599" s="628"/>
      <c r="N599" s="210"/>
      <c r="O599" s="210"/>
      <c r="P599" s="210"/>
      <c r="Q599" s="210"/>
      <c r="R599" s="210"/>
      <c r="S599" s="210"/>
      <c r="T599" s="210"/>
      <c r="U599" s="210"/>
      <c r="V599" s="210"/>
      <c r="W599" s="210"/>
      <c r="X599" s="210"/>
      <c r="Y599" s="210"/>
      <c r="Z599" s="210"/>
    </row>
    <row r="600" ht="12.75" customHeight="1">
      <c r="A600" s="625"/>
      <c r="B600" s="625"/>
      <c r="C600" s="210"/>
      <c r="D600" s="627"/>
      <c r="E600" s="210"/>
      <c r="F600" s="210"/>
      <c r="G600" s="210"/>
      <c r="H600" s="210"/>
      <c r="I600" s="627"/>
      <c r="J600" s="626"/>
      <c r="K600" s="626"/>
      <c r="L600" s="210"/>
      <c r="M600" s="628"/>
      <c r="N600" s="210"/>
      <c r="O600" s="210"/>
      <c r="P600" s="210"/>
      <c r="Q600" s="210"/>
      <c r="R600" s="210"/>
      <c r="S600" s="210"/>
      <c r="T600" s="210"/>
      <c r="U600" s="210"/>
      <c r="V600" s="210"/>
      <c r="W600" s="210"/>
      <c r="X600" s="210"/>
      <c r="Y600" s="210"/>
      <c r="Z600" s="210"/>
    </row>
    <row r="601" ht="12.75" customHeight="1">
      <c r="A601" s="625"/>
      <c r="B601" s="625"/>
      <c r="C601" s="210"/>
      <c r="D601" s="627"/>
      <c r="E601" s="210"/>
      <c r="F601" s="210"/>
      <c r="G601" s="210"/>
      <c r="H601" s="210"/>
      <c r="I601" s="627"/>
      <c r="J601" s="626"/>
      <c r="K601" s="626"/>
      <c r="L601" s="210"/>
      <c r="M601" s="628"/>
      <c r="N601" s="210"/>
      <c r="O601" s="210"/>
      <c r="P601" s="210"/>
      <c r="Q601" s="210"/>
      <c r="R601" s="210"/>
      <c r="S601" s="210"/>
      <c r="T601" s="210"/>
      <c r="U601" s="210"/>
      <c r="V601" s="210"/>
      <c r="W601" s="210"/>
      <c r="X601" s="210"/>
      <c r="Y601" s="210"/>
      <c r="Z601" s="210"/>
    </row>
    <row r="602" ht="12.75" customHeight="1">
      <c r="A602" s="625"/>
      <c r="B602" s="625"/>
      <c r="C602" s="210"/>
      <c r="D602" s="627"/>
      <c r="E602" s="210"/>
      <c r="F602" s="210"/>
      <c r="G602" s="210"/>
      <c r="H602" s="210"/>
      <c r="I602" s="627"/>
      <c r="J602" s="626"/>
      <c r="K602" s="626"/>
      <c r="L602" s="210"/>
      <c r="M602" s="628"/>
      <c r="N602" s="210"/>
      <c r="O602" s="210"/>
      <c r="P602" s="210"/>
      <c r="Q602" s="210"/>
      <c r="R602" s="210"/>
      <c r="S602" s="210"/>
      <c r="T602" s="210"/>
      <c r="U602" s="210"/>
      <c r="V602" s="210"/>
      <c r="W602" s="210"/>
      <c r="X602" s="210"/>
      <c r="Y602" s="210"/>
      <c r="Z602" s="210"/>
    </row>
    <row r="603" ht="12.75" customHeight="1">
      <c r="A603" s="625"/>
      <c r="B603" s="625"/>
      <c r="C603" s="210"/>
      <c r="D603" s="627"/>
      <c r="E603" s="210"/>
      <c r="F603" s="210"/>
      <c r="G603" s="210"/>
      <c r="H603" s="210"/>
      <c r="I603" s="627"/>
      <c r="J603" s="626"/>
      <c r="K603" s="626"/>
      <c r="L603" s="210"/>
      <c r="M603" s="628"/>
      <c r="N603" s="210"/>
      <c r="O603" s="210"/>
      <c r="P603" s="210"/>
      <c r="Q603" s="210"/>
      <c r="R603" s="210"/>
      <c r="S603" s="210"/>
      <c r="T603" s="210"/>
      <c r="U603" s="210"/>
      <c r="V603" s="210"/>
      <c r="W603" s="210"/>
      <c r="X603" s="210"/>
      <c r="Y603" s="210"/>
      <c r="Z603" s="210"/>
    </row>
    <row r="604" ht="12.75" customHeight="1">
      <c r="A604" s="625"/>
      <c r="B604" s="625"/>
      <c r="C604" s="210"/>
      <c r="D604" s="627"/>
      <c r="E604" s="210"/>
      <c r="F604" s="210"/>
      <c r="G604" s="210"/>
      <c r="H604" s="210"/>
      <c r="I604" s="627"/>
      <c r="J604" s="626"/>
      <c r="K604" s="626"/>
      <c r="L604" s="210"/>
      <c r="M604" s="628"/>
      <c r="N604" s="210"/>
      <c r="O604" s="210"/>
      <c r="P604" s="210"/>
      <c r="Q604" s="210"/>
      <c r="R604" s="210"/>
      <c r="S604" s="210"/>
      <c r="T604" s="210"/>
      <c r="U604" s="210"/>
      <c r="V604" s="210"/>
      <c r="W604" s="210"/>
      <c r="X604" s="210"/>
      <c r="Y604" s="210"/>
      <c r="Z604" s="210"/>
    </row>
    <row r="605" ht="12.75" customHeight="1">
      <c r="A605" s="625"/>
      <c r="B605" s="625"/>
      <c r="C605" s="210"/>
      <c r="D605" s="627"/>
      <c r="E605" s="210"/>
      <c r="F605" s="210"/>
      <c r="G605" s="210"/>
      <c r="H605" s="210"/>
      <c r="I605" s="627"/>
      <c r="J605" s="626"/>
      <c r="K605" s="626"/>
      <c r="L605" s="210"/>
      <c r="M605" s="628"/>
      <c r="N605" s="210"/>
      <c r="O605" s="210"/>
      <c r="P605" s="210"/>
      <c r="Q605" s="210"/>
      <c r="R605" s="210"/>
      <c r="S605" s="210"/>
      <c r="T605" s="210"/>
      <c r="U605" s="210"/>
      <c r="V605" s="210"/>
      <c r="W605" s="210"/>
      <c r="X605" s="210"/>
      <c r="Y605" s="210"/>
      <c r="Z605" s="210"/>
    </row>
    <row r="606" ht="12.75" customHeight="1">
      <c r="A606" s="625"/>
      <c r="B606" s="625"/>
      <c r="C606" s="210"/>
      <c r="D606" s="627"/>
      <c r="E606" s="210"/>
      <c r="F606" s="210"/>
      <c r="G606" s="210"/>
      <c r="H606" s="210"/>
      <c r="I606" s="627"/>
      <c r="J606" s="626"/>
      <c r="K606" s="626"/>
      <c r="L606" s="210"/>
      <c r="M606" s="628"/>
      <c r="N606" s="210"/>
      <c r="O606" s="210"/>
      <c r="P606" s="210"/>
      <c r="Q606" s="210"/>
      <c r="R606" s="210"/>
      <c r="S606" s="210"/>
      <c r="T606" s="210"/>
      <c r="U606" s="210"/>
      <c r="V606" s="210"/>
      <c r="W606" s="210"/>
      <c r="X606" s="210"/>
      <c r="Y606" s="210"/>
      <c r="Z606" s="210"/>
    </row>
    <row r="607" ht="12.75" customHeight="1">
      <c r="A607" s="625"/>
      <c r="B607" s="625"/>
      <c r="C607" s="210"/>
      <c r="D607" s="627"/>
      <c r="E607" s="210"/>
      <c r="F607" s="210"/>
      <c r="G607" s="210"/>
      <c r="H607" s="210"/>
      <c r="I607" s="627"/>
      <c r="J607" s="626"/>
      <c r="K607" s="626"/>
      <c r="L607" s="210"/>
      <c r="M607" s="628"/>
      <c r="N607" s="210"/>
      <c r="O607" s="210"/>
      <c r="P607" s="210"/>
      <c r="Q607" s="210"/>
      <c r="R607" s="210"/>
      <c r="S607" s="210"/>
      <c r="T607" s="210"/>
      <c r="U607" s="210"/>
      <c r="V607" s="210"/>
      <c r="W607" s="210"/>
      <c r="X607" s="210"/>
      <c r="Y607" s="210"/>
      <c r="Z607" s="210"/>
    </row>
    <row r="608" ht="12.75" customHeight="1">
      <c r="A608" s="625"/>
      <c r="B608" s="625"/>
      <c r="C608" s="210"/>
      <c r="D608" s="627"/>
      <c r="E608" s="210"/>
      <c r="F608" s="210"/>
      <c r="G608" s="210"/>
      <c r="H608" s="210"/>
      <c r="I608" s="627"/>
      <c r="J608" s="626"/>
      <c r="K608" s="626"/>
      <c r="L608" s="210"/>
      <c r="M608" s="628"/>
      <c r="N608" s="210"/>
      <c r="O608" s="210"/>
      <c r="P608" s="210"/>
      <c r="Q608" s="210"/>
      <c r="R608" s="210"/>
      <c r="S608" s="210"/>
      <c r="T608" s="210"/>
      <c r="U608" s="210"/>
      <c r="V608" s="210"/>
      <c r="W608" s="210"/>
      <c r="X608" s="210"/>
      <c r="Y608" s="210"/>
      <c r="Z608" s="210"/>
    </row>
    <row r="609" ht="12.75" customHeight="1">
      <c r="A609" s="625"/>
      <c r="B609" s="625"/>
      <c r="C609" s="210"/>
      <c r="D609" s="627"/>
      <c r="E609" s="210"/>
      <c r="F609" s="210"/>
      <c r="G609" s="210"/>
      <c r="H609" s="210"/>
      <c r="I609" s="627"/>
      <c r="J609" s="626"/>
      <c r="K609" s="626"/>
      <c r="L609" s="210"/>
      <c r="M609" s="628"/>
      <c r="N609" s="210"/>
      <c r="O609" s="210"/>
      <c r="P609" s="210"/>
      <c r="Q609" s="210"/>
      <c r="R609" s="210"/>
      <c r="S609" s="210"/>
      <c r="T609" s="210"/>
      <c r="U609" s="210"/>
      <c r="V609" s="210"/>
      <c r="W609" s="210"/>
      <c r="X609" s="210"/>
      <c r="Y609" s="210"/>
      <c r="Z609" s="210"/>
    </row>
    <row r="610" ht="12.75" customHeight="1">
      <c r="A610" s="625"/>
      <c r="B610" s="625"/>
      <c r="C610" s="210"/>
      <c r="D610" s="627"/>
      <c r="E610" s="210"/>
      <c r="F610" s="210"/>
      <c r="G610" s="210"/>
      <c r="H610" s="210"/>
      <c r="I610" s="627"/>
      <c r="J610" s="626"/>
      <c r="K610" s="626"/>
      <c r="L610" s="210"/>
      <c r="M610" s="628"/>
      <c r="N610" s="210"/>
      <c r="O610" s="210"/>
      <c r="P610" s="210"/>
      <c r="Q610" s="210"/>
      <c r="R610" s="210"/>
      <c r="S610" s="210"/>
      <c r="T610" s="210"/>
      <c r="U610" s="210"/>
      <c r="V610" s="210"/>
      <c r="W610" s="210"/>
      <c r="X610" s="210"/>
      <c r="Y610" s="210"/>
      <c r="Z610" s="210"/>
    </row>
    <row r="611" ht="12.75" customHeight="1">
      <c r="A611" s="625"/>
      <c r="B611" s="625"/>
      <c r="C611" s="210"/>
      <c r="D611" s="627"/>
      <c r="E611" s="210"/>
      <c r="F611" s="210"/>
      <c r="G611" s="210"/>
      <c r="H611" s="210"/>
      <c r="I611" s="627"/>
      <c r="J611" s="626"/>
      <c r="K611" s="626"/>
      <c r="L611" s="210"/>
      <c r="M611" s="628"/>
      <c r="N611" s="210"/>
      <c r="O611" s="210"/>
      <c r="P611" s="210"/>
      <c r="Q611" s="210"/>
      <c r="R611" s="210"/>
      <c r="S611" s="210"/>
      <c r="T611" s="210"/>
      <c r="U611" s="210"/>
      <c r="V611" s="210"/>
      <c r="W611" s="210"/>
      <c r="X611" s="210"/>
      <c r="Y611" s="210"/>
      <c r="Z611" s="210"/>
    </row>
    <row r="612" ht="12.75" customHeight="1">
      <c r="A612" s="625"/>
      <c r="B612" s="625"/>
      <c r="C612" s="210"/>
      <c r="D612" s="627"/>
      <c r="E612" s="210"/>
      <c r="F612" s="210"/>
      <c r="G612" s="210"/>
      <c r="H612" s="210"/>
      <c r="I612" s="627"/>
      <c r="J612" s="626"/>
      <c r="K612" s="626"/>
      <c r="L612" s="210"/>
      <c r="M612" s="628"/>
      <c r="N612" s="210"/>
      <c r="O612" s="210"/>
      <c r="P612" s="210"/>
      <c r="Q612" s="210"/>
      <c r="R612" s="210"/>
      <c r="S612" s="210"/>
      <c r="T612" s="210"/>
      <c r="U612" s="210"/>
      <c r="V612" s="210"/>
      <c r="W612" s="210"/>
      <c r="X612" s="210"/>
      <c r="Y612" s="210"/>
      <c r="Z612" s="210"/>
    </row>
    <row r="613" ht="12.75" customHeight="1">
      <c r="A613" s="625"/>
      <c r="B613" s="625"/>
      <c r="C613" s="210"/>
      <c r="D613" s="627"/>
      <c r="E613" s="210"/>
      <c r="F613" s="210"/>
      <c r="G613" s="210"/>
      <c r="H613" s="210"/>
      <c r="I613" s="627"/>
      <c r="J613" s="626"/>
      <c r="K613" s="626"/>
      <c r="L613" s="210"/>
      <c r="M613" s="628"/>
      <c r="N613" s="210"/>
      <c r="O613" s="210"/>
      <c r="P613" s="210"/>
      <c r="Q613" s="210"/>
      <c r="R613" s="210"/>
      <c r="S613" s="210"/>
      <c r="T613" s="210"/>
      <c r="U613" s="210"/>
      <c r="V613" s="210"/>
      <c r="W613" s="210"/>
      <c r="X613" s="210"/>
      <c r="Y613" s="210"/>
      <c r="Z613" s="210"/>
    </row>
    <row r="614" ht="12.75" customHeight="1">
      <c r="A614" s="625"/>
      <c r="B614" s="625"/>
      <c r="C614" s="210"/>
      <c r="D614" s="627"/>
      <c r="E614" s="210"/>
      <c r="F614" s="210"/>
      <c r="G614" s="210"/>
      <c r="H614" s="210"/>
      <c r="I614" s="627"/>
      <c r="J614" s="626"/>
      <c r="K614" s="626"/>
      <c r="L614" s="210"/>
      <c r="M614" s="628"/>
      <c r="N614" s="210"/>
      <c r="O614" s="210"/>
      <c r="P614" s="210"/>
      <c r="Q614" s="210"/>
      <c r="R614" s="210"/>
      <c r="S614" s="210"/>
      <c r="T614" s="210"/>
      <c r="U614" s="210"/>
      <c r="V614" s="210"/>
      <c r="W614" s="210"/>
      <c r="X614" s="210"/>
      <c r="Y614" s="210"/>
      <c r="Z614" s="210"/>
    </row>
    <row r="615" ht="12.75" customHeight="1">
      <c r="A615" s="625"/>
      <c r="B615" s="625"/>
      <c r="C615" s="210"/>
      <c r="D615" s="627"/>
      <c r="E615" s="210"/>
      <c r="F615" s="210"/>
      <c r="G615" s="210"/>
      <c r="H615" s="210"/>
      <c r="I615" s="627"/>
      <c r="J615" s="626"/>
      <c r="K615" s="626"/>
      <c r="L615" s="210"/>
      <c r="M615" s="628"/>
      <c r="N615" s="210"/>
      <c r="O615" s="210"/>
      <c r="P615" s="210"/>
      <c r="Q615" s="210"/>
      <c r="R615" s="210"/>
      <c r="S615" s="210"/>
      <c r="T615" s="210"/>
      <c r="U615" s="210"/>
      <c r="V615" s="210"/>
      <c r="W615" s="210"/>
      <c r="X615" s="210"/>
      <c r="Y615" s="210"/>
      <c r="Z615" s="210"/>
    </row>
    <row r="616" ht="12.75" customHeight="1">
      <c r="A616" s="625"/>
      <c r="B616" s="625"/>
      <c r="C616" s="210"/>
      <c r="D616" s="627"/>
      <c r="E616" s="210"/>
      <c r="F616" s="210"/>
      <c r="G616" s="210"/>
      <c r="H616" s="210"/>
      <c r="I616" s="627"/>
      <c r="J616" s="626"/>
      <c r="K616" s="626"/>
      <c r="L616" s="210"/>
      <c r="M616" s="628"/>
      <c r="N616" s="210"/>
      <c r="O616" s="210"/>
      <c r="P616" s="210"/>
      <c r="Q616" s="210"/>
      <c r="R616" s="210"/>
      <c r="S616" s="210"/>
      <c r="T616" s="210"/>
      <c r="U616" s="210"/>
      <c r="V616" s="210"/>
      <c r="W616" s="210"/>
      <c r="X616" s="210"/>
      <c r="Y616" s="210"/>
      <c r="Z616" s="210"/>
    </row>
    <row r="617" ht="12.75" customHeight="1">
      <c r="A617" s="625"/>
      <c r="B617" s="625"/>
      <c r="C617" s="210"/>
      <c r="D617" s="627"/>
      <c r="E617" s="210"/>
      <c r="F617" s="210"/>
      <c r="G617" s="210"/>
      <c r="H617" s="210"/>
      <c r="I617" s="627"/>
      <c r="J617" s="626"/>
      <c r="K617" s="626"/>
      <c r="L617" s="210"/>
      <c r="M617" s="628"/>
      <c r="N617" s="210"/>
      <c r="O617" s="210"/>
      <c r="P617" s="210"/>
      <c r="Q617" s="210"/>
      <c r="R617" s="210"/>
      <c r="S617" s="210"/>
      <c r="T617" s="210"/>
      <c r="U617" s="210"/>
      <c r="V617" s="210"/>
      <c r="W617" s="210"/>
      <c r="X617" s="210"/>
      <c r="Y617" s="210"/>
      <c r="Z617" s="210"/>
    </row>
    <row r="618" ht="12.75" customHeight="1">
      <c r="A618" s="625"/>
      <c r="B618" s="625"/>
      <c r="C618" s="210"/>
      <c r="D618" s="627"/>
      <c r="E618" s="210"/>
      <c r="F618" s="210"/>
      <c r="G618" s="210"/>
      <c r="H618" s="210"/>
      <c r="I618" s="627"/>
      <c r="J618" s="626"/>
      <c r="K618" s="626"/>
      <c r="L618" s="210"/>
      <c r="M618" s="628"/>
      <c r="N618" s="210"/>
      <c r="O618" s="210"/>
      <c r="P618" s="210"/>
      <c r="Q618" s="210"/>
      <c r="R618" s="210"/>
      <c r="S618" s="210"/>
      <c r="T618" s="210"/>
      <c r="U618" s="210"/>
      <c r="V618" s="210"/>
      <c r="W618" s="210"/>
      <c r="X618" s="210"/>
      <c r="Y618" s="210"/>
      <c r="Z618" s="210"/>
    </row>
    <row r="619" ht="12.75" customHeight="1">
      <c r="A619" s="625"/>
      <c r="B619" s="625"/>
      <c r="C619" s="210"/>
      <c r="D619" s="627"/>
      <c r="E619" s="210"/>
      <c r="F619" s="210"/>
      <c r="G619" s="210"/>
      <c r="H619" s="210"/>
      <c r="I619" s="627"/>
      <c r="J619" s="626"/>
      <c r="K619" s="626"/>
      <c r="L619" s="210"/>
      <c r="M619" s="628"/>
      <c r="N619" s="210"/>
      <c r="O619" s="210"/>
      <c r="P619" s="210"/>
      <c r="Q619" s="210"/>
      <c r="R619" s="210"/>
      <c r="S619" s="210"/>
      <c r="T619" s="210"/>
      <c r="U619" s="210"/>
      <c r="V619" s="210"/>
      <c r="W619" s="210"/>
      <c r="X619" s="210"/>
      <c r="Y619" s="210"/>
      <c r="Z619" s="210"/>
    </row>
    <row r="620" ht="12.75" customHeight="1">
      <c r="A620" s="625"/>
      <c r="B620" s="625"/>
      <c r="C620" s="210"/>
      <c r="D620" s="627"/>
      <c r="E620" s="210"/>
      <c r="F620" s="210"/>
      <c r="G620" s="210"/>
      <c r="H620" s="210"/>
      <c r="I620" s="627"/>
      <c r="J620" s="626"/>
      <c r="K620" s="626"/>
      <c r="L620" s="210"/>
      <c r="M620" s="628"/>
      <c r="N620" s="210"/>
      <c r="O620" s="210"/>
      <c r="P620" s="210"/>
      <c r="Q620" s="210"/>
      <c r="R620" s="210"/>
      <c r="S620" s="210"/>
      <c r="T620" s="210"/>
      <c r="U620" s="210"/>
      <c r="V620" s="210"/>
      <c r="W620" s="210"/>
      <c r="X620" s="210"/>
      <c r="Y620" s="210"/>
      <c r="Z620" s="210"/>
    </row>
    <row r="621" ht="12.75" customHeight="1">
      <c r="A621" s="625"/>
      <c r="B621" s="625"/>
      <c r="C621" s="210"/>
      <c r="D621" s="627"/>
      <c r="E621" s="210"/>
      <c r="F621" s="210"/>
      <c r="G621" s="210"/>
      <c r="H621" s="210"/>
      <c r="I621" s="627"/>
      <c r="J621" s="626"/>
      <c r="K621" s="626"/>
      <c r="L621" s="210"/>
      <c r="M621" s="628"/>
      <c r="N621" s="210"/>
      <c r="O621" s="210"/>
      <c r="P621" s="210"/>
      <c r="Q621" s="210"/>
      <c r="R621" s="210"/>
      <c r="S621" s="210"/>
      <c r="T621" s="210"/>
      <c r="U621" s="210"/>
      <c r="V621" s="210"/>
      <c r="W621" s="210"/>
      <c r="X621" s="210"/>
      <c r="Y621" s="210"/>
      <c r="Z621" s="210"/>
    </row>
    <row r="622" ht="12.75" customHeight="1">
      <c r="A622" s="625"/>
      <c r="B622" s="625"/>
      <c r="C622" s="210"/>
      <c r="D622" s="627"/>
      <c r="E622" s="210"/>
      <c r="F622" s="210"/>
      <c r="G622" s="210"/>
      <c r="H622" s="210"/>
      <c r="I622" s="627"/>
      <c r="J622" s="626"/>
      <c r="K622" s="626"/>
      <c r="L622" s="210"/>
      <c r="M622" s="628"/>
      <c r="N622" s="210"/>
      <c r="O622" s="210"/>
      <c r="P622" s="210"/>
      <c r="Q622" s="210"/>
      <c r="R622" s="210"/>
      <c r="S622" s="210"/>
      <c r="T622" s="210"/>
      <c r="U622" s="210"/>
      <c r="V622" s="210"/>
      <c r="W622" s="210"/>
      <c r="X622" s="210"/>
      <c r="Y622" s="210"/>
      <c r="Z622" s="210"/>
    </row>
    <row r="623" ht="12.75" customHeight="1">
      <c r="A623" s="625"/>
      <c r="B623" s="625"/>
      <c r="C623" s="210"/>
      <c r="D623" s="627"/>
      <c r="E623" s="210"/>
      <c r="F623" s="210"/>
      <c r="G623" s="210"/>
      <c r="H623" s="210"/>
      <c r="I623" s="627"/>
      <c r="J623" s="626"/>
      <c r="K623" s="626"/>
      <c r="L623" s="210"/>
      <c r="M623" s="628"/>
      <c r="N623" s="210"/>
      <c r="O623" s="210"/>
      <c r="P623" s="210"/>
      <c r="Q623" s="210"/>
      <c r="R623" s="210"/>
      <c r="S623" s="210"/>
      <c r="T623" s="210"/>
      <c r="U623" s="210"/>
      <c r="V623" s="210"/>
      <c r="W623" s="210"/>
      <c r="X623" s="210"/>
      <c r="Y623" s="210"/>
      <c r="Z623" s="210"/>
    </row>
    <row r="624" ht="12.75" customHeight="1">
      <c r="A624" s="625"/>
      <c r="B624" s="625"/>
      <c r="C624" s="210"/>
      <c r="D624" s="627"/>
      <c r="E624" s="210"/>
      <c r="F624" s="210"/>
      <c r="G624" s="210"/>
      <c r="H624" s="210"/>
      <c r="I624" s="627"/>
      <c r="J624" s="626"/>
      <c r="K624" s="626"/>
      <c r="L624" s="210"/>
      <c r="M624" s="628"/>
      <c r="N624" s="210"/>
      <c r="O624" s="210"/>
      <c r="P624" s="210"/>
      <c r="Q624" s="210"/>
      <c r="R624" s="210"/>
      <c r="S624" s="210"/>
      <c r="T624" s="210"/>
      <c r="U624" s="210"/>
      <c r="V624" s="210"/>
      <c r="W624" s="210"/>
      <c r="X624" s="210"/>
      <c r="Y624" s="210"/>
      <c r="Z624" s="210"/>
    </row>
    <row r="625" ht="12.75" customHeight="1">
      <c r="A625" s="625"/>
      <c r="B625" s="625"/>
      <c r="C625" s="210"/>
      <c r="D625" s="627"/>
      <c r="E625" s="210"/>
      <c r="F625" s="210"/>
      <c r="G625" s="210"/>
      <c r="H625" s="210"/>
      <c r="I625" s="627"/>
      <c r="J625" s="626"/>
      <c r="K625" s="626"/>
      <c r="L625" s="210"/>
      <c r="M625" s="628"/>
      <c r="N625" s="210"/>
      <c r="O625" s="210"/>
      <c r="P625" s="210"/>
      <c r="Q625" s="210"/>
      <c r="R625" s="210"/>
      <c r="S625" s="210"/>
      <c r="T625" s="210"/>
      <c r="U625" s="210"/>
      <c r="V625" s="210"/>
      <c r="W625" s="210"/>
      <c r="X625" s="210"/>
      <c r="Y625" s="210"/>
      <c r="Z625" s="210"/>
    </row>
    <row r="626" ht="12.75" customHeight="1">
      <c r="A626" s="625"/>
      <c r="B626" s="625"/>
      <c r="C626" s="210"/>
      <c r="D626" s="627"/>
      <c r="E626" s="210"/>
      <c r="F626" s="210"/>
      <c r="G626" s="210"/>
      <c r="H626" s="210"/>
      <c r="I626" s="627"/>
      <c r="J626" s="626"/>
      <c r="K626" s="626"/>
      <c r="L626" s="210"/>
      <c r="M626" s="628"/>
      <c r="N626" s="210"/>
      <c r="O626" s="210"/>
      <c r="P626" s="210"/>
      <c r="Q626" s="210"/>
      <c r="R626" s="210"/>
      <c r="S626" s="210"/>
      <c r="T626" s="210"/>
      <c r="U626" s="210"/>
      <c r="V626" s="210"/>
      <c r="W626" s="210"/>
      <c r="X626" s="210"/>
      <c r="Y626" s="210"/>
      <c r="Z626" s="210"/>
    </row>
    <row r="627" ht="12.75" customHeight="1">
      <c r="A627" s="625"/>
      <c r="B627" s="625"/>
      <c r="C627" s="210"/>
      <c r="D627" s="627"/>
      <c r="E627" s="210"/>
      <c r="F627" s="210"/>
      <c r="G627" s="210"/>
      <c r="H627" s="210"/>
      <c r="I627" s="627"/>
      <c r="J627" s="626"/>
      <c r="K627" s="626"/>
      <c r="L627" s="210"/>
      <c r="M627" s="628"/>
      <c r="N627" s="210"/>
      <c r="O627" s="210"/>
      <c r="P627" s="210"/>
      <c r="Q627" s="210"/>
      <c r="R627" s="210"/>
      <c r="S627" s="210"/>
      <c r="T627" s="210"/>
      <c r="U627" s="210"/>
      <c r="V627" s="210"/>
      <c r="W627" s="210"/>
      <c r="X627" s="210"/>
      <c r="Y627" s="210"/>
      <c r="Z627" s="210"/>
    </row>
    <row r="628" ht="12.75" customHeight="1">
      <c r="A628" s="625"/>
      <c r="B628" s="625"/>
      <c r="C628" s="210"/>
      <c r="D628" s="627"/>
      <c r="E628" s="210"/>
      <c r="F628" s="210"/>
      <c r="G628" s="210"/>
      <c r="H628" s="210"/>
      <c r="I628" s="627"/>
      <c r="J628" s="626"/>
      <c r="K628" s="626"/>
      <c r="L628" s="210"/>
      <c r="M628" s="628"/>
      <c r="N628" s="210"/>
      <c r="O628" s="210"/>
      <c r="P628" s="210"/>
      <c r="Q628" s="210"/>
      <c r="R628" s="210"/>
      <c r="S628" s="210"/>
      <c r="T628" s="210"/>
      <c r="U628" s="210"/>
      <c r="V628" s="210"/>
      <c r="W628" s="210"/>
      <c r="X628" s="210"/>
      <c r="Y628" s="210"/>
      <c r="Z628" s="210"/>
    </row>
    <row r="629" ht="12.75" customHeight="1">
      <c r="A629" s="625"/>
      <c r="B629" s="625"/>
      <c r="C629" s="210"/>
      <c r="D629" s="627"/>
      <c r="E629" s="210"/>
      <c r="F629" s="210"/>
      <c r="G629" s="210"/>
      <c r="H629" s="210"/>
      <c r="I629" s="627"/>
      <c r="J629" s="626"/>
      <c r="K629" s="626"/>
      <c r="L629" s="210"/>
      <c r="M629" s="628"/>
      <c r="N629" s="210"/>
      <c r="O629" s="210"/>
      <c r="P629" s="210"/>
      <c r="Q629" s="210"/>
      <c r="R629" s="210"/>
      <c r="S629" s="210"/>
      <c r="T629" s="210"/>
      <c r="U629" s="210"/>
      <c r="V629" s="210"/>
      <c r="W629" s="210"/>
      <c r="X629" s="210"/>
      <c r="Y629" s="210"/>
      <c r="Z629" s="210"/>
    </row>
    <row r="630" ht="12.75" customHeight="1">
      <c r="A630" s="625"/>
      <c r="B630" s="625"/>
      <c r="C630" s="210"/>
      <c r="D630" s="627"/>
      <c r="E630" s="210"/>
      <c r="F630" s="210"/>
      <c r="G630" s="210"/>
      <c r="H630" s="210"/>
      <c r="I630" s="627"/>
      <c r="J630" s="626"/>
      <c r="K630" s="626"/>
      <c r="L630" s="210"/>
      <c r="M630" s="628"/>
      <c r="N630" s="210"/>
      <c r="O630" s="210"/>
      <c r="P630" s="210"/>
      <c r="Q630" s="210"/>
      <c r="R630" s="210"/>
      <c r="S630" s="210"/>
      <c r="T630" s="210"/>
      <c r="U630" s="210"/>
      <c r="V630" s="210"/>
      <c r="W630" s="210"/>
      <c r="X630" s="210"/>
      <c r="Y630" s="210"/>
      <c r="Z630" s="210"/>
    </row>
    <row r="631" ht="12.75" customHeight="1">
      <c r="A631" s="625"/>
      <c r="B631" s="625"/>
      <c r="C631" s="210"/>
      <c r="D631" s="627"/>
      <c r="E631" s="210"/>
      <c r="F631" s="210"/>
      <c r="G631" s="210"/>
      <c r="H631" s="210"/>
      <c r="I631" s="627"/>
      <c r="J631" s="626"/>
      <c r="K631" s="626"/>
      <c r="L631" s="210"/>
      <c r="M631" s="628"/>
      <c r="N631" s="210"/>
      <c r="O631" s="210"/>
      <c r="P631" s="210"/>
      <c r="Q631" s="210"/>
      <c r="R631" s="210"/>
      <c r="S631" s="210"/>
      <c r="T631" s="210"/>
      <c r="U631" s="210"/>
      <c r="V631" s="210"/>
      <c r="W631" s="210"/>
      <c r="X631" s="210"/>
      <c r="Y631" s="210"/>
      <c r="Z631" s="210"/>
    </row>
    <row r="632" ht="12.75" customHeight="1">
      <c r="A632" s="625"/>
      <c r="B632" s="625"/>
      <c r="C632" s="210"/>
      <c r="D632" s="627"/>
      <c r="E632" s="210"/>
      <c r="F632" s="210"/>
      <c r="G632" s="210"/>
      <c r="H632" s="210"/>
      <c r="I632" s="627"/>
      <c r="J632" s="626"/>
      <c r="K632" s="626"/>
      <c r="L632" s="210"/>
      <c r="M632" s="628"/>
      <c r="N632" s="210"/>
      <c r="O632" s="210"/>
      <c r="P632" s="210"/>
      <c r="Q632" s="210"/>
      <c r="R632" s="210"/>
      <c r="S632" s="210"/>
      <c r="T632" s="210"/>
      <c r="U632" s="210"/>
      <c r="V632" s="210"/>
      <c r="W632" s="210"/>
      <c r="X632" s="210"/>
      <c r="Y632" s="210"/>
      <c r="Z632" s="210"/>
    </row>
    <row r="633" ht="12.75" customHeight="1">
      <c r="A633" s="625"/>
      <c r="B633" s="625"/>
      <c r="C633" s="210"/>
      <c r="D633" s="627"/>
      <c r="E633" s="210"/>
      <c r="F633" s="210"/>
      <c r="G633" s="210"/>
      <c r="H633" s="210"/>
      <c r="I633" s="627"/>
      <c r="J633" s="626"/>
      <c r="K633" s="626"/>
      <c r="L633" s="210"/>
      <c r="M633" s="628"/>
      <c r="N633" s="210"/>
      <c r="O633" s="210"/>
      <c r="P633" s="210"/>
      <c r="Q633" s="210"/>
      <c r="R633" s="210"/>
      <c r="S633" s="210"/>
      <c r="T633" s="210"/>
      <c r="U633" s="210"/>
      <c r="V633" s="210"/>
      <c r="W633" s="210"/>
      <c r="X633" s="210"/>
      <c r="Y633" s="210"/>
      <c r="Z633" s="210"/>
    </row>
    <row r="634" ht="12.75" customHeight="1">
      <c r="A634" s="625"/>
      <c r="B634" s="625"/>
      <c r="C634" s="210"/>
      <c r="D634" s="627"/>
      <c r="E634" s="210"/>
      <c r="F634" s="210"/>
      <c r="G634" s="210"/>
      <c r="H634" s="210"/>
      <c r="I634" s="627"/>
      <c r="J634" s="626"/>
      <c r="K634" s="626"/>
      <c r="L634" s="210"/>
      <c r="M634" s="628"/>
      <c r="N634" s="210"/>
      <c r="O634" s="210"/>
      <c r="P634" s="210"/>
      <c r="Q634" s="210"/>
      <c r="R634" s="210"/>
      <c r="S634" s="210"/>
      <c r="T634" s="210"/>
      <c r="U634" s="210"/>
      <c r="V634" s="210"/>
      <c r="W634" s="210"/>
      <c r="X634" s="210"/>
      <c r="Y634" s="210"/>
      <c r="Z634" s="210"/>
    </row>
    <row r="635" ht="12.75" customHeight="1">
      <c r="A635" s="625"/>
      <c r="B635" s="625"/>
      <c r="C635" s="210"/>
      <c r="D635" s="627"/>
      <c r="E635" s="210"/>
      <c r="F635" s="210"/>
      <c r="G635" s="210"/>
      <c r="H635" s="210"/>
      <c r="I635" s="627"/>
      <c r="J635" s="626"/>
      <c r="K635" s="626"/>
      <c r="L635" s="210"/>
      <c r="M635" s="628"/>
      <c r="N635" s="210"/>
      <c r="O635" s="210"/>
      <c r="P635" s="210"/>
      <c r="Q635" s="210"/>
      <c r="R635" s="210"/>
      <c r="S635" s="210"/>
      <c r="T635" s="210"/>
      <c r="U635" s="210"/>
      <c r="V635" s="210"/>
      <c r="W635" s="210"/>
      <c r="X635" s="210"/>
      <c r="Y635" s="210"/>
      <c r="Z635" s="210"/>
    </row>
    <row r="636" ht="12.75" customHeight="1">
      <c r="A636" s="625"/>
      <c r="B636" s="625"/>
      <c r="C636" s="210"/>
      <c r="D636" s="627"/>
      <c r="E636" s="210"/>
      <c r="F636" s="210"/>
      <c r="G636" s="210"/>
      <c r="H636" s="210"/>
      <c r="I636" s="627"/>
      <c r="J636" s="626"/>
      <c r="K636" s="626"/>
      <c r="L636" s="210"/>
      <c r="M636" s="628"/>
      <c r="N636" s="210"/>
      <c r="O636" s="210"/>
      <c r="P636" s="210"/>
      <c r="Q636" s="210"/>
      <c r="R636" s="210"/>
      <c r="S636" s="210"/>
      <c r="T636" s="210"/>
      <c r="U636" s="210"/>
      <c r="V636" s="210"/>
      <c r="W636" s="210"/>
      <c r="X636" s="210"/>
      <c r="Y636" s="210"/>
      <c r="Z636" s="210"/>
    </row>
    <row r="637" ht="12.75" customHeight="1">
      <c r="A637" s="625"/>
      <c r="B637" s="625"/>
      <c r="C637" s="210"/>
      <c r="D637" s="627"/>
      <c r="E637" s="210"/>
      <c r="F637" s="210"/>
      <c r="G637" s="210"/>
      <c r="H637" s="210"/>
      <c r="I637" s="627"/>
      <c r="J637" s="626"/>
      <c r="K637" s="626"/>
      <c r="L637" s="210"/>
      <c r="M637" s="628"/>
      <c r="N637" s="210"/>
      <c r="O637" s="210"/>
      <c r="P637" s="210"/>
      <c r="Q637" s="210"/>
      <c r="R637" s="210"/>
      <c r="S637" s="210"/>
      <c r="T637" s="210"/>
      <c r="U637" s="210"/>
      <c r="V637" s="210"/>
      <c r="W637" s="210"/>
      <c r="X637" s="210"/>
      <c r="Y637" s="210"/>
      <c r="Z637" s="210"/>
    </row>
    <row r="638" ht="12.75" customHeight="1">
      <c r="A638" s="625"/>
      <c r="B638" s="625"/>
      <c r="C638" s="210"/>
      <c r="D638" s="627"/>
      <c r="E638" s="210"/>
      <c r="F638" s="210"/>
      <c r="G638" s="210"/>
      <c r="H638" s="210"/>
      <c r="I638" s="627"/>
      <c r="J638" s="626"/>
      <c r="K638" s="626"/>
      <c r="L638" s="210"/>
      <c r="M638" s="628"/>
      <c r="N638" s="210"/>
      <c r="O638" s="210"/>
      <c r="P638" s="210"/>
      <c r="Q638" s="210"/>
      <c r="R638" s="210"/>
      <c r="S638" s="210"/>
      <c r="T638" s="210"/>
      <c r="U638" s="210"/>
      <c r="V638" s="210"/>
      <c r="W638" s="210"/>
      <c r="X638" s="210"/>
      <c r="Y638" s="210"/>
      <c r="Z638" s="210"/>
    </row>
    <row r="639" ht="12.75" customHeight="1">
      <c r="A639" s="625"/>
      <c r="B639" s="625"/>
      <c r="C639" s="210"/>
      <c r="D639" s="627"/>
      <c r="E639" s="210"/>
      <c r="F639" s="210"/>
      <c r="G639" s="210"/>
      <c r="H639" s="210"/>
      <c r="I639" s="627"/>
      <c r="J639" s="626"/>
      <c r="K639" s="626"/>
      <c r="L639" s="210"/>
      <c r="M639" s="628"/>
      <c r="N639" s="210"/>
      <c r="O639" s="210"/>
      <c r="P639" s="210"/>
      <c r="Q639" s="210"/>
      <c r="R639" s="210"/>
      <c r="S639" s="210"/>
      <c r="T639" s="210"/>
      <c r="U639" s="210"/>
      <c r="V639" s="210"/>
      <c r="W639" s="210"/>
      <c r="X639" s="210"/>
      <c r="Y639" s="210"/>
      <c r="Z639" s="210"/>
    </row>
    <row r="640" ht="12.75" customHeight="1">
      <c r="A640" s="625"/>
      <c r="B640" s="625"/>
      <c r="C640" s="210"/>
      <c r="D640" s="627"/>
      <c r="E640" s="210"/>
      <c r="F640" s="210"/>
      <c r="G640" s="210"/>
      <c r="H640" s="210"/>
      <c r="I640" s="627"/>
      <c r="J640" s="626"/>
      <c r="K640" s="626"/>
      <c r="L640" s="210"/>
      <c r="M640" s="628"/>
      <c r="N640" s="210"/>
      <c r="O640" s="210"/>
      <c r="P640" s="210"/>
      <c r="Q640" s="210"/>
      <c r="R640" s="210"/>
      <c r="S640" s="210"/>
      <c r="T640" s="210"/>
      <c r="U640" s="210"/>
      <c r="V640" s="210"/>
      <c r="W640" s="210"/>
      <c r="X640" s="210"/>
      <c r="Y640" s="210"/>
      <c r="Z640" s="210"/>
    </row>
    <row r="641" ht="12.75" customHeight="1">
      <c r="A641" s="625"/>
      <c r="B641" s="625"/>
      <c r="C641" s="210"/>
      <c r="D641" s="627"/>
      <c r="E641" s="210"/>
      <c r="F641" s="210"/>
      <c r="G641" s="210"/>
      <c r="H641" s="210"/>
      <c r="I641" s="627"/>
      <c r="J641" s="626"/>
      <c r="K641" s="626"/>
      <c r="L641" s="210"/>
      <c r="M641" s="628"/>
      <c r="N641" s="210"/>
      <c r="O641" s="210"/>
      <c r="P641" s="210"/>
      <c r="Q641" s="210"/>
      <c r="R641" s="210"/>
      <c r="S641" s="210"/>
      <c r="T641" s="210"/>
      <c r="U641" s="210"/>
      <c r="V641" s="210"/>
      <c r="W641" s="210"/>
      <c r="X641" s="210"/>
      <c r="Y641" s="210"/>
      <c r="Z641" s="210"/>
    </row>
    <row r="642" ht="12.75" customHeight="1">
      <c r="A642" s="625"/>
      <c r="B642" s="625"/>
      <c r="C642" s="210"/>
      <c r="D642" s="627"/>
      <c r="E642" s="210"/>
      <c r="F642" s="210"/>
      <c r="G642" s="210"/>
      <c r="H642" s="210"/>
      <c r="I642" s="627"/>
      <c r="J642" s="626"/>
      <c r="K642" s="626"/>
      <c r="L642" s="210"/>
      <c r="M642" s="628"/>
      <c r="N642" s="210"/>
      <c r="O642" s="210"/>
      <c r="P642" s="210"/>
      <c r="Q642" s="210"/>
      <c r="R642" s="210"/>
      <c r="S642" s="210"/>
      <c r="T642" s="210"/>
      <c r="U642" s="210"/>
      <c r="V642" s="210"/>
      <c r="W642" s="210"/>
      <c r="X642" s="210"/>
      <c r="Y642" s="210"/>
      <c r="Z642" s="210"/>
    </row>
    <row r="643" ht="12.75" customHeight="1">
      <c r="A643" s="625"/>
      <c r="B643" s="625"/>
      <c r="C643" s="210"/>
      <c r="D643" s="627"/>
      <c r="E643" s="210"/>
      <c r="F643" s="210"/>
      <c r="G643" s="210"/>
      <c r="H643" s="210"/>
      <c r="I643" s="627"/>
      <c r="J643" s="626"/>
      <c r="K643" s="626"/>
      <c r="L643" s="210"/>
      <c r="M643" s="628"/>
      <c r="N643" s="210"/>
      <c r="O643" s="210"/>
      <c r="P643" s="210"/>
      <c r="Q643" s="210"/>
      <c r="R643" s="210"/>
      <c r="S643" s="210"/>
      <c r="T643" s="210"/>
      <c r="U643" s="210"/>
      <c r="V643" s="210"/>
      <c r="W643" s="210"/>
      <c r="X643" s="210"/>
      <c r="Y643" s="210"/>
      <c r="Z643" s="210"/>
    </row>
    <row r="644" ht="12.75" customHeight="1">
      <c r="A644" s="625"/>
      <c r="B644" s="625"/>
      <c r="C644" s="210"/>
      <c r="D644" s="627"/>
      <c r="E644" s="210"/>
      <c r="F644" s="210"/>
      <c r="G644" s="210"/>
      <c r="H644" s="210"/>
      <c r="I644" s="627"/>
      <c r="J644" s="626"/>
      <c r="K644" s="626"/>
      <c r="L644" s="210"/>
      <c r="M644" s="628"/>
      <c r="N644" s="210"/>
      <c r="O644" s="210"/>
      <c r="P644" s="210"/>
      <c r="Q644" s="210"/>
      <c r="R644" s="210"/>
      <c r="S644" s="210"/>
      <c r="T644" s="210"/>
      <c r="U644" s="210"/>
      <c r="V644" s="210"/>
      <c r="W644" s="210"/>
      <c r="X644" s="210"/>
      <c r="Y644" s="210"/>
      <c r="Z644" s="210"/>
    </row>
    <row r="645" ht="12.75" customHeight="1">
      <c r="A645" s="625"/>
      <c r="B645" s="625"/>
      <c r="C645" s="210"/>
      <c r="D645" s="627"/>
      <c r="E645" s="210"/>
      <c r="F645" s="210"/>
      <c r="G645" s="210"/>
      <c r="H645" s="210"/>
      <c r="I645" s="627"/>
      <c r="J645" s="626"/>
      <c r="K645" s="626"/>
      <c r="L645" s="210"/>
      <c r="M645" s="628"/>
      <c r="N645" s="210"/>
      <c r="O645" s="210"/>
      <c r="P645" s="210"/>
      <c r="Q645" s="210"/>
      <c r="R645" s="210"/>
      <c r="S645" s="210"/>
      <c r="T645" s="210"/>
      <c r="U645" s="210"/>
      <c r="V645" s="210"/>
      <c r="W645" s="210"/>
      <c r="X645" s="210"/>
      <c r="Y645" s="210"/>
      <c r="Z645" s="210"/>
    </row>
    <row r="646" ht="12.75" customHeight="1">
      <c r="A646" s="625"/>
      <c r="B646" s="625"/>
      <c r="C646" s="210"/>
      <c r="D646" s="627"/>
      <c r="E646" s="210"/>
      <c r="F646" s="210"/>
      <c r="G646" s="210"/>
      <c r="H646" s="210"/>
      <c r="I646" s="627"/>
      <c r="J646" s="626"/>
      <c r="K646" s="626"/>
      <c r="L646" s="210"/>
      <c r="M646" s="628"/>
      <c r="N646" s="210"/>
      <c r="O646" s="210"/>
      <c r="P646" s="210"/>
      <c r="Q646" s="210"/>
      <c r="R646" s="210"/>
      <c r="S646" s="210"/>
      <c r="T646" s="210"/>
      <c r="U646" s="210"/>
      <c r="V646" s="210"/>
      <c r="W646" s="210"/>
      <c r="X646" s="210"/>
      <c r="Y646" s="210"/>
      <c r="Z646" s="210"/>
    </row>
    <row r="647" ht="12.75" customHeight="1">
      <c r="A647" s="625"/>
      <c r="B647" s="625"/>
      <c r="C647" s="210"/>
      <c r="D647" s="627"/>
      <c r="E647" s="210"/>
      <c r="F647" s="210"/>
      <c r="G647" s="210"/>
      <c r="H647" s="210"/>
      <c r="I647" s="627"/>
      <c r="J647" s="626"/>
      <c r="K647" s="626"/>
      <c r="L647" s="210"/>
      <c r="M647" s="628"/>
      <c r="N647" s="210"/>
      <c r="O647" s="210"/>
      <c r="P647" s="210"/>
      <c r="Q647" s="210"/>
      <c r="R647" s="210"/>
      <c r="S647" s="210"/>
      <c r="T647" s="210"/>
      <c r="U647" s="210"/>
      <c r="V647" s="210"/>
      <c r="W647" s="210"/>
      <c r="X647" s="210"/>
      <c r="Y647" s="210"/>
      <c r="Z647" s="210"/>
    </row>
    <row r="648" ht="12.75" customHeight="1">
      <c r="A648" s="625"/>
      <c r="B648" s="625"/>
      <c r="C648" s="210"/>
      <c r="D648" s="627"/>
      <c r="E648" s="210"/>
      <c r="F648" s="210"/>
      <c r="G648" s="210"/>
      <c r="H648" s="210"/>
      <c r="I648" s="627"/>
      <c r="J648" s="626"/>
      <c r="K648" s="626"/>
      <c r="L648" s="210"/>
      <c r="M648" s="628"/>
      <c r="N648" s="210"/>
      <c r="O648" s="210"/>
      <c r="P648" s="210"/>
      <c r="Q648" s="210"/>
      <c r="R648" s="210"/>
      <c r="S648" s="210"/>
      <c r="T648" s="210"/>
      <c r="U648" s="210"/>
      <c r="V648" s="210"/>
      <c r="W648" s="210"/>
      <c r="X648" s="210"/>
      <c r="Y648" s="210"/>
      <c r="Z648" s="210"/>
    </row>
    <row r="649" ht="12.75" customHeight="1">
      <c r="A649" s="625"/>
      <c r="B649" s="625"/>
      <c r="C649" s="210"/>
      <c r="D649" s="627"/>
      <c r="E649" s="210"/>
      <c r="F649" s="210"/>
      <c r="G649" s="210"/>
      <c r="H649" s="210"/>
      <c r="I649" s="627"/>
      <c r="J649" s="626"/>
      <c r="K649" s="626"/>
      <c r="L649" s="210"/>
      <c r="M649" s="628"/>
      <c r="N649" s="210"/>
      <c r="O649" s="210"/>
      <c r="P649" s="210"/>
      <c r="Q649" s="210"/>
      <c r="R649" s="210"/>
      <c r="S649" s="210"/>
      <c r="T649" s="210"/>
      <c r="U649" s="210"/>
      <c r="V649" s="210"/>
      <c r="W649" s="210"/>
      <c r="X649" s="210"/>
      <c r="Y649" s="210"/>
      <c r="Z649" s="210"/>
    </row>
    <row r="650" ht="12.75" customHeight="1">
      <c r="A650" s="625"/>
      <c r="B650" s="625"/>
      <c r="C650" s="210"/>
      <c r="D650" s="627"/>
      <c r="E650" s="210"/>
      <c r="F650" s="210"/>
      <c r="G650" s="210"/>
      <c r="H650" s="210"/>
      <c r="I650" s="627"/>
      <c r="J650" s="626"/>
      <c r="K650" s="626"/>
      <c r="L650" s="210"/>
      <c r="M650" s="628"/>
      <c r="N650" s="210"/>
      <c r="O650" s="210"/>
      <c r="P650" s="210"/>
      <c r="Q650" s="210"/>
      <c r="R650" s="210"/>
      <c r="S650" s="210"/>
      <c r="T650" s="210"/>
      <c r="U650" s="210"/>
      <c r="V650" s="210"/>
      <c r="W650" s="210"/>
      <c r="X650" s="210"/>
      <c r="Y650" s="210"/>
      <c r="Z650" s="210"/>
    </row>
    <row r="651" ht="12.75" customHeight="1">
      <c r="A651" s="625"/>
      <c r="B651" s="625"/>
      <c r="C651" s="210"/>
      <c r="D651" s="627"/>
      <c r="E651" s="210"/>
      <c r="F651" s="210"/>
      <c r="G651" s="210"/>
      <c r="H651" s="210"/>
      <c r="I651" s="627"/>
      <c r="J651" s="626"/>
      <c r="K651" s="626"/>
      <c r="L651" s="210"/>
      <c r="M651" s="628"/>
      <c r="N651" s="210"/>
      <c r="O651" s="210"/>
      <c r="P651" s="210"/>
      <c r="Q651" s="210"/>
      <c r="R651" s="210"/>
      <c r="S651" s="210"/>
      <c r="T651" s="210"/>
      <c r="U651" s="210"/>
      <c r="V651" s="210"/>
      <c r="W651" s="210"/>
      <c r="X651" s="210"/>
      <c r="Y651" s="210"/>
      <c r="Z651" s="210"/>
    </row>
    <row r="652" ht="12.75" customHeight="1">
      <c r="A652" s="625"/>
      <c r="B652" s="625"/>
      <c r="C652" s="210"/>
      <c r="D652" s="627"/>
      <c r="E652" s="210"/>
      <c r="F652" s="210"/>
      <c r="G652" s="210"/>
      <c r="H652" s="210"/>
      <c r="I652" s="627"/>
      <c r="J652" s="626"/>
      <c r="K652" s="626"/>
      <c r="L652" s="210"/>
      <c r="M652" s="628"/>
      <c r="N652" s="210"/>
      <c r="O652" s="210"/>
      <c r="P652" s="210"/>
      <c r="Q652" s="210"/>
      <c r="R652" s="210"/>
      <c r="S652" s="210"/>
      <c r="T652" s="210"/>
      <c r="U652" s="210"/>
      <c r="V652" s="210"/>
      <c r="W652" s="210"/>
      <c r="X652" s="210"/>
      <c r="Y652" s="210"/>
      <c r="Z652" s="210"/>
    </row>
    <row r="653" ht="12.75" customHeight="1">
      <c r="A653" s="625"/>
      <c r="B653" s="625"/>
      <c r="C653" s="210"/>
      <c r="D653" s="627"/>
      <c r="E653" s="210"/>
      <c r="F653" s="210"/>
      <c r="G653" s="210"/>
      <c r="H653" s="210"/>
      <c r="I653" s="627"/>
      <c r="J653" s="626"/>
      <c r="K653" s="626"/>
      <c r="L653" s="210"/>
      <c r="M653" s="628"/>
      <c r="N653" s="210"/>
      <c r="O653" s="210"/>
      <c r="P653" s="210"/>
      <c r="Q653" s="210"/>
      <c r="R653" s="210"/>
      <c r="S653" s="210"/>
      <c r="T653" s="210"/>
      <c r="U653" s="210"/>
      <c r="V653" s="210"/>
      <c r="W653" s="210"/>
      <c r="X653" s="210"/>
      <c r="Y653" s="210"/>
      <c r="Z653" s="210"/>
    </row>
    <row r="654" ht="12.75" customHeight="1">
      <c r="A654" s="625"/>
      <c r="B654" s="625"/>
      <c r="C654" s="210"/>
      <c r="D654" s="627"/>
      <c r="E654" s="210"/>
      <c r="F654" s="210"/>
      <c r="G654" s="210"/>
      <c r="H654" s="210"/>
      <c r="I654" s="627"/>
      <c r="J654" s="626"/>
      <c r="K654" s="626"/>
      <c r="L654" s="210"/>
      <c r="M654" s="628"/>
      <c r="N654" s="210"/>
      <c r="O654" s="210"/>
      <c r="P654" s="210"/>
      <c r="Q654" s="210"/>
      <c r="R654" s="210"/>
      <c r="S654" s="210"/>
      <c r="T654" s="210"/>
      <c r="U654" s="210"/>
      <c r="V654" s="210"/>
      <c r="W654" s="210"/>
      <c r="X654" s="210"/>
      <c r="Y654" s="210"/>
      <c r="Z654" s="210"/>
    </row>
    <row r="655" ht="12.75" customHeight="1">
      <c r="A655" s="625"/>
      <c r="B655" s="625"/>
      <c r="C655" s="210"/>
      <c r="D655" s="627"/>
      <c r="E655" s="210"/>
      <c r="F655" s="210"/>
      <c r="G655" s="210"/>
      <c r="H655" s="210"/>
      <c r="I655" s="627"/>
      <c r="J655" s="626"/>
      <c r="K655" s="626"/>
      <c r="L655" s="210"/>
      <c r="M655" s="628"/>
      <c r="N655" s="210"/>
      <c r="O655" s="210"/>
      <c r="P655" s="210"/>
      <c r="Q655" s="210"/>
      <c r="R655" s="210"/>
      <c r="S655" s="210"/>
      <c r="T655" s="210"/>
      <c r="U655" s="210"/>
      <c r="V655" s="210"/>
      <c r="W655" s="210"/>
      <c r="X655" s="210"/>
      <c r="Y655" s="210"/>
      <c r="Z655" s="210"/>
    </row>
    <row r="656" ht="12.75" customHeight="1">
      <c r="A656" s="625"/>
      <c r="B656" s="625"/>
      <c r="C656" s="210"/>
      <c r="D656" s="627"/>
      <c r="E656" s="210"/>
      <c r="F656" s="210"/>
      <c r="G656" s="210"/>
      <c r="H656" s="210"/>
      <c r="I656" s="627"/>
      <c r="J656" s="626"/>
      <c r="K656" s="626"/>
      <c r="L656" s="210"/>
      <c r="M656" s="628"/>
      <c r="N656" s="210"/>
      <c r="O656" s="210"/>
      <c r="P656" s="210"/>
      <c r="Q656" s="210"/>
      <c r="R656" s="210"/>
      <c r="S656" s="210"/>
      <c r="T656" s="210"/>
      <c r="U656" s="210"/>
      <c r="V656" s="210"/>
      <c r="W656" s="210"/>
      <c r="X656" s="210"/>
      <c r="Y656" s="210"/>
      <c r="Z656" s="210"/>
    </row>
    <row r="657" ht="12.75" customHeight="1">
      <c r="A657" s="625"/>
      <c r="B657" s="625"/>
      <c r="C657" s="210"/>
      <c r="D657" s="627"/>
      <c r="E657" s="210"/>
      <c r="F657" s="210"/>
      <c r="G657" s="210"/>
      <c r="H657" s="210"/>
      <c r="I657" s="627"/>
      <c r="J657" s="626"/>
      <c r="K657" s="626"/>
      <c r="L657" s="210"/>
      <c r="M657" s="628"/>
      <c r="N657" s="210"/>
      <c r="O657" s="210"/>
      <c r="P657" s="210"/>
      <c r="Q657" s="210"/>
      <c r="R657" s="210"/>
      <c r="S657" s="210"/>
      <c r="T657" s="210"/>
      <c r="U657" s="210"/>
      <c r="V657" s="210"/>
      <c r="W657" s="210"/>
      <c r="X657" s="210"/>
      <c r="Y657" s="210"/>
      <c r="Z657" s="210"/>
    </row>
    <row r="658" ht="12.75" customHeight="1">
      <c r="A658" s="625"/>
      <c r="B658" s="625"/>
      <c r="C658" s="210"/>
      <c r="D658" s="627"/>
      <c r="E658" s="210"/>
      <c r="F658" s="210"/>
      <c r="G658" s="210"/>
      <c r="H658" s="210"/>
      <c r="I658" s="627"/>
      <c r="J658" s="626"/>
      <c r="K658" s="626"/>
      <c r="L658" s="210"/>
      <c r="M658" s="628"/>
      <c r="N658" s="210"/>
      <c r="O658" s="210"/>
      <c r="P658" s="210"/>
      <c r="Q658" s="210"/>
      <c r="R658" s="210"/>
      <c r="S658" s="210"/>
      <c r="T658" s="210"/>
      <c r="U658" s="210"/>
      <c r="V658" s="210"/>
      <c r="W658" s="210"/>
      <c r="X658" s="210"/>
      <c r="Y658" s="210"/>
      <c r="Z658" s="210"/>
    </row>
    <row r="659" ht="12.75" customHeight="1">
      <c r="A659" s="625"/>
      <c r="B659" s="625"/>
      <c r="C659" s="210"/>
      <c r="D659" s="627"/>
      <c r="E659" s="210"/>
      <c r="F659" s="210"/>
      <c r="G659" s="210"/>
      <c r="H659" s="210"/>
      <c r="I659" s="627"/>
      <c r="J659" s="626"/>
      <c r="K659" s="626"/>
      <c r="L659" s="210"/>
      <c r="M659" s="628"/>
      <c r="N659" s="210"/>
      <c r="O659" s="210"/>
      <c r="P659" s="210"/>
      <c r="Q659" s="210"/>
      <c r="R659" s="210"/>
      <c r="S659" s="210"/>
      <c r="T659" s="210"/>
      <c r="U659" s="210"/>
      <c r="V659" s="210"/>
      <c r="W659" s="210"/>
      <c r="X659" s="210"/>
      <c r="Y659" s="210"/>
      <c r="Z659" s="210"/>
    </row>
    <row r="660" ht="12.75" customHeight="1">
      <c r="A660" s="625"/>
      <c r="B660" s="625"/>
      <c r="C660" s="210"/>
      <c r="D660" s="627"/>
      <c r="E660" s="210"/>
      <c r="F660" s="210"/>
      <c r="G660" s="210"/>
      <c r="H660" s="210"/>
      <c r="I660" s="627"/>
      <c r="J660" s="626"/>
      <c r="K660" s="626"/>
      <c r="L660" s="210"/>
      <c r="M660" s="628"/>
      <c r="N660" s="210"/>
      <c r="O660" s="210"/>
      <c r="P660" s="210"/>
      <c r="Q660" s="210"/>
      <c r="R660" s="210"/>
      <c r="S660" s="210"/>
      <c r="T660" s="210"/>
      <c r="U660" s="210"/>
      <c r="V660" s="210"/>
      <c r="W660" s="210"/>
      <c r="X660" s="210"/>
      <c r="Y660" s="210"/>
      <c r="Z660" s="210"/>
    </row>
    <row r="661" ht="12.75" customHeight="1">
      <c r="A661" s="625"/>
      <c r="B661" s="625"/>
      <c r="C661" s="210"/>
      <c r="D661" s="627"/>
      <c r="E661" s="210"/>
      <c r="F661" s="210"/>
      <c r="G661" s="210"/>
      <c r="H661" s="210"/>
      <c r="I661" s="627"/>
      <c r="J661" s="626"/>
      <c r="K661" s="626"/>
      <c r="L661" s="210"/>
      <c r="M661" s="628"/>
      <c r="N661" s="210"/>
      <c r="O661" s="210"/>
      <c r="P661" s="210"/>
      <c r="Q661" s="210"/>
      <c r="R661" s="210"/>
      <c r="S661" s="210"/>
      <c r="T661" s="210"/>
      <c r="U661" s="210"/>
      <c r="V661" s="210"/>
      <c r="W661" s="210"/>
      <c r="X661" s="210"/>
      <c r="Y661" s="210"/>
      <c r="Z661" s="210"/>
    </row>
    <row r="662" ht="12.75" customHeight="1">
      <c r="A662" s="625"/>
      <c r="B662" s="625"/>
      <c r="C662" s="210"/>
      <c r="D662" s="627"/>
      <c r="E662" s="210"/>
      <c r="F662" s="210"/>
      <c r="G662" s="210"/>
      <c r="H662" s="210"/>
      <c r="I662" s="627"/>
      <c r="J662" s="626"/>
      <c r="K662" s="626"/>
      <c r="L662" s="210"/>
      <c r="M662" s="628"/>
      <c r="N662" s="210"/>
      <c r="O662" s="210"/>
      <c r="P662" s="210"/>
      <c r="Q662" s="210"/>
      <c r="R662" s="210"/>
      <c r="S662" s="210"/>
      <c r="T662" s="210"/>
      <c r="U662" s="210"/>
      <c r="V662" s="210"/>
      <c r="W662" s="210"/>
      <c r="X662" s="210"/>
      <c r="Y662" s="210"/>
      <c r="Z662" s="210"/>
    </row>
    <row r="663" ht="12.75" customHeight="1">
      <c r="A663" s="625"/>
      <c r="B663" s="625"/>
      <c r="C663" s="210"/>
      <c r="D663" s="627"/>
      <c r="E663" s="210"/>
      <c r="F663" s="210"/>
      <c r="G663" s="210"/>
      <c r="H663" s="210"/>
      <c r="I663" s="627"/>
      <c r="J663" s="626"/>
      <c r="K663" s="626"/>
      <c r="L663" s="210"/>
      <c r="M663" s="628"/>
      <c r="N663" s="210"/>
      <c r="O663" s="210"/>
      <c r="P663" s="210"/>
      <c r="Q663" s="210"/>
      <c r="R663" s="210"/>
      <c r="S663" s="210"/>
      <c r="T663" s="210"/>
      <c r="U663" s="210"/>
      <c r="V663" s="210"/>
      <c r="W663" s="210"/>
      <c r="X663" s="210"/>
      <c r="Y663" s="210"/>
      <c r="Z663" s="210"/>
    </row>
    <row r="664" ht="12.75" customHeight="1">
      <c r="A664" s="625"/>
      <c r="B664" s="625"/>
      <c r="C664" s="210"/>
      <c r="D664" s="627"/>
      <c r="E664" s="210"/>
      <c r="F664" s="210"/>
      <c r="G664" s="210"/>
      <c r="H664" s="210"/>
      <c r="I664" s="627"/>
      <c r="J664" s="626"/>
      <c r="K664" s="626"/>
      <c r="L664" s="210"/>
      <c r="M664" s="628"/>
      <c r="N664" s="210"/>
      <c r="O664" s="210"/>
      <c r="P664" s="210"/>
      <c r="Q664" s="210"/>
      <c r="R664" s="210"/>
      <c r="S664" s="210"/>
      <c r="T664" s="210"/>
      <c r="U664" s="210"/>
      <c r="V664" s="210"/>
      <c r="W664" s="210"/>
      <c r="X664" s="210"/>
      <c r="Y664" s="210"/>
      <c r="Z664" s="210"/>
    </row>
    <row r="665" ht="12.75" customHeight="1">
      <c r="A665" s="625"/>
      <c r="B665" s="625"/>
      <c r="C665" s="210"/>
      <c r="D665" s="627"/>
      <c r="E665" s="210"/>
      <c r="F665" s="210"/>
      <c r="G665" s="210"/>
      <c r="H665" s="210"/>
      <c r="I665" s="627"/>
      <c r="J665" s="626"/>
      <c r="K665" s="626"/>
      <c r="L665" s="210"/>
      <c r="M665" s="628"/>
      <c r="N665" s="210"/>
      <c r="O665" s="210"/>
      <c r="P665" s="210"/>
      <c r="Q665" s="210"/>
      <c r="R665" s="210"/>
      <c r="S665" s="210"/>
      <c r="T665" s="210"/>
      <c r="U665" s="210"/>
      <c r="V665" s="210"/>
      <c r="W665" s="210"/>
      <c r="X665" s="210"/>
      <c r="Y665" s="210"/>
      <c r="Z665" s="210"/>
    </row>
    <row r="666" ht="12.75" customHeight="1">
      <c r="A666" s="625"/>
      <c r="B666" s="625"/>
      <c r="C666" s="210"/>
      <c r="D666" s="627"/>
      <c r="E666" s="210"/>
      <c r="F666" s="210"/>
      <c r="G666" s="210"/>
      <c r="H666" s="210"/>
      <c r="I666" s="627"/>
      <c r="J666" s="626"/>
      <c r="K666" s="626"/>
      <c r="L666" s="210"/>
      <c r="M666" s="628"/>
      <c r="N666" s="210"/>
      <c r="O666" s="210"/>
      <c r="P666" s="210"/>
      <c r="Q666" s="210"/>
      <c r="R666" s="210"/>
      <c r="S666" s="210"/>
      <c r="T666" s="210"/>
      <c r="U666" s="210"/>
      <c r="V666" s="210"/>
      <c r="W666" s="210"/>
      <c r="X666" s="210"/>
      <c r="Y666" s="210"/>
      <c r="Z666" s="210"/>
    </row>
    <row r="667" ht="12.75" customHeight="1">
      <c r="A667" s="625"/>
      <c r="B667" s="625"/>
      <c r="C667" s="210"/>
      <c r="D667" s="627"/>
      <c r="E667" s="210"/>
      <c r="F667" s="210"/>
      <c r="G667" s="210"/>
      <c r="H667" s="210"/>
      <c r="I667" s="627"/>
      <c r="J667" s="626"/>
      <c r="K667" s="626"/>
      <c r="L667" s="210"/>
      <c r="M667" s="628"/>
      <c r="N667" s="210"/>
      <c r="O667" s="210"/>
      <c r="P667" s="210"/>
      <c r="Q667" s="210"/>
      <c r="R667" s="210"/>
      <c r="S667" s="210"/>
      <c r="T667" s="210"/>
      <c r="U667" s="210"/>
      <c r="V667" s="210"/>
      <c r="W667" s="210"/>
      <c r="X667" s="210"/>
      <c r="Y667" s="210"/>
      <c r="Z667" s="210"/>
    </row>
    <row r="668" ht="12.75" customHeight="1">
      <c r="A668" s="625"/>
      <c r="B668" s="625"/>
      <c r="C668" s="210"/>
      <c r="D668" s="627"/>
      <c r="E668" s="210"/>
      <c r="F668" s="210"/>
      <c r="G668" s="210"/>
      <c r="H668" s="210"/>
      <c r="I668" s="627"/>
      <c r="J668" s="626"/>
      <c r="K668" s="626"/>
      <c r="L668" s="210"/>
      <c r="M668" s="628"/>
      <c r="N668" s="210"/>
      <c r="O668" s="210"/>
      <c r="P668" s="210"/>
      <c r="Q668" s="210"/>
      <c r="R668" s="210"/>
      <c r="S668" s="210"/>
      <c r="T668" s="210"/>
      <c r="U668" s="210"/>
      <c r="V668" s="210"/>
      <c r="W668" s="210"/>
      <c r="X668" s="210"/>
      <c r="Y668" s="210"/>
      <c r="Z668" s="210"/>
    </row>
    <row r="669" ht="12.75" customHeight="1">
      <c r="A669" s="625"/>
      <c r="B669" s="625"/>
      <c r="C669" s="210"/>
      <c r="D669" s="627"/>
      <c r="E669" s="210"/>
      <c r="F669" s="210"/>
      <c r="G669" s="210"/>
      <c r="H669" s="210"/>
      <c r="I669" s="627"/>
      <c r="J669" s="626"/>
      <c r="K669" s="626"/>
      <c r="L669" s="210"/>
      <c r="M669" s="628"/>
      <c r="N669" s="210"/>
      <c r="O669" s="210"/>
      <c r="P669" s="210"/>
      <c r="Q669" s="210"/>
      <c r="R669" s="210"/>
      <c r="S669" s="210"/>
      <c r="T669" s="210"/>
      <c r="U669" s="210"/>
      <c r="V669" s="210"/>
      <c r="W669" s="210"/>
      <c r="X669" s="210"/>
      <c r="Y669" s="210"/>
      <c r="Z669" s="210"/>
    </row>
    <row r="670" ht="12.75" customHeight="1">
      <c r="A670" s="625"/>
      <c r="B670" s="625"/>
      <c r="C670" s="210"/>
      <c r="D670" s="627"/>
      <c r="E670" s="210"/>
      <c r="F670" s="210"/>
      <c r="G670" s="210"/>
      <c r="H670" s="210"/>
      <c r="I670" s="627"/>
      <c r="J670" s="626"/>
      <c r="K670" s="626"/>
      <c r="L670" s="210"/>
      <c r="M670" s="628"/>
      <c r="N670" s="210"/>
      <c r="O670" s="210"/>
      <c r="P670" s="210"/>
      <c r="Q670" s="210"/>
      <c r="R670" s="210"/>
      <c r="S670" s="210"/>
      <c r="T670" s="210"/>
      <c r="U670" s="210"/>
      <c r="V670" s="210"/>
      <c r="W670" s="210"/>
      <c r="X670" s="210"/>
      <c r="Y670" s="210"/>
      <c r="Z670" s="210"/>
    </row>
    <row r="671" ht="12.75" customHeight="1">
      <c r="A671" s="625"/>
      <c r="B671" s="625"/>
      <c r="C671" s="210"/>
      <c r="D671" s="627"/>
      <c r="E671" s="210"/>
      <c r="F671" s="210"/>
      <c r="G671" s="210"/>
      <c r="H671" s="210"/>
      <c r="I671" s="627"/>
      <c r="J671" s="626"/>
      <c r="K671" s="626"/>
      <c r="L671" s="210"/>
      <c r="M671" s="628"/>
      <c r="N671" s="210"/>
      <c r="O671" s="210"/>
      <c r="P671" s="210"/>
      <c r="Q671" s="210"/>
      <c r="R671" s="210"/>
      <c r="S671" s="210"/>
      <c r="T671" s="210"/>
      <c r="U671" s="210"/>
      <c r="V671" s="210"/>
      <c r="W671" s="210"/>
      <c r="X671" s="210"/>
      <c r="Y671" s="210"/>
      <c r="Z671" s="210"/>
    </row>
    <row r="672" ht="12.75" customHeight="1">
      <c r="A672" s="625"/>
      <c r="B672" s="625"/>
      <c r="C672" s="210"/>
      <c r="D672" s="627"/>
      <c r="E672" s="210"/>
      <c r="F672" s="210"/>
      <c r="G672" s="210"/>
      <c r="H672" s="210"/>
      <c r="I672" s="627"/>
      <c r="J672" s="626"/>
      <c r="K672" s="626"/>
      <c r="L672" s="210"/>
      <c r="M672" s="628"/>
      <c r="N672" s="210"/>
      <c r="O672" s="210"/>
      <c r="P672" s="210"/>
      <c r="Q672" s="210"/>
      <c r="R672" s="210"/>
      <c r="S672" s="210"/>
      <c r="T672" s="210"/>
      <c r="U672" s="210"/>
      <c r="V672" s="210"/>
      <c r="W672" s="210"/>
      <c r="X672" s="210"/>
      <c r="Y672" s="210"/>
      <c r="Z672" s="210"/>
    </row>
    <row r="673" ht="12.75" customHeight="1">
      <c r="A673" s="625"/>
      <c r="B673" s="625"/>
      <c r="C673" s="210"/>
      <c r="D673" s="627"/>
      <c r="E673" s="210"/>
      <c r="F673" s="210"/>
      <c r="G673" s="210"/>
      <c r="H673" s="210"/>
      <c r="I673" s="627"/>
      <c r="J673" s="626"/>
      <c r="K673" s="626"/>
      <c r="L673" s="210"/>
      <c r="M673" s="628"/>
      <c r="N673" s="210"/>
      <c r="O673" s="210"/>
      <c r="P673" s="210"/>
      <c r="Q673" s="210"/>
      <c r="R673" s="210"/>
      <c r="S673" s="210"/>
      <c r="T673" s="210"/>
      <c r="U673" s="210"/>
      <c r="V673" s="210"/>
      <c r="W673" s="210"/>
      <c r="X673" s="210"/>
      <c r="Y673" s="210"/>
      <c r="Z673" s="210"/>
    </row>
    <row r="674" ht="12.75" customHeight="1">
      <c r="A674" s="625"/>
      <c r="B674" s="625"/>
      <c r="C674" s="210"/>
      <c r="D674" s="627"/>
      <c r="E674" s="210"/>
      <c r="F674" s="210"/>
      <c r="G674" s="210"/>
      <c r="H674" s="210"/>
      <c r="I674" s="627"/>
      <c r="J674" s="626"/>
      <c r="K674" s="626"/>
      <c r="L674" s="210"/>
      <c r="M674" s="628"/>
      <c r="N674" s="210"/>
      <c r="O674" s="210"/>
      <c r="P674" s="210"/>
      <c r="Q674" s="210"/>
      <c r="R674" s="210"/>
      <c r="S674" s="210"/>
      <c r="T674" s="210"/>
      <c r="U674" s="210"/>
      <c r="V674" s="210"/>
      <c r="W674" s="210"/>
      <c r="X674" s="210"/>
      <c r="Y674" s="210"/>
      <c r="Z674" s="210"/>
    </row>
    <row r="675" ht="12.75" customHeight="1">
      <c r="A675" s="625"/>
      <c r="B675" s="625"/>
      <c r="C675" s="210"/>
      <c r="D675" s="627"/>
      <c r="E675" s="210"/>
      <c r="F675" s="210"/>
      <c r="G675" s="210"/>
      <c r="H675" s="210"/>
      <c r="I675" s="627"/>
      <c r="J675" s="626"/>
      <c r="K675" s="626"/>
      <c r="L675" s="210"/>
      <c r="M675" s="628"/>
      <c r="N675" s="210"/>
      <c r="O675" s="210"/>
      <c r="P675" s="210"/>
      <c r="Q675" s="210"/>
      <c r="R675" s="210"/>
      <c r="S675" s="210"/>
      <c r="T675" s="210"/>
      <c r="U675" s="210"/>
      <c r="V675" s="210"/>
      <c r="W675" s="210"/>
      <c r="X675" s="210"/>
      <c r="Y675" s="210"/>
      <c r="Z675" s="210"/>
    </row>
    <row r="676" ht="12.75" customHeight="1">
      <c r="A676" s="625"/>
      <c r="B676" s="625"/>
      <c r="C676" s="210"/>
      <c r="D676" s="627"/>
      <c r="E676" s="210"/>
      <c r="F676" s="210"/>
      <c r="G676" s="210"/>
      <c r="H676" s="210"/>
      <c r="I676" s="627"/>
      <c r="J676" s="626"/>
      <c r="K676" s="626"/>
      <c r="L676" s="210"/>
      <c r="M676" s="628"/>
      <c r="N676" s="210"/>
      <c r="O676" s="210"/>
      <c r="P676" s="210"/>
      <c r="Q676" s="210"/>
      <c r="R676" s="210"/>
      <c r="S676" s="210"/>
      <c r="T676" s="210"/>
      <c r="U676" s="210"/>
      <c r="V676" s="210"/>
      <c r="W676" s="210"/>
      <c r="X676" s="210"/>
      <c r="Y676" s="210"/>
      <c r="Z676" s="210"/>
    </row>
    <row r="677" ht="12.75" customHeight="1">
      <c r="A677" s="625"/>
      <c r="B677" s="625"/>
      <c r="C677" s="210"/>
      <c r="D677" s="627"/>
      <c r="E677" s="210"/>
      <c r="F677" s="210"/>
      <c r="G677" s="210"/>
      <c r="H677" s="210"/>
      <c r="I677" s="627"/>
      <c r="J677" s="626"/>
      <c r="K677" s="626"/>
      <c r="L677" s="210"/>
      <c r="M677" s="628"/>
      <c r="N677" s="210"/>
      <c r="O677" s="210"/>
      <c r="P677" s="210"/>
      <c r="Q677" s="210"/>
      <c r="R677" s="210"/>
      <c r="S677" s="210"/>
      <c r="T677" s="210"/>
      <c r="U677" s="210"/>
      <c r="V677" s="210"/>
      <c r="W677" s="210"/>
      <c r="X677" s="210"/>
      <c r="Y677" s="210"/>
      <c r="Z677" s="210"/>
    </row>
    <row r="678" ht="12.75" customHeight="1">
      <c r="A678" s="625"/>
      <c r="B678" s="625"/>
      <c r="C678" s="210"/>
      <c r="D678" s="627"/>
      <c r="E678" s="210"/>
      <c r="F678" s="210"/>
      <c r="G678" s="210"/>
      <c r="H678" s="210"/>
      <c r="I678" s="627"/>
      <c r="J678" s="626"/>
      <c r="K678" s="626"/>
      <c r="L678" s="210"/>
      <c r="M678" s="628"/>
      <c r="N678" s="210"/>
      <c r="O678" s="210"/>
      <c r="P678" s="210"/>
      <c r="Q678" s="210"/>
      <c r="R678" s="210"/>
      <c r="S678" s="210"/>
      <c r="T678" s="210"/>
      <c r="U678" s="210"/>
      <c r="V678" s="210"/>
      <c r="W678" s="210"/>
      <c r="X678" s="210"/>
      <c r="Y678" s="210"/>
      <c r="Z678" s="210"/>
    </row>
    <row r="679" ht="12.75" customHeight="1">
      <c r="A679" s="625"/>
      <c r="B679" s="625"/>
      <c r="C679" s="210"/>
      <c r="D679" s="627"/>
      <c r="E679" s="210"/>
      <c r="F679" s="210"/>
      <c r="G679" s="210"/>
      <c r="H679" s="210"/>
      <c r="I679" s="627"/>
      <c r="J679" s="626"/>
      <c r="K679" s="626"/>
      <c r="L679" s="210"/>
      <c r="M679" s="628"/>
      <c r="N679" s="210"/>
      <c r="O679" s="210"/>
      <c r="P679" s="210"/>
      <c r="Q679" s="210"/>
      <c r="R679" s="210"/>
      <c r="S679" s="210"/>
      <c r="T679" s="210"/>
      <c r="U679" s="210"/>
      <c r="V679" s="210"/>
      <c r="W679" s="210"/>
      <c r="X679" s="210"/>
      <c r="Y679" s="210"/>
      <c r="Z679" s="210"/>
    </row>
    <row r="680" ht="12.75" customHeight="1">
      <c r="A680" s="625"/>
      <c r="B680" s="625"/>
      <c r="C680" s="210"/>
      <c r="D680" s="627"/>
      <c r="E680" s="210"/>
      <c r="F680" s="210"/>
      <c r="G680" s="210"/>
      <c r="H680" s="210"/>
      <c r="I680" s="627"/>
      <c r="J680" s="626"/>
      <c r="K680" s="626"/>
      <c r="L680" s="210"/>
      <c r="M680" s="628"/>
      <c r="N680" s="210"/>
      <c r="O680" s="210"/>
      <c r="P680" s="210"/>
      <c r="Q680" s="210"/>
      <c r="R680" s="210"/>
      <c r="S680" s="210"/>
      <c r="T680" s="210"/>
      <c r="U680" s="210"/>
      <c r="V680" s="210"/>
      <c r="W680" s="210"/>
      <c r="X680" s="210"/>
      <c r="Y680" s="210"/>
      <c r="Z680" s="210"/>
    </row>
    <row r="681" ht="12.75" customHeight="1">
      <c r="A681" s="625"/>
      <c r="B681" s="625"/>
      <c r="C681" s="210"/>
      <c r="D681" s="627"/>
      <c r="E681" s="210"/>
      <c r="F681" s="210"/>
      <c r="G681" s="210"/>
      <c r="H681" s="210"/>
      <c r="I681" s="627"/>
      <c r="J681" s="626"/>
      <c r="K681" s="626"/>
      <c r="L681" s="210"/>
      <c r="M681" s="628"/>
      <c r="N681" s="210"/>
      <c r="O681" s="210"/>
      <c r="P681" s="210"/>
      <c r="Q681" s="210"/>
      <c r="R681" s="210"/>
      <c r="S681" s="210"/>
      <c r="T681" s="210"/>
      <c r="U681" s="210"/>
      <c r="V681" s="210"/>
      <c r="W681" s="210"/>
      <c r="X681" s="210"/>
      <c r="Y681" s="210"/>
      <c r="Z681" s="210"/>
    </row>
    <row r="682" ht="12.75" customHeight="1">
      <c r="A682" s="625"/>
      <c r="B682" s="625"/>
      <c r="C682" s="210"/>
      <c r="D682" s="627"/>
      <c r="E682" s="210"/>
      <c r="F682" s="210"/>
      <c r="G682" s="210"/>
      <c r="H682" s="210"/>
      <c r="I682" s="627"/>
      <c r="J682" s="626"/>
      <c r="K682" s="626"/>
      <c r="L682" s="210"/>
      <c r="M682" s="628"/>
      <c r="N682" s="210"/>
      <c r="O682" s="210"/>
      <c r="P682" s="210"/>
      <c r="Q682" s="210"/>
      <c r="R682" s="210"/>
      <c r="S682" s="210"/>
      <c r="T682" s="210"/>
      <c r="U682" s="210"/>
      <c r="V682" s="210"/>
      <c r="W682" s="210"/>
      <c r="X682" s="210"/>
      <c r="Y682" s="210"/>
      <c r="Z682" s="210"/>
    </row>
    <row r="683" ht="12.75" customHeight="1">
      <c r="A683" s="625"/>
      <c r="B683" s="625"/>
      <c r="C683" s="210"/>
      <c r="D683" s="627"/>
      <c r="E683" s="210"/>
      <c r="F683" s="210"/>
      <c r="G683" s="210"/>
      <c r="H683" s="210"/>
      <c r="I683" s="627"/>
      <c r="J683" s="626"/>
      <c r="K683" s="626"/>
      <c r="L683" s="210"/>
      <c r="M683" s="628"/>
      <c r="N683" s="210"/>
      <c r="O683" s="210"/>
      <c r="P683" s="210"/>
      <c r="Q683" s="210"/>
      <c r="R683" s="210"/>
      <c r="S683" s="210"/>
      <c r="T683" s="210"/>
      <c r="U683" s="210"/>
      <c r="V683" s="210"/>
      <c r="W683" s="210"/>
      <c r="X683" s="210"/>
      <c r="Y683" s="210"/>
      <c r="Z683" s="210"/>
    </row>
    <row r="684" ht="12.75" customHeight="1">
      <c r="A684" s="625"/>
      <c r="B684" s="625"/>
      <c r="C684" s="210"/>
      <c r="D684" s="627"/>
      <c r="E684" s="210"/>
      <c r="F684" s="210"/>
      <c r="G684" s="210"/>
      <c r="H684" s="210"/>
      <c r="I684" s="627"/>
      <c r="J684" s="626"/>
      <c r="K684" s="626"/>
      <c r="L684" s="210"/>
      <c r="M684" s="628"/>
      <c r="N684" s="210"/>
      <c r="O684" s="210"/>
      <c r="P684" s="210"/>
      <c r="Q684" s="210"/>
      <c r="R684" s="210"/>
      <c r="S684" s="210"/>
      <c r="T684" s="210"/>
      <c r="U684" s="210"/>
      <c r="V684" s="210"/>
      <c r="W684" s="210"/>
      <c r="X684" s="210"/>
      <c r="Y684" s="210"/>
      <c r="Z684" s="210"/>
    </row>
    <row r="685" ht="12.75" customHeight="1">
      <c r="A685" s="625"/>
      <c r="B685" s="625"/>
      <c r="C685" s="210"/>
      <c r="D685" s="627"/>
      <c r="E685" s="210"/>
      <c r="F685" s="210"/>
      <c r="G685" s="210"/>
      <c r="H685" s="210"/>
      <c r="I685" s="627"/>
      <c r="J685" s="626"/>
      <c r="K685" s="626"/>
      <c r="L685" s="210"/>
      <c r="M685" s="628"/>
      <c r="N685" s="210"/>
      <c r="O685" s="210"/>
      <c r="P685" s="210"/>
      <c r="Q685" s="210"/>
      <c r="R685" s="210"/>
      <c r="S685" s="210"/>
      <c r="T685" s="210"/>
      <c r="U685" s="210"/>
      <c r="V685" s="210"/>
      <c r="W685" s="210"/>
      <c r="X685" s="210"/>
      <c r="Y685" s="210"/>
      <c r="Z685" s="210"/>
    </row>
    <row r="686" ht="12.75" customHeight="1">
      <c r="A686" s="625"/>
      <c r="B686" s="625"/>
      <c r="C686" s="210"/>
      <c r="D686" s="627"/>
      <c r="E686" s="210"/>
      <c r="F686" s="210"/>
      <c r="G686" s="210"/>
      <c r="H686" s="210"/>
      <c r="I686" s="627"/>
      <c r="J686" s="626"/>
      <c r="K686" s="626"/>
      <c r="L686" s="210"/>
      <c r="M686" s="628"/>
      <c r="N686" s="210"/>
      <c r="O686" s="210"/>
      <c r="P686" s="210"/>
      <c r="Q686" s="210"/>
      <c r="R686" s="210"/>
      <c r="S686" s="210"/>
      <c r="T686" s="210"/>
      <c r="U686" s="210"/>
      <c r="V686" s="210"/>
      <c r="W686" s="210"/>
      <c r="X686" s="210"/>
      <c r="Y686" s="210"/>
      <c r="Z686" s="210"/>
    </row>
    <row r="687" ht="12.75" customHeight="1">
      <c r="A687" s="625"/>
      <c r="B687" s="625"/>
      <c r="C687" s="210"/>
      <c r="D687" s="627"/>
      <c r="E687" s="210"/>
      <c r="F687" s="210"/>
      <c r="G687" s="210"/>
      <c r="H687" s="210"/>
      <c r="I687" s="627"/>
      <c r="J687" s="626"/>
      <c r="K687" s="626"/>
      <c r="L687" s="210"/>
      <c r="M687" s="628"/>
      <c r="N687" s="210"/>
      <c r="O687" s="210"/>
      <c r="P687" s="210"/>
      <c r="Q687" s="210"/>
      <c r="R687" s="210"/>
      <c r="S687" s="210"/>
      <c r="T687" s="210"/>
      <c r="U687" s="210"/>
      <c r="V687" s="210"/>
      <c r="W687" s="210"/>
      <c r="X687" s="210"/>
      <c r="Y687" s="210"/>
      <c r="Z687" s="210"/>
    </row>
    <row r="688" ht="12.75" customHeight="1">
      <c r="A688" s="625"/>
      <c r="B688" s="625"/>
      <c r="C688" s="210"/>
      <c r="D688" s="627"/>
      <c r="E688" s="210"/>
      <c r="F688" s="210"/>
      <c r="G688" s="210"/>
      <c r="H688" s="210"/>
      <c r="I688" s="627"/>
      <c r="J688" s="626"/>
      <c r="K688" s="626"/>
      <c r="L688" s="210"/>
      <c r="M688" s="628"/>
      <c r="N688" s="210"/>
      <c r="O688" s="210"/>
      <c r="P688" s="210"/>
      <c r="Q688" s="210"/>
      <c r="R688" s="210"/>
      <c r="S688" s="210"/>
      <c r="T688" s="210"/>
      <c r="U688" s="210"/>
      <c r="V688" s="210"/>
      <c r="W688" s="210"/>
      <c r="X688" s="210"/>
      <c r="Y688" s="210"/>
      <c r="Z688" s="210"/>
    </row>
    <row r="689" ht="12.75" customHeight="1">
      <c r="A689" s="625"/>
      <c r="B689" s="625"/>
      <c r="C689" s="210"/>
      <c r="D689" s="627"/>
      <c r="E689" s="210"/>
      <c r="F689" s="210"/>
      <c r="G689" s="210"/>
      <c r="H689" s="210"/>
      <c r="I689" s="627"/>
      <c r="J689" s="626"/>
      <c r="K689" s="626"/>
      <c r="L689" s="210"/>
      <c r="M689" s="628"/>
      <c r="N689" s="210"/>
      <c r="O689" s="210"/>
      <c r="P689" s="210"/>
      <c r="Q689" s="210"/>
      <c r="R689" s="210"/>
      <c r="S689" s="210"/>
      <c r="T689" s="210"/>
      <c r="U689" s="210"/>
      <c r="V689" s="210"/>
      <c r="W689" s="210"/>
      <c r="X689" s="210"/>
      <c r="Y689" s="210"/>
      <c r="Z689" s="210"/>
    </row>
    <row r="690" ht="12.75" customHeight="1">
      <c r="A690" s="625"/>
      <c r="B690" s="625"/>
      <c r="C690" s="210"/>
      <c r="D690" s="627"/>
      <c r="E690" s="210"/>
      <c r="F690" s="210"/>
      <c r="G690" s="210"/>
      <c r="H690" s="210"/>
      <c r="I690" s="627"/>
      <c r="J690" s="626"/>
      <c r="K690" s="626"/>
      <c r="L690" s="210"/>
      <c r="M690" s="628"/>
      <c r="N690" s="210"/>
      <c r="O690" s="210"/>
      <c r="P690" s="210"/>
      <c r="Q690" s="210"/>
      <c r="R690" s="210"/>
      <c r="S690" s="210"/>
      <c r="T690" s="210"/>
      <c r="U690" s="210"/>
      <c r="V690" s="210"/>
      <c r="W690" s="210"/>
      <c r="X690" s="210"/>
      <c r="Y690" s="210"/>
      <c r="Z690" s="210"/>
    </row>
    <row r="691" ht="12.75" customHeight="1">
      <c r="A691" s="625"/>
      <c r="B691" s="625"/>
      <c r="C691" s="210"/>
      <c r="D691" s="627"/>
      <c r="E691" s="210"/>
      <c r="F691" s="210"/>
      <c r="G691" s="210"/>
      <c r="H691" s="210"/>
      <c r="I691" s="627"/>
      <c r="J691" s="626"/>
      <c r="K691" s="626"/>
      <c r="L691" s="210"/>
      <c r="M691" s="628"/>
      <c r="N691" s="210"/>
      <c r="O691" s="210"/>
      <c r="P691" s="210"/>
      <c r="Q691" s="210"/>
      <c r="R691" s="210"/>
      <c r="S691" s="210"/>
      <c r="T691" s="210"/>
      <c r="U691" s="210"/>
      <c r="V691" s="210"/>
      <c r="W691" s="210"/>
      <c r="X691" s="210"/>
      <c r="Y691" s="210"/>
      <c r="Z691" s="210"/>
    </row>
    <row r="692" ht="12.75" customHeight="1">
      <c r="A692" s="625"/>
      <c r="B692" s="625"/>
      <c r="C692" s="210"/>
      <c r="D692" s="627"/>
      <c r="E692" s="210"/>
      <c r="F692" s="210"/>
      <c r="G692" s="210"/>
      <c r="H692" s="210"/>
      <c r="I692" s="627"/>
      <c r="J692" s="626"/>
      <c r="K692" s="626"/>
      <c r="L692" s="210"/>
      <c r="M692" s="628"/>
      <c r="N692" s="210"/>
      <c r="O692" s="210"/>
      <c r="P692" s="210"/>
      <c r="Q692" s="210"/>
      <c r="R692" s="210"/>
      <c r="S692" s="210"/>
      <c r="T692" s="210"/>
      <c r="U692" s="210"/>
      <c r="V692" s="210"/>
      <c r="W692" s="210"/>
      <c r="X692" s="210"/>
      <c r="Y692" s="210"/>
      <c r="Z692" s="210"/>
    </row>
    <row r="693" ht="12.75" customHeight="1">
      <c r="A693" s="625"/>
      <c r="B693" s="625"/>
      <c r="C693" s="210"/>
      <c r="D693" s="627"/>
      <c r="E693" s="210"/>
      <c r="F693" s="210"/>
      <c r="G693" s="210"/>
      <c r="H693" s="210"/>
      <c r="I693" s="627"/>
      <c r="J693" s="626"/>
      <c r="K693" s="626"/>
      <c r="L693" s="210"/>
      <c r="M693" s="628"/>
      <c r="N693" s="210"/>
      <c r="O693" s="210"/>
      <c r="P693" s="210"/>
      <c r="Q693" s="210"/>
      <c r="R693" s="210"/>
      <c r="S693" s="210"/>
      <c r="T693" s="210"/>
      <c r="U693" s="210"/>
      <c r="V693" s="210"/>
      <c r="W693" s="210"/>
      <c r="X693" s="210"/>
      <c r="Y693" s="210"/>
      <c r="Z693" s="210"/>
    </row>
    <row r="694" ht="12.75" customHeight="1">
      <c r="A694" s="625"/>
      <c r="B694" s="625"/>
      <c r="C694" s="210"/>
      <c r="D694" s="627"/>
      <c r="E694" s="210"/>
      <c r="F694" s="210"/>
      <c r="G694" s="210"/>
      <c r="H694" s="210"/>
      <c r="I694" s="627"/>
      <c r="J694" s="626"/>
      <c r="K694" s="626"/>
      <c r="L694" s="210"/>
      <c r="M694" s="628"/>
      <c r="N694" s="210"/>
      <c r="O694" s="210"/>
      <c r="P694" s="210"/>
      <c r="Q694" s="210"/>
      <c r="R694" s="210"/>
      <c r="S694" s="210"/>
      <c r="T694" s="210"/>
      <c r="U694" s="210"/>
      <c r="V694" s="210"/>
      <c r="W694" s="210"/>
      <c r="X694" s="210"/>
      <c r="Y694" s="210"/>
      <c r="Z694" s="210"/>
    </row>
    <row r="695" ht="12.75" customHeight="1">
      <c r="A695" s="625"/>
      <c r="B695" s="625"/>
      <c r="C695" s="210"/>
      <c r="D695" s="627"/>
      <c r="E695" s="210"/>
      <c r="F695" s="210"/>
      <c r="G695" s="210"/>
      <c r="H695" s="210"/>
      <c r="I695" s="627"/>
      <c r="J695" s="626"/>
      <c r="K695" s="626"/>
      <c r="L695" s="210"/>
      <c r="M695" s="628"/>
      <c r="N695" s="210"/>
      <c r="O695" s="210"/>
      <c r="P695" s="210"/>
      <c r="Q695" s="210"/>
      <c r="R695" s="210"/>
      <c r="S695" s="210"/>
      <c r="T695" s="210"/>
      <c r="U695" s="210"/>
      <c r="V695" s="210"/>
      <c r="W695" s="210"/>
      <c r="X695" s="210"/>
      <c r="Y695" s="210"/>
      <c r="Z695" s="210"/>
    </row>
    <row r="696" ht="12.75" customHeight="1">
      <c r="A696" s="625"/>
      <c r="B696" s="625"/>
      <c r="C696" s="210"/>
      <c r="D696" s="627"/>
      <c r="E696" s="210"/>
      <c r="F696" s="210"/>
      <c r="G696" s="210"/>
      <c r="H696" s="210"/>
      <c r="I696" s="627"/>
      <c r="J696" s="626"/>
      <c r="K696" s="626"/>
      <c r="L696" s="210"/>
      <c r="M696" s="628"/>
      <c r="N696" s="210"/>
      <c r="O696" s="210"/>
      <c r="P696" s="210"/>
      <c r="Q696" s="210"/>
      <c r="R696" s="210"/>
      <c r="S696" s="210"/>
      <c r="T696" s="210"/>
      <c r="U696" s="210"/>
      <c r="V696" s="210"/>
      <c r="W696" s="210"/>
      <c r="X696" s="210"/>
      <c r="Y696" s="210"/>
      <c r="Z696" s="210"/>
    </row>
    <row r="697" ht="12.75" customHeight="1">
      <c r="A697" s="625"/>
      <c r="B697" s="625"/>
      <c r="C697" s="210"/>
      <c r="D697" s="627"/>
      <c r="E697" s="210"/>
      <c r="F697" s="210"/>
      <c r="G697" s="210"/>
      <c r="H697" s="210"/>
      <c r="I697" s="627"/>
      <c r="J697" s="626"/>
      <c r="K697" s="626"/>
      <c r="L697" s="210"/>
      <c r="M697" s="628"/>
      <c r="N697" s="210"/>
      <c r="O697" s="210"/>
      <c r="P697" s="210"/>
      <c r="Q697" s="210"/>
      <c r="R697" s="210"/>
      <c r="S697" s="210"/>
      <c r="T697" s="210"/>
      <c r="U697" s="210"/>
      <c r="V697" s="210"/>
      <c r="W697" s="210"/>
      <c r="X697" s="210"/>
      <c r="Y697" s="210"/>
      <c r="Z697" s="210"/>
    </row>
    <row r="698" ht="12.75" customHeight="1">
      <c r="A698" s="625"/>
      <c r="B698" s="625"/>
      <c r="C698" s="210"/>
      <c r="D698" s="627"/>
      <c r="E698" s="210"/>
      <c r="F698" s="210"/>
      <c r="G698" s="210"/>
      <c r="H698" s="210"/>
      <c r="I698" s="627"/>
      <c r="J698" s="626"/>
      <c r="K698" s="626"/>
      <c r="L698" s="210"/>
      <c r="M698" s="628"/>
      <c r="N698" s="210"/>
      <c r="O698" s="210"/>
      <c r="P698" s="210"/>
      <c r="Q698" s="210"/>
      <c r="R698" s="210"/>
      <c r="S698" s="210"/>
      <c r="T698" s="210"/>
      <c r="U698" s="210"/>
      <c r="V698" s="210"/>
      <c r="W698" s="210"/>
      <c r="X698" s="210"/>
      <c r="Y698" s="210"/>
      <c r="Z698" s="210"/>
    </row>
    <row r="699" ht="12.75" customHeight="1">
      <c r="A699" s="625"/>
      <c r="B699" s="625"/>
      <c r="C699" s="210"/>
      <c r="D699" s="627"/>
      <c r="E699" s="210"/>
      <c r="F699" s="210"/>
      <c r="G699" s="210"/>
      <c r="H699" s="210"/>
      <c r="I699" s="627"/>
      <c r="J699" s="626"/>
      <c r="K699" s="626"/>
      <c r="L699" s="210"/>
      <c r="M699" s="628"/>
      <c r="N699" s="210"/>
      <c r="O699" s="210"/>
      <c r="P699" s="210"/>
      <c r="Q699" s="210"/>
      <c r="R699" s="210"/>
      <c r="S699" s="210"/>
      <c r="T699" s="210"/>
      <c r="U699" s="210"/>
      <c r="V699" s="210"/>
      <c r="W699" s="210"/>
      <c r="X699" s="210"/>
      <c r="Y699" s="210"/>
      <c r="Z699" s="210"/>
    </row>
    <row r="700" ht="12.75" customHeight="1">
      <c r="A700" s="625"/>
      <c r="B700" s="625"/>
      <c r="C700" s="210"/>
      <c r="D700" s="627"/>
      <c r="E700" s="210"/>
      <c r="F700" s="210"/>
      <c r="G700" s="210"/>
      <c r="H700" s="210"/>
      <c r="I700" s="627"/>
      <c r="J700" s="626"/>
      <c r="K700" s="626"/>
      <c r="L700" s="210"/>
      <c r="M700" s="628"/>
      <c r="N700" s="210"/>
      <c r="O700" s="210"/>
      <c r="P700" s="210"/>
      <c r="Q700" s="210"/>
      <c r="R700" s="210"/>
      <c r="S700" s="210"/>
      <c r="T700" s="210"/>
      <c r="U700" s="210"/>
      <c r="V700" s="210"/>
      <c r="W700" s="210"/>
      <c r="X700" s="210"/>
      <c r="Y700" s="210"/>
      <c r="Z700" s="210"/>
    </row>
    <row r="701" ht="12.75" customHeight="1">
      <c r="A701" s="625"/>
      <c r="B701" s="625"/>
      <c r="C701" s="210"/>
      <c r="D701" s="627"/>
      <c r="E701" s="210"/>
      <c r="F701" s="210"/>
      <c r="G701" s="210"/>
      <c r="H701" s="210"/>
      <c r="I701" s="627"/>
      <c r="J701" s="626"/>
      <c r="K701" s="626"/>
      <c r="L701" s="210"/>
      <c r="M701" s="628"/>
      <c r="N701" s="210"/>
      <c r="O701" s="210"/>
      <c r="P701" s="210"/>
      <c r="Q701" s="210"/>
      <c r="R701" s="210"/>
      <c r="S701" s="210"/>
      <c r="T701" s="210"/>
      <c r="U701" s="210"/>
      <c r="V701" s="210"/>
      <c r="W701" s="210"/>
      <c r="X701" s="210"/>
      <c r="Y701" s="210"/>
      <c r="Z701" s="210"/>
    </row>
    <row r="702" ht="12.75" customHeight="1">
      <c r="A702" s="625"/>
      <c r="B702" s="625"/>
      <c r="C702" s="210"/>
      <c r="D702" s="627"/>
      <c r="E702" s="210"/>
      <c r="F702" s="210"/>
      <c r="G702" s="210"/>
      <c r="H702" s="210"/>
      <c r="I702" s="627"/>
      <c r="J702" s="626"/>
      <c r="K702" s="626"/>
      <c r="L702" s="210"/>
      <c r="M702" s="628"/>
      <c r="N702" s="210"/>
      <c r="O702" s="210"/>
      <c r="P702" s="210"/>
      <c r="Q702" s="210"/>
      <c r="R702" s="210"/>
      <c r="S702" s="210"/>
      <c r="T702" s="210"/>
      <c r="U702" s="210"/>
      <c r="V702" s="210"/>
      <c r="W702" s="210"/>
      <c r="X702" s="210"/>
      <c r="Y702" s="210"/>
      <c r="Z702" s="210"/>
    </row>
    <row r="703" ht="12.75" customHeight="1">
      <c r="A703" s="625"/>
      <c r="B703" s="625"/>
      <c r="C703" s="210"/>
      <c r="D703" s="627"/>
      <c r="E703" s="210"/>
      <c r="F703" s="210"/>
      <c r="G703" s="210"/>
      <c r="H703" s="210"/>
      <c r="I703" s="627"/>
      <c r="J703" s="626"/>
      <c r="K703" s="626"/>
      <c r="L703" s="210"/>
      <c r="M703" s="628"/>
      <c r="N703" s="210"/>
      <c r="O703" s="210"/>
      <c r="P703" s="210"/>
      <c r="Q703" s="210"/>
      <c r="R703" s="210"/>
      <c r="S703" s="210"/>
      <c r="T703" s="210"/>
      <c r="U703" s="210"/>
      <c r="V703" s="210"/>
      <c r="W703" s="210"/>
      <c r="X703" s="210"/>
      <c r="Y703" s="210"/>
      <c r="Z703" s="210"/>
    </row>
    <row r="704" ht="12.75" customHeight="1">
      <c r="A704" s="625"/>
      <c r="B704" s="625"/>
      <c r="C704" s="210"/>
      <c r="D704" s="627"/>
      <c r="E704" s="210"/>
      <c r="F704" s="210"/>
      <c r="G704" s="210"/>
      <c r="H704" s="210"/>
      <c r="I704" s="627"/>
      <c r="J704" s="626"/>
      <c r="K704" s="626"/>
      <c r="L704" s="210"/>
      <c r="M704" s="628"/>
      <c r="N704" s="210"/>
      <c r="O704" s="210"/>
      <c r="P704" s="210"/>
      <c r="Q704" s="210"/>
      <c r="R704" s="210"/>
      <c r="S704" s="210"/>
      <c r="T704" s="210"/>
      <c r="U704" s="210"/>
      <c r="V704" s="210"/>
      <c r="W704" s="210"/>
      <c r="X704" s="210"/>
      <c r="Y704" s="210"/>
      <c r="Z704" s="210"/>
    </row>
    <row r="705" ht="12.75" customHeight="1">
      <c r="A705" s="625"/>
      <c r="B705" s="625"/>
      <c r="C705" s="210"/>
      <c r="D705" s="627"/>
      <c r="E705" s="210"/>
      <c r="F705" s="210"/>
      <c r="G705" s="210"/>
      <c r="H705" s="210"/>
      <c r="I705" s="627"/>
      <c r="J705" s="626"/>
      <c r="K705" s="626"/>
      <c r="L705" s="210"/>
      <c r="M705" s="628"/>
      <c r="N705" s="210"/>
      <c r="O705" s="210"/>
      <c r="P705" s="210"/>
      <c r="Q705" s="210"/>
      <c r="R705" s="210"/>
      <c r="S705" s="210"/>
      <c r="T705" s="210"/>
      <c r="U705" s="210"/>
      <c r="V705" s="210"/>
      <c r="W705" s="210"/>
      <c r="X705" s="210"/>
      <c r="Y705" s="210"/>
      <c r="Z705" s="210"/>
    </row>
    <row r="706" ht="12.75" customHeight="1">
      <c r="A706" s="625"/>
      <c r="B706" s="625"/>
      <c r="C706" s="210"/>
      <c r="D706" s="627"/>
      <c r="E706" s="210"/>
      <c r="F706" s="210"/>
      <c r="G706" s="210"/>
      <c r="H706" s="210"/>
      <c r="I706" s="627"/>
      <c r="J706" s="626"/>
      <c r="K706" s="626"/>
      <c r="L706" s="210"/>
      <c r="M706" s="628"/>
      <c r="N706" s="210"/>
      <c r="O706" s="210"/>
      <c r="P706" s="210"/>
      <c r="Q706" s="210"/>
      <c r="R706" s="210"/>
      <c r="S706" s="210"/>
      <c r="T706" s="210"/>
      <c r="U706" s="210"/>
      <c r="V706" s="210"/>
      <c r="W706" s="210"/>
      <c r="X706" s="210"/>
      <c r="Y706" s="210"/>
      <c r="Z706" s="210"/>
    </row>
    <row r="707" ht="12.75" customHeight="1">
      <c r="A707" s="625"/>
      <c r="B707" s="625"/>
      <c r="C707" s="210"/>
      <c r="D707" s="627"/>
      <c r="E707" s="210"/>
      <c r="F707" s="210"/>
      <c r="G707" s="210"/>
      <c r="H707" s="210"/>
      <c r="I707" s="627"/>
      <c r="J707" s="626"/>
      <c r="K707" s="626"/>
      <c r="L707" s="210"/>
      <c r="M707" s="628"/>
      <c r="N707" s="210"/>
      <c r="O707" s="210"/>
      <c r="P707" s="210"/>
      <c r="Q707" s="210"/>
      <c r="R707" s="210"/>
      <c r="S707" s="210"/>
      <c r="T707" s="210"/>
      <c r="U707" s="210"/>
      <c r="V707" s="210"/>
      <c r="W707" s="210"/>
      <c r="X707" s="210"/>
      <c r="Y707" s="210"/>
      <c r="Z707" s="210"/>
    </row>
    <row r="708" ht="12.75" customHeight="1">
      <c r="A708" s="625"/>
      <c r="B708" s="625"/>
      <c r="C708" s="210"/>
      <c r="D708" s="627"/>
      <c r="E708" s="210"/>
      <c r="F708" s="210"/>
      <c r="G708" s="210"/>
      <c r="H708" s="210"/>
      <c r="I708" s="627"/>
      <c r="J708" s="626"/>
      <c r="K708" s="626"/>
      <c r="L708" s="210"/>
      <c r="M708" s="628"/>
      <c r="N708" s="210"/>
      <c r="O708" s="210"/>
      <c r="P708" s="210"/>
      <c r="Q708" s="210"/>
      <c r="R708" s="210"/>
      <c r="S708" s="210"/>
      <c r="T708" s="210"/>
      <c r="U708" s="210"/>
      <c r="V708" s="210"/>
      <c r="W708" s="210"/>
      <c r="X708" s="210"/>
      <c r="Y708" s="210"/>
      <c r="Z708" s="210"/>
    </row>
    <row r="709" ht="12.75" customHeight="1">
      <c r="A709" s="625"/>
      <c r="B709" s="625"/>
      <c r="C709" s="210"/>
      <c r="D709" s="627"/>
      <c r="E709" s="210"/>
      <c r="F709" s="210"/>
      <c r="G709" s="210"/>
      <c r="H709" s="210"/>
      <c r="I709" s="627"/>
      <c r="J709" s="626"/>
      <c r="K709" s="626"/>
      <c r="L709" s="210"/>
      <c r="M709" s="628"/>
      <c r="N709" s="210"/>
      <c r="O709" s="210"/>
      <c r="P709" s="210"/>
      <c r="Q709" s="210"/>
      <c r="R709" s="210"/>
      <c r="S709" s="210"/>
      <c r="T709" s="210"/>
      <c r="U709" s="210"/>
      <c r="V709" s="210"/>
      <c r="W709" s="210"/>
      <c r="X709" s="210"/>
      <c r="Y709" s="210"/>
      <c r="Z709" s="210"/>
    </row>
    <row r="710" ht="12.75" customHeight="1">
      <c r="A710" s="625"/>
      <c r="B710" s="625"/>
      <c r="C710" s="210"/>
      <c r="D710" s="627"/>
      <c r="E710" s="210"/>
      <c r="F710" s="210"/>
      <c r="G710" s="210"/>
      <c r="H710" s="210"/>
      <c r="I710" s="627"/>
      <c r="J710" s="626"/>
      <c r="K710" s="626"/>
      <c r="L710" s="210"/>
      <c r="M710" s="628"/>
      <c r="N710" s="210"/>
      <c r="O710" s="210"/>
      <c r="P710" s="210"/>
      <c r="Q710" s="210"/>
      <c r="R710" s="210"/>
      <c r="S710" s="210"/>
      <c r="T710" s="210"/>
      <c r="U710" s="210"/>
      <c r="V710" s="210"/>
      <c r="W710" s="210"/>
      <c r="X710" s="210"/>
      <c r="Y710" s="210"/>
      <c r="Z710" s="210"/>
    </row>
    <row r="711" ht="12.75" customHeight="1">
      <c r="A711" s="625"/>
      <c r="B711" s="625"/>
      <c r="C711" s="210"/>
      <c r="D711" s="627"/>
      <c r="E711" s="210"/>
      <c r="F711" s="210"/>
      <c r="G711" s="210"/>
      <c r="H711" s="210"/>
      <c r="I711" s="627"/>
      <c r="J711" s="626"/>
      <c r="K711" s="626"/>
      <c r="L711" s="210"/>
      <c r="M711" s="628"/>
      <c r="N711" s="210"/>
      <c r="O711" s="210"/>
      <c r="P711" s="210"/>
      <c r="Q711" s="210"/>
      <c r="R711" s="210"/>
      <c r="S711" s="210"/>
      <c r="T711" s="210"/>
      <c r="U711" s="210"/>
      <c r="V711" s="210"/>
      <c r="W711" s="210"/>
      <c r="X711" s="210"/>
      <c r="Y711" s="210"/>
      <c r="Z711" s="210"/>
    </row>
    <row r="712" ht="12.75" customHeight="1">
      <c r="A712" s="625"/>
      <c r="B712" s="625"/>
      <c r="C712" s="210"/>
      <c r="D712" s="627"/>
      <c r="E712" s="210"/>
      <c r="F712" s="210"/>
      <c r="G712" s="210"/>
      <c r="H712" s="210"/>
      <c r="I712" s="627"/>
      <c r="J712" s="626"/>
      <c r="K712" s="626"/>
      <c r="L712" s="210"/>
      <c r="M712" s="628"/>
      <c r="N712" s="210"/>
      <c r="O712" s="210"/>
      <c r="P712" s="210"/>
      <c r="Q712" s="210"/>
      <c r="R712" s="210"/>
      <c r="S712" s="210"/>
      <c r="T712" s="210"/>
      <c r="U712" s="210"/>
      <c r="V712" s="210"/>
      <c r="W712" s="210"/>
      <c r="X712" s="210"/>
      <c r="Y712" s="210"/>
      <c r="Z712" s="210"/>
    </row>
    <row r="713" ht="12.75" customHeight="1">
      <c r="A713" s="625"/>
      <c r="B713" s="625"/>
      <c r="C713" s="210"/>
      <c r="D713" s="627"/>
      <c r="E713" s="210"/>
      <c r="F713" s="210"/>
      <c r="G713" s="210"/>
      <c r="H713" s="210"/>
      <c r="I713" s="627"/>
      <c r="J713" s="626"/>
      <c r="K713" s="626"/>
      <c r="L713" s="210"/>
      <c r="M713" s="628"/>
      <c r="N713" s="210"/>
      <c r="O713" s="210"/>
      <c r="P713" s="210"/>
      <c r="Q713" s="210"/>
      <c r="R713" s="210"/>
      <c r="S713" s="210"/>
      <c r="T713" s="210"/>
      <c r="U713" s="210"/>
      <c r="V713" s="210"/>
      <c r="W713" s="210"/>
      <c r="X713" s="210"/>
      <c r="Y713" s="210"/>
      <c r="Z713" s="210"/>
    </row>
    <row r="714" ht="12.75" customHeight="1">
      <c r="A714" s="625"/>
      <c r="B714" s="625"/>
      <c r="C714" s="210"/>
      <c r="D714" s="627"/>
      <c r="E714" s="210"/>
      <c r="F714" s="210"/>
      <c r="G714" s="210"/>
      <c r="H714" s="210"/>
      <c r="I714" s="627"/>
      <c r="J714" s="626"/>
      <c r="K714" s="626"/>
      <c r="L714" s="210"/>
      <c r="M714" s="628"/>
      <c r="N714" s="210"/>
      <c r="O714" s="210"/>
      <c r="P714" s="210"/>
      <c r="Q714" s="210"/>
      <c r="R714" s="210"/>
      <c r="S714" s="210"/>
      <c r="T714" s="210"/>
      <c r="U714" s="210"/>
      <c r="V714" s="210"/>
      <c r="W714" s="210"/>
      <c r="X714" s="210"/>
      <c r="Y714" s="210"/>
      <c r="Z714" s="210"/>
    </row>
    <row r="715" ht="12.75" customHeight="1">
      <c r="A715" s="625"/>
      <c r="B715" s="625"/>
      <c r="C715" s="210"/>
      <c r="D715" s="627"/>
      <c r="E715" s="210"/>
      <c r="F715" s="210"/>
      <c r="G715" s="210"/>
      <c r="H715" s="210"/>
      <c r="I715" s="627"/>
      <c r="J715" s="626"/>
      <c r="K715" s="626"/>
      <c r="L715" s="210"/>
      <c r="M715" s="628"/>
      <c r="N715" s="210"/>
      <c r="O715" s="210"/>
      <c r="P715" s="210"/>
      <c r="Q715" s="210"/>
      <c r="R715" s="210"/>
      <c r="S715" s="210"/>
      <c r="T715" s="210"/>
      <c r="U715" s="210"/>
      <c r="V715" s="210"/>
      <c r="W715" s="210"/>
      <c r="X715" s="210"/>
      <c r="Y715" s="210"/>
      <c r="Z715" s="210"/>
    </row>
    <row r="716" ht="12.75" customHeight="1">
      <c r="A716" s="625"/>
      <c r="B716" s="625"/>
      <c r="C716" s="210"/>
      <c r="D716" s="627"/>
      <c r="E716" s="210"/>
      <c r="F716" s="210"/>
      <c r="G716" s="210"/>
      <c r="H716" s="210"/>
      <c r="I716" s="627"/>
      <c r="J716" s="626"/>
      <c r="K716" s="626"/>
      <c r="L716" s="210"/>
      <c r="M716" s="628"/>
      <c r="N716" s="210"/>
      <c r="O716" s="210"/>
      <c r="P716" s="210"/>
      <c r="Q716" s="210"/>
      <c r="R716" s="210"/>
      <c r="S716" s="210"/>
      <c r="T716" s="210"/>
      <c r="U716" s="210"/>
      <c r="V716" s="210"/>
      <c r="W716" s="210"/>
      <c r="X716" s="210"/>
      <c r="Y716" s="210"/>
      <c r="Z716" s="210"/>
    </row>
    <row r="717" ht="12.75" customHeight="1">
      <c r="A717" s="625"/>
      <c r="B717" s="625"/>
      <c r="C717" s="210"/>
      <c r="D717" s="627"/>
      <c r="E717" s="210"/>
      <c r="F717" s="210"/>
      <c r="G717" s="210"/>
      <c r="H717" s="210"/>
      <c r="I717" s="627"/>
      <c r="J717" s="626"/>
      <c r="K717" s="626"/>
      <c r="L717" s="210"/>
      <c r="M717" s="628"/>
      <c r="N717" s="210"/>
      <c r="O717" s="210"/>
      <c r="P717" s="210"/>
      <c r="Q717" s="210"/>
      <c r="R717" s="210"/>
      <c r="S717" s="210"/>
      <c r="T717" s="210"/>
      <c r="U717" s="210"/>
      <c r="V717" s="210"/>
      <c r="W717" s="210"/>
      <c r="X717" s="210"/>
      <c r="Y717" s="210"/>
      <c r="Z717" s="210"/>
    </row>
    <row r="718" ht="12.75" customHeight="1">
      <c r="A718" s="625"/>
      <c r="B718" s="625"/>
      <c r="C718" s="210"/>
      <c r="D718" s="627"/>
      <c r="E718" s="210"/>
      <c r="F718" s="210"/>
      <c r="G718" s="210"/>
      <c r="H718" s="210"/>
      <c r="I718" s="627"/>
      <c r="J718" s="626"/>
      <c r="K718" s="626"/>
      <c r="L718" s="210"/>
      <c r="M718" s="628"/>
      <c r="N718" s="210"/>
      <c r="O718" s="210"/>
      <c r="P718" s="210"/>
      <c r="Q718" s="210"/>
      <c r="R718" s="210"/>
      <c r="S718" s="210"/>
      <c r="T718" s="210"/>
      <c r="U718" s="210"/>
      <c r="V718" s="210"/>
      <c r="W718" s="210"/>
      <c r="X718" s="210"/>
      <c r="Y718" s="210"/>
      <c r="Z718" s="210"/>
    </row>
    <row r="719" ht="12.75" customHeight="1">
      <c r="A719" s="625"/>
      <c r="B719" s="625"/>
      <c r="C719" s="210"/>
      <c r="D719" s="627"/>
      <c r="E719" s="210"/>
      <c r="F719" s="210"/>
      <c r="G719" s="210"/>
      <c r="H719" s="210"/>
      <c r="I719" s="627"/>
      <c r="J719" s="626"/>
      <c r="K719" s="626"/>
      <c r="L719" s="210"/>
      <c r="M719" s="628"/>
      <c r="N719" s="210"/>
      <c r="O719" s="210"/>
      <c r="P719" s="210"/>
      <c r="Q719" s="210"/>
      <c r="R719" s="210"/>
      <c r="S719" s="210"/>
      <c r="T719" s="210"/>
      <c r="U719" s="210"/>
      <c r="V719" s="210"/>
      <c r="W719" s="210"/>
      <c r="X719" s="210"/>
      <c r="Y719" s="210"/>
      <c r="Z719" s="210"/>
    </row>
    <row r="720" ht="12.75" customHeight="1">
      <c r="A720" s="625"/>
      <c r="B720" s="625"/>
      <c r="C720" s="210"/>
      <c r="D720" s="627"/>
      <c r="E720" s="210"/>
      <c r="F720" s="210"/>
      <c r="G720" s="210"/>
      <c r="H720" s="210"/>
      <c r="I720" s="627"/>
      <c r="J720" s="626"/>
      <c r="K720" s="626"/>
      <c r="L720" s="210"/>
      <c r="M720" s="628"/>
      <c r="N720" s="210"/>
      <c r="O720" s="210"/>
      <c r="P720" s="210"/>
      <c r="Q720" s="210"/>
      <c r="R720" s="210"/>
      <c r="S720" s="210"/>
      <c r="T720" s="210"/>
      <c r="U720" s="210"/>
      <c r="V720" s="210"/>
      <c r="W720" s="210"/>
      <c r="X720" s="210"/>
      <c r="Y720" s="210"/>
      <c r="Z720" s="210"/>
    </row>
    <row r="721" ht="12.75" customHeight="1">
      <c r="A721" s="625"/>
      <c r="B721" s="625"/>
      <c r="C721" s="210"/>
      <c r="D721" s="627"/>
      <c r="E721" s="210"/>
      <c r="F721" s="210"/>
      <c r="G721" s="210"/>
      <c r="H721" s="210"/>
      <c r="I721" s="627"/>
      <c r="J721" s="626"/>
      <c r="K721" s="626"/>
      <c r="L721" s="210"/>
      <c r="M721" s="628"/>
      <c r="N721" s="210"/>
      <c r="O721" s="210"/>
      <c r="P721" s="210"/>
      <c r="Q721" s="210"/>
      <c r="R721" s="210"/>
      <c r="S721" s="210"/>
      <c r="T721" s="210"/>
      <c r="U721" s="210"/>
      <c r="V721" s="210"/>
      <c r="W721" s="210"/>
      <c r="X721" s="210"/>
      <c r="Y721" s="210"/>
      <c r="Z721" s="210"/>
    </row>
    <row r="722" ht="12.75" customHeight="1">
      <c r="A722" s="625"/>
      <c r="B722" s="625"/>
      <c r="C722" s="210"/>
      <c r="D722" s="627"/>
      <c r="E722" s="210"/>
      <c r="F722" s="210"/>
      <c r="G722" s="210"/>
      <c r="H722" s="210"/>
      <c r="I722" s="627"/>
      <c r="J722" s="626"/>
      <c r="K722" s="626"/>
      <c r="L722" s="210"/>
      <c r="M722" s="628"/>
      <c r="N722" s="210"/>
      <c r="O722" s="210"/>
      <c r="P722" s="210"/>
      <c r="Q722" s="210"/>
      <c r="R722" s="210"/>
      <c r="S722" s="210"/>
      <c r="T722" s="210"/>
      <c r="U722" s="210"/>
      <c r="V722" s="210"/>
      <c r="W722" s="210"/>
      <c r="X722" s="210"/>
      <c r="Y722" s="210"/>
      <c r="Z722" s="210"/>
    </row>
    <row r="723" ht="12.75" customHeight="1">
      <c r="A723" s="625"/>
      <c r="B723" s="625"/>
      <c r="C723" s="210"/>
      <c r="D723" s="627"/>
      <c r="E723" s="210"/>
      <c r="F723" s="210"/>
      <c r="G723" s="210"/>
      <c r="H723" s="210"/>
      <c r="I723" s="627"/>
      <c r="J723" s="626"/>
      <c r="K723" s="626"/>
      <c r="L723" s="210"/>
      <c r="M723" s="628"/>
      <c r="N723" s="210"/>
      <c r="O723" s="210"/>
      <c r="P723" s="210"/>
      <c r="Q723" s="210"/>
      <c r="R723" s="210"/>
      <c r="S723" s="210"/>
      <c r="T723" s="210"/>
      <c r="U723" s="210"/>
      <c r="V723" s="210"/>
      <c r="W723" s="210"/>
      <c r="X723" s="210"/>
      <c r="Y723" s="210"/>
      <c r="Z723" s="210"/>
    </row>
    <row r="724" ht="12.75" customHeight="1">
      <c r="A724" s="625"/>
      <c r="B724" s="625"/>
      <c r="C724" s="210"/>
      <c r="D724" s="627"/>
      <c r="E724" s="210"/>
      <c r="F724" s="210"/>
      <c r="G724" s="210"/>
      <c r="H724" s="210"/>
      <c r="I724" s="627"/>
      <c r="J724" s="626"/>
      <c r="K724" s="626"/>
      <c r="L724" s="210"/>
      <c r="M724" s="628"/>
      <c r="N724" s="210"/>
      <c r="O724" s="210"/>
      <c r="P724" s="210"/>
      <c r="Q724" s="210"/>
      <c r="R724" s="210"/>
      <c r="S724" s="210"/>
      <c r="T724" s="210"/>
      <c r="U724" s="210"/>
      <c r="V724" s="210"/>
      <c r="W724" s="210"/>
      <c r="X724" s="210"/>
      <c r="Y724" s="210"/>
      <c r="Z724" s="210"/>
    </row>
    <row r="725" ht="12.75" customHeight="1">
      <c r="A725" s="625"/>
      <c r="B725" s="625"/>
      <c r="C725" s="210"/>
      <c r="D725" s="627"/>
      <c r="E725" s="210"/>
      <c r="F725" s="210"/>
      <c r="G725" s="210"/>
      <c r="H725" s="210"/>
      <c r="I725" s="627"/>
      <c r="J725" s="626"/>
      <c r="K725" s="626"/>
      <c r="L725" s="210"/>
      <c r="M725" s="628"/>
      <c r="N725" s="210"/>
      <c r="O725" s="210"/>
      <c r="P725" s="210"/>
      <c r="Q725" s="210"/>
      <c r="R725" s="210"/>
      <c r="S725" s="210"/>
      <c r="T725" s="210"/>
      <c r="U725" s="210"/>
      <c r="V725" s="210"/>
      <c r="W725" s="210"/>
      <c r="X725" s="210"/>
      <c r="Y725" s="210"/>
      <c r="Z725" s="210"/>
    </row>
    <row r="726" ht="12.75" customHeight="1">
      <c r="A726" s="625"/>
      <c r="B726" s="625"/>
      <c r="C726" s="210"/>
      <c r="D726" s="627"/>
      <c r="E726" s="210"/>
      <c r="F726" s="210"/>
      <c r="G726" s="210"/>
      <c r="H726" s="210"/>
      <c r="I726" s="627"/>
      <c r="J726" s="626"/>
      <c r="K726" s="626"/>
      <c r="L726" s="210"/>
      <c r="M726" s="628"/>
      <c r="N726" s="210"/>
      <c r="O726" s="210"/>
      <c r="P726" s="210"/>
      <c r="Q726" s="210"/>
      <c r="R726" s="210"/>
      <c r="S726" s="210"/>
      <c r="T726" s="210"/>
      <c r="U726" s="210"/>
      <c r="V726" s="210"/>
      <c r="W726" s="210"/>
      <c r="X726" s="210"/>
      <c r="Y726" s="210"/>
      <c r="Z726" s="210"/>
    </row>
    <row r="727" ht="12.75" customHeight="1">
      <c r="A727" s="625"/>
      <c r="B727" s="625"/>
      <c r="C727" s="210"/>
      <c r="D727" s="627"/>
      <c r="E727" s="210"/>
      <c r="F727" s="210"/>
      <c r="G727" s="210"/>
      <c r="H727" s="210"/>
      <c r="I727" s="627"/>
      <c r="J727" s="626"/>
      <c r="K727" s="626"/>
      <c r="L727" s="210"/>
      <c r="M727" s="628"/>
      <c r="N727" s="210"/>
      <c r="O727" s="210"/>
      <c r="P727" s="210"/>
      <c r="Q727" s="210"/>
      <c r="R727" s="210"/>
      <c r="S727" s="210"/>
      <c r="T727" s="210"/>
      <c r="U727" s="210"/>
      <c r="V727" s="210"/>
      <c r="W727" s="210"/>
      <c r="X727" s="210"/>
      <c r="Y727" s="210"/>
      <c r="Z727" s="210"/>
    </row>
    <row r="728" ht="12.75" customHeight="1">
      <c r="A728" s="625"/>
      <c r="B728" s="625"/>
      <c r="C728" s="210"/>
      <c r="D728" s="627"/>
      <c r="E728" s="210"/>
      <c r="F728" s="210"/>
      <c r="G728" s="210"/>
      <c r="H728" s="210"/>
      <c r="I728" s="627"/>
      <c r="J728" s="626"/>
      <c r="K728" s="626"/>
      <c r="L728" s="210"/>
      <c r="M728" s="628"/>
      <c r="N728" s="210"/>
      <c r="O728" s="210"/>
      <c r="P728" s="210"/>
      <c r="Q728" s="210"/>
      <c r="R728" s="210"/>
      <c r="S728" s="210"/>
      <c r="T728" s="210"/>
      <c r="U728" s="210"/>
      <c r="V728" s="210"/>
      <c r="W728" s="210"/>
      <c r="X728" s="210"/>
      <c r="Y728" s="210"/>
      <c r="Z728" s="210"/>
    </row>
    <row r="729" ht="12.75" customHeight="1">
      <c r="A729" s="625"/>
      <c r="B729" s="625"/>
      <c r="C729" s="210"/>
      <c r="D729" s="627"/>
      <c r="E729" s="210"/>
      <c r="F729" s="210"/>
      <c r="G729" s="210"/>
      <c r="H729" s="210"/>
      <c r="I729" s="627"/>
      <c r="J729" s="626"/>
      <c r="K729" s="626"/>
      <c r="L729" s="210"/>
      <c r="M729" s="628"/>
      <c r="N729" s="210"/>
      <c r="O729" s="210"/>
      <c r="P729" s="210"/>
      <c r="Q729" s="210"/>
      <c r="R729" s="210"/>
      <c r="S729" s="210"/>
      <c r="T729" s="210"/>
      <c r="U729" s="210"/>
      <c r="V729" s="210"/>
      <c r="W729" s="210"/>
      <c r="X729" s="210"/>
      <c r="Y729" s="210"/>
      <c r="Z729" s="210"/>
    </row>
    <row r="730" ht="12.75" customHeight="1">
      <c r="A730" s="625"/>
      <c r="B730" s="625"/>
      <c r="C730" s="210"/>
      <c r="D730" s="627"/>
      <c r="E730" s="210"/>
      <c r="F730" s="210"/>
      <c r="G730" s="210"/>
      <c r="H730" s="210"/>
      <c r="I730" s="627"/>
      <c r="J730" s="626"/>
      <c r="K730" s="626"/>
      <c r="L730" s="210"/>
      <c r="M730" s="628"/>
      <c r="N730" s="210"/>
      <c r="O730" s="210"/>
      <c r="P730" s="210"/>
      <c r="Q730" s="210"/>
      <c r="R730" s="210"/>
      <c r="S730" s="210"/>
      <c r="T730" s="210"/>
      <c r="U730" s="210"/>
      <c r="V730" s="210"/>
      <c r="W730" s="210"/>
      <c r="X730" s="210"/>
      <c r="Y730" s="210"/>
      <c r="Z730" s="210"/>
    </row>
    <row r="731" ht="12.75" customHeight="1">
      <c r="A731" s="625"/>
      <c r="B731" s="625"/>
      <c r="C731" s="210"/>
      <c r="D731" s="627"/>
      <c r="E731" s="210"/>
      <c r="F731" s="210"/>
      <c r="G731" s="210"/>
      <c r="H731" s="210"/>
      <c r="I731" s="627"/>
      <c r="J731" s="626"/>
      <c r="K731" s="626"/>
      <c r="L731" s="210"/>
      <c r="M731" s="628"/>
      <c r="N731" s="210"/>
      <c r="O731" s="210"/>
      <c r="P731" s="210"/>
      <c r="Q731" s="210"/>
      <c r="R731" s="210"/>
      <c r="S731" s="210"/>
      <c r="T731" s="210"/>
      <c r="U731" s="210"/>
      <c r="V731" s="210"/>
      <c r="W731" s="210"/>
      <c r="X731" s="210"/>
      <c r="Y731" s="210"/>
      <c r="Z731" s="210"/>
    </row>
    <row r="732" ht="12.75" customHeight="1">
      <c r="A732" s="625"/>
      <c r="B732" s="625"/>
      <c r="C732" s="210"/>
      <c r="D732" s="627"/>
      <c r="E732" s="210"/>
      <c r="F732" s="210"/>
      <c r="G732" s="210"/>
      <c r="H732" s="210"/>
      <c r="I732" s="627"/>
      <c r="J732" s="626"/>
      <c r="K732" s="626"/>
      <c r="L732" s="210"/>
      <c r="M732" s="628"/>
      <c r="N732" s="210"/>
      <c r="O732" s="210"/>
      <c r="P732" s="210"/>
      <c r="Q732" s="210"/>
      <c r="R732" s="210"/>
      <c r="S732" s="210"/>
      <c r="T732" s="210"/>
      <c r="U732" s="210"/>
      <c r="V732" s="210"/>
      <c r="W732" s="210"/>
      <c r="X732" s="210"/>
      <c r="Y732" s="210"/>
      <c r="Z732" s="210"/>
    </row>
    <row r="733" ht="12.75" customHeight="1">
      <c r="A733" s="625"/>
      <c r="B733" s="625"/>
      <c r="C733" s="210"/>
      <c r="D733" s="627"/>
      <c r="E733" s="210"/>
      <c r="F733" s="210"/>
      <c r="G733" s="210"/>
      <c r="H733" s="210"/>
      <c r="I733" s="627"/>
      <c r="J733" s="626"/>
      <c r="K733" s="626"/>
      <c r="L733" s="210"/>
      <c r="M733" s="628"/>
      <c r="N733" s="210"/>
      <c r="O733" s="210"/>
      <c r="P733" s="210"/>
      <c r="Q733" s="210"/>
      <c r="R733" s="210"/>
      <c r="S733" s="210"/>
      <c r="T733" s="210"/>
      <c r="U733" s="210"/>
      <c r="V733" s="210"/>
      <c r="W733" s="210"/>
      <c r="X733" s="210"/>
      <c r="Y733" s="210"/>
      <c r="Z733" s="210"/>
    </row>
    <row r="734" ht="12.75" customHeight="1">
      <c r="A734" s="625"/>
      <c r="B734" s="625"/>
      <c r="C734" s="210"/>
      <c r="D734" s="627"/>
      <c r="E734" s="210"/>
      <c r="F734" s="210"/>
      <c r="G734" s="210"/>
      <c r="H734" s="210"/>
      <c r="I734" s="627"/>
      <c r="J734" s="626"/>
      <c r="K734" s="626"/>
      <c r="L734" s="210"/>
      <c r="M734" s="628"/>
      <c r="N734" s="210"/>
      <c r="O734" s="210"/>
      <c r="P734" s="210"/>
      <c r="Q734" s="210"/>
      <c r="R734" s="210"/>
      <c r="S734" s="210"/>
      <c r="T734" s="210"/>
      <c r="U734" s="210"/>
      <c r="V734" s="210"/>
      <c r="W734" s="210"/>
      <c r="X734" s="210"/>
      <c r="Y734" s="210"/>
      <c r="Z734" s="210"/>
    </row>
    <row r="735" ht="12.75" customHeight="1">
      <c r="A735" s="625"/>
      <c r="B735" s="625"/>
      <c r="C735" s="210"/>
      <c r="D735" s="627"/>
      <c r="E735" s="210"/>
      <c r="F735" s="210"/>
      <c r="G735" s="210"/>
      <c r="H735" s="210"/>
      <c r="I735" s="627"/>
      <c r="J735" s="626"/>
      <c r="K735" s="626"/>
      <c r="L735" s="210"/>
      <c r="M735" s="628"/>
      <c r="N735" s="210"/>
      <c r="O735" s="210"/>
      <c r="P735" s="210"/>
      <c r="Q735" s="210"/>
      <c r="R735" s="210"/>
      <c r="S735" s="210"/>
      <c r="T735" s="210"/>
      <c r="U735" s="210"/>
      <c r="V735" s="210"/>
      <c r="W735" s="210"/>
      <c r="X735" s="210"/>
      <c r="Y735" s="210"/>
      <c r="Z735" s="210"/>
    </row>
    <row r="736" ht="12.75" customHeight="1">
      <c r="A736" s="625"/>
      <c r="B736" s="625"/>
      <c r="C736" s="210"/>
      <c r="D736" s="627"/>
      <c r="E736" s="210"/>
      <c r="F736" s="210"/>
      <c r="G736" s="210"/>
      <c r="H736" s="210"/>
      <c r="I736" s="627"/>
      <c r="J736" s="626"/>
      <c r="K736" s="626"/>
      <c r="L736" s="210"/>
      <c r="M736" s="628"/>
      <c r="N736" s="210"/>
      <c r="O736" s="210"/>
      <c r="P736" s="210"/>
      <c r="Q736" s="210"/>
      <c r="R736" s="210"/>
      <c r="S736" s="210"/>
      <c r="T736" s="210"/>
      <c r="U736" s="210"/>
      <c r="V736" s="210"/>
      <c r="W736" s="210"/>
      <c r="X736" s="210"/>
      <c r="Y736" s="210"/>
      <c r="Z736" s="210"/>
    </row>
    <row r="737" ht="12.75" customHeight="1">
      <c r="A737" s="625"/>
      <c r="B737" s="625"/>
      <c r="C737" s="210"/>
      <c r="D737" s="627"/>
      <c r="E737" s="210"/>
      <c r="F737" s="210"/>
      <c r="G737" s="210"/>
      <c r="H737" s="210"/>
      <c r="I737" s="627"/>
      <c r="J737" s="626"/>
      <c r="K737" s="626"/>
      <c r="L737" s="210"/>
      <c r="M737" s="628"/>
      <c r="N737" s="210"/>
      <c r="O737" s="210"/>
      <c r="P737" s="210"/>
      <c r="Q737" s="210"/>
      <c r="R737" s="210"/>
      <c r="S737" s="210"/>
      <c r="T737" s="210"/>
      <c r="U737" s="210"/>
      <c r="V737" s="210"/>
      <c r="W737" s="210"/>
      <c r="X737" s="210"/>
      <c r="Y737" s="210"/>
      <c r="Z737" s="210"/>
    </row>
    <row r="738" ht="12.75" customHeight="1">
      <c r="A738" s="625"/>
      <c r="B738" s="625"/>
      <c r="C738" s="210"/>
      <c r="D738" s="627"/>
      <c r="E738" s="210"/>
      <c r="F738" s="210"/>
      <c r="G738" s="210"/>
      <c r="H738" s="210"/>
      <c r="I738" s="627"/>
      <c r="J738" s="626"/>
      <c r="K738" s="626"/>
      <c r="L738" s="210"/>
      <c r="M738" s="628"/>
      <c r="N738" s="210"/>
      <c r="O738" s="210"/>
      <c r="P738" s="210"/>
      <c r="Q738" s="210"/>
      <c r="R738" s="210"/>
      <c r="S738" s="210"/>
      <c r="T738" s="210"/>
      <c r="U738" s="210"/>
      <c r="V738" s="210"/>
      <c r="W738" s="210"/>
      <c r="X738" s="210"/>
      <c r="Y738" s="210"/>
      <c r="Z738" s="210"/>
    </row>
    <row r="739" ht="12.75" customHeight="1">
      <c r="A739" s="625"/>
      <c r="B739" s="625"/>
      <c r="C739" s="210"/>
      <c r="D739" s="627"/>
      <c r="E739" s="210"/>
      <c r="F739" s="210"/>
      <c r="G739" s="210"/>
      <c r="H739" s="210"/>
      <c r="I739" s="627"/>
      <c r="J739" s="626"/>
      <c r="K739" s="626"/>
      <c r="L739" s="210"/>
      <c r="M739" s="628"/>
      <c r="N739" s="210"/>
      <c r="O739" s="210"/>
      <c r="P739" s="210"/>
      <c r="Q739" s="210"/>
      <c r="R739" s="210"/>
      <c r="S739" s="210"/>
      <c r="T739" s="210"/>
      <c r="U739" s="210"/>
      <c r="V739" s="210"/>
      <c r="W739" s="210"/>
      <c r="X739" s="210"/>
      <c r="Y739" s="210"/>
      <c r="Z739" s="210"/>
    </row>
    <row r="740" ht="12.75" customHeight="1">
      <c r="A740" s="625"/>
      <c r="B740" s="625"/>
      <c r="C740" s="210"/>
      <c r="D740" s="627"/>
      <c r="E740" s="210"/>
      <c r="F740" s="210"/>
      <c r="G740" s="210"/>
      <c r="H740" s="210"/>
      <c r="I740" s="627"/>
      <c r="J740" s="626"/>
      <c r="K740" s="626"/>
      <c r="L740" s="210"/>
      <c r="M740" s="628"/>
      <c r="N740" s="210"/>
      <c r="O740" s="210"/>
      <c r="P740" s="210"/>
      <c r="Q740" s="210"/>
      <c r="R740" s="210"/>
      <c r="S740" s="210"/>
      <c r="T740" s="210"/>
      <c r="U740" s="210"/>
      <c r="V740" s="210"/>
      <c r="W740" s="210"/>
      <c r="X740" s="210"/>
      <c r="Y740" s="210"/>
      <c r="Z740" s="210"/>
    </row>
    <row r="741" ht="12.75" customHeight="1">
      <c r="A741" s="625"/>
      <c r="B741" s="625"/>
      <c r="C741" s="210"/>
      <c r="D741" s="627"/>
      <c r="E741" s="210"/>
      <c r="F741" s="210"/>
      <c r="G741" s="210"/>
      <c r="H741" s="210"/>
      <c r="I741" s="627"/>
      <c r="J741" s="626"/>
      <c r="K741" s="626"/>
      <c r="L741" s="210"/>
      <c r="M741" s="628"/>
      <c r="N741" s="210"/>
      <c r="O741" s="210"/>
      <c r="P741" s="210"/>
      <c r="Q741" s="210"/>
      <c r="R741" s="210"/>
      <c r="S741" s="210"/>
      <c r="T741" s="210"/>
      <c r="U741" s="210"/>
      <c r="V741" s="210"/>
      <c r="W741" s="210"/>
      <c r="X741" s="210"/>
      <c r="Y741" s="210"/>
      <c r="Z741" s="210"/>
    </row>
    <row r="742" ht="12.75" customHeight="1">
      <c r="A742" s="625"/>
      <c r="B742" s="625"/>
      <c r="C742" s="210"/>
      <c r="D742" s="627"/>
      <c r="E742" s="210"/>
      <c r="F742" s="210"/>
      <c r="G742" s="210"/>
      <c r="H742" s="210"/>
      <c r="I742" s="627"/>
      <c r="J742" s="626"/>
      <c r="K742" s="626"/>
      <c r="L742" s="210"/>
      <c r="M742" s="628"/>
      <c r="N742" s="210"/>
      <c r="O742" s="210"/>
      <c r="P742" s="210"/>
      <c r="Q742" s="210"/>
      <c r="R742" s="210"/>
      <c r="S742" s="210"/>
      <c r="T742" s="210"/>
      <c r="U742" s="210"/>
      <c r="V742" s="210"/>
      <c r="W742" s="210"/>
      <c r="X742" s="210"/>
      <c r="Y742" s="210"/>
      <c r="Z742" s="210"/>
    </row>
    <row r="743" ht="12.75" customHeight="1">
      <c r="A743" s="625"/>
      <c r="B743" s="625"/>
      <c r="C743" s="210"/>
      <c r="D743" s="627"/>
      <c r="E743" s="210"/>
      <c r="F743" s="210"/>
      <c r="G743" s="210"/>
      <c r="H743" s="210"/>
      <c r="I743" s="627"/>
      <c r="J743" s="626"/>
      <c r="K743" s="626"/>
      <c r="L743" s="210"/>
      <c r="M743" s="628"/>
      <c r="N743" s="210"/>
      <c r="O743" s="210"/>
      <c r="P743" s="210"/>
      <c r="Q743" s="210"/>
      <c r="R743" s="210"/>
      <c r="S743" s="210"/>
      <c r="T743" s="210"/>
      <c r="U743" s="210"/>
      <c r="V743" s="210"/>
      <c r="W743" s="210"/>
      <c r="X743" s="210"/>
      <c r="Y743" s="210"/>
      <c r="Z743" s="210"/>
    </row>
    <row r="744" ht="12.75" customHeight="1">
      <c r="A744" s="625"/>
      <c r="B744" s="625"/>
      <c r="C744" s="210"/>
      <c r="D744" s="627"/>
      <c r="E744" s="210"/>
      <c r="F744" s="210"/>
      <c r="G744" s="210"/>
      <c r="H744" s="210"/>
      <c r="I744" s="627"/>
      <c r="J744" s="626"/>
      <c r="K744" s="626"/>
      <c r="L744" s="210"/>
      <c r="M744" s="628"/>
      <c r="N744" s="210"/>
      <c r="O744" s="210"/>
      <c r="P744" s="210"/>
      <c r="Q744" s="210"/>
      <c r="R744" s="210"/>
      <c r="S744" s="210"/>
      <c r="T744" s="210"/>
      <c r="U744" s="210"/>
      <c r="V744" s="210"/>
      <c r="W744" s="210"/>
      <c r="X744" s="210"/>
      <c r="Y744" s="210"/>
      <c r="Z744" s="210"/>
    </row>
    <row r="745" ht="12.75" customHeight="1">
      <c r="A745" s="625"/>
      <c r="B745" s="625"/>
      <c r="C745" s="210"/>
      <c r="D745" s="627"/>
      <c r="E745" s="210"/>
      <c r="F745" s="210"/>
      <c r="G745" s="210"/>
      <c r="H745" s="210"/>
      <c r="I745" s="627"/>
      <c r="J745" s="626"/>
      <c r="K745" s="626"/>
      <c r="L745" s="210"/>
      <c r="M745" s="628"/>
      <c r="N745" s="210"/>
      <c r="O745" s="210"/>
      <c r="P745" s="210"/>
      <c r="Q745" s="210"/>
      <c r="R745" s="210"/>
      <c r="S745" s="210"/>
      <c r="T745" s="210"/>
      <c r="U745" s="210"/>
      <c r="V745" s="210"/>
      <c r="W745" s="210"/>
      <c r="X745" s="210"/>
      <c r="Y745" s="210"/>
      <c r="Z745" s="210"/>
    </row>
    <row r="746" ht="12.75" customHeight="1">
      <c r="A746" s="625"/>
      <c r="B746" s="625"/>
      <c r="C746" s="210"/>
      <c r="D746" s="627"/>
      <c r="E746" s="210"/>
      <c r="F746" s="210"/>
      <c r="G746" s="210"/>
      <c r="H746" s="210"/>
      <c r="I746" s="627"/>
      <c r="J746" s="626"/>
      <c r="K746" s="626"/>
      <c r="L746" s="210"/>
      <c r="M746" s="628"/>
      <c r="N746" s="210"/>
      <c r="O746" s="210"/>
      <c r="P746" s="210"/>
      <c r="Q746" s="210"/>
      <c r="R746" s="210"/>
      <c r="S746" s="210"/>
      <c r="T746" s="210"/>
      <c r="U746" s="210"/>
      <c r="V746" s="210"/>
      <c r="W746" s="210"/>
      <c r="X746" s="210"/>
      <c r="Y746" s="210"/>
      <c r="Z746" s="210"/>
    </row>
    <row r="747" ht="12.75" customHeight="1">
      <c r="A747" s="625"/>
      <c r="B747" s="625"/>
      <c r="C747" s="210"/>
      <c r="D747" s="627"/>
      <c r="E747" s="210"/>
      <c r="F747" s="210"/>
      <c r="G747" s="210"/>
      <c r="H747" s="210"/>
      <c r="I747" s="627"/>
      <c r="J747" s="626"/>
      <c r="K747" s="626"/>
      <c r="L747" s="210"/>
      <c r="M747" s="628"/>
      <c r="N747" s="210"/>
      <c r="O747" s="210"/>
      <c r="P747" s="210"/>
      <c r="Q747" s="210"/>
      <c r="R747" s="210"/>
      <c r="S747" s="210"/>
      <c r="T747" s="210"/>
      <c r="U747" s="210"/>
      <c r="V747" s="210"/>
      <c r="W747" s="210"/>
      <c r="X747" s="210"/>
      <c r="Y747" s="210"/>
      <c r="Z747" s="210"/>
    </row>
    <row r="748" ht="12.75" customHeight="1">
      <c r="A748" s="625"/>
      <c r="B748" s="625"/>
      <c r="C748" s="210"/>
      <c r="D748" s="627"/>
      <c r="E748" s="210"/>
      <c r="F748" s="210"/>
      <c r="G748" s="210"/>
      <c r="H748" s="210"/>
      <c r="I748" s="627"/>
      <c r="J748" s="626"/>
      <c r="K748" s="626"/>
      <c r="L748" s="210"/>
      <c r="M748" s="628"/>
      <c r="N748" s="210"/>
      <c r="O748" s="210"/>
      <c r="P748" s="210"/>
      <c r="Q748" s="210"/>
      <c r="R748" s="210"/>
      <c r="S748" s="210"/>
      <c r="T748" s="210"/>
      <c r="U748" s="210"/>
      <c r="V748" s="210"/>
      <c r="W748" s="210"/>
      <c r="X748" s="210"/>
      <c r="Y748" s="210"/>
      <c r="Z748" s="210"/>
    </row>
    <row r="749" ht="12.75" customHeight="1">
      <c r="A749" s="625"/>
      <c r="B749" s="625"/>
      <c r="C749" s="210"/>
      <c r="D749" s="627"/>
      <c r="E749" s="210"/>
      <c r="F749" s="210"/>
      <c r="G749" s="210"/>
      <c r="H749" s="210"/>
      <c r="I749" s="627"/>
      <c r="J749" s="626"/>
      <c r="K749" s="626"/>
      <c r="L749" s="210"/>
      <c r="M749" s="628"/>
      <c r="N749" s="210"/>
      <c r="O749" s="210"/>
      <c r="P749" s="210"/>
      <c r="Q749" s="210"/>
      <c r="R749" s="210"/>
      <c r="S749" s="210"/>
      <c r="T749" s="210"/>
      <c r="U749" s="210"/>
      <c r="V749" s="210"/>
      <c r="W749" s="210"/>
      <c r="X749" s="210"/>
      <c r="Y749" s="210"/>
      <c r="Z749" s="210"/>
    </row>
    <row r="750" ht="12.75" customHeight="1">
      <c r="A750" s="625"/>
      <c r="B750" s="625"/>
      <c r="C750" s="210"/>
      <c r="D750" s="627"/>
      <c r="E750" s="210"/>
      <c r="F750" s="210"/>
      <c r="G750" s="210"/>
      <c r="H750" s="210"/>
      <c r="I750" s="627"/>
      <c r="J750" s="626"/>
      <c r="K750" s="626"/>
      <c r="L750" s="210"/>
      <c r="M750" s="628"/>
      <c r="N750" s="210"/>
      <c r="O750" s="210"/>
      <c r="P750" s="210"/>
      <c r="Q750" s="210"/>
      <c r="R750" s="210"/>
      <c r="S750" s="210"/>
      <c r="T750" s="210"/>
      <c r="U750" s="210"/>
      <c r="V750" s="210"/>
      <c r="W750" s="210"/>
      <c r="X750" s="210"/>
      <c r="Y750" s="210"/>
      <c r="Z750" s="210"/>
    </row>
    <row r="751" ht="12.75" customHeight="1">
      <c r="A751" s="625"/>
      <c r="B751" s="625"/>
      <c r="C751" s="210"/>
      <c r="D751" s="627"/>
      <c r="E751" s="210"/>
      <c r="F751" s="210"/>
      <c r="G751" s="210"/>
      <c r="H751" s="210"/>
      <c r="I751" s="627"/>
      <c r="J751" s="626"/>
      <c r="K751" s="626"/>
      <c r="L751" s="210"/>
      <c r="M751" s="628"/>
      <c r="N751" s="210"/>
      <c r="O751" s="210"/>
      <c r="P751" s="210"/>
      <c r="Q751" s="210"/>
      <c r="R751" s="210"/>
      <c r="S751" s="210"/>
      <c r="T751" s="210"/>
      <c r="U751" s="210"/>
      <c r="V751" s="210"/>
      <c r="W751" s="210"/>
      <c r="X751" s="210"/>
      <c r="Y751" s="210"/>
      <c r="Z751" s="210"/>
    </row>
    <row r="752" ht="12.75" customHeight="1">
      <c r="A752" s="625"/>
      <c r="B752" s="625"/>
      <c r="C752" s="210"/>
      <c r="D752" s="627"/>
      <c r="E752" s="210"/>
      <c r="F752" s="210"/>
      <c r="G752" s="210"/>
      <c r="H752" s="210"/>
      <c r="I752" s="627"/>
      <c r="J752" s="626"/>
      <c r="K752" s="626"/>
      <c r="L752" s="210"/>
      <c r="M752" s="628"/>
      <c r="N752" s="210"/>
      <c r="O752" s="210"/>
      <c r="P752" s="210"/>
      <c r="Q752" s="210"/>
      <c r="R752" s="210"/>
      <c r="S752" s="210"/>
      <c r="T752" s="210"/>
      <c r="U752" s="210"/>
      <c r="V752" s="210"/>
      <c r="W752" s="210"/>
      <c r="X752" s="210"/>
      <c r="Y752" s="210"/>
      <c r="Z752" s="210"/>
    </row>
    <row r="753" ht="12.75" customHeight="1">
      <c r="A753" s="625"/>
      <c r="B753" s="625"/>
      <c r="C753" s="210"/>
      <c r="D753" s="627"/>
      <c r="E753" s="210"/>
      <c r="F753" s="210"/>
      <c r="G753" s="210"/>
      <c r="H753" s="210"/>
      <c r="I753" s="627"/>
      <c r="J753" s="626"/>
      <c r="K753" s="626"/>
      <c r="L753" s="210"/>
      <c r="M753" s="628"/>
      <c r="N753" s="210"/>
      <c r="O753" s="210"/>
      <c r="P753" s="210"/>
      <c r="Q753" s="210"/>
      <c r="R753" s="210"/>
      <c r="S753" s="210"/>
      <c r="T753" s="210"/>
      <c r="U753" s="210"/>
      <c r="V753" s="210"/>
      <c r="W753" s="210"/>
      <c r="X753" s="210"/>
      <c r="Y753" s="210"/>
      <c r="Z753" s="210"/>
    </row>
    <row r="754" ht="12.75" customHeight="1">
      <c r="A754" s="625"/>
      <c r="B754" s="625"/>
      <c r="C754" s="210"/>
      <c r="D754" s="627"/>
      <c r="E754" s="210"/>
      <c r="F754" s="210"/>
      <c r="G754" s="210"/>
      <c r="H754" s="210"/>
      <c r="I754" s="627"/>
      <c r="J754" s="626"/>
      <c r="K754" s="626"/>
      <c r="L754" s="210"/>
      <c r="M754" s="628"/>
      <c r="N754" s="210"/>
      <c r="O754" s="210"/>
      <c r="P754" s="210"/>
      <c r="Q754" s="210"/>
      <c r="R754" s="210"/>
      <c r="S754" s="210"/>
      <c r="T754" s="210"/>
      <c r="U754" s="210"/>
      <c r="V754" s="210"/>
      <c r="W754" s="210"/>
      <c r="X754" s="210"/>
      <c r="Y754" s="210"/>
      <c r="Z754" s="210"/>
    </row>
    <row r="755" ht="12.75" customHeight="1">
      <c r="A755" s="625"/>
      <c r="B755" s="625"/>
      <c r="C755" s="210"/>
      <c r="D755" s="627"/>
      <c r="E755" s="210"/>
      <c r="F755" s="210"/>
      <c r="G755" s="210"/>
      <c r="H755" s="210"/>
      <c r="I755" s="627"/>
      <c r="J755" s="626"/>
      <c r="K755" s="626"/>
      <c r="L755" s="210"/>
      <c r="M755" s="628"/>
      <c r="N755" s="210"/>
      <c r="O755" s="210"/>
      <c r="P755" s="210"/>
      <c r="Q755" s="210"/>
      <c r="R755" s="210"/>
      <c r="S755" s="210"/>
      <c r="T755" s="210"/>
      <c r="U755" s="210"/>
      <c r="V755" s="210"/>
      <c r="W755" s="210"/>
      <c r="X755" s="210"/>
      <c r="Y755" s="210"/>
      <c r="Z755" s="210"/>
    </row>
    <row r="756" ht="12.75" customHeight="1">
      <c r="A756" s="625"/>
      <c r="B756" s="625"/>
      <c r="C756" s="210"/>
      <c r="D756" s="627"/>
      <c r="E756" s="210"/>
      <c r="F756" s="210"/>
      <c r="G756" s="210"/>
      <c r="H756" s="210"/>
      <c r="I756" s="627"/>
      <c r="J756" s="626"/>
      <c r="K756" s="626"/>
      <c r="L756" s="210"/>
      <c r="M756" s="628"/>
      <c r="N756" s="210"/>
      <c r="O756" s="210"/>
      <c r="P756" s="210"/>
      <c r="Q756" s="210"/>
      <c r="R756" s="210"/>
      <c r="S756" s="210"/>
      <c r="T756" s="210"/>
      <c r="U756" s="210"/>
      <c r="V756" s="210"/>
      <c r="W756" s="210"/>
      <c r="X756" s="210"/>
      <c r="Y756" s="210"/>
      <c r="Z756" s="210"/>
    </row>
    <row r="757" ht="12.75" customHeight="1">
      <c r="A757" s="625"/>
      <c r="B757" s="625"/>
      <c r="C757" s="210"/>
      <c r="D757" s="627"/>
      <c r="E757" s="210"/>
      <c r="F757" s="210"/>
      <c r="G757" s="210"/>
      <c r="H757" s="210"/>
      <c r="I757" s="627"/>
      <c r="J757" s="626"/>
      <c r="K757" s="626"/>
      <c r="L757" s="210"/>
      <c r="M757" s="628"/>
      <c r="N757" s="210"/>
      <c r="O757" s="210"/>
      <c r="P757" s="210"/>
      <c r="Q757" s="210"/>
      <c r="R757" s="210"/>
      <c r="S757" s="210"/>
      <c r="T757" s="210"/>
      <c r="U757" s="210"/>
      <c r="V757" s="210"/>
      <c r="W757" s="210"/>
      <c r="X757" s="210"/>
      <c r="Y757" s="210"/>
      <c r="Z757" s="210"/>
    </row>
    <row r="758" ht="12.75" customHeight="1">
      <c r="A758" s="625"/>
      <c r="B758" s="625"/>
      <c r="C758" s="210"/>
      <c r="D758" s="627"/>
      <c r="E758" s="210"/>
      <c r="F758" s="210"/>
      <c r="G758" s="210"/>
      <c r="H758" s="210"/>
      <c r="I758" s="627"/>
      <c r="J758" s="626"/>
      <c r="K758" s="626"/>
      <c r="L758" s="210"/>
      <c r="M758" s="628"/>
      <c r="N758" s="210"/>
      <c r="O758" s="210"/>
      <c r="P758" s="210"/>
      <c r="Q758" s="210"/>
      <c r="R758" s="210"/>
      <c r="S758" s="210"/>
      <c r="T758" s="210"/>
      <c r="U758" s="210"/>
      <c r="V758" s="210"/>
      <c r="W758" s="210"/>
      <c r="X758" s="210"/>
      <c r="Y758" s="210"/>
      <c r="Z758" s="210"/>
    </row>
    <row r="759" ht="12.75" customHeight="1">
      <c r="A759" s="625"/>
      <c r="B759" s="625"/>
      <c r="C759" s="210"/>
      <c r="D759" s="627"/>
      <c r="E759" s="210"/>
      <c r="F759" s="210"/>
      <c r="G759" s="210"/>
      <c r="H759" s="210"/>
      <c r="I759" s="627"/>
      <c r="J759" s="626"/>
      <c r="K759" s="626"/>
      <c r="L759" s="210"/>
      <c r="M759" s="628"/>
      <c r="N759" s="210"/>
      <c r="O759" s="210"/>
      <c r="P759" s="210"/>
      <c r="Q759" s="210"/>
      <c r="R759" s="210"/>
      <c r="S759" s="210"/>
      <c r="T759" s="210"/>
      <c r="U759" s="210"/>
      <c r="V759" s="210"/>
      <c r="W759" s="210"/>
      <c r="X759" s="210"/>
      <c r="Y759" s="210"/>
      <c r="Z759" s="210"/>
    </row>
    <row r="760" ht="12.75" customHeight="1">
      <c r="A760" s="625"/>
      <c r="B760" s="625"/>
      <c r="C760" s="210"/>
      <c r="D760" s="627"/>
      <c r="E760" s="210"/>
      <c r="F760" s="210"/>
      <c r="G760" s="210"/>
      <c r="H760" s="210"/>
      <c r="I760" s="627"/>
      <c r="J760" s="626"/>
      <c r="K760" s="626"/>
      <c r="L760" s="210"/>
      <c r="M760" s="628"/>
      <c r="N760" s="210"/>
      <c r="O760" s="210"/>
      <c r="P760" s="210"/>
      <c r="Q760" s="210"/>
      <c r="R760" s="210"/>
      <c r="S760" s="210"/>
      <c r="T760" s="210"/>
      <c r="U760" s="210"/>
      <c r="V760" s="210"/>
      <c r="W760" s="210"/>
      <c r="X760" s="210"/>
      <c r="Y760" s="210"/>
      <c r="Z760" s="210"/>
    </row>
    <row r="761" ht="12.75" customHeight="1">
      <c r="A761" s="625"/>
      <c r="B761" s="625"/>
      <c r="C761" s="210"/>
      <c r="D761" s="627"/>
      <c r="E761" s="210"/>
      <c r="F761" s="210"/>
      <c r="G761" s="210"/>
      <c r="H761" s="210"/>
      <c r="I761" s="627"/>
      <c r="J761" s="626"/>
      <c r="K761" s="626"/>
      <c r="L761" s="210"/>
      <c r="M761" s="628"/>
      <c r="N761" s="210"/>
      <c r="O761" s="210"/>
      <c r="P761" s="210"/>
      <c r="Q761" s="210"/>
      <c r="R761" s="210"/>
      <c r="S761" s="210"/>
      <c r="T761" s="210"/>
      <c r="U761" s="210"/>
      <c r="V761" s="210"/>
      <c r="W761" s="210"/>
      <c r="X761" s="210"/>
      <c r="Y761" s="210"/>
      <c r="Z761" s="210"/>
    </row>
    <row r="762" ht="12.75" customHeight="1">
      <c r="A762" s="625"/>
      <c r="B762" s="625"/>
      <c r="C762" s="210"/>
      <c r="D762" s="627"/>
      <c r="E762" s="210"/>
      <c r="F762" s="210"/>
      <c r="G762" s="210"/>
      <c r="H762" s="210"/>
      <c r="I762" s="627"/>
      <c r="J762" s="626"/>
      <c r="K762" s="626"/>
      <c r="L762" s="210"/>
      <c r="M762" s="628"/>
      <c r="N762" s="210"/>
      <c r="O762" s="210"/>
      <c r="P762" s="210"/>
      <c r="Q762" s="210"/>
      <c r="R762" s="210"/>
      <c r="S762" s="210"/>
      <c r="T762" s="210"/>
      <c r="U762" s="210"/>
      <c r="V762" s="210"/>
      <c r="W762" s="210"/>
      <c r="X762" s="210"/>
      <c r="Y762" s="210"/>
      <c r="Z762" s="210"/>
    </row>
    <row r="763" ht="12.75" customHeight="1">
      <c r="A763" s="625"/>
      <c r="B763" s="625"/>
      <c r="C763" s="210"/>
      <c r="D763" s="627"/>
      <c r="E763" s="210"/>
      <c r="F763" s="210"/>
      <c r="G763" s="210"/>
      <c r="H763" s="210"/>
      <c r="I763" s="627"/>
      <c r="J763" s="626"/>
      <c r="K763" s="626"/>
      <c r="L763" s="210"/>
      <c r="M763" s="628"/>
      <c r="N763" s="210"/>
      <c r="O763" s="210"/>
      <c r="P763" s="210"/>
      <c r="Q763" s="210"/>
      <c r="R763" s="210"/>
      <c r="S763" s="210"/>
      <c r="T763" s="210"/>
      <c r="U763" s="210"/>
      <c r="V763" s="210"/>
      <c r="W763" s="210"/>
      <c r="X763" s="210"/>
      <c r="Y763" s="210"/>
      <c r="Z763" s="210"/>
    </row>
    <row r="764" ht="12.75" customHeight="1">
      <c r="A764" s="625"/>
      <c r="B764" s="625"/>
      <c r="C764" s="210"/>
      <c r="D764" s="627"/>
      <c r="E764" s="210"/>
      <c r="F764" s="210"/>
      <c r="G764" s="210"/>
      <c r="H764" s="210"/>
      <c r="I764" s="627"/>
      <c r="J764" s="626"/>
      <c r="K764" s="626"/>
      <c r="L764" s="210"/>
      <c r="M764" s="628"/>
      <c r="N764" s="210"/>
      <c r="O764" s="210"/>
      <c r="P764" s="210"/>
      <c r="Q764" s="210"/>
      <c r="R764" s="210"/>
      <c r="S764" s="210"/>
      <c r="T764" s="210"/>
      <c r="U764" s="210"/>
      <c r="V764" s="210"/>
      <c r="W764" s="210"/>
      <c r="X764" s="210"/>
      <c r="Y764" s="210"/>
      <c r="Z764" s="210"/>
    </row>
    <row r="765" ht="12.75" customHeight="1">
      <c r="A765" s="625"/>
      <c r="B765" s="625"/>
      <c r="C765" s="210"/>
      <c r="D765" s="627"/>
      <c r="E765" s="210"/>
      <c r="F765" s="210"/>
      <c r="G765" s="210"/>
      <c r="H765" s="210"/>
      <c r="I765" s="627"/>
      <c r="J765" s="626"/>
      <c r="K765" s="626"/>
      <c r="L765" s="210"/>
      <c r="M765" s="628"/>
      <c r="N765" s="210"/>
      <c r="O765" s="210"/>
      <c r="P765" s="210"/>
      <c r="Q765" s="210"/>
      <c r="R765" s="210"/>
      <c r="S765" s="210"/>
      <c r="T765" s="210"/>
      <c r="U765" s="210"/>
      <c r="V765" s="210"/>
      <c r="W765" s="210"/>
      <c r="X765" s="210"/>
      <c r="Y765" s="210"/>
      <c r="Z765" s="210"/>
    </row>
    <row r="766" ht="12.75" customHeight="1">
      <c r="A766" s="625"/>
      <c r="B766" s="625"/>
      <c r="C766" s="210"/>
      <c r="D766" s="627"/>
      <c r="E766" s="210"/>
      <c r="F766" s="210"/>
      <c r="G766" s="210"/>
      <c r="H766" s="210"/>
      <c r="I766" s="627"/>
      <c r="J766" s="626"/>
      <c r="K766" s="626"/>
      <c r="L766" s="210"/>
      <c r="M766" s="628"/>
      <c r="N766" s="210"/>
      <c r="O766" s="210"/>
      <c r="P766" s="210"/>
      <c r="Q766" s="210"/>
      <c r="R766" s="210"/>
      <c r="S766" s="210"/>
      <c r="T766" s="210"/>
      <c r="U766" s="210"/>
      <c r="V766" s="210"/>
      <c r="W766" s="210"/>
      <c r="X766" s="210"/>
      <c r="Y766" s="210"/>
      <c r="Z766" s="210"/>
    </row>
    <row r="767" ht="12.75" customHeight="1">
      <c r="A767" s="625"/>
      <c r="B767" s="625"/>
      <c r="C767" s="210"/>
      <c r="D767" s="627"/>
      <c r="E767" s="210"/>
      <c r="F767" s="210"/>
      <c r="G767" s="210"/>
      <c r="H767" s="210"/>
      <c r="I767" s="627"/>
      <c r="J767" s="626"/>
      <c r="K767" s="626"/>
      <c r="L767" s="210"/>
      <c r="M767" s="628"/>
      <c r="N767" s="210"/>
      <c r="O767" s="210"/>
      <c r="P767" s="210"/>
      <c r="Q767" s="210"/>
      <c r="R767" s="210"/>
      <c r="S767" s="210"/>
      <c r="T767" s="210"/>
      <c r="U767" s="210"/>
      <c r="V767" s="210"/>
      <c r="W767" s="210"/>
      <c r="X767" s="210"/>
      <c r="Y767" s="210"/>
      <c r="Z767" s="210"/>
    </row>
    <row r="768" ht="12.75" customHeight="1">
      <c r="A768" s="625"/>
      <c r="B768" s="625"/>
      <c r="C768" s="210"/>
      <c r="D768" s="627"/>
      <c r="E768" s="210"/>
      <c r="F768" s="210"/>
      <c r="G768" s="210"/>
      <c r="H768" s="210"/>
      <c r="I768" s="627"/>
      <c r="J768" s="626"/>
      <c r="K768" s="626"/>
      <c r="L768" s="210"/>
      <c r="M768" s="628"/>
      <c r="N768" s="210"/>
      <c r="O768" s="210"/>
      <c r="P768" s="210"/>
      <c r="Q768" s="210"/>
      <c r="R768" s="210"/>
      <c r="S768" s="210"/>
      <c r="T768" s="210"/>
      <c r="U768" s="210"/>
      <c r="V768" s="210"/>
      <c r="W768" s="210"/>
      <c r="X768" s="210"/>
      <c r="Y768" s="210"/>
      <c r="Z768" s="210"/>
    </row>
    <row r="769" ht="12.75" customHeight="1">
      <c r="A769" s="625"/>
      <c r="B769" s="625"/>
      <c r="C769" s="210"/>
      <c r="D769" s="627"/>
      <c r="E769" s="210"/>
      <c r="F769" s="210"/>
      <c r="G769" s="210"/>
      <c r="H769" s="210"/>
      <c r="I769" s="627"/>
      <c r="J769" s="626"/>
      <c r="K769" s="626"/>
      <c r="L769" s="210"/>
      <c r="M769" s="628"/>
      <c r="N769" s="210"/>
      <c r="O769" s="210"/>
      <c r="P769" s="210"/>
      <c r="Q769" s="210"/>
      <c r="R769" s="210"/>
      <c r="S769" s="210"/>
      <c r="T769" s="210"/>
      <c r="U769" s="210"/>
      <c r="V769" s="210"/>
      <c r="W769" s="210"/>
      <c r="X769" s="210"/>
      <c r="Y769" s="210"/>
      <c r="Z769" s="210"/>
    </row>
    <row r="770" ht="12.75" customHeight="1">
      <c r="A770" s="625"/>
      <c r="B770" s="625"/>
      <c r="C770" s="210"/>
      <c r="D770" s="627"/>
      <c r="E770" s="210"/>
      <c r="F770" s="210"/>
      <c r="G770" s="210"/>
      <c r="H770" s="210"/>
      <c r="I770" s="627"/>
      <c r="J770" s="626"/>
      <c r="K770" s="626"/>
      <c r="L770" s="210"/>
      <c r="M770" s="628"/>
      <c r="N770" s="210"/>
      <c r="O770" s="210"/>
      <c r="P770" s="210"/>
      <c r="Q770" s="210"/>
      <c r="R770" s="210"/>
      <c r="S770" s="210"/>
      <c r="T770" s="210"/>
      <c r="U770" s="210"/>
      <c r="V770" s="210"/>
      <c r="W770" s="210"/>
      <c r="X770" s="210"/>
      <c r="Y770" s="210"/>
      <c r="Z770" s="210"/>
    </row>
    <row r="771" ht="12.75" customHeight="1">
      <c r="A771" s="625"/>
      <c r="B771" s="625"/>
      <c r="C771" s="210"/>
      <c r="D771" s="627"/>
      <c r="E771" s="210"/>
      <c r="F771" s="210"/>
      <c r="G771" s="210"/>
      <c r="H771" s="210"/>
      <c r="I771" s="627"/>
      <c r="J771" s="626"/>
      <c r="K771" s="626"/>
      <c r="L771" s="210"/>
      <c r="M771" s="628"/>
      <c r="N771" s="210"/>
      <c r="O771" s="210"/>
      <c r="P771" s="210"/>
      <c r="Q771" s="210"/>
      <c r="R771" s="210"/>
      <c r="S771" s="210"/>
      <c r="T771" s="210"/>
      <c r="U771" s="210"/>
      <c r="V771" s="210"/>
      <c r="W771" s="210"/>
      <c r="X771" s="210"/>
      <c r="Y771" s="210"/>
      <c r="Z771" s="210"/>
    </row>
    <row r="772" ht="12.75" customHeight="1">
      <c r="A772" s="625"/>
      <c r="B772" s="625"/>
      <c r="C772" s="210"/>
      <c r="D772" s="627"/>
      <c r="E772" s="210"/>
      <c r="F772" s="210"/>
      <c r="G772" s="210"/>
      <c r="H772" s="210"/>
      <c r="I772" s="627"/>
      <c r="J772" s="626"/>
      <c r="K772" s="626"/>
      <c r="L772" s="210"/>
      <c r="M772" s="628"/>
      <c r="N772" s="210"/>
      <c r="O772" s="210"/>
      <c r="P772" s="210"/>
      <c r="Q772" s="210"/>
      <c r="R772" s="210"/>
      <c r="S772" s="210"/>
      <c r="T772" s="210"/>
      <c r="U772" s="210"/>
      <c r="V772" s="210"/>
      <c r="W772" s="210"/>
      <c r="X772" s="210"/>
      <c r="Y772" s="210"/>
      <c r="Z772" s="210"/>
    </row>
    <row r="773" ht="12.75" customHeight="1">
      <c r="A773" s="625"/>
      <c r="B773" s="625"/>
      <c r="C773" s="210"/>
      <c r="D773" s="627"/>
      <c r="E773" s="210"/>
      <c r="F773" s="210"/>
      <c r="G773" s="210"/>
      <c r="H773" s="210"/>
      <c r="I773" s="627"/>
      <c r="J773" s="626"/>
      <c r="K773" s="626"/>
      <c r="L773" s="210"/>
      <c r="M773" s="628"/>
      <c r="N773" s="210"/>
      <c r="O773" s="210"/>
      <c r="P773" s="210"/>
      <c r="Q773" s="210"/>
      <c r="R773" s="210"/>
      <c r="S773" s="210"/>
      <c r="T773" s="210"/>
      <c r="U773" s="210"/>
      <c r="V773" s="210"/>
      <c r="W773" s="210"/>
      <c r="X773" s="210"/>
      <c r="Y773" s="210"/>
      <c r="Z773" s="210"/>
    </row>
    <row r="774" ht="12.75" customHeight="1">
      <c r="A774" s="625"/>
      <c r="B774" s="625"/>
      <c r="C774" s="210"/>
      <c r="D774" s="627"/>
      <c r="E774" s="210"/>
      <c r="F774" s="210"/>
      <c r="G774" s="210"/>
      <c r="H774" s="210"/>
      <c r="I774" s="627"/>
      <c r="J774" s="626"/>
      <c r="K774" s="626"/>
      <c r="L774" s="210"/>
      <c r="M774" s="628"/>
      <c r="N774" s="210"/>
      <c r="O774" s="210"/>
      <c r="P774" s="210"/>
      <c r="Q774" s="210"/>
      <c r="R774" s="210"/>
      <c r="S774" s="210"/>
      <c r="T774" s="210"/>
      <c r="U774" s="210"/>
      <c r="V774" s="210"/>
      <c r="W774" s="210"/>
      <c r="X774" s="210"/>
      <c r="Y774" s="210"/>
      <c r="Z774" s="210"/>
    </row>
    <row r="775" ht="12.75" customHeight="1">
      <c r="A775" s="625"/>
      <c r="B775" s="625"/>
      <c r="C775" s="210"/>
      <c r="D775" s="627"/>
      <c r="E775" s="210"/>
      <c r="F775" s="210"/>
      <c r="G775" s="210"/>
      <c r="H775" s="210"/>
      <c r="I775" s="627"/>
      <c r="J775" s="626"/>
      <c r="K775" s="626"/>
      <c r="L775" s="210"/>
      <c r="M775" s="628"/>
      <c r="N775" s="210"/>
      <c r="O775" s="210"/>
      <c r="P775" s="210"/>
      <c r="Q775" s="210"/>
      <c r="R775" s="210"/>
      <c r="S775" s="210"/>
      <c r="T775" s="210"/>
      <c r="U775" s="210"/>
      <c r="V775" s="210"/>
      <c r="W775" s="210"/>
      <c r="X775" s="210"/>
      <c r="Y775" s="210"/>
      <c r="Z775" s="210"/>
    </row>
    <row r="776" ht="12.75" customHeight="1">
      <c r="A776" s="625"/>
      <c r="B776" s="625"/>
      <c r="C776" s="210"/>
      <c r="D776" s="627"/>
      <c r="E776" s="210"/>
      <c r="F776" s="210"/>
      <c r="G776" s="210"/>
      <c r="H776" s="210"/>
      <c r="I776" s="627"/>
      <c r="J776" s="626"/>
      <c r="K776" s="626"/>
      <c r="L776" s="210"/>
      <c r="M776" s="628"/>
      <c r="N776" s="210"/>
      <c r="O776" s="210"/>
      <c r="P776" s="210"/>
      <c r="Q776" s="210"/>
      <c r="R776" s="210"/>
      <c r="S776" s="210"/>
      <c r="T776" s="210"/>
      <c r="U776" s="210"/>
      <c r="V776" s="210"/>
      <c r="W776" s="210"/>
      <c r="X776" s="210"/>
      <c r="Y776" s="210"/>
      <c r="Z776" s="210"/>
    </row>
    <row r="777" ht="12.75" customHeight="1">
      <c r="A777" s="625"/>
      <c r="B777" s="625"/>
      <c r="C777" s="210"/>
      <c r="D777" s="627"/>
      <c r="E777" s="210"/>
      <c r="F777" s="210"/>
      <c r="G777" s="210"/>
      <c r="H777" s="210"/>
      <c r="I777" s="627"/>
      <c r="J777" s="626"/>
      <c r="K777" s="626"/>
      <c r="L777" s="210"/>
      <c r="M777" s="628"/>
      <c r="N777" s="210"/>
      <c r="O777" s="210"/>
      <c r="P777" s="210"/>
      <c r="Q777" s="210"/>
      <c r="R777" s="210"/>
      <c r="S777" s="210"/>
      <c r="T777" s="210"/>
      <c r="U777" s="210"/>
      <c r="V777" s="210"/>
      <c r="W777" s="210"/>
      <c r="X777" s="210"/>
      <c r="Y777" s="210"/>
      <c r="Z777" s="210"/>
    </row>
    <row r="778" ht="12.75" customHeight="1">
      <c r="A778" s="625"/>
      <c r="B778" s="625"/>
      <c r="C778" s="210"/>
      <c r="D778" s="627"/>
      <c r="E778" s="210"/>
      <c r="F778" s="210"/>
      <c r="G778" s="210"/>
      <c r="H778" s="210"/>
      <c r="I778" s="627"/>
      <c r="J778" s="626"/>
      <c r="K778" s="626"/>
      <c r="L778" s="210"/>
      <c r="M778" s="628"/>
      <c r="N778" s="210"/>
      <c r="O778" s="210"/>
      <c r="P778" s="210"/>
      <c r="Q778" s="210"/>
      <c r="R778" s="210"/>
      <c r="S778" s="210"/>
      <c r="T778" s="210"/>
      <c r="U778" s="210"/>
      <c r="V778" s="210"/>
      <c r="W778" s="210"/>
      <c r="X778" s="210"/>
      <c r="Y778" s="210"/>
      <c r="Z778" s="210"/>
    </row>
    <row r="779" ht="12.75" customHeight="1">
      <c r="A779" s="625"/>
      <c r="B779" s="625"/>
      <c r="C779" s="210"/>
      <c r="D779" s="627"/>
      <c r="E779" s="210"/>
      <c r="F779" s="210"/>
      <c r="G779" s="210"/>
      <c r="H779" s="210"/>
      <c r="I779" s="627"/>
      <c r="J779" s="626"/>
      <c r="K779" s="626"/>
      <c r="L779" s="210"/>
      <c r="M779" s="628"/>
      <c r="N779" s="210"/>
      <c r="O779" s="210"/>
      <c r="P779" s="210"/>
      <c r="Q779" s="210"/>
      <c r="R779" s="210"/>
      <c r="S779" s="210"/>
      <c r="T779" s="210"/>
      <c r="U779" s="210"/>
      <c r="V779" s="210"/>
      <c r="W779" s="210"/>
      <c r="X779" s="210"/>
      <c r="Y779" s="210"/>
      <c r="Z779" s="210"/>
    </row>
    <row r="780" ht="12.75" customHeight="1">
      <c r="A780" s="625"/>
      <c r="B780" s="625"/>
      <c r="C780" s="210"/>
      <c r="D780" s="627"/>
      <c r="E780" s="210"/>
      <c r="F780" s="210"/>
      <c r="G780" s="210"/>
      <c r="H780" s="210"/>
      <c r="I780" s="627"/>
      <c r="J780" s="626"/>
      <c r="K780" s="626"/>
      <c r="L780" s="210"/>
      <c r="M780" s="628"/>
      <c r="N780" s="210"/>
      <c r="O780" s="210"/>
      <c r="P780" s="210"/>
      <c r="Q780" s="210"/>
      <c r="R780" s="210"/>
      <c r="S780" s="210"/>
      <c r="T780" s="210"/>
      <c r="U780" s="210"/>
      <c r="V780" s="210"/>
      <c r="W780" s="210"/>
      <c r="X780" s="210"/>
      <c r="Y780" s="210"/>
      <c r="Z780" s="210"/>
    </row>
    <row r="781" ht="12.75" customHeight="1">
      <c r="A781" s="625"/>
      <c r="B781" s="625"/>
      <c r="C781" s="210"/>
      <c r="D781" s="627"/>
      <c r="E781" s="210"/>
      <c r="F781" s="210"/>
      <c r="G781" s="210"/>
      <c r="H781" s="210"/>
      <c r="I781" s="627"/>
      <c r="J781" s="626"/>
      <c r="K781" s="626"/>
      <c r="L781" s="210"/>
      <c r="M781" s="628"/>
      <c r="N781" s="210"/>
      <c r="O781" s="210"/>
      <c r="P781" s="210"/>
      <c r="Q781" s="210"/>
      <c r="R781" s="210"/>
      <c r="S781" s="210"/>
      <c r="T781" s="210"/>
      <c r="U781" s="210"/>
      <c r="V781" s="210"/>
      <c r="W781" s="210"/>
      <c r="X781" s="210"/>
      <c r="Y781" s="210"/>
      <c r="Z781" s="210"/>
    </row>
    <row r="782" ht="12.75" customHeight="1">
      <c r="A782" s="625"/>
      <c r="B782" s="625"/>
      <c r="C782" s="210"/>
      <c r="D782" s="627"/>
      <c r="E782" s="210"/>
      <c r="F782" s="210"/>
      <c r="G782" s="210"/>
      <c r="H782" s="210"/>
      <c r="I782" s="627"/>
      <c r="J782" s="626"/>
      <c r="K782" s="626"/>
      <c r="L782" s="210"/>
      <c r="M782" s="628"/>
      <c r="N782" s="210"/>
      <c r="O782" s="210"/>
      <c r="P782" s="210"/>
      <c r="Q782" s="210"/>
      <c r="R782" s="210"/>
      <c r="S782" s="210"/>
      <c r="T782" s="210"/>
      <c r="U782" s="210"/>
      <c r="V782" s="210"/>
      <c r="W782" s="210"/>
      <c r="X782" s="210"/>
      <c r="Y782" s="210"/>
      <c r="Z782" s="210"/>
    </row>
    <row r="783" ht="12.75" customHeight="1">
      <c r="A783" s="625"/>
      <c r="B783" s="625"/>
      <c r="C783" s="210"/>
      <c r="D783" s="627"/>
      <c r="E783" s="210"/>
      <c r="F783" s="210"/>
      <c r="G783" s="210"/>
      <c r="H783" s="210"/>
      <c r="I783" s="627"/>
      <c r="J783" s="626"/>
      <c r="K783" s="626"/>
      <c r="L783" s="210"/>
      <c r="M783" s="628"/>
      <c r="N783" s="210"/>
      <c r="O783" s="210"/>
      <c r="P783" s="210"/>
      <c r="Q783" s="210"/>
      <c r="R783" s="210"/>
      <c r="S783" s="210"/>
      <c r="T783" s="210"/>
      <c r="U783" s="210"/>
      <c r="V783" s="210"/>
      <c r="W783" s="210"/>
      <c r="X783" s="210"/>
      <c r="Y783" s="210"/>
      <c r="Z783" s="210"/>
    </row>
    <row r="784" ht="12.75" customHeight="1">
      <c r="A784" s="625"/>
      <c r="B784" s="625"/>
      <c r="C784" s="210"/>
      <c r="D784" s="627"/>
      <c r="E784" s="210"/>
      <c r="F784" s="210"/>
      <c r="G784" s="210"/>
      <c r="H784" s="210"/>
      <c r="I784" s="627"/>
      <c r="J784" s="626"/>
      <c r="K784" s="626"/>
      <c r="L784" s="210"/>
      <c r="M784" s="628"/>
      <c r="N784" s="210"/>
      <c r="O784" s="210"/>
      <c r="P784" s="210"/>
      <c r="Q784" s="210"/>
      <c r="R784" s="210"/>
      <c r="S784" s="210"/>
      <c r="T784" s="210"/>
      <c r="U784" s="210"/>
      <c r="V784" s="210"/>
      <c r="W784" s="210"/>
      <c r="X784" s="210"/>
      <c r="Y784" s="210"/>
      <c r="Z784" s="210"/>
    </row>
    <row r="785" ht="12.75" customHeight="1">
      <c r="A785" s="625"/>
      <c r="B785" s="625"/>
      <c r="C785" s="210"/>
      <c r="D785" s="627"/>
      <c r="E785" s="210"/>
      <c r="F785" s="210"/>
      <c r="G785" s="210"/>
      <c r="H785" s="210"/>
      <c r="I785" s="627"/>
      <c r="J785" s="626"/>
      <c r="K785" s="626"/>
      <c r="L785" s="210"/>
      <c r="M785" s="628"/>
      <c r="N785" s="210"/>
      <c r="O785" s="210"/>
      <c r="P785" s="210"/>
      <c r="Q785" s="210"/>
      <c r="R785" s="210"/>
      <c r="S785" s="210"/>
      <c r="T785" s="210"/>
      <c r="U785" s="210"/>
      <c r="V785" s="210"/>
      <c r="W785" s="210"/>
      <c r="X785" s="210"/>
      <c r="Y785" s="210"/>
      <c r="Z785" s="210"/>
    </row>
    <row r="786" ht="12.75" customHeight="1">
      <c r="A786" s="625"/>
      <c r="B786" s="625"/>
      <c r="C786" s="210"/>
      <c r="D786" s="627"/>
      <c r="E786" s="210"/>
      <c r="F786" s="210"/>
      <c r="G786" s="210"/>
      <c r="H786" s="210"/>
      <c r="I786" s="627"/>
      <c r="J786" s="626"/>
      <c r="K786" s="626"/>
      <c r="L786" s="210"/>
      <c r="M786" s="628"/>
      <c r="N786" s="210"/>
      <c r="O786" s="210"/>
      <c r="P786" s="210"/>
      <c r="Q786" s="210"/>
      <c r="R786" s="210"/>
      <c r="S786" s="210"/>
      <c r="T786" s="210"/>
      <c r="U786" s="210"/>
      <c r="V786" s="210"/>
      <c r="W786" s="210"/>
      <c r="X786" s="210"/>
      <c r="Y786" s="210"/>
      <c r="Z786" s="210"/>
    </row>
    <row r="787" ht="12.75" customHeight="1">
      <c r="A787" s="625"/>
      <c r="B787" s="625"/>
      <c r="C787" s="210"/>
      <c r="D787" s="627"/>
      <c r="E787" s="210"/>
      <c r="F787" s="210"/>
      <c r="G787" s="210"/>
      <c r="H787" s="210"/>
      <c r="I787" s="627"/>
      <c r="J787" s="626"/>
      <c r="K787" s="626"/>
      <c r="L787" s="210"/>
      <c r="M787" s="628"/>
      <c r="N787" s="210"/>
      <c r="O787" s="210"/>
      <c r="P787" s="210"/>
      <c r="Q787" s="210"/>
      <c r="R787" s="210"/>
      <c r="S787" s="210"/>
      <c r="T787" s="210"/>
      <c r="U787" s="210"/>
      <c r="V787" s="210"/>
      <c r="W787" s="210"/>
      <c r="X787" s="210"/>
      <c r="Y787" s="210"/>
      <c r="Z787" s="210"/>
    </row>
    <row r="788" ht="12.75" customHeight="1">
      <c r="A788" s="625"/>
      <c r="B788" s="625"/>
      <c r="C788" s="210"/>
      <c r="D788" s="627"/>
      <c r="E788" s="210"/>
      <c r="F788" s="210"/>
      <c r="G788" s="210"/>
      <c r="H788" s="210"/>
      <c r="I788" s="627"/>
      <c r="J788" s="626"/>
      <c r="K788" s="626"/>
      <c r="L788" s="210"/>
      <c r="M788" s="628"/>
      <c r="N788" s="210"/>
      <c r="O788" s="210"/>
      <c r="P788" s="210"/>
      <c r="Q788" s="210"/>
      <c r="R788" s="210"/>
      <c r="S788" s="210"/>
      <c r="T788" s="210"/>
      <c r="U788" s="210"/>
      <c r="V788" s="210"/>
      <c r="W788" s="210"/>
      <c r="X788" s="210"/>
      <c r="Y788" s="210"/>
      <c r="Z788" s="210"/>
    </row>
    <row r="789" ht="12.75" customHeight="1">
      <c r="A789" s="625"/>
      <c r="B789" s="625"/>
      <c r="C789" s="210"/>
      <c r="D789" s="627"/>
      <c r="E789" s="210"/>
      <c r="F789" s="210"/>
      <c r="G789" s="210"/>
      <c r="H789" s="210"/>
      <c r="I789" s="627"/>
      <c r="J789" s="626"/>
      <c r="K789" s="626"/>
      <c r="L789" s="210"/>
      <c r="M789" s="628"/>
      <c r="N789" s="210"/>
      <c r="O789" s="210"/>
      <c r="P789" s="210"/>
      <c r="Q789" s="210"/>
      <c r="R789" s="210"/>
      <c r="S789" s="210"/>
      <c r="T789" s="210"/>
      <c r="U789" s="210"/>
      <c r="V789" s="210"/>
      <c r="W789" s="210"/>
      <c r="X789" s="210"/>
      <c r="Y789" s="210"/>
      <c r="Z789" s="210"/>
    </row>
    <row r="790" ht="12.75" customHeight="1">
      <c r="A790" s="625"/>
      <c r="B790" s="625"/>
      <c r="C790" s="210"/>
      <c r="D790" s="627"/>
      <c r="E790" s="210"/>
      <c r="F790" s="210"/>
      <c r="G790" s="210"/>
      <c r="H790" s="210"/>
      <c r="I790" s="627"/>
      <c r="J790" s="626"/>
      <c r="K790" s="626"/>
      <c r="L790" s="210"/>
      <c r="M790" s="628"/>
      <c r="N790" s="210"/>
      <c r="O790" s="210"/>
      <c r="P790" s="210"/>
      <c r="Q790" s="210"/>
      <c r="R790" s="210"/>
      <c r="S790" s="210"/>
      <c r="T790" s="210"/>
      <c r="U790" s="210"/>
      <c r="V790" s="210"/>
      <c r="W790" s="210"/>
      <c r="X790" s="210"/>
      <c r="Y790" s="210"/>
      <c r="Z790" s="210"/>
    </row>
    <row r="791" ht="12.75" customHeight="1">
      <c r="A791" s="625"/>
      <c r="B791" s="625"/>
      <c r="C791" s="210"/>
      <c r="D791" s="627"/>
      <c r="E791" s="210"/>
      <c r="F791" s="210"/>
      <c r="G791" s="210"/>
      <c r="H791" s="210"/>
      <c r="I791" s="627"/>
      <c r="J791" s="626"/>
      <c r="K791" s="626"/>
      <c r="L791" s="210"/>
      <c r="M791" s="628"/>
      <c r="N791" s="210"/>
      <c r="O791" s="210"/>
      <c r="P791" s="210"/>
      <c r="Q791" s="210"/>
      <c r="R791" s="210"/>
      <c r="S791" s="210"/>
      <c r="T791" s="210"/>
      <c r="U791" s="210"/>
      <c r="V791" s="210"/>
      <c r="W791" s="210"/>
      <c r="X791" s="210"/>
      <c r="Y791" s="210"/>
      <c r="Z791" s="210"/>
    </row>
    <row r="792" ht="12.75" customHeight="1">
      <c r="A792" s="625"/>
      <c r="B792" s="625"/>
      <c r="C792" s="210"/>
      <c r="D792" s="627"/>
      <c r="E792" s="210"/>
      <c r="F792" s="210"/>
      <c r="G792" s="210"/>
      <c r="H792" s="210"/>
      <c r="I792" s="627"/>
      <c r="J792" s="626"/>
      <c r="K792" s="626"/>
      <c r="L792" s="210"/>
      <c r="M792" s="628"/>
      <c r="N792" s="210"/>
      <c r="O792" s="210"/>
      <c r="P792" s="210"/>
      <c r="Q792" s="210"/>
      <c r="R792" s="210"/>
      <c r="S792" s="210"/>
      <c r="T792" s="210"/>
      <c r="U792" s="210"/>
      <c r="V792" s="210"/>
      <c r="W792" s="210"/>
      <c r="X792" s="210"/>
      <c r="Y792" s="210"/>
      <c r="Z792" s="210"/>
    </row>
    <row r="793" ht="12.75" customHeight="1">
      <c r="A793" s="625"/>
      <c r="B793" s="625"/>
      <c r="C793" s="210"/>
      <c r="D793" s="627"/>
      <c r="E793" s="210"/>
      <c r="F793" s="210"/>
      <c r="G793" s="210"/>
      <c r="H793" s="210"/>
      <c r="I793" s="627"/>
      <c r="J793" s="626"/>
      <c r="K793" s="626"/>
      <c r="L793" s="210"/>
      <c r="M793" s="628"/>
      <c r="N793" s="210"/>
      <c r="O793" s="210"/>
      <c r="P793" s="210"/>
      <c r="Q793" s="210"/>
      <c r="R793" s="210"/>
      <c r="S793" s="210"/>
      <c r="T793" s="210"/>
      <c r="U793" s="210"/>
      <c r="V793" s="210"/>
      <c r="W793" s="210"/>
      <c r="X793" s="210"/>
      <c r="Y793" s="210"/>
      <c r="Z793" s="210"/>
    </row>
    <row r="794" ht="12.75" customHeight="1">
      <c r="A794" s="625"/>
      <c r="B794" s="625"/>
      <c r="C794" s="210"/>
      <c r="D794" s="627"/>
      <c r="E794" s="210"/>
      <c r="F794" s="210"/>
      <c r="G794" s="210"/>
      <c r="H794" s="210"/>
      <c r="I794" s="627"/>
      <c r="J794" s="626"/>
      <c r="K794" s="626"/>
      <c r="L794" s="210"/>
      <c r="M794" s="628"/>
      <c r="N794" s="210"/>
      <c r="O794" s="210"/>
      <c r="P794" s="210"/>
      <c r="Q794" s="210"/>
      <c r="R794" s="210"/>
      <c r="S794" s="210"/>
      <c r="T794" s="210"/>
      <c r="U794" s="210"/>
      <c r="V794" s="210"/>
      <c r="W794" s="210"/>
      <c r="X794" s="210"/>
      <c r="Y794" s="210"/>
      <c r="Z794" s="210"/>
    </row>
    <row r="795" ht="12.75" customHeight="1">
      <c r="A795" s="625"/>
      <c r="B795" s="625"/>
      <c r="C795" s="210"/>
      <c r="D795" s="627"/>
      <c r="E795" s="210"/>
      <c r="F795" s="210"/>
      <c r="G795" s="210"/>
      <c r="H795" s="210"/>
      <c r="I795" s="627"/>
      <c r="J795" s="626"/>
      <c r="K795" s="626"/>
      <c r="L795" s="210"/>
      <c r="M795" s="628"/>
      <c r="N795" s="210"/>
      <c r="O795" s="210"/>
      <c r="P795" s="210"/>
      <c r="Q795" s="210"/>
      <c r="R795" s="210"/>
      <c r="S795" s="210"/>
      <c r="T795" s="210"/>
      <c r="U795" s="210"/>
      <c r="V795" s="210"/>
      <c r="W795" s="210"/>
      <c r="X795" s="210"/>
      <c r="Y795" s="210"/>
      <c r="Z795" s="210"/>
    </row>
    <row r="796" ht="12.75" customHeight="1">
      <c r="A796" s="625"/>
      <c r="B796" s="625"/>
      <c r="C796" s="210"/>
      <c r="D796" s="627"/>
      <c r="E796" s="210"/>
      <c r="F796" s="210"/>
      <c r="G796" s="210"/>
      <c r="H796" s="210"/>
      <c r="I796" s="627"/>
      <c r="J796" s="626"/>
      <c r="K796" s="626"/>
      <c r="L796" s="210"/>
      <c r="M796" s="628"/>
      <c r="N796" s="210"/>
      <c r="O796" s="210"/>
      <c r="P796" s="210"/>
      <c r="Q796" s="210"/>
      <c r="R796" s="210"/>
      <c r="S796" s="210"/>
      <c r="T796" s="210"/>
      <c r="U796" s="210"/>
      <c r="V796" s="210"/>
      <c r="W796" s="210"/>
      <c r="X796" s="210"/>
      <c r="Y796" s="210"/>
      <c r="Z796" s="210"/>
    </row>
    <row r="797" ht="12.75" customHeight="1">
      <c r="A797" s="625"/>
      <c r="B797" s="625"/>
      <c r="C797" s="210"/>
      <c r="D797" s="627"/>
      <c r="E797" s="210"/>
      <c r="F797" s="210"/>
      <c r="G797" s="210"/>
      <c r="H797" s="210"/>
      <c r="I797" s="627"/>
      <c r="J797" s="626"/>
      <c r="K797" s="626"/>
      <c r="L797" s="210"/>
      <c r="M797" s="628"/>
      <c r="N797" s="210"/>
      <c r="O797" s="210"/>
      <c r="P797" s="210"/>
      <c r="Q797" s="210"/>
      <c r="R797" s="210"/>
      <c r="S797" s="210"/>
      <c r="T797" s="210"/>
      <c r="U797" s="210"/>
      <c r="V797" s="210"/>
      <c r="W797" s="210"/>
      <c r="X797" s="210"/>
      <c r="Y797" s="210"/>
      <c r="Z797" s="210"/>
    </row>
    <row r="798" ht="12.75" customHeight="1">
      <c r="A798" s="625"/>
      <c r="B798" s="625"/>
      <c r="C798" s="210"/>
      <c r="D798" s="627"/>
      <c r="E798" s="210"/>
      <c r="F798" s="210"/>
      <c r="G798" s="210"/>
      <c r="H798" s="210"/>
      <c r="I798" s="627"/>
      <c r="J798" s="626"/>
      <c r="K798" s="626"/>
      <c r="L798" s="210"/>
      <c r="M798" s="628"/>
      <c r="N798" s="210"/>
      <c r="O798" s="210"/>
      <c r="P798" s="210"/>
      <c r="Q798" s="210"/>
      <c r="R798" s="210"/>
      <c r="S798" s="210"/>
      <c r="T798" s="210"/>
      <c r="U798" s="210"/>
      <c r="V798" s="210"/>
      <c r="W798" s="210"/>
      <c r="X798" s="210"/>
      <c r="Y798" s="210"/>
      <c r="Z798" s="210"/>
    </row>
    <row r="799" ht="12.75" customHeight="1">
      <c r="A799" s="625"/>
      <c r="B799" s="625"/>
      <c r="C799" s="210"/>
      <c r="D799" s="627"/>
      <c r="E799" s="210"/>
      <c r="F799" s="210"/>
      <c r="G799" s="210"/>
      <c r="H799" s="210"/>
      <c r="I799" s="627"/>
      <c r="J799" s="626"/>
      <c r="K799" s="626"/>
      <c r="L799" s="210"/>
      <c r="M799" s="628"/>
      <c r="N799" s="210"/>
      <c r="O799" s="210"/>
      <c r="P799" s="210"/>
      <c r="Q799" s="210"/>
      <c r="R799" s="210"/>
      <c r="S799" s="210"/>
      <c r="T799" s="210"/>
      <c r="U799" s="210"/>
      <c r="V799" s="210"/>
      <c r="W799" s="210"/>
      <c r="X799" s="210"/>
      <c r="Y799" s="210"/>
      <c r="Z799" s="210"/>
    </row>
    <row r="800" ht="12.75" customHeight="1">
      <c r="A800" s="625"/>
      <c r="B800" s="625"/>
      <c r="C800" s="210"/>
      <c r="D800" s="627"/>
      <c r="E800" s="210"/>
      <c r="F800" s="210"/>
      <c r="G800" s="210"/>
      <c r="H800" s="210"/>
      <c r="I800" s="627"/>
      <c r="J800" s="626"/>
      <c r="K800" s="626"/>
      <c r="L800" s="210"/>
      <c r="M800" s="628"/>
      <c r="N800" s="210"/>
      <c r="O800" s="210"/>
      <c r="P800" s="210"/>
      <c r="Q800" s="210"/>
      <c r="R800" s="210"/>
      <c r="S800" s="210"/>
      <c r="T800" s="210"/>
      <c r="U800" s="210"/>
      <c r="V800" s="210"/>
      <c r="W800" s="210"/>
      <c r="X800" s="210"/>
      <c r="Y800" s="210"/>
      <c r="Z800" s="210"/>
    </row>
    <row r="801" ht="12.75" customHeight="1">
      <c r="A801" s="625"/>
      <c r="B801" s="625"/>
      <c r="C801" s="210"/>
      <c r="D801" s="627"/>
      <c r="E801" s="210"/>
      <c r="F801" s="210"/>
      <c r="G801" s="210"/>
      <c r="H801" s="210"/>
      <c r="I801" s="627"/>
      <c r="J801" s="626"/>
      <c r="K801" s="626"/>
      <c r="L801" s="210"/>
      <c r="M801" s="628"/>
      <c r="N801" s="210"/>
      <c r="O801" s="210"/>
      <c r="P801" s="210"/>
      <c r="Q801" s="210"/>
      <c r="R801" s="210"/>
      <c r="S801" s="210"/>
      <c r="T801" s="210"/>
      <c r="U801" s="210"/>
      <c r="V801" s="210"/>
      <c r="W801" s="210"/>
      <c r="X801" s="210"/>
      <c r="Y801" s="210"/>
      <c r="Z801" s="210"/>
    </row>
    <row r="802" ht="12.75" customHeight="1">
      <c r="A802" s="625"/>
      <c r="B802" s="625"/>
      <c r="C802" s="210"/>
      <c r="D802" s="627"/>
      <c r="E802" s="210"/>
      <c r="F802" s="210"/>
      <c r="G802" s="210"/>
      <c r="H802" s="210"/>
      <c r="I802" s="627"/>
      <c r="J802" s="626"/>
      <c r="K802" s="626"/>
      <c r="L802" s="210"/>
      <c r="M802" s="628"/>
      <c r="N802" s="210"/>
      <c r="O802" s="210"/>
      <c r="P802" s="210"/>
      <c r="Q802" s="210"/>
      <c r="R802" s="210"/>
      <c r="S802" s="210"/>
      <c r="T802" s="210"/>
      <c r="U802" s="210"/>
      <c r="V802" s="210"/>
      <c r="W802" s="210"/>
      <c r="X802" s="210"/>
      <c r="Y802" s="210"/>
      <c r="Z802" s="210"/>
    </row>
    <row r="803" ht="12.75" customHeight="1">
      <c r="A803" s="625"/>
      <c r="B803" s="625"/>
      <c r="C803" s="210"/>
      <c r="D803" s="627"/>
      <c r="E803" s="210"/>
      <c r="F803" s="210"/>
      <c r="G803" s="210"/>
      <c r="H803" s="210"/>
      <c r="I803" s="627"/>
      <c r="J803" s="626"/>
      <c r="K803" s="626"/>
      <c r="L803" s="210"/>
      <c r="M803" s="628"/>
      <c r="N803" s="210"/>
      <c r="O803" s="210"/>
      <c r="P803" s="210"/>
      <c r="Q803" s="210"/>
      <c r="R803" s="210"/>
      <c r="S803" s="210"/>
      <c r="T803" s="210"/>
      <c r="U803" s="210"/>
      <c r="V803" s="210"/>
      <c r="W803" s="210"/>
      <c r="X803" s="210"/>
      <c r="Y803" s="210"/>
      <c r="Z803" s="210"/>
    </row>
    <row r="804" ht="12.75" customHeight="1">
      <c r="A804" s="625"/>
      <c r="B804" s="625"/>
      <c r="C804" s="210"/>
      <c r="D804" s="627"/>
      <c r="E804" s="210"/>
      <c r="F804" s="210"/>
      <c r="G804" s="210"/>
      <c r="H804" s="210"/>
      <c r="I804" s="627"/>
      <c r="J804" s="626"/>
      <c r="K804" s="626"/>
      <c r="L804" s="210"/>
      <c r="M804" s="628"/>
      <c r="N804" s="210"/>
      <c r="O804" s="210"/>
      <c r="P804" s="210"/>
      <c r="Q804" s="210"/>
      <c r="R804" s="210"/>
      <c r="S804" s="210"/>
      <c r="T804" s="210"/>
      <c r="U804" s="210"/>
      <c r="V804" s="210"/>
      <c r="W804" s="210"/>
      <c r="X804" s="210"/>
      <c r="Y804" s="210"/>
      <c r="Z804" s="210"/>
    </row>
    <row r="805" ht="12.75" customHeight="1">
      <c r="A805" s="625"/>
      <c r="B805" s="625"/>
      <c r="C805" s="210"/>
      <c r="D805" s="627"/>
      <c r="E805" s="210"/>
      <c r="F805" s="210"/>
      <c r="G805" s="210"/>
      <c r="H805" s="210"/>
      <c r="I805" s="627"/>
      <c r="J805" s="626"/>
      <c r="K805" s="626"/>
      <c r="L805" s="210"/>
      <c r="M805" s="628"/>
      <c r="N805" s="210"/>
      <c r="O805" s="210"/>
      <c r="P805" s="210"/>
      <c r="Q805" s="210"/>
      <c r="R805" s="210"/>
      <c r="S805" s="210"/>
      <c r="T805" s="210"/>
      <c r="U805" s="210"/>
      <c r="V805" s="210"/>
      <c r="W805" s="210"/>
      <c r="X805" s="210"/>
      <c r="Y805" s="210"/>
      <c r="Z805" s="210"/>
    </row>
    <row r="806" ht="12.75" customHeight="1">
      <c r="A806" s="625"/>
      <c r="B806" s="625"/>
      <c r="C806" s="210"/>
      <c r="D806" s="627"/>
      <c r="E806" s="210"/>
      <c r="F806" s="210"/>
      <c r="G806" s="210"/>
      <c r="H806" s="210"/>
      <c r="I806" s="627"/>
      <c r="J806" s="626"/>
      <c r="K806" s="626"/>
      <c r="L806" s="210"/>
      <c r="M806" s="628"/>
      <c r="N806" s="210"/>
      <c r="O806" s="210"/>
      <c r="P806" s="210"/>
      <c r="Q806" s="210"/>
      <c r="R806" s="210"/>
      <c r="S806" s="210"/>
      <c r="T806" s="210"/>
      <c r="U806" s="210"/>
      <c r="V806" s="210"/>
      <c r="W806" s="210"/>
      <c r="X806" s="210"/>
      <c r="Y806" s="210"/>
      <c r="Z806" s="210"/>
    </row>
    <row r="807" ht="12.75" customHeight="1">
      <c r="A807" s="625"/>
      <c r="B807" s="625"/>
      <c r="C807" s="210"/>
      <c r="D807" s="627"/>
      <c r="E807" s="210"/>
      <c r="F807" s="210"/>
      <c r="G807" s="210"/>
      <c r="H807" s="210"/>
      <c r="I807" s="627"/>
      <c r="J807" s="626"/>
      <c r="K807" s="626"/>
      <c r="L807" s="210"/>
      <c r="M807" s="628"/>
      <c r="N807" s="210"/>
      <c r="O807" s="210"/>
      <c r="P807" s="210"/>
      <c r="Q807" s="210"/>
      <c r="R807" s="210"/>
      <c r="S807" s="210"/>
      <c r="T807" s="210"/>
      <c r="U807" s="210"/>
      <c r="V807" s="210"/>
      <c r="W807" s="210"/>
      <c r="X807" s="210"/>
      <c r="Y807" s="210"/>
      <c r="Z807" s="210"/>
    </row>
    <row r="808" ht="12.75" customHeight="1">
      <c r="A808" s="625"/>
      <c r="B808" s="625"/>
      <c r="C808" s="210"/>
      <c r="D808" s="627"/>
      <c r="E808" s="210"/>
      <c r="F808" s="210"/>
      <c r="G808" s="210"/>
      <c r="H808" s="210"/>
      <c r="I808" s="627"/>
      <c r="J808" s="626"/>
      <c r="K808" s="626"/>
      <c r="L808" s="210"/>
      <c r="M808" s="628"/>
      <c r="N808" s="210"/>
      <c r="O808" s="210"/>
      <c r="P808" s="210"/>
      <c r="Q808" s="210"/>
      <c r="R808" s="210"/>
      <c r="S808" s="210"/>
      <c r="T808" s="210"/>
      <c r="U808" s="210"/>
      <c r="V808" s="210"/>
      <c r="W808" s="210"/>
      <c r="X808" s="210"/>
      <c r="Y808" s="210"/>
      <c r="Z808" s="210"/>
    </row>
    <row r="809" ht="12.75" customHeight="1">
      <c r="A809" s="625"/>
      <c r="B809" s="625"/>
      <c r="C809" s="210"/>
      <c r="D809" s="627"/>
      <c r="E809" s="210"/>
      <c r="F809" s="210"/>
      <c r="G809" s="210"/>
      <c r="H809" s="210"/>
      <c r="I809" s="627"/>
      <c r="J809" s="626"/>
      <c r="K809" s="626"/>
      <c r="L809" s="210"/>
      <c r="M809" s="628"/>
      <c r="N809" s="210"/>
      <c r="O809" s="210"/>
      <c r="P809" s="210"/>
      <c r="Q809" s="210"/>
      <c r="R809" s="210"/>
      <c r="S809" s="210"/>
      <c r="T809" s="210"/>
      <c r="U809" s="210"/>
      <c r="V809" s="210"/>
      <c r="W809" s="210"/>
      <c r="X809" s="210"/>
      <c r="Y809" s="210"/>
      <c r="Z809" s="210"/>
    </row>
    <row r="810" ht="12.75" customHeight="1">
      <c r="A810" s="625"/>
      <c r="B810" s="625"/>
      <c r="C810" s="210"/>
      <c r="D810" s="627"/>
      <c r="E810" s="210"/>
      <c r="F810" s="210"/>
      <c r="G810" s="210"/>
      <c r="H810" s="210"/>
      <c r="I810" s="627"/>
      <c r="J810" s="626"/>
      <c r="K810" s="626"/>
      <c r="L810" s="210"/>
      <c r="M810" s="628"/>
      <c r="N810" s="210"/>
      <c r="O810" s="210"/>
      <c r="P810" s="210"/>
      <c r="Q810" s="210"/>
      <c r="R810" s="210"/>
      <c r="S810" s="210"/>
      <c r="T810" s="210"/>
      <c r="U810" s="210"/>
      <c r="V810" s="210"/>
      <c r="W810" s="210"/>
      <c r="X810" s="210"/>
      <c r="Y810" s="210"/>
      <c r="Z810" s="210"/>
    </row>
    <row r="811" ht="12.75" customHeight="1">
      <c r="A811" s="625"/>
      <c r="B811" s="625"/>
      <c r="C811" s="210"/>
      <c r="D811" s="627"/>
      <c r="E811" s="210"/>
      <c r="F811" s="210"/>
      <c r="G811" s="210"/>
      <c r="H811" s="210"/>
      <c r="I811" s="627"/>
      <c r="J811" s="626"/>
      <c r="K811" s="626"/>
      <c r="L811" s="210"/>
      <c r="M811" s="628"/>
      <c r="N811" s="210"/>
      <c r="O811" s="210"/>
      <c r="P811" s="210"/>
      <c r="Q811" s="210"/>
      <c r="R811" s="210"/>
      <c r="S811" s="210"/>
      <c r="T811" s="210"/>
      <c r="U811" s="210"/>
      <c r="V811" s="210"/>
      <c r="W811" s="210"/>
      <c r="X811" s="210"/>
      <c r="Y811" s="210"/>
      <c r="Z811" s="210"/>
    </row>
    <row r="812" ht="12.75" customHeight="1">
      <c r="A812" s="625"/>
      <c r="B812" s="625"/>
      <c r="C812" s="210"/>
      <c r="D812" s="627"/>
      <c r="E812" s="210"/>
      <c r="F812" s="210"/>
      <c r="G812" s="210"/>
      <c r="H812" s="210"/>
      <c r="I812" s="627"/>
      <c r="J812" s="626"/>
      <c r="K812" s="626"/>
      <c r="L812" s="210"/>
      <c r="M812" s="628"/>
      <c r="N812" s="210"/>
      <c r="O812" s="210"/>
      <c r="P812" s="210"/>
      <c r="Q812" s="210"/>
      <c r="R812" s="210"/>
      <c r="S812" s="210"/>
      <c r="T812" s="210"/>
      <c r="U812" s="210"/>
      <c r="V812" s="210"/>
      <c r="W812" s="210"/>
      <c r="X812" s="210"/>
      <c r="Y812" s="210"/>
      <c r="Z812" s="210"/>
    </row>
    <row r="813" ht="12.75" customHeight="1">
      <c r="A813" s="625"/>
      <c r="B813" s="625"/>
      <c r="C813" s="210"/>
      <c r="D813" s="627"/>
      <c r="E813" s="210"/>
      <c r="F813" s="210"/>
      <c r="G813" s="210"/>
      <c r="H813" s="210"/>
      <c r="I813" s="627"/>
      <c r="J813" s="626"/>
      <c r="K813" s="626"/>
      <c r="L813" s="210"/>
      <c r="M813" s="628"/>
      <c r="N813" s="210"/>
      <c r="O813" s="210"/>
      <c r="P813" s="210"/>
      <c r="Q813" s="210"/>
      <c r="R813" s="210"/>
      <c r="S813" s="210"/>
      <c r="T813" s="210"/>
      <c r="U813" s="210"/>
      <c r="V813" s="210"/>
      <c r="W813" s="210"/>
      <c r="X813" s="210"/>
      <c r="Y813" s="210"/>
      <c r="Z813" s="210"/>
    </row>
    <row r="814" ht="12.75" customHeight="1">
      <c r="A814" s="625"/>
      <c r="B814" s="625"/>
      <c r="C814" s="210"/>
      <c r="D814" s="627"/>
      <c r="E814" s="210"/>
      <c r="F814" s="210"/>
      <c r="G814" s="210"/>
      <c r="H814" s="210"/>
      <c r="I814" s="627"/>
      <c r="J814" s="626"/>
      <c r="K814" s="626"/>
      <c r="L814" s="210"/>
      <c r="M814" s="628"/>
      <c r="N814" s="210"/>
      <c r="O814" s="210"/>
      <c r="P814" s="210"/>
      <c r="Q814" s="210"/>
      <c r="R814" s="210"/>
      <c r="S814" s="210"/>
      <c r="T814" s="210"/>
      <c r="U814" s="210"/>
      <c r="V814" s="210"/>
      <c r="W814" s="210"/>
      <c r="X814" s="210"/>
      <c r="Y814" s="210"/>
      <c r="Z814" s="210"/>
    </row>
    <row r="815" ht="12.75" customHeight="1">
      <c r="A815" s="625"/>
      <c r="B815" s="625"/>
      <c r="C815" s="210"/>
      <c r="D815" s="627"/>
      <c r="E815" s="210"/>
      <c r="F815" s="210"/>
      <c r="G815" s="210"/>
      <c r="H815" s="210"/>
      <c r="I815" s="627"/>
      <c r="J815" s="626"/>
      <c r="K815" s="626"/>
      <c r="L815" s="210"/>
      <c r="M815" s="628"/>
      <c r="N815" s="210"/>
      <c r="O815" s="210"/>
      <c r="P815" s="210"/>
      <c r="Q815" s="210"/>
      <c r="R815" s="210"/>
      <c r="S815" s="210"/>
      <c r="T815" s="210"/>
      <c r="U815" s="210"/>
      <c r="V815" s="210"/>
      <c r="W815" s="210"/>
      <c r="X815" s="210"/>
      <c r="Y815" s="210"/>
      <c r="Z815" s="210"/>
    </row>
    <row r="816" ht="12.75" customHeight="1">
      <c r="A816" s="625"/>
      <c r="B816" s="625"/>
      <c r="C816" s="210"/>
      <c r="D816" s="627"/>
      <c r="E816" s="210"/>
      <c r="F816" s="210"/>
      <c r="G816" s="210"/>
      <c r="H816" s="210"/>
      <c r="I816" s="627"/>
      <c r="J816" s="626"/>
      <c r="K816" s="626"/>
      <c r="L816" s="210"/>
      <c r="M816" s="628"/>
      <c r="N816" s="210"/>
      <c r="O816" s="210"/>
      <c r="P816" s="210"/>
      <c r="Q816" s="210"/>
      <c r="R816" s="210"/>
      <c r="S816" s="210"/>
      <c r="T816" s="210"/>
      <c r="U816" s="210"/>
      <c r="V816" s="210"/>
      <c r="W816" s="210"/>
      <c r="X816" s="210"/>
      <c r="Y816" s="210"/>
      <c r="Z816" s="210"/>
    </row>
    <row r="817" ht="12.75" customHeight="1">
      <c r="A817" s="625"/>
      <c r="B817" s="625"/>
      <c r="C817" s="210"/>
      <c r="D817" s="627"/>
      <c r="E817" s="210"/>
      <c r="F817" s="210"/>
      <c r="G817" s="210"/>
      <c r="H817" s="210"/>
      <c r="I817" s="627"/>
      <c r="J817" s="626"/>
      <c r="K817" s="626"/>
      <c r="L817" s="210"/>
      <c r="M817" s="628"/>
      <c r="N817" s="210"/>
      <c r="O817" s="210"/>
      <c r="P817" s="210"/>
      <c r="Q817" s="210"/>
      <c r="R817" s="210"/>
      <c r="S817" s="210"/>
      <c r="T817" s="210"/>
      <c r="U817" s="210"/>
      <c r="V817" s="210"/>
      <c r="W817" s="210"/>
      <c r="X817" s="210"/>
      <c r="Y817" s="210"/>
      <c r="Z817" s="210"/>
    </row>
    <row r="818" ht="12.75" customHeight="1">
      <c r="A818" s="625"/>
      <c r="B818" s="625"/>
      <c r="C818" s="210"/>
      <c r="D818" s="627"/>
      <c r="E818" s="210"/>
      <c r="F818" s="210"/>
      <c r="G818" s="210"/>
      <c r="H818" s="210"/>
      <c r="I818" s="627"/>
      <c r="J818" s="626"/>
      <c r="K818" s="626"/>
      <c r="L818" s="210"/>
      <c r="M818" s="628"/>
      <c r="N818" s="210"/>
      <c r="O818" s="210"/>
      <c r="P818" s="210"/>
      <c r="Q818" s="210"/>
      <c r="R818" s="210"/>
      <c r="S818" s="210"/>
      <c r="T818" s="210"/>
      <c r="U818" s="210"/>
      <c r="V818" s="210"/>
      <c r="W818" s="210"/>
      <c r="X818" s="210"/>
      <c r="Y818" s="210"/>
      <c r="Z818" s="210"/>
    </row>
    <row r="819" ht="12.75" customHeight="1">
      <c r="A819" s="625"/>
      <c r="B819" s="625"/>
      <c r="C819" s="210"/>
      <c r="D819" s="627"/>
      <c r="E819" s="210"/>
      <c r="F819" s="210"/>
      <c r="G819" s="210"/>
      <c r="H819" s="210"/>
      <c r="I819" s="627"/>
      <c r="J819" s="626"/>
      <c r="K819" s="626"/>
      <c r="L819" s="210"/>
      <c r="M819" s="628"/>
      <c r="N819" s="210"/>
      <c r="O819" s="210"/>
      <c r="P819" s="210"/>
      <c r="Q819" s="210"/>
      <c r="R819" s="210"/>
      <c r="S819" s="210"/>
      <c r="T819" s="210"/>
      <c r="U819" s="210"/>
      <c r="V819" s="210"/>
      <c r="W819" s="210"/>
      <c r="X819" s="210"/>
      <c r="Y819" s="210"/>
      <c r="Z819" s="210"/>
    </row>
    <row r="820" ht="12.75" customHeight="1">
      <c r="A820" s="625"/>
      <c r="B820" s="625"/>
      <c r="C820" s="210"/>
      <c r="D820" s="627"/>
      <c r="E820" s="210"/>
      <c r="F820" s="210"/>
      <c r="G820" s="210"/>
      <c r="H820" s="210"/>
      <c r="I820" s="627"/>
      <c r="J820" s="626"/>
      <c r="K820" s="626"/>
      <c r="L820" s="210"/>
      <c r="M820" s="628"/>
      <c r="N820" s="210"/>
      <c r="O820" s="210"/>
      <c r="P820" s="210"/>
      <c r="Q820" s="210"/>
      <c r="R820" s="210"/>
      <c r="S820" s="210"/>
      <c r="T820" s="210"/>
      <c r="U820" s="210"/>
      <c r="V820" s="210"/>
      <c r="W820" s="210"/>
      <c r="X820" s="210"/>
      <c r="Y820" s="210"/>
      <c r="Z820" s="210"/>
    </row>
    <row r="821" ht="12.75" customHeight="1">
      <c r="A821" s="625"/>
      <c r="B821" s="625"/>
      <c r="C821" s="210"/>
      <c r="D821" s="627"/>
      <c r="E821" s="210"/>
      <c r="F821" s="210"/>
      <c r="G821" s="210"/>
      <c r="H821" s="210"/>
      <c r="I821" s="627"/>
      <c r="J821" s="626"/>
      <c r="K821" s="626"/>
      <c r="L821" s="210"/>
      <c r="M821" s="628"/>
      <c r="N821" s="210"/>
      <c r="O821" s="210"/>
      <c r="P821" s="210"/>
      <c r="Q821" s="210"/>
      <c r="R821" s="210"/>
      <c r="S821" s="210"/>
      <c r="T821" s="210"/>
      <c r="U821" s="210"/>
      <c r="V821" s="210"/>
      <c r="W821" s="210"/>
      <c r="X821" s="210"/>
      <c r="Y821" s="210"/>
      <c r="Z821" s="210"/>
    </row>
    <row r="822" ht="12.75" customHeight="1">
      <c r="A822" s="625"/>
      <c r="B822" s="625"/>
      <c r="C822" s="210"/>
      <c r="D822" s="627"/>
      <c r="E822" s="210"/>
      <c r="F822" s="210"/>
      <c r="G822" s="210"/>
      <c r="H822" s="210"/>
      <c r="I822" s="627"/>
      <c r="J822" s="626"/>
      <c r="K822" s="626"/>
      <c r="L822" s="210"/>
      <c r="M822" s="628"/>
      <c r="N822" s="210"/>
      <c r="O822" s="210"/>
      <c r="P822" s="210"/>
      <c r="Q822" s="210"/>
      <c r="R822" s="210"/>
      <c r="S822" s="210"/>
      <c r="T822" s="210"/>
      <c r="U822" s="210"/>
      <c r="V822" s="210"/>
      <c r="W822" s="210"/>
      <c r="X822" s="210"/>
      <c r="Y822" s="210"/>
      <c r="Z822" s="210"/>
    </row>
    <row r="823" ht="12.75" customHeight="1">
      <c r="A823" s="625"/>
      <c r="B823" s="625"/>
      <c r="C823" s="210"/>
      <c r="D823" s="627"/>
      <c r="E823" s="210"/>
      <c r="F823" s="210"/>
      <c r="G823" s="210"/>
      <c r="H823" s="210"/>
      <c r="I823" s="627"/>
      <c r="J823" s="626"/>
      <c r="K823" s="626"/>
      <c r="L823" s="210"/>
      <c r="M823" s="628"/>
      <c r="N823" s="210"/>
      <c r="O823" s="210"/>
      <c r="P823" s="210"/>
      <c r="Q823" s="210"/>
      <c r="R823" s="210"/>
      <c r="S823" s="210"/>
      <c r="T823" s="210"/>
      <c r="U823" s="210"/>
      <c r="V823" s="210"/>
      <c r="W823" s="210"/>
      <c r="X823" s="210"/>
      <c r="Y823" s="210"/>
      <c r="Z823" s="210"/>
    </row>
    <row r="824" ht="12.75" customHeight="1">
      <c r="A824" s="625"/>
      <c r="B824" s="625"/>
      <c r="C824" s="210"/>
      <c r="D824" s="627"/>
      <c r="E824" s="210"/>
      <c r="F824" s="210"/>
      <c r="G824" s="210"/>
      <c r="H824" s="210"/>
      <c r="I824" s="627"/>
      <c r="J824" s="626"/>
      <c r="K824" s="626"/>
      <c r="L824" s="210"/>
      <c r="M824" s="628"/>
      <c r="N824" s="210"/>
      <c r="O824" s="210"/>
      <c r="P824" s="210"/>
      <c r="Q824" s="210"/>
      <c r="R824" s="210"/>
      <c r="S824" s="210"/>
      <c r="T824" s="210"/>
      <c r="U824" s="210"/>
      <c r="V824" s="210"/>
      <c r="W824" s="210"/>
      <c r="X824" s="210"/>
      <c r="Y824" s="210"/>
      <c r="Z824" s="210"/>
    </row>
    <row r="825" ht="12.75" customHeight="1">
      <c r="A825" s="625"/>
      <c r="B825" s="625"/>
      <c r="C825" s="210"/>
      <c r="D825" s="627"/>
      <c r="E825" s="210"/>
      <c r="F825" s="210"/>
      <c r="G825" s="210"/>
      <c r="H825" s="210"/>
      <c r="I825" s="627"/>
      <c r="J825" s="626"/>
      <c r="K825" s="626"/>
      <c r="L825" s="210"/>
      <c r="M825" s="628"/>
      <c r="N825" s="210"/>
      <c r="O825" s="210"/>
      <c r="P825" s="210"/>
      <c r="Q825" s="210"/>
      <c r="R825" s="210"/>
      <c r="S825" s="210"/>
      <c r="T825" s="210"/>
      <c r="U825" s="210"/>
      <c r="V825" s="210"/>
      <c r="W825" s="210"/>
      <c r="X825" s="210"/>
      <c r="Y825" s="210"/>
      <c r="Z825" s="210"/>
    </row>
    <row r="826" ht="12.75" customHeight="1">
      <c r="A826" s="625"/>
      <c r="B826" s="625"/>
      <c r="C826" s="210"/>
      <c r="D826" s="627"/>
      <c r="E826" s="210"/>
      <c r="F826" s="210"/>
      <c r="G826" s="210"/>
      <c r="H826" s="210"/>
      <c r="I826" s="627"/>
      <c r="J826" s="626"/>
      <c r="K826" s="626"/>
      <c r="L826" s="210"/>
      <c r="M826" s="628"/>
      <c r="N826" s="210"/>
      <c r="O826" s="210"/>
      <c r="P826" s="210"/>
      <c r="Q826" s="210"/>
      <c r="R826" s="210"/>
      <c r="S826" s="210"/>
      <c r="T826" s="210"/>
      <c r="U826" s="210"/>
      <c r="V826" s="210"/>
      <c r="W826" s="210"/>
      <c r="X826" s="210"/>
      <c r="Y826" s="210"/>
      <c r="Z826" s="210"/>
    </row>
    <row r="827" ht="12.75" customHeight="1">
      <c r="A827" s="625"/>
      <c r="B827" s="625"/>
      <c r="C827" s="210"/>
      <c r="D827" s="627"/>
      <c r="E827" s="210"/>
      <c r="F827" s="210"/>
      <c r="G827" s="210"/>
      <c r="H827" s="210"/>
      <c r="I827" s="627"/>
      <c r="J827" s="626"/>
      <c r="K827" s="626"/>
      <c r="L827" s="210"/>
      <c r="M827" s="628"/>
      <c r="N827" s="210"/>
      <c r="O827" s="210"/>
      <c r="P827" s="210"/>
      <c r="Q827" s="210"/>
      <c r="R827" s="210"/>
      <c r="S827" s="210"/>
      <c r="T827" s="210"/>
      <c r="U827" s="210"/>
      <c r="V827" s="210"/>
      <c r="W827" s="210"/>
      <c r="X827" s="210"/>
      <c r="Y827" s="210"/>
      <c r="Z827" s="210"/>
    </row>
    <row r="828" ht="12.75" customHeight="1">
      <c r="A828" s="625"/>
      <c r="B828" s="625"/>
      <c r="C828" s="210"/>
      <c r="D828" s="627"/>
      <c r="E828" s="210"/>
      <c r="F828" s="210"/>
      <c r="G828" s="210"/>
      <c r="H828" s="210"/>
      <c r="I828" s="627"/>
      <c r="J828" s="626"/>
      <c r="K828" s="626"/>
      <c r="L828" s="210"/>
      <c r="M828" s="628"/>
      <c r="N828" s="210"/>
      <c r="O828" s="210"/>
      <c r="P828" s="210"/>
      <c r="Q828" s="210"/>
      <c r="R828" s="210"/>
      <c r="S828" s="210"/>
      <c r="T828" s="210"/>
      <c r="U828" s="210"/>
      <c r="V828" s="210"/>
      <c r="W828" s="210"/>
      <c r="X828" s="210"/>
      <c r="Y828" s="210"/>
      <c r="Z828" s="210"/>
    </row>
    <row r="829" ht="12.75" customHeight="1">
      <c r="A829" s="625"/>
      <c r="B829" s="625"/>
      <c r="C829" s="210"/>
      <c r="D829" s="627"/>
      <c r="E829" s="210"/>
      <c r="F829" s="210"/>
      <c r="G829" s="210"/>
      <c r="H829" s="210"/>
      <c r="I829" s="627"/>
      <c r="J829" s="626"/>
      <c r="K829" s="626"/>
      <c r="L829" s="210"/>
      <c r="M829" s="628"/>
      <c r="N829" s="210"/>
      <c r="O829" s="210"/>
      <c r="P829" s="210"/>
      <c r="Q829" s="210"/>
      <c r="R829" s="210"/>
      <c r="S829" s="210"/>
      <c r="T829" s="210"/>
      <c r="U829" s="210"/>
      <c r="V829" s="210"/>
      <c r="W829" s="210"/>
      <c r="X829" s="210"/>
      <c r="Y829" s="210"/>
      <c r="Z829" s="210"/>
    </row>
    <row r="830" ht="12.75" customHeight="1">
      <c r="A830" s="625"/>
      <c r="B830" s="625"/>
      <c r="C830" s="210"/>
      <c r="D830" s="627"/>
      <c r="E830" s="210"/>
      <c r="F830" s="210"/>
      <c r="G830" s="210"/>
      <c r="H830" s="210"/>
      <c r="I830" s="627"/>
      <c r="J830" s="626"/>
      <c r="K830" s="626"/>
      <c r="L830" s="210"/>
      <c r="M830" s="628"/>
      <c r="N830" s="210"/>
      <c r="O830" s="210"/>
      <c r="P830" s="210"/>
      <c r="Q830" s="210"/>
      <c r="R830" s="210"/>
      <c r="S830" s="210"/>
      <c r="T830" s="210"/>
      <c r="U830" s="210"/>
      <c r="V830" s="210"/>
      <c r="W830" s="210"/>
      <c r="X830" s="210"/>
      <c r="Y830" s="210"/>
      <c r="Z830" s="210"/>
    </row>
    <row r="831" ht="12.75" customHeight="1">
      <c r="A831" s="625"/>
      <c r="B831" s="625"/>
      <c r="C831" s="210"/>
      <c r="D831" s="627"/>
      <c r="E831" s="210"/>
      <c r="F831" s="210"/>
      <c r="G831" s="210"/>
      <c r="H831" s="210"/>
      <c r="I831" s="627"/>
      <c r="J831" s="626"/>
      <c r="K831" s="626"/>
      <c r="L831" s="210"/>
      <c r="M831" s="628"/>
      <c r="N831" s="210"/>
      <c r="O831" s="210"/>
      <c r="P831" s="210"/>
      <c r="Q831" s="210"/>
      <c r="R831" s="210"/>
      <c r="S831" s="210"/>
      <c r="T831" s="210"/>
      <c r="U831" s="210"/>
      <c r="V831" s="210"/>
      <c r="W831" s="210"/>
      <c r="X831" s="210"/>
      <c r="Y831" s="210"/>
      <c r="Z831" s="210"/>
    </row>
    <row r="832" ht="12.75" customHeight="1">
      <c r="A832" s="625"/>
      <c r="B832" s="625"/>
      <c r="C832" s="210"/>
      <c r="D832" s="627"/>
      <c r="E832" s="210"/>
      <c r="F832" s="210"/>
      <c r="G832" s="210"/>
      <c r="H832" s="210"/>
      <c r="I832" s="627"/>
      <c r="J832" s="626"/>
      <c r="K832" s="626"/>
      <c r="L832" s="210"/>
      <c r="M832" s="628"/>
      <c r="N832" s="210"/>
      <c r="O832" s="210"/>
      <c r="P832" s="210"/>
      <c r="Q832" s="210"/>
      <c r="R832" s="210"/>
      <c r="S832" s="210"/>
      <c r="T832" s="210"/>
      <c r="U832" s="210"/>
      <c r="V832" s="210"/>
      <c r="W832" s="210"/>
      <c r="X832" s="210"/>
      <c r="Y832" s="210"/>
      <c r="Z832" s="210"/>
    </row>
    <row r="833" ht="12.75" customHeight="1">
      <c r="A833" s="625"/>
      <c r="B833" s="625"/>
      <c r="C833" s="210"/>
      <c r="D833" s="627"/>
      <c r="E833" s="210"/>
      <c r="F833" s="210"/>
      <c r="G833" s="210"/>
      <c r="H833" s="210"/>
      <c r="I833" s="627"/>
      <c r="J833" s="626"/>
      <c r="K833" s="626"/>
      <c r="L833" s="210"/>
      <c r="M833" s="628"/>
      <c r="N833" s="210"/>
      <c r="O833" s="210"/>
      <c r="P833" s="210"/>
      <c r="Q833" s="210"/>
      <c r="R833" s="210"/>
      <c r="S833" s="210"/>
      <c r="T833" s="210"/>
      <c r="U833" s="210"/>
      <c r="V833" s="210"/>
      <c r="W833" s="210"/>
      <c r="X833" s="210"/>
      <c r="Y833" s="210"/>
      <c r="Z833" s="210"/>
    </row>
    <row r="834" ht="12.75" customHeight="1">
      <c r="A834" s="625"/>
      <c r="B834" s="625"/>
      <c r="C834" s="210"/>
      <c r="D834" s="627"/>
      <c r="E834" s="210"/>
      <c r="F834" s="210"/>
      <c r="G834" s="210"/>
      <c r="H834" s="210"/>
      <c r="I834" s="627"/>
      <c r="J834" s="626"/>
      <c r="K834" s="626"/>
      <c r="L834" s="210"/>
      <c r="M834" s="628"/>
      <c r="N834" s="210"/>
      <c r="O834" s="210"/>
      <c r="P834" s="210"/>
      <c r="Q834" s="210"/>
      <c r="R834" s="210"/>
      <c r="S834" s="210"/>
      <c r="T834" s="210"/>
      <c r="U834" s="210"/>
      <c r="V834" s="210"/>
      <c r="W834" s="210"/>
      <c r="X834" s="210"/>
      <c r="Y834" s="210"/>
      <c r="Z834" s="210"/>
    </row>
    <row r="835" ht="12.75" customHeight="1">
      <c r="A835" s="625"/>
      <c r="B835" s="625"/>
      <c r="C835" s="210"/>
      <c r="D835" s="627"/>
      <c r="E835" s="210"/>
      <c r="F835" s="210"/>
      <c r="G835" s="210"/>
      <c r="H835" s="210"/>
      <c r="I835" s="627"/>
      <c r="J835" s="626"/>
      <c r="K835" s="626"/>
      <c r="L835" s="210"/>
      <c r="M835" s="628"/>
      <c r="N835" s="210"/>
      <c r="O835" s="210"/>
      <c r="P835" s="210"/>
      <c r="Q835" s="210"/>
      <c r="R835" s="210"/>
      <c r="S835" s="210"/>
      <c r="T835" s="210"/>
      <c r="U835" s="210"/>
      <c r="V835" s="210"/>
      <c r="W835" s="210"/>
      <c r="X835" s="210"/>
      <c r="Y835" s="210"/>
      <c r="Z835" s="210"/>
    </row>
    <row r="836" ht="12.75" customHeight="1">
      <c r="A836" s="625"/>
      <c r="B836" s="625"/>
      <c r="C836" s="210"/>
      <c r="D836" s="627"/>
      <c r="E836" s="210"/>
      <c r="F836" s="210"/>
      <c r="G836" s="210"/>
      <c r="H836" s="210"/>
      <c r="I836" s="627"/>
      <c r="J836" s="626"/>
      <c r="K836" s="626"/>
      <c r="L836" s="210"/>
      <c r="M836" s="628"/>
      <c r="N836" s="210"/>
      <c r="O836" s="210"/>
      <c r="P836" s="210"/>
      <c r="Q836" s="210"/>
      <c r="R836" s="210"/>
      <c r="S836" s="210"/>
      <c r="T836" s="210"/>
      <c r="U836" s="210"/>
      <c r="V836" s="210"/>
      <c r="W836" s="210"/>
      <c r="X836" s="210"/>
      <c r="Y836" s="210"/>
      <c r="Z836" s="210"/>
    </row>
    <row r="837" ht="12.75" customHeight="1">
      <c r="A837" s="625"/>
      <c r="B837" s="625"/>
      <c r="C837" s="210"/>
      <c r="D837" s="627"/>
      <c r="E837" s="210"/>
      <c r="F837" s="210"/>
      <c r="G837" s="210"/>
      <c r="H837" s="210"/>
      <c r="I837" s="627"/>
      <c r="J837" s="626"/>
      <c r="K837" s="626"/>
      <c r="L837" s="210"/>
      <c r="M837" s="628"/>
      <c r="N837" s="210"/>
      <c r="O837" s="210"/>
      <c r="P837" s="210"/>
      <c r="Q837" s="210"/>
      <c r="R837" s="210"/>
      <c r="S837" s="210"/>
      <c r="T837" s="210"/>
      <c r="U837" s="210"/>
      <c r="V837" s="210"/>
      <c r="W837" s="210"/>
      <c r="X837" s="210"/>
      <c r="Y837" s="210"/>
      <c r="Z837" s="210"/>
    </row>
    <row r="838" ht="12.75" customHeight="1">
      <c r="A838" s="625"/>
      <c r="B838" s="625"/>
      <c r="C838" s="210"/>
      <c r="D838" s="627"/>
      <c r="E838" s="210"/>
      <c r="F838" s="210"/>
      <c r="G838" s="210"/>
      <c r="H838" s="210"/>
      <c r="I838" s="627"/>
      <c r="J838" s="626"/>
      <c r="K838" s="626"/>
      <c r="L838" s="210"/>
      <c r="M838" s="628"/>
      <c r="N838" s="210"/>
      <c r="O838" s="210"/>
      <c r="P838" s="210"/>
      <c r="Q838" s="210"/>
      <c r="R838" s="210"/>
      <c r="S838" s="210"/>
      <c r="T838" s="210"/>
      <c r="U838" s="210"/>
      <c r="V838" s="210"/>
      <c r="W838" s="210"/>
      <c r="X838" s="210"/>
      <c r="Y838" s="210"/>
      <c r="Z838" s="210"/>
    </row>
    <row r="839" ht="12.75" customHeight="1">
      <c r="A839" s="625"/>
      <c r="B839" s="625"/>
      <c r="C839" s="210"/>
      <c r="D839" s="627"/>
      <c r="E839" s="210"/>
      <c r="F839" s="210"/>
      <c r="G839" s="210"/>
      <c r="H839" s="210"/>
      <c r="I839" s="627"/>
      <c r="J839" s="626"/>
      <c r="K839" s="626"/>
      <c r="L839" s="210"/>
      <c r="M839" s="628"/>
      <c r="N839" s="210"/>
      <c r="O839" s="210"/>
      <c r="P839" s="210"/>
      <c r="Q839" s="210"/>
      <c r="R839" s="210"/>
      <c r="S839" s="210"/>
      <c r="T839" s="210"/>
      <c r="U839" s="210"/>
      <c r="V839" s="210"/>
      <c r="W839" s="210"/>
      <c r="X839" s="210"/>
      <c r="Y839" s="210"/>
      <c r="Z839" s="210"/>
    </row>
    <row r="840" ht="12.75" customHeight="1">
      <c r="A840" s="625"/>
      <c r="B840" s="625"/>
      <c r="C840" s="210"/>
      <c r="D840" s="627"/>
      <c r="E840" s="210"/>
      <c r="F840" s="210"/>
      <c r="G840" s="210"/>
      <c r="H840" s="210"/>
      <c r="I840" s="627"/>
      <c r="J840" s="626"/>
      <c r="K840" s="626"/>
      <c r="L840" s="210"/>
      <c r="M840" s="628"/>
      <c r="N840" s="210"/>
      <c r="O840" s="210"/>
      <c r="P840" s="210"/>
      <c r="Q840" s="210"/>
      <c r="R840" s="210"/>
      <c r="S840" s="210"/>
      <c r="T840" s="210"/>
      <c r="U840" s="210"/>
      <c r="V840" s="210"/>
      <c r="W840" s="210"/>
      <c r="X840" s="210"/>
      <c r="Y840" s="210"/>
      <c r="Z840" s="210"/>
    </row>
    <row r="841" ht="12.75" customHeight="1">
      <c r="A841" s="625"/>
      <c r="B841" s="625"/>
      <c r="C841" s="210"/>
      <c r="D841" s="627"/>
      <c r="E841" s="210"/>
      <c r="F841" s="210"/>
      <c r="G841" s="210"/>
      <c r="H841" s="210"/>
      <c r="I841" s="627"/>
      <c r="J841" s="626"/>
      <c r="K841" s="626"/>
      <c r="L841" s="210"/>
      <c r="M841" s="628"/>
      <c r="N841" s="210"/>
      <c r="O841" s="210"/>
      <c r="P841" s="210"/>
      <c r="Q841" s="210"/>
      <c r="R841" s="210"/>
      <c r="S841" s="210"/>
      <c r="T841" s="210"/>
      <c r="U841" s="210"/>
      <c r="V841" s="210"/>
      <c r="W841" s="210"/>
      <c r="X841" s="210"/>
      <c r="Y841" s="210"/>
      <c r="Z841" s="210"/>
    </row>
    <row r="842" ht="12.75" customHeight="1">
      <c r="A842" s="625"/>
      <c r="B842" s="625"/>
      <c r="C842" s="210"/>
      <c r="D842" s="627"/>
      <c r="E842" s="210"/>
      <c r="F842" s="210"/>
      <c r="G842" s="210"/>
      <c r="H842" s="210"/>
      <c r="I842" s="627"/>
      <c r="J842" s="626"/>
      <c r="K842" s="626"/>
      <c r="L842" s="210"/>
      <c r="M842" s="628"/>
      <c r="N842" s="210"/>
      <c r="O842" s="210"/>
      <c r="P842" s="210"/>
      <c r="Q842" s="210"/>
      <c r="R842" s="210"/>
      <c r="S842" s="210"/>
      <c r="T842" s="210"/>
      <c r="U842" s="210"/>
      <c r="V842" s="210"/>
      <c r="W842" s="210"/>
      <c r="X842" s="210"/>
      <c r="Y842" s="210"/>
      <c r="Z842" s="210"/>
    </row>
    <row r="843" ht="12.75" customHeight="1">
      <c r="A843" s="625"/>
      <c r="B843" s="625"/>
      <c r="C843" s="210"/>
      <c r="D843" s="627"/>
      <c r="E843" s="210"/>
      <c r="F843" s="210"/>
      <c r="G843" s="210"/>
      <c r="H843" s="210"/>
      <c r="I843" s="627"/>
      <c r="J843" s="626"/>
      <c r="K843" s="626"/>
      <c r="L843" s="210"/>
      <c r="M843" s="628"/>
      <c r="N843" s="210"/>
      <c r="O843" s="210"/>
      <c r="P843" s="210"/>
      <c r="Q843" s="210"/>
      <c r="R843" s="210"/>
      <c r="S843" s="210"/>
      <c r="T843" s="210"/>
      <c r="U843" s="210"/>
      <c r="V843" s="210"/>
      <c r="W843" s="210"/>
      <c r="X843" s="210"/>
      <c r="Y843" s="210"/>
      <c r="Z843" s="210"/>
    </row>
    <row r="844" ht="12.75" customHeight="1">
      <c r="A844" s="625"/>
      <c r="B844" s="625"/>
      <c r="C844" s="210"/>
      <c r="D844" s="627"/>
      <c r="E844" s="210"/>
      <c r="F844" s="210"/>
      <c r="G844" s="210"/>
      <c r="H844" s="210"/>
      <c r="I844" s="627"/>
      <c r="J844" s="626"/>
      <c r="K844" s="626"/>
      <c r="L844" s="210"/>
      <c r="M844" s="628"/>
      <c r="N844" s="210"/>
      <c r="O844" s="210"/>
      <c r="P844" s="210"/>
      <c r="Q844" s="210"/>
      <c r="R844" s="210"/>
      <c r="S844" s="210"/>
      <c r="T844" s="210"/>
      <c r="U844" s="210"/>
      <c r="V844" s="210"/>
      <c r="W844" s="210"/>
      <c r="X844" s="210"/>
      <c r="Y844" s="210"/>
      <c r="Z844" s="210"/>
    </row>
    <row r="845" ht="12.75" customHeight="1">
      <c r="A845" s="625"/>
      <c r="B845" s="625"/>
      <c r="C845" s="210"/>
      <c r="D845" s="627"/>
      <c r="E845" s="210"/>
      <c r="F845" s="210"/>
      <c r="G845" s="210"/>
      <c r="H845" s="210"/>
      <c r="I845" s="627"/>
      <c r="J845" s="626"/>
      <c r="K845" s="626"/>
      <c r="L845" s="210"/>
      <c r="M845" s="628"/>
      <c r="N845" s="210"/>
      <c r="O845" s="210"/>
      <c r="P845" s="210"/>
      <c r="Q845" s="210"/>
      <c r="R845" s="210"/>
      <c r="S845" s="210"/>
      <c r="T845" s="210"/>
      <c r="U845" s="210"/>
      <c r="V845" s="210"/>
      <c r="W845" s="210"/>
      <c r="X845" s="210"/>
      <c r="Y845" s="210"/>
      <c r="Z845" s="210"/>
    </row>
    <row r="846" ht="12.75" customHeight="1">
      <c r="A846" s="625"/>
      <c r="B846" s="625"/>
      <c r="C846" s="210"/>
      <c r="D846" s="627"/>
      <c r="E846" s="210"/>
      <c r="F846" s="210"/>
      <c r="G846" s="210"/>
      <c r="H846" s="210"/>
      <c r="I846" s="627"/>
      <c r="J846" s="626"/>
      <c r="K846" s="626"/>
      <c r="L846" s="210"/>
      <c r="M846" s="628"/>
      <c r="N846" s="210"/>
      <c r="O846" s="210"/>
      <c r="P846" s="210"/>
      <c r="Q846" s="210"/>
      <c r="R846" s="210"/>
      <c r="S846" s="210"/>
      <c r="T846" s="210"/>
      <c r="U846" s="210"/>
      <c r="V846" s="210"/>
      <c r="W846" s="210"/>
      <c r="X846" s="210"/>
      <c r="Y846" s="210"/>
      <c r="Z846" s="210"/>
    </row>
    <row r="847" ht="12.75" customHeight="1">
      <c r="A847" s="625"/>
      <c r="B847" s="625"/>
      <c r="C847" s="210"/>
      <c r="D847" s="627"/>
      <c r="E847" s="210"/>
      <c r="F847" s="210"/>
      <c r="G847" s="210"/>
      <c r="H847" s="210"/>
      <c r="I847" s="627"/>
      <c r="J847" s="626"/>
      <c r="K847" s="626"/>
      <c r="L847" s="210"/>
      <c r="M847" s="628"/>
      <c r="N847" s="210"/>
      <c r="O847" s="210"/>
      <c r="P847" s="210"/>
      <c r="Q847" s="210"/>
      <c r="R847" s="210"/>
      <c r="S847" s="210"/>
      <c r="T847" s="210"/>
      <c r="U847" s="210"/>
      <c r="V847" s="210"/>
      <c r="W847" s="210"/>
      <c r="X847" s="210"/>
      <c r="Y847" s="210"/>
      <c r="Z847" s="210"/>
    </row>
    <row r="848" ht="12.75" customHeight="1">
      <c r="A848" s="625"/>
      <c r="B848" s="625"/>
      <c r="C848" s="210"/>
      <c r="D848" s="627"/>
      <c r="E848" s="210"/>
      <c r="F848" s="210"/>
      <c r="G848" s="210"/>
      <c r="H848" s="210"/>
      <c r="I848" s="627"/>
      <c r="J848" s="626"/>
      <c r="K848" s="626"/>
      <c r="L848" s="210"/>
      <c r="M848" s="628"/>
      <c r="N848" s="210"/>
      <c r="O848" s="210"/>
      <c r="P848" s="210"/>
      <c r="Q848" s="210"/>
      <c r="R848" s="210"/>
      <c r="S848" s="210"/>
      <c r="T848" s="210"/>
      <c r="U848" s="210"/>
      <c r="V848" s="210"/>
      <c r="W848" s="210"/>
      <c r="X848" s="210"/>
      <c r="Y848" s="210"/>
      <c r="Z848" s="210"/>
    </row>
    <row r="849" ht="12.75" customHeight="1">
      <c r="A849" s="625"/>
      <c r="B849" s="625"/>
      <c r="C849" s="210"/>
      <c r="D849" s="627"/>
      <c r="E849" s="210"/>
      <c r="F849" s="210"/>
      <c r="G849" s="210"/>
      <c r="H849" s="210"/>
      <c r="I849" s="627"/>
      <c r="J849" s="626"/>
      <c r="K849" s="626"/>
      <c r="L849" s="210"/>
      <c r="M849" s="628"/>
      <c r="N849" s="210"/>
      <c r="O849" s="210"/>
      <c r="P849" s="210"/>
      <c r="Q849" s="210"/>
      <c r="R849" s="210"/>
      <c r="S849" s="210"/>
      <c r="T849" s="210"/>
      <c r="U849" s="210"/>
      <c r="V849" s="210"/>
      <c r="W849" s="210"/>
      <c r="X849" s="210"/>
      <c r="Y849" s="210"/>
      <c r="Z849" s="210"/>
    </row>
    <row r="850" ht="12.75" customHeight="1">
      <c r="A850" s="625"/>
      <c r="B850" s="625"/>
      <c r="C850" s="210"/>
      <c r="D850" s="627"/>
      <c r="E850" s="210"/>
      <c r="F850" s="210"/>
      <c r="G850" s="210"/>
      <c r="H850" s="210"/>
      <c r="I850" s="627"/>
      <c r="J850" s="626"/>
      <c r="K850" s="626"/>
      <c r="L850" s="210"/>
      <c r="M850" s="628"/>
      <c r="N850" s="210"/>
      <c r="O850" s="210"/>
      <c r="P850" s="210"/>
      <c r="Q850" s="210"/>
      <c r="R850" s="210"/>
      <c r="S850" s="210"/>
      <c r="T850" s="210"/>
      <c r="U850" s="210"/>
      <c r="V850" s="210"/>
      <c r="W850" s="210"/>
      <c r="X850" s="210"/>
      <c r="Y850" s="210"/>
      <c r="Z850" s="210"/>
    </row>
    <row r="851" ht="12.75" customHeight="1">
      <c r="A851" s="625"/>
      <c r="B851" s="625"/>
      <c r="C851" s="210"/>
      <c r="D851" s="627"/>
      <c r="E851" s="210"/>
      <c r="F851" s="210"/>
      <c r="G851" s="210"/>
      <c r="H851" s="210"/>
      <c r="I851" s="627"/>
      <c r="J851" s="626"/>
      <c r="K851" s="626"/>
      <c r="L851" s="210"/>
      <c r="M851" s="628"/>
      <c r="N851" s="210"/>
      <c r="O851" s="210"/>
      <c r="P851" s="210"/>
      <c r="Q851" s="210"/>
      <c r="R851" s="210"/>
      <c r="S851" s="210"/>
      <c r="T851" s="210"/>
      <c r="U851" s="210"/>
      <c r="V851" s="210"/>
      <c r="W851" s="210"/>
      <c r="X851" s="210"/>
      <c r="Y851" s="210"/>
      <c r="Z851" s="210"/>
    </row>
    <row r="852" ht="12.75" customHeight="1">
      <c r="A852" s="625"/>
      <c r="B852" s="625"/>
      <c r="C852" s="210"/>
      <c r="D852" s="627"/>
      <c r="E852" s="210"/>
      <c r="F852" s="210"/>
      <c r="G852" s="210"/>
      <c r="H852" s="210"/>
      <c r="I852" s="627"/>
      <c r="J852" s="626"/>
      <c r="K852" s="626"/>
      <c r="L852" s="210"/>
      <c r="M852" s="628"/>
      <c r="N852" s="210"/>
      <c r="O852" s="210"/>
      <c r="P852" s="210"/>
      <c r="Q852" s="210"/>
      <c r="R852" s="210"/>
      <c r="S852" s="210"/>
      <c r="T852" s="210"/>
      <c r="U852" s="210"/>
      <c r="V852" s="210"/>
      <c r="W852" s="210"/>
      <c r="X852" s="210"/>
      <c r="Y852" s="210"/>
      <c r="Z852" s="210"/>
    </row>
    <row r="853" ht="12.75" customHeight="1">
      <c r="A853" s="625"/>
      <c r="B853" s="625"/>
      <c r="C853" s="210"/>
      <c r="D853" s="627"/>
      <c r="E853" s="210"/>
      <c r="F853" s="210"/>
      <c r="G853" s="210"/>
      <c r="H853" s="210"/>
      <c r="I853" s="627"/>
      <c r="J853" s="626"/>
      <c r="K853" s="626"/>
      <c r="L853" s="210"/>
      <c r="M853" s="628"/>
      <c r="N853" s="210"/>
      <c r="O853" s="210"/>
      <c r="P853" s="210"/>
      <c r="Q853" s="210"/>
      <c r="R853" s="210"/>
      <c r="S853" s="210"/>
      <c r="T853" s="210"/>
      <c r="U853" s="210"/>
      <c r="V853" s="210"/>
      <c r="W853" s="210"/>
      <c r="X853" s="210"/>
      <c r="Y853" s="210"/>
      <c r="Z853" s="210"/>
    </row>
    <row r="854" ht="12.75" customHeight="1">
      <c r="A854" s="625"/>
      <c r="B854" s="625"/>
      <c r="C854" s="210"/>
      <c r="D854" s="627"/>
      <c r="E854" s="210"/>
      <c r="F854" s="210"/>
      <c r="G854" s="210"/>
      <c r="H854" s="210"/>
      <c r="I854" s="627"/>
      <c r="J854" s="626"/>
      <c r="K854" s="626"/>
      <c r="L854" s="210"/>
      <c r="M854" s="628"/>
      <c r="N854" s="210"/>
      <c r="O854" s="210"/>
      <c r="P854" s="210"/>
      <c r="Q854" s="210"/>
      <c r="R854" s="210"/>
      <c r="S854" s="210"/>
      <c r="T854" s="210"/>
      <c r="U854" s="210"/>
      <c r="V854" s="210"/>
      <c r="W854" s="210"/>
      <c r="X854" s="210"/>
      <c r="Y854" s="210"/>
      <c r="Z854" s="210"/>
    </row>
    <row r="855" ht="12.75" customHeight="1">
      <c r="A855" s="625"/>
      <c r="B855" s="625"/>
      <c r="C855" s="210"/>
      <c r="D855" s="627"/>
      <c r="E855" s="210"/>
      <c r="F855" s="210"/>
      <c r="G855" s="210"/>
      <c r="H855" s="210"/>
      <c r="I855" s="627"/>
      <c r="J855" s="626"/>
      <c r="K855" s="626"/>
      <c r="L855" s="210"/>
      <c r="M855" s="628"/>
      <c r="N855" s="210"/>
      <c r="O855" s="210"/>
      <c r="P855" s="210"/>
      <c r="Q855" s="210"/>
      <c r="R855" s="210"/>
      <c r="S855" s="210"/>
      <c r="T855" s="210"/>
      <c r="U855" s="210"/>
      <c r="V855" s="210"/>
      <c r="W855" s="210"/>
      <c r="X855" s="210"/>
      <c r="Y855" s="210"/>
      <c r="Z855" s="210"/>
    </row>
    <row r="856" ht="12.75" customHeight="1">
      <c r="A856" s="625"/>
      <c r="B856" s="625"/>
      <c r="C856" s="210"/>
      <c r="D856" s="627"/>
      <c r="E856" s="210"/>
      <c r="F856" s="210"/>
      <c r="G856" s="210"/>
      <c r="H856" s="210"/>
      <c r="I856" s="627"/>
      <c r="J856" s="626"/>
      <c r="K856" s="626"/>
      <c r="L856" s="210"/>
      <c r="M856" s="628"/>
      <c r="N856" s="210"/>
      <c r="O856" s="210"/>
      <c r="P856" s="210"/>
      <c r="Q856" s="210"/>
      <c r="R856" s="210"/>
      <c r="S856" s="210"/>
      <c r="T856" s="210"/>
      <c r="U856" s="210"/>
      <c r="V856" s="210"/>
      <c r="W856" s="210"/>
      <c r="X856" s="210"/>
      <c r="Y856" s="210"/>
      <c r="Z856" s="210"/>
    </row>
    <row r="857" ht="12.75" customHeight="1">
      <c r="A857" s="625"/>
      <c r="B857" s="625"/>
      <c r="C857" s="210"/>
      <c r="D857" s="627"/>
      <c r="E857" s="210"/>
      <c r="F857" s="210"/>
      <c r="G857" s="210"/>
      <c r="H857" s="210"/>
      <c r="I857" s="627"/>
      <c r="J857" s="626"/>
      <c r="K857" s="626"/>
      <c r="L857" s="210"/>
      <c r="M857" s="628"/>
      <c r="N857" s="210"/>
      <c r="O857" s="210"/>
      <c r="P857" s="210"/>
      <c r="Q857" s="210"/>
      <c r="R857" s="210"/>
      <c r="S857" s="210"/>
      <c r="T857" s="210"/>
      <c r="U857" s="210"/>
      <c r="V857" s="210"/>
      <c r="W857" s="210"/>
      <c r="X857" s="210"/>
      <c r="Y857" s="210"/>
      <c r="Z857" s="210"/>
    </row>
    <row r="858" ht="12.75" customHeight="1">
      <c r="A858" s="625"/>
      <c r="B858" s="625"/>
      <c r="C858" s="210"/>
      <c r="D858" s="627"/>
      <c r="E858" s="210"/>
      <c r="F858" s="210"/>
      <c r="G858" s="210"/>
      <c r="H858" s="210"/>
      <c r="I858" s="627"/>
      <c r="J858" s="626"/>
      <c r="K858" s="626"/>
      <c r="L858" s="210"/>
      <c r="M858" s="628"/>
      <c r="N858" s="210"/>
      <c r="O858" s="210"/>
      <c r="P858" s="210"/>
      <c r="Q858" s="210"/>
      <c r="R858" s="210"/>
      <c r="S858" s="210"/>
      <c r="T858" s="210"/>
      <c r="U858" s="210"/>
      <c r="V858" s="210"/>
      <c r="W858" s="210"/>
      <c r="X858" s="210"/>
      <c r="Y858" s="210"/>
      <c r="Z858" s="210"/>
    </row>
    <row r="859" ht="12.75" customHeight="1">
      <c r="A859" s="625"/>
      <c r="B859" s="625"/>
      <c r="C859" s="210"/>
      <c r="D859" s="627"/>
      <c r="E859" s="210"/>
      <c r="F859" s="210"/>
      <c r="G859" s="210"/>
      <c r="H859" s="210"/>
      <c r="I859" s="627"/>
      <c r="J859" s="626"/>
      <c r="K859" s="626"/>
      <c r="L859" s="210"/>
      <c r="M859" s="628"/>
      <c r="N859" s="210"/>
      <c r="O859" s="210"/>
      <c r="P859" s="210"/>
      <c r="Q859" s="210"/>
      <c r="R859" s="210"/>
      <c r="S859" s="210"/>
      <c r="T859" s="210"/>
      <c r="U859" s="210"/>
      <c r="V859" s="210"/>
      <c r="W859" s="210"/>
      <c r="X859" s="210"/>
      <c r="Y859" s="210"/>
      <c r="Z859" s="210"/>
    </row>
    <row r="860" ht="12.75" customHeight="1">
      <c r="A860" s="625"/>
      <c r="B860" s="625"/>
      <c r="C860" s="210"/>
      <c r="D860" s="627"/>
      <c r="E860" s="210"/>
      <c r="F860" s="210"/>
      <c r="G860" s="210"/>
      <c r="H860" s="210"/>
      <c r="I860" s="627"/>
      <c r="J860" s="626"/>
      <c r="K860" s="626"/>
      <c r="L860" s="210"/>
      <c r="M860" s="628"/>
      <c r="N860" s="210"/>
      <c r="O860" s="210"/>
      <c r="P860" s="210"/>
      <c r="Q860" s="210"/>
      <c r="R860" s="210"/>
      <c r="S860" s="210"/>
      <c r="T860" s="210"/>
      <c r="U860" s="210"/>
      <c r="V860" s="210"/>
      <c r="W860" s="210"/>
      <c r="X860" s="210"/>
      <c r="Y860" s="210"/>
      <c r="Z860" s="210"/>
    </row>
    <row r="861" ht="12.75" customHeight="1">
      <c r="A861" s="625"/>
      <c r="B861" s="625"/>
      <c r="C861" s="210"/>
      <c r="D861" s="627"/>
      <c r="E861" s="210"/>
      <c r="F861" s="210"/>
      <c r="G861" s="210"/>
      <c r="H861" s="210"/>
      <c r="I861" s="627"/>
      <c r="J861" s="626"/>
      <c r="K861" s="626"/>
      <c r="L861" s="210"/>
      <c r="M861" s="628"/>
      <c r="N861" s="210"/>
      <c r="O861" s="210"/>
      <c r="P861" s="210"/>
      <c r="Q861" s="210"/>
      <c r="R861" s="210"/>
      <c r="S861" s="210"/>
      <c r="T861" s="210"/>
      <c r="U861" s="210"/>
      <c r="V861" s="210"/>
      <c r="W861" s="210"/>
      <c r="X861" s="210"/>
      <c r="Y861" s="210"/>
      <c r="Z861" s="210"/>
    </row>
    <row r="862" ht="12.75" customHeight="1">
      <c r="A862" s="625"/>
      <c r="B862" s="625"/>
      <c r="C862" s="210"/>
      <c r="D862" s="627"/>
      <c r="E862" s="210"/>
      <c r="F862" s="210"/>
      <c r="G862" s="210"/>
      <c r="H862" s="210"/>
      <c r="I862" s="627"/>
      <c r="J862" s="626"/>
      <c r="K862" s="626"/>
      <c r="L862" s="210"/>
      <c r="M862" s="628"/>
      <c r="N862" s="210"/>
      <c r="O862" s="210"/>
      <c r="P862" s="210"/>
      <c r="Q862" s="210"/>
      <c r="R862" s="210"/>
      <c r="S862" s="210"/>
      <c r="T862" s="210"/>
      <c r="U862" s="210"/>
      <c r="V862" s="210"/>
      <c r="W862" s="210"/>
      <c r="X862" s="210"/>
      <c r="Y862" s="210"/>
      <c r="Z862" s="210"/>
    </row>
    <row r="863" ht="12.75" customHeight="1">
      <c r="A863" s="625"/>
      <c r="B863" s="625"/>
      <c r="C863" s="210"/>
      <c r="D863" s="627"/>
      <c r="E863" s="210"/>
      <c r="F863" s="210"/>
      <c r="G863" s="210"/>
      <c r="H863" s="210"/>
      <c r="I863" s="627"/>
      <c r="J863" s="626"/>
      <c r="K863" s="626"/>
      <c r="L863" s="210"/>
      <c r="M863" s="628"/>
      <c r="N863" s="210"/>
      <c r="O863" s="210"/>
      <c r="P863" s="210"/>
      <c r="Q863" s="210"/>
      <c r="R863" s="210"/>
      <c r="S863" s="210"/>
      <c r="T863" s="210"/>
      <c r="U863" s="210"/>
      <c r="V863" s="210"/>
      <c r="W863" s="210"/>
      <c r="X863" s="210"/>
      <c r="Y863" s="210"/>
      <c r="Z863" s="210"/>
    </row>
    <row r="864" ht="12.75" customHeight="1">
      <c r="A864" s="625"/>
      <c r="B864" s="625"/>
      <c r="C864" s="210"/>
      <c r="D864" s="627"/>
      <c r="E864" s="210"/>
      <c r="F864" s="210"/>
      <c r="G864" s="210"/>
      <c r="H864" s="210"/>
      <c r="I864" s="627"/>
      <c r="J864" s="626"/>
      <c r="K864" s="626"/>
      <c r="L864" s="210"/>
      <c r="M864" s="628"/>
      <c r="N864" s="210"/>
      <c r="O864" s="210"/>
      <c r="P864" s="210"/>
      <c r="Q864" s="210"/>
      <c r="R864" s="210"/>
      <c r="S864" s="210"/>
      <c r="T864" s="210"/>
      <c r="U864" s="210"/>
      <c r="V864" s="210"/>
      <c r="W864" s="210"/>
      <c r="X864" s="210"/>
      <c r="Y864" s="210"/>
      <c r="Z864" s="210"/>
    </row>
    <row r="865" ht="12.75" customHeight="1">
      <c r="A865" s="625"/>
      <c r="B865" s="625"/>
      <c r="C865" s="210"/>
      <c r="D865" s="627"/>
      <c r="E865" s="210"/>
      <c r="F865" s="210"/>
      <c r="G865" s="210"/>
      <c r="H865" s="210"/>
      <c r="I865" s="627"/>
      <c r="J865" s="626"/>
      <c r="K865" s="626"/>
      <c r="L865" s="210"/>
      <c r="M865" s="628"/>
      <c r="N865" s="210"/>
      <c r="O865" s="210"/>
      <c r="P865" s="210"/>
      <c r="Q865" s="210"/>
      <c r="R865" s="210"/>
      <c r="S865" s="210"/>
      <c r="T865" s="210"/>
      <c r="U865" s="210"/>
      <c r="V865" s="210"/>
      <c r="W865" s="210"/>
      <c r="X865" s="210"/>
      <c r="Y865" s="210"/>
      <c r="Z865" s="210"/>
    </row>
    <row r="866" ht="12.75" customHeight="1">
      <c r="A866" s="625"/>
      <c r="B866" s="625"/>
      <c r="C866" s="210"/>
      <c r="D866" s="627"/>
      <c r="E866" s="210"/>
      <c r="F866" s="210"/>
      <c r="G866" s="210"/>
      <c r="H866" s="210"/>
      <c r="I866" s="627"/>
      <c r="J866" s="626"/>
      <c r="K866" s="626"/>
      <c r="L866" s="210"/>
      <c r="M866" s="628"/>
      <c r="N866" s="210"/>
      <c r="O866" s="210"/>
      <c r="P866" s="210"/>
      <c r="Q866" s="210"/>
      <c r="R866" s="210"/>
      <c r="S866" s="210"/>
      <c r="T866" s="210"/>
      <c r="U866" s="210"/>
      <c r="V866" s="210"/>
      <c r="W866" s="210"/>
      <c r="X866" s="210"/>
      <c r="Y866" s="210"/>
      <c r="Z866" s="210"/>
    </row>
    <row r="867" ht="12.75" customHeight="1">
      <c r="A867" s="625"/>
      <c r="B867" s="625"/>
      <c r="C867" s="210"/>
      <c r="D867" s="627"/>
      <c r="E867" s="210"/>
      <c r="F867" s="210"/>
      <c r="G867" s="210"/>
      <c r="H867" s="210"/>
      <c r="I867" s="627"/>
      <c r="J867" s="626"/>
      <c r="K867" s="626"/>
      <c r="L867" s="210"/>
      <c r="M867" s="628"/>
      <c r="N867" s="210"/>
      <c r="O867" s="210"/>
      <c r="P867" s="210"/>
      <c r="Q867" s="210"/>
      <c r="R867" s="210"/>
      <c r="S867" s="210"/>
      <c r="T867" s="210"/>
      <c r="U867" s="210"/>
      <c r="V867" s="210"/>
      <c r="W867" s="210"/>
      <c r="X867" s="210"/>
      <c r="Y867" s="210"/>
      <c r="Z867" s="210"/>
    </row>
    <row r="868" ht="12.75" customHeight="1">
      <c r="A868" s="625"/>
      <c r="B868" s="625"/>
      <c r="C868" s="210"/>
      <c r="D868" s="627"/>
      <c r="E868" s="210"/>
      <c r="F868" s="210"/>
      <c r="G868" s="210"/>
      <c r="H868" s="210"/>
      <c r="I868" s="627"/>
      <c r="J868" s="626"/>
      <c r="K868" s="626"/>
      <c r="L868" s="210"/>
      <c r="M868" s="628"/>
      <c r="N868" s="210"/>
      <c r="O868" s="210"/>
      <c r="P868" s="210"/>
      <c r="Q868" s="210"/>
      <c r="R868" s="210"/>
      <c r="S868" s="210"/>
      <c r="T868" s="210"/>
      <c r="U868" s="210"/>
      <c r="V868" s="210"/>
      <c r="W868" s="210"/>
      <c r="X868" s="210"/>
      <c r="Y868" s="210"/>
      <c r="Z868" s="210"/>
    </row>
    <row r="869" ht="12.75" customHeight="1">
      <c r="A869" s="625"/>
      <c r="B869" s="625"/>
      <c r="C869" s="210"/>
      <c r="D869" s="627"/>
      <c r="E869" s="210"/>
      <c r="F869" s="210"/>
      <c r="G869" s="210"/>
      <c r="H869" s="210"/>
      <c r="I869" s="627"/>
      <c r="J869" s="626"/>
      <c r="K869" s="626"/>
      <c r="L869" s="210"/>
      <c r="M869" s="628"/>
      <c r="N869" s="210"/>
      <c r="O869" s="210"/>
      <c r="P869" s="210"/>
      <c r="Q869" s="210"/>
      <c r="R869" s="210"/>
      <c r="S869" s="210"/>
      <c r="T869" s="210"/>
      <c r="U869" s="210"/>
      <c r="V869" s="210"/>
      <c r="W869" s="210"/>
      <c r="X869" s="210"/>
      <c r="Y869" s="210"/>
      <c r="Z869" s="210"/>
    </row>
    <row r="870" ht="12.75" customHeight="1">
      <c r="A870" s="625"/>
      <c r="B870" s="625"/>
      <c r="C870" s="210"/>
      <c r="D870" s="627"/>
      <c r="E870" s="210"/>
      <c r="F870" s="210"/>
      <c r="G870" s="210"/>
      <c r="H870" s="210"/>
      <c r="I870" s="627"/>
      <c r="J870" s="626"/>
      <c r="K870" s="626"/>
      <c r="L870" s="210"/>
      <c r="M870" s="628"/>
      <c r="N870" s="210"/>
      <c r="O870" s="210"/>
      <c r="P870" s="210"/>
      <c r="Q870" s="210"/>
      <c r="R870" s="210"/>
      <c r="S870" s="210"/>
      <c r="T870" s="210"/>
      <c r="U870" s="210"/>
      <c r="V870" s="210"/>
      <c r="W870" s="210"/>
      <c r="X870" s="210"/>
      <c r="Y870" s="210"/>
      <c r="Z870" s="210"/>
    </row>
    <row r="871" ht="12.75" customHeight="1">
      <c r="A871" s="625"/>
      <c r="B871" s="625"/>
      <c r="C871" s="210"/>
      <c r="D871" s="627"/>
      <c r="E871" s="210"/>
      <c r="F871" s="210"/>
      <c r="G871" s="210"/>
      <c r="H871" s="210"/>
      <c r="I871" s="627"/>
      <c r="J871" s="626"/>
      <c r="K871" s="626"/>
      <c r="L871" s="210"/>
      <c r="M871" s="628"/>
      <c r="N871" s="210"/>
      <c r="O871" s="210"/>
      <c r="P871" s="210"/>
      <c r="Q871" s="210"/>
      <c r="R871" s="210"/>
      <c r="S871" s="210"/>
      <c r="T871" s="210"/>
      <c r="U871" s="210"/>
      <c r="V871" s="210"/>
      <c r="W871" s="210"/>
      <c r="X871" s="210"/>
      <c r="Y871" s="210"/>
      <c r="Z871" s="210"/>
    </row>
    <row r="872" ht="12.75" customHeight="1">
      <c r="A872" s="625"/>
      <c r="B872" s="625"/>
      <c r="C872" s="210"/>
      <c r="D872" s="627"/>
      <c r="E872" s="210"/>
      <c r="F872" s="210"/>
      <c r="G872" s="210"/>
      <c r="H872" s="210"/>
      <c r="I872" s="627"/>
      <c r="J872" s="626"/>
      <c r="K872" s="626"/>
      <c r="L872" s="210"/>
      <c r="M872" s="628"/>
      <c r="N872" s="210"/>
      <c r="O872" s="210"/>
      <c r="P872" s="210"/>
      <c r="Q872" s="210"/>
      <c r="R872" s="210"/>
      <c r="S872" s="210"/>
      <c r="T872" s="210"/>
      <c r="U872" s="210"/>
      <c r="V872" s="210"/>
      <c r="W872" s="210"/>
      <c r="X872" s="210"/>
      <c r="Y872" s="210"/>
      <c r="Z872" s="210"/>
    </row>
    <row r="873" ht="12.75" customHeight="1">
      <c r="A873" s="625"/>
      <c r="B873" s="625"/>
      <c r="C873" s="210"/>
      <c r="D873" s="627"/>
      <c r="E873" s="210"/>
      <c r="F873" s="210"/>
      <c r="G873" s="210"/>
      <c r="H873" s="210"/>
      <c r="I873" s="627"/>
      <c r="J873" s="626"/>
      <c r="K873" s="626"/>
      <c r="L873" s="210"/>
      <c r="M873" s="628"/>
      <c r="N873" s="210"/>
      <c r="O873" s="210"/>
      <c r="P873" s="210"/>
      <c r="Q873" s="210"/>
      <c r="R873" s="210"/>
      <c r="S873" s="210"/>
      <c r="T873" s="210"/>
      <c r="U873" s="210"/>
      <c r="V873" s="210"/>
      <c r="W873" s="210"/>
      <c r="X873" s="210"/>
      <c r="Y873" s="210"/>
      <c r="Z873" s="210"/>
    </row>
    <row r="874" ht="12.75" customHeight="1">
      <c r="A874" s="625"/>
      <c r="B874" s="625"/>
      <c r="C874" s="210"/>
      <c r="D874" s="627"/>
      <c r="E874" s="210"/>
      <c r="F874" s="210"/>
      <c r="G874" s="210"/>
      <c r="H874" s="210"/>
      <c r="I874" s="627"/>
      <c r="J874" s="626"/>
      <c r="K874" s="626"/>
      <c r="L874" s="210"/>
      <c r="M874" s="628"/>
      <c r="N874" s="210"/>
      <c r="O874" s="210"/>
      <c r="P874" s="210"/>
      <c r="Q874" s="210"/>
      <c r="R874" s="210"/>
      <c r="S874" s="210"/>
      <c r="T874" s="210"/>
      <c r="U874" s="210"/>
      <c r="V874" s="210"/>
      <c r="W874" s="210"/>
      <c r="X874" s="210"/>
      <c r="Y874" s="210"/>
      <c r="Z874" s="210"/>
    </row>
    <row r="875" ht="12.75" customHeight="1">
      <c r="A875" s="625"/>
      <c r="B875" s="625"/>
      <c r="C875" s="210"/>
      <c r="D875" s="627"/>
      <c r="E875" s="210"/>
      <c r="F875" s="210"/>
      <c r="G875" s="210"/>
      <c r="H875" s="210"/>
      <c r="I875" s="627"/>
      <c r="J875" s="626"/>
      <c r="K875" s="626"/>
      <c r="L875" s="210"/>
      <c r="M875" s="628"/>
      <c r="N875" s="210"/>
      <c r="O875" s="210"/>
      <c r="P875" s="210"/>
      <c r="Q875" s="210"/>
      <c r="R875" s="210"/>
      <c r="S875" s="210"/>
      <c r="T875" s="210"/>
      <c r="U875" s="210"/>
      <c r="V875" s="210"/>
      <c r="W875" s="210"/>
      <c r="X875" s="210"/>
      <c r="Y875" s="210"/>
      <c r="Z875" s="210"/>
    </row>
    <row r="876" ht="12.75" customHeight="1">
      <c r="A876" s="625"/>
      <c r="B876" s="625"/>
      <c r="C876" s="210"/>
      <c r="D876" s="627"/>
      <c r="E876" s="210"/>
      <c r="F876" s="210"/>
      <c r="G876" s="210"/>
      <c r="H876" s="210"/>
      <c r="I876" s="627"/>
      <c r="J876" s="626"/>
      <c r="K876" s="626"/>
      <c r="L876" s="210"/>
      <c r="M876" s="628"/>
      <c r="N876" s="210"/>
      <c r="O876" s="210"/>
      <c r="P876" s="210"/>
      <c r="Q876" s="210"/>
      <c r="R876" s="210"/>
      <c r="S876" s="210"/>
      <c r="T876" s="210"/>
      <c r="U876" s="210"/>
      <c r="V876" s="210"/>
      <c r="W876" s="210"/>
      <c r="X876" s="210"/>
      <c r="Y876" s="210"/>
      <c r="Z876" s="210"/>
    </row>
    <row r="877" ht="12.75" customHeight="1">
      <c r="A877" s="625"/>
      <c r="B877" s="625"/>
      <c r="C877" s="210"/>
      <c r="D877" s="627"/>
      <c r="E877" s="210"/>
      <c r="F877" s="210"/>
      <c r="G877" s="210"/>
      <c r="H877" s="210"/>
      <c r="I877" s="627"/>
      <c r="J877" s="626"/>
      <c r="K877" s="626"/>
      <c r="L877" s="210"/>
      <c r="M877" s="628"/>
      <c r="N877" s="210"/>
      <c r="O877" s="210"/>
      <c r="P877" s="210"/>
      <c r="Q877" s="210"/>
      <c r="R877" s="210"/>
      <c r="S877" s="210"/>
      <c r="T877" s="210"/>
      <c r="U877" s="210"/>
      <c r="V877" s="210"/>
      <c r="W877" s="210"/>
      <c r="X877" s="210"/>
      <c r="Y877" s="210"/>
      <c r="Z877" s="210"/>
    </row>
    <row r="878" ht="12.75" customHeight="1">
      <c r="A878" s="625"/>
      <c r="B878" s="625"/>
      <c r="C878" s="210"/>
      <c r="D878" s="627"/>
      <c r="E878" s="210"/>
      <c r="F878" s="210"/>
      <c r="G878" s="210"/>
      <c r="H878" s="210"/>
      <c r="I878" s="627"/>
      <c r="J878" s="626"/>
      <c r="K878" s="626"/>
      <c r="L878" s="210"/>
      <c r="M878" s="628"/>
      <c r="N878" s="210"/>
      <c r="O878" s="210"/>
      <c r="P878" s="210"/>
      <c r="Q878" s="210"/>
      <c r="R878" s="210"/>
      <c r="S878" s="210"/>
      <c r="T878" s="210"/>
      <c r="U878" s="210"/>
      <c r="V878" s="210"/>
      <c r="W878" s="210"/>
      <c r="X878" s="210"/>
      <c r="Y878" s="210"/>
      <c r="Z878" s="210"/>
    </row>
    <row r="879" ht="12.75" customHeight="1">
      <c r="A879" s="625"/>
      <c r="B879" s="625"/>
      <c r="C879" s="210"/>
      <c r="D879" s="627"/>
      <c r="E879" s="210"/>
      <c r="F879" s="210"/>
      <c r="G879" s="210"/>
      <c r="H879" s="210"/>
      <c r="I879" s="627"/>
      <c r="J879" s="626"/>
      <c r="K879" s="626"/>
      <c r="L879" s="210"/>
      <c r="M879" s="628"/>
      <c r="N879" s="210"/>
      <c r="O879" s="210"/>
      <c r="P879" s="210"/>
      <c r="Q879" s="210"/>
      <c r="R879" s="210"/>
      <c r="S879" s="210"/>
      <c r="T879" s="210"/>
      <c r="U879" s="210"/>
      <c r="V879" s="210"/>
      <c r="W879" s="210"/>
      <c r="X879" s="210"/>
      <c r="Y879" s="210"/>
      <c r="Z879" s="210"/>
    </row>
    <row r="880" ht="12.75" customHeight="1">
      <c r="A880" s="625"/>
      <c r="B880" s="625"/>
      <c r="C880" s="210"/>
      <c r="D880" s="627"/>
      <c r="E880" s="210"/>
      <c r="F880" s="210"/>
      <c r="G880" s="210"/>
      <c r="H880" s="210"/>
      <c r="I880" s="627"/>
      <c r="J880" s="626"/>
      <c r="K880" s="626"/>
      <c r="L880" s="210"/>
      <c r="M880" s="628"/>
      <c r="N880" s="210"/>
      <c r="O880" s="210"/>
      <c r="P880" s="210"/>
      <c r="Q880" s="210"/>
      <c r="R880" s="210"/>
      <c r="S880" s="210"/>
      <c r="T880" s="210"/>
      <c r="U880" s="210"/>
      <c r="V880" s="210"/>
      <c r="W880" s="210"/>
      <c r="X880" s="210"/>
      <c r="Y880" s="210"/>
      <c r="Z880" s="210"/>
    </row>
    <row r="881" ht="12.75" customHeight="1">
      <c r="A881" s="625"/>
      <c r="B881" s="625"/>
      <c r="C881" s="210"/>
      <c r="D881" s="627"/>
      <c r="E881" s="210"/>
      <c r="F881" s="210"/>
      <c r="G881" s="210"/>
      <c r="H881" s="210"/>
      <c r="I881" s="627"/>
      <c r="J881" s="626"/>
      <c r="K881" s="626"/>
      <c r="L881" s="210"/>
      <c r="M881" s="628"/>
      <c r="N881" s="210"/>
      <c r="O881" s="210"/>
      <c r="P881" s="210"/>
      <c r="Q881" s="210"/>
      <c r="R881" s="210"/>
      <c r="S881" s="210"/>
      <c r="T881" s="210"/>
      <c r="U881" s="210"/>
      <c r="V881" s="210"/>
      <c r="W881" s="210"/>
      <c r="X881" s="210"/>
      <c r="Y881" s="210"/>
      <c r="Z881" s="210"/>
    </row>
    <row r="882" ht="12.75" customHeight="1">
      <c r="A882" s="625"/>
      <c r="B882" s="625"/>
      <c r="C882" s="210"/>
      <c r="D882" s="627"/>
      <c r="E882" s="210"/>
      <c r="F882" s="210"/>
      <c r="G882" s="210"/>
      <c r="H882" s="210"/>
      <c r="I882" s="627"/>
      <c r="J882" s="626"/>
      <c r="K882" s="626"/>
      <c r="L882" s="210"/>
      <c r="M882" s="628"/>
      <c r="N882" s="210"/>
      <c r="O882" s="210"/>
      <c r="P882" s="210"/>
      <c r="Q882" s="210"/>
      <c r="R882" s="210"/>
      <c r="S882" s="210"/>
      <c r="T882" s="210"/>
      <c r="U882" s="210"/>
      <c r="V882" s="210"/>
      <c r="W882" s="210"/>
      <c r="X882" s="210"/>
      <c r="Y882" s="210"/>
      <c r="Z882" s="210"/>
    </row>
    <row r="883" ht="12.75" customHeight="1">
      <c r="A883" s="625"/>
      <c r="B883" s="625"/>
      <c r="C883" s="210"/>
      <c r="D883" s="627"/>
      <c r="E883" s="210"/>
      <c r="F883" s="210"/>
      <c r="G883" s="210"/>
      <c r="H883" s="210"/>
      <c r="I883" s="627"/>
      <c r="J883" s="626"/>
      <c r="K883" s="626"/>
      <c r="L883" s="210"/>
      <c r="M883" s="628"/>
      <c r="N883" s="210"/>
      <c r="O883" s="210"/>
      <c r="P883" s="210"/>
      <c r="Q883" s="210"/>
      <c r="R883" s="210"/>
      <c r="S883" s="210"/>
      <c r="T883" s="210"/>
      <c r="U883" s="210"/>
      <c r="V883" s="210"/>
      <c r="W883" s="210"/>
      <c r="X883" s="210"/>
      <c r="Y883" s="210"/>
      <c r="Z883" s="210"/>
    </row>
    <row r="884" ht="12.75" customHeight="1">
      <c r="A884" s="625"/>
      <c r="B884" s="625"/>
      <c r="C884" s="210"/>
      <c r="D884" s="627"/>
      <c r="E884" s="210"/>
      <c r="F884" s="210"/>
      <c r="G884" s="210"/>
      <c r="H884" s="210"/>
      <c r="I884" s="627"/>
      <c r="J884" s="626"/>
      <c r="K884" s="626"/>
      <c r="L884" s="210"/>
      <c r="M884" s="628"/>
      <c r="N884" s="210"/>
      <c r="O884" s="210"/>
      <c r="P884" s="210"/>
      <c r="Q884" s="210"/>
      <c r="R884" s="210"/>
      <c r="S884" s="210"/>
      <c r="T884" s="210"/>
      <c r="U884" s="210"/>
      <c r="V884" s="210"/>
      <c r="W884" s="210"/>
      <c r="X884" s="210"/>
      <c r="Y884" s="210"/>
      <c r="Z884" s="210"/>
    </row>
    <row r="885" ht="12.75" customHeight="1">
      <c r="A885" s="625"/>
      <c r="B885" s="625"/>
      <c r="C885" s="210"/>
      <c r="D885" s="627"/>
      <c r="E885" s="210"/>
      <c r="F885" s="210"/>
      <c r="G885" s="210"/>
      <c r="H885" s="210"/>
      <c r="I885" s="627"/>
      <c r="J885" s="626"/>
      <c r="K885" s="626"/>
      <c r="L885" s="210"/>
      <c r="M885" s="628"/>
      <c r="N885" s="210"/>
      <c r="O885" s="210"/>
      <c r="P885" s="210"/>
      <c r="Q885" s="210"/>
      <c r="R885" s="210"/>
      <c r="S885" s="210"/>
      <c r="T885" s="210"/>
      <c r="U885" s="210"/>
      <c r="V885" s="210"/>
      <c r="W885" s="210"/>
      <c r="X885" s="210"/>
      <c r="Y885" s="210"/>
      <c r="Z885" s="210"/>
    </row>
    <row r="886" ht="12.75" customHeight="1">
      <c r="A886" s="625"/>
      <c r="B886" s="625"/>
      <c r="C886" s="210"/>
      <c r="D886" s="627"/>
      <c r="E886" s="210"/>
      <c r="F886" s="210"/>
      <c r="G886" s="210"/>
      <c r="H886" s="210"/>
      <c r="I886" s="627"/>
      <c r="J886" s="626"/>
      <c r="K886" s="626"/>
      <c r="L886" s="210"/>
      <c r="M886" s="628"/>
      <c r="N886" s="210"/>
      <c r="O886" s="210"/>
      <c r="P886" s="210"/>
      <c r="Q886" s="210"/>
      <c r="R886" s="210"/>
      <c r="S886" s="210"/>
      <c r="T886" s="210"/>
      <c r="U886" s="210"/>
      <c r="V886" s="210"/>
      <c r="W886" s="210"/>
      <c r="X886" s="210"/>
      <c r="Y886" s="210"/>
      <c r="Z886" s="210"/>
    </row>
    <row r="887" ht="12.75" customHeight="1">
      <c r="A887" s="625"/>
      <c r="B887" s="625"/>
      <c r="C887" s="210"/>
      <c r="D887" s="627"/>
      <c r="E887" s="210"/>
      <c r="F887" s="210"/>
      <c r="G887" s="210"/>
      <c r="H887" s="210"/>
      <c r="I887" s="627"/>
      <c r="J887" s="626"/>
      <c r="K887" s="626"/>
      <c r="L887" s="210"/>
      <c r="M887" s="628"/>
      <c r="N887" s="210"/>
      <c r="O887" s="210"/>
      <c r="P887" s="210"/>
      <c r="Q887" s="210"/>
      <c r="R887" s="210"/>
      <c r="S887" s="210"/>
      <c r="T887" s="210"/>
      <c r="U887" s="210"/>
      <c r="V887" s="210"/>
      <c r="W887" s="210"/>
      <c r="X887" s="210"/>
      <c r="Y887" s="210"/>
      <c r="Z887" s="210"/>
    </row>
    <row r="888" ht="12.75" customHeight="1">
      <c r="A888" s="625"/>
      <c r="B888" s="625"/>
      <c r="C888" s="210"/>
      <c r="D888" s="627"/>
      <c r="E888" s="210"/>
      <c r="F888" s="210"/>
      <c r="G888" s="210"/>
      <c r="H888" s="210"/>
      <c r="I888" s="627"/>
      <c r="J888" s="626"/>
      <c r="K888" s="626"/>
      <c r="L888" s="210"/>
      <c r="M888" s="628"/>
      <c r="N888" s="210"/>
      <c r="O888" s="210"/>
      <c r="P888" s="210"/>
      <c r="Q888" s="210"/>
      <c r="R888" s="210"/>
      <c r="S888" s="210"/>
      <c r="T888" s="210"/>
      <c r="U888" s="210"/>
      <c r="V888" s="210"/>
      <c r="W888" s="210"/>
      <c r="X888" s="210"/>
      <c r="Y888" s="210"/>
      <c r="Z888" s="210"/>
    </row>
    <row r="889" ht="12.75" customHeight="1">
      <c r="A889" s="625"/>
      <c r="B889" s="625"/>
      <c r="C889" s="210"/>
      <c r="D889" s="627"/>
      <c r="E889" s="210"/>
      <c r="F889" s="210"/>
      <c r="G889" s="210"/>
      <c r="H889" s="210"/>
      <c r="I889" s="627"/>
      <c r="J889" s="626"/>
      <c r="K889" s="626"/>
      <c r="L889" s="210"/>
      <c r="M889" s="628"/>
      <c r="N889" s="210"/>
      <c r="O889" s="210"/>
      <c r="P889" s="210"/>
      <c r="Q889" s="210"/>
      <c r="R889" s="210"/>
      <c r="S889" s="210"/>
      <c r="T889" s="210"/>
      <c r="U889" s="210"/>
      <c r="V889" s="210"/>
      <c r="W889" s="210"/>
      <c r="X889" s="210"/>
      <c r="Y889" s="210"/>
      <c r="Z889" s="210"/>
    </row>
    <row r="890" ht="12.75" customHeight="1">
      <c r="A890" s="625"/>
      <c r="B890" s="625"/>
      <c r="C890" s="210"/>
      <c r="D890" s="627"/>
      <c r="E890" s="210"/>
      <c r="F890" s="210"/>
      <c r="G890" s="210"/>
      <c r="H890" s="210"/>
      <c r="I890" s="627"/>
      <c r="J890" s="626"/>
      <c r="K890" s="626"/>
      <c r="L890" s="210"/>
      <c r="M890" s="628"/>
      <c r="N890" s="210"/>
      <c r="O890" s="210"/>
      <c r="P890" s="210"/>
      <c r="Q890" s="210"/>
      <c r="R890" s="210"/>
      <c r="S890" s="210"/>
      <c r="T890" s="210"/>
      <c r="U890" s="210"/>
      <c r="V890" s="210"/>
      <c r="W890" s="210"/>
      <c r="X890" s="210"/>
      <c r="Y890" s="210"/>
      <c r="Z890" s="210"/>
    </row>
    <row r="891" ht="12.75" customHeight="1">
      <c r="A891" s="625"/>
      <c r="B891" s="625"/>
      <c r="C891" s="210"/>
      <c r="D891" s="627"/>
      <c r="E891" s="210"/>
      <c r="F891" s="210"/>
      <c r="G891" s="210"/>
      <c r="H891" s="210"/>
      <c r="I891" s="627"/>
      <c r="J891" s="626"/>
      <c r="K891" s="626"/>
      <c r="L891" s="210"/>
      <c r="M891" s="628"/>
      <c r="N891" s="210"/>
      <c r="O891" s="210"/>
      <c r="P891" s="210"/>
      <c r="Q891" s="210"/>
      <c r="R891" s="210"/>
      <c r="S891" s="210"/>
      <c r="T891" s="210"/>
      <c r="U891" s="210"/>
      <c r="V891" s="210"/>
      <c r="W891" s="210"/>
      <c r="X891" s="210"/>
      <c r="Y891" s="210"/>
      <c r="Z891" s="210"/>
    </row>
    <row r="892" ht="12.75" customHeight="1">
      <c r="A892" s="625"/>
      <c r="B892" s="625"/>
      <c r="C892" s="210"/>
      <c r="D892" s="627"/>
      <c r="E892" s="210"/>
      <c r="F892" s="210"/>
      <c r="G892" s="210"/>
      <c r="H892" s="210"/>
      <c r="I892" s="627"/>
      <c r="J892" s="626"/>
      <c r="K892" s="626"/>
      <c r="L892" s="210"/>
      <c r="M892" s="628"/>
      <c r="N892" s="210"/>
      <c r="O892" s="210"/>
      <c r="P892" s="210"/>
      <c r="Q892" s="210"/>
      <c r="R892" s="210"/>
      <c r="S892" s="210"/>
      <c r="T892" s="210"/>
      <c r="U892" s="210"/>
      <c r="V892" s="210"/>
      <c r="W892" s="210"/>
      <c r="X892" s="210"/>
      <c r="Y892" s="210"/>
      <c r="Z892" s="210"/>
    </row>
    <row r="893" ht="12.75" customHeight="1">
      <c r="A893" s="625"/>
      <c r="B893" s="625"/>
      <c r="C893" s="210"/>
      <c r="D893" s="627"/>
      <c r="E893" s="210"/>
      <c r="F893" s="210"/>
      <c r="G893" s="210"/>
      <c r="H893" s="210"/>
      <c r="I893" s="627"/>
      <c r="J893" s="626"/>
      <c r="K893" s="626"/>
      <c r="L893" s="210"/>
      <c r="M893" s="628"/>
      <c r="N893" s="210"/>
      <c r="O893" s="210"/>
      <c r="P893" s="210"/>
      <c r="Q893" s="210"/>
      <c r="R893" s="210"/>
      <c r="S893" s="210"/>
      <c r="T893" s="210"/>
      <c r="U893" s="210"/>
      <c r="V893" s="210"/>
      <c r="W893" s="210"/>
      <c r="X893" s="210"/>
      <c r="Y893" s="210"/>
      <c r="Z893" s="210"/>
    </row>
    <row r="894" ht="12.75" customHeight="1">
      <c r="A894" s="625"/>
      <c r="B894" s="625"/>
      <c r="C894" s="210"/>
      <c r="D894" s="627"/>
      <c r="E894" s="210"/>
      <c r="F894" s="210"/>
      <c r="G894" s="210"/>
      <c r="H894" s="210"/>
      <c r="I894" s="627"/>
      <c r="J894" s="626"/>
      <c r="K894" s="626"/>
      <c r="L894" s="210"/>
      <c r="M894" s="628"/>
      <c r="N894" s="210"/>
      <c r="O894" s="210"/>
      <c r="P894" s="210"/>
      <c r="Q894" s="210"/>
      <c r="R894" s="210"/>
      <c r="S894" s="210"/>
      <c r="T894" s="210"/>
      <c r="U894" s="210"/>
      <c r="V894" s="210"/>
      <c r="W894" s="210"/>
      <c r="X894" s="210"/>
      <c r="Y894" s="210"/>
      <c r="Z894" s="210"/>
    </row>
    <row r="895" ht="12.75" customHeight="1">
      <c r="A895" s="625"/>
      <c r="B895" s="625"/>
      <c r="C895" s="210"/>
      <c r="D895" s="627"/>
      <c r="E895" s="210"/>
      <c r="F895" s="210"/>
      <c r="G895" s="210"/>
      <c r="H895" s="210"/>
      <c r="I895" s="627"/>
      <c r="J895" s="626"/>
      <c r="K895" s="626"/>
      <c r="L895" s="210"/>
      <c r="M895" s="628"/>
      <c r="N895" s="210"/>
      <c r="O895" s="210"/>
      <c r="P895" s="210"/>
      <c r="Q895" s="210"/>
      <c r="R895" s="210"/>
      <c r="S895" s="210"/>
      <c r="T895" s="210"/>
      <c r="U895" s="210"/>
      <c r="V895" s="210"/>
      <c r="W895" s="210"/>
      <c r="X895" s="210"/>
      <c r="Y895" s="210"/>
      <c r="Z895" s="210"/>
    </row>
    <row r="896" ht="12.75" customHeight="1">
      <c r="A896" s="625"/>
      <c r="B896" s="625"/>
      <c r="C896" s="210"/>
      <c r="D896" s="627"/>
      <c r="E896" s="210"/>
      <c r="F896" s="210"/>
      <c r="G896" s="210"/>
      <c r="H896" s="210"/>
      <c r="I896" s="627"/>
      <c r="J896" s="626"/>
      <c r="K896" s="626"/>
      <c r="L896" s="210"/>
      <c r="M896" s="628"/>
      <c r="N896" s="210"/>
      <c r="O896" s="210"/>
      <c r="P896" s="210"/>
      <c r="Q896" s="210"/>
      <c r="R896" s="210"/>
      <c r="S896" s="210"/>
      <c r="T896" s="210"/>
      <c r="U896" s="210"/>
      <c r="V896" s="210"/>
      <c r="W896" s="210"/>
      <c r="X896" s="210"/>
      <c r="Y896" s="210"/>
      <c r="Z896" s="210"/>
    </row>
    <row r="897" ht="12.75" customHeight="1">
      <c r="A897" s="625"/>
      <c r="B897" s="625"/>
      <c r="C897" s="210"/>
      <c r="D897" s="627"/>
      <c r="E897" s="210"/>
      <c r="F897" s="210"/>
      <c r="G897" s="210"/>
      <c r="H897" s="210"/>
      <c r="I897" s="627"/>
      <c r="J897" s="626"/>
      <c r="K897" s="626"/>
      <c r="L897" s="210"/>
      <c r="M897" s="628"/>
      <c r="N897" s="210"/>
      <c r="O897" s="210"/>
      <c r="P897" s="210"/>
      <c r="Q897" s="210"/>
      <c r="R897" s="210"/>
      <c r="S897" s="210"/>
      <c r="T897" s="210"/>
      <c r="U897" s="210"/>
      <c r="V897" s="210"/>
      <c r="W897" s="210"/>
      <c r="X897" s="210"/>
      <c r="Y897" s="210"/>
      <c r="Z897" s="210"/>
    </row>
    <row r="898" ht="12.75" customHeight="1">
      <c r="A898" s="625"/>
      <c r="B898" s="625"/>
      <c r="C898" s="210"/>
      <c r="D898" s="627"/>
      <c r="E898" s="210"/>
      <c r="F898" s="210"/>
      <c r="G898" s="210"/>
      <c r="H898" s="210"/>
      <c r="I898" s="627"/>
      <c r="J898" s="626"/>
      <c r="K898" s="626"/>
      <c r="L898" s="210"/>
      <c r="M898" s="628"/>
      <c r="N898" s="210"/>
      <c r="O898" s="210"/>
      <c r="P898" s="210"/>
      <c r="Q898" s="210"/>
      <c r="R898" s="210"/>
      <c r="S898" s="210"/>
      <c r="T898" s="210"/>
      <c r="U898" s="210"/>
      <c r="V898" s="210"/>
      <c r="W898" s="210"/>
      <c r="X898" s="210"/>
      <c r="Y898" s="210"/>
      <c r="Z898" s="210"/>
    </row>
    <row r="899" ht="12.75" customHeight="1">
      <c r="A899" s="625"/>
      <c r="B899" s="625"/>
      <c r="C899" s="210"/>
      <c r="D899" s="627"/>
      <c r="E899" s="210"/>
      <c r="F899" s="210"/>
      <c r="G899" s="210"/>
      <c r="H899" s="210"/>
      <c r="I899" s="627"/>
      <c r="J899" s="626"/>
      <c r="K899" s="626"/>
      <c r="L899" s="210"/>
      <c r="M899" s="628"/>
      <c r="N899" s="210"/>
      <c r="O899" s="210"/>
      <c r="P899" s="210"/>
      <c r="Q899" s="210"/>
      <c r="R899" s="210"/>
      <c r="S899" s="210"/>
      <c r="T899" s="210"/>
      <c r="U899" s="210"/>
      <c r="V899" s="210"/>
      <c r="W899" s="210"/>
      <c r="X899" s="210"/>
      <c r="Y899" s="210"/>
      <c r="Z899" s="210"/>
    </row>
    <row r="900" ht="12.75" customHeight="1">
      <c r="A900" s="625"/>
      <c r="B900" s="625"/>
      <c r="C900" s="210"/>
      <c r="D900" s="627"/>
      <c r="E900" s="210"/>
      <c r="F900" s="210"/>
      <c r="G900" s="210"/>
      <c r="H900" s="210"/>
      <c r="I900" s="627"/>
      <c r="J900" s="626"/>
      <c r="K900" s="626"/>
      <c r="L900" s="210"/>
      <c r="M900" s="628"/>
      <c r="N900" s="210"/>
      <c r="O900" s="210"/>
      <c r="P900" s="210"/>
      <c r="Q900" s="210"/>
      <c r="R900" s="210"/>
      <c r="S900" s="210"/>
      <c r="T900" s="210"/>
      <c r="U900" s="210"/>
      <c r="V900" s="210"/>
      <c r="W900" s="210"/>
      <c r="X900" s="210"/>
      <c r="Y900" s="210"/>
      <c r="Z900" s="210"/>
    </row>
    <row r="901" ht="12.75" customHeight="1">
      <c r="A901" s="625"/>
      <c r="B901" s="625"/>
      <c r="C901" s="210"/>
      <c r="D901" s="627"/>
      <c r="E901" s="210"/>
      <c r="F901" s="210"/>
      <c r="G901" s="210"/>
      <c r="H901" s="210"/>
      <c r="I901" s="627"/>
      <c r="J901" s="626"/>
      <c r="K901" s="626"/>
      <c r="L901" s="210"/>
      <c r="M901" s="628"/>
      <c r="N901" s="210"/>
      <c r="O901" s="210"/>
      <c r="P901" s="210"/>
      <c r="Q901" s="210"/>
      <c r="R901" s="210"/>
      <c r="S901" s="210"/>
      <c r="T901" s="210"/>
      <c r="U901" s="210"/>
      <c r="V901" s="210"/>
      <c r="W901" s="210"/>
      <c r="X901" s="210"/>
      <c r="Y901" s="210"/>
      <c r="Z901" s="210"/>
    </row>
    <row r="902" ht="12.75" customHeight="1">
      <c r="A902" s="625"/>
      <c r="B902" s="625"/>
      <c r="C902" s="210"/>
      <c r="D902" s="627"/>
      <c r="E902" s="210"/>
      <c r="F902" s="210"/>
      <c r="G902" s="210"/>
      <c r="H902" s="210"/>
      <c r="I902" s="627"/>
      <c r="J902" s="626"/>
      <c r="K902" s="626"/>
      <c r="L902" s="210"/>
      <c r="M902" s="628"/>
      <c r="N902" s="210"/>
      <c r="O902" s="210"/>
      <c r="P902" s="210"/>
      <c r="Q902" s="210"/>
      <c r="R902" s="210"/>
      <c r="S902" s="210"/>
      <c r="T902" s="210"/>
      <c r="U902" s="210"/>
      <c r="V902" s="210"/>
      <c r="W902" s="210"/>
      <c r="X902" s="210"/>
      <c r="Y902" s="210"/>
      <c r="Z902" s="210"/>
    </row>
    <row r="903" ht="12.75" customHeight="1">
      <c r="A903" s="625"/>
      <c r="B903" s="625"/>
      <c r="C903" s="210"/>
      <c r="D903" s="627"/>
      <c r="E903" s="210"/>
      <c r="F903" s="210"/>
      <c r="G903" s="210"/>
      <c r="H903" s="210"/>
      <c r="I903" s="627"/>
      <c r="J903" s="626"/>
      <c r="K903" s="626"/>
      <c r="L903" s="210"/>
      <c r="M903" s="628"/>
      <c r="N903" s="210"/>
      <c r="O903" s="210"/>
      <c r="P903" s="210"/>
      <c r="Q903" s="210"/>
      <c r="R903" s="210"/>
      <c r="S903" s="210"/>
      <c r="T903" s="210"/>
      <c r="U903" s="210"/>
      <c r="V903" s="210"/>
      <c r="W903" s="210"/>
      <c r="X903" s="210"/>
      <c r="Y903" s="210"/>
      <c r="Z903" s="210"/>
    </row>
    <row r="904" ht="12.75" customHeight="1">
      <c r="A904" s="625"/>
      <c r="B904" s="625"/>
      <c r="C904" s="210"/>
      <c r="D904" s="627"/>
      <c r="E904" s="210"/>
      <c r="F904" s="210"/>
      <c r="G904" s="210"/>
      <c r="H904" s="210"/>
      <c r="I904" s="627"/>
      <c r="J904" s="626"/>
      <c r="K904" s="626"/>
      <c r="L904" s="210"/>
      <c r="M904" s="628"/>
      <c r="N904" s="210"/>
      <c r="O904" s="210"/>
      <c r="P904" s="210"/>
      <c r="Q904" s="210"/>
      <c r="R904" s="210"/>
      <c r="S904" s="210"/>
      <c r="T904" s="210"/>
      <c r="U904" s="210"/>
      <c r="V904" s="210"/>
      <c r="W904" s="210"/>
      <c r="X904" s="210"/>
      <c r="Y904" s="210"/>
      <c r="Z904" s="210"/>
    </row>
    <row r="905" ht="12.75" customHeight="1">
      <c r="A905" s="625"/>
      <c r="B905" s="625"/>
      <c r="C905" s="210"/>
      <c r="D905" s="627"/>
      <c r="E905" s="210"/>
      <c r="F905" s="210"/>
      <c r="G905" s="210"/>
      <c r="H905" s="210"/>
      <c r="I905" s="627"/>
      <c r="J905" s="626"/>
      <c r="K905" s="626"/>
      <c r="L905" s="210"/>
      <c r="M905" s="628"/>
      <c r="N905" s="210"/>
      <c r="O905" s="210"/>
      <c r="P905" s="210"/>
      <c r="Q905" s="210"/>
      <c r="R905" s="210"/>
      <c r="S905" s="210"/>
      <c r="T905" s="210"/>
      <c r="U905" s="210"/>
      <c r="V905" s="210"/>
      <c r="W905" s="210"/>
      <c r="X905" s="210"/>
      <c r="Y905" s="210"/>
      <c r="Z905" s="210"/>
    </row>
    <row r="906" ht="12.75" customHeight="1">
      <c r="A906" s="625"/>
      <c r="B906" s="625"/>
      <c r="C906" s="210"/>
      <c r="D906" s="627"/>
      <c r="E906" s="210"/>
      <c r="F906" s="210"/>
      <c r="G906" s="210"/>
      <c r="H906" s="210"/>
      <c r="I906" s="627"/>
      <c r="J906" s="626"/>
      <c r="K906" s="626"/>
      <c r="L906" s="210"/>
      <c r="M906" s="628"/>
      <c r="N906" s="210"/>
      <c r="O906" s="210"/>
      <c r="P906" s="210"/>
      <c r="Q906" s="210"/>
      <c r="R906" s="210"/>
      <c r="S906" s="210"/>
      <c r="T906" s="210"/>
      <c r="U906" s="210"/>
      <c r="V906" s="210"/>
      <c r="W906" s="210"/>
      <c r="X906" s="210"/>
      <c r="Y906" s="210"/>
      <c r="Z906" s="210"/>
    </row>
    <row r="907" ht="12.75" customHeight="1">
      <c r="A907" s="625"/>
      <c r="B907" s="625"/>
      <c r="C907" s="210"/>
      <c r="D907" s="627"/>
      <c r="E907" s="210"/>
      <c r="F907" s="210"/>
      <c r="G907" s="210"/>
      <c r="H907" s="210"/>
      <c r="I907" s="627"/>
      <c r="J907" s="626"/>
      <c r="K907" s="626"/>
      <c r="L907" s="210"/>
      <c r="M907" s="628"/>
      <c r="N907" s="210"/>
      <c r="O907" s="210"/>
      <c r="P907" s="210"/>
      <c r="Q907" s="210"/>
      <c r="R907" s="210"/>
      <c r="S907" s="210"/>
      <c r="T907" s="210"/>
      <c r="U907" s="210"/>
      <c r="V907" s="210"/>
      <c r="W907" s="210"/>
      <c r="X907" s="210"/>
      <c r="Y907" s="210"/>
      <c r="Z907" s="210"/>
    </row>
    <row r="908" ht="12.75" customHeight="1">
      <c r="A908" s="625"/>
      <c r="B908" s="625"/>
      <c r="C908" s="210"/>
      <c r="D908" s="627"/>
      <c r="E908" s="210"/>
      <c r="F908" s="210"/>
      <c r="G908" s="210"/>
      <c r="H908" s="210"/>
      <c r="I908" s="627"/>
      <c r="J908" s="626"/>
      <c r="K908" s="626"/>
      <c r="L908" s="210"/>
      <c r="M908" s="628"/>
      <c r="N908" s="210"/>
      <c r="O908" s="210"/>
      <c r="P908" s="210"/>
      <c r="Q908" s="210"/>
      <c r="R908" s="210"/>
      <c r="S908" s="210"/>
      <c r="T908" s="210"/>
      <c r="U908" s="210"/>
      <c r="V908" s="210"/>
      <c r="W908" s="210"/>
      <c r="X908" s="210"/>
      <c r="Y908" s="210"/>
      <c r="Z908" s="210"/>
    </row>
    <row r="909" ht="12.75" customHeight="1">
      <c r="A909" s="625"/>
      <c r="B909" s="625"/>
      <c r="C909" s="210"/>
      <c r="D909" s="627"/>
      <c r="E909" s="210"/>
      <c r="F909" s="210"/>
      <c r="G909" s="210"/>
      <c r="H909" s="210"/>
      <c r="I909" s="627"/>
      <c r="J909" s="626"/>
      <c r="K909" s="626"/>
      <c r="L909" s="210"/>
      <c r="M909" s="628"/>
      <c r="N909" s="210"/>
      <c r="O909" s="210"/>
      <c r="P909" s="210"/>
      <c r="Q909" s="210"/>
      <c r="R909" s="210"/>
      <c r="S909" s="210"/>
      <c r="T909" s="210"/>
      <c r="U909" s="210"/>
      <c r="V909" s="210"/>
      <c r="W909" s="210"/>
      <c r="X909" s="210"/>
      <c r="Y909" s="210"/>
      <c r="Z909" s="210"/>
    </row>
    <row r="910" ht="12.75" customHeight="1">
      <c r="A910" s="625"/>
      <c r="B910" s="625"/>
      <c r="C910" s="210"/>
      <c r="D910" s="627"/>
      <c r="E910" s="210"/>
      <c r="F910" s="210"/>
      <c r="G910" s="210"/>
      <c r="H910" s="210"/>
      <c r="I910" s="627"/>
      <c r="J910" s="626"/>
      <c r="K910" s="626"/>
      <c r="L910" s="210"/>
      <c r="M910" s="628"/>
      <c r="N910" s="210"/>
      <c r="O910" s="210"/>
      <c r="P910" s="210"/>
      <c r="Q910" s="210"/>
      <c r="R910" s="210"/>
      <c r="S910" s="210"/>
      <c r="T910" s="210"/>
      <c r="U910" s="210"/>
      <c r="V910" s="210"/>
      <c r="W910" s="210"/>
      <c r="X910" s="210"/>
      <c r="Y910" s="210"/>
      <c r="Z910" s="210"/>
    </row>
    <row r="911" ht="12.75" customHeight="1">
      <c r="A911" s="625"/>
      <c r="B911" s="625"/>
      <c r="C911" s="210"/>
      <c r="D911" s="627"/>
      <c r="E911" s="210"/>
      <c r="F911" s="210"/>
      <c r="G911" s="210"/>
      <c r="H911" s="210"/>
      <c r="I911" s="627"/>
      <c r="J911" s="626"/>
      <c r="K911" s="626"/>
      <c r="L911" s="210"/>
      <c r="M911" s="628"/>
      <c r="N911" s="210"/>
      <c r="O911" s="210"/>
      <c r="P911" s="210"/>
      <c r="Q911" s="210"/>
      <c r="R911" s="210"/>
      <c r="S911" s="210"/>
      <c r="T911" s="210"/>
      <c r="U911" s="210"/>
      <c r="V911" s="210"/>
      <c r="W911" s="210"/>
      <c r="X911" s="210"/>
      <c r="Y911" s="210"/>
      <c r="Z911" s="210"/>
    </row>
    <row r="912" ht="12.75" customHeight="1">
      <c r="A912" s="625"/>
      <c r="B912" s="625"/>
      <c r="C912" s="210"/>
      <c r="D912" s="627"/>
      <c r="E912" s="210"/>
      <c r="F912" s="210"/>
      <c r="G912" s="210"/>
      <c r="H912" s="210"/>
      <c r="I912" s="627"/>
      <c r="J912" s="626"/>
      <c r="K912" s="626"/>
      <c r="L912" s="210"/>
      <c r="M912" s="628"/>
      <c r="N912" s="210"/>
      <c r="O912" s="210"/>
      <c r="P912" s="210"/>
      <c r="Q912" s="210"/>
      <c r="R912" s="210"/>
      <c r="S912" s="210"/>
      <c r="T912" s="210"/>
      <c r="U912" s="210"/>
      <c r="V912" s="210"/>
      <c r="W912" s="210"/>
      <c r="X912" s="210"/>
      <c r="Y912" s="210"/>
      <c r="Z912" s="210"/>
    </row>
    <row r="913" ht="12.75" customHeight="1">
      <c r="A913" s="625"/>
      <c r="B913" s="625"/>
      <c r="C913" s="210"/>
      <c r="D913" s="627"/>
      <c r="E913" s="210"/>
      <c r="F913" s="210"/>
      <c r="G913" s="210"/>
      <c r="H913" s="210"/>
      <c r="I913" s="627"/>
      <c r="J913" s="626"/>
      <c r="K913" s="626"/>
      <c r="L913" s="210"/>
      <c r="M913" s="628"/>
      <c r="N913" s="210"/>
      <c r="O913" s="210"/>
      <c r="P913" s="210"/>
      <c r="Q913" s="210"/>
      <c r="R913" s="210"/>
      <c r="S913" s="210"/>
      <c r="T913" s="210"/>
      <c r="U913" s="210"/>
      <c r="V913" s="210"/>
      <c r="W913" s="210"/>
      <c r="X913" s="210"/>
      <c r="Y913" s="210"/>
      <c r="Z913" s="210"/>
    </row>
    <row r="914" ht="12.75" customHeight="1">
      <c r="A914" s="625"/>
      <c r="B914" s="625"/>
      <c r="C914" s="210"/>
      <c r="D914" s="627"/>
      <c r="E914" s="210"/>
      <c r="F914" s="210"/>
      <c r="G914" s="210"/>
      <c r="H914" s="210"/>
      <c r="I914" s="627"/>
      <c r="J914" s="626"/>
      <c r="K914" s="626"/>
      <c r="L914" s="210"/>
      <c r="M914" s="628"/>
      <c r="N914" s="210"/>
      <c r="O914" s="210"/>
      <c r="P914" s="210"/>
      <c r="Q914" s="210"/>
      <c r="R914" s="210"/>
      <c r="S914" s="210"/>
      <c r="T914" s="210"/>
      <c r="U914" s="210"/>
      <c r="V914" s="210"/>
      <c r="W914" s="210"/>
      <c r="X914" s="210"/>
      <c r="Y914" s="210"/>
      <c r="Z914" s="210"/>
    </row>
    <row r="915" ht="12.75" customHeight="1">
      <c r="A915" s="625"/>
      <c r="B915" s="625"/>
      <c r="C915" s="210"/>
      <c r="D915" s="627"/>
      <c r="E915" s="210"/>
      <c r="F915" s="210"/>
      <c r="G915" s="210"/>
      <c r="H915" s="210"/>
      <c r="I915" s="627"/>
      <c r="J915" s="626"/>
      <c r="K915" s="626"/>
      <c r="L915" s="210"/>
      <c r="M915" s="628"/>
      <c r="N915" s="210"/>
      <c r="O915" s="210"/>
      <c r="P915" s="210"/>
      <c r="Q915" s="210"/>
      <c r="R915" s="210"/>
      <c r="S915" s="210"/>
      <c r="T915" s="210"/>
      <c r="U915" s="210"/>
      <c r="V915" s="210"/>
      <c r="W915" s="210"/>
      <c r="X915" s="210"/>
      <c r="Y915" s="210"/>
      <c r="Z915" s="210"/>
    </row>
    <row r="916" ht="12.75" customHeight="1">
      <c r="A916" s="625"/>
      <c r="B916" s="625"/>
      <c r="C916" s="210"/>
      <c r="D916" s="627"/>
      <c r="E916" s="210"/>
      <c r="F916" s="210"/>
      <c r="G916" s="210"/>
      <c r="H916" s="210"/>
      <c r="I916" s="627"/>
      <c r="J916" s="626"/>
      <c r="K916" s="626"/>
      <c r="L916" s="210"/>
      <c r="M916" s="628"/>
      <c r="N916" s="210"/>
      <c r="O916" s="210"/>
      <c r="P916" s="210"/>
      <c r="Q916" s="210"/>
      <c r="R916" s="210"/>
      <c r="S916" s="210"/>
      <c r="T916" s="210"/>
      <c r="U916" s="210"/>
      <c r="V916" s="210"/>
      <c r="W916" s="210"/>
      <c r="X916" s="210"/>
      <c r="Y916" s="210"/>
      <c r="Z916" s="210"/>
    </row>
    <row r="917" ht="12.75" customHeight="1">
      <c r="A917" s="625"/>
      <c r="B917" s="625"/>
      <c r="C917" s="210"/>
      <c r="D917" s="627"/>
      <c r="E917" s="210"/>
      <c r="F917" s="210"/>
      <c r="G917" s="210"/>
      <c r="H917" s="210"/>
      <c r="I917" s="627"/>
      <c r="J917" s="626"/>
      <c r="K917" s="626"/>
      <c r="L917" s="210"/>
      <c r="M917" s="628"/>
      <c r="N917" s="210"/>
      <c r="O917" s="210"/>
      <c r="P917" s="210"/>
      <c r="Q917" s="210"/>
      <c r="R917" s="210"/>
      <c r="S917" s="210"/>
      <c r="T917" s="210"/>
      <c r="U917" s="210"/>
      <c r="V917" s="210"/>
      <c r="W917" s="210"/>
      <c r="X917" s="210"/>
      <c r="Y917" s="210"/>
      <c r="Z917" s="210"/>
    </row>
    <row r="918" ht="12.75" customHeight="1">
      <c r="A918" s="625"/>
      <c r="B918" s="625"/>
      <c r="C918" s="210"/>
      <c r="D918" s="627"/>
      <c r="E918" s="210"/>
      <c r="F918" s="210"/>
      <c r="G918" s="210"/>
      <c r="H918" s="210"/>
      <c r="I918" s="627"/>
      <c r="J918" s="626"/>
      <c r="K918" s="626"/>
      <c r="L918" s="210"/>
      <c r="M918" s="628"/>
      <c r="N918" s="210"/>
      <c r="O918" s="210"/>
      <c r="P918" s="210"/>
      <c r="Q918" s="210"/>
      <c r="R918" s="210"/>
      <c r="S918" s="210"/>
      <c r="T918" s="210"/>
      <c r="U918" s="210"/>
      <c r="V918" s="210"/>
      <c r="W918" s="210"/>
      <c r="X918" s="210"/>
      <c r="Y918" s="210"/>
      <c r="Z918" s="210"/>
    </row>
    <row r="919" ht="12.75" customHeight="1">
      <c r="A919" s="625"/>
      <c r="B919" s="625"/>
      <c r="C919" s="210"/>
      <c r="D919" s="627"/>
      <c r="E919" s="210"/>
      <c r="F919" s="210"/>
      <c r="G919" s="210"/>
      <c r="H919" s="210"/>
      <c r="I919" s="627"/>
      <c r="J919" s="626"/>
      <c r="K919" s="626"/>
      <c r="L919" s="210"/>
      <c r="M919" s="628"/>
      <c r="N919" s="210"/>
      <c r="O919" s="210"/>
      <c r="P919" s="210"/>
      <c r="Q919" s="210"/>
      <c r="R919" s="210"/>
      <c r="S919" s="210"/>
      <c r="T919" s="210"/>
      <c r="U919" s="210"/>
      <c r="V919" s="210"/>
      <c r="W919" s="210"/>
      <c r="X919" s="210"/>
      <c r="Y919" s="210"/>
      <c r="Z919" s="210"/>
    </row>
    <row r="920" ht="12.75" customHeight="1">
      <c r="A920" s="625"/>
      <c r="B920" s="625"/>
      <c r="C920" s="210"/>
      <c r="D920" s="627"/>
      <c r="E920" s="210"/>
      <c r="F920" s="210"/>
      <c r="G920" s="210"/>
      <c r="H920" s="210"/>
      <c r="I920" s="627"/>
      <c r="J920" s="626"/>
      <c r="K920" s="626"/>
      <c r="L920" s="210"/>
      <c r="M920" s="628"/>
      <c r="N920" s="210"/>
      <c r="O920" s="210"/>
      <c r="P920" s="210"/>
      <c r="Q920" s="210"/>
      <c r="R920" s="210"/>
      <c r="S920" s="210"/>
      <c r="T920" s="210"/>
      <c r="U920" s="210"/>
      <c r="V920" s="210"/>
      <c r="W920" s="210"/>
      <c r="X920" s="210"/>
      <c r="Y920" s="210"/>
      <c r="Z920" s="210"/>
    </row>
    <row r="921" ht="12.75" customHeight="1">
      <c r="A921" s="625"/>
      <c r="B921" s="625"/>
      <c r="C921" s="210"/>
      <c r="D921" s="627"/>
      <c r="E921" s="210"/>
      <c r="F921" s="210"/>
      <c r="G921" s="210"/>
      <c r="H921" s="210"/>
      <c r="I921" s="627"/>
      <c r="J921" s="626"/>
      <c r="K921" s="626"/>
      <c r="L921" s="210"/>
      <c r="M921" s="628"/>
      <c r="N921" s="210"/>
      <c r="O921" s="210"/>
      <c r="P921" s="210"/>
      <c r="Q921" s="210"/>
      <c r="R921" s="210"/>
      <c r="S921" s="210"/>
      <c r="T921" s="210"/>
      <c r="U921" s="210"/>
      <c r="V921" s="210"/>
      <c r="W921" s="210"/>
      <c r="X921" s="210"/>
      <c r="Y921" s="210"/>
      <c r="Z921" s="210"/>
    </row>
    <row r="922" ht="12.75" customHeight="1">
      <c r="A922" s="625"/>
      <c r="B922" s="625"/>
      <c r="C922" s="210"/>
      <c r="D922" s="627"/>
      <c r="E922" s="210"/>
      <c r="F922" s="210"/>
      <c r="G922" s="210"/>
      <c r="H922" s="210"/>
      <c r="I922" s="627"/>
      <c r="J922" s="626"/>
      <c r="K922" s="626"/>
      <c r="L922" s="210"/>
      <c r="M922" s="628"/>
      <c r="N922" s="210"/>
      <c r="O922" s="210"/>
      <c r="P922" s="210"/>
      <c r="Q922" s="210"/>
      <c r="R922" s="210"/>
      <c r="S922" s="210"/>
      <c r="T922" s="210"/>
      <c r="U922" s="210"/>
      <c r="V922" s="210"/>
      <c r="W922" s="210"/>
      <c r="X922" s="210"/>
      <c r="Y922" s="210"/>
      <c r="Z922" s="210"/>
    </row>
    <row r="923" ht="12.75" customHeight="1">
      <c r="A923" s="625"/>
      <c r="B923" s="625"/>
      <c r="C923" s="210"/>
      <c r="D923" s="627"/>
      <c r="E923" s="210"/>
      <c r="F923" s="210"/>
      <c r="G923" s="210"/>
      <c r="H923" s="210"/>
      <c r="I923" s="627"/>
      <c r="J923" s="626"/>
      <c r="K923" s="626"/>
      <c r="L923" s="210"/>
      <c r="M923" s="628"/>
      <c r="N923" s="210"/>
      <c r="O923" s="210"/>
      <c r="P923" s="210"/>
      <c r="Q923" s="210"/>
      <c r="R923" s="210"/>
      <c r="S923" s="210"/>
      <c r="T923" s="210"/>
      <c r="U923" s="210"/>
      <c r="V923" s="210"/>
      <c r="W923" s="210"/>
      <c r="X923" s="210"/>
      <c r="Y923" s="210"/>
      <c r="Z923" s="210"/>
    </row>
    <row r="924" ht="12.75" customHeight="1">
      <c r="A924" s="625"/>
      <c r="B924" s="625"/>
      <c r="C924" s="210"/>
      <c r="D924" s="627"/>
      <c r="E924" s="210"/>
      <c r="F924" s="210"/>
      <c r="G924" s="210"/>
      <c r="H924" s="210"/>
      <c r="I924" s="627"/>
      <c r="J924" s="626"/>
      <c r="K924" s="626"/>
      <c r="L924" s="210"/>
      <c r="M924" s="628"/>
      <c r="N924" s="210"/>
      <c r="O924" s="210"/>
      <c r="P924" s="210"/>
      <c r="Q924" s="210"/>
      <c r="R924" s="210"/>
      <c r="S924" s="210"/>
      <c r="T924" s="210"/>
      <c r="U924" s="210"/>
      <c r="V924" s="210"/>
      <c r="W924" s="210"/>
      <c r="X924" s="210"/>
      <c r="Y924" s="210"/>
      <c r="Z924" s="210"/>
    </row>
    <row r="925" ht="12.75" customHeight="1">
      <c r="A925" s="625"/>
      <c r="B925" s="625"/>
      <c r="C925" s="210"/>
      <c r="D925" s="627"/>
      <c r="E925" s="210"/>
      <c r="F925" s="210"/>
      <c r="G925" s="210"/>
      <c r="H925" s="210"/>
      <c r="I925" s="627"/>
      <c r="J925" s="626"/>
      <c r="K925" s="626"/>
      <c r="L925" s="210"/>
      <c r="M925" s="628"/>
      <c r="N925" s="210"/>
      <c r="O925" s="210"/>
      <c r="P925" s="210"/>
      <c r="Q925" s="210"/>
      <c r="R925" s="210"/>
      <c r="S925" s="210"/>
      <c r="T925" s="210"/>
      <c r="U925" s="210"/>
      <c r="V925" s="210"/>
      <c r="W925" s="210"/>
      <c r="X925" s="210"/>
      <c r="Y925" s="210"/>
      <c r="Z925" s="210"/>
    </row>
    <row r="926" ht="12.75" customHeight="1">
      <c r="A926" s="625"/>
      <c r="B926" s="625"/>
      <c r="C926" s="210"/>
      <c r="D926" s="627"/>
      <c r="E926" s="210"/>
      <c r="F926" s="210"/>
      <c r="G926" s="210"/>
      <c r="H926" s="210"/>
      <c r="I926" s="627"/>
      <c r="J926" s="626"/>
      <c r="K926" s="626"/>
      <c r="L926" s="210"/>
      <c r="M926" s="628"/>
      <c r="N926" s="210"/>
      <c r="O926" s="210"/>
      <c r="P926" s="210"/>
      <c r="Q926" s="210"/>
      <c r="R926" s="210"/>
      <c r="S926" s="210"/>
      <c r="T926" s="210"/>
      <c r="U926" s="210"/>
      <c r="V926" s="210"/>
      <c r="W926" s="210"/>
      <c r="X926" s="210"/>
      <c r="Y926" s="210"/>
      <c r="Z926" s="210"/>
    </row>
    <row r="927" ht="12.75" customHeight="1">
      <c r="A927" s="625"/>
      <c r="B927" s="625"/>
      <c r="C927" s="210"/>
      <c r="D927" s="627"/>
      <c r="E927" s="210"/>
      <c r="F927" s="210"/>
      <c r="G927" s="210"/>
      <c r="H927" s="210"/>
      <c r="I927" s="627"/>
      <c r="J927" s="626"/>
      <c r="K927" s="626"/>
      <c r="L927" s="210"/>
      <c r="M927" s="628"/>
      <c r="N927" s="210"/>
      <c r="O927" s="210"/>
      <c r="P927" s="210"/>
      <c r="Q927" s="210"/>
      <c r="R927" s="210"/>
      <c r="S927" s="210"/>
      <c r="T927" s="210"/>
      <c r="U927" s="210"/>
      <c r="V927" s="210"/>
      <c r="W927" s="210"/>
      <c r="X927" s="210"/>
      <c r="Y927" s="210"/>
      <c r="Z927" s="210"/>
    </row>
    <row r="928" ht="12.75" customHeight="1">
      <c r="A928" s="625"/>
      <c r="B928" s="625"/>
      <c r="C928" s="210"/>
      <c r="D928" s="627"/>
      <c r="E928" s="210"/>
      <c r="F928" s="210"/>
      <c r="G928" s="210"/>
      <c r="H928" s="210"/>
      <c r="I928" s="627"/>
      <c r="J928" s="626"/>
      <c r="K928" s="626"/>
      <c r="L928" s="210"/>
      <c r="M928" s="628"/>
      <c r="N928" s="210"/>
      <c r="O928" s="210"/>
      <c r="P928" s="210"/>
      <c r="Q928" s="210"/>
      <c r="R928" s="210"/>
      <c r="S928" s="210"/>
      <c r="T928" s="210"/>
      <c r="U928" s="210"/>
      <c r="V928" s="210"/>
      <c r="W928" s="210"/>
      <c r="X928" s="210"/>
      <c r="Y928" s="210"/>
      <c r="Z928" s="210"/>
    </row>
    <row r="929" ht="12.75" customHeight="1">
      <c r="A929" s="625"/>
      <c r="B929" s="625"/>
      <c r="C929" s="210"/>
      <c r="D929" s="627"/>
      <c r="E929" s="210"/>
      <c r="F929" s="210"/>
      <c r="G929" s="210"/>
      <c r="H929" s="210"/>
      <c r="I929" s="627"/>
      <c r="J929" s="626"/>
      <c r="K929" s="626"/>
      <c r="L929" s="210"/>
      <c r="M929" s="628"/>
      <c r="N929" s="210"/>
      <c r="O929" s="210"/>
      <c r="P929" s="210"/>
      <c r="Q929" s="210"/>
      <c r="R929" s="210"/>
      <c r="S929" s="210"/>
      <c r="T929" s="210"/>
      <c r="U929" s="210"/>
      <c r="V929" s="210"/>
      <c r="W929" s="210"/>
      <c r="X929" s="210"/>
      <c r="Y929" s="210"/>
      <c r="Z929" s="210"/>
    </row>
    <row r="930" ht="12.75" customHeight="1">
      <c r="A930" s="625"/>
      <c r="B930" s="625"/>
      <c r="C930" s="210"/>
      <c r="D930" s="627"/>
      <c r="E930" s="210"/>
      <c r="F930" s="210"/>
      <c r="G930" s="210"/>
      <c r="H930" s="210"/>
      <c r="I930" s="627"/>
      <c r="J930" s="626"/>
      <c r="K930" s="626"/>
      <c r="L930" s="210"/>
      <c r="M930" s="628"/>
      <c r="N930" s="210"/>
      <c r="O930" s="210"/>
      <c r="P930" s="210"/>
      <c r="Q930" s="210"/>
      <c r="R930" s="210"/>
      <c r="S930" s="210"/>
      <c r="T930" s="210"/>
      <c r="U930" s="210"/>
      <c r="V930" s="210"/>
      <c r="W930" s="210"/>
      <c r="X930" s="210"/>
      <c r="Y930" s="210"/>
      <c r="Z930" s="210"/>
    </row>
    <row r="931" ht="12.75" customHeight="1">
      <c r="A931" s="625"/>
      <c r="B931" s="625"/>
      <c r="C931" s="210"/>
      <c r="D931" s="627"/>
      <c r="E931" s="210"/>
      <c r="F931" s="210"/>
      <c r="G931" s="210"/>
      <c r="H931" s="210"/>
      <c r="I931" s="627"/>
      <c r="J931" s="626"/>
      <c r="K931" s="626"/>
      <c r="L931" s="210"/>
      <c r="M931" s="628"/>
      <c r="N931" s="210"/>
      <c r="O931" s="210"/>
      <c r="P931" s="210"/>
      <c r="Q931" s="210"/>
      <c r="R931" s="210"/>
      <c r="S931" s="210"/>
      <c r="T931" s="210"/>
      <c r="U931" s="210"/>
      <c r="V931" s="210"/>
      <c r="W931" s="210"/>
      <c r="X931" s="210"/>
      <c r="Y931" s="210"/>
      <c r="Z931" s="210"/>
    </row>
    <row r="932" ht="12.75" customHeight="1">
      <c r="A932" s="625"/>
      <c r="B932" s="625"/>
      <c r="C932" s="210"/>
      <c r="D932" s="627"/>
      <c r="E932" s="210"/>
      <c r="F932" s="210"/>
      <c r="G932" s="210"/>
      <c r="H932" s="210"/>
      <c r="I932" s="627"/>
      <c r="J932" s="626"/>
      <c r="K932" s="626"/>
      <c r="L932" s="210"/>
      <c r="M932" s="628"/>
      <c r="N932" s="210"/>
      <c r="O932" s="210"/>
      <c r="P932" s="210"/>
      <c r="Q932" s="210"/>
      <c r="R932" s="210"/>
      <c r="S932" s="210"/>
      <c r="T932" s="210"/>
      <c r="U932" s="210"/>
      <c r="V932" s="210"/>
      <c r="W932" s="210"/>
      <c r="X932" s="210"/>
      <c r="Y932" s="210"/>
      <c r="Z932" s="210"/>
    </row>
    <row r="933" ht="12.75" customHeight="1">
      <c r="A933" s="625"/>
      <c r="B933" s="625"/>
      <c r="C933" s="210"/>
      <c r="D933" s="627"/>
      <c r="E933" s="210"/>
      <c r="F933" s="210"/>
      <c r="G933" s="210"/>
      <c r="H933" s="210"/>
      <c r="I933" s="627"/>
      <c r="J933" s="626"/>
      <c r="K933" s="626"/>
      <c r="L933" s="210"/>
      <c r="M933" s="628"/>
      <c r="N933" s="210"/>
      <c r="O933" s="210"/>
      <c r="P933" s="210"/>
      <c r="Q933" s="210"/>
      <c r="R933" s="210"/>
      <c r="S933" s="210"/>
      <c r="T933" s="210"/>
      <c r="U933" s="210"/>
      <c r="V933" s="210"/>
      <c r="W933" s="210"/>
      <c r="X933" s="210"/>
      <c r="Y933" s="210"/>
      <c r="Z933" s="210"/>
    </row>
    <row r="934" ht="12.75" customHeight="1">
      <c r="A934" s="625"/>
      <c r="B934" s="625"/>
      <c r="C934" s="210"/>
      <c r="D934" s="627"/>
      <c r="E934" s="210"/>
      <c r="F934" s="210"/>
      <c r="G934" s="210"/>
      <c r="H934" s="210"/>
      <c r="I934" s="627"/>
      <c r="J934" s="626"/>
      <c r="K934" s="626"/>
      <c r="L934" s="210"/>
      <c r="M934" s="628"/>
      <c r="N934" s="210"/>
      <c r="O934" s="210"/>
      <c r="P934" s="210"/>
      <c r="Q934" s="210"/>
      <c r="R934" s="210"/>
      <c r="S934" s="210"/>
      <c r="T934" s="210"/>
      <c r="U934" s="210"/>
      <c r="V934" s="210"/>
      <c r="W934" s="210"/>
      <c r="X934" s="210"/>
      <c r="Y934" s="210"/>
      <c r="Z934" s="210"/>
    </row>
    <row r="935" ht="12.75" customHeight="1">
      <c r="A935" s="625"/>
      <c r="B935" s="625"/>
      <c r="C935" s="210"/>
      <c r="D935" s="627"/>
      <c r="E935" s="210"/>
      <c r="F935" s="210"/>
      <c r="G935" s="210"/>
      <c r="H935" s="210"/>
      <c r="I935" s="627"/>
      <c r="J935" s="626"/>
      <c r="K935" s="626"/>
      <c r="L935" s="210"/>
      <c r="M935" s="628"/>
      <c r="N935" s="210"/>
      <c r="O935" s="210"/>
      <c r="P935" s="210"/>
      <c r="Q935" s="210"/>
      <c r="R935" s="210"/>
      <c r="S935" s="210"/>
      <c r="T935" s="210"/>
      <c r="U935" s="210"/>
      <c r="V935" s="210"/>
      <c r="W935" s="210"/>
      <c r="X935" s="210"/>
      <c r="Y935" s="210"/>
      <c r="Z935" s="210"/>
    </row>
    <row r="936" ht="12.75" customHeight="1">
      <c r="A936" s="625"/>
      <c r="B936" s="625"/>
      <c r="C936" s="210"/>
      <c r="D936" s="627"/>
      <c r="E936" s="210"/>
      <c r="F936" s="210"/>
      <c r="G936" s="210"/>
      <c r="H936" s="210"/>
      <c r="I936" s="627"/>
      <c r="J936" s="626"/>
      <c r="K936" s="626"/>
      <c r="L936" s="210"/>
      <c r="M936" s="628"/>
      <c r="N936" s="210"/>
      <c r="O936" s="210"/>
      <c r="P936" s="210"/>
      <c r="Q936" s="210"/>
      <c r="R936" s="210"/>
      <c r="S936" s="210"/>
      <c r="T936" s="210"/>
      <c r="U936" s="210"/>
      <c r="V936" s="210"/>
      <c r="W936" s="210"/>
      <c r="X936" s="210"/>
      <c r="Y936" s="210"/>
      <c r="Z936" s="210"/>
    </row>
    <row r="937" ht="12.75" customHeight="1">
      <c r="A937" s="625"/>
      <c r="B937" s="625"/>
      <c r="C937" s="210"/>
      <c r="D937" s="627"/>
      <c r="E937" s="210"/>
      <c r="F937" s="210"/>
      <c r="G937" s="210"/>
      <c r="H937" s="210"/>
      <c r="I937" s="627"/>
      <c r="J937" s="626"/>
      <c r="K937" s="626"/>
      <c r="L937" s="210"/>
      <c r="M937" s="628"/>
      <c r="N937" s="210"/>
      <c r="O937" s="210"/>
      <c r="P937" s="210"/>
      <c r="Q937" s="210"/>
      <c r="R937" s="210"/>
      <c r="S937" s="210"/>
      <c r="T937" s="210"/>
      <c r="U937" s="210"/>
      <c r="V937" s="210"/>
      <c r="W937" s="210"/>
      <c r="X937" s="210"/>
      <c r="Y937" s="210"/>
      <c r="Z937" s="210"/>
    </row>
    <row r="938" ht="12.75" customHeight="1">
      <c r="A938" s="625"/>
      <c r="B938" s="625"/>
      <c r="C938" s="210"/>
      <c r="D938" s="627"/>
      <c r="E938" s="210"/>
      <c r="F938" s="210"/>
      <c r="G938" s="210"/>
      <c r="H938" s="210"/>
      <c r="I938" s="627"/>
      <c r="J938" s="626"/>
      <c r="K938" s="626"/>
      <c r="L938" s="210"/>
      <c r="M938" s="628"/>
      <c r="N938" s="210"/>
      <c r="O938" s="210"/>
      <c r="P938" s="210"/>
      <c r="Q938" s="210"/>
      <c r="R938" s="210"/>
      <c r="S938" s="210"/>
      <c r="T938" s="210"/>
      <c r="U938" s="210"/>
      <c r="V938" s="210"/>
      <c r="W938" s="210"/>
      <c r="X938" s="210"/>
      <c r="Y938" s="210"/>
      <c r="Z938" s="210"/>
    </row>
    <row r="939" ht="12.75" customHeight="1">
      <c r="A939" s="625"/>
      <c r="B939" s="625"/>
      <c r="C939" s="210"/>
      <c r="D939" s="627"/>
      <c r="E939" s="210"/>
      <c r="F939" s="210"/>
      <c r="G939" s="210"/>
      <c r="H939" s="210"/>
      <c r="I939" s="627"/>
      <c r="J939" s="626"/>
      <c r="K939" s="626"/>
      <c r="L939" s="210"/>
      <c r="M939" s="628"/>
      <c r="N939" s="210"/>
      <c r="O939" s="210"/>
      <c r="P939" s="210"/>
      <c r="Q939" s="210"/>
      <c r="R939" s="210"/>
      <c r="S939" s="210"/>
      <c r="T939" s="210"/>
      <c r="U939" s="210"/>
      <c r="V939" s="210"/>
      <c r="W939" s="210"/>
      <c r="X939" s="210"/>
      <c r="Y939" s="210"/>
      <c r="Z939" s="210"/>
    </row>
    <row r="940" ht="12.75" customHeight="1">
      <c r="A940" s="625"/>
      <c r="B940" s="625"/>
      <c r="C940" s="210"/>
      <c r="D940" s="627"/>
      <c r="E940" s="210"/>
      <c r="F940" s="210"/>
      <c r="G940" s="210"/>
      <c r="H940" s="210"/>
      <c r="I940" s="627"/>
      <c r="J940" s="626"/>
      <c r="K940" s="626"/>
      <c r="L940" s="210"/>
      <c r="M940" s="628"/>
      <c r="N940" s="210"/>
      <c r="O940" s="210"/>
      <c r="P940" s="210"/>
      <c r="Q940" s="210"/>
      <c r="R940" s="210"/>
      <c r="S940" s="210"/>
      <c r="T940" s="210"/>
      <c r="U940" s="210"/>
      <c r="V940" s="210"/>
      <c r="W940" s="210"/>
      <c r="X940" s="210"/>
      <c r="Y940" s="210"/>
      <c r="Z940" s="210"/>
    </row>
    <row r="941" ht="12.75" customHeight="1">
      <c r="A941" s="625"/>
      <c r="B941" s="625"/>
      <c r="C941" s="210"/>
      <c r="D941" s="627"/>
      <c r="E941" s="210"/>
      <c r="F941" s="210"/>
      <c r="G941" s="210"/>
      <c r="H941" s="210"/>
      <c r="I941" s="627"/>
      <c r="J941" s="626"/>
      <c r="K941" s="626"/>
      <c r="L941" s="210"/>
      <c r="M941" s="628"/>
      <c r="N941" s="210"/>
      <c r="O941" s="210"/>
      <c r="P941" s="210"/>
      <c r="Q941" s="210"/>
      <c r="R941" s="210"/>
      <c r="S941" s="210"/>
      <c r="T941" s="210"/>
      <c r="U941" s="210"/>
      <c r="V941" s="210"/>
      <c r="W941" s="210"/>
      <c r="X941" s="210"/>
      <c r="Y941" s="210"/>
      <c r="Z941" s="210"/>
    </row>
    <row r="942" ht="12.75" customHeight="1">
      <c r="A942" s="625"/>
      <c r="B942" s="625"/>
      <c r="C942" s="210"/>
      <c r="D942" s="627"/>
      <c r="E942" s="210"/>
      <c r="F942" s="210"/>
      <c r="G942" s="210"/>
      <c r="H942" s="210"/>
      <c r="I942" s="627"/>
      <c r="J942" s="626"/>
      <c r="K942" s="626"/>
      <c r="L942" s="210"/>
      <c r="M942" s="628"/>
      <c r="N942" s="210"/>
      <c r="O942" s="210"/>
      <c r="P942" s="210"/>
      <c r="Q942" s="210"/>
      <c r="R942" s="210"/>
      <c r="S942" s="210"/>
      <c r="T942" s="210"/>
      <c r="U942" s="210"/>
      <c r="V942" s="210"/>
      <c r="W942" s="210"/>
      <c r="X942" s="210"/>
      <c r="Y942" s="210"/>
      <c r="Z942" s="210"/>
    </row>
    <row r="943" ht="12.75" customHeight="1">
      <c r="A943" s="625"/>
      <c r="B943" s="625"/>
      <c r="C943" s="210"/>
      <c r="D943" s="627"/>
      <c r="E943" s="210"/>
      <c r="F943" s="210"/>
      <c r="G943" s="210"/>
      <c r="H943" s="210"/>
      <c r="I943" s="627"/>
      <c r="J943" s="626"/>
      <c r="K943" s="626"/>
      <c r="L943" s="210"/>
      <c r="M943" s="628"/>
      <c r="N943" s="210"/>
      <c r="O943" s="210"/>
      <c r="P943" s="210"/>
      <c r="Q943" s="210"/>
      <c r="R943" s="210"/>
      <c r="S943" s="210"/>
      <c r="T943" s="210"/>
      <c r="U943" s="210"/>
      <c r="V943" s="210"/>
      <c r="W943" s="210"/>
      <c r="X943" s="210"/>
      <c r="Y943" s="210"/>
      <c r="Z943" s="210"/>
    </row>
    <row r="944" ht="12.75" customHeight="1">
      <c r="A944" s="625"/>
      <c r="B944" s="625"/>
      <c r="C944" s="210"/>
      <c r="D944" s="627"/>
      <c r="E944" s="210"/>
      <c r="F944" s="210"/>
      <c r="G944" s="210"/>
      <c r="H944" s="210"/>
      <c r="I944" s="627"/>
      <c r="J944" s="626"/>
      <c r="K944" s="626"/>
      <c r="L944" s="210"/>
      <c r="M944" s="628"/>
      <c r="N944" s="210"/>
      <c r="O944" s="210"/>
      <c r="P944" s="210"/>
      <c r="Q944" s="210"/>
      <c r="R944" s="210"/>
      <c r="S944" s="210"/>
      <c r="T944" s="210"/>
      <c r="U944" s="210"/>
      <c r="V944" s="210"/>
      <c r="W944" s="210"/>
      <c r="X944" s="210"/>
      <c r="Y944" s="210"/>
      <c r="Z944" s="210"/>
    </row>
    <row r="945" ht="12.75" customHeight="1">
      <c r="A945" s="625"/>
      <c r="B945" s="625"/>
      <c r="C945" s="210"/>
      <c r="D945" s="627"/>
      <c r="E945" s="210"/>
      <c r="F945" s="210"/>
      <c r="G945" s="210"/>
      <c r="H945" s="210"/>
      <c r="I945" s="627"/>
      <c r="J945" s="626"/>
      <c r="K945" s="626"/>
      <c r="L945" s="210"/>
      <c r="M945" s="628"/>
      <c r="N945" s="210"/>
      <c r="O945" s="210"/>
      <c r="P945" s="210"/>
      <c r="Q945" s="210"/>
      <c r="R945" s="210"/>
      <c r="S945" s="210"/>
      <c r="T945" s="210"/>
      <c r="U945" s="210"/>
      <c r="V945" s="210"/>
      <c r="W945" s="210"/>
      <c r="X945" s="210"/>
      <c r="Y945" s="210"/>
      <c r="Z945" s="210"/>
    </row>
    <row r="946" ht="12.75" customHeight="1">
      <c r="A946" s="625"/>
      <c r="B946" s="625"/>
      <c r="C946" s="210"/>
      <c r="D946" s="627"/>
      <c r="E946" s="210"/>
      <c r="F946" s="210"/>
      <c r="G946" s="210"/>
      <c r="H946" s="210"/>
      <c r="I946" s="627"/>
      <c r="J946" s="626"/>
      <c r="K946" s="626"/>
      <c r="L946" s="210"/>
      <c r="M946" s="628"/>
      <c r="N946" s="210"/>
      <c r="O946" s="210"/>
      <c r="P946" s="210"/>
      <c r="Q946" s="210"/>
      <c r="R946" s="210"/>
      <c r="S946" s="210"/>
      <c r="T946" s="210"/>
      <c r="U946" s="210"/>
      <c r="V946" s="210"/>
      <c r="W946" s="210"/>
      <c r="X946" s="210"/>
      <c r="Y946" s="210"/>
      <c r="Z946" s="210"/>
    </row>
    <row r="947" ht="12.75" customHeight="1">
      <c r="A947" s="625"/>
      <c r="B947" s="625"/>
      <c r="C947" s="210"/>
      <c r="D947" s="627"/>
      <c r="E947" s="210"/>
      <c r="F947" s="210"/>
      <c r="G947" s="210"/>
      <c r="H947" s="210"/>
      <c r="I947" s="627"/>
      <c r="J947" s="626"/>
      <c r="K947" s="626"/>
      <c r="L947" s="210"/>
      <c r="M947" s="628"/>
      <c r="N947" s="210"/>
      <c r="O947" s="210"/>
      <c r="P947" s="210"/>
      <c r="Q947" s="210"/>
      <c r="R947" s="210"/>
      <c r="S947" s="210"/>
      <c r="T947" s="210"/>
      <c r="U947" s="210"/>
      <c r="V947" s="210"/>
      <c r="W947" s="210"/>
      <c r="X947" s="210"/>
      <c r="Y947" s="210"/>
      <c r="Z947" s="210"/>
    </row>
    <row r="948" ht="12.75" customHeight="1">
      <c r="A948" s="625"/>
      <c r="B948" s="625"/>
      <c r="C948" s="210"/>
      <c r="D948" s="627"/>
      <c r="E948" s="210"/>
      <c r="F948" s="210"/>
      <c r="G948" s="210"/>
      <c r="H948" s="210"/>
      <c r="I948" s="627"/>
      <c r="J948" s="626"/>
      <c r="K948" s="626"/>
      <c r="L948" s="210"/>
      <c r="M948" s="628"/>
      <c r="N948" s="210"/>
      <c r="O948" s="210"/>
      <c r="P948" s="210"/>
      <c r="Q948" s="210"/>
      <c r="R948" s="210"/>
      <c r="S948" s="210"/>
      <c r="T948" s="210"/>
      <c r="U948" s="210"/>
      <c r="V948" s="210"/>
      <c r="W948" s="210"/>
      <c r="X948" s="210"/>
      <c r="Y948" s="210"/>
      <c r="Z948" s="210"/>
    </row>
    <row r="949" ht="12.75" customHeight="1">
      <c r="A949" s="625"/>
      <c r="B949" s="625"/>
      <c r="C949" s="210"/>
      <c r="D949" s="627"/>
      <c r="E949" s="210"/>
      <c r="F949" s="210"/>
      <c r="G949" s="210"/>
      <c r="H949" s="210"/>
      <c r="I949" s="627"/>
      <c r="J949" s="626"/>
      <c r="K949" s="626"/>
      <c r="L949" s="210"/>
      <c r="M949" s="628"/>
      <c r="N949" s="210"/>
      <c r="O949" s="210"/>
      <c r="P949" s="210"/>
      <c r="Q949" s="210"/>
      <c r="R949" s="210"/>
      <c r="S949" s="210"/>
      <c r="T949" s="210"/>
      <c r="U949" s="210"/>
      <c r="V949" s="210"/>
      <c r="W949" s="210"/>
      <c r="X949" s="210"/>
      <c r="Y949" s="210"/>
      <c r="Z949" s="210"/>
    </row>
    <row r="950" ht="12.75" customHeight="1">
      <c r="A950" s="625"/>
      <c r="B950" s="625"/>
      <c r="C950" s="210"/>
      <c r="D950" s="627"/>
      <c r="E950" s="210"/>
      <c r="F950" s="210"/>
      <c r="G950" s="210"/>
      <c r="H950" s="210"/>
      <c r="I950" s="627"/>
      <c r="J950" s="626"/>
      <c r="K950" s="626"/>
      <c r="L950" s="210"/>
      <c r="M950" s="628"/>
      <c r="N950" s="210"/>
      <c r="O950" s="210"/>
      <c r="P950" s="210"/>
      <c r="Q950" s="210"/>
      <c r="R950" s="210"/>
      <c r="S950" s="210"/>
      <c r="T950" s="210"/>
      <c r="U950" s="210"/>
      <c r="V950" s="210"/>
      <c r="W950" s="210"/>
      <c r="X950" s="210"/>
      <c r="Y950" s="210"/>
      <c r="Z950" s="210"/>
    </row>
    <row r="951" ht="12.75" customHeight="1">
      <c r="A951" s="625"/>
      <c r="B951" s="625"/>
      <c r="C951" s="210"/>
      <c r="D951" s="627"/>
      <c r="E951" s="210"/>
      <c r="F951" s="210"/>
      <c r="G951" s="210"/>
      <c r="H951" s="210"/>
      <c r="I951" s="627"/>
      <c r="J951" s="626"/>
      <c r="K951" s="626"/>
      <c r="L951" s="210"/>
      <c r="M951" s="628"/>
      <c r="N951" s="210"/>
      <c r="O951" s="210"/>
      <c r="P951" s="210"/>
      <c r="Q951" s="210"/>
      <c r="R951" s="210"/>
      <c r="S951" s="210"/>
      <c r="T951" s="210"/>
      <c r="U951" s="210"/>
      <c r="V951" s="210"/>
      <c r="W951" s="210"/>
      <c r="X951" s="210"/>
      <c r="Y951" s="210"/>
      <c r="Z951" s="210"/>
    </row>
    <row r="952" ht="12.75" customHeight="1">
      <c r="A952" s="625"/>
      <c r="B952" s="625"/>
      <c r="C952" s="210"/>
      <c r="D952" s="627"/>
      <c r="E952" s="210"/>
      <c r="F952" s="210"/>
      <c r="G952" s="210"/>
      <c r="H952" s="210"/>
      <c r="I952" s="627"/>
      <c r="J952" s="626"/>
      <c r="K952" s="626"/>
      <c r="L952" s="210"/>
      <c r="M952" s="628"/>
      <c r="N952" s="210"/>
      <c r="O952" s="210"/>
      <c r="P952" s="210"/>
      <c r="Q952" s="210"/>
      <c r="R952" s="210"/>
      <c r="S952" s="210"/>
      <c r="T952" s="210"/>
      <c r="U952" s="210"/>
      <c r="V952" s="210"/>
      <c r="W952" s="210"/>
      <c r="X952" s="210"/>
      <c r="Y952" s="210"/>
      <c r="Z952" s="210"/>
    </row>
    <row r="953" ht="12.75" customHeight="1">
      <c r="A953" s="625"/>
      <c r="B953" s="625"/>
      <c r="C953" s="210"/>
      <c r="D953" s="627"/>
      <c r="E953" s="210"/>
      <c r="F953" s="210"/>
      <c r="G953" s="210"/>
      <c r="H953" s="210"/>
      <c r="I953" s="627"/>
      <c r="J953" s="626"/>
      <c r="K953" s="626"/>
      <c r="L953" s="210"/>
      <c r="M953" s="628"/>
      <c r="N953" s="210"/>
      <c r="O953" s="210"/>
      <c r="P953" s="210"/>
      <c r="Q953" s="210"/>
      <c r="R953" s="210"/>
      <c r="S953" s="210"/>
      <c r="T953" s="210"/>
      <c r="U953" s="210"/>
      <c r="V953" s="210"/>
      <c r="W953" s="210"/>
      <c r="X953" s="210"/>
      <c r="Y953" s="210"/>
      <c r="Z953" s="210"/>
    </row>
    <row r="954" ht="12.75" customHeight="1">
      <c r="A954" s="625"/>
      <c r="B954" s="625"/>
      <c r="C954" s="210"/>
      <c r="D954" s="627"/>
      <c r="E954" s="210"/>
      <c r="F954" s="210"/>
      <c r="G954" s="210"/>
      <c r="H954" s="210"/>
      <c r="I954" s="627"/>
      <c r="J954" s="626"/>
      <c r="K954" s="626"/>
      <c r="L954" s="210"/>
      <c r="M954" s="628"/>
      <c r="N954" s="210"/>
      <c r="O954" s="210"/>
      <c r="P954" s="210"/>
      <c r="Q954" s="210"/>
      <c r="R954" s="210"/>
      <c r="S954" s="210"/>
      <c r="T954" s="210"/>
      <c r="U954" s="210"/>
      <c r="V954" s="210"/>
      <c r="W954" s="210"/>
      <c r="X954" s="210"/>
      <c r="Y954" s="210"/>
      <c r="Z954" s="210"/>
    </row>
    <row r="955" ht="12.75" customHeight="1">
      <c r="A955" s="625"/>
      <c r="B955" s="625"/>
      <c r="C955" s="210"/>
      <c r="D955" s="627"/>
      <c r="E955" s="210"/>
      <c r="F955" s="210"/>
      <c r="G955" s="210"/>
      <c r="H955" s="210"/>
      <c r="I955" s="627"/>
      <c r="J955" s="626"/>
      <c r="K955" s="626"/>
      <c r="L955" s="210"/>
      <c r="M955" s="628"/>
      <c r="N955" s="210"/>
      <c r="O955" s="210"/>
      <c r="P955" s="210"/>
      <c r="Q955" s="210"/>
      <c r="R955" s="210"/>
      <c r="S955" s="210"/>
      <c r="T955" s="210"/>
      <c r="U955" s="210"/>
      <c r="V955" s="210"/>
      <c r="W955" s="210"/>
      <c r="X955" s="210"/>
      <c r="Y955" s="210"/>
      <c r="Z955" s="210"/>
    </row>
    <row r="956" ht="12.75" customHeight="1">
      <c r="A956" s="625"/>
      <c r="B956" s="625"/>
      <c r="C956" s="210"/>
      <c r="D956" s="627"/>
      <c r="E956" s="210"/>
      <c r="F956" s="210"/>
      <c r="G956" s="210"/>
      <c r="H956" s="210"/>
      <c r="I956" s="627"/>
      <c r="J956" s="626"/>
      <c r="K956" s="626"/>
      <c r="L956" s="210"/>
      <c r="M956" s="628"/>
      <c r="N956" s="210"/>
      <c r="O956" s="210"/>
      <c r="P956" s="210"/>
      <c r="Q956" s="210"/>
      <c r="R956" s="210"/>
      <c r="S956" s="210"/>
      <c r="T956" s="210"/>
      <c r="U956" s="210"/>
      <c r="V956" s="210"/>
      <c r="W956" s="210"/>
      <c r="X956" s="210"/>
      <c r="Y956" s="210"/>
      <c r="Z956" s="210"/>
    </row>
    <row r="957" ht="12.75" customHeight="1">
      <c r="A957" s="625"/>
      <c r="B957" s="625"/>
      <c r="C957" s="210"/>
      <c r="D957" s="627"/>
      <c r="E957" s="210"/>
      <c r="F957" s="210"/>
      <c r="G957" s="210"/>
      <c r="H957" s="210"/>
      <c r="I957" s="627"/>
      <c r="J957" s="626"/>
      <c r="K957" s="626"/>
      <c r="L957" s="210"/>
      <c r="M957" s="628"/>
      <c r="N957" s="210"/>
      <c r="O957" s="210"/>
      <c r="P957" s="210"/>
      <c r="Q957" s="210"/>
      <c r="R957" s="210"/>
      <c r="S957" s="210"/>
      <c r="T957" s="210"/>
      <c r="U957" s="210"/>
      <c r="V957" s="210"/>
      <c r="W957" s="210"/>
      <c r="X957" s="210"/>
      <c r="Y957" s="210"/>
      <c r="Z957" s="210"/>
    </row>
    <row r="958" ht="12.75" customHeight="1">
      <c r="A958" s="625"/>
      <c r="B958" s="625"/>
      <c r="C958" s="210"/>
      <c r="D958" s="627"/>
      <c r="E958" s="210"/>
      <c r="F958" s="210"/>
      <c r="G958" s="210"/>
      <c r="H958" s="210"/>
      <c r="I958" s="627"/>
      <c r="J958" s="626"/>
      <c r="K958" s="626"/>
      <c r="L958" s="210"/>
      <c r="M958" s="628"/>
      <c r="N958" s="210"/>
      <c r="O958" s="210"/>
      <c r="P958" s="210"/>
      <c r="Q958" s="210"/>
      <c r="R958" s="210"/>
      <c r="S958" s="210"/>
      <c r="T958" s="210"/>
      <c r="U958" s="210"/>
      <c r="V958" s="210"/>
      <c r="W958" s="210"/>
      <c r="X958" s="210"/>
      <c r="Y958" s="210"/>
      <c r="Z958" s="210"/>
    </row>
    <row r="959" ht="12.75" customHeight="1">
      <c r="A959" s="625"/>
      <c r="B959" s="625"/>
      <c r="C959" s="210"/>
      <c r="D959" s="627"/>
      <c r="E959" s="210"/>
      <c r="F959" s="210"/>
      <c r="G959" s="210"/>
      <c r="H959" s="210"/>
      <c r="I959" s="627"/>
      <c r="J959" s="626"/>
      <c r="K959" s="626"/>
      <c r="L959" s="210"/>
      <c r="M959" s="628"/>
      <c r="N959" s="210"/>
      <c r="O959" s="210"/>
      <c r="P959" s="210"/>
      <c r="Q959" s="210"/>
      <c r="R959" s="210"/>
      <c r="S959" s="210"/>
      <c r="T959" s="210"/>
      <c r="U959" s="210"/>
      <c r="V959" s="210"/>
      <c r="W959" s="210"/>
      <c r="X959" s="210"/>
      <c r="Y959" s="210"/>
      <c r="Z959" s="210"/>
    </row>
    <row r="960" ht="12.75" customHeight="1">
      <c r="A960" s="625"/>
      <c r="B960" s="625"/>
      <c r="C960" s="210"/>
      <c r="D960" s="627"/>
      <c r="E960" s="210"/>
      <c r="F960" s="210"/>
      <c r="G960" s="210"/>
      <c r="H960" s="210"/>
      <c r="I960" s="627"/>
      <c r="J960" s="626"/>
      <c r="K960" s="626"/>
      <c r="L960" s="210"/>
      <c r="M960" s="628"/>
      <c r="N960" s="210"/>
      <c r="O960" s="210"/>
      <c r="P960" s="210"/>
      <c r="Q960" s="210"/>
      <c r="R960" s="210"/>
      <c r="S960" s="210"/>
      <c r="T960" s="210"/>
      <c r="U960" s="210"/>
      <c r="V960" s="210"/>
      <c r="W960" s="210"/>
      <c r="X960" s="210"/>
      <c r="Y960" s="210"/>
      <c r="Z960" s="210"/>
    </row>
    <row r="961" ht="12.75" customHeight="1">
      <c r="A961" s="625"/>
      <c r="B961" s="625"/>
      <c r="C961" s="210"/>
      <c r="D961" s="627"/>
      <c r="E961" s="210"/>
      <c r="F961" s="210"/>
      <c r="G961" s="210"/>
      <c r="H961" s="210"/>
      <c r="I961" s="627"/>
      <c r="J961" s="626"/>
      <c r="K961" s="626"/>
      <c r="L961" s="210"/>
      <c r="M961" s="628"/>
      <c r="N961" s="210"/>
      <c r="O961" s="210"/>
      <c r="P961" s="210"/>
      <c r="Q961" s="210"/>
      <c r="R961" s="210"/>
      <c r="S961" s="210"/>
      <c r="T961" s="210"/>
      <c r="U961" s="210"/>
      <c r="V961" s="210"/>
      <c r="W961" s="210"/>
      <c r="X961" s="210"/>
      <c r="Y961" s="210"/>
      <c r="Z961" s="210"/>
    </row>
    <row r="962" ht="12.75" customHeight="1">
      <c r="A962" s="625"/>
      <c r="B962" s="625"/>
      <c r="C962" s="210"/>
      <c r="D962" s="627"/>
      <c r="E962" s="210"/>
      <c r="F962" s="210"/>
      <c r="G962" s="210"/>
      <c r="H962" s="210"/>
      <c r="I962" s="627"/>
      <c r="J962" s="626"/>
      <c r="K962" s="626"/>
      <c r="L962" s="210"/>
      <c r="M962" s="628"/>
      <c r="N962" s="210"/>
      <c r="O962" s="210"/>
      <c r="P962" s="210"/>
      <c r="Q962" s="210"/>
      <c r="R962" s="210"/>
      <c r="S962" s="210"/>
      <c r="T962" s="210"/>
      <c r="U962" s="210"/>
      <c r="V962" s="210"/>
      <c r="W962" s="210"/>
      <c r="X962" s="210"/>
      <c r="Y962" s="210"/>
      <c r="Z962" s="210"/>
    </row>
    <row r="963" ht="12.75" customHeight="1">
      <c r="A963" s="625"/>
      <c r="B963" s="625"/>
      <c r="C963" s="210"/>
      <c r="D963" s="627"/>
      <c r="E963" s="210"/>
      <c r="F963" s="210"/>
      <c r="G963" s="210"/>
      <c r="H963" s="210"/>
      <c r="I963" s="627"/>
      <c r="J963" s="626"/>
      <c r="K963" s="626"/>
      <c r="L963" s="210"/>
      <c r="M963" s="628"/>
      <c r="N963" s="210"/>
      <c r="O963" s="210"/>
      <c r="P963" s="210"/>
      <c r="Q963" s="210"/>
      <c r="R963" s="210"/>
      <c r="S963" s="210"/>
      <c r="T963" s="210"/>
      <c r="U963" s="210"/>
      <c r="V963" s="210"/>
      <c r="W963" s="210"/>
      <c r="X963" s="210"/>
      <c r="Y963" s="210"/>
      <c r="Z963" s="210"/>
    </row>
    <row r="964" ht="12.75" customHeight="1">
      <c r="A964" s="625"/>
      <c r="B964" s="625"/>
      <c r="C964" s="210"/>
      <c r="D964" s="627"/>
      <c r="E964" s="210"/>
      <c r="F964" s="210"/>
      <c r="G964" s="210"/>
      <c r="H964" s="210"/>
      <c r="I964" s="627"/>
      <c r="J964" s="626"/>
      <c r="K964" s="626"/>
      <c r="L964" s="210"/>
      <c r="M964" s="628"/>
      <c r="N964" s="210"/>
      <c r="O964" s="210"/>
      <c r="P964" s="210"/>
      <c r="Q964" s="210"/>
      <c r="R964" s="210"/>
      <c r="S964" s="210"/>
      <c r="T964" s="210"/>
      <c r="U964" s="210"/>
      <c r="V964" s="210"/>
      <c r="W964" s="210"/>
      <c r="X964" s="210"/>
      <c r="Y964" s="210"/>
      <c r="Z964" s="210"/>
    </row>
    <row r="965" ht="12.75" customHeight="1">
      <c r="A965" s="625"/>
      <c r="B965" s="625"/>
      <c r="C965" s="210"/>
      <c r="D965" s="627"/>
      <c r="E965" s="210"/>
      <c r="F965" s="210"/>
      <c r="G965" s="210"/>
      <c r="H965" s="210"/>
      <c r="I965" s="627"/>
      <c r="J965" s="626"/>
      <c r="K965" s="626"/>
      <c r="L965" s="210"/>
      <c r="M965" s="628"/>
      <c r="N965" s="210"/>
      <c r="O965" s="210"/>
      <c r="P965" s="210"/>
      <c r="Q965" s="210"/>
      <c r="R965" s="210"/>
      <c r="S965" s="210"/>
      <c r="T965" s="210"/>
      <c r="U965" s="210"/>
      <c r="V965" s="210"/>
      <c r="W965" s="210"/>
      <c r="X965" s="210"/>
      <c r="Y965" s="210"/>
      <c r="Z965" s="210"/>
    </row>
    <row r="966" ht="12.75" customHeight="1">
      <c r="A966" s="625"/>
      <c r="B966" s="625"/>
      <c r="C966" s="210"/>
      <c r="D966" s="627"/>
      <c r="E966" s="210"/>
      <c r="F966" s="210"/>
      <c r="G966" s="210"/>
      <c r="H966" s="210"/>
      <c r="I966" s="627"/>
      <c r="J966" s="626"/>
      <c r="K966" s="626"/>
      <c r="L966" s="210"/>
      <c r="M966" s="628"/>
      <c r="N966" s="210"/>
      <c r="O966" s="210"/>
      <c r="P966" s="210"/>
      <c r="Q966" s="210"/>
      <c r="R966" s="210"/>
      <c r="S966" s="210"/>
      <c r="T966" s="210"/>
      <c r="U966" s="210"/>
      <c r="V966" s="210"/>
      <c r="W966" s="210"/>
      <c r="X966" s="210"/>
      <c r="Y966" s="210"/>
      <c r="Z966" s="210"/>
    </row>
    <row r="967" ht="12.75" customHeight="1">
      <c r="A967" s="625"/>
      <c r="B967" s="625"/>
      <c r="C967" s="210"/>
      <c r="D967" s="627"/>
      <c r="E967" s="210"/>
      <c r="F967" s="210"/>
      <c r="G967" s="210"/>
      <c r="H967" s="210"/>
      <c r="I967" s="627"/>
      <c r="J967" s="626"/>
      <c r="K967" s="626"/>
      <c r="L967" s="210"/>
      <c r="M967" s="628"/>
      <c r="N967" s="210"/>
      <c r="O967" s="210"/>
      <c r="P967" s="210"/>
      <c r="Q967" s="210"/>
      <c r="R967" s="210"/>
      <c r="S967" s="210"/>
      <c r="T967" s="210"/>
      <c r="U967" s="210"/>
      <c r="V967" s="210"/>
      <c r="W967" s="210"/>
      <c r="X967" s="210"/>
      <c r="Y967" s="210"/>
      <c r="Z967" s="210"/>
    </row>
    <row r="968" ht="12.75" customHeight="1">
      <c r="A968" s="625"/>
      <c r="B968" s="625"/>
      <c r="C968" s="210"/>
      <c r="D968" s="627"/>
      <c r="E968" s="210"/>
      <c r="F968" s="210"/>
      <c r="G968" s="210"/>
      <c r="H968" s="210"/>
      <c r="I968" s="627"/>
      <c r="J968" s="626"/>
      <c r="K968" s="626"/>
      <c r="L968" s="210"/>
      <c r="M968" s="628"/>
      <c r="N968" s="210"/>
      <c r="O968" s="210"/>
      <c r="P968" s="210"/>
      <c r="Q968" s="210"/>
      <c r="R968" s="210"/>
      <c r="S968" s="210"/>
      <c r="T968" s="210"/>
      <c r="U968" s="210"/>
      <c r="V968" s="210"/>
      <c r="W968" s="210"/>
      <c r="X968" s="210"/>
      <c r="Y968" s="210"/>
      <c r="Z968" s="210"/>
    </row>
    <row r="969" ht="12.75" customHeight="1">
      <c r="A969" s="625"/>
      <c r="B969" s="625"/>
      <c r="C969" s="210"/>
      <c r="D969" s="627"/>
      <c r="E969" s="210"/>
      <c r="F969" s="210"/>
      <c r="G969" s="210"/>
      <c r="H969" s="210"/>
      <c r="I969" s="627"/>
      <c r="J969" s="626"/>
      <c r="K969" s="626"/>
      <c r="L969" s="210"/>
      <c r="M969" s="628"/>
      <c r="N969" s="210"/>
      <c r="O969" s="210"/>
      <c r="P969" s="210"/>
      <c r="Q969" s="210"/>
      <c r="R969" s="210"/>
      <c r="S969" s="210"/>
      <c r="T969" s="210"/>
      <c r="U969" s="210"/>
      <c r="V969" s="210"/>
      <c r="W969" s="210"/>
      <c r="X969" s="210"/>
      <c r="Y969" s="210"/>
      <c r="Z969" s="210"/>
    </row>
    <row r="970" ht="12.75" customHeight="1">
      <c r="A970" s="625"/>
      <c r="B970" s="625"/>
      <c r="C970" s="210"/>
      <c r="D970" s="627"/>
      <c r="E970" s="210"/>
      <c r="F970" s="210"/>
      <c r="G970" s="210"/>
      <c r="H970" s="210"/>
      <c r="I970" s="627"/>
      <c r="J970" s="626"/>
      <c r="K970" s="626"/>
      <c r="L970" s="210"/>
      <c r="M970" s="628"/>
      <c r="N970" s="210"/>
      <c r="O970" s="210"/>
      <c r="P970" s="210"/>
      <c r="Q970" s="210"/>
      <c r="R970" s="210"/>
      <c r="S970" s="210"/>
      <c r="T970" s="210"/>
      <c r="U970" s="210"/>
      <c r="V970" s="210"/>
      <c r="W970" s="210"/>
      <c r="X970" s="210"/>
      <c r="Y970" s="210"/>
      <c r="Z970" s="210"/>
    </row>
    <row r="971" ht="12.75" customHeight="1">
      <c r="A971" s="625"/>
      <c r="B971" s="625"/>
      <c r="C971" s="210"/>
      <c r="D971" s="627"/>
      <c r="E971" s="210"/>
      <c r="F971" s="210"/>
      <c r="G971" s="210"/>
      <c r="H971" s="210"/>
      <c r="I971" s="627"/>
      <c r="J971" s="626"/>
      <c r="K971" s="626"/>
      <c r="L971" s="210"/>
      <c r="M971" s="628"/>
      <c r="N971" s="210"/>
      <c r="O971" s="210"/>
      <c r="P971" s="210"/>
      <c r="Q971" s="210"/>
      <c r="R971" s="210"/>
      <c r="S971" s="210"/>
      <c r="T971" s="210"/>
      <c r="U971" s="210"/>
      <c r="V971" s="210"/>
      <c r="W971" s="210"/>
      <c r="X971" s="210"/>
      <c r="Y971" s="210"/>
      <c r="Z971" s="210"/>
    </row>
    <row r="972" ht="12.75" customHeight="1">
      <c r="A972" s="625"/>
      <c r="B972" s="625"/>
      <c r="C972" s="210"/>
      <c r="D972" s="627"/>
      <c r="E972" s="210"/>
      <c r="F972" s="210"/>
      <c r="G972" s="210"/>
      <c r="H972" s="210"/>
      <c r="I972" s="627"/>
      <c r="J972" s="626"/>
      <c r="K972" s="626"/>
      <c r="L972" s="210"/>
      <c r="M972" s="628"/>
      <c r="N972" s="210"/>
      <c r="O972" s="210"/>
      <c r="P972" s="210"/>
      <c r="Q972" s="210"/>
      <c r="R972" s="210"/>
      <c r="S972" s="210"/>
      <c r="T972" s="210"/>
      <c r="U972" s="210"/>
      <c r="V972" s="210"/>
      <c r="W972" s="210"/>
      <c r="X972" s="210"/>
      <c r="Y972" s="210"/>
      <c r="Z972" s="210"/>
    </row>
    <row r="973" ht="12.75" customHeight="1">
      <c r="A973" s="625"/>
      <c r="B973" s="625"/>
      <c r="C973" s="210"/>
      <c r="D973" s="627"/>
      <c r="E973" s="210"/>
      <c r="F973" s="210"/>
      <c r="G973" s="210"/>
      <c r="H973" s="210"/>
      <c r="I973" s="627"/>
      <c r="J973" s="626"/>
      <c r="K973" s="626"/>
      <c r="L973" s="210"/>
      <c r="M973" s="628"/>
      <c r="N973" s="210"/>
      <c r="O973" s="210"/>
      <c r="P973" s="210"/>
      <c r="Q973" s="210"/>
      <c r="R973" s="210"/>
      <c r="S973" s="210"/>
      <c r="T973" s="210"/>
      <c r="U973" s="210"/>
      <c r="V973" s="210"/>
      <c r="W973" s="210"/>
      <c r="X973" s="210"/>
      <c r="Y973" s="210"/>
      <c r="Z973" s="210"/>
    </row>
    <row r="974" ht="12.75" customHeight="1">
      <c r="A974" s="625"/>
      <c r="B974" s="625"/>
      <c r="C974" s="210"/>
      <c r="D974" s="627"/>
      <c r="E974" s="210"/>
      <c r="F974" s="210"/>
      <c r="G974" s="210"/>
      <c r="H974" s="210"/>
      <c r="I974" s="627"/>
      <c r="J974" s="626"/>
      <c r="K974" s="626"/>
      <c r="L974" s="210"/>
      <c r="M974" s="628"/>
      <c r="N974" s="210"/>
      <c r="O974" s="210"/>
      <c r="P974" s="210"/>
      <c r="Q974" s="210"/>
      <c r="R974" s="210"/>
      <c r="S974" s="210"/>
      <c r="T974" s="210"/>
      <c r="U974" s="210"/>
      <c r="V974" s="210"/>
      <c r="W974" s="210"/>
      <c r="X974" s="210"/>
      <c r="Y974" s="210"/>
      <c r="Z974" s="210"/>
    </row>
    <row r="975" ht="12.75" customHeight="1">
      <c r="A975" s="625"/>
      <c r="B975" s="625"/>
      <c r="C975" s="210"/>
      <c r="D975" s="627"/>
      <c r="E975" s="210"/>
      <c r="F975" s="210"/>
      <c r="G975" s="210"/>
      <c r="H975" s="210"/>
      <c r="I975" s="627"/>
      <c r="J975" s="626"/>
      <c r="K975" s="626"/>
      <c r="L975" s="210"/>
      <c r="M975" s="628"/>
      <c r="N975" s="210"/>
      <c r="O975" s="210"/>
      <c r="P975" s="210"/>
      <c r="Q975" s="210"/>
      <c r="R975" s="210"/>
      <c r="S975" s="210"/>
      <c r="T975" s="210"/>
      <c r="U975" s="210"/>
      <c r="V975" s="210"/>
      <c r="W975" s="210"/>
      <c r="X975" s="210"/>
      <c r="Y975" s="210"/>
      <c r="Z975" s="210"/>
    </row>
    <row r="976" ht="12.75" customHeight="1">
      <c r="A976" s="625"/>
      <c r="B976" s="625"/>
      <c r="C976" s="210"/>
      <c r="D976" s="627"/>
      <c r="E976" s="210"/>
      <c r="F976" s="210"/>
      <c r="G976" s="210"/>
      <c r="H976" s="210"/>
      <c r="I976" s="627"/>
      <c r="J976" s="626"/>
      <c r="K976" s="626"/>
      <c r="L976" s="210"/>
      <c r="M976" s="628"/>
      <c r="N976" s="210"/>
      <c r="O976" s="210"/>
      <c r="P976" s="210"/>
      <c r="Q976" s="210"/>
      <c r="R976" s="210"/>
      <c r="S976" s="210"/>
      <c r="T976" s="210"/>
      <c r="U976" s="210"/>
      <c r="V976" s="210"/>
      <c r="W976" s="210"/>
      <c r="X976" s="210"/>
      <c r="Y976" s="210"/>
      <c r="Z976" s="210"/>
    </row>
    <row r="977" ht="12.75" customHeight="1">
      <c r="A977" s="625"/>
      <c r="B977" s="625"/>
      <c r="C977" s="210"/>
      <c r="D977" s="627"/>
      <c r="E977" s="210"/>
      <c r="F977" s="210"/>
      <c r="G977" s="210"/>
      <c r="H977" s="210"/>
      <c r="I977" s="627"/>
      <c r="J977" s="626"/>
      <c r="K977" s="626"/>
      <c r="L977" s="210"/>
      <c r="M977" s="628"/>
      <c r="N977" s="210"/>
      <c r="O977" s="210"/>
      <c r="P977" s="210"/>
      <c r="Q977" s="210"/>
      <c r="R977" s="210"/>
      <c r="S977" s="210"/>
      <c r="T977" s="210"/>
      <c r="U977" s="210"/>
      <c r="V977" s="210"/>
      <c r="W977" s="210"/>
      <c r="X977" s="210"/>
      <c r="Y977" s="210"/>
      <c r="Z977" s="210"/>
    </row>
    <row r="978" ht="12.75" customHeight="1">
      <c r="A978" s="625"/>
      <c r="B978" s="625"/>
      <c r="C978" s="210"/>
      <c r="D978" s="627"/>
      <c r="E978" s="210"/>
      <c r="F978" s="210"/>
      <c r="G978" s="210"/>
      <c r="H978" s="210"/>
      <c r="I978" s="627"/>
      <c r="J978" s="626"/>
      <c r="K978" s="626"/>
      <c r="L978" s="210"/>
      <c r="M978" s="628"/>
      <c r="N978" s="210"/>
      <c r="O978" s="210"/>
      <c r="P978" s="210"/>
      <c r="Q978" s="210"/>
      <c r="R978" s="210"/>
      <c r="S978" s="210"/>
      <c r="T978" s="210"/>
      <c r="U978" s="210"/>
      <c r="V978" s="210"/>
      <c r="W978" s="210"/>
      <c r="X978" s="210"/>
      <c r="Y978" s="210"/>
      <c r="Z978" s="210"/>
    </row>
    <row r="979" ht="12.75" customHeight="1">
      <c r="A979" s="625"/>
      <c r="B979" s="625"/>
      <c r="C979" s="210"/>
      <c r="D979" s="627"/>
      <c r="E979" s="210"/>
      <c r="F979" s="210"/>
      <c r="G979" s="210"/>
      <c r="H979" s="210"/>
      <c r="I979" s="627"/>
      <c r="J979" s="626"/>
      <c r="K979" s="626"/>
      <c r="L979" s="210"/>
      <c r="M979" s="628"/>
      <c r="N979" s="210"/>
      <c r="O979" s="210"/>
      <c r="P979" s="210"/>
      <c r="Q979" s="210"/>
      <c r="R979" s="210"/>
      <c r="S979" s="210"/>
      <c r="T979" s="210"/>
      <c r="U979" s="210"/>
      <c r="V979" s="210"/>
      <c r="W979" s="210"/>
      <c r="X979" s="210"/>
      <c r="Y979" s="210"/>
      <c r="Z979" s="210"/>
    </row>
    <row r="980" ht="12.75" customHeight="1">
      <c r="A980" s="625"/>
      <c r="B980" s="625"/>
      <c r="C980" s="210"/>
      <c r="D980" s="627"/>
      <c r="E980" s="210"/>
      <c r="F980" s="210"/>
      <c r="G980" s="210"/>
      <c r="H980" s="210"/>
      <c r="I980" s="627"/>
      <c r="J980" s="626"/>
      <c r="K980" s="626"/>
      <c r="L980" s="210"/>
      <c r="M980" s="628"/>
      <c r="N980" s="210"/>
      <c r="O980" s="210"/>
      <c r="P980" s="210"/>
      <c r="Q980" s="210"/>
      <c r="R980" s="210"/>
      <c r="S980" s="210"/>
      <c r="T980" s="210"/>
      <c r="U980" s="210"/>
      <c r="V980" s="210"/>
      <c r="W980" s="210"/>
      <c r="X980" s="210"/>
      <c r="Y980" s="210"/>
      <c r="Z980" s="210"/>
    </row>
    <row r="981" ht="12.75" customHeight="1">
      <c r="A981" s="625"/>
      <c r="B981" s="625"/>
      <c r="C981" s="210"/>
      <c r="D981" s="627"/>
      <c r="E981" s="210"/>
      <c r="F981" s="210"/>
      <c r="G981" s="210"/>
      <c r="H981" s="210"/>
      <c r="I981" s="627"/>
      <c r="J981" s="626"/>
      <c r="K981" s="626"/>
      <c r="L981" s="210"/>
      <c r="M981" s="628"/>
      <c r="N981" s="210"/>
      <c r="O981" s="210"/>
      <c r="P981" s="210"/>
      <c r="Q981" s="210"/>
      <c r="R981" s="210"/>
      <c r="S981" s="210"/>
      <c r="T981" s="210"/>
      <c r="U981" s="210"/>
      <c r="V981" s="210"/>
      <c r="W981" s="210"/>
      <c r="X981" s="210"/>
      <c r="Y981" s="210"/>
      <c r="Z981" s="210"/>
    </row>
    <row r="982" ht="12.75" customHeight="1">
      <c r="A982" s="625"/>
      <c r="B982" s="625"/>
      <c r="C982" s="210"/>
      <c r="D982" s="627"/>
      <c r="E982" s="210"/>
      <c r="F982" s="210"/>
      <c r="G982" s="210"/>
      <c r="H982" s="210"/>
      <c r="I982" s="627"/>
      <c r="J982" s="626"/>
      <c r="K982" s="626"/>
      <c r="L982" s="210"/>
      <c r="M982" s="628"/>
      <c r="N982" s="210"/>
      <c r="O982" s="210"/>
      <c r="P982" s="210"/>
      <c r="Q982" s="210"/>
      <c r="R982" s="210"/>
      <c r="S982" s="210"/>
      <c r="T982" s="210"/>
      <c r="U982" s="210"/>
      <c r="V982" s="210"/>
      <c r="W982" s="210"/>
      <c r="X982" s="210"/>
      <c r="Y982" s="210"/>
      <c r="Z982" s="210"/>
    </row>
    <row r="983" ht="12.75" customHeight="1">
      <c r="A983" s="625"/>
      <c r="B983" s="625"/>
      <c r="C983" s="210"/>
      <c r="D983" s="627"/>
      <c r="E983" s="210"/>
      <c r="F983" s="210"/>
      <c r="G983" s="210"/>
      <c r="H983" s="210"/>
      <c r="I983" s="627"/>
      <c r="J983" s="626"/>
      <c r="K983" s="626"/>
      <c r="L983" s="210"/>
      <c r="M983" s="628"/>
      <c r="N983" s="210"/>
      <c r="O983" s="210"/>
      <c r="P983" s="210"/>
      <c r="Q983" s="210"/>
      <c r="R983" s="210"/>
      <c r="S983" s="210"/>
      <c r="T983" s="210"/>
      <c r="U983" s="210"/>
      <c r="V983" s="210"/>
      <c r="W983" s="210"/>
      <c r="X983" s="210"/>
      <c r="Y983" s="210"/>
      <c r="Z983" s="210"/>
    </row>
    <row r="984" ht="12.75" customHeight="1">
      <c r="A984" s="625"/>
      <c r="B984" s="625"/>
      <c r="C984" s="210"/>
      <c r="D984" s="627"/>
      <c r="E984" s="210"/>
      <c r="F984" s="210"/>
      <c r="G984" s="210"/>
      <c r="H984" s="210"/>
      <c r="I984" s="627"/>
      <c r="J984" s="626"/>
      <c r="K984" s="626"/>
      <c r="L984" s="210"/>
      <c r="M984" s="628"/>
      <c r="N984" s="210"/>
      <c r="O984" s="210"/>
      <c r="P984" s="210"/>
      <c r="Q984" s="210"/>
      <c r="R984" s="210"/>
      <c r="S984" s="210"/>
      <c r="T984" s="210"/>
      <c r="U984" s="210"/>
      <c r="V984" s="210"/>
      <c r="W984" s="210"/>
      <c r="X984" s="210"/>
      <c r="Y984" s="210"/>
      <c r="Z984" s="210"/>
    </row>
    <row r="985" ht="12.75" customHeight="1">
      <c r="A985" s="625"/>
      <c r="B985" s="625"/>
      <c r="C985" s="210"/>
      <c r="D985" s="627"/>
      <c r="E985" s="210"/>
      <c r="F985" s="210"/>
      <c r="G985" s="210"/>
      <c r="H985" s="210"/>
      <c r="I985" s="627"/>
      <c r="J985" s="626"/>
      <c r="K985" s="626"/>
      <c r="L985" s="210"/>
      <c r="M985" s="628"/>
      <c r="N985" s="210"/>
      <c r="O985" s="210"/>
      <c r="P985" s="210"/>
      <c r="Q985" s="210"/>
      <c r="R985" s="210"/>
      <c r="S985" s="210"/>
      <c r="T985" s="210"/>
      <c r="U985" s="210"/>
      <c r="V985" s="210"/>
      <c r="W985" s="210"/>
      <c r="X985" s="210"/>
      <c r="Y985" s="210"/>
      <c r="Z985" s="210"/>
    </row>
    <row r="986" ht="12.75" customHeight="1">
      <c r="A986" s="625"/>
      <c r="B986" s="625"/>
      <c r="C986" s="210"/>
      <c r="D986" s="627"/>
      <c r="E986" s="210"/>
      <c r="F986" s="210"/>
      <c r="G986" s="210"/>
      <c r="H986" s="210"/>
      <c r="I986" s="627"/>
      <c r="J986" s="626"/>
      <c r="K986" s="626"/>
      <c r="L986" s="210"/>
      <c r="M986" s="628"/>
      <c r="N986" s="210"/>
      <c r="O986" s="210"/>
      <c r="P986" s="210"/>
      <c r="Q986" s="210"/>
      <c r="R986" s="210"/>
      <c r="S986" s="210"/>
      <c r="T986" s="210"/>
      <c r="U986" s="210"/>
      <c r="V986" s="210"/>
      <c r="W986" s="210"/>
      <c r="X986" s="210"/>
      <c r="Y986" s="210"/>
      <c r="Z986" s="210"/>
    </row>
    <row r="987" ht="12.75" customHeight="1">
      <c r="A987" s="625"/>
      <c r="B987" s="625"/>
      <c r="C987" s="210"/>
      <c r="D987" s="627"/>
      <c r="E987" s="210"/>
      <c r="F987" s="210"/>
      <c r="G987" s="210"/>
      <c r="H987" s="210"/>
      <c r="I987" s="627"/>
      <c r="J987" s="626"/>
      <c r="K987" s="626"/>
      <c r="L987" s="210"/>
      <c r="M987" s="628"/>
      <c r="N987" s="210"/>
      <c r="O987" s="210"/>
      <c r="P987" s="210"/>
      <c r="Q987" s="210"/>
      <c r="R987" s="210"/>
      <c r="S987" s="210"/>
      <c r="T987" s="210"/>
      <c r="U987" s="210"/>
      <c r="V987" s="210"/>
      <c r="W987" s="210"/>
      <c r="X987" s="210"/>
      <c r="Y987" s="210"/>
      <c r="Z987" s="210"/>
    </row>
    <row r="988" ht="12.75" customHeight="1">
      <c r="A988" s="625"/>
      <c r="B988" s="625"/>
      <c r="C988" s="210"/>
      <c r="D988" s="627"/>
      <c r="E988" s="210"/>
      <c r="F988" s="210"/>
      <c r="G988" s="210"/>
      <c r="H988" s="210"/>
      <c r="I988" s="627"/>
      <c r="J988" s="626"/>
      <c r="K988" s="626"/>
      <c r="L988" s="210"/>
      <c r="M988" s="628"/>
      <c r="N988" s="210"/>
      <c r="O988" s="210"/>
      <c r="P988" s="210"/>
      <c r="Q988" s="210"/>
      <c r="R988" s="210"/>
      <c r="S988" s="210"/>
      <c r="T988" s="210"/>
      <c r="U988" s="210"/>
      <c r="V988" s="210"/>
      <c r="W988" s="210"/>
      <c r="X988" s="210"/>
      <c r="Y988" s="210"/>
      <c r="Z988" s="210"/>
    </row>
    <row r="989" ht="12.75" customHeight="1">
      <c r="A989" s="625"/>
      <c r="B989" s="625"/>
      <c r="C989" s="210"/>
      <c r="D989" s="627"/>
      <c r="E989" s="210"/>
      <c r="F989" s="210"/>
      <c r="G989" s="210"/>
      <c r="H989" s="210"/>
      <c r="I989" s="627"/>
      <c r="J989" s="626"/>
      <c r="K989" s="626"/>
      <c r="L989" s="210"/>
      <c r="M989" s="628"/>
      <c r="N989" s="210"/>
      <c r="O989" s="210"/>
      <c r="P989" s="210"/>
      <c r="Q989" s="210"/>
      <c r="R989" s="210"/>
      <c r="S989" s="210"/>
      <c r="T989" s="210"/>
      <c r="U989" s="210"/>
      <c r="V989" s="210"/>
      <c r="W989" s="210"/>
      <c r="X989" s="210"/>
      <c r="Y989" s="210"/>
      <c r="Z989" s="210"/>
    </row>
    <row r="990" ht="12.75" customHeight="1">
      <c r="A990" s="625"/>
      <c r="B990" s="625"/>
      <c r="C990" s="210"/>
      <c r="D990" s="627"/>
      <c r="E990" s="210"/>
      <c r="F990" s="210"/>
      <c r="G990" s="210"/>
      <c r="H990" s="210"/>
      <c r="I990" s="627"/>
      <c r="J990" s="626"/>
      <c r="K990" s="626"/>
      <c r="L990" s="210"/>
      <c r="M990" s="628"/>
      <c r="N990" s="210"/>
      <c r="O990" s="210"/>
      <c r="P990" s="210"/>
      <c r="Q990" s="210"/>
      <c r="R990" s="210"/>
      <c r="S990" s="210"/>
      <c r="T990" s="210"/>
      <c r="U990" s="210"/>
      <c r="V990" s="210"/>
      <c r="W990" s="210"/>
      <c r="X990" s="210"/>
      <c r="Y990" s="210"/>
      <c r="Z990" s="210"/>
    </row>
    <row r="991" ht="12.75" customHeight="1">
      <c r="A991" s="625"/>
      <c r="B991" s="625"/>
      <c r="C991" s="210"/>
      <c r="D991" s="627"/>
      <c r="E991" s="210"/>
      <c r="F991" s="210"/>
      <c r="G991" s="210"/>
      <c r="H991" s="210"/>
      <c r="I991" s="627"/>
      <c r="J991" s="626"/>
      <c r="K991" s="626"/>
      <c r="L991" s="210"/>
      <c r="M991" s="628"/>
      <c r="N991" s="210"/>
      <c r="O991" s="210"/>
      <c r="P991" s="210"/>
      <c r="Q991" s="210"/>
      <c r="R991" s="210"/>
      <c r="S991" s="210"/>
      <c r="T991" s="210"/>
      <c r="U991" s="210"/>
      <c r="V991" s="210"/>
      <c r="W991" s="210"/>
      <c r="X991" s="210"/>
      <c r="Y991" s="210"/>
      <c r="Z991" s="210"/>
    </row>
    <row r="992" ht="12.75" customHeight="1">
      <c r="A992" s="625"/>
      <c r="B992" s="625"/>
      <c r="C992" s="210"/>
      <c r="D992" s="627"/>
      <c r="E992" s="210"/>
      <c r="F992" s="210"/>
      <c r="G992" s="210"/>
      <c r="H992" s="210"/>
      <c r="I992" s="627"/>
      <c r="J992" s="626"/>
      <c r="K992" s="626"/>
      <c r="L992" s="210"/>
      <c r="M992" s="628"/>
      <c r="N992" s="210"/>
      <c r="O992" s="210"/>
      <c r="P992" s="210"/>
      <c r="Q992" s="210"/>
      <c r="R992" s="210"/>
      <c r="S992" s="210"/>
      <c r="T992" s="210"/>
      <c r="U992" s="210"/>
      <c r="V992" s="210"/>
      <c r="W992" s="210"/>
      <c r="X992" s="210"/>
      <c r="Y992" s="210"/>
      <c r="Z992" s="210"/>
    </row>
    <row r="993" ht="12.75" customHeight="1">
      <c r="A993" s="625"/>
      <c r="B993" s="625"/>
      <c r="C993" s="210"/>
      <c r="D993" s="627"/>
      <c r="E993" s="210"/>
      <c r="F993" s="210"/>
      <c r="G993" s="210"/>
      <c r="H993" s="210"/>
      <c r="I993" s="627"/>
      <c r="J993" s="626"/>
      <c r="K993" s="626"/>
      <c r="L993" s="210"/>
      <c r="M993" s="628"/>
      <c r="N993" s="210"/>
      <c r="O993" s="210"/>
      <c r="P993" s="210"/>
      <c r="Q993" s="210"/>
      <c r="R993" s="210"/>
      <c r="S993" s="210"/>
      <c r="T993" s="210"/>
      <c r="U993" s="210"/>
      <c r="V993" s="210"/>
      <c r="W993" s="210"/>
      <c r="X993" s="210"/>
      <c r="Y993" s="210"/>
      <c r="Z993" s="210"/>
    </row>
    <row r="994" ht="12.75" customHeight="1">
      <c r="A994" s="625"/>
      <c r="B994" s="625"/>
      <c r="C994" s="210"/>
      <c r="D994" s="627"/>
      <c r="E994" s="210"/>
      <c r="F994" s="210"/>
      <c r="G994" s="210"/>
      <c r="H994" s="210"/>
      <c r="I994" s="627"/>
      <c r="J994" s="626"/>
      <c r="K994" s="626"/>
      <c r="L994" s="210"/>
      <c r="M994" s="628"/>
      <c r="N994" s="210"/>
      <c r="O994" s="210"/>
      <c r="P994" s="210"/>
      <c r="Q994" s="210"/>
      <c r="R994" s="210"/>
      <c r="S994" s="210"/>
      <c r="T994" s="210"/>
      <c r="U994" s="210"/>
      <c r="V994" s="210"/>
      <c r="W994" s="210"/>
      <c r="X994" s="210"/>
      <c r="Y994" s="210"/>
      <c r="Z994" s="210"/>
    </row>
    <row r="995" ht="12.75" customHeight="1">
      <c r="A995" s="625"/>
      <c r="B995" s="625"/>
      <c r="C995" s="210"/>
      <c r="D995" s="627"/>
      <c r="E995" s="210"/>
      <c r="F995" s="210"/>
      <c r="G995" s="210"/>
      <c r="H995" s="210"/>
      <c r="I995" s="627"/>
      <c r="J995" s="626"/>
      <c r="K995" s="626"/>
      <c r="L995" s="210"/>
      <c r="M995" s="628"/>
      <c r="N995" s="210"/>
      <c r="O995" s="210"/>
      <c r="P995" s="210"/>
      <c r="Q995" s="210"/>
      <c r="R995" s="210"/>
      <c r="S995" s="210"/>
      <c r="T995" s="210"/>
      <c r="U995" s="210"/>
      <c r="V995" s="210"/>
      <c r="W995" s="210"/>
      <c r="X995" s="210"/>
      <c r="Y995" s="210"/>
      <c r="Z995" s="210"/>
    </row>
    <row r="996" ht="12.75" customHeight="1">
      <c r="A996" s="625"/>
      <c r="B996" s="625"/>
      <c r="C996" s="210"/>
      <c r="D996" s="627"/>
      <c r="E996" s="210"/>
      <c r="F996" s="210"/>
      <c r="G996" s="210"/>
      <c r="H996" s="210"/>
      <c r="I996" s="627"/>
      <c r="J996" s="626"/>
      <c r="K996" s="626"/>
      <c r="L996" s="210"/>
      <c r="M996" s="628"/>
      <c r="N996" s="210"/>
      <c r="O996" s="210"/>
      <c r="P996" s="210"/>
      <c r="Q996" s="210"/>
      <c r="R996" s="210"/>
      <c r="S996" s="210"/>
      <c r="T996" s="210"/>
      <c r="U996" s="210"/>
      <c r="V996" s="210"/>
      <c r="W996" s="210"/>
      <c r="X996" s="210"/>
      <c r="Y996" s="210"/>
      <c r="Z996" s="210"/>
    </row>
    <row r="997" ht="12.75" customHeight="1">
      <c r="A997" s="625"/>
      <c r="B997" s="625"/>
      <c r="C997" s="210"/>
      <c r="D997" s="627"/>
      <c r="E997" s="210"/>
      <c r="F997" s="210"/>
      <c r="G997" s="210"/>
      <c r="H997" s="210"/>
      <c r="I997" s="627"/>
      <c r="J997" s="626"/>
      <c r="K997" s="626"/>
      <c r="L997" s="210"/>
      <c r="M997" s="628"/>
      <c r="N997" s="210"/>
      <c r="O997" s="210"/>
      <c r="P997" s="210"/>
      <c r="Q997" s="210"/>
      <c r="R997" s="210"/>
      <c r="S997" s="210"/>
      <c r="T997" s="210"/>
      <c r="U997" s="210"/>
      <c r="V997" s="210"/>
      <c r="W997" s="210"/>
      <c r="X997" s="210"/>
      <c r="Y997" s="210"/>
      <c r="Z997" s="210"/>
    </row>
    <row r="998" ht="12.75" customHeight="1">
      <c r="A998" s="625"/>
      <c r="B998" s="625"/>
      <c r="C998" s="210"/>
      <c r="D998" s="627"/>
      <c r="E998" s="210"/>
      <c r="F998" s="210"/>
      <c r="G998" s="210"/>
      <c r="H998" s="210"/>
      <c r="I998" s="627"/>
      <c r="J998" s="626"/>
      <c r="K998" s="626"/>
      <c r="L998" s="210"/>
      <c r="M998" s="628"/>
      <c r="N998" s="210"/>
      <c r="O998" s="210"/>
      <c r="P998" s="210"/>
      <c r="Q998" s="210"/>
      <c r="R998" s="210"/>
      <c r="S998" s="210"/>
      <c r="T998" s="210"/>
      <c r="U998" s="210"/>
      <c r="V998" s="210"/>
      <c r="W998" s="210"/>
      <c r="X998" s="210"/>
      <c r="Y998" s="210"/>
      <c r="Z998" s="210"/>
    </row>
    <row r="999" ht="12.75" customHeight="1">
      <c r="A999" s="625"/>
      <c r="B999" s="625"/>
      <c r="C999" s="210"/>
      <c r="D999" s="627"/>
      <c r="E999" s="210"/>
      <c r="F999" s="210"/>
      <c r="G999" s="210"/>
      <c r="H999" s="210"/>
      <c r="I999" s="627"/>
      <c r="J999" s="626"/>
      <c r="K999" s="626"/>
      <c r="L999" s="210"/>
      <c r="M999" s="628"/>
      <c r="N999" s="210"/>
      <c r="O999" s="210"/>
      <c r="P999" s="210"/>
      <c r="Q999" s="210"/>
      <c r="R999" s="210"/>
      <c r="S999" s="210"/>
      <c r="T999" s="210"/>
      <c r="U999" s="210"/>
      <c r="V999" s="210"/>
      <c r="W999" s="210"/>
      <c r="X999" s="210"/>
      <c r="Y999" s="210"/>
      <c r="Z999" s="210"/>
    </row>
    <row r="1000" ht="12.75" customHeight="1">
      <c r="A1000" s="625"/>
      <c r="B1000" s="625"/>
      <c r="C1000" s="210"/>
      <c r="D1000" s="627"/>
      <c r="E1000" s="210"/>
      <c r="F1000" s="210"/>
      <c r="G1000" s="210"/>
      <c r="H1000" s="210"/>
      <c r="I1000" s="627"/>
      <c r="J1000" s="626"/>
      <c r="K1000" s="626"/>
      <c r="L1000" s="210"/>
      <c r="M1000" s="628"/>
      <c r="N1000" s="210"/>
      <c r="O1000" s="210"/>
      <c r="P1000" s="210"/>
      <c r="Q1000" s="210"/>
      <c r="R1000" s="210"/>
      <c r="S1000" s="210"/>
      <c r="T1000" s="210"/>
      <c r="U1000" s="210"/>
      <c r="V1000" s="210"/>
      <c r="W1000" s="210"/>
      <c r="X1000" s="210"/>
      <c r="Y1000" s="210"/>
      <c r="Z1000" s="210"/>
    </row>
  </sheetData>
  <autoFilter ref="$A$1:$L$280"/>
  <mergeCells count="76">
    <mergeCell ref="O69:R69"/>
    <mergeCell ref="O70:R70"/>
    <mergeCell ref="O71:R71"/>
    <mergeCell ref="O72:R72"/>
    <mergeCell ref="O73:R73"/>
    <mergeCell ref="O74:R74"/>
    <mergeCell ref="O75:R75"/>
    <mergeCell ref="O76:R76"/>
    <mergeCell ref="O78:T79"/>
    <mergeCell ref="O80:R80"/>
    <mergeCell ref="O81:R81"/>
    <mergeCell ref="O82:R82"/>
    <mergeCell ref="O83:R83"/>
    <mergeCell ref="O84:R84"/>
    <mergeCell ref="P94:R94"/>
    <mergeCell ref="P95:R95"/>
    <mergeCell ref="P96:R96"/>
    <mergeCell ref="P97:R97"/>
    <mergeCell ref="P98:R98"/>
    <mergeCell ref="P99:R99"/>
    <mergeCell ref="O85:R85"/>
    <mergeCell ref="O87:R88"/>
    <mergeCell ref="P89:R89"/>
    <mergeCell ref="P90:R90"/>
    <mergeCell ref="P91:R91"/>
    <mergeCell ref="P92:R92"/>
    <mergeCell ref="P93:R93"/>
    <mergeCell ref="O2:P2"/>
    <mergeCell ref="O14:S15"/>
    <mergeCell ref="O16:S16"/>
    <mergeCell ref="O17:S17"/>
    <mergeCell ref="O18:S18"/>
    <mergeCell ref="O19:S19"/>
    <mergeCell ref="O20:S20"/>
    <mergeCell ref="O21:S21"/>
    <mergeCell ref="O22:S22"/>
    <mergeCell ref="O23:S23"/>
    <mergeCell ref="O24:S24"/>
    <mergeCell ref="O26:S27"/>
    <mergeCell ref="P28:R28"/>
    <mergeCell ref="P29:R29"/>
    <mergeCell ref="P30:R30"/>
    <mergeCell ref="P31:R31"/>
    <mergeCell ref="P32:R32"/>
    <mergeCell ref="P33:R33"/>
    <mergeCell ref="P34:R34"/>
    <mergeCell ref="P35:R35"/>
    <mergeCell ref="P36:R36"/>
    <mergeCell ref="P37:R37"/>
    <mergeCell ref="P38:R38"/>
    <mergeCell ref="P39:R39"/>
    <mergeCell ref="P40:R40"/>
    <mergeCell ref="P41:R41"/>
    <mergeCell ref="P42:R42"/>
    <mergeCell ref="O44:S45"/>
    <mergeCell ref="P46:R46"/>
    <mergeCell ref="P47:R47"/>
    <mergeCell ref="P48:R48"/>
    <mergeCell ref="P49:R49"/>
    <mergeCell ref="P50:R50"/>
    <mergeCell ref="P51:R51"/>
    <mergeCell ref="P52:R52"/>
    <mergeCell ref="P53:R53"/>
    <mergeCell ref="P54:R54"/>
    <mergeCell ref="P55:R55"/>
    <mergeCell ref="P56:R56"/>
    <mergeCell ref="P57:R57"/>
    <mergeCell ref="P58:R58"/>
    <mergeCell ref="P59:R59"/>
    <mergeCell ref="O61:T62"/>
    <mergeCell ref="O63:R63"/>
    <mergeCell ref="O64:R64"/>
    <mergeCell ref="O65:R65"/>
    <mergeCell ref="O66:R66"/>
    <mergeCell ref="O67:R67"/>
    <mergeCell ref="O68:R68"/>
  </mergeCells>
  <printOptions/>
  <pageMargins bottom="0.787401575" footer="0.0" header="0.0" left="0.511811024" right="0.511811024" top="0.787401575"/>
  <pageSetup orientation="portrait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xSplit="1.0" ySplit="1.0" topLeftCell="B2" activePane="bottomRight" state="frozen"/>
      <selection activeCell="B1" sqref="B1" pane="topRight"/>
      <selection activeCell="A2" sqref="A2" pane="bottomLeft"/>
      <selection activeCell="B2" sqref="B2" pane="bottomRight"/>
    </sheetView>
  </sheetViews>
  <sheetFormatPr customHeight="1" defaultColWidth="14.43" defaultRowHeight="15.0"/>
  <cols>
    <col customWidth="1" min="1" max="1" width="20.29"/>
    <col customWidth="1" min="2" max="2" width="24.29"/>
    <col customWidth="1" min="3" max="3" width="23.29"/>
    <col customWidth="1" min="4" max="4" width="24.0"/>
    <col customWidth="1" min="5" max="5" width="38.71"/>
    <col customWidth="1" min="6" max="6" width="42.57"/>
    <col customWidth="1" min="7" max="7" width="16.29"/>
    <col customWidth="1" min="8" max="8" width="24.14"/>
    <col customWidth="1" min="9" max="9" width="27.57"/>
    <col customWidth="1" min="10" max="10" width="27.0"/>
    <col customWidth="1" min="11" max="11" width="58.29"/>
    <col customWidth="1" min="12" max="12" width="68.43"/>
    <col customWidth="1" min="13" max="13" width="53.43"/>
    <col customWidth="1" min="14" max="14" width="10.0"/>
    <col customWidth="1" min="15" max="15" width="27.14"/>
    <col customWidth="1" min="16" max="16" width="9.86"/>
    <col customWidth="1" min="17" max="17" width="3.43"/>
    <col customWidth="1" min="18" max="18" width="39.14"/>
    <col customWidth="1" min="19" max="19" width="62.86"/>
    <col customWidth="1" min="20" max="20" width="13.71"/>
    <col customWidth="1" min="21" max="26" width="8.71"/>
  </cols>
  <sheetData>
    <row r="1" ht="12.75" customHeight="1">
      <c r="A1" s="578" t="s">
        <v>0</v>
      </c>
      <c r="B1" s="579" t="s">
        <v>1</v>
      </c>
      <c r="C1" s="579" t="s">
        <v>2</v>
      </c>
      <c r="D1" s="580" t="s">
        <v>3</v>
      </c>
      <c r="E1" s="581" t="s">
        <v>4</v>
      </c>
      <c r="F1" s="323" t="s">
        <v>5</v>
      </c>
      <c r="G1" s="581" t="s">
        <v>6</v>
      </c>
      <c r="H1" s="323" t="s">
        <v>7</v>
      </c>
      <c r="I1" s="580" t="s">
        <v>8</v>
      </c>
      <c r="J1" s="581" t="s">
        <v>198</v>
      </c>
      <c r="K1" s="582" t="s">
        <v>10</v>
      </c>
      <c r="L1" s="582" t="s">
        <v>11</v>
      </c>
      <c r="M1" s="326" t="s">
        <v>12</v>
      </c>
      <c r="N1" s="646"/>
      <c r="O1" s="210"/>
      <c r="P1" s="210"/>
      <c r="Q1" s="210"/>
      <c r="R1" s="210"/>
      <c r="S1" s="210"/>
      <c r="T1" s="210"/>
      <c r="U1" s="210"/>
      <c r="V1" s="210"/>
      <c r="W1" s="210"/>
      <c r="X1" s="210"/>
      <c r="Y1" s="210"/>
      <c r="Z1" s="210"/>
    </row>
    <row r="2" ht="12.75" customHeight="1">
      <c r="A2" s="436">
        <v>115.0</v>
      </c>
      <c r="B2" s="437" t="s">
        <v>9636</v>
      </c>
      <c r="C2" s="437">
        <v>2010.0</v>
      </c>
      <c r="D2" s="511">
        <v>40266.0</v>
      </c>
      <c r="E2" s="437" t="s">
        <v>9637</v>
      </c>
      <c r="F2" s="437" t="s">
        <v>44</v>
      </c>
      <c r="G2" s="437" t="s">
        <v>712</v>
      </c>
      <c r="H2" s="437" t="s">
        <v>130</v>
      </c>
      <c r="I2" s="511">
        <v>42013.0</v>
      </c>
      <c r="J2" s="439">
        <v>1.0</v>
      </c>
      <c r="K2" s="647" t="s">
        <v>293</v>
      </c>
      <c r="L2" s="439" t="s">
        <v>395</v>
      </c>
      <c r="M2" s="330">
        <f t="shared" ref="M2:M140" si="1">I2-D2</f>
        <v>1747</v>
      </c>
      <c r="N2" s="210"/>
      <c r="O2" s="557" t="s">
        <v>9638</v>
      </c>
      <c r="P2" s="329"/>
      <c r="Q2" s="15"/>
      <c r="R2" s="15"/>
      <c r="S2" s="15"/>
      <c r="T2" s="15"/>
      <c r="U2" s="210"/>
      <c r="V2" s="210"/>
      <c r="W2" s="210"/>
      <c r="X2" s="210"/>
      <c r="Y2" s="210"/>
      <c r="Z2" s="210"/>
    </row>
    <row r="3" ht="15.0" customHeight="1">
      <c r="A3" s="430">
        <v>215.0</v>
      </c>
      <c r="B3" s="431" t="s">
        <v>9639</v>
      </c>
      <c r="C3" s="431">
        <v>2012.0</v>
      </c>
      <c r="D3" s="508">
        <v>41107.0</v>
      </c>
      <c r="E3" s="431" t="s">
        <v>9640</v>
      </c>
      <c r="F3" s="431" t="s">
        <v>44</v>
      </c>
      <c r="G3" s="431" t="s">
        <v>712</v>
      </c>
      <c r="H3" s="431" t="s">
        <v>130</v>
      </c>
      <c r="I3" s="508">
        <v>42013.0</v>
      </c>
      <c r="J3" s="433">
        <v>1.0</v>
      </c>
      <c r="K3" s="647" t="s">
        <v>293</v>
      </c>
      <c r="L3" s="433" t="s">
        <v>395</v>
      </c>
      <c r="M3" s="327">
        <f t="shared" si="1"/>
        <v>906</v>
      </c>
      <c r="N3" s="210"/>
      <c r="O3" s="331" t="s">
        <v>27</v>
      </c>
      <c r="P3" s="331">
        <f>COUNTIF($G$2:$G$476,"PT")</f>
        <v>0</v>
      </c>
      <c r="Q3" s="15"/>
      <c r="R3" s="15"/>
      <c r="S3" s="15"/>
      <c r="T3" s="15"/>
      <c r="U3" s="210"/>
      <c r="V3" s="210"/>
      <c r="W3" s="210"/>
      <c r="X3" s="210"/>
      <c r="Y3" s="210"/>
      <c r="Z3" s="210"/>
    </row>
    <row r="4" ht="12.75" customHeight="1">
      <c r="A4" s="436">
        <v>315.0</v>
      </c>
      <c r="B4" s="437" t="s">
        <v>9641</v>
      </c>
      <c r="C4" s="437">
        <v>2012.0</v>
      </c>
      <c r="D4" s="511">
        <v>41107.0</v>
      </c>
      <c r="E4" s="437" t="s">
        <v>9642</v>
      </c>
      <c r="F4" s="437" t="s">
        <v>44</v>
      </c>
      <c r="G4" s="437" t="s">
        <v>712</v>
      </c>
      <c r="H4" s="437" t="s">
        <v>130</v>
      </c>
      <c r="I4" s="511">
        <v>42013.0</v>
      </c>
      <c r="J4" s="439">
        <v>1.0</v>
      </c>
      <c r="K4" s="647" t="s">
        <v>293</v>
      </c>
      <c r="L4" s="439" t="s">
        <v>395</v>
      </c>
      <c r="M4" s="330">
        <f t="shared" si="1"/>
        <v>906</v>
      </c>
      <c r="N4" s="210"/>
      <c r="O4" s="332" t="s">
        <v>34</v>
      </c>
      <c r="P4" s="332">
        <f>COUNTIF($G$2:$G$476,"PTN")</f>
        <v>2</v>
      </c>
      <c r="Q4" s="25"/>
      <c r="R4" s="25"/>
      <c r="S4" s="25"/>
      <c r="T4" s="25"/>
      <c r="U4" s="210"/>
      <c r="V4" s="210"/>
      <c r="W4" s="210"/>
      <c r="X4" s="210"/>
      <c r="Y4" s="210"/>
      <c r="Z4" s="210"/>
    </row>
    <row r="5" ht="12.75" customHeight="1">
      <c r="A5" s="430">
        <v>415.0</v>
      </c>
      <c r="B5" s="431" t="s">
        <v>9643</v>
      </c>
      <c r="C5" s="431">
        <v>2008.0</v>
      </c>
      <c r="D5" s="508">
        <v>39813.0</v>
      </c>
      <c r="E5" s="431" t="s">
        <v>9644</v>
      </c>
      <c r="F5" s="431" t="s">
        <v>9645</v>
      </c>
      <c r="G5" s="431" t="s">
        <v>712</v>
      </c>
      <c r="H5" s="431" t="s">
        <v>1043</v>
      </c>
      <c r="I5" s="508">
        <v>42013.0</v>
      </c>
      <c r="J5" s="433">
        <v>1.0</v>
      </c>
      <c r="K5" s="648" t="s">
        <v>344</v>
      </c>
      <c r="L5" s="433" t="s">
        <v>390</v>
      </c>
      <c r="M5" s="327">
        <f t="shared" si="1"/>
        <v>2200</v>
      </c>
      <c r="N5" s="210"/>
      <c r="O5" s="333" t="s">
        <v>40</v>
      </c>
      <c r="P5" s="333">
        <f>COUNTIF($G$2:$G$476,"PTE")</f>
        <v>46</v>
      </c>
      <c r="Q5" s="25"/>
      <c r="R5" s="25"/>
      <c r="S5" s="25"/>
      <c r="T5" s="25"/>
      <c r="U5" s="210"/>
      <c r="V5" s="210"/>
      <c r="W5" s="210"/>
      <c r="X5" s="210"/>
      <c r="Y5" s="210"/>
      <c r="Z5" s="210"/>
    </row>
    <row r="6" ht="12.75" customHeight="1">
      <c r="A6" s="436">
        <v>515.0</v>
      </c>
      <c r="B6" s="437" t="s">
        <v>9646</v>
      </c>
      <c r="C6" s="437">
        <v>2007.0</v>
      </c>
      <c r="D6" s="511">
        <v>39350.0</v>
      </c>
      <c r="E6" s="437" t="s">
        <v>9647</v>
      </c>
      <c r="F6" s="437" t="s">
        <v>9648</v>
      </c>
      <c r="G6" s="437" t="s">
        <v>806</v>
      </c>
      <c r="H6" s="437" t="s">
        <v>158</v>
      </c>
      <c r="I6" s="511">
        <v>42026.0</v>
      </c>
      <c r="J6" s="439">
        <v>1.0</v>
      </c>
      <c r="K6" s="649" t="s">
        <v>322</v>
      </c>
      <c r="L6" s="439" t="s">
        <v>390</v>
      </c>
      <c r="M6" s="330">
        <f t="shared" si="1"/>
        <v>2676</v>
      </c>
      <c r="N6" s="210"/>
      <c r="O6" s="332" t="s">
        <v>46</v>
      </c>
      <c r="P6" s="332">
        <f>COUNTIF($G$2:$G$476,"Pré-Mistura")</f>
        <v>0</v>
      </c>
      <c r="Q6" s="25"/>
      <c r="R6" s="25"/>
      <c r="S6" s="25"/>
      <c r="T6" s="25"/>
      <c r="U6" s="210"/>
      <c r="V6" s="210"/>
      <c r="W6" s="210"/>
      <c r="X6" s="210"/>
      <c r="Y6" s="210"/>
      <c r="Z6" s="210"/>
    </row>
    <row r="7" ht="12.75" customHeight="1">
      <c r="A7" s="430">
        <v>615.0</v>
      </c>
      <c r="B7" s="431" t="s">
        <v>9649</v>
      </c>
      <c r="C7" s="431">
        <v>2012.0</v>
      </c>
      <c r="D7" s="508">
        <v>40956.0</v>
      </c>
      <c r="E7" s="431" t="s">
        <v>9650</v>
      </c>
      <c r="F7" s="431" t="s">
        <v>965</v>
      </c>
      <c r="G7" s="431" t="s">
        <v>712</v>
      </c>
      <c r="H7" s="431" t="s">
        <v>163</v>
      </c>
      <c r="I7" s="508">
        <v>42026.0</v>
      </c>
      <c r="J7" s="433">
        <v>1.0</v>
      </c>
      <c r="K7" s="647" t="s">
        <v>293</v>
      </c>
      <c r="L7" s="433" t="s">
        <v>395</v>
      </c>
      <c r="M7" s="327">
        <f t="shared" si="1"/>
        <v>1070</v>
      </c>
      <c r="N7" s="210"/>
      <c r="O7" s="333" t="s">
        <v>713</v>
      </c>
      <c r="P7" s="333">
        <f>COUNTIF($G$2:$G$476,"PF")</f>
        <v>12</v>
      </c>
      <c r="Q7" s="25"/>
      <c r="R7" s="25"/>
      <c r="S7" s="25"/>
      <c r="T7" s="25"/>
      <c r="U7" s="210"/>
      <c r="V7" s="210"/>
      <c r="W7" s="210"/>
      <c r="X7" s="210"/>
      <c r="Y7" s="210"/>
      <c r="Z7" s="210"/>
    </row>
    <row r="8" ht="12.75" customHeight="1">
      <c r="A8" s="436">
        <v>715.0</v>
      </c>
      <c r="B8" s="437" t="s">
        <v>9651</v>
      </c>
      <c r="C8" s="437">
        <v>2009.0</v>
      </c>
      <c r="D8" s="511">
        <v>39954.0</v>
      </c>
      <c r="E8" s="437" t="s">
        <v>9652</v>
      </c>
      <c r="F8" s="437" t="s">
        <v>4171</v>
      </c>
      <c r="G8" s="437" t="s">
        <v>712</v>
      </c>
      <c r="H8" s="437" t="s">
        <v>4172</v>
      </c>
      <c r="I8" s="511">
        <v>42027.0</v>
      </c>
      <c r="J8" s="439">
        <v>1.0</v>
      </c>
      <c r="K8" s="648" t="s">
        <v>344</v>
      </c>
      <c r="L8" s="439" t="s">
        <v>395</v>
      </c>
      <c r="M8" s="330">
        <f t="shared" si="1"/>
        <v>2073</v>
      </c>
      <c r="N8" s="210"/>
      <c r="O8" s="332" t="s">
        <v>707</v>
      </c>
      <c r="P8" s="332">
        <f>COUNTIF($G$2:$G$476,"PFN")</f>
        <v>1</v>
      </c>
      <c r="Q8" s="25"/>
      <c r="R8" s="25"/>
      <c r="S8" s="25"/>
      <c r="T8" s="25"/>
      <c r="U8" s="210"/>
      <c r="V8" s="210"/>
      <c r="W8" s="210"/>
      <c r="X8" s="210"/>
      <c r="Y8" s="210"/>
      <c r="Z8" s="210"/>
    </row>
    <row r="9" ht="12.75" customHeight="1">
      <c r="A9" s="430">
        <v>815.0</v>
      </c>
      <c r="B9" s="431" t="s">
        <v>9653</v>
      </c>
      <c r="C9" s="431">
        <v>2013.0</v>
      </c>
      <c r="D9" s="508">
        <v>41509.0</v>
      </c>
      <c r="E9" s="431" t="s">
        <v>9654</v>
      </c>
      <c r="F9" s="635" t="s">
        <v>2716</v>
      </c>
      <c r="G9" s="431" t="s">
        <v>729</v>
      </c>
      <c r="H9" s="431" t="s">
        <v>9655</v>
      </c>
      <c r="I9" s="508">
        <v>42030.0</v>
      </c>
      <c r="J9" s="433">
        <v>1.0</v>
      </c>
      <c r="K9" s="648" t="s">
        <v>344</v>
      </c>
      <c r="L9" s="433" t="s">
        <v>399</v>
      </c>
      <c r="M9" s="327">
        <f t="shared" si="1"/>
        <v>521</v>
      </c>
      <c r="N9" s="210"/>
      <c r="O9" s="333" t="s">
        <v>720</v>
      </c>
      <c r="P9" s="333">
        <f>COUNTIF($G$2:$G$476,"PF/PTE")</f>
        <v>47</v>
      </c>
      <c r="Q9" s="25"/>
      <c r="R9" s="25"/>
      <c r="S9" s="25"/>
      <c r="T9" s="25"/>
      <c r="U9" s="210"/>
      <c r="V9" s="210"/>
      <c r="W9" s="210"/>
      <c r="X9" s="210"/>
      <c r="Y9" s="210"/>
      <c r="Z9" s="210"/>
    </row>
    <row r="10" ht="12.75" customHeight="1">
      <c r="A10" s="436">
        <v>915.0</v>
      </c>
      <c r="B10" s="437" t="s">
        <v>9656</v>
      </c>
      <c r="C10" s="437">
        <v>2014.0</v>
      </c>
      <c r="D10" s="511">
        <v>41758.0</v>
      </c>
      <c r="E10" s="437" t="s">
        <v>9657</v>
      </c>
      <c r="F10" s="634" t="s">
        <v>2716</v>
      </c>
      <c r="G10" s="437" t="s">
        <v>729</v>
      </c>
      <c r="H10" s="437" t="s">
        <v>9658</v>
      </c>
      <c r="I10" s="511">
        <v>42030.0</v>
      </c>
      <c r="J10" s="439">
        <v>1.0</v>
      </c>
      <c r="K10" s="648" t="s">
        <v>344</v>
      </c>
      <c r="L10" s="439" t="s">
        <v>399</v>
      </c>
      <c r="M10" s="330">
        <f t="shared" si="1"/>
        <v>272</v>
      </c>
      <c r="N10" s="210"/>
      <c r="O10" s="332" t="s">
        <v>725</v>
      </c>
      <c r="P10" s="332">
        <f>COUNTIF($G$2:$G$476,"Bio")</f>
        <v>7</v>
      </c>
      <c r="Q10" s="25"/>
      <c r="R10" s="25"/>
      <c r="S10" s="25"/>
      <c r="T10" s="25"/>
      <c r="U10" s="210"/>
      <c r="V10" s="210"/>
      <c r="W10" s="210"/>
      <c r="X10" s="210"/>
      <c r="Y10" s="210"/>
      <c r="Z10" s="210"/>
    </row>
    <row r="11" ht="12.75" customHeight="1">
      <c r="A11" s="430">
        <v>1015.0</v>
      </c>
      <c r="B11" s="431" t="s">
        <v>9659</v>
      </c>
      <c r="C11" s="431">
        <v>2014.0</v>
      </c>
      <c r="D11" s="508">
        <v>41758.0</v>
      </c>
      <c r="E11" s="431" t="s">
        <v>9660</v>
      </c>
      <c r="F11" s="635" t="s">
        <v>5688</v>
      </c>
      <c r="G11" s="431" t="s">
        <v>729</v>
      </c>
      <c r="H11" s="431" t="s">
        <v>9658</v>
      </c>
      <c r="I11" s="508">
        <v>42030.0</v>
      </c>
      <c r="J11" s="433">
        <v>1.0</v>
      </c>
      <c r="K11" s="648" t="s">
        <v>1259</v>
      </c>
      <c r="L11" s="433" t="s">
        <v>399</v>
      </c>
      <c r="M11" s="327">
        <f t="shared" si="1"/>
        <v>272</v>
      </c>
      <c r="N11" s="210"/>
      <c r="O11" s="334" t="s">
        <v>729</v>
      </c>
      <c r="P11" s="334">
        <f>COUNTIF($G$2:$G$476,"Bio/Org")</f>
        <v>24</v>
      </c>
      <c r="Q11" s="25"/>
      <c r="R11" s="25"/>
      <c r="S11" s="25"/>
      <c r="T11" s="25"/>
      <c r="U11" s="210"/>
      <c r="V11" s="210"/>
      <c r="W11" s="210"/>
      <c r="X11" s="210"/>
      <c r="Y11" s="210"/>
      <c r="Z11" s="210"/>
    </row>
    <row r="12" ht="12.75" customHeight="1">
      <c r="A12" s="436">
        <v>1115.0</v>
      </c>
      <c r="B12" s="437" t="s">
        <v>9661</v>
      </c>
      <c r="C12" s="437">
        <v>2012.0</v>
      </c>
      <c r="D12" s="511">
        <v>41157.0</v>
      </c>
      <c r="E12" s="437" t="s">
        <v>9662</v>
      </c>
      <c r="F12" s="437" t="s">
        <v>9663</v>
      </c>
      <c r="G12" s="437" t="s">
        <v>17</v>
      </c>
      <c r="H12" s="437" t="s">
        <v>6340</v>
      </c>
      <c r="I12" s="511">
        <v>42031.0</v>
      </c>
      <c r="J12" s="439">
        <v>1.0</v>
      </c>
      <c r="K12" s="649" t="s">
        <v>322</v>
      </c>
      <c r="L12" s="439" t="s">
        <v>395</v>
      </c>
      <c r="M12" s="330">
        <f t="shared" si="1"/>
        <v>874</v>
      </c>
      <c r="N12" s="210"/>
      <c r="O12" s="335" t="s">
        <v>51</v>
      </c>
      <c r="P12" s="336">
        <f>SUM(P3:P11)</f>
        <v>139</v>
      </c>
      <c r="Q12" s="25"/>
      <c r="R12" s="25"/>
      <c r="S12" s="25"/>
      <c r="T12" s="25"/>
      <c r="U12" s="210"/>
      <c r="V12" s="210"/>
      <c r="W12" s="210"/>
      <c r="X12" s="210"/>
      <c r="Y12" s="210"/>
      <c r="Z12" s="210"/>
    </row>
    <row r="13" ht="13.5" customHeight="1">
      <c r="A13" s="430">
        <v>1215.0</v>
      </c>
      <c r="B13" s="431" t="s">
        <v>9664</v>
      </c>
      <c r="C13" s="431">
        <v>2010.0</v>
      </c>
      <c r="D13" s="508">
        <v>40290.0</v>
      </c>
      <c r="E13" s="431" t="s">
        <v>9665</v>
      </c>
      <c r="F13" s="431" t="s">
        <v>44</v>
      </c>
      <c r="G13" s="431" t="s">
        <v>712</v>
      </c>
      <c r="H13" s="431" t="s">
        <v>130</v>
      </c>
      <c r="I13" s="508">
        <v>42033.0</v>
      </c>
      <c r="J13" s="433">
        <v>1.0</v>
      </c>
      <c r="K13" s="647" t="s">
        <v>293</v>
      </c>
      <c r="L13" s="433" t="s">
        <v>395</v>
      </c>
      <c r="M13" s="327">
        <f t="shared" si="1"/>
        <v>1743</v>
      </c>
      <c r="N13" s="210"/>
      <c r="O13" s="25"/>
      <c r="P13" s="25"/>
      <c r="Q13" s="25"/>
      <c r="R13" s="337"/>
      <c r="S13" s="337"/>
      <c r="T13" s="25"/>
      <c r="U13" s="210"/>
      <c r="V13" s="210"/>
      <c r="W13" s="210"/>
      <c r="X13" s="210"/>
      <c r="Y13" s="210"/>
      <c r="Z13" s="210"/>
    </row>
    <row r="14" ht="13.5" customHeight="1">
      <c r="A14" s="436">
        <v>1315.0</v>
      </c>
      <c r="B14" s="437" t="s">
        <v>9666</v>
      </c>
      <c r="C14" s="437">
        <v>2011.0</v>
      </c>
      <c r="D14" s="511">
        <v>40749.0</v>
      </c>
      <c r="E14" s="437" t="s">
        <v>9667</v>
      </c>
      <c r="F14" s="437" t="s">
        <v>1349</v>
      </c>
      <c r="G14" s="437" t="s">
        <v>17</v>
      </c>
      <c r="H14" s="437" t="s">
        <v>6084</v>
      </c>
      <c r="I14" s="511">
        <v>42039.0</v>
      </c>
      <c r="J14" s="439">
        <v>2.0</v>
      </c>
      <c r="K14" s="649" t="s">
        <v>322</v>
      </c>
      <c r="L14" s="439" t="s">
        <v>395</v>
      </c>
      <c r="M14" s="330">
        <f t="shared" si="1"/>
        <v>1290</v>
      </c>
      <c r="N14" s="210"/>
      <c r="O14" s="338" t="s">
        <v>61</v>
      </c>
      <c r="P14" s="95"/>
      <c r="Q14" s="95"/>
      <c r="R14" s="95"/>
      <c r="S14" s="96"/>
      <c r="T14" s="25"/>
      <c r="U14" s="210"/>
      <c r="V14" s="210"/>
      <c r="W14" s="210"/>
      <c r="X14" s="210"/>
      <c r="Y14" s="210"/>
      <c r="Z14" s="210"/>
    </row>
    <row r="15" ht="14.25" customHeight="1">
      <c r="A15" s="430">
        <v>1415.0</v>
      </c>
      <c r="B15" s="431" t="s">
        <v>9668</v>
      </c>
      <c r="C15" s="431">
        <v>2006.0</v>
      </c>
      <c r="D15" s="508">
        <v>39080.0</v>
      </c>
      <c r="E15" s="431" t="s">
        <v>9669</v>
      </c>
      <c r="F15" s="431" t="s">
        <v>3035</v>
      </c>
      <c r="G15" s="431" t="s">
        <v>806</v>
      </c>
      <c r="H15" s="431" t="s">
        <v>5536</v>
      </c>
      <c r="I15" s="508">
        <v>42045.0</v>
      </c>
      <c r="J15" s="433">
        <v>2.0</v>
      </c>
      <c r="K15" s="649" t="s">
        <v>322</v>
      </c>
      <c r="L15" s="433" t="s">
        <v>395</v>
      </c>
      <c r="M15" s="327">
        <f t="shared" si="1"/>
        <v>2965</v>
      </c>
      <c r="N15" s="210"/>
      <c r="O15" s="339"/>
      <c r="P15" s="340"/>
      <c r="Q15" s="340"/>
      <c r="R15" s="340"/>
      <c r="S15" s="341"/>
      <c r="T15" s="25"/>
      <c r="U15" s="210"/>
      <c r="V15" s="210"/>
      <c r="W15" s="210"/>
      <c r="X15" s="210"/>
      <c r="Y15" s="210"/>
      <c r="Z15" s="210"/>
    </row>
    <row r="16" ht="13.5" customHeight="1">
      <c r="A16" s="436">
        <v>1515.0</v>
      </c>
      <c r="B16" s="437" t="s">
        <v>9670</v>
      </c>
      <c r="C16" s="437">
        <v>2010.0</v>
      </c>
      <c r="D16" s="511">
        <v>40254.0</v>
      </c>
      <c r="E16" s="437" t="s">
        <v>9671</v>
      </c>
      <c r="F16" s="437" t="s">
        <v>1569</v>
      </c>
      <c r="G16" s="437" t="s">
        <v>17</v>
      </c>
      <c r="H16" s="437" t="s">
        <v>753</v>
      </c>
      <c r="I16" s="511">
        <v>42048.0</v>
      </c>
      <c r="J16" s="439">
        <v>2.0</v>
      </c>
      <c r="K16" s="650" t="s">
        <v>309</v>
      </c>
      <c r="L16" s="439" t="s">
        <v>390</v>
      </c>
      <c r="M16" s="330">
        <f t="shared" si="1"/>
        <v>1794</v>
      </c>
      <c r="N16" s="210"/>
      <c r="O16" s="342" t="s">
        <v>9672</v>
      </c>
      <c r="P16" s="343"/>
      <c r="Q16" s="343"/>
      <c r="R16" s="343"/>
      <c r="S16" s="344"/>
      <c r="T16" s="25"/>
      <c r="U16" s="210"/>
      <c r="V16" s="210"/>
      <c r="W16" s="210"/>
      <c r="X16" s="210"/>
      <c r="Y16" s="210"/>
      <c r="Z16" s="210"/>
    </row>
    <row r="17" ht="13.5" customHeight="1">
      <c r="A17" s="430">
        <v>1615.0</v>
      </c>
      <c r="B17" s="431" t="s">
        <v>9673</v>
      </c>
      <c r="C17" s="431">
        <v>2010.0</v>
      </c>
      <c r="D17" s="508">
        <v>40476.0</v>
      </c>
      <c r="E17" s="431" t="s">
        <v>9674</v>
      </c>
      <c r="F17" s="431" t="s">
        <v>1569</v>
      </c>
      <c r="G17" s="431" t="s">
        <v>17</v>
      </c>
      <c r="H17" s="431" t="s">
        <v>5372</v>
      </c>
      <c r="I17" s="508">
        <v>42048.0</v>
      </c>
      <c r="J17" s="433">
        <v>2.0</v>
      </c>
      <c r="K17" s="650" t="s">
        <v>309</v>
      </c>
      <c r="L17" s="433" t="s">
        <v>390</v>
      </c>
      <c r="M17" s="327">
        <f t="shared" si="1"/>
        <v>1572</v>
      </c>
      <c r="N17" s="210"/>
      <c r="O17" s="345" t="s">
        <v>9675</v>
      </c>
      <c r="P17" s="106"/>
      <c r="Q17" s="106"/>
      <c r="R17" s="106"/>
      <c r="S17" s="107"/>
      <c r="T17" s="25"/>
      <c r="U17" s="210"/>
      <c r="V17" s="210"/>
      <c r="W17" s="210"/>
      <c r="X17" s="210"/>
      <c r="Y17" s="210"/>
      <c r="Z17" s="210"/>
    </row>
    <row r="18" ht="13.5" customHeight="1">
      <c r="A18" s="436">
        <v>1715.0</v>
      </c>
      <c r="B18" s="437" t="s">
        <v>9676</v>
      </c>
      <c r="C18" s="437">
        <v>2012.0</v>
      </c>
      <c r="D18" s="511">
        <v>40983.0</v>
      </c>
      <c r="E18" s="437" t="s">
        <v>9677</v>
      </c>
      <c r="F18" s="437" t="s">
        <v>1569</v>
      </c>
      <c r="G18" s="437" t="s">
        <v>17</v>
      </c>
      <c r="H18" s="437" t="s">
        <v>5372</v>
      </c>
      <c r="I18" s="511">
        <v>42048.0</v>
      </c>
      <c r="J18" s="439">
        <v>2.0</v>
      </c>
      <c r="K18" s="650" t="s">
        <v>309</v>
      </c>
      <c r="L18" s="439" t="s">
        <v>390</v>
      </c>
      <c r="M18" s="330">
        <f t="shared" si="1"/>
        <v>1065</v>
      </c>
      <c r="N18" s="210"/>
      <c r="O18" s="346" t="s">
        <v>9678</v>
      </c>
      <c r="P18" s="106"/>
      <c r="Q18" s="106"/>
      <c r="R18" s="106"/>
      <c r="S18" s="107"/>
      <c r="T18" s="25"/>
      <c r="U18" s="210"/>
      <c r="V18" s="210"/>
      <c r="W18" s="210"/>
      <c r="X18" s="210"/>
      <c r="Y18" s="210"/>
      <c r="Z18" s="210"/>
    </row>
    <row r="19" ht="13.5" customHeight="1">
      <c r="A19" s="430">
        <v>1815.0</v>
      </c>
      <c r="B19" s="431" t="s">
        <v>9679</v>
      </c>
      <c r="C19" s="431">
        <v>2010.0</v>
      </c>
      <c r="D19" s="508">
        <v>40254.0</v>
      </c>
      <c r="E19" s="431" t="s">
        <v>9680</v>
      </c>
      <c r="F19" s="431" t="s">
        <v>1569</v>
      </c>
      <c r="G19" s="431" t="s">
        <v>17</v>
      </c>
      <c r="H19" s="431" t="s">
        <v>2139</v>
      </c>
      <c r="I19" s="508">
        <v>42048.0</v>
      </c>
      <c r="J19" s="433">
        <v>2.0</v>
      </c>
      <c r="K19" s="650" t="s">
        <v>309</v>
      </c>
      <c r="L19" s="433" t="s">
        <v>390</v>
      </c>
      <c r="M19" s="327">
        <f t="shared" si="1"/>
        <v>1794</v>
      </c>
      <c r="N19" s="210"/>
      <c r="O19" s="345" t="s">
        <v>9681</v>
      </c>
      <c r="P19" s="106"/>
      <c r="Q19" s="106"/>
      <c r="R19" s="106"/>
      <c r="S19" s="107"/>
      <c r="T19" s="25"/>
      <c r="U19" s="210"/>
      <c r="V19" s="210"/>
      <c r="W19" s="210"/>
      <c r="X19" s="210"/>
      <c r="Y19" s="210"/>
      <c r="Z19" s="210"/>
    </row>
    <row r="20" ht="13.5" customHeight="1">
      <c r="A20" s="436">
        <v>1915.0</v>
      </c>
      <c r="B20" s="437" t="s">
        <v>9682</v>
      </c>
      <c r="C20" s="437">
        <v>2009.0</v>
      </c>
      <c r="D20" s="511">
        <v>39979.0</v>
      </c>
      <c r="E20" s="437" t="s">
        <v>9683</v>
      </c>
      <c r="F20" s="437" t="s">
        <v>1365</v>
      </c>
      <c r="G20" s="437" t="s">
        <v>17</v>
      </c>
      <c r="H20" s="437" t="s">
        <v>753</v>
      </c>
      <c r="I20" s="511">
        <v>42066.0</v>
      </c>
      <c r="J20" s="439">
        <v>3.0</v>
      </c>
      <c r="K20" s="647" t="s">
        <v>293</v>
      </c>
      <c r="L20" s="439" t="s">
        <v>395</v>
      </c>
      <c r="M20" s="330">
        <f t="shared" si="1"/>
        <v>2087</v>
      </c>
      <c r="N20" s="210"/>
      <c r="O20" s="346" t="s">
        <v>9684</v>
      </c>
      <c r="P20" s="106"/>
      <c r="Q20" s="106"/>
      <c r="R20" s="106"/>
      <c r="S20" s="107"/>
      <c r="T20" s="25"/>
      <c r="U20" s="210"/>
      <c r="V20" s="210"/>
      <c r="W20" s="210"/>
      <c r="X20" s="210"/>
      <c r="Y20" s="210"/>
      <c r="Z20" s="210"/>
    </row>
    <row r="21" ht="13.5" customHeight="1">
      <c r="A21" s="430">
        <v>2015.0</v>
      </c>
      <c r="B21" s="431" t="s">
        <v>9685</v>
      </c>
      <c r="C21" s="431">
        <v>2009.0</v>
      </c>
      <c r="D21" s="508">
        <v>39904.0</v>
      </c>
      <c r="E21" s="431" t="s">
        <v>9686</v>
      </c>
      <c r="F21" s="431" t="s">
        <v>4437</v>
      </c>
      <c r="G21" s="431" t="s">
        <v>806</v>
      </c>
      <c r="H21" s="431" t="s">
        <v>3328</v>
      </c>
      <c r="I21" s="508">
        <v>42067.0</v>
      </c>
      <c r="J21" s="433">
        <v>3.0</v>
      </c>
      <c r="K21" s="647" t="s">
        <v>293</v>
      </c>
      <c r="L21" s="433" t="s">
        <v>395</v>
      </c>
      <c r="M21" s="327">
        <f t="shared" si="1"/>
        <v>2163</v>
      </c>
      <c r="N21" s="210"/>
      <c r="O21" s="345" t="s">
        <v>9687</v>
      </c>
      <c r="P21" s="106"/>
      <c r="Q21" s="106"/>
      <c r="R21" s="106"/>
      <c r="S21" s="107"/>
      <c r="T21" s="25"/>
      <c r="U21" s="210"/>
      <c r="V21" s="210"/>
      <c r="W21" s="210"/>
      <c r="X21" s="210"/>
      <c r="Y21" s="210"/>
      <c r="Z21" s="210"/>
    </row>
    <row r="22" ht="12.75" customHeight="1">
      <c r="A22" s="436">
        <v>2115.0</v>
      </c>
      <c r="B22" s="437" t="s">
        <v>9688</v>
      </c>
      <c r="C22" s="437">
        <v>2010.0</v>
      </c>
      <c r="D22" s="511">
        <v>40389.0</v>
      </c>
      <c r="E22" s="437" t="s">
        <v>9689</v>
      </c>
      <c r="F22" s="437" t="s">
        <v>422</v>
      </c>
      <c r="G22" s="437" t="s">
        <v>17</v>
      </c>
      <c r="H22" s="437" t="s">
        <v>283</v>
      </c>
      <c r="I22" s="511">
        <v>42067.0</v>
      </c>
      <c r="J22" s="439">
        <v>3.0</v>
      </c>
      <c r="K22" s="650" t="s">
        <v>309</v>
      </c>
      <c r="L22" s="439" t="s">
        <v>395</v>
      </c>
      <c r="M22" s="330">
        <f t="shared" si="1"/>
        <v>1678</v>
      </c>
      <c r="N22" s="210"/>
      <c r="O22" s="346" t="s">
        <v>9690</v>
      </c>
      <c r="P22" s="106"/>
      <c r="Q22" s="106"/>
      <c r="R22" s="106"/>
      <c r="S22" s="107"/>
      <c r="T22" s="25"/>
      <c r="U22" s="210"/>
      <c r="V22" s="210"/>
      <c r="W22" s="210"/>
      <c r="X22" s="210"/>
      <c r="Y22" s="210"/>
      <c r="Z22" s="210"/>
    </row>
    <row r="23" ht="12.75" customHeight="1">
      <c r="A23" s="430">
        <v>2215.0</v>
      </c>
      <c r="B23" s="431" t="s">
        <v>9691</v>
      </c>
      <c r="C23" s="431">
        <v>2013.0</v>
      </c>
      <c r="D23" s="508">
        <v>41535.0</v>
      </c>
      <c r="E23" s="431" t="s">
        <v>9692</v>
      </c>
      <c r="F23" s="635" t="s">
        <v>6090</v>
      </c>
      <c r="G23" s="431" t="s">
        <v>729</v>
      </c>
      <c r="H23" s="431" t="s">
        <v>4696</v>
      </c>
      <c r="I23" s="508">
        <v>42076.0</v>
      </c>
      <c r="J23" s="433">
        <v>3.0</v>
      </c>
      <c r="K23" s="648" t="s">
        <v>1259</v>
      </c>
      <c r="L23" s="433" t="s">
        <v>399</v>
      </c>
      <c r="M23" s="327">
        <f t="shared" si="1"/>
        <v>541</v>
      </c>
      <c r="N23" s="210"/>
      <c r="O23" s="345" t="s">
        <v>9693</v>
      </c>
      <c r="P23" s="106"/>
      <c r="Q23" s="106"/>
      <c r="R23" s="106"/>
      <c r="S23" s="107"/>
      <c r="T23" s="25"/>
      <c r="U23" s="210"/>
      <c r="V23" s="210"/>
      <c r="W23" s="210"/>
      <c r="X23" s="210"/>
      <c r="Y23" s="210"/>
      <c r="Z23" s="210"/>
    </row>
    <row r="24" ht="15.0" customHeight="1">
      <c r="A24" s="436">
        <v>2315.0</v>
      </c>
      <c r="B24" s="437" t="s">
        <v>9694</v>
      </c>
      <c r="C24" s="437">
        <v>2013.0</v>
      </c>
      <c r="D24" s="511">
        <v>41535.0</v>
      </c>
      <c r="E24" s="437" t="s">
        <v>9695</v>
      </c>
      <c r="F24" s="634" t="s">
        <v>2756</v>
      </c>
      <c r="G24" s="437" t="s">
        <v>729</v>
      </c>
      <c r="H24" s="437" t="s">
        <v>4696</v>
      </c>
      <c r="I24" s="511">
        <v>42076.0</v>
      </c>
      <c r="J24" s="439">
        <v>3.0</v>
      </c>
      <c r="K24" s="648" t="s">
        <v>1259</v>
      </c>
      <c r="L24" s="439" t="s">
        <v>399</v>
      </c>
      <c r="M24" s="330">
        <f t="shared" si="1"/>
        <v>541</v>
      </c>
      <c r="N24" s="210"/>
      <c r="O24" s="347" t="s">
        <v>9696</v>
      </c>
      <c r="P24" s="121"/>
      <c r="Q24" s="121"/>
      <c r="R24" s="121"/>
      <c r="S24" s="122"/>
      <c r="T24" s="25"/>
      <c r="U24" s="210"/>
      <c r="V24" s="210"/>
      <c r="W24" s="210"/>
      <c r="X24" s="210"/>
      <c r="Y24" s="210"/>
      <c r="Z24" s="210"/>
    </row>
    <row r="25" ht="13.5" customHeight="1">
      <c r="A25" s="430">
        <v>2415.0</v>
      </c>
      <c r="B25" s="431" t="s">
        <v>9697</v>
      </c>
      <c r="C25" s="431">
        <v>2010.0</v>
      </c>
      <c r="D25" s="508">
        <v>40449.0</v>
      </c>
      <c r="E25" s="431" t="s">
        <v>9698</v>
      </c>
      <c r="F25" s="431" t="s">
        <v>9699</v>
      </c>
      <c r="G25" s="431" t="s">
        <v>712</v>
      </c>
      <c r="H25" s="431" t="s">
        <v>8622</v>
      </c>
      <c r="I25" s="508">
        <v>42080.0</v>
      </c>
      <c r="J25" s="433">
        <v>3.0</v>
      </c>
      <c r="K25" s="649" t="s">
        <v>322</v>
      </c>
      <c r="L25" s="433" t="s">
        <v>390</v>
      </c>
      <c r="M25" s="327">
        <f t="shared" si="1"/>
        <v>1631</v>
      </c>
      <c r="N25" s="210"/>
      <c r="O25" s="25"/>
      <c r="P25" s="25"/>
      <c r="Q25" s="25"/>
      <c r="R25" s="25"/>
      <c r="S25" s="25"/>
      <c r="T25" s="25"/>
      <c r="U25" s="210"/>
      <c r="V25" s="210"/>
      <c r="W25" s="210"/>
      <c r="X25" s="210"/>
      <c r="Y25" s="210"/>
      <c r="Z25" s="210"/>
    </row>
    <row r="26" ht="13.5" customHeight="1">
      <c r="A26" s="436">
        <v>2515.0</v>
      </c>
      <c r="B26" s="437" t="s">
        <v>9700</v>
      </c>
      <c r="C26" s="437">
        <v>2009.0</v>
      </c>
      <c r="D26" s="511">
        <v>40175.0</v>
      </c>
      <c r="E26" s="437" t="s">
        <v>9701</v>
      </c>
      <c r="F26" s="437" t="s">
        <v>8055</v>
      </c>
      <c r="G26" s="437" t="s">
        <v>806</v>
      </c>
      <c r="H26" s="437" t="s">
        <v>807</v>
      </c>
      <c r="I26" s="511">
        <v>42080.0</v>
      </c>
      <c r="J26" s="439">
        <v>3.0</v>
      </c>
      <c r="K26" s="649" t="s">
        <v>322</v>
      </c>
      <c r="L26" s="439" t="s">
        <v>395</v>
      </c>
      <c r="M26" s="330">
        <f t="shared" si="1"/>
        <v>1905</v>
      </c>
      <c r="N26" s="210"/>
      <c r="O26" s="338" t="s">
        <v>773</v>
      </c>
      <c r="P26" s="95"/>
      <c r="Q26" s="95"/>
      <c r="R26" s="95"/>
      <c r="S26" s="96"/>
      <c r="T26" s="25"/>
      <c r="U26" s="210"/>
      <c r="V26" s="210"/>
      <c r="W26" s="210"/>
      <c r="X26" s="210"/>
      <c r="Y26" s="210"/>
      <c r="Z26" s="210"/>
    </row>
    <row r="27" ht="13.5" customHeight="1">
      <c r="A27" s="430">
        <v>2615.0</v>
      </c>
      <c r="B27" s="431" t="s">
        <v>9702</v>
      </c>
      <c r="C27" s="431">
        <v>2013.0</v>
      </c>
      <c r="D27" s="508">
        <v>41351.0</v>
      </c>
      <c r="E27" s="431" t="s">
        <v>9703</v>
      </c>
      <c r="F27" s="431" t="s">
        <v>9704</v>
      </c>
      <c r="G27" s="431" t="s">
        <v>725</v>
      </c>
      <c r="H27" s="431" t="s">
        <v>9705</v>
      </c>
      <c r="I27" s="508">
        <v>42080.0</v>
      </c>
      <c r="J27" s="433">
        <v>3.0</v>
      </c>
      <c r="K27" s="648" t="s">
        <v>344</v>
      </c>
      <c r="L27" s="433" t="s">
        <v>399</v>
      </c>
      <c r="M27" s="327">
        <f t="shared" si="1"/>
        <v>729</v>
      </c>
      <c r="N27" s="210"/>
      <c r="O27" s="97"/>
      <c r="P27" s="98"/>
      <c r="Q27" s="98"/>
      <c r="R27" s="98"/>
      <c r="S27" s="99"/>
      <c r="T27" s="25"/>
      <c r="U27" s="210"/>
      <c r="V27" s="210"/>
      <c r="W27" s="210"/>
      <c r="X27" s="210"/>
      <c r="Y27" s="210"/>
      <c r="Z27" s="210"/>
    </row>
    <row r="28" ht="15.75" customHeight="1">
      <c r="A28" s="436">
        <v>2715.0</v>
      </c>
      <c r="B28" s="437" t="s">
        <v>9706</v>
      </c>
      <c r="C28" s="437">
        <v>2007.0</v>
      </c>
      <c r="D28" s="511">
        <v>39286.0</v>
      </c>
      <c r="E28" s="437" t="s">
        <v>9707</v>
      </c>
      <c r="F28" s="437" t="s">
        <v>9708</v>
      </c>
      <c r="G28" s="437" t="s">
        <v>712</v>
      </c>
      <c r="H28" s="437" t="s">
        <v>8622</v>
      </c>
      <c r="I28" s="511">
        <v>42082.0</v>
      </c>
      <c r="J28" s="439">
        <v>3.0</v>
      </c>
      <c r="K28" s="649" t="s">
        <v>322</v>
      </c>
      <c r="L28" s="439" t="s">
        <v>390</v>
      </c>
      <c r="M28" s="330">
        <f t="shared" si="1"/>
        <v>2796</v>
      </c>
      <c r="N28" s="210"/>
      <c r="O28" s="348" t="s">
        <v>106</v>
      </c>
      <c r="P28" s="349" t="s">
        <v>107</v>
      </c>
      <c r="Q28" s="350"/>
      <c r="R28" s="351"/>
      <c r="S28" s="352" t="s">
        <v>108</v>
      </c>
      <c r="T28" s="25"/>
      <c r="U28" s="210"/>
      <c r="V28" s="210"/>
      <c r="W28" s="210"/>
      <c r="X28" s="210"/>
      <c r="Y28" s="210"/>
      <c r="Z28" s="210"/>
    </row>
    <row r="29" ht="13.5" customHeight="1">
      <c r="A29" s="430">
        <v>2815.0</v>
      </c>
      <c r="B29" s="431" t="s">
        <v>9709</v>
      </c>
      <c r="C29" s="431">
        <v>2010.0</v>
      </c>
      <c r="D29" s="508">
        <v>40231.0</v>
      </c>
      <c r="E29" s="431" t="s">
        <v>9710</v>
      </c>
      <c r="F29" s="431" t="s">
        <v>359</v>
      </c>
      <c r="G29" s="431" t="s">
        <v>806</v>
      </c>
      <c r="H29" s="431" t="s">
        <v>158</v>
      </c>
      <c r="I29" s="508">
        <v>42082.0</v>
      </c>
      <c r="J29" s="433">
        <v>3.0</v>
      </c>
      <c r="K29" s="649" t="s">
        <v>322</v>
      </c>
      <c r="L29" s="433" t="s">
        <v>399</v>
      </c>
      <c r="M29" s="327">
        <f t="shared" si="1"/>
        <v>1851</v>
      </c>
      <c r="N29" s="210"/>
      <c r="O29" s="333">
        <v>2003.0</v>
      </c>
      <c r="P29" s="353">
        <f>COUNTIF($C$2:$C$503,"2003")</f>
        <v>0</v>
      </c>
      <c r="Q29" s="343"/>
      <c r="R29" s="344"/>
      <c r="S29" s="354">
        <f>P29/P42</f>
        <v>0</v>
      </c>
      <c r="T29" s="25"/>
      <c r="U29" s="210"/>
      <c r="V29" s="210"/>
      <c r="W29" s="210"/>
      <c r="X29" s="210"/>
      <c r="Y29" s="210"/>
      <c r="Z29" s="210"/>
    </row>
    <row r="30" ht="13.5" customHeight="1">
      <c r="A30" s="436">
        <v>2915.0</v>
      </c>
      <c r="B30" s="437" t="s">
        <v>9711</v>
      </c>
      <c r="C30" s="437">
        <v>2012.0</v>
      </c>
      <c r="D30" s="511">
        <v>41242.0</v>
      </c>
      <c r="E30" s="437" t="s">
        <v>9712</v>
      </c>
      <c r="F30" s="437" t="s">
        <v>1937</v>
      </c>
      <c r="G30" s="437" t="s">
        <v>712</v>
      </c>
      <c r="H30" s="437" t="s">
        <v>892</v>
      </c>
      <c r="I30" s="511">
        <v>42083.0</v>
      </c>
      <c r="J30" s="439">
        <v>3.0</v>
      </c>
      <c r="K30" s="647" t="s">
        <v>293</v>
      </c>
      <c r="L30" s="439" t="s">
        <v>390</v>
      </c>
      <c r="M30" s="330">
        <f t="shared" si="1"/>
        <v>841</v>
      </c>
      <c r="N30" s="210"/>
      <c r="O30" s="332">
        <v>2004.0</v>
      </c>
      <c r="P30" s="355">
        <f>COUNTIF($C$2:$C$503,"2004")</f>
        <v>0</v>
      </c>
      <c r="Q30" s="106"/>
      <c r="R30" s="107"/>
      <c r="S30" s="356">
        <f>(P30/P42)</f>
        <v>0</v>
      </c>
      <c r="T30" s="25"/>
      <c r="U30" s="210"/>
      <c r="V30" s="210"/>
      <c r="W30" s="210"/>
      <c r="X30" s="210"/>
      <c r="Y30" s="210"/>
      <c r="Z30" s="210"/>
    </row>
    <row r="31" ht="13.5" customHeight="1">
      <c r="A31" s="430">
        <v>3015.0</v>
      </c>
      <c r="B31" s="431" t="s">
        <v>9713</v>
      </c>
      <c r="C31" s="431">
        <v>2009.0</v>
      </c>
      <c r="D31" s="508">
        <v>40142.0</v>
      </c>
      <c r="E31" s="431" t="s">
        <v>9714</v>
      </c>
      <c r="F31" s="431" t="s">
        <v>4622</v>
      </c>
      <c r="G31" s="431" t="s">
        <v>17</v>
      </c>
      <c r="H31" s="431" t="s">
        <v>5527</v>
      </c>
      <c r="I31" s="508">
        <v>42089.0</v>
      </c>
      <c r="J31" s="433">
        <v>3.0</v>
      </c>
      <c r="K31" s="647" t="s">
        <v>293</v>
      </c>
      <c r="L31" s="433" t="s">
        <v>390</v>
      </c>
      <c r="M31" s="327">
        <f t="shared" si="1"/>
        <v>1947</v>
      </c>
      <c r="N31" s="210"/>
      <c r="O31" s="333">
        <v>2005.0</v>
      </c>
      <c r="P31" s="357">
        <f>COUNTIF($C$2:$C$503,"2005")</f>
        <v>0</v>
      </c>
      <c r="Q31" s="106"/>
      <c r="R31" s="107"/>
      <c r="S31" s="354">
        <f>P31/P42</f>
        <v>0</v>
      </c>
      <c r="T31" s="25"/>
      <c r="U31" s="210"/>
      <c r="V31" s="210"/>
      <c r="W31" s="210"/>
      <c r="X31" s="210"/>
      <c r="Y31" s="210"/>
      <c r="Z31" s="210"/>
    </row>
    <row r="32" ht="12.75" customHeight="1">
      <c r="A32" s="436">
        <v>3115.0</v>
      </c>
      <c r="B32" s="437" t="s">
        <v>9715</v>
      </c>
      <c r="C32" s="437">
        <v>2010.0</v>
      </c>
      <c r="D32" s="511">
        <v>40430.0</v>
      </c>
      <c r="E32" s="437" t="s">
        <v>9716</v>
      </c>
      <c r="F32" s="437" t="s">
        <v>6934</v>
      </c>
      <c r="G32" s="437" t="s">
        <v>17</v>
      </c>
      <c r="H32" s="437" t="s">
        <v>892</v>
      </c>
      <c r="I32" s="511">
        <v>42090.0</v>
      </c>
      <c r="J32" s="439">
        <v>3.0</v>
      </c>
      <c r="K32" s="649" t="s">
        <v>322</v>
      </c>
      <c r="L32" s="439" t="s">
        <v>390</v>
      </c>
      <c r="M32" s="330">
        <f t="shared" si="1"/>
        <v>1660</v>
      </c>
      <c r="N32" s="210"/>
      <c r="O32" s="332">
        <v>2006.0</v>
      </c>
      <c r="P32" s="355">
        <f>COUNTIF($C$2:$C$503,"2006")</f>
        <v>1</v>
      </c>
      <c r="Q32" s="106"/>
      <c r="R32" s="107"/>
      <c r="S32" s="356">
        <f>(P32/P42)</f>
        <v>0.007194244604</v>
      </c>
      <c r="T32" s="25"/>
      <c r="U32" s="210"/>
      <c r="V32" s="210"/>
      <c r="W32" s="210"/>
      <c r="X32" s="210"/>
      <c r="Y32" s="210"/>
      <c r="Z32" s="210"/>
    </row>
    <row r="33" ht="13.5" customHeight="1">
      <c r="A33" s="430">
        <v>3215.0</v>
      </c>
      <c r="B33" s="431" t="s">
        <v>9717</v>
      </c>
      <c r="C33" s="431">
        <v>2009.0</v>
      </c>
      <c r="D33" s="508">
        <v>40148.0</v>
      </c>
      <c r="E33" s="431" t="s">
        <v>9718</v>
      </c>
      <c r="F33" s="431" t="s">
        <v>422</v>
      </c>
      <c r="G33" s="431" t="s">
        <v>17</v>
      </c>
      <c r="H33" s="431" t="s">
        <v>1156</v>
      </c>
      <c r="I33" s="508">
        <v>42096.0</v>
      </c>
      <c r="J33" s="433">
        <v>4.0</v>
      </c>
      <c r="K33" s="650" t="s">
        <v>309</v>
      </c>
      <c r="L33" s="433" t="s">
        <v>395</v>
      </c>
      <c r="M33" s="327">
        <f t="shared" si="1"/>
        <v>1948</v>
      </c>
      <c r="N33" s="210"/>
      <c r="O33" s="333">
        <v>2007.0</v>
      </c>
      <c r="P33" s="357">
        <f>COUNTIF($C$2:$C$503,"2007")</f>
        <v>3</v>
      </c>
      <c r="Q33" s="106"/>
      <c r="R33" s="107"/>
      <c r="S33" s="354">
        <f>P33/P42</f>
        <v>0.02158273381</v>
      </c>
      <c r="T33" s="25"/>
      <c r="U33" s="210"/>
      <c r="V33" s="210"/>
      <c r="W33" s="210"/>
      <c r="X33" s="210"/>
      <c r="Y33" s="210"/>
      <c r="Z33" s="210"/>
    </row>
    <row r="34" ht="13.5" customHeight="1">
      <c r="A34" s="436">
        <v>3315.0</v>
      </c>
      <c r="B34" s="437" t="s">
        <v>9719</v>
      </c>
      <c r="C34" s="437">
        <v>2014.0</v>
      </c>
      <c r="D34" s="511">
        <v>41866.0</v>
      </c>
      <c r="E34" s="437" t="s">
        <v>9720</v>
      </c>
      <c r="F34" s="437" t="s">
        <v>9438</v>
      </c>
      <c r="G34" s="437" t="s">
        <v>712</v>
      </c>
      <c r="H34" s="437" t="s">
        <v>892</v>
      </c>
      <c r="I34" s="511">
        <v>42096.0</v>
      </c>
      <c r="J34" s="439">
        <v>4.0</v>
      </c>
      <c r="K34" s="649" t="s">
        <v>322</v>
      </c>
      <c r="L34" s="439" t="s">
        <v>395</v>
      </c>
      <c r="M34" s="330">
        <f t="shared" si="1"/>
        <v>230</v>
      </c>
      <c r="N34" s="210"/>
      <c r="O34" s="332">
        <v>2008.0</v>
      </c>
      <c r="P34" s="355">
        <f>COUNTIF($C$2:$C$503,"2008")</f>
        <v>6</v>
      </c>
      <c r="Q34" s="106"/>
      <c r="R34" s="107"/>
      <c r="S34" s="356">
        <f>(P34/P42)</f>
        <v>0.04316546763</v>
      </c>
      <c r="T34" s="25"/>
      <c r="U34" s="210"/>
      <c r="V34" s="210"/>
      <c r="W34" s="210"/>
      <c r="X34" s="210"/>
      <c r="Y34" s="210"/>
      <c r="Z34" s="210"/>
    </row>
    <row r="35" ht="13.5" customHeight="1">
      <c r="A35" s="430">
        <v>3415.0</v>
      </c>
      <c r="B35" s="431" t="s">
        <v>9721</v>
      </c>
      <c r="C35" s="431">
        <v>2008.0</v>
      </c>
      <c r="D35" s="508">
        <v>39771.0</v>
      </c>
      <c r="E35" s="431" t="s">
        <v>9722</v>
      </c>
      <c r="F35" s="431" t="s">
        <v>228</v>
      </c>
      <c r="G35" s="431" t="s">
        <v>17</v>
      </c>
      <c r="H35" s="431" t="s">
        <v>244</v>
      </c>
      <c r="I35" s="508">
        <v>42101.0</v>
      </c>
      <c r="J35" s="433">
        <v>4.0</v>
      </c>
      <c r="K35" s="649" t="s">
        <v>322</v>
      </c>
      <c r="L35" s="433" t="s">
        <v>390</v>
      </c>
      <c r="M35" s="327">
        <f t="shared" si="1"/>
        <v>2330</v>
      </c>
      <c r="N35" s="210"/>
      <c r="O35" s="333">
        <v>2009.0</v>
      </c>
      <c r="P35" s="357">
        <f>COUNTIF($C$2:$C$503,"2009")</f>
        <v>23</v>
      </c>
      <c r="Q35" s="106"/>
      <c r="R35" s="107"/>
      <c r="S35" s="354">
        <f>P35/P42</f>
        <v>0.1654676259</v>
      </c>
      <c r="T35" s="25"/>
      <c r="U35" s="210"/>
      <c r="V35" s="210"/>
      <c r="W35" s="210"/>
      <c r="X35" s="210"/>
      <c r="Y35" s="210"/>
      <c r="Z35" s="210"/>
    </row>
    <row r="36" ht="13.5" customHeight="1">
      <c r="A36" s="436">
        <v>3515.0</v>
      </c>
      <c r="B36" s="437" t="s">
        <v>9723</v>
      </c>
      <c r="C36" s="437">
        <v>2011.0</v>
      </c>
      <c r="D36" s="511">
        <v>40665.0</v>
      </c>
      <c r="E36" s="437" t="s">
        <v>9724</v>
      </c>
      <c r="F36" s="437" t="s">
        <v>9079</v>
      </c>
      <c r="G36" s="437" t="s">
        <v>712</v>
      </c>
      <c r="H36" s="437" t="s">
        <v>6084</v>
      </c>
      <c r="I36" s="511">
        <v>42102.0</v>
      </c>
      <c r="J36" s="439">
        <v>4.0</v>
      </c>
      <c r="K36" s="647" t="s">
        <v>293</v>
      </c>
      <c r="L36" s="439" t="s">
        <v>390</v>
      </c>
      <c r="M36" s="330">
        <f t="shared" si="1"/>
        <v>1437</v>
      </c>
      <c r="N36" s="210"/>
      <c r="O36" s="332">
        <v>2010.0</v>
      </c>
      <c r="P36" s="355">
        <f>COUNTIF($C$2:$C$503,"2010")</f>
        <v>31</v>
      </c>
      <c r="Q36" s="106"/>
      <c r="R36" s="107"/>
      <c r="S36" s="356">
        <f>(P36/P42)</f>
        <v>0.2230215827</v>
      </c>
      <c r="T36" s="25"/>
      <c r="U36" s="210"/>
      <c r="V36" s="210"/>
      <c r="W36" s="210"/>
      <c r="X36" s="210"/>
      <c r="Y36" s="210"/>
      <c r="Z36" s="210"/>
    </row>
    <row r="37" ht="13.5" customHeight="1">
      <c r="A37" s="430">
        <v>3615.0</v>
      </c>
      <c r="B37" s="431" t="s">
        <v>9725</v>
      </c>
      <c r="C37" s="431">
        <v>2010.0</v>
      </c>
      <c r="D37" s="508">
        <v>40420.0</v>
      </c>
      <c r="E37" s="431" t="s">
        <v>9726</v>
      </c>
      <c r="F37" s="431" t="s">
        <v>4437</v>
      </c>
      <c r="G37" s="431" t="s">
        <v>17</v>
      </c>
      <c r="H37" s="431" t="s">
        <v>5372</v>
      </c>
      <c r="I37" s="508">
        <v>42103.0</v>
      </c>
      <c r="J37" s="433">
        <v>4.0</v>
      </c>
      <c r="K37" s="649" t="s">
        <v>322</v>
      </c>
      <c r="L37" s="433" t="s">
        <v>395</v>
      </c>
      <c r="M37" s="327">
        <f t="shared" si="1"/>
        <v>1683</v>
      </c>
      <c r="N37" s="210"/>
      <c r="O37" s="333">
        <v>2011.0</v>
      </c>
      <c r="P37" s="357">
        <f>COUNTIF($C$2:$C$503,"2011")</f>
        <v>16</v>
      </c>
      <c r="Q37" s="106"/>
      <c r="R37" s="107"/>
      <c r="S37" s="354">
        <f>P37/P42</f>
        <v>0.1151079137</v>
      </c>
      <c r="T37" s="25"/>
      <c r="U37" s="210"/>
      <c r="V37" s="210"/>
      <c r="W37" s="210"/>
      <c r="X37" s="210"/>
      <c r="Y37" s="210"/>
      <c r="Z37" s="210"/>
    </row>
    <row r="38" ht="13.5" customHeight="1">
      <c r="A38" s="436">
        <v>3715.0</v>
      </c>
      <c r="B38" s="437" t="s">
        <v>9727</v>
      </c>
      <c r="C38" s="437">
        <v>2009.0</v>
      </c>
      <c r="D38" s="511">
        <v>40056.0</v>
      </c>
      <c r="E38" s="437" t="s">
        <v>9728</v>
      </c>
      <c r="F38" s="437" t="s">
        <v>212</v>
      </c>
      <c r="G38" s="437" t="s">
        <v>712</v>
      </c>
      <c r="H38" s="437" t="s">
        <v>2278</v>
      </c>
      <c r="I38" s="511">
        <v>42109.0</v>
      </c>
      <c r="J38" s="439">
        <v>4.0</v>
      </c>
      <c r="K38" s="649" t="s">
        <v>322</v>
      </c>
      <c r="L38" s="439" t="s">
        <v>390</v>
      </c>
      <c r="M38" s="330">
        <f t="shared" si="1"/>
        <v>2053</v>
      </c>
      <c r="N38" s="210"/>
      <c r="O38" s="332">
        <v>2012.0</v>
      </c>
      <c r="P38" s="355">
        <f>COUNTIF($C$2:$C$503,"2012")</f>
        <v>20</v>
      </c>
      <c r="Q38" s="106"/>
      <c r="R38" s="107"/>
      <c r="S38" s="356">
        <f>(P38/P42)</f>
        <v>0.1438848921</v>
      </c>
      <c r="T38" s="25"/>
      <c r="U38" s="210"/>
      <c r="V38" s="210"/>
      <c r="W38" s="210"/>
      <c r="X38" s="210"/>
      <c r="Y38" s="210"/>
      <c r="Z38" s="210"/>
    </row>
    <row r="39" ht="13.5" customHeight="1">
      <c r="A39" s="430">
        <v>3815.0</v>
      </c>
      <c r="B39" s="431" t="s">
        <v>9729</v>
      </c>
      <c r="C39" s="431">
        <v>2010.0</v>
      </c>
      <c r="D39" s="508">
        <v>40513.0</v>
      </c>
      <c r="E39" s="431" t="s">
        <v>9730</v>
      </c>
      <c r="F39" s="431" t="s">
        <v>6612</v>
      </c>
      <c r="G39" s="431" t="s">
        <v>712</v>
      </c>
      <c r="H39" s="431" t="s">
        <v>244</v>
      </c>
      <c r="I39" s="508">
        <v>42111.0</v>
      </c>
      <c r="J39" s="433">
        <v>4.0</v>
      </c>
      <c r="K39" s="647" t="s">
        <v>293</v>
      </c>
      <c r="L39" s="433" t="s">
        <v>390</v>
      </c>
      <c r="M39" s="327">
        <f t="shared" si="1"/>
        <v>1598</v>
      </c>
      <c r="N39" s="210"/>
      <c r="O39" s="333">
        <v>2013.0</v>
      </c>
      <c r="P39" s="357">
        <f>COUNTIF($C$2:$C$503,"2013")</f>
        <v>17</v>
      </c>
      <c r="Q39" s="106"/>
      <c r="R39" s="107"/>
      <c r="S39" s="354">
        <f>P39/P42</f>
        <v>0.1223021583</v>
      </c>
      <c r="T39" s="25"/>
      <c r="U39" s="210"/>
      <c r="V39" s="210"/>
      <c r="W39" s="210"/>
      <c r="X39" s="210"/>
      <c r="Y39" s="210"/>
      <c r="Z39" s="210"/>
    </row>
    <row r="40" ht="12.75" customHeight="1">
      <c r="A40" s="436">
        <v>3915.0</v>
      </c>
      <c r="B40" s="437" t="s">
        <v>9731</v>
      </c>
      <c r="C40" s="437">
        <v>2010.0</v>
      </c>
      <c r="D40" s="511">
        <v>40422.0</v>
      </c>
      <c r="E40" s="437" t="s">
        <v>9732</v>
      </c>
      <c r="F40" s="437" t="s">
        <v>212</v>
      </c>
      <c r="G40" s="437" t="s">
        <v>712</v>
      </c>
      <c r="H40" s="437" t="s">
        <v>7874</v>
      </c>
      <c r="I40" s="511">
        <v>42111.0</v>
      </c>
      <c r="J40" s="439">
        <v>4.0</v>
      </c>
      <c r="K40" s="649" t="s">
        <v>322</v>
      </c>
      <c r="L40" s="439" t="s">
        <v>390</v>
      </c>
      <c r="M40" s="330">
        <f t="shared" si="1"/>
        <v>1689</v>
      </c>
      <c r="N40" s="210"/>
      <c r="O40" s="332">
        <v>2014.0</v>
      </c>
      <c r="P40" s="355">
        <f>COUNTIF($C$2:$C$503,"2014")</f>
        <v>15</v>
      </c>
      <c r="Q40" s="106"/>
      <c r="R40" s="107"/>
      <c r="S40" s="356">
        <f>(P40/P42)</f>
        <v>0.1079136691</v>
      </c>
      <c r="T40" s="25"/>
      <c r="U40" s="210"/>
      <c r="V40" s="210"/>
      <c r="W40" s="210"/>
      <c r="X40" s="210"/>
      <c r="Y40" s="210"/>
      <c r="Z40" s="210"/>
    </row>
    <row r="41" ht="14.25" customHeight="1">
      <c r="A41" s="430">
        <v>4015.0</v>
      </c>
      <c r="B41" s="431" t="s">
        <v>9733</v>
      </c>
      <c r="C41" s="431">
        <v>2011.0</v>
      </c>
      <c r="D41" s="508">
        <v>40863.0</v>
      </c>
      <c r="E41" s="431" t="s">
        <v>9734</v>
      </c>
      <c r="F41" s="431" t="s">
        <v>212</v>
      </c>
      <c r="G41" s="431" t="s">
        <v>712</v>
      </c>
      <c r="H41" s="431" t="s">
        <v>892</v>
      </c>
      <c r="I41" s="508">
        <v>42123.0</v>
      </c>
      <c r="J41" s="433">
        <v>4.0</v>
      </c>
      <c r="K41" s="649" t="s">
        <v>322</v>
      </c>
      <c r="L41" s="433" t="s">
        <v>395</v>
      </c>
      <c r="M41" s="327">
        <f t="shared" si="1"/>
        <v>1260</v>
      </c>
      <c r="N41" s="210"/>
      <c r="O41" s="333">
        <v>2015.0</v>
      </c>
      <c r="P41" s="357">
        <f>COUNTIF($C$2:$C$503,"2015")</f>
        <v>7</v>
      </c>
      <c r="Q41" s="106"/>
      <c r="R41" s="107"/>
      <c r="S41" s="354">
        <f>P41/P42</f>
        <v>0.05035971223</v>
      </c>
      <c r="T41" s="25"/>
      <c r="U41" s="210"/>
      <c r="V41" s="210"/>
      <c r="W41" s="210"/>
      <c r="X41" s="210"/>
      <c r="Y41" s="210"/>
      <c r="Z41" s="210"/>
    </row>
    <row r="42" ht="14.25" customHeight="1">
      <c r="A42" s="436">
        <v>4115.0</v>
      </c>
      <c r="B42" s="437" t="s">
        <v>9735</v>
      </c>
      <c r="C42" s="437">
        <v>2009.0</v>
      </c>
      <c r="D42" s="511">
        <v>39843.0</v>
      </c>
      <c r="E42" s="437" t="s">
        <v>9736</v>
      </c>
      <c r="F42" s="437" t="s">
        <v>422</v>
      </c>
      <c r="G42" s="437" t="s">
        <v>712</v>
      </c>
      <c r="H42" s="437" t="s">
        <v>244</v>
      </c>
      <c r="I42" s="511">
        <v>42124.0</v>
      </c>
      <c r="J42" s="439">
        <v>4.0</v>
      </c>
      <c r="K42" s="649" t="s">
        <v>322</v>
      </c>
      <c r="L42" s="439" t="s">
        <v>395</v>
      </c>
      <c r="M42" s="330">
        <f t="shared" si="1"/>
        <v>2281</v>
      </c>
      <c r="N42" s="210"/>
      <c r="O42" s="359" t="s">
        <v>179</v>
      </c>
      <c r="P42" s="360">
        <f>SUM(P29:R41)</f>
        <v>139</v>
      </c>
      <c r="Q42" s="361"/>
      <c r="R42" s="362"/>
      <c r="S42" s="363">
        <f>SUM(S29:S41)</f>
        <v>1</v>
      </c>
      <c r="T42" s="25"/>
      <c r="U42" s="210"/>
      <c r="V42" s="210"/>
      <c r="W42" s="210"/>
      <c r="X42" s="210"/>
      <c r="Y42" s="210"/>
      <c r="Z42" s="210"/>
    </row>
    <row r="43" ht="14.25" customHeight="1">
      <c r="A43" s="430">
        <v>4215.0</v>
      </c>
      <c r="B43" s="431" t="s">
        <v>9737</v>
      </c>
      <c r="C43" s="431">
        <v>2010.0</v>
      </c>
      <c r="D43" s="508">
        <v>40533.0</v>
      </c>
      <c r="E43" s="431" t="s">
        <v>9738</v>
      </c>
      <c r="F43" s="431" t="s">
        <v>44</v>
      </c>
      <c r="G43" s="431" t="s">
        <v>17</v>
      </c>
      <c r="H43" s="431" t="s">
        <v>26</v>
      </c>
      <c r="I43" s="508">
        <v>42129.0</v>
      </c>
      <c r="J43" s="433">
        <v>5.0</v>
      </c>
      <c r="K43" s="647" t="s">
        <v>293</v>
      </c>
      <c r="L43" s="433" t="s">
        <v>395</v>
      </c>
      <c r="M43" s="327">
        <f t="shared" si="1"/>
        <v>1596</v>
      </c>
      <c r="N43" s="210"/>
      <c r="O43" s="25"/>
      <c r="P43" s="25"/>
      <c r="Q43" s="25"/>
      <c r="R43" s="25"/>
      <c r="S43" s="25"/>
      <c r="T43" s="25"/>
      <c r="U43" s="210"/>
      <c r="V43" s="210"/>
      <c r="W43" s="210"/>
      <c r="X43" s="210"/>
      <c r="Y43" s="210"/>
      <c r="Z43" s="210"/>
    </row>
    <row r="44" ht="12.75" customHeight="1">
      <c r="A44" s="436">
        <v>4315.0</v>
      </c>
      <c r="B44" s="437" t="s">
        <v>9739</v>
      </c>
      <c r="C44" s="437">
        <v>2012.0</v>
      </c>
      <c r="D44" s="511">
        <v>41039.0</v>
      </c>
      <c r="E44" s="437" t="s">
        <v>9740</v>
      </c>
      <c r="F44" s="437" t="s">
        <v>44</v>
      </c>
      <c r="G44" s="437" t="s">
        <v>17</v>
      </c>
      <c r="H44" s="437" t="s">
        <v>56</v>
      </c>
      <c r="I44" s="511">
        <v>42129.0</v>
      </c>
      <c r="J44" s="439">
        <v>5.0</v>
      </c>
      <c r="K44" s="647" t="s">
        <v>293</v>
      </c>
      <c r="L44" s="439" t="s">
        <v>395</v>
      </c>
      <c r="M44" s="330">
        <f t="shared" si="1"/>
        <v>1090</v>
      </c>
      <c r="N44" s="210"/>
      <c r="O44" s="338" t="s">
        <v>847</v>
      </c>
      <c r="P44" s="95"/>
      <c r="Q44" s="95"/>
      <c r="R44" s="95"/>
      <c r="S44" s="96"/>
      <c r="T44" s="25"/>
      <c r="U44" s="210"/>
      <c r="V44" s="210"/>
      <c r="W44" s="210"/>
      <c r="X44" s="210"/>
      <c r="Y44" s="210"/>
      <c r="Z44" s="210"/>
    </row>
    <row r="45" ht="13.5" customHeight="1">
      <c r="A45" s="430">
        <v>4415.0</v>
      </c>
      <c r="B45" s="431" t="s">
        <v>9741</v>
      </c>
      <c r="C45" s="431">
        <v>2009.0</v>
      </c>
      <c r="D45" s="508">
        <v>39839.0</v>
      </c>
      <c r="E45" s="431" t="s">
        <v>9742</v>
      </c>
      <c r="F45" s="431" t="s">
        <v>6934</v>
      </c>
      <c r="G45" s="431" t="s">
        <v>712</v>
      </c>
      <c r="H45" s="431" t="s">
        <v>66</v>
      </c>
      <c r="I45" s="508">
        <v>42136.0</v>
      </c>
      <c r="J45" s="433">
        <v>5.0</v>
      </c>
      <c r="K45" s="649" t="s">
        <v>322</v>
      </c>
      <c r="L45" s="433" t="s">
        <v>390</v>
      </c>
      <c r="M45" s="327">
        <f t="shared" si="1"/>
        <v>2297</v>
      </c>
      <c r="N45" s="210"/>
      <c r="O45" s="97"/>
      <c r="P45" s="98"/>
      <c r="Q45" s="98"/>
      <c r="R45" s="98"/>
      <c r="S45" s="99"/>
      <c r="T45" s="25"/>
      <c r="U45" s="210"/>
      <c r="V45" s="210"/>
      <c r="W45" s="210"/>
      <c r="X45" s="210"/>
      <c r="Y45" s="210"/>
      <c r="Z45" s="210"/>
    </row>
    <row r="46" ht="15.75" customHeight="1">
      <c r="A46" s="436">
        <v>4515.0</v>
      </c>
      <c r="B46" s="437" t="s">
        <v>9743</v>
      </c>
      <c r="C46" s="437">
        <v>2010.0</v>
      </c>
      <c r="D46" s="511">
        <v>40420.0</v>
      </c>
      <c r="E46" s="437" t="s">
        <v>9744</v>
      </c>
      <c r="F46" s="437" t="s">
        <v>9745</v>
      </c>
      <c r="G46" s="437" t="s">
        <v>712</v>
      </c>
      <c r="H46" s="437" t="s">
        <v>334</v>
      </c>
      <c r="I46" s="511">
        <v>42139.0</v>
      </c>
      <c r="J46" s="439">
        <v>5.0</v>
      </c>
      <c r="K46" s="647" t="s">
        <v>293</v>
      </c>
      <c r="L46" s="439" t="s">
        <v>386</v>
      </c>
      <c r="M46" s="330">
        <f t="shared" si="1"/>
        <v>1719</v>
      </c>
      <c r="N46" s="210"/>
      <c r="O46" s="348" t="s">
        <v>9</v>
      </c>
      <c r="P46" s="349" t="s">
        <v>107</v>
      </c>
      <c r="Q46" s="350"/>
      <c r="R46" s="351"/>
      <c r="S46" s="352" t="s">
        <v>108</v>
      </c>
      <c r="T46" s="25"/>
      <c r="U46" s="210"/>
      <c r="V46" s="210"/>
      <c r="W46" s="210"/>
      <c r="X46" s="210"/>
      <c r="Y46" s="210"/>
      <c r="Z46" s="210"/>
    </row>
    <row r="47" ht="13.5" customHeight="1">
      <c r="A47" s="430">
        <v>4615.0</v>
      </c>
      <c r="B47" s="431" t="s">
        <v>9746</v>
      </c>
      <c r="C47" s="431">
        <v>2010.0</v>
      </c>
      <c r="D47" s="508">
        <v>40422.0</v>
      </c>
      <c r="E47" s="431" t="s">
        <v>9747</v>
      </c>
      <c r="F47" s="431" t="s">
        <v>9745</v>
      </c>
      <c r="G47" s="431" t="s">
        <v>712</v>
      </c>
      <c r="H47" s="431" t="s">
        <v>334</v>
      </c>
      <c r="I47" s="508">
        <v>42139.0</v>
      </c>
      <c r="J47" s="433">
        <v>5.0</v>
      </c>
      <c r="K47" s="647" t="s">
        <v>293</v>
      </c>
      <c r="L47" s="433" t="s">
        <v>386</v>
      </c>
      <c r="M47" s="327">
        <f t="shared" si="1"/>
        <v>1717</v>
      </c>
      <c r="N47" s="210"/>
      <c r="O47" s="364" t="s">
        <v>203</v>
      </c>
      <c r="P47" s="353">
        <f>COUNTIF($J$2:$J$476,"1")</f>
        <v>12</v>
      </c>
      <c r="Q47" s="343"/>
      <c r="R47" s="344"/>
      <c r="S47" s="365">
        <f>(P47/P59)</f>
        <v>0.08633093525</v>
      </c>
      <c r="T47" s="25"/>
      <c r="U47" s="210"/>
      <c r="V47" s="210"/>
      <c r="W47" s="210"/>
      <c r="X47" s="210"/>
      <c r="Y47" s="210"/>
      <c r="Z47" s="210"/>
    </row>
    <row r="48" ht="13.5" customHeight="1">
      <c r="A48" s="436">
        <v>4715.0</v>
      </c>
      <c r="B48" s="437" t="s">
        <v>9748</v>
      </c>
      <c r="C48" s="437">
        <v>2009.0</v>
      </c>
      <c r="D48" s="511">
        <v>40086.0</v>
      </c>
      <c r="E48" s="437" t="s">
        <v>9749</v>
      </c>
      <c r="F48" s="437" t="s">
        <v>212</v>
      </c>
      <c r="G48" s="437" t="s">
        <v>712</v>
      </c>
      <c r="H48" s="437" t="s">
        <v>753</v>
      </c>
      <c r="I48" s="511">
        <v>42149.0</v>
      </c>
      <c r="J48" s="439">
        <v>5.0</v>
      </c>
      <c r="K48" s="649" t="s">
        <v>322</v>
      </c>
      <c r="L48" s="439" t="s">
        <v>390</v>
      </c>
      <c r="M48" s="330">
        <f t="shared" si="1"/>
        <v>2063</v>
      </c>
      <c r="N48" s="210"/>
      <c r="O48" s="332" t="s">
        <v>207</v>
      </c>
      <c r="P48" s="355">
        <f>COUNTIF($J$2:$J$476,"2")</f>
        <v>6</v>
      </c>
      <c r="Q48" s="106"/>
      <c r="R48" s="107"/>
      <c r="S48" s="356">
        <f>(P48/P59)</f>
        <v>0.04316546763</v>
      </c>
      <c r="T48" s="25"/>
      <c r="U48" s="210"/>
      <c r="V48" s="210"/>
      <c r="W48" s="210"/>
      <c r="X48" s="210"/>
      <c r="Y48" s="210"/>
      <c r="Z48" s="210"/>
    </row>
    <row r="49" ht="13.5" customHeight="1">
      <c r="A49" s="430">
        <v>4815.0</v>
      </c>
      <c r="B49" s="431" t="s">
        <v>9750</v>
      </c>
      <c r="C49" s="431">
        <v>2008.0</v>
      </c>
      <c r="D49" s="508">
        <v>39485.0</v>
      </c>
      <c r="E49" s="431" t="s">
        <v>9751</v>
      </c>
      <c r="F49" s="431" t="s">
        <v>1349</v>
      </c>
      <c r="G49" s="431" t="s">
        <v>712</v>
      </c>
      <c r="H49" s="431" t="s">
        <v>1894</v>
      </c>
      <c r="I49" s="508">
        <v>42158.0</v>
      </c>
      <c r="J49" s="433">
        <v>6.0</v>
      </c>
      <c r="K49" s="648" t="s">
        <v>344</v>
      </c>
      <c r="L49" s="433" t="s">
        <v>395</v>
      </c>
      <c r="M49" s="327">
        <f t="shared" si="1"/>
        <v>2673</v>
      </c>
      <c r="N49" s="210"/>
      <c r="O49" s="333" t="s">
        <v>213</v>
      </c>
      <c r="P49" s="357">
        <f>COUNTIF($J$2:$J$476,"3")</f>
        <v>13</v>
      </c>
      <c r="Q49" s="106"/>
      <c r="R49" s="107"/>
      <c r="S49" s="354">
        <f>(P49/P59)</f>
        <v>0.09352517986</v>
      </c>
      <c r="T49" s="25"/>
      <c r="U49" s="210"/>
      <c r="V49" s="210"/>
      <c r="W49" s="210"/>
      <c r="X49" s="210"/>
      <c r="Y49" s="210"/>
      <c r="Z49" s="210"/>
    </row>
    <row r="50" ht="14.25" customHeight="1">
      <c r="A50" s="436">
        <v>4915.0</v>
      </c>
      <c r="B50" s="437" t="s">
        <v>9752</v>
      </c>
      <c r="C50" s="437">
        <v>2015.0</v>
      </c>
      <c r="D50" s="511">
        <v>42023.0</v>
      </c>
      <c r="E50" s="437" t="s">
        <v>9753</v>
      </c>
      <c r="F50" s="634" t="s">
        <v>5688</v>
      </c>
      <c r="G50" s="437" t="s">
        <v>729</v>
      </c>
      <c r="H50" s="437" t="s">
        <v>9754</v>
      </c>
      <c r="I50" s="511">
        <v>42160.0</v>
      </c>
      <c r="J50" s="439">
        <v>6.0</v>
      </c>
      <c r="K50" s="648" t="s">
        <v>1259</v>
      </c>
      <c r="L50" s="439" t="s">
        <v>399</v>
      </c>
      <c r="M50" s="330">
        <f t="shared" si="1"/>
        <v>137</v>
      </c>
      <c r="N50" s="210"/>
      <c r="O50" s="332" t="s">
        <v>219</v>
      </c>
      <c r="P50" s="355">
        <f>COUNTIF($J$2:$J$476,"4")</f>
        <v>10</v>
      </c>
      <c r="Q50" s="106"/>
      <c r="R50" s="107"/>
      <c r="S50" s="356">
        <f>(P50/P59)</f>
        <v>0.07194244604</v>
      </c>
      <c r="T50" s="25"/>
      <c r="U50" s="210"/>
      <c r="V50" s="210"/>
      <c r="W50" s="210"/>
      <c r="X50" s="210"/>
      <c r="Y50" s="210"/>
      <c r="Z50" s="210"/>
    </row>
    <row r="51" ht="14.25" customHeight="1">
      <c r="A51" s="430">
        <v>5015.0</v>
      </c>
      <c r="B51" s="431" t="s">
        <v>9755</v>
      </c>
      <c r="C51" s="431">
        <v>2012.0</v>
      </c>
      <c r="D51" s="508">
        <v>41061.0</v>
      </c>
      <c r="E51" s="431" t="s">
        <v>9756</v>
      </c>
      <c r="F51" s="635" t="s">
        <v>2975</v>
      </c>
      <c r="G51" s="431" t="s">
        <v>725</v>
      </c>
      <c r="H51" s="431" t="s">
        <v>2919</v>
      </c>
      <c r="I51" s="508">
        <v>42164.0</v>
      </c>
      <c r="J51" s="433">
        <v>6.0</v>
      </c>
      <c r="K51" s="649" t="s">
        <v>322</v>
      </c>
      <c r="L51" s="433" t="s">
        <v>399</v>
      </c>
      <c r="M51" s="327">
        <f t="shared" si="1"/>
        <v>1103</v>
      </c>
      <c r="N51" s="210"/>
      <c r="O51" s="333" t="s">
        <v>223</v>
      </c>
      <c r="P51" s="357">
        <f>COUNTIF($J$2:$J$476,"5")</f>
        <v>6</v>
      </c>
      <c r="Q51" s="106"/>
      <c r="R51" s="107"/>
      <c r="S51" s="354">
        <f>(P51/P59)</f>
        <v>0.04316546763</v>
      </c>
      <c r="T51" s="25"/>
      <c r="U51" s="210"/>
      <c r="V51" s="210"/>
      <c r="W51" s="210"/>
      <c r="X51" s="210"/>
      <c r="Y51" s="210"/>
      <c r="Z51" s="210"/>
    </row>
    <row r="52" ht="12.75" customHeight="1">
      <c r="A52" s="436">
        <v>5115.0</v>
      </c>
      <c r="B52" s="437" t="s">
        <v>9757</v>
      </c>
      <c r="C52" s="437">
        <v>2012.0</v>
      </c>
      <c r="D52" s="511">
        <v>41226.0</v>
      </c>
      <c r="E52" s="437" t="s">
        <v>9758</v>
      </c>
      <c r="F52" s="634" t="s">
        <v>2716</v>
      </c>
      <c r="G52" s="437" t="s">
        <v>729</v>
      </c>
      <c r="H52" s="437" t="s">
        <v>4253</v>
      </c>
      <c r="I52" s="511">
        <v>42170.0</v>
      </c>
      <c r="J52" s="439">
        <v>6.0</v>
      </c>
      <c r="K52" s="648" t="s">
        <v>344</v>
      </c>
      <c r="L52" s="439" t="s">
        <v>399</v>
      </c>
      <c r="M52" s="330">
        <f t="shared" si="1"/>
        <v>944</v>
      </c>
      <c r="N52" s="210"/>
      <c r="O52" s="332" t="s">
        <v>229</v>
      </c>
      <c r="P52" s="355">
        <f>COUNTIF($J$2:$J$476,"6")</f>
        <v>16</v>
      </c>
      <c r="Q52" s="106"/>
      <c r="R52" s="107"/>
      <c r="S52" s="356">
        <f>(P52/P59)</f>
        <v>0.1151079137</v>
      </c>
      <c r="T52" s="25"/>
      <c r="U52" s="210"/>
      <c r="V52" s="210"/>
      <c r="W52" s="210"/>
      <c r="X52" s="210"/>
      <c r="Y52" s="210"/>
      <c r="Z52" s="210"/>
    </row>
    <row r="53" ht="14.25" customHeight="1">
      <c r="A53" s="430">
        <v>5215.0</v>
      </c>
      <c r="B53" s="431" t="s">
        <v>9759</v>
      </c>
      <c r="C53" s="431">
        <v>2010.0</v>
      </c>
      <c r="D53" s="508">
        <v>40476.0</v>
      </c>
      <c r="E53" s="431" t="s">
        <v>9760</v>
      </c>
      <c r="F53" s="431" t="s">
        <v>1804</v>
      </c>
      <c r="G53" s="431" t="s">
        <v>712</v>
      </c>
      <c r="H53" s="431" t="s">
        <v>9402</v>
      </c>
      <c r="I53" s="508">
        <v>42170.0</v>
      </c>
      <c r="J53" s="433">
        <v>6.0</v>
      </c>
      <c r="K53" s="649" t="s">
        <v>322</v>
      </c>
      <c r="L53" s="433" t="s">
        <v>395</v>
      </c>
      <c r="M53" s="327">
        <f t="shared" si="1"/>
        <v>1694</v>
      </c>
      <c r="N53" s="210"/>
      <c r="O53" s="333" t="s">
        <v>235</v>
      </c>
      <c r="P53" s="357">
        <f>COUNTIF($J$2:$J$476,"7")</f>
        <v>19</v>
      </c>
      <c r="Q53" s="106"/>
      <c r="R53" s="107"/>
      <c r="S53" s="354">
        <f>(P53/P59)</f>
        <v>0.1366906475</v>
      </c>
      <c r="T53" s="25"/>
      <c r="U53" s="210"/>
      <c r="V53" s="210"/>
      <c r="W53" s="210"/>
      <c r="X53" s="210"/>
      <c r="Y53" s="210"/>
      <c r="Z53" s="210"/>
    </row>
    <row r="54" ht="14.25" customHeight="1">
      <c r="A54" s="436">
        <v>5315.0</v>
      </c>
      <c r="B54" s="437" t="s">
        <v>9761</v>
      </c>
      <c r="C54" s="437">
        <v>2010.0</v>
      </c>
      <c r="D54" s="511">
        <v>40480.0</v>
      </c>
      <c r="E54" s="437" t="s">
        <v>9762</v>
      </c>
      <c r="F54" s="437" t="s">
        <v>1804</v>
      </c>
      <c r="G54" s="437" t="s">
        <v>712</v>
      </c>
      <c r="H54" s="437" t="s">
        <v>9402</v>
      </c>
      <c r="I54" s="511">
        <v>42170.0</v>
      </c>
      <c r="J54" s="439">
        <v>6.0</v>
      </c>
      <c r="K54" s="649" t="s">
        <v>322</v>
      </c>
      <c r="L54" s="439" t="s">
        <v>395</v>
      </c>
      <c r="M54" s="330">
        <f t="shared" si="1"/>
        <v>1690</v>
      </c>
      <c r="N54" s="210"/>
      <c r="O54" s="332" t="s">
        <v>239</v>
      </c>
      <c r="P54" s="355">
        <f>COUNTIF($J$2:$J$476,"8")</f>
        <v>9</v>
      </c>
      <c r="Q54" s="106"/>
      <c r="R54" s="107"/>
      <c r="S54" s="356">
        <f>(P54/P59)</f>
        <v>0.06474820144</v>
      </c>
      <c r="T54" s="25"/>
      <c r="U54" s="210"/>
      <c r="V54" s="210"/>
      <c r="W54" s="210"/>
      <c r="X54" s="210"/>
      <c r="Y54" s="210"/>
      <c r="Z54" s="210"/>
    </row>
    <row r="55" ht="15.0" customHeight="1">
      <c r="A55" s="430">
        <v>5415.0</v>
      </c>
      <c r="B55" s="431" t="s">
        <v>9763</v>
      </c>
      <c r="C55" s="431">
        <v>2014.0</v>
      </c>
      <c r="D55" s="508">
        <v>41709.0</v>
      </c>
      <c r="E55" s="431" t="s">
        <v>9764</v>
      </c>
      <c r="F55" s="635" t="s">
        <v>5688</v>
      </c>
      <c r="G55" s="431" t="s">
        <v>729</v>
      </c>
      <c r="H55" s="431" t="s">
        <v>9765</v>
      </c>
      <c r="I55" s="508">
        <v>42170.0</v>
      </c>
      <c r="J55" s="433">
        <v>6.0</v>
      </c>
      <c r="K55" s="648" t="s">
        <v>1259</v>
      </c>
      <c r="L55" s="433" t="s">
        <v>399</v>
      </c>
      <c r="M55" s="327">
        <f t="shared" si="1"/>
        <v>461</v>
      </c>
      <c r="N55" s="210"/>
      <c r="O55" s="333" t="s">
        <v>245</v>
      </c>
      <c r="P55" s="357">
        <f>COUNTIF($J$2:$J$476,"9")</f>
        <v>5</v>
      </c>
      <c r="Q55" s="106"/>
      <c r="R55" s="107"/>
      <c r="S55" s="354">
        <f>(P55/P59)</f>
        <v>0.03597122302</v>
      </c>
      <c r="T55" s="25"/>
      <c r="U55" s="210"/>
      <c r="V55" s="210"/>
      <c r="W55" s="210"/>
      <c r="X55" s="210"/>
      <c r="Y55" s="210"/>
      <c r="Z55" s="210"/>
    </row>
    <row r="56" ht="14.25" customHeight="1">
      <c r="A56" s="436">
        <v>5515.0</v>
      </c>
      <c r="B56" s="437" t="s">
        <v>9766</v>
      </c>
      <c r="C56" s="437">
        <v>2010.0</v>
      </c>
      <c r="D56" s="511">
        <v>40480.0</v>
      </c>
      <c r="E56" s="437" t="s">
        <v>9767</v>
      </c>
      <c r="F56" s="437" t="s">
        <v>6612</v>
      </c>
      <c r="G56" s="437" t="s">
        <v>712</v>
      </c>
      <c r="H56" s="437" t="s">
        <v>244</v>
      </c>
      <c r="I56" s="511">
        <v>42171.0</v>
      </c>
      <c r="J56" s="439">
        <v>6.0</v>
      </c>
      <c r="K56" s="647" t="s">
        <v>293</v>
      </c>
      <c r="L56" s="439" t="s">
        <v>390</v>
      </c>
      <c r="M56" s="330">
        <f t="shared" si="1"/>
        <v>1691</v>
      </c>
      <c r="N56" s="210"/>
      <c r="O56" s="332" t="s">
        <v>252</v>
      </c>
      <c r="P56" s="355">
        <f>COUNTIF($J$2:$J$476,"10")</f>
        <v>9</v>
      </c>
      <c r="Q56" s="106"/>
      <c r="R56" s="107"/>
      <c r="S56" s="356">
        <f>(P56/P59)</f>
        <v>0.06474820144</v>
      </c>
      <c r="T56" s="25"/>
      <c r="U56" s="210"/>
      <c r="V56" s="210"/>
      <c r="W56" s="210"/>
      <c r="X56" s="210"/>
      <c r="Y56" s="210"/>
      <c r="Z56" s="210"/>
    </row>
    <row r="57" ht="14.25" customHeight="1">
      <c r="A57" s="430">
        <v>5615.0</v>
      </c>
      <c r="B57" s="431" t="s">
        <v>9768</v>
      </c>
      <c r="C57" s="431">
        <v>2010.0</v>
      </c>
      <c r="D57" s="508">
        <v>40430.0</v>
      </c>
      <c r="E57" s="431" t="s">
        <v>9769</v>
      </c>
      <c r="F57" s="431" t="s">
        <v>965</v>
      </c>
      <c r="G57" s="431" t="s">
        <v>712</v>
      </c>
      <c r="H57" s="431" t="s">
        <v>56</v>
      </c>
      <c r="I57" s="508">
        <v>42171.0</v>
      </c>
      <c r="J57" s="433">
        <v>6.0</v>
      </c>
      <c r="K57" s="647" t="s">
        <v>293</v>
      </c>
      <c r="L57" s="433" t="s">
        <v>390</v>
      </c>
      <c r="M57" s="327">
        <f t="shared" si="1"/>
        <v>1741</v>
      </c>
      <c r="N57" s="210"/>
      <c r="O57" s="333" t="s">
        <v>258</v>
      </c>
      <c r="P57" s="357">
        <f>COUNTIF($J$2:$J$476,"11")</f>
        <v>18</v>
      </c>
      <c r="Q57" s="106"/>
      <c r="R57" s="107"/>
      <c r="S57" s="354">
        <f>(P57/P59)</f>
        <v>0.1294964029</v>
      </c>
      <c r="T57" s="25"/>
      <c r="U57" s="210"/>
      <c r="V57" s="210"/>
      <c r="W57" s="210"/>
      <c r="X57" s="210"/>
      <c r="Y57" s="210"/>
      <c r="Z57" s="210"/>
    </row>
    <row r="58" ht="14.25" customHeight="1">
      <c r="A58" s="436">
        <v>5715.0</v>
      </c>
      <c r="B58" s="437" t="s">
        <v>9770</v>
      </c>
      <c r="C58" s="437">
        <v>2011.0</v>
      </c>
      <c r="D58" s="511">
        <v>40731.0</v>
      </c>
      <c r="E58" s="437" t="s">
        <v>9771</v>
      </c>
      <c r="F58" s="437" t="s">
        <v>4437</v>
      </c>
      <c r="G58" s="437" t="s">
        <v>806</v>
      </c>
      <c r="H58" s="437" t="s">
        <v>3328</v>
      </c>
      <c r="I58" s="511">
        <v>42177.0</v>
      </c>
      <c r="J58" s="439">
        <v>6.0</v>
      </c>
      <c r="K58" s="647" t="s">
        <v>293</v>
      </c>
      <c r="L58" s="439" t="s">
        <v>395</v>
      </c>
      <c r="M58" s="330">
        <f t="shared" si="1"/>
        <v>1446</v>
      </c>
      <c r="N58" s="210"/>
      <c r="O58" s="366" t="s">
        <v>264</v>
      </c>
      <c r="P58" s="355">
        <f>COUNTIF($J$2:$J$476,"12")</f>
        <v>16</v>
      </c>
      <c r="Q58" s="106"/>
      <c r="R58" s="107"/>
      <c r="S58" s="367">
        <f>(P58/P59)</f>
        <v>0.1151079137</v>
      </c>
      <c r="T58" s="25"/>
      <c r="U58" s="210"/>
      <c r="V58" s="210"/>
      <c r="W58" s="210"/>
      <c r="X58" s="210"/>
      <c r="Y58" s="210"/>
      <c r="Z58" s="210"/>
    </row>
    <row r="59" ht="14.25" customHeight="1">
      <c r="A59" s="430">
        <v>5815.0</v>
      </c>
      <c r="B59" s="431" t="s">
        <v>9772</v>
      </c>
      <c r="C59" s="431">
        <v>2012.0</v>
      </c>
      <c r="D59" s="508">
        <v>41107.0</v>
      </c>
      <c r="E59" s="431" t="s">
        <v>9773</v>
      </c>
      <c r="F59" s="431" t="s">
        <v>9189</v>
      </c>
      <c r="G59" s="431" t="s">
        <v>712</v>
      </c>
      <c r="H59" s="431" t="s">
        <v>130</v>
      </c>
      <c r="I59" s="508">
        <v>42177.0</v>
      </c>
      <c r="J59" s="433">
        <v>6.0</v>
      </c>
      <c r="K59" s="647" t="s">
        <v>293</v>
      </c>
      <c r="L59" s="433" t="s">
        <v>395</v>
      </c>
      <c r="M59" s="327">
        <f t="shared" si="1"/>
        <v>1070</v>
      </c>
      <c r="N59" s="210"/>
      <c r="O59" s="359" t="s">
        <v>268</v>
      </c>
      <c r="P59" s="360">
        <f>SUM(P47:R58)</f>
        <v>139</v>
      </c>
      <c r="Q59" s="361"/>
      <c r="R59" s="362"/>
      <c r="S59" s="363">
        <f>SUM(S47:S58)</f>
        <v>1</v>
      </c>
      <c r="T59" s="25"/>
      <c r="U59" s="210"/>
      <c r="V59" s="210"/>
      <c r="W59" s="210"/>
      <c r="X59" s="210"/>
      <c r="Y59" s="210"/>
      <c r="Z59" s="210"/>
    </row>
    <row r="60" ht="14.25" customHeight="1">
      <c r="A60" s="436">
        <v>5915.0</v>
      </c>
      <c r="B60" s="437" t="s">
        <v>9774</v>
      </c>
      <c r="C60" s="437">
        <v>2012.0</v>
      </c>
      <c r="D60" s="511">
        <v>41107.0</v>
      </c>
      <c r="E60" s="437" t="s">
        <v>9775</v>
      </c>
      <c r="F60" s="437" t="s">
        <v>9189</v>
      </c>
      <c r="G60" s="437" t="s">
        <v>712</v>
      </c>
      <c r="H60" s="437" t="s">
        <v>130</v>
      </c>
      <c r="I60" s="511">
        <v>42177.0</v>
      </c>
      <c r="J60" s="439">
        <v>6.0</v>
      </c>
      <c r="K60" s="647" t="s">
        <v>293</v>
      </c>
      <c r="L60" s="439" t="s">
        <v>395</v>
      </c>
      <c r="M60" s="330">
        <f t="shared" si="1"/>
        <v>1070</v>
      </c>
      <c r="N60" s="210"/>
      <c r="O60" s="25"/>
      <c r="P60" s="25"/>
      <c r="Q60" s="25"/>
      <c r="R60" s="25"/>
      <c r="S60" s="25"/>
      <c r="T60" s="25"/>
      <c r="U60" s="210"/>
      <c r="V60" s="210"/>
      <c r="W60" s="210"/>
      <c r="X60" s="210"/>
      <c r="Y60" s="210"/>
      <c r="Z60" s="210"/>
    </row>
    <row r="61" ht="15.0" customHeight="1">
      <c r="A61" s="430">
        <v>6015.0</v>
      </c>
      <c r="B61" s="431" t="s">
        <v>9776</v>
      </c>
      <c r="C61" s="431">
        <v>2015.0</v>
      </c>
      <c r="D61" s="508">
        <v>42090.0</v>
      </c>
      <c r="E61" s="431" t="s">
        <v>9777</v>
      </c>
      <c r="F61" s="635" t="s">
        <v>6090</v>
      </c>
      <c r="G61" s="431" t="s">
        <v>729</v>
      </c>
      <c r="H61" s="431" t="s">
        <v>2704</v>
      </c>
      <c r="I61" s="508">
        <v>42178.0</v>
      </c>
      <c r="J61" s="433">
        <v>6.0</v>
      </c>
      <c r="K61" s="648" t="s">
        <v>1259</v>
      </c>
      <c r="L61" s="433" t="s">
        <v>399</v>
      </c>
      <c r="M61" s="327">
        <f t="shared" si="1"/>
        <v>88</v>
      </c>
      <c r="N61" s="210"/>
      <c r="O61" s="368" t="s">
        <v>278</v>
      </c>
      <c r="P61" s="95"/>
      <c r="Q61" s="95"/>
      <c r="R61" s="95"/>
      <c r="S61" s="95"/>
      <c r="T61" s="96"/>
      <c r="U61" s="210"/>
      <c r="V61" s="210"/>
      <c r="W61" s="210"/>
      <c r="X61" s="210"/>
      <c r="Y61" s="210"/>
      <c r="Z61" s="210"/>
    </row>
    <row r="62" ht="14.25" customHeight="1">
      <c r="A62" s="436">
        <v>6115.0</v>
      </c>
      <c r="B62" s="437" t="s">
        <v>9778</v>
      </c>
      <c r="C62" s="437">
        <v>2011.0</v>
      </c>
      <c r="D62" s="511">
        <v>40661.0</v>
      </c>
      <c r="E62" s="437" t="s">
        <v>9779</v>
      </c>
      <c r="F62" s="437" t="s">
        <v>9189</v>
      </c>
      <c r="G62" s="437" t="s">
        <v>712</v>
      </c>
      <c r="H62" s="437" t="s">
        <v>130</v>
      </c>
      <c r="I62" s="511">
        <v>42178.0</v>
      </c>
      <c r="J62" s="439">
        <v>6.0</v>
      </c>
      <c r="K62" s="647" t="s">
        <v>293</v>
      </c>
      <c r="L62" s="439" t="s">
        <v>395</v>
      </c>
      <c r="M62" s="330">
        <f t="shared" si="1"/>
        <v>1517</v>
      </c>
      <c r="N62" s="210"/>
      <c r="O62" s="97"/>
      <c r="P62" s="98"/>
      <c r="Q62" s="98"/>
      <c r="R62" s="98"/>
      <c r="S62" s="98"/>
      <c r="T62" s="99"/>
      <c r="U62" s="210"/>
      <c r="V62" s="210"/>
      <c r="W62" s="210"/>
      <c r="X62" s="210"/>
      <c r="Y62" s="210"/>
      <c r="Z62" s="210"/>
    </row>
    <row r="63" ht="15.75" customHeight="1">
      <c r="A63" s="430">
        <v>6215.0</v>
      </c>
      <c r="B63" s="431" t="s">
        <v>9780</v>
      </c>
      <c r="C63" s="431">
        <v>2008.0</v>
      </c>
      <c r="D63" s="508">
        <v>39813.0</v>
      </c>
      <c r="E63" s="431" t="s">
        <v>9781</v>
      </c>
      <c r="F63" s="431" t="s">
        <v>4055</v>
      </c>
      <c r="G63" s="431" t="s">
        <v>806</v>
      </c>
      <c r="H63" s="431" t="s">
        <v>3328</v>
      </c>
      <c r="I63" s="508">
        <v>42179.0</v>
      </c>
      <c r="J63" s="433">
        <v>6.0</v>
      </c>
      <c r="K63" s="647" t="s">
        <v>293</v>
      </c>
      <c r="L63" s="433" t="s">
        <v>395</v>
      </c>
      <c r="M63" s="327">
        <f t="shared" si="1"/>
        <v>2366</v>
      </c>
      <c r="N63" s="210"/>
      <c r="O63" s="369" t="s">
        <v>288</v>
      </c>
      <c r="P63" s="370"/>
      <c r="Q63" s="370"/>
      <c r="R63" s="371"/>
      <c r="S63" s="531" t="s">
        <v>289</v>
      </c>
      <c r="T63" s="532" t="s">
        <v>108</v>
      </c>
      <c r="U63" s="210"/>
      <c r="V63" s="210"/>
      <c r="W63" s="210"/>
      <c r="X63" s="210"/>
      <c r="Y63" s="210"/>
      <c r="Z63" s="210"/>
    </row>
    <row r="64" ht="13.5" customHeight="1">
      <c r="A64" s="436">
        <v>6315.0</v>
      </c>
      <c r="B64" s="437" t="s">
        <v>9782</v>
      </c>
      <c r="C64" s="437">
        <v>2013.0</v>
      </c>
      <c r="D64" s="511">
        <v>41354.0</v>
      </c>
      <c r="E64" s="437" t="s">
        <v>9783</v>
      </c>
      <c r="F64" s="437" t="s">
        <v>1365</v>
      </c>
      <c r="G64" s="437" t="s">
        <v>712</v>
      </c>
      <c r="H64" s="437" t="s">
        <v>380</v>
      </c>
      <c r="I64" s="511">
        <v>42185.0</v>
      </c>
      <c r="J64" s="439">
        <v>6.0</v>
      </c>
      <c r="K64" s="649" t="s">
        <v>322</v>
      </c>
      <c r="L64" s="439" t="s">
        <v>395</v>
      </c>
      <c r="M64" s="330">
        <f t="shared" si="1"/>
        <v>831</v>
      </c>
      <c r="N64" s="210"/>
      <c r="O64" s="533" t="s">
        <v>293</v>
      </c>
      <c r="P64" s="534"/>
      <c r="Q64" s="534"/>
      <c r="R64" s="535"/>
      <c r="S64" s="376">
        <f>COUNTIF($K$2:$K$476,"I - Extremamente tóxico")</f>
        <v>41</v>
      </c>
      <c r="T64" s="377">
        <f>(S64/S76)</f>
        <v>0.2949640288</v>
      </c>
      <c r="U64" s="210"/>
      <c r="V64" s="210"/>
      <c r="W64" s="210"/>
      <c r="X64" s="210"/>
      <c r="Y64" s="210"/>
      <c r="Z64" s="210"/>
    </row>
    <row r="65" ht="13.5" customHeight="1">
      <c r="A65" s="430">
        <v>6415.0</v>
      </c>
      <c r="B65" s="431" t="s">
        <v>9784</v>
      </c>
      <c r="C65" s="431">
        <v>2009.0</v>
      </c>
      <c r="D65" s="508">
        <v>39875.0</v>
      </c>
      <c r="E65" s="431" t="s">
        <v>9785</v>
      </c>
      <c r="F65" s="431" t="s">
        <v>228</v>
      </c>
      <c r="G65" s="431" t="s">
        <v>712</v>
      </c>
      <c r="H65" s="431" t="s">
        <v>244</v>
      </c>
      <c r="I65" s="508">
        <v>42186.0</v>
      </c>
      <c r="J65" s="433">
        <v>7.0</v>
      </c>
      <c r="K65" s="649" t="s">
        <v>322</v>
      </c>
      <c r="L65" s="433" t="s">
        <v>390</v>
      </c>
      <c r="M65" s="327">
        <f t="shared" si="1"/>
        <v>2311</v>
      </c>
      <c r="N65" s="210"/>
      <c r="O65" s="378" t="s">
        <v>297</v>
      </c>
      <c r="P65" s="379"/>
      <c r="Q65" s="379"/>
      <c r="R65" s="380"/>
      <c r="S65" s="381">
        <f>COUNTIF($K$2:$K$476,"Categoria 1 - Produto Extremamente Tóxico")</f>
        <v>0</v>
      </c>
      <c r="T65" s="382">
        <f>(S65/S76)</f>
        <v>0</v>
      </c>
      <c r="U65" s="210"/>
      <c r="V65" s="210"/>
      <c r="W65" s="210"/>
      <c r="X65" s="210"/>
      <c r="Y65" s="210"/>
      <c r="Z65" s="210"/>
    </row>
    <row r="66" ht="13.5" customHeight="1">
      <c r="A66" s="436">
        <v>6515.0</v>
      </c>
      <c r="B66" s="437" t="s">
        <v>9786</v>
      </c>
      <c r="C66" s="437">
        <v>2010.0</v>
      </c>
      <c r="D66" s="511">
        <v>40533.0</v>
      </c>
      <c r="E66" s="437" t="s">
        <v>9787</v>
      </c>
      <c r="F66" s="437" t="s">
        <v>44</v>
      </c>
      <c r="G66" s="437" t="s">
        <v>712</v>
      </c>
      <c r="H66" s="437" t="s">
        <v>2139</v>
      </c>
      <c r="I66" s="511">
        <v>42191.0</v>
      </c>
      <c r="J66" s="439">
        <v>7.0</v>
      </c>
      <c r="K66" s="647" t="s">
        <v>293</v>
      </c>
      <c r="L66" s="439" t="s">
        <v>395</v>
      </c>
      <c r="M66" s="330">
        <f t="shared" si="1"/>
        <v>1658</v>
      </c>
      <c r="N66" s="210"/>
      <c r="O66" s="378" t="s">
        <v>302</v>
      </c>
      <c r="P66" s="379"/>
      <c r="Q66" s="379"/>
      <c r="R66" s="380"/>
      <c r="S66" s="381">
        <f>COUNTIF($K$2:$K$476,"Categoria 2 - Produto Altamente Tóxico")</f>
        <v>0</v>
      </c>
      <c r="T66" s="382">
        <f>(S66/S76)</f>
        <v>0</v>
      </c>
      <c r="U66" s="210"/>
      <c r="V66" s="210"/>
      <c r="W66" s="210"/>
      <c r="X66" s="210"/>
      <c r="Y66" s="210"/>
      <c r="Z66" s="210"/>
    </row>
    <row r="67" ht="13.5" customHeight="1">
      <c r="A67" s="430">
        <v>6615.0</v>
      </c>
      <c r="B67" s="431" t="s">
        <v>9788</v>
      </c>
      <c r="C67" s="431">
        <v>2010.0</v>
      </c>
      <c r="D67" s="508">
        <v>40535.0</v>
      </c>
      <c r="E67" s="431" t="s">
        <v>9789</v>
      </c>
      <c r="F67" s="431" t="s">
        <v>44</v>
      </c>
      <c r="G67" s="431" t="s">
        <v>712</v>
      </c>
      <c r="H67" s="431" t="s">
        <v>753</v>
      </c>
      <c r="I67" s="508">
        <v>42191.0</v>
      </c>
      <c r="J67" s="433">
        <v>7.0</v>
      </c>
      <c r="K67" s="647" t="s">
        <v>293</v>
      </c>
      <c r="L67" s="433" t="s">
        <v>395</v>
      </c>
      <c r="M67" s="327">
        <f t="shared" si="1"/>
        <v>1656</v>
      </c>
      <c r="N67" s="210"/>
      <c r="O67" s="383" t="s">
        <v>309</v>
      </c>
      <c r="P67" s="379"/>
      <c r="Q67" s="379"/>
      <c r="R67" s="380"/>
      <c r="S67" s="384">
        <f>COUNTIF($K$2:$K$476,"II - Altamente tóxico")</f>
        <v>16</v>
      </c>
      <c r="T67" s="385">
        <f>(S67/S76)</f>
        <v>0.1151079137</v>
      </c>
      <c r="U67" s="210"/>
      <c r="V67" s="210"/>
      <c r="W67" s="210"/>
      <c r="X67" s="210"/>
      <c r="Y67" s="210"/>
      <c r="Z67" s="210"/>
    </row>
    <row r="68" ht="13.5" customHeight="1">
      <c r="A68" s="436">
        <v>6715.0</v>
      </c>
      <c r="B68" s="437" t="s">
        <v>9790</v>
      </c>
      <c r="C68" s="437">
        <v>2012.0</v>
      </c>
      <c r="D68" s="511">
        <v>41183.0</v>
      </c>
      <c r="E68" s="437" t="s">
        <v>9791</v>
      </c>
      <c r="F68" s="437" t="s">
        <v>44</v>
      </c>
      <c r="G68" s="437" t="s">
        <v>712</v>
      </c>
      <c r="H68" s="437" t="s">
        <v>87</v>
      </c>
      <c r="I68" s="511">
        <v>42191.0</v>
      </c>
      <c r="J68" s="439">
        <v>7.0</v>
      </c>
      <c r="K68" s="647" t="s">
        <v>293</v>
      </c>
      <c r="L68" s="439" t="s">
        <v>395</v>
      </c>
      <c r="M68" s="330">
        <f t="shared" si="1"/>
        <v>1008</v>
      </c>
      <c r="N68" s="210"/>
      <c r="O68" s="383" t="s">
        <v>316</v>
      </c>
      <c r="P68" s="379"/>
      <c r="Q68" s="379"/>
      <c r="R68" s="380"/>
      <c r="S68" s="384">
        <f>COUNTIF($K$2:$K$476,"Categoria 3 - Produto Moderadamente Tóxico")</f>
        <v>0</v>
      </c>
      <c r="T68" s="385">
        <f>(S68/S76)</f>
        <v>0</v>
      </c>
      <c r="U68" s="210"/>
      <c r="V68" s="210"/>
      <c r="W68" s="210"/>
      <c r="X68" s="210"/>
      <c r="Y68" s="210"/>
      <c r="Z68" s="210"/>
    </row>
    <row r="69" ht="13.5" customHeight="1">
      <c r="A69" s="430">
        <v>6815.0</v>
      </c>
      <c r="B69" s="431" t="s">
        <v>9792</v>
      </c>
      <c r="C69" s="431">
        <v>2008.0</v>
      </c>
      <c r="D69" s="508">
        <v>39650.0</v>
      </c>
      <c r="E69" s="431" t="s">
        <v>9793</v>
      </c>
      <c r="F69" s="431" t="s">
        <v>92</v>
      </c>
      <c r="G69" s="431" t="s">
        <v>17</v>
      </c>
      <c r="H69" s="431" t="s">
        <v>244</v>
      </c>
      <c r="I69" s="508">
        <v>42198.0</v>
      </c>
      <c r="J69" s="433">
        <v>7.0</v>
      </c>
      <c r="K69" s="649" t="s">
        <v>322</v>
      </c>
      <c r="L69" s="433" t="s">
        <v>395</v>
      </c>
      <c r="M69" s="327">
        <f t="shared" si="1"/>
        <v>2548</v>
      </c>
      <c r="N69" s="210"/>
      <c r="O69" s="386" t="s">
        <v>322</v>
      </c>
      <c r="P69" s="379"/>
      <c r="Q69" s="379"/>
      <c r="R69" s="380"/>
      <c r="S69" s="387">
        <f>COUNTIF($K$2:$K$476,"III - Medianamente tóxico")</f>
        <v>52</v>
      </c>
      <c r="T69" s="388">
        <f>(S69/S76)</f>
        <v>0.3741007194</v>
      </c>
      <c r="U69" s="210"/>
      <c r="V69" s="210"/>
      <c r="W69" s="210"/>
      <c r="X69" s="210"/>
      <c r="Y69" s="210"/>
      <c r="Z69" s="210"/>
    </row>
    <row r="70" ht="13.5" customHeight="1">
      <c r="A70" s="436">
        <v>6915.0</v>
      </c>
      <c r="B70" s="437" t="s">
        <v>9794</v>
      </c>
      <c r="C70" s="437">
        <v>2010.0</v>
      </c>
      <c r="D70" s="511">
        <v>40200.0</v>
      </c>
      <c r="E70" s="437" t="s">
        <v>9795</v>
      </c>
      <c r="F70" s="437" t="s">
        <v>7096</v>
      </c>
      <c r="G70" s="437" t="s">
        <v>17</v>
      </c>
      <c r="H70" s="437" t="s">
        <v>1156</v>
      </c>
      <c r="I70" s="511">
        <v>42198.0</v>
      </c>
      <c r="J70" s="439">
        <v>7.0</v>
      </c>
      <c r="K70" s="650" t="s">
        <v>309</v>
      </c>
      <c r="L70" s="439" t="s">
        <v>390</v>
      </c>
      <c r="M70" s="330">
        <f t="shared" si="1"/>
        <v>1998</v>
      </c>
      <c r="N70" s="210"/>
      <c r="O70" s="386" t="s">
        <v>329</v>
      </c>
      <c r="P70" s="379"/>
      <c r="Q70" s="379"/>
      <c r="R70" s="380"/>
      <c r="S70" s="387">
        <f>COUNTIF($K$2:$K$476,"Categoria 4 - Produto Pouco Tóxico")</f>
        <v>0</v>
      </c>
      <c r="T70" s="388">
        <f>(S70/S76)</f>
        <v>0</v>
      </c>
      <c r="U70" s="210"/>
      <c r="V70" s="210"/>
      <c r="W70" s="210"/>
      <c r="X70" s="210"/>
      <c r="Y70" s="210"/>
      <c r="Z70" s="210"/>
    </row>
    <row r="71" ht="13.5" customHeight="1">
      <c r="A71" s="430">
        <v>7015.0</v>
      </c>
      <c r="B71" s="431" t="s">
        <v>9796</v>
      </c>
      <c r="C71" s="431">
        <v>2011.0</v>
      </c>
      <c r="D71" s="508">
        <v>40575.0</v>
      </c>
      <c r="E71" s="431" t="s">
        <v>9797</v>
      </c>
      <c r="F71" s="431" t="s">
        <v>1549</v>
      </c>
      <c r="G71" s="431" t="s">
        <v>17</v>
      </c>
      <c r="H71" s="431" t="s">
        <v>952</v>
      </c>
      <c r="I71" s="508">
        <v>42198.0</v>
      </c>
      <c r="J71" s="433">
        <v>7.0</v>
      </c>
      <c r="K71" s="647" t="s">
        <v>293</v>
      </c>
      <c r="L71" s="433" t="s">
        <v>390</v>
      </c>
      <c r="M71" s="327">
        <f t="shared" si="1"/>
        <v>1623</v>
      </c>
      <c r="N71" s="210"/>
      <c r="O71" s="386" t="s">
        <v>336</v>
      </c>
      <c r="P71" s="379"/>
      <c r="Q71" s="379"/>
      <c r="R71" s="380"/>
      <c r="S71" s="387">
        <f>COUNTIF($K$2:$K$476,"Categoria 5 - Produto Improvável de Causar Dano Agudo")</f>
        <v>0</v>
      </c>
      <c r="T71" s="388">
        <f>(S71/S76)</f>
        <v>0</v>
      </c>
      <c r="U71" s="210"/>
      <c r="V71" s="210"/>
      <c r="W71" s="210"/>
      <c r="X71" s="210"/>
      <c r="Y71" s="210"/>
      <c r="Z71" s="210"/>
    </row>
    <row r="72" ht="12.75" customHeight="1">
      <c r="A72" s="436">
        <v>7115.0</v>
      </c>
      <c r="B72" s="437" t="s">
        <v>9798</v>
      </c>
      <c r="C72" s="437">
        <v>2014.0</v>
      </c>
      <c r="D72" s="511">
        <v>41977.0</v>
      </c>
      <c r="E72" s="437" t="s">
        <v>9799</v>
      </c>
      <c r="F72" s="437" t="s">
        <v>9800</v>
      </c>
      <c r="G72" s="437" t="s">
        <v>725</v>
      </c>
      <c r="H72" s="437" t="s">
        <v>9801</v>
      </c>
      <c r="I72" s="511">
        <v>42200.0</v>
      </c>
      <c r="J72" s="439">
        <v>7.0</v>
      </c>
      <c r="K72" s="649" t="s">
        <v>322</v>
      </c>
      <c r="L72" s="439" t="s">
        <v>399</v>
      </c>
      <c r="M72" s="330">
        <f t="shared" si="1"/>
        <v>223</v>
      </c>
      <c r="N72" s="210"/>
      <c r="O72" s="389" t="s">
        <v>344</v>
      </c>
      <c r="P72" s="379"/>
      <c r="Q72" s="379"/>
      <c r="R72" s="380"/>
      <c r="S72" s="390">
        <f>COUNTIF($K$2:$K$476,"IV - Pouco tóxico")</f>
        <v>18</v>
      </c>
      <c r="T72" s="391">
        <f>(S72/S76)</f>
        <v>0.1294964029</v>
      </c>
      <c r="U72" s="210"/>
      <c r="V72" s="210"/>
      <c r="W72" s="210"/>
      <c r="X72" s="210"/>
      <c r="Y72" s="210"/>
      <c r="Z72" s="210"/>
    </row>
    <row r="73" ht="13.5" customHeight="1">
      <c r="A73" s="430">
        <v>7215.0</v>
      </c>
      <c r="B73" s="431" t="s">
        <v>9802</v>
      </c>
      <c r="C73" s="431">
        <v>2009.0</v>
      </c>
      <c r="D73" s="508">
        <v>40121.0</v>
      </c>
      <c r="E73" s="431" t="s">
        <v>9803</v>
      </c>
      <c r="F73" s="431" t="s">
        <v>1549</v>
      </c>
      <c r="G73" s="431" t="s">
        <v>17</v>
      </c>
      <c r="H73" s="431" t="s">
        <v>753</v>
      </c>
      <c r="I73" s="508">
        <v>42201.0</v>
      </c>
      <c r="J73" s="433">
        <v>7.0</v>
      </c>
      <c r="K73" s="647" t="s">
        <v>293</v>
      </c>
      <c r="L73" s="433" t="s">
        <v>390</v>
      </c>
      <c r="M73" s="327">
        <f t="shared" si="1"/>
        <v>2080</v>
      </c>
      <c r="N73" s="210"/>
      <c r="O73" s="389" t="s">
        <v>1231</v>
      </c>
      <c r="P73" s="379"/>
      <c r="Q73" s="379"/>
      <c r="R73" s="380"/>
      <c r="S73" s="390">
        <f>COUNTIF($K$2:$K$476,"Não classificado - Produto não classificado")</f>
        <v>0</v>
      </c>
      <c r="T73" s="391">
        <f>(S73/S76)</f>
        <v>0</v>
      </c>
      <c r="U73" s="210"/>
      <c r="V73" s="210"/>
      <c r="W73" s="210"/>
      <c r="X73" s="210"/>
      <c r="Y73" s="210"/>
      <c r="Z73" s="210"/>
    </row>
    <row r="74" ht="13.5" customHeight="1">
      <c r="A74" s="436">
        <v>7315.0</v>
      </c>
      <c r="B74" s="437" t="s">
        <v>9804</v>
      </c>
      <c r="C74" s="437">
        <v>2014.0</v>
      </c>
      <c r="D74" s="511">
        <v>41978.0</v>
      </c>
      <c r="E74" s="437" t="s">
        <v>9805</v>
      </c>
      <c r="F74" s="437" t="s">
        <v>9800</v>
      </c>
      <c r="G74" s="437" t="s">
        <v>725</v>
      </c>
      <c r="H74" s="437" t="s">
        <v>753</v>
      </c>
      <c r="I74" s="511">
        <v>42201.0</v>
      </c>
      <c r="J74" s="439">
        <v>7.0</v>
      </c>
      <c r="K74" s="649" t="s">
        <v>322</v>
      </c>
      <c r="L74" s="439" t="s">
        <v>399</v>
      </c>
      <c r="M74" s="330">
        <f t="shared" si="1"/>
        <v>223</v>
      </c>
      <c r="N74" s="210"/>
      <c r="O74" s="389" t="s">
        <v>1259</v>
      </c>
      <c r="P74" s="379"/>
      <c r="Q74" s="379"/>
      <c r="R74" s="380"/>
      <c r="S74" s="390">
        <f>COUNTIF($K$2:$K$476,"Não determinada devido à natureza do produto (Inimigos naturais)")</f>
        <v>12</v>
      </c>
      <c r="T74" s="391">
        <f>(S74/S76)</f>
        <v>0.08633093525</v>
      </c>
      <c r="U74" s="210"/>
      <c r="V74" s="210"/>
      <c r="W74" s="210"/>
      <c r="X74" s="210"/>
      <c r="Y74" s="210"/>
      <c r="Z74" s="210"/>
    </row>
    <row r="75" ht="13.5" customHeight="1">
      <c r="A75" s="430">
        <v>7415.0</v>
      </c>
      <c r="B75" s="431" t="s">
        <v>9806</v>
      </c>
      <c r="C75" s="431">
        <v>2014.0</v>
      </c>
      <c r="D75" s="508">
        <v>41981.0</v>
      </c>
      <c r="E75" s="431" t="s">
        <v>9807</v>
      </c>
      <c r="F75" s="431" t="s">
        <v>9800</v>
      </c>
      <c r="G75" s="431" t="s">
        <v>725</v>
      </c>
      <c r="H75" s="431" t="s">
        <v>7769</v>
      </c>
      <c r="I75" s="508">
        <v>42201.0</v>
      </c>
      <c r="J75" s="433">
        <v>7.0</v>
      </c>
      <c r="K75" s="648" t="s">
        <v>344</v>
      </c>
      <c r="L75" s="433" t="s">
        <v>399</v>
      </c>
      <c r="M75" s="327">
        <f t="shared" si="1"/>
        <v>220</v>
      </c>
      <c r="N75" s="210"/>
      <c r="O75" s="392" t="s">
        <v>19</v>
      </c>
      <c r="P75" s="393"/>
      <c r="Q75" s="393"/>
      <c r="R75" s="394"/>
      <c r="S75" s="395">
        <f>COUNTIF($K$2:$K$476,"O perfil toxicológico foi considerado equivalente ao produto técnico de referência")</f>
        <v>0</v>
      </c>
      <c r="T75" s="396">
        <f>(S75/S76)</f>
        <v>0</v>
      </c>
      <c r="U75" s="210"/>
      <c r="V75" s="210"/>
      <c r="W75" s="210"/>
      <c r="X75" s="210"/>
      <c r="Y75" s="210"/>
      <c r="Z75" s="210"/>
    </row>
    <row r="76" ht="15.0" customHeight="1">
      <c r="A76" s="436">
        <v>7515.0</v>
      </c>
      <c r="B76" s="437" t="s">
        <v>9808</v>
      </c>
      <c r="C76" s="437">
        <v>2009.0</v>
      </c>
      <c r="D76" s="511">
        <v>39980.0</v>
      </c>
      <c r="E76" s="437" t="s">
        <v>9809</v>
      </c>
      <c r="F76" s="437" t="s">
        <v>1349</v>
      </c>
      <c r="G76" s="437" t="s">
        <v>712</v>
      </c>
      <c r="H76" s="437" t="s">
        <v>7752</v>
      </c>
      <c r="I76" s="511">
        <v>42202.0</v>
      </c>
      <c r="J76" s="439">
        <v>7.0</v>
      </c>
      <c r="K76" s="650" t="s">
        <v>309</v>
      </c>
      <c r="L76" s="439" t="s">
        <v>395</v>
      </c>
      <c r="M76" s="330">
        <f t="shared" si="1"/>
        <v>2222</v>
      </c>
      <c r="N76" s="210"/>
      <c r="O76" s="397" t="s">
        <v>268</v>
      </c>
      <c r="P76" s="343"/>
      <c r="Q76" s="343"/>
      <c r="R76" s="398"/>
      <c r="S76" s="399">
        <f>SUM(S64:S75)</f>
        <v>139</v>
      </c>
      <c r="T76" s="400">
        <f>(S76/S76)</f>
        <v>1</v>
      </c>
      <c r="U76" s="210"/>
      <c r="V76" s="210"/>
      <c r="W76" s="210"/>
      <c r="X76" s="210"/>
      <c r="Y76" s="210"/>
      <c r="Z76" s="210"/>
    </row>
    <row r="77" ht="14.25" customHeight="1">
      <c r="A77" s="430">
        <v>7615.0</v>
      </c>
      <c r="B77" s="431" t="s">
        <v>9810</v>
      </c>
      <c r="C77" s="431">
        <v>2012.0</v>
      </c>
      <c r="D77" s="508">
        <v>41226.0</v>
      </c>
      <c r="E77" s="431" t="s">
        <v>9811</v>
      </c>
      <c r="F77" s="635" t="s">
        <v>2983</v>
      </c>
      <c r="G77" s="431" t="s">
        <v>729</v>
      </c>
      <c r="H77" s="431" t="s">
        <v>4253</v>
      </c>
      <c r="I77" s="508">
        <v>42202.0</v>
      </c>
      <c r="J77" s="433">
        <v>7.0</v>
      </c>
      <c r="K77" s="648" t="s">
        <v>344</v>
      </c>
      <c r="L77" s="433" t="s">
        <v>399</v>
      </c>
      <c r="M77" s="327">
        <f t="shared" si="1"/>
        <v>976</v>
      </c>
      <c r="N77" s="210"/>
      <c r="O77" s="25"/>
      <c r="P77" s="25"/>
      <c r="Q77" s="25"/>
      <c r="R77" s="25"/>
      <c r="S77" s="25"/>
      <c r="T77" s="25"/>
      <c r="U77" s="210"/>
      <c r="V77" s="210"/>
      <c r="W77" s="210"/>
      <c r="X77" s="210"/>
      <c r="Y77" s="210"/>
      <c r="Z77" s="210"/>
    </row>
    <row r="78" ht="13.5" customHeight="1">
      <c r="A78" s="436">
        <v>7715.0</v>
      </c>
      <c r="B78" s="437" t="s">
        <v>9812</v>
      </c>
      <c r="C78" s="437">
        <v>2011.0</v>
      </c>
      <c r="D78" s="511">
        <v>40605.0</v>
      </c>
      <c r="E78" s="437" t="s">
        <v>9813</v>
      </c>
      <c r="F78" s="437" t="s">
        <v>1549</v>
      </c>
      <c r="G78" s="437" t="s">
        <v>17</v>
      </c>
      <c r="H78" s="437" t="s">
        <v>753</v>
      </c>
      <c r="I78" s="511">
        <v>42202.0</v>
      </c>
      <c r="J78" s="439">
        <v>7.0</v>
      </c>
      <c r="K78" s="647" t="s">
        <v>293</v>
      </c>
      <c r="L78" s="439" t="s">
        <v>390</v>
      </c>
      <c r="M78" s="330">
        <f t="shared" si="1"/>
        <v>1597</v>
      </c>
      <c r="N78" s="210"/>
      <c r="O78" s="368" t="s">
        <v>11</v>
      </c>
      <c r="P78" s="95"/>
      <c r="Q78" s="95"/>
      <c r="R78" s="95"/>
      <c r="S78" s="95"/>
      <c r="T78" s="96"/>
      <c r="U78" s="210"/>
      <c r="V78" s="210"/>
      <c r="W78" s="210"/>
      <c r="X78" s="210"/>
      <c r="Y78" s="210"/>
      <c r="Z78" s="210"/>
    </row>
    <row r="79" ht="13.5" customHeight="1">
      <c r="A79" s="430">
        <v>7815.0</v>
      </c>
      <c r="B79" s="431" t="s">
        <v>9814</v>
      </c>
      <c r="C79" s="431">
        <v>2014.0</v>
      </c>
      <c r="D79" s="508">
        <v>41978.0</v>
      </c>
      <c r="E79" s="431" t="s">
        <v>9815</v>
      </c>
      <c r="F79" s="431" t="s">
        <v>9800</v>
      </c>
      <c r="G79" s="431" t="s">
        <v>725</v>
      </c>
      <c r="H79" s="431" t="s">
        <v>9816</v>
      </c>
      <c r="I79" s="508">
        <v>42207.0</v>
      </c>
      <c r="J79" s="433">
        <v>7.0</v>
      </c>
      <c r="K79" s="649" t="s">
        <v>322</v>
      </c>
      <c r="L79" s="433" t="s">
        <v>399</v>
      </c>
      <c r="M79" s="327">
        <f t="shared" si="1"/>
        <v>229</v>
      </c>
      <c r="N79" s="210"/>
      <c r="O79" s="97"/>
      <c r="P79" s="98"/>
      <c r="Q79" s="98"/>
      <c r="R79" s="98"/>
      <c r="S79" s="98"/>
      <c r="T79" s="99"/>
      <c r="U79" s="210"/>
      <c r="V79" s="210"/>
      <c r="W79" s="210"/>
      <c r="X79" s="210"/>
      <c r="Y79" s="210"/>
      <c r="Z79" s="210"/>
    </row>
    <row r="80" ht="15.0" customHeight="1">
      <c r="A80" s="436">
        <v>7915.0</v>
      </c>
      <c r="B80" s="437" t="s">
        <v>9817</v>
      </c>
      <c r="C80" s="437">
        <v>2007.0</v>
      </c>
      <c r="D80" s="511">
        <v>39391.0</v>
      </c>
      <c r="E80" s="437" t="s">
        <v>9818</v>
      </c>
      <c r="F80" s="437" t="s">
        <v>865</v>
      </c>
      <c r="G80" s="437" t="s">
        <v>806</v>
      </c>
      <c r="H80" s="437" t="s">
        <v>158</v>
      </c>
      <c r="I80" s="511">
        <v>42207.0</v>
      </c>
      <c r="J80" s="439">
        <v>7.0</v>
      </c>
      <c r="K80" s="649" t="s">
        <v>322</v>
      </c>
      <c r="L80" s="439" t="s">
        <v>395</v>
      </c>
      <c r="M80" s="330">
        <f t="shared" si="1"/>
        <v>2816</v>
      </c>
      <c r="N80" s="210"/>
      <c r="O80" s="369" t="s">
        <v>288</v>
      </c>
      <c r="P80" s="370"/>
      <c r="Q80" s="370"/>
      <c r="R80" s="371"/>
      <c r="S80" s="536" t="s">
        <v>289</v>
      </c>
      <c r="T80" s="537" t="s">
        <v>108</v>
      </c>
      <c r="U80" s="210"/>
      <c r="V80" s="210"/>
      <c r="W80" s="210"/>
      <c r="X80" s="210"/>
      <c r="Y80" s="210"/>
      <c r="Z80" s="210"/>
    </row>
    <row r="81" ht="13.5" customHeight="1">
      <c r="A81" s="430">
        <v>8015.0</v>
      </c>
      <c r="B81" s="431" t="s">
        <v>9819</v>
      </c>
      <c r="C81" s="431">
        <v>2012.0</v>
      </c>
      <c r="D81" s="508">
        <v>41156.0</v>
      </c>
      <c r="E81" s="431" t="s">
        <v>9820</v>
      </c>
      <c r="F81" s="431" t="s">
        <v>9821</v>
      </c>
      <c r="G81" s="431" t="s">
        <v>729</v>
      </c>
      <c r="H81" s="431" t="s">
        <v>9822</v>
      </c>
      <c r="I81" s="508">
        <v>42209.0</v>
      </c>
      <c r="J81" s="433">
        <v>7.0</v>
      </c>
      <c r="K81" s="650" t="s">
        <v>309</v>
      </c>
      <c r="L81" s="433" t="s">
        <v>399</v>
      </c>
      <c r="M81" s="327">
        <f t="shared" si="1"/>
        <v>1053</v>
      </c>
      <c r="N81" s="210"/>
      <c r="O81" s="538" t="s">
        <v>386</v>
      </c>
      <c r="P81" s="343"/>
      <c r="Q81" s="343"/>
      <c r="R81" s="344"/>
      <c r="S81" s="405">
        <f>COUNTIF($L$2:$L$476,"I - Produto altamente perigoso ao meio ambiente")</f>
        <v>5</v>
      </c>
      <c r="T81" s="406">
        <f>(S81/S85)</f>
        <v>0.03597122302</v>
      </c>
      <c r="U81" s="210"/>
      <c r="V81" s="210"/>
      <c r="W81" s="210"/>
      <c r="X81" s="210"/>
      <c r="Y81" s="210"/>
      <c r="Z81" s="210"/>
    </row>
    <row r="82" ht="12.75" customHeight="1">
      <c r="A82" s="436">
        <v>8115.0</v>
      </c>
      <c r="B82" s="437" t="s">
        <v>9823</v>
      </c>
      <c r="C82" s="437">
        <v>2009.0</v>
      </c>
      <c r="D82" s="511">
        <v>40134.0</v>
      </c>
      <c r="E82" s="437" t="s">
        <v>9824</v>
      </c>
      <c r="F82" s="437" t="s">
        <v>1549</v>
      </c>
      <c r="G82" s="437" t="s">
        <v>17</v>
      </c>
      <c r="H82" s="437" t="s">
        <v>6084</v>
      </c>
      <c r="I82" s="511">
        <v>42212.0</v>
      </c>
      <c r="J82" s="439">
        <v>7.0</v>
      </c>
      <c r="K82" s="647" t="s">
        <v>293</v>
      </c>
      <c r="L82" s="439" t="s">
        <v>390</v>
      </c>
      <c r="M82" s="330">
        <f t="shared" si="1"/>
        <v>2078</v>
      </c>
      <c r="N82" s="210"/>
      <c r="O82" s="407" t="s">
        <v>390</v>
      </c>
      <c r="P82" s="106"/>
      <c r="Q82" s="106"/>
      <c r="R82" s="107"/>
      <c r="S82" s="408">
        <f>COUNTIF($L$2:$L$476,"II - Produto muito perigoso ao meio ambiente")</f>
        <v>52</v>
      </c>
      <c r="T82" s="409">
        <f>(S82/S85)</f>
        <v>0.3741007194</v>
      </c>
      <c r="U82" s="210"/>
      <c r="V82" s="210"/>
      <c r="W82" s="210"/>
      <c r="X82" s="210"/>
      <c r="Y82" s="210"/>
      <c r="Z82" s="210"/>
    </row>
    <row r="83" ht="13.5" customHeight="1">
      <c r="A83" s="430">
        <v>8215.0</v>
      </c>
      <c r="B83" s="431" t="s">
        <v>9825</v>
      </c>
      <c r="C83" s="431">
        <v>2012.0</v>
      </c>
      <c r="D83" s="508">
        <v>40910.0</v>
      </c>
      <c r="E83" s="431" t="s">
        <v>9826</v>
      </c>
      <c r="F83" s="431" t="s">
        <v>3082</v>
      </c>
      <c r="G83" s="431" t="s">
        <v>712</v>
      </c>
      <c r="H83" s="431" t="s">
        <v>125</v>
      </c>
      <c r="I83" s="508">
        <v>42212.0</v>
      </c>
      <c r="J83" s="433">
        <v>7.0</v>
      </c>
      <c r="K83" s="647" t="s">
        <v>293</v>
      </c>
      <c r="L83" s="433" t="s">
        <v>390</v>
      </c>
      <c r="M83" s="327">
        <f t="shared" si="1"/>
        <v>1302</v>
      </c>
      <c r="N83" s="210"/>
      <c r="O83" s="410" t="s">
        <v>395</v>
      </c>
      <c r="P83" s="106"/>
      <c r="Q83" s="106"/>
      <c r="R83" s="107"/>
      <c r="S83" s="405">
        <f>COUNTIF($L$2:$L$476,"III - Produto perigoso ao meio ambiente")</f>
        <v>50</v>
      </c>
      <c r="T83" s="406">
        <f>(S83/S85)</f>
        <v>0.3597122302</v>
      </c>
      <c r="U83" s="210"/>
      <c r="V83" s="210"/>
      <c r="W83" s="210"/>
      <c r="X83" s="210"/>
      <c r="Y83" s="210"/>
      <c r="Z83" s="210"/>
    </row>
    <row r="84" ht="13.5" customHeight="1">
      <c r="A84" s="436">
        <v>8315.0</v>
      </c>
      <c r="B84" s="437" t="s">
        <v>9827</v>
      </c>
      <c r="C84" s="437">
        <v>2011.0</v>
      </c>
      <c r="D84" s="511">
        <v>40791.0</v>
      </c>
      <c r="E84" s="437" t="s">
        <v>9828</v>
      </c>
      <c r="F84" s="437" t="s">
        <v>9829</v>
      </c>
      <c r="G84" s="437" t="s">
        <v>17</v>
      </c>
      <c r="H84" s="437" t="s">
        <v>2139</v>
      </c>
      <c r="I84" s="511">
        <v>42229.0</v>
      </c>
      <c r="J84" s="439">
        <v>8.0</v>
      </c>
      <c r="K84" s="650" t="s">
        <v>309</v>
      </c>
      <c r="L84" s="439" t="s">
        <v>390</v>
      </c>
      <c r="M84" s="330">
        <f t="shared" si="1"/>
        <v>1438</v>
      </c>
      <c r="N84" s="210"/>
      <c r="O84" s="407" t="s">
        <v>399</v>
      </c>
      <c r="P84" s="106"/>
      <c r="Q84" s="106"/>
      <c r="R84" s="107"/>
      <c r="S84" s="408">
        <f>COUNTIF($L$2:$L$476,"IV - Produto pouco perigoso ao meio ambiente")</f>
        <v>32</v>
      </c>
      <c r="T84" s="409">
        <f>(S84/S85)</f>
        <v>0.2302158273</v>
      </c>
      <c r="U84" s="210"/>
      <c r="V84" s="210"/>
      <c r="W84" s="210"/>
      <c r="X84" s="210"/>
      <c r="Y84" s="210"/>
      <c r="Z84" s="210"/>
    </row>
    <row r="85" ht="15.0" customHeight="1">
      <c r="A85" s="430">
        <v>8415.0</v>
      </c>
      <c r="B85" s="431" t="s">
        <v>9830</v>
      </c>
      <c r="C85" s="431">
        <v>2012.0</v>
      </c>
      <c r="D85" s="508">
        <v>41081.0</v>
      </c>
      <c r="E85" s="431" t="s">
        <v>9831</v>
      </c>
      <c r="F85" s="431" t="s">
        <v>1365</v>
      </c>
      <c r="G85" s="431" t="s">
        <v>17</v>
      </c>
      <c r="H85" s="431" t="s">
        <v>1894</v>
      </c>
      <c r="I85" s="508">
        <v>42229.0</v>
      </c>
      <c r="J85" s="433">
        <v>8.0</v>
      </c>
      <c r="K85" s="647" t="s">
        <v>293</v>
      </c>
      <c r="L85" s="433" t="s">
        <v>395</v>
      </c>
      <c r="M85" s="327">
        <f t="shared" si="1"/>
        <v>1148</v>
      </c>
      <c r="N85" s="210"/>
      <c r="O85" s="369" t="s">
        <v>268</v>
      </c>
      <c r="P85" s="370"/>
      <c r="Q85" s="370"/>
      <c r="R85" s="371"/>
      <c r="S85" s="399">
        <f>SUM(S81:S84)</f>
        <v>139</v>
      </c>
      <c r="T85" s="400">
        <f>(S85/S85)</f>
        <v>1</v>
      </c>
      <c r="U85" s="210"/>
      <c r="V85" s="210"/>
      <c r="W85" s="210"/>
      <c r="X85" s="210"/>
      <c r="Y85" s="210"/>
      <c r="Z85" s="210"/>
    </row>
    <row r="86" ht="13.5" customHeight="1">
      <c r="A86" s="436">
        <v>8515.0</v>
      </c>
      <c r="B86" s="437" t="s">
        <v>9832</v>
      </c>
      <c r="C86" s="437">
        <v>2008.0</v>
      </c>
      <c r="D86" s="511">
        <v>39771.0</v>
      </c>
      <c r="E86" s="437" t="s">
        <v>9833</v>
      </c>
      <c r="F86" s="437" t="s">
        <v>9834</v>
      </c>
      <c r="G86" s="437" t="s">
        <v>806</v>
      </c>
      <c r="H86" s="437" t="s">
        <v>158</v>
      </c>
      <c r="I86" s="511">
        <v>42230.0</v>
      </c>
      <c r="J86" s="439">
        <v>8.0</v>
      </c>
      <c r="K86" s="647" t="s">
        <v>293</v>
      </c>
      <c r="L86" s="439" t="s">
        <v>390</v>
      </c>
      <c r="M86" s="330">
        <f t="shared" si="1"/>
        <v>2459</v>
      </c>
      <c r="N86" s="210"/>
      <c r="O86" s="25"/>
      <c r="P86" s="25"/>
      <c r="Q86" s="25"/>
      <c r="R86" s="25"/>
      <c r="S86" s="25"/>
      <c r="T86" s="25"/>
      <c r="U86" s="210"/>
      <c r="V86" s="210"/>
      <c r="W86" s="210"/>
      <c r="X86" s="210"/>
      <c r="Y86" s="210"/>
      <c r="Z86" s="210"/>
    </row>
    <row r="87" ht="13.5" customHeight="1">
      <c r="A87" s="430">
        <v>8615.0</v>
      </c>
      <c r="B87" s="431" t="s">
        <v>9835</v>
      </c>
      <c r="C87" s="431">
        <v>2009.0</v>
      </c>
      <c r="D87" s="508">
        <v>39909.0</v>
      </c>
      <c r="E87" s="431" t="s">
        <v>9836</v>
      </c>
      <c r="F87" s="431" t="s">
        <v>723</v>
      </c>
      <c r="G87" s="431" t="s">
        <v>712</v>
      </c>
      <c r="H87" s="431" t="s">
        <v>7752</v>
      </c>
      <c r="I87" s="508">
        <v>42233.0</v>
      </c>
      <c r="J87" s="433">
        <v>8.0</v>
      </c>
      <c r="K87" s="649" t="s">
        <v>322</v>
      </c>
      <c r="L87" s="433" t="s">
        <v>390</v>
      </c>
      <c r="M87" s="327">
        <f t="shared" si="1"/>
        <v>2324</v>
      </c>
      <c r="N87" s="210"/>
      <c r="O87" s="414" t="s">
        <v>412</v>
      </c>
      <c r="P87" s="415"/>
      <c r="Q87" s="415"/>
      <c r="R87" s="416"/>
      <c r="S87" s="25"/>
      <c r="T87" s="25"/>
      <c r="U87" s="210"/>
      <c r="V87" s="210"/>
      <c r="W87" s="210"/>
      <c r="X87" s="210"/>
      <c r="Y87" s="210"/>
      <c r="Z87" s="210"/>
    </row>
    <row r="88" ht="14.25" customHeight="1">
      <c r="A88" s="436">
        <v>8715.0</v>
      </c>
      <c r="B88" s="437" t="s">
        <v>9837</v>
      </c>
      <c r="C88" s="437">
        <v>2015.0</v>
      </c>
      <c r="D88" s="511">
        <v>42075.0</v>
      </c>
      <c r="E88" s="437" t="s">
        <v>9838</v>
      </c>
      <c r="F88" s="634" t="s">
        <v>6090</v>
      </c>
      <c r="G88" s="437" t="s">
        <v>729</v>
      </c>
      <c r="H88" s="437" t="s">
        <v>3885</v>
      </c>
      <c r="I88" s="511">
        <v>42234.0</v>
      </c>
      <c r="J88" s="439">
        <v>8.0</v>
      </c>
      <c r="K88" s="648" t="s">
        <v>1259</v>
      </c>
      <c r="L88" s="439" t="s">
        <v>399</v>
      </c>
      <c r="M88" s="330">
        <f t="shared" si="1"/>
        <v>159</v>
      </c>
      <c r="N88" s="210"/>
      <c r="O88" s="417"/>
      <c r="P88" s="98"/>
      <c r="Q88" s="98"/>
      <c r="R88" s="418"/>
      <c r="S88" s="25"/>
      <c r="T88" s="25"/>
      <c r="U88" s="210"/>
      <c r="V88" s="210"/>
      <c r="W88" s="210"/>
      <c r="X88" s="210"/>
      <c r="Y88" s="210"/>
      <c r="Z88" s="210"/>
    </row>
    <row r="89" ht="15.0" customHeight="1">
      <c r="A89" s="430">
        <v>8815.0</v>
      </c>
      <c r="B89" s="431" t="s">
        <v>9839</v>
      </c>
      <c r="C89" s="431">
        <v>2015.0</v>
      </c>
      <c r="D89" s="508">
        <v>42041.0</v>
      </c>
      <c r="E89" s="431" t="s">
        <v>9840</v>
      </c>
      <c r="F89" s="635" t="s">
        <v>2756</v>
      </c>
      <c r="G89" s="431" t="s">
        <v>729</v>
      </c>
      <c r="H89" s="431" t="s">
        <v>3885</v>
      </c>
      <c r="I89" s="508">
        <v>42235.0</v>
      </c>
      <c r="J89" s="433">
        <v>8.0</v>
      </c>
      <c r="K89" s="648" t="s">
        <v>1259</v>
      </c>
      <c r="L89" s="433" t="s">
        <v>399</v>
      </c>
      <c r="M89" s="327">
        <f t="shared" si="1"/>
        <v>194</v>
      </c>
      <c r="N89" s="210"/>
      <c r="O89" s="419" t="s">
        <v>423</v>
      </c>
      <c r="P89" s="420" t="s">
        <v>424</v>
      </c>
      <c r="Q89" s="421"/>
      <c r="R89" s="422"/>
      <c r="S89" s="25"/>
      <c r="T89" s="25"/>
      <c r="U89" s="210"/>
      <c r="V89" s="210"/>
      <c r="W89" s="210"/>
      <c r="X89" s="210"/>
      <c r="Y89" s="210"/>
      <c r="Z89" s="210"/>
    </row>
    <row r="90" ht="13.5" customHeight="1">
      <c r="A90" s="436">
        <v>8915.0</v>
      </c>
      <c r="B90" s="437" t="s">
        <v>9841</v>
      </c>
      <c r="C90" s="437">
        <v>2011.0</v>
      </c>
      <c r="D90" s="511">
        <v>40794.0</v>
      </c>
      <c r="E90" s="437" t="s">
        <v>9842</v>
      </c>
      <c r="F90" s="437" t="s">
        <v>9829</v>
      </c>
      <c r="G90" s="437" t="s">
        <v>17</v>
      </c>
      <c r="H90" s="437" t="s">
        <v>753</v>
      </c>
      <c r="I90" s="511">
        <v>42236.0</v>
      </c>
      <c r="J90" s="439">
        <v>8.0</v>
      </c>
      <c r="K90" s="650" t="s">
        <v>309</v>
      </c>
      <c r="L90" s="439" t="s">
        <v>390</v>
      </c>
      <c r="M90" s="330">
        <f t="shared" si="1"/>
        <v>1442</v>
      </c>
      <c r="N90" s="210"/>
      <c r="O90" s="423" t="s">
        <v>430</v>
      </c>
      <c r="P90" s="424" t="str">
        <f>AVERAGEIF(G2:G476,"PT",M2:M476)</f>
        <v>#DIV/0!</v>
      </c>
      <c r="Q90" s="379"/>
      <c r="R90" s="380"/>
      <c r="S90" s="25"/>
      <c r="T90" s="25"/>
      <c r="U90" s="210"/>
      <c r="V90" s="210"/>
      <c r="W90" s="210"/>
      <c r="X90" s="210"/>
      <c r="Y90" s="210"/>
      <c r="Z90" s="210"/>
    </row>
    <row r="91" ht="12.75" customHeight="1">
      <c r="A91" s="430">
        <v>9015.0</v>
      </c>
      <c r="B91" s="431" t="s">
        <v>9843</v>
      </c>
      <c r="C91" s="431">
        <v>2009.0</v>
      </c>
      <c r="D91" s="508">
        <v>39883.0</v>
      </c>
      <c r="E91" s="431" t="s">
        <v>9844</v>
      </c>
      <c r="F91" s="431" t="s">
        <v>9821</v>
      </c>
      <c r="G91" s="431" t="s">
        <v>725</v>
      </c>
      <c r="H91" s="431" t="s">
        <v>9845</v>
      </c>
      <c r="I91" s="508">
        <v>42243.0</v>
      </c>
      <c r="J91" s="433">
        <v>8.0</v>
      </c>
      <c r="K91" s="650" t="s">
        <v>309</v>
      </c>
      <c r="L91" s="433" t="s">
        <v>399</v>
      </c>
      <c r="M91" s="327">
        <f t="shared" si="1"/>
        <v>2360</v>
      </c>
      <c r="N91" s="210"/>
      <c r="O91" s="425" t="s">
        <v>34</v>
      </c>
      <c r="P91" s="426">
        <f>AVERAGEIF(G2:G477,"PTN",M2:M477)</f>
        <v>2052</v>
      </c>
      <c r="Q91" s="379"/>
      <c r="R91" s="380"/>
      <c r="S91" s="25"/>
      <c r="T91" s="25"/>
      <c r="U91" s="210"/>
      <c r="V91" s="210"/>
      <c r="W91" s="210"/>
      <c r="X91" s="210"/>
      <c r="Y91" s="210"/>
      <c r="Z91" s="210"/>
    </row>
    <row r="92" ht="12.75" customHeight="1">
      <c r="A92" s="436">
        <v>9115.0</v>
      </c>
      <c r="B92" s="437" t="s">
        <v>9846</v>
      </c>
      <c r="C92" s="437">
        <v>2014.0</v>
      </c>
      <c r="D92" s="511">
        <v>41947.0</v>
      </c>
      <c r="E92" s="437" t="s">
        <v>9847</v>
      </c>
      <c r="F92" s="634" t="s">
        <v>2716</v>
      </c>
      <c r="G92" s="437" t="s">
        <v>729</v>
      </c>
      <c r="H92" s="437" t="s">
        <v>2933</v>
      </c>
      <c r="I92" s="511">
        <v>42243.0</v>
      </c>
      <c r="J92" s="439">
        <v>8.0</v>
      </c>
      <c r="K92" s="648" t="s">
        <v>344</v>
      </c>
      <c r="L92" s="439" t="s">
        <v>399</v>
      </c>
      <c r="M92" s="330">
        <f t="shared" si="1"/>
        <v>296</v>
      </c>
      <c r="N92" s="210"/>
      <c r="O92" s="423" t="s">
        <v>17</v>
      </c>
      <c r="P92" s="424">
        <f>AVERAGEIF(G2:G476,"PTE",M2:M476)</f>
        <v>1557.152174</v>
      </c>
      <c r="Q92" s="379"/>
      <c r="R92" s="380"/>
      <c r="S92" s="25"/>
      <c r="T92" s="25"/>
      <c r="U92" s="210"/>
      <c r="V92" s="210"/>
      <c r="W92" s="210"/>
      <c r="X92" s="210"/>
      <c r="Y92" s="210"/>
      <c r="Z92" s="210"/>
    </row>
    <row r="93" ht="12.75" customHeight="1">
      <c r="A93" s="430">
        <v>9215.0</v>
      </c>
      <c r="B93" s="431" t="s">
        <v>9848</v>
      </c>
      <c r="C93" s="431">
        <v>2009.0</v>
      </c>
      <c r="D93" s="508">
        <v>39945.0</v>
      </c>
      <c r="E93" s="431" t="s">
        <v>9849</v>
      </c>
      <c r="F93" s="431" t="s">
        <v>723</v>
      </c>
      <c r="G93" s="431" t="s">
        <v>712</v>
      </c>
      <c r="H93" s="431" t="s">
        <v>7752</v>
      </c>
      <c r="I93" s="508">
        <v>42251.0</v>
      </c>
      <c r="J93" s="433">
        <v>9.0</v>
      </c>
      <c r="K93" s="649" t="s">
        <v>322</v>
      </c>
      <c r="L93" s="433" t="s">
        <v>390</v>
      </c>
      <c r="M93" s="327">
        <f t="shared" si="1"/>
        <v>2306</v>
      </c>
      <c r="N93" s="210"/>
      <c r="O93" s="425" t="s">
        <v>46</v>
      </c>
      <c r="P93" s="426" t="str">
        <f>AVERAGEIF(G2:G476,"Pré-Mistura",M2:M476)</f>
        <v>#DIV/0!</v>
      </c>
      <c r="Q93" s="379"/>
      <c r="R93" s="380"/>
      <c r="S93" s="25"/>
      <c r="T93" s="25"/>
      <c r="U93" s="210"/>
      <c r="V93" s="210"/>
      <c r="W93" s="210"/>
      <c r="X93" s="210"/>
      <c r="Y93" s="210"/>
      <c r="Z93" s="210"/>
    </row>
    <row r="94" ht="12.75" customHeight="1">
      <c r="A94" s="436">
        <v>9315.0</v>
      </c>
      <c r="B94" s="437" t="s">
        <v>9850</v>
      </c>
      <c r="C94" s="437">
        <v>2013.0</v>
      </c>
      <c r="D94" s="511">
        <v>41376.0</v>
      </c>
      <c r="E94" s="437" t="s">
        <v>9851</v>
      </c>
      <c r="F94" s="437" t="s">
        <v>1365</v>
      </c>
      <c r="G94" s="437" t="s">
        <v>712</v>
      </c>
      <c r="H94" s="437" t="s">
        <v>380</v>
      </c>
      <c r="I94" s="511">
        <v>42251.0</v>
      </c>
      <c r="J94" s="439">
        <v>9.0</v>
      </c>
      <c r="K94" s="649" t="s">
        <v>322</v>
      </c>
      <c r="L94" s="439" t="s">
        <v>395</v>
      </c>
      <c r="M94" s="330">
        <f t="shared" si="1"/>
        <v>875</v>
      </c>
      <c r="N94" s="210"/>
      <c r="O94" s="423" t="s">
        <v>806</v>
      </c>
      <c r="P94" s="424">
        <f>AVERAGEIF(G2:G476,"PF",M2:M476)</f>
        <v>2149.916667</v>
      </c>
      <c r="Q94" s="379"/>
      <c r="R94" s="380"/>
      <c r="S94" s="25"/>
      <c r="T94" s="25"/>
      <c r="U94" s="210"/>
      <c r="V94" s="210"/>
      <c r="W94" s="210"/>
      <c r="X94" s="210"/>
      <c r="Y94" s="210"/>
      <c r="Z94" s="210"/>
    </row>
    <row r="95" ht="12.75" customHeight="1">
      <c r="A95" s="430">
        <v>9415.0</v>
      </c>
      <c r="B95" s="431" t="s">
        <v>9852</v>
      </c>
      <c r="C95" s="431">
        <v>2011.0</v>
      </c>
      <c r="D95" s="508">
        <v>40773.0</v>
      </c>
      <c r="E95" s="431" t="s">
        <v>9853</v>
      </c>
      <c r="F95" s="431" t="s">
        <v>102</v>
      </c>
      <c r="G95" s="431" t="s">
        <v>712</v>
      </c>
      <c r="H95" s="431" t="s">
        <v>9854</v>
      </c>
      <c r="I95" s="508">
        <v>42255.0</v>
      </c>
      <c r="J95" s="433">
        <v>9.0</v>
      </c>
      <c r="K95" s="649" t="s">
        <v>322</v>
      </c>
      <c r="L95" s="433" t="s">
        <v>390</v>
      </c>
      <c r="M95" s="327">
        <f t="shared" si="1"/>
        <v>1482</v>
      </c>
      <c r="N95" s="210"/>
      <c r="O95" s="425" t="s">
        <v>707</v>
      </c>
      <c r="P95" s="426">
        <f>AVERAGEIF(G2:G476,"PFN",M2:M476)</f>
        <v>1615</v>
      </c>
      <c r="Q95" s="379"/>
      <c r="R95" s="380"/>
      <c r="S95" s="25"/>
      <c r="T95" s="25"/>
      <c r="U95" s="210"/>
      <c r="V95" s="210"/>
      <c r="W95" s="210"/>
      <c r="X95" s="210"/>
      <c r="Y95" s="210"/>
      <c r="Z95" s="210"/>
    </row>
    <row r="96" ht="12.75" customHeight="1">
      <c r="A96" s="436">
        <v>9515.0</v>
      </c>
      <c r="B96" s="437" t="s">
        <v>9855</v>
      </c>
      <c r="C96" s="437">
        <v>2011.0</v>
      </c>
      <c r="D96" s="511">
        <v>40802.0</v>
      </c>
      <c r="E96" s="437" t="s">
        <v>9856</v>
      </c>
      <c r="F96" s="437" t="s">
        <v>4332</v>
      </c>
      <c r="G96" s="437" t="s">
        <v>806</v>
      </c>
      <c r="H96" s="437" t="s">
        <v>5536</v>
      </c>
      <c r="I96" s="511">
        <v>42255.0</v>
      </c>
      <c r="J96" s="439">
        <v>9.0</v>
      </c>
      <c r="K96" s="648" t="s">
        <v>344</v>
      </c>
      <c r="L96" s="439" t="s">
        <v>390</v>
      </c>
      <c r="M96" s="330">
        <f t="shared" si="1"/>
        <v>1453</v>
      </c>
      <c r="N96" s="210"/>
      <c r="O96" s="423" t="s">
        <v>712</v>
      </c>
      <c r="P96" s="424">
        <f>AVERAGEIF(G2:G476,"PF/PTE",M2:M476)</f>
        <v>1572.446809</v>
      </c>
      <c r="Q96" s="379"/>
      <c r="R96" s="380"/>
      <c r="S96" s="25"/>
      <c r="T96" s="25"/>
      <c r="U96" s="210"/>
      <c r="V96" s="210"/>
      <c r="W96" s="210"/>
      <c r="X96" s="210"/>
      <c r="Y96" s="210"/>
      <c r="Z96" s="210"/>
    </row>
    <row r="97" ht="12.75" customHeight="1">
      <c r="A97" s="430">
        <v>9615.0</v>
      </c>
      <c r="B97" s="431" t="s">
        <v>9857</v>
      </c>
      <c r="C97" s="431">
        <v>2014.0</v>
      </c>
      <c r="D97" s="508">
        <v>41947.0</v>
      </c>
      <c r="E97" s="431" t="s">
        <v>9858</v>
      </c>
      <c r="F97" s="635" t="s">
        <v>2983</v>
      </c>
      <c r="G97" s="431" t="s">
        <v>729</v>
      </c>
      <c r="H97" s="431" t="s">
        <v>2933</v>
      </c>
      <c r="I97" s="508">
        <v>42263.0</v>
      </c>
      <c r="J97" s="433">
        <v>9.0</v>
      </c>
      <c r="K97" s="648" t="s">
        <v>344</v>
      </c>
      <c r="L97" s="433" t="s">
        <v>399</v>
      </c>
      <c r="M97" s="327">
        <f t="shared" si="1"/>
        <v>316</v>
      </c>
      <c r="N97" s="210"/>
      <c r="O97" s="425" t="s">
        <v>725</v>
      </c>
      <c r="P97" s="426">
        <f>AVERAGEIF(G2:G476,"Bio",M2:M476)</f>
        <v>726.7142857</v>
      </c>
      <c r="Q97" s="379"/>
      <c r="R97" s="380"/>
      <c r="S97" s="25"/>
      <c r="T97" s="25"/>
      <c r="U97" s="210"/>
      <c r="V97" s="210"/>
      <c r="W97" s="210"/>
      <c r="X97" s="210"/>
      <c r="Y97" s="210"/>
      <c r="Z97" s="210"/>
    </row>
    <row r="98" ht="12.75" customHeight="1">
      <c r="A98" s="436">
        <v>9715.0</v>
      </c>
      <c r="B98" s="437" t="s">
        <v>9859</v>
      </c>
      <c r="C98" s="437">
        <v>2013.0</v>
      </c>
      <c r="D98" s="511">
        <v>41514.0</v>
      </c>
      <c r="E98" s="437" t="s">
        <v>9860</v>
      </c>
      <c r="F98" s="634" t="s">
        <v>2716</v>
      </c>
      <c r="G98" s="437" t="s">
        <v>729</v>
      </c>
      <c r="H98" s="437" t="s">
        <v>9861</v>
      </c>
      <c r="I98" s="511">
        <v>42284.0</v>
      </c>
      <c r="J98" s="439">
        <v>10.0</v>
      </c>
      <c r="K98" s="648" t="s">
        <v>344</v>
      </c>
      <c r="L98" s="439" t="s">
        <v>399</v>
      </c>
      <c r="M98" s="330">
        <f t="shared" si="1"/>
        <v>770</v>
      </c>
      <c r="N98" s="210"/>
      <c r="O98" s="423" t="s">
        <v>729</v>
      </c>
      <c r="P98" s="424">
        <f>AVERAGEIF(G2:G476,"Bio/Org",M2:M476)</f>
        <v>577.8333333</v>
      </c>
      <c r="Q98" s="379"/>
      <c r="R98" s="380"/>
      <c r="S98" s="25"/>
      <c r="T98" s="25"/>
      <c r="U98" s="210"/>
      <c r="V98" s="210"/>
      <c r="W98" s="210"/>
      <c r="X98" s="210"/>
      <c r="Y98" s="210"/>
      <c r="Z98" s="210"/>
    </row>
    <row r="99" ht="12.75" customHeight="1">
      <c r="A99" s="430">
        <v>9815.0</v>
      </c>
      <c r="B99" s="431" t="s">
        <v>9862</v>
      </c>
      <c r="C99" s="431">
        <v>2014.0</v>
      </c>
      <c r="D99" s="508">
        <v>41662.0</v>
      </c>
      <c r="E99" s="431" t="s">
        <v>9863</v>
      </c>
      <c r="F99" s="635" t="s">
        <v>2983</v>
      </c>
      <c r="G99" s="431" t="s">
        <v>729</v>
      </c>
      <c r="H99" s="431" t="s">
        <v>9864</v>
      </c>
      <c r="I99" s="508">
        <v>42284.0</v>
      </c>
      <c r="J99" s="433">
        <v>10.0</v>
      </c>
      <c r="K99" s="648" t="s">
        <v>344</v>
      </c>
      <c r="L99" s="433" t="s">
        <v>399</v>
      </c>
      <c r="M99" s="327">
        <f t="shared" si="1"/>
        <v>622</v>
      </c>
      <c r="N99" s="210"/>
      <c r="O99" s="427" t="s">
        <v>435</v>
      </c>
      <c r="P99" s="428">
        <f>AVERAGE(M2:M494)</f>
        <v>1410.122302</v>
      </c>
      <c r="Q99" s="429"/>
      <c r="R99" s="329"/>
      <c r="S99" s="25"/>
      <c r="T99" s="25"/>
      <c r="U99" s="210"/>
      <c r="V99" s="210"/>
      <c r="W99" s="210"/>
      <c r="X99" s="210"/>
      <c r="Y99" s="210"/>
      <c r="Z99" s="210"/>
    </row>
    <row r="100" ht="12.75" customHeight="1">
      <c r="A100" s="436">
        <v>9915.0</v>
      </c>
      <c r="B100" s="437" t="s">
        <v>9865</v>
      </c>
      <c r="C100" s="437">
        <v>2010.0</v>
      </c>
      <c r="D100" s="511">
        <v>40400.0</v>
      </c>
      <c r="E100" s="437" t="s">
        <v>9866</v>
      </c>
      <c r="F100" s="634" t="s">
        <v>2716</v>
      </c>
      <c r="G100" s="437" t="s">
        <v>729</v>
      </c>
      <c r="H100" s="437" t="s">
        <v>9867</v>
      </c>
      <c r="I100" s="511">
        <v>42285.0</v>
      </c>
      <c r="J100" s="439">
        <v>10.0</v>
      </c>
      <c r="K100" s="648" t="s">
        <v>344</v>
      </c>
      <c r="L100" s="439" t="s">
        <v>399</v>
      </c>
      <c r="M100" s="330">
        <f t="shared" si="1"/>
        <v>1885</v>
      </c>
      <c r="N100" s="210"/>
      <c r="O100" s="210"/>
      <c r="P100" s="210"/>
      <c r="Q100" s="210"/>
      <c r="R100" s="210"/>
      <c r="S100" s="210"/>
      <c r="T100" s="210"/>
      <c r="U100" s="210"/>
      <c r="V100" s="210"/>
      <c r="W100" s="210"/>
      <c r="X100" s="210"/>
      <c r="Y100" s="210"/>
      <c r="Z100" s="210"/>
    </row>
    <row r="101" ht="12.75" customHeight="1">
      <c r="A101" s="430">
        <v>10015.0</v>
      </c>
      <c r="B101" s="431" t="s">
        <v>9868</v>
      </c>
      <c r="C101" s="431">
        <v>2011.0</v>
      </c>
      <c r="D101" s="508">
        <v>40604.0</v>
      </c>
      <c r="E101" s="431" t="s">
        <v>9869</v>
      </c>
      <c r="F101" s="635" t="s">
        <v>2716</v>
      </c>
      <c r="G101" s="431" t="s">
        <v>729</v>
      </c>
      <c r="H101" s="431" t="s">
        <v>9867</v>
      </c>
      <c r="I101" s="508">
        <v>42285.0</v>
      </c>
      <c r="J101" s="433">
        <v>10.0</v>
      </c>
      <c r="K101" s="648" t="s">
        <v>344</v>
      </c>
      <c r="L101" s="433" t="s">
        <v>399</v>
      </c>
      <c r="M101" s="327">
        <f t="shared" si="1"/>
        <v>1681</v>
      </c>
      <c r="N101" s="210"/>
      <c r="O101" s="210"/>
      <c r="P101" s="210"/>
      <c r="Q101" s="210"/>
      <c r="R101" s="210"/>
      <c r="S101" s="210"/>
      <c r="T101" s="210"/>
      <c r="U101" s="210"/>
      <c r="V101" s="210"/>
      <c r="W101" s="210"/>
      <c r="X101" s="210"/>
      <c r="Y101" s="210"/>
      <c r="Z101" s="210"/>
    </row>
    <row r="102" ht="12.75" customHeight="1">
      <c r="A102" s="436">
        <v>10115.0</v>
      </c>
      <c r="B102" s="437" t="s">
        <v>9870</v>
      </c>
      <c r="C102" s="437">
        <v>2013.0</v>
      </c>
      <c r="D102" s="511">
        <v>41555.0</v>
      </c>
      <c r="E102" s="437" t="s">
        <v>9871</v>
      </c>
      <c r="F102" s="634" t="s">
        <v>2756</v>
      </c>
      <c r="G102" s="437" t="s">
        <v>729</v>
      </c>
      <c r="H102" s="437" t="s">
        <v>2704</v>
      </c>
      <c r="I102" s="511">
        <v>42290.0</v>
      </c>
      <c r="J102" s="439">
        <v>10.0</v>
      </c>
      <c r="K102" s="648" t="s">
        <v>1259</v>
      </c>
      <c r="L102" s="439" t="s">
        <v>399</v>
      </c>
      <c r="M102" s="330">
        <f t="shared" si="1"/>
        <v>735</v>
      </c>
      <c r="N102" s="210"/>
      <c r="O102" s="210"/>
      <c r="P102" s="210"/>
      <c r="Q102" s="210"/>
      <c r="R102" s="210"/>
      <c r="S102" s="210"/>
      <c r="T102" s="210"/>
      <c r="U102" s="210"/>
      <c r="V102" s="210"/>
      <c r="W102" s="210"/>
      <c r="X102" s="210"/>
      <c r="Y102" s="210"/>
      <c r="Z102" s="210"/>
    </row>
    <row r="103" ht="12.75" customHeight="1">
      <c r="A103" s="430">
        <v>10215.0</v>
      </c>
      <c r="B103" s="431" t="s">
        <v>9872</v>
      </c>
      <c r="C103" s="431">
        <v>2013.0</v>
      </c>
      <c r="D103" s="508">
        <v>41586.0</v>
      </c>
      <c r="E103" s="431" t="s">
        <v>9873</v>
      </c>
      <c r="F103" s="431" t="s">
        <v>1601</v>
      </c>
      <c r="G103" s="431" t="s">
        <v>17</v>
      </c>
      <c r="H103" s="431" t="s">
        <v>97</v>
      </c>
      <c r="I103" s="508">
        <v>42300.0</v>
      </c>
      <c r="J103" s="433">
        <v>10.0</v>
      </c>
      <c r="K103" s="649" t="s">
        <v>322</v>
      </c>
      <c r="L103" s="433" t="s">
        <v>386</v>
      </c>
      <c r="M103" s="327">
        <f t="shared" si="1"/>
        <v>714</v>
      </c>
      <c r="N103" s="210"/>
      <c r="O103" s="210"/>
      <c r="P103" s="210"/>
      <c r="Q103" s="210"/>
      <c r="R103" s="210"/>
      <c r="S103" s="210"/>
      <c r="T103" s="210"/>
      <c r="U103" s="210"/>
      <c r="V103" s="210"/>
      <c r="W103" s="210"/>
      <c r="X103" s="210"/>
      <c r="Y103" s="210"/>
      <c r="Z103" s="210"/>
    </row>
    <row r="104" ht="12.75" customHeight="1">
      <c r="A104" s="436">
        <v>10315.0</v>
      </c>
      <c r="B104" s="437" t="s">
        <v>9874</v>
      </c>
      <c r="C104" s="437">
        <v>2013.0</v>
      </c>
      <c r="D104" s="511">
        <v>41456.0</v>
      </c>
      <c r="E104" s="437" t="s">
        <v>9875</v>
      </c>
      <c r="F104" s="437" t="s">
        <v>1601</v>
      </c>
      <c r="G104" s="437" t="s">
        <v>17</v>
      </c>
      <c r="H104" s="437" t="s">
        <v>5372</v>
      </c>
      <c r="I104" s="511">
        <v>42300.0</v>
      </c>
      <c r="J104" s="439">
        <v>10.0</v>
      </c>
      <c r="K104" s="649" t="s">
        <v>322</v>
      </c>
      <c r="L104" s="439" t="s">
        <v>386</v>
      </c>
      <c r="M104" s="330">
        <f t="shared" si="1"/>
        <v>844</v>
      </c>
      <c r="N104" s="210"/>
      <c r="O104" s="210"/>
      <c r="P104" s="210"/>
      <c r="Q104" s="210"/>
      <c r="R104" s="210"/>
      <c r="S104" s="210"/>
      <c r="T104" s="210"/>
      <c r="U104" s="210"/>
      <c r="V104" s="210"/>
      <c r="W104" s="210"/>
      <c r="X104" s="210"/>
      <c r="Y104" s="210"/>
      <c r="Z104" s="210"/>
    </row>
    <row r="105" ht="12.75" customHeight="1">
      <c r="A105" s="430">
        <v>10415.0</v>
      </c>
      <c r="B105" s="431" t="s">
        <v>9876</v>
      </c>
      <c r="C105" s="431">
        <v>2014.0</v>
      </c>
      <c r="D105" s="508">
        <v>41948.0</v>
      </c>
      <c r="E105" s="431" t="s">
        <v>9877</v>
      </c>
      <c r="F105" s="431" t="s">
        <v>1937</v>
      </c>
      <c r="G105" s="431" t="s">
        <v>712</v>
      </c>
      <c r="H105" s="431" t="s">
        <v>283</v>
      </c>
      <c r="I105" s="508">
        <v>42300.0</v>
      </c>
      <c r="J105" s="433">
        <v>10.0</v>
      </c>
      <c r="K105" s="647" t="s">
        <v>293</v>
      </c>
      <c r="L105" s="433" t="s">
        <v>390</v>
      </c>
      <c r="M105" s="327">
        <f t="shared" si="1"/>
        <v>352</v>
      </c>
      <c r="N105" s="210"/>
      <c r="O105" s="210"/>
      <c r="P105" s="210"/>
      <c r="Q105" s="210"/>
      <c r="R105" s="210"/>
      <c r="S105" s="210"/>
      <c r="T105" s="210"/>
      <c r="U105" s="210"/>
      <c r="V105" s="210"/>
      <c r="W105" s="210"/>
      <c r="X105" s="210"/>
      <c r="Y105" s="210"/>
      <c r="Z105" s="210"/>
    </row>
    <row r="106" ht="12.75" customHeight="1">
      <c r="A106" s="436">
        <v>10515.0</v>
      </c>
      <c r="B106" s="437" t="s">
        <v>9878</v>
      </c>
      <c r="C106" s="437">
        <v>2015.0</v>
      </c>
      <c r="D106" s="511">
        <v>42062.0</v>
      </c>
      <c r="E106" s="437" t="s">
        <v>9879</v>
      </c>
      <c r="F106" s="634" t="s">
        <v>8852</v>
      </c>
      <c r="G106" s="437" t="s">
        <v>729</v>
      </c>
      <c r="H106" s="437" t="s">
        <v>3885</v>
      </c>
      <c r="I106" s="511">
        <v>42305.0</v>
      </c>
      <c r="J106" s="439">
        <v>10.0</v>
      </c>
      <c r="K106" s="648" t="s">
        <v>1259</v>
      </c>
      <c r="L106" s="439" t="s">
        <v>399</v>
      </c>
      <c r="M106" s="330">
        <f t="shared" si="1"/>
        <v>243</v>
      </c>
      <c r="N106" s="210"/>
      <c r="O106" s="210"/>
      <c r="P106" s="210"/>
      <c r="Q106" s="210"/>
      <c r="R106" s="210"/>
      <c r="S106" s="210"/>
      <c r="T106" s="210"/>
      <c r="U106" s="210"/>
      <c r="V106" s="210"/>
      <c r="W106" s="210"/>
      <c r="X106" s="210"/>
      <c r="Y106" s="210"/>
      <c r="Z106" s="210"/>
    </row>
    <row r="107" ht="12.75" customHeight="1">
      <c r="A107" s="430">
        <v>10615.0</v>
      </c>
      <c r="B107" s="431" t="s">
        <v>9880</v>
      </c>
      <c r="C107" s="431">
        <v>2011.0</v>
      </c>
      <c r="D107" s="508">
        <v>40907.0</v>
      </c>
      <c r="E107" s="431" t="s">
        <v>9881</v>
      </c>
      <c r="F107" s="431" t="s">
        <v>228</v>
      </c>
      <c r="G107" s="431" t="s">
        <v>712</v>
      </c>
      <c r="H107" s="431" t="s">
        <v>244</v>
      </c>
      <c r="I107" s="508">
        <v>42312.0</v>
      </c>
      <c r="J107" s="433">
        <v>11.0</v>
      </c>
      <c r="K107" s="649" t="s">
        <v>322</v>
      </c>
      <c r="L107" s="433" t="s">
        <v>390</v>
      </c>
      <c r="M107" s="327">
        <f t="shared" si="1"/>
        <v>1405</v>
      </c>
      <c r="N107" s="210"/>
      <c r="O107" s="210"/>
      <c r="P107" s="210"/>
      <c r="Q107" s="210"/>
      <c r="R107" s="210"/>
      <c r="S107" s="210"/>
      <c r="T107" s="210"/>
      <c r="U107" s="210"/>
      <c r="V107" s="210"/>
      <c r="W107" s="210"/>
      <c r="X107" s="210"/>
      <c r="Y107" s="210"/>
      <c r="Z107" s="210"/>
    </row>
    <row r="108" ht="12.75" customHeight="1">
      <c r="A108" s="436">
        <v>10715.0</v>
      </c>
      <c r="B108" s="437" t="s">
        <v>9882</v>
      </c>
      <c r="C108" s="437">
        <v>2013.0</v>
      </c>
      <c r="D108" s="511">
        <v>41422.0</v>
      </c>
      <c r="E108" s="437" t="s">
        <v>9883</v>
      </c>
      <c r="F108" s="437" t="s">
        <v>1365</v>
      </c>
      <c r="G108" s="437" t="s">
        <v>712</v>
      </c>
      <c r="H108" s="437" t="s">
        <v>9884</v>
      </c>
      <c r="I108" s="511">
        <v>42317.0</v>
      </c>
      <c r="J108" s="439">
        <v>11.0</v>
      </c>
      <c r="K108" s="649" t="s">
        <v>322</v>
      </c>
      <c r="L108" s="439" t="s">
        <v>390</v>
      </c>
      <c r="M108" s="330">
        <f t="shared" si="1"/>
        <v>895</v>
      </c>
      <c r="N108" s="210"/>
      <c r="O108" s="210"/>
      <c r="P108" s="210"/>
      <c r="Q108" s="210"/>
      <c r="R108" s="210"/>
      <c r="S108" s="210"/>
      <c r="T108" s="210"/>
      <c r="U108" s="210"/>
      <c r="V108" s="210"/>
      <c r="W108" s="210"/>
      <c r="X108" s="210"/>
      <c r="Y108" s="210"/>
      <c r="Z108" s="210"/>
    </row>
    <row r="109" ht="12.75" customHeight="1">
      <c r="A109" s="430">
        <v>10815.0</v>
      </c>
      <c r="B109" s="431" t="s">
        <v>9885</v>
      </c>
      <c r="C109" s="431">
        <v>2010.0</v>
      </c>
      <c r="D109" s="508">
        <v>40451.0</v>
      </c>
      <c r="E109" s="431" t="s">
        <v>9886</v>
      </c>
      <c r="F109" s="431" t="s">
        <v>9887</v>
      </c>
      <c r="G109" s="431" t="s">
        <v>806</v>
      </c>
      <c r="H109" s="431" t="s">
        <v>158</v>
      </c>
      <c r="I109" s="508">
        <v>42318.0</v>
      </c>
      <c r="J109" s="433">
        <v>11.0</v>
      </c>
      <c r="K109" s="650" t="s">
        <v>309</v>
      </c>
      <c r="L109" s="433" t="s">
        <v>390</v>
      </c>
      <c r="M109" s="327">
        <f t="shared" si="1"/>
        <v>1867</v>
      </c>
      <c r="N109" s="210"/>
      <c r="O109" s="210"/>
      <c r="P109" s="210"/>
      <c r="Q109" s="210"/>
      <c r="R109" s="210"/>
      <c r="S109" s="210"/>
      <c r="T109" s="210"/>
      <c r="U109" s="210"/>
      <c r="V109" s="210"/>
      <c r="W109" s="210"/>
      <c r="X109" s="210"/>
      <c r="Y109" s="210"/>
      <c r="Z109" s="210"/>
    </row>
    <row r="110" ht="12.75" customHeight="1">
      <c r="A110" s="436">
        <v>10915.0</v>
      </c>
      <c r="B110" s="437" t="s">
        <v>9888</v>
      </c>
      <c r="C110" s="437">
        <v>2013.0</v>
      </c>
      <c r="D110" s="511">
        <v>41276.0</v>
      </c>
      <c r="E110" s="437" t="s">
        <v>9889</v>
      </c>
      <c r="F110" s="437" t="s">
        <v>6181</v>
      </c>
      <c r="G110" s="437" t="s">
        <v>712</v>
      </c>
      <c r="H110" s="437" t="s">
        <v>244</v>
      </c>
      <c r="I110" s="511">
        <v>42319.0</v>
      </c>
      <c r="J110" s="439">
        <v>11.0</v>
      </c>
      <c r="K110" s="647" t="s">
        <v>293</v>
      </c>
      <c r="L110" s="439" t="s">
        <v>386</v>
      </c>
      <c r="M110" s="330">
        <f t="shared" si="1"/>
        <v>1043</v>
      </c>
      <c r="N110" s="210"/>
      <c r="O110" s="210"/>
      <c r="P110" s="210"/>
      <c r="Q110" s="210"/>
      <c r="R110" s="210"/>
      <c r="S110" s="210"/>
      <c r="T110" s="210"/>
      <c r="U110" s="210"/>
      <c r="V110" s="210"/>
      <c r="W110" s="210"/>
      <c r="X110" s="210"/>
      <c r="Y110" s="210"/>
      <c r="Z110" s="210"/>
    </row>
    <row r="111" ht="12.75" customHeight="1">
      <c r="A111" s="430">
        <v>11015.0</v>
      </c>
      <c r="B111" s="431" t="s">
        <v>9890</v>
      </c>
      <c r="C111" s="431">
        <v>2009.0</v>
      </c>
      <c r="D111" s="508">
        <v>40176.0</v>
      </c>
      <c r="E111" s="431" t="s">
        <v>9891</v>
      </c>
      <c r="F111" s="431" t="s">
        <v>9892</v>
      </c>
      <c r="G111" s="431" t="s">
        <v>712</v>
      </c>
      <c r="H111" s="431" t="s">
        <v>1043</v>
      </c>
      <c r="I111" s="508">
        <v>42320.0</v>
      </c>
      <c r="J111" s="433">
        <v>11.0</v>
      </c>
      <c r="K111" s="649" t="s">
        <v>322</v>
      </c>
      <c r="L111" s="433" t="s">
        <v>395</v>
      </c>
      <c r="M111" s="327">
        <f t="shared" si="1"/>
        <v>2144</v>
      </c>
      <c r="N111" s="210"/>
      <c r="O111" s="210"/>
      <c r="P111" s="210"/>
      <c r="Q111" s="210"/>
      <c r="R111" s="210"/>
      <c r="S111" s="210"/>
      <c r="T111" s="210"/>
      <c r="U111" s="210"/>
      <c r="V111" s="210"/>
      <c r="W111" s="210"/>
      <c r="X111" s="210"/>
      <c r="Y111" s="210"/>
      <c r="Z111" s="210"/>
    </row>
    <row r="112" ht="12.75" customHeight="1">
      <c r="A112" s="436">
        <v>11115.0</v>
      </c>
      <c r="B112" s="437" t="s">
        <v>9893</v>
      </c>
      <c r="C112" s="437">
        <v>2010.0</v>
      </c>
      <c r="D112" s="511">
        <v>40269.0</v>
      </c>
      <c r="E112" s="437" t="s">
        <v>9894</v>
      </c>
      <c r="F112" s="437" t="s">
        <v>2643</v>
      </c>
      <c r="G112" s="437" t="s">
        <v>17</v>
      </c>
      <c r="H112" s="437" t="s">
        <v>892</v>
      </c>
      <c r="I112" s="511">
        <v>42325.0</v>
      </c>
      <c r="J112" s="439">
        <v>11.0</v>
      </c>
      <c r="K112" s="649" t="s">
        <v>322</v>
      </c>
      <c r="L112" s="439" t="s">
        <v>395</v>
      </c>
      <c r="M112" s="330">
        <f t="shared" si="1"/>
        <v>2056</v>
      </c>
      <c r="N112" s="210"/>
      <c r="O112" s="210"/>
      <c r="P112" s="210"/>
      <c r="Q112" s="210"/>
      <c r="R112" s="210"/>
      <c r="S112" s="210"/>
      <c r="T112" s="210"/>
      <c r="U112" s="210"/>
      <c r="V112" s="210"/>
      <c r="W112" s="210"/>
      <c r="X112" s="210"/>
      <c r="Y112" s="210"/>
      <c r="Z112" s="210"/>
    </row>
    <row r="113" ht="12.75" customHeight="1">
      <c r="A113" s="430">
        <v>11215.0</v>
      </c>
      <c r="B113" s="431" t="s">
        <v>9895</v>
      </c>
      <c r="C113" s="431">
        <v>2013.0</v>
      </c>
      <c r="D113" s="508">
        <v>41304.0</v>
      </c>
      <c r="E113" s="431" t="s">
        <v>9896</v>
      </c>
      <c r="F113" s="431" t="s">
        <v>1509</v>
      </c>
      <c r="G113" s="431" t="s">
        <v>17</v>
      </c>
      <c r="H113" s="431" t="s">
        <v>5527</v>
      </c>
      <c r="I113" s="508">
        <v>42325.0</v>
      </c>
      <c r="J113" s="433">
        <v>11.0</v>
      </c>
      <c r="K113" s="649" t="s">
        <v>322</v>
      </c>
      <c r="L113" s="433" t="s">
        <v>390</v>
      </c>
      <c r="M113" s="327">
        <f t="shared" si="1"/>
        <v>1021</v>
      </c>
      <c r="N113" s="210"/>
      <c r="O113" s="210"/>
      <c r="P113" s="210"/>
      <c r="Q113" s="210"/>
      <c r="R113" s="210"/>
      <c r="S113" s="210"/>
      <c r="T113" s="210"/>
      <c r="U113" s="210"/>
      <c r="V113" s="210"/>
      <c r="W113" s="210"/>
      <c r="X113" s="210"/>
      <c r="Y113" s="210"/>
      <c r="Z113" s="210"/>
    </row>
    <row r="114" ht="12.75" customHeight="1">
      <c r="A114" s="436">
        <v>11315.0</v>
      </c>
      <c r="B114" s="437" t="s">
        <v>9897</v>
      </c>
      <c r="C114" s="437">
        <v>2013.0</v>
      </c>
      <c r="D114" s="511">
        <v>41613.0</v>
      </c>
      <c r="E114" s="437" t="s">
        <v>9898</v>
      </c>
      <c r="F114" s="437" t="s">
        <v>1601</v>
      </c>
      <c r="G114" s="437" t="s">
        <v>17</v>
      </c>
      <c r="H114" s="437" t="s">
        <v>892</v>
      </c>
      <c r="I114" s="511">
        <v>42325.0</v>
      </c>
      <c r="J114" s="439">
        <v>11.0</v>
      </c>
      <c r="K114" s="649" t="s">
        <v>322</v>
      </c>
      <c r="L114" s="439" t="s">
        <v>390</v>
      </c>
      <c r="M114" s="330">
        <f t="shared" si="1"/>
        <v>712</v>
      </c>
      <c r="N114" s="210"/>
      <c r="O114" s="210"/>
      <c r="P114" s="210"/>
      <c r="Q114" s="210"/>
      <c r="R114" s="210"/>
      <c r="S114" s="210"/>
      <c r="T114" s="210"/>
      <c r="U114" s="210"/>
      <c r="V114" s="210"/>
      <c r="W114" s="210"/>
      <c r="X114" s="210"/>
      <c r="Y114" s="210"/>
      <c r="Z114" s="210"/>
    </row>
    <row r="115" ht="12.75" customHeight="1">
      <c r="A115" s="430">
        <v>11415.0</v>
      </c>
      <c r="B115" s="431" t="s">
        <v>9899</v>
      </c>
      <c r="C115" s="431">
        <v>2014.0</v>
      </c>
      <c r="D115" s="508">
        <v>41943.0</v>
      </c>
      <c r="E115" s="431" t="s">
        <v>9900</v>
      </c>
      <c r="F115" s="431" t="s">
        <v>9189</v>
      </c>
      <c r="G115" s="431" t="s">
        <v>712</v>
      </c>
      <c r="H115" s="431" t="s">
        <v>380</v>
      </c>
      <c r="I115" s="508">
        <v>42325.0</v>
      </c>
      <c r="J115" s="433">
        <v>11.0</v>
      </c>
      <c r="K115" s="647" t="s">
        <v>293</v>
      </c>
      <c r="L115" s="433" t="s">
        <v>395</v>
      </c>
      <c r="M115" s="327">
        <f t="shared" si="1"/>
        <v>382</v>
      </c>
      <c r="N115" s="210"/>
      <c r="O115" s="210"/>
      <c r="P115" s="210"/>
      <c r="Q115" s="210"/>
      <c r="R115" s="210"/>
      <c r="S115" s="210"/>
      <c r="T115" s="210"/>
      <c r="U115" s="210"/>
      <c r="V115" s="210"/>
      <c r="W115" s="210"/>
      <c r="X115" s="210"/>
      <c r="Y115" s="210"/>
      <c r="Z115" s="210"/>
    </row>
    <row r="116" ht="12.75" customHeight="1">
      <c r="A116" s="436">
        <v>11515.0</v>
      </c>
      <c r="B116" s="437" t="s">
        <v>9901</v>
      </c>
      <c r="C116" s="437">
        <v>2014.0</v>
      </c>
      <c r="D116" s="511">
        <v>41983.0</v>
      </c>
      <c r="E116" s="437" t="s">
        <v>9902</v>
      </c>
      <c r="F116" s="437" t="s">
        <v>2643</v>
      </c>
      <c r="G116" s="437" t="s">
        <v>17</v>
      </c>
      <c r="H116" s="437" t="s">
        <v>244</v>
      </c>
      <c r="I116" s="511">
        <v>42326.0</v>
      </c>
      <c r="J116" s="439">
        <v>11.0</v>
      </c>
      <c r="K116" s="649" t="s">
        <v>322</v>
      </c>
      <c r="L116" s="439" t="s">
        <v>395</v>
      </c>
      <c r="M116" s="330">
        <f t="shared" si="1"/>
        <v>343</v>
      </c>
      <c r="N116" s="210"/>
      <c r="O116" s="210"/>
      <c r="P116" s="210"/>
      <c r="Q116" s="210"/>
      <c r="R116" s="210"/>
      <c r="S116" s="210"/>
      <c r="T116" s="210"/>
      <c r="U116" s="210"/>
      <c r="V116" s="210"/>
      <c r="W116" s="210"/>
      <c r="X116" s="210"/>
      <c r="Y116" s="210"/>
      <c r="Z116" s="210"/>
    </row>
    <row r="117" ht="12.75" customHeight="1">
      <c r="A117" s="430">
        <v>11615.0</v>
      </c>
      <c r="B117" s="431" t="s">
        <v>9903</v>
      </c>
      <c r="C117" s="431">
        <v>2013.0</v>
      </c>
      <c r="D117" s="508">
        <v>41583.0</v>
      </c>
      <c r="E117" s="431" t="s">
        <v>9904</v>
      </c>
      <c r="F117" s="431" t="s">
        <v>1601</v>
      </c>
      <c r="G117" s="431" t="s">
        <v>17</v>
      </c>
      <c r="H117" s="431" t="s">
        <v>6084</v>
      </c>
      <c r="I117" s="508">
        <v>42326.0</v>
      </c>
      <c r="J117" s="433">
        <v>11.0</v>
      </c>
      <c r="K117" s="649" t="s">
        <v>322</v>
      </c>
      <c r="L117" s="433" t="s">
        <v>390</v>
      </c>
      <c r="M117" s="327">
        <f t="shared" si="1"/>
        <v>743</v>
      </c>
      <c r="N117" s="210"/>
      <c r="O117" s="210"/>
      <c r="P117" s="210"/>
      <c r="Q117" s="210"/>
      <c r="R117" s="210"/>
      <c r="S117" s="210"/>
      <c r="T117" s="210"/>
      <c r="U117" s="210"/>
      <c r="V117" s="210"/>
      <c r="W117" s="210"/>
      <c r="X117" s="210"/>
      <c r="Y117" s="210"/>
      <c r="Z117" s="210"/>
    </row>
    <row r="118" ht="12.75" customHeight="1">
      <c r="A118" s="436">
        <v>11715.0</v>
      </c>
      <c r="B118" s="437" t="s">
        <v>9905</v>
      </c>
      <c r="C118" s="437">
        <v>2011.0</v>
      </c>
      <c r="D118" s="511">
        <v>40834.0</v>
      </c>
      <c r="E118" s="437" t="s">
        <v>9906</v>
      </c>
      <c r="F118" s="437" t="s">
        <v>1601</v>
      </c>
      <c r="G118" s="437" t="s">
        <v>17</v>
      </c>
      <c r="H118" s="437" t="s">
        <v>5372</v>
      </c>
      <c r="I118" s="511">
        <v>42326.0</v>
      </c>
      <c r="J118" s="439">
        <v>11.0</v>
      </c>
      <c r="K118" s="650" t="s">
        <v>309</v>
      </c>
      <c r="L118" s="439" t="s">
        <v>390</v>
      </c>
      <c r="M118" s="330">
        <f t="shared" si="1"/>
        <v>1492</v>
      </c>
      <c r="N118" s="210"/>
      <c r="O118" s="210"/>
      <c r="P118" s="210"/>
      <c r="Q118" s="210"/>
      <c r="R118" s="210"/>
      <c r="S118" s="210"/>
      <c r="T118" s="210"/>
      <c r="U118" s="210"/>
      <c r="V118" s="210"/>
      <c r="W118" s="210"/>
      <c r="X118" s="210"/>
      <c r="Y118" s="210"/>
      <c r="Z118" s="210"/>
    </row>
    <row r="119" ht="12.75" customHeight="1">
      <c r="A119" s="430">
        <v>11815.0</v>
      </c>
      <c r="B119" s="431" t="s">
        <v>9907</v>
      </c>
      <c r="C119" s="431">
        <v>2014.0</v>
      </c>
      <c r="D119" s="508">
        <v>41698.0</v>
      </c>
      <c r="E119" s="431" t="s">
        <v>9908</v>
      </c>
      <c r="F119" s="431" t="s">
        <v>2643</v>
      </c>
      <c r="G119" s="431" t="s">
        <v>17</v>
      </c>
      <c r="H119" s="431" t="s">
        <v>26</v>
      </c>
      <c r="I119" s="508">
        <v>42327.0</v>
      </c>
      <c r="J119" s="433">
        <v>11.0</v>
      </c>
      <c r="K119" s="649" t="s">
        <v>322</v>
      </c>
      <c r="L119" s="433" t="s">
        <v>395</v>
      </c>
      <c r="M119" s="327">
        <f t="shared" si="1"/>
        <v>629</v>
      </c>
      <c r="N119" s="210"/>
      <c r="O119" s="210"/>
      <c r="P119" s="210"/>
      <c r="Q119" s="210"/>
      <c r="R119" s="210"/>
      <c r="S119" s="210"/>
      <c r="T119" s="210"/>
      <c r="U119" s="210"/>
      <c r="V119" s="210"/>
      <c r="W119" s="210"/>
      <c r="X119" s="210"/>
      <c r="Y119" s="210"/>
      <c r="Z119" s="210"/>
    </row>
    <row r="120" ht="12.75" customHeight="1">
      <c r="A120" s="436">
        <v>11915.0</v>
      </c>
      <c r="B120" s="437" t="s">
        <v>9909</v>
      </c>
      <c r="C120" s="437">
        <v>2010.0</v>
      </c>
      <c r="D120" s="511">
        <v>40456.0</v>
      </c>
      <c r="E120" s="437" t="s">
        <v>9910</v>
      </c>
      <c r="F120" s="437" t="s">
        <v>1601</v>
      </c>
      <c r="G120" s="437" t="s">
        <v>17</v>
      </c>
      <c r="H120" s="437" t="s">
        <v>1894</v>
      </c>
      <c r="I120" s="511">
        <v>42327.0</v>
      </c>
      <c r="J120" s="439">
        <v>11.0</v>
      </c>
      <c r="K120" s="649" t="s">
        <v>322</v>
      </c>
      <c r="L120" s="439" t="s">
        <v>395</v>
      </c>
      <c r="M120" s="330">
        <f t="shared" si="1"/>
        <v>1871</v>
      </c>
      <c r="N120" s="210"/>
      <c r="O120" s="210"/>
      <c r="P120" s="210"/>
      <c r="Q120" s="210"/>
      <c r="R120" s="210"/>
      <c r="S120" s="210"/>
      <c r="T120" s="210"/>
      <c r="U120" s="210"/>
      <c r="V120" s="210"/>
      <c r="W120" s="210"/>
      <c r="X120" s="210"/>
      <c r="Y120" s="210"/>
      <c r="Z120" s="210"/>
    </row>
    <row r="121" ht="12.75" customHeight="1">
      <c r="A121" s="430">
        <v>12015.0</v>
      </c>
      <c r="B121" s="431" t="s">
        <v>9911</v>
      </c>
      <c r="C121" s="431">
        <v>2010.0</v>
      </c>
      <c r="D121" s="508">
        <v>40543.0</v>
      </c>
      <c r="E121" s="431" t="s">
        <v>9912</v>
      </c>
      <c r="F121" s="431" t="s">
        <v>9079</v>
      </c>
      <c r="G121" s="431" t="s">
        <v>17</v>
      </c>
      <c r="H121" s="431" t="s">
        <v>130</v>
      </c>
      <c r="I121" s="508">
        <v>42327.0</v>
      </c>
      <c r="J121" s="433">
        <v>11.0</v>
      </c>
      <c r="K121" s="649" t="s">
        <v>322</v>
      </c>
      <c r="L121" s="433" t="s">
        <v>390</v>
      </c>
      <c r="M121" s="327">
        <f t="shared" si="1"/>
        <v>1784</v>
      </c>
      <c r="N121" s="210"/>
      <c r="O121" s="210"/>
      <c r="P121" s="210"/>
      <c r="Q121" s="210"/>
      <c r="R121" s="210"/>
      <c r="S121" s="210"/>
      <c r="T121" s="210"/>
      <c r="U121" s="210"/>
      <c r="V121" s="210"/>
      <c r="W121" s="210"/>
      <c r="X121" s="210"/>
      <c r="Y121" s="210"/>
      <c r="Z121" s="210"/>
    </row>
    <row r="122" ht="12.75" customHeight="1">
      <c r="A122" s="436">
        <v>12115.0</v>
      </c>
      <c r="B122" s="437" t="s">
        <v>9913</v>
      </c>
      <c r="C122" s="437">
        <v>2010.0</v>
      </c>
      <c r="D122" s="511">
        <v>40210.0</v>
      </c>
      <c r="E122" s="437" t="s">
        <v>9914</v>
      </c>
      <c r="F122" s="437" t="s">
        <v>1601</v>
      </c>
      <c r="G122" s="437" t="s">
        <v>17</v>
      </c>
      <c r="H122" s="437" t="s">
        <v>2139</v>
      </c>
      <c r="I122" s="511">
        <v>42334.0</v>
      </c>
      <c r="J122" s="439">
        <v>11.0</v>
      </c>
      <c r="K122" s="649" t="s">
        <v>322</v>
      </c>
      <c r="L122" s="439" t="s">
        <v>390</v>
      </c>
      <c r="M122" s="330">
        <f t="shared" si="1"/>
        <v>2124</v>
      </c>
      <c r="N122" s="210"/>
      <c r="O122" s="210"/>
      <c r="P122" s="210"/>
      <c r="Q122" s="210"/>
      <c r="R122" s="210"/>
      <c r="S122" s="210"/>
      <c r="T122" s="210"/>
      <c r="U122" s="210"/>
      <c r="V122" s="210"/>
      <c r="W122" s="210"/>
      <c r="X122" s="210"/>
      <c r="Y122" s="210"/>
      <c r="Z122" s="210"/>
    </row>
    <row r="123" ht="12.75" customHeight="1">
      <c r="A123" s="430">
        <v>12215.0</v>
      </c>
      <c r="B123" s="431" t="s">
        <v>9915</v>
      </c>
      <c r="C123" s="431">
        <v>2010.0</v>
      </c>
      <c r="D123" s="508">
        <v>40210.0</v>
      </c>
      <c r="E123" s="431" t="s">
        <v>9916</v>
      </c>
      <c r="F123" s="431" t="s">
        <v>1601</v>
      </c>
      <c r="G123" s="431" t="s">
        <v>17</v>
      </c>
      <c r="H123" s="431" t="s">
        <v>753</v>
      </c>
      <c r="I123" s="508">
        <v>42334.0</v>
      </c>
      <c r="J123" s="433">
        <v>11.0</v>
      </c>
      <c r="K123" s="649" t="s">
        <v>322</v>
      </c>
      <c r="L123" s="433" t="s">
        <v>390</v>
      </c>
      <c r="M123" s="327">
        <f t="shared" si="1"/>
        <v>2124</v>
      </c>
      <c r="N123" s="210"/>
      <c r="O123" s="210"/>
      <c r="P123" s="210"/>
      <c r="Q123" s="210"/>
      <c r="R123" s="210"/>
      <c r="S123" s="210"/>
      <c r="T123" s="210"/>
      <c r="U123" s="210"/>
      <c r="V123" s="210"/>
      <c r="W123" s="210"/>
      <c r="X123" s="210"/>
      <c r="Y123" s="210"/>
      <c r="Z123" s="210"/>
    </row>
    <row r="124" ht="12.75" customHeight="1">
      <c r="A124" s="436">
        <v>12315.0</v>
      </c>
      <c r="B124" s="437" t="s">
        <v>9917</v>
      </c>
      <c r="C124" s="437">
        <v>2012.0</v>
      </c>
      <c r="D124" s="511">
        <v>41128.0</v>
      </c>
      <c r="E124" s="437" t="s">
        <v>9918</v>
      </c>
      <c r="F124" s="437" t="s">
        <v>1365</v>
      </c>
      <c r="G124" s="437" t="s">
        <v>17</v>
      </c>
      <c r="H124" s="437" t="s">
        <v>66</v>
      </c>
      <c r="I124" s="511">
        <v>42335.0</v>
      </c>
      <c r="J124" s="439">
        <v>11.0</v>
      </c>
      <c r="K124" s="647" t="s">
        <v>293</v>
      </c>
      <c r="L124" s="439" t="s">
        <v>395</v>
      </c>
      <c r="M124" s="330">
        <f t="shared" si="1"/>
        <v>1207</v>
      </c>
      <c r="N124" s="210"/>
      <c r="O124" s="210"/>
      <c r="P124" s="210"/>
      <c r="Q124" s="210"/>
      <c r="R124" s="210"/>
      <c r="S124" s="210"/>
      <c r="T124" s="210"/>
      <c r="U124" s="210"/>
      <c r="V124" s="210"/>
      <c r="W124" s="210"/>
      <c r="X124" s="210"/>
      <c r="Y124" s="210"/>
      <c r="Z124" s="210"/>
    </row>
    <row r="125" ht="12.75" customHeight="1">
      <c r="A125" s="430">
        <v>12415.0</v>
      </c>
      <c r="B125" s="431" t="s">
        <v>9919</v>
      </c>
      <c r="C125" s="431">
        <v>2012.0</v>
      </c>
      <c r="D125" s="508">
        <v>41148.0</v>
      </c>
      <c r="E125" s="431" t="s">
        <v>9920</v>
      </c>
      <c r="F125" s="431" t="s">
        <v>1365</v>
      </c>
      <c r="G125" s="431" t="s">
        <v>17</v>
      </c>
      <c r="H125" s="431" t="s">
        <v>418</v>
      </c>
      <c r="I125" s="508">
        <v>42345.0</v>
      </c>
      <c r="J125" s="433">
        <v>12.0</v>
      </c>
      <c r="K125" s="647" t="s">
        <v>293</v>
      </c>
      <c r="L125" s="433" t="s">
        <v>395</v>
      </c>
      <c r="M125" s="327">
        <f t="shared" si="1"/>
        <v>1197</v>
      </c>
      <c r="N125" s="210"/>
      <c r="O125" s="210"/>
      <c r="P125" s="210"/>
      <c r="Q125" s="210"/>
      <c r="R125" s="210"/>
      <c r="S125" s="210"/>
      <c r="T125" s="210"/>
      <c r="U125" s="210"/>
      <c r="V125" s="210"/>
      <c r="W125" s="210"/>
      <c r="X125" s="210"/>
      <c r="Y125" s="210"/>
      <c r="Z125" s="210"/>
    </row>
    <row r="126" ht="12.75" customHeight="1">
      <c r="A126" s="436">
        <v>12515.0</v>
      </c>
      <c r="B126" s="437" t="s">
        <v>9921</v>
      </c>
      <c r="C126" s="437">
        <v>2013.0</v>
      </c>
      <c r="D126" s="511">
        <v>41323.0</v>
      </c>
      <c r="E126" s="437" t="s">
        <v>9922</v>
      </c>
      <c r="F126" s="437" t="s">
        <v>1365</v>
      </c>
      <c r="G126" s="437" t="s">
        <v>17</v>
      </c>
      <c r="H126" s="437" t="s">
        <v>5527</v>
      </c>
      <c r="I126" s="511">
        <v>42345.0</v>
      </c>
      <c r="J126" s="439">
        <v>12.0</v>
      </c>
      <c r="K126" s="647" t="s">
        <v>293</v>
      </c>
      <c r="L126" s="439" t="s">
        <v>395</v>
      </c>
      <c r="M126" s="330">
        <f t="shared" si="1"/>
        <v>1022</v>
      </c>
      <c r="N126" s="210"/>
      <c r="O126" s="210"/>
      <c r="P126" s="210"/>
      <c r="Q126" s="210"/>
      <c r="R126" s="210"/>
      <c r="S126" s="210"/>
      <c r="T126" s="210"/>
      <c r="U126" s="210"/>
      <c r="V126" s="210"/>
      <c r="W126" s="210"/>
      <c r="X126" s="210"/>
      <c r="Y126" s="210"/>
      <c r="Z126" s="210"/>
    </row>
    <row r="127" ht="12.75" customHeight="1">
      <c r="A127" s="430">
        <v>12615.0</v>
      </c>
      <c r="B127" s="431" t="s">
        <v>9923</v>
      </c>
      <c r="C127" s="431">
        <v>2009.0</v>
      </c>
      <c r="D127" s="508">
        <v>40056.0</v>
      </c>
      <c r="E127" s="431" t="s">
        <v>9924</v>
      </c>
      <c r="F127" s="431" t="s">
        <v>873</v>
      </c>
      <c r="G127" s="431" t="s">
        <v>17</v>
      </c>
      <c r="H127" s="431" t="s">
        <v>9193</v>
      </c>
      <c r="I127" s="508">
        <v>42346.0</v>
      </c>
      <c r="J127" s="433">
        <v>12.0</v>
      </c>
      <c r="K127" s="649" t="s">
        <v>322</v>
      </c>
      <c r="L127" s="433" t="s">
        <v>390</v>
      </c>
      <c r="M127" s="327">
        <f t="shared" si="1"/>
        <v>2290</v>
      </c>
      <c r="N127" s="210"/>
      <c r="O127" s="210"/>
      <c r="P127" s="210"/>
      <c r="Q127" s="210"/>
      <c r="R127" s="210"/>
      <c r="S127" s="210"/>
      <c r="T127" s="210"/>
      <c r="U127" s="210"/>
      <c r="V127" s="210"/>
      <c r="W127" s="210"/>
      <c r="X127" s="210"/>
      <c r="Y127" s="210"/>
      <c r="Z127" s="210"/>
    </row>
    <row r="128" ht="12.75" customHeight="1">
      <c r="A128" s="436">
        <v>12715.0</v>
      </c>
      <c r="B128" s="437" t="s">
        <v>9925</v>
      </c>
      <c r="C128" s="437">
        <v>2011.0</v>
      </c>
      <c r="D128" s="511">
        <v>40749.0</v>
      </c>
      <c r="E128" s="437" t="s">
        <v>9926</v>
      </c>
      <c r="F128" s="437" t="s">
        <v>810</v>
      </c>
      <c r="G128" s="437" t="s">
        <v>34</v>
      </c>
      <c r="H128" s="437" t="s">
        <v>5536</v>
      </c>
      <c r="I128" s="511">
        <v>42347.0</v>
      </c>
      <c r="J128" s="439">
        <v>12.0</v>
      </c>
      <c r="K128" s="649" t="s">
        <v>322</v>
      </c>
      <c r="L128" s="439" t="s">
        <v>390</v>
      </c>
      <c r="M128" s="330">
        <f t="shared" si="1"/>
        <v>1598</v>
      </c>
      <c r="N128" s="210"/>
      <c r="O128" s="210"/>
      <c r="P128" s="210"/>
      <c r="Q128" s="210"/>
      <c r="R128" s="210"/>
      <c r="S128" s="210"/>
      <c r="T128" s="210"/>
      <c r="U128" s="210"/>
      <c r="V128" s="210"/>
      <c r="W128" s="210"/>
      <c r="X128" s="210"/>
      <c r="Y128" s="210"/>
      <c r="Z128" s="210"/>
    </row>
    <row r="129" ht="12.75" customHeight="1">
      <c r="A129" s="430">
        <v>12815.0</v>
      </c>
      <c r="B129" s="431" t="s">
        <v>9927</v>
      </c>
      <c r="C129" s="431">
        <v>2009.0</v>
      </c>
      <c r="D129" s="508">
        <v>39842.0</v>
      </c>
      <c r="E129" s="431" t="s">
        <v>9928</v>
      </c>
      <c r="F129" s="431" t="s">
        <v>9929</v>
      </c>
      <c r="G129" s="431" t="s">
        <v>34</v>
      </c>
      <c r="H129" s="431" t="s">
        <v>807</v>
      </c>
      <c r="I129" s="508">
        <v>42348.0</v>
      </c>
      <c r="J129" s="433">
        <v>12.0</v>
      </c>
      <c r="K129" s="650" t="s">
        <v>309</v>
      </c>
      <c r="L129" s="433" t="s">
        <v>390</v>
      </c>
      <c r="M129" s="327">
        <f t="shared" si="1"/>
        <v>2506</v>
      </c>
      <c r="N129" s="210"/>
      <c r="O129" s="210"/>
      <c r="P129" s="210"/>
      <c r="Q129" s="210"/>
      <c r="R129" s="210"/>
      <c r="S129" s="210"/>
      <c r="T129" s="210"/>
      <c r="U129" s="210"/>
      <c r="V129" s="210"/>
      <c r="W129" s="210"/>
      <c r="X129" s="210"/>
      <c r="Y129" s="210"/>
      <c r="Z129" s="210"/>
    </row>
    <row r="130" ht="12.75" customHeight="1">
      <c r="A130" s="436">
        <v>12915.0</v>
      </c>
      <c r="B130" s="437" t="s">
        <v>9930</v>
      </c>
      <c r="C130" s="437">
        <v>2012.0</v>
      </c>
      <c r="D130" s="511">
        <v>41176.0</v>
      </c>
      <c r="E130" s="437" t="s">
        <v>9931</v>
      </c>
      <c r="F130" s="437" t="s">
        <v>1601</v>
      </c>
      <c r="G130" s="437" t="s">
        <v>17</v>
      </c>
      <c r="H130" s="437" t="s">
        <v>952</v>
      </c>
      <c r="I130" s="511">
        <v>42349.0</v>
      </c>
      <c r="J130" s="439">
        <v>12.0</v>
      </c>
      <c r="K130" s="649" t="s">
        <v>322</v>
      </c>
      <c r="L130" s="439" t="s">
        <v>390</v>
      </c>
      <c r="M130" s="330">
        <f t="shared" si="1"/>
        <v>1173</v>
      </c>
      <c r="N130" s="210"/>
      <c r="O130" s="210"/>
      <c r="P130" s="210"/>
      <c r="Q130" s="210"/>
      <c r="R130" s="210"/>
      <c r="S130" s="210"/>
      <c r="T130" s="210"/>
      <c r="U130" s="210"/>
      <c r="V130" s="210"/>
      <c r="W130" s="210"/>
      <c r="X130" s="210"/>
      <c r="Y130" s="210"/>
      <c r="Z130" s="210"/>
    </row>
    <row r="131" ht="12.75" customHeight="1">
      <c r="A131" s="430">
        <v>13015.0</v>
      </c>
      <c r="B131" s="651" t="s">
        <v>9932</v>
      </c>
      <c r="C131" s="431">
        <v>2009.0</v>
      </c>
      <c r="D131" s="508">
        <v>39883.0</v>
      </c>
      <c r="E131" s="431" t="s">
        <v>9933</v>
      </c>
      <c r="F131" s="431" t="s">
        <v>1601</v>
      </c>
      <c r="G131" s="431" t="s">
        <v>17</v>
      </c>
      <c r="H131" s="431" t="s">
        <v>1336</v>
      </c>
      <c r="I131" s="508">
        <v>42349.0</v>
      </c>
      <c r="J131" s="433">
        <v>12.0</v>
      </c>
      <c r="K131" s="649" t="s">
        <v>322</v>
      </c>
      <c r="L131" s="433" t="s">
        <v>390</v>
      </c>
      <c r="M131" s="327">
        <f t="shared" si="1"/>
        <v>2466</v>
      </c>
      <c r="N131" s="210"/>
      <c r="O131" s="210"/>
      <c r="P131" s="210"/>
      <c r="Q131" s="210"/>
      <c r="R131" s="210"/>
      <c r="S131" s="210"/>
      <c r="T131" s="210"/>
      <c r="U131" s="210"/>
      <c r="V131" s="210"/>
      <c r="W131" s="210"/>
      <c r="X131" s="210"/>
      <c r="Y131" s="210"/>
      <c r="Z131" s="210"/>
    </row>
    <row r="132" ht="12.75" customHeight="1">
      <c r="A132" s="436">
        <v>13115.0</v>
      </c>
      <c r="B132" s="437" t="s">
        <v>9934</v>
      </c>
      <c r="C132" s="437">
        <v>2010.0</v>
      </c>
      <c r="D132" s="511">
        <v>40372.0</v>
      </c>
      <c r="E132" s="437" t="s">
        <v>9935</v>
      </c>
      <c r="F132" s="437" t="s">
        <v>1365</v>
      </c>
      <c r="G132" s="437" t="s">
        <v>17</v>
      </c>
      <c r="H132" s="437" t="s">
        <v>6084</v>
      </c>
      <c r="I132" s="511">
        <v>42349.0</v>
      </c>
      <c r="J132" s="439">
        <v>12.0</v>
      </c>
      <c r="K132" s="647" t="s">
        <v>293</v>
      </c>
      <c r="L132" s="439" t="s">
        <v>395</v>
      </c>
      <c r="M132" s="330">
        <f t="shared" si="1"/>
        <v>1977</v>
      </c>
      <c r="N132" s="210"/>
      <c r="O132" s="210"/>
      <c r="P132" s="210"/>
      <c r="Q132" s="210"/>
      <c r="R132" s="210"/>
      <c r="S132" s="210"/>
      <c r="T132" s="210"/>
      <c r="U132" s="210"/>
      <c r="V132" s="210"/>
      <c r="W132" s="210"/>
      <c r="X132" s="210"/>
      <c r="Y132" s="210"/>
      <c r="Z132" s="210"/>
    </row>
    <row r="133" ht="12.75" customHeight="1">
      <c r="A133" s="430">
        <v>13215.0</v>
      </c>
      <c r="B133" s="431" t="s">
        <v>9936</v>
      </c>
      <c r="C133" s="431">
        <v>2012.0</v>
      </c>
      <c r="D133" s="508">
        <v>41116.0</v>
      </c>
      <c r="E133" s="431" t="s">
        <v>9937</v>
      </c>
      <c r="F133" s="431" t="s">
        <v>816</v>
      </c>
      <c r="G133" s="431" t="s">
        <v>17</v>
      </c>
      <c r="H133" s="431" t="s">
        <v>927</v>
      </c>
      <c r="I133" s="508">
        <v>42352.0</v>
      </c>
      <c r="J133" s="433">
        <v>12.0</v>
      </c>
      <c r="K133" s="647" t="s">
        <v>293</v>
      </c>
      <c r="L133" s="433" t="s">
        <v>395</v>
      </c>
      <c r="M133" s="327">
        <f t="shared" si="1"/>
        <v>1236</v>
      </c>
      <c r="N133" s="210"/>
      <c r="O133" s="210"/>
      <c r="P133" s="210"/>
      <c r="Q133" s="210"/>
      <c r="R133" s="210"/>
      <c r="S133" s="210"/>
      <c r="T133" s="210"/>
      <c r="U133" s="210"/>
      <c r="V133" s="210"/>
      <c r="W133" s="210"/>
      <c r="X133" s="210"/>
      <c r="Y133" s="210"/>
      <c r="Z133" s="210"/>
    </row>
    <row r="134" ht="12.75" customHeight="1">
      <c r="A134" s="436">
        <v>13315.0</v>
      </c>
      <c r="B134" s="437" t="s">
        <v>9938</v>
      </c>
      <c r="C134" s="437">
        <v>2009.0</v>
      </c>
      <c r="D134" s="511">
        <v>40109.0</v>
      </c>
      <c r="E134" s="437" t="s">
        <v>9939</v>
      </c>
      <c r="F134" s="437" t="s">
        <v>9189</v>
      </c>
      <c r="G134" s="437" t="s">
        <v>17</v>
      </c>
      <c r="H134" s="437" t="s">
        <v>753</v>
      </c>
      <c r="I134" s="511">
        <v>42353.0</v>
      </c>
      <c r="J134" s="439">
        <v>12.0</v>
      </c>
      <c r="K134" s="647" t="s">
        <v>293</v>
      </c>
      <c r="L134" s="439" t="s">
        <v>390</v>
      </c>
      <c r="M134" s="330">
        <f t="shared" si="1"/>
        <v>2244</v>
      </c>
      <c r="N134" s="210"/>
      <c r="O134" s="210"/>
      <c r="P134" s="210"/>
      <c r="Q134" s="210"/>
      <c r="R134" s="210"/>
      <c r="S134" s="210"/>
      <c r="T134" s="210"/>
      <c r="U134" s="210"/>
      <c r="V134" s="210"/>
      <c r="W134" s="210"/>
      <c r="X134" s="210"/>
      <c r="Y134" s="210"/>
      <c r="Z134" s="210"/>
    </row>
    <row r="135" ht="12.75" customHeight="1">
      <c r="A135" s="430">
        <v>13415.0</v>
      </c>
      <c r="B135" s="431" t="s">
        <v>9940</v>
      </c>
      <c r="C135" s="431">
        <v>2010.0</v>
      </c>
      <c r="D135" s="508">
        <v>40522.0</v>
      </c>
      <c r="E135" s="431" t="s">
        <v>9941</v>
      </c>
      <c r="F135" s="431" t="s">
        <v>9887</v>
      </c>
      <c r="G135" s="431" t="s">
        <v>806</v>
      </c>
      <c r="H135" s="431" t="s">
        <v>158</v>
      </c>
      <c r="I135" s="508">
        <v>42354.0</v>
      </c>
      <c r="J135" s="433">
        <v>12.0</v>
      </c>
      <c r="K135" s="650" t="s">
        <v>309</v>
      </c>
      <c r="L135" s="433" t="s">
        <v>390</v>
      </c>
      <c r="M135" s="327">
        <f t="shared" si="1"/>
        <v>1832</v>
      </c>
      <c r="N135" s="210"/>
      <c r="O135" s="210"/>
      <c r="P135" s="210"/>
      <c r="Q135" s="210"/>
      <c r="R135" s="210"/>
      <c r="S135" s="210"/>
      <c r="T135" s="210"/>
      <c r="U135" s="210"/>
      <c r="V135" s="210"/>
      <c r="W135" s="210"/>
      <c r="X135" s="210"/>
      <c r="Y135" s="210"/>
      <c r="Z135" s="210"/>
    </row>
    <row r="136" ht="12.75" customHeight="1">
      <c r="A136" s="436">
        <v>13515.0</v>
      </c>
      <c r="B136" s="437" t="s">
        <v>9942</v>
      </c>
      <c r="C136" s="437">
        <v>2013.0</v>
      </c>
      <c r="D136" s="511">
        <v>41597.0</v>
      </c>
      <c r="E136" s="437" t="s">
        <v>9943</v>
      </c>
      <c r="F136" s="634" t="s">
        <v>2716</v>
      </c>
      <c r="G136" s="437" t="s">
        <v>729</v>
      </c>
      <c r="H136" s="437" t="s">
        <v>4253</v>
      </c>
      <c r="I136" s="511">
        <v>42354.0</v>
      </c>
      <c r="J136" s="439">
        <v>12.0</v>
      </c>
      <c r="K136" s="648" t="s">
        <v>344</v>
      </c>
      <c r="L136" s="439" t="s">
        <v>399</v>
      </c>
      <c r="M136" s="330">
        <f t="shared" si="1"/>
        <v>757</v>
      </c>
      <c r="N136" s="210"/>
      <c r="O136" s="210"/>
      <c r="P136" s="210"/>
      <c r="Q136" s="210"/>
      <c r="R136" s="210"/>
      <c r="S136" s="210"/>
      <c r="T136" s="210"/>
      <c r="U136" s="210"/>
      <c r="V136" s="210"/>
      <c r="W136" s="210"/>
      <c r="X136" s="210"/>
      <c r="Y136" s="210"/>
      <c r="Z136" s="210"/>
    </row>
    <row r="137" ht="12.75" customHeight="1">
      <c r="A137" s="430">
        <v>13615.0</v>
      </c>
      <c r="B137" s="431" t="s">
        <v>9944</v>
      </c>
      <c r="C137" s="431">
        <v>2009.0</v>
      </c>
      <c r="D137" s="508">
        <v>40060.0</v>
      </c>
      <c r="E137" s="431" t="s">
        <v>9945</v>
      </c>
      <c r="F137" s="431" t="s">
        <v>1365</v>
      </c>
      <c r="G137" s="431" t="s">
        <v>712</v>
      </c>
      <c r="H137" s="431" t="s">
        <v>9381</v>
      </c>
      <c r="I137" s="508">
        <v>42366.0</v>
      </c>
      <c r="J137" s="433">
        <v>12.0</v>
      </c>
      <c r="K137" s="649" t="s">
        <v>322</v>
      </c>
      <c r="L137" s="433" t="s">
        <v>395</v>
      </c>
      <c r="M137" s="327">
        <f t="shared" si="1"/>
        <v>2306</v>
      </c>
      <c r="N137" s="210"/>
      <c r="O137" s="210"/>
      <c r="P137" s="210"/>
      <c r="Q137" s="210"/>
      <c r="R137" s="210"/>
      <c r="S137" s="210"/>
      <c r="T137" s="210"/>
      <c r="U137" s="210"/>
      <c r="V137" s="210"/>
      <c r="W137" s="210"/>
      <c r="X137" s="210"/>
      <c r="Y137" s="210"/>
      <c r="Z137" s="210"/>
    </row>
    <row r="138" ht="12.75" customHeight="1">
      <c r="A138" s="436">
        <v>13715.0</v>
      </c>
      <c r="B138" s="437" t="s">
        <v>9946</v>
      </c>
      <c r="C138" s="437">
        <v>2015.0</v>
      </c>
      <c r="D138" s="511">
        <v>42165.0</v>
      </c>
      <c r="E138" s="437" t="s">
        <v>9947</v>
      </c>
      <c r="F138" s="634" t="s">
        <v>5688</v>
      </c>
      <c r="G138" s="437" t="s">
        <v>729</v>
      </c>
      <c r="H138" s="437" t="s">
        <v>9948</v>
      </c>
      <c r="I138" s="511">
        <v>42367.0</v>
      </c>
      <c r="J138" s="439">
        <v>12.0</v>
      </c>
      <c r="K138" s="648" t="s">
        <v>1259</v>
      </c>
      <c r="L138" s="439" t="s">
        <v>399</v>
      </c>
      <c r="M138" s="330">
        <f t="shared" si="1"/>
        <v>202</v>
      </c>
      <c r="N138" s="210"/>
      <c r="O138" s="210"/>
      <c r="P138" s="210"/>
      <c r="Q138" s="210"/>
      <c r="R138" s="210"/>
      <c r="S138" s="210"/>
      <c r="T138" s="210"/>
      <c r="U138" s="210"/>
      <c r="V138" s="210"/>
      <c r="W138" s="210"/>
      <c r="X138" s="210"/>
      <c r="Y138" s="210"/>
      <c r="Z138" s="210"/>
    </row>
    <row r="139" ht="12.75" customHeight="1">
      <c r="A139" s="430">
        <v>13815.0</v>
      </c>
      <c r="B139" s="431" t="s">
        <v>9949</v>
      </c>
      <c r="C139" s="431">
        <v>2015.0</v>
      </c>
      <c r="D139" s="508">
        <v>42165.0</v>
      </c>
      <c r="E139" s="431" t="s">
        <v>9950</v>
      </c>
      <c r="F139" s="635" t="s">
        <v>5688</v>
      </c>
      <c r="G139" s="431" t="s">
        <v>729</v>
      </c>
      <c r="H139" s="431" t="s">
        <v>9951</v>
      </c>
      <c r="I139" s="508">
        <v>42367.0</v>
      </c>
      <c r="J139" s="433">
        <v>12.0</v>
      </c>
      <c r="K139" s="648" t="s">
        <v>1259</v>
      </c>
      <c r="L139" s="433" t="s">
        <v>399</v>
      </c>
      <c r="M139" s="327">
        <f t="shared" si="1"/>
        <v>202</v>
      </c>
      <c r="N139" s="210"/>
      <c r="O139" s="210"/>
      <c r="P139" s="210"/>
      <c r="Q139" s="210"/>
      <c r="R139" s="210"/>
      <c r="S139" s="210"/>
      <c r="T139" s="210"/>
      <c r="U139" s="210"/>
      <c r="V139" s="210"/>
      <c r="W139" s="210"/>
      <c r="X139" s="210"/>
      <c r="Y139" s="210"/>
      <c r="Z139" s="210"/>
    </row>
    <row r="140" ht="12.75" customHeight="1">
      <c r="A140" s="436">
        <v>13915.0</v>
      </c>
      <c r="B140" s="437" t="s">
        <v>9952</v>
      </c>
      <c r="C140" s="437">
        <v>2011.0</v>
      </c>
      <c r="D140" s="511">
        <v>40753.0</v>
      </c>
      <c r="E140" s="437" t="s">
        <v>9953</v>
      </c>
      <c r="F140" s="437" t="s">
        <v>810</v>
      </c>
      <c r="G140" s="437" t="s">
        <v>707</v>
      </c>
      <c r="H140" s="437" t="s">
        <v>5536</v>
      </c>
      <c r="I140" s="511">
        <v>42368.0</v>
      </c>
      <c r="J140" s="439">
        <v>12.0</v>
      </c>
      <c r="K140" s="648" t="s">
        <v>344</v>
      </c>
      <c r="L140" s="439" t="s">
        <v>395</v>
      </c>
      <c r="M140" s="330">
        <f t="shared" si="1"/>
        <v>1615</v>
      </c>
      <c r="N140" s="210"/>
      <c r="O140" s="210"/>
      <c r="P140" s="210"/>
      <c r="Q140" s="210"/>
      <c r="R140" s="210"/>
      <c r="S140" s="210"/>
      <c r="T140" s="210"/>
      <c r="U140" s="210"/>
      <c r="V140" s="210"/>
      <c r="W140" s="210"/>
      <c r="X140" s="210"/>
      <c r="Y140" s="210"/>
      <c r="Z140" s="210"/>
    </row>
    <row r="141" ht="12.75" customHeight="1">
      <c r="A141" s="625"/>
      <c r="B141" s="210"/>
      <c r="C141" s="210"/>
      <c r="D141" s="627"/>
      <c r="E141" s="210"/>
      <c r="F141" s="210"/>
      <c r="G141" s="210"/>
      <c r="H141" s="210"/>
      <c r="I141" s="627"/>
      <c r="J141" s="210"/>
      <c r="K141" s="210"/>
      <c r="L141" s="210"/>
      <c r="M141" s="628"/>
      <c r="N141" s="210"/>
      <c r="O141" s="210"/>
      <c r="P141" s="210"/>
      <c r="Q141" s="210"/>
      <c r="R141" s="210"/>
      <c r="S141" s="210"/>
      <c r="T141" s="210"/>
      <c r="U141" s="210"/>
      <c r="V141" s="210"/>
      <c r="W141" s="210"/>
      <c r="X141" s="210"/>
      <c r="Y141" s="210"/>
      <c r="Z141" s="210"/>
    </row>
    <row r="142" ht="12.75" hidden="1" customHeight="1">
      <c r="A142" s="652"/>
      <c r="B142" s="625"/>
      <c r="C142" s="653"/>
      <c r="D142" s="627"/>
      <c r="E142" s="210"/>
      <c r="F142" s="210"/>
      <c r="G142" s="210"/>
      <c r="H142" s="210"/>
      <c r="I142" s="627"/>
      <c r="J142" s="210"/>
      <c r="K142" s="626"/>
      <c r="L142" s="626"/>
      <c r="M142" s="628"/>
      <c r="N142" s="210"/>
      <c r="O142" s="210"/>
      <c r="P142" s="210"/>
      <c r="Q142" s="210"/>
      <c r="R142" s="210"/>
      <c r="S142" s="210"/>
      <c r="T142" s="210"/>
      <c r="U142" s="210"/>
      <c r="V142" s="210"/>
      <c r="W142" s="210"/>
      <c r="X142" s="210"/>
      <c r="Y142" s="210"/>
      <c r="Z142" s="210"/>
    </row>
    <row r="143" ht="12.75" hidden="1" customHeight="1">
      <c r="A143" s="652"/>
      <c r="B143" s="625"/>
      <c r="C143" s="653"/>
      <c r="D143" s="627"/>
      <c r="E143" s="210"/>
      <c r="F143" s="210"/>
      <c r="G143" s="210"/>
      <c r="H143" s="210"/>
      <c r="I143" s="627"/>
      <c r="J143" s="210"/>
      <c r="K143" s="626"/>
      <c r="L143" s="626"/>
      <c r="M143" s="628"/>
      <c r="N143" s="210"/>
      <c r="O143" s="210"/>
      <c r="P143" s="210"/>
      <c r="Q143" s="210"/>
      <c r="R143" s="210"/>
      <c r="S143" s="210"/>
      <c r="T143" s="210"/>
      <c r="U143" s="210"/>
      <c r="V143" s="210"/>
      <c r="W143" s="210"/>
      <c r="X143" s="210"/>
      <c r="Y143" s="210"/>
      <c r="Z143" s="210"/>
    </row>
    <row r="144" ht="12.75" hidden="1" customHeight="1">
      <c r="A144" s="652"/>
      <c r="B144" s="625"/>
      <c r="C144" s="653"/>
      <c r="D144" s="627"/>
      <c r="E144" s="210"/>
      <c r="F144" s="210"/>
      <c r="G144" s="210"/>
      <c r="H144" s="210"/>
      <c r="I144" s="627"/>
      <c r="J144" s="210"/>
      <c r="K144" s="626"/>
      <c r="L144" s="626"/>
      <c r="M144" s="628"/>
      <c r="N144" s="210"/>
      <c r="O144" s="210"/>
      <c r="P144" s="210"/>
      <c r="Q144" s="210"/>
      <c r="R144" s="210"/>
      <c r="S144" s="210"/>
      <c r="T144" s="210"/>
      <c r="U144" s="210"/>
      <c r="V144" s="210"/>
      <c r="W144" s="210"/>
      <c r="X144" s="210"/>
      <c r="Y144" s="210"/>
      <c r="Z144" s="210"/>
    </row>
    <row r="145" ht="12.75" hidden="1" customHeight="1">
      <c r="A145" s="652"/>
      <c r="B145" s="625"/>
      <c r="C145" s="653"/>
      <c r="D145" s="627">
        <v>39771.0</v>
      </c>
      <c r="E145" s="210"/>
      <c r="F145" s="210"/>
      <c r="G145" s="210"/>
      <c r="H145" s="210"/>
      <c r="I145" s="627"/>
      <c r="J145" s="210"/>
      <c r="K145" s="626"/>
      <c r="L145" s="626"/>
      <c r="M145" s="628"/>
      <c r="N145" s="210"/>
      <c r="O145" s="210"/>
      <c r="P145" s="210"/>
      <c r="Q145" s="210"/>
      <c r="R145" s="210"/>
      <c r="S145" s="210"/>
      <c r="T145" s="210"/>
      <c r="U145" s="210"/>
      <c r="V145" s="210"/>
      <c r="W145" s="210"/>
      <c r="X145" s="210"/>
      <c r="Y145" s="210"/>
      <c r="Z145" s="210"/>
    </row>
    <row r="146" ht="12.75" hidden="1" customHeight="1">
      <c r="A146" s="652"/>
      <c r="B146" s="625"/>
      <c r="C146" s="653"/>
      <c r="D146" s="627"/>
      <c r="E146" s="210"/>
      <c r="F146" s="210"/>
      <c r="G146" s="210"/>
      <c r="H146" s="210"/>
      <c r="I146" s="627"/>
      <c r="J146" s="210"/>
      <c r="K146" s="626"/>
      <c r="L146" s="626"/>
      <c r="M146" s="628"/>
      <c r="N146" s="210"/>
      <c r="O146" s="210"/>
      <c r="P146" s="210"/>
      <c r="Q146" s="210"/>
      <c r="R146" s="210"/>
      <c r="S146" s="210"/>
      <c r="T146" s="210"/>
      <c r="U146" s="210"/>
      <c r="V146" s="210"/>
      <c r="W146" s="210"/>
      <c r="X146" s="210"/>
      <c r="Y146" s="210"/>
      <c r="Z146" s="210"/>
    </row>
    <row r="147" ht="12.75" hidden="1" customHeight="1">
      <c r="A147" s="652"/>
      <c r="B147" s="625" t="s">
        <v>9954</v>
      </c>
      <c r="C147" s="653"/>
      <c r="D147" s="627">
        <v>40207.0</v>
      </c>
      <c r="E147" s="210"/>
      <c r="F147" s="210"/>
      <c r="G147" s="210"/>
      <c r="H147" s="210"/>
      <c r="I147" s="627"/>
      <c r="J147" s="210"/>
      <c r="K147" s="626"/>
      <c r="L147" s="626"/>
      <c r="M147" s="628"/>
      <c r="N147" s="210"/>
      <c r="O147" s="210"/>
      <c r="P147" s="210"/>
      <c r="Q147" s="210"/>
      <c r="R147" s="210"/>
      <c r="S147" s="210"/>
      <c r="T147" s="210"/>
      <c r="U147" s="210"/>
      <c r="V147" s="210"/>
      <c r="W147" s="210"/>
      <c r="X147" s="210"/>
      <c r="Y147" s="210"/>
      <c r="Z147" s="210"/>
    </row>
    <row r="148" ht="12.75" hidden="1" customHeight="1">
      <c r="A148" s="652"/>
      <c r="B148" s="625"/>
      <c r="C148" s="653"/>
      <c r="D148" s="627"/>
      <c r="E148" s="210"/>
      <c r="F148" s="210"/>
      <c r="G148" s="210"/>
      <c r="H148" s="210"/>
      <c r="I148" s="627"/>
      <c r="J148" s="210"/>
      <c r="K148" s="626"/>
      <c r="L148" s="626"/>
      <c r="M148" s="628"/>
      <c r="N148" s="210"/>
      <c r="O148" s="210"/>
      <c r="P148" s="210"/>
      <c r="Q148" s="210"/>
      <c r="R148" s="210"/>
      <c r="S148" s="210"/>
      <c r="T148" s="210"/>
      <c r="U148" s="210"/>
      <c r="V148" s="210"/>
      <c r="W148" s="210"/>
      <c r="X148" s="210"/>
      <c r="Y148" s="210"/>
      <c r="Z148" s="210"/>
    </row>
    <row r="149" ht="12.75" hidden="1" customHeight="1">
      <c r="A149" s="652"/>
      <c r="B149" s="625"/>
      <c r="C149" s="653"/>
      <c r="D149" s="627"/>
      <c r="E149" s="210"/>
      <c r="F149" s="210"/>
      <c r="G149" s="210"/>
      <c r="H149" s="210"/>
      <c r="I149" s="627"/>
      <c r="J149" s="210"/>
      <c r="K149" s="626"/>
      <c r="L149" s="626"/>
      <c r="M149" s="628"/>
      <c r="N149" s="210"/>
      <c r="O149" s="210"/>
      <c r="P149" s="210"/>
      <c r="Q149" s="210"/>
      <c r="R149" s="210"/>
      <c r="S149" s="210"/>
      <c r="T149" s="210"/>
      <c r="U149" s="210"/>
      <c r="V149" s="210"/>
      <c r="W149" s="210"/>
      <c r="X149" s="210"/>
      <c r="Y149" s="210"/>
      <c r="Z149" s="210"/>
    </row>
    <row r="150" ht="12.75" hidden="1" customHeight="1">
      <c r="A150" s="652"/>
      <c r="B150" s="625"/>
      <c r="C150" s="653"/>
      <c r="D150" s="627"/>
      <c r="E150" s="210"/>
      <c r="F150" s="210"/>
      <c r="G150" s="210"/>
      <c r="H150" s="210"/>
      <c r="I150" s="627"/>
      <c r="J150" s="210"/>
      <c r="K150" s="626"/>
      <c r="L150" s="626"/>
      <c r="M150" s="628"/>
      <c r="N150" s="210"/>
      <c r="O150" s="210"/>
      <c r="P150" s="210"/>
      <c r="Q150" s="210"/>
      <c r="R150" s="210"/>
      <c r="S150" s="210"/>
      <c r="T150" s="210"/>
      <c r="U150" s="210"/>
      <c r="V150" s="210"/>
      <c r="W150" s="210"/>
      <c r="X150" s="210"/>
      <c r="Y150" s="210"/>
      <c r="Z150" s="210"/>
    </row>
    <row r="151" ht="12.75" hidden="1" customHeight="1">
      <c r="A151" s="652"/>
      <c r="B151" s="625"/>
      <c r="C151" s="653"/>
      <c r="D151" s="627">
        <v>40245.0</v>
      </c>
      <c r="E151" s="210"/>
      <c r="F151" s="210"/>
      <c r="G151" s="210"/>
      <c r="H151" s="210"/>
      <c r="I151" s="627"/>
      <c r="J151" s="210"/>
      <c r="K151" s="626"/>
      <c r="L151" s="626"/>
      <c r="M151" s="628"/>
      <c r="N151" s="210"/>
      <c r="O151" s="210"/>
      <c r="P151" s="210"/>
      <c r="Q151" s="210"/>
      <c r="R151" s="210"/>
      <c r="S151" s="210"/>
      <c r="T151" s="210"/>
      <c r="U151" s="210"/>
      <c r="V151" s="210"/>
      <c r="W151" s="210"/>
      <c r="X151" s="210"/>
      <c r="Y151" s="210"/>
      <c r="Z151" s="210"/>
    </row>
    <row r="152" ht="12.75" hidden="1" customHeight="1">
      <c r="A152" s="652"/>
      <c r="B152" s="625"/>
      <c r="C152" s="653"/>
      <c r="D152" s="627">
        <v>40087.0</v>
      </c>
      <c r="E152" s="210"/>
      <c r="F152" s="210"/>
      <c r="G152" s="210"/>
      <c r="H152" s="210"/>
      <c r="I152" s="627"/>
      <c r="J152" s="210"/>
      <c r="K152" s="626"/>
      <c r="L152" s="626"/>
      <c r="M152" s="628"/>
      <c r="N152" s="210"/>
      <c r="O152" s="210"/>
      <c r="P152" s="210"/>
      <c r="Q152" s="210"/>
      <c r="R152" s="210"/>
      <c r="S152" s="210"/>
      <c r="T152" s="210"/>
      <c r="U152" s="210"/>
      <c r="V152" s="210"/>
      <c r="W152" s="210"/>
      <c r="X152" s="210"/>
      <c r="Y152" s="210"/>
      <c r="Z152" s="210"/>
    </row>
    <row r="153" ht="12.75" hidden="1" customHeight="1">
      <c r="A153" s="652"/>
      <c r="B153" s="625"/>
      <c r="C153" s="653"/>
      <c r="D153" s="627"/>
      <c r="E153" s="210"/>
      <c r="F153" s="210"/>
      <c r="G153" s="210"/>
      <c r="H153" s="210"/>
      <c r="I153" s="627"/>
      <c r="J153" s="210"/>
      <c r="K153" s="626"/>
      <c r="L153" s="626"/>
      <c r="M153" s="628"/>
      <c r="N153" s="210"/>
      <c r="O153" s="210"/>
      <c r="P153" s="210"/>
      <c r="Q153" s="210"/>
      <c r="R153" s="210"/>
      <c r="S153" s="210"/>
      <c r="T153" s="210"/>
      <c r="U153" s="210"/>
      <c r="V153" s="210"/>
      <c r="W153" s="210"/>
      <c r="X153" s="210"/>
      <c r="Y153" s="210"/>
      <c r="Z153" s="210"/>
    </row>
    <row r="154" ht="12.75" hidden="1" customHeight="1">
      <c r="A154" s="652"/>
      <c r="B154" s="625"/>
      <c r="C154" s="653"/>
      <c r="D154" s="627"/>
      <c r="E154" s="210"/>
      <c r="F154" s="210"/>
      <c r="G154" s="210"/>
      <c r="H154" s="210"/>
      <c r="I154" s="627"/>
      <c r="J154" s="210"/>
      <c r="K154" s="626"/>
      <c r="L154" s="626"/>
      <c r="M154" s="628"/>
      <c r="N154" s="210"/>
      <c r="O154" s="210"/>
      <c r="P154" s="210"/>
      <c r="Q154" s="210"/>
      <c r="R154" s="210"/>
      <c r="S154" s="210"/>
      <c r="T154" s="210"/>
      <c r="U154" s="210"/>
      <c r="V154" s="210"/>
      <c r="W154" s="210"/>
      <c r="X154" s="210"/>
      <c r="Y154" s="210"/>
      <c r="Z154" s="210"/>
    </row>
    <row r="155" ht="12.75" hidden="1" customHeight="1">
      <c r="A155" s="652"/>
      <c r="B155" s="625"/>
      <c r="C155" s="653"/>
      <c r="D155" s="627"/>
      <c r="E155" s="210"/>
      <c r="F155" s="210"/>
      <c r="G155" s="210"/>
      <c r="H155" s="210"/>
      <c r="I155" s="627"/>
      <c r="J155" s="210"/>
      <c r="K155" s="626"/>
      <c r="L155" s="626"/>
      <c r="M155" s="628"/>
      <c r="N155" s="210"/>
      <c r="O155" s="210"/>
      <c r="P155" s="210"/>
      <c r="Q155" s="210"/>
      <c r="R155" s="210"/>
      <c r="S155" s="210"/>
      <c r="T155" s="210"/>
      <c r="U155" s="210"/>
      <c r="V155" s="210"/>
      <c r="W155" s="210"/>
      <c r="X155" s="210"/>
      <c r="Y155" s="210"/>
      <c r="Z155" s="210"/>
    </row>
    <row r="156" ht="12.75" hidden="1" customHeight="1">
      <c r="A156" s="652"/>
      <c r="B156" s="625"/>
      <c r="C156" s="653"/>
      <c r="D156" s="627"/>
      <c r="E156" s="210"/>
      <c r="F156" s="210"/>
      <c r="G156" s="210"/>
      <c r="H156" s="210"/>
      <c r="I156" s="627"/>
      <c r="J156" s="210"/>
      <c r="K156" s="626"/>
      <c r="L156" s="626"/>
      <c r="M156" s="628"/>
      <c r="N156" s="210"/>
      <c r="O156" s="210"/>
      <c r="P156" s="210"/>
      <c r="Q156" s="210"/>
      <c r="R156" s="210"/>
      <c r="S156" s="210"/>
      <c r="T156" s="210"/>
      <c r="U156" s="210"/>
      <c r="V156" s="210"/>
      <c r="W156" s="210"/>
      <c r="X156" s="210"/>
      <c r="Y156" s="210"/>
      <c r="Z156" s="210"/>
    </row>
    <row r="157" ht="12.75" hidden="1" customHeight="1">
      <c r="A157" s="652"/>
      <c r="B157" s="625"/>
      <c r="C157" s="653"/>
      <c r="D157" s="627"/>
      <c r="E157" s="210"/>
      <c r="F157" s="210"/>
      <c r="G157" s="210"/>
      <c r="H157" s="210"/>
      <c r="I157" s="627"/>
      <c r="J157" s="210"/>
      <c r="K157" s="626"/>
      <c r="L157" s="626"/>
      <c r="M157" s="628"/>
      <c r="N157" s="210"/>
      <c r="O157" s="210"/>
      <c r="P157" s="210"/>
      <c r="Q157" s="210"/>
      <c r="R157" s="210"/>
      <c r="S157" s="210"/>
      <c r="T157" s="210"/>
      <c r="U157" s="210"/>
      <c r="V157" s="210"/>
      <c r="W157" s="210"/>
      <c r="X157" s="210"/>
      <c r="Y157" s="210"/>
      <c r="Z157" s="210"/>
    </row>
    <row r="158" ht="12.75" hidden="1" customHeight="1">
      <c r="A158" s="652"/>
      <c r="B158" s="625"/>
      <c r="C158" s="653"/>
      <c r="D158" s="627"/>
      <c r="E158" s="210"/>
      <c r="F158" s="210"/>
      <c r="G158" s="210"/>
      <c r="H158" s="210"/>
      <c r="I158" s="627"/>
      <c r="J158" s="210"/>
      <c r="K158" s="626"/>
      <c r="L158" s="626"/>
      <c r="M158" s="628"/>
      <c r="N158" s="210"/>
      <c r="O158" s="210"/>
      <c r="P158" s="210"/>
      <c r="Q158" s="210"/>
      <c r="R158" s="210"/>
      <c r="S158" s="210"/>
      <c r="T158" s="210"/>
      <c r="U158" s="210"/>
      <c r="V158" s="210"/>
      <c r="W158" s="210"/>
      <c r="X158" s="210"/>
      <c r="Y158" s="210"/>
      <c r="Z158" s="210"/>
    </row>
    <row r="159" ht="12.75" hidden="1" customHeight="1">
      <c r="A159" s="652"/>
      <c r="B159" s="625"/>
      <c r="C159" s="653"/>
      <c r="D159" s="627"/>
      <c r="E159" s="210"/>
      <c r="F159" s="210"/>
      <c r="G159" s="210"/>
      <c r="H159" s="210"/>
      <c r="I159" s="627"/>
      <c r="J159" s="210"/>
      <c r="K159" s="626"/>
      <c r="L159" s="626"/>
      <c r="M159" s="628"/>
      <c r="N159" s="210"/>
      <c r="O159" s="210"/>
      <c r="P159" s="210"/>
      <c r="Q159" s="210"/>
      <c r="R159" s="210"/>
      <c r="S159" s="210"/>
      <c r="T159" s="210"/>
      <c r="U159" s="210"/>
      <c r="V159" s="210"/>
      <c r="W159" s="210"/>
      <c r="X159" s="210"/>
      <c r="Y159" s="210"/>
      <c r="Z159" s="210"/>
    </row>
    <row r="160" ht="12.75" hidden="1" customHeight="1">
      <c r="A160" s="652"/>
      <c r="B160" s="625"/>
      <c r="C160" s="653"/>
      <c r="D160" s="627"/>
      <c r="E160" s="210"/>
      <c r="F160" s="210"/>
      <c r="G160" s="210"/>
      <c r="H160" s="210"/>
      <c r="I160" s="627"/>
      <c r="J160" s="210"/>
      <c r="K160" s="626"/>
      <c r="L160" s="626"/>
      <c r="M160" s="628"/>
      <c r="N160" s="210"/>
      <c r="O160" s="210"/>
      <c r="P160" s="210"/>
      <c r="Q160" s="210"/>
      <c r="R160" s="210"/>
      <c r="S160" s="210"/>
      <c r="T160" s="210"/>
      <c r="U160" s="210"/>
      <c r="V160" s="210"/>
      <c r="W160" s="210"/>
      <c r="X160" s="210"/>
      <c r="Y160" s="210"/>
      <c r="Z160" s="210"/>
    </row>
    <row r="161" ht="12.75" hidden="1" customHeight="1">
      <c r="A161" s="652"/>
      <c r="B161" s="625"/>
      <c r="C161" s="653"/>
      <c r="D161" s="627"/>
      <c r="E161" s="210"/>
      <c r="F161" s="210"/>
      <c r="G161" s="210"/>
      <c r="H161" s="210"/>
      <c r="I161" s="627"/>
      <c r="J161" s="210"/>
      <c r="K161" s="626"/>
      <c r="L161" s="626"/>
      <c r="M161" s="628"/>
      <c r="N161" s="210"/>
      <c r="O161" s="210"/>
      <c r="P161" s="210"/>
      <c r="Q161" s="210"/>
      <c r="R161" s="210"/>
      <c r="S161" s="210"/>
      <c r="T161" s="210"/>
      <c r="U161" s="210"/>
      <c r="V161" s="210"/>
      <c r="W161" s="210"/>
      <c r="X161" s="210"/>
      <c r="Y161" s="210"/>
      <c r="Z161" s="210"/>
    </row>
    <row r="162" ht="12.75" hidden="1" customHeight="1">
      <c r="A162" s="652"/>
      <c r="B162" s="625"/>
      <c r="C162" s="653"/>
      <c r="D162" s="627"/>
      <c r="E162" s="210"/>
      <c r="F162" s="210"/>
      <c r="G162" s="210"/>
      <c r="H162" s="210"/>
      <c r="I162" s="627"/>
      <c r="J162" s="210"/>
      <c r="K162" s="626"/>
      <c r="L162" s="626"/>
      <c r="M162" s="628"/>
      <c r="N162" s="210"/>
      <c r="O162" s="210"/>
      <c r="P162" s="210"/>
      <c r="Q162" s="210"/>
      <c r="R162" s="210"/>
      <c r="S162" s="210"/>
      <c r="T162" s="210"/>
      <c r="U162" s="210"/>
      <c r="V162" s="210"/>
      <c r="W162" s="210"/>
      <c r="X162" s="210"/>
      <c r="Y162" s="210"/>
      <c r="Z162" s="210"/>
    </row>
    <row r="163" ht="12.75" hidden="1" customHeight="1">
      <c r="A163" s="652"/>
      <c r="B163" s="625"/>
      <c r="C163" s="653"/>
      <c r="D163" s="627"/>
      <c r="E163" s="210"/>
      <c r="F163" s="210"/>
      <c r="G163" s="210"/>
      <c r="H163" s="210"/>
      <c r="I163" s="627"/>
      <c r="J163" s="210"/>
      <c r="K163" s="626"/>
      <c r="L163" s="626"/>
      <c r="M163" s="628"/>
      <c r="N163" s="210"/>
      <c r="O163" s="210"/>
      <c r="P163" s="210"/>
      <c r="Q163" s="210"/>
      <c r="R163" s="210"/>
      <c r="S163" s="210"/>
      <c r="T163" s="210"/>
      <c r="U163" s="210"/>
      <c r="V163" s="210"/>
      <c r="W163" s="210"/>
      <c r="X163" s="210"/>
      <c r="Y163" s="210"/>
      <c r="Z163" s="210"/>
    </row>
    <row r="164" ht="12.75" hidden="1" customHeight="1">
      <c r="A164" s="652"/>
      <c r="B164" s="625"/>
      <c r="C164" s="653"/>
      <c r="D164" s="627"/>
      <c r="E164" s="210"/>
      <c r="F164" s="210"/>
      <c r="G164" s="210"/>
      <c r="H164" s="210"/>
      <c r="I164" s="627"/>
      <c r="J164" s="210"/>
      <c r="K164" s="626"/>
      <c r="L164" s="626"/>
      <c r="M164" s="628"/>
      <c r="N164" s="210"/>
      <c r="O164" s="210"/>
      <c r="P164" s="210"/>
      <c r="Q164" s="210"/>
      <c r="R164" s="210"/>
      <c r="S164" s="210"/>
      <c r="T164" s="210"/>
      <c r="U164" s="210"/>
      <c r="V164" s="210"/>
      <c r="W164" s="210"/>
      <c r="X164" s="210"/>
      <c r="Y164" s="210"/>
      <c r="Z164" s="210"/>
    </row>
    <row r="165" ht="12.75" hidden="1" customHeight="1">
      <c r="A165" s="652"/>
      <c r="B165" s="625"/>
      <c r="C165" s="653"/>
      <c r="D165" s="627">
        <v>39525.0</v>
      </c>
      <c r="E165" s="210"/>
      <c r="F165" s="210"/>
      <c r="G165" s="210"/>
      <c r="H165" s="210"/>
      <c r="I165" s="627"/>
      <c r="J165" s="210"/>
      <c r="K165" s="626"/>
      <c r="L165" s="626"/>
      <c r="M165" s="628"/>
      <c r="N165" s="210"/>
      <c r="O165" s="210"/>
      <c r="P165" s="210"/>
      <c r="Q165" s="210"/>
      <c r="R165" s="210"/>
      <c r="S165" s="210"/>
      <c r="T165" s="210"/>
      <c r="U165" s="210"/>
      <c r="V165" s="210"/>
      <c r="W165" s="210"/>
      <c r="X165" s="210"/>
      <c r="Y165" s="210"/>
      <c r="Z165" s="210"/>
    </row>
    <row r="166" ht="12.75" hidden="1" customHeight="1">
      <c r="A166" s="652"/>
      <c r="B166" s="625"/>
      <c r="C166" s="653"/>
      <c r="D166" s="627"/>
      <c r="E166" s="210"/>
      <c r="F166" s="210"/>
      <c r="G166" s="210"/>
      <c r="H166" s="210"/>
      <c r="I166" s="627"/>
      <c r="J166" s="210"/>
      <c r="K166" s="626"/>
      <c r="L166" s="626"/>
      <c r="M166" s="628"/>
      <c r="N166" s="210"/>
      <c r="O166" s="210"/>
      <c r="P166" s="210"/>
      <c r="Q166" s="210"/>
      <c r="R166" s="210"/>
      <c r="S166" s="210"/>
      <c r="T166" s="210"/>
      <c r="U166" s="210"/>
      <c r="V166" s="210"/>
      <c r="W166" s="210"/>
      <c r="X166" s="210"/>
      <c r="Y166" s="210"/>
      <c r="Z166" s="210"/>
    </row>
    <row r="167" ht="12.75" hidden="1" customHeight="1">
      <c r="A167" s="652"/>
      <c r="B167" s="625"/>
      <c r="C167" s="653"/>
      <c r="D167" s="627">
        <v>39651.0</v>
      </c>
      <c r="E167" s="210"/>
      <c r="F167" s="210"/>
      <c r="G167" s="210"/>
      <c r="H167" s="210"/>
      <c r="I167" s="627"/>
      <c r="J167" s="210"/>
      <c r="K167" s="626"/>
      <c r="L167" s="626"/>
      <c r="M167" s="628"/>
      <c r="N167" s="210"/>
      <c r="O167" s="210"/>
      <c r="P167" s="210"/>
      <c r="Q167" s="210"/>
      <c r="R167" s="210"/>
      <c r="S167" s="210"/>
      <c r="T167" s="210"/>
      <c r="U167" s="210"/>
      <c r="V167" s="210"/>
      <c r="W167" s="210"/>
      <c r="X167" s="210"/>
      <c r="Y167" s="210"/>
      <c r="Z167" s="210"/>
    </row>
    <row r="168" ht="12.75" hidden="1" customHeight="1">
      <c r="A168" s="652"/>
      <c r="B168" s="625"/>
      <c r="C168" s="653"/>
      <c r="D168" s="627">
        <v>39857.0</v>
      </c>
      <c r="E168" s="210"/>
      <c r="F168" s="210"/>
      <c r="G168" s="210"/>
      <c r="H168" s="210"/>
      <c r="I168" s="627"/>
      <c r="J168" s="210"/>
      <c r="K168" s="626"/>
      <c r="L168" s="626"/>
      <c r="M168" s="628"/>
      <c r="N168" s="210"/>
      <c r="O168" s="210"/>
      <c r="P168" s="210"/>
      <c r="Q168" s="210"/>
      <c r="R168" s="210"/>
      <c r="S168" s="210"/>
      <c r="T168" s="210"/>
      <c r="U168" s="210"/>
      <c r="V168" s="210"/>
      <c r="W168" s="210"/>
      <c r="X168" s="210"/>
      <c r="Y168" s="210"/>
      <c r="Z168" s="210"/>
    </row>
    <row r="169" ht="12.75" hidden="1" customHeight="1">
      <c r="A169" s="652"/>
      <c r="B169" s="625"/>
      <c r="C169" s="653"/>
      <c r="D169" s="627">
        <v>39638.0</v>
      </c>
      <c r="E169" s="210"/>
      <c r="F169" s="210"/>
      <c r="G169" s="210"/>
      <c r="H169" s="210"/>
      <c r="I169" s="627"/>
      <c r="J169" s="210"/>
      <c r="K169" s="626"/>
      <c r="L169" s="626"/>
      <c r="M169" s="628"/>
      <c r="N169" s="210"/>
      <c r="O169" s="210"/>
      <c r="P169" s="210"/>
      <c r="Q169" s="210"/>
      <c r="R169" s="210"/>
      <c r="S169" s="210"/>
      <c r="T169" s="210"/>
      <c r="U169" s="210"/>
      <c r="V169" s="210"/>
      <c r="W169" s="210"/>
      <c r="X169" s="210"/>
      <c r="Y169" s="210"/>
      <c r="Z169" s="210"/>
    </row>
    <row r="170" ht="12.75" hidden="1" customHeight="1">
      <c r="A170" s="652"/>
      <c r="B170" s="625"/>
      <c r="C170" s="653"/>
      <c r="D170" s="627"/>
      <c r="E170" s="210"/>
      <c r="F170" s="210"/>
      <c r="G170" s="210"/>
      <c r="H170" s="210"/>
      <c r="I170" s="627"/>
      <c r="J170" s="210"/>
      <c r="K170" s="626"/>
      <c r="L170" s="626"/>
      <c r="M170" s="628"/>
      <c r="N170" s="210"/>
      <c r="O170" s="210"/>
      <c r="P170" s="210"/>
      <c r="Q170" s="210"/>
      <c r="R170" s="210"/>
      <c r="S170" s="210"/>
      <c r="T170" s="210"/>
      <c r="U170" s="210"/>
      <c r="V170" s="210"/>
      <c r="W170" s="210"/>
      <c r="X170" s="210"/>
      <c r="Y170" s="210"/>
      <c r="Z170" s="210"/>
    </row>
    <row r="171" ht="12.75" hidden="1" customHeight="1">
      <c r="A171" s="652"/>
      <c r="B171" s="625"/>
      <c r="C171" s="653"/>
      <c r="D171" s="627"/>
      <c r="E171" s="210"/>
      <c r="F171" s="210"/>
      <c r="G171" s="210"/>
      <c r="H171" s="210"/>
      <c r="I171" s="627"/>
      <c r="J171" s="210"/>
      <c r="K171" s="626"/>
      <c r="L171" s="626"/>
      <c r="M171" s="628"/>
      <c r="N171" s="210"/>
      <c r="O171" s="210"/>
      <c r="P171" s="210"/>
      <c r="Q171" s="210"/>
      <c r="R171" s="210"/>
      <c r="S171" s="210"/>
      <c r="T171" s="210"/>
      <c r="U171" s="210"/>
      <c r="V171" s="210"/>
      <c r="W171" s="210"/>
      <c r="X171" s="210"/>
      <c r="Y171" s="210"/>
      <c r="Z171" s="210"/>
    </row>
    <row r="172" ht="12.75" hidden="1" customHeight="1">
      <c r="A172" s="652"/>
      <c r="B172" s="625"/>
      <c r="C172" s="653"/>
      <c r="D172" s="627"/>
      <c r="E172" s="210"/>
      <c r="F172" s="210"/>
      <c r="G172" s="210"/>
      <c r="H172" s="210"/>
      <c r="I172" s="627"/>
      <c r="J172" s="210"/>
      <c r="K172" s="626"/>
      <c r="L172" s="626"/>
      <c r="M172" s="628"/>
      <c r="N172" s="210"/>
      <c r="O172" s="210"/>
      <c r="P172" s="210"/>
      <c r="Q172" s="210"/>
      <c r="R172" s="210"/>
      <c r="S172" s="210"/>
      <c r="T172" s="210"/>
      <c r="U172" s="210"/>
      <c r="V172" s="210"/>
      <c r="W172" s="210"/>
      <c r="X172" s="210"/>
      <c r="Y172" s="210"/>
      <c r="Z172" s="210"/>
    </row>
    <row r="173" ht="12.75" hidden="1" customHeight="1">
      <c r="A173" s="652"/>
      <c r="B173" s="625"/>
      <c r="C173" s="653"/>
      <c r="D173" s="627"/>
      <c r="E173" s="210"/>
      <c r="F173" s="210"/>
      <c r="G173" s="210"/>
      <c r="H173" s="210"/>
      <c r="I173" s="627"/>
      <c r="J173" s="210"/>
      <c r="K173" s="626"/>
      <c r="L173" s="626"/>
      <c r="M173" s="628"/>
      <c r="N173" s="210"/>
      <c r="O173" s="210"/>
      <c r="P173" s="210"/>
      <c r="Q173" s="210"/>
      <c r="R173" s="210"/>
      <c r="S173" s="210"/>
      <c r="T173" s="210"/>
      <c r="U173" s="210"/>
      <c r="V173" s="210"/>
      <c r="W173" s="210"/>
      <c r="X173" s="210"/>
      <c r="Y173" s="210"/>
      <c r="Z173" s="210"/>
    </row>
    <row r="174" ht="12.75" hidden="1" customHeight="1">
      <c r="A174" s="652"/>
      <c r="B174" s="625"/>
      <c r="C174" s="653"/>
      <c r="D174" s="627"/>
      <c r="E174" s="210"/>
      <c r="F174" s="210"/>
      <c r="G174" s="210"/>
      <c r="H174" s="210"/>
      <c r="I174" s="627"/>
      <c r="J174" s="210"/>
      <c r="K174" s="626"/>
      <c r="L174" s="626"/>
      <c r="M174" s="628"/>
      <c r="N174" s="210"/>
      <c r="O174" s="210"/>
      <c r="P174" s="210"/>
      <c r="Q174" s="210"/>
      <c r="R174" s="210"/>
      <c r="S174" s="210"/>
      <c r="T174" s="210"/>
      <c r="U174" s="210"/>
      <c r="V174" s="210"/>
      <c r="W174" s="210"/>
      <c r="X174" s="210"/>
      <c r="Y174" s="210"/>
      <c r="Z174" s="210"/>
    </row>
    <row r="175" ht="12.75" hidden="1" customHeight="1">
      <c r="A175" s="652"/>
      <c r="B175" s="625"/>
      <c r="C175" s="653"/>
      <c r="D175" s="627"/>
      <c r="E175" s="210"/>
      <c r="F175" s="210"/>
      <c r="G175" s="210"/>
      <c r="H175" s="210"/>
      <c r="I175" s="627"/>
      <c r="J175" s="210"/>
      <c r="K175" s="626"/>
      <c r="L175" s="626"/>
      <c r="M175" s="628"/>
      <c r="N175" s="210"/>
      <c r="O175" s="210"/>
      <c r="P175" s="210"/>
      <c r="Q175" s="210"/>
      <c r="R175" s="210"/>
      <c r="S175" s="210"/>
      <c r="T175" s="210"/>
      <c r="U175" s="210"/>
      <c r="V175" s="210"/>
      <c r="W175" s="210"/>
      <c r="X175" s="210"/>
      <c r="Y175" s="210"/>
      <c r="Z175" s="210"/>
    </row>
    <row r="176" ht="12.75" hidden="1" customHeight="1">
      <c r="A176" s="652"/>
      <c r="B176" s="625"/>
      <c r="C176" s="653"/>
      <c r="D176" s="627"/>
      <c r="E176" s="210"/>
      <c r="F176" s="210"/>
      <c r="G176" s="210"/>
      <c r="H176" s="210"/>
      <c r="I176" s="627"/>
      <c r="J176" s="210"/>
      <c r="K176" s="626"/>
      <c r="L176" s="626"/>
      <c r="M176" s="628"/>
      <c r="N176" s="210"/>
      <c r="O176" s="210"/>
      <c r="P176" s="210"/>
      <c r="Q176" s="210"/>
      <c r="R176" s="210"/>
      <c r="S176" s="210"/>
      <c r="T176" s="210"/>
      <c r="U176" s="210"/>
      <c r="V176" s="210"/>
      <c r="W176" s="210"/>
      <c r="X176" s="210"/>
      <c r="Y176" s="210"/>
      <c r="Z176" s="210"/>
    </row>
    <row r="177" ht="12.75" hidden="1" customHeight="1">
      <c r="A177" s="652"/>
      <c r="B177" s="625"/>
      <c r="C177" s="653"/>
      <c r="D177" s="627"/>
      <c r="E177" s="210"/>
      <c r="F177" s="210"/>
      <c r="G177" s="210"/>
      <c r="H177" s="210"/>
      <c r="I177" s="627"/>
      <c r="J177" s="210"/>
      <c r="K177" s="626"/>
      <c r="L177" s="626"/>
      <c r="M177" s="628"/>
      <c r="N177" s="210"/>
      <c r="O177" s="210"/>
      <c r="P177" s="210"/>
      <c r="Q177" s="210"/>
      <c r="R177" s="210"/>
      <c r="S177" s="210"/>
      <c r="T177" s="210"/>
      <c r="U177" s="210"/>
      <c r="V177" s="210"/>
      <c r="W177" s="210"/>
      <c r="X177" s="210"/>
      <c r="Y177" s="210"/>
      <c r="Z177" s="210"/>
    </row>
    <row r="178" ht="12.75" hidden="1" customHeight="1">
      <c r="A178" s="652"/>
      <c r="B178" s="625"/>
      <c r="C178" s="653"/>
      <c r="D178" s="627"/>
      <c r="E178" s="210"/>
      <c r="F178" s="210"/>
      <c r="G178" s="210"/>
      <c r="H178" s="210"/>
      <c r="I178" s="627"/>
      <c r="J178" s="210"/>
      <c r="K178" s="626"/>
      <c r="L178" s="626"/>
      <c r="M178" s="628"/>
      <c r="N178" s="210"/>
      <c r="O178" s="210"/>
      <c r="P178" s="210"/>
      <c r="Q178" s="210"/>
      <c r="R178" s="210"/>
      <c r="S178" s="210"/>
      <c r="T178" s="210"/>
      <c r="U178" s="210"/>
      <c r="V178" s="210"/>
      <c r="W178" s="210"/>
      <c r="X178" s="210"/>
      <c r="Y178" s="210"/>
      <c r="Z178" s="210"/>
    </row>
    <row r="179" ht="12.75" hidden="1" customHeight="1">
      <c r="A179" s="652"/>
      <c r="B179" s="625"/>
      <c r="C179" s="653"/>
      <c r="D179" s="627"/>
      <c r="E179" s="210"/>
      <c r="F179" s="210"/>
      <c r="G179" s="210"/>
      <c r="H179" s="210"/>
      <c r="I179" s="627"/>
      <c r="J179" s="210"/>
      <c r="K179" s="626"/>
      <c r="L179" s="626"/>
      <c r="M179" s="628"/>
      <c r="N179" s="210"/>
      <c r="O179" s="210"/>
      <c r="P179" s="210"/>
      <c r="Q179" s="210"/>
      <c r="R179" s="210"/>
      <c r="S179" s="210"/>
      <c r="T179" s="210"/>
      <c r="U179" s="210"/>
      <c r="V179" s="210"/>
      <c r="W179" s="210"/>
      <c r="X179" s="210"/>
      <c r="Y179" s="210"/>
      <c r="Z179" s="210"/>
    </row>
    <row r="180" ht="12.75" hidden="1" customHeight="1">
      <c r="A180" s="652"/>
      <c r="B180" s="625"/>
      <c r="C180" s="653"/>
      <c r="D180" s="627"/>
      <c r="E180" s="210"/>
      <c r="F180" s="210"/>
      <c r="G180" s="210"/>
      <c r="H180" s="210"/>
      <c r="I180" s="627"/>
      <c r="J180" s="210"/>
      <c r="K180" s="626"/>
      <c r="L180" s="626"/>
      <c r="M180" s="628"/>
      <c r="N180" s="210"/>
      <c r="O180" s="210"/>
      <c r="P180" s="210"/>
      <c r="Q180" s="210"/>
      <c r="R180" s="210"/>
      <c r="S180" s="210"/>
      <c r="T180" s="210"/>
      <c r="U180" s="210"/>
      <c r="V180" s="210"/>
      <c r="W180" s="210"/>
      <c r="X180" s="210"/>
      <c r="Y180" s="210"/>
      <c r="Z180" s="210"/>
    </row>
    <row r="181" ht="12.75" hidden="1" customHeight="1">
      <c r="A181" s="652"/>
      <c r="B181" s="625"/>
      <c r="C181" s="653"/>
      <c r="D181" s="627"/>
      <c r="E181" s="210"/>
      <c r="F181" s="210"/>
      <c r="G181" s="210"/>
      <c r="H181" s="210"/>
      <c r="I181" s="627"/>
      <c r="J181" s="210"/>
      <c r="K181" s="626"/>
      <c r="L181" s="626"/>
      <c r="M181" s="628"/>
      <c r="N181" s="210"/>
      <c r="O181" s="210"/>
      <c r="P181" s="210"/>
      <c r="Q181" s="210"/>
      <c r="R181" s="210"/>
      <c r="S181" s="210"/>
      <c r="T181" s="210"/>
      <c r="U181" s="210"/>
      <c r="V181" s="210"/>
      <c r="W181" s="210"/>
      <c r="X181" s="210"/>
      <c r="Y181" s="210"/>
      <c r="Z181" s="210"/>
    </row>
    <row r="182" ht="12.75" hidden="1" customHeight="1">
      <c r="A182" s="652"/>
      <c r="B182" s="625"/>
      <c r="C182" s="653"/>
      <c r="D182" s="627"/>
      <c r="E182" s="210"/>
      <c r="F182" s="210"/>
      <c r="G182" s="210"/>
      <c r="H182" s="210"/>
      <c r="I182" s="627"/>
      <c r="J182" s="210"/>
      <c r="K182" s="626"/>
      <c r="L182" s="626"/>
      <c r="M182" s="628"/>
      <c r="N182" s="210"/>
      <c r="O182" s="210"/>
      <c r="P182" s="210"/>
      <c r="Q182" s="210"/>
      <c r="R182" s="210"/>
      <c r="S182" s="210"/>
      <c r="T182" s="210"/>
      <c r="U182" s="210"/>
      <c r="V182" s="210"/>
      <c r="W182" s="210"/>
      <c r="X182" s="210"/>
      <c r="Y182" s="210"/>
      <c r="Z182" s="210"/>
    </row>
    <row r="183" ht="12.75" hidden="1" customHeight="1">
      <c r="A183" s="652"/>
      <c r="B183" s="625"/>
      <c r="C183" s="653"/>
      <c r="D183" s="627"/>
      <c r="E183" s="210"/>
      <c r="F183" s="210"/>
      <c r="G183" s="210"/>
      <c r="H183" s="210"/>
      <c r="I183" s="627"/>
      <c r="J183" s="210"/>
      <c r="K183" s="626"/>
      <c r="L183" s="626"/>
      <c r="M183" s="628"/>
      <c r="N183" s="210"/>
      <c r="O183" s="210"/>
      <c r="P183" s="210"/>
      <c r="Q183" s="210"/>
      <c r="R183" s="210"/>
      <c r="S183" s="210"/>
      <c r="T183" s="210"/>
      <c r="U183" s="210"/>
      <c r="V183" s="210"/>
      <c r="W183" s="210"/>
      <c r="X183" s="210"/>
      <c r="Y183" s="210"/>
      <c r="Z183" s="210"/>
    </row>
    <row r="184" ht="12.75" hidden="1" customHeight="1">
      <c r="A184" s="652"/>
      <c r="B184" s="625"/>
      <c r="C184" s="653"/>
      <c r="D184" s="627"/>
      <c r="E184" s="210"/>
      <c r="F184" s="210"/>
      <c r="G184" s="210"/>
      <c r="H184" s="210"/>
      <c r="I184" s="627"/>
      <c r="J184" s="210"/>
      <c r="K184" s="626"/>
      <c r="L184" s="626"/>
      <c r="M184" s="628"/>
      <c r="N184" s="210"/>
      <c r="O184" s="210"/>
      <c r="P184" s="210"/>
      <c r="Q184" s="210"/>
      <c r="R184" s="210"/>
      <c r="S184" s="210"/>
      <c r="T184" s="210"/>
      <c r="U184" s="210"/>
      <c r="V184" s="210"/>
      <c r="W184" s="210"/>
      <c r="X184" s="210"/>
      <c r="Y184" s="210"/>
      <c r="Z184" s="210"/>
    </row>
    <row r="185" ht="12.75" hidden="1" customHeight="1">
      <c r="A185" s="652"/>
      <c r="B185" s="625"/>
      <c r="C185" s="653"/>
      <c r="D185" s="627"/>
      <c r="E185" s="210"/>
      <c r="F185" s="210"/>
      <c r="G185" s="210"/>
      <c r="H185" s="210"/>
      <c r="I185" s="627"/>
      <c r="J185" s="210"/>
      <c r="K185" s="626"/>
      <c r="L185" s="626"/>
      <c r="M185" s="628"/>
      <c r="N185" s="210"/>
      <c r="O185" s="210"/>
      <c r="P185" s="210"/>
      <c r="Q185" s="210"/>
      <c r="R185" s="210"/>
      <c r="S185" s="210"/>
      <c r="T185" s="210"/>
      <c r="U185" s="210"/>
      <c r="V185" s="210"/>
      <c r="W185" s="210"/>
      <c r="X185" s="210"/>
      <c r="Y185" s="210"/>
      <c r="Z185" s="210"/>
    </row>
    <row r="186" ht="12.75" hidden="1" customHeight="1">
      <c r="A186" s="652"/>
      <c r="B186" s="625"/>
      <c r="C186" s="653"/>
      <c r="D186" s="627"/>
      <c r="E186" s="210"/>
      <c r="F186" s="210"/>
      <c r="G186" s="210"/>
      <c r="H186" s="210"/>
      <c r="I186" s="627"/>
      <c r="J186" s="210"/>
      <c r="K186" s="626"/>
      <c r="L186" s="626"/>
      <c r="M186" s="628"/>
      <c r="N186" s="210"/>
      <c r="O186" s="210"/>
      <c r="P186" s="210"/>
      <c r="Q186" s="210"/>
      <c r="R186" s="210"/>
      <c r="S186" s="210"/>
      <c r="T186" s="210"/>
      <c r="U186" s="210"/>
      <c r="V186" s="210"/>
      <c r="W186" s="210"/>
      <c r="X186" s="210"/>
      <c r="Y186" s="210"/>
      <c r="Z186" s="210"/>
    </row>
    <row r="187" ht="12.75" hidden="1" customHeight="1">
      <c r="A187" s="652"/>
      <c r="B187" s="625"/>
      <c r="C187" s="653"/>
      <c r="D187" s="627"/>
      <c r="E187" s="210"/>
      <c r="F187" s="210"/>
      <c r="G187" s="210"/>
      <c r="H187" s="210"/>
      <c r="I187" s="627"/>
      <c r="J187" s="210"/>
      <c r="K187" s="626"/>
      <c r="L187" s="626"/>
      <c r="M187" s="628"/>
      <c r="N187" s="210"/>
      <c r="O187" s="210"/>
      <c r="P187" s="210"/>
      <c r="Q187" s="210"/>
      <c r="R187" s="210"/>
      <c r="S187" s="210"/>
      <c r="T187" s="210"/>
      <c r="U187" s="210"/>
      <c r="V187" s="210"/>
      <c r="W187" s="210"/>
      <c r="X187" s="210"/>
      <c r="Y187" s="210"/>
      <c r="Z187" s="210"/>
    </row>
    <row r="188" ht="12.75" hidden="1" customHeight="1">
      <c r="A188" s="652"/>
      <c r="B188" s="625"/>
      <c r="C188" s="653"/>
      <c r="D188" s="627"/>
      <c r="E188" s="210"/>
      <c r="F188" s="210"/>
      <c r="G188" s="210"/>
      <c r="H188" s="210"/>
      <c r="I188" s="627"/>
      <c r="J188" s="210"/>
      <c r="K188" s="626"/>
      <c r="L188" s="626"/>
      <c r="M188" s="628"/>
      <c r="N188" s="210"/>
      <c r="O188" s="210"/>
      <c r="P188" s="210"/>
      <c r="Q188" s="210"/>
      <c r="R188" s="210"/>
      <c r="S188" s="210"/>
      <c r="T188" s="210"/>
      <c r="U188" s="210"/>
      <c r="V188" s="210"/>
      <c r="W188" s="210"/>
      <c r="X188" s="210"/>
      <c r="Y188" s="210"/>
      <c r="Z188" s="210"/>
    </row>
    <row r="189" ht="12.75" hidden="1" customHeight="1">
      <c r="A189" s="652"/>
      <c r="B189" s="625"/>
      <c r="C189" s="653"/>
      <c r="D189" s="627"/>
      <c r="E189" s="210"/>
      <c r="F189" s="210"/>
      <c r="G189" s="210"/>
      <c r="H189" s="210"/>
      <c r="I189" s="627"/>
      <c r="J189" s="210"/>
      <c r="K189" s="626"/>
      <c r="L189" s="626"/>
      <c r="M189" s="628"/>
      <c r="N189" s="210"/>
      <c r="O189" s="210"/>
      <c r="P189" s="210"/>
      <c r="Q189" s="210"/>
      <c r="R189" s="210"/>
      <c r="S189" s="210"/>
      <c r="T189" s="210"/>
      <c r="U189" s="210"/>
      <c r="V189" s="210"/>
      <c r="W189" s="210"/>
      <c r="X189" s="210"/>
      <c r="Y189" s="210"/>
      <c r="Z189" s="210"/>
    </row>
    <row r="190" ht="12.75" hidden="1" customHeight="1">
      <c r="A190" s="652"/>
      <c r="B190" s="625"/>
      <c r="C190" s="653"/>
      <c r="D190" s="627"/>
      <c r="E190" s="210"/>
      <c r="F190" s="210"/>
      <c r="G190" s="210"/>
      <c r="H190" s="210"/>
      <c r="I190" s="627"/>
      <c r="J190" s="210"/>
      <c r="K190" s="626"/>
      <c r="L190" s="626"/>
      <c r="M190" s="628"/>
      <c r="N190" s="210"/>
      <c r="O190" s="210"/>
      <c r="P190" s="210"/>
      <c r="Q190" s="210"/>
      <c r="R190" s="210"/>
      <c r="S190" s="210"/>
      <c r="T190" s="210"/>
      <c r="U190" s="210"/>
      <c r="V190" s="210"/>
      <c r="W190" s="210"/>
      <c r="X190" s="210"/>
      <c r="Y190" s="210"/>
      <c r="Z190" s="210"/>
    </row>
    <row r="191" ht="12.75" hidden="1" customHeight="1">
      <c r="A191" s="652"/>
      <c r="B191" s="625"/>
      <c r="C191" s="653"/>
      <c r="D191" s="627"/>
      <c r="E191" s="210"/>
      <c r="F191" s="210"/>
      <c r="G191" s="210"/>
      <c r="H191" s="210"/>
      <c r="I191" s="627"/>
      <c r="J191" s="210"/>
      <c r="K191" s="626"/>
      <c r="L191" s="626"/>
      <c r="M191" s="628"/>
      <c r="N191" s="210"/>
      <c r="O191" s="210"/>
      <c r="P191" s="210"/>
      <c r="Q191" s="210"/>
      <c r="R191" s="210"/>
      <c r="S191" s="210"/>
      <c r="T191" s="210"/>
      <c r="U191" s="210"/>
      <c r="V191" s="210"/>
      <c r="W191" s="210"/>
      <c r="X191" s="210"/>
      <c r="Y191" s="210"/>
      <c r="Z191" s="210"/>
    </row>
    <row r="192" ht="12.75" hidden="1" customHeight="1">
      <c r="A192" s="652"/>
      <c r="B192" s="625"/>
      <c r="C192" s="653"/>
      <c r="D192" s="627"/>
      <c r="E192" s="210"/>
      <c r="F192" s="210"/>
      <c r="G192" s="210"/>
      <c r="H192" s="210"/>
      <c r="I192" s="627"/>
      <c r="J192" s="210"/>
      <c r="K192" s="626"/>
      <c r="L192" s="626"/>
      <c r="M192" s="628"/>
      <c r="N192" s="210"/>
      <c r="O192" s="210"/>
      <c r="P192" s="210"/>
      <c r="Q192" s="210"/>
      <c r="R192" s="210"/>
      <c r="S192" s="210"/>
      <c r="T192" s="210"/>
      <c r="U192" s="210"/>
      <c r="V192" s="210"/>
      <c r="W192" s="210"/>
      <c r="X192" s="210"/>
      <c r="Y192" s="210"/>
      <c r="Z192" s="210"/>
    </row>
    <row r="193" ht="12.75" hidden="1" customHeight="1">
      <c r="A193" s="652"/>
      <c r="B193" s="625"/>
      <c r="C193" s="653"/>
      <c r="D193" s="627"/>
      <c r="E193" s="210"/>
      <c r="F193" s="210"/>
      <c r="G193" s="210"/>
      <c r="H193" s="210"/>
      <c r="I193" s="627"/>
      <c r="J193" s="210"/>
      <c r="K193" s="626"/>
      <c r="L193" s="626"/>
      <c r="M193" s="628"/>
      <c r="N193" s="210"/>
      <c r="O193" s="210"/>
      <c r="P193" s="210"/>
      <c r="Q193" s="210"/>
      <c r="R193" s="210"/>
      <c r="S193" s="210"/>
      <c r="T193" s="210"/>
      <c r="U193" s="210"/>
      <c r="V193" s="210"/>
      <c r="W193" s="210"/>
      <c r="X193" s="210"/>
      <c r="Y193" s="210"/>
      <c r="Z193" s="210"/>
    </row>
    <row r="194" ht="12.75" hidden="1" customHeight="1">
      <c r="A194" s="652"/>
      <c r="B194" s="625"/>
      <c r="C194" s="653"/>
      <c r="D194" s="627"/>
      <c r="E194" s="210"/>
      <c r="F194" s="210"/>
      <c r="G194" s="210"/>
      <c r="H194" s="210"/>
      <c r="I194" s="627"/>
      <c r="J194" s="210"/>
      <c r="K194" s="626"/>
      <c r="L194" s="626"/>
      <c r="M194" s="628"/>
      <c r="N194" s="210"/>
      <c r="O194" s="210"/>
      <c r="P194" s="210"/>
      <c r="Q194" s="210"/>
      <c r="R194" s="210"/>
      <c r="S194" s="210"/>
      <c r="T194" s="210"/>
      <c r="U194" s="210"/>
      <c r="V194" s="210"/>
      <c r="W194" s="210"/>
      <c r="X194" s="210"/>
      <c r="Y194" s="210"/>
      <c r="Z194" s="210"/>
    </row>
    <row r="195" ht="12.75" hidden="1" customHeight="1">
      <c r="A195" s="652"/>
      <c r="B195" s="625"/>
      <c r="C195" s="653"/>
      <c r="D195" s="627"/>
      <c r="E195" s="210"/>
      <c r="F195" s="210"/>
      <c r="G195" s="210"/>
      <c r="H195" s="210"/>
      <c r="I195" s="627"/>
      <c r="J195" s="210"/>
      <c r="K195" s="626"/>
      <c r="L195" s="626"/>
      <c r="M195" s="628"/>
      <c r="N195" s="210"/>
      <c r="O195" s="210"/>
      <c r="P195" s="210"/>
      <c r="Q195" s="210"/>
      <c r="R195" s="210"/>
      <c r="S195" s="210"/>
      <c r="T195" s="210"/>
      <c r="U195" s="210"/>
      <c r="V195" s="210"/>
      <c r="W195" s="210"/>
      <c r="X195" s="210"/>
      <c r="Y195" s="210"/>
      <c r="Z195" s="210"/>
    </row>
    <row r="196" ht="12.75" hidden="1" customHeight="1">
      <c r="A196" s="652"/>
      <c r="B196" s="625"/>
      <c r="C196" s="653"/>
      <c r="D196" s="627"/>
      <c r="E196" s="210"/>
      <c r="F196" s="210"/>
      <c r="G196" s="210"/>
      <c r="H196" s="210"/>
      <c r="I196" s="627"/>
      <c r="J196" s="210"/>
      <c r="K196" s="626"/>
      <c r="L196" s="626"/>
      <c r="M196" s="628"/>
      <c r="N196" s="210"/>
      <c r="O196" s="210"/>
      <c r="P196" s="210"/>
      <c r="Q196" s="210"/>
      <c r="R196" s="210"/>
      <c r="S196" s="210"/>
      <c r="T196" s="210"/>
      <c r="U196" s="210"/>
      <c r="V196" s="210"/>
      <c r="W196" s="210"/>
      <c r="X196" s="210"/>
      <c r="Y196" s="210"/>
      <c r="Z196" s="210"/>
    </row>
    <row r="197" ht="12.75" hidden="1" customHeight="1">
      <c r="A197" s="652"/>
      <c r="B197" s="625"/>
      <c r="C197" s="653"/>
      <c r="D197" s="627"/>
      <c r="E197" s="210"/>
      <c r="F197" s="210"/>
      <c r="G197" s="210"/>
      <c r="H197" s="210"/>
      <c r="I197" s="627"/>
      <c r="J197" s="210"/>
      <c r="K197" s="626"/>
      <c r="L197" s="626"/>
      <c r="M197" s="628"/>
      <c r="N197" s="210"/>
      <c r="O197" s="210"/>
      <c r="P197" s="210"/>
      <c r="Q197" s="210"/>
      <c r="R197" s="210"/>
      <c r="S197" s="210"/>
      <c r="T197" s="210"/>
      <c r="U197" s="210"/>
      <c r="V197" s="210"/>
      <c r="W197" s="210"/>
      <c r="X197" s="210"/>
      <c r="Y197" s="210"/>
      <c r="Z197" s="210"/>
    </row>
    <row r="198" ht="12.75" hidden="1" customHeight="1">
      <c r="A198" s="652"/>
      <c r="B198" s="625"/>
      <c r="C198" s="653"/>
      <c r="D198" s="627"/>
      <c r="E198" s="210"/>
      <c r="F198" s="210"/>
      <c r="G198" s="210"/>
      <c r="H198" s="210"/>
      <c r="I198" s="627"/>
      <c r="J198" s="210"/>
      <c r="K198" s="626"/>
      <c r="L198" s="626"/>
      <c r="M198" s="628"/>
      <c r="N198" s="210"/>
      <c r="O198" s="210"/>
      <c r="P198" s="210"/>
      <c r="Q198" s="210"/>
      <c r="R198" s="210"/>
      <c r="S198" s="210"/>
      <c r="T198" s="210"/>
      <c r="U198" s="210"/>
      <c r="V198" s="210"/>
      <c r="W198" s="210"/>
      <c r="X198" s="210"/>
      <c r="Y198" s="210"/>
      <c r="Z198" s="210"/>
    </row>
    <row r="199" ht="12.75" hidden="1" customHeight="1">
      <c r="A199" s="652"/>
      <c r="B199" s="625"/>
      <c r="C199" s="653"/>
      <c r="D199" s="627"/>
      <c r="E199" s="210"/>
      <c r="F199" s="210"/>
      <c r="G199" s="210"/>
      <c r="H199" s="210"/>
      <c r="I199" s="627"/>
      <c r="J199" s="210"/>
      <c r="K199" s="626"/>
      <c r="L199" s="626"/>
      <c r="M199" s="628"/>
      <c r="N199" s="210"/>
      <c r="O199" s="210"/>
      <c r="P199" s="210"/>
      <c r="Q199" s="210"/>
      <c r="R199" s="210"/>
      <c r="S199" s="210"/>
      <c r="T199" s="210"/>
      <c r="U199" s="210"/>
      <c r="V199" s="210"/>
      <c r="W199" s="210"/>
      <c r="X199" s="210"/>
      <c r="Y199" s="210"/>
      <c r="Z199" s="210"/>
    </row>
    <row r="200" ht="12.75" hidden="1" customHeight="1">
      <c r="A200" s="652"/>
      <c r="B200" s="625"/>
      <c r="C200" s="653"/>
      <c r="D200" s="627"/>
      <c r="E200" s="210"/>
      <c r="F200" s="210"/>
      <c r="G200" s="210"/>
      <c r="H200" s="210"/>
      <c r="I200" s="627"/>
      <c r="J200" s="210"/>
      <c r="K200" s="626"/>
      <c r="L200" s="626"/>
      <c r="M200" s="628"/>
      <c r="N200" s="210"/>
      <c r="O200" s="210"/>
      <c r="P200" s="210"/>
      <c r="Q200" s="210"/>
      <c r="R200" s="210"/>
      <c r="S200" s="210"/>
      <c r="T200" s="210"/>
      <c r="U200" s="210"/>
      <c r="V200" s="210"/>
      <c r="W200" s="210"/>
      <c r="X200" s="210"/>
      <c r="Y200" s="210"/>
      <c r="Z200" s="210"/>
    </row>
    <row r="201" ht="12.75" hidden="1" customHeight="1">
      <c r="A201" s="652"/>
      <c r="B201" s="625"/>
      <c r="C201" s="653"/>
      <c r="D201" s="627"/>
      <c r="E201" s="210"/>
      <c r="F201" s="210"/>
      <c r="G201" s="210"/>
      <c r="H201" s="210"/>
      <c r="I201" s="627"/>
      <c r="J201" s="210"/>
      <c r="K201" s="626"/>
      <c r="L201" s="626"/>
      <c r="M201" s="628"/>
      <c r="N201" s="210"/>
      <c r="O201" s="210"/>
      <c r="P201" s="210"/>
      <c r="Q201" s="210"/>
      <c r="R201" s="210"/>
      <c r="S201" s="210"/>
      <c r="T201" s="210"/>
      <c r="U201" s="210"/>
      <c r="V201" s="210"/>
      <c r="W201" s="210"/>
      <c r="X201" s="210"/>
      <c r="Y201" s="210"/>
      <c r="Z201" s="210"/>
    </row>
    <row r="202" ht="12.75" hidden="1" customHeight="1">
      <c r="A202" s="652"/>
      <c r="B202" s="625"/>
      <c r="C202" s="653"/>
      <c r="D202" s="627"/>
      <c r="E202" s="210"/>
      <c r="F202" s="210"/>
      <c r="G202" s="210"/>
      <c r="H202" s="210"/>
      <c r="I202" s="627"/>
      <c r="J202" s="210"/>
      <c r="K202" s="626"/>
      <c r="L202" s="626"/>
      <c r="M202" s="628"/>
      <c r="N202" s="210"/>
      <c r="O202" s="210"/>
      <c r="P202" s="210"/>
      <c r="Q202" s="210"/>
      <c r="R202" s="210"/>
      <c r="S202" s="210"/>
      <c r="T202" s="210"/>
      <c r="U202" s="210"/>
      <c r="V202" s="210"/>
      <c r="W202" s="210"/>
      <c r="X202" s="210"/>
      <c r="Y202" s="210"/>
      <c r="Z202" s="210"/>
    </row>
    <row r="203" ht="12.75" hidden="1" customHeight="1">
      <c r="A203" s="652"/>
      <c r="B203" s="625"/>
      <c r="C203" s="653"/>
      <c r="D203" s="627"/>
      <c r="E203" s="210"/>
      <c r="F203" s="210"/>
      <c r="G203" s="210"/>
      <c r="H203" s="210"/>
      <c r="I203" s="627"/>
      <c r="J203" s="210"/>
      <c r="K203" s="626"/>
      <c r="L203" s="626"/>
      <c r="M203" s="628"/>
      <c r="N203" s="210"/>
      <c r="O203" s="210"/>
      <c r="P203" s="210"/>
      <c r="Q203" s="210"/>
      <c r="R203" s="210"/>
      <c r="S203" s="210"/>
      <c r="T203" s="210"/>
      <c r="U203" s="210"/>
      <c r="V203" s="210"/>
      <c r="W203" s="210"/>
      <c r="X203" s="210"/>
      <c r="Y203" s="210"/>
      <c r="Z203" s="210"/>
    </row>
    <row r="204" ht="12.75" hidden="1" customHeight="1">
      <c r="A204" s="652"/>
      <c r="B204" s="625"/>
      <c r="C204" s="653"/>
      <c r="D204" s="627"/>
      <c r="E204" s="210"/>
      <c r="F204" s="210"/>
      <c r="G204" s="210"/>
      <c r="H204" s="210"/>
      <c r="I204" s="627"/>
      <c r="J204" s="210"/>
      <c r="K204" s="626"/>
      <c r="L204" s="626"/>
      <c r="M204" s="628"/>
      <c r="N204" s="210"/>
      <c r="O204" s="210"/>
      <c r="P204" s="210"/>
      <c r="Q204" s="210"/>
      <c r="R204" s="210"/>
      <c r="S204" s="210"/>
      <c r="T204" s="210"/>
      <c r="U204" s="210"/>
      <c r="V204" s="210"/>
      <c r="W204" s="210"/>
      <c r="X204" s="210"/>
      <c r="Y204" s="210"/>
      <c r="Z204" s="210"/>
    </row>
    <row r="205" ht="12.75" hidden="1" customHeight="1">
      <c r="A205" s="652"/>
      <c r="B205" s="625"/>
      <c r="C205" s="653"/>
      <c r="D205" s="627"/>
      <c r="E205" s="210"/>
      <c r="F205" s="210"/>
      <c r="G205" s="210"/>
      <c r="H205" s="210"/>
      <c r="I205" s="627"/>
      <c r="J205" s="210"/>
      <c r="K205" s="626"/>
      <c r="L205" s="626"/>
      <c r="M205" s="628"/>
      <c r="N205" s="210"/>
      <c r="O205" s="210"/>
      <c r="P205" s="210"/>
      <c r="Q205" s="210"/>
      <c r="R205" s="210"/>
      <c r="S205" s="210"/>
      <c r="T205" s="210"/>
      <c r="U205" s="210"/>
      <c r="V205" s="210"/>
      <c r="W205" s="210"/>
      <c r="X205" s="210"/>
      <c r="Y205" s="210"/>
      <c r="Z205" s="210"/>
    </row>
    <row r="206" ht="12.75" hidden="1" customHeight="1">
      <c r="A206" s="652"/>
      <c r="B206" s="625"/>
      <c r="C206" s="653"/>
      <c r="D206" s="627"/>
      <c r="E206" s="210"/>
      <c r="F206" s="210"/>
      <c r="G206" s="210"/>
      <c r="H206" s="210"/>
      <c r="I206" s="627"/>
      <c r="J206" s="210"/>
      <c r="K206" s="626"/>
      <c r="L206" s="626"/>
      <c r="M206" s="628"/>
      <c r="N206" s="210"/>
      <c r="O206" s="210"/>
      <c r="P206" s="210"/>
      <c r="Q206" s="210"/>
      <c r="R206" s="210"/>
      <c r="S206" s="210"/>
      <c r="T206" s="210"/>
      <c r="U206" s="210"/>
      <c r="V206" s="210"/>
      <c r="W206" s="210"/>
      <c r="X206" s="210"/>
      <c r="Y206" s="210"/>
      <c r="Z206" s="210"/>
    </row>
    <row r="207" ht="12.75" hidden="1" customHeight="1">
      <c r="A207" s="652"/>
      <c r="B207" s="625"/>
      <c r="C207" s="653"/>
      <c r="D207" s="627"/>
      <c r="E207" s="210"/>
      <c r="F207" s="210"/>
      <c r="G207" s="210"/>
      <c r="H207" s="210"/>
      <c r="I207" s="627"/>
      <c r="J207" s="210"/>
      <c r="K207" s="626"/>
      <c r="L207" s="626"/>
      <c r="M207" s="628"/>
      <c r="N207" s="210"/>
      <c r="O207" s="210"/>
      <c r="P207" s="210"/>
      <c r="Q207" s="210"/>
      <c r="R207" s="210"/>
      <c r="S207" s="210"/>
      <c r="T207" s="210"/>
      <c r="U207" s="210"/>
      <c r="V207" s="210"/>
      <c r="W207" s="210"/>
      <c r="X207" s="210"/>
      <c r="Y207" s="210"/>
      <c r="Z207" s="210"/>
    </row>
    <row r="208" ht="12.75" hidden="1" customHeight="1">
      <c r="A208" s="652"/>
      <c r="B208" s="625"/>
      <c r="C208" s="653"/>
      <c r="D208" s="627"/>
      <c r="E208" s="210"/>
      <c r="F208" s="210"/>
      <c r="G208" s="210"/>
      <c r="H208" s="210"/>
      <c r="I208" s="627"/>
      <c r="J208" s="210"/>
      <c r="K208" s="626"/>
      <c r="L208" s="626"/>
      <c r="M208" s="628"/>
      <c r="N208" s="210"/>
      <c r="O208" s="210"/>
      <c r="P208" s="210"/>
      <c r="Q208" s="210"/>
      <c r="R208" s="210"/>
      <c r="S208" s="210"/>
      <c r="T208" s="210"/>
      <c r="U208" s="210"/>
      <c r="V208" s="210"/>
      <c r="W208" s="210"/>
      <c r="X208" s="210"/>
      <c r="Y208" s="210"/>
      <c r="Z208" s="210"/>
    </row>
    <row r="209" ht="12.75" hidden="1" customHeight="1">
      <c r="A209" s="652"/>
      <c r="B209" s="625"/>
      <c r="C209" s="653"/>
      <c r="D209" s="627"/>
      <c r="E209" s="210"/>
      <c r="F209" s="210"/>
      <c r="G209" s="210"/>
      <c r="H209" s="210"/>
      <c r="I209" s="627"/>
      <c r="J209" s="210"/>
      <c r="K209" s="626"/>
      <c r="L209" s="626"/>
      <c r="M209" s="628"/>
      <c r="N209" s="210"/>
      <c r="O209" s="210"/>
      <c r="P209" s="210"/>
      <c r="Q209" s="210"/>
      <c r="R209" s="210"/>
      <c r="S209" s="210"/>
      <c r="T209" s="210"/>
      <c r="U209" s="210"/>
      <c r="V209" s="210"/>
      <c r="W209" s="210"/>
      <c r="X209" s="210"/>
      <c r="Y209" s="210"/>
      <c r="Z209" s="210"/>
    </row>
    <row r="210" ht="12.75" hidden="1" customHeight="1">
      <c r="A210" s="652"/>
      <c r="B210" s="625"/>
      <c r="C210" s="653"/>
      <c r="D210" s="627"/>
      <c r="E210" s="210"/>
      <c r="F210" s="210"/>
      <c r="G210" s="210"/>
      <c r="H210" s="210"/>
      <c r="I210" s="627"/>
      <c r="J210" s="210"/>
      <c r="K210" s="626"/>
      <c r="L210" s="626"/>
      <c r="M210" s="628"/>
      <c r="N210" s="210"/>
      <c r="O210" s="210"/>
      <c r="P210" s="210"/>
      <c r="Q210" s="210"/>
      <c r="R210" s="210"/>
      <c r="S210" s="210"/>
      <c r="T210" s="210"/>
      <c r="U210" s="210"/>
      <c r="V210" s="210"/>
      <c r="W210" s="210"/>
      <c r="X210" s="210"/>
      <c r="Y210" s="210"/>
      <c r="Z210" s="210"/>
    </row>
    <row r="211" ht="12.75" hidden="1" customHeight="1">
      <c r="A211" s="652"/>
      <c r="B211" s="625"/>
      <c r="C211" s="653"/>
      <c r="D211" s="627"/>
      <c r="E211" s="210"/>
      <c r="F211" s="210"/>
      <c r="G211" s="210"/>
      <c r="H211" s="210"/>
      <c r="I211" s="627"/>
      <c r="J211" s="210"/>
      <c r="K211" s="626"/>
      <c r="L211" s="626"/>
      <c r="M211" s="628"/>
      <c r="N211" s="210"/>
      <c r="O211" s="210"/>
      <c r="P211" s="210"/>
      <c r="Q211" s="210"/>
      <c r="R211" s="210"/>
      <c r="S211" s="210"/>
      <c r="T211" s="210"/>
      <c r="U211" s="210"/>
      <c r="V211" s="210"/>
      <c r="W211" s="210"/>
      <c r="X211" s="210"/>
      <c r="Y211" s="210"/>
      <c r="Z211" s="210"/>
    </row>
    <row r="212" ht="12.75" hidden="1" customHeight="1">
      <c r="A212" s="652"/>
      <c r="B212" s="625"/>
      <c r="C212" s="653"/>
      <c r="D212" s="627"/>
      <c r="E212" s="210"/>
      <c r="F212" s="210"/>
      <c r="G212" s="210"/>
      <c r="H212" s="210"/>
      <c r="I212" s="627"/>
      <c r="J212" s="210"/>
      <c r="K212" s="626"/>
      <c r="L212" s="626"/>
      <c r="M212" s="628"/>
      <c r="N212" s="210"/>
      <c r="O212" s="210"/>
      <c r="P212" s="210"/>
      <c r="Q212" s="210"/>
      <c r="R212" s="210"/>
      <c r="S212" s="210"/>
      <c r="T212" s="210"/>
      <c r="U212" s="210"/>
      <c r="V212" s="210"/>
      <c r="W212" s="210"/>
      <c r="X212" s="210"/>
      <c r="Y212" s="210"/>
      <c r="Z212" s="210"/>
    </row>
    <row r="213" ht="12.75" hidden="1" customHeight="1">
      <c r="A213" s="652"/>
      <c r="B213" s="625"/>
      <c r="C213" s="653"/>
      <c r="D213" s="627"/>
      <c r="E213" s="210"/>
      <c r="F213" s="210"/>
      <c r="G213" s="210"/>
      <c r="H213" s="210"/>
      <c r="I213" s="627"/>
      <c r="J213" s="210"/>
      <c r="K213" s="626"/>
      <c r="L213" s="626"/>
      <c r="M213" s="628"/>
      <c r="N213" s="210"/>
      <c r="O213" s="210"/>
      <c r="P213" s="210"/>
      <c r="Q213" s="210"/>
      <c r="R213" s="210"/>
      <c r="S213" s="210"/>
      <c r="T213" s="210"/>
      <c r="U213" s="210"/>
      <c r="V213" s="210"/>
      <c r="W213" s="210"/>
      <c r="X213" s="210"/>
      <c r="Y213" s="210"/>
      <c r="Z213" s="210"/>
    </row>
    <row r="214" ht="12.75" hidden="1" customHeight="1">
      <c r="A214" s="652"/>
      <c r="B214" s="625"/>
      <c r="C214" s="653"/>
      <c r="D214" s="627"/>
      <c r="E214" s="210"/>
      <c r="F214" s="210"/>
      <c r="G214" s="210"/>
      <c r="H214" s="210"/>
      <c r="I214" s="627"/>
      <c r="J214" s="210"/>
      <c r="K214" s="626"/>
      <c r="L214" s="626"/>
      <c r="M214" s="628"/>
      <c r="N214" s="210"/>
      <c r="O214" s="210"/>
      <c r="P214" s="210"/>
      <c r="Q214" s="210"/>
      <c r="R214" s="210"/>
      <c r="S214" s="210"/>
      <c r="T214" s="210"/>
      <c r="U214" s="210"/>
      <c r="V214" s="210"/>
      <c r="W214" s="210"/>
      <c r="X214" s="210"/>
      <c r="Y214" s="210"/>
      <c r="Z214" s="210"/>
    </row>
    <row r="215" ht="12.75" hidden="1" customHeight="1">
      <c r="A215" s="652"/>
      <c r="B215" s="625"/>
      <c r="C215" s="653"/>
      <c r="D215" s="627"/>
      <c r="E215" s="210"/>
      <c r="F215" s="210"/>
      <c r="G215" s="210"/>
      <c r="H215" s="210"/>
      <c r="I215" s="627"/>
      <c r="J215" s="210"/>
      <c r="K215" s="626"/>
      <c r="L215" s="626"/>
      <c r="M215" s="628"/>
      <c r="N215" s="210"/>
      <c r="O215" s="210"/>
      <c r="P215" s="210"/>
      <c r="Q215" s="210"/>
      <c r="R215" s="210"/>
      <c r="S215" s="210"/>
      <c r="T215" s="210"/>
      <c r="U215" s="210"/>
      <c r="V215" s="210"/>
      <c r="W215" s="210"/>
      <c r="X215" s="210"/>
      <c r="Y215" s="210"/>
      <c r="Z215" s="210"/>
    </row>
    <row r="216" ht="12.75" hidden="1" customHeight="1">
      <c r="A216" s="652"/>
      <c r="B216" s="625"/>
      <c r="C216" s="653"/>
      <c r="D216" s="627"/>
      <c r="E216" s="210"/>
      <c r="F216" s="210"/>
      <c r="G216" s="210"/>
      <c r="H216" s="210"/>
      <c r="I216" s="627"/>
      <c r="J216" s="210"/>
      <c r="K216" s="626"/>
      <c r="L216" s="626"/>
      <c r="M216" s="628"/>
      <c r="N216" s="210"/>
      <c r="O216" s="210"/>
      <c r="P216" s="210"/>
      <c r="Q216" s="210"/>
      <c r="R216" s="210"/>
      <c r="S216" s="210"/>
      <c r="T216" s="210"/>
      <c r="U216" s="210"/>
      <c r="V216" s="210"/>
      <c r="W216" s="210"/>
      <c r="X216" s="210"/>
      <c r="Y216" s="210"/>
      <c r="Z216" s="210"/>
    </row>
    <row r="217" ht="12.75" hidden="1" customHeight="1">
      <c r="A217" s="652"/>
      <c r="B217" s="625"/>
      <c r="C217" s="653"/>
      <c r="D217" s="627"/>
      <c r="E217" s="210"/>
      <c r="F217" s="210"/>
      <c r="G217" s="210"/>
      <c r="H217" s="210"/>
      <c r="I217" s="627"/>
      <c r="J217" s="210"/>
      <c r="K217" s="626"/>
      <c r="L217" s="626"/>
      <c r="M217" s="628"/>
      <c r="N217" s="210"/>
      <c r="O217" s="210"/>
      <c r="P217" s="210"/>
      <c r="Q217" s="210"/>
      <c r="R217" s="210"/>
      <c r="S217" s="210"/>
      <c r="T217" s="210"/>
      <c r="U217" s="210"/>
      <c r="V217" s="210"/>
      <c r="W217" s="210"/>
      <c r="X217" s="210"/>
      <c r="Y217" s="210"/>
      <c r="Z217" s="210"/>
    </row>
    <row r="218" ht="12.75" hidden="1" customHeight="1">
      <c r="A218" s="652"/>
      <c r="B218" s="625"/>
      <c r="C218" s="653"/>
      <c r="D218" s="627"/>
      <c r="E218" s="210"/>
      <c r="F218" s="210"/>
      <c r="G218" s="210"/>
      <c r="H218" s="210"/>
      <c r="I218" s="627"/>
      <c r="J218" s="210"/>
      <c r="K218" s="626"/>
      <c r="L218" s="626"/>
      <c r="M218" s="628"/>
      <c r="N218" s="210"/>
      <c r="O218" s="210"/>
      <c r="P218" s="210"/>
      <c r="Q218" s="210"/>
      <c r="R218" s="210"/>
      <c r="S218" s="210"/>
      <c r="T218" s="210"/>
      <c r="U218" s="210"/>
      <c r="V218" s="210"/>
      <c r="W218" s="210"/>
      <c r="X218" s="210"/>
      <c r="Y218" s="210"/>
      <c r="Z218" s="210"/>
    </row>
    <row r="219" ht="12.75" hidden="1" customHeight="1">
      <c r="A219" s="652"/>
      <c r="B219" s="625"/>
      <c r="C219" s="653"/>
      <c r="D219" s="627"/>
      <c r="E219" s="210"/>
      <c r="F219" s="210"/>
      <c r="G219" s="210"/>
      <c r="H219" s="210"/>
      <c r="I219" s="627"/>
      <c r="J219" s="210"/>
      <c r="K219" s="626"/>
      <c r="L219" s="626"/>
      <c r="M219" s="628"/>
      <c r="N219" s="210"/>
      <c r="O219" s="210"/>
      <c r="P219" s="210"/>
      <c r="Q219" s="210"/>
      <c r="R219" s="210"/>
      <c r="S219" s="210"/>
      <c r="T219" s="210"/>
      <c r="U219" s="210"/>
      <c r="V219" s="210"/>
      <c r="W219" s="210"/>
      <c r="X219" s="210"/>
      <c r="Y219" s="210"/>
      <c r="Z219" s="210"/>
    </row>
    <row r="220" ht="12.75" hidden="1" customHeight="1">
      <c r="A220" s="652"/>
      <c r="B220" s="625"/>
      <c r="C220" s="653"/>
      <c r="D220" s="627"/>
      <c r="E220" s="210"/>
      <c r="F220" s="210"/>
      <c r="G220" s="210"/>
      <c r="H220" s="210"/>
      <c r="I220" s="627"/>
      <c r="J220" s="210"/>
      <c r="K220" s="626"/>
      <c r="L220" s="626"/>
      <c r="M220" s="628"/>
      <c r="N220" s="210"/>
      <c r="O220" s="210"/>
      <c r="P220" s="210"/>
      <c r="Q220" s="210"/>
      <c r="R220" s="210"/>
      <c r="S220" s="210"/>
      <c r="T220" s="210"/>
      <c r="U220" s="210"/>
      <c r="V220" s="210"/>
      <c r="W220" s="210"/>
      <c r="X220" s="210"/>
      <c r="Y220" s="210"/>
      <c r="Z220" s="210"/>
    </row>
    <row r="221" ht="12.75" hidden="1" customHeight="1">
      <c r="A221" s="652"/>
      <c r="B221" s="625"/>
      <c r="C221" s="653"/>
      <c r="D221" s="627"/>
      <c r="E221" s="210"/>
      <c r="F221" s="210"/>
      <c r="G221" s="210"/>
      <c r="H221" s="210"/>
      <c r="I221" s="627"/>
      <c r="J221" s="210"/>
      <c r="K221" s="626"/>
      <c r="L221" s="626"/>
      <c r="M221" s="628"/>
      <c r="N221" s="210"/>
      <c r="O221" s="210"/>
      <c r="P221" s="210"/>
      <c r="Q221" s="210"/>
      <c r="R221" s="210"/>
      <c r="S221" s="210"/>
      <c r="T221" s="210"/>
      <c r="U221" s="210"/>
      <c r="V221" s="210"/>
      <c r="W221" s="210"/>
      <c r="X221" s="210"/>
      <c r="Y221" s="210"/>
      <c r="Z221" s="210"/>
    </row>
    <row r="222" ht="12.75" hidden="1" customHeight="1">
      <c r="A222" s="652"/>
      <c r="B222" s="625"/>
      <c r="C222" s="653"/>
      <c r="D222" s="627"/>
      <c r="E222" s="210"/>
      <c r="F222" s="210"/>
      <c r="G222" s="210"/>
      <c r="H222" s="210"/>
      <c r="I222" s="627"/>
      <c r="J222" s="210"/>
      <c r="K222" s="626"/>
      <c r="L222" s="626"/>
      <c r="M222" s="628"/>
      <c r="N222" s="210"/>
      <c r="O222" s="210"/>
      <c r="P222" s="210"/>
      <c r="Q222" s="210"/>
      <c r="R222" s="210"/>
      <c r="S222" s="210"/>
      <c r="T222" s="210"/>
      <c r="U222" s="210"/>
      <c r="V222" s="210"/>
      <c r="W222" s="210"/>
      <c r="X222" s="210"/>
      <c r="Y222" s="210"/>
      <c r="Z222" s="210"/>
    </row>
    <row r="223" ht="12.75" hidden="1" customHeight="1">
      <c r="A223" s="652"/>
      <c r="B223" s="625"/>
      <c r="C223" s="653"/>
      <c r="D223" s="627"/>
      <c r="E223" s="210"/>
      <c r="F223" s="210"/>
      <c r="G223" s="210"/>
      <c r="H223" s="210"/>
      <c r="I223" s="627"/>
      <c r="J223" s="210"/>
      <c r="K223" s="626"/>
      <c r="L223" s="626"/>
      <c r="M223" s="628"/>
      <c r="N223" s="210"/>
      <c r="O223" s="210"/>
      <c r="P223" s="210"/>
      <c r="Q223" s="210"/>
      <c r="R223" s="210"/>
      <c r="S223" s="210"/>
      <c r="T223" s="210"/>
      <c r="U223" s="210"/>
      <c r="V223" s="210"/>
      <c r="W223" s="210"/>
      <c r="X223" s="210"/>
      <c r="Y223" s="210"/>
      <c r="Z223" s="210"/>
    </row>
    <row r="224" ht="12.75" hidden="1" customHeight="1">
      <c r="A224" s="652"/>
      <c r="B224" s="625"/>
      <c r="C224" s="653"/>
      <c r="D224" s="627"/>
      <c r="E224" s="210"/>
      <c r="F224" s="210"/>
      <c r="G224" s="210"/>
      <c r="H224" s="210"/>
      <c r="I224" s="627"/>
      <c r="J224" s="210"/>
      <c r="K224" s="626"/>
      <c r="L224" s="626"/>
      <c r="M224" s="628"/>
      <c r="N224" s="210"/>
      <c r="O224" s="210"/>
      <c r="P224" s="210"/>
      <c r="Q224" s="210"/>
      <c r="R224" s="210"/>
      <c r="S224" s="210"/>
      <c r="T224" s="210"/>
      <c r="U224" s="210"/>
      <c r="V224" s="210"/>
      <c r="W224" s="210"/>
      <c r="X224" s="210"/>
      <c r="Y224" s="210"/>
      <c r="Z224" s="210"/>
    </row>
    <row r="225" ht="12.75" hidden="1" customHeight="1">
      <c r="A225" s="652"/>
      <c r="B225" s="625"/>
      <c r="C225" s="653"/>
      <c r="D225" s="627"/>
      <c r="E225" s="210"/>
      <c r="F225" s="210"/>
      <c r="G225" s="210"/>
      <c r="H225" s="210"/>
      <c r="I225" s="627"/>
      <c r="J225" s="210"/>
      <c r="K225" s="626"/>
      <c r="L225" s="626"/>
      <c r="M225" s="628"/>
      <c r="N225" s="210"/>
      <c r="O225" s="210"/>
      <c r="P225" s="210"/>
      <c r="Q225" s="210"/>
      <c r="R225" s="210"/>
      <c r="S225" s="210"/>
      <c r="T225" s="210"/>
      <c r="U225" s="210"/>
      <c r="V225" s="210"/>
      <c r="W225" s="210"/>
      <c r="X225" s="210"/>
      <c r="Y225" s="210"/>
      <c r="Z225" s="210"/>
    </row>
    <row r="226" ht="12.75" hidden="1" customHeight="1">
      <c r="A226" s="652"/>
      <c r="B226" s="625"/>
      <c r="C226" s="653"/>
      <c r="D226" s="627"/>
      <c r="E226" s="210"/>
      <c r="F226" s="210"/>
      <c r="G226" s="210"/>
      <c r="H226" s="210"/>
      <c r="I226" s="627"/>
      <c r="J226" s="210"/>
      <c r="K226" s="626"/>
      <c r="L226" s="626"/>
      <c r="M226" s="628"/>
      <c r="N226" s="210"/>
      <c r="O226" s="210"/>
      <c r="P226" s="210"/>
      <c r="Q226" s="210"/>
      <c r="R226" s="210"/>
      <c r="S226" s="210"/>
      <c r="T226" s="210"/>
      <c r="U226" s="210"/>
      <c r="V226" s="210"/>
      <c r="W226" s="210"/>
      <c r="X226" s="210"/>
      <c r="Y226" s="210"/>
      <c r="Z226" s="210"/>
    </row>
    <row r="227" ht="12.75" hidden="1" customHeight="1">
      <c r="A227" s="652"/>
      <c r="B227" s="625"/>
      <c r="C227" s="653"/>
      <c r="D227" s="627"/>
      <c r="E227" s="210"/>
      <c r="F227" s="210"/>
      <c r="G227" s="210"/>
      <c r="H227" s="210"/>
      <c r="I227" s="627"/>
      <c r="J227" s="210"/>
      <c r="K227" s="626"/>
      <c r="L227" s="626"/>
      <c r="M227" s="628"/>
      <c r="N227" s="210"/>
      <c r="O227" s="210"/>
      <c r="P227" s="210"/>
      <c r="Q227" s="210"/>
      <c r="R227" s="210"/>
      <c r="S227" s="210"/>
      <c r="T227" s="210"/>
      <c r="U227" s="210"/>
      <c r="V227" s="210"/>
      <c r="W227" s="210"/>
      <c r="X227" s="210"/>
      <c r="Y227" s="210"/>
      <c r="Z227" s="210"/>
    </row>
    <row r="228" ht="12.75" hidden="1" customHeight="1">
      <c r="A228" s="652"/>
      <c r="B228" s="625"/>
      <c r="C228" s="653"/>
      <c r="D228" s="627"/>
      <c r="E228" s="210"/>
      <c r="F228" s="210"/>
      <c r="G228" s="210"/>
      <c r="H228" s="210"/>
      <c r="I228" s="627"/>
      <c r="J228" s="210"/>
      <c r="K228" s="626"/>
      <c r="L228" s="626"/>
      <c r="M228" s="628"/>
      <c r="N228" s="210"/>
      <c r="O228" s="210"/>
      <c r="P228" s="210"/>
      <c r="Q228" s="210"/>
      <c r="R228" s="210"/>
      <c r="S228" s="210"/>
      <c r="T228" s="210"/>
      <c r="U228" s="210"/>
      <c r="V228" s="210"/>
      <c r="W228" s="210"/>
      <c r="X228" s="210"/>
      <c r="Y228" s="210"/>
      <c r="Z228" s="210"/>
    </row>
    <row r="229" ht="12.75" hidden="1" customHeight="1">
      <c r="A229" s="652"/>
      <c r="B229" s="625"/>
      <c r="C229" s="653"/>
      <c r="D229" s="627"/>
      <c r="E229" s="210"/>
      <c r="F229" s="210"/>
      <c r="G229" s="210"/>
      <c r="H229" s="210"/>
      <c r="I229" s="627"/>
      <c r="J229" s="210"/>
      <c r="K229" s="626"/>
      <c r="L229" s="626"/>
      <c r="M229" s="628"/>
      <c r="N229" s="210"/>
      <c r="O229" s="210"/>
      <c r="P229" s="210"/>
      <c r="Q229" s="210"/>
      <c r="R229" s="210"/>
      <c r="S229" s="210"/>
      <c r="T229" s="210"/>
      <c r="U229" s="210"/>
      <c r="V229" s="210"/>
      <c r="W229" s="210"/>
      <c r="X229" s="210"/>
      <c r="Y229" s="210"/>
      <c r="Z229" s="210"/>
    </row>
    <row r="230" ht="12.75" hidden="1" customHeight="1">
      <c r="A230" s="652"/>
      <c r="B230" s="625"/>
      <c r="C230" s="653"/>
      <c r="D230" s="627"/>
      <c r="E230" s="210"/>
      <c r="F230" s="210"/>
      <c r="G230" s="210"/>
      <c r="H230" s="210"/>
      <c r="I230" s="627"/>
      <c r="J230" s="210"/>
      <c r="K230" s="626"/>
      <c r="L230" s="626"/>
      <c r="M230" s="628"/>
      <c r="N230" s="210"/>
      <c r="O230" s="210"/>
      <c r="P230" s="210"/>
      <c r="Q230" s="210"/>
      <c r="R230" s="210"/>
      <c r="S230" s="210"/>
      <c r="T230" s="210"/>
      <c r="U230" s="210"/>
      <c r="V230" s="210"/>
      <c r="W230" s="210"/>
      <c r="X230" s="210"/>
      <c r="Y230" s="210"/>
      <c r="Z230" s="210"/>
    </row>
    <row r="231" ht="12.75" hidden="1" customHeight="1">
      <c r="A231" s="652"/>
      <c r="B231" s="625"/>
      <c r="C231" s="653"/>
      <c r="D231" s="627"/>
      <c r="E231" s="210"/>
      <c r="F231" s="210"/>
      <c r="G231" s="210"/>
      <c r="H231" s="210"/>
      <c r="I231" s="627"/>
      <c r="J231" s="210"/>
      <c r="K231" s="626"/>
      <c r="L231" s="626"/>
      <c r="M231" s="628"/>
      <c r="N231" s="210"/>
      <c r="O231" s="210"/>
      <c r="P231" s="210"/>
      <c r="Q231" s="210"/>
      <c r="R231" s="210"/>
      <c r="S231" s="210"/>
      <c r="T231" s="210"/>
      <c r="U231" s="210"/>
      <c r="V231" s="210"/>
      <c r="W231" s="210"/>
      <c r="X231" s="210"/>
      <c r="Y231" s="210"/>
      <c r="Z231" s="210"/>
    </row>
    <row r="232" ht="12.75" hidden="1" customHeight="1">
      <c r="A232" s="652"/>
      <c r="B232" s="625"/>
      <c r="C232" s="653"/>
      <c r="D232" s="627"/>
      <c r="E232" s="210"/>
      <c r="F232" s="210"/>
      <c r="G232" s="210"/>
      <c r="H232" s="210"/>
      <c r="I232" s="627"/>
      <c r="J232" s="210"/>
      <c r="K232" s="626"/>
      <c r="L232" s="626"/>
      <c r="M232" s="628"/>
      <c r="N232" s="210"/>
      <c r="O232" s="210"/>
      <c r="P232" s="210"/>
      <c r="Q232" s="210"/>
      <c r="R232" s="210"/>
      <c r="S232" s="210"/>
      <c r="T232" s="210"/>
      <c r="U232" s="210"/>
      <c r="V232" s="210"/>
      <c r="W232" s="210"/>
      <c r="X232" s="210"/>
      <c r="Y232" s="210"/>
      <c r="Z232" s="210"/>
    </row>
    <row r="233" ht="12.75" hidden="1" customHeight="1">
      <c r="A233" s="652"/>
      <c r="B233" s="625"/>
      <c r="C233" s="653"/>
      <c r="D233" s="627"/>
      <c r="E233" s="210"/>
      <c r="F233" s="210"/>
      <c r="G233" s="210"/>
      <c r="H233" s="210"/>
      <c r="I233" s="627"/>
      <c r="J233" s="210"/>
      <c r="K233" s="626"/>
      <c r="L233" s="626"/>
      <c r="M233" s="628"/>
      <c r="N233" s="210"/>
      <c r="O233" s="210"/>
      <c r="P233" s="210"/>
      <c r="Q233" s="210"/>
      <c r="R233" s="210"/>
      <c r="S233" s="210"/>
      <c r="T233" s="210"/>
      <c r="U233" s="210"/>
      <c r="V233" s="210"/>
      <c r="W233" s="210"/>
      <c r="X233" s="210"/>
      <c r="Y233" s="210"/>
      <c r="Z233" s="210"/>
    </row>
    <row r="234" ht="12.75" hidden="1" customHeight="1">
      <c r="A234" s="652"/>
      <c r="B234" s="625"/>
      <c r="C234" s="653"/>
      <c r="D234" s="627"/>
      <c r="E234" s="210"/>
      <c r="F234" s="210"/>
      <c r="G234" s="210"/>
      <c r="H234" s="210"/>
      <c r="I234" s="627"/>
      <c r="J234" s="210"/>
      <c r="K234" s="626"/>
      <c r="L234" s="626"/>
      <c r="M234" s="628"/>
      <c r="N234" s="210"/>
      <c r="O234" s="210"/>
      <c r="P234" s="210"/>
      <c r="Q234" s="210"/>
      <c r="R234" s="210"/>
      <c r="S234" s="210"/>
      <c r="T234" s="210"/>
      <c r="U234" s="210"/>
      <c r="V234" s="210"/>
      <c r="W234" s="210"/>
      <c r="X234" s="210"/>
      <c r="Y234" s="210"/>
      <c r="Z234" s="210"/>
    </row>
    <row r="235" ht="12.75" hidden="1" customHeight="1">
      <c r="A235" s="652"/>
      <c r="B235" s="625"/>
      <c r="C235" s="653"/>
      <c r="D235" s="627"/>
      <c r="E235" s="210"/>
      <c r="F235" s="210"/>
      <c r="G235" s="210"/>
      <c r="H235" s="210"/>
      <c r="I235" s="627"/>
      <c r="J235" s="210"/>
      <c r="K235" s="626"/>
      <c r="L235" s="626"/>
      <c r="M235" s="628"/>
      <c r="N235" s="210"/>
      <c r="O235" s="210"/>
      <c r="P235" s="210"/>
      <c r="Q235" s="210"/>
      <c r="R235" s="210"/>
      <c r="S235" s="210"/>
      <c r="T235" s="210"/>
      <c r="U235" s="210"/>
      <c r="V235" s="210"/>
      <c r="W235" s="210"/>
      <c r="X235" s="210"/>
      <c r="Y235" s="210"/>
      <c r="Z235" s="210"/>
    </row>
    <row r="236" ht="12.75" hidden="1" customHeight="1">
      <c r="A236" s="652"/>
      <c r="B236" s="625"/>
      <c r="C236" s="653"/>
      <c r="D236" s="627"/>
      <c r="E236" s="210"/>
      <c r="F236" s="210"/>
      <c r="G236" s="210"/>
      <c r="H236" s="210"/>
      <c r="I236" s="627"/>
      <c r="J236" s="210"/>
      <c r="K236" s="626"/>
      <c r="L236" s="626"/>
      <c r="M236" s="628"/>
      <c r="N236" s="210"/>
      <c r="O236" s="210"/>
      <c r="P236" s="210"/>
      <c r="Q236" s="210"/>
      <c r="R236" s="210"/>
      <c r="S236" s="210"/>
      <c r="T236" s="210"/>
      <c r="U236" s="210"/>
      <c r="V236" s="210"/>
      <c r="W236" s="210"/>
      <c r="X236" s="210"/>
      <c r="Y236" s="210"/>
      <c r="Z236" s="210"/>
    </row>
    <row r="237" ht="12.75" hidden="1" customHeight="1">
      <c r="A237" s="652"/>
      <c r="B237" s="625"/>
      <c r="C237" s="653"/>
      <c r="D237" s="627"/>
      <c r="E237" s="210"/>
      <c r="F237" s="210"/>
      <c r="G237" s="210"/>
      <c r="H237" s="210"/>
      <c r="I237" s="627"/>
      <c r="J237" s="210"/>
      <c r="K237" s="626"/>
      <c r="L237" s="626"/>
      <c r="M237" s="628"/>
      <c r="N237" s="210"/>
      <c r="O237" s="210"/>
      <c r="P237" s="210"/>
      <c r="Q237" s="210"/>
      <c r="R237" s="210"/>
      <c r="S237" s="210"/>
      <c r="T237" s="210"/>
      <c r="U237" s="210"/>
      <c r="V237" s="210"/>
      <c r="W237" s="210"/>
      <c r="X237" s="210"/>
      <c r="Y237" s="210"/>
      <c r="Z237" s="210"/>
    </row>
    <row r="238" ht="12.75" hidden="1" customHeight="1">
      <c r="A238" s="652"/>
      <c r="B238" s="625"/>
      <c r="C238" s="653"/>
      <c r="D238" s="627"/>
      <c r="E238" s="210"/>
      <c r="F238" s="210"/>
      <c r="G238" s="210"/>
      <c r="H238" s="210"/>
      <c r="I238" s="627"/>
      <c r="J238" s="210"/>
      <c r="K238" s="626"/>
      <c r="L238" s="626"/>
      <c r="M238" s="628"/>
      <c r="N238" s="210"/>
      <c r="O238" s="210"/>
      <c r="P238" s="210"/>
      <c r="Q238" s="210"/>
      <c r="R238" s="210"/>
      <c r="S238" s="210"/>
      <c r="T238" s="210"/>
      <c r="U238" s="210"/>
      <c r="V238" s="210"/>
      <c r="W238" s="210"/>
      <c r="X238" s="210"/>
      <c r="Y238" s="210"/>
      <c r="Z238" s="210"/>
    </row>
    <row r="239" ht="12.75" hidden="1" customHeight="1">
      <c r="A239" s="652"/>
      <c r="B239" s="625"/>
      <c r="C239" s="653"/>
      <c r="D239" s="627"/>
      <c r="E239" s="210"/>
      <c r="F239" s="210"/>
      <c r="G239" s="210"/>
      <c r="H239" s="210"/>
      <c r="I239" s="627"/>
      <c r="J239" s="210"/>
      <c r="K239" s="626"/>
      <c r="L239" s="626"/>
      <c r="M239" s="628"/>
      <c r="N239" s="210"/>
      <c r="O239" s="210"/>
      <c r="P239" s="210"/>
      <c r="Q239" s="210"/>
      <c r="R239" s="210"/>
      <c r="S239" s="210"/>
      <c r="T239" s="210"/>
      <c r="U239" s="210"/>
      <c r="V239" s="210"/>
      <c r="W239" s="210"/>
      <c r="X239" s="210"/>
      <c r="Y239" s="210"/>
      <c r="Z239" s="210"/>
    </row>
    <row r="240" ht="12.75" hidden="1" customHeight="1">
      <c r="A240" s="652"/>
      <c r="B240" s="625"/>
      <c r="C240" s="653"/>
      <c r="D240" s="627"/>
      <c r="E240" s="210"/>
      <c r="F240" s="210"/>
      <c r="G240" s="210"/>
      <c r="H240" s="210"/>
      <c r="I240" s="627"/>
      <c r="J240" s="210"/>
      <c r="K240" s="626"/>
      <c r="L240" s="626"/>
      <c r="M240" s="628"/>
      <c r="N240" s="210"/>
      <c r="O240" s="210"/>
      <c r="P240" s="210"/>
      <c r="Q240" s="210"/>
      <c r="R240" s="210"/>
      <c r="S240" s="210"/>
      <c r="T240" s="210"/>
      <c r="U240" s="210"/>
      <c r="V240" s="210"/>
      <c r="W240" s="210"/>
      <c r="X240" s="210"/>
      <c r="Y240" s="210"/>
      <c r="Z240" s="210"/>
    </row>
    <row r="241" ht="12.75" hidden="1" customHeight="1">
      <c r="A241" s="652"/>
      <c r="B241" s="625"/>
      <c r="C241" s="653"/>
      <c r="D241" s="627"/>
      <c r="E241" s="210"/>
      <c r="F241" s="210"/>
      <c r="G241" s="210"/>
      <c r="H241" s="210"/>
      <c r="I241" s="627"/>
      <c r="J241" s="210"/>
      <c r="K241" s="626"/>
      <c r="L241" s="626"/>
      <c r="M241" s="628"/>
      <c r="N241" s="210"/>
      <c r="O241" s="210"/>
      <c r="P241" s="210"/>
      <c r="Q241" s="210"/>
      <c r="R241" s="210"/>
      <c r="S241" s="210"/>
      <c r="T241" s="210"/>
      <c r="U241" s="210"/>
      <c r="V241" s="210"/>
      <c r="W241" s="210"/>
      <c r="X241" s="210"/>
      <c r="Y241" s="210"/>
      <c r="Z241" s="210"/>
    </row>
    <row r="242" ht="12.75" hidden="1" customHeight="1">
      <c r="A242" s="652"/>
      <c r="B242" s="625"/>
      <c r="C242" s="653"/>
      <c r="D242" s="627"/>
      <c r="E242" s="210"/>
      <c r="F242" s="210"/>
      <c r="G242" s="210"/>
      <c r="H242" s="210"/>
      <c r="I242" s="627"/>
      <c r="J242" s="210"/>
      <c r="K242" s="626"/>
      <c r="L242" s="626"/>
      <c r="M242" s="628"/>
      <c r="N242" s="210"/>
      <c r="O242" s="210"/>
      <c r="P242" s="210"/>
      <c r="Q242" s="210"/>
      <c r="R242" s="210"/>
      <c r="S242" s="210"/>
      <c r="T242" s="210"/>
      <c r="U242" s="210"/>
      <c r="V242" s="210"/>
      <c r="W242" s="210"/>
      <c r="X242" s="210"/>
      <c r="Y242" s="210"/>
      <c r="Z242" s="210"/>
    </row>
    <row r="243" ht="12.75" hidden="1" customHeight="1">
      <c r="A243" s="652"/>
      <c r="B243" s="625"/>
      <c r="C243" s="653"/>
      <c r="D243" s="627"/>
      <c r="E243" s="210"/>
      <c r="F243" s="210"/>
      <c r="G243" s="210"/>
      <c r="H243" s="210"/>
      <c r="I243" s="627"/>
      <c r="J243" s="210"/>
      <c r="K243" s="626"/>
      <c r="L243" s="626"/>
      <c r="M243" s="628"/>
      <c r="N243" s="210"/>
      <c r="O243" s="210"/>
      <c r="P243" s="210"/>
      <c r="Q243" s="210"/>
      <c r="R243" s="210"/>
      <c r="S243" s="210"/>
      <c r="T243" s="210"/>
      <c r="U243" s="210"/>
      <c r="V243" s="210"/>
      <c r="W243" s="210"/>
      <c r="X243" s="210"/>
      <c r="Y243" s="210"/>
      <c r="Z243" s="210"/>
    </row>
    <row r="244" ht="12.75" hidden="1" customHeight="1">
      <c r="A244" s="652"/>
      <c r="B244" s="625"/>
      <c r="C244" s="653"/>
      <c r="D244" s="627"/>
      <c r="E244" s="210"/>
      <c r="F244" s="210"/>
      <c r="G244" s="210"/>
      <c r="H244" s="210"/>
      <c r="I244" s="627"/>
      <c r="J244" s="210"/>
      <c r="K244" s="626"/>
      <c r="L244" s="626"/>
      <c r="M244" s="628"/>
      <c r="N244" s="210"/>
      <c r="O244" s="210"/>
      <c r="P244" s="210"/>
      <c r="Q244" s="210"/>
      <c r="R244" s="210"/>
      <c r="S244" s="210"/>
      <c r="T244" s="210"/>
      <c r="U244" s="210"/>
      <c r="V244" s="210"/>
      <c r="W244" s="210"/>
      <c r="X244" s="210"/>
      <c r="Y244" s="210"/>
      <c r="Z244" s="210"/>
    </row>
    <row r="245" ht="12.75" hidden="1" customHeight="1">
      <c r="A245" s="652"/>
      <c r="B245" s="625"/>
      <c r="C245" s="653"/>
      <c r="D245" s="627"/>
      <c r="E245" s="210"/>
      <c r="F245" s="210"/>
      <c r="G245" s="210"/>
      <c r="H245" s="210"/>
      <c r="I245" s="627"/>
      <c r="J245" s="210"/>
      <c r="K245" s="626"/>
      <c r="L245" s="626"/>
      <c r="M245" s="628"/>
      <c r="N245" s="210"/>
      <c r="O245" s="210"/>
      <c r="P245" s="210"/>
      <c r="Q245" s="210"/>
      <c r="R245" s="210"/>
      <c r="S245" s="210"/>
      <c r="T245" s="210"/>
      <c r="U245" s="210"/>
      <c r="V245" s="210"/>
      <c r="W245" s="210"/>
      <c r="X245" s="210"/>
      <c r="Y245" s="210"/>
      <c r="Z245" s="210"/>
    </row>
    <row r="246" ht="12.75" hidden="1" customHeight="1">
      <c r="A246" s="652"/>
      <c r="B246" s="625"/>
      <c r="C246" s="653"/>
      <c r="D246" s="627"/>
      <c r="E246" s="210"/>
      <c r="F246" s="210"/>
      <c r="G246" s="210"/>
      <c r="H246" s="210"/>
      <c r="I246" s="627"/>
      <c r="J246" s="210"/>
      <c r="K246" s="626"/>
      <c r="L246" s="626"/>
      <c r="M246" s="628"/>
      <c r="N246" s="210"/>
      <c r="O246" s="210"/>
      <c r="P246" s="210"/>
      <c r="Q246" s="210"/>
      <c r="R246" s="210"/>
      <c r="S246" s="210"/>
      <c r="T246" s="210"/>
      <c r="U246" s="210"/>
      <c r="V246" s="210"/>
      <c r="W246" s="210"/>
      <c r="X246" s="210"/>
      <c r="Y246" s="210"/>
      <c r="Z246" s="210"/>
    </row>
    <row r="247" ht="12.75" hidden="1" customHeight="1">
      <c r="A247" s="652"/>
      <c r="B247" s="625"/>
      <c r="C247" s="653"/>
      <c r="D247" s="627"/>
      <c r="E247" s="210"/>
      <c r="F247" s="210"/>
      <c r="G247" s="210"/>
      <c r="H247" s="210"/>
      <c r="I247" s="627"/>
      <c r="J247" s="210"/>
      <c r="K247" s="626"/>
      <c r="L247" s="626"/>
      <c r="M247" s="628"/>
      <c r="N247" s="210"/>
      <c r="O247" s="210"/>
      <c r="P247" s="210"/>
      <c r="Q247" s="210"/>
      <c r="R247" s="210"/>
      <c r="S247" s="210"/>
      <c r="T247" s="210"/>
      <c r="U247" s="210"/>
      <c r="V247" s="210"/>
      <c r="W247" s="210"/>
      <c r="X247" s="210"/>
      <c r="Y247" s="210"/>
      <c r="Z247" s="210"/>
    </row>
    <row r="248" ht="12.75" hidden="1" customHeight="1">
      <c r="A248" s="652"/>
      <c r="B248" s="625"/>
      <c r="C248" s="653"/>
      <c r="D248" s="627"/>
      <c r="E248" s="210"/>
      <c r="F248" s="210"/>
      <c r="G248" s="210"/>
      <c r="H248" s="210"/>
      <c r="I248" s="627"/>
      <c r="J248" s="210"/>
      <c r="K248" s="626"/>
      <c r="L248" s="626"/>
      <c r="M248" s="628"/>
      <c r="N248" s="210"/>
      <c r="O248" s="210"/>
      <c r="P248" s="210"/>
      <c r="Q248" s="210"/>
      <c r="R248" s="210"/>
      <c r="S248" s="210"/>
      <c r="T248" s="210"/>
      <c r="U248" s="210"/>
      <c r="V248" s="210"/>
      <c r="W248" s="210"/>
      <c r="X248" s="210"/>
      <c r="Y248" s="210"/>
      <c r="Z248" s="210"/>
    </row>
    <row r="249" ht="12.75" hidden="1" customHeight="1">
      <c r="A249" s="652"/>
      <c r="B249" s="625"/>
      <c r="C249" s="653"/>
      <c r="D249" s="627"/>
      <c r="E249" s="210"/>
      <c r="F249" s="210"/>
      <c r="G249" s="210"/>
      <c r="H249" s="210"/>
      <c r="I249" s="627"/>
      <c r="J249" s="210"/>
      <c r="K249" s="626"/>
      <c r="L249" s="626"/>
      <c r="M249" s="628"/>
      <c r="N249" s="210"/>
      <c r="O249" s="210"/>
      <c r="P249" s="210"/>
      <c r="Q249" s="210"/>
      <c r="R249" s="210"/>
      <c r="S249" s="210"/>
      <c r="T249" s="210"/>
      <c r="U249" s="210"/>
      <c r="V249" s="210"/>
      <c r="W249" s="210"/>
      <c r="X249" s="210"/>
      <c r="Y249" s="210"/>
      <c r="Z249" s="210"/>
    </row>
    <row r="250" ht="12.75" hidden="1" customHeight="1">
      <c r="A250" s="652"/>
      <c r="B250" s="625"/>
      <c r="C250" s="653"/>
      <c r="D250" s="627"/>
      <c r="E250" s="210"/>
      <c r="F250" s="210"/>
      <c r="G250" s="210"/>
      <c r="H250" s="210"/>
      <c r="I250" s="627"/>
      <c r="J250" s="210"/>
      <c r="K250" s="626"/>
      <c r="L250" s="626"/>
      <c r="M250" s="628"/>
      <c r="N250" s="210"/>
      <c r="O250" s="210"/>
      <c r="P250" s="210"/>
      <c r="Q250" s="210"/>
      <c r="R250" s="210"/>
      <c r="S250" s="210"/>
      <c r="T250" s="210"/>
      <c r="U250" s="210"/>
      <c r="V250" s="210"/>
      <c r="W250" s="210"/>
      <c r="X250" s="210"/>
      <c r="Y250" s="210"/>
      <c r="Z250" s="210"/>
    </row>
    <row r="251" ht="12.75" hidden="1" customHeight="1">
      <c r="A251" s="652"/>
      <c r="B251" s="625"/>
      <c r="C251" s="653"/>
      <c r="D251" s="627"/>
      <c r="E251" s="210"/>
      <c r="F251" s="210"/>
      <c r="G251" s="210"/>
      <c r="H251" s="210"/>
      <c r="I251" s="627"/>
      <c r="J251" s="210"/>
      <c r="K251" s="626"/>
      <c r="L251" s="626"/>
      <c r="M251" s="628"/>
      <c r="N251" s="210"/>
      <c r="O251" s="210"/>
      <c r="P251" s="210"/>
      <c r="Q251" s="210"/>
      <c r="R251" s="210"/>
      <c r="S251" s="210"/>
      <c r="T251" s="210"/>
      <c r="U251" s="210"/>
      <c r="V251" s="210"/>
      <c r="W251" s="210"/>
      <c r="X251" s="210"/>
      <c r="Y251" s="210"/>
      <c r="Z251" s="210"/>
    </row>
    <row r="252" ht="12.75" hidden="1" customHeight="1">
      <c r="A252" s="652"/>
      <c r="B252" s="625"/>
      <c r="C252" s="653"/>
      <c r="D252" s="627"/>
      <c r="E252" s="210"/>
      <c r="F252" s="210"/>
      <c r="G252" s="210"/>
      <c r="H252" s="210"/>
      <c r="I252" s="627"/>
      <c r="J252" s="210"/>
      <c r="K252" s="626"/>
      <c r="L252" s="626"/>
      <c r="M252" s="628"/>
      <c r="N252" s="210"/>
      <c r="O252" s="210"/>
      <c r="P252" s="210"/>
      <c r="Q252" s="210"/>
      <c r="R252" s="210"/>
      <c r="S252" s="210"/>
      <c r="T252" s="210"/>
      <c r="U252" s="210"/>
      <c r="V252" s="210"/>
      <c r="W252" s="210"/>
      <c r="X252" s="210"/>
      <c r="Y252" s="210"/>
      <c r="Z252" s="210"/>
    </row>
    <row r="253" ht="12.75" hidden="1" customHeight="1">
      <c r="A253" s="652"/>
      <c r="B253" s="625"/>
      <c r="C253" s="653"/>
      <c r="D253" s="627"/>
      <c r="E253" s="210"/>
      <c r="F253" s="210"/>
      <c r="G253" s="210"/>
      <c r="H253" s="210"/>
      <c r="I253" s="627"/>
      <c r="J253" s="210"/>
      <c r="K253" s="626"/>
      <c r="L253" s="626"/>
      <c r="M253" s="628"/>
      <c r="N253" s="210"/>
      <c r="O253" s="210"/>
      <c r="P253" s="210"/>
      <c r="Q253" s="210"/>
      <c r="R253" s="210"/>
      <c r="S253" s="210"/>
      <c r="T253" s="210"/>
      <c r="U253" s="210"/>
      <c r="V253" s="210"/>
      <c r="W253" s="210"/>
      <c r="X253" s="210"/>
      <c r="Y253" s="210"/>
      <c r="Z253" s="210"/>
    </row>
    <row r="254" ht="12.75" hidden="1" customHeight="1">
      <c r="A254" s="652"/>
      <c r="B254" s="625"/>
      <c r="C254" s="653"/>
      <c r="D254" s="627"/>
      <c r="E254" s="210"/>
      <c r="F254" s="210"/>
      <c r="G254" s="210"/>
      <c r="H254" s="210"/>
      <c r="I254" s="627"/>
      <c r="J254" s="210"/>
      <c r="K254" s="626"/>
      <c r="L254" s="626"/>
      <c r="M254" s="628"/>
      <c r="N254" s="210"/>
      <c r="O254" s="210"/>
      <c r="P254" s="210"/>
      <c r="Q254" s="210"/>
      <c r="R254" s="210"/>
      <c r="S254" s="210"/>
      <c r="T254" s="210"/>
      <c r="U254" s="210"/>
      <c r="V254" s="210"/>
      <c r="W254" s="210"/>
      <c r="X254" s="210"/>
      <c r="Y254" s="210"/>
      <c r="Z254" s="210"/>
    </row>
    <row r="255" ht="12.75" hidden="1" customHeight="1">
      <c r="A255" s="652"/>
      <c r="B255" s="625"/>
      <c r="C255" s="653"/>
      <c r="D255" s="627"/>
      <c r="E255" s="210"/>
      <c r="F255" s="210"/>
      <c r="G255" s="210"/>
      <c r="H255" s="210"/>
      <c r="I255" s="627"/>
      <c r="J255" s="210"/>
      <c r="K255" s="626"/>
      <c r="L255" s="626"/>
      <c r="M255" s="628"/>
      <c r="N255" s="210"/>
      <c r="O255" s="210"/>
      <c r="P255" s="210"/>
      <c r="Q255" s="210"/>
      <c r="R255" s="210"/>
      <c r="S255" s="210"/>
      <c r="T255" s="210"/>
      <c r="U255" s="210"/>
      <c r="V255" s="210"/>
      <c r="W255" s="210"/>
      <c r="X255" s="210"/>
      <c r="Y255" s="210"/>
      <c r="Z255" s="210"/>
    </row>
    <row r="256" ht="12.75" hidden="1" customHeight="1">
      <c r="A256" s="652"/>
      <c r="B256" s="625"/>
      <c r="C256" s="653"/>
      <c r="D256" s="627"/>
      <c r="E256" s="210"/>
      <c r="F256" s="210"/>
      <c r="G256" s="210"/>
      <c r="H256" s="210"/>
      <c r="I256" s="627"/>
      <c r="J256" s="210"/>
      <c r="K256" s="626"/>
      <c r="L256" s="626"/>
      <c r="M256" s="628"/>
      <c r="N256" s="210"/>
      <c r="O256" s="210"/>
      <c r="P256" s="210"/>
      <c r="Q256" s="210"/>
      <c r="R256" s="210"/>
      <c r="S256" s="210"/>
      <c r="T256" s="210"/>
      <c r="U256" s="210"/>
      <c r="V256" s="210"/>
      <c r="W256" s="210"/>
      <c r="X256" s="210"/>
      <c r="Y256" s="210"/>
      <c r="Z256" s="210"/>
    </row>
    <row r="257" ht="12.75" hidden="1" customHeight="1">
      <c r="A257" s="652"/>
      <c r="B257" s="625"/>
      <c r="C257" s="653"/>
      <c r="D257" s="627"/>
      <c r="E257" s="210"/>
      <c r="F257" s="210"/>
      <c r="G257" s="210"/>
      <c r="H257" s="210"/>
      <c r="I257" s="627"/>
      <c r="J257" s="210"/>
      <c r="K257" s="626"/>
      <c r="L257" s="626"/>
      <c r="M257" s="628"/>
      <c r="N257" s="210"/>
      <c r="O257" s="210"/>
      <c r="P257" s="210"/>
      <c r="Q257" s="210"/>
      <c r="R257" s="210"/>
      <c r="S257" s="210"/>
      <c r="T257" s="210"/>
      <c r="U257" s="210"/>
      <c r="V257" s="210"/>
      <c r="W257" s="210"/>
      <c r="X257" s="210"/>
      <c r="Y257" s="210"/>
      <c r="Z257" s="210"/>
    </row>
    <row r="258" ht="12.75" hidden="1" customHeight="1">
      <c r="A258" s="652"/>
      <c r="B258" s="625"/>
      <c r="C258" s="653"/>
      <c r="D258" s="627"/>
      <c r="E258" s="210"/>
      <c r="F258" s="210"/>
      <c r="G258" s="210"/>
      <c r="H258" s="210"/>
      <c r="I258" s="627"/>
      <c r="J258" s="210"/>
      <c r="K258" s="626"/>
      <c r="L258" s="626"/>
      <c r="M258" s="628"/>
      <c r="N258" s="210"/>
      <c r="O258" s="210"/>
      <c r="P258" s="210"/>
      <c r="Q258" s="210"/>
      <c r="R258" s="210"/>
      <c r="S258" s="210"/>
      <c r="T258" s="210"/>
      <c r="U258" s="210"/>
      <c r="V258" s="210"/>
      <c r="W258" s="210"/>
      <c r="X258" s="210"/>
      <c r="Y258" s="210"/>
      <c r="Z258" s="210"/>
    </row>
    <row r="259" ht="12.75" hidden="1" customHeight="1">
      <c r="A259" s="652"/>
      <c r="B259" s="625"/>
      <c r="C259" s="653"/>
      <c r="D259" s="627"/>
      <c r="E259" s="210"/>
      <c r="F259" s="210"/>
      <c r="G259" s="210"/>
      <c r="H259" s="210"/>
      <c r="I259" s="627"/>
      <c r="J259" s="210"/>
      <c r="K259" s="626"/>
      <c r="L259" s="626"/>
      <c r="M259" s="628"/>
      <c r="N259" s="210"/>
      <c r="O259" s="210"/>
      <c r="P259" s="210"/>
      <c r="Q259" s="210"/>
      <c r="R259" s="210"/>
      <c r="S259" s="210"/>
      <c r="T259" s="210"/>
      <c r="U259" s="210"/>
      <c r="V259" s="210"/>
      <c r="W259" s="210"/>
      <c r="X259" s="210"/>
      <c r="Y259" s="210"/>
      <c r="Z259" s="210"/>
    </row>
    <row r="260" ht="12.75" hidden="1" customHeight="1">
      <c r="A260" s="652"/>
      <c r="B260" s="625"/>
      <c r="C260" s="653"/>
      <c r="D260" s="627"/>
      <c r="E260" s="210"/>
      <c r="F260" s="210"/>
      <c r="G260" s="210"/>
      <c r="H260" s="210"/>
      <c r="I260" s="627"/>
      <c r="J260" s="210"/>
      <c r="K260" s="626"/>
      <c r="L260" s="626"/>
      <c r="M260" s="628"/>
      <c r="N260" s="210"/>
      <c r="O260" s="210"/>
      <c r="P260" s="210"/>
      <c r="Q260" s="210"/>
      <c r="R260" s="210"/>
      <c r="S260" s="210"/>
      <c r="T260" s="210"/>
      <c r="U260" s="210"/>
      <c r="V260" s="210"/>
      <c r="W260" s="210"/>
      <c r="X260" s="210"/>
      <c r="Y260" s="210"/>
      <c r="Z260" s="210"/>
    </row>
    <row r="261" ht="12.75" hidden="1" customHeight="1">
      <c r="A261" s="652"/>
      <c r="B261" s="625"/>
      <c r="C261" s="653"/>
      <c r="D261" s="627"/>
      <c r="E261" s="210"/>
      <c r="F261" s="210"/>
      <c r="G261" s="210"/>
      <c r="H261" s="210"/>
      <c r="I261" s="627"/>
      <c r="J261" s="210"/>
      <c r="K261" s="626"/>
      <c r="L261" s="626"/>
      <c r="M261" s="628"/>
      <c r="N261" s="210"/>
      <c r="O261" s="210"/>
      <c r="P261" s="210"/>
      <c r="Q261" s="210"/>
      <c r="R261" s="210"/>
      <c r="S261" s="210"/>
      <c r="T261" s="210"/>
      <c r="U261" s="210"/>
      <c r="V261" s="210"/>
      <c r="W261" s="210"/>
      <c r="X261" s="210"/>
      <c r="Y261" s="210"/>
      <c r="Z261" s="210"/>
    </row>
    <row r="262" ht="12.75" hidden="1" customHeight="1">
      <c r="A262" s="652"/>
      <c r="B262" s="625"/>
      <c r="C262" s="653"/>
      <c r="D262" s="627"/>
      <c r="E262" s="210"/>
      <c r="F262" s="210"/>
      <c r="G262" s="210"/>
      <c r="H262" s="210"/>
      <c r="I262" s="627"/>
      <c r="J262" s="210"/>
      <c r="K262" s="626"/>
      <c r="L262" s="626"/>
      <c r="M262" s="628"/>
      <c r="N262" s="210"/>
      <c r="O262" s="210"/>
      <c r="P262" s="210"/>
      <c r="Q262" s="210"/>
      <c r="R262" s="210"/>
      <c r="S262" s="210"/>
      <c r="T262" s="210"/>
      <c r="U262" s="210"/>
      <c r="V262" s="210"/>
      <c r="W262" s="210"/>
      <c r="X262" s="210"/>
      <c r="Y262" s="210"/>
      <c r="Z262" s="210"/>
    </row>
    <row r="263" ht="12.75" hidden="1" customHeight="1">
      <c r="A263" s="652"/>
      <c r="B263" s="625"/>
      <c r="C263" s="653"/>
      <c r="D263" s="627"/>
      <c r="E263" s="210"/>
      <c r="F263" s="210"/>
      <c r="G263" s="210"/>
      <c r="H263" s="210"/>
      <c r="I263" s="627"/>
      <c r="J263" s="210"/>
      <c r="K263" s="626"/>
      <c r="L263" s="626"/>
      <c r="M263" s="628"/>
      <c r="N263" s="210"/>
      <c r="O263" s="210"/>
      <c r="P263" s="210"/>
      <c r="Q263" s="210"/>
      <c r="R263" s="210"/>
      <c r="S263" s="210"/>
      <c r="T263" s="210"/>
      <c r="U263" s="210"/>
      <c r="V263" s="210"/>
      <c r="W263" s="210"/>
      <c r="X263" s="210"/>
      <c r="Y263" s="210"/>
      <c r="Z263" s="210"/>
    </row>
    <row r="264" ht="12.75" hidden="1" customHeight="1">
      <c r="A264" s="652"/>
      <c r="B264" s="625"/>
      <c r="C264" s="653"/>
      <c r="D264" s="627"/>
      <c r="E264" s="210"/>
      <c r="F264" s="210"/>
      <c r="G264" s="210"/>
      <c r="H264" s="210"/>
      <c r="I264" s="627"/>
      <c r="J264" s="210"/>
      <c r="K264" s="626"/>
      <c r="L264" s="626"/>
      <c r="M264" s="628"/>
      <c r="N264" s="210"/>
      <c r="O264" s="210"/>
      <c r="P264" s="210"/>
      <c r="Q264" s="210"/>
      <c r="R264" s="210"/>
      <c r="S264" s="210"/>
      <c r="T264" s="210"/>
      <c r="U264" s="210"/>
      <c r="V264" s="210"/>
      <c r="W264" s="210"/>
      <c r="X264" s="210"/>
      <c r="Y264" s="210"/>
      <c r="Z264" s="210"/>
    </row>
    <row r="265" ht="12.75" hidden="1" customHeight="1">
      <c r="A265" s="652"/>
      <c r="B265" s="625"/>
      <c r="C265" s="653"/>
      <c r="D265" s="627"/>
      <c r="E265" s="210"/>
      <c r="F265" s="210"/>
      <c r="G265" s="210"/>
      <c r="H265" s="210"/>
      <c r="I265" s="627"/>
      <c r="J265" s="210"/>
      <c r="K265" s="626"/>
      <c r="L265" s="626"/>
      <c r="M265" s="628"/>
      <c r="N265" s="210"/>
      <c r="O265" s="210"/>
      <c r="P265" s="210"/>
      <c r="Q265" s="210"/>
      <c r="R265" s="210"/>
      <c r="S265" s="210"/>
      <c r="T265" s="210"/>
      <c r="U265" s="210"/>
      <c r="V265" s="210"/>
      <c r="W265" s="210"/>
      <c r="X265" s="210"/>
      <c r="Y265" s="210"/>
      <c r="Z265" s="210"/>
    </row>
    <row r="266" ht="12.75" hidden="1" customHeight="1">
      <c r="A266" s="652"/>
      <c r="B266" s="625"/>
      <c r="C266" s="653"/>
      <c r="D266" s="627"/>
      <c r="E266" s="210"/>
      <c r="F266" s="210"/>
      <c r="G266" s="210"/>
      <c r="H266" s="210"/>
      <c r="I266" s="627"/>
      <c r="J266" s="210"/>
      <c r="K266" s="626"/>
      <c r="L266" s="626"/>
      <c r="M266" s="628"/>
      <c r="N266" s="210"/>
      <c r="O266" s="210"/>
      <c r="P266" s="210"/>
      <c r="Q266" s="210"/>
      <c r="R266" s="210"/>
      <c r="S266" s="210"/>
      <c r="T266" s="210"/>
      <c r="U266" s="210"/>
      <c r="V266" s="210"/>
      <c r="W266" s="210"/>
      <c r="X266" s="210"/>
      <c r="Y266" s="210"/>
      <c r="Z266" s="210"/>
    </row>
    <row r="267" ht="12.75" hidden="1" customHeight="1">
      <c r="A267" s="652"/>
      <c r="B267" s="625"/>
      <c r="C267" s="653"/>
      <c r="D267" s="627"/>
      <c r="E267" s="210"/>
      <c r="F267" s="210"/>
      <c r="G267" s="210"/>
      <c r="H267" s="210"/>
      <c r="I267" s="627"/>
      <c r="J267" s="210"/>
      <c r="K267" s="626"/>
      <c r="L267" s="626"/>
      <c r="M267" s="628"/>
      <c r="N267" s="210"/>
      <c r="O267" s="210"/>
      <c r="P267" s="210"/>
      <c r="Q267" s="210"/>
      <c r="R267" s="210"/>
      <c r="S267" s="210"/>
      <c r="T267" s="210"/>
      <c r="U267" s="210"/>
      <c r="V267" s="210"/>
      <c r="W267" s="210"/>
      <c r="X267" s="210"/>
      <c r="Y267" s="210"/>
      <c r="Z267" s="210"/>
    </row>
    <row r="268" ht="12.75" hidden="1" customHeight="1">
      <c r="A268" s="652"/>
      <c r="B268" s="625"/>
      <c r="C268" s="653"/>
      <c r="D268" s="627"/>
      <c r="E268" s="210"/>
      <c r="F268" s="210"/>
      <c r="G268" s="210"/>
      <c r="H268" s="210"/>
      <c r="I268" s="627"/>
      <c r="J268" s="210"/>
      <c r="K268" s="626"/>
      <c r="L268" s="626"/>
      <c r="M268" s="628"/>
      <c r="N268" s="210"/>
      <c r="O268" s="210"/>
      <c r="P268" s="210"/>
      <c r="Q268" s="210"/>
      <c r="R268" s="210"/>
      <c r="S268" s="210"/>
      <c r="T268" s="210"/>
      <c r="U268" s="210"/>
      <c r="V268" s="210"/>
      <c r="W268" s="210"/>
      <c r="X268" s="210"/>
      <c r="Y268" s="210"/>
      <c r="Z268" s="210"/>
    </row>
    <row r="269" ht="12.75" hidden="1" customHeight="1">
      <c r="A269" s="652"/>
      <c r="B269" s="625"/>
      <c r="C269" s="653"/>
      <c r="D269" s="627"/>
      <c r="E269" s="210"/>
      <c r="F269" s="210"/>
      <c r="G269" s="210"/>
      <c r="H269" s="210"/>
      <c r="I269" s="627"/>
      <c r="J269" s="210"/>
      <c r="K269" s="626"/>
      <c r="L269" s="626"/>
      <c r="M269" s="628"/>
      <c r="N269" s="210"/>
      <c r="O269" s="210"/>
      <c r="P269" s="210"/>
      <c r="Q269" s="210"/>
      <c r="R269" s="210"/>
      <c r="S269" s="210"/>
      <c r="T269" s="210"/>
      <c r="U269" s="210"/>
      <c r="V269" s="210"/>
      <c r="W269" s="210"/>
      <c r="X269" s="210"/>
      <c r="Y269" s="210"/>
      <c r="Z269" s="210"/>
    </row>
    <row r="270" ht="12.75" hidden="1" customHeight="1">
      <c r="A270" s="652"/>
      <c r="B270" s="625"/>
      <c r="C270" s="653"/>
      <c r="D270" s="627"/>
      <c r="E270" s="210"/>
      <c r="F270" s="210"/>
      <c r="G270" s="210"/>
      <c r="H270" s="210"/>
      <c r="I270" s="627"/>
      <c r="J270" s="210"/>
      <c r="K270" s="626"/>
      <c r="L270" s="626"/>
      <c r="M270" s="628"/>
      <c r="N270" s="210"/>
      <c r="O270" s="210"/>
      <c r="P270" s="210"/>
      <c r="Q270" s="210"/>
      <c r="R270" s="210"/>
      <c r="S270" s="210"/>
      <c r="T270" s="210"/>
      <c r="U270" s="210"/>
      <c r="V270" s="210"/>
      <c r="W270" s="210"/>
      <c r="X270" s="210"/>
      <c r="Y270" s="210"/>
      <c r="Z270" s="210"/>
    </row>
    <row r="271" ht="12.75" hidden="1" customHeight="1">
      <c r="A271" s="652"/>
      <c r="B271" s="625"/>
      <c r="C271" s="653"/>
      <c r="D271" s="627"/>
      <c r="E271" s="210"/>
      <c r="F271" s="210"/>
      <c r="G271" s="210"/>
      <c r="H271" s="210"/>
      <c r="I271" s="627"/>
      <c r="J271" s="210"/>
      <c r="K271" s="626"/>
      <c r="L271" s="626"/>
      <c r="M271" s="628"/>
      <c r="N271" s="210"/>
      <c r="O271" s="210"/>
      <c r="P271" s="210"/>
      <c r="Q271" s="210"/>
      <c r="R271" s="210"/>
      <c r="S271" s="210"/>
      <c r="T271" s="210"/>
      <c r="U271" s="210"/>
      <c r="V271" s="210"/>
      <c r="W271" s="210"/>
      <c r="X271" s="210"/>
      <c r="Y271" s="210"/>
      <c r="Z271" s="210"/>
    </row>
    <row r="272" ht="12.75" hidden="1" customHeight="1">
      <c r="A272" s="652"/>
      <c r="B272" s="625"/>
      <c r="C272" s="653"/>
      <c r="D272" s="627"/>
      <c r="E272" s="210"/>
      <c r="F272" s="210"/>
      <c r="G272" s="210"/>
      <c r="H272" s="210"/>
      <c r="I272" s="627"/>
      <c r="J272" s="210"/>
      <c r="K272" s="626"/>
      <c r="L272" s="626"/>
      <c r="M272" s="628"/>
      <c r="N272" s="210"/>
      <c r="O272" s="210"/>
      <c r="P272" s="210"/>
      <c r="Q272" s="210"/>
      <c r="R272" s="210"/>
      <c r="S272" s="210"/>
      <c r="T272" s="210"/>
      <c r="U272" s="210"/>
      <c r="V272" s="210"/>
      <c r="W272" s="210"/>
      <c r="X272" s="210"/>
      <c r="Y272" s="210"/>
      <c r="Z272" s="210"/>
    </row>
    <row r="273" ht="12.75" hidden="1" customHeight="1">
      <c r="A273" s="652"/>
      <c r="B273" s="625"/>
      <c r="C273" s="653"/>
      <c r="D273" s="627"/>
      <c r="E273" s="210"/>
      <c r="F273" s="210"/>
      <c r="G273" s="210"/>
      <c r="H273" s="210"/>
      <c r="I273" s="627"/>
      <c r="J273" s="210"/>
      <c r="K273" s="626"/>
      <c r="L273" s="626"/>
      <c r="M273" s="628"/>
      <c r="N273" s="210"/>
      <c r="O273" s="210"/>
      <c r="P273" s="210"/>
      <c r="Q273" s="210"/>
      <c r="R273" s="210"/>
      <c r="S273" s="210"/>
      <c r="T273" s="210"/>
      <c r="U273" s="210"/>
      <c r="V273" s="210"/>
      <c r="W273" s="210"/>
      <c r="X273" s="210"/>
      <c r="Y273" s="210"/>
      <c r="Z273" s="210"/>
    </row>
    <row r="274" ht="12.75" hidden="1" customHeight="1">
      <c r="A274" s="652"/>
      <c r="B274" s="625"/>
      <c r="C274" s="653"/>
      <c r="D274" s="627"/>
      <c r="E274" s="210"/>
      <c r="F274" s="210"/>
      <c r="G274" s="210"/>
      <c r="H274" s="210"/>
      <c r="I274" s="627"/>
      <c r="J274" s="210"/>
      <c r="K274" s="626"/>
      <c r="L274" s="626"/>
      <c r="M274" s="628"/>
      <c r="N274" s="210"/>
      <c r="O274" s="210"/>
      <c r="P274" s="210"/>
      <c r="Q274" s="210"/>
      <c r="R274" s="210"/>
      <c r="S274" s="210"/>
      <c r="T274" s="210"/>
      <c r="U274" s="210"/>
      <c r="V274" s="210"/>
      <c r="W274" s="210"/>
      <c r="X274" s="210"/>
      <c r="Y274" s="210"/>
      <c r="Z274" s="210"/>
    </row>
    <row r="275" ht="12.75" hidden="1" customHeight="1">
      <c r="A275" s="652"/>
      <c r="B275" s="625"/>
      <c r="C275" s="653"/>
      <c r="D275" s="627"/>
      <c r="E275" s="210"/>
      <c r="F275" s="210"/>
      <c r="G275" s="210"/>
      <c r="H275" s="210"/>
      <c r="I275" s="627"/>
      <c r="J275" s="210"/>
      <c r="K275" s="626"/>
      <c r="L275" s="626"/>
      <c r="M275" s="628"/>
      <c r="N275" s="210"/>
      <c r="O275" s="210"/>
      <c r="P275" s="210"/>
      <c r="Q275" s="210"/>
      <c r="R275" s="210"/>
      <c r="S275" s="210"/>
      <c r="T275" s="210"/>
      <c r="U275" s="210"/>
      <c r="V275" s="210"/>
      <c r="W275" s="210"/>
      <c r="X275" s="210"/>
      <c r="Y275" s="210"/>
      <c r="Z275" s="210"/>
    </row>
    <row r="276" ht="12.75" hidden="1" customHeight="1">
      <c r="A276" s="652"/>
      <c r="B276" s="625"/>
      <c r="C276" s="653"/>
      <c r="D276" s="627"/>
      <c r="E276" s="210"/>
      <c r="F276" s="210"/>
      <c r="G276" s="210"/>
      <c r="H276" s="210"/>
      <c r="I276" s="627"/>
      <c r="J276" s="210"/>
      <c r="K276" s="626"/>
      <c r="L276" s="626"/>
      <c r="M276" s="628"/>
      <c r="N276" s="210"/>
      <c r="O276" s="210"/>
      <c r="P276" s="210"/>
      <c r="Q276" s="210"/>
      <c r="R276" s="210"/>
      <c r="S276" s="210"/>
      <c r="T276" s="210"/>
      <c r="U276" s="210"/>
      <c r="V276" s="210"/>
      <c r="W276" s="210"/>
      <c r="X276" s="210"/>
      <c r="Y276" s="210"/>
      <c r="Z276" s="210"/>
    </row>
    <row r="277" ht="12.75" hidden="1" customHeight="1">
      <c r="A277" s="652"/>
      <c r="B277" s="625"/>
      <c r="C277" s="653"/>
      <c r="D277" s="627"/>
      <c r="E277" s="210"/>
      <c r="F277" s="210"/>
      <c r="G277" s="210"/>
      <c r="H277" s="210"/>
      <c r="I277" s="627"/>
      <c r="J277" s="210"/>
      <c r="K277" s="626"/>
      <c r="L277" s="626"/>
      <c r="M277" s="628"/>
      <c r="N277" s="210"/>
      <c r="O277" s="210"/>
      <c r="P277" s="210"/>
      <c r="Q277" s="210"/>
      <c r="R277" s="210"/>
      <c r="S277" s="210"/>
      <c r="T277" s="210"/>
      <c r="U277" s="210"/>
      <c r="V277" s="210"/>
      <c r="W277" s="210"/>
      <c r="X277" s="210"/>
      <c r="Y277" s="210"/>
      <c r="Z277" s="210"/>
    </row>
    <row r="278" ht="12.75" hidden="1" customHeight="1">
      <c r="A278" s="652"/>
      <c r="B278" s="625"/>
      <c r="C278" s="653"/>
      <c r="D278" s="627"/>
      <c r="E278" s="210"/>
      <c r="F278" s="210"/>
      <c r="G278" s="210"/>
      <c r="H278" s="210"/>
      <c r="I278" s="627"/>
      <c r="J278" s="210"/>
      <c r="K278" s="626"/>
      <c r="L278" s="626"/>
      <c r="M278" s="628"/>
      <c r="N278" s="210"/>
      <c r="O278" s="210"/>
      <c r="P278" s="210"/>
      <c r="Q278" s="210"/>
      <c r="R278" s="210"/>
      <c r="S278" s="210"/>
      <c r="T278" s="210"/>
      <c r="U278" s="210"/>
      <c r="V278" s="210"/>
      <c r="W278" s="210"/>
      <c r="X278" s="210"/>
      <c r="Y278" s="210"/>
      <c r="Z278" s="210"/>
    </row>
    <row r="279" ht="12.75" hidden="1" customHeight="1">
      <c r="A279" s="652"/>
      <c r="B279" s="625"/>
      <c r="C279" s="653"/>
      <c r="D279" s="627"/>
      <c r="E279" s="210"/>
      <c r="F279" s="210"/>
      <c r="G279" s="210"/>
      <c r="H279" s="210"/>
      <c r="I279" s="627"/>
      <c r="J279" s="210"/>
      <c r="K279" s="626"/>
      <c r="L279" s="626"/>
      <c r="M279" s="628"/>
      <c r="N279" s="210"/>
      <c r="O279" s="210"/>
      <c r="P279" s="210"/>
      <c r="Q279" s="210"/>
      <c r="R279" s="210"/>
      <c r="S279" s="210"/>
      <c r="T279" s="210"/>
      <c r="U279" s="210"/>
      <c r="V279" s="210"/>
      <c r="W279" s="210"/>
      <c r="X279" s="210"/>
      <c r="Y279" s="210"/>
      <c r="Z279" s="210"/>
    </row>
    <row r="280" ht="12.75" hidden="1" customHeight="1">
      <c r="A280" s="652"/>
      <c r="B280" s="625"/>
      <c r="C280" s="653"/>
      <c r="D280" s="627"/>
      <c r="E280" s="210"/>
      <c r="F280" s="210"/>
      <c r="G280" s="210"/>
      <c r="H280" s="210"/>
      <c r="I280" s="627"/>
      <c r="J280" s="210"/>
      <c r="K280" s="626"/>
      <c r="L280" s="626"/>
      <c r="M280" s="628"/>
      <c r="N280" s="210"/>
      <c r="O280" s="210"/>
      <c r="P280" s="210"/>
      <c r="Q280" s="210"/>
      <c r="R280" s="210"/>
      <c r="S280" s="210"/>
      <c r="T280" s="210"/>
      <c r="U280" s="210"/>
      <c r="V280" s="210"/>
      <c r="W280" s="210"/>
      <c r="X280" s="210"/>
      <c r="Y280" s="210"/>
      <c r="Z280" s="210"/>
    </row>
    <row r="281" ht="12.75" hidden="1" customHeight="1">
      <c r="A281" s="652"/>
      <c r="B281" s="625"/>
      <c r="C281" s="653"/>
      <c r="D281" s="627"/>
      <c r="E281" s="210"/>
      <c r="F281" s="210"/>
      <c r="G281" s="210"/>
      <c r="H281" s="210"/>
      <c r="I281" s="627"/>
      <c r="J281" s="210"/>
      <c r="K281" s="626"/>
      <c r="L281" s="626"/>
      <c r="M281" s="628"/>
      <c r="N281" s="210"/>
      <c r="O281" s="210"/>
      <c r="P281" s="210"/>
      <c r="Q281" s="210"/>
      <c r="R281" s="210"/>
      <c r="S281" s="210"/>
      <c r="T281" s="210"/>
      <c r="U281" s="210"/>
      <c r="V281" s="210"/>
      <c r="W281" s="210"/>
      <c r="X281" s="210"/>
      <c r="Y281" s="210"/>
      <c r="Z281" s="210"/>
    </row>
    <row r="282" ht="12.75" hidden="1" customHeight="1">
      <c r="A282" s="652"/>
      <c r="B282" s="625"/>
      <c r="C282" s="653"/>
      <c r="D282" s="627"/>
      <c r="E282" s="210"/>
      <c r="F282" s="210"/>
      <c r="G282" s="210"/>
      <c r="H282" s="210"/>
      <c r="I282" s="627"/>
      <c r="J282" s="210"/>
      <c r="K282" s="626"/>
      <c r="L282" s="626"/>
      <c r="M282" s="628"/>
      <c r="N282" s="210"/>
      <c r="O282" s="210"/>
      <c r="P282" s="210"/>
      <c r="Q282" s="210"/>
      <c r="R282" s="210"/>
      <c r="S282" s="210"/>
      <c r="T282" s="210"/>
      <c r="U282" s="210"/>
      <c r="V282" s="210"/>
      <c r="W282" s="210"/>
      <c r="X282" s="210"/>
      <c r="Y282" s="210"/>
      <c r="Z282" s="210"/>
    </row>
    <row r="283" ht="12.75" hidden="1" customHeight="1">
      <c r="A283" s="652"/>
      <c r="B283" s="625"/>
      <c r="C283" s="653"/>
      <c r="D283" s="627"/>
      <c r="E283" s="210"/>
      <c r="F283" s="210"/>
      <c r="G283" s="210"/>
      <c r="H283" s="210"/>
      <c r="I283" s="627"/>
      <c r="J283" s="210"/>
      <c r="K283" s="626"/>
      <c r="L283" s="626"/>
      <c r="M283" s="628"/>
      <c r="N283" s="210"/>
      <c r="O283" s="210"/>
      <c r="P283" s="210"/>
      <c r="Q283" s="210"/>
      <c r="R283" s="210"/>
      <c r="S283" s="210"/>
      <c r="T283" s="210"/>
      <c r="U283" s="210"/>
      <c r="V283" s="210"/>
      <c r="W283" s="210"/>
      <c r="X283" s="210"/>
      <c r="Y283" s="210"/>
      <c r="Z283" s="210"/>
    </row>
    <row r="284" ht="12.75" hidden="1" customHeight="1">
      <c r="A284" s="652"/>
      <c r="B284" s="625"/>
      <c r="C284" s="653"/>
      <c r="D284" s="627"/>
      <c r="E284" s="210"/>
      <c r="F284" s="210"/>
      <c r="G284" s="210"/>
      <c r="H284" s="210"/>
      <c r="I284" s="627"/>
      <c r="J284" s="210"/>
      <c r="K284" s="626"/>
      <c r="L284" s="626"/>
      <c r="M284" s="628"/>
      <c r="N284" s="210"/>
      <c r="O284" s="210"/>
      <c r="P284" s="210"/>
      <c r="Q284" s="210"/>
      <c r="R284" s="210"/>
      <c r="S284" s="210"/>
      <c r="T284" s="210"/>
      <c r="U284" s="210"/>
      <c r="V284" s="210"/>
      <c r="W284" s="210"/>
      <c r="X284" s="210"/>
      <c r="Y284" s="210"/>
      <c r="Z284" s="210"/>
    </row>
    <row r="285" ht="12.75" hidden="1" customHeight="1">
      <c r="A285" s="652"/>
      <c r="B285" s="625"/>
      <c r="C285" s="653"/>
      <c r="D285" s="627"/>
      <c r="E285" s="210"/>
      <c r="F285" s="210"/>
      <c r="G285" s="210"/>
      <c r="H285" s="210"/>
      <c r="I285" s="627"/>
      <c r="J285" s="210"/>
      <c r="K285" s="626"/>
      <c r="L285" s="626"/>
      <c r="M285" s="628"/>
      <c r="N285" s="210"/>
      <c r="O285" s="210"/>
      <c r="P285" s="210"/>
      <c r="Q285" s="210"/>
      <c r="R285" s="210"/>
      <c r="S285" s="210"/>
      <c r="T285" s="210"/>
      <c r="U285" s="210"/>
      <c r="V285" s="210"/>
      <c r="W285" s="210"/>
      <c r="X285" s="210"/>
      <c r="Y285" s="210"/>
      <c r="Z285" s="210"/>
    </row>
    <row r="286" ht="12.75" hidden="1" customHeight="1">
      <c r="A286" s="652"/>
      <c r="B286" s="625"/>
      <c r="C286" s="653"/>
      <c r="D286" s="627"/>
      <c r="E286" s="210"/>
      <c r="F286" s="210"/>
      <c r="G286" s="210"/>
      <c r="H286" s="210"/>
      <c r="I286" s="627"/>
      <c r="J286" s="210"/>
      <c r="K286" s="626"/>
      <c r="L286" s="626"/>
      <c r="M286" s="628"/>
      <c r="N286" s="210"/>
      <c r="O286" s="210"/>
      <c r="P286" s="210"/>
      <c r="Q286" s="210"/>
      <c r="R286" s="210"/>
      <c r="S286" s="210"/>
      <c r="T286" s="210"/>
      <c r="U286" s="210"/>
      <c r="V286" s="210"/>
      <c r="W286" s="210"/>
      <c r="X286" s="210"/>
      <c r="Y286" s="210"/>
      <c r="Z286" s="210"/>
    </row>
    <row r="287" ht="12.75" hidden="1" customHeight="1">
      <c r="A287" s="652"/>
      <c r="B287" s="625"/>
      <c r="C287" s="653"/>
      <c r="D287" s="627"/>
      <c r="E287" s="210"/>
      <c r="F287" s="210"/>
      <c r="G287" s="210"/>
      <c r="H287" s="210"/>
      <c r="I287" s="627"/>
      <c r="J287" s="210"/>
      <c r="K287" s="626"/>
      <c r="L287" s="626"/>
      <c r="M287" s="628"/>
      <c r="N287" s="210"/>
      <c r="O287" s="210"/>
      <c r="P287" s="210"/>
      <c r="Q287" s="210"/>
      <c r="R287" s="210"/>
      <c r="S287" s="210"/>
      <c r="T287" s="210"/>
      <c r="U287" s="210"/>
      <c r="V287" s="210"/>
      <c r="W287" s="210"/>
      <c r="X287" s="210"/>
      <c r="Y287" s="210"/>
      <c r="Z287" s="210"/>
    </row>
    <row r="288" ht="12.75" hidden="1" customHeight="1">
      <c r="A288" s="652"/>
      <c r="B288" s="625"/>
      <c r="C288" s="653"/>
      <c r="D288" s="627"/>
      <c r="E288" s="210"/>
      <c r="F288" s="210"/>
      <c r="G288" s="210"/>
      <c r="H288" s="210"/>
      <c r="I288" s="627"/>
      <c r="J288" s="210"/>
      <c r="K288" s="626"/>
      <c r="L288" s="626"/>
      <c r="M288" s="628"/>
      <c r="N288" s="210"/>
      <c r="O288" s="210"/>
      <c r="P288" s="210"/>
      <c r="Q288" s="210"/>
      <c r="R288" s="210"/>
      <c r="S288" s="210"/>
      <c r="T288" s="210"/>
      <c r="U288" s="210"/>
      <c r="V288" s="210"/>
      <c r="W288" s="210"/>
      <c r="X288" s="210"/>
      <c r="Y288" s="210"/>
      <c r="Z288" s="210"/>
    </row>
    <row r="289" ht="12.75" hidden="1" customHeight="1">
      <c r="A289" s="652"/>
      <c r="B289" s="625"/>
      <c r="C289" s="653"/>
      <c r="D289" s="627"/>
      <c r="E289" s="210"/>
      <c r="F289" s="210"/>
      <c r="G289" s="210"/>
      <c r="H289" s="210"/>
      <c r="I289" s="627"/>
      <c r="J289" s="210"/>
      <c r="K289" s="626"/>
      <c r="L289" s="626"/>
      <c r="M289" s="628"/>
      <c r="N289" s="210"/>
      <c r="O289" s="210"/>
      <c r="P289" s="210"/>
      <c r="Q289" s="210"/>
      <c r="R289" s="210"/>
      <c r="S289" s="210"/>
      <c r="T289" s="210"/>
      <c r="U289" s="210"/>
      <c r="V289" s="210"/>
      <c r="W289" s="210"/>
      <c r="X289" s="210"/>
      <c r="Y289" s="210"/>
      <c r="Z289" s="210"/>
    </row>
    <row r="290" ht="12.75" hidden="1" customHeight="1">
      <c r="A290" s="652"/>
      <c r="B290" s="625"/>
      <c r="C290" s="653"/>
      <c r="D290" s="627"/>
      <c r="E290" s="210"/>
      <c r="F290" s="210"/>
      <c r="G290" s="210"/>
      <c r="H290" s="210"/>
      <c r="I290" s="627"/>
      <c r="J290" s="210"/>
      <c r="K290" s="626"/>
      <c r="L290" s="626"/>
      <c r="M290" s="628"/>
      <c r="N290" s="210"/>
      <c r="O290" s="210"/>
      <c r="P290" s="210"/>
      <c r="Q290" s="210"/>
      <c r="R290" s="210"/>
      <c r="S290" s="210"/>
      <c r="T290" s="210"/>
      <c r="U290" s="210"/>
      <c r="V290" s="210"/>
      <c r="W290" s="210"/>
      <c r="X290" s="210"/>
      <c r="Y290" s="210"/>
      <c r="Z290" s="210"/>
    </row>
    <row r="291" ht="12.75" hidden="1" customHeight="1">
      <c r="A291" s="652"/>
      <c r="B291" s="625"/>
      <c r="C291" s="653"/>
      <c r="D291" s="627"/>
      <c r="E291" s="210"/>
      <c r="F291" s="210"/>
      <c r="G291" s="210"/>
      <c r="H291" s="210"/>
      <c r="I291" s="627"/>
      <c r="J291" s="210"/>
      <c r="K291" s="626"/>
      <c r="L291" s="626"/>
      <c r="M291" s="628"/>
      <c r="N291" s="210"/>
      <c r="O291" s="210"/>
      <c r="P291" s="210"/>
      <c r="Q291" s="210"/>
      <c r="R291" s="210"/>
      <c r="S291" s="210"/>
      <c r="T291" s="210"/>
      <c r="U291" s="210"/>
      <c r="V291" s="210"/>
      <c r="W291" s="210"/>
      <c r="X291" s="210"/>
      <c r="Y291" s="210"/>
      <c r="Z291" s="210"/>
    </row>
    <row r="292" ht="12.75" hidden="1" customHeight="1">
      <c r="A292" s="652"/>
      <c r="B292" s="625"/>
      <c r="C292" s="653"/>
      <c r="D292" s="627"/>
      <c r="E292" s="210"/>
      <c r="F292" s="210"/>
      <c r="G292" s="210"/>
      <c r="H292" s="210"/>
      <c r="I292" s="627"/>
      <c r="J292" s="210"/>
      <c r="K292" s="626"/>
      <c r="L292" s="626"/>
      <c r="M292" s="628"/>
      <c r="N292" s="210"/>
      <c r="O292" s="210"/>
      <c r="P292" s="210"/>
      <c r="Q292" s="210"/>
      <c r="R292" s="210"/>
      <c r="S292" s="210"/>
      <c r="T292" s="210"/>
      <c r="U292" s="210"/>
      <c r="V292" s="210"/>
      <c r="W292" s="210"/>
      <c r="X292" s="210"/>
      <c r="Y292" s="210"/>
      <c r="Z292" s="210"/>
    </row>
    <row r="293" ht="12.75" hidden="1" customHeight="1">
      <c r="A293" s="652"/>
      <c r="B293" s="625"/>
      <c r="C293" s="653"/>
      <c r="D293" s="627"/>
      <c r="E293" s="210"/>
      <c r="F293" s="210"/>
      <c r="G293" s="210"/>
      <c r="H293" s="210"/>
      <c r="I293" s="627"/>
      <c r="J293" s="210"/>
      <c r="K293" s="626"/>
      <c r="L293" s="626"/>
      <c r="M293" s="628"/>
      <c r="N293" s="210"/>
      <c r="O293" s="210"/>
      <c r="P293" s="210"/>
      <c r="Q293" s="210"/>
      <c r="R293" s="210"/>
      <c r="S293" s="210"/>
      <c r="T293" s="210"/>
      <c r="U293" s="210"/>
      <c r="V293" s="210"/>
      <c r="W293" s="210"/>
      <c r="X293" s="210"/>
      <c r="Y293" s="210"/>
      <c r="Z293" s="210"/>
    </row>
    <row r="294" ht="12.75" hidden="1" customHeight="1">
      <c r="A294" s="652"/>
      <c r="B294" s="625"/>
      <c r="C294" s="653"/>
      <c r="D294" s="627"/>
      <c r="E294" s="210"/>
      <c r="F294" s="210"/>
      <c r="G294" s="210"/>
      <c r="H294" s="210"/>
      <c r="I294" s="627"/>
      <c r="J294" s="210"/>
      <c r="K294" s="626"/>
      <c r="L294" s="626"/>
      <c r="M294" s="628"/>
      <c r="N294" s="210"/>
      <c r="O294" s="210"/>
      <c r="P294" s="210"/>
      <c r="Q294" s="210"/>
      <c r="R294" s="210"/>
      <c r="S294" s="210"/>
      <c r="T294" s="210"/>
      <c r="U294" s="210"/>
      <c r="V294" s="210"/>
      <c r="W294" s="210"/>
      <c r="X294" s="210"/>
      <c r="Y294" s="210"/>
      <c r="Z294" s="210"/>
    </row>
    <row r="295" ht="12.75" hidden="1" customHeight="1">
      <c r="A295" s="652"/>
      <c r="B295" s="625"/>
      <c r="C295" s="653"/>
      <c r="D295" s="627"/>
      <c r="E295" s="210"/>
      <c r="F295" s="210"/>
      <c r="G295" s="210"/>
      <c r="H295" s="210"/>
      <c r="I295" s="627"/>
      <c r="J295" s="210"/>
      <c r="K295" s="626"/>
      <c r="L295" s="626"/>
      <c r="M295" s="628"/>
      <c r="N295" s="210"/>
      <c r="O295" s="210"/>
      <c r="P295" s="210"/>
      <c r="Q295" s="210"/>
      <c r="R295" s="210"/>
      <c r="S295" s="210"/>
      <c r="T295" s="210"/>
      <c r="U295" s="210"/>
      <c r="V295" s="210"/>
      <c r="W295" s="210"/>
      <c r="X295" s="210"/>
      <c r="Y295" s="210"/>
      <c r="Z295" s="210"/>
    </row>
    <row r="296" ht="12.75" hidden="1" customHeight="1">
      <c r="A296" s="652"/>
      <c r="B296" s="625"/>
      <c r="C296" s="653"/>
      <c r="D296" s="627"/>
      <c r="E296" s="210"/>
      <c r="F296" s="210"/>
      <c r="G296" s="210"/>
      <c r="H296" s="210"/>
      <c r="I296" s="627"/>
      <c r="J296" s="210"/>
      <c r="K296" s="626"/>
      <c r="L296" s="626"/>
      <c r="M296" s="628"/>
      <c r="N296" s="210"/>
      <c r="O296" s="210"/>
      <c r="P296" s="210"/>
      <c r="Q296" s="210"/>
      <c r="R296" s="210"/>
      <c r="S296" s="210"/>
      <c r="T296" s="210"/>
      <c r="U296" s="210"/>
      <c r="V296" s="210"/>
      <c r="W296" s="210"/>
      <c r="X296" s="210"/>
      <c r="Y296" s="210"/>
      <c r="Z296" s="210"/>
    </row>
    <row r="297" ht="12.75" hidden="1" customHeight="1">
      <c r="A297" s="652"/>
      <c r="B297" s="625"/>
      <c r="C297" s="653"/>
      <c r="D297" s="627"/>
      <c r="E297" s="210"/>
      <c r="F297" s="210"/>
      <c r="G297" s="210"/>
      <c r="H297" s="210"/>
      <c r="I297" s="627"/>
      <c r="J297" s="210"/>
      <c r="K297" s="626"/>
      <c r="L297" s="626"/>
      <c r="M297" s="628"/>
      <c r="N297" s="210"/>
      <c r="O297" s="210"/>
      <c r="P297" s="210"/>
      <c r="Q297" s="210"/>
      <c r="R297" s="210"/>
      <c r="S297" s="210"/>
      <c r="T297" s="210"/>
      <c r="U297" s="210"/>
      <c r="V297" s="210"/>
      <c r="W297" s="210"/>
      <c r="X297" s="210"/>
      <c r="Y297" s="210"/>
      <c r="Z297" s="210"/>
    </row>
    <row r="298" ht="12.75" hidden="1" customHeight="1">
      <c r="A298" s="652"/>
      <c r="B298" s="625"/>
      <c r="C298" s="653"/>
      <c r="D298" s="627"/>
      <c r="E298" s="210"/>
      <c r="F298" s="210"/>
      <c r="G298" s="210"/>
      <c r="H298" s="210"/>
      <c r="I298" s="627"/>
      <c r="J298" s="210"/>
      <c r="K298" s="626"/>
      <c r="L298" s="626"/>
      <c r="M298" s="628"/>
      <c r="N298" s="210"/>
      <c r="O298" s="210"/>
      <c r="P298" s="210"/>
      <c r="Q298" s="210"/>
      <c r="R298" s="210"/>
      <c r="S298" s="210"/>
      <c r="T298" s="210"/>
      <c r="U298" s="210"/>
      <c r="V298" s="210"/>
      <c r="W298" s="210"/>
      <c r="X298" s="210"/>
      <c r="Y298" s="210"/>
      <c r="Z298" s="210"/>
    </row>
    <row r="299" ht="12.75" hidden="1" customHeight="1">
      <c r="A299" s="652"/>
      <c r="B299" s="625"/>
      <c r="C299" s="653"/>
      <c r="D299" s="627"/>
      <c r="E299" s="210"/>
      <c r="F299" s="210"/>
      <c r="G299" s="210"/>
      <c r="H299" s="210"/>
      <c r="I299" s="627"/>
      <c r="J299" s="210"/>
      <c r="K299" s="626"/>
      <c r="L299" s="626"/>
      <c r="M299" s="628"/>
      <c r="N299" s="210"/>
      <c r="O299" s="210"/>
      <c r="P299" s="210"/>
      <c r="Q299" s="210"/>
      <c r="R299" s="210"/>
      <c r="S299" s="210"/>
      <c r="T299" s="210"/>
      <c r="U299" s="210"/>
      <c r="V299" s="210"/>
      <c r="W299" s="210"/>
      <c r="X299" s="210"/>
      <c r="Y299" s="210"/>
      <c r="Z299" s="210"/>
    </row>
    <row r="300" ht="12.75" hidden="1" customHeight="1">
      <c r="A300" s="652"/>
      <c r="B300" s="625"/>
      <c r="C300" s="653"/>
      <c r="D300" s="627"/>
      <c r="E300" s="210"/>
      <c r="F300" s="210"/>
      <c r="G300" s="210"/>
      <c r="H300" s="210"/>
      <c r="I300" s="627"/>
      <c r="J300" s="210"/>
      <c r="K300" s="626"/>
      <c r="L300" s="626"/>
      <c r="M300" s="628"/>
      <c r="N300" s="210"/>
      <c r="O300" s="210"/>
      <c r="P300" s="210"/>
      <c r="Q300" s="210"/>
      <c r="R300" s="210"/>
      <c r="S300" s="210"/>
      <c r="T300" s="210"/>
      <c r="U300" s="210"/>
      <c r="V300" s="210"/>
      <c r="W300" s="210"/>
      <c r="X300" s="210"/>
      <c r="Y300" s="210"/>
      <c r="Z300" s="210"/>
    </row>
    <row r="301" ht="12.75" hidden="1" customHeight="1">
      <c r="A301" s="652"/>
      <c r="B301" s="625"/>
      <c r="C301" s="653"/>
      <c r="D301" s="627"/>
      <c r="E301" s="210"/>
      <c r="F301" s="210"/>
      <c r="G301" s="210"/>
      <c r="H301" s="210"/>
      <c r="I301" s="627"/>
      <c r="J301" s="210"/>
      <c r="K301" s="626"/>
      <c r="L301" s="626"/>
      <c r="M301" s="628"/>
      <c r="N301" s="210"/>
      <c r="O301" s="210"/>
      <c r="P301" s="210"/>
      <c r="Q301" s="210"/>
      <c r="R301" s="210"/>
      <c r="S301" s="210"/>
      <c r="T301" s="210"/>
      <c r="U301" s="210"/>
      <c r="V301" s="210"/>
      <c r="W301" s="210"/>
      <c r="X301" s="210"/>
      <c r="Y301" s="210"/>
      <c r="Z301" s="210"/>
    </row>
    <row r="302" ht="12.75" hidden="1" customHeight="1">
      <c r="A302" s="652"/>
      <c r="B302" s="625"/>
      <c r="C302" s="653"/>
      <c r="D302" s="627"/>
      <c r="E302" s="210"/>
      <c r="F302" s="210"/>
      <c r="G302" s="210"/>
      <c r="H302" s="210"/>
      <c r="I302" s="627"/>
      <c r="J302" s="210"/>
      <c r="K302" s="626"/>
      <c r="L302" s="626"/>
      <c r="M302" s="628"/>
      <c r="N302" s="210"/>
      <c r="O302" s="210"/>
      <c r="P302" s="210"/>
      <c r="Q302" s="210"/>
      <c r="R302" s="210"/>
      <c r="S302" s="210"/>
      <c r="T302" s="210"/>
      <c r="U302" s="210"/>
      <c r="V302" s="210"/>
      <c r="W302" s="210"/>
      <c r="X302" s="210"/>
      <c r="Y302" s="210"/>
      <c r="Z302" s="210"/>
    </row>
    <row r="303" ht="12.75" hidden="1" customHeight="1">
      <c r="A303" s="652"/>
      <c r="B303" s="625"/>
      <c r="C303" s="653"/>
      <c r="D303" s="627"/>
      <c r="E303" s="210"/>
      <c r="F303" s="210"/>
      <c r="G303" s="210"/>
      <c r="H303" s="210"/>
      <c r="I303" s="627"/>
      <c r="J303" s="210"/>
      <c r="K303" s="626"/>
      <c r="L303" s="626"/>
      <c r="M303" s="628"/>
      <c r="N303" s="210"/>
      <c r="O303" s="210"/>
      <c r="P303" s="210"/>
      <c r="Q303" s="210"/>
      <c r="R303" s="210"/>
      <c r="S303" s="210"/>
      <c r="T303" s="210"/>
      <c r="U303" s="210"/>
      <c r="V303" s="210"/>
      <c r="W303" s="210"/>
      <c r="X303" s="210"/>
      <c r="Y303" s="210"/>
      <c r="Z303" s="210"/>
    </row>
    <row r="304" ht="12.75" hidden="1" customHeight="1">
      <c r="A304" s="652"/>
      <c r="B304" s="625"/>
      <c r="C304" s="653"/>
      <c r="D304" s="627"/>
      <c r="E304" s="210"/>
      <c r="F304" s="210"/>
      <c r="G304" s="210"/>
      <c r="H304" s="210"/>
      <c r="I304" s="627"/>
      <c r="J304" s="210"/>
      <c r="K304" s="626"/>
      <c r="L304" s="626"/>
      <c r="M304" s="628"/>
      <c r="N304" s="210"/>
      <c r="O304" s="210"/>
      <c r="P304" s="210"/>
      <c r="Q304" s="210"/>
      <c r="R304" s="210"/>
      <c r="S304" s="210"/>
      <c r="T304" s="210"/>
      <c r="U304" s="210"/>
      <c r="V304" s="210"/>
      <c r="W304" s="210"/>
      <c r="X304" s="210"/>
      <c r="Y304" s="210"/>
      <c r="Z304" s="210"/>
    </row>
    <row r="305" ht="12.75" hidden="1" customHeight="1">
      <c r="A305" s="652"/>
      <c r="B305" s="625"/>
      <c r="C305" s="653"/>
      <c r="D305" s="627"/>
      <c r="E305" s="210"/>
      <c r="F305" s="210"/>
      <c r="G305" s="210"/>
      <c r="H305" s="210"/>
      <c r="I305" s="627"/>
      <c r="J305" s="210"/>
      <c r="K305" s="626"/>
      <c r="L305" s="626"/>
      <c r="M305" s="628"/>
      <c r="N305" s="210"/>
      <c r="O305" s="210"/>
      <c r="P305" s="210"/>
      <c r="Q305" s="210"/>
      <c r="R305" s="210"/>
      <c r="S305" s="210"/>
      <c r="T305" s="210"/>
      <c r="U305" s="210"/>
      <c r="V305" s="210"/>
      <c r="W305" s="210"/>
      <c r="X305" s="210"/>
      <c r="Y305" s="210"/>
      <c r="Z305" s="210"/>
    </row>
    <row r="306" ht="12.75" hidden="1" customHeight="1">
      <c r="A306" s="652"/>
      <c r="B306" s="625"/>
      <c r="C306" s="653"/>
      <c r="D306" s="627"/>
      <c r="E306" s="210"/>
      <c r="F306" s="210"/>
      <c r="G306" s="210"/>
      <c r="H306" s="210"/>
      <c r="I306" s="627"/>
      <c r="J306" s="210"/>
      <c r="K306" s="626"/>
      <c r="L306" s="626"/>
      <c r="M306" s="628"/>
      <c r="N306" s="210"/>
      <c r="O306" s="210"/>
      <c r="P306" s="210"/>
      <c r="Q306" s="210"/>
      <c r="R306" s="210"/>
      <c r="S306" s="210"/>
      <c r="T306" s="210"/>
      <c r="U306" s="210"/>
      <c r="V306" s="210"/>
      <c r="W306" s="210"/>
      <c r="X306" s="210"/>
      <c r="Y306" s="210"/>
      <c r="Z306" s="210"/>
    </row>
    <row r="307" ht="12.75" hidden="1" customHeight="1">
      <c r="A307" s="652"/>
      <c r="B307" s="625"/>
      <c r="C307" s="653"/>
      <c r="D307" s="627"/>
      <c r="E307" s="210"/>
      <c r="F307" s="210"/>
      <c r="G307" s="210"/>
      <c r="H307" s="210"/>
      <c r="I307" s="627"/>
      <c r="J307" s="210"/>
      <c r="K307" s="626"/>
      <c r="L307" s="626"/>
      <c r="M307" s="628"/>
      <c r="N307" s="210"/>
      <c r="O307" s="210"/>
      <c r="P307" s="210"/>
      <c r="Q307" s="210"/>
      <c r="R307" s="210"/>
      <c r="S307" s="210"/>
      <c r="T307" s="210"/>
      <c r="U307" s="210"/>
      <c r="V307" s="210"/>
      <c r="W307" s="210"/>
      <c r="X307" s="210"/>
      <c r="Y307" s="210"/>
      <c r="Z307" s="210"/>
    </row>
    <row r="308" ht="12.75" hidden="1" customHeight="1">
      <c r="A308" s="652"/>
      <c r="B308" s="625"/>
      <c r="C308" s="653"/>
      <c r="D308" s="627"/>
      <c r="E308" s="210"/>
      <c r="F308" s="210"/>
      <c r="G308" s="210"/>
      <c r="H308" s="210"/>
      <c r="I308" s="627"/>
      <c r="J308" s="210"/>
      <c r="K308" s="626"/>
      <c r="L308" s="626"/>
      <c r="M308" s="628"/>
      <c r="N308" s="210"/>
      <c r="O308" s="210"/>
      <c r="P308" s="210"/>
      <c r="Q308" s="210"/>
      <c r="R308" s="210"/>
      <c r="S308" s="210"/>
      <c r="T308" s="210"/>
      <c r="U308" s="210"/>
      <c r="V308" s="210"/>
      <c r="W308" s="210"/>
      <c r="X308" s="210"/>
      <c r="Y308" s="210"/>
      <c r="Z308" s="210"/>
    </row>
    <row r="309" ht="12.75" hidden="1" customHeight="1">
      <c r="A309" s="652"/>
      <c r="B309" s="625"/>
      <c r="C309" s="653"/>
      <c r="D309" s="627"/>
      <c r="E309" s="210"/>
      <c r="F309" s="210"/>
      <c r="G309" s="210"/>
      <c r="H309" s="210"/>
      <c r="I309" s="627"/>
      <c r="J309" s="210"/>
      <c r="K309" s="626"/>
      <c r="L309" s="626"/>
      <c r="M309" s="628"/>
      <c r="N309" s="210"/>
      <c r="O309" s="210"/>
      <c r="P309" s="210"/>
      <c r="Q309" s="210"/>
      <c r="R309" s="210"/>
      <c r="S309" s="210"/>
      <c r="T309" s="210"/>
      <c r="U309" s="210"/>
      <c r="V309" s="210"/>
      <c r="W309" s="210"/>
      <c r="X309" s="210"/>
      <c r="Y309" s="210"/>
      <c r="Z309" s="210"/>
    </row>
    <row r="310" ht="12.75" hidden="1" customHeight="1">
      <c r="A310" s="652"/>
      <c r="B310" s="625"/>
      <c r="C310" s="653"/>
      <c r="D310" s="627"/>
      <c r="E310" s="210"/>
      <c r="F310" s="210"/>
      <c r="G310" s="210"/>
      <c r="H310" s="210"/>
      <c r="I310" s="627"/>
      <c r="J310" s="210"/>
      <c r="K310" s="626"/>
      <c r="L310" s="626"/>
      <c r="M310" s="628"/>
      <c r="N310" s="210"/>
      <c r="O310" s="210"/>
      <c r="P310" s="210"/>
      <c r="Q310" s="210"/>
      <c r="R310" s="210"/>
      <c r="S310" s="210"/>
      <c r="T310" s="210"/>
      <c r="U310" s="210"/>
      <c r="V310" s="210"/>
      <c r="W310" s="210"/>
      <c r="X310" s="210"/>
      <c r="Y310" s="210"/>
      <c r="Z310" s="210"/>
    </row>
    <row r="311" ht="12.75" hidden="1" customHeight="1">
      <c r="A311" s="652"/>
      <c r="B311" s="625"/>
      <c r="C311" s="653"/>
      <c r="D311" s="627"/>
      <c r="E311" s="210"/>
      <c r="F311" s="210"/>
      <c r="G311" s="210"/>
      <c r="H311" s="210"/>
      <c r="I311" s="627"/>
      <c r="J311" s="210"/>
      <c r="K311" s="626"/>
      <c r="L311" s="626"/>
      <c r="M311" s="628"/>
      <c r="N311" s="210"/>
      <c r="O311" s="210"/>
      <c r="P311" s="210"/>
      <c r="Q311" s="210"/>
      <c r="R311" s="210"/>
      <c r="S311" s="210"/>
      <c r="T311" s="210"/>
      <c r="U311" s="210"/>
      <c r="V311" s="210"/>
      <c r="W311" s="210"/>
      <c r="X311" s="210"/>
      <c r="Y311" s="210"/>
      <c r="Z311" s="210"/>
    </row>
    <row r="312" ht="12.75" hidden="1" customHeight="1">
      <c r="A312" s="652"/>
      <c r="B312" s="625"/>
      <c r="C312" s="653"/>
      <c r="D312" s="627"/>
      <c r="E312" s="210"/>
      <c r="F312" s="210"/>
      <c r="G312" s="210"/>
      <c r="H312" s="210"/>
      <c r="I312" s="627"/>
      <c r="J312" s="210"/>
      <c r="K312" s="626"/>
      <c r="L312" s="626"/>
      <c r="M312" s="628"/>
      <c r="N312" s="210"/>
      <c r="O312" s="210"/>
      <c r="P312" s="210"/>
      <c r="Q312" s="210"/>
      <c r="R312" s="210"/>
      <c r="S312" s="210"/>
      <c r="T312" s="210"/>
      <c r="U312" s="210"/>
      <c r="V312" s="210"/>
      <c r="W312" s="210"/>
      <c r="X312" s="210"/>
      <c r="Y312" s="210"/>
      <c r="Z312" s="210"/>
    </row>
    <row r="313" ht="12.75" hidden="1" customHeight="1">
      <c r="A313" s="652"/>
      <c r="B313" s="625"/>
      <c r="C313" s="653"/>
      <c r="D313" s="627"/>
      <c r="E313" s="210"/>
      <c r="F313" s="210"/>
      <c r="G313" s="210"/>
      <c r="H313" s="210"/>
      <c r="I313" s="627"/>
      <c r="J313" s="210"/>
      <c r="K313" s="626"/>
      <c r="L313" s="626"/>
      <c r="M313" s="628"/>
      <c r="N313" s="210"/>
      <c r="O313" s="210"/>
      <c r="P313" s="210"/>
      <c r="Q313" s="210"/>
      <c r="R313" s="210"/>
      <c r="S313" s="210"/>
      <c r="T313" s="210"/>
      <c r="U313" s="210"/>
      <c r="V313" s="210"/>
      <c r="W313" s="210"/>
      <c r="X313" s="210"/>
      <c r="Y313" s="210"/>
      <c r="Z313" s="210"/>
    </row>
    <row r="314" ht="12.75" hidden="1" customHeight="1">
      <c r="A314" s="652"/>
      <c r="B314" s="625"/>
      <c r="C314" s="653"/>
      <c r="D314" s="627"/>
      <c r="E314" s="210"/>
      <c r="F314" s="210"/>
      <c r="G314" s="210"/>
      <c r="H314" s="210"/>
      <c r="I314" s="627"/>
      <c r="J314" s="210"/>
      <c r="K314" s="626"/>
      <c r="L314" s="626"/>
      <c r="M314" s="628"/>
      <c r="N314" s="210"/>
      <c r="O314" s="210"/>
      <c r="P314" s="210"/>
      <c r="Q314" s="210"/>
      <c r="R314" s="210"/>
      <c r="S314" s="210"/>
      <c r="T314" s="210"/>
      <c r="U314" s="210"/>
      <c r="V314" s="210"/>
      <c r="W314" s="210"/>
      <c r="X314" s="210"/>
      <c r="Y314" s="210"/>
      <c r="Z314" s="210"/>
    </row>
    <row r="315" ht="12.75" hidden="1" customHeight="1">
      <c r="A315" s="652"/>
      <c r="B315" s="625"/>
      <c r="C315" s="653"/>
      <c r="D315" s="627"/>
      <c r="E315" s="210"/>
      <c r="F315" s="210"/>
      <c r="G315" s="210"/>
      <c r="H315" s="210"/>
      <c r="I315" s="627"/>
      <c r="J315" s="210"/>
      <c r="K315" s="626"/>
      <c r="L315" s="626"/>
      <c r="M315" s="628"/>
      <c r="N315" s="210"/>
      <c r="O315" s="210"/>
      <c r="P315" s="210"/>
      <c r="Q315" s="210"/>
      <c r="R315" s="210"/>
      <c r="S315" s="210"/>
      <c r="T315" s="210"/>
      <c r="U315" s="210"/>
      <c r="V315" s="210"/>
      <c r="W315" s="210"/>
      <c r="X315" s="210"/>
      <c r="Y315" s="210"/>
      <c r="Z315" s="210"/>
    </row>
    <row r="316" ht="12.75" hidden="1" customHeight="1">
      <c r="A316" s="652"/>
      <c r="B316" s="625"/>
      <c r="C316" s="653"/>
      <c r="D316" s="627"/>
      <c r="E316" s="210"/>
      <c r="F316" s="210"/>
      <c r="G316" s="210"/>
      <c r="H316" s="210"/>
      <c r="I316" s="627"/>
      <c r="J316" s="210"/>
      <c r="K316" s="626"/>
      <c r="L316" s="626"/>
      <c r="M316" s="628"/>
      <c r="N316" s="210"/>
      <c r="O316" s="210"/>
      <c r="P316" s="210"/>
      <c r="Q316" s="210"/>
      <c r="R316" s="210"/>
      <c r="S316" s="210"/>
      <c r="T316" s="210"/>
      <c r="U316" s="210"/>
      <c r="V316" s="210"/>
      <c r="W316" s="210"/>
      <c r="X316" s="210"/>
      <c r="Y316" s="210"/>
      <c r="Z316" s="210"/>
    </row>
    <row r="317" ht="12.75" hidden="1" customHeight="1">
      <c r="A317" s="652"/>
      <c r="B317" s="625"/>
      <c r="C317" s="653"/>
      <c r="D317" s="627"/>
      <c r="E317" s="210"/>
      <c r="F317" s="210"/>
      <c r="G317" s="210"/>
      <c r="H317" s="210"/>
      <c r="I317" s="627"/>
      <c r="J317" s="210"/>
      <c r="K317" s="626"/>
      <c r="L317" s="626"/>
      <c r="M317" s="628"/>
      <c r="N317" s="210"/>
      <c r="O317" s="210"/>
      <c r="P317" s="210"/>
      <c r="Q317" s="210"/>
      <c r="R317" s="210"/>
      <c r="S317" s="210"/>
      <c r="T317" s="210"/>
      <c r="U317" s="210"/>
      <c r="V317" s="210"/>
      <c r="W317" s="210"/>
      <c r="X317" s="210"/>
      <c r="Y317" s="210"/>
      <c r="Z317" s="210"/>
    </row>
    <row r="318" ht="12.75" hidden="1" customHeight="1">
      <c r="A318" s="652"/>
      <c r="B318" s="625"/>
      <c r="C318" s="653"/>
      <c r="D318" s="627"/>
      <c r="E318" s="210"/>
      <c r="F318" s="210"/>
      <c r="G318" s="210"/>
      <c r="H318" s="210"/>
      <c r="I318" s="627"/>
      <c r="J318" s="210"/>
      <c r="K318" s="626"/>
      <c r="L318" s="626"/>
      <c r="M318" s="628"/>
      <c r="N318" s="210"/>
      <c r="O318" s="210"/>
      <c r="P318" s="210"/>
      <c r="Q318" s="210"/>
      <c r="R318" s="210"/>
      <c r="S318" s="210"/>
      <c r="T318" s="210"/>
      <c r="U318" s="210"/>
      <c r="V318" s="210"/>
      <c r="W318" s="210"/>
      <c r="X318" s="210"/>
      <c r="Y318" s="210"/>
      <c r="Z318" s="210"/>
    </row>
    <row r="319" ht="12.75" hidden="1" customHeight="1">
      <c r="A319" s="652"/>
      <c r="B319" s="625"/>
      <c r="C319" s="653"/>
      <c r="D319" s="627"/>
      <c r="E319" s="210"/>
      <c r="F319" s="210"/>
      <c r="G319" s="210"/>
      <c r="H319" s="210"/>
      <c r="I319" s="627"/>
      <c r="J319" s="210"/>
      <c r="K319" s="626"/>
      <c r="L319" s="626"/>
      <c r="M319" s="628"/>
      <c r="N319" s="210"/>
      <c r="O319" s="210"/>
      <c r="P319" s="210"/>
      <c r="Q319" s="210"/>
      <c r="R319" s="210"/>
      <c r="S319" s="210"/>
      <c r="T319" s="210"/>
      <c r="U319" s="210"/>
      <c r="V319" s="210"/>
      <c r="W319" s="210"/>
      <c r="X319" s="210"/>
      <c r="Y319" s="210"/>
      <c r="Z319" s="210"/>
    </row>
    <row r="320" ht="12.75" hidden="1" customHeight="1">
      <c r="A320" s="652"/>
      <c r="B320" s="625"/>
      <c r="C320" s="653"/>
      <c r="D320" s="627"/>
      <c r="E320" s="210"/>
      <c r="F320" s="210"/>
      <c r="G320" s="210"/>
      <c r="H320" s="210"/>
      <c r="I320" s="627"/>
      <c r="J320" s="210"/>
      <c r="K320" s="626"/>
      <c r="L320" s="626"/>
      <c r="M320" s="628"/>
      <c r="N320" s="210"/>
      <c r="O320" s="210"/>
      <c r="P320" s="210"/>
      <c r="Q320" s="210"/>
      <c r="R320" s="210"/>
      <c r="S320" s="210"/>
      <c r="T320" s="210"/>
      <c r="U320" s="210"/>
      <c r="V320" s="210"/>
      <c r="W320" s="210"/>
      <c r="X320" s="210"/>
      <c r="Y320" s="210"/>
      <c r="Z320" s="210"/>
    </row>
    <row r="321" ht="12.75" hidden="1" customHeight="1">
      <c r="A321" s="652"/>
      <c r="B321" s="625"/>
      <c r="C321" s="653"/>
      <c r="D321" s="627"/>
      <c r="E321" s="210"/>
      <c r="F321" s="210"/>
      <c r="G321" s="210"/>
      <c r="H321" s="210"/>
      <c r="I321" s="627"/>
      <c r="J321" s="210"/>
      <c r="K321" s="626"/>
      <c r="L321" s="626"/>
      <c r="M321" s="628"/>
      <c r="N321" s="210"/>
      <c r="O321" s="210"/>
      <c r="P321" s="210"/>
      <c r="Q321" s="210"/>
      <c r="R321" s="210"/>
      <c r="S321" s="210"/>
      <c r="T321" s="210"/>
      <c r="U321" s="210"/>
      <c r="V321" s="210"/>
      <c r="W321" s="210"/>
      <c r="X321" s="210"/>
      <c r="Y321" s="210"/>
      <c r="Z321" s="210"/>
    </row>
    <row r="322" ht="12.75" hidden="1" customHeight="1">
      <c r="A322" s="652"/>
      <c r="B322" s="625"/>
      <c r="C322" s="653"/>
      <c r="D322" s="627"/>
      <c r="E322" s="210"/>
      <c r="F322" s="210"/>
      <c r="G322" s="210"/>
      <c r="H322" s="210"/>
      <c r="I322" s="627"/>
      <c r="J322" s="210"/>
      <c r="K322" s="626"/>
      <c r="L322" s="626"/>
      <c r="M322" s="628"/>
      <c r="N322" s="210"/>
      <c r="O322" s="210"/>
      <c r="P322" s="210"/>
      <c r="Q322" s="210"/>
      <c r="R322" s="210"/>
      <c r="S322" s="210"/>
      <c r="T322" s="210"/>
      <c r="U322" s="210"/>
      <c r="V322" s="210"/>
      <c r="W322" s="210"/>
      <c r="X322" s="210"/>
      <c r="Y322" s="210"/>
      <c r="Z322" s="210"/>
    </row>
    <row r="323" ht="12.75" hidden="1" customHeight="1">
      <c r="A323" s="652"/>
      <c r="B323" s="625"/>
      <c r="C323" s="653"/>
      <c r="D323" s="627"/>
      <c r="E323" s="210"/>
      <c r="F323" s="210"/>
      <c r="G323" s="210"/>
      <c r="H323" s="210"/>
      <c r="I323" s="627"/>
      <c r="J323" s="210"/>
      <c r="K323" s="626"/>
      <c r="L323" s="626"/>
      <c r="M323" s="628"/>
      <c r="N323" s="210"/>
      <c r="O323" s="210"/>
      <c r="P323" s="210"/>
      <c r="Q323" s="210"/>
      <c r="R323" s="210"/>
      <c r="S323" s="210"/>
      <c r="T323" s="210"/>
      <c r="U323" s="210"/>
      <c r="V323" s="210"/>
      <c r="W323" s="210"/>
      <c r="X323" s="210"/>
      <c r="Y323" s="210"/>
      <c r="Z323" s="210"/>
    </row>
    <row r="324" ht="12.75" hidden="1" customHeight="1">
      <c r="A324" s="652"/>
      <c r="B324" s="625"/>
      <c r="C324" s="653"/>
      <c r="D324" s="627"/>
      <c r="E324" s="210"/>
      <c r="F324" s="210"/>
      <c r="G324" s="210"/>
      <c r="H324" s="210"/>
      <c r="I324" s="627"/>
      <c r="J324" s="210"/>
      <c r="K324" s="626"/>
      <c r="L324" s="626"/>
      <c r="M324" s="628"/>
      <c r="N324" s="210"/>
      <c r="O324" s="210"/>
      <c r="P324" s="210"/>
      <c r="Q324" s="210"/>
      <c r="R324" s="210"/>
      <c r="S324" s="210"/>
      <c r="T324" s="210"/>
      <c r="U324" s="210"/>
      <c r="V324" s="210"/>
      <c r="W324" s="210"/>
      <c r="X324" s="210"/>
      <c r="Y324" s="210"/>
      <c r="Z324" s="210"/>
    </row>
    <row r="325" ht="12.75" hidden="1" customHeight="1">
      <c r="A325" s="652"/>
      <c r="B325" s="625"/>
      <c r="C325" s="653"/>
      <c r="D325" s="627"/>
      <c r="E325" s="210"/>
      <c r="F325" s="210"/>
      <c r="G325" s="210"/>
      <c r="H325" s="210"/>
      <c r="I325" s="627"/>
      <c r="J325" s="210"/>
      <c r="K325" s="626"/>
      <c r="L325" s="626"/>
      <c r="M325" s="628"/>
      <c r="N325" s="210"/>
      <c r="O325" s="210"/>
      <c r="P325" s="210"/>
      <c r="Q325" s="210"/>
      <c r="R325" s="210"/>
      <c r="S325" s="210"/>
      <c r="T325" s="210"/>
      <c r="U325" s="210"/>
      <c r="V325" s="210"/>
      <c r="W325" s="210"/>
      <c r="X325" s="210"/>
      <c r="Y325" s="210"/>
      <c r="Z325" s="210"/>
    </row>
    <row r="326" ht="12.75" hidden="1" customHeight="1">
      <c r="A326" s="652"/>
      <c r="B326" s="625"/>
      <c r="C326" s="653"/>
      <c r="D326" s="627"/>
      <c r="E326" s="210"/>
      <c r="F326" s="210"/>
      <c r="G326" s="210"/>
      <c r="H326" s="210"/>
      <c r="I326" s="627"/>
      <c r="J326" s="210"/>
      <c r="K326" s="626"/>
      <c r="L326" s="626"/>
      <c r="M326" s="628"/>
      <c r="N326" s="210"/>
      <c r="O326" s="210"/>
      <c r="P326" s="210"/>
      <c r="Q326" s="210"/>
      <c r="R326" s="210"/>
      <c r="S326" s="210"/>
      <c r="T326" s="210"/>
      <c r="U326" s="210"/>
      <c r="V326" s="210"/>
      <c r="W326" s="210"/>
      <c r="X326" s="210"/>
      <c r="Y326" s="210"/>
      <c r="Z326" s="210"/>
    </row>
    <row r="327" ht="12.75" hidden="1" customHeight="1">
      <c r="A327" s="652"/>
      <c r="B327" s="625"/>
      <c r="C327" s="653"/>
      <c r="D327" s="627"/>
      <c r="E327" s="210"/>
      <c r="F327" s="210"/>
      <c r="G327" s="210"/>
      <c r="H327" s="210"/>
      <c r="I327" s="627"/>
      <c r="J327" s="210"/>
      <c r="K327" s="626"/>
      <c r="L327" s="626"/>
      <c r="M327" s="628"/>
      <c r="N327" s="210"/>
      <c r="O327" s="210"/>
      <c r="P327" s="210"/>
      <c r="Q327" s="210"/>
      <c r="R327" s="210"/>
      <c r="S327" s="210"/>
      <c r="T327" s="210"/>
      <c r="U327" s="210"/>
      <c r="V327" s="210"/>
      <c r="W327" s="210"/>
      <c r="X327" s="210"/>
      <c r="Y327" s="210"/>
      <c r="Z327" s="210"/>
    </row>
    <row r="328" ht="12.75" hidden="1" customHeight="1">
      <c r="A328" s="652"/>
      <c r="B328" s="625"/>
      <c r="C328" s="653"/>
      <c r="D328" s="627"/>
      <c r="E328" s="210"/>
      <c r="F328" s="210"/>
      <c r="G328" s="210"/>
      <c r="H328" s="210"/>
      <c r="I328" s="627"/>
      <c r="J328" s="210"/>
      <c r="K328" s="626"/>
      <c r="L328" s="626"/>
      <c r="M328" s="628"/>
      <c r="N328" s="210"/>
      <c r="O328" s="210"/>
      <c r="P328" s="210"/>
      <c r="Q328" s="210"/>
      <c r="R328" s="210"/>
      <c r="S328" s="210"/>
      <c r="T328" s="210"/>
      <c r="U328" s="210"/>
      <c r="V328" s="210"/>
      <c r="W328" s="210"/>
      <c r="X328" s="210"/>
      <c r="Y328" s="210"/>
      <c r="Z328" s="210"/>
    </row>
    <row r="329" ht="12.75" hidden="1" customHeight="1">
      <c r="A329" s="652"/>
      <c r="B329" s="625"/>
      <c r="C329" s="653"/>
      <c r="D329" s="627"/>
      <c r="E329" s="210"/>
      <c r="F329" s="210"/>
      <c r="G329" s="210"/>
      <c r="H329" s="210"/>
      <c r="I329" s="627"/>
      <c r="J329" s="210"/>
      <c r="K329" s="626"/>
      <c r="L329" s="626"/>
      <c r="M329" s="628"/>
      <c r="N329" s="210"/>
      <c r="O329" s="210"/>
      <c r="P329" s="210"/>
      <c r="Q329" s="210"/>
      <c r="R329" s="210"/>
      <c r="S329" s="210"/>
      <c r="T329" s="210"/>
      <c r="U329" s="210"/>
      <c r="V329" s="210"/>
      <c r="W329" s="210"/>
      <c r="X329" s="210"/>
      <c r="Y329" s="210"/>
      <c r="Z329" s="210"/>
    </row>
    <row r="330" ht="12.75" hidden="1" customHeight="1">
      <c r="A330" s="652"/>
      <c r="B330" s="625"/>
      <c r="C330" s="653"/>
      <c r="D330" s="627"/>
      <c r="E330" s="210"/>
      <c r="F330" s="210"/>
      <c r="G330" s="210"/>
      <c r="H330" s="210"/>
      <c r="I330" s="627"/>
      <c r="J330" s="210"/>
      <c r="K330" s="626"/>
      <c r="L330" s="626"/>
      <c r="M330" s="628"/>
      <c r="N330" s="210"/>
      <c r="O330" s="210"/>
      <c r="P330" s="210"/>
      <c r="Q330" s="210"/>
      <c r="R330" s="210"/>
      <c r="S330" s="210"/>
      <c r="T330" s="210"/>
      <c r="U330" s="210"/>
      <c r="V330" s="210"/>
      <c r="W330" s="210"/>
      <c r="X330" s="210"/>
      <c r="Y330" s="210"/>
      <c r="Z330" s="210"/>
    </row>
    <row r="331" ht="12.75" hidden="1" customHeight="1">
      <c r="A331" s="652"/>
      <c r="B331" s="625"/>
      <c r="C331" s="653"/>
      <c r="D331" s="627"/>
      <c r="E331" s="210"/>
      <c r="F331" s="210"/>
      <c r="G331" s="210"/>
      <c r="H331" s="210"/>
      <c r="I331" s="627"/>
      <c r="J331" s="210"/>
      <c r="K331" s="626"/>
      <c r="L331" s="626"/>
      <c r="M331" s="628"/>
      <c r="N331" s="210"/>
      <c r="O331" s="210"/>
      <c r="P331" s="210"/>
      <c r="Q331" s="210"/>
      <c r="R331" s="210"/>
      <c r="S331" s="210"/>
      <c r="T331" s="210"/>
      <c r="U331" s="210"/>
      <c r="V331" s="210"/>
      <c r="W331" s="210"/>
      <c r="X331" s="210"/>
      <c r="Y331" s="210"/>
      <c r="Z331" s="210"/>
    </row>
    <row r="332" ht="12.75" hidden="1" customHeight="1">
      <c r="A332" s="652"/>
      <c r="B332" s="625"/>
      <c r="C332" s="653"/>
      <c r="D332" s="627"/>
      <c r="E332" s="210"/>
      <c r="F332" s="210"/>
      <c r="G332" s="210"/>
      <c r="H332" s="210"/>
      <c r="I332" s="627"/>
      <c r="J332" s="210"/>
      <c r="K332" s="626"/>
      <c r="L332" s="626"/>
      <c r="M332" s="628"/>
      <c r="N332" s="210"/>
      <c r="O332" s="210"/>
      <c r="P332" s="210"/>
      <c r="Q332" s="210"/>
      <c r="R332" s="210"/>
      <c r="S332" s="210"/>
      <c r="T332" s="210"/>
      <c r="U332" s="210"/>
      <c r="V332" s="210"/>
      <c r="W332" s="210"/>
      <c r="X332" s="210"/>
      <c r="Y332" s="210"/>
      <c r="Z332" s="210"/>
    </row>
    <row r="333" ht="12.75" hidden="1" customHeight="1">
      <c r="A333" s="652"/>
      <c r="B333" s="625"/>
      <c r="C333" s="653"/>
      <c r="D333" s="627"/>
      <c r="E333" s="210"/>
      <c r="F333" s="210"/>
      <c r="G333" s="210"/>
      <c r="H333" s="210"/>
      <c r="I333" s="627"/>
      <c r="J333" s="210"/>
      <c r="K333" s="626"/>
      <c r="L333" s="626"/>
      <c r="M333" s="628"/>
      <c r="N333" s="210"/>
      <c r="O333" s="210"/>
      <c r="P333" s="210"/>
      <c r="Q333" s="210"/>
      <c r="R333" s="210"/>
      <c r="S333" s="210"/>
      <c r="T333" s="210"/>
      <c r="U333" s="210"/>
      <c r="V333" s="210"/>
      <c r="W333" s="210"/>
      <c r="X333" s="210"/>
      <c r="Y333" s="210"/>
      <c r="Z333" s="210"/>
    </row>
    <row r="334" ht="12.75" hidden="1" customHeight="1">
      <c r="A334" s="652"/>
      <c r="B334" s="625"/>
      <c r="C334" s="653"/>
      <c r="D334" s="627"/>
      <c r="E334" s="210"/>
      <c r="F334" s="210"/>
      <c r="G334" s="210"/>
      <c r="H334" s="210"/>
      <c r="I334" s="627"/>
      <c r="J334" s="210"/>
      <c r="K334" s="626"/>
      <c r="L334" s="626"/>
      <c r="M334" s="628"/>
      <c r="N334" s="210"/>
      <c r="O334" s="210"/>
      <c r="P334" s="210"/>
      <c r="Q334" s="210"/>
      <c r="R334" s="210"/>
      <c r="S334" s="210"/>
      <c r="T334" s="210"/>
      <c r="U334" s="210"/>
      <c r="V334" s="210"/>
      <c r="W334" s="210"/>
      <c r="X334" s="210"/>
      <c r="Y334" s="210"/>
      <c r="Z334" s="210"/>
    </row>
    <row r="335" ht="12.75" hidden="1" customHeight="1">
      <c r="A335" s="652"/>
      <c r="B335" s="625"/>
      <c r="C335" s="653"/>
      <c r="D335" s="627"/>
      <c r="E335" s="210"/>
      <c r="F335" s="210"/>
      <c r="G335" s="210"/>
      <c r="H335" s="210"/>
      <c r="I335" s="627"/>
      <c r="J335" s="210"/>
      <c r="K335" s="626"/>
      <c r="L335" s="626"/>
      <c r="M335" s="628"/>
      <c r="N335" s="210"/>
      <c r="O335" s="210"/>
      <c r="P335" s="210"/>
      <c r="Q335" s="210"/>
      <c r="R335" s="210"/>
      <c r="S335" s="210"/>
      <c r="T335" s="210"/>
      <c r="U335" s="210"/>
      <c r="V335" s="210"/>
      <c r="W335" s="210"/>
      <c r="X335" s="210"/>
      <c r="Y335" s="210"/>
      <c r="Z335" s="210"/>
    </row>
    <row r="336" ht="12.75" hidden="1" customHeight="1">
      <c r="A336" s="652"/>
      <c r="B336" s="625"/>
      <c r="C336" s="653"/>
      <c r="D336" s="627"/>
      <c r="E336" s="210"/>
      <c r="F336" s="210"/>
      <c r="G336" s="210"/>
      <c r="H336" s="210"/>
      <c r="I336" s="627"/>
      <c r="J336" s="210"/>
      <c r="K336" s="626"/>
      <c r="L336" s="626"/>
      <c r="M336" s="628"/>
      <c r="N336" s="210"/>
      <c r="O336" s="210"/>
      <c r="P336" s="210"/>
      <c r="Q336" s="210"/>
      <c r="R336" s="210"/>
      <c r="S336" s="210"/>
      <c r="T336" s="210"/>
      <c r="U336" s="210"/>
      <c r="V336" s="210"/>
      <c r="W336" s="210"/>
      <c r="X336" s="210"/>
      <c r="Y336" s="210"/>
      <c r="Z336" s="210"/>
    </row>
    <row r="337" ht="12.75" hidden="1" customHeight="1">
      <c r="A337" s="652"/>
      <c r="B337" s="625"/>
      <c r="C337" s="653"/>
      <c r="D337" s="627"/>
      <c r="E337" s="210"/>
      <c r="F337" s="210"/>
      <c r="G337" s="210"/>
      <c r="H337" s="210"/>
      <c r="I337" s="627"/>
      <c r="J337" s="210"/>
      <c r="K337" s="626"/>
      <c r="L337" s="626"/>
      <c r="M337" s="628"/>
      <c r="N337" s="210"/>
      <c r="O337" s="210"/>
      <c r="P337" s="210"/>
      <c r="Q337" s="210"/>
      <c r="R337" s="210"/>
      <c r="S337" s="210"/>
      <c r="T337" s="210"/>
      <c r="U337" s="210"/>
      <c r="V337" s="210"/>
      <c r="W337" s="210"/>
      <c r="X337" s="210"/>
      <c r="Y337" s="210"/>
      <c r="Z337" s="210"/>
    </row>
    <row r="338" ht="12.75" hidden="1" customHeight="1">
      <c r="A338" s="652"/>
      <c r="B338" s="625"/>
      <c r="C338" s="653"/>
      <c r="D338" s="627"/>
      <c r="E338" s="210"/>
      <c r="F338" s="210"/>
      <c r="G338" s="210"/>
      <c r="H338" s="210"/>
      <c r="I338" s="627"/>
      <c r="J338" s="210"/>
      <c r="K338" s="626"/>
      <c r="L338" s="626"/>
      <c r="M338" s="628"/>
      <c r="N338" s="210"/>
      <c r="O338" s="210"/>
      <c r="P338" s="210"/>
      <c r="Q338" s="210"/>
      <c r="R338" s="210"/>
      <c r="S338" s="210"/>
      <c r="T338" s="210"/>
      <c r="U338" s="210"/>
      <c r="V338" s="210"/>
      <c r="W338" s="210"/>
      <c r="X338" s="210"/>
      <c r="Y338" s="210"/>
      <c r="Z338" s="210"/>
    </row>
    <row r="339" ht="12.75" hidden="1" customHeight="1">
      <c r="A339" s="652"/>
      <c r="B339" s="625"/>
      <c r="C339" s="653"/>
      <c r="D339" s="627"/>
      <c r="E339" s="210"/>
      <c r="F339" s="210"/>
      <c r="G339" s="210"/>
      <c r="H339" s="210"/>
      <c r="I339" s="627"/>
      <c r="J339" s="210"/>
      <c r="K339" s="626"/>
      <c r="L339" s="626"/>
      <c r="M339" s="628"/>
      <c r="N339" s="210"/>
      <c r="O339" s="210"/>
      <c r="P339" s="210"/>
      <c r="Q339" s="210"/>
      <c r="R339" s="210"/>
      <c r="S339" s="210"/>
      <c r="T339" s="210"/>
      <c r="U339" s="210"/>
      <c r="V339" s="210"/>
      <c r="W339" s="210"/>
      <c r="X339" s="210"/>
      <c r="Y339" s="210"/>
      <c r="Z339" s="210"/>
    </row>
    <row r="340" ht="12.75" hidden="1" customHeight="1">
      <c r="A340" s="652"/>
      <c r="B340" s="625"/>
      <c r="C340" s="653"/>
      <c r="D340" s="627"/>
      <c r="E340" s="210"/>
      <c r="F340" s="210"/>
      <c r="G340" s="210"/>
      <c r="H340" s="210"/>
      <c r="I340" s="627"/>
      <c r="J340" s="210"/>
      <c r="K340" s="626"/>
      <c r="L340" s="626"/>
      <c r="M340" s="628"/>
      <c r="N340" s="210"/>
      <c r="O340" s="210"/>
      <c r="P340" s="210"/>
      <c r="Q340" s="210"/>
      <c r="R340" s="210"/>
      <c r="S340" s="210"/>
      <c r="T340" s="210"/>
      <c r="U340" s="210"/>
      <c r="V340" s="210"/>
      <c r="W340" s="210"/>
      <c r="X340" s="210"/>
      <c r="Y340" s="210"/>
      <c r="Z340" s="210"/>
    </row>
    <row r="341" ht="12.75" hidden="1" customHeight="1">
      <c r="A341" s="652"/>
      <c r="B341" s="625"/>
      <c r="C341" s="653"/>
      <c r="D341" s="627"/>
      <c r="E341" s="210"/>
      <c r="F341" s="210"/>
      <c r="G341" s="210"/>
      <c r="H341" s="210"/>
      <c r="I341" s="627"/>
      <c r="J341" s="210"/>
      <c r="K341" s="626"/>
      <c r="L341" s="626"/>
      <c r="M341" s="628"/>
      <c r="N341" s="210"/>
      <c r="O341" s="210"/>
      <c r="P341" s="210"/>
      <c r="Q341" s="210"/>
      <c r="R341" s="210"/>
      <c r="S341" s="210"/>
      <c r="T341" s="210"/>
      <c r="U341" s="210"/>
      <c r="V341" s="210"/>
      <c r="W341" s="210"/>
      <c r="X341" s="210"/>
      <c r="Y341" s="210"/>
      <c r="Z341" s="210"/>
    </row>
    <row r="342" ht="12.75" hidden="1" customHeight="1">
      <c r="A342" s="652"/>
      <c r="B342" s="625"/>
      <c r="C342" s="653"/>
      <c r="D342" s="627"/>
      <c r="E342" s="210"/>
      <c r="F342" s="210"/>
      <c r="G342" s="210"/>
      <c r="H342" s="210"/>
      <c r="I342" s="627"/>
      <c r="J342" s="210"/>
      <c r="K342" s="626"/>
      <c r="L342" s="626"/>
      <c r="M342" s="628"/>
      <c r="N342" s="210"/>
      <c r="O342" s="210"/>
      <c r="P342" s="210"/>
      <c r="Q342" s="210"/>
      <c r="R342" s="210"/>
      <c r="S342" s="210"/>
      <c r="T342" s="210"/>
      <c r="U342" s="210"/>
      <c r="V342" s="210"/>
      <c r="W342" s="210"/>
      <c r="X342" s="210"/>
      <c r="Y342" s="210"/>
      <c r="Z342" s="210"/>
    </row>
    <row r="343" ht="12.75" hidden="1" customHeight="1">
      <c r="A343" s="652"/>
      <c r="B343" s="625"/>
      <c r="C343" s="653"/>
      <c r="D343" s="627"/>
      <c r="E343" s="210"/>
      <c r="F343" s="210"/>
      <c r="G343" s="210"/>
      <c r="H343" s="210"/>
      <c r="I343" s="627"/>
      <c r="J343" s="210"/>
      <c r="K343" s="626"/>
      <c r="L343" s="626"/>
      <c r="M343" s="628"/>
      <c r="N343" s="210"/>
      <c r="O343" s="210"/>
      <c r="P343" s="210"/>
      <c r="Q343" s="210"/>
      <c r="R343" s="210"/>
      <c r="S343" s="210"/>
      <c r="T343" s="210"/>
      <c r="U343" s="210"/>
      <c r="V343" s="210"/>
      <c r="W343" s="210"/>
      <c r="X343" s="210"/>
      <c r="Y343" s="210"/>
      <c r="Z343" s="210"/>
    </row>
    <row r="344" ht="12.75" hidden="1" customHeight="1">
      <c r="A344" s="652"/>
      <c r="B344" s="625"/>
      <c r="C344" s="653"/>
      <c r="D344" s="627"/>
      <c r="E344" s="210"/>
      <c r="F344" s="210"/>
      <c r="G344" s="210"/>
      <c r="H344" s="210"/>
      <c r="I344" s="627"/>
      <c r="J344" s="210"/>
      <c r="K344" s="626"/>
      <c r="L344" s="626"/>
      <c r="M344" s="628"/>
      <c r="N344" s="210"/>
      <c r="O344" s="210"/>
      <c r="P344" s="210"/>
      <c r="Q344" s="210"/>
      <c r="R344" s="210"/>
      <c r="S344" s="210"/>
      <c r="T344" s="210"/>
      <c r="U344" s="210"/>
      <c r="V344" s="210"/>
      <c r="W344" s="210"/>
      <c r="X344" s="210"/>
      <c r="Y344" s="210"/>
      <c r="Z344" s="210"/>
    </row>
    <row r="345" ht="12.75" hidden="1" customHeight="1">
      <c r="A345" s="652"/>
      <c r="B345" s="625"/>
      <c r="C345" s="653"/>
      <c r="D345" s="627"/>
      <c r="E345" s="210"/>
      <c r="F345" s="210"/>
      <c r="G345" s="210"/>
      <c r="H345" s="210"/>
      <c r="I345" s="627"/>
      <c r="J345" s="210"/>
      <c r="K345" s="626"/>
      <c r="L345" s="626"/>
      <c r="M345" s="628"/>
      <c r="N345" s="210"/>
      <c r="O345" s="210"/>
      <c r="P345" s="210"/>
      <c r="Q345" s="210"/>
      <c r="R345" s="210"/>
      <c r="S345" s="210"/>
      <c r="T345" s="210"/>
      <c r="U345" s="210"/>
      <c r="V345" s="210"/>
      <c r="W345" s="210"/>
      <c r="X345" s="210"/>
      <c r="Y345" s="210"/>
      <c r="Z345" s="210"/>
    </row>
    <row r="346" ht="12.75" hidden="1" customHeight="1">
      <c r="A346" s="652"/>
      <c r="B346" s="625"/>
      <c r="C346" s="653"/>
      <c r="D346" s="627"/>
      <c r="E346" s="210"/>
      <c r="F346" s="210"/>
      <c r="G346" s="210"/>
      <c r="H346" s="210"/>
      <c r="I346" s="627"/>
      <c r="J346" s="210"/>
      <c r="K346" s="626"/>
      <c r="L346" s="626"/>
      <c r="M346" s="628"/>
      <c r="N346" s="210"/>
      <c r="O346" s="210"/>
      <c r="P346" s="210"/>
      <c r="Q346" s="210"/>
      <c r="R346" s="210"/>
      <c r="S346" s="210"/>
      <c r="T346" s="210"/>
      <c r="U346" s="210"/>
      <c r="V346" s="210"/>
      <c r="W346" s="210"/>
      <c r="X346" s="210"/>
      <c r="Y346" s="210"/>
      <c r="Z346" s="210"/>
    </row>
    <row r="347" ht="12.75" hidden="1" customHeight="1">
      <c r="A347" s="652"/>
      <c r="B347" s="625"/>
      <c r="C347" s="653"/>
      <c r="D347" s="627"/>
      <c r="E347" s="210"/>
      <c r="F347" s="210"/>
      <c r="G347" s="210"/>
      <c r="H347" s="210"/>
      <c r="I347" s="627"/>
      <c r="J347" s="210"/>
      <c r="K347" s="626"/>
      <c r="L347" s="626"/>
      <c r="M347" s="628"/>
      <c r="N347" s="210"/>
      <c r="O347" s="210"/>
      <c r="P347" s="210"/>
      <c r="Q347" s="210"/>
      <c r="R347" s="210"/>
      <c r="S347" s="210"/>
      <c r="T347" s="210"/>
      <c r="U347" s="210"/>
      <c r="V347" s="210"/>
      <c r="W347" s="210"/>
      <c r="X347" s="210"/>
      <c r="Y347" s="210"/>
      <c r="Z347" s="210"/>
    </row>
    <row r="348" ht="12.75" hidden="1" customHeight="1">
      <c r="A348" s="652"/>
      <c r="B348" s="625"/>
      <c r="C348" s="653"/>
      <c r="D348" s="627"/>
      <c r="E348" s="210"/>
      <c r="F348" s="210"/>
      <c r="G348" s="210"/>
      <c r="H348" s="210"/>
      <c r="I348" s="627"/>
      <c r="J348" s="210"/>
      <c r="K348" s="626"/>
      <c r="L348" s="626"/>
      <c r="M348" s="628"/>
      <c r="N348" s="210"/>
      <c r="O348" s="210"/>
      <c r="P348" s="210"/>
      <c r="Q348" s="210"/>
      <c r="R348" s="210"/>
      <c r="S348" s="210"/>
      <c r="T348" s="210"/>
      <c r="U348" s="210"/>
      <c r="V348" s="210"/>
      <c r="W348" s="210"/>
      <c r="X348" s="210"/>
      <c r="Y348" s="210"/>
      <c r="Z348" s="210"/>
    </row>
    <row r="349" ht="12.75" hidden="1" customHeight="1">
      <c r="A349" s="652"/>
      <c r="B349" s="625"/>
      <c r="C349" s="653"/>
      <c r="D349" s="627"/>
      <c r="E349" s="210"/>
      <c r="F349" s="210"/>
      <c r="G349" s="210"/>
      <c r="H349" s="210"/>
      <c r="I349" s="627"/>
      <c r="J349" s="210"/>
      <c r="K349" s="626"/>
      <c r="L349" s="626"/>
      <c r="M349" s="628"/>
      <c r="N349" s="210"/>
      <c r="O349" s="210"/>
      <c r="P349" s="210"/>
      <c r="Q349" s="210"/>
      <c r="R349" s="210"/>
      <c r="S349" s="210"/>
      <c r="T349" s="210"/>
      <c r="U349" s="210"/>
      <c r="V349" s="210"/>
      <c r="W349" s="210"/>
      <c r="X349" s="210"/>
      <c r="Y349" s="210"/>
      <c r="Z349" s="210"/>
    </row>
    <row r="350" ht="12.75" hidden="1" customHeight="1">
      <c r="A350" s="652"/>
      <c r="B350" s="625"/>
      <c r="C350" s="653"/>
      <c r="D350" s="627"/>
      <c r="E350" s="210"/>
      <c r="F350" s="210"/>
      <c r="G350" s="210"/>
      <c r="H350" s="210"/>
      <c r="I350" s="627"/>
      <c r="J350" s="210"/>
      <c r="K350" s="626"/>
      <c r="L350" s="626"/>
      <c r="M350" s="628"/>
      <c r="N350" s="210"/>
      <c r="O350" s="210"/>
      <c r="P350" s="210"/>
      <c r="Q350" s="210"/>
      <c r="R350" s="210"/>
      <c r="S350" s="210"/>
      <c r="T350" s="210"/>
      <c r="U350" s="210"/>
      <c r="V350" s="210"/>
      <c r="W350" s="210"/>
      <c r="X350" s="210"/>
      <c r="Y350" s="210"/>
      <c r="Z350" s="210"/>
    </row>
    <row r="351" ht="12.75" hidden="1" customHeight="1">
      <c r="A351" s="652"/>
      <c r="B351" s="625"/>
      <c r="C351" s="653"/>
      <c r="D351" s="627"/>
      <c r="E351" s="210"/>
      <c r="F351" s="210"/>
      <c r="G351" s="210"/>
      <c r="H351" s="210"/>
      <c r="I351" s="627"/>
      <c r="J351" s="210"/>
      <c r="K351" s="626"/>
      <c r="L351" s="626"/>
      <c r="M351" s="628"/>
      <c r="N351" s="210"/>
      <c r="O351" s="210"/>
      <c r="P351" s="210"/>
      <c r="Q351" s="210"/>
      <c r="R351" s="210"/>
      <c r="S351" s="210"/>
      <c r="T351" s="210"/>
      <c r="U351" s="210"/>
      <c r="V351" s="210"/>
      <c r="W351" s="210"/>
      <c r="X351" s="210"/>
      <c r="Y351" s="210"/>
      <c r="Z351" s="210"/>
    </row>
    <row r="352" ht="12.75" hidden="1" customHeight="1">
      <c r="A352" s="652"/>
      <c r="B352" s="625"/>
      <c r="C352" s="653"/>
      <c r="D352" s="627"/>
      <c r="E352" s="210"/>
      <c r="F352" s="210"/>
      <c r="G352" s="210"/>
      <c r="H352" s="210"/>
      <c r="I352" s="627"/>
      <c r="J352" s="210"/>
      <c r="K352" s="626"/>
      <c r="L352" s="626"/>
      <c r="M352" s="628"/>
      <c r="N352" s="210"/>
      <c r="O352" s="210"/>
      <c r="P352" s="210"/>
      <c r="Q352" s="210"/>
      <c r="R352" s="210"/>
      <c r="S352" s="210"/>
      <c r="T352" s="210"/>
      <c r="U352" s="210"/>
      <c r="V352" s="210"/>
      <c r="W352" s="210"/>
      <c r="X352" s="210"/>
      <c r="Y352" s="210"/>
      <c r="Z352" s="210"/>
    </row>
    <row r="353" ht="12.75" hidden="1" customHeight="1">
      <c r="A353" s="652"/>
      <c r="B353" s="625"/>
      <c r="C353" s="653"/>
      <c r="D353" s="627"/>
      <c r="E353" s="210"/>
      <c r="F353" s="210"/>
      <c r="G353" s="210"/>
      <c r="H353" s="210"/>
      <c r="I353" s="627"/>
      <c r="J353" s="210"/>
      <c r="K353" s="626"/>
      <c r="L353" s="626"/>
      <c r="M353" s="628"/>
      <c r="N353" s="210"/>
      <c r="O353" s="210"/>
      <c r="P353" s="210"/>
      <c r="Q353" s="210"/>
      <c r="R353" s="210"/>
      <c r="S353" s="210"/>
      <c r="T353" s="210"/>
      <c r="U353" s="210"/>
      <c r="V353" s="210"/>
      <c r="W353" s="210"/>
      <c r="X353" s="210"/>
      <c r="Y353" s="210"/>
      <c r="Z353" s="210"/>
    </row>
    <row r="354" ht="12.75" hidden="1" customHeight="1">
      <c r="A354" s="652"/>
      <c r="B354" s="625"/>
      <c r="C354" s="653"/>
      <c r="D354" s="627"/>
      <c r="E354" s="210"/>
      <c r="F354" s="210"/>
      <c r="G354" s="210"/>
      <c r="H354" s="210"/>
      <c r="I354" s="627"/>
      <c r="J354" s="210"/>
      <c r="K354" s="626"/>
      <c r="L354" s="626"/>
      <c r="M354" s="628"/>
      <c r="N354" s="210"/>
      <c r="O354" s="210"/>
      <c r="P354" s="210"/>
      <c r="Q354" s="210"/>
      <c r="R354" s="210"/>
      <c r="S354" s="210"/>
      <c r="T354" s="210"/>
      <c r="U354" s="210"/>
      <c r="V354" s="210"/>
      <c r="W354" s="210"/>
      <c r="X354" s="210"/>
      <c r="Y354" s="210"/>
      <c r="Z354" s="210"/>
    </row>
    <row r="355" ht="12.75" hidden="1" customHeight="1">
      <c r="A355" s="652"/>
      <c r="B355" s="625"/>
      <c r="C355" s="653"/>
      <c r="D355" s="627"/>
      <c r="E355" s="210"/>
      <c r="F355" s="210"/>
      <c r="G355" s="210"/>
      <c r="H355" s="210"/>
      <c r="I355" s="627"/>
      <c r="J355" s="210"/>
      <c r="K355" s="626"/>
      <c r="L355" s="626"/>
      <c r="M355" s="628"/>
      <c r="N355" s="210"/>
      <c r="O355" s="210"/>
      <c r="P355" s="210"/>
      <c r="Q355" s="210"/>
      <c r="R355" s="210"/>
      <c r="S355" s="210"/>
      <c r="T355" s="210"/>
      <c r="U355" s="210"/>
      <c r="V355" s="210"/>
      <c r="W355" s="210"/>
      <c r="X355" s="210"/>
      <c r="Y355" s="210"/>
      <c r="Z355" s="210"/>
    </row>
    <row r="356" ht="12.75" hidden="1" customHeight="1">
      <c r="A356" s="652"/>
      <c r="B356" s="625"/>
      <c r="C356" s="653"/>
      <c r="D356" s="627"/>
      <c r="E356" s="210"/>
      <c r="F356" s="210"/>
      <c r="G356" s="210"/>
      <c r="H356" s="210"/>
      <c r="I356" s="627"/>
      <c r="J356" s="210"/>
      <c r="K356" s="626"/>
      <c r="L356" s="626"/>
      <c r="M356" s="628"/>
      <c r="N356" s="210"/>
      <c r="O356" s="210"/>
      <c r="P356" s="210"/>
      <c r="Q356" s="210"/>
      <c r="R356" s="210"/>
      <c r="S356" s="210"/>
      <c r="T356" s="210"/>
      <c r="U356" s="210"/>
      <c r="V356" s="210"/>
      <c r="W356" s="210"/>
      <c r="X356" s="210"/>
      <c r="Y356" s="210"/>
      <c r="Z356" s="210"/>
    </row>
    <row r="357" ht="12.75" hidden="1" customHeight="1">
      <c r="A357" s="652"/>
      <c r="B357" s="625"/>
      <c r="C357" s="653"/>
      <c r="D357" s="627"/>
      <c r="E357" s="210"/>
      <c r="F357" s="210"/>
      <c r="G357" s="210"/>
      <c r="H357" s="210"/>
      <c r="I357" s="627"/>
      <c r="J357" s="210"/>
      <c r="K357" s="626"/>
      <c r="L357" s="626"/>
      <c r="M357" s="628"/>
      <c r="N357" s="210"/>
      <c r="O357" s="210"/>
      <c r="P357" s="210"/>
      <c r="Q357" s="210"/>
      <c r="R357" s="210"/>
      <c r="S357" s="210"/>
      <c r="T357" s="210"/>
      <c r="U357" s="210"/>
      <c r="V357" s="210"/>
      <c r="W357" s="210"/>
      <c r="X357" s="210"/>
      <c r="Y357" s="210"/>
      <c r="Z357" s="210"/>
    </row>
    <row r="358" ht="12.75" hidden="1" customHeight="1">
      <c r="A358" s="652"/>
      <c r="B358" s="625"/>
      <c r="C358" s="653"/>
      <c r="D358" s="627"/>
      <c r="E358" s="210"/>
      <c r="F358" s="210"/>
      <c r="G358" s="210"/>
      <c r="H358" s="210"/>
      <c r="I358" s="627"/>
      <c r="J358" s="210"/>
      <c r="K358" s="626"/>
      <c r="L358" s="626"/>
      <c r="M358" s="628"/>
      <c r="N358" s="210"/>
      <c r="O358" s="210"/>
      <c r="P358" s="210"/>
      <c r="Q358" s="210"/>
      <c r="R358" s="210"/>
      <c r="S358" s="210"/>
      <c r="T358" s="210"/>
      <c r="U358" s="210"/>
      <c r="V358" s="210"/>
      <c r="W358" s="210"/>
      <c r="X358" s="210"/>
      <c r="Y358" s="210"/>
      <c r="Z358" s="210"/>
    </row>
    <row r="359" ht="12.75" hidden="1" customHeight="1">
      <c r="A359" s="652"/>
      <c r="B359" s="625"/>
      <c r="C359" s="653"/>
      <c r="D359" s="627"/>
      <c r="E359" s="210"/>
      <c r="F359" s="210"/>
      <c r="G359" s="210"/>
      <c r="H359" s="210"/>
      <c r="I359" s="627"/>
      <c r="J359" s="210"/>
      <c r="K359" s="626"/>
      <c r="L359" s="626"/>
      <c r="M359" s="628"/>
      <c r="N359" s="210"/>
      <c r="O359" s="210"/>
      <c r="P359" s="210"/>
      <c r="Q359" s="210"/>
      <c r="R359" s="210"/>
      <c r="S359" s="210"/>
      <c r="T359" s="210"/>
      <c r="U359" s="210"/>
      <c r="V359" s="210"/>
      <c r="W359" s="210"/>
      <c r="X359" s="210"/>
      <c r="Y359" s="210"/>
      <c r="Z359" s="210"/>
    </row>
    <row r="360" ht="12.75" hidden="1" customHeight="1">
      <c r="A360" s="652"/>
      <c r="B360" s="625"/>
      <c r="C360" s="653"/>
      <c r="D360" s="627"/>
      <c r="E360" s="210"/>
      <c r="F360" s="210"/>
      <c r="G360" s="210"/>
      <c r="H360" s="210"/>
      <c r="I360" s="627"/>
      <c r="J360" s="210"/>
      <c r="K360" s="626"/>
      <c r="L360" s="626"/>
      <c r="M360" s="628"/>
      <c r="N360" s="210"/>
      <c r="O360" s="210"/>
      <c r="P360" s="210"/>
      <c r="Q360" s="210"/>
      <c r="R360" s="210"/>
      <c r="S360" s="210"/>
      <c r="T360" s="210"/>
      <c r="U360" s="210"/>
      <c r="V360" s="210"/>
      <c r="W360" s="210"/>
      <c r="X360" s="210"/>
      <c r="Y360" s="210"/>
      <c r="Z360" s="210"/>
    </row>
    <row r="361" ht="12.75" hidden="1" customHeight="1">
      <c r="A361" s="652"/>
      <c r="B361" s="625"/>
      <c r="C361" s="653"/>
      <c r="D361" s="627"/>
      <c r="E361" s="210"/>
      <c r="F361" s="210"/>
      <c r="G361" s="210"/>
      <c r="H361" s="210"/>
      <c r="I361" s="627"/>
      <c r="J361" s="210"/>
      <c r="K361" s="626"/>
      <c r="L361" s="626"/>
      <c r="M361" s="628"/>
      <c r="N361" s="210"/>
      <c r="O361" s="210"/>
      <c r="P361" s="210"/>
      <c r="Q361" s="210"/>
      <c r="R361" s="210"/>
      <c r="S361" s="210"/>
      <c r="T361" s="210"/>
      <c r="U361" s="210"/>
      <c r="V361" s="210"/>
      <c r="W361" s="210"/>
      <c r="X361" s="210"/>
      <c r="Y361" s="210"/>
      <c r="Z361" s="210"/>
    </row>
    <row r="362" ht="12.75" hidden="1" customHeight="1">
      <c r="A362" s="652"/>
      <c r="B362" s="625"/>
      <c r="C362" s="653"/>
      <c r="D362" s="627"/>
      <c r="E362" s="210"/>
      <c r="F362" s="210"/>
      <c r="G362" s="210"/>
      <c r="H362" s="210"/>
      <c r="I362" s="627"/>
      <c r="J362" s="210"/>
      <c r="K362" s="626"/>
      <c r="L362" s="626"/>
      <c r="M362" s="628"/>
      <c r="N362" s="210"/>
      <c r="O362" s="210"/>
      <c r="P362" s="210"/>
      <c r="Q362" s="210"/>
      <c r="R362" s="210"/>
      <c r="S362" s="210"/>
      <c r="T362" s="210"/>
      <c r="U362" s="210"/>
      <c r="V362" s="210"/>
      <c r="W362" s="210"/>
      <c r="X362" s="210"/>
      <c r="Y362" s="210"/>
      <c r="Z362" s="210"/>
    </row>
    <row r="363" ht="12.75" hidden="1" customHeight="1">
      <c r="A363" s="652"/>
      <c r="B363" s="625"/>
      <c r="C363" s="653"/>
      <c r="D363" s="627"/>
      <c r="E363" s="210"/>
      <c r="F363" s="210"/>
      <c r="G363" s="210"/>
      <c r="H363" s="210"/>
      <c r="I363" s="627"/>
      <c r="J363" s="210"/>
      <c r="K363" s="626"/>
      <c r="L363" s="626"/>
      <c r="M363" s="628"/>
      <c r="N363" s="210"/>
      <c r="O363" s="210"/>
      <c r="P363" s="210"/>
      <c r="Q363" s="210"/>
      <c r="R363" s="210"/>
      <c r="S363" s="210"/>
      <c r="T363" s="210"/>
      <c r="U363" s="210"/>
      <c r="V363" s="210"/>
      <c r="W363" s="210"/>
      <c r="X363" s="210"/>
      <c r="Y363" s="210"/>
      <c r="Z363" s="210"/>
    </row>
    <row r="364" ht="12.75" hidden="1" customHeight="1">
      <c r="A364" s="652"/>
      <c r="B364" s="625"/>
      <c r="C364" s="653"/>
      <c r="D364" s="627"/>
      <c r="E364" s="210"/>
      <c r="F364" s="210"/>
      <c r="G364" s="210"/>
      <c r="H364" s="210"/>
      <c r="I364" s="627"/>
      <c r="J364" s="210"/>
      <c r="K364" s="626"/>
      <c r="L364" s="626"/>
      <c r="M364" s="628"/>
      <c r="N364" s="210"/>
      <c r="O364" s="210"/>
      <c r="P364" s="210"/>
      <c r="Q364" s="210"/>
      <c r="R364" s="210"/>
      <c r="S364" s="210"/>
      <c r="T364" s="210"/>
      <c r="U364" s="210"/>
      <c r="V364" s="210"/>
      <c r="W364" s="210"/>
      <c r="X364" s="210"/>
      <c r="Y364" s="210"/>
      <c r="Z364" s="210"/>
    </row>
    <row r="365" ht="12.75" hidden="1" customHeight="1">
      <c r="A365" s="652"/>
      <c r="B365" s="625"/>
      <c r="C365" s="653"/>
      <c r="D365" s="627"/>
      <c r="E365" s="210"/>
      <c r="F365" s="210"/>
      <c r="G365" s="210"/>
      <c r="H365" s="210"/>
      <c r="I365" s="627"/>
      <c r="J365" s="210"/>
      <c r="K365" s="626"/>
      <c r="L365" s="626"/>
      <c r="M365" s="628"/>
      <c r="N365" s="210"/>
      <c r="O365" s="210"/>
      <c r="P365" s="210"/>
      <c r="Q365" s="210"/>
      <c r="R365" s="210"/>
      <c r="S365" s="210"/>
      <c r="T365" s="210"/>
      <c r="U365" s="210"/>
      <c r="V365" s="210"/>
      <c r="W365" s="210"/>
      <c r="X365" s="210"/>
      <c r="Y365" s="210"/>
      <c r="Z365" s="210"/>
    </row>
    <row r="366" ht="12.75" hidden="1" customHeight="1">
      <c r="A366" s="652"/>
      <c r="B366" s="625"/>
      <c r="C366" s="653"/>
      <c r="D366" s="627"/>
      <c r="E366" s="210"/>
      <c r="F366" s="210"/>
      <c r="G366" s="210"/>
      <c r="H366" s="210"/>
      <c r="I366" s="627"/>
      <c r="J366" s="210"/>
      <c r="K366" s="626"/>
      <c r="L366" s="626"/>
      <c r="M366" s="628"/>
      <c r="N366" s="210"/>
      <c r="O366" s="210"/>
      <c r="P366" s="210"/>
      <c r="Q366" s="210"/>
      <c r="R366" s="210"/>
      <c r="S366" s="210"/>
      <c r="T366" s="210"/>
      <c r="U366" s="210"/>
      <c r="V366" s="210"/>
      <c r="W366" s="210"/>
      <c r="X366" s="210"/>
      <c r="Y366" s="210"/>
      <c r="Z366" s="210"/>
    </row>
    <row r="367" ht="12.75" hidden="1" customHeight="1">
      <c r="A367" s="652"/>
      <c r="B367" s="625"/>
      <c r="C367" s="653"/>
      <c r="D367" s="627"/>
      <c r="E367" s="210"/>
      <c r="F367" s="210"/>
      <c r="G367" s="210"/>
      <c r="H367" s="210"/>
      <c r="I367" s="627"/>
      <c r="J367" s="210"/>
      <c r="K367" s="626"/>
      <c r="L367" s="626"/>
      <c r="M367" s="628"/>
      <c r="N367" s="210"/>
      <c r="O367" s="210"/>
      <c r="P367" s="210"/>
      <c r="Q367" s="210"/>
      <c r="R367" s="210"/>
      <c r="S367" s="210"/>
      <c r="T367" s="210"/>
      <c r="U367" s="210"/>
      <c r="V367" s="210"/>
      <c r="W367" s="210"/>
      <c r="X367" s="210"/>
      <c r="Y367" s="210"/>
      <c r="Z367" s="210"/>
    </row>
    <row r="368" ht="12.75" hidden="1" customHeight="1">
      <c r="A368" s="652"/>
      <c r="B368" s="625"/>
      <c r="C368" s="653"/>
      <c r="D368" s="627"/>
      <c r="E368" s="210"/>
      <c r="F368" s="210"/>
      <c r="G368" s="210"/>
      <c r="H368" s="210"/>
      <c r="I368" s="627"/>
      <c r="J368" s="210"/>
      <c r="K368" s="626"/>
      <c r="L368" s="626"/>
      <c r="M368" s="628"/>
      <c r="N368" s="210"/>
      <c r="O368" s="210"/>
      <c r="P368" s="210"/>
      <c r="Q368" s="210"/>
      <c r="R368" s="210"/>
      <c r="S368" s="210"/>
      <c r="T368" s="210"/>
      <c r="U368" s="210"/>
      <c r="V368" s="210"/>
      <c r="W368" s="210"/>
      <c r="X368" s="210"/>
      <c r="Y368" s="210"/>
      <c r="Z368" s="210"/>
    </row>
    <row r="369" ht="12.75" hidden="1" customHeight="1">
      <c r="A369" s="652"/>
      <c r="B369" s="625"/>
      <c r="C369" s="653"/>
      <c r="D369" s="627"/>
      <c r="E369" s="210"/>
      <c r="F369" s="210"/>
      <c r="G369" s="210"/>
      <c r="H369" s="210"/>
      <c r="I369" s="627"/>
      <c r="J369" s="210"/>
      <c r="K369" s="626"/>
      <c r="L369" s="626"/>
      <c r="M369" s="628"/>
      <c r="N369" s="210"/>
      <c r="O369" s="210"/>
      <c r="P369" s="210"/>
      <c r="Q369" s="210"/>
      <c r="R369" s="210"/>
      <c r="S369" s="210"/>
      <c r="T369" s="210"/>
      <c r="U369" s="210"/>
      <c r="V369" s="210"/>
      <c r="W369" s="210"/>
      <c r="X369" s="210"/>
      <c r="Y369" s="210"/>
      <c r="Z369" s="210"/>
    </row>
    <row r="370" ht="12.75" customHeight="1">
      <c r="A370" s="625"/>
      <c r="B370" s="625"/>
      <c r="C370" s="653"/>
      <c r="D370" s="627"/>
      <c r="E370" s="210"/>
      <c r="F370" s="210"/>
      <c r="G370" s="210"/>
      <c r="H370" s="210"/>
      <c r="I370" s="627"/>
      <c r="J370" s="210"/>
      <c r="K370" s="626"/>
      <c r="L370" s="626"/>
      <c r="M370" s="628"/>
      <c r="N370" s="210"/>
      <c r="O370" s="210"/>
      <c r="P370" s="210"/>
      <c r="Q370" s="210"/>
      <c r="R370" s="210"/>
      <c r="S370" s="210"/>
      <c r="T370" s="210"/>
      <c r="U370" s="210"/>
      <c r="V370" s="210"/>
      <c r="W370" s="210"/>
      <c r="X370" s="210"/>
      <c r="Y370" s="210"/>
      <c r="Z370" s="210"/>
    </row>
    <row r="371" ht="12.75" customHeight="1">
      <c r="A371" s="625"/>
      <c r="B371" s="625"/>
      <c r="C371" s="653"/>
      <c r="D371" s="627"/>
      <c r="E371" s="210"/>
      <c r="F371" s="210"/>
      <c r="G371" s="210"/>
      <c r="H371" s="210"/>
      <c r="I371" s="627"/>
      <c r="J371" s="210"/>
      <c r="K371" s="626"/>
      <c r="L371" s="626"/>
      <c r="M371" s="628"/>
      <c r="N371" s="210"/>
      <c r="O371" s="210"/>
      <c r="P371" s="210"/>
      <c r="Q371" s="210"/>
      <c r="R371" s="210"/>
      <c r="S371" s="210"/>
      <c r="T371" s="210"/>
      <c r="U371" s="210"/>
      <c r="V371" s="210"/>
      <c r="W371" s="210"/>
      <c r="X371" s="210"/>
      <c r="Y371" s="210"/>
      <c r="Z371" s="210"/>
    </row>
    <row r="372" ht="12.75" customHeight="1">
      <c r="A372" s="625"/>
      <c r="B372" s="625"/>
      <c r="C372" s="653"/>
      <c r="D372" s="627"/>
      <c r="E372" s="210"/>
      <c r="F372" s="210"/>
      <c r="G372" s="210"/>
      <c r="H372" s="210"/>
      <c r="I372" s="627"/>
      <c r="J372" s="210"/>
      <c r="K372" s="626"/>
      <c r="L372" s="626"/>
      <c r="M372" s="628"/>
      <c r="N372" s="210"/>
      <c r="O372" s="210"/>
      <c r="P372" s="210"/>
      <c r="Q372" s="210"/>
      <c r="R372" s="210"/>
      <c r="S372" s="210"/>
      <c r="T372" s="210"/>
      <c r="U372" s="210"/>
      <c r="V372" s="210"/>
      <c r="W372" s="210"/>
      <c r="X372" s="210"/>
      <c r="Y372" s="210"/>
      <c r="Z372" s="210"/>
    </row>
    <row r="373" ht="12.75" customHeight="1">
      <c r="A373" s="625"/>
      <c r="B373" s="625"/>
      <c r="C373" s="653"/>
      <c r="D373" s="627"/>
      <c r="E373" s="210"/>
      <c r="F373" s="210"/>
      <c r="G373" s="210"/>
      <c r="H373" s="210"/>
      <c r="I373" s="627"/>
      <c r="J373" s="210"/>
      <c r="K373" s="626"/>
      <c r="L373" s="626"/>
      <c r="M373" s="628"/>
      <c r="N373" s="210"/>
      <c r="O373" s="210"/>
      <c r="P373" s="210"/>
      <c r="Q373" s="210"/>
      <c r="R373" s="210"/>
      <c r="S373" s="210"/>
      <c r="T373" s="210"/>
      <c r="U373" s="210"/>
      <c r="V373" s="210"/>
      <c r="W373" s="210"/>
      <c r="X373" s="210"/>
      <c r="Y373" s="210"/>
      <c r="Z373" s="210"/>
    </row>
    <row r="374" ht="12.75" customHeight="1">
      <c r="A374" s="625"/>
      <c r="B374" s="625"/>
      <c r="C374" s="653"/>
      <c r="D374" s="627"/>
      <c r="E374" s="210"/>
      <c r="F374" s="210"/>
      <c r="G374" s="210"/>
      <c r="H374" s="210"/>
      <c r="I374" s="627"/>
      <c r="J374" s="210"/>
      <c r="K374" s="626"/>
      <c r="L374" s="626"/>
      <c r="M374" s="628"/>
      <c r="N374" s="210"/>
      <c r="O374" s="210"/>
      <c r="P374" s="210"/>
      <c r="Q374" s="210"/>
      <c r="R374" s="210"/>
      <c r="S374" s="210"/>
      <c r="T374" s="210"/>
      <c r="U374" s="210"/>
      <c r="V374" s="210"/>
      <c r="W374" s="210"/>
      <c r="X374" s="210"/>
      <c r="Y374" s="210"/>
      <c r="Z374" s="210"/>
    </row>
    <row r="375" ht="12.75" customHeight="1">
      <c r="A375" s="625"/>
      <c r="B375" s="625"/>
      <c r="C375" s="653"/>
      <c r="D375" s="627"/>
      <c r="E375" s="210"/>
      <c r="F375" s="210"/>
      <c r="G375" s="210"/>
      <c r="H375" s="210"/>
      <c r="I375" s="627"/>
      <c r="J375" s="210"/>
      <c r="K375" s="626"/>
      <c r="L375" s="626"/>
      <c r="M375" s="628"/>
      <c r="N375" s="210"/>
      <c r="O375" s="210"/>
      <c r="P375" s="210"/>
      <c r="Q375" s="210"/>
      <c r="R375" s="210"/>
      <c r="S375" s="210"/>
      <c r="T375" s="210"/>
      <c r="U375" s="210"/>
      <c r="V375" s="210"/>
      <c r="W375" s="210"/>
      <c r="X375" s="210"/>
      <c r="Y375" s="210"/>
      <c r="Z375" s="210"/>
    </row>
    <row r="376" ht="12.75" customHeight="1">
      <c r="A376" s="625"/>
      <c r="B376" s="625"/>
      <c r="C376" s="653"/>
      <c r="D376" s="627"/>
      <c r="E376" s="210"/>
      <c r="F376" s="210"/>
      <c r="G376" s="210"/>
      <c r="H376" s="210"/>
      <c r="I376" s="627"/>
      <c r="J376" s="210"/>
      <c r="K376" s="626"/>
      <c r="L376" s="626"/>
      <c r="M376" s="628"/>
      <c r="N376" s="210"/>
      <c r="O376" s="210"/>
      <c r="P376" s="210"/>
      <c r="Q376" s="210"/>
      <c r="R376" s="210"/>
      <c r="S376" s="210"/>
      <c r="T376" s="210"/>
      <c r="U376" s="210"/>
      <c r="V376" s="210"/>
      <c r="W376" s="210"/>
      <c r="X376" s="210"/>
      <c r="Y376" s="210"/>
      <c r="Z376" s="210"/>
    </row>
    <row r="377" ht="12.75" customHeight="1">
      <c r="A377" s="625"/>
      <c r="B377" s="625"/>
      <c r="C377" s="653"/>
      <c r="D377" s="627"/>
      <c r="E377" s="210"/>
      <c r="F377" s="210"/>
      <c r="G377" s="210"/>
      <c r="H377" s="210"/>
      <c r="I377" s="627"/>
      <c r="J377" s="210"/>
      <c r="K377" s="626"/>
      <c r="L377" s="626"/>
      <c r="M377" s="628"/>
      <c r="N377" s="210"/>
      <c r="O377" s="210"/>
      <c r="P377" s="210"/>
      <c r="Q377" s="210"/>
      <c r="R377" s="210"/>
      <c r="S377" s="210"/>
      <c r="T377" s="210"/>
      <c r="U377" s="210"/>
      <c r="V377" s="210"/>
      <c r="W377" s="210"/>
      <c r="X377" s="210"/>
      <c r="Y377" s="210"/>
      <c r="Z377" s="210"/>
    </row>
    <row r="378" ht="12.75" customHeight="1">
      <c r="A378" s="625"/>
      <c r="B378" s="625"/>
      <c r="C378" s="653"/>
      <c r="D378" s="627"/>
      <c r="E378" s="210"/>
      <c r="F378" s="210"/>
      <c r="G378" s="210"/>
      <c r="H378" s="210"/>
      <c r="I378" s="627"/>
      <c r="J378" s="210"/>
      <c r="K378" s="626"/>
      <c r="L378" s="626"/>
      <c r="M378" s="628"/>
      <c r="N378" s="210"/>
      <c r="O378" s="210"/>
      <c r="P378" s="210"/>
      <c r="Q378" s="210"/>
      <c r="R378" s="210"/>
      <c r="S378" s="210"/>
      <c r="T378" s="210"/>
      <c r="U378" s="210"/>
      <c r="V378" s="210"/>
      <c r="W378" s="210"/>
      <c r="X378" s="210"/>
      <c r="Y378" s="210"/>
      <c r="Z378" s="210"/>
    </row>
    <row r="379" ht="12.75" customHeight="1">
      <c r="A379" s="625"/>
      <c r="B379" s="625"/>
      <c r="C379" s="653"/>
      <c r="D379" s="627"/>
      <c r="E379" s="210"/>
      <c r="F379" s="210"/>
      <c r="G379" s="210"/>
      <c r="H379" s="210"/>
      <c r="I379" s="627"/>
      <c r="J379" s="210"/>
      <c r="K379" s="626"/>
      <c r="L379" s="626"/>
      <c r="M379" s="628"/>
      <c r="N379" s="210"/>
      <c r="O379" s="210"/>
      <c r="P379" s="210"/>
      <c r="Q379" s="210"/>
      <c r="R379" s="210"/>
      <c r="S379" s="210"/>
      <c r="T379" s="210"/>
      <c r="U379" s="210"/>
      <c r="V379" s="210"/>
      <c r="W379" s="210"/>
      <c r="X379" s="210"/>
      <c r="Y379" s="210"/>
      <c r="Z379" s="210"/>
    </row>
    <row r="380" ht="12.75" customHeight="1">
      <c r="A380" s="625"/>
      <c r="B380" s="625"/>
      <c r="C380" s="653"/>
      <c r="D380" s="627"/>
      <c r="E380" s="210"/>
      <c r="F380" s="210"/>
      <c r="G380" s="210"/>
      <c r="H380" s="210"/>
      <c r="I380" s="627"/>
      <c r="J380" s="210"/>
      <c r="K380" s="626"/>
      <c r="L380" s="626"/>
      <c r="M380" s="628"/>
      <c r="N380" s="210"/>
      <c r="O380" s="210"/>
      <c r="P380" s="210"/>
      <c r="Q380" s="210"/>
      <c r="R380" s="210"/>
      <c r="S380" s="210"/>
      <c r="T380" s="210"/>
      <c r="U380" s="210"/>
      <c r="V380" s="210"/>
      <c r="W380" s="210"/>
      <c r="X380" s="210"/>
      <c r="Y380" s="210"/>
      <c r="Z380" s="210"/>
    </row>
    <row r="381" ht="12.75" customHeight="1">
      <c r="A381" s="625"/>
      <c r="B381" s="625"/>
      <c r="C381" s="653"/>
      <c r="D381" s="627"/>
      <c r="E381" s="210"/>
      <c r="F381" s="210"/>
      <c r="G381" s="210"/>
      <c r="H381" s="210"/>
      <c r="I381" s="627"/>
      <c r="J381" s="210"/>
      <c r="K381" s="626"/>
      <c r="L381" s="626"/>
      <c r="M381" s="628"/>
      <c r="N381" s="210"/>
      <c r="O381" s="210"/>
      <c r="P381" s="210"/>
      <c r="Q381" s="210"/>
      <c r="R381" s="210"/>
      <c r="S381" s="210"/>
      <c r="T381" s="210"/>
      <c r="U381" s="210"/>
      <c r="V381" s="210"/>
      <c r="W381" s="210"/>
      <c r="X381" s="210"/>
      <c r="Y381" s="210"/>
      <c r="Z381" s="210"/>
    </row>
    <row r="382" ht="12.75" customHeight="1">
      <c r="A382" s="625"/>
      <c r="B382" s="625"/>
      <c r="C382" s="653"/>
      <c r="D382" s="627"/>
      <c r="E382" s="210"/>
      <c r="F382" s="210"/>
      <c r="G382" s="210"/>
      <c r="H382" s="210"/>
      <c r="I382" s="627"/>
      <c r="J382" s="210"/>
      <c r="K382" s="626"/>
      <c r="L382" s="626"/>
      <c r="M382" s="628"/>
      <c r="N382" s="210"/>
      <c r="O382" s="210"/>
      <c r="P382" s="210"/>
      <c r="Q382" s="210"/>
      <c r="R382" s="210"/>
      <c r="S382" s="210"/>
      <c r="T382" s="210"/>
      <c r="U382" s="210"/>
      <c r="V382" s="210"/>
      <c r="W382" s="210"/>
      <c r="X382" s="210"/>
      <c r="Y382" s="210"/>
      <c r="Z382" s="210"/>
    </row>
    <row r="383" ht="12.75" customHeight="1">
      <c r="A383" s="625"/>
      <c r="B383" s="625"/>
      <c r="C383" s="653"/>
      <c r="D383" s="627"/>
      <c r="E383" s="210"/>
      <c r="F383" s="210"/>
      <c r="G383" s="210"/>
      <c r="H383" s="210"/>
      <c r="I383" s="627"/>
      <c r="J383" s="210"/>
      <c r="K383" s="626"/>
      <c r="L383" s="626"/>
      <c r="M383" s="628"/>
      <c r="N383" s="210"/>
      <c r="O383" s="210"/>
      <c r="P383" s="210"/>
      <c r="Q383" s="210"/>
      <c r="R383" s="210"/>
      <c r="S383" s="210"/>
      <c r="T383" s="210"/>
      <c r="U383" s="210"/>
      <c r="V383" s="210"/>
      <c r="W383" s="210"/>
      <c r="X383" s="210"/>
      <c r="Y383" s="210"/>
      <c r="Z383" s="210"/>
    </row>
    <row r="384" ht="12.75" customHeight="1">
      <c r="A384" s="625"/>
      <c r="B384" s="625"/>
      <c r="C384" s="653"/>
      <c r="D384" s="627"/>
      <c r="E384" s="210"/>
      <c r="F384" s="210"/>
      <c r="G384" s="210"/>
      <c r="H384" s="210"/>
      <c r="I384" s="627"/>
      <c r="J384" s="210"/>
      <c r="K384" s="626"/>
      <c r="L384" s="626"/>
      <c r="M384" s="628"/>
      <c r="N384" s="210"/>
      <c r="O384" s="210"/>
      <c r="P384" s="210"/>
      <c r="Q384" s="210"/>
      <c r="R384" s="210"/>
      <c r="S384" s="210"/>
      <c r="T384" s="210"/>
      <c r="U384" s="210"/>
      <c r="V384" s="210"/>
      <c r="W384" s="210"/>
      <c r="X384" s="210"/>
      <c r="Y384" s="210"/>
      <c r="Z384" s="210"/>
    </row>
    <row r="385" ht="12.75" customHeight="1">
      <c r="A385" s="625"/>
      <c r="B385" s="625"/>
      <c r="C385" s="653"/>
      <c r="D385" s="627"/>
      <c r="E385" s="210"/>
      <c r="F385" s="210"/>
      <c r="G385" s="210"/>
      <c r="H385" s="210"/>
      <c r="I385" s="627"/>
      <c r="J385" s="210"/>
      <c r="K385" s="626"/>
      <c r="L385" s="626"/>
      <c r="M385" s="628"/>
      <c r="N385" s="210"/>
      <c r="O385" s="210"/>
      <c r="P385" s="210"/>
      <c r="Q385" s="210"/>
      <c r="R385" s="210"/>
      <c r="S385" s="210"/>
      <c r="T385" s="210"/>
      <c r="U385" s="210"/>
      <c r="V385" s="210"/>
      <c r="W385" s="210"/>
      <c r="X385" s="210"/>
      <c r="Y385" s="210"/>
      <c r="Z385" s="210"/>
    </row>
    <row r="386" ht="12.75" customHeight="1">
      <c r="A386" s="625"/>
      <c r="B386" s="625"/>
      <c r="C386" s="653"/>
      <c r="D386" s="627"/>
      <c r="E386" s="210"/>
      <c r="F386" s="210"/>
      <c r="G386" s="210"/>
      <c r="H386" s="210"/>
      <c r="I386" s="627"/>
      <c r="J386" s="210"/>
      <c r="K386" s="626"/>
      <c r="L386" s="626"/>
      <c r="M386" s="628"/>
      <c r="N386" s="210"/>
      <c r="O386" s="210"/>
      <c r="P386" s="210"/>
      <c r="Q386" s="210"/>
      <c r="R386" s="210"/>
      <c r="S386" s="210"/>
      <c r="T386" s="210"/>
      <c r="U386" s="210"/>
      <c r="V386" s="210"/>
      <c r="W386" s="210"/>
      <c r="X386" s="210"/>
      <c r="Y386" s="210"/>
      <c r="Z386" s="210"/>
    </row>
    <row r="387" ht="12.75" customHeight="1">
      <c r="A387" s="625"/>
      <c r="B387" s="625"/>
      <c r="C387" s="653"/>
      <c r="D387" s="627"/>
      <c r="E387" s="210"/>
      <c r="F387" s="210"/>
      <c r="G387" s="210"/>
      <c r="H387" s="210"/>
      <c r="I387" s="627"/>
      <c r="J387" s="210"/>
      <c r="K387" s="626"/>
      <c r="L387" s="626"/>
      <c r="M387" s="628"/>
      <c r="N387" s="210"/>
      <c r="O387" s="210"/>
      <c r="P387" s="210"/>
      <c r="Q387" s="210"/>
      <c r="R387" s="210"/>
      <c r="S387" s="210"/>
      <c r="T387" s="210"/>
      <c r="U387" s="210"/>
      <c r="V387" s="210"/>
      <c r="W387" s="210"/>
      <c r="X387" s="210"/>
      <c r="Y387" s="210"/>
      <c r="Z387" s="210"/>
    </row>
    <row r="388" ht="12.75" customHeight="1">
      <c r="A388" s="625"/>
      <c r="B388" s="625"/>
      <c r="C388" s="653"/>
      <c r="D388" s="627"/>
      <c r="E388" s="210"/>
      <c r="F388" s="210"/>
      <c r="G388" s="210"/>
      <c r="H388" s="210"/>
      <c r="I388" s="627"/>
      <c r="J388" s="210"/>
      <c r="K388" s="626"/>
      <c r="L388" s="626"/>
      <c r="M388" s="628"/>
      <c r="N388" s="210"/>
      <c r="O388" s="210"/>
      <c r="P388" s="210"/>
      <c r="Q388" s="210"/>
      <c r="R388" s="210"/>
      <c r="S388" s="210"/>
      <c r="T388" s="210"/>
      <c r="U388" s="210"/>
      <c r="V388" s="210"/>
      <c r="W388" s="210"/>
      <c r="X388" s="210"/>
      <c r="Y388" s="210"/>
      <c r="Z388" s="210"/>
    </row>
    <row r="389" ht="12.75" customHeight="1">
      <c r="A389" s="625"/>
      <c r="B389" s="625"/>
      <c r="C389" s="653"/>
      <c r="D389" s="627"/>
      <c r="E389" s="210"/>
      <c r="F389" s="210"/>
      <c r="G389" s="210"/>
      <c r="H389" s="210"/>
      <c r="I389" s="627"/>
      <c r="J389" s="210"/>
      <c r="K389" s="626"/>
      <c r="L389" s="626"/>
      <c r="M389" s="628"/>
      <c r="N389" s="210"/>
      <c r="O389" s="210"/>
      <c r="P389" s="210"/>
      <c r="Q389" s="210"/>
      <c r="R389" s="210"/>
      <c r="S389" s="210"/>
      <c r="T389" s="210"/>
      <c r="U389" s="210"/>
      <c r="V389" s="210"/>
      <c r="W389" s="210"/>
      <c r="X389" s="210"/>
      <c r="Y389" s="210"/>
      <c r="Z389" s="210"/>
    </row>
    <row r="390" ht="12.75" customHeight="1">
      <c r="A390" s="625"/>
      <c r="B390" s="625"/>
      <c r="C390" s="653"/>
      <c r="D390" s="627"/>
      <c r="E390" s="210"/>
      <c r="F390" s="210"/>
      <c r="G390" s="210"/>
      <c r="H390" s="210"/>
      <c r="I390" s="627"/>
      <c r="J390" s="210"/>
      <c r="K390" s="626"/>
      <c r="L390" s="626"/>
      <c r="M390" s="628"/>
      <c r="N390" s="210"/>
      <c r="O390" s="210"/>
      <c r="P390" s="210"/>
      <c r="Q390" s="210"/>
      <c r="R390" s="210"/>
      <c r="S390" s="210"/>
      <c r="T390" s="210"/>
      <c r="U390" s="210"/>
      <c r="V390" s="210"/>
      <c r="W390" s="210"/>
      <c r="X390" s="210"/>
      <c r="Y390" s="210"/>
      <c r="Z390" s="210"/>
    </row>
    <row r="391" ht="12.75" customHeight="1">
      <c r="A391" s="625"/>
      <c r="B391" s="625"/>
      <c r="C391" s="653"/>
      <c r="D391" s="627"/>
      <c r="E391" s="210"/>
      <c r="F391" s="210"/>
      <c r="G391" s="210"/>
      <c r="H391" s="210"/>
      <c r="I391" s="627"/>
      <c r="J391" s="210"/>
      <c r="K391" s="626"/>
      <c r="L391" s="626"/>
      <c r="M391" s="628"/>
      <c r="N391" s="210"/>
      <c r="O391" s="210"/>
      <c r="P391" s="210"/>
      <c r="Q391" s="210"/>
      <c r="R391" s="210"/>
      <c r="S391" s="210"/>
      <c r="T391" s="210"/>
      <c r="U391" s="210"/>
      <c r="V391" s="210"/>
      <c r="W391" s="210"/>
      <c r="X391" s="210"/>
      <c r="Y391" s="210"/>
      <c r="Z391" s="210"/>
    </row>
    <row r="392" ht="12.75" customHeight="1">
      <c r="A392" s="625"/>
      <c r="B392" s="625"/>
      <c r="C392" s="653"/>
      <c r="D392" s="627"/>
      <c r="E392" s="210"/>
      <c r="F392" s="210"/>
      <c r="G392" s="210"/>
      <c r="H392" s="210"/>
      <c r="I392" s="627"/>
      <c r="J392" s="210"/>
      <c r="K392" s="626"/>
      <c r="L392" s="626"/>
      <c r="M392" s="628"/>
      <c r="N392" s="210"/>
      <c r="O392" s="210"/>
      <c r="P392" s="210"/>
      <c r="Q392" s="210"/>
      <c r="R392" s="210"/>
      <c r="S392" s="210"/>
      <c r="T392" s="210"/>
      <c r="U392" s="210"/>
      <c r="V392" s="210"/>
      <c r="W392" s="210"/>
      <c r="X392" s="210"/>
      <c r="Y392" s="210"/>
      <c r="Z392" s="210"/>
    </row>
    <row r="393" ht="12.75" customHeight="1">
      <c r="A393" s="625"/>
      <c r="B393" s="625"/>
      <c r="C393" s="653"/>
      <c r="D393" s="627"/>
      <c r="E393" s="210"/>
      <c r="F393" s="210"/>
      <c r="G393" s="210"/>
      <c r="H393" s="210"/>
      <c r="I393" s="627"/>
      <c r="J393" s="210"/>
      <c r="K393" s="626"/>
      <c r="L393" s="626"/>
      <c r="M393" s="628"/>
      <c r="N393" s="210"/>
      <c r="O393" s="210"/>
      <c r="P393" s="210"/>
      <c r="Q393" s="210"/>
      <c r="R393" s="210"/>
      <c r="S393" s="210"/>
      <c r="T393" s="210"/>
      <c r="U393" s="210"/>
      <c r="V393" s="210"/>
      <c r="W393" s="210"/>
      <c r="X393" s="210"/>
      <c r="Y393" s="210"/>
      <c r="Z393" s="210"/>
    </row>
    <row r="394" ht="12.75" customHeight="1">
      <c r="A394" s="625"/>
      <c r="B394" s="625"/>
      <c r="C394" s="653"/>
      <c r="D394" s="627"/>
      <c r="E394" s="210"/>
      <c r="F394" s="210"/>
      <c r="G394" s="210"/>
      <c r="H394" s="210"/>
      <c r="I394" s="627"/>
      <c r="J394" s="210"/>
      <c r="K394" s="626"/>
      <c r="L394" s="626"/>
      <c r="M394" s="628"/>
      <c r="N394" s="210"/>
      <c r="O394" s="210"/>
      <c r="P394" s="210"/>
      <c r="Q394" s="210"/>
      <c r="R394" s="210"/>
      <c r="S394" s="210"/>
      <c r="T394" s="210"/>
      <c r="U394" s="210"/>
      <c r="V394" s="210"/>
      <c r="W394" s="210"/>
      <c r="X394" s="210"/>
      <c r="Y394" s="210"/>
      <c r="Z394" s="210"/>
    </row>
    <row r="395" ht="12.75" customHeight="1">
      <c r="A395" s="625"/>
      <c r="B395" s="625"/>
      <c r="C395" s="653"/>
      <c r="D395" s="627"/>
      <c r="E395" s="210"/>
      <c r="F395" s="210"/>
      <c r="G395" s="210"/>
      <c r="H395" s="210"/>
      <c r="I395" s="627"/>
      <c r="J395" s="210"/>
      <c r="K395" s="626"/>
      <c r="L395" s="626"/>
      <c r="M395" s="628"/>
      <c r="N395" s="210"/>
      <c r="O395" s="210"/>
      <c r="P395" s="210"/>
      <c r="Q395" s="210"/>
      <c r="R395" s="210"/>
      <c r="S395" s="210"/>
      <c r="T395" s="210"/>
      <c r="U395" s="210"/>
      <c r="V395" s="210"/>
      <c r="W395" s="210"/>
      <c r="X395" s="210"/>
      <c r="Y395" s="210"/>
      <c r="Z395" s="210"/>
    </row>
    <row r="396" ht="12.75" customHeight="1">
      <c r="A396" s="625"/>
      <c r="B396" s="625"/>
      <c r="C396" s="653"/>
      <c r="D396" s="627"/>
      <c r="E396" s="210"/>
      <c r="F396" s="210"/>
      <c r="G396" s="210"/>
      <c r="H396" s="210"/>
      <c r="I396" s="627"/>
      <c r="J396" s="210"/>
      <c r="K396" s="626"/>
      <c r="L396" s="626"/>
      <c r="M396" s="628"/>
      <c r="N396" s="210"/>
      <c r="O396" s="210"/>
      <c r="P396" s="210"/>
      <c r="Q396" s="210"/>
      <c r="R396" s="210"/>
      <c r="S396" s="210"/>
      <c r="T396" s="210"/>
      <c r="U396" s="210"/>
      <c r="V396" s="210"/>
      <c r="W396" s="210"/>
      <c r="X396" s="210"/>
      <c r="Y396" s="210"/>
      <c r="Z396" s="210"/>
    </row>
    <row r="397" ht="12.75" customHeight="1">
      <c r="A397" s="625"/>
      <c r="B397" s="625"/>
      <c r="C397" s="653"/>
      <c r="D397" s="627"/>
      <c r="E397" s="210"/>
      <c r="F397" s="210"/>
      <c r="G397" s="210"/>
      <c r="H397" s="210"/>
      <c r="I397" s="627"/>
      <c r="J397" s="210"/>
      <c r="K397" s="626"/>
      <c r="L397" s="626"/>
      <c r="M397" s="628"/>
      <c r="N397" s="210"/>
      <c r="O397" s="210"/>
      <c r="P397" s="210"/>
      <c r="Q397" s="210"/>
      <c r="R397" s="210"/>
      <c r="S397" s="210"/>
      <c r="T397" s="210"/>
      <c r="U397" s="210"/>
      <c r="V397" s="210"/>
      <c r="W397" s="210"/>
      <c r="X397" s="210"/>
      <c r="Y397" s="210"/>
      <c r="Z397" s="210"/>
    </row>
    <row r="398" ht="12.75" customHeight="1">
      <c r="A398" s="625"/>
      <c r="B398" s="625"/>
      <c r="C398" s="653"/>
      <c r="D398" s="627"/>
      <c r="E398" s="210"/>
      <c r="F398" s="210"/>
      <c r="G398" s="210"/>
      <c r="H398" s="210"/>
      <c r="I398" s="627"/>
      <c r="J398" s="210"/>
      <c r="K398" s="626"/>
      <c r="L398" s="626"/>
      <c r="M398" s="628"/>
      <c r="N398" s="210"/>
      <c r="O398" s="210"/>
      <c r="P398" s="210"/>
      <c r="Q398" s="210"/>
      <c r="R398" s="210"/>
      <c r="S398" s="210"/>
      <c r="T398" s="210"/>
      <c r="U398" s="210"/>
      <c r="V398" s="210"/>
      <c r="W398" s="210"/>
      <c r="X398" s="210"/>
      <c r="Y398" s="210"/>
      <c r="Z398" s="210"/>
    </row>
    <row r="399" ht="12.75" customHeight="1">
      <c r="A399" s="625"/>
      <c r="B399" s="625"/>
      <c r="C399" s="653"/>
      <c r="D399" s="627"/>
      <c r="E399" s="210"/>
      <c r="F399" s="210"/>
      <c r="G399" s="210"/>
      <c r="H399" s="210"/>
      <c r="I399" s="627"/>
      <c r="J399" s="210"/>
      <c r="K399" s="626"/>
      <c r="L399" s="626"/>
      <c r="M399" s="628"/>
      <c r="N399" s="210"/>
      <c r="O399" s="210"/>
      <c r="P399" s="210"/>
      <c r="Q399" s="210"/>
      <c r="R399" s="210"/>
      <c r="S399" s="210"/>
      <c r="T399" s="210"/>
      <c r="U399" s="210"/>
      <c r="V399" s="210"/>
      <c r="W399" s="210"/>
      <c r="X399" s="210"/>
      <c r="Y399" s="210"/>
      <c r="Z399" s="210"/>
    </row>
    <row r="400" ht="12.75" customHeight="1">
      <c r="A400" s="625"/>
      <c r="B400" s="625"/>
      <c r="C400" s="653"/>
      <c r="D400" s="627"/>
      <c r="E400" s="210"/>
      <c r="F400" s="210"/>
      <c r="G400" s="210"/>
      <c r="H400" s="210"/>
      <c r="I400" s="627"/>
      <c r="J400" s="210"/>
      <c r="K400" s="626"/>
      <c r="L400" s="626"/>
      <c r="M400" s="628"/>
      <c r="N400" s="210"/>
      <c r="O400" s="210"/>
      <c r="P400" s="210"/>
      <c r="Q400" s="210"/>
      <c r="R400" s="210"/>
      <c r="S400" s="210"/>
      <c r="T400" s="210"/>
      <c r="U400" s="210"/>
      <c r="V400" s="210"/>
      <c r="W400" s="210"/>
      <c r="X400" s="210"/>
      <c r="Y400" s="210"/>
      <c r="Z400" s="210"/>
    </row>
    <row r="401" ht="12.75" customHeight="1">
      <c r="A401" s="625"/>
      <c r="B401" s="625"/>
      <c r="C401" s="653"/>
      <c r="D401" s="627"/>
      <c r="E401" s="210"/>
      <c r="F401" s="210"/>
      <c r="G401" s="210"/>
      <c r="H401" s="210"/>
      <c r="I401" s="627"/>
      <c r="J401" s="210"/>
      <c r="K401" s="626"/>
      <c r="L401" s="626"/>
      <c r="M401" s="628"/>
      <c r="N401" s="210"/>
      <c r="O401" s="210"/>
      <c r="P401" s="210"/>
      <c r="Q401" s="210"/>
      <c r="R401" s="210"/>
      <c r="S401" s="210"/>
      <c r="T401" s="210"/>
      <c r="U401" s="210"/>
      <c r="V401" s="210"/>
      <c r="W401" s="210"/>
      <c r="X401" s="210"/>
      <c r="Y401" s="210"/>
      <c r="Z401" s="210"/>
    </row>
    <row r="402" ht="12.75" customHeight="1">
      <c r="A402" s="625"/>
      <c r="B402" s="625"/>
      <c r="C402" s="653"/>
      <c r="D402" s="627"/>
      <c r="E402" s="210"/>
      <c r="F402" s="210"/>
      <c r="G402" s="210"/>
      <c r="H402" s="210"/>
      <c r="I402" s="627"/>
      <c r="J402" s="210"/>
      <c r="K402" s="626"/>
      <c r="L402" s="626"/>
      <c r="M402" s="628"/>
      <c r="N402" s="210"/>
      <c r="O402" s="210"/>
      <c r="P402" s="210"/>
      <c r="Q402" s="210"/>
      <c r="R402" s="210"/>
      <c r="S402" s="210"/>
      <c r="T402" s="210"/>
      <c r="U402" s="210"/>
      <c r="V402" s="210"/>
      <c r="W402" s="210"/>
      <c r="X402" s="210"/>
      <c r="Y402" s="210"/>
      <c r="Z402" s="210"/>
    </row>
    <row r="403" ht="12.75" customHeight="1">
      <c r="A403" s="625"/>
      <c r="B403" s="625"/>
      <c r="C403" s="653"/>
      <c r="D403" s="627"/>
      <c r="E403" s="210"/>
      <c r="F403" s="210"/>
      <c r="G403" s="210"/>
      <c r="H403" s="210"/>
      <c r="I403" s="627"/>
      <c r="J403" s="210"/>
      <c r="K403" s="626"/>
      <c r="L403" s="626"/>
      <c r="M403" s="628"/>
      <c r="N403" s="210"/>
      <c r="O403" s="210"/>
      <c r="P403" s="210"/>
      <c r="Q403" s="210"/>
      <c r="R403" s="210"/>
      <c r="S403" s="210"/>
      <c r="T403" s="210"/>
      <c r="U403" s="210"/>
      <c r="V403" s="210"/>
      <c r="W403" s="210"/>
      <c r="X403" s="210"/>
      <c r="Y403" s="210"/>
      <c r="Z403" s="210"/>
    </row>
    <row r="404" ht="12.75" customHeight="1">
      <c r="A404" s="625"/>
      <c r="B404" s="625"/>
      <c r="C404" s="653"/>
      <c r="D404" s="627"/>
      <c r="E404" s="210"/>
      <c r="F404" s="210"/>
      <c r="G404" s="210"/>
      <c r="H404" s="210"/>
      <c r="I404" s="627"/>
      <c r="J404" s="210"/>
      <c r="K404" s="626"/>
      <c r="L404" s="626"/>
      <c r="M404" s="628"/>
      <c r="N404" s="210"/>
      <c r="O404" s="210"/>
      <c r="P404" s="210"/>
      <c r="Q404" s="210"/>
      <c r="R404" s="210"/>
      <c r="S404" s="210"/>
      <c r="T404" s="210"/>
      <c r="U404" s="210"/>
      <c r="V404" s="210"/>
      <c r="W404" s="210"/>
      <c r="X404" s="210"/>
      <c r="Y404" s="210"/>
      <c r="Z404" s="210"/>
    </row>
    <row r="405" ht="12.75" customHeight="1">
      <c r="A405" s="625"/>
      <c r="B405" s="625"/>
      <c r="C405" s="653"/>
      <c r="D405" s="627"/>
      <c r="E405" s="210"/>
      <c r="F405" s="210"/>
      <c r="G405" s="210"/>
      <c r="H405" s="210"/>
      <c r="I405" s="627"/>
      <c r="J405" s="210"/>
      <c r="K405" s="626"/>
      <c r="L405" s="626"/>
      <c r="M405" s="628"/>
      <c r="N405" s="210"/>
      <c r="O405" s="210"/>
      <c r="P405" s="210"/>
      <c r="Q405" s="210"/>
      <c r="R405" s="210"/>
      <c r="S405" s="210"/>
      <c r="T405" s="210"/>
      <c r="U405" s="210"/>
      <c r="V405" s="210"/>
      <c r="W405" s="210"/>
      <c r="X405" s="210"/>
      <c r="Y405" s="210"/>
      <c r="Z405" s="210"/>
    </row>
    <row r="406" ht="12.75" customHeight="1">
      <c r="A406" s="625"/>
      <c r="B406" s="625"/>
      <c r="C406" s="653"/>
      <c r="D406" s="627"/>
      <c r="E406" s="210"/>
      <c r="F406" s="210"/>
      <c r="G406" s="210"/>
      <c r="H406" s="210"/>
      <c r="I406" s="627"/>
      <c r="J406" s="210"/>
      <c r="K406" s="626"/>
      <c r="L406" s="626"/>
      <c r="M406" s="628"/>
      <c r="N406" s="210"/>
      <c r="O406" s="210"/>
      <c r="P406" s="210"/>
      <c r="Q406" s="210"/>
      <c r="R406" s="210"/>
      <c r="S406" s="210"/>
      <c r="T406" s="210"/>
      <c r="U406" s="210"/>
      <c r="V406" s="210"/>
      <c r="W406" s="210"/>
      <c r="X406" s="210"/>
      <c r="Y406" s="210"/>
      <c r="Z406" s="210"/>
    </row>
    <row r="407" ht="12.75" customHeight="1">
      <c r="A407" s="625"/>
      <c r="B407" s="625"/>
      <c r="C407" s="653"/>
      <c r="D407" s="627"/>
      <c r="E407" s="210"/>
      <c r="F407" s="210"/>
      <c r="G407" s="210"/>
      <c r="H407" s="210"/>
      <c r="I407" s="627"/>
      <c r="J407" s="210"/>
      <c r="K407" s="626"/>
      <c r="L407" s="626"/>
      <c r="M407" s="628"/>
      <c r="N407" s="210"/>
      <c r="O407" s="210"/>
      <c r="P407" s="210"/>
      <c r="Q407" s="210"/>
      <c r="R407" s="210"/>
      <c r="S407" s="210"/>
      <c r="T407" s="210"/>
      <c r="U407" s="210"/>
      <c r="V407" s="210"/>
      <c r="W407" s="210"/>
      <c r="X407" s="210"/>
      <c r="Y407" s="210"/>
      <c r="Z407" s="210"/>
    </row>
    <row r="408" ht="12.75" customHeight="1">
      <c r="A408" s="625"/>
      <c r="B408" s="625"/>
      <c r="C408" s="653"/>
      <c r="D408" s="627"/>
      <c r="E408" s="210"/>
      <c r="F408" s="210"/>
      <c r="G408" s="210"/>
      <c r="H408" s="210"/>
      <c r="I408" s="627"/>
      <c r="J408" s="210"/>
      <c r="K408" s="626"/>
      <c r="L408" s="626"/>
      <c r="M408" s="628"/>
      <c r="N408" s="210"/>
      <c r="O408" s="210"/>
      <c r="P408" s="210"/>
      <c r="Q408" s="210"/>
      <c r="R408" s="210"/>
      <c r="S408" s="210"/>
      <c r="T408" s="210"/>
      <c r="U408" s="210"/>
      <c r="V408" s="210"/>
      <c r="W408" s="210"/>
      <c r="X408" s="210"/>
      <c r="Y408" s="210"/>
      <c r="Z408" s="210"/>
    </row>
    <row r="409" ht="12.75" customHeight="1">
      <c r="A409" s="625"/>
      <c r="B409" s="625"/>
      <c r="C409" s="653"/>
      <c r="D409" s="627"/>
      <c r="E409" s="210"/>
      <c r="F409" s="210"/>
      <c r="G409" s="210"/>
      <c r="H409" s="210"/>
      <c r="I409" s="627"/>
      <c r="J409" s="210"/>
      <c r="K409" s="626"/>
      <c r="L409" s="626"/>
      <c r="M409" s="628"/>
      <c r="N409" s="210"/>
      <c r="O409" s="210"/>
      <c r="P409" s="210"/>
      <c r="Q409" s="210"/>
      <c r="R409" s="210"/>
      <c r="S409" s="210"/>
      <c r="T409" s="210"/>
      <c r="U409" s="210"/>
      <c r="V409" s="210"/>
      <c r="W409" s="210"/>
      <c r="X409" s="210"/>
      <c r="Y409" s="210"/>
      <c r="Z409" s="210"/>
    </row>
    <row r="410" ht="12.75" customHeight="1">
      <c r="A410" s="625"/>
      <c r="B410" s="625"/>
      <c r="C410" s="653"/>
      <c r="D410" s="627"/>
      <c r="E410" s="210"/>
      <c r="F410" s="210"/>
      <c r="G410" s="210"/>
      <c r="H410" s="210"/>
      <c r="I410" s="627"/>
      <c r="J410" s="210"/>
      <c r="K410" s="626"/>
      <c r="L410" s="626"/>
      <c r="M410" s="628"/>
      <c r="N410" s="210"/>
      <c r="O410" s="210"/>
      <c r="P410" s="210"/>
      <c r="Q410" s="210"/>
      <c r="R410" s="210"/>
      <c r="S410" s="210"/>
      <c r="T410" s="210"/>
      <c r="U410" s="210"/>
      <c r="V410" s="210"/>
      <c r="W410" s="210"/>
      <c r="X410" s="210"/>
      <c r="Y410" s="210"/>
      <c r="Z410" s="210"/>
    </row>
    <row r="411" ht="12.75" customHeight="1">
      <c r="A411" s="625"/>
      <c r="B411" s="625"/>
      <c r="C411" s="653"/>
      <c r="D411" s="627"/>
      <c r="E411" s="210"/>
      <c r="F411" s="210"/>
      <c r="G411" s="210"/>
      <c r="H411" s="210"/>
      <c r="I411" s="627"/>
      <c r="J411" s="210"/>
      <c r="K411" s="626"/>
      <c r="L411" s="626"/>
      <c r="M411" s="628"/>
      <c r="N411" s="210"/>
      <c r="O411" s="210"/>
      <c r="P411" s="210"/>
      <c r="Q411" s="210"/>
      <c r="R411" s="210"/>
      <c r="S411" s="210"/>
      <c r="T411" s="210"/>
      <c r="U411" s="210"/>
      <c r="V411" s="210"/>
      <c r="W411" s="210"/>
      <c r="X411" s="210"/>
      <c r="Y411" s="210"/>
      <c r="Z411" s="210"/>
    </row>
    <row r="412" ht="12.75" customHeight="1">
      <c r="A412" s="625"/>
      <c r="B412" s="625"/>
      <c r="C412" s="653"/>
      <c r="D412" s="627"/>
      <c r="E412" s="210"/>
      <c r="F412" s="210"/>
      <c r="G412" s="210"/>
      <c r="H412" s="210"/>
      <c r="I412" s="627"/>
      <c r="J412" s="210"/>
      <c r="K412" s="626"/>
      <c r="L412" s="626"/>
      <c r="M412" s="628"/>
      <c r="N412" s="210"/>
      <c r="O412" s="210"/>
      <c r="P412" s="210"/>
      <c r="Q412" s="210"/>
      <c r="R412" s="210"/>
      <c r="S412" s="210"/>
      <c r="T412" s="210"/>
      <c r="U412" s="210"/>
      <c r="V412" s="210"/>
      <c r="W412" s="210"/>
      <c r="X412" s="210"/>
      <c r="Y412" s="210"/>
      <c r="Z412" s="210"/>
    </row>
    <row r="413" ht="12.75" customHeight="1">
      <c r="A413" s="625"/>
      <c r="B413" s="625"/>
      <c r="C413" s="653"/>
      <c r="D413" s="627"/>
      <c r="E413" s="210"/>
      <c r="F413" s="210"/>
      <c r="G413" s="210"/>
      <c r="H413" s="210"/>
      <c r="I413" s="627"/>
      <c r="J413" s="210"/>
      <c r="K413" s="626"/>
      <c r="L413" s="626"/>
      <c r="M413" s="628"/>
      <c r="N413" s="210"/>
      <c r="O413" s="210"/>
      <c r="P413" s="210"/>
      <c r="Q413" s="210"/>
      <c r="R413" s="210"/>
      <c r="S413" s="210"/>
      <c r="T413" s="210"/>
      <c r="U413" s="210"/>
      <c r="V413" s="210"/>
      <c r="W413" s="210"/>
      <c r="X413" s="210"/>
      <c r="Y413" s="210"/>
      <c r="Z413" s="210"/>
    </row>
    <row r="414" ht="12.75" customHeight="1">
      <c r="A414" s="625"/>
      <c r="B414" s="625"/>
      <c r="C414" s="653"/>
      <c r="D414" s="627"/>
      <c r="E414" s="210"/>
      <c r="F414" s="210"/>
      <c r="G414" s="210"/>
      <c r="H414" s="210"/>
      <c r="I414" s="627"/>
      <c r="J414" s="210"/>
      <c r="K414" s="626"/>
      <c r="L414" s="626"/>
      <c r="M414" s="628"/>
      <c r="N414" s="210"/>
      <c r="O414" s="210"/>
      <c r="P414" s="210"/>
      <c r="Q414" s="210"/>
      <c r="R414" s="210"/>
      <c r="S414" s="210"/>
      <c r="T414" s="210"/>
      <c r="U414" s="210"/>
      <c r="V414" s="210"/>
      <c r="W414" s="210"/>
      <c r="X414" s="210"/>
      <c r="Y414" s="210"/>
      <c r="Z414" s="210"/>
    </row>
    <row r="415" ht="12.75" customHeight="1">
      <c r="A415" s="625"/>
      <c r="B415" s="625"/>
      <c r="C415" s="653"/>
      <c r="D415" s="627"/>
      <c r="E415" s="210"/>
      <c r="F415" s="210"/>
      <c r="G415" s="210"/>
      <c r="H415" s="210"/>
      <c r="I415" s="627"/>
      <c r="J415" s="210"/>
      <c r="K415" s="626"/>
      <c r="L415" s="626"/>
      <c r="M415" s="628"/>
      <c r="N415" s="210"/>
      <c r="O415" s="210"/>
      <c r="P415" s="210"/>
      <c r="Q415" s="210"/>
      <c r="R415" s="210"/>
      <c r="S415" s="210"/>
      <c r="T415" s="210"/>
      <c r="U415" s="210"/>
      <c r="V415" s="210"/>
      <c r="W415" s="210"/>
      <c r="X415" s="210"/>
      <c r="Y415" s="210"/>
      <c r="Z415" s="210"/>
    </row>
    <row r="416" ht="12.75" customHeight="1">
      <c r="A416" s="625"/>
      <c r="B416" s="625"/>
      <c r="C416" s="653"/>
      <c r="D416" s="627"/>
      <c r="E416" s="210"/>
      <c r="F416" s="210"/>
      <c r="G416" s="210"/>
      <c r="H416" s="210"/>
      <c r="I416" s="627"/>
      <c r="J416" s="210"/>
      <c r="K416" s="626"/>
      <c r="L416" s="626"/>
      <c r="M416" s="628"/>
      <c r="N416" s="210"/>
      <c r="O416" s="210"/>
      <c r="P416" s="210"/>
      <c r="Q416" s="210"/>
      <c r="R416" s="210"/>
      <c r="S416" s="210"/>
      <c r="T416" s="210"/>
      <c r="U416" s="210"/>
      <c r="V416" s="210"/>
      <c r="W416" s="210"/>
      <c r="X416" s="210"/>
      <c r="Y416" s="210"/>
      <c r="Z416" s="210"/>
    </row>
    <row r="417" ht="12.75" customHeight="1">
      <c r="A417" s="625"/>
      <c r="B417" s="625"/>
      <c r="C417" s="653"/>
      <c r="D417" s="627"/>
      <c r="E417" s="210"/>
      <c r="F417" s="210"/>
      <c r="G417" s="210"/>
      <c r="H417" s="210"/>
      <c r="I417" s="627"/>
      <c r="J417" s="210"/>
      <c r="K417" s="626"/>
      <c r="L417" s="626"/>
      <c r="M417" s="628"/>
      <c r="N417" s="210"/>
      <c r="O417" s="210"/>
      <c r="P417" s="210"/>
      <c r="Q417" s="210"/>
      <c r="R417" s="210"/>
      <c r="S417" s="210"/>
      <c r="T417" s="210"/>
      <c r="U417" s="210"/>
      <c r="V417" s="210"/>
      <c r="W417" s="210"/>
      <c r="X417" s="210"/>
      <c r="Y417" s="210"/>
      <c r="Z417" s="210"/>
    </row>
    <row r="418" ht="12.75" customHeight="1">
      <c r="A418" s="625"/>
      <c r="B418" s="625"/>
      <c r="C418" s="653"/>
      <c r="D418" s="627"/>
      <c r="E418" s="210"/>
      <c r="F418" s="210"/>
      <c r="G418" s="210"/>
      <c r="H418" s="210"/>
      <c r="I418" s="627"/>
      <c r="J418" s="210"/>
      <c r="K418" s="626"/>
      <c r="L418" s="626"/>
      <c r="M418" s="628"/>
      <c r="N418" s="210"/>
      <c r="O418" s="210"/>
      <c r="P418" s="210"/>
      <c r="Q418" s="210"/>
      <c r="R418" s="210"/>
      <c r="S418" s="210"/>
      <c r="T418" s="210"/>
      <c r="U418" s="210"/>
      <c r="V418" s="210"/>
      <c r="W418" s="210"/>
      <c r="X418" s="210"/>
      <c r="Y418" s="210"/>
      <c r="Z418" s="210"/>
    </row>
    <row r="419" ht="12.75" customHeight="1">
      <c r="A419" s="625"/>
      <c r="B419" s="625"/>
      <c r="C419" s="653"/>
      <c r="D419" s="627"/>
      <c r="E419" s="210"/>
      <c r="F419" s="210"/>
      <c r="G419" s="210"/>
      <c r="H419" s="210"/>
      <c r="I419" s="627"/>
      <c r="J419" s="210"/>
      <c r="K419" s="626"/>
      <c r="L419" s="626"/>
      <c r="M419" s="628"/>
      <c r="N419" s="210"/>
      <c r="O419" s="210"/>
      <c r="P419" s="210"/>
      <c r="Q419" s="210"/>
      <c r="R419" s="210"/>
      <c r="S419" s="210"/>
      <c r="T419" s="210"/>
      <c r="U419" s="210"/>
      <c r="V419" s="210"/>
      <c r="W419" s="210"/>
      <c r="X419" s="210"/>
      <c r="Y419" s="210"/>
      <c r="Z419" s="210"/>
    </row>
    <row r="420" ht="12.75" customHeight="1">
      <c r="A420" s="625"/>
      <c r="B420" s="625"/>
      <c r="C420" s="653"/>
      <c r="D420" s="627"/>
      <c r="E420" s="210"/>
      <c r="F420" s="210"/>
      <c r="G420" s="210"/>
      <c r="H420" s="210"/>
      <c r="I420" s="627"/>
      <c r="J420" s="210"/>
      <c r="K420" s="626"/>
      <c r="L420" s="626"/>
      <c r="M420" s="628"/>
      <c r="N420" s="210"/>
      <c r="O420" s="210"/>
      <c r="P420" s="210"/>
      <c r="Q420" s="210"/>
      <c r="R420" s="210"/>
      <c r="S420" s="210"/>
      <c r="T420" s="210"/>
      <c r="U420" s="210"/>
      <c r="V420" s="210"/>
      <c r="W420" s="210"/>
      <c r="X420" s="210"/>
      <c r="Y420" s="210"/>
      <c r="Z420" s="210"/>
    </row>
    <row r="421" ht="12.75" customHeight="1">
      <c r="A421" s="625"/>
      <c r="B421" s="625"/>
      <c r="C421" s="653"/>
      <c r="D421" s="627"/>
      <c r="E421" s="210"/>
      <c r="F421" s="210"/>
      <c r="G421" s="210"/>
      <c r="H421" s="210"/>
      <c r="I421" s="627"/>
      <c r="J421" s="210"/>
      <c r="K421" s="626"/>
      <c r="L421" s="626"/>
      <c r="M421" s="628"/>
      <c r="N421" s="210"/>
      <c r="O421" s="210"/>
      <c r="P421" s="210"/>
      <c r="Q421" s="210"/>
      <c r="R421" s="210"/>
      <c r="S421" s="210"/>
      <c r="T421" s="210"/>
      <c r="U421" s="210"/>
      <c r="V421" s="210"/>
      <c r="W421" s="210"/>
      <c r="X421" s="210"/>
      <c r="Y421" s="210"/>
      <c r="Z421" s="210"/>
    </row>
    <row r="422" ht="12.75" customHeight="1">
      <c r="A422" s="625"/>
      <c r="B422" s="625"/>
      <c r="C422" s="653"/>
      <c r="D422" s="627"/>
      <c r="E422" s="210"/>
      <c r="F422" s="210"/>
      <c r="G422" s="210"/>
      <c r="H422" s="210"/>
      <c r="I422" s="627"/>
      <c r="J422" s="210"/>
      <c r="K422" s="626"/>
      <c r="L422" s="626"/>
      <c r="M422" s="628"/>
      <c r="N422" s="210"/>
      <c r="O422" s="210"/>
      <c r="P422" s="210"/>
      <c r="Q422" s="210"/>
      <c r="R422" s="210"/>
      <c r="S422" s="210"/>
      <c r="T422" s="210"/>
      <c r="U422" s="210"/>
      <c r="V422" s="210"/>
      <c r="W422" s="210"/>
      <c r="X422" s="210"/>
      <c r="Y422" s="210"/>
      <c r="Z422" s="210"/>
    </row>
    <row r="423" ht="12.75" customHeight="1">
      <c r="A423" s="625"/>
      <c r="B423" s="625"/>
      <c r="C423" s="653"/>
      <c r="D423" s="627"/>
      <c r="E423" s="210"/>
      <c r="F423" s="210"/>
      <c r="G423" s="210"/>
      <c r="H423" s="210"/>
      <c r="I423" s="627"/>
      <c r="J423" s="210"/>
      <c r="K423" s="626"/>
      <c r="L423" s="626"/>
      <c r="M423" s="628"/>
      <c r="N423" s="210"/>
      <c r="O423" s="210"/>
      <c r="P423" s="210"/>
      <c r="Q423" s="210"/>
      <c r="R423" s="210"/>
      <c r="S423" s="210"/>
      <c r="T423" s="210"/>
      <c r="U423" s="210"/>
      <c r="V423" s="210"/>
      <c r="W423" s="210"/>
      <c r="X423" s="210"/>
      <c r="Y423" s="210"/>
      <c r="Z423" s="210"/>
    </row>
    <row r="424" ht="12.75" customHeight="1">
      <c r="A424" s="625"/>
      <c r="B424" s="625"/>
      <c r="C424" s="653"/>
      <c r="D424" s="627"/>
      <c r="E424" s="210"/>
      <c r="F424" s="210"/>
      <c r="G424" s="210"/>
      <c r="H424" s="210"/>
      <c r="I424" s="627"/>
      <c r="J424" s="210"/>
      <c r="K424" s="626"/>
      <c r="L424" s="626"/>
      <c r="M424" s="628"/>
      <c r="N424" s="210"/>
      <c r="O424" s="210"/>
      <c r="P424" s="210"/>
      <c r="Q424" s="210"/>
      <c r="R424" s="210"/>
      <c r="S424" s="210"/>
      <c r="T424" s="210"/>
      <c r="U424" s="210"/>
      <c r="V424" s="210"/>
      <c r="W424" s="210"/>
      <c r="X424" s="210"/>
      <c r="Y424" s="210"/>
      <c r="Z424" s="210"/>
    </row>
    <row r="425" ht="12.75" customHeight="1">
      <c r="A425" s="625"/>
      <c r="B425" s="625"/>
      <c r="C425" s="653"/>
      <c r="D425" s="627"/>
      <c r="E425" s="210"/>
      <c r="F425" s="210"/>
      <c r="G425" s="210"/>
      <c r="H425" s="210"/>
      <c r="I425" s="627"/>
      <c r="J425" s="210"/>
      <c r="K425" s="626"/>
      <c r="L425" s="626"/>
      <c r="M425" s="628"/>
      <c r="N425" s="210"/>
      <c r="O425" s="210"/>
      <c r="P425" s="210"/>
      <c r="Q425" s="210"/>
      <c r="R425" s="210"/>
      <c r="S425" s="210"/>
      <c r="T425" s="210"/>
      <c r="U425" s="210"/>
      <c r="V425" s="210"/>
      <c r="W425" s="210"/>
      <c r="X425" s="210"/>
      <c r="Y425" s="210"/>
      <c r="Z425" s="210"/>
    </row>
    <row r="426" ht="12.75" customHeight="1">
      <c r="A426" s="625"/>
      <c r="B426" s="625"/>
      <c r="C426" s="653"/>
      <c r="D426" s="627"/>
      <c r="E426" s="210"/>
      <c r="F426" s="210"/>
      <c r="G426" s="210"/>
      <c r="H426" s="210"/>
      <c r="I426" s="627"/>
      <c r="J426" s="210"/>
      <c r="K426" s="626"/>
      <c r="L426" s="626"/>
      <c r="M426" s="628"/>
      <c r="N426" s="210"/>
      <c r="O426" s="210"/>
      <c r="P426" s="210"/>
      <c r="Q426" s="210"/>
      <c r="R426" s="210"/>
      <c r="S426" s="210"/>
      <c r="T426" s="210"/>
      <c r="U426" s="210"/>
      <c r="V426" s="210"/>
      <c r="W426" s="210"/>
      <c r="X426" s="210"/>
      <c r="Y426" s="210"/>
      <c r="Z426" s="210"/>
    </row>
    <row r="427" ht="12.75" customHeight="1">
      <c r="A427" s="625"/>
      <c r="B427" s="625"/>
      <c r="C427" s="653"/>
      <c r="D427" s="627"/>
      <c r="E427" s="210"/>
      <c r="F427" s="210"/>
      <c r="G427" s="210"/>
      <c r="H427" s="210"/>
      <c r="I427" s="627"/>
      <c r="J427" s="210"/>
      <c r="K427" s="626"/>
      <c r="L427" s="626"/>
      <c r="M427" s="628"/>
      <c r="N427" s="210"/>
      <c r="O427" s="210"/>
      <c r="P427" s="210"/>
      <c r="Q427" s="210"/>
      <c r="R427" s="210"/>
      <c r="S427" s="210"/>
      <c r="T427" s="210"/>
      <c r="U427" s="210"/>
      <c r="V427" s="210"/>
      <c r="W427" s="210"/>
      <c r="X427" s="210"/>
      <c r="Y427" s="210"/>
      <c r="Z427" s="210"/>
    </row>
    <row r="428" ht="12.75" customHeight="1">
      <c r="A428" s="625"/>
      <c r="B428" s="625"/>
      <c r="C428" s="653"/>
      <c r="D428" s="627"/>
      <c r="E428" s="210"/>
      <c r="F428" s="210"/>
      <c r="G428" s="210"/>
      <c r="H428" s="210"/>
      <c r="I428" s="627"/>
      <c r="J428" s="210"/>
      <c r="K428" s="626"/>
      <c r="L428" s="626"/>
      <c r="M428" s="628"/>
      <c r="N428" s="210"/>
      <c r="O428" s="210"/>
      <c r="P428" s="210"/>
      <c r="Q428" s="210"/>
      <c r="R428" s="210"/>
      <c r="S428" s="210"/>
      <c r="T428" s="210"/>
      <c r="U428" s="210"/>
      <c r="V428" s="210"/>
      <c r="W428" s="210"/>
      <c r="X428" s="210"/>
      <c r="Y428" s="210"/>
      <c r="Z428" s="210"/>
    </row>
    <row r="429" ht="12.75" customHeight="1">
      <c r="A429" s="625"/>
      <c r="B429" s="625"/>
      <c r="C429" s="653"/>
      <c r="D429" s="627"/>
      <c r="E429" s="210"/>
      <c r="F429" s="210"/>
      <c r="G429" s="210"/>
      <c r="H429" s="210"/>
      <c r="I429" s="627"/>
      <c r="J429" s="210"/>
      <c r="K429" s="626"/>
      <c r="L429" s="626"/>
      <c r="M429" s="628"/>
      <c r="N429" s="210"/>
      <c r="O429" s="210"/>
      <c r="P429" s="210"/>
      <c r="Q429" s="210"/>
      <c r="R429" s="210"/>
      <c r="S429" s="210"/>
      <c r="T429" s="210"/>
      <c r="U429" s="210"/>
      <c r="V429" s="210"/>
      <c r="W429" s="210"/>
      <c r="X429" s="210"/>
      <c r="Y429" s="210"/>
      <c r="Z429" s="210"/>
    </row>
    <row r="430" ht="12.75" customHeight="1">
      <c r="A430" s="625"/>
      <c r="B430" s="625"/>
      <c r="C430" s="653"/>
      <c r="D430" s="627"/>
      <c r="E430" s="210"/>
      <c r="F430" s="210"/>
      <c r="G430" s="210"/>
      <c r="H430" s="210"/>
      <c r="I430" s="627"/>
      <c r="J430" s="210"/>
      <c r="K430" s="626"/>
      <c r="L430" s="626"/>
      <c r="M430" s="628"/>
      <c r="N430" s="210"/>
      <c r="O430" s="210"/>
      <c r="P430" s="210"/>
      <c r="Q430" s="210"/>
      <c r="R430" s="210"/>
      <c r="S430" s="210"/>
      <c r="T430" s="210"/>
      <c r="U430" s="210"/>
      <c r="V430" s="210"/>
      <c r="W430" s="210"/>
      <c r="X430" s="210"/>
      <c r="Y430" s="210"/>
      <c r="Z430" s="210"/>
    </row>
    <row r="431" ht="12.75" customHeight="1">
      <c r="A431" s="625"/>
      <c r="B431" s="625"/>
      <c r="C431" s="653"/>
      <c r="D431" s="627"/>
      <c r="E431" s="210"/>
      <c r="F431" s="210"/>
      <c r="G431" s="210"/>
      <c r="H431" s="210"/>
      <c r="I431" s="627"/>
      <c r="J431" s="210"/>
      <c r="K431" s="626"/>
      <c r="L431" s="626"/>
      <c r="M431" s="628"/>
      <c r="N431" s="210"/>
      <c r="O431" s="210"/>
      <c r="P431" s="210"/>
      <c r="Q431" s="210"/>
      <c r="R431" s="210"/>
      <c r="S431" s="210"/>
      <c r="T431" s="210"/>
      <c r="U431" s="210"/>
      <c r="V431" s="210"/>
      <c r="W431" s="210"/>
      <c r="X431" s="210"/>
      <c r="Y431" s="210"/>
      <c r="Z431" s="210"/>
    </row>
    <row r="432" ht="12.75" customHeight="1">
      <c r="A432" s="625"/>
      <c r="B432" s="625"/>
      <c r="C432" s="653"/>
      <c r="D432" s="627"/>
      <c r="E432" s="210"/>
      <c r="F432" s="210"/>
      <c r="G432" s="210"/>
      <c r="H432" s="210"/>
      <c r="I432" s="627"/>
      <c r="J432" s="210"/>
      <c r="K432" s="626"/>
      <c r="L432" s="626"/>
      <c r="M432" s="628"/>
      <c r="N432" s="210"/>
      <c r="O432" s="210"/>
      <c r="P432" s="210"/>
      <c r="Q432" s="210"/>
      <c r="R432" s="210"/>
      <c r="S432" s="210"/>
      <c r="T432" s="210"/>
      <c r="U432" s="210"/>
      <c r="V432" s="210"/>
      <c r="W432" s="210"/>
      <c r="X432" s="210"/>
      <c r="Y432" s="210"/>
      <c r="Z432" s="210"/>
    </row>
    <row r="433" ht="12.75" customHeight="1">
      <c r="A433" s="625"/>
      <c r="B433" s="625"/>
      <c r="C433" s="653"/>
      <c r="D433" s="627"/>
      <c r="E433" s="210"/>
      <c r="F433" s="210"/>
      <c r="G433" s="210"/>
      <c r="H433" s="210"/>
      <c r="I433" s="627"/>
      <c r="J433" s="210"/>
      <c r="K433" s="626"/>
      <c r="L433" s="626"/>
      <c r="M433" s="628"/>
      <c r="N433" s="210"/>
      <c r="O433" s="210"/>
      <c r="P433" s="210"/>
      <c r="Q433" s="210"/>
      <c r="R433" s="210"/>
      <c r="S433" s="210"/>
      <c r="T433" s="210"/>
      <c r="U433" s="210"/>
      <c r="V433" s="210"/>
      <c r="W433" s="210"/>
      <c r="X433" s="210"/>
      <c r="Y433" s="210"/>
      <c r="Z433" s="210"/>
    </row>
    <row r="434" ht="12.75" customHeight="1">
      <c r="A434" s="625"/>
      <c r="B434" s="625"/>
      <c r="C434" s="653"/>
      <c r="D434" s="627"/>
      <c r="E434" s="210"/>
      <c r="F434" s="210"/>
      <c r="G434" s="210"/>
      <c r="H434" s="210"/>
      <c r="I434" s="627"/>
      <c r="J434" s="210"/>
      <c r="K434" s="626"/>
      <c r="L434" s="626"/>
      <c r="M434" s="628"/>
      <c r="N434" s="210"/>
      <c r="O434" s="210"/>
      <c r="P434" s="210"/>
      <c r="Q434" s="210"/>
      <c r="R434" s="210"/>
      <c r="S434" s="210"/>
      <c r="T434" s="210"/>
      <c r="U434" s="210"/>
      <c r="V434" s="210"/>
      <c r="W434" s="210"/>
      <c r="X434" s="210"/>
      <c r="Y434" s="210"/>
      <c r="Z434" s="210"/>
    </row>
    <row r="435" ht="12.75" customHeight="1">
      <c r="A435" s="625"/>
      <c r="B435" s="625"/>
      <c r="C435" s="653"/>
      <c r="D435" s="627"/>
      <c r="E435" s="210"/>
      <c r="F435" s="210"/>
      <c r="G435" s="210"/>
      <c r="H435" s="210"/>
      <c r="I435" s="627"/>
      <c r="J435" s="210"/>
      <c r="K435" s="626"/>
      <c r="L435" s="626"/>
      <c r="M435" s="628"/>
      <c r="N435" s="210"/>
      <c r="O435" s="210"/>
      <c r="P435" s="210"/>
      <c r="Q435" s="210"/>
      <c r="R435" s="210"/>
      <c r="S435" s="210"/>
      <c r="T435" s="210"/>
      <c r="U435" s="210"/>
      <c r="V435" s="210"/>
      <c r="W435" s="210"/>
      <c r="X435" s="210"/>
      <c r="Y435" s="210"/>
      <c r="Z435" s="210"/>
    </row>
    <row r="436" ht="12.75" customHeight="1">
      <c r="A436" s="625"/>
      <c r="B436" s="625"/>
      <c r="C436" s="653"/>
      <c r="D436" s="627"/>
      <c r="E436" s="210"/>
      <c r="F436" s="210"/>
      <c r="G436" s="210"/>
      <c r="H436" s="210"/>
      <c r="I436" s="627"/>
      <c r="J436" s="210"/>
      <c r="K436" s="626"/>
      <c r="L436" s="626"/>
      <c r="M436" s="628"/>
      <c r="N436" s="210"/>
      <c r="O436" s="210"/>
      <c r="P436" s="210"/>
      <c r="Q436" s="210"/>
      <c r="R436" s="210"/>
      <c r="S436" s="210"/>
      <c r="T436" s="210"/>
      <c r="U436" s="210"/>
      <c r="V436" s="210"/>
      <c r="W436" s="210"/>
      <c r="X436" s="210"/>
      <c r="Y436" s="210"/>
      <c r="Z436" s="210"/>
    </row>
    <row r="437" ht="12.75" customHeight="1">
      <c r="A437" s="625"/>
      <c r="B437" s="625"/>
      <c r="C437" s="653"/>
      <c r="D437" s="627"/>
      <c r="E437" s="210"/>
      <c r="F437" s="210"/>
      <c r="G437" s="210"/>
      <c r="H437" s="210"/>
      <c r="I437" s="627"/>
      <c r="J437" s="210"/>
      <c r="K437" s="626"/>
      <c r="L437" s="626"/>
      <c r="M437" s="628"/>
      <c r="N437" s="210"/>
      <c r="O437" s="210"/>
      <c r="P437" s="210"/>
      <c r="Q437" s="210"/>
      <c r="R437" s="210"/>
      <c r="S437" s="210"/>
      <c r="T437" s="210"/>
      <c r="U437" s="210"/>
      <c r="V437" s="210"/>
      <c r="W437" s="210"/>
      <c r="X437" s="210"/>
      <c r="Y437" s="210"/>
      <c r="Z437" s="210"/>
    </row>
    <row r="438" ht="12.75" customHeight="1">
      <c r="A438" s="625"/>
      <c r="B438" s="625"/>
      <c r="C438" s="653"/>
      <c r="D438" s="627"/>
      <c r="E438" s="210"/>
      <c r="F438" s="210"/>
      <c r="G438" s="210"/>
      <c r="H438" s="210"/>
      <c r="I438" s="627"/>
      <c r="J438" s="210"/>
      <c r="K438" s="626"/>
      <c r="L438" s="626"/>
      <c r="M438" s="628"/>
      <c r="N438" s="210"/>
      <c r="O438" s="210"/>
      <c r="P438" s="210"/>
      <c r="Q438" s="210"/>
      <c r="R438" s="210"/>
      <c r="S438" s="210"/>
      <c r="T438" s="210"/>
      <c r="U438" s="210"/>
      <c r="V438" s="210"/>
      <c r="W438" s="210"/>
      <c r="X438" s="210"/>
      <c r="Y438" s="210"/>
      <c r="Z438" s="210"/>
    </row>
    <row r="439" ht="12.75" customHeight="1">
      <c r="A439" s="625"/>
      <c r="B439" s="625"/>
      <c r="C439" s="653"/>
      <c r="D439" s="627"/>
      <c r="E439" s="210"/>
      <c r="F439" s="210"/>
      <c r="G439" s="210"/>
      <c r="H439" s="210"/>
      <c r="I439" s="627"/>
      <c r="J439" s="210"/>
      <c r="K439" s="626"/>
      <c r="L439" s="626"/>
      <c r="M439" s="628"/>
      <c r="N439" s="210"/>
      <c r="O439" s="210"/>
      <c r="P439" s="210"/>
      <c r="Q439" s="210"/>
      <c r="R439" s="210"/>
      <c r="S439" s="210"/>
      <c r="T439" s="210"/>
      <c r="U439" s="210"/>
      <c r="V439" s="210"/>
      <c r="W439" s="210"/>
      <c r="X439" s="210"/>
      <c r="Y439" s="210"/>
      <c r="Z439" s="210"/>
    </row>
    <row r="440" ht="12.75" customHeight="1">
      <c r="A440" s="625"/>
      <c r="B440" s="625"/>
      <c r="C440" s="653"/>
      <c r="D440" s="627"/>
      <c r="E440" s="210"/>
      <c r="F440" s="210"/>
      <c r="G440" s="210"/>
      <c r="H440" s="210"/>
      <c r="I440" s="627"/>
      <c r="J440" s="210"/>
      <c r="K440" s="626"/>
      <c r="L440" s="626"/>
      <c r="M440" s="628"/>
      <c r="N440" s="210"/>
      <c r="O440" s="210"/>
      <c r="P440" s="210"/>
      <c r="Q440" s="210"/>
      <c r="R440" s="210"/>
      <c r="S440" s="210"/>
      <c r="T440" s="210"/>
      <c r="U440" s="210"/>
      <c r="V440" s="210"/>
      <c r="W440" s="210"/>
      <c r="X440" s="210"/>
      <c r="Y440" s="210"/>
      <c r="Z440" s="210"/>
    </row>
    <row r="441" ht="12.75" customHeight="1">
      <c r="A441" s="625"/>
      <c r="B441" s="625"/>
      <c r="C441" s="653"/>
      <c r="D441" s="627"/>
      <c r="E441" s="210"/>
      <c r="F441" s="210"/>
      <c r="G441" s="210"/>
      <c r="H441" s="210"/>
      <c r="I441" s="627"/>
      <c r="J441" s="210"/>
      <c r="K441" s="626"/>
      <c r="L441" s="626"/>
      <c r="M441" s="628"/>
      <c r="N441" s="210"/>
      <c r="O441" s="210"/>
      <c r="P441" s="210"/>
      <c r="Q441" s="210"/>
      <c r="R441" s="210"/>
      <c r="S441" s="210"/>
      <c r="T441" s="210"/>
      <c r="U441" s="210"/>
      <c r="V441" s="210"/>
      <c r="W441" s="210"/>
      <c r="X441" s="210"/>
      <c r="Y441" s="210"/>
      <c r="Z441" s="210"/>
    </row>
    <row r="442" ht="12.75" customHeight="1">
      <c r="A442" s="625"/>
      <c r="B442" s="625"/>
      <c r="C442" s="653"/>
      <c r="D442" s="627"/>
      <c r="E442" s="210"/>
      <c r="F442" s="210"/>
      <c r="G442" s="210"/>
      <c r="H442" s="210"/>
      <c r="I442" s="627"/>
      <c r="J442" s="210"/>
      <c r="K442" s="626"/>
      <c r="L442" s="626"/>
      <c r="M442" s="628"/>
      <c r="N442" s="210"/>
      <c r="O442" s="210"/>
      <c r="P442" s="210"/>
      <c r="Q442" s="210"/>
      <c r="R442" s="210"/>
      <c r="S442" s="210"/>
      <c r="T442" s="210"/>
      <c r="U442" s="210"/>
      <c r="V442" s="210"/>
      <c r="W442" s="210"/>
      <c r="X442" s="210"/>
      <c r="Y442" s="210"/>
      <c r="Z442" s="210"/>
    </row>
    <row r="443" ht="12.75" customHeight="1">
      <c r="A443" s="625"/>
      <c r="B443" s="625"/>
      <c r="C443" s="653"/>
      <c r="D443" s="627"/>
      <c r="E443" s="210"/>
      <c r="F443" s="210"/>
      <c r="G443" s="210"/>
      <c r="H443" s="210"/>
      <c r="I443" s="627"/>
      <c r="J443" s="210"/>
      <c r="K443" s="626"/>
      <c r="L443" s="626"/>
      <c r="M443" s="628"/>
      <c r="N443" s="210"/>
      <c r="O443" s="210"/>
      <c r="P443" s="210"/>
      <c r="Q443" s="210"/>
      <c r="R443" s="210"/>
      <c r="S443" s="210"/>
      <c r="T443" s="210"/>
      <c r="U443" s="210"/>
      <c r="V443" s="210"/>
      <c r="W443" s="210"/>
      <c r="X443" s="210"/>
      <c r="Y443" s="210"/>
      <c r="Z443" s="210"/>
    </row>
    <row r="444" ht="12.75" customHeight="1">
      <c r="A444" s="625"/>
      <c r="B444" s="625"/>
      <c r="C444" s="653"/>
      <c r="D444" s="627"/>
      <c r="E444" s="210"/>
      <c r="F444" s="210"/>
      <c r="G444" s="210"/>
      <c r="H444" s="210"/>
      <c r="I444" s="627"/>
      <c r="J444" s="210"/>
      <c r="K444" s="626"/>
      <c r="L444" s="626"/>
      <c r="M444" s="628"/>
      <c r="N444" s="210"/>
      <c r="O444" s="210"/>
      <c r="P444" s="210"/>
      <c r="Q444" s="210"/>
      <c r="R444" s="210"/>
      <c r="S444" s="210"/>
      <c r="T444" s="210"/>
      <c r="U444" s="210"/>
      <c r="V444" s="210"/>
      <c r="W444" s="210"/>
      <c r="X444" s="210"/>
      <c r="Y444" s="210"/>
      <c r="Z444" s="210"/>
    </row>
    <row r="445" ht="12.75" customHeight="1">
      <c r="A445" s="625"/>
      <c r="B445" s="625"/>
      <c r="C445" s="653"/>
      <c r="D445" s="627"/>
      <c r="E445" s="210"/>
      <c r="F445" s="210"/>
      <c r="G445" s="210"/>
      <c r="H445" s="210"/>
      <c r="I445" s="627"/>
      <c r="J445" s="210"/>
      <c r="K445" s="626"/>
      <c r="L445" s="626"/>
      <c r="M445" s="628"/>
      <c r="N445" s="210"/>
      <c r="O445" s="210"/>
      <c r="P445" s="210"/>
      <c r="Q445" s="210"/>
      <c r="R445" s="210"/>
      <c r="S445" s="210"/>
      <c r="T445" s="210"/>
      <c r="U445" s="210"/>
      <c r="V445" s="210"/>
      <c r="W445" s="210"/>
      <c r="X445" s="210"/>
      <c r="Y445" s="210"/>
      <c r="Z445" s="210"/>
    </row>
    <row r="446" ht="12.75" customHeight="1">
      <c r="A446" s="625"/>
      <c r="B446" s="625"/>
      <c r="C446" s="653"/>
      <c r="D446" s="627"/>
      <c r="E446" s="210"/>
      <c r="F446" s="210"/>
      <c r="G446" s="210"/>
      <c r="H446" s="210"/>
      <c r="I446" s="627"/>
      <c r="J446" s="210"/>
      <c r="K446" s="626"/>
      <c r="L446" s="626"/>
      <c r="M446" s="628"/>
      <c r="N446" s="210"/>
      <c r="O446" s="210"/>
      <c r="P446" s="210"/>
      <c r="Q446" s="210"/>
      <c r="R446" s="210"/>
      <c r="S446" s="210"/>
      <c r="T446" s="210"/>
      <c r="U446" s="210"/>
      <c r="V446" s="210"/>
      <c r="W446" s="210"/>
      <c r="X446" s="210"/>
      <c r="Y446" s="210"/>
      <c r="Z446" s="210"/>
    </row>
    <row r="447" ht="12.75" customHeight="1">
      <c r="A447" s="625"/>
      <c r="B447" s="625"/>
      <c r="C447" s="653"/>
      <c r="D447" s="627"/>
      <c r="E447" s="210"/>
      <c r="F447" s="210"/>
      <c r="G447" s="210"/>
      <c r="H447" s="210"/>
      <c r="I447" s="627"/>
      <c r="J447" s="210"/>
      <c r="K447" s="626"/>
      <c r="L447" s="626"/>
      <c r="M447" s="628"/>
      <c r="N447" s="210"/>
      <c r="O447" s="210"/>
      <c r="P447" s="210"/>
      <c r="Q447" s="210"/>
      <c r="R447" s="210"/>
      <c r="S447" s="210"/>
      <c r="T447" s="210"/>
      <c r="U447" s="210"/>
      <c r="V447" s="210"/>
      <c r="W447" s="210"/>
      <c r="X447" s="210"/>
      <c r="Y447" s="210"/>
      <c r="Z447" s="210"/>
    </row>
    <row r="448" ht="12.75" customHeight="1">
      <c r="A448" s="625"/>
      <c r="B448" s="625"/>
      <c r="C448" s="653"/>
      <c r="D448" s="627"/>
      <c r="E448" s="210"/>
      <c r="F448" s="210"/>
      <c r="G448" s="210"/>
      <c r="H448" s="210"/>
      <c r="I448" s="627"/>
      <c r="J448" s="210"/>
      <c r="K448" s="626"/>
      <c r="L448" s="626"/>
      <c r="M448" s="628"/>
      <c r="N448" s="210"/>
      <c r="O448" s="210"/>
      <c r="P448" s="210"/>
      <c r="Q448" s="210"/>
      <c r="R448" s="210"/>
      <c r="S448" s="210"/>
      <c r="T448" s="210"/>
      <c r="U448" s="210"/>
      <c r="V448" s="210"/>
      <c r="W448" s="210"/>
      <c r="X448" s="210"/>
      <c r="Y448" s="210"/>
      <c r="Z448" s="210"/>
    </row>
    <row r="449" ht="12.75" customHeight="1">
      <c r="A449" s="625"/>
      <c r="B449" s="625"/>
      <c r="C449" s="653"/>
      <c r="D449" s="627"/>
      <c r="E449" s="210"/>
      <c r="F449" s="210"/>
      <c r="G449" s="210"/>
      <c r="H449" s="210"/>
      <c r="I449" s="627"/>
      <c r="J449" s="210"/>
      <c r="K449" s="626"/>
      <c r="L449" s="626"/>
      <c r="M449" s="628"/>
      <c r="N449" s="210"/>
      <c r="O449" s="210"/>
      <c r="P449" s="210"/>
      <c r="Q449" s="210"/>
      <c r="R449" s="210"/>
      <c r="S449" s="210"/>
      <c r="T449" s="210"/>
      <c r="U449" s="210"/>
      <c r="V449" s="210"/>
      <c r="W449" s="210"/>
      <c r="X449" s="210"/>
      <c r="Y449" s="210"/>
      <c r="Z449" s="210"/>
    </row>
    <row r="450" ht="12.75" customHeight="1">
      <c r="A450" s="625"/>
      <c r="B450" s="625"/>
      <c r="C450" s="653"/>
      <c r="D450" s="627"/>
      <c r="E450" s="210"/>
      <c r="F450" s="210"/>
      <c r="G450" s="210"/>
      <c r="H450" s="210"/>
      <c r="I450" s="627"/>
      <c r="J450" s="210"/>
      <c r="K450" s="626"/>
      <c r="L450" s="626"/>
      <c r="M450" s="628"/>
      <c r="N450" s="210"/>
      <c r="O450" s="210"/>
      <c r="P450" s="210"/>
      <c r="Q450" s="210"/>
      <c r="R450" s="210"/>
      <c r="S450" s="210"/>
      <c r="T450" s="210"/>
      <c r="U450" s="210"/>
      <c r="V450" s="210"/>
      <c r="W450" s="210"/>
      <c r="X450" s="210"/>
      <c r="Y450" s="210"/>
      <c r="Z450" s="210"/>
    </row>
    <row r="451" ht="12.75" customHeight="1">
      <c r="A451" s="625"/>
      <c r="B451" s="625"/>
      <c r="C451" s="653"/>
      <c r="D451" s="627"/>
      <c r="E451" s="210"/>
      <c r="F451" s="210"/>
      <c r="G451" s="210"/>
      <c r="H451" s="210"/>
      <c r="I451" s="627"/>
      <c r="J451" s="210"/>
      <c r="K451" s="626"/>
      <c r="L451" s="626"/>
      <c r="M451" s="628"/>
      <c r="N451" s="210"/>
      <c r="O451" s="210"/>
      <c r="P451" s="210"/>
      <c r="Q451" s="210"/>
      <c r="R451" s="210"/>
      <c r="S451" s="210"/>
      <c r="T451" s="210"/>
      <c r="U451" s="210"/>
      <c r="V451" s="210"/>
      <c r="W451" s="210"/>
      <c r="X451" s="210"/>
      <c r="Y451" s="210"/>
      <c r="Z451" s="210"/>
    </row>
    <row r="452" ht="12.75" customHeight="1">
      <c r="A452" s="625"/>
      <c r="B452" s="625"/>
      <c r="C452" s="653"/>
      <c r="D452" s="627"/>
      <c r="E452" s="210"/>
      <c r="F452" s="210"/>
      <c r="G452" s="210"/>
      <c r="H452" s="210"/>
      <c r="I452" s="627"/>
      <c r="J452" s="210"/>
      <c r="K452" s="626"/>
      <c r="L452" s="626"/>
      <c r="M452" s="628"/>
      <c r="N452" s="210"/>
      <c r="O452" s="210"/>
      <c r="P452" s="210"/>
      <c r="Q452" s="210"/>
      <c r="R452" s="210"/>
      <c r="S452" s="210"/>
      <c r="T452" s="210"/>
      <c r="U452" s="210"/>
      <c r="V452" s="210"/>
      <c r="W452" s="210"/>
      <c r="X452" s="210"/>
      <c r="Y452" s="210"/>
      <c r="Z452" s="210"/>
    </row>
    <row r="453" ht="12.75" customHeight="1">
      <c r="A453" s="625"/>
      <c r="B453" s="625"/>
      <c r="C453" s="653"/>
      <c r="D453" s="627"/>
      <c r="E453" s="210"/>
      <c r="F453" s="210"/>
      <c r="G453" s="210"/>
      <c r="H453" s="210"/>
      <c r="I453" s="627"/>
      <c r="J453" s="210"/>
      <c r="K453" s="626"/>
      <c r="L453" s="626"/>
      <c r="M453" s="628"/>
      <c r="N453" s="210"/>
      <c r="O453" s="210"/>
      <c r="P453" s="210"/>
      <c r="Q453" s="210"/>
      <c r="R453" s="210"/>
      <c r="S453" s="210"/>
      <c r="T453" s="210"/>
      <c r="U453" s="210"/>
      <c r="V453" s="210"/>
      <c r="W453" s="210"/>
      <c r="X453" s="210"/>
      <c r="Y453" s="210"/>
      <c r="Z453" s="210"/>
    </row>
    <row r="454" ht="12.75" customHeight="1">
      <c r="A454" s="625"/>
      <c r="B454" s="625"/>
      <c r="C454" s="653"/>
      <c r="D454" s="627"/>
      <c r="E454" s="210"/>
      <c r="F454" s="210"/>
      <c r="G454" s="210"/>
      <c r="H454" s="210"/>
      <c r="I454" s="627"/>
      <c r="J454" s="210"/>
      <c r="K454" s="626"/>
      <c r="L454" s="626"/>
      <c r="M454" s="628"/>
      <c r="N454" s="210"/>
      <c r="O454" s="210"/>
      <c r="P454" s="210"/>
      <c r="Q454" s="210"/>
      <c r="R454" s="210"/>
      <c r="S454" s="210"/>
      <c r="T454" s="210"/>
      <c r="U454" s="210"/>
      <c r="V454" s="210"/>
      <c r="W454" s="210"/>
      <c r="X454" s="210"/>
      <c r="Y454" s="210"/>
      <c r="Z454" s="210"/>
    </row>
    <row r="455" ht="12.75" customHeight="1">
      <c r="A455" s="625"/>
      <c r="B455" s="625"/>
      <c r="C455" s="653"/>
      <c r="D455" s="627"/>
      <c r="E455" s="210"/>
      <c r="F455" s="210"/>
      <c r="G455" s="210"/>
      <c r="H455" s="210"/>
      <c r="I455" s="627"/>
      <c r="J455" s="210"/>
      <c r="K455" s="626"/>
      <c r="L455" s="626"/>
      <c r="M455" s="628"/>
      <c r="N455" s="210"/>
      <c r="O455" s="210"/>
      <c r="P455" s="210"/>
      <c r="Q455" s="210"/>
      <c r="R455" s="210"/>
      <c r="S455" s="210"/>
      <c r="T455" s="210"/>
      <c r="U455" s="210"/>
      <c r="V455" s="210"/>
      <c r="W455" s="210"/>
      <c r="X455" s="210"/>
      <c r="Y455" s="210"/>
      <c r="Z455" s="210"/>
    </row>
    <row r="456" ht="12.75" customHeight="1">
      <c r="A456" s="625"/>
      <c r="B456" s="625"/>
      <c r="C456" s="653"/>
      <c r="D456" s="627"/>
      <c r="E456" s="210"/>
      <c r="F456" s="210"/>
      <c r="G456" s="210"/>
      <c r="H456" s="210"/>
      <c r="I456" s="627"/>
      <c r="J456" s="210"/>
      <c r="K456" s="626"/>
      <c r="L456" s="626"/>
      <c r="M456" s="628"/>
      <c r="N456" s="210"/>
      <c r="O456" s="210"/>
      <c r="P456" s="210"/>
      <c r="Q456" s="210"/>
      <c r="R456" s="210"/>
      <c r="S456" s="210"/>
      <c r="T456" s="210"/>
      <c r="U456" s="210"/>
      <c r="V456" s="210"/>
      <c r="W456" s="210"/>
      <c r="X456" s="210"/>
      <c r="Y456" s="210"/>
      <c r="Z456" s="210"/>
    </row>
    <row r="457" ht="12.75" customHeight="1">
      <c r="A457" s="625"/>
      <c r="B457" s="625"/>
      <c r="C457" s="653"/>
      <c r="D457" s="627"/>
      <c r="E457" s="210"/>
      <c r="F457" s="210"/>
      <c r="G457" s="210"/>
      <c r="H457" s="210"/>
      <c r="I457" s="627"/>
      <c r="J457" s="210"/>
      <c r="K457" s="626"/>
      <c r="L457" s="626"/>
      <c r="M457" s="628"/>
      <c r="N457" s="210"/>
      <c r="O457" s="210"/>
      <c r="P457" s="210"/>
      <c r="Q457" s="210"/>
      <c r="R457" s="210"/>
      <c r="S457" s="210"/>
      <c r="T457" s="210"/>
      <c r="U457" s="210"/>
      <c r="V457" s="210"/>
      <c r="W457" s="210"/>
      <c r="X457" s="210"/>
      <c r="Y457" s="210"/>
      <c r="Z457" s="210"/>
    </row>
    <row r="458" ht="12.75" customHeight="1">
      <c r="A458" s="625"/>
      <c r="B458" s="625"/>
      <c r="C458" s="653"/>
      <c r="D458" s="627"/>
      <c r="E458" s="210"/>
      <c r="F458" s="210"/>
      <c r="G458" s="210"/>
      <c r="H458" s="210"/>
      <c r="I458" s="627"/>
      <c r="J458" s="210"/>
      <c r="K458" s="626"/>
      <c r="L458" s="626"/>
      <c r="M458" s="628"/>
      <c r="N458" s="210"/>
      <c r="O458" s="210"/>
      <c r="P458" s="210"/>
      <c r="Q458" s="210"/>
      <c r="R458" s="210"/>
      <c r="S458" s="210"/>
      <c r="T458" s="210"/>
      <c r="U458" s="210"/>
      <c r="V458" s="210"/>
      <c r="W458" s="210"/>
      <c r="X458" s="210"/>
      <c r="Y458" s="210"/>
      <c r="Z458" s="210"/>
    </row>
    <row r="459" ht="12.75" customHeight="1">
      <c r="A459" s="625"/>
      <c r="B459" s="625"/>
      <c r="C459" s="653"/>
      <c r="D459" s="627"/>
      <c r="E459" s="210"/>
      <c r="F459" s="210"/>
      <c r="G459" s="210"/>
      <c r="H459" s="210"/>
      <c r="I459" s="627"/>
      <c r="J459" s="210"/>
      <c r="K459" s="626"/>
      <c r="L459" s="626"/>
      <c r="M459" s="628"/>
      <c r="N459" s="210"/>
      <c r="O459" s="210"/>
      <c r="P459" s="210"/>
      <c r="Q459" s="210"/>
      <c r="R459" s="210"/>
      <c r="S459" s="210"/>
      <c r="T459" s="210"/>
      <c r="U459" s="210"/>
      <c r="V459" s="210"/>
      <c r="W459" s="210"/>
      <c r="X459" s="210"/>
      <c r="Y459" s="210"/>
      <c r="Z459" s="210"/>
    </row>
    <row r="460" ht="12.75" customHeight="1">
      <c r="A460" s="625"/>
      <c r="B460" s="625"/>
      <c r="C460" s="653"/>
      <c r="D460" s="627"/>
      <c r="E460" s="210"/>
      <c r="F460" s="210"/>
      <c r="G460" s="210"/>
      <c r="H460" s="210"/>
      <c r="I460" s="627"/>
      <c r="J460" s="210"/>
      <c r="K460" s="626"/>
      <c r="L460" s="626"/>
      <c r="M460" s="628"/>
      <c r="N460" s="210"/>
      <c r="O460" s="210"/>
      <c r="P460" s="210"/>
      <c r="Q460" s="210"/>
      <c r="R460" s="210"/>
      <c r="S460" s="210"/>
      <c r="T460" s="210"/>
      <c r="U460" s="210"/>
      <c r="V460" s="210"/>
      <c r="W460" s="210"/>
      <c r="X460" s="210"/>
      <c r="Y460" s="210"/>
      <c r="Z460" s="210"/>
    </row>
    <row r="461" ht="12.75" customHeight="1">
      <c r="A461" s="625"/>
      <c r="B461" s="625"/>
      <c r="C461" s="653"/>
      <c r="D461" s="627"/>
      <c r="E461" s="210"/>
      <c r="F461" s="210"/>
      <c r="G461" s="210"/>
      <c r="H461" s="210"/>
      <c r="I461" s="627"/>
      <c r="J461" s="210"/>
      <c r="K461" s="626"/>
      <c r="L461" s="626"/>
      <c r="M461" s="628"/>
      <c r="N461" s="210"/>
      <c r="O461" s="210"/>
      <c r="P461" s="210"/>
      <c r="Q461" s="210"/>
      <c r="R461" s="210"/>
      <c r="S461" s="210"/>
      <c r="T461" s="210"/>
      <c r="U461" s="210"/>
      <c r="V461" s="210"/>
      <c r="W461" s="210"/>
      <c r="X461" s="210"/>
      <c r="Y461" s="210"/>
      <c r="Z461" s="210"/>
    </row>
    <row r="462" ht="12.75" customHeight="1">
      <c r="A462" s="625"/>
      <c r="B462" s="625"/>
      <c r="C462" s="653"/>
      <c r="D462" s="627"/>
      <c r="E462" s="210"/>
      <c r="F462" s="210"/>
      <c r="G462" s="210"/>
      <c r="H462" s="210"/>
      <c r="I462" s="627"/>
      <c r="J462" s="210"/>
      <c r="K462" s="626"/>
      <c r="L462" s="626"/>
      <c r="M462" s="628"/>
      <c r="N462" s="210"/>
      <c r="O462" s="210"/>
      <c r="P462" s="210"/>
      <c r="Q462" s="210"/>
      <c r="R462" s="210"/>
      <c r="S462" s="210"/>
      <c r="T462" s="210"/>
      <c r="U462" s="210"/>
      <c r="V462" s="210"/>
      <c r="W462" s="210"/>
      <c r="X462" s="210"/>
      <c r="Y462" s="210"/>
      <c r="Z462" s="210"/>
    </row>
    <row r="463" ht="12.75" customHeight="1">
      <c r="A463" s="625"/>
      <c r="B463" s="625"/>
      <c r="C463" s="653"/>
      <c r="D463" s="627"/>
      <c r="E463" s="210"/>
      <c r="F463" s="210"/>
      <c r="G463" s="210"/>
      <c r="H463" s="210"/>
      <c r="I463" s="627"/>
      <c r="J463" s="210"/>
      <c r="K463" s="626"/>
      <c r="L463" s="626"/>
      <c r="M463" s="628"/>
      <c r="N463" s="210"/>
      <c r="O463" s="210"/>
      <c r="P463" s="210"/>
      <c r="Q463" s="210"/>
      <c r="R463" s="210"/>
      <c r="S463" s="210"/>
      <c r="T463" s="210"/>
      <c r="U463" s="210"/>
      <c r="V463" s="210"/>
      <c r="W463" s="210"/>
      <c r="X463" s="210"/>
      <c r="Y463" s="210"/>
      <c r="Z463" s="210"/>
    </row>
    <row r="464" ht="12.75" customHeight="1">
      <c r="A464" s="625"/>
      <c r="B464" s="625"/>
      <c r="C464" s="653"/>
      <c r="D464" s="627"/>
      <c r="E464" s="210"/>
      <c r="F464" s="210"/>
      <c r="G464" s="210"/>
      <c r="H464" s="210"/>
      <c r="I464" s="627"/>
      <c r="J464" s="210"/>
      <c r="K464" s="626"/>
      <c r="L464" s="626"/>
      <c r="M464" s="628"/>
      <c r="N464" s="210"/>
      <c r="O464" s="210"/>
      <c r="P464" s="210"/>
      <c r="Q464" s="210"/>
      <c r="R464" s="210"/>
      <c r="S464" s="210"/>
      <c r="T464" s="210"/>
      <c r="U464" s="210"/>
      <c r="V464" s="210"/>
      <c r="W464" s="210"/>
      <c r="X464" s="210"/>
      <c r="Y464" s="210"/>
      <c r="Z464" s="210"/>
    </row>
    <row r="465" ht="12.75" customHeight="1">
      <c r="A465" s="625"/>
      <c r="B465" s="625"/>
      <c r="C465" s="653"/>
      <c r="D465" s="627"/>
      <c r="E465" s="210"/>
      <c r="F465" s="210"/>
      <c r="G465" s="210"/>
      <c r="H465" s="210"/>
      <c r="I465" s="627"/>
      <c r="J465" s="210"/>
      <c r="K465" s="626"/>
      <c r="L465" s="626"/>
      <c r="M465" s="628"/>
      <c r="N465" s="210"/>
      <c r="O465" s="210"/>
      <c r="P465" s="210"/>
      <c r="Q465" s="210"/>
      <c r="R465" s="210"/>
      <c r="S465" s="210"/>
      <c r="T465" s="210"/>
      <c r="U465" s="210"/>
      <c r="V465" s="210"/>
      <c r="W465" s="210"/>
      <c r="X465" s="210"/>
      <c r="Y465" s="210"/>
      <c r="Z465" s="210"/>
    </row>
    <row r="466" ht="12.75" customHeight="1">
      <c r="A466" s="625"/>
      <c r="B466" s="625"/>
      <c r="C466" s="653"/>
      <c r="D466" s="627"/>
      <c r="E466" s="210"/>
      <c r="F466" s="210"/>
      <c r="G466" s="210"/>
      <c r="H466" s="210"/>
      <c r="I466" s="627"/>
      <c r="J466" s="210"/>
      <c r="K466" s="626"/>
      <c r="L466" s="626"/>
      <c r="M466" s="628"/>
      <c r="N466" s="210"/>
      <c r="O466" s="210"/>
      <c r="P466" s="210"/>
      <c r="Q466" s="210"/>
      <c r="R466" s="210"/>
      <c r="S466" s="210"/>
      <c r="T466" s="210"/>
      <c r="U466" s="210"/>
      <c r="V466" s="210"/>
      <c r="W466" s="210"/>
      <c r="X466" s="210"/>
      <c r="Y466" s="210"/>
      <c r="Z466" s="210"/>
    </row>
    <row r="467" ht="12.75" customHeight="1">
      <c r="A467" s="625"/>
      <c r="B467" s="625"/>
      <c r="C467" s="653"/>
      <c r="D467" s="627"/>
      <c r="E467" s="210"/>
      <c r="F467" s="210"/>
      <c r="G467" s="210"/>
      <c r="H467" s="210"/>
      <c r="I467" s="627"/>
      <c r="J467" s="210"/>
      <c r="K467" s="626"/>
      <c r="L467" s="626"/>
      <c r="M467" s="628"/>
      <c r="N467" s="210"/>
      <c r="O467" s="210"/>
      <c r="P467" s="210"/>
      <c r="Q467" s="210"/>
      <c r="R467" s="210"/>
      <c r="S467" s="210"/>
      <c r="T467" s="210"/>
      <c r="U467" s="210"/>
      <c r="V467" s="210"/>
      <c r="W467" s="210"/>
      <c r="X467" s="210"/>
      <c r="Y467" s="210"/>
      <c r="Z467" s="210"/>
    </row>
    <row r="468" ht="12.75" customHeight="1">
      <c r="A468" s="625"/>
      <c r="B468" s="625"/>
      <c r="C468" s="653"/>
      <c r="D468" s="627"/>
      <c r="E468" s="210"/>
      <c r="F468" s="210"/>
      <c r="G468" s="210"/>
      <c r="H468" s="210"/>
      <c r="I468" s="627"/>
      <c r="J468" s="210"/>
      <c r="K468" s="626"/>
      <c r="L468" s="626"/>
      <c r="M468" s="628"/>
      <c r="N468" s="210"/>
      <c r="O468" s="210"/>
      <c r="P468" s="210"/>
      <c r="Q468" s="210"/>
      <c r="R468" s="210"/>
      <c r="S468" s="210"/>
      <c r="T468" s="210"/>
      <c r="U468" s="210"/>
      <c r="V468" s="210"/>
      <c r="W468" s="210"/>
      <c r="X468" s="210"/>
      <c r="Y468" s="210"/>
      <c r="Z468" s="210"/>
    </row>
    <row r="469" ht="12.75" customHeight="1">
      <c r="A469" s="625"/>
      <c r="B469" s="625"/>
      <c r="C469" s="653"/>
      <c r="D469" s="627"/>
      <c r="E469" s="210"/>
      <c r="F469" s="210"/>
      <c r="G469" s="210"/>
      <c r="H469" s="210"/>
      <c r="I469" s="627"/>
      <c r="J469" s="210"/>
      <c r="K469" s="626"/>
      <c r="L469" s="626"/>
      <c r="M469" s="628"/>
      <c r="N469" s="210"/>
      <c r="O469" s="210"/>
      <c r="P469" s="210"/>
      <c r="Q469" s="210"/>
      <c r="R469" s="210"/>
      <c r="S469" s="210"/>
      <c r="T469" s="210"/>
      <c r="U469" s="210"/>
      <c r="V469" s="210"/>
      <c r="W469" s="210"/>
      <c r="X469" s="210"/>
      <c r="Y469" s="210"/>
      <c r="Z469" s="210"/>
    </row>
    <row r="470" ht="12.75" customHeight="1">
      <c r="A470" s="625"/>
      <c r="B470" s="625"/>
      <c r="C470" s="653"/>
      <c r="D470" s="627"/>
      <c r="E470" s="210"/>
      <c r="F470" s="210"/>
      <c r="G470" s="210"/>
      <c r="H470" s="210"/>
      <c r="I470" s="627"/>
      <c r="J470" s="210"/>
      <c r="K470" s="626"/>
      <c r="L470" s="626"/>
      <c r="M470" s="628"/>
      <c r="N470" s="210"/>
      <c r="O470" s="210"/>
      <c r="P470" s="210"/>
      <c r="Q470" s="210"/>
      <c r="R470" s="210"/>
      <c r="S470" s="210"/>
      <c r="T470" s="210"/>
      <c r="U470" s="210"/>
      <c r="V470" s="210"/>
      <c r="W470" s="210"/>
      <c r="X470" s="210"/>
      <c r="Y470" s="210"/>
      <c r="Z470" s="210"/>
    </row>
    <row r="471" ht="12.75" customHeight="1">
      <c r="A471" s="625"/>
      <c r="B471" s="625"/>
      <c r="C471" s="653"/>
      <c r="D471" s="627"/>
      <c r="E471" s="210"/>
      <c r="F471" s="210"/>
      <c r="G471" s="210"/>
      <c r="H471" s="210"/>
      <c r="I471" s="627"/>
      <c r="J471" s="210"/>
      <c r="K471" s="626"/>
      <c r="L471" s="626"/>
      <c r="M471" s="628"/>
      <c r="N471" s="210"/>
      <c r="O471" s="210"/>
      <c r="P471" s="210"/>
      <c r="Q471" s="210"/>
      <c r="R471" s="210"/>
      <c r="S471" s="210"/>
      <c r="T471" s="210"/>
      <c r="U471" s="210"/>
      <c r="V471" s="210"/>
      <c r="W471" s="210"/>
      <c r="X471" s="210"/>
      <c r="Y471" s="210"/>
      <c r="Z471" s="210"/>
    </row>
    <row r="472" ht="12.75" customHeight="1">
      <c r="A472" s="625"/>
      <c r="B472" s="625"/>
      <c r="C472" s="653"/>
      <c r="D472" s="627"/>
      <c r="E472" s="210"/>
      <c r="F472" s="210"/>
      <c r="G472" s="210"/>
      <c r="H472" s="210"/>
      <c r="I472" s="627"/>
      <c r="J472" s="210"/>
      <c r="K472" s="626"/>
      <c r="L472" s="626"/>
      <c r="M472" s="628"/>
      <c r="N472" s="210"/>
      <c r="O472" s="210"/>
      <c r="P472" s="210"/>
      <c r="Q472" s="210"/>
      <c r="R472" s="210"/>
      <c r="S472" s="210"/>
      <c r="T472" s="210"/>
      <c r="U472" s="210"/>
      <c r="V472" s="210"/>
      <c r="W472" s="210"/>
      <c r="X472" s="210"/>
      <c r="Y472" s="210"/>
      <c r="Z472" s="210"/>
    </row>
    <row r="473" ht="12.75" customHeight="1">
      <c r="A473" s="625"/>
      <c r="B473" s="625"/>
      <c r="C473" s="653"/>
      <c r="D473" s="627"/>
      <c r="E473" s="210"/>
      <c r="F473" s="210"/>
      <c r="G473" s="210"/>
      <c r="H473" s="210"/>
      <c r="I473" s="627"/>
      <c r="J473" s="210"/>
      <c r="K473" s="626"/>
      <c r="L473" s="626"/>
      <c r="M473" s="628"/>
      <c r="N473" s="210"/>
      <c r="O473" s="210"/>
      <c r="P473" s="210"/>
      <c r="Q473" s="210"/>
      <c r="R473" s="210"/>
      <c r="S473" s="210"/>
      <c r="T473" s="210"/>
      <c r="U473" s="210"/>
      <c r="V473" s="210"/>
      <c r="W473" s="210"/>
      <c r="X473" s="210"/>
      <c r="Y473" s="210"/>
      <c r="Z473" s="210"/>
    </row>
    <row r="474" ht="12.75" customHeight="1">
      <c r="A474" s="625"/>
      <c r="B474" s="625"/>
      <c r="C474" s="653"/>
      <c r="D474" s="627"/>
      <c r="E474" s="210"/>
      <c r="F474" s="210"/>
      <c r="G474" s="210"/>
      <c r="H474" s="210"/>
      <c r="I474" s="627"/>
      <c r="J474" s="210"/>
      <c r="K474" s="626"/>
      <c r="L474" s="626"/>
      <c r="M474" s="628"/>
      <c r="N474" s="210"/>
      <c r="O474" s="210"/>
      <c r="P474" s="210"/>
      <c r="Q474" s="210"/>
      <c r="R474" s="210"/>
      <c r="S474" s="210"/>
      <c r="T474" s="210"/>
      <c r="U474" s="210"/>
      <c r="V474" s="210"/>
      <c r="W474" s="210"/>
      <c r="X474" s="210"/>
      <c r="Y474" s="210"/>
      <c r="Z474" s="210"/>
    </row>
    <row r="475" ht="12.75" customHeight="1">
      <c r="A475" s="625"/>
      <c r="B475" s="625"/>
      <c r="C475" s="653"/>
      <c r="D475" s="627"/>
      <c r="E475" s="210"/>
      <c r="F475" s="210"/>
      <c r="G475" s="210"/>
      <c r="H475" s="210"/>
      <c r="I475" s="627"/>
      <c r="J475" s="210"/>
      <c r="K475" s="626"/>
      <c r="L475" s="626"/>
      <c r="M475" s="628"/>
      <c r="N475" s="210"/>
      <c r="O475" s="210"/>
      <c r="P475" s="210"/>
      <c r="Q475" s="210"/>
      <c r="R475" s="210"/>
      <c r="S475" s="210"/>
      <c r="T475" s="210"/>
      <c r="U475" s="210"/>
      <c r="V475" s="210"/>
      <c r="W475" s="210"/>
      <c r="X475" s="210"/>
      <c r="Y475" s="210"/>
      <c r="Z475" s="210"/>
    </row>
    <row r="476" ht="12.75" customHeight="1">
      <c r="A476" s="625"/>
      <c r="B476" s="625"/>
      <c r="C476" s="653"/>
      <c r="D476" s="627"/>
      <c r="E476" s="210"/>
      <c r="F476" s="210"/>
      <c r="G476" s="210"/>
      <c r="H476" s="210"/>
      <c r="I476" s="627"/>
      <c r="J476" s="210"/>
      <c r="K476" s="626"/>
      <c r="L476" s="626"/>
      <c r="M476" s="628"/>
      <c r="N476" s="210"/>
      <c r="O476" s="210"/>
      <c r="P476" s="210"/>
      <c r="Q476" s="210"/>
      <c r="R476" s="210"/>
      <c r="S476" s="210"/>
      <c r="T476" s="210"/>
      <c r="U476" s="210"/>
      <c r="V476" s="210"/>
      <c r="W476" s="210"/>
      <c r="X476" s="210"/>
      <c r="Y476" s="210"/>
      <c r="Z476" s="210"/>
    </row>
    <row r="477" ht="12.75" customHeight="1">
      <c r="A477" s="625"/>
      <c r="B477" s="625"/>
      <c r="C477" s="653"/>
      <c r="D477" s="627"/>
      <c r="E477" s="210"/>
      <c r="F477" s="210"/>
      <c r="G477" s="210"/>
      <c r="H477" s="210"/>
      <c r="I477" s="627"/>
      <c r="J477" s="210"/>
      <c r="K477" s="626"/>
      <c r="L477" s="626"/>
      <c r="M477" s="628"/>
      <c r="N477" s="210"/>
      <c r="O477" s="210"/>
      <c r="P477" s="210"/>
      <c r="Q477" s="210"/>
      <c r="R477" s="210"/>
      <c r="S477" s="210"/>
      <c r="T477" s="210"/>
      <c r="U477" s="210"/>
      <c r="V477" s="210"/>
      <c r="W477" s="210"/>
      <c r="X477" s="210"/>
      <c r="Y477" s="210"/>
      <c r="Z477" s="210"/>
    </row>
    <row r="478" ht="12.75" customHeight="1">
      <c r="A478" s="625"/>
      <c r="B478" s="625"/>
      <c r="C478" s="653"/>
      <c r="D478" s="627"/>
      <c r="E478" s="210"/>
      <c r="F478" s="210"/>
      <c r="G478" s="210"/>
      <c r="H478" s="210"/>
      <c r="I478" s="627"/>
      <c r="J478" s="210"/>
      <c r="K478" s="626"/>
      <c r="L478" s="626"/>
      <c r="M478" s="628"/>
      <c r="N478" s="210"/>
      <c r="O478" s="210"/>
      <c r="P478" s="210"/>
      <c r="Q478" s="210"/>
      <c r="R478" s="210"/>
      <c r="S478" s="210"/>
      <c r="T478" s="210"/>
      <c r="U478" s="210"/>
      <c r="V478" s="210"/>
      <c r="W478" s="210"/>
      <c r="X478" s="210"/>
      <c r="Y478" s="210"/>
      <c r="Z478" s="210"/>
    </row>
    <row r="479" ht="12.75" customHeight="1">
      <c r="A479" s="625"/>
      <c r="B479" s="625"/>
      <c r="C479" s="653"/>
      <c r="D479" s="627"/>
      <c r="E479" s="210"/>
      <c r="F479" s="210"/>
      <c r="G479" s="210"/>
      <c r="H479" s="210"/>
      <c r="I479" s="627"/>
      <c r="J479" s="210"/>
      <c r="K479" s="626"/>
      <c r="L479" s="626"/>
      <c r="M479" s="628"/>
      <c r="N479" s="210"/>
      <c r="O479" s="210"/>
      <c r="P479" s="210"/>
      <c r="Q479" s="210"/>
      <c r="R479" s="210"/>
      <c r="S479" s="210"/>
      <c r="T479" s="210"/>
      <c r="U479" s="210"/>
      <c r="V479" s="210"/>
      <c r="W479" s="210"/>
      <c r="X479" s="210"/>
      <c r="Y479" s="210"/>
      <c r="Z479" s="210"/>
    </row>
    <row r="480" ht="12.75" customHeight="1">
      <c r="A480" s="625"/>
      <c r="B480" s="625"/>
      <c r="C480" s="653"/>
      <c r="D480" s="627"/>
      <c r="E480" s="210"/>
      <c r="F480" s="210"/>
      <c r="G480" s="210"/>
      <c r="H480" s="210"/>
      <c r="I480" s="627"/>
      <c r="J480" s="210"/>
      <c r="K480" s="626"/>
      <c r="L480" s="626"/>
      <c r="M480" s="628"/>
      <c r="N480" s="210"/>
      <c r="O480" s="210"/>
      <c r="P480" s="210"/>
      <c r="Q480" s="210"/>
      <c r="R480" s="210"/>
      <c r="S480" s="210"/>
      <c r="T480" s="210"/>
      <c r="U480" s="210"/>
      <c r="V480" s="210"/>
      <c r="W480" s="210"/>
      <c r="X480" s="210"/>
      <c r="Y480" s="210"/>
      <c r="Z480" s="210"/>
    </row>
    <row r="481" ht="12.75" customHeight="1">
      <c r="A481" s="625"/>
      <c r="B481" s="625"/>
      <c r="C481" s="653"/>
      <c r="D481" s="627"/>
      <c r="E481" s="210"/>
      <c r="F481" s="210"/>
      <c r="G481" s="210"/>
      <c r="H481" s="210"/>
      <c r="I481" s="627"/>
      <c r="J481" s="210"/>
      <c r="K481" s="626"/>
      <c r="L481" s="626"/>
      <c r="M481" s="628"/>
      <c r="N481" s="210"/>
      <c r="O481" s="210"/>
      <c r="P481" s="210"/>
      <c r="Q481" s="210"/>
      <c r="R481" s="210"/>
      <c r="S481" s="210"/>
      <c r="T481" s="210"/>
      <c r="U481" s="210"/>
      <c r="V481" s="210"/>
      <c r="W481" s="210"/>
      <c r="X481" s="210"/>
      <c r="Y481" s="210"/>
      <c r="Z481" s="210"/>
    </row>
    <row r="482" ht="12.75" customHeight="1">
      <c r="A482" s="625"/>
      <c r="B482" s="625"/>
      <c r="C482" s="653"/>
      <c r="D482" s="627"/>
      <c r="E482" s="210"/>
      <c r="F482" s="210"/>
      <c r="G482" s="210"/>
      <c r="H482" s="210"/>
      <c r="I482" s="627"/>
      <c r="J482" s="210"/>
      <c r="K482" s="626"/>
      <c r="L482" s="626"/>
      <c r="M482" s="628"/>
      <c r="N482" s="210"/>
      <c r="O482" s="210"/>
      <c r="P482" s="210"/>
      <c r="Q482" s="210"/>
      <c r="R482" s="210"/>
      <c r="S482" s="210"/>
      <c r="T482" s="210"/>
      <c r="U482" s="210"/>
      <c r="V482" s="210"/>
      <c r="W482" s="210"/>
      <c r="X482" s="210"/>
      <c r="Y482" s="210"/>
      <c r="Z482" s="210"/>
    </row>
    <row r="483" ht="12.75" customHeight="1">
      <c r="A483" s="625"/>
      <c r="B483" s="625"/>
      <c r="C483" s="653"/>
      <c r="D483" s="627"/>
      <c r="E483" s="210"/>
      <c r="F483" s="210"/>
      <c r="G483" s="210"/>
      <c r="H483" s="210"/>
      <c r="I483" s="627"/>
      <c r="J483" s="210"/>
      <c r="K483" s="626"/>
      <c r="L483" s="626"/>
      <c r="M483" s="628"/>
      <c r="N483" s="210"/>
      <c r="O483" s="210"/>
      <c r="P483" s="210"/>
      <c r="Q483" s="210"/>
      <c r="R483" s="210"/>
      <c r="S483" s="210"/>
      <c r="T483" s="210"/>
      <c r="U483" s="210"/>
      <c r="V483" s="210"/>
      <c r="W483" s="210"/>
      <c r="X483" s="210"/>
      <c r="Y483" s="210"/>
      <c r="Z483" s="210"/>
    </row>
    <row r="484" ht="12.75" customHeight="1">
      <c r="A484" s="625"/>
      <c r="B484" s="625"/>
      <c r="C484" s="653"/>
      <c r="D484" s="627"/>
      <c r="E484" s="210"/>
      <c r="F484" s="210"/>
      <c r="G484" s="210"/>
      <c r="H484" s="210"/>
      <c r="I484" s="627"/>
      <c r="J484" s="210"/>
      <c r="K484" s="626"/>
      <c r="L484" s="626"/>
      <c r="M484" s="628"/>
      <c r="N484" s="210"/>
      <c r="O484" s="210"/>
      <c r="P484" s="210"/>
      <c r="Q484" s="210"/>
      <c r="R484" s="210"/>
      <c r="S484" s="210"/>
      <c r="T484" s="210"/>
      <c r="U484" s="210"/>
      <c r="V484" s="210"/>
      <c r="W484" s="210"/>
      <c r="X484" s="210"/>
      <c r="Y484" s="210"/>
      <c r="Z484" s="210"/>
    </row>
    <row r="485" ht="12.75" customHeight="1">
      <c r="A485" s="625"/>
      <c r="B485" s="625"/>
      <c r="C485" s="653"/>
      <c r="D485" s="627"/>
      <c r="E485" s="210"/>
      <c r="F485" s="210"/>
      <c r="G485" s="210"/>
      <c r="H485" s="210"/>
      <c r="I485" s="627"/>
      <c r="J485" s="210"/>
      <c r="K485" s="626"/>
      <c r="L485" s="626"/>
      <c r="M485" s="628"/>
      <c r="N485" s="210"/>
      <c r="O485" s="210"/>
      <c r="P485" s="210"/>
      <c r="Q485" s="210"/>
      <c r="R485" s="210"/>
      <c r="S485" s="210"/>
      <c r="T485" s="210"/>
      <c r="U485" s="210"/>
      <c r="V485" s="210"/>
      <c r="W485" s="210"/>
      <c r="X485" s="210"/>
      <c r="Y485" s="210"/>
      <c r="Z485" s="210"/>
    </row>
    <row r="486" ht="12.75" customHeight="1">
      <c r="A486" s="625"/>
      <c r="B486" s="625"/>
      <c r="C486" s="653"/>
      <c r="D486" s="627"/>
      <c r="E486" s="210"/>
      <c r="F486" s="210"/>
      <c r="G486" s="210"/>
      <c r="H486" s="210"/>
      <c r="I486" s="627"/>
      <c r="J486" s="210"/>
      <c r="K486" s="626"/>
      <c r="L486" s="626"/>
      <c r="M486" s="628"/>
      <c r="N486" s="210"/>
      <c r="O486" s="210"/>
      <c r="P486" s="210"/>
      <c r="Q486" s="210"/>
      <c r="R486" s="210"/>
      <c r="S486" s="210"/>
      <c r="T486" s="210"/>
      <c r="U486" s="210"/>
      <c r="V486" s="210"/>
      <c r="W486" s="210"/>
      <c r="X486" s="210"/>
      <c r="Y486" s="210"/>
      <c r="Z486" s="210"/>
    </row>
    <row r="487" ht="12.75" customHeight="1">
      <c r="A487" s="625"/>
      <c r="B487" s="625"/>
      <c r="C487" s="653"/>
      <c r="D487" s="627"/>
      <c r="E487" s="210"/>
      <c r="F487" s="210"/>
      <c r="G487" s="210"/>
      <c r="H487" s="210"/>
      <c r="I487" s="627"/>
      <c r="J487" s="210"/>
      <c r="K487" s="626"/>
      <c r="L487" s="626"/>
      <c r="M487" s="628"/>
      <c r="N487" s="210"/>
      <c r="O487" s="210"/>
      <c r="P487" s="210"/>
      <c r="Q487" s="210"/>
      <c r="R487" s="210"/>
      <c r="S487" s="210"/>
      <c r="T487" s="210"/>
      <c r="U487" s="210"/>
      <c r="V487" s="210"/>
      <c r="W487" s="210"/>
      <c r="X487" s="210"/>
      <c r="Y487" s="210"/>
      <c r="Z487" s="210"/>
    </row>
    <row r="488" ht="12.75" customHeight="1">
      <c r="A488" s="625"/>
      <c r="B488" s="625"/>
      <c r="C488" s="653"/>
      <c r="D488" s="627"/>
      <c r="E488" s="210"/>
      <c r="F488" s="210"/>
      <c r="G488" s="210"/>
      <c r="H488" s="210"/>
      <c r="I488" s="627"/>
      <c r="J488" s="210"/>
      <c r="K488" s="626"/>
      <c r="L488" s="626"/>
      <c r="M488" s="628"/>
      <c r="N488" s="210"/>
      <c r="O488" s="210"/>
      <c r="P488" s="210"/>
      <c r="Q488" s="210"/>
      <c r="R488" s="210"/>
      <c r="S488" s="210"/>
      <c r="T488" s="210"/>
      <c r="U488" s="210"/>
      <c r="V488" s="210"/>
      <c r="W488" s="210"/>
      <c r="X488" s="210"/>
      <c r="Y488" s="210"/>
      <c r="Z488" s="210"/>
    </row>
    <row r="489" ht="12.75" customHeight="1">
      <c r="A489" s="625"/>
      <c r="B489" s="625"/>
      <c r="C489" s="653"/>
      <c r="D489" s="627"/>
      <c r="E489" s="210"/>
      <c r="F489" s="210"/>
      <c r="G489" s="210"/>
      <c r="H489" s="210"/>
      <c r="I489" s="627"/>
      <c r="J489" s="210"/>
      <c r="K489" s="626"/>
      <c r="L489" s="626"/>
      <c r="M489" s="628"/>
      <c r="N489" s="210"/>
      <c r="O489" s="210"/>
      <c r="P489" s="210"/>
      <c r="Q489" s="210"/>
      <c r="R489" s="210"/>
      <c r="S489" s="210"/>
      <c r="T489" s="210"/>
      <c r="U489" s="210"/>
      <c r="V489" s="210"/>
      <c r="W489" s="210"/>
      <c r="X489" s="210"/>
      <c r="Y489" s="210"/>
      <c r="Z489" s="210"/>
    </row>
    <row r="490" ht="12.75" customHeight="1">
      <c r="A490" s="625"/>
      <c r="B490" s="625"/>
      <c r="C490" s="653"/>
      <c r="D490" s="627"/>
      <c r="E490" s="210"/>
      <c r="F490" s="210"/>
      <c r="G490" s="210"/>
      <c r="H490" s="210"/>
      <c r="I490" s="627"/>
      <c r="J490" s="210"/>
      <c r="K490" s="626"/>
      <c r="L490" s="626"/>
      <c r="M490" s="628"/>
      <c r="N490" s="210"/>
      <c r="O490" s="210"/>
      <c r="P490" s="210"/>
      <c r="Q490" s="210"/>
      <c r="R490" s="210"/>
      <c r="S490" s="210"/>
      <c r="T490" s="210"/>
      <c r="U490" s="210"/>
      <c r="V490" s="210"/>
      <c r="W490" s="210"/>
      <c r="X490" s="210"/>
      <c r="Y490" s="210"/>
      <c r="Z490" s="210"/>
    </row>
    <row r="491" ht="12.75" customHeight="1">
      <c r="A491" s="625"/>
      <c r="B491" s="625"/>
      <c r="C491" s="653"/>
      <c r="D491" s="627"/>
      <c r="E491" s="210"/>
      <c r="F491" s="210"/>
      <c r="G491" s="210"/>
      <c r="H491" s="210"/>
      <c r="I491" s="627"/>
      <c r="J491" s="210"/>
      <c r="K491" s="626"/>
      <c r="L491" s="626"/>
      <c r="M491" s="628"/>
      <c r="N491" s="210"/>
      <c r="O491" s="210"/>
      <c r="P491" s="210"/>
      <c r="Q491" s="210"/>
      <c r="R491" s="210"/>
      <c r="S491" s="210"/>
      <c r="T491" s="210"/>
      <c r="U491" s="210"/>
      <c r="V491" s="210"/>
      <c r="W491" s="210"/>
      <c r="X491" s="210"/>
      <c r="Y491" s="210"/>
      <c r="Z491" s="210"/>
    </row>
    <row r="492" ht="12.75" customHeight="1">
      <c r="A492" s="625"/>
      <c r="B492" s="625"/>
      <c r="C492" s="653"/>
      <c r="D492" s="627"/>
      <c r="E492" s="210"/>
      <c r="F492" s="210"/>
      <c r="G492" s="210"/>
      <c r="H492" s="210"/>
      <c r="I492" s="627"/>
      <c r="J492" s="210"/>
      <c r="K492" s="626"/>
      <c r="L492" s="626"/>
      <c r="M492" s="628"/>
      <c r="N492" s="210"/>
      <c r="O492" s="210"/>
      <c r="P492" s="210"/>
      <c r="Q492" s="210"/>
      <c r="R492" s="210"/>
      <c r="S492" s="210"/>
      <c r="T492" s="210"/>
      <c r="U492" s="210"/>
      <c r="V492" s="210"/>
      <c r="W492" s="210"/>
      <c r="X492" s="210"/>
      <c r="Y492" s="210"/>
      <c r="Z492" s="210"/>
    </row>
    <row r="493" ht="12.75" customHeight="1">
      <c r="A493" s="625"/>
      <c r="B493" s="625"/>
      <c r="C493" s="653"/>
      <c r="D493" s="627"/>
      <c r="E493" s="210"/>
      <c r="F493" s="210"/>
      <c r="G493" s="210"/>
      <c r="H493" s="210"/>
      <c r="I493" s="627"/>
      <c r="J493" s="210"/>
      <c r="K493" s="626"/>
      <c r="L493" s="626"/>
      <c r="M493" s="628"/>
      <c r="N493" s="210"/>
      <c r="O493" s="210"/>
      <c r="P493" s="210"/>
      <c r="Q493" s="210"/>
      <c r="R493" s="210"/>
      <c r="S493" s="210"/>
      <c r="T493" s="210"/>
      <c r="U493" s="210"/>
      <c r="V493" s="210"/>
      <c r="W493" s="210"/>
      <c r="X493" s="210"/>
      <c r="Y493" s="210"/>
      <c r="Z493" s="210"/>
    </row>
    <row r="494" ht="12.75" customHeight="1">
      <c r="A494" s="625"/>
      <c r="B494" s="625"/>
      <c r="C494" s="653"/>
      <c r="D494" s="627"/>
      <c r="E494" s="210"/>
      <c r="F494" s="210"/>
      <c r="G494" s="210"/>
      <c r="H494" s="210"/>
      <c r="I494" s="627"/>
      <c r="J494" s="210"/>
      <c r="K494" s="626"/>
      <c r="L494" s="626"/>
      <c r="M494" s="628"/>
      <c r="N494" s="210"/>
      <c r="O494" s="210"/>
      <c r="P494" s="210"/>
      <c r="Q494" s="210"/>
      <c r="R494" s="210"/>
      <c r="S494" s="210"/>
      <c r="T494" s="210"/>
      <c r="U494" s="210"/>
      <c r="V494" s="210"/>
      <c r="W494" s="210"/>
      <c r="X494" s="210"/>
      <c r="Y494" s="210"/>
      <c r="Z494" s="210"/>
    </row>
    <row r="495" ht="12.75" customHeight="1">
      <c r="A495" s="625"/>
      <c r="B495" s="625"/>
      <c r="C495" s="653"/>
      <c r="D495" s="627"/>
      <c r="E495" s="210"/>
      <c r="F495" s="210"/>
      <c r="G495" s="210"/>
      <c r="H495" s="210"/>
      <c r="I495" s="627"/>
      <c r="J495" s="210"/>
      <c r="K495" s="626"/>
      <c r="L495" s="626"/>
      <c r="M495" s="628"/>
      <c r="N495" s="210"/>
      <c r="O495" s="210"/>
      <c r="P495" s="210"/>
      <c r="Q495" s="210"/>
      <c r="R495" s="210"/>
      <c r="S495" s="210"/>
      <c r="T495" s="210"/>
      <c r="U495" s="210"/>
      <c r="V495" s="210"/>
      <c r="W495" s="210"/>
      <c r="X495" s="210"/>
      <c r="Y495" s="210"/>
      <c r="Z495" s="210"/>
    </row>
    <row r="496" ht="12.75" customHeight="1">
      <c r="A496" s="625"/>
      <c r="B496" s="625"/>
      <c r="C496" s="653"/>
      <c r="D496" s="627"/>
      <c r="E496" s="210"/>
      <c r="F496" s="210"/>
      <c r="G496" s="210"/>
      <c r="H496" s="210"/>
      <c r="I496" s="627"/>
      <c r="J496" s="210"/>
      <c r="K496" s="626"/>
      <c r="L496" s="626"/>
      <c r="M496" s="628"/>
      <c r="N496" s="210"/>
      <c r="O496" s="210"/>
      <c r="P496" s="210"/>
      <c r="Q496" s="210"/>
      <c r="R496" s="210"/>
      <c r="S496" s="210"/>
      <c r="T496" s="210"/>
      <c r="U496" s="210"/>
      <c r="V496" s="210"/>
      <c r="W496" s="210"/>
      <c r="X496" s="210"/>
      <c r="Y496" s="210"/>
      <c r="Z496" s="210"/>
    </row>
    <row r="497" ht="12.75" customHeight="1">
      <c r="A497" s="625"/>
      <c r="B497" s="625"/>
      <c r="C497" s="653"/>
      <c r="D497" s="627"/>
      <c r="E497" s="210"/>
      <c r="F497" s="210"/>
      <c r="G497" s="210"/>
      <c r="H497" s="210"/>
      <c r="I497" s="627"/>
      <c r="J497" s="210"/>
      <c r="K497" s="626"/>
      <c r="L497" s="626"/>
      <c r="M497" s="628"/>
      <c r="N497" s="210"/>
      <c r="O497" s="210"/>
      <c r="P497" s="210"/>
      <c r="Q497" s="210"/>
      <c r="R497" s="210"/>
      <c r="S497" s="210"/>
      <c r="T497" s="210"/>
      <c r="U497" s="210"/>
      <c r="V497" s="210"/>
      <c r="W497" s="210"/>
      <c r="X497" s="210"/>
      <c r="Y497" s="210"/>
      <c r="Z497" s="210"/>
    </row>
    <row r="498" ht="12.75" customHeight="1">
      <c r="A498" s="625"/>
      <c r="B498" s="625"/>
      <c r="C498" s="653"/>
      <c r="D498" s="627"/>
      <c r="E498" s="210"/>
      <c r="F498" s="210"/>
      <c r="G498" s="210"/>
      <c r="H498" s="210"/>
      <c r="I498" s="627"/>
      <c r="J498" s="210"/>
      <c r="K498" s="626"/>
      <c r="L498" s="626"/>
      <c r="M498" s="628"/>
      <c r="N498" s="210"/>
      <c r="O498" s="210"/>
      <c r="P498" s="210"/>
      <c r="Q498" s="210"/>
      <c r="R498" s="210"/>
      <c r="S498" s="210"/>
      <c r="T498" s="210"/>
      <c r="U498" s="210"/>
      <c r="V498" s="210"/>
      <c r="W498" s="210"/>
      <c r="X498" s="210"/>
      <c r="Y498" s="210"/>
      <c r="Z498" s="210"/>
    </row>
    <row r="499" ht="12.75" customHeight="1">
      <c r="A499" s="625"/>
      <c r="B499" s="625"/>
      <c r="C499" s="653"/>
      <c r="D499" s="627"/>
      <c r="E499" s="210"/>
      <c r="F499" s="210"/>
      <c r="G499" s="210"/>
      <c r="H499" s="210"/>
      <c r="I499" s="627"/>
      <c r="J499" s="210"/>
      <c r="K499" s="626"/>
      <c r="L499" s="626"/>
      <c r="M499" s="628"/>
      <c r="N499" s="210"/>
      <c r="O499" s="210"/>
      <c r="P499" s="210"/>
      <c r="Q499" s="210"/>
      <c r="R499" s="210"/>
      <c r="S499" s="210"/>
      <c r="T499" s="210"/>
      <c r="U499" s="210"/>
      <c r="V499" s="210"/>
      <c r="W499" s="210"/>
      <c r="X499" s="210"/>
      <c r="Y499" s="210"/>
      <c r="Z499" s="210"/>
    </row>
    <row r="500" ht="12.75" customHeight="1">
      <c r="A500" s="625"/>
      <c r="B500" s="625"/>
      <c r="C500" s="653"/>
      <c r="D500" s="627"/>
      <c r="E500" s="210"/>
      <c r="F500" s="210"/>
      <c r="G500" s="210"/>
      <c r="H500" s="210"/>
      <c r="I500" s="627"/>
      <c r="J500" s="210"/>
      <c r="K500" s="626"/>
      <c r="L500" s="626"/>
      <c r="M500" s="628"/>
      <c r="N500" s="210"/>
      <c r="O500" s="210"/>
      <c r="P500" s="210"/>
      <c r="Q500" s="210"/>
      <c r="R500" s="210"/>
      <c r="S500" s="210"/>
      <c r="T500" s="210"/>
      <c r="U500" s="210"/>
      <c r="V500" s="210"/>
      <c r="W500" s="210"/>
      <c r="X500" s="210"/>
      <c r="Y500" s="210"/>
      <c r="Z500" s="210"/>
    </row>
    <row r="501" ht="12.75" customHeight="1">
      <c r="A501" s="625"/>
      <c r="B501" s="625"/>
      <c r="C501" s="653"/>
      <c r="D501" s="627"/>
      <c r="E501" s="210"/>
      <c r="F501" s="210"/>
      <c r="G501" s="210"/>
      <c r="H501" s="210"/>
      <c r="I501" s="627"/>
      <c r="J501" s="210"/>
      <c r="K501" s="626"/>
      <c r="L501" s="626"/>
      <c r="M501" s="628"/>
      <c r="N501" s="210"/>
      <c r="O501" s="210"/>
      <c r="P501" s="210"/>
      <c r="Q501" s="210"/>
      <c r="R501" s="210"/>
      <c r="S501" s="210"/>
      <c r="T501" s="210"/>
      <c r="U501" s="210"/>
      <c r="V501" s="210"/>
      <c r="W501" s="210"/>
      <c r="X501" s="210"/>
      <c r="Y501" s="210"/>
      <c r="Z501" s="210"/>
    </row>
    <row r="502" ht="12.75" customHeight="1">
      <c r="A502" s="625"/>
      <c r="B502" s="625"/>
      <c r="C502" s="653"/>
      <c r="D502" s="627"/>
      <c r="E502" s="210"/>
      <c r="F502" s="210"/>
      <c r="G502" s="210"/>
      <c r="H502" s="210"/>
      <c r="I502" s="627"/>
      <c r="J502" s="210"/>
      <c r="K502" s="626"/>
      <c r="L502" s="626"/>
      <c r="M502" s="628"/>
      <c r="N502" s="210"/>
      <c r="O502" s="210"/>
      <c r="P502" s="210"/>
      <c r="Q502" s="210"/>
      <c r="R502" s="210"/>
      <c r="S502" s="210"/>
      <c r="T502" s="210"/>
      <c r="U502" s="210"/>
      <c r="V502" s="210"/>
      <c r="W502" s="210"/>
      <c r="X502" s="210"/>
      <c r="Y502" s="210"/>
      <c r="Z502" s="210"/>
    </row>
    <row r="503" ht="12.75" customHeight="1">
      <c r="A503" s="625"/>
      <c r="B503" s="625"/>
      <c r="C503" s="653"/>
      <c r="D503" s="627"/>
      <c r="E503" s="210"/>
      <c r="F503" s="210"/>
      <c r="G503" s="210"/>
      <c r="H503" s="210"/>
      <c r="I503" s="627"/>
      <c r="J503" s="210"/>
      <c r="K503" s="626"/>
      <c r="L503" s="626"/>
      <c r="M503" s="628"/>
      <c r="N503" s="210"/>
      <c r="O503" s="210"/>
      <c r="P503" s="210"/>
      <c r="Q503" s="210"/>
      <c r="R503" s="210"/>
      <c r="S503" s="210"/>
      <c r="T503" s="210"/>
      <c r="U503" s="210"/>
      <c r="V503" s="210"/>
      <c r="W503" s="210"/>
      <c r="X503" s="210"/>
      <c r="Y503" s="210"/>
      <c r="Z503" s="210"/>
    </row>
    <row r="504" ht="12.75" customHeight="1">
      <c r="A504" s="625"/>
      <c r="B504" s="625"/>
      <c r="C504" s="653"/>
      <c r="D504" s="627"/>
      <c r="E504" s="210"/>
      <c r="F504" s="210"/>
      <c r="G504" s="210"/>
      <c r="H504" s="210"/>
      <c r="I504" s="627"/>
      <c r="J504" s="210"/>
      <c r="K504" s="626"/>
      <c r="L504" s="626"/>
      <c r="M504" s="628"/>
      <c r="N504" s="210"/>
      <c r="O504" s="210"/>
      <c r="P504" s="210"/>
      <c r="Q504" s="210"/>
      <c r="R504" s="210"/>
      <c r="S504" s="210"/>
      <c r="T504" s="210"/>
      <c r="U504" s="210"/>
      <c r="V504" s="210"/>
      <c r="W504" s="210"/>
      <c r="X504" s="210"/>
      <c r="Y504" s="210"/>
      <c r="Z504" s="210"/>
    </row>
    <row r="505" ht="12.75" customHeight="1">
      <c r="A505" s="625"/>
      <c r="B505" s="625"/>
      <c r="C505" s="653"/>
      <c r="D505" s="627"/>
      <c r="E505" s="210"/>
      <c r="F505" s="210"/>
      <c r="G505" s="210"/>
      <c r="H505" s="210"/>
      <c r="I505" s="627"/>
      <c r="J505" s="210"/>
      <c r="K505" s="626"/>
      <c r="L505" s="626"/>
      <c r="M505" s="628"/>
      <c r="N505" s="210"/>
      <c r="O505" s="210"/>
      <c r="P505" s="210"/>
      <c r="Q505" s="210"/>
      <c r="R505" s="210"/>
      <c r="S505" s="210"/>
      <c r="T505" s="210"/>
      <c r="U505" s="210"/>
      <c r="V505" s="210"/>
      <c r="W505" s="210"/>
      <c r="X505" s="210"/>
      <c r="Y505" s="210"/>
      <c r="Z505" s="210"/>
    </row>
    <row r="506" ht="12.75" customHeight="1">
      <c r="A506" s="625"/>
      <c r="B506" s="625"/>
      <c r="C506" s="653"/>
      <c r="D506" s="627"/>
      <c r="E506" s="210"/>
      <c r="F506" s="210"/>
      <c r="G506" s="210"/>
      <c r="H506" s="210"/>
      <c r="I506" s="627"/>
      <c r="J506" s="210"/>
      <c r="K506" s="626"/>
      <c r="L506" s="626"/>
      <c r="M506" s="628"/>
      <c r="N506" s="210"/>
      <c r="O506" s="210"/>
      <c r="P506" s="210"/>
      <c r="Q506" s="210"/>
      <c r="R506" s="210"/>
      <c r="S506" s="210"/>
      <c r="T506" s="210"/>
      <c r="U506" s="210"/>
      <c r="V506" s="210"/>
      <c r="W506" s="210"/>
      <c r="X506" s="210"/>
      <c r="Y506" s="210"/>
      <c r="Z506" s="210"/>
    </row>
    <row r="507" ht="12.75" customHeight="1">
      <c r="A507" s="625"/>
      <c r="B507" s="625"/>
      <c r="C507" s="653"/>
      <c r="D507" s="627"/>
      <c r="E507" s="210"/>
      <c r="F507" s="210"/>
      <c r="G507" s="210"/>
      <c r="H507" s="210"/>
      <c r="I507" s="627"/>
      <c r="J507" s="210"/>
      <c r="K507" s="626"/>
      <c r="L507" s="626"/>
      <c r="M507" s="628"/>
      <c r="N507" s="210"/>
      <c r="O507" s="210"/>
      <c r="P507" s="210"/>
      <c r="Q507" s="210"/>
      <c r="R507" s="210"/>
      <c r="S507" s="210"/>
      <c r="T507" s="210"/>
      <c r="U507" s="210"/>
      <c r="V507" s="210"/>
      <c r="W507" s="210"/>
      <c r="X507" s="210"/>
      <c r="Y507" s="210"/>
      <c r="Z507" s="210"/>
    </row>
    <row r="508" ht="12.75" customHeight="1">
      <c r="A508" s="625"/>
      <c r="B508" s="625"/>
      <c r="C508" s="653"/>
      <c r="D508" s="627"/>
      <c r="E508" s="210"/>
      <c r="F508" s="210"/>
      <c r="G508" s="210"/>
      <c r="H508" s="210"/>
      <c r="I508" s="627"/>
      <c r="J508" s="210"/>
      <c r="K508" s="626"/>
      <c r="L508" s="626"/>
      <c r="M508" s="628"/>
      <c r="N508" s="210"/>
      <c r="O508" s="210"/>
      <c r="P508" s="210"/>
      <c r="Q508" s="210"/>
      <c r="R508" s="210"/>
      <c r="S508" s="210"/>
      <c r="T508" s="210"/>
      <c r="U508" s="210"/>
      <c r="V508" s="210"/>
      <c r="W508" s="210"/>
      <c r="X508" s="210"/>
      <c r="Y508" s="210"/>
      <c r="Z508" s="210"/>
    </row>
    <row r="509" ht="12.75" customHeight="1">
      <c r="A509" s="625"/>
      <c r="B509" s="625"/>
      <c r="C509" s="653"/>
      <c r="D509" s="627"/>
      <c r="E509" s="210"/>
      <c r="F509" s="210"/>
      <c r="G509" s="210"/>
      <c r="H509" s="210"/>
      <c r="I509" s="627"/>
      <c r="J509" s="210"/>
      <c r="K509" s="626"/>
      <c r="L509" s="626"/>
      <c r="M509" s="628"/>
      <c r="N509" s="210"/>
      <c r="O509" s="210"/>
      <c r="P509" s="210"/>
      <c r="Q509" s="210"/>
      <c r="R509" s="210"/>
      <c r="S509" s="210"/>
      <c r="T509" s="210"/>
      <c r="U509" s="210"/>
      <c r="V509" s="210"/>
      <c r="W509" s="210"/>
      <c r="X509" s="210"/>
      <c r="Y509" s="210"/>
      <c r="Z509" s="210"/>
    </row>
    <row r="510" ht="12.75" customHeight="1">
      <c r="A510" s="625"/>
      <c r="B510" s="625"/>
      <c r="C510" s="653"/>
      <c r="D510" s="627"/>
      <c r="E510" s="210"/>
      <c r="F510" s="210"/>
      <c r="G510" s="210"/>
      <c r="H510" s="210"/>
      <c r="I510" s="627"/>
      <c r="J510" s="210"/>
      <c r="K510" s="626"/>
      <c r="L510" s="626"/>
      <c r="M510" s="628"/>
      <c r="N510" s="210"/>
      <c r="O510" s="210"/>
      <c r="P510" s="210"/>
      <c r="Q510" s="210"/>
      <c r="R510" s="210"/>
      <c r="S510" s="210"/>
      <c r="T510" s="210"/>
      <c r="U510" s="210"/>
      <c r="V510" s="210"/>
      <c r="W510" s="210"/>
      <c r="X510" s="210"/>
      <c r="Y510" s="210"/>
      <c r="Z510" s="210"/>
    </row>
    <row r="511" ht="12.75" customHeight="1">
      <c r="A511" s="625"/>
      <c r="B511" s="625"/>
      <c r="C511" s="653"/>
      <c r="D511" s="627"/>
      <c r="E511" s="210"/>
      <c r="F511" s="210"/>
      <c r="G511" s="210"/>
      <c r="H511" s="210"/>
      <c r="I511" s="627"/>
      <c r="J511" s="210"/>
      <c r="K511" s="626"/>
      <c r="L511" s="626"/>
      <c r="M511" s="628"/>
      <c r="N511" s="210"/>
      <c r="O511" s="210"/>
      <c r="P511" s="210"/>
      <c r="Q511" s="210"/>
      <c r="R511" s="210"/>
      <c r="S511" s="210"/>
      <c r="T511" s="210"/>
      <c r="U511" s="210"/>
      <c r="V511" s="210"/>
      <c r="W511" s="210"/>
      <c r="X511" s="210"/>
      <c r="Y511" s="210"/>
      <c r="Z511" s="210"/>
    </row>
    <row r="512" ht="12.75" customHeight="1">
      <c r="A512" s="625"/>
      <c r="B512" s="625"/>
      <c r="C512" s="653"/>
      <c r="D512" s="627"/>
      <c r="E512" s="210"/>
      <c r="F512" s="210"/>
      <c r="G512" s="210"/>
      <c r="H512" s="210"/>
      <c r="I512" s="627"/>
      <c r="J512" s="210"/>
      <c r="K512" s="626"/>
      <c r="L512" s="626"/>
      <c r="M512" s="628"/>
      <c r="N512" s="210"/>
      <c r="O512" s="210"/>
      <c r="P512" s="210"/>
      <c r="Q512" s="210"/>
      <c r="R512" s="210"/>
      <c r="S512" s="210"/>
      <c r="T512" s="210"/>
      <c r="U512" s="210"/>
      <c r="V512" s="210"/>
      <c r="W512" s="210"/>
      <c r="X512" s="210"/>
      <c r="Y512" s="210"/>
      <c r="Z512" s="210"/>
    </row>
    <row r="513" ht="12.75" customHeight="1">
      <c r="A513" s="625"/>
      <c r="B513" s="625"/>
      <c r="C513" s="653"/>
      <c r="D513" s="627"/>
      <c r="E513" s="210"/>
      <c r="F513" s="210"/>
      <c r="G513" s="210"/>
      <c r="H513" s="210"/>
      <c r="I513" s="627"/>
      <c r="J513" s="210"/>
      <c r="K513" s="626"/>
      <c r="L513" s="626"/>
      <c r="M513" s="628"/>
      <c r="N513" s="210"/>
      <c r="O513" s="210"/>
      <c r="P513" s="210"/>
      <c r="Q513" s="210"/>
      <c r="R513" s="210"/>
      <c r="S513" s="210"/>
      <c r="T513" s="210"/>
      <c r="U513" s="210"/>
      <c r="V513" s="210"/>
      <c r="W513" s="210"/>
      <c r="X513" s="210"/>
      <c r="Y513" s="210"/>
      <c r="Z513" s="210"/>
    </row>
    <row r="514" ht="12.75" customHeight="1">
      <c r="A514" s="625"/>
      <c r="B514" s="625"/>
      <c r="C514" s="653"/>
      <c r="D514" s="627"/>
      <c r="E514" s="210"/>
      <c r="F514" s="210"/>
      <c r="G514" s="210"/>
      <c r="H514" s="210"/>
      <c r="I514" s="627"/>
      <c r="J514" s="210"/>
      <c r="K514" s="626"/>
      <c r="L514" s="626"/>
      <c r="M514" s="628"/>
      <c r="N514" s="210"/>
      <c r="O514" s="210"/>
      <c r="P514" s="210"/>
      <c r="Q514" s="210"/>
      <c r="R514" s="210"/>
      <c r="S514" s="210"/>
      <c r="T514" s="210"/>
      <c r="U514" s="210"/>
      <c r="V514" s="210"/>
      <c r="W514" s="210"/>
      <c r="X514" s="210"/>
      <c r="Y514" s="210"/>
      <c r="Z514" s="210"/>
    </row>
    <row r="515" ht="12.75" customHeight="1">
      <c r="A515" s="625"/>
      <c r="B515" s="625"/>
      <c r="C515" s="653"/>
      <c r="D515" s="627"/>
      <c r="E515" s="210"/>
      <c r="F515" s="210"/>
      <c r="G515" s="210"/>
      <c r="H515" s="210"/>
      <c r="I515" s="627"/>
      <c r="J515" s="210"/>
      <c r="K515" s="626"/>
      <c r="L515" s="626"/>
      <c r="M515" s="628"/>
      <c r="N515" s="210"/>
      <c r="O515" s="210"/>
      <c r="P515" s="210"/>
      <c r="Q515" s="210"/>
      <c r="R515" s="210"/>
      <c r="S515" s="210"/>
      <c r="T515" s="210"/>
      <c r="U515" s="210"/>
      <c r="V515" s="210"/>
      <c r="W515" s="210"/>
      <c r="X515" s="210"/>
      <c r="Y515" s="210"/>
      <c r="Z515" s="210"/>
    </row>
    <row r="516" ht="12.75" customHeight="1">
      <c r="A516" s="625"/>
      <c r="B516" s="625"/>
      <c r="C516" s="653"/>
      <c r="D516" s="627"/>
      <c r="E516" s="210"/>
      <c r="F516" s="210"/>
      <c r="G516" s="210"/>
      <c r="H516" s="210"/>
      <c r="I516" s="627"/>
      <c r="J516" s="210"/>
      <c r="K516" s="626"/>
      <c r="L516" s="626"/>
      <c r="M516" s="628"/>
      <c r="N516" s="210"/>
      <c r="O516" s="210"/>
      <c r="P516" s="210"/>
      <c r="Q516" s="210"/>
      <c r="R516" s="210"/>
      <c r="S516" s="210"/>
      <c r="T516" s="210"/>
      <c r="U516" s="210"/>
      <c r="V516" s="210"/>
      <c r="W516" s="210"/>
      <c r="X516" s="210"/>
      <c r="Y516" s="210"/>
      <c r="Z516" s="210"/>
    </row>
    <row r="517" ht="12.75" customHeight="1">
      <c r="A517" s="625"/>
      <c r="B517" s="625"/>
      <c r="C517" s="653"/>
      <c r="D517" s="627"/>
      <c r="E517" s="210"/>
      <c r="F517" s="210"/>
      <c r="G517" s="210"/>
      <c r="H517" s="210"/>
      <c r="I517" s="627"/>
      <c r="J517" s="210"/>
      <c r="K517" s="626"/>
      <c r="L517" s="626"/>
      <c r="M517" s="628"/>
      <c r="N517" s="210"/>
      <c r="O517" s="210"/>
      <c r="P517" s="210"/>
      <c r="Q517" s="210"/>
      <c r="R517" s="210"/>
      <c r="S517" s="210"/>
      <c r="T517" s="210"/>
      <c r="U517" s="210"/>
      <c r="V517" s="210"/>
      <c r="W517" s="210"/>
      <c r="X517" s="210"/>
      <c r="Y517" s="210"/>
      <c r="Z517" s="210"/>
    </row>
    <row r="518" ht="12.75" customHeight="1">
      <c r="A518" s="625"/>
      <c r="B518" s="625"/>
      <c r="C518" s="653"/>
      <c r="D518" s="627"/>
      <c r="E518" s="210"/>
      <c r="F518" s="210"/>
      <c r="G518" s="210"/>
      <c r="H518" s="210"/>
      <c r="I518" s="627"/>
      <c r="J518" s="210"/>
      <c r="K518" s="626"/>
      <c r="L518" s="626"/>
      <c r="M518" s="628"/>
      <c r="N518" s="210"/>
      <c r="O518" s="210"/>
      <c r="P518" s="210"/>
      <c r="Q518" s="210"/>
      <c r="R518" s="210"/>
      <c r="S518" s="210"/>
      <c r="T518" s="210"/>
      <c r="U518" s="210"/>
      <c r="V518" s="210"/>
      <c r="W518" s="210"/>
      <c r="X518" s="210"/>
      <c r="Y518" s="210"/>
      <c r="Z518" s="210"/>
    </row>
    <row r="519" ht="12.75" customHeight="1">
      <c r="A519" s="625"/>
      <c r="B519" s="625"/>
      <c r="C519" s="653"/>
      <c r="D519" s="627"/>
      <c r="E519" s="210"/>
      <c r="F519" s="210"/>
      <c r="G519" s="210"/>
      <c r="H519" s="210"/>
      <c r="I519" s="627"/>
      <c r="J519" s="210"/>
      <c r="K519" s="626"/>
      <c r="L519" s="626"/>
      <c r="M519" s="628"/>
      <c r="N519" s="210"/>
      <c r="O519" s="210"/>
      <c r="P519" s="210"/>
      <c r="Q519" s="210"/>
      <c r="R519" s="210"/>
      <c r="S519" s="210"/>
      <c r="T519" s="210"/>
      <c r="U519" s="210"/>
      <c r="V519" s="210"/>
      <c r="W519" s="210"/>
      <c r="X519" s="210"/>
      <c r="Y519" s="210"/>
      <c r="Z519" s="210"/>
    </row>
    <row r="520" ht="12.75" customHeight="1">
      <c r="A520" s="625"/>
      <c r="B520" s="625"/>
      <c r="C520" s="653"/>
      <c r="D520" s="627"/>
      <c r="E520" s="210"/>
      <c r="F520" s="210"/>
      <c r="G520" s="210"/>
      <c r="H520" s="210"/>
      <c r="I520" s="627"/>
      <c r="J520" s="210"/>
      <c r="K520" s="626"/>
      <c r="L520" s="626"/>
      <c r="M520" s="628"/>
      <c r="N520" s="210"/>
      <c r="O520" s="210"/>
      <c r="P520" s="210"/>
      <c r="Q520" s="210"/>
      <c r="R520" s="210"/>
      <c r="S520" s="210"/>
      <c r="T520" s="210"/>
      <c r="U520" s="210"/>
      <c r="V520" s="210"/>
      <c r="W520" s="210"/>
      <c r="X520" s="210"/>
      <c r="Y520" s="210"/>
      <c r="Z520" s="210"/>
    </row>
    <row r="521" ht="12.75" customHeight="1">
      <c r="A521" s="625"/>
      <c r="B521" s="625"/>
      <c r="C521" s="653"/>
      <c r="D521" s="627"/>
      <c r="E521" s="210"/>
      <c r="F521" s="210"/>
      <c r="G521" s="210"/>
      <c r="H521" s="210"/>
      <c r="I521" s="627"/>
      <c r="J521" s="210"/>
      <c r="K521" s="626"/>
      <c r="L521" s="626"/>
      <c r="M521" s="628"/>
      <c r="N521" s="210"/>
      <c r="O521" s="210"/>
      <c r="P521" s="210"/>
      <c r="Q521" s="210"/>
      <c r="R521" s="210"/>
      <c r="S521" s="210"/>
      <c r="T521" s="210"/>
      <c r="U521" s="210"/>
      <c r="V521" s="210"/>
      <c r="W521" s="210"/>
      <c r="X521" s="210"/>
      <c r="Y521" s="210"/>
      <c r="Z521" s="210"/>
    </row>
    <row r="522" ht="12.75" customHeight="1">
      <c r="A522" s="625"/>
      <c r="B522" s="625"/>
      <c r="C522" s="653"/>
      <c r="D522" s="627"/>
      <c r="E522" s="210"/>
      <c r="F522" s="210"/>
      <c r="G522" s="210"/>
      <c r="H522" s="210"/>
      <c r="I522" s="627"/>
      <c r="J522" s="210"/>
      <c r="K522" s="626"/>
      <c r="L522" s="626"/>
      <c r="M522" s="628"/>
      <c r="N522" s="210"/>
      <c r="O522" s="210"/>
      <c r="P522" s="210"/>
      <c r="Q522" s="210"/>
      <c r="R522" s="210"/>
      <c r="S522" s="210"/>
      <c r="T522" s="210"/>
      <c r="U522" s="210"/>
      <c r="V522" s="210"/>
      <c r="W522" s="210"/>
      <c r="X522" s="210"/>
      <c r="Y522" s="210"/>
      <c r="Z522" s="210"/>
    </row>
    <row r="523" ht="12.75" customHeight="1">
      <c r="A523" s="625"/>
      <c r="B523" s="625"/>
      <c r="C523" s="653"/>
      <c r="D523" s="627"/>
      <c r="E523" s="210"/>
      <c r="F523" s="210"/>
      <c r="G523" s="210"/>
      <c r="H523" s="210"/>
      <c r="I523" s="627"/>
      <c r="J523" s="210"/>
      <c r="K523" s="626"/>
      <c r="L523" s="626"/>
      <c r="M523" s="628"/>
      <c r="N523" s="210"/>
      <c r="O523" s="210"/>
      <c r="P523" s="210"/>
      <c r="Q523" s="210"/>
      <c r="R523" s="210"/>
      <c r="S523" s="210"/>
      <c r="T523" s="210"/>
      <c r="U523" s="210"/>
      <c r="V523" s="210"/>
      <c r="W523" s="210"/>
      <c r="X523" s="210"/>
      <c r="Y523" s="210"/>
      <c r="Z523" s="210"/>
    </row>
    <row r="524" ht="12.75" customHeight="1">
      <c r="A524" s="625"/>
      <c r="B524" s="625"/>
      <c r="C524" s="653"/>
      <c r="D524" s="627"/>
      <c r="E524" s="210"/>
      <c r="F524" s="210"/>
      <c r="G524" s="210"/>
      <c r="H524" s="210"/>
      <c r="I524" s="627"/>
      <c r="J524" s="210"/>
      <c r="K524" s="626"/>
      <c r="L524" s="626"/>
      <c r="M524" s="628"/>
      <c r="N524" s="210"/>
      <c r="O524" s="210"/>
      <c r="P524" s="210"/>
      <c r="Q524" s="210"/>
      <c r="R524" s="210"/>
      <c r="S524" s="210"/>
      <c r="T524" s="210"/>
      <c r="U524" s="210"/>
      <c r="V524" s="210"/>
      <c r="W524" s="210"/>
      <c r="X524" s="210"/>
      <c r="Y524" s="210"/>
      <c r="Z524" s="210"/>
    </row>
    <row r="525" ht="12.75" customHeight="1">
      <c r="A525" s="625"/>
      <c r="B525" s="625"/>
      <c r="C525" s="653"/>
      <c r="D525" s="627"/>
      <c r="E525" s="210"/>
      <c r="F525" s="210"/>
      <c r="G525" s="210"/>
      <c r="H525" s="210"/>
      <c r="I525" s="627"/>
      <c r="J525" s="210"/>
      <c r="K525" s="626"/>
      <c r="L525" s="626"/>
      <c r="M525" s="628"/>
      <c r="N525" s="210"/>
      <c r="O525" s="210"/>
      <c r="P525" s="210"/>
      <c r="Q525" s="210"/>
      <c r="R525" s="210"/>
      <c r="S525" s="210"/>
      <c r="T525" s="210"/>
      <c r="U525" s="210"/>
      <c r="V525" s="210"/>
      <c r="W525" s="210"/>
      <c r="X525" s="210"/>
      <c r="Y525" s="210"/>
      <c r="Z525" s="210"/>
    </row>
    <row r="526" ht="12.75" customHeight="1">
      <c r="A526" s="625"/>
      <c r="B526" s="625"/>
      <c r="C526" s="653"/>
      <c r="D526" s="627"/>
      <c r="E526" s="210"/>
      <c r="F526" s="210"/>
      <c r="G526" s="210"/>
      <c r="H526" s="210"/>
      <c r="I526" s="627"/>
      <c r="J526" s="210"/>
      <c r="K526" s="626"/>
      <c r="L526" s="626"/>
      <c r="M526" s="628"/>
      <c r="N526" s="210"/>
      <c r="O526" s="210"/>
      <c r="P526" s="210"/>
      <c r="Q526" s="210"/>
      <c r="R526" s="210"/>
      <c r="S526" s="210"/>
      <c r="T526" s="210"/>
      <c r="U526" s="210"/>
      <c r="V526" s="210"/>
      <c r="W526" s="210"/>
      <c r="X526" s="210"/>
      <c r="Y526" s="210"/>
      <c r="Z526" s="210"/>
    </row>
    <row r="527" ht="12.75" customHeight="1">
      <c r="A527" s="625"/>
      <c r="B527" s="625"/>
      <c r="C527" s="653"/>
      <c r="D527" s="627"/>
      <c r="E527" s="210"/>
      <c r="F527" s="210"/>
      <c r="G527" s="210"/>
      <c r="H527" s="210"/>
      <c r="I527" s="627"/>
      <c r="J527" s="210"/>
      <c r="K527" s="626"/>
      <c r="L527" s="626"/>
      <c r="M527" s="628"/>
      <c r="N527" s="210"/>
      <c r="O527" s="210"/>
      <c r="P527" s="210"/>
      <c r="Q527" s="210"/>
      <c r="R527" s="210"/>
      <c r="S527" s="210"/>
      <c r="T527" s="210"/>
      <c r="U527" s="210"/>
      <c r="V527" s="210"/>
      <c r="W527" s="210"/>
      <c r="X527" s="210"/>
      <c r="Y527" s="210"/>
      <c r="Z527" s="210"/>
    </row>
    <row r="528" ht="12.75" customHeight="1">
      <c r="A528" s="625"/>
      <c r="B528" s="625"/>
      <c r="C528" s="653"/>
      <c r="D528" s="627"/>
      <c r="E528" s="210"/>
      <c r="F528" s="210"/>
      <c r="G528" s="210"/>
      <c r="H528" s="210"/>
      <c r="I528" s="627"/>
      <c r="J528" s="210"/>
      <c r="K528" s="626"/>
      <c r="L528" s="626"/>
      <c r="M528" s="628"/>
      <c r="N528" s="210"/>
      <c r="O528" s="210"/>
      <c r="P528" s="210"/>
      <c r="Q528" s="210"/>
      <c r="R528" s="210"/>
      <c r="S528" s="210"/>
      <c r="T528" s="210"/>
      <c r="U528" s="210"/>
      <c r="V528" s="210"/>
      <c r="W528" s="210"/>
      <c r="X528" s="210"/>
      <c r="Y528" s="210"/>
      <c r="Z528" s="210"/>
    </row>
    <row r="529" ht="12.75" customHeight="1">
      <c r="A529" s="625"/>
      <c r="B529" s="625"/>
      <c r="C529" s="653"/>
      <c r="D529" s="627"/>
      <c r="E529" s="210"/>
      <c r="F529" s="210"/>
      <c r="G529" s="210"/>
      <c r="H529" s="210"/>
      <c r="I529" s="627"/>
      <c r="J529" s="210"/>
      <c r="K529" s="626"/>
      <c r="L529" s="626"/>
      <c r="M529" s="628"/>
      <c r="N529" s="210"/>
      <c r="O529" s="210"/>
      <c r="P529" s="210"/>
      <c r="Q529" s="210"/>
      <c r="R529" s="210"/>
      <c r="S529" s="210"/>
      <c r="T529" s="210"/>
      <c r="U529" s="210"/>
      <c r="V529" s="210"/>
      <c r="W529" s="210"/>
      <c r="X529" s="210"/>
      <c r="Y529" s="210"/>
      <c r="Z529" s="210"/>
    </row>
    <row r="530" ht="12.75" customHeight="1">
      <c r="A530" s="625"/>
      <c r="B530" s="625"/>
      <c r="C530" s="653"/>
      <c r="D530" s="627"/>
      <c r="E530" s="210"/>
      <c r="F530" s="210"/>
      <c r="G530" s="210"/>
      <c r="H530" s="210"/>
      <c r="I530" s="627"/>
      <c r="J530" s="210"/>
      <c r="K530" s="626"/>
      <c r="L530" s="626"/>
      <c r="M530" s="628"/>
      <c r="N530" s="210"/>
      <c r="O530" s="210"/>
      <c r="P530" s="210"/>
      <c r="Q530" s="210"/>
      <c r="R530" s="210"/>
      <c r="S530" s="210"/>
      <c r="T530" s="210"/>
      <c r="U530" s="210"/>
      <c r="V530" s="210"/>
      <c r="W530" s="210"/>
      <c r="X530" s="210"/>
      <c r="Y530" s="210"/>
      <c r="Z530" s="210"/>
    </row>
    <row r="531" ht="12.75" customHeight="1">
      <c r="A531" s="625"/>
      <c r="B531" s="625"/>
      <c r="C531" s="653"/>
      <c r="D531" s="627"/>
      <c r="E531" s="210"/>
      <c r="F531" s="210"/>
      <c r="G531" s="210"/>
      <c r="H531" s="210"/>
      <c r="I531" s="627"/>
      <c r="J531" s="210"/>
      <c r="K531" s="626"/>
      <c r="L531" s="626"/>
      <c r="M531" s="628"/>
      <c r="N531" s="210"/>
      <c r="O531" s="210"/>
      <c r="P531" s="210"/>
      <c r="Q531" s="210"/>
      <c r="R531" s="210"/>
      <c r="S531" s="210"/>
      <c r="T531" s="210"/>
      <c r="U531" s="210"/>
      <c r="V531" s="210"/>
      <c r="W531" s="210"/>
      <c r="X531" s="210"/>
      <c r="Y531" s="210"/>
      <c r="Z531" s="210"/>
    </row>
    <row r="532" ht="12.75" customHeight="1">
      <c r="A532" s="625"/>
      <c r="B532" s="625"/>
      <c r="C532" s="653"/>
      <c r="D532" s="627"/>
      <c r="E532" s="210"/>
      <c r="F532" s="210"/>
      <c r="G532" s="210"/>
      <c r="H532" s="210"/>
      <c r="I532" s="627"/>
      <c r="J532" s="210"/>
      <c r="K532" s="626"/>
      <c r="L532" s="626"/>
      <c r="M532" s="628"/>
      <c r="N532" s="210"/>
      <c r="O532" s="210"/>
      <c r="P532" s="210"/>
      <c r="Q532" s="210"/>
      <c r="R532" s="210"/>
      <c r="S532" s="210"/>
      <c r="T532" s="210"/>
      <c r="U532" s="210"/>
      <c r="V532" s="210"/>
      <c r="W532" s="210"/>
      <c r="X532" s="210"/>
      <c r="Y532" s="210"/>
      <c r="Z532" s="210"/>
    </row>
    <row r="533" ht="12.75" customHeight="1">
      <c r="A533" s="625"/>
      <c r="B533" s="625"/>
      <c r="C533" s="653"/>
      <c r="D533" s="627"/>
      <c r="E533" s="210"/>
      <c r="F533" s="210"/>
      <c r="G533" s="210"/>
      <c r="H533" s="210"/>
      <c r="I533" s="627"/>
      <c r="J533" s="210"/>
      <c r="K533" s="626"/>
      <c r="L533" s="626"/>
      <c r="M533" s="628"/>
      <c r="N533" s="210"/>
      <c r="O533" s="210"/>
      <c r="P533" s="210"/>
      <c r="Q533" s="210"/>
      <c r="R533" s="210"/>
      <c r="S533" s="210"/>
      <c r="T533" s="210"/>
      <c r="U533" s="210"/>
      <c r="V533" s="210"/>
      <c r="W533" s="210"/>
      <c r="X533" s="210"/>
      <c r="Y533" s="210"/>
      <c r="Z533" s="210"/>
    </row>
    <row r="534" ht="12.75" customHeight="1">
      <c r="A534" s="625"/>
      <c r="B534" s="625"/>
      <c r="C534" s="653"/>
      <c r="D534" s="627"/>
      <c r="E534" s="210"/>
      <c r="F534" s="210"/>
      <c r="G534" s="210"/>
      <c r="H534" s="210"/>
      <c r="I534" s="627"/>
      <c r="J534" s="210"/>
      <c r="K534" s="626"/>
      <c r="L534" s="626"/>
      <c r="M534" s="628"/>
      <c r="N534" s="210"/>
      <c r="O534" s="210"/>
      <c r="P534" s="210"/>
      <c r="Q534" s="210"/>
      <c r="R534" s="210"/>
      <c r="S534" s="210"/>
      <c r="T534" s="210"/>
      <c r="U534" s="210"/>
      <c r="V534" s="210"/>
      <c r="W534" s="210"/>
      <c r="X534" s="210"/>
      <c r="Y534" s="210"/>
      <c r="Z534" s="210"/>
    </row>
    <row r="535" ht="12.75" customHeight="1">
      <c r="A535" s="625"/>
      <c r="B535" s="625"/>
      <c r="C535" s="653"/>
      <c r="D535" s="627"/>
      <c r="E535" s="210"/>
      <c r="F535" s="210"/>
      <c r="G535" s="210"/>
      <c r="H535" s="210"/>
      <c r="I535" s="627"/>
      <c r="J535" s="210"/>
      <c r="K535" s="626"/>
      <c r="L535" s="626"/>
      <c r="M535" s="628"/>
      <c r="N535" s="210"/>
      <c r="O535" s="210"/>
      <c r="P535" s="210"/>
      <c r="Q535" s="210"/>
      <c r="R535" s="210"/>
      <c r="S535" s="210"/>
      <c r="T535" s="210"/>
      <c r="U535" s="210"/>
      <c r="V535" s="210"/>
      <c r="W535" s="210"/>
      <c r="X535" s="210"/>
      <c r="Y535" s="210"/>
      <c r="Z535" s="210"/>
    </row>
    <row r="536" ht="12.75" customHeight="1">
      <c r="A536" s="625"/>
      <c r="B536" s="625"/>
      <c r="C536" s="653"/>
      <c r="D536" s="627"/>
      <c r="E536" s="210"/>
      <c r="F536" s="210"/>
      <c r="G536" s="210"/>
      <c r="H536" s="210"/>
      <c r="I536" s="627"/>
      <c r="J536" s="210"/>
      <c r="K536" s="626"/>
      <c r="L536" s="626"/>
      <c r="M536" s="628"/>
      <c r="N536" s="210"/>
      <c r="O536" s="210"/>
      <c r="P536" s="210"/>
      <c r="Q536" s="210"/>
      <c r="R536" s="210"/>
      <c r="S536" s="210"/>
      <c r="T536" s="210"/>
      <c r="U536" s="210"/>
      <c r="V536" s="210"/>
      <c r="W536" s="210"/>
      <c r="X536" s="210"/>
      <c r="Y536" s="210"/>
      <c r="Z536" s="210"/>
    </row>
    <row r="537" ht="12.75" customHeight="1">
      <c r="A537" s="625"/>
      <c r="B537" s="625"/>
      <c r="C537" s="653"/>
      <c r="D537" s="627"/>
      <c r="E537" s="210"/>
      <c r="F537" s="210"/>
      <c r="G537" s="210"/>
      <c r="H537" s="210"/>
      <c r="I537" s="627"/>
      <c r="J537" s="210"/>
      <c r="K537" s="626"/>
      <c r="L537" s="626"/>
      <c r="M537" s="628"/>
      <c r="N537" s="210"/>
      <c r="O537" s="210"/>
      <c r="P537" s="210"/>
      <c r="Q537" s="210"/>
      <c r="R537" s="210"/>
      <c r="S537" s="210"/>
      <c r="T537" s="210"/>
      <c r="U537" s="210"/>
      <c r="V537" s="210"/>
      <c r="W537" s="210"/>
      <c r="X537" s="210"/>
      <c r="Y537" s="210"/>
      <c r="Z537" s="210"/>
    </row>
    <row r="538" ht="12.75" customHeight="1">
      <c r="A538" s="625"/>
      <c r="B538" s="625"/>
      <c r="C538" s="653"/>
      <c r="D538" s="627"/>
      <c r="E538" s="210"/>
      <c r="F538" s="210"/>
      <c r="G538" s="210"/>
      <c r="H538" s="210"/>
      <c r="I538" s="627"/>
      <c r="J538" s="210"/>
      <c r="K538" s="626"/>
      <c r="L538" s="626"/>
      <c r="M538" s="628"/>
      <c r="N538" s="210"/>
      <c r="O538" s="210"/>
      <c r="P538" s="210"/>
      <c r="Q538" s="210"/>
      <c r="R538" s="210"/>
      <c r="S538" s="210"/>
      <c r="T538" s="210"/>
      <c r="U538" s="210"/>
      <c r="V538" s="210"/>
      <c r="W538" s="210"/>
      <c r="X538" s="210"/>
      <c r="Y538" s="210"/>
      <c r="Z538" s="210"/>
    </row>
    <row r="539" ht="12.75" customHeight="1">
      <c r="A539" s="625"/>
      <c r="B539" s="625"/>
      <c r="C539" s="653"/>
      <c r="D539" s="627"/>
      <c r="E539" s="210"/>
      <c r="F539" s="210"/>
      <c r="G539" s="210"/>
      <c r="H539" s="210"/>
      <c r="I539" s="627"/>
      <c r="J539" s="210"/>
      <c r="K539" s="626"/>
      <c r="L539" s="626"/>
      <c r="M539" s="628"/>
      <c r="N539" s="210"/>
      <c r="O539" s="210"/>
      <c r="P539" s="210"/>
      <c r="Q539" s="210"/>
      <c r="R539" s="210"/>
      <c r="S539" s="210"/>
      <c r="T539" s="210"/>
      <c r="U539" s="210"/>
      <c r="V539" s="210"/>
      <c r="W539" s="210"/>
      <c r="X539" s="210"/>
      <c r="Y539" s="210"/>
      <c r="Z539" s="210"/>
    </row>
    <row r="540" ht="12.75" customHeight="1">
      <c r="A540" s="625"/>
      <c r="B540" s="625"/>
      <c r="C540" s="653"/>
      <c r="D540" s="627"/>
      <c r="E540" s="210"/>
      <c r="F540" s="210"/>
      <c r="G540" s="210"/>
      <c r="H540" s="210"/>
      <c r="I540" s="627"/>
      <c r="J540" s="210"/>
      <c r="K540" s="626"/>
      <c r="L540" s="626"/>
      <c r="M540" s="628"/>
      <c r="N540" s="210"/>
      <c r="O540" s="210"/>
      <c r="P540" s="210"/>
      <c r="Q540" s="210"/>
      <c r="R540" s="210"/>
      <c r="S540" s="210"/>
      <c r="T540" s="210"/>
      <c r="U540" s="210"/>
      <c r="V540" s="210"/>
      <c r="W540" s="210"/>
      <c r="X540" s="210"/>
      <c r="Y540" s="210"/>
      <c r="Z540" s="210"/>
    </row>
    <row r="541" ht="12.75" customHeight="1">
      <c r="A541" s="625"/>
      <c r="B541" s="625"/>
      <c r="C541" s="653"/>
      <c r="D541" s="627"/>
      <c r="E541" s="210"/>
      <c r="F541" s="210"/>
      <c r="G541" s="210"/>
      <c r="H541" s="210"/>
      <c r="I541" s="627"/>
      <c r="J541" s="210"/>
      <c r="K541" s="626"/>
      <c r="L541" s="626"/>
      <c r="M541" s="628"/>
      <c r="N541" s="210"/>
      <c r="O541" s="210"/>
      <c r="P541" s="210"/>
      <c r="Q541" s="210"/>
      <c r="R541" s="210"/>
      <c r="S541" s="210"/>
      <c r="T541" s="210"/>
      <c r="U541" s="210"/>
      <c r="V541" s="210"/>
      <c r="W541" s="210"/>
      <c r="X541" s="210"/>
      <c r="Y541" s="210"/>
      <c r="Z541" s="210"/>
    </row>
    <row r="542" ht="12.75" customHeight="1">
      <c r="A542" s="625"/>
      <c r="B542" s="625"/>
      <c r="C542" s="653"/>
      <c r="D542" s="627"/>
      <c r="E542" s="210"/>
      <c r="F542" s="210"/>
      <c r="G542" s="210"/>
      <c r="H542" s="210"/>
      <c r="I542" s="627"/>
      <c r="J542" s="210"/>
      <c r="K542" s="626"/>
      <c r="L542" s="626"/>
      <c r="M542" s="628"/>
      <c r="N542" s="210"/>
      <c r="O542" s="210"/>
      <c r="P542" s="210"/>
      <c r="Q542" s="210"/>
      <c r="R542" s="210"/>
      <c r="S542" s="210"/>
      <c r="T542" s="210"/>
      <c r="U542" s="210"/>
      <c r="V542" s="210"/>
      <c r="W542" s="210"/>
      <c r="X542" s="210"/>
      <c r="Y542" s="210"/>
      <c r="Z542" s="210"/>
    </row>
    <row r="543" ht="12.75" customHeight="1">
      <c r="A543" s="625"/>
      <c r="B543" s="625"/>
      <c r="C543" s="653"/>
      <c r="D543" s="627"/>
      <c r="E543" s="210"/>
      <c r="F543" s="210"/>
      <c r="G543" s="210"/>
      <c r="H543" s="210"/>
      <c r="I543" s="627"/>
      <c r="J543" s="210"/>
      <c r="K543" s="626"/>
      <c r="L543" s="626"/>
      <c r="M543" s="628"/>
      <c r="N543" s="210"/>
      <c r="O543" s="210"/>
      <c r="P543" s="210"/>
      <c r="Q543" s="210"/>
      <c r="R543" s="210"/>
      <c r="S543" s="210"/>
      <c r="T543" s="210"/>
      <c r="U543" s="210"/>
      <c r="V543" s="210"/>
      <c r="W543" s="210"/>
      <c r="X543" s="210"/>
      <c r="Y543" s="210"/>
      <c r="Z543" s="210"/>
    </row>
    <row r="544" ht="12.75" customHeight="1">
      <c r="A544" s="625"/>
      <c r="B544" s="625"/>
      <c r="C544" s="653"/>
      <c r="D544" s="627"/>
      <c r="E544" s="210"/>
      <c r="F544" s="210"/>
      <c r="G544" s="210"/>
      <c r="H544" s="210"/>
      <c r="I544" s="627"/>
      <c r="J544" s="210"/>
      <c r="K544" s="626"/>
      <c r="L544" s="626"/>
      <c r="M544" s="628"/>
      <c r="N544" s="210"/>
      <c r="O544" s="210"/>
      <c r="P544" s="210"/>
      <c r="Q544" s="210"/>
      <c r="R544" s="210"/>
      <c r="S544" s="210"/>
      <c r="T544" s="210"/>
      <c r="U544" s="210"/>
      <c r="V544" s="210"/>
      <c r="W544" s="210"/>
      <c r="X544" s="210"/>
      <c r="Y544" s="210"/>
      <c r="Z544" s="210"/>
    </row>
    <row r="545" ht="12.75" customHeight="1">
      <c r="A545" s="625"/>
      <c r="B545" s="625"/>
      <c r="C545" s="653"/>
      <c r="D545" s="627"/>
      <c r="E545" s="210"/>
      <c r="F545" s="210"/>
      <c r="G545" s="210"/>
      <c r="H545" s="210"/>
      <c r="I545" s="627"/>
      <c r="J545" s="210"/>
      <c r="K545" s="626"/>
      <c r="L545" s="626"/>
      <c r="M545" s="628"/>
      <c r="N545" s="210"/>
      <c r="O545" s="210"/>
      <c r="P545" s="210"/>
      <c r="Q545" s="210"/>
      <c r="R545" s="210"/>
      <c r="S545" s="210"/>
      <c r="T545" s="210"/>
      <c r="U545" s="210"/>
      <c r="V545" s="210"/>
      <c r="W545" s="210"/>
      <c r="X545" s="210"/>
      <c r="Y545" s="210"/>
      <c r="Z545" s="210"/>
    </row>
    <row r="546" ht="12.75" customHeight="1">
      <c r="A546" s="625"/>
      <c r="B546" s="625"/>
      <c r="C546" s="653"/>
      <c r="D546" s="627"/>
      <c r="E546" s="210"/>
      <c r="F546" s="210"/>
      <c r="G546" s="210"/>
      <c r="H546" s="210"/>
      <c r="I546" s="627"/>
      <c r="J546" s="210"/>
      <c r="K546" s="626"/>
      <c r="L546" s="626"/>
      <c r="M546" s="628"/>
      <c r="N546" s="210"/>
      <c r="O546" s="210"/>
      <c r="P546" s="210"/>
      <c r="Q546" s="210"/>
      <c r="R546" s="210"/>
      <c r="S546" s="210"/>
      <c r="T546" s="210"/>
      <c r="U546" s="210"/>
      <c r="V546" s="210"/>
      <c r="W546" s="210"/>
      <c r="X546" s="210"/>
      <c r="Y546" s="210"/>
      <c r="Z546" s="210"/>
    </row>
    <row r="547" ht="12.75" customHeight="1">
      <c r="A547" s="625"/>
      <c r="B547" s="625"/>
      <c r="C547" s="653"/>
      <c r="D547" s="627"/>
      <c r="E547" s="210"/>
      <c r="F547" s="210"/>
      <c r="G547" s="210"/>
      <c r="H547" s="210"/>
      <c r="I547" s="627"/>
      <c r="J547" s="210"/>
      <c r="K547" s="626"/>
      <c r="L547" s="626"/>
      <c r="M547" s="628"/>
      <c r="N547" s="210"/>
      <c r="O547" s="210"/>
      <c r="P547" s="210"/>
      <c r="Q547" s="210"/>
      <c r="R547" s="210"/>
      <c r="S547" s="210"/>
      <c r="T547" s="210"/>
      <c r="U547" s="210"/>
      <c r="V547" s="210"/>
      <c r="W547" s="210"/>
      <c r="X547" s="210"/>
      <c r="Y547" s="210"/>
      <c r="Z547" s="210"/>
    </row>
    <row r="548" ht="12.75" customHeight="1">
      <c r="A548" s="625"/>
      <c r="B548" s="625"/>
      <c r="C548" s="653"/>
      <c r="D548" s="627"/>
      <c r="E548" s="210"/>
      <c r="F548" s="210"/>
      <c r="G548" s="210"/>
      <c r="H548" s="210"/>
      <c r="I548" s="627"/>
      <c r="J548" s="210"/>
      <c r="K548" s="626"/>
      <c r="L548" s="626"/>
      <c r="M548" s="628"/>
      <c r="N548" s="210"/>
      <c r="O548" s="210"/>
      <c r="P548" s="210"/>
      <c r="Q548" s="210"/>
      <c r="R548" s="210"/>
      <c r="S548" s="210"/>
      <c r="T548" s="210"/>
      <c r="U548" s="210"/>
      <c r="V548" s="210"/>
      <c r="W548" s="210"/>
      <c r="X548" s="210"/>
      <c r="Y548" s="210"/>
      <c r="Z548" s="210"/>
    </row>
    <row r="549" ht="12.75" customHeight="1">
      <c r="A549" s="625"/>
      <c r="B549" s="625"/>
      <c r="C549" s="653"/>
      <c r="D549" s="627"/>
      <c r="E549" s="210"/>
      <c r="F549" s="210"/>
      <c r="G549" s="210"/>
      <c r="H549" s="210"/>
      <c r="I549" s="627"/>
      <c r="J549" s="210"/>
      <c r="K549" s="626"/>
      <c r="L549" s="626"/>
      <c r="M549" s="628"/>
      <c r="N549" s="210"/>
      <c r="O549" s="210"/>
      <c r="P549" s="210"/>
      <c r="Q549" s="210"/>
      <c r="R549" s="210"/>
      <c r="S549" s="210"/>
      <c r="T549" s="210"/>
      <c r="U549" s="210"/>
      <c r="V549" s="210"/>
      <c r="W549" s="210"/>
      <c r="X549" s="210"/>
      <c r="Y549" s="210"/>
      <c r="Z549" s="210"/>
    </row>
    <row r="550" ht="12.75" customHeight="1">
      <c r="A550" s="625"/>
      <c r="B550" s="625"/>
      <c r="C550" s="653"/>
      <c r="D550" s="627"/>
      <c r="E550" s="210"/>
      <c r="F550" s="210"/>
      <c r="G550" s="210"/>
      <c r="H550" s="210"/>
      <c r="I550" s="627"/>
      <c r="J550" s="210"/>
      <c r="K550" s="626"/>
      <c r="L550" s="626"/>
      <c r="M550" s="628"/>
      <c r="N550" s="210"/>
      <c r="O550" s="210"/>
      <c r="P550" s="210"/>
      <c r="Q550" s="210"/>
      <c r="R550" s="210"/>
      <c r="S550" s="210"/>
      <c r="T550" s="210"/>
      <c r="U550" s="210"/>
      <c r="V550" s="210"/>
      <c r="W550" s="210"/>
      <c r="X550" s="210"/>
      <c r="Y550" s="210"/>
      <c r="Z550" s="210"/>
    </row>
    <row r="551" ht="12.75" customHeight="1">
      <c r="A551" s="625"/>
      <c r="B551" s="625"/>
      <c r="C551" s="653"/>
      <c r="D551" s="627"/>
      <c r="E551" s="210"/>
      <c r="F551" s="210"/>
      <c r="G551" s="210"/>
      <c r="H551" s="210"/>
      <c r="I551" s="627"/>
      <c r="J551" s="210"/>
      <c r="K551" s="626"/>
      <c r="L551" s="626"/>
      <c r="M551" s="628"/>
      <c r="N551" s="210"/>
      <c r="O551" s="210"/>
      <c r="P551" s="210"/>
      <c r="Q551" s="210"/>
      <c r="R551" s="210"/>
      <c r="S551" s="210"/>
      <c r="T551" s="210"/>
      <c r="U551" s="210"/>
      <c r="V551" s="210"/>
      <c r="W551" s="210"/>
      <c r="X551" s="210"/>
      <c r="Y551" s="210"/>
      <c r="Z551" s="210"/>
    </row>
    <row r="552" ht="12.75" customHeight="1">
      <c r="A552" s="625"/>
      <c r="B552" s="625"/>
      <c r="C552" s="653"/>
      <c r="D552" s="627"/>
      <c r="E552" s="210"/>
      <c r="F552" s="210"/>
      <c r="G552" s="210"/>
      <c r="H552" s="210"/>
      <c r="I552" s="627"/>
      <c r="J552" s="210"/>
      <c r="K552" s="626"/>
      <c r="L552" s="626"/>
      <c r="M552" s="628"/>
      <c r="N552" s="210"/>
      <c r="O552" s="210"/>
      <c r="P552" s="210"/>
      <c r="Q552" s="210"/>
      <c r="R552" s="210"/>
      <c r="S552" s="210"/>
      <c r="T552" s="210"/>
      <c r="U552" s="210"/>
      <c r="V552" s="210"/>
      <c r="W552" s="210"/>
      <c r="X552" s="210"/>
      <c r="Y552" s="210"/>
      <c r="Z552" s="210"/>
    </row>
    <row r="553" ht="12.75" customHeight="1">
      <c r="A553" s="625"/>
      <c r="B553" s="625"/>
      <c r="C553" s="653"/>
      <c r="D553" s="627"/>
      <c r="E553" s="210"/>
      <c r="F553" s="210"/>
      <c r="G553" s="210"/>
      <c r="H553" s="210"/>
      <c r="I553" s="627"/>
      <c r="J553" s="210"/>
      <c r="K553" s="626"/>
      <c r="L553" s="626"/>
      <c r="M553" s="628"/>
      <c r="N553" s="210"/>
      <c r="O553" s="210"/>
      <c r="P553" s="210"/>
      <c r="Q553" s="210"/>
      <c r="R553" s="210"/>
      <c r="S553" s="210"/>
      <c r="T553" s="210"/>
      <c r="U553" s="210"/>
      <c r="V553" s="210"/>
      <c r="W553" s="210"/>
      <c r="X553" s="210"/>
      <c r="Y553" s="210"/>
      <c r="Z553" s="210"/>
    </row>
    <row r="554" ht="12.75" customHeight="1">
      <c r="A554" s="625"/>
      <c r="B554" s="625"/>
      <c r="C554" s="653"/>
      <c r="D554" s="627"/>
      <c r="E554" s="210"/>
      <c r="F554" s="210"/>
      <c r="G554" s="210"/>
      <c r="H554" s="210"/>
      <c r="I554" s="627"/>
      <c r="J554" s="210"/>
      <c r="K554" s="626"/>
      <c r="L554" s="626"/>
      <c r="M554" s="628"/>
      <c r="N554" s="210"/>
      <c r="O554" s="210"/>
      <c r="P554" s="210"/>
      <c r="Q554" s="210"/>
      <c r="R554" s="210"/>
      <c r="S554" s="210"/>
      <c r="T554" s="210"/>
      <c r="U554" s="210"/>
      <c r="V554" s="210"/>
      <c r="W554" s="210"/>
      <c r="X554" s="210"/>
      <c r="Y554" s="210"/>
      <c r="Z554" s="210"/>
    </row>
    <row r="555" ht="12.75" customHeight="1">
      <c r="A555" s="625"/>
      <c r="B555" s="625"/>
      <c r="C555" s="653"/>
      <c r="D555" s="627"/>
      <c r="E555" s="210"/>
      <c r="F555" s="210"/>
      <c r="G555" s="210"/>
      <c r="H555" s="210"/>
      <c r="I555" s="627"/>
      <c r="J555" s="210"/>
      <c r="K555" s="626"/>
      <c r="L555" s="626"/>
      <c r="M555" s="628"/>
      <c r="N555" s="210"/>
      <c r="O555" s="210"/>
      <c r="P555" s="210"/>
      <c r="Q555" s="210"/>
      <c r="R555" s="210"/>
      <c r="S555" s="210"/>
      <c r="T555" s="210"/>
      <c r="U555" s="210"/>
      <c r="V555" s="210"/>
      <c r="W555" s="210"/>
      <c r="X555" s="210"/>
      <c r="Y555" s="210"/>
      <c r="Z555" s="210"/>
    </row>
    <row r="556" ht="12.75" customHeight="1">
      <c r="A556" s="625"/>
      <c r="B556" s="625"/>
      <c r="C556" s="653"/>
      <c r="D556" s="627"/>
      <c r="E556" s="210"/>
      <c r="F556" s="210"/>
      <c r="G556" s="210"/>
      <c r="H556" s="210"/>
      <c r="I556" s="627"/>
      <c r="J556" s="210"/>
      <c r="K556" s="626"/>
      <c r="L556" s="626"/>
      <c r="M556" s="628"/>
      <c r="N556" s="210"/>
      <c r="O556" s="210"/>
      <c r="P556" s="210"/>
      <c r="Q556" s="210"/>
      <c r="R556" s="210"/>
      <c r="S556" s="210"/>
      <c r="T556" s="210"/>
      <c r="U556" s="210"/>
      <c r="V556" s="210"/>
      <c r="W556" s="210"/>
      <c r="X556" s="210"/>
      <c r="Y556" s="210"/>
      <c r="Z556" s="210"/>
    </row>
    <row r="557" ht="12.75" customHeight="1">
      <c r="A557" s="625"/>
      <c r="B557" s="625"/>
      <c r="C557" s="653"/>
      <c r="D557" s="627"/>
      <c r="E557" s="210"/>
      <c r="F557" s="210"/>
      <c r="G557" s="210"/>
      <c r="H557" s="210"/>
      <c r="I557" s="627"/>
      <c r="J557" s="210"/>
      <c r="K557" s="626"/>
      <c r="L557" s="626"/>
      <c r="M557" s="628"/>
      <c r="N557" s="210"/>
      <c r="O557" s="210"/>
      <c r="P557" s="210"/>
      <c r="Q557" s="210"/>
      <c r="R557" s="210"/>
      <c r="S557" s="210"/>
      <c r="T557" s="210"/>
      <c r="U557" s="210"/>
      <c r="V557" s="210"/>
      <c r="W557" s="210"/>
      <c r="X557" s="210"/>
      <c r="Y557" s="210"/>
      <c r="Z557" s="210"/>
    </row>
    <row r="558" ht="12.75" customHeight="1">
      <c r="A558" s="625"/>
      <c r="B558" s="625"/>
      <c r="C558" s="653"/>
      <c r="D558" s="627"/>
      <c r="E558" s="210"/>
      <c r="F558" s="210"/>
      <c r="G558" s="210"/>
      <c r="H558" s="210"/>
      <c r="I558" s="627"/>
      <c r="J558" s="210"/>
      <c r="K558" s="626"/>
      <c r="L558" s="626"/>
      <c r="M558" s="628"/>
      <c r="N558" s="210"/>
      <c r="O558" s="210"/>
      <c r="P558" s="210"/>
      <c r="Q558" s="210"/>
      <c r="R558" s="210"/>
      <c r="S558" s="210"/>
      <c r="T558" s="210"/>
      <c r="U558" s="210"/>
      <c r="V558" s="210"/>
      <c r="W558" s="210"/>
      <c r="X558" s="210"/>
      <c r="Y558" s="210"/>
      <c r="Z558" s="210"/>
    </row>
    <row r="559" ht="12.75" customHeight="1">
      <c r="A559" s="625"/>
      <c r="B559" s="625"/>
      <c r="C559" s="653"/>
      <c r="D559" s="627"/>
      <c r="E559" s="210"/>
      <c r="F559" s="210"/>
      <c r="G559" s="210"/>
      <c r="H559" s="210"/>
      <c r="I559" s="627"/>
      <c r="J559" s="210"/>
      <c r="K559" s="626"/>
      <c r="L559" s="626"/>
      <c r="M559" s="628"/>
      <c r="N559" s="210"/>
      <c r="O559" s="210"/>
      <c r="P559" s="210"/>
      <c r="Q559" s="210"/>
      <c r="R559" s="210"/>
      <c r="S559" s="210"/>
      <c r="T559" s="210"/>
      <c r="U559" s="210"/>
      <c r="V559" s="210"/>
      <c r="W559" s="210"/>
      <c r="X559" s="210"/>
      <c r="Y559" s="210"/>
      <c r="Z559" s="210"/>
    </row>
    <row r="560" ht="12.75" customHeight="1">
      <c r="A560" s="625"/>
      <c r="B560" s="625"/>
      <c r="C560" s="653"/>
      <c r="D560" s="627"/>
      <c r="E560" s="210"/>
      <c r="F560" s="210"/>
      <c r="G560" s="210"/>
      <c r="H560" s="210"/>
      <c r="I560" s="627"/>
      <c r="J560" s="210"/>
      <c r="K560" s="626"/>
      <c r="L560" s="626"/>
      <c r="M560" s="628"/>
      <c r="N560" s="210"/>
      <c r="O560" s="210"/>
      <c r="P560" s="210"/>
      <c r="Q560" s="210"/>
      <c r="R560" s="210"/>
      <c r="S560" s="210"/>
      <c r="T560" s="210"/>
      <c r="U560" s="210"/>
      <c r="V560" s="210"/>
      <c r="W560" s="210"/>
      <c r="X560" s="210"/>
      <c r="Y560" s="210"/>
      <c r="Z560" s="210"/>
    </row>
    <row r="561" ht="12.75" customHeight="1">
      <c r="A561" s="625"/>
      <c r="B561" s="625"/>
      <c r="C561" s="653"/>
      <c r="D561" s="627"/>
      <c r="E561" s="210"/>
      <c r="F561" s="210"/>
      <c r="G561" s="210"/>
      <c r="H561" s="210"/>
      <c r="I561" s="627"/>
      <c r="J561" s="210"/>
      <c r="K561" s="626"/>
      <c r="L561" s="626"/>
      <c r="M561" s="628"/>
      <c r="N561" s="210"/>
      <c r="O561" s="210"/>
      <c r="P561" s="210"/>
      <c r="Q561" s="210"/>
      <c r="R561" s="210"/>
      <c r="S561" s="210"/>
      <c r="T561" s="210"/>
      <c r="U561" s="210"/>
      <c r="V561" s="210"/>
      <c r="W561" s="210"/>
      <c r="X561" s="210"/>
      <c r="Y561" s="210"/>
      <c r="Z561" s="210"/>
    </row>
    <row r="562" ht="12.75" customHeight="1">
      <c r="A562" s="625"/>
      <c r="B562" s="625"/>
      <c r="C562" s="653"/>
      <c r="D562" s="627"/>
      <c r="E562" s="210"/>
      <c r="F562" s="210"/>
      <c r="G562" s="210"/>
      <c r="H562" s="210"/>
      <c r="I562" s="627"/>
      <c r="J562" s="210"/>
      <c r="K562" s="626"/>
      <c r="L562" s="626"/>
      <c r="M562" s="628"/>
      <c r="N562" s="210"/>
      <c r="O562" s="210"/>
      <c r="P562" s="210"/>
      <c r="Q562" s="210"/>
      <c r="R562" s="210"/>
      <c r="S562" s="210"/>
      <c r="T562" s="210"/>
      <c r="U562" s="210"/>
      <c r="V562" s="210"/>
      <c r="W562" s="210"/>
      <c r="X562" s="210"/>
      <c r="Y562" s="210"/>
      <c r="Z562" s="210"/>
    </row>
    <row r="563" ht="12.75" customHeight="1">
      <c r="A563" s="625"/>
      <c r="B563" s="625"/>
      <c r="C563" s="653"/>
      <c r="D563" s="627"/>
      <c r="E563" s="210"/>
      <c r="F563" s="210"/>
      <c r="G563" s="210"/>
      <c r="H563" s="210"/>
      <c r="I563" s="627"/>
      <c r="J563" s="210"/>
      <c r="K563" s="626"/>
      <c r="L563" s="626"/>
      <c r="M563" s="628"/>
      <c r="N563" s="210"/>
      <c r="O563" s="210"/>
      <c r="P563" s="210"/>
      <c r="Q563" s="210"/>
      <c r="R563" s="210"/>
      <c r="S563" s="210"/>
      <c r="T563" s="210"/>
      <c r="U563" s="210"/>
      <c r="V563" s="210"/>
      <c r="W563" s="210"/>
      <c r="X563" s="210"/>
      <c r="Y563" s="210"/>
      <c r="Z563" s="210"/>
    </row>
    <row r="564" ht="12.75" customHeight="1">
      <c r="A564" s="625"/>
      <c r="B564" s="625"/>
      <c r="C564" s="653"/>
      <c r="D564" s="627"/>
      <c r="E564" s="210"/>
      <c r="F564" s="210"/>
      <c r="G564" s="210"/>
      <c r="H564" s="210"/>
      <c r="I564" s="627"/>
      <c r="J564" s="210"/>
      <c r="K564" s="626"/>
      <c r="L564" s="626"/>
      <c r="M564" s="628"/>
      <c r="N564" s="210"/>
      <c r="O564" s="210"/>
      <c r="P564" s="210"/>
      <c r="Q564" s="210"/>
      <c r="R564" s="210"/>
      <c r="S564" s="210"/>
      <c r="T564" s="210"/>
      <c r="U564" s="210"/>
      <c r="V564" s="210"/>
      <c r="W564" s="210"/>
      <c r="X564" s="210"/>
      <c r="Y564" s="210"/>
      <c r="Z564" s="210"/>
    </row>
    <row r="565" ht="12.75" customHeight="1">
      <c r="A565" s="625"/>
      <c r="B565" s="625"/>
      <c r="C565" s="653"/>
      <c r="D565" s="627"/>
      <c r="E565" s="210"/>
      <c r="F565" s="210"/>
      <c r="G565" s="210"/>
      <c r="H565" s="210"/>
      <c r="I565" s="627"/>
      <c r="J565" s="210"/>
      <c r="K565" s="626"/>
      <c r="L565" s="626"/>
      <c r="M565" s="628"/>
      <c r="N565" s="210"/>
      <c r="O565" s="210"/>
      <c r="P565" s="210"/>
      <c r="Q565" s="210"/>
      <c r="R565" s="210"/>
      <c r="S565" s="210"/>
      <c r="T565" s="210"/>
      <c r="U565" s="210"/>
      <c r="V565" s="210"/>
      <c r="W565" s="210"/>
      <c r="X565" s="210"/>
      <c r="Y565" s="210"/>
      <c r="Z565" s="210"/>
    </row>
    <row r="566" ht="12.75" customHeight="1">
      <c r="A566" s="625"/>
      <c r="B566" s="625"/>
      <c r="C566" s="653"/>
      <c r="D566" s="627"/>
      <c r="E566" s="210"/>
      <c r="F566" s="210"/>
      <c r="G566" s="210"/>
      <c r="H566" s="210"/>
      <c r="I566" s="627"/>
      <c r="J566" s="210"/>
      <c r="K566" s="626"/>
      <c r="L566" s="626"/>
      <c r="M566" s="628"/>
      <c r="N566" s="210"/>
      <c r="O566" s="210"/>
      <c r="P566" s="210"/>
      <c r="Q566" s="210"/>
      <c r="R566" s="210"/>
      <c r="S566" s="210"/>
      <c r="T566" s="210"/>
      <c r="U566" s="210"/>
      <c r="V566" s="210"/>
      <c r="W566" s="210"/>
      <c r="X566" s="210"/>
      <c r="Y566" s="210"/>
      <c r="Z566" s="210"/>
    </row>
    <row r="567" ht="12.75" customHeight="1">
      <c r="A567" s="625"/>
      <c r="B567" s="625"/>
      <c r="C567" s="653"/>
      <c r="D567" s="627"/>
      <c r="E567" s="210"/>
      <c r="F567" s="210"/>
      <c r="G567" s="210"/>
      <c r="H567" s="210"/>
      <c r="I567" s="627"/>
      <c r="J567" s="210"/>
      <c r="K567" s="626"/>
      <c r="L567" s="626"/>
      <c r="M567" s="628"/>
      <c r="N567" s="210"/>
      <c r="O567" s="210"/>
      <c r="P567" s="210"/>
      <c r="Q567" s="210"/>
      <c r="R567" s="210"/>
      <c r="S567" s="210"/>
      <c r="T567" s="210"/>
      <c r="U567" s="210"/>
      <c r="V567" s="210"/>
      <c r="W567" s="210"/>
      <c r="X567" s="210"/>
      <c r="Y567" s="210"/>
      <c r="Z567" s="210"/>
    </row>
    <row r="568" ht="12.75" customHeight="1">
      <c r="A568" s="625"/>
      <c r="B568" s="625"/>
      <c r="C568" s="653"/>
      <c r="D568" s="627"/>
      <c r="E568" s="210"/>
      <c r="F568" s="210"/>
      <c r="G568" s="210"/>
      <c r="H568" s="210"/>
      <c r="I568" s="627"/>
      <c r="J568" s="210"/>
      <c r="K568" s="626"/>
      <c r="L568" s="626"/>
      <c r="M568" s="628"/>
      <c r="N568" s="210"/>
      <c r="O568" s="210"/>
      <c r="P568" s="210"/>
      <c r="Q568" s="210"/>
      <c r="R568" s="210"/>
      <c r="S568" s="210"/>
      <c r="T568" s="210"/>
      <c r="U568" s="210"/>
      <c r="V568" s="210"/>
      <c r="W568" s="210"/>
      <c r="X568" s="210"/>
      <c r="Y568" s="210"/>
      <c r="Z568" s="210"/>
    </row>
    <row r="569" ht="12.75" customHeight="1">
      <c r="A569" s="625"/>
      <c r="B569" s="625"/>
      <c r="C569" s="653"/>
      <c r="D569" s="627"/>
      <c r="E569" s="210"/>
      <c r="F569" s="210"/>
      <c r="G569" s="210"/>
      <c r="H569" s="210"/>
      <c r="I569" s="627"/>
      <c r="J569" s="210"/>
      <c r="K569" s="626"/>
      <c r="L569" s="626"/>
      <c r="M569" s="628"/>
      <c r="N569" s="210"/>
      <c r="O569" s="210"/>
      <c r="P569" s="210"/>
      <c r="Q569" s="210"/>
      <c r="R569" s="210"/>
      <c r="S569" s="210"/>
      <c r="T569" s="210"/>
      <c r="U569" s="210"/>
      <c r="V569" s="210"/>
      <c r="W569" s="210"/>
      <c r="X569" s="210"/>
      <c r="Y569" s="210"/>
      <c r="Z569" s="210"/>
    </row>
    <row r="570" ht="12.75" customHeight="1">
      <c r="A570" s="625"/>
      <c r="B570" s="625"/>
      <c r="C570" s="653"/>
      <c r="D570" s="627"/>
      <c r="E570" s="210"/>
      <c r="F570" s="210"/>
      <c r="G570" s="210"/>
      <c r="H570" s="210"/>
      <c r="I570" s="627"/>
      <c r="J570" s="210"/>
      <c r="K570" s="626"/>
      <c r="L570" s="626"/>
      <c r="M570" s="628"/>
      <c r="N570" s="210"/>
      <c r="O570" s="210"/>
      <c r="P570" s="210"/>
      <c r="Q570" s="210"/>
      <c r="R570" s="210"/>
      <c r="S570" s="210"/>
      <c r="T570" s="210"/>
      <c r="U570" s="210"/>
      <c r="V570" s="210"/>
      <c r="W570" s="210"/>
      <c r="X570" s="210"/>
      <c r="Y570" s="210"/>
      <c r="Z570" s="210"/>
    </row>
    <row r="571" ht="12.75" customHeight="1">
      <c r="A571" s="625"/>
      <c r="B571" s="625"/>
      <c r="C571" s="653"/>
      <c r="D571" s="627"/>
      <c r="E571" s="210"/>
      <c r="F571" s="210"/>
      <c r="G571" s="210"/>
      <c r="H571" s="210"/>
      <c r="I571" s="627"/>
      <c r="J571" s="210"/>
      <c r="K571" s="626"/>
      <c r="L571" s="626"/>
      <c r="M571" s="628"/>
      <c r="N571" s="210"/>
      <c r="O571" s="210"/>
      <c r="P571" s="210"/>
      <c r="Q571" s="210"/>
      <c r="R571" s="210"/>
      <c r="S571" s="210"/>
      <c r="T571" s="210"/>
      <c r="U571" s="210"/>
      <c r="V571" s="210"/>
      <c r="W571" s="210"/>
      <c r="X571" s="210"/>
      <c r="Y571" s="210"/>
      <c r="Z571" s="210"/>
    </row>
    <row r="572" ht="12.75" customHeight="1">
      <c r="A572" s="625"/>
      <c r="B572" s="625"/>
      <c r="C572" s="653"/>
      <c r="D572" s="627"/>
      <c r="E572" s="210"/>
      <c r="F572" s="210"/>
      <c r="G572" s="210"/>
      <c r="H572" s="210"/>
      <c r="I572" s="627"/>
      <c r="J572" s="210"/>
      <c r="K572" s="626"/>
      <c r="L572" s="626"/>
      <c r="M572" s="628"/>
      <c r="N572" s="210"/>
      <c r="O572" s="210"/>
      <c r="P572" s="210"/>
      <c r="Q572" s="210"/>
      <c r="R572" s="210"/>
      <c r="S572" s="210"/>
      <c r="T572" s="210"/>
      <c r="U572" s="210"/>
      <c r="V572" s="210"/>
      <c r="W572" s="210"/>
      <c r="X572" s="210"/>
      <c r="Y572" s="210"/>
      <c r="Z572" s="210"/>
    </row>
    <row r="573" ht="12.75" customHeight="1">
      <c r="A573" s="625"/>
      <c r="B573" s="625"/>
      <c r="C573" s="653"/>
      <c r="D573" s="627"/>
      <c r="E573" s="210"/>
      <c r="F573" s="210"/>
      <c r="G573" s="210"/>
      <c r="H573" s="210"/>
      <c r="I573" s="627"/>
      <c r="J573" s="210"/>
      <c r="K573" s="626"/>
      <c r="L573" s="626"/>
      <c r="M573" s="628"/>
      <c r="N573" s="210"/>
      <c r="O573" s="210"/>
      <c r="P573" s="210"/>
      <c r="Q573" s="210"/>
      <c r="R573" s="210"/>
      <c r="S573" s="210"/>
      <c r="T573" s="210"/>
      <c r="U573" s="210"/>
      <c r="V573" s="210"/>
      <c r="W573" s="210"/>
      <c r="X573" s="210"/>
      <c r="Y573" s="210"/>
      <c r="Z573" s="210"/>
    </row>
    <row r="574" ht="12.75" customHeight="1">
      <c r="A574" s="625"/>
      <c r="B574" s="625"/>
      <c r="C574" s="653"/>
      <c r="D574" s="627"/>
      <c r="E574" s="210"/>
      <c r="F574" s="210"/>
      <c r="G574" s="210"/>
      <c r="H574" s="210"/>
      <c r="I574" s="627"/>
      <c r="J574" s="210"/>
      <c r="K574" s="626"/>
      <c r="L574" s="626"/>
      <c r="M574" s="628"/>
      <c r="N574" s="210"/>
      <c r="O574" s="210"/>
      <c r="P574" s="210"/>
      <c r="Q574" s="210"/>
      <c r="R574" s="210"/>
      <c r="S574" s="210"/>
      <c r="T574" s="210"/>
      <c r="U574" s="210"/>
      <c r="V574" s="210"/>
      <c r="W574" s="210"/>
      <c r="X574" s="210"/>
      <c r="Y574" s="210"/>
      <c r="Z574" s="210"/>
    </row>
    <row r="575" ht="12.75" customHeight="1">
      <c r="A575" s="625"/>
      <c r="B575" s="625"/>
      <c r="C575" s="653"/>
      <c r="D575" s="627"/>
      <c r="E575" s="210"/>
      <c r="F575" s="210"/>
      <c r="G575" s="210"/>
      <c r="H575" s="210"/>
      <c r="I575" s="627"/>
      <c r="J575" s="210"/>
      <c r="K575" s="626"/>
      <c r="L575" s="626"/>
      <c r="M575" s="628"/>
      <c r="N575" s="210"/>
      <c r="O575" s="210"/>
      <c r="P575" s="210"/>
      <c r="Q575" s="210"/>
      <c r="R575" s="210"/>
      <c r="S575" s="210"/>
      <c r="T575" s="210"/>
      <c r="U575" s="210"/>
      <c r="V575" s="210"/>
      <c r="W575" s="210"/>
      <c r="X575" s="210"/>
      <c r="Y575" s="210"/>
      <c r="Z575" s="210"/>
    </row>
    <row r="576" ht="12.75" customHeight="1">
      <c r="A576" s="625"/>
      <c r="B576" s="625"/>
      <c r="C576" s="653"/>
      <c r="D576" s="627"/>
      <c r="E576" s="210"/>
      <c r="F576" s="210"/>
      <c r="G576" s="210"/>
      <c r="H576" s="210"/>
      <c r="I576" s="627"/>
      <c r="J576" s="210"/>
      <c r="K576" s="626"/>
      <c r="L576" s="626"/>
      <c r="M576" s="628"/>
      <c r="N576" s="210"/>
      <c r="O576" s="210"/>
      <c r="P576" s="210"/>
      <c r="Q576" s="210"/>
      <c r="R576" s="210"/>
      <c r="S576" s="210"/>
      <c r="T576" s="210"/>
      <c r="U576" s="210"/>
      <c r="V576" s="210"/>
      <c r="W576" s="210"/>
      <c r="X576" s="210"/>
      <c r="Y576" s="210"/>
      <c r="Z576" s="210"/>
    </row>
    <row r="577" ht="12.75" customHeight="1">
      <c r="A577" s="625"/>
      <c r="B577" s="625"/>
      <c r="C577" s="653"/>
      <c r="D577" s="627"/>
      <c r="E577" s="210"/>
      <c r="F577" s="210"/>
      <c r="G577" s="210"/>
      <c r="H577" s="210"/>
      <c r="I577" s="627"/>
      <c r="J577" s="210"/>
      <c r="K577" s="626"/>
      <c r="L577" s="626"/>
      <c r="M577" s="628"/>
      <c r="N577" s="210"/>
      <c r="O577" s="210"/>
      <c r="P577" s="210"/>
      <c r="Q577" s="210"/>
      <c r="R577" s="210"/>
      <c r="S577" s="210"/>
      <c r="T577" s="210"/>
      <c r="U577" s="210"/>
      <c r="V577" s="210"/>
      <c r="W577" s="210"/>
      <c r="X577" s="210"/>
      <c r="Y577" s="210"/>
      <c r="Z577" s="210"/>
    </row>
    <row r="578" ht="12.75" customHeight="1">
      <c r="A578" s="625"/>
      <c r="B578" s="625"/>
      <c r="C578" s="653"/>
      <c r="D578" s="627"/>
      <c r="E578" s="210"/>
      <c r="F578" s="210"/>
      <c r="G578" s="210"/>
      <c r="H578" s="210"/>
      <c r="I578" s="627"/>
      <c r="J578" s="210"/>
      <c r="K578" s="626"/>
      <c r="L578" s="626"/>
      <c r="M578" s="628"/>
      <c r="N578" s="210"/>
      <c r="O578" s="210"/>
      <c r="P578" s="210"/>
      <c r="Q578" s="210"/>
      <c r="R578" s="210"/>
      <c r="S578" s="210"/>
      <c r="T578" s="210"/>
      <c r="U578" s="210"/>
      <c r="V578" s="210"/>
      <c r="W578" s="210"/>
      <c r="X578" s="210"/>
      <c r="Y578" s="210"/>
      <c r="Z578" s="210"/>
    </row>
    <row r="579" ht="12.75" customHeight="1">
      <c r="A579" s="625"/>
      <c r="B579" s="625"/>
      <c r="C579" s="653"/>
      <c r="D579" s="627"/>
      <c r="E579" s="210"/>
      <c r="F579" s="210"/>
      <c r="G579" s="210"/>
      <c r="H579" s="210"/>
      <c r="I579" s="627"/>
      <c r="J579" s="210"/>
      <c r="K579" s="626"/>
      <c r="L579" s="626"/>
      <c r="M579" s="628"/>
      <c r="N579" s="210"/>
      <c r="O579" s="210"/>
      <c r="P579" s="210"/>
      <c r="Q579" s="210"/>
      <c r="R579" s="210"/>
      <c r="S579" s="210"/>
      <c r="T579" s="210"/>
      <c r="U579" s="210"/>
      <c r="V579" s="210"/>
      <c r="W579" s="210"/>
      <c r="X579" s="210"/>
      <c r="Y579" s="210"/>
      <c r="Z579" s="210"/>
    </row>
    <row r="580" ht="12.75" customHeight="1">
      <c r="A580" s="625"/>
      <c r="B580" s="625"/>
      <c r="C580" s="653"/>
      <c r="D580" s="627"/>
      <c r="E580" s="210"/>
      <c r="F580" s="210"/>
      <c r="G580" s="210"/>
      <c r="H580" s="210"/>
      <c r="I580" s="627"/>
      <c r="J580" s="210"/>
      <c r="K580" s="626"/>
      <c r="L580" s="626"/>
      <c r="M580" s="628"/>
      <c r="N580" s="210"/>
      <c r="O580" s="210"/>
      <c r="P580" s="210"/>
      <c r="Q580" s="210"/>
      <c r="R580" s="210"/>
      <c r="S580" s="210"/>
      <c r="T580" s="210"/>
      <c r="U580" s="210"/>
      <c r="V580" s="210"/>
      <c r="W580" s="210"/>
      <c r="X580" s="210"/>
      <c r="Y580" s="210"/>
      <c r="Z580" s="210"/>
    </row>
    <row r="581" ht="12.75" customHeight="1">
      <c r="A581" s="625"/>
      <c r="B581" s="625"/>
      <c r="C581" s="653"/>
      <c r="D581" s="627"/>
      <c r="E581" s="210"/>
      <c r="F581" s="210"/>
      <c r="G581" s="210"/>
      <c r="H581" s="210"/>
      <c r="I581" s="627"/>
      <c r="J581" s="210"/>
      <c r="K581" s="626"/>
      <c r="L581" s="626"/>
      <c r="M581" s="628"/>
      <c r="N581" s="210"/>
      <c r="O581" s="210"/>
      <c r="P581" s="210"/>
      <c r="Q581" s="210"/>
      <c r="R581" s="210"/>
      <c r="S581" s="210"/>
      <c r="T581" s="210"/>
      <c r="U581" s="210"/>
      <c r="V581" s="210"/>
      <c r="W581" s="210"/>
      <c r="X581" s="210"/>
      <c r="Y581" s="210"/>
      <c r="Z581" s="210"/>
    </row>
    <row r="582" ht="12.75" customHeight="1">
      <c r="A582" s="625"/>
      <c r="B582" s="625"/>
      <c r="C582" s="653"/>
      <c r="D582" s="627"/>
      <c r="E582" s="210"/>
      <c r="F582" s="210"/>
      <c r="G582" s="210"/>
      <c r="H582" s="210"/>
      <c r="I582" s="627"/>
      <c r="J582" s="210"/>
      <c r="K582" s="626"/>
      <c r="L582" s="626"/>
      <c r="M582" s="628"/>
      <c r="N582" s="210"/>
      <c r="O582" s="210"/>
      <c r="P582" s="210"/>
      <c r="Q582" s="210"/>
      <c r="R582" s="210"/>
      <c r="S582" s="210"/>
      <c r="T582" s="210"/>
      <c r="U582" s="210"/>
      <c r="V582" s="210"/>
      <c r="W582" s="210"/>
      <c r="X582" s="210"/>
      <c r="Y582" s="210"/>
      <c r="Z582" s="210"/>
    </row>
    <row r="583" ht="12.75" customHeight="1">
      <c r="A583" s="625"/>
      <c r="B583" s="625"/>
      <c r="C583" s="653"/>
      <c r="D583" s="627"/>
      <c r="E583" s="210"/>
      <c r="F583" s="210"/>
      <c r="G583" s="210"/>
      <c r="H583" s="210"/>
      <c r="I583" s="627"/>
      <c r="J583" s="210"/>
      <c r="K583" s="626"/>
      <c r="L583" s="626"/>
      <c r="M583" s="628"/>
      <c r="N583" s="210"/>
      <c r="O583" s="210"/>
      <c r="P583" s="210"/>
      <c r="Q583" s="210"/>
      <c r="R583" s="210"/>
      <c r="S583" s="210"/>
      <c r="T583" s="210"/>
      <c r="U583" s="210"/>
      <c r="V583" s="210"/>
      <c r="W583" s="210"/>
      <c r="X583" s="210"/>
      <c r="Y583" s="210"/>
      <c r="Z583" s="210"/>
    </row>
    <row r="584" ht="12.75" customHeight="1">
      <c r="A584" s="625"/>
      <c r="B584" s="625"/>
      <c r="C584" s="653"/>
      <c r="D584" s="627"/>
      <c r="E584" s="210"/>
      <c r="F584" s="210"/>
      <c r="G584" s="210"/>
      <c r="H584" s="210"/>
      <c r="I584" s="627"/>
      <c r="J584" s="210"/>
      <c r="K584" s="626"/>
      <c r="L584" s="626"/>
      <c r="M584" s="628"/>
      <c r="N584" s="210"/>
      <c r="O584" s="210"/>
      <c r="P584" s="210"/>
      <c r="Q584" s="210"/>
      <c r="R584" s="210"/>
      <c r="S584" s="210"/>
      <c r="T584" s="210"/>
      <c r="U584" s="210"/>
      <c r="V584" s="210"/>
      <c r="W584" s="210"/>
      <c r="X584" s="210"/>
      <c r="Y584" s="210"/>
      <c r="Z584" s="210"/>
    </row>
    <row r="585" ht="12.75" customHeight="1">
      <c r="A585" s="625"/>
      <c r="B585" s="625"/>
      <c r="C585" s="653"/>
      <c r="D585" s="627"/>
      <c r="E585" s="210"/>
      <c r="F585" s="210"/>
      <c r="G585" s="210"/>
      <c r="H585" s="210"/>
      <c r="I585" s="627"/>
      <c r="J585" s="210"/>
      <c r="K585" s="626"/>
      <c r="L585" s="626"/>
      <c r="M585" s="628"/>
      <c r="N585" s="210"/>
      <c r="O585" s="210"/>
      <c r="P585" s="210"/>
      <c r="Q585" s="210"/>
      <c r="R585" s="210"/>
      <c r="S585" s="210"/>
      <c r="T585" s="210"/>
      <c r="U585" s="210"/>
      <c r="V585" s="210"/>
      <c r="W585" s="210"/>
      <c r="X585" s="210"/>
      <c r="Y585" s="210"/>
      <c r="Z585" s="210"/>
    </row>
    <row r="586" ht="12.75" customHeight="1">
      <c r="A586" s="625"/>
      <c r="B586" s="625"/>
      <c r="C586" s="653"/>
      <c r="D586" s="627"/>
      <c r="E586" s="210"/>
      <c r="F586" s="210"/>
      <c r="G586" s="210"/>
      <c r="H586" s="210"/>
      <c r="I586" s="627"/>
      <c r="J586" s="210"/>
      <c r="K586" s="626"/>
      <c r="L586" s="626"/>
      <c r="M586" s="628"/>
      <c r="N586" s="210"/>
      <c r="O586" s="210"/>
      <c r="P586" s="210"/>
      <c r="Q586" s="210"/>
      <c r="R586" s="210"/>
      <c r="S586" s="210"/>
      <c r="T586" s="210"/>
      <c r="U586" s="210"/>
      <c r="V586" s="210"/>
      <c r="W586" s="210"/>
      <c r="X586" s="210"/>
      <c r="Y586" s="210"/>
      <c r="Z586" s="210"/>
    </row>
    <row r="587" ht="12.75" customHeight="1">
      <c r="A587" s="625"/>
      <c r="B587" s="625"/>
      <c r="C587" s="653"/>
      <c r="D587" s="627"/>
      <c r="E587" s="210"/>
      <c r="F587" s="210"/>
      <c r="G587" s="210"/>
      <c r="H587" s="210"/>
      <c r="I587" s="627"/>
      <c r="J587" s="210"/>
      <c r="K587" s="626"/>
      <c r="L587" s="626"/>
      <c r="M587" s="628"/>
      <c r="N587" s="210"/>
      <c r="O587" s="210"/>
      <c r="P587" s="210"/>
      <c r="Q587" s="210"/>
      <c r="R587" s="210"/>
      <c r="S587" s="210"/>
      <c r="T587" s="210"/>
      <c r="U587" s="210"/>
      <c r="V587" s="210"/>
      <c r="W587" s="210"/>
      <c r="X587" s="210"/>
      <c r="Y587" s="210"/>
      <c r="Z587" s="210"/>
    </row>
    <row r="588" ht="12.75" customHeight="1">
      <c r="A588" s="625"/>
      <c r="B588" s="625"/>
      <c r="C588" s="653"/>
      <c r="D588" s="627"/>
      <c r="E588" s="210"/>
      <c r="F588" s="210"/>
      <c r="G588" s="210"/>
      <c r="H588" s="210"/>
      <c r="I588" s="627"/>
      <c r="J588" s="210"/>
      <c r="K588" s="626"/>
      <c r="L588" s="626"/>
      <c r="M588" s="628"/>
      <c r="N588" s="210"/>
      <c r="O588" s="210"/>
      <c r="P588" s="210"/>
      <c r="Q588" s="210"/>
      <c r="R588" s="210"/>
      <c r="S588" s="210"/>
      <c r="T588" s="210"/>
      <c r="U588" s="210"/>
      <c r="V588" s="210"/>
      <c r="W588" s="210"/>
      <c r="X588" s="210"/>
      <c r="Y588" s="210"/>
      <c r="Z588" s="210"/>
    </row>
    <row r="589" ht="12.75" customHeight="1">
      <c r="A589" s="625"/>
      <c r="B589" s="625"/>
      <c r="C589" s="653"/>
      <c r="D589" s="627"/>
      <c r="E589" s="210"/>
      <c r="F589" s="210"/>
      <c r="G589" s="210"/>
      <c r="H589" s="210"/>
      <c r="I589" s="627"/>
      <c r="J589" s="210"/>
      <c r="K589" s="626"/>
      <c r="L589" s="626"/>
      <c r="M589" s="628"/>
      <c r="N589" s="210"/>
      <c r="O589" s="210"/>
      <c r="P589" s="210"/>
      <c r="Q589" s="210"/>
      <c r="R589" s="210"/>
      <c r="S589" s="210"/>
      <c r="T589" s="210"/>
      <c r="U589" s="210"/>
      <c r="V589" s="210"/>
      <c r="W589" s="210"/>
      <c r="X589" s="210"/>
      <c r="Y589" s="210"/>
      <c r="Z589" s="210"/>
    </row>
    <row r="590" ht="12.75" customHeight="1">
      <c r="A590" s="625"/>
      <c r="B590" s="625"/>
      <c r="C590" s="653"/>
      <c r="D590" s="627"/>
      <c r="E590" s="210"/>
      <c r="F590" s="210"/>
      <c r="G590" s="210"/>
      <c r="H590" s="210"/>
      <c r="I590" s="627"/>
      <c r="J590" s="210"/>
      <c r="K590" s="626"/>
      <c r="L590" s="626"/>
      <c r="M590" s="628"/>
      <c r="N590" s="210"/>
      <c r="O590" s="210"/>
      <c r="P590" s="210"/>
      <c r="Q590" s="210"/>
      <c r="R590" s="210"/>
      <c r="S590" s="210"/>
      <c r="T590" s="210"/>
      <c r="U590" s="210"/>
      <c r="V590" s="210"/>
      <c r="W590" s="210"/>
      <c r="X590" s="210"/>
      <c r="Y590" s="210"/>
      <c r="Z590" s="210"/>
    </row>
    <row r="591" ht="12.75" customHeight="1">
      <c r="A591" s="625"/>
      <c r="B591" s="625"/>
      <c r="C591" s="653"/>
      <c r="D591" s="627"/>
      <c r="E591" s="210"/>
      <c r="F591" s="210"/>
      <c r="G591" s="210"/>
      <c r="H591" s="210"/>
      <c r="I591" s="627"/>
      <c r="J591" s="210"/>
      <c r="K591" s="626"/>
      <c r="L591" s="626"/>
      <c r="M591" s="628"/>
      <c r="N591" s="210"/>
      <c r="O591" s="210"/>
      <c r="P591" s="210"/>
      <c r="Q591" s="210"/>
      <c r="R591" s="210"/>
      <c r="S591" s="210"/>
      <c r="T591" s="210"/>
      <c r="U591" s="210"/>
      <c r="V591" s="210"/>
      <c r="W591" s="210"/>
      <c r="X591" s="210"/>
      <c r="Y591" s="210"/>
      <c r="Z591" s="210"/>
    </row>
    <row r="592" ht="12.75" customHeight="1">
      <c r="A592" s="625"/>
      <c r="B592" s="625"/>
      <c r="C592" s="653"/>
      <c r="D592" s="627"/>
      <c r="E592" s="210"/>
      <c r="F592" s="210"/>
      <c r="G592" s="210"/>
      <c r="H592" s="210"/>
      <c r="I592" s="627"/>
      <c r="J592" s="210"/>
      <c r="K592" s="626"/>
      <c r="L592" s="626"/>
      <c r="M592" s="628"/>
      <c r="N592" s="210"/>
      <c r="O592" s="210"/>
      <c r="P592" s="210"/>
      <c r="Q592" s="210"/>
      <c r="R592" s="210"/>
      <c r="S592" s="210"/>
      <c r="T592" s="210"/>
      <c r="U592" s="210"/>
      <c r="V592" s="210"/>
      <c r="W592" s="210"/>
      <c r="X592" s="210"/>
      <c r="Y592" s="210"/>
      <c r="Z592" s="210"/>
    </row>
    <row r="593" ht="12.75" customHeight="1">
      <c r="A593" s="625"/>
      <c r="B593" s="625"/>
      <c r="C593" s="653"/>
      <c r="D593" s="627"/>
      <c r="E593" s="210"/>
      <c r="F593" s="210"/>
      <c r="G593" s="210"/>
      <c r="H593" s="210"/>
      <c r="I593" s="627"/>
      <c r="J593" s="210"/>
      <c r="K593" s="626"/>
      <c r="L593" s="626"/>
      <c r="M593" s="628"/>
      <c r="N593" s="210"/>
      <c r="O593" s="210"/>
      <c r="P593" s="210"/>
      <c r="Q593" s="210"/>
      <c r="R593" s="210"/>
      <c r="S593" s="210"/>
      <c r="T593" s="210"/>
      <c r="U593" s="210"/>
      <c r="V593" s="210"/>
      <c r="W593" s="210"/>
      <c r="X593" s="210"/>
      <c r="Y593" s="210"/>
      <c r="Z593" s="210"/>
    </row>
    <row r="594" ht="12.75" customHeight="1">
      <c r="A594" s="625"/>
      <c r="B594" s="625"/>
      <c r="C594" s="653"/>
      <c r="D594" s="627"/>
      <c r="E594" s="210"/>
      <c r="F594" s="210"/>
      <c r="G594" s="210"/>
      <c r="H594" s="210"/>
      <c r="I594" s="627"/>
      <c r="J594" s="210"/>
      <c r="K594" s="626"/>
      <c r="L594" s="626"/>
      <c r="M594" s="628"/>
      <c r="N594" s="210"/>
      <c r="O594" s="210"/>
      <c r="P594" s="210"/>
      <c r="Q594" s="210"/>
      <c r="R594" s="210"/>
      <c r="S594" s="210"/>
      <c r="T594" s="210"/>
      <c r="U594" s="210"/>
      <c r="V594" s="210"/>
      <c r="W594" s="210"/>
      <c r="X594" s="210"/>
      <c r="Y594" s="210"/>
      <c r="Z594" s="210"/>
    </row>
    <row r="595" ht="12.75" customHeight="1">
      <c r="A595" s="625"/>
      <c r="B595" s="625"/>
      <c r="C595" s="653"/>
      <c r="D595" s="627"/>
      <c r="E595" s="210"/>
      <c r="F595" s="210"/>
      <c r="G595" s="210"/>
      <c r="H595" s="210"/>
      <c r="I595" s="627"/>
      <c r="J595" s="210"/>
      <c r="K595" s="626"/>
      <c r="L595" s="626"/>
      <c r="M595" s="628"/>
      <c r="N595" s="210"/>
      <c r="O595" s="210"/>
      <c r="P595" s="210"/>
      <c r="Q595" s="210"/>
      <c r="R595" s="210"/>
      <c r="S595" s="210"/>
      <c r="T595" s="210"/>
      <c r="U595" s="210"/>
      <c r="V595" s="210"/>
      <c r="W595" s="210"/>
      <c r="X595" s="210"/>
      <c r="Y595" s="210"/>
      <c r="Z595" s="210"/>
    </row>
    <row r="596" ht="12.75" customHeight="1">
      <c r="A596" s="625"/>
      <c r="B596" s="625"/>
      <c r="C596" s="653"/>
      <c r="D596" s="627"/>
      <c r="E596" s="210"/>
      <c r="F596" s="210"/>
      <c r="G596" s="210"/>
      <c r="H596" s="210"/>
      <c r="I596" s="627"/>
      <c r="J596" s="210"/>
      <c r="K596" s="626"/>
      <c r="L596" s="626"/>
      <c r="M596" s="628"/>
      <c r="N596" s="210"/>
      <c r="O596" s="210"/>
      <c r="P596" s="210"/>
      <c r="Q596" s="210"/>
      <c r="R596" s="210"/>
      <c r="S596" s="210"/>
      <c r="T596" s="210"/>
      <c r="U596" s="210"/>
      <c r="V596" s="210"/>
      <c r="W596" s="210"/>
      <c r="X596" s="210"/>
      <c r="Y596" s="210"/>
      <c r="Z596" s="210"/>
    </row>
    <row r="597" ht="12.75" customHeight="1">
      <c r="A597" s="625"/>
      <c r="B597" s="625"/>
      <c r="C597" s="653"/>
      <c r="D597" s="627"/>
      <c r="E597" s="210"/>
      <c r="F597" s="210"/>
      <c r="G597" s="210"/>
      <c r="H597" s="210"/>
      <c r="I597" s="627"/>
      <c r="J597" s="210"/>
      <c r="K597" s="626"/>
      <c r="L597" s="626"/>
      <c r="M597" s="628"/>
      <c r="N597" s="210"/>
      <c r="O597" s="210"/>
      <c r="P597" s="210"/>
      <c r="Q597" s="210"/>
      <c r="R597" s="210"/>
      <c r="S597" s="210"/>
      <c r="T597" s="210"/>
      <c r="U597" s="210"/>
      <c r="V597" s="210"/>
      <c r="W597" s="210"/>
      <c r="X597" s="210"/>
      <c r="Y597" s="210"/>
      <c r="Z597" s="210"/>
    </row>
    <row r="598" ht="12.75" customHeight="1">
      <c r="A598" s="625"/>
      <c r="B598" s="625"/>
      <c r="C598" s="653"/>
      <c r="D598" s="627"/>
      <c r="E598" s="210"/>
      <c r="F598" s="210"/>
      <c r="G598" s="210"/>
      <c r="H598" s="210"/>
      <c r="I598" s="627"/>
      <c r="J598" s="210"/>
      <c r="K598" s="626"/>
      <c r="L598" s="626"/>
      <c r="M598" s="628"/>
      <c r="N598" s="210"/>
      <c r="O598" s="210"/>
      <c r="P598" s="210"/>
      <c r="Q598" s="210"/>
      <c r="R598" s="210"/>
      <c r="S598" s="210"/>
      <c r="T598" s="210"/>
      <c r="U598" s="210"/>
      <c r="V598" s="210"/>
      <c r="W598" s="210"/>
      <c r="X598" s="210"/>
      <c r="Y598" s="210"/>
      <c r="Z598" s="210"/>
    </row>
    <row r="599" ht="12.75" customHeight="1">
      <c r="A599" s="625"/>
      <c r="B599" s="625"/>
      <c r="C599" s="653"/>
      <c r="D599" s="627"/>
      <c r="E599" s="210"/>
      <c r="F599" s="210"/>
      <c r="G599" s="210"/>
      <c r="H599" s="210"/>
      <c r="I599" s="627"/>
      <c r="J599" s="210"/>
      <c r="K599" s="626"/>
      <c r="L599" s="626"/>
      <c r="M599" s="628"/>
      <c r="N599" s="210"/>
      <c r="O599" s="210"/>
      <c r="P599" s="210"/>
      <c r="Q599" s="210"/>
      <c r="R599" s="210"/>
      <c r="S599" s="210"/>
      <c r="T599" s="210"/>
      <c r="U599" s="210"/>
      <c r="V599" s="210"/>
      <c r="W599" s="210"/>
      <c r="X599" s="210"/>
      <c r="Y599" s="210"/>
      <c r="Z599" s="210"/>
    </row>
    <row r="600" ht="12.75" customHeight="1">
      <c r="A600" s="625"/>
      <c r="B600" s="625"/>
      <c r="C600" s="653"/>
      <c r="D600" s="627"/>
      <c r="E600" s="210"/>
      <c r="F600" s="210"/>
      <c r="G600" s="210"/>
      <c r="H600" s="210"/>
      <c r="I600" s="627"/>
      <c r="J600" s="210"/>
      <c r="K600" s="626"/>
      <c r="L600" s="626"/>
      <c r="M600" s="628"/>
      <c r="N600" s="210"/>
      <c r="O600" s="210"/>
      <c r="P600" s="210"/>
      <c r="Q600" s="210"/>
      <c r="R600" s="210"/>
      <c r="S600" s="210"/>
      <c r="T600" s="210"/>
      <c r="U600" s="210"/>
      <c r="V600" s="210"/>
      <c r="W600" s="210"/>
      <c r="X600" s="210"/>
      <c r="Y600" s="210"/>
      <c r="Z600" s="210"/>
    </row>
    <row r="601" ht="12.75" customHeight="1">
      <c r="A601" s="625"/>
      <c r="B601" s="625"/>
      <c r="C601" s="653"/>
      <c r="D601" s="627"/>
      <c r="E601" s="210"/>
      <c r="F601" s="210"/>
      <c r="G601" s="210"/>
      <c r="H601" s="210"/>
      <c r="I601" s="627"/>
      <c r="J601" s="210"/>
      <c r="K601" s="626"/>
      <c r="L601" s="626"/>
      <c r="M601" s="628"/>
      <c r="N601" s="210"/>
      <c r="O601" s="210"/>
      <c r="P601" s="210"/>
      <c r="Q601" s="210"/>
      <c r="R601" s="210"/>
      <c r="S601" s="210"/>
      <c r="T601" s="210"/>
      <c r="U601" s="210"/>
      <c r="V601" s="210"/>
      <c r="W601" s="210"/>
      <c r="X601" s="210"/>
      <c r="Y601" s="210"/>
      <c r="Z601" s="210"/>
    </row>
    <row r="602" ht="12.75" customHeight="1">
      <c r="A602" s="625"/>
      <c r="B602" s="625"/>
      <c r="C602" s="653"/>
      <c r="D602" s="627"/>
      <c r="E602" s="210"/>
      <c r="F602" s="210"/>
      <c r="G602" s="210"/>
      <c r="H602" s="210"/>
      <c r="I602" s="627"/>
      <c r="J602" s="210"/>
      <c r="K602" s="626"/>
      <c r="L602" s="626"/>
      <c r="M602" s="628"/>
      <c r="N602" s="210"/>
      <c r="O602" s="210"/>
      <c r="P602" s="210"/>
      <c r="Q602" s="210"/>
      <c r="R602" s="210"/>
      <c r="S602" s="210"/>
      <c r="T602" s="210"/>
      <c r="U602" s="210"/>
      <c r="V602" s="210"/>
      <c r="W602" s="210"/>
      <c r="X602" s="210"/>
      <c r="Y602" s="210"/>
      <c r="Z602" s="210"/>
    </row>
    <row r="603" ht="12.75" customHeight="1">
      <c r="A603" s="625"/>
      <c r="B603" s="625"/>
      <c r="C603" s="653"/>
      <c r="D603" s="627"/>
      <c r="E603" s="210"/>
      <c r="F603" s="210"/>
      <c r="G603" s="210"/>
      <c r="H603" s="210"/>
      <c r="I603" s="627"/>
      <c r="J603" s="210"/>
      <c r="K603" s="626"/>
      <c r="L603" s="626"/>
      <c r="M603" s="628"/>
      <c r="N603" s="210"/>
      <c r="O603" s="210"/>
      <c r="P603" s="210"/>
      <c r="Q603" s="210"/>
      <c r="R603" s="210"/>
      <c r="S603" s="210"/>
      <c r="T603" s="210"/>
      <c r="U603" s="210"/>
      <c r="V603" s="210"/>
      <c r="W603" s="210"/>
      <c r="X603" s="210"/>
      <c r="Y603" s="210"/>
      <c r="Z603" s="210"/>
    </row>
    <row r="604" ht="12.75" customHeight="1">
      <c r="A604" s="625"/>
      <c r="B604" s="625"/>
      <c r="C604" s="653"/>
      <c r="D604" s="627"/>
      <c r="E604" s="210"/>
      <c r="F604" s="210"/>
      <c r="G604" s="210"/>
      <c r="H604" s="210"/>
      <c r="I604" s="627"/>
      <c r="J604" s="210"/>
      <c r="K604" s="626"/>
      <c r="L604" s="626"/>
      <c r="M604" s="628"/>
      <c r="N604" s="210"/>
      <c r="O604" s="210"/>
      <c r="P604" s="210"/>
      <c r="Q604" s="210"/>
      <c r="R604" s="210"/>
      <c r="S604" s="210"/>
      <c r="T604" s="210"/>
      <c r="U604" s="210"/>
      <c r="V604" s="210"/>
      <c r="W604" s="210"/>
      <c r="X604" s="210"/>
      <c r="Y604" s="210"/>
      <c r="Z604" s="210"/>
    </row>
    <row r="605" ht="12.75" customHeight="1">
      <c r="A605" s="625"/>
      <c r="B605" s="625"/>
      <c r="C605" s="653"/>
      <c r="D605" s="627"/>
      <c r="E605" s="210"/>
      <c r="F605" s="210"/>
      <c r="G605" s="210"/>
      <c r="H605" s="210"/>
      <c r="I605" s="627"/>
      <c r="J605" s="210"/>
      <c r="K605" s="626"/>
      <c r="L605" s="626"/>
      <c r="M605" s="628"/>
      <c r="N605" s="210"/>
      <c r="O605" s="210"/>
      <c r="P605" s="210"/>
      <c r="Q605" s="210"/>
      <c r="R605" s="210"/>
      <c r="S605" s="210"/>
      <c r="T605" s="210"/>
      <c r="U605" s="210"/>
      <c r="V605" s="210"/>
      <c r="W605" s="210"/>
      <c r="X605" s="210"/>
      <c r="Y605" s="210"/>
      <c r="Z605" s="210"/>
    </row>
    <row r="606" ht="12.75" customHeight="1">
      <c r="A606" s="625"/>
      <c r="B606" s="625"/>
      <c r="C606" s="653"/>
      <c r="D606" s="627"/>
      <c r="E606" s="210"/>
      <c r="F606" s="210"/>
      <c r="G606" s="210"/>
      <c r="H606" s="210"/>
      <c r="I606" s="627"/>
      <c r="J606" s="210"/>
      <c r="K606" s="626"/>
      <c r="L606" s="626"/>
      <c r="M606" s="628"/>
      <c r="N606" s="210"/>
      <c r="O606" s="210"/>
      <c r="P606" s="210"/>
      <c r="Q606" s="210"/>
      <c r="R606" s="210"/>
      <c r="S606" s="210"/>
      <c r="T606" s="210"/>
      <c r="U606" s="210"/>
      <c r="V606" s="210"/>
      <c r="W606" s="210"/>
      <c r="X606" s="210"/>
      <c r="Y606" s="210"/>
      <c r="Z606" s="210"/>
    </row>
    <row r="607" ht="12.75" customHeight="1">
      <c r="A607" s="625"/>
      <c r="B607" s="625"/>
      <c r="C607" s="653"/>
      <c r="D607" s="627"/>
      <c r="E607" s="210"/>
      <c r="F607" s="210"/>
      <c r="G607" s="210"/>
      <c r="H607" s="210"/>
      <c r="I607" s="627"/>
      <c r="J607" s="210"/>
      <c r="K607" s="626"/>
      <c r="L607" s="626"/>
      <c r="M607" s="628"/>
      <c r="N607" s="210"/>
      <c r="O607" s="210"/>
      <c r="P607" s="210"/>
      <c r="Q607" s="210"/>
      <c r="R607" s="210"/>
      <c r="S607" s="210"/>
      <c r="T607" s="210"/>
      <c r="U607" s="210"/>
      <c r="V607" s="210"/>
      <c r="W607" s="210"/>
      <c r="X607" s="210"/>
      <c r="Y607" s="210"/>
      <c r="Z607" s="210"/>
    </row>
    <row r="608" ht="12.75" customHeight="1">
      <c r="A608" s="625"/>
      <c r="B608" s="625"/>
      <c r="C608" s="653"/>
      <c r="D608" s="627"/>
      <c r="E608" s="210"/>
      <c r="F608" s="210"/>
      <c r="G608" s="210"/>
      <c r="H608" s="210"/>
      <c r="I608" s="627"/>
      <c r="J608" s="210"/>
      <c r="K608" s="626"/>
      <c r="L608" s="626"/>
      <c r="M608" s="628"/>
      <c r="N608" s="210"/>
      <c r="O608" s="210"/>
      <c r="P608" s="210"/>
      <c r="Q608" s="210"/>
      <c r="R608" s="210"/>
      <c r="S608" s="210"/>
      <c r="T608" s="210"/>
      <c r="U608" s="210"/>
      <c r="V608" s="210"/>
      <c r="W608" s="210"/>
      <c r="X608" s="210"/>
      <c r="Y608" s="210"/>
      <c r="Z608" s="210"/>
    </row>
    <row r="609" ht="12.75" customHeight="1">
      <c r="A609" s="625"/>
      <c r="B609" s="625"/>
      <c r="C609" s="653"/>
      <c r="D609" s="627"/>
      <c r="E609" s="210"/>
      <c r="F609" s="210"/>
      <c r="G609" s="210"/>
      <c r="H609" s="210"/>
      <c r="I609" s="627"/>
      <c r="J609" s="210"/>
      <c r="K609" s="626"/>
      <c r="L609" s="626"/>
      <c r="M609" s="628"/>
      <c r="N609" s="210"/>
      <c r="O609" s="210"/>
      <c r="P609" s="210"/>
      <c r="Q609" s="210"/>
      <c r="R609" s="210"/>
      <c r="S609" s="210"/>
      <c r="T609" s="210"/>
      <c r="U609" s="210"/>
      <c r="V609" s="210"/>
      <c r="W609" s="210"/>
      <c r="X609" s="210"/>
      <c r="Y609" s="210"/>
      <c r="Z609" s="210"/>
    </row>
    <row r="610" ht="12.75" customHeight="1">
      <c r="A610" s="625"/>
      <c r="B610" s="625"/>
      <c r="C610" s="653"/>
      <c r="D610" s="627"/>
      <c r="E610" s="210"/>
      <c r="F610" s="210"/>
      <c r="G610" s="210"/>
      <c r="H610" s="210"/>
      <c r="I610" s="627"/>
      <c r="J610" s="210"/>
      <c r="K610" s="626"/>
      <c r="L610" s="626"/>
      <c r="M610" s="628"/>
      <c r="N610" s="210"/>
      <c r="O610" s="210"/>
      <c r="P610" s="210"/>
      <c r="Q610" s="210"/>
      <c r="R610" s="210"/>
      <c r="S610" s="210"/>
      <c r="T610" s="210"/>
      <c r="U610" s="210"/>
      <c r="V610" s="210"/>
      <c r="W610" s="210"/>
      <c r="X610" s="210"/>
      <c r="Y610" s="210"/>
      <c r="Z610" s="210"/>
    </row>
    <row r="611" ht="12.75" customHeight="1">
      <c r="A611" s="625"/>
      <c r="B611" s="625"/>
      <c r="C611" s="653"/>
      <c r="D611" s="627"/>
      <c r="E611" s="210"/>
      <c r="F611" s="210"/>
      <c r="G611" s="210"/>
      <c r="H611" s="210"/>
      <c r="I611" s="627"/>
      <c r="J611" s="210"/>
      <c r="K611" s="626"/>
      <c r="L611" s="626"/>
      <c r="M611" s="628"/>
      <c r="N611" s="210"/>
      <c r="O611" s="210"/>
      <c r="P611" s="210"/>
      <c r="Q611" s="210"/>
      <c r="R611" s="210"/>
      <c r="S611" s="210"/>
      <c r="T611" s="210"/>
      <c r="U611" s="210"/>
      <c r="V611" s="210"/>
      <c r="W611" s="210"/>
      <c r="X611" s="210"/>
      <c r="Y611" s="210"/>
      <c r="Z611" s="210"/>
    </row>
    <row r="612" ht="12.75" customHeight="1">
      <c r="A612" s="625"/>
      <c r="B612" s="625"/>
      <c r="C612" s="653"/>
      <c r="D612" s="627"/>
      <c r="E612" s="210"/>
      <c r="F612" s="210"/>
      <c r="G612" s="210"/>
      <c r="H612" s="210"/>
      <c r="I612" s="627"/>
      <c r="J612" s="210"/>
      <c r="K612" s="626"/>
      <c r="L612" s="626"/>
      <c r="M612" s="628"/>
      <c r="N612" s="210"/>
      <c r="O612" s="210"/>
      <c r="P612" s="210"/>
      <c r="Q612" s="210"/>
      <c r="R612" s="210"/>
      <c r="S612" s="210"/>
      <c r="T612" s="210"/>
      <c r="U612" s="210"/>
      <c r="V612" s="210"/>
      <c r="W612" s="210"/>
      <c r="X612" s="210"/>
      <c r="Y612" s="210"/>
      <c r="Z612" s="210"/>
    </row>
    <row r="613" ht="12.75" customHeight="1">
      <c r="A613" s="625"/>
      <c r="B613" s="625"/>
      <c r="C613" s="653"/>
      <c r="D613" s="627"/>
      <c r="E613" s="210"/>
      <c r="F613" s="210"/>
      <c r="G613" s="210"/>
      <c r="H613" s="210"/>
      <c r="I613" s="627"/>
      <c r="J613" s="210"/>
      <c r="K613" s="626"/>
      <c r="L613" s="626"/>
      <c r="M613" s="628"/>
      <c r="N613" s="210"/>
      <c r="O613" s="210"/>
      <c r="P613" s="210"/>
      <c r="Q613" s="210"/>
      <c r="R613" s="210"/>
      <c r="S613" s="210"/>
      <c r="T613" s="210"/>
      <c r="U613" s="210"/>
      <c r="V613" s="210"/>
      <c r="W613" s="210"/>
      <c r="X613" s="210"/>
      <c r="Y613" s="210"/>
      <c r="Z613" s="210"/>
    </row>
    <row r="614" ht="12.75" customHeight="1">
      <c r="A614" s="625"/>
      <c r="B614" s="625"/>
      <c r="C614" s="653"/>
      <c r="D614" s="627"/>
      <c r="E614" s="210"/>
      <c r="F614" s="210"/>
      <c r="G614" s="210"/>
      <c r="H614" s="210"/>
      <c r="I614" s="627"/>
      <c r="J614" s="210"/>
      <c r="K614" s="626"/>
      <c r="L614" s="626"/>
      <c r="M614" s="628"/>
      <c r="N614" s="210"/>
      <c r="O614" s="210"/>
      <c r="P614" s="210"/>
      <c r="Q614" s="210"/>
      <c r="R614" s="210"/>
      <c r="S614" s="210"/>
      <c r="T614" s="210"/>
      <c r="U614" s="210"/>
      <c r="V614" s="210"/>
      <c r="W614" s="210"/>
      <c r="X614" s="210"/>
      <c r="Y614" s="210"/>
      <c r="Z614" s="210"/>
    </row>
    <row r="615" ht="12.75" customHeight="1">
      <c r="A615" s="625"/>
      <c r="B615" s="625"/>
      <c r="C615" s="653"/>
      <c r="D615" s="627"/>
      <c r="E615" s="210"/>
      <c r="F615" s="210"/>
      <c r="G615" s="210"/>
      <c r="H615" s="210"/>
      <c r="I615" s="627"/>
      <c r="J615" s="210"/>
      <c r="K615" s="626"/>
      <c r="L615" s="626"/>
      <c r="M615" s="628"/>
      <c r="N615" s="210"/>
      <c r="O615" s="210"/>
      <c r="P615" s="210"/>
      <c r="Q615" s="210"/>
      <c r="R615" s="210"/>
      <c r="S615" s="210"/>
      <c r="T615" s="210"/>
      <c r="U615" s="210"/>
      <c r="V615" s="210"/>
      <c r="W615" s="210"/>
      <c r="X615" s="210"/>
      <c r="Y615" s="210"/>
      <c r="Z615" s="210"/>
    </row>
    <row r="616" ht="12.75" customHeight="1">
      <c r="A616" s="625"/>
      <c r="B616" s="625"/>
      <c r="C616" s="653"/>
      <c r="D616" s="627"/>
      <c r="E616" s="210"/>
      <c r="F616" s="210"/>
      <c r="G616" s="210"/>
      <c r="H616" s="210"/>
      <c r="I616" s="627"/>
      <c r="J616" s="210"/>
      <c r="K616" s="626"/>
      <c r="L616" s="626"/>
      <c r="M616" s="628"/>
      <c r="N616" s="210"/>
      <c r="O616" s="210"/>
      <c r="P616" s="210"/>
      <c r="Q616" s="210"/>
      <c r="R616" s="210"/>
      <c r="S616" s="210"/>
      <c r="T616" s="210"/>
      <c r="U616" s="210"/>
      <c r="V616" s="210"/>
      <c r="W616" s="210"/>
      <c r="X616" s="210"/>
      <c r="Y616" s="210"/>
      <c r="Z616" s="210"/>
    </row>
    <row r="617" ht="12.75" customHeight="1">
      <c r="A617" s="625"/>
      <c r="B617" s="625"/>
      <c r="C617" s="653"/>
      <c r="D617" s="627"/>
      <c r="E617" s="210"/>
      <c r="F617" s="210"/>
      <c r="G617" s="210"/>
      <c r="H617" s="210"/>
      <c r="I617" s="627"/>
      <c r="J617" s="210"/>
      <c r="K617" s="626"/>
      <c r="L617" s="626"/>
      <c r="M617" s="628"/>
      <c r="N617" s="210"/>
      <c r="O617" s="210"/>
      <c r="P617" s="210"/>
      <c r="Q617" s="210"/>
      <c r="R617" s="210"/>
      <c r="S617" s="210"/>
      <c r="T617" s="210"/>
      <c r="U617" s="210"/>
      <c r="V617" s="210"/>
      <c r="W617" s="210"/>
      <c r="X617" s="210"/>
      <c r="Y617" s="210"/>
      <c r="Z617" s="210"/>
    </row>
    <row r="618" ht="12.75" customHeight="1">
      <c r="A618" s="625"/>
      <c r="B618" s="625"/>
      <c r="C618" s="653"/>
      <c r="D618" s="627"/>
      <c r="E618" s="210"/>
      <c r="F618" s="210"/>
      <c r="G618" s="210"/>
      <c r="H618" s="210"/>
      <c r="I618" s="627"/>
      <c r="J618" s="210"/>
      <c r="K618" s="626"/>
      <c r="L618" s="626"/>
      <c r="M618" s="628"/>
      <c r="N618" s="210"/>
      <c r="O618" s="210"/>
      <c r="P618" s="210"/>
      <c r="Q618" s="210"/>
      <c r="R618" s="210"/>
      <c r="S618" s="210"/>
      <c r="T618" s="210"/>
      <c r="U618" s="210"/>
      <c r="V618" s="210"/>
      <c r="W618" s="210"/>
      <c r="X618" s="210"/>
      <c r="Y618" s="210"/>
      <c r="Z618" s="210"/>
    </row>
    <row r="619" ht="12.75" customHeight="1">
      <c r="A619" s="625"/>
      <c r="B619" s="625"/>
      <c r="C619" s="653"/>
      <c r="D619" s="627"/>
      <c r="E619" s="210"/>
      <c r="F619" s="210"/>
      <c r="G619" s="210"/>
      <c r="H619" s="210"/>
      <c r="I619" s="627"/>
      <c r="J619" s="210"/>
      <c r="K619" s="626"/>
      <c r="L619" s="626"/>
      <c r="M619" s="628"/>
      <c r="N619" s="210"/>
      <c r="O619" s="210"/>
      <c r="P619" s="210"/>
      <c r="Q619" s="210"/>
      <c r="R619" s="210"/>
      <c r="S619" s="210"/>
      <c r="T619" s="210"/>
      <c r="U619" s="210"/>
      <c r="V619" s="210"/>
      <c r="W619" s="210"/>
      <c r="X619" s="210"/>
      <c r="Y619" s="210"/>
      <c r="Z619" s="210"/>
    </row>
    <row r="620" ht="12.75" customHeight="1">
      <c r="A620" s="625"/>
      <c r="B620" s="625"/>
      <c r="C620" s="653"/>
      <c r="D620" s="627"/>
      <c r="E620" s="210"/>
      <c r="F620" s="210"/>
      <c r="G620" s="210"/>
      <c r="H620" s="210"/>
      <c r="I620" s="627"/>
      <c r="J620" s="210"/>
      <c r="K620" s="626"/>
      <c r="L620" s="626"/>
      <c r="M620" s="628"/>
      <c r="N620" s="210"/>
      <c r="O620" s="210"/>
      <c r="P620" s="210"/>
      <c r="Q620" s="210"/>
      <c r="R620" s="210"/>
      <c r="S620" s="210"/>
      <c r="T620" s="210"/>
      <c r="U620" s="210"/>
      <c r="V620" s="210"/>
      <c r="W620" s="210"/>
      <c r="X620" s="210"/>
      <c r="Y620" s="210"/>
      <c r="Z620" s="210"/>
    </row>
    <row r="621" ht="12.75" customHeight="1">
      <c r="A621" s="625"/>
      <c r="B621" s="625"/>
      <c r="C621" s="653"/>
      <c r="D621" s="627"/>
      <c r="E621" s="210"/>
      <c r="F621" s="210"/>
      <c r="G621" s="210"/>
      <c r="H621" s="210"/>
      <c r="I621" s="627"/>
      <c r="J621" s="210"/>
      <c r="K621" s="626"/>
      <c r="L621" s="626"/>
      <c r="M621" s="628"/>
      <c r="N621" s="210"/>
      <c r="O621" s="210"/>
      <c r="P621" s="210"/>
      <c r="Q621" s="210"/>
      <c r="R621" s="210"/>
      <c r="S621" s="210"/>
      <c r="T621" s="210"/>
      <c r="U621" s="210"/>
      <c r="V621" s="210"/>
      <c r="W621" s="210"/>
      <c r="X621" s="210"/>
      <c r="Y621" s="210"/>
      <c r="Z621" s="210"/>
    </row>
    <row r="622" ht="12.75" customHeight="1">
      <c r="A622" s="625"/>
      <c r="B622" s="625"/>
      <c r="C622" s="653"/>
      <c r="D622" s="627"/>
      <c r="E622" s="210"/>
      <c r="F622" s="210"/>
      <c r="G622" s="210"/>
      <c r="H622" s="210"/>
      <c r="I622" s="627"/>
      <c r="J622" s="210"/>
      <c r="K622" s="626"/>
      <c r="L622" s="626"/>
      <c r="M622" s="628"/>
      <c r="N622" s="210"/>
      <c r="O622" s="210"/>
      <c r="P622" s="210"/>
      <c r="Q622" s="210"/>
      <c r="R622" s="210"/>
      <c r="S622" s="210"/>
      <c r="T622" s="210"/>
      <c r="U622" s="210"/>
      <c r="V622" s="210"/>
      <c r="W622" s="210"/>
      <c r="X622" s="210"/>
      <c r="Y622" s="210"/>
      <c r="Z622" s="210"/>
    </row>
    <row r="623" ht="12.75" customHeight="1">
      <c r="A623" s="625"/>
      <c r="B623" s="625"/>
      <c r="C623" s="653"/>
      <c r="D623" s="627"/>
      <c r="E623" s="210"/>
      <c r="F623" s="210"/>
      <c r="G623" s="210"/>
      <c r="H623" s="210"/>
      <c r="I623" s="627"/>
      <c r="J623" s="210"/>
      <c r="K623" s="626"/>
      <c r="L623" s="626"/>
      <c r="M623" s="628"/>
      <c r="N623" s="210"/>
      <c r="O623" s="210"/>
      <c r="P623" s="210"/>
      <c r="Q623" s="210"/>
      <c r="R623" s="210"/>
      <c r="S623" s="210"/>
      <c r="T623" s="210"/>
      <c r="U623" s="210"/>
      <c r="V623" s="210"/>
      <c r="W623" s="210"/>
      <c r="X623" s="210"/>
      <c r="Y623" s="210"/>
      <c r="Z623" s="210"/>
    </row>
    <row r="624" ht="12.75" customHeight="1">
      <c r="A624" s="625"/>
      <c r="B624" s="625"/>
      <c r="C624" s="653"/>
      <c r="D624" s="627"/>
      <c r="E624" s="210"/>
      <c r="F624" s="210"/>
      <c r="G624" s="210"/>
      <c r="H624" s="210"/>
      <c r="I624" s="627"/>
      <c r="J624" s="210"/>
      <c r="K624" s="626"/>
      <c r="L624" s="626"/>
      <c r="M624" s="628"/>
      <c r="N624" s="210"/>
      <c r="O624" s="210"/>
      <c r="P624" s="210"/>
      <c r="Q624" s="210"/>
      <c r="R624" s="210"/>
      <c r="S624" s="210"/>
      <c r="T624" s="210"/>
      <c r="U624" s="210"/>
      <c r="V624" s="210"/>
      <c r="W624" s="210"/>
      <c r="X624" s="210"/>
      <c r="Y624" s="210"/>
      <c r="Z624" s="210"/>
    </row>
    <row r="625" ht="12.75" customHeight="1">
      <c r="A625" s="625"/>
      <c r="B625" s="625"/>
      <c r="C625" s="653"/>
      <c r="D625" s="627"/>
      <c r="E625" s="210"/>
      <c r="F625" s="210"/>
      <c r="G625" s="210"/>
      <c r="H625" s="210"/>
      <c r="I625" s="627"/>
      <c r="J625" s="210"/>
      <c r="K625" s="626"/>
      <c r="L625" s="626"/>
      <c r="M625" s="628"/>
      <c r="N625" s="210"/>
      <c r="O625" s="210"/>
      <c r="P625" s="210"/>
      <c r="Q625" s="210"/>
      <c r="R625" s="210"/>
      <c r="S625" s="210"/>
      <c r="T625" s="210"/>
      <c r="U625" s="210"/>
      <c r="V625" s="210"/>
      <c r="W625" s="210"/>
      <c r="X625" s="210"/>
      <c r="Y625" s="210"/>
      <c r="Z625" s="210"/>
    </row>
    <row r="626" ht="12.75" customHeight="1">
      <c r="A626" s="625"/>
      <c r="B626" s="625"/>
      <c r="C626" s="653"/>
      <c r="D626" s="627"/>
      <c r="E626" s="210"/>
      <c r="F626" s="210"/>
      <c r="G626" s="210"/>
      <c r="H626" s="210"/>
      <c r="I626" s="627"/>
      <c r="J626" s="210"/>
      <c r="K626" s="626"/>
      <c r="L626" s="626"/>
      <c r="M626" s="628"/>
      <c r="N626" s="210"/>
      <c r="O626" s="210"/>
      <c r="P626" s="210"/>
      <c r="Q626" s="210"/>
      <c r="R626" s="210"/>
      <c r="S626" s="210"/>
      <c r="T626" s="210"/>
      <c r="U626" s="210"/>
      <c r="V626" s="210"/>
      <c r="W626" s="210"/>
      <c r="X626" s="210"/>
      <c r="Y626" s="210"/>
      <c r="Z626" s="210"/>
    </row>
    <row r="627" ht="12.75" customHeight="1">
      <c r="A627" s="625"/>
      <c r="B627" s="625"/>
      <c r="C627" s="653"/>
      <c r="D627" s="627"/>
      <c r="E627" s="210"/>
      <c r="F627" s="210"/>
      <c r="G627" s="210"/>
      <c r="H627" s="210"/>
      <c r="I627" s="627"/>
      <c r="J627" s="210"/>
      <c r="K627" s="626"/>
      <c r="L627" s="626"/>
      <c r="M627" s="628"/>
      <c r="N627" s="210"/>
      <c r="O627" s="210"/>
      <c r="P627" s="210"/>
      <c r="Q627" s="210"/>
      <c r="R627" s="210"/>
      <c r="S627" s="210"/>
      <c r="T627" s="210"/>
      <c r="U627" s="210"/>
      <c r="V627" s="210"/>
      <c r="W627" s="210"/>
      <c r="X627" s="210"/>
      <c r="Y627" s="210"/>
      <c r="Z627" s="210"/>
    </row>
    <row r="628" ht="12.75" customHeight="1">
      <c r="A628" s="625"/>
      <c r="B628" s="625"/>
      <c r="C628" s="653"/>
      <c r="D628" s="627"/>
      <c r="E628" s="210"/>
      <c r="F628" s="210"/>
      <c r="G628" s="210"/>
      <c r="H628" s="210"/>
      <c r="I628" s="627"/>
      <c r="J628" s="210"/>
      <c r="K628" s="626"/>
      <c r="L628" s="626"/>
      <c r="M628" s="628"/>
      <c r="N628" s="210"/>
      <c r="O628" s="210"/>
      <c r="P628" s="210"/>
      <c r="Q628" s="210"/>
      <c r="R628" s="210"/>
      <c r="S628" s="210"/>
      <c r="T628" s="210"/>
      <c r="U628" s="210"/>
      <c r="V628" s="210"/>
      <c r="W628" s="210"/>
      <c r="X628" s="210"/>
      <c r="Y628" s="210"/>
      <c r="Z628" s="210"/>
    </row>
    <row r="629" ht="12.75" customHeight="1">
      <c r="A629" s="625"/>
      <c r="B629" s="625"/>
      <c r="C629" s="653"/>
      <c r="D629" s="627"/>
      <c r="E629" s="210"/>
      <c r="F629" s="210"/>
      <c r="G629" s="210"/>
      <c r="H629" s="210"/>
      <c r="I629" s="627"/>
      <c r="J629" s="210"/>
      <c r="K629" s="626"/>
      <c r="L629" s="626"/>
      <c r="M629" s="628"/>
      <c r="N629" s="210"/>
      <c r="O629" s="210"/>
      <c r="P629" s="210"/>
      <c r="Q629" s="210"/>
      <c r="R629" s="210"/>
      <c r="S629" s="210"/>
      <c r="T629" s="210"/>
      <c r="U629" s="210"/>
      <c r="V629" s="210"/>
      <c r="W629" s="210"/>
      <c r="X629" s="210"/>
      <c r="Y629" s="210"/>
      <c r="Z629" s="210"/>
    </row>
    <row r="630" ht="12.75" customHeight="1">
      <c r="A630" s="625"/>
      <c r="B630" s="625"/>
      <c r="C630" s="653"/>
      <c r="D630" s="627"/>
      <c r="E630" s="210"/>
      <c r="F630" s="210"/>
      <c r="G630" s="210"/>
      <c r="H630" s="210"/>
      <c r="I630" s="627"/>
      <c r="J630" s="210"/>
      <c r="K630" s="626"/>
      <c r="L630" s="626"/>
      <c r="M630" s="628"/>
      <c r="N630" s="210"/>
      <c r="O630" s="210"/>
      <c r="P630" s="210"/>
      <c r="Q630" s="210"/>
      <c r="R630" s="210"/>
      <c r="S630" s="210"/>
      <c r="T630" s="210"/>
      <c r="U630" s="210"/>
      <c r="V630" s="210"/>
      <c r="W630" s="210"/>
      <c r="X630" s="210"/>
      <c r="Y630" s="210"/>
      <c r="Z630" s="210"/>
    </row>
    <row r="631" ht="12.75" customHeight="1">
      <c r="A631" s="625"/>
      <c r="B631" s="625"/>
      <c r="C631" s="653"/>
      <c r="D631" s="627"/>
      <c r="E631" s="210"/>
      <c r="F631" s="210"/>
      <c r="G631" s="210"/>
      <c r="H631" s="210"/>
      <c r="I631" s="627"/>
      <c r="J631" s="210"/>
      <c r="K631" s="626"/>
      <c r="L631" s="626"/>
      <c r="M631" s="628"/>
      <c r="N631" s="210"/>
      <c r="O631" s="210"/>
      <c r="P631" s="210"/>
      <c r="Q631" s="210"/>
      <c r="R631" s="210"/>
      <c r="S631" s="210"/>
      <c r="T631" s="210"/>
      <c r="U631" s="210"/>
      <c r="V631" s="210"/>
      <c r="W631" s="210"/>
      <c r="X631" s="210"/>
      <c r="Y631" s="210"/>
      <c r="Z631" s="210"/>
    </row>
    <row r="632" ht="12.75" customHeight="1">
      <c r="A632" s="625"/>
      <c r="B632" s="625"/>
      <c r="C632" s="653"/>
      <c r="D632" s="627"/>
      <c r="E632" s="210"/>
      <c r="F632" s="210"/>
      <c r="G632" s="210"/>
      <c r="H632" s="210"/>
      <c r="I632" s="627"/>
      <c r="J632" s="210"/>
      <c r="K632" s="626"/>
      <c r="L632" s="626"/>
      <c r="M632" s="628"/>
      <c r="N632" s="210"/>
      <c r="O632" s="210"/>
      <c r="P632" s="210"/>
      <c r="Q632" s="210"/>
      <c r="R632" s="210"/>
      <c r="S632" s="210"/>
      <c r="T632" s="210"/>
      <c r="U632" s="210"/>
      <c r="V632" s="210"/>
      <c r="W632" s="210"/>
      <c r="X632" s="210"/>
      <c r="Y632" s="210"/>
      <c r="Z632" s="210"/>
    </row>
    <row r="633" ht="12.75" customHeight="1">
      <c r="A633" s="625"/>
      <c r="B633" s="625"/>
      <c r="C633" s="653"/>
      <c r="D633" s="627"/>
      <c r="E633" s="210"/>
      <c r="F633" s="210"/>
      <c r="G633" s="210"/>
      <c r="H633" s="210"/>
      <c r="I633" s="627"/>
      <c r="J633" s="210"/>
      <c r="K633" s="626"/>
      <c r="L633" s="626"/>
      <c r="M633" s="628"/>
      <c r="N633" s="210"/>
      <c r="O633" s="210"/>
      <c r="P633" s="210"/>
      <c r="Q633" s="210"/>
      <c r="R633" s="210"/>
      <c r="S633" s="210"/>
      <c r="T633" s="210"/>
      <c r="U633" s="210"/>
      <c r="V633" s="210"/>
      <c r="W633" s="210"/>
      <c r="X633" s="210"/>
      <c r="Y633" s="210"/>
      <c r="Z633" s="210"/>
    </row>
    <row r="634" ht="12.75" customHeight="1">
      <c r="A634" s="625"/>
      <c r="B634" s="625"/>
      <c r="C634" s="653"/>
      <c r="D634" s="627"/>
      <c r="E634" s="210"/>
      <c r="F634" s="210"/>
      <c r="G634" s="210"/>
      <c r="H634" s="210"/>
      <c r="I634" s="627"/>
      <c r="J634" s="210"/>
      <c r="K634" s="626"/>
      <c r="L634" s="626"/>
      <c r="M634" s="628"/>
      <c r="N634" s="210"/>
      <c r="O634" s="210"/>
      <c r="P634" s="210"/>
      <c r="Q634" s="210"/>
      <c r="R634" s="210"/>
      <c r="S634" s="210"/>
      <c r="T634" s="210"/>
      <c r="U634" s="210"/>
      <c r="V634" s="210"/>
      <c r="W634" s="210"/>
      <c r="X634" s="210"/>
      <c r="Y634" s="210"/>
      <c r="Z634" s="210"/>
    </row>
    <row r="635" ht="12.75" customHeight="1">
      <c r="A635" s="625"/>
      <c r="B635" s="625"/>
      <c r="C635" s="653"/>
      <c r="D635" s="627"/>
      <c r="E635" s="210"/>
      <c r="F635" s="210"/>
      <c r="G635" s="210"/>
      <c r="H635" s="210"/>
      <c r="I635" s="627"/>
      <c r="J635" s="210"/>
      <c r="K635" s="626"/>
      <c r="L635" s="626"/>
      <c r="M635" s="628"/>
      <c r="N635" s="210"/>
      <c r="O635" s="210"/>
      <c r="P635" s="210"/>
      <c r="Q635" s="210"/>
      <c r="R635" s="210"/>
      <c r="S635" s="210"/>
      <c r="T635" s="210"/>
      <c r="U635" s="210"/>
      <c r="V635" s="210"/>
      <c r="W635" s="210"/>
      <c r="X635" s="210"/>
      <c r="Y635" s="210"/>
      <c r="Z635" s="210"/>
    </row>
    <row r="636" ht="12.75" customHeight="1">
      <c r="A636" s="625"/>
      <c r="B636" s="625"/>
      <c r="C636" s="653"/>
      <c r="D636" s="627"/>
      <c r="E636" s="210"/>
      <c r="F636" s="210"/>
      <c r="G636" s="210"/>
      <c r="H636" s="210"/>
      <c r="I636" s="627"/>
      <c r="J636" s="210"/>
      <c r="K636" s="626"/>
      <c r="L636" s="626"/>
      <c r="M636" s="628"/>
      <c r="N636" s="210"/>
      <c r="O636" s="210"/>
      <c r="P636" s="210"/>
      <c r="Q636" s="210"/>
      <c r="R636" s="210"/>
      <c r="S636" s="210"/>
      <c r="T636" s="210"/>
      <c r="U636" s="210"/>
      <c r="V636" s="210"/>
      <c r="W636" s="210"/>
      <c r="X636" s="210"/>
      <c r="Y636" s="210"/>
      <c r="Z636" s="210"/>
    </row>
    <row r="637" ht="12.75" customHeight="1">
      <c r="A637" s="625"/>
      <c r="B637" s="625"/>
      <c r="C637" s="653"/>
      <c r="D637" s="627"/>
      <c r="E637" s="210"/>
      <c r="F637" s="210"/>
      <c r="G637" s="210"/>
      <c r="H637" s="210"/>
      <c r="I637" s="627"/>
      <c r="J637" s="210"/>
      <c r="K637" s="626"/>
      <c r="L637" s="626"/>
      <c r="M637" s="628"/>
      <c r="N637" s="210"/>
      <c r="O637" s="210"/>
      <c r="P637" s="210"/>
      <c r="Q637" s="210"/>
      <c r="R637" s="210"/>
      <c r="S637" s="210"/>
      <c r="T637" s="210"/>
      <c r="U637" s="210"/>
      <c r="V637" s="210"/>
      <c r="W637" s="210"/>
      <c r="X637" s="210"/>
      <c r="Y637" s="210"/>
      <c r="Z637" s="210"/>
    </row>
    <row r="638" ht="12.75" customHeight="1">
      <c r="A638" s="625"/>
      <c r="B638" s="625"/>
      <c r="C638" s="653"/>
      <c r="D638" s="627"/>
      <c r="E638" s="210"/>
      <c r="F638" s="210"/>
      <c r="G638" s="210"/>
      <c r="H638" s="210"/>
      <c r="I638" s="627"/>
      <c r="J638" s="210"/>
      <c r="K638" s="626"/>
      <c r="L638" s="626"/>
      <c r="M638" s="628"/>
      <c r="N638" s="210"/>
      <c r="O638" s="210"/>
      <c r="P638" s="210"/>
      <c r="Q638" s="210"/>
      <c r="R638" s="210"/>
      <c r="S638" s="210"/>
      <c r="T638" s="210"/>
      <c r="U638" s="210"/>
      <c r="V638" s="210"/>
      <c r="W638" s="210"/>
      <c r="X638" s="210"/>
      <c r="Y638" s="210"/>
      <c r="Z638" s="210"/>
    </row>
    <row r="639" ht="12.75" customHeight="1">
      <c r="A639" s="625"/>
      <c r="B639" s="625"/>
      <c r="C639" s="653"/>
      <c r="D639" s="627"/>
      <c r="E639" s="210"/>
      <c r="F639" s="210"/>
      <c r="G639" s="210"/>
      <c r="H639" s="210"/>
      <c r="I639" s="627"/>
      <c r="J639" s="210"/>
      <c r="K639" s="626"/>
      <c r="L639" s="626"/>
      <c r="M639" s="628"/>
      <c r="N639" s="210"/>
      <c r="O639" s="210"/>
      <c r="P639" s="210"/>
      <c r="Q639" s="210"/>
      <c r="R639" s="210"/>
      <c r="S639" s="210"/>
      <c r="T639" s="210"/>
      <c r="U639" s="210"/>
      <c r="V639" s="210"/>
      <c r="W639" s="210"/>
      <c r="X639" s="210"/>
      <c r="Y639" s="210"/>
      <c r="Z639" s="210"/>
    </row>
    <row r="640" ht="12.75" customHeight="1">
      <c r="A640" s="625"/>
      <c r="B640" s="625"/>
      <c r="C640" s="653"/>
      <c r="D640" s="627"/>
      <c r="E640" s="210"/>
      <c r="F640" s="210"/>
      <c r="G640" s="210"/>
      <c r="H640" s="210"/>
      <c r="I640" s="627"/>
      <c r="J640" s="210"/>
      <c r="K640" s="626"/>
      <c r="L640" s="626"/>
      <c r="M640" s="628"/>
      <c r="N640" s="210"/>
      <c r="O640" s="210"/>
      <c r="P640" s="210"/>
      <c r="Q640" s="210"/>
      <c r="R640" s="210"/>
      <c r="S640" s="210"/>
      <c r="T640" s="210"/>
      <c r="U640" s="210"/>
      <c r="V640" s="210"/>
      <c r="W640" s="210"/>
      <c r="X640" s="210"/>
      <c r="Y640" s="210"/>
      <c r="Z640" s="210"/>
    </row>
    <row r="641" ht="12.75" customHeight="1">
      <c r="A641" s="625"/>
      <c r="B641" s="625"/>
      <c r="C641" s="653"/>
      <c r="D641" s="627"/>
      <c r="E641" s="210"/>
      <c r="F641" s="210"/>
      <c r="G641" s="210"/>
      <c r="H641" s="210"/>
      <c r="I641" s="627"/>
      <c r="J641" s="210"/>
      <c r="K641" s="626"/>
      <c r="L641" s="626"/>
      <c r="M641" s="628"/>
      <c r="N641" s="210"/>
      <c r="O641" s="210"/>
      <c r="P641" s="210"/>
      <c r="Q641" s="210"/>
      <c r="R641" s="210"/>
      <c r="S641" s="210"/>
      <c r="T641" s="210"/>
      <c r="U641" s="210"/>
      <c r="V641" s="210"/>
      <c r="W641" s="210"/>
      <c r="X641" s="210"/>
      <c r="Y641" s="210"/>
      <c r="Z641" s="210"/>
    </row>
    <row r="642" ht="12.75" customHeight="1">
      <c r="A642" s="625"/>
      <c r="B642" s="625"/>
      <c r="C642" s="653"/>
      <c r="D642" s="627"/>
      <c r="E642" s="210"/>
      <c r="F642" s="210"/>
      <c r="G642" s="210"/>
      <c r="H642" s="210"/>
      <c r="I642" s="627"/>
      <c r="J642" s="210"/>
      <c r="K642" s="626"/>
      <c r="L642" s="626"/>
      <c r="M642" s="628"/>
      <c r="N642" s="210"/>
      <c r="O642" s="210"/>
      <c r="P642" s="210"/>
      <c r="Q642" s="210"/>
      <c r="R642" s="210"/>
      <c r="S642" s="210"/>
      <c r="T642" s="210"/>
      <c r="U642" s="210"/>
      <c r="V642" s="210"/>
      <c r="W642" s="210"/>
      <c r="X642" s="210"/>
      <c r="Y642" s="210"/>
      <c r="Z642" s="210"/>
    </row>
    <row r="643" ht="12.75" customHeight="1">
      <c r="A643" s="625"/>
      <c r="B643" s="625"/>
      <c r="C643" s="653"/>
      <c r="D643" s="627"/>
      <c r="E643" s="210"/>
      <c r="F643" s="210"/>
      <c r="G643" s="210"/>
      <c r="H643" s="210"/>
      <c r="I643" s="627"/>
      <c r="J643" s="210"/>
      <c r="K643" s="626"/>
      <c r="L643" s="626"/>
      <c r="M643" s="628"/>
      <c r="N643" s="210"/>
      <c r="O643" s="210"/>
      <c r="P643" s="210"/>
      <c r="Q643" s="210"/>
      <c r="R643" s="210"/>
      <c r="S643" s="210"/>
      <c r="T643" s="210"/>
      <c r="U643" s="210"/>
      <c r="V643" s="210"/>
      <c r="W643" s="210"/>
      <c r="X643" s="210"/>
      <c r="Y643" s="210"/>
      <c r="Z643" s="210"/>
    </row>
    <row r="644" ht="12.75" customHeight="1">
      <c r="A644" s="625"/>
      <c r="B644" s="625"/>
      <c r="C644" s="653"/>
      <c r="D644" s="627"/>
      <c r="E644" s="210"/>
      <c r="F644" s="210"/>
      <c r="G644" s="210"/>
      <c r="H644" s="210"/>
      <c r="I644" s="627"/>
      <c r="J644" s="210"/>
      <c r="K644" s="626"/>
      <c r="L644" s="626"/>
      <c r="M644" s="628"/>
      <c r="N644" s="210"/>
      <c r="O644" s="210"/>
      <c r="P644" s="210"/>
      <c r="Q644" s="210"/>
      <c r="R644" s="210"/>
      <c r="S644" s="210"/>
      <c r="T644" s="210"/>
      <c r="U644" s="210"/>
      <c r="V644" s="210"/>
      <c r="W644" s="210"/>
      <c r="X644" s="210"/>
      <c r="Y644" s="210"/>
      <c r="Z644" s="210"/>
    </row>
    <row r="645" ht="12.75" customHeight="1">
      <c r="A645" s="625"/>
      <c r="B645" s="625"/>
      <c r="C645" s="653"/>
      <c r="D645" s="627"/>
      <c r="E645" s="210"/>
      <c r="F645" s="210"/>
      <c r="G645" s="210"/>
      <c r="H645" s="210"/>
      <c r="I645" s="627"/>
      <c r="J645" s="210"/>
      <c r="K645" s="626"/>
      <c r="L645" s="626"/>
      <c r="M645" s="628"/>
      <c r="N645" s="210"/>
      <c r="O645" s="210"/>
      <c r="P645" s="210"/>
      <c r="Q645" s="210"/>
      <c r="R645" s="210"/>
      <c r="S645" s="210"/>
      <c r="T645" s="210"/>
      <c r="U645" s="210"/>
      <c r="V645" s="210"/>
      <c r="W645" s="210"/>
      <c r="X645" s="210"/>
      <c r="Y645" s="210"/>
      <c r="Z645" s="210"/>
    </row>
    <row r="646" ht="12.75" customHeight="1">
      <c r="A646" s="625"/>
      <c r="B646" s="625"/>
      <c r="C646" s="653"/>
      <c r="D646" s="627"/>
      <c r="E646" s="210"/>
      <c r="F646" s="210"/>
      <c r="G646" s="210"/>
      <c r="H646" s="210"/>
      <c r="I646" s="627"/>
      <c r="J646" s="210"/>
      <c r="K646" s="626"/>
      <c r="L646" s="626"/>
      <c r="M646" s="628"/>
      <c r="N646" s="210"/>
      <c r="O646" s="210"/>
      <c r="P646" s="210"/>
      <c r="Q646" s="210"/>
      <c r="R646" s="210"/>
      <c r="S646" s="210"/>
      <c r="T646" s="210"/>
      <c r="U646" s="210"/>
      <c r="V646" s="210"/>
      <c r="W646" s="210"/>
      <c r="X646" s="210"/>
      <c r="Y646" s="210"/>
      <c r="Z646" s="210"/>
    </row>
    <row r="647" ht="12.75" customHeight="1">
      <c r="A647" s="625"/>
      <c r="B647" s="625"/>
      <c r="C647" s="653"/>
      <c r="D647" s="627"/>
      <c r="E647" s="210"/>
      <c r="F647" s="210"/>
      <c r="G647" s="210"/>
      <c r="H647" s="210"/>
      <c r="I647" s="627"/>
      <c r="J647" s="210"/>
      <c r="K647" s="626"/>
      <c r="L647" s="626"/>
      <c r="M647" s="628"/>
      <c r="N647" s="210"/>
      <c r="O647" s="210"/>
      <c r="P647" s="210"/>
      <c r="Q647" s="210"/>
      <c r="R647" s="210"/>
      <c r="S647" s="210"/>
      <c r="T647" s="210"/>
      <c r="U647" s="210"/>
      <c r="V647" s="210"/>
      <c r="W647" s="210"/>
      <c r="X647" s="210"/>
      <c r="Y647" s="210"/>
      <c r="Z647" s="210"/>
    </row>
    <row r="648" ht="12.75" customHeight="1">
      <c r="A648" s="625"/>
      <c r="B648" s="625"/>
      <c r="C648" s="653"/>
      <c r="D648" s="627"/>
      <c r="E648" s="210"/>
      <c r="F648" s="210"/>
      <c r="G648" s="210"/>
      <c r="H648" s="210"/>
      <c r="I648" s="627"/>
      <c r="J648" s="210"/>
      <c r="K648" s="626"/>
      <c r="L648" s="626"/>
      <c r="M648" s="628"/>
      <c r="N648" s="210"/>
      <c r="O648" s="210"/>
      <c r="P648" s="210"/>
      <c r="Q648" s="210"/>
      <c r="R648" s="210"/>
      <c r="S648" s="210"/>
      <c r="T648" s="210"/>
      <c r="U648" s="210"/>
      <c r="V648" s="210"/>
      <c r="W648" s="210"/>
      <c r="X648" s="210"/>
      <c r="Y648" s="210"/>
      <c r="Z648" s="210"/>
    </row>
    <row r="649" ht="12.75" customHeight="1">
      <c r="A649" s="625"/>
      <c r="B649" s="625"/>
      <c r="C649" s="653"/>
      <c r="D649" s="627"/>
      <c r="E649" s="210"/>
      <c r="F649" s="210"/>
      <c r="G649" s="210"/>
      <c r="H649" s="210"/>
      <c r="I649" s="627"/>
      <c r="J649" s="210"/>
      <c r="K649" s="626"/>
      <c r="L649" s="626"/>
      <c r="M649" s="628"/>
      <c r="N649" s="210"/>
      <c r="O649" s="210"/>
      <c r="P649" s="210"/>
      <c r="Q649" s="210"/>
      <c r="R649" s="210"/>
      <c r="S649" s="210"/>
      <c r="T649" s="210"/>
      <c r="U649" s="210"/>
      <c r="V649" s="210"/>
      <c r="W649" s="210"/>
      <c r="X649" s="210"/>
      <c r="Y649" s="210"/>
      <c r="Z649" s="210"/>
    </row>
    <row r="650" ht="12.75" customHeight="1">
      <c r="A650" s="625"/>
      <c r="B650" s="625"/>
      <c r="C650" s="653"/>
      <c r="D650" s="627"/>
      <c r="E650" s="210"/>
      <c r="F650" s="210"/>
      <c r="G650" s="210"/>
      <c r="H650" s="210"/>
      <c r="I650" s="627"/>
      <c r="J650" s="210"/>
      <c r="K650" s="626"/>
      <c r="L650" s="626"/>
      <c r="M650" s="628"/>
      <c r="N650" s="210"/>
      <c r="O650" s="210"/>
      <c r="P650" s="210"/>
      <c r="Q650" s="210"/>
      <c r="R650" s="210"/>
      <c r="S650" s="210"/>
      <c r="T650" s="210"/>
      <c r="U650" s="210"/>
      <c r="V650" s="210"/>
      <c r="W650" s="210"/>
      <c r="X650" s="210"/>
      <c r="Y650" s="210"/>
      <c r="Z650" s="210"/>
    </row>
    <row r="651" ht="12.75" customHeight="1">
      <c r="A651" s="625"/>
      <c r="B651" s="625"/>
      <c r="C651" s="653"/>
      <c r="D651" s="627"/>
      <c r="E651" s="210"/>
      <c r="F651" s="210"/>
      <c r="G651" s="210"/>
      <c r="H651" s="210"/>
      <c r="I651" s="627"/>
      <c r="J651" s="210"/>
      <c r="K651" s="626"/>
      <c r="L651" s="626"/>
      <c r="M651" s="628"/>
      <c r="N651" s="210"/>
      <c r="O651" s="210"/>
      <c r="P651" s="210"/>
      <c r="Q651" s="210"/>
      <c r="R651" s="210"/>
      <c r="S651" s="210"/>
      <c r="T651" s="210"/>
      <c r="U651" s="210"/>
      <c r="V651" s="210"/>
      <c r="W651" s="210"/>
      <c r="X651" s="210"/>
      <c r="Y651" s="210"/>
      <c r="Z651" s="210"/>
    </row>
    <row r="652" ht="12.75" customHeight="1">
      <c r="A652" s="625"/>
      <c r="B652" s="625"/>
      <c r="C652" s="653"/>
      <c r="D652" s="627"/>
      <c r="E652" s="210"/>
      <c r="F652" s="210"/>
      <c r="G652" s="210"/>
      <c r="H652" s="210"/>
      <c r="I652" s="627"/>
      <c r="J652" s="210"/>
      <c r="K652" s="626"/>
      <c r="L652" s="626"/>
      <c r="M652" s="628"/>
      <c r="N652" s="210"/>
      <c r="O652" s="210"/>
      <c r="P652" s="210"/>
      <c r="Q652" s="210"/>
      <c r="R652" s="210"/>
      <c r="S652" s="210"/>
      <c r="T652" s="210"/>
      <c r="U652" s="210"/>
      <c r="V652" s="210"/>
      <c r="W652" s="210"/>
      <c r="X652" s="210"/>
      <c r="Y652" s="210"/>
      <c r="Z652" s="210"/>
    </row>
    <row r="653" ht="12.75" customHeight="1">
      <c r="A653" s="625"/>
      <c r="B653" s="625"/>
      <c r="C653" s="653"/>
      <c r="D653" s="627"/>
      <c r="E653" s="210"/>
      <c r="F653" s="210"/>
      <c r="G653" s="210"/>
      <c r="H653" s="210"/>
      <c r="I653" s="627"/>
      <c r="J653" s="210"/>
      <c r="K653" s="626"/>
      <c r="L653" s="626"/>
      <c r="M653" s="628"/>
      <c r="N653" s="210"/>
      <c r="O653" s="210"/>
      <c r="P653" s="210"/>
      <c r="Q653" s="210"/>
      <c r="R653" s="210"/>
      <c r="S653" s="210"/>
      <c r="T653" s="210"/>
      <c r="U653" s="210"/>
      <c r="V653" s="210"/>
      <c r="W653" s="210"/>
      <c r="X653" s="210"/>
      <c r="Y653" s="210"/>
      <c r="Z653" s="210"/>
    </row>
    <row r="654" ht="12.75" customHeight="1">
      <c r="A654" s="625"/>
      <c r="B654" s="625"/>
      <c r="C654" s="653"/>
      <c r="D654" s="627"/>
      <c r="E654" s="210"/>
      <c r="F654" s="210"/>
      <c r="G654" s="210"/>
      <c r="H654" s="210"/>
      <c r="I654" s="627"/>
      <c r="J654" s="210"/>
      <c r="K654" s="626"/>
      <c r="L654" s="626"/>
      <c r="M654" s="628"/>
      <c r="N654" s="210"/>
      <c r="O654" s="210"/>
      <c r="P654" s="210"/>
      <c r="Q654" s="210"/>
      <c r="R654" s="210"/>
      <c r="S654" s="210"/>
      <c r="T654" s="210"/>
      <c r="U654" s="210"/>
      <c r="V654" s="210"/>
      <c r="W654" s="210"/>
      <c r="X654" s="210"/>
      <c r="Y654" s="210"/>
      <c r="Z654" s="210"/>
    </row>
    <row r="655" ht="12.75" customHeight="1">
      <c r="A655" s="625"/>
      <c r="B655" s="625"/>
      <c r="C655" s="653"/>
      <c r="D655" s="627"/>
      <c r="E655" s="210"/>
      <c r="F655" s="210"/>
      <c r="G655" s="210"/>
      <c r="H655" s="210"/>
      <c r="I655" s="627"/>
      <c r="J655" s="210"/>
      <c r="K655" s="626"/>
      <c r="L655" s="626"/>
      <c r="M655" s="628"/>
      <c r="N655" s="210"/>
      <c r="O655" s="210"/>
      <c r="P655" s="210"/>
      <c r="Q655" s="210"/>
      <c r="R655" s="210"/>
      <c r="S655" s="210"/>
      <c r="T655" s="210"/>
      <c r="U655" s="210"/>
      <c r="V655" s="210"/>
      <c r="W655" s="210"/>
      <c r="X655" s="210"/>
      <c r="Y655" s="210"/>
      <c r="Z655" s="210"/>
    </row>
    <row r="656" ht="12.75" customHeight="1">
      <c r="A656" s="625"/>
      <c r="B656" s="625"/>
      <c r="C656" s="653"/>
      <c r="D656" s="627"/>
      <c r="E656" s="210"/>
      <c r="F656" s="210"/>
      <c r="G656" s="210"/>
      <c r="H656" s="210"/>
      <c r="I656" s="627"/>
      <c r="J656" s="210"/>
      <c r="K656" s="626"/>
      <c r="L656" s="626"/>
      <c r="M656" s="628"/>
      <c r="N656" s="210"/>
      <c r="O656" s="210"/>
      <c r="P656" s="210"/>
      <c r="Q656" s="210"/>
      <c r="R656" s="210"/>
      <c r="S656" s="210"/>
      <c r="T656" s="210"/>
      <c r="U656" s="210"/>
      <c r="V656" s="210"/>
      <c r="W656" s="210"/>
      <c r="X656" s="210"/>
      <c r="Y656" s="210"/>
      <c r="Z656" s="210"/>
    </row>
    <row r="657" ht="12.75" customHeight="1">
      <c r="A657" s="625"/>
      <c r="B657" s="625"/>
      <c r="C657" s="653"/>
      <c r="D657" s="627"/>
      <c r="E657" s="210"/>
      <c r="F657" s="210"/>
      <c r="G657" s="210"/>
      <c r="H657" s="210"/>
      <c r="I657" s="627"/>
      <c r="J657" s="210"/>
      <c r="K657" s="626"/>
      <c r="L657" s="626"/>
      <c r="M657" s="628"/>
      <c r="N657" s="210"/>
      <c r="O657" s="210"/>
      <c r="P657" s="210"/>
      <c r="Q657" s="210"/>
      <c r="R657" s="210"/>
      <c r="S657" s="210"/>
      <c r="T657" s="210"/>
      <c r="U657" s="210"/>
      <c r="V657" s="210"/>
      <c r="W657" s="210"/>
      <c r="X657" s="210"/>
      <c r="Y657" s="210"/>
      <c r="Z657" s="210"/>
    </row>
    <row r="658" ht="12.75" customHeight="1">
      <c r="A658" s="625"/>
      <c r="B658" s="625"/>
      <c r="C658" s="653"/>
      <c r="D658" s="627"/>
      <c r="E658" s="210"/>
      <c r="F658" s="210"/>
      <c r="G658" s="210"/>
      <c r="H658" s="210"/>
      <c r="I658" s="627"/>
      <c r="J658" s="210"/>
      <c r="K658" s="626"/>
      <c r="L658" s="626"/>
      <c r="M658" s="628"/>
      <c r="N658" s="210"/>
      <c r="O658" s="210"/>
      <c r="P658" s="210"/>
      <c r="Q658" s="210"/>
      <c r="R658" s="210"/>
      <c r="S658" s="210"/>
      <c r="T658" s="210"/>
      <c r="U658" s="210"/>
      <c r="V658" s="210"/>
      <c r="W658" s="210"/>
      <c r="X658" s="210"/>
      <c r="Y658" s="210"/>
      <c r="Z658" s="210"/>
    </row>
    <row r="659" ht="12.75" customHeight="1">
      <c r="A659" s="625"/>
      <c r="B659" s="625"/>
      <c r="C659" s="653"/>
      <c r="D659" s="627"/>
      <c r="E659" s="210"/>
      <c r="F659" s="210"/>
      <c r="G659" s="210"/>
      <c r="H659" s="210"/>
      <c r="I659" s="627"/>
      <c r="J659" s="210"/>
      <c r="K659" s="626"/>
      <c r="L659" s="626"/>
      <c r="M659" s="628"/>
      <c r="N659" s="210"/>
      <c r="O659" s="210"/>
      <c r="P659" s="210"/>
      <c r="Q659" s="210"/>
      <c r="R659" s="210"/>
      <c r="S659" s="210"/>
      <c r="T659" s="210"/>
      <c r="U659" s="210"/>
      <c r="V659" s="210"/>
      <c r="W659" s="210"/>
      <c r="X659" s="210"/>
      <c r="Y659" s="210"/>
      <c r="Z659" s="210"/>
    </row>
    <row r="660" ht="12.75" customHeight="1">
      <c r="A660" s="625"/>
      <c r="B660" s="625"/>
      <c r="C660" s="653"/>
      <c r="D660" s="627"/>
      <c r="E660" s="210"/>
      <c r="F660" s="210"/>
      <c r="G660" s="210"/>
      <c r="H660" s="210"/>
      <c r="I660" s="627"/>
      <c r="J660" s="210"/>
      <c r="K660" s="626"/>
      <c r="L660" s="626"/>
      <c r="M660" s="628"/>
      <c r="N660" s="210"/>
      <c r="O660" s="210"/>
      <c r="P660" s="210"/>
      <c r="Q660" s="210"/>
      <c r="R660" s="210"/>
      <c r="S660" s="210"/>
      <c r="T660" s="210"/>
      <c r="U660" s="210"/>
      <c r="V660" s="210"/>
      <c r="W660" s="210"/>
      <c r="X660" s="210"/>
      <c r="Y660" s="210"/>
      <c r="Z660" s="210"/>
    </row>
    <row r="661" ht="12.75" customHeight="1">
      <c r="A661" s="625"/>
      <c r="B661" s="625"/>
      <c r="C661" s="653"/>
      <c r="D661" s="627"/>
      <c r="E661" s="210"/>
      <c r="F661" s="210"/>
      <c r="G661" s="210"/>
      <c r="H661" s="210"/>
      <c r="I661" s="627"/>
      <c r="J661" s="210"/>
      <c r="K661" s="626"/>
      <c r="L661" s="626"/>
      <c r="M661" s="628"/>
      <c r="N661" s="210"/>
      <c r="O661" s="210"/>
      <c r="P661" s="210"/>
      <c r="Q661" s="210"/>
      <c r="R661" s="210"/>
      <c r="S661" s="210"/>
      <c r="T661" s="210"/>
      <c r="U661" s="210"/>
      <c r="V661" s="210"/>
      <c r="W661" s="210"/>
      <c r="X661" s="210"/>
      <c r="Y661" s="210"/>
      <c r="Z661" s="210"/>
    </row>
    <row r="662" ht="12.75" customHeight="1">
      <c r="A662" s="625"/>
      <c r="B662" s="625"/>
      <c r="C662" s="653"/>
      <c r="D662" s="627"/>
      <c r="E662" s="210"/>
      <c r="F662" s="210"/>
      <c r="G662" s="210"/>
      <c r="H662" s="210"/>
      <c r="I662" s="627"/>
      <c r="J662" s="210"/>
      <c r="K662" s="626"/>
      <c r="L662" s="626"/>
      <c r="M662" s="628"/>
      <c r="N662" s="210"/>
      <c r="O662" s="210"/>
      <c r="P662" s="210"/>
      <c r="Q662" s="210"/>
      <c r="R662" s="210"/>
      <c r="S662" s="210"/>
      <c r="T662" s="210"/>
      <c r="U662" s="210"/>
      <c r="V662" s="210"/>
      <c r="W662" s="210"/>
      <c r="X662" s="210"/>
      <c r="Y662" s="210"/>
      <c r="Z662" s="210"/>
    </row>
    <row r="663" ht="12.75" customHeight="1">
      <c r="A663" s="625"/>
      <c r="B663" s="625"/>
      <c r="C663" s="653"/>
      <c r="D663" s="627"/>
      <c r="E663" s="210"/>
      <c r="F663" s="210"/>
      <c r="G663" s="210"/>
      <c r="H663" s="210"/>
      <c r="I663" s="627"/>
      <c r="J663" s="210"/>
      <c r="K663" s="626"/>
      <c r="L663" s="626"/>
      <c r="M663" s="628"/>
      <c r="N663" s="210"/>
      <c r="O663" s="210"/>
      <c r="P663" s="210"/>
      <c r="Q663" s="210"/>
      <c r="R663" s="210"/>
      <c r="S663" s="210"/>
      <c r="T663" s="210"/>
      <c r="U663" s="210"/>
      <c r="V663" s="210"/>
      <c r="W663" s="210"/>
      <c r="X663" s="210"/>
      <c r="Y663" s="210"/>
      <c r="Z663" s="210"/>
    </row>
    <row r="664" ht="12.75" customHeight="1">
      <c r="A664" s="625"/>
      <c r="B664" s="625"/>
      <c r="C664" s="653"/>
      <c r="D664" s="627"/>
      <c r="E664" s="210"/>
      <c r="F664" s="210"/>
      <c r="G664" s="210"/>
      <c r="H664" s="210"/>
      <c r="I664" s="627"/>
      <c r="J664" s="210"/>
      <c r="K664" s="626"/>
      <c r="L664" s="626"/>
      <c r="M664" s="628"/>
      <c r="N664" s="210"/>
      <c r="O664" s="210"/>
      <c r="P664" s="210"/>
      <c r="Q664" s="210"/>
      <c r="R664" s="210"/>
      <c r="S664" s="210"/>
      <c r="T664" s="210"/>
      <c r="U664" s="210"/>
      <c r="V664" s="210"/>
      <c r="W664" s="210"/>
      <c r="X664" s="210"/>
      <c r="Y664" s="210"/>
      <c r="Z664" s="210"/>
    </row>
    <row r="665" ht="12.75" customHeight="1">
      <c r="A665" s="625"/>
      <c r="B665" s="625"/>
      <c r="C665" s="653"/>
      <c r="D665" s="627"/>
      <c r="E665" s="210"/>
      <c r="F665" s="210"/>
      <c r="G665" s="210"/>
      <c r="H665" s="210"/>
      <c r="I665" s="627"/>
      <c r="J665" s="210"/>
      <c r="K665" s="626"/>
      <c r="L665" s="626"/>
      <c r="M665" s="628"/>
      <c r="N665" s="210"/>
      <c r="O665" s="210"/>
      <c r="P665" s="210"/>
      <c r="Q665" s="210"/>
      <c r="R665" s="210"/>
      <c r="S665" s="210"/>
      <c r="T665" s="210"/>
      <c r="U665" s="210"/>
      <c r="V665" s="210"/>
      <c r="W665" s="210"/>
      <c r="X665" s="210"/>
      <c r="Y665" s="210"/>
      <c r="Z665" s="210"/>
    </row>
    <row r="666" ht="12.75" customHeight="1">
      <c r="A666" s="625"/>
      <c r="B666" s="625"/>
      <c r="C666" s="653"/>
      <c r="D666" s="627"/>
      <c r="E666" s="210"/>
      <c r="F666" s="210"/>
      <c r="G666" s="210"/>
      <c r="H666" s="210"/>
      <c r="I666" s="627"/>
      <c r="J666" s="210"/>
      <c r="K666" s="626"/>
      <c r="L666" s="626"/>
      <c r="M666" s="628"/>
      <c r="N666" s="210"/>
      <c r="O666" s="210"/>
      <c r="P666" s="210"/>
      <c r="Q666" s="210"/>
      <c r="R666" s="210"/>
      <c r="S666" s="210"/>
      <c r="T666" s="210"/>
      <c r="U666" s="210"/>
      <c r="V666" s="210"/>
      <c r="W666" s="210"/>
      <c r="X666" s="210"/>
      <c r="Y666" s="210"/>
      <c r="Z666" s="210"/>
    </row>
    <row r="667" ht="12.75" customHeight="1">
      <c r="A667" s="625"/>
      <c r="B667" s="625"/>
      <c r="C667" s="653"/>
      <c r="D667" s="627"/>
      <c r="E667" s="210"/>
      <c r="F667" s="210"/>
      <c r="G667" s="210"/>
      <c r="H667" s="210"/>
      <c r="I667" s="627"/>
      <c r="J667" s="210"/>
      <c r="K667" s="626"/>
      <c r="L667" s="626"/>
      <c r="M667" s="628"/>
      <c r="N667" s="210"/>
      <c r="O667" s="210"/>
      <c r="P667" s="210"/>
      <c r="Q667" s="210"/>
      <c r="R667" s="210"/>
      <c r="S667" s="210"/>
      <c r="T667" s="210"/>
      <c r="U667" s="210"/>
      <c r="V667" s="210"/>
      <c r="W667" s="210"/>
      <c r="X667" s="210"/>
      <c r="Y667" s="210"/>
      <c r="Z667" s="210"/>
    </row>
    <row r="668" ht="12.75" customHeight="1">
      <c r="A668" s="625"/>
      <c r="B668" s="625"/>
      <c r="C668" s="653"/>
      <c r="D668" s="627"/>
      <c r="E668" s="210"/>
      <c r="F668" s="210"/>
      <c r="G668" s="210"/>
      <c r="H668" s="210"/>
      <c r="I668" s="627"/>
      <c r="J668" s="210"/>
      <c r="K668" s="626"/>
      <c r="L668" s="626"/>
      <c r="M668" s="628"/>
      <c r="N668" s="210"/>
      <c r="O668" s="210"/>
      <c r="P668" s="210"/>
      <c r="Q668" s="210"/>
      <c r="R668" s="210"/>
      <c r="S668" s="210"/>
      <c r="T668" s="210"/>
      <c r="U668" s="210"/>
      <c r="V668" s="210"/>
      <c r="W668" s="210"/>
      <c r="X668" s="210"/>
      <c r="Y668" s="210"/>
      <c r="Z668" s="210"/>
    </row>
    <row r="669" ht="12.75" customHeight="1">
      <c r="A669" s="625"/>
      <c r="B669" s="625"/>
      <c r="C669" s="653"/>
      <c r="D669" s="627"/>
      <c r="E669" s="210"/>
      <c r="F669" s="210"/>
      <c r="G669" s="210"/>
      <c r="H669" s="210"/>
      <c r="I669" s="627"/>
      <c r="J669" s="210"/>
      <c r="K669" s="626"/>
      <c r="L669" s="626"/>
      <c r="M669" s="628"/>
      <c r="N669" s="210"/>
      <c r="O669" s="210"/>
      <c r="P669" s="210"/>
      <c r="Q669" s="210"/>
      <c r="R669" s="210"/>
      <c r="S669" s="210"/>
      <c r="T669" s="210"/>
      <c r="U669" s="210"/>
      <c r="V669" s="210"/>
      <c r="W669" s="210"/>
      <c r="X669" s="210"/>
      <c r="Y669" s="210"/>
      <c r="Z669" s="210"/>
    </row>
    <row r="670" ht="12.75" customHeight="1">
      <c r="A670" s="625"/>
      <c r="B670" s="625"/>
      <c r="C670" s="653"/>
      <c r="D670" s="627"/>
      <c r="E670" s="210"/>
      <c r="F670" s="210"/>
      <c r="G670" s="210"/>
      <c r="H670" s="210"/>
      <c r="I670" s="627"/>
      <c r="J670" s="210"/>
      <c r="K670" s="626"/>
      <c r="L670" s="626"/>
      <c r="M670" s="628"/>
      <c r="N670" s="210"/>
      <c r="O670" s="210"/>
      <c r="P670" s="210"/>
      <c r="Q670" s="210"/>
      <c r="R670" s="210"/>
      <c r="S670" s="210"/>
      <c r="T670" s="210"/>
      <c r="U670" s="210"/>
      <c r="V670" s="210"/>
      <c r="W670" s="210"/>
      <c r="X670" s="210"/>
      <c r="Y670" s="210"/>
      <c r="Z670" s="210"/>
    </row>
    <row r="671" ht="12.75" customHeight="1">
      <c r="A671" s="625"/>
      <c r="B671" s="625"/>
      <c r="C671" s="653"/>
      <c r="D671" s="627"/>
      <c r="E671" s="210"/>
      <c r="F671" s="210"/>
      <c r="G671" s="210"/>
      <c r="H671" s="210"/>
      <c r="I671" s="627"/>
      <c r="J671" s="210"/>
      <c r="K671" s="626"/>
      <c r="L671" s="626"/>
      <c r="M671" s="628"/>
      <c r="N671" s="210"/>
      <c r="O671" s="210"/>
      <c r="P671" s="210"/>
      <c r="Q671" s="210"/>
      <c r="R671" s="210"/>
      <c r="S671" s="210"/>
      <c r="T671" s="210"/>
      <c r="U671" s="210"/>
      <c r="V671" s="210"/>
      <c r="W671" s="210"/>
      <c r="X671" s="210"/>
      <c r="Y671" s="210"/>
      <c r="Z671" s="210"/>
    </row>
    <row r="672" ht="12.75" customHeight="1">
      <c r="A672" s="625"/>
      <c r="B672" s="625"/>
      <c r="C672" s="653"/>
      <c r="D672" s="627"/>
      <c r="E672" s="210"/>
      <c r="F672" s="210"/>
      <c r="G672" s="210"/>
      <c r="H672" s="210"/>
      <c r="I672" s="627"/>
      <c r="J672" s="210"/>
      <c r="K672" s="626"/>
      <c r="L672" s="626"/>
      <c r="M672" s="628"/>
      <c r="N672" s="210"/>
      <c r="O672" s="210"/>
      <c r="P672" s="210"/>
      <c r="Q672" s="210"/>
      <c r="R672" s="210"/>
      <c r="S672" s="210"/>
      <c r="T672" s="210"/>
      <c r="U672" s="210"/>
      <c r="V672" s="210"/>
      <c r="W672" s="210"/>
      <c r="X672" s="210"/>
      <c r="Y672" s="210"/>
      <c r="Z672" s="210"/>
    </row>
    <row r="673" ht="12.75" customHeight="1">
      <c r="A673" s="625"/>
      <c r="B673" s="625"/>
      <c r="C673" s="653"/>
      <c r="D673" s="627"/>
      <c r="E673" s="210"/>
      <c r="F673" s="210"/>
      <c r="G673" s="210"/>
      <c r="H673" s="210"/>
      <c r="I673" s="627"/>
      <c r="J673" s="210"/>
      <c r="K673" s="626"/>
      <c r="L673" s="626"/>
      <c r="M673" s="628"/>
      <c r="N673" s="210"/>
      <c r="O673" s="210"/>
      <c r="P673" s="210"/>
      <c r="Q673" s="210"/>
      <c r="R673" s="210"/>
      <c r="S673" s="210"/>
      <c r="T673" s="210"/>
      <c r="U673" s="210"/>
      <c r="V673" s="210"/>
      <c r="W673" s="210"/>
      <c r="X673" s="210"/>
      <c r="Y673" s="210"/>
      <c r="Z673" s="210"/>
    </row>
    <row r="674" ht="12.75" customHeight="1">
      <c r="A674" s="625"/>
      <c r="B674" s="625"/>
      <c r="C674" s="653"/>
      <c r="D674" s="627"/>
      <c r="E674" s="210"/>
      <c r="F674" s="210"/>
      <c r="G674" s="210"/>
      <c r="H674" s="210"/>
      <c r="I674" s="627"/>
      <c r="J674" s="210"/>
      <c r="K674" s="626"/>
      <c r="L674" s="626"/>
      <c r="M674" s="628"/>
      <c r="N674" s="210"/>
      <c r="O674" s="210"/>
      <c r="P674" s="210"/>
      <c r="Q674" s="210"/>
      <c r="R674" s="210"/>
      <c r="S674" s="210"/>
      <c r="T674" s="210"/>
      <c r="U674" s="210"/>
      <c r="V674" s="210"/>
      <c r="W674" s="210"/>
      <c r="X674" s="210"/>
      <c r="Y674" s="210"/>
      <c r="Z674" s="210"/>
    </row>
    <row r="675" ht="12.75" customHeight="1">
      <c r="A675" s="625"/>
      <c r="B675" s="625"/>
      <c r="C675" s="653"/>
      <c r="D675" s="627"/>
      <c r="E675" s="210"/>
      <c r="F675" s="210"/>
      <c r="G675" s="210"/>
      <c r="H675" s="210"/>
      <c r="I675" s="627"/>
      <c r="J675" s="210"/>
      <c r="K675" s="626"/>
      <c r="L675" s="626"/>
      <c r="M675" s="628"/>
      <c r="N675" s="210"/>
      <c r="O675" s="210"/>
      <c r="P675" s="210"/>
      <c r="Q675" s="210"/>
      <c r="R675" s="210"/>
      <c r="S675" s="210"/>
      <c r="T675" s="210"/>
      <c r="U675" s="210"/>
      <c r="V675" s="210"/>
      <c r="W675" s="210"/>
      <c r="X675" s="210"/>
      <c r="Y675" s="210"/>
      <c r="Z675" s="210"/>
    </row>
    <row r="676" ht="12.75" customHeight="1">
      <c r="A676" s="625"/>
      <c r="B676" s="625"/>
      <c r="C676" s="653"/>
      <c r="D676" s="627"/>
      <c r="E676" s="210"/>
      <c r="F676" s="210"/>
      <c r="G676" s="210"/>
      <c r="H676" s="210"/>
      <c r="I676" s="627"/>
      <c r="J676" s="210"/>
      <c r="K676" s="626"/>
      <c r="L676" s="626"/>
      <c r="M676" s="628"/>
      <c r="N676" s="210"/>
      <c r="O676" s="210"/>
      <c r="P676" s="210"/>
      <c r="Q676" s="210"/>
      <c r="R676" s="210"/>
      <c r="S676" s="210"/>
      <c r="T676" s="210"/>
      <c r="U676" s="210"/>
      <c r="V676" s="210"/>
      <c r="W676" s="210"/>
      <c r="X676" s="210"/>
      <c r="Y676" s="210"/>
      <c r="Z676" s="210"/>
    </row>
    <row r="677" ht="12.75" customHeight="1">
      <c r="A677" s="625"/>
      <c r="B677" s="625"/>
      <c r="C677" s="653"/>
      <c r="D677" s="627"/>
      <c r="E677" s="210"/>
      <c r="F677" s="210"/>
      <c r="G677" s="210"/>
      <c r="H677" s="210"/>
      <c r="I677" s="627"/>
      <c r="J677" s="210"/>
      <c r="K677" s="626"/>
      <c r="L677" s="626"/>
      <c r="M677" s="628"/>
      <c r="N677" s="210"/>
      <c r="O677" s="210"/>
      <c r="P677" s="210"/>
      <c r="Q677" s="210"/>
      <c r="R677" s="210"/>
      <c r="S677" s="210"/>
      <c r="T677" s="210"/>
      <c r="U677" s="210"/>
      <c r="V677" s="210"/>
      <c r="W677" s="210"/>
      <c r="X677" s="210"/>
      <c r="Y677" s="210"/>
      <c r="Z677" s="210"/>
    </row>
    <row r="678" ht="12.75" customHeight="1">
      <c r="A678" s="625"/>
      <c r="B678" s="625"/>
      <c r="C678" s="653"/>
      <c r="D678" s="627"/>
      <c r="E678" s="210"/>
      <c r="F678" s="210"/>
      <c r="G678" s="210"/>
      <c r="H678" s="210"/>
      <c r="I678" s="627"/>
      <c r="J678" s="210"/>
      <c r="K678" s="626"/>
      <c r="L678" s="626"/>
      <c r="M678" s="628"/>
      <c r="N678" s="210"/>
      <c r="O678" s="210"/>
      <c r="P678" s="210"/>
      <c r="Q678" s="210"/>
      <c r="R678" s="210"/>
      <c r="S678" s="210"/>
      <c r="T678" s="210"/>
      <c r="U678" s="210"/>
      <c r="V678" s="210"/>
      <c r="W678" s="210"/>
      <c r="X678" s="210"/>
      <c r="Y678" s="210"/>
      <c r="Z678" s="210"/>
    </row>
    <row r="679" ht="12.75" customHeight="1">
      <c r="A679" s="625"/>
      <c r="B679" s="625"/>
      <c r="C679" s="653"/>
      <c r="D679" s="627"/>
      <c r="E679" s="210"/>
      <c r="F679" s="210"/>
      <c r="G679" s="210"/>
      <c r="H679" s="210"/>
      <c r="I679" s="627"/>
      <c r="J679" s="210"/>
      <c r="K679" s="626"/>
      <c r="L679" s="626"/>
      <c r="M679" s="628"/>
      <c r="N679" s="210"/>
      <c r="O679" s="210"/>
      <c r="P679" s="210"/>
      <c r="Q679" s="210"/>
      <c r="R679" s="210"/>
      <c r="S679" s="210"/>
      <c r="T679" s="210"/>
      <c r="U679" s="210"/>
      <c r="V679" s="210"/>
      <c r="W679" s="210"/>
      <c r="X679" s="210"/>
      <c r="Y679" s="210"/>
      <c r="Z679" s="210"/>
    </row>
    <row r="680" ht="12.75" customHeight="1">
      <c r="A680" s="625"/>
      <c r="B680" s="625"/>
      <c r="C680" s="653"/>
      <c r="D680" s="627"/>
      <c r="E680" s="210"/>
      <c r="F680" s="210"/>
      <c r="G680" s="210"/>
      <c r="H680" s="210"/>
      <c r="I680" s="627"/>
      <c r="J680" s="210"/>
      <c r="K680" s="626"/>
      <c r="L680" s="626"/>
      <c r="M680" s="628"/>
      <c r="N680" s="210"/>
      <c r="O680" s="210"/>
      <c r="P680" s="210"/>
      <c r="Q680" s="210"/>
      <c r="R680" s="210"/>
      <c r="S680" s="210"/>
      <c r="T680" s="210"/>
      <c r="U680" s="210"/>
      <c r="V680" s="210"/>
      <c r="W680" s="210"/>
      <c r="X680" s="210"/>
      <c r="Y680" s="210"/>
      <c r="Z680" s="210"/>
    </row>
    <row r="681" ht="12.75" customHeight="1">
      <c r="A681" s="625"/>
      <c r="B681" s="625"/>
      <c r="C681" s="653"/>
      <c r="D681" s="627"/>
      <c r="E681" s="210"/>
      <c r="F681" s="210"/>
      <c r="G681" s="210"/>
      <c r="H681" s="210"/>
      <c r="I681" s="627"/>
      <c r="J681" s="210"/>
      <c r="K681" s="626"/>
      <c r="L681" s="626"/>
      <c r="M681" s="628"/>
      <c r="N681" s="210"/>
      <c r="O681" s="210"/>
      <c r="P681" s="210"/>
      <c r="Q681" s="210"/>
      <c r="R681" s="210"/>
      <c r="S681" s="210"/>
      <c r="T681" s="210"/>
      <c r="U681" s="210"/>
      <c r="V681" s="210"/>
      <c r="W681" s="210"/>
      <c r="X681" s="210"/>
      <c r="Y681" s="210"/>
      <c r="Z681" s="210"/>
    </row>
    <row r="682" ht="12.75" customHeight="1">
      <c r="A682" s="625"/>
      <c r="B682" s="625"/>
      <c r="C682" s="653"/>
      <c r="D682" s="627"/>
      <c r="E682" s="210"/>
      <c r="F682" s="210"/>
      <c r="G682" s="210"/>
      <c r="H682" s="210"/>
      <c r="I682" s="627"/>
      <c r="J682" s="210"/>
      <c r="K682" s="626"/>
      <c r="L682" s="626"/>
      <c r="M682" s="628"/>
      <c r="N682" s="210"/>
      <c r="O682" s="210"/>
      <c r="P682" s="210"/>
      <c r="Q682" s="210"/>
      <c r="R682" s="210"/>
      <c r="S682" s="210"/>
      <c r="T682" s="210"/>
      <c r="U682" s="210"/>
      <c r="V682" s="210"/>
      <c r="W682" s="210"/>
      <c r="X682" s="210"/>
      <c r="Y682" s="210"/>
      <c r="Z682" s="210"/>
    </row>
    <row r="683" ht="12.75" customHeight="1">
      <c r="A683" s="625"/>
      <c r="B683" s="625"/>
      <c r="C683" s="653"/>
      <c r="D683" s="627"/>
      <c r="E683" s="210"/>
      <c r="F683" s="210"/>
      <c r="G683" s="210"/>
      <c r="H683" s="210"/>
      <c r="I683" s="627"/>
      <c r="J683" s="210"/>
      <c r="K683" s="626"/>
      <c r="L683" s="626"/>
      <c r="M683" s="628"/>
      <c r="N683" s="210"/>
      <c r="O683" s="210"/>
      <c r="P683" s="210"/>
      <c r="Q683" s="210"/>
      <c r="R683" s="210"/>
      <c r="S683" s="210"/>
      <c r="T683" s="210"/>
      <c r="U683" s="210"/>
      <c r="V683" s="210"/>
      <c r="W683" s="210"/>
      <c r="X683" s="210"/>
      <c r="Y683" s="210"/>
      <c r="Z683" s="210"/>
    </row>
    <row r="684" ht="12.75" customHeight="1">
      <c r="A684" s="625"/>
      <c r="B684" s="625"/>
      <c r="C684" s="653"/>
      <c r="D684" s="627"/>
      <c r="E684" s="210"/>
      <c r="F684" s="210"/>
      <c r="G684" s="210"/>
      <c r="H684" s="210"/>
      <c r="I684" s="627"/>
      <c r="J684" s="210"/>
      <c r="K684" s="626"/>
      <c r="L684" s="626"/>
      <c r="M684" s="628"/>
      <c r="N684" s="210"/>
      <c r="O684" s="210"/>
      <c r="P684" s="210"/>
      <c r="Q684" s="210"/>
      <c r="R684" s="210"/>
      <c r="S684" s="210"/>
      <c r="T684" s="210"/>
      <c r="U684" s="210"/>
      <c r="V684" s="210"/>
      <c r="W684" s="210"/>
      <c r="X684" s="210"/>
      <c r="Y684" s="210"/>
      <c r="Z684" s="210"/>
    </row>
    <row r="685" ht="12.75" customHeight="1">
      <c r="A685" s="625"/>
      <c r="B685" s="625"/>
      <c r="C685" s="653"/>
      <c r="D685" s="627"/>
      <c r="E685" s="210"/>
      <c r="F685" s="210"/>
      <c r="G685" s="210"/>
      <c r="H685" s="210"/>
      <c r="I685" s="627"/>
      <c r="J685" s="210"/>
      <c r="K685" s="626"/>
      <c r="L685" s="626"/>
      <c r="M685" s="628"/>
      <c r="N685" s="210"/>
      <c r="O685" s="210"/>
      <c r="P685" s="210"/>
      <c r="Q685" s="210"/>
      <c r="R685" s="210"/>
      <c r="S685" s="210"/>
      <c r="T685" s="210"/>
      <c r="U685" s="210"/>
      <c r="V685" s="210"/>
      <c r="W685" s="210"/>
      <c r="X685" s="210"/>
      <c r="Y685" s="210"/>
      <c r="Z685" s="210"/>
    </row>
    <row r="686" ht="12.75" customHeight="1">
      <c r="A686" s="625"/>
      <c r="B686" s="625"/>
      <c r="C686" s="653"/>
      <c r="D686" s="627"/>
      <c r="E686" s="210"/>
      <c r="F686" s="210"/>
      <c r="G686" s="210"/>
      <c r="H686" s="210"/>
      <c r="I686" s="627"/>
      <c r="J686" s="210"/>
      <c r="K686" s="626"/>
      <c r="L686" s="626"/>
      <c r="M686" s="628"/>
      <c r="N686" s="210"/>
      <c r="O686" s="210"/>
      <c r="P686" s="210"/>
      <c r="Q686" s="210"/>
      <c r="R686" s="210"/>
      <c r="S686" s="210"/>
      <c r="T686" s="210"/>
      <c r="U686" s="210"/>
      <c r="V686" s="210"/>
      <c r="W686" s="210"/>
      <c r="X686" s="210"/>
      <c r="Y686" s="210"/>
      <c r="Z686" s="210"/>
    </row>
    <row r="687" ht="12.75" customHeight="1">
      <c r="A687" s="625"/>
      <c r="B687" s="625"/>
      <c r="C687" s="653"/>
      <c r="D687" s="627"/>
      <c r="E687" s="210"/>
      <c r="F687" s="210"/>
      <c r="G687" s="210"/>
      <c r="H687" s="210"/>
      <c r="I687" s="627"/>
      <c r="J687" s="210"/>
      <c r="K687" s="626"/>
      <c r="L687" s="626"/>
      <c r="M687" s="628"/>
      <c r="N687" s="210"/>
      <c r="O687" s="210"/>
      <c r="P687" s="210"/>
      <c r="Q687" s="210"/>
      <c r="R687" s="210"/>
      <c r="S687" s="210"/>
      <c r="T687" s="210"/>
      <c r="U687" s="210"/>
      <c r="V687" s="210"/>
      <c r="W687" s="210"/>
      <c r="X687" s="210"/>
      <c r="Y687" s="210"/>
      <c r="Z687" s="210"/>
    </row>
    <row r="688" ht="12.75" customHeight="1">
      <c r="A688" s="625"/>
      <c r="B688" s="625"/>
      <c r="C688" s="653"/>
      <c r="D688" s="627"/>
      <c r="E688" s="210"/>
      <c r="F688" s="210"/>
      <c r="G688" s="210"/>
      <c r="H688" s="210"/>
      <c r="I688" s="627"/>
      <c r="J688" s="210"/>
      <c r="K688" s="626"/>
      <c r="L688" s="626"/>
      <c r="M688" s="628"/>
      <c r="N688" s="210"/>
      <c r="O688" s="210"/>
      <c r="P688" s="210"/>
      <c r="Q688" s="210"/>
      <c r="R688" s="210"/>
      <c r="S688" s="210"/>
      <c r="T688" s="210"/>
      <c r="U688" s="210"/>
      <c r="V688" s="210"/>
      <c r="W688" s="210"/>
      <c r="X688" s="210"/>
      <c r="Y688" s="210"/>
      <c r="Z688" s="210"/>
    </row>
    <row r="689" ht="12.75" customHeight="1">
      <c r="A689" s="625"/>
      <c r="B689" s="625"/>
      <c r="C689" s="653"/>
      <c r="D689" s="627"/>
      <c r="E689" s="210"/>
      <c r="F689" s="210"/>
      <c r="G689" s="210"/>
      <c r="H689" s="210"/>
      <c r="I689" s="627"/>
      <c r="J689" s="210"/>
      <c r="K689" s="626"/>
      <c r="L689" s="626"/>
      <c r="M689" s="628"/>
      <c r="N689" s="210"/>
      <c r="O689" s="210"/>
      <c r="P689" s="210"/>
      <c r="Q689" s="210"/>
      <c r="R689" s="210"/>
      <c r="S689" s="210"/>
      <c r="T689" s="210"/>
      <c r="U689" s="210"/>
      <c r="V689" s="210"/>
      <c r="W689" s="210"/>
      <c r="X689" s="210"/>
      <c r="Y689" s="210"/>
      <c r="Z689" s="210"/>
    </row>
    <row r="690" ht="12.75" customHeight="1">
      <c r="A690" s="625"/>
      <c r="B690" s="625"/>
      <c r="C690" s="653"/>
      <c r="D690" s="627"/>
      <c r="E690" s="210"/>
      <c r="F690" s="210"/>
      <c r="G690" s="210"/>
      <c r="H690" s="210"/>
      <c r="I690" s="627"/>
      <c r="J690" s="210"/>
      <c r="K690" s="626"/>
      <c r="L690" s="626"/>
      <c r="M690" s="628"/>
      <c r="N690" s="210"/>
      <c r="O690" s="210"/>
      <c r="P690" s="210"/>
      <c r="Q690" s="210"/>
      <c r="R690" s="210"/>
      <c r="S690" s="210"/>
      <c r="T690" s="210"/>
      <c r="U690" s="210"/>
      <c r="V690" s="210"/>
      <c r="W690" s="210"/>
      <c r="X690" s="210"/>
      <c r="Y690" s="210"/>
      <c r="Z690" s="210"/>
    </row>
    <row r="691" ht="12.75" customHeight="1">
      <c r="A691" s="625"/>
      <c r="B691" s="625"/>
      <c r="C691" s="653"/>
      <c r="D691" s="627"/>
      <c r="E691" s="210"/>
      <c r="F691" s="210"/>
      <c r="G691" s="210"/>
      <c r="H691" s="210"/>
      <c r="I691" s="627"/>
      <c r="J691" s="210"/>
      <c r="K691" s="626"/>
      <c r="L691" s="626"/>
      <c r="M691" s="628"/>
      <c r="N691" s="210"/>
      <c r="O691" s="210"/>
      <c r="P691" s="210"/>
      <c r="Q691" s="210"/>
      <c r="R691" s="210"/>
      <c r="S691" s="210"/>
      <c r="T691" s="210"/>
      <c r="U691" s="210"/>
      <c r="V691" s="210"/>
      <c r="W691" s="210"/>
      <c r="X691" s="210"/>
      <c r="Y691" s="210"/>
      <c r="Z691" s="210"/>
    </row>
    <row r="692" ht="12.75" customHeight="1">
      <c r="A692" s="625"/>
      <c r="B692" s="625"/>
      <c r="C692" s="653"/>
      <c r="D692" s="627"/>
      <c r="E692" s="210"/>
      <c r="F692" s="210"/>
      <c r="G692" s="210"/>
      <c r="H692" s="210"/>
      <c r="I692" s="627"/>
      <c r="J692" s="210"/>
      <c r="K692" s="626"/>
      <c r="L692" s="626"/>
      <c r="M692" s="628"/>
      <c r="N692" s="210"/>
      <c r="O692" s="210"/>
      <c r="P692" s="210"/>
      <c r="Q692" s="210"/>
      <c r="R692" s="210"/>
      <c r="S692" s="210"/>
      <c r="T692" s="210"/>
      <c r="U692" s="210"/>
      <c r="V692" s="210"/>
      <c r="W692" s="210"/>
      <c r="X692" s="210"/>
      <c r="Y692" s="210"/>
      <c r="Z692" s="210"/>
    </row>
    <row r="693" ht="12.75" customHeight="1">
      <c r="A693" s="625"/>
      <c r="B693" s="625"/>
      <c r="C693" s="653"/>
      <c r="D693" s="627"/>
      <c r="E693" s="210"/>
      <c r="F693" s="210"/>
      <c r="G693" s="210"/>
      <c r="H693" s="210"/>
      <c r="I693" s="627"/>
      <c r="J693" s="210"/>
      <c r="K693" s="626"/>
      <c r="L693" s="626"/>
      <c r="M693" s="628"/>
      <c r="N693" s="210"/>
      <c r="O693" s="210"/>
      <c r="P693" s="210"/>
      <c r="Q693" s="210"/>
      <c r="R693" s="210"/>
      <c r="S693" s="210"/>
      <c r="T693" s="210"/>
      <c r="U693" s="210"/>
      <c r="V693" s="210"/>
      <c r="W693" s="210"/>
      <c r="X693" s="210"/>
      <c r="Y693" s="210"/>
      <c r="Z693" s="210"/>
    </row>
    <row r="694" ht="12.75" customHeight="1">
      <c r="A694" s="625"/>
      <c r="B694" s="625"/>
      <c r="C694" s="653"/>
      <c r="D694" s="627"/>
      <c r="E694" s="210"/>
      <c r="F694" s="210"/>
      <c r="G694" s="210"/>
      <c r="H694" s="210"/>
      <c r="I694" s="627"/>
      <c r="J694" s="210"/>
      <c r="K694" s="626"/>
      <c r="L694" s="626"/>
      <c r="M694" s="628"/>
      <c r="N694" s="210"/>
      <c r="O694" s="210"/>
      <c r="P694" s="210"/>
      <c r="Q694" s="210"/>
      <c r="R694" s="210"/>
      <c r="S694" s="210"/>
      <c r="T694" s="210"/>
      <c r="U694" s="210"/>
      <c r="V694" s="210"/>
      <c r="W694" s="210"/>
      <c r="X694" s="210"/>
      <c r="Y694" s="210"/>
      <c r="Z694" s="210"/>
    </row>
    <row r="695" ht="12.75" customHeight="1">
      <c r="A695" s="625"/>
      <c r="B695" s="625"/>
      <c r="C695" s="653"/>
      <c r="D695" s="627"/>
      <c r="E695" s="210"/>
      <c r="F695" s="210"/>
      <c r="G695" s="210"/>
      <c r="H695" s="210"/>
      <c r="I695" s="627"/>
      <c r="J695" s="210"/>
      <c r="K695" s="626"/>
      <c r="L695" s="626"/>
      <c r="M695" s="628"/>
      <c r="N695" s="210"/>
      <c r="O695" s="210"/>
      <c r="P695" s="210"/>
      <c r="Q695" s="210"/>
      <c r="R695" s="210"/>
      <c r="S695" s="210"/>
      <c r="T695" s="210"/>
      <c r="U695" s="210"/>
      <c r="V695" s="210"/>
      <c r="W695" s="210"/>
      <c r="X695" s="210"/>
      <c r="Y695" s="210"/>
      <c r="Z695" s="210"/>
    </row>
    <row r="696" ht="12.75" customHeight="1">
      <c r="A696" s="625"/>
      <c r="B696" s="625"/>
      <c r="C696" s="653"/>
      <c r="D696" s="627"/>
      <c r="E696" s="210"/>
      <c r="F696" s="210"/>
      <c r="G696" s="210"/>
      <c r="H696" s="210"/>
      <c r="I696" s="627"/>
      <c r="J696" s="210"/>
      <c r="K696" s="626"/>
      <c r="L696" s="626"/>
      <c r="M696" s="628"/>
      <c r="N696" s="210"/>
      <c r="O696" s="210"/>
      <c r="P696" s="210"/>
      <c r="Q696" s="210"/>
      <c r="R696" s="210"/>
      <c r="S696" s="210"/>
      <c r="T696" s="210"/>
      <c r="U696" s="210"/>
      <c r="V696" s="210"/>
      <c r="W696" s="210"/>
      <c r="X696" s="210"/>
      <c r="Y696" s="210"/>
      <c r="Z696" s="210"/>
    </row>
    <row r="697" ht="12.75" customHeight="1">
      <c r="A697" s="625"/>
      <c r="B697" s="625"/>
      <c r="C697" s="653"/>
      <c r="D697" s="627"/>
      <c r="E697" s="210"/>
      <c r="F697" s="210"/>
      <c r="G697" s="210"/>
      <c r="H697" s="210"/>
      <c r="I697" s="627"/>
      <c r="J697" s="210"/>
      <c r="K697" s="626"/>
      <c r="L697" s="626"/>
      <c r="M697" s="628"/>
      <c r="N697" s="210"/>
      <c r="O697" s="210"/>
      <c r="P697" s="210"/>
      <c r="Q697" s="210"/>
      <c r="R697" s="210"/>
      <c r="S697" s="210"/>
      <c r="T697" s="210"/>
      <c r="U697" s="210"/>
      <c r="V697" s="210"/>
      <c r="W697" s="210"/>
      <c r="X697" s="210"/>
      <c r="Y697" s="210"/>
      <c r="Z697" s="210"/>
    </row>
    <row r="698" ht="12.75" customHeight="1">
      <c r="A698" s="625"/>
      <c r="B698" s="625"/>
      <c r="C698" s="653"/>
      <c r="D698" s="627"/>
      <c r="E698" s="210"/>
      <c r="F698" s="210"/>
      <c r="G698" s="210"/>
      <c r="H698" s="210"/>
      <c r="I698" s="627"/>
      <c r="J698" s="210"/>
      <c r="K698" s="626"/>
      <c r="L698" s="626"/>
      <c r="M698" s="628"/>
      <c r="N698" s="210"/>
      <c r="O698" s="210"/>
      <c r="P698" s="210"/>
      <c r="Q698" s="210"/>
      <c r="R698" s="210"/>
      <c r="S698" s="210"/>
      <c r="T698" s="210"/>
      <c r="U698" s="210"/>
      <c r="V698" s="210"/>
      <c r="W698" s="210"/>
      <c r="X698" s="210"/>
      <c r="Y698" s="210"/>
      <c r="Z698" s="210"/>
    </row>
    <row r="699" ht="12.75" customHeight="1">
      <c r="A699" s="625"/>
      <c r="B699" s="625"/>
      <c r="C699" s="653"/>
      <c r="D699" s="627"/>
      <c r="E699" s="210"/>
      <c r="F699" s="210"/>
      <c r="G699" s="210"/>
      <c r="H699" s="210"/>
      <c r="I699" s="627"/>
      <c r="J699" s="210"/>
      <c r="K699" s="626"/>
      <c r="L699" s="626"/>
      <c r="M699" s="628"/>
      <c r="N699" s="210"/>
      <c r="O699" s="210"/>
      <c r="P699" s="210"/>
      <c r="Q699" s="210"/>
      <c r="R699" s="210"/>
      <c r="S699" s="210"/>
      <c r="T699" s="210"/>
      <c r="U699" s="210"/>
      <c r="V699" s="210"/>
      <c r="W699" s="210"/>
      <c r="X699" s="210"/>
      <c r="Y699" s="210"/>
      <c r="Z699" s="210"/>
    </row>
    <row r="700" ht="12.75" customHeight="1">
      <c r="A700" s="625"/>
      <c r="B700" s="625"/>
      <c r="C700" s="653"/>
      <c r="D700" s="627"/>
      <c r="E700" s="210"/>
      <c r="F700" s="210"/>
      <c r="G700" s="210"/>
      <c r="H700" s="210"/>
      <c r="I700" s="627"/>
      <c r="J700" s="210"/>
      <c r="K700" s="626"/>
      <c r="L700" s="626"/>
      <c r="M700" s="628"/>
      <c r="N700" s="210"/>
      <c r="O700" s="210"/>
      <c r="P700" s="210"/>
      <c r="Q700" s="210"/>
      <c r="R700" s="210"/>
      <c r="S700" s="210"/>
      <c r="T700" s="210"/>
      <c r="U700" s="210"/>
      <c r="V700" s="210"/>
      <c r="W700" s="210"/>
      <c r="X700" s="210"/>
      <c r="Y700" s="210"/>
      <c r="Z700" s="210"/>
    </row>
    <row r="701" ht="12.75" customHeight="1">
      <c r="A701" s="625"/>
      <c r="B701" s="625"/>
      <c r="C701" s="653"/>
      <c r="D701" s="627"/>
      <c r="E701" s="210"/>
      <c r="F701" s="210"/>
      <c r="G701" s="210"/>
      <c r="H701" s="210"/>
      <c r="I701" s="627"/>
      <c r="J701" s="210"/>
      <c r="K701" s="626"/>
      <c r="L701" s="626"/>
      <c r="M701" s="628"/>
      <c r="N701" s="210"/>
      <c r="O701" s="210"/>
      <c r="P701" s="210"/>
      <c r="Q701" s="210"/>
      <c r="R701" s="210"/>
      <c r="S701" s="210"/>
      <c r="T701" s="210"/>
      <c r="U701" s="210"/>
      <c r="V701" s="210"/>
      <c r="W701" s="210"/>
      <c r="X701" s="210"/>
      <c r="Y701" s="210"/>
      <c r="Z701" s="210"/>
    </row>
    <row r="702" ht="12.75" customHeight="1">
      <c r="A702" s="625"/>
      <c r="B702" s="625"/>
      <c r="C702" s="653"/>
      <c r="D702" s="627"/>
      <c r="E702" s="210"/>
      <c r="F702" s="210"/>
      <c r="G702" s="210"/>
      <c r="H702" s="210"/>
      <c r="I702" s="627"/>
      <c r="J702" s="210"/>
      <c r="K702" s="626"/>
      <c r="L702" s="626"/>
      <c r="M702" s="628"/>
      <c r="N702" s="210"/>
      <c r="O702" s="210"/>
      <c r="P702" s="210"/>
      <c r="Q702" s="210"/>
      <c r="R702" s="210"/>
      <c r="S702" s="210"/>
      <c r="T702" s="210"/>
      <c r="U702" s="210"/>
      <c r="V702" s="210"/>
      <c r="W702" s="210"/>
      <c r="X702" s="210"/>
      <c r="Y702" s="210"/>
      <c r="Z702" s="210"/>
    </row>
    <row r="703" ht="12.75" customHeight="1">
      <c r="A703" s="625"/>
      <c r="B703" s="625"/>
      <c r="C703" s="653"/>
      <c r="D703" s="627"/>
      <c r="E703" s="210"/>
      <c r="F703" s="210"/>
      <c r="G703" s="210"/>
      <c r="H703" s="210"/>
      <c r="I703" s="627"/>
      <c r="J703" s="210"/>
      <c r="K703" s="626"/>
      <c r="L703" s="626"/>
      <c r="M703" s="628"/>
      <c r="N703" s="210"/>
      <c r="O703" s="210"/>
      <c r="P703" s="210"/>
      <c r="Q703" s="210"/>
      <c r="R703" s="210"/>
      <c r="S703" s="210"/>
      <c r="T703" s="210"/>
      <c r="U703" s="210"/>
      <c r="V703" s="210"/>
      <c r="W703" s="210"/>
      <c r="X703" s="210"/>
      <c r="Y703" s="210"/>
      <c r="Z703" s="210"/>
    </row>
    <row r="704" ht="12.75" customHeight="1">
      <c r="A704" s="625"/>
      <c r="B704" s="625"/>
      <c r="C704" s="653"/>
      <c r="D704" s="627"/>
      <c r="E704" s="210"/>
      <c r="F704" s="210"/>
      <c r="G704" s="210"/>
      <c r="H704" s="210"/>
      <c r="I704" s="627"/>
      <c r="J704" s="210"/>
      <c r="K704" s="626"/>
      <c r="L704" s="626"/>
      <c r="M704" s="628"/>
      <c r="N704" s="210"/>
      <c r="O704" s="210"/>
      <c r="P704" s="210"/>
      <c r="Q704" s="210"/>
      <c r="R704" s="210"/>
      <c r="S704" s="210"/>
      <c r="T704" s="210"/>
      <c r="U704" s="210"/>
      <c r="V704" s="210"/>
      <c r="W704" s="210"/>
      <c r="X704" s="210"/>
      <c r="Y704" s="210"/>
      <c r="Z704" s="210"/>
    </row>
    <row r="705" ht="12.75" customHeight="1">
      <c r="A705" s="625"/>
      <c r="B705" s="625"/>
      <c r="C705" s="653"/>
      <c r="D705" s="627"/>
      <c r="E705" s="210"/>
      <c r="F705" s="210"/>
      <c r="G705" s="210"/>
      <c r="H705" s="210"/>
      <c r="I705" s="627"/>
      <c r="J705" s="210"/>
      <c r="K705" s="626"/>
      <c r="L705" s="626"/>
      <c r="M705" s="628"/>
      <c r="N705" s="210"/>
      <c r="O705" s="210"/>
      <c r="P705" s="210"/>
      <c r="Q705" s="210"/>
      <c r="R705" s="210"/>
      <c r="S705" s="210"/>
      <c r="T705" s="210"/>
      <c r="U705" s="210"/>
      <c r="V705" s="210"/>
      <c r="W705" s="210"/>
      <c r="X705" s="210"/>
      <c r="Y705" s="210"/>
      <c r="Z705" s="210"/>
    </row>
    <row r="706" ht="12.75" customHeight="1">
      <c r="A706" s="625"/>
      <c r="B706" s="625"/>
      <c r="C706" s="653"/>
      <c r="D706" s="627"/>
      <c r="E706" s="210"/>
      <c r="F706" s="210"/>
      <c r="G706" s="210"/>
      <c r="H706" s="210"/>
      <c r="I706" s="627"/>
      <c r="J706" s="210"/>
      <c r="K706" s="626"/>
      <c r="L706" s="626"/>
      <c r="M706" s="628"/>
      <c r="N706" s="210"/>
      <c r="O706" s="210"/>
      <c r="P706" s="210"/>
      <c r="Q706" s="210"/>
      <c r="R706" s="210"/>
      <c r="S706" s="210"/>
      <c r="T706" s="210"/>
      <c r="U706" s="210"/>
      <c r="V706" s="210"/>
      <c r="W706" s="210"/>
      <c r="X706" s="210"/>
      <c r="Y706" s="210"/>
      <c r="Z706" s="210"/>
    </row>
    <row r="707" ht="12.75" customHeight="1">
      <c r="A707" s="625"/>
      <c r="B707" s="625"/>
      <c r="C707" s="653"/>
      <c r="D707" s="627"/>
      <c r="E707" s="210"/>
      <c r="F707" s="210"/>
      <c r="G707" s="210"/>
      <c r="H707" s="210"/>
      <c r="I707" s="627"/>
      <c r="J707" s="210"/>
      <c r="K707" s="626"/>
      <c r="L707" s="626"/>
      <c r="M707" s="628"/>
      <c r="N707" s="210"/>
      <c r="O707" s="210"/>
      <c r="P707" s="210"/>
      <c r="Q707" s="210"/>
      <c r="R707" s="210"/>
      <c r="S707" s="210"/>
      <c r="T707" s="210"/>
      <c r="U707" s="210"/>
      <c r="V707" s="210"/>
      <c r="W707" s="210"/>
      <c r="X707" s="210"/>
      <c r="Y707" s="210"/>
      <c r="Z707" s="210"/>
    </row>
    <row r="708" ht="12.75" customHeight="1">
      <c r="A708" s="625"/>
      <c r="B708" s="625"/>
      <c r="C708" s="653"/>
      <c r="D708" s="627"/>
      <c r="E708" s="210"/>
      <c r="F708" s="210"/>
      <c r="G708" s="210"/>
      <c r="H708" s="210"/>
      <c r="I708" s="627"/>
      <c r="J708" s="210"/>
      <c r="K708" s="626"/>
      <c r="L708" s="626"/>
      <c r="M708" s="628"/>
      <c r="N708" s="210"/>
      <c r="O708" s="210"/>
      <c r="P708" s="210"/>
      <c r="Q708" s="210"/>
      <c r="R708" s="210"/>
      <c r="S708" s="210"/>
      <c r="T708" s="210"/>
      <c r="U708" s="210"/>
      <c r="V708" s="210"/>
      <c r="W708" s="210"/>
      <c r="X708" s="210"/>
      <c r="Y708" s="210"/>
      <c r="Z708" s="210"/>
    </row>
    <row r="709" ht="12.75" customHeight="1">
      <c r="A709" s="625"/>
      <c r="B709" s="625"/>
      <c r="C709" s="653"/>
      <c r="D709" s="627"/>
      <c r="E709" s="210"/>
      <c r="F709" s="210"/>
      <c r="G709" s="210"/>
      <c r="H709" s="210"/>
      <c r="I709" s="627"/>
      <c r="J709" s="210"/>
      <c r="K709" s="626"/>
      <c r="L709" s="626"/>
      <c r="M709" s="628"/>
      <c r="N709" s="210"/>
      <c r="O709" s="210"/>
      <c r="P709" s="210"/>
      <c r="Q709" s="210"/>
      <c r="R709" s="210"/>
      <c r="S709" s="210"/>
      <c r="T709" s="210"/>
      <c r="U709" s="210"/>
      <c r="V709" s="210"/>
      <c r="W709" s="210"/>
      <c r="X709" s="210"/>
      <c r="Y709" s="210"/>
      <c r="Z709" s="210"/>
    </row>
    <row r="710" ht="12.75" customHeight="1">
      <c r="A710" s="625"/>
      <c r="B710" s="625"/>
      <c r="C710" s="653"/>
      <c r="D710" s="627"/>
      <c r="E710" s="210"/>
      <c r="F710" s="210"/>
      <c r="G710" s="210"/>
      <c r="H710" s="210"/>
      <c r="I710" s="627"/>
      <c r="J710" s="210"/>
      <c r="K710" s="626"/>
      <c r="L710" s="626"/>
      <c r="M710" s="628"/>
      <c r="N710" s="210"/>
      <c r="O710" s="210"/>
      <c r="P710" s="210"/>
      <c r="Q710" s="210"/>
      <c r="R710" s="210"/>
      <c r="S710" s="210"/>
      <c r="T710" s="210"/>
      <c r="U710" s="210"/>
      <c r="V710" s="210"/>
      <c r="W710" s="210"/>
      <c r="X710" s="210"/>
      <c r="Y710" s="210"/>
      <c r="Z710" s="210"/>
    </row>
    <row r="711" ht="12.75" customHeight="1">
      <c r="A711" s="625"/>
      <c r="B711" s="625"/>
      <c r="C711" s="653"/>
      <c r="D711" s="627"/>
      <c r="E711" s="210"/>
      <c r="F711" s="210"/>
      <c r="G711" s="210"/>
      <c r="H711" s="210"/>
      <c r="I711" s="627"/>
      <c r="J711" s="210"/>
      <c r="K711" s="626"/>
      <c r="L711" s="626"/>
      <c r="M711" s="628"/>
      <c r="N711" s="210"/>
      <c r="O711" s="210"/>
      <c r="P711" s="210"/>
      <c r="Q711" s="210"/>
      <c r="R711" s="210"/>
      <c r="S711" s="210"/>
      <c r="T711" s="210"/>
      <c r="U711" s="210"/>
      <c r="V711" s="210"/>
      <c r="W711" s="210"/>
      <c r="X711" s="210"/>
      <c r="Y711" s="210"/>
      <c r="Z711" s="210"/>
    </row>
    <row r="712" ht="12.75" customHeight="1">
      <c r="A712" s="625"/>
      <c r="B712" s="625"/>
      <c r="C712" s="653"/>
      <c r="D712" s="627"/>
      <c r="E712" s="210"/>
      <c r="F712" s="210"/>
      <c r="G712" s="210"/>
      <c r="H712" s="210"/>
      <c r="I712" s="627"/>
      <c r="J712" s="210"/>
      <c r="K712" s="626"/>
      <c r="L712" s="626"/>
      <c r="M712" s="628"/>
      <c r="N712" s="210"/>
      <c r="O712" s="210"/>
      <c r="P712" s="210"/>
      <c r="Q712" s="210"/>
      <c r="R712" s="210"/>
      <c r="S712" s="210"/>
      <c r="T712" s="210"/>
      <c r="U712" s="210"/>
      <c r="V712" s="210"/>
      <c r="W712" s="210"/>
      <c r="X712" s="210"/>
      <c r="Y712" s="210"/>
      <c r="Z712" s="210"/>
    </row>
    <row r="713" ht="12.75" customHeight="1">
      <c r="A713" s="625"/>
      <c r="B713" s="625"/>
      <c r="C713" s="653"/>
      <c r="D713" s="627"/>
      <c r="E713" s="210"/>
      <c r="F713" s="210"/>
      <c r="G713" s="210"/>
      <c r="H713" s="210"/>
      <c r="I713" s="627"/>
      <c r="J713" s="210"/>
      <c r="K713" s="626"/>
      <c r="L713" s="626"/>
      <c r="M713" s="628"/>
      <c r="N713" s="210"/>
      <c r="O713" s="210"/>
      <c r="P713" s="210"/>
      <c r="Q713" s="210"/>
      <c r="R713" s="210"/>
      <c r="S713" s="210"/>
      <c r="T713" s="210"/>
      <c r="U713" s="210"/>
      <c r="V713" s="210"/>
      <c r="W713" s="210"/>
      <c r="X713" s="210"/>
      <c r="Y713" s="210"/>
      <c r="Z713" s="210"/>
    </row>
    <row r="714" ht="12.75" customHeight="1">
      <c r="A714" s="625"/>
      <c r="B714" s="625"/>
      <c r="C714" s="653"/>
      <c r="D714" s="627"/>
      <c r="E714" s="210"/>
      <c r="F714" s="210"/>
      <c r="G714" s="210"/>
      <c r="H714" s="210"/>
      <c r="I714" s="627"/>
      <c r="J714" s="210"/>
      <c r="K714" s="626"/>
      <c r="L714" s="626"/>
      <c r="M714" s="628"/>
      <c r="N714" s="210"/>
      <c r="O714" s="210"/>
      <c r="P714" s="210"/>
      <c r="Q714" s="210"/>
      <c r="R714" s="210"/>
      <c r="S714" s="210"/>
      <c r="T714" s="210"/>
      <c r="U714" s="210"/>
      <c r="V714" s="210"/>
      <c r="W714" s="210"/>
      <c r="X714" s="210"/>
      <c r="Y714" s="210"/>
      <c r="Z714" s="210"/>
    </row>
    <row r="715" ht="12.75" customHeight="1">
      <c r="A715" s="625"/>
      <c r="B715" s="625"/>
      <c r="C715" s="653"/>
      <c r="D715" s="627"/>
      <c r="E715" s="210"/>
      <c r="F715" s="210"/>
      <c r="G715" s="210"/>
      <c r="H715" s="210"/>
      <c r="I715" s="627"/>
      <c r="J715" s="210"/>
      <c r="K715" s="626"/>
      <c r="L715" s="626"/>
      <c r="M715" s="628"/>
      <c r="N715" s="210"/>
      <c r="O715" s="210"/>
      <c r="P715" s="210"/>
      <c r="Q715" s="210"/>
      <c r="R715" s="210"/>
      <c r="S715" s="210"/>
      <c r="T715" s="210"/>
      <c r="U715" s="210"/>
      <c r="V715" s="210"/>
      <c r="W715" s="210"/>
      <c r="X715" s="210"/>
      <c r="Y715" s="210"/>
      <c r="Z715" s="210"/>
    </row>
    <row r="716" ht="12.75" customHeight="1">
      <c r="A716" s="625"/>
      <c r="B716" s="625"/>
      <c r="C716" s="653"/>
      <c r="D716" s="627"/>
      <c r="E716" s="210"/>
      <c r="F716" s="210"/>
      <c r="G716" s="210"/>
      <c r="H716" s="210"/>
      <c r="I716" s="627"/>
      <c r="J716" s="210"/>
      <c r="K716" s="626"/>
      <c r="L716" s="626"/>
      <c r="M716" s="628"/>
      <c r="N716" s="210"/>
      <c r="O716" s="210"/>
      <c r="P716" s="210"/>
      <c r="Q716" s="210"/>
      <c r="R716" s="210"/>
      <c r="S716" s="210"/>
      <c r="T716" s="210"/>
      <c r="U716" s="210"/>
      <c r="V716" s="210"/>
      <c r="W716" s="210"/>
      <c r="X716" s="210"/>
      <c r="Y716" s="210"/>
      <c r="Z716" s="210"/>
    </row>
    <row r="717" ht="12.75" customHeight="1">
      <c r="A717" s="625"/>
      <c r="B717" s="625"/>
      <c r="C717" s="653"/>
      <c r="D717" s="627"/>
      <c r="E717" s="210"/>
      <c r="F717" s="210"/>
      <c r="G717" s="210"/>
      <c r="H717" s="210"/>
      <c r="I717" s="627"/>
      <c r="J717" s="210"/>
      <c r="K717" s="626"/>
      <c r="L717" s="626"/>
      <c r="M717" s="628"/>
      <c r="N717" s="210"/>
      <c r="O717" s="210"/>
      <c r="P717" s="210"/>
      <c r="Q717" s="210"/>
      <c r="R717" s="210"/>
      <c r="S717" s="210"/>
      <c r="T717" s="210"/>
      <c r="U717" s="210"/>
      <c r="V717" s="210"/>
      <c r="W717" s="210"/>
      <c r="X717" s="210"/>
      <c r="Y717" s="210"/>
      <c r="Z717" s="210"/>
    </row>
    <row r="718" ht="12.75" customHeight="1">
      <c r="A718" s="625"/>
      <c r="B718" s="625"/>
      <c r="C718" s="653"/>
      <c r="D718" s="627"/>
      <c r="E718" s="210"/>
      <c r="F718" s="210"/>
      <c r="G718" s="210"/>
      <c r="H718" s="210"/>
      <c r="I718" s="627"/>
      <c r="J718" s="210"/>
      <c r="K718" s="626"/>
      <c r="L718" s="626"/>
      <c r="M718" s="628"/>
      <c r="N718" s="210"/>
      <c r="O718" s="210"/>
      <c r="P718" s="210"/>
      <c r="Q718" s="210"/>
      <c r="R718" s="210"/>
      <c r="S718" s="210"/>
      <c r="T718" s="210"/>
      <c r="U718" s="210"/>
      <c r="V718" s="210"/>
      <c r="W718" s="210"/>
      <c r="X718" s="210"/>
      <c r="Y718" s="210"/>
      <c r="Z718" s="210"/>
    </row>
    <row r="719" ht="12.75" customHeight="1">
      <c r="A719" s="625"/>
      <c r="B719" s="625"/>
      <c r="C719" s="653"/>
      <c r="D719" s="627"/>
      <c r="E719" s="210"/>
      <c r="F719" s="210"/>
      <c r="G719" s="210"/>
      <c r="H719" s="210"/>
      <c r="I719" s="627"/>
      <c r="J719" s="210"/>
      <c r="K719" s="626"/>
      <c r="L719" s="626"/>
      <c r="M719" s="628"/>
      <c r="N719" s="210"/>
      <c r="O719" s="210"/>
      <c r="P719" s="210"/>
      <c r="Q719" s="210"/>
      <c r="R719" s="210"/>
      <c r="S719" s="210"/>
      <c r="T719" s="210"/>
      <c r="U719" s="210"/>
      <c r="V719" s="210"/>
      <c r="W719" s="210"/>
      <c r="X719" s="210"/>
      <c r="Y719" s="210"/>
      <c r="Z719" s="210"/>
    </row>
    <row r="720" ht="12.75" customHeight="1">
      <c r="A720" s="625"/>
      <c r="B720" s="625"/>
      <c r="C720" s="653"/>
      <c r="D720" s="627"/>
      <c r="E720" s="210"/>
      <c r="F720" s="210"/>
      <c r="G720" s="210"/>
      <c r="H720" s="210"/>
      <c r="I720" s="627"/>
      <c r="J720" s="210"/>
      <c r="K720" s="626"/>
      <c r="L720" s="626"/>
      <c r="M720" s="628"/>
      <c r="N720" s="210"/>
      <c r="O720" s="210"/>
      <c r="P720" s="210"/>
      <c r="Q720" s="210"/>
      <c r="R720" s="210"/>
      <c r="S720" s="210"/>
      <c r="T720" s="210"/>
      <c r="U720" s="210"/>
      <c r="V720" s="210"/>
      <c r="W720" s="210"/>
      <c r="X720" s="210"/>
      <c r="Y720" s="210"/>
      <c r="Z720" s="210"/>
    </row>
    <row r="721" ht="12.75" customHeight="1">
      <c r="A721" s="625"/>
      <c r="B721" s="625"/>
      <c r="C721" s="653"/>
      <c r="D721" s="627"/>
      <c r="E721" s="210"/>
      <c r="F721" s="210"/>
      <c r="G721" s="210"/>
      <c r="H721" s="210"/>
      <c r="I721" s="627"/>
      <c r="J721" s="210"/>
      <c r="K721" s="626"/>
      <c r="L721" s="626"/>
      <c r="M721" s="628"/>
      <c r="N721" s="210"/>
      <c r="O721" s="210"/>
      <c r="P721" s="210"/>
      <c r="Q721" s="210"/>
      <c r="R721" s="210"/>
      <c r="S721" s="210"/>
      <c r="T721" s="210"/>
      <c r="U721" s="210"/>
      <c r="V721" s="210"/>
      <c r="W721" s="210"/>
      <c r="X721" s="210"/>
      <c r="Y721" s="210"/>
      <c r="Z721" s="210"/>
    </row>
    <row r="722" ht="12.75" customHeight="1">
      <c r="A722" s="625"/>
      <c r="B722" s="625"/>
      <c r="C722" s="653"/>
      <c r="D722" s="627"/>
      <c r="E722" s="210"/>
      <c r="F722" s="210"/>
      <c r="G722" s="210"/>
      <c r="H722" s="210"/>
      <c r="I722" s="627"/>
      <c r="J722" s="210"/>
      <c r="K722" s="626"/>
      <c r="L722" s="626"/>
      <c r="M722" s="628"/>
      <c r="N722" s="210"/>
      <c r="O722" s="210"/>
      <c r="P722" s="210"/>
      <c r="Q722" s="210"/>
      <c r="R722" s="210"/>
      <c r="S722" s="210"/>
      <c r="T722" s="210"/>
      <c r="U722" s="210"/>
      <c r="V722" s="210"/>
      <c r="W722" s="210"/>
      <c r="X722" s="210"/>
      <c r="Y722" s="210"/>
      <c r="Z722" s="210"/>
    </row>
    <row r="723" ht="12.75" customHeight="1">
      <c r="A723" s="625"/>
      <c r="B723" s="625"/>
      <c r="C723" s="653"/>
      <c r="D723" s="627"/>
      <c r="E723" s="210"/>
      <c r="F723" s="210"/>
      <c r="G723" s="210"/>
      <c r="H723" s="210"/>
      <c r="I723" s="627"/>
      <c r="J723" s="210"/>
      <c r="K723" s="626"/>
      <c r="L723" s="626"/>
      <c r="M723" s="628"/>
      <c r="N723" s="210"/>
      <c r="O723" s="210"/>
      <c r="P723" s="210"/>
      <c r="Q723" s="210"/>
      <c r="R723" s="210"/>
      <c r="S723" s="210"/>
      <c r="T723" s="210"/>
      <c r="U723" s="210"/>
      <c r="V723" s="210"/>
      <c r="W723" s="210"/>
      <c r="X723" s="210"/>
      <c r="Y723" s="210"/>
      <c r="Z723" s="210"/>
    </row>
    <row r="724" ht="12.75" customHeight="1">
      <c r="A724" s="625"/>
      <c r="B724" s="625"/>
      <c r="C724" s="653"/>
      <c r="D724" s="627"/>
      <c r="E724" s="210"/>
      <c r="F724" s="210"/>
      <c r="G724" s="210"/>
      <c r="H724" s="210"/>
      <c r="I724" s="627"/>
      <c r="J724" s="210"/>
      <c r="K724" s="626"/>
      <c r="L724" s="626"/>
      <c r="M724" s="628"/>
      <c r="N724" s="210"/>
      <c r="O724" s="210"/>
      <c r="P724" s="210"/>
      <c r="Q724" s="210"/>
      <c r="R724" s="210"/>
      <c r="S724" s="210"/>
      <c r="T724" s="210"/>
      <c r="U724" s="210"/>
      <c r="V724" s="210"/>
      <c r="W724" s="210"/>
      <c r="X724" s="210"/>
      <c r="Y724" s="210"/>
      <c r="Z724" s="210"/>
    </row>
    <row r="725" ht="12.75" customHeight="1">
      <c r="A725" s="625"/>
      <c r="B725" s="625"/>
      <c r="C725" s="653"/>
      <c r="D725" s="627"/>
      <c r="E725" s="210"/>
      <c r="F725" s="210"/>
      <c r="G725" s="210"/>
      <c r="H725" s="210"/>
      <c r="I725" s="627"/>
      <c r="J725" s="210"/>
      <c r="K725" s="626"/>
      <c r="L725" s="626"/>
      <c r="M725" s="628"/>
      <c r="N725" s="210"/>
      <c r="O725" s="210"/>
      <c r="P725" s="210"/>
      <c r="Q725" s="210"/>
      <c r="R725" s="210"/>
      <c r="S725" s="210"/>
      <c r="T725" s="210"/>
      <c r="U725" s="210"/>
      <c r="V725" s="210"/>
      <c r="W725" s="210"/>
      <c r="X725" s="210"/>
      <c r="Y725" s="210"/>
      <c r="Z725" s="210"/>
    </row>
    <row r="726" ht="12.75" customHeight="1">
      <c r="A726" s="625"/>
      <c r="B726" s="625"/>
      <c r="C726" s="653"/>
      <c r="D726" s="627"/>
      <c r="E726" s="210"/>
      <c r="F726" s="210"/>
      <c r="G726" s="210"/>
      <c r="H726" s="210"/>
      <c r="I726" s="627"/>
      <c r="J726" s="210"/>
      <c r="K726" s="626"/>
      <c r="L726" s="626"/>
      <c r="M726" s="628"/>
      <c r="N726" s="210"/>
      <c r="O726" s="210"/>
      <c r="P726" s="210"/>
      <c r="Q726" s="210"/>
      <c r="R726" s="210"/>
      <c r="S726" s="210"/>
      <c r="T726" s="210"/>
      <c r="U726" s="210"/>
      <c r="V726" s="210"/>
      <c r="W726" s="210"/>
      <c r="X726" s="210"/>
      <c r="Y726" s="210"/>
      <c r="Z726" s="210"/>
    </row>
    <row r="727" ht="12.75" customHeight="1">
      <c r="A727" s="625"/>
      <c r="B727" s="625"/>
      <c r="C727" s="653"/>
      <c r="D727" s="627"/>
      <c r="E727" s="210"/>
      <c r="F727" s="210"/>
      <c r="G727" s="210"/>
      <c r="H727" s="210"/>
      <c r="I727" s="627"/>
      <c r="J727" s="210"/>
      <c r="K727" s="626"/>
      <c r="L727" s="626"/>
      <c r="M727" s="628"/>
      <c r="N727" s="210"/>
      <c r="O727" s="210"/>
      <c r="P727" s="210"/>
      <c r="Q727" s="210"/>
      <c r="R727" s="210"/>
      <c r="S727" s="210"/>
      <c r="T727" s="210"/>
      <c r="U727" s="210"/>
      <c r="V727" s="210"/>
      <c r="W727" s="210"/>
      <c r="X727" s="210"/>
      <c r="Y727" s="210"/>
      <c r="Z727" s="210"/>
    </row>
    <row r="728" ht="12.75" customHeight="1">
      <c r="A728" s="625"/>
      <c r="B728" s="625"/>
      <c r="C728" s="653"/>
      <c r="D728" s="627"/>
      <c r="E728" s="210"/>
      <c r="F728" s="210"/>
      <c r="G728" s="210"/>
      <c r="H728" s="210"/>
      <c r="I728" s="627"/>
      <c r="J728" s="210"/>
      <c r="K728" s="626"/>
      <c r="L728" s="626"/>
      <c r="M728" s="628"/>
      <c r="N728" s="210"/>
      <c r="O728" s="210"/>
      <c r="P728" s="210"/>
      <c r="Q728" s="210"/>
      <c r="R728" s="210"/>
      <c r="S728" s="210"/>
      <c r="T728" s="210"/>
      <c r="U728" s="210"/>
      <c r="V728" s="210"/>
      <c r="W728" s="210"/>
      <c r="X728" s="210"/>
      <c r="Y728" s="210"/>
      <c r="Z728" s="210"/>
    </row>
    <row r="729" ht="12.75" customHeight="1">
      <c r="A729" s="625"/>
      <c r="B729" s="625"/>
      <c r="C729" s="653"/>
      <c r="D729" s="627"/>
      <c r="E729" s="210"/>
      <c r="F729" s="210"/>
      <c r="G729" s="210"/>
      <c r="H729" s="210"/>
      <c r="I729" s="627"/>
      <c r="J729" s="210"/>
      <c r="K729" s="626"/>
      <c r="L729" s="626"/>
      <c r="M729" s="628"/>
      <c r="N729" s="210"/>
      <c r="O729" s="210"/>
      <c r="P729" s="210"/>
      <c r="Q729" s="210"/>
      <c r="R729" s="210"/>
      <c r="S729" s="210"/>
      <c r="T729" s="210"/>
      <c r="U729" s="210"/>
      <c r="V729" s="210"/>
      <c r="W729" s="210"/>
      <c r="X729" s="210"/>
      <c r="Y729" s="210"/>
      <c r="Z729" s="210"/>
    </row>
    <row r="730" ht="12.75" customHeight="1">
      <c r="A730" s="625"/>
      <c r="B730" s="625"/>
      <c r="C730" s="653"/>
      <c r="D730" s="627"/>
      <c r="E730" s="210"/>
      <c r="F730" s="210"/>
      <c r="G730" s="210"/>
      <c r="H730" s="210"/>
      <c r="I730" s="627"/>
      <c r="J730" s="210"/>
      <c r="K730" s="626"/>
      <c r="L730" s="626"/>
      <c r="M730" s="628"/>
      <c r="N730" s="210"/>
      <c r="O730" s="210"/>
      <c r="P730" s="210"/>
      <c r="Q730" s="210"/>
      <c r="R730" s="210"/>
      <c r="S730" s="210"/>
      <c r="T730" s="210"/>
      <c r="U730" s="210"/>
      <c r="V730" s="210"/>
      <c r="W730" s="210"/>
      <c r="X730" s="210"/>
      <c r="Y730" s="210"/>
      <c r="Z730" s="210"/>
    </row>
    <row r="731" ht="12.75" customHeight="1">
      <c r="A731" s="625"/>
      <c r="B731" s="625"/>
      <c r="C731" s="653"/>
      <c r="D731" s="627"/>
      <c r="E731" s="210"/>
      <c r="F731" s="210"/>
      <c r="G731" s="210"/>
      <c r="H731" s="210"/>
      <c r="I731" s="627"/>
      <c r="J731" s="210"/>
      <c r="K731" s="626"/>
      <c r="L731" s="626"/>
      <c r="M731" s="628"/>
      <c r="N731" s="210"/>
      <c r="O731" s="210"/>
      <c r="P731" s="210"/>
      <c r="Q731" s="210"/>
      <c r="R731" s="210"/>
      <c r="S731" s="210"/>
      <c r="T731" s="210"/>
      <c r="U731" s="210"/>
      <c r="V731" s="210"/>
      <c r="W731" s="210"/>
      <c r="X731" s="210"/>
      <c r="Y731" s="210"/>
      <c r="Z731" s="210"/>
    </row>
    <row r="732" ht="12.75" customHeight="1">
      <c r="A732" s="625"/>
      <c r="B732" s="625"/>
      <c r="C732" s="653"/>
      <c r="D732" s="627"/>
      <c r="E732" s="210"/>
      <c r="F732" s="210"/>
      <c r="G732" s="210"/>
      <c r="H732" s="210"/>
      <c r="I732" s="627"/>
      <c r="J732" s="210"/>
      <c r="K732" s="626"/>
      <c r="L732" s="626"/>
      <c r="M732" s="628"/>
      <c r="N732" s="210"/>
      <c r="O732" s="210"/>
      <c r="P732" s="210"/>
      <c r="Q732" s="210"/>
      <c r="R732" s="210"/>
      <c r="S732" s="210"/>
      <c r="T732" s="210"/>
      <c r="U732" s="210"/>
      <c r="V732" s="210"/>
      <c r="W732" s="210"/>
      <c r="X732" s="210"/>
      <c r="Y732" s="210"/>
      <c r="Z732" s="210"/>
    </row>
    <row r="733" ht="12.75" customHeight="1">
      <c r="A733" s="625"/>
      <c r="B733" s="625"/>
      <c r="C733" s="653"/>
      <c r="D733" s="627"/>
      <c r="E733" s="210"/>
      <c r="F733" s="210"/>
      <c r="G733" s="210"/>
      <c r="H733" s="210"/>
      <c r="I733" s="627"/>
      <c r="J733" s="210"/>
      <c r="K733" s="626"/>
      <c r="L733" s="626"/>
      <c r="M733" s="628"/>
      <c r="N733" s="210"/>
      <c r="O733" s="210"/>
      <c r="P733" s="210"/>
      <c r="Q733" s="210"/>
      <c r="R733" s="210"/>
      <c r="S733" s="210"/>
      <c r="T733" s="210"/>
      <c r="U733" s="210"/>
      <c r="V733" s="210"/>
      <c r="W733" s="210"/>
      <c r="X733" s="210"/>
      <c r="Y733" s="210"/>
      <c r="Z733" s="210"/>
    </row>
    <row r="734" ht="12.75" customHeight="1">
      <c r="A734" s="625"/>
      <c r="B734" s="625"/>
      <c r="C734" s="653"/>
      <c r="D734" s="627"/>
      <c r="E734" s="210"/>
      <c r="F734" s="210"/>
      <c r="G734" s="210"/>
      <c r="H734" s="210"/>
      <c r="I734" s="627"/>
      <c r="J734" s="210"/>
      <c r="K734" s="626"/>
      <c r="L734" s="626"/>
      <c r="M734" s="628"/>
      <c r="N734" s="210"/>
      <c r="O734" s="210"/>
      <c r="P734" s="210"/>
      <c r="Q734" s="210"/>
      <c r="R734" s="210"/>
      <c r="S734" s="210"/>
      <c r="T734" s="210"/>
      <c r="U734" s="210"/>
      <c r="V734" s="210"/>
      <c r="W734" s="210"/>
      <c r="X734" s="210"/>
      <c r="Y734" s="210"/>
      <c r="Z734" s="210"/>
    </row>
    <row r="735" ht="12.75" customHeight="1">
      <c r="A735" s="625"/>
      <c r="B735" s="625"/>
      <c r="C735" s="653"/>
      <c r="D735" s="627"/>
      <c r="E735" s="210"/>
      <c r="F735" s="210"/>
      <c r="G735" s="210"/>
      <c r="H735" s="210"/>
      <c r="I735" s="627"/>
      <c r="J735" s="210"/>
      <c r="K735" s="626"/>
      <c r="L735" s="626"/>
      <c r="M735" s="628"/>
      <c r="N735" s="210"/>
      <c r="O735" s="210"/>
      <c r="P735" s="210"/>
      <c r="Q735" s="210"/>
      <c r="R735" s="210"/>
      <c r="S735" s="210"/>
      <c r="T735" s="210"/>
      <c r="U735" s="210"/>
      <c r="V735" s="210"/>
      <c r="W735" s="210"/>
      <c r="X735" s="210"/>
      <c r="Y735" s="210"/>
      <c r="Z735" s="210"/>
    </row>
    <row r="736" ht="12.75" customHeight="1">
      <c r="A736" s="625"/>
      <c r="B736" s="625"/>
      <c r="C736" s="653"/>
      <c r="D736" s="627"/>
      <c r="E736" s="210"/>
      <c r="F736" s="210"/>
      <c r="G736" s="210"/>
      <c r="H736" s="210"/>
      <c r="I736" s="627"/>
      <c r="J736" s="210"/>
      <c r="K736" s="626"/>
      <c r="L736" s="626"/>
      <c r="M736" s="628"/>
      <c r="N736" s="210"/>
      <c r="O736" s="210"/>
      <c r="P736" s="210"/>
      <c r="Q736" s="210"/>
      <c r="R736" s="210"/>
      <c r="S736" s="210"/>
      <c r="T736" s="210"/>
      <c r="U736" s="210"/>
      <c r="V736" s="210"/>
      <c r="W736" s="210"/>
      <c r="X736" s="210"/>
      <c r="Y736" s="210"/>
      <c r="Z736" s="210"/>
    </row>
    <row r="737" ht="12.75" customHeight="1">
      <c r="A737" s="625"/>
      <c r="B737" s="625"/>
      <c r="C737" s="653"/>
      <c r="D737" s="627"/>
      <c r="E737" s="210"/>
      <c r="F737" s="210"/>
      <c r="G737" s="210"/>
      <c r="H737" s="210"/>
      <c r="I737" s="627"/>
      <c r="J737" s="210"/>
      <c r="K737" s="626"/>
      <c r="L737" s="626"/>
      <c r="M737" s="628"/>
      <c r="N737" s="210"/>
      <c r="O737" s="210"/>
      <c r="P737" s="210"/>
      <c r="Q737" s="210"/>
      <c r="R737" s="210"/>
      <c r="S737" s="210"/>
      <c r="T737" s="210"/>
      <c r="U737" s="210"/>
      <c r="V737" s="210"/>
      <c r="W737" s="210"/>
      <c r="X737" s="210"/>
      <c r="Y737" s="210"/>
      <c r="Z737" s="210"/>
    </row>
    <row r="738" ht="12.75" customHeight="1">
      <c r="A738" s="625"/>
      <c r="B738" s="625"/>
      <c r="C738" s="653"/>
      <c r="D738" s="627"/>
      <c r="E738" s="210"/>
      <c r="F738" s="210"/>
      <c r="G738" s="210"/>
      <c r="H738" s="210"/>
      <c r="I738" s="627"/>
      <c r="J738" s="210"/>
      <c r="K738" s="626"/>
      <c r="L738" s="626"/>
      <c r="M738" s="628"/>
      <c r="N738" s="210"/>
      <c r="O738" s="210"/>
      <c r="P738" s="210"/>
      <c r="Q738" s="210"/>
      <c r="R738" s="210"/>
      <c r="S738" s="210"/>
      <c r="T738" s="210"/>
      <c r="U738" s="210"/>
      <c r="V738" s="210"/>
      <c r="W738" s="210"/>
      <c r="X738" s="210"/>
      <c r="Y738" s="210"/>
      <c r="Z738" s="210"/>
    </row>
    <row r="739" ht="12.75" customHeight="1">
      <c r="A739" s="625"/>
      <c r="B739" s="625"/>
      <c r="C739" s="653"/>
      <c r="D739" s="627"/>
      <c r="E739" s="210"/>
      <c r="F739" s="210"/>
      <c r="G739" s="210"/>
      <c r="H739" s="210"/>
      <c r="I739" s="627"/>
      <c r="J739" s="210"/>
      <c r="K739" s="626"/>
      <c r="L739" s="626"/>
      <c r="M739" s="628"/>
      <c r="N739" s="210"/>
      <c r="O739" s="210"/>
      <c r="P739" s="210"/>
      <c r="Q739" s="210"/>
      <c r="R739" s="210"/>
      <c r="S739" s="210"/>
      <c r="T739" s="210"/>
      <c r="U739" s="210"/>
      <c r="V739" s="210"/>
      <c r="W739" s="210"/>
      <c r="X739" s="210"/>
      <c r="Y739" s="210"/>
      <c r="Z739" s="210"/>
    </row>
    <row r="740" ht="12.75" customHeight="1">
      <c r="A740" s="625"/>
      <c r="B740" s="625"/>
      <c r="C740" s="653"/>
      <c r="D740" s="627"/>
      <c r="E740" s="210"/>
      <c r="F740" s="210"/>
      <c r="G740" s="210"/>
      <c r="H740" s="210"/>
      <c r="I740" s="627"/>
      <c r="J740" s="210"/>
      <c r="K740" s="626"/>
      <c r="L740" s="626"/>
      <c r="M740" s="628"/>
      <c r="N740" s="210"/>
      <c r="O740" s="210"/>
      <c r="P740" s="210"/>
      <c r="Q740" s="210"/>
      <c r="R740" s="210"/>
      <c r="S740" s="210"/>
      <c r="T740" s="210"/>
      <c r="U740" s="210"/>
      <c r="V740" s="210"/>
      <c r="W740" s="210"/>
      <c r="X740" s="210"/>
      <c r="Y740" s="210"/>
      <c r="Z740" s="210"/>
    </row>
    <row r="741" ht="12.75" customHeight="1">
      <c r="A741" s="625"/>
      <c r="B741" s="625"/>
      <c r="C741" s="653"/>
      <c r="D741" s="627"/>
      <c r="E741" s="210"/>
      <c r="F741" s="210"/>
      <c r="G741" s="210"/>
      <c r="H741" s="210"/>
      <c r="I741" s="627"/>
      <c r="J741" s="210"/>
      <c r="K741" s="626"/>
      <c r="L741" s="626"/>
      <c r="M741" s="628"/>
      <c r="N741" s="210"/>
      <c r="O741" s="210"/>
      <c r="P741" s="210"/>
      <c r="Q741" s="210"/>
      <c r="R741" s="210"/>
      <c r="S741" s="210"/>
      <c r="T741" s="210"/>
      <c r="U741" s="210"/>
      <c r="V741" s="210"/>
      <c r="W741" s="210"/>
      <c r="X741" s="210"/>
      <c r="Y741" s="210"/>
      <c r="Z741" s="210"/>
    </row>
    <row r="742" ht="12.75" customHeight="1">
      <c r="A742" s="625"/>
      <c r="B742" s="625"/>
      <c r="C742" s="653"/>
      <c r="D742" s="627"/>
      <c r="E742" s="210"/>
      <c r="F742" s="210"/>
      <c r="G742" s="210"/>
      <c r="H742" s="210"/>
      <c r="I742" s="627"/>
      <c r="J742" s="210"/>
      <c r="K742" s="626"/>
      <c r="L742" s="626"/>
      <c r="M742" s="628"/>
      <c r="N742" s="210"/>
      <c r="O742" s="210"/>
      <c r="P742" s="210"/>
      <c r="Q742" s="210"/>
      <c r="R742" s="210"/>
      <c r="S742" s="210"/>
      <c r="T742" s="210"/>
      <c r="U742" s="210"/>
      <c r="V742" s="210"/>
      <c r="W742" s="210"/>
      <c r="X742" s="210"/>
      <c r="Y742" s="210"/>
      <c r="Z742" s="210"/>
    </row>
    <row r="743" ht="12.75" customHeight="1">
      <c r="A743" s="625"/>
      <c r="B743" s="625"/>
      <c r="C743" s="653"/>
      <c r="D743" s="627"/>
      <c r="E743" s="210"/>
      <c r="F743" s="210"/>
      <c r="G743" s="210"/>
      <c r="H743" s="210"/>
      <c r="I743" s="627"/>
      <c r="J743" s="210"/>
      <c r="K743" s="626"/>
      <c r="L743" s="626"/>
      <c r="M743" s="628"/>
      <c r="N743" s="210"/>
      <c r="O743" s="210"/>
      <c r="P743" s="210"/>
      <c r="Q743" s="210"/>
      <c r="R743" s="210"/>
      <c r="S743" s="210"/>
      <c r="T743" s="210"/>
      <c r="U743" s="210"/>
      <c r="V743" s="210"/>
      <c r="W743" s="210"/>
      <c r="X743" s="210"/>
      <c r="Y743" s="210"/>
      <c r="Z743" s="210"/>
    </row>
    <row r="744" ht="12.75" customHeight="1">
      <c r="A744" s="625"/>
      <c r="B744" s="625"/>
      <c r="C744" s="653"/>
      <c r="D744" s="627"/>
      <c r="E744" s="210"/>
      <c r="F744" s="210"/>
      <c r="G744" s="210"/>
      <c r="H744" s="210"/>
      <c r="I744" s="627"/>
      <c r="J744" s="210"/>
      <c r="K744" s="626"/>
      <c r="L744" s="626"/>
      <c r="M744" s="628"/>
      <c r="N744" s="210"/>
      <c r="O744" s="210"/>
      <c r="P744" s="210"/>
      <c r="Q744" s="210"/>
      <c r="R744" s="210"/>
      <c r="S744" s="210"/>
      <c r="T744" s="210"/>
      <c r="U744" s="210"/>
      <c r="V744" s="210"/>
      <c r="W744" s="210"/>
      <c r="X744" s="210"/>
      <c r="Y744" s="210"/>
      <c r="Z744" s="210"/>
    </row>
    <row r="745" ht="12.75" customHeight="1">
      <c r="A745" s="625"/>
      <c r="B745" s="625"/>
      <c r="C745" s="653"/>
      <c r="D745" s="627"/>
      <c r="E745" s="210"/>
      <c r="F745" s="210"/>
      <c r="G745" s="210"/>
      <c r="H745" s="210"/>
      <c r="I745" s="627"/>
      <c r="J745" s="210"/>
      <c r="K745" s="626"/>
      <c r="L745" s="626"/>
      <c r="M745" s="628"/>
      <c r="N745" s="210"/>
      <c r="O745" s="210"/>
      <c r="P745" s="210"/>
      <c r="Q745" s="210"/>
      <c r="R745" s="210"/>
      <c r="S745" s="210"/>
      <c r="T745" s="210"/>
      <c r="U745" s="210"/>
      <c r="V745" s="210"/>
      <c r="W745" s="210"/>
      <c r="X745" s="210"/>
      <c r="Y745" s="210"/>
      <c r="Z745" s="210"/>
    </row>
    <row r="746" ht="12.75" customHeight="1">
      <c r="A746" s="625"/>
      <c r="B746" s="625"/>
      <c r="C746" s="653"/>
      <c r="D746" s="627"/>
      <c r="E746" s="210"/>
      <c r="F746" s="210"/>
      <c r="G746" s="210"/>
      <c r="H746" s="210"/>
      <c r="I746" s="627"/>
      <c r="J746" s="210"/>
      <c r="K746" s="626"/>
      <c r="L746" s="626"/>
      <c r="M746" s="628"/>
      <c r="N746" s="210"/>
      <c r="O746" s="210"/>
      <c r="P746" s="210"/>
      <c r="Q746" s="210"/>
      <c r="R746" s="210"/>
      <c r="S746" s="210"/>
      <c r="T746" s="210"/>
      <c r="U746" s="210"/>
      <c r="V746" s="210"/>
      <c r="W746" s="210"/>
      <c r="X746" s="210"/>
      <c r="Y746" s="210"/>
      <c r="Z746" s="210"/>
    </row>
    <row r="747" ht="12.75" customHeight="1">
      <c r="A747" s="625"/>
      <c r="B747" s="625"/>
      <c r="C747" s="653"/>
      <c r="D747" s="627"/>
      <c r="E747" s="210"/>
      <c r="F747" s="210"/>
      <c r="G747" s="210"/>
      <c r="H747" s="210"/>
      <c r="I747" s="627"/>
      <c r="J747" s="210"/>
      <c r="K747" s="626"/>
      <c r="L747" s="626"/>
      <c r="M747" s="628"/>
      <c r="N747" s="210"/>
      <c r="O747" s="210"/>
      <c r="P747" s="210"/>
      <c r="Q747" s="210"/>
      <c r="R747" s="210"/>
      <c r="S747" s="210"/>
      <c r="T747" s="210"/>
      <c r="U747" s="210"/>
      <c r="V747" s="210"/>
      <c r="W747" s="210"/>
      <c r="X747" s="210"/>
      <c r="Y747" s="210"/>
      <c r="Z747" s="210"/>
    </row>
    <row r="748" ht="12.75" customHeight="1">
      <c r="A748" s="625"/>
      <c r="B748" s="625"/>
      <c r="C748" s="653"/>
      <c r="D748" s="627"/>
      <c r="E748" s="210"/>
      <c r="F748" s="210"/>
      <c r="G748" s="210"/>
      <c r="H748" s="210"/>
      <c r="I748" s="627"/>
      <c r="J748" s="210"/>
      <c r="K748" s="626"/>
      <c r="L748" s="626"/>
      <c r="M748" s="628"/>
      <c r="N748" s="210"/>
      <c r="O748" s="210"/>
      <c r="P748" s="210"/>
      <c r="Q748" s="210"/>
      <c r="R748" s="210"/>
      <c r="S748" s="210"/>
      <c r="T748" s="210"/>
      <c r="U748" s="210"/>
      <c r="V748" s="210"/>
      <c r="W748" s="210"/>
      <c r="X748" s="210"/>
      <c r="Y748" s="210"/>
      <c r="Z748" s="210"/>
    </row>
    <row r="749" ht="12.75" customHeight="1">
      <c r="A749" s="625"/>
      <c r="B749" s="625"/>
      <c r="C749" s="653"/>
      <c r="D749" s="627"/>
      <c r="E749" s="210"/>
      <c r="F749" s="210"/>
      <c r="G749" s="210"/>
      <c r="H749" s="210"/>
      <c r="I749" s="627"/>
      <c r="J749" s="210"/>
      <c r="K749" s="626"/>
      <c r="L749" s="626"/>
      <c r="M749" s="628"/>
      <c r="N749" s="210"/>
      <c r="O749" s="210"/>
      <c r="P749" s="210"/>
      <c r="Q749" s="210"/>
      <c r="R749" s="210"/>
      <c r="S749" s="210"/>
      <c r="T749" s="210"/>
      <c r="U749" s="210"/>
      <c r="V749" s="210"/>
      <c r="W749" s="210"/>
      <c r="X749" s="210"/>
      <c r="Y749" s="210"/>
      <c r="Z749" s="210"/>
    </row>
    <row r="750" ht="12.75" customHeight="1">
      <c r="A750" s="625"/>
      <c r="B750" s="625"/>
      <c r="C750" s="653"/>
      <c r="D750" s="627"/>
      <c r="E750" s="210"/>
      <c r="F750" s="210"/>
      <c r="G750" s="210"/>
      <c r="H750" s="210"/>
      <c r="I750" s="627"/>
      <c r="J750" s="210"/>
      <c r="K750" s="626"/>
      <c r="L750" s="626"/>
      <c r="M750" s="628"/>
      <c r="N750" s="210"/>
      <c r="O750" s="210"/>
      <c r="P750" s="210"/>
      <c r="Q750" s="210"/>
      <c r="R750" s="210"/>
      <c r="S750" s="210"/>
      <c r="T750" s="210"/>
      <c r="U750" s="210"/>
      <c r="V750" s="210"/>
      <c r="W750" s="210"/>
      <c r="X750" s="210"/>
      <c r="Y750" s="210"/>
      <c r="Z750" s="210"/>
    </row>
    <row r="751" ht="12.75" customHeight="1">
      <c r="A751" s="625"/>
      <c r="B751" s="625"/>
      <c r="C751" s="653"/>
      <c r="D751" s="627"/>
      <c r="E751" s="210"/>
      <c r="F751" s="210"/>
      <c r="G751" s="210"/>
      <c r="H751" s="210"/>
      <c r="I751" s="627"/>
      <c r="J751" s="210"/>
      <c r="K751" s="626"/>
      <c r="L751" s="626"/>
      <c r="M751" s="628"/>
      <c r="N751" s="210"/>
      <c r="O751" s="210"/>
      <c r="P751" s="210"/>
      <c r="Q751" s="210"/>
      <c r="R751" s="210"/>
      <c r="S751" s="210"/>
      <c r="T751" s="210"/>
      <c r="U751" s="210"/>
      <c r="V751" s="210"/>
      <c r="W751" s="210"/>
      <c r="X751" s="210"/>
      <c r="Y751" s="210"/>
      <c r="Z751" s="210"/>
    </row>
    <row r="752" ht="12.75" customHeight="1">
      <c r="A752" s="625"/>
      <c r="B752" s="625"/>
      <c r="C752" s="653"/>
      <c r="D752" s="627"/>
      <c r="E752" s="210"/>
      <c r="F752" s="210"/>
      <c r="G752" s="210"/>
      <c r="H752" s="210"/>
      <c r="I752" s="627"/>
      <c r="J752" s="210"/>
      <c r="K752" s="626"/>
      <c r="L752" s="626"/>
      <c r="M752" s="628"/>
      <c r="N752" s="210"/>
      <c r="O752" s="210"/>
      <c r="P752" s="210"/>
      <c r="Q752" s="210"/>
      <c r="R752" s="210"/>
      <c r="S752" s="210"/>
      <c r="T752" s="210"/>
      <c r="U752" s="210"/>
      <c r="V752" s="210"/>
      <c r="W752" s="210"/>
      <c r="X752" s="210"/>
      <c r="Y752" s="210"/>
      <c r="Z752" s="210"/>
    </row>
    <row r="753" ht="12.75" customHeight="1">
      <c r="A753" s="625"/>
      <c r="B753" s="625"/>
      <c r="C753" s="653"/>
      <c r="D753" s="627"/>
      <c r="E753" s="210"/>
      <c r="F753" s="210"/>
      <c r="G753" s="210"/>
      <c r="H753" s="210"/>
      <c r="I753" s="627"/>
      <c r="J753" s="210"/>
      <c r="K753" s="626"/>
      <c r="L753" s="626"/>
      <c r="M753" s="628"/>
      <c r="N753" s="210"/>
      <c r="O753" s="210"/>
      <c r="P753" s="210"/>
      <c r="Q753" s="210"/>
      <c r="R753" s="210"/>
      <c r="S753" s="210"/>
      <c r="T753" s="210"/>
      <c r="U753" s="210"/>
      <c r="V753" s="210"/>
      <c r="W753" s="210"/>
      <c r="X753" s="210"/>
      <c r="Y753" s="210"/>
      <c r="Z753" s="210"/>
    </row>
    <row r="754" ht="12.75" customHeight="1">
      <c r="A754" s="625"/>
      <c r="B754" s="625"/>
      <c r="C754" s="653"/>
      <c r="D754" s="627"/>
      <c r="E754" s="210"/>
      <c r="F754" s="210"/>
      <c r="G754" s="210"/>
      <c r="H754" s="210"/>
      <c r="I754" s="627"/>
      <c r="J754" s="210"/>
      <c r="K754" s="626"/>
      <c r="L754" s="626"/>
      <c r="M754" s="628"/>
      <c r="N754" s="210"/>
      <c r="O754" s="210"/>
      <c r="P754" s="210"/>
      <c r="Q754" s="210"/>
      <c r="R754" s="210"/>
      <c r="S754" s="210"/>
      <c r="T754" s="210"/>
      <c r="U754" s="210"/>
      <c r="V754" s="210"/>
      <c r="W754" s="210"/>
      <c r="X754" s="210"/>
      <c r="Y754" s="210"/>
      <c r="Z754" s="210"/>
    </row>
    <row r="755" ht="12.75" customHeight="1">
      <c r="A755" s="625"/>
      <c r="B755" s="625"/>
      <c r="C755" s="653"/>
      <c r="D755" s="627"/>
      <c r="E755" s="210"/>
      <c r="F755" s="210"/>
      <c r="G755" s="210"/>
      <c r="H755" s="210"/>
      <c r="I755" s="627"/>
      <c r="J755" s="210"/>
      <c r="K755" s="626"/>
      <c r="L755" s="626"/>
      <c r="M755" s="628"/>
      <c r="N755" s="210"/>
      <c r="O755" s="210"/>
      <c r="P755" s="210"/>
      <c r="Q755" s="210"/>
      <c r="R755" s="210"/>
      <c r="S755" s="210"/>
      <c r="T755" s="210"/>
      <c r="U755" s="210"/>
      <c r="V755" s="210"/>
      <c r="W755" s="210"/>
      <c r="X755" s="210"/>
      <c r="Y755" s="210"/>
      <c r="Z755" s="210"/>
    </row>
    <row r="756" ht="12.75" customHeight="1">
      <c r="A756" s="625"/>
      <c r="B756" s="625"/>
      <c r="C756" s="653"/>
      <c r="D756" s="627"/>
      <c r="E756" s="210"/>
      <c r="F756" s="210"/>
      <c r="G756" s="210"/>
      <c r="H756" s="210"/>
      <c r="I756" s="627"/>
      <c r="J756" s="210"/>
      <c r="K756" s="626"/>
      <c r="L756" s="626"/>
      <c r="M756" s="628"/>
      <c r="N756" s="210"/>
      <c r="O756" s="210"/>
      <c r="P756" s="210"/>
      <c r="Q756" s="210"/>
      <c r="R756" s="210"/>
      <c r="S756" s="210"/>
      <c r="T756" s="210"/>
      <c r="U756" s="210"/>
      <c r="V756" s="210"/>
      <c r="W756" s="210"/>
      <c r="X756" s="210"/>
      <c r="Y756" s="210"/>
      <c r="Z756" s="210"/>
    </row>
    <row r="757" ht="12.75" customHeight="1">
      <c r="A757" s="625"/>
      <c r="B757" s="625"/>
      <c r="C757" s="653"/>
      <c r="D757" s="627"/>
      <c r="E757" s="210"/>
      <c r="F757" s="210"/>
      <c r="G757" s="210"/>
      <c r="H757" s="210"/>
      <c r="I757" s="627"/>
      <c r="J757" s="210"/>
      <c r="K757" s="626"/>
      <c r="L757" s="626"/>
      <c r="M757" s="628"/>
      <c r="N757" s="210"/>
      <c r="O757" s="210"/>
      <c r="P757" s="210"/>
      <c r="Q757" s="210"/>
      <c r="R757" s="210"/>
      <c r="S757" s="210"/>
      <c r="T757" s="210"/>
      <c r="U757" s="210"/>
      <c r="V757" s="210"/>
      <c r="W757" s="210"/>
      <c r="X757" s="210"/>
      <c r="Y757" s="210"/>
      <c r="Z757" s="210"/>
    </row>
    <row r="758" ht="12.75" customHeight="1">
      <c r="A758" s="625"/>
      <c r="B758" s="625"/>
      <c r="C758" s="653"/>
      <c r="D758" s="627"/>
      <c r="E758" s="210"/>
      <c r="F758" s="210"/>
      <c r="G758" s="210"/>
      <c r="H758" s="210"/>
      <c r="I758" s="627"/>
      <c r="J758" s="210"/>
      <c r="K758" s="626"/>
      <c r="L758" s="626"/>
      <c r="M758" s="628"/>
      <c r="N758" s="210"/>
      <c r="O758" s="210"/>
      <c r="P758" s="210"/>
      <c r="Q758" s="210"/>
      <c r="R758" s="210"/>
      <c r="S758" s="210"/>
      <c r="T758" s="210"/>
      <c r="U758" s="210"/>
      <c r="V758" s="210"/>
      <c r="W758" s="210"/>
      <c r="X758" s="210"/>
      <c r="Y758" s="210"/>
      <c r="Z758" s="210"/>
    </row>
    <row r="759" ht="12.75" customHeight="1">
      <c r="A759" s="625"/>
      <c r="B759" s="625"/>
      <c r="C759" s="653"/>
      <c r="D759" s="627"/>
      <c r="E759" s="210"/>
      <c r="F759" s="210"/>
      <c r="G759" s="210"/>
      <c r="H759" s="210"/>
      <c r="I759" s="627"/>
      <c r="J759" s="210"/>
      <c r="K759" s="626"/>
      <c r="L759" s="626"/>
      <c r="M759" s="628"/>
      <c r="N759" s="210"/>
      <c r="O759" s="210"/>
      <c r="P759" s="210"/>
      <c r="Q759" s="210"/>
      <c r="R759" s="210"/>
      <c r="S759" s="210"/>
      <c r="T759" s="210"/>
      <c r="U759" s="210"/>
      <c r="V759" s="210"/>
      <c r="W759" s="210"/>
      <c r="X759" s="210"/>
      <c r="Y759" s="210"/>
      <c r="Z759" s="210"/>
    </row>
    <row r="760" ht="12.75" customHeight="1">
      <c r="A760" s="625"/>
      <c r="B760" s="625"/>
      <c r="C760" s="653"/>
      <c r="D760" s="627"/>
      <c r="E760" s="210"/>
      <c r="F760" s="210"/>
      <c r="G760" s="210"/>
      <c r="H760" s="210"/>
      <c r="I760" s="627"/>
      <c r="J760" s="210"/>
      <c r="K760" s="626"/>
      <c r="L760" s="626"/>
      <c r="M760" s="628"/>
      <c r="N760" s="210"/>
      <c r="O760" s="210"/>
      <c r="P760" s="210"/>
      <c r="Q760" s="210"/>
      <c r="R760" s="210"/>
      <c r="S760" s="210"/>
      <c r="T760" s="210"/>
      <c r="U760" s="210"/>
      <c r="V760" s="210"/>
      <c r="W760" s="210"/>
      <c r="X760" s="210"/>
      <c r="Y760" s="210"/>
      <c r="Z760" s="210"/>
    </row>
    <row r="761" ht="12.75" customHeight="1">
      <c r="A761" s="625"/>
      <c r="B761" s="625"/>
      <c r="C761" s="653"/>
      <c r="D761" s="627"/>
      <c r="E761" s="210"/>
      <c r="F761" s="210"/>
      <c r="G761" s="210"/>
      <c r="H761" s="210"/>
      <c r="I761" s="627"/>
      <c r="J761" s="210"/>
      <c r="K761" s="626"/>
      <c r="L761" s="626"/>
      <c r="M761" s="628"/>
      <c r="N761" s="210"/>
      <c r="O761" s="210"/>
      <c r="P761" s="210"/>
      <c r="Q761" s="210"/>
      <c r="R761" s="210"/>
      <c r="S761" s="210"/>
      <c r="T761" s="210"/>
      <c r="U761" s="210"/>
      <c r="V761" s="210"/>
      <c r="W761" s="210"/>
      <c r="X761" s="210"/>
      <c r="Y761" s="210"/>
      <c r="Z761" s="210"/>
    </row>
    <row r="762" ht="12.75" customHeight="1">
      <c r="A762" s="625"/>
      <c r="B762" s="625"/>
      <c r="C762" s="653"/>
      <c r="D762" s="627"/>
      <c r="E762" s="210"/>
      <c r="F762" s="210"/>
      <c r="G762" s="210"/>
      <c r="H762" s="210"/>
      <c r="I762" s="627"/>
      <c r="J762" s="210"/>
      <c r="K762" s="626"/>
      <c r="L762" s="626"/>
      <c r="M762" s="628"/>
      <c r="N762" s="210"/>
      <c r="O762" s="210"/>
      <c r="P762" s="210"/>
      <c r="Q762" s="210"/>
      <c r="R762" s="210"/>
      <c r="S762" s="210"/>
      <c r="T762" s="210"/>
      <c r="U762" s="210"/>
      <c r="V762" s="210"/>
      <c r="W762" s="210"/>
      <c r="X762" s="210"/>
      <c r="Y762" s="210"/>
      <c r="Z762" s="210"/>
    </row>
    <row r="763" ht="12.75" customHeight="1">
      <c r="A763" s="625"/>
      <c r="B763" s="625"/>
      <c r="C763" s="653"/>
      <c r="D763" s="627"/>
      <c r="E763" s="210"/>
      <c r="F763" s="210"/>
      <c r="G763" s="210"/>
      <c r="H763" s="210"/>
      <c r="I763" s="627"/>
      <c r="J763" s="210"/>
      <c r="K763" s="626"/>
      <c r="L763" s="626"/>
      <c r="M763" s="628"/>
      <c r="N763" s="210"/>
      <c r="O763" s="210"/>
      <c r="P763" s="210"/>
      <c r="Q763" s="210"/>
      <c r="R763" s="210"/>
      <c r="S763" s="210"/>
      <c r="T763" s="210"/>
      <c r="U763" s="210"/>
      <c r="V763" s="210"/>
      <c r="W763" s="210"/>
      <c r="X763" s="210"/>
      <c r="Y763" s="210"/>
      <c r="Z763" s="210"/>
    </row>
    <row r="764" ht="12.75" customHeight="1">
      <c r="A764" s="625"/>
      <c r="B764" s="625"/>
      <c r="C764" s="653"/>
      <c r="D764" s="627"/>
      <c r="E764" s="210"/>
      <c r="F764" s="210"/>
      <c r="G764" s="210"/>
      <c r="H764" s="210"/>
      <c r="I764" s="627"/>
      <c r="J764" s="210"/>
      <c r="K764" s="626"/>
      <c r="L764" s="626"/>
      <c r="M764" s="628"/>
      <c r="N764" s="210"/>
      <c r="O764" s="210"/>
      <c r="P764" s="210"/>
      <c r="Q764" s="210"/>
      <c r="R764" s="210"/>
      <c r="S764" s="210"/>
      <c r="T764" s="210"/>
      <c r="U764" s="210"/>
      <c r="V764" s="210"/>
      <c r="W764" s="210"/>
      <c r="X764" s="210"/>
      <c r="Y764" s="210"/>
      <c r="Z764" s="210"/>
    </row>
    <row r="765" ht="12.75" customHeight="1">
      <c r="A765" s="625"/>
      <c r="B765" s="625"/>
      <c r="C765" s="653"/>
      <c r="D765" s="627"/>
      <c r="E765" s="210"/>
      <c r="F765" s="210"/>
      <c r="G765" s="210"/>
      <c r="H765" s="210"/>
      <c r="I765" s="627"/>
      <c r="J765" s="210"/>
      <c r="K765" s="626"/>
      <c r="L765" s="626"/>
      <c r="M765" s="628"/>
      <c r="N765" s="210"/>
      <c r="O765" s="210"/>
      <c r="P765" s="210"/>
      <c r="Q765" s="210"/>
      <c r="R765" s="210"/>
      <c r="S765" s="210"/>
      <c r="T765" s="210"/>
      <c r="U765" s="210"/>
      <c r="V765" s="210"/>
      <c r="W765" s="210"/>
      <c r="X765" s="210"/>
      <c r="Y765" s="210"/>
      <c r="Z765" s="210"/>
    </row>
    <row r="766" ht="12.75" customHeight="1">
      <c r="A766" s="625"/>
      <c r="B766" s="625"/>
      <c r="C766" s="653"/>
      <c r="D766" s="627"/>
      <c r="E766" s="210"/>
      <c r="F766" s="210"/>
      <c r="G766" s="210"/>
      <c r="H766" s="210"/>
      <c r="I766" s="627"/>
      <c r="J766" s="210"/>
      <c r="K766" s="626"/>
      <c r="L766" s="626"/>
      <c r="M766" s="628"/>
      <c r="N766" s="210"/>
      <c r="O766" s="210"/>
      <c r="P766" s="210"/>
      <c r="Q766" s="210"/>
      <c r="R766" s="210"/>
      <c r="S766" s="210"/>
      <c r="T766" s="210"/>
      <c r="U766" s="210"/>
      <c r="V766" s="210"/>
      <c r="W766" s="210"/>
      <c r="X766" s="210"/>
      <c r="Y766" s="210"/>
      <c r="Z766" s="210"/>
    </row>
    <row r="767" ht="12.75" customHeight="1">
      <c r="A767" s="625"/>
      <c r="B767" s="625"/>
      <c r="C767" s="653"/>
      <c r="D767" s="627"/>
      <c r="E767" s="210"/>
      <c r="F767" s="210"/>
      <c r="G767" s="210"/>
      <c r="H767" s="210"/>
      <c r="I767" s="627"/>
      <c r="J767" s="210"/>
      <c r="K767" s="626"/>
      <c r="L767" s="626"/>
      <c r="M767" s="628"/>
      <c r="N767" s="210"/>
      <c r="O767" s="210"/>
      <c r="P767" s="210"/>
      <c r="Q767" s="210"/>
      <c r="R767" s="210"/>
      <c r="S767" s="210"/>
      <c r="T767" s="210"/>
      <c r="U767" s="210"/>
      <c r="V767" s="210"/>
      <c r="W767" s="210"/>
      <c r="X767" s="210"/>
      <c r="Y767" s="210"/>
      <c r="Z767" s="210"/>
    </row>
    <row r="768" ht="12.75" customHeight="1">
      <c r="A768" s="625"/>
      <c r="B768" s="625"/>
      <c r="C768" s="653"/>
      <c r="D768" s="627"/>
      <c r="E768" s="210"/>
      <c r="F768" s="210"/>
      <c r="G768" s="210"/>
      <c r="H768" s="210"/>
      <c r="I768" s="627"/>
      <c r="J768" s="210"/>
      <c r="K768" s="626"/>
      <c r="L768" s="626"/>
      <c r="M768" s="628"/>
      <c r="N768" s="210"/>
      <c r="O768" s="210"/>
      <c r="P768" s="210"/>
      <c r="Q768" s="210"/>
      <c r="R768" s="210"/>
      <c r="S768" s="210"/>
      <c r="T768" s="210"/>
      <c r="U768" s="210"/>
      <c r="V768" s="210"/>
      <c r="W768" s="210"/>
      <c r="X768" s="210"/>
      <c r="Y768" s="210"/>
      <c r="Z768" s="210"/>
    </row>
    <row r="769" ht="12.75" customHeight="1">
      <c r="A769" s="625"/>
      <c r="B769" s="625"/>
      <c r="C769" s="653"/>
      <c r="D769" s="627"/>
      <c r="E769" s="210"/>
      <c r="F769" s="210"/>
      <c r="G769" s="210"/>
      <c r="H769" s="210"/>
      <c r="I769" s="627"/>
      <c r="J769" s="210"/>
      <c r="K769" s="626"/>
      <c r="L769" s="626"/>
      <c r="M769" s="628"/>
      <c r="N769" s="210"/>
      <c r="O769" s="210"/>
      <c r="P769" s="210"/>
      <c r="Q769" s="210"/>
      <c r="R769" s="210"/>
      <c r="S769" s="210"/>
      <c r="T769" s="210"/>
      <c r="U769" s="210"/>
      <c r="V769" s="210"/>
      <c r="W769" s="210"/>
      <c r="X769" s="210"/>
      <c r="Y769" s="210"/>
      <c r="Z769" s="210"/>
    </row>
    <row r="770" ht="12.75" customHeight="1">
      <c r="A770" s="625"/>
      <c r="B770" s="625"/>
      <c r="C770" s="653"/>
      <c r="D770" s="627"/>
      <c r="E770" s="210"/>
      <c r="F770" s="210"/>
      <c r="G770" s="210"/>
      <c r="H770" s="210"/>
      <c r="I770" s="627"/>
      <c r="J770" s="210"/>
      <c r="K770" s="626"/>
      <c r="L770" s="626"/>
      <c r="M770" s="628"/>
      <c r="N770" s="210"/>
      <c r="O770" s="210"/>
      <c r="P770" s="210"/>
      <c r="Q770" s="210"/>
      <c r="R770" s="210"/>
      <c r="S770" s="210"/>
      <c r="T770" s="210"/>
      <c r="U770" s="210"/>
      <c r="V770" s="210"/>
      <c r="W770" s="210"/>
      <c r="X770" s="210"/>
      <c r="Y770" s="210"/>
      <c r="Z770" s="210"/>
    </row>
    <row r="771" ht="12.75" customHeight="1">
      <c r="A771" s="625"/>
      <c r="B771" s="625"/>
      <c r="C771" s="653"/>
      <c r="D771" s="627"/>
      <c r="E771" s="210"/>
      <c r="F771" s="210"/>
      <c r="G771" s="210"/>
      <c r="H771" s="210"/>
      <c r="I771" s="627"/>
      <c r="J771" s="210"/>
      <c r="K771" s="626"/>
      <c r="L771" s="626"/>
      <c r="M771" s="628"/>
      <c r="N771" s="210"/>
      <c r="O771" s="210"/>
      <c r="P771" s="210"/>
      <c r="Q771" s="210"/>
      <c r="R771" s="210"/>
      <c r="S771" s="210"/>
      <c r="T771" s="210"/>
      <c r="U771" s="210"/>
      <c r="V771" s="210"/>
      <c r="W771" s="210"/>
      <c r="X771" s="210"/>
      <c r="Y771" s="210"/>
      <c r="Z771" s="210"/>
    </row>
    <row r="772" ht="12.75" customHeight="1">
      <c r="A772" s="625"/>
      <c r="B772" s="625"/>
      <c r="C772" s="653"/>
      <c r="D772" s="627"/>
      <c r="E772" s="210"/>
      <c r="F772" s="210"/>
      <c r="G772" s="210"/>
      <c r="H772" s="210"/>
      <c r="I772" s="627"/>
      <c r="J772" s="210"/>
      <c r="K772" s="626"/>
      <c r="L772" s="626"/>
      <c r="M772" s="628"/>
      <c r="N772" s="210"/>
      <c r="O772" s="210"/>
      <c r="P772" s="210"/>
      <c r="Q772" s="210"/>
      <c r="R772" s="210"/>
      <c r="S772" s="210"/>
      <c r="T772" s="210"/>
      <c r="U772" s="210"/>
      <c r="V772" s="210"/>
      <c r="W772" s="210"/>
      <c r="X772" s="210"/>
      <c r="Y772" s="210"/>
      <c r="Z772" s="210"/>
    </row>
    <row r="773" ht="12.75" customHeight="1">
      <c r="A773" s="625"/>
      <c r="B773" s="625"/>
      <c r="C773" s="653"/>
      <c r="D773" s="627"/>
      <c r="E773" s="210"/>
      <c r="F773" s="210"/>
      <c r="G773" s="210"/>
      <c r="H773" s="210"/>
      <c r="I773" s="627"/>
      <c r="J773" s="210"/>
      <c r="K773" s="626"/>
      <c r="L773" s="626"/>
      <c r="M773" s="628"/>
      <c r="N773" s="210"/>
      <c r="O773" s="210"/>
      <c r="P773" s="210"/>
      <c r="Q773" s="210"/>
      <c r="R773" s="210"/>
      <c r="S773" s="210"/>
      <c r="T773" s="210"/>
      <c r="U773" s="210"/>
      <c r="V773" s="210"/>
      <c r="W773" s="210"/>
      <c r="X773" s="210"/>
      <c r="Y773" s="210"/>
      <c r="Z773" s="210"/>
    </row>
    <row r="774" ht="12.75" customHeight="1">
      <c r="A774" s="625"/>
      <c r="B774" s="625"/>
      <c r="C774" s="653"/>
      <c r="D774" s="627"/>
      <c r="E774" s="210"/>
      <c r="F774" s="210"/>
      <c r="G774" s="210"/>
      <c r="H774" s="210"/>
      <c r="I774" s="627"/>
      <c r="J774" s="210"/>
      <c r="K774" s="626"/>
      <c r="L774" s="626"/>
      <c r="M774" s="628"/>
      <c r="N774" s="210"/>
      <c r="O774" s="210"/>
      <c r="P774" s="210"/>
      <c r="Q774" s="210"/>
      <c r="R774" s="210"/>
      <c r="S774" s="210"/>
      <c r="T774" s="210"/>
      <c r="U774" s="210"/>
      <c r="V774" s="210"/>
      <c r="W774" s="210"/>
      <c r="X774" s="210"/>
      <c r="Y774" s="210"/>
      <c r="Z774" s="210"/>
    </row>
    <row r="775" ht="12.75" customHeight="1">
      <c r="A775" s="625"/>
      <c r="B775" s="625"/>
      <c r="C775" s="653"/>
      <c r="D775" s="627"/>
      <c r="E775" s="210"/>
      <c r="F775" s="210"/>
      <c r="G775" s="210"/>
      <c r="H775" s="210"/>
      <c r="I775" s="627"/>
      <c r="J775" s="210"/>
      <c r="K775" s="626"/>
      <c r="L775" s="626"/>
      <c r="M775" s="628"/>
      <c r="N775" s="210"/>
      <c r="O775" s="210"/>
      <c r="P775" s="210"/>
      <c r="Q775" s="210"/>
      <c r="R775" s="210"/>
      <c r="S775" s="210"/>
      <c r="T775" s="210"/>
      <c r="U775" s="210"/>
      <c r="V775" s="210"/>
      <c r="W775" s="210"/>
      <c r="X775" s="210"/>
      <c r="Y775" s="210"/>
      <c r="Z775" s="210"/>
    </row>
    <row r="776" ht="12.75" customHeight="1">
      <c r="A776" s="625"/>
      <c r="B776" s="625"/>
      <c r="C776" s="653"/>
      <c r="D776" s="627"/>
      <c r="E776" s="210"/>
      <c r="F776" s="210"/>
      <c r="G776" s="210"/>
      <c r="H776" s="210"/>
      <c r="I776" s="627"/>
      <c r="J776" s="210"/>
      <c r="K776" s="626"/>
      <c r="L776" s="626"/>
      <c r="M776" s="628"/>
      <c r="N776" s="210"/>
      <c r="O776" s="210"/>
      <c r="P776" s="210"/>
      <c r="Q776" s="210"/>
      <c r="R776" s="210"/>
      <c r="S776" s="210"/>
      <c r="T776" s="210"/>
      <c r="U776" s="210"/>
      <c r="V776" s="210"/>
      <c r="W776" s="210"/>
      <c r="X776" s="210"/>
      <c r="Y776" s="210"/>
      <c r="Z776" s="210"/>
    </row>
    <row r="777" ht="12.75" customHeight="1">
      <c r="A777" s="625"/>
      <c r="B777" s="625"/>
      <c r="C777" s="653"/>
      <c r="D777" s="627"/>
      <c r="E777" s="210"/>
      <c r="F777" s="210"/>
      <c r="G777" s="210"/>
      <c r="H777" s="210"/>
      <c r="I777" s="627"/>
      <c r="J777" s="210"/>
      <c r="K777" s="626"/>
      <c r="L777" s="626"/>
      <c r="M777" s="628"/>
      <c r="N777" s="210"/>
      <c r="O777" s="210"/>
      <c r="P777" s="210"/>
      <c r="Q777" s="210"/>
      <c r="R777" s="210"/>
      <c r="S777" s="210"/>
      <c r="T777" s="210"/>
      <c r="U777" s="210"/>
      <c r="V777" s="210"/>
      <c r="W777" s="210"/>
      <c r="X777" s="210"/>
      <c r="Y777" s="210"/>
      <c r="Z777" s="210"/>
    </row>
    <row r="778" ht="12.75" customHeight="1">
      <c r="A778" s="625"/>
      <c r="B778" s="625"/>
      <c r="C778" s="653"/>
      <c r="D778" s="627"/>
      <c r="E778" s="210"/>
      <c r="F778" s="210"/>
      <c r="G778" s="210"/>
      <c r="H778" s="210"/>
      <c r="I778" s="627"/>
      <c r="J778" s="210"/>
      <c r="K778" s="626"/>
      <c r="L778" s="626"/>
      <c r="M778" s="628"/>
      <c r="N778" s="210"/>
      <c r="O778" s="210"/>
      <c r="P778" s="210"/>
      <c r="Q778" s="210"/>
      <c r="R778" s="210"/>
      <c r="S778" s="210"/>
      <c r="T778" s="210"/>
      <c r="U778" s="210"/>
      <c r="V778" s="210"/>
      <c r="W778" s="210"/>
      <c r="X778" s="210"/>
      <c r="Y778" s="210"/>
      <c r="Z778" s="210"/>
    </row>
    <row r="779" ht="12.75" customHeight="1">
      <c r="A779" s="625"/>
      <c r="B779" s="625"/>
      <c r="C779" s="653"/>
      <c r="D779" s="627"/>
      <c r="E779" s="210"/>
      <c r="F779" s="210"/>
      <c r="G779" s="210"/>
      <c r="H779" s="210"/>
      <c r="I779" s="627"/>
      <c r="J779" s="210"/>
      <c r="K779" s="626"/>
      <c r="L779" s="626"/>
      <c r="M779" s="628"/>
      <c r="N779" s="210"/>
      <c r="O779" s="210"/>
      <c r="P779" s="210"/>
      <c r="Q779" s="210"/>
      <c r="R779" s="210"/>
      <c r="S779" s="210"/>
      <c r="T779" s="210"/>
      <c r="U779" s="210"/>
      <c r="V779" s="210"/>
      <c r="W779" s="210"/>
      <c r="X779" s="210"/>
      <c r="Y779" s="210"/>
      <c r="Z779" s="210"/>
    </row>
    <row r="780" ht="12.75" customHeight="1">
      <c r="A780" s="625"/>
      <c r="B780" s="625"/>
      <c r="C780" s="653"/>
      <c r="D780" s="627"/>
      <c r="E780" s="210"/>
      <c r="F780" s="210"/>
      <c r="G780" s="210"/>
      <c r="H780" s="210"/>
      <c r="I780" s="627"/>
      <c r="J780" s="210"/>
      <c r="K780" s="626"/>
      <c r="L780" s="626"/>
      <c r="M780" s="628"/>
      <c r="N780" s="210"/>
      <c r="O780" s="210"/>
      <c r="P780" s="210"/>
      <c r="Q780" s="210"/>
      <c r="R780" s="210"/>
      <c r="S780" s="210"/>
      <c r="T780" s="210"/>
      <c r="U780" s="210"/>
      <c r="V780" s="210"/>
      <c r="W780" s="210"/>
      <c r="X780" s="210"/>
      <c r="Y780" s="210"/>
      <c r="Z780" s="210"/>
    </row>
    <row r="781" ht="12.75" customHeight="1">
      <c r="A781" s="625"/>
      <c r="B781" s="625"/>
      <c r="C781" s="653"/>
      <c r="D781" s="627"/>
      <c r="E781" s="210"/>
      <c r="F781" s="210"/>
      <c r="G781" s="210"/>
      <c r="H781" s="210"/>
      <c r="I781" s="627"/>
      <c r="J781" s="210"/>
      <c r="K781" s="626"/>
      <c r="L781" s="626"/>
      <c r="M781" s="628"/>
      <c r="N781" s="210"/>
      <c r="O781" s="210"/>
      <c r="P781" s="210"/>
      <c r="Q781" s="210"/>
      <c r="R781" s="210"/>
      <c r="S781" s="210"/>
      <c r="T781" s="210"/>
      <c r="U781" s="210"/>
      <c r="V781" s="210"/>
      <c r="W781" s="210"/>
      <c r="X781" s="210"/>
      <c r="Y781" s="210"/>
      <c r="Z781" s="210"/>
    </row>
    <row r="782" ht="12.75" customHeight="1">
      <c r="A782" s="625"/>
      <c r="B782" s="625"/>
      <c r="C782" s="653"/>
      <c r="D782" s="627"/>
      <c r="E782" s="210"/>
      <c r="F782" s="210"/>
      <c r="G782" s="210"/>
      <c r="H782" s="210"/>
      <c r="I782" s="627"/>
      <c r="J782" s="210"/>
      <c r="K782" s="626"/>
      <c r="L782" s="626"/>
      <c r="M782" s="628"/>
      <c r="N782" s="210"/>
      <c r="O782" s="210"/>
      <c r="P782" s="210"/>
      <c r="Q782" s="210"/>
      <c r="R782" s="210"/>
      <c r="S782" s="210"/>
      <c r="T782" s="210"/>
      <c r="U782" s="210"/>
      <c r="V782" s="210"/>
      <c r="W782" s="210"/>
      <c r="X782" s="210"/>
      <c r="Y782" s="210"/>
      <c r="Z782" s="210"/>
    </row>
    <row r="783" ht="12.75" customHeight="1">
      <c r="A783" s="625"/>
      <c r="B783" s="625"/>
      <c r="C783" s="653"/>
      <c r="D783" s="627"/>
      <c r="E783" s="210"/>
      <c r="F783" s="210"/>
      <c r="G783" s="210"/>
      <c r="H783" s="210"/>
      <c r="I783" s="627"/>
      <c r="J783" s="210"/>
      <c r="K783" s="626"/>
      <c r="L783" s="626"/>
      <c r="M783" s="628"/>
      <c r="N783" s="210"/>
      <c r="O783" s="210"/>
      <c r="P783" s="210"/>
      <c r="Q783" s="210"/>
      <c r="R783" s="210"/>
      <c r="S783" s="210"/>
      <c r="T783" s="210"/>
      <c r="U783" s="210"/>
      <c r="V783" s="210"/>
      <c r="W783" s="210"/>
      <c r="X783" s="210"/>
      <c r="Y783" s="210"/>
      <c r="Z783" s="210"/>
    </row>
    <row r="784" ht="12.75" customHeight="1">
      <c r="A784" s="625"/>
      <c r="B784" s="625"/>
      <c r="C784" s="653"/>
      <c r="D784" s="627"/>
      <c r="E784" s="210"/>
      <c r="F784" s="210"/>
      <c r="G784" s="210"/>
      <c r="H784" s="210"/>
      <c r="I784" s="627"/>
      <c r="J784" s="210"/>
      <c r="K784" s="626"/>
      <c r="L784" s="626"/>
      <c r="M784" s="628"/>
      <c r="N784" s="210"/>
      <c r="O784" s="210"/>
      <c r="P784" s="210"/>
      <c r="Q784" s="210"/>
      <c r="R784" s="210"/>
      <c r="S784" s="210"/>
      <c r="T784" s="210"/>
      <c r="U784" s="210"/>
      <c r="V784" s="210"/>
      <c r="W784" s="210"/>
      <c r="X784" s="210"/>
      <c r="Y784" s="210"/>
      <c r="Z784" s="210"/>
    </row>
    <row r="785" ht="12.75" customHeight="1">
      <c r="A785" s="625"/>
      <c r="B785" s="625"/>
      <c r="C785" s="653"/>
      <c r="D785" s="627"/>
      <c r="E785" s="210"/>
      <c r="F785" s="210"/>
      <c r="G785" s="210"/>
      <c r="H785" s="210"/>
      <c r="I785" s="627"/>
      <c r="J785" s="210"/>
      <c r="K785" s="626"/>
      <c r="L785" s="626"/>
      <c r="M785" s="628"/>
      <c r="N785" s="210"/>
      <c r="O785" s="210"/>
      <c r="P785" s="210"/>
      <c r="Q785" s="210"/>
      <c r="R785" s="210"/>
      <c r="S785" s="210"/>
      <c r="T785" s="210"/>
      <c r="U785" s="210"/>
      <c r="V785" s="210"/>
      <c r="W785" s="210"/>
      <c r="X785" s="210"/>
      <c r="Y785" s="210"/>
      <c r="Z785" s="210"/>
    </row>
    <row r="786" ht="12.75" customHeight="1">
      <c r="A786" s="625"/>
      <c r="B786" s="625"/>
      <c r="C786" s="653"/>
      <c r="D786" s="627"/>
      <c r="E786" s="210"/>
      <c r="F786" s="210"/>
      <c r="G786" s="210"/>
      <c r="H786" s="210"/>
      <c r="I786" s="627"/>
      <c r="J786" s="210"/>
      <c r="K786" s="626"/>
      <c r="L786" s="626"/>
      <c r="M786" s="628"/>
      <c r="N786" s="210"/>
      <c r="O786" s="210"/>
      <c r="P786" s="210"/>
      <c r="Q786" s="210"/>
      <c r="R786" s="210"/>
      <c r="S786" s="210"/>
      <c r="T786" s="210"/>
      <c r="U786" s="210"/>
      <c r="V786" s="210"/>
      <c r="W786" s="210"/>
      <c r="X786" s="210"/>
      <c r="Y786" s="210"/>
      <c r="Z786" s="210"/>
    </row>
    <row r="787" ht="12.75" customHeight="1">
      <c r="A787" s="625"/>
      <c r="B787" s="625"/>
      <c r="C787" s="653"/>
      <c r="D787" s="627"/>
      <c r="E787" s="210"/>
      <c r="F787" s="210"/>
      <c r="G787" s="210"/>
      <c r="H787" s="210"/>
      <c r="I787" s="627"/>
      <c r="J787" s="210"/>
      <c r="K787" s="626"/>
      <c r="L787" s="626"/>
      <c r="M787" s="628"/>
      <c r="N787" s="210"/>
      <c r="O787" s="210"/>
      <c r="P787" s="210"/>
      <c r="Q787" s="210"/>
      <c r="R787" s="210"/>
      <c r="S787" s="210"/>
      <c r="T787" s="210"/>
      <c r="U787" s="210"/>
      <c r="V787" s="210"/>
      <c r="W787" s="210"/>
      <c r="X787" s="210"/>
      <c r="Y787" s="210"/>
      <c r="Z787" s="210"/>
    </row>
    <row r="788" ht="12.75" customHeight="1">
      <c r="A788" s="625"/>
      <c r="B788" s="625"/>
      <c r="C788" s="653"/>
      <c r="D788" s="627"/>
      <c r="E788" s="210"/>
      <c r="F788" s="210"/>
      <c r="G788" s="210"/>
      <c r="H788" s="210"/>
      <c r="I788" s="627"/>
      <c r="J788" s="210"/>
      <c r="K788" s="626"/>
      <c r="L788" s="626"/>
      <c r="M788" s="628"/>
      <c r="N788" s="210"/>
      <c r="O788" s="210"/>
      <c r="P788" s="210"/>
      <c r="Q788" s="210"/>
      <c r="R788" s="210"/>
      <c r="S788" s="210"/>
      <c r="T788" s="210"/>
      <c r="U788" s="210"/>
      <c r="V788" s="210"/>
      <c r="W788" s="210"/>
      <c r="X788" s="210"/>
      <c r="Y788" s="210"/>
      <c r="Z788" s="210"/>
    </row>
    <row r="789" ht="12.75" customHeight="1">
      <c r="A789" s="625"/>
      <c r="B789" s="625"/>
      <c r="C789" s="653"/>
      <c r="D789" s="627"/>
      <c r="E789" s="210"/>
      <c r="F789" s="210"/>
      <c r="G789" s="210"/>
      <c r="H789" s="210"/>
      <c r="I789" s="627"/>
      <c r="J789" s="210"/>
      <c r="K789" s="626"/>
      <c r="L789" s="626"/>
      <c r="M789" s="628"/>
      <c r="N789" s="210"/>
      <c r="O789" s="210"/>
      <c r="P789" s="210"/>
      <c r="Q789" s="210"/>
      <c r="R789" s="210"/>
      <c r="S789" s="210"/>
      <c r="T789" s="210"/>
      <c r="U789" s="210"/>
      <c r="V789" s="210"/>
      <c r="W789" s="210"/>
      <c r="X789" s="210"/>
      <c r="Y789" s="210"/>
      <c r="Z789" s="210"/>
    </row>
    <row r="790" ht="12.75" customHeight="1">
      <c r="A790" s="625"/>
      <c r="B790" s="625"/>
      <c r="C790" s="653"/>
      <c r="D790" s="627"/>
      <c r="E790" s="210"/>
      <c r="F790" s="210"/>
      <c r="G790" s="210"/>
      <c r="H790" s="210"/>
      <c r="I790" s="627"/>
      <c r="J790" s="210"/>
      <c r="K790" s="626"/>
      <c r="L790" s="626"/>
      <c r="M790" s="628"/>
      <c r="N790" s="210"/>
      <c r="O790" s="210"/>
      <c r="P790" s="210"/>
      <c r="Q790" s="210"/>
      <c r="R790" s="210"/>
      <c r="S790" s="210"/>
      <c r="T790" s="210"/>
      <c r="U790" s="210"/>
      <c r="V790" s="210"/>
      <c r="W790" s="210"/>
      <c r="X790" s="210"/>
      <c r="Y790" s="210"/>
      <c r="Z790" s="210"/>
    </row>
    <row r="791" ht="12.75" customHeight="1">
      <c r="A791" s="625"/>
      <c r="B791" s="625"/>
      <c r="C791" s="653"/>
      <c r="D791" s="627"/>
      <c r="E791" s="210"/>
      <c r="F791" s="210"/>
      <c r="G791" s="210"/>
      <c r="H791" s="210"/>
      <c r="I791" s="627"/>
      <c r="J791" s="210"/>
      <c r="K791" s="626"/>
      <c r="L791" s="626"/>
      <c r="M791" s="628"/>
      <c r="N791" s="210"/>
      <c r="O791" s="210"/>
      <c r="P791" s="210"/>
      <c r="Q791" s="210"/>
      <c r="R791" s="210"/>
      <c r="S791" s="210"/>
      <c r="T791" s="210"/>
      <c r="U791" s="210"/>
      <c r="V791" s="210"/>
      <c r="W791" s="210"/>
      <c r="X791" s="210"/>
      <c r="Y791" s="210"/>
      <c r="Z791" s="210"/>
    </row>
    <row r="792" ht="12.75" customHeight="1">
      <c r="A792" s="625"/>
      <c r="B792" s="625"/>
      <c r="C792" s="653"/>
      <c r="D792" s="627"/>
      <c r="E792" s="210"/>
      <c r="F792" s="210"/>
      <c r="G792" s="210"/>
      <c r="H792" s="210"/>
      <c r="I792" s="627"/>
      <c r="J792" s="210"/>
      <c r="K792" s="626"/>
      <c r="L792" s="626"/>
      <c r="M792" s="628"/>
      <c r="N792" s="210"/>
      <c r="O792" s="210"/>
      <c r="P792" s="210"/>
      <c r="Q792" s="210"/>
      <c r="R792" s="210"/>
      <c r="S792" s="210"/>
      <c r="T792" s="210"/>
      <c r="U792" s="210"/>
      <c r="V792" s="210"/>
      <c r="W792" s="210"/>
      <c r="X792" s="210"/>
      <c r="Y792" s="210"/>
      <c r="Z792" s="210"/>
    </row>
    <row r="793" ht="12.75" customHeight="1">
      <c r="A793" s="625"/>
      <c r="B793" s="625"/>
      <c r="C793" s="653"/>
      <c r="D793" s="627"/>
      <c r="E793" s="210"/>
      <c r="F793" s="210"/>
      <c r="G793" s="210"/>
      <c r="H793" s="210"/>
      <c r="I793" s="627"/>
      <c r="J793" s="210"/>
      <c r="K793" s="626"/>
      <c r="L793" s="626"/>
      <c r="M793" s="628"/>
      <c r="N793" s="210"/>
      <c r="O793" s="210"/>
      <c r="P793" s="210"/>
      <c r="Q793" s="210"/>
      <c r="R793" s="210"/>
      <c r="S793" s="210"/>
      <c r="T793" s="210"/>
      <c r="U793" s="210"/>
      <c r="V793" s="210"/>
      <c r="W793" s="210"/>
      <c r="X793" s="210"/>
      <c r="Y793" s="210"/>
      <c r="Z793" s="210"/>
    </row>
    <row r="794" ht="12.75" customHeight="1">
      <c r="A794" s="625"/>
      <c r="B794" s="625"/>
      <c r="C794" s="653"/>
      <c r="D794" s="627"/>
      <c r="E794" s="210"/>
      <c r="F794" s="210"/>
      <c r="G794" s="210"/>
      <c r="H794" s="210"/>
      <c r="I794" s="627"/>
      <c r="J794" s="210"/>
      <c r="K794" s="626"/>
      <c r="L794" s="626"/>
      <c r="M794" s="628"/>
      <c r="N794" s="210"/>
      <c r="O794" s="210"/>
      <c r="P794" s="210"/>
      <c r="Q794" s="210"/>
      <c r="R794" s="210"/>
      <c r="S794" s="210"/>
      <c r="T794" s="210"/>
      <c r="U794" s="210"/>
      <c r="V794" s="210"/>
      <c r="W794" s="210"/>
      <c r="X794" s="210"/>
      <c r="Y794" s="210"/>
      <c r="Z794" s="210"/>
    </row>
    <row r="795" ht="12.75" customHeight="1">
      <c r="A795" s="625"/>
      <c r="B795" s="625"/>
      <c r="C795" s="653"/>
      <c r="D795" s="627"/>
      <c r="E795" s="210"/>
      <c r="F795" s="210"/>
      <c r="G795" s="210"/>
      <c r="H795" s="210"/>
      <c r="I795" s="627"/>
      <c r="J795" s="210"/>
      <c r="K795" s="626"/>
      <c r="L795" s="626"/>
      <c r="M795" s="628"/>
      <c r="N795" s="210"/>
      <c r="O795" s="210"/>
      <c r="P795" s="210"/>
      <c r="Q795" s="210"/>
      <c r="R795" s="210"/>
      <c r="S795" s="210"/>
      <c r="T795" s="210"/>
      <c r="U795" s="210"/>
      <c r="V795" s="210"/>
      <c r="W795" s="210"/>
      <c r="X795" s="210"/>
      <c r="Y795" s="210"/>
      <c r="Z795" s="210"/>
    </row>
    <row r="796" ht="12.75" customHeight="1">
      <c r="A796" s="625"/>
      <c r="B796" s="625"/>
      <c r="C796" s="653"/>
      <c r="D796" s="627"/>
      <c r="E796" s="210"/>
      <c r="F796" s="210"/>
      <c r="G796" s="210"/>
      <c r="H796" s="210"/>
      <c r="I796" s="627"/>
      <c r="J796" s="210"/>
      <c r="K796" s="626"/>
      <c r="L796" s="626"/>
      <c r="M796" s="628"/>
      <c r="N796" s="210"/>
      <c r="O796" s="210"/>
      <c r="P796" s="210"/>
      <c r="Q796" s="210"/>
      <c r="R796" s="210"/>
      <c r="S796" s="210"/>
      <c r="T796" s="210"/>
      <c r="U796" s="210"/>
      <c r="V796" s="210"/>
      <c r="W796" s="210"/>
      <c r="X796" s="210"/>
      <c r="Y796" s="210"/>
      <c r="Z796" s="210"/>
    </row>
    <row r="797" ht="12.75" customHeight="1">
      <c r="A797" s="625"/>
      <c r="B797" s="625"/>
      <c r="C797" s="653"/>
      <c r="D797" s="627"/>
      <c r="E797" s="210"/>
      <c r="F797" s="210"/>
      <c r="G797" s="210"/>
      <c r="H797" s="210"/>
      <c r="I797" s="627"/>
      <c r="J797" s="210"/>
      <c r="K797" s="626"/>
      <c r="L797" s="626"/>
      <c r="M797" s="628"/>
      <c r="N797" s="210"/>
      <c r="O797" s="210"/>
      <c r="P797" s="210"/>
      <c r="Q797" s="210"/>
      <c r="R797" s="210"/>
      <c r="S797" s="210"/>
      <c r="T797" s="210"/>
      <c r="U797" s="210"/>
      <c r="V797" s="210"/>
      <c r="W797" s="210"/>
      <c r="X797" s="210"/>
      <c r="Y797" s="210"/>
      <c r="Z797" s="210"/>
    </row>
    <row r="798" ht="12.75" customHeight="1">
      <c r="A798" s="625"/>
      <c r="B798" s="625"/>
      <c r="C798" s="653"/>
      <c r="D798" s="627"/>
      <c r="E798" s="210"/>
      <c r="F798" s="210"/>
      <c r="G798" s="210"/>
      <c r="H798" s="210"/>
      <c r="I798" s="627"/>
      <c r="J798" s="210"/>
      <c r="K798" s="626"/>
      <c r="L798" s="626"/>
      <c r="M798" s="628"/>
      <c r="N798" s="210"/>
      <c r="O798" s="210"/>
      <c r="P798" s="210"/>
      <c r="Q798" s="210"/>
      <c r="R798" s="210"/>
      <c r="S798" s="210"/>
      <c r="T798" s="210"/>
      <c r="U798" s="210"/>
      <c r="V798" s="210"/>
      <c r="W798" s="210"/>
      <c r="X798" s="210"/>
      <c r="Y798" s="210"/>
      <c r="Z798" s="210"/>
    </row>
    <row r="799" ht="12.75" customHeight="1">
      <c r="A799" s="625"/>
      <c r="B799" s="625"/>
      <c r="C799" s="653"/>
      <c r="D799" s="627"/>
      <c r="E799" s="210"/>
      <c r="F799" s="210"/>
      <c r="G799" s="210"/>
      <c r="H799" s="210"/>
      <c r="I799" s="627"/>
      <c r="J799" s="210"/>
      <c r="K799" s="626"/>
      <c r="L799" s="626"/>
      <c r="M799" s="628"/>
      <c r="N799" s="210"/>
      <c r="O799" s="210"/>
      <c r="P799" s="210"/>
      <c r="Q799" s="210"/>
      <c r="R799" s="210"/>
      <c r="S799" s="210"/>
      <c r="T799" s="210"/>
      <c r="U799" s="210"/>
      <c r="V799" s="210"/>
      <c r="W799" s="210"/>
      <c r="X799" s="210"/>
      <c r="Y799" s="210"/>
      <c r="Z799" s="210"/>
    </row>
    <row r="800" ht="12.75" customHeight="1">
      <c r="A800" s="625"/>
      <c r="B800" s="625"/>
      <c r="C800" s="653"/>
      <c r="D800" s="627"/>
      <c r="E800" s="210"/>
      <c r="F800" s="210"/>
      <c r="G800" s="210"/>
      <c r="H800" s="210"/>
      <c r="I800" s="627"/>
      <c r="J800" s="210"/>
      <c r="K800" s="626"/>
      <c r="L800" s="626"/>
      <c r="M800" s="628"/>
      <c r="N800" s="210"/>
      <c r="O800" s="210"/>
      <c r="P800" s="210"/>
      <c r="Q800" s="210"/>
      <c r="R800" s="210"/>
      <c r="S800" s="210"/>
      <c r="T800" s="210"/>
      <c r="U800" s="210"/>
      <c r="V800" s="210"/>
      <c r="W800" s="210"/>
      <c r="X800" s="210"/>
      <c r="Y800" s="210"/>
      <c r="Z800" s="210"/>
    </row>
    <row r="801" ht="12.75" customHeight="1">
      <c r="A801" s="625"/>
      <c r="B801" s="625"/>
      <c r="C801" s="653"/>
      <c r="D801" s="627"/>
      <c r="E801" s="210"/>
      <c r="F801" s="210"/>
      <c r="G801" s="210"/>
      <c r="H801" s="210"/>
      <c r="I801" s="627"/>
      <c r="J801" s="210"/>
      <c r="K801" s="626"/>
      <c r="L801" s="626"/>
      <c r="M801" s="628"/>
      <c r="N801" s="210"/>
      <c r="O801" s="210"/>
      <c r="P801" s="210"/>
      <c r="Q801" s="210"/>
      <c r="R801" s="210"/>
      <c r="S801" s="210"/>
      <c r="T801" s="210"/>
      <c r="U801" s="210"/>
      <c r="V801" s="210"/>
      <c r="W801" s="210"/>
      <c r="X801" s="210"/>
      <c r="Y801" s="210"/>
      <c r="Z801" s="210"/>
    </row>
    <row r="802" ht="12.75" customHeight="1">
      <c r="A802" s="625"/>
      <c r="B802" s="625"/>
      <c r="C802" s="653"/>
      <c r="D802" s="627"/>
      <c r="E802" s="210"/>
      <c r="F802" s="210"/>
      <c r="G802" s="210"/>
      <c r="H802" s="210"/>
      <c r="I802" s="627"/>
      <c r="J802" s="210"/>
      <c r="K802" s="626"/>
      <c r="L802" s="626"/>
      <c r="M802" s="628"/>
      <c r="N802" s="210"/>
      <c r="O802" s="210"/>
      <c r="P802" s="210"/>
      <c r="Q802" s="210"/>
      <c r="R802" s="210"/>
      <c r="S802" s="210"/>
      <c r="T802" s="210"/>
      <c r="U802" s="210"/>
      <c r="V802" s="210"/>
      <c r="W802" s="210"/>
      <c r="X802" s="210"/>
      <c r="Y802" s="210"/>
      <c r="Z802" s="210"/>
    </row>
    <row r="803" ht="12.75" customHeight="1">
      <c r="A803" s="625"/>
      <c r="B803" s="625"/>
      <c r="C803" s="653"/>
      <c r="D803" s="627"/>
      <c r="E803" s="210"/>
      <c r="F803" s="210"/>
      <c r="G803" s="210"/>
      <c r="H803" s="210"/>
      <c r="I803" s="627"/>
      <c r="J803" s="210"/>
      <c r="K803" s="626"/>
      <c r="L803" s="626"/>
      <c r="M803" s="628"/>
      <c r="N803" s="210"/>
      <c r="O803" s="210"/>
      <c r="P803" s="210"/>
      <c r="Q803" s="210"/>
      <c r="R803" s="210"/>
      <c r="S803" s="210"/>
      <c r="T803" s="210"/>
      <c r="U803" s="210"/>
      <c r="V803" s="210"/>
      <c r="W803" s="210"/>
      <c r="X803" s="210"/>
      <c r="Y803" s="210"/>
      <c r="Z803" s="210"/>
    </row>
    <row r="804" ht="12.75" customHeight="1">
      <c r="A804" s="625"/>
      <c r="B804" s="625"/>
      <c r="C804" s="653"/>
      <c r="D804" s="627"/>
      <c r="E804" s="210"/>
      <c r="F804" s="210"/>
      <c r="G804" s="210"/>
      <c r="H804" s="210"/>
      <c r="I804" s="627"/>
      <c r="J804" s="210"/>
      <c r="K804" s="626"/>
      <c r="L804" s="626"/>
      <c r="M804" s="628"/>
      <c r="N804" s="210"/>
      <c r="O804" s="210"/>
      <c r="P804" s="210"/>
      <c r="Q804" s="210"/>
      <c r="R804" s="210"/>
      <c r="S804" s="210"/>
      <c r="T804" s="210"/>
      <c r="U804" s="210"/>
      <c r="V804" s="210"/>
      <c r="W804" s="210"/>
      <c r="X804" s="210"/>
      <c r="Y804" s="210"/>
      <c r="Z804" s="210"/>
    </row>
    <row r="805" ht="12.75" customHeight="1">
      <c r="A805" s="625"/>
      <c r="B805" s="625"/>
      <c r="C805" s="653"/>
      <c r="D805" s="627"/>
      <c r="E805" s="210"/>
      <c r="F805" s="210"/>
      <c r="G805" s="210"/>
      <c r="H805" s="210"/>
      <c r="I805" s="627"/>
      <c r="J805" s="210"/>
      <c r="K805" s="626"/>
      <c r="L805" s="626"/>
      <c r="M805" s="628"/>
      <c r="N805" s="210"/>
      <c r="O805" s="210"/>
      <c r="P805" s="210"/>
      <c r="Q805" s="210"/>
      <c r="R805" s="210"/>
      <c r="S805" s="210"/>
      <c r="T805" s="210"/>
      <c r="U805" s="210"/>
      <c r="V805" s="210"/>
      <c r="W805" s="210"/>
      <c r="X805" s="210"/>
      <c r="Y805" s="210"/>
      <c r="Z805" s="210"/>
    </row>
    <row r="806" ht="12.75" customHeight="1">
      <c r="A806" s="625"/>
      <c r="B806" s="625"/>
      <c r="C806" s="653"/>
      <c r="D806" s="627"/>
      <c r="E806" s="210"/>
      <c r="F806" s="210"/>
      <c r="G806" s="210"/>
      <c r="H806" s="210"/>
      <c r="I806" s="627"/>
      <c r="J806" s="210"/>
      <c r="K806" s="626"/>
      <c r="L806" s="626"/>
      <c r="M806" s="628"/>
      <c r="N806" s="210"/>
      <c r="O806" s="210"/>
      <c r="P806" s="210"/>
      <c r="Q806" s="210"/>
      <c r="R806" s="210"/>
      <c r="S806" s="210"/>
      <c r="T806" s="210"/>
      <c r="U806" s="210"/>
      <c r="V806" s="210"/>
      <c r="W806" s="210"/>
      <c r="X806" s="210"/>
      <c r="Y806" s="210"/>
      <c r="Z806" s="210"/>
    </row>
    <row r="807" ht="12.75" customHeight="1">
      <c r="A807" s="625"/>
      <c r="B807" s="625"/>
      <c r="C807" s="653"/>
      <c r="D807" s="627"/>
      <c r="E807" s="210"/>
      <c r="F807" s="210"/>
      <c r="G807" s="210"/>
      <c r="H807" s="210"/>
      <c r="I807" s="627"/>
      <c r="J807" s="210"/>
      <c r="K807" s="626"/>
      <c r="L807" s="626"/>
      <c r="M807" s="628"/>
      <c r="N807" s="210"/>
      <c r="O807" s="210"/>
      <c r="P807" s="210"/>
      <c r="Q807" s="210"/>
      <c r="R807" s="210"/>
      <c r="S807" s="210"/>
      <c r="T807" s="210"/>
      <c r="U807" s="210"/>
      <c r="V807" s="210"/>
      <c r="W807" s="210"/>
      <c r="X807" s="210"/>
      <c r="Y807" s="210"/>
      <c r="Z807" s="210"/>
    </row>
    <row r="808" ht="12.75" customHeight="1">
      <c r="A808" s="625"/>
      <c r="B808" s="625"/>
      <c r="C808" s="653"/>
      <c r="D808" s="627"/>
      <c r="E808" s="210"/>
      <c r="F808" s="210"/>
      <c r="G808" s="210"/>
      <c r="H808" s="210"/>
      <c r="I808" s="627"/>
      <c r="J808" s="210"/>
      <c r="K808" s="626"/>
      <c r="L808" s="626"/>
      <c r="M808" s="628"/>
      <c r="N808" s="210"/>
      <c r="O808" s="210"/>
      <c r="P808" s="210"/>
      <c r="Q808" s="210"/>
      <c r="R808" s="210"/>
      <c r="S808" s="210"/>
      <c r="T808" s="210"/>
      <c r="U808" s="210"/>
      <c r="V808" s="210"/>
      <c r="W808" s="210"/>
      <c r="X808" s="210"/>
      <c r="Y808" s="210"/>
      <c r="Z808" s="210"/>
    </row>
    <row r="809" ht="12.75" customHeight="1">
      <c r="A809" s="625"/>
      <c r="B809" s="625"/>
      <c r="C809" s="653"/>
      <c r="D809" s="627"/>
      <c r="E809" s="210"/>
      <c r="F809" s="210"/>
      <c r="G809" s="210"/>
      <c r="H809" s="210"/>
      <c r="I809" s="627"/>
      <c r="J809" s="210"/>
      <c r="K809" s="626"/>
      <c r="L809" s="626"/>
      <c r="M809" s="628"/>
      <c r="N809" s="210"/>
      <c r="O809" s="210"/>
      <c r="P809" s="210"/>
      <c r="Q809" s="210"/>
      <c r="R809" s="210"/>
      <c r="S809" s="210"/>
      <c r="T809" s="210"/>
      <c r="U809" s="210"/>
      <c r="V809" s="210"/>
      <c r="W809" s="210"/>
      <c r="X809" s="210"/>
      <c r="Y809" s="210"/>
      <c r="Z809" s="210"/>
    </row>
    <row r="810" ht="12.75" customHeight="1">
      <c r="A810" s="625"/>
      <c r="B810" s="625"/>
      <c r="C810" s="653"/>
      <c r="D810" s="627"/>
      <c r="E810" s="210"/>
      <c r="F810" s="210"/>
      <c r="G810" s="210"/>
      <c r="H810" s="210"/>
      <c r="I810" s="627"/>
      <c r="J810" s="210"/>
      <c r="K810" s="626"/>
      <c r="L810" s="626"/>
      <c r="M810" s="628"/>
      <c r="N810" s="210"/>
      <c r="O810" s="210"/>
      <c r="P810" s="210"/>
      <c r="Q810" s="210"/>
      <c r="R810" s="210"/>
      <c r="S810" s="210"/>
      <c r="T810" s="210"/>
      <c r="U810" s="210"/>
      <c r="V810" s="210"/>
      <c r="W810" s="210"/>
      <c r="X810" s="210"/>
      <c r="Y810" s="210"/>
      <c r="Z810" s="210"/>
    </row>
    <row r="811" ht="12.75" customHeight="1">
      <c r="A811" s="625"/>
      <c r="B811" s="625"/>
      <c r="C811" s="653"/>
      <c r="D811" s="627"/>
      <c r="E811" s="210"/>
      <c r="F811" s="210"/>
      <c r="G811" s="210"/>
      <c r="H811" s="210"/>
      <c r="I811" s="627"/>
      <c r="J811" s="210"/>
      <c r="K811" s="626"/>
      <c r="L811" s="626"/>
      <c r="M811" s="628"/>
      <c r="N811" s="210"/>
      <c r="O811" s="210"/>
      <c r="P811" s="210"/>
      <c r="Q811" s="210"/>
      <c r="R811" s="210"/>
      <c r="S811" s="210"/>
      <c r="T811" s="210"/>
      <c r="U811" s="210"/>
      <c r="V811" s="210"/>
      <c r="W811" s="210"/>
      <c r="X811" s="210"/>
      <c r="Y811" s="210"/>
      <c r="Z811" s="210"/>
    </row>
    <row r="812" ht="12.75" customHeight="1">
      <c r="A812" s="625"/>
      <c r="B812" s="625"/>
      <c r="C812" s="653"/>
      <c r="D812" s="627"/>
      <c r="E812" s="210"/>
      <c r="F812" s="210"/>
      <c r="G812" s="210"/>
      <c r="H812" s="210"/>
      <c r="I812" s="627"/>
      <c r="J812" s="210"/>
      <c r="K812" s="626"/>
      <c r="L812" s="626"/>
      <c r="M812" s="628"/>
      <c r="N812" s="210"/>
      <c r="O812" s="210"/>
      <c r="P812" s="210"/>
      <c r="Q812" s="210"/>
      <c r="R812" s="210"/>
      <c r="S812" s="210"/>
      <c r="T812" s="210"/>
      <c r="U812" s="210"/>
      <c r="V812" s="210"/>
      <c r="W812" s="210"/>
      <c r="X812" s="210"/>
      <c r="Y812" s="210"/>
      <c r="Z812" s="210"/>
    </row>
    <row r="813" ht="12.75" customHeight="1">
      <c r="A813" s="625"/>
      <c r="B813" s="625"/>
      <c r="C813" s="653"/>
      <c r="D813" s="627"/>
      <c r="E813" s="210"/>
      <c r="F813" s="210"/>
      <c r="G813" s="210"/>
      <c r="H813" s="210"/>
      <c r="I813" s="627"/>
      <c r="J813" s="210"/>
      <c r="K813" s="626"/>
      <c r="L813" s="626"/>
      <c r="M813" s="628"/>
      <c r="N813" s="210"/>
      <c r="O813" s="210"/>
      <c r="P813" s="210"/>
      <c r="Q813" s="210"/>
      <c r="R813" s="210"/>
      <c r="S813" s="210"/>
      <c r="T813" s="210"/>
      <c r="U813" s="210"/>
      <c r="V813" s="210"/>
      <c r="W813" s="210"/>
      <c r="X813" s="210"/>
      <c r="Y813" s="210"/>
      <c r="Z813" s="210"/>
    </row>
    <row r="814" ht="12.75" customHeight="1">
      <c r="A814" s="625"/>
      <c r="B814" s="625"/>
      <c r="C814" s="653"/>
      <c r="D814" s="627"/>
      <c r="E814" s="210"/>
      <c r="F814" s="210"/>
      <c r="G814" s="210"/>
      <c r="H814" s="210"/>
      <c r="I814" s="627"/>
      <c r="J814" s="210"/>
      <c r="K814" s="626"/>
      <c r="L814" s="626"/>
      <c r="M814" s="628"/>
      <c r="N814" s="210"/>
      <c r="O814" s="210"/>
      <c r="P814" s="210"/>
      <c r="Q814" s="210"/>
      <c r="R814" s="210"/>
      <c r="S814" s="210"/>
      <c r="T814" s="210"/>
      <c r="U814" s="210"/>
      <c r="V814" s="210"/>
      <c r="W814" s="210"/>
      <c r="X814" s="210"/>
      <c r="Y814" s="210"/>
      <c r="Z814" s="210"/>
    </row>
    <row r="815" ht="12.75" customHeight="1">
      <c r="A815" s="625"/>
      <c r="B815" s="625"/>
      <c r="C815" s="653"/>
      <c r="D815" s="627"/>
      <c r="E815" s="210"/>
      <c r="F815" s="210"/>
      <c r="G815" s="210"/>
      <c r="H815" s="210"/>
      <c r="I815" s="627"/>
      <c r="J815" s="210"/>
      <c r="K815" s="626"/>
      <c r="L815" s="626"/>
      <c r="M815" s="628"/>
      <c r="N815" s="210"/>
      <c r="O815" s="210"/>
      <c r="P815" s="210"/>
      <c r="Q815" s="210"/>
      <c r="R815" s="210"/>
      <c r="S815" s="210"/>
      <c r="T815" s="210"/>
      <c r="U815" s="210"/>
      <c r="V815" s="210"/>
      <c r="W815" s="210"/>
      <c r="X815" s="210"/>
      <c r="Y815" s="210"/>
      <c r="Z815" s="210"/>
    </row>
    <row r="816" ht="12.75" customHeight="1">
      <c r="A816" s="625"/>
      <c r="B816" s="625"/>
      <c r="C816" s="653"/>
      <c r="D816" s="627"/>
      <c r="E816" s="210"/>
      <c r="F816" s="210"/>
      <c r="G816" s="210"/>
      <c r="H816" s="210"/>
      <c r="I816" s="627"/>
      <c r="J816" s="210"/>
      <c r="K816" s="626"/>
      <c r="L816" s="626"/>
      <c r="M816" s="628"/>
      <c r="N816" s="210"/>
      <c r="O816" s="210"/>
      <c r="P816" s="210"/>
      <c r="Q816" s="210"/>
      <c r="R816" s="210"/>
      <c r="S816" s="210"/>
      <c r="T816" s="210"/>
      <c r="U816" s="210"/>
      <c r="V816" s="210"/>
      <c r="W816" s="210"/>
      <c r="X816" s="210"/>
      <c r="Y816" s="210"/>
      <c r="Z816" s="210"/>
    </row>
    <row r="817" ht="12.75" customHeight="1">
      <c r="A817" s="625"/>
      <c r="B817" s="625"/>
      <c r="C817" s="653"/>
      <c r="D817" s="627"/>
      <c r="E817" s="210"/>
      <c r="F817" s="210"/>
      <c r="G817" s="210"/>
      <c r="H817" s="210"/>
      <c r="I817" s="627"/>
      <c r="J817" s="210"/>
      <c r="K817" s="626"/>
      <c r="L817" s="626"/>
      <c r="M817" s="628"/>
      <c r="N817" s="210"/>
      <c r="O817" s="210"/>
      <c r="P817" s="210"/>
      <c r="Q817" s="210"/>
      <c r="R817" s="210"/>
      <c r="S817" s="210"/>
      <c r="T817" s="210"/>
      <c r="U817" s="210"/>
      <c r="V817" s="210"/>
      <c r="W817" s="210"/>
      <c r="X817" s="210"/>
      <c r="Y817" s="210"/>
      <c r="Z817" s="210"/>
    </row>
    <row r="818" ht="12.75" customHeight="1">
      <c r="A818" s="625"/>
      <c r="B818" s="625"/>
      <c r="C818" s="653"/>
      <c r="D818" s="627"/>
      <c r="E818" s="210"/>
      <c r="F818" s="210"/>
      <c r="G818" s="210"/>
      <c r="H818" s="210"/>
      <c r="I818" s="627"/>
      <c r="J818" s="210"/>
      <c r="K818" s="626"/>
      <c r="L818" s="626"/>
      <c r="M818" s="628"/>
      <c r="N818" s="210"/>
      <c r="O818" s="210"/>
      <c r="P818" s="210"/>
      <c r="Q818" s="210"/>
      <c r="R818" s="210"/>
      <c r="S818" s="210"/>
      <c r="T818" s="210"/>
      <c r="U818" s="210"/>
      <c r="V818" s="210"/>
      <c r="W818" s="210"/>
      <c r="X818" s="210"/>
      <c r="Y818" s="210"/>
      <c r="Z818" s="210"/>
    </row>
    <row r="819" ht="12.75" customHeight="1">
      <c r="A819" s="625"/>
      <c r="B819" s="625"/>
      <c r="C819" s="653"/>
      <c r="D819" s="627"/>
      <c r="E819" s="210"/>
      <c r="F819" s="210"/>
      <c r="G819" s="210"/>
      <c r="H819" s="210"/>
      <c r="I819" s="627"/>
      <c r="J819" s="210"/>
      <c r="K819" s="626"/>
      <c r="L819" s="626"/>
      <c r="M819" s="628"/>
      <c r="N819" s="210"/>
      <c r="O819" s="210"/>
      <c r="P819" s="210"/>
      <c r="Q819" s="210"/>
      <c r="R819" s="210"/>
      <c r="S819" s="210"/>
      <c r="T819" s="210"/>
      <c r="U819" s="210"/>
      <c r="V819" s="210"/>
      <c r="W819" s="210"/>
      <c r="X819" s="210"/>
      <c r="Y819" s="210"/>
      <c r="Z819" s="210"/>
    </row>
    <row r="820" ht="12.75" customHeight="1">
      <c r="A820" s="625"/>
      <c r="B820" s="625"/>
      <c r="C820" s="653"/>
      <c r="D820" s="627"/>
      <c r="E820" s="210"/>
      <c r="F820" s="210"/>
      <c r="G820" s="210"/>
      <c r="H820" s="210"/>
      <c r="I820" s="627"/>
      <c r="J820" s="210"/>
      <c r="K820" s="626"/>
      <c r="L820" s="626"/>
      <c r="M820" s="628"/>
      <c r="N820" s="210"/>
      <c r="O820" s="210"/>
      <c r="P820" s="210"/>
      <c r="Q820" s="210"/>
      <c r="R820" s="210"/>
      <c r="S820" s="210"/>
      <c r="T820" s="210"/>
      <c r="U820" s="210"/>
      <c r="V820" s="210"/>
      <c r="W820" s="210"/>
      <c r="X820" s="210"/>
      <c r="Y820" s="210"/>
      <c r="Z820" s="210"/>
    </row>
    <row r="821" ht="12.75" customHeight="1">
      <c r="A821" s="625"/>
      <c r="B821" s="625"/>
      <c r="C821" s="653"/>
      <c r="D821" s="627"/>
      <c r="E821" s="210"/>
      <c r="F821" s="210"/>
      <c r="G821" s="210"/>
      <c r="H821" s="210"/>
      <c r="I821" s="627"/>
      <c r="J821" s="210"/>
      <c r="K821" s="626"/>
      <c r="L821" s="626"/>
      <c r="M821" s="628"/>
      <c r="N821" s="210"/>
      <c r="O821" s="210"/>
      <c r="P821" s="210"/>
      <c r="Q821" s="210"/>
      <c r="R821" s="210"/>
      <c r="S821" s="210"/>
      <c r="T821" s="210"/>
      <c r="U821" s="210"/>
      <c r="V821" s="210"/>
      <c r="W821" s="210"/>
      <c r="X821" s="210"/>
      <c r="Y821" s="210"/>
      <c r="Z821" s="210"/>
    </row>
    <row r="822" ht="12.75" customHeight="1">
      <c r="A822" s="625"/>
      <c r="B822" s="625"/>
      <c r="C822" s="653"/>
      <c r="D822" s="627"/>
      <c r="E822" s="210"/>
      <c r="F822" s="210"/>
      <c r="G822" s="210"/>
      <c r="H822" s="210"/>
      <c r="I822" s="627"/>
      <c r="J822" s="210"/>
      <c r="K822" s="626"/>
      <c r="L822" s="626"/>
      <c r="M822" s="628"/>
      <c r="N822" s="210"/>
      <c r="O822" s="210"/>
      <c r="P822" s="210"/>
      <c r="Q822" s="210"/>
      <c r="R822" s="210"/>
      <c r="S822" s="210"/>
      <c r="T822" s="210"/>
      <c r="U822" s="210"/>
      <c r="V822" s="210"/>
      <c r="W822" s="210"/>
      <c r="X822" s="210"/>
      <c r="Y822" s="210"/>
      <c r="Z822" s="210"/>
    </row>
    <row r="823" ht="12.75" customHeight="1">
      <c r="A823" s="625"/>
      <c r="B823" s="625"/>
      <c r="C823" s="653"/>
      <c r="D823" s="627"/>
      <c r="E823" s="210"/>
      <c r="F823" s="210"/>
      <c r="G823" s="210"/>
      <c r="H823" s="210"/>
      <c r="I823" s="627"/>
      <c r="J823" s="210"/>
      <c r="K823" s="626"/>
      <c r="L823" s="626"/>
      <c r="M823" s="628"/>
      <c r="N823" s="210"/>
      <c r="O823" s="210"/>
      <c r="P823" s="210"/>
      <c r="Q823" s="210"/>
      <c r="R823" s="210"/>
      <c r="S823" s="210"/>
      <c r="T823" s="210"/>
      <c r="U823" s="210"/>
      <c r="V823" s="210"/>
      <c r="W823" s="210"/>
      <c r="X823" s="210"/>
      <c r="Y823" s="210"/>
      <c r="Z823" s="210"/>
    </row>
    <row r="824" ht="12.75" customHeight="1">
      <c r="A824" s="625"/>
      <c r="B824" s="625"/>
      <c r="C824" s="653"/>
      <c r="D824" s="627"/>
      <c r="E824" s="210"/>
      <c r="F824" s="210"/>
      <c r="G824" s="210"/>
      <c r="H824" s="210"/>
      <c r="I824" s="627"/>
      <c r="J824" s="210"/>
      <c r="K824" s="626"/>
      <c r="L824" s="626"/>
      <c r="M824" s="628"/>
      <c r="N824" s="210"/>
      <c r="O824" s="210"/>
      <c r="P824" s="210"/>
      <c r="Q824" s="210"/>
      <c r="R824" s="210"/>
      <c r="S824" s="210"/>
      <c r="T824" s="210"/>
      <c r="U824" s="210"/>
      <c r="V824" s="210"/>
      <c r="W824" s="210"/>
      <c r="X824" s="210"/>
      <c r="Y824" s="210"/>
      <c r="Z824" s="210"/>
    </row>
    <row r="825" ht="12.75" customHeight="1">
      <c r="A825" s="625"/>
      <c r="B825" s="625"/>
      <c r="C825" s="653"/>
      <c r="D825" s="627"/>
      <c r="E825" s="210"/>
      <c r="F825" s="210"/>
      <c r="G825" s="210"/>
      <c r="H825" s="210"/>
      <c r="I825" s="627"/>
      <c r="J825" s="210"/>
      <c r="K825" s="626"/>
      <c r="L825" s="626"/>
      <c r="M825" s="628"/>
      <c r="N825" s="210"/>
      <c r="O825" s="210"/>
      <c r="P825" s="210"/>
      <c r="Q825" s="210"/>
      <c r="R825" s="210"/>
      <c r="S825" s="210"/>
      <c r="T825" s="210"/>
      <c r="U825" s="210"/>
      <c r="V825" s="210"/>
      <c r="W825" s="210"/>
      <c r="X825" s="210"/>
      <c r="Y825" s="210"/>
      <c r="Z825" s="210"/>
    </row>
    <row r="826" ht="12.75" customHeight="1">
      <c r="A826" s="625"/>
      <c r="B826" s="625"/>
      <c r="C826" s="653"/>
      <c r="D826" s="627"/>
      <c r="E826" s="210"/>
      <c r="F826" s="210"/>
      <c r="G826" s="210"/>
      <c r="H826" s="210"/>
      <c r="I826" s="627"/>
      <c r="J826" s="210"/>
      <c r="K826" s="626"/>
      <c r="L826" s="626"/>
      <c r="M826" s="628"/>
      <c r="N826" s="210"/>
      <c r="O826" s="210"/>
      <c r="P826" s="210"/>
      <c r="Q826" s="210"/>
      <c r="R826" s="210"/>
      <c r="S826" s="210"/>
      <c r="T826" s="210"/>
      <c r="U826" s="210"/>
      <c r="V826" s="210"/>
      <c r="W826" s="210"/>
      <c r="X826" s="210"/>
      <c r="Y826" s="210"/>
      <c r="Z826" s="210"/>
    </row>
    <row r="827" ht="12.75" customHeight="1">
      <c r="A827" s="625"/>
      <c r="B827" s="625"/>
      <c r="C827" s="653"/>
      <c r="D827" s="627"/>
      <c r="E827" s="210"/>
      <c r="F827" s="210"/>
      <c r="G827" s="210"/>
      <c r="H827" s="210"/>
      <c r="I827" s="627"/>
      <c r="J827" s="210"/>
      <c r="K827" s="626"/>
      <c r="L827" s="626"/>
      <c r="M827" s="628"/>
      <c r="N827" s="210"/>
      <c r="O827" s="210"/>
      <c r="P827" s="210"/>
      <c r="Q827" s="210"/>
      <c r="R827" s="210"/>
      <c r="S827" s="210"/>
      <c r="T827" s="210"/>
      <c r="U827" s="210"/>
      <c r="V827" s="210"/>
      <c r="W827" s="210"/>
      <c r="X827" s="210"/>
      <c r="Y827" s="210"/>
      <c r="Z827" s="210"/>
    </row>
    <row r="828" ht="12.75" customHeight="1">
      <c r="A828" s="625"/>
      <c r="B828" s="625"/>
      <c r="C828" s="653"/>
      <c r="D828" s="627"/>
      <c r="E828" s="210"/>
      <c r="F828" s="210"/>
      <c r="G828" s="210"/>
      <c r="H828" s="210"/>
      <c r="I828" s="627"/>
      <c r="J828" s="210"/>
      <c r="K828" s="626"/>
      <c r="L828" s="626"/>
      <c r="M828" s="628"/>
      <c r="N828" s="210"/>
      <c r="O828" s="210"/>
      <c r="P828" s="210"/>
      <c r="Q828" s="210"/>
      <c r="R828" s="210"/>
      <c r="S828" s="210"/>
      <c r="T828" s="210"/>
      <c r="U828" s="210"/>
      <c r="V828" s="210"/>
      <c r="W828" s="210"/>
      <c r="X828" s="210"/>
      <c r="Y828" s="210"/>
      <c r="Z828" s="210"/>
    </row>
    <row r="829" ht="12.75" customHeight="1">
      <c r="A829" s="625"/>
      <c r="B829" s="625"/>
      <c r="C829" s="653"/>
      <c r="D829" s="627"/>
      <c r="E829" s="210"/>
      <c r="F829" s="210"/>
      <c r="G829" s="210"/>
      <c r="H829" s="210"/>
      <c r="I829" s="627"/>
      <c r="J829" s="210"/>
      <c r="K829" s="626"/>
      <c r="L829" s="626"/>
      <c r="M829" s="628"/>
      <c r="N829" s="210"/>
      <c r="O829" s="210"/>
      <c r="P829" s="210"/>
      <c r="Q829" s="210"/>
      <c r="R829" s="210"/>
      <c r="S829" s="210"/>
      <c r="T829" s="210"/>
      <c r="U829" s="210"/>
      <c r="V829" s="210"/>
      <c r="W829" s="210"/>
      <c r="X829" s="210"/>
      <c r="Y829" s="210"/>
      <c r="Z829" s="210"/>
    </row>
    <row r="830" ht="12.75" customHeight="1">
      <c r="A830" s="625"/>
      <c r="B830" s="625"/>
      <c r="C830" s="653"/>
      <c r="D830" s="627"/>
      <c r="E830" s="210"/>
      <c r="F830" s="210"/>
      <c r="G830" s="210"/>
      <c r="H830" s="210"/>
      <c r="I830" s="627"/>
      <c r="J830" s="210"/>
      <c r="K830" s="626"/>
      <c r="L830" s="626"/>
      <c r="M830" s="628"/>
      <c r="N830" s="210"/>
      <c r="O830" s="210"/>
      <c r="P830" s="210"/>
      <c r="Q830" s="210"/>
      <c r="R830" s="210"/>
      <c r="S830" s="210"/>
      <c r="T830" s="210"/>
      <c r="U830" s="210"/>
      <c r="V830" s="210"/>
      <c r="W830" s="210"/>
      <c r="X830" s="210"/>
      <c r="Y830" s="210"/>
      <c r="Z830" s="210"/>
    </row>
    <row r="831" ht="12.75" customHeight="1">
      <c r="A831" s="625"/>
      <c r="B831" s="625"/>
      <c r="C831" s="653"/>
      <c r="D831" s="627"/>
      <c r="E831" s="210"/>
      <c r="F831" s="210"/>
      <c r="G831" s="210"/>
      <c r="H831" s="210"/>
      <c r="I831" s="627"/>
      <c r="J831" s="210"/>
      <c r="K831" s="626"/>
      <c r="L831" s="626"/>
      <c r="M831" s="628"/>
      <c r="N831" s="210"/>
      <c r="O831" s="210"/>
      <c r="P831" s="210"/>
      <c r="Q831" s="210"/>
      <c r="R831" s="210"/>
      <c r="S831" s="210"/>
      <c r="T831" s="210"/>
      <c r="U831" s="210"/>
      <c r="V831" s="210"/>
      <c r="W831" s="210"/>
      <c r="X831" s="210"/>
      <c r="Y831" s="210"/>
      <c r="Z831" s="210"/>
    </row>
    <row r="832" ht="12.75" customHeight="1">
      <c r="A832" s="625"/>
      <c r="B832" s="625"/>
      <c r="C832" s="653"/>
      <c r="D832" s="627"/>
      <c r="E832" s="210"/>
      <c r="F832" s="210"/>
      <c r="G832" s="210"/>
      <c r="H832" s="210"/>
      <c r="I832" s="627"/>
      <c r="J832" s="210"/>
      <c r="K832" s="626"/>
      <c r="L832" s="626"/>
      <c r="M832" s="628"/>
      <c r="N832" s="210"/>
      <c r="O832" s="210"/>
      <c r="P832" s="210"/>
      <c r="Q832" s="210"/>
      <c r="R832" s="210"/>
      <c r="S832" s="210"/>
      <c r="T832" s="210"/>
      <c r="U832" s="210"/>
      <c r="V832" s="210"/>
      <c r="W832" s="210"/>
      <c r="X832" s="210"/>
      <c r="Y832" s="210"/>
      <c r="Z832" s="210"/>
    </row>
    <row r="833" ht="12.75" customHeight="1">
      <c r="A833" s="625"/>
      <c r="B833" s="625"/>
      <c r="C833" s="653"/>
      <c r="D833" s="627"/>
      <c r="E833" s="210"/>
      <c r="F833" s="210"/>
      <c r="G833" s="210"/>
      <c r="H833" s="210"/>
      <c r="I833" s="627"/>
      <c r="J833" s="210"/>
      <c r="K833" s="626"/>
      <c r="L833" s="626"/>
      <c r="M833" s="628"/>
      <c r="N833" s="210"/>
      <c r="O833" s="210"/>
      <c r="P833" s="210"/>
      <c r="Q833" s="210"/>
      <c r="R833" s="210"/>
      <c r="S833" s="210"/>
      <c r="T833" s="210"/>
      <c r="U833" s="210"/>
      <c r="V833" s="210"/>
      <c r="W833" s="210"/>
      <c r="X833" s="210"/>
      <c r="Y833" s="210"/>
      <c r="Z833" s="210"/>
    </row>
    <row r="834" ht="12.75" customHeight="1">
      <c r="A834" s="625"/>
      <c r="B834" s="625"/>
      <c r="C834" s="653"/>
      <c r="D834" s="627"/>
      <c r="E834" s="210"/>
      <c r="F834" s="210"/>
      <c r="G834" s="210"/>
      <c r="H834" s="210"/>
      <c r="I834" s="627"/>
      <c r="J834" s="210"/>
      <c r="K834" s="626"/>
      <c r="L834" s="626"/>
      <c r="M834" s="628"/>
      <c r="N834" s="210"/>
      <c r="O834" s="210"/>
      <c r="P834" s="210"/>
      <c r="Q834" s="210"/>
      <c r="R834" s="210"/>
      <c r="S834" s="210"/>
      <c r="T834" s="210"/>
      <c r="U834" s="210"/>
      <c r="V834" s="210"/>
      <c r="W834" s="210"/>
      <c r="X834" s="210"/>
      <c r="Y834" s="210"/>
      <c r="Z834" s="210"/>
    </row>
    <row r="835" ht="12.75" customHeight="1">
      <c r="A835" s="625"/>
      <c r="B835" s="625"/>
      <c r="C835" s="653"/>
      <c r="D835" s="627"/>
      <c r="E835" s="210"/>
      <c r="F835" s="210"/>
      <c r="G835" s="210"/>
      <c r="H835" s="210"/>
      <c r="I835" s="627"/>
      <c r="J835" s="210"/>
      <c r="K835" s="626"/>
      <c r="L835" s="626"/>
      <c r="M835" s="628"/>
      <c r="N835" s="210"/>
      <c r="O835" s="210"/>
      <c r="P835" s="210"/>
      <c r="Q835" s="210"/>
      <c r="R835" s="210"/>
      <c r="S835" s="210"/>
      <c r="T835" s="210"/>
      <c r="U835" s="210"/>
      <c r="V835" s="210"/>
      <c r="W835" s="210"/>
      <c r="X835" s="210"/>
      <c r="Y835" s="210"/>
      <c r="Z835" s="210"/>
    </row>
    <row r="836" ht="12.75" customHeight="1">
      <c r="A836" s="625"/>
      <c r="B836" s="625"/>
      <c r="C836" s="653"/>
      <c r="D836" s="627"/>
      <c r="E836" s="210"/>
      <c r="F836" s="210"/>
      <c r="G836" s="210"/>
      <c r="H836" s="210"/>
      <c r="I836" s="627"/>
      <c r="J836" s="210"/>
      <c r="K836" s="626"/>
      <c r="L836" s="626"/>
      <c r="M836" s="628"/>
      <c r="N836" s="210"/>
      <c r="O836" s="210"/>
      <c r="P836" s="210"/>
      <c r="Q836" s="210"/>
      <c r="R836" s="210"/>
      <c r="S836" s="210"/>
      <c r="T836" s="210"/>
      <c r="U836" s="210"/>
      <c r="V836" s="210"/>
      <c r="W836" s="210"/>
      <c r="X836" s="210"/>
      <c r="Y836" s="210"/>
      <c r="Z836" s="210"/>
    </row>
    <row r="837" ht="12.75" customHeight="1">
      <c r="A837" s="625"/>
      <c r="B837" s="625"/>
      <c r="C837" s="653"/>
      <c r="D837" s="627"/>
      <c r="E837" s="210"/>
      <c r="F837" s="210"/>
      <c r="G837" s="210"/>
      <c r="H837" s="210"/>
      <c r="I837" s="627"/>
      <c r="J837" s="210"/>
      <c r="K837" s="626"/>
      <c r="L837" s="626"/>
      <c r="M837" s="628"/>
      <c r="N837" s="210"/>
      <c r="O837" s="210"/>
      <c r="P837" s="210"/>
      <c r="Q837" s="210"/>
      <c r="R837" s="210"/>
      <c r="S837" s="210"/>
      <c r="T837" s="210"/>
      <c r="U837" s="210"/>
      <c r="V837" s="210"/>
      <c r="W837" s="210"/>
      <c r="X837" s="210"/>
      <c r="Y837" s="210"/>
      <c r="Z837" s="210"/>
    </row>
    <row r="838" ht="12.75" customHeight="1">
      <c r="A838" s="625"/>
      <c r="B838" s="625"/>
      <c r="C838" s="653"/>
      <c r="D838" s="627"/>
      <c r="E838" s="210"/>
      <c r="F838" s="210"/>
      <c r="G838" s="210"/>
      <c r="H838" s="210"/>
      <c r="I838" s="627"/>
      <c r="J838" s="210"/>
      <c r="K838" s="626"/>
      <c r="L838" s="626"/>
      <c r="M838" s="628"/>
      <c r="N838" s="210"/>
      <c r="O838" s="210"/>
      <c r="P838" s="210"/>
      <c r="Q838" s="210"/>
      <c r="R838" s="210"/>
      <c r="S838" s="210"/>
      <c r="T838" s="210"/>
      <c r="U838" s="210"/>
      <c r="V838" s="210"/>
      <c r="W838" s="210"/>
      <c r="X838" s="210"/>
      <c r="Y838" s="210"/>
      <c r="Z838" s="210"/>
    </row>
    <row r="839" ht="12.75" customHeight="1">
      <c r="A839" s="625"/>
      <c r="B839" s="625"/>
      <c r="C839" s="653"/>
      <c r="D839" s="627"/>
      <c r="E839" s="210"/>
      <c r="F839" s="210"/>
      <c r="G839" s="210"/>
      <c r="H839" s="210"/>
      <c r="I839" s="627"/>
      <c r="J839" s="210"/>
      <c r="K839" s="626"/>
      <c r="L839" s="626"/>
      <c r="M839" s="628"/>
      <c r="N839" s="210"/>
      <c r="O839" s="210"/>
      <c r="P839" s="210"/>
      <c r="Q839" s="210"/>
      <c r="R839" s="210"/>
      <c r="S839" s="210"/>
      <c r="T839" s="210"/>
      <c r="U839" s="210"/>
      <c r="V839" s="210"/>
      <c r="W839" s="210"/>
      <c r="X839" s="210"/>
      <c r="Y839" s="210"/>
      <c r="Z839" s="210"/>
    </row>
    <row r="840" ht="12.75" customHeight="1">
      <c r="A840" s="625"/>
      <c r="B840" s="625"/>
      <c r="C840" s="653"/>
      <c r="D840" s="627"/>
      <c r="E840" s="210"/>
      <c r="F840" s="210"/>
      <c r="G840" s="210"/>
      <c r="H840" s="210"/>
      <c r="I840" s="627"/>
      <c r="J840" s="210"/>
      <c r="K840" s="626"/>
      <c r="L840" s="626"/>
      <c r="M840" s="628"/>
      <c r="N840" s="210"/>
      <c r="O840" s="210"/>
      <c r="P840" s="210"/>
      <c r="Q840" s="210"/>
      <c r="R840" s="210"/>
      <c r="S840" s="210"/>
      <c r="T840" s="210"/>
      <c r="U840" s="210"/>
      <c r="V840" s="210"/>
      <c r="W840" s="210"/>
      <c r="X840" s="210"/>
      <c r="Y840" s="210"/>
      <c r="Z840" s="210"/>
    </row>
    <row r="841" ht="12.75" customHeight="1">
      <c r="A841" s="625"/>
      <c r="B841" s="625"/>
      <c r="C841" s="653"/>
      <c r="D841" s="627"/>
      <c r="E841" s="210"/>
      <c r="F841" s="210"/>
      <c r="G841" s="210"/>
      <c r="H841" s="210"/>
      <c r="I841" s="627"/>
      <c r="J841" s="210"/>
      <c r="K841" s="626"/>
      <c r="L841" s="626"/>
      <c r="M841" s="628"/>
      <c r="N841" s="210"/>
      <c r="O841" s="210"/>
      <c r="P841" s="210"/>
      <c r="Q841" s="210"/>
      <c r="R841" s="210"/>
      <c r="S841" s="210"/>
      <c r="T841" s="210"/>
      <c r="U841" s="210"/>
      <c r="V841" s="210"/>
      <c r="W841" s="210"/>
      <c r="X841" s="210"/>
      <c r="Y841" s="210"/>
      <c r="Z841" s="210"/>
    </row>
    <row r="842" ht="12.75" customHeight="1">
      <c r="A842" s="625"/>
      <c r="B842" s="625"/>
      <c r="C842" s="653"/>
      <c r="D842" s="627"/>
      <c r="E842" s="210"/>
      <c r="F842" s="210"/>
      <c r="G842" s="210"/>
      <c r="H842" s="210"/>
      <c r="I842" s="627"/>
      <c r="J842" s="210"/>
      <c r="K842" s="626"/>
      <c r="L842" s="626"/>
      <c r="M842" s="628"/>
      <c r="N842" s="210"/>
      <c r="O842" s="210"/>
      <c r="P842" s="210"/>
      <c r="Q842" s="210"/>
      <c r="R842" s="210"/>
      <c r="S842" s="210"/>
      <c r="T842" s="210"/>
      <c r="U842" s="210"/>
      <c r="V842" s="210"/>
      <c r="W842" s="210"/>
      <c r="X842" s="210"/>
      <c r="Y842" s="210"/>
      <c r="Z842" s="210"/>
    </row>
    <row r="843" ht="12.75" customHeight="1">
      <c r="A843" s="625"/>
      <c r="B843" s="625"/>
      <c r="C843" s="653"/>
      <c r="D843" s="627"/>
      <c r="E843" s="210"/>
      <c r="F843" s="210"/>
      <c r="G843" s="210"/>
      <c r="H843" s="210"/>
      <c r="I843" s="627"/>
      <c r="J843" s="210"/>
      <c r="K843" s="626"/>
      <c r="L843" s="626"/>
      <c r="M843" s="628"/>
      <c r="N843" s="210"/>
      <c r="O843" s="210"/>
      <c r="P843" s="210"/>
      <c r="Q843" s="210"/>
      <c r="R843" s="210"/>
      <c r="S843" s="210"/>
      <c r="T843" s="210"/>
      <c r="U843" s="210"/>
      <c r="V843" s="210"/>
      <c r="W843" s="210"/>
      <c r="X843" s="210"/>
      <c r="Y843" s="210"/>
      <c r="Z843" s="210"/>
    </row>
    <row r="844" ht="12.75" customHeight="1">
      <c r="A844" s="625"/>
      <c r="B844" s="625"/>
      <c r="C844" s="653"/>
      <c r="D844" s="627"/>
      <c r="E844" s="210"/>
      <c r="F844" s="210"/>
      <c r="G844" s="210"/>
      <c r="H844" s="210"/>
      <c r="I844" s="627"/>
      <c r="J844" s="210"/>
      <c r="K844" s="626"/>
      <c r="L844" s="626"/>
      <c r="M844" s="628"/>
      <c r="N844" s="210"/>
      <c r="O844" s="210"/>
      <c r="P844" s="210"/>
      <c r="Q844" s="210"/>
      <c r="R844" s="210"/>
      <c r="S844" s="210"/>
      <c r="T844" s="210"/>
      <c r="U844" s="210"/>
      <c r="V844" s="210"/>
      <c r="W844" s="210"/>
      <c r="X844" s="210"/>
      <c r="Y844" s="210"/>
      <c r="Z844" s="210"/>
    </row>
    <row r="845" ht="12.75" customHeight="1">
      <c r="A845" s="625"/>
      <c r="B845" s="625"/>
      <c r="C845" s="653"/>
      <c r="D845" s="627"/>
      <c r="E845" s="210"/>
      <c r="F845" s="210"/>
      <c r="G845" s="210"/>
      <c r="H845" s="210"/>
      <c r="I845" s="627"/>
      <c r="J845" s="210"/>
      <c r="K845" s="626"/>
      <c r="L845" s="626"/>
      <c r="M845" s="628"/>
      <c r="N845" s="210"/>
      <c r="O845" s="210"/>
      <c r="P845" s="210"/>
      <c r="Q845" s="210"/>
      <c r="R845" s="210"/>
      <c r="S845" s="210"/>
      <c r="T845" s="210"/>
      <c r="U845" s="210"/>
      <c r="V845" s="210"/>
      <c r="W845" s="210"/>
      <c r="X845" s="210"/>
      <c r="Y845" s="210"/>
      <c r="Z845" s="210"/>
    </row>
    <row r="846" ht="12.75" customHeight="1">
      <c r="A846" s="625"/>
      <c r="B846" s="625"/>
      <c r="C846" s="653"/>
      <c r="D846" s="627"/>
      <c r="E846" s="210"/>
      <c r="F846" s="210"/>
      <c r="G846" s="210"/>
      <c r="H846" s="210"/>
      <c r="I846" s="627"/>
      <c r="J846" s="210"/>
      <c r="K846" s="626"/>
      <c r="L846" s="626"/>
      <c r="M846" s="628"/>
      <c r="N846" s="210"/>
      <c r="O846" s="210"/>
      <c r="P846" s="210"/>
      <c r="Q846" s="210"/>
      <c r="R846" s="210"/>
      <c r="S846" s="210"/>
      <c r="T846" s="210"/>
      <c r="U846" s="210"/>
      <c r="V846" s="210"/>
      <c r="W846" s="210"/>
      <c r="X846" s="210"/>
      <c r="Y846" s="210"/>
      <c r="Z846" s="210"/>
    </row>
    <row r="847" ht="12.75" customHeight="1">
      <c r="A847" s="625"/>
      <c r="B847" s="625"/>
      <c r="C847" s="653"/>
      <c r="D847" s="627"/>
      <c r="E847" s="210"/>
      <c r="F847" s="210"/>
      <c r="G847" s="210"/>
      <c r="H847" s="210"/>
      <c r="I847" s="627"/>
      <c r="J847" s="210"/>
      <c r="K847" s="626"/>
      <c r="L847" s="626"/>
      <c r="M847" s="628"/>
      <c r="N847" s="210"/>
      <c r="O847" s="210"/>
      <c r="P847" s="210"/>
      <c r="Q847" s="210"/>
      <c r="R847" s="210"/>
      <c r="S847" s="210"/>
      <c r="T847" s="210"/>
      <c r="U847" s="210"/>
      <c r="V847" s="210"/>
      <c r="W847" s="210"/>
      <c r="X847" s="210"/>
      <c r="Y847" s="210"/>
      <c r="Z847" s="210"/>
    </row>
    <row r="848" ht="12.75" customHeight="1">
      <c r="A848" s="625"/>
      <c r="B848" s="625"/>
      <c r="C848" s="653"/>
      <c r="D848" s="627"/>
      <c r="E848" s="210"/>
      <c r="F848" s="210"/>
      <c r="G848" s="210"/>
      <c r="H848" s="210"/>
      <c r="I848" s="627"/>
      <c r="J848" s="210"/>
      <c r="K848" s="626"/>
      <c r="L848" s="626"/>
      <c r="M848" s="628"/>
      <c r="N848" s="210"/>
      <c r="O848" s="210"/>
      <c r="P848" s="210"/>
      <c r="Q848" s="210"/>
      <c r="R848" s="210"/>
      <c r="S848" s="210"/>
      <c r="T848" s="210"/>
      <c r="U848" s="210"/>
      <c r="V848" s="210"/>
      <c r="W848" s="210"/>
      <c r="X848" s="210"/>
      <c r="Y848" s="210"/>
      <c r="Z848" s="210"/>
    </row>
    <row r="849" ht="12.75" customHeight="1">
      <c r="A849" s="625"/>
      <c r="B849" s="625"/>
      <c r="C849" s="653"/>
      <c r="D849" s="627"/>
      <c r="E849" s="210"/>
      <c r="F849" s="210"/>
      <c r="G849" s="210"/>
      <c r="H849" s="210"/>
      <c r="I849" s="627"/>
      <c r="J849" s="210"/>
      <c r="K849" s="626"/>
      <c r="L849" s="626"/>
      <c r="M849" s="628"/>
      <c r="N849" s="210"/>
      <c r="O849" s="210"/>
      <c r="P849" s="210"/>
      <c r="Q849" s="210"/>
      <c r="R849" s="210"/>
      <c r="S849" s="210"/>
      <c r="T849" s="210"/>
      <c r="U849" s="210"/>
      <c r="V849" s="210"/>
      <c r="W849" s="210"/>
      <c r="X849" s="210"/>
      <c r="Y849" s="210"/>
      <c r="Z849" s="210"/>
    </row>
    <row r="850" ht="12.75" customHeight="1">
      <c r="A850" s="625"/>
      <c r="B850" s="625"/>
      <c r="C850" s="653"/>
      <c r="D850" s="627"/>
      <c r="E850" s="210"/>
      <c r="F850" s="210"/>
      <c r="G850" s="210"/>
      <c r="H850" s="210"/>
      <c r="I850" s="627"/>
      <c r="J850" s="210"/>
      <c r="K850" s="626"/>
      <c r="L850" s="626"/>
      <c r="M850" s="628"/>
      <c r="N850" s="210"/>
      <c r="O850" s="210"/>
      <c r="P850" s="210"/>
      <c r="Q850" s="210"/>
      <c r="R850" s="210"/>
      <c r="S850" s="210"/>
      <c r="T850" s="210"/>
      <c r="U850" s="210"/>
      <c r="V850" s="210"/>
      <c r="W850" s="210"/>
      <c r="X850" s="210"/>
      <c r="Y850" s="210"/>
      <c r="Z850" s="210"/>
    </row>
    <row r="851" ht="12.75" customHeight="1">
      <c r="A851" s="625"/>
      <c r="B851" s="625"/>
      <c r="C851" s="653"/>
      <c r="D851" s="627"/>
      <c r="E851" s="210"/>
      <c r="F851" s="210"/>
      <c r="G851" s="210"/>
      <c r="H851" s="210"/>
      <c r="I851" s="627"/>
      <c r="J851" s="210"/>
      <c r="K851" s="626"/>
      <c r="L851" s="626"/>
      <c r="M851" s="628"/>
      <c r="N851" s="210"/>
      <c r="O851" s="210"/>
      <c r="P851" s="210"/>
      <c r="Q851" s="210"/>
      <c r="R851" s="210"/>
      <c r="S851" s="210"/>
      <c r="T851" s="210"/>
      <c r="U851" s="210"/>
      <c r="V851" s="210"/>
      <c r="W851" s="210"/>
      <c r="X851" s="210"/>
      <c r="Y851" s="210"/>
      <c r="Z851" s="210"/>
    </row>
    <row r="852" ht="12.75" customHeight="1">
      <c r="A852" s="625"/>
      <c r="B852" s="625"/>
      <c r="C852" s="653"/>
      <c r="D852" s="627"/>
      <c r="E852" s="210"/>
      <c r="F852" s="210"/>
      <c r="G852" s="210"/>
      <c r="H852" s="210"/>
      <c r="I852" s="627"/>
      <c r="J852" s="210"/>
      <c r="K852" s="626"/>
      <c r="L852" s="626"/>
      <c r="M852" s="628"/>
      <c r="N852" s="210"/>
      <c r="O852" s="210"/>
      <c r="P852" s="210"/>
      <c r="Q852" s="210"/>
      <c r="R852" s="210"/>
      <c r="S852" s="210"/>
      <c r="T852" s="210"/>
      <c r="U852" s="210"/>
      <c r="V852" s="210"/>
      <c r="W852" s="210"/>
      <c r="X852" s="210"/>
      <c r="Y852" s="210"/>
      <c r="Z852" s="210"/>
    </row>
    <row r="853" ht="12.75" customHeight="1">
      <c r="A853" s="625"/>
      <c r="B853" s="625"/>
      <c r="C853" s="653"/>
      <c r="D853" s="627"/>
      <c r="E853" s="210"/>
      <c r="F853" s="210"/>
      <c r="G853" s="210"/>
      <c r="H853" s="210"/>
      <c r="I853" s="627"/>
      <c r="J853" s="210"/>
      <c r="K853" s="626"/>
      <c r="L853" s="626"/>
      <c r="M853" s="628"/>
      <c r="N853" s="210"/>
      <c r="O853" s="210"/>
      <c r="P853" s="210"/>
      <c r="Q853" s="210"/>
      <c r="R853" s="210"/>
      <c r="S853" s="210"/>
      <c r="T853" s="210"/>
      <c r="U853" s="210"/>
      <c r="V853" s="210"/>
      <c r="W853" s="210"/>
      <c r="X853" s="210"/>
      <c r="Y853" s="210"/>
      <c r="Z853" s="210"/>
    </row>
    <row r="854" ht="12.75" customHeight="1">
      <c r="A854" s="625"/>
      <c r="B854" s="625"/>
      <c r="C854" s="653"/>
      <c r="D854" s="627"/>
      <c r="E854" s="210"/>
      <c r="F854" s="210"/>
      <c r="G854" s="210"/>
      <c r="H854" s="210"/>
      <c r="I854" s="627"/>
      <c r="J854" s="210"/>
      <c r="K854" s="626"/>
      <c r="L854" s="626"/>
      <c r="M854" s="628"/>
      <c r="N854" s="210"/>
      <c r="O854" s="210"/>
      <c r="P854" s="210"/>
      <c r="Q854" s="210"/>
      <c r="R854" s="210"/>
      <c r="S854" s="210"/>
      <c r="T854" s="210"/>
      <c r="U854" s="210"/>
      <c r="V854" s="210"/>
      <c r="W854" s="210"/>
      <c r="X854" s="210"/>
      <c r="Y854" s="210"/>
      <c r="Z854" s="210"/>
    </row>
    <row r="855" ht="12.75" customHeight="1">
      <c r="A855" s="625"/>
      <c r="B855" s="625"/>
      <c r="C855" s="653"/>
      <c r="D855" s="627"/>
      <c r="E855" s="210"/>
      <c r="F855" s="210"/>
      <c r="G855" s="210"/>
      <c r="H855" s="210"/>
      <c r="I855" s="627"/>
      <c r="J855" s="210"/>
      <c r="K855" s="626"/>
      <c r="L855" s="626"/>
      <c r="M855" s="628"/>
      <c r="N855" s="210"/>
      <c r="O855" s="210"/>
      <c r="P855" s="210"/>
      <c r="Q855" s="210"/>
      <c r="R855" s="210"/>
      <c r="S855" s="210"/>
      <c r="T855" s="210"/>
      <c r="U855" s="210"/>
      <c r="V855" s="210"/>
      <c r="W855" s="210"/>
      <c r="X855" s="210"/>
      <c r="Y855" s="210"/>
      <c r="Z855" s="210"/>
    </row>
    <row r="856" ht="12.75" customHeight="1">
      <c r="A856" s="625"/>
      <c r="B856" s="625"/>
      <c r="C856" s="653"/>
      <c r="D856" s="627"/>
      <c r="E856" s="210"/>
      <c r="F856" s="210"/>
      <c r="G856" s="210"/>
      <c r="H856" s="210"/>
      <c r="I856" s="627"/>
      <c r="J856" s="210"/>
      <c r="K856" s="626"/>
      <c r="L856" s="626"/>
      <c r="M856" s="628"/>
      <c r="N856" s="210"/>
      <c r="O856" s="210"/>
      <c r="P856" s="210"/>
      <c r="Q856" s="210"/>
      <c r="R856" s="210"/>
      <c r="S856" s="210"/>
      <c r="T856" s="210"/>
      <c r="U856" s="210"/>
      <c r="V856" s="210"/>
      <c r="W856" s="210"/>
      <c r="X856" s="210"/>
      <c r="Y856" s="210"/>
      <c r="Z856" s="210"/>
    </row>
    <row r="857" ht="12.75" customHeight="1">
      <c r="A857" s="625"/>
      <c r="B857" s="625"/>
      <c r="C857" s="653"/>
      <c r="D857" s="627"/>
      <c r="E857" s="210"/>
      <c r="F857" s="210"/>
      <c r="G857" s="210"/>
      <c r="H857" s="210"/>
      <c r="I857" s="627"/>
      <c r="J857" s="210"/>
      <c r="K857" s="626"/>
      <c r="L857" s="626"/>
      <c r="M857" s="628"/>
      <c r="N857" s="210"/>
      <c r="O857" s="210"/>
      <c r="P857" s="210"/>
      <c r="Q857" s="210"/>
      <c r="R857" s="210"/>
      <c r="S857" s="210"/>
      <c r="T857" s="210"/>
      <c r="U857" s="210"/>
      <c r="V857" s="210"/>
      <c r="W857" s="210"/>
      <c r="X857" s="210"/>
      <c r="Y857" s="210"/>
      <c r="Z857" s="210"/>
    </row>
    <row r="858" ht="12.75" customHeight="1">
      <c r="A858" s="625"/>
      <c r="B858" s="625"/>
      <c r="C858" s="653"/>
      <c r="D858" s="627"/>
      <c r="E858" s="210"/>
      <c r="F858" s="210"/>
      <c r="G858" s="210"/>
      <c r="H858" s="210"/>
      <c r="I858" s="627"/>
      <c r="J858" s="210"/>
      <c r="K858" s="626"/>
      <c r="L858" s="626"/>
      <c r="M858" s="628"/>
      <c r="N858" s="210"/>
      <c r="O858" s="210"/>
      <c r="P858" s="210"/>
      <c r="Q858" s="210"/>
      <c r="R858" s="210"/>
      <c r="S858" s="210"/>
      <c r="T858" s="210"/>
      <c r="U858" s="210"/>
      <c r="V858" s="210"/>
      <c r="W858" s="210"/>
      <c r="X858" s="210"/>
      <c r="Y858" s="210"/>
      <c r="Z858" s="210"/>
    </row>
    <row r="859" ht="12.75" customHeight="1">
      <c r="A859" s="625"/>
      <c r="B859" s="625"/>
      <c r="C859" s="653"/>
      <c r="D859" s="627"/>
      <c r="E859" s="210"/>
      <c r="F859" s="210"/>
      <c r="G859" s="210"/>
      <c r="H859" s="210"/>
      <c r="I859" s="627"/>
      <c r="J859" s="210"/>
      <c r="K859" s="626"/>
      <c r="L859" s="626"/>
      <c r="M859" s="628"/>
      <c r="N859" s="210"/>
      <c r="O859" s="210"/>
      <c r="P859" s="210"/>
      <c r="Q859" s="210"/>
      <c r="R859" s="210"/>
      <c r="S859" s="210"/>
      <c r="T859" s="210"/>
      <c r="U859" s="210"/>
      <c r="V859" s="210"/>
      <c r="W859" s="210"/>
      <c r="X859" s="210"/>
      <c r="Y859" s="210"/>
      <c r="Z859" s="210"/>
    </row>
    <row r="860" ht="12.75" customHeight="1">
      <c r="A860" s="625"/>
      <c r="B860" s="625"/>
      <c r="C860" s="653"/>
      <c r="D860" s="627"/>
      <c r="E860" s="210"/>
      <c r="F860" s="210"/>
      <c r="G860" s="210"/>
      <c r="H860" s="210"/>
      <c r="I860" s="627"/>
      <c r="J860" s="210"/>
      <c r="K860" s="626"/>
      <c r="L860" s="626"/>
      <c r="M860" s="628"/>
      <c r="N860" s="210"/>
      <c r="O860" s="210"/>
      <c r="P860" s="210"/>
      <c r="Q860" s="210"/>
      <c r="R860" s="210"/>
      <c r="S860" s="210"/>
      <c r="T860" s="210"/>
      <c r="U860" s="210"/>
      <c r="V860" s="210"/>
      <c r="W860" s="210"/>
      <c r="X860" s="210"/>
      <c r="Y860" s="210"/>
      <c r="Z860" s="210"/>
    </row>
    <row r="861" ht="12.75" customHeight="1">
      <c r="A861" s="625"/>
      <c r="B861" s="625"/>
      <c r="C861" s="653"/>
      <c r="D861" s="627"/>
      <c r="E861" s="210"/>
      <c r="F861" s="210"/>
      <c r="G861" s="210"/>
      <c r="H861" s="210"/>
      <c r="I861" s="627"/>
      <c r="J861" s="210"/>
      <c r="K861" s="626"/>
      <c r="L861" s="626"/>
      <c r="M861" s="628"/>
      <c r="N861" s="210"/>
      <c r="O861" s="210"/>
      <c r="P861" s="210"/>
      <c r="Q861" s="210"/>
      <c r="R861" s="210"/>
      <c r="S861" s="210"/>
      <c r="T861" s="210"/>
      <c r="U861" s="210"/>
      <c r="V861" s="210"/>
      <c r="W861" s="210"/>
      <c r="X861" s="210"/>
      <c r="Y861" s="210"/>
      <c r="Z861" s="210"/>
    </row>
    <row r="862" ht="12.75" customHeight="1">
      <c r="A862" s="625"/>
      <c r="B862" s="625"/>
      <c r="C862" s="653"/>
      <c r="D862" s="627"/>
      <c r="E862" s="210"/>
      <c r="F862" s="210"/>
      <c r="G862" s="210"/>
      <c r="H862" s="210"/>
      <c r="I862" s="627"/>
      <c r="J862" s="210"/>
      <c r="K862" s="626"/>
      <c r="L862" s="626"/>
      <c r="M862" s="628"/>
      <c r="N862" s="210"/>
      <c r="O862" s="210"/>
      <c r="P862" s="210"/>
      <c r="Q862" s="210"/>
      <c r="R862" s="210"/>
      <c r="S862" s="210"/>
      <c r="T862" s="210"/>
      <c r="U862" s="210"/>
      <c r="V862" s="210"/>
      <c r="W862" s="210"/>
      <c r="X862" s="210"/>
      <c r="Y862" s="210"/>
      <c r="Z862" s="210"/>
    </row>
    <row r="863" ht="12.75" customHeight="1">
      <c r="A863" s="625"/>
      <c r="B863" s="625"/>
      <c r="C863" s="653"/>
      <c r="D863" s="627"/>
      <c r="E863" s="210"/>
      <c r="F863" s="210"/>
      <c r="G863" s="210"/>
      <c r="H863" s="210"/>
      <c r="I863" s="627"/>
      <c r="J863" s="210"/>
      <c r="K863" s="626"/>
      <c r="L863" s="626"/>
      <c r="M863" s="628"/>
      <c r="N863" s="210"/>
      <c r="O863" s="210"/>
      <c r="P863" s="210"/>
      <c r="Q863" s="210"/>
      <c r="R863" s="210"/>
      <c r="S863" s="210"/>
      <c r="T863" s="210"/>
      <c r="U863" s="210"/>
      <c r="V863" s="210"/>
      <c r="W863" s="210"/>
      <c r="X863" s="210"/>
      <c r="Y863" s="210"/>
      <c r="Z863" s="210"/>
    </row>
    <row r="864" ht="12.75" customHeight="1">
      <c r="A864" s="625"/>
      <c r="B864" s="625"/>
      <c r="C864" s="653"/>
      <c r="D864" s="627"/>
      <c r="E864" s="210"/>
      <c r="F864" s="210"/>
      <c r="G864" s="210"/>
      <c r="H864" s="210"/>
      <c r="I864" s="627"/>
      <c r="J864" s="210"/>
      <c r="K864" s="626"/>
      <c r="L864" s="626"/>
      <c r="M864" s="628"/>
      <c r="N864" s="210"/>
      <c r="O864" s="210"/>
      <c r="P864" s="210"/>
      <c r="Q864" s="210"/>
      <c r="R864" s="210"/>
      <c r="S864" s="210"/>
      <c r="T864" s="210"/>
      <c r="U864" s="210"/>
      <c r="V864" s="210"/>
      <c r="W864" s="210"/>
      <c r="X864" s="210"/>
      <c r="Y864" s="210"/>
      <c r="Z864" s="210"/>
    </row>
    <row r="865" ht="12.75" customHeight="1">
      <c r="A865" s="625"/>
      <c r="B865" s="625"/>
      <c r="C865" s="653"/>
      <c r="D865" s="627"/>
      <c r="E865" s="210"/>
      <c r="F865" s="210"/>
      <c r="G865" s="210"/>
      <c r="H865" s="210"/>
      <c r="I865" s="627"/>
      <c r="J865" s="210"/>
      <c r="K865" s="626"/>
      <c r="L865" s="626"/>
      <c r="M865" s="628"/>
      <c r="N865" s="210"/>
      <c r="O865" s="210"/>
      <c r="P865" s="210"/>
      <c r="Q865" s="210"/>
      <c r="R865" s="210"/>
      <c r="S865" s="210"/>
      <c r="T865" s="210"/>
      <c r="U865" s="210"/>
      <c r="V865" s="210"/>
      <c r="W865" s="210"/>
      <c r="X865" s="210"/>
      <c r="Y865" s="210"/>
      <c r="Z865" s="210"/>
    </row>
    <row r="866" ht="12.75" customHeight="1">
      <c r="A866" s="625"/>
      <c r="B866" s="625"/>
      <c r="C866" s="653"/>
      <c r="D866" s="627"/>
      <c r="E866" s="210"/>
      <c r="F866" s="210"/>
      <c r="G866" s="210"/>
      <c r="H866" s="210"/>
      <c r="I866" s="627"/>
      <c r="J866" s="210"/>
      <c r="K866" s="626"/>
      <c r="L866" s="626"/>
      <c r="M866" s="628"/>
      <c r="N866" s="210"/>
      <c r="O866" s="210"/>
      <c r="P866" s="210"/>
      <c r="Q866" s="210"/>
      <c r="R866" s="210"/>
      <c r="S866" s="210"/>
      <c r="T866" s="210"/>
      <c r="U866" s="210"/>
      <c r="V866" s="210"/>
      <c r="W866" s="210"/>
      <c r="X866" s="210"/>
      <c r="Y866" s="210"/>
      <c r="Z866" s="210"/>
    </row>
    <row r="867" ht="12.75" customHeight="1">
      <c r="A867" s="625"/>
      <c r="B867" s="625"/>
      <c r="C867" s="653"/>
      <c r="D867" s="627"/>
      <c r="E867" s="210"/>
      <c r="F867" s="210"/>
      <c r="G867" s="210"/>
      <c r="H867" s="210"/>
      <c r="I867" s="627"/>
      <c r="J867" s="210"/>
      <c r="K867" s="626"/>
      <c r="L867" s="626"/>
      <c r="M867" s="628"/>
      <c r="N867" s="210"/>
      <c r="O867" s="210"/>
      <c r="P867" s="210"/>
      <c r="Q867" s="210"/>
      <c r="R867" s="210"/>
      <c r="S867" s="210"/>
      <c r="T867" s="210"/>
      <c r="U867" s="210"/>
      <c r="V867" s="210"/>
      <c r="W867" s="210"/>
      <c r="X867" s="210"/>
      <c r="Y867" s="210"/>
      <c r="Z867" s="210"/>
    </row>
    <row r="868" ht="12.75" customHeight="1">
      <c r="A868" s="625"/>
      <c r="B868" s="625"/>
      <c r="C868" s="653"/>
      <c r="D868" s="627"/>
      <c r="E868" s="210"/>
      <c r="F868" s="210"/>
      <c r="G868" s="210"/>
      <c r="H868" s="210"/>
      <c r="I868" s="627"/>
      <c r="J868" s="210"/>
      <c r="K868" s="626"/>
      <c r="L868" s="626"/>
      <c r="M868" s="628"/>
      <c r="N868" s="210"/>
      <c r="O868" s="210"/>
      <c r="P868" s="210"/>
      <c r="Q868" s="210"/>
      <c r="R868" s="210"/>
      <c r="S868" s="210"/>
      <c r="T868" s="210"/>
      <c r="U868" s="210"/>
      <c r="V868" s="210"/>
      <c r="W868" s="210"/>
      <c r="X868" s="210"/>
      <c r="Y868" s="210"/>
      <c r="Z868" s="210"/>
    </row>
    <row r="869" ht="12.75" customHeight="1">
      <c r="A869" s="625"/>
      <c r="B869" s="625"/>
      <c r="C869" s="653"/>
      <c r="D869" s="627"/>
      <c r="E869" s="210"/>
      <c r="F869" s="210"/>
      <c r="G869" s="210"/>
      <c r="H869" s="210"/>
      <c r="I869" s="627"/>
      <c r="J869" s="210"/>
      <c r="K869" s="626"/>
      <c r="L869" s="626"/>
      <c r="M869" s="628"/>
      <c r="N869" s="210"/>
      <c r="O869" s="210"/>
      <c r="P869" s="210"/>
      <c r="Q869" s="210"/>
      <c r="R869" s="210"/>
      <c r="S869" s="210"/>
      <c r="T869" s="210"/>
      <c r="U869" s="210"/>
      <c r="V869" s="210"/>
      <c r="W869" s="210"/>
      <c r="X869" s="210"/>
      <c r="Y869" s="210"/>
      <c r="Z869" s="210"/>
    </row>
    <row r="870" ht="12.75" customHeight="1">
      <c r="A870" s="625"/>
      <c r="B870" s="625"/>
      <c r="C870" s="653"/>
      <c r="D870" s="627"/>
      <c r="E870" s="210"/>
      <c r="F870" s="210"/>
      <c r="G870" s="210"/>
      <c r="H870" s="210"/>
      <c r="I870" s="627"/>
      <c r="J870" s="210"/>
      <c r="K870" s="626"/>
      <c r="L870" s="626"/>
      <c r="M870" s="628"/>
      <c r="N870" s="210"/>
      <c r="O870" s="210"/>
      <c r="P870" s="210"/>
      <c r="Q870" s="210"/>
      <c r="R870" s="210"/>
      <c r="S870" s="210"/>
      <c r="T870" s="210"/>
      <c r="U870" s="210"/>
      <c r="V870" s="210"/>
      <c r="W870" s="210"/>
      <c r="X870" s="210"/>
      <c r="Y870" s="210"/>
      <c r="Z870" s="210"/>
    </row>
    <row r="871" ht="12.75" customHeight="1">
      <c r="A871" s="625"/>
      <c r="B871" s="625"/>
      <c r="C871" s="653"/>
      <c r="D871" s="627"/>
      <c r="E871" s="210"/>
      <c r="F871" s="210"/>
      <c r="G871" s="210"/>
      <c r="H871" s="210"/>
      <c r="I871" s="627"/>
      <c r="J871" s="210"/>
      <c r="K871" s="626"/>
      <c r="L871" s="626"/>
      <c r="M871" s="628"/>
      <c r="N871" s="210"/>
      <c r="O871" s="210"/>
      <c r="P871" s="210"/>
      <c r="Q871" s="210"/>
      <c r="R871" s="210"/>
      <c r="S871" s="210"/>
      <c r="T871" s="210"/>
      <c r="U871" s="210"/>
      <c r="V871" s="210"/>
      <c r="W871" s="210"/>
      <c r="X871" s="210"/>
      <c r="Y871" s="210"/>
      <c r="Z871" s="210"/>
    </row>
    <row r="872" ht="12.75" customHeight="1">
      <c r="A872" s="625"/>
      <c r="B872" s="625"/>
      <c r="C872" s="653"/>
      <c r="D872" s="627"/>
      <c r="E872" s="210"/>
      <c r="F872" s="210"/>
      <c r="G872" s="210"/>
      <c r="H872" s="210"/>
      <c r="I872" s="627"/>
      <c r="J872" s="210"/>
      <c r="K872" s="626"/>
      <c r="L872" s="626"/>
      <c r="M872" s="628"/>
      <c r="N872" s="210"/>
      <c r="O872" s="210"/>
      <c r="P872" s="210"/>
      <c r="Q872" s="210"/>
      <c r="R872" s="210"/>
      <c r="S872" s="210"/>
      <c r="T872" s="210"/>
      <c r="U872" s="210"/>
      <c r="V872" s="210"/>
      <c r="W872" s="210"/>
      <c r="X872" s="210"/>
      <c r="Y872" s="210"/>
      <c r="Z872" s="210"/>
    </row>
    <row r="873" ht="12.75" customHeight="1">
      <c r="A873" s="625"/>
      <c r="B873" s="625"/>
      <c r="C873" s="653"/>
      <c r="D873" s="627"/>
      <c r="E873" s="210"/>
      <c r="F873" s="210"/>
      <c r="G873" s="210"/>
      <c r="H873" s="210"/>
      <c r="I873" s="627"/>
      <c r="J873" s="210"/>
      <c r="K873" s="626"/>
      <c r="L873" s="626"/>
      <c r="M873" s="628"/>
      <c r="N873" s="210"/>
      <c r="O873" s="210"/>
      <c r="P873" s="210"/>
      <c r="Q873" s="210"/>
      <c r="R873" s="210"/>
      <c r="S873" s="210"/>
      <c r="T873" s="210"/>
      <c r="U873" s="210"/>
      <c r="V873" s="210"/>
      <c r="W873" s="210"/>
      <c r="X873" s="210"/>
      <c r="Y873" s="210"/>
      <c r="Z873" s="210"/>
    </row>
    <row r="874" ht="12.75" customHeight="1">
      <c r="A874" s="625"/>
      <c r="B874" s="625"/>
      <c r="C874" s="653"/>
      <c r="D874" s="627"/>
      <c r="E874" s="210"/>
      <c r="F874" s="210"/>
      <c r="G874" s="210"/>
      <c r="H874" s="210"/>
      <c r="I874" s="627"/>
      <c r="J874" s="210"/>
      <c r="K874" s="626"/>
      <c r="L874" s="626"/>
      <c r="M874" s="628"/>
      <c r="N874" s="210"/>
      <c r="O874" s="210"/>
      <c r="P874" s="210"/>
      <c r="Q874" s="210"/>
      <c r="R874" s="210"/>
      <c r="S874" s="210"/>
      <c r="T874" s="210"/>
      <c r="U874" s="210"/>
      <c r="V874" s="210"/>
      <c r="W874" s="210"/>
      <c r="X874" s="210"/>
      <c r="Y874" s="210"/>
      <c r="Z874" s="210"/>
    </row>
    <row r="875" ht="12.75" customHeight="1">
      <c r="A875" s="625"/>
      <c r="B875" s="625"/>
      <c r="C875" s="653"/>
      <c r="D875" s="627"/>
      <c r="E875" s="210"/>
      <c r="F875" s="210"/>
      <c r="G875" s="210"/>
      <c r="H875" s="210"/>
      <c r="I875" s="627"/>
      <c r="J875" s="210"/>
      <c r="K875" s="626"/>
      <c r="L875" s="626"/>
      <c r="M875" s="628"/>
      <c r="N875" s="210"/>
      <c r="O875" s="210"/>
      <c r="P875" s="210"/>
      <c r="Q875" s="210"/>
      <c r="R875" s="210"/>
      <c r="S875" s="210"/>
      <c r="T875" s="210"/>
      <c r="U875" s="210"/>
      <c r="V875" s="210"/>
      <c r="W875" s="210"/>
      <c r="X875" s="210"/>
      <c r="Y875" s="210"/>
      <c r="Z875" s="210"/>
    </row>
    <row r="876" ht="12.75" customHeight="1">
      <c r="A876" s="625"/>
      <c r="B876" s="625"/>
      <c r="C876" s="653"/>
      <c r="D876" s="627"/>
      <c r="E876" s="210"/>
      <c r="F876" s="210"/>
      <c r="G876" s="210"/>
      <c r="H876" s="210"/>
      <c r="I876" s="627"/>
      <c r="J876" s="210"/>
      <c r="K876" s="626"/>
      <c r="L876" s="626"/>
      <c r="M876" s="628"/>
      <c r="N876" s="210"/>
      <c r="O876" s="210"/>
      <c r="P876" s="210"/>
      <c r="Q876" s="210"/>
      <c r="R876" s="210"/>
      <c r="S876" s="210"/>
      <c r="T876" s="210"/>
      <c r="U876" s="210"/>
      <c r="V876" s="210"/>
      <c r="W876" s="210"/>
      <c r="X876" s="210"/>
      <c r="Y876" s="210"/>
      <c r="Z876" s="210"/>
    </row>
    <row r="877" ht="12.75" customHeight="1">
      <c r="A877" s="625"/>
      <c r="B877" s="625"/>
      <c r="C877" s="653"/>
      <c r="D877" s="627"/>
      <c r="E877" s="210"/>
      <c r="F877" s="210"/>
      <c r="G877" s="210"/>
      <c r="H877" s="210"/>
      <c r="I877" s="627"/>
      <c r="J877" s="210"/>
      <c r="K877" s="626"/>
      <c r="L877" s="626"/>
      <c r="M877" s="628"/>
      <c r="N877" s="210"/>
      <c r="O877" s="210"/>
      <c r="P877" s="210"/>
      <c r="Q877" s="210"/>
      <c r="R877" s="210"/>
      <c r="S877" s="210"/>
      <c r="T877" s="210"/>
      <c r="U877" s="210"/>
      <c r="V877" s="210"/>
      <c r="W877" s="210"/>
      <c r="X877" s="210"/>
      <c r="Y877" s="210"/>
      <c r="Z877" s="210"/>
    </row>
    <row r="878" ht="12.75" customHeight="1">
      <c r="A878" s="625"/>
      <c r="B878" s="625"/>
      <c r="C878" s="653"/>
      <c r="D878" s="627"/>
      <c r="E878" s="210"/>
      <c r="F878" s="210"/>
      <c r="G878" s="210"/>
      <c r="H878" s="210"/>
      <c r="I878" s="627"/>
      <c r="J878" s="210"/>
      <c r="K878" s="626"/>
      <c r="L878" s="626"/>
      <c r="M878" s="628"/>
      <c r="N878" s="210"/>
      <c r="O878" s="210"/>
      <c r="P878" s="210"/>
      <c r="Q878" s="210"/>
      <c r="R878" s="210"/>
      <c r="S878" s="210"/>
      <c r="T878" s="210"/>
      <c r="U878" s="210"/>
      <c r="V878" s="210"/>
      <c r="W878" s="210"/>
      <c r="X878" s="210"/>
      <c r="Y878" s="210"/>
      <c r="Z878" s="210"/>
    </row>
    <row r="879" ht="12.75" customHeight="1">
      <c r="A879" s="625"/>
      <c r="B879" s="625"/>
      <c r="C879" s="653"/>
      <c r="D879" s="627"/>
      <c r="E879" s="210"/>
      <c r="F879" s="210"/>
      <c r="G879" s="210"/>
      <c r="H879" s="210"/>
      <c r="I879" s="627"/>
      <c r="J879" s="210"/>
      <c r="K879" s="626"/>
      <c r="L879" s="626"/>
      <c r="M879" s="628"/>
      <c r="N879" s="210"/>
      <c r="O879" s="210"/>
      <c r="P879" s="210"/>
      <c r="Q879" s="210"/>
      <c r="R879" s="210"/>
      <c r="S879" s="210"/>
      <c r="T879" s="210"/>
      <c r="U879" s="210"/>
      <c r="V879" s="210"/>
      <c r="W879" s="210"/>
      <c r="X879" s="210"/>
      <c r="Y879" s="210"/>
      <c r="Z879" s="210"/>
    </row>
    <row r="880" ht="12.75" customHeight="1">
      <c r="A880" s="625"/>
      <c r="B880" s="625"/>
      <c r="C880" s="653"/>
      <c r="D880" s="627"/>
      <c r="E880" s="210"/>
      <c r="F880" s="210"/>
      <c r="G880" s="210"/>
      <c r="H880" s="210"/>
      <c r="I880" s="627"/>
      <c r="J880" s="210"/>
      <c r="K880" s="626"/>
      <c r="L880" s="626"/>
      <c r="M880" s="628"/>
      <c r="N880" s="210"/>
      <c r="O880" s="210"/>
      <c r="P880" s="210"/>
      <c r="Q880" s="210"/>
      <c r="R880" s="210"/>
      <c r="S880" s="210"/>
      <c r="T880" s="210"/>
      <c r="U880" s="210"/>
      <c r="V880" s="210"/>
      <c r="W880" s="210"/>
      <c r="X880" s="210"/>
      <c r="Y880" s="210"/>
      <c r="Z880" s="210"/>
    </row>
    <row r="881" ht="12.75" customHeight="1">
      <c r="A881" s="625"/>
      <c r="B881" s="625"/>
      <c r="C881" s="653"/>
      <c r="D881" s="627"/>
      <c r="E881" s="210"/>
      <c r="F881" s="210"/>
      <c r="G881" s="210"/>
      <c r="H881" s="210"/>
      <c r="I881" s="627"/>
      <c r="J881" s="210"/>
      <c r="K881" s="626"/>
      <c r="L881" s="626"/>
      <c r="M881" s="628"/>
      <c r="N881" s="210"/>
      <c r="O881" s="210"/>
      <c r="P881" s="210"/>
      <c r="Q881" s="210"/>
      <c r="R881" s="210"/>
      <c r="S881" s="210"/>
      <c r="T881" s="210"/>
      <c r="U881" s="210"/>
      <c r="V881" s="210"/>
      <c r="W881" s="210"/>
      <c r="X881" s="210"/>
      <c r="Y881" s="210"/>
      <c r="Z881" s="210"/>
    </row>
    <row r="882" ht="12.75" customHeight="1">
      <c r="A882" s="625"/>
      <c r="B882" s="625"/>
      <c r="C882" s="653"/>
      <c r="D882" s="627"/>
      <c r="E882" s="210"/>
      <c r="F882" s="210"/>
      <c r="G882" s="210"/>
      <c r="H882" s="210"/>
      <c r="I882" s="627"/>
      <c r="J882" s="210"/>
      <c r="K882" s="626"/>
      <c r="L882" s="626"/>
      <c r="M882" s="628"/>
      <c r="N882" s="210"/>
      <c r="O882" s="210"/>
      <c r="P882" s="210"/>
      <c r="Q882" s="210"/>
      <c r="R882" s="210"/>
      <c r="S882" s="210"/>
      <c r="T882" s="210"/>
      <c r="U882" s="210"/>
      <c r="V882" s="210"/>
      <c r="W882" s="210"/>
      <c r="X882" s="210"/>
      <c r="Y882" s="210"/>
      <c r="Z882" s="210"/>
    </row>
    <row r="883" ht="12.75" customHeight="1">
      <c r="A883" s="625"/>
      <c r="B883" s="625"/>
      <c r="C883" s="653"/>
      <c r="D883" s="627"/>
      <c r="E883" s="210"/>
      <c r="F883" s="210"/>
      <c r="G883" s="210"/>
      <c r="H883" s="210"/>
      <c r="I883" s="627"/>
      <c r="J883" s="210"/>
      <c r="K883" s="626"/>
      <c r="L883" s="626"/>
      <c r="M883" s="628"/>
      <c r="N883" s="210"/>
      <c r="O883" s="210"/>
      <c r="P883" s="210"/>
      <c r="Q883" s="210"/>
      <c r="R883" s="210"/>
      <c r="S883" s="210"/>
      <c r="T883" s="210"/>
      <c r="U883" s="210"/>
      <c r="V883" s="210"/>
      <c r="W883" s="210"/>
      <c r="X883" s="210"/>
      <c r="Y883" s="210"/>
      <c r="Z883" s="210"/>
    </row>
    <row r="884" ht="12.75" customHeight="1">
      <c r="A884" s="625"/>
      <c r="B884" s="625"/>
      <c r="C884" s="653"/>
      <c r="D884" s="627"/>
      <c r="E884" s="210"/>
      <c r="F884" s="210"/>
      <c r="G884" s="210"/>
      <c r="H884" s="210"/>
      <c r="I884" s="627"/>
      <c r="J884" s="210"/>
      <c r="K884" s="626"/>
      <c r="L884" s="626"/>
      <c r="M884" s="628"/>
      <c r="N884" s="210"/>
      <c r="O884" s="210"/>
      <c r="P884" s="210"/>
      <c r="Q884" s="210"/>
      <c r="R884" s="210"/>
      <c r="S884" s="210"/>
      <c r="T884" s="210"/>
      <c r="U884" s="210"/>
      <c r="V884" s="210"/>
      <c r="W884" s="210"/>
      <c r="X884" s="210"/>
      <c r="Y884" s="210"/>
      <c r="Z884" s="210"/>
    </row>
    <row r="885" ht="12.75" customHeight="1">
      <c r="A885" s="625"/>
      <c r="B885" s="625"/>
      <c r="C885" s="653"/>
      <c r="D885" s="627"/>
      <c r="E885" s="210"/>
      <c r="F885" s="210"/>
      <c r="G885" s="210"/>
      <c r="H885" s="210"/>
      <c r="I885" s="627"/>
      <c r="J885" s="210"/>
      <c r="K885" s="626"/>
      <c r="L885" s="626"/>
      <c r="M885" s="628"/>
      <c r="N885" s="210"/>
      <c r="O885" s="210"/>
      <c r="P885" s="210"/>
      <c r="Q885" s="210"/>
      <c r="R885" s="210"/>
      <c r="S885" s="210"/>
      <c r="T885" s="210"/>
      <c r="U885" s="210"/>
      <c r="V885" s="210"/>
      <c r="W885" s="210"/>
      <c r="X885" s="210"/>
      <c r="Y885" s="210"/>
      <c r="Z885" s="210"/>
    </row>
    <row r="886" ht="12.75" customHeight="1">
      <c r="A886" s="625"/>
      <c r="B886" s="625"/>
      <c r="C886" s="653"/>
      <c r="D886" s="627"/>
      <c r="E886" s="210"/>
      <c r="F886" s="210"/>
      <c r="G886" s="210"/>
      <c r="H886" s="210"/>
      <c r="I886" s="627"/>
      <c r="J886" s="210"/>
      <c r="K886" s="626"/>
      <c r="L886" s="626"/>
      <c r="M886" s="628"/>
      <c r="N886" s="210"/>
      <c r="O886" s="210"/>
      <c r="P886" s="210"/>
      <c r="Q886" s="210"/>
      <c r="R886" s="210"/>
      <c r="S886" s="210"/>
      <c r="T886" s="210"/>
      <c r="U886" s="210"/>
      <c r="V886" s="210"/>
      <c r="W886" s="210"/>
      <c r="X886" s="210"/>
      <c r="Y886" s="210"/>
      <c r="Z886" s="210"/>
    </row>
    <row r="887" ht="12.75" customHeight="1">
      <c r="A887" s="625"/>
      <c r="B887" s="625"/>
      <c r="C887" s="653"/>
      <c r="D887" s="627"/>
      <c r="E887" s="210"/>
      <c r="F887" s="210"/>
      <c r="G887" s="210"/>
      <c r="H887" s="210"/>
      <c r="I887" s="627"/>
      <c r="J887" s="210"/>
      <c r="K887" s="626"/>
      <c r="L887" s="626"/>
      <c r="M887" s="628"/>
      <c r="N887" s="210"/>
      <c r="O887" s="210"/>
      <c r="P887" s="210"/>
      <c r="Q887" s="210"/>
      <c r="R887" s="210"/>
      <c r="S887" s="210"/>
      <c r="T887" s="210"/>
      <c r="U887" s="210"/>
      <c r="V887" s="210"/>
      <c r="W887" s="210"/>
      <c r="X887" s="210"/>
      <c r="Y887" s="210"/>
      <c r="Z887" s="210"/>
    </row>
    <row r="888" ht="12.75" customHeight="1">
      <c r="A888" s="625"/>
      <c r="B888" s="625"/>
      <c r="C888" s="653"/>
      <c r="D888" s="627"/>
      <c r="E888" s="210"/>
      <c r="F888" s="210"/>
      <c r="G888" s="210"/>
      <c r="H888" s="210"/>
      <c r="I888" s="627"/>
      <c r="J888" s="210"/>
      <c r="K888" s="626"/>
      <c r="L888" s="626"/>
      <c r="M888" s="628"/>
      <c r="N888" s="210"/>
      <c r="O888" s="210"/>
      <c r="P888" s="210"/>
      <c r="Q888" s="210"/>
      <c r="R888" s="210"/>
      <c r="S888" s="210"/>
      <c r="T888" s="210"/>
      <c r="U888" s="210"/>
      <c r="V888" s="210"/>
      <c r="W888" s="210"/>
      <c r="X888" s="210"/>
      <c r="Y888" s="210"/>
      <c r="Z888" s="210"/>
    </row>
    <row r="889" ht="12.75" customHeight="1">
      <c r="A889" s="625"/>
      <c r="B889" s="625"/>
      <c r="C889" s="653"/>
      <c r="D889" s="627"/>
      <c r="E889" s="210"/>
      <c r="F889" s="210"/>
      <c r="G889" s="210"/>
      <c r="H889" s="210"/>
      <c r="I889" s="627"/>
      <c r="J889" s="210"/>
      <c r="K889" s="626"/>
      <c r="L889" s="626"/>
      <c r="M889" s="628"/>
      <c r="N889" s="210"/>
      <c r="O889" s="210"/>
      <c r="P889" s="210"/>
      <c r="Q889" s="210"/>
      <c r="R889" s="210"/>
      <c r="S889" s="210"/>
      <c r="T889" s="210"/>
      <c r="U889" s="210"/>
      <c r="V889" s="210"/>
      <c r="W889" s="210"/>
      <c r="X889" s="210"/>
      <c r="Y889" s="210"/>
      <c r="Z889" s="210"/>
    </row>
    <row r="890" ht="12.75" customHeight="1">
      <c r="A890" s="625"/>
      <c r="B890" s="625"/>
      <c r="C890" s="653"/>
      <c r="D890" s="627"/>
      <c r="E890" s="210"/>
      <c r="F890" s="210"/>
      <c r="G890" s="210"/>
      <c r="H890" s="210"/>
      <c r="I890" s="627"/>
      <c r="J890" s="210"/>
      <c r="K890" s="626"/>
      <c r="L890" s="626"/>
      <c r="M890" s="628"/>
      <c r="N890" s="210"/>
      <c r="O890" s="210"/>
      <c r="P890" s="210"/>
      <c r="Q890" s="210"/>
      <c r="R890" s="210"/>
      <c r="S890" s="210"/>
      <c r="T890" s="210"/>
      <c r="U890" s="210"/>
      <c r="V890" s="210"/>
      <c r="W890" s="210"/>
      <c r="X890" s="210"/>
      <c r="Y890" s="210"/>
      <c r="Z890" s="210"/>
    </row>
    <row r="891" ht="12.75" customHeight="1">
      <c r="A891" s="625"/>
      <c r="B891" s="625"/>
      <c r="C891" s="653"/>
      <c r="D891" s="627"/>
      <c r="E891" s="210"/>
      <c r="F891" s="210"/>
      <c r="G891" s="210"/>
      <c r="H891" s="210"/>
      <c r="I891" s="627"/>
      <c r="J891" s="210"/>
      <c r="K891" s="626"/>
      <c r="L891" s="626"/>
      <c r="M891" s="628"/>
      <c r="N891" s="210"/>
      <c r="O891" s="210"/>
      <c r="P891" s="210"/>
      <c r="Q891" s="210"/>
      <c r="R891" s="210"/>
      <c r="S891" s="210"/>
      <c r="T891" s="210"/>
      <c r="U891" s="210"/>
      <c r="V891" s="210"/>
      <c r="W891" s="210"/>
      <c r="X891" s="210"/>
      <c r="Y891" s="210"/>
      <c r="Z891" s="210"/>
    </row>
    <row r="892" ht="12.75" customHeight="1">
      <c r="A892" s="625"/>
      <c r="B892" s="625"/>
      <c r="C892" s="653"/>
      <c r="D892" s="627"/>
      <c r="E892" s="210"/>
      <c r="F892" s="210"/>
      <c r="G892" s="210"/>
      <c r="H892" s="210"/>
      <c r="I892" s="627"/>
      <c r="J892" s="210"/>
      <c r="K892" s="626"/>
      <c r="L892" s="626"/>
      <c r="M892" s="628"/>
      <c r="N892" s="210"/>
      <c r="O892" s="210"/>
      <c r="P892" s="210"/>
      <c r="Q892" s="210"/>
      <c r="R892" s="210"/>
      <c r="S892" s="210"/>
      <c r="T892" s="210"/>
      <c r="U892" s="210"/>
      <c r="V892" s="210"/>
      <c r="W892" s="210"/>
      <c r="X892" s="210"/>
      <c r="Y892" s="210"/>
      <c r="Z892" s="210"/>
    </row>
    <row r="893" ht="12.75" customHeight="1">
      <c r="A893" s="625"/>
      <c r="B893" s="625"/>
      <c r="C893" s="653"/>
      <c r="D893" s="627"/>
      <c r="E893" s="210"/>
      <c r="F893" s="210"/>
      <c r="G893" s="210"/>
      <c r="H893" s="210"/>
      <c r="I893" s="627"/>
      <c r="J893" s="210"/>
      <c r="K893" s="626"/>
      <c r="L893" s="626"/>
      <c r="M893" s="628"/>
      <c r="N893" s="210"/>
      <c r="O893" s="210"/>
      <c r="P893" s="210"/>
      <c r="Q893" s="210"/>
      <c r="R893" s="210"/>
      <c r="S893" s="210"/>
      <c r="T893" s="210"/>
      <c r="U893" s="210"/>
      <c r="V893" s="210"/>
      <c r="W893" s="210"/>
      <c r="X893" s="210"/>
      <c r="Y893" s="210"/>
      <c r="Z893" s="210"/>
    </row>
    <row r="894" ht="12.75" customHeight="1">
      <c r="A894" s="625"/>
      <c r="B894" s="625"/>
      <c r="C894" s="653"/>
      <c r="D894" s="627"/>
      <c r="E894" s="210"/>
      <c r="F894" s="210"/>
      <c r="G894" s="210"/>
      <c r="H894" s="210"/>
      <c r="I894" s="627"/>
      <c r="J894" s="210"/>
      <c r="K894" s="626"/>
      <c r="L894" s="626"/>
      <c r="M894" s="628"/>
      <c r="N894" s="210"/>
      <c r="O894" s="210"/>
      <c r="P894" s="210"/>
      <c r="Q894" s="210"/>
      <c r="R894" s="210"/>
      <c r="S894" s="210"/>
      <c r="T894" s="210"/>
      <c r="U894" s="210"/>
      <c r="V894" s="210"/>
      <c r="W894" s="210"/>
      <c r="X894" s="210"/>
      <c r="Y894" s="210"/>
      <c r="Z894" s="210"/>
    </row>
    <row r="895" ht="12.75" customHeight="1">
      <c r="A895" s="625"/>
      <c r="B895" s="625"/>
      <c r="C895" s="653"/>
      <c r="D895" s="627"/>
      <c r="E895" s="210"/>
      <c r="F895" s="210"/>
      <c r="G895" s="210"/>
      <c r="H895" s="210"/>
      <c r="I895" s="627"/>
      <c r="J895" s="210"/>
      <c r="K895" s="626"/>
      <c r="L895" s="626"/>
      <c r="M895" s="628"/>
      <c r="N895" s="210"/>
      <c r="O895" s="210"/>
      <c r="P895" s="210"/>
      <c r="Q895" s="210"/>
      <c r="R895" s="210"/>
      <c r="S895" s="210"/>
      <c r="T895" s="210"/>
      <c r="U895" s="210"/>
      <c r="V895" s="210"/>
      <c r="W895" s="210"/>
      <c r="X895" s="210"/>
      <c r="Y895" s="210"/>
      <c r="Z895" s="210"/>
    </row>
    <row r="896" ht="12.75" customHeight="1">
      <c r="A896" s="625"/>
      <c r="B896" s="625"/>
      <c r="C896" s="653"/>
      <c r="D896" s="627"/>
      <c r="E896" s="210"/>
      <c r="F896" s="210"/>
      <c r="G896" s="210"/>
      <c r="H896" s="210"/>
      <c r="I896" s="627"/>
      <c r="J896" s="210"/>
      <c r="K896" s="626"/>
      <c r="L896" s="626"/>
      <c r="M896" s="628"/>
      <c r="N896" s="210"/>
      <c r="O896" s="210"/>
      <c r="P896" s="210"/>
      <c r="Q896" s="210"/>
      <c r="R896" s="210"/>
      <c r="S896" s="210"/>
      <c r="T896" s="210"/>
      <c r="U896" s="210"/>
      <c r="V896" s="210"/>
      <c r="W896" s="210"/>
      <c r="X896" s="210"/>
      <c r="Y896" s="210"/>
      <c r="Z896" s="210"/>
    </row>
    <row r="897" ht="12.75" customHeight="1">
      <c r="A897" s="625"/>
      <c r="B897" s="625"/>
      <c r="C897" s="653"/>
      <c r="D897" s="627"/>
      <c r="E897" s="210"/>
      <c r="F897" s="210"/>
      <c r="G897" s="210"/>
      <c r="H897" s="210"/>
      <c r="I897" s="627"/>
      <c r="J897" s="210"/>
      <c r="K897" s="626"/>
      <c r="L897" s="626"/>
      <c r="M897" s="628"/>
      <c r="N897" s="210"/>
      <c r="O897" s="210"/>
      <c r="P897" s="210"/>
      <c r="Q897" s="210"/>
      <c r="R897" s="210"/>
      <c r="S897" s="210"/>
      <c r="T897" s="210"/>
      <c r="U897" s="210"/>
      <c r="V897" s="210"/>
      <c r="W897" s="210"/>
      <c r="X897" s="210"/>
      <c r="Y897" s="210"/>
      <c r="Z897" s="210"/>
    </row>
    <row r="898" ht="12.75" customHeight="1">
      <c r="A898" s="625"/>
      <c r="B898" s="625"/>
      <c r="C898" s="653"/>
      <c r="D898" s="627"/>
      <c r="E898" s="210"/>
      <c r="F898" s="210"/>
      <c r="G898" s="210"/>
      <c r="H898" s="210"/>
      <c r="I898" s="627"/>
      <c r="J898" s="210"/>
      <c r="K898" s="626"/>
      <c r="L898" s="626"/>
      <c r="M898" s="628"/>
      <c r="N898" s="210"/>
      <c r="O898" s="210"/>
      <c r="P898" s="210"/>
      <c r="Q898" s="210"/>
      <c r="R898" s="210"/>
      <c r="S898" s="210"/>
      <c r="T898" s="210"/>
      <c r="U898" s="210"/>
      <c r="V898" s="210"/>
      <c r="W898" s="210"/>
      <c r="X898" s="210"/>
      <c r="Y898" s="210"/>
      <c r="Z898" s="210"/>
    </row>
    <row r="899" ht="12.75" customHeight="1">
      <c r="A899" s="625"/>
      <c r="B899" s="625"/>
      <c r="C899" s="653"/>
      <c r="D899" s="627"/>
      <c r="E899" s="210"/>
      <c r="F899" s="210"/>
      <c r="G899" s="210"/>
      <c r="H899" s="210"/>
      <c r="I899" s="627"/>
      <c r="J899" s="210"/>
      <c r="K899" s="626"/>
      <c r="L899" s="626"/>
      <c r="M899" s="628"/>
      <c r="N899" s="210"/>
      <c r="O899" s="210"/>
      <c r="P899" s="210"/>
      <c r="Q899" s="210"/>
      <c r="R899" s="210"/>
      <c r="S899" s="210"/>
      <c r="T899" s="210"/>
      <c r="U899" s="210"/>
      <c r="V899" s="210"/>
      <c r="W899" s="210"/>
      <c r="X899" s="210"/>
      <c r="Y899" s="210"/>
      <c r="Z899" s="210"/>
    </row>
    <row r="900" ht="12.75" customHeight="1">
      <c r="A900" s="625"/>
      <c r="B900" s="625"/>
      <c r="C900" s="653"/>
      <c r="D900" s="627"/>
      <c r="E900" s="210"/>
      <c r="F900" s="210"/>
      <c r="G900" s="210"/>
      <c r="H900" s="210"/>
      <c r="I900" s="627"/>
      <c r="J900" s="210"/>
      <c r="K900" s="626"/>
      <c r="L900" s="626"/>
      <c r="M900" s="628"/>
      <c r="N900" s="210"/>
      <c r="O900" s="210"/>
      <c r="P900" s="210"/>
      <c r="Q900" s="210"/>
      <c r="R900" s="210"/>
      <c r="S900" s="210"/>
      <c r="T900" s="210"/>
      <c r="U900" s="210"/>
      <c r="V900" s="210"/>
      <c r="W900" s="210"/>
      <c r="X900" s="210"/>
      <c r="Y900" s="210"/>
      <c r="Z900" s="210"/>
    </row>
    <row r="901" ht="12.75" customHeight="1">
      <c r="A901" s="625"/>
      <c r="B901" s="625"/>
      <c r="C901" s="653"/>
      <c r="D901" s="627"/>
      <c r="E901" s="210"/>
      <c r="F901" s="210"/>
      <c r="G901" s="210"/>
      <c r="H901" s="210"/>
      <c r="I901" s="627"/>
      <c r="J901" s="210"/>
      <c r="K901" s="626"/>
      <c r="L901" s="626"/>
      <c r="M901" s="628"/>
      <c r="N901" s="210"/>
      <c r="O901" s="210"/>
      <c r="P901" s="210"/>
      <c r="Q901" s="210"/>
      <c r="R901" s="210"/>
      <c r="S901" s="210"/>
      <c r="T901" s="210"/>
      <c r="U901" s="210"/>
      <c r="V901" s="210"/>
      <c r="W901" s="210"/>
      <c r="X901" s="210"/>
      <c r="Y901" s="210"/>
      <c r="Z901" s="210"/>
    </row>
    <row r="902" ht="12.75" customHeight="1">
      <c r="A902" s="625"/>
      <c r="B902" s="625"/>
      <c r="C902" s="653"/>
      <c r="D902" s="627"/>
      <c r="E902" s="210"/>
      <c r="F902" s="210"/>
      <c r="G902" s="210"/>
      <c r="H902" s="210"/>
      <c r="I902" s="627"/>
      <c r="J902" s="210"/>
      <c r="K902" s="626"/>
      <c r="L902" s="626"/>
      <c r="M902" s="628"/>
      <c r="N902" s="210"/>
      <c r="O902" s="210"/>
      <c r="P902" s="210"/>
      <c r="Q902" s="210"/>
      <c r="R902" s="210"/>
      <c r="S902" s="210"/>
      <c r="T902" s="210"/>
      <c r="U902" s="210"/>
      <c r="V902" s="210"/>
      <c r="W902" s="210"/>
      <c r="X902" s="210"/>
      <c r="Y902" s="210"/>
      <c r="Z902" s="210"/>
    </row>
    <row r="903" ht="12.75" customHeight="1">
      <c r="A903" s="625"/>
      <c r="B903" s="625"/>
      <c r="C903" s="653"/>
      <c r="D903" s="627"/>
      <c r="E903" s="210"/>
      <c r="F903" s="210"/>
      <c r="G903" s="210"/>
      <c r="H903" s="210"/>
      <c r="I903" s="627"/>
      <c r="J903" s="210"/>
      <c r="K903" s="626"/>
      <c r="L903" s="626"/>
      <c r="M903" s="628"/>
      <c r="N903" s="210"/>
      <c r="O903" s="210"/>
      <c r="P903" s="210"/>
      <c r="Q903" s="210"/>
      <c r="R903" s="210"/>
      <c r="S903" s="210"/>
      <c r="T903" s="210"/>
      <c r="U903" s="210"/>
      <c r="V903" s="210"/>
      <c r="W903" s="210"/>
      <c r="X903" s="210"/>
      <c r="Y903" s="210"/>
      <c r="Z903" s="210"/>
    </row>
    <row r="904" ht="12.75" customHeight="1">
      <c r="A904" s="625"/>
      <c r="B904" s="625"/>
      <c r="C904" s="653"/>
      <c r="D904" s="627"/>
      <c r="E904" s="210"/>
      <c r="F904" s="210"/>
      <c r="G904" s="210"/>
      <c r="H904" s="210"/>
      <c r="I904" s="627"/>
      <c r="J904" s="210"/>
      <c r="K904" s="626"/>
      <c r="L904" s="626"/>
      <c r="M904" s="628"/>
      <c r="N904" s="210"/>
      <c r="O904" s="210"/>
      <c r="P904" s="210"/>
      <c r="Q904" s="210"/>
      <c r="R904" s="210"/>
      <c r="S904" s="210"/>
      <c r="T904" s="210"/>
      <c r="U904" s="210"/>
      <c r="V904" s="210"/>
      <c r="W904" s="210"/>
      <c r="X904" s="210"/>
      <c r="Y904" s="210"/>
      <c r="Z904" s="210"/>
    </row>
    <row r="905" ht="12.75" customHeight="1">
      <c r="A905" s="625"/>
      <c r="B905" s="625"/>
      <c r="C905" s="653"/>
      <c r="D905" s="627"/>
      <c r="E905" s="210"/>
      <c r="F905" s="210"/>
      <c r="G905" s="210"/>
      <c r="H905" s="210"/>
      <c r="I905" s="627"/>
      <c r="J905" s="210"/>
      <c r="K905" s="626"/>
      <c r="L905" s="626"/>
      <c r="M905" s="628"/>
      <c r="N905" s="210"/>
      <c r="O905" s="210"/>
      <c r="P905" s="210"/>
      <c r="Q905" s="210"/>
      <c r="R905" s="210"/>
      <c r="S905" s="210"/>
      <c r="T905" s="210"/>
      <c r="U905" s="210"/>
      <c r="V905" s="210"/>
      <c r="W905" s="210"/>
      <c r="X905" s="210"/>
      <c r="Y905" s="210"/>
      <c r="Z905" s="210"/>
    </row>
    <row r="906" ht="12.75" customHeight="1">
      <c r="A906" s="625"/>
      <c r="B906" s="625"/>
      <c r="C906" s="653"/>
      <c r="D906" s="627"/>
      <c r="E906" s="210"/>
      <c r="F906" s="210"/>
      <c r="G906" s="210"/>
      <c r="H906" s="210"/>
      <c r="I906" s="627"/>
      <c r="J906" s="210"/>
      <c r="K906" s="626"/>
      <c r="L906" s="626"/>
      <c r="M906" s="628"/>
      <c r="N906" s="210"/>
      <c r="O906" s="210"/>
      <c r="P906" s="210"/>
      <c r="Q906" s="210"/>
      <c r="R906" s="210"/>
      <c r="S906" s="210"/>
      <c r="T906" s="210"/>
      <c r="U906" s="210"/>
      <c r="V906" s="210"/>
      <c r="W906" s="210"/>
      <c r="X906" s="210"/>
      <c r="Y906" s="210"/>
      <c r="Z906" s="210"/>
    </row>
    <row r="907" ht="12.75" customHeight="1">
      <c r="A907" s="625"/>
      <c r="B907" s="625"/>
      <c r="C907" s="653"/>
      <c r="D907" s="627"/>
      <c r="E907" s="210"/>
      <c r="F907" s="210"/>
      <c r="G907" s="210"/>
      <c r="H907" s="210"/>
      <c r="I907" s="627"/>
      <c r="J907" s="210"/>
      <c r="K907" s="626"/>
      <c r="L907" s="626"/>
      <c r="M907" s="628"/>
      <c r="N907" s="210"/>
      <c r="O907" s="210"/>
      <c r="P907" s="210"/>
      <c r="Q907" s="210"/>
      <c r="R907" s="210"/>
      <c r="S907" s="210"/>
      <c r="T907" s="210"/>
      <c r="U907" s="210"/>
      <c r="V907" s="210"/>
      <c r="W907" s="210"/>
      <c r="X907" s="210"/>
      <c r="Y907" s="210"/>
      <c r="Z907" s="210"/>
    </row>
    <row r="908" ht="12.75" customHeight="1">
      <c r="A908" s="625"/>
      <c r="B908" s="625"/>
      <c r="C908" s="653"/>
      <c r="D908" s="627"/>
      <c r="E908" s="210"/>
      <c r="F908" s="210"/>
      <c r="G908" s="210"/>
      <c r="H908" s="210"/>
      <c r="I908" s="627"/>
      <c r="J908" s="210"/>
      <c r="K908" s="626"/>
      <c r="L908" s="626"/>
      <c r="M908" s="628"/>
      <c r="N908" s="210"/>
      <c r="O908" s="210"/>
      <c r="P908" s="210"/>
      <c r="Q908" s="210"/>
      <c r="R908" s="210"/>
      <c r="S908" s="210"/>
      <c r="T908" s="210"/>
      <c r="U908" s="210"/>
      <c r="V908" s="210"/>
      <c r="W908" s="210"/>
      <c r="X908" s="210"/>
      <c r="Y908" s="210"/>
      <c r="Z908" s="210"/>
    </row>
    <row r="909" ht="12.75" customHeight="1">
      <c r="A909" s="625"/>
      <c r="B909" s="625"/>
      <c r="C909" s="653"/>
      <c r="D909" s="627"/>
      <c r="E909" s="210"/>
      <c r="F909" s="210"/>
      <c r="G909" s="210"/>
      <c r="H909" s="210"/>
      <c r="I909" s="627"/>
      <c r="J909" s="210"/>
      <c r="K909" s="626"/>
      <c r="L909" s="626"/>
      <c r="M909" s="628"/>
      <c r="N909" s="210"/>
      <c r="O909" s="210"/>
      <c r="P909" s="210"/>
      <c r="Q909" s="210"/>
      <c r="R909" s="210"/>
      <c r="S909" s="210"/>
      <c r="T909" s="210"/>
      <c r="U909" s="210"/>
      <c r="V909" s="210"/>
      <c r="W909" s="210"/>
      <c r="X909" s="210"/>
      <c r="Y909" s="210"/>
      <c r="Z909" s="210"/>
    </row>
    <row r="910" ht="12.75" customHeight="1">
      <c r="A910" s="625"/>
      <c r="B910" s="625"/>
      <c r="C910" s="653"/>
      <c r="D910" s="627"/>
      <c r="E910" s="210"/>
      <c r="F910" s="210"/>
      <c r="G910" s="210"/>
      <c r="H910" s="210"/>
      <c r="I910" s="627"/>
      <c r="J910" s="210"/>
      <c r="K910" s="626"/>
      <c r="L910" s="626"/>
      <c r="M910" s="628"/>
      <c r="N910" s="210"/>
      <c r="O910" s="210"/>
      <c r="P910" s="210"/>
      <c r="Q910" s="210"/>
      <c r="R910" s="210"/>
      <c r="S910" s="210"/>
      <c r="T910" s="210"/>
      <c r="U910" s="210"/>
      <c r="V910" s="210"/>
      <c r="W910" s="210"/>
      <c r="X910" s="210"/>
      <c r="Y910" s="210"/>
      <c r="Z910" s="210"/>
    </row>
    <row r="911" ht="12.75" customHeight="1">
      <c r="A911" s="625"/>
      <c r="B911" s="625"/>
      <c r="C911" s="653"/>
      <c r="D911" s="627"/>
      <c r="E911" s="210"/>
      <c r="F911" s="210"/>
      <c r="G911" s="210"/>
      <c r="H911" s="210"/>
      <c r="I911" s="627"/>
      <c r="J911" s="210"/>
      <c r="K911" s="626"/>
      <c r="L911" s="626"/>
      <c r="M911" s="628"/>
      <c r="N911" s="210"/>
      <c r="O911" s="210"/>
      <c r="P911" s="210"/>
      <c r="Q911" s="210"/>
      <c r="R911" s="210"/>
      <c r="S911" s="210"/>
      <c r="T911" s="210"/>
      <c r="U911" s="210"/>
      <c r="V911" s="210"/>
      <c r="W911" s="210"/>
      <c r="X911" s="210"/>
      <c r="Y911" s="210"/>
      <c r="Z911" s="210"/>
    </row>
    <row r="912" ht="12.75" customHeight="1">
      <c r="A912" s="625"/>
      <c r="B912" s="625"/>
      <c r="C912" s="653"/>
      <c r="D912" s="627"/>
      <c r="E912" s="210"/>
      <c r="F912" s="210"/>
      <c r="G912" s="210"/>
      <c r="H912" s="210"/>
      <c r="I912" s="627"/>
      <c r="J912" s="210"/>
      <c r="K912" s="626"/>
      <c r="L912" s="626"/>
      <c r="M912" s="628"/>
      <c r="N912" s="210"/>
      <c r="O912" s="210"/>
      <c r="P912" s="210"/>
      <c r="Q912" s="210"/>
      <c r="R912" s="210"/>
      <c r="S912" s="210"/>
      <c r="T912" s="210"/>
      <c r="U912" s="210"/>
      <c r="V912" s="210"/>
      <c r="W912" s="210"/>
      <c r="X912" s="210"/>
      <c r="Y912" s="210"/>
      <c r="Z912" s="210"/>
    </row>
    <row r="913" ht="12.75" customHeight="1">
      <c r="A913" s="625"/>
      <c r="B913" s="625"/>
      <c r="C913" s="653"/>
      <c r="D913" s="627"/>
      <c r="E913" s="210"/>
      <c r="F913" s="210"/>
      <c r="G913" s="210"/>
      <c r="H913" s="210"/>
      <c r="I913" s="627"/>
      <c r="J913" s="210"/>
      <c r="K913" s="626"/>
      <c r="L913" s="626"/>
      <c r="M913" s="628"/>
      <c r="N913" s="210"/>
      <c r="O913" s="210"/>
      <c r="P913" s="210"/>
      <c r="Q913" s="210"/>
      <c r="R913" s="210"/>
      <c r="S913" s="210"/>
      <c r="T913" s="210"/>
      <c r="U913" s="210"/>
      <c r="V913" s="210"/>
      <c r="W913" s="210"/>
      <c r="X913" s="210"/>
      <c r="Y913" s="210"/>
      <c r="Z913" s="210"/>
    </row>
    <row r="914" ht="12.75" customHeight="1">
      <c r="A914" s="625"/>
      <c r="B914" s="625"/>
      <c r="C914" s="653"/>
      <c r="D914" s="627"/>
      <c r="E914" s="210"/>
      <c r="F914" s="210"/>
      <c r="G914" s="210"/>
      <c r="H914" s="210"/>
      <c r="I914" s="627"/>
      <c r="J914" s="210"/>
      <c r="K914" s="626"/>
      <c r="L914" s="626"/>
      <c r="M914" s="628"/>
      <c r="N914" s="210"/>
      <c r="O914" s="210"/>
      <c r="P914" s="210"/>
      <c r="Q914" s="210"/>
      <c r="R914" s="210"/>
      <c r="S914" s="210"/>
      <c r="T914" s="210"/>
      <c r="U914" s="210"/>
      <c r="V914" s="210"/>
      <c r="W914" s="210"/>
      <c r="X914" s="210"/>
      <c r="Y914" s="210"/>
      <c r="Z914" s="210"/>
    </row>
    <row r="915" ht="12.75" customHeight="1">
      <c r="A915" s="625"/>
      <c r="B915" s="625"/>
      <c r="C915" s="653"/>
      <c r="D915" s="627"/>
      <c r="E915" s="210"/>
      <c r="F915" s="210"/>
      <c r="G915" s="210"/>
      <c r="H915" s="210"/>
      <c r="I915" s="627"/>
      <c r="J915" s="210"/>
      <c r="K915" s="626"/>
      <c r="L915" s="626"/>
      <c r="M915" s="628"/>
      <c r="N915" s="210"/>
      <c r="O915" s="210"/>
      <c r="P915" s="210"/>
      <c r="Q915" s="210"/>
      <c r="R915" s="210"/>
      <c r="S915" s="210"/>
      <c r="T915" s="210"/>
      <c r="U915" s="210"/>
      <c r="V915" s="210"/>
      <c r="W915" s="210"/>
      <c r="X915" s="210"/>
      <c r="Y915" s="210"/>
      <c r="Z915" s="210"/>
    </row>
    <row r="916" ht="12.75" customHeight="1">
      <c r="A916" s="625"/>
      <c r="B916" s="625"/>
      <c r="C916" s="653"/>
      <c r="D916" s="627"/>
      <c r="E916" s="210"/>
      <c r="F916" s="210"/>
      <c r="G916" s="210"/>
      <c r="H916" s="210"/>
      <c r="I916" s="627"/>
      <c r="J916" s="210"/>
      <c r="K916" s="626"/>
      <c r="L916" s="626"/>
      <c r="M916" s="628"/>
      <c r="N916" s="210"/>
      <c r="O916" s="210"/>
      <c r="P916" s="210"/>
      <c r="Q916" s="210"/>
      <c r="R916" s="210"/>
      <c r="S916" s="210"/>
      <c r="T916" s="210"/>
      <c r="U916" s="210"/>
      <c r="V916" s="210"/>
      <c r="W916" s="210"/>
      <c r="X916" s="210"/>
      <c r="Y916" s="210"/>
      <c r="Z916" s="210"/>
    </row>
    <row r="917" ht="12.75" customHeight="1">
      <c r="A917" s="625"/>
      <c r="B917" s="625"/>
      <c r="C917" s="653"/>
      <c r="D917" s="627"/>
      <c r="E917" s="210"/>
      <c r="F917" s="210"/>
      <c r="G917" s="210"/>
      <c r="H917" s="210"/>
      <c r="I917" s="627"/>
      <c r="J917" s="210"/>
      <c r="K917" s="626"/>
      <c r="L917" s="626"/>
      <c r="M917" s="628"/>
      <c r="N917" s="210"/>
      <c r="O917" s="210"/>
      <c r="P917" s="210"/>
      <c r="Q917" s="210"/>
      <c r="R917" s="210"/>
      <c r="S917" s="210"/>
      <c r="T917" s="210"/>
      <c r="U917" s="210"/>
      <c r="V917" s="210"/>
      <c r="W917" s="210"/>
      <c r="X917" s="210"/>
      <c r="Y917" s="210"/>
      <c r="Z917" s="210"/>
    </row>
    <row r="918" ht="12.75" customHeight="1">
      <c r="A918" s="625"/>
      <c r="B918" s="625"/>
      <c r="C918" s="653"/>
      <c r="D918" s="627"/>
      <c r="E918" s="210"/>
      <c r="F918" s="210"/>
      <c r="G918" s="210"/>
      <c r="H918" s="210"/>
      <c r="I918" s="627"/>
      <c r="J918" s="210"/>
      <c r="K918" s="626"/>
      <c r="L918" s="626"/>
      <c r="M918" s="628"/>
      <c r="N918" s="210"/>
      <c r="O918" s="210"/>
      <c r="P918" s="210"/>
      <c r="Q918" s="210"/>
      <c r="R918" s="210"/>
      <c r="S918" s="210"/>
      <c r="T918" s="210"/>
      <c r="U918" s="210"/>
      <c r="V918" s="210"/>
      <c r="W918" s="210"/>
      <c r="X918" s="210"/>
      <c r="Y918" s="210"/>
      <c r="Z918" s="210"/>
    </row>
    <row r="919" ht="12.75" customHeight="1">
      <c r="A919" s="625"/>
      <c r="B919" s="625"/>
      <c r="C919" s="653"/>
      <c r="D919" s="627"/>
      <c r="E919" s="210"/>
      <c r="F919" s="210"/>
      <c r="G919" s="210"/>
      <c r="H919" s="210"/>
      <c r="I919" s="627"/>
      <c r="J919" s="210"/>
      <c r="K919" s="626"/>
      <c r="L919" s="626"/>
      <c r="M919" s="628"/>
      <c r="N919" s="210"/>
      <c r="O919" s="210"/>
      <c r="P919" s="210"/>
      <c r="Q919" s="210"/>
      <c r="R919" s="210"/>
      <c r="S919" s="210"/>
      <c r="T919" s="210"/>
      <c r="U919" s="210"/>
      <c r="V919" s="210"/>
      <c r="W919" s="210"/>
      <c r="X919" s="210"/>
      <c r="Y919" s="210"/>
      <c r="Z919" s="210"/>
    </row>
    <row r="920" ht="12.75" customHeight="1">
      <c r="A920" s="625"/>
      <c r="B920" s="625"/>
      <c r="C920" s="653"/>
      <c r="D920" s="627"/>
      <c r="E920" s="210"/>
      <c r="F920" s="210"/>
      <c r="G920" s="210"/>
      <c r="H920" s="210"/>
      <c r="I920" s="627"/>
      <c r="J920" s="210"/>
      <c r="K920" s="626"/>
      <c r="L920" s="626"/>
      <c r="M920" s="628"/>
      <c r="N920" s="210"/>
      <c r="O920" s="210"/>
      <c r="P920" s="210"/>
      <c r="Q920" s="210"/>
      <c r="R920" s="210"/>
      <c r="S920" s="210"/>
      <c r="T920" s="210"/>
      <c r="U920" s="210"/>
      <c r="V920" s="210"/>
      <c r="W920" s="210"/>
      <c r="X920" s="210"/>
      <c r="Y920" s="210"/>
      <c r="Z920" s="210"/>
    </row>
    <row r="921" ht="12.75" customHeight="1">
      <c r="A921" s="625"/>
      <c r="B921" s="625"/>
      <c r="C921" s="653"/>
      <c r="D921" s="627"/>
      <c r="E921" s="210"/>
      <c r="F921" s="210"/>
      <c r="G921" s="210"/>
      <c r="H921" s="210"/>
      <c r="I921" s="627"/>
      <c r="J921" s="210"/>
      <c r="K921" s="626"/>
      <c r="L921" s="626"/>
      <c r="M921" s="628"/>
      <c r="N921" s="210"/>
      <c r="O921" s="210"/>
      <c r="P921" s="210"/>
      <c r="Q921" s="210"/>
      <c r="R921" s="210"/>
      <c r="S921" s="210"/>
      <c r="T921" s="210"/>
      <c r="U921" s="210"/>
      <c r="V921" s="210"/>
      <c r="W921" s="210"/>
      <c r="X921" s="210"/>
      <c r="Y921" s="210"/>
      <c r="Z921" s="210"/>
    </row>
    <row r="922" ht="12.75" customHeight="1">
      <c r="A922" s="625"/>
      <c r="B922" s="625"/>
      <c r="C922" s="653"/>
      <c r="D922" s="627"/>
      <c r="E922" s="210"/>
      <c r="F922" s="210"/>
      <c r="G922" s="210"/>
      <c r="H922" s="210"/>
      <c r="I922" s="627"/>
      <c r="J922" s="210"/>
      <c r="K922" s="626"/>
      <c r="L922" s="626"/>
      <c r="M922" s="628"/>
      <c r="N922" s="210"/>
      <c r="O922" s="210"/>
      <c r="P922" s="210"/>
      <c r="Q922" s="210"/>
      <c r="R922" s="210"/>
      <c r="S922" s="210"/>
      <c r="T922" s="210"/>
      <c r="U922" s="210"/>
      <c r="V922" s="210"/>
      <c r="W922" s="210"/>
      <c r="X922" s="210"/>
      <c r="Y922" s="210"/>
      <c r="Z922" s="210"/>
    </row>
    <row r="923" ht="12.75" customHeight="1">
      <c r="A923" s="625"/>
      <c r="B923" s="625"/>
      <c r="C923" s="653"/>
      <c r="D923" s="627"/>
      <c r="E923" s="210"/>
      <c r="F923" s="210"/>
      <c r="G923" s="210"/>
      <c r="H923" s="210"/>
      <c r="I923" s="627"/>
      <c r="J923" s="210"/>
      <c r="K923" s="626"/>
      <c r="L923" s="626"/>
      <c r="M923" s="628"/>
      <c r="N923" s="210"/>
      <c r="O923" s="210"/>
      <c r="P923" s="210"/>
      <c r="Q923" s="210"/>
      <c r="R923" s="210"/>
      <c r="S923" s="210"/>
      <c r="T923" s="210"/>
      <c r="U923" s="210"/>
      <c r="V923" s="210"/>
      <c r="W923" s="210"/>
      <c r="X923" s="210"/>
      <c r="Y923" s="210"/>
      <c r="Z923" s="210"/>
    </row>
    <row r="924" ht="12.75" customHeight="1">
      <c r="A924" s="625"/>
      <c r="B924" s="625"/>
      <c r="C924" s="653"/>
      <c r="D924" s="627"/>
      <c r="E924" s="210"/>
      <c r="F924" s="210"/>
      <c r="G924" s="210"/>
      <c r="H924" s="210"/>
      <c r="I924" s="627"/>
      <c r="J924" s="210"/>
      <c r="K924" s="626"/>
      <c r="L924" s="626"/>
      <c r="M924" s="628"/>
      <c r="N924" s="210"/>
      <c r="O924" s="210"/>
      <c r="P924" s="210"/>
      <c r="Q924" s="210"/>
      <c r="R924" s="210"/>
      <c r="S924" s="210"/>
      <c r="T924" s="210"/>
      <c r="U924" s="210"/>
      <c r="V924" s="210"/>
      <c r="W924" s="210"/>
      <c r="X924" s="210"/>
      <c r="Y924" s="210"/>
      <c r="Z924" s="210"/>
    </row>
    <row r="925" ht="12.75" customHeight="1">
      <c r="A925" s="625"/>
      <c r="B925" s="625"/>
      <c r="C925" s="653"/>
      <c r="D925" s="627"/>
      <c r="E925" s="210"/>
      <c r="F925" s="210"/>
      <c r="G925" s="210"/>
      <c r="H925" s="210"/>
      <c r="I925" s="627"/>
      <c r="J925" s="210"/>
      <c r="K925" s="626"/>
      <c r="L925" s="626"/>
      <c r="M925" s="628"/>
      <c r="N925" s="210"/>
      <c r="O925" s="210"/>
      <c r="P925" s="210"/>
      <c r="Q925" s="210"/>
      <c r="R925" s="210"/>
      <c r="S925" s="210"/>
      <c r="T925" s="210"/>
      <c r="U925" s="210"/>
      <c r="V925" s="210"/>
      <c r="W925" s="210"/>
      <c r="X925" s="210"/>
      <c r="Y925" s="210"/>
      <c r="Z925" s="210"/>
    </row>
    <row r="926" ht="12.75" customHeight="1">
      <c r="A926" s="625"/>
      <c r="B926" s="625"/>
      <c r="C926" s="653"/>
      <c r="D926" s="627"/>
      <c r="E926" s="210"/>
      <c r="F926" s="210"/>
      <c r="G926" s="210"/>
      <c r="H926" s="210"/>
      <c r="I926" s="627"/>
      <c r="J926" s="210"/>
      <c r="K926" s="626"/>
      <c r="L926" s="626"/>
      <c r="M926" s="628"/>
      <c r="N926" s="210"/>
      <c r="O926" s="210"/>
      <c r="P926" s="210"/>
      <c r="Q926" s="210"/>
      <c r="R926" s="210"/>
      <c r="S926" s="210"/>
      <c r="T926" s="210"/>
      <c r="U926" s="210"/>
      <c r="V926" s="210"/>
      <c r="W926" s="210"/>
      <c r="X926" s="210"/>
      <c r="Y926" s="210"/>
      <c r="Z926" s="210"/>
    </row>
    <row r="927" ht="12.75" customHeight="1">
      <c r="A927" s="625"/>
      <c r="B927" s="625"/>
      <c r="C927" s="653"/>
      <c r="D927" s="627"/>
      <c r="E927" s="210"/>
      <c r="F927" s="210"/>
      <c r="G927" s="210"/>
      <c r="H927" s="210"/>
      <c r="I927" s="627"/>
      <c r="J927" s="210"/>
      <c r="K927" s="626"/>
      <c r="L927" s="626"/>
      <c r="M927" s="628"/>
      <c r="N927" s="210"/>
      <c r="O927" s="210"/>
      <c r="P927" s="210"/>
      <c r="Q927" s="210"/>
      <c r="R927" s="210"/>
      <c r="S927" s="210"/>
      <c r="T927" s="210"/>
      <c r="U927" s="210"/>
      <c r="V927" s="210"/>
      <c r="W927" s="210"/>
      <c r="X927" s="210"/>
      <c r="Y927" s="210"/>
      <c r="Z927" s="210"/>
    </row>
    <row r="928" ht="12.75" customHeight="1">
      <c r="A928" s="625"/>
      <c r="B928" s="625"/>
      <c r="C928" s="653"/>
      <c r="D928" s="627"/>
      <c r="E928" s="210"/>
      <c r="F928" s="210"/>
      <c r="G928" s="210"/>
      <c r="H928" s="210"/>
      <c r="I928" s="627"/>
      <c r="J928" s="210"/>
      <c r="K928" s="626"/>
      <c r="L928" s="626"/>
      <c r="M928" s="628"/>
      <c r="N928" s="210"/>
      <c r="O928" s="210"/>
      <c r="P928" s="210"/>
      <c r="Q928" s="210"/>
      <c r="R928" s="210"/>
      <c r="S928" s="210"/>
      <c r="T928" s="210"/>
      <c r="U928" s="210"/>
      <c r="V928" s="210"/>
      <c r="W928" s="210"/>
      <c r="X928" s="210"/>
      <c r="Y928" s="210"/>
      <c r="Z928" s="210"/>
    </row>
    <row r="929" ht="12.75" customHeight="1">
      <c r="A929" s="625"/>
      <c r="B929" s="625"/>
      <c r="C929" s="653"/>
      <c r="D929" s="627"/>
      <c r="E929" s="210"/>
      <c r="F929" s="210"/>
      <c r="G929" s="210"/>
      <c r="H929" s="210"/>
      <c r="I929" s="627"/>
      <c r="J929" s="210"/>
      <c r="K929" s="626"/>
      <c r="L929" s="626"/>
      <c r="M929" s="628"/>
      <c r="N929" s="210"/>
      <c r="O929" s="210"/>
      <c r="P929" s="210"/>
      <c r="Q929" s="210"/>
      <c r="R929" s="210"/>
      <c r="S929" s="210"/>
      <c r="T929" s="210"/>
      <c r="U929" s="210"/>
      <c r="V929" s="210"/>
      <c r="W929" s="210"/>
      <c r="X929" s="210"/>
      <c r="Y929" s="210"/>
      <c r="Z929" s="210"/>
    </row>
    <row r="930" ht="12.75" customHeight="1">
      <c r="A930" s="625"/>
      <c r="B930" s="625"/>
      <c r="C930" s="653"/>
      <c r="D930" s="627"/>
      <c r="E930" s="210"/>
      <c r="F930" s="210"/>
      <c r="G930" s="210"/>
      <c r="H930" s="210"/>
      <c r="I930" s="627"/>
      <c r="J930" s="210"/>
      <c r="K930" s="626"/>
      <c r="L930" s="626"/>
      <c r="M930" s="628"/>
      <c r="N930" s="210"/>
      <c r="O930" s="210"/>
      <c r="P930" s="210"/>
      <c r="Q930" s="210"/>
      <c r="R930" s="210"/>
      <c r="S930" s="210"/>
      <c r="T930" s="210"/>
      <c r="U930" s="210"/>
      <c r="V930" s="210"/>
      <c r="W930" s="210"/>
      <c r="X930" s="210"/>
      <c r="Y930" s="210"/>
      <c r="Z930" s="210"/>
    </row>
    <row r="931" ht="12.75" customHeight="1">
      <c r="A931" s="625"/>
      <c r="B931" s="625"/>
      <c r="C931" s="653"/>
      <c r="D931" s="627"/>
      <c r="E931" s="210"/>
      <c r="F931" s="210"/>
      <c r="G931" s="210"/>
      <c r="H931" s="210"/>
      <c r="I931" s="627"/>
      <c r="J931" s="210"/>
      <c r="K931" s="626"/>
      <c r="L931" s="626"/>
      <c r="M931" s="628"/>
      <c r="N931" s="210"/>
      <c r="O931" s="210"/>
      <c r="P931" s="210"/>
      <c r="Q931" s="210"/>
      <c r="R931" s="210"/>
      <c r="S931" s="210"/>
      <c r="T931" s="210"/>
      <c r="U931" s="210"/>
      <c r="V931" s="210"/>
      <c r="W931" s="210"/>
      <c r="X931" s="210"/>
      <c r="Y931" s="210"/>
      <c r="Z931" s="210"/>
    </row>
    <row r="932" ht="12.75" customHeight="1">
      <c r="A932" s="625"/>
      <c r="B932" s="625"/>
      <c r="C932" s="653"/>
      <c r="D932" s="627"/>
      <c r="E932" s="210"/>
      <c r="F932" s="210"/>
      <c r="G932" s="210"/>
      <c r="H932" s="210"/>
      <c r="I932" s="627"/>
      <c r="J932" s="210"/>
      <c r="K932" s="626"/>
      <c r="L932" s="626"/>
      <c r="M932" s="628"/>
      <c r="N932" s="210"/>
      <c r="O932" s="210"/>
      <c r="P932" s="210"/>
      <c r="Q932" s="210"/>
      <c r="R932" s="210"/>
      <c r="S932" s="210"/>
      <c r="T932" s="210"/>
      <c r="U932" s="210"/>
      <c r="V932" s="210"/>
      <c r="W932" s="210"/>
      <c r="X932" s="210"/>
      <c r="Y932" s="210"/>
      <c r="Z932" s="210"/>
    </row>
    <row r="933" ht="12.75" customHeight="1">
      <c r="A933" s="625"/>
      <c r="B933" s="625"/>
      <c r="C933" s="653"/>
      <c r="D933" s="627"/>
      <c r="E933" s="210"/>
      <c r="F933" s="210"/>
      <c r="G933" s="210"/>
      <c r="H933" s="210"/>
      <c r="I933" s="627"/>
      <c r="J933" s="210"/>
      <c r="K933" s="626"/>
      <c r="L933" s="626"/>
      <c r="M933" s="628"/>
      <c r="N933" s="210"/>
      <c r="O933" s="210"/>
      <c r="P933" s="210"/>
      <c r="Q933" s="210"/>
      <c r="R933" s="210"/>
      <c r="S933" s="210"/>
      <c r="T933" s="210"/>
      <c r="U933" s="210"/>
      <c r="V933" s="210"/>
      <c r="W933" s="210"/>
      <c r="X933" s="210"/>
      <c r="Y933" s="210"/>
      <c r="Z933" s="210"/>
    </row>
    <row r="934" ht="12.75" customHeight="1">
      <c r="A934" s="625"/>
      <c r="B934" s="625"/>
      <c r="C934" s="653"/>
      <c r="D934" s="627"/>
      <c r="E934" s="210"/>
      <c r="F934" s="210"/>
      <c r="G934" s="210"/>
      <c r="H934" s="210"/>
      <c r="I934" s="627"/>
      <c r="J934" s="210"/>
      <c r="K934" s="626"/>
      <c r="L934" s="626"/>
      <c r="M934" s="628"/>
      <c r="N934" s="210"/>
      <c r="O934" s="210"/>
      <c r="P934" s="210"/>
      <c r="Q934" s="210"/>
      <c r="R934" s="210"/>
      <c r="S934" s="210"/>
      <c r="T934" s="210"/>
      <c r="U934" s="210"/>
      <c r="V934" s="210"/>
      <c r="W934" s="210"/>
      <c r="X934" s="210"/>
      <c r="Y934" s="210"/>
      <c r="Z934" s="210"/>
    </row>
    <row r="935" ht="12.75" customHeight="1">
      <c r="A935" s="625"/>
      <c r="B935" s="625"/>
      <c r="C935" s="653"/>
      <c r="D935" s="627"/>
      <c r="E935" s="210"/>
      <c r="F935" s="210"/>
      <c r="G935" s="210"/>
      <c r="H935" s="210"/>
      <c r="I935" s="627"/>
      <c r="J935" s="210"/>
      <c r="K935" s="626"/>
      <c r="L935" s="626"/>
      <c r="M935" s="628"/>
      <c r="N935" s="210"/>
      <c r="O935" s="210"/>
      <c r="P935" s="210"/>
      <c r="Q935" s="210"/>
      <c r="R935" s="210"/>
      <c r="S935" s="210"/>
      <c r="T935" s="210"/>
      <c r="U935" s="210"/>
      <c r="V935" s="210"/>
      <c r="W935" s="210"/>
      <c r="X935" s="210"/>
      <c r="Y935" s="210"/>
      <c r="Z935" s="210"/>
    </row>
    <row r="936" ht="12.75" customHeight="1">
      <c r="A936" s="625"/>
      <c r="B936" s="625"/>
      <c r="C936" s="653"/>
      <c r="D936" s="627"/>
      <c r="E936" s="210"/>
      <c r="F936" s="210"/>
      <c r="G936" s="210"/>
      <c r="H936" s="210"/>
      <c r="I936" s="627"/>
      <c r="J936" s="210"/>
      <c r="K936" s="626"/>
      <c r="L936" s="626"/>
      <c r="M936" s="628"/>
      <c r="N936" s="210"/>
      <c r="O936" s="210"/>
      <c r="P936" s="210"/>
      <c r="Q936" s="210"/>
      <c r="R936" s="210"/>
      <c r="S936" s="210"/>
      <c r="T936" s="210"/>
      <c r="U936" s="210"/>
      <c r="V936" s="210"/>
      <c r="W936" s="210"/>
      <c r="X936" s="210"/>
      <c r="Y936" s="210"/>
      <c r="Z936" s="210"/>
    </row>
    <row r="937" ht="12.75" customHeight="1">
      <c r="A937" s="625"/>
      <c r="B937" s="625"/>
      <c r="C937" s="653"/>
      <c r="D937" s="627"/>
      <c r="E937" s="210"/>
      <c r="F937" s="210"/>
      <c r="G937" s="210"/>
      <c r="H937" s="210"/>
      <c r="I937" s="627"/>
      <c r="J937" s="210"/>
      <c r="K937" s="626"/>
      <c r="L937" s="626"/>
      <c r="M937" s="628"/>
      <c r="N937" s="210"/>
      <c r="O937" s="210"/>
      <c r="P937" s="210"/>
      <c r="Q937" s="210"/>
      <c r="R937" s="210"/>
      <c r="S937" s="210"/>
      <c r="T937" s="210"/>
      <c r="U937" s="210"/>
      <c r="V937" s="210"/>
      <c r="W937" s="210"/>
      <c r="X937" s="210"/>
      <c r="Y937" s="210"/>
      <c r="Z937" s="210"/>
    </row>
    <row r="938" ht="12.75" customHeight="1">
      <c r="A938" s="625"/>
      <c r="B938" s="625"/>
      <c r="C938" s="653"/>
      <c r="D938" s="627"/>
      <c r="E938" s="210"/>
      <c r="F938" s="210"/>
      <c r="G938" s="210"/>
      <c r="H938" s="210"/>
      <c r="I938" s="627"/>
      <c r="J938" s="210"/>
      <c r="K938" s="626"/>
      <c r="L938" s="626"/>
      <c r="M938" s="628"/>
      <c r="N938" s="210"/>
      <c r="O938" s="210"/>
      <c r="P938" s="210"/>
      <c r="Q938" s="210"/>
      <c r="R938" s="210"/>
      <c r="S938" s="210"/>
      <c r="T938" s="210"/>
      <c r="U938" s="210"/>
      <c r="V938" s="210"/>
      <c r="W938" s="210"/>
      <c r="X938" s="210"/>
      <c r="Y938" s="210"/>
      <c r="Z938" s="210"/>
    </row>
    <row r="939" ht="12.75" customHeight="1">
      <c r="A939" s="625"/>
      <c r="B939" s="625"/>
      <c r="C939" s="653"/>
      <c r="D939" s="627"/>
      <c r="E939" s="210"/>
      <c r="F939" s="210"/>
      <c r="G939" s="210"/>
      <c r="H939" s="210"/>
      <c r="I939" s="627"/>
      <c r="J939" s="210"/>
      <c r="K939" s="626"/>
      <c r="L939" s="626"/>
      <c r="M939" s="628"/>
      <c r="N939" s="210"/>
      <c r="O939" s="210"/>
      <c r="P939" s="210"/>
      <c r="Q939" s="210"/>
      <c r="R939" s="210"/>
      <c r="S939" s="210"/>
      <c r="T939" s="210"/>
      <c r="U939" s="210"/>
      <c r="V939" s="210"/>
      <c r="W939" s="210"/>
      <c r="X939" s="210"/>
      <c r="Y939" s="210"/>
      <c r="Z939" s="210"/>
    </row>
    <row r="940" ht="12.75" customHeight="1">
      <c r="A940" s="625"/>
      <c r="B940" s="625"/>
      <c r="C940" s="653"/>
      <c r="D940" s="627"/>
      <c r="E940" s="210"/>
      <c r="F940" s="210"/>
      <c r="G940" s="210"/>
      <c r="H940" s="210"/>
      <c r="I940" s="627"/>
      <c r="J940" s="210"/>
      <c r="K940" s="626"/>
      <c r="L940" s="626"/>
      <c r="M940" s="628"/>
      <c r="N940" s="210"/>
      <c r="O940" s="210"/>
      <c r="P940" s="210"/>
      <c r="Q940" s="210"/>
      <c r="R940" s="210"/>
      <c r="S940" s="210"/>
      <c r="T940" s="210"/>
      <c r="U940" s="210"/>
      <c r="V940" s="210"/>
      <c r="W940" s="210"/>
      <c r="X940" s="210"/>
      <c r="Y940" s="210"/>
      <c r="Z940" s="210"/>
    </row>
    <row r="941" ht="12.75" customHeight="1">
      <c r="A941" s="625"/>
      <c r="B941" s="625"/>
      <c r="C941" s="653"/>
      <c r="D941" s="627"/>
      <c r="E941" s="210"/>
      <c r="F941" s="210"/>
      <c r="G941" s="210"/>
      <c r="H941" s="210"/>
      <c r="I941" s="627"/>
      <c r="J941" s="210"/>
      <c r="K941" s="626"/>
      <c r="L941" s="626"/>
      <c r="M941" s="628"/>
      <c r="N941" s="210"/>
      <c r="O941" s="210"/>
      <c r="P941" s="210"/>
      <c r="Q941" s="210"/>
      <c r="R941" s="210"/>
      <c r="S941" s="210"/>
      <c r="T941" s="210"/>
      <c r="U941" s="210"/>
      <c r="V941" s="210"/>
      <c r="W941" s="210"/>
      <c r="X941" s="210"/>
      <c r="Y941" s="210"/>
      <c r="Z941" s="210"/>
    </row>
    <row r="942" ht="12.75" customHeight="1">
      <c r="A942" s="625"/>
      <c r="B942" s="625"/>
      <c r="C942" s="653"/>
      <c r="D942" s="627"/>
      <c r="E942" s="210"/>
      <c r="F942" s="210"/>
      <c r="G942" s="210"/>
      <c r="H942" s="210"/>
      <c r="I942" s="627"/>
      <c r="J942" s="210"/>
      <c r="K942" s="626"/>
      <c r="L942" s="626"/>
      <c r="M942" s="628"/>
      <c r="N942" s="210"/>
      <c r="O942" s="210"/>
      <c r="P942" s="210"/>
      <c r="Q942" s="210"/>
      <c r="R942" s="210"/>
      <c r="S942" s="210"/>
      <c r="T942" s="210"/>
      <c r="U942" s="210"/>
      <c r="V942" s="210"/>
      <c r="W942" s="210"/>
      <c r="X942" s="210"/>
      <c r="Y942" s="210"/>
      <c r="Z942" s="210"/>
    </row>
    <row r="943" ht="12.75" customHeight="1">
      <c r="A943" s="625"/>
      <c r="B943" s="625"/>
      <c r="C943" s="653"/>
      <c r="D943" s="627"/>
      <c r="E943" s="210"/>
      <c r="F943" s="210"/>
      <c r="G943" s="210"/>
      <c r="H943" s="210"/>
      <c r="I943" s="627"/>
      <c r="J943" s="210"/>
      <c r="K943" s="626"/>
      <c r="L943" s="626"/>
      <c r="M943" s="628"/>
      <c r="N943" s="210"/>
      <c r="O943" s="210"/>
      <c r="P943" s="210"/>
      <c r="Q943" s="210"/>
      <c r="R943" s="210"/>
      <c r="S943" s="210"/>
      <c r="T943" s="210"/>
      <c r="U943" s="210"/>
      <c r="V943" s="210"/>
      <c r="W943" s="210"/>
      <c r="X943" s="210"/>
      <c r="Y943" s="210"/>
      <c r="Z943" s="210"/>
    </row>
    <row r="944" ht="12.75" customHeight="1">
      <c r="A944" s="625"/>
      <c r="B944" s="625"/>
      <c r="C944" s="653"/>
      <c r="D944" s="627"/>
      <c r="E944" s="210"/>
      <c r="F944" s="210"/>
      <c r="G944" s="210"/>
      <c r="H944" s="210"/>
      <c r="I944" s="627"/>
      <c r="J944" s="210"/>
      <c r="K944" s="626"/>
      <c r="L944" s="626"/>
      <c r="M944" s="628"/>
      <c r="N944" s="210"/>
      <c r="O944" s="210"/>
      <c r="P944" s="210"/>
      <c r="Q944" s="210"/>
      <c r="R944" s="210"/>
      <c r="S944" s="210"/>
      <c r="T944" s="210"/>
      <c r="U944" s="210"/>
      <c r="V944" s="210"/>
      <c r="W944" s="210"/>
      <c r="X944" s="210"/>
      <c r="Y944" s="210"/>
      <c r="Z944" s="210"/>
    </row>
    <row r="945" ht="12.75" customHeight="1">
      <c r="A945" s="625"/>
      <c r="B945" s="625"/>
      <c r="C945" s="653"/>
      <c r="D945" s="627"/>
      <c r="E945" s="210"/>
      <c r="F945" s="210"/>
      <c r="G945" s="210"/>
      <c r="H945" s="210"/>
      <c r="I945" s="627"/>
      <c r="J945" s="210"/>
      <c r="K945" s="626"/>
      <c r="L945" s="626"/>
      <c r="M945" s="628"/>
      <c r="N945" s="210"/>
      <c r="O945" s="210"/>
      <c r="P945" s="210"/>
      <c r="Q945" s="210"/>
      <c r="R945" s="210"/>
      <c r="S945" s="210"/>
      <c r="T945" s="210"/>
      <c r="U945" s="210"/>
      <c r="V945" s="210"/>
      <c r="W945" s="210"/>
      <c r="X945" s="210"/>
      <c r="Y945" s="210"/>
      <c r="Z945" s="210"/>
    </row>
    <row r="946" ht="12.75" customHeight="1">
      <c r="A946" s="625"/>
      <c r="B946" s="625"/>
      <c r="C946" s="653"/>
      <c r="D946" s="627"/>
      <c r="E946" s="210"/>
      <c r="F946" s="210"/>
      <c r="G946" s="210"/>
      <c r="H946" s="210"/>
      <c r="I946" s="627"/>
      <c r="J946" s="210"/>
      <c r="K946" s="626"/>
      <c r="L946" s="626"/>
      <c r="M946" s="628"/>
      <c r="N946" s="210"/>
      <c r="O946" s="210"/>
      <c r="P946" s="210"/>
      <c r="Q946" s="210"/>
      <c r="R946" s="210"/>
      <c r="S946" s="210"/>
      <c r="T946" s="210"/>
      <c r="U946" s="210"/>
      <c r="V946" s="210"/>
      <c r="W946" s="210"/>
      <c r="X946" s="210"/>
      <c r="Y946" s="210"/>
      <c r="Z946" s="210"/>
    </row>
    <row r="947" ht="12.75" customHeight="1">
      <c r="A947" s="625"/>
      <c r="B947" s="625"/>
      <c r="C947" s="653"/>
      <c r="D947" s="627"/>
      <c r="E947" s="210"/>
      <c r="F947" s="210"/>
      <c r="G947" s="210"/>
      <c r="H947" s="210"/>
      <c r="I947" s="627"/>
      <c r="J947" s="210"/>
      <c r="K947" s="626"/>
      <c r="L947" s="626"/>
      <c r="M947" s="628"/>
      <c r="N947" s="210"/>
      <c r="O947" s="210"/>
      <c r="P947" s="210"/>
      <c r="Q947" s="210"/>
      <c r="R947" s="210"/>
      <c r="S947" s="210"/>
      <c r="T947" s="210"/>
      <c r="U947" s="210"/>
      <c r="V947" s="210"/>
      <c r="W947" s="210"/>
      <c r="X947" s="210"/>
      <c r="Y947" s="210"/>
      <c r="Z947" s="210"/>
    </row>
    <row r="948" ht="12.75" customHeight="1">
      <c r="A948" s="625"/>
      <c r="B948" s="625"/>
      <c r="C948" s="653"/>
      <c r="D948" s="627"/>
      <c r="E948" s="210"/>
      <c r="F948" s="210"/>
      <c r="G948" s="210"/>
      <c r="H948" s="210"/>
      <c r="I948" s="627"/>
      <c r="J948" s="210"/>
      <c r="K948" s="626"/>
      <c r="L948" s="626"/>
      <c r="M948" s="628"/>
      <c r="N948" s="210"/>
      <c r="O948" s="210"/>
      <c r="P948" s="210"/>
      <c r="Q948" s="210"/>
      <c r="R948" s="210"/>
      <c r="S948" s="210"/>
      <c r="T948" s="210"/>
      <c r="U948" s="210"/>
      <c r="V948" s="210"/>
      <c r="W948" s="210"/>
      <c r="X948" s="210"/>
      <c r="Y948" s="210"/>
      <c r="Z948" s="210"/>
    </row>
    <row r="949" ht="12.75" customHeight="1">
      <c r="A949" s="625"/>
      <c r="B949" s="625"/>
      <c r="C949" s="653"/>
      <c r="D949" s="627"/>
      <c r="E949" s="210"/>
      <c r="F949" s="210"/>
      <c r="G949" s="210"/>
      <c r="H949" s="210"/>
      <c r="I949" s="627"/>
      <c r="J949" s="210"/>
      <c r="K949" s="626"/>
      <c r="L949" s="626"/>
      <c r="M949" s="628"/>
      <c r="N949" s="210"/>
      <c r="O949" s="210"/>
      <c r="P949" s="210"/>
      <c r="Q949" s="210"/>
      <c r="R949" s="210"/>
      <c r="S949" s="210"/>
      <c r="T949" s="210"/>
      <c r="U949" s="210"/>
      <c r="V949" s="210"/>
      <c r="W949" s="210"/>
      <c r="X949" s="210"/>
      <c r="Y949" s="210"/>
      <c r="Z949" s="210"/>
    </row>
    <row r="950" ht="12.75" customHeight="1">
      <c r="A950" s="625"/>
      <c r="B950" s="625"/>
      <c r="C950" s="653"/>
      <c r="D950" s="627"/>
      <c r="E950" s="210"/>
      <c r="F950" s="210"/>
      <c r="G950" s="210"/>
      <c r="H950" s="210"/>
      <c r="I950" s="627"/>
      <c r="J950" s="210"/>
      <c r="K950" s="626"/>
      <c r="L950" s="626"/>
      <c r="M950" s="628"/>
      <c r="N950" s="210"/>
      <c r="O950" s="210"/>
      <c r="P950" s="210"/>
      <c r="Q950" s="210"/>
      <c r="R950" s="210"/>
      <c r="S950" s="210"/>
      <c r="T950" s="210"/>
      <c r="U950" s="210"/>
      <c r="V950" s="210"/>
      <c r="W950" s="210"/>
      <c r="X950" s="210"/>
      <c r="Y950" s="210"/>
      <c r="Z950" s="210"/>
    </row>
    <row r="951" ht="12.75" customHeight="1">
      <c r="A951" s="625"/>
      <c r="B951" s="625"/>
      <c r="C951" s="653"/>
      <c r="D951" s="627"/>
      <c r="E951" s="210"/>
      <c r="F951" s="210"/>
      <c r="G951" s="210"/>
      <c r="H951" s="210"/>
      <c r="I951" s="627"/>
      <c r="J951" s="210"/>
      <c r="K951" s="626"/>
      <c r="L951" s="626"/>
      <c r="M951" s="628"/>
      <c r="N951" s="210"/>
      <c r="O951" s="210"/>
      <c r="P951" s="210"/>
      <c r="Q951" s="210"/>
      <c r="R951" s="210"/>
      <c r="S951" s="210"/>
      <c r="T951" s="210"/>
      <c r="U951" s="210"/>
      <c r="V951" s="210"/>
      <c r="W951" s="210"/>
      <c r="X951" s="210"/>
      <c r="Y951" s="210"/>
      <c r="Z951" s="210"/>
    </row>
    <row r="952" ht="12.75" customHeight="1">
      <c r="A952" s="625"/>
      <c r="B952" s="625"/>
      <c r="C952" s="653"/>
      <c r="D952" s="627"/>
      <c r="E952" s="210"/>
      <c r="F952" s="210"/>
      <c r="G952" s="210"/>
      <c r="H952" s="210"/>
      <c r="I952" s="627"/>
      <c r="J952" s="210"/>
      <c r="K952" s="626"/>
      <c r="L952" s="626"/>
      <c r="M952" s="628"/>
      <c r="N952" s="210"/>
      <c r="O952" s="210"/>
      <c r="P952" s="210"/>
      <c r="Q952" s="210"/>
      <c r="R952" s="210"/>
      <c r="S952" s="210"/>
      <c r="T952" s="210"/>
      <c r="U952" s="210"/>
      <c r="V952" s="210"/>
      <c r="W952" s="210"/>
      <c r="X952" s="210"/>
      <c r="Y952" s="210"/>
      <c r="Z952" s="210"/>
    </row>
    <row r="953" ht="12.75" customHeight="1">
      <c r="A953" s="625"/>
      <c r="B953" s="625"/>
      <c r="C953" s="653"/>
      <c r="D953" s="627"/>
      <c r="E953" s="210"/>
      <c r="F953" s="210"/>
      <c r="G953" s="210"/>
      <c r="H953" s="210"/>
      <c r="I953" s="627"/>
      <c r="J953" s="210"/>
      <c r="K953" s="626"/>
      <c r="L953" s="626"/>
      <c r="M953" s="628"/>
      <c r="N953" s="210"/>
      <c r="O953" s="210"/>
      <c r="P953" s="210"/>
      <c r="Q953" s="210"/>
      <c r="R953" s="210"/>
      <c r="S953" s="210"/>
      <c r="T953" s="210"/>
      <c r="U953" s="210"/>
      <c r="V953" s="210"/>
      <c r="W953" s="210"/>
      <c r="X953" s="210"/>
      <c r="Y953" s="210"/>
      <c r="Z953" s="210"/>
    </row>
    <row r="954" ht="12.75" customHeight="1">
      <c r="A954" s="625"/>
      <c r="B954" s="625"/>
      <c r="C954" s="653"/>
      <c r="D954" s="627"/>
      <c r="E954" s="210"/>
      <c r="F954" s="210"/>
      <c r="G954" s="210"/>
      <c r="H954" s="210"/>
      <c r="I954" s="627"/>
      <c r="J954" s="210"/>
      <c r="K954" s="626"/>
      <c r="L954" s="626"/>
      <c r="M954" s="628"/>
      <c r="N954" s="210"/>
      <c r="O954" s="210"/>
      <c r="P954" s="210"/>
      <c r="Q954" s="210"/>
      <c r="R954" s="210"/>
      <c r="S954" s="210"/>
      <c r="T954" s="210"/>
      <c r="U954" s="210"/>
      <c r="V954" s="210"/>
      <c r="W954" s="210"/>
      <c r="X954" s="210"/>
      <c r="Y954" s="210"/>
      <c r="Z954" s="210"/>
    </row>
    <row r="955" ht="12.75" customHeight="1">
      <c r="A955" s="625"/>
      <c r="B955" s="625"/>
      <c r="C955" s="653"/>
      <c r="D955" s="627"/>
      <c r="E955" s="210"/>
      <c r="F955" s="210"/>
      <c r="G955" s="210"/>
      <c r="H955" s="210"/>
      <c r="I955" s="627"/>
      <c r="J955" s="210"/>
      <c r="K955" s="626"/>
      <c r="L955" s="626"/>
      <c r="M955" s="628"/>
      <c r="N955" s="210"/>
      <c r="O955" s="210"/>
      <c r="P955" s="210"/>
      <c r="Q955" s="210"/>
      <c r="R955" s="210"/>
      <c r="S955" s="210"/>
      <c r="T955" s="210"/>
      <c r="U955" s="210"/>
      <c r="V955" s="210"/>
      <c r="W955" s="210"/>
      <c r="X955" s="210"/>
      <c r="Y955" s="210"/>
      <c r="Z955" s="210"/>
    </row>
    <row r="956" ht="12.75" customHeight="1">
      <c r="A956" s="625"/>
      <c r="B956" s="625"/>
      <c r="C956" s="653"/>
      <c r="D956" s="627"/>
      <c r="E956" s="210"/>
      <c r="F956" s="210"/>
      <c r="G956" s="210"/>
      <c r="H956" s="210"/>
      <c r="I956" s="627"/>
      <c r="J956" s="210"/>
      <c r="K956" s="626"/>
      <c r="L956" s="626"/>
      <c r="M956" s="628"/>
      <c r="N956" s="210"/>
      <c r="O956" s="210"/>
      <c r="P956" s="210"/>
      <c r="Q956" s="210"/>
      <c r="R956" s="210"/>
      <c r="S956" s="210"/>
      <c r="T956" s="210"/>
      <c r="U956" s="210"/>
      <c r="V956" s="210"/>
      <c r="W956" s="210"/>
      <c r="X956" s="210"/>
      <c r="Y956" s="210"/>
      <c r="Z956" s="210"/>
    </row>
    <row r="957" ht="12.75" customHeight="1">
      <c r="A957" s="625"/>
      <c r="B957" s="625"/>
      <c r="C957" s="653"/>
      <c r="D957" s="627"/>
      <c r="E957" s="210"/>
      <c r="F957" s="210"/>
      <c r="G957" s="210"/>
      <c r="H957" s="210"/>
      <c r="I957" s="627"/>
      <c r="J957" s="210"/>
      <c r="K957" s="626"/>
      <c r="L957" s="626"/>
      <c r="M957" s="628"/>
      <c r="N957" s="210"/>
      <c r="O957" s="210"/>
      <c r="P957" s="210"/>
      <c r="Q957" s="210"/>
      <c r="R957" s="210"/>
      <c r="S957" s="210"/>
      <c r="T957" s="210"/>
      <c r="U957" s="210"/>
      <c r="V957" s="210"/>
      <c r="W957" s="210"/>
      <c r="X957" s="210"/>
      <c r="Y957" s="210"/>
      <c r="Z957" s="210"/>
    </row>
    <row r="958" ht="12.75" customHeight="1">
      <c r="A958" s="625"/>
      <c r="B958" s="625"/>
      <c r="C958" s="653"/>
      <c r="D958" s="627"/>
      <c r="E958" s="210"/>
      <c r="F958" s="210"/>
      <c r="G958" s="210"/>
      <c r="H958" s="210"/>
      <c r="I958" s="627"/>
      <c r="J958" s="210"/>
      <c r="K958" s="626"/>
      <c r="L958" s="626"/>
      <c r="M958" s="628"/>
      <c r="N958" s="210"/>
      <c r="O958" s="210"/>
      <c r="P958" s="210"/>
      <c r="Q958" s="210"/>
      <c r="R958" s="210"/>
      <c r="S958" s="210"/>
      <c r="T958" s="210"/>
      <c r="U958" s="210"/>
      <c r="V958" s="210"/>
      <c r="W958" s="210"/>
      <c r="X958" s="210"/>
      <c r="Y958" s="210"/>
      <c r="Z958" s="210"/>
    </row>
    <row r="959" ht="12.75" customHeight="1">
      <c r="A959" s="625"/>
      <c r="B959" s="625"/>
      <c r="C959" s="653"/>
      <c r="D959" s="627"/>
      <c r="E959" s="210"/>
      <c r="F959" s="210"/>
      <c r="G959" s="210"/>
      <c r="H959" s="210"/>
      <c r="I959" s="627"/>
      <c r="J959" s="210"/>
      <c r="K959" s="626"/>
      <c r="L959" s="626"/>
      <c r="M959" s="628"/>
      <c r="N959" s="210"/>
      <c r="O959" s="210"/>
      <c r="P959" s="210"/>
      <c r="Q959" s="210"/>
      <c r="R959" s="210"/>
      <c r="S959" s="210"/>
      <c r="T959" s="210"/>
      <c r="U959" s="210"/>
      <c r="V959" s="210"/>
      <c r="W959" s="210"/>
      <c r="X959" s="210"/>
      <c r="Y959" s="210"/>
      <c r="Z959" s="210"/>
    </row>
    <row r="960" ht="12.75" customHeight="1">
      <c r="A960" s="625"/>
      <c r="B960" s="625"/>
      <c r="C960" s="653"/>
      <c r="D960" s="627"/>
      <c r="E960" s="210"/>
      <c r="F960" s="210"/>
      <c r="G960" s="210"/>
      <c r="H960" s="210"/>
      <c r="I960" s="627"/>
      <c r="J960" s="210"/>
      <c r="K960" s="626"/>
      <c r="L960" s="626"/>
      <c r="M960" s="628"/>
      <c r="N960" s="210"/>
      <c r="O960" s="210"/>
      <c r="P960" s="210"/>
      <c r="Q960" s="210"/>
      <c r="R960" s="210"/>
      <c r="S960" s="210"/>
      <c r="T960" s="210"/>
      <c r="U960" s="210"/>
      <c r="V960" s="210"/>
      <c r="W960" s="210"/>
      <c r="X960" s="210"/>
      <c r="Y960" s="210"/>
      <c r="Z960" s="210"/>
    </row>
    <row r="961" ht="12.75" customHeight="1">
      <c r="A961" s="625"/>
      <c r="B961" s="625"/>
      <c r="C961" s="653"/>
      <c r="D961" s="627"/>
      <c r="E961" s="210"/>
      <c r="F961" s="210"/>
      <c r="G961" s="210"/>
      <c r="H961" s="210"/>
      <c r="I961" s="627"/>
      <c r="J961" s="210"/>
      <c r="K961" s="626"/>
      <c r="L961" s="626"/>
      <c r="M961" s="628"/>
      <c r="N961" s="210"/>
      <c r="O961" s="210"/>
      <c r="P961" s="210"/>
      <c r="Q961" s="210"/>
      <c r="R961" s="210"/>
      <c r="S961" s="210"/>
      <c r="T961" s="210"/>
      <c r="U961" s="210"/>
      <c r="V961" s="210"/>
      <c r="W961" s="210"/>
      <c r="X961" s="210"/>
      <c r="Y961" s="210"/>
      <c r="Z961" s="210"/>
    </row>
    <row r="962" ht="12.75" customHeight="1">
      <c r="A962" s="625"/>
      <c r="B962" s="625"/>
      <c r="C962" s="653"/>
      <c r="D962" s="627"/>
      <c r="E962" s="210"/>
      <c r="F962" s="210"/>
      <c r="G962" s="210"/>
      <c r="H962" s="210"/>
      <c r="I962" s="627"/>
      <c r="J962" s="210"/>
      <c r="K962" s="626"/>
      <c r="L962" s="626"/>
      <c r="M962" s="628"/>
      <c r="N962" s="210"/>
      <c r="O962" s="210"/>
      <c r="P962" s="210"/>
      <c r="Q962" s="210"/>
      <c r="R962" s="210"/>
      <c r="S962" s="210"/>
      <c r="T962" s="210"/>
      <c r="U962" s="210"/>
      <c r="V962" s="210"/>
      <c r="W962" s="210"/>
      <c r="X962" s="210"/>
      <c r="Y962" s="210"/>
      <c r="Z962" s="210"/>
    </row>
    <row r="963" ht="12.75" customHeight="1">
      <c r="A963" s="625"/>
      <c r="B963" s="625"/>
      <c r="C963" s="653"/>
      <c r="D963" s="627"/>
      <c r="E963" s="210"/>
      <c r="F963" s="210"/>
      <c r="G963" s="210"/>
      <c r="H963" s="210"/>
      <c r="I963" s="627"/>
      <c r="J963" s="210"/>
      <c r="K963" s="626"/>
      <c r="L963" s="626"/>
      <c r="M963" s="628"/>
      <c r="N963" s="210"/>
      <c r="O963" s="210"/>
      <c r="P963" s="210"/>
      <c r="Q963" s="210"/>
      <c r="R963" s="210"/>
      <c r="S963" s="210"/>
      <c r="T963" s="210"/>
      <c r="U963" s="210"/>
      <c r="V963" s="210"/>
      <c r="W963" s="210"/>
      <c r="X963" s="210"/>
      <c r="Y963" s="210"/>
      <c r="Z963" s="210"/>
    </row>
    <row r="964" ht="12.75" customHeight="1">
      <c r="A964" s="625"/>
      <c r="B964" s="625"/>
      <c r="C964" s="653"/>
      <c r="D964" s="627"/>
      <c r="E964" s="210"/>
      <c r="F964" s="210"/>
      <c r="G964" s="210"/>
      <c r="H964" s="210"/>
      <c r="I964" s="627"/>
      <c r="J964" s="210"/>
      <c r="K964" s="626"/>
      <c r="L964" s="626"/>
      <c r="M964" s="628"/>
      <c r="N964" s="210"/>
      <c r="O964" s="210"/>
      <c r="P964" s="210"/>
      <c r="Q964" s="210"/>
      <c r="R964" s="210"/>
      <c r="S964" s="210"/>
      <c r="T964" s="210"/>
      <c r="U964" s="210"/>
      <c r="V964" s="210"/>
      <c r="W964" s="210"/>
      <c r="X964" s="210"/>
      <c r="Y964" s="210"/>
      <c r="Z964" s="210"/>
    </row>
    <row r="965" ht="12.75" customHeight="1">
      <c r="A965" s="625"/>
      <c r="B965" s="625"/>
      <c r="C965" s="653"/>
      <c r="D965" s="627"/>
      <c r="E965" s="210"/>
      <c r="F965" s="210"/>
      <c r="G965" s="210"/>
      <c r="H965" s="210"/>
      <c r="I965" s="627"/>
      <c r="J965" s="210"/>
      <c r="K965" s="626"/>
      <c r="L965" s="626"/>
      <c r="M965" s="628"/>
      <c r="N965" s="210"/>
      <c r="O965" s="210"/>
      <c r="P965" s="210"/>
      <c r="Q965" s="210"/>
      <c r="R965" s="210"/>
      <c r="S965" s="210"/>
      <c r="T965" s="210"/>
      <c r="U965" s="210"/>
      <c r="V965" s="210"/>
      <c r="W965" s="210"/>
      <c r="X965" s="210"/>
      <c r="Y965" s="210"/>
      <c r="Z965" s="210"/>
    </row>
    <row r="966" ht="12.75" customHeight="1">
      <c r="A966" s="625"/>
      <c r="B966" s="625"/>
      <c r="C966" s="653"/>
      <c r="D966" s="627"/>
      <c r="E966" s="210"/>
      <c r="F966" s="210"/>
      <c r="G966" s="210"/>
      <c r="H966" s="210"/>
      <c r="I966" s="627"/>
      <c r="J966" s="210"/>
      <c r="K966" s="626"/>
      <c r="L966" s="626"/>
      <c r="M966" s="628"/>
      <c r="N966" s="210"/>
      <c r="O966" s="210"/>
      <c r="P966" s="210"/>
      <c r="Q966" s="210"/>
      <c r="R966" s="210"/>
      <c r="S966" s="210"/>
      <c r="T966" s="210"/>
      <c r="U966" s="210"/>
      <c r="V966" s="210"/>
      <c r="W966" s="210"/>
      <c r="X966" s="210"/>
      <c r="Y966" s="210"/>
      <c r="Z966" s="210"/>
    </row>
    <row r="967" ht="12.75" customHeight="1">
      <c r="A967" s="625"/>
      <c r="B967" s="625"/>
      <c r="C967" s="653"/>
      <c r="D967" s="627"/>
      <c r="E967" s="210"/>
      <c r="F967" s="210"/>
      <c r="G967" s="210"/>
      <c r="H967" s="210"/>
      <c r="I967" s="627"/>
      <c r="J967" s="210"/>
      <c r="K967" s="626"/>
      <c r="L967" s="626"/>
      <c r="M967" s="628"/>
      <c r="N967" s="210"/>
      <c r="O967" s="210"/>
      <c r="P967" s="210"/>
      <c r="Q967" s="210"/>
      <c r="R967" s="210"/>
      <c r="S967" s="210"/>
      <c r="T967" s="210"/>
      <c r="U967" s="210"/>
      <c r="V967" s="210"/>
      <c r="W967" s="210"/>
      <c r="X967" s="210"/>
      <c r="Y967" s="210"/>
      <c r="Z967" s="210"/>
    </row>
    <row r="968" ht="12.75" customHeight="1">
      <c r="A968" s="625"/>
      <c r="B968" s="625"/>
      <c r="C968" s="653"/>
      <c r="D968" s="627"/>
      <c r="E968" s="210"/>
      <c r="F968" s="210"/>
      <c r="G968" s="210"/>
      <c r="H968" s="210"/>
      <c r="I968" s="627"/>
      <c r="J968" s="210"/>
      <c r="K968" s="626"/>
      <c r="L968" s="626"/>
      <c r="M968" s="628"/>
      <c r="N968" s="210"/>
      <c r="O968" s="210"/>
      <c r="P968" s="210"/>
      <c r="Q968" s="210"/>
      <c r="R968" s="210"/>
      <c r="S968" s="210"/>
      <c r="T968" s="210"/>
      <c r="U968" s="210"/>
      <c r="V968" s="210"/>
      <c r="W968" s="210"/>
      <c r="X968" s="210"/>
      <c r="Y968" s="210"/>
      <c r="Z968" s="210"/>
    </row>
    <row r="969" ht="12.75" customHeight="1">
      <c r="A969" s="625"/>
      <c r="B969" s="625"/>
      <c r="C969" s="653"/>
      <c r="D969" s="627"/>
      <c r="E969" s="210"/>
      <c r="F969" s="210"/>
      <c r="G969" s="210"/>
      <c r="H969" s="210"/>
      <c r="I969" s="627"/>
      <c r="J969" s="210"/>
      <c r="K969" s="626"/>
      <c r="L969" s="626"/>
      <c r="M969" s="628"/>
      <c r="N969" s="210"/>
      <c r="O969" s="210"/>
      <c r="P969" s="210"/>
      <c r="Q969" s="210"/>
      <c r="R969" s="210"/>
      <c r="S969" s="210"/>
      <c r="T969" s="210"/>
      <c r="U969" s="210"/>
      <c r="V969" s="210"/>
      <c r="W969" s="210"/>
      <c r="X969" s="210"/>
      <c r="Y969" s="210"/>
      <c r="Z969" s="210"/>
    </row>
    <row r="970" ht="12.75" customHeight="1">
      <c r="A970" s="625"/>
      <c r="B970" s="625"/>
      <c r="C970" s="653"/>
      <c r="D970" s="627"/>
      <c r="E970" s="210"/>
      <c r="F970" s="210"/>
      <c r="G970" s="210"/>
      <c r="H970" s="210"/>
      <c r="I970" s="627"/>
      <c r="J970" s="210"/>
      <c r="K970" s="626"/>
      <c r="L970" s="626"/>
      <c r="M970" s="628"/>
      <c r="N970" s="210"/>
      <c r="O970" s="210"/>
      <c r="P970" s="210"/>
      <c r="Q970" s="210"/>
      <c r="R970" s="210"/>
      <c r="S970" s="210"/>
      <c r="T970" s="210"/>
      <c r="U970" s="210"/>
      <c r="V970" s="210"/>
      <c r="W970" s="210"/>
      <c r="X970" s="210"/>
      <c r="Y970" s="210"/>
      <c r="Z970" s="210"/>
    </row>
    <row r="971" ht="12.75" customHeight="1">
      <c r="A971" s="625"/>
      <c r="B971" s="625"/>
      <c r="C971" s="653"/>
      <c r="D971" s="627"/>
      <c r="E971" s="210"/>
      <c r="F971" s="210"/>
      <c r="G971" s="210"/>
      <c r="H971" s="210"/>
      <c r="I971" s="627"/>
      <c r="J971" s="210"/>
      <c r="K971" s="626"/>
      <c r="L971" s="626"/>
      <c r="M971" s="628"/>
      <c r="N971" s="210"/>
      <c r="O971" s="210"/>
      <c r="P971" s="210"/>
      <c r="Q971" s="210"/>
      <c r="R971" s="210"/>
      <c r="S971" s="210"/>
      <c r="T971" s="210"/>
      <c r="U971" s="210"/>
      <c r="V971" s="210"/>
      <c r="W971" s="210"/>
      <c r="X971" s="210"/>
      <c r="Y971" s="210"/>
      <c r="Z971" s="210"/>
    </row>
    <row r="972" ht="12.75" customHeight="1">
      <c r="A972" s="625"/>
      <c r="B972" s="625"/>
      <c r="C972" s="653"/>
      <c r="D972" s="627"/>
      <c r="E972" s="210"/>
      <c r="F972" s="210"/>
      <c r="G972" s="210"/>
      <c r="H972" s="210"/>
      <c r="I972" s="627"/>
      <c r="J972" s="210"/>
      <c r="K972" s="626"/>
      <c r="L972" s="626"/>
      <c r="M972" s="628"/>
      <c r="N972" s="210"/>
      <c r="O972" s="210"/>
      <c r="P972" s="210"/>
      <c r="Q972" s="210"/>
      <c r="R972" s="210"/>
      <c r="S972" s="210"/>
      <c r="T972" s="210"/>
      <c r="U972" s="210"/>
      <c r="V972" s="210"/>
      <c r="W972" s="210"/>
      <c r="X972" s="210"/>
      <c r="Y972" s="210"/>
      <c r="Z972" s="210"/>
    </row>
    <row r="973" ht="12.75" customHeight="1">
      <c r="A973" s="625"/>
      <c r="B973" s="625"/>
      <c r="C973" s="653"/>
      <c r="D973" s="627"/>
      <c r="E973" s="210"/>
      <c r="F973" s="210"/>
      <c r="G973" s="210"/>
      <c r="H973" s="210"/>
      <c r="I973" s="627"/>
      <c r="J973" s="210"/>
      <c r="K973" s="626"/>
      <c r="L973" s="626"/>
      <c r="M973" s="628"/>
      <c r="N973" s="210"/>
      <c r="O973" s="210"/>
      <c r="P973" s="210"/>
      <c r="Q973" s="210"/>
      <c r="R973" s="210"/>
      <c r="S973" s="210"/>
      <c r="T973" s="210"/>
      <c r="U973" s="210"/>
      <c r="V973" s="210"/>
      <c r="W973" s="210"/>
      <c r="X973" s="210"/>
      <c r="Y973" s="210"/>
      <c r="Z973" s="210"/>
    </row>
    <row r="974" ht="12.75" customHeight="1">
      <c r="A974" s="625"/>
      <c r="B974" s="625"/>
      <c r="C974" s="653"/>
      <c r="D974" s="627"/>
      <c r="E974" s="210"/>
      <c r="F974" s="210"/>
      <c r="G974" s="210"/>
      <c r="H974" s="210"/>
      <c r="I974" s="627"/>
      <c r="J974" s="210"/>
      <c r="K974" s="626"/>
      <c r="L974" s="626"/>
      <c r="M974" s="628"/>
      <c r="N974" s="210"/>
      <c r="O974" s="210"/>
      <c r="P974" s="210"/>
      <c r="Q974" s="210"/>
      <c r="R974" s="210"/>
      <c r="S974" s="210"/>
      <c r="T974" s="210"/>
      <c r="U974" s="210"/>
      <c r="V974" s="210"/>
      <c r="W974" s="210"/>
      <c r="X974" s="210"/>
      <c r="Y974" s="210"/>
      <c r="Z974" s="210"/>
    </row>
    <row r="975" ht="12.75" customHeight="1">
      <c r="A975" s="625"/>
      <c r="B975" s="625"/>
      <c r="C975" s="653"/>
      <c r="D975" s="627"/>
      <c r="E975" s="210"/>
      <c r="F975" s="210"/>
      <c r="G975" s="210"/>
      <c r="H975" s="210"/>
      <c r="I975" s="627"/>
      <c r="J975" s="210"/>
      <c r="K975" s="626"/>
      <c r="L975" s="626"/>
      <c r="M975" s="628"/>
      <c r="N975" s="210"/>
      <c r="O975" s="210"/>
      <c r="P975" s="210"/>
      <c r="Q975" s="210"/>
      <c r="R975" s="210"/>
      <c r="S975" s="210"/>
      <c r="T975" s="210"/>
      <c r="U975" s="210"/>
      <c r="V975" s="210"/>
      <c r="W975" s="210"/>
      <c r="X975" s="210"/>
      <c r="Y975" s="210"/>
      <c r="Z975" s="210"/>
    </row>
    <row r="976" ht="12.75" customHeight="1">
      <c r="A976" s="625"/>
      <c r="B976" s="625"/>
      <c r="C976" s="653"/>
      <c r="D976" s="627"/>
      <c r="E976" s="210"/>
      <c r="F976" s="210"/>
      <c r="G976" s="210"/>
      <c r="H976" s="210"/>
      <c r="I976" s="627"/>
      <c r="J976" s="210"/>
      <c r="K976" s="626"/>
      <c r="L976" s="626"/>
      <c r="M976" s="628"/>
      <c r="N976" s="210"/>
      <c r="O976" s="210"/>
      <c r="P976" s="210"/>
      <c r="Q976" s="210"/>
      <c r="R976" s="210"/>
      <c r="S976" s="210"/>
      <c r="T976" s="210"/>
      <c r="U976" s="210"/>
      <c r="V976" s="210"/>
      <c r="W976" s="210"/>
      <c r="X976" s="210"/>
      <c r="Y976" s="210"/>
      <c r="Z976" s="210"/>
    </row>
    <row r="977" ht="12.75" customHeight="1">
      <c r="A977" s="625"/>
      <c r="B977" s="625"/>
      <c r="C977" s="653"/>
      <c r="D977" s="627"/>
      <c r="E977" s="210"/>
      <c r="F977" s="210"/>
      <c r="G977" s="210"/>
      <c r="H977" s="210"/>
      <c r="I977" s="627"/>
      <c r="J977" s="210"/>
      <c r="K977" s="626"/>
      <c r="L977" s="626"/>
      <c r="M977" s="628"/>
      <c r="N977" s="210"/>
      <c r="O977" s="210"/>
      <c r="P977" s="210"/>
      <c r="Q977" s="210"/>
      <c r="R977" s="210"/>
      <c r="S977" s="210"/>
      <c r="T977" s="210"/>
      <c r="U977" s="210"/>
      <c r="V977" s="210"/>
      <c r="W977" s="210"/>
      <c r="X977" s="210"/>
      <c r="Y977" s="210"/>
      <c r="Z977" s="210"/>
    </row>
    <row r="978" ht="12.75" customHeight="1">
      <c r="A978" s="625"/>
      <c r="B978" s="625"/>
      <c r="C978" s="653"/>
      <c r="D978" s="627"/>
      <c r="E978" s="210"/>
      <c r="F978" s="210"/>
      <c r="G978" s="210"/>
      <c r="H978" s="210"/>
      <c r="I978" s="627"/>
      <c r="J978" s="210"/>
      <c r="K978" s="626"/>
      <c r="L978" s="626"/>
      <c r="M978" s="628"/>
      <c r="N978" s="210"/>
      <c r="O978" s="210"/>
      <c r="P978" s="210"/>
      <c r="Q978" s="210"/>
      <c r="R978" s="210"/>
      <c r="S978" s="210"/>
      <c r="T978" s="210"/>
      <c r="U978" s="210"/>
      <c r="V978" s="210"/>
      <c r="W978" s="210"/>
      <c r="X978" s="210"/>
      <c r="Y978" s="210"/>
      <c r="Z978" s="210"/>
    </row>
    <row r="979" ht="12.75" customHeight="1">
      <c r="A979" s="625"/>
      <c r="B979" s="625"/>
      <c r="C979" s="653"/>
      <c r="D979" s="627"/>
      <c r="E979" s="210"/>
      <c r="F979" s="210"/>
      <c r="G979" s="210"/>
      <c r="H979" s="210"/>
      <c r="I979" s="627"/>
      <c r="J979" s="210"/>
      <c r="K979" s="626"/>
      <c r="L979" s="626"/>
      <c r="M979" s="628"/>
      <c r="N979" s="210"/>
      <c r="O979" s="210"/>
      <c r="P979" s="210"/>
      <c r="Q979" s="210"/>
      <c r="R979" s="210"/>
      <c r="S979" s="210"/>
      <c r="T979" s="210"/>
      <c r="U979" s="210"/>
      <c r="V979" s="210"/>
      <c r="W979" s="210"/>
      <c r="X979" s="210"/>
      <c r="Y979" s="210"/>
      <c r="Z979" s="210"/>
    </row>
    <row r="980" ht="12.75" customHeight="1">
      <c r="A980" s="625"/>
      <c r="B980" s="625"/>
      <c r="C980" s="653"/>
      <c r="D980" s="627"/>
      <c r="E980" s="210"/>
      <c r="F980" s="210"/>
      <c r="G980" s="210"/>
      <c r="H980" s="210"/>
      <c r="I980" s="627"/>
      <c r="J980" s="210"/>
      <c r="K980" s="626"/>
      <c r="L980" s="626"/>
      <c r="M980" s="628"/>
      <c r="N980" s="210"/>
      <c r="O980" s="210"/>
      <c r="P980" s="210"/>
      <c r="Q980" s="210"/>
      <c r="R980" s="210"/>
      <c r="S980" s="210"/>
      <c r="T980" s="210"/>
      <c r="U980" s="210"/>
      <c r="V980" s="210"/>
      <c r="W980" s="210"/>
      <c r="X980" s="210"/>
      <c r="Y980" s="210"/>
      <c r="Z980" s="210"/>
    </row>
    <row r="981" ht="12.75" customHeight="1">
      <c r="A981" s="625"/>
      <c r="B981" s="625"/>
      <c r="C981" s="653"/>
      <c r="D981" s="627"/>
      <c r="E981" s="210"/>
      <c r="F981" s="210"/>
      <c r="G981" s="210"/>
      <c r="H981" s="210"/>
      <c r="I981" s="627"/>
      <c r="J981" s="210"/>
      <c r="K981" s="626"/>
      <c r="L981" s="626"/>
      <c r="M981" s="628"/>
      <c r="N981" s="210"/>
      <c r="O981" s="210"/>
      <c r="P981" s="210"/>
      <c r="Q981" s="210"/>
      <c r="R981" s="210"/>
      <c r="S981" s="210"/>
      <c r="T981" s="210"/>
      <c r="U981" s="210"/>
      <c r="V981" s="210"/>
      <c r="W981" s="210"/>
      <c r="X981" s="210"/>
      <c r="Y981" s="210"/>
      <c r="Z981" s="210"/>
    </row>
    <row r="982" ht="12.75" customHeight="1">
      <c r="A982" s="625"/>
      <c r="B982" s="625"/>
      <c r="C982" s="653"/>
      <c r="D982" s="627"/>
      <c r="E982" s="210"/>
      <c r="F982" s="210"/>
      <c r="G982" s="210"/>
      <c r="H982" s="210"/>
      <c r="I982" s="627"/>
      <c r="J982" s="210"/>
      <c r="K982" s="626"/>
      <c r="L982" s="626"/>
      <c r="M982" s="628"/>
      <c r="N982" s="210"/>
      <c r="O982" s="210"/>
      <c r="P982" s="210"/>
      <c r="Q982" s="210"/>
      <c r="R982" s="210"/>
      <c r="S982" s="210"/>
      <c r="T982" s="210"/>
      <c r="U982" s="210"/>
      <c r="V982" s="210"/>
      <c r="W982" s="210"/>
      <c r="X982" s="210"/>
      <c r="Y982" s="210"/>
      <c r="Z982" s="210"/>
    </row>
    <row r="983" ht="12.75" customHeight="1">
      <c r="A983" s="625"/>
      <c r="B983" s="625"/>
      <c r="C983" s="653"/>
      <c r="D983" s="627"/>
      <c r="E983" s="210"/>
      <c r="F983" s="210"/>
      <c r="G983" s="210"/>
      <c r="H983" s="210"/>
      <c r="I983" s="627"/>
      <c r="J983" s="210"/>
      <c r="K983" s="626"/>
      <c r="L983" s="626"/>
      <c r="M983" s="628"/>
      <c r="N983" s="210"/>
      <c r="O983" s="210"/>
      <c r="P983" s="210"/>
      <c r="Q983" s="210"/>
      <c r="R983" s="210"/>
      <c r="S983" s="210"/>
      <c r="T983" s="210"/>
      <c r="U983" s="210"/>
      <c r="V983" s="210"/>
      <c r="W983" s="210"/>
      <c r="X983" s="210"/>
      <c r="Y983" s="210"/>
      <c r="Z983" s="210"/>
    </row>
    <row r="984" ht="12.75" customHeight="1">
      <c r="A984" s="625"/>
      <c r="B984" s="625"/>
      <c r="C984" s="653"/>
      <c r="D984" s="627"/>
      <c r="E984" s="210"/>
      <c r="F984" s="210"/>
      <c r="G984" s="210"/>
      <c r="H984" s="210"/>
      <c r="I984" s="627"/>
      <c r="J984" s="210"/>
      <c r="K984" s="626"/>
      <c r="L984" s="626"/>
      <c r="M984" s="628"/>
      <c r="N984" s="210"/>
      <c r="O984" s="210"/>
      <c r="P984" s="210"/>
      <c r="Q984" s="210"/>
      <c r="R984" s="210"/>
      <c r="S984" s="210"/>
      <c r="T984" s="210"/>
      <c r="U984" s="210"/>
      <c r="V984" s="210"/>
      <c r="W984" s="210"/>
      <c r="X984" s="210"/>
      <c r="Y984" s="210"/>
      <c r="Z984" s="210"/>
    </row>
    <row r="985" ht="12.75" customHeight="1">
      <c r="A985" s="625"/>
      <c r="B985" s="625"/>
      <c r="C985" s="653"/>
      <c r="D985" s="627"/>
      <c r="E985" s="210"/>
      <c r="F985" s="210"/>
      <c r="G985" s="210"/>
      <c r="H985" s="210"/>
      <c r="I985" s="627"/>
      <c r="J985" s="210"/>
      <c r="K985" s="626"/>
      <c r="L985" s="626"/>
      <c r="M985" s="628"/>
      <c r="N985" s="210"/>
      <c r="O985" s="210"/>
      <c r="P985" s="210"/>
      <c r="Q985" s="210"/>
      <c r="R985" s="210"/>
      <c r="S985" s="210"/>
      <c r="T985" s="210"/>
      <c r="U985" s="210"/>
      <c r="V985" s="210"/>
      <c r="W985" s="210"/>
      <c r="X985" s="210"/>
      <c r="Y985" s="210"/>
      <c r="Z985" s="210"/>
    </row>
    <row r="986" ht="12.75" customHeight="1">
      <c r="A986" s="625"/>
      <c r="B986" s="625"/>
      <c r="C986" s="653"/>
      <c r="D986" s="627"/>
      <c r="E986" s="210"/>
      <c r="F986" s="210"/>
      <c r="G986" s="210"/>
      <c r="H986" s="210"/>
      <c r="I986" s="627"/>
      <c r="J986" s="210"/>
      <c r="K986" s="626"/>
      <c r="L986" s="626"/>
      <c r="M986" s="628"/>
      <c r="N986" s="210"/>
      <c r="O986" s="210"/>
      <c r="P986" s="210"/>
      <c r="Q986" s="210"/>
      <c r="R986" s="210"/>
      <c r="S986" s="210"/>
      <c r="T986" s="210"/>
      <c r="U986" s="210"/>
      <c r="V986" s="210"/>
      <c r="W986" s="210"/>
      <c r="X986" s="210"/>
      <c r="Y986" s="210"/>
      <c r="Z986" s="210"/>
    </row>
    <row r="987" ht="12.75" customHeight="1">
      <c r="A987" s="625"/>
      <c r="B987" s="625"/>
      <c r="C987" s="653"/>
      <c r="D987" s="627"/>
      <c r="E987" s="210"/>
      <c r="F987" s="210"/>
      <c r="G987" s="210"/>
      <c r="H987" s="210"/>
      <c r="I987" s="627"/>
      <c r="J987" s="210"/>
      <c r="K987" s="626"/>
      <c r="L987" s="626"/>
      <c r="M987" s="628"/>
      <c r="N987" s="210"/>
      <c r="O987" s="210"/>
      <c r="P987" s="210"/>
      <c r="Q987" s="210"/>
      <c r="R987" s="210"/>
      <c r="S987" s="210"/>
      <c r="T987" s="210"/>
      <c r="U987" s="210"/>
      <c r="V987" s="210"/>
      <c r="W987" s="210"/>
      <c r="X987" s="210"/>
      <c r="Y987" s="210"/>
      <c r="Z987" s="210"/>
    </row>
    <row r="988" ht="12.75" customHeight="1">
      <c r="A988" s="625"/>
      <c r="B988" s="625"/>
      <c r="C988" s="653"/>
      <c r="D988" s="627"/>
      <c r="E988" s="210"/>
      <c r="F988" s="210"/>
      <c r="G988" s="210"/>
      <c r="H988" s="210"/>
      <c r="I988" s="627"/>
      <c r="J988" s="210"/>
      <c r="K988" s="626"/>
      <c r="L988" s="626"/>
      <c r="M988" s="628"/>
      <c r="N988" s="210"/>
      <c r="O988" s="210"/>
      <c r="P988" s="210"/>
      <c r="Q988" s="210"/>
      <c r="R988" s="210"/>
      <c r="S988" s="210"/>
      <c r="T988" s="210"/>
      <c r="U988" s="210"/>
      <c r="V988" s="210"/>
      <c r="W988" s="210"/>
      <c r="X988" s="210"/>
      <c r="Y988" s="210"/>
      <c r="Z988" s="210"/>
    </row>
    <row r="989" ht="12.75" customHeight="1">
      <c r="A989" s="625"/>
      <c r="B989" s="625"/>
      <c r="C989" s="653"/>
      <c r="D989" s="627"/>
      <c r="E989" s="210"/>
      <c r="F989" s="210"/>
      <c r="G989" s="210"/>
      <c r="H989" s="210"/>
      <c r="I989" s="627"/>
      <c r="J989" s="210"/>
      <c r="K989" s="626"/>
      <c r="L989" s="626"/>
      <c r="M989" s="628"/>
      <c r="N989" s="210"/>
      <c r="O989" s="210"/>
      <c r="P989" s="210"/>
      <c r="Q989" s="210"/>
      <c r="R989" s="210"/>
      <c r="S989" s="210"/>
      <c r="T989" s="210"/>
      <c r="U989" s="210"/>
      <c r="V989" s="210"/>
      <c r="W989" s="210"/>
      <c r="X989" s="210"/>
      <c r="Y989" s="210"/>
      <c r="Z989" s="210"/>
    </row>
    <row r="990" ht="12.75" customHeight="1">
      <c r="A990" s="625"/>
      <c r="B990" s="625"/>
      <c r="C990" s="653"/>
      <c r="D990" s="627"/>
      <c r="E990" s="210"/>
      <c r="F990" s="210"/>
      <c r="G990" s="210"/>
      <c r="H990" s="210"/>
      <c r="I990" s="627"/>
      <c r="J990" s="210"/>
      <c r="K990" s="626"/>
      <c r="L990" s="626"/>
      <c r="M990" s="628"/>
      <c r="N990" s="210"/>
      <c r="O990" s="210"/>
      <c r="P990" s="210"/>
      <c r="Q990" s="210"/>
      <c r="R990" s="210"/>
      <c r="S990" s="210"/>
      <c r="T990" s="210"/>
      <c r="U990" s="210"/>
      <c r="V990" s="210"/>
      <c r="W990" s="210"/>
      <c r="X990" s="210"/>
      <c r="Y990" s="210"/>
      <c r="Z990" s="210"/>
    </row>
    <row r="991" ht="12.75" customHeight="1">
      <c r="A991" s="625"/>
      <c r="B991" s="625"/>
      <c r="C991" s="653"/>
      <c r="D991" s="627"/>
      <c r="E991" s="210"/>
      <c r="F991" s="210"/>
      <c r="G991" s="210"/>
      <c r="H991" s="210"/>
      <c r="I991" s="627"/>
      <c r="J991" s="210"/>
      <c r="K991" s="626"/>
      <c r="L991" s="626"/>
      <c r="M991" s="628"/>
      <c r="N991" s="210"/>
      <c r="O991" s="210"/>
      <c r="P991" s="210"/>
      <c r="Q991" s="210"/>
      <c r="R991" s="210"/>
      <c r="S991" s="210"/>
      <c r="T991" s="210"/>
      <c r="U991" s="210"/>
      <c r="V991" s="210"/>
      <c r="W991" s="210"/>
      <c r="X991" s="210"/>
      <c r="Y991" s="210"/>
      <c r="Z991" s="210"/>
    </row>
    <row r="992" ht="12.75" customHeight="1">
      <c r="A992" s="625"/>
      <c r="B992" s="625"/>
      <c r="C992" s="653"/>
      <c r="D992" s="627"/>
      <c r="E992" s="210"/>
      <c r="F992" s="210"/>
      <c r="G992" s="210"/>
      <c r="H992" s="210"/>
      <c r="I992" s="627"/>
      <c r="J992" s="210"/>
      <c r="K992" s="626"/>
      <c r="L992" s="626"/>
      <c r="M992" s="628"/>
      <c r="N992" s="210"/>
      <c r="O992" s="210"/>
      <c r="P992" s="210"/>
      <c r="Q992" s="210"/>
      <c r="R992" s="210"/>
      <c r="S992" s="210"/>
      <c r="T992" s="210"/>
      <c r="U992" s="210"/>
      <c r="V992" s="210"/>
      <c r="W992" s="210"/>
      <c r="X992" s="210"/>
      <c r="Y992" s="210"/>
      <c r="Z992" s="210"/>
    </row>
    <row r="993" ht="12.75" customHeight="1">
      <c r="A993" s="625"/>
      <c r="B993" s="625"/>
      <c r="C993" s="653"/>
      <c r="D993" s="627"/>
      <c r="E993" s="210"/>
      <c r="F993" s="210"/>
      <c r="G993" s="210"/>
      <c r="H993" s="210"/>
      <c r="I993" s="627"/>
      <c r="J993" s="210"/>
      <c r="K993" s="626"/>
      <c r="L993" s="626"/>
      <c r="M993" s="628"/>
      <c r="N993" s="210"/>
      <c r="O993" s="210"/>
      <c r="P993" s="210"/>
      <c r="Q993" s="210"/>
      <c r="R993" s="210"/>
      <c r="S993" s="210"/>
      <c r="T993" s="210"/>
      <c r="U993" s="210"/>
      <c r="V993" s="210"/>
      <c r="W993" s="210"/>
      <c r="X993" s="210"/>
      <c r="Y993" s="210"/>
      <c r="Z993" s="210"/>
    </row>
    <row r="994" ht="12.75" customHeight="1">
      <c r="A994" s="625"/>
      <c r="B994" s="625"/>
      <c r="C994" s="653"/>
      <c r="D994" s="627"/>
      <c r="E994" s="210"/>
      <c r="F994" s="210"/>
      <c r="G994" s="210"/>
      <c r="H994" s="210"/>
      <c r="I994" s="627"/>
      <c r="J994" s="210"/>
      <c r="K994" s="626"/>
      <c r="L994" s="626"/>
      <c r="M994" s="628"/>
      <c r="N994" s="210"/>
      <c r="O994" s="210"/>
      <c r="P994" s="210"/>
      <c r="Q994" s="210"/>
      <c r="R994" s="210"/>
      <c r="S994" s="210"/>
      <c r="T994" s="210"/>
      <c r="U994" s="210"/>
      <c r="V994" s="210"/>
      <c r="W994" s="210"/>
      <c r="X994" s="210"/>
      <c r="Y994" s="210"/>
      <c r="Z994" s="210"/>
    </row>
    <row r="995" ht="12.75" customHeight="1">
      <c r="A995" s="625"/>
      <c r="B995" s="625"/>
      <c r="C995" s="653"/>
      <c r="D995" s="627"/>
      <c r="E995" s="210"/>
      <c r="F995" s="210"/>
      <c r="G995" s="210"/>
      <c r="H995" s="210"/>
      <c r="I995" s="627"/>
      <c r="J995" s="210"/>
      <c r="K995" s="626"/>
      <c r="L995" s="626"/>
      <c r="M995" s="628"/>
      <c r="N995" s="210"/>
      <c r="O995" s="210"/>
      <c r="P995" s="210"/>
      <c r="Q995" s="210"/>
      <c r="R995" s="210"/>
      <c r="S995" s="210"/>
      <c r="T995" s="210"/>
      <c r="U995" s="210"/>
      <c r="V995" s="210"/>
      <c r="W995" s="210"/>
      <c r="X995" s="210"/>
      <c r="Y995" s="210"/>
      <c r="Z995" s="210"/>
    </row>
    <row r="996" ht="12.75" customHeight="1">
      <c r="A996" s="625"/>
      <c r="B996" s="625"/>
      <c r="C996" s="653"/>
      <c r="D996" s="627"/>
      <c r="E996" s="210"/>
      <c r="F996" s="210"/>
      <c r="G996" s="210"/>
      <c r="H996" s="210"/>
      <c r="I996" s="627"/>
      <c r="J996" s="210"/>
      <c r="K996" s="626"/>
      <c r="L996" s="626"/>
      <c r="M996" s="628"/>
      <c r="N996" s="210"/>
      <c r="O996" s="210"/>
      <c r="P996" s="210"/>
      <c r="Q996" s="210"/>
      <c r="R996" s="210"/>
      <c r="S996" s="210"/>
      <c r="T996" s="210"/>
      <c r="U996" s="210"/>
      <c r="V996" s="210"/>
      <c r="W996" s="210"/>
      <c r="X996" s="210"/>
      <c r="Y996" s="210"/>
      <c r="Z996" s="210"/>
    </row>
    <row r="997" ht="12.75" customHeight="1">
      <c r="A997" s="625"/>
      <c r="B997" s="625"/>
      <c r="C997" s="653"/>
      <c r="D997" s="627"/>
      <c r="E997" s="210"/>
      <c r="F997" s="210"/>
      <c r="G997" s="210"/>
      <c r="H997" s="210"/>
      <c r="I997" s="627"/>
      <c r="J997" s="210"/>
      <c r="K997" s="626"/>
      <c r="L997" s="626"/>
      <c r="M997" s="628"/>
      <c r="N997" s="210"/>
      <c r="O997" s="210"/>
      <c r="P997" s="210"/>
      <c r="Q997" s="210"/>
      <c r="R997" s="210"/>
      <c r="S997" s="210"/>
      <c r="T997" s="210"/>
      <c r="U997" s="210"/>
      <c r="V997" s="210"/>
      <c r="W997" s="210"/>
      <c r="X997" s="210"/>
      <c r="Y997" s="210"/>
      <c r="Z997" s="210"/>
    </row>
    <row r="998" ht="12.75" customHeight="1">
      <c r="A998" s="625"/>
      <c r="B998" s="625"/>
      <c r="C998" s="653"/>
      <c r="D998" s="627"/>
      <c r="E998" s="210"/>
      <c r="F998" s="210"/>
      <c r="G998" s="210"/>
      <c r="H998" s="210"/>
      <c r="I998" s="627"/>
      <c r="J998" s="210"/>
      <c r="K998" s="626"/>
      <c r="L998" s="626"/>
      <c r="M998" s="628"/>
      <c r="N998" s="210"/>
      <c r="O998" s="210"/>
      <c r="P998" s="210"/>
      <c r="Q998" s="210"/>
      <c r="R998" s="210"/>
      <c r="S998" s="210"/>
      <c r="T998" s="210"/>
      <c r="U998" s="210"/>
      <c r="V998" s="210"/>
      <c r="W998" s="210"/>
      <c r="X998" s="210"/>
      <c r="Y998" s="210"/>
      <c r="Z998" s="210"/>
    </row>
    <row r="999" ht="12.75" customHeight="1">
      <c r="A999" s="625"/>
      <c r="B999" s="625"/>
      <c r="C999" s="653"/>
      <c r="D999" s="627"/>
      <c r="E999" s="210"/>
      <c r="F999" s="210"/>
      <c r="G999" s="210"/>
      <c r="H999" s="210"/>
      <c r="I999" s="627"/>
      <c r="J999" s="210"/>
      <c r="K999" s="626"/>
      <c r="L999" s="626"/>
      <c r="M999" s="628"/>
      <c r="N999" s="210"/>
      <c r="O999" s="210"/>
      <c r="P999" s="210"/>
      <c r="Q999" s="210"/>
      <c r="R999" s="210"/>
      <c r="S999" s="210"/>
      <c r="T999" s="210"/>
      <c r="U999" s="210"/>
      <c r="V999" s="210"/>
      <c r="W999" s="210"/>
      <c r="X999" s="210"/>
      <c r="Y999" s="210"/>
      <c r="Z999" s="210"/>
    </row>
    <row r="1000" ht="12.75" customHeight="1">
      <c r="A1000" s="625"/>
      <c r="B1000" s="625"/>
      <c r="C1000" s="653"/>
      <c r="D1000" s="627"/>
      <c r="E1000" s="210"/>
      <c r="F1000" s="210"/>
      <c r="G1000" s="210"/>
      <c r="H1000" s="210"/>
      <c r="I1000" s="627"/>
      <c r="J1000" s="210"/>
      <c r="K1000" s="626"/>
      <c r="L1000" s="626"/>
      <c r="M1000" s="628"/>
      <c r="N1000" s="210"/>
      <c r="O1000" s="210"/>
      <c r="P1000" s="210"/>
      <c r="Q1000" s="210"/>
      <c r="R1000" s="210"/>
      <c r="S1000" s="210"/>
      <c r="T1000" s="210"/>
      <c r="U1000" s="210"/>
      <c r="V1000" s="210"/>
      <c r="W1000" s="210"/>
      <c r="X1000" s="210"/>
      <c r="Y1000" s="210"/>
      <c r="Z1000" s="210"/>
    </row>
  </sheetData>
  <autoFilter ref="$A$1:$M$140"/>
  <mergeCells count="76">
    <mergeCell ref="O69:R69"/>
    <mergeCell ref="O70:R70"/>
    <mergeCell ref="O71:R71"/>
    <mergeCell ref="O72:R72"/>
    <mergeCell ref="O73:R73"/>
    <mergeCell ref="O74:R74"/>
    <mergeCell ref="O75:R75"/>
    <mergeCell ref="O76:R76"/>
    <mergeCell ref="O78:T79"/>
    <mergeCell ref="O80:R80"/>
    <mergeCell ref="O81:R81"/>
    <mergeCell ref="O82:R82"/>
    <mergeCell ref="O83:R83"/>
    <mergeCell ref="O84:R84"/>
    <mergeCell ref="P94:R94"/>
    <mergeCell ref="P95:R95"/>
    <mergeCell ref="P96:R96"/>
    <mergeCell ref="P97:R97"/>
    <mergeCell ref="P98:R98"/>
    <mergeCell ref="P99:R99"/>
    <mergeCell ref="O85:R85"/>
    <mergeCell ref="O87:R88"/>
    <mergeCell ref="P89:R89"/>
    <mergeCell ref="P90:R90"/>
    <mergeCell ref="P91:R91"/>
    <mergeCell ref="P92:R92"/>
    <mergeCell ref="P93:R93"/>
    <mergeCell ref="O2:P2"/>
    <mergeCell ref="O14:S15"/>
    <mergeCell ref="O16:S16"/>
    <mergeCell ref="O17:S17"/>
    <mergeCell ref="O18:S18"/>
    <mergeCell ref="O19:S19"/>
    <mergeCell ref="O20:S20"/>
    <mergeCell ref="O21:S21"/>
    <mergeCell ref="O22:S22"/>
    <mergeCell ref="O23:S23"/>
    <mergeCell ref="O24:S24"/>
    <mergeCell ref="O26:S27"/>
    <mergeCell ref="P28:R28"/>
    <mergeCell ref="P29:R29"/>
    <mergeCell ref="P30:R30"/>
    <mergeCell ref="P31:R31"/>
    <mergeCell ref="P32:R32"/>
    <mergeCell ref="P33:R33"/>
    <mergeCell ref="P34:R34"/>
    <mergeCell ref="P35:R35"/>
    <mergeCell ref="P36:R36"/>
    <mergeCell ref="P37:R37"/>
    <mergeCell ref="P38:R38"/>
    <mergeCell ref="P39:R39"/>
    <mergeCell ref="P40:R40"/>
    <mergeCell ref="P41:R41"/>
    <mergeCell ref="P42:R42"/>
    <mergeCell ref="O44:S45"/>
    <mergeCell ref="P46:R46"/>
    <mergeCell ref="P47:R47"/>
    <mergeCell ref="P48:R48"/>
    <mergeCell ref="P49:R49"/>
    <mergeCell ref="P50:R50"/>
    <mergeCell ref="P51:R51"/>
    <mergeCell ref="P52:R52"/>
    <mergeCell ref="P53:R53"/>
    <mergeCell ref="P54:R54"/>
    <mergeCell ref="P55:R55"/>
    <mergeCell ref="P56:R56"/>
    <mergeCell ref="P57:R57"/>
    <mergeCell ref="P58:R58"/>
    <mergeCell ref="P59:R59"/>
    <mergeCell ref="O61:T62"/>
    <mergeCell ref="O63:R63"/>
    <mergeCell ref="O64:R64"/>
    <mergeCell ref="O65:R65"/>
    <mergeCell ref="O66:R66"/>
    <mergeCell ref="O67:R67"/>
    <mergeCell ref="O68:R68"/>
  </mergeCells>
  <printOptions/>
  <pageMargins bottom="0.787401575" footer="0.0" header="0.0" left="0.511811024" right="0.511811024" top="0.787401575"/>
  <pageSetup paperSize="9" orientation="portrait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xSplit="1.0" ySplit="1.0" topLeftCell="B2" activePane="bottomRight" state="frozen"/>
      <selection activeCell="B1" sqref="B1" pane="topRight"/>
      <selection activeCell="A2" sqref="A2" pane="bottomLeft"/>
      <selection activeCell="B2" sqref="B2" pane="bottomRight"/>
    </sheetView>
  </sheetViews>
  <sheetFormatPr customHeight="1" defaultColWidth="14.43" defaultRowHeight="15.0"/>
  <cols>
    <col customWidth="1" min="1" max="1" width="15.57"/>
    <col customWidth="1" min="2" max="2" width="24.71"/>
    <col customWidth="1" min="3" max="3" width="23.71"/>
    <col customWidth="1" min="4" max="4" width="24.0"/>
    <col customWidth="1" min="5" max="5" width="41.29"/>
    <col customWidth="1" min="6" max="6" width="49.57"/>
    <col customWidth="1" min="7" max="7" width="13.29"/>
    <col customWidth="1" min="8" max="9" width="24.14"/>
    <col customWidth="1" min="10" max="10" width="27.0"/>
    <col customWidth="1" min="11" max="11" width="60.57"/>
    <col customWidth="1" min="12" max="12" width="65.29"/>
    <col customWidth="1" min="13" max="13" width="47.14"/>
    <col customWidth="1" min="14" max="14" width="13.29"/>
    <col customWidth="1" min="15" max="15" width="27.14"/>
    <col customWidth="1" min="16" max="16" width="9.86"/>
    <col customWidth="1" min="17" max="17" width="3.43"/>
    <col customWidth="1" min="18" max="18" width="39.14"/>
    <col customWidth="1" min="19" max="19" width="62.86"/>
    <col customWidth="1" min="20" max="20" width="13.71"/>
    <col customWidth="1" min="21" max="26" width="8.71"/>
  </cols>
  <sheetData>
    <row r="1" ht="12.75" customHeight="1">
      <c r="A1" s="578" t="s">
        <v>0</v>
      </c>
      <c r="B1" s="581" t="s">
        <v>1</v>
      </c>
      <c r="C1" s="581" t="s">
        <v>2</v>
      </c>
      <c r="D1" s="580" t="s">
        <v>3</v>
      </c>
      <c r="E1" s="581" t="s">
        <v>4</v>
      </c>
      <c r="F1" s="581" t="s">
        <v>5</v>
      </c>
      <c r="G1" s="581" t="s">
        <v>6</v>
      </c>
      <c r="H1" s="581" t="s">
        <v>7</v>
      </c>
      <c r="I1" s="580" t="s">
        <v>8</v>
      </c>
      <c r="J1" s="581" t="s">
        <v>198</v>
      </c>
      <c r="K1" s="582" t="s">
        <v>10</v>
      </c>
      <c r="L1" s="582" t="s">
        <v>11</v>
      </c>
      <c r="M1" s="326" t="s">
        <v>12</v>
      </c>
      <c r="N1" s="210"/>
      <c r="O1" s="210"/>
      <c r="P1" s="210"/>
      <c r="Q1" s="210"/>
      <c r="R1" s="210"/>
      <c r="S1" s="210"/>
      <c r="T1" s="210"/>
      <c r="U1" s="210"/>
      <c r="V1" s="210"/>
      <c r="W1" s="210"/>
      <c r="X1" s="210"/>
      <c r="Y1" s="210"/>
      <c r="Z1" s="210"/>
    </row>
    <row r="2" ht="12.75" customHeight="1">
      <c r="A2" s="436">
        <v>114.0</v>
      </c>
      <c r="B2" s="437" t="s">
        <v>9955</v>
      </c>
      <c r="C2" s="437">
        <v>2012.0</v>
      </c>
      <c r="D2" s="511">
        <v>41262.0</v>
      </c>
      <c r="E2" s="437" t="s">
        <v>9956</v>
      </c>
      <c r="F2" s="437" t="s">
        <v>44</v>
      </c>
      <c r="G2" s="437" t="s">
        <v>17</v>
      </c>
      <c r="H2" s="437" t="s">
        <v>66</v>
      </c>
      <c r="I2" s="511">
        <v>41647.0</v>
      </c>
      <c r="J2" s="439">
        <v>1.0</v>
      </c>
      <c r="K2" s="647" t="s">
        <v>293</v>
      </c>
      <c r="L2" s="439" t="s">
        <v>395</v>
      </c>
      <c r="M2" s="330">
        <f t="shared" ref="M2:M9" si="1">I2-D2</f>
        <v>385</v>
      </c>
      <c r="N2" s="210"/>
      <c r="O2" s="557" t="s">
        <v>9957</v>
      </c>
      <c r="P2" s="329"/>
      <c r="Q2" s="15"/>
      <c r="R2" s="15"/>
      <c r="S2" s="15"/>
      <c r="T2" s="15"/>
      <c r="U2" s="210"/>
      <c r="V2" s="210"/>
      <c r="W2" s="210"/>
      <c r="X2" s="210"/>
      <c r="Y2" s="210"/>
      <c r="Z2" s="210"/>
    </row>
    <row r="3" ht="12.75" customHeight="1">
      <c r="A3" s="430">
        <v>214.0</v>
      </c>
      <c r="B3" s="431" t="s">
        <v>9958</v>
      </c>
      <c r="C3" s="431">
        <v>2013.0</v>
      </c>
      <c r="D3" s="508">
        <v>41318.0</v>
      </c>
      <c r="E3" s="431" t="s">
        <v>9959</v>
      </c>
      <c r="F3" s="431" t="s">
        <v>44</v>
      </c>
      <c r="G3" s="431" t="s">
        <v>17</v>
      </c>
      <c r="H3" s="431" t="s">
        <v>952</v>
      </c>
      <c r="I3" s="508">
        <v>41647.0</v>
      </c>
      <c r="J3" s="433">
        <v>1.0</v>
      </c>
      <c r="K3" s="647" t="s">
        <v>293</v>
      </c>
      <c r="L3" s="433" t="s">
        <v>395</v>
      </c>
      <c r="M3" s="327">
        <f t="shared" si="1"/>
        <v>329</v>
      </c>
      <c r="N3" s="210"/>
      <c r="O3" s="331" t="s">
        <v>27</v>
      </c>
      <c r="P3" s="331">
        <f>COUNTIF($G$2:$G$476,"PT")</f>
        <v>0</v>
      </c>
      <c r="Q3" s="15"/>
      <c r="R3" s="15"/>
      <c r="S3" s="15"/>
      <c r="T3" s="15"/>
      <c r="U3" s="210"/>
      <c r="V3" s="210"/>
      <c r="W3" s="210"/>
      <c r="X3" s="210"/>
      <c r="Y3" s="210"/>
      <c r="Z3" s="210"/>
    </row>
    <row r="4" ht="12.75" customHeight="1">
      <c r="A4" s="436">
        <v>314.0</v>
      </c>
      <c r="B4" s="437" t="s">
        <v>9960</v>
      </c>
      <c r="C4" s="437">
        <v>2013.0</v>
      </c>
      <c r="D4" s="511">
        <v>41323.0</v>
      </c>
      <c r="E4" s="437" t="s">
        <v>9961</v>
      </c>
      <c r="F4" s="437" t="s">
        <v>44</v>
      </c>
      <c r="G4" s="437" t="s">
        <v>17</v>
      </c>
      <c r="H4" s="437" t="s">
        <v>5527</v>
      </c>
      <c r="I4" s="511">
        <v>41647.0</v>
      </c>
      <c r="J4" s="439">
        <v>1.0</v>
      </c>
      <c r="K4" s="647" t="s">
        <v>293</v>
      </c>
      <c r="L4" s="439" t="s">
        <v>395</v>
      </c>
      <c r="M4" s="330">
        <f t="shared" si="1"/>
        <v>324</v>
      </c>
      <c r="N4" s="210"/>
      <c r="O4" s="332" t="s">
        <v>34</v>
      </c>
      <c r="P4" s="332">
        <f>COUNTIF($G$2:$G$476,"PTN")</f>
        <v>5</v>
      </c>
      <c r="Q4" s="25"/>
      <c r="R4" s="25"/>
      <c r="S4" s="25"/>
      <c r="T4" s="25"/>
      <c r="U4" s="210"/>
      <c r="V4" s="210"/>
      <c r="W4" s="210"/>
      <c r="X4" s="210"/>
      <c r="Y4" s="210"/>
      <c r="Z4" s="210"/>
    </row>
    <row r="5" ht="12.75" customHeight="1">
      <c r="A5" s="430">
        <v>414.0</v>
      </c>
      <c r="B5" s="431" t="s">
        <v>9962</v>
      </c>
      <c r="C5" s="431">
        <v>2008.0</v>
      </c>
      <c r="D5" s="508">
        <v>39769.0</v>
      </c>
      <c r="E5" s="431" t="s">
        <v>9963</v>
      </c>
      <c r="F5" s="431" t="s">
        <v>212</v>
      </c>
      <c r="G5" s="431" t="s">
        <v>17</v>
      </c>
      <c r="H5" s="431" t="s">
        <v>66</v>
      </c>
      <c r="I5" s="508">
        <v>41663.0</v>
      </c>
      <c r="J5" s="433">
        <v>1.0</v>
      </c>
      <c r="K5" s="650" t="s">
        <v>309</v>
      </c>
      <c r="L5" s="433" t="s">
        <v>395</v>
      </c>
      <c r="M5" s="327">
        <f t="shared" si="1"/>
        <v>1894</v>
      </c>
      <c r="N5" s="210"/>
      <c r="O5" s="333" t="s">
        <v>40</v>
      </c>
      <c r="P5" s="333">
        <f>COUNTIF($G$2:$G$476,"PTE")</f>
        <v>79</v>
      </c>
      <c r="Q5" s="25"/>
      <c r="R5" s="25"/>
      <c r="S5" s="25"/>
      <c r="T5" s="25"/>
      <c r="U5" s="210"/>
      <c r="V5" s="210"/>
      <c r="W5" s="210"/>
      <c r="X5" s="210"/>
      <c r="Y5" s="210"/>
      <c r="Z5" s="210"/>
    </row>
    <row r="6" ht="12.75" customHeight="1">
      <c r="A6" s="436">
        <v>514.0</v>
      </c>
      <c r="B6" s="437" t="s">
        <v>9964</v>
      </c>
      <c r="C6" s="437">
        <v>2012.0</v>
      </c>
      <c r="D6" s="511">
        <v>41271.0</v>
      </c>
      <c r="E6" s="437" t="s">
        <v>9965</v>
      </c>
      <c r="F6" s="437" t="s">
        <v>44</v>
      </c>
      <c r="G6" s="437" t="s">
        <v>17</v>
      </c>
      <c r="H6" s="437" t="s">
        <v>308</v>
      </c>
      <c r="I6" s="511">
        <v>41663.0</v>
      </c>
      <c r="J6" s="439">
        <v>1.0</v>
      </c>
      <c r="K6" s="647" t="s">
        <v>293</v>
      </c>
      <c r="L6" s="439" t="s">
        <v>395</v>
      </c>
      <c r="M6" s="330">
        <f t="shared" si="1"/>
        <v>392</v>
      </c>
      <c r="N6" s="210"/>
      <c r="O6" s="332" t="s">
        <v>46</v>
      </c>
      <c r="P6" s="332">
        <f>COUNTIF($G$2:$G$476,"Pré-Mistura")</f>
        <v>0</v>
      </c>
      <c r="Q6" s="25"/>
      <c r="R6" s="25"/>
      <c r="S6" s="25"/>
      <c r="T6" s="25"/>
      <c r="U6" s="210"/>
      <c r="V6" s="210"/>
      <c r="W6" s="210"/>
      <c r="X6" s="210"/>
      <c r="Y6" s="210"/>
      <c r="Z6" s="210"/>
    </row>
    <row r="7" ht="12.75" customHeight="1">
      <c r="A7" s="430">
        <v>614.0</v>
      </c>
      <c r="B7" s="431" t="s">
        <v>9966</v>
      </c>
      <c r="C7" s="431">
        <v>2012.0</v>
      </c>
      <c r="D7" s="508">
        <v>41051.0</v>
      </c>
      <c r="E7" s="431" t="s">
        <v>9967</v>
      </c>
      <c r="F7" s="431" t="s">
        <v>3442</v>
      </c>
      <c r="G7" s="431" t="s">
        <v>17</v>
      </c>
      <c r="H7" s="431" t="s">
        <v>125</v>
      </c>
      <c r="I7" s="508">
        <v>41666.0</v>
      </c>
      <c r="J7" s="433">
        <v>1.0</v>
      </c>
      <c r="K7" s="649" t="s">
        <v>322</v>
      </c>
      <c r="L7" s="433" t="s">
        <v>390</v>
      </c>
      <c r="M7" s="327">
        <f t="shared" si="1"/>
        <v>615</v>
      </c>
      <c r="N7" s="210"/>
      <c r="O7" s="333" t="s">
        <v>713</v>
      </c>
      <c r="P7" s="333">
        <f>COUNTIF($G$2:$G$476,"PF")</f>
        <v>16</v>
      </c>
      <c r="Q7" s="25"/>
      <c r="R7" s="25"/>
      <c r="S7" s="25"/>
      <c r="T7" s="25"/>
      <c r="U7" s="210"/>
      <c r="V7" s="210"/>
      <c r="W7" s="210"/>
      <c r="X7" s="210"/>
      <c r="Y7" s="210"/>
      <c r="Z7" s="210"/>
    </row>
    <row r="8" ht="12.75" customHeight="1">
      <c r="A8" s="436">
        <v>714.0</v>
      </c>
      <c r="B8" s="437" t="s">
        <v>9968</v>
      </c>
      <c r="C8" s="437">
        <v>2010.0</v>
      </c>
      <c r="D8" s="511">
        <v>40344.0</v>
      </c>
      <c r="E8" s="437" t="s">
        <v>9969</v>
      </c>
      <c r="F8" s="437" t="s">
        <v>2451</v>
      </c>
      <c r="G8" s="437" t="s">
        <v>17</v>
      </c>
      <c r="H8" s="437" t="s">
        <v>50</v>
      </c>
      <c r="I8" s="511">
        <v>41666.0</v>
      </c>
      <c r="J8" s="439">
        <v>1.0</v>
      </c>
      <c r="K8" s="649" t="s">
        <v>322</v>
      </c>
      <c r="L8" s="439" t="s">
        <v>395</v>
      </c>
      <c r="M8" s="330">
        <f t="shared" si="1"/>
        <v>1322</v>
      </c>
      <c r="N8" s="210"/>
      <c r="O8" s="332" t="s">
        <v>707</v>
      </c>
      <c r="P8" s="332">
        <f>COUNTIF($G$2:$G$476,"PFN")</f>
        <v>7</v>
      </c>
      <c r="Q8" s="25"/>
      <c r="R8" s="25"/>
      <c r="S8" s="25"/>
      <c r="T8" s="25"/>
      <c r="U8" s="210"/>
      <c r="V8" s="210"/>
      <c r="W8" s="210"/>
      <c r="X8" s="210"/>
      <c r="Y8" s="210"/>
      <c r="Z8" s="210"/>
    </row>
    <row r="9" ht="12.75" customHeight="1">
      <c r="A9" s="430">
        <v>814.0</v>
      </c>
      <c r="B9" s="431" t="s">
        <v>9970</v>
      </c>
      <c r="C9" s="431">
        <v>2008.0</v>
      </c>
      <c r="D9" s="508">
        <v>39533.0</v>
      </c>
      <c r="E9" s="431" t="s">
        <v>9971</v>
      </c>
      <c r="F9" s="431" t="s">
        <v>9972</v>
      </c>
      <c r="G9" s="431" t="s">
        <v>34</v>
      </c>
      <c r="H9" s="431" t="s">
        <v>1404</v>
      </c>
      <c r="I9" s="508">
        <v>41667.0</v>
      </c>
      <c r="J9" s="433">
        <v>1.0</v>
      </c>
      <c r="K9" s="647" t="s">
        <v>293</v>
      </c>
      <c r="L9" s="433" t="s">
        <v>395</v>
      </c>
      <c r="M9" s="327">
        <f t="shared" si="1"/>
        <v>2134</v>
      </c>
      <c r="N9" s="210"/>
      <c r="O9" s="333" t="s">
        <v>720</v>
      </c>
      <c r="P9" s="333">
        <f>COUNTIF($G$2:$G$476,"PF/PTE")</f>
        <v>33</v>
      </c>
      <c r="Q9" s="25"/>
      <c r="R9" s="25"/>
      <c r="S9" s="25"/>
      <c r="T9" s="25"/>
      <c r="U9" s="210"/>
      <c r="V9" s="210"/>
      <c r="W9" s="210"/>
      <c r="X9" s="210"/>
      <c r="Y9" s="210"/>
      <c r="Z9" s="210"/>
    </row>
    <row r="10" ht="12.75" customHeight="1">
      <c r="A10" s="436">
        <v>914.0</v>
      </c>
      <c r="B10" s="597" t="s">
        <v>4250</v>
      </c>
      <c r="C10" s="597" t="s">
        <v>4250</v>
      </c>
      <c r="D10" s="552" t="s">
        <v>4250</v>
      </c>
      <c r="E10" s="597" t="s">
        <v>4250</v>
      </c>
      <c r="F10" s="597" t="s">
        <v>4250</v>
      </c>
      <c r="G10" s="597" t="s">
        <v>4250</v>
      </c>
      <c r="H10" s="597" t="s">
        <v>4250</v>
      </c>
      <c r="I10" s="552" t="s">
        <v>4250</v>
      </c>
      <c r="J10" s="332" t="s">
        <v>4250</v>
      </c>
      <c r="K10" s="332" t="s">
        <v>4250</v>
      </c>
      <c r="L10" s="332" t="s">
        <v>4250</v>
      </c>
      <c r="M10" s="654" t="s">
        <v>4250</v>
      </c>
      <c r="N10" s="210"/>
      <c r="O10" s="332" t="s">
        <v>725</v>
      </c>
      <c r="P10" s="332">
        <f>COUNTIF($G$2:$G$476,"Bio")</f>
        <v>1</v>
      </c>
      <c r="Q10" s="25"/>
      <c r="R10" s="25"/>
      <c r="S10" s="25"/>
      <c r="T10" s="25"/>
      <c r="U10" s="210"/>
      <c r="V10" s="210"/>
      <c r="W10" s="210"/>
      <c r="X10" s="210"/>
      <c r="Y10" s="210"/>
      <c r="Z10" s="210"/>
    </row>
    <row r="11" ht="12.75" customHeight="1">
      <c r="A11" s="430">
        <v>1014.0</v>
      </c>
      <c r="B11" s="431" t="s">
        <v>9973</v>
      </c>
      <c r="C11" s="431">
        <v>2008.0</v>
      </c>
      <c r="D11" s="508">
        <v>39805.0</v>
      </c>
      <c r="E11" s="431" t="s">
        <v>9974</v>
      </c>
      <c r="F11" s="431" t="s">
        <v>6934</v>
      </c>
      <c r="G11" s="431" t="s">
        <v>17</v>
      </c>
      <c r="H11" s="431" t="s">
        <v>66</v>
      </c>
      <c r="I11" s="508">
        <v>41669.0</v>
      </c>
      <c r="J11" s="433">
        <v>1.0</v>
      </c>
      <c r="K11" s="649" t="s">
        <v>322</v>
      </c>
      <c r="L11" s="433" t="s">
        <v>390</v>
      </c>
      <c r="M11" s="327">
        <f t="shared" ref="M11:M150" si="2">I11-D11</f>
        <v>1864</v>
      </c>
      <c r="N11" s="210"/>
      <c r="O11" s="334" t="s">
        <v>729</v>
      </c>
      <c r="P11" s="334">
        <f>COUNTIF($G$2:$G$476,"Bio/Org")</f>
        <v>7</v>
      </c>
      <c r="Q11" s="25"/>
      <c r="R11" s="25"/>
      <c r="S11" s="25"/>
      <c r="T11" s="25"/>
      <c r="U11" s="210"/>
      <c r="V11" s="210"/>
      <c r="W11" s="210"/>
      <c r="X11" s="210"/>
      <c r="Y11" s="210"/>
      <c r="Z11" s="210"/>
    </row>
    <row r="12" ht="12.75" customHeight="1">
      <c r="A12" s="436">
        <v>1114.0</v>
      </c>
      <c r="B12" s="437" t="s">
        <v>9975</v>
      </c>
      <c r="C12" s="437">
        <v>2009.0</v>
      </c>
      <c r="D12" s="511">
        <v>40099.0</v>
      </c>
      <c r="E12" s="437" t="s">
        <v>9976</v>
      </c>
      <c r="F12" s="437" t="s">
        <v>1365</v>
      </c>
      <c r="G12" s="437" t="s">
        <v>17</v>
      </c>
      <c r="H12" s="437" t="s">
        <v>7874</v>
      </c>
      <c r="I12" s="511">
        <v>41673.0</v>
      </c>
      <c r="J12" s="439">
        <v>2.0</v>
      </c>
      <c r="K12" s="647" t="s">
        <v>293</v>
      </c>
      <c r="L12" s="439" t="s">
        <v>395</v>
      </c>
      <c r="M12" s="330">
        <f t="shared" si="2"/>
        <v>1574</v>
      </c>
      <c r="N12" s="210"/>
      <c r="O12" s="335" t="s">
        <v>51</v>
      </c>
      <c r="P12" s="336">
        <f>SUM(P3:P11)</f>
        <v>148</v>
      </c>
      <c r="Q12" s="25"/>
      <c r="R12" s="25"/>
      <c r="S12" s="25"/>
      <c r="T12" s="25"/>
      <c r="U12" s="210"/>
      <c r="V12" s="210"/>
      <c r="W12" s="210"/>
      <c r="X12" s="210"/>
      <c r="Y12" s="210"/>
      <c r="Z12" s="210"/>
    </row>
    <row r="13" ht="12.75" customHeight="1">
      <c r="A13" s="430">
        <v>1214.0</v>
      </c>
      <c r="B13" s="431" t="s">
        <v>9977</v>
      </c>
      <c r="C13" s="431">
        <v>2008.0</v>
      </c>
      <c r="D13" s="508">
        <v>39533.0</v>
      </c>
      <c r="E13" s="431" t="s">
        <v>9978</v>
      </c>
      <c r="F13" s="431" t="s">
        <v>9972</v>
      </c>
      <c r="G13" s="431" t="s">
        <v>707</v>
      </c>
      <c r="H13" s="431" t="s">
        <v>1404</v>
      </c>
      <c r="I13" s="508">
        <v>41673.0</v>
      </c>
      <c r="J13" s="433">
        <v>2.0</v>
      </c>
      <c r="K13" s="649" t="s">
        <v>322</v>
      </c>
      <c r="L13" s="433" t="s">
        <v>395</v>
      </c>
      <c r="M13" s="327">
        <f t="shared" si="2"/>
        <v>2140</v>
      </c>
      <c r="N13" s="210"/>
      <c r="O13" s="25"/>
      <c r="P13" s="25"/>
      <c r="Q13" s="25"/>
      <c r="R13" s="337"/>
      <c r="S13" s="337"/>
      <c r="T13" s="25"/>
      <c r="U13" s="210"/>
      <c r="V13" s="210"/>
      <c r="W13" s="210"/>
      <c r="X13" s="210"/>
      <c r="Y13" s="210"/>
      <c r="Z13" s="210"/>
    </row>
    <row r="14" ht="13.5" customHeight="1">
      <c r="A14" s="436">
        <v>1314.0</v>
      </c>
      <c r="B14" s="437" t="s">
        <v>9979</v>
      </c>
      <c r="C14" s="437">
        <v>2009.0</v>
      </c>
      <c r="D14" s="511">
        <v>39933.0</v>
      </c>
      <c r="E14" s="437" t="s">
        <v>9980</v>
      </c>
      <c r="F14" s="437" t="s">
        <v>212</v>
      </c>
      <c r="G14" s="437" t="s">
        <v>17</v>
      </c>
      <c r="H14" s="437" t="s">
        <v>56</v>
      </c>
      <c r="I14" s="511">
        <v>41676.0</v>
      </c>
      <c r="J14" s="439">
        <v>2.0</v>
      </c>
      <c r="K14" s="650" t="s">
        <v>309</v>
      </c>
      <c r="L14" s="439" t="s">
        <v>395</v>
      </c>
      <c r="M14" s="330">
        <f t="shared" si="2"/>
        <v>1743</v>
      </c>
      <c r="N14" s="210"/>
      <c r="O14" s="338" t="s">
        <v>61</v>
      </c>
      <c r="P14" s="95"/>
      <c r="Q14" s="95"/>
      <c r="R14" s="95"/>
      <c r="S14" s="96"/>
      <c r="T14" s="25"/>
      <c r="U14" s="210"/>
      <c r="V14" s="210"/>
      <c r="W14" s="210"/>
      <c r="X14" s="210"/>
      <c r="Y14" s="210"/>
      <c r="Z14" s="210"/>
    </row>
    <row r="15" ht="14.25" customHeight="1">
      <c r="A15" s="430">
        <v>1414.0</v>
      </c>
      <c r="B15" s="431" t="s">
        <v>9981</v>
      </c>
      <c r="C15" s="431">
        <v>2013.0</v>
      </c>
      <c r="D15" s="508">
        <v>41297.0</v>
      </c>
      <c r="E15" s="431" t="s">
        <v>9982</v>
      </c>
      <c r="F15" s="431" t="s">
        <v>44</v>
      </c>
      <c r="G15" s="431" t="s">
        <v>17</v>
      </c>
      <c r="H15" s="431" t="s">
        <v>418</v>
      </c>
      <c r="I15" s="508">
        <v>41676.0</v>
      </c>
      <c r="J15" s="433">
        <v>2.0</v>
      </c>
      <c r="K15" s="647" t="s">
        <v>293</v>
      </c>
      <c r="L15" s="433" t="s">
        <v>395</v>
      </c>
      <c r="M15" s="327">
        <f t="shared" si="2"/>
        <v>379</v>
      </c>
      <c r="N15" s="210"/>
      <c r="O15" s="339"/>
      <c r="P15" s="340"/>
      <c r="Q15" s="340"/>
      <c r="R15" s="340"/>
      <c r="S15" s="341"/>
      <c r="T15" s="25"/>
      <c r="U15" s="210"/>
      <c r="V15" s="210"/>
      <c r="W15" s="210"/>
      <c r="X15" s="210"/>
      <c r="Y15" s="210"/>
      <c r="Z15" s="210"/>
    </row>
    <row r="16" ht="12.75" customHeight="1">
      <c r="A16" s="436">
        <v>1514.0</v>
      </c>
      <c r="B16" s="437" t="s">
        <v>9983</v>
      </c>
      <c r="C16" s="437">
        <v>2010.0</v>
      </c>
      <c r="D16" s="511">
        <v>40329.0</v>
      </c>
      <c r="E16" s="437" t="s">
        <v>9984</v>
      </c>
      <c r="F16" s="437" t="s">
        <v>3442</v>
      </c>
      <c r="G16" s="437" t="s">
        <v>17</v>
      </c>
      <c r="H16" s="437" t="s">
        <v>753</v>
      </c>
      <c r="I16" s="511">
        <v>41677.0</v>
      </c>
      <c r="J16" s="439">
        <v>2.0</v>
      </c>
      <c r="K16" s="649" t="s">
        <v>322</v>
      </c>
      <c r="L16" s="439" t="s">
        <v>390</v>
      </c>
      <c r="M16" s="330">
        <f t="shared" si="2"/>
        <v>1348</v>
      </c>
      <c r="N16" s="210"/>
      <c r="O16" s="342" t="s">
        <v>9985</v>
      </c>
      <c r="P16" s="343"/>
      <c r="Q16" s="343"/>
      <c r="R16" s="343"/>
      <c r="S16" s="344"/>
      <c r="T16" s="25"/>
      <c r="U16" s="210"/>
      <c r="V16" s="210"/>
      <c r="W16" s="210"/>
      <c r="X16" s="210"/>
      <c r="Y16" s="210"/>
      <c r="Z16" s="210"/>
    </row>
    <row r="17" ht="12.75" customHeight="1">
      <c r="A17" s="430">
        <v>1614.0</v>
      </c>
      <c r="B17" s="431" t="s">
        <v>9986</v>
      </c>
      <c r="C17" s="431">
        <v>2008.0</v>
      </c>
      <c r="D17" s="508">
        <v>39813.0</v>
      </c>
      <c r="E17" s="431" t="s">
        <v>9987</v>
      </c>
      <c r="F17" s="431" t="s">
        <v>9988</v>
      </c>
      <c r="G17" s="431" t="s">
        <v>806</v>
      </c>
      <c r="H17" s="431" t="s">
        <v>3328</v>
      </c>
      <c r="I17" s="508">
        <v>41680.0</v>
      </c>
      <c r="J17" s="433">
        <v>2.0</v>
      </c>
      <c r="K17" s="650" t="s">
        <v>309</v>
      </c>
      <c r="L17" s="433" t="s">
        <v>390</v>
      </c>
      <c r="M17" s="327">
        <f t="shared" si="2"/>
        <v>1867</v>
      </c>
      <c r="N17" s="210"/>
      <c r="O17" s="345" t="s">
        <v>9989</v>
      </c>
      <c r="P17" s="106"/>
      <c r="Q17" s="106"/>
      <c r="R17" s="106"/>
      <c r="S17" s="107"/>
      <c r="T17" s="25"/>
      <c r="U17" s="210"/>
      <c r="V17" s="210"/>
      <c r="W17" s="210"/>
      <c r="X17" s="210"/>
      <c r="Y17" s="210"/>
      <c r="Z17" s="210"/>
    </row>
    <row r="18" ht="12.75" customHeight="1">
      <c r="A18" s="436">
        <v>1714.0</v>
      </c>
      <c r="B18" s="437" t="s">
        <v>9990</v>
      </c>
      <c r="C18" s="437">
        <v>2008.0</v>
      </c>
      <c r="D18" s="511">
        <v>39736.0</v>
      </c>
      <c r="E18" s="437" t="s">
        <v>9991</v>
      </c>
      <c r="F18" s="437" t="s">
        <v>5778</v>
      </c>
      <c r="G18" s="437" t="s">
        <v>712</v>
      </c>
      <c r="H18" s="437" t="s">
        <v>18</v>
      </c>
      <c r="I18" s="511">
        <v>41680.0</v>
      </c>
      <c r="J18" s="439">
        <v>2.0</v>
      </c>
      <c r="K18" s="649" t="s">
        <v>322</v>
      </c>
      <c r="L18" s="439" t="s">
        <v>390</v>
      </c>
      <c r="M18" s="330">
        <f t="shared" si="2"/>
        <v>1944</v>
      </c>
      <c r="N18" s="210"/>
      <c r="O18" s="346" t="s">
        <v>9992</v>
      </c>
      <c r="P18" s="106"/>
      <c r="Q18" s="106"/>
      <c r="R18" s="106"/>
      <c r="S18" s="107"/>
      <c r="T18" s="25"/>
      <c r="U18" s="210"/>
      <c r="V18" s="210"/>
      <c r="W18" s="210"/>
      <c r="X18" s="210"/>
      <c r="Y18" s="210"/>
      <c r="Z18" s="210"/>
    </row>
    <row r="19" ht="12.75" customHeight="1">
      <c r="A19" s="430">
        <v>1814.0</v>
      </c>
      <c r="B19" s="431" t="s">
        <v>9993</v>
      </c>
      <c r="C19" s="431">
        <v>2007.0</v>
      </c>
      <c r="D19" s="508">
        <v>39261.0</v>
      </c>
      <c r="E19" s="431" t="s">
        <v>9994</v>
      </c>
      <c r="F19" s="431" t="s">
        <v>1001</v>
      </c>
      <c r="G19" s="431" t="s">
        <v>806</v>
      </c>
      <c r="H19" s="431" t="s">
        <v>3328</v>
      </c>
      <c r="I19" s="508">
        <v>41683.0</v>
      </c>
      <c r="J19" s="433">
        <v>2.0</v>
      </c>
      <c r="K19" s="647" t="s">
        <v>293</v>
      </c>
      <c r="L19" s="433" t="s">
        <v>390</v>
      </c>
      <c r="M19" s="327">
        <f t="shared" si="2"/>
        <v>2422</v>
      </c>
      <c r="N19" s="210"/>
      <c r="O19" s="345" t="s">
        <v>9995</v>
      </c>
      <c r="P19" s="106"/>
      <c r="Q19" s="106"/>
      <c r="R19" s="106"/>
      <c r="S19" s="107"/>
      <c r="T19" s="25"/>
      <c r="U19" s="210"/>
      <c r="V19" s="210"/>
      <c r="W19" s="210"/>
      <c r="X19" s="210"/>
      <c r="Y19" s="210"/>
      <c r="Z19" s="210"/>
    </row>
    <row r="20" ht="12.75" customHeight="1">
      <c r="A20" s="436">
        <v>1914.0</v>
      </c>
      <c r="B20" s="437" t="s">
        <v>9996</v>
      </c>
      <c r="C20" s="437">
        <v>2007.0</v>
      </c>
      <c r="D20" s="511">
        <v>39261.0</v>
      </c>
      <c r="E20" s="437" t="s">
        <v>9997</v>
      </c>
      <c r="F20" s="437" t="s">
        <v>1001</v>
      </c>
      <c r="G20" s="437" t="s">
        <v>712</v>
      </c>
      <c r="H20" s="437" t="s">
        <v>3328</v>
      </c>
      <c r="I20" s="511">
        <v>41683.0</v>
      </c>
      <c r="J20" s="439">
        <v>2.0</v>
      </c>
      <c r="K20" s="647" t="s">
        <v>293</v>
      </c>
      <c r="L20" s="439" t="s">
        <v>390</v>
      </c>
      <c r="M20" s="330">
        <f t="shared" si="2"/>
        <v>2422</v>
      </c>
      <c r="N20" s="210"/>
      <c r="O20" s="346" t="s">
        <v>9998</v>
      </c>
      <c r="P20" s="106"/>
      <c r="Q20" s="106"/>
      <c r="R20" s="106"/>
      <c r="S20" s="107"/>
      <c r="T20" s="25"/>
      <c r="U20" s="210"/>
      <c r="V20" s="210"/>
      <c r="W20" s="210"/>
      <c r="X20" s="210"/>
      <c r="Y20" s="210"/>
      <c r="Z20" s="210"/>
    </row>
    <row r="21" ht="12.75" customHeight="1">
      <c r="A21" s="430">
        <v>2014.0</v>
      </c>
      <c r="B21" s="431" t="s">
        <v>9999</v>
      </c>
      <c r="C21" s="431">
        <v>2008.0</v>
      </c>
      <c r="D21" s="508">
        <v>39533.0</v>
      </c>
      <c r="E21" s="431" t="s">
        <v>10000</v>
      </c>
      <c r="F21" s="431" t="s">
        <v>9972</v>
      </c>
      <c r="G21" s="431" t="s">
        <v>34</v>
      </c>
      <c r="H21" s="431" t="s">
        <v>334</v>
      </c>
      <c r="I21" s="508">
        <v>41695.0</v>
      </c>
      <c r="J21" s="433">
        <v>2.0</v>
      </c>
      <c r="K21" s="647" t="s">
        <v>293</v>
      </c>
      <c r="L21" s="433" t="s">
        <v>395</v>
      </c>
      <c r="M21" s="327">
        <f t="shared" si="2"/>
        <v>2162</v>
      </c>
      <c r="N21" s="210"/>
      <c r="O21" s="345" t="s">
        <v>10001</v>
      </c>
      <c r="P21" s="106"/>
      <c r="Q21" s="106"/>
      <c r="R21" s="106"/>
      <c r="S21" s="107"/>
      <c r="T21" s="25"/>
      <c r="U21" s="210"/>
      <c r="V21" s="210"/>
      <c r="W21" s="210"/>
      <c r="X21" s="210"/>
      <c r="Y21" s="210"/>
      <c r="Z21" s="210"/>
    </row>
    <row r="22" ht="12.75" customHeight="1">
      <c r="A22" s="436">
        <v>2114.0</v>
      </c>
      <c r="B22" s="437" t="s">
        <v>10002</v>
      </c>
      <c r="C22" s="437">
        <v>2009.0</v>
      </c>
      <c r="D22" s="511">
        <v>40108.0</v>
      </c>
      <c r="E22" s="437" t="s">
        <v>10003</v>
      </c>
      <c r="F22" s="437" t="s">
        <v>6934</v>
      </c>
      <c r="G22" s="437" t="s">
        <v>17</v>
      </c>
      <c r="H22" s="437" t="s">
        <v>8786</v>
      </c>
      <c r="I22" s="511">
        <v>41695.0</v>
      </c>
      <c r="J22" s="439">
        <v>2.0</v>
      </c>
      <c r="K22" s="649" t="s">
        <v>322</v>
      </c>
      <c r="L22" s="439" t="s">
        <v>390</v>
      </c>
      <c r="M22" s="330">
        <f t="shared" si="2"/>
        <v>1587</v>
      </c>
      <c r="N22" s="210"/>
      <c r="O22" s="346" t="s">
        <v>10004</v>
      </c>
      <c r="P22" s="106"/>
      <c r="Q22" s="106"/>
      <c r="R22" s="106"/>
      <c r="S22" s="107"/>
      <c r="T22" s="25"/>
      <c r="U22" s="210"/>
      <c r="V22" s="210"/>
      <c r="W22" s="210"/>
      <c r="X22" s="210"/>
      <c r="Y22" s="210"/>
      <c r="Z22" s="210"/>
    </row>
    <row r="23" ht="12.75" customHeight="1">
      <c r="A23" s="430">
        <v>2214.0</v>
      </c>
      <c r="B23" s="431" t="s">
        <v>10005</v>
      </c>
      <c r="C23" s="431">
        <v>2008.0</v>
      </c>
      <c r="D23" s="508">
        <v>39533.0</v>
      </c>
      <c r="E23" s="431" t="s">
        <v>10006</v>
      </c>
      <c r="F23" s="431" t="s">
        <v>9972</v>
      </c>
      <c r="G23" s="431" t="s">
        <v>707</v>
      </c>
      <c r="H23" s="431" t="s">
        <v>334</v>
      </c>
      <c r="I23" s="508">
        <v>41696.0</v>
      </c>
      <c r="J23" s="433">
        <v>2.0</v>
      </c>
      <c r="K23" s="650" t="s">
        <v>309</v>
      </c>
      <c r="L23" s="433" t="s">
        <v>395</v>
      </c>
      <c r="M23" s="327">
        <f t="shared" si="2"/>
        <v>2163</v>
      </c>
      <c r="N23" s="210"/>
      <c r="O23" s="345" t="s">
        <v>10007</v>
      </c>
      <c r="P23" s="106"/>
      <c r="Q23" s="106"/>
      <c r="R23" s="106"/>
      <c r="S23" s="107"/>
      <c r="T23" s="25"/>
      <c r="U23" s="210"/>
      <c r="V23" s="210"/>
      <c r="W23" s="210"/>
      <c r="X23" s="210"/>
      <c r="Y23" s="210"/>
      <c r="Z23" s="210"/>
    </row>
    <row r="24" ht="12.75" customHeight="1">
      <c r="A24" s="436">
        <v>2314.0</v>
      </c>
      <c r="B24" s="437" t="s">
        <v>10008</v>
      </c>
      <c r="C24" s="437">
        <v>2012.0</v>
      </c>
      <c r="D24" s="511">
        <v>40955.0</v>
      </c>
      <c r="E24" s="437" t="s">
        <v>10009</v>
      </c>
      <c r="F24" s="437" t="s">
        <v>10010</v>
      </c>
      <c r="G24" s="437" t="s">
        <v>34</v>
      </c>
      <c r="H24" s="437" t="s">
        <v>158</v>
      </c>
      <c r="I24" s="511">
        <v>41696.0</v>
      </c>
      <c r="J24" s="439">
        <v>2.0</v>
      </c>
      <c r="K24" s="650" t="s">
        <v>309</v>
      </c>
      <c r="L24" s="439" t="s">
        <v>390</v>
      </c>
      <c r="M24" s="330">
        <f t="shared" si="2"/>
        <v>741</v>
      </c>
      <c r="N24" s="210"/>
      <c r="O24" s="347" t="s">
        <v>10011</v>
      </c>
      <c r="P24" s="121"/>
      <c r="Q24" s="121"/>
      <c r="R24" s="121"/>
      <c r="S24" s="122"/>
      <c r="T24" s="25"/>
      <c r="U24" s="210"/>
      <c r="V24" s="210"/>
      <c r="W24" s="210"/>
      <c r="X24" s="210"/>
      <c r="Y24" s="210"/>
      <c r="Z24" s="210"/>
    </row>
    <row r="25" ht="12.75" customHeight="1">
      <c r="A25" s="430">
        <v>2414.0</v>
      </c>
      <c r="B25" s="431" t="s">
        <v>10012</v>
      </c>
      <c r="C25" s="431">
        <v>2011.0</v>
      </c>
      <c r="D25" s="508">
        <v>40809.0</v>
      </c>
      <c r="E25" s="431" t="s">
        <v>10013</v>
      </c>
      <c r="F25" s="431" t="s">
        <v>10010</v>
      </c>
      <c r="G25" s="431" t="s">
        <v>707</v>
      </c>
      <c r="H25" s="431" t="s">
        <v>158</v>
      </c>
      <c r="I25" s="508">
        <v>41698.0</v>
      </c>
      <c r="J25" s="433">
        <v>2.0</v>
      </c>
      <c r="K25" s="647" t="s">
        <v>293</v>
      </c>
      <c r="L25" s="433" t="s">
        <v>390</v>
      </c>
      <c r="M25" s="327">
        <f t="shared" si="2"/>
        <v>889</v>
      </c>
      <c r="N25" s="210"/>
      <c r="O25" s="25"/>
      <c r="P25" s="25"/>
      <c r="Q25" s="25"/>
      <c r="R25" s="25"/>
      <c r="S25" s="25"/>
      <c r="T25" s="25"/>
      <c r="U25" s="210"/>
      <c r="V25" s="210"/>
      <c r="W25" s="210"/>
      <c r="X25" s="210"/>
      <c r="Y25" s="210"/>
      <c r="Z25" s="210"/>
    </row>
    <row r="26" ht="13.5" customHeight="1">
      <c r="A26" s="436">
        <v>2514.0</v>
      </c>
      <c r="B26" s="437" t="s">
        <v>10014</v>
      </c>
      <c r="C26" s="437">
        <v>2009.0</v>
      </c>
      <c r="D26" s="511">
        <v>40031.0</v>
      </c>
      <c r="E26" s="437" t="s">
        <v>10015</v>
      </c>
      <c r="F26" s="437" t="s">
        <v>6934</v>
      </c>
      <c r="G26" s="437" t="s">
        <v>17</v>
      </c>
      <c r="H26" s="437" t="s">
        <v>8786</v>
      </c>
      <c r="I26" s="511">
        <v>41703.0</v>
      </c>
      <c r="J26" s="439">
        <v>3.0</v>
      </c>
      <c r="K26" s="649" t="s">
        <v>322</v>
      </c>
      <c r="L26" s="439" t="s">
        <v>390</v>
      </c>
      <c r="M26" s="330">
        <f t="shared" si="2"/>
        <v>1672</v>
      </c>
      <c r="N26" s="210"/>
      <c r="O26" s="338" t="s">
        <v>773</v>
      </c>
      <c r="P26" s="95"/>
      <c r="Q26" s="95"/>
      <c r="R26" s="95"/>
      <c r="S26" s="96"/>
      <c r="T26" s="25"/>
      <c r="U26" s="210"/>
      <c r="V26" s="210"/>
      <c r="W26" s="210"/>
      <c r="X26" s="210"/>
      <c r="Y26" s="210"/>
      <c r="Z26" s="210"/>
    </row>
    <row r="27" ht="13.5" customHeight="1">
      <c r="A27" s="430">
        <v>2614.0</v>
      </c>
      <c r="B27" s="431" t="s">
        <v>10016</v>
      </c>
      <c r="C27" s="431">
        <v>2010.0</v>
      </c>
      <c r="D27" s="508">
        <v>40512.0</v>
      </c>
      <c r="E27" s="431" t="s">
        <v>10017</v>
      </c>
      <c r="F27" s="431" t="s">
        <v>2229</v>
      </c>
      <c r="G27" s="431" t="s">
        <v>17</v>
      </c>
      <c r="H27" s="431" t="s">
        <v>163</v>
      </c>
      <c r="I27" s="508">
        <v>41705.0</v>
      </c>
      <c r="J27" s="433">
        <v>3.0</v>
      </c>
      <c r="K27" s="649" t="s">
        <v>322</v>
      </c>
      <c r="L27" s="433" t="s">
        <v>399</v>
      </c>
      <c r="M27" s="327">
        <f t="shared" si="2"/>
        <v>1193</v>
      </c>
      <c r="N27" s="210"/>
      <c r="O27" s="97"/>
      <c r="P27" s="98"/>
      <c r="Q27" s="98"/>
      <c r="R27" s="98"/>
      <c r="S27" s="99"/>
      <c r="T27" s="25"/>
      <c r="U27" s="210"/>
      <c r="V27" s="210"/>
      <c r="W27" s="210"/>
      <c r="X27" s="210"/>
      <c r="Y27" s="210"/>
      <c r="Z27" s="210"/>
    </row>
    <row r="28" ht="12.75" customHeight="1">
      <c r="A28" s="436">
        <v>2714.0</v>
      </c>
      <c r="B28" s="437" t="s">
        <v>10018</v>
      </c>
      <c r="C28" s="437">
        <v>2009.0</v>
      </c>
      <c r="D28" s="511">
        <v>39825.0</v>
      </c>
      <c r="E28" s="437" t="s">
        <v>10019</v>
      </c>
      <c r="F28" s="437" t="s">
        <v>65</v>
      </c>
      <c r="G28" s="437" t="s">
        <v>17</v>
      </c>
      <c r="H28" s="437" t="s">
        <v>10020</v>
      </c>
      <c r="I28" s="511">
        <v>41709.0</v>
      </c>
      <c r="J28" s="439">
        <v>3.0</v>
      </c>
      <c r="K28" s="647" t="s">
        <v>293</v>
      </c>
      <c r="L28" s="439" t="s">
        <v>386</v>
      </c>
      <c r="M28" s="330">
        <f t="shared" si="2"/>
        <v>1884</v>
      </c>
      <c r="N28" s="210"/>
      <c r="O28" s="348" t="s">
        <v>106</v>
      </c>
      <c r="P28" s="349" t="s">
        <v>107</v>
      </c>
      <c r="Q28" s="350"/>
      <c r="R28" s="351"/>
      <c r="S28" s="352" t="s">
        <v>108</v>
      </c>
      <c r="T28" s="25"/>
      <c r="U28" s="210"/>
      <c r="V28" s="210"/>
      <c r="W28" s="210"/>
      <c r="X28" s="210"/>
      <c r="Y28" s="210"/>
      <c r="Z28" s="210"/>
    </row>
    <row r="29" ht="12.75" customHeight="1">
      <c r="A29" s="430">
        <v>2814.0</v>
      </c>
      <c r="B29" s="431" t="s">
        <v>10021</v>
      </c>
      <c r="C29" s="431">
        <v>2010.0</v>
      </c>
      <c r="D29" s="508">
        <v>40200.0</v>
      </c>
      <c r="E29" s="431" t="s">
        <v>10022</v>
      </c>
      <c r="F29" s="431" t="s">
        <v>3442</v>
      </c>
      <c r="G29" s="431" t="s">
        <v>17</v>
      </c>
      <c r="H29" s="431" t="s">
        <v>9402</v>
      </c>
      <c r="I29" s="508">
        <v>41733.0</v>
      </c>
      <c r="J29" s="433">
        <v>4.0</v>
      </c>
      <c r="K29" s="649" t="s">
        <v>322</v>
      </c>
      <c r="L29" s="433" t="s">
        <v>390</v>
      </c>
      <c r="M29" s="327">
        <f t="shared" si="2"/>
        <v>1533</v>
      </c>
      <c r="N29" s="210"/>
      <c r="O29" s="333">
        <v>2002.0</v>
      </c>
      <c r="P29" s="353">
        <f>COUNTIF($C$2:$C$503,"2002")</f>
        <v>0</v>
      </c>
      <c r="Q29" s="343"/>
      <c r="R29" s="344"/>
      <c r="S29" s="354">
        <f>P29/P42</f>
        <v>0</v>
      </c>
      <c r="T29" s="25"/>
      <c r="U29" s="210"/>
      <c r="V29" s="210"/>
      <c r="W29" s="210"/>
      <c r="X29" s="210"/>
      <c r="Y29" s="210"/>
      <c r="Z29" s="210"/>
    </row>
    <row r="30" ht="12.75" customHeight="1">
      <c r="A30" s="436">
        <v>2914.0</v>
      </c>
      <c r="B30" s="437" t="s">
        <v>10023</v>
      </c>
      <c r="C30" s="437">
        <v>2008.0</v>
      </c>
      <c r="D30" s="511">
        <v>39773.0</v>
      </c>
      <c r="E30" s="437" t="s">
        <v>10024</v>
      </c>
      <c r="F30" s="437" t="s">
        <v>10025</v>
      </c>
      <c r="G30" s="437" t="s">
        <v>17</v>
      </c>
      <c r="H30" s="437" t="s">
        <v>4172</v>
      </c>
      <c r="I30" s="511">
        <v>41733.0</v>
      </c>
      <c r="J30" s="439">
        <v>4.0</v>
      </c>
      <c r="K30" s="649" t="s">
        <v>322</v>
      </c>
      <c r="L30" s="439" t="s">
        <v>395</v>
      </c>
      <c r="M30" s="330">
        <f t="shared" si="2"/>
        <v>1960</v>
      </c>
      <c r="N30" s="210"/>
      <c r="O30" s="332">
        <v>2003.0</v>
      </c>
      <c r="P30" s="355">
        <f>COUNTIF($C$2:$C$503,"2003")</f>
        <v>0</v>
      </c>
      <c r="Q30" s="106"/>
      <c r="R30" s="107"/>
      <c r="S30" s="356">
        <f>(P30/P42)</f>
        <v>0</v>
      </c>
      <c r="T30" s="25"/>
      <c r="U30" s="210"/>
      <c r="V30" s="210"/>
      <c r="W30" s="210"/>
      <c r="X30" s="210"/>
      <c r="Y30" s="210"/>
      <c r="Z30" s="210"/>
    </row>
    <row r="31" ht="13.5" customHeight="1">
      <c r="A31" s="430">
        <v>3014.0</v>
      </c>
      <c r="B31" s="431" t="s">
        <v>10026</v>
      </c>
      <c r="C31" s="431">
        <v>2010.0</v>
      </c>
      <c r="D31" s="508">
        <v>40420.0</v>
      </c>
      <c r="E31" s="431" t="s">
        <v>10027</v>
      </c>
      <c r="F31" s="431" t="s">
        <v>1937</v>
      </c>
      <c r="G31" s="431" t="s">
        <v>17</v>
      </c>
      <c r="H31" s="431" t="s">
        <v>1894</v>
      </c>
      <c r="I31" s="508">
        <v>41736.0</v>
      </c>
      <c r="J31" s="433">
        <v>4.0</v>
      </c>
      <c r="K31" s="650" t="s">
        <v>309</v>
      </c>
      <c r="L31" s="433" t="s">
        <v>386</v>
      </c>
      <c r="M31" s="327">
        <f t="shared" si="2"/>
        <v>1316</v>
      </c>
      <c r="N31" s="210"/>
      <c r="O31" s="333">
        <v>2004.0</v>
      </c>
      <c r="P31" s="357">
        <f>COUNTIF($C$2:$C$503,"2004")</f>
        <v>0</v>
      </c>
      <c r="Q31" s="106"/>
      <c r="R31" s="107"/>
      <c r="S31" s="354">
        <f>(P31/P42)</f>
        <v>0</v>
      </c>
      <c r="T31" s="25"/>
      <c r="U31" s="210"/>
      <c r="V31" s="210"/>
      <c r="W31" s="210"/>
      <c r="X31" s="210"/>
      <c r="Y31" s="210"/>
      <c r="Z31" s="210"/>
    </row>
    <row r="32" ht="14.25" customHeight="1">
      <c r="A32" s="436">
        <v>3114.0</v>
      </c>
      <c r="B32" s="437" t="s">
        <v>10028</v>
      </c>
      <c r="C32" s="437">
        <v>2012.0</v>
      </c>
      <c r="D32" s="511">
        <v>41229.0</v>
      </c>
      <c r="E32" s="437" t="s">
        <v>10029</v>
      </c>
      <c r="F32" s="634" t="s">
        <v>2716</v>
      </c>
      <c r="G32" s="437" t="s">
        <v>729</v>
      </c>
      <c r="H32" s="437" t="s">
        <v>10030</v>
      </c>
      <c r="I32" s="511">
        <v>41739.0</v>
      </c>
      <c r="J32" s="439">
        <v>4.0</v>
      </c>
      <c r="K32" s="648" t="s">
        <v>344</v>
      </c>
      <c r="L32" s="439" t="s">
        <v>399</v>
      </c>
      <c r="M32" s="330">
        <f t="shared" si="2"/>
        <v>510</v>
      </c>
      <c r="N32" s="210"/>
      <c r="O32" s="332">
        <v>2005.0</v>
      </c>
      <c r="P32" s="355">
        <f>COUNTIF($C$2:$C$503,"2005")</f>
        <v>0</v>
      </c>
      <c r="Q32" s="106"/>
      <c r="R32" s="107"/>
      <c r="S32" s="356">
        <f>(P32/P42)</f>
        <v>0</v>
      </c>
      <c r="T32" s="25"/>
      <c r="U32" s="210"/>
      <c r="V32" s="210"/>
      <c r="W32" s="210"/>
      <c r="X32" s="210"/>
      <c r="Y32" s="210"/>
      <c r="Z32" s="210"/>
    </row>
    <row r="33" ht="12.75" customHeight="1">
      <c r="A33" s="430">
        <v>3214.0</v>
      </c>
      <c r="B33" s="431" t="s">
        <v>10031</v>
      </c>
      <c r="C33" s="431">
        <v>2011.0</v>
      </c>
      <c r="D33" s="508">
        <v>40730.0</v>
      </c>
      <c r="E33" s="431" t="s">
        <v>10032</v>
      </c>
      <c r="F33" s="431" t="s">
        <v>723</v>
      </c>
      <c r="G33" s="431" t="s">
        <v>712</v>
      </c>
      <c r="H33" s="431" t="s">
        <v>283</v>
      </c>
      <c r="I33" s="508">
        <v>41740.0</v>
      </c>
      <c r="J33" s="433">
        <v>4.0</v>
      </c>
      <c r="K33" s="649" t="s">
        <v>322</v>
      </c>
      <c r="L33" s="433" t="s">
        <v>390</v>
      </c>
      <c r="M33" s="327">
        <f t="shared" si="2"/>
        <v>1010</v>
      </c>
      <c r="N33" s="210"/>
      <c r="O33" s="333">
        <v>2006.0</v>
      </c>
      <c r="P33" s="357">
        <f>COUNTIF($C$2:$C$503,"2006")</f>
        <v>0</v>
      </c>
      <c r="Q33" s="106"/>
      <c r="R33" s="107"/>
      <c r="S33" s="354">
        <f>P33/P42</f>
        <v>0</v>
      </c>
      <c r="T33" s="25"/>
      <c r="U33" s="210"/>
      <c r="V33" s="210"/>
      <c r="W33" s="210"/>
      <c r="X33" s="210"/>
      <c r="Y33" s="210"/>
      <c r="Z33" s="210"/>
    </row>
    <row r="34" ht="12.75" customHeight="1">
      <c r="A34" s="436">
        <v>3314.0</v>
      </c>
      <c r="B34" s="437" t="s">
        <v>10033</v>
      </c>
      <c r="C34" s="437">
        <v>2009.0</v>
      </c>
      <c r="D34" s="511">
        <v>39993.0</v>
      </c>
      <c r="E34" s="437" t="s">
        <v>10034</v>
      </c>
      <c r="F34" s="437" t="s">
        <v>10035</v>
      </c>
      <c r="G34" s="437" t="s">
        <v>806</v>
      </c>
      <c r="H34" s="437" t="s">
        <v>158</v>
      </c>
      <c r="I34" s="511">
        <v>41744.0</v>
      </c>
      <c r="J34" s="439">
        <v>4.0</v>
      </c>
      <c r="K34" s="647" t="s">
        <v>293</v>
      </c>
      <c r="L34" s="439" t="s">
        <v>390</v>
      </c>
      <c r="M34" s="330">
        <f t="shared" si="2"/>
        <v>1751</v>
      </c>
      <c r="N34" s="210"/>
      <c r="O34" s="332">
        <v>2007.0</v>
      </c>
      <c r="P34" s="355">
        <f>COUNTIF($C$2:$C$503,"2007")</f>
        <v>5</v>
      </c>
      <c r="Q34" s="106"/>
      <c r="R34" s="107"/>
      <c r="S34" s="356">
        <f>(P34/P42)</f>
        <v>0.03378378378</v>
      </c>
      <c r="T34" s="25"/>
      <c r="U34" s="210"/>
      <c r="V34" s="210"/>
      <c r="W34" s="210"/>
      <c r="X34" s="210"/>
      <c r="Y34" s="210"/>
      <c r="Z34" s="210"/>
    </row>
    <row r="35" ht="12.75" customHeight="1">
      <c r="A35" s="430">
        <v>3414.0</v>
      </c>
      <c r="B35" s="431" t="s">
        <v>10036</v>
      </c>
      <c r="C35" s="431">
        <v>2011.0</v>
      </c>
      <c r="D35" s="508">
        <v>40756.0</v>
      </c>
      <c r="E35" s="431" t="s">
        <v>10037</v>
      </c>
      <c r="F35" s="431" t="s">
        <v>422</v>
      </c>
      <c r="G35" s="431" t="s">
        <v>712</v>
      </c>
      <c r="H35" s="431" t="s">
        <v>1894</v>
      </c>
      <c r="I35" s="508">
        <v>41745.0</v>
      </c>
      <c r="J35" s="433">
        <v>4.0</v>
      </c>
      <c r="K35" s="649" t="s">
        <v>322</v>
      </c>
      <c r="L35" s="433" t="s">
        <v>395</v>
      </c>
      <c r="M35" s="327">
        <f t="shared" si="2"/>
        <v>989</v>
      </c>
      <c r="N35" s="210"/>
      <c r="O35" s="333">
        <v>2008.0</v>
      </c>
      <c r="P35" s="357">
        <f>COUNTIF($C$2:$C$503,"2008")</f>
        <v>23</v>
      </c>
      <c r="Q35" s="106"/>
      <c r="R35" s="107"/>
      <c r="S35" s="354">
        <f>(P35/P42)</f>
        <v>0.1554054054</v>
      </c>
      <c r="T35" s="25"/>
      <c r="U35" s="210"/>
      <c r="V35" s="210"/>
      <c r="W35" s="210"/>
      <c r="X35" s="210"/>
      <c r="Y35" s="210"/>
      <c r="Z35" s="210"/>
    </row>
    <row r="36" ht="12.75" customHeight="1">
      <c r="A36" s="436">
        <v>3514.0</v>
      </c>
      <c r="B36" s="437" t="s">
        <v>10038</v>
      </c>
      <c r="C36" s="437">
        <v>2009.0</v>
      </c>
      <c r="D36" s="511">
        <v>40175.0</v>
      </c>
      <c r="E36" s="437" t="s">
        <v>10039</v>
      </c>
      <c r="F36" s="437" t="s">
        <v>723</v>
      </c>
      <c r="G36" s="437" t="s">
        <v>712</v>
      </c>
      <c r="H36" s="437" t="s">
        <v>163</v>
      </c>
      <c r="I36" s="511">
        <v>41745.0</v>
      </c>
      <c r="J36" s="439">
        <v>4.0</v>
      </c>
      <c r="K36" s="650" t="s">
        <v>309</v>
      </c>
      <c r="L36" s="439" t="s">
        <v>390</v>
      </c>
      <c r="M36" s="330">
        <f t="shared" si="2"/>
        <v>1570</v>
      </c>
      <c r="N36" s="210"/>
      <c r="O36" s="332">
        <v>2009.0</v>
      </c>
      <c r="P36" s="355">
        <f>COUNTIF($C$2:$C$503,"2009")</f>
        <v>28</v>
      </c>
      <c r="Q36" s="106"/>
      <c r="R36" s="107"/>
      <c r="S36" s="356">
        <f>(P36/P42)</f>
        <v>0.1891891892</v>
      </c>
      <c r="T36" s="25"/>
      <c r="U36" s="210"/>
      <c r="V36" s="210"/>
      <c r="W36" s="210"/>
      <c r="X36" s="210"/>
      <c r="Y36" s="210"/>
      <c r="Z36" s="210"/>
    </row>
    <row r="37" ht="12.75" customHeight="1">
      <c r="A37" s="430">
        <v>3614.0</v>
      </c>
      <c r="B37" s="431" t="s">
        <v>10040</v>
      </c>
      <c r="C37" s="431">
        <v>2009.0</v>
      </c>
      <c r="D37" s="508">
        <v>39927.0</v>
      </c>
      <c r="E37" s="431" t="s">
        <v>10041</v>
      </c>
      <c r="F37" s="431" t="s">
        <v>3442</v>
      </c>
      <c r="G37" s="431" t="s">
        <v>17</v>
      </c>
      <c r="H37" s="431" t="s">
        <v>66</v>
      </c>
      <c r="I37" s="508">
        <v>41752.0</v>
      </c>
      <c r="J37" s="433">
        <v>4.0</v>
      </c>
      <c r="K37" s="650" t="s">
        <v>309</v>
      </c>
      <c r="L37" s="433" t="s">
        <v>390</v>
      </c>
      <c r="M37" s="327">
        <f t="shared" si="2"/>
        <v>1825</v>
      </c>
      <c r="N37" s="210"/>
      <c r="O37" s="333">
        <v>2010.0</v>
      </c>
      <c r="P37" s="357">
        <f>COUNTIF($C$2:$C$503,"2010")</f>
        <v>37</v>
      </c>
      <c r="Q37" s="106"/>
      <c r="R37" s="107"/>
      <c r="S37" s="354">
        <f>(P37/P42)</f>
        <v>0.25</v>
      </c>
      <c r="T37" s="25"/>
      <c r="U37" s="210"/>
      <c r="V37" s="210"/>
      <c r="W37" s="210"/>
      <c r="X37" s="210"/>
      <c r="Y37" s="210"/>
      <c r="Z37" s="210"/>
    </row>
    <row r="38" ht="12.75" customHeight="1">
      <c r="A38" s="436">
        <v>3714.0</v>
      </c>
      <c r="B38" s="437" t="s">
        <v>10042</v>
      </c>
      <c r="C38" s="437">
        <v>2010.0</v>
      </c>
      <c r="D38" s="511">
        <v>40203.0</v>
      </c>
      <c r="E38" s="437" t="s">
        <v>10043</v>
      </c>
      <c r="F38" s="437" t="s">
        <v>723</v>
      </c>
      <c r="G38" s="437" t="s">
        <v>712</v>
      </c>
      <c r="H38" s="437" t="s">
        <v>163</v>
      </c>
      <c r="I38" s="511">
        <v>41754.0</v>
      </c>
      <c r="J38" s="439">
        <v>4.0</v>
      </c>
      <c r="K38" s="650" t="s">
        <v>309</v>
      </c>
      <c r="L38" s="439" t="s">
        <v>390</v>
      </c>
      <c r="M38" s="330">
        <f t="shared" si="2"/>
        <v>1551</v>
      </c>
      <c r="N38" s="210"/>
      <c r="O38" s="332">
        <v>2011.0</v>
      </c>
      <c r="P38" s="355">
        <f>COUNTIF($C$2:$C$503,"2011")</f>
        <v>17</v>
      </c>
      <c r="Q38" s="106"/>
      <c r="R38" s="107"/>
      <c r="S38" s="356">
        <f>(P38/P42)</f>
        <v>0.1148648649</v>
      </c>
      <c r="T38" s="25"/>
      <c r="U38" s="210"/>
      <c r="V38" s="210"/>
      <c r="W38" s="210"/>
      <c r="X38" s="210"/>
      <c r="Y38" s="210"/>
      <c r="Z38" s="210"/>
    </row>
    <row r="39" ht="12.75" customHeight="1">
      <c r="A39" s="430">
        <v>3814.0</v>
      </c>
      <c r="B39" s="431" t="s">
        <v>10044</v>
      </c>
      <c r="C39" s="431">
        <v>2012.0</v>
      </c>
      <c r="D39" s="508">
        <v>40968.0</v>
      </c>
      <c r="E39" s="431" t="s">
        <v>10045</v>
      </c>
      <c r="F39" s="431" t="s">
        <v>10046</v>
      </c>
      <c r="G39" s="431" t="s">
        <v>806</v>
      </c>
      <c r="H39" s="431" t="s">
        <v>143</v>
      </c>
      <c r="I39" s="508">
        <v>41754.0</v>
      </c>
      <c r="J39" s="433">
        <v>4.0</v>
      </c>
      <c r="K39" s="649" t="s">
        <v>322</v>
      </c>
      <c r="L39" s="433" t="s">
        <v>390</v>
      </c>
      <c r="M39" s="327">
        <f t="shared" si="2"/>
        <v>786</v>
      </c>
      <c r="N39" s="210"/>
      <c r="O39" s="333">
        <v>2012.0</v>
      </c>
      <c r="P39" s="357">
        <f>COUNTIF($C$2:$C$503,"2012")</f>
        <v>16</v>
      </c>
      <c r="Q39" s="106"/>
      <c r="R39" s="107"/>
      <c r="S39" s="354">
        <f>(P39/P42)</f>
        <v>0.1081081081</v>
      </c>
      <c r="T39" s="25"/>
      <c r="U39" s="210"/>
      <c r="V39" s="210"/>
      <c r="W39" s="210"/>
      <c r="X39" s="210"/>
      <c r="Y39" s="210"/>
      <c r="Z39" s="210"/>
    </row>
    <row r="40" ht="12.75" customHeight="1">
      <c r="A40" s="436">
        <v>3914.0</v>
      </c>
      <c r="B40" s="437" t="s">
        <v>10047</v>
      </c>
      <c r="C40" s="437">
        <v>2009.0</v>
      </c>
      <c r="D40" s="511">
        <v>39974.0</v>
      </c>
      <c r="E40" s="437" t="s">
        <v>10048</v>
      </c>
      <c r="F40" s="437" t="s">
        <v>1365</v>
      </c>
      <c r="G40" s="437" t="s">
        <v>806</v>
      </c>
      <c r="H40" s="437" t="s">
        <v>3328</v>
      </c>
      <c r="I40" s="511">
        <v>41754.0</v>
      </c>
      <c r="J40" s="439">
        <v>4.0</v>
      </c>
      <c r="K40" s="649" t="s">
        <v>322</v>
      </c>
      <c r="L40" s="439" t="s">
        <v>395</v>
      </c>
      <c r="M40" s="330">
        <f t="shared" si="2"/>
        <v>1780</v>
      </c>
      <c r="N40" s="210"/>
      <c r="O40" s="332">
        <v>2013.0</v>
      </c>
      <c r="P40" s="355">
        <f>COUNTIF($C$2:$C$503,"2013")</f>
        <v>12</v>
      </c>
      <c r="Q40" s="106"/>
      <c r="R40" s="107"/>
      <c r="S40" s="356">
        <f>(P40/P42)</f>
        <v>0.08108108108</v>
      </c>
      <c r="T40" s="25"/>
      <c r="U40" s="210"/>
      <c r="V40" s="210"/>
      <c r="W40" s="210"/>
      <c r="X40" s="210"/>
      <c r="Y40" s="210"/>
      <c r="Z40" s="210"/>
    </row>
    <row r="41" ht="12.75" customHeight="1">
      <c r="A41" s="430">
        <v>4014.0</v>
      </c>
      <c r="B41" s="431" t="s">
        <v>10049</v>
      </c>
      <c r="C41" s="431">
        <v>2009.0</v>
      </c>
      <c r="D41" s="508">
        <v>39951.0</v>
      </c>
      <c r="E41" s="431" t="s">
        <v>10050</v>
      </c>
      <c r="F41" s="431" t="s">
        <v>873</v>
      </c>
      <c r="G41" s="431" t="s">
        <v>17</v>
      </c>
      <c r="H41" s="431" t="s">
        <v>6084</v>
      </c>
      <c r="I41" s="508">
        <v>41757.0</v>
      </c>
      <c r="J41" s="433">
        <v>4.0</v>
      </c>
      <c r="K41" s="649" t="s">
        <v>322</v>
      </c>
      <c r="L41" s="433" t="s">
        <v>395</v>
      </c>
      <c r="M41" s="327">
        <f t="shared" si="2"/>
        <v>1806</v>
      </c>
      <c r="N41" s="210"/>
      <c r="O41" s="333">
        <v>2014.0</v>
      </c>
      <c r="P41" s="357">
        <f>COUNTIF($C$2:$C$503,"2014")</f>
        <v>10</v>
      </c>
      <c r="Q41" s="106"/>
      <c r="R41" s="107"/>
      <c r="S41" s="354">
        <f>(P41/P42)</f>
        <v>0.06756756757</v>
      </c>
      <c r="T41" s="25"/>
      <c r="U41" s="210"/>
      <c r="V41" s="210"/>
      <c r="W41" s="210"/>
      <c r="X41" s="210"/>
      <c r="Y41" s="210"/>
      <c r="Z41" s="210"/>
    </row>
    <row r="42" ht="12.75" customHeight="1">
      <c r="A42" s="436">
        <v>4114.0</v>
      </c>
      <c r="B42" s="437" t="s">
        <v>10051</v>
      </c>
      <c r="C42" s="437">
        <v>2011.0</v>
      </c>
      <c r="D42" s="511">
        <v>40725.0</v>
      </c>
      <c r="E42" s="437" t="s">
        <v>10052</v>
      </c>
      <c r="F42" s="437" t="s">
        <v>25</v>
      </c>
      <c r="G42" s="437" t="s">
        <v>712</v>
      </c>
      <c r="H42" s="437" t="s">
        <v>5527</v>
      </c>
      <c r="I42" s="511">
        <v>41774.0</v>
      </c>
      <c r="J42" s="439">
        <v>5.0</v>
      </c>
      <c r="K42" s="650" t="s">
        <v>309</v>
      </c>
      <c r="L42" s="439" t="s">
        <v>390</v>
      </c>
      <c r="M42" s="330">
        <f t="shared" si="2"/>
        <v>1049</v>
      </c>
      <c r="N42" s="210"/>
      <c r="O42" s="359" t="s">
        <v>179</v>
      </c>
      <c r="P42" s="360">
        <f>SUM(P29:R41)</f>
        <v>148</v>
      </c>
      <c r="Q42" s="361"/>
      <c r="R42" s="362"/>
      <c r="S42" s="363">
        <f>SUM(S29:S41)</f>
        <v>1</v>
      </c>
      <c r="T42" s="25"/>
      <c r="U42" s="210"/>
      <c r="V42" s="210"/>
      <c r="W42" s="210"/>
      <c r="X42" s="210"/>
      <c r="Y42" s="210"/>
      <c r="Z42" s="210"/>
    </row>
    <row r="43" ht="13.5" customHeight="1">
      <c r="A43" s="430">
        <v>4214.0</v>
      </c>
      <c r="B43" s="431" t="s">
        <v>10053</v>
      </c>
      <c r="C43" s="431">
        <v>2009.0</v>
      </c>
      <c r="D43" s="508">
        <v>39855.0</v>
      </c>
      <c r="E43" s="431" t="s">
        <v>10054</v>
      </c>
      <c r="F43" s="431" t="s">
        <v>10055</v>
      </c>
      <c r="G43" s="431" t="s">
        <v>712</v>
      </c>
      <c r="H43" s="431" t="s">
        <v>1043</v>
      </c>
      <c r="I43" s="508">
        <v>41781.0</v>
      </c>
      <c r="J43" s="433">
        <v>5.0</v>
      </c>
      <c r="K43" s="649" t="s">
        <v>322</v>
      </c>
      <c r="L43" s="433" t="s">
        <v>395</v>
      </c>
      <c r="M43" s="327">
        <f t="shared" si="2"/>
        <v>1926</v>
      </c>
      <c r="N43" s="210"/>
      <c r="O43" s="25"/>
      <c r="P43" s="25"/>
      <c r="Q43" s="25"/>
      <c r="R43" s="25"/>
      <c r="S43" s="25"/>
      <c r="T43" s="25"/>
      <c r="U43" s="210"/>
      <c r="V43" s="210"/>
      <c r="W43" s="210"/>
      <c r="X43" s="210"/>
      <c r="Y43" s="210"/>
      <c r="Z43" s="210"/>
    </row>
    <row r="44" ht="13.5" customHeight="1">
      <c r="A44" s="436">
        <v>4314.0</v>
      </c>
      <c r="B44" s="437" t="s">
        <v>10056</v>
      </c>
      <c r="C44" s="437">
        <v>2009.0</v>
      </c>
      <c r="D44" s="511">
        <v>39898.0</v>
      </c>
      <c r="E44" s="437" t="s">
        <v>10057</v>
      </c>
      <c r="F44" s="437" t="s">
        <v>10058</v>
      </c>
      <c r="G44" s="437" t="s">
        <v>34</v>
      </c>
      <c r="H44" s="437" t="s">
        <v>3328</v>
      </c>
      <c r="I44" s="511">
        <v>41782.0</v>
      </c>
      <c r="J44" s="439">
        <v>5.0</v>
      </c>
      <c r="K44" s="649" t="s">
        <v>322</v>
      </c>
      <c r="L44" s="439" t="s">
        <v>395</v>
      </c>
      <c r="M44" s="330">
        <f t="shared" si="2"/>
        <v>1884</v>
      </c>
      <c r="N44" s="210"/>
      <c r="O44" s="338" t="s">
        <v>847</v>
      </c>
      <c r="P44" s="95"/>
      <c r="Q44" s="95"/>
      <c r="R44" s="95"/>
      <c r="S44" s="96"/>
      <c r="T44" s="25"/>
      <c r="U44" s="210"/>
      <c r="V44" s="210"/>
      <c r="W44" s="210"/>
      <c r="X44" s="210"/>
      <c r="Y44" s="210"/>
      <c r="Z44" s="210"/>
    </row>
    <row r="45" ht="13.5" customHeight="1">
      <c r="A45" s="430">
        <v>4414.0</v>
      </c>
      <c r="B45" s="431" t="s">
        <v>10059</v>
      </c>
      <c r="C45" s="431">
        <v>2010.0</v>
      </c>
      <c r="D45" s="508">
        <v>40539.0</v>
      </c>
      <c r="E45" s="431" t="s">
        <v>10060</v>
      </c>
      <c r="F45" s="431" t="s">
        <v>10058</v>
      </c>
      <c r="G45" s="431" t="s">
        <v>707</v>
      </c>
      <c r="H45" s="431" t="s">
        <v>3328</v>
      </c>
      <c r="I45" s="508">
        <v>41782.0</v>
      </c>
      <c r="J45" s="433">
        <v>5.0</v>
      </c>
      <c r="K45" s="647" t="s">
        <v>293</v>
      </c>
      <c r="L45" s="433" t="s">
        <v>395</v>
      </c>
      <c r="M45" s="327">
        <f t="shared" si="2"/>
        <v>1243</v>
      </c>
      <c r="N45" s="210"/>
      <c r="O45" s="97"/>
      <c r="P45" s="98"/>
      <c r="Q45" s="98"/>
      <c r="R45" s="98"/>
      <c r="S45" s="99"/>
      <c r="T45" s="25"/>
      <c r="U45" s="210"/>
      <c r="V45" s="210"/>
      <c r="W45" s="210"/>
      <c r="X45" s="210"/>
      <c r="Y45" s="210"/>
      <c r="Z45" s="210"/>
    </row>
    <row r="46" ht="12.75" customHeight="1">
      <c r="A46" s="436">
        <v>4514.0</v>
      </c>
      <c r="B46" s="437" t="s">
        <v>10061</v>
      </c>
      <c r="C46" s="437">
        <v>2009.0</v>
      </c>
      <c r="D46" s="511">
        <v>40043.0</v>
      </c>
      <c r="E46" s="437" t="s">
        <v>10062</v>
      </c>
      <c r="F46" s="437" t="s">
        <v>1630</v>
      </c>
      <c r="G46" s="437" t="s">
        <v>712</v>
      </c>
      <c r="H46" s="437" t="s">
        <v>2139</v>
      </c>
      <c r="I46" s="511">
        <v>41786.0</v>
      </c>
      <c r="J46" s="439">
        <v>5.0</v>
      </c>
      <c r="K46" s="647" t="s">
        <v>293</v>
      </c>
      <c r="L46" s="439" t="s">
        <v>390</v>
      </c>
      <c r="M46" s="330">
        <f t="shared" si="2"/>
        <v>1743</v>
      </c>
      <c r="N46" s="210"/>
      <c r="O46" s="348" t="s">
        <v>9</v>
      </c>
      <c r="P46" s="349" t="s">
        <v>107</v>
      </c>
      <c r="Q46" s="350"/>
      <c r="R46" s="351"/>
      <c r="S46" s="352" t="s">
        <v>108</v>
      </c>
      <c r="T46" s="25"/>
      <c r="U46" s="210"/>
      <c r="V46" s="210"/>
      <c r="W46" s="210"/>
      <c r="X46" s="210"/>
      <c r="Y46" s="210"/>
      <c r="Z46" s="210"/>
    </row>
    <row r="47" ht="12.75" customHeight="1">
      <c r="A47" s="430">
        <v>4614.0</v>
      </c>
      <c r="B47" s="431" t="s">
        <v>10063</v>
      </c>
      <c r="C47" s="431">
        <v>2008.0</v>
      </c>
      <c r="D47" s="508">
        <v>39777.0</v>
      </c>
      <c r="E47" s="431" t="s">
        <v>10064</v>
      </c>
      <c r="F47" s="431" t="s">
        <v>1365</v>
      </c>
      <c r="G47" s="431" t="s">
        <v>806</v>
      </c>
      <c r="H47" s="431" t="s">
        <v>2698</v>
      </c>
      <c r="I47" s="508">
        <v>41787.0</v>
      </c>
      <c r="J47" s="433">
        <v>5.0</v>
      </c>
      <c r="K47" s="649" t="s">
        <v>322</v>
      </c>
      <c r="L47" s="433" t="s">
        <v>395</v>
      </c>
      <c r="M47" s="327">
        <f t="shared" si="2"/>
        <v>2010</v>
      </c>
      <c r="N47" s="210"/>
      <c r="O47" s="364" t="s">
        <v>203</v>
      </c>
      <c r="P47" s="353">
        <f>COUNTIF($J$2:$J$476,"1")</f>
        <v>9</v>
      </c>
      <c r="Q47" s="343"/>
      <c r="R47" s="344"/>
      <c r="S47" s="365">
        <f>(P47/P59)</f>
        <v>0.06081081081</v>
      </c>
      <c r="T47" s="25"/>
      <c r="U47" s="210"/>
      <c r="V47" s="210"/>
      <c r="W47" s="210"/>
      <c r="X47" s="210"/>
      <c r="Y47" s="210"/>
      <c r="Z47" s="210"/>
    </row>
    <row r="48" ht="12.75" customHeight="1">
      <c r="A48" s="436">
        <v>4714.0</v>
      </c>
      <c r="B48" s="437" t="s">
        <v>10065</v>
      </c>
      <c r="C48" s="437">
        <v>2008.0</v>
      </c>
      <c r="D48" s="511">
        <v>39777.0</v>
      </c>
      <c r="E48" s="437" t="s">
        <v>10066</v>
      </c>
      <c r="F48" s="437" t="s">
        <v>1365</v>
      </c>
      <c r="G48" s="437" t="s">
        <v>806</v>
      </c>
      <c r="H48" s="437" t="s">
        <v>2698</v>
      </c>
      <c r="I48" s="511">
        <v>41787.0</v>
      </c>
      <c r="J48" s="439">
        <v>5.0</v>
      </c>
      <c r="K48" s="649" t="s">
        <v>322</v>
      </c>
      <c r="L48" s="439" t="s">
        <v>395</v>
      </c>
      <c r="M48" s="330">
        <f t="shared" si="2"/>
        <v>2010</v>
      </c>
      <c r="N48" s="210"/>
      <c r="O48" s="332" t="s">
        <v>207</v>
      </c>
      <c r="P48" s="355">
        <f>COUNTIF($J$2:$J$476,"2")</f>
        <v>14</v>
      </c>
      <c r="Q48" s="106"/>
      <c r="R48" s="107"/>
      <c r="S48" s="356">
        <f>(P48/P59)</f>
        <v>0.09459459459</v>
      </c>
      <c r="T48" s="25"/>
      <c r="U48" s="210"/>
      <c r="V48" s="210"/>
      <c r="W48" s="210"/>
      <c r="X48" s="210"/>
      <c r="Y48" s="210"/>
      <c r="Z48" s="210"/>
    </row>
    <row r="49" ht="12.75" customHeight="1">
      <c r="A49" s="430">
        <v>4814.0</v>
      </c>
      <c r="B49" s="431" t="s">
        <v>10067</v>
      </c>
      <c r="C49" s="431">
        <v>2008.0</v>
      </c>
      <c r="D49" s="508">
        <v>39777.0</v>
      </c>
      <c r="E49" s="431" t="s">
        <v>10068</v>
      </c>
      <c r="F49" s="431" t="s">
        <v>1365</v>
      </c>
      <c r="G49" s="431" t="s">
        <v>806</v>
      </c>
      <c r="H49" s="431" t="s">
        <v>2698</v>
      </c>
      <c r="I49" s="508">
        <v>41787.0</v>
      </c>
      <c r="J49" s="433">
        <v>5.0</v>
      </c>
      <c r="K49" s="649" t="s">
        <v>322</v>
      </c>
      <c r="L49" s="433" t="s">
        <v>395</v>
      </c>
      <c r="M49" s="327">
        <f t="shared" si="2"/>
        <v>2010</v>
      </c>
      <c r="N49" s="210"/>
      <c r="O49" s="333" t="s">
        <v>213</v>
      </c>
      <c r="P49" s="357">
        <f>COUNTIF($J$2:$J$476,"3")</f>
        <v>3</v>
      </c>
      <c r="Q49" s="106"/>
      <c r="R49" s="107"/>
      <c r="S49" s="354">
        <f>(P49/P59)</f>
        <v>0.02027027027</v>
      </c>
      <c r="T49" s="25"/>
      <c r="U49" s="210"/>
      <c r="V49" s="210"/>
      <c r="W49" s="210"/>
      <c r="X49" s="210"/>
      <c r="Y49" s="210"/>
      <c r="Z49" s="210"/>
    </row>
    <row r="50" ht="12.75" customHeight="1">
      <c r="A50" s="436">
        <v>4914.0</v>
      </c>
      <c r="B50" s="437" t="s">
        <v>10069</v>
      </c>
      <c r="C50" s="437">
        <v>2009.0</v>
      </c>
      <c r="D50" s="511">
        <v>40009.0</v>
      </c>
      <c r="E50" s="437" t="s">
        <v>10070</v>
      </c>
      <c r="F50" s="437" t="s">
        <v>1293</v>
      </c>
      <c r="G50" s="437" t="s">
        <v>17</v>
      </c>
      <c r="H50" s="437" t="s">
        <v>1043</v>
      </c>
      <c r="I50" s="511">
        <v>41800.0</v>
      </c>
      <c r="J50" s="439">
        <v>6.0</v>
      </c>
      <c r="K50" s="649" t="s">
        <v>322</v>
      </c>
      <c r="L50" s="439" t="s">
        <v>390</v>
      </c>
      <c r="M50" s="330">
        <f t="shared" si="2"/>
        <v>1791</v>
      </c>
      <c r="N50" s="210"/>
      <c r="O50" s="332" t="s">
        <v>219</v>
      </c>
      <c r="P50" s="355">
        <f>COUNTIF($J$2:$J$476,"4")</f>
        <v>13</v>
      </c>
      <c r="Q50" s="106"/>
      <c r="R50" s="107"/>
      <c r="S50" s="356">
        <f>(P50/P59)</f>
        <v>0.08783783784</v>
      </c>
      <c r="T50" s="25"/>
      <c r="U50" s="210"/>
      <c r="V50" s="210"/>
      <c r="W50" s="210"/>
      <c r="X50" s="210"/>
      <c r="Y50" s="210"/>
      <c r="Z50" s="210"/>
    </row>
    <row r="51" ht="12.75" customHeight="1">
      <c r="A51" s="430">
        <v>5014.0</v>
      </c>
      <c r="B51" s="431" t="s">
        <v>10071</v>
      </c>
      <c r="C51" s="431">
        <v>2010.0</v>
      </c>
      <c r="D51" s="508">
        <v>40318.0</v>
      </c>
      <c r="E51" s="431" t="s">
        <v>10072</v>
      </c>
      <c r="F51" s="431" t="s">
        <v>3442</v>
      </c>
      <c r="G51" s="431" t="s">
        <v>17</v>
      </c>
      <c r="H51" s="431" t="s">
        <v>2139</v>
      </c>
      <c r="I51" s="508">
        <v>41802.0</v>
      </c>
      <c r="J51" s="433">
        <v>6.0</v>
      </c>
      <c r="K51" s="649" t="s">
        <v>322</v>
      </c>
      <c r="L51" s="433" t="s">
        <v>390</v>
      </c>
      <c r="M51" s="327">
        <f t="shared" si="2"/>
        <v>1484</v>
      </c>
      <c r="N51" s="210"/>
      <c r="O51" s="333" t="s">
        <v>223</v>
      </c>
      <c r="P51" s="357">
        <f>COUNTIF($J$2:$J$476,"5")</f>
        <v>8</v>
      </c>
      <c r="Q51" s="106"/>
      <c r="R51" s="107"/>
      <c r="S51" s="354">
        <f>(P51/P59)</f>
        <v>0.05405405405</v>
      </c>
      <c r="T51" s="25"/>
      <c r="U51" s="210"/>
      <c r="V51" s="210"/>
      <c r="W51" s="210"/>
      <c r="X51" s="210"/>
      <c r="Y51" s="210"/>
      <c r="Z51" s="210"/>
    </row>
    <row r="52" ht="12.75" customHeight="1">
      <c r="A52" s="436">
        <v>5114.0</v>
      </c>
      <c r="B52" s="437" t="s">
        <v>10073</v>
      </c>
      <c r="C52" s="437">
        <v>2010.0</v>
      </c>
      <c r="D52" s="511">
        <v>40325.0</v>
      </c>
      <c r="E52" s="437" t="s">
        <v>10074</v>
      </c>
      <c r="F52" s="437" t="s">
        <v>10075</v>
      </c>
      <c r="G52" s="437" t="s">
        <v>17</v>
      </c>
      <c r="H52" s="437" t="s">
        <v>9381</v>
      </c>
      <c r="I52" s="511">
        <v>41802.0</v>
      </c>
      <c r="J52" s="439">
        <v>6.0</v>
      </c>
      <c r="K52" s="647" t="s">
        <v>293</v>
      </c>
      <c r="L52" s="439" t="s">
        <v>390</v>
      </c>
      <c r="M52" s="330">
        <f t="shared" si="2"/>
        <v>1477</v>
      </c>
      <c r="N52" s="210"/>
      <c r="O52" s="332" t="s">
        <v>229</v>
      </c>
      <c r="P52" s="355">
        <f>COUNTIF($J$2:$J$476,"6")</f>
        <v>12</v>
      </c>
      <c r="Q52" s="106"/>
      <c r="R52" s="107"/>
      <c r="S52" s="356">
        <f>(P52/P59)</f>
        <v>0.08108108108</v>
      </c>
      <c r="T52" s="25"/>
      <c r="U52" s="210"/>
      <c r="V52" s="210"/>
      <c r="W52" s="210"/>
      <c r="X52" s="210"/>
      <c r="Y52" s="210"/>
      <c r="Z52" s="210"/>
    </row>
    <row r="53" ht="12.75" customHeight="1">
      <c r="A53" s="430">
        <v>5214.0</v>
      </c>
      <c r="B53" s="431" t="s">
        <v>10076</v>
      </c>
      <c r="C53" s="431">
        <v>2010.0</v>
      </c>
      <c r="D53" s="508">
        <v>40435.0</v>
      </c>
      <c r="E53" s="431" t="s">
        <v>10077</v>
      </c>
      <c r="F53" s="431" t="s">
        <v>10078</v>
      </c>
      <c r="G53" s="431" t="s">
        <v>17</v>
      </c>
      <c r="H53" s="431" t="s">
        <v>8786</v>
      </c>
      <c r="I53" s="508">
        <v>41802.0</v>
      </c>
      <c r="J53" s="433">
        <v>6.0</v>
      </c>
      <c r="K53" s="649" t="s">
        <v>322</v>
      </c>
      <c r="L53" s="433" t="s">
        <v>390</v>
      </c>
      <c r="M53" s="327">
        <f t="shared" si="2"/>
        <v>1367</v>
      </c>
      <c r="N53" s="210"/>
      <c r="O53" s="333" t="s">
        <v>235</v>
      </c>
      <c r="P53" s="357">
        <f>COUNTIF($J$2:$J$476,"7")</f>
        <v>2</v>
      </c>
      <c r="Q53" s="106"/>
      <c r="R53" s="107"/>
      <c r="S53" s="354">
        <f>(P53/P59)</f>
        <v>0.01351351351</v>
      </c>
      <c r="T53" s="25"/>
      <c r="U53" s="210"/>
      <c r="V53" s="210"/>
      <c r="W53" s="210"/>
      <c r="X53" s="210"/>
      <c r="Y53" s="210"/>
      <c r="Z53" s="210"/>
    </row>
    <row r="54" ht="12.75" customHeight="1">
      <c r="A54" s="436">
        <v>5314.0</v>
      </c>
      <c r="B54" s="437" t="s">
        <v>10079</v>
      </c>
      <c r="C54" s="437">
        <v>2008.0</v>
      </c>
      <c r="D54" s="511">
        <v>39665.0</v>
      </c>
      <c r="E54" s="437" t="s">
        <v>10080</v>
      </c>
      <c r="F54" s="437" t="s">
        <v>10081</v>
      </c>
      <c r="G54" s="437" t="s">
        <v>806</v>
      </c>
      <c r="H54" s="437" t="s">
        <v>234</v>
      </c>
      <c r="I54" s="511">
        <v>41802.0</v>
      </c>
      <c r="J54" s="439">
        <v>6.0</v>
      </c>
      <c r="K54" s="647" t="s">
        <v>293</v>
      </c>
      <c r="L54" s="439" t="s">
        <v>390</v>
      </c>
      <c r="M54" s="330">
        <f t="shared" si="2"/>
        <v>2137</v>
      </c>
      <c r="N54" s="210"/>
      <c r="O54" s="332" t="s">
        <v>239</v>
      </c>
      <c r="P54" s="355">
        <f>COUNTIF($J$2:$J$476,"8")</f>
        <v>13</v>
      </c>
      <c r="Q54" s="106"/>
      <c r="R54" s="107"/>
      <c r="S54" s="356">
        <f>(P54/P59)</f>
        <v>0.08783783784</v>
      </c>
      <c r="T54" s="25"/>
      <c r="U54" s="210"/>
      <c r="V54" s="210"/>
      <c r="W54" s="210"/>
      <c r="X54" s="210"/>
      <c r="Y54" s="210"/>
      <c r="Z54" s="210"/>
    </row>
    <row r="55" ht="12.75" customHeight="1">
      <c r="A55" s="430">
        <v>5414.0</v>
      </c>
      <c r="B55" s="431" t="s">
        <v>10082</v>
      </c>
      <c r="C55" s="431">
        <v>2010.0</v>
      </c>
      <c r="D55" s="508">
        <v>40308.0</v>
      </c>
      <c r="E55" s="431" t="s">
        <v>10083</v>
      </c>
      <c r="F55" s="431" t="s">
        <v>865</v>
      </c>
      <c r="G55" s="431" t="s">
        <v>17</v>
      </c>
      <c r="H55" s="431" t="s">
        <v>5372</v>
      </c>
      <c r="I55" s="508">
        <v>41805.0</v>
      </c>
      <c r="J55" s="433">
        <v>6.0</v>
      </c>
      <c r="K55" s="650" t="s">
        <v>309</v>
      </c>
      <c r="L55" s="433" t="s">
        <v>390</v>
      </c>
      <c r="M55" s="327">
        <f t="shared" si="2"/>
        <v>1497</v>
      </c>
      <c r="N55" s="210"/>
      <c r="O55" s="333" t="s">
        <v>245</v>
      </c>
      <c r="P55" s="357">
        <f>COUNTIF($J$2:$J$476,"9")</f>
        <v>10</v>
      </c>
      <c r="Q55" s="106"/>
      <c r="R55" s="107"/>
      <c r="S55" s="354">
        <f>(P55/P59)</f>
        <v>0.06756756757</v>
      </c>
      <c r="T55" s="25"/>
      <c r="U55" s="210"/>
      <c r="V55" s="210"/>
      <c r="W55" s="210"/>
      <c r="X55" s="210"/>
      <c r="Y55" s="210"/>
      <c r="Z55" s="210"/>
    </row>
    <row r="56" ht="12.75" customHeight="1">
      <c r="A56" s="436">
        <v>5514.0</v>
      </c>
      <c r="B56" s="437" t="s">
        <v>10084</v>
      </c>
      <c r="C56" s="437">
        <v>2010.0</v>
      </c>
      <c r="D56" s="511">
        <v>40303.0</v>
      </c>
      <c r="E56" s="437" t="s">
        <v>10085</v>
      </c>
      <c r="F56" s="437" t="s">
        <v>1569</v>
      </c>
      <c r="G56" s="437" t="s">
        <v>712</v>
      </c>
      <c r="H56" s="437" t="s">
        <v>283</v>
      </c>
      <c r="I56" s="511">
        <v>41807.0</v>
      </c>
      <c r="J56" s="439">
        <v>6.0</v>
      </c>
      <c r="K56" s="649" t="s">
        <v>322</v>
      </c>
      <c r="L56" s="439" t="s">
        <v>390</v>
      </c>
      <c r="M56" s="330">
        <f t="shared" si="2"/>
        <v>1504</v>
      </c>
      <c r="N56" s="210"/>
      <c r="O56" s="332" t="s">
        <v>252</v>
      </c>
      <c r="P56" s="355">
        <f>COUNTIF($J$2:$J$476,"10")</f>
        <v>32</v>
      </c>
      <c r="Q56" s="106"/>
      <c r="R56" s="107"/>
      <c r="S56" s="356">
        <f>(P56/P59)</f>
        <v>0.2162162162</v>
      </c>
      <c r="T56" s="25"/>
      <c r="U56" s="210"/>
      <c r="V56" s="210"/>
      <c r="W56" s="210"/>
      <c r="X56" s="210"/>
      <c r="Y56" s="210"/>
      <c r="Z56" s="210"/>
    </row>
    <row r="57" ht="12.75" customHeight="1">
      <c r="A57" s="430">
        <v>5614.0</v>
      </c>
      <c r="B57" s="431" t="s">
        <v>10086</v>
      </c>
      <c r="C57" s="431">
        <v>2010.0</v>
      </c>
      <c r="D57" s="508">
        <v>40350.0</v>
      </c>
      <c r="E57" s="431" t="s">
        <v>10087</v>
      </c>
      <c r="F57" s="431" t="s">
        <v>44</v>
      </c>
      <c r="G57" s="431" t="s">
        <v>712</v>
      </c>
      <c r="H57" s="431" t="s">
        <v>283</v>
      </c>
      <c r="I57" s="508">
        <v>41808.0</v>
      </c>
      <c r="J57" s="433">
        <v>6.0</v>
      </c>
      <c r="K57" s="647" t="s">
        <v>293</v>
      </c>
      <c r="L57" s="433" t="s">
        <v>395</v>
      </c>
      <c r="M57" s="327">
        <f t="shared" si="2"/>
        <v>1458</v>
      </c>
      <c r="N57" s="210"/>
      <c r="O57" s="333" t="s">
        <v>258</v>
      </c>
      <c r="P57" s="357">
        <f>COUNTIF($J$2:$J$476,"11")</f>
        <v>15</v>
      </c>
      <c r="Q57" s="106"/>
      <c r="R57" s="107"/>
      <c r="S57" s="354">
        <f>(P57/P59)</f>
        <v>0.1013513514</v>
      </c>
      <c r="T57" s="25"/>
      <c r="U57" s="210"/>
      <c r="V57" s="210"/>
      <c r="W57" s="210"/>
      <c r="X57" s="210"/>
      <c r="Y57" s="210"/>
      <c r="Z57" s="210"/>
    </row>
    <row r="58" ht="12.75" customHeight="1">
      <c r="A58" s="436">
        <v>5714.0</v>
      </c>
      <c r="B58" s="437" t="s">
        <v>10088</v>
      </c>
      <c r="C58" s="437">
        <v>2011.0</v>
      </c>
      <c r="D58" s="511">
        <v>40724.0</v>
      </c>
      <c r="E58" s="437" t="s">
        <v>10089</v>
      </c>
      <c r="F58" s="437" t="s">
        <v>10090</v>
      </c>
      <c r="G58" s="437" t="s">
        <v>712</v>
      </c>
      <c r="H58" s="437" t="s">
        <v>283</v>
      </c>
      <c r="I58" s="511">
        <v>41808.0</v>
      </c>
      <c r="J58" s="439">
        <v>6.0</v>
      </c>
      <c r="K58" s="650" t="s">
        <v>309</v>
      </c>
      <c r="L58" s="439" t="s">
        <v>390</v>
      </c>
      <c r="M58" s="330">
        <f t="shared" si="2"/>
        <v>1084</v>
      </c>
      <c r="N58" s="210"/>
      <c r="O58" s="366" t="s">
        <v>264</v>
      </c>
      <c r="P58" s="355">
        <f>COUNTIF($J$2:$J$476,"12")</f>
        <v>17</v>
      </c>
      <c r="Q58" s="106"/>
      <c r="R58" s="107"/>
      <c r="S58" s="367">
        <f>(P58/P59)</f>
        <v>0.1148648649</v>
      </c>
      <c r="T58" s="25"/>
      <c r="U58" s="210"/>
      <c r="V58" s="210"/>
      <c r="W58" s="210"/>
      <c r="X58" s="210"/>
      <c r="Y58" s="210"/>
      <c r="Z58" s="210"/>
    </row>
    <row r="59" ht="12.75" customHeight="1">
      <c r="A59" s="430">
        <v>5814.0</v>
      </c>
      <c r="B59" s="431" t="s">
        <v>10091</v>
      </c>
      <c r="C59" s="431">
        <v>2010.0</v>
      </c>
      <c r="D59" s="508">
        <v>40340.0</v>
      </c>
      <c r="E59" s="431" t="s">
        <v>10092</v>
      </c>
      <c r="F59" s="431" t="s">
        <v>2434</v>
      </c>
      <c r="G59" s="431" t="s">
        <v>712</v>
      </c>
      <c r="H59" s="431" t="s">
        <v>8126</v>
      </c>
      <c r="I59" s="508">
        <v>41808.0</v>
      </c>
      <c r="J59" s="433">
        <v>6.0</v>
      </c>
      <c r="K59" s="649" t="s">
        <v>322</v>
      </c>
      <c r="L59" s="433" t="s">
        <v>390</v>
      </c>
      <c r="M59" s="327">
        <f t="shared" si="2"/>
        <v>1468</v>
      </c>
      <c r="N59" s="210"/>
      <c r="O59" s="359" t="s">
        <v>268</v>
      </c>
      <c r="P59" s="360">
        <f>SUM(P47:R58)</f>
        <v>148</v>
      </c>
      <c r="Q59" s="361"/>
      <c r="R59" s="362"/>
      <c r="S59" s="363">
        <f>SUM(S47:S58)</f>
        <v>1</v>
      </c>
      <c r="T59" s="25"/>
      <c r="U59" s="210"/>
      <c r="V59" s="210"/>
      <c r="W59" s="210"/>
      <c r="X59" s="210"/>
      <c r="Y59" s="210"/>
      <c r="Z59" s="210"/>
    </row>
    <row r="60" ht="12.75" customHeight="1">
      <c r="A60" s="436">
        <v>5914.0</v>
      </c>
      <c r="B60" s="437" t="s">
        <v>10093</v>
      </c>
      <c r="C60" s="437">
        <v>2008.0</v>
      </c>
      <c r="D60" s="511">
        <v>39797.0</v>
      </c>
      <c r="E60" s="437" t="s">
        <v>10094</v>
      </c>
      <c r="F60" s="437" t="s">
        <v>2307</v>
      </c>
      <c r="G60" s="437" t="s">
        <v>712</v>
      </c>
      <c r="H60" s="437" t="s">
        <v>10020</v>
      </c>
      <c r="I60" s="511">
        <v>41815.0</v>
      </c>
      <c r="J60" s="439">
        <v>6.0</v>
      </c>
      <c r="K60" s="647" t="s">
        <v>293</v>
      </c>
      <c r="L60" s="439" t="s">
        <v>390</v>
      </c>
      <c r="M60" s="330">
        <f t="shared" si="2"/>
        <v>2018</v>
      </c>
      <c r="N60" s="210"/>
      <c r="O60" s="25"/>
      <c r="P60" s="25"/>
      <c r="Q60" s="25"/>
      <c r="R60" s="25"/>
      <c r="S60" s="25"/>
      <c r="T60" s="25"/>
      <c r="U60" s="210"/>
      <c r="V60" s="210"/>
      <c r="W60" s="210"/>
      <c r="X60" s="210"/>
      <c r="Y60" s="210"/>
      <c r="Z60" s="210"/>
    </row>
    <row r="61" ht="13.5" customHeight="1">
      <c r="A61" s="430">
        <v>6014.0</v>
      </c>
      <c r="B61" s="431" t="s">
        <v>10095</v>
      </c>
      <c r="C61" s="431">
        <v>2008.0</v>
      </c>
      <c r="D61" s="508">
        <v>39772.0</v>
      </c>
      <c r="E61" s="431" t="s">
        <v>10096</v>
      </c>
      <c r="F61" s="431" t="s">
        <v>212</v>
      </c>
      <c r="G61" s="431" t="s">
        <v>17</v>
      </c>
      <c r="H61" s="431" t="s">
        <v>6084</v>
      </c>
      <c r="I61" s="508">
        <v>41817.0</v>
      </c>
      <c r="J61" s="433">
        <v>6.0</v>
      </c>
      <c r="K61" s="650" t="s">
        <v>309</v>
      </c>
      <c r="L61" s="433" t="s">
        <v>390</v>
      </c>
      <c r="M61" s="327">
        <f t="shared" si="2"/>
        <v>2045</v>
      </c>
      <c r="N61" s="210"/>
      <c r="O61" s="368" t="s">
        <v>278</v>
      </c>
      <c r="P61" s="95"/>
      <c r="Q61" s="95"/>
      <c r="R61" s="95"/>
      <c r="S61" s="95"/>
      <c r="T61" s="96"/>
      <c r="U61" s="210"/>
      <c r="V61" s="210"/>
      <c r="W61" s="210"/>
      <c r="X61" s="210"/>
      <c r="Y61" s="210"/>
      <c r="Z61" s="210"/>
    </row>
    <row r="62" ht="13.5" customHeight="1">
      <c r="A62" s="436">
        <v>6114.0</v>
      </c>
      <c r="B62" s="437" t="s">
        <v>10097</v>
      </c>
      <c r="C62" s="437">
        <v>2009.0</v>
      </c>
      <c r="D62" s="511">
        <v>39864.0</v>
      </c>
      <c r="E62" s="437" t="s">
        <v>10098</v>
      </c>
      <c r="F62" s="437" t="s">
        <v>10099</v>
      </c>
      <c r="G62" s="437" t="s">
        <v>712</v>
      </c>
      <c r="H62" s="437" t="s">
        <v>234</v>
      </c>
      <c r="I62" s="511">
        <v>41821.0</v>
      </c>
      <c r="J62" s="439">
        <v>7.0</v>
      </c>
      <c r="K62" s="647" t="s">
        <v>293</v>
      </c>
      <c r="L62" s="439" t="s">
        <v>390</v>
      </c>
      <c r="M62" s="330">
        <f t="shared" si="2"/>
        <v>1957</v>
      </c>
      <c r="N62" s="210"/>
      <c r="O62" s="97"/>
      <c r="P62" s="98"/>
      <c r="Q62" s="98"/>
      <c r="R62" s="98"/>
      <c r="S62" s="98"/>
      <c r="T62" s="99"/>
      <c r="U62" s="210"/>
      <c r="V62" s="210"/>
      <c r="W62" s="210"/>
      <c r="X62" s="210"/>
      <c r="Y62" s="210"/>
      <c r="Z62" s="210"/>
    </row>
    <row r="63" ht="13.5" customHeight="1">
      <c r="A63" s="430">
        <v>6214.0</v>
      </c>
      <c r="B63" s="431" t="s">
        <v>10100</v>
      </c>
      <c r="C63" s="431">
        <v>2010.0</v>
      </c>
      <c r="D63" s="508">
        <v>40501.0</v>
      </c>
      <c r="E63" s="431" t="s">
        <v>10101</v>
      </c>
      <c r="F63" s="431" t="s">
        <v>6960</v>
      </c>
      <c r="G63" s="431" t="s">
        <v>712</v>
      </c>
      <c r="H63" s="431" t="s">
        <v>10102</v>
      </c>
      <c r="I63" s="508">
        <v>41831.0</v>
      </c>
      <c r="J63" s="433">
        <v>7.0</v>
      </c>
      <c r="K63" s="647" t="s">
        <v>293</v>
      </c>
      <c r="L63" s="433" t="s">
        <v>390</v>
      </c>
      <c r="M63" s="327">
        <f t="shared" si="2"/>
        <v>1330</v>
      </c>
      <c r="N63" s="210"/>
      <c r="O63" s="369" t="s">
        <v>288</v>
      </c>
      <c r="P63" s="370"/>
      <c r="Q63" s="370"/>
      <c r="R63" s="371"/>
      <c r="S63" s="531" t="s">
        <v>289</v>
      </c>
      <c r="T63" s="532" t="s">
        <v>108</v>
      </c>
      <c r="U63" s="210"/>
      <c r="V63" s="210"/>
      <c r="W63" s="210"/>
      <c r="X63" s="210"/>
      <c r="Y63" s="210"/>
      <c r="Z63" s="210"/>
    </row>
    <row r="64" ht="13.5" customHeight="1">
      <c r="A64" s="436">
        <v>6314.0</v>
      </c>
      <c r="B64" s="437" t="s">
        <v>10103</v>
      </c>
      <c r="C64" s="437">
        <v>2009.0</v>
      </c>
      <c r="D64" s="511">
        <v>40123.0</v>
      </c>
      <c r="E64" s="437" t="s">
        <v>10104</v>
      </c>
      <c r="F64" s="437" t="s">
        <v>1630</v>
      </c>
      <c r="G64" s="437" t="s">
        <v>17</v>
      </c>
      <c r="H64" s="437" t="s">
        <v>1156</v>
      </c>
      <c r="I64" s="511">
        <v>41858.0</v>
      </c>
      <c r="J64" s="439">
        <v>8.0</v>
      </c>
      <c r="K64" s="647" t="s">
        <v>293</v>
      </c>
      <c r="L64" s="439" t="s">
        <v>390</v>
      </c>
      <c r="M64" s="330">
        <f t="shared" si="2"/>
        <v>1735</v>
      </c>
      <c r="N64" s="210"/>
      <c r="O64" s="533" t="s">
        <v>293</v>
      </c>
      <c r="P64" s="534"/>
      <c r="Q64" s="534"/>
      <c r="R64" s="535"/>
      <c r="S64" s="376">
        <f>COUNTIF($K$2:$K$476,"I - Extremamente tóxico")</f>
        <v>59</v>
      </c>
      <c r="T64" s="377">
        <f>(S64/S76)</f>
        <v>0.3986486486</v>
      </c>
      <c r="U64" s="210"/>
      <c r="V64" s="210"/>
      <c r="W64" s="210"/>
      <c r="X64" s="210"/>
      <c r="Y64" s="210"/>
      <c r="Z64" s="210"/>
    </row>
    <row r="65" ht="12.75" customHeight="1">
      <c r="A65" s="430">
        <v>6414.0</v>
      </c>
      <c r="B65" s="431" t="s">
        <v>10105</v>
      </c>
      <c r="C65" s="431">
        <v>2009.0</v>
      </c>
      <c r="D65" s="508">
        <v>40171.0</v>
      </c>
      <c r="E65" s="431" t="s">
        <v>10106</v>
      </c>
      <c r="F65" s="431" t="s">
        <v>865</v>
      </c>
      <c r="G65" s="431" t="s">
        <v>17</v>
      </c>
      <c r="H65" s="431" t="s">
        <v>892</v>
      </c>
      <c r="I65" s="508">
        <v>41858.0</v>
      </c>
      <c r="J65" s="433">
        <v>8.0</v>
      </c>
      <c r="K65" s="650" t="s">
        <v>309</v>
      </c>
      <c r="L65" s="433" t="s">
        <v>390</v>
      </c>
      <c r="M65" s="327">
        <f t="shared" si="2"/>
        <v>1687</v>
      </c>
      <c r="N65" s="210"/>
      <c r="O65" s="378" t="s">
        <v>297</v>
      </c>
      <c r="P65" s="379"/>
      <c r="Q65" s="379"/>
      <c r="R65" s="380"/>
      <c r="S65" s="381">
        <f>COUNTIF($K$2:$K$476,"Categoria 1 - Produto Extremamente Tóxico")</f>
        <v>0</v>
      </c>
      <c r="T65" s="382">
        <f>(S65/S76)</f>
        <v>0</v>
      </c>
      <c r="U65" s="210"/>
      <c r="V65" s="210"/>
      <c r="W65" s="210"/>
      <c r="X65" s="210"/>
      <c r="Y65" s="210"/>
      <c r="Z65" s="210"/>
    </row>
    <row r="66" ht="12.75" customHeight="1">
      <c r="A66" s="436">
        <v>6514.0</v>
      </c>
      <c r="B66" s="437" t="s">
        <v>10107</v>
      </c>
      <c r="C66" s="437">
        <v>2011.0</v>
      </c>
      <c r="D66" s="511">
        <v>40758.0</v>
      </c>
      <c r="E66" s="437" t="s">
        <v>10108</v>
      </c>
      <c r="F66" s="437" t="s">
        <v>3442</v>
      </c>
      <c r="G66" s="437" t="s">
        <v>17</v>
      </c>
      <c r="H66" s="437" t="s">
        <v>50</v>
      </c>
      <c r="I66" s="511">
        <v>41858.0</v>
      </c>
      <c r="J66" s="439">
        <v>8.0</v>
      </c>
      <c r="K66" s="649" t="s">
        <v>322</v>
      </c>
      <c r="L66" s="439" t="s">
        <v>390</v>
      </c>
      <c r="M66" s="330">
        <f t="shared" si="2"/>
        <v>1100</v>
      </c>
      <c r="N66" s="210"/>
      <c r="O66" s="378" t="s">
        <v>302</v>
      </c>
      <c r="P66" s="379"/>
      <c r="Q66" s="379"/>
      <c r="R66" s="380"/>
      <c r="S66" s="381">
        <f>COUNTIF($K$2:$K$476,"Categoria 2 - Produto Altamente Tóxico")</f>
        <v>0</v>
      </c>
      <c r="T66" s="382">
        <f>(S66/S76)</f>
        <v>0</v>
      </c>
      <c r="U66" s="210"/>
      <c r="V66" s="210"/>
      <c r="W66" s="210"/>
      <c r="X66" s="210"/>
      <c r="Y66" s="210"/>
      <c r="Z66" s="210"/>
    </row>
    <row r="67" ht="12.75" customHeight="1">
      <c r="A67" s="430">
        <v>6614.0</v>
      </c>
      <c r="B67" s="431" t="s">
        <v>10109</v>
      </c>
      <c r="C67" s="431">
        <v>2009.0</v>
      </c>
      <c r="D67" s="508">
        <v>39911.0</v>
      </c>
      <c r="E67" s="431" t="s">
        <v>10110</v>
      </c>
      <c r="F67" s="431" t="s">
        <v>10111</v>
      </c>
      <c r="G67" s="431" t="s">
        <v>806</v>
      </c>
      <c r="H67" s="431" t="s">
        <v>234</v>
      </c>
      <c r="I67" s="508">
        <v>41863.0</v>
      </c>
      <c r="J67" s="433">
        <v>8.0</v>
      </c>
      <c r="K67" s="649" t="s">
        <v>322</v>
      </c>
      <c r="L67" s="433" t="s">
        <v>390</v>
      </c>
      <c r="M67" s="327">
        <f t="shared" si="2"/>
        <v>1952</v>
      </c>
      <c r="N67" s="210"/>
      <c r="O67" s="383" t="s">
        <v>309</v>
      </c>
      <c r="P67" s="379"/>
      <c r="Q67" s="379"/>
      <c r="R67" s="380"/>
      <c r="S67" s="384">
        <f>COUNTIF($K$2:$K$476,"II - Altamente tóxico")</f>
        <v>22</v>
      </c>
      <c r="T67" s="385">
        <f>(S67/S76)</f>
        <v>0.1486486486</v>
      </c>
      <c r="U67" s="210"/>
      <c r="V67" s="210"/>
      <c r="W67" s="210"/>
      <c r="X67" s="210"/>
      <c r="Y67" s="210"/>
      <c r="Z67" s="210"/>
    </row>
    <row r="68" ht="12.75" customHeight="1">
      <c r="A68" s="436">
        <v>6714.0</v>
      </c>
      <c r="B68" s="437" t="s">
        <v>10112</v>
      </c>
      <c r="C68" s="437">
        <v>2009.0</v>
      </c>
      <c r="D68" s="511">
        <v>39911.0</v>
      </c>
      <c r="E68" s="437" t="s">
        <v>10113</v>
      </c>
      <c r="F68" s="437" t="s">
        <v>10111</v>
      </c>
      <c r="G68" s="437" t="s">
        <v>806</v>
      </c>
      <c r="H68" s="437" t="s">
        <v>234</v>
      </c>
      <c r="I68" s="511">
        <v>41863.0</v>
      </c>
      <c r="J68" s="439">
        <v>8.0</v>
      </c>
      <c r="K68" s="649" t="s">
        <v>322</v>
      </c>
      <c r="L68" s="439" t="s">
        <v>390</v>
      </c>
      <c r="M68" s="330">
        <f t="shared" si="2"/>
        <v>1952</v>
      </c>
      <c r="N68" s="210"/>
      <c r="O68" s="383" t="s">
        <v>316</v>
      </c>
      <c r="P68" s="379"/>
      <c r="Q68" s="379"/>
      <c r="R68" s="380"/>
      <c r="S68" s="384">
        <f>COUNTIF($K$2:$K$476,"Categoria 3 - Produto Moderadamente Tóxico")</f>
        <v>0</v>
      </c>
      <c r="T68" s="385">
        <f>(S68/S76)</f>
        <v>0</v>
      </c>
      <c r="U68" s="210"/>
      <c r="V68" s="210"/>
      <c r="W68" s="210"/>
      <c r="X68" s="210"/>
      <c r="Y68" s="210"/>
      <c r="Z68" s="210"/>
    </row>
    <row r="69" ht="12.75" customHeight="1">
      <c r="A69" s="430">
        <v>6814.0</v>
      </c>
      <c r="B69" s="431" t="s">
        <v>10114</v>
      </c>
      <c r="C69" s="431">
        <v>2010.0</v>
      </c>
      <c r="D69" s="508">
        <v>40280.0</v>
      </c>
      <c r="E69" s="431" t="s">
        <v>10115</v>
      </c>
      <c r="F69" s="431" t="s">
        <v>1549</v>
      </c>
      <c r="G69" s="431" t="s">
        <v>712</v>
      </c>
      <c r="H69" s="431" t="s">
        <v>892</v>
      </c>
      <c r="I69" s="508">
        <v>41869.0</v>
      </c>
      <c r="J69" s="433">
        <v>8.0</v>
      </c>
      <c r="K69" s="647" t="s">
        <v>293</v>
      </c>
      <c r="L69" s="433" t="s">
        <v>390</v>
      </c>
      <c r="M69" s="327">
        <f t="shared" si="2"/>
        <v>1589</v>
      </c>
      <c r="N69" s="210"/>
      <c r="O69" s="386" t="s">
        <v>322</v>
      </c>
      <c r="P69" s="379"/>
      <c r="Q69" s="379"/>
      <c r="R69" s="380"/>
      <c r="S69" s="387">
        <f>COUNTIF($K$2:$K$476,"III - Medianamente tóxico")</f>
        <v>60</v>
      </c>
      <c r="T69" s="388">
        <f>(S69/S76)</f>
        <v>0.4054054054</v>
      </c>
      <c r="U69" s="210"/>
      <c r="V69" s="210"/>
      <c r="W69" s="210"/>
      <c r="X69" s="210"/>
      <c r="Y69" s="210"/>
      <c r="Z69" s="210"/>
    </row>
    <row r="70" ht="12.75" customHeight="1">
      <c r="A70" s="436">
        <v>6914.0</v>
      </c>
      <c r="B70" s="437" t="s">
        <v>10116</v>
      </c>
      <c r="C70" s="437">
        <v>2009.0</v>
      </c>
      <c r="D70" s="511">
        <v>39933.0</v>
      </c>
      <c r="E70" s="437" t="s">
        <v>10117</v>
      </c>
      <c r="F70" s="437" t="s">
        <v>1549</v>
      </c>
      <c r="G70" s="437" t="s">
        <v>712</v>
      </c>
      <c r="H70" s="437" t="s">
        <v>892</v>
      </c>
      <c r="I70" s="511">
        <v>41869.0</v>
      </c>
      <c r="J70" s="439">
        <v>8.0</v>
      </c>
      <c r="K70" s="647" t="s">
        <v>293</v>
      </c>
      <c r="L70" s="439" t="s">
        <v>390</v>
      </c>
      <c r="M70" s="330">
        <f t="shared" si="2"/>
        <v>1936</v>
      </c>
      <c r="N70" s="210"/>
      <c r="O70" s="386" t="s">
        <v>329</v>
      </c>
      <c r="P70" s="379"/>
      <c r="Q70" s="379"/>
      <c r="R70" s="380"/>
      <c r="S70" s="387">
        <f>COUNTIF($K$2:$K$476,"Categoria 4 - Produto Pouco Tóxico")</f>
        <v>0</v>
      </c>
      <c r="T70" s="388">
        <f>(S70/S76)</f>
        <v>0</v>
      </c>
      <c r="U70" s="210"/>
      <c r="V70" s="210"/>
      <c r="W70" s="210"/>
      <c r="X70" s="210"/>
      <c r="Y70" s="210"/>
      <c r="Z70" s="210"/>
    </row>
    <row r="71" ht="12.75" customHeight="1">
      <c r="A71" s="430">
        <v>7014.0</v>
      </c>
      <c r="B71" s="431" t="s">
        <v>10118</v>
      </c>
      <c r="C71" s="431">
        <v>2007.0</v>
      </c>
      <c r="D71" s="508">
        <v>39412.0</v>
      </c>
      <c r="E71" s="431" t="s">
        <v>10119</v>
      </c>
      <c r="F71" s="431" t="s">
        <v>2307</v>
      </c>
      <c r="G71" s="431" t="s">
        <v>806</v>
      </c>
      <c r="H71" s="431" t="s">
        <v>3328</v>
      </c>
      <c r="I71" s="508">
        <v>41871.0</v>
      </c>
      <c r="J71" s="433">
        <v>8.0</v>
      </c>
      <c r="K71" s="647" t="s">
        <v>293</v>
      </c>
      <c r="L71" s="433" t="s">
        <v>395</v>
      </c>
      <c r="M71" s="327">
        <f t="shared" si="2"/>
        <v>2459</v>
      </c>
      <c r="N71" s="210"/>
      <c r="O71" s="386" t="s">
        <v>336</v>
      </c>
      <c r="P71" s="379"/>
      <c r="Q71" s="379"/>
      <c r="R71" s="380"/>
      <c r="S71" s="387">
        <f>COUNTIF($K$2:$K$476,"Categoria 5 - Produto Improvável de Causar Dano Agudo")</f>
        <v>0</v>
      </c>
      <c r="T71" s="388">
        <f>(S71/S76)</f>
        <v>0</v>
      </c>
      <c r="U71" s="210"/>
      <c r="V71" s="210"/>
      <c r="W71" s="210"/>
      <c r="X71" s="210"/>
      <c r="Y71" s="210"/>
      <c r="Z71" s="210"/>
    </row>
    <row r="72" ht="12.75" customHeight="1">
      <c r="A72" s="436">
        <v>7114.0</v>
      </c>
      <c r="B72" s="437" t="s">
        <v>10120</v>
      </c>
      <c r="C72" s="437">
        <v>2013.0</v>
      </c>
      <c r="D72" s="511">
        <v>41285.0</v>
      </c>
      <c r="E72" s="437" t="s">
        <v>10121</v>
      </c>
      <c r="F72" s="634" t="s">
        <v>5688</v>
      </c>
      <c r="G72" s="437" t="s">
        <v>729</v>
      </c>
      <c r="H72" s="437" t="s">
        <v>10122</v>
      </c>
      <c r="I72" s="511">
        <v>41872.0</v>
      </c>
      <c r="J72" s="439">
        <v>8.0</v>
      </c>
      <c r="K72" s="648" t="s">
        <v>1259</v>
      </c>
      <c r="L72" s="439" t="s">
        <v>399</v>
      </c>
      <c r="M72" s="330">
        <f t="shared" si="2"/>
        <v>587</v>
      </c>
      <c r="N72" s="210"/>
      <c r="O72" s="389" t="s">
        <v>344</v>
      </c>
      <c r="P72" s="379"/>
      <c r="Q72" s="379"/>
      <c r="R72" s="380"/>
      <c r="S72" s="390">
        <f>COUNTIF($K$2:$K$476,"IV - Pouco tóxico")</f>
        <v>2</v>
      </c>
      <c r="T72" s="391">
        <f>(S72/S76)</f>
        <v>0.01351351351</v>
      </c>
      <c r="U72" s="210"/>
      <c r="V72" s="210"/>
      <c r="W72" s="210"/>
      <c r="X72" s="210"/>
      <c r="Y72" s="210"/>
      <c r="Z72" s="210"/>
    </row>
    <row r="73" ht="14.25" customHeight="1">
      <c r="A73" s="430">
        <v>7214.0</v>
      </c>
      <c r="B73" s="431" t="s">
        <v>10123</v>
      </c>
      <c r="C73" s="431">
        <v>2013.0</v>
      </c>
      <c r="D73" s="508">
        <v>41507.0</v>
      </c>
      <c r="E73" s="431" t="s">
        <v>10124</v>
      </c>
      <c r="F73" s="635" t="s">
        <v>5688</v>
      </c>
      <c r="G73" s="431" t="s">
        <v>729</v>
      </c>
      <c r="H73" s="431" t="s">
        <v>10125</v>
      </c>
      <c r="I73" s="508">
        <v>41872.0</v>
      </c>
      <c r="J73" s="433">
        <v>8.0</v>
      </c>
      <c r="K73" s="648" t="s">
        <v>1259</v>
      </c>
      <c r="L73" s="433" t="s">
        <v>399</v>
      </c>
      <c r="M73" s="327">
        <f t="shared" si="2"/>
        <v>365</v>
      </c>
      <c r="N73" s="210"/>
      <c r="O73" s="389" t="s">
        <v>1231</v>
      </c>
      <c r="P73" s="379"/>
      <c r="Q73" s="379"/>
      <c r="R73" s="380"/>
      <c r="S73" s="390">
        <f>COUNTIF($K$2:$K$476,"Não classificado - Produto não classificado")</f>
        <v>0</v>
      </c>
      <c r="T73" s="391">
        <f>(S73/S76)</f>
        <v>0</v>
      </c>
      <c r="U73" s="210"/>
      <c r="V73" s="210"/>
      <c r="W73" s="210"/>
      <c r="X73" s="210"/>
      <c r="Y73" s="210"/>
      <c r="Z73" s="210"/>
    </row>
    <row r="74" ht="13.5" customHeight="1">
      <c r="A74" s="436">
        <v>7314.0</v>
      </c>
      <c r="B74" s="437" t="s">
        <v>10126</v>
      </c>
      <c r="C74" s="437">
        <v>2010.0</v>
      </c>
      <c r="D74" s="511">
        <v>40232.0</v>
      </c>
      <c r="E74" s="437" t="s">
        <v>10127</v>
      </c>
      <c r="F74" s="437" t="s">
        <v>44</v>
      </c>
      <c r="G74" s="437" t="s">
        <v>17</v>
      </c>
      <c r="H74" s="437" t="s">
        <v>6084</v>
      </c>
      <c r="I74" s="511">
        <v>41872.0</v>
      </c>
      <c r="J74" s="439">
        <v>8.0</v>
      </c>
      <c r="K74" s="647" t="s">
        <v>293</v>
      </c>
      <c r="L74" s="439" t="s">
        <v>395</v>
      </c>
      <c r="M74" s="330">
        <f t="shared" si="2"/>
        <v>1640</v>
      </c>
      <c r="N74" s="210"/>
      <c r="O74" s="389" t="s">
        <v>1259</v>
      </c>
      <c r="P74" s="379"/>
      <c r="Q74" s="379"/>
      <c r="R74" s="380"/>
      <c r="S74" s="390">
        <f>COUNTIF($K$2:$K$476,"Não determinada devido à natureza do produto (Inimigos naturais)")</f>
        <v>5</v>
      </c>
      <c r="T74" s="391">
        <f>(S74/S76)</f>
        <v>0.03378378378</v>
      </c>
      <c r="U74" s="210"/>
      <c r="V74" s="210"/>
      <c r="W74" s="210"/>
      <c r="X74" s="210"/>
      <c r="Y74" s="210"/>
      <c r="Z74" s="210"/>
    </row>
    <row r="75" ht="12.75" customHeight="1">
      <c r="A75" s="430">
        <v>7414.0</v>
      </c>
      <c r="B75" s="431" t="s">
        <v>10128</v>
      </c>
      <c r="C75" s="431">
        <v>2013.0</v>
      </c>
      <c r="D75" s="508">
        <v>41512.0</v>
      </c>
      <c r="E75" s="431" t="s">
        <v>10129</v>
      </c>
      <c r="F75" s="431" t="s">
        <v>10058</v>
      </c>
      <c r="G75" s="431" t="s">
        <v>707</v>
      </c>
      <c r="H75" s="431" t="s">
        <v>3328</v>
      </c>
      <c r="I75" s="508">
        <v>41873.0</v>
      </c>
      <c r="J75" s="433">
        <v>8.0</v>
      </c>
      <c r="K75" s="647" t="s">
        <v>293</v>
      </c>
      <c r="L75" s="433" t="s">
        <v>395</v>
      </c>
      <c r="M75" s="327">
        <f t="shared" si="2"/>
        <v>361</v>
      </c>
      <c r="N75" s="210"/>
      <c r="O75" s="392" t="s">
        <v>19</v>
      </c>
      <c r="P75" s="393"/>
      <c r="Q75" s="393"/>
      <c r="R75" s="394"/>
      <c r="S75" s="395">
        <f>COUNTIF($K$2:$K$476,"O perfil toxicológico foi considerado equivalente ao produto técnico de referência")</f>
        <v>0</v>
      </c>
      <c r="T75" s="396">
        <f>(S75/S76)</f>
        <v>0</v>
      </c>
      <c r="U75" s="210"/>
      <c r="V75" s="210"/>
      <c r="W75" s="210"/>
      <c r="X75" s="210"/>
      <c r="Y75" s="210"/>
      <c r="Z75" s="210"/>
    </row>
    <row r="76" ht="12.75" customHeight="1">
      <c r="A76" s="436">
        <v>7514.0</v>
      </c>
      <c r="B76" s="437" t="s">
        <v>10130</v>
      </c>
      <c r="C76" s="437">
        <v>2010.0</v>
      </c>
      <c r="D76" s="511">
        <v>40422.0</v>
      </c>
      <c r="E76" s="437" t="s">
        <v>10131</v>
      </c>
      <c r="F76" s="437" t="s">
        <v>3442</v>
      </c>
      <c r="G76" s="437" t="s">
        <v>712</v>
      </c>
      <c r="H76" s="437" t="s">
        <v>892</v>
      </c>
      <c r="I76" s="511">
        <v>41873.0</v>
      </c>
      <c r="J76" s="439">
        <v>8.0</v>
      </c>
      <c r="K76" s="650" t="s">
        <v>309</v>
      </c>
      <c r="L76" s="439" t="s">
        <v>390</v>
      </c>
      <c r="M76" s="330">
        <f t="shared" si="2"/>
        <v>1451</v>
      </c>
      <c r="N76" s="210"/>
      <c r="O76" s="397" t="s">
        <v>268</v>
      </c>
      <c r="P76" s="343"/>
      <c r="Q76" s="343"/>
      <c r="R76" s="398"/>
      <c r="S76" s="399">
        <f>SUM(S64:S75)</f>
        <v>148</v>
      </c>
      <c r="T76" s="400">
        <f>(S76/S76)</f>
        <v>1</v>
      </c>
      <c r="U76" s="210"/>
      <c r="V76" s="210"/>
      <c r="W76" s="210"/>
      <c r="X76" s="210"/>
      <c r="Y76" s="210"/>
      <c r="Z76" s="210"/>
    </row>
    <row r="77" ht="12.75" customHeight="1">
      <c r="A77" s="430">
        <v>7614.0</v>
      </c>
      <c r="B77" s="431" t="s">
        <v>10132</v>
      </c>
      <c r="C77" s="431">
        <v>2008.0</v>
      </c>
      <c r="D77" s="508">
        <v>39507.0</v>
      </c>
      <c r="E77" s="431" t="s">
        <v>10133</v>
      </c>
      <c r="F77" s="431" t="s">
        <v>9699</v>
      </c>
      <c r="G77" s="431" t="s">
        <v>17</v>
      </c>
      <c r="H77" s="431" t="s">
        <v>8622</v>
      </c>
      <c r="I77" s="508">
        <v>41886.0</v>
      </c>
      <c r="J77" s="433">
        <v>9.0</v>
      </c>
      <c r="K77" s="647" t="s">
        <v>293</v>
      </c>
      <c r="L77" s="433" t="s">
        <v>390</v>
      </c>
      <c r="M77" s="327">
        <f t="shared" si="2"/>
        <v>2379</v>
      </c>
      <c r="N77" s="210"/>
      <c r="O77" s="25"/>
      <c r="P77" s="25"/>
      <c r="Q77" s="25"/>
      <c r="R77" s="25"/>
      <c r="S77" s="25"/>
      <c r="T77" s="25"/>
      <c r="U77" s="210"/>
      <c r="V77" s="210"/>
      <c r="W77" s="210"/>
      <c r="X77" s="210"/>
      <c r="Y77" s="210"/>
      <c r="Z77" s="210"/>
    </row>
    <row r="78" ht="13.5" customHeight="1">
      <c r="A78" s="436">
        <v>7714.0</v>
      </c>
      <c r="B78" s="437" t="s">
        <v>10134</v>
      </c>
      <c r="C78" s="437">
        <v>2009.0</v>
      </c>
      <c r="D78" s="511">
        <v>39945.0</v>
      </c>
      <c r="E78" s="437" t="s">
        <v>10135</v>
      </c>
      <c r="F78" s="437" t="s">
        <v>1653</v>
      </c>
      <c r="G78" s="437" t="s">
        <v>712</v>
      </c>
      <c r="H78" s="437" t="s">
        <v>66</v>
      </c>
      <c r="I78" s="511">
        <v>41894.0</v>
      </c>
      <c r="J78" s="439">
        <v>9.0</v>
      </c>
      <c r="K78" s="650" t="s">
        <v>309</v>
      </c>
      <c r="L78" s="439" t="s">
        <v>390</v>
      </c>
      <c r="M78" s="330">
        <f t="shared" si="2"/>
        <v>1949</v>
      </c>
      <c r="N78" s="210"/>
      <c r="O78" s="368" t="s">
        <v>11</v>
      </c>
      <c r="P78" s="95"/>
      <c r="Q78" s="95"/>
      <c r="R78" s="95"/>
      <c r="S78" s="95"/>
      <c r="T78" s="96"/>
      <c r="U78" s="210"/>
      <c r="V78" s="210"/>
      <c r="W78" s="210"/>
      <c r="X78" s="210"/>
      <c r="Y78" s="210"/>
      <c r="Z78" s="210"/>
    </row>
    <row r="79" ht="13.5" customHeight="1">
      <c r="A79" s="430">
        <v>7814.0</v>
      </c>
      <c r="B79" s="431" t="s">
        <v>10136</v>
      </c>
      <c r="C79" s="431">
        <v>2007.0</v>
      </c>
      <c r="D79" s="508">
        <v>39427.0</v>
      </c>
      <c r="E79" s="431" t="s">
        <v>9128</v>
      </c>
      <c r="F79" s="431" t="s">
        <v>2423</v>
      </c>
      <c r="G79" s="431" t="s">
        <v>806</v>
      </c>
      <c r="H79" s="431" t="s">
        <v>807</v>
      </c>
      <c r="I79" s="508">
        <v>41894.0</v>
      </c>
      <c r="J79" s="433">
        <v>9.0</v>
      </c>
      <c r="K79" s="647" t="s">
        <v>293</v>
      </c>
      <c r="L79" s="433" t="s">
        <v>395</v>
      </c>
      <c r="M79" s="327">
        <f t="shared" si="2"/>
        <v>2467</v>
      </c>
      <c r="N79" s="210"/>
      <c r="O79" s="97"/>
      <c r="P79" s="98"/>
      <c r="Q79" s="98"/>
      <c r="R79" s="98"/>
      <c r="S79" s="98"/>
      <c r="T79" s="99"/>
      <c r="U79" s="210"/>
      <c r="V79" s="210"/>
      <c r="W79" s="210"/>
      <c r="X79" s="210"/>
      <c r="Y79" s="210"/>
      <c r="Z79" s="210"/>
    </row>
    <row r="80" ht="12.75" customHeight="1">
      <c r="A80" s="436">
        <v>7914.0</v>
      </c>
      <c r="B80" s="437" t="s">
        <v>10137</v>
      </c>
      <c r="C80" s="437">
        <v>2008.0</v>
      </c>
      <c r="D80" s="511">
        <v>39710.0</v>
      </c>
      <c r="E80" s="437" t="s">
        <v>10138</v>
      </c>
      <c r="F80" s="437" t="s">
        <v>2307</v>
      </c>
      <c r="G80" s="437" t="s">
        <v>806</v>
      </c>
      <c r="H80" s="437" t="s">
        <v>3328</v>
      </c>
      <c r="I80" s="511">
        <v>41898.0</v>
      </c>
      <c r="J80" s="439">
        <v>9.0</v>
      </c>
      <c r="K80" s="647" t="s">
        <v>293</v>
      </c>
      <c r="L80" s="439" t="s">
        <v>395</v>
      </c>
      <c r="M80" s="330">
        <f t="shared" si="2"/>
        <v>2188</v>
      </c>
      <c r="N80" s="210"/>
      <c r="O80" s="369" t="s">
        <v>288</v>
      </c>
      <c r="P80" s="370"/>
      <c r="Q80" s="370"/>
      <c r="R80" s="371"/>
      <c r="S80" s="536" t="s">
        <v>289</v>
      </c>
      <c r="T80" s="537" t="s">
        <v>108</v>
      </c>
      <c r="U80" s="210"/>
      <c r="V80" s="210"/>
      <c r="W80" s="210"/>
      <c r="X80" s="210"/>
      <c r="Y80" s="210"/>
      <c r="Z80" s="210"/>
    </row>
    <row r="81" ht="13.5" customHeight="1">
      <c r="A81" s="430">
        <v>8014.0</v>
      </c>
      <c r="B81" s="431" t="s">
        <v>10139</v>
      </c>
      <c r="C81" s="431">
        <v>2008.0</v>
      </c>
      <c r="D81" s="508">
        <v>39713.0</v>
      </c>
      <c r="E81" s="431" t="s">
        <v>10140</v>
      </c>
      <c r="F81" s="431" t="s">
        <v>2307</v>
      </c>
      <c r="G81" s="431" t="s">
        <v>806</v>
      </c>
      <c r="H81" s="431" t="s">
        <v>3328</v>
      </c>
      <c r="I81" s="508">
        <v>41898.0</v>
      </c>
      <c r="J81" s="433">
        <v>9.0</v>
      </c>
      <c r="K81" s="647" t="s">
        <v>293</v>
      </c>
      <c r="L81" s="433" t="s">
        <v>395</v>
      </c>
      <c r="M81" s="327">
        <f t="shared" si="2"/>
        <v>2185</v>
      </c>
      <c r="N81" s="210"/>
      <c r="O81" s="538" t="s">
        <v>386</v>
      </c>
      <c r="P81" s="343"/>
      <c r="Q81" s="343"/>
      <c r="R81" s="344"/>
      <c r="S81" s="405">
        <f>COUNTIF($L$2:$L$476,"I - Produto altamente perigoso ao meio ambiente")</f>
        <v>3</v>
      </c>
      <c r="T81" s="406">
        <f>(S81/S85)</f>
        <v>0.02027027027</v>
      </c>
      <c r="U81" s="210"/>
      <c r="V81" s="210"/>
      <c r="W81" s="210"/>
      <c r="X81" s="210"/>
      <c r="Y81" s="210"/>
      <c r="Z81" s="210"/>
    </row>
    <row r="82" ht="13.5" customHeight="1">
      <c r="A82" s="436">
        <v>8114.0</v>
      </c>
      <c r="B82" s="437" t="s">
        <v>10141</v>
      </c>
      <c r="C82" s="437">
        <v>2008.0</v>
      </c>
      <c r="D82" s="511">
        <v>39617.0</v>
      </c>
      <c r="E82" s="437" t="s">
        <v>10142</v>
      </c>
      <c r="F82" s="437" t="s">
        <v>10143</v>
      </c>
      <c r="G82" s="437" t="s">
        <v>34</v>
      </c>
      <c r="H82" s="437" t="s">
        <v>3328</v>
      </c>
      <c r="I82" s="511">
        <v>41906.0</v>
      </c>
      <c r="J82" s="439">
        <v>9.0</v>
      </c>
      <c r="K82" s="649" t="s">
        <v>322</v>
      </c>
      <c r="L82" s="439" t="s">
        <v>390</v>
      </c>
      <c r="M82" s="330">
        <f t="shared" si="2"/>
        <v>2289</v>
      </c>
      <c r="N82" s="210"/>
      <c r="O82" s="407" t="s">
        <v>390</v>
      </c>
      <c r="P82" s="106"/>
      <c r="Q82" s="106"/>
      <c r="R82" s="107"/>
      <c r="S82" s="408">
        <f>COUNTIF($L$2:$L$476,"II - Produto muito perigoso ao meio ambiente")</f>
        <v>65</v>
      </c>
      <c r="T82" s="409">
        <f>(S82/S85)</f>
        <v>0.4391891892</v>
      </c>
      <c r="U82" s="210"/>
      <c r="V82" s="210"/>
      <c r="W82" s="210"/>
      <c r="X82" s="210"/>
      <c r="Y82" s="210"/>
      <c r="Z82" s="210"/>
    </row>
    <row r="83" ht="13.5" customHeight="1">
      <c r="A83" s="430">
        <v>8214.0</v>
      </c>
      <c r="B83" s="431" t="s">
        <v>10144</v>
      </c>
      <c r="C83" s="431">
        <v>2008.0</v>
      </c>
      <c r="D83" s="508">
        <v>39805.0</v>
      </c>
      <c r="E83" s="431" t="s">
        <v>10145</v>
      </c>
      <c r="F83" s="431" t="s">
        <v>212</v>
      </c>
      <c r="G83" s="431" t="s">
        <v>712</v>
      </c>
      <c r="H83" s="431" t="s">
        <v>66</v>
      </c>
      <c r="I83" s="508">
        <v>41906.0</v>
      </c>
      <c r="J83" s="433">
        <v>9.0</v>
      </c>
      <c r="K83" s="649" t="s">
        <v>322</v>
      </c>
      <c r="L83" s="433" t="s">
        <v>390</v>
      </c>
      <c r="M83" s="327">
        <f t="shared" si="2"/>
        <v>2101</v>
      </c>
      <c r="N83" s="210"/>
      <c r="O83" s="410" t="s">
        <v>395</v>
      </c>
      <c r="P83" s="106"/>
      <c r="Q83" s="106"/>
      <c r="R83" s="107"/>
      <c r="S83" s="405">
        <f>COUNTIF($L$2:$L$476,"III - Produto perigoso ao meio ambiente")</f>
        <v>70</v>
      </c>
      <c r="T83" s="406">
        <f>(S83/S85)</f>
        <v>0.472972973</v>
      </c>
      <c r="U83" s="210"/>
      <c r="V83" s="210"/>
      <c r="W83" s="210"/>
      <c r="X83" s="210"/>
      <c r="Y83" s="210"/>
      <c r="Z83" s="210"/>
    </row>
    <row r="84" ht="14.25" customHeight="1">
      <c r="A84" s="436">
        <v>8314.0</v>
      </c>
      <c r="B84" s="437" t="s">
        <v>10146</v>
      </c>
      <c r="C84" s="437">
        <v>2010.0</v>
      </c>
      <c r="D84" s="511">
        <v>40361.0</v>
      </c>
      <c r="E84" s="437" t="s">
        <v>10147</v>
      </c>
      <c r="F84" s="437" t="s">
        <v>9189</v>
      </c>
      <c r="G84" s="437" t="s">
        <v>17</v>
      </c>
      <c r="H84" s="437" t="s">
        <v>87</v>
      </c>
      <c r="I84" s="511">
        <v>41907.0</v>
      </c>
      <c r="J84" s="439">
        <v>9.0</v>
      </c>
      <c r="K84" s="647" t="s">
        <v>293</v>
      </c>
      <c r="L84" s="439" t="s">
        <v>390</v>
      </c>
      <c r="M84" s="330">
        <f t="shared" si="2"/>
        <v>1546</v>
      </c>
      <c r="N84" s="210"/>
      <c r="O84" s="407" t="s">
        <v>399</v>
      </c>
      <c r="P84" s="106"/>
      <c r="Q84" s="106"/>
      <c r="R84" s="107"/>
      <c r="S84" s="408">
        <f>COUNTIF($L$2:$L$476,"IV - Produto pouco perigoso ao meio ambiente")</f>
        <v>10</v>
      </c>
      <c r="T84" s="409">
        <f>(S84/S85)</f>
        <v>0.06756756757</v>
      </c>
      <c r="U84" s="210"/>
      <c r="V84" s="210"/>
      <c r="W84" s="210"/>
      <c r="X84" s="210"/>
      <c r="Y84" s="210"/>
      <c r="Z84" s="210"/>
    </row>
    <row r="85" ht="12.75" customHeight="1">
      <c r="A85" s="430">
        <v>8414.0</v>
      </c>
      <c r="B85" s="431" t="s">
        <v>10148</v>
      </c>
      <c r="C85" s="431">
        <v>2010.0</v>
      </c>
      <c r="D85" s="508">
        <v>40198.0</v>
      </c>
      <c r="E85" s="431" t="s">
        <v>10149</v>
      </c>
      <c r="F85" s="431" t="s">
        <v>65</v>
      </c>
      <c r="G85" s="431" t="s">
        <v>17</v>
      </c>
      <c r="H85" s="431" t="s">
        <v>1156</v>
      </c>
      <c r="I85" s="508">
        <v>41907.0</v>
      </c>
      <c r="J85" s="433">
        <v>9.0</v>
      </c>
      <c r="K85" s="647" t="s">
        <v>293</v>
      </c>
      <c r="L85" s="433" t="s">
        <v>386</v>
      </c>
      <c r="M85" s="327">
        <f t="shared" si="2"/>
        <v>1709</v>
      </c>
      <c r="N85" s="210"/>
      <c r="O85" s="369" t="s">
        <v>268</v>
      </c>
      <c r="P85" s="370"/>
      <c r="Q85" s="370"/>
      <c r="R85" s="371"/>
      <c r="S85" s="399">
        <f>SUM(S81:S84)</f>
        <v>148</v>
      </c>
      <c r="T85" s="400">
        <f>(S85/S85)</f>
        <v>1</v>
      </c>
      <c r="U85" s="210"/>
      <c r="V85" s="210"/>
      <c r="W85" s="210"/>
      <c r="X85" s="210"/>
      <c r="Y85" s="210"/>
      <c r="Z85" s="210"/>
    </row>
    <row r="86" ht="12.75" customHeight="1">
      <c r="A86" s="436">
        <v>8514.0</v>
      </c>
      <c r="B86" s="437" t="s">
        <v>10150</v>
      </c>
      <c r="C86" s="437">
        <v>2012.0</v>
      </c>
      <c r="D86" s="511">
        <v>41269.0</v>
      </c>
      <c r="E86" s="437" t="s">
        <v>10151</v>
      </c>
      <c r="F86" s="437" t="s">
        <v>1365</v>
      </c>
      <c r="G86" s="437" t="s">
        <v>712</v>
      </c>
      <c r="H86" s="437" t="s">
        <v>6084</v>
      </c>
      <c r="I86" s="511">
        <v>41911.0</v>
      </c>
      <c r="J86" s="439">
        <v>9.0</v>
      </c>
      <c r="K86" s="650" t="s">
        <v>309</v>
      </c>
      <c r="L86" s="439" t="s">
        <v>395</v>
      </c>
      <c r="M86" s="330">
        <f t="shared" si="2"/>
        <v>642</v>
      </c>
      <c r="N86" s="210"/>
      <c r="O86" s="25"/>
      <c r="P86" s="25"/>
      <c r="Q86" s="25"/>
      <c r="R86" s="25"/>
      <c r="S86" s="25"/>
      <c r="T86" s="25"/>
      <c r="U86" s="210"/>
      <c r="V86" s="210"/>
      <c r="W86" s="210"/>
      <c r="X86" s="210"/>
      <c r="Y86" s="210"/>
      <c r="Z86" s="210"/>
    </row>
    <row r="87" ht="13.5" customHeight="1">
      <c r="A87" s="430">
        <v>8614.0</v>
      </c>
      <c r="B87" s="431" t="s">
        <v>10152</v>
      </c>
      <c r="C87" s="431">
        <v>2009.0</v>
      </c>
      <c r="D87" s="508">
        <v>40011.0</v>
      </c>
      <c r="E87" s="431" t="s">
        <v>10153</v>
      </c>
      <c r="F87" s="431" t="s">
        <v>10055</v>
      </c>
      <c r="G87" s="431" t="s">
        <v>17</v>
      </c>
      <c r="H87" s="431" t="s">
        <v>4023</v>
      </c>
      <c r="I87" s="508">
        <v>41913.0</v>
      </c>
      <c r="J87" s="433">
        <v>10.0</v>
      </c>
      <c r="K87" s="649" t="s">
        <v>322</v>
      </c>
      <c r="L87" s="433" t="s">
        <v>395</v>
      </c>
      <c r="M87" s="327">
        <f t="shared" si="2"/>
        <v>1902</v>
      </c>
      <c r="N87" s="210"/>
      <c r="O87" s="414" t="s">
        <v>412</v>
      </c>
      <c r="P87" s="415"/>
      <c r="Q87" s="415"/>
      <c r="R87" s="416"/>
      <c r="S87" s="25"/>
      <c r="T87" s="25"/>
      <c r="U87" s="210"/>
      <c r="V87" s="210"/>
      <c r="W87" s="210"/>
      <c r="X87" s="210"/>
      <c r="Y87" s="210"/>
      <c r="Z87" s="210"/>
    </row>
    <row r="88" ht="13.5" customHeight="1">
      <c r="A88" s="436">
        <v>8714.0</v>
      </c>
      <c r="B88" s="437" t="s">
        <v>10154</v>
      </c>
      <c r="C88" s="437">
        <v>2010.0</v>
      </c>
      <c r="D88" s="511">
        <v>40301.0</v>
      </c>
      <c r="E88" s="437" t="s">
        <v>10155</v>
      </c>
      <c r="F88" s="437" t="s">
        <v>2599</v>
      </c>
      <c r="G88" s="437" t="s">
        <v>17</v>
      </c>
      <c r="H88" s="437" t="s">
        <v>143</v>
      </c>
      <c r="I88" s="511">
        <v>41913.0</v>
      </c>
      <c r="J88" s="439">
        <v>10.0</v>
      </c>
      <c r="K88" s="650" t="s">
        <v>309</v>
      </c>
      <c r="L88" s="439" t="s">
        <v>395</v>
      </c>
      <c r="M88" s="330">
        <f t="shared" si="2"/>
        <v>1612</v>
      </c>
      <c r="N88" s="210"/>
      <c r="O88" s="417"/>
      <c r="P88" s="98"/>
      <c r="Q88" s="98"/>
      <c r="R88" s="418"/>
      <c r="S88" s="25"/>
      <c r="T88" s="25"/>
      <c r="U88" s="210"/>
      <c r="V88" s="210"/>
      <c r="W88" s="210"/>
      <c r="X88" s="210"/>
      <c r="Y88" s="210"/>
      <c r="Z88" s="210"/>
    </row>
    <row r="89" ht="12.75" customHeight="1">
      <c r="A89" s="430">
        <v>8814.0</v>
      </c>
      <c r="B89" s="431" t="s">
        <v>10156</v>
      </c>
      <c r="C89" s="431">
        <v>2010.0</v>
      </c>
      <c r="D89" s="508">
        <v>40375.0</v>
      </c>
      <c r="E89" s="431" t="s">
        <v>10157</v>
      </c>
      <c r="F89" s="431" t="s">
        <v>2451</v>
      </c>
      <c r="G89" s="431" t="s">
        <v>17</v>
      </c>
      <c r="H89" s="431" t="s">
        <v>1336</v>
      </c>
      <c r="I89" s="508">
        <v>41913.0</v>
      </c>
      <c r="J89" s="433">
        <v>10.0</v>
      </c>
      <c r="K89" s="649" t="s">
        <v>322</v>
      </c>
      <c r="L89" s="433" t="s">
        <v>395</v>
      </c>
      <c r="M89" s="327">
        <f t="shared" si="2"/>
        <v>1538</v>
      </c>
      <c r="N89" s="210"/>
      <c r="O89" s="419" t="s">
        <v>423</v>
      </c>
      <c r="P89" s="420" t="s">
        <v>424</v>
      </c>
      <c r="Q89" s="421"/>
      <c r="R89" s="422"/>
      <c r="S89" s="25"/>
      <c r="T89" s="25"/>
      <c r="U89" s="210"/>
      <c r="V89" s="210"/>
      <c r="W89" s="210"/>
      <c r="X89" s="210"/>
      <c r="Y89" s="210"/>
      <c r="Z89" s="210"/>
    </row>
    <row r="90" ht="12.75" customHeight="1">
      <c r="A90" s="436">
        <v>8914.0</v>
      </c>
      <c r="B90" s="437" t="s">
        <v>10158</v>
      </c>
      <c r="C90" s="437">
        <v>2010.0</v>
      </c>
      <c r="D90" s="511">
        <v>40444.0</v>
      </c>
      <c r="E90" s="437" t="s">
        <v>10159</v>
      </c>
      <c r="F90" s="437" t="s">
        <v>9189</v>
      </c>
      <c r="G90" s="437" t="s">
        <v>17</v>
      </c>
      <c r="H90" s="437" t="s">
        <v>5372</v>
      </c>
      <c r="I90" s="511">
        <v>41913.0</v>
      </c>
      <c r="J90" s="439">
        <v>10.0</v>
      </c>
      <c r="K90" s="647" t="s">
        <v>293</v>
      </c>
      <c r="L90" s="439" t="s">
        <v>390</v>
      </c>
      <c r="M90" s="330">
        <f t="shared" si="2"/>
        <v>1469</v>
      </c>
      <c r="N90" s="210"/>
      <c r="O90" s="423" t="s">
        <v>430</v>
      </c>
      <c r="P90" s="424" t="str">
        <f>AVERAGEIF(G2:G476,"PT",M2:M476)</f>
        <v>#DIV/0!</v>
      </c>
      <c r="Q90" s="379"/>
      <c r="R90" s="380"/>
      <c r="S90" s="25"/>
      <c r="T90" s="25"/>
      <c r="U90" s="210"/>
      <c r="V90" s="210"/>
      <c r="W90" s="210"/>
      <c r="X90" s="210"/>
      <c r="Y90" s="210"/>
      <c r="Z90" s="210"/>
    </row>
    <row r="91" ht="12.75" customHeight="1">
      <c r="A91" s="430">
        <v>9014.0</v>
      </c>
      <c r="B91" s="431" t="s">
        <v>10160</v>
      </c>
      <c r="C91" s="431">
        <v>2011.0</v>
      </c>
      <c r="D91" s="508">
        <v>40697.0</v>
      </c>
      <c r="E91" s="431" t="s">
        <v>10161</v>
      </c>
      <c r="F91" s="431" t="s">
        <v>353</v>
      </c>
      <c r="G91" s="431" t="s">
        <v>17</v>
      </c>
      <c r="H91" s="431" t="s">
        <v>1894</v>
      </c>
      <c r="I91" s="508">
        <v>41913.0</v>
      </c>
      <c r="J91" s="433">
        <v>10.0</v>
      </c>
      <c r="K91" s="649" t="s">
        <v>322</v>
      </c>
      <c r="L91" s="433" t="s">
        <v>390</v>
      </c>
      <c r="M91" s="327">
        <f t="shared" si="2"/>
        <v>1216</v>
      </c>
      <c r="N91" s="210"/>
      <c r="O91" s="425" t="s">
        <v>34</v>
      </c>
      <c r="P91" s="426">
        <f>AVERAGEIF(G2:G477,"PTN",M2:M477)</f>
        <v>1842</v>
      </c>
      <c r="Q91" s="379"/>
      <c r="R91" s="380"/>
      <c r="S91" s="25"/>
      <c r="T91" s="25"/>
      <c r="U91" s="210"/>
      <c r="V91" s="210"/>
      <c r="W91" s="210"/>
      <c r="X91" s="210"/>
      <c r="Y91" s="210"/>
      <c r="Z91" s="210"/>
    </row>
    <row r="92" ht="12.75" customHeight="1">
      <c r="A92" s="436">
        <v>9114.0</v>
      </c>
      <c r="B92" s="437" t="s">
        <v>10162</v>
      </c>
      <c r="C92" s="437">
        <v>2011.0</v>
      </c>
      <c r="D92" s="511">
        <v>40871.0</v>
      </c>
      <c r="E92" s="437" t="s">
        <v>10163</v>
      </c>
      <c r="F92" s="437" t="s">
        <v>816</v>
      </c>
      <c r="G92" s="437" t="s">
        <v>17</v>
      </c>
      <c r="H92" s="437" t="s">
        <v>158</v>
      </c>
      <c r="I92" s="511">
        <v>41913.0</v>
      </c>
      <c r="J92" s="439">
        <v>10.0</v>
      </c>
      <c r="K92" s="647" t="s">
        <v>293</v>
      </c>
      <c r="L92" s="439" t="s">
        <v>395</v>
      </c>
      <c r="M92" s="330">
        <f t="shared" si="2"/>
        <v>1042</v>
      </c>
      <c r="N92" s="210"/>
      <c r="O92" s="423" t="s">
        <v>17</v>
      </c>
      <c r="P92" s="424">
        <f>AVERAGEIF(G2:G476,"PTE",M2:M476)</f>
        <v>1250.810127</v>
      </c>
      <c r="Q92" s="379"/>
      <c r="R92" s="380"/>
      <c r="S92" s="25"/>
      <c r="T92" s="25"/>
      <c r="U92" s="210"/>
      <c r="V92" s="210"/>
      <c r="W92" s="210"/>
      <c r="X92" s="210"/>
      <c r="Y92" s="210"/>
      <c r="Z92" s="210"/>
    </row>
    <row r="93" ht="12.75" customHeight="1">
      <c r="A93" s="430">
        <v>9214.0</v>
      </c>
      <c r="B93" s="431" t="s">
        <v>10164</v>
      </c>
      <c r="C93" s="431">
        <v>2012.0</v>
      </c>
      <c r="D93" s="508">
        <v>40953.0</v>
      </c>
      <c r="E93" s="431" t="s">
        <v>10165</v>
      </c>
      <c r="F93" s="431" t="s">
        <v>9189</v>
      </c>
      <c r="G93" s="431" t="s">
        <v>17</v>
      </c>
      <c r="H93" s="431" t="s">
        <v>321</v>
      </c>
      <c r="I93" s="508">
        <v>41913.0</v>
      </c>
      <c r="J93" s="433">
        <v>10.0</v>
      </c>
      <c r="K93" s="647" t="s">
        <v>293</v>
      </c>
      <c r="L93" s="433" t="s">
        <v>390</v>
      </c>
      <c r="M93" s="327">
        <f t="shared" si="2"/>
        <v>960</v>
      </c>
      <c r="N93" s="210"/>
      <c r="O93" s="425" t="s">
        <v>46</v>
      </c>
      <c r="P93" s="426" t="str">
        <f>AVERAGEIF(G2:G476,"Pré-Mistura",M2:M476)</f>
        <v>#DIV/0!</v>
      </c>
      <c r="Q93" s="379"/>
      <c r="R93" s="380"/>
      <c r="S93" s="25"/>
      <c r="T93" s="25"/>
      <c r="U93" s="210"/>
      <c r="V93" s="210"/>
      <c r="W93" s="210"/>
      <c r="X93" s="210"/>
      <c r="Y93" s="210"/>
      <c r="Z93" s="210"/>
    </row>
    <row r="94" ht="12.75" customHeight="1">
      <c r="A94" s="436">
        <v>9314.0</v>
      </c>
      <c r="B94" s="437" t="s">
        <v>10166</v>
      </c>
      <c r="C94" s="437">
        <v>2011.0</v>
      </c>
      <c r="D94" s="511">
        <v>40784.0</v>
      </c>
      <c r="E94" s="437" t="s">
        <v>10167</v>
      </c>
      <c r="F94" s="437" t="s">
        <v>9189</v>
      </c>
      <c r="G94" s="437" t="s">
        <v>17</v>
      </c>
      <c r="H94" s="437" t="s">
        <v>380</v>
      </c>
      <c r="I94" s="511">
        <v>41913.0</v>
      </c>
      <c r="J94" s="439">
        <v>10.0</v>
      </c>
      <c r="K94" s="647" t="s">
        <v>293</v>
      </c>
      <c r="L94" s="439" t="s">
        <v>390</v>
      </c>
      <c r="M94" s="330">
        <f t="shared" si="2"/>
        <v>1129</v>
      </c>
      <c r="N94" s="210"/>
      <c r="O94" s="423" t="s">
        <v>806</v>
      </c>
      <c r="P94" s="424">
        <f>AVERAGEIF(G2:G476,"PF",M2:M476)</f>
        <v>2031</v>
      </c>
      <c r="Q94" s="379"/>
      <c r="R94" s="380"/>
      <c r="S94" s="25"/>
      <c r="T94" s="25"/>
      <c r="U94" s="210"/>
      <c r="V94" s="210"/>
      <c r="W94" s="210"/>
      <c r="X94" s="210"/>
      <c r="Y94" s="210"/>
      <c r="Z94" s="210"/>
    </row>
    <row r="95" ht="12.75" customHeight="1">
      <c r="A95" s="430">
        <v>9414.0</v>
      </c>
      <c r="B95" s="431" t="s">
        <v>10168</v>
      </c>
      <c r="C95" s="431">
        <v>2007.0</v>
      </c>
      <c r="D95" s="508">
        <v>39394.0</v>
      </c>
      <c r="E95" s="431" t="s">
        <v>10169</v>
      </c>
      <c r="F95" s="431" t="s">
        <v>10170</v>
      </c>
      <c r="G95" s="431" t="s">
        <v>806</v>
      </c>
      <c r="H95" s="431" t="s">
        <v>158</v>
      </c>
      <c r="I95" s="508">
        <v>41914.0</v>
      </c>
      <c r="J95" s="433">
        <v>10.0</v>
      </c>
      <c r="K95" s="649" t="s">
        <v>322</v>
      </c>
      <c r="L95" s="433" t="s">
        <v>395</v>
      </c>
      <c r="M95" s="327">
        <f t="shared" si="2"/>
        <v>2520</v>
      </c>
      <c r="N95" s="210"/>
      <c r="O95" s="425" t="s">
        <v>707</v>
      </c>
      <c r="P95" s="426">
        <f>AVERAGEIF(G2:G476,"PFN",M2:M476)</f>
        <v>1642.285714</v>
      </c>
      <c r="Q95" s="379"/>
      <c r="R95" s="380"/>
      <c r="S95" s="25"/>
      <c r="T95" s="25"/>
      <c r="U95" s="210"/>
      <c r="V95" s="210"/>
      <c r="W95" s="210"/>
      <c r="X95" s="210"/>
      <c r="Y95" s="210"/>
      <c r="Z95" s="210"/>
    </row>
    <row r="96" ht="12.75" customHeight="1">
      <c r="A96" s="436">
        <v>9514.0</v>
      </c>
      <c r="B96" s="437" t="s">
        <v>10171</v>
      </c>
      <c r="C96" s="437">
        <v>2012.0</v>
      </c>
      <c r="D96" s="511">
        <v>41235.0</v>
      </c>
      <c r="E96" s="437" t="s">
        <v>10172</v>
      </c>
      <c r="F96" s="437" t="s">
        <v>816</v>
      </c>
      <c r="G96" s="437" t="s">
        <v>17</v>
      </c>
      <c r="H96" s="437" t="s">
        <v>753</v>
      </c>
      <c r="I96" s="511">
        <v>41914.0</v>
      </c>
      <c r="J96" s="439">
        <v>10.0</v>
      </c>
      <c r="K96" s="647" t="s">
        <v>293</v>
      </c>
      <c r="L96" s="439" t="s">
        <v>395</v>
      </c>
      <c r="M96" s="330">
        <f t="shared" si="2"/>
        <v>679</v>
      </c>
      <c r="N96" s="210"/>
      <c r="O96" s="423" t="s">
        <v>712</v>
      </c>
      <c r="P96" s="424">
        <f>AVERAGEIF(G2:G476,"PF/PTE",M2:M476)</f>
        <v>1531.333333</v>
      </c>
      <c r="Q96" s="379"/>
      <c r="R96" s="380"/>
      <c r="S96" s="25"/>
      <c r="T96" s="25"/>
      <c r="U96" s="210"/>
      <c r="V96" s="210"/>
      <c r="W96" s="210"/>
      <c r="X96" s="210"/>
      <c r="Y96" s="210"/>
      <c r="Z96" s="210"/>
    </row>
    <row r="97" ht="12.75" customHeight="1">
      <c r="A97" s="430">
        <v>9614.0</v>
      </c>
      <c r="B97" s="431" t="s">
        <v>10173</v>
      </c>
      <c r="C97" s="431">
        <v>2013.0</v>
      </c>
      <c r="D97" s="508">
        <v>41382.0</v>
      </c>
      <c r="E97" s="431" t="s">
        <v>10174</v>
      </c>
      <c r="F97" s="431" t="s">
        <v>816</v>
      </c>
      <c r="G97" s="431" t="s">
        <v>17</v>
      </c>
      <c r="H97" s="431" t="s">
        <v>66</v>
      </c>
      <c r="I97" s="508">
        <v>41914.0</v>
      </c>
      <c r="J97" s="433">
        <v>10.0</v>
      </c>
      <c r="K97" s="647" t="s">
        <v>293</v>
      </c>
      <c r="L97" s="433" t="s">
        <v>395</v>
      </c>
      <c r="M97" s="327">
        <f t="shared" si="2"/>
        <v>532</v>
      </c>
      <c r="N97" s="210"/>
      <c r="O97" s="425" t="s">
        <v>725</v>
      </c>
      <c r="P97" s="426">
        <f>AVERAGEIF(G2:G476,"Bio",M2:M476)</f>
        <v>929</v>
      </c>
      <c r="Q97" s="379"/>
      <c r="R97" s="380"/>
      <c r="S97" s="25"/>
      <c r="T97" s="25"/>
      <c r="U97" s="210"/>
      <c r="V97" s="210"/>
      <c r="W97" s="210"/>
      <c r="X97" s="210"/>
      <c r="Y97" s="210"/>
      <c r="Z97" s="210"/>
    </row>
    <row r="98" ht="12.75" customHeight="1">
      <c r="A98" s="436">
        <v>9714.0</v>
      </c>
      <c r="B98" s="437" t="s">
        <v>10175</v>
      </c>
      <c r="C98" s="437">
        <v>2012.0</v>
      </c>
      <c r="D98" s="511">
        <v>41046.0</v>
      </c>
      <c r="E98" s="437" t="s">
        <v>10176</v>
      </c>
      <c r="F98" s="437" t="s">
        <v>10177</v>
      </c>
      <c r="G98" s="437" t="s">
        <v>17</v>
      </c>
      <c r="H98" s="437" t="s">
        <v>927</v>
      </c>
      <c r="I98" s="511">
        <v>41914.0</v>
      </c>
      <c r="J98" s="439">
        <v>10.0</v>
      </c>
      <c r="K98" s="649" t="s">
        <v>322</v>
      </c>
      <c r="L98" s="439" t="s">
        <v>395</v>
      </c>
      <c r="M98" s="330">
        <f t="shared" si="2"/>
        <v>868</v>
      </c>
      <c r="N98" s="210"/>
      <c r="O98" s="423" t="s">
        <v>729</v>
      </c>
      <c r="P98" s="424">
        <f>AVERAGEIF(G2:G476,"Bio/Org",M2:M476)</f>
        <v>456</v>
      </c>
      <c r="Q98" s="379"/>
      <c r="R98" s="380"/>
      <c r="S98" s="25"/>
      <c r="T98" s="25"/>
      <c r="U98" s="210"/>
      <c r="V98" s="210"/>
      <c r="W98" s="210"/>
      <c r="X98" s="210"/>
      <c r="Y98" s="210"/>
      <c r="Z98" s="210"/>
    </row>
    <row r="99" ht="12.75" customHeight="1">
      <c r="A99" s="430">
        <v>9814.0</v>
      </c>
      <c r="B99" s="431" t="s">
        <v>10178</v>
      </c>
      <c r="C99" s="431">
        <v>2012.0</v>
      </c>
      <c r="D99" s="508">
        <v>41061.0</v>
      </c>
      <c r="E99" s="431" t="s">
        <v>10179</v>
      </c>
      <c r="F99" s="431" t="s">
        <v>9189</v>
      </c>
      <c r="G99" s="431" t="s">
        <v>17</v>
      </c>
      <c r="H99" s="431" t="s">
        <v>66</v>
      </c>
      <c r="I99" s="508">
        <v>41914.0</v>
      </c>
      <c r="J99" s="433">
        <v>10.0</v>
      </c>
      <c r="K99" s="647" t="s">
        <v>293</v>
      </c>
      <c r="L99" s="433" t="s">
        <v>390</v>
      </c>
      <c r="M99" s="327">
        <f t="shared" si="2"/>
        <v>853</v>
      </c>
      <c r="N99" s="210"/>
      <c r="O99" s="427" t="s">
        <v>435</v>
      </c>
      <c r="P99" s="428">
        <f>AVERAGE(M2:M494)</f>
        <v>1396.425676</v>
      </c>
      <c r="Q99" s="429"/>
      <c r="R99" s="329"/>
      <c r="S99" s="25"/>
      <c r="T99" s="25"/>
      <c r="U99" s="210"/>
      <c r="V99" s="210"/>
      <c r="W99" s="210"/>
      <c r="X99" s="210"/>
      <c r="Y99" s="210"/>
      <c r="Z99" s="210"/>
    </row>
    <row r="100" ht="12.75" customHeight="1">
      <c r="A100" s="436">
        <v>9914.0</v>
      </c>
      <c r="B100" s="437" t="s">
        <v>10180</v>
      </c>
      <c r="C100" s="437">
        <v>2014.0</v>
      </c>
      <c r="D100" s="511">
        <v>41766.0</v>
      </c>
      <c r="E100" s="437" t="s">
        <v>10181</v>
      </c>
      <c r="F100" s="437" t="s">
        <v>816</v>
      </c>
      <c r="G100" s="437" t="s">
        <v>17</v>
      </c>
      <c r="H100" s="437" t="s">
        <v>380</v>
      </c>
      <c r="I100" s="511">
        <v>41915.0</v>
      </c>
      <c r="J100" s="439">
        <v>10.0</v>
      </c>
      <c r="K100" s="647" t="s">
        <v>293</v>
      </c>
      <c r="L100" s="439" t="s">
        <v>395</v>
      </c>
      <c r="M100" s="330">
        <f t="shared" si="2"/>
        <v>149</v>
      </c>
      <c r="N100" s="210"/>
      <c r="O100" s="210"/>
      <c r="P100" s="210"/>
      <c r="Q100" s="210"/>
      <c r="R100" s="210"/>
      <c r="S100" s="210"/>
      <c r="T100" s="210"/>
      <c r="U100" s="210"/>
      <c r="V100" s="210"/>
      <c r="W100" s="210"/>
      <c r="X100" s="210"/>
      <c r="Y100" s="210"/>
      <c r="Z100" s="210"/>
    </row>
    <row r="101" ht="12.75" customHeight="1">
      <c r="A101" s="430">
        <v>10014.0</v>
      </c>
      <c r="B101" s="431" t="s">
        <v>10182</v>
      </c>
      <c r="C101" s="431">
        <v>2014.0</v>
      </c>
      <c r="D101" s="508">
        <v>41772.0</v>
      </c>
      <c r="E101" s="431" t="s">
        <v>10183</v>
      </c>
      <c r="F101" s="431" t="s">
        <v>816</v>
      </c>
      <c r="G101" s="431" t="s">
        <v>17</v>
      </c>
      <c r="H101" s="431" t="s">
        <v>753</v>
      </c>
      <c r="I101" s="508">
        <v>41915.0</v>
      </c>
      <c r="J101" s="433">
        <v>10.0</v>
      </c>
      <c r="K101" s="647" t="s">
        <v>293</v>
      </c>
      <c r="L101" s="433" t="s">
        <v>395</v>
      </c>
      <c r="M101" s="327">
        <f t="shared" si="2"/>
        <v>143</v>
      </c>
      <c r="N101" s="210"/>
      <c r="O101" s="210"/>
      <c r="P101" s="210"/>
      <c r="Q101" s="210"/>
      <c r="R101" s="210"/>
      <c r="S101" s="210"/>
      <c r="T101" s="210"/>
      <c r="U101" s="210"/>
      <c r="V101" s="210"/>
      <c r="W101" s="210"/>
      <c r="X101" s="210"/>
      <c r="Y101" s="210"/>
      <c r="Z101" s="210"/>
    </row>
    <row r="102" ht="12.75" customHeight="1">
      <c r="A102" s="436">
        <v>10114.0</v>
      </c>
      <c r="B102" s="437" t="s">
        <v>10184</v>
      </c>
      <c r="C102" s="437">
        <v>2014.0</v>
      </c>
      <c r="D102" s="511">
        <v>41772.0</v>
      </c>
      <c r="E102" s="437" t="s">
        <v>10185</v>
      </c>
      <c r="F102" s="437" t="s">
        <v>816</v>
      </c>
      <c r="G102" s="437" t="s">
        <v>17</v>
      </c>
      <c r="H102" s="437" t="s">
        <v>6340</v>
      </c>
      <c r="I102" s="511">
        <v>41915.0</v>
      </c>
      <c r="J102" s="439">
        <v>10.0</v>
      </c>
      <c r="K102" s="647" t="s">
        <v>293</v>
      </c>
      <c r="L102" s="439" t="s">
        <v>395</v>
      </c>
      <c r="M102" s="330">
        <f t="shared" si="2"/>
        <v>143</v>
      </c>
      <c r="N102" s="210"/>
      <c r="O102" s="210"/>
      <c r="P102" s="210"/>
      <c r="Q102" s="210"/>
      <c r="R102" s="210"/>
      <c r="S102" s="210"/>
      <c r="T102" s="210"/>
      <c r="U102" s="210"/>
      <c r="V102" s="210"/>
      <c r="W102" s="210"/>
      <c r="X102" s="210"/>
      <c r="Y102" s="210"/>
      <c r="Z102" s="210"/>
    </row>
    <row r="103" ht="12.75" customHeight="1">
      <c r="A103" s="430">
        <v>10214.0</v>
      </c>
      <c r="B103" s="431" t="s">
        <v>10186</v>
      </c>
      <c r="C103" s="431">
        <v>2014.0</v>
      </c>
      <c r="D103" s="508">
        <v>41778.0</v>
      </c>
      <c r="E103" s="431" t="s">
        <v>10187</v>
      </c>
      <c r="F103" s="431" t="s">
        <v>816</v>
      </c>
      <c r="G103" s="431" t="s">
        <v>17</v>
      </c>
      <c r="H103" s="431" t="s">
        <v>158</v>
      </c>
      <c r="I103" s="508">
        <v>41915.0</v>
      </c>
      <c r="J103" s="433">
        <v>10.0</v>
      </c>
      <c r="K103" s="647" t="s">
        <v>293</v>
      </c>
      <c r="L103" s="433" t="s">
        <v>395</v>
      </c>
      <c r="M103" s="327">
        <f t="shared" si="2"/>
        <v>137</v>
      </c>
      <c r="N103" s="210"/>
      <c r="O103" s="210"/>
      <c r="P103" s="210"/>
      <c r="Q103" s="210"/>
      <c r="R103" s="210"/>
      <c r="S103" s="210"/>
      <c r="T103" s="210"/>
      <c r="U103" s="210"/>
      <c r="V103" s="210"/>
      <c r="W103" s="210"/>
      <c r="X103" s="210"/>
      <c r="Y103" s="210"/>
      <c r="Z103" s="210"/>
    </row>
    <row r="104" ht="12.75" customHeight="1">
      <c r="A104" s="436">
        <v>10314.0</v>
      </c>
      <c r="B104" s="437" t="s">
        <v>10188</v>
      </c>
      <c r="C104" s="437">
        <v>2014.0</v>
      </c>
      <c r="D104" s="511">
        <v>41786.0</v>
      </c>
      <c r="E104" s="437" t="s">
        <v>10189</v>
      </c>
      <c r="F104" s="437" t="s">
        <v>816</v>
      </c>
      <c r="G104" s="437" t="s">
        <v>17</v>
      </c>
      <c r="H104" s="437" t="s">
        <v>66</v>
      </c>
      <c r="I104" s="511">
        <v>41915.0</v>
      </c>
      <c r="J104" s="439">
        <v>10.0</v>
      </c>
      <c r="K104" s="647" t="s">
        <v>293</v>
      </c>
      <c r="L104" s="439" t="s">
        <v>395</v>
      </c>
      <c r="M104" s="330">
        <f t="shared" si="2"/>
        <v>129</v>
      </c>
      <c r="N104" s="210"/>
      <c r="O104" s="210"/>
      <c r="P104" s="210"/>
      <c r="Q104" s="210"/>
      <c r="R104" s="210"/>
      <c r="S104" s="210"/>
      <c r="T104" s="210"/>
      <c r="U104" s="210"/>
      <c r="V104" s="210"/>
      <c r="W104" s="210"/>
      <c r="X104" s="210"/>
      <c r="Y104" s="210"/>
      <c r="Z104" s="210"/>
    </row>
    <row r="105" ht="12.75" customHeight="1">
      <c r="A105" s="430">
        <v>10414.0</v>
      </c>
      <c r="B105" s="431" t="s">
        <v>10190</v>
      </c>
      <c r="C105" s="431">
        <v>2011.0</v>
      </c>
      <c r="D105" s="508">
        <v>40672.0</v>
      </c>
      <c r="E105" s="431" t="s">
        <v>10191</v>
      </c>
      <c r="F105" s="431" t="s">
        <v>723</v>
      </c>
      <c r="G105" s="431" t="s">
        <v>712</v>
      </c>
      <c r="H105" s="431" t="s">
        <v>8508</v>
      </c>
      <c r="I105" s="508">
        <v>41919.0</v>
      </c>
      <c r="J105" s="433">
        <v>10.0</v>
      </c>
      <c r="K105" s="647" t="s">
        <v>293</v>
      </c>
      <c r="L105" s="433" t="s">
        <v>390</v>
      </c>
      <c r="M105" s="327">
        <f t="shared" si="2"/>
        <v>1247</v>
      </c>
      <c r="N105" s="210"/>
      <c r="O105" s="210"/>
      <c r="P105" s="210"/>
      <c r="Q105" s="210"/>
      <c r="R105" s="210"/>
      <c r="S105" s="210"/>
      <c r="T105" s="210"/>
      <c r="U105" s="210"/>
      <c r="V105" s="210"/>
      <c r="W105" s="210"/>
      <c r="X105" s="210"/>
      <c r="Y105" s="210"/>
      <c r="Z105" s="210"/>
    </row>
    <row r="106" ht="12.75" customHeight="1">
      <c r="A106" s="436">
        <v>10514.0</v>
      </c>
      <c r="B106" s="437" t="s">
        <v>10192</v>
      </c>
      <c r="C106" s="437">
        <v>2014.0</v>
      </c>
      <c r="D106" s="511">
        <v>41766.0</v>
      </c>
      <c r="E106" s="437" t="s">
        <v>10193</v>
      </c>
      <c r="F106" s="437" t="s">
        <v>816</v>
      </c>
      <c r="G106" s="437" t="s">
        <v>17</v>
      </c>
      <c r="H106" s="437" t="s">
        <v>50</v>
      </c>
      <c r="I106" s="511">
        <v>41920.0</v>
      </c>
      <c r="J106" s="439">
        <v>10.0</v>
      </c>
      <c r="K106" s="647" t="s">
        <v>293</v>
      </c>
      <c r="L106" s="439" t="s">
        <v>395</v>
      </c>
      <c r="M106" s="330">
        <f t="shared" si="2"/>
        <v>154</v>
      </c>
      <c r="N106" s="210"/>
      <c r="O106" s="210"/>
      <c r="P106" s="210"/>
      <c r="Q106" s="210"/>
      <c r="R106" s="210"/>
      <c r="S106" s="210"/>
      <c r="T106" s="210"/>
      <c r="U106" s="210"/>
      <c r="V106" s="210"/>
      <c r="W106" s="210"/>
      <c r="X106" s="210"/>
      <c r="Y106" s="210"/>
      <c r="Z106" s="210"/>
    </row>
    <row r="107" ht="12.75" customHeight="1">
      <c r="A107" s="430">
        <v>10614.0</v>
      </c>
      <c r="B107" s="431" t="s">
        <v>10194</v>
      </c>
      <c r="C107" s="431">
        <v>2010.0</v>
      </c>
      <c r="D107" s="508">
        <v>40519.0</v>
      </c>
      <c r="E107" s="431" t="s">
        <v>10195</v>
      </c>
      <c r="F107" s="431" t="s">
        <v>723</v>
      </c>
      <c r="G107" s="431" t="s">
        <v>17</v>
      </c>
      <c r="H107" s="431" t="s">
        <v>26</v>
      </c>
      <c r="I107" s="508">
        <v>41920.0</v>
      </c>
      <c r="J107" s="433">
        <v>10.0</v>
      </c>
      <c r="K107" s="650" t="s">
        <v>309</v>
      </c>
      <c r="L107" s="433" t="s">
        <v>390</v>
      </c>
      <c r="M107" s="327">
        <f t="shared" si="2"/>
        <v>1401</v>
      </c>
      <c r="N107" s="210"/>
      <c r="O107" s="210"/>
      <c r="P107" s="210"/>
      <c r="Q107" s="210"/>
      <c r="R107" s="210"/>
      <c r="S107" s="210"/>
      <c r="T107" s="210"/>
      <c r="U107" s="210"/>
      <c r="V107" s="210"/>
      <c r="W107" s="210"/>
      <c r="X107" s="210"/>
      <c r="Y107" s="210"/>
      <c r="Z107" s="210"/>
    </row>
    <row r="108" ht="12.75" customHeight="1">
      <c r="A108" s="436">
        <v>10714.0</v>
      </c>
      <c r="B108" s="437" t="s">
        <v>10196</v>
      </c>
      <c r="C108" s="437">
        <v>2009.0</v>
      </c>
      <c r="D108" s="511">
        <v>40010.0</v>
      </c>
      <c r="E108" s="437" t="s">
        <v>10197</v>
      </c>
      <c r="F108" s="437" t="s">
        <v>1365</v>
      </c>
      <c r="G108" s="437" t="s">
        <v>17</v>
      </c>
      <c r="H108" s="437" t="s">
        <v>26</v>
      </c>
      <c r="I108" s="511">
        <v>41925.0</v>
      </c>
      <c r="J108" s="439">
        <v>10.0</v>
      </c>
      <c r="K108" s="647" t="s">
        <v>293</v>
      </c>
      <c r="L108" s="439" t="s">
        <v>395</v>
      </c>
      <c r="M108" s="330">
        <f t="shared" si="2"/>
        <v>1915</v>
      </c>
      <c r="N108" s="210"/>
      <c r="O108" s="210"/>
      <c r="P108" s="210"/>
      <c r="Q108" s="210"/>
      <c r="R108" s="210"/>
      <c r="S108" s="210"/>
      <c r="T108" s="210"/>
      <c r="U108" s="210"/>
      <c r="V108" s="210"/>
      <c r="W108" s="210"/>
      <c r="X108" s="210"/>
      <c r="Y108" s="210"/>
      <c r="Z108" s="210"/>
    </row>
    <row r="109" ht="12.75" customHeight="1">
      <c r="A109" s="430">
        <v>10814.0</v>
      </c>
      <c r="B109" s="431" t="s">
        <v>10198</v>
      </c>
      <c r="C109" s="431">
        <v>2013.0</v>
      </c>
      <c r="D109" s="508">
        <v>41509.0</v>
      </c>
      <c r="E109" s="431" t="s">
        <v>10199</v>
      </c>
      <c r="F109" s="635" t="s">
        <v>2983</v>
      </c>
      <c r="G109" s="431" t="s">
        <v>729</v>
      </c>
      <c r="H109" s="431" t="s">
        <v>9655</v>
      </c>
      <c r="I109" s="508">
        <v>41925.0</v>
      </c>
      <c r="J109" s="433">
        <v>10.0</v>
      </c>
      <c r="K109" s="648" t="s">
        <v>344</v>
      </c>
      <c r="L109" s="433" t="s">
        <v>399</v>
      </c>
      <c r="M109" s="327">
        <f t="shared" si="2"/>
        <v>416</v>
      </c>
      <c r="N109" s="210"/>
      <c r="O109" s="210"/>
      <c r="P109" s="210"/>
      <c r="Q109" s="210"/>
      <c r="R109" s="210"/>
      <c r="S109" s="210"/>
      <c r="T109" s="210"/>
      <c r="U109" s="210"/>
      <c r="V109" s="210"/>
      <c r="W109" s="210"/>
      <c r="X109" s="210"/>
      <c r="Y109" s="210"/>
      <c r="Z109" s="210"/>
    </row>
    <row r="110" ht="12.75" customHeight="1">
      <c r="A110" s="436">
        <v>10914.0</v>
      </c>
      <c r="B110" s="437" t="s">
        <v>10200</v>
      </c>
      <c r="C110" s="437">
        <v>2013.0</v>
      </c>
      <c r="D110" s="511">
        <v>41569.0</v>
      </c>
      <c r="E110" s="437" t="s">
        <v>10201</v>
      </c>
      <c r="F110" s="634" t="s">
        <v>5688</v>
      </c>
      <c r="G110" s="437" t="s">
        <v>729</v>
      </c>
      <c r="H110" s="437" t="s">
        <v>9058</v>
      </c>
      <c r="I110" s="511">
        <v>41926.0</v>
      </c>
      <c r="J110" s="439">
        <v>10.0</v>
      </c>
      <c r="K110" s="648" t="s">
        <v>1259</v>
      </c>
      <c r="L110" s="439" t="s">
        <v>399</v>
      </c>
      <c r="M110" s="330">
        <f t="shared" si="2"/>
        <v>357</v>
      </c>
      <c r="N110" s="210"/>
      <c r="O110" s="210"/>
      <c r="P110" s="210"/>
      <c r="Q110" s="210"/>
      <c r="R110" s="210"/>
      <c r="S110" s="210"/>
      <c r="T110" s="210"/>
      <c r="U110" s="210"/>
      <c r="V110" s="210"/>
      <c r="W110" s="210"/>
      <c r="X110" s="210"/>
      <c r="Y110" s="210"/>
      <c r="Z110" s="210"/>
    </row>
    <row r="111" ht="12.75" customHeight="1">
      <c r="A111" s="430">
        <v>11014.0</v>
      </c>
      <c r="B111" s="431" t="s">
        <v>10202</v>
      </c>
      <c r="C111" s="431">
        <v>2013.0</v>
      </c>
      <c r="D111" s="508">
        <v>41556.0</v>
      </c>
      <c r="E111" s="431" t="s">
        <v>10203</v>
      </c>
      <c r="F111" s="635" t="s">
        <v>5688</v>
      </c>
      <c r="G111" s="431" t="s">
        <v>729</v>
      </c>
      <c r="H111" s="431" t="s">
        <v>10204</v>
      </c>
      <c r="I111" s="508">
        <v>41926.0</v>
      </c>
      <c r="J111" s="433">
        <v>10.0</v>
      </c>
      <c r="K111" s="648" t="s">
        <v>1259</v>
      </c>
      <c r="L111" s="433" t="s">
        <v>399</v>
      </c>
      <c r="M111" s="327">
        <f t="shared" si="2"/>
        <v>370</v>
      </c>
      <c r="N111" s="210"/>
      <c r="O111" s="210"/>
      <c r="P111" s="210"/>
      <c r="Q111" s="210"/>
      <c r="R111" s="210"/>
      <c r="S111" s="210"/>
      <c r="T111" s="210"/>
      <c r="U111" s="210"/>
      <c r="V111" s="210"/>
      <c r="W111" s="210"/>
      <c r="X111" s="210"/>
      <c r="Y111" s="210"/>
      <c r="Z111" s="210"/>
    </row>
    <row r="112" ht="12.75" customHeight="1">
      <c r="A112" s="436">
        <v>11114.0</v>
      </c>
      <c r="B112" s="437" t="s">
        <v>10205</v>
      </c>
      <c r="C112" s="437">
        <v>2009.0</v>
      </c>
      <c r="D112" s="511">
        <v>40010.0</v>
      </c>
      <c r="E112" s="437" t="s">
        <v>10206</v>
      </c>
      <c r="F112" s="437" t="s">
        <v>10055</v>
      </c>
      <c r="G112" s="437" t="s">
        <v>17</v>
      </c>
      <c r="H112" s="437" t="s">
        <v>5527</v>
      </c>
      <c r="I112" s="511">
        <v>41926.0</v>
      </c>
      <c r="J112" s="439">
        <v>10.0</v>
      </c>
      <c r="K112" s="649" t="s">
        <v>322</v>
      </c>
      <c r="L112" s="439" t="s">
        <v>395</v>
      </c>
      <c r="M112" s="330">
        <f t="shared" si="2"/>
        <v>1916</v>
      </c>
      <c r="N112" s="210"/>
      <c r="O112" s="210"/>
      <c r="P112" s="210"/>
      <c r="Q112" s="210"/>
      <c r="R112" s="210"/>
      <c r="S112" s="210"/>
      <c r="T112" s="210"/>
      <c r="U112" s="210"/>
      <c r="V112" s="210"/>
      <c r="W112" s="210"/>
      <c r="X112" s="210"/>
      <c r="Y112" s="210"/>
      <c r="Z112" s="210"/>
    </row>
    <row r="113" ht="12.75" customHeight="1">
      <c r="A113" s="430">
        <v>11214.0</v>
      </c>
      <c r="B113" s="431" t="s">
        <v>10207</v>
      </c>
      <c r="C113" s="431">
        <v>2013.0</v>
      </c>
      <c r="D113" s="508">
        <v>41339.0</v>
      </c>
      <c r="E113" s="431" t="s">
        <v>10208</v>
      </c>
      <c r="F113" s="635" t="s">
        <v>5688</v>
      </c>
      <c r="G113" s="431" t="s">
        <v>729</v>
      </c>
      <c r="H113" s="431" t="s">
        <v>9225</v>
      </c>
      <c r="I113" s="508">
        <v>41926.0</v>
      </c>
      <c r="J113" s="433">
        <v>10.0</v>
      </c>
      <c r="K113" s="648" t="s">
        <v>1259</v>
      </c>
      <c r="L113" s="433" t="s">
        <v>399</v>
      </c>
      <c r="M113" s="327">
        <f t="shared" si="2"/>
        <v>587</v>
      </c>
      <c r="N113" s="210"/>
      <c r="O113" s="210"/>
      <c r="P113" s="210"/>
      <c r="Q113" s="210"/>
      <c r="R113" s="210"/>
      <c r="S113" s="210"/>
      <c r="T113" s="210"/>
      <c r="U113" s="210"/>
      <c r="V113" s="210"/>
      <c r="W113" s="210"/>
      <c r="X113" s="210"/>
      <c r="Y113" s="210"/>
      <c r="Z113" s="210"/>
    </row>
    <row r="114" ht="12.75" customHeight="1">
      <c r="A114" s="436">
        <v>11314.0</v>
      </c>
      <c r="B114" s="437" t="s">
        <v>10209</v>
      </c>
      <c r="C114" s="437">
        <v>2014.0</v>
      </c>
      <c r="D114" s="511">
        <v>41772.0</v>
      </c>
      <c r="E114" s="437" t="s">
        <v>10210</v>
      </c>
      <c r="F114" s="437" t="s">
        <v>816</v>
      </c>
      <c r="G114" s="437" t="s">
        <v>17</v>
      </c>
      <c r="H114" s="437" t="s">
        <v>2139</v>
      </c>
      <c r="I114" s="511">
        <v>41928.0</v>
      </c>
      <c r="J114" s="439">
        <v>10.0</v>
      </c>
      <c r="K114" s="647" t="s">
        <v>293</v>
      </c>
      <c r="L114" s="439" t="s">
        <v>395</v>
      </c>
      <c r="M114" s="330">
        <f t="shared" si="2"/>
        <v>156</v>
      </c>
      <c r="N114" s="210"/>
      <c r="O114" s="210"/>
      <c r="P114" s="210"/>
      <c r="Q114" s="210"/>
      <c r="R114" s="210"/>
      <c r="S114" s="210"/>
      <c r="T114" s="210"/>
      <c r="U114" s="210"/>
      <c r="V114" s="210"/>
      <c r="W114" s="210"/>
      <c r="X114" s="210"/>
      <c r="Y114" s="210"/>
      <c r="Z114" s="210"/>
    </row>
    <row r="115" ht="12.75" customHeight="1">
      <c r="A115" s="430">
        <v>11414.0</v>
      </c>
      <c r="B115" s="431" t="s">
        <v>10211</v>
      </c>
      <c r="C115" s="431">
        <v>2013.0</v>
      </c>
      <c r="D115" s="508">
        <v>41323.0</v>
      </c>
      <c r="E115" s="431" t="s">
        <v>10212</v>
      </c>
      <c r="F115" s="431" t="s">
        <v>10177</v>
      </c>
      <c r="G115" s="431" t="s">
        <v>17</v>
      </c>
      <c r="H115" s="431" t="s">
        <v>130</v>
      </c>
      <c r="I115" s="508">
        <v>41928.0</v>
      </c>
      <c r="J115" s="433">
        <v>10.0</v>
      </c>
      <c r="K115" s="649" t="s">
        <v>322</v>
      </c>
      <c r="L115" s="433" t="s">
        <v>395</v>
      </c>
      <c r="M115" s="327">
        <f t="shared" si="2"/>
        <v>605</v>
      </c>
      <c r="N115" s="210"/>
      <c r="O115" s="210"/>
      <c r="P115" s="210"/>
      <c r="Q115" s="210"/>
      <c r="R115" s="210"/>
      <c r="S115" s="210"/>
      <c r="T115" s="210"/>
      <c r="U115" s="210"/>
      <c r="V115" s="210"/>
      <c r="W115" s="210"/>
      <c r="X115" s="210"/>
      <c r="Y115" s="210"/>
      <c r="Z115" s="210"/>
    </row>
    <row r="116" ht="12.75" customHeight="1">
      <c r="A116" s="436">
        <v>11514.0</v>
      </c>
      <c r="B116" s="437" t="s">
        <v>10213</v>
      </c>
      <c r="C116" s="437">
        <v>2010.0</v>
      </c>
      <c r="D116" s="511">
        <v>40193.0</v>
      </c>
      <c r="E116" s="437" t="s">
        <v>10214</v>
      </c>
      <c r="F116" s="437" t="s">
        <v>1653</v>
      </c>
      <c r="G116" s="437" t="s">
        <v>712</v>
      </c>
      <c r="H116" s="437" t="s">
        <v>283</v>
      </c>
      <c r="I116" s="511">
        <v>41928.0</v>
      </c>
      <c r="J116" s="439">
        <v>10.0</v>
      </c>
      <c r="K116" s="649" t="s">
        <v>322</v>
      </c>
      <c r="L116" s="439" t="s">
        <v>395</v>
      </c>
      <c r="M116" s="330">
        <f t="shared" si="2"/>
        <v>1735</v>
      </c>
      <c r="N116" s="210"/>
      <c r="O116" s="210"/>
      <c r="P116" s="210"/>
      <c r="Q116" s="210"/>
      <c r="R116" s="210"/>
      <c r="S116" s="210"/>
      <c r="T116" s="210"/>
      <c r="U116" s="210"/>
      <c r="V116" s="210"/>
      <c r="W116" s="210"/>
      <c r="X116" s="210"/>
      <c r="Y116" s="210"/>
      <c r="Z116" s="210"/>
    </row>
    <row r="117" ht="12.75" customHeight="1">
      <c r="A117" s="430">
        <v>11614.0</v>
      </c>
      <c r="B117" s="431" t="s">
        <v>10215</v>
      </c>
      <c r="C117" s="431">
        <v>2014.0</v>
      </c>
      <c r="D117" s="508">
        <v>41772.0</v>
      </c>
      <c r="E117" s="431" t="s">
        <v>10216</v>
      </c>
      <c r="F117" s="431" t="s">
        <v>816</v>
      </c>
      <c r="G117" s="431" t="s">
        <v>17</v>
      </c>
      <c r="H117" s="431" t="s">
        <v>5372</v>
      </c>
      <c r="I117" s="508">
        <v>41933.0</v>
      </c>
      <c r="J117" s="433">
        <v>10.0</v>
      </c>
      <c r="K117" s="647" t="s">
        <v>293</v>
      </c>
      <c r="L117" s="433" t="s">
        <v>395</v>
      </c>
      <c r="M117" s="327">
        <f t="shared" si="2"/>
        <v>161</v>
      </c>
      <c r="N117" s="210"/>
      <c r="O117" s="210"/>
      <c r="P117" s="210"/>
      <c r="Q117" s="210"/>
      <c r="R117" s="210"/>
      <c r="S117" s="210"/>
      <c r="T117" s="210"/>
      <c r="U117" s="210"/>
      <c r="V117" s="210"/>
      <c r="W117" s="210"/>
      <c r="X117" s="210"/>
      <c r="Y117" s="210"/>
      <c r="Z117" s="210"/>
    </row>
    <row r="118" ht="12.75" customHeight="1">
      <c r="A118" s="436">
        <v>11714.0</v>
      </c>
      <c r="B118" s="437" t="s">
        <v>10217</v>
      </c>
      <c r="C118" s="437">
        <v>2014.0</v>
      </c>
      <c r="D118" s="511">
        <v>41788.0</v>
      </c>
      <c r="E118" s="437" t="s">
        <v>10218</v>
      </c>
      <c r="F118" s="437" t="s">
        <v>816</v>
      </c>
      <c r="G118" s="437" t="s">
        <v>17</v>
      </c>
      <c r="H118" s="437" t="s">
        <v>8508</v>
      </c>
      <c r="I118" s="511">
        <v>41933.0</v>
      </c>
      <c r="J118" s="439">
        <v>10.0</v>
      </c>
      <c r="K118" s="647" t="s">
        <v>293</v>
      </c>
      <c r="L118" s="439" t="s">
        <v>395</v>
      </c>
      <c r="M118" s="330">
        <f t="shared" si="2"/>
        <v>145</v>
      </c>
      <c r="N118" s="210"/>
      <c r="O118" s="210"/>
      <c r="P118" s="210"/>
      <c r="Q118" s="210"/>
      <c r="R118" s="210"/>
      <c r="S118" s="210"/>
      <c r="T118" s="210"/>
      <c r="U118" s="210"/>
      <c r="V118" s="210"/>
      <c r="W118" s="210"/>
      <c r="X118" s="210"/>
      <c r="Y118" s="210"/>
      <c r="Z118" s="210"/>
    </row>
    <row r="119" ht="12.75" customHeight="1">
      <c r="A119" s="430">
        <v>11814.0</v>
      </c>
      <c r="B119" s="431" t="s">
        <v>10219</v>
      </c>
      <c r="C119" s="431">
        <v>2010.0</v>
      </c>
      <c r="D119" s="508">
        <v>40210.0</v>
      </c>
      <c r="E119" s="431" t="s">
        <v>10220</v>
      </c>
      <c r="F119" s="431" t="s">
        <v>10221</v>
      </c>
      <c r="G119" s="431" t="s">
        <v>17</v>
      </c>
      <c r="H119" s="431" t="s">
        <v>753</v>
      </c>
      <c r="I119" s="508">
        <v>41950.0</v>
      </c>
      <c r="J119" s="433">
        <v>11.0</v>
      </c>
      <c r="K119" s="649" t="s">
        <v>322</v>
      </c>
      <c r="L119" s="433" t="s">
        <v>395</v>
      </c>
      <c r="M119" s="327">
        <f t="shared" si="2"/>
        <v>1740</v>
      </c>
      <c r="N119" s="210"/>
      <c r="O119" s="210"/>
      <c r="P119" s="210"/>
      <c r="Q119" s="210"/>
      <c r="R119" s="210"/>
      <c r="S119" s="210"/>
      <c r="T119" s="210"/>
      <c r="U119" s="210"/>
      <c r="V119" s="210"/>
      <c r="W119" s="210"/>
      <c r="X119" s="210"/>
      <c r="Y119" s="210"/>
      <c r="Z119" s="210"/>
    </row>
    <row r="120" ht="12.75" customHeight="1">
      <c r="A120" s="436">
        <v>11914.0</v>
      </c>
      <c r="B120" s="437" t="s">
        <v>10222</v>
      </c>
      <c r="C120" s="437">
        <v>2010.0</v>
      </c>
      <c r="D120" s="511">
        <v>40210.0</v>
      </c>
      <c r="E120" s="437" t="s">
        <v>10223</v>
      </c>
      <c r="F120" s="437" t="s">
        <v>10221</v>
      </c>
      <c r="G120" s="437" t="s">
        <v>17</v>
      </c>
      <c r="H120" s="437" t="s">
        <v>2139</v>
      </c>
      <c r="I120" s="511">
        <v>41953.0</v>
      </c>
      <c r="J120" s="439">
        <v>11.0</v>
      </c>
      <c r="K120" s="649" t="s">
        <v>322</v>
      </c>
      <c r="L120" s="439" t="s">
        <v>395</v>
      </c>
      <c r="M120" s="330">
        <f t="shared" si="2"/>
        <v>1743</v>
      </c>
      <c r="N120" s="210"/>
      <c r="O120" s="210"/>
      <c r="P120" s="210"/>
      <c r="Q120" s="210"/>
      <c r="R120" s="210"/>
      <c r="S120" s="210"/>
      <c r="T120" s="210"/>
      <c r="U120" s="210"/>
      <c r="V120" s="210"/>
      <c r="W120" s="210"/>
      <c r="X120" s="210"/>
      <c r="Y120" s="210"/>
      <c r="Z120" s="210"/>
    </row>
    <row r="121" ht="12.75" customHeight="1">
      <c r="A121" s="430">
        <v>12014.0</v>
      </c>
      <c r="B121" s="431" t="s">
        <v>10224</v>
      </c>
      <c r="C121" s="431">
        <v>2010.0</v>
      </c>
      <c r="D121" s="508">
        <v>40252.0</v>
      </c>
      <c r="E121" s="431" t="s">
        <v>10225</v>
      </c>
      <c r="F121" s="431" t="s">
        <v>1601</v>
      </c>
      <c r="G121" s="431" t="s">
        <v>712</v>
      </c>
      <c r="H121" s="431" t="s">
        <v>1894</v>
      </c>
      <c r="I121" s="508">
        <v>41953.0</v>
      </c>
      <c r="J121" s="433">
        <v>11.0</v>
      </c>
      <c r="K121" s="649" t="s">
        <v>322</v>
      </c>
      <c r="L121" s="433" t="s">
        <v>390</v>
      </c>
      <c r="M121" s="327">
        <f t="shared" si="2"/>
        <v>1701</v>
      </c>
      <c r="N121" s="210"/>
      <c r="O121" s="210"/>
      <c r="P121" s="210"/>
      <c r="Q121" s="210"/>
      <c r="R121" s="210"/>
      <c r="S121" s="210"/>
      <c r="T121" s="210"/>
      <c r="U121" s="210"/>
      <c r="V121" s="210"/>
      <c r="W121" s="210"/>
      <c r="X121" s="210"/>
      <c r="Y121" s="210"/>
      <c r="Z121" s="210"/>
    </row>
    <row r="122" ht="12.75" customHeight="1">
      <c r="A122" s="436">
        <v>12114.0</v>
      </c>
      <c r="B122" s="437" t="s">
        <v>10226</v>
      </c>
      <c r="C122" s="437">
        <v>2010.0</v>
      </c>
      <c r="D122" s="511">
        <v>40455.0</v>
      </c>
      <c r="E122" s="437" t="s">
        <v>10227</v>
      </c>
      <c r="F122" s="437" t="s">
        <v>10078</v>
      </c>
      <c r="G122" s="437" t="s">
        <v>712</v>
      </c>
      <c r="H122" s="437" t="s">
        <v>1156</v>
      </c>
      <c r="I122" s="511">
        <v>41954.0</v>
      </c>
      <c r="J122" s="439">
        <v>11.0</v>
      </c>
      <c r="K122" s="649" t="s">
        <v>322</v>
      </c>
      <c r="L122" s="439" t="s">
        <v>390</v>
      </c>
      <c r="M122" s="330">
        <f t="shared" si="2"/>
        <v>1499</v>
      </c>
      <c r="N122" s="210"/>
      <c r="O122" s="210"/>
      <c r="P122" s="210"/>
      <c r="Q122" s="210"/>
      <c r="R122" s="210"/>
      <c r="S122" s="210"/>
      <c r="T122" s="210"/>
      <c r="U122" s="210"/>
      <c r="V122" s="210"/>
      <c r="W122" s="210"/>
      <c r="X122" s="210"/>
      <c r="Y122" s="210"/>
      <c r="Z122" s="210"/>
    </row>
    <row r="123" ht="12.75" customHeight="1">
      <c r="A123" s="430">
        <v>12214.0</v>
      </c>
      <c r="B123" s="431" t="s">
        <v>10228</v>
      </c>
      <c r="C123" s="431">
        <v>2010.0</v>
      </c>
      <c r="D123" s="508">
        <v>40268.0</v>
      </c>
      <c r="E123" s="431" t="s">
        <v>10229</v>
      </c>
      <c r="F123" s="431" t="s">
        <v>10221</v>
      </c>
      <c r="G123" s="431" t="s">
        <v>17</v>
      </c>
      <c r="H123" s="431" t="s">
        <v>892</v>
      </c>
      <c r="I123" s="508">
        <v>41954.0</v>
      </c>
      <c r="J123" s="433">
        <v>11.0</v>
      </c>
      <c r="K123" s="649" t="s">
        <v>322</v>
      </c>
      <c r="L123" s="433" t="s">
        <v>395</v>
      </c>
      <c r="M123" s="327">
        <f t="shared" si="2"/>
        <v>1686</v>
      </c>
      <c r="N123" s="210"/>
      <c r="O123" s="210"/>
      <c r="P123" s="210"/>
      <c r="Q123" s="210"/>
      <c r="R123" s="210"/>
      <c r="S123" s="210"/>
      <c r="T123" s="210"/>
      <c r="U123" s="210"/>
      <c r="V123" s="210"/>
      <c r="W123" s="210"/>
      <c r="X123" s="210"/>
      <c r="Y123" s="210"/>
      <c r="Z123" s="210"/>
    </row>
    <row r="124" ht="12.75" customHeight="1">
      <c r="A124" s="436">
        <v>12314.0</v>
      </c>
      <c r="B124" s="437" t="s">
        <v>10230</v>
      </c>
      <c r="C124" s="437">
        <v>2010.0</v>
      </c>
      <c r="D124" s="511">
        <v>40540.0</v>
      </c>
      <c r="E124" s="437" t="s">
        <v>10231</v>
      </c>
      <c r="F124" s="437" t="s">
        <v>10221</v>
      </c>
      <c r="G124" s="437" t="s">
        <v>17</v>
      </c>
      <c r="H124" s="437" t="s">
        <v>130</v>
      </c>
      <c r="I124" s="511">
        <v>41955.0</v>
      </c>
      <c r="J124" s="439">
        <v>11.0</v>
      </c>
      <c r="K124" s="649" t="s">
        <v>322</v>
      </c>
      <c r="L124" s="439" t="s">
        <v>395</v>
      </c>
      <c r="M124" s="330">
        <f t="shared" si="2"/>
        <v>1415</v>
      </c>
      <c r="N124" s="210"/>
      <c r="O124" s="210"/>
      <c r="P124" s="210"/>
      <c r="Q124" s="210"/>
      <c r="R124" s="210"/>
      <c r="S124" s="210"/>
      <c r="T124" s="210"/>
      <c r="U124" s="210"/>
      <c r="V124" s="210"/>
      <c r="W124" s="210"/>
      <c r="X124" s="210"/>
      <c r="Y124" s="210"/>
      <c r="Z124" s="210"/>
    </row>
    <row r="125" ht="12.75" customHeight="1">
      <c r="A125" s="430">
        <v>12414.0</v>
      </c>
      <c r="B125" s="431" t="s">
        <v>10232</v>
      </c>
      <c r="C125" s="431">
        <v>2011.0</v>
      </c>
      <c r="D125" s="508">
        <v>40729.0</v>
      </c>
      <c r="E125" s="431" t="s">
        <v>10233</v>
      </c>
      <c r="F125" s="431" t="s">
        <v>9189</v>
      </c>
      <c r="G125" s="431" t="s">
        <v>17</v>
      </c>
      <c r="H125" s="431" t="s">
        <v>283</v>
      </c>
      <c r="I125" s="508">
        <v>41955.0</v>
      </c>
      <c r="J125" s="433">
        <v>11.0</v>
      </c>
      <c r="K125" s="647" t="s">
        <v>293</v>
      </c>
      <c r="L125" s="433" t="s">
        <v>390</v>
      </c>
      <c r="M125" s="327">
        <f t="shared" si="2"/>
        <v>1226</v>
      </c>
      <c r="N125" s="210"/>
      <c r="O125" s="210"/>
      <c r="P125" s="210"/>
      <c r="Q125" s="210"/>
      <c r="R125" s="210"/>
      <c r="S125" s="210"/>
      <c r="T125" s="210"/>
      <c r="U125" s="210"/>
      <c r="V125" s="210"/>
      <c r="W125" s="210"/>
      <c r="X125" s="210"/>
      <c r="Y125" s="210"/>
      <c r="Z125" s="210"/>
    </row>
    <row r="126" ht="12.75" customHeight="1">
      <c r="A126" s="436">
        <v>12514.0</v>
      </c>
      <c r="B126" s="437" t="s">
        <v>10234</v>
      </c>
      <c r="C126" s="437">
        <v>2011.0</v>
      </c>
      <c r="D126" s="511">
        <v>40766.0</v>
      </c>
      <c r="E126" s="437" t="s">
        <v>10235</v>
      </c>
      <c r="F126" s="437" t="s">
        <v>10221</v>
      </c>
      <c r="G126" s="437" t="s">
        <v>17</v>
      </c>
      <c r="H126" s="437" t="s">
        <v>5372</v>
      </c>
      <c r="I126" s="511">
        <v>41960.0</v>
      </c>
      <c r="J126" s="439">
        <v>11.0</v>
      </c>
      <c r="K126" s="649" t="s">
        <v>322</v>
      </c>
      <c r="L126" s="439" t="s">
        <v>395</v>
      </c>
      <c r="M126" s="330">
        <f t="shared" si="2"/>
        <v>1194</v>
      </c>
      <c r="N126" s="210"/>
      <c r="O126" s="210"/>
      <c r="P126" s="210"/>
      <c r="Q126" s="210"/>
      <c r="R126" s="210"/>
      <c r="S126" s="210"/>
      <c r="T126" s="210"/>
      <c r="U126" s="210"/>
      <c r="V126" s="210"/>
      <c r="W126" s="210"/>
      <c r="X126" s="210"/>
      <c r="Y126" s="210"/>
      <c r="Z126" s="210"/>
    </row>
    <row r="127" ht="12.75" customHeight="1">
      <c r="A127" s="430">
        <v>12614.0</v>
      </c>
      <c r="B127" s="431" t="s">
        <v>10236</v>
      </c>
      <c r="C127" s="431">
        <v>2010.0</v>
      </c>
      <c r="D127" s="508">
        <v>40498.0</v>
      </c>
      <c r="E127" s="431" t="s">
        <v>10237</v>
      </c>
      <c r="F127" s="431" t="s">
        <v>10221</v>
      </c>
      <c r="G127" s="431" t="s">
        <v>17</v>
      </c>
      <c r="H127" s="431" t="s">
        <v>283</v>
      </c>
      <c r="I127" s="508">
        <v>41960.0</v>
      </c>
      <c r="J127" s="433">
        <v>11.0</v>
      </c>
      <c r="K127" s="649" t="s">
        <v>322</v>
      </c>
      <c r="L127" s="433" t="s">
        <v>395</v>
      </c>
      <c r="M127" s="327">
        <f t="shared" si="2"/>
        <v>1462</v>
      </c>
      <c r="N127" s="210"/>
      <c r="O127" s="210"/>
      <c r="P127" s="210"/>
      <c r="Q127" s="210"/>
      <c r="R127" s="210"/>
      <c r="S127" s="210"/>
      <c r="T127" s="210"/>
      <c r="U127" s="210"/>
      <c r="V127" s="210"/>
      <c r="W127" s="210"/>
      <c r="X127" s="210"/>
      <c r="Y127" s="210"/>
      <c r="Z127" s="210"/>
    </row>
    <row r="128" ht="12.75" customHeight="1">
      <c r="A128" s="436">
        <v>12714.0</v>
      </c>
      <c r="B128" s="437" t="s">
        <v>10238</v>
      </c>
      <c r="C128" s="437">
        <v>2014.0</v>
      </c>
      <c r="D128" s="511">
        <v>41821.0</v>
      </c>
      <c r="E128" s="437" t="s">
        <v>10239</v>
      </c>
      <c r="F128" s="437" t="s">
        <v>816</v>
      </c>
      <c r="G128" s="437" t="s">
        <v>17</v>
      </c>
      <c r="H128" s="437" t="s">
        <v>892</v>
      </c>
      <c r="I128" s="511">
        <v>41962.0</v>
      </c>
      <c r="J128" s="439">
        <v>11.0</v>
      </c>
      <c r="K128" s="647" t="s">
        <v>293</v>
      </c>
      <c r="L128" s="439" t="s">
        <v>395</v>
      </c>
      <c r="M128" s="330">
        <f t="shared" si="2"/>
        <v>141</v>
      </c>
      <c r="N128" s="210"/>
      <c r="O128" s="210"/>
      <c r="P128" s="210"/>
      <c r="Q128" s="210"/>
      <c r="R128" s="210"/>
      <c r="S128" s="210"/>
      <c r="T128" s="210"/>
      <c r="U128" s="210"/>
      <c r="V128" s="210"/>
      <c r="W128" s="210"/>
      <c r="X128" s="210"/>
      <c r="Y128" s="210"/>
      <c r="Z128" s="210"/>
    </row>
    <row r="129" ht="12.75" customHeight="1">
      <c r="A129" s="430">
        <v>12814.0</v>
      </c>
      <c r="B129" s="431" t="s">
        <v>10240</v>
      </c>
      <c r="C129" s="431">
        <v>2012.0</v>
      </c>
      <c r="D129" s="508">
        <v>41008.0</v>
      </c>
      <c r="E129" s="431" t="s">
        <v>10241</v>
      </c>
      <c r="F129" s="431" t="s">
        <v>10055</v>
      </c>
      <c r="G129" s="431" t="s">
        <v>17</v>
      </c>
      <c r="H129" s="431" t="s">
        <v>56</v>
      </c>
      <c r="I129" s="508">
        <v>41964.0</v>
      </c>
      <c r="J129" s="433">
        <v>11.0</v>
      </c>
      <c r="K129" s="649" t="s">
        <v>322</v>
      </c>
      <c r="L129" s="433" t="s">
        <v>395</v>
      </c>
      <c r="M129" s="327">
        <f t="shared" si="2"/>
        <v>956</v>
      </c>
      <c r="N129" s="210"/>
      <c r="O129" s="210"/>
      <c r="P129" s="210"/>
      <c r="Q129" s="210"/>
      <c r="R129" s="210"/>
      <c r="S129" s="210"/>
      <c r="T129" s="210"/>
      <c r="U129" s="210"/>
      <c r="V129" s="210"/>
      <c r="W129" s="210"/>
      <c r="X129" s="210"/>
      <c r="Y129" s="210"/>
      <c r="Z129" s="210"/>
    </row>
    <row r="130" ht="12.75" customHeight="1">
      <c r="A130" s="436">
        <v>12914.0</v>
      </c>
      <c r="B130" s="437" t="s">
        <v>10242</v>
      </c>
      <c r="C130" s="437">
        <v>2010.0</v>
      </c>
      <c r="D130" s="511">
        <v>40255.0</v>
      </c>
      <c r="E130" s="437" t="s">
        <v>10243</v>
      </c>
      <c r="F130" s="437" t="s">
        <v>359</v>
      </c>
      <c r="G130" s="437" t="s">
        <v>712</v>
      </c>
      <c r="H130" s="437" t="s">
        <v>10244</v>
      </c>
      <c r="I130" s="511">
        <v>41964.0</v>
      </c>
      <c r="J130" s="439">
        <v>11.0</v>
      </c>
      <c r="K130" s="649" t="s">
        <v>322</v>
      </c>
      <c r="L130" s="439" t="s">
        <v>399</v>
      </c>
      <c r="M130" s="330">
        <f t="shared" si="2"/>
        <v>1709</v>
      </c>
      <c r="N130" s="210"/>
      <c r="O130" s="210"/>
      <c r="P130" s="210"/>
      <c r="Q130" s="210"/>
      <c r="R130" s="210"/>
      <c r="S130" s="210"/>
      <c r="T130" s="210"/>
      <c r="U130" s="210"/>
      <c r="V130" s="210"/>
      <c r="W130" s="210"/>
      <c r="X130" s="210"/>
      <c r="Y130" s="210"/>
      <c r="Z130" s="210"/>
    </row>
    <row r="131" ht="12.75" customHeight="1">
      <c r="A131" s="430">
        <v>13014.0</v>
      </c>
      <c r="B131" s="431" t="s">
        <v>10245</v>
      </c>
      <c r="C131" s="431">
        <v>2010.0</v>
      </c>
      <c r="D131" s="508">
        <v>40326.0</v>
      </c>
      <c r="E131" s="431" t="s">
        <v>10246</v>
      </c>
      <c r="F131" s="431" t="s">
        <v>212</v>
      </c>
      <c r="G131" s="431" t="s">
        <v>17</v>
      </c>
      <c r="H131" s="431" t="s">
        <v>321</v>
      </c>
      <c r="I131" s="508">
        <v>41967.0</v>
      </c>
      <c r="J131" s="433">
        <v>11.0</v>
      </c>
      <c r="K131" s="647" t="s">
        <v>293</v>
      </c>
      <c r="L131" s="433" t="s">
        <v>390</v>
      </c>
      <c r="M131" s="327">
        <f t="shared" si="2"/>
        <v>1641</v>
      </c>
      <c r="N131" s="210"/>
      <c r="O131" s="210"/>
      <c r="P131" s="210"/>
      <c r="Q131" s="210"/>
      <c r="R131" s="210"/>
      <c r="S131" s="210"/>
      <c r="T131" s="210"/>
      <c r="U131" s="210"/>
      <c r="V131" s="210"/>
      <c r="W131" s="210"/>
      <c r="X131" s="210"/>
      <c r="Y131" s="210"/>
      <c r="Z131" s="210"/>
    </row>
    <row r="132" ht="12.75" customHeight="1">
      <c r="A132" s="436">
        <v>13114.0</v>
      </c>
      <c r="B132" s="437" t="s">
        <v>10247</v>
      </c>
      <c r="C132" s="437">
        <v>2011.0</v>
      </c>
      <c r="D132" s="511">
        <v>40709.0</v>
      </c>
      <c r="E132" s="437" t="s">
        <v>10248</v>
      </c>
      <c r="F132" s="437" t="s">
        <v>1365</v>
      </c>
      <c r="G132" s="437" t="s">
        <v>712</v>
      </c>
      <c r="H132" s="437" t="s">
        <v>130</v>
      </c>
      <c r="I132" s="511">
        <v>41969.0</v>
      </c>
      <c r="J132" s="439">
        <v>11.0</v>
      </c>
      <c r="K132" s="649" t="s">
        <v>322</v>
      </c>
      <c r="L132" s="439" t="s">
        <v>395</v>
      </c>
      <c r="M132" s="330">
        <f t="shared" si="2"/>
        <v>1260</v>
      </c>
      <c r="N132" s="210"/>
      <c r="O132" s="210"/>
      <c r="P132" s="210"/>
      <c r="Q132" s="210"/>
      <c r="R132" s="210"/>
      <c r="S132" s="210"/>
      <c r="T132" s="210"/>
      <c r="U132" s="210"/>
      <c r="V132" s="210"/>
      <c r="W132" s="210"/>
      <c r="X132" s="210"/>
      <c r="Y132" s="210"/>
      <c r="Z132" s="210"/>
    </row>
    <row r="133" ht="12.75" customHeight="1">
      <c r="A133" s="430">
        <v>13214.0</v>
      </c>
      <c r="B133" s="431" t="s">
        <v>10249</v>
      </c>
      <c r="C133" s="431">
        <v>2009.0</v>
      </c>
      <c r="D133" s="508">
        <v>40163.0</v>
      </c>
      <c r="E133" s="431" t="s">
        <v>10250</v>
      </c>
      <c r="F133" s="431" t="s">
        <v>44</v>
      </c>
      <c r="G133" s="431" t="s">
        <v>17</v>
      </c>
      <c r="H133" s="431" t="s">
        <v>2139</v>
      </c>
      <c r="I133" s="508">
        <v>41970.0</v>
      </c>
      <c r="J133" s="433">
        <v>11.0</v>
      </c>
      <c r="K133" s="647" t="s">
        <v>293</v>
      </c>
      <c r="L133" s="433" t="s">
        <v>395</v>
      </c>
      <c r="M133" s="327">
        <f t="shared" si="2"/>
        <v>1807</v>
      </c>
      <c r="N133" s="210"/>
      <c r="O133" s="210"/>
      <c r="P133" s="210"/>
      <c r="Q133" s="210"/>
      <c r="R133" s="210"/>
      <c r="S133" s="210"/>
      <c r="T133" s="210"/>
      <c r="U133" s="210"/>
      <c r="V133" s="210"/>
      <c r="W133" s="210"/>
      <c r="X133" s="210"/>
      <c r="Y133" s="210"/>
      <c r="Z133" s="210"/>
    </row>
    <row r="134" ht="12.75" customHeight="1">
      <c r="A134" s="436">
        <v>13314.0</v>
      </c>
      <c r="B134" s="437" t="s">
        <v>10251</v>
      </c>
      <c r="C134" s="437">
        <v>2009.0</v>
      </c>
      <c r="D134" s="511">
        <v>40109.0</v>
      </c>
      <c r="E134" s="437" t="s">
        <v>10252</v>
      </c>
      <c r="F134" s="437" t="s">
        <v>873</v>
      </c>
      <c r="G134" s="437" t="s">
        <v>17</v>
      </c>
      <c r="H134" s="437" t="s">
        <v>753</v>
      </c>
      <c r="I134" s="511">
        <v>41975.0</v>
      </c>
      <c r="J134" s="439">
        <v>12.0</v>
      </c>
      <c r="K134" s="649" t="s">
        <v>322</v>
      </c>
      <c r="L134" s="439" t="s">
        <v>390</v>
      </c>
      <c r="M134" s="330">
        <f t="shared" si="2"/>
        <v>1866</v>
      </c>
      <c r="N134" s="210"/>
      <c r="O134" s="210"/>
      <c r="P134" s="210"/>
      <c r="Q134" s="210"/>
      <c r="R134" s="210"/>
      <c r="S134" s="210"/>
      <c r="T134" s="210"/>
      <c r="U134" s="210"/>
      <c r="V134" s="210"/>
      <c r="W134" s="210"/>
      <c r="X134" s="210"/>
      <c r="Y134" s="210"/>
      <c r="Z134" s="210"/>
    </row>
    <row r="135" ht="12.75" customHeight="1">
      <c r="A135" s="430">
        <v>13414.0</v>
      </c>
      <c r="B135" s="431" t="s">
        <v>10253</v>
      </c>
      <c r="C135" s="431">
        <v>2009.0</v>
      </c>
      <c r="D135" s="508">
        <v>40116.0</v>
      </c>
      <c r="E135" s="431" t="s">
        <v>10254</v>
      </c>
      <c r="F135" s="431" t="s">
        <v>1569</v>
      </c>
      <c r="G135" s="431" t="s">
        <v>17</v>
      </c>
      <c r="H135" s="431" t="s">
        <v>1894</v>
      </c>
      <c r="I135" s="508">
        <v>41976.0</v>
      </c>
      <c r="J135" s="433">
        <v>12.0</v>
      </c>
      <c r="K135" s="650" t="s">
        <v>309</v>
      </c>
      <c r="L135" s="433" t="s">
        <v>390</v>
      </c>
      <c r="M135" s="327">
        <f t="shared" si="2"/>
        <v>1860</v>
      </c>
      <c r="N135" s="210"/>
      <c r="O135" s="210"/>
      <c r="P135" s="210"/>
      <c r="Q135" s="210"/>
      <c r="R135" s="210"/>
      <c r="S135" s="210"/>
      <c r="T135" s="210"/>
      <c r="U135" s="210"/>
      <c r="V135" s="210"/>
      <c r="W135" s="210"/>
      <c r="X135" s="210"/>
      <c r="Y135" s="210"/>
      <c r="Z135" s="210"/>
    </row>
    <row r="136" ht="12.75" customHeight="1">
      <c r="A136" s="436">
        <v>13514.0</v>
      </c>
      <c r="B136" s="437" t="s">
        <v>10255</v>
      </c>
      <c r="C136" s="437">
        <v>2012.0</v>
      </c>
      <c r="D136" s="511">
        <v>41047.0</v>
      </c>
      <c r="E136" s="437" t="s">
        <v>10256</v>
      </c>
      <c r="F136" s="437" t="s">
        <v>10257</v>
      </c>
      <c r="G136" s="437" t="s">
        <v>725</v>
      </c>
      <c r="H136" s="437" t="s">
        <v>956</v>
      </c>
      <c r="I136" s="511">
        <v>41976.0</v>
      </c>
      <c r="J136" s="439">
        <v>12.0</v>
      </c>
      <c r="K136" s="647" t="s">
        <v>293</v>
      </c>
      <c r="L136" s="439" t="s">
        <v>399</v>
      </c>
      <c r="M136" s="330">
        <f t="shared" si="2"/>
        <v>929</v>
      </c>
      <c r="N136" s="210"/>
      <c r="O136" s="210"/>
      <c r="P136" s="210"/>
      <c r="Q136" s="210"/>
      <c r="R136" s="210"/>
      <c r="S136" s="210"/>
      <c r="T136" s="210"/>
      <c r="U136" s="210"/>
      <c r="V136" s="210"/>
      <c r="W136" s="210"/>
      <c r="X136" s="210"/>
      <c r="Y136" s="210"/>
      <c r="Z136" s="210"/>
    </row>
    <row r="137" ht="12.75" customHeight="1">
      <c r="A137" s="430">
        <v>13614.0</v>
      </c>
      <c r="B137" s="431" t="s">
        <v>10258</v>
      </c>
      <c r="C137" s="431">
        <v>2012.0</v>
      </c>
      <c r="D137" s="508">
        <v>41095.0</v>
      </c>
      <c r="E137" s="431" t="s">
        <v>10259</v>
      </c>
      <c r="F137" s="431" t="s">
        <v>1365</v>
      </c>
      <c r="G137" s="431" t="s">
        <v>712</v>
      </c>
      <c r="H137" s="431" t="s">
        <v>130</v>
      </c>
      <c r="I137" s="508">
        <v>41977.0</v>
      </c>
      <c r="J137" s="433">
        <v>12.0</v>
      </c>
      <c r="K137" s="649" t="s">
        <v>322</v>
      </c>
      <c r="L137" s="433" t="s">
        <v>395</v>
      </c>
      <c r="M137" s="327">
        <f t="shared" si="2"/>
        <v>882</v>
      </c>
      <c r="N137" s="210"/>
      <c r="O137" s="210"/>
      <c r="P137" s="210"/>
      <c r="Q137" s="210"/>
      <c r="R137" s="210"/>
      <c r="S137" s="210"/>
      <c r="T137" s="210"/>
      <c r="U137" s="210"/>
      <c r="V137" s="210"/>
      <c r="W137" s="210"/>
      <c r="X137" s="210"/>
      <c r="Y137" s="210"/>
      <c r="Z137" s="210"/>
    </row>
    <row r="138" ht="12.75" customHeight="1">
      <c r="A138" s="436">
        <v>13714.0</v>
      </c>
      <c r="B138" s="437" t="s">
        <v>10260</v>
      </c>
      <c r="C138" s="437">
        <v>2012.0</v>
      </c>
      <c r="D138" s="511">
        <v>41095.0</v>
      </c>
      <c r="E138" s="437" t="s">
        <v>10261</v>
      </c>
      <c r="F138" s="437" t="s">
        <v>1365</v>
      </c>
      <c r="G138" s="437" t="s">
        <v>712</v>
      </c>
      <c r="H138" s="437" t="s">
        <v>130</v>
      </c>
      <c r="I138" s="511">
        <v>41977.0</v>
      </c>
      <c r="J138" s="439">
        <v>12.0</v>
      </c>
      <c r="K138" s="649" t="s">
        <v>322</v>
      </c>
      <c r="L138" s="439" t="s">
        <v>395</v>
      </c>
      <c r="M138" s="330">
        <f t="shared" si="2"/>
        <v>882</v>
      </c>
      <c r="N138" s="210"/>
      <c r="O138" s="210"/>
      <c r="P138" s="210"/>
      <c r="Q138" s="210"/>
      <c r="R138" s="210"/>
      <c r="S138" s="210"/>
      <c r="T138" s="210"/>
      <c r="U138" s="210"/>
      <c r="V138" s="210"/>
      <c r="W138" s="210"/>
      <c r="X138" s="210"/>
      <c r="Y138" s="210"/>
      <c r="Z138" s="210"/>
    </row>
    <row r="139" ht="12.75" customHeight="1">
      <c r="A139" s="430">
        <v>13814.0</v>
      </c>
      <c r="B139" s="431" t="s">
        <v>10262</v>
      </c>
      <c r="C139" s="431">
        <v>2008.0</v>
      </c>
      <c r="D139" s="508">
        <v>39752.0</v>
      </c>
      <c r="E139" s="431" t="s">
        <v>10263</v>
      </c>
      <c r="F139" s="431" t="s">
        <v>1349</v>
      </c>
      <c r="G139" s="431" t="s">
        <v>712</v>
      </c>
      <c r="H139" s="431" t="s">
        <v>50</v>
      </c>
      <c r="I139" s="508">
        <v>41977.0</v>
      </c>
      <c r="J139" s="433">
        <v>12.0</v>
      </c>
      <c r="K139" s="649" t="s">
        <v>322</v>
      </c>
      <c r="L139" s="433" t="s">
        <v>395</v>
      </c>
      <c r="M139" s="327">
        <f t="shared" si="2"/>
        <v>2225</v>
      </c>
      <c r="N139" s="210"/>
      <c r="O139" s="210"/>
      <c r="P139" s="210"/>
      <c r="Q139" s="210"/>
      <c r="R139" s="210"/>
      <c r="S139" s="210"/>
      <c r="T139" s="210"/>
      <c r="U139" s="210"/>
      <c r="V139" s="210"/>
      <c r="W139" s="210"/>
      <c r="X139" s="210"/>
      <c r="Y139" s="210"/>
      <c r="Z139" s="210"/>
    </row>
    <row r="140" ht="12.75" customHeight="1">
      <c r="A140" s="436">
        <v>13914.0</v>
      </c>
      <c r="B140" s="437" t="s">
        <v>10264</v>
      </c>
      <c r="C140" s="437">
        <v>2009.0</v>
      </c>
      <c r="D140" s="511">
        <v>40163.0</v>
      </c>
      <c r="E140" s="437" t="s">
        <v>10265</v>
      </c>
      <c r="F140" s="437" t="s">
        <v>44</v>
      </c>
      <c r="G140" s="437" t="s">
        <v>17</v>
      </c>
      <c r="H140" s="437" t="s">
        <v>753</v>
      </c>
      <c r="I140" s="511">
        <v>41981.0</v>
      </c>
      <c r="J140" s="439">
        <v>12.0</v>
      </c>
      <c r="K140" s="647" t="s">
        <v>293</v>
      </c>
      <c r="L140" s="439" t="s">
        <v>395</v>
      </c>
      <c r="M140" s="330">
        <f t="shared" si="2"/>
        <v>1818</v>
      </c>
      <c r="N140" s="210"/>
      <c r="O140" s="210"/>
      <c r="P140" s="210"/>
      <c r="Q140" s="210"/>
      <c r="R140" s="210"/>
      <c r="S140" s="210"/>
      <c r="T140" s="210"/>
      <c r="U140" s="210"/>
      <c r="V140" s="210"/>
      <c r="W140" s="210"/>
      <c r="X140" s="210"/>
      <c r="Y140" s="210"/>
      <c r="Z140" s="210"/>
    </row>
    <row r="141" ht="12.75" customHeight="1">
      <c r="A141" s="430">
        <v>14014.0</v>
      </c>
      <c r="B141" s="431" t="s">
        <v>10266</v>
      </c>
      <c r="C141" s="431">
        <v>2011.0</v>
      </c>
      <c r="D141" s="508">
        <v>40716.0</v>
      </c>
      <c r="E141" s="431" t="s">
        <v>10267</v>
      </c>
      <c r="F141" s="431" t="s">
        <v>44</v>
      </c>
      <c r="G141" s="431" t="s">
        <v>17</v>
      </c>
      <c r="H141" s="431" t="s">
        <v>380</v>
      </c>
      <c r="I141" s="508">
        <v>41981.0</v>
      </c>
      <c r="J141" s="433">
        <v>12.0</v>
      </c>
      <c r="K141" s="647" t="s">
        <v>293</v>
      </c>
      <c r="L141" s="433" t="s">
        <v>395</v>
      </c>
      <c r="M141" s="327">
        <f t="shared" si="2"/>
        <v>1265</v>
      </c>
      <c r="N141" s="210"/>
      <c r="O141" s="210"/>
      <c r="P141" s="210"/>
      <c r="Q141" s="210"/>
      <c r="R141" s="210"/>
      <c r="S141" s="210"/>
      <c r="T141" s="210"/>
      <c r="U141" s="210"/>
      <c r="V141" s="210"/>
      <c r="W141" s="210"/>
      <c r="X141" s="210"/>
      <c r="Y141" s="210"/>
      <c r="Z141" s="210"/>
    </row>
    <row r="142" ht="12.75" customHeight="1">
      <c r="A142" s="436">
        <v>14114.0</v>
      </c>
      <c r="B142" s="437" t="s">
        <v>10268</v>
      </c>
      <c r="C142" s="437">
        <v>2010.0</v>
      </c>
      <c r="D142" s="511">
        <v>40301.0</v>
      </c>
      <c r="E142" s="437" t="s">
        <v>10269</v>
      </c>
      <c r="F142" s="437" t="s">
        <v>1630</v>
      </c>
      <c r="G142" s="437" t="s">
        <v>17</v>
      </c>
      <c r="H142" s="437" t="s">
        <v>283</v>
      </c>
      <c r="I142" s="511">
        <v>41981.0</v>
      </c>
      <c r="J142" s="439">
        <v>12.0</v>
      </c>
      <c r="K142" s="647" t="s">
        <v>293</v>
      </c>
      <c r="L142" s="439" t="s">
        <v>390</v>
      </c>
      <c r="M142" s="330">
        <f t="shared" si="2"/>
        <v>1680</v>
      </c>
      <c r="N142" s="210"/>
      <c r="O142" s="210"/>
      <c r="P142" s="210"/>
      <c r="Q142" s="210"/>
      <c r="R142" s="210"/>
      <c r="S142" s="210"/>
      <c r="T142" s="210"/>
      <c r="U142" s="210"/>
      <c r="V142" s="210"/>
      <c r="W142" s="210"/>
      <c r="X142" s="210"/>
      <c r="Y142" s="210"/>
      <c r="Z142" s="210"/>
    </row>
    <row r="143" ht="12.75" customHeight="1">
      <c r="A143" s="430">
        <v>14214.0</v>
      </c>
      <c r="B143" s="431" t="s">
        <v>10270</v>
      </c>
      <c r="C143" s="431">
        <v>2011.0</v>
      </c>
      <c r="D143" s="508">
        <v>40612.0</v>
      </c>
      <c r="E143" s="431" t="s">
        <v>10271</v>
      </c>
      <c r="F143" s="431" t="s">
        <v>1349</v>
      </c>
      <c r="G143" s="431" t="s">
        <v>17</v>
      </c>
      <c r="H143" s="431" t="s">
        <v>6084</v>
      </c>
      <c r="I143" s="508">
        <v>41983.0</v>
      </c>
      <c r="J143" s="433">
        <v>12.0</v>
      </c>
      <c r="K143" s="649" t="s">
        <v>322</v>
      </c>
      <c r="L143" s="433" t="s">
        <v>395</v>
      </c>
      <c r="M143" s="327">
        <f t="shared" si="2"/>
        <v>1371</v>
      </c>
      <c r="N143" s="210"/>
      <c r="O143" s="210"/>
      <c r="P143" s="210"/>
      <c r="Q143" s="210"/>
      <c r="R143" s="210"/>
      <c r="S143" s="210"/>
      <c r="T143" s="210"/>
      <c r="U143" s="210"/>
      <c r="V143" s="210"/>
      <c r="W143" s="210"/>
      <c r="X143" s="210"/>
      <c r="Y143" s="210"/>
      <c r="Z143" s="210"/>
    </row>
    <row r="144" ht="12.75" customHeight="1">
      <c r="A144" s="436">
        <v>14314.0</v>
      </c>
      <c r="B144" s="437" t="s">
        <v>10272</v>
      </c>
      <c r="C144" s="437">
        <v>2008.0</v>
      </c>
      <c r="D144" s="511">
        <v>39633.0</v>
      </c>
      <c r="E144" s="437" t="s">
        <v>10273</v>
      </c>
      <c r="F144" s="437" t="s">
        <v>10143</v>
      </c>
      <c r="G144" s="437" t="s">
        <v>707</v>
      </c>
      <c r="H144" s="437" t="s">
        <v>3328</v>
      </c>
      <c r="I144" s="511">
        <v>41983.0</v>
      </c>
      <c r="J144" s="439">
        <v>12.0</v>
      </c>
      <c r="K144" s="649" t="s">
        <v>322</v>
      </c>
      <c r="L144" s="439" t="s">
        <v>390</v>
      </c>
      <c r="M144" s="330">
        <f t="shared" si="2"/>
        <v>2350</v>
      </c>
      <c r="N144" s="210"/>
      <c r="O144" s="210"/>
      <c r="P144" s="210"/>
      <c r="Q144" s="210"/>
      <c r="R144" s="210"/>
      <c r="S144" s="210"/>
      <c r="T144" s="210"/>
      <c r="U144" s="210"/>
      <c r="V144" s="210"/>
      <c r="W144" s="210"/>
      <c r="X144" s="210"/>
      <c r="Y144" s="210"/>
      <c r="Z144" s="210"/>
    </row>
    <row r="145" ht="12.75" customHeight="1">
      <c r="A145" s="430">
        <v>14414.0</v>
      </c>
      <c r="B145" s="431" t="s">
        <v>10274</v>
      </c>
      <c r="C145" s="431">
        <v>2008.0</v>
      </c>
      <c r="D145" s="508">
        <v>39633.0</v>
      </c>
      <c r="E145" s="431" t="s">
        <v>10275</v>
      </c>
      <c r="F145" s="431" t="s">
        <v>10143</v>
      </c>
      <c r="G145" s="431" t="s">
        <v>707</v>
      </c>
      <c r="H145" s="431" t="s">
        <v>3328</v>
      </c>
      <c r="I145" s="508">
        <v>41983.0</v>
      </c>
      <c r="J145" s="433">
        <v>12.0</v>
      </c>
      <c r="K145" s="649" t="s">
        <v>322</v>
      </c>
      <c r="L145" s="433" t="s">
        <v>390</v>
      </c>
      <c r="M145" s="327">
        <f t="shared" si="2"/>
        <v>2350</v>
      </c>
      <c r="N145" s="210"/>
      <c r="O145" s="210"/>
      <c r="P145" s="210"/>
      <c r="Q145" s="210"/>
      <c r="R145" s="210"/>
      <c r="S145" s="210"/>
      <c r="T145" s="210"/>
      <c r="U145" s="210"/>
      <c r="V145" s="210"/>
      <c r="W145" s="210"/>
      <c r="X145" s="210"/>
      <c r="Y145" s="210"/>
      <c r="Z145" s="210"/>
    </row>
    <row r="146" ht="12.75" customHeight="1">
      <c r="A146" s="436">
        <v>14514.0</v>
      </c>
      <c r="B146" s="437" t="s">
        <v>10276</v>
      </c>
      <c r="C146" s="437">
        <v>2010.0</v>
      </c>
      <c r="D146" s="511">
        <v>40336.0</v>
      </c>
      <c r="E146" s="437" t="s">
        <v>10277</v>
      </c>
      <c r="F146" s="437" t="s">
        <v>10078</v>
      </c>
      <c r="G146" s="437" t="s">
        <v>712</v>
      </c>
      <c r="H146" s="437" t="s">
        <v>1156</v>
      </c>
      <c r="I146" s="511">
        <v>41984.0</v>
      </c>
      <c r="J146" s="439">
        <v>12.0</v>
      </c>
      <c r="K146" s="649" t="s">
        <v>322</v>
      </c>
      <c r="L146" s="439" t="s">
        <v>390</v>
      </c>
      <c r="M146" s="330">
        <f t="shared" si="2"/>
        <v>1648</v>
      </c>
      <c r="N146" s="210"/>
      <c r="O146" s="210"/>
      <c r="P146" s="210"/>
      <c r="Q146" s="210"/>
      <c r="R146" s="210"/>
      <c r="S146" s="210"/>
      <c r="T146" s="210"/>
      <c r="U146" s="210"/>
      <c r="V146" s="210"/>
      <c r="W146" s="210"/>
      <c r="X146" s="210"/>
      <c r="Y146" s="210"/>
      <c r="Z146" s="210"/>
    </row>
    <row r="147" ht="12.75" customHeight="1">
      <c r="A147" s="430">
        <v>14614.0</v>
      </c>
      <c r="B147" s="431" t="s">
        <v>10278</v>
      </c>
      <c r="C147" s="431">
        <v>2010.0</v>
      </c>
      <c r="D147" s="508">
        <v>40200.0</v>
      </c>
      <c r="E147" s="431" t="s">
        <v>10279</v>
      </c>
      <c r="F147" s="431" t="s">
        <v>873</v>
      </c>
      <c r="G147" s="431" t="s">
        <v>17</v>
      </c>
      <c r="H147" s="431" t="s">
        <v>5372</v>
      </c>
      <c r="I147" s="508">
        <v>41984.0</v>
      </c>
      <c r="J147" s="433">
        <v>12.0</v>
      </c>
      <c r="K147" s="650" t="s">
        <v>309</v>
      </c>
      <c r="L147" s="433" t="s">
        <v>390</v>
      </c>
      <c r="M147" s="327">
        <f t="shared" si="2"/>
        <v>1784</v>
      </c>
      <c r="N147" s="210"/>
      <c r="O147" s="210"/>
      <c r="P147" s="210"/>
      <c r="Q147" s="210"/>
      <c r="R147" s="210"/>
      <c r="S147" s="210"/>
      <c r="T147" s="210"/>
      <c r="U147" s="210"/>
      <c r="V147" s="210"/>
      <c r="W147" s="210"/>
      <c r="X147" s="210"/>
      <c r="Y147" s="210"/>
      <c r="Z147" s="210"/>
    </row>
    <row r="148" ht="12.75" customHeight="1">
      <c r="A148" s="436">
        <v>14714.0</v>
      </c>
      <c r="B148" s="437" t="s">
        <v>10280</v>
      </c>
      <c r="C148" s="437">
        <v>2011.0</v>
      </c>
      <c r="D148" s="511">
        <v>40555.0</v>
      </c>
      <c r="E148" s="437" t="s">
        <v>10281</v>
      </c>
      <c r="F148" s="437" t="s">
        <v>1349</v>
      </c>
      <c r="G148" s="437" t="s">
        <v>17</v>
      </c>
      <c r="H148" s="437" t="s">
        <v>9381</v>
      </c>
      <c r="I148" s="511">
        <v>41985.0</v>
      </c>
      <c r="J148" s="439">
        <v>12.0</v>
      </c>
      <c r="K148" s="649" t="s">
        <v>322</v>
      </c>
      <c r="L148" s="439" t="s">
        <v>395</v>
      </c>
      <c r="M148" s="330">
        <f t="shared" si="2"/>
        <v>1430</v>
      </c>
      <c r="N148" s="210"/>
      <c r="O148" s="210"/>
      <c r="P148" s="210"/>
      <c r="Q148" s="210"/>
      <c r="R148" s="210"/>
      <c r="S148" s="210"/>
      <c r="T148" s="210"/>
      <c r="U148" s="210"/>
      <c r="V148" s="210"/>
      <c r="W148" s="210"/>
      <c r="X148" s="210"/>
      <c r="Y148" s="210"/>
      <c r="Z148" s="210"/>
    </row>
    <row r="149" ht="12.75" customHeight="1">
      <c r="A149" s="430">
        <v>14814.0</v>
      </c>
      <c r="B149" s="431" t="s">
        <v>10282</v>
      </c>
      <c r="C149" s="431">
        <v>2012.0</v>
      </c>
      <c r="D149" s="508">
        <v>40935.0</v>
      </c>
      <c r="E149" s="431" t="s">
        <v>10283</v>
      </c>
      <c r="F149" s="431" t="s">
        <v>865</v>
      </c>
      <c r="G149" s="431" t="s">
        <v>712</v>
      </c>
      <c r="H149" s="431" t="s">
        <v>892</v>
      </c>
      <c r="I149" s="508">
        <v>41990.0</v>
      </c>
      <c r="J149" s="433">
        <v>12.0</v>
      </c>
      <c r="K149" s="649" t="s">
        <v>322</v>
      </c>
      <c r="L149" s="433" t="s">
        <v>395</v>
      </c>
      <c r="M149" s="327">
        <f t="shared" si="2"/>
        <v>1055</v>
      </c>
      <c r="N149" s="210"/>
      <c r="O149" s="210"/>
      <c r="P149" s="210"/>
      <c r="Q149" s="210"/>
      <c r="R149" s="210"/>
      <c r="S149" s="210"/>
      <c r="T149" s="210"/>
      <c r="U149" s="210"/>
      <c r="V149" s="210"/>
      <c r="W149" s="210"/>
      <c r="X149" s="210"/>
      <c r="Y149" s="210"/>
      <c r="Z149" s="210"/>
    </row>
    <row r="150" ht="12.75" customHeight="1">
      <c r="A150" s="436">
        <v>14914.0</v>
      </c>
      <c r="B150" s="437" t="s">
        <v>10284</v>
      </c>
      <c r="C150" s="437">
        <v>2011.0</v>
      </c>
      <c r="D150" s="511">
        <v>40626.0</v>
      </c>
      <c r="E150" s="437" t="s">
        <v>10285</v>
      </c>
      <c r="F150" s="437" t="s">
        <v>723</v>
      </c>
      <c r="G150" s="437" t="s">
        <v>17</v>
      </c>
      <c r="H150" s="437" t="s">
        <v>5372</v>
      </c>
      <c r="I150" s="511">
        <v>41999.0</v>
      </c>
      <c r="J150" s="439">
        <v>12.0</v>
      </c>
      <c r="K150" s="650" t="s">
        <v>309</v>
      </c>
      <c r="L150" s="439" t="s">
        <v>390</v>
      </c>
      <c r="M150" s="330">
        <f t="shared" si="2"/>
        <v>1373</v>
      </c>
      <c r="N150" s="210"/>
      <c r="O150" s="210"/>
      <c r="P150" s="210"/>
      <c r="Q150" s="210"/>
      <c r="R150" s="210"/>
      <c r="S150" s="210"/>
      <c r="T150" s="210"/>
      <c r="U150" s="210"/>
      <c r="V150" s="210"/>
      <c r="W150" s="210"/>
      <c r="X150" s="210"/>
      <c r="Y150" s="210"/>
      <c r="Z150" s="210"/>
    </row>
    <row r="151" ht="12.75" customHeight="1">
      <c r="A151" s="625"/>
      <c r="B151" s="210"/>
      <c r="C151" s="210"/>
      <c r="D151" s="627"/>
      <c r="E151" s="210"/>
      <c r="F151" s="210"/>
      <c r="G151" s="210"/>
      <c r="H151" s="210"/>
      <c r="I151" s="627"/>
      <c r="J151" s="210"/>
      <c r="K151" s="210"/>
      <c r="L151" s="210"/>
      <c r="M151" s="628"/>
      <c r="N151" s="210"/>
      <c r="O151" s="210"/>
      <c r="P151" s="210"/>
      <c r="Q151" s="210"/>
      <c r="R151" s="210"/>
      <c r="S151" s="210"/>
      <c r="T151" s="210"/>
      <c r="U151" s="210"/>
      <c r="V151" s="210"/>
      <c r="W151" s="210"/>
      <c r="X151" s="210"/>
      <c r="Y151" s="210"/>
      <c r="Z151" s="210"/>
    </row>
    <row r="152" ht="12.75" hidden="1" customHeight="1">
      <c r="A152" s="652"/>
      <c r="B152" s="625"/>
      <c r="C152" s="625"/>
      <c r="D152" s="627"/>
      <c r="E152" s="210"/>
      <c r="F152" s="210"/>
      <c r="G152" s="210"/>
      <c r="H152" s="210"/>
      <c r="I152" s="627"/>
      <c r="J152" s="210"/>
      <c r="K152" s="655"/>
      <c r="L152" s="655"/>
      <c r="M152" s="628"/>
      <c r="N152" s="210"/>
      <c r="O152" s="210"/>
      <c r="P152" s="210"/>
      <c r="Q152" s="210"/>
      <c r="R152" s="210"/>
      <c r="S152" s="210"/>
      <c r="T152" s="210"/>
      <c r="U152" s="210"/>
      <c r="V152" s="210"/>
      <c r="W152" s="210"/>
      <c r="X152" s="210"/>
      <c r="Y152" s="210"/>
      <c r="Z152" s="210"/>
    </row>
    <row r="153" ht="12.75" hidden="1" customHeight="1">
      <c r="A153" s="652"/>
      <c r="B153" s="625"/>
      <c r="C153" s="625"/>
      <c r="D153" s="627"/>
      <c r="E153" s="210"/>
      <c r="F153" s="210"/>
      <c r="G153" s="210"/>
      <c r="H153" s="210"/>
      <c r="I153" s="627"/>
      <c r="J153" s="210"/>
      <c r="K153" s="655"/>
      <c r="L153" s="655"/>
      <c r="M153" s="628"/>
      <c r="N153" s="210"/>
      <c r="O153" s="210"/>
      <c r="P153" s="210"/>
      <c r="Q153" s="210"/>
      <c r="R153" s="210"/>
      <c r="S153" s="210"/>
      <c r="T153" s="210"/>
      <c r="U153" s="210"/>
      <c r="V153" s="210"/>
      <c r="W153" s="210"/>
      <c r="X153" s="210"/>
      <c r="Y153" s="210"/>
      <c r="Z153" s="210"/>
    </row>
    <row r="154" ht="12.75" hidden="1" customHeight="1">
      <c r="A154" s="652"/>
      <c r="B154" s="625"/>
      <c r="C154" s="625"/>
      <c r="D154" s="627"/>
      <c r="E154" s="210"/>
      <c r="F154" s="210"/>
      <c r="G154" s="210"/>
      <c r="H154" s="210"/>
      <c r="I154" s="627"/>
      <c r="J154" s="210"/>
      <c r="K154" s="655"/>
      <c r="L154" s="655"/>
      <c r="M154" s="628"/>
      <c r="N154" s="210"/>
      <c r="O154" s="210"/>
      <c r="P154" s="210"/>
      <c r="Q154" s="210"/>
      <c r="R154" s="210"/>
      <c r="S154" s="210"/>
      <c r="T154" s="210"/>
      <c r="U154" s="210"/>
      <c r="V154" s="210"/>
      <c r="W154" s="210"/>
      <c r="X154" s="210"/>
      <c r="Y154" s="210"/>
      <c r="Z154" s="210"/>
    </row>
    <row r="155" ht="12.75" hidden="1" customHeight="1">
      <c r="A155" s="652"/>
      <c r="B155" s="625"/>
      <c r="C155" s="625"/>
      <c r="D155" s="627"/>
      <c r="E155" s="210"/>
      <c r="F155" s="210"/>
      <c r="G155" s="210"/>
      <c r="H155" s="210"/>
      <c r="I155" s="627"/>
      <c r="J155" s="210"/>
      <c r="K155" s="655"/>
      <c r="L155" s="655"/>
      <c r="M155" s="628"/>
      <c r="N155" s="210"/>
      <c r="O155" s="210"/>
      <c r="P155" s="210"/>
      <c r="Q155" s="210"/>
      <c r="R155" s="210"/>
      <c r="S155" s="210"/>
      <c r="T155" s="210"/>
      <c r="U155" s="210"/>
      <c r="V155" s="210"/>
      <c r="W155" s="210"/>
      <c r="X155" s="210"/>
      <c r="Y155" s="210"/>
      <c r="Z155" s="210"/>
    </row>
    <row r="156" ht="12.75" hidden="1" customHeight="1">
      <c r="A156" s="652"/>
      <c r="B156" s="625"/>
      <c r="C156" s="625"/>
      <c r="D156" s="627"/>
      <c r="E156" s="210"/>
      <c r="F156" s="210"/>
      <c r="G156" s="210"/>
      <c r="H156" s="210"/>
      <c r="I156" s="627"/>
      <c r="J156" s="210"/>
      <c r="K156" s="655"/>
      <c r="L156" s="655"/>
      <c r="M156" s="628"/>
      <c r="N156" s="210"/>
      <c r="O156" s="210"/>
      <c r="P156" s="210"/>
      <c r="Q156" s="210"/>
      <c r="R156" s="210"/>
      <c r="S156" s="210"/>
      <c r="T156" s="210"/>
      <c r="U156" s="210"/>
      <c r="V156" s="210"/>
      <c r="W156" s="210"/>
      <c r="X156" s="210"/>
      <c r="Y156" s="210"/>
      <c r="Z156" s="210"/>
    </row>
    <row r="157" ht="12.75" hidden="1" customHeight="1">
      <c r="A157" s="652"/>
      <c r="B157" s="625"/>
      <c r="C157" s="625"/>
      <c r="D157" s="627"/>
      <c r="E157" s="210"/>
      <c r="F157" s="210"/>
      <c r="G157" s="210"/>
      <c r="H157" s="210"/>
      <c r="I157" s="627"/>
      <c r="J157" s="210"/>
      <c r="K157" s="655"/>
      <c r="L157" s="655"/>
      <c r="M157" s="628"/>
      <c r="N157" s="210"/>
      <c r="O157" s="210"/>
      <c r="P157" s="210"/>
      <c r="Q157" s="210"/>
      <c r="R157" s="210"/>
      <c r="S157" s="210"/>
      <c r="T157" s="210"/>
      <c r="U157" s="210"/>
      <c r="V157" s="210"/>
      <c r="W157" s="210"/>
      <c r="X157" s="210"/>
      <c r="Y157" s="210"/>
      <c r="Z157" s="210"/>
    </row>
    <row r="158" ht="12.75" hidden="1" customHeight="1">
      <c r="A158" s="652"/>
      <c r="B158" s="625"/>
      <c r="C158" s="625"/>
      <c r="D158" s="627"/>
      <c r="E158" s="210"/>
      <c r="F158" s="210"/>
      <c r="G158" s="210"/>
      <c r="H158" s="210"/>
      <c r="I158" s="627"/>
      <c r="J158" s="210"/>
      <c r="K158" s="655"/>
      <c r="L158" s="655"/>
      <c r="M158" s="628"/>
      <c r="N158" s="210"/>
      <c r="O158" s="210"/>
      <c r="P158" s="210"/>
      <c r="Q158" s="210"/>
      <c r="R158" s="210"/>
      <c r="S158" s="210"/>
      <c r="T158" s="210"/>
      <c r="U158" s="210"/>
      <c r="V158" s="210"/>
      <c r="W158" s="210"/>
      <c r="X158" s="210"/>
      <c r="Y158" s="210"/>
      <c r="Z158" s="210"/>
    </row>
    <row r="159" ht="12.75" hidden="1" customHeight="1">
      <c r="A159" s="652"/>
      <c r="B159" s="625"/>
      <c r="C159" s="625"/>
      <c r="D159" s="627"/>
      <c r="E159" s="210"/>
      <c r="F159" s="210"/>
      <c r="G159" s="210"/>
      <c r="H159" s="210"/>
      <c r="I159" s="627"/>
      <c r="J159" s="210"/>
      <c r="K159" s="655"/>
      <c r="L159" s="655"/>
      <c r="M159" s="628"/>
      <c r="N159" s="210"/>
      <c r="O159" s="210"/>
      <c r="P159" s="210"/>
      <c r="Q159" s="210"/>
      <c r="R159" s="210"/>
      <c r="S159" s="210"/>
      <c r="T159" s="210"/>
      <c r="U159" s="210"/>
      <c r="V159" s="210"/>
      <c r="W159" s="210"/>
      <c r="X159" s="210"/>
      <c r="Y159" s="210"/>
      <c r="Z159" s="210"/>
    </row>
    <row r="160" ht="12.75" hidden="1" customHeight="1">
      <c r="A160" s="652"/>
      <c r="B160" s="625"/>
      <c r="C160" s="625"/>
      <c r="D160" s="627"/>
      <c r="E160" s="210"/>
      <c r="F160" s="210"/>
      <c r="G160" s="210"/>
      <c r="H160" s="210"/>
      <c r="I160" s="627"/>
      <c r="J160" s="210"/>
      <c r="K160" s="655"/>
      <c r="L160" s="655"/>
      <c r="M160" s="628"/>
      <c r="N160" s="210"/>
      <c r="O160" s="210"/>
      <c r="P160" s="210"/>
      <c r="Q160" s="210"/>
      <c r="R160" s="210"/>
      <c r="S160" s="210"/>
      <c r="T160" s="210"/>
      <c r="U160" s="210"/>
      <c r="V160" s="210"/>
      <c r="W160" s="210"/>
      <c r="X160" s="210"/>
      <c r="Y160" s="210"/>
      <c r="Z160" s="210"/>
    </row>
    <row r="161" ht="12.75" hidden="1" customHeight="1">
      <c r="A161" s="652"/>
      <c r="B161" s="625"/>
      <c r="C161" s="625"/>
      <c r="D161" s="627"/>
      <c r="E161" s="210"/>
      <c r="F161" s="210"/>
      <c r="G161" s="210"/>
      <c r="H161" s="210"/>
      <c r="I161" s="627"/>
      <c r="J161" s="210"/>
      <c r="K161" s="655"/>
      <c r="L161" s="655"/>
      <c r="M161" s="628"/>
      <c r="N161" s="210"/>
      <c r="O161" s="210"/>
      <c r="P161" s="210"/>
      <c r="Q161" s="210"/>
      <c r="R161" s="210"/>
      <c r="S161" s="210"/>
      <c r="T161" s="210"/>
      <c r="U161" s="210"/>
      <c r="V161" s="210"/>
      <c r="W161" s="210"/>
      <c r="X161" s="210"/>
      <c r="Y161" s="210"/>
      <c r="Z161" s="210"/>
    </row>
    <row r="162" ht="12.75" hidden="1" customHeight="1">
      <c r="A162" s="652"/>
      <c r="B162" s="625"/>
      <c r="C162" s="625"/>
      <c r="D162" s="627"/>
      <c r="E162" s="210"/>
      <c r="F162" s="210"/>
      <c r="G162" s="210"/>
      <c r="H162" s="210"/>
      <c r="I162" s="627"/>
      <c r="J162" s="210"/>
      <c r="K162" s="655"/>
      <c r="L162" s="655"/>
      <c r="M162" s="628"/>
      <c r="N162" s="210"/>
      <c r="O162" s="210"/>
      <c r="P162" s="210"/>
      <c r="Q162" s="210"/>
      <c r="R162" s="210"/>
      <c r="S162" s="210"/>
      <c r="T162" s="210"/>
      <c r="U162" s="210"/>
      <c r="V162" s="210"/>
      <c r="W162" s="210"/>
      <c r="X162" s="210"/>
      <c r="Y162" s="210"/>
      <c r="Z162" s="210"/>
    </row>
    <row r="163" ht="12.75" hidden="1" customHeight="1">
      <c r="A163" s="652"/>
      <c r="B163" s="625"/>
      <c r="C163" s="625"/>
      <c r="D163" s="627"/>
      <c r="E163" s="210"/>
      <c r="F163" s="210"/>
      <c r="G163" s="210"/>
      <c r="H163" s="210"/>
      <c r="I163" s="627"/>
      <c r="J163" s="210"/>
      <c r="K163" s="655"/>
      <c r="L163" s="655"/>
      <c r="M163" s="628"/>
      <c r="N163" s="210"/>
      <c r="O163" s="210"/>
      <c r="P163" s="210"/>
      <c r="Q163" s="210"/>
      <c r="R163" s="210"/>
      <c r="S163" s="210"/>
      <c r="T163" s="210"/>
      <c r="U163" s="210"/>
      <c r="V163" s="210"/>
      <c r="W163" s="210"/>
      <c r="X163" s="210"/>
      <c r="Y163" s="210"/>
      <c r="Z163" s="210"/>
    </row>
    <row r="164" ht="12.75" hidden="1" customHeight="1">
      <c r="A164" s="652"/>
      <c r="B164" s="625"/>
      <c r="C164" s="625"/>
      <c r="D164" s="627"/>
      <c r="E164" s="210"/>
      <c r="F164" s="210"/>
      <c r="G164" s="210"/>
      <c r="H164" s="210"/>
      <c r="I164" s="627"/>
      <c r="J164" s="210"/>
      <c r="K164" s="655"/>
      <c r="L164" s="655"/>
      <c r="M164" s="628"/>
      <c r="N164" s="210"/>
      <c r="O164" s="210"/>
      <c r="P164" s="210"/>
      <c r="Q164" s="210"/>
      <c r="R164" s="210"/>
      <c r="S164" s="210"/>
      <c r="T164" s="210"/>
      <c r="U164" s="210"/>
      <c r="V164" s="210"/>
      <c r="W164" s="210"/>
      <c r="X164" s="210"/>
      <c r="Y164" s="210"/>
      <c r="Z164" s="210"/>
    </row>
    <row r="165" ht="12.75" hidden="1" customHeight="1">
      <c r="A165" s="652"/>
      <c r="B165" s="625"/>
      <c r="C165" s="625"/>
      <c r="D165" s="627"/>
      <c r="E165" s="210"/>
      <c r="F165" s="210"/>
      <c r="G165" s="210"/>
      <c r="H165" s="210"/>
      <c r="I165" s="627"/>
      <c r="J165" s="210"/>
      <c r="K165" s="655"/>
      <c r="L165" s="655"/>
      <c r="M165" s="628"/>
      <c r="N165" s="210"/>
      <c r="O165" s="210"/>
      <c r="P165" s="210"/>
      <c r="Q165" s="210"/>
      <c r="R165" s="210"/>
      <c r="S165" s="210"/>
      <c r="T165" s="210"/>
      <c r="U165" s="210"/>
      <c r="V165" s="210"/>
      <c r="W165" s="210"/>
      <c r="X165" s="210"/>
      <c r="Y165" s="210"/>
      <c r="Z165" s="210"/>
    </row>
    <row r="166" ht="12.75" hidden="1" customHeight="1">
      <c r="A166" s="652"/>
      <c r="B166" s="625"/>
      <c r="C166" s="625"/>
      <c r="D166" s="627"/>
      <c r="E166" s="210"/>
      <c r="F166" s="210"/>
      <c r="G166" s="210"/>
      <c r="H166" s="210"/>
      <c r="I166" s="627"/>
      <c r="J166" s="210"/>
      <c r="K166" s="655"/>
      <c r="L166" s="655"/>
      <c r="M166" s="628"/>
      <c r="N166" s="210"/>
      <c r="O166" s="210"/>
      <c r="P166" s="210"/>
      <c r="Q166" s="210"/>
      <c r="R166" s="210"/>
      <c r="S166" s="210"/>
      <c r="T166" s="210"/>
      <c r="U166" s="210"/>
      <c r="V166" s="210"/>
      <c r="W166" s="210"/>
      <c r="X166" s="210"/>
      <c r="Y166" s="210"/>
      <c r="Z166" s="210"/>
    </row>
    <row r="167" ht="12.75" hidden="1" customHeight="1">
      <c r="A167" s="652"/>
      <c r="B167" s="625"/>
      <c r="C167" s="625"/>
      <c r="D167" s="627"/>
      <c r="E167" s="210"/>
      <c r="F167" s="210"/>
      <c r="G167" s="210"/>
      <c r="H167" s="210"/>
      <c r="I167" s="627"/>
      <c r="J167" s="210"/>
      <c r="K167" s="655"/>
      <c r="L167" s="655"/>
      <c r="M167" s="628"/>
      <c r="N167" s="210"/>
      <c r="O167" s="210"/>
      <c r="P167" s="210"/>
      <c r="Q167" s="210"/>
      <c r="R167" s="210"/>
      <c r="S167" s="210"/>
      <c r="T167" s="210"/>
      <c r="U167" s="210"/>
      <c r="V167" s="210"/>
      <c r="W167" s="210"/>
      <c r="X167" s="210"/>
      <c r="Y167" s="210"/>
      <c r="Z167" s="210"/>
    </row>
    <row r="168" ht="12.75" hidden="1" customHeight="1">
      <c r="A168" s="652"/>
      <c r="B168" s="625"/>
      <c r="C168" s="625"/>
      <c r="D168" s="627"/>
      <c r="E168" s="210"/>
      <c r="F168" s="210"/>
      <c r="G168" s="210"/>
      <c r="H168" s="210"/>
      <c r="I168" s="627"/>
      <c r="J168" s="210"/>
      <c r="K168" s="655"/>
      <c r="L168" s="655"/>
      <c r="M168" s="628"/>
      <c r="N168" s="210"/>
      <c r="O168" s="210"/>
      <c r="P168" s="210"/>
      <c r="Q168" s="210"/>
      <c r="R168" s="210"/>
      <c r="S168" s="210"/>
      <c r="T168" s="210"/>
      <c r="U168" s="210"/>
      <c r="V168" s="210"/>
      <c r="W168" s="210"/>
      <c r="X168" s="210"/>
      <c r="Y168" s="210"/>
      <c r="Z168" s="210"/>
    </row>
    <row r="169" ht="12.75" hidden="1" customHeight="1">
      <c r="A169" s="652"/>
      <c r="B169" s="625"/>
      <c r="C169" s="625"/>
      <c r="D169" s="627"/>
      <c r="E169" s="210"/>
      <c r="F169" s="210"/>
      <c r="G169" s="210"/>
      <c r="H169" s="210"/>
      <c r="I169" s="627"/>
      <c r="J169" s="210"/>
      <c r="K169" s="655"/>
      <c r="L169" s="655"/>
      <c r="M169" s="628"/>
      <c r="N169" s="210"/>
      <c r="O169" s="210"/>
      <c r="P169" s="210"/>
      <c r="Q169" s="210"/>
      <c r="R169" s="210"/>
      <c r="S169" s="210"/>
      <c r="T169" s="210"/>
      <c r="U169" s="210"/>
      <c r="V169" s="210"/>
      <c r="W169" s="210"/>
      <c r="X169" s="210"/>
      <c r="Y169" s="210"/>
      <c r="Z169" s="210"/>
    </row>
    <row r="170" ht="12.75" hidden="1" customHeight="1">
      <c r="A170" s="652"/>
      <c r="B170" s="625"/>
      <c r="C170" s="625"/>
      <c r="D170" s="627"/>
      <c r="E170" s="210"/>
      <c r="F170" s="210"/>
      <c r="G170" s="210"/>
      <c r="H170" s="210"/>
      <c r="I170" s="627"/>
      <c r="J170" s="210"/>
      <c r="K170" s="655"/>
      <c r="L170" s="655"/>
      <c r="M170" s="628"/>
      <c r="N170" s="210"/>
      <c r="O170" s="210"/>
      <c r="P170" s="210"/>
      <c r="Q170" s="210"/>
      <c r="R170" s="210"/>
      <c r="S170" s="210"/>
      <c r="T170" s="210"/>
      <c r="U170" s="210"/>
      <c r="V170" s="210"/>
      <c r="W170" s="210"/>
      <c r="X170" s="210"/>
      <c r="Y170" s="210"/>
      <c r="Z170" s="210"/>
    </row>
    <row r="171" ht="12.75" customHeight="1">
      <c r="A171" s="652"/>
      <c r="B171" s="625"/>
      <c r="C171" s="625"/>
      <c r="D171" s="627"/>
      <c r="E171" s="210"/>
      <c r="F171" s="210"/>
      <c r="G171" s="210"/>
      <c r="H171" s="210"/>
      <c r="I171" s="627"/>
      <c r="J171" s="210"/>
      <c r="K171" s="210"/>
      <c r="L171" s="210"/>
      <c r="M171" s="628"/>
      <c r="N171" s="210"/>
      <c r="O171" s="210"/>
      <c r="P171" s="210"/>
      <c r="Q171" s="210"/>
      <c r="R171" s="210"/>
      <c r="S171" s="210"/>
      <c r="T171" s="210"/>
      <c r="U171" s="210"/>
      <c r="V171" s="210"/>
      <c r="W171" s="210"/>
      <c r="X171" s="210"/>
      <c r="Y171" s="210"/>
      <c r="Z171" s="210"/>
    </row>
    <row r="172" ht="12.75" customHeight="1">
      <c r="A172" s="652"/>
      <c r="B172" s="625"/>
      <c r="C172" s="625"/>
      <c r="D172" s="627"/>
      <c r="E172" s="210"/>
      <c r="F172" s="210"/>
      <c r="G172" s="210"/>
      <c r="H172" s="210"/>
      <c r="I172" s="627"/>
      <c r="J172" s="210"/>
      <c r="K172" s="210"/>
      <c r="L172" s="210"/>
      <c r="M172" s="628"/>
      <c r="N172" s="210"/>
      <c r="O172" s="210"/>
      <c r="P172" s="210"/>
      <c r="Q172" s="210"/>
      <c r="R172" s="210"/>
      <c r="S172" s="210"/>
      <c r="T172" s="210"/>
      <c r="U172" s="210"/>
      <c r="V172" s="210"/>
      <c r="W172" s="210"/>
      <c r="X172" s="210"/>
      <c r="Y172" s="210"/>
      <c r="Z172" s="210"/>
    </row>
    <row r="173" ht="12.75" customHeight="1">
      <c r="A173" s="652"/>
      <c r="B173" s="625"/>
      <c r="C173" s="625"/>
      <c r="D173" s="627"/>
      <c r="E173" s="210"/>
      <c r="F173" s="210"/>
      <c r="G173" s="210"/>
      <c r="H173" s="210"/>
      <c r="I173" s="627"/>
      <c r="J173" s="210"/>
      <c r="K173" s="210"/>
      <c r="L173" s="210"/>
      <c r="M173" s="628"/>
      <c r="N173" s="210"/>
      <c r="O173" s="210"/>
      <c r="P173" s="210"/>
      <c r="Q173" s="210"/>
      <c r="R173" s="210"/>
      <c r="S173" s="210"/>
      <c r="T173" s="210"/>
      <c r="U173" s="210"/>
      <c r="V173" s="210"/>
      <c r="W173" s="210"/>
      <c r="X173" s="210"/>
      <c r="Y173" s="210"/>
      <c r="Z173" s="210"/>
    </row>
    <row r="174" ht="12.75" customHeight="1">
      <c r="A174" s="652"/>
      <c r="B174" s="625"/>
      <c r="C174" s="625"/>
      <c r="D174" s="627"/>
      <c r="E174" s="210"/>
      <c r="F174" s="210"/>
      <c r="G174" s="210"/>
      <c r="H174" s="210"/>
      <c r="I174" s="627"/>
      <c r="J174" s="210"/>
      <c r="K174" s="210"/>
      <c r="L174" s="210"/>
      <c r="M174" s="628"/>
      <c r="N174" s="210"/>
      <c r="O174" s="210"/>
      <c r="P174" s="210"/>
      <c r="Q174" s="210"/>
      <c r="R174" s="210"/>
      <c r="S174" s="210"/>
      <c r="T174" s="210"/>
      <c r="U174" s="210"/>
      <c r="V174" s="210"/>
      <c r="W174" s="210"/>
      <c r="X174" s="210"/>
      <c r="Y174" s="210"/>
      <c r="Z174" s="210"/>
    </row>
    <row r="175" ht="12.75" customHeight="1">
      <c r="A175" s="652"/>
      <c r="B175" s="625"/>
      <c r="C175" s="625"/>
      <c r="D175" s="627"/>
      <c r="E175" s="210"/>
      <c r="F175" s="210"/>
      <c r="G175" s="210"/>
      <c r="H175" s="210"/>
      <c r="I175" s="627"/>
      <c r="J175" s="210"/>
      <c r="K175" s="210"/>
      <c r="L175" s="210"/>
      <c r="M175" s="628"/>
      <c r="N175" s="210"/>
      <c r="O175" s="210"/>
      <c r="P175" s="210"/>
      <c r="Q175" s="210"/>
      <c r="R175" s="210"/>
      <c r="S175" s="210"/>
      <c r="T175" s="210"/>
      <c r="U175" s="210"/>
      <c r="V175" s="210"/>
      <c r="W175" s="210"/>
      <c r="X175" s="210"/>
      <c r="Y175" s="210"/>
      <c r="Z175" s="210"/>
    </row>
    <row r="176" ht="12.75" customHeight="1">
      <c r="A176" s="652"/>
      <c r="B176" s="625"/>
      <c r="C176" s="625"/>
      <c r="D176" s="627"/>
      <c r="E176" s="210"/>
      <c r="F176" s="210"/>
      <c r="G176" s="210"/>
      <c r="H176" s="210"/>
      <c r="I176" s="627"/>
      <c r="J176" s="210"/>
      <c r="K176" s="210"/>
      <c r="L176" s="210"/>
      <c r="M176" s="628"/>
      <c r="N176" s="210"/>
      <c r="O176" s="210"/>
      <c r="P176" s="210"/>
      <c r="Q176" s="210"/>
      <c r="R176" s="210"/>
      <c r="S176" s="210"/>
      <c r="T176" s="210"/>
      <c r="U176" s="210"/>
      <c r="V176" s="210"/>
      <c r="W176" s="210"/>
      <c r="X176" s="210"/>
      <c r="Y176" s="210"/>
      <c r="Z176" s="210"/>
    </row>
    <row r="177" ht="12.75" customHeight="1">
      <c r="A177" s="652"/>
      <c r="B177" s="625"/>
      <c r="C177" s="625"/>
      <c r="D177" s="627"/>
      <c r="E177" s="210"/>
      <c r="F177" s="210"/>
      <c r="G177" s="210"/>
      <c r="H177" s="210"/>
      <c r="I177" s="627"/>
      <c r="J177" s="210"/>
      <c r="K177" s="210"/>
      <c r="L177" s="210"/>
      <c r="M177" s="628"/>
      <c r="N177" s="210"/>
      <c r="O177" s="210"/>
      <c r="P177" s="210"/>
      <c r="Q177" s="210"/>
      <c r="R177" s="210"/>
      <c r="S177" s="210"/>
      <c r="T177" s="210"/>
      <c r="U177" s="210"/>
      <c r="V177" s="210"/>
      <c r="W177" s="210"/>
      <c r="X177" s="210"/>
      <c r="Y177" s="210"/>
      <c r="Z177" s="210"/>
    </row>
    <row r="178" ht="12.75" customHeight="1">
      <c r="A178" s="652"/>
      <c r="B178" s="625"/>
      <c r="C178" s="625"/>
      <c r="D178" s="627"/>
      <c r="E178" s="210"/>
      <c r="F178" s="210"/>
      <c r="G178" s="210"/>
      <c r="H178" s="210"/>
      <c r="I178" s="627"/>
      <c r="J178" s="210"/>
      <c r="K178" s="210"/>
      <c r="L178" s="210"/>
      <c r="M178" s="628"/>
      <c r="N178" s="210"/>
      <c r="O178" s="210"/>
      <c r="P178" s="210"/>
      <c r="Q178" s="210"/>
      <c r="R178" s="210"/>
      <c r="S178" s="210"/>
      <c r="T178" s="210"/>
      <c r="U178" s="210"/>
      <c r="V178" s="210"/>
      <c r="W178" s="210"/>
      <c r="X178" s="210"/>
      <c r="Y178" s="210"/>
      <c r="Z178" s="210"/>
    </row>
    <row r="179" ht="12.75" customHeight="1">
      <c r="A179" s="652"/>
      <c r="B179" s="625"/>
      <c r="C179" s="625"/>
      <c r="D179" s="627"/>
      <c r="E179" s="210"/>
      <c r="F179" s="210"/>
      <c r="G179" s="210"/>
      <c r="H179" s="210"/>
      <c r="I179" s="627"/>
      <c r="J179" s="210"/>
      <c r="K179" s="210"/>
      <c r="L179" s="210"/>
      <c r="M179" s="628"/>
      <c r="N179" s="210"/>
      <c r="O179" s="210"/>
      <c r="P179" s="210"/>
      <c r="Q179" s="210"/>
      <c r="R179" s="210"/>
      <c r="S179" s="210"/>
      <c r="T179" s="210"/>
      <c r="U179" s="210"/>
      <c r="V179" s="210"/>
      <c r="W179" s="210"/>
      <c r="X179" s="210"/>
      <c r="Y179" s="210"/>
      <c r="Z179" s="210"/>
    </row>
    <row r="180" ht="12.75" customHeight="1">
      <c r="A180" s="652"/>
      <c r="B180" s="625"/>
      <c r="C180" s="625"/>
      <c r="D180" s="627"/>
      <c r="E180" s="210"/>
      <c r="F180" s="210"/>
      <c r="G180" s="210"/>
      <c r="H180" s="210"/>
      <c r="I180" s="627"/>
      <c r="J180" s="210"/>
      <c r="K180" s="210"/>
      <c r="L180" s="210"/>
      <c r="M180" s="628"/>
      <c r="N180" s="210"/>
      <c r="O180" s="210"/>
      <c r="P180" s="210"/>
      <c r="Q180" s="210"/>
      <c r="R180" s="210"/>
      <c r="S180" s="210"/>
      <c r="T180" s="210"/>
      <c r="U180" s="210"/>
      <c r="V180" s="210"/>
      <c r="W180" s="210"/>
      <c r="X180" s="210"/>
      <c r="Y180" s="210"/>
      <c r="Z180" s="210"/>
    </row>
    <row r="181" ht="12.75" customHeight="1">
      <c r="A181" s="652"/>
      <c r="B181" s="625"/>
      <c r="C181" s="625"/>
      <c r="D181" s="627"/>
      <c r="E181" s="210"/>
      <c r="F181" s="210"/>
      <c r="G181" s="210"/>
      <c r="H181" s="210"/>
      <c r="I181" s="627"/>
      <c r="J181" s="210"/>
      <c r="K181" s="210"/>
      <c r="L181" s="210"/>
      <c r="M181" s="628"/>
      <c r="N181" s="210"/>
      <c r="O181" s="210"/>
      <c r="P181" s="210"/>
      <c r="Q181" s="210"/>
      <c r="R181" s="210"/>
      <c r="S181" s="210"/>
      <c r="T181" s="210"/>
      <c r="U181" s="210"/>
      <c r="V181" s="210"/>
      <c r="W181" s="210"/>
      <c r="X181" s="210"/>
      <c r="Y181" s="210"/>
      <c r="Z181" s="210"/>
    </row>
    <row r="182" ht="12.75" customHeight="1">
      <c r="A182" s="652"/>
      <c r="B182" s="625"/>
      <c r="C182" s="625"/>
      <c r="D182" s="627"/>
      <c r="E182" s="210"/>
      <c r="F182" s="210"/>
      <c r="G182" s="210"/>
      <c r="H182" s="210"/>
      <c r="I182" s="627"/>
      <c r="J182" s="210"/>
      <c r="K182" s="210"/>
      <c r="L182" s="210"/>
      <c r="M182" s="628"/>
      <c r="N182" s="210"/>
      <c r="O182" s="210"/>
      <c r="P182" s="210"/>
      <c r="Q182" s="210"/>
      <c r="R182" s="210"/>
      <c r="S182" s="210"/>
      <c r="T182" s="210"/>
      <c r="U182" s="210"/>
      <c r="V182" s="210"/>
      <c r="W182" s="210"/>
      <c r="X182" s="210"/>
      <c r="Y182" s="210"/>
      <c r="Z182" s="210"/>
    </row>
    <row r="183" ht="12.75" customHeight="1">
      <c r="A183" s="652"/>
      <c r="B183" s="625"/>
      <c r="C183" s="625"/>
      <c r="D183" s="627"/>
      <c r="E183" s="210"/>
      <c r="F183" s="210"/>
      <c r="G183" s="210"/>
      <c r="H183" s="210"/>
      <c r="I183" s="627"/>
      <c r="J183" s="210"/>
      <c r="K183" s="210"/>
      <c r="L183" s="210"/>
      <c r="M183" s="628"/>
      <c r="N183" s="210"/>
      <c r="O183" s="210"/>
      <c r="P183" s="210"/>
      <c r="Q183" s="210"/>
      <c r="R183" s="210"/>
      <c r="S183" s="210"/>
      <c r="T183" s="210"/>
      <c r="U183" s="210"/>
      <c r="V183" s="210"/>
      <c r="W183" s="210"/>
      <c r="X183" s="210"/>
      <c r="Y183" s="210"/>
      <c r="Z183" s="210"/>
    </row>
    <row r="184" ht="12.75" customHeight="1">
      <c r="A184" s="652"/>
      <c r="B184" s="625"/>
      <c r="C184" s="625"/>
      <c r="D184" s="627"/>
      <c r="E184" s="210"/>
      <c r="F184" s="210"/>
      <c r="G184" s="210"/>
      <c r="H184" s="210"/>
      <c r="I184" s="627"/>
      <c r="J184" s="210"/>
      <c r="K184" s="210"/>
      <c r="L184" s="210"/>
      <c r="M184" s="628"/>
      <c r="N184" s="210"/>
      <c r="O184" s="210"/>
      <c r="P184" s="210"/>
      <c r="Q184" s="210"/>
      <c r="R184" s="210"/>
      <c r="S184" s="210"/>
      <c r="T184" s="210"/>
      <c r="U184" s="210"/>
      <c r="V184" s="210"/>
      <c r="W184" s="210"/>
      <c r="X184" s="210"/>
      <c r="Y184" s="210"/>
      <c r="Z184" s="210"/>
    </row>
    <row r="185" ht="12.75" customHeight="1">
      <c r="A185" s="652"/>
      <c r="B185" s="625"/>
      <c r="C185" s="625"/>
      <c r="D185" s="627"/>
      <c r="E185" s="210"/>
      <c r="F185" s="210"/>
      <c r="G185" s="210"/>
      <c r="H185" s="210"/>
      <c r="I185" s="627"/>
      <c r="J185" s="210"/>
      <c r="K185" s="210"/>
      <c r="L185" s="210"/>
      <c r="M185" s="628"/>
      <c r="N185" s="210"/>
      <c r="O185" s="210"/>
      <c r="P185" s="210"/>
      <c r="Q185" s="210"/>
      <c r="R185" s="210"/>
      <c r="S185" s="210"/>
      <c r="T185" s="210"/>
      <c r="U185" s="210"/>
      <c r="V185" s="210"/>
      <c r="W185" s="210"/>
      <c r="X185" s="210"/>
      <c r="Y185" s="210"/>
      <c r="Z185" s="210"/>
    </row>
    <row r="186" ht="12.75" customHeight="1">
      <c r="A186" s="652"/>
      <c r="B186" s="625"/>
      <c r="C186" s="625"/>
      <c r="D186" s="627"/>
      <c r="E186" s="210"/>
      <c r="F186" s="210"/>
      <c r="G186" s="210"/>
      <c r="H186" s="210"/>
      <c r="I186" s="627"/>
      <c r="J186" s="210"/>
      <c r="K186" s="210"/>
      <c r="L186" s="210"/>
      <c r="M186" s="628"/>
      <c r="N186" s="210"/>
      <c r="O186" s="210"/>
      <c r="P186" s="210"/>
      <c r="Q186" s="210"/>
      <c r="R186" s="210"/>
      <c r="S186" s="210"/>
      <c r="T186" s="210"/>
      <c r="U186" s="210"/>
      <c r="V186" s="210"/>
      <c r="W186" s="210"/>
      <c r="X186" s="210"/>
      <c r="Y186" s="210"/>
      <c r="Z186" s="210"/>
    </row>
    <row r="187" ht="12.75" customHeight="1">
      <c r="A187" s="652"/>
      <c r="B187" s="625"/>
      <c r="C187" s="625"/>
      <c r="D187" s="627"/>
      <c r="E187" s="210"/>
      <c r="F187" s="210"/>
      <c r="G187" s="210"/>
      <c r="H187" s="210"/>
      <c r="I187" s="627"/>
      <c r="J187" s="210"/>
      <c r="K187" s="210"/>
      <c r="L187" s="210"/>
      <c r="M187" s="628"/>
      <c r="N187" s="210"/>
      <c r="O187" s="210"/>
      <c r="P187" s="210"/>
      <c r="Q187" s="210"/>
      <c r="R187" s="210"/>
      <c r="S187" s="210"/>
      <c r="T187" s="210"/>
      <c r="U187" s="210"/>
      <c r="V187" s="210"/>
      <c r="W187" s="210"/>
      <c r="X187" s="210"/>
      <c r="Y187" s="210"/>
      <c r="Z187" s="210"/>
    </row>
    <row r="188" ht="12.75" customHeight="1">
      <c r="A188" s="652"/>
      <c r="B188" s="625"/>
      <c r="C188" s="625"/>
      <c r="D188" s="627"/>
      <c r="E188" s="210"/>
      <c r="F188" s="210"/>
      <c r="G188" s="210"/>
      <c r="H188" s="210"/>
      <c r="I188" s="627"/>
      <c r="J188" s="210"/>
      <c r="K188" s="210"/>
      <c r="L188" s="210"/>
      <c r="M188" s="628"/>
      <c r="N188" s="210"/>
      <c r="O188" s="210"/>
      <c r="P188" s="210"/>
      <c r="Q188" s="210"/>
      <c r="R188" s="210"/>
      <c r="S188" s="210"/>
      <c r="T188" s="210"/>
      <c r="U188" s="210"/>
      <c r="V188" s="210"/>
      <c r="W188" s="210"/>
      <c r="X188" s="210"/>
      <c r="Y188" s="210"/>
      <c r="Z188" s="210"/>
    </row>
    <row r="189" ht="12.75" customHeight="1">
      <c r="A189" s="652"/>
      <c r="B189" s="625"/>
      <c r="C189" s="625"/>
      <c r="D189" s="627"/>
      <c r="E189" s="210"/>
      <c r="F189" s="210"/>
      <c r="G189" s="210"/>
      <c r="H189" s="210"/>
      <c r="I189" s="627"/>
      <c r="J189" s="210"/>
      <c r="K189" s="210"/>
      <c r="L189" s="210"/>
      <c r="M189" s="628"/>
      <c r="N189" s="210"/>
      <c r="O189" s="210"/>
      <c r="P189" s="210"/>
      <c r="Q189" s="210"/>
      <c r="R189" s="210"/>
      <c r="S189" s="210"/>
      <c r="T189" s="210"/>
      <c r="U189" s="210"/>
      <c r="V189" s="210"/>
      <c r="W189" s="210"/>
      <c r="X189" s="210"/>
      <c r="Y189" s="210"/>
      <c r="Z189" s="210"/>
    </row>
    <row r="190" ht="12.75" customHeight="1">
      <c r="A190" s="652"/>
      <c r="B190" s="625"/>
      <c r="C190" s="625"/>
      <c r="D190" s="627"/>
      <c r="E190" s="210"/>
      <c r="F190" s="210"/>
      <c r="G190" s="210"/>
      <c r="H190" s="210"/>
      <c r="I190" s="627"/>
      <c r="J190" s="210"/>
      <c r="K190" s="210"/>
      <c r="L190" s="210"/>
      <c r="M190" s="628"/>
      <c r="N190" s="210"/>
      <c r="O190" s="210"/>
      <c r="P190" s="210"/>
      <c r="Q190" s="210"/>
      <c r="R190" s="210"/>
      <c r="S190" s="210"/>
      <c r="T190" s="210"/>
      <c r="U190" s="210"/>
      <c r="V190" s="210"/>
      <c r="W190" s="210"/>
      <c r="X190" s="210"/>
      <c r="Y190" s="210"/>
      <c r="Z190" s="210"/>
    </row>
    <row r="191" ht="12.75" customHeight="1">
      <c r="A191" s="652"/>
      <c r="B191" s="625"/>
      <c r="C191" s="625"/>
      <c r="D191" s="627"/>
      <c r="E191" s="210"/>
      <c r="F191" s="210"/>
      <c r="G191" s="210"/>
      <c r="H191" s="210"/>
      <c r="I191" s="627"/>
      <c r="J191" s="210"/>
      <c r="K191" s="210"/>
      <c r="L191" s="210"/>
      <c r="M191" s="628"/>
      <c r="N191" s="210"/>
      <c r="O191" s="210"/>
      <c r="P191" s="210"/>
      <c r="Q191" s="210"/>
      <c r="R191" s="210"/>
      <c r="S191" s="210"/>
      <c r="T191" s="210"/>
      <c r="U191" s="210"/>
      <c r="V191" s="210"/>
      <c r="W191" s="210"/>
      <c r="X191" s="210"/>
      <c r="Y191" s="210"/>
      <c r="Z191" s="210"/>
    </row>
    <row r="192" ht="12.75" customHeight="1">
      <c r="A192" s="652"/>
      <c r="B192" s="625"/>
      <c r="C192" s="625"/>
      <c r="D192" s="627"/>
      <c r="E192" s="210"/>
      <c r="F192" s="210"/>
      <c r="G192" s="210"/>
      <c r="H192" s="210"/>
      <c r="I192" s="627"/>
      <c r="J192" s="210"/>
      <c r="K192" s="210"/>
      <c r="L192" s="210"/>
      <c r="M192" s="628"/>
      <c r="N192" s="210"/>
      <c r="O192" s="210"/>
      <c r="P192" s="210"/>
      <c r="Q192" s="210"/>
      <c r="R192" s="210"/>
      <c r="S192" s="210"/>
      <c r="T192" s="210"/>
      <c r="U192" s="210"/>
      <c r="V192" s="210"/>
      <c r="W192" s="210"/>
      <c r="X192" s="210"/>
      <c r="Y192" s="210"/>
      <c r="Z192" s="210"/>
    </row>
    <row r="193" ht="12.75" customHeight="1">
      <c r="A193" s="652"/>
      <c r="B193" s="625"/>
      <c r="C193" s="625"/>
      <c r="D193" s="627"/>
      <c r="E193" s="210"/>
      <c r="F193" s="210"/>
      <c r="G193" s="210"/>
      <c r="H193" s="210"/>
      <c r="I193" s="627"/>
      <c r="J193" s="210"/>
      <c r="K193" s="210"/>
      <c r="L193" s="210"/>
      <c r="M193" s="628"/>
      <c r="N193" s="210"/>
      <c r="O193" s="210"/>
      <c r="P193" s="210"/>
      <c r="Q193" s="210"/>
      <c r="R193" s="210"/>
      <c r="S193" s="210"/>
      <c r="T193" s="210"/>
      <c r="U193" s="210"/>
      <c r="V193" s="210"/>
      <c r="W193" s="210"/>
      <c r="X193" s="210"/>
      <c r="Y193" s="210"/>
      <c r="Z193" s="210"/>
    </row>
    <row r="194" ht="12.75" customHeight="1">
      <c r="A194" s="652"/>
      <c r="B194" s="625"/>
      <c r="C194" s="625"/>
      <c r="D194" s="627"/>
      <c r="E194" s="210"/>
      <c r="F194" s="210"/>
      <c r="G194" s="210"/>
      <c r="H194" s="210"/>
      <c r="I194" s="627"/>
      <c r="J194" s="210"/>
      <c r="K194" s="210"/>
      <c r="L194" s="210"/>
      <c r="M194" s="628"/>
      <c r="N194" s="210"/>
      <c r="O194" s="210"/>
      <c r="P194" s="210"/>
      <c r="Q194" s="210"/>
      <c r="R194" s="210"/>
      <c r="S194" s="210"/>
      <c r="T194" s="210"/>
      <c r="U194" s="210"/>
      <c r="V194" s="210"/>
      <c r="W194" s="210"/>
      <c r="X194" s="210"/>
      <c r="Y194" s="210"/>
      <c r="Z194" s="210"/>
    </row>
    <row r="195" ht="12.75" customHeight="1">
      <c r="A195" s="652"/>
      <c r="B195" s="625"/>
      <c r="C195" s="625"/>
      <c r="D195" s="627"/>
      <c r="E195" s="210"/>
      <c r="F195" s="210"/>
      <c r="G195" s="210"/>
      <c r="H195" s="210"/>
      <c r="I195" s="627"/>
      <c r="J195" s="210"/>
      <c r="K195" s="210"/>
      <c r="L195" s="210"/>
      <c r="M195" s="628"/>
      <c r="N195" s="210"/>
      <c r="O195" s="210"/>
      <c r="P195" s="210"/>
      <c r="Q195" s="210"/>
      <c r="R195" s="210"/>
      <c r="S195" s="210"/>
      <c r="T195" s="210"/>
      <c r="U195" s="210"/>
      <c r="V195" s="210"/>
      <c r="W195" s="210"/>
      <c r="X195" s="210"/>
      <c r="Y195" s="210"/>
      <c r="Z195" s="210"/>
    </row>
    <row r="196" ht="12.75" customHeight="1">
      <c r="A196" s="652"/>
      <c r="B196" s="625"/>
      <c r="C196" s="625"/>
      <c r="D196" s="627"/>
      <c r="E196" s="210"/>
      <c r="F196" s="210"/>
      <c r="G196" s="210"/>
      <c r="H196" s="210"/>
      <c r="I196" s="627"/>
      <c r="J196" s="210"/>
      <c r="K196" s="210"/>
      <c r="L196" s="210"/>
      <c r="M196" s="628"/>
      <c r="N196" s="210"/>
      <c r="O196" s="210"/>
      <c r="P196" s="210"/>
      <c r="Q196" s="210"/>
      <c r="R196" s="210"/>
      <c r="S196" s="210"/>
      <c r="T196" s="210"/>
      <c r="U196" s="210"/>
      <c r="V196" s="210"/>
      <c r="W196" s="210"/>
      <c r="X196" s="210"/>
      <c r="Y196" s="210"/>
      <c r="Z196" s="210"/>
    </row>
    <row r="197" ht="12.75" customHeight="1">
      <c r="A197" s="652"/>
      <c r="B197" s="625"/>
      <c r="C197" s="625"/>
      <c r="D197" s="627"/>
      <c r="E197" s="210"/>
      <c r="F197" s="210"/>
      <c r="G197" s="210"/>
      <c r="H197" s="210"/>
      <c r="I197" s="627"/>
      <c r="J197" s="210"/>
      <c r="K197" s="210"/>
      <c r="L197" s="210"/>
      <c r="M197" s="628"/>
      <c r="N197" s="210"/>
      <c r="O197" s="210"/>
      <c r="P197" s="210"/>
      <c r="Q197" s="210"/>
      <c r="R197" s="210"/>
      <c r="S197" s="210"/>
      <c r="T197" s="210"/>
      <c r="U197" s="210"/>
      <c r="V197" s="210"/>
      <c r="W197" s="210"/>
      <c r="X197" s="210"/>
      <c r="Y197" s="210"/>
      <c r="Z197" s="210"/>
    </row>
    <row r="198" ht="12.75" customHeight="1">
      <c r="A198" s="652"/>
      <c r="B198" s="625"/>
      <c r="C198" s="625"/>
      <c r="D198" s="627"/>
      <c r="E198" s="210"/>
      <c r="F198" s="210"/>
      <c r="G198" s="210"/>
      <c r="H198" s="210"/>
      <c r="I198" s="627"/>
      <c r="J198" s="210"/>
      <c r="K198" s="210"/>
      <c r="L198" s="210"/>
      <c r="M198" s="628"/>
      <c r="N198" s="210"/>
      <c r="O198" s="210"/>
      <c r="P198" s="210"/>
      <c r="Q198" s="210"/>
      <c r="R198" s="210"/>
      <c r="S198" s="210"/>
      <c r="T198" s="210"/>
      <c r="U198" s="210"/>
      <c r="V198" s="210"/>
      <c r="W198" s="210"/>
      <c r="X198" s="210"/>
      <c r="Y198" s="210"/>
      <c r="Z198" s="210"/>
    </row>
    <row r="199" ht="12.75" customHeight="1">
      <c r="A199" s="652"/>
      <c r="B199" s="625"/>
      <c r="C199" s="625"/>
      <c r="D199" s="627"/>
      <c r="E199" s="210"/>
      <c r="F199" s="210"/>
      <c r="G199" s="210"/>
      <c r="H199" s="210"/>
      <c r="I199" s="627"/>
      <c r="J199" s="210"/>
      <c r="K199" s="210"/>
      <c r="L199" s="210"/>
      <c r="M199" s="628"/>
      <c r="N199" s="210"/>
      <c r="O199" s="210"/>
      <c r="P199" s="210"/>
      <c r="Q199" s="210"/>
      <c r="R199" s="210"/>
      <c r="S199" s="210"/>
      <c r="T199" s="210"/>
      <c r="U199" s="210"/>
      <c r="V199" s="210"/>
      <c r="W199" s="210"/>
      <c r="X199" s="210"/>
      <c r="Y199" s="210"/>
      <c r="Z199" s="210"/>
    </row>
    <row r="200" ht="12.75" customHeight="1">
      <c r="A200" s="652"/>
      <c r="B200" s="625"/>
      <c r="C200" s="625"/>
      <c r="D200" s="627"/>
      <c r="E200" s="210"/>
      <c r="F200" s="210"/>
      <c r="G200" s="210"/>
      <c r="H200" s="210"/>
      <c r="I200" s="627"/>
      <c r="J200" s="210"/>
      <c r="K200" s="210"/>
      <c r="L200" s="210"/>
      <c r="M200" s="628"/>
      <c r="N200" s="210"/>
      <c r="O200" s="210"/>
      <c r="P200" s="210"/>
      <c r="Q200" s="210"/>
      <c r="R200" s="210"/>
      <c r="S200" s="210"/>
      <c r="T200" s="210"/>
      <c r="U200" s="210"/>
      <c r="V200" s="210"/>
      <c r="W200" s="210"/>
      <c r="X200" s="210"/>
      <c r="Y200" s="210"/>
      <c r="Z200" s="210"/>
    </row>
    <row r="201" ht="12.75" customHeight="1">
      <c r="A201" s="652"/>
      <c r="B201" s="625"/>
      <c r="C201" s="625"/>
      <c r="D201" s="627"/>
      <c r="E201" s="210"/>
      <c r="F201" s="210"/>
      <c r="G201" s="210"/>
      <c r="H201" s="210"/>
      <c r="I201" s="627"/>
      <c r="J201" s="210"/>
      <c r="K201" s="210"/>
      <c r="L201" s="210"/>
      <c r="M201" s="628"/>
      <c r="N201" s="210"/>
      <c r="O201" s="210"/>
      <c r="P201" s="210"/>
      <c r="Q201" s="210"/>
      <c r="R201" s="210"/>
      <c r="S201" s="210"/>
      <c r="T201" s="210"/>
      <c r="U201" s="210"/>
      <c r="V201" s="210"/>
      <c r="W201" s="210"/>
      <c r="X201" s="210"/>
      <c r="Y201" s="210"/>
      <c r="Z201" s="210"/>
    </row>
    <row r="202" ht="12.75" customHeight="1">
      <c r="A202" s="652"/>
      <c r="B202" s="625"/>
      <c r="C202" s="625"/>
      <c r="D202" s="627"/>
      <c r="E202" s="210"/>
      <c r="F202" s="210"/>
      <c r="G202" s="210"/>
      <c r="H202" s="210"/>
      <c r="I202" s="627"/>
      <c r="J202" s="210"/>
      <c r="K202" s="210"/>
      <c r="L202" s="210"/>
      <c r="M202" s="628"/>
      <c r="N202" s="210"/>
      <c r="O202" s="210"/>
      <c r="P202" s="210"/>
      <c r="Q202" s="210"/>
      <c r="R202" s="210"/>
      <c r="S202" s="210"/>
      <c r="T202" s="210"/>
      <c r="U202" s="210"/>
      <c r="V202" s="210"/>
      <c r="W202" s="210"/>
      <c r="X202" s="210"/>
      <c r="Y202" s="210"/>
      <c r="Z202" s="210"/>
    </row>
    <row r="203" ht="12.75" customHeight="1">
      <c r="A203" s="652"/>
      <c r="B203" s="625"/>
      <c r="C203" s="625"/>
      <c r="D203" s="627"/>
      <c r="E203" s="210"/>
      <c r="F203" s="210"/>
      <c r="G203" s="210"/>
      <c r="H203" s="210"/>
      <c r="I203" s="627"/>
      <c r="J203" s="210"/>
      <c r="K203" s="210"/>
      <c r="L203" s="210"/>
      <c r="M203" s="628"/>
      <c r="N203" s="210"/>
      <c r="O203" s="210"/>
      <c r="P203" s="210"/>
      <c r="Q203" s="210"/>
      <c r="R203" s="210"/>
      <c r="S203" s="210"/>
      <c r="T203" s="210"/>
      <c r="U203" s="210"/>
      <c r="V203" s="210"/>
      <c r="W203" s="210"/>
      <c r="X203" s="210"/>
      <c r="Y203" s="210"/>
      <c r="Z203" s="210"/>
    </row>
    <row r="204" ht="12.75" customHeight="1">
      <c r="A204" s="652"/>
      <c r="B204" s="625"/>
      <c r="C204" s="625"/>
      <c r="D204" s="627"/>
      <c r="E204" s="210"/>
      <c r="F204" s="210"/>
      <c r="G204" s="210"/>
      <c r="H204" s="210"/>
      <c r="I204" s="627"/>
      <c r="J204" s="210"/>
      <c r="K204" s="210"/>
      <c r="L204" s="210"/>
      <c r="M204" s="628"/>
      <c r="N204" s="210"/>
      <c r="O204" s="210"/>
      <c r="P204" s="210"/>
      <c r="Q204" s="210"/>
      <c r="R204" s="210"/>
      <c r="S204" s="210"/>
      <c r="T204" s="210"/>
      <c r="U204" s="210"/>
      <c r="V204" s="210"/>
      <c r="W204" s="210"/>
      <c r="X204" s="210"/>
      <c r="Y204" s="210"/>
      <c r="Z204" s="210"/>
    </row>
    <row r="205" ht="12.75" customHeight="1">
      <c r="A205" s="652"/>
      <c r="B205" s="625"/>
      <c r="C205" s="625"/>
      <c r="D205" s="627"/>
      <c r="E205" s="210"/>
      <c r="F205" s="210"/>
      <c r="G205" s="210"/>
      <c r="H205" s="210"/>
      <c r="I205" s="627"/>
      <c r="J205" s="210"/>
      <c r="K205" s="210"/>
      <c r="L205" s="210"/>
      <c r="M205" s="628"/>
      <c r="N205" s="210"/>
      <c r="O205" s="210"/>
      <c r="P205" s="210"/>
      <c r="Q205" s="210"/>
      <c r="R205" s="210"/>
      <c r="S205" s="210"/>
      <c r="T205" s="210"/>
      <c r="U205" s="210"/>
      <c r="V205" s="210"/>
      <c r="W205" s="210"/>
      <c r="X205" s="210"/>
      <c r="Y205" s="210"/>
      <c r="Z205" s="210"/>
    </row>
    <row r="206" ht="12.75" customHeight="1">
      <c r="A206" s="652"/>
      <c r="B206" s="625"/>
      <c r="C206" s="625"/>
      <c r="D206" s="627"/>
      <c r="E206" s="210"/>
      <c r="F206" s="210"/>
      <c r="G206" s="210"/>
      <c r="H206" s="210"/>
      <c r="I206" s="627"/>
      <c r="J206" s="210"/>
      <c r="K206" s="210"/>
      <c r="L206" s="210"/>
      <c r="M206" s="628"/>
      <c r="N206" s="210"/>
      <c r="O206" s="210"/>
      <c r="P206" s="210"/>
      <c r="Q206" s="210"/>
      <c r="R206" s="210"/>
      <c r="S206" s="210"/>
      <c r="T206" s="210"/>
      <c r="U206" s="210"/>
      <c r="V206" s="210"/>
      <c r="W206" s="210"/>
      <c r="X206" s="210"/>
      <c r="Y206" s="210"/>
      <c r="Z206" s="210"/>
    </row>
    <row r="207" ht="12.75" customHeight="1">
      <c r="A207" s="652"/>
      <c r="B207" s="625"/>
      <c r="C207" s="625"/>
      <c r="D207" s="627"/>
      <c r="E207" s="210"/>
      <c r="F207" s="210"/>
      <c r="G207" s="210"/>
      <c r="H207" s="210"/>
      <c r="I207" s="627"/>
      <c r="J207" s="210"/>
      <c r="K207" s="210"/>
      <c r="L207" s="210"/>
      <c r="M207" s="628"/>
      <c r="N207" s="210"/>
      <c r="O207" s="210"/>
      <c r="P207" s="210"/>
      <c r="Q207" s="210"/>
      <c r="R207" s="210"/>
      <c r="S207" s="210"/>
      <c r="T207" s="210"/>
      <c r="U207" s="210"/>
      <c r="V207" s="210"/>
      <c r="W207" s="210"/>
      <c r="X207" s="210"/>
      <c r="Y207" s="210"/>
      <c r="Z207" s="210"/>
    </row>
    <row r="208" ht="12.75" customHeight="1">
      <c r="A208" s="652"/>
      <c r="B208" s="625"/>
      <c r="C208" s="625"/>
      <c r="D208" s="627"/>
      <c r="E208" s="210"/>
      <c r="F208" s="210"/>
      <c r="G208" s="210"/>
      <c r="H208" s="210"/>
      <c r="I208" s="627"/>
      <c r="J208" s="210"/>
      <c r="K208" s="210"/>
      <c r="L208" s="210"/>
      <c r="M208" s="628"/>
      <c r="N208" s="210"/>
      <c r="O208" s="210"/>
      <c r="P208" s="210"/>
      <c r="Q208" s="210"/>
      <c r="R208" s="210"/>
      <c r="S208" s="210"/>
      <c r="T208" s="210"/>
      <c r="U208" s="210"/>
      <c r="V208" s="210"/>
      <c r="W208" s="210"/>
      <c r="X208" s="210"/>
      <c r="Y208" s="210"/>
      <c r="Z208" s="210"/>
    </row>
    <row r="209" ht="12.75" customHeight="1">
      <c r="A209" s="652"/>
      <c r="B209" s="625"/>
      <c r="C209" s="625"/>
      <c r="D209" s="627"/>
      <c r="E209" s="210"/>
      <c r="F209" s="210"/>
      <c r="G209" s="210"/>
      <c r="H209" s="210"/>
      <c r="I209" s="627"/>
      <c r="J209" s="210"/>
      <c r="K209" s="210"/>
      <c r="L209" s="210"/>
      <c r="M209" s="628"/>
      <c r="N209" s="210"/>
      <c r="O209" s="210"/>
      <c r="P209" s="210"/>
      <c r="Q209" s="210"/>
      <c r="R209" s="210"/>
      <c r="S209" s="210"/>
      <c r="T209" s="210"/>
      <c r="U209" s="210"/>
      <c r="V209" s="210"/>
      <c r="W209" s="210"/>
      <c r="X209" s="210"/>
      <c r="Y209" s="210"/>
      <c r="Z209" s="210"/>
    </row>
    <row r="210" ht="12.75" customHeight="1">
      <c r="A210" s="652"/>
      <c r="B210" s="625"/>
      <c r="C210" s="625"/>
      <c r="D210" s="627"/>
      <c r="E210" s="210"/>
      <c r="F210" s="210"/>
      <c r="G210" s="210"/>
      <c r="H210" s="210"/>
      <c r="I210" s="627"/>
      <c r="J210" s="210"/>
      <c r="K210" s="210"/>
      <c r="L210" s="210"/>
      <c r="M210" s="628"/>
      <c r="N210" s="210"/>
      <c r="O210" s="210"/>
      <c r="P210" s="210"/>
      <c r="Q210" s="210"/>
      <c r="R210" s="210"/>
      <c r="S210" s="210"/>
      <c r="T210" s="210"/>
      <c r="U210" s="210"/>
      <c r="V210" s="210"/>
      <c r="W210" s="210"/>
      <c r="X210" s="210"/>
      <c r="Y210" s="210"/>
      <c r="Z210" s="210"/>
    </row>
    <row r="211" ht="12.75" customHeight="1">
      <c r="A211" s="652"/>
      <c r="B211" s="625"/>
      <c r="C211" s="625"/>
      <c r="D211" s="627"/>
      <c r="E211" s="210"/>
      <c r="F211" s="210"/>
      <c r="G211" s="210"/>
      <c r="H211" s="210"/>
      <c r="I211" s="627"/>
      <c r="J211" s="210"/>
      <c r="K211" s="210"/>
      <c r="L211" s="210"/>
      <c r="M211" s="628"/>
      <c r="N211" s="210"/>
      <c r="O211" s="210"/>
      <c r="P211" s="210"/>
      <c r="Q211" s="210"/>
      <c r="R211" s="210"/>
      <c r="S211" s="210"/>
      <c r="T211" s="210"/>
      <c r="U211" s="210"/>
      <c r="V211" s="210"/>
      <c r="W211" s="210"/>
      <c r="X211" s="210"/>
      <c r="Y211" s="210"/>
      <c r="Z211" s="210"/>
    </row>
    <row r="212" ht="12.75" customHeight="1">
      <c r="A212" s="652"/>
      <c r="B212" s="625"/>
      <c r="C212" s="625"/>
      <c r="D212" s="627"/>
      <c r="E212" s="210"/>
      <c r="F212" s="210"/>
      <c r="G212" s="210"/>
      <c r="H212" s="210"/>
      <c r="I212" s="627"/>
      <c r="J212" s="210"/>
      <c r="K212" s="210"/>
      <c r="L212" s="210"/>
      <c r="M212" s="628"/>
      <c r="N212" s="210"/>
      <c r="O212" s="210"/>
      <c r="P212" s="210"/>
      <c r="Q212" s="210"/>
      <c r="R212" s="210"/>
      <c r="S212" s="210"/>
      <c r="T212" s="210"/>
      <c r="U212" s="210"/>
      <c r="V212" s="210"/>
      <c r="W212" s="210"/>
      <c r="X212" s="210"/>
      <c r="Y212" s="210"/>
      <c r="Z212" s="210"/>
    </row>
    <row r="213" ht="12.75" customHeight="1">
      <c r="A213" s="652"/>
      <c r="B213" s="625"/>
      <c r="C213" s="625"/>
      <c r="D213" s="627"/>
      <c r="E213" s="210"/>
      <c r="F213" s="210"/>
      <c r="G213" s="210"/>
      <c r="H213" s="210"/>
      <c r="I213" s="627"/>
      <c r="J213" s="210"/>
      <c r="K213" s="210"/>
      <c r="L213" s="210"/>
      <c r="M213" s="628"/>
      <c r="N213" s="210"/>
      <c r="O213" s="210"/>
      <c r="P213" s="210"/>
      <c r="Q213" s="210"/>
      <c r="R213" s="210"/>
      <c r="S213" s="210"/>
      <c r="T213" s="210"/>
      <c r="U213" s="210"/>
      <c r="V213" s="210"/>
      <c r="W213" s="210"/>
      <c r="X213" s="210"/>
      <c r="Y213" s="210"/>
      <c r="Z213" s="210"/>
    </row>
    <row r="214" ht="12.75" customHeight="1">
      <c r="A214" s="652"/>
      <c r="B214" s="625"/>
      <c r="C214" s="625"/>
      <c r="D214" s="627"/>
      <c r="E214" s="210"/>
      <c r="F214" s="210"/>
      <c r="G214" s="210"/>
      <c r="H214" s="210"/>
      <c r="I214" s="627"/>
      <c r="J214" s="210"/>
      <c r="K214" s="210"/>
      <c r="L214" s="210"/>
      <c r="M214" s="628"/>
      <c r="N214" s="210"/>
      <c r="O214" s="210"/>
      <c r="P214" s="210"/>
      <c r="Q214" s="210"/>
      <c r="R214" s="210"/>
      <c r="S214" s="210"/>
      <c r="T214" s="210"/>
      <c r="U214" s="210"/>
      <c r="V214" s="210"/>
      <c r="W214" s="210"/>
      <c r="X214" s="210"/>
      <c r="Y214" s="210"/>
      <c r="Z214" s="210"/>
    </row>
    <row r="215" ht="12.75" customHeight="1">
      <c r="A215" s="652"/>
      <c r="B215" s="625"/>
      <c r="C215" s="625"/>
      <c r="D215" s="627"/>
      <c r="E215" s="210"/>
      <c r="F215" s="210"/>
      <c r="G215" s="210"/>
      <c r="H215" s="210"/>
      <c r="I215" s="627"/>
      <c r="J215" s="210"/>
      <c r="K215" s="210"/>
      <c r="L215" s="210"/>
      <c r="M215" s="628"/>
      <c r="N215" s="210"/>
      <c r="O215" s="210"/>
      <c r="P215" s="210"/>
      <c r="Q215" s="210"/>
      <c r="R215" s="210"/>
      <c r="S215" s="210"/>
      <c r="T215" s="210"/>
      <c r="U215" s="210"/>
      <c r="V215" s="210"/>
      <c r="W215" s="210"/>
      <c r="X215" s="210"/>
      <c r="Y215" s="210"/>
      <c r="Z215" s="210"/>
    </row>
    <row r="216" ht="12.75" customHeight="1">
      <c r="A216" s="652"/>
      <c r="B216" s="625"/>
      <c r="C216" s="625"/>
      <c r="D216" s="627"/>
      <c r="E216" s="210"/>
      <c r="F216" s="210"/>
      <c r="G216" s="210"/>
      <c r="H216" s="210"/>
      <c r="I216" s="627"/>
      <c r="J216" s="210"/>
      <c r="K216" s="210"/>
      <c r="L216" s="210"/>
      <c r="M216" s="628"/>
      <c r="N216" s="210"/>
      <c r="O216" s="210"/>
      <c r="P216" s="210"/>
      <c r="Q216" s="210"/>
      <c r="R216" s="210"/>
      <c r="S216" s="210"/>
      <c r="T216" s="210"/>
      <c r="U216" s="210"/>
      <c r="V216" s="210"/>
      <c r="W216" s="210"/>
      <c r="X216" s="210"/>
      <c r="Y216" s="210"/>
      <c r="Z216" s="210"/>
    </row>
    <row r="217" ht="12.75" customHeight="1">
      <c r="A217" s="652"/>
      <c r="B217" s="625"/>
      <c r="C217" s="625"/>
      <c r="D217" s="627"/>
      <c r="E217" s="210"/>
      <c r="F217" s="210"/>
      <c r="G217" s="210"/>
      <c r="H217" s="210"/>
      <c r="I217" s="627"/>
      <c r="J217" s="210"/>
      <c r="K217" s="210"/>
      <c r="L217" s="210"/>
      <c r="M217" s="628"/>
      <c r="N217" s="210"/>
      <c r="O217" s="210"/>
      <c r="P217" s="210"/>
      <c r="Q217" s="210"/>
      <c r="R217" s="210"/>
      <c r="S217" s="210"/>
      <c r="T217" s="210"/>
      <c r="U217" s="210"/>
      <c r="V217" s="210"/>
      <c r="W217" s="210"/>
      <c r="X217" s="210"/>
      <c r="Y217" s="210"/>
      <c r="Z217" s="210"/>
    </row>
    <row r="218" ht="12.75" customHeight="1">
      <c r="A218" s="652"/>
      <c r="B218" s="625"/>
      <c r="C218" s="625"/>
      <c r="D218" s="627"/>
      <c r="E218" s="210"/>
      <c r="F218" s="210"/>
      <c r="G218" s="210"/>
      <c r="H218" s="210"/>
      <c r="I218" s="627"/>
      <c r="J218" s="210"/>
      <c r="K218" s="210"/>
      <c r="L218" s="210"/>
      <c r="M218" s="628"/>
      <c r="N218" s="210"/>
      <c r="O218" s="210"/>
      <c r="P218" s="210"/>
      <c r="Q218" s="210"/>
      <c r="R218" s="210"/>
      <c r="S218" s="210"/>
      <c r="T218" s="210"/>
      <c r="U218" s="210"/>
      <c r="V218" s="210"/>
      <c r="W218" s="210"/>
      <c r="X218" s="210"/>
      <c r="Y218" s="210"/>
      <c r="Z218" s="210"/>
    </row>
    <row r="219" ht="12.75" customHeight="1">
      <c r="A219" s="652"/>
      <c r="B219" s="625"/>
      <c r="C219" s="625"/>
      <c r="D219" s="627"/>
      <c r="E219" s="210"/>
      <c r="F219" s="210"/>
      <c r="G219" s="210"/>
      <c r="H219" s="210"/>
      <c r="I219" s="627"/>
      <c r="J219" s="210"/>
      <c r="K219" s="210"/>
      <c r="L219" s="210"/>
      <c r="M219" s="628"/>
      <c r="N219" s="210"/>
      <c r="O219" s="210"/>
      <c r="P219" s="210"/>
      <c r="Q219" s="210"/>
      <c r="R219" s="210"/>
      <c r="S219" s="210"/>
      <c r="T219" s="210"/>
      <c r="U219" s="210"/>
      <c r="V219" s="210"/>
      <c r="W219" s="210"/>
      <c r="X219" s="210"/>
      <c r="Y219" s="210"/>
      <c r="Z219" s="210"/>
    </row>
    <row r="220" ht="12.75" customHeight="1">
      <c r="A220" s="652"/>
      <c r="B220" s="625"/>
      <c r="C220" s="625"/>
      <c r="D220" s="627"/>
      <c r="E220" s="210"/>
      <c r="F220" s="210"/>
      <c r="G220" s="210"/>
      <c r="H220" s="210"/>
      <c r="I220" s="627"/>
      <c r="J220" s="210"/>
      <c r="K220" s="210"/>
      <c r="L220" s="210"/>
      <c r="M220" s="628"/>
      <c r="N220" s="210"/>
      <c r="O220" s="210"/>
      <c r="P220" s="210"/>
      <c r="Q220" s="210"/>
      <c r="R220" s="210"/>
      <c r="S220" s="210"/>
      <c r="T220" s="210"/>
      <c r="U220" s="210"/>
      <c r="V220" s="210"/>
      <c r="W220" s="210"/>
      <c r="X220" s="210"/>
      <c r="Y220" s="210"/>
      <c r="Z220" s="210"/>
    </row>
    <row r="221" ht="12.75" customHeight="1">
      <c r="A221" s="652"/>
      <c r="B221" s="625"/>
      <c r="C221" s="625"/>
      <c r="D221" s="627"/>
      <c r="E221" s="210"/>
      <c r="F221" s="210"/>
      <c r="G221" s="210"/>
      <c r="H221" s="210"/>
      <c r="I221" s="627"/>
      <c r="J221" s="210"/>
      <c r="K221" s="210"/>
      <c r="L221" s="210"/>
      <c r="M221" s="628"/>
      <c r="N221" s="210"/>
      <c r="O221" s="210"/>
      <c r="P221" s="210"/>
      <c r="Q221" s="210"/>
      <c r="R221" s="210"/>
      <c r="S221" s="210"/>
      <c r="T221" s="210"/>
      <c r="U221" s="210"/>
      <c r="V221" s="210"/>
      <c r="W221" s="210"/>
      <c r="X221" s="210"/>
      <c r="Y221" s="210"/>
      <c r="Z221" s="210"/>
    </row>
    <row r="222" ht="12.75" customHeight="1">
      <c r="A222" s="652"/>
      <c r="B222" s="625"/>
      <c r="C222" s="625"/>
      <c r="D222" s="627"/>
      <c r="E222" s="210"/>
      <c r="F222" s="210"/>
      <c r="G222" s="210"/>
      <c r="H222" s="210"/>
      <c r="I222" s="627"/>
      <c r="J222" s="210"/>
      <c r="K222" s="210"/>
      <c r="L222" s="210"/>
      <c r="M222" s="628"/>
      <c r="N222" s="210"/>
      <c r="O222" s="210"/>
      <c r="P222" s="210"/>
      <c r="Q222" s="210"/>
      <c r="R222" s="210"/>
      <c r="S222" s="210"/>
      <c r="T222" s="210"/>
      <c r="U222" s="210"/>
      <c r="V222" s="210"/>
      <c r="W222" s="210"/>
      <c r="X222" s="210"/>
      <c r="Y222" s="210"/>
      <c r="Z222" s="210"/>
    </row>
    <row r="223" ht="12.75" customHeight="1">
      <c r="A223" s="652"/>
      <c r="B223" s="625"/>
      <c r="C223" s="625"/>
      <c r="D223" s="627"/>
      <c r="E223" s="210"/>
      <c r="F223" s="210"/>
      <c r="G223" s="210"/>
      <c r="H223" s="210"/>
      <c r="I223" s="627"/>
      <c r="J223" s="210"/>
      <c r="K223" s="210"/>
      <c r="L223" s="210"/>
      <c r="M223" s="628"/>
      <c r="N223" s="210"/>
      <c r="O223" s="210"/>
      <c r="P223" s="210"/>
      <c r="Q223" s="210"/>
      <c r="R223" s="210"/>
      <c r="S223" s="210"/>
      <c r="T223" s="210"/>
      <c r="U223" s="210"/>
      <c r="V223" s="210"/>
      <c r="W223" s="210"/>
      <c r="X223" s="210"/>
      <c r="Y223" s="210"/>
      <c r="Z223" s="210"/>
    </row>
    <row r="224" ht="12.75" customHeight="1">
      <c r="A224" s="652"/>
      <c r="B224" s="625"/>
      <c r="C224" s="625"/>
      <c r="D224" s="627"/>
      <c r="E224" s="210"/>
      <c r="F224" s="210"/>
      <c r="G224" s="210"/>
      <c r="H224" s="210"/>
      <c r="I224" s="627"/>
      <c r="J224" s="210"/>
      <c r="K224" s="210"/>
      <c r="L224" s="210"/>
      <c r="M224" s="628"/>
      <c r="N224" s="210"/>
      <c r="O224" s="210"/>
      <c r="P224" s="210"/>
      <c r="Q224" s="210"/>
      <c r="R224" s="210"/>
      <c r="S224" s="210"/>
      <c r="T224" s="210"/>
      <c r="U224" s="210"/>
      <c r="V224" s="210"/>
      <c r="W224" s="210"/>
      <c r="X224" s="210"/>
      <c r="Y224" s="210"/>
      <c r="Z224" s="210"/>
    </row>
    <row r="225" ht="12.75" customHeight="1">
      <c r="A225" s="652"/>
      <c r="B225" s="625"/>
      <c r="C225" s="625"/>
      <c r="D225" s="627"/>
      <c r="E225" s="210"/>
      <c r="F225" s="210"/>
      <c r="G225" s="210"/>
      <c r="H225" s="210"/>
      <c r="I225" s="627"/>
      <c r="J225" s="210"/>
      <c r="K225" s="210"/>
      <c r="L225" s="210"/>
      <c r="M225" s="628"/>
      <c r="N225" s="210"/>
      <c r="O225" s="210"/>
      <c r="P225" s="210"/>
      <c r="Q225" s="210"/>
      <c r="R225" s="210"/>
      <c r="S225" s="210"/>
      <c r="T225" s="210"/>
      <c r="U225" s="210"/>
      <c r="V225" s="210"/>
      <c r="W225" s="210"/>
      <c r="X225" s="210"/>
      <c r="Y225" s="210"/>
      <c r="Z225" s="210"/>
    </row>
    <row r="226" ht="12.75" customHeight="1">
      <c r="A226" s="652"/>
      <c r="B226" s="625"/>
      <c r="C226" s="625"/>
      <c r="D226" s="627"/>
      <c r="E226" s="210"/>
      <c r="F226" s="210"/>
      <c r="G226" s="210"/>
      <c r="H226" s="210"/>
      <c r="I226" s="627"/>
      <c r="J226" s="210"/>
      <c r="K226" s="210"/>
      <c r="L226" s="210"/>
      <c r="M226" s="628"/>
      <c r="N226" s="210"/>
      <c r="O226" s="210"/>
      <c r="P226" s="210"/>
      <c r="Q226" s="210"/>
      <c r="R226" s="210"/>
      <c r="S226" s="210"/>
      <c r="T226" s="210"/>
      <c r="U226" s="210"/>
      <c r="V226" s="210"/>
      <c r="W226" s="210"/>
      <c r="X226" s="210"/>
      <c r="Y226" s="210"/>
      <c r="Z226" s="210"/>
    </row>
    <row r="227" ht="12.75" customHeight="1">
      <c r="A227" s="652"/>
      <c r="B227" s="625"/>
      <c r="C227" s="625"/>
      <c r="D227" s="627"/>
      <c r="E227" s="210"/>
      <c r="F227" s="210"/>
      <c r="G227" s="210"/>
      <c r="H227" s="210"/>
      <c r="I227" s="627"/>
      <c r="J227" s="210"/>
      <c r="K227" s="210"/>
      <c r="L227" s="210"/>
      <c r="M227" s="628"/>
      <c r="N227" s="210"/>
      <c r="O227" s="210"/>
      <c r="P227" s="210"/>
      <c r="Q227" s="210"/>
      <c r="R227" s="210"/>
      <c r="S227" s="210"/>
      <c r="T227" s="210"/>
      <c r="U227" s="210"/>
      <c r="V227" s="210"/>
      <c r="W227" s="210"/>
      <c r="X227" s="210"/>
      <c r="Y227" s="210"/>
      <c r="Z227" s="210"/>
    </row>
    <row r="228" ht="12.75" customHeight="1">
      <c r="A228" s="652"/>
      <c r="B228" s="625"/>
      <c r="C228" s="625"/>
      <c r="D228" s="627"/>
      <c r="E228" s="210"/>
      <c r="F228" s="210"/>
      <c r="G228" s="210"/>
      <c r="H228" s="210"/>
      <c r="I228" s="627"/>
      <c r="J228" s="210"/>
      <c r="K228" s="210"/>
      <c r="L228" s="210"/>
      <c r="M228" s="628"/>
      <c r="N228" s="210"/>
      <c r="O228" s="210"/>
      <c r="P228" s="210"/>
      <c r="Q228" s="210"/>
      <c r="R228" s="210"/>
      <c r="S228" s="210"/>
      <c r="T228" s="210"/>
      <c r="U228" s="210"/>
      <c r="V228" s="210"/>
      <c r="W228" s="210"/>
      <c r="X228" s="210"/>
      <c r="Y228" s="210"/>
      <c r="Z228" s="210"/>
    </row>
    <row r="229" ht="12.75" customHeight="1">
      <c r="A229" s="652"/>
      <c r="B229" s="625"/>
      <c r="C229" s="625"/>
      <c r="D229" s="627"/>
      <c r="E229" s="210"/>
      <c r="F229" s="210"/>
      <c r="G229" s="210"/>
      <c r="H229" s="210"/>
      <c r="I229" s="627"/>
      <c r="J229" s="210"/>
      <c r="K229" s="210"/>
      <c r="L229" s="210"/>
      <c r="M229" s="628"/>
      <c r="N229" s="210"/>
      <c r="O229" s="210"/>
      <c r="P229" s="210"/>
      <c r="Q229" s="210"/>
      <c r="R229" s="210"/>
      <c r="S229" s="210"/>
      <c r="T229" s="210"/>
      <c r="U229" s="210"/>
      <c r="V229" s="210"/>
      <c r="W229" s="210"/>
      <c r="X229" s="210"/>
      <c r="Y229" s="210"/>
      <c r="Z229" s="210"/>
    </row>
    <row r="230" ht="12.75" customHeight="1">
      <c r="A230" s="652"/>
      <c r="B230" s="625"/>
      <c r="C230" s="625"/>
      <c r="D230" s="627"/>
      <c r="E230" s="210"/>
      <c r="F230" s="210"/>
      <c r="G230" s="210"/>
      <c r="H230" s="210"/>
      <c r="I230" s="627"/>
      <c r="J230" s="210"/>
      <c r="K230" s="210"/>
      <c r="L230" s="210"/>
      <c r="M230" s="628"/>
      <c r="N230" s="210"/>
      <c r="O230" s="210"/>
      <c r="P230" s="210"/>
      <c r="Q230" s="210"/>
      <c r="R230" s="210"/>
      <c r="S230" s="210"/>
      <c r="T230" s="210"/>
      <c r="U230" s="210"/>
      <c r="V230" s="210"/>
      <c r="W230" s="210"/>
      <c r="X230" s="210"/>
      <c r="Y230" s="210"/>
      <c r="Z230" s="210"/>
    </row>
    <row r="231" ht="12.75" customHeight="1">
      <c r="A231" s="652"/>
      <c r="B231" s="625"/>
      <c r="C231" s="625"/>
      <c r="D231" s="627"/>
      <c r="E231" s="210"/>
      <c r="F231" s="210"/>
      <c r="G231" s="210"/>
      <c r="H231" s="210"/>
      <c r="I231" s="627"/>
      <c r="J231" s="210"/>
      <c r="K231" s="210"/>
      <c r="L231" s="210"/>
      <c r="M231" s="628"/>
      <c r="N231" s="210"/>
      <c r="O231" s="210"/>
      <c r="P231" s="210"/>
      <c r="Q231" s="210"/>
      <c r="R231" s="210"/>
      <c r="S231" s="210"/>
      <c r="T231" s="210"/>
      <c r="U231" s="210"/>
      <c r="V231" s="210"/>
      <c r="W231" s="210"/>
      <c r="X231" s="210"/>
      <c r="Y231" s="210"/>
      <c r="Z231" s="210"/>
    </row>
    <row r="232" ht="12.75" customHeight="1">
      <c r="A232" s="652"/>
      <c r="B232" s="625"/>
      <c r="C232" s="625"/>
      <c r="D232" s="627"/>
      <c r="E232" s="210"/>
      <c r="F232" s="210"/>
      <c r="G232" s="210"/>
      <c r="H232" s="210"/>
      <c r="I232" s="627"/>
      <c r="J232" s="210"/>
      <c r="K232" s="210"/>
      <c r="L232" s="210"/>
      <c r="M232" s="628"/>
      <c r="N232" s="210"/>
      <c r="O232" s="210"/>
      <c r="P232" s="210"/>
      <c r="Q232" s="210"/>
      <c r="R232" s="210"/>
      <c r="S232" s="210"/>
      <c r="T232" s="210"/>
      <c r="U232" s="210"/>
      <c r="V232" s="210"/>
      <c r="W232" s="210"/>
      <c r="X232" s="210"/>
      <c r="Y232" s="210"/>
      <c r="Z232" s="210"/>
    </row>
    <row r="233" ht="12.75" customHeight="1">
      <c r="A233" s="652"/>
      <c r="B233" s="625"/>
      <c r="C233" s="625"/>
      <c r="D233" s="627"/>
      <c r="E233" s="210"/>
      <c r="F233" s="210"/>
      <c r="G233" s="210"/>
      <c r="H233" s="210"/>
      <c r="I233" s="627"/>
      <c r="J233" s="210"/>
      <c r="K233" s="210"/>
      <c r="L233" s="210"/>
      <c r="M233" s="628"/>
      <c r="N233" s="210"/>
      <c r="O233" s="210"/>
      <c r="P233" s="210"/>
      <c r="Q233" s="210"/>
      <c r="R233" s="210"/>
      <c r="S233" s="210"/>
      <c r="T233" s="210"/>
      <c r="U233" s="210"/>
      <c r="V233" s="210"/>
      <c r="W233" s="210"/>
      <c r="X233" s="210"/>
      <c r="Y233" s="210"/>
      <c r="Z233" s="210"/>
    </row>
    <row r="234" ht="12.75" customHeight="1">
      <c r="A234" s="652"/>
      <c r="B234" s="625"/>
      <c r="C234" s="625"/>
      <c r="D234" s="627"/>
      <c r="E234" s="210"/>
      <c r="F234" s="210"/>
      <c r="G234" s="210"/>
      <c r="H234" s="210"/>
      <c r="I234" s="627"/>
      <c r="J234" s="210"/>
      <c r="K234" s="210"/>
      <c r="L234" s="210"/>
      <c r="M234" s="628"/>
      <c r="N234" s="210"/>
      <c r="O234" s="210"/>
      <c r="P234" s="210"/>
      <c r="Q234" s="210"/>
      <c r="R234" s="210"/>
      <c r="S234" s="210"/>
      <c r="T234" s="210"/>
      <c r="U234" s="210"/>
      <c r="V234" s="210"/>
      <c r="W234" s="210"/>
      <c r="X234" s="210"/>
      <c r="Y234" s="210"/>
      <c r="Z234" s="210"/>
    </row>
    <row r="235" ht="12.75" customHeight="1">
      <c r="A235" s="652"/>
      <c r="B235" s="625"/>
      <c r="C235" s="625"/>
      <c r="D235" s="627"/>
      <c r="E235" s="210"/>
      <c r="F235" s="210"/>
      <c r="G235" s="210"/>
      <c r="H235" s="210"/>
      <c r="I235" s="627"/>
      <c r="J235" s="210"/>
      <c r="K235" s="210"/>
      <c r="L235" s="210"/>
      <c r="M235" s="628"/>
      <c r="N235" s="210"/>
      <c r="O235" s="210"/>
      <c r="P235" s="210"/>
      <c r="Q235" s="210"/>
      <c r="R235" s="210"/>
      <c r="S235" s="210"/>
      <c r="T235" s="210"/>
      <c r="U235" s="210"/>
      <c r="V235" s="210"/>
      <c r="W235" s="210"/>
      <c r="X235" s="210"/>
      <c r="Y235" s="210"/>
      <c r="Z235" s="210"/>
    </row>
    <row r="236" ht="12.75" customHeight="1">
      <c r="A236" s="652"/>
      <c r="B236" s="625"/>
      <c r="C236" s="625"/>
      <c r="D236" s="627"/>
      <c r="E236" s="210"/>
      <c r="F236" s="210"/>
      <c r="G236" s="210"/>
      <c r="H236" s="210"/>
      <c r="I236" s="627"/>
      <c r="J236" s="210"/>
      <c r="K236" s="210"/>
      <c r="L236" s="210"/>
      <c r="M236" s="628"/>
      <c r="N236" s="210"/>
      <c r="O236" s="210"/>
      <c r="P236" s="210"/>
      <c r="Q236" s="210"/>
      <c r="R236" s="210"/>
      <c r="S236" s="210"/>
      <c r="T236" s="210"/>
      <c r="U236" s="210"/>
      <c r="V236" s="210"/>
      <c r="W236" s="210"/>
      <c r="X236" s="210"/>
      <c r="Y236" s="210"/>
      <c r="Z236" s="210"/>
    </row>
    <row r="237" ht="12.75" customHeight="1">
      <c r="A237" s="652"/>
      <c r="B237" s="625"/>
      <c r="C237" s="625"/>
      <c r="D237" s="627"/>
      <c r="E237" s="210"/>
      <c r="F237" s="210"/>
      <c r="G237" s="210"/>
      <c r="H237" s="210"/>
      <c r="I237" s="627"/>
      <c r="J237" s="210"/>
      <c r="K237" s="210"/>
      <c r="L237" s="210"/>
      <c r="M237" s="628"/>
      <c r="N237" s="210"/>
      <c r="O237" s="210"/>
      <c r="P237" s="210"/>
      <c r="Q237" s="210"/>
      <c r="R237" s="210"/>
      <c r="S237" s="210"/>
      <c r="T237" s="210"/>
      <c r="U237" s="210"/>
      <c r="V237" s="210"/>
      <c r="W237" s="210"/>
      <c r="X237" s="210"/>
      <c r="Y237" s="210"/>
      <c r="Z237" s="210"/>
    </row>
    <row r="238" ht="12.75" customHeight="1">
      <c r="A238" s="652"/>
      <c r="B238" s="625"/>
      <c r="C238" s="625"/>
      <c r="D238" s="627"/>
      <c r="E238" s="210"/>
      <c r="F238" s="210"/>
      <c r="G238" s="210"/>
      <c r="H238" s="210"/>
      <c r="I238" s="627"/>
      <c r="J238" s="210"/>
      <c r="K238" s="210"/>
      <c r="L238" s="210"/>
      <c r="M238" s="628"/>
      <c r="N238" s="210"/>
      <c r="O238" s="210"/>
      <c r="P238" s="210"/>
      <c r="Q238" s="210"/>
      <c r="R238" s="210"/>
      <c r="S238" s="210"/>
      <c r="T238" s="210"/>
      <c r="U238" s="210"/>
      <c r="V238" s="210"/>
      <c r="W238" s="210"/>
      <c r="X238" s="210"/>
      <c r="Y238" s="210"/>
      <c r="Z238" s="210"/>
    </row>
    <row r="239" ht="12.75" customHeight="1">
      <c r="A239" s="652"/>
      <c r="B239" s="625"/>
      <c r="C239" s="625"/>
      <c r="D239" s="627"/>
      <c r="E239" s="210"/>
      <c r="F239" s="210"/>
      <c r="G239" s="210"/>
      <c r="H239" s="210"/>
      <c r="I239" s="627"/>
      <c r="J239" s="210"/>
      <c r="K239" s="210"/>
      <c r="L239" s="210"/>
      <c r="M239" s="628"/>
      <c r="N239" s="210"/>
      <c r="O239" s="210"/>
      <c r="P239" s="210"/>
      <c r="Q239" s="210"/>
      <c r="R239" s="210"/>
      <c r="S239" s="210"/>
      <c r="T239" s="210"/>
      <c r="U239" s="210"/>
      <c r="V239" s="210"/>
      <c r="W239" s="210"/>
      <c r="X239" s="210"/>
      <c r="Y239" s="210"/>
      <c r="Z239" s="210"/>
    </row>
    <row r="240" ht="12.75" customHeight="1">
      <c r="A240" s="652"/>
      <c r="B240" s="625"/>
      <c r="C240" s="625"/>
      <c r="D240" s="627"/>
      <c r="E240" s="210"/>
      <c r="F240" s="210"/>
      <c r="G240" s="210"/>
      <c r="H240" s="210"/>
      <c r="I240" s="627"/>
      <c r="J240" s="210"/>
      <c r="K240" s="210"/>
      <c r="L240" s="210"/>
      <c r="M240" s="628"/>
      <c r="N240" s="210"/>
      <c r="O240" s="210"/>
      <c r="P240" s="210"/>
      <c r="Q240" s="210"/>
      <c r="R240" s="210"/>
      <c r="S240" s="210"/>
      <c r="T240" s="210"/>
      <c r="U240" s="210"/>
      <c r="V240" s="210"/>
      <c r="W240" s="210"/>
      <c r="X240" s="210"/>
      <c r="Y240" s="210"/>
      <c r="Z240" s="210"/>
    </row>
    <row r="241" ht="12.75" customHeight="1">
      <c r="A241" s="652"/>
      <c r="B241" s="625"/>
      <c r="C241" s="625"/>
      <c r="D241" s="627"/>
      <c r="E241" s="210"/>
      <c r="F241" s="210"/>
      <c r="G241" s="210"/>
      <c r="H241" s="210"/>
      <c r="I241" s="627"/>
      <c r="J241" s="210"/>
      <c r="K241" s="210"/>
      <c r="L241" s="210"/>
      <c r="M241" s="628"/>
      <c r="N241" s="210"/>
      <c r="O241" s="210"/>
      <c r="P241" s="210"/>
      <c r="Q241" s="210"/>
      <c r="R241" s="210"/>
      <c r="S241" s="210"/>
      <c r="T241" s="210"/>
      <c r="U241" s="210"/>
      <c r="V241" s="210"/>
      <c r="W241" s="210"/>
      <c r="X241" s="210"/>
      <c r="Y241" s="210"/>
      <c r="Z241" s="210"/>
    </row>
    <row r="242" ht="12.75" customHeight="1">
      <c r="A242" s="652"/>
      <c r="B242" s="625"/>
      <c r="C242" s="625"/>
      <c r="D242" s="627"/>
      <c r="E242" s="210"/>
      <c r="F242" s="210"/>
      <c r="G242" s="210"/>
      <c r="H242" s="210"/>
      <c r="I242" s="627"/>
      <c r="J242" s="210"/>
      <c r="K242" s="210"/>
      <c r="L242" s="210"/>
      <c r="M242" s="628"/>
      <c r="N242" s="210"/>
      <c r="O242" s="210"/>
      <c r="P242" s="210"/>
      <c r="Q242" s="210"/>
      <c r="R242" s="210"/>
      <c r="S242" s="210"/>
      <c r="T242" s="210"/>
      <c r="U242" s="210"/>
      <c r="V242" s="210"/>
      <c r="W242" s="210"/>
      <c r="X242" s="210"/>
      <c r="Y242" s="210"/>
      <c r="Z242" s="210"/>
    </row>
    <row r="243" ht="12.75" customHeight="1">
      <c r="A243" s="652"/>
      <c r="B243" s="625"/>
      <c r="C243" s="625"/>
      <c r="D243" s="627"/>
      <c r="E243" s="210"/>
      <c r="F243" s="210"/>
      <c r="G243" s="210"/>
      <c r="H243" s="210"/>
      <c r="I243" s="627"/>
      <c r="J243" s="210"/>
      <c r="K243" s="210"/>
      <c r="L243" s="210"/>
      <c r="M243" s="628"/>
      <c r="N243" s="210"/>
      <c r="O243" s="210"/>
      <c r="P243" s="210"/>
      <c r="Q243" s="210"/>
      <c r="R243" s="210"/>
      <c r="S243" s="210"/>
      <c r="T243" s="210"/>
      <c r="U243" s="210"/>
      <c r="V243" s="210"/>
      <c r="W243" s="210"/>
      <c r="X243" s="210"/>
      <c r="Y243" s="210"/>
      <c r="Z243" s="210"/>
    </row>
    <row r="244" ht="12.75" customHeight="1">
      <c r="A244" s="652"/>
      <c r="B244" s="625"/>
      <c r="C244" s="625"/>
      <c r="D244" s="627"/>
      <c r="E244" s="210"/>
      <c r="F244" s="210"/>
      <c r="G244" s="210"/>
      <c r="H244" s="210"/>
      <c r="I244" s="627"/>
      <c r="J244" s="210"/>
      <c r="K244" s="210"/>
      <c r="L244" s="210"/>
      <c r="M244" s="628"/>
      <c r="N244" s="210"/>
      <c r="O244" s="210"/>
      <c r="P244" s="210"/>
      <c r="Q244" s="210"/>
      <c r="R244" s="210"/>
      <c r="S244" s="210"/>
      <c r="T244" s="210"/>
      <c r="U244" s="210"/>
      <c r="V244" s="210"/>
      <c r="W244" s="210"/>
      <c r="X244" s="210"/>
      <c r="Y244" s="210"/>
      <c r="Z244" s="210"/>
    </row>
    <row r="245" ht="12.75" customHeight="1">
      <c r="A245" s="652"/>
      <c r="B245" s="625"/>
      <c r="C245" s="625"/>
      <c r="D245" s="627"/>
      <c r="E245" s="210"/>
      <c r="F245" s="210"/>
      <c r="G245" s="210"/>
      <c r="H245" s="210"/>
      <c r="I245" s="627"/>
      <c r="J245" s="210"/>
      <c r="K245" s="210"/>
      <c r="L245" s="210"/>
      <c r="M245" s="628"/>
      <c r="N245" s="210"/>
      <c r="O245" s="210"/>
      <c r="P245" s="210"/>
      <c r="Q245" s="210"/>
      <c r="R245" s="210"/>
      <c r="S245" s="210"/>
      <c r="T245" s="210"/>
      <c r="U245" s="210"/>
      <c r="V245" s="210"/>
      <c r="W245" s="210"/>
      <c r="X245" s="210"/>
      <c r="Y245" s="210"/>
      <c r="Z245" s="210"/>
    </row>
    <row r="246" ht="12.75" customHeight="1">
      <c r="A246" s="652"/>
      <c r="B246" s="625"/>
      <c r="C246" s="625"/>
      <c r="D246" s="627"/>
      <c r="E246" s="210"/>
      <c r="F246" s="210"/>
      <c r="G246" s="210"/>
      <c r="H246" s="210"/>
      <c r="I246" s="627"/>
      <c r="J246" s="210"/>
      <c r="K246" s="210"/>
      <c r="L246" s="210"/>
      <c r="M246" s="628"/>
      <c r="N246" s="210"/>
      <c r="O246" s="210"/>
      <c r="P246" s="210"/>
      <c r="Q246" s="210"/>
      <c r="R246" s="210"/>
      <c r="S246" s="210"/>
      <c r="T246" s="210"/>
      <c r="U246" s="210"/>
      <c r="V246" s="210"/>
      <c r="W246" s="210"/>
      <c r="X246" s="210"/>
      <c r="Y246" s="210"/>
      <c r="Z246" s="210"/>
    </row>
    <row r="247" ht="12.75" customHeight="1">
      <c r="A247" s="652"/>
      <c r="B247" s="625"/>
      <c r="C247" s="625"/>
      <c r="D247" s="627"/>
      <c r="E247" s="210"/>
      <c r="F247" s="210"/>
      <c r="G247" s="210"/>
      <c r="H247" s="210"/>
      <c r="I247" s="627"/>
      <c r="J247" s="210"/>
      <c r="K247" s="210"/>
      <c r="L247" s="210"/>
      <c r="M247" s="628"/>
      <c r="N247" s="210"/>
      <c r="O247" s="210"/>
      <c r="P247" s="210"/>
      <c r="Q247" s="210"/>
      <c r="R247" s="210"/>
      <c r="S247" s="210"/>
      <c r="T247" s="210"/>
      <c r="U247" s="210"/>
      <c r="V247" s="210"/>
      <c r="W247" s="210"/>
      <c r="X247" s="210"/>
      <c r="Y247" s="210"/>
      <c r="Z247" s="210"/>
    </row>
    <row r="248" ht="12.75" customHeight="1">
      <c r="A248" s="652"/>
      <c r="B248" s="625"/>
      <c r="C248" s="625"/>
      <c r="D248" s="627"/>
      <c r="E248" s="210"/>
      <c r="F248" s="210"/>
      <c r="G248" s="210"/>
      <c r="H248" s="210"/>
      <c r="I248" s="627"/>
      <c r="J248" s="210"/>
      <c r="K248" s="210"/>
      <c r="L248" s="210"/>
      <c r="M248" s="628"/>
      <c r="N248" s="210"/>
      <c r="O248" s="210"/>
      <c r="P248" s="210"/>
      <c r="Q248" s="210"/>
      <c r="R248" s="210"/>
      <c r="S248" s="210"/>
      <c r="T248" s="210"/>
      <c r="U248" s="210"/>
      <c r="V248" s="210"/>
      <c r="W248" s="210"/>
      <c r="X248" s="210"/>
      <c r="Y248" s="210"/>
      <c r="Z248" s="210"/>
    </row>
    <row r="249" ht="12.75" customHeight="1">
      <c r="A249" s="652"/>
      <c r="B249" s="625"/>
      <c r="C249" s="625"/>
      <c r="D249" s="627"/>
      <c r="E249" s="210"/>
      <c r="F249" s="210"/>
      <c r="G249" s="210"/>
      <c r="H249" s="210"/>
      <c r="I249" s="627"/>
      <c r="J249" s="210"/>
      <c r="K249" s="210"/>
      <c r="L249" s="210"/>
      <c r="M249" s="628"/>
      <c r="N249" s="210"/>
      <c r="O249" s="210"/>
      <c r="P249" s="210"/>
      <c r="Q249" s="210"/>
      <c r="R249" s="210"/>
      <c r="S249" s="210"/>
      <c r="T249" s="210"/>
      <c r="U249" s="210"/>
      <c r="V249" s="210"/>
      <c r="W249" s="210"/>
      <c r="X249" s="210"/>
      <c r="Y249" s="210"/>
      <c r="Z249" s="210"/>
    </row>
    <row r="250" ht="12.75" customHeight="1">
      <c r="A250" s="652"/>
      <c r="B250" s="625"/>
      <c r="C250" s="625"/>
      <c r="D250" s="627"/>
      <c r="E250" s="210"/>
      <c r="F250" s="210"/>
      <c r="G250" s="210"/>
      <c r="H250" s="210"/>
      <c r="I250" s="627"/>
      <c r="J250" s="210"/>
      <c r="K250" s="210"/>
      <c r="L250" s="210"/>
      <c r="M250" s="628"/>
      <c r="N250" s="210"/>
      <c r="O250" s="210"/>
      <c r="P250" s="210"/>
      <c r="Q250" s="210"/>
      <c r="R250" s="210"/>
      <c r="S250" s="210"/>
      <c r="T250" s="210"/>
      <c r="U250" s="210"/>
      <c r="V250" s="210"/>
      <c r="W250" s="210"/>
      <c r="X250" s="210"/>
      <c r="Y250" s="210"/>
      <c r="Z250" s="210"/>
    </row>
    <row r="251" ht="12.75" customHeight="1">
      <c r="A251" s="652"/>
      <c r="B251" s="625"/>
      <c r="C251" s="625"/>
      <c r="D251" s="627"/>
      <c r="E251" s="210"/>
      <c r="F251" s="210"/>
      <c r="G251" s="210"/>
      <c r="H251" s="210"/>
      <c r="I251" s="627"/>
      <c r="J251" s="210"/>
      <c r="K251" s="210"/>
      <c r="L251" s="210"/>
      <c r="M251" s="628"/>
      <c r="N251" s="210"/>
      <c r="O251" s="210"/>
      <c r="P251" s="210"/>
      <c r="Q251" s="210"/>
      <c r="R251" s="210"/>
      <c r="S251" s="210"/>
      <c r="T251" s="210"/>
      <c r="U251" s="210"/>
      <c r="V251" s="210"/>
      <c r="W251" s="210"/>
      <c r="X251" s="210"/>
      <c r="Y251" s="210"/>
      <c r="Z251" s="210"/>
    </row>
    <row r="252" ht="12.75" customHeight="1">
      <c r="A252" s="652"/>
      <c r="B252" s="625"/>
      <c r="C252" s="625"/>
      <c r="D252" s="627"/>
      <c r="E252" s="210"/>
      <c r="F252" s="210"/>
      <c r="G252" s="210"/>
      <c r="H252" s="210"/>
      <c r="I252" s="627"/>
      <c r="J252" s="210"/>
      <c r="K252" s="210"/>
      <c r="L252" s="210"/>
      <c r="M252" s="628"/>
      <c r="N252" s="210"/>
      <c r="O252" s="210"/>
      <c r="P252" s="210"/>
      <c r="Q252" s="210"/>
      <c r="R252" s="210"/>
      <c r="S252" s="210"/>
      <c r="T252" s="210"/>
      <c r="U252" s="210"/>
      <c r="V252" s="210"/>
      <c r="W252" s="210"/>
      <c r="X252" s="210"/>
      <c r="Y252" s="210"/>
      <c r="Z252" s="210"/>
    </row>
    <row r="253" ht="12.75" customHeight="1">
      <c r="A253" s="652"/>
      <c r="B253" s="625"/>
      <c r="C253" s="625"/>
      <c r="D253" s="627"/>
      <c r="E253" s="210"/>
      <c r="F253" s="210"/>
      <c r="G253" s="210"/>
      <c r="H253" s="210"/>
      <c r="I253" s="627"/>
      <c r="J253" s="210"/>
      <c r="K253" s="210"/>
      <c r="L253" s="210"/>
      <c r="M253" s="628"/>
      <c r="N253" s="210"/>
      <c r="O253" s="210"/>
      <c r="P253" s="210"/>
      <c r="Q253" s="210"/>
      <c r="R253" s="210"/>
      <c r="S253" s="210"/>
      <c r="T253" s="210"/>
      <c r="U253" s="210"/>
      <c r="V253" s="210"/>
      <c r="W253" s="210"/>
      <c r="X253" s="210"/>
      <c r="Y253" s="210"/>
      <c r="Z253" s="210"/>
    </row>
    <row r="254" ht="12.75" customHeight="1">
      <c r="A254" s="652"/>
      <c r="B254" s="625"/>
      <c r="C254" s="625"/>
      <c r="D254" s="627"/>
      <c r="E254" s="210"/>
      <c r="F254" s="210"/>
      <c r="G254" s="210"/>
      <c r="H254" s="210"/>
      <c r="I254" s="627"/>
      <c r="J254" s="210"/>
      <c r="K254" s="210"/>
      <c r="L254" s="210"/>
      <c r="M254" s="628"/>
      <c r="N254" s="210"/>
      <c r="O254" s="210"/>
      <c r="P254" s="210"/>
      <c r="Q254" s="210"/>
      <c r="R254" s="210"/>
      <c r="S254" s="210"/>
      <c r="T254" s="210"/>
      <c r="U254" s="210"/>
      <c r="V254" s="210"/>
      <c r="W254" s="210"/>
      <c r="X254" s="210"/>
      <c r="Y254" s="210"/>
      <c r="Z254" s="210"/>
    </row>
    <row r="255" ht="12.75" customHeight="1">
      <c r="A255" s="652"/>
      <c r="B255" s="625"/>
      <c r="C255" s="625"/>
      <c r="D255" s="627"/>
      <c r="E255" s="210"/>
      <c r="F255" s="210"/>
      <c r="G255" s="210"/>
      <c r="H255" s="210"/>
      <c r="I255" s="627"/>
      <c r="J255" s="210"/>
      <c r="K255" s="210"/>
      <c r="L255" s="210"/>
      <c r="M255" s="628"/>
      <c r="N255" s="210"/>
      <c r="O255" s="210"/>
      <c r="P255" s="210"/>
      <c r="Q255" s="210"/>
      <c r="R255" s="210"/>
      <c r="S255" s="210"/>
      <c r="T255" s="210"/>
      <c r="U255" s="210"/>
      <c r="V255" s="210"/>
      <c r="W255" s="210"/>
      <c r="X255" s="210"/>
      <c r="Y255" s="210"/>
      <c r="Z255" s="210"/>
    </row>
    <row r="256" ht="12.75" customHeight="1">
      <c r="A256" s="652"/>
      <c r="B256" s="625"/>
      <c r="C256" s="625"/>
      <c r="D256" s="627"/>
      <c r="E256" s="210"/>
      <c r="F256" s="210"/>
      <c r="G256" s="210"/>
      <c r="H256" s="210"/>
      <c r="I256" s="627"/>
      <c r="J256" s="210"/>
      <c r="K256" s="210"/>
      <c r="L256" s="210"/>
      <c r="M256" s="628"/>
      <c r="N256" s="210"/>
      <c r="O256" s="210"/>
      <c r="P256" s="210"/>
      <c r="Q256" s="210"/>
      <c r="R256" s="210"/>
      <c r="S256" s="210"/>
      <c r="T256" s="210"/>
      <c r="U256" s="210"/>
      <c r="V256" s="210"/>
      <c r="W256" s="210"/>
      <c r="X256" s="210"/>
      <c r="Y256" s="210"/>
      <c r="Z256" s="210"/>
    </row>
    <row r="257" ht="12.75" customHeight="1">
      <c r="A257" s="652"/>
      <c r="B257" s="625"/>
      <c r="C257" s="625"/>
      <c r="D257" s="627"/>
      <c r="E257" s="210"/>
      <c r="F257" s="210"/>
      <c r="G257" s="210"/>
      <c r="H257" s="210"/>
      <c r="I257" s="627"/>
      <c r="J257" s="210"/>
      <c r="K257" s="210"/>
      <c r="L257" s="210"/>
      <c r="M257" s="628"/>
      <c r="N257" s="210"/>
      <c r="O257" s="210"/>
      <c r="P257" s="210"/>
      <c r="Q257" s="210"/>
      <c r="R257" s="210"/>
      <c r="S257" s="210"/>
      <c r="T257" s="210"/>
      <c r="U257" s="210"/>
      <c r="V257" s="210"/>
      <c r="W257" s="210"/>
      <c r="X257" s="210"/>
      <c r="Y257" s="210"/>
      <c r="Z257" s="210"/>
    </row>
    <row r="258" ht="12.75" customHeight="1">
      <c r="A258" s="652"/>
      <c r="B258" s="625"/>
      <c r="C258" s="625"/>
      <c r="D258" s="627"/>
      <c r="E258" s="210"/>
      <c r="F258" s="210"/>
      <c r="G258" s="210"/>
      <c r="H258" s="210"/>
      <c r="I258" s="627"/>
      <c r="J258" s="210"/>
      <c r="K258" s="210"/>
      <c r="L258" s="210"/>
      <c r="M258" s="628"/>
      <c r="N258" s="210"/>
      <c r="O258" s="210"/>
      <c r="P258" s="210"/>
      <c r="Q258" s="210"/>
      <c r="R258" s="210"/>
      <c r="S258" s="210"/>
      <c r="T258" s="210"/>
      <c r="U258" s="210"/>
      <c r="V258" s="210"/>
      <c r="W258" s="210"/>
      <c r="X258" s="210"/>
      <c r="Y258" s="210"/>
      <c r="Z258" s="210"/>
    </row>
    <row r="259" ht="12.75" customHeight="1">
      <c r="A259" s="652"/>
      <c r="B259" s="625"/>
      <c r="C259" s="625"/>
      <c r="D259" s="627"/>
      <c r="E259" s="210"/>
      <c r="F259" s="210"/>
      <c r="G259" s="210"/>
      <c r="H259" s="210"/>
      <c r="I259" s="627"/>
      <c r="J259" s="210"/>
      <c r="K259" s="210"/>
      <c r="L259" s="210"/>
      <c r="M259" s="628"/>
      <c r="N259" s="210"/>
      <c r="O259" s="210"/>
      <c r="P259" s="210"/>
      <c r="Q259" s="210"/>
      <c r="R259" s="210"/>
      <c r="S259" s="210"/>
      <c r="T259" s="210"/>
      <c r="U259" s="210"/>
      <c r="V259" s="210"/>
      <c r="W259" s="210"/>
      <c r="X259" s="210"/>
      <c r="Y259" s="210"/>
      <c r="Z259" s="210"/>
    </row>
    <row r="260" ht="12.75" customHeight="1">
      <c r="A260" s="652"/>
      <c r="B260" s="625"/>
      <c r="C260" s="625"/>
      <c r="D260" s="627"/>
      <c r="E260" s="210"/>
      <c r="F260" s="210"/>
      <c r="G260" s="210"/>
      <c r="H260" s="210"/>
      <c r="I260" s="627"/>
      <c r="J260" s="210"/>
      <c r="K260" s="210"/>
      <c r="L260" s="210"/>
      <c r="M260" s="628"/>
      <c r="N260" s="210"/>
      <c r="O260" s="210"/>
      <c r="P260" s="210"/>
      <c r="Q260" s="210"/>
      <c r="R260" s="210"/>
      <c r="S260" s="210"/>
      <c r="T260" s="210"/>
      <c r="U260" s="210"/>
      <c r="V260" s="210"/>
      <c r="W260" s="210"/>
      <c r="X260" s="210"/>
      <c r="Y260" s="210"/>
      <c r="Z260" s="210"/>
    </row>
    <row r="261" ht="12.75" customHeight="1">
      <c r="A261" s="652"/>
      <c r="B261" s="625"/>
      <c r="C261" s="625"/>
      <c r="D261" s="627"/>
      <c r="E261" s="210"/>
      <c r="F261" s="210"/>
      <c r="G261" s="210"/>
      <c r="H261" s="210"/>
      <c r="I261" s="627"/>
      <c r="J261" s="210"/>
      <c r="K261" s="210"/>
      <c r="L261" s="210"/>
      <c r="M261" s="628"/>
      <c r="N261" s="210"/>
      <c r="O261" s="210"/>
      <c r="P261" s="210"/>
      <c r="Q261" s="210"/>
      <c r="R261" s="210"/>
      <c r="S261" s="210"/>
      <c r="T261" s="210"/>
      <c r="U261" s="210"/>
      <c r="V261" s="210"/>
      <c r="W261" s="210"/>
      <c r="X261" s="210"/>
      <c r="Y261" s="210"/>
      <c r="Z261" s="210"/>
    </row>
    <row r="262" ht="12.75" customHeight="1">
      <c r="A262" s="652"/>
      <c r="B262" s="625"/>
      <c r="C262" s="625"/>
      <c r="D262" s="627"/>
      <c r="E262" s="210"/>
      <c r="F262" s="210"/>
      <c r="G262" s="210"/>
      <c r="H262" s="210"/>
      <c r="I262" s="627"/>
      <c r="J262" s="210"/>
      <c r="K262" s="210"/>
      <c r="L262" s="210"/>
      <c r="M262" s="628"/>
      <c r="N262" s="210"/>
      <c r="O262" s="210"/>
      <c r="P262" s="210"/>
      <c r="Q262" s="210"/>
      <c r="R262" s="210"/>
      <c r="S262" s="210"/>
      <c r="T262" s="210"/>
      <c r="U262" s="210"/>
      <c r="V262" s="210"/>
      <c r="W262" s="210"/>
      <c r="X262" s="210"/>
      <c r="Y262" s="210"/>
      <c r="Z262" s="210"/>
    </row>
    <row r="263" ht="12.75" customHeight="1">
      <c r="A263" s="652"/>
      <c r="B263" s="625"/>
      <c r="C263" s="625"/>
      <c r="D263" s="627"/>
      <c r="E263" s="210"/>
      <c r="F263" s="210"/>
      <c r="G263" s="210"/>
      <c r="H263" s="210"/>
      <c r="I263" s="627"/>
      <c r="J263" s="210"/>
      <c r="K263" s="210"/>
      <c r="L263" s="210"/>
      <c r="M263" s="628"/>
      <c r="N263" s="210"/>
      <c r="O263" s="210"/>
      <c r="P263" s="210"/>
      <c r="Q263" s="210"/>
      <c r="R263" s="210"/>
      <c r="S263" s="210"/>
      <c r="T263" s="210"/>
      <c r="U263" s="210"/>
      <c r="V263" s="210"/>
      <c r="W263" s="210"/>
      <c r="X263" s="210"/>
      <c r="Y263" s="210"/>
      <c r="Z263" s="210"/>
    </row>
    <row r="264" ht="12.75" customHeight="1">
      <c r="A264" s="652"/>
      <c r="B264" s="625"/>
      <c r="C264" s="625"/>
      <c r="D264" s="627"/>
      <c r="E264" s="210"/>
      <c r="F264" s="210"/>
      <c r="G264" s="210"/>
      <c r="H264" s="210"/>
      <c r="I264" s="627"/>
      <c r="J264" s="210"/>
      <c r="K264" s="210"/>
      <c r="L264" s="210"/>
      <c r="M264" s="628"/>
      <c r="N264" s="210"/>
      <c r="O264" s="210"/>
      <c r="P264" s="210"/>
      <c r="Q264" s="210"/>
      <c r="R264" s="210"/>
      <c r="S264" s="210"/>
      <c r="T264" s="210"/>
      <c r="U264" s="210"/>
      <c r="V264" s="210"/>
      <c r="W264" s="210"/>
      <c r="X264" s="210"/>
      <c r="Y264" s="210"/>
      <c r="Z264" s="210"/>
    </row>
    <row r="265" ht="12.75" customHeight="1">
      <c r="A265" s="652"/>
      <c r="B265" s="625"/>
      <c r="C265" s="625"/>
      <c r="D265" s="627"/>
      <c r="E265" s="210"/>
      <c r="F265" s="210"/>
      <c r="G265" s="210"/>
      <c r="H265" s="210"/>
      <c r="I265" s="627"/>
      <c r="J265" s="210"/>
      <c r="K265" s="210"/>
      <c r="L265" s="210"/>
      <c r="M265" s="628"/>
      <c r="N265" s="210"/>
      <c r="O265" s="210"/>
      <c r="P265" s="210"/>
      <c r="Q265" s="210"/>
      <c r="R265" s="210"/>
      <c r="S265" s="210"/>
      <c r="T265" s="210"/>
      <c r="U265" s="210"/>
      <c r="V265" s="210"/>
      <c r="W265" s="210"/>
      <c r="X265" s="210"/>
      <c r="Y265" s="210"/>
      <c r="Z265" s="210"/>
    </row>
    <row r="266" ht="12.75" customHeight="1">
      <c r="A266" s="652"/>
      <c r="B266" s="625"/>
      <c r="C266" s="625"/>
      <c r="D266" s="627"/>
      <c r="E266" s="210"/>
      <c r="F266" s="210"/>
      <c r="G266" s="210"/>
      <c r="H266" s="210"/>
      <c r="I266" s="627"/>
      <c r="J266" s="210"/>
      <c r="K266" s="210"/>
      <c r="L266" s="210"/>
      <c r="M266" s="628"/>
      <c r="N266" s="210"/>
      <c r="O266" s="210"/>
      <c r="P266" s="210"/>
      <c r="Q266" s="210"/>
      <c r="R266" s="210"/>
      <c r="S266" s="210"/>
      <c r="T266" s="210"/>
      <c r="U266" s="210"/>
      <c r="V266" s="210"/>
      <c r="W266" s="210"/>
      <c r="X266" s="210"/>
      <c r="Y266" s="210"/>
      <c r="Z266" s="210"/>
    </row>
    <row r="267" ht="12.75" customHeight="1">
      <c r="A267" s="652"/>
      <c r="B267" s="625"/>
      <c r="C267" s="625"/>
      <c r="D267" s="627"/>
      <c r="E267" s="210"/>
      <c r="F267" s="210"/>
      <c r="G267" s="210"/>
      <c r="H267" s="210"/>
      <c r="I267" s="627"/>
      <c r="J267" s="210"/>
      <c r="K267" s="210"/>
      <c r="L267" s="210"/>
      <c r="M267" s="628"/>
      <c r="N267" s="210"/>
      <c r="O267" s="210"/>
      <c r="P267" s="210"/>
      <c r="Q267" s="210"/>
      <c r="R267" s="210"/>
      <c r="S267" s="210"/>
      <c r="T267" s="210"/>
      <c r="U267" s="210"/>
      <c r="V267" s="210"/>
      <c r="W267" s="210"/>
      <c r="X267" s="210"/>
      <c r="Y267" s="210"/>
      <c r="Z267" s="210"/>
    </row>
    <row r="268" ht="12.75" customHeight="1">
      <c r="A268" s="652"/>
      <c r="B268" s="625"/>
      <c r="C268" s="625"/>
      <c r="D268" s="627"/>
      <c r="E268" s="210"/>
      <c r="F268" s="210"/>
      <c r="G268" s="210"/>
      <c r="H268" s="210"/>
      <c r="I268" s="627"/>
      <c r="J268" s="210"/>
      <c r="K268" s="210"/>
      <c r="L268" s="210"/>
      <c r="M268" s="628"/>
      <c r="N268" s="210"/>
      <c r="O268" s="210"/>
      <c r="P268" s="210"/>
      <c r="Q268" s="210"/>
      <c r="R268" s="210"/>
      <c r="S268" s="210"/>
      <c r="T268" s="210"/>
      <c r="U268" s="210"/>
      <c r="V268" s="210"/>
      <c r="W268" s="210"/>
      <c r="X268" s="210"/>
      <c r="Y268" s="210"/>
      <c r="Z268" s="210"/>
    </row>
    <row r="269" ht="12.75" customHeight="1">
      <c r="A269" s="652"/>
      <c r="B269" s="625"/>
      <c r="C269" s="625"/>
      <c r="D269" s="627"/>
      <c r="E269" s="210"/>
      <c r="F269" s="210"/>
      <c r="G269" s="210"/>
      <c r="H269" s="210"/>
      <c r="I269" s="627"/>
      <c r="J269" s="210"/>
      <c r="K269" s="210"/>
      <c r="L269" s="210"/>
      <c r="M269" s="628"/>
      <c r="N269" s="210"/>
      <c r="O269" s="210"/>
      <c r="P269" s="210"/>
      <c r="Q269" s="210"/>
      <c r="R269" s="210"/>
      <c r="S269" s="210"/>
      <c r="T269" s="210"/>
      <c r="U269" s="210"/>
      <c r="V269" s="210"/>
      <c r="W269" s="210"/>
      <c r="X269" s="210"/>
      <c r="Y269" s="210"/>
      <c r="Z269" s="210"/>
    </row>
    <row r="270" ht="12.75" customHeight="1">
      <c r="A270" s="652"/>
      <c r="B270" s="625"/>
      <c r="C270" s="625"/>
      <c r="D270" s="627"/>
      <c r="E270" s="210"/>
      <c r="F270" s="210"/>
      <c r="G270" s="210"/>
      <c r="H270" s="210"/>
      <c r="I270" s="627"/>
      <c r="J270" s="210"/>
      <c r="K270" s="210"/>
      <c r="L270" s="210"/>
      <c r="M270" s="628"/>
      <c r="N270" s="210"/>
      <c r="O270" s="210"/>
      <c r="P270" s="210"/>
      <c r="Q270" s="210"/>
      <c r="R270" s="210"/>
      <c r="S270" s="210"/>
      <c r="T270" s="210"/>
      <c r="U270" s="210"/>
      <c r="V270" s="210"/>
      <c r="W270" s="210"/>
      <c r="X270" s="210"/>
      <c r="Y270" s="210"/>
      <c r="Z270" s="210"/>
    </row>
    <row r="271" ht="12.75" customHeight="1">
      <c r="A271" s="652"/>
      <c r="B271" s="625"/>
      <c r="C271" s="625"/>
      <c r="D271" s="627"/>
      <c r="E271" s="210"/>
      <c r="F271" s="210"/>
      <c r="G271" s="210"/>
      <c r="H271" s="210"/>
      <c r="I271" s="627"/>
      <c r="J271" s="210"/>
      <c r="K271" s="210"/>
      <c r="L271" s="210"/>
      <c r="M271" s="628"/>
      <c r="N271" s="210"/>
      <c r="O271" s="210"/>
      <c r="P271" s="210"/>
      <c r="Q271" s="210"/>
      <c r="R271" s="210"/>
      <c r="S271" s="210"/>
      <c r="T271" s="210"/>
      <c r="U271" s="210"/>
      <c r="V271" s="210"/>
      <c r="W271" s="210"/>
      <c r="X271" s="210"/>
      <c r="Y271" s="210"/>
      <c r="Z271" s="210"/>
    </row>
    <row r="272" ht="12.75" customHeight="1">
      <c r="A272" s="652"/>
      <c r="B272" s="625"/>
      <c r="C272" s="625"/>
      <c r="D272" s="627"/>
      <c r="E272" s="210"/>
      <c r="F272" s="210"/>
      <c r="G272" s="210"/>
      <c r="H272" s="210"/>
      <c r="I272" s="627"/>
      <c r="J272" s="210"/>
      <c r="K272" s="210"/>
      <c r="L272" s="210"/>
      <c r="M272" s="628"/>
      <c r="N272" s="210"/>
      <c r="O272" s="210"/>
      <c r="P272" s="210"/>
      <c r="Q272" s="210"/>
      <c r="R272" s="210"/>
      <c r="S272" s="210"/>
      <c r="T272" s="210"/>
      <c r="U272" s="210"/>
      <c r="V272" s="210"/>
      <c r="W272" s="210"/>
      <c r="X272" s="210"/>
      <c r="Y272" s="210"/>
      <c r="Z272" s="210"/>
    </row>
    <row r="273" ht="12.75" customHeight="1">
      <c r="A273" s="652"/>
      <c r="B273" s="625"/>
      <c r="C273" s="625"/>
      <c r="D273" s="627"/>
      <c r="E273" s="210"/>
      <c r="F273" s="210"/>
      <c r="G273" s="210"/>
      <c r="H273" s="210"/>
      <c r="I273" s="627"/>
      <c r="J273" s="210"/>
      <c r="K273" s="210"/>
      <c r="L273" s="210"/>
      <c r="M273" s="628"/>
      <c r="N273" s="210"/>
      <c r="O273" s="210"/>
      <c r="P273" s="210"/>
      <c r="Q273" s="210"/>
      <c r="R273" s="210"/>
      <c r="S273" s="210"/>
      <c r="T273" s="210"/>
      <c r="U273" s="210"/>
      <c r="V273" s="210"/>
      <c r="W273" s="210"/>
      <c r="X273" s="210"/>
      <c r="Y273" s="210"/>
      <c r="Z273" s="210"/>
    </row>
    <row r="274" ht="12.75" customHeight="1">
      <c r="A274" s="652"/>
      <c r="B274" s="625"/>
      <c r="C274" s="625"/>
      <c r="D274" s="627"/>
      <c r="E274" s="210"/>
      <c r="F274" s="210"/>
      <c r="G274" s="210"/>
      <c r="H274" s="210"/>
      <c r="I274" s="627"/>
      <c r="J274" s="210"/>
      <c r="K274" s="210"/>
      <c r="L274" s="210"/>
      <c r="M274" s="628"/>
      <c r="N274" s="210"/>
      <c r="O274" s="210"/>
      <c r="P274" s="210"/>
      <c r="Q274" s="210"/>
      <c r="R274" s="210"/>
      <c r="S274" s="210"/>
      <c r="T274" s="210"/>
      <c r="U274" s="210"/>
      <c r="V274" s="210"/>
      <c r="W274" s="210"/>
      <c r="X274" s="210"/>
      <c r="Y274" s="210"/>
      <c r="Z274" s="210"/>
    </row>
    <row r="275" ht="12.75" customHeight="1">
      <c r="A275" s="652"/>
      <c r="B275" s="625"/>
      <c r="C275" s="625"/>
      <c r="D275" s="627"/>
      <c r="E275" s="210"/>
      <c r="F275" s="210"/>
      <c r="G275" s="210"/>
      <c r="H275" s="210"/>
      <c r="I275" s="627"/>
      <c r="J275" s="210"/>
      <c r="K275" s="210"/>
      <c r="L275" s="210"/>
      <c r="M275" s="628"/>
      <c r="N275" s="210"/>
      <c r="O275" s="210"/>
      <c r="P275" s="210"/>
      <c r="Q275" s="210"/>
      <c r="R275" s="210"/>
      <c r="S275" s="210"/>
      <c r="T275" s="210"/>
      <c r="U275" s="210"/>
      <c r="V275" s="210"/>
      <c r="W275" s="210"/>
      <c r="X275" s="210"/>
      <c r="Y275" s="210"/>
      <c r="Z275" s="210"/>
    </row>
    <row r="276" ht="12.75" customHeight="1">
      <c r="A276" s="652"/>
      <c r="B276" s="625"/>
      <c r="C276" s="625"/>
      <c r="D276" s="627"/>
      <c r="E276" s="210"/>
      <c r="F276" s="210"/>
      <c r="G276" s="210"/>
      <c r="H276" s="210"/>
      <c r="I276" s="627"/>
      <c r="J276" s="210"/>
      <c r="K276" s="210"/>
      <c r="L276" s="210"/>
      <c r="M276" s="628"/>
      <c r="N276" s="210"/>
      <c r="O276" s="210"/>
      <c r="P276" s="210"/>
      <c r="Q276" s="210"/>
      <c r="R276" s="210"/>
      <c r="S276" s="210"/>
      <c r="T276" s="210"/>
      <c r="U276" s="210"/>
      <c r="V276" s="210"/>
      <c r="W276" s="210"/>
      <c r="X276" s="210"/>
      <c r="Y276" s="210"/>
      <c r="Z276" s="210"/>
    </row>
    <row r="277" ht="12.75" customHeight="1">
      <c r="A277" s="652"/>
      <c r="B277" s="625"/>
      <c r="C277" s="625"/>
      <c r="D277" s="627"/>
      <c r="E277" s="210"/>
      <c r="F277" s="210"/>
      <c r="G277" s="210"/>
      <c r="H277" s="210"/>
      <c r="I277" s="627"/>
      <c r="J277" s="210"/>
      <c r="K277" s="210"/>
      <c r="L277" s="210"/>
      <c r="M277" s="628"/>
      <c r="N277" s="210"/>
      <c r="O277" s="210"/>
      <c r="P277" s="210"/>
      <c r="Q277" s="210"/>
      <c r="R277" s="210"/>
      <c r="S277" s="210"/>
      <c r="T277" s="210"/>
      <c r="U277" s="210"/>
      <c r="V277" s="210"/>
      <c r="W277" s="210"/>
      <c r="X277" s="210"/>
      <c r="Y277" s="210"/>
      <c r="Z277" s="210"/>
    </row>
    <row r="278" ht="12.75" customHeight="1">
      <c r="A278" s="652"/>
      <c r="B278" s="625"/>
      <c r="C278" s="625"/>
      <c r="D278" s="627"/>
      <c r="E278" s="210"/>
      <c r="F278" s="210"/>
      <c r="G278" s="210"/>
      <c r="H278" s="210"/>
      <c r="I278" s="627"/>
      <c r="J278" s="210"/>
      <c r="K278" s="210"/>
      <c r="L278" s="210"/>
      <c r="M278" s="628"/>
      <c r="N278" s="210"/>
      <c r="O278" s="210"/>
      <c r="P278" s="210"/>
      <c r="Q278" s="210"/>
      <c r="R278" s="210"/>
      <c r="S278" s="210"/>
      <c r="T278" s="210"/>
      <c r="U278" s="210"/>
      <c r="V278" s="210"/>
      <c r="W278" s="210"/>
      <c r="X278" s="210"/>
      <c r="Y278" s="210"/>
      <c r="Z278" s="210"/>
    </row>
    <row r="279" ht="12.75" customHeight="1">
      <c r="A279" s="652"/>
      <c r="B279" s="625"/>
      <c r="C279" s="625"/>
      <c r="D279" s="627"/>
      <c r="E279" s="210"/>
      <c r="F279" s="210"/>
      <c r="G279" s="210"/>
      <c r="H279" s="210"/>
      <c r="I279" s="627"/>
      <c r="J279" s="210"/>
      <c r="K279" s="210"/>
      <c r="L279" s="210"/>
      <c r="M279" s="628"/>
      <c r="N279" s="210"/>
      <c r="O279" s="210"/>
      <c r="P279" s="210"/>
      <c r="Q279" s="210"/>
      <c r="R279" s="210"/>
      <c r="S279" s="210"/>
      <c r="T279" s="210"/>
      <c r="U279" s="210"/>
      <c r="V279" s="210"/>
      <c r="W279" s="210"/>
      <c r="X279" s="210"/>
      <c r="Y279" s="210"/>
      <c r="Z279" s="210"/>
    </row>
    <row r="280" ht="12.75" customHeight="1">
      <c r="A280" s="652"/>
      <c r="B280" s="625"/>
      <c r="C280" s="625"/>
      <c r="D280" s="627"/>
      <c r="E280" s="210"/>
      <c r="F280" s="210"/>
      <c r="G280" s="210"/>
      <c r="H280" s="210"/>
      <c r="I280" s="627"/>
      <c r="J280" s="210"/>
      <c r="K280" s="210"/>
      <c r="L280" s="210"/>
      <c r="M280" s="628"/>
      <c r="N280" s="210"/>
      <c r="O280" s="210"/>
      <c r="P280" s="210"/>
      <c r="Q280" s="210"/>
      <c r="R280" s="210"/>
      <c r="S280" s="210"/>
      <c r="T280" s="210"/>
      <c r="U280" s="210"/>
      <c r="V280" s="210"/>
      <c r="W280" s="210"/>
      <c r="X280" s="210"/>
      <c r="Y280" s="210"/>
      <c r="Z280" s="210"/>
    </row>
    <row r="281" ht="12.75" customHeight="1">
      <c r="A281" s="652"/>
      <c r="B281" s="625"/>
      <c r="C281" s="625"/>
      <c r="D281" s="627"/>
      <c r="E281" s="210"/>
      <c r="F281" s="210"/>
      <c r="G281" s="210"/>
      <c r="H281" s="210"/>
      <c r="I281" s="627"/>
      <c r="J281" s="210"/>
      <c r="K281" s="210"/>
      <c r="L281" s="210"/>
      <c r="M281" s="628"/>
      <c r="N281" s="210"/>
      <c r="O281" s="210"/>
      <c r="P281" s="210"/>
      <c r="Q281" s="210"/>
      <c r="R281" s="210"/>
      <c r="S281" s="210"/>
      <c r="T281" s="210"/>
      <c r="U281" s="210"/>
      <c r="V281" s="210"/>
      <c r="W281" s="210"/>
      <c r="X281" s="210"/>
      <c r="Y281" s="210"/>
      <c r="Z281" s="210"/>
    </row>
    <row r="282" ht="12.75" customHeight="1">
      <c r="A282" s="652"/>
      <c r="B282" s="625"/>
      <c r="C282" s="625"/>
      <c r="D282" s="627"/>
      <c r="E282" s="210"/>
      <c r="F282" s="210"/>
      <c r="G282" s="210"/>
      <c r="H282" s="210"/>
      <c r="I282" s="627"/>
      <c r="J282" s="210"/>
      <c r="K282" s="210"/>
      <c r="L282" s="210"/>
      <c r="M282" s="628"/>
      <c r="N282" s="210"/>
      <c r="O282" s="210"/>
      <c r="P282" s="210"/>
      <c r="Q282" s="210"/>
      <c r="R282" s="210"/>
      <c r="S282" s="210"/>
      <c r="T282" s="210"/>
      <c r="U282" s="210"/>
      <c r="V282" s="210"/>
      <c r="W282" s="210"/>
      <c r="X282" s="210"/>
      <c r="Y282" s="210"/>
      <c r="Z282" s="210"/>
    </row>
    <row r="283" ht="12.75" customHeight="1">
      <c r="A283" s="652"/>
      <c r="B283" s="625"/>
      <c r="C283" s="625"/>
      <c r="D283" s="627"/>
      <c r="E283" s="210"/>
      <c r="F283" s="210"/>
      <c r="G283" s="210"/>
      <c r="H283" s="210"/>
      <c r="I283" s="627"/>
      <c r="J283" s="210"/>
      <c r="K283" s="210"/>
      <c r="L283" s="210"/>
      <c r="M283" s="628"/>
      <c r="N283" s="210"/>
      <c r="O283" s="210"/>
      <c r="P283" s="210"/>
      <c r="Q283" s="210"/>
      <c r="R283" s="210"/>
      <c r="S283" s="210"/>
      <c r="T283" s="210"/>
      <c r="U283" s="210"/>
      <c r="V283" s="210"/>
      <c r="W283" s="210"/>
      <c r="X283" s="210"/>
      <c r="Y283" s="210"/>
      <c r="Z283" s="210"/>
    </row>
    <row r="284" ht="12.75" customHeight="1">
      <c r="A284" s="652"/>
      <c r="B284" s="625"/>
      <c r="C284" s="625"/>
      <c r="D284" s="627"/>
      <c r="E284" s="210"/>
      <c r="F284" s="210"/>
      <c r="G284" s="210"/>
      <c r="H284" s="210"/>
      <c r="I284" s="627"/>
      <c r="J284" s="210"/>
      <c r="K284" s="210"/>
      <c r="L284" s="210"/>
      <c r="M284" s="628"/>
      <c r="N284" s="210"/>
      <c r="O284" s="210"/>
      <c r="P284" s="210"/>
      <c r="Q284" s="210"/>
      <c r="R284" s="210"/>
      <c r="S284" s="210"/>
      <c r="T284" s="210"/>
      <c r="U284" s="210"/>
      <c r="V284" s="210"/>
      <c r="W284" s="210"/>
      <c r="X284" s="210"/>
      <c r="Y284" s="210"/>
      <c r="Z284" s="210"/>
    </row>
    <row r="285" ht="12.75" customHeight="1">
      <c r="A285" s="652"/>
      <c r="B285" s="625"/>
      <c r="C285" s="625"/>
      <c r="D285" s="627"/>
      <c r="E285" s="210"/>
      <c r="F285" s="210"/>
      <c r="G285" s="210"/>
      <c r="H285" s="210"/>
      <c r="I285" s="627"/>
      <c r="J285" s="210"/>
      <c r="K285" s="210"/>
      <c r="L285" s="210"/>
      <c r="M285" s="628"/>
      <c r="N285" s="210"/>
      <c r="O285" s="210"/>
      <c r="P285" s="210"/>
      <c r="Q285" s="210"/>
      <c r="R285" s="210"/>
      <c r="S285" s="210"/>
      <c r="T285" s="210"/>
      <c r="U285" s="210"/>
      <c r="V285" s="210"/>
      <c r="W285" s="210"/>
      <c r="X285" s="210"/>
      <c r="Y285" s="210"/>
      <c r="Z285" s="210"/>
    </row>
    <row r="286" ht="12.75" customHeight="1">
      <c r="A286" s="652"/>
      <c r="B286" s="625"/>
      <c r="C286" s="625"/>
      <c r="D286" s="627"/>
      <c r="E286" s="210"/>
      <c r="F286" s="210"/>
      <c r="G286" s="210"/>
      <c r="H286" s="210"/>
      <c r="I286" s="627"/>
      <c r="J286" s="210"/>
      <c r="K286" s="210"/>
      <c r="L286" s="210"/>
      <c r="M286" s="628"/>
      <c r="N286" s="210"/>
      <c r="O286" s="210"/>
      <c r="P286" s="210"/>
      <c r="Q286" s="210"/>
      <c r="R286" s="210"/>
      <c r="S286" s="210"/>
      <c r="T286" s="210"/>
      <c r="U286" s="210"/>
      <c r="V286" s="210"/>
      <c r="W286" s="210"/>
      <c r="X286" s="210"/>
      <c r="Y286" s="210"/>
      <c r="Z286" s="210"/>
    </row>
    <row r="287" ht="12.75" customHeight="1">
      <c r="A287" s="652"/>
      <c r="B287" s="625"/>
      <c r="C287" s="625"/>
      <c r="D287" s="627"/>
      <c r="E287" s="210"/>
      <c r="F287" s="210"/>
      <c r="G287" s="210"/>
      <c r="H287" s="210"/>
      <c r="I287" s="627"/>
      <c r="J287" s="210"/>
      <c r="K287" s="210"/>
      <c r="L287" s="210"/>
      <c r="M287" s="628"/>
      <c r="N287" s="210"/>
      <c r="O287" s="210"/>
      <c r="P287" s="210"/>
      <c r="Q287" s="210"/>
      <c r="R287" s="210"/>
      <c r="S287" s="210"/>
      <c r="T287" s="210"/>
      <c r="U287" s="210"/>
      <c r="V287" s="210"/>
      <c r="W287" s="210"/>
      <c r="X287" s="210"/>
      <c r="Y287" s="210"/>
      <c r="Z287" s="210"/>
    </row>
    <row r="288" ht="12.75" customHeight="1">
      <c r="A288" s="652"/>
      <c r="B288" s="625"/>
      <c r="C288" s="625"/>
      <c r="D288" s="627"/>
      <c r="E288" s="210"/>
      <c r="F288" s="210"/>
      <c r="G288" s="210"/>
      <c r="H288" s="210"/>
      <c r="I288" s="627"/>
      <c r="J288" s="210"/>
      <c r="K288" s="210"/>
      <c r="L288" s="210"/>
      <c r="M288" s="628"/>
      <c r="N288" s="210"/>
      <c r="O288" s="210"/>
      <c r="P288" s="210"/>
      <c r="Q288" s="210"/>
      <c r="R288" s="210"/>
      <c r="S288" s="210"/>
      <c r="T288" s="210"/>
      <c r="U288" s="210"/>
      <c r="V288" s="210"/>
      <c r="W288" s="210"/>
      <c r="X288" s="210"/>
      <c r="Y288" s="210"/>
      <c r="Z288" s="210"/>
    </row>
    <row r="289" ht="12.75" customHeight="1">
      <c r="A289" s="652"/>
      <c r="B289" s="625"/>
      <c r="C289" s="625"/>
      <c r="D289" s="627"/>
      <c r="E289" s="210"/>
      <c r="F289" s="210"/>
      <c r="G289" s="210"/>
      <c r="H289" s="210"/>
      <c r="I289" s="627"/>
      <c r="J289" s="210"/>
      <c r="K289" s="210"/>
      <c r="L289" s="210"/>
      <c r="M289" s="628"/>
      <c r="N289" s="210"/>
      <c r="O289" s="210"/>
      <c r="P289" s="210"/>
      <c r="Q289" s="210"/>
      <c r="R289" s="210"/>
      <c r="S289" s="210"/>
      <c r="T289" s="210"/>
      <c r="U289" s="210"/>
      <c r="V289" s="210"/>
      <c r="W289" s="210"/>
      <c r="X289" s="210"/>
      <c r="Y289" s="210"/>
      <c r="Z289" s="210"/>
    </row>
    <row r="290" ht="12.75" customHeight="1">
      <c r="A290" s="652"/>
      <c r="B290" s="625"/>
      <c r="C290" s="625"/>
      <c r="D290" s="627"/>
      <c r="E290" s="210"/>
      <c r="F290" s="210"/>
      <c r="G290" s="210"/>
      <c r="H290" s="210"/>
      <c r="I290" s="627"/>
      <c r="J290" s="210"/>
      <c r="K290" s="210"/>
      <c r="L290" s="210"/>
      <c r="M290" s="628"/>
      <c r="N290" s="210"/>
      <c r="O290" s="210"/>
      <c r="P290" s="210"/>
      <c r="Q290" s="210"/>
      <c r="R290" s="210"/>
      <c r="S290" s="210"/>
      <c r="T290" s="210"/>
      <c r="U290" s="210"/>
      <c r="V290" s="210"/>
      <c r="W290" s="210"/>
      <c r="X290" s="210"/>
      <c r="Y290" s="210"/>
      <c r="Z290" s="210"/>
    </row>
    <row r="291" ht="12.75" customHeight="1">
      <c r="A291" s="652"/>
      <c r="B291" s="625"/>
      <c r="C291" s="625"/>
      <c r="D291" s="627"/>
      <c r="E291" s="210"/>
      <c r="F291" s="210"/>
      <c r="G291" s="210"/>
      <c r="H291" s="210"/>
      <c r="I291" s="627"/>
      <c r="J291" s="210"/>
      <c r="K291" s="210"/>
      <c r="L291" s="210"/>
      <c r="M291" s="628"/>
      <c r="N291" s="210"/>
      <c r="O291" s="210"/>
      <c r="P291" s="210"/>
      <c r="Q291" s="210"/>
      <c r="R291" s="210"/>
      <c r="S291" s="210"/>
      <c r="T291" s="210"/>
      <c r="U291" s="210"/>
      <c r="V291" s="210"/>
      <c r="W291" s="210"/>
      <c r="X291" s="210"/>
      <c r="Y291" s="210"/>
      <c r="Z291" s="210"/>
    </row>
    <row r="292" ht="12.75" customHeight="1">
      <c r="A292" s="652"/>
      <c r="B292" s="625"/>
      <c r="C292" s="625"/>
      <c r="D292" s="627"/>
      <c r="E292" s="210"/>
      <c r="F292" s="210"/>
      <c r="G292" s="210"/>
      <c r="H292" s="210"/>
      <c r="I292" s="627"/>
      <c r="J292" s="210"/>
      <c r="K292" s="210"/>
      <c r="L292" s="210"/>
      <c r="M292" s="628"/>
      <c r="N292" s="210"/>
      <c r="O292" s="210"/>
      <c r="P292" s="210"/>
      <c r="Q292" s="210"/>
      <c r="R292" s="210"/>
      <c r="S292" s="210"/>
      <c r="T292" s="210"/>
      <c r="U292" s="210"/>
      <c r="V292" s="210"/>
      <c r="W292" s="210"/>
      <c r="X292" s="210"/>
      <c r="Y292" s="210"/>
      <c r="Z292" s="210"/>
    </row>
    <row r="293" ht="12.75" customHeight="1">
      <c r="A293" s="652"/>
      <c r="B293" s="625"/>
      <c r="C293" s="625"/>
      <c r="D293" s="627"/>
      <c r="E293" s="210"/>
      <c r="F293" s="210"/>
      <c r="G293" s="210"/>
      <c r="H293" s="210"/>
      <c r="I293" s="627"/>
      <c r="J293" s="210"/>
      <c r="K293" s="210"/>
      <c r="L293" s="210"/>
      <c r="M293" s="628"/>
      <c r="N293" s="210"/>
      <c r="O293" s="210"/>
      <c r="P293" s="210"/>
      <c r="Q293" s="210"/>
      <c r="R293" s="210"/>
      <c r="S293" s="210"/>
      <c r="T293" s="210"/>
      <c r="U293" s="210"/>
      <c r="V293" s="210"/>
      <c r="W293" s="210"/>
      <c r="X293" s="210"/>
      <c r="Y293" s="210"/>
      <c r="Z293" s="210"/>
    </row>
    <row r="294" ht="12.75" customHeight="1">
      <c r="A294" s="652"/>
      <c r="B294" s="625"/>
      <c r="C294" s="625"/>
      <c r="D294" s="627"/>
      <c r="E294" s="210"/>
      <c r="F294" s="210"/>
      <c r="G294" s="210"/>
      <c r="H294" s="210"/>
      <c r="I294" s="627"/>
      <c r="J294" s="210"/>
      <c r="K294" s="210"/>
      <c r="L294" s="210"/>
      <c r="M294" s="628"/>
      <c r="N294" s="210"/>
      <c r="O294" s="210"/>
      <c r="P294" s="210"/>
      <c r="Q294" s="210"/>
      <c r="R294" s="210"/>
      <c r="S294" s="210"/>
      <c r="T294" s="210"/>
      <c r="U294" s="210"/>
      <c r="V294" s="210"/>
      <c r="W294" s="210"/>
      <c r="X294" s="210"/>
      <c r="Y294" s="210"/>
      <c r="Z294" s="210"/>
    </row>
    <row r="295" ht="12.75" customHeight="1">
      <c r="A295" s="652"/>
      <c r="B295" s="625"/>
      <c r="C295" s="625"/>
      <c r="D295" s="627"/>
      <c r="E295" s="210"/>
      <c r="F295" s="210"/>
      <c r="G295" s="210"/>
      <c r="H295" s="210"/>
      <c r="I295" s="627"/>
      <c r="J295" s="210"/>
      <c r="K295" s="210"/>
      <c r="L295" s="210"/>
      <c r="M295" s="628"/>
      <c r="N295" s="210"/>
      <c r="O295" s="210"/>
      <c r="P295" s="210"/>
      <c r="Q295" s="210"/>
      <c r="R295" s="210"/>
      <c r="S295" s="210"/>
      <c r="T295" s="210"/>
      <c r="U295" s="210"/>
      <c r="V295" s="210"/>
      <c r="W295" s="210"/>
      <c r="X295" s="210"/>
      <c r="Y295" s="210"/>
      <c r="Z295" s="210"/>
    </row>
    <row r="296" ht="12.75" customHeight="1">
      <c r="A296" s="652"/>
      <c r="B296" s="625"/>
      <c r="C296" s="625"/>
      <c r="D296" s="627"/>
      <c r="E296" s="210"/>
      <c r="F296" s="210"/>
      <c r="G296" s="210"/>
      <c r="H296" s="210"/>
      <c r="I296" s="627"/>
      <c r="J296" s="210"/>
      <c r="K296" s="210"/>
      <c r="L296" s="210"/>
      <c r="M296" s="628"/>
      <c r="N296" s="210"/>
      <c r="O296" s="210"/>
      <c r="P296" s="210"/>
      <c r="Q296" s="210"/>
      <c r="R296" s="210"/>
      <c r="S296" s="210"/>
      <c r="T296" s="210"/>
      <c r="U296" s="210"/>
      <c r="V296" s="210"/>
      <c r="W296" s="210"/>
      <c r="X296" s="210"/>
      <c r="Y296" s="210"/>
      <c r="Z296" s="210"/>
    </row>
    <row r="297" ht="12.75" customHeight="1">
      <c r="A297" s="652"/>
      <c r="B297" s="625"/>
      <c r="C297" s="625"/>
      <c r="D297" s="627"/>
      <c r="E297" s="210"/>
      <c r="F297" s="210"/>
      <c r="G297" s="210"/>
      <c r="H297" s="210"/>
      <c r="I297" s="627"/>
      <c r="J297" s="210"/>
      <c r="K297" s="210"/>
      <c r="L297" s="210"/>
      <c r="M297" s="628"/>
      <c r="N297" s="210"/>
      <c r="O297" s="210"/>
      <c r="P297" s="210"/>
      <c r="Q297" s="210"/>
      <c r="R297" s="210"/>
      <c r="S297" s="210"/>
      <c r="T297" s="210"/>
      <c r="U297" s="210"/>
      <c r="V297" s="210"/>
      <c r="W297" s="210"/>
      <c r="X297" s="210"/>
      <c r="Y297" s="210"/>
      <c r="Z297" s="210"/>
    </row>
    <row r="298" ht="12.75" customHeight="1">
      <c r="A298" s="652"/>
      <c r="B298" s="625"/>
      <c r="C298" s="625"/>
      <c r="D298" s="627"/>
      <c r="E298" s="210"/>
      <c r="F298" s="210"/>
      <c r="G298" s="210"/>
      <c r="H298" s="210"/>
      <c r="I298" s="627"/>
      <c r="J298" s="210"/>
      <c r="K298" s="210"/>
      <c r="L298" s="210"/>
      <c r="M298" s="628"/>
      <c r="N298" s="210"/>
      <c r="O298" s="210"/>
      <c r="P298" s="210"/>
      <c r="Q298" s="210"/>
      <c r="R298" s="210"/>
      <c r="S298" s="210"/>
      <c r="T298" s="210"/>
      <c r="U298" s="210"/>
      <c r="V298" s="210"/>
      <c r="W298" s="210"/>
      <c r="X298" s="210"/>
      <c r="Y298" s="210"/>
      <c r="Z298" s="210"/>
    </row>
    <row r="299" ht="12.75" customHeight="1">
      <c r="A299" s="652"/>
      <c r="B299" s="625"/>
      <c r="C299" s="625"/>
      <c r="D299" s="627"/>
      <c r="E299" s="210"/>
      <c r="F299" s="210"/>
      <c r="G299" s="210"/>
      <c r="H299" s="210"/>
      <c r="I299" s="627"/>
      <c r="J299" s="210"/>
      <c r="K299" s="210"/>
      <c r="L299" s="210"/>
      <c r="M299" s="628"/>
      <c r="N299" s="210"/>
      <c r="O299" s="210"/>
      <c r="P299" s="210"/>
      <c r="Q299" s="210"/>
      <c r="R299" s="210"/>
      <c r="S299" s="210"/>
      <c r="T299" s="210"/>
      <c r="U299" s="210"/>
      <c r="V299" s="210"/>
      <c r="W299" s="210"/>
      <c r="X299" s="210"/>
      <c r="Y299" s="210"/>
      <c r="Z299" s="210"/>
    </row>
    <row r="300" ht="12.75" customHeight="1">
      <c r="A300" s="652"/>
      <c r="B300" s="625"/>
      <c r="C300" s="625"/>
      <c r="D300" s="627"/>
      <c r="E300" s="210"/>
      <c r="F300" s="210"/>
      <c r="G300" s="210"/>
      <c r="H300" s="210"/>
      <c r="I300" s="627"/>
      <c r="J300" s="210"/>
      <c r="K300" s="210"/>
      <c r="L300" s="210"/>
      <c r="M300" s="628"/>
      <c r="N300" s="210"/>
      <c r="O300" s="210"/>
      <c r="P300" s="210"/>
      <c r="Q300" s="210"/>
      <c r="R300" s="210"/>
      <c r="S300" s="210"/>
      <c r="T300" s="210"/>
      <c r="U300" s="210"/>
      <c r="V300" s="210"/>
      <c r="W300" s="210"/>
      <c r="X300" s="210"/>
      <c r="Y300" s="210"/>
      <c r="Z300" s="210"/>
    </row>
    <row r="301" ht="12.75" customHeight="1">
      <c r="A301" s="652"/>
      <c r="B301" s="625"/>
      <c r="C301" s="625"/>
      <c r="D301" s="627"/>
      <c r="E301" s="210"/>
      <c r="F301" s="210"/>
      <c r="G301" s="210"/>
      <c r="H301" s="210"/>
      <c r="I301" s="627"/>
      <c r="J301" s="210"/>
      <c r="K301" s="210"/>
      <c r="L301" s="210"/>
      <c r="M301" s="628"/>
      <c r="N301" s="210"/>
      <c r="O301" s="210"/>
      <c r="P301" s="210"/>
      <c r="Q301" s="210"/>
      <c r="R301" s="210"/>
      <c r="S301" s="210"/>
      <c r="T301" s="210"/>
      <c r="U301" s="210"/>
      <c r="V301" s="210"/>
      <c r="W301" s="210"/>
      <c r="X301" s="210"/>
      <c r="Y301" s="210"/>
      <c r="Z301" s="210"/>
    </row>
    <row r="302" ht="12.75" customHeight="1">
      <c r="A302" s="652"/>
      <c r="B302" s="625"/>
      <c r="C302" s="625"/>
      <c r="D302" s="627"/>
      <c r="E302" s="210"/>
      <c r="F302" s="210"/>
      <c r="G302" s="210"/>
      <c r="H302" s="210"/>
      <c r="I302" s="627"/>
      <c r="J302" s="210"/>
      <c r="K302" s="210"/>
      <c r="L302" s="210"/>
      <c r="M302" s="628"/>
      <c r="N302" s="210"/>
      <c r="O302" s="210"/>
      <c r="P302" s="210"/>
      <c r="Q302" s="210"/>
      <c r="R302" s="210"/>
      <c r="S302" s="210"/>
      <c r="T302" s="210"/>
      <c r="U302" s="210"/>
      <c r="V302" s="210"/>
      <c r="W302" s="210"/>
      <c r="X302" s="210"/>
      <c r="Y302" s="210"/>
      <c r="Z302" s="210"/>
    </row>
    <row r="303" ht="12.75" customHeight="1">
      <c r="A303" s="652"/>
      <c r="B303" s="625"/>
      <c r="C303" s="625"/>
      <c r="D303" s="627"/>
      <c r="E303" s="210"/>
      <c r="F303" s="210"/>
      <c r="G303" s="210"/>
      <c r="H303" s="210"/>
      <c r="I303" s="627"/>
      <c r="J303" s="210"/>
      <c r="K303" s="210"/>
      <c r="L303" s="210"/>
      <c r="M303" s="628"/>
      <c r="N303" s="210"/>
      <c r="O303" s="210"/>
      <c r="P303" s="210"/>
      <c r="Q303" s="210"/>
      <c r="R303" s="210"/>
      <c r="S303" s="210"/>
      <c r="T303" s="210"/>
      <c r="U303" s="210"/>
      <c r="V303" s="210"/>
      <c r="W303" s="210"/>
      <c r="X303" s="210"/>
      <c r="Y303" s="210"/>
      <c r="Z303" s="210"/>
    </row>
    <row r="304" ht="12.75" customHeight="1">
      <c r="A304" s="652"/>
      <c r="B304" s="625"/>
      <c r="C304" s="625"/>
      <c r="D304" s="627"/>
      <c r="E304" s="210"/>
      <c r="F304" s="210"/>
      <c r="G304" s="210"/>
      <c r="H304" s="210"/>
      <c r="I304" s="627"/>
      <c r="J304" s="210"/>
      <c r="K304" s="210"/>
      <c r="L304" s="210"/>
      <c r="M304" s="628"/>
      <c r="N304" s="210"/>
      <c r="O304" s="210"/>
      <c r="P304" s="210"/>
      <c r="Q304" s="210"/>
      <c r="R304" s="210"/>
      <c r="S304" s="210"/>
      <c r="T304" s="210"/>
      <c r="U304" s="210"/>
      <c r="V304" s="210"/>
      <c r="W304" s="210"/>
      <c r="X304" s="210"/>
      <c r="Y304" s="210"/>
      <c r="Z304" s="210"/>
    </row>
    <row r="305" ht="12.75" customHeight="1">
      <c r="A305" s="652"/>
      <c r="B305" s="625"/>
      <c r="C305" s="625"/>
      <c r="D305" s="627"/>
      <c r="E305" s="210"/>
      <c r="F305" s="210"/>
      <c r="G305" s="210"/>
      <c r="H305" s="210"/>
      <c r="I305" s="627"/>
      <c r="J305" s="210"/>
      <c r="K305" s="210"/>
      <c r="L305" s="210"/>
      <c r="M305" s="628"/>
      <c r="N305" s="210"/>
      <c r="O305" s="210"/>
      <c r="P305" s="210"/>
      <c r="Q305" s="210"/>
      <c r="R305" s="210"/>
      <c r="S305" s="210"/>
      <c r="T305" s="210"/>
      <c r="U305" s="210"/>
      <c r="V305" s="210"/>
      <c r="W305" s="210"/>
      <c r="X305" s="210"/>
      <c r="Y305" s="210"/>
      <c r="Z305" s="210"/>
    </row>
    <row r="306" ht="12.75" customHeight="1">
      <c r="A306" s="652"/>
      <c r="B306" s="625"/>
      <c r="C306" s="625"/>
      <c r="D306" s="627"/>
      <c r="E306" s="210"/>
      <c r="F306" s="210"/>
      <c r="G306" s="210"/>
      <c r="H306" s="210"/>
      <c r="I306" s="627"/>
      <c r="J306" s="210"/>
      <c r="K306" s="210"/>
      <c r="L306" s="210"/>
      <c r="M306" s="628"/>
      <c r="N306" s="210"/>
      <c r="O306" s="210"/>
      <c r="P306" s="210"/>
      <c r="Q306" s="210"/>
      <c r="R306" s="210"/>
      <c r="S306" s="210"/>
      <c r="T306" s="210"/>
      <c r="U306" s="210"/>
      <c r="V306" s="210"/>
      <c r="W306" s="210"/>
      <c r="X306" s="210"/>
      <c r="Y306" s="210"/>
      <c r="Z306" s="210"/>
    </row>
    <row r="307" ht="12.75" customHeight="1">
      <c r="A307" s="652"/>
      <c r="B307" s="625"/>
      <c r="C307" s="625"/>
      <c r="D307" s="627"/>
      <c r="E307" s="210"/>
      <c r="F307" s="210"/>
      <c r="G307" s="210"/>
      <c r="H307" s="210"/>
      <c r="I307" s="627"/>
      <c r="J307" s="210"/>
      <c r="K307" s="210"/>
      <c r="L307" s="210"/>
      <c r="M307" s="628"/>
      <c r="N307" s="210"/>
      <c r="O307" s="210"/>
      <c r="P307" s="210"/>
      <c r="Q307" s="210"/>
      <c r="R307" s="210"/>
      <c r="S307" s="210"/>
      <c r="T307" s="210"/>
      <c r="U307" s="210"/>
      <c r="V307" s="210"/>
      <c r="W307" s="210"/>
      <c r="X307" s="210"/>
      <c r="Y307" s="210"/>
      <c r="Z307" s="210"/>
    </row>
    <row r="308" ht="12.75" customHeight="1">
      <c r="A308" s="652"/>
      <c r="B308" s="625"/>
      <c r="C308" s="625"/>
      <c r="D308" s="627"/>
      <c r="E308" s="210"/>
      <c r="F308" s="210"/>
      <c r="G308" s="210"/>
      <c r="H308" s="210"/>
      <c r="I308" s="627"/>
      <c r="J308" s="210"/>
      <c r="K308" s="210"/>
      <c r="L308" s="210"/>
      <c r="M308" s="628"/>
      <c r="N308" s="210"/>
      <c r="O308" s="210"/>
      <c r="P308" s="210"/>
      <c r="Q308" s="210"/>
      <c r="R308" s="210"/>
      <c r="S308" s="210"/>
      <c r="T308" s="210"/>
      <c r="U308" s="210"/>
      <c r="V308" s="210"/>
      <c r="W308" s="210"/>
      <c r="X308" s="210"/>
      <c r="Y308" s="210"/>
      <c r="Z308" s="210"/>
    </row>
    <row r="309" ht="12.75" customHeight="1">
      <c r="A309" s="652"/>
      <c r="B309" s="625"/>
      <c r="C309" s="625"/>
      <c r="D309" s="627"/>
      <c r="E309" s="210"/>
      <c r="F309" s="210"/>
      <c r="G309" s="210"/>
      <c r="H309" s="210"/>
      <c r="I309" s="627"/>
      <c r="J309" s="210"/>
      <c r="K309" s="210"/>
      <c r="L309" s="210"/>
      <c r="M309" s="628"/>
      <c r="N309" s="210"/>
      <c r="O309" s="210"/>
      <c r="P309" s="210"/>
      <c r="Q309" s="210"/>
      <c r="R309" s="210"/>
      <c r="S309" s="210"/>
      <c r="T309" s="210"/>
      <c r="U309" s="210"/>
      <c r="V309" s="210"/>
      <c r="W309" s="210"/>
      <c r="X309" s="210"/>
      <c r="Y309" s="210"/>
      <c r="Z309" s="210"/>
    </row>
    <row r="310" ht="12.75" customHeight="1">
      <c r="A310" s="652"/>
      <c r="B310" s="625"/>
      <c r="C310" s="625"/>
      <c r="D310" s="627"/>
      <c r="E310" s="210"/>
      <c r="F310" s="210"/>
      <c r="G310" s="210"/>
      <c r="H310" s="210"/>
      <c r="I310" s="627"/>
      <c r="J310" s="210"/>
      <c r="K310" s="210"/>
      <c r="L310" s="210"/>
      <c r="M310" s="628"/>
      <c r="N310" s="210"/>
      <c r="O310" s="210"/>
      <c r="P310" s="210"/>
      <c r="Q310" s="210"/>
      <c r="R310" s="210"/>
      <c r="S310" s="210"/>
      <c r="T310" s="210"/>
      <c r="U310" s="210"/>
      <c r="V310" s="210"/>
      <c r="W310" s="210"/>
      <c r="X310" s="210"/>
      <c r="Y310" s="210"/>
      <c r="Z310" s="210"/>
    </row>
    <row r="311" ht="12.75" customHeight="1">
      <c r="A311" s="652"/>
      <c r="B311" s="625"/>
      <c r="C311" s="625"/>
      <c r="D311" s="627"/>
      <c r="E311" s="210"/>
      <c r="F311" s="210"/>
      <c r="G311" s="210"/>
      <c r="H311" s="210"/>
      <c r="I311" s="627"/>
      <c r="J311" s="210"/>
      <c r="K311" s="210"/>
      <c r="L311" s="210"/>
      <c r="M311" s="628"/>
      <c r="N311" s="210"/>
      <c r="O311" s="210"/>
      <c r="P311" s="210"/>
      <c r="Q311" s="210"/>
      <c r="R311" s="210"/>
      <c r="S311" s="210"/>
      <c r="T311" s="210"/>
      <c r="U311" s="210"/>
      <c r="V311" s="210"/>
      <c r="W311" s="210"/>
      <c r="X311" s="210"/>
      <c r="Y311" s="210"/>
      <c r="Z311" s="210"/>
    </row>
    <row r="312" ht="12.75" customHeight="1">
      <c r="A312" s="652"/>
      <c r="B312" s="625"/>
      <c r="C312" s="625"/>
      <c r="D312" s="627"/>
      <c r="E312" s="210"/>
      <c r="F312" s="210"/>
      <c r="G312" s="210"/>
      <c r="H312" s="210"/>
      <c r="I312" s="627"/>
      <c r="J312" s="210"/>
      <c r="K312" s="210"/>
      <c r="L312" s="210"/>
      <c r="M312" s="628"/>
      <c r="N312" s="210"/>
      <c r="O312" s="210"/>
      <c r="P312" s="210"/>
      <c r="Q312" s="210"/>
      <c r="R312" s="210"/>
      <c r="S312" s="210"/>
      <c r="T312" s="210"/>
      <c r="U312" s="210"/>
      <c r="V312" s="210"/>
      <c r="W312" s="210"/>
      <c r="X312" s="210"/>
      <c r="Y312" s="210"/>
      <c r="Z312" s="210"/>
    </row>
    <row r="313" ht="12.75" customHeight="1">
      <c r="A313" s="652"/>
      <c r="B313" s="625"/>
      <c r="C313" s="625"/>
      <c r="D313" s="627"/>
      <c r="E313" s="210"/>
      <c r="F313" s="210"/>
      <c r="G313" s="210"/>
      <c r="H313" s="210"/>
      <c r="I313" s="627"/>
      <c r="J313" s="210"/>
      <c r="K313" s="210"/>
      <c r="L313" s="210"/>
      <c r="M313" s="628"/>
      <c r="N313" s="210"/>
      <c r="O313" s="210"/>
      <c r="P313" s="210"/>
      <c r="Q313" s="210"/>
      <c r="R313" s="210"/>
      <c r="S313" s="210"/>
      <c r="T313" s="210"/>
      <c r="U313" s="210"/>
      <c r="V313" s="210"/>
      <c r="W313" s="210"/>
      <c r="X313" s="210"/>
      <c r="Y313" s="210"/>
      <c r="Z313" s="210"/>
    </row>
    <row r="314" ht="12.75" customHeight="1">
      <c r="A314" s="652"/>
      <c r="B314" s="625"/>
      <c r="C314" s="625"/>
      <c r="D314" s="627"/>
      <c r="E314" s="210"/>
      <c r="F314" s="210"/>
      <c r="G314" s="210"/>
      <c r="H314" s="210"/>
      <c r="I314" s="627"/>
      <c r="J314" s="210"/>
      <c r="K314" s="210"/>
      <c r="L314" s="210"/>
      <c r="M314" s="628"/>
      <c r="N314" s="210"/>
      <c r="O314" s="210"/>
      <c r="P314" s="210"/>
      <c r="Q314" s="210"/>
      <c r="R314" s="210"/>
      <c r="S314" s="210"/>
      <c r="T314" s="210"/>
      <c r="U314" s="210"/>
      <c r="V314" s="210"/>
      <c r="W314" s="210"/>
      <c r="X314" s="210"/>
      <c r="Y314" s="210"/>
      <c r="Z314" s="210"/>
    </row>
    <row r="315" ht="12.75" customHeight="1">
      <c r="A315" s="652"/>
      <c r="B315" s="625"/>
      <c r="C315" s="625"/>
      <c r="D315" s="627"/>
      <c r="E315" s="210"/>
      <c r="F315" s="210"/>
      <c r="G315" s="210"/>
      <c r="H315" s="210"/>
      <c r="I315" s="627"/>
      <c r="J315" s="210"/>
      <c r="K315" s="210"/>
      <c r="L315" s="210"/>
      <c r="M315" s="628"/>
      <c r="N315" s="210"/>
      <c r="O315" s="210"/>
      <c r="P315" s="210"/>
      <c r="Q315" s="210"/>
      <c r="R315" s="210"/>
      <c r="S315" s="210"/>
      <c r="T315" s="210"/>
      <c r="U315" s="210"/>
      <c r="V315" s="210"/>
      <c r="W315" s="210"/>
      <c r="X315" s="210"/>
      <c r="Y315" s="210"/>
      <c r="Z315" s="210"/>
    </row>
    <row r="316" ht="12.75" customHeight="1">
      <c r="A316" s="652"/>
      <c r="B316" s="625"/>
      <c r="C316" s="625"/>
      <c r="D316" s="627"/>
      <c r="E316" s="210"/>
      <c r="F316" s="210"/>
      <c r="G316" s="210"/>
      <c r="H316" s="210"/>
      <c r="I316" s="627"/>
      <c r="J316" s="210"/>
      <c r="K316" s="210"/>
      <c r="L316" s="210"/>
      <c r="M316" s="628"/>
      <c r="N316" s="210"/>
      <c r="O316" s="210"/>
      <c r="P316" s="210"/>
      <c r="Q316" s="210"/>
      <c r="R316" s="210"/>
      <c r="S316" s="210"/>
      <c r="T316" s="210"/>
      <c r="U316" s="210"/>
      <c r="V316" s="210"/>
      <c r="W316" s="210"/>
      <c r="X316" s="210"/>
      <c r="Y316" s="210"/>
      <c r="Z316" s="210"/>
    </row>
    <row r="317" ht="12.75" customHeight="1">
      <c r="A317" s="652"/>
      <c r="B317" s="625"/>
      <c r="C317" s="625"/>
      <c r="D317" s="627"/>
      <c r="E317" s="210"/>
      <c r="F317" s="210"/>
      <c r="G317" s="210"/>
      <c r="H317" s="210"/>
      <c r="I317" s="627"/>
      <c r="J317" s="210"/>
      <c r="K317" s="210"/>
      <c r="L317" s="210"/>
      <c r="M317" s="628"/>
      <c r="N317" s="210"/>
      <c r="O317" s="210"/>
      <c r="P317" s="210"/>
      <c r="Q317" s="210"/>
      <c r="R317" s="210"/>
      <c r="S317" s="210"/>
      <c r="T317" s="210"/>
      <c r="U317" s="210"/>
      <c r="V317" s="210"/>
      <c r="W317" s="210"/>
      <c r="X317" s="210"/>
      <c r="Y317" s="210"/>
      <c r="Z317" s="210"/>
    </row>
    <row r="318" ht="12.75" customHeight="1">
      <c r="A318" s="652"/>
      <c r="B318" s="625"/>
      <c r="C318" s="625"/>
      <c r="D318" s="627"/>
      <c r="E318" s="210"/>
      <c r="F318" s="210"/>
      <c r="G318" s="210"/>
      <c r="H318" s="210"/>
      <c r="I318" s="627"/>
      <c r="J318" s="210"/>
      <c r="K318" s="210"/>
      <c r="L318" s="210"/>
      <c r="M318" s="628"/>
      <c r="N318" s="210"/>
      <c r="O318" s="210"/>
      <c r="P318" s="210"/>
      <c r="Q318" s="210"/>
      <c r="R318" s="210"/>
      <c r="S318" s="210"/>
      <c r="T318" s="210"/>
      <c r="U318" s="210"/>
      <c r="V318" s="210"/>
      <c r="W318" s="210"/>
      <c r="X318" s="210"/>
      <c r="Y318" s="210"/>
      <c r="Z318" s="210"/>
    </row>
    <row r="319" ht="12.75" customHeight="1">
      <c r="A319" s="652"/>
      <c r="B319" s="625"/>
      <c r="C319" s="625"/>
      <c r="D319" s="627"/>
      <c r="E319" s="210"/>
      <c r="F319" s="210"/>
      <c r="G319" s="210"/>
      <c r="H319" s="210"/>
      <c r="I319" s="627"/>
      <c r="J319" s="210"/>
      <c r="K319" s="210"/>
      <c r="L319" s="210"/>
      <c r="M319" s="628"/>
      <c r="N319" s="210"/>
      <c r="O319" s="210"/>
      <c r="P319" s="210"/>
      <c r="Q319" s="210"/>
      <c r="R319" s="210"/>
      <c r="S319" s="210"/>
      <c r="T319" s="210"/>
      <c r="U319" s="210"/>
      <c r="V319" s="210"/>
      <c r="W319" s="210"/>
      <c r="X319" s="210"/>
      <c r="Y319" s="210"/>
      <c r="Z319" s="210"/>
    </row>
    <row r="320" ht="12.75" customHeight="1">
      <c r="A320" s="652"/>
      <c r="B320" s="625"/>
      <c r="C320" s="625"/>
      <c r="D320" s="627"/>
      <c r="E320" s="210"/>
      <c r="F320" s="210"/>
      <c r="G320" s="210"/>
      <c r="H320" s="210"/>
      <c r="I320" s="627"/>
      <c r="J320" s="210"/>
      <c r="K320" s="210"/>
      <c r="L320" s="210"/>
      <c r="M320" s="628"/>
      <c r="N320" s="210"/>
      <c r="O320" s="210"/>
      <c r="P320" s="210"/>
      <c r="Q320" s="210"/>
      <c r="R320" s="210"/>
      <c r="S320" s="210"/>
      <c r="T320" s="210"/>
      <c r="U320" s="210"/>
      <c r="V320" s="210"/>
      <c r="W320" s="210"/>
      <c r="X320" s="210"/>
      <c r="Y320" s="210"/>
      <c r="Z320" s="210"/>
    </row>
    <row r="321" ht="12.75" customHeight="1">
      <c r="A321" s="652"/>
      <c r="B321" s="625"/>
      <c r="C321" s="625"/>
      <c r="D321" s="627"/>
      <c r="E321" s="210"/>
      <c r="F321" s="210"/>
      <c r="G321" s="210"/>
      <c r="H321" s="210"/>
      <c r="I321" s="627"/>
      <c r="J321" s="210"/>
      <c r="K321" s="210"/>
      <c r="L321" s="210"/>
      <c r="M321" s="628"/>
      <c r="N321" s="210"/>
      <c r="O321" s="210"/>
      <c r="P321" s="210"/>
      <c r="Q321" s="210"/>
      <c r="R321" s="210"/>
      <c r="S321" s="210"/>
      <c r="T321" s="210"/>
      <c r="U321" s="210"/>
      <c r="V321" s="210"/>
      <c r="W321" s="210"/>
      <c r="X321" s="210"/>
      <c r="Y321" s="210"/>
      <c r="Z321" s="210"/>
    </row>
    <row r="322" ht="12.75" customHeight="1">
      <c r="A322" s="652"/>
      <c r="B322" s="625"/>
      <c r="C322" s="625"/>
      <c r="D322" s="627"/>
      <c r="E322" s="210"/>
      <c r="F322" s="210"/>
      <c r="G322" s="210"/>
      <c r="H322" s="210"/>
      <c r="I322" s="627"/>
      <c r="J322" s="210"/>
      <c r="K322" s="210"/>
      <c r="L322" s="210"/>
      <c r="M322" s="628"/>
      <c r="N322" s="210"/>
      <c r="O322" s="210"/>
      <c r="P322" s="210"/>
      <c r="Q322" s="210"/>
      <c r="R322" s="210"/>
      <c r="S322" s="210"/>
      <c r="T322" s="210"/>
      <c r="U322" s="210"/>
      <c r="V322" s="210"/>
      <c r="W322" s="210"/>
      <c r="X322" s="210"/>
      <c r="Y322" s="210"/>
      <c r="Z322" s="210"/>
    </row>
    <row r="323" ht="12.75" customHeight="1">
      <c r="A323" s="652"/>
      <c r="B323" s="625"/>
      <c r="C323" s="625"/>
      <c r="D323" s="627"/>
      <c r="E323" s="210"/>
      <c r="F323" s="210"/>
      <c r="G323" s="210"/>
      <c r="H323" s="210"/>
      <c r="I323" s="627"/>
      <c r="J323" s="210"/>
      <c r="K323" s="210"/>
      <c r="L323" s="210"/>
      <c r="M323" s="628"/>
      <c r="N323" s="210"/>
      <c r="O323" s="210"/>
      <c r="P323" s="210"/>
      <c r="Q323" s="210"/>
      <c r="R323" s="210"/>
      <c r="S323" s="210"/>
      <c r="T323" s="210"/>
      <c r="U323" s="210"/>
      <c r="V323" s="210"/>
      <c r="W323" s="210"/>
      <c r="X323" s="210"/>
      <c r="Y323" s="210"/>
      <c r="Z323" s="210"/>
    </row>
    <row r="324" ht="12.75" customHeight="1">
      <c r="A324" s="652"/>
      <c r="B324" s="625"/>
      <c r="C324" s="625"/>
      <c r="D324" s="627"/>
      <c r="E324" s="210"/>
      <c r="F324" s="210"/>
      <c r="G324" s="210"/>
      <c r="H324" s="210"/>
      <c r="I324" s="627"/>
      <c r="J324" s="210"/>
      <c r="K324" s="210"/>
      <c r="L324" s="210"/>
      <c r="M324" s="628"/>
      <c r="N324" s="210"/>
      <c r="O324" s="210"/>
      <c r="P324" s="210"/>
      <c r="Q324" s="210"/>
      <c r="R324" s="210"/>
      <c r="S324" s="210"/>
      <c r="T324" s="210"/>
      <c r="U324" s="210"/>
      <c r="V324" s="210"/>
      <c r="W324" s="210"/>
      <c r="X324" s="210"/>
      <c r="Y324" s="210"/>
      <c r="Z324" s="210"/>
    </row>
    <row r="325" ht="12.75" customHeight="1">
      <c r="A325" s="652"/>
      <c r="B325" s="625"/>
      <c r="C325" s="625"/>
      <c r="D325" s="627"/>
      <c r="E325" s="210"/>
      <c r="F325" s="210"/>
      <c r="G325" s="210"/>
      <c r="H325" s="210"/>
      <c r="I325" s="627"/>
      <c r="J325" s="210"/>
      <c r="K325" s="210"/>
      <c r="L325" s="210"/>
      <c r="M325" s="628"/>
      <c r="N325" s="210"/>
      <c r="O325" s="210"/>
      <c r="P325" s="210"/>
      <c r="Q325" s="210"/>
      <c r="R325" s="210"/>
      <c r="S325" s="210"/>
      <c r="T325" s="210"/>
      <c r="U325" s="210"/>
      <c r="V325" s="210"/>
      <c r="W325" s="210"/>
      <c r="X325" s="210"/>
      <c r="Y325" s="210"/>
      <c r="Z325" s="210"/>
    </row>
    <row r="326" ht="12.75" customHeight="1">
      <c r="A326" s="652"/>
      <c r="B326" s="625"/>
      <c r="C326" s="625"/>
      <c r="D326" s="627"/>
      <c r="E326" s="210"/>
      <c r="F326" s="210"/>
      <c r="G326" s="210"/>
      <c r="H326" s="210"/>
      <c r="I326" s="627"/>
      <c r="J326" s="210"/>
      <c r="K326" s="210"/>
      <c r="L326" s="210"/>
      <c r="M326" s="628"/>
      <c r="N326" s="210"/>
      <c r="O326" s="210"/>
      <c r="P326" s="210"/>
      <c r="Q326" s="210"/>
      <c r="R326" s="210"/>
      <c r="S326" s="210"/>
      <c r="T326" s="210"/>
      <c r="U326" s="210"/>
      <c r="V326" s="210"/>
      <c r="W326" s="210"/>
      <c r="X326" s="210"/>
      <c r="Y326" s="210"/>
      <c r="Z326" s="210"/>
    </row>
    <row r="327" ht="12.75" customHeight="1">
      <c r="A327" s="652"/>
      <c r="B327" s="625"/>
      <c r="C327" s="625"/>
      <c r="D327" s="627"/>
      <c r="E327" s="210"/>
      <c r="F327" s="210"/>
      <c r="G327" s="210"/>
      <c r="H327" s="210"/>
      <c r="I327" s="627"/>
      <c r="J327" s="210"/>
      <c r="K327" s="210"/>
      <c r="L327" s="210"/>
      <c r="M327" s="628"/>
      <c r="N327" s="210"/>
      <c r="O327" s="210"/>
      <c r="P327" s="210"/>
      <c r="Q327" s="210"/>
      <c r="R327" s="210"/>
      <c r="S327" s="210"/>
      <c r="T327" s="210"/>
      <c r="U327" s="210"/>
      <c r="V327" s="210"/>
      <c r="W327" s="210"/>
      <c r="X327" s="210"/>
      <c r="Y327" s="210"/>
      <c r="Z327" s="210"/>
    </row>
    <row r="328" ht="12.75" customHeight="1">
      <c r="A328" s="652"/>
      <c r="B328" s="625"/>
      <c r="C328" s="625"/>
      <c r="D328" s="627"/>
      <c r="E328" s="210"/>
      <c r="F328" s="210"/>
      <c r="G328" s="210"/>
      <c r="H328" s="210"/>
      <c r="I328" s="627"/>
      <c r="J328" s="210"/>
      <c r="K328" s="210"/>
      <c r="L328" s="210"/>
      <c r="M328" s="628"/>
      <c r="N328" s="210"/>
      <c r="O328" s="210"/>
      <c r="P328" s="210"/>
      <c r="Q328" s="210"/>
      <c r="R328" s="210"/>
      <c r="S328" s="210"/>
      <c r="T328" s="210"/>
      <c r="U328" s="210"/>
      <c r="V328" s="210"/>
      <c r="W328" s="210"/>
      <c r="X328" s="210"/>
      <c r="Y328" s="210"/>
      <c r="Z328" s="210"/>
    </row>
    <row r="329" ht="12.75" customHeight="1">
      <c r="A329" s="652"/>
      <c r="B329" s="625"/>
      <c r="C329" s="625"/>
      <c r="D329" s="627"/>
      <c r="E329" s="210"/>
      <c r="F329" s="210"/>
      <c r="G329" s="210"/>
      <c r="H329" s="210"/>
      <c r="I329" s="627"/>
      <c r="J329" s="210"/>
      <c r="K329" s="210"/>
      <c r="L329" s="210"/>
      <c r="M329" s="628"/>
      <c r="N329" s="210"/>
      <c r="O329" s="210"/>
      <c r="P329" s="210"/>
      <c r="Q329" s="210"/>
      <c r="R329" s="210"/>
      <c r="S329" s="210"/>
      <c r="T329" s="210"/>
      <c r="U329" s="210"/>
      <c r="V329" s="210"/>
      <c r="W329" s="210"/>
      <c r="X329" s="210"/>
      <c r="Y329" s="210"/>
      <c r="Z329" s="210"/>
    </row>
    <row r="330" ht="12.75" customHeight="1">
      <c r="A330" s="652"/>
      <c r="B330" s="625"/>
      <c r="C330" s="625"/>
      <c r="D330" s="627"/>
      <c r="E330" s="210"/>
      <c r="F330" s="210"/>
      <c r="G330" s="210"/>
      <c r="H330" s="210"/>
      <c r="I330" s="627"/>
      <c r="J330" s="210"/>
      <c r="K330" s="210"/>
      <c r="L330" s="210"/>
      <c r="M330" s="628"/>
      <c r="N330" s="210"/>
      <c r="O330" s="210"/>
      <c r="P330" s="210"/>
      <c r="Q330" s="210"/>
      <c r="R330" s="210"/>
      <c r="S330" s="210"/>
      <c r="T330" s="210"/>
      <c r="U330" s="210"/>
      <c r="V330" s="210"/>
      <c r="W330" s="210"/>
      <c r="X330" s="210"/>
      <c r="Y330" s="210"/>
      <c r="Z330" s="210"/>
    </row>
    <row r="331" ht="12.75" customHeight="1">
      <c r="A331" s="652"/>
      <c r="B331" s="625"/>
      <c r="C331" s="625"/>
      <c r="D331" s="627"/>
      <c r="E331" s="210"/>
      <c r="F331" s="210"/>
      <c r="G331" s="210"/>
      <c r="H331" s="210"/>
      <c r="I331" s="627"/>
      <c r="J331" s="210"/>
      <c r="K331" s="210"/>
      <c r="L331" s="210"/>
      <c r="M331" s="628"/>
      <c r="N331" s="210"/>
      <c r="O331" s="210"/>
      <c r="P331" s="210"/>
      <c r="Q331" s="210"/>
      <c r="R331" s="210"/>
      <c r="S331" s="210"/>
      <c r="T331" s="210"/>
      <c r="U331" s="210"/>
      <c r="V331" s="210"/>
      <c r="W331" s="210"/>
      <c r="X331" s="210"/>
      <c r="Y331" s="210"/>
      <c r="Z331" s="210"/>
    </row>
    <row r="332" ht="12.75" customHeight="1">
      <c r="A332" s="652"/>
      <c r="B332" s="625"/>
      <c r="C332" s="625"/>
      <c r="D332" s="627"/>
      <c r="E332" s="210"/>
      <c r="F332" s="210"/>
      <c r="G332" s="210"/>
      <c r="H332" s="210"/>
      <c r="I332" s="627"/>
      <c r="J332" s="210"/>
      <c r="K332" s="210"/>
      <c r="L332" s="210"/>
      <c r="M332" s="628"/>
      <c r="N332" s="210"/>
      <c r="O332" s="210"/>
      <c r="P332" s="210"/>
      <c r="Q332" s="210"/>
      <c r="R332" s="210"/>
      <c r="S332" s="210"/>
      <c r="T332" s="210"/>
      <c r="U332" s="210"/>
      <c r="V332" s="210"/>
      <c r="W332" s="210"/>
      <c r="X332" s="210"/>
      <c r="Y332" s="210"/>
      <c r="Z332" s="210"/>
    </row>
    <row r="333" ht="12.75" customHeight="1">
      <c r="A333" s="652"/>
      <c r="B333" s="625"/>
      <c r="C333" s="625"/>
      <c r="D333" s="627"/>
      <c r="E333" s="210"/>
      <c r="F333" s="210"/>
      <c r="G333" s="210"/>
      <c r="H333" s="210"/>
      <c r="I333" s="627"/>
      <c r="J333" s="210"/>
      <c r="K333" s="210"/>
      <c r="L333" s="210"/>
      <c r="M333" s="628"/>
      <c r="N333" s="210"/>
      <c r="O333" s="210"/>
      <c r="P333" s="210"/>
      <c r="Q333" s="210"/>
      <c r="R333" s="210"/>
      <c r="S333" s="210"/>
      <c r="T333" s="210"/>
      <c r="U333" s="210"/>
      <c r="V333" s="210"/>
      <c r="W333" s="210"/>
      <c r="X333" s="210"/>
      <c r="Y333" s="210"/>
      <c r="Z333" s="210"/>
    </row>
    <row r="334" ht="12.75" customHeight="1">
      <c r="A334" s="652"/>
      <c r="B334" s="625"/>
      <c r="C334" s="625"/>
      <c r="D334" s="627"/>
      <c r="E334" s="210"/>
      <c r="F334" s="210"/>
      <c r="G334" s="210"/>
      <c r="H334" s="210"/>
      <c r="I334" s="627"/>
      <c r="J334" s="210"/>
      <c r="K334" s="210"/>
      <c r="L334" s="210"/>
      <c r="M334" s="628"/>
      <c r="N334" s="210"/>
      <c r="O334" s="210"/>
      <c r="P334" s="210"/>
      <c r="Q334" s="210"/>
      <c r="R334" s="210"/>
      <c r="S334" s="210"/>
      <c r="T334" s="210"/>
      <c r="U334" s="210"/>
      <c r="V334" s="210"/>
      <c r="W334" s="210"/>
      <c r="X334" s="210"/>
      <c r="Y334" s="210"/>
      <c r="Z334" s="210"/>
    </row>
    <row r="335" ht="12.75" customHeight="1">
      <c r="A335" s="652"/>
      <c r="B335" s="625"/>
      <c r="C335" s="625"/>
      <c r="D335" s="627"/>
      <c r="E335" s="210"/>
      <c r="F335" s="210"/>
      <c r="G335" s="210"/>
      <c r="H335" s="210"/>
      <c r="I335" s="627"/>
      <c r="J335" s="210"/>
      <c r="K335" s="210"/>
      <c r="L335" s="210"/>
      <c r="M335" s="628"/>
      <c r="N335" s="210"/>
      <c r="O335" s="210"/>
      <c r="P335" s="210"/>
      <c r="Q335" s="210"/>
      <c r="R335" s="210"/>
      <c r="S335" s="210"/>
      <c r="T335" s="210"/>
      <c r="U335" s="210"/>
      <c r="V335" s="210"/>
      <c r="W335" s="210"/>
      <c r="X335" s="210"/>
      <c r="Y335" s="210"/>
      <c r="Z335" s="210"/>
    </row>
    <row r="336" ht="12.75" customHeight="1">
      <c r="A336" s="652"/>
      <c r="B336" s="625"/>
      <c r="C336" s="625"/>
      <c r="D336" s="627"/>
      <c r="E336" s="210"/>
      <c r="F336" s="210"/>
      <c r="G336" s="210"/>
      <c r="H336" s="210"/>
      <c r="I336" s="627"/>
      <c r="J336" s="210"/>
      <c r="K336" s="210"/>
      <c r="L336" s="210"/>
      <c r="M336" s="628"/>
      <c r="N336" s="210"/>
      <c r="O336" s="210"/>
      <c r="P336" s="210"/>
      <c r="Q336" s="210"/>
      <c r="R336" s="210"/>
      <c r="S336" s="210"/>
      <c r="T336" s="210"/>
      <c r="U336" s="210"/>
      <c r="V336" s="210"/>
      <c r="W336" s="210"/>
      <c r="X336" s="210"/>
      <c r="Y336" s="210"/>
      <c r="Z336" s="210"/>
    </row>
    <row r="337" ht="12.75" customHeight="1">
      <c r="A337" s="652"/>
      <c r="B337" s="625"/>
      <c r="C337" s="625"/>
      <c r="D337" s="627"/>
      <c r="E337" s="210"/>
      <c r="F337" s="210"/>
      <c r="G337" s="210"/>
      <c r="H337" s="210"/>
      <c r="I337" s="627"/>
      <c r="J337" s="210"/>
      <c r="K337" s="210"/>
      <c r="L337" s="210"/>
      <c r="M337" s="628"/>
      <c r="N337" s="210"/>
      <c r="O337" s="210"/>
      <c r="P337" s="210"/>
      <c r="Q337" s="210"/>
      <c r="R337" s="210"/>
      <c r="S337" s="210"/>
      <c r="T337" s="210"/>
      <c r="U337" s="210"/>
      <c r="V337" s="210"/>
      <c r="W337" s="210"/>
      <c r="X337" s="210"/>
      <c r="Y337" s="210"/>
      <c r="Z337" s="210"/>
    </row>
    <row r="338" ht="12.75" customHeight="1">
      <c r="A338" s="652"/>
      <c r="B338" s="625"/>
      <c r="C338" s="625"/>
      <c r="D338" s="627"/>
      <c r="E338" s="210"/>
      <c r="F338" s="210"/>
      <c r="G338" s="210"/>
      <c r="H338" s="210"/>
      <c r="I338" s="627"/>
      <c r="J338" s="210"/>
      <c r="K338" s="210"/>
      <c r="L338" s="210"/>
      <c r="M338" s="628"/>
      <c r="N338" s="210"/>
      <c r="O338" s="210"/>
      <c r="P338" s="210"/>
      <c r="Q338" s="210"/>
      <c r="R338" s="210"/>
      <c r="S338" s="210"/>
      <c r="T338" s="210"/>
      <c r="U338" s="210"/>
      <c r="V338" s="210"/>
      <c r="W338" s="210"/>
      <c r="X338" s="210"/>
      <c r="Y338" s="210"/>
      <c r="Z338" s="210"/>
    </row>
    <row r="339" ht="12.75" customHeight="1">
      <c r="A339" s="652"/>
      <c r="B339" s="625"/>
      <c r="C339" s="625"/>
      <c r="D339" s="627"/>
      <c r="E339" s="210"/>
      <c r="F339" s="210"/>
      <c r="G339" s="210"/>
      <c r="H339" s="210"/>
      <c r="I339" s="627"/>
      <c r="J339" s="210"/>
      <c r="K339" s="210"/>
      <c r="L339" s="210"/>
      <c r="M339" s="628"/>
      <c r="N339" s="210"/>
      <c r="O339" s="210"/>
      <c r="P339" s="210"/>
      <c r="Q339" s="210"/>
      <c r="R339" s="210"/>
      <c r="S339" s="210"/>
      <c r="T339" s="210"/>
      <c r="U339" s="210"/>
      <c r="V339" s="210"/>
      <c r="W339" s="210"/>
      <c r="X339" s="210"/>
      <c r="Y339" s="210"/>
      <c r="Z339" s="210"/>
    </row>
    <row r="340" ht="12.75" customHeight="1">
      <c r="A340" s="652"/>
      <c r="B340" s="625"/>
      <c r="C340" s="625"/>
      <c r="D340" s="627"/>
      <c r="E340" s="210"/>
      <c r="F340" s="210"/>
      <c r="G340" s="210"/>
      <c r="H340" s="210"/>
      <c r="I340" s="627"/>
      <c r="J340" s="210"/>
      <c r="K340" s="210"/>
      <c r="L340" s="210"/>
      <c r="M340" s="628"/>
      <c r="N340" s="210"/>
      <c r="O340" s="210"/>
      <c r="P340" s="210"/>
      <c r="Q340" s="210"/>
      <c r="R340" s="210"/>
      <c r="S340" s="210"/>
      <c r="T340" s="210"/>
      <c r="U340" s="210"/>
      <c r="V340" s="210"/>
      <c r="W340" s="210"/>
      <c r="X340" s="210"/>
      <c r="Y340" s="210"/>
      <c r="Z340" s="210"/>
    </row>
    <row r="341" ht="12.75" customHeight="1">
      <c r="A341" s="652"/>
      <c r="B341" s="625"/>
      <c r="C341" s="625"/>
      <c r="D341" s="627"/>
      <c r="E341" s="210"/>
      <c r="F341" s="210"/>
      <c r="G341" s="210"/>
      <c r="H341" s="210"/>
      <c r="I341" s="627"/>
      <c r="J341" s="210"/>
      <c r="K341" s="210"/>
      <c r="L341" s="210"/>
      <c r="M341" s="628"/>
      <c r="N341" s="210"/>
      <c r="O341" s="210"/>
      <c r="P341" s="210"/>
      <c r="Q341" s="210"/>
      <c r="R341" s="210"/>
      <c r="S341" s="210"/>
      <c r="T341" s="210"/>
      <c r="U341" s="210"/>
      <c r="V341" s="210"/>
      <c r="W341" s="210"/>
      <c r="X341" s="210"/>
      <c r="Y341" s="210"/>
      <c r="Z341" s="210"/>
    </row>
    <row r="342" ht="12.75" customHeight="1">
      <c r="A342" s="652"/>
      <c r="B342" s="625"/>
      <c r="C342" s="625"/>
      <c r="D342" s="627"/>
      <c r="E342" s="210"/>
      <c r="F342" s="210"/>
      <c r="G342" s="210"/>
      <c r="H342" s="210"/>
      <c r="I342" s="627"/>
      <c r="J342" s="210"/>
      <c r="K342" s="210"/>
      <c r="L342" s="210"/>
      <c r="M342" s="628"/>
      <c r="N342" s="210"/>
      <c r="O342" s="210"/>
      <c r="P342" s="210"/>
      <c r="Q342" s="210"/>
      <c r="R342" s="210"/>
      <c r="S342" s="210"/>
      <c r="T342" s="210"/>
      <c r="U342" s="210"/>
      <c r="V342" s="210"/>
      <c r="W342" s="210"/>
      <c r="X342" s="210"/>
      <c r="Y342" s="210"/>
      <c r="Z342" s="210"/>
    </row>
    <row r="343" ht="12.75" customHeight="1">
      <c r="A343" s="652"/>
      <c r="B343" s="625"/>
      <c r="C343" s="625"/>
      <c r="D343" s="627"/>
      <c r="E343" s="210"/>
      <c r="F343" s="210"/>
      <c r="G343" s="210"/>
      <c r="H343" s="210"/>
      <c r="I343" s="627"/>
      <c r="J343" s="210"/>
      <c r="K343" s="210"/>
      <c r="L343" s="210"/>
      <c r="M343" s="628"/>
      <c r="N343" s="210"/>
      <c r="O343" s="210"/>
      <c r="P343" s="210"/>
      <c r="Q343" s="210"/>
      <c r="R343" s="210"/>
      <c r="S343" s="210"/>
      <c r="T343" s="210"/>
      <c r="U343" s="210"/>
      <c r="V343" s="210"/>
      <c r="W343" s="210"/>
      <c r="X343" s="210"/>
      <c r="Y343" s="210"/>
      <c r="Z343" s="210"/>
    </row>
    <row r="344" ht="12.75" customHeight="1">
      <c r="A344" s="652"/>
      <c r="B344" s="625"/>
      <c r="C344" s="625"/>
      <c r="D344" s="627"/>
      <c r="E344" s="210"/>
      <c r="F344" s="210"/>
      <c r="G344" s="210"/>
      <c r="H344" s="210"/>
      <c r="I344" s="627"/>
      <c r="J344" s="210"/>
      <c r="K344" s="210"/>
      <c r="L344" s="210"/>
      <c r="M344" s="628"/>
      <c r="N344" s="210"/>
      <c r="O344" s="210"/>
      <c r="P344" s="210"/>
      <c r="Q344" s="210"/>
      <c r="R344" s="210"/>
      <c r="S344" s="210"/>
      <c r="T344" s="210"/>
      <c r="U344" s="210"/>
      <c r="V344" s="210"/>
      <c r="W344" s="210"/>
      <c r="X344" s="210"/>
      <c r="Y344" s="210"/>
      <c r="Z344" s="210"/>
    </row>
    <row r="345" ht="12.75" customHeight="1">
      <c r="A345" s="652"/>
      <c r="B345" s="625"/>
      <c r="C345" s="625"/>
      <c r="D345" s="627"/>
      <c r="E345" s="210"/>
      <c r="F345" s="210"/>
      <c r="G345" s="210"/>
      <c r="H345" s="210"/>
      <c r="I345" s="627"/>
      <c r="J345" s="210"/>
      <c r="K345" s="210"/>
      <c r="L345" s="210"/>
      <c r="M345" s="628"/>
      <c r="N345" s="210"/>
      <c r="O345" s="210"/>
      <c r="P345" s="210"/>
      <c r="Q345" s="210"/>
      <c r="R345" s="210"/>
      <c r="S345" s="210"/>
      <c r="T345" s="210"/>
      <c r="U345" s="210"/>
      <c r="V345" s="210"/>
      <c r="W345" s="210"/>
      <c r="X345" s="210"/>
      <c r="Y345" s="210"/>
      <c r="Z345" s="210"/>
    </row>
    <row r="346" ht="12.75" customHeight="1">
      <c r="A346" s="652"/>
      <c r="B346" s="625"/>
      <c r="C346" s="625"/>
      <c r="D346" s="627"/>
      <c r="E346" s="210"/>
      <c r="F346" s="210"/>
      <c r="G346" s="210"/>
      <c r="H346" s="210"/>
      <c r="I346" s="627"/>
      <c r="J346" s="210"/>
      <c r="K346" s="210"/>
      <c r="L346" s="210"/>
      <c r="M346" s="628"/>
      <c r="N346" s="210"/>
      <c r="O346" s="210"/>
      <c r="P346" s="210"/>
      <c r="Q346" s="210"/>
      <c r="R346" s="210"/>
      <c r="S346" s="210"/>
      <c r="T346" s="210"/>
      <c r="U346" s="210"/>
      <c r="V346" s="210"/>
      <c r="W346" s="210"/>
      <c r="X346" s="210"/>
      <c r="Y346" s="210"/>
      <c r="Z346" s="210"/>
    </row>
    <row r="347" ht="12.75" customHeight="1">
      <c r="A347" s="652"/>
      <c r="B347" s="625"/>
      <c r="C347" s="625"/>
      <c r="D347" s="627"/>
      <c r="E347" s="210"/>
      <c r="F347" s="210"/>
      <c r="G347" s="210"/>
      <c r="H347" s="210"/>
      <c r="I347" s="627"/>
      <c r="J347" s="210"/>
      <c r="K347" s="210"/>
      <c r="L347" s="210"/>
      <c r="M347" s="628"/>
      <c r="N347" s="210"/>
      <c r="O347" s="210"/>
      <c r="P347" s="210"/>
      <c r="Q347" s="210"/>
      <c r="R347" s="210"/>
      <c r="S347" s="210"/>
      <c r="T347" s="210"/>
      <c r="U347" s="210"/>
      <c r="V347" s="210"/>
      <c r="W347" s="210"/>
      <c r="X347" s="210"/>
      <c r="Y347" s="210"/>
      <c r="Z347" s="210"/>
    </row>
    <row r="348" ht="12.75" customHeight="1">
      <c r="A348" s="652"/>
      <c r="B348" s="625"/>
      <c r="C348" s="625"/>
      <c r="D348" s="627"/>
      <c r="E348" s="210"/>
      <c r="F348" s="210"/>
      <c r="G348" s="210"/>
      <c r="H348" s="210"/>
      <c r="I348" s="627"/>
      <c r="J348" s="210"/>
      <c r="K348" s="210"/>
      <c r="L348" s="210"/>
      <c r="M348" s="628"/>
      <c r="N348" s="210"/>
      <c r="O348" s="210"/>
      <c r="P348" s="210"/>
      <c r="Q348" s="210"/>
      <c r="R348" s="210"/>
      <c r="S348" s="210"/>
      <c r="T348" s="210"/>
      <c r="U348" s="210"/>
      <c r="V348" s="210"/>
      <c r="W348" s="210"/>
      <c r="X348" s="210"/>
      <c r="Y348" s="210"/>
      <c r="Z348" s="210"/>
    </row>
    <row r="349" ht="12.75" customHeight="1">
      <c r="A349" s="652"/>
      <c r="B349" s="625"/>
      <c r="C349" s="625"/>
      <c r="D349" s="627"/>
      <c r="E349" s="210"/>
      <c r="F349" s="210"/>
      <c r="G349" s="210"/>
      <c r="H349" s="210"/>
      <c r="I349" s="627"/>
      <c r="J349" s="210"/>
      <c r="K349" s="210"/>
      <c r="L349" s="210"/>
      <c r="M349" s="628"/>
      <c r="N349" s="210"/>
      <c r="O349" s="210"/>
      <c r="P349" s="210"/>
      <c r="Q349" s="210"/>
      <c r="R349" s="210"/>
      <c r="S349" s="210"/>
      <c r="T349" s="210"/>
      <c r="U349" s="210"/>
      <c r="V349" s="210"/>
      <c r="W349" s="210"/>
      <c r="X349" s="210"/>
      <c r="Y349" s="210"/>
      <c r="Z349" s="210"/>
    </row>
    <row r="350" ht="12.75" customHeight="1">
      <c r="A350" s="652"/>
      <c r="B350" s="625"/>
      <c r="C350" s="625"/>
      <c r="D350" s="627"/>
      <c r="E350" s="210"/>
      <c r="F350" s="210"/>
      <c r="G350" s="210"/>
      <c r="H350" s="210"/>
      <c r="I350" s="627"/>
      <c r="J350" s="210"/>
      <c r="K350" s="210"/>
      <c r="L350" s="210"/>
      <c r="M350" s="628"/>
      <c r="N350" s="210"/>
      <c r="O350" s="210"/>
      <c r="P350" s="210"/>
      <c r="Q350" s="210"/>
      <c r="R350" s="210"/>
      <c r="S350" s="210"/>
      <c r="T350" s="210"/>
      <c r="U350" s="210"/>
      <c r="V350" s="210"/>
      <c r="W350" s="210"/>
      <c r="X350" s="210"/>
      <c r="Y350" s="210"/>
      <c r="Z350" s="210"/>
    </row>
    <row r="351" ht="12.75" customHeight="1">
      <c r="A351" s="652"/>
      <c r="B351" s="625"/>
      <c r="C351" s="625"/>
      <c r="D351" s="627"/>
      <c r="E351" s="210"/>
      <c r="F351" s="210"/>
      <c r="G351" s="210"/>
      <c r="H351" s="210"/>
      <c r="I351" s="627"/>
      <c r="J351" s="210"/>
      <c r="K351" s="210"/>
      <c r="L351" s="210"/>
      <c r="M351" s="628"/>
      <c r="N351" s="210"/>
      <c r="O351" s="210"/>
      <c r="P351" s="210"/>
      <c r="Q351" s="210"/>
      <c r="R351" s="210"/>
      <c r="S351" s="210"/>
      <c r="T351" s="210"/>
      <c r="U351" s="210"/>
      <c r="V351" s="210"/>
      <c r="W351" s="210"/>
      <c r="X351" s="210"/>
      <c r="Y351" s="210"/>
      <c r="Z351" s="210"/>
    </row>
    <row r="352" ht="12.75" customHeight="1">
      <c r="A352" s="652"/>
      <c r="B352" s="625"/>
      <c r="C352" s="625"/>
      <c r="D352" s="627"/>
      <c r="E352" s="210"/>
      <c r="F352" s="210"/>
      <c r="G352" s="210"/>
      <c r="H352" s="210"/>
      <c r="I352" s="627"/>
      <c r="J352" s="210"/>
      <c r="K352" s="210"/>
      <c r="L352" s="210"/>
      <c r="M352" s="628"/>
      <c r="N352" s="210"/>
      <c r="O352" s="210"/>
      <c r="P352" s="210"/>
      <c r="Q352" s="210"/>
      <c r="R352" s="210"/>
      <c r="S352" s="210"/>
      <c r="T352" s="210"/>
      <c r="U352" s="210"/>
      <c r="V352" s="210"/>
      <c r="W352" s="210"/>
      <c r="X352" s="210"/>
      <c r="Y352" s="210"/>
      <c r="Z352" s="210"/>
    </row>
    <row r="353" ht="12.75" customHeight="1">
      <c r="A353" s="652"/>
      <c r="B353" s="625"/>
      <c r="C353" s="625"/>
      <c r="D353" s="627"/>
      <c r="E353" s="210"/>
      <c r="F353" s="210"/>
      <c r="G353" s="210"/>
      <c r="H353" s="210"/>
      <c r="I353" s="627"/>
      <c r="J353" s="210"/>
      <c r="K353" s="210"/>
      <c r="L353" s="210"/>
      <c r="M353" s="628"/>
      <c r="N353" s="210"/>
      <c r="O353" s="210"/>
      <c r="P353" s="210"/>
      <c r="Q353" s="210"/>
      <c r="R353" s="210"/>
      <c r="S353" s="210"/>
      <c r="T353" s="210"/>
      <c r="U353" s="210"/>
      <c r="V353" s="210"/>
      <c r="W353" s="210"/>
      <c r="X353" s="210"/>
      <c r="Y353" s="210"/>
      <c r="Z353" s="210"/>
    </row>
    <row r="354" ht="12.75" customHeight="1">
      <c r="A354" s="652"/>
      <c r="B354" s="625"/>
      <c r="C354" s="625"/>
      <c r="D354" s="627"/>
      <c r="E354" s="210"/>
      <c r="F354" s="210"/>
      <c r="G354" s="210"/>
      <c r="H354" s="210"/>
      <c r="I354" s="627"/>
      <c r="J354" s="210"/>
      <c r="K354" s="210"/>
      <c r="L354" s="210"/>
      <c r="M354" s="628"/>
      <c r="N354" s="210"/>
      <c r="O354" s="210"/>
      <c r="P354" s="210"/>
      <c r="Q354" s="210"/>
      <c r="R354" s="210"/>
      <c r="S354" s="210"/>
      <c r="T354" s="210"/>
      <c r="U354" s="210"/>
      <c r="V354" s="210"/>
      <c r="W354" s="210"/>
      <c r="X354" s="210"/>
      <c r="Y354" s="210"/>
      <c r="Z354" s="210"/>
    </row>
    <row r="355" ht="12.75" customHeight="1">
      <c r="A355" s="652"/>
      <c r="B355" s="625"/>
      <c r="C355" s="625"/>
      <c r="D355" s="627"/>
      <c r="E355" s="210"/>
      <c r="F355" s="210"/>
      <c r="G355" s="210"/>
      <c r="H355" s="210"/>
      <c r="I355" s="627"/>
      <c r="J355" s="210"/>
      <c r="K355" s="210"/>
      <c r="L355" s="210"/>
      <c r="M355" s="628"/>
      <c r="N355" s="210"/>
      <c r="O355" s="210"/>
      <c r="P355" s="210"/>
      <c r="Q355" s="210"/>
      <c r="R355" s="210"/>
      <c r="S355" s="210"/>
      <c r="T355" s="210"/>
      <c r="U355" s="210"/>
      <c r="V355" s="210"/>
      <c r="W355" s="210"/>
      <c r="X355" s="210"/>
      <c r="Y355" s="210"/>
      <c r="Z355" s="210"/>
    </row>
    <row r="356" ht="12.75" customHeight="1">
      <c r="A356" s="652"/>
      <c r="B356" s="625"/>
      <c r="C356" s="625"/>
      <c r="D356" s="627"/>
      <c r="E356" s="210"/>
      <c r="F356" s="210"/>
      <c r="G356" s="210"/>
      <c r="H356" s="210"/>
      <c r="I356" s="627"/>
      <c r="J356" s="210"/>
      <c r="K356" s="210"/>
      <c r="L356" s="210"/>
      <c r="M356" s="628"/>
      <c r="N356" s="210"/>
      <c r="O356" s="210"/>
      <c r="P356" s="210"/>
      <c r="Q356" s="210"/>
      <c r="R356" s="210"/>
      <c r="S356" s="210"/>
      <c r="T356" s="210"/>
      <c r="U356" s="210"/>
      <c r="V356" s="210"/>
      <c r="W356" s="210"/>
      <c r="X356" s="210"/>
      <c r="Y356" s="210"/>
      <c r="Z356" s="210"/>
    </row>
    <row r="357" ht="12.75" customHeight="1">
      <c r="A357" s="652"/>
      <c r="B357" s="625"/>
      <c r="C357" s="625"/>
      <c r="D357" s="627"/>
      <c r="E357" s="210"/>
      <c r="F357" s="210"/>
      <c r="G357" s="210"/>
      <c r="H357" s="210"/>
      <c r="I357" s="627"/>
      <c r="J357" s="210"/>
      <c r="K357" s="210"/>
      <c r="L357" s="210"/>
      <c r="M357" s="628"/>
      <c r="N357" s="210"/>
      <c r="O357" s="210"/>
      <c r="P357" s="210"/>
      <c r="Q357" s="210"/>
      <c r="R357" s="210"/>
      <c r="S357" s="210"/>
      <c r="T357" s="210"/>
      <c r="U357" s="210"/>
      <c r="V357" s="210"/>
      <c r="W357" s="210"/>
      <c r="X357" s="210"/>
      <c r="Y357" s="210"/>
      <c r="Z357" s="210"/>
    </row>
    <row r="358" ht="12.75" customHeight="1">
      <c r="A358" s="652"/>
      <c r="B358" s="625"/>
      <c r="C358" s="625"/>
      <c r="D358" s="627"/>
      <c r="E358" s="210"/>
      <c r="F358" s="210"/>
      <c r="G358" s="210"/>
      <c r="H358" s="210"/>
      <c r="I358" s="627"/>
      <c r="J358" s="210"/>
      <c r="K358" s="210"/>
      <c r="L358" s="210"/>
      <c r="M358" s="628"/>
      <c r="N358" s="210"/>
      <c r="O358" s="210"/>
      <c r="P358" s="210"/>
      <c r="Q358" s="210"/>
      <c r="R358" s="210"/>
      <c r="S358" s="210"/>
      <c r="T358" s="210"/>
      <c r="U358" s="210"/>
      <c r="V358" s="210"/>
      <c r="W358" s="210"/>
      <c r="X358" s="210"/>
      <c r="Y358" s="210"/>
      <c r="Z358" s="210"/>
    </row>
    <row r="359" ht="12.75" customHeight="1">
      <c r="A359" s="652"/>
      <c r="B359" s="625"/>
      <c r="C359" s="625"/>
      <c r="D359" s="627"/>
      <c r="E359" s="210"/>
      <c r="F359" s="210"/>
      <c r="G359" s="210"/>
      <c r="H359" s="210"/>
      <c r="I359" s="627"/>
      <c r="J359" s="210"/>
      <c r="K359" s="210"/>
      <c r="L359" s="210"/>
      <c r="M359" s="628"/>
      <c r="N359" s="210"/>
      <c r="O359" s="210"/>
      <c r="P359" s="210"/>
      <c r="Q359" s="210"/>
      <c r="R359" s="210"/>
      <c r="S359" s="210"/>
      <c r="T359" s="210"/>
      <c r="U359" s="210"/>
      <c r="V359" s="210"/>
      <c r="W359" s="210"/>
      <c r="X359" s="210"/>
      <c r="Y359" s="210"/>
      <c r="Z359" s="210"/>
    </row>
    <row r="360" ht="12.75" customHeight="1">
      <c r="A360" s="652"/>
      <c r="B360" s="625"/>
      <c r="C360" s="625"/>
      <c r="D360" s="627"/>
      <c r="E360" s="210"/>
      <c r="F360" s="210"/>
      <c r="G360" s="210"/>
      <c r="H360" s="210"/>
      <c r="I360" s="627"/>
      <c r="J360" s="210"/>
      <c r="K360" s="210"/>
      <c r="L360" s="210"/>
      <c r="M360" s="628"/>
      <c r="N360" s="210"/>
      <c r="O360" s="210"/>
      <c r="P360" s="210"/>
      <c r="Q360" s="210"/>
      <c r="R360" s="210"/>
      <c r="S360" s="210"/>
      <c r="T360" s="210"/>
      <c r="U360" s="210"/>
      <c r="V360" s="210"/>
      <c r="W360" s="210"/>
      <c r="X360" s="210"/>
      <c r="Y360" s="210"/>
      <c r="Z360" s="210"/>
    </row>
    <row r="361" ht="12.75" customHeight="1">
      <c r="A361" s="652"/>
      <c r="B361" s="625"/>
      <c r="C361" s="625"/>
      <c r="D361" s="627"/>
      <c r="E361" s="210"/>
      <c r="F361" s="210"/>
      <c r="G361" s="210"/>
      <c r="H361" s="210"/>
      <c r="I361" s="627"/>
      <c r="J361" s="210"/>
      <c r="K361" s="210"/>
      <c r="L361" s="210"/>
      <c r="M361" s="628"/>
      <c r="N361" s="210"/>
      <c r="O361" s="210"/>
      <c r="P361" s="210"/>
      <c r="Q361" s="210"/>
      <c r="R361" s="210"/>
      <c r="S361" s="210"/>
      <c r="T361" s="210"/>
      <c r="U361" s="210"/>
      <c r="V361" s="210"/>
      <c r="W361" s="210"/>
      <c r="X361" s="210"/>
      <c r="Y361" s="210"/>
      <c r="Z361" s="210"/>
    </row>
    <row r="362" ht="12.75" customHeight="1">
      <c r="A362" s="652"/>
      <c r="B362" s="625"/>
      <c r="C362" s="625"/>
      <c r="D362" s="627"/>
      <c r="E362" s="210"/>
      <c r="F362" s="210"/>
      <c r="G362" s="210"/>
      <c r="H362" s="210"/>
      <c r="I362" s="627"/>
      <c r="J362" s="210"/>
      <c r="K362" s="210"/>
      <c r="L362" s="210"/>
      <c r="M362" s="628"/>
      <c r="N362" s="210"/>
      <c r="O362" s="210"/>
      <c r="P362" s="210"/>
      <c r="Q362" s="210"/>
      <c r="R362" s="210"/>
      <c r="S362" s="210"/>
      <c r="T362" s="210"/>
      <c r="U362" s="210"/>
      <c r="V362" s="210"/>
      <c r="W362" s="210"/>
      <c r="X362" s="210"/>
      <c r="Y362" s="210"/>
      <c r="Z362" s="210"/>
    </row>
    <row r="363" ht="12.75" customHeight="1">
      <c r="A363" s="652"/>
      <c r="B363" s="625"/>
      <c r="C363" s="625"/>
      <c r="D363" s="627"/>
      <c r="E363" s="210"/>
      <c r="F363" s="210"/>
      <c r="G363" s="210"/>
      <c r="H363" s="210"/>
      <c r="I363" s="627"/>
      <c r="J363" s="210"/>
      <c r="K363" s="210"/>
      <c r="L363" s="210"/>
      <c r="M363" s="628"/>
      <c r="N363" s="210"/>
      <c r="O363" s="210"/>
      <c r="P363" s="210"/>
      <c r="Q363" s="210"/>
      <c r="R363" s="210"/>
      <c r="S363" s="210"/>
      <c r="T363" s="210"/>
      <c r="U363" s="210"/>
      <c r="V363" s="210"/>
      <c r="W363" s="210"/>
      <c r="X363" s="210"/>
      <c r="Y363" s="210"/>
      <c r="Z363" s="210"/>
    </row>
    <row r="364" ht="12.75" customHeight="1">
      <c r="A364" s="652"/>
      <c r="B364" s="625"/>
      <c r="C364" s="625"/>
      <c r="D364" s="627"/>
      <c r="E364" s="210"/>
      <c r="F364" s="210"/>
      <c r="G364" s="210"/>
      <c r="H364" s="210"/>
      <c r="I364" s="627"/>
      <c r="J364" s="210"/>
      <c r="K364" s="210"/>
      <c r="L364" s="210"/>
      <c r="M364" s="628"/>
      <c r="N364" s="210"/>
      <c r="O364" s="210"/>
      <c r="P364" s="210"/>
      <c r="Q364" s="210"/>
      <c r="R364" s="210"/>
      <c r="S364" s="210"/>
      <c r="T364" s="210"/>
      <c r="U364" s="210"/>
      <c r="V364" s="210"/>
      <c r="W364" s="210"/>
      <c r="X364" s="210"/>
      <c r="Y364" s="210"/>
      <c r="Z364" s="210"/>
    </row>
    <row r="365" ht="12.75" customHeight="1">
      <c r="A365" s="652"/>
      <c r="B365" s="625"/>
      <c r="C365" s="625"/>
      <c r="D365" s="627"/>
      <c r="E365" s="210"/>
      <c r="F365" s="210"/>
      <c r="G365" s="210"/>
      <c r="H365" s="210"/>
      <c r="I365" s="627"/>
      <c r="J365" s="210"/>
      <c r="K365" s="210"/>
      <c r="L365" s="210"/>
      <c r="M365" s="628"/>
      <c r="N365" s="210"/>
      <c r="O365" s="210"/>
      <c r="P365" s="210"/>
      <c r="Q365" s="210"/>
      <c r="R365" s="210"/>
      <c r="S365" s="210"/>
      <c r="T365" s="210"/>
      <c r="U365" s="210"/>
      <c r="V365" s="210"/>
      <c r="W365" s="210"/>
      <c r="X365" s="210"/>
      <c r="Y365" s="210"/>
      <c r="Z365" s="210"/>
    </row>
    <row r="366" ht="12.75" customHeight="1">
      <c r="A366" s="652"/>
      <c r="B366" s="625"/>
      <c r="C366" s="625"/>
      <c r="D366" s="627"/>
      <c r="E366" s="210"/>
      <c r="F366" s="210"/>
      <c r="G366" s="210"/>
      <c r="H366" s="210"/>
      <c r="I366" s="627"/>
      <c r="J366" s="210"/>
      <c r="K366" s="210"/>
      <c r="L366" s="210"/>
      <c r="M366" s="628"/>
      <c r="N366" s="210"/>
      <c r="O366" s="210"/>
      <c r="P366" s="210"/>
      <c r="Q366" s="210"/>
      <c r="R366" s="210"/>
      <c r="S366" s="210"/>
      <c r="T366" s="210"/>
      <c r="U366" s="210"/>
      <c r="V366" s="210"/>
      <c r="W366" s="210"/>
      <c r="X366" s="210"/>
      <c r="Y366" s="210"/>
      <c r="Z366" s="210"/>
    </row>
    <row r="367" ht="12.75" customHeight="1">
      <c r="A367" s="652"/>
      <c r="B367" s="625"/>
      <c r="C367" s="625"/>
      <c r="D367" s="627"/>
      <c r="E367" s="210"/>
      <c r="F367" s="210"/>
      <c r="G367" s="210"/>
      <c r="H367" s="210"/>
      <c r="I367" s="627"/>
      <c r="J367" s="210"/>
      <c r="K367" s="210"/>
      <c r="L367" s="210"/>
      <c r="M367" s="628"/>
      <c r="N367" s="210"/>
      <c r="O367" s="210"/>
      <c r="P367" s="210"/>
      <c r="Q367" s="210"/>
      <c r="R367" s="210"/>
      <c r="S367" s="210"/>
      <c r="T367" s="210"/>
      <c r="U367" s="210"/>
      <c r="V367" s="210"/>
      <c r="W367" s="210"/>
      <c r="X367" s="210"/>
      <c r="Y367" s="210"/>
      <c r="Z367" s="210"/>
    </row>
    <row r="368" ht="12.75" customHeight="1">
      <c r="A368" s="652"/>
      <c r="B368" s="625"/>
      <c r="C368" s="625"/>
      <c r="D368" s="627"/>
      <c r="E368" s="210"/>
      <c r="F368" s="210"/>
      <c r="G368" s="210"/>
      <c r="H368" s="210"/>
      <c r="I368" s="627"/>
      <c r="J368" s="210"/>
      <c r="K368" s="210"/>
      <c r="L368" s="210"/>
      <c r="M368" s="628"/>
      <c r="N368" s="210"/>
      <c r="O368" s="210"/>
      <c r="P368" s="210"/>
      <c r="Q368" s="210"/>
      <c r="R368" s="210"/>
      <c r="S368" s="210"/>
      <c r="T368" s="210"/>
      <c r="U368" s="210"/>
      <c r="V368" s="210"/>
      <c r="W368" s="210"/>
      <c r="X368" s="210"/>
      <c r="Y368" s="210"/>
      <c r="Z368" s="210"/>
    </row>
    <row r="369" ht="12.75" customHeight="1">
      <c r="A369" s="652"/>
      <c r="B369" s="625"/>
      <c r="C369" s="625"/>
      <c r="D369" s="627"/>
      <c r="E369" s="210"/>
      <c r="F369" s="210"/>
      <c r="G369" s="210"/>
      <c r="H369" s="210"/>
      <c r="I369" s="627"/>
      <c r="J369" s="210"/>
      <c r="K369" s="210"/>
      <c r="L369" s="210"/>
      <c r="M369" s="628"/>
      <c r="N369" s="210"/>
      <c r="O369" s="210"/>
      <c r="P369" s="210"/>
      <c r="Q369" s="210"/>
      <c r="R369" s="210"/>
      <c r="S369" s="210"/>
      <c r="T369" s="210"/>
      <c r="U369" s="210"/>
      <c r="V369" s="210"/>
      <c r="W369" s="210"/>
      <c r="X369" s="210"/>
      <c r="Y369" s="210"/>
      <c r="Z369" s="210"/>
    </row>
    <row r="370" ht="12.75" customHeight="1">
      <c r="A370" s="652"/>
      <c r="B370" s="625"/>
      <c r="C370" s="625"/>
      <c r="D370" s="627"/>
      <c r="E370" s="210"/>
      <c r="F370" s="210"/>
      <c r="G370" s="210"/>
      <c r="H370" s="210"/>
      <c r="I370" s="627"/>
      <c r="J370" s="210"/>
      <c r="K370" s="210"/>
      <c r="L370" s="210"/>
      <c r="M370" s="628"/>
      <c r="N370" s="210"/>
      <c r="O370" s="210"/>
      <c r="P370" s="210"/>
      <c r="Q370" s="210"/>
      <c r="R370" s="210"/>
      <c r="S370" s="210"/>
      <c r="T370" s="210"/>
      <c r="U370" s="210"/>
      <c r="V370" s="210"/>
      <c r="W370" s="210"/>
      <c r="X370" s="210"/>
      <c r="Y370" s="210"/>
      <c r="Z370" s="210"/>
    </row>
    <row r="371" ht="12.75" customHeight="1">
      <c r="A371" s="652"/>
      <c r="B371" s="625"/>
      <c r="C371" s="625"/>
      <c r="D371" s="627"/>
      <c r="E371" s="210"/>
      <c r="F371" s="210"/>
      <c r="G371" s="210"/>
      <c r="H371" s="210"/>
      <c r="I371" s="627"/>
      <c r="J371" s="210"/>
      <c r="K371" s="210"/>
      <c r="L371" s="210"/>
      <c r="M371" s="628"/>
      <c r="N371" s="210"/>
      <c r="O371" s="210"/>
      <c r="P371" s="210"/>
      <c r="Q371" s="210"/>
      <c r="R371" s="210"/>
      <c r="S371" s="210"/>
      <c r="T371" s="210"/>
      <c r="U371" s="210"/>
      <c r="V371" s="210"/>
      <c r="W371" s="210"/>
      <c r="X371" s="210"/>
      <c r="Y371" s="210"/>
      <c r="Z371" s="210"/>
    </row>
    <row r="372" ht="12.75" customHeight="1">
      <c r="A372" s="652"/>
      <c r="B372" s="625"/>
      <c r="C372" s="625"/>
      <c r="D372" s="627"/>
      <c r="E372" s="210"/>
      <c r="F372" s="210"/>
      <c r="G372" s="210"/>
      <c r="H372" s="210"/>
      <c r="I372" s="627"/>
      <c r="J372" s="210"/>
      <c r="K372" s="210"/>
      <c r="L372" s="210"/>
      <c r="M372" s="628"/>
      <c r="N372" s="210"/>
      <c r="O372" s="210"/>
      <c r="P372" s="210"/>
      <c r="Q372" s="210"/>
      <c r="R372" s="210"/>
      <c r="S372" s="210"/>
      <c r="T372" s="210"/>
      <c r="U372" s="210"/>
      <c r="V372" s="210"/>
      <c r="W372" s="210"/>
      <c r="X372" s="210"/>
      <c r="Y372" s="210"/>
      <c r="Z372" s="210"/>
    </row>
    <row r="373" ht="12.75" customHeight="1">
      <c r="A373" s="652"/>
      <c r="B373" s="625"/>
      <c r="C373" s="625"/>
      <c r="D373" s="627"/>
      <c r="E373" s="210"/>
      <c r="F373" s="210"/>
      <c r="G373" s="210"/>
      <c r="H373" s="210"/>
      <c r="I373" s="627"/>
      <c r="J373" s="210"/>
      <c r="K373" s="210"/>
      <c r="L373" s="210"/>
      <c r="M373" s="628"/>
      <c r="N373" s="210"/>
      <c r="O373" s="210"/>
      <c r="P373" s="210"/>
      <c r="Q373" s="210"/>
      <c r="R373" s="210"/>
      <c r="S373" s="210"/>
      <c r="T373" s="210"/>
      <c r="U373" s="210"/>
      <c r="V373" s="210"/>
      <c r="W373" s="210"/>
      <c r="X373" s="210"/>
      <c r="Y373" s="210"/>
      <c r="Z373" s="210"/>
    </row>
    <row r="374" ht="12.75" customHeight="1">
      <c r="A374" s="652"/>
      <c r="B374" s="625"/>
      <c r="C374" s="625"/>
      <c r="D374" s="627"/>
      <c r="E374" s="210"/>
      <c r="F374" s="210"/>
      <c r="G374" s="210"/>
      <c r="H374" s="210"/>
      <c r="I374" s="627"/>
      <c r="J374" s="210"/>
      <c r="K374" s="210"/>
      <c r="L374" s="210"/>
      <c r="M374" s="628"/>
      <c r="N374" s="210"/>
      <c r="O374" s="210"/>
      <c r="P374" s="210"/>
      <c r="Q374" s="210"/>
      <c r="R374" s="210"/>
      <c r="S374" s="210"/>
      <c r="T374" s="210"/>
      <c r="U374" s="210"/>
      <c r="V374" s="210"/>
      <c r="W374" s="210"/>
      <c r="X374" s="210"/>
      <c r="Y374" s="210"/>
      <c r="Z374" s="210"/>
    </row>
    <row r="375" ht="12.75" customHeight="1">
      <c r="A375" s="652"/>
      <c r="B375" s="625"/>
      <c r="C375" s="625"/>
      <c r="D375" s="627"/>
      <c r="E375" s="210"/>
      <c r="F375" s="210"/>
      <c r="G375" s="210"/>
      <c r="H375" s="210"/>
      <c r="I375" s="627"/>
      <c r="J375" s="210"/>
      <c r="K375" s="210"/>
      <c r="L375" s="210"/>
      <c r="M375" s="628"/>
      <c r="N375" s="210"/>
      <c r="O375" s="210"/>
      <c r="P375" s="210"/>
      <c r="Q375" s="210"/>
      <c r="R375" s="210"/>
      <c r="S375" s="210"/>
      <c r="T375" s="210"/>
      <c r="U375" s="210"/>
      <c r="V375" s="210"/>
      <c r="W375" s="210"/>
      <c r="X375" s="210"/>
      <c r="Y375" s="210"/>
      <c r="Z375" s="210"/>
    </row>
    <row r="376" ht="12.75" customHeight="1">
      <c r="A376" s="652"/>
      <c r="B376" s="625"/>
      <c r="C376" s="625"/>
      <c r="D376" s="627"/>
      <c r="E376" s="210"/>
      <c r="F376" s="210"/>
      <c r="G376" s="210"/>
      <c r="H376" s="210"/>
      <c r="I376" s="627"/>
      <c r="J376" s="210"/>
      <c r="K376" s="210"/>
      <c r="L376" s="210"/>
      <c r="M376" s="628"/>
      <c r="N376" s="210"/>
      <c r="O376" s="210"/>
      <c r="P376" s="210"/>
      <c r="Q376" s="210"/>
      <c r="R376" s="210"/>
      <c r="S376" s="210"/>
      <c r="T376" s="210"/>
      <c r="U376" s="210"/>
      <c r="V376" s="210"/>
      <c r="W376" s="210"/>
      <c r="X376" s="210"/>
      <c r="Y376" s="210"/>
      <c r="Z376" s="210"/>
    </row>
    <row r="377" ht="12.75" customHeight="1">
      <c r="A377" s="652"/>
      <c r="B377" s="625"/>
      <c r="C377" s="625"/>
      <c r="D377" s="627"/>
      <c r="E377" s="210"/>
      <c r="F377" s="210"/>
      <c r="G377" s="210"/>
      <c r="H377" s="210"/>
      <c r="I377" s="627"/>
      <c r="J377" s="210"/>
      <c r="K377" s="210"/>
      <c r="L377" s="210"/>
      <c r="M377" s="628"/>
      <c r="N377" s="210"/>
      <c r="O377" s="210"/>
      <c r="P377" s="210"/>
      <c r="Q377" s="210"/>
      <c r="R377" s="210"/>
      <c r="S377" s="210"/>
      <c r="T377" s="210"/>
      <c r="U377" s="210"/>
      <c r="V377" s="210"/>
      <c r="W377" s="210"/>
      <c r="X377" s="210"/>
      <c r="Y377" s="210"/>
      <c r="Z377" s="210"/>
    </row>
    <row r="378" ht="12.75" customHeight="1">
      <c r="A378" s="652"/>
      <c r="B378" s="625"/>
      <c r="C378" s="625"/>
      <c r="D378" s="627"/>
      <c r="E378" s="210"/>
      <c r="F378" s="210"/>
      <c r="G378" s="210"/>
      <c r="H378" s="210"/>
      <c r="I378" s="627"/>
      <c r="J378" s="210"/>
      <c r="K378" s="210"/>
      <c r="L378" s="210"/>
      <c r="M378" s="628"/>
      <c r="N378" s="210"/>
      <c r="O378" s="210"/>
      <c r="P378" s="210"/>
      <c r="Q378" s="210"/>
      <c r="R378" s="210"/>
      <c r="S378" s="210"/>
      <c r="T378" s="210"/>
      <c r="U378" s="210"/>
      <c r="V378" s="210"/>
      <c r="W378" s="210"/>
      <c r="X378" s="210"/>
      <c r="Y378" s="210"/>
      <c r="Z378" s="210"/>
    </row>
    <row r="379" ht="12.75" customHeight="1">
      <c r="A379" s="652"/>
      <c r="B379" s="625"/>
      <c r="C379" s="625"/>
      <c r="D379" s="627"/>
      <c r="E379" s="210"/>
      <c r="F379" s="210"/>
      <c r="G379" s="210"/>
      <c r="H379" s="210"/>
      <c r="I379" s="627"/>
      <c r="J379" s="210"/>
      <c r="K379" s="210"/>
      <c r="L379" s="210"/>
      <c r="M379" s="628"/>
      <c r="N379" s="210"/>
      <c r="O379" s="210"/>
      <c r="P379" s="210"/>
      <c r="Q379" s="210"/>
      <c r="R379" s="210"/>
      <c r="S379" s="210"/>
      <c r="T379" s="210"/>
      <c r="U379" s="210"/>
      <c r="V379" s="210"/>
      <c r="W379" s="210"/>
      <c r="X379" s="210"/>
      <c r="Y379" s="210"/>
      <c r="Z379" s="210"/>
    </row>
    <row r="380" ht="12.75" customHeight="1">
      <c r="A380" s="652"/>
      <c r="B380" s="625"/>
      <c r="C380" s="625"/>
      <c r="D380" s="627"/>
      <c r="E380" s="210"/>
      <c r="F380" s="210"/>
      <c r="G380" s="210"/>
      <c r="H380" s="210"/>
      <c r="I380" s="627"/>
      <c r="J380" s="210"/>
      <c r="K380" s="210"/>
      <c r="L380" s="210"/>
      <c r="M380" s="628"/>
      <c r="N380" s="210"/>
      <c r="O380" s="210"/>
      <c r="P380" s="210"/>
      <c r="Q380" s="210"/>
      <c r="R380" s="210"/>
      <c r="S380" s="210"/>
      <c r="T380" s="210"/>
      <c r="U380" s="210"/>
      <c r="V380" s="210"/>
      <c r="W380" s="210"/>
      <c r="X380" s="210"/>
      <c r="Y380" s="210"/>
      <c r="Z380" s="210"/>
    </row>
    <row r="381" ht="12.75" customHeight="1">
      <c r="A381" s="652"/>
      <c r="B381" s="625"/>
      <c r="C381" s="625"/>
      <c r="D381" s="627"/>
      <c r="E381" s="210"/>
      <c r="F381" s="210"/>
      <c r="G381" s="210"/>
      <c r="H381" s="210"/>
      <c r="I381" s="627"/>
      <c r="J381" s="210"/>
      <c r="K381" s="210"/>
      <c r="L381" s="210"/>
      <c r="M381" s="628"/>
      <c r="N381" s="210"/>
      <c r="O381" s="210"/>
      <c r="P381" s="210"/>
      <c r="Q381" s="210"/>
      <c r="R381" s="210"/>
      <c r="S381" s="210"/>
      <c r="T381" s="210"/>
      <c r="U381" s="210"/>
      <c r="V381" s="210"/>
      <c r="W381" s="210"/>
      <c r="X381" s="210"/>
      <c r="Y381" s="210"/>
      <c r="Z381" s="210"/>
    </row>
    <row r="382" ht="12.75" customHeight="1">
      <c r="A382" s="652"/>
      <c r="B382" s="625"/>
      <c r="C382" s="625"/>
      <c r="D382" s="627"/>
      <c r="E382" s="210"/>
      <c r="F382" s="210"/>
      <c r="G382" s="210"/>
      <c r="H382" s="210"/>
      <c r="I382" s="627"/>
      <c r="J382" s="210"/>
      <c r="K382" s="210"/>
      <c r="L382" s="210"/>
      <c r="M382" s="628"/>
      <c r="N382" s="210"/>
      <c r="O382" s="210"/>
      <c r="P382" s="210"/>
      <c r="Q382" s="210"/>
      <c r="R382" s="210"/>
      <c r="S382" s="210"/>
      <c r="T382" s="210"/>
      <c r="U382" s="210"/>
      <c r="V382" s="210"/>
      <c r="W382" s="210"/>
      <c r="X382" s="210"/>
      <c r="Y382" s="210"/>
      <c r="Z382" s="210"/>
    </row>
    <row r="383" ht="12.75" customHeight="1">
      <c r="A383" s="652"/>
      <c r="B383" s="625"/>
      <c r="C383" s="625"/>
      <c r="D383" s="627"/>
      <c r="E383" s="210"/>
      <c r="F383" s="210"/>
      <c r="G383" s="210"/>
      <c r="H383" s="210"/>
      <c r="I383" s="627"/>
      <c r="J383" s="210"/>
      <c r="K383" s="210"/>
      <c r="L383" s="210"/>
      <c r="M383" s="628"/>
      <c r="N383" s="210"/>
      <c r="O383" s="210"/>
      <c r="P383" s="210"/>
      <c r="Q383" s="210"/>
      <c r="R383" s="210"/>
      <c r="S383" s="210"/>
      <c r="T383" s="210"/>
      <c r="U383" s="210"/>
      <c r="V383" s="210"/>
      <c r="W383" s="210"/>
      <c r="X383" s="210"/>
      <c r="Y383" s="210"/>
      <c r="Z383" s="210"/>
    </row>
    <row r="384" ht="12.75" customHeight="1">
      <c r="A384" s="652"/>
      <c r="B384" s="625"/>
      <c r="C384" s="625"/>
      <c r="D384" s="627"/>
      <c r="E384" s="210"/>
      <c r="F384" s="210"/>
      <c r="G384" s="210"/>
      <c r="H384" s="210"/>
      <c r="I384" s="627"/>
      <c r="J384" s="210"/>
      <c r="K384" s="210"/>
      <c r="L384" s="210"/>
      <c r="M384" s="628"/>
      <c r="N384" s="210"/>
      <c r="O384" s="210"/>
      <c r="P384" s="210"/>
      <c r="Q384" s="210"/>
      <c r="R384" s="210"/>
      <c r="S384" s="210"/>
      <c r="T384" s="210"/>
      <c r="U384" s="210"/>
      <c r="V384" s="210"/>
      <c r="W384" s="210"/>
      <c r="X384" s="210"/>
      <c r="Y384" s="210"/>
      <c r="Z384" s="210"/>
    </row>
    <row r="385" ht="12.75" customHeight="1">
      <c r="A385" s="652"/>
      <c r="B385" s="625"/>
      <c r="C385" s="625"/>
      <c r="D385" s="627"/>
      <c r="E385" s="210"/>
      <c r="F385" s="210"/>
      <c r="G385" s="210"/>
      <c r="H385" s="210"/>
      <c r="I385" s="627"/>
      <c r="J385" s="210"/>
      <c r="K385" s="210"/>
      <c r="L385" s="210"/>
      <c r="M385" s="628"/>
      <c r="N385" s="210"/>
      <c r="O385" s="210"/>
      <c r="P385" s="210"/>
      <c r="Q385" s="210"/>
      <c r="R385" s="210"/>
      <c r="S385" s="210"/>
      <c r="T385" s="210"/>
      <c r="U385" s="210"/>
      <c r="V385" s="210"/>
      <c r="W385" s="210"/>
      <c r="X385" s="210"/>
      <c r="Y385" s="210"/>
      <c r="Z385" s="210"/>
    </row>
    <row r="386" ht="12.75" customHeight="1">
      <c r="A386" s="652"/>
      <c r="B386" s="625"/>
      <c r="C386" s="625"/>
      <c r="D386" s="627"/>
      <c r="E386" s="210"/>
      <c r="F386" s="210"/>
      <c r="G386" s="210"/>
      <c r="H386" s="210"/>
      <c r="I386" s="627"/>
      <c r="J386" s="210"/>
      <c r="K386" s="210"/>
      <c r="L386" s="210"/>
      <c r="M386" s="628"/>
      <c r="N386" s="210"/>
      <c r="O386" s="210"/>
      <c r="P386" s="210"/>
      <c r="Q386" s="210"/>
      <c r="R386" s="210"/>
      <c r="S386" s="210"/>
      <c r="T386" s="210"/>
      <c r="U386" s="210"/>
      <c r="V386" s="210"/>
      <c r="W386" s="210"/>
      <c r="X386" s="210"/>
      <c r="Y386" s="210"/>
      <c r="Z386" s="210"/>
    </row>
    <row r="387" ht="12.75" customHeight="1">
      <c r="A387" s="652"/>
      <c r="B387" s="625"/>
      <c r="C387" s="625"/>
      <c r="D387" s="627"/>
      <c r="E387" s="210"/>
      <c r="F387" s="210"/>
      <c r="G387" s="210"/>
      <c r="H387" s="210"/>
      <c r="I387" s="627"/>
      <c r="J387" s="210"/>
      <c r="K387" s="210"/>
      <c r="L387" s="210"/>
      <c r="M387" s="628"/>
      <c r="N387" s="210"/>
      <c r="O387" s="210"/>
      <c r="P387" s="210"/>
      <c r="Q387" s="210"/>
      <c r="R387" s="210"/>
      <c r="S387" s="210"/>
      <c r="T387" s="210"/>
      <c r="U387" s="210"/>
      <c r="V387" s="210"/>
      <c r="W387" s="210"/>
      <c r="X387" s="210"/>
      <c r="Y387" s="210"/>
      <c r="Z387" s="210"/>
    </row>
    <row r="388" ht="12.75" customHeight="1">
      <c r="A388" s="652"/>
      <c r="B388" s="625"/>
      <c r="C388" s="625"/>
      <c r="D388" s="627"/>
      <c r="E388" s="210"/>
      <c r="F388" s="210"/>
      <c r="G388" s="210"/>
      <c r="H388" s="210"/>
      <c r="I388" s="627"/>
      <c r="J388" s="210"/>
      <c r="K388" s="210"/>
      <c r="L388" s="210"/>
      <c r="M388" s="628"/>
      <c r="N388" s="210"/>
      <c r="O388" s="210"/>
      <c r="P388" s="210"/>
      <c r="Q388" s="210"/>
      <c r="R388" s="210"/>
      <c r="S388" s="210"/>
      <c r="T388" s="210"/>
      <c r="U388" s="210"/>
      <c r="V388" s="210"/>
      <c r="W388" s="210"/>
      <c r="X388" s="210"/>
      <c r="Y388" s="210"/>
      <c r="Z388" s="210"/>
    </row>
    <row r="389" ht="12.75" customHeight="1">
      <c r="A389" s="652"/>
      <c r="B389" s="625"/>
      <c r="C389" s="625"/>
      <c r="D389" s="627"/>
      <c r="E389" s="210"/>
      <c r="F389" s="210"/>
      <c r="G389" s="210"/>
      <c r="H389" s="210"/>
      <c r="I389" s="627"/>
      <c r="J389" s="210"/>
      <c r="K389" s="210"/>
      <c r="L389" s="210"/>
      <c r="M389" s="628"/>
      <c r="N389" s="210"/>
      <c r="O389" s="210"/>
      <c r="P389" s="210"/>
      <c r="Q389" s="210"/>
      <c r="R389" s="210"/>
      <c r="S389" s="210"/>
      <c r="T389" s="210"/>
      <c r="U389" s="210"/>
      <c r="V389" s="210"/>
      <c r="W389" s="210"/>
      <c r="X389" s="210"/>
      <c r="Y389" s="210"/>
      <c r="Z389" s="210"/>
    </row>
    <row r="390" ht="12.75" customHeight="1">
      <c r="A390" s="652"/>
      <c r="B390" s="625"/>
      <c r="C390" s="625"/>
      <c r="D390" s="627"/>
      <c r="E390" s="210"/>
      <c r="F390" s="210"/>
      <c r="G390" s="210"/>
      <c r="H390" s="210"/>
      <c r="I390" s="627"/>
      <c r="J390" s="210"/>
      <c r="K390" s="210"/>
      <c r="L390" s="210"/>
      <c r="M390" s="628"/>
      <c r="N390" s="210"/>
      <c r="O390" s="210"/>
      <c r="P390" s="210"/>
      <c r="Q390" s="210"/>
      <c r="R390" s="210"/>
      <c r="S390" s="210"/>
      <c r="T390" s="210"/>
      <c r="U390" s="210"/>
      <c r="V390" s="210"/>
      <c r="W390" s="210"/>
      <c r="X390" s="210"/>
      <c r="Y390" s="210"/>
      <c r="Z390" s="210"/>
    </row>
    <row r="391" ht="12.75" customHeight="1">
      <c r="A391" s="652"/>
      <c r="B391" s="625"/>
      <c r="C391" s="625"/>
      <c r="D391" s="627"/>
      <c r="E391" s="210"/>
      <c r="F391" s="210"/>
      <c r="G391" s="210"/>
      <c r="H391" s="210"/>
      <c r="I391" s="627"/>
      <c r="J391" s="210"/>
      <c r="K391" s="210"/>
      <c r="L391" s="210"/>
      <c r="M391" s="628"/>
      <c r="N391" s="210"/>
      <c r="O391" s="210"/>
      <c r="P391" s="210"/>
      <c r="Q391" s="210"/>
      <c r="R391" s="210"/>
      <c r="S391" s="210"/>
      <c r="T391" s="210"/>
      <c r="U391" s="210"/>
      <c r="V391" s="210"/>
      <c r="W391" s="210"/>
      <c r="X391" s="210"/>
      <c r="Y391" s="210"/>
      <c r="Z391" s="210"/>
    </row>
    <row r="392" ht="12.75" customHeight="1">
      <c r="A392" s="652"/>
      <c r="B392" s="625"/>
      <c r="C392" s="625"/>
      <c r="D392" s="627"/>
      <c r="E392" s="210"/>
      <c r="F392" s="210"/>
      <c r="G392" s="210"/>
      <c r="H392" s="210"/>
      <c r="I392" s="627"/>
      <c r="J392" s="210"/>
      <c r="K392" s="210"/>
      <c r="L392" s="210"/>
      <c r="M392" s="628"/>
      <c r="N392" s="210"/>
      <c r="O392" s="210"/>
      <c r="P392" s="210"/>
      <c r="Q392" s="210"/>
      <c r="R392" s="210"/>
      <c r="S392" s="210"/>
      <c r="T392" s="210"/>
      <c r="U392" s="210"/>
      <c r="V392" s="210"/>
      <c r="W392" s="210"/>
      <c r="X392" s="210"/>
      <c r="Y392" s="210"/>
      <c r="Z392" s="210"/>
    </row>
    <row r="393" ht="12.75" customHeight="1">
      <c r="A393" s="652"/>
      <c r="B393" s="625"/>
      <c r="C393" s="625"/>
      <c r="D393" s="627"/>
      <c r="E393" s="210"/>
      <c r="F393" s="210"/>
      <c r="G393" s="210"/>
      <c r="H393" s="210"/>
      <c r="I393" s="627"/>
      <c r="J393" s="210"/>
      <c r="K393" s="210"/>
      <c r="L393" s="210"/>
      <c r="M393" s="628"/>
      <c r="N393" s="210"/>
      <c r="O393" s="210"/>
      <c r="P393" s="210"/>
      <c r="Q393" s="210"/>
      <c r="R393" s="210"/>
      <c r="S393" s="210"/>
      <c r="T393" s="210"/>
      <c r="U393" s="210"/>
      <c r="V393" s="210"/>
      <c r="W393" s="210"/>
      <c r="X393" s="210"/>
      <c r="Y393" s="210"/>
      <c r="Z393" s="210"/>
    </row>
    <row r="394" ht="12.75" customHeight="1">
      <c r="A394" s="652"/>
      <c r="B394" s="625"/>
      <c r="C394" s="625"/>
      <c r="D394" s="627"/>
      <c r="E394" s="210"/>
      <c r="F394" s="210"/>
      <c r="G394" s="210"/>
      <c r="H394" s="210"/>
      <c r="I394" s="627"/>
      <c r="J394" s="210"/>
      <c r="K394" s="210"/>
      <c r="L394" s="210"/>
      <c r="M394" s="628"/>
      <c r="N394" s="210"/>
      <c r="O394" s="210"/>
      <c r="P394" s="210"/>
      <c r="Q394" s="210"/>
      <c r="R394" s="210"/>
      <c r="S394" s="210"/>
      <c r="T394" s="210"/>
      <c r="U394" s="210"/>
      <c r="V394" s="210"/>
      <c r="W394" s="210"/>
      <c r="X394" s="210"/>
      <c r="Y394" s="210"/>
      <c r="Z394" s="210"/>
    </row>
    <row r="395" ht="12.75" customHeight="1">
      <c r="A395" s="652"/>
      <c r="B395" s="625"/>
      <c r="C395" s="625"/>
      <c r="D395" s="627"/>
      <c r="E395" s="210"/>
      <c r="F395" s="210"/>
      <c r="G395" s="210"/>
      <c r="H395" s="210"/>
      <c r="I395" s="627"/>
      <c r="J395" s="210"/>
      <c r="K395" s="210"/>
      <c r="L395" s="210"/>
      <c r="M395" s="628"/>
      <c r="N395" s="210"/>
      <c r="O395" s="210"/>
      <c r="P395" s="210"/>
      <c r="Q395" s="210"/>
      <c r="R395" s="210"/>
      <c r="S395" s="210"/>
      <c r="T395" s="210"/>
      <c r="U395" s="210"/>
      <c r="V395" s="210"/>
      <c r="W395" s="210"/>
      <c r="X395" s="210"/>
      <c r="Y395" s="210"/>
      <c r="Z395" s="210"/>
    </row>
    <row r="396" ht="12.75" customHeight="1">
      <c r="A396" s="652"/>
      <c r="B396" s="625"/>
      <c r="C396" s="625"/>
      <c r="D396" s="627"/>
      <c r="E396" s="210"/>
      <c r="F396" s="210"/>
      <c r="G396" s="210"/>
      <c r="H396" s="210"/>
      <c r="I396" s="627"/>
      <c r="J396" s="210"/>
      <c r="K396" s="210"/>
      <c r="L396" s="210"/>
      <c r="M396" s="628"/>
      <c r="N396" s="210"/>
      <c r="O396" s="210"/>
      <c r="P396" s="210"/>
      <c r="Q396" s="210"/>
      <c r="R396" s="210"/>
      <c r="S396" s="210"/>
      <c r="T396" s="210"/>
      <c r="U396" s="210"/>
      <c r="V396" s="210"/>
      <c r="W396" s="210"/>
      <c r="X396" s="210"/>
      <c r="Y396" s="210"/>
      <c r="Z396" s="210"/>
    </row>
    <row r="397" ht="12.75" customHeight="1">
      <c r="A397" s="652"/>
      <c r="B397" s="625"/>
      <c r="C397" s="625"/>
      <c r="D397" s="627"/>
      <c r="E397" s="210"/>
      <c r="F397" s="210"/>
      <c r="G397" s="210"/>
      <c r="H397" s="210"/>
      <c r="I397" s="627"/>
      <c r="J397" s="210"/>
      <c r="K397" s="210"/>
      <c r="L397" s="210"/>
      <c r="M397" s="628"/>
      <c r="N397" s="210"/>
      <c r="O397" s="210"/>
      <c r="P397" s="210"/>
      <c r="Q397" s="210"/>
      <c r="R397" s="210"/>
      <c r="S397" s="210"/>
      <c r="T397" s="210"/>
      <c r="U397" s="210"/>
      <c r="V397" s="210"/>
      <c r="W397" s="210"/>
      <c r="X397" s="210"/>
      <c r="Y397" s="210"/>
      <c r="Z397" s="210"/>
    </row>
    <row r="398" ht="12.75" customHeight="1">
      <c r="A398" s="652"/>
      <c r="B398" s="625"/>
      <c r="C398" s="625"/>
      <c r="D398" s="627"/>
      <c r="E398" s="210"/>
      <c r="F398" s="210"/>
      <c r="G398" s="210"/>
      <c r="H398" s="210"/>
      <c r="I398" s="627"/>
      <c r="J398" s="210"/>
      <c r="K398" s="210"/>
      <c r="L398" s="210"/>
      <c r="M398" s="628"/>
      <c r="N398" s="210"/>
      <c r="O398" s="210"/>
      <c r="P398" s="210"/>
      <c r="Q398" s="210"/>
      <c r="R398" s="210"/>
      <c r="S398" s="210"/>
      <c r="T398" s="210"/>
      <c r="U398" s="210"/>
      <c r="V398" s="210"/>
      <c r="W398" s="210"/>
      <c r="X398" s="210"/>
      <c r="Y398" s="210"/>
      <c r="Z398" s="210"/>
    </row>
    <row r="399" ht="12.75" customHeight="1">
      <c r="A399" s="652"/>
      <c r="B399" s="625"/>
      <c r="C399" s="625"/>
      <c r="D399" s="627"/>
      <c r="E399" s="210"/>
      <c r="F399" s="210"/>
      <c r="G399" s="210"/>
      <c r="H399" s="210"/>
      <c r="I399" s="627"/>
      <c r="J399" s="210"/>
      <c r="K399" s="210"/>
      <c r="L399" s="210"/>
      <c r="M399" s="628"/>
      <c r="N399" s="210"/>
      <c r="O399" s="210"/>
      <c r="P399" s="210"/>
      <c r="Q399" s="210"/>
      <c r="R399" s="210"/>
      <c r="S399" s="210"/>
      <c r="T399" s="210"/>
      <c r="U399" s="210"/>
      <c r="V399" s="210"/>
      <c r="W399" s="210"/>
      <c r="X399" s="210"/>
      <c r="Y399" s="210"/>
      <c r="Z399" s="210"/>
    </row>
    <row r="400" ht="12.75" customHeight="1">
      <c r="A400" s="652"/>
      <c r="B400" s="625"/>
      <c r="C400" s="625"/>
      <c r="D400" s="627"/>
      <c r="E400" s="210"/>
      <c r="F400" s="210"/>
      <c r="G400" s="210"/>
      <c r="H400" s="210"/>
      <c r="I400" s="627"/>
      <c r="J400" s="210"/>
      <c r="K400" s="210"/>
      <c r="L400" s="210"/>
      <c r="M400" s="628"/>
      <c r="N400" s="210"/>
      <c r="O400" s="210"/>
      <c r="P400" s="210"/>
      <c r="Q400" s="210"/>
      <c r="R400" s="210"/>
      <c r="S400" s="210"/>
      <c r="T400" s="210"/>
      <c r="U400" s="210"/>
      <c r="V400" s="210"/>
      <c r="W400" s="210"/>
      <c r="X400" s="210"/>
      <c r="Y400" s="210"/>
      <c r="Z400" s="210"/>
    </row>
    <row r="401" ht="12.75" customHeight="1">
      <c r="A401" s="652"/>
      <c r="B401" s="625"/>
      <c r="C401" s="625"/>
      <c r="D401" s="627"/>
      <c r="E401" s="210"/>
      <c r="F401" s="210"/>
      <c r="G401" s="210"/>
      <c r="H401" s="210"/>
      <c r="I401" s="627"/>
      <c r="J401" s="210"/>
      <c r="K401" s="210"/>
      <c r="L401" s="210"/>
      <c r="M401" s="628"/>
      <c r="N401" s="210"/>
      <c r="O401" s="210"/>
      <c r="P401" s="210"/>
      <c r="Q401" s="210"/>
      <c r="R401" s="210"/>
      <c r="S401" s="210"/>
      <c r="T401" s="210"/>
      <c r="U401" s="210"/>
      <c r="V401" s="210"/>
      <c r="W401" s="210"/>
      <c r="X401" s="210"/>
      <c r="Y401" s="210"/>
      <c r="Z401" s="210"/>
    </row>
    <row r="402" ht="12.75" customHeight="1">
      <c r="A402" s="652"/>
      <c r="B402" s="625"/>
      <c r="C402" s="625"/>
      <c r="D402" s="627"/>
      <c r="E402" s="210"/>
      <c r="F402" s="210"/>
      <c r="G402" s="210"/>
      <c r="H402" s="210"/>
      <c r="I402" s="627"/>
      <c r="J402" s="210"/>
      <c r="K402" s="210"/>
      <c r="L402" s="210"/>
      <c r="M402" s="628"/>
      <c r="N402" s="210"/>
      <c r="O402" s="210"/>
      <c r="P402" s="210"/>
      <c r="Q402" s="210"/>
      <c r="R402" s="210"/>
      <c r="S402" s="210"/>
      <c r="T402" s="210"/>
      <c r="U402" s="210"/>
      <c r="V402" s="210"/>
      <c r="W402" s="210"/>
      <c r="X402" s="210"/>
      <c r="Y402" s="210"/>
      <c r="Z402" s="210"/>
    </row>
    <row r="403" ht="12.75" customHeight="1">
      <c r="A403" s="652"/>
      <c r="B403" s="625"/>
      <c r="C403" s="625"/>
      <c r="D403" s="627"/>
      <c r="E403" s="210"/>
      <c r="F403" s="210"/>
      <c r="G403" s="210"/>
      <c r="H403" s="210"/>
      <c r="I403" s="627"/>
      <c r="J403" s="210"/>
      <c r="K403" s="210"/>
      <c r="L403" s="210"/>
      <c r="M403" s="628"/>
      <c r="N403" s="210"/>
      <c r="O403" s="210"/>
      <c r="P403" s="210"/>
      <c r="Q403" s="210"/>
      <c r="R403" s="210"/>
      <c r="S403" s="210"/>
      <c r="T403" s="210"/>
      <c r="U403" s="210"/>
      <c r="V403" s="210"/>
      <c r="W403" s="210"/>
      <c r="X403" s="210"/>
      <c r="Y403" s="210"/>
      <c r="Z403" s="210"/>
    </row>
    <row r="404" ht="12.75" customHeight="1">
      <c r="A404" s="652"/>
      <c r="B404" s="625"/>
      <c r="C404" s="625"/>
      <c r="D404" s="627"/>
      <c r="E404" s="210"/>
      <c r="F404" s="210"/>
      <c r="G404" s="210"/>
      <c r="H404" s="210"/>
      <c r="I404" s="627"/>
      <c r="J404" s="210"/>
      <c r="K404" s="210"/>
      <c r="L404" s="210"/>
      <c r="M404" s="628"/>
      <c r="N404" s="210"/>
      <c r="O404" s="210"/>
      <c r="P404" s="210"/>
      <c r="Q404" s="210"/>
      <c r="R404" s="210"/>
      <c r="S404" s="210"/>
      <c r="T404" s="210"/>
      <c r="U404" s="210"/>
      <c r="V404" s="210"/>
      <c r="W404" s="210"/>
      <c r="X404" s="210"/>
      <c r="Y404" s="210"/>
      <c r="Z404" s="210"/>
    </row>
    <row r="405" ht="12.75" customHeight="1">
      <c r="A405" s="652"/>
      <c r="B405" s="625"/>
      <c r="C405" s="625"/>
      <c r="D405" s="627"/>
      <c r="E405" s="210"/>
      <c r="F405" s="210"/>
      <c r="G405" s="210"/>
      <c r="H405" s="210"/>
      <c r="I405" s="627"/>
      <c r="J405" s="210"/>
      <c r="K405" s="210"/>
      <c r="L405" s="210"/>
      <c r="M405" s="628"/>
      <c r="N405" s="210"/>
      <c r="O405" s="210"/>
      <c r="P405" s="210"/>
      <c r="Q405" s="210"/>
      <c r="R405" s="210"/>
      <c r="S405" s="210"/>
      <c r="T405" s="210"/>
      <c r="U405" s="210"/>
      <c r="V405" s="210"/>
      <c r="W405" s="210"/>
      <c r="X405" s="210"/>
      <c r="Y405" s="210"/>
      <c r="Z405" s="210"/>
    </row>
    <row r="406" ht="12.75" customHeight="1">
      <c r="A406" s="652"/>
      <c r="B406" s="625"/>
      <c r="C406" s="625"/>
      <c r="D406" s="627"/>
      <c r="E406" s="210"/>
      <c r="F406" s="210"/>
      <c r="G406" s="210"/>
      <c r="H406" s="210"/>
      <c r="I406" s="627"/>
      <c r="J406" s="210"/>
      <c r="K406" s="210"/>
      <c r="L406" s="210"/>
      <c r="M406" s="628"/>
      <c r="N406" s="210"/>
      <c r="O406" s="210"/>
      <c r="P406" s="210"/>
      <c r="Q406" s="210"/>
      <c r="R406" s="210"/>
      <c r="S406" s="210"/>
      <c r="T406" s="210"/>
      <c r="U406" s="210"/>
      <c r="V406" s="210"/>
      <c r="W406" s="210"/>
      <c r="X406" s="210"/>
      <c r="Y406" s="210"/>
      <c r="Z406" s="210"/>
    </row>
    <row r="407" ht="12.75" customHeight="1">
      <c r="A407" s="652"/>
      <c r="B407" s="625"/>
      <c r="C407" s="625"/>
      <c r="D407" s="627"/>
      <c r="E407" s="210"/>
      <c r="F407" s="210"/>
      <c r="G407" s="210"/>
      <c r="H407" s="210"/>
      <c r="I407" s="627"/>
      <c r="J407" s="210"/>
      <c r="K407" s="210"/>
      <c r="L407" s="210"/>
      <c r="M407" s="628"/>
      <c r="N407" s="210"/>
      <c r="O407" s="210"/>
      <c r="P407" s="210"/>
      <c r="Q407" s="210"/>
      <c r="R407" s="210"/>
      <c r="S407" s="210"/>
      <c r="T407" s="210"/>
      <c r="U407" s="210"/>
      <c r="V407" s="210"/>
      <c r="W407" s="210"/>
      <c r="X407" s="210"/>
      <c r="Y407" s="210"/>
      <c r="Z407" s="210"/>
    </row>
    <row r="408" ht="12.75" customHeight="1">
      <c r="A408" s="652"/>
      <c r="B408" s="625"/>
      <c r="C408" s="625"/>
      <c r="D408" s="627"/>
      <c r="E408" s="210"/>
      <c r="F408" s="210"/>
      <c r="G408" s="210"/>
      <c r="H408" s="210"/>
      <c r="I408" s="627"/>
      <c r="J408" s="210"/>
      <c r="K408" s="210"/>
      <c r="L408" s="210"/>
      <c r="M408" s="628"/>
      <c r="N408" s="210"/>
      <c r="O408" s="210"/>
      <c r="P408" s="210"/>
      <c r="Q408" s="210"/>
      <c r="R408" s="210"/>
      <c r="S408" s="210"/>
      <c r="T408" s="210"/>
      <c r="U408" s="210"/>
      <c r="V408" s="210"/>
      <c r="W408" s="210"/>
      <c r="X408" s="210"/>
      <c r="Y408" s="210"/>
      <c r="Z408" s="210"/>
    </row>
    <row r="409" ht="12.75" customHeight="1">
      <c r="A409" s="652"/>
      <c r="B409" s="625"/>
      <c r="C409" s="625"/>
      <c r="D409" s="627"/>
      <c r="E409" s="210"/>
      <c r="F409" s="210"/>
      <c r="G409" s="210"/>
      <c r="H409" s="210"/>
      <c r="I409" s="627"/>
      <c r="J409" s="210"/>
      <c r="K409" s="210"/>
      <c r="L409" s="210"/>
      <c r="M409" s="628"/>
      <c r="N409" s="210"/>
      <c r="O409" s="210"/>
      <c r="P409" s="210"/>
      <c r="Q409" s="210"/>
      <c r="R409" s="210"/>
      <c r="S409" s="210"/>
      <c r="T409" s="210"/>
      <c r="U409" s="210"/>
      <c r="V409" s="210"/>
      <c r="W409" s="210"/>
      <c r="X409" s="210"/>
      <c r="Y409" s="210"/>
      <c r="Z409" s="210"/>
    </row>
    <row r="410" ht="12.75" customHeight="1">
      <c r="A410" s="652"/>
      <c r="B410" s="625"/>
      <c r="C410" s="625"/>
      <c r="D410" s="627"/>
      <c r="E410" s="210"/>
      <c r="F410" s="210"/>
      <c r="G410" s="210"/>
      <c r="H410" s="210"/>
      <c r="I410" s="627"/>
      <c r="J410" s="210"/>
      <c r="K410" s="210"/>
      <c r="L410" s="210"/>
      <c r="M410" s="628"/>
      <c r="N410" s="210"/>
      <c r="O410" s="210"/>
      <c r="P410" s="210"/>
      <c r="Q410" s="210"/>
      <c r="R410" s="210"/>
      <c r="S410" s="210"/>
      <c r="T410" s="210"/>
      <c r="U410" s="210"/>
      <c r="V410" s="210"/>
      <c r="W410" s="210"/>
      <c r="X410" s="210"/>
      <c r="Y410" s="210"/>
      <c r="Z410" s="210"/>
    </row>
    <row r="411" ht="12.75" customHeight="1">
      <c r="A411" s="652"/>
      <c r="B411" s="625"/>
      <c r="C411" s="625"/>
      <c r="D411" s="627"/>
      <c r="E411" s="210"/>
      <c r="F411" s="210"/>
      <c r="G411" s="210"/>
      <c r="H411" s="210"/>
      <c r="I411" s="627"/>
      <c r="J411" s="210"/>
      <c r="K411" s="210"/>
      <c r="L411" s="210"/>
      <c r="M411" s="628"/>
      <c r="N411" s="210"/>
      <c r="O411" s="210"/>
      <c r="P411" s="210"/>
      <c r="Q411" s="210"/>
      <c r="R411" s="210"/>
      <c r="S411" s="210"/>
      <c r="T411" s="210"/>
      <c r="U411" s="210"/>
      <c r="V411" s="210"/>
      <c r="W411" s="210"/>
      <c r="X411" s="210"/>
      <c r="Y411" s="210"/>
      <c r="Z411" s="210"/>
    </row>
    <row r="412" ht="12.75" customHeight="1">
      <c r="A412" s="652"/>
      <c r="B412" s="625"/>
      <c r="C412" s="625"/>
      <c r="D412" s="627"/>
      <c r="E412" s="210"/>
      <c r="F412" s="210"/>
      <c r="G412" s="210"/>
      <c r="H412" s="210"/>
      <c r="I412" s="627"/>
      <c r="J412" s="210"/>
      <c r="K412" s="210"/>
      <c r="L412" s="210"/>
      <c r="M412" s="628"/>
      <c r="N412" s="210"/>
      <c r="O412" s="210"/>
      <c r="P412" s="210"/>
      <c r="Q412" s="210"/>
      <c r="R412" s="210"/>
      <c r="S412" s="210"/>
      <c r="T412" s="210"/>
      <c r="U412" s="210"/>
      <c r="V412" s="210"/>
      <c r="W412" s="210"/>
      <c r="X412" s="210"/>
      <c r="Y412" s="210"/>
      <c r="Z412" s="210"/>
    </row>
    <row r="413" ht="12.75" customHeight="1">
      <c r="A413" s="652"/>
      <c r="B413" s="625"/>
      <c r="C413" s="625"/>
      <c r="D413" s="627"/>
      <c r="E413" s="210"/>
      <c r="F413" s="210"/>
      <c r="G413" s="210"/>
      <c r="H413" s="210"/>
      <c r="I413" s="627"/>
      <c r="J413" s="210"/>
      <c r="K413" s="210"/>
      <c r="L413" s="210"/>
      <c r="M413" s="628"/>
      <c r="N413" s="210"/>
      <c r="O413" s="210"/>
      <c r="P413" s="210"/>
      <c r="Q413" s="210"/>
      <c r="R413" s="210"/>
      <c r="S413" s="210"/>
      <c r="T413" s="210"/>
      <c r="U413" s="210"/>
      <c r="V413" s="210"/>
      <c r="W413" s="210"/>
      <c r="X413" s="210"/>
      <c r="Y413" s="210"/>
      <c r="Z413" s="210"/>
    </row>
    <row r="414" ht="12.75" customHeight="1">
      <c r="A414" s="652"/>
      <c r="B414" s="625"/>
      <c r="C414" s="625"/>
      <c r="D414" s="627"/>
      <c r="E414" s="210"/>
      <c r="F414" s="210"/>
      <c r="G414" s="210"/>
      <c r="H414" s="210"/>
      <c r="I414" s="627"/>
      <c r="J414" s="210"/>
      <c r="K414" s="210"/>
      <c r="L414" s="210"/>
      <c r="M414" s="628"/>
      <c r="N414" s="210"/>
      <c r="O414" s="210"/>
      <c r="P414" s="210"/>
      <c r="Q414" s="210"/>
      <c r="R414" s="210"/>
      <c r="S414" s="210"/>
      <c r="T414" s="210"/>
      <c r="U414" s="210"/>
      <c r="V414" s="210"/>
      <c r="W414" s="210"/>
      <c r="X414" s="210"/>
      <c r="Y414" s="210"/>
      <c r="Z414" s="210"/>
    </row>
    <row r="415" ht="12.75" customHeight="1">
      <c r="A415" s="652"/>
      <c r="B415" s="625"/>
      <c r="C415" s="625"/>
      <c r="D415" s="627"/>
      <c r="E415" s="210"/>
      <c r="F415" s="210"/>
      <c r="G415" s="210"/>
      <c r="H415" s="210"/>
      <c r="I415" s="627"/>
      <c r="J415" s="210"/>
      <c r="K415" s="210"/>
      <c r="L415" s="210"/>
      <c r="M415" s="628"/>
      <c r="N415" s="210"/>
      <c r="O415" s="210"/>
      <c r="P415" s="210"/>
      <c r="Q415" s="210"/>
      <c r="R415" s="210"/>
      <c r="S415" s="210"/>
      <c r="T415" s="210"/>
      <c r="U415" s="210"/>
      <c r="V415" s="210"/>
      <c r="W415" s="210"/>
      <c r="X415" s="210"/>
      <c r="Y415" s="210"/>
      <c r="Z415" s="210"/>
    </row>
    <row r="416" ht="12.75" customHeight="1">
      <c r="A416" s="652"/>
      <c r="B416" s="625"/>
      <c r="C416" s="625"/>
      <c r="D416" s="627"/>
      <c r="E416" s="210"/>
      <c r="F416" s="210"/>
      <c r="G416" s="210"/>
      <c r="H416" s="210"/>
      <c r="I416" s="627"/>
      <c r="J416" s="210"/>
      <c r="K416" s="210"/>
      <c r="L416" s="210"/>
      <c r="M416" s="628"/>
      <c r="N416" s="210"/>
      <c r="O416" s="210"/>
      <c r="P416" s="210"/>
      <c r="Q416" s="210"/>
      <c r="R416" s="210"/>
      <c r="S416" s="210"/>
      <c r="T416" s="210"/>
      <c r="U416" s="210"/>
      <c r="V416" s="210"/>
      <c r="W416" s="210"/>
      <c r="X416" s="210"/>
      <c r="Y416" s="210"/>
      <c r="Z416" s="210"/>
    </row>
    <row r="417" ht="12.75" customHeight="1">
      <c r="A417" s="652"/>
      <c r="B417" s="625"/>
      <c r="C417" s="625"/>
      <c r="D417" s="627"/>
      <c r="E417" s="210"/>
      <c r="F417" s="210"/>
      <c r="G417" s="210"/>
      <c r="H417" s="210"/>
      <c r="I417" s="627"/>
      <c r="J417" s="210"/>
      <c r="K417" s="210"/>
      <c r="L417" s="210"/>
      <c r="M417" s="628"/>
      <c r="N417" s="210"/>
      <c r="O417" s="210"/>
      <c r="P417" s="210"/>
      <c r="Q417" s="210"/>
      <c r="R417" s="210"/>
      <c r="S417" s="210"/>
      <c r="T417" s="210"/>
      <c r="U417" s="210"/>
      <c r="V417" s="210"/>
      <c r="W417" s="210"/>
      <c r="X417" s="210"/>
      <c r="Y417" s="210"/>
      <c r="Z417" s="210"/>
    </row>
    <row r="418" ht="12.75" customHeight="1">
      <c r="A418" s="652"/>
      <c r="B418" s="625"/>
      <c r="C418" s="625"/>
      <c r="D418" s="627"/>
      <c r="E418" s="210"/>
      <c r="F418" s="210"/>
      <c r="G418" s="210"/>
      <c r="H418" s="210"/>
      <c r="I418" s="627"/>
      <c r="J418" s="210"/>
      <c r="K418" s="210"/>
      <c r="L418" s="210"/>
      <c r="M418" s="628"/>
      <c r="N418" s="210"/>
      <c r="O418" s="210"/>
      <c r="P418" s="210"/>
      <c r="Q418" s="210"/>
      <c r="R418" s="210"/>
      <c r="S418" s="210"/>
      <c r="T418" s="210"/>
      <c r="U418" s="210"/>
      <c r="V418" s="210"/>
      <c r="W418" s="210"/>
      <c r="X418" s="210"/>
      <c r="Y418" s="210"/>
      <c r="Z418" s="210"/>
    </row>
    <row r="419" ht="12.75" customHeight="1">
      <c r="A419" s="652"/>
      <c r="B419" s="625"/>
      <c r="C419" s="625"/>
      <c r="D419" s="627"/>
      <c r="E419" s="210"/>
      <c r="F419" s="210"/>
      <c r="G419" s="210"/>
      <c r="H419" s="210"/>
      <c r="I419" s="627"/>
      <c r="J419" s="210"/>
      <c r="K419" s="210"/>
      <c r="L419" s="210"/>
      <c r="M419" s="628"/>
      <c r="N419" s="210"/>
      <c r="O419" s="210"/>
      <c r="P419" s="210"/>
      <c r="Q419" s="210"/>
      <c r="R419" s="210"/>
      <c r="S419" s="210"/>
      <c r="T419" s="210"/>
      <c r="U419" s="210"/>
      <c r="V419" s="210"/>
      <c r="W419" s="210"/>
      <c r="X419" s="210"/>
      <c r="Y419" s="210"/>
      <c r="Z419" s="210"/>
    </row>
    <row r="420" ht="12.75" customHeight="1">
      <c r="A420" s="652"/>
      <c r="B420" s="625"/>
      <c r="C420" s="625"/>
      <c r="D420" s="627"/>
      <c r="E420" s="210"/>
      <c r="F420" s="210"/>
      <c r="G420" s="210"/>
      <c r="H420" s="210"/>
      <c r="I420" s="627"/>
      <c r="J420" s="210"/>
      <c r="K420" s="210"/>
      <c r="L420" s="210"/>
      <c r="M420" s="628"/>
      <c r="N420" s="210"/>
      <c r="O420" s="210"/>
      <c r="P420" s="210"/>
      <c r="Q420" s="210"/>
      <c r="R420" s="210"/>
      <c r="S420" s="210"/>
      <c r="T420" s="210"/>
      <c r="U420" s="210"/>
      <c r="V420" s="210"/>
      <c r="W420" s="210"/>
      <c r="X420" s="210"/>
      <c r="Y420" s="210"/>
      <c r="Z420" s="210"/>
    </row>
    <row r="421" ht="12.75" customHeight="1">
      <c r="A421" s="652"/>
      <c r="B421" s="625"/>
      <c r="C421" s="625"/>
      <c r="D421" s="627"/>
      <c r="E421" s="210"/>
      <c r="F421" s="210"/>
      <c r="G421" s="210"/>
      <c r="H421" s="210"/>
      <c r="I421" s="627"/>
      <c r="J421" s="210"/>
      <c r="K421" s="210"/>
      <c r="L421" s="210"/>
      <c r="M421" s="628"/>
      <c r="N421" s="210"/>
      <c r="O421" s="210"/>
      <c r="P421" s="210"/>
      <c r="Q421" s="210"/>
      <c r="R421" s="210"/>
      <c r="S421" s="210"/>
      <c r="T421" s="210"/>
      <c r="U421" s="210"/>
      <c r="V421" s="210"/>
      <c r="W421" s="210"/>
      <c r="X421" s="210"/>
      <c r="Y421" s="210"/>
      <c r="Z421" s="210"/>
    </row>
    <row r="422" ht="12.75" customHeight="1">
      <c r="A422" s="652"/>
      <c r="B422" s="625"/>
      <c r="C422" s="625"/>
      <c r="D422" s="627"/>
      <c r="E422" s="210"/>
      <c r="F422" s="210"/>
      <c r="G422" s="210"/>
      <c r="H422" s="210"/>
      <c r="I422" s="627"/>
      <c r="J422" s="210"/>
      <c r="K422" s="210"/>
      <c r="L422" s="210"/>
      <c r="M422" s="628"/>
      <c r="N422" s="210"/>
      <c r="O422" s="210"/>
      <c r="P422" s="210"/>
      <c r="Q422" s="210"/>
      <c r="R422" s="210"/>
      <c r="S422" s="210"/>
      <c r="T422" s="210"/>
      <c r="U422" s="210"/>
      <c r="V422" s="210"/>
      <c r="W422" s="210"/>
      <c r="X422" s="210"/>
      <c r="Y422" s="210"/>
      <c r="Z422" s="210"/>
    </row>
    <row r="423" ht="12.75" customHeight="1">
      <c r="A423" s="652"/>
      <c r="B423" s="625"/>
      <c r="C423" s="625"/>
      <c r="D423" s="627"/>
      <c r="E423" s="210"/>
      <c r="F423" s="210"/>
      <c r="G423" s="210"/>
      <c r="H423" s="210"/>
      <c r="I423" s="627"/>
      <c r="J423" s="210"/>
      <c r="K423" s="210"/>
      <c r="L423" s="210"/>
      <c r="M423" s="628"/>
      <c r="N423" s="210"/>
      <c r="O423" s="210"/>
      <c r="P423" s="210"/>
      <c r="Q423" s="210"/>
      <c r="R423" s="210"/>
      <c r="S423" s="210"/>
      <c r="T423" s="210"/>
      <c r="U423" s="210"/>
      <c r="V423" s="210"/>
      <c r="W423" s="210"/>
      <c r="X423" s="210"/>
      <c r="Y423" s="210"/>
      <c r="Z423" s="210"/>
    </row>
    <row r="424" ht="12.75" customHeight="1">
      <c r="A424" s="652"/>
      <c r="B424" s="625"/>
      <c r="C424" s="625"/>
      <c r="D424" s="627"/>
      <c r="E424" s="210"/>
      <c r="F424" s="210"/>
      <c r="G424" s="210"/>
      <c r="H424" s="210"/>
      <c r="I424" s="627"/>
      <c r="J424" s="210"/>
      <c r="K424" s="210"/>
      <c r="L424" s="210"/>
      <c r="M424" s="628"/>
      <c r="N424" s="210"/>
      <c r="O424" s="210"/>
      <c r="P424" s="210"/>
      <c r="Q424" s="210"/>
      <c r="R424" s="210"/>
      <c r="S424" s="210"/>
      <c r="T424" s="210"/>
      <c r="U424" s="210"/>
      <c r="V424" s="210"/>
      <c r="W424" s="210"/>
      <c r="X424" s="210"/>
      <c r="Y424" s="210"/>
      <c r="Z424" s="210"/>
    </row>
    <row r="425" ht="12.75" customHeight="1">
      <c r="A425" s="652"/>
      <c r="B425" s="625"/>
      <c r="C425" s="625"/>
      <c r="D425" s="627"/>
      <c r="E425" s="210"/>
      <c r="F425" s="210"/>
      <c r="G425" s="210"/>
      <c r="H425" s="210"/>
      <c r="I425" s="627"/>
      <c r="J425" s="210"/>
      <c r="K425" s="210"/>
      <c r="L425" s="210"/>
      <c r="M425" s="628"/>
      <c r="N425" s="210"/>
      <c r="O425" s="210"/>
      <c r="P425" s="210"/>
      <c r="Q425" s="210"/>
      <c r="R425" s="210"/>
      <c r="S425" s="210"/>
      <c r="T425" s="210"/>
      <c r="U425" s="210"/>
      <c r="V425" s="210"/>
      <c r="W425" s="210"/>
      <c r="X425" s="210"/>
      <c r="Y425" s="210"/>
      <c r="Z425" s="210"/>
    </row>
    <row r="426" ht="12.75" customHeight="1">
      <c r="A426" s="652"/>
      <c r="B426" s="625"/>
      <c r="C426" s="625"/>
      <c r="D426" s="627"/>
      <c r="E426" s="210"/>
      <c r="F426" s="210"/>
      <c r="G426" s="210"/>
      <c r="H426" s="210"/>
      <c r="I426" s="627"/>
      <c r="J426" s="210"/>
      <c r="K426" s="210"/>
      <c r="L426" s="210"/>
      <c r="M426" s="628"/>
      <c r="N426" s="210"/>
      <c r="O426" s="210"/>
      <c r="P426" s="210"/>
      <c r="Q426" s="210"/>
      <c r="R426" s="210"/>
      <c r="S426" s="210"/>
      <c r="T426" s="210"/>
      <c r="U426" s="210"/>
      <c r="V426" s="210"/>
      <c r="W426" s="210"/>
      <c r="X426" s="210"/>
      <c r="Y426" s="210"/>
      <c r="Z426" s="210"/>
    </row>
    <row r="427" ht="12.75" customHeight="1">
      <c r="A427" s="652"/>
      <c r="B427" s="625"/>
      <c r="C427" s="625"/>
      <c r="D427" s="627"/>
      <c r="E427" s="210"/>
      <c r="F427" s="210"/>
      <c r="G427" s="210"/>
      <c r="H427" s="210"/>
      <c r="I427" s="627"/>
      <c r="J427" s="210"/>
      <c r="K427" s="210"/>
      <c r="L427" s="210"/>
      <c r="M427" s="628"/>
      <c r="N427" s="210"/>
      <c r="O427" s="210"/>
      <c r="P427" s="210"/>
      <c r="Q427" s="210"/>
      <c r="R427" s="210"/>
      <c r="S427" s="210"/>
      <c r="T427" s="210"/>
      <c r="U427" s="210"/>
      <c r="V427" s="210"/>
      <c r="W427" s="210"/>
      <c r="X427" s="210"/>
      <c r="Y427" s="210"/>
      <c r="Z427" s="210"/>
    </row>
    <row r="428" ht="12.75" customHeight="1">
      <c r="A428" s="652"/>
      <c r="B428" s="625"/>
      <c r="C428" s="625"/>
      <c r="D428" s="627"/>
      <c r="E428" s="210"/>
      <c r="F428" s="210"/>
      <c r="G428" s="210"/>
      <c r="H428" s="210"/>
      <c r="I428" s="627"/>
      <c r="J428" s="210"/>
      <c r="K428" s="210"/>
      <c r="L428" s="210"/>
      <c r="M428" s="628"/>
      <c r="N428" s="210"/>
      <c r="O428" s="210"/>
      <c r="P428" s="210"/>
      <c r="Q428" s="210"/>
      <c r="R428" s="210"/>
      <c r="S428" s="210"/>
      <c r="T428" s="210"/>
      <c r="U428" s="210"/>
      <c r="V428" s="210"/>
      <c r="W428" s="210"/>
      <c r="X428" s="210"/>
      <c r="Y428" s="210"/>
      <c r="Z428" s="210"/>
    </row>
    <row r="429" ht="12.75" customHeight="1">
      <c r="A429" s="652"/>
      <c r="B429" s="625"/>
      <c r="C429" s="625"/>
      <c r="D429" s="627"/>
      <c r="E429" s="210"/>
      <c r="F429" s="210"/>
      <c r="G429" s="210"/>
      <c r="H429" s="210"/>
      <c r="I429" s="627"/>
      <c r="J429" s="210"/>
      <c r="K429" s="210"/>
      <c r="L429" s="210"/>
      <c r="M429" s="628"/>
      <c r="N429" s="210"/>
      <c r="O429" s="210"/>
      <c r="P429" s="210"/>
      <c r="Q429" s="210"/>
      <c r="R429" s="210"/>
      <c r="S429" s="210"/>
      <c r="T429" s="210"/>
      <c r="U429" s="210"/>
      <c r="V429" s="210"/>
      <c r="W429" s="210"/>
      <c r="X429" s="210"/>
      <c r="Y429" s="210"/>
      <c r="Z429" s="210"/>
    </row>
    <row r="430" ht="12.75" customHeight="1">
      <c r="A430" s="652"/>
      <c r="B430" s="625"/>
      <c r="C430" s="625"/>
      <c r="D430" s="627"/>
      <c r="E430" s="210"/>
      <c r="F430" s="210"/>
      <c r="G430" s="210"/>
      <c r="H430" s="210"/>
      <c r="I430" s="627"/>
      <c r="J430" s="210"/>
      <c r="K430" s="210"/>
      <c r="L430" s="210"/>
      <c r="M430" s="628"/>
      <c r="N430" s="210"/>
      <c r="O430" s="210"/>
      <c r="P430" s="210"/>
      <c r="Q430" s="210"/>
      <c r="R430" s="210"/>
      <c r="S430" s="210"/>
      <c r="T430" s="210"/>
      <c r="U430" s="210"/>
      <c r="V430" s="210"/>
      <c r="W430" s="210"/>
      <c r="X430" s="210"/>
      <c r="Y430" s="210"/>
      <c r="Z430" s="210"/>
    </row>
    <row r="431" ht="12.75" customHeight="1">
      <c r="A431" s="652"/>
      <c r="B431" s="625"/>
      <c r="C431" s="625"/>
      <c r="D431" s="627"/>
      <c r="E431" s="210"/>
      <c r="F431" s="210"/>
      <c r="G431" s="210"/>
      <c r="H431" s="210"/>
      <c r="I431" s="627"/>
      <c r="J431" s="210"/>
      <c r="K431" s="210"/>
      <c r="L431" s="210"/>
      <c r="M431" s="628"/>
      <c r="N431" s="210"/>
      <c r="O431" s="210"/>
      <c r="P431" s="210"/>
      <c r="Q431" s="210"/>
      <c r="R431" s="210"/>
      <c r="S431" s="210"/>
      <c r="T431" s="210"/>
      <c r="U431" s="210"/>
      <c r="V431" s="210"/>
      <c r="W431" s="210"/>
      <c r="X431" s="210"/>
      <c r="Y431" s="210"/>
      <c r="Z431" s="210"/>
    </row>
    <row r="432" ht="12.75" customHeight="1">
      <c r="A432" s="652"/>
      <c r="B432" s="625"/>
      <c r="C432" s="625"/>
      <c r="D432" s="627"/>
      <c r="E432" s="210"/>
      <c r="F432" s="210"/>
      <c r="G432" s="210"/>
      <c r="H432" s="210"/>
      <c r="I432" s="627"/>
      <c r="J432" s="210"/>
      <c r="K432" s="210"/>
      <c r="L432" s="210"/>
      <c r="M432" s="628"/>
      <c r="N432" s="210"/>
      <c r="O432" s="210"/>
      <c r="P432" s="210"/>
      <c r="Q432" s="210"/>
      <c r="R432" s="210"/>
      <c r="S432" s="210"/>
      <c r="T432" s="210"/>
      <c r="U432" s="210"/>
      <c r="V432" s="210"/>
      <c r="W432" s="210"/>
      <c r="X432" s="210"/>
      <c r="Y432" s="210"/>
      <c r="Z432" s="210"/>
    </row>
    <row r="433" ht="12.75" customHeight="1">
      <c r="A433" s="652"/>
      <c r="B433" s="625"/>
      <c r="C433" s="625"/>
      <c r="D433" s="627"/>
      <c r="E433" s="210"/>
      <c r="F433" s="210"/>
      <c r="G433" s="210"/>
      <c r="H433" s="210"/>
      <c r="I433" s="627"/>
      <c r="J433" s="210"/>
      <c r="K433" s="210"/>
      <c r="L433" s="210"/>
      <c r="M433" s="628"/>
      <c r="N433" s="210"/>
      <c r="O433" s="210"/>
      <c r="P433" s="210"/>
      <c r="Q433" s="210"/>
      <c r="R433" s="210"/>
      <c r="S433" s="210"/>
      <c r="T433" s="210"/>
      <c r="U433" s="210"/>
      <c r="V433" s="210"/>
      <c r="W433" s="210"/>
      <c r="X433" s="210"/>
      <c r="Y433" s="210"/>
      <c r="Z433" s="210"/>
    </row>
    <row r="434" ht="12.75" customHeight="1">
      <c r="A434" s="652"/>
      <c r="B434" s="625"/>
      <c r="C434" s="625"/>
      <c r="D434" s="627"/>
      <c r="E434" s="210"/>
      <c r="F434" s="210"/>
      <c r="G434" s="210"/>
      <c r="H434" s="210"/>
      <c r="I434" s="627"/>
      <c r="J434" s="210"/>
      <c r="K434" s="210"/>
      <c r="L434" s="210"/>
      <c r="M434" s="628"/>
      <c r="N434" s="210"/>
      <c r="O434" s="210"/>
      <c r="P434" s="210"/>
      <c r="Q434" s="210"/>
      <c r="R434" s="210"/>
      <c r="S434" s="210"/>
      <c r="T434" s="210"/>
      <c r="U434" s="210"/>
      <c r="V434" s="210"/>
      <c r="W434" s="210"/>
      <c r="X434" s="210"/>
      <c r="Y434" s="210"/>
      <c r="Z434" s="210"/>
    </row>
    <row r="435" ht="12.75" customHeight="1">
      <c r="A435" s="652"/>
      <c r="B435" s="625"/>
      <c r="C435" s="625"/>
      <c r="D435" s="627"/>
      <c r="E435" s="210"/>
      <c r="F435" s="210"/>
      <c r="G435" s="210"/>
      <c r="H435" s="210"/>
      <c r="I435" s="627"/>
      <c r="J435" s="210"/>
      <c r="K435" s="210"/>
      <c r="L435" s="210"/>
      <c r="M435" s="628"/>
      <c r="N435" s="210"/>
      <c r="O435" s="210"/>
      <c r="P435" s="210"/>
      <c r="Q435" s="210"/>
      <c r="R435" s="210"/>
      <c r="S435" s="210"/>
      <c r="T435" s="210"/>
      <c r="U435" s="210"/>
      <c r="V435" s="210"/>
      <c r="W435" s="210"/>
      <c r="X435" s="210"/>
      <c r="Y435" s="210"/>
      <c r="Z435" s="210"/>
    </row>
    <row r="436" ht="12.75" customHeight="1">
      <c r="A436" s="652"/>
      <c r="B436" s="625"/>
      <c r="C436" s="625"/>
      <c r="D436" s="627"/>
      <c r="E436" s="210"/>
      <c r="F436" s="210"/>
      <c r="G436" s="210"/>
      <c r="H436" s="210"/>
      <c r="I436" s="627"/>
      <c r="J436" s="210"/>
      <c r="K436" s="210"/>
      <c r="L436" s="210"/>
      <c r="M436" s="628"/>
      <c r="N436" s="210"/>
      <c r="O436" s="210"/>
      <c r="P436" s="210"/>
      <c r="Q436" s="210"/>
      <c r="R436" s="210"/>
      <c r="S436" s="210"/>
      <c r="T436" s="210"/>
      <c r="U436" s="210"/>
      <c r="V436" s="210"/>
      <c r="W436" s="210"/>
      <c r="X436" s="210"/>
      <c r="Y436" s="210"/>
      <c r="Z436" s="210"/>
    </row>
    <row r="437" ht="12.75" customHeight="1">
      <c r="A437" s="652"/>
      <c r="B437" s="625"/>
      <c r="C437" s="625"/>
      <c r="D437" s="627"/>
      <c r="E437" s="210"/>
      <c r="F437" s="210"/>
      <c r="G437" s="210"/>
      <c r="H437" s="210"/>
      <c r="I437" s="627"/>
      <c r="J437" s="210"/>
      <c r="K437" s="210"/>
      <c r="L437" s="210"/>
      <c r="M437" s="628"/>
      <c r="N437" s="210"/>
      <c r="O437" s="210"/>
      <c r="P437" s="210"/>
      <c r="Q437" s="210"/>
      <c r="R437" s="210"/>
      <c r="S437" s="210"/>
      <c r="T437" s="210"/>
      <c r="U437" s="210"/>
      <c r="V437" s="210"/>
      <c r="W437" s="210"/>
      <c r="X437" s="210"/>
      <c r="Y437" s="210"/>
      <c r="Z437" s="210"/>
    </row>
    <row r="438" ht="12.75" customHeight="1">
      <c r="A438" s="652"/>
      <c r="B438" s="625"/>
      <c r="C438" s="625"/>
      <c r="D438" s="627"/>
      <c r="E438" s="210"/>
      <c r="F438" s="210"/>
      <c r="G438" s="210"/>
      <c r="H438" s="210"/>
      <c r="I438" s="627"/>
      <c r="J438" s="210"/>
      <c r="K438" s="210"/>
      <c r="L438" s="210"/>
      <c r="M438" s="628"/>
      <c r="N438" s="210"/>
      <c r="O438" s="210"/>
      <c r="P438" s="210"/>
      <c r="Q438" s="210"/>
      <c r="R438" s="210"/>
      <c r="S438" s="210"/>
      <c r="T438" s="210"/>
      <c r="U438" s="210"/>
      <c r="V438" s="210"/>
      <c r="W438" s="210"/>
      <c r="X438" s="210"/>
      <c r="Y438" s="210"/>
      <c r="Z438" s="210"/>
    </row>
    <row r="439" ht="12.75" customHeight="1">
      <c r="A439" s="652"/>
      <c r="B439" s="625"/>
      <c r="C439" s="625"/>
      <c r="D439" s="627"/>
      <c r="E439" s="210"/>
      <c r="F439" s="210"/>
      <c r="G439" s="210"/>
      <c r="H439" s="210"/>
      <c r="I439" s="627"/>
      <c r="J439" s="210"/>
      <c r="K439" s="210"/>
      <c r="L439" s="210"/>
      <c r="M439" s="628"/>
      <c r="N439" s="210"/>
      <c r="O439" s="210"/>
      <c r="P439" s="210"/>
      <c r="Q439" s="210"/>
      <c r="R439" s="210"/>
      <c r="S439" s="210"/>
      <c r="T439" s="210"/>
      <c r="U439" s="210"/>
      <c r="V439" s="210"/>
      <c r="W439" s="210"/>
      <c r="X439" s="210"/>
      <c r="Y439" s="210"/>
      <c r="Z439" s="210"/>
    </row>
    <row r="440" ht="12.75" customHeight="1">
      <c r="A440" s="652"/>
      <c r="B440" s="625"/>
      <c r="C440" s="625"/>
      <c r="D440" s="627"/>
      <c r="E440" s="210"/>
      <c r="F440" s="210"/>
      <c r="G440" s="210"/>
      <c r="H440" s="210"/>
      <c r="I440" s="627"/>
      <c r="J440" s="210"/>
      <c r="K440" s="210"/>
      <c r="L440" s="210"/>
      <c r="M440" s="628"/>
      <c r="N440" s="210"/>
      <c r="O440" s="210"/>
      <c r="P440" s="210"/>
      <c r="Q440" s="210"/>
      <c r="R440" s="210"/>
      <c r="S440" s="210"/>
      <c r="T440" s="210"/>
      <c r="U440" s="210"/>
      <c r="V440" s="210"/>
      <c r="W440" s="210"/>
      <c r="X440" s="210"/>
      <c r="Y440" s="210"/>
      <c r="Z440" s="210"/>
    </row>
    <row r="441" ht="12.75" customHeight="1">
      <c r="A441" s="652"/>
      <c r="B441" s="625"/>
      <c r="C441" s="625"/>
      <c r="D441" s="627"/>
      <c r="E441" s="210"/>
      <c r="F441" s="210"/>
      <c r="G441" s="210"/>
      <c r="H441" s="210"/>
      <c r="I441" s="627"/>
      <c r="J441" s="210"/>
      <c r="K441" s="210"/>
      <c r="L441" s="210"/>
      <c r="M441" s="628"/>
      <c r="N441" s="210"/>
      <c r="O441" s="210"/>
      <c r="P441" s="210"/>
      <c r="Q441" s="210"/>
      <c r="R441" s="210"/>
      <c r="S441" s="210"/>
      <c r="T441" s="210"/>
      <c r="U441" s="210"/>
      <c r="V441" s="210"/>
      <c r="W441" s="210"/>
      <c r="X441" s="210"/>
      <c r="Y441" s="210"/>
      <c r="Z441" s="210"/>
    </row>
    <row r="442" ht="12.75" customHeight="1">
      <c r="A442" s="652"/>
      <c r="B442" s="625"/>
      <c r="C442" s="625"/>
      <c r="D442" s="627"/>
      <c r="E442" s="210"/>
      <c r="F442" s="210"/>
      <c r="G442" s="210"/>
      <c r="H442" s="210"/>
      <c r="I442" s="627"/>
      <c r="J442" s="210"/>
      <c r="K442" s="210"/>
      <c r="L442" s="210"/>
      <c r="M442" s="628"/>
      <c r="N442" s="210"/>
      <c r="O442" s="210"/>
      <c r="P442" s="210"/>
      <c r="Q442" s="210"/>
      <c r="R442" s="210"/>
      <c r="S442" s="210"/>
      <c r="T442" s="210"/>
      <c r="U442" s="210"/>
      <c r="V442" s="210"/>
      <c r="W442" s="210"/>
      <c r="X442" s="210"/>
      <c r="Y442" s="210"/>
      <c r="Z442" s="210"/>
    </row>
    <row r="443" ht="12.75" customHeight="1">
      <c r="A443" s="652"/>
      <c r="B443" s="625"/>
      <c r="C443" s="625"/>
      <c r="D443" s="627"/>
      <c r="E443" s="210"/>
      <c r="F443" s="210"/>
      <c r="G443" s="210"/>
      <c r="H443" s="210"/>
      <c r="I443" s="627"/>
      <c r="J443" s="210"/>
      <c r="K443" s="210"/>
      <c r="L443" s="210"/>
      <c r="M443" s="628"/>
      <c r="N443" s="210"/>
      <c r="O443" s="210"/>
      <c r="P443" s="210"/>
      <c r="Q443" s="210"/>
      <c r="R443" s="210"/>
      <c r="S443" s="210"/>
      <c r="T443" s="210"/>
      <c r="U443" s="210"/>
      <c r="V443" s="210"/>
      <c r="W443" s="210"/>
      <c r="X443" s="210"/>
      <c r="Y443" s="210"/>
      <c r="Z443" s="210"/>
    </row>
    <row r="444" ht="12.75" customHeight="1">
      <c r="A444" s="652"/>
      <c r="B444" s="625"/>
      <c r="C444" s="625"/>
      <c r="D444" s="627"/>
      <c r="E444" s="210"/>
      <c r="F444" s="210"/>
      <c r="G444" s="210"/>
      <c r="H444" s="210"/>
      <c r="I444" s="627"/>
      <c r="J444" s="210"/>
      <c r="K444" s="210"/>
      <c r="L444" s="210"/>
      <c r="M444" s="628"/>
      <c r="N444" s="210"/>
      <c r="O444" s="210"/>
      <c r="P444" s="210"/>
      <c r="Q444" s="210"/>
      <c r="R444" s="210"/>
      <c r="S444" s="210"/>
      <c r="T444" s="210"/>
      <c r="U444" s="210"/>
      <c r="V444" s="210"/>
      <c r="W444" s="210"/>
      <c r="X444" s="210"/>
      <c r="Y444" s="210"/>
      <c r="Z444" s="210"/>
    </row>
    <row r="445" ht="12.75" customHeight="1">
      <c r="A445" s="652"/>
      <c r="B445" s="625"/>
      <c r="C445" s="625"/>
      <c r="D445" s="627"/>
      <c r="E445" s="210"/>
      <c r="F445" s="210"/>
      <c r="G445" s="210"/>
      <c r="H445" s="210"/>
      <c r="I445" s="627"/>
      <c r="J445" s="210"/>
      <c r="K445" s="210"/>
      <c r="L445" s="210"/>
      <c r="M445" s="628"/>
      <c r="N445" s="210"/>
      <c r="O445" s="210"/>
      <c r="P445" s="210"/>
      <c r="Q445" s="210"/>
      <c r="R445" s="210"/>
      <c r="S445" s="210"/>
      <c r="T445" s="210"/>
      <c r="U445" s="210"/>
      <c r="V445" s="210"/>
      <c r="W445" s="210"/>
      <c r="X445" s="210"/>
      <c r="Y445" s="210"/>
      <c r="Z445" s="210"/>
    </row>
    <row r="446" ht="12.75" customHeight="1">
      <c r="A446" s="652"/>
      <c r="B446" s="625"/>
      <c r="C446" s="625"/>
      <c r="D446" s="627"/>
      <c r="E446" s="210"/>
      <c r="F446" s="210"/>
      <c r="G446" s="210"/>
      <c r="H446" s="210"/>
      <c r="I446" s="627"/>
      <c r="J446" s="210"/>
      <c r="K446" s="210"/>
      <c r="L446" s="210"/>
      <c r="M446" s="628"/>
      <c r="N446" s="210"/>
      <c r="O446" s="210"/>
      <c r="P446" s="210"/>
      <c r="Q446" s="210"/>
      <c r="R446" s="210"/>
      <c r="S446" s="210"/>
      <c r="T446" s="210"/>
      <c r="U446" s="210"/>
      <c r="V446" s="210"/>
      <c r="W446" s="210"/>
      <c r="X446" s="210"/>
      <c r="Y446" s="210"/>
      <c r="Z446" s="210"/>
    </row>
    <row r="447" ht="12.75" customHeight="1">
      <c r="A447" s="652"/>
      <c r="B447" s="625"/>
      <c r="C447" s="625"/>
      <c r="D447" s="627"/>
      <c r="E447" s="210"/>
      <c r="F447" s="210"/>
      <c r="G447" s="210"/>
      <c r="H447" s="210"/>
      <c r="I447" s="627"/>
      <c r="J447" s="210"/>
      <c r="K447" s="210"/>
      <c r="L447" s="210"/>
      <c r="M447" s="628"/>
      <c r="N447" s="210"/>
      <c r="O447" s="210"/>
      <c r="P447" s="210"/>
      <c r="Q447" s="210"/>
      <c r="R447" s="210"/>
      <c r="S447" s="210"/>
      <c r="T447" s="210"/>
      <c r="U447" s="210"/>
      <c r="V447" s="210"/>
      <c r="W447" s="210"/>
      <c r="X447" s="210"/>
      <c r="Y447" s="210"/>
      <c r="Z447" s="210"/>
    </row>
    <row r="448" ht="12.75" customHeight="1">
      <c r="A448" s="652"/>
      <c r="B448" s="625"/>
      <c r="C448" s="625"/>
      <c r="D448" s="627"/>
      <c r="E448" s="210"/>
      <c r="F448" s="210"/>
      <c r="G448" s="210"/>
      <c r="H448" s="210"/>
      <c r="I448" s="627"/>
      <c r="J448" s="210"/>
      <c r="K448" s="210"/>
      <c r="L448" s="210"/>
      <c r="M448" s="628"/>
      <c r="N448" s="210"/>
      <c r="O448" s="210"/>
      <c r="P448" s="210"/>
      <c r="Q448" s="210"/>
      <c r="R448" s="210"/>
      <c r="S448" s="210"/>
      <c r="T448" s="210"/>
      <c r="U448" s="210"/>
      <c r="V448" s="210"/>
      <c r="W448" s="210"/>
      <c r="X448" s="210"/>
      <c r="Y448" s="210"/>
      <c r="Z448" s="210"/>
    </row>
    <row r="449" ht="12.75" customHeight="1">
      <c r="A449" s="652"/>
      <c r="B449" s="625"/>
      <c r="C449" s="625"/>
      <c r="D449" s="627"/>
      <c r="E449" s="210"/>
      <c r="F449" s="210"/>
      <c r="G449" s="210"/>
      <c r="H449" s="210"/>
      <c r="I449" s="627"/>
      <c r="J449" s="210"/>
      <c r="K449" s="210"/>
      <c r="L449" s="210"/>
      <c r="M449" s="628"/>
      <c r="N449" s="210"/>
      <c r="O449" s="210"/>
      <c r="P449" s="210"/>
      <c r="Q449" s="210"/>
      <c r="R449" s="210"/>
      <c r="S449" s="210"/>
      <c r="T449" s="210"/>
      <c r="U449" s="210"/>
      <c r="V449" s="210"/>
      <c r="W449" s="210"/>
      <c r="X449" s="210"/>
      <c r="Y449" s="210"/>
      <c r="Z449" s="210"/>
    </row>
    <row r="450" ht="12.75" customHeight="1">
      <c r="A450" s="652"/>
      <c r="B450" s="625"/>
      <c r="C450" s="625"/>
      <c r="D450" s="627"/>
      <c r="E450" s="210"/>
      <c r="F450" s="210"/>
      <c r="G450" s="210"/>
      <c r="H450" s="210"/>
      <c r="I450" s="627"/>
      <c r="J450" s="210"/>
      <c r="K450" s="210"/>
      <c r="L450" s="210"/>
      <c r="M450" s="628"/>
      <c r="N450" s="210"/>
      <c r="O450" s="210"/>
      <c r="P450" s="210"/>
      <c r="Q450" s="210"/>
      <c r="R450" s="210"/>
      <c r="S450" s="210"/>
      <c r="T450" s="210"/>
      <c r="U450" s="210"/>
      <c r="V450" s="210"/>
      <c r="W450" s="210"/>
      <c r="X450" s="210"/>
      <c r="Y450" s="210"/>
      <c r="Z450" s="210"/>
    </row>
    <row r="451" ht="12.75" customHeight="1">
      <c r="A451" s="652"/>
      <c r="B451" s="625"/>
      <c r="C451" s="625"/>
      <c r="D451" s="627"/>
      <c r="E451" s="210"/>
      <c r="F451" s="210"/>
      <c r="G451" s="210"/>
      <c r="H451" s="210"/>
      <c r="I451" s="627"/>
      <c r="J451" s="210"/>
      <c r="K451" s="210"/>
      <c r="L451" s="210"/>
      <c r="M451" s="628"/>
      <c r="N451" s="210"/>
      <c r="O451" s="210"/>
      <c r="P451" s="210"/>
      <c r="Q451" s="210"/>
      <c r="R451" s="210"/>
      <c r="S451" s="210"/>
      <c r="T451" s="210"/>
      <c r="U451" s="210"/>
      <c r="V451" s="210"/>
      <c r="W451" s="210"/>
      <c r="X451" s="210"/>
      <c r="Y451" s="210"/>
      <c r="Z451" s="210"/>
    </row>
    <row r="452" ht="12.75" customHeight="1">
      <c r="A452" s="652"/>
      <c r="B452" s="625"/>
      <c r="C452" s="625"/>
      <c r="D452" s="627"/>
      <c r="E452" s="210"/>
      <c r="F452" s="210"/>
      <c r="G452" s="210"/>
      <c r="H452" s="210"/>
      <c r="I452" s="627"/>
      <c r="J452" s="210"/>
      <c r="K452" s="210"/>
      <c r="L452" s="210"/>
      <c r="M452" s="628"/>
      <c r="N452" s="210"/>
      <c r="O452" s="210"/>
      <c r="P452" s="210"/>
      <c r="Q452" s="210"/>
      <c r="R452" s="210"/>
      <c r="S452" s="210"/>
      <c r="T452" s="210"/>
      <c r="U452" s="210"/>
      <c r="V452" s="210"/>
      <c r="W452" s="210"/>
      <c r="X452" s="210"/>
      <c r="Y452" s="210"/>
      <c r="Z452" s="210"/>
    </row>
    <row r="453" ht="12.75" customHeight="1">
      <c r="A453" s="652"/>
      <c r="B453" s="625"/>
      <c r="C453" s="625"/>
      <c r="D453" s="627"/>
      <c r="E453" s="210"/>
      <c r="F453" s="210"/>
      <c r="G453" s="210"/>
      <c r="H453" s="210"/>
      <c r="I453" s="627"/>
      <c r="J453" s="210"/>
      <c r="K453" s="210"/>
      <c r="L453" s="210"/>
      <c r="M453" s="628"/>
      <c r="N453" s="210"/>
      <c r="O453" s="210"/>
      <c r="P453" s="210"/>
      <c r="Q453" s="210"/>
      <c r="R453" s="210"/>
      <c r="S453" s="210"/>
      <c r="T453" s="210"/>
      <c r="U453" s="210"/>
      <c r="V453" s="210"/>
      <c r="W453" s="210"/>
      <c r="X453" s="210"/>
      <c r="Y453" s="210"/>
      <c r="Z453" s="210"/>
    </row>
    <row r="454" ht="12.75" customHeight="1">
      <c r="A454" s="652"/>
      <c r="B454" s="625"/>
      <c r="C454" s="625"/>
      <c r="D454" s="627"/>
      <c r="E454" s="210"/>
      <c r="F454" s="210"/>
      <c r="G454" s="210"/>
      <c r="H454" s="210"/>
      <c r="I454" s="627"/>
      <c r="J454" s="210"/>
      <c r="K454" s="210"/>
      <c r="L454" s="210"/>
      <c r="M454" s="628"/>
      <c r="N454" s="210"/>
      <c r="O454" s="210"/>
      <c r="P454" s="210"/>
      <c r="Q454" s="210"/>
      <c r="R454" s="210"/>
      <c r="S454" s="210"/>
      <c r="T454" s="210"/>
      <c r="U454" s="210"/>
      <c r="V454" s="210"/>
      <c r="W454" s="210"/>
      <c r="X454" s="210"/>
      <c r="Y454" s="210"/>
      <c r="Z454" s="210"/>
    </row>
    <row r="455" ht="12.75" customHeight="1">
      <c r="A455" s="652"/>
      <c r="B455" s="625"/>
      <c r="C455" s="625"/>
      <c r="D455" s="627"/>
      <c r="E455" s="210"/>
      <c r="F455" s="210"/>
      <c r="G455" s="210"/>
      <c r="H455" s="210"/>
      <c r="I455" s="627"/>
      <c r="J455" s="210"/>
      <c r="K455" s="210"/>
      <c r="L455" s="210"/>
      <c r="M455" s="628"/>
      <c r="N455" s="210"/>
      <c r="O455" s="210"/>
      <c r="P455" s="210"/>
      <c r="Q455" s="210"/>
      <c r="R455" s="210"/>
      <c r="S455" s="210"/>
      <c r="T455" s="210"/>
      <c r="U455" s="210"/>
      <c r="V455" s="210"/>
      <c r="W455" s="210"/>
      <c r="X455" s="210"/>
      <c r="Y455" s="210"/>
      <c r="Z455" s="210"/>
    </row>
    <row r="456" ht="12.75" customHeight="1">
      <c r="A456" s="652"/>
      <c r="B456" s="625"/>
      <c r="C456" s="625"/>
      <c r="D456" s="627"/>
      <c r="E456" s="210"/>
      <c r="F456" s="210"/>
      <c r="G456" s="210"/>
      <c r="H456" s="210"/>
      <c r="I456" s="627"/>
      <c r="J456" s="210"/>
      <c r="K456" s="210"/>
      <c r="L456" s="210"/>
      <c r="M456" s="628"/>
      <c r="N456" s="210"/>
      <c r="O456" s="210"/>
      <c r="P456" s="210"/>
      <c r="Q456" s="210"/>
      <c r="R456" s="210"/>
      <c r="S456" s="210"/>
      <c r="T456" s="210"/>
      <c r="U456" s="210"/>
      <c r="V456" s="210"/>
      <c r="W456" s="210"/>
      <c r="X456" s="210"/>
      <c r="Y456" s="210"/>
      <c r="Z456" s="210"/>
    </row>
    <row r="457" ht="12.75" customHeight="1">
      <c r="A457" s="652"/>
      <c r="B457" s="625"/>
      <c r="C457" s="625"/>
      <c r="D457" s="627"/>
      <c r="E457" s="210"/>
      <c r="F457" s="210"/>
      <c r="G457" s="210"/>
      <c r="H457" s="210"/>
      <c r="I457" s="627"/>
      <c r="J457" s="210"/>
      <c r="K457" s="210"/>
      <c r="L457" s="210"/>
      <c r="M457" s="628"/>
      <c r="N457" s="210"/>
      <c r="O457" s="210"/>
      <c r="P457" s="210"/>
      <c r="Q457" s="210"/>
      <c r="R457" s="210"/>
      <c r="S457" s="210"/>
      <c r="T457" s="210"/>
      <c r="U457" s="210"/>
      <c r="V457" s="210"/>
      <c r="W457" s="210"/>
      <c r="X457" s="210"/>
      <c r="Y457" s="210"/>
      <c r="Z457" s="210"/>
    </row>
    <row r="458" ht="12.75" customHeight="1">
      <c r="A458" s="652"/>
      <c r="B458" s="625"/>
      <c r="C458" s="625"/>
      <c r="D458" s="627"/>
      <c r="E458" s="210"/>
      <c r="F458" s="210"/>
      <c r="G458" s="210"/>
      <c r="H458" s="210"/>
      <c r="I458" s="627"/>
      <c r="J458" s="210"/>
      <c r="K458" s="210"/>
      <c r="L458" s="210"/>
      <c r="M458" s="628"/>
      <c r="N458" s="210"/>
      <c r="O458" s="210"/>
      <c r="P458" s="210"/>
      <c r="Q458" s="210"/>
      <c r="R458" s="210"/>
      <c r="S458" s="210"/>
      <c r="T458" s="210"/>
      <c r="U458" s="210"/>
      <c r="V458" s="210"/>
      <c r="W458" s="210"/>
      <c r="X458" s="210"/>
      <c r="Y458" s="210"/>
      <c r="Z458" s="210"/>
    </row>
    <row r="459" ht="12.75" customHeight="1">
      <c r="A459" s="652"/>
      <c r="B459" s="625"/>
      <c r="C459" s="625"/>
      <c r="D459" s="627"/>
      <c r="E459" s="210"/>
      <c r="F459" s="210"/>
      <c r="G459" s="210"/>
      <c r="H459" s="210"/>
      <c r="I459" s="627"/>
      <c r="J459" s="210"/>
      <c r="K459" s="210"/>
      <c r="L459" s="210"/>
      <c r="M459" s="628"/>
      <c r="N459" s="210"/>
      <c r="O459" s="210"/>
      <c r="P459" s="210"/>
      <c r="Q459" s="210"/>
      <c r="R459" s="210"/>
      <c r="S459" s="210"/>
      <c r="T459" s="210"/>
      <c r="U459" s="210"/>
      <c r="V459" s="210"/>
      <c r="W459" s="210"/>
      <c r="X459" s="210"/>
      <c r="Y459" s="210"/>
      <c r="Z459" s="210"/>
    </row>
    <row r="460" ht="12.75" customHeight="1">
      <c r="A460" s="652"/>
      <c r="B460" s="625"/>
      <c r="C460" s="625"/>
      <c r="D460" s="627"/>
      <c r="E460" s="210"/>
      <c r="F460" s="210"/>
      <c r="G460" s="210"/>
      <c r="H460" s="210"/>
      <c r="I460" s="627"/>
      <c r="J460" s="210"/>
      <c r="K460" s="210"/>
      <c r="L460" s="210"/>
      <c r="M460" s="628"/>
      <c r="N460" s="210"/>
      <c r="O460" s="210"/>
      <c r="P460" s="210"/>
      <c r="Q460" s="210"/>
      <c r="R460" s="210"/>
      <c r="S460" s="210"/>
      <c r="T460" s="210"/>
      <c r="U460" s="210"/>
      <c r="V460" s="210"/>
      <c r="W460" s="210"/>
      <c r="X460" s="210"/>
      <c r="Y460" s="210"/>
      <c r="Z460" s="210"/>
    </row>
    <row r="461" ht="12.75" customHeight="1">
      <c r="A461" s="652"/>
      <c r="B461" s="625"/>
      <c r="C461" s="625"/>
      <c r="D461" s="627"/>
      <c r="E461" s="210"/>
      <c r="F461" s="210"/>
      <c r="G461" s="210"/>
      <c r="H461" s="210"/>
      <c r="I461" s="627"/>
      <c r="J461" s="210"/>
      <c r="K461" s="210"/>
      <c r="L461" s="210"/>
      <c r="M461" s="628"/>
      <c r="N461" s="210"/>
      <c r="O461" s="210"/>
      <c r="P461" s="210"/>
      <c r="Q461" s="210"/>
      <c r="R461" s="210"/>
      <c r="S461" s="210"/>
      <c r="T461" s="210"/>
      <c r="U461" s="210"/>
      <c r="V461" s="210"/>
      <c r="W461" s="210"/>
      <c r="X461" s="210"/>
      <c r="Y461" s="210"/>
      <c r="Z461" s="210"/>
    </row>
    <row r="462" ht="12.75" customHeight="1">
      <c r="A462" s="652"/>
      <c r="B462" s="625"/>
      <c r="C462" s="625"/>
      <c r="D462" s="627"/>
      <c r="E462" s="210"/>
      <c r="F462" s="210"/>
      <c r="G462" s="210"/>
      <c r="H462" s="210"/>
      <c r="I462" s="627"/>
      <c r="J462" s="210"/>
      <c r="K462" s="210"/>
      <c r="L462" s="210"/>
      <c r="M462" s="628"/>
      <c r="N462" s="210"/>
      <c r="O462" s="210"/>
      <c r="P462" s="210"/>
      <c r="Q462" s="210"/>
      <c r="R462" s="210"/>
      <c r="S462" s="210"/>
      <c r="T462" s="210"/>
      <c r="U462" s="210"/>
      <c r="V462" s="210"/>
      <c r="W462" s="210"/>
      <c r="X462" s="210"/>
      <c r="Y462" s="210"/>
      <c r="Z462" s="210"/>
    </row>
    <row r="463" ht="12.75" customHeight="1">
      <c r="A463" s="652"/>
      <c r="B463" s="625"/>
      <c r="C463" s="625"/>
      <c r="D463" s="627"/>
      <c r="E463" s="210"/>
      <c r="F463" s="210"/>
      <c r="G463" s="210"/>
      <c r="H463" s="210"/>
      <c r="I463" s="627"/>
      <c r="J463" s="210"/>
      <c r="K463" s="210"/>
      <c r="L463" s="210"/>
      <c r="M463" s="628"/>
      <c r="N463" s="210"/>
      <c r="O463" s="210"/>
      <c r="P463" s="210"/>
      <c r="Q463" s="210"/>
      <c r="R463" s="210"/>
      <c r="S463" s="210"/>
      <c r="T463" s="210"/>
      <c r="U463" s="210"/>
      <c r="V463" s="210"/>
      <c r="W463" s="210"/>
      <c r="X463" s="210"/>
      <c r="Y463" s="210"/>
      <c r="Z463" s="210"/>
    </row>
    <row r="464" ht="12.75" customHeight="1">
      <c r="A464" s="652"/>
      <c r="B464" s="625"/>
      <c r="C464" s="625"/>
      <c r="D464" s="627"/>
      <c r="E464" s="210"/>
      <c r="F464" s="210"/>
      <c r="G464" s="210"/>
      <c r="H464" s="210"/>
      <c r="I464" s="627"/>
      <c r="J464" s="210"/>
      <c r="K464" s="210"/>
      <c r="L464" s="210"/>
      <c r="M464" s="628"/>
      <c r="N464" s="210"/>
      <c r="O464" s="210"/>
      <c r="P464" s="210"/>
      <c r="Q464" s="210"/>
      <c r="R464" s="210"/>
      <c r="S464" s="210"/>
      <c r="T464" s="210"/>
      <c r="U464" s="210"/>
      <c r="V464" s="210"/>
      <c r="W464" s="210"/>
      <c r="X464" s="210"/>
      <c r="Y464" s="210"/>
      <c r="Z464" s="210"/>
    </row>
    <row r="465" ht="12.75" customHeight="1">
      <c r="A465" s="652"/>
      <c r="B465" s="625"/>
      <c r="C465" s="625"/>
      <c r="D465" s="627"/>
      <c r="E465" s="210"/>
      <c r="F465" s="210"/>
      <c r="G465" s="210"/>
      <c r="H465" s="210"/>
      <c r="I465" s="627"/>
      <c r="J465" s="210"/>
      <c r="K465" s="210"/>
      <c r="L465" s="210"/>
      <c r="M465" s="628"/>
      <c r="N465" s="210"/>
      <c r="O465" s="210"/>
      <c r="P465" s="210"/>
      <c r="Q465" s="210"/>
      <c r="R465" s="210"/>
      <c r="S465" s="210"/>
      <c r="T465" s="210"/>
      <c r="U465" s="210"/>
      <c r="V465" s="210"/>
      <c r="W465" s="210"/>
      <c r="X465" s="210"/>
      <c r="Y465" s="210"/>
      <c r="Z465" s="210"/>
    </row>
    <row r="466" ht="12.75" customHeight="1">
      <c r="A466" s="652"/>
      <c r="B466" s="625"/>
      <c r="C466" s="625"/>
      <c r="D466" s="627"/>
      <c r="E466" s="210"/>
      <c r="F466" s="210"/>
      <c r="G466" s="210"/>
      <c r="H466" s="210"/>
      <c r="I466" s="627"/>
      <c r="J466" s="210"/>
      <c r="K466" s="210"/>
      <c r="L466" s="210"/>
      <c r="M466" s="628"/>
      <c r="N466" s="210"/>
      <c r="O466" s="210"/>
      <c r="P466" s="210"/>
      <c r="Q466" s="210"/>
      <c r="R466" s="210"/>
      <c r="S466" s="210"/>
      <c r="T466" s="210"/>
      <c r="U466" s="210"/>
      <c r="V466" s="210"/>
      <c r="W466" s="210"/>
      <c r="X466" s="210"/>
      <c r="Y466" s="210"/>
      <c r="Z466" s="210"/>
    </row>
    <row r="467" ht="12.75" customHeight="1">
      <c r="A467" s="652"/>
      <c r="B467" s="625"/>
      <c r="C467" s="625"/>
      <c r="D467" s="627"/>
      <c r="E467" s="210"/>
      <c r="F467" s="210"/>
      <c r="G467" s="210"/>
      <c r="H467" s="210"/>
      <c r="I467" s="627"/>
      <c r="J467" s="210"/>
      <c r="K467" s="210"/>
      <c r="L467" s="210"/>
      <c r="M467" s="628"/>
      <c r="N467" s="210"/>
      <c r="O467" s="210"/>
      <c r="P467" s="210"/>
      <c r="Q467" s="210"/>
      <c r="R467" s="210"/>
      <c r="S467" s="210"/>
      <c r="T467" s="210"/>
      <c r="U467" s="210"/>
      <c r="V467" s="210"/>
      <c r="W467" s="210"/>
      <c r="X467" s="210"/>
      <c r="Y467" s="210"/>
      <c r="Z467" s="210"/>
    </row>
    <row r="468" ht="12.75" customHeight="1">
      <c r="A468" s="652"/>
      <c r="B468" s="625"/>
      <c r="C468" s="625"/>
      <c r="D468" s="627"/>
      <c r="E468" s="210"/>
      <c r="F468" s="210"/>
      <c r="G468" s="210"/>
      <c r="H468" s="210"/>
      <c r="I468" s="627"/>
      <c r="J468" s="210"/>
      <c r="K468" s="210"/>
      <c r="L468" s="210"/>
      <c r="M468" s="628"/>
      <c r="N468" s="210"/>
      <c r="O468" s="210"/>
      <c r="P468" s="210"/>
      <c r="Q468" s="210"/>
      <c r="R468" s="210"/>
      <c r="S468" s="210"/>
      <c r="T468" s="210"/>
      <c r="U468" s="210"/>
      <c r="V468" s="210"/>
      <c r="W468" s="210"/>
      <c r="X468" s="210"/>
      <c r="Y468" s="210"/>
      <c r="Z468" s="210"/>
    </row>
    <row r="469" ht="12.75" customHeight="1">
      <c r="A469" s="652"/>
      <c r="B469" s="625"/>
      <c r="C469" s="625"/>
      <c r="D469" s="627"/>
      <c r="E469" s="210"/>
      <c r="F469" s="210"/>
      <c r="G469" s="210"/>
      <c r="H469" s="210"/>
      <c r="I469" s="627"/>
      <c r="J469" s="210"/>
      <c r="K469" s="210"/>
      <c r="L469" s="210"/>
      <c r="M469" s="628"/>
      <c r="N469" s="210"/>
      <c r="O469" s="210"/>
      <c r="P469" s="210"/>
      <c r="Q469" s="210"/>
      <c r="R469" s="210"/>
      <c r="S469" s="210"/>
      <c r="T469" s="210"/>
      <c r="U469" s="210"/>
      <c r="V469" s="210"/>
      <c r="W469" s="210"/>
      <c r="X469" s="210"/>
      <c r="Y469" s="210"/>
      <c r="Z469" s="210"/>
    </row>
    <row r="470" ht="12.75" customHeight="1">
      <c r="A470" s="652"/>
      <c r="B470" s="625"/>
      <c r="C470" s="625"/>
      <c r="D470" s="627"/>
      <c r="E470" s="210"/>
      <c r="F470" s="210"/>
      <c r="G470" s="210"/>
      <c r="H470" s="210"/>
      <c r="I470" s="627"/>
      <c r="J470" s="210"/>
      <c r="K470" s="210"/>
      <c r="L470" s="210"/>
      <c r="M470" s="628"/>
      <c r="N470" s="210"/>
      <c r="O470" s="210"/>
      <c r="P470" s="210"/>
      <c r="Q470" s="210"/>
      <c r="R470" s="210"/>
      <c r="S470" s="210"/>
      <c r="T470" s="210"/>
      <c r="U470" s="210"/>
      <c r="V470" s="210"/>
      <c r="W470" s="210"/>
      <c r="X470" s="210"/>
      <c r="Y470" s="210"/>
      <c r="Z470" s="210"/>
    </row>
    <row r="471" ht="12.75" customHeight="1">
      <c r="A471" s="652"/>
      <c r="B471" s="625"/>
      <c r="C471" s="625"/>
      <c r="D471" s="627"/>
      <c r="E471" s="210"/>
      <c r="F471" s="210"/>
      <c r="G471" s="210"/>
      <c r="H471" s="210"/>
      <c r="I471" s="627"/>
      <c r="J471" s="210"/>
      <c r="K471" s="210"/>
      <c r="L471" s="210"/>
      <c r="M471" s="628"/>
      <c r="N471" s="210"/>
      <c r="O471" s="210"/>
      <c r="P471" s="210"/>
      <c r="Q471" s="210"/>
      <c r="R471" s="210"/>
      <c r="S471" s="210"/>
      <c r="T471" s="210"/>
      <c r="U471" s="210"/>
      <c r="V471" s="210"/>
      <c r="W471" s="210"/>
      <c r="X471" s="210"/>
      <c r="Y471" s="210"/>
      <c r="Z471" s="210"/>
    </row>
    <row r="472" ht="12.75" customHeight="1">
      <c r="A472" s="652"/>
      <c r="B472" s="625"/>
      <c r="C472" s="625"/>
      <c r="D472" s="627"/>
      <c r="E472" s="210"/>
      <c r="F472" s="210"/>
      <c r="G472" s="210"/>
      <c r="H472" s="210"/>
      <c r="I472" s="627"/>
      <c r="J472" s="210"/>
      <c r="K472" s="210"/>
      <c r="L472" s="210"/>
      <c r="M472" s="628"/>
      <c r="N472" s="210"/>
      <c r="O472" s="210"/>
      <c r="P472" s="210"/>
      <c r="Q472" s="210"/>
      <c r="R472" s="210"/>
      <c r="S472" s="210"/>
      <c r="T472" s="210"/>
      <c r="U472" s="210"/>
      <c r="V472" s="210"/>
      <c r="W472" s="210"/>
      <c r="X472" s="210"/>
      <c r="Y472" s="210"/>
      <c r="Z472" s="210"/>
    </row>
    <row r="473" ht="12.75" customHeight="1">
      <c r="A473" s="652"/>
      <c r="B473" s="625"/>
      <c r="C473" s="625"/>
      <c r="D473" s="627"/>
      <c r="E473" s="210"/>
      <c r="F473" s="210"/>
      <c r="G473" s="210"/>
      <c r="H473" s="210"/>
      <c r="I473" s="627"/>
      <c r="J473" s="210"/>
      <c r="K473" s="210"/>
      <c r="L473" s="210"/>
      <c r="M473" s="628"/>
      <c r="N473" s="210"/>
      <c r="O473" s="210"/>
      <c r="P473" s="210"/>
      <c r="Q473" s="210"/>
      <c r="R473" s="210"/>
      <c r="S473" s="210"/>
      <c r="T473" s="210"/>
      <c r="U473" s="210"/>
      <c r="V473" s="210"/>
      <c r="W473" s="210"/>
      <c r="X473" s="210"/>
      <c r="Y473" s="210"/>
      <c r="Z473" s="210"/>
    </row>
    <row r="474" ht="12.75" customHeight="1">
      <c r="A474" s="652"/>
      <c r="B474" s="625"/>
      <c r="C474" s="625"/>
      <c r="D474" s="627"/>
      <c r="E474" s="210"/>
      <c r="F474" s="210"/>
      <c r="G474" s="210"/>
      <c r="H474" s="210"/>
      <c r="I474" s="627"/>
      <c r="J474" s="210"/>
      <c r="K474" s="210"/>
      <c r="L474" s="210"/>
      <c r="M474" s="628"/>
      <c r="N474" s="210"/>
      <c r="O474" s="210"/>
      <c r="P474" s="210"/>
      <c r="Q474" s="210"/>
      <c r="R474" s="210"/>
      <c r="S474" s="210"/>
      <c r="T474" s="210"/>
      <c r="U474" s="210"/>
      <c r="V474" s="210"/>
      <c r="W474" s="210"/>
      <c r="X474" s="210"/>
      <c r="Y474" s="210"/>
      <c r="Z474" s="210"/>
    </row>
    <row r="475" ht="12.75" customHeight="1">
      <c r="A475" s="652"/>
      <c r="B475" s="625"/>
      <c r="C475" s="625"/>
      <c r="D475" s="627"/>
      <c r="E475" s="210"/>
      <c r="F475" s="210"/>
      <c r="G475" s="210"/>
      <c r="H475" s="210"/>
      <c r="I475" s="627"/>
      <c r="J475" s="210"/>
      <c r="K475" s="210"/>
      <c r="L475" s="210"/>
      <c r="M475" s="628"/>
      <c r="N475" s="210"/>
      <c r="O475" s="210"/>
      <c r="P475" s="210"/>
      <c r="Q475" s="210"/>
      <c r="R475" s="210"/>
      <c r="S475" s="210"/>
      <c r="T475" s="210"/>
      <c r="U475" s="210"/>
      <c r="V475" s="210"/>
      <c r="W475" s="210"/>
      <c r="X475" s="210"/>
      <c r="Y475" s="210"/>
      <c r="Z475" s="210"/>
    </row>
    <row r="476" ht="12.75" customHeight="1">
      <c r="A476" s="652"/>
      <c r="B476" s="625"/>
      <c r="C476" s="625"/>
      <c r="D476" s="627"/>
      <c r="E476" s="210"/>
      <c r="F476" s="210"/>
      <c r="G476" s="210"/>
      <c r="H476" s="210"/>
      <c r="I476" s="627"/>
      <c r="J476" s="210"/>
      <c r="K476" s="210"/>
      <c r="L476" s="210"/>
      <c r="M476" s="628"/>
      <c r="N476" s="210"/>
      <c r="O476" s="210"/>
      <c r="P476" s="210"/>
      <c r="Q476" s="210"/>
      <c r="R476" s="210"/>
      <c r="S476" s="210"/>
      <c r="T476" s="210"/>
      <c r="U476" s="210"/>
      <c r="V476" s="210"/>
      <c r="W476" s="210"/>
      <c r="X476" s="210"/>
      <c r="Y476" s="210"/>
      <c r="Z476" s="210"/>
    </row>
    <row r="477" ht="12.75" customHeight="1">
      <c r="A477" s="652"/>
      <c r="B477" s="625"/>
      <c r="C477" s="625"/>
      <c r="D477" s="627"/>
      <c r="E477" s="210"/>
      <c r="F477" s="210"/>
      <c r="G477" s="210"/>
      <c r="H477" s="210"/>
      <c r="I477" s="627"/>
      <c r="J477" s="210"/>
      <c r="K477" s="210"/>
      <c r="L477" s="210"/>
      <c r="M477" s="628"/>
      <c r="N477" s="210"/>
      <c r="O477" s="210"/>
      <c r="P477" s="210"/>
      <c r="Q477" s="210"/>
      <c r="R477" s="210"/>
      <c r="S477" s="210"/>
      <c r="T477" s="210"/>
      <c r="U477" s="210"/>
      <c r="V477" s="210"/>
      <c r="W477" s="210"/>
      <c r="X477" s="210"/>
      <c r="Y477" s="210"/>
      <c r="Z477" s="210"/>
    </row>
    <row r="478" ht="12.75" customHeight="1">
      <c r="A478" s="652"/>
      <c r="B478" s="625"/>
      <c r="C478" s="625"/>
      <c r="D478" s="627"/>
      <c r="E478" s="210"/>
      <c r="F478" s="210"/>
      <c r="G478" s="210"/>
      <c r="H478" s="210"/>
      <c r="I478" s="627"/>
      <c r="J478" s="210"/>
      <c r="K478" s="210"/>
      <c r="L478" s="210"/>
      <c r="M478" s="628"/>
      <c r="N478" s="210"/>
      <c r="O478" s="210"/>
      <c r="P478" s="210"/>
      <c r="Q478" s="210"/>
      <c r="R478" s="210"/>
      <c r="S478" s="210"/>
      <c r="T478" s="210"/>
      <c r="U478" s="210"/>
      <c r="V478" s="210"/>
      <c r="W478" s="210"/>
      <c r="X478" s="210"/>
      <c r="Y478" s="210"/>
      <c r="Z478" s="210"/>
    </row>
    <row r="479" ht="12.75" customHeight="1">
      <c r="A479" s="652"/>
      <c r="B479" s="625"/>
      <c r="C479" s="625"/>
      <c r="D479" s="627"/>
      <c r="E479" s="210"/>
      <c r="F479" s="210"/>
      <c r="G479" s="210"/>
      <c r="H479" s="210"/>
      <c r="I479" s="627"/>
      <c r="J479" s="210"/>
      <c r="K479" s="210"/>
      <c r="L479" s="210"/>
      <c r="M479" s="628"/>
      <c r="N479" s="210"/>
      <c r="O479" s="210"/>
      <c r="P479" s="210"/>
      <c r="Q479" s="210"/>
      <c r="R479" s="210"/>
      <c r="S479" s="210"/>
      <c r="T479" s="210"/>
      <c r="U479" s="210"/>
      <c r="V479" s="210"/>
      <c r="W479" s="210"/>
      <c r="X479" s="210"/>
      <c r="Y479" s="210"/>
      <c r="Z479" s="210"/>
    </row>
    <row r="480" ht="12.75" customHeight="1">
      <c r="A480" s="652"/>
      <c r="B480" s="625"/>
      <c r="C480" s="625"/>
      <c r="D480" s="627"/>
      <c r="E480" s="210"/>
      <c r="F480" s="210"/>
      <c r="G480" s="210"/>
      <c r="H480" s="210"/>
      <c r="I480" s="627"/>
      <c r="J480" s="210"/>
      <c r="K480" s="210"/>
      <c r="L480" s="210"/>
      <c r="M480" s="628"/>
      <c r="N480" s="210"/>
      <c r="O480" s="210"/>
      <c r="P480" s="210"/>
      <c r="Q480" s="210"/>
      <c r="R480" s="210"/>
      <c r="S480" s="210"/>
      <c r="T480" s="210"/>
      <c r="U480" s="210"/>
      <c r="V480" s="210"/>
      <c r="W480" s="210"/>
      <c r="X480" s="210"/>
      <c r="Y480" s="210"/>
      <c r="Z480" s="210"/>
    </row>
    <row r="481" ht="12.75" customHeight="1">
      <c r="A481" s="652"/>
      <c r="B481" s="625"/>
      <c r="C481" s="625"/>
      <c r="D481" s="627"/>
      <c r="E481" s="210"/>
      <c r="F481" s="210"/>
      <c r="G481" s="210"/>
      <c r="H481" s="210"/>
      <c r="I481" s="627"/>
      <c r="J481" s="210"/>
      <c r="K481" s="210"/>
      <c r="L481" s="210"/>
      <c r="M481" s="628"/>
      <c r="N481" s="210"/>
      <c r="O481" s="210"/>
      <c r="P481" s="210"/>
      <c r="Q481" s="210"/>
      <c r="R481" s="210"/>
      <c r="S481" s="210"/>
      <c r="T481" s="210"/>
      <c r="U481" s="210"/>
      <c r="V481" s="210"/>
      <c r="W481" s="210"/>
      <c r="X481" s="210"/>
      <c r="Y481" s="210"/>
      <c r="Z481" s="210"/>
    </row>
    <row r="482" ht="12.75" customHeight="1">
      <c r="A482" s="652"/>
      <c r="B482" s="625"/>
      <c r="C482" s="625"/>
      <c r="D482" s="627"/>
      <c r="E482" s="210"/>
      <c r="F482" s="210"/>
      <c r="G482" s="210"/>
      <c r="H482" s="210"/>
      <c r="I482" s="627"/>
      <c r="J482" s="210"/>
      <c r="K482" s="210"/>
      <c r="L482" s="210"/>
      <c r="M482" s="628"/>
      <c r="N482" s="210"/>
      <c r="O482" s="210"/>
      <c r="P482" s="210"/>
      <c r="Q482" s="210"/>
      <c r="R482" s="210"/>
      <c r="S482" s="210"/>
      <c r="T482" s="210"/>
      <c r="U482" s="210"/>
      <c r="V482" s="210"/>
      <c r="W482" s="210"/>
      <c r="X482" s="210"/>
      <c r="Y482" s="210"/>
      <c r="Z482" s="210"/>
    </row>
    <row r="483" ht="12.75" customHeight="1">
      <c r="A483" s="652"/>
      <c r="B483" s="625"/>
      <c r="C483" s="625"/>
      <c r="D483" s="627"/>
      <c r="E483" s="210"/>
      <c r="F483" s="210"/>
      <c r="G483" s="210"/>
      <c r="H483" s="210"/>
      <c r="I483" s="627"/>
      <c r="J483" s="210"/>
      <c r="K483" s="210"/>
      <c r="L483" s="210"/>
      <c r="M483" s="628"/>
      <c r="N483" s="210"/>
      <c r="O483" s="210"/>
      <c r="P483" s="210"/>
      <c r="Q483" s="210"/>
      <c r="R483" s="210"/>
      <c r="S483" s="210"/>
      <c r="T483" s="210"/>
      <c r="U483" s="210"/>
      <c r="V483" s="210"/>
      <c r="W483" s="210"/>
      <c r="X483" s="210"/>
      <c r="Y483" s="210"/>
      <c r="Z483" s="210"/>
    </row>
    <row r="484" ht="12.75" customHeight="1">
      <c r="A484" s="652"/>
      <c r="B484" s="625"/>
      <c r="C484" s="625"/>
      <c r="D484" s="627"/>
      <c r="E484" s="210"/>
      <c r="F484" s="210"/>
      <c r="G484" s="210"/>
      <c r="H484" s="210"/>
      <c r="I484" s="627"/>
      <c r="J484" s="210"/>
      <c r="K484" s="210"/>
      <c r="L484" s="210"/>
      <c r="M484" s="628"/>
      <c r="N484" s="210"/>
      <c r="O484" s="210"/>
      <c r="P484" s="210"/>
      <c r="Q484" s="210"/>
      <c r="R484" s="210"/>
      <c r="S484" s="210"/>
      <c r="T484" s="210"/>
      <c r="U484" s="210"/>
      <c r="V484" s="210"/>
      <c r="W484" s="210"/>
      <c r="X484" s="210"/>
      <c r="Y484" s="210"/>
      <c r="Z484" s="210"/>
    </row>
    <row r="485" ht="12.75" customHeight="1">
      <c r="A485" s="652"/>
      <c r="B485" s="625"/>
      <c r="C485" s="625"/>
      <c r="D485" s="627"/>
      <c r="E485" s="210"/>
      <c r="F485" s="210"/>
      <c r="G485" s="210"/>
      <c r="H485" s="210"/>
      <c r="I485" s="627"/>
      <c r="J485" s="210"/>
      <c r="K485" s="210"/>
      <c r="L485" s="210"/>
      <c r="M485" s="628"/>
      <c r="N485" s="210"/>
      <c r="O485" s="210"/>
      <c r="P485" s="210"/>
      <c r="Q485" s="210"/>
      <c r="R485" s="210"/>
      <c r="S485" s="210"/>
      <c r="T485" s="210"/>
      <c r="U485" s="210"/>
      <c r="V485" s="210"/>
      <c r="W485" s="210"/>
      <c r="X485" s="210"/>
      <c r="Y485" s="210"/>
      <c r="Z485" s="210"/>
    </row>
    <row r="486" ht="12.75" customHeight="1">
      <c r="A486" s="652"/>
      <c r="B486" s="625"/>
      <c r="C486" s="625"/>
      <c r="D486" s="627"/>
      <c r="E486" s="210"/>
      <c r="F486" s="210"/>
      <c r="G486" s="210"/>
      <c r="H486" s="210"/>
      <c r="I486" s="627"/>
      <c r="J486" s="210"/>
      <c r="K486" s="210"/>
      <c r="L486" s="210"/>
      <c r="M486" s="628"/>
      <c r="N486" s="210"/>
      <c r="O486" s="210"/>
      <c r="P486" s="210"/>
      <c r="Q486" s="210"/>
      <c r="R486" s="210"/>
      <c r="S486" s="210"/>
      <c r="T486" s="210"/>
      <c r="U486" s="210"/>
      <c r="V486" s="210"/>
      <c r="W486" s="210"/>
      <c r="X486" s="210"/>
      <c r="Y486" s="210"/>
      <c r="Z486" s="210"/>
    </row>
    <row r="487" ht="12.75" customHeight="1">
      <c r="A487" s="652"/>
      <c r="B487" s="625"/>
      <c r="C487" s="625"/>
      <c r="D487" s="627"/>
      <c r="E487" s="210"/>
      <c r="F487" s="210"/>
      <c r="G487" s="210"/>
      <c r="H487" s="210"/>
      <c r="I487" s="627"/>
      <c r="J487" s="210"/>
      <c r="K487" s="210"/>
      <c r="L487" s="210"/>
      <c r="M487" s="628"/>
      <c r="N487" s="210"/>
      <c r="O487" s="210"/>
      <c r="P487" s="210"/>
      <c r="Q487" s="210"/>
      <c r="R487" s="210"/>
      <c r="S487" s="210"/>
      <c r="T487" s="210"/>
      <c r="U487" s="210"/>
      <c r="V487" s="210"/>
      <c r="W487" s="210"/>
      <c r="X487" s="210"/>
      <c r="Y487" s="210"/>
      <c r="Z487" s="210"/>
    </row>
    <row r="488" ht="12.75" customHeight="1">
      <c r="A488" s="652"/>
      <c r="B488" s="625"/>
      <c r="C488" s="625"/>
      <c r="D488" s="627"/>
      <c r="E488" s="210"/>
      <c r="F488" s="210"/>
      <c r="G488" s="210"/>
      <c r="H488" s="210"/>
      <c r="I488" s="627"/>
      <c r="J488" s="210"/>
      <c r="K488" s="210"/>
      <c r="L488" s="210"/>
      <c r="M488" s="628"/>
      <c r="N488" s="210"/>
      <c r="O488" s="210"/>
      <c r="P488" s="210"/>
      <c r="Q488" s="210"/>
      <c r="R488" s="210"/>
      <c r="S488" s="210"/>
      <c r="T488" s="210"/>
      <c r="U488" s="210"/>
      <c r="V488" s="210"/>
      <c r="W488" s="210"/>
      <c r="X488" s="210"/>
      <c r="Y488" s="210"/>
      <c r="Z488" s="210"/>
    </row>
    <row r="489" ht="12.75" customHeight="1">
      <c r="A489" s="652"/>
      <c r="B489" s="625"/>
      <c r="C489" s="625"/>
      <c r="D489" s="627"/>
      <c r="E489" s="210"/>
      <c r="F489" s="210"/>
      <c r="G489" s="210"/>
      <c r="H489" s="210"/>
      <c r="I489" s="627"/>
      <c r="J489" s="210"/>
      <c r="K489" s="210"/>
      <c r="L489" s="210"/>
      <c r="M489" s="628"/>
      <c r="N489" s="210"/>
      <c r="O489" s="210"/>
      <c r="P489" s="210"/>
      <c r="Q489" s="210"/>
      <c r="R489" s="210"/>
      <c r="S489" s="210"/>
      <c r="T489" s="210"/>
      <c r="U489" s="210"/>
      <c r="V489" s="210"/>
      <c r="W489" s="210"/>
      <c r="X489" s="210"/>
      <c r="Y489" s="210"/>
      <c r="Z489" s="210"/>
    </row>
    <row r="490" ht="12.75" customHeight="1">
      <c r="A490" s="652"/>
      <c r="B490" s="625"/>
      <c r="C490" s="625"/>
      <c r="D490" s="627"/>
      <c r="E490" s="210"/>
      <c r="F490" s="210"/>
      <c r="G490" s="210"/>
      <c r="H490" s="210"/>
      <c r="I490" s="627"/>
      <c r="J490" s="210"/>
      <c r="K490" s="210"/>
      <c r="L490" s="210"/>
      <c r="M490" s="628"/>
      <c r="N490" s="210"/>
      <c r="O490" s="210"/>
      <c r="P490" s="210"/>
      <c r="Q490" s="210"/>
      <c r="R490" s="210"/>
      <c r="S490" s="210"/>
      <c r="T490" s="210"/>
      <c r="U490" s="210"/>
      <c r="V490" s="210"/>
      <c r="W490" s="210"/>
      <c r="X490" s="210"/>
      <c r="Y490" s="210"/>
      <c r="Z490" s="210"/>
    </row>
    <row r="491" ht="12.75" customHeight="1">
      <c r="A491" s="652"/>
      <c r="B491" s="625"/>
      <c r="C491" s="625"/>
      <c r="D491" s="627"/>
      <c r="E491" s="210"/>
      <c r="F491" s="210"/>
      <c r="G491" s="210"/>
      <c r="H491" s="210"/>
      <c r="I491" s="627"/>
      <c r="J491" s="210"/>
      <c r="K491" s="210"/>
      <c r="L491" s="210"/>
      <c r="M491" s="628"/>
      <c r="N491" s="210"/>
      <c r="O491" s="210"/>
      <c r="P491" s="210"/>
      <c r="Q491" s="210"/>
      <c r="R491" s="210"/>
      <c r="S491" s="210"/>
      <c r="T491" s="210"/>
      <c r="U491" s="210"/>
      <c r="V491" s="210"/>
      <c r="W491" s="210"/>
      <c r="X491" s="210"/>
      <c r="Y491" s="210"/>
      <c r="Z491" s="210"/>
    </row>
    <row r="492" ht="12.75" customHeight="1">
      <c r="A492" s="652"/>
      <c r="B492" s="625"/>
      <c r="C492" s="625"/>
      <c r="D492" s="627"/>
      <c r="E492" s="210"/>
      <c r="F492" s="210"/>
      <c r="G492" s="210"/>
      <c r="H492" s="210"/>
      <c r="I492" s="627"/>
      <c r="J492" s="210"/>
      <c r="K492" s="210"/>
      <c r="L492" s="210"/>
      <c r="M492" s="628"/>
      <c r="N492" s="210"/>
      <c r="O492" s="210"/>
      <c r="P492" s="210"/>
      <c r="Q492" s="210"/>
      <c r="R492" s="210"/>
      <c r="S492" s="210"/>
      <c r="T492" s="210"/>
      <c r="U492" s="210"/>
      <c r="V492" s="210"/>
      <c r="W492" s="210"/>
      <c r="X492" s="210"/>
      <c r="Y492" s="210"/>
      <c r="Z492" s="210"/>
    </row>
    <row r="493" ht="12.75" customHeight="1">
      <c r="A493" s="652"/>
      <c r="B493" s="625"/>
      <c r="C493" s="625"/>
      <c r="D493" s="627"/>
      <c r="E493" s="210"/>
      <c r="F493" s="210"/>
      <c r="G493" s="210"/>
      <c r="H493" s="210"/>
      <c r="I493" s="627"/>
      <c r="J493" s="210"/>
      <c r="K493" s="210"/>
      <c r="L493" s="210"/>
      <c r="M493" s="628"/>
      <c r="N493" s="210"/>
      <c r="O493" s="210"/>
      <c r="P493" s="210"/>
      <c r="Q493" s="210"/>
      <c r="R493" s="210"/>
      <c r="S493" s="210"/>
      <c r="T493" s="210"/>
      <c r="U493" s="210"/>
      <c r="V493" s="210"/>
      <c r="W493" s="210"/>
      <c r="X493" s="210"/>
      <c r="Y493" s="210"/>
      <c r="Z493" s="210"/>
    </row>
    <row r="494" ht="12.75" customHeight="1">
      <c r="A494" s="652"/>
      <c r="B494" s="625"/>
      <c r="C494" s="625"/>
      <c r="D494" s="627"/>
      <c r="E494" s="210"/>
      <c r="F494" s="210"/>
      <c r="G494" s="210"/>
      <c r="H494" s="210"/>
      <c r="I494" s="627"/>
      <c r="J494" s="210"/>
      <c r="K494" s="210"/>
      <c r="L494" s="210"/>
      <c r="M494" s="628"/>
      <c r="N494" s="210"/>
      <c r="O494" s="210"/>
      <c r="P494" s="210"/>
      <c r="Q494" s="210"/>
      <c r="R494" s="210"/>
      <c r="S494" s="210"/>
      <c r="T494" s="210"/>
      <c r="U494" s="210"/>
      <c r="V494" s="210"/>
      <c r="W494" s="210"/>
      <c r="X494" s="210"/>
      <c r="Y494" s="210"/>
      <c r="Z494" s="210"/>
    </row>
    <row r="495" ht="12.75" customHeight="1">
      <c r="A495" s="652"/>
      <c r="B495" s="625"/>
      <c r="C495" s="625"/>
      <c r="D495" s="627"/>
      <c r="E495" s="210"/>
      <c r="F495" s="210"/>
      <c r="G495" s="210"/>
      <c r="H495" s="210"/>
      <c r="I495" s="627"/>
      <c r="J495" s="210"/>
      <c r="K495" s="210"/>
      <c r="L495" s="210"/>
      <c r="M495" s="628"/>
      <c r="N495" s="210"/>
      <c r="O495" s="210"/>
      <c r="P495" s="210"/>
      <c r="Q495" s="210"/>
      <c r="R495" s="210"/>
      <c r="S495" s="210"/>
      <c r="T495" s="210"/>
      <c r="U495" s="210"/>
      <c r="V495" s="210"/>
      <c r="W495" s="210"/>
      <c r="X495" s="210"/>
      <c r="Y495" s="210"/>
      <c r="Z495" s="210"/>
    </row>
    <row r="496" ht="12.75" customHeight="1">
      <c r="A496" s="652"/>
      <c r="B496" s="625"/>
      <c r="C496" s="625"/>
      <c r="D496" s="627"/>
      <c r="E496" s="210"/>
      <c r="F496" s="210"/>
      <c r="G496" s="210"/>
      <c r="H496" s="210"/>
      <c r="I496" s="627"/>
      <c r="J496" s="210"/>
      <c r="K496" s="210"/>
      <c r="L496" s="210"/>
      <c r="M496" s="628"/>
      <c r="N496" s="210"/>
      <c r="O496" s="210"/>
      <c r="P496" s="210"/>
      <c r="Q496" s="210"/>
      <c r="R496" s="210"/>
      <c r="S496" s="210"/>
      <c r="T496" s="210"/>
      <c r="U496" s="210"/>
      <c r="V496" s="210"/>
      <c r="W496" s="210"/>
      <c r="X496" s="210"/>
      <c r="Y496" s="210"/>
      <c r="Z496" s="210"/>
    </row>
    <row r="497" ht="12.75" customHeight="1">
      <c r="A497" s="652"/>
      <c r="B497" s="625"/>
      <c r="C497" s="625"/>
      <c r="D497" s="627"/>
      <c r="E497" s="210"/>
      <c r="F497" s="210"/>
      <c r="G497" s="210"/>
      <c r="H497" s="210"/>
      <c r="I497" s="627"/>
      <c r="J497" s="210"/>
      <c r="K497" s="210"/>
      <c r="L497" s="210"/>
      <c r="M497" s="628"/>
      <c r="N497" s="210"/>
      <c r="O497" s="210"/>
      <c r="P497" s="210"/>
      <c r="Q497" s="210"/>
      <c r="R497" s="210"/>
      <c r="S497" s="210"/>
      <c r="T497" s="210"/>
      <c r="U497" s="210"/>
      <c r="V497" s="210"/>
      <c r="W497" s="210"/>
      <c r="X497" s="210"/>
      <c r="Y497" s="210"/>
      <c r="Z497" s="210"/>
    </row>
    <row r="498" ht="12.75" customHeight="1">
      <c r="A498" s="652"/>
      <c r="B498" s="625"/>
      <c r="C498" s="625"/>
      <c r="D498" s="627"/>
      <c r="E498" s="210"/>
      <c r="F498" s="210"/>
      <c r="G498" s="210"/>
      <c r="H498" s="210"/>
      <c r="I498" s="627"/>
      <c r="J498" s="210"/>
      <c r="K498" s="210"/>
      <c r="L498" s="210"/>
      <c r="M498" s="628"/>
      <c r="N498" s="210"/>
      <c r="O498" s="210"/>
      <c r="P498" s="210"/>
      <c r="Q498" s="210"/>
      <c r="R498" s="210"/>
      <c r="S498" s="210"/>
      <c r="T498" s="210"/>
      <c r="U498" s="210"/>
      <c r="V498" s="210"/>
      <c r="W498" s="210"/>
      <c r="X498" s="210"/>
      <c r="Y498" s="210"/>
      <c r="Z498" s="210"/>
    </row>
    <row r="499" ht="12.75" customHeight="1">
      <c r="A499" s="652"/>
      <c r="B499" s="625"/>
      <c r="C499" s="625"/>
      <c r="D499" s="627"/>
      <c r="E499" s="210"/>
      <c r="F499" s="210"/>
      <c r="G499" s="210"/>
      <c r="H499" s="210"/>
      <c r="I499" s="627"/>
      <c r="J499" s="210"/>
      <c r="K499" s="210"/>
      <c r="L499" s="210"/>
      <c r="M499" s="628"/>
      <c r="N499" s="210"/>
      <c r="O499" s="210"/>
      <c r="P499" s="210"/>
      <c r="Q499" s="210"/>
      <c r="R499" s="210"/>
      <c r="S499" s="210"/>
      <c r="T499" s="210"/>
      <c r="U499" s="210"/>
      <c r="V499" s="210"/>
      <c r="W499" s="210"/>
      <c r="X499" s="210"/>
      <c r="Y499" s="210"/>
      <c r="Z499" s="210"/>
    </row>
    <row r="500" ht="12.75" customHeight="1">
      <c r="A500" s="652"/>
      <c r="B500" s="625"/>
      <c r="C500" s="625"/>
      <c r="D500" s="627"/>
      <c r="E500" s="210"/>
      <c r="F500" s="210"/>
      <c r="G500" s="210"/>
      <c r="H500" s="210"/>
      <c r="I500" s="627"/>
      <c r="J500" s="210"/>
      <c r="K500" s="210"/>
      <c r="L500" s="210"/>
      <c r="M500" s="628"/>
      <c r="N500" s="210"/>
      <c r="O500" s="210"/>
      <c r="P500" s="210"/>
      <c r="Q500" s="210"/>
      <c r="R500" s="210"/>
      <c r="S500" s="210"/>
      <c r="T500" s="210"/>
      <c r="U500" s="210"/>
      <c r="V500" s="210"/>
      <c r="W500" s="210"/>
      <c r="X500" s="210"/>
      <c r="Y500" s="210"/>
      <c r="Z500" s="210"/>
    </row>
    <row r="501" ht="12.75" customHeight="1">
      <c r="A501" s="652"/>
      <c r="B501" s="625"/>
      <c r="C501" s="625"/>
      <c r="D501" s="627"/>
      <c r="E501" s="210"/>
      <c r="F501" s="210"/>
      <c r="G501" s="210"/>
      <c r="H501" s="210"/>
      <c r="I501" s="627"/>
      <c r="J501" s="210"/>
      <c r="K501" s="210"/>
      <c r="L501" s="210"/>
      <c r="M501" s="628"/>
      <c r="N501" s="210"/>
      <c r="O501" s="210"/>
      <c r="P501" s="210"/>
      <c r="Q501" s="210"/>
      <c r="R501" s="210"/>
      <c r="S501" s="210"/>
      <c r="T501" s="210"/>
      <c r="U501" s="210"/>
      <c r="V501" s="210"/>
      <c r="W501" s="210"/>
      <c r="X501" s="210"/>
      <c r="Y501" s="210"/>
      <c r="Z501" s="210"/>
    </row>
    <row r="502" ht="12.75" customHeight="1">
      <c r="A502" s="652"/>
      <c r="B502" s="625"/>
      <c r="C502" s="625"/>
      <c r="D502" s="627"/>
      <c r="E502" s="210"/>
      <c r="F502" s="210"/>
      <c r="G502" s="210"/>
      <c r="H502" s="210"/>
      <c r="I502" s="627"/>
      <c r="J502" s="210"/>
      <c r="K502" s="210"/>
      <c r="L502" s="210"/>
      <c r="M502" s="628"/>
      <c r="N502" s="210"/>
      <c r="O502" s="210"/>
      <c r="P502" s="210"/>
      <c r="Q502" s="210"/>
      <c r="R502" s="210"/>
      <c r="S502" s="210"/>
      <c r="T502" s="210"/>
      <c r="U502" s="210"/>
      <c r="V502" s="210"/>
      <c r="W502" s="210"/>
      <c r="X502" s="210"/>
      <c r="Y502" s="210"/>
      <c r="Z502" s="210"/>
    </row>
    <row r="503" ht="12.75" customHeight="1">
      <c r="A503" s="652"/>
      <c r="B503" s="625"/>
      <c r="C503" s="625"/>
      <c r="D503" s="627"/>
      <c r="E503" s="210"/>
      <c r="F503" s="210"/>
      <c r="G503" s="210"/>
      <c r="H503" s="210"/>
      <c r="I503" s="627"/>
      <c r="J503" s="210"/>
      <c r="K503" s="210"/>
      <c r="L503" s="210"/>
      <c r="M503" s="628"/>
      <c r="N503" s="210"/>
      <c r="O503" s="210"/>
      <c r="P503" s="210"/>
      <c r="Q503" s="210"/>
      <c r="R503" s="210"/>
      <c r="S503" s="210"/>
      <c r="T503" s="210"/>
      <c r="U503" s="210"/>
      <c r="V503" s="210"/>
      <c r="W503" s="210"/>
      <c r="X503" s="210"/>
      <c r="Y503" s="210"/>
      <c r="Z503" s="210"/>
    </row>
    <row r="504" ht="12.75" customHeight="1">
      <c r="A504" s="652"/>
      <c r="B504" s="625"/>
      <c r="C504" s="625"/>
      <c r="D504" s="627"/>
      <c r="E504" s="210"/>
      <c r="F504" s="210"/>
      <c r="G504" s="210"/>
      <c r="H504" s="210"/>
      <c r="I504" s="627"/>
      <c r="J504" s="210"/>
      <c r="K504" s="210"/>
      <c r="L504" s="210"/>
      <c r="M504" s="628"/>
      <c r="N504" s="210"/>
      <c r="O504" s="210"/>
      <c r="P504" s="210"/>
      <c r="Q504" s="210"/>
      <c r="R504" s="210"/>
      <c r="S504" s="210"/>
      <c r="T504" s="210"/>
      <c r="U504" s="210"/>
      <c r="V504" s="210"/>
      <c r="W504" s="210"/>
      <c r="X504" s="210"/>
      <c r="Y504" s="210"/>
      <c r="Z504" s="210"/>
    </row>
    <row r="505" ht="12.75" customHeight="1">
      <c r="A505" s="652"/>
      <c r="B505" s="625"/>
      <c r="C505" s="625"/>
      <c r="D505" s="627"/>
      <c r="E505" s="210"/>
      <c r="F505" s="210"/>
      <c r="G505" s="210"/>
      <c r="H505" s="210"/>
      <c r="I505" s="627"/>
      <c r="J505" s="210"/>
      <c r="K505" s="210"/>
      <c r="L505" s="210"/>
      <c r="M505" s="628"/>
      <c r="N505" s="210"/>
      <c r="O505" s="210"/>
      <c r="P505" s="210"/>
      <c r="Q505" s="210"/>
      <c r="R505" s="210"/>
      <c r="S505" s="210"/>
      <c r="T505" s="210"/>
      <c r="U505" s="210"/>
      <c r="V505" s="210"/>
      <c r="W505" s="210"/>
      <c r="X505" s="210"/>
      <c r="Y505" s="210"/>
      <c r="Z505" s="210"/>
    </row>
    <row r="506" ht="12.75" customHeight="1">
      <c r="A506" s="652"/>
      <c r="B506" s="625"/>
      <c r="C506" s="625"/>
      <c r="D506" s="627"/>
      <c r="E506" s="210"/>
      <c r="F506" s="210"/>
      <c r="G506" s="210"/>
      <c r="H506" s="210"/>
      <c r="I506" s="627"/>
      <c r="J506" s="210"/>
      <c r="K506" s="210"/>
      <c r="L506" s="210"/>
      <c r="M506" s="628"/>
      <c r="N506" s="210"/>
      <c r="O506" s="210"/>
      <c r="P506" s="210"/>
      <c r="Q506" s="210"/>
      <c r="R506" s="210"/>
      <c r="S506" s="210"/>
      <c r="T506" s="210"/>
      <c r="U506" s="210"/>
      <c r="V506" s="210"/>
      <c r="W506" s="210"/>
      <c r="X506" s="210"/>
      <c r="Y506" s="210"/>
      <c r="Z506" s="210"/>
    </row>
    <row r="507" ht="12.75" customHeight="1">
      <c r="A507" s="652"/>
      <c r="B507" s="625"/>
      <c r="C507" s="625"/>
      <c r="D507" s="627"/>
      <c r="E507" s="210"/>
      <c r="F507" s="210"/>
      <c r="G507" s="210"/>
      <c r="H507" s="210"/>
      <c r="I507" s="627"/>
      <c r="J507" s="210"/>
      <c r="K507" s="210"/>
      <c r="L507" s="210"/>
      <c r="M507" s="628"/>
      <c r="N507" s="210"/>
      <c r="O507" s="210"/>
      <c r="P507" s="210"/>
      <c r="Q507" s="210"/>
      <c r="R507" s="210"/>
      <c r="S507" s="210"/>
      <c r="T507" s="210"/>
      <c r="U507" s="210"/>
      <c r="V507" s="210"/>
      <c r="W507" s="210"/>
      <c r="X507" s="210"/>
      <c r="Y507" s="210"/>
      <c r="Z507" s="210"/>
    </row>
    <row r="508" ht="12.75" customHeight="1">
      <c r="A508" s="652"/>
      <c r="B508" s="625"/>
      <c r="C508" s="625"/>
      <c r="D508" s="627"/>
      <c r="E508" s="210"/>
      <c r="F508" s="210"/>
      <c r="G508" s="210"/>
      <c r="H508" s="210"/>
      <c r="I508" s="627"/>
      <c r="J508" s="210"/>
      <c r="K508" s="210"/>
      <c r="L508" s="210"/>
      <c r="M508" s="628"/>
      <c r="N508" s="210"/>
      <c r="O508" s="210"/>
      <c r="P508" s="210"/>
      <c r="Q508" s="210"/>
      <c r="R508" s="210"/>
      <c r="S508" s="210"/>
      <c r="T508" s="210"/>
      <c r="U508" s="210"/>
      <c r="V508" s="210"/>
      <c r="W508" s="210"/>
      <c r="X508" s="210"/>
      <c r="Y508" s="210"/>
      <c r="Z508" s="210"/>
    </row>
    <row r="509" ht="12.75" customHeight="1">
      <c r="A509" s="652"/>
      <c r="B509" s="625"/>
      <c r="C509" s="625"/>
      <c r="D509" s="627"/>
      <c r="E509" s="210"/>
      <c r="F509" s="210"/>
      <c r="G509" s="210"/>
      <c r="H509" s="210"/>
      <c r="I509" s="627"/>
      <c r="J509" s="210"/>
      <c r="K509" s="210"/>
      <c r="L509" s="210"/>
      <c r="M509" s="628"/>
      <c r="N509" s="210"/>
      <c r="O509" s="210"/>
      <c r="P509" s="210"/>
      <c r="Q509" s="210"/>
      <c r="R509" s="210"/>
      <c r="S509" s="210"/>
      <c r="T509" s="210"/>
      <c r="U509" s="210"/>
      <c r="V509" s="210"/>
      <c r="W509" s="210"/>
      <c r="X509" s="210"/>
      <c r="Y509" s="210"/>
      <c r="Z509" s="210"/>
    </row>
    <row r="510" ht="12.75" customHeight="1">
      <c r="A510" s="652"/>
      <c r="B510" s="625"/>
      <c r="C510" s="625"/>
      <c r="D510" s="627"/>
      <c r="E510" s="210"/>
      <c r="F510" s="210"/>
      <c r="G510" s="210"/>
      <c r="H510" s="210"/>
      <c r="I510" s="627"/>
      <c r="J510" s="210"/>
      <c r="K510" s="210"/>
      <c r="L510" s="210"/>
      <c r="M510" s="628"/>
      <c r="N510" s="210"/>
      <c r="O510" s="210"/>
      <c r="P510" s="210"/>
      <c r="Q510" s="210"/>
      <c r="R510" s="210"/>
      <c r="S510" s="210"/>
      <c r="T510" s="210"/>
      <c r="U510" s="210"/>
      <c r="V510" s="210"/>
      <c r="W510" s="210"/>
      <c r="X510" s="210"/>
      <c r="Y510" s="210"/>
      <c r="Z510" s="210"/>
    </row>
    <row r="511" ht="12.75" customHeight="1">
      <c r="A511" s="652"/>
      <c r="B511" s="625"/>
      <c r="C511" s="625"/>
      <c r="D511" s="627"/>
      <c r="E511" s="210"/>
      <c r="F511" s="210"/>
      <c r="G511" s="210"/>
      <c r="H511" s="210"/>
      <c r="I511" s="627"/>
      <c r="J511" s="210"/>
      <c r="K511" s="210"/>
      <c r="L511" s="210"/>
      <c r="M511" s="628"/>
      <c r="N511" s="210"/>
      <c r="O511" s="210"/>
      <c r="P511" s="210"/>
      <c r="Q511" s="210"/>
      <c r="R511" s="210"/>
      <c r="S511" s="210"/>
      <c r="T511" s="210"/>
      <c r="U511" s="210"/>
      <c r="V511" s="210"/>
      <c r="W511" s="210"/>
      <c r="X511" s="210"/>
      <c r="Y511" s="210"/>
      <c r="Z511" s="210"/>
    </row>
    <row r="512" ht="12.75" customHeight="1">
      <c r="A512" s="652"/>
      <c r="B512" s="625"/>
      <c r="C512" s="625"/>
      <c r="D512" s="627"/>
      <c r="E512" s="210"/>
      <c r="F512" s="210"/>
      <c r="G512" s="210"/>
      <c r="H512" s="210"/>
      <c r="I512" s="627"/>
      <c r="J512" s="210"/>
      <c r="K512" s="210"/>
      <c r="L512" s="210"/>
      <c r="M512" s="628"/>
      <c r="N512" s="210"/>
      <c r="O512" s="210"/>
      <c r="P512" s="210"/>
      <c r="Q512" s="210"/>
      <c r="R512" s="210"/>
      <c r="S512" s="210"/>
      <c r="T512" s="210"/>
      <c r="U512" s="210"/>
      <c r="V512" s="210"/>
      <c r="W512" s="210"/>
      <c r="X512" s="210"/>
      <c r="Y512" s="210"/>
      <c r="Z512" s="210"/>
    </row>
    <row r="513" ht="12.75" customHeight="1">
      <c r="A513" s="652"/>
      <c r="B513" s="625"/>
      <c r="C513" s="625"/>
      <c r="D513" s="627"/>
      <c r="E513" s="210"/>
      <c r="F513" s="210"/>
      <c r="G513" s="210"/>
      <c r="H513" s="210"/>
      <c r="I513" s="627"/>
      <c r="J513" s="210"/>
      <c r="K513" s="210"/>
      <c r="L513" s="210"/>
      <c r="M513" s="628"/>
      <c r="N513" s="210"/>
      <c r="O513" s="210"/>
      <c r="P513" s="210"/>
      <c r="Q513" s="210"/>
      <c r="R513" s="210"/>
      <c r="S513" s="210"/>
      <c r="T513" s="210"/>
      <c r="U513" s="210"/>
      <c r="V513" s="210"/>
      <c r="W513" s="210"/>
      <c r="X513" s="210"/>
      <c r="Y513" s="210"/>
      <c r="Z513" s="210"/>
    </row>
    <row r="514" ht="12.75" customHeight="1">
      <c r="A514" s="652"/>
      <c r="B514" s="625"/>
      <c r="C514" s="625"/>
      <c r="D514" s="627"/>
      <c r="E514" s="210"/>
      <c r="F514" s="210"/>
      <c r="G514" s="210"/>
      <c r="H514" s="210"/>
      <c r="I514" s="627"/>
      <c r="J514" s="210"/>
      <c r="K514" s="210"/>
      <c r="L514" s="210"/>
      <c r="M514" s="628"/>
      <c r="N514" s="210"/>
      <c r="O514" s="210"/>
      <c r="P514" s="210"/>
      <c r="Q514" s="210"/>
      <c r="R514" s="210"/>
      <c r="S514" s="210"/>
      <c r="T514" s="210"/>
      <c r="U514" s="210"/>
      <c r="V514" s="210"/>
      <c r="W514" s="210"/>
      <c r="X514" s="210"/>
      <c r="Y514" s="210"/>
      <c r="Z514" s="210"/>
    </row>
    <row r="515" ht="12.75" customHeight="1">
      <c r="A515" s="652"/>
      <c r="B515" s="625"/>
      <c r="C515" s="625"/>
      <c r="D515" s="627"/>
      <c r="E515" s="210"/>
      <c r="F515" s="210"/>
      <c r="G515" s="210"/>
      <c r="H515" s="210"/>
      <c r="I515" s="627"/>
      <c r="J515" s="210"/>
      <c r="K515" s="210"/>
      <c r="L515" s="210"/>
      <c r="M515" s="628"/>
      <c r="N515" s="210"/>
      <c r="O515" s="210"/>
      <c r="P515" s="210"/>
      <c r="Q515" s="210"/>
      <c r="R515" s="210"/>
      <c r="S515" s="210"/>
      <c r="T515" s="210"/>
      <c r="U515" s="210"/>
      <c r="V515" s="210"/>
      <c r="W515" s="210"/>
      <c r="X515" s="210"/>
      <c r="Y515" s="210"/>
      <c r="Z515" s="210"/>
    </row>
    <row r="516" ht="12.75" customHeight="1">
      <c r="A516" s="652"/>
      <c r="B516" s="625"/>
      <c r="C516" s="625"/>
      <c r="D516" s="627"/>
      <c r="E516" s="210"/>
      <c r="F516" s="210"/>
      <c r="G516" s="210"/>
      <c r="H516" s="210"/>
      <c r="I516" s="627"/>
      <c r="J516" s="210"/>
      <c r="K516" s="210"/>
      <c r="L516" s="210"/>
      <c r="M516" s="628"/>
      <c r="N516" s="210"/>
      <c r="O516" s="210"/>
      <c r="P516" s="210"/>
      <c r="Q516" s="210"/>
      <c r="R516" s="210"/>
      <c r="S516" s="210"/>
      <c r="T516" s="210"/>
      <c r="U516" s="210"/>
      <c r="V516" s="210"/>
      <c r="W516" s="210"/>
      <c r="X516" s="210"/>
      <c r="Y516" s="210"/>
      <c r="Z516" s="210"/>
    </row>
    <row r="517" ht="12.75" customHeight="1">
      <c r="A517" s="652"/>
      <c r="B517" s="625"/>
      <c r="C517" s="625"/>
      <c r="D517" s="627"/>
      <c r="E517" s="210"/>
      <c r="F517" s="210"/>
      <c r="G517" s="210"/>
      <c r="H517" s="210"/>
      <c r="I517" s="627"/>
      <c r="J517" s="210"/>
      <c r="K517" s="210"/>
      <c r="L517" s="210"/>
      <c r="M517" s="628"/>
      <c r="N517" s="210"/>
      <c r="O517" s="210"/>
      <c r="P517" s="210"/>
      <c r="Q517" s="210"/>
      <c r="R517" s="210"/>
      <c r="S517" s="210"/>
      <c r="T517" s="210"/>
      <c r="U517" s="210"/>
      <c r="V517" s="210"/>
      <c r="W517" s="210"/>
      <c r="X517" s="210"/>
      <c r="Y517" s="210"/>
      <c r="Z517" s="210"/>
    </row>
    <row r="518" ht="12.75" customHeight="1">
      <c r="A518" s="652"/>
      <c r="B518" s="625"/>
      <c r="C518" s="625"/>
      <c r="D518" s="627"/>
      <c r="E518" s="210"/>
      <c r="F518" s="210"/>
      <c r="G518" s="210"/>
      <c r="H518" s="210"/>
      <c r="I518" s="627"/>
      <c r="J518" s="210"/>
      <c r="K518" s="210"/>
      <c r="L518" s="210"/>
      <c r="M518" s="628"/>
      <c r="N518" s="210"/>
      <c r="O518" s="210"/>
      <c r="P518" s="210"/>
      <c r="Q518" s="210"/>
      <c r="R518" s="210"/>
      <c r="S518" s="210"/>
      <c r="T518" s="210"/>
      <c r="U518" s="210"/>
      <c r="V518" s="210"/>
      <c r="W518" s="210"/>
      <c r="X518" s="210"/>
      <c r="Y518" s="210"/>
      <c r="Z518" s="210"/>
    </row>
    <row r="519" ht="12.75" customHeight="1">
      <c r="A519" s="652"/>
      <c r="B519" s="625"/>
      <c r="C519" s="625"/>
      <c r="D519" s="627"/>
      <c r="E519" s="210"/>
      <c r="F519" s="210"/>
      <c r="G519" s="210"/>
      <c r="H519" s="210"/>
      <c r="I519" s="627"/>
      <c r="J519" s="210"/>
      <c r="K519" s="210"/>
      <c r="L519" s="210"/>
      <c r="M519" s="628"/>
      <c r="N519" s="210"/>
      <c r="O519" s="210"/>
      <c r="P519" s="210"/>
      <c r="Q519" s="210"/>
      <c r="R519" s="210"/>
      <c r="S519" s="210"/>
      <c r="T519" s="210"/>
      <c r="U519" s="210"/>
      <c r="V519" s="210"/>
      <c r="W519" s="210"/>
      <c r="X519" s="210"/>
      <c r="Y519" s="210"/>
      <c r="Z519" s="210"/>
    </row>
    <row r="520" ht="12.75" customHeight="1">
      <c r="A520" s="652"/>
      <c r="B520" s="625"/>
      <c r="C520" s="625"/>
      <c r="D520" s="627"/>
      <c r="E520" s="210"/>
      <c r="F520" s="210"/>
      <c r="G520" s="210"/>
      <c r="H520" s="210"/>
      <c r="I520" s="627"/>
      <c r="J520" s="210"/>
      <c r="K520" s="210"/>
      <c r="L520" s="210"/>
      <c r="M520" s="628"/>
      <c r="N520" s="210"/>
      <c r="O520" s="210"/>
      <c r="P520" s="210"/>
      <c r="Q520" s="210"/>
      <c r="R520" s="210"/>
      <c r="S520" s="210"/>
      <c r="T520" s="210"/>
      <c r="U520" s="210"/>
      <c r="V520" s="210"/>
      <c r="W520" s="210"/>
      <c r="X520" s="210"/>
      <c r="Y520" s="210"/>
      <c r="Z520" s="210"/>
    </row>
    <row r="521" ht="12.75" customHeight="1">
      <c r="A521" s="652"/>
      <c r="B521" s="625"/>
      <c r="C521" s="625"/>
      <c r="D521" s="627"/>
      <c r="E521" s="210"/>
      <c r="F521" s="210"/>
      <c r="G521" s="210"/>
      <c r="H521" s="210"/>
      <c r="I521" s="627"/>
      <c r="J521" s="210"/>
      <c r="K521" s="210"/>
      <c r="L521" s="210"/>
      <c r="M521" s="628"/>
      <c r="N521" s="210"/>
      <c r="O521" s="210"/>
      <c r="P521" s="210"/>
      <c r="Q521" s="210"/>
      <c r="R521" s="210"/>
      <c r="S521" s="210"/>
      <c r="T521" s="210"/>
      <c r="U521" s="210"/>
      <c r="V521" s="210"/>
      <c r="W521" s="210"/>
      <c r="X521" s="210"/>
      <c r="Y521" s="210"/>
      <c r="Z521" s="210"/>
    </row>
    <row r="522" ht="12.75" customHeight="1">
      <c r="A522" s="652"/>
      <c r="B522" s="625"/>
      <c r="C522" s="625"/>
      <c r="D522" s="627"/>
      <c r="E522" s="210"/>
      <c r="F522" s="210"/>
      <c r="G522" s="210"/>
      <c r="H522" s="210"/>
      <c r="I522" s="627"/>
      <c r="J522" s="210"/>
      <c r="K522" s="210"/>
      <c r="L522" s="210"/>
      <c r="M522" s="628"/>
      <c r="N522" s="210"/>
      <c r="O522" s="210"/>
      <c r="P522" s="210"/>
      <c r="Q522" s="210"/>
      <c r="R522" s="210"/>
      <c r="S522" s="210"/>
      <c r="T522" s="210"/>
      <c r="U522" s="210"/>
      <c r="V522" s="210"/>
      <c r="W522" s="210"/>
      <c r="X522" s="210"/>
      <c r="Y522" s="210"/>
      <c r="Z522" s="210"/>
    </row>
    <row r="523" ht="12.75" customHeight="1">
      <c r="A523" s="652"/>
      <c r="B523" s="625"/>
      <c r="C523" s="625"/>
      <c r="D523" s="627"/>
      <c r="E523" s="210"/>
      <c r="F523" s="210"/>
      <c r="G523" s="210"/>
      <c r="H523" s="210"/>
      <c r="I523" s="627"/>
      <c r="J523" s="210"/>
      <c r="K523" s="210"/>
      <c r="L523" s="210"/>
      <c r="M523" s="628"/>
      <c r="N523" s="210"/>
      <c r="O523" s="210"/>
      <c r="P523" s="210"/>
      <c r="Q523" s="210"/>
      <c r="R523" s="210"/>
      <c r="S523" s="210"/>
      <c r="T523" s="210"/>
      <c r="U523" s="210"/>
      <c r="V523" s="210"/>
      <c r="W523" s="210"/>
      <c r="X523" s="210"/>
      <c r="Y523" s="210"/>
      <c r="Z523" s="210"/>
    </row>
    <row r="524" ht="12.75" customHeight="1">
      <c r="A524" s="652"/>
      <c r="B524" s="625"/>
      <c r="C524" s="625"/>
      <c r="D524" s="627"/>
      <c r="E524" s="210"/>
      <c r="F524" s="210"/>
      <c r="G524" s="210"/>
      <c r="H524" s="210"/>
      <c r="I524" s="627"/>
      <c r="J524" s="210"/>
      <c r="K524" s="210"/>
      <c r="L524" s="210"/>
      <c r="M524" s="628"/>
      <c r="N524" s="210"/>
      <c r="O524" s="210"/>
      <c r="P524" s="210"/>
      <c r="Q524" s="210"/>
      <c r="R524" s="210"/>
      <c r="S524" s="210"/>
      <c r="T524" s="210"/>
      <c r="U524" s="210"/>
      <c r="V524" s="210"/>
      <c r="W524" s="210"/>
      <c r="X524" s="210"/>
      <c r="Y524" s="210"/>
      <c r="Z524" s="210"/>
    </row>
    <row r="525" ht="12.75" customHeight="1">
      <c r="A525" s="652"/>
      <c r="B525" s="625"/>
      <c r="C525" s="625"/>
      <c r="D525" s="627"/>
      <c r="E525" s="210"/>
      <c r="F525" s="210"/>
      <c r="G525" s="210"/>
      <c r="H525" s="210"/>
      <c r="I525" s="627"/>
      <c r="J525" s="210"/>
      <c r="K525" s="210"/>
      <c r="L525" s="210"/>
      <c r="M525" s="628"/>
      <c r="N525" s="210"/>
      <c r="O525" s="210"/>
      <c r="P525" s="210"/>
      <c r="Q525" s="210"/>
      <c r="R525" s="210"/>
      <c r="S525" s="210"/>
      <c r="T525" s="210"/>
      <c r="U525" s="210"/>
      <c r="V525" s="210"/>
      <c r="W525" s="210"/>
      <c r="X525" s="210"/>
      <c r="Y525" s="210"/>
      <c r="Z525" s="210"/>
    </row>
    <row r="526" ht="12.75" customHeight="1">
      <c r="A526" s="652"/>
      <c r="B526" s="625"/>
      <c r="C526" s="625"/>
      <c r="D526" s="627"/>
      <c r="E526" s="210"/>
      <c r="F526" s="210"/>
      <c r="G526" s="210"/>
      <c r="H526" s="210"/>
      <c r="I526" s="627"/>
      <c r="J526" s="210"/>
      <c r="K526" s="210"/>
      <c r="L526" s="210"/>
      <c r="M526" s="628"/>
      <c r="N526" s="210"/>
      <c r="O526" s="210"/>
      <c r="P526" s="210"/>
      <c r="Q526" s="210"/>
      <c r="R526" s="210"/>
      <c r="S526" s="210"/>
      <c r="T526" s="210"/>
      <c r="U526" s="210"/>
      <c r="V526" s="210"/>
      <c r="W526" s="210"/>
      <c r="X526" s="210"/>
      <c r="Y526" s="210"/>
      <c r="Z526" s="210"/>
    </row>
    <row r="527" ht="12.75" customHeight="1">
      <c r="A527" s="652"/>
      <c r="B527" s="625"/>
      <c r="C527" s="625"/>
      <c r="D527" s="627"/>
      <c r="E527" s="210"/>
      <c r="F527" s="210"/>
      <c r="G527" s="210"/>
      <c r="H527" s="210"/>
      <c r="I527" s="627"/>
      <c r="J527" s="210"/>
      <c r="K527" s="210"/>
      <c r="L527" s="210"/>
      <c r="M527" s="628"/>
      <c r="N527" s="210"/>
      <c r="O527" s="210"/>
      <c r="P527" s="210"/>
      <c r="Q527" s="210"/>
      <c r="R527" s="210"/>
      <c r="S527" s="210"/>
      <c r="T527" s="210"/>
      <c r="U527" s="210"/>
      <c r="V527" s="210"/>
      <c r="W527" s="210"/>
      <c r="X527" s="210"/>
      <c r="Y527" s="210"/>
      <c r="Z527" s="210"/>
    </row>
    <row r="528" ht="12.75" customHeight="1">
      <c r="A528" s="652"/>
      <c r="B528" s="625"/>
      <c r="C528" s="625"/>
      <c r="D528" s="627"/>
      <c r="E528" s="210"/>
      <c r="F528" s="210"/>
      <c r="G528" s="210"/>
      <c r="H528" s="210"/>
      <c r="I528" s="627"/>
      <c r="J528" s="210"/>
      <c r="K528" s="210"/>
      <c r="L528" s="210"/>
      <c r="M528" s="628"/>
      <c r="N528" s="210"/>
      <c r="O528" s="210"/>
      <c r="P528" s="210"/>
      <c r="Q528" s="210"/>
      <c r="R528" s="210"/>
      <c r="S528" s="210"/>
      <c r="T528" s="210"/>
      <c r="U528" s="210"/>
      <c r="V528" s="210"/>
      <c r="W528" s="210"/>
      <c r="X528" s="210"/>
      <c r="Y528" s="210"/>
      <c r="Z528" s="210"/>
    </row>
    <row r="529" ht="12.75" customHeight="1">
      <c r="A529" s="652"/>
      <c r="B529" s="625"/>
      <c r="C529" s="625"/>
      <c r="D529" s="627"/>
      <c r="E529" s="210"/>
      <c r="F529" s="210"/>
      <c r="G529" s="210"/>
      <c r="H529" s="210"/>
      <c r="I529" s="627"/>
      <c r="J529" s="210"/>
      <c r="K529" s="210"/>
      <c r="L529" s="210"/>
      <c r="M529" s="628"/>
      <c r="N529" s="210"/>
      <c r="O529" s="210"/>
      <c r="P529" s="210"/>
      <c r="Q529" s="210"/>
      <c r="R529" s="210"/>
      <c r="S529" s="210"/>
      <c r="T529" s="210"/>
      <c r="U529" s="210"/>
      <c r="V529" s="210"/>
      <c r="W529" s="210"/>
      <c r="X529" s="210"/>
      <c r="Y529" s="210"/>
      <c r="Z529" s="210"/>
    </row>
    <row r="530" ht="12.75" customHeight="1">
      <c r="A530" s="652"/>
      <c r="B530" s="625"/>
      <c r="C530" s="625"/>
      <c r="D530" s="627"/>
      <c r="E530" s="210"/>
      <c r="F530" s="210"/>
      <c r="G530" s="210"/>
      <c r="H530" s="210"/>
      <c r="I530" s="627"/>
      <c r="J530" s="210"/>
      <c r="K530" s="210"/>
      <c r="L530" s="210"/>
      <c r="M530" s="628"/>
      <c r="N530" s="210"/>
      <c r="O530" s="210"/>
      <c r="P530" s="210"/>
      <c r="Q530" s="210"/>
      <c r="R530" s="210"/>
      <c r="S530" s="210"/>
      <c r="T530" s="210"/>
      <c r="U530" s="210"/>
      <c r="V530" s="210"/>
      <c r="W530" s="210"/>
      <c r="X530" s="210"/>
      <c r="Y530" s="210"/>
      <c r="Z530" s="210"/>
    </row>
    <row r="531" ht="12.75" customHeight="1">
      <c r="A531" s="652"/>
      <c r="B531" s="625"/>
      <c r="C531" s="625"/>
      <c r="D531" s="627"/>
      <c r="E531" s="210"/>
      <c r="F531" s="210"/>
      <c r="G531" s="210"/>
      <c r="H531" s="210"/>
      <c r="I531" s="627"/>
      <c r="J531" s="210"/>
      <c r="K531" s="210"/>
      <c r="L531" s="210"/>
      <c r="M531" s="628"/>
      <c r="N531" s="210"/>
      <c r="O531" s="210"/>
      <c r="P531" s="210"/>
      <c r="Q531" s="210"/>
      <c r="R531" s="210"/>
      <c r="S531" s="210"/>
      <c r="T531" s="210"/>
      <c r="U531" s="210"/>
      <c r="V531" s="210"/>
      <c r="W531" s="210"/>
      <c r="X531" s="210"/>
      <c r="Y531" s="210"/>
      <c r="Z531" s="210"/>
    </row>
    <row r="532" ht="12.75" customHeight="1">
      <c r="A532" s="652"/>
      <c r="B532" s="625"/>
      <c r="C532" s="625"/>
      <c r="D532" s="627"/>
      <c r="E532" s="210"/>
      <c r="F532" s="210"/>
      <c r="G532" s="210"/>
      <c r="H532" s="210"/>
      <c r="I532" s="627"/>
      <c r="J532" s="210"/>
      <c r="K532" s="210"/>
      <c r="L532" s="210"/>
      <c r="M532" s="628"/>
      <c r="N532" s="210"/>
      <c r="O532" s="210"/>
      <c r="P532" s="210"/>
      <c r="Q532" s="210"/>
      <c r="R532" s="210"/>
      <c r="S532" s="210"/>
      <c r="T532" s="210"/>
      <c r="U532" s="210"/>
      <c r="V532" s="210"/>
      <c r="W532" s="210"/>
      <c r="X532" s="210"/>
      <c r="Y532" s="210"/>
      <c r="Z532" s="210"/>
    </row>
    <row r="533" ht="12.75" customHeight="1">
      <c r="A533" s="652"/>
      <c r="B533" s="625"/>
      <c r="C533" s="625"/>
      <c r="D533" s="627"/>
      <c r="E533" s="210"/>
      <c r="F533" s="210"/>
      <c r="G533" s="210"/>
      <c r="H533" s="210"/>
      <c r="I533" s="627"/>
      <c r="J533" s="210"/>
      <c r="K533" s="210"/>
      <c r="L533" s="210"/>
      <c r="M533" s="628"/>
      <c r="N533" s="210"/>
      <c r="O533" s="210"/>
      <c r="P533" s="210"/>
      <c r="Q533" s="210"/>
      <c r="R533" s="210"/>
      <c r="S533" s="210"/>
      <c r="T533" s="210"/>
      <c r="U533" s="210"/>
      <c r="V533" s="210"/>
      <c r="W533" s="210"/>
      <c r="X533" s="210"/>
      <c r="Y533" s="210"/>
      <c r="Z533" s="210"/>
    </row>
    <row r="534" ht="12.75" customHeight="1">
      <c r="A534" s="652"/>
      <c r="B534" s="625"/>
      <c r="C534" s="625"/>
      <c r="D534" s="627"/>
      <c r="E534" s="210"/>
      <c r="F534" s="210"/>
      <c r="G534" s="210"/>
      <c r="H534" s="210"/>
      <c r="I534" s="627"/>
      <c r="J534" s="210"/>
      <c r="K534" s="210"/>
      <c r="L534" s="210"/>
      <c r="M534" s="628"/>
      <c r="N534" s="210"/>
      <c r="O534" s="210"/>
      <c r="P534" s="210"/>
      <c r="Q534" s="210"/>
      <c r="R534" s="210"/>
      <c r="S534" s="210"/>
      <c r="T534" s="210"/>
      <c r="U534" s="210"/>
      <c r="V534" s="210"/>
      <c r="W534" s="210"/>
      <c r="X534" s="210"/>
      <c r="Y534" s="210"/>
      <c r="Z534" s="210"/>
    </row>
    <row r="535" ht="12.75" customHeight="1">
      <c r="A535" s="652"/>
      <c r="B535" s="625"/>
      <c r="C535" s="625"/>
      <c r="D535" s="627"/>
      <c r="E535" s="210"/>
      <c r="F535" s="210"/>
      <c r="G535" s="210"/>
      <c r="H535" s="210"/>
      <c r="I535" s="627"/>
      <c r="J535" s="210"/>
      <c r="K535" s="210"/>
      <c r="L535" s="210"/>
      <c r="M535" s="628"/>
      <c r="N535" s="210"/>
      <c r="O535" s="210"/>
      <c r="P535" s="210"/>
      <c r="Q535" s="210"/>
      <c r="R535" s="210"/>
      <c r="S535" s="210"/>
      <c r="T535" s="210"/>
      <c r="U535" s="210"/>
      <c r="V535" s="210"/>
      <c r="W535" s="210"/>
      <c r="X535" s="210"/>
      <c r="Y535" s="210"/>
      <c r="Z535" s="210"/>
    </row>
    <row r="536" ht="12.75" customHeight="1">
      <c r="A536" s="652"/>
      <c r="B536" s="625"/>
      <c r="C536" s="625"/>
      <c r="D536" s="627"/>
      <c r="E536" s="210"/>
      <c r="F536" s="210"/>
      <c r="G536" s="210"/>
      <c r="H536" s="210"/>
      <c r="I536" s="627"/>
      <c r="J536" s="210"/>
      <c r="K536" s="210"/>
      <c r="L536" s="210"/>
      <c r="M536" s="628"/>
      <c r="N536" s="210"/>
      <c r="O536" s="210"/>
      <c r="P536" s="210"/>
      <c r="Q536" s="210"/>
      <c r="R536" s="210"/>
      <c r="S536" s="210"/>
      <c r="T536" s="210"/>
      <c r="U536" s="210"/>
      <c r="V536" s="210"/>
      <c r="W536" s="210"/>
      <c r="X536" s="210"/>
      <c r="Y536" s="210"/>
      <c r="Z536" s="210"/>
    </row>
    <row r="537" ht="12.75" customHeight="1">
      <c r="A537" s="652"/>
      <c r="B537" s="625"/>
      <c r="C537" s="625"/>
      <c r="D537" s="627"/>
      <c r="E537" s="210"/>
      <c r="F537" s="210"/>
      <c r="G537" s="210"/>
      <c r="H537" s="210"/>
      <c r="I537" s="627"/>
      <c r="J537" s="210"/>
      <c r="K537" s="210"/>
      <c r="L537" s="210"/>
      <c r="M537" s="628"/>
      <c r="N537" s="210"/>
      <c r="O537" s="210"/>
      <c r="P537" s="210"/>
      <c r="Q537" s="210"/>
      <c r="R537" s="210"/>
      <c r="S537" s="210"/>
      <c r="T537" s="210"/>
      <c r="U537" s="210"/>
      <c r="V537" s="210"/>
      <c r="W537" s="210"/>
      <c r="X537" s="210"/>
      <c r="Y537" s="210"/>
      <c r="Z537" s="210"/>
    </row>
    <row r="538" ht="12.75" customHeight="1">
      <c r="A538" s="652"/>
      <c r="B538" s="625"/>
      <c r="C538" s="625"/>
      <c r="D538" s="627"/>
      <c r="E538" s="210"/>
      <c r="F538" s="210"/>
      <c r="G538" s="210"/>
      <c r="H538" s="210"/>
      <c r="I538" s="627"/>
      <c r="J538" s="210"/>
      <c r="K538" s="210"/>
      <c r="L538" s="210"/>
      <c r="M538" s="628"/>
      <c r="N538" s="210"/>
      <c r="O538" s="210"/>
      <c r="P538" s="210"/>
      <c r="Q538" s="210"/>
      <c r="R538" s="210"/>
      <c r="S538" s="210"/>
      <c r="T538" s="210"/>
      <c r="U538" s="210"/>
      <c r="V538" s="210"/>
      <c r="W538" s="210"/>
      <c r="X538" s="210"/>
      <c r="Y538" s="210"/>
      <c r="Z538" s="210"/>
    </row>
    <row r="539" ht="12.75" customHeight="1">
      <c r="A539" s="652"/>
      <c r="B539" s="625"/>
      <c r="C539" s="625"/>
      <c r="D539" s="627"/>
      <c r="E539" s="210"/>
      <c r="F539" s="210"/>
      <c r="G539" s="210"/>
      <c r="H539" s="210"/>
      <c r="I539" s="627"/>
      <c r="J539" s="210"/>
      <c r="K539" s="210"/>
      <c r="L539" s="210"/>
      <c r="M539" s="628"/>
      <c r="N539" s="210"/>
      <c r="O539" s="210"/>
      <c r="P539" s="210"/>
      <c r="Q539" s="210"/>
      <c r="R539" s="210"/>
      <c r="S539" s="210"/>
      <c r="T539" s="210"/>
      <c r="U539" s="210"/>
      <c r="V539" s="210"/>
      <c r="W539" s="210"/>
      <c r="X539" s="210"/>
      <c r="Y539" s="210"/>
      <c r="Z539" s="210"/>
    </row>
    <row r="540" ht="12.75" customHeight="1">
      <c r="A540" s="652"/>
      <c r="B540" s="625"/>
      <c r="C540" s="625"/>
      <c r="D540" s="627"/>
      <c r="E540" s="210"/>
      <c r="F540" s="210"/>
      <c r="G540" s="210"/>
      <c r="H540" s="210"/>
      <c r="I540" s="627"/>
      <c r="J540" s="210"/>
      <c r="K540" s="210"/>
      <c r="L540" s="210"/>
      <c r="M540" s="628"/>
      <c r="N540" s="210"/>
      <c r="O540" s="210"/>
      <c r="P540" s="210"/>
      <c r="Q540" s="210"/>
      <c r="R540" s="210"/>
      <c r="S540" s="210"/>
      <c r="T540" s="210"/>
      <c r="U540" s="210"/>
      <c r="V540" s="210"/>
      <c r="W540" s="210"/>
      <c r="X540" s="210"/>
      <c r="Y540" s="210"/>
      <c r="Z540" s="210"/>
    </row>
    <row r="541" ht="12.75" customHeight="1">
      <c r="A541" s="652"/>
      <c r="B541" s="625"/>
      <c r="C541" s="625"/>
      <c r="D541" s="627"/>
      <c r="E541" s="210"/>
      <c r="F541" s="210"/>
      <c r="G541" s="210"/>
      <c r="H541" s="210"/>
      <c r="I541" s="627"/>
      <c r="J541" s="210"/>
      <c r="K541" s="210"/>
      <c r="L541" s="210"/>
      <c r="M541" s="628"/>
      <c r="N541" s="210"/>
      <c r="O541" s="210"/>
      <c r="P541" s="210"/>
      <c r="Q541" s="210"/>
      <c r="R541" s="210"/>
      <c r="S541" s="210"/>
      <c r="T541" s="210"/>
      <c r="U541" s="210"/>
      <c r="V541" s="210"/>
      <c r="W541" s="210"/>
      <c r="X541" s="210"/>
      <c r="Y541" s="210"/>
      <c r="Z541" s="210"/>
    </row>
    <row r="542" ht="12.75" customHeight="1">
      <c r="A542" s="652"/>
      <c r="B542" s="625"/>
      <c r="C542" s="625"/>
      <c r="D542" s="627"/>
      <c r="E542" s="210"/>
      <c r="F542" s="210"/>
      <c r="G542" s="210"/>
      <c r="H542" s="210"/>
      <c r="I542" s="627"/>
      <c r="J542" s="210"/>
      <c r="K542" s="210"/>
      <c r="L542" s="210"/>
      <c r="M542" s="628"/>
      <c r="N542" s="210"/>
      <c r="O542" s="210"/>
      <c r="P542" s="210"/>
      <c r="Q542" s="210"/>
      <c r="R542" s="210"/>
      <c r="S542" s="210"/>
      <c r="T542" s="210"/>
      <c r="U542" s="210"/>
      <c r="V542" s="210"/>
      <c r="W542" s="210"/>
      <c r="X542" s="210"/>
      <c r="Y542" s="210"/>
      <c r="Z542" s="210"/>
    </row>
    <row r="543" ht="12.75" customHeight="1">
      <c r="A543" s="652"/>
      <c r="B543" s="625"/>
      <c r="C543" s="625"/>
      <c r="D543" s="627"/>
      <c r="E543" s="210"/>
      <c r="F543" s="210"/>
      <c r="G543" s="210"/>
      <c r="H543" s="210"/>
      <c r="I543" s="627"/>
      <c r="J543" s="210"/>
      <c r="K543" s="210"/>
      <c r="L543" s="210"/>
      <c r="M543" s="628"/>
      <c r="N543" s="210"/>
      <c r="O543" s="210"/>
      <c r="P543" s="210"/>
      <c r="Q543" s="210"/>
      <c r="R543" s="210"/>
      <c r="S543" s="210"/>
      <c r="T543" s="210"/>
      <c r="U543" s="210"/>
      <c r="V543" s="210"/>
      <c r="W543" s="210"/>
      <c r="X543" s="210"/>
      <c r="Y543" s="210"/>
      <c r="Z543" s="210"/>
    </row>
    <row r="544" ht="12.75" customHeight="1">
      <c r="A544" s="652"/>
      <c r="B544" s="625"/>
      <c r="C544" s="625"/>
      <c r="D544" s="627"/>
      <c r="E544" s="210"/>
      <c r="F544" s="210"/>
      <c r="G544" s="210"/>
      <c r="H544" s="210"/>
      <c r="I544" s="627"/>
      <c r="J544" s="210"/>
      <c r="K544" s="210"/>
      <c r="L544" s="210"/>
      <c r="M544" s="628"/>
      <c r="N544" s="210"/>
      <c r="O544" s="210"/>
      <c r="P544" s="210"/>
      <c r="Q544" s="210"/>
      <c r="R544" s="210"/>
      <c r="S544" s="210"/>
      <c r="T544" s="210"/>
      <c r="U544" s="210"/>
      <c r="V544" s="210"/>
      <c r="W544" s="210"/>
      <c r="X544" s="210"/>
      <c r="Y544" s="210"/>
      <c r="Z544" s="210"/>
    </row>
    <row r="545" ht="12.75" customHeight="1">
      <c r="A545" s="652"/>
      <c r="B545" s="625"/>
      <c r="C545" s="625"/>
      <c r="D545" s="627"/>
      <c r="E545" s="210"/>
      <c r="F545" s="210"/>
      <c r="G545" s="210"/>
      <c r="H545" s="210"/>
      <c r="I545" s="627"/>
      <c r="J545" s="210"/>
      <c r="K545" s="210"/>
      <c r="L545" s="210"/>
      <c r="M545" s="628"/>
      <c r="N545" s="210"/>
      <c r="O545" s="210"/>
      <c r="P545" s="210"/>
      <c r="Q545" s="210"/>
      <c r="R545" s="210"/>
      <c r="S545" s="210"/>
      <c r="T545" s="210"/>
      <c r="U545" s="210"/>
      <c r="V545" s="210"/>
      <c r="W545" s="210"/>
      <c r="X545" s="210"/>
      <c r="Y545" s="210"/>
      <c r="Z545" s="210"/>
    </row>
    <row r="546" ht="12.75" customHeight="1">
      <c r="A546" s="652"/>
      <c r="B546" s="625"/>
      <c r="C546" s="625"/>
      <c r="D546" s="627"/>
      <c r="E546" s="210"/>
      <c r="F546" s="210"/>
      <c r="G546" s="210"/>
      <c r="H546" s="210"/>
      <c r="I546" s="627"/>
      <c r="J546" s="210"/>
      <c r="K546" s="210"/>
      <c r="L546" s="210"/>
      <c r="M546" s="628"/>
      <c r="N546" s="210"/>
      <c r="O546" s="210"/>
      <c r="P546" s="210"/>
      <c r="Q546" s="210"/>
      <c r="R546" s="210"/>
      <c r="S546" s="210"/>
      <c r="T546" s="210"/>
      <c r="U546" s="210"/>
      <c r="V546" s="210"/>
      <c r="W546" s="210"/>
      <c r="X546" s="210"/>
      <c r="Y546" s="210"/>
      <c r="Z546" s="210"/>
    </row>
    <row r="547" ht="12.75" customHeight="1">
      <c r="A547" s="652"/>
      <c r="B547" s="625"/>
      <c r="C547" s="625"/>
      <c r="D547" s="627"/>
      <c r="E547" s="210"/>
      <c r="F547" s="210"/>
      <c r="G547" s="210"/>
      <c r="H547" s="210"/>
      <c r="I547" s="627"/>
      <c r="J547" s="210"/>
      <c r="K547" s="210"/>
      <c r="L547" s="210"/>
      <c r="M547" s="628"/>
      <c r="N547" s="210"/>
      <c r="O547" s="210"/>
      <c r="P547" s="210"/>
      <c r="Q547" s="210"/>
      <c r="R547" s="210"/>
      <c r="S547" s="210"/>
      <c r="T547" s="210"/>
      <c r="U547" s="210"/>
      <c r="V547" s="210"/>
      <c r="W547" s="210"/>
      <c r="X547" s="210"/>
      <c r="Y547" s="210"/>
      <c r="Z547" s="210"/>
    </row>
    <row r="548" ht="12.75" customHeight="1">
      <c r="A548" s="652"/>
      <c r="B548" s="625"/>
      <c r="C548" s="625"/>
      <c r="D548" s="627"/>
      <c r="E548" s="210"/>
      <c r="F548" s="210"/>
      <c r="G548" s="210"/>
      <c r="H548" s="210"/>
      <c r="I548" s="627"/>
      <c r="J548" s="210"/>
      <c r="K548" s="210"/>
      <c r="L548" s="210"/>
      <c r="M548" s="628"/>
      <c r="N548" s="210"/>
      <c r="O548" s="210"/>
      <c r="P548" s="210"/>
      <c r="Q548" s="210"/>
      <c r="R548" s="210"/>
      <c r="S548" s="210"/>
      <c r="T548" s="210"/>
      <c r="U548" s="210"/>
      <c r="V548" s="210"/>
      <c r="W548" s="210"/>
      <c r="X548" s="210"/>
      <c r="Y548" s="210"/>
      <c r="Z548" s="210"/>
    </row>
    <row r="549" ht="12.75" customHeight="1">
      <c r="A549" s="652"/>
      <c r="B549" s="625"/>
      <c r="C549" s="625"/>
      <c r="D549" s="627"/>
      <c r="E549" s="210"/>
      <c r="F549" s="210"/>
      <c r="G549" s="210"/>
      <c r="H549" s="210"/>
      <c r="I549" s="627"/>
      <c r="J549" s="210"/>
      <c r="K549" s="210"/>
      <c r="L549" s="210"/>
      <c r="M549" s="628"/>
      <c r="N549" s="210"/>
      <c r="O549" s="210"/>
      <c r="P549" s="210"/>
      <c r="Q549" s="210"/>
      <c r="R549" s="210"/>
      <c r="S549" s="210"/>
      <c r="T549" s="210"/>
      <c r="U549" s="210"/>
      <c r="V549" s="210"/>
      <c r="W549" s="210"/>
      <c r="X549" s="210"/>
      <c r="Y549" s="210"/>
      <c r="Z549" s="210"/>
    </row>
    <row r="550" ht="12.75" customHeight="1">
      <c r="A550" s="652"/>
      <c r="B550" s="625"/>
      <c r="C550" s="625"/>
      <c r="D550" s="627"/>
      <c r="E550" s="210"/>
      <c r="F550" s="210"/>
      <c r="G550" s="210"/>
      <c r="H550" s="210"/>
      <c r="I550" s="627"/>
      <c r="J550" s="210"/>
      <c r="K550" s="210"/>
      <c r="L550" s="210"/>
      <c r="M550" s="628"/>
      <c r="N550" s="210"/>
      <c r="O550" s="210"/>
      <c r="P550" s="210"/>
      <c r="Q550" s="210"/>
      <c r="R550" s="210"/>
      <c r="S550" s="210"/>
      <c r="T550" s="210"/>
      <c r="U550" s="210"/>
      <c r="V550" s="210"/>
      <c r="W550" s="210"/>
      <c r="X550" s="210"/>
      <c r="Y550" s="210"/>
      <c r="Z550" s="210"/>
    </row>
    <row r="551" ht="12.75" customHeight="1">
      <c r="A551" s="652"/>
      <c r="B551" s="625"/>
      <c r="C551" s="625"/>
      <c r="D551" s="627"/>
      <c r="E551" s="210"/>
      <c r="F551" s="210"/>
      <c r="G551" s="210"/>
      <c r="H551" s="210"/>
      <c r="I551" s="627"/>
      <c r="J551" s="210"/>
      <c r="K551" s="210"/>
      <c r="L551" s="210"/>
      <c r="M551" s="628"/>
      <c r="N551" s="210"/>
      <c r="O551" s="210"/>
      <c r="P551" s="210"/>
      <c r="Q551" s="210"/>
      <c r="R551" s="210"/>
      <c r="S551" s="210"/>
      <c r="T551" s="210"/>
      <c r="U551" s="210"/>
      <c r="V551" s="210"/>
      <c r="W551" s="210"/>
      <c r="X551" s="210"/>
      <c r="Y551" s="210"/>
      <c r="Z551" s="210"/>
    </row>
    <row r="552" ht="12.75" customHeight="1">
      <c r="A552" s="652"/>
      <c r="B552" s="625"/>
      <c r="C552" s="625"/>
      <c r="D552" s="627"/>
      <c r="E552" s="210"/>
      <c r="F552" s="210"/>
      <c r="G552" s="210"/>
      <c r="H552" s="210"/>
      <c r="I552" s="627"/>
      <c r="J552" s="210"/>
      <c r="K552" s="210"/>
      <c r="L552" s="210"/>
      <c r="M552" s="628"/>
      <c r="N552" s="210"/>
      <c r="O552" s="210"/>
      <c r="P552" s="210"/>
      <c r="Q552" s="210"/>
      <c r="R552" s="210"/>
      <c r="S552" s="210"/>
      <c r="T552" s="210"/>
      <c r="U552" s="210"/>
      <c r="V552" s="210"/>
      <c r="W552" s="210"/>
      <c r="X552" s="210"/>
      <c r="Y552" s="210"/>
      <c r="Z552" s="210"/>
    </row>
    <row r="553" ht="12.75" customHeight="1">
      <c r="A553" s="652"/>
      <c r="B553" s="625"/>
      <c r="C553" s="625"/>
      <c r="D553" s="627"/>
      <c r="E553" s="210"/>
      <c r="F553" s="210"/>
      <c r="G553" s="210"/>
      <c r="H553" s="210"/>
      <c r="I553" s="627"/>
      <c r="J553" s="210"/>
      <c r="K553" s="210"/>
      <c r="L553" s="210"/>
      <c r="M553" s="628"/>
      <c r="N553" s="210"/>
      <c r="O553" s="210"/>
      <c r="P553" s="210"/>
      <c r="Q553" s="210"/>
      <c r="R553" s="210"/>
      <c r="S553" s="210"/>
      <c r="T553" s="210"/>
      <c r="U553" s="210"/>
      <c r="V553" s="210"/>
      <c r="W553" s="210"/>
      <c r="X553" s="210"/>
      <c r="Y553" s="210"/>
      <c r="Z553" s="210"/>
    </row>
    <row r="554" ht="12.75" customHeight="1">
      <c r="A554" s="652"/>
      <c r="B554" s="625"/>
      <c r="C554" s="625"/>
      <c r="D554" s="627"/>
      <c r="E554" s="210"/>
      <c r="F554" s="210"/>
      <c r="G554" s="210"/>
      <c r="H554" s="210"/>
      <c r="I554" s="627"/>
      <c r="J554" s="210"/>
      <c r="K554" s="210"/>
      <c r="L554" s="210"/>
      <c r="M554" s="628"/>
      <c r="N554" s="210"/>
      <c r="O554" s="210"/>
      <c r="P554" s="210"/>
      <c r="Q554" s="210"/>
      <c r="R554" s="210"/>
      <c r="S554" s="210"/>
      <c r="T554" s="210"/>
      <c r="U554" s="210"/>
      <c r="V554" s="210"/>
      <c r="W554" s="210"/>
      <c r="X554" s="210"/>
      <c r="Y554" s="210"/>
      <c r="Z554" s="210"/>
    </row>
    <row r="555" ht="12.75" customHeight="1">
      <c r="A555" s="652"/>
      <c r="B555" s="625"/>
      <c r="C555" s="625"/>
      <c r="D555" s="627"/>
      <c r="E555" s="210"/>
      <c r="F555" s="210"/>
      <c r="G555" s="210"/>
      <c r="H555" s="210"/>
      <c r="I555" s="627"/>
      <c r="J555" s="210"/>
      <c r="K555" s="210"/>
      <c r="L555" s="210"/>
      <c r="M555" s="628"/>
      <c r="N555" s="210"/>
      <c r="O555" s="210"/>
      <c r="P555" s="210"/>
      <c r="Q555" s="210"/>
      <c r="R555" s="210"/>
      <c r="S555" s="210"/>
      <c r="T555" s="210"/>
      <c r="U555" s="210"/>
      <c r="V555" s="210"/>
      <c r="W555" s="210"/>
      <c r="X555" s="210"/>
      <c r="Y555" s="210"/>
      <c r="Z555" s="210"/>
    </row>
    <row r="556" ht="12.75" customHeight="1">
      <c r="A556" s="652"/>
      <c r="B556" s="625"/>
      <c r="C556" s="625"/>
      <c r="D556" s="627"/>
      <c r="E556" s="210"/>
      <c r="F556" s="210"/>
      <c r="G556" s="210"/>
      <c r="H556" s="210"/>
      <c r="I556" s="627"/>
      <c r="J556" s="210"/>
      <c r="K556" s="210"/>
      <c r="L556" s="210"/>
      <c r="M556" s="628"/>
      <c r="N556" s="210"/>
      <c r="O556" s="210"/>
      <c r="P556" s="210"/>
      <c r="Q556" s="210"/>
      <c r="R556" s="210"/>
      <c r="S556" s="210"/>
      <c r="T556" s="210"/>
      <c r="U556" s="210"/>
      <c r="V556" s="210"/>
      <c r="W556" s="210"/>
      <c r="X556" s="210"/>
      <c r="Y556" s="210"/>
      <c r="Z556" s="210"/>
    </row>
    <row r="557" ht="12.75" customHeight="1">
      <c r="A557" s="652"/>
      <c r="B557" s="625"/>
      <c r="C557" s="625"/>
      <c r="D557" s="627"/>
      <c r="E557" s="210"/>
      <c r="F557" s="210"/>
      <c r="G557" s="210"/>
      <c r="H557" s="210"/>
      <c r="I557" s="627"/>
      <c r="J557" s="210"/>
      <c r="K557" s="210"/>
      <c r="L557" s="210"/>
      <c r="M557" s="628"/>
      <c r="N557" s="210"/>
      <c r="O557" s="210"/>
      <c r="P557" s="210"/>
      <c r="Q557" s="210"/>
      <c r="R557" s="210"/>
      <c r="S557" s="210"/>
      <c r="T557" s="210"/>
      <c r="U557" s="210"/>
      <c r="V557" s="210"/>
      <c r="W557" s="210"/>
      <c r="X557" s="210"/>
      <c r="Y557" s="210"/>
      <c r="Z557" s="210"/>
    </row>
    <row r="558" ht="12.75" customHeight="1">
      <c r="A558" s="652"/>
      <c r="B558" s="625"/>
      <c r="C558" s="625"/>
      <c r="D558" s="627"/>
      <c r="E558" s="210"/>
      <c r="F558" s="210"/>
      <c r="G558" s="210"/>
      <c r="H558" s="210"/>
      <c r="I558" s="627"/>
      <c r="J558" s="210"/>
      <c r="K558" s="210"/>
      <c r="L558" s="210"/>
      <c r="M558" s="628"/>
      <c r="N558" s="210"/>
      <c r="O558" s="210"/>
      <c r="P558" s="210"/>
      <c r="Q558" s="210"/>
      <c r="R558" s="210"/>
      <c r="S558" s="210"/>
      <c r="T558" s="210"/>
      <c r="U558" s="210"/>
      <c r="V558" s="210"/>
      <c r="W558" s="210"/>
      <c r="X558" s="210"/>
      <c r="Y558" s="210"/>
      <c r="Z558" s="210"/>
    </row>
    <row r="559" ht="12.75" customHeight="1">
      <c r="A559" s="652"/>
      <c r="B559" s="625"/>
      <c r="C559" s="625"/>
      <c r="D559" s="627"/>
      <c r="E559" s="210"/>
      <c r="F559" s="210"/>
      <c r="G559" s="210"/>
      <c r="H559" s="210"/>
      <c r="I559" s="627"/>
      <c r="J559" s="210"/>
      <c r="K559" s="210"/>
      <c r="L559" s="210"/>
      <c r="M559" s="628"/>
      <c r="N559" s="210"/>
      <c r="O559" s="210"/>
      <c r="P559" s="210"/>
      <c r="Q559" s="210"/>
      <c r="R559" s="210"/>
      <c r="S559" s="210"/>
      <c r="T559" s="210"/>
      <c r="U559" s="210"/>
      <c r="V559" s="210"/>
      <c r="W559" s="210"/>
      <c r="X559" s="210"/>
      <c r="Y559" s="210"/>
      <c r="Z559" s="210"/>
    </row>
    <row r="560" ht="12.75" customHeight="1">
      <c r="A560" s="652"/>
      <c r="B560" s="625"/>
      <c r="C560" s="625"/>
      <c r="D560" s="627"/>
      <c r="E560" s="210"/>
      <c r="F560" s="210"/>
      <c r="G560" s="210"/>
      <c r="H560" s="210"/>
      <c r="I560" s="627"/>
      <c r="J560" s="210"/>
      <c r="K560" s="210"/>
      <c r="L560" s="210"/>
      <c r="M560" s="628"/>
      <c r="N560" s="210"/>
      <c r="O560" s="210"/>
      <c r="P560" s="210"/>
      <c r="Q560" s="210"/>
      <c r="R560" s="210"/>
      <c r="S560" s="210"/>
      <c r="T560" s="210"/>
      <c r="U560" s="210"/>
      <c r="V560" s="210"/>
      <c r="W560" s="210"/>
      <c r="X560" s="210"/>
      <c r="Y560" s="210"/>
      <c r="Z560" s="210"/>
    </row>
    <row r="561" ht="12.75" customHeight="1">
      <c r="A561" s="652"/>
      <c r="B561" s="625"/>
      <c r="C561" s="625"/>
      <c r="D561" s="627"/>
      <c r="E561" s="210"/>
      <c r="F561" s="210"/>
      <c r="G561" s="210"/>
      <c r="H561" s="210"/>
      <c r="I561" s="627"/>
      <c r="J561" s="210"/>
      <c r="K561" s="210"/>
      <c r="L561" s="210"/>
      <c r="M561" s="628"/>
      <c r="N561" s="210"/>
      <c r="O561" s="210"/>
      <c r="P561" s="210"/>
      <c r="Q561" s="210"/>
      <c r="R561" s="210"/>
      <c r="S561" s="210"/>
      <c r="T561" s="210"/>
      <c r="U561" s="210"/>
      <c r="V561" s="210"/>
      <c r="W561" s="210"/>
      <c r="X561" s="210"/>
      <c r="Y561" s="210"/>
      <c r="Z561" s="210"/>
    </row>
    <row r="562" ht="12.75" customHeight="1">
      <c r="A562" s="652"/>
      <c r="B562" s="625"/>
      <c r="C562" s="625"/>
      <c r="D562" s="627"/>
      <c r="E562" s="210"/>
      <c r="F562" s="210"/>
      <c r="G562" s="210"/>
      <c r="H562" s="210"/>
      <c r="I562" s="627"/>
      <c r="J562" s="210"/>
      <c r="K562" s="210"/>
      <c r="L562" s="210"/>
      <c r="M562" s="628"/>
      <c r="N562" s="210"/>
      <c r="O562" s="210"/>
      <c r="P562" s="210"/>
      <c r="Q562" s="210"/>
      <c r="R562" s="210"/>
      <c r="S562" s="210"/>
      <c r="T562" s="210"/>
      <c r="U562" s="210"/>
      <c r="V562" s="210"/>
      <c r="W562" s="210"/>
      <c r="X562" s="210"/>
      <c r="Y562" s="210"/>
      <c r="Z562" s="210"/>
    </row>
    <row r="563" ht="12.75" customHeight="1">
      <c r="A563" s="652"/>
      <c r="B563" s="625"/>
      <c r="C563" s="625"/>
      <c r="D563" s="627"/>
      <c r="E563" s="210"/>
      <c r="F563" s="210"/>
      <c r="G563" s="210"/>
      <c r="H563" s="210"/>
      <c r="I563" s="627"/>
      <c r="J563" s="210"/>
      <c r="K563" s="210"/>
      <c r="L563" s="210"/>
      <c r="M563" s="628"/>
      <c r="N563" s="210"/>
      <c r="O563" s="210"/>
      <c r="P563" s="210"/>
      <c r="Q563" s="210"/>
      <c r="R563" s="210"/>
      <c r="S563" s="210"/>
      <c r="T563" s="210"/>
      <c r="U563" s="210"/>
      <c r="V563" s="210"/>
      <c r="W563" s="210"/>
      <c r="X563" s="210"/>
      <c r="Y563" s="210"/>
      <c r="Z563" s="210"/>
    </row>
    <row r="564" ht="12.75" customHeight="1">
      <c r="A564" s="652"/>
      <c r="B564" s="625"/>
      <c r="C564" s="625"/>
      <c r="D564" s="627"/>
      <c r="E564" s="210"/>
      <c r="F564" s="210"/>
      <c r="G564" s="210"/>
      <c r="H564" s="210"/>
      <c r="I564" s="627"/>
      <c r="J564" s="210"/>
      <c r="K564" s="210"/>
      <c r="L564" s="210"/>
      <c r="M564" s="628"/>
      <c r="N564" s="210"/>
      <c r="O564" s="210"/>
      <c r="P564" s="210"/>
      <c r="Q564" s="210"/>
      <c r="R564" s="210"/>
      <c r="S564" s="210"/>
      <c r="T564" s="210"/>
      <c r="U564" s="210"/>
      <c r="V564" s="210"/>
      <c r="W564" s="210"/>
      <c r="X564" s="210"/>
      <c r="Y564" s="210"/>
      <c r="Z564" s="210"/>
    </row>
    <row r="565" ht="12.75" customHeight="1">
      <c r="A565" s="652"/>
      <c r="B565" s="625"/>
      <c r="C565" s="625"/>
      <c r="D565" s="627"/>
      <c r="E565" s="210"/>
      <c r="F565" s="210"/>
      <c r="G565" s="210"/>
      <c r="H565" s="210"/>
      <c r="I565" s="627"/>
      <c r="J565" s="210"/>
      <c r="K565" s="210"/>
      <c r="L565" s="210"/>
      <c r="M565" s="628"/>
      <c r="N565" s="210"/>
      <c r="O565" s="210"/>
      <c r="P565" s="210"/>
      <c r="Q565" s="210"/>
      <c r="R565" s="210"/>
      <c r="S565" s="210"/>
      <c r="T565" s="210"/>
      <c r="U565" s="210"/>
      <c r="V565" s="210"/>
      <c r="W565" s="210"/>
      <c r="X565" s="210"/>
      <c r="Y565" s="210"/>
      <c r="Z565" s="210"/>
    </row>
    <row r="566" ht="12.75" customHeight="1">
      <c r="A566" s="652"/>
      <c r="B566" s="625"/>
      <c r="C566" s="625"/>
      <c r="D566" s="627"/>
      <c r="E566" s="210"/>
      <c r="F566" s="210"/>
      <c r="G566" s="210"/>
      <c r="H566" s="210"/>
      <c r="I566" s="627"/>
      <c r="J566" s="210"/>
      <c r="K566" s="210"/>
      <c r="L566" s="210"/>
      <c r="M566" s="628"/>
      <c r="N566" s="210"/>
      <c r="O566" s="210"/>
      <c r="P566" s="210"/>
      <c r="Q566" s="210"/>
      <c r="R566" s="210"/>
      <c r="S566" s="210"/>
      <c r="T566" s="210"/>
      <c r="U566" s="210"/>
      <c r="V566" s="210"/>
      <c r="W566" s="210"/>
      <c r="X566" s="210"/>
      <c r="Y566" s="210"/>
      <c r="Z566" s="210"/>
    </row>
    <row r="567" ht="12.75" customHeight="1">
      <c r="A567" s="652"/>
      <c r="B567" s="625"/>
      <c r="C567" s="625"/>
      <c r="D567" s="627"/>
      <c r="E567" s="210"/>
      <c r="F567" s="210"/>
      <c r="G567" s="210"/>
      <c r="H567" s="210"/>
      <c r="I567" s="627"/>
      <c r="J567" s="210"/>
      <c r="K567" s="210"/>
      <c r="L567" s="210"/>
      <c r="M567" s="628"/>
      <c r="N567" s="210"/>
      <c r="O567" s="210"/>
      <c r="P567" s="210"/>
      <c r="Q567" s="210"/>
      <c r="R567" s="210"/>
      <c r="S567" s="210"/>
      <c r="T567" s="210"/>
      <c r="U567" s="210"/>
      <c r="V567" s="210"/>
      <c r="W567" s="210"/>
      <c r="X567" s="210"/>
      <c r="Y567" s="210"/>
      <c r="Z567" s="210"/>
    </row>
    <row r="568" ht="12.75" customHeight="1">
      <c r="A568" s="652"/>
      <c r="B568" s="625"/>
      <c r="C568" s="625"/>
      <c r="D568" s="627"/>
      <c r="E568" s="210"/>
      <c r="F568" s="210"/>
      <c r="G568" s="210"/>
      <c r="H568" s="210"/>
      <c r="I568" s="627"/>
      <c r="J568" s="210"/>
      <c r="K568" s="210"/>
      <c r="L568" s="210"/>
      <c r="M568" s="628"/>
      <c r="N568" s="210"/>
      <c r="O568" s="210"/>
      <c r="P568" s="210"/>
      <c r="Q568" s="210"/>
      <c r="R568" s="210"/>
      <c r="S568" s="210"/>
      <c r="T568" s="210"/>
      <c r="U568" s="210"/>
      <c r="V568" s="210"/>
      <c r="W568" s="210"/>
      <c r="X568" s="210"/>
      <c r="Y568" s="210"/>
      <c r="Z568" s="210"/>
    </row>
    <row r="569" ht="12.75" customHeight="1">
      <c r="A569" s="652"/>
      <c r="B569" s="625"/>
      <c r="C569" s="625"/>
      <c r="D569" s="627"/>
      <c r="E569" s="210"/>
      <c r="F569" s="210"/>
      <c r="G569" s="210"/>
      <c r="H569" s="210"/>
      <c r="I569" s="627"/>
      <c r="J569" s="210"/>
      <c r="K569" s="210"/>
      <c r="L569" s="210"/>
      <c r="M569" s="628"/>
      <c r="N569" s="210"/>
      <c r="O569" s="210"/>
      <c r="P569" s="210"/>
      <c r="Q569" s="210"/>
      <c r="R569" s="210"/>
      <c r="S569" s="210"/>
      <c r="T569" s="210"/>
      <c r="U569" s="210"/>
      <c r="V569" s="210"/>
      <c r="W569" s="210"/>
      <c r="X569" s="210"/>
      <c r="Y569" s="210"/>
      <c r="Z569" s="210"/>
    </row>
    <row r="570" ht="12.75" customHeight="1">
      <c r="A570" s="652"/>
      <c r="B570" s="625"/>
      <c r="C570" s="625"/>
      <c r="D570" s="627"/>
      <c r="E570" s="210"/>
      <c r="F570" s="210"/>
      <c r="G570" s="210"/>
      <c r="H570" s="210"/>
      <c r="I570" s="627"/>
      <c r="J570" s="210"/>
      <c r="K570" s="210"/>
      <c r="L570" s="210"/>
      <c r="M570" s="628"/>
      <c r="N570" s="210"/>
      <c r="O570" s="210"/>
      <c r="P570" s="210"/>
      <c r="Q570" s="210"/>
      <c r="R570" s="210"/>
      <c r="S570" s="210"/>
      <c r="T570" s="210"/>
      <c r="U570" s="210"/>
      <c r="V570" s="210"/>
      <c r="W570" s="210"/>
      <c r="X570" s="210"/>
      <c r="Y570" s="210"/>
      <c r="Z570" s="210"/>
    </row>
    <row r="571" ht="12.75" customHeight="1">
      <c r="A571" s="652"/>
      <c r="B571" s="625"/>
      <c r="C571" s="625"/>
      <c r="D571" s="627"/>
      <c r="E571" s="210"/>
      <c r="F571" s="210"/>
      <c r="G571" s="210"/>
      <c r="H571" s="210"/>
      <c r="I571" s="627"/>
      <c r="J571" s="210"/>
      <c r="K571" s="210"/>
      <c r="L571" s="210"/>
      <c r="M571" s="628"/>
      <c r="N571" s="210"/>
      <c r="O571" s="210"/>
      <c r="P571" s="210"/>
      <c r="Q571" s="210"/>
      <c r="R571" s="210"/>
      <c r="S571" s="210"/>
      <c r="T571" s="210"/>
      <c r="U571" s="210"/>
      <c r="V571" s="210"/>
      <c r="W571" s="210"/>
      <c r="X571" s="210"/>
      <c r="Y571" s="210"/>
      <c r="Z571" s="210"/>
    </row>
    <row r="572" ht="12.75" customHeight="1">
      <c r="A572" s="652"/>
      <c r="B572" s="625"/>
      <c r="C572" s="625"/>
      <c r="D572" s="627"/>
      <c r="E572" s="210"/>
      <c r="F572" s="210"/>
      <c r="G572" s="210"/>
      <c r="H572" s="210"/>
      <c r="I572" s="627"/>
      <c r="J572" s="210"/>
      <c r="K572" s="210"/>
      <c r="L572" s="210"/>
      <c r="M572" s="628"/>
      <c r="N572" s="210"/>
      <c r="O572" s="210"/>
      <c r="P572" s="210"/>
      <c r="Q572" s="210"/>
      <c r="R572" s="210"/>
      <c r="S572" s="210"/>
      <c r="T572" s="210"/>
      <c r="U572" s="210"/>
      <c r="V572" s="210"/>
      <c r="W572" s="210"/>
      <c r="X572" s="210"/>
      <c r="Y572" s="210"/>
      <c r="Z572" s="210"/>
    </row>
    <row r="573" ht="12.75" customHeight="1">
      <c r="A573" s="652"/>
      <c r="B573" s="625"/>
      <c r="C573" s="625"/>
      <c r="D573" s="627"/>
      <c r="E573" s="210"/>
      <c r="F573" s="210"/>
      <c r="G573" s="210"/>
      <c r="H573" s="210"/>
      <c r="I573" s="627"/>
      <c r="J573" s="210"/>
      <c r="K573" s="210"/>
      <c r="L573" s="210"/>
      <c r="M573" s="628"/>
      <c r="N573" s="210"/>
      <c r="O573" s="210"/>
      <c r="P573" s="210"/>
      <c r="Q573" s="210"/>
      <c r="R573" s="210"/>
      <c r="S573" s="210"/>
      <c r="T573" s="210"/>
      <c r="U573" s="210"/>
      <c r="V573" s="210"/>
      <c r="W573" s="210"/>
      <c r="X573" s="210"/>
      <c r="Y573" s="210"/>
      <c r="Z573" s="210"/>
    </row>
    <row r="574" ht="12.75" customHeight="1">
      <c r="A574" s="652"/>
      <c r="B574" s="625"/>
      <c r="C574" s="625"/>
      <c r="D574" s="627"/>
      <c r="E574" s="210"/>
      <c r="F574" s="210"/>
      <c r="G574" s="210"/>
      <c r="H574" s="210"/>
      <c r="I574" s="627"/>
      <c r="J574" s="210"/>
      <c r="K574" s="210"/>
      <c r="L574" s="210"/>
      <c r="M574" s="628"/>
      <c r="N574" s="210"/>
      <c r="O574" s="210"/>
      <c r="P574" s="210"/>
      <c r="Q574" s="210"/>
      <c r="R574" s="210"/>
      <c r="S574" s="210"/>
      <c r="T574" s="210"/>
      <c r="U574" s="210"/>
      <c r="V574" s="210"/>
      <c r="W574" s="210"/>
      <c r="X574" s="210"/>
      <c r="Y574" s="210"/>
      <c r="Z574" s="210"/>
    </row>
    <row r="575" ht="12.75" customHeight="1">
      <c r="A575" s="652"/>
      <c r="B575" s="625"/>
      <c r="C575" s="625"/>
      <c r="D575" s="627"/>
      <c r="E575" s="210"/>
      <c r="F575" s="210"/>
      <c r="G575" s="210"/>
      <c r="H575" s="210"/>
      <c r="I575" s="627"/>
      <c r="J575" s="210"/>
      <c r="K575" s="210"/>
      <c r="L575" s="210"/>
      <c r="M575" s="628"/>
      <c r="N575" s="210"/>
      <c r="O575" s="210"/>
      <c r="P575" s="210"/>
      <c r="Q575" s="210"/>
      <c r="R575" s="210"/>
      <c r="S575" s="210"/>
      <c r="T575" s="210"/>
      <c r="U575" s="210"/>
      <c r="V575" s="210"/>
      <c r="W575" s="210"/>
      <c r="X575" s="210"/>
      <c r="Y575" s="210"/>
      <c r="Z575" s="210"/>
    </row>
    <row r="576" ht="12.75" customHeight="1">
      <c r="A576" s="652"/>
      <c r="B576" s="625"/>
      <c r="C576" s="625"/>
      <c r="D576" s="627"/>
      <c r="E576" s="210"/>
      <c r="F576" s="210"/>
      <c r="G576" s="210"/>
      <c r="H576" s="210"/>
      <c r="I576" s="627"/>
      <c r="J576" s="210"/>
      <c r="K576" s="210"/>
      <c r="L576" s="210"/>
      <c r="M576" s="628"/>
      <c r="N576" s="210"/>
      <c r="O576" s="210"/>
      <c r="P576" s="210"/>
      <c r="Q576" s="210"/>
      <c r="R576" s="210"/>
      <c r="S576" s="210"/>
      <c r="T576" s="210"/>
      <c r="U576" s="210"/>
      <c r="V576" s="210"/>
      <c r="W576" s="210"/>
      <c r="X576" s="210"/>
      <c r="Y576" s="210"/>
      <c r="Z576" s="210"/>
    </row>
    <row r="577" ht="12.75" customHeight="1">
      <c r="A577" s="652"/>
      <c r="B577" s="625"/>
      <c r="C577" s="625"/>
      <c r="D577" s="627"/>
      <c r="E577" s="210"/>
      <c r="F577" s="210"/>
      <c r="G577" s="210"/>
      <c r="H577" s="210"/>
      <c r="I577" s="627"/>
      <c r="J577" s="210"/>
      <c r="K577" s="210"/>
      <c r="L577" s="210"/>
      <c r="M577" s="628"/>
      <c r="N577" s="210"/>
      <c r="O577" s="210"/>
      <c r="P577" s="210"/>
      <c r="Q577" s="210"/>
      <c r="R577" s="210"/>
      <c r="S577" s="210"/>
      <c r="T577" s="210"/>
      <c r="U577" s="210"/>
      <c r="V577" s="210"/>
      <c r="W577" s="210"/>
      <c r="X577" s="210"/>
      <c r="Y577" s="210"/>
      <c r="Z577" s="210"/>
    </row>
    <row r="578" ht="12.75" customHeight="1">
      <c r="A578" s="652"/>
      <c r="B578" s="625"/>
      <c r="C578" s="625"/>
      <c r="D578" s="627"/>
      <c r="E578" s="210"/>
      <c r="F578" s="210"/>
      <c r="G578" s="210"/>
      <c r="H578" s="210"/>
      <c r="I578" s="627"/>
      <c r="J578" s="210"/>
      <c r="K578" s="210"/>
      <c r="L578" s="210"/>
      <c r="M578" s="628"/>
      <c r="N578" s="210"/>
      <c r="O578" s="210"/>
      <c r="P578" s="210"/>
      <c r="Q578" s="210"/>
      <c r="R578" s="210"/>
      <c r="S578" s="210"/>
      <c r="T578" s="210"/>
      <c r="U578" s="210"/>
      <c r="V578" s="210"/>
      <c r="W578" s="210"/>
      <c r="X578" s="210"/>
      <c r="Y578" s="210"/>
      <c r="Z578" s="210"/>
    </row>
    <row r="579" ht="12.75" customHeight="1">
      <c r="A579" s="652"/>
      <c r="B579" s="625"/>
      <c r="C579" s="625"/>
      <c r="D579" s="627"/>
      <c r="E579" s="210"/>
      <c r="F579" s="210"/>
      <c r="G579" s="210"/>
      <c r="H579" s="210"/>
      <c r="I579" s="627"/>
      <c r="J579" s="210"/>
      <c r="K579" s="210"/>
      <c r="L579" s="210"/>
      <c r="M579" s="628"/>
      <c r="N579" s="210"/>
      <c r="O579" s="210"/>
      <c r="P579" s="210"/>
      <c r="Q579" s="210"/>
      <c r="R579" s="210"/>
      <c r="S579" s="210"/>
      <c r="T579" s="210"/>
      <c r="U579" s="210"/>
      <c r="V579" s="210"/>
      <c r="W579" s="210"/>
      <c r="X579" s="210"/>
      <c r="Y579" s="210"/>
      <c r="Z579" s="210"/>
    </row>
    <row r="580" ht="12.75" customHeight="1">
      <c r="A580" s="652"/>
      <c r="B580" s="625"/>
      <c r="C580" s="625"/>
      <c r="D580" s="627"/>
      <c r="E580" s="210"/>
      <c r="F580" s="210"/>
      <c r="G580" s="210"/>
      <c r="H580" s="210"/>
      <c r="I580" s="627"/>
      <c r="J580" s="210"/>
      <c r="K580" s="210"/>
      <c r="L580" s="210"/>
      <c r="M580" s="628"/>
      <c r="N580" s="210"/>
      <c r="O580" s="210"/>
      <c r="P580" s="210"/>
      <c r="Q580" s="210"/>
      <c r="R580" s="210"/>
      <c r="S580" s="210"/>
      <c r="T580" s="210"/>
      <c r="U580" s="210"/>
      <c r="V580" s="210"/>
      <c r="W580" s="210"/>
      <c r="X580" s="210"/>
      <c r="Y580" s="210"/>
      <c r="Z580" s="210"/>
    </row>
    <row r="581" ht="12.75" customHeight="1">
      <c r="A581" s="652"/>
      <c r="B581" s="625"/>
      <c r="C581" s="625"/>
      <c r="D581" s="627"/>
      <c r="E581" s="210"/>
      <c r="F581" s="210"/>
      <c r="G581" s="210"/>
      <c r="H581" s="210"/>
      <c r="I581" s="627"/>
      <c r="J581" s="210"/>
      <c r="K581" s="210"/>
      <c r="L581" s="210"/>
      <c r="M581" s="628"/>
      <c r="N581" s="210"/>
      <c r="O581" s="210"/>
      <c r="P581" s="210"/>
      <c r="Q581" s="210"/>
      <c r="R581" s="210"/>
      <c r="S581" s="210"/>
      <c r="T581" s="210"/>
      <c r="U581" s="210"/>
      <c r="V581" s="210"/>
      <c r="W581" s="210"/>
      <c r="X581" s="210"/>
      <c r="Y581" s="210"/>
      <c r="Z581" s="210"/>
    </row>
    <row r="582" ht="12.75" customHeight="1">
      <c r="A582" s="652"/>
      <c r="B582" s="625"/>
      <c r="C582" s="625"/>
      <c r="D582" s="627"/>
      <c r="E582" s="210"/>
      <c r="F582" s="210"/>
      <c r="G582" s="210"/>
      <c r="H582" s="210"/>
      <c r="I582" s="627"/>
      <c r="J582" s="210"/>
      <c r="K582" s="210"/>
      <c r="L582" s="210"/>
      <c r="M582" s="628"/>
      <c r="N582" s="210"/>
      <c r="O582" s="210"/>
      <c r="P582" s="210"/>
      <c r="Q582" s="210"/>
      <c r="R582" s="210"/>
      <c r="S582" s="210"/>
      <c r="T582" s="210"/>
      <c r="U582" s="210"/>
      <c r="V582" s="210"/>
      <c r="W582" s="210"/>
      <c r="X582" s="210"/>
      <c r="Y582" s="210"/>
      <c r="Z582" s="210"/>
    </row>
    <row r="583" ht="12.75" customHeight="1">
      <c r="A583" s="652"/>
      <c r="B583" s="625"/>
      <c r="C583" s="625"/>
      <c r="D583" s="627"/>
      <c r="E583" s="210"/>
      <c r="F583" s="210"/>
      <c r="G583" s="210"/>
      <c r="H583" s="210"/>
      <c r="I583" s="627"/>
      <c r="J583" s="210"/>
      <c r="K583" s="210"/>
      <c r="L583" s="210"/>
      <c r="M583" s="628"/>
      <c r="N583" s="210"/>
      <c r="O583" s="210"/>
      <c r="P583" s="210"/>
      <c r="Q583" s="210"/>
      <c r="R583" s="210"/>
      <c r="S583" s="210"/>
      <c r="T583" s="210"/>
      <c r="U583" s="210"/>
      <c r="V583" s="210"/>
      <c r="W583" s="210"/>
      <c r="X583" s="210"/>
      <c r="Y583" s="210"/>
      <c r="Z583" s="210"/>
    </row>
    <row r="584" ht="12.75" customHeight="1">
      <c r="A584" s="652"/>
      <c r="B584" s="625"/>
      <c r="C584" s="625"/>
      <c r="D584" s="627"/>
      <c r="E584" s="210"/>
      <c r="F584" s="210"/>
      <c r="G584" s="210"/>
      <c r="H584" s="210"/>
      <c r="I584" s="627"/>
      <c r="J584" s="210"/>
      <c r="K584" s="210"/>
      <c r="L584" s="210"/>
      <c r="M584" s="628"/>
      <c r="N584" s="210"/>
      <c r="O584" s="210"/>
      <c r="P584" s="210"/>
      <c r="Q584" s="210"/>
      <c r="R584" s="210"/>
      <c r="S584" s="210"/>
      <c r="T584" s="210"/>
      <c r="U584" s="210"/>
      <c r="V584" s="210"/>
      <c r="W584" s="210"/>
      <c r="X584" s="210"/>
      <c r="Y584" s="210"/>
      <c r="Z584" s="210"/>
    </row>
    <row r="585" ht="12.75" customHeight="1">
      <c r="A585" s="652"/>
      <c r="B585" s="625"/>
      <c r="C585" s="625"/>
      <c r="D585" s="627"/>
      <c r="E585" s="210"/>
      <c r="F585" s="210"/>
      <c r="G585" s="210"/>
      <c r="H585" s="210"/>
      <c r="I585" s="627"/>
      <c r="J585" s="210"/>
      <c r="K585" s="210"/>
      <c r="L585" s="210"/>
      <c r="M585" s="628"/>
      <c r="N585" s="210"/>
      <c r="O585" s="210"/>
      <c r="P585" s="210"/>
      <c r="Q585" s="210"/>
      <c r="R585" s="210"/>
      <c r="S585" s="210"/>
      <c r="T585" s="210"/>
      <c r="U585" s="210"/>
      <c r="V585" s="210"/>
      <c r="W585" s="210"/>
      <c r="X585" s="210"/>
      <c r="Y585" s="210"/>
      <c r="Z585" s="210"/>
    </row>
    <row r="586" ht="12.75" customHeight="1">
      <c r="A586" s="652"/>
      <c r="B586" s="625"/>
      <c r="C586" s="625"/>
      <c r="D586" s="627"/>
      <c r="E586" s="210"/>
      <c r="F586" s="210"/>
      <c r="G586" s="210"/>
      <c r="H586" s="210"/>
      <c r="I586" s="627"/>
      <c r="J586" s="210"/>
      <c r="K586" s="210"/>
      <c r="L586" s="210"/>
      <c r="M586" s="628"/>
      <c r="N586" s="210"/>
      <c r="O586" s="210"/>
      <c r="P586" s="210"/>
      <c r="Q586" s="210"/>
      <c r="R586" s="210"/>
      <c r="S586" s="210"/>
      <c r="T586" s="210"/>
      <c r="U586" s="210"/>
      <c r="V586" s="210"/>
      <c r="W586" s="210"/>
      <c r="X586" s="210"/>
      <c r="Y586" s="210"/>
      <c r="Z586" s="210"/>
    </row>
    <row r="587" ht="12.75" customHeight="1">
      <c r="A587" s="652"/>
      <c r="B587" s="625"/>
      <c r="C587" s="625"/>
      <c r="D587" s="627"/>
      <c r="E587" s="210"/>
      <c r="F587" s="210"/>
      <c r="G587" s="210"/>
      <c r="H587" s="210"/>
      <c r="I587" s="627"/>
      <c r="J587" s="210"/>
      <c r="K587" s="210"/>
      <c r="L587" s="210"/>
      <c r="M587" s="628"/>
      <c r="N587" s="210"/>
      <c r="O587" s="210"/>
      <c r="P587" s="210"/>
      <c r="Q587" s="210"/>
      <c r="R587" s="210"/>
      <c r="S587" s="210"/>
      <c r="T587" s="210"/>
      <c r="U587" s="210"/>
      <c r="V587" s="210"/>
      <c r="W587" s="210"/>
      <c r="X587" s="210"/>
      <c r="Y587" s="210"/>
      <c r="Z587" s="210"/>
    </row>
    <row r="588" ht="12.75" customHeight="1">
      <c r="A588" s="652"/>
      <c r="B588" s="625"/>
      <c r="C588" s="625"/>
      <c r="D588" s="627"/>
      <c r="E588" s="210"/>
      <c r="F588" s="210"/>
      <c r="G588" s="210"/>
      <c r="H588" s="210"/>
      <c r="I588" s="627"/>
      <c r="J588" s="210"/>
      <c r="K588" s="210"/>
      <c r="L588" s="210"/>
      <c r="M588" s="628"/>
      <c r="N588" s="210"/>
      <c r="O588" s="210"/>
      <c r="P588" s="210"/>
      <c r="Q588" s="210"/>
      <c r="R588" s="210"/>
      <c r="S588" s="210"/>
      <c r="T588" s="210"/>
      <c r="U588" s="210"/>
      <c r="V588" s="210"/>
      <c r="W588" s="210"/>
      <c r="X588" s="210"/>
      <c r="Y588" s="210"/>
      <c r="Z588" s="210"/>
    </row>
    <row r="589" ht="12.75" customHeight="1">
      <c r="A589" s="652"/>
      <c r="B589" s="625"/>
      <c r="C589" s="625"/>
      <c r="D589" s="627"/>
      <c r="E589" s="210"/>
      <c r="F589" s="210"/>
      <c r="G589" s="210"/>
      <c r="H589" s="210"/>
      <c r="I589" s="627"/>
      <c r="J589" s="210"/>
      <c r="K589" s="210"/>
      <c r="L589" s="210"/>
      <c r="M589" s="628"/>
      <c r="N589" s="210"/>
      <c r="O589" s="210"/>
      <c r="P589" s="210"/>
      <c r="Q589" s="210"/>
      <c r="R589" s="210"/>
      <c r="S589" s="210"/>
      <c r="T589" s="210"/>
      <c r="U589" s="210"/>
      <c r="V589" s="210"/>
      <c r="W589" s="210"/>
      <c r="X589" s="210"/>
      <c r="Y589" s="210"/>
      <c r="Z589" s="210"/>
    </row>
    <row r="590" ht="12.75" customHeight="1">
      <c r="A590" s="652"/>
      <c r="B590" s="625"/>
      <c r="C590" s="625"/>
      <c r="D590" s="627"/>
      <c r="E590" s="210"/>
      <c r="F590" s="210"/>
      <c r="G590" s="210"/>
      <c r="H590" s="210"/>
      <c r="I590" s="627"/>
      <c r="J590" s="210"/>
      <c r="K590" s="210"/>
      <c r="L590" s="210"/>
      <c r="M590" s="628"/>
      <c r="N590" s="210"/>
      <c r="O590" s="210"/>
      <c r="P590" s="210"/>
      <c r="Q590" s="210"/>
      <c r="R590" s="210"/>
      <c r="S590" s="210"/>
      <c r="T590" s="210"/>
      <c r="U590" s="210"/>
      <c r="V590" s="210"/>
      <c r="W590" s="210"/>
      <c r="X590" s="210"/>
      <c r="Y590" s="210"/>
      <c r="Z590" s="210"/>
    </row>
    <row r="591" ht="12.75" customHeight="1">
      <c r="A591" s="652"/>
      <c r="B591" s="625"/>
      <c r="C591" s="625"/>
      <c r="D591" s="627"/>
      <c r="E591" s="210"/>
      <c r="F591" s="210"/>
      <c r="G591" s="210"/>
      <c r="H591" s="210"/>
      <c r="I591" s="627"/>
      <c r="J591" s="210"/>
      <c r="K591" s="210"/>
      <c r="L591" s="210"/>
      <c r="M591" s="628"/>
      <c r="N591" s="210"/>
      <c r="O591" s="210"/>
      <c r="P591" s="210"/>
      <c r="Q591" s="210"/>
      <c r="R591" s="210"/>
      <c r="S591" s="210"/>
      <c r="T591" s="210"/>
      <c r="U591" s="210"/>
      <c r="V591" s="210"/>
      <c r="W591" s="210"/>
      <c r="X591" s="210"/>
      <c r="Y591" s="210"/>
      <c r="Z591" s="210"/>
    </row>
    <row r="592" ht="12.75" customHeight="1">
      <c r="A592" s="652"/>
      <c r="B592" s="625"/>
      <c r="C592" s="625"/>
      <c r="D592" s="627"/>
      <c r="E592" s="210"/>
      <c r="F592" s="210"/>
      <c r="G592" s="210"/>
      <c r="H592" s="210"/>
      <c r="I592" s="627"/>
      <c r="J592" s="210"/>
      <c r="K592" s="210"/>
      <c r="L592" s="210"/>
      <c r="M592" s="628"/>
      <c r="N592" s="210"/>
      <c r="O592" s="210"/>
      <c r="P592" s="210"/>
      <c r="Q592" s="210"/>
      <c r="R592" s="210"/>
      <c r="S592" s="210"/>
      <c r="T592" s="210"/>
      <c r="U592" s="210"/>
      <c r="V592" s="210"/>
      <c r="W592" s="210"/>
      <c r="X592" s="210"/>
      <c r="Y592" s="210"/>
      <c r="Z592" s="210"/>
    </row>
    <row r="593" ht="12.75" customHeight="1">
      <c r="A593" s="652"/>
      <c r="B593" s="625"/>
      <c r="C593" s="625"/>
      <c r="D593" s="627"/>
      <c r="E593" s="210"/>
      <c r="F593" s="210"/>
      <c r="G593" s="210"/>
      <c r="H593" s="210"/>
      <c r="I593" s="627"/>
      <c r="J593" s="210"/>
      <c r="K593" s="210"/>
      <c r="L593" s="210"/>
      <c r="M593" s="628"/>
      <c r="N593" s="210"/>
      <c r="O593" s="210"/>
      <c r="P593" s="210"/>
      <c r="Q593" s="210"/>
      <c r="R593" s="210"/>
      <c r="S593" s="210"/>
      <c r="T593" s="210"/>
      <c r="U593" s="210"/>
      <c r="V593" s="210"/>
      <c r="W593" s="210"/>
      <c r="X593" s="210"/>
      <c r="Y593" s="210"/>
      <c r="Z593" s="210"/>
    </row>
    <row r="594" ht="12.75" customHeight="1">
      <c r="A594" s="652"/>
      <c r="B594" s="625"/>
      <c r="C594" s="625"/>
      <c r="D594" s="627"/>
      <c r="E594" s="210"/>
      <c r="F594" s="210"/>
      <c r="G594" s="210"/>
      <c r="H594" s="210"/>
      <c r="I594" s="627"/>
      <c r="J594" s="210"/>
      <c r="K594" s="210"/>
      <c r="L594" s="210"/>
      <c r="M594" s="628"/>
      <c r="N594" s="210"/>
      <c r="O594" s="210"/>
      <c r="P594" s="210"/>
      <c r="Q594" s="210"/>
      <c r="R594" s="210"/>
      <c r="S594" s="210"/>
      <c r="T594" s="210"/>
      <c r="U594" s="210"/>
      <c r="V594" s="210"/>
      <c r="W594" s="210"/>
      <c r="X594" s="210"/>
      <c r="Y594" s="210"/>
      <c r="Z594" s="210"/>
    </row>
    <row r="595" ht="12.75" customHeight="1">
      <c r="A595" s="652"/>
      <c r="B595" s="625"/>
      <c r="C595" s="625"/>
      <c r="D595" s="627"/>
      <c r="E595" s="210"/>
      <c r="F595" s="210"/>
      <c r="G595" s="210"/>
      <c r="H595" s="210"/>
      <c r="I595" s="627"/>
      <c r="J595" s="210"/>
      <c r="K595" s="210"/>
      <c r="L595" s="210"/>
      <c r="M595" s="628"/>
      <c r="N595" s="210"/>
      <c r="O595" s="210"/>
      <c r="P595" s="210"/>
      <c r="Q595" s="210"/>
      <c r="R595" s="210"/>
      <c r="S595" s="210"/>
      <c r="T595" s="210"/>
      <c r="U595" s="210"/>
      <c r="V595" s="210"/>
      <c r="W595" s="210"/>
      <c r="X595" s="210"/>
      <c r="Y595" s="210"/>
      <c r="Z595" s="210"/>
    </row>
    <row r="596" ht="12.75" customHeight="1">
      <c r="A596" s="652"/>
      <c r="B596" s="625"/>
      <c r="C596" s="625"/>
      <c r="D596" s="627"/>
      <c r="E596" s="210"/>
      <c r="F596" s="210"/>
      <c r="G596" s="210"/>
      <c r="H596" s="210"/>
      <c r="I596" s="627"/>
      <c r="J596" s="210"/>
      <c r="K596" s="210"/>
      <c r="L596" s="210"/>
      <c r="M596" s="628"/>
      <c r="N596" s="210"/>
      <c r="O596" s="210"/>
      <c r="P596" s="210"/>
      <c r="Q596" s="210"/>
      <c r="R596" s="210"/>
      <c r="S596" s="210"/>
      <c r="T596" s="210"/>
      <c r="U596" s="210"/>
      <c r="V596" s="210"/>
      <c r="W596" s="210"/>
      <c r="X596" s="210"/>
      <c r="Y596" s="210"/>
      <c r="Z596" s="210"/>
    </row>
    <row r="597" ht="12.75" customHeight="1">
      <c r="A597" s="652"/>
      <c r="B597" s="625"/>
      <c r="C597" s="625"/>
      <c r="D597" s="627"/>
      <c r="E597" s="210"/>
      <c r="F597" s="210"/>
      <c r="G597" s="210"/>
      <c r="H597" s="210"/>
      <c r="I597" s="627"/>
      <c r="J597" s="210"/>
      <c r="K597" s="210"/>
      <c r="L597" s="210"/>
      <c r="M597" s="628"/>
      <c r="N597" s="210"/>
      <c r="O597" s="210"/>
      <c r="P597" s="210"/>
      <c r="Q597" s="210"/>
      <c r="R597" s="210"/>
      <c r="S597" s="210"/>
      <c r="T597" s="210"/>
      <c r="U597" s="210"/>
      <c r="V597" s="210"/>
      <c r="W597" s="210"/>
      <c r="X597" s="210"/>
      <c r="Y597" s="210"/>
      <c r="Z597" s="210"/>
    </row>
    <row r="598" ht="12.75" customHeight="1">
      <c r="A598" s="652"/>
      <c r="B598" s="625"/>
      <c r="C598" s="625"/>
      <c r="D598" s="627"/>
      <c r="E598" s="210"/>
      <c r="F598" s="210"/>
      <c r="G598" s="210"/>
      <c r="H598" s="210"/>
      <c r="I598" s="627"/>
      <c r="J598" s="210"/>
      <c r="K598" s="210"/>
      <c r="L598" s="210"/>
      <c r="M598" s="628"/>
      <c r="N598" s="210"/>
      <c r="O598" s="210"/>
      <c r="P598" s="210"/>
      <c r="Q598" s="210"/>
      <c r="R598" s="210"/>
      <c r="S598" s="210"/>
      <c r="T598" s="210"/>
      <c r="U598" s="210"/>
      <c r="V598" s="210"/>
      <c r="W598" s="210"/>
      <c r="X598" s="210"/>
      <c r="Y598" s="210"/>
      <c r="Z598" s="210"/>
    </row>
    <row r="599" ht="12.75" customHeight="1">
      <c r="A599" s="652"/>
      <c r="B599" s="625"/>
      <c r="C599" s="625"/>
      <c r="D599" s="627"/>
      <c r="E599" s="210"/>
      <c r="F599" s="210"/>
      <c r="G599" s="210"/>
      <c r="H599" s="210"/>
      <c r="I599" s="627"/>
      <c r="J599" s="210"/>
      <c r="K599" s="210"/>
      <c r="L599" s="210"/>
      <c r="M599" s="628"/>
      <c r="N599" s="210"/>
      <c r="O599" s="210"/>
      <c r="P599" s="210"/>
      <c r="Q599" s="210"/>
      <c r="R599" s="210"/>
      <c r="S599" s="210"/>
      <c r="T599" s="210"/>
      <c r="U599" s="210"/>
      <c r="V599" s="210"/>
      <c r="W599" s="210"/>
      <c r="X599" s="210"/>
      <c r="Y599" s="210"/>
      <c r="Z599" s="210"/>
    </row>
    <row r="600" ht="12.75" customHeight="1">
      <c r="A600" s="652"/>
      <c r="B600" s="625"/>
      <c r="C600" s="625"/>
      <c r="D600" s="627"/>
      <c r="E600" s="210"/>
      <c r="F600" s="210"/>
      <c r="G600" s="210"/>
      <c r="H600" s="210"/>
      <c r="I600" s="627"/>
      <c r="J600" s="210"/>
      <c r="K600" s="210"/>
      <c r="L600" s="210"/>
      <c r="M600" s="628"/>
      <c r="N600" s="210"/>
      <c r="O600" s="210"/>
      <c r="P600" s="210"/>
      <c r="Q600" s="210"/>
      <c r="R600" s="210"/>
      <c r="S600" s="210"/>
      <c r="T600" s="210"/>
      <c r="U600" s="210"/>
      <c r="V600" s="210"/>
      <c r="W600" s="210"/>
      <c r="X600" s="210"/>
      <c r="Y600" s="210"/>
      <c r="Z600" s="210"/>
    </row>
    <row r="601" ht="12.75" customHeight="1">
      <c r="A601" s="652"/>
      <c r="B601" s="625"/>
      <c r="C601" s="625"/>
      <c r="D601" s="627"/>
      <c r="E601" s="210"/>
      <c r="F601" s="210"/>
      <c r="G601" s="210"/>
      <c r="H601" s="210"/>
      <c r="I601" s="627"/>
      <c r="J601" s="210"/>
      <c r="K601" s="210"/>
      <c r="L601" s="210"/>
      <c r="M601" s="628"/>
      <c r="N601" s="210"/>
      <c r="O601" s="210"/>
      <c r="P601" s="210"/>
      <c r="Q601" s="210"/>
      <c r="R601" s="210"/>
      <c r="S601" s="210"/>
      <c r="T601" s="210"/>
      <c r="U601" s="210"/>
      <c r="V601" s="210"/>
      <c r="W601" s="210"/>
      <c r="X601" s="210"/>
      <c r="Y601" s="210"/>
      <c r="Z601" s="210"/>
    </row>
    <row r="602" ht="12.75" customHeight="1">
      <c r="A602" s="652"/>
      <c r="B602" s="625"/>
      <c r="C602" s="625"/>
      <c r="D602" s="627"/>
      <c r="E602" s="210"/>
      <c r="F602" s="210"/>
      <c r="G602" s="210"/>
      <c r="H602" s="210"/>
      <c r="I602" s="627"/>
      <c r="J602" s="210"/>
      <c r="K602" s="210"/>
      <c r="L602" s="210"/>
      <c r="M602" s="628"/>
      <c r="N602" s="210"/>
      <c r="O602" s="210"/>
      <c r="P602" s="210"/>
      <c r="Q602" s="210"/>
      <c r="R602" s="210"/>
      <c r="S602" s="210"/>
      <c r="T602" s="210"/>
      <c r="U602" s="210"/>
      <c r="V602" s="210"/>
      <c r="W602" s="210"/>
      <c r="X602" s="210"/>
      <c r="Y602" s="210"/>
      <c r="Z602" s="210"/>
    </row>
    <row r="603" ht="12.75" customHeight="1">
      <c r="A603" s="652"/>
      <c r="B603" s="625"/>
      <c r="C603" s="625"/>
      <c r="D603" s="627"/>
      <c r="E603" s="210"/>
      <c r="F603" s="210"/>
      <c r="G603" s="210"/>
      <c r="H603" s="210"/>
      <c r="I603" s="627"/>
      <c r="J603" s="210"/>
      <c r="K603" s="210"/>
      <c r="L603" s="210"/>
      <c r="M603" s="628"/>
      <c r="N603" s="210"/>
      <c r="O603" s="210"/>
      <c r="P603" s="210"/>
      <c r="Q603" s="210"/>
      <c r="R603" s="210"/>
      <c r="S603" s="210"/>
      <c r="T603" s="210"/>
      <c r="U603" s="210"/>
      <c r="V603" s="210"/>
      <c r="W603" s="210"/>
      <c r="X603" s="210"/>
      <c r="Y603" s="210"/>
      <c r="Z603" s="210"/>
    </row>
    <row r="604" ht="12.75" customHeight="1">
      <c r="A604" s="652"/>
      <c r="B604" s="625"/>
      <c r="C604" s="625"/>
      <c r="D604" s="627"/>
      <c r="E604" s="210"/>
      <c r="F604" s="210"/>
      <c r="G604" s="210"/>
      <c r="H604" s="210"/>
      <c r="I604" s="627"/>
      <c r="J604" s="210"/>
      <c r="K604" s="210"/>
      <c r="L604" s="210"/>
      <c r="M604" s="628"/>
      <c r="N604" s="210"/>
      <c r="O604" s="210"/>
      <c r="P604" s="210"/>
      <c r="Q604" s="210"/>
      <c r="R604" s="210"/>
      <c r="S604" s="210"/>
      <c r="T604" s="210"/>
      <c r="U604" s="210"/>
      <c r="V604" s="210"/>
      <c r="W604" s="210"/>
      <c r="X604" s="210"/>
      <c r="Y604" s="210"/>
      <c r="Z604" s="210"/>
    </row>
    <row r="605" ht="12.75" customHeight="1">
      <c r="A605" s="652"/>
      <c r="B605" s="625"/>
      <c r="C605" s="625"/>
      <c r="D605" s="627"/>
      <c r="E605" s="210"/>
      <c r="F605" s="210"/>
      <c r="G605" s="210"/>
      <c r="H605" s="210"/>
      <c r="I605" s="627"/>
      <c r="J605" s="210"/>
      <c r="K605" s="210"/>
      <c r="L605" s="210"/>
      <c r="M605" s="628"/>
      <c r="N605" s="210"/>
      <c r="O605" s="210"/>
      <c r="P605" s="210"/>
      <c r="Q605" s="210"/>
      <c r="R605" s="210"/>
      <c r="S605" s="210"/>
      <c r="T605" s="210"/>
      <c r="U605" s="210"/>
      <c r="V605" s="210"/>
      <c r="W605" s="210"/>
      <c r="X605" s="210"/>
      <c r="Y605" s="210"/>
      <c r="Z605" s="210"/>
    </row>
    <row r="606" ht="12.75" customHeight="1">
      <c r="A606" s="652"/>
      <c r="B606" s="625"/>
      <c r="C606" s="625"/>
      <c r="D606" s="627"/>
      <c r="E606" s="210"/>
      <c r="F606" s="210"/>
      <c r="G606" s="210"/>
      <c r="H606" s="210"/>
      <c r="I606" s="627"/>
      <c r="J606" s="210"/>
      <c r="K606" s="210"/>
      <c r="L606" s="210"/>
      <c r="M606" s="628"/>
      <c r="N606" s="210"/>
      <c r="O606" s="210"/>
      <c r="P606" s="210"/>
      <c r="Q606" s="210"/>
      <c r="R606" s="210"/>
      <c r="S606" s="210"/>
      <c r="T606" s="210"/>
      <c r="U606" s="210"/>
      <c r="V606" s="210"/>
      <c r="W606" s="210"/>
      <c r="X606" s="210"/>
      <c r="Y606" s="210"/>
      <c r="Z606" s="210"/>
    </row>
    <row r="607" ht="12.75" customHeight="1">
      <c r="A607" s="652"/>
      <c r="B607" s="625"/>
      <c r="C607" s="625"/>
      <c r="D607" s="627"/>
      <c r="E607" s="210"/>
      <c r="F607" s="210"/>
      <c r="G607" s="210"/>
      <c r="H607" s="210"/>
      <c r="I607" s="627"/>
      <c r="J607" s="210"/>
      <c r="K607" s="210"/>
      <c r="L607" s="210"/>
      <c r="M607" s="628"/>
      <c r="N607" s="210"/>
      <c r="O607" s="210"/>
      <c r="P607" s="210"/>
      <c r="Q607" s="210"/>
      <c r="R607" s="210"/>
      <c r="S607" s="210"/>
      <c r="T607" s="210"/>
      <c r="U607" s="210"/>
      <c r="V607" s="210"/>
      <c r="W607" s="210"/>
      <c r="X607" s="210"/>
      <c r="Y607" s="210"/>
      <c r="Z607" s="210"/>
    </row>
    <row r="608" ht="12.75" customHeight="1">
      <c r="A608" s="652"/>
      <c r="B608" s="625"/>
      <c r="C608" s="625"/>
      <c r="D608" s="627"/>
      <c r="E608" s="210"/>
      <c r="F608" s="210"/>
      <c r="G608" s="210"/>
      <c r="H608" s="210"/>
      <c r="I608" s="627"/>
      <c r="J608" s="210"/>
      <c r="K608" s="210"/>
      <c r="L608" s="210"/>
      <c r="M608" s="628"/>
      <c r="N608" s="210"/>
      <c r="O608" s="210"/>
      <c r="P608" s="210"/>
      <c r="Q608" s="210"/>
      <c r="R608" s="210"/>
      <c r="S608" s="210"/>
      <c r="T608" s="210"/>
      <c r="U608" s="210"/>
      <c r="V608" s="210"/>
      <c r="W608" s="210"/>
      <c r="X608" s="210"/>
      <c r="Y608" s="210"/>
      <c r="Z608" s="210"/>
    </row>
    <row r="609" ht="12.75" customHeight="1">
      <c r="A609" s="652"/>
      <c r="B609" s="625"/>
      <c r="C609" s="625"/>
      <c r="D609" s="627"/>
      <c r="E609" s="210"/>
      <c r="F609" s="210"/>
      <c r="G609" s="210"/>
      <c r="H609" s="210"/>
      <c r="I609" s="627"/>
      <c r="J609" s="210"/>
      <c r="K609" s="210"/>
      <c r="L609" s="210"/>
      <c r="M609" s="628"/>
      <c r="N609" s="210"/>
      <c r="O609" s="210"/>
      <c r="P609" s="210"/>
      <c r="Q609" s="210"/>
      <c r="R609" s="210"/>
      <c r="S609" s="210"/>
      <c r="T609" s="210"/>
      <c r="U609" s="210"/>
      <c r="V609" s="210"/>
      <c r="W609" s="210"/>
      <c r="X609" s="210"/>
      <c r="Y609" s="210"/>
      <c r="Z609" s="210"/>
    </row>
    <row r="610" ht="12.75" customHeight="1">
      <c r="A610" s="652"/>
      <c r="B610" s="625"/>
      <c r="C610" s="625"/>
      <c r="D610" s="627"/>
      <c r="E610" s="210"/>
      <c r="F610" s="210"/>
      <c r="G610" s="210"/>
      <c r="H610" s="210"/>
      <c r="I610" s="627"/>
      <c r="J610" s="210"/>
      <c r="K610" s="210"/>
      <c r="L610" s="210"/>
      <c r="M610" s="628"/>
      <c r="N610" s="210"/>
      <c r="O610" s="210"/>
      <c r="P610" s="210"/>
      <c r="Q610" s="210"/>
      <c r="R610" s="210"/>
      <c r="S610" s="210"/>
      <c r="T610" s="210"/>
      <c r="U610" s="210"/>
      <c r="V610" s="210"/>
      <c r="W610" s="210"/>
      <c r="X610" s="210"/>
      <c r="Y610" s="210"/>
      <c r="Z610" s="210"/>
    </row>
    <row r="611" ht="12.75" customHeight="1">
      <c r="A611" s="652"/>
      <c r="B611" s="625"/>
      <c r="C611" s="625"/>
      <c r="D611" s="627"/>
      <c r="E611" s="210"/>
      <c r="F611" s="210"/>
      <c r="G611" s="210"/>
      <c r="H611" s="210"/>
      <c r="I611" s="627"/>
      <c r="J611" s="210"/>
      <c r="K611" s="210"/>
      <c r="L611" s="210"/>
      <c r="M611" s="628"/>
      <c r="N611" s="210"/>
      <c r="O611" s="210"/>
      <c r="P611" s="210"/>
      <c r="Q611" s="210"/>
      <c r="R611" s="210"/>
      <c r="S611" s="210"/>
      <c r="T611" s="210"/>
      <c r="U611" s="210"/>
      <c r="V611" s="210"/>
      <c r="W611" s="210"/>
      <c r="X611" s="210"/>
      <c r="Y611" s="210"/>
      <c r="Z611" s="210"/>
    </row>
    <row r="612" ht="12.75" customHeight="1">
      <c r="A612" s="652"/>
      <c r="B612" s="625"/>
      <c r="C612" s="625"/>
      <c r="D612" s="627"/>
      <c r="E612" s="210"/>
      <c r="F612" s="210"/>
      <c r="G612" s="210"/>
      <c r="H612" s="210"/>
      <c r="I612" s="627"/>
      <c r="J612" s="210"/>
      <c r="K612" s="210"/>
      <c r="L612" s="210"/>
      <c r="M612" s="628"/>
      <c r="N612" s="210"/>
      <c r="O612" s="210"/>
      <c r="P612" s="210"/>
      <c r="Q612" s="210"/>
      <c r="R612" s="210"/>
      <c r="S612" s="210"/>
      <c r="T612" s="210"/>
      <c r="U612" s="210"/>
      <c r="V612" s="210"/>
      <c r="W612" s="210"/>
      <c r="X612" s="210"/>
      <c r="Y612" s="210"/>
      <c r="Z612" s="210"/>
    </row>
    <row r="613" ht="12.75" customHeight="1">
      <c r="A613" s="652"/>
      <c r="B613" s="625"/>
      <c r="C613" s="625"/>
      <c r="D613" s="627"/>
      <c r="E613" s="210"/>
      <c r="F613" s="210"/>
      <c r="G613" s="210"/>
      <c r="H613" s="210"/>
      <c r="I613" s="627"/>
      <c r="J613" s="210"/>
      <c r="K613" s="210"/>
      <c r="L613" s="210"/>
      <c r="M613" s="628"/>
      <c r="N613" s="210"/>
      <c r="O613" s="210"/>
      <c r="P613" s="210"/>
      <c r="Q613" s="210"/>
      <c r="R613" s="210"/>
      <c r="S613" s="210"/>
      <c r="T613" s="210"/>
      <c r="U613" s="210"/>
      <c r="V613" s="210"/>
      <c r="W613" s="210"/>
      <c r="X613" s="210"/>
      <c r="Y613" s="210"/>
      <c r="Z613" s="210"/>
    </row>
    <row r="614" ht="12.75" customHeight="1">
      <c r="A614" s="652"/>
      <c r="B614" s="625"/>
      <c r="C614" s="625"/>
      <c r="D614" s="627"/>
      <c r="E614" s="210"/>
      <c r="F614" s="210"/>
      <c r="G614" s="210"/>
      <c r="H614" s="210"/>
      <c r="I614" s="627"/>
      <c r="J614" s="210"/>
      <c r="K614" s="210"/>
      <c r="L614" s="210"/>
      <c r="M614" s="628"/>
      <c r="N614" s="210"/>
      <c r="O614" s="210"/>
      <c r="P614" s="210"/>
      <c r="Q614" s="210"/>
      <c r="R614" s="210"/>
      <c r="S614" s="210"/>
      <c r="T614" s="210"/>
      <c r="U614" s="210"/>
      <c r="V614" s="210"/>
      <c r="W614" s="210"/>
      <c r="X614" s="210"/>
      <c r="Y614" s="210"/>
      <c r="Z614" s="210"/>
    </row>
    <row r="615" ht="12.75" customHeight="1">
      <c r="A615" s="652"/>
      <c r="B615" s="625"/>
      <c r="C615" s="625"/>
      <c r="D615" s="627"/>
      <c r="E615" s="210"/>
      <c r="F615" s="210"/>
      <c r="G615" s="210"/>
      <c r="H615" s="210"/>
      <c r="I615" s="627"/>
      <c r="J615" s="210"/>
      <c r="K615" s="210"/>
      <c r="L615" s="210"/>
      <c r="M615" s="628"/>
      <c r="N615" s="210"/>
      <c r="O615" s="210"/>
      <c r="P615" s="210"/>
      <c r="Q615" s="210"/>
      <c r="R615" s="210"/>
      <c r="S615" s="210"/>
      <c r="T615" s="210"/>
      <c r="U615" s="210"/>
      <c r="V615" s="210"/>
      <c r="W615" s="210"/>
      <c r="X615" s="210"/>
      <c r="Y615" s="210"/>
      <c r="Z615" s="210"/>
    </row>
    <row r="616" ht="12.75" customHeight="1">
      <c r="A616" s="652"/>
      <c r="B616" s="625"/>
      <c r="C616" s="625"/>
      <c r="D616" s="627"/>
      <c r="E616" s="210"/>
      <c r="F616" s="210"/>
      <c r="G616" s="210"/>
      <c r="H616" s="210"/>
      <c r="I616" s="627"/>
      <c r="J616" s="210"/>
      <c r="K616" s="210"/>
      <c r="L616" s="210"/>
      <c r="M616" s="628"/>
      <c r="N616" s="210"/>
      <c r="O616" s="210"/>
      <c r="P616" s="210"/>
      <c r="Q616" s="210"/>
      <c r="R616" s="210"/>
      <c r="S616" s="210"/>
      <c r="T616" s="210"/>
      <c r="U616" s="210"/>
      <c r="V616" s="210"/>
      <c r="W616" s="210"/>
      <c r="X616" s="210"/>
      <c r="Y616" s="210"/>
      <c r="Z616" s="210"/>
    </row>
    <row r="617" ht="12.75" customHeight="1">
      <c r="A617" s="652"/>
      <c r="B617" s="625"/>
      <c r="C617" s="625"/>
      <c r="D617" s="627"/>
      <c r="E617" s="210"/>
      <c r="F617" s="210"/>
      <c r="G617" s="210"/>
      <c r="H617" s="210"/>
      <c r="I617" s="627"/>
      <c r="J617" s="210"/>
      <c r="K617" s="210"/>
      <c r="L617" s="210"/>
      <c r="M617" s="628"/>
      <c r="N617" s="210"/>
      <c r="O617" s="210"/>
      <c r="P617" s="210"/>
      <c r="Q617" s="210"/>
      <c r="R617" s="210"/>
      <c r="S617" s="210"/>
      <c r="T617" s="210"/>
      <c r="U617" s="210"/>
      <c r="V617" s="210"/>
      <c r="W617" s="210"/>
      <c r="X617" s="210"/>
      <c r="Y617" s="210"/>
      <c r="Z617" s="210"/>
    </row>
    <row r="618" ht="12.75" customHeight="1">
      <c r="A618" s="652"/>
      <c r="B618" s="625"/>
      <c r="C618" s="625"/>
      <c r="D618" s="627"/>
      <c r="E618" s="210"/>
      <c r="F618" s="210"/>
      <c r="G618" s="210"/>
      <c r="H618" s="210"/>
      <c r="I618" s="627"/>
      <c r="J618" s="210"/>
      <c r="K618" s="210"/>
      <c r="L618" s="210"/>
      <c r="M618" s="628"/>
      <c r="N618" s="210"/>
      <c r="O618" s="210"/>
      <c r="P618" s="210"/>
      <c r="Q618" s="210"/>
      <c r="R618" s="210"/>
      <c r="S618" s="210"/>
      <c r="T618" s="210"/>
      <c r="U618" s="210"/>
      <c r="V618" s="210"/>
      <c r="W618" s="210"/>
      <c r="X618" s="210"/>
      <c r="Y618" s="210"/>
      <c r="Z618" s="210"/>
    </row>
    <row r="619" ht="12.75" customHeight="1">
      <c r="A619" s="652"/>
      <c r="B619" s="625"/>
      <c r="C619" s="625"/>
      <c r="D619" s="627"/>
      <c r="E619" s="210"/>
      <c r="F619" s="210"/>
      <c r="G619" s="210"/>
      <c r="H619" s="210"/>
      <c r="I619" s="627"/>
      <c r="J619" s="210"/>
      <c r="K619" s="210"/>
      <c r="L619" s="210"/>
      <c r="M619" s="628"/>
      <c r="N619" s="210"/>
      <c r="O619" s="210"/>
      <c r="P619" s="210"/>
      <c r="Q619" s="210"/>
      <c r="R619" s="210"/>
      <c r="S619" s="210"/>
      <c r="T619" s="210"/>
      <c r="U619" s="210"/>
      <c r="V619" s="210"/>
      <c r="W619" s="210"/>
      <c r="X619" s="210"/>
      <c r="Y619" s="210"/>
      <c r="Z619" s="210"/>
    </row>
    <row r="620" ht="12.75" customHeight="1">
      <c r="A620" s="652"/>
      <c r="B620" s="625"/>
      <c r="C620" s="625"/>
      <c r="D620" s="627"/>
      <c r="E620" s="210"/>
      <c r="F620" s="210"/>
      <c r="G620" s="210"/>
      <c r="H620" s="210"/>
      <c r="I620" s="627"/>
      <c r="J620" s="210"/>
      <c r="K620" s="210"/>
      <c r="L620" s="210"/>
      <c r="M620" s="628"/>
      <c r="N620" s="210"/>
      <c r="O620" s="210"/>
      <c r="P620" s="210"/>
      <c r="Q620" s="210"/>
      <c r="R620" s="210"/>
      <c r="S620" s="210"/>
      <c r="T620" s="210"/>
      <c r="U620" s="210"/>
      <c r="V620" s="210"/>
      <c r="W620" s="210"/>
      <c r="X620" s="210"/>
      <c r="Y620" s="210"/>
      <c r="Z620" s="210"/>
    </row>
    <row r="621" ht="12.75" customHeight="1">
      <c r="A621" s="652"/>
      <c r="B621" s="625"/>
      <c r="C621" s="625"/>
      <c r="D621" s="627"/>
      <c r="E621" s="210"/>
      <c r="F621" s="210"/>
      <c r="G621" s="210"/>
      <c r="H621" s="210"/>
      <c r="I621" s="627"/>
      <c r="J621" s="210"/>
      <c r="K621" s="210"/>
      <c r="L621" s="210"/>
      <c r="M621" s="628"/>
      <c r="N621" s="210"/>
      <c r="O621" s="210"/>
      <c r="P621" s="210"/>
      <c r="Q621" s="210"/>
      <c r="R621" s="210"/>
      <c r="S621" s="210"/>
      <c r="T621" s="210"/>
      <c r="U621" s="210"/>
      <c r="V621" s="210"/>
      <c r="W621" s="210"/>
      <c r="X621" s="210"/>
      <c r="Y621" s="210"/>
      <c r="Z621" s="210"/>
    </row>
    <row r="622" ht="12.75" customHeight="1">
      <c r="A622" s="652"/>
      <c r="B622" s="625"/>
      <c r="C622" s="625"/>
      <c r="D622" s="627"/>
      <c r="E622" s="210"/>
      <c r="F622" s="210"/>
      <c r="G622" s="210"/>
      <c r="H622" s="210"/>
      <c r="I622" s="627"/>
      <c r="J622" s="210"/>
      <c r="K622" s="210"/>
      <c r="L622" s="210"/>
      <c r="M622" s="628"/>
      <c r="N622" s="210"/>
      <c r="O622" s="210"/>
      <c r="P622" s="210"/>
      <c r="Q622" s="210"/>
      <c r="R622" s="210"/>
      <c r="S622" s="210"/>
      <c r="T622" s="210"/>
      <c r="U622" s="210"/>
      <c r="V622" s="210"/>
      <c r="W622" s="210"/>
      <c r="X622" s="210"/>
      <c r="Y622" s="210"/>
      <c r="Z622" s="210"/>
    </row>
    <row r="623" ht="12.75" customHeight="1">
      <c r="A623" s="652"/>
      <c r="B623" s="625"/>
      <c r="C623" s="625"/>
      <c r="D623" s="627"/>
      <c r="E623" s="210"/>
      <c r="F623" s="210"/>
      <c r="G623" s="210"/>
      <c r="H623" s="210"/>
      <c r="I623" s="627"/>
      <c r="J623" s="210"/>
      <c r="K623" s="210"/>
      <c r="L623" s="210"/>
      <c r="M623" s="628"/>
      <c r="N623" s="210"/>
      <c r="O623" s="210"/>
      <c r="P623" s="210"/>
      <c r="Q623" s="210"/>
      <c r="R623" s="210"/>
      <c r="S623" s="210"/>
      <c r="T623" s="210"/>
      <c r="U623" s="210"/>
      <c r="V623" s="210"/>
      <c r="W623" s="210"/>
      <c r="X623" s="210"/>
      <c r="Y623" s="210"/>
      <c r="Z623" s="210"/>
    </row>
    <row r="624" ht="12.75" customHeight="1">
      <c r="A624" s="652"/>
      <c r="B624" s="625"/>
      <c r="C624" s="625"/>
      <c r="D624" s="627"/>
      <c r="E624" s="210"/>
      <c r="F624" s="210"/>
      <c r="G624" s="210"/>
      <c r="H624" s="210"/>
      <c r="I624" s="627"/>
      <c r="J624" s="210"/>
      <c r="K624" s="210"/>
      <c r="L624" s="210"/>
      <c r="M624" s="628"/>
      <c r="N624" s="210"/>
      <c r="O624" s="210"/>
      <c r="P624" s="210"/>
      <c r="Q624" s="210"/>
      <c r="R624" s="210"/>
      <c r="S624" s="210"/>
      <c r="T624" s="210"/>
      <c r="U624" s="210"/>
      <c r="V624" s="210"/>
      <c r="W624" s="210"/>
      <c r="X624" s="210"/>
      <c r="Y624" s="210"/>
      <c r="Z624" s="210"/>
    </row>
    <row r="625" ht="12.75" customHeight="1">
      <c r="A625" s="652"/>
      <c r="B625" s="625"/>
      <c r="C625" s="625"/>
      <c r="D625" s="627"/>
      <c r="E625" s="210"/>
      <c r="F625" s="210"/>
      <c r="G625" s="210"/>
      <c r="H625" s="210"/>
      <c r="I625" s="627"/>
      <c r="J625" s="210"/>
      <c r="K625" s="210"/>
      <c r="L625" s="210"/>
      <c r="M625" s="628"/>
      <c r="N625" s="210"/>
      <c r="O625" s="210"/>
      <c r="P625" s="210"/>
      <c r="Q625" s="210"/>
      <c r="R625" s="210"/>
      <c r="S625" s="210"/>
      <c r="T625" s="210"/>
      <c r="U625" s="210"/>
      <c r="V625" s="210"/>
      <c r="W625" s="210"/>
      <c r="X625" s="210"/>
      <c r="Y625" s="210"/>
      <c r="Z625" s="210"/>
    </row>
    <row r="626" ht="12.75" customHeight="1">
      <c r="A626" s="652"/>
      <c r="B626" s="625"/>
      <c r="C626" s="625"/>
      <c r="D626" s="627"/>
      <c r="E626" s="210"/>
      <c r="F626" s="210"/>
      <c r="G626" s="210"/>
      <c r="H626" s="210"/>
      <c r="I626" s="627"/>
      <c r="J626" s="210"/>
      <c r="K626" s="210"/>
      <c r="L626" s="210"/>
      <c r="M626" s="628"/>
      <c r="N626" s="210"/>
      <c r="O626" s="210"/>
      <c r="P626" s="210"/>
      <c r="Q626" s="210"/>
      <c r="R626" s="210"/>
      <c r="S626" s="210"/>
      <c r="T626" s="210"/>
      <c r="U626" s="210"/>
      <c r="V626" s="210"/>
      <c r="W626" s="210"/>
      <c r="X626" s="210"/>
      <c r="Y626" s="210"/>
      <c r="Z626" s="210"/>
    </row>
    <row r="627" ht="12.75" customHeight="1">
      <c r="A627" s="652"/>
      <c r="B627" s="625"/>
      <c r="C627" s="625"/>
      <c r="D627" s="627"/>
      <c r="E627" s="210"/>
      <c r="F627" s="210"/>
      <c r="G627" s="210"/>
      <c r="H627" s="210"/>
      <c r="I627" s="627"/>
      <c r="J627" s="210"/>
      <c r="K627" s="210"/>
      <c r="L627" s="210"/>
      <c r="M627" s="628"/>
      <c r="N627" s="210"/>
      <c r="O627" s="210"/>
      <c r="P627" s="210"/>
      <c r="Q627" s="210"/>
      <c r="R627" s="210"/>
      <c r="S627" s="210"/>
      <c r="T627" s="210"/>
      <c r="U627" s="210"/>
      <c r="V627" s="210"/>
      <c r="W627" s="210"/>
      <c r="X627" s="210"/>
      <c r="Y627" s="210"/>
      <c r="Z627" s="210"/>
    </row>
    <row r="628" ht="12.75" customHeight="1">
      <c r="A628" s="652"/>
      <c r="B628" s="625"/>
      <c r="C628" s="625"/>
      <c r="D628" s="627"/>
      <c r="E628" s="210"/>
      <c r="F628" s="210"/>
      <c r="G628" s="210"/>
      <c r="H628" s="210"/>
      <c r="I628" s="627"/>
      <c r="J628" s="210"/>
      <c r="K628" s="210"/>
      <c r="L628" s="210"/>
      <c r="M628" s="628"/>
      <c r="N628" s="210"/>
      <c r="O628" s="210"/>
      <c r="P628" s="210"/>
      <c r="Q628" s="210"/>
      <c r="R628" s="210"/>
      <c r="S628" s="210"/>
      <c r="T628" s="210"/>
      <c r="U628" s="210"/>
      <c r="V628" s="210"/>
      <c r="W628" s="210"/>
      <c r="X628" s="210"/>
      <c r="Y628" s="210"/>
      <c r="Z628" s="210"/>
    </row>
    <row r="629" ht="12.75" customHeight="1">
      <c r="A629" s="652"/>
      <c r="B629" s="625"/>
      <c r="C629" s="625"/>
      <c r="D629" s="627"/>
      <c r="E629" s="210"/>
      <c r="F629" s="210"/>
      <c r="G629" s="210"/>
      <c r="H629" s="210"/>
      <c r="I629" s="627"/>
      <c r="J629" s="210"/>
      <c r="K629" s="210"/>
      <c r="L629" s="210"/>
      <c r="M629" s="628"/>
      <c r="N629" s="210"/>
      <c r="O629" s="210"/>
      <c r="P629" s="210"/>
      <c r="Q629" s="210"/>
      <c r="R629" s="210"/>
      <c r="S629" s="210"/>
      <c r="T629" s="210"/>
      <c r="U629" s="210"/>
      <c r="V629" s="210"/>
      <c r="W629" s="210"/>
      <c r="X629" s="210"/>
      <c r="Y629" s="210"/>
      <c r="Z629" s="210"/>
    </row>
    <row r="630" ht="12.75" customHeight="1">
      <c r="A630" s="652"/>
      <c r="B630" s="625"/>
      <c r="C630" s="625"/>
      <c r="D630" s="627"/>
      <c r="E630" s="210"/>
      <c r="F630" s="210"/>
      <c r="G630" s="210"/>
      <c r="H630" s="210"/>
      <c r="I630" s="627"/>
      <c r="J630" s="210"/>
      <c r="K630" s="210"/>
      <c r="L630" s="210"/>
      <c r="M630" s="628"/>
      <c r="N630" s="210"/>
      <c r="O630" s="210"/>
      <c r="P630" s="210"/>
      <c r="Q630" s="210"/>
      <c r="R630" s="210"/>
      <c r="S630" s="210"/>
      <c r="T630" s="210"/>
      <c r="U630" s="210"/>
      <c r="V630" s="210"/>
      <c r="W630" s="210"/>
      <c r="X630" s="210"/>
      <c r="Y630" s="210"/>
      <c r="Z630" s="210"/>
    </row>
    <row r="631" ht="12.75" customHeight="1">
      <c r="A631" s="652"/>
      <c r="B631" s="625"/>
      <c r="C631" s="625"/>
      <c r="D631" s="627"/>
      <c r="E631" s="210"/>
      <c r="F631" s="210"/>
      <c r="G631" s="210"/>
      <c r="H631" s="210"/>
      <c r="I631" s="627"/>
      <c r="J631" s="210"/>
      <c r="K631" s="210"/>
      <c r="L631" s="210"/>
      <c r="M631" s="628"/>
      <c r="N631" s="210"/>
      <c r="O631" s="210"/>
      <c r="P631" s="210"/>
      <c r="Q631" s="210"/>
      <c r="R631" s="210"/>
      <c r="S631" s="210"/>
      <c r="T631" s="210"/>
      <c r="U631" s="210"/>
      <c r="V631" s="210"/>
      <c r="W631" s="210"/>
      <c r="X631" s="210"/>
      <c r="Y631" s="210"/>
      <c r="Z631" s="210"/>
    </row>
    <row r="632" ht="12.75" customHeight="1">
      <c r="A632" s="652"/>
      <c r="B632" s="625"/>
      <c r="C632" s="625"/>
      <c r="D632" s="627"/>
      <c r="E632" s="210"/>
      <c r="F632" s="210"/>
      <c r="G632" s="210"/>
      <c r="H632" s="210"/>
      <c r="I632" s="627"/>
      <c r="J632" s="210"/>
      <c r="K632" s="210"/>
      <c r="L632" s="210"/>
      <c r="M632" s="628"/>
      <c r="N632" s="210"/>
      <c r="O632" s="210"/>
      <c r="P632" s="210"/>
      <c r="Q632" s="210"/>
      <c r="R632" s="210"/>
      <c r="S632" s="210"/>
      <c r="T632" s="210"/>
      <c r="U632" s="210"/>
      <c r="V632" s="210"/>
      <c r="W632" s="210"/>
      <c r="X632" s="210"/>
      <c r="Y632" s="210"/>
      <c r="Z632" s="210"/>
    </row>
    <row r="633" ht="12.75" customHeight="1">
      <c r="A633" s="652"/>
      <c r="B633" s="625"/>
      <c r="C633" s="625"/>
      <c r="D633" s="627"/>
      <c r="E633" s="210"/>
      <c r="F633" s="210"/>
      <c r="G633" s="210"/>
      <c r="H633" s="210"/>
      <c r="I633" s="627"/>
      <c r="J633" s="210"/>
      <c r="K633" s="210"/>
      <c r="L633" s="210"/>
      <c r="M633" s="628"/>
      <c r="N633" s="210"/>
      <c r="O633" s="210"/>
      <c r="P633" s="210"/>
      <c r="Q633" s="210"/>
      <c r="R633" s="210"/>
      <c r="S633" s="210"/>
      <c r="T633" s="210"/>
      <c r="U633" s="210"/>
      <c r="V633" s="210"/>
      <c r="W633" s="210"/>
      <c r="X633" s="210"/>
      <c r="Y633" s="210"/>
      <c r="Z633" s="210"/>
    </row>
    <row r="634" ht="12.75" customHeight="1">
      <c r="A634" s="652"/>
      <c r="B634" s="625"/>
      <c r="C634" s="625"/>
      <c r="D634" s="627"/>
      <c r="E634" s="210"/>
      <c r="F634" s="210"/>
      <c r="G634" s="210"/>
      <c r="H634" s="210"/>
      <c r="I634" s="627"/>
      <c r="J634" s="210"/>
      <c r="K634" s="210"/>
      <c r="L634" s="210"/>
      <c r="M634" s="628"/>
      <c r="N634" s="210"/>
      <c r="O634" s="210"/>
      <c r="P634" s="210"/>
      <c r="Q634" s="210"/>
      <c r="R634" s="210"/>
      <c r="S634" s="210"/>
      <c r="T634" s="210"/>
      <c r="U634" s="210"/>
      <c r="V634" s="210"/>
      <c r="W634" s="210"/>
      <c r="X634" s="210"/>
      <c r="Y634" s="210"/>
      <c r="Z634" s="210"/>
    </row>
    <row r="635" ht="12.75" customHeight="1">
      <c r="A635" s="652"/>
      <c r="B635" s="625"/>
      <c r="C635" s="625"/>
      <c r="D635" s="627"/>
      <c r="E635" s="210"/>
      <c r="F635" s="210"/>
      <c r="G635" s="210"/>
      <c r="H635" s="210"/>
      <c r="I635" s="627"/>
      <c r="J635" s="210"/>
      <c r="K635" s="210"/>
      <c r="L635" s="210"/>
      <c r="M635" s="628"/>
      <c r="N635" s="210"/>
      <c r="O635" s="210"/>
      <c r="P635" s="210"/>
      <c r="Q635" s="210"/>
      <c r="R635" s="210"/>
      <c r="S635" s="210"/>
      <c r="T635" s="210"/>
      <c r="U635" s="210"/>
      <c r="V635" s="210"/>
      <c r="W635" s="210"/>
      <c r="X635" s="210"/>
      <c r="Y635" s="210"/>
      <c r="Z635" s="210"/>
    </row>
    <row r="636" ht="12.75" customHeight="1">
      <c r="A636" s="652"/>
      <c r="B636" s="625"/>
      <c r="C636" s="625"/>
      <c r="D636" s="627"/>
      <c r="E636" s="210"/>
      <c r="F636" s="210"/>
      <c r="G636" s="210"/>
      <c r="H636" s="210"/>
      <c r="I636" s="627"/>
      <c r="J636" s="210"/>
      <c r="K636" s="210"/>
      <c r="L636" s="210"/>
      <c r="M636" s="628"/>
      <c r="N636" s="210"/>
      <c r="O636" s="210"/>
      <c r="P636" s="210"/>
      <c r="Q636" s="210"/>
      <c r="R636" s="210"/>
      <c r="S636" s="210"/>
      <c r="T636" s="210"/>
      <c r="U636" s="210"/>
      <c r="V636" s="210"/>
      <c r="W636" s="210"/>
      <c r="X636" s="210"/>
      <c r="Y636" s="210"/>
      <c r="Z636" s="210"/>
    </row>
    <row r="637" ht="12.75" customHeight="1">
      <c r="A637" s="652"/>
      <c r="B637" s="625"/>
      <c r="C637" s="625"/>
      <c r="D637" s="627"/>
      <c r="E637" s="210"/>
      <c r="F637" s="210"/>
      <c r="G637" s="210"/>
      <c r="H637" s="210"/>
      <c r="I637" s="627"/>
      <c r="J637" s="210"/>
      <c r="K637" s="210"/>
      <c r="L637" s="210"/>
      <c r="M637" s="628"/>
      <c r="N637" s="210"/>
      <c r="O637" s="210"/>
      <c r="P637" s="210"/>
      <c r="Q637" s="210"/>
      <c r="R637" s="210"/>
      <c r="S637" s="210"/>
      <c r="T637" s="210"/>
      <c r="U637" s="210"/>
      <c r="V637" s="210"/>
      <c r="W637" s="210"/>
      <c r="X637" s="210"/>
      <c r="Y637" s="210"/>
      <c r="Z637" s="210"/>
    </row>
    <row r="638" ht="12.75" customHeight="1">
      <c r="A638" s="652"/>
      <c r="B638" s="625"/>
      <c r="C638" s="625"/>
      <c r="D638" s="627"/>
      <c r="E638" s="210"/>
      <c r="F638" s="210"/>
      <c r="G638" s="210"/>
      <c r="H638" s="210"/>
      <c r="I638" s="627"/>
      <c r="J638" s="210"/>
      <c r="K638" s="210"/>
      <c r="L638" s="210"/>
      <c r="M638" s="628"/>
      <c r="N638" s="210"/>
      <c r="O638" s="210"/>
      <c r="P638" s="210"/>
      <c r="Q638" s="210"/>
      <c r="R638" s="210"/>
      <c r="S638" s="210"/>
      <c r="T638" s="210"/>
      <c r="U638" s="210"/>
      <c r="V638" s="210"/>
      <c r="W638" s="210"/>
      <c r="X638" s="210"/>
      <c r="Y638" s="210"/>
      <c r="Z638" s="210"/>
    </row>
    <row r="639" ht="12.75" customHeight="1">
      <c r="A639" s="652"/>
      <c r="B639" s="625"/>
      <c r="C639" s="625"/>
      <c r="D639" s="627"/>
      <c r="E639" s="210"/>
      <c r="F639" s="210"/>
      <c r="G639" s="210"/>
      <c r="H639" s="210"/>
      <c r="I639" s="627"/>
      <c r="J639" s="210"/>
      <c r="K639" s="210"/>
      <c r="L639" s="210"/>
      <c r="M639" s="628"/>
      <c r="N639" s="210"/>
      <c r="O639" s="210"/>
      <c r="P639" s="210"/>
      <c r="Q639" s="210"/>
      <c r="R639" s="210"/>
      <c r="S639" s="210"/>
      <c r="T639" s="210"/>
      <c r="U639" s="210"/>
      <c r="V639" s="210"/>
      <c r="W639" s="210"/>
      <c r="X639" s="210"/>
      <c r="Y639" s="210"/>
      <c r="Z639" s="210"/>
    </row>
    <row r="640" ht="12.75" customHeight="1">
      <c r="A640" s="652"/>
      <c r="B640" s="625"/>
      <c r="C640" s="625"/>
      <c r="D640" s="627"/>
      <c r="E640" s="210"/>
      <c r="F640" s="210"/>
      <c r="G640" s="210"/>
      <c r="H640" s="210"/>
      <c r="I640" s="627"/>
      <c r="J640" s="210"/>
      <c r="K640" s="210"/>
      <c r="L640" s="210"/>
      <c r="M640" s="628"/>
      <c r="N640" s="210"/>
      <c r="O640" s="210"/>
      <c r="P640" s="210"/>
      <c r="Q640" s="210"/>
      <c r="R640" s="210"/>
      <c r="S640" s="210"/>
      <c r="T640" s="210"/>
      <c r="U640" s="210"/>
      <c r="V640" s="210"/>
      <c r="W640" s="210"/>
      <c r="X640" s="210"/>
      <c r="Y640" s="210"/>
      <c r="Z640" s="210"/>
    </row>
    <row r="641" ht="12.75" customHeight="1">
      <c r="A641" s="652"/>
      <c r="B641" s="625"/>
      <c r="C641" s="625"/>
      <c r="D641" s="627"/>
      <c r="E641" s="210"/>
      <c r="F641" s="210"/>
      <c r="G641" s="210"/>
      <c r="H641" s="210"/>
      <c r="I641" s="627"/>
      <c r="J641" s="210"/>
      <c r="K641" s="210"/>
      <c r="L641" s="210"/>
      <c r="M641" s="628"/>
      <c r="N641" s="210"/>
      <c r="O641" s="210"/>
      <c r="P641" s="210"/>
      <c r="Q641" s="210"/>
      <c r="R641" s="210"/>
      <c r="S641" s="210"/>
      <c r="T641" s="210"/>
      <c r="U641" s="210"/>
      <c r="V641" s="210"/>
      <c r="W641" s="210"/>
      <c r="X641" s="210"/>
      <c r="Y641" s="210"/>
      <c r="Z641" s="210"/>
    </row>
    <row r="642" ht="12.75" customHeight="1">
      <c r="A642" s="652"/>
      <c r="B642" s="625"/>
      <c r="C642" s="625"/>
      <c r="D642" s="627"/>
      <c r="E642" s="210"/>
      <c r="F642" s="210"/>
      <c r="G642" s="210"/>
      <c r="H642" s="210"/>
      <c r="I642" s="627"/>
      <c r="J642" s="210"/>
      <c r="K642" s="210"/>
      <c r="L642" s="210"/>
      <c r="M642" s="628"/>
      <c r="N642" s="210"/>
      <c r="O642" s="210"/>
      <c r="P642" s="210"/>
      <c r="Q642" s="210"/>
      <c r="R642" s="210"/>
      <c r="S642" s="210"/>
      <c r="T642" s="210"/>
      <c r="U642" s="210"/>
      <c r="V642" s="210"/>
      <c r="W642" s="210"/>
      <c r="X642" s="210"/>
      <c r="Y642" s="210"/>
      <c r="Z642" s="210"/>
    </row>
    <row r="643" ht="12.75" customHeight="1">
      <c r="A643" s="652"/>
      <c r="B643" s="625"/>
      <c r="C643" s="625"/>
      <c r="D643" s="627"/>
      <c r="E643" s="210"/>
      <c r="F643" s="210"/>
      <c r="G643" s="210"/>
      <c r="H643" s="210"/>
      <c r="I643" s="627"/>
      <c r="J643" s="210"/>
      <c r="K643" s="210"/>
      <c r="L643" s="210"/>
      <c r="M643" s="628"/>
      <c r="N643" s="210"/>
      <c r="O643" s="210"/>
      <c r="P643" s="210"/>
      <c r="Q643" s="210"/>
      <c r="R643" s="210"/>
      <c r="S643" s="210"/>
      <c r="T643" s="210"/>
      <c r="U643" s="210"/>
      <c r="V643" s="210"/>
      <c r="W643" s="210"/>
      <c r="X643" s="210"/>
      <c r="Y643" s="210"/>
      <c r="Z643" s="210"/>
    </row>
    <row r="644" ht="12.75" customHeight="1">
      <c r="A644" s="652"/>
      <c r="B644" s="625"/>
      <c r="C644" s="625"/>
      <c r="D644" s="627"/>
      <c r="E644" s="210"/>
      <c r="F644" s="210"/>
      <c r="G644" s="210"/>
      <c r="H644" s="210"/>
      <c r="I644" s="627"/>
      <c r="J644" s="210"/>
      <c r="K644" s="210"/>
      <c r="L644" s="210"/>
      <c r="M644" s="628"/>
      <c r="N644" s="210"/>
      <c r="O644" s="210"/>
      <c r="P644" s="210"/>
      <c r="Q644" s="210"/>
      <c r="R644" s="210"/>
      <c r="S644" s="210"/>
      <c r="T644" s="210"/>
      <c r="U644" s="210"/>
      <c r="V644" s="210"/>
      <c r="W644" s="210"/>
      <c r="X644" s="210"/>
      <c r="Y644" s="210"/>
      <c r="Z644" s="210"/>
    </row>
    <row r="645" ht="12.75" customHeight="1">
      <c r="A645" s="652"/>
      <c r="B645" s="625"/>
      <c r="C645" s="625"/>
      <c r="D645" s="627"/>
      <c r="E645" s="210"/>
      <c r="F645" s="210"/>
      <c r="G645" s="210"/>
      <c r="H645" s="210"/>
      <c r="I645" s="627"/>
      <c r="J645" s="210"/>
      <c r="K645" s="210"/>
      <c r="L645" s="210"/>
      <c r="M645" s="628"/>
      <c r="N645" s="210"/>
      <c r="O645" s="210"/>
      <c r="P645" s="210"/>
      <c r="Q645" s="210"/>
      <c r="R645" s="210"/>
      <c r="S645" s="210"/>
      <c r="T645" s="210"/>
      <c r="U645" s="210"/>
      <c r="V645" s="210"/>
      <c r="W645" s="210"/>
      <c r="X645" s="210"/>
      <c r="Y645" s="210"/>
      <c r="Z645" s="210"/>
    </row>
    <row r="646" ht="12.75" customHeight="1">
      <c r="A646" s="652"/>
      <c r="B646" s="625"/>
      <c r="C646" s="625"/>
      <c r="D646" s="627"/>
      <c r="E646" s="210"/>
      <c r="F646" s="210"/>
      <c r="G646" s="210"/>
      <c r="H646" s="210"/>
      <c r="I646" s="627"/>
      <c r="J646" s="210"/>
      <c r="K646" s="210"/>
      <c r="L646" s="210"/>
      <c r="M646" s="628"/>
      <c r="N646" s="210"/>
      <c r="O646" s="210"/>
      <c r="P646" s="210"/>
      <c r="Q646" s="210"/>
      <c r="R646" s="210"/>
      <c r="S646" s="210"/>
      <c r="T646" s="210"/>
      <c r="U646" s="210"/>
      <c r="V646" s="210"/>
      <c r="W646" s="210"/>
      <c r="X646" s="210"/>
      <c r="Y646" s="210"/>
      <c r="Z646" s="210"/>
    </row>
    <row r="647" ht="12.75" customHeight="1">
      <c r="A647" s="652"/>
      <c r="B647" s="625"/>
      <c r="C647" s="625"/>
      <c r="D647" s="627"/>
      <c r="E647" s="210"/>
      <c r="F647" s="210"/>
      <c r="G647" s="210"/>
      <c r="H647" s="210"/>
      <c r="I647" s="627"/>
      <c r="J647" s="210"/>
      <c r="K647" s="210"/>
      <c r="L647" s="210"/>
      <c r="M647" s="628"/>
      <c r="N647" s="210"/>
      <c r="O647" s="210"/>
      <c r="P647" s="210"/>
      <c r="Q647" s="210"/>
      <c r="R647" s="210"/>
      <c r="S647" s="210"/>
      <c r="T647" s="210"/>
      <c r="U647" s="210"/>
      <c r="V647" s="210"/>
      <c r="W647" s="210"/>
      <c r="X647" s="210"/>
      <c r="Y647" s="210"/>
      <c r="Z647" s="210"/>
    </row>
    <row r="648" ht="12.75" customHeight="1">
      <c r="A648" s="652"/>
      <c r="B648" s="625"/>
      <c r="C648" s="625"/>
      <c r="D648" s="627"/>
      <c r="E648" s="210"/>
      <c r="F648" s="210"/>
      <c r="G648" s="210"/>
      <c r="H648" s="210"/>
      <c r="I648" s="627"/>
      <c r="J648" s="210"/>
      <c r="K648" s="210"/>
      <c r="L648" s="210"/>
      <c r="M648" s="628"/>
      <c r="N648" s="210"/>
      <c r="O648" s="210"/>
      <c r="P648" s="210"/>
      <c r="Q648" s="210"/>
      <c r="R648" s="210"/>
      <c r="S648" s="210"/>
      <c r="T648" s="210"/>
      <c r="U648" s="210"/>
      <c r="V648" s="210"/>
      <c r="W648" s="210"/>
      <c r="X648" s="210"/>
      <c r="Y648" s="210"/>
      <c r="Z648" s="210"/>
    </row>
    <row r="649" ht="12.75" customHeight="1">
      <c r="A649" s="652"/>
      <c r="B649" s="625"/>
      <c r="C649" s="625"/>
      <c r="D649" s="627"/>
      <c r="E649" s="210"/>
      <c r="F649" s="210"/>
      <c r="G649" s="210"/>
      <c r="H649" s="210"/>
      <c r="I649" s="627"/>
      <c r="J649" s="210"/>
      <c r="K649" s="210"/>
      <c r="L649" s="210"/>
      <c r="M649" s="628"/>
      <c r="N649" s="210"/>
      <c r="O649" s="210"/>
      <c r="P649" s="210"/>
      <c r="Q649" s="210"/>
      <c r="R649" s="210"/>
      <c r="S649" s="210"/>
      <c r="T649" s="210"/>
      <c r="U649" s="210"/>
      <c r="V649" s="210"/>
      <c r="W649" s="210"/>
      <c r="X649" s="210"/>
      <c r="Y649" s="210"/>
      <c r="Z649" s="210"/>
    </row>
    <row r="650" ht="12.75" customHeight="1">
      <c r="A650" s="652"/>
      <c r="B650" s="625"/>
      <c r="C650" s="625"/>
      <c r="D650" s="627"/>
      <c r="E650" s="210"/>
      <c r="F650" s="210"/>
      <c r="G650" s="210"/>
      <c r="H650" s="210"/>
      <c r="I650" s="627"/>
      <c r="J650" s="210"/>
      <c r="K650" s="210"/>
      <c r="L650" s="210"/>
      <c r="M650" s="628"/>
      <c r="N650" s="210"/>
      <c r="O650" s="210"/>
      <c r="P650" s="210"/>
      <c r="Q650" s="210"/>
      <c r="R650" s="210"/>
      <c r="S650" s="210"/>
      <c r="T650" s="210"/>
      <c r="U650" s="210"/>
      <c r="V650" s="210"/>
      <c r="W650" s="210"/>
      <c r="X650" s="210"/>
      <c r="Y650" s="210"/>
      <c r="Z650" s="210"/>
    </row>
    <row r="651" ht="12.75" customHeight="1">
      <c r="A651" s="652"/>
      <c r="B651" s="625"/>
      <c r="C651" s="625"/>
      <c r="D651" s="627"/>
      <c r="E651" s="210"/>
      <c r="F651" s="210"/>
      <c r="G651" s="210"/>
      <c r="H651" s="210"/>
      <c r="I651" s="627"/>
      <c r="J651" s="210"/>
      <c r="K651" s="210"/>
      <c r="L651" s="210"/>
      <c r="M651" s="628"/>
      <c r="N651" s="210"/>
      <c r="O651" s="210"/>
      <c r="P651" s="210"/>
      <c r="Q651" s="210"/>
      <c r="R651" s="210"/>
      <c r="S651" s="210"/>
      <c r="T651" s="210"/>
      <c r="U651" s="210"/>
      <c r="V651" s="210"/>
      <c r="W651" s="210"/>
      <c r="X651" s="210"/>
      <c r="Y651" s="210"/>
      <c r="Z651" s="210"/>
    </row>
    <row r="652" ht="12.75" customHeight="1">
      <c r="A652" s="652"/>
      <c r="B652" s="625"/>
      <c r="C652" s="625"/>
      <c r="D652" s="627"/>
      <c r="E652" s="210"/>
      <c r="F652" s="210"/>
      <c r="G652" s="210"/>
      <c r="H652" s="210"/>
      <c r="I652" s="627"/>
      <c r="J652" s="210"/>
      <c r="K652" s="210"/>
      <c r="L652" s="210"/>
      <c r="M652" s="628"/>
      <c r="N652" s="210"/>
      <c r="O652" s="210"/>
      <c r="P652" s="210"/>
      <c r="Q652" s="210"/>
      <c r="R652" s="210"/>
      <c r="S652" s="210"/>
      <c r="T652" s="210"/>
      <c r="U652" s="210"/>
      <c r="V652" s="210"/>
      <c r="W652" s="210"/>
      <c r="X652" s="210"/>
      <c r="Y652" s="210"/>
      <c r="Z652" s="210"/>
    </row>
    <row r="653" ht="12.75" customHeight="1">
      <c r="A653" s="652"/>
      <c r="B653" s="625"/>
      <c r="C653" s="625"/>
      <c r="D653" s="627"/>
      <c r="E653" s="210"/>
      <c r="F653" s="210"/>
      <c r="G653" s="210"/>
      <c r="H653" s="210"/>
      <c r="I653" s="627"/>
      <c r="J653" s="210"/>
      <c r="K653" s="210"/>
      <c r="L653" s="210"/>
      <c r="M653" s="628"/>
      <c r="N653" s="210"/>
      <c r="O653" s="210"/>
      <c r="P653" s="210"/>
      <c r="Q653" s="210"/>
      <c r="R653" s="210"/>
      <c r="S653" s="210"/>
      <c r="T653" s="210"/>
      <c r="U653" s="210"/>
      <c r="V653" s="210"/>
      <c r="W653" s="210"/>
      <c r="X653" s="210"/>
      <c r="Y653" s="210"/>
      <c r="Z653" s="210"/>
    </row>
    <row r="654" ht="12.75" customHeight="1">
      <c r="A654" s="652"/>
      <c r="B654" s="625"/>
      <c r="C654" s="625"/>
      <c r="D654" s="627"/>
      <c r="E654" s="210"/>
      <c r="F654" s="210"/>
      <c r="G654" s="210"/>
      <c r="H654" s="210"/>
      <c r="I654" s="627"/>
      <c r="J654" s="210"/>
      <c r="K654" s="210"/>
      <c r="L654" s="210"/>
      <c r="M654" s="628"/>
      <c r="N654" s="210"/>
      <c r="O654" s="210"/>
      <c r="P654" s="210"/>
      <c r="Q654" s="210"/>
      <c r="R654" s="210"/>
      <c r="S654" s="210"/>
      <c r="T654" s="210"/>
      <c r="U654" s="210"/>
      <c r="V654" s="210"/>
      <c r="W654" s="210"/>
      <c r="X654" s="210"/>
      <c r="Y654" s="210"/>
      <c r="Z654" s="210"/>
    </row>
    <row r="655" ht="12.75" customHeight="1">
      <c r="A655" s="652"/>
      <c r="B655" s="625"/>
      <c r="C655" s="625"/>
      <c r="D655" s="627"/>
      <c r="E655" s="210"/>
      <c r="F655" s="210"/>
      <c r="G655" s="210"/>
      <c r="H655" s="210"/>
      <c r="I655" s="627"/>
      <c r="J655" s="210"/>
      <c r="K655" s="210"/>
      <c r="L655" s="210"/>
      <c r="M655" s="628"/>
      <c r="N655" s="210"/>
      <c r="O655" s="210"/>
      <c r="P655" s="210"/>
      <c r="Q655" s="210"/>
      <c r="R655" s="210"/>
      <c r="S655" s="210"/>
      <c r="T655" s="210"/>
      <c r="U655" s="210"/>
      <c r="V655" s="210"/>
      <c r="W655" s="210"/>
      <c r="X655" s="210"/>
      <c r="Y655" s="210"/>
      <c r="Z655" s="210"/>
    </row>
    <row r="656" ht="12.75" customHeight="1">
      <c r="A656" s="652"/>
      <c r="B656" s="625"/>
      <c r="C656" s="625"/>
      <c r="D656" s="627"/>
      <c r="E656" s="210"/>
      <c r="F656" s="210"/>
      <c r="G656" s="210"/>
      <c r="H656" s="210"/>
      <c r="I656" s="627"/>
      <c r="J656" s="210"/>
      <c r="K656" s="210"/>
      <c r="L656" s="210"/>
      <c r="M656" s="628"/>
      <c r="N656" s="210"/>
      <c r="O656" s="210"/>
      <c r="P656" s="210"/>
      <c r="Q656" s="210"/>
      <c r="R656" s="210"/>
      <c r="S656" s="210"/>
      <c r="T656" s="210"/>
      <c r="U656" s="210"/>
      <c r="V656" s="210"/>
      <c r="W656" s="210"/>
      <c r="X656" s="210"/>
      <c r="Y656" s="210"/>
      <c r="Z656" s="210"/>
    </row>
    <row r="657" ht="12.75" customHeight="1">
      <c r="A657" s="652"/>
      <c r="B657" s="625"/>
      <c r="C657" s="625"/>
      <c r="D657" s="627"/>
      <c r="E657" s="210"/>
      <c r="F657" s="210"/>
      <c r="G657" s="210"/>
      <c r="H657" s="210"/>
      <c r="I657" s="627"/>
      <c r="J657" s="210"/>
      <c r="K657" s="210"/>
      <c r="L657" s="210"/>
      <c r="M657" s="628"/>
      <c r="N657" s="210"/>
      <c r="O657" s="210"/>
      <c r="P657" s="210"/>
      <c r="Q657" s="210"/>
      <c r="R657" s="210"/>
      <c r="S657" s="210"/>
      <c r="T657" s="210"/>
      <c r="U657" s="210"/>
      <c r="V657" s="210"/>
      <c r="W657" s="210"/>
      <c r="X657" s="210"/>
      <c r="Y657" s="210"/>
      <c r="Z657" s="210"/>
    </row>
    <row r="658" ht="12.75" customHeight="1">
      <c r="A658" s="652"/>
      <c r="B658" s="625"/>
      <c r="C658" s="625"/>
      <c r="D658" s="627"/>
      <c r="E658" s="210"/>
      <c r="F658" s="210"/>
      <c r="G658" s="210"/>
      <c r="H658" s="210"/>
      <c r="I658" s="627"/>
      <c r="J658" s="210"/>
      <c r="K658" s="210"/>
      <c r="L658" s="210"/>
      <c r="M658" s="628"/>
      <c r="N658" s="210"/>
      <c r="O658" s="210"/>
      <c r="P658" s="210"/>
      <c r="Q658" s="210"/>
      <c r="R658" s="210"/>
      <c r="S658" s="210"/>
      <c r="T658" s="210"/>
      <c r="U658" s="210"/>
      <c r="V658" s="210"/>
      <c r="W658" s="210"/>
      <c r="X658" s="210"/>
      <c r="Y658" s="210"/>
      <c r="Z658" s="210"/>
    </row>
    <row r="659" ht="12.75" customHeight="1">
      <c r="A659" s="652"/>
      <c r="B659" s="625"/>
      <c r="C659" s="625"/>
      <c r="D659" s="627"/>
      <c r="E659" s="210"/>
      <c r="F659" s="210"/>
      <c r="G659" s="210"/>
      <c r="H659" s="210"/>
      <c r="I659" s="627"/>
      <c r="J659" s="210"/>
      <c r="K659" s="210"/>
      <c r="L659" s="210"/>
      <c r="M659" s="628"/>
      <c r="N659" s="210"/>
      <c r="O659" s="210"/>
      <c r="P659" s="210"/>
      <c r="Q659" s="210"/>
      <c r="R659" s="210"/>
      <c r="S659" s="210"/>
      <c r="T659" s="210"/>
      <c r="U659" s="210"/>
      <c r="V659" s="210"/>
      <c r="W659" s="210"/>
      <c r="X659" s="210"/>
      <c r="Y659" s="210"/>
      <c r="Z659" s="210"/>
    </row>
    <row r="660" ht="12.75" customHeight="1">
      <c r="A660" s="652"/>
      <c r="B660" s="625"/>
      <c r="C660" s="625"/>
      <c r="D660" s="627"/>
      <c r="E660" s="210"/>
      <c r="F660" s="210"/>
      <c r="G660" s="210"/>
      <c r="H660" s="210"/>
      <c r="I660" s="627"/>
      <c r="J660" s="210"/>
      <c r="K660" s="210"/>
      <c r="L660" s="210"/>
      <c r="M660" s="628"/>
      <c r="N660" s="210"/>
      <c r="O660" s="210"/>
      <c r="P660" s="210"/>
      <c r="Q660" s="210"/>
      <c r="R660" s="210"/>
      <c r="S660" s="210"/>
      <c r="T660" s="210"/>
      <c r="U660" s="210"/>
      <c r="V660" s="210"/>
      <c r="W660" s="210"/>
      <c r="X660" s="210"/>
      <c r="Y660" s="210"/>
      <c r="Z660" s="210"/>
    </row>
    <row r="661" ht="12.75" customHeight="1">
      <c r="A661" s="652"/>
      <c r="B661" s="625"/>
      <c r="C661" s="625"/>
      <c r="D661" s="627"/>
      <c r="E661" s="210"/>
      <c r="F661" s="210"/>
      <c r="G661" s="210"/>
      <c r="H661" s="210"/>
      <c r="I661" s="627"/>
      <c r="J661" s="210"/>
      <c r="K661" s="210"/>
      <c r="L661" s="210"/>
      <c r="M661" s="628"/>
      <c r="N661" s="210"/>
      <c r="O661" s="210"/>
      <c r="P661" s="210"/>
      <c r="Q661" s="210"/>
      <c r="R661" s="210"/>
      <c r="S661" s="210"/>
      <c r="T661" s="210"/>
      <c r="U661" s="210"/>
      <c r="V661" s="210"/>
      <c r="W661" s="210"/>
      <c r="X661" s="210"/>
      <c r="Y661" s="210"/>
      <c r="Z661" s="210"/>
    </row>
    <row r="662" ht="12.75" customHeight="1">
      <c r="A662" s="652"/>
      <c r="B662" s="625"/>
      <c r="C662" s="625"/>
      <c r="D662" s="627"/>
      <c r="E662" s="210"/>
      <c r="F662" s="210"/>
      <c r="G662" s="210"/>
      <c r="H662" s="210"/>
      <c r="I662" s="627"/>
      <c r="J662" s="210"/>
      <c r="K662" s="210"/>
      <c r="L662" s="210"/>
      <c r="M662" s="628"/>
      <c r="N662" s="210"/>
      <c r="O662" s="210"/>
      <c r="P662" s="210"/>
      <c r="Q662" s="210"/>
      <c r="R662" s="210"/>
      <c r="S662" s="210"/>
      <c r="T662" s="210"/>
      <c r="U662" s="210"/>
      <c r="V662" s="210"/>
      <c r="W662" s="210"/>
      <c r="X662" s="210"/>
      <c r="Y662" s="210"/>
      <c r="Z662" s="210"/>
    </row>
    <row r="663" ht="12.75" customHeight="1">
      <c r="A663" s="652"/>
      <c r="B663" s="625"/>
      <c r="C663" s="625"/>
      <c r="D663" s="627"/>
      <c r="E663" s="210"/>
      <c r="F663" s="210"/>
      <c r="G663" s="210"/>
      <c r="H663" s="210"/>
      <c r="I663" s="627"/>
      <c r="J663" s="210"/>
      <c r="K663" s="210"/>
      <c r="L663" s="210"/>
      <c r="M663" s="628"/>
      <c r="N663" s="210"/>
      <c r="O663" s="210"/>
      <c r="P663" s="210"/>
      <c r="Q663" s="210"/>
      <c r="R663" s="210"/>
      <c r="S663" s="210"/>
      <c r="T663" s="210"/>
      <c r="U663" s="210"/>
      <c r="V663" s="210"/>
      <c r="W663" s="210"/>
      <c r="X663" s="210"/>
      <c r="Y663" s="210"/>
      <c r="Z663" s="210"/>
    </row>
    <row r="664" ht="12.75" customHeight="1">
      <c r="A664" s="652"/>
      <c r="B664" s="625"/>
      <c r="C664" s="625"/>
      <c r="D664" s="627"/>
      <c r="E664" s="210"/>
      <c r="F664" s="210"/>
      <c r="G664" s="210"/>
      <c r="H664" s="210"/>
      <c r="I664" s="627"/>
      <c r="J664" s="210"/>
      <c r="K664" s="210"/>
      <c r="L664" s="210"/>
      <c r="M664" s="628"/>
      <c r="N664" s="210"/>
      <c r="O664" s="210"/>
      <c r="P664" s="210"/>
      <c r="Q664" s="210"/>
      <c r="R664" s="210"/>
      <c r="S664" s="210"/>
      <c r="T664" s="210"/>
      <c r="U664" s="210"/>
      <c r="V664" s="210"/>
      <c r="W664" s="210"/>
      <c r="X664" s="210"/>
      <c r="Y664" s="210"/>
      <c r="Z664" s="210"/>
    </row>
    <row r="665" ht="12.75" customHeight="1">
      <c r="A665" s="652"/>
      <c r="B665" s="625"/>
      <c r="C665" s="625"/>
      <c r="D665" s="627"/>
      <c r="E665" s="210"/>
      <c r="F665" s="210"/>
      <c r="G665" s="210"/>
      <c r="H665" s="210"/>
      <c r="I665" s="627"/>
      <c r="J665" s="210"/>
      <c r="K665" s="210"/>
      <c r="L665" s="210"/>
      <c r="M665" s="628"/>
      <c r="N665" s="210"/>
      <c r="O665" s="210"/>
      <c r="P665" s="210"/>
      <c r="Q665" s="210"/>
      <c r="R665" s="210"/>
      <c r="S665" s="210"/>
      <c r="T665" s="210"/>
      <c r="U665" s="210"/>
      <c r="V665" s="210"/>
      <c r="W665" s="210"/>
      <c r="X665" s="210"/>
      <c r="Y665" s="210"/>
      <c r="Z665" s="210"/>
    </row>
    <row r="666" ht="12.75" customHeight="1">
      <c r="A666" s="652"/>
      <c r="B666" s="625"/>
      <c r="C666" s="625"/>
      <c r="D666" s="627"/>
      <c r="E666" s="210"/>
      <c r="F666" s="210"/>
      <c r="G666" s="210"/>
      <c r="H666" s="210"/>
      <c r="I666" s="627"/>
      <c r="J666" s="210"/>
      <c r="K666" s="210"/>
      <c r="L666" s="210"/>
      <c r="M666" s="628"/>
      <c r="N666" s="210"/>
      <c r="O666" s="210"/>
      <c r="P666" s="210"/>
      <c r="Q666" s="210"/>
      <c r="R666" s="210"/>
      <c r="S666" s="210"/>
      <c r="T666" s="210"/>
      <c r="U666" s="210"/>
      <c r="V666" s="210"/>
      <c r="W666" s="210"/>
      <c r="X666" s="210"/>
      <c r="Y666" s="210"/>
      <c r="Z666" s="210"/>
    </row>
    <row r="667" ht="12.75" customHeight="1">
      <c r="A667" s="652"/>
      <c r="B667" s="625"/>
      <c r="C667" s="625"/>
      <c r="D667" s="627"/>
      <c r="E667" s="210"/>
      <c r="F667" s="210"/>
      <c r="G667" s="210"/>
      <c r="H667" s="210"/>
      <c r="I667" s="627"/>
      <c r="J667" s="210"/>
      <c r="K667" s="210"/>
      <c r="L667" s="210"/>
      <c r="M667" s="628"/>
      <c r="N667" s="210"/>
      <c r="O667" s="210"/>
      <c r="P667" s="210"/>
      <c r="Q667" s="210"/>
      <c r="R667" s="210"/>
      <c r="S667" s="210"/>
      <c r="T667" s="210"/>
      <c r="U667" s="210"/>
      <c r="V667" s="210"/>
      <c r="W667" s="210"/>
      <c r="X667" s="210"/>
      <c r="Y667" s="210"/>
      <c r="Z667" s="210"/>
    </row>
    <row r="668" ht="12.75" customHeight="1">
      <c r="A668" s="652"/>
      <c r="B668" s="625"/>
      <c r="C668" s="625"/>
      <c r="D668" s="627"/>
      <c r="E668" s="210"/>
      <c r="F668" s="210"/>
      <c r="G668" s="210"/>
      <c r="H668" s="210"/>
      <c r="I668" s="627"/>
      <c r="J668" s="210"/>
      <c r="K668" s="210"/>
      <c r="L668" s="210"/>
      <c r="M668" s="628"/>
      <c r="N668" s="210"/>
      <c r="O668" s="210"/>
      <c r="P668" s="210"/>
      <c r="Q668" s="210"/>
      <c r="R668" s="210"/>
      <c r="S668" s="210"/>
      <c r="T668" s="210"/>
      <c r="U668" s="210"/>
      <c r="V668" s="210"/>
      <c r="W668" s="210"/>
      <c r="X668" s="210"/>
      <c r="Y668" s="210"/>
      <c r="Z668" s="210"/>
    </row>
    <row r="669" ht="12.75" customHeight="1">
      <c r="A669" s="652"/>
      <c r="B669" s="625"/>
      <c r="C669" s="625"/>
      <c r="D669" s="627"/>
      <c r="E669" s="210"/>
      <c r="F669" s="210"/>
      <c r="G669" s="210"/>
      <c r="H669" s="210"/>
      <c r="I669" s="627"/>
      <c r="J669" s="210"/>
      <c r="K669" s="210"/>
      <c r="L669" s="210"/>
      <c r="M669" s="628"/>
      <c r="N669" s="210"/>
      <c r="O669" s="210"/>
      <c r="P669" s="210"/>
      <c r="Q669" s="210"/>
      <c r="R669" s="210"/>
      <c r="S669" s="210"/>
      <c r="T669" s="210"/>
      <c r="U669" s="210"/>
      <c r="V669" s="210"/>
      <c r="W669" s="210"/>
      <c r="X669" s="210"/>
      <c r="Y669" s="210"/>
      <c r="Z669" s="210"/>
    </row>
    <row r="670" ht="12.75" customHeight="1">
      <c r="A670" s="652"/>
      <c r="B670" s="625"/>
      <c r="C670" s="625"/>
      <c r="D670" s="627"/>
      <c r="E670" s="210"/>
      <c r="F670" s="210"/>
      <c r="G670" s="210"/>
      <c r="H670" s="210"/>
      <c r="I670" s="627"/>
      <c r="J670" s="210"/>
      <c r="K670" s="210"/>
      <c r="L670" s="210"/>
      <c r="M670" s="628"/>
      <c r="N670" s="210"/>
      <c r="O670" s="210"/>
      <c r="P670" s="210"/>
      <c r="Q670" s="210"/>
      <c r="R670" s="210"/>
      <c r="S670" s="210"/>
      <c r="T670" s="210"/>
      <c r="U670" s="210"/>
      <c r="V670" s="210"/>
      <c r="W670" s="210"/>
      <c r="X670" s="210"/>
      <c r="Y670" s="210"/>
      <c r="Z670" s="210"/>
    </row>
    <row r="671" ht="12.75" customHeight="1">
      <c r="A671" s="652"/>
      <c r="B671" s="625"/>
      <c r="C671" s="625"/>
      <c r="D671" s="627"/>
      <c r="E671" s="210"/>
      <c r="F671" s="210"/>
      <c r="G671" s="210"/>
      <c r="H671" s="210"/>
      <c r="I671" s="627"/>
      <c r="J671" s="210"/>
      <c r="K671" s="210"/>
      <c r="L671" s="210"/>
      <c r="M671" s="628"/>
      <c r="N671" s="210"/>
      <c r="O671" s="210"/>
      <c r="P671" s="210"/>
      <c r="Q671" s="210"/>
      <c r="R671" s="210"/>
      <c r="S671" s="210"/>
      <c r="T671" s="210"/>
      <c r="U671" s="210"/>
      <c r="V671" s="210"/>
      <c r="W671" s="210"/>
      <c r="X671" s="210"/>
      <c r="Y671" s="210"/>
      <c r="Z671" s="210"/>
    </row>
    <row r="672" ht="12.75" customHeight="1">
      <c r="A672" s="652"/>
      <c r="B672" s="625"/>
      <c r="C672" s="625"/>
      <c r="D672" s="627"/>
      <c r="E672" s="210"/>
      <c r="F672" s="210"/>
      <c r="G672" s="210"/>
      <c r="H672" s="210"/>
      <c r="I672" s="627"/>
      <c r="J672" s="210"/>
      <c r="K672" s="210"/>
      <c r="L672" s="210"/>
      <c r="M672" s="628"/>
      <c r="N672" s="210"/>
      <c r="O672" s="210"/>
      <c r="P672" s="210"/>
      <c r="Q672" s="210"/>
      <c r="R672" s="210"/>
      <c r="S672" s="210"/>
      <c r="T672" s="210"/>
      <c r="U672" s="210"/>
      <c r="V672" s="210"/>
      <c r="W672" s="210"/>
      <c r="X672" s="210"/>
      <c r="Y672" s="210"/>
      <c r="Z672" s="210"/>
    </row>
    <row r="673" ht="12.75" customHeight="1">
      <c r="A673" s="652"/>
      <c r="B673" s="625"/>
      <c r="C673" s="625"/>
      <c r="D673" s="627"/>
      <c r="E673" s="210"/>
      <c r="F673" s="210"/>
      <c r="G673" s="210"/>
      <c r="H673" s="210"/>
      <c r="I673" s="627"/>
      <c r="J673" s="210"/>
      <c r="K673" s="210"/>
      <c r="L673" s="210"/>
      <c r="M673" s="628"/>
      <c r="N673" s="210"/>
      <c r="O673" s="210"/>
      <c r="P673" s="210"/>
      <c r="Q673" s="210"/>
      <c r="R673" s="210"/>
      <c r="S673" s="210"/>
      <c r="T673" s="210"/>
      <c r="U673" s="210"/>
      <c r="V673" s="210"/>
      <c r="W673" s="210"/>
      <c r="X673" s="210"/>
      <c r="Y673" s="210"/>
      <c r="Z673" s="210"/>
    </row>
    <row r="674" ht="12.75" customHeight="1">
      <c r="A674" s="652"/>
      <c r="B674" s="625"/>
      <c r="C674" s="625"/>
      <c r="D674" s="627"/>
      <c r="E674" s="210"/>
      <c r="F674" s="210"/>
      <c r="G674" s="210"/>
      <c r="H674" s="210"/>
      <c r="I674" s="627"/>
      <c r="J674" s="210"/>
      <c r="K674" s="210"/>
      <c r="L674" s="210"/>
      <c r="M674" s="628"/>
      <c r="N674" s="210"/>
      <c r="O674" s="210"/>
      <c r="P674" s="210"/>
      <c r="Q674" s="210"/>
      <c r="R674" s="210"/>
      <c r="S674" s="210"/>
      <c r="T674" s="210"/>
      <c r="U674" s="210"/>
      <c r="V674" s="210"/>
      <c r="W674" s="210"/>
      <c r="X674" s="210"/>
      <c r="Y674" s="210"/>
      <c r="Z674" s="210"/>
    </row>
    <row r="675" ht="12.75" customHeight="1">
      <c r="A675" s="652"/>
      <c r="B675" s="625"/>
      <c r="C675" s="625"/>
      <c r="D675" s="627"/>
      <c r="E675" s="210"/>
      <c r="F675" s="210"/>
      <c r="G675" s="210"/>
      <c r="H675" s="210"/>
      <c r="I675" s="627"/>
      <c r="J675" s="210"/>
      <c r="K675" s="210"/>
      <c r="L675" s="210"/>
      <c r="M675" s="628"/>
      <c r="N675" s="210"/>
      <c r="O675" s="210"/>
      <c r="P675" s="210"/>
      <c r="Q675" s="210"/>
      <c r="R675" s="210"/>
      <c r="S675" s="210"/>
      <c r="T675" s="210"/>
      <c r="U675" s="210"/>
      <c r="V675" s="210"/>
      <c r="W675" s="210"/>
      <c r="X675" s="210"/>
      <c r="Y675" s="210"/>
      <c r="Z675" s="210"/>
    </row>
    <row r="676" ht="12.75" customHeight="1">
      <c r="A676" s="652"/>
      <c r="B676" s="625"/>
      <c r="C676" s="625"/>
      <c r="D676" s="627"/>
      <c r="E676" s="210"/>
      <c r="F676" s="210"/>
      <c r="G676" s="210"/>
      <c r="H676" s="210"/>
      <c r="I676" s="627"/>
      <c r="J676" s="210"/>
      <c r="K676" s="210"/>
      <c r="L676" s="210"/>
      <c r="M676" s="628"/>
      <c r="N676" s="210"/>
      <c r="O676" s="210"/>
      <c r="P676" s="210"/>
      <c r="Q676" s="210"/>
      <c r="R676" s="210"/>
      <c r="S676" s="210"/>
      <c r="T676" s="210"/>
      <c r="U676" s="210"/>
      <c r="V676" s="210"/>
      <c r="W676" s="210"/>
      <c r="X676" s="210"/>
      <c r="Y676" s="210"/>
      <c r="Z676" s="210"/>
    </row>
    <row r="677" ht="12.75" customHeight="1">
      <c r="A677" s="652"/>
      <c r="B677" s="625"/>
      <c r="C677" s="625"/>
      <c r="D677" s="627"/>
      <c r="E677" s="210"/>
      <c r="F677" s="210"/>
      <c r="G677" s="210"/>
      <c r="H677" s="210"/>
      <c r="I677" s="627"/>
      <c r="J677" s="210"/>
      <c r="K677" s="210"/>
      <c r="L677" s="210"/>
      <c r="M677" s="628"/>
      <c r="N677" s="210"/>
      <c r="O677" s="210"/>
      <c r="P677" s="210"/>
      <c r="Q677" s="210"/>
      <c r="R677" s="210"/>
      <c r="S677" s="210"/>
      <c r="T677" s="210"/>
      <c r="U677" s="210"/>
      <c r="V677" s="210"/>
      <c r="W677" s="210"/>
      <c r="X677" s="210"/>
      <c r="Y677" s="210"/>
      <c r="Z677" s="210"/>
    </row>
    <row r="678" ht="12.75" customHeight="1">
      <c r="A678" s="652"/>
      <c r="B678" s="625"/>
      <c r="C678" s="625"/>
      <c r="D678" s="627"/>
      <c r="E678" s="210"/>
      <c r="F678" s="210"/>
      <c r="G678" s="210"/>
      <c r="H678" s="210"/>
      <c r="I678" s="627"/>
      <c r="J678" s="210"/>
      <c r="K678" s="210"/>
      <c r="L678" s="210"/>
      <c r="M678" s="628"/>
      <c r="N678" s="210"/>
      <c r="O678" s="210"/>
      <c r="P678" s="210"/>
      <c r="Q678" s="210"/>
      <c r="R678" s="210"/>
      <c r="S678" s="210"/>
      <c r="T678" s="210"/>
      <c r="U678" s="210"/>
      <c r="V678" s="210"/>
      <c r="W678" s="210"/>
      <c r="X678" s="210"/>
      <c r="Y678" s="210"/>
      <c r="Z678" s="210"/>
    </row>
    <row r="679" ht="12.75" customHeight="1">
      <c r="A679" s="652"/>
      <c r="B679" s="625"/>
      <c r="C679" s="625"/>
      <c r="D679" s="627"/>
      <c r="E679" s="210"/>
      <c r="F679" s="210"/>
      <c r="G679" s="210"/>
      <c r="H679" s="210"/>
      <c r="I679" s="627"/>
      <c r="J679" s="210"/>
      <c r="K679" s="210"/>
      <c r="L679" s="210"/>
      <c r="M679" s="628"/>
      <c r="N679" s="210"/>
      <c r="O679" s="210"/>
      <c r="P679" s="210"/>
      <c r="Q679" s="210"/>
      <c r="R679" s="210"/>
      <c r="S679" s="210"/>
      <c r="T679" s="210"/>
      <c r="U679" s="210"/>
      <c r="V679" s="210"/>
      <c r="W679" s="210"/>
      <c r="X679" s="210"/>
      <c r="Y679" s="210"/>
      <c r="Z679" s="210"/>
    </row>
    <row r="680" ht="12.75" customHeight="1">
      <c r="A680" s="652"/>
      <c r="B680" s="625"/>
      <c r="C680" s="625"/>
      <c r="D680" s="627"/>
      <c r="E680" s="210"/>
      <c r="F680" s="210"/>
      <c r="G680" s="210"/>
      <c r="H680" s="210"/>
      <c r="I680" s="627"/>
      <c r="J680" s="210"/>
      <c r="K680" s="210"/>
      <c r="L680" s="210"/>
      <c r="M680" s="628"/>
      <c r="N680" s="210"/>
      <c r="O680" s="210"/>
      <c r="P680" s="210"/>
      <c r="Q680" s="210"/>
      <c r="R680" s="210"/>
      <c r="S680" s="210"/>
      <c r="T680" s="210"/>
      <c r="U680" s="210"/>
      <c r="V680" s="210"/>
      <c r="W680" s="210"/>
      <c r="X680" s="210"/>
      <c r="Y680" s="210"/>
      <c r="Z680" s="210"/>
    </row>
    <row r="681" ht="12.75" customHeight="1">
      <c r="A681" s="652"/>
      <c r="B681" s="625"/>
      <c r="C681" s="625"/>
      <c r="D681" s="627"/>
      <c r="E681" s="210"/>
      <c r="F681" s="210"/>
      <c r="G681" s="210"/>
      <c r="H681" s="210"/>
      <c r="I681" s="627"/>
      <c r="J681" s="210"/>
      <c r="K681" s="210"/>
      <c r="L681" s="210"/>
      <c r="M681" s="628"/>
      <c r="N681" s="210"/>
      <c r="O681" s="210"/>
      <c r="P681" s="210"/>
      <c r="Q681" s="210"/>
      <c r="R681" s="210"/>
      <c r="S681" s="210"/>
      <c r="T681" s="210"/>
      <c r="U681" s="210"/>
      <c r="V681" s="210"/>
      <c r="W681" s="210"/>
      <c r="X681" s="210"/>
      <c r="Y681" s="210"/>
      <c r="Z681" s="210"/>
    </row>
    <row r="682" ht="12.75" customHeight="1">
      <c r="A682" s="652"/>
      <c r="B682" s="625"/>
      <c r="C682" s="625"/>
      <c r="D682" s="627"/>
      <c r="E682" s="210"/>
      <c r="F682" s="210"/>
      <c r="G682" s="210"/>
      <c r="H682" s="210"/>
      <c r="I682" s="627"/>
      <c r="J682" s="210"/>
      <c r="K682" s="210"/>
      <c r="L682" s="210"/>
      <c r="M682" s="628"/>
      <c r="N682" s="210"/>
      <c r="O682" s="210"/>
      <c r="P682" s="210"/>
      <c r="Q682" s="210"/>
      <c r="R682" s="210"/>
      <c r="S682" s="210"/>
      <c r="T682" s="210"/>
      <c r="U682" s="210"/>
      <c r="V682" s="210"/>
      <c r="W682" s="210"/>
      <c r="X682" s="210"/>
      <c r="Y682" s="210"/>
      <c r="Z682" s="210"/>
    </row>
    <row r="683" ht="12.75" customHeight="1">
      <c r="A683" s="652"/>
      <c r="B683" s="625"/>
      <c r="C683" s="625"/>
      <c r="D683" s="627"/>
      <c r="E683" s="210"/>
      <c r="F683" s="210"/>
      <c r="G683" s="210"/>
      <c r="H683" s="210"/>
      <c r="I683" s="627"/>
      <c r="J683" s="210"/>
      <c r="K683" s="210"/>
      <c r="L683" s="210"/>
      <c r="M683" s="628"/>
      <c r="N683" s="210"/>
      <c r="O683" s="210"/>
      <c r="P683" s="210"/>
      <c r="Q683" s="210"/>
      <c r="R683" s="210"/>
      <c r="S683" s="210"/>
      <c r="T683" s="210"/>
      <c r="U683" s="210"/>
      <c r="V683" s="210"/>
      <c r="W683" s="210"/>
      <c r="X683" s="210"/>
      <c r="Y683" s="210"/>
      <c r="Z683" s="210"/>
    </row>
    <row r="684" ht="12.75" customHeight="1">
      <c r="A684" s="652"/>
      <c r="B684" s="625"/>
      <c r="C684" s="625"/>
      <c r="D684" s="627"/>
      <c r="E684" s="210"/>
      <c r="F684" s="210"/>
      <c r="G684" s="210"/>
      <c r="H684" s="210"/>
      <c r="I684" s="627"/>
      <c r="J684" s="210"/>
      <c r="K684" s="210"/>
      <c r="L684" s="210"/>
      <c r="M684" s="628"/>
      <c r="N684" s="210"/>
      <c r="O684" s="210"/>
      <c r="P684" s="210"/>
      <c r="Q684" s="210"/>
      <c r="R684" s="210"/>
      <c r="S684" s="210"/>
      <c r="T684" s="210"/>
      <c r="U684" s="210"/>
      <c r="V684" s="210"/>
      <c r="W684" s="210"/>
      <c r="X684" s="210"/>
      <c r="Y684" s="210"/>
      <c r="Z684" s="210"/>
    </row>
    <row r="685" ht="12.75" customHeight="1">
      <c r="A685" s="652"/>
      <c r="B685" s="625"/>
      <c r="C685" s="625"/>
      <c r="D685" s="627"/>
      <c r="E685" s="210"/>
      <c r="F685" s="210"/>
      <c r="G685" s="210"/>
      <c r="H685" s="210"/>
      <c r="I685" s="627"/>
      <c r="J685" s="210"/>
      <c r="K685" s="210"/>
      <c r="L685" s="210"/>
      <c r="M685" s="628"/>
      <c r="N685" s="210"/>
      <c r="O685" s="210"/>
      <c r="P685" s="210"/>
      <c r="Q685" s="210"/>
      <c r="R685" s="210"/>
      <c r="S685" s="210"/>
      <c r="T685" s="210"/>
      <c r="U685" s="210"/>
      <c r="V685" s="210"/>
      <c r="W685" s="210"/>
      <c r="X685" s="210"/>
      <c r="Y685" s="210"/>
      <c r="Z685" s="210"/>
    </row>
    <row r="686" ht="12.75" customHeight="1">
      <c r="A686" s="652"/>
      <c r="B686" s="625"/>
      <c r="C686" s="625"/>
      <c r="D686" s="627"/>
      <c r="E686" s="210"/>
      <c r="F686" s="210"/>
      <c r="G686" s="210"/>
      <c r="H686" s="210"/>
      <c r="I686" s="627"/>
      <c r="J686" s="210"/>
      <c r="K686" s="210"/>
      <c r="L686" s="210"/>
      <c r="M686" s="628"/>
      <c r="N686" s="210"/>
      <c r="O686" s="210"/>
      <c r="P686" s="210"/>
      <c r="Q686" s="210"/>
      <c r="R686" s="210"/>
      <c r="S686" s="210"/>
      <c r="T686" s="210"/>
      <c r="U686" s="210"/>
      <c r="V686" s="210"/>
      <c r="W686" s="210"/>
      <c r="X686" s="210"/>
      <c r="Y686" s="210"/>
      <c r="Z686" s="210"/>
    </row>
    <row r="687" ht="12.75" customHeight="1">
      <c r="A687" s="652"/>
      <c r="B687" s="625"/>
      <c r="C687" s="625"/>
      <c r="D687" s="627"/>
      <c r="E687" s="210"/>
      <c r="F687" s="210"/>
      <c r="G687" s="210"/>
      <c r="H687" s="210"/>
      <c r="I687" s="627"/>
      <c r="J687" s="210"/>
      <c r="K687" s="210"/>
      <c r="L687" s="210"/>
      <c r="M687" s="628"/>
      <c r="N687" s="210"/>
      <c r="O687" s="210"/>
      <c r="P687" s="210"/>
      <c r="Q687" s="210"/>
      <c r="R687" s="210"/>
      <c r="S687" s="210"/>
      <c r="T687" s="210"/>
      <c r="U687" s="210"/>
      <c r="V687" s="210"/>
      <c r="W687" s="210"/>
      <c r="X687" s="210"/>
      <c r="Y687" s="210"/>
      <c r="Z687" s="210"/>
    </row>
    <row r="688" ht="12.75" customHeight="1">
      <c r="A688" s="652"/>
      <c r="B688" s="625"/>
      <c r="C688" s="625"/>
      <c r="D688" s="627"/>
      <c r="E688" s="210"/>
      <c r="F688" s="210"/>
      <c r="G688" s="210"/>
      <c r="H688" s="210"/>
      <c r="I688" s="627"/>
      <c r="J688" s="210"/>
      <c r="K688" s="210"/>
      <c r="L688" s="210"/>
      <c r="M688" s="628"/>
      <c r="N688" s="210"/>
      <c r="O688" s="210"/>
      <c r="P688" s="210"/>
      <c r="Q688" s="210"/>
      <c r="R688" s="210"/>
      <c r="S688" s="210"/>
      <c r="T688" s="210"/>
      <c r="U688" s="210"/>
      <c r="V688" s="210"/>
      <c r="W688" s="210"/>
      <c r="X688" s="210"/>
      <c r="Y688" s="210"/>
      <c r="Z688" s="210"/>
    </row>
    <row r="689" ht="12.75" customHeight="1">
      <c r="A689" s="652"/>
      <c r="B689" s="625"/>
      <c r="C689" s="625"/>
      <c r="D689" s="627"/>
      <c r="E689" s="210"/>
      <c r="F689" s="210"/>
      <c r="G689" s="210"/>
      <c r="H689" s="210"/>
      <c r="I689" s="627"/>
      <c r="J689" s="210"/>
      <c r="K689" s="210"/>
      <c r="L689" s="210"/>
      <c r="M689" s="628"/>
      <c r="N689" s="210"/>
      <c r="O689" s="210"/>
      <c r="P689" s="210"/>
      <c r="Q689" s="210"/>
      <c r="R689" s="210"/>
      <c r="S689" s="210"/>
      <c r="T689" s="210"/>
      <c r="U689" s="210"/>
      <c r="V689" s="210"/>
      <c r="W689" s="210"/>
      <c r="X689" s="210"/>
      <c r="Y689" s="210"/>
      <c r="Z689" s="210"/>
    </row>
    <row r="690" ht="12.75" customHeight="1">
      <c r="A690" s="652"/>
      <c r="B690" s="625"/>
      <c r="C690" s="625"/>
      <c r="D690" s="627"/>
      <c r="E690" s="210"/>
      <c r="F690" s="210"/>
      <c r="G690" s="210"/>
      <c r="H690" s="210"/>
      <c r="I690" s="627"/>
      <c r="J690" s="210"/>
      <c r="K690" s="210"/>
      <c r="L690" s="210"/>
      <c r="M690" s="628"/>
      <c r="N690" s="210"/>
      <c r="O690" s="210"/>
      <c r="P690" s="210"/>
      <c r="Q690" s="210"/>
      <c r="R690" s="210"/>
      <c r="S690" s="210"/>
      <c r="T690" s="210"/>
      <c r="U690" s="210"/>
      <c r="V690" s="210"/>
      <c r="W690" s="210"/>
      <c r="X690" s="210"/>
      <c r="Y690" s="210"/>
      <c r="Z690" s="210"/>
    </row>
    <row r="691" ht="12.75" customHeight="1">
      <c r="A691" s="652"/>
      <c r="B691" s="625"/>
      <c r="C691" s="625"/>
      <c r="D691" s="627"/>
      <c r="E691" s="210"/>
      <c r="F691" s="210"/>
      <c r="G691" s="210"/>
      <c r="H691" s="210"/>
      <c r="I691" s="627"/>
      <c r="J691" s="210"/>
      <c r="K691" s="210"/>
      <c r="L691" s="210"/>
      <c r="M691" s="628"/>
      <c r="N691" s="210"/>
      <c r="O691" s="210"/>
      <c r="P691" s="210"/>
      <c r="Q691" s="210"/>
      <c r="R691" s="210"/>
      <c r="S691" s="210"/>
      <c r="T691" s="210"/>
      <c r="U691" s="210"/>
      <c r="V691" s="210"/>
      <c r="W691" s="210"/>
      <c r="X691" s="210"/>
      <c r="Y691" s="210"/>
      <c r="Z691" s="210"/>
    </row>
    <row r="692" ht="12.75" customHeight="1">
      <c r="A692" s="652"/>
      <c r="B692" s="625"/>
      <c r="C692" s="625"/>
      <c r="D692" s="627"/>
      <c r="E692" s="210"/>
      <c r="F692" s="210"/>
      <c r="G692" s="210"/>
      <c r="H692" s="210"/>
      <c r="I692" s="627"/>
      <c r="J692" s="210"/>
      <c r="K692" s="210"/>
      <c r="L692" s="210"/>
      <c r="M692" s="628"/>
      <c r="N692" s="210"/>
      <c r="O692" s="210"/>
      <c r="P692" s="210"/>
      <c r="Q692" s="210"/>
      <c r="R692" s="210"/>
      <c r="S692" s="210"/>
      <c r="T692" s="210"/>
      <c r="U692" s="210"/>
      <c r="V692" s="210"/>
      <c r="W692" s="210"/>
      <c r="X692" s="210"/>
      <c r="Y692" s="210"/>
      <c r="Z692" s="210"/>
    </row>
    <row r="693" ht="12.75" customHeight="1">
      <c r="A693" s="652"/>
      <c r="B693" s="625"/>
      <c r="C693" s="625"/>
      <c r="D693" s="627"/>
      <c r="E693" s="210"/>
      <c r="F693" s="210"/>
      <c r="G693" s="210"/>
      <c r="H693" s="210"/>
      <c r="I693" s="627"/>
      <c r="J693" s="210"/>
      <c r="K693" s="210"/>
      <c r="L693" s="210"/>
      <c r="M693" s="628"/>
      <c r="N693" s="210"/>
      <c r="O693" s="210"/>
      <c r="P693" s="210"/>
      <c r="Q693" s="210"/>
      <c r="R693" s="210"/>
      <c r="S693" s="210"/>
      <c r="T693" s="210"/>
      <c r="U693" s="210"/>
      <c r="V693" s="210"/>
      <c r="W693" s="210"/>
      <c r="X693" s="210"/>
      <c r="Y693" s="210"/>
      <c r="Z693" s="210"/>
    </row>
    <row r="694" ht="12.75" customHeight="1">
      <c r="A694" s="652"/>
      <c r="B694" s="625"/>
      <c r="C694" s="625"/>
      <c r="D694" s="627"/>
      <c r="E694" s="210"/>
      <c r="F694" s="210"/>
      <c r="G694" s="210"/>
      <c r="H694" s="210"/>
      <c r="I694" s="627"/>
      <c r="J694" s="210"/>
      <c r="K694" s="210"/>
      <c r="L694" s="210"/>
      <c r="M694" s="628"/>
      <c r="N694" s="210"/>
      <c r="O694" s="210"/>
      <c r="P694" s="210"/>
      <c r="Q694" s="210"/>
      <c r="R694" s="210"/>
      <c r="S694" s="210"/>
      <c r="T694" s="210"/>
      <c r="U694" s="210"/>
      <c r="V694" s="210"/>
      <c r="W694" s="210"/>
      <c r="X694" s="210"/>
      <c r="Y694" s="210"/>
      <c r="Z694" s="210"/>
    </row>
    <row r="695" ht="12.75" customHeight="1">
      <c r="A695" s="652"/>
      <c r="B695" s="625"/>
      <c r="C695" s="625"/>
      <c r="D695" s="627"/>
      <c r="E695" s="210"/>
      <c r="F695" s="210"/>
      <c r="G695" s="210"/>
      <c r="H695" s="210"/>
      <c r="I695" s="627"/>
      <c r="J695" s="210"/>
      <c r="K695" s="210"/>
      <c r="L695" s="210"/>
      <c r="M695" s="628"/>
      <c r="N695" s="210"/>
      <c r="O695" s="210"/>
      <c r="P695" s="210"/>
      <c r="Q695" s="210"/>
      <c r="R695" s="210"/>
      <c r="S695" s="210"/>
      <c r="T695" s="210"/>
      <c r="U695" s="210"/>
      <c r="V695" s="210"/>
      <c r="W695" s="210"/>
      <c r="X695" s="210"/>
      <c r="Y695" s="210"/>
      <c r="Z695" s="210"/>
    </row>
    <row r="696" ht="12.75" customHeight="1">
      <c r="A696" s="652"/>
      <c r="B696" s="625"/>
      <c r="C696" s="625"/>
      <c r="D696" s="627"/>
      <c r="E696" s="210"/>
      <c r="F696" s="210"/>
      <c r="G696" s="210"/>
      <c r="H696" s="210"/>
      <c r="I696" s="627"/>
      <c r="J696" s="210"/>
      <c r="K696" s="210"/>
      <c r="L696" s="210"/>
      <c r="M696" s="628"/>
      <c r="N696" s="210"/>
      <c r="O696" s="210"/>
      <c r="P696" s="210"/>
      <c r="Q696" s="210"/>
      <c r="R696" s="210"/>
      <c r="S696" s="210"/>
      <c r="T696" s="210"/>
      <c r="U696" s="210"/>
      <c r="V696" s="210"/>
      <c r="W696" s="210"/>
      <c r="X696" s="210"/>
      <c r="Y696" s="210"/>
      <c r="Z696" s="210"/>
    </row>
    <row r="697" ht="12.75" customHeight="1">
      <c r="A697" s="652"/>
      <c r="B697" s="625"/>
      <c r="C697" s="625"/>
      <c r="D697" s="627"/>
      <c r="E697" s="210"/>
      <c r="F697" s="210"/>
      <c r="G697" s="210"/>
      <c r="H697" s="210"/>
      <c r="I697" s="627"/>
      <c r="J697" s="210"/>
      <c r="K697" s="210"/>
      <c r="L697" s="210"/>
      <c r="M697" s="628"/>
      <c r="N697" s="210"/>
      <c r="O697" s="210"/>
      <c r="P697" s="210"/>
      <c r="Q697" s="210"/>
      <c r="R697" s="210"/>
      <c r="S697" s="210"/>
      <c r="T697" s="210"/>
      <c r="U697" s="210"/>
      <c r="V697" s="210"/>
      <c r="W697" s="210"/>
      <c r="X697" s="210"/>
      <c r="Y697" s="210"/>
      <c r="Z697" s="210"/>
    </row>
    <row r="698" ht="12.75" customHeight="1">
      <c r="A698" s="652"/>
      <c r="B698" s="625"/>
      <c r="C698" s="625"/>
      <c r="D698" s="627"/>
      <c r="E698" s="210"/>
      <c r="F698" s="210"/>
      <c r="G698" s="210"/>
      <c r="H698" s="210"/>
      <c r="I698" s="627"/>
      <c r="J698" s="210"/>
      <c r="K698" s="210"/>
      <c r="L698" s="210"/>
      <c r="M698" s="628"/>
      <c r="N698" s="210"/>
      <c r="O698" s="210"/>
      <c r="P698" s="210"/>
      <c r="Q698" s="210"/>
      <c r="R698" s="210"/>
      <c r="S698" s="210"/>
      <c r="T698" s="210"/>
      <c r="U698" s="210"/>
      <c r="V698" s="210"/>
      <c r="W698" s="210"/>
      <c r="X698" s="210"/>
      <c r="Y698" s="210"/>
      <c r="Z698" s="210"/>
    </row>
    <row r="699" ht="12.75" customHeight="1">
      <c r="A699" s="652"/>
      <c r="B699" s="625"/>
      <c r="C699" s="625"/>
      <c r="D699" s="627"/>
      <c r="E699" s="210"/>
      <c r="F699" s="210"/>
      <c r="G699" s="210"/>
      <c r="H699" s="210"/>
      <c r="I699" s="627"/>
      <c r="J699" s="210"/>
      <c r="K699" s="210"/>
      <c r="L699" s="210"/>
      <c r="M699" s="628"/>
      <c r="N699" s="210"/>
      <c r="O699" s="210"/>
      <c r="P699" s="210"/>
      <c r="Q699" s="210"/>
      <c r="R699" s="210"/>
      <c r="S699" s="210"/>
      <c r="T699" s="210"/>
      <c r="U699" s="210"/>
      <c r="V699" s="210"/>
      <c r="W699" s="210"/>
      <c r="X699" s="210"/>
      <c r="Y699" s="210"/>
      <c r="Z699" s="210"/>
    </row>
    <row r="700" ht="12.75" customHeight="1">
      <c r="A700" s="652"/>
      <c r="B700" s="625"/>
      <c r="C700" s="625"/>
      <c r="D700" s="627"/>
      <c r="E700" s="210"/>
      <c r="F700" s="210"/>
      <c r="G700" s="210"/>
      <c r="H700" s="210"/>
      <c r="I700" s="627"/>
      <c r="J700" s="210"/>
      <c r="K700" s="210"/>
      <c r="L700" s="210"/>
      <c r="M700" s="628"/>
      <c r="N700" s="210"/>
      <c r="O700" s="210"/>
      <c r="P700" s="210"/>
      <c r="Q700" s="210"/>
      <c r="R700" s="210"/>
      <c r="S700" s="210"/>
      <c r="T700" s="210"/>
      <c r="U700" s="210"/>
      <c r="V700" s="210"/>
      <c r="W700" s="210"/>
      <c r="X700" s="210"/>
      <c r="Y700" s="210"/>
      <c r="Z700" s="210"/>
    </row>
    <row r="701" ht="12.75" customHeight="1">
      <c r="A701" s="652"/>
      <c r="B701" s="625"/>
      <c r="C701" s="625"/>
      <c r="D701" s="627"/>
      <c r="E701" s="210"/>
      <c r="F701" s="210"/>
      <c r="G701" s="210"/>
      <c r="H701" s="210"/>
      <c r="I701" s="627"/>
      <c r="J701" s="210"/>
      <c r="K701" s="210"/>
      <c r="L701" s="210"/>
      <c r="M701" s="628"/>
      <c r="N701" s="210"/>
      <c r="O701" s="210"/>
      <c r="P701" s="210"/>
      <c r="Q701" s="210"/>
      <c r="R701" s="210"/>
      <c r="S701" s="210"/>
      <c r="T701" s="210"/>
      <c r="U701" s="210"/>
      <c r="V701" s="210"/>
      <c r="W701" s="210"/>
      <c r="X701" s="210"/>
      <c r="Y701" s="210"/>
      <c r="Z701" s="210"/>
    </row>
    <row r="702" ht="12.75" customHeight="1">
      <c r="A702" s="652"/>
      <c r="B702" s="625"/>
      <c r="C702" s="625"/>
      <c r="D702" s="627"/>
      <c r="E702" s="210"/>
      <c r="F702" s="210"/>
      <c r="G702" s="210"/>
      <c r="H702" s="210"/>
      <c r="I702" s="627"/>
      <c r="J702" s="210"/>
      <c r="K702" s="210"/>
      <c r="L702" s="210"/>
      <c r="M702" s="628"/>
      <c r="N702" s="210"/>
      <c r="O702" s="210"/>
      <c r="P702" s="210"/>
      <c r="Q702" s="210"/>
      <c r="R702" s="210"/>
      <c r="S702" s="210"/>
      <c r="T702" s="210"/>
      <c r="U702" s="210"/>
      <c r="V702" s="210"/>
      <c r="W702" s="210"/>
      <c r="X702" s="210"/>
      <c r="Y702" s="210"/>
      <c r="Z702" s="210"/>
    </row>
    <row r="703" ht="12.75" customHeight="1">
      <c r="A703" s="652"/>
      <c r="B703" s="625"/>
      <c r="C703" s="625"/>
      <c r="D703" s="627"/>
      <c r="E703" s="210"/>
      <c r="F703" s="210"/>
      <c r="G703" s="210"/>
      <c r="H703" s="210"/>
      <c r="I703" s="627"/>
      <c r="J703" s="210"/>
      <c r="K703" s="210"/>
      <c r="L703" s="210"/>
      <c r="M703" s="628"/>
      <c r="N703" s="210"/>
      <c r="O703" s="210"/>
      <c r="P703" s="210"/>
      <c r="Q703" s="210"/>
      <c r="R703" s="210"/>
      <c r="S703" s="210"/>
      <c r="T703" s="210"/>
      <c r="U703" s="210"/>
      <c r="V703" s="210"/>
      <c r="W703" s="210"/>
      <c r="X703" s="210"/>
      <c r="Y703" s="210"/>
      <c r="Z703" s="210"/>
    </row>
    <row r="704" ht="12.75" customHeight="1">
      <c r="A704" s="652"/>
      <c r="B704" s="625"/>
      <c r="C704" s="625"/>
      <c r="D704" s="627"/>
      <c r="E704" s="210"/>
      <c r="F704" s="210"/>
      <c r="G704" s="210"/>
      <c r="H704" s="210"/>
      <c r="I704" s="627"/>
      <c r="J704" s="210"/>
      <c r="K704" s="210"/>
      <c r="L704" s="210"/>
      <c r="M704" s="628"/>
      <c r="N704" s="210"/>
      <c r="O704" s="210"/>
      <c r="P704" s="210"/>
      <c r="Q704" s="210"/>
      <c r="R704" s="210"/>
      <c r="S704" s="210"/>
      <c r="T704" s="210"/>
      <c r="U704" s="210"/>
      <c r="V704" s="210"/>
      <c r="W704" s="210"/>
      <c r="X704" s="210"/>
      <c r="Y704" s="210"/>
      <c r="Z704" s="210"/>
    </row>
    <row r="705" ht="12.75" customHeight="1">
      <c r="A705" s="652"/>
      <c r="B705" s="625"/>
      <c r="C705" s="625"/>
      <c r="D705" s="627"/>
      <c r="E705" s="210"/>
      <c r="F705" s="210"/>
      <c r="G705" s="210"/>
      <c r="H705" s="210"/>
      <c r="I705" s="627"/>
      <c r="J705" s="210"/>
      <c r="K705" s="210"/>
      <c r="L705" s="210"/>
      <c r="M705" s="628"/>
      <c r="N705" s="210"/>
      <c r="O705" s="210"/>
      <c r="P705" s="210"/>
      <c r="Q705" s="210"/>
      <c r="R705" s="210"/>
      <c r="S705" s="210"/>
      <c r="T705" s="210"/>
      <c r="U705" s="210"/>
      <c r="V705" s="210"/>
      <c r="W705" s="210"/>
      <c r="X705" s="210"/>
      <c r="Y705" s="210"/>
      <c r="Z705" s="210"/>
    </row>
    <row r="706" ht="12.75" customHeight="1">
      <c r="A706" s="652"/>
      <c r="B706" s="625"/>
      <c r="C706" s="625"/>
      <c r="D706" s="627"/>
      <c r="E706" s="210"/>
      <c r="F706" s="210"/>
      <c r="G706" s="210"/>
      <c r="H706" s="210"/>
      <c r="I706" s="627"/>
      <c r="J706" s="210"/>
      <c r="K706" s="210"/>
      <c r="L706" s="210"/>
      <c r="M706" s="628"/>
      <c r="N706" s="210"/>
      <c r="O706" s="210"/>
      <c r="P706" s="210"/>
      <c r="Q706" s="210"/>
      <c r="R706" s="210"/>
      <c r="S706" s="210"/>
      <c r="T706" s="210"/>
      <c r="U706" s="210"/>
      <c r="V706" s="210"/>
      <c r="W706" s="210"/>
      <c r="X706" s="210"/>
      <c r="Y706" s="210"/>
      <c r="Z706" s="210"/>
    </row>
    <row r="707" ht="12.75" customHeight="1">
      <c r="A707" s="652"/>
      <c r="B707" s="625"/>
      <c r="C707" s="625"/>
      <c r="D707" s="627"/>
      <c r="E707" s="210"/>
      <c r="F707" s="210"/>
      <c r="G707" s="210"/>
      <c r="H707" s="210"/>
      <c r="I707" s="627"/>
      <c r="J707" s="210"/>
      <c r="K707" s="210"/>
      <c r="L707" s="210"/>
      <c r="M707" s="628"/>
      <c r="N707" s="210"/>
      <c r="O707" s="210"/>
      <c r="P707" s="210"/>
      <c r="Q707" s="210"/>
      <c r="R707" s="210"/>
      <c r="S707" s="210"/>
      <c r="T707" s="210"/>
      <c r="U707" s="210"/>
      <c r="V707" s="210"/>
      <c r="W707" s="210"/>
      <c r="X707" s="210"/>
      <c r="Y707" s="210"/>
      <c r="Z707" s="210"/>
    </row>
    <row r="708" ht="12.75" customHeight="1">
      <c r="A708" s="652"/>
      <c r="B708" s="625"/>
      <c r="C708" s="625"/>
      <c r="D708" s="627"/>
      <c r="E708" s="210"/>
      <c r="F708" s="210"/>
      <c r="G708" s="210"/>
      <c r="H708" s="210"/>
      <c r="I708" s="627"/>
      <c r="J708" s="210"/>
      <c r="K708" s="210"/>
      <c r="L708" s="210"/>
      <c r="M708" s="628"/>
      <c r="N708" s="210"/>
      <c r="O708" s="210"/>
      <c r="P708" s="210"/>
      <c r="Q708" s="210"/>
      <c r="R708" s="210"/>
      <c r="S708" s="210"/>
      <c r="T708" s="210"/>
      <c r="U708" s="210"/>
      <c r="V708" s="210"/>
      <c r="W708" s="210"/>
      <c r="X708" s="210"/>
      <c r="Y708" s="210"/>
      <c r="Z708" s="210"/>
    </row>
    <row r="709" ht="12.75" customHeight="1">
      <c r="A709" s="652"/>
      <c r="B709" s="625"/>
      <c r="C709" s="625"/>
      <c r="D709" s="627"/>
      <c r="E709" s="210"/>
      <c r="F709" s="210"/>
      <c r="G709" s="210"/>
      <c r="H709" s="210"/>
      <c r="I709" s="627"/>
      <c r="J709" s="210"/>
      <c r="K709" s="210"/>
      <c r="L709" s="210"/>
      <c r="M709" s="628"/>
      <c r="N709" s="210"/>
      <c r="O709" s="210"/>
      <c r="P709" s="210"/>
      <c r="Q709" s="210"/>
      <c r="R709" s="210"/>
      <c r="S709" s="210"/>
      <c r="T709" s="210"/>
      <c r="U709" s="210"/>
      <c r="V709" s="210"/>
      <c r="W709" s="210"/>
      <c r="X709" s="210"/>
      <c r="Y709" s="210"/>
      <c r="Z709" s="210"/>
    </row>
    <row r="710" ht="12.75" customHeight="1">
      <c r="A710" s="652"/>
      <c r="B710" s="625"/>
      <c r="C710" s="625"/>
      <c r="D710" s="627"/>
      <c r="E710" s="210"/>
      <c r="F710" s="210"/>
      <c r="G710" s="210"/>
      <c r="H710" s="210"/>
      <c r="I710" s="627"/>
      <c r="J710" s="210"/>
      <c r="K710" s="210"/>
      <c r="L710" s="210"/>
      <c r="M710" s="628"/>
      <c r="N710" s="210"/>
      <c r="O710" s="210"/>
      <c r="P710" s="210"/>
      <c r="Q710" s="210"/>
      <c r="R710" s="210"/>
      <c r="S710" s="210"/>
      <c r="T710" s="210"/>
      <c r="U710" s="210"/>
      <c r="V710" s="210"/>
      <c r="W710" s="210"/>
      <c r="X710" s="210"/>
      <c r="Y710" s="210"/>
      <c r="Z710" s="210"/>
    </row>
    <row r="711" ht="12.75" customHeight="1">
      <c r="A711" s="652"/>
      <c r="B711" s="625"/>
      <c r="C711" s="625"/>
      <c r="D711" s="627"/>
      <c r="E711" s="210"/>
      <c r="F711" s="210"/>
      <c r="G711" s="210"/>
      <c r="H711" s="210"/>
      <c r="I711" s="627"/>
      <c r="J711" s="210"/>
      <c r="K711" s="210"/>
      <c r="L711" s="210"/>
      <c r="M711" s="628"/>
      <c r="N711" s="210"/>
      <c r="O711" s="210"/>
      <c r="P711" s="210"/>
      <c r="Q711" s="210"/>
      <c r="R711" s="210"/>
      <c r="S711" s="210"/>
      <c r="T711" s="210"/>
      <c r="U711" s="210"/>
      <c r="V711" s="210"/>
      <c r="W711" s="210"/>
      <c r="X711" s="210"/>
      <c r="Y711" s="210"/>
      <c r="Z711" s="210"/>
    </row>
    <row r="712" ht="12.75" customHeight="1">
      <c r="A712" s="652"/>
      <c r="B712" s="625"/>
      <c r="C712" s="625"/>
      <c r="D712" s="627"/>
      <c r="E712" s="210"/>
      <c r="F712" s="210"/>
      <c r="G712" s="210"/>
      <c r="H712" s="210"/>
      <c r="I712" s="627"/>
      <c r="J712" s="210"/>
      <c r="K712" s="210"/>
      <c r="L712" s="210"/>
      <c r="M712" s="628"/>
      <c r="N712" s="210"/>
      <c r="O712" s="210"/>
      <c r="P712" s="210"/>
      <c r="Q712" s="210"/>
      <c r="R712" s="210"/>
      <c r="S712" s="210"/>
      <c r="T712" s="210"/>
      <c r="U712" s="210"/>
      <c r="V712" s="210"/>
      <c r="W712" s="210"/>
      <c r="X712" s="210"/>
      <c r="Y712" s="210"/>
      <c r="Z712" s="210"/>
    </row>
    <row r="713" ht="12.75" customHeight="1">
      <c r="A713" s="652"/>
      <c r="B713" s="625"/>
      <c r="C713" s="625"/>
      <c r="D713" s="627"/>
      <c r="E713" s="210"/>
      <c r="F713" s="210"/>
      <c r="G713" s="210"/>
      <c r="H713" s="210"/>
      <c r="I713" s="627"/>
      <c r="J713" s="210"/>
      <c r="K713" s="210"/>
      <c r="L713" s="210"/>
      <c r="M713" s="628"/>
      <c r="N713" s="210"/>
      <c r="O713" s="210"/>
      <c r="P713" s="210"/>
      <c r="Q713" s="210"/>
      <c r="R713" s="210"/>
      <c r="S713" s="210"/>
      <c r="T713" s="210"/>
      <c r="U713" s="210"/>
      <c r="V713" s="210"/>
      <c r="W713" s="210"/>
      <c r="X713" s="210"/>
      <c r="Y713" s="210"/>
      <c r="Z713" s="210"/>
    </row>
    <row r="714" ht="12.75" customHeight="1">
      <c r="A714" s="652"/>
      <c r="B714" s="625"/>
      <c r="C714" s="625"/>
      <c r="D714" s="627"/>
      <c r="E714" s="210"/>
      <c r="F714" s="210"/>
      <c r="G714" s="210"/>
      <c r="H714" s="210"/>
      <c r="I714" s="627"/>
      <c r="J714" s="210"/>
      <c r="K714" s="210"/>
      <c r="L714" s="210"/>
      <c r="M714" s="628"/>
      <c r="N714" s="210"/>
      <c r="O714" s="210"/>
      <c r="P714" s="210"/>
      <c r="Q714" s="210"/>
      <c r="R714" s="210"/>
      <c r="S714" s="210"/>
      <c r="T714" s="210"/>
      <c r="U714" s="210"/>
      <c r="V714" s="210"/>
      <c r="W714" s="210"/>
      <c r="X714" s="210"/>
      <c r="Y714" s="210"/>
      <c r="Z714" s="210"/>
    </row>
    <row r="715" ht="12.75" customHeight="1">
      <c r="A715" s="652"/>
      <c r="B715" s="625"/>
      <c r="C715" s="625"/>
      <c r="D715" s="627"/>
      <c r="E715" s="210"/>
      <c r="F715" s="210"/>
      <c r="G715" s="210"/>
      <c r="H715" s="210"/>
      <c r="I715" s="627"/>
      <c r="J715" s="210"/>
      <c r="K715" s="210"/>
      <c r="L715" s="210"/>
      <c r="M715" s="628"/>
      <c r="N715" s="210"/>
      <c r="O715" s="210"/>
      <c r="P715" s="210"/>
      <c r="Q715" s="210"/>
      <c r="R715" s="210"/>
      <c r="S715" s="210"/>
      <c r="T715" s="210"/>
      <c r="U715" s="210"/>
      <c r="V715" s="210"/>
      <c r="W715" s="210"/>
      <c r="X715" s="210"/>
      <c r="Y715" s="210"/>
      <c r="Z715" s="210"/>
    </row>
    <row r="716" ht="12.75" customHeight="1">
      <c r="A716" s="652"/>
      <c r="B716" s="625"/>
      <c r="C716" s="625"/>
      <c r="D716" s="627"/>
      <c r="E716" s="210"/>
      <c r="F716" s="210"/>
      <c r="G716" s="210"/>
      <c r="H716" s="210"/>
      <c r="I716" s="627"/>
      <c r="J716" s="210"/>
      <c r="K716" s="210"/>
      <c r="L716" s="210"/>
      <c r="M716" s="628"/>
      <c r="N716" s="210"/>
      <c r="O716" s="210"/>
      <c r="P716" s="210"/>
      <c r="Q716" s="210"/>
      <c r="R716" s="210"/>
      <c r="S716" s="210"/>
      <c r="T716" s="210"/>
      <c r="U716" s="210"/>
      <c r="V716" s="210"/>
      <c r="W716" s="210"/>
      <c r="X716" s="210"/>
      <c r="Y716" s="210"/>
      <c r="Z716" s="210"/>
    </row>
    <row r="717" ht="12.75" customHeight="1">
      <c r="A717" s="652"/>
      <c r="B717" s="625"/>
      <c r="C717" s="625"/>
      <c r="D717" s="627"/>
      <c r="E717" s="210"/>
      <c r="F717" s="210"/>
      <c r="G717" s="210"/>
      <c r="H717" s="210"/>
      <c r="I717" s="627"/>
      <c r="J717" s="210"/>
      <c r="K717" s="210"/>
      <c r="L717" s="210"/>
      <c r="M717" s="628"/>
      <c r="N717" s="210"/>
      <c r="O717" s="210"/>
      <c r="P717" s="210"/>
      <c r="Q717" s="210"/>
      <c r="R717" s="210"/>
      <c r="S717" s="210"/>
      <c r="T717" s="210"/>
      <c r="U717" s="210"/>
      <c r="V717" s="210"/>
      <c r="W717" s="210"/>
      <c r="X717" s="210"/>
      <c r="Y717" s="210"/>
      <c r="Z717" s="210"/>
    </row>
    <row r="718" ht="12.75" customHeight="1">
      <c r="A718" s="652"/>
      <c r="B718" s="625"/>
      <c r="C718" s="625"/>
      <c r="D718" s="627"/>
      <c r="E718" s="210"/>
      <c r="F718" s="210"/>
      <c r="G718" s="210"/>
      <c r="H718" s="210"/>
      <c r="I718" s="627"/>
      <c r="J718" s="210"/>
      <c r="K718" s="210"/>
      <c r="L718" s="210"/>
      <c r="M718" s="628"/>
      <c r="N718" s="210"/>
      <c r="O718" s="210"/>
      <c r="P718" s="210"/>
      <c r="Q718" s="210"/>
      <c r="R718" s="210"/>
      <c r="S718" s="210"/>
      <c r="T718" s="210"/>
      <c r="U718" s="210"/>
      <c r="V718" s="210"/>
      <c r="W718" s="210"/>
      <c r="X718" s="210"/>
      <c r="Y718" s="210"/>
      <c r="Z718" s="210"/>
    </row>
    <row r="719" ht="12.75" customHeight="1">
      <c r="A719" s="652"/>
      <c r="B719" s="625"/>
      <c r="C719" s="625"/>
      <c r="D719" s="627"/>
      <c r="E719" s="210"/>
      <c r="F719" s="210"/>
      <c r="G719" s="210"/>
      <c r="H719" s="210"/>
      <c r="I719" s="627"/>
      <c r="J719" s="210"/>
      <c r="K719" s="210"/>
      <c r="L719" s="210"/>
      <c r="M719" s="628"/>
      <c r="N719" s="210"/>
      <c r="O719" s="210"/>
      <c r="P719" s="210"/>
      <c r="Q719" s="210"/>
      <c r="R719" s="210"/>
      <c r="S719" s="210"/>
      <c r="T719" s="210"/>
      <c r="U719" s="210"/>
      <c r="V719" s="210"/>
      <c r="W719" s="210"/>
      <c r="X719" s="210"/>
      <c r="Y719" s="210"/>
      <c r="Z719" s="210"/>
    </row>
    <row r="720" ht="12.75" customHeight="1">
      <c r="A720" s="652"/>
      <c r="B720" s="625"/>
      <c r="C720" s="625"/>
      <c r="D720" s="627"/>
      <c r="E720" s="210"/>
      <c r="F720" s="210"/>
      <c r="G720" s="210"/>
      <c r="H720" s="210"/>
      <c r="I720" s="627"/>
      <c r="J720" s="210"/>
      <c r="K720" s="210"/>
      <c r="L720" s="210"/>
      <c r="M720" s="628"/>
      <c r="N720" s="210"/>
      <c r="O720" s="210"/>
      <c r="P720" s="210"/>
      <c r="Q720" s="210"/>
      <c r="R720" s="210"/>
      <c r="S720" s="210"/>
      <c r="T720" s="210"/>
      <c r="U720" s="210"/>
      <c r="V720" s="210"/>
      <c r="W720" s="210"/>
      <c r="X720" s="210"/>
      <c r="Y720" s="210"/>
      <c r="Z720" s="210"/>
    </row>
    <row r="721" ht="12.75" customHeight="1">
      <c r="A721" s="652"/>
      <c r="B721" s="625"/>
      <c r="C721" s="625"/>
      <c r="D721" s="627"/>
      <c r="E721" s="210"/>
      <c r="F721" s="210"/>
      <c r="G721" s="210"/>
      <c r="H721" s="210"/>
      <c r="I721" s="627"/>
      <c r="J721" s="210"/>
      <c r="K721" s="210"/>
      <c r="L721" s="210"/>
      <c r="M721" s="628"/>
      <c r="N721" s="210"/>
      <c r="O721" s="210"/>
      <c r="P721" s="210"/>
      <c r="Q721" s="210"/>
      <c r="R721" s="210"/>
      <c r="S721" s="210"/>
      <c r="T721" s="210"/>
      <c r="U721" s="210"/>
      <c r="V721" s="210"/>
      <c r="W721" s="210"/>
      <c r="X721" s="210"/>
      <c r="Y721" s="210"/>
      <c r="Z721" s="210"/>
    </row>
    <row r="722" ht="12.75" customHeight="1">
      <c r="A722" s="652"/>
      <c r="B722" s="625"/>
      <c r="C722" s="625"/>
      <c r="D722" s="627"/>
      <c r="E722" s="210"/>
      <c r="F722" s="210"/>
      <c r="G722" s="210"/>
      <c r="H722" s="210"/>
      <c r="I722" s="627"/>
      <c r="J722" s="210"/>
      <c r="K722" s="210"/>
      <c r="L722" s="210"/>
      <c r="M722" s="628"/>
      <c r="N722" s="210"/>
      <c r="O722" s="210"/>
      <c r="P722" s="210"/>
      <c r="Q722" s="210"/>
      <c r="R722" s="210"/>
      <c r="S722" s="210"/>
      <c r="T722" s="210"/>
      <c r="U722" s="210"/>
      <c r="V722" s="210"/>
      <c r="W722" s="210"/>
      <c r="X722" s="210"/>
      <c r="Y722" s="210"/>
      <c r="Z722" s="210"/>
    </row>
    <row r="723" ht="12.75" customHeight="1">
      <c r="A723" s="652"/>
      <c r="B723" s="625"/>
      <c r="C723" s="625"/>
      <c r="D723" s="627"/>
      <c r="E723" s="210"/>
      <c r="F723" s="210"/>
      <c r="G723" s="210"/>
      <c r="H723" s="210"/>
      <c r="I723" s="627"/>
      <c r="J723" s="210"/>
      <c r="K723" s="210"/>
      <c r="L723" s="210"/>
      <c r="M723" s="628"/>
      <c r="N723" s="210"/>
      <c r="O723" s="210"/>
      <c r="P723" s="210"/>
      <c r="Q723" s="210"/>
      <c r="R723" s="210"/>
      <c r="S723" s="210"/>
      <c r="T723" s="210"/>
      <c r="U723" s="210"/>
      <c r="V723" s="210"/>
      <c r="W723" s="210"/>
      <c r="X723" s="210"/>
      <c r="Y723" s="210"/>
      <c r="Z723" s="210"/>
    </row>
    <row r="724" ht="12.75" customHeight="1">
      <c r="A724" s="652"/>
      <c r="B724" s="625"/>
      <c r="C724" s="625"/>
      <c r="D724" s="627"/>
      <c r="E724" s="210"/>
      <c r="F724" s="210"/>
      <c r="G724" s="210"/>
      <c r="H724" s="210"/>
      <c r="I724" s="627"/>
      <c r="J724" s="210"/>
      <c r="K724" s="210"/>
      <c r="L724" s="210"/>
      <c r="M724" s="628"/>
      <c r="N724" s="210"/>
      <c r="O724" s="210"/>
      <c r="P724" s="210"/>
      <c r="Q724" s="210"/>
      <c r="R724" s="210"/>
      <c r="S724" s="210"/>
      <c r="T724" s="210"/>
      <c r="U724" s="210"/>
      <c r="V724" s="210"/>
      <c r="W724" s="210"/>
      <c r="X724" s="210"/>
      <c r="Y724" s="210"/>
      <c r="Z724" s="210"/>
    </row>
    <row r="725" ht="12.75" customHeight="1">
      <c r="A725" s="652"/>
      <c r="B725" s="625"/>
      <c r="C725" s="625"/>
      <c r="D725" s="627"/>
      <c r="E725" s="210"/>
      <c r="F725" s="210"/>
      <c r="G725" s="210"/>
      <c r="H725" s="210"/>
      <c r="I725" s="627"/>
      <c r="J725" s="210"/>
      <c r="K725" s="210"/>
      <c r="L725" s="210"/>
      <c r="M725" s="628"/>
      <c r="N725" s="210"/>
      <c r="O725" s="210"/>
      <c r="P725" s="210"/>
      <c r="Q725" s="210"/>
      <c r="R725" s="210"/>
      <c r="S725" s="210"/>
      <c r="T725" s="210"/>
      <c r="U725" s="210"/>
      <c r="V725" s="210"/>
      <c r="W725" s="210"/>
      <c r="X725" s="210"/>
      <c r="Y725" s="210"/>
      <c r="Z725" s="210"/>
    </row>
    <row r="726" ht="12.75" customHeight="1">
      <c r="A726" s="652"/>
      <c r="B726" s="625"/>
      <c r="C726" s="625"/>
      <c r="D726" s="627"/>
      <c r="E726" s="210"/>
      <c r="F726" s="210"/>
      <c r="G726" s="210"/>
      <c r="H726" s="210"/>
      <c r="I726" s="627"/>
      <c r="J726" s="210"/>
      <c r="K726" s="210"/>
      <c r="L726" s="210"/>
      <c r="M726" s="628"/>
      <c r="N726" s="210"/>
      <c r="O726" s="210"/>
      <c r="P726" s="210"/>
      <c r="Q726" s="210"/>
      <c r="R726" s="210"/>
      <c r="S726" s="210"/>
      <c r="T726" s="210"/>
      <c r="U726" s="210"/>
      <c r="V726" s="210"/>
      <c r="W726" s="210"/>
      <c r="X726" s="210"/>
      <c r="Y726" s="210"/>
      <c r="Z726" s="210"/>
    </row>
    <row r="727" ht="12.75" customHeight="1">
      <c r="A727" s="652"/>
      <c r="B727" s="625"/>
      <c r="C727" s="625"/>
      <c r="D727" s="627"/>
      <c r="E727" s="210"/>
      <c r="F727" s="210"/>
      <c r="G727" s="210"/>
      <c r="H727" s="210"/>
      <c r="I727" s="627"/>
      <c r="J727" s="210"/>
      <c r="K727" s="210"/>
      <c r="L727" s="210"/>
      <c r="M727" s="628"/>
      <c r="N727" s="210"/>
      <c r="O727" s="210"/>
      <c r="P727" s="210"/>
      <c r="Q727" s="210"/>
      <c r="R727" s="210"/>
      <c r="S727" s="210"/>
      <c r="T727" s="210"/>
      <c r="U727" s="210"/>
      <c r="V727" s="210"/>
      <c r="W727" s="210"/>
      <c r="X727" s="210"/>
      <c r="Y727" s="210"/>
      <c r="Z727" s="210"/>
    </row>
    <row r="728" ht="12.75" customHeight="1">
      <c r="A728" s="652"/>
      <c r="B728" s="625"/>
      <c r="C728" s="625"/>
      <c r="D728" s="627"/>
      <c r="E728" s="210"/>
      <c r="F728" s="210"/>
      <c r="G728" s="210"/>
      <c r="H728" s="210"/>
      <c r="I728" s="627"/>
      <c r="J728" s="210"/>
      <c r="K728" s="210"/>
      <c r="L728" s="210"/>
      <c r="M728" s="628"/>
      <c r="N728" s="210"/>
      <c r="O728" s="210"/>
      <c r="P728" s="210"/>
      <c r="Q728" s="210"/>
      <c r="R728" s="210"/>
      <c r="S728" s="210"/>
      <c r="T728" s="210"/>
      <c r="U728" s="210"/>
      <c r="V728" s="210"/>
      <c r="W728" s="210"/>
      <c r="X728" s="210"/>
      <c r="Y728" s="210"/>
      <c r="Z728" s="210"/>
    </row>
    <row r="729" ht="12.75" customHeight="1">
      <c r="A729" s="652"/>
      <c r="B729" s="625"/>
      <c r="C729" s="625"/>
      <c r="D729" s="627"/>
      <c r="E729" s="210"/>
      <c r="F729" s="210"/>
      <c r="G729" s="210"/>
      <c r="H729" s="210"/>
      <c r="I729" s="627"/>
      <c r="J729" s="210"/>
      <c r="K729" s="210"/>
      <c r="L729" s="210"/>
      <c r="M729" s="628"/>
      <c r="N729" s="210"/>
      <c r="O729" s="210"/>
      <c r="P729" s="210"/>
      <c r="Q729" s="210"/>
      <c r="R729" s="210"/>
      <c r="S729" s="210"/>
      <c r="T729" s="210"/>
      <c r="U729" s="210"/>
      <c r="V729" s="210"/>
      <c r="W729" s="210"/>
      <c r="X729" s="210"/>
      <c r="Y729" s="210"/>
      <c r="Z729" s="210"/>
    </row>
    <row r="730" ht="12.75" customHeight="1">
      <c r="A730" s="652"/>
      <c r="B730" s="625"/>
      <c r="C730" s="625"/>
      <c r="D730" s="627"/>
      <c r="E730" s="210"/>
      <c r="F730" s="210"/>
      <c r="G730" s="210"/>
      <c r="H730" s="210"/>
      <c r="I730" s="627"/>
      <c r="J730" s="210"/>
      <c r="K730" s="210"/>
      <c r="L730" s="210"/>
      <c r="M730" s="628"/>
      <c r="N730" s="210"/>
      <c r="O730" s="210"/>
      <c r="P730" s="210"/>
      <c r="Q730" s="210"/>
      <c r="R730" s="210"/>
      <c r="S730" s="210"/>
      <c r="T730" s="210"/>
      <c r="U730" s="210"/>
      <c r="V730" s="210"/>
      <c r="W730" s="210"/>
      <c r="X730" s="210"/>
      <c r="Y730" s="210"/>
      <c r="Z730" s="210"/>
    </row>
    <row r="731" ht="12.75" customHeight="1">
      <c r="A731" s="652"/>
      <c r="B731" s="625"/>
      <c r="C731" s="625"/>
      <c r="D731" s="627"/>
      <c r="E731" s="210"/>
      <c r="F731" s="210"/>
      <c r="G731" s="210"/>
      <c r="H731" s="210"/>
      <c r="I731" s="627"/>
      <c r="J731" s="210"/>
      <c r="K731" s="210"/>
      <c r="L731" s="210"/>
      <c r="M731" s="628"/>
      <c r="N731" s="210"/>
      <c r="O731" s="210"/>
      <c r="P731" s="210"/>
      <c r="Q731" s="210"/>
      <c r="R731" s="210"/>
      <c r="S731" s="210"/>
      <c r="T731" s="210"/>
      <c r="U731" s="210"/>
      <c r="V731" s="210"/>
      <c r="W731" s="210"/>
      <c r="X731" s="210"/>
      <c r="Y731" s="210"/>
      <c r="Z731" s="210"/>
    </row>
    <row r="732" ht="12.75" customHeight="1">
      <c r="A732" s="652"/>
      <c r="B732" s="625"/>
      <c r="C732" s="625"/>
      <c r="D732" s="627"/>
      <c r="E732" s="210"/>
      <c r="F732" s="210"/>
      <c r="G732" s="210"/>
      <c r="H732" s="210"/>
      <c r="I732" s="627"/>
      <c r="J732" s="210"/>
      <c r="K732" s="210"/>
      <c r="L732" s="210"/>
      <c r="M732" s="628"/>
      <c r="N732" s="210"/>
      <c r="O732" s="210"/>
      <c r="P732" s="210"/>
      <c r="Q732" s="210"/>
      <c r="R732" s="210"/>
      <c r="S732" s="210"/>
      <c r="T732" s="210"/>
      <c r="U732" s="210"/>
      <c r="V732" s="210"/>
      <c r="W732" s="210"/>
      <c r="X732" s="210"/>
      <c r="Y732" s="210"/>
      <c r="Z732" s="210"/>
    </row>
    <row r="733" ht="12.75" customHeight="1">
      <c r="A733" s="652"/>
      <c r="B733" s="625"/>
      <c r="C733" s="625"/>
      <c r="D733" s="627"/>
      <c r="E733" s="210"/>
      <c r="F733" s="210"/>
      <c r="G733" s="210"/>
      <c r="H733" s="210"/>
      <c r="I733" s="627"/>
      <c r="J733" s="210"/>
      <c r="K733" s="210"/>
      <c r="L733" s="210"/>
      <c r="M733" s="628"/>
      <c r="N733" s="210"/>
      <c r="O733" s="210"/>
      <c r="P733" s="210"/>
      <c r="Q733" s="210"/>
      <c r="R733" s="210"/>
      <c r="S733" s="210"/>
      <c r="T733" s="210"/>
      <c r="U733" s="210"/>
      <c r="V733" s="210"/>
      <c r="W733" s="210"/>
      <c r="X733" s="210"/>
      <c r="Y733" s="210"/>
      <c r="Z733" s="210"/>
    </row>
    <row r="734" ht="12.75" customHeight="1">
      <c r="A734" s="652"/>
      <c r="B734" s="625"/>
      <c r="C734" s="625"/>
      <c r="D734" s="627"/>
      <c r="E734" s="210"/>
      <c r="F734" s="210"/>
      <c r="G734" s="210"/>
      <c r="H734" s="210"/>
      <c r="I734" s="627"/>
      <c r="J734" s="210"/>
      <c r="K734" s="210"/>
      <c r="L734" s="210"/>
      <c r="M734" s="628"/>
      <c r="N734" s="210"/>
      <c r="O734" s="210"/>
      <c r="P734" s="210"/>
      <c r="Q734" s="210"/>
      <c r="R734" s="210"/>
      <c r="S734" s="210"/>
      <c r="T734" s="210"/>
      <c r="U734" s="210"/>
      <c r="V734" s="210"/>
      <c r="W734" s="210"/>
      <c r="X734" s="210"/>
      <c r="Y734" s="210"/>
      <c r="Z734" s="210"/>
    </row>
    <row r="735" ht="12.75" customHeight="1">
      <c r="A735" s="652"/>
      <c r="B735" s="625"/>
      <c r="C735" s="625"/>
      <c r="D735" s="627"/>
      <c r="E735" s="210"/>
      <c r="F735" s="210"/>
      <c r="G735" s="210"/>
      <c r="H735" s="210"/>
      <c r="I735" s="627"/>
      <c r="J735" s="210"/>
      <c r="K735" s="210"/>
      <c r="L735" s="210"/>
      <c r="M735" s="628"/>
      <c r="N735" s="210"/>
      <c r="O735" s="210"/>
      <c r="P735" s="210"/>
      <c r="Q735" s="210"/>
      <c r="R735" s="210"/>
      <c r="S735" s="210"/>
      <c r="T735" s="210"/>
      <c r="U735" s="210"/>
      <c r="V735" s="210"/>
      <c r="W735" s="210"/>
      <c r="X735" s="210"/>
      <c r="Y735" s="210"/>
      <c r="Z735" s="210"/>
    </row>
    <row r="736" ht="12.75" customHeight="1">
      <c r="A736" s="652"/>
      <c r="B736" s="625"/>
      <c r="C736" s="625"/>
      <c r="D736" s="627"/>
      <c r="E736" s="210"/>
      <c r="F736" s="210"/>
      <c r="G736" s="210"/>
      <c r="H736" s="210"/>
      <c r="I736" s="627"/>
      <c r="J736" s="210"/>
      <c r="K736" s="210"/>
      <c r="L736" s="210"/>
      <c r="M736" s="628"/>
      <c r="N736" s="210"/>
      <c r="O736" s="210"/>
      <c r="P736" s="210"/>
      <c r="Q736" s="210"/>
      <c r="R736" s="210"/>
      <c r="S736" s="210"/>
      <c r="T736" s="210"/>
      <c r="U736" s="210"/>
      <c r="V736" s="210"/>
      <c r="W736" s="210"/>
      <c r="X736" s="210"/>
      <c r="Y736" s="210"/>
      <c r="Z736" s="210"/>
    </row>
    <row r="737" ht="12.75" customHeight="1">
      <c r="A737" s="652"/>
      <c r="B737" s="625"/>
      <c r="C737" s="625"/>
      <c r="D737" s="627"/>
      <c r="E737" s="210"/>
      <c r="F737" s="210"/>
      <c r="G737" s="210"/>
      <c r="H737" s="210"/>
      <c r="I737" s="627"/>
      <c r="J737" s="210"/>
      <c r="K737" s="210"/>
      <c r="L737" s="210"/>
      <c r="M737" s="628"/>
      <c r="N737" s="210"/>
      <c r="O737" s="210"/>
      <c r="P737" s="210"/>
      <c r="Q737" s="210"/>
      <c r="R737" s="210"/>
      <c r="S737" s="210"/>
      <c r="T737" s="210"/>
      <c r="U737" s="210"/>
      <c r="V737" s="210"/>
      <c r="W737" s="210"/>
      <c r="X737" s="210"/>
      <c r="Y737" s="210"/>
      <c r="Z737" s="210"/>
    </row>
    <row r="738" ht="12.75" customHeight="1">
      <c r="A738" s="652"/>
      <c r="B738" s="625"/>
      <c r="C738" s="625"/>
      <c r="D738" s="627"/>
      <c r="E738" s="210"/>
      <c r="F738" s="210"/>
      <c r="G738" s="210"/>
      <c r="H738" s="210"/>
      <c r="I738" s="627"/>
      <c r="J738" s="210"/>
      <c r="K738" s="210"/>
      <c r="L738" s="210"/>
      <c r="M738" s="628"/>
      <c r="N738" s="210"/>
      <c r="O738" s="210"/>
      <c r="P738" s="210"/>
      <c r="Q738" s="210"/>
      <c r="R738" s="210"/>
      <c r="S738" s="210"/>
      <c r="T738" s="210"/>
      <c r="U738" s="210"/>
      <c r="V738" s="210"/>
      <c r="W738" s="210"/>
      <c r="X738" s="210"/>
      <c r="Y738" s="210"/>
      <c r="Z738" s="210"/>
    </row>
    <row r="739" ht="12.75" customHeight="1">
      <c r="A739" s="652"/>
      <c r="B739" s="625"/>
      <c r="C739" s="625"/>
      <c r="D739" s="627"/>
      <c r="E739" s="210"/>
      <c r="F739" s="210"/>
      <c r="G739" s="210"/>
      <c r="H739" s="210"/>
      <c r="I739" s="627"/>
      <c r="J739" s="210"/>
      <c r="K739" s="210"/>
      <c r="L739" s="210"/>
      <c r="M739" s="628"/>
      <c r="N739" s="210"/>
      <c r="O739" s="210"/>
      <c r="P739" s="210"/>
      <c r="Q739" s="210"/>
      <c r="R739" s="210"/>
      <c r="S739" s="210"/>
      <c r="T739" s="210"/>
      <c r="U739" s="210"/>
      <c r="V739" s="210"/>
      <c r="W739" s="210"/>
      <c r="X739" s="210"/>
      <c r="Y739" s="210"/>
      <c r="Z739" s="210"/>
    </row>
    <row r="740" ht="12.75" customHeight="1">
      <c r="A740" s="652"/>
      <c r="B740" s="625"/>
      <c r="C740" s="625"/>
      <c r="D740" s="627"/>
      <c r="E740" s="210"/>
      <c r="F740" s="210"/>
      <c r="G740" s="210"/>
      <c r="H740" s="210"/>
      <c r="I740" s="627"/>
      <c r="J740" s="210"/>
      <c r="K740" s="210"/>
      <c r="L740" s="210"/>
      <c r="M740" s="628"/>
      <c r="N740" s="210"/>
      <c r="O740" s="210"/>
      <c r="P740" s="210"/>
      <c r="Q740" s="210"/>
      <c r="R740" s="210"/>
      <c r="S740" s="210"/>
      <c r="T740" s="210"/>
      <c r="U740" s="210"/>
      <c r="V740" s="210"/>
      <c r="W740" s="210"/>
      <c r="X740" s="210"/>
      <c r="Y740" s="210"/>
      <c r="Z740" s="210"/>
    </row>
    <row r="741" ht="12.75" customHeight="1">
      <c r="A741" s="652"/>
      <c r="B741" s="625"/>
      <c r="C741" s="625"/>
      <c r="D741" s="627"/>
      <c r="E741" s="210"/>
      <c r="F741" s="210"/>
      <c r="G741" s="210"/>
      <c r="H741" s="210"/>
      <c r="I741" s="627"/>
      <c r="J741" s="210"/>
      <c r="K741" s="210"/>
      <c r="L741" s="210"/>
      <c r="M741" s="628"/>
      <c r="N741" s="210"/>
      <c r="O741" s="210"/>
      <c r="P741" s="210"/>
      <c r="Q741" s="210"/>
      <c r="R741" s="210"/>
      <c r="S741" s="210"/>
      <c r="T741" s="210"/>
      <c r="U741" s="210"/>
      <c r="V741" s="210"/>
      <c r="W741" s="210"/>
      <c r="X741" s="210"/>
      <c r="Y741" s="210"/>
      <c r="Z741" s="210"/>
    </row>
    <row r="742" ht="12.75" customHeight="1">
      <c r="A742" s="652"/>
      <c r="B742" s="625"/>
      <c r="C742" s="625"/>
      <c r="D742" s="627"/>
      <c r="E742" s="210"/>
      <c r="F742" s="210"/>
      <c r="G742" s="210"/>
      <c r="H742" s="210"/>
      <c r="I742" s="627"/>
      <c r="J742" s="210"/>
      <c r="K742" s="210"/>
      <c r="L742" s="210"/>
      <c r="M742" s="628"/>
      <c r="N742" s="210"/>
      <c r="O742" s="210"/>
      <c r="P742" s="210"/>
      <c r="Q742" s="210"/>
      <c r="R742" s="210"/>
      <c r="S742" s="210"/>
      <c r="T742" s="210"/>
      <c r="U742" s="210"/>
      <c r="V742" s="210"/>
      <c r="W742" s="210"/>
      <c r="X742" s="210"/>
      <c r="Y742" s="210"/>
      <c r="Z742" s="210"/>
    </row>
    <row r="743" ht="12.75" customHeight="1">
      <c r="A743" s="652"/>
      <c r="B743" s="625"/>
      <c r="C743" s="625"/>
      <c r="D743" s="627"/>
      <c r="E743" s="210"/>
      <c r="F743" s="210"/>
      <c r="G743" s="210"/>
      <c r="H743" s="210"/>
      <c r="I743" s="627"/>
      <c r="J743" s="210"/>
      <c r="K743" s="210"/>
      <c r="L743" s="210"/>
      <c r="M743" s="628"/>
      <c r="N743" s="210"/>
      <c r="O743" s="210"/>
      <c r="P743" s="210"/>
      <c r="Q743" s="210"/>
      <c r="R743" s="210"/>
      <c r="S743" s="210"/>
      <c r="T743" s="210"/>
      <c r="U743" s="210"/>
      <c r="V743" s="210"/>
      <c r="W743" s="210"/>
      <c r="X743" s="210"/>
      <c r="Y743" s="210"/>
      <c r="Z743" s="210"/>
    </row>
    <row r="744" ht="12.75" customHeight="1">
      <c r="A744" s="652"/>
      <c r="B744" s="625"/>
      <c r="C744" s="625"/>
      <c r="D744" s="627"/>
      <c r="E744" s="210"/>
      <c r="F744" s="210"/>
      <c r="G744" s="210"/>
      <c r="H744" s="210"/>
      <c r="I744" s="627"/>
      <c r="J744" s="210"/>
      <c r="K744" s="210"/>
      <c r="L744" s="210"/>
      <c r="M744" s="628"/>
      <c r="N744" s="210"/>
      <c r="O744" s="210"/>
      <c r="P744" s="210"/>
      <c r="Q744" s="210"/>
      <c r="R744" s="210"/>
      <c r="S744" s="210"/>
      <c r="T744" s="210"/>
      <c r="U744" s="210"/>
      <c r="V744" s="210"/>
      <c r="W744" s="210"/>
      <c r="X744" s="210"/>
      <c r="Y744" s="210"/>
      <c r="Z744" s="210"/>
    </row>
    <row r="745" ht="12.75" customHeight="1">
      <c r="A745" s="652"/>
      <c r="B745" s="625"/>
      <c r="C745" s="625"/>
      <c r="D745" s="627"/>
      <c r="E745" s="210"/>
      <c r="F745" s="210"/>
      <c r="G745" s="210"/>
      <c r="H745" s="210"/>
      <c r="I745" s="627"/>
      <c r="J745" s="210"/>
      <c r="K745" s="210"/>
      <c r="L745" s="210"/>
      <c r="M745" s="628"/>
      <c r="N745" s="210"/>
      <c r="O745" s="210"/>
      <c r="P745" s="210"/>
      <c r="Q745" s="210"/>
      <c r="R745" s="210"/>
      <c r="S745" s="210"/>
      <c r="T745" s="210"/>
      <c r="U745" s="210"/>
      <c r="V745" s="210"/>
      <c r="W745" s="210"/>
      <c r="X745" s="210"/>
      <c r="Y745" s="210"/>
      <c r="Z745" s="210"/>
    </row>
    <row r="746" ht="12.75" customHeight="1">
      <c r="A746" s="652"/>
      <c r="B746" s="625"/>
      <c r="C746" s="625"/>
      <c r="D746" s="627"/>
      <c r="E746" s="210"/>
      <c r="F746" s="210"/>
      <c r="G746" s="210"/>
      <c r="H746" s="210"/>
      <c r="I746" s="627"/>
      <c r="J746" s="210"/>
      <c r="K746" s="210"/>
      <c r="L746" s="210"/>
      <c r="M746" s="628"/>
      <c r="N746" s="210"/>
      <c r="O746" s="210"/>
      <c r="P746" s="210"/>
      <c r="Q746" s="210"/>
      <c r="R746" s="210"/>
      <c r="S746" s="210"/>
      <c r="T746" s="210"/>
      <c r="U746" s="210"/>
      <c r="V746" s="210"/>
      <c r="W746" s="210"/>
      <c r="X746" s="210"/>
      <c r="Y746" s="210"/>
      <c r="Z746" s="210"/>
    </row>
    <row r="747" ht="12.75" customHeight="1">
      <c r="A747" s="652"/>
      <c r="B747" s="625"/>
      <c r="C747" s="625"/>
      <c r="D747" s="627"/>
      <c r="E747" s="210"/>
      <c r="F747" s="210"/>
      <c r="G747" s="210"/>
      <c r="H747" s="210"/>
      <c r="I747" s="627"/>
      <c r="J747" s="210"/>
      <c r="K747" s="210"/>
      <c r="L747" s="210"/>
      <c r="M747" s="628"/>
      <c r="N747" s="210"/>
      <c r="O747" s="210"/>
      <c r="P747" s="210"/>
      <c r="Q747" s="210"/>
      <c r="R747" s="210"/>
      <c r="S747" s="210"/>
      <c r="T747" s="210"/>
      <c r="U747" s="210"/>
      <c r="V747" s="210"/>
      <c r="W747" s="210"/>
      <c r="X747" s="210"/>
      <c r="Y747" s="210"/>
      <c r="Z747" s="210"/>
    </row>
    <row r="748" ht="12.75" customHeight="1">
      <c r="A748" s="652"/>
      <c r="B748" s="625"/>
      <c r="C748" s="625"/>
      <c r="D748" s="627"/>
      <c r="E748" s="210"/>
      <c r="F748" s="210"/>
      <c r="G748" s="210"/>
      <c r="H748" s="210"/>
      <c r="I748" s="627"/>
      <c r="J748" s="210"/>
      <c r="K748" s="210"/>
      <c r="L748" s="210"/>
      <c r="M748" s="628"/>
      <c r="N748" s="210"/>
      <c r="O748" s="210"/>
      <c r="P748" s="210"/>
      <c r="Q748" s="210"/>
      <c r="R748" s="210"/>
      <c r="S748" s="210"/>
      <c r="T748" s="210"/>
      <c r="U748" s="210"/>
      <c r="V748" s="210"/>
      <c r="W748" s="210"/>
      <c r="X748" s="210"/>
      <c r="Y748" s="210"/>
      <c r="Z748" s="210"/>
    </row>
    <row r="749" ht="12.75" customHeight="1">
      <c r="A749" s="652"/>
      <c r="B749" s="625"/>
      <c r="C749" s="625"/>
      <c r="D749" s="627"/>
      <c r="E749" s="210"/>
      <c r="F749" s="210"/>
      <c r="G749" s="210"/>
      <c r="H749" s="210"/>
      <c r="I749" s="627"/>
      <c r="J749" s="210"/>
      <c r="K749" s="210"/>
      <c r="L749" s="210"/>
      <c r="M749" s="628"/>
      <c r="N749" s="210"/>
      <c r="O749" s="210"/>
      <c r="P749" s="210"/>
      <c r="Q749" s="210"/>
      <c r="R749" s="210"/>
      <c r="S749" s="210"/>
      <c r="T749" s="210"/>
      <c r="U749" s="210"/>
      <c r="V749" s="210"/>
      <c r="W749" s="210"/>
      <c r="X749" s="210"/>
      <c r="Y749" s="210"/>
      <c r="Z749" s="210"/>
    </row>
    <row r="750" ht="12.75" customHeight="1">
      <c r="A750" s="652"/>
      <c r="B750" s="625"/>
      <c r="C750" s="625"/>
      <c r="D750" s="627"/>
      <c r="E750" s="210"/>
      <c r="F750" s="210"/>
      <c r="G750" s="210"/>
      <c r="H750" s="210"/>
      <c r="I750" s="627"/>
      <c r="J750" s="210"/>
      <c r="K750" s="210"/>
      <c r="L750" s="210"/>
      <c r="M750" s="628"/>
      <c r="N750" s="210"/>
      <c r="O750" s="210"/>
      <c r="P750" s="210"/>
      <c r="Q750" s="210"/>
      <c r="R750" s="210"/>
      <c r="S750" s="210"/>
      <c r="T750" s="210"/>
      <c r="U750" s="210"/>
      <c r="V750" s="210"/>
      <c r="W750" s="210"/>
      <c r="X750" s="210"/>
      <c r="Y750" s="210"/>
      <c r="Z750" s="210"/>
    </row>
    <row r="751" ht="12.75" customHeight="1">
      <c r="A751" s="652"/>
      <c r="B751" s="625"/>
      <c r="C751" s="625"/>
      <c r="D751" s="627"/>
      <c r="E751" s="210"/>
      <c r="F751" s="210"/>
      <c r="G751" s="210"/>
      <c r="H751" s="210"/>
      <c r="I751" s="627"/>
      <c r="J751" s="210"/>
      <c r="K751" s="210"/>
      <c r="L751" s="210"/>
      <c r="M751" s="628"/>
      <c r="N751" s="210"/>
      <c r="O751" s="210"/>
      <c r="P751" s="210"/>
      <c r="Q751" s="210"/>
      <c r="R751" s="210"/>
      <c r="S751" s="210"/>
      <c r="T751" s="210"/>
      <c r="U751" s="210"/>
      <c r="V751" s="210"/>
      <c r="W751" s="210"/>
      <c r="X751" s="210"/>
      <c r="Y751" s="210"/>
      <c r="Z751" s="210"/>
    </row>
    <row r="752" ht="12.75" customHeight="1">
      <c r="A752" s="652"/>
      <c r="B752" s="625"/>
      <c r="C752" s="625"/>
      <c r="D752" s="627"/>
      <c r="E752" s="210"/>
      <c r="F752" s="210"/>
      <c r="G752" s="210"/>
      <c r="H752" s="210"/>
      <c r="I752" s="627"/>
      <c r="J752" s="210"/>
      <c r="K752" s="210"/>
      <c r="L752" s="210"/>
      <c r="M752" s="628"/>
      <c r="N752" s="210"/>
      <c r="O752" s="210"/>
      <c r="P752" s="210"/>
      <c r="Q752" s="210"/>
      <c r="R752" s="210"/>
      <c r="S752" s="210"/>
      <c r="T752" s="210"/>
      <c r="U752" s="210"/>
      <c r="V752" s="210"/>
      <c r="W752" s="210"/>
      <c r="X752" s="210"/>
      <c r="Y752" s="210"/>
      <c r="Z752" s="210"/>
    </row>
    <row r="753" ht="12.75" customHeight="1">
      <c r="A753" s="652"/>
      <c r="B753" s="625"/>
      <c r="C753" s="625"/>
      <c r="D753" s="627"/>
      <c r="E753" s="210"/>
      <c r="F753" s="210"/>
      <c r="G753" s="210"/>
      <c r="H753" s="210"/>
      <c r="I753" s="627"/>
      <c r="J753" s="210"/>
      <c r="K753" s="210"/>
      <c r="L753" s="210"/>
      <c r="M753" s="628"/>
      <c r="N753" s="210"/>
      <c r="O753" s="210"/>
      <c r="P753" s="210"/>
      <c r="Q753" s="210"/>
      <c r="R753" s="210"/>
      <c r="S753" s="210"/>
      <c r="T753" s="210"/>
      <c r="U753" s="210"/>
      <c r="V753" s="210"/>
      <c r="W753" s="210"/>
      <c r="X753" s="210"/>
      <c r="Y753" s="210"/>
      <c r="Z753" s="210"/>
    </row>
    <row r="754" ht="12.75" customHeight="1">
      <c r="A754" s="652"/>
      <c r="B754" s="625"/>
      <c r="C754" s="625"/>
      <c r="D754" s="627"/>
      <c r="E754" s="210"/>
      <c r="F754" s="210"/>
      <c r="G754" s="210"/>
      <c r="H754" s="210"/>
      <c r="I754" s="627"/>
      <c r="J754" s="210"/>
      <c r="K754" s="210"/>
      <c r="L754" s="210"/>
      <c r="M754" s="628"/>
      <c r="N754" s="210"/>
      <c r="O754" s="210"/>
      <c r="P754" s="210"/>
      <c r="Q754" s="210"/>
      <c r="R754" s="210"/>
      <c r="S754" s="210"/>
      <c r="T754" s="210"/>
      <c r="U754" s="210"/>
      <c r="V754" s="210"/>
      <c r="W754" s="210"/>
      <c r="X754" s="210"/>
      <c r="Y754" s="210"/>
      <c r="Z754" s="210"/>
    </row>
    <row r="755" ht="12.75" customHeight="1">
      <c r="A755" s="652"/>
      <c r="B755" s="625"/>
      <c r="C755" s="625"/>
      <c r="D755" s="627"/>
      <c r="E755" s="210"/>
      <c r="F755" s="210"/>
      <c r="G755" s="210"/>
      <c r="H755" s="210"/>
      <c r="I755" s="627"/>
      <c r="J755" s="210"/>
      <c r="K755" s="210"/>
      <c r="L755" s="210"/>
      <c r="M755" s="628"/>
      <c r="N755" s="210"/>
      <c r="O755" s="210"/>
      <c r="P755" s="210"/>
      <c r="Q755" s="210"/>
      <c r="R755" s="210"/>
      <c r="S755" s="210"/>
      <c r="T755" s="210"/>
      <c r="U755" s="210"/>
      <c r="V755" s="210"/>
      <c r="W755" s="210"/>
      <c r="X755" s="210"/>
      <c r="Y755" s="210"/>
      <c r="Z755" s="210"/>
    </row>
    <row r="756" ht="12.75" customHeight="1">
      <c r="A756" s="652"/>
      <c r="B756" s="625"/>
      <c r="C756" s="625"/>
      <c r="D756" s="627"/>
      <c r="E756" s="210"/>
      <c r="F756" s="210"/>
      <c r="G756" s="210"/>
      <c r="H756" s="210"/>
      <c r="I756" s="627"/>
      <c r="J756" s="210"/>
      <c r="K756" s="210"/>
      <c r="L756" s="210"/>
      <c r="M756" s="628"/>
      <c r="N756" s="210"/>
      <c r="O756" s="210"/>
      <c r="P756" s="210"/>
      <c r="Q756" s="210"/>
      <c r="R756" s="210"/>
      <c r="S756" s="210"/>
      <c r="T756" s="210"/>
      <c r="U756" s="210"/>
      <c r="V756" s="210"/>
      <c r="W756" s="210"/>
      <c r="X756" s="210"/>
      <c r="Y756" s="210"/>
      <c r="Z756" s="210"/>
    </row>
    <row r="757" ht="12.75" customHeight="1">
      <c r="A757" s="652"/>
      <c r="B757" s="625"/>
      <c r="C757" s="625"/>
      <c r="D757" s="627"/>
      <c r="E757" s="210"/>
      <c r="F757" s="210"/>
      <c r="G757" s="210"/>
      <c r="H757" s="210"/>
      <c r="I757" s="627"/>
      <c r="J757" s="210"/>
      <c r="K757" s="210"/>
      <c r="L757" s="210"/>
      <c r="M757" s="628"/>
      <c r="N757" s="210"/>
      <c r="O757" s="210"/>
      <c r="P757" s="210"/>
      <c r="Q757" s="210"/>
      <c r="R757" s="210"/>
      <c r="S757" s="210"/>
      <c r="T757" s="210"/>
      <c r="U757" s="210"/>
      <c r="V757" s="210"/>
      <c r="W757" s="210"/>
      <c r="X757" s="210"/>
      <c r="Y757" s="210"/>
      <c r="Z757" s="210"/>
    </row>
    <row r="758" ht="12.75" customHeight="1">
      <c r="A758" s="652"/>
      <c r="B758" s="625"/>
      <c r="C758" s="625"/>
      <c r="D758" s="627"/>
      <c r="E758" s="210"/>
      <c r="F758" s="210"/>
      <c r="G758" s="210"/>
      <c r="H758" s="210"/>
      <c r="I758" s="627"/>
      <c r="J758" s="210"/>
      <c r="K758" s="210"/>
      <c r="L758" s="210"/>
      <c r="M758" s="628"/>
      <c r="N758" s="210"/>
      <c r="O758" s="210"/>
      <c r="P758" s="210"/>
      <c r="Q758" s="210"/>
      <c r="R758" s="210"/>
      <c r="S758" s="210"/>
      <c r="T758" s="210"/>
      <c r="U758" s="210"/>
      <c r="V758" s="210"/>
      <c r="W758" s="210"/>
      <c r="X758" s="210"/>
      <c r="Y758" s="210"/>
      <c r="Z758" s="210"/>
    </row>
    <row r="759" ht="12.75" customHeight="1">
      <c r="A759" s="652"/>
      <c r="B759" s="625"/>
      <c r="C759" s="625"/>
      <c r="D759" s="627"/>
      <c r="E759" s="210"/>
      <c r="F759" s="210"/>
      <c r="G759" s="210"/>
      <c r="H759" s="210"/>
      <c r="I759" s="627"/>
      <c r="J759" s="210"/>
      <c r="K759" s="210"/>
      <c r="L759" s="210"/>
      <c r="M759" s="628"/>
      <c r="N759" s="210"/>
      <c r="O759" s="210"/>
      <c r="P759" s="210"/>
      <c r="Q759" s="210"/>
      <c r="R759" s="210"/>
      <c r="S759" s="210"/>
      <c r="T759" s="210"/>
      <c r="U759" s="210"/>
      <c r="V759" s="210"/>
      <c r="W759" s="210"/>
      <c r="X759" s="210"/>
      <c r="Y759" s="210"/>
      <c r="Z759" s="210"/>
    </row>
    <row r="760" ht="12.75" customHeight="1">
      <c r="A760" s="652"/>
      <c r="B760" s="625"/>
      <c r="C760" s="625"/>
      <c r="D760" s="627"/>
      <c r="E760" s="210"/>
      <c r="F760" s="210"/>
      <c r="G760" s="210"/>
      <c r="H760" s="210"/>
      <c r="I760" s="627"/>
      <c r="J760" s="210"/>
      <c r="K760" s="210"/>
      <c r="L760" s="210"/>
      <c r="M760" s="628"/>
      <c r="N760" s="210"/>
      <c r="O760" s="210"/>
      <c r="P760" s="210"/>
      <c r="Q760" s="210"/>
      <c r="R760" s="210"/>
      <c r="S760" s="210"/>
      <c r="T760" s="210"/>
      <c r="U760" s="210"/>
      <c r="V760" s="210"/>
      <c r="W760" s="210"/>
      <c r="X760" s="210"/>
      <c r="Y760" s="210"/>
      <c r="Z760" s="210"/>
    </row>
    <row r="761" ht="12.75" customHeight="1">
      <c r="A761" s="652"/>
      <c r="B761" s="625"/>
      <c r="C761" s="625"/>
      <c r="D761" s="627"/>
      <c r="E761" s="210"/>
      <c r="F761" s="210"/>
      <c r="G761" s="210"/>
      <c r="H761" s="210"/>
      <c r="I761" s="627"/>
      <c r="J761" s="210"/>
      <c r="K761" s="210"/>
      <c r="L761" s="210"/>
      <c r="M761" s="628"/>
      <c r="N761" s="210"/>
      <c r="O761" s="210"/>
      <c r="P761" s="210"/>
      <c r="Q761" s="210"/>
      <c r="R761" s="210"/>
      <c r="S761" s="210"/>
      <c r="T761" s="210"/>
      <c r="U761" s="210"/>
      <c r="V761" s="210"/>
      <c r="W761" s="210"/>
      <c r="X761" s="210"/>
      <c r="Y761" s="210"/>
      <c r="Z761" s="210"/>
    </row>
    <row r="762" ht="12.75" customHeight="1">
      <c r="A762" s="652"/>
      <c r="B762" s="625"/>
      <c r="C762" s="625"/>
      <c r="D762" s="627"/>
      <c r="E762" s="210"/>
      <c r="F762" s="210"/>
      <c r="G762" s="210"/>
      <c r="H762" s="210"/>
      <c r="I762" s="627"/>
      <c r="J762" s="210"/>
      <c r="K762" s="210"/>
      <c r="L762" s="210"/>
      <c r="M762" s="628"/>
      <c r="N762" s="210"/>
      <c r="O762" s="210"/>
      <c r="P762" s="210"/>
      <c r="Q762" s="210"/>
      <c r="R762" s="210"/>
      <c r="S762" s="210"/>
      <c r="T762" s="210"/>
      <c r="U762" s="210"/>
      <c r="V762" s="210"/>
      <c r="W762" s="210"/>
      <c r="X762" s="210"/>
      <c r="Y762" s="210"/>
      <c r="Z762" s="210"/>
    </row>
    <row r="763" ht="12.75" customHeight="1">
      <c r="A763" s="652"/>
      <c r="B763" s="625"/>
      <c r="C763" s="625"/>
      <c r="D763" s="627"/>
      <c r="E763" s="210"/>
      <c r="F763" s="210"/>
      <c r="G763" s="210"/>
      <c r="H763" s="210"/>
      <c r="I763" s="627"/>
      <c r="J763" s="210"/>
      <c r="K763" s="210"/>
      <c r="L763" s="210"/>
      <c r="M763" s="628"/>
      <c r="N763" s="210"/>
      <c r="O763" s="210"/>
      <c r="P763" s="210"/>
      <c r="Q763" s="210"/>
      <c r="R763" s="210"/>
      <c r="S763" s="210"/>
      <c r="T763" s="210"/>
      <c r="U763" s="210"/>
      <c r="V763" s="210"/>
      <c r="W763" s="210"/>
      <c r="X763" s="210"/>
      <c r="Y763" s="210"/>
      <c r="Z763" s="210"/>
    </row>
    <row r="764" ht="12.75" customHeight="1">
      <c r="A764" s="652"/>
      <c r="B764" s="625"/>
      <c r="C764" s="625"/>
      <c r="D764" s="627"/>
      <c r="E764" s="210"/>
      <c r="F764" s="210"/>
      <c r="G764" s="210"/>
      <c r="H764" s="210"/>
      <c r="I764" s="627"/>
      <c r="J764" s="210"/>
      <c r="K764" s="210"/>
      <c r="L764" s="210"/>
      <c r="M764" s="628"/>
      <c r="N764" s="210"/>
      <c r="O764" s="210"/>
      <c r="P764" s="210"/>
      <c r="Q764" s="210"/>
      <c r="R764" s="210"/>
      <c r="S764" s="210"/>
      <c r="T764" s="210"/>
      <c r="U764" s="210"/>
      <c r="V764" s="210"/>
      <c r="W764" s="210"/>
      <c r="X764" s="210"/>
      <c r="Y764" s="210"/>
      <c r="Z764" s="210"/>
    </row>
    <row r="765" ht="12.75" customHeight="1">
      <c r="A765" s="652"/>
      <c r="B765" s="625"/>
      <c r="C765" s="625"/>
      <c r="D765" s="627"/>
      <c r="E765" s="210"/>
      <c r="F765" s="210"/>
      <c r="G765" s="210"/>
      <c r="H765" s="210"/>
      <c r="I765" s="627"/>
      <c r="J765" s="210"/>
      <c r="K765" s="210"/>
      <c r="L765" s="210"/>
      <c r="M765" s="628"/>
      <c r="N765" s="210"/>
      <c r="O765" s="210"/>
      <c r="P765" s="210"/>
      <c r="Q765" s="210"/>
      <c r="R765" s="210"/>
      <c r="S765" s="210"/>
      <c r="T765" s="210"/>
      <c r="U765" s="210"/>
      <c r="V765" s="210"/>
      <c r="W765" s="210"/>
      <c r="X765" s="210"/>
      <c r="Y765" s="210"/>
      <c r="Z765" s="210"/>
    </row>
    <row r="766" ht="12.75" customHeight="1">
      <c r="A766" s="652"/>
      <c r="B766" s="625"/>
      <c r="C766" s="625"/>
      <c r="D766" s="627"/>
      <c r="E766" s="210"/>
      <c r="F766" s="210"/>
      <c r="G766" s="210"/>
      <c r="H766" s="210"/>
      <c r="I766" s="627"/>
      <c r="J766" s="210"/>
      <c r="K766" s="210"/>
      <c r="L766" s="210"/>
      <c r="M766" s="628"/>
      <c r="N766" s="210"/>
      <c r="O766" s="210"/>
      <c r="P766" s="210"/>
      <c r="Q766" s="210"/>
      <c r="R766" s="210"/>
      <c r="S766" s="210"/>
      <c r="T766" s="210"/>
      <c r="U766" s="210"/>
      <c r="V766" s="210"/>
      <c r="W766" s="210"/>
      <c r="X766" s="210"/>
      <c r="Y766" s="210"/>
      <c r="Z766" s="210"/>
    </row>
    <row r="767" ht="12.75" customHeight="1">
      <c r="A767" s="652"/>
      <c r="B767" s="625"/>
      <c r="C767" s="625"/>
      <c r="D767" s="627"/>
      <c r="E767" s="210"/>
      <c r="F767" s="210"/>
      <c r="G767" s="210"/>
      <c r="H767" s="210"/>
      <c r="I767" s="627"/>
      <c r="J767" s="210"/>
      <c r="K767" s="210"/>
      <c r="L767" s="210"/>
      <c r="M767" s="628"/>
      <c r="N767" s="210"/>
      <c r="O767" s="210"/>
      <c r="P767" s="210"/>
      <c r="Q767" s="210"/>
      <c r="R767" s="210"/>
      <c r="S767" s="210"/>
      <c r="T767" s="210"/>
      <c r="U767" s="210"/>
      <c r="V767" s="210"/>
      <c r="W767" s="210"/>
      <c r="X767" s="210"/>
      <c r="Y767" s="210"/>
      <c r="Z767" s="210"/>
    </row>
    <row r="768" ht="12.75" customHeight="1">
      <c r="A768" s="652"/>
      <c r="B768" s="625"/>
      <c r="C768" s="625"/>
      <c r="D768" s="627"/>
      <c r="E768" s="210"/>
      <c r="F768" s="210"/>
      <c r="G768" s="210"/>
      <c r="H768" s="210"/>
      <c r="I768" s="627"/>
      <c r="J768" s="210"/>
      <c r="K768" s="210"/>
      <c r="L768" s="210"/>
      <c r="M768" s="628"/>
      <c r="N768" s="210"/>
      <c r="O768" s="210"/>
      <c r="P768" s="210"/>
      <c r="Q768" s="210"/>
      <c r="R768" s="210"/>
      <c r="S768" s="210"/>
      <c r="T768" s="210"/>
      <c r="U768" s="210"/>
      <c r="V768" s="210"/>
      <c r="W768" s="210"/>
      <c r="X768" s="210"/>
      <c r="Y768" s="210"/>
      <c r="Z768" s="210"/>
    </row>
    <row r="769" ht="12.75" customHeight="1">
      <c r="A769" s="652"/>
      <c r="B769" s="625"/>
      <c r="C769" s="625"/>
      <c r="D769" s="627"/>
      <c r="E769" s="210"/>
      <c r="F769" s="210"/>
      <c r="G769" s="210"/>
      <c r="H769" s="210"/>
      <c r="I769" s="627"/>
      <c r="J769" s="210"/>
      <c r="K769" s="210"/>
      <c r="L769" s="210"/>
      <c r="M769" s="628"/>
      <c r="N769" s="210"/>
      <c r="O769" s="210"/>
      <c r="P769" s="210"/>
      <c r="Q769" s="210"/>
      <c r="R769" s="210"/>
      <c r="S769" s="210"/>
      <c r="T769" s="210"/>
      <c r="U769" s="210"/>
      <c r="V769" s="210"/>
      <c r="W769" s="210"/>
      <c r="X769" s="210"/>
      <c r="Y769" s="210"/>
      <c r="Z769" s="210"/>
    </row>
    <row r="770" ht="12.75" customHeight="1">
      <c r="A770" s="652"/>
      <c r="B770" s="625"/>
      <c r="C770" s="625"/>
      <c r="D770" s="627"/>
      <c r="E770" s="210"/>
      <c r="F770" s="210"/>
      <c r="G770" s="210"/>
      <c r="H770" s="210"/>
      <c r="I770" s="627"/>
      <c r="J770" s="210"/>
      <c r="K770" s="210"/>
      <c r="L770" s="210"/>
      <c r="M770" s="628"/>
      <c r="N770" s="210"/>
      <c r="O770" s="210"/>
      <c r="P770" s="210"/>
      <c r="Q770" s="210"/>
      <c r="R770" s="210"/>
      <c r="S770" s="210"/>
      <c r="T770" s="210"/>
      <c r="U770" s="210"/>
      <c r="V770" s="210"/>
      <c r="W770" s="210"/>
      <c r="X770" s="210"/>
      <c r="Y770" s="210"/>
      <c r="Z770" s="210"/>
    </row>
    <row r="771" ht="12.75" customHeight="1">
      <c r="A771" s="652"/>
      <c r="B771" s="625"/>
      <c r="C771" s="625"/>
      <c r="D771" s="627"/>
      <c r="E771" s="210"/>
      <c r="F771" s="210"/>
      <c r="G771" s="210"/>
      <c r="H771" s="210"/>
      <c r="I771" s="627"/>
      <c r="J771" s="210"/>
      <c r="K771" s="210"/>
      <c r="L771" s="210"/>
      <c r="M771" s="628"/>
      <c r="N771" s="210"/>
      <c r="O771" s="210"/>
      <c r="P771" s="210"/>
      <c r="Q771" s="210"/>
      <c r="R771" s="210"/>
      <c r="S771" s="210"/>
      <c r="T771" s="210"/>
      <c r="U771" s="210"/>
      <c r="V771" s="210"/>
      <c r="W771" s="210"/>
      <c r="X771" s="210"/>
      <c r="Y771" s="210"/>
      <c r="Z771" s="210"/>
    </row>
    <row r="772" ht="12.75" customHeight="1">
      <c r="A772" s="652"/>
      <c r="B772" s="625"/>
      <c r="C772" s="625"/>
      <c r="D772" s="627"/>
      <c r="E772" s="210"/>
      <c r="F772" s="210"/>
      <c r="G772" s="210"/>
      <c r="H772" s="210"/>
      <c r="I772" s="627"/>
      <c r="J772" s="210"/>
      <c r="K772" s="210"/>
      <c r="L772" s="210"/>
      <c r="M772" s="628"/>
      <c r="N772" s="210"/>
      <c r="O772" s="210"/>
      <c r="P772" s="210"/>
      <c r="Q772" s="210"/>
      <c r="R772" s="210"/>
      <c r="S772" s="210"/>
      <c r="T772" s="210"/>
      <c r="U772" s="210"/>
      <c r="V772" s="210"/>
      <c r="W772" s="210"/>
      <c r="X772" s="210"/>
      <c r="Y772" s="210"/>
      <c r="Z772" s="210"/>
    </row>
    <row r="773" ht="12.75" customHeight="1">
      <c r="A773" s="652"/>
      <c r="B773" s="625"/>
      <c r="C773" s="625"/>
      <c r="D773" s="627"/>
      <c r="E773" s="210"/>
      <c r="F773" s="210"/>
      <c r="G773" s="210"/>
      <c r="H773" s="210"/>
      <c r="I773" s="627"/>
      <c r="J773" s="210"/>
      <c r="K773" s="210"/>
      <c r="L773" s="210"/>
      <c r="M773" s="628"/>
      <c r="N773" s="210"/>
      <c r="O773" s="210"/>
      <c r="P773" s="210"/>
      <c r="Q773" s="210"/>
      <c r="R773" s="210"/>
      <c r="S773" s="210"/>
      <c r="T773" s="210"/>
      <c r="U773" s="210"/>
      <c r="V773" s="210"/>
      <c r="W773" s="210"/>
      <c r="X773" s="210"/>
      <c r="Y773" s="210"/>
      <c r="Z773" s="210"/>
    </row>
    <row r="774" ht="12.75" customHeight="1">
      <c r="A774" s="652"/>
      <c r="B774" s="625"/>
      <c r="C774" s="625"/>
      <c r="D774" s="627"/>
      <c r="E774" s="210"/>
      <c r="F774" s="210"/>
      <c r="G774" s="210"/>
      <c r="H774" s="210"/>
      <c r="I774" s="627"/>
      <c r="J774" s="210"/>
      <c r="K774" s="210"/>
      <c r="L774" s="210"/>
      <c r="M774" s="628"/>
      <c r="N774" s="210"/>
      <c r="O774" s="210"/>
      <c r="P774" s="210"/>
      <c r="Q774" s="210"/>
      <c r="R774" s="210"/>
      <c r="S774" s="210"/>
      <c r="T774" s="210"/>
      <c r="U774" s="210"/>
      <c r="V774" s="210"/>
      <c r="W774" s="210"/>
      <c r="X774" s="210"/>
      <c r="Y774" s="210"/>
      <c r="Z774" s="210"/>
    </row>
    <row r="775" ht="12.75" customHeight="1">
      <c r="A775" s="652"/>
      <c r="B775" s="625"/>
      <c r="C775" s="625"/>
      <c r="D775" s="627"/>
      <c r="E775" s="210"/>
      <c r="F775" s="210"/>
      <c r="G775" s="210"/>
      <c r="H775" s="210"/>
      <c r="I775" s="627"/>
      <c r="J775" s="210"/>
      <c r="K775" s="210"/>
      <c r="L775" s="210"/>
      <c r="M775" s="628"/>
      <c r="N775" s="210"/>
      <c r="O775" s="210"/>
      <c r="P775" s="210"/>
      <c r="Q775" s="210"/>
      <c r="R775" s="210"/>
      <c r="S775" s="210"/>
      <c r="T775" s="210"/>
      <c r="U775" s="210"/>
      <c r="V775" s="210"/>
      <c r="W775" s="210"/>
      <c r="X775" s="210"/>
      <c r="Y775" s="210"/>
      <c r="Z775" s="210"/>
    </row>
    <row r="776" ht="12.75" customHeight="1">
      <c r="A776" s="652"/>
      <c r="B776" s="625"/>
      <c r="C776" s="625"/>
      <c r="D776" s="627"/>
      <c r="E776" s="210"/>
      <c r="F776" s="210"/>
      <c r="G776" s="210"/>
      <c r="H776" s="210"/>
      <c r="I776" s="627"/>
      <c r="J776" s="210"/>
      <c r="K776" s="210"/>
      <c r="L776" s="210"/>
      <c r="M776" s="628"/>
      <c r="N776" s="210"/>
      <c r="O776" s="210"/>
      <c r="P776" s="210"/>
      <c r="Q776" s="210"/>
      <c r="R776" s="210"/>
      <c r="S776" s="210"/>
      <c r="T776" s="210"/>
      <c r="U776" s="210"/>
      <c r="V776" s="210"/>
      <c r="W776" s="210"/>
      <c r="X776" s="210"/>
      <c r="Y776" s="210"/>
      <c r="Z776" s="210"/>
    </row>
    <row r="777" ht="12.75" customHeight="1">
      <c r="A777" s="652"/>
      <c r="B777" s="625"/>
      <c r="C777" s="625"/>
      <c r="D777" s="627"/>
      <c r="E777" s="210"/>
      <c r="F777" s="210"/>
      <c r="G777" s="210"/>
      <c r="H777" s="210"/>
      <c r="I777" s="627"/>
      <c r="J777" s="210"/>
      <c r="K777" s="210"/>
      <c r="L777" s="210"/>
      <c r="M777" s="628"/>
      <c r="N777" s="210"/>
      <c r="O777" s="210"/>
      <c r="P777" s="210"/>
      <c r="Q777" s="210"/>
      <c r="R777" s="210"/>
      <c r="S777" s="210"/>
      <c r="T777" s="210"/>
      <c r="U777" s="210"/>
      <c r="V777" s="210"/>
      <c r="W777" s="210"/>
      <c r="X777" s="210"/>
      <c r="Y777" s="210"/>
      <c r="Z777" s="210"/>
    </row>
    <row r="778" ht="12.75" customHeight="1">
      <c r="A778" s="652"/>
      <c r="B778" s="625"/>
      <c r="C778" s="625"/>
      <c r="D778" s="627"/>
      <c r="E778" s="210"/>
      <c r="F778" s="210"/>
      <c r="G778" s="210"/>
      <c r="H778" s="210"/>
      <c r="I778" s="627"/>
      <c r="J778" s="210"/>
      <c r="K778" s="210"/>
      <c r="L778" s="210"/>
      <c r="M778" s="628"/>
      <c r="N778" s="210"/>
      <c r="O778" s="210"/>
      <c r="P778" s="210"/>
      <c r="Q778" s="210"/>
      <c r="R778" s="210"/>
      <c r="S778" s="210"/>
      <c r="T778" s="210"/>
      <c r="U778" s="210"/>
      <c r="V778" s="210"/>
      <c r="W778" s="210"/>
      <c r="X778" s="210"/>
      <c r="Y778" s="210"/>
      <c r="Z778" s="210"/>
    </row>
    <row r="779" ht="12.75" customHeight="1">
      <c r="A779" s="652"/>
      <c r="B779" s="625"/>
      <c r="C779" s="625"/>
      <c r="D779" s="627"/>
      <c r="E779" s="210"/>
      <c r="F779" s="210"/>
      <c r="G779" s="210"/>
      <c r="H779" s="210"/>
      <c r="I779" s="627"/>
      <c r="J779" s="210"/>
      <c r="K779" s="210"/>
      <c r="L779" s="210"/>
      <c r="M779" s="628"/>
      <c r="N779" s="210"/>
      <c r="O779" s="210"/>
      <c r="P779" s="210"/>
      <c r="Q779" s="210"/>
      <c r="R779" s="210"/>
      <c r="S779" s="210"/>
      <c r="T779" s="210"/>
      <c r="U779" s="210"/>
      <c r="V779" s="210"/>
      <c r="W779" s="210"/>
      <c r="X779" s="210"/>
      <c r="Y779" s="210"/>
      <c r="Z779" s="210"/>
    </row>
    <row r="780" ht="12.75" customHeight="1">
      <c r="A780" s="652"/>
      <c r="B780" s="625"/>
      <c r="C780" s="625"/>
      <c r="D780" s="627"/>
      <c r="E780" s="210"/>
      <c r="F780" s="210"/>
      <c r="G780" s="210"/>
      <c r="H780" s="210"/>
      <c r="I780" s="627"/>
      <c r="J780" s="210"/>
      <c r="K780" s="210"/>
      <c r="L780" s="210"/>
      <c r="M780" s="628"/>
      <c r="N780" s="210"/>
      <c r="O780" s="210"/>
      <c r="P780" s="210"/>
      <c r="Q780" s="210"/>
      <c r="R780" s="210"/>
      <c r="S780" s="210"/>
      <c r="T780" s="210"/>
      <c r="U780" s="210"/>
      <c r="V780" s="210"/>
      <c r="W780" s="210"/>
      <c r="X780" s="210"/>
      <c r="Y780" s="210"/>
      <c r="Z780" s="210"/>
    </row>
    <row r="781" ht="12.75" customHeight="1">
      <c r="A781" s="652"/>
      <c r="B781" s="625"/>
      <c r="C781" s="625"/>
      <c r="D781" s="627"/>
      <c r="E781" s="210"/>
      <c r="F781" s="210"/>
      <c r="G781" s="210"/>
      <c r="H781" s="210"/>
      <c r="I781" s="627"/>
      <c r="J781" s="210"/>
      <c r="K781" s="210"/>
      <c r="L781" s="210"/>
      <c r="M781" s="628"/>
      <c r="N781" s="210"/>
      <c r="O781" s="210"/>
      <c r="P781" s="210"/>
      <c r="Q781" s="210"/>
      <c r="R781" s="210"/>
      <c r="S781" s="210"/>
      <c r="T781" s="210"/>
      <c r="U781" s="210"/>
      <c r="V781" s="210"/>
      <c r="W781" s="210"/>
      <c r="X781" s="210"/>
      <c r="Y781" s="210"/>
      <c r="Z781" s="210"/>
    </row>
    <row r="782" ht="12.75" customHeight="1">
      <c r="A782" s="652"/>
      <c r="B782" s="625"/>
      <c r="C782" s="625"/>
      <c r="D782" s="627"/>
      <c r="E782" s="210"/>
      <c r="F782" s="210"/>
      <c r="G782" s="210"/>
      <c r="H782" s="210"/>
      <c r="I782" s="627"/>
      <c r="J782" s="210"/>
      <c r="K782" s="210"/>
      <c r="L782" s="210"/>
      <c r="M782" s="628"/>
      <c r="N782" s="210"/>
      <c r="O782" s="210"/>
      <c r="P782" s="210"/>
      <c r="Q782" s="210"/>
      <c r="R782" s="210"/>
      <c r="S782" s="210"/>
      <c r="T782" s="210"/>
      <c r="U782" s="210"/>
      <c r="V782" s="210"/>
      <c r="W782" s="210"/>
      <c r="X782" s="210"/>
      <c r="Y782" s="210"/>
      <c r="Z782" s="210"/>
    </row>
    <row r="783" ht="12.75" customHeight="1">
      <c r="A783" s="652"/>
      <c r="B783" s="625"/>
      <c r="C783" s="625"/>
      <c r="D783" s="627"/>
      <c r="E783" s="210"/>
      <c r="F783" s="210"/>
      <c r="G783" s="210"/>
      <c r="H783" s="210"/>
      <c r="I783" s="627"/>
      <c r="J783" s="210"/>
      <c r="K783" s="210"/>
      <c r="L783" s="210"/>
      <c r="M783" s="628"/>
      <c r="N783" s="210"/>
      <c r="O783" s="210"/>
      <c r="P783" s="210"/>
      <c r="Q783" s="210"/>
      <c r="R783" s="210"/>
      <c r="S783" s="210"/>
      <c r="T783" s="210"/>
      <c r="U783" s="210"/>
      <c r="V783" s="210"/>
      <c r="W783" s="210"/>
      <c r="X783" s="210"/>
      <c r="Y783" s="210"/>
      <c r="Z783" s="210"/>
    </row>
    <row r="784" ht="12.75" customHeight="1">
      <c r="A784" s="652"/>
      <c r="B784" s="625"/>
      <c r="C784" s="625"/>
      <c r="D784" s="627"/>
      <c r="E784" s="210"/>
      <c r="F784" s="210"/>
      <c r="G784" s="210"/>
      <c r="H784" s="210"/>
      <c r="I784" s="627"/>
      <c r="J784" s="210"/>
      <c r="K784" s="210"/>
      <c r="L784" s="210"/>
      <c r="M784" s="628"/>
      <c r="N784" s="210"/>
      <c r="O784" s="210"/>
      <c r="P784" s="210"/>
      <c r="Q784" s="210"/>
      <c r="R784" s="210"/>
      <c r="S784" s="210"/>
      <c r="T784" s="210"/>
      <c r="U784" s="210"/>
      <c r="V784" s="210"/>
      <c r="W784" s="210"/>
      <c r="X784" s="210"/>
      <c r="Y784" s="210"/>
      <c r="Z784" s="210"/>
    </row>
    <row r="785" ht="12.75" customHeight="1">
      <c r="A785" s="652"/>
      <c r="B785" s="625"/>
      <c r="C785" s="625"/>
      <c r="D785" s="627"/>
      <c r="E785" s="210"/>
      <c r="F785" s="210"/>
      <c r="G785" s="210"/>
      <c r="H785" s="210"/>
      <c r="I785" s="627"/>
      <c r="J785" s="210"/>
      <c r="K785" s="210"/>
      <c r="L785" s="210"/>
      <c r="M785" s="628"/>
      <c r="N785" s="210"/>
      <c r="O785" s="210"/>
      <c r="P785" s="210"/>
      <c r="Q785" s="210"/>
      <c r="R785" s="210"/>
      <c r="S785" s="210"/>
      <c r="T785" s="210"/>
      <c r="U785" s="210"/>
      <c r="V785" s="210"/>
      <c r="W785" s="210"/>
      <c r="X785" s="210"/>
      <c r="Y785" s="210"/>
      <c r="Z785" s="210"/>
    </row>
    <row r="786" ht="12.75" customHeight="1">
      <c r="A786" s="652"/>
      <c r="B786" s="625"/>
      <c r="C786" s="625"/>
      <c r="D786" s="627"/>
      <c r="E786" s="210"/>
      <c r="F786" s="210"/>
      <c r="G786" s="210"/>
      <c r="H786" s="210"/>
      <c r="I786" s="627"/>
      <c r="J786" s="210"/>
      <c r="K786" s="210"/>
      <c r="L786" s="210"/>
      <c r="M786" s="628"/>
      <c r="N786" s="210"/>
      <c r="O786" s="210"/>
      <c r="P786" s="210"/>
      <c r="Q786" s="210"/>
      <c r="R786" s="210"/>
      <c r="S786" s="210"/>
      <c r="T786" s="210"/>
      <c r="U786" s="210"/>
      <c r="V786" s="210"/>
      <c r="W786" s="210"/>
      <c r="X786" s="210"/>
      <c r="Y786" s="210"/>
      <c r="Z786" s="210"/>
    </row>
    <row r="787" ht="12.75" customHeight="1">
      <c r="A787" s="652"/>
      <c r="B787" s="625"/>
      <c r="C787" s="625"/>
      <c r="D787" s="627"/>
      <c r="E787" s="210"/>
      <c r="F787" s="210"/>
      <c r="G787" s="210"/>
      <c r="H787" s="210"/>
      <c r="I787" s="627"/>
      <c r="J787" s="210"/>
      <c r="K787" s="210"/>
      <c r="L787" s="210"/>
      <c r="M787" s="628"/>
      <c r="N787" s="210"/>
      <c r="O787" s="210"/>
      <c r="P787" s="210"/>
      <c r="Q787" s="210"/>
      <c r="R787" s="210"/>
      <c r="S787" s="210"/>
      <c r="T787" s="210"/>
      <c r="U787" s="210"/>
      <c r="V787" s="210"/>
      <c r="W787" s="210"/>
      <c r="X787" s="210"/>
      <c r="Y787" s="210"/>
      <c r="Z787" s="210"/>
    </row>
    <row r="788" ht="12.75" customHeight="1">
      <c r="A788" s="652"/>
      <c r="B788" s="625"/>
      <c r="C788" s="625"/>
      <c r="D788" s="627"/>
      <c r="E788" s="210"/>
      <c r="F788" s="210"/>
      <c r="G788" s="210"/>
      <c r="H788" s="210"/>
      <c r="I788" s="627"/>
      <c r="J788" s="210"/>
      <c r="K788" s="210"/>
      <c r="L788" s="210"/>
      <c r="M788" s="628"/>
      <c r="N788" s="210"/>
      <c r="O788" s="210"/>
      <c r="P788" s="210"/>
      <c r="Q788" s="210"/>
      <c r="R788" s="210"/>
      <c r="S788" s="210"/>
      <c r="T788" s="210"/>
      <c r="U788" s="210"/>
      <c r="V788" s="210"/>
      <c r="W788" s="210"/>
      <c r="X788" s="210"/>
      <c r="Y788" s="210"/>
      <c r="Z788" s="210"/>
    </row>
    <row r="789" ht="12.75" customHeight="1">
      <c r="A789" s="652"/>
      <c r="B789" s="625"/>
      <c r="C789" s="625"/>
      <c r="D789" s="627"/>
      <c r="E789" s="210"/>
      <c r="F789" s="210"/>
      <c r="G789" s="210"/>
      <c r="H789" s="210"/>
      <c r="I789" s="627"/>
      <c r="J789" s="210"/>
      <c r="K789" s="210"/>
      <c r="L789" s="210"/>
      <c r="M789" s="628"/>
      <c r="N789" s="210"/>
      <c r="O789" s="210"/>
      <c r="P789" s="210"/>
      <c r="Q789" s="210"/>
      <c r="R789" s="210"/>
      <c r="S789" s="210"/>
      <c r="T789" s="210"/>
      <c r="U789" s="210"/>
      <c r="V789" s="210"/>
      <c r="W789" s="210"/>
      <c r="X789" s="210"/>
      <c r="Y789" s="210"/>
      <c r="Z789" s="210"/>
    </row>
    <row r="790" ht="12.75" customHeight="1">
      <c r="A790" s="652"/>
      <c r="B790" s="625"/>
      <c r="C790" s="625"/>
      <c r="D790" s="627"/>
      <c r="E790" s="210"/>
      <c r="F790" s="210"/>
      <c r="G790" s="210"/>
      <c r="H790" s="210"/>
      <c r="I790" s="627"/>
      <c r="J790" s="210"/>
      <c r="K790" s="210"/>
      <c r="L790" s="210"/>
      <c r="M790" s="628"/>
      <c r="N790" s="210"/>
      <c r="O790" s="210"/>
      <c r="P790" s="210"/>
      <c r="Q790" s="210"/>
      <c r="R790" s="210"/>
      <c r="S790" s="210"/>
      <c r="T790" s="210"/>
      <c r="U790" s="210"/>
      <c r="V790" s="210"/>
      <c r="W790" s="210"/>
      <c r="X790" s="210"/>
      <c r="Y790" s="210"/>
      <c r="Z790" s="210"/>
    </row>
    <row r="791" ht="12.75" customHeight="1">
      <c r="A791" s="652"/>
      <c r="B791" s="625"/>
      <c r="C791" s="625"/>
      <c r="D791" s="627"/>
      <c r="E791" s="210"/>
      <c r="F791" s="210"/>
      <c r="G791" s="210"/>
      <c r="H791" s="210"/>
      <c r="I791" s="627"/>
      <c r="J791" s="210"/>
      <c r="K791" s="210"/>
      <c r="L791" s="210"/>
      <c r="M791" s="628"/>
      <c r="N791" s="210"/>
      <c r="O791" s="210"/>
      <c r="P791" s="210"/>
      <c r="Q791" s="210"/>
      <c r="R791" s="210"/>
      <c r="S791" s="210"/>
      <c r="T791" s="210"/>
      <c r="U791" s="210"/>
      <c r="V791" s="210"/>
      <c r="W791" s="210"/>
      <c r="X791" s="210"/>
      <c r="Y791" s="210"/>
      <c r="Z791" s="210"/>
    </row>
    <row r="792" ht="12.75" customHeight="1">
      <c r="A792" s="652"/>
      <c r="B792" s="625"/>
      <c r="C792" s="625"/>
      <c r="D792" s="627"/>
      <c r="E792" s="210"/>
      <c r="F792" s="210"/>
      <c r="G792" s="210"/>
      <c r="H792" s="210"/>
      <c r="I792" s="627"/>
      <c r="J792" s="210"/>
      <c r="K792" s="210"/>
      <c r="L792" s="210"/>
      <c r="M792" s="628"/>
      <c r="N792" s="210"/>
      <c r="O792" s="210"/>
      <c r="P792" s="210"/>
      <c r="Q792" s="210"/>
      <c r="R792" s="210"/>
      <c r="S792" s="210"/>
      <c r="T792" s="210"/>
      <c r="U792" s="210"/>
      <c r="V792" s="210"/>
      <c r="W792" s="210"/>
      <c r="X792" s="210"/>
      <c r="Y792" s="210"/>
      <c r="Z792" s="210"/>
    </row>
    <row r="793" ht="12.75" customHeight="1">
      <c r="A793" s="652"/>
      <c r="B793" s="625"/>
      <c r="C793" s="625"/>
      <c r="D793" s="627"/>
      <c r="E793" s="210"/>
      <c r="F793" s="210"/>
      <c r="G793" s="210"/>
      <c r="H793" s="210"/>
      <c r="I793" s="627"/>
      <c r="J793" s="210"/>
      <c r="K793" s="210"/>
      <c r="L793" s="210"/>
      <c r="M793" s="628"/>
      <c r="N793" s="210"/>
      <c r="O793" s="210"/>
      <c r="P793" s="210"/>
      <c r="Q793" s="210"/>
      <c r="R793" s="210"/>
      <c r="S793" s="210"/>
      <c r="T793" s="210"/>
      <c r="U793" s="210"/>
      <c r="V793" s="210"/>
      <c r="W793" s="210"/>
      <c r="X793" s="210"/>
      <c r="Y793" s="210"/>
      <c r="Z793" s="210"/>
    </row>
    <row r="794" ht="12.75" customHeight="1">
      <c r="A794" s="652"/>
      <c r="B794" s="625"/>
      <c r="C794" s="625"/>
      <c r="D794" s="627"/>
      <c r="E794" s="210"/>
      <c r="F794" s="210"/>
      <c r="G794" s="210"/>
      <c r="H794" s="210"/>
      <c r="I794" s="627"/>
      <c r="J794" s="210"/>
      <c r="K794" s="210"/>
      <c r="L794" s="210"/>
      <c r="M794" s="628"/>
      <c r="N794" s="210"/>
      <c r="O794" s="210"/>
      <c r="P794" s="210"/>
      <c r="Q794" s="210"/>
      <c r="R794" s="210"/>
      <c r="S794" s="210"/>
      <c r="T794" s="210"/>
      <c r="U794" s="210"/>
      <c r="V794" s="210"/>
      <c r="W794" s="210"/>
      <c r="X794" s="210"/>
      <c r="Y794" s="210"/>
      <c r="Z794" s="210"/>
    </row>
    <row r="795" ht="12.75" customHeight="1">
      <c r="A795" s="652"/>
      <c r="B795" s="625"/>
      <c r="C795" s="625"/>
      <c r="D795" s="627"/>
      <c r="E795" s="210"/>
      <c r="F795" s="210"/>
      <c r="G795" s="210"/>
      <c r="H795" s="210"/>
      <c r="I795" s="627"/>
      <c r="J795" s="210"/>
      <c r="K795" s="210"/>
      <c r="L795" s="210"/>
      <c r="M795" s="628"/>
      <c r="N795" s="210"/>
      <c r="O795" s="210"/>
      <c r="P795" s="210"/>
      <c r="Q795" s="210"/>
      <c r="R795" s="210"/>
      <c r="S795" s="210"/>
      <c r="T795" s="210"/>
      <c r="U795" s="210"/>
      <c r="V795" s="210"/>
      <c r="W795" s="210"/>
      <c r="X795" s="210"/>
      <c r="Y795" s="210"/>
      <c r="Z795" s="210"/>
    </row>
    <row r="796" ht="12.75" customHeight="1">
      <c r="A796" s="652"/>
      <c r="B796" s="625"/>
      <c r="C796" s="625"/>
      <c r="D796" s="627"/>
      <c r="E796" s="210"/>
      <c r="F796" s="210"/>
      <c r="G796" s="210"/>
      <c r="H796" s="210"/>
      <c r="I796" s="627"/>
      <c r="J796" s="210"/>
      <c r="K796" s="210"/>
      <c r="L796" s="210"/>
      <c r="M796" s="628"/>
      <c r="N796" s="210"/>
      <c r="O796" s="210"/>
      <c r="P796" s="210"/>
      <c r="Q796" s="210"/>
      <c r="R796" s="210"/>
      <c r="S796" s="210"/>
      <c r="T796" s="210"/>
      <c r="U796" s="210"/>
      <c r="V796" s="210"/>
      <c r="W796" s="210"/>
      <c r="X796" s="210"/>
      <c r="Y796" s="210"/>
      <c r="Z796" s="210"/>
    </row>
    <row r="797" ht="12.75" customHeight="1">
      <c r="A797" s="652"/>
      <c r="B797" s="625"/>
      <c r="C797" s="625"/>
      <c r="D797" s="627"/>
      <c r="E797" s="210"/>
      <c r="F797" s="210"/>
      <c r="G797" s="210"/>
      <c r="H797" s="210"/>
      <c r="I797" s="627"/>
      <c r="J797" s="210"/>
      <c r="K797" s="210"/>
      <c r="L797" s="210"/>
      <c r="M797" s="628"/>
      <c r="N797" s="210"/>
      <c r="O797" s="210"/>
      <c r="P797" s="210"/>
      <c r="Q797" s="210"/>
      <c r="R797" s="210"/>
      <c r="S797" s="210"/>
      <c r="T797" s="210"/>
      <c r="U797" s="210"/>
      <c r="V797" s="210"/>
      <c r="W797" s="210"/>
      <c r="X797" s="210"/>
      <c r="Y797" s="210"/>
      <c r="Z797" s="210"/>
    </row>
    <row r="798" ht="12.75" customHeight="1">
      <c r="A798" s="652"/>
      <c r="B798" s="625"/>
      <c r="C798" s="625"/>
      <c r="D798" s="627"/>
      <c r="E798" s="210"/>
      <c r="F798" s="210"/>
      <c r="G798" s="210"/>
      <c r="H798" s="210"/>
      <c r="I798" s="627"/>
      <c r="J798" s="210"/>
      <c r="K798" s="210"/>
      <c r="L798" s="210"/>
      <c r="M798" s="628"/>
      <c r="N798" s="210"/>
      <c r="O798" s="210"/>
      <c r="P798" s="210"/>
      <c r="Q798" s="210"/>
      <c r="R798" s="210"/>
      <c r="S798" s="210"/>
      <c r="T798" s="210"/>
      <c r="U798" s="210"/>
      <c r="V798" s="210"/>
      <c r="W798" s="210"/>
      <c r="X798" s="210"/>
      <c r="Y798" s="210"/>
      <c r="Z798" s="210"/>
    </row>
    <row r="799" ht="12.75" customHeight="1">
      <c r="A799" s="652"/>
      <c r="B799" s="625"/>
      <c r="C799" s="625"/>
      <c r="D799" s="627"/>
      <c r="E799" s="210"/>
      <c r="F799" s="210"/>
      <c r="G799" s="210"/>
      <c r="H799" s="210"/>
      <c r="I799" s="627"/>
      <c r="J799" s="210"/>
      <c r="K799" s="210"/>
      <c r="L799" s="210"/>
      <c r="M799" s="628"/>
      <c r="N799" s="210"/>
      <c r="O799" s="210"/>
      <c r="P799" s="210"/>
      <c r="Q799" s="210"/>
      <c r="R799" s="210"/>
      <c r="S799" s="210"/>
      <c r="T799" s="210"/>
      <c r="U799" s="210"/>
      <c r="V799" s="210"/>
      <c r="W799" s="210"/>
      <c r="X799" s="210"/>
      <c r="Y799" s="210"/>
      <c r="Z799" s="210"/>
    </row>
    <row r="800" ht="12.75" customHeight="1">
      <c r="A800" s="652"/>
      <c r="B800" s="625"/>
      <c r="C800" s="625"/>
      <c r="D800" s="627"/>
      <c r="E800" s="210"/>
      <c r="F800" s="210"/>
      <c r="G800" s="210"/>
      <c r="H800" s="210"/>
      <c r="I800" s="627"/>
      <c r="J800" s="210"/>
      <c r="K800" s="210"/>
      <c r="L800" s="210"/>
      <c r="M800" s="628"/>
      <c r="N800" s="210"/>
      <c r="O800" s="210"/>
      <c r="P800" s="210"/>
      <c r="Q800" s="210"/>
      <c r="R800" s="210"/>
      <c r="S800" s="210"/>
      <c r="T800" s="210"/>
      <c r="U800" s="210"/>
      <c r="V800" s="210"/>
      <c r="W800" s="210"/>
      <c r="X800" s="210"/>
      <c r="Y800" s="210"/>
      <c r="Z800" s="210"/>
    </row>
    <row r="801" ht="12.75" customHeight="1">
      <c r="A801" s="652"/>
      <c r="B801" s="625"/>
      <c r="C801" s="625"/>
      <c r="D801" s="627"/>
      <c r="E801" s="210"/>
      <c r="F801" s="210"/>
      <c r="G801" s="210"/>
      <c r="H801" s="210"/>
      <c r="I801" s="627"/>
      <c r="J801" s="210"/>
      <c r="K801" s="210"/>
      <c r="L801" s="210"/>
      <c r="M801" s="628"/>
      <c r="N801" s="210"/>
      <c r="O801" s="210"/>
      <c r="P801" s="210"/>
      <c r="Q801" s="210"/>
      <c r="R801" s="210"/>
      <c r="S801" s="210"/>
      <c r="T801" s="210"/>
      <c r="U801" s="210"/>
      <c r="V801" s="210"/>
      <c r="W801" s="210"/>
      <c r="X801" s="210"/>
      <c r="Y801" s="210"/>
      <c r="Z801" s="210"/>
    </row>
    <row r="802" ht="12.75" customHeight="1">
      <c r="A802" s="652"/>
      <c r="B802" s="625"/>
      <c r="C802" s="625"/>
      <c r="D802" s="627"/>
      <c r="E802" s="210"/>
      <c r="F802" s="210"/>
      <c r="G802" s="210"/>
      <c r="H802" s="210"/>
      <c r="I802" s="627"/>
      <c r="J802" s="210"/>
      <c r="K802" s="210"/>
      <c r="L802" s="210"/>
      <c r="M802" s="628"/>
      <c r="N802" s="210"/>
      <c r="O802" s="210"/>
      <c r="P802" s="210"/>
      <c r="Q802" s="210"/>
      <c r="R802" s="210"/>
      <c r="S802" s="210"/>
      <c r="T802" s="210"/>
      <c r="U802" s="210"/>
      <c r="V802" s="210"/>
      <c r="W802" s="210"/>
      <c r="X802" s="210"/>
      <c r="Y802" s="210"/>
      <c r="Z802" s="210"/>
    </row>
    <row r="803" ht="12.75" customHeight="1">
      <c r="A803" s="652"/>
      <c r="B803" s="625"/>
      <c r="C803" s="625"/>
      <c r="D803" s="627"/>
      <c r="E803" s="210"/>
      <c r="F803" s="210"/>
      <c r="G803" s="210"/>
      <c r="H803" s="210"/>
      <c r="I803" s="627"/>
      <c r="J803" s="210"/>
      <c r="K803" s="210"/>
      <c r="L803" s="210"/>
      <c r="M803" s="628"/>
      <c r="N803" s="210"/>
      <c r="O803" s="210"/>
      <c r="P803" s="210"/>
      <c r="Q803" s="210"/>
      <c r="R803" s="210"/>
      <c r="S803" s="210"/>
      <c r="T803" s="210"/>
      <c r="U803" s="210"/>
      <c r="V803" s="210"/>
      <c r="W803" s="210"/>
      <c r="X803" s="210"/>
      <c r="Y803" s="210"/>
      <c r="Z803" s="210"/>
    </row>
    <row r="804" ht="12.75" customHeight="1">
      <c r="A804" s="652"/>
      <c r="B804" s="625"/>
      <c r="C804" s="625"/>
      <c r="D804" s="627"/>
      <c r="E804" s="210"/>
      <c r="F804" s="210"/>
      <c r="G804" s="210"/>
      <c r="H804" s="210"/>
      <c r="I804" s="627"/>
      <c r="J804" s="210"/>
      <c r="K804" s="210"/>
      <c r="L804" s="210"/>
      <c r="M804" s="628"/>
      <c r="N804" s="210"/>
      <c r="O804" s="210"/>
      <c r="P804" s="210"/>
      <c r="Q804" s="210"/>
      <c r="R804" s="210"/>
      <c r="S804" s="210"/>
      <c r="T804" s="210"/>
      <c r="U804" s="210"/>
      <c r="V804" s="210"/>
      <c r="W804" s="210"/>
      <c r="X804" s="210"/>
      <c r="Y804" s="210"/>
      <c r="Z804" s="210"/>
    </row>
    <row r="805" ht="12.75" customHeight="1">
      <c r="A805" s="652"/>
      <c r="B805" s="625"/>
      <c r="C805" s="625"/>
      <c r="D805" s="627"/>
      <c r="E805" s="210"/>
      <c r="F805" s="210"/>
      <c r="G805" s="210"/>
      <c r="H805" s="210"/>
      <c r="I805" s="627"/>
      <c r="J805" s="210"/>
      <c r="K805" s="210"/>
      <c r="L805" s="210"/>
      <c r="M805" s="628"/>
      <c r="N805" s="210"/>
      <c r="O805" s="210"/>
      <c r="P805" s="210"/>
      <c r="Q805" s="210"/>
      <c r="R805" s="210"/>
      <c r="S805" s="210"/>
      <c r="T805" s="210"/>
      <c r="U805" s="210"/>
      <c r="V805" s="210"/>
      <c r="W805" s="210"/>
      <c r="X805" s="210"/>
      <c r="Y805" s="210"/>
      <c r="Z805" s="210"/>
    </row>
    <row r="806" ht="12.75" customHeight="1">
      <c r="A806" s="652"/>
      <c r="B806" s="625"/>
      <c r="C806" s="625"/>
      <c r="D806" s="627"/>
      <c r="E806" s="210"/>
      <c r="F806" s="210"/>
      <c r="G806" s="210"/>
      <c r="H806" s="210"/>
      <c r="I806" s="627"/>
      <c r="J806" s="210"/>
      <c r="K806" s="210"/>
      <c r="L806" s="210"/>
      <c r="M806" s="628"/>
      <c r="N806" s="210"/>
      <c r="O806" s="210"/>
      <c r="P806" s="210"/>
      <c r="Q806" s="210"/>
      <c r="R806" s="210"/>
      <c r="S806" s="210"/>
      <c r="T806" s="210"/>
      <c r="U806" s="210"/>
      <c r="V806" s="210"/>
      <c r="W806" s="210"/>
      <c r="X806" s="210"/>
      <c r="Y806" s="210"/>
      <c r="Z806" s="210"/>
    </row>
    <row r="807" ht="12.75" customHeight="1">
      <c r="A807" s="652"/>
      <c r="B807" s="625"/>
      <c r="C807" s="625"/>
      <c r="D807" s="627"/>
      <c r="E807" s="210"/>
      <c r="F807" s="210"/>
      <c r="G807" s="210"/>
      <c r="H807" s="210"/>
      <c r="I807" s="627"/>
      <c r="J807" s="210"/>
      <c r="K807" s="210"/>
      <c r="L807" s="210"/>
      <c r="M807" s="628"/>
      <c r="N807" s="210"/>
      <c r="O807" s="210"/>
      <c r="P807" s="210"/>
      <c r="Q807" s="210"/>
      <c r="R807" s="210"/>
      <c r="S807" s="210"/>
      <c r="T807" s="210"/>
      <c r="U807" s="210"/>
      <c r="V807" s="210"/>
      <c r="W807" s="210"/>
      <c r="X807" s="210"/>
      <c r="Y807" s="210"/>
      <c r="Z807" s="210"/>
    </row>
    <row r="808" ht="12.75" customHeight="1">
      <c r="A808" s="652"/>
      <c r="B808" s="625"/>
      <c r="C808" s="625"/>
      <c r="D808" s="627"/>
      <c r="E808" s="210"/>
      <c r="F808" s="210"/>
      <c r="G808" s="210"/>
      <c r="H808" s="210"/>
      <c r="I808" s="627"/>
      <c r="J808" s="210"/>
      <c r="K808" s="210"/>
      <c r="L808" s="210"/>
      <c r="M808" s="628"/>
      <c r="N808" s="210"/>
      <c r="O808" s="210"/>
      <c r="P808" s="210"/>
      <c r="Q808" s="210"/>
      <c r="R808" s="210"/>
      <c r="S808" s="210"/>
      <c r="T808" s="210"/>
      <c r="U808" s="210"/>
      <c r="V808" s="210"/>
      <c r="W808" s="210"/>
      <c r="X808" s="210"/>
      <c r="Y808" s="210"/>
      <c r="Z808" s="210"/>
    </row>
    <row r="809" ht="12.75" customHeight="1">
      <c r="A809" s="652"/>
      <c r="B809" s="625"/>
      <c r="C809" s="625"/>
      <c r="D809" s="627"/>
      <c r="E809" s="210"/>
      <c r="F809" s="210"/>
      <c r="G809" s="210"/>
      <c r="H809" s="210"/>
      <c r="I809" s="627"/>
      <c r="J809" s="210"/>
      <c r="K809" s="210"/>
      <c r="L809" s="210"/>
      <c r="M809" s="628"/>
      <c r="N809" s="210"/>
      <c r="O809" s="210"/>
      <c r="P809" s="210"/>
      <c r="Q809" s="210"/>
      <c r="R809" s="210"/>
      <c r="S809" s="210"/>
      <c r="T809" s="210"/>
      <c r="U809" s="210"/>
      <c r="V809" s="210"/>
      <c r="W809" s="210"/>
      <c r="X809" s="210"/>
      <c r="Y809" s="210"/>
      <c r="Z809" s="210"/>
    </row>
    <row r="810" ht="12.75" customHeight="1">
      <c r="A810" s="652"/>
      <c r="B810" s="625"/>
      <c r="C810" s="625"/>
      <c r="D810" s="627"/>
      <c r="E810" s="210"/>
      <c r="F810" s="210"/>
      <c r="G810" s="210"/>
      <c r="H810" s="210"/>
      <c r="I810" s="627"/>
      <c r="J810" s="210"/>
      <c r="K810" s="210"/>
      <c r="L810" s="210"/>
      <c r="M810" s="628"/>
      <c r="N810" s="210"/>
      <c r="O810" s="210"/>
      <c r="P810" s="210"/>
      <c r="Q810" s="210"/>
      <c r="R810" s="210"/>
      <c r="S810" s="210"/>
      <c r="T810" s="210"/>
      <c r="U810" s="210"/>
      <c r="V810" s="210"/>
      <c r="W810" s="210"/>
      <c r="X810" s="210"/>
      <c r="Y810" s="210"/>
      <c r="Z810" s="210"/>
    </row>
    <row r="811" ht="12.75" customHeight="1">
      <c r="A811" s="652"/>
      <c r="B811" s="625"/>
      <c r="C811" s="625"/>
      <c r="D811" s="627"/>
      <c r="E811" s="210"/>
      <c r="F811" s="210"/>
      <c r="G811" s="210"/>
      <c r="H811" s="210"/>
      <c r="I811" s="627"/>
      <c r="J811" s="210"/>
      <c r="K811" s="210"/>
      <c r="L811" s="210"/>
      <c r="M811" s="628"/>
      <c r="N811" s="210"/>
      <c r="O811" s="210"/>
      <c r="P811" s="210"/>
      <c r="Q811" s="210"/>
      <c r="R811" s="210"/>
      <c r="S811" s="210"/>
      <c r="T811" s="210"/>
      <c r="U811" s="210"/>
      <c r="V811" s="210"/>
      <c r="W811" s="210"/>
      <c r="X811" s="210"/>
      <c r="Y811" s="210"/>
      <c r="Z811" s="210"/>
    </row>
    <row r="812" ht="12.75" customHeight="1">
      <c r="A812" s="652"/>
      <c r="B812" s="625"/>
      <c r="C812" s="625"/>
      <c r="D812" s="627"/>
      <c r="E812" s="210"/>
      <c r="F812" s="210"/>
      <c r="G812" s="210"/>
      <c r="H812" s="210"/>
      <c r="I812" s="627"/>
      <c r="J812" s="210"/>
      <c r="K812" s="210"/>
      <c r="L812" s="210"/>
      <c r="M812" s="628"/>
      <c r="N812" s="210"/>
      <c r="O812" s="210"/>
      <c r="P812" s="210"/>
      <c r="Q812" s="210"/>
      <c r="R812" s="210"/>
      <c r="S812" s="210"/>
      <c r="T812" s="210"/>
      <c r="U812" s="210"/>
      <c r="V812" s="210"/>
      <c r="W812" s="210"/>
      <c r="X812" s="210"/>
      <c r="Y812" s="210"/>
      <c r="Z812" s="210"/>
    </row>
    <row r="813" ht="12.75" customHeight="1">
      <c r="A813" s="652"/>
      <c r="B813" s="625"/>
      <c r="C813" s="625"/>
      <c r="D813" s="627"/>
      <c r="E813" s="210"/>
      <c r="F813" s="210"/>
      <c r="G813" s="210"/>
      <c r="H813" s="210"/>
      <c r="I813" s="627"/>
      <c r="J813" s="210"/>
      <c r="K813" s="210"/>
      <c r="L813" s="210"/>
      <c r="M813" s="628"/>
      <c r="N813" s="210"/>
      <c r="O813" s="210"/>
      <c r="P813" s="210"/>
      <c r="Q813" s="210"/>
      <c r="R813" s="210"/>
      <c r="S813" s="210"/>
      <c r="T813" s="210"/>
      <c r="U813" s="210"/>
      <c r="V813" s="210"/>
      <c r="W813" s="210"/>
      <c r="X813" s="210"/>
      <c r="Y813" s="210"/>
      <c r="Z813" s="210"/>
    </row>
    <row r="814" ht="12.75" customHeight="1">
      <c r="A814" s="652"/>
      <c r="B814" s="625"/>
      <c r="C814" s="625"/>
      <c r="D814" s="627"/>
      <c r="E814" s="210"/>
      <c r="F814" s="210"/>
      <c r="G814" s="210"/>
      <c r="H814" s="210"/>
      <c r="I814" s="627"/>
      <c r="J814" s="210"/>
      <c r="K814" s="210"/>
      <c r="L814" s="210"/>
      <c r="M814" s="628"/>
      <c r="N814" s="210"/>
      <c r="O814" s="210"/>
      <c r="P814" s="210"/>
      <c r="Q814" s="210"/>
      <c r="R814" s="210"/>
      <c r="S814" s="210"/>
      <c r="T814" s="210"/>
      <c r="U814" s="210"/>
      <c r="V814" s="210"/>
      <c r="W814" s="210"/>
      <c r="X814" s="210"/>
      <c r="Y814" s="210"/>
      <c r="Z814" s="210"/>
    </row>
    <row r="815" ht="12.75" customHeight="1">
      <c r="A815" s="652"/>
      <c r="B815" s="625"/>
      <c r="C815" s="625"/>
      <c r="D815" s="627"/>
      <c r="E815" s="210"/>
      <c r="F815" s="210"/>
      <c r="G815" s="210"/>
      <c r="H815" s="210"/>
      <c r="I815" s="627"/>
      <c r="J815" s="210"/>
      <c r="K815" s="210"/>
      <c r="L815" s="210"/>
      <c r="M815" s="628"/>
      <c r="N815" s="210"/>
      <c r="O815" s="210"/>
      <c r="P815" s="210"/>
      <c r="Q815" s="210"/>
      <c r="R815" s="210"/>
      <c r="S815" s="210"/>
      <c r="T815" s="210"/>
      <c r="U815" s="210"/>
      <c r="V815" s="210"/>
      <c r="W815" s="210"/>
      <c r="X815" s="210"/>
      <c r="Y815" s="210"/>
      <c r="Z815" s="210"/>
    </row>
    <row r="816" ht="12.75" customHeight="1">
      <c r="A816" s="652"/>
      <c r="B816" s="625"/>
      <c r="C816" s="625"/>
      <c r="D816" s="627"/>
      <c r="E816" s="210"/>
      <c r="F816" s="210"/>
      <c r="G816" s="210"/>
      <c r="H816" s="210"/>
      <c r="I816" s="627"/>
      <c r="J816" s="210"/>
      <c r="K816" s="210"/>
      <c r="L816" s="210"/>
      <c r="M816" s="628"/>
      <c r="N816" s="210"/>
      <c r="O816" s="210"/>
      <c r="P816" s="210"/>
      <c r="Q816" s="210"/>
      <c r="R816" s="210"/>
      <c r="S816" s="210"/>
      <c r="T816" s="210"/>
      <c r="U816" s="210"/>
      <c r="V816" s="210"/>
      <c r="W816" s="210"/>
      <c r="X816" s="210"/>
      <c r="Y816" s="210"/>
      <c r="Z816" s="210"/>
    </row>
    <row r="817" ht="12.75" customHeight="1">
      <c r="A817" s="652"/>
      <c r="B817" s="625"/>
      <c r="C817" s="625"/>
      <c r="D817" s="627"/>
      <c r="E817" s="210"/>
      <c r="F817" s="210"/>
      <c r="G817" s="210"/>
      <c r="H817" s="210"/>
      <c r="I817" s="627"/>
      <c r="J817" s="210"/>
      <c r="K817" s="210"/>
      <c r="L817" s="210"/>
      <c r="M817" s="628"/>
      <c r="N817" s="210"/>
      <c r="O817" s="210"/>
      <c r="P817" s="210"/>
      <c r="Q817" s="210"/>
      <c r="R817" s="210"/>
      <c r="S817" s="210"/>
      <c r="T817" s="210"/>
      <c r="U817" s="210"/>
      <c r="V817" s="210"/>
      <c r="W817" s="210"/>
      <c r="X817" s="210"/>
      <c r="Y817" s="210"/>
      <c r="Z817" s="210"/>
    </row>
    <row r="818" ht="12.75" customHeight="1">
      <c r="A818" s="652"/>
      <c r="B818" s="625"/>
      <c r="C818" s="625"/>
      <c r="D818" s="627"/>
      <c r="E818" s="210"/>
      <c r="F818" s="210"/>
      <c r="G818" s="210"/>
      <c r="H818" s="210"/>
      <c r="I818" s="627"/>
      <c r="J818" s="210"/>
      <c r="K818" s="210"/>
      <c r="L818" s="210"/>
      <c r="M818" s="628"/>
      <c r="N818" s="210"/>
      <c r="O818" s="210"/>
      <c r="P818" s="210"/>
      <c r="Q818" s="210"/>
      <c r="R818" s="210"/>
      <c r="S818" s="210"/>
      <c r="T818" s="210"/>
      <c r="U818" s="210"/>
      <c r="V818" s="210"/>
      <c r="W818" s="210"/>
      <c r="X818" s="210"/>
      <c r="Y818" s="210"/>
      <c r="Z818" s="210"/>
    </row>
    <row r="819" ht="12.75" customHeight="1">
      <c r="A819" s="652"/>
      <c r="B819" s="625"/>
      <c r="C819" s="625"/>
      <c r="D819" s="627"/>
      <c r="E819" s="210"/>
      <c r="F819" s="210"/>
      <c r="G819" s="210"/>
      <c r="H819" s="210"/>
      <c r="I819" s="627"/>
      <c r="J819" s="210"/>
      <c r="K819" s="210"/>
      <c r="L819" s="210"/>
      <c r="M819" s="628"/>
      <c r="N819" s="210"/>
      <c r="O819" s="210"/>
      <c r="P819" s="210"/>
      <c r="Q819" s="210"/>
      <c r="R819" s="210"/>
      <c r="S819" s="210"/>
      <c r="T819" s="210"/>
      <c r="U819" s="210"/>
      <c r="V819" s="210"/>
      <c r="W819" s="210"/>
      <c r="X819" s="210"/>
      <c r="Y819" s="210"/>
      <c r="Z819" s="210"/>
    </row>
    <row r="820" ht="12.75" customHeight="1">
      <c r="A820" s="652"/>
      <c r="B820" s="625"/>
      <c r="C820" s="625"/>
      <c r="D820" s="627"/>
      <c r="E820" s="210"/>
      <c r="F820" s="210"/>
      <c r="G820" s="210"/>
      <c r="H820" s="210"/>
      <c r="I820" s="627"/>
      <c r="J820" s="210"/>
      <c r="K820" s="210"/>
      <c r="L820" s="210"/>
      <c r="M820" s="628"/>
      <c r="N820" s="210"/>
      <c r="O820" s="210"/>
      <c r="P820" s="210"/>
      <c r="Q820" s="210"/>
      <c r="R820" s="210"/>
      <c r="S820" s="210"/>
      <c r="T820" s="210"/>
      <c r="U820" s="210"/>
      <c r="V820" s="210"/>
      <c r="W820" s="210"/>
      <c r="X820" s="210"/>
      <c r="Y820" s="210"/>
      <c r="Z820" s="210"/>
    </row>
    <row r="821" ht="12.75" customHeight="1">
      <c r="A821" s="652"/>
      <c r="B821" s="625"/>
      <c r="C821" s="625"/>
      <c r="D821" s="627"/>
      <c r="E821" s="210"/>
      <c r="F821" s="210"/>
      <c r="G821" s="210"/>
      <c r="H821" s="210"/>
      <c r="I821" s="627"/>
      <c r="J821" s="210"/>
      <c r="K821" s="210"/>
      <c r="L821" s="210"/>
      <c r="M821" s="628"/>
      <c r="N821" s="210"/>
      <c r="O821" s="210"/>
      <c r="P821" s="210"/>
      <c r="Q821" s="210"/>
      <c r="R821" s="210"/>
      <c r="S821" s="210"/>
      <c r="T821" s="210"/>
      <c r="U821" s="210"/>
      <c r="V821" s="210"/>
      <c r="W821" s="210"/>
      <c r="X821" s="210"/>
      <c r="Y821" s="210"/>
      <c r="Z821" s="210"/>
    </row>
    <row r="822" ht="12.75" customHeight="1">
      <c r="A822" s="652"/>
      <c r="B822" s="625"/>
      <c r="C822" s="625"/>
      <c r="D822" s="627"/>
      <c r="E822" s="210"/>
      <c r="F822" s="210"/>
      <c r="G822" s="210"/>
      <c r="H822" s="210"/>
      <c r="I822" s="627"/>
      <c r="J822" s="210"/>
      <c r="K822" s="210"/>
      <c r="L822" s="210"/>
      <c r="M822" s="628"/>
      <c r="N822" s="210"/>
      <c r="O822" s="210"/>
      <c r="P822" s="210"/>
      <c r="Q822" s="210"/>
      <c r="R822" s="210"/>
      <c r="S822" s="210"/>
      <c r="T822" s="210"/>
      <c r="U822" s="210"/>
      <c r="V822" s="210"/>
      <c r="W822" s="210"/>
      <c r="X822" s="210"/>
      <c r="Y822" s="210"/>
      <c r="Z822" s="210"/>
    </row>
    <row r="823" ht="12.75" customHeight="1">
      <c r="A823" s="652"/>
      <c r="B823" s="625"/>
      <c r="C823" s="625"/>
      <c r="D823" s="627"/>
      <c r="E823" s="210"/>
      <c r="F823" s="210"/>
      <c r="G823" s="210"/>
      <c r="H823" s="210"/>
      <c r="I823" s="627"/>
      <c r="J823" s="210"/>
      <c r="K823" s="210"/>
      <c r="L823" s="210"/>
      <c r="M823" s="628"/>
      <c r="N823" s="210"/>
      <c r="O823" s="210"/>
      <c r="P823" s="210"/>
      <c r="Q823" s="210"/>
      <c r="R823" s="210"/>
      <c r="S823" s="210"/>
      <c r="T823" s="210"/>
      <c r="U823" s="210"/>
      <c r="V823" s="210"/>
      <c r="W823" s="210"/>
      <c r="X823" s="210"/>
      <c r="Y823" s="210"/>
      <c r="Z823" s="210"/>
    </row>
    <row r="824" ht="12.75" customHeight="1">
      <c r="A824" s="652"/>
      <c r="B824" s="625"/>
      <c r="C824" s="625"/>
      <c r="D824" s="627"/>
      <c r="E824" s="210"/>
      <c r="F824" s="210"/>
      <c r="G824" s="210"/>
      <c r="H824" s="210"/>
      <c r="I824" s="627"/>
      <c r="J824" s="210"/>
      <c r="K824" s="210"/>
      <c r="L824" s="210"/>
      <c r="M824" s="628"/>
      <c r="N824" s="210"/>
      <c r="O824" s="210"/>
      <c r="P824" s="210"/>
      <c r="Q824" s="210"/>
      <c r="R824" s="210"/>
      <c r="S824" s="210"/>
      <c r="T824" s="210"/>
      <c r="U824" s="210"/>
      <c r="V824" s="210"/>
      <c r="W824" s="210"/>
      <c r="X824" s="210"/>
      <c r="Y824" s="210"/>
      <c r="Z824" s="210"/>
    </row>
    <row r="825" ht="12.75" customHeight="1">
      <c r="A825" s="652"/>
      <c r="B825" s="625"/>
      <c r="C825" s="625"/>
      <c r="D825" s="627"/>
      <c r="E825" s="210"/>
      <c r="F825" s="210"/>
      <c r="G825" s="210"/>
      <c r="H825" s="210"/>
      <c r="I825" s="627"/>
      <c r="J825" s="210"/>
      <c r="K825" s="210"/>
      <c r="L825" s="210"/>
      <c r="M825" s="628"/>
      <c r="N825" s="210"/>
      <c r="O825" s="210"/>
      <c r="P825" s="210"/>
      <c r="Q825" s="210"/>
      <c r="R825" s="210"/>
      <c r="S825" s="210"/>
      <c r="T825" s="210"/>
      <c r="U825" s="210"/>
      <c r="V825" s="210"/>
      <c r="W825" s="210"/>
      <c r="X825" s="210"/>
      <c r="Y825" s="210"/>
      <c r="Z825" s="210"/>
    </row>
    <row r="826" ht="12.75" customHeight="1">
      <c r="A826" s="652"/>
      <c r="B826" s="625"/>
      <c r="C826" s="625"/>
      <c r="D826" s="627"/>
      <c r="E826" s="210"/>
      <c r="F826" s="210"/>
      <c r="G826" s="210"/>
      <c r="H826" s="210"/>
      <c r="I826" s="627"/>
      <c r="J826" s="210"/>
      <c r="K826" s="210"/>
      <c r="L826" s="210"/>
      <c r="M826" s="628"/>
      <c r="N826" s="210"/>
      <c r="O826" s="210"/>
      <c r="P826" s="210"/>
      <c r="Q826" s="210"/>
      <c r="R826" s="210"/>
      <c r="S826" s="210"/>
      <c r="T826" s="210"/>
      <c r="U826" s="210"/>
      <c r="V826" s="210"/>
      <c r="W826" s="210"/>
      <c r="X826" s="210"/>
      <c r="Y826" s="210"/>
      <c r="Z826" s="210"/>
    </row>
    <row r="827" ht="12.75" customHeight="1">
      <c r="A827" s="652"/>
      <c r="B827" s="625"/>
      <c r="C827" s="625"/>
      <c r="D827" s="627"/>
      <c r="E827" s="210"/>
      <c r="F827" s="210"/>
      <c r="G827" s="210"/>
      <c r="H827" s="210"/>
      <c r="I827" s="627"/>
      <c r="J827" s="210"/>
      <c r="K827" s="210"/>
      <c r="L827" s="210"/>
      <c r="M827" s="628"/>
      <c r="N827" s="210"/>
      <c r="O827" s="210"/>
      <c r="P827" s="210"/>
      <c r="Q827" s="210"/>
      <c r="R827" s="210"/>
      <c r="S827" s="210"/>
      <c r="T827" s="210"/>
      <c r="U827" s="210"/>
      <c r="V827" s="210"/>
      <c r="W827" s="210"/>
      <c r="X827" s="210"/>
      <c r="Y827" s="210"/>
      <c r="Z827" s="210"/>
    </row>
    <row r="828" ht="12.75" customHeight="1">
      <c r="A828" s="652"/>
      <c r="B828" s="625"/>
      <c r="C828" s="625"/>
      <c r="D828" s="627"/>
      <c r="E828" s="210"/>
      <c r="F828" s="210"/>
      <c r="G828" s="210"/>
      <c r="H828" s="210"/>
      <c r="I828" s="627"/>
      <c r="J828" s="210"/>
      <c r="K828" s="210"/>
      <c r="L828" s="210"/>
      <c r="M828" s="628"/>
      <c r="N828" s="210"/>
      <c r="O828" s="210"/>
      <c r="P828" s="210"/>
      <c r="Q828" s="210"/>
      <c r="R828" s="210"/>
      <c r="S828" s="210"/>
      <c r="T828" s="210"/>
      <c r="U828" s="210"/>
      <c r="V828" s="210"/>
      <c r="W828" s="210"/>
      <c r="X828" s="210"/>
      <c r="Y828" s="210"/>
      <c r="Z828" s="210"/>
    </row>
    <row r="829" ht="12.75" customHeight="1">
      <c r="A829" s="652"/>
      <c r="B829" s="625"/>
      <c r="C829" s="625"/>
      <c r="D829" s="627"/>
      <c r="E829" s="210"/>
      <c r="F829" s="210"/>
      <c r="G829" s="210"/>
      <c r="H829" s="210"/>
      <c r="I829" s="627"/>
      <c r="J829" s="210"/>
      <c r="K829" s="210"/>
      <c r="L829" s="210"/>
      <c r="M829" s="628"/>
      <c r="N829" s="210"/>
      <c r="O829" s="210"/>
      <c r="P829" s="210"/>
      <c r="Q829" s="210"/>
      <c r="R829" s="210"/>
      <c r="S829" s="210"/>
      <c r="T829" s="210"/>
      <c r="U829" s="210"/>
      <c r="V829" s="210"/>
      <c r="W829" s="210"/>
      <c r="X829" s="210"/>
      <c r="Y829" s="210"/>
      <c r="Z829" s="210"/>
    </row>
    <row r="830" ht="12.75" customHeight="1">
      <c r="A830" s="652"/>
      <c r="B830" s="625"/>
      <c r="C830" s="625"/>
      <c r="D830" s="627"/>
      <c r="E830" s="210"/>
      <c r="F830" s="210"/>
      <c r="G830" s="210"/>
      <c r="H830" s="210"/>
      <c r="I830" s="627"/>
      <c r="J830" s="210"/>
      <c r="K830" s="210"/>
      <c r="L830" s="210"/>
      <c r="M830" s="628"/>
      <c r="N830" s="210"/>
      <c r="O830" s="210"/>
      <c r="P830" s="210"/>
      <c r="Q830" s="210"/>
      <c r="R830" s="210"/>
      <c r="S830" s="210"/>
      <c r="T830" s="210"/>
      <c r="U830" s="210"/>
      <c r="V830" s="210"/>
      <c r="W830" s="210"/>
      <c r="X830" s="210"/>
      <c r="Y830" s="210"/>
      <c r="Z830" s="210"/>
    </row>
    <row r="831" ht="12.75" customHeight="1">
      <c r="A831" s="652"/>
      <c r="B831" s="625"/>
      <c r="C831" s="625"/>
      <c r="D831" s="627"/>
      <c r="E831" s="210"/>
      <c r="F831" s="210"/>
      <c r="G831" s="210"/>
      <c r="H831" s="210"/>
      <c r="I831" s="627"/>
      <c r="J831" s="210"/>
      <c r="K831" s="210"/>
      <c r="L831" s="210"/>
      <c r="M831" s="628"/>
      <c r="N831" s="210"/>
      <c r="O831" s="210"/>
      <c r="P831" s="210"/>
      <c r="Q831" s="210"/>
      <c r="R831" s="210"/>
      <c r="S831" s="210"/>
      <c r="T831" s="210"/>
      <c r="U831" s="210"/>
      <c r="V831" s="210"/>
      <c r="W831" s="210"/>
      <c r="X831" s="210"/>
      <c r="Y831" s="210"/>
      <c r="Z831" s="210"/>
    </row>
    <row r="832" ht="12.75" customHeight="1">
      <c r="A832" s="652"/>
      <c r="B832" s="625"/>
      <c r="C832" s="625"/>
      <c r="D832" s="627"/>
      <c r="E832" s="210"/>
      <c r="F832" s="210"/>
      <c r="G832" s="210"/>
      <c r="H832" s="210"/>
      <c r="I832" s="627"/>
      <c r="J832" s="210"/>
      <c r="K832" s="210"/>
      <c r="L832" s="210"/>
      <c r="M832" s="628"/>
      <c r="N832" s="210"/>
      <c r="O832" s="210"/>
      <c r="P832" s="210"/>
      <c r="Q832" s="210"/>
      <c r="R832" s="210"/>
      <c r="S832" s="210"/>
      <c r="T832" s="210"/>
      <c r="U832" s="210"/>
      <c r="V832" s="210"/>
      <c r="W832" s="210"/>
      <c r="X832" s="210"/>
      <c r="Y832" s="210"/>
      <c r="Z832" s="210"/>
    </row>
    <row r="833" ht="12.75" customHeight="1">
      <c r="A833" s="652"/>
      <c r="B833" s="625"/>
      <c r="C833" s="625"/>
      <c r="D833" s="627"/>
      <c r="E833" s="210"/>
      <c r="F833" s="210"/>
      <c r="G833" s="210"/>
      <c r="H833" s="210"/>
      <c r="I833" s="627"/>
      <c r="J833" s="210"/>
      <c r="K833" s="210"/>
      <c r="L833" s="210"/>
      <c r="M833" s="628"/>
      <c r="N833" s="210"/>
      <c r="O833" s="210"/>
      <c r="P833" s="210"/>
      <c r="Q833" s="210"/>
      <c r="R833" s="210"/>
      <c r="S833" s="210"/>
      <c r="T833" s="210"/>
      <c r="U833" s="210"/>
      <c r="V833" s="210"/>
      <c r="W833" s="210"/>
      <c r="X833" s="210"/>
      <c r="Y833" s="210"/>
      <c r="Z833" s="210"/>
    </row>
    <row r="834" ht="12.75" customHeight="1">
      <c r="A834" s="652"/>
      <c r="B834" s="625"/>
      <c r="C834" s="625"/>
      <c r="D834" s="627"/>
      <c r="E834" s="210"/>
      <c r="F834" s="210"/>
      <c r="G834" s="210"/>
      <c r="H834" s="210"/>
      <c r="I834" s="627"/>
      <c r="J834" s="210"/>
      <c r="K834" s="210"/>
      <c r="L834" s="210"/>
      <c r="M834" s="628"/>
      <c r="N834" s="210"/>
      <c r="O834" s="210"/>
      <c r="P834" s="210"/>
      <c r="Q834" s="210"/>
      <c r="R834" s="210"/>
      <c r="S834" s="210"/>
      <c r="T834" s="210"/>
      <c r="U834" s="210"/>
      <c r="V834" s="210"/>
      <c r="W834" s="210"/>
      <c r="X834" s="210"/>
      <c r="Y834" s="210"/>
      <c r="Z834" s="210"/>
    </row>
    <row r="835" ht="12.75" customHeight="1">
      <c r="A835" s="652"/>
      <c r="B835" s="625"/>
      <c r="C835" s="625"/>
      <c r="D835" s="627"/>
      <c r="E835" s="210"/>
      <c r="F835" s="210"/>
      <c r="G835" s="210"/>
      <c r="H835" s="210"/>
      <c r="I835" s="627"/>
      <c r="J835" s="210"/>
      <c r="K835" s="210"/>
      <c r="L835" s="210"/>
      <c r="M835" s="628"/>
      <c r="N835" s="210"/>
      <c r="O835" s="210"/>
      <c r="P835" s="210"/>
      <c r="Q835" s="210"/>
      <c r="R835" s="210"/>
      <c r="S835" s="210"/>
      <c r="T835" s="210"/>
      <c r="U835" s="210"/>
      <c r="V835" s="210"/>
      <c r="W835" s="210"/>
      <c r="X835" s="210"/>
      <c r="Y835" s="210"/>
      <c r="Z835" s="210"/>
    </row>
    <row r="836" ht="12.75" customHeight="1">
      <c r="A836" s="652"/>
      <c r="B836" s="625"/>
      <c r="C836" s="625"/>
      <c r="D836" s="627"/>
      <c r="E836" s="210"/>
      <c r="F836" s="210"/>
      <c r="G836" s="210"/>
      <c r="H836" s="210"/>
      <c r="I836" s="627"/>
      <c r="J836" s="210"/>
      <c r="K836" s="210"/>
      <c r="L836" s="210"/>
      <c r="M836" s="628"/>
      <c r="N836" s="210"/>
      <c r="O836" s="210"/>
      <c r="P836" s="210"/>
      <c r="Q836" s="210"/>
      <c r="R836" s="210"/>
      <c r="S836" s="210"/>
      <c r="T836" s="210"/>
      <c r="U836" s="210"/>
      <c r="V836" s="210"/>
      <c r="W836" s="210"/>
      <c r="X836" s="210"/>
      <c r="Y836" s="210"/>
      <c r="Z836" s="210"/>
    </row>
    <row r="837" ht="12.75" customHeight="1">
      <c r="A837" s="652"/>
      <c r="B837" s="625"/>
      <c r="C837" s="625"/>
      <c r="D837" s="627"/>
      <c r="E837" s="210"/>
      <c r="F837" s="210"/>
      <c r="G837" s="210"/>
      <c r="H837" s="210"/>
      <c r="I837" s="627"/>
      <c r="J837" s="210"/>
      <c r="K837" s="210"/>
      <c r="L837" s="210"/>
      <c r="M837" s="628"/>
      <c r="N837" s="210"/>
      <c r="O837" s="210"/>
      <c r="P837" s="210"/>
      <c r="Q837" s="210"/>
      <c r="R837" s="210"/>
      <c r="S837" s="210"/>
      <c r="T837" s="210"/>
      <c r="U837" s="210"/>
      <c r="V837" s="210"/>
      <c r="W837" s="210"/>
      <c r="X837" s="210"/>
      <c r="Y837" s="210"/>
      <c r="Z837" s="210"/>
    </row>
    <row r="838" ht="12.75" customHeight="1">
      <c r="A838" s="652"/>
      <c r="B838" s="625"/>
      <c r="C838" s="625"/>
      <c r="D838" s="627"/>
      <c r="E838" s="210"/>
      <c r="F838" s="210"/>
      <c r="G838" s="210"/>
      <c r="H838" s="210"/>
      <c r="I838" s="627"/>
      <c r="J838" s="210"/>
      <c r="K838" s="210"/>
      <c r="L838" s="210"/>
      <c r="M838" s="628"/>
      <c r="N838" s="210"/>
      <c r="O838" s="210"/>
      <c r="P838" s="210"/>
      <c r="Q838" s="210"/>
      <c r="R838" s="210"/>
      <c r="S838" s="210"/>
      <c r="T838" s="210"/>
      <c r="U838" s="210"/>
      <c r="V838" s="210"/>
      <c r="W838" s="210"/>
      <c r="X838" s="210"/>
      <c r="Y838" s="210"/>
      <c r="Z838" s="210"/>
    </row>
    <row r="839" ht="12.75" customHeight="1">
      <c r="A839" s="652"/>
      <c r="B839" s="625"/>
      <c r="C839" s="625"/>
      <c r="D839" s="627"/>
      <c r="E839" s="210"/>
      <c r="F839" s="210"/>
      <c r="G839" s="210"/>
      <c r="H839" s="210"/>
      <c r="I839" s="627"/>
      <c r="J839" s="210"/>
      <c r="K839" s="210"/>
      <c r="L839" s="210"/>
      <c r="M839" s="628"/>
      <c r="N839" s="210"/>
      <c r="O839" s="210"/>
      <c r="P839" s="210"/>
      <c r="Q839" s="210"/>
      <c r="R839" s="210"/>
      <c r="S839" s="210"/>
      <c r="T839" s="210"/>
      <c r="U839" s="210"/>
      <c r="V839" s="210"/>
      <c r="W839" s="210"/>
      <c r="X839" s="210"/>
      <c r="Y839" s="210"/>
      <c r="Z839" s="210"/>
    </row>
    <row r="840" ht="12.75" customHeight="1">
      <c r="A840" s="652"/>
      <c r="B840" s="625"/>
      <c r="C840" s="625"/>
      <c r="D840" s="627"/>
      <c r="E840" s="210"/>
      <c r="F840" s="210"/>
      <c r="G840" s="210"/>
      <c r="H840" s="210"/>
      <c r="I840" s="627"/>
      <c r="J840" s="210"/>
      <c r="K840" s="210"/>
      <c r="L840" s="210"/>
      <c r="M840" s="628"/>
      <c r="N840" s="210"/>
      <c r="O840" s="210"/>
      <c r="P840" s="210"/>
      <c r="Q840" s="210"/>
      <c r="R840" s="210"/>
      <c r="S840" s="210"/>
      <c r="T840" s="210"/>
      <c r="U840" s="210"/>
      <c r="V840" s="210"/>
      <c r="W840" s="210"/>
      <c r="X840" s="210"/>
      <c r="Y840" s="210"/>
      <c r="Z840" s="210"/>
    </row>
    <row r="841" ht="12.75" customHeight="1">
      <c r="A841" s="652"/>
      <c r="B841" s="625"/>
      <c r="C841" s="625"/>
      <c r="D841" s="627"/>
      <c r="E841" s="210"/>
      <c r="F841" s="210"/>
      <c r="G841" s="210"/>
      <c r="H841" s="210"/>
      <c r="I841" s="627"/>
      <c r="J841" s="210"/>
      <c r="K841" s="210"/>
      <c r="L841" s="210"/>
      <c r="M841" s="628"/>
      <c r="N841" s="210"/>
      <c r="O841" s="210"/>
      <c r="P841" s="210"/>
      <c r="Q841" s="210"/>
      <c r="R841" s="210"/>
      <c r="S841" s="210"/>
      <c r="T841" s="210"/>
      <c r="U841" s="210"/>
      <c r="V841" s="210"/>
      <c r="W841" s="210"/>
      <c r="X841" s="210"/>
      <c r="Y841" s="210"/>
      <c r="Z841" s="210"/>
    </row>
    <row r="842" ht="12.75" customHeight="1">
      <c r="A842" s="652"/>
      <c r="B842" s="625"/>
      <c r="C842" s="625"/>
      <c r="D842" s="627"/>
      <c r="E842" s="210"/>
      <c r="F842" s="210"/>
      <c r="G842" s="210"/>
      <c r="H842" s="210"/>
      <c r="I842" s="627"/>
      <c r="J842" s="210"/>
      <c r="K842" s="210"/>
      <c r="L842" s="210"/>
      <c r="M842" s="628"/>
      <c r="N842" s="210"/>
      <c r="O842" s="210"/>
      <c r="P842" s="210"/>
      <c r="Q842" s="210"/>
      <c r="R842" s="210"/>
      <c r="S842" s="210"/>
      <c r="T842" s="210"/>
      <c r="U842" s="210"/>
      <c r="V842" s="210"/>
      <c r="W842" s="210"/>
      <c r="X842" s="210"/>
      <c r="Y842" s="210"/>
      <c r="Z842" s="210"/>
    </row>
    <row r="843" ht="12.75" customHeight="1">
      <c r="A843" s="652"/>
      <c r="B843" s="625"/>
      <c r="C843" s="625"/>
      <c r="D843" s="627"/>
      <c r="E843" s="210"/>
      <c r="F843" s="210"/>
      <c r="G843" s="210"/>
      <c r="H843" s="210"/>
      <c r="I843" s="627"/>
      <c r="J843" s="210"/>
      <c r="K843" s="210"/>
      <c r="L843" s="210"/>
      <c r="M843" s="628"/>
      <c r="N843" s="210"/>
      <c r="O843" s="210"/>
      <c r="P843" s="210"/>
      <c r="Q843" s="210"/>
      <c r="R843" s="210"/>
      <c r="S843" s="210"/>
      <c r="T843" s="210"/>
      <c r="U843" s="210"/>
      <c r="V843" s="210"/>
      <c r="W843" s="210"/>
      <c r="X843" s="210"/>
      <c r="Y843" s="210"/>
      <c r="Z843" s="210"/>
    </row>
    <row r="844" ht="12.75" customHeight="1">
      <c r="A844" s="652"/>
      <c r="B844" s="625"/>
      <c r="C844" s="625"/>
      <c r="D844" s="627"/>
      <c r="E844" s="210"/>
      <c r="F844" s="210"/>
      <c r="G844" s="210"/>
      <c r="H844" s="210"/>
      <c r="I844" s="627"/>
      <c r="J844" s="210"/>
      <c r="K844" s="210"/>
      <c r="L844" s="210"/>
      <c r="M844" s="628"/>
      <c r="N844" s="210"/>
      <c r="O844" s="210"/>
      <c r="P844" s="210"/>
      <c r="Q844" s="210"/>
      <c r="R844" s="210"/>
      <c r="S844" s="210"/>
      <c r="T844" s="210"/>
      <c r="U844" s="210"/>
      <c r="V844" s="210"/>
      <c r="W844" s="210"/>
      <c r="X844" s="210"/>
      <c r="Y844" s="210"/>
      <c r="Z844" s="210"/>
    </row>
    <row r="845" ht="12.75" customHeight="1">
      <c r="A845" s="652"/>
      <c r="B845" s="625"/>
      <c r="C845" s="625"/>
      <c r="D845" s="627"/>
      <c r="E845" s="210"/>
      <c r="F845" s="210"/>
      <c r="G845" s="210"/>
      <c r="H845" s="210"/>
      <c r="I845" s="627"/>
      <c r="J845" s="210"/>
      <c r="K845" s="210"/>
      <c r="L845" s="210"/>
      <c r="M845" s="628"/>
      <c r="N845" s="210"/>
      <c r="O845" s="210"/>
      <c r="P845" s="210"/>
      <c r="Q845" s="210"/>
      <c r="R845" s="210"/>
      <c r="S845" s="210"/>
      <c r="T845" s="210"/>
      <c r="U845" s="210"/>
      <c r="V845" s="210"/>
      <c r="W845" s="210"/>
      <c r="X845" s="210"/>
      <c r="Y845" s="210"/>
      <c r="Z845" s="210"/>
    </row>
    <row r="846" ht="12.75" customHeight="1">
      <c r="A846" s="652"/>
      <c r="B846" s="625"/>
      <c r="C846" s="625"/>
      <c r="D846" s="627"/>
      <c r="E846" s="210"/>
      <c r="F846" s="210"/>
      <c r="G846" s="210"/>
      <c r="H846" s="210"/>
      <c r="I846" s="627"/>
      <c r="J846" s="210"/>
      <c r="K846" s="210"/>
      <c r="L846" s="210"/>
      <c r="M846" s="628"/>
      <c r="N846" s="210"/>
      <c r="O846" s="210"/>
      <c r="P846" s="210"/>
      <c r="Q846" s="210"/>
      <c r="R846" s="210"/>
      <c r="S846" s="210"/>
      <c r="T846" s="210"/>
      <c r="U846" s="210"/>
      <c r="V846" s="210"/>
      <c r="W846" s="210"/>
      <c r="X846" s="210"/>
      <c r="Y846" s="210"/>
      <c r="Z846" s="210"/>
    </row>
    <row r="847" ht="12.75" customHeight="1">
      <c r="A847" s="652"/>
      <c r="B847" s="625"/>
      <c r="C847" s="625"/>
      <c r="D847" s="627"/>
      <c r="E847" s="210"/>
      <c r="F847" s="210"/>
      <c r="G847" s="210"/>
      <c r="H847" s="210"/>
      <c r="I847" s="627"/>
      <c r="J847" s="210"/>
      <c r="K847" s="210"/>
      <c r="L847" s="210"/>
      <c r="M847" s="628"/>
      <c r="N847" s="210"/>
      <c r="O847" s="210"/>
      <c r="P847" s="210"/>
      <c r="Q847" s="210"/>
      <c r="R847" s="210"/>
      <c r="S847" s="210"/>
      <c r="T847" s="210"/>
      <c r="U847" s="210"/>
      <c r="V847" s="210"/>
      <c r="W847" s="210"/>
      <c r="X847" s="210"/>
      <c r="Y847" s="210"/>
      <c r="Z847" s="210"/>
    </row>
    <row r="848" ht="12.75" customHeight="1">
      <c r="A848" s="652"/>
      <c r="B848" s="625"/>
      <c r="C848" s="625"/>
      <c r="D848" s="627"/>
      <c r="E848" s="210"/>
      <c r="F848" s="210"/>
      <c r="G848" s="210"/>
      <c r="H848" s="210"/>
      <c r="I848" s="627"/>
      <c r="J848" s="210"/>
      <c r="K848" s="210"/>
      <c r="L848" s="210"/>
      <c r="M848" s="628"/>
      <c r="N848" s="210"/>
      <c r="O848" s="210"/>
      <c r="P848" s="210"/>
      <c r="Q848" s="210"/>
      <c r="R848" s="210"/>
      <c r="S848" s="210"/>
      <c r="T848" s="210"/>
      <c r="U848" s="210"/>
      <c r="V848" s="210"/>
      <c r="W848" s="210"/>
      <c r="X848" s="210"/>
      <c r="Y848" s="210"/>
      <c r="Z848" s="210"/>
    </row>
    <row r="849" ht="12.75" customHeight="1">
      <c r="A849" s="652"/>
      <c r="B849" s="625"/>
      <c r="C849" s="625"/>
      <c r="D849" s="627"/>
      <c r="E849" s="210"/>
      <c r="F849" s="210"/>
      <c r="G849" s="210"/>
      <c r="H849" s="210"/>
      <c r="I849" s="627"/>
      <c r="J849" s="210"/>
      <c r="K849" s="210"/>
      <c r="L849" s="210"/>
      <c r="M849" s="628"/>
      <c r="N849" s="210"/>
      <c r="O849" s="210"/>
      <c r="P849" s="210"/>
      <c r="Q849" s="210"/>
      <c r="R849" s="210"/>
      <c r="S849" s="210"/>
      <c r="T849" s="210"/>
      <c r="U849" s="210"/>
      <c r="V849" s="210"/>
      <c r="W849" s="210"/>
      <c r="X849" s="210"/>
      <c r="Y849" s="210"/>
      <c r="Z849" s="210"/>
    </row>
    <row r="850" ht="12.75" customHeight="1">
      <c r="A850" s="652"/>
      <c r="B850" s="625"/>
      <c r="C850" s="625"/>
      <c r="D850" s="627"/>
      <c r="E850" s="210"/>
      <c r="F850" s="210"/>
      <c r="G850" s="210"/>
      <c r="H850" s="210"/>
      <c r="I850" s="627"/>
      <c r="J850" s="210"/>
      <c r="K850" s="210"/>
      <c r="L850" s="210"/>
      <c r="M850" s="628"/>
      <c r="N850" s="210"/>
      <c r="O850" s="210"/>
      <c r="P850" s="210"/>
      <c r="Q850" s="210"/>
      <c r="R850" s="210"/>
      <c r="S850" s="210"/>
      <c r="T850" s="210"/>
      <c r="U850" s="210"/>
      <c r="V850" s="210"/>
      <c r="W850" s="210"/>
      <c r="X850" s="210"/>
      <c r="Y850" s="210"/>
      <c r="Z850" s="210"/>
    </row>
    <row r="851" ht="12.75" customHeight="1">
      <c r="A851" s="652"/>
      <c r="B851" s="625"/>
      <c r="C851" s="625"/>
      <c r="D851" s="627"/>
      <c r="E851" s="210"/>
      <c r="F851" s="210"/>
      <c r="G851" s="210"/>
      <c r="H851" s="210"/>
      <c r="I851" s="627"/>
      <c r="J851" s="210"/>
      <c r="K851" s="210"/>
      <c r="L851" s="210"/>
      <c r="M851" s="628"/>
      <c r="N851" s="210"/>
      <c r="O851" s="210"/>
      <c r="P851" s="210"/>
      <c r="Q851" s="210"/>
      <c r="R851" s="210"/>
      <c r="S851" s="210"/>
      <c r="T851" s="210"/>
      <c r="U851" s="210"/>
      <c r="V851" s="210"/>
      <c r="W851" s="210"/>
      <c r="X851" s="210"/>
      <c r="Y851" s="210"/>
      <c r="Z851" s="210"/>
    </row>
    <row r="852" ht="12.75" customHeight="1">
      <c r="A852" s="652"/>
      <c r="B852" s="625"/>
      <c r="C852" s="625"/>
      <c r="D852" s="627"/>
      <c r="E852" s="210"/>
      <c r="F852" s="210"/>
      <c r="G852" s="210"/>
      <c r="H852" s="210"/>
      <c r="I852" s="627"/>
      <c r="J852" s="210"/>
      <c r="K852" s="210"/>
      <c r="L852" s="210"/>
      <c r="M852" s="628"/>
      <c r="N852" s="210"/>
      <c r="O852" s="210"/>
      <c r="P852" s="210"/>
      <c r="Q852" s="210"/>
      <c r="R852" s="210"/>
      <c r="S852" s="210"/>
      <c r="T852" s="210"/>
      <c r="U852" s="210"/>
      <c r="V852" s="210"/>
      <c r="W852" s="210"/>
      <c r="X852" s="210"/>
      <c r="Y852" s="210"/>
      <c r="Z852" s="210"/>
    </row>
    <row r="853" ht="12.75" customHeight="1">
      <c r="A853" s="652"/>
      <c r="B853" s="625"/>
      <c r="C853" s="625"/>
      <c r="D853" s="627"/>
      <c r="E853" s="210"/>
      <c r="F853" s="210"/>
      <c r="G853" s="210"/>
      <c r="H853" s="210"/>
      <c r="I853" s="627"/>
      <c r="J853" s="210"/>
      <c r="K853" s="210"/>
      <c r="L853" s="210"/>
      <c r="M853" s="628"/>
      <c r="N853" s="210"/>
      <c r="O853" s="210"/>
      <c r="P853" s="210"/>
      <c r="Q853" s="210"/>
      <c r="R853" s="210"/>
      <c r="S853" s="210"/>
      <c r="T853" s="210"/>
      <c r="U853" s="210"/>
      <c r="V853" s="210"/>
      <c r="W853" s="210"/>
      <c r="X853" s="210"/>
      <c r="Y853" s="210"/>
      <c r="Z853" s="210"/>
    </row>
    <row r="854" ht="12.75" customHeight="1">
      <c r="A854" s="652"/>
      <c r="B854" s="625"/>
      <c r="C854" s="625"/>
      <c r="D854" s="627"/>
      <c r="E854" s="210"/>
      <c r="F854" s="210"/>
      <c r="G854" s="210"/>
      <c r="H854" s="210"/>
      <c r="I854" s="627"/>
      <c r="J854" s="210"/>
      <c r="K854" s="210"/>
      <c r="L854" s="210"/>
      <c r="M854" s="628"/>
      <c r="N854" s="210"/>
      <c r="O854" s="210"/>
      <c r="P854" s="210"/>
      <c r="Q854" s="210"/>
      <c r="R854" s="210"/>
      <c r="S854" s="210"/>
      <c r="T854" s="210"/>
      <c r="U854" s="210"/>
      <c r="V854" s="210"/>
      <c r="W854" s="210"/>
      <c r="X854" s="210"/>
      <c r="Y854" s="210"/>
      <c r="Z854" s="210"/>
    </row>
    <row r="855" ht="12.75" customHeight="1">
      <c r="A855" s="652"/>
      <c r="B855" s="625"/>
      <c r="C855" s="625"/>
      <c r="D855" s="627"/>
      <c r="E855" s="210"/>
      <c r="F855" s="210"/>
      <c r="G855" s="210"/>
      <c r="H855" s="210"/>
      <c r="I855" s="627"/>
      <c r="J855" s="210"/>
      <c r="K855" s="210"/>
      <c r="L855" s="210"/>
      <c r="M855" s="628"/>
      <c r="N855" s="210"/>
      <c r="O855" s="210"/>
      <c r="P855" s="210"/>
      <c r="Q855" s="210"/>
      <c r="R855" s="210"/>
      <c r="S855" s="210"/>
      <c r="T855" s="210"/>
      <c r="U855" s="210"/>
      <c r="V855" s="210"/>
      <c r="W855" s="210"/>
      <c r="X855" s="210"/>
      <c r="Y855" s="210"/>
      <c r="Z855" s="210"/>
    </row>
    <row r="856" ht="12.75" customHeight="1">
      <c r="A856" s="652"/>
      <c r="B856" s="625"/>
      <c r="C856" s="625"/>
      <c r="D856" s="627"/>
      <c r="E856" s="210"/>
      <c r="F856" s="210"/>
      <c r="G856" s="210"/>
      <c r="H856" s="210"/>
      <c r="I856" s="627"/>
      <c r="J856" s="210"/>
      <c r="K856" s="210"/>
      <c r="L856" s="210"/>
      <c r="M856" s="628"/>
      <c r="N856" s="210"/>
      <c r="O856" s="210"/>
      <c r="P856" s="210"/>
      <c r="Q856" s="210"/>
      <c r="R856" s="210"/>
      <c r="S856" s="210"/>
      <c r="T856" s="210"/>
      <c r="U856" s="210"/>
      <c r="V856" s="210"/>
      <c r="W856" s="210"/>
      <c r="X856" s="210"/>
      <c r="Y856" s="210"/>
      <c r="Z856" s="210"/>
    </row>
    <row r="857" ht="12.75" customHeight="1">
      <c r="A857" s="652"/>
      <c r="B857" s="625"/>
      <c r="C857" s="625"/>
      <c r="D857" s="627"/>
      <c r="E857" s="210"/>
      <c r="F857" s="210"/>
      <c r="G857" s="210"/>
      <c r="H857" s="210"/>
      <c r="I857" s="627"/>
      <c r="J857" s="210"/>
      <c r="K857" s="210"/>
      <c r="L857" s="210"/>
      <c r="M857" s="628"/>
      <c r="N857" s="210"/>
      <c r="O857" s="210"/>
      <c r="P857" s="210"/>
      <c r="Q857" s="210"/>
      <c r="R857" s="210"/>
      <c r="S857" s="210"/>
      <c r="T857" s="210"/>
      <c r="U857" s="210"/>
      <c r="V857" s="210"/>
      <c r="W857" s="210"/>
      <c r="X857" s="210"/>
      <c r="Y857" s="210"/>
      <c r="Z857" s="210"/>
    </row>
    <row r="858" ht="12.75" customHeight="1">
      <c r="A858" s="652"/>
      <c r="B858" s="625"/>
      <c r="C858" s="625"/>
      <c r="D858" s="627"/>
      <c r="E858" s="210"/>
      <c r="F858" s="210"/>
      <c r="G858" s="210"/>
      <c r="H858" s="210"/>
      <c r="I858" s="627"/>
      <c r="J858" s="210"/>
      <c r="K858" s="210"/>
      <c r="L858" s="210"/>
      <c r="M858" s="628"/>
      <c r="N858" s="210"/>
      <c r="O858" s="210"/>
      <c r="P858" s="210"/>
      <c r="Q858" s="210"/>
      <c r="R858" s="210"/>
      <c r="S858" s="210"/>
      <c r="T858" s="210"/>
      <c r="U858" s="210"/>
      <c r="V858" s="210"/>
      <c r="W858" s="210"/>
      <c r="X858" s="210"/>
      <c r="Y858" s="210"/>
      <c r="Z858" s="210"/>
    </row>
    <row r="859" ht="12.75" customHeight="1">
      <c r="A859" s="652"/>
      <c r="B859" s="625"/>
      <c r="C859" s="625"/>
      <c r="D859" s="627"/>
      <c r="E859" s="210"/>
      <c r="F859" s="210"/>
      <c r="G859" s="210"/>
      <c r="H859" s="210"/>
      <c r="I859" s="627"/>
      <c r="J859" s="210"/>
      <c r="K859" s="210"/>
      <c r="L859" s="210"/>
      <c r="M859" s="628"/>
      <c r="N859" s="210"/>
      <c r="O859" s="210"/>
      <c r="P859" s="210"/>
      <c r="Q859" s="210"/>
      <c r="R859" s="210"/>
      <c r="S859" s="210"/>
      <c r="T859" s="210"/>
      <c r="U859" s="210"/>
      <c r="V859" s="210"/>
      <c r="W859" s="210"/>
      <c r="X859" s="210"/>
      <c r="Y859" s="210"/>
      <c r="Z859" s="210"/>
    </row>
    <row r="860" ht="12.75" customHeight="1">
      <c r="A860" s="652"/>
      <c r="B860" s="625"/>
      <c r="C860" s="625"/>
      <c r="D860" s="627"/>
      <c r="E860" s="210"/>
      <c r="F860" s="210"/>
      <c r="G860" s="210"/>
      <c r="H860" s="210"/>
      <c r="I860" s="627"/>
      <c r="J860" s="210"/>
      <c r="K860" s="210"/>
      <c r="L860" s="210"/>
      <c r="M860" s="628"/>
      <c r="N860" s="210"/>
      <c r="O860" s="210"/>
      <c r="P860" s="210"/>
      <c r="Q860" s="210"/>
      <c r="R860" s="210"/>
      <c r="S860" s="210"/>
      <c r="T860" s="210"/>
      <c r="U860" s="210"/>
      <c r="V860" s="210"/>
      <c r="W860" s="210"/>
      <c r="X860" s="210"/>
      <c r="Y860" s="210"/>
      <c r="Z860" s="210"/>
    </row>
    <row r="861" ht="12.75" customHeight="1">
      <c r="A861" s="652"/>
      <c r="B861" s="625"/>
      <c r="C861" s="625"/>
      <c r="D861" s="627"/>
      <c r="E861" s="210"/>
      <c r="F861" s="210"/>
      <c r="G861" s="210"/>
      <c r="H861" s="210"/>
      <c r="I861" s="627"/>
      <c r="J861" s="210"/>
      <c r="K861" s="210"/>
      <c r="L861" s="210"/>
      <c r="M861" s="628"/>
      <c r="N861" s="210"/>
      <c r="O861" s="210"/>
      <c r="P861" s="210"/>
      <c r="Q861" s="210"/>
      <c r="R861" s="210"/>
      <c r="S861" s="210"/>
      <c r="T861" s="210"/>
      <c r="U861" s="210"/>
      <c r="V861" s="210"/>
      <c r="W861" s="210"/>
      <c r="X861" s="210"/>
      <c r="Y861" s="210"/>
      <c r="Z861" s="210"/>
    </row>
    <row r="862" ht="12.75" customHeight="1">
      <c r="A862" s="652"/>
      <c r="B862" s="625"/>
      <c r="C862" s="625"/>
      <c r="D862" s="627"/>
      <c r="E862" s="210"/>
      <c r="F862" s="210"/>
      <c r="G862" s="210"/>
      <c r="H862" s="210"/>
      <c r="I862" s="627"/>
      <c r="J862" s="210"/>
      <c r="K862" s="210"/>
      <c r="L862" s="210"/>
      <c r="M862" s="628"/>
      <c r="N862" s="210"/>
      <c r="O862" s="210"/>
      <c r="P862" s="210"/>
      <c r="Q862" s="210"/>
      <c r="R862" s="210"/>
      <c r="S862" s="210"/>
      <c r="T862" s="210"/>
      <c r="U862" s="210"/>
      <c r="V862" s="210"/>
      <c r="W862" s="210"/>
      <c r="X862" s="210"/>
      <c r="Y862" s="210"/>
      <c r="Z862" s="210"/>
    </row>
    <row r="863" ht="12.75" customHeight="1">
      <c r="A863" s="652"/>
      <c r="B863" s="625"/>
      <c r="C863" s="625"/>
      <c r="D863" s="627"/>
      <c r="E863" s="210"/>
      <c r="F863" s="210"/>
      <c r="G863" s="210"/>
      <c r="H863" s="210"/>
      <c r="I863" s="627"/>
      <c r="J863" s="210"/>
      <c r="K863" s="210"/>
      <c r="L863" s="210"/>
      <c r="M863" s="628"/>
      <c r="N863" s="210"/>
      <c r="O863" s="210"/>
      <c r="P863" s="210"/>
      <c r="Q863" s="210"/>
      <c r="R863" s="210"/>
      <c r="S863" s="210"/>
      <c r="T863" s="210"/>
      <c r="U863" s="210"/>
      <c r="V863" s="210"/>
      <c r="W863" s="210"/>
      <c r="X863" s="210"/>
      <c r="Y863" s="210"/>
      <c r="Z863" s="210"/>
    </row>
    <row r="864" ht="12.75" customHeight="1">
      <c r="A864" s="652"/>
      <c r="B864" s="625"/>
      <c r="C864" s="625"/>
      <c r="D864" s="627"/>
      <c r="E864" s="210"/>
      <c r="F864" s="210"/>
      <c r="G864" s="210"/>
      <c r="H864" s="210"/>
      <c r="I864" s="627"/>
      <c r="J864" s="210"/>
      <c r="K864" s="210"/>
      <c r="L864" s="210"/>
      <c r="M864" s="628"/>
      <c r="N864" s="210"/>
      <c r="O864" s="210"/>
      <c r="P864" s="210"/>
      <c r="Q864" s="210"/>
      <c r="R864" s="210"/>
      <c r="S864" s="210"/>
      <c r="T864" s="210"/>
      <c r="U864" s="210"/>
      <c r="V864" s="210"/>
      <c r="W864" s="210"/>
      <c r="X864" s="210"/>
      <c r="Y864" s="210"/>
      <c r="Z864" s="210"/>
    </row>
    <row r="865" ht="12.75" customHeight="1">
      <c r="A865" s="652"/>
      <c r="B865" s="625"/>
      <c r="C865" s="625"/>
      <c r="D865" s="627"/>
      <c r="E865" s="210"/>
      <c r="F865" s="210"/>
      <c r="G865" s="210"/>
      <c r="H865" s="210"/>
      <c r="I865" s="627"/>
      <c r="J865" s="210"/>
      <c r="K865" s="210"/>
      <c r="L865" s="210"/>
      <c r="M865" s="628"/>
      <c r="N865" s="210"/>
      <c r="O865" s="210"/>
      <c r="P865" s="210"/>
      <c r="Q865" s="210"/>
      <c r="R865" s="210"/>
      <c r="S865" s="210"/>
      <c r="T865" s="210"/>
      <c r="U865" s="210"/>
      <c r="V865" s="210"/>
      <c r="W865" s="210"/>
      <c r="X865" s="210"/>
      <c r="Y865" s="210"/>
      <c r="Z865" s="210"/>
    </row>
    <row r="866" ht="12.75" customHeight="1">
      <c r="A866" s="652"/>
      <c r="B866" s="625"/>
      <c r="C866" s="625"/>
      <c r="D866" s="627"/>
      <c r="E866" s="210"/>
      <c r="F866" s="210"/>
      <c r="G866" s="210"/>
      <c r="H866" s="210"/>
      <c r="I866" s="627"/>
      <c r="J866" s="210"/>
      <c r="K866" s="210"/>
      <c r="L866" s="210"/>
      <c r="M866" s="628"/>
      <c r="N866" s="210"/>
      <c r="O866" s="210"/>
      <c r="P866" s="210"/>
      <c r="Q866" s="210"/>
      <c r="R866" s="210"/>
      <c r="S866" s="210"/>
      <c r="T866" s="210"/>
      <c r="U866" s="210"/>
      <c r="V866" s="210"/>
      <c r="W866" s="210"/>
      <c r="X866" s="210"/>
      <c r="Y866" s="210"/>
      <c r="Z866" s="210"/>
    </row>
    <row r="867" ht="12.75" customHeight="1">
      <c r="A867" s="652"/>
      <c r="B867" s="625"/>
      <c r="C867" s="625"/>
      <c r="D867" s="627"/>
      <c r="E867" s="210"/>
      <c r="F867" s="210"/>
      <c r="G867" s="210"/>
      <c r="H867" s="210"/>
      <c r="I867" s="627"/>
      <c r="J867" s="210"/>
      <c r="K867" s="210"/>
      <c r="L867" s="210"/>
      <c r="M867" s="628"/>
      <c r="N867" s="210"/>
      <c r="O867" s="210"/>
      <c r="P867" s="210"/>
      <c r="Q867" s="210"/>
      <c r="R867" s="210"/>
      <c r="S867" s="210"/>
      <c r="T867" s="210"/>
      <c r="U867" s="210"/>
      <c r="V867" s="210"/>
      <c r="W867" s="210"/>
      <c r="X867" s="210"/>
      <c r="Y867" s="210"/>
      <c r="Z867" s="210"/>
    </row>
    <row r="868" ht="12.75" customHeight="1">
      <c r="A868" s="652"/>
      <c r="B868" s="625"/>
      <c r="C868" s="625"/>
      <c r="D868" s="627"/>
      <c r="E868" s="210"/>
      <c r="F868" s="210"/>
      <c r="G868" s="210"/>
      <c r="H868" s="210"/>
      <c r="I868" s="627"/>
      <c r="J868" s="210"/>
      <c r="K868" s="210"/>
      <c r="L868" s="210"/>
      <c r="M868" s="628"/>
      <c r="N868" s="210"/>
      <c r="O868" s="210"/>
      <c r="P868" s="210"/>
      <c r="Q868" s="210"/>
      <c r="R868" s="210"/>
      <c r="S868" s="210"/>
      <c r="T868" s="210"/>
      <c r="U868" s="210"/>
      <c r="V868" s="210"/>
      <c r="W868" s="210"/>
      <c r="X868" s="210"/>
      <c r="Y868" s="210"/>
      <c r="Z868" s="210"/>
    </row>
    <row r="869" ht="12.75" customHeight="1">
      <c r="A869" s="652"/>
      <c r="B869" s="625"/>
      <c r="C869" s="625"/>
      <c r="D869" s="627"/>
      <c r="E869" s="210"/>
      <c r="F869" s="210"/>
      <c r="G869" s="210"/>
      <c r="H869" s="210"/>
      <c r="I869" s="627"/>
      <c r="J869" s="210"/>
      <c r="K869" s="210"/>
      <c r="L869" s="210"/>
      <c r="M869" s="628"/>
      <c r="N869" s="210"/>
      <c r="O869" s="210"/>
      <c r="P869" s="210"/>
      <c r="Q869" s="210"/>
      <c r="R869" s="210"/>
      <c r="S869" s="210"/>
      <c r="T869" s="210"/>
      <c r="U869" s="210"/>
      <c r="V869" s="210"/>
      <c r="W869" s="210"/>
      <c r="X869" s="210"/>
      <c r="Y869" s="210"/>
      <c r="Z869" s="210"/>
    </row>
    <row r="870" ht="12.75" customHeight="1">
      <c r="A870" s="652"/>
      <c r="B870" s="625"/>
      <c r="C870" s="625"/>
      <c r="D870" s="627"/>
      <c r="E870" s="210"/>
      <c r="F870" s="210"/>
      <c r="G870" s="210"/>
      <c r="H870" s="210"/>
      <c r="I870" s="627"/>
      <c r="J870" s="210"/>
      <c r="K870" s="210"/>
      <c r="L870" s="210"/>
      <c r="M870" s="628"/>
      <c r="N870" s="210"/>
      <c r="O870" s="210"/>
      <c r="P870" s="210"/>
      <c r="Q870" s="210"/>
      <c r="R870" s="210"/>
      <c r="S870" s="210"/>
      <c r="T870" s="210"/>
      <c r="U870" s="210"/>
      <c r="V870" s="210"/>
      <c r="W870" s="210"/>
      <c r="X870" s="210"/>
      <c r="Y870" s="210"/>
      <c r="Z870" s="210"/>
    </row>
    <row r="871" ht="12.75" customHeight="1">
      <c r="A871" s="652"/>
      <c r="B871" s="625"/>
      <c r="C871" s="625"/>
      <c r="D871" s="627"/>
      <c r="E871" s="210"/>
      <c r="F871" s="210"/>
      <c r="G871" s="210"/>
      <c r="H871" s="210"/>
      <c r="I871" s="627"/>
      <c r="J871" s="210"/>
      <c r="K871" s="210"/>
      <c r="L871" s="210"/>
      <c r="M871" s="628"/>
      <c r="N871" s="210"/>
      <c r="O871" s="210"/>
      <c r="P871" s="210"/>
      <c r="Q871" s="210"/>
      <c r="R871" s="210"/>
      <c r="S871" s="210"/>
      <c r="T871" s="210"/>
      <c r="U871" s="210"/>
      <c r="V871" s="210"/>
      <c r="W871" s="210"/>
      <c r="X871" s="210"/>
      <c r="Y871" s="210"/>
      <c r="Z871" s="210"/>
    </row>
    <row r="872" ht="12.75" customHeight="1">
      <c r="A872" s="652"/>
      <c r="B872" s="625"/>
      <c r="C872" s="625"/>
      <c r="D872" s="627"/>
      <c r="E872" s="210"/>
      <c r="F872" s="210"/>
      <c r="G872" s="210"/>
      <c r="H872" s="210"/>
      <c r="I872" s="627"/>
      <c r="J872" s="210"/>
      <c r="K872" s="210"/>
      <c r="L872" s="210"/>
      <c r="M872" s="628"/>
      <c r="N872" s="210"/>
      <c r="O872" s="210"/>
      <c r="P872" s="210"/>
      <c r="Q872" s="210"/>
      <c r="R872" s="210"/>
      <c r="S872" s="210"/>
      <c r="T872" s="210"/>
      <c r="U872" s="210"/>
      <c r="V872" s="210"/>
      <c r="W872" s="210"/>
      <c r="X872" s="210"/>
      <c r="Y872" s="210"/>
      <c r="Z872" s="210"/>
    </row>
    <row r="873" ht="12.75" customHeight="1">
      <c r="A873" s="652"/>
      <c r="B873" s="625"/>
      <c r="C873" s="625"/>
      <c r="D873" s="627"/>
      <c r="E873" s="210"/>
      <c r="F873" s="210"/>
      <c r="G873" s="210"/>
      <c r="H873" s="210"/>
      <c r="I873" s="627"/>
      <c r="J873" s="210"/>
      <c r="K873" s="210"/>
      <c r="L873" s="210"/>
      <c r="M873" s="628"/>
      <c r="N873" s="210"/>
      <c r="O873" s="210"/>
      <c r="P873" s="210"/>
      <c r="Q873" s="210"/>
      <c r="R873" s="210"/>
      <c r="S873" s="210"/>
      <c r="T873" s="210"/>
      <c r="U873" s="210"/>
      <c r="V873" s="210"/>
      <c r="W873" s="210"/>
      <c r="X873" s="210"/>
      <c r="Y873" s="210"/>
      <c r="Z873" s="210"/>
    </row>
    <row r="874" ht="12.75" customHeight="1">
      <c r="A874" s="652"/>
      <c r="B874" s="625"/>
      <c r="C874" s="625"/>
      <c r="D874" s="627"/>
      <c r="E874" s="210"/>
      <c r="F874" s="210"/>
      <c r="G874" s="210"/>
      <c r="H874" s="210"/>
      <c r="I874" s="627"/>
      <c r="J874" s="210"/>
      <c r="K874" s="210"/>
      <c r="L874" s="210"/>
      <c r="M874" s="628"/>
      <c r="N874" s="210"/>
      <c r="O874" s="210"/>
      <c r="P874" s="210"/>
      <c r="Q874" s="210"/>
      <c r="R874" s="210"/>
      <c r="S874" s="210"/>
      <c r="T874" s="210"/>
      <c r="U874" s="210"/>
      <c r="V874" s="210"/>
      <c r="W874" s="210"/>
      <c r="X874" s="210"/>
      <c r="Y874" s="210"/>
      <c r="Z874" s="210"/>
    </row>
    <row r="875" ht="12.75" customHeight="1">
      <c r="A875" s="652"/>
      <c r="B875" s="625"/>
      <c r="C875" s="625"/>
      <c r="D875" s="627"/>
      <c r="E875" s="210"/>
      <c r="F875" s="210"/>
      <c r="G875" s="210"/>
      <c r="H875" s="210"/>
      <c r="I875" s="627"/>
      <c r="J875" s="210"/>
      <c r="K875" s="210"/>
      <c r="L875" s="210"/>
      <c r="M875" s="628"/>
      <c r="N875" s="210"/>
      <c r="O875" s="210"/>
      <c r="P875" s="210"/>
      <c r="Q875" s="210"/>
      <c r="R875" s="210"/>
      <c r="S875" s="210"/>
      <c r="T875" s="210"/>
      <c r="U875" s="210"/>
      <c r="V875" s="210"/>
      <c r="W875" s="210"/>
      <c r="X875" s="210"/>
      <c r="Y875" s="210"/>
      <c r="Z875" s="210"/>
    </row>
    <row r="876" ht="12.75" customHeight="1">
      <c r="A876" s="652"/>
      <c r="B876" s="625"/>
      <c r="C876" s="625"/>
      <c r="D876" s="627"/>
      <c r="E876" s="210"/>
      <c r="F876" s="210"/>
      <c r="G876" s="210"/>
      <c r="H876" s="210"/>
      <c r="I876" s="627"/>
      <c r="J876" s="210"/>
      <c r="K876" s="210"/>
      <c r="L876" s="210"/>
      <c r="M876" s="628"/>
      <c r="N876" s="210"/>
      <c r="O876" s="210"/>
      <c r="P876" s="210"/>
      <c r="Q876" s="210"/>
      <c r="R876" s="210"/>
      <c r="S876" s="210"/>
      <c r="T876" s="210"/>
      <c r="U876" s="210"/>
      <c r="V876" s="210"/>
      <c r="W876" s="210"/>
      <c r="X876" s="210"/>
      <c r="Y876" s="210"/>
      <c r="Z876" s="210"/>
    </row>
    <row r="877" ht="12.75" customHeight="1">
      <c r="A877" s="652"/>
      <c r="B877" s="625"/>
      <c r="C877" s="625"/>
      <c r="D877" s="627"/>
      <c r="E877" s="210"/>
      <c r="F877" s="210"/>
      <c r="G877" s="210"/>
      <c r="H877" s="210"/>
      <c r="I877" s="627"/>
      <c r="J877" s="210"/>
      <c r="K877" s="210"/>
      <c r="L877" s="210"/>
      <c r="M877" s="628"/>
      <c r="N877" s="210"/>
      <c r="O877" s="210"/>
      <c r="P877" s="210"/>
      <c r="Q877" s="210"/>
      <c r="R877" s="210"/>
      <c r="S877" s="210"/>
      <c r="T877" s="210"/>
      <c r="U877" s="210"/>
      <c r="V877" s="210"/>
      <c r="W877" s="210"/>
      <c r="X877" s="210"/>
      <c r="Y877" s="210"/>
      <c r="Z877" s="210"/>
    </row>
    <row r="878" ht="12.75" customHeight="1">
      <c r="A878" s="652"/>
      <c r="B878" s="625"/>
      <c r="C878" s="625"/>
      <c r="D878" s="627"/>
      <c r="E878" s="210"/>
      <c r="F878" s="210"/>
      <c r="G878" s="210"/>
      <c r="H878" s="210"/>
      <c r="I878" s="627"/>
      <c r="J878" s="210"/>
      <c r="K878" s="210"/>
      <c r="L878" s="210"/>
      <c r="M878" s="628"/>
      <c r="N878" s="210"/>
      <c r="O878" s="210"/>
      <c r="P878" s="210"/>
      <c r="Q878" s="210"/>
      <c r="R878" s="210"/>
      <c r="S878" s="210"/>
      <c r="T878" s="210"/>
      <c r="U878" s="210"/>
      <c r="V878" s="210"/>
      <c r="W878" s="210"/>
      <c r="X878" s="210"/>
      <c r="Y878" s="210"/>
      <c r="Z878" s="210"/>
    </row>
    <row r="879" ht="12.75" customHeight="1">
      <c r="A879" s="652"/>
      <c r="B879" s="625"/>
      <c r="C879" s="625"/>
      <c r="D879" s="627"/>
      <c r="E879" s="210"/>
      <c r="F879" s="210"/>
      <c r="G879" s="210"/>
      <c r="H879" s="210"/>
      <c r="I879" s="627"/>
      <c r="J879" s="210"/>
      <c r="K879" s="210"/>
      <c r="L879" s="210"/>
      <c r="M879" s="628"/>
      <c r="N879" s="210"/>
      <c r="O879" s="210"/>
      <c r="P879" s="210"/>
      <c r="Q879" s="210"/>
      <c r="R879" s="210"/>
      <c r="S879" s="210"/>
      <c r="T879" s="210"/>
      <c r="U879" s="210"/>
      <c r="V879" s="210"/>
      <c r="W879" s="210"/>
      <c r="X879" s="210"/>
      <c r="Y879" s="210"/>
      <c r="Z879" s="210"/>
    </row>
    <row r="880" ht="12.75" customHeight="1">
      <c r="A880" s="652"/>
      <c r="B880" s="625"/>
      <c r="C880" s="625"/>
      <c r="D880" s="627"/>
      <c r="E880" s="210"/>
      <c r="F880" s="210"/>
      <c r="G880" s="210"/>
      <c r="H880" s="210"/>
      <c r="I880" s="627"/>
      <c r="J880" s="210"/>
      <c r="K880" s="210"/>
      <c r="L880" s="210"/>
      <c r="M880" s="628"/>
      <c r="N880" s="210"/>
      <c r="O880" s="210"/>
      <c r="P880" s="210"/>
      <c r="Q880" s="210"/>
      <c r="R880" s="210"/>
      <c r="S880" s="210"/>
      <c r="T880" s="210"/>
      <c r="U880" s="210"/>
      <c r="V880" s="210"/>
      <c r="W880" s="210"/>
      <c r="X880" s="210"/>
      <c r="Y880" s="210"/>
      <c r="Z880" s="210"/>
    </row>
    <row r="881" ht="12.75" customHeight="1">
      <c r="A881" s="652"/>
      <c r="B881" s="625"/>
      <c r="C881" s="625"/>
      <c r="D881" s="627"/>
      <c r="E881" s="210"/>
      <c r="F881" s="210"/>
      <c r="G881" s="210"/>
      <c r="H881" s="210"/>
      <c r="I881" s="627"/>
      <c r="J881" s="210"/>
      <c r="K881" s="210"/>
      <c r="L881" s="210"/>
      <c r="M881" s="628"/>
      <c r="N881" s="210"/>
      <c r="O881" s="210"/>
      <c r="P881" s="210"/>
      <c r="Q881" s="210"/>
      <c r="R881" s="210"/>
      <c r="S881" s="210"/>
      <c r="T881" s="210"/>
      <c r="U881" s="210"/>
      <c r="V881" s="210"/>
      <c r="W881" s="210"/>
      <c r="X881" s="210"/>
      <c r="Y881" s="210"/>
      <c r="Z881" s="210"/>
    </row>
    <row r="882" ht="12.75" customHeight="1">
      <c r="A882" s="652"/>
      <c r="B882" s="625"/>
      <c r="C882" s="625"/>
      <c r="D882" s="627"/>
      <c r="E882" s="210"/>
      <c r="F882" s="210"/>
      <c r="G882" s="210"/>
      <c r="H882" s="210"/>
      <c r="I882" s="627"/>
      <c r="J882" s="210"/>
      <c r="K882" s="210"/>
      <c r="L882" s="210"/>
      <c r="M882" s="628"/>
      <c r="N882" s="210"/>
      <c r="O882" s="210"/>
      <c r="P882" s="210"/>
      <c r="Q882" s="210"/>
      <c r="R882" s="210"/>
      <c r="S882" s="210"/>
      <c r="T882" s="210"/>
      <c r="U882" s="210"/>
      <c r="V882" s="210"/>
      <c r="W882" s="210"/>
      <c r="X882" s="210"/>
      <c r="Y882" s="210"/>
      <c r="Z882" s="210"/>
    </row>
    <row r="883" ht="12.75" customHeight="1">
      <c r="A883" s="652"/>
      <c r="B883" s="625"/>
      <c r="C883" s="625"/>
      <c r="D883" s="627"/>
      <c r="E883" s="210"/>
      <c r="F883" s="210"/>
      <c r="G883" s="210"/>
      <c r="H883" s="210"/>
      <c r="I883" s="627"/>
      <c r="J883" s="210"/>
      <c r="K883" s="210"/>
      <c r="L883" s="210"/>
      <c r="M883" s="628"/>
      <c r="N883" s="210"/>
      <c r="O883" s="210"/>
      <c r="P883" s="210"/>
      <c r="Q883" s="210"/>
      <c r="R883" s="210"/>
      <c r="S883" s="210"/>
      <c r="T883" s="210"/>
      <c r="U883" s="210"/>
      <c r="V883" s="210"/>
      <c r="W883" s="210"/>
      <c r="X883" s="210"/>
      <c r="Y883" s="210"/>
      <c r="Z883" s="210"/>
    </row>
    <row r="884" ht="12.75" customHeight="1">
      <c r="A884" s="652"/>
      <c r="B884" s="625"/>
      <c r="C884" s="625"/>
      <c r="D884" s="627"/>
      <c r="E884" s="210"/>
      <c r="F884" s="210"/>
      <c r="G884" s="210"/>
      <c r="H884" s="210"/>
      <c r="I884" s="627"/>
      <c r="J884" s="210"/>
      <c r="K884" s="210"/>
      <c r="L884" s="210"/>
      <c r="M884" s="628"/>
      <c r="N884" s="210"/>
      <c r="O884" s="210"/>
      <c r="P884" s="210"/>
      <c r="Q884" s="210"/>
      <c r="R884" s="210"/>
      <c r="S884" s="210"/>
      <c r="T884" s="210"/>
      <c r="U884" s="210"/>
      <c r="V884" s="210"/>
      <c r="W884" s="210"/>
      <c r="X884" s="210"/>
      <c r="Y884" s="210"/>
      <c r="Z884" s="210"/>
    </row>
    <row r="885" ht="12.75" customHeight="1">
      <c r="A885" s="652"/>
      <c r="B885" s="625"/>
      <c r="C885" s="625"/>
      <c r="D885" s="627"/>
      <c r="E885" s="210"/>
      <c r="F885" s="210"/>
      <c r="G885" s="210"/>
      <c r="H885" s="210"/>
      <c r="I885" s="627"/>
      <c r="J885" s="210"/>
      <c r="K885" s="210"/>
      <c r="L885" s="210"/>
      <c r="M885" s="628"/>
      <c r="N885" s="210"/>
      <c r="O885" s="210"/>
      <c r="P885" s="210"/>
      <c r="Q885" s="210"/>
      <c r="R885" s="210"/>
      <c r="S885" s="210"/>
      <c r="T885" s="210"/>
      <c r="U885" s="210"/>
      <c r="V885" s="210"/>
      <c r="W885" s="210"/>
      <c r="X885" s="210"/>
      <c r="Y885" s="210"/>
      <c r="Z885" s="210"/>
    </row>
    <row r="886" ht="12.75" customHeight="1">
      <c r="A886" s="652"/>
      <c r="B886" s="625"/>
      <c r="C886" s="625"/>
      <c r="D886" s="627"/>
      <c r="E886" s="210"/>
      <c r="F886" s="210"/>
      <c r="G886" s="210"/>
      <c r="H886" s="210"/>
      <c r="I886" s="627"/>
      <c r="J886" s="210"/>
      <c r="K886" s="210"/>
      <c r="L886" s="210"/>
      <c r="M886" s="628"/>
      <c r="N886" s="210"/>
      <c r="O886" s="210"/>
      <c r="P886" s="210"/>
      <c r="Q886" s="210"/>
      <c r="R886" s="210"/>
      <c r="S886" s="210"/>
      <c r="T886" s="210"/>
      <c r="U886" s="210"/>
      <c r="V886" s="210"/>
      <c r="W886" s="210"/>
      <c r="X886" s="210"/>
      <c r="Y886" s="210"/>
      <c r="Z886" s="210"/>
    </row>
    <row r="887" ht="12.75" customHeight="1">
      <c r="A887" s="652"/>
      <c r="B887" s="625"/>
      <c r="C887" s="625"/>
      <c r="D887" s="627"/>
      <c r="E887" s="210"/>
      <c r="F887" s="210"/>
      <c r="G887" s="210"/>
      <c r="H887" s="210"/>
      <c r="I887" s="627"/>
      <c r="J887" s="210"/>
      <c r="K887" s="210"/>
      <c r="L887" s="210"/>
      <c r="M887" s="628"/>
      <c r="N887" s="210"/>
      <c r="O887" s="210"/>
      <c r="P887" s="210"/>
      <c r="Q887" s="210"/>
      <c r="R887" s="210"/>
      <c r="S887" s="210"/>
      <c r="T887" s="210"/>
      <c r="U887" s="210"/>
      <c r="V887" s="210"/>
      <c r="W887" s="210"/>
      <c r="X887" s="210"/>
      <c r="Y887" s="210"/>
      <c r="Z887" s="210"/>
    </row>
    <row r="888" ht="12.75" customHeight="1">
      <c r="A888" s="652"/>
      <c r="B888" s="625"/>
      <c r="C888" s="625"/>
      <c r="D888" s="627"/>
      <c r="E888" s="210"/>
      <c r="F888" s="210"/>
      <c r="G888" s="210"/>
      <c r="H888" s="210"/>
      <c r="I888" s="627"/>
      <c r="J888" s="210"/>
      <c r="K888" s="210"/>
      <c r="L888" s="210"/>
      <c r="M888" s="628"/>
      <c r="N888" s="210"/>
      <c r="O888" s="210"/>
      <c r="P888" s="210"/>
      <c r="Q888" s="210"/>
      <c r="R888" s="210"/>
      <c r="S888" s="210"/>
      <c r="T888" s="210"/>
      <c r="U888" s="210"/>
      <c r="V888" s="210"/>
      <c r="W888" s="210"/>
      <c r="X888" s="210"/>
      <c r="Y888" s="210"/>
      <c r="Z888" s="210"/>
    </row>
    <row r="889" ht="12.75" customHeight="1">
      <c r="A889" s="652"/>
      <c r="B889" s="625"/>
      <c r="C889" s="625"/>
      <c r="D889" s="627"/>
      <c r="E889" s="210"/>
      <c r="F889" s="210"/>
      <c r="G889" s="210"/>
      <c r="H889" s="210"/>
      <c r="I889" s="627"/>
      <c r="J889" s="210"/>
      <c r="K889" s="210"/>
      <c r="L889" s="210"/>
      <c r="M889" s="628"/>
      <c r="N889" s="210"/>
      <c r="O889" s="210"/>
      <c r="P889" s="210"/>
      <c r="Q889" s="210"/>
      <c r="R889" s="210"/>
      <c r="S889" s="210"/>
      <c r="T889" s="210"/>
      <c r="U889" s="210"/>
      <c r="V889" s="210"/>
      <c r="W889" s="210"/>
      <c r="X889" s="210"/>
      <c r="Y889" s="210"/>
      <c r="Z889" s="210"/>
    </row>
    <row r="890" ht="12.75" customHeight="1">
      <c r="A890" s="652"/>
      <c r="B890" s="625"/>
      <c r="C890" s="625"/>
      <c r="D890" s="627"/>
      <c r="E890" s="210"/>
      <c r="F890" s="210"/>
      <c r="G890" s="210"/>
      <c r="H890" s="210"/>
      <c r="I890" s="627"/>
      <c r="J890" s="210"/>
      <c r="K890" s="210"/>
      <c r="L890" s="210"/>
      <c r="M890" s="628"/>
      <c r="N890" s="210"/>
      <c r="O890" s="210"/>
      <c r="P890" s="210"/>
      <c r="Q890" s="210"/>
      <c r="R890" s="210"/>
      <c r="S890" s="210"/>
      <c r="T890" s="210"/>
      <c r="U890" s="210"/>
      <c r="V890" s="210"/>
      <c r="W890" s="210"/>
      <c r="X890" s="210"/>
      <c r="Y890" s="210"/>
      <c r="Z890" s="210"/>
    </row>
    <row r="891" ht="12.75" customHeight="1">
      <c r="A891" s="652"/>
      <c r="B891" s="625"/>
      <c r="C891" s="625"/>
      <c r="D891" s="627"/>
      <c r="E891" s="210"/>
      <c r="F891" s="210"/>
      <c r="G891" s="210"/>
      <c r="H891" s="210"/>
      <c r="I891" s="627"/>
      <c r="J891" s="210"/>
      <c r="K891" s="210"/>
      <c r="L891" s="210"/>
      <c r="M891" s="628"/>
      <c r="N891" s="210"/>
      <c r="O891" s="210"/>
      <c r="P891" s="210"/>
      <c r="Q891" s="210"/>
      <c r="R891" s="210"/>
      <c r="S891" s="210"/>
      <c r="T891" s="210"/>
      <c r="U891" s="210"/>
      <c r="V891" s="210"/>
      <c r="W891" s="210"/>
      <c r="X891" s="210"/>
      <c r="Y891" s="210"/>
      <c r="Z891" s="210"/>
    </row>
    <row r="892" ht="12.75" customHeight="1">
      <c r="A892" s="652"/>
      <c r="B892" s="625"/>
      <c r="C892" s="625"/>
      <c r="D892" s="627"/>
      <c r="E892" s="210"/>
      <c r="F892" s="210"/>
      <c r="G892" s="210"/>
      <c r="H892" s="210"/>
      <c r="I892" s="627"/>
      <c r="J892" s="210"/>
      <c r="K892" s="210"/>
      <c r="L892" s="210"/>
      <c r="M892" s="628"/>
      <c r="N892" s="210"/>
      <c r="O892" s="210"/>
      <c r="P892" s="210"/>
      <c r="Q892" s="210"/>
      <c r="R892" s="210"/>
      <c r="S892" s="210"/>
      <c r="T892" s="210"/>
      <c r="U892" s="210"/>
      <c r="V892" s="210"/>
      <c r="W892" s="210"/>
      <c r="X892" s="210"/>
      <c r="Y892" s="210"/>
      <c r="Z892" s="210"/>
    </row>
    <row r="893" ht="12.75" customHeight="1">
      <c r="A893" s="652"/>
      <c r="B893" s="625"/>
      <c r="C893" s="625"/>
      <c r="D893" s="627"/>
      <c r="E893" s="210"/>
      <c r="F893" s="210"/>
      <c r="G893" s="210"/>
      <c r="H893" s="210"/>
      <c r="I893" s="627"/>
      <c r="J893" s="210"/>
      <c r="K893" s="210"/>
      <c r="L893" s="210"/>
      <c r="M893" s="628"/>
      <c r="N893" s="210"/>
      <c r="O893" s="210"/>
      <c r="P893" s="210"/>
      <c r="Q893" s="210"/>
      <c r="R893" s="210"/>
      <c r="S893" s="210"/>
      <c r="T893" s="210"/>
      <c r="U893" s="210"/>
      <c r="V893" s="210"/>
      <c r="W893" s="210"/>
      <c r="X893" s="210"/>
      <c r="Y893" s="210"/>
      <c r="Z893" s="210"/>
    </row>
    <row r="894" ht="12.75" customHeight="1">
      <c r="A894" s="652"/>
      <c r="B894" s="625"/>
      <c r="C894" s="625"/>
      <c r="D894" s="627"/>
      <c r="E894" s="210"/>
      <c r="F894" s="210"/>
      <c r="G894" s="210"/>
      <c r="H894" s="210"/>
      <c r="I894" s="627"/>
      <c r="J894" s="210"/>
      <c r="K894" s="210"/>
      <c r="L894" s="210"/>
      <c r="M894" s="628"/>
      <c r="N894" s="210"/>
      <c r="O894" s="210"/>
      <c r="P894" s="210"/>
      <c r="Q894" s="210"/>
      <c r="R894" s="210"/>
      <c r="S894" s="210"/>
      <c r="T894" s="210"/>
      <c r="U894" s="210"/>
      <c r="V894" s="210"/>
      <c r="W894" s="210"/>
      <c r="X894" s="210"/>
      <c r="Y894" s="210"/>
      <c r="Z894" s="210"/>
    </row>
    <row r="895" ht="12.75" customHeight="1">
      <c r="A895" s="652"/>
      <c r="B895" s="625"/>
      <c r="C895" s="625"/>
      <c r="D895" s="627"/>
      <c r="E895" s="210"/>
      <c r="F895" s="210"/>
      <c r="G895" s="210"/>
      <c r="H895" s="210"/>
      <c r="I895" s="627"/>
      <c r="J895" s="210"/>
      <c r="K895" s="210"/>
      <c r="L895" s="210"/>
      <c r="M895" s="628"/>
      <c r="N895" s="210"/>
      <c r="O895" s="210"/>
      <c r="P895" s="210"/>
      <c r="Q895" s="210"/>
      <c r="R895" s="210"/>
      <c r="S895" s="210"/>
      <c r="T895" s="210"/>
      <c r="U895" s="210"/>
      <c r="V895" s="210"/>
      <c r="W895" s="210"/>
      <c r="X895" s="210"/>
      <c r="Y895" s="210"/>
      <c r="Z895" s="210"/>
    </row>
    <row r="896" ht="12.75" customHeight="1">
      <c r="A896" s="652"/>
      <c r="B896" s="625"/>
      <c r="C896" s="625"/>
      <c r="D896" s="627"/>
      <c r="E896" s="210"/>
      <c r="F896" s="210"/>
      <c r="G896" s="210"/>
      <c r="H896" s="210"/>
      <c r="I896" s="627"/>
      <c r="J896" s="210"/>
      <c r="K896" s="210"/>
      <c r="L896" s="210"/>
      <c r="M896" s="628"/>
      <c r="N896" s="210"/>
      <c r="O896" s="210"/>
      <c r="P896" s="210"/>
      <c r="Q896" s="210"/>
      <c r="R896" s="210"/>
      <c r="S896" s="210"/>
      <c r="T896" s="210"/>
      <c r="U896" s="210"/>
      <c r="V896" s="210"/>
      <c r="W896" s="210"/>
      <c r="X896" s="210"/>
      <c r="Y896" s="210"/>
      <c r="Z896" s="210"/>
    </row>
    <row r="897" ht="12.75" customHeight="1">
      <c r="A897" s="652"/>
      <c r="B897" s="625"/>
      <c r="C897" s="625"/>
      <c r="D897" s="627"/>
      <c r="E897" s="210"/>
      <c r="F897" s="210"/>
      <c r="G897" s="210"/>
      <c r="H897" s="210"/>
      <c r="I897" s="627"/>
      <c r="J897" s="210"/>
      <c r="K897" s="210"/>
      <c r="L897" s="210"/>
      <c r="M897" s="628"/>
      <c r="N897" s="210"/>
      <c r="O897" s="210"/>
      <c r="P897" s="210"/>
      <c r="Q897" s="210"/>
      <c r="R897" s="210"/>
      <c r="S897" s="210"/>
      <c r="T897" s="210"/>
      <c r="U897" s="210"/>
      <c r="V897" s="210"/>
      <c r="W897" s="210"/>
      <c r="X897" s="210"/>
      <c r="Y897" s="210"/>
      <c r="Z897" s="210"/>
    </row>
    <row r="898" ht="12.75" customHeight="1">
      <c r="A898" s="652"/>
      <c r="B898" s="625"/>
      <c r="C898" s="625"/>
      <c r="D898" s="627"/>
      <c r="E898" s="210"/>
      <c r="F898" s="210"/>
      <c r="G898" s="210"/>
      <c r="H898" s="210"/>
      <c r="I898" s="627"/>
      <c r="J898" s="210"/>
      <c r="K898" s="210"/>
      <c r="L898" s="210"/>
      <c r="M898" s="628"/>
      <c r="N898" s="210"/>
      <c r="O898" s="210"/>
      <c r="P898" s="210"/>
      <c r="Q898" s="210"/>
      <c r="R898" s="210"/>
      <c r="S898" s="210"/>
      <c r="T898" s="210"/>
      <c r="U898" s="210"/>
      <c r="V898" s="210"/>
      <c r="W898" s="210"/>
      <c r="X898" s="210"/>
      <c r="Y898" s="210"/>
      <c r="Z898" s="210"/>
    </row>
    <row r="899" ht="12.75" customHeight="1">
      <c r="A899" s="652"/>
      <c r="B899" s="625"/>
      <c r="C899" s="625"/>
      <c r="D899" s="627"/>
      <c r="E899" s="210"/>
      <c r="F899" s="210"/>
      <c r="G899" s="210"/>
      <c r="H899" s="210"/>
      <c r="I899" s="627"/>
      <c r="J899" s="210"/>
      <c r="K899" s="210"/>
      <c r="L899" s="210"/>
      <c r="M899" s="628"/>
      <c r="N899" s="210"/>
      <c r="O899" s="210"/>
      <c r="P899" s="210"/>
      <c r="Q899" s="210"/>
      <c r="R899" s="210"/>
      <c r="S899" s="210"/>
      <c r="T899" s="210"/>
      <c r="U899" s="210"/>
      <c r="V899" s="210"/>
      <c r="W899" s="210"/>
      <c r="X899" s="210"/>
      <c r="Y899" s="210"/>
      <c r="Z899" s="210"/>
    </row>
    <row r="900" ht="12.75" customHeight="1">
      <c r="A900" s="652"/>
      <c r="B900" s="625"/>
      <c r="C900" s="625"/>
      <c r="D900" s="627"/>
      <c r="E900" s="210"/>
      <c r="F900" s="210"/>
      <c r="G900" s="210"/>
      <c r="H900" s="210"/>
      <c r="I900" s="627"/>
      <c r="J900" s="210"/>
      <c r="K900" s="210"/>
      <c r="L900" s="210"/>
      <c r="M900" s="628"/>
      <c r="N900" s="210"/>
      <c r="O900" s="210"/>
      <c r="P900" s="210"/>
      <c r="Q900" s="210"/>
      <c r="R900" s="210"/>
      <c r="S900" s="210"/>
      <c r="T900" s="210"/>
      <c r="U900" s="210"/>
      <c r="V900" s="210"/>
      <c r="W900" s="210"/>
      <c r="X900" s="210"/>
      <c r="Y900" s="210"/>
      <c r="Z900" s="210"/>
    </row>
    <row r="901" ht="12.75" customHeight="1">
      <c r="A901" s="652"/>
      <c r="B901" s="625"/>
      <c r="C901" s="625"/>
      <c r="D901" s="627"/>
      <c r="E901" s="210"/>
      <c r="F901" s="210"/>
      <c r="G901" s="210"/>
      <c r="H901" s="210"/>
      <c r="I901" s="627"/>
      <c r="J901" s="210"/>
      <c r="K901" s="210"/>
      <c r="L901" s="210"/>
      <c r="M901" s="628"/>
      <c r="N901" s="210"/>
      <c r="O901" s="210"/>
      <c r="P901" s="210"/>
      <c r="Q901" s="210"/>
      <c r="R901" s="210"/>
      <c r="S901" s="210"/>
      <c r="T901" s="210"/>
      <c r="U901" s="210"/>
      <c r="V901" s="210"/>
      <c r="W901" s="210"/>
      <c r="X901" s="210"/>
      <c r="Y901" s="210"/>
      <c r="Z901" s="210"/>
    </row>
    <row r="902" ht="12.75" customHeight="1">
      <c r="A902" s="652"/>
      <c r="B902" s="625"/>
      <c r="C902" s="625"/>
      <c r="D902" s="627"/>
      <c r="E902" s="210"/>
      <c r="F902" s="210"/>
      <c r="G902" s="210"/>
      <c r="H902" s="210"/>
      <c r="I902" s="627"/>
      <c r="J902" s="210"/>
      <c r="K902" s="210"/>
      <c r="L902" s="210"/>
      <c r="M902" s="628"/>
      <c r="N902" s="210"/>
      <c r="O902" s="210"/>
      <c r="P902" s="210"/>
      <c r="Q902" s="210"/>
      <c r="R902" s="210"/>
      <c r="S902" s="210"/>
      <c r="T902" s="210"/>
      <c r="U902" s="210"/>
      <c r="V902" s="210"/>
      <c r="W902" s="210"/>
      <c r="X902" s="210"/>
      <c r="Y902" s="210"/>
      <c r="Z902" s="210"/>
    </row>
    <row r="903" ht="12.75" customHeight="1">
      <c r="A903" s="652"/>
      <c r="B903" s="625"/>
      <c r="C903" s="625"/>
      <c r="D903" s="627"/>
      <c r="E903" s="210"/>
      <c r="F903" s="210"/>
      <c r="G903" s="210"/>
      <c r="H903" s="210"/>
      <c r="I903" s="627"/>
      <c r="J903" s="210"/>
      <c r="K903" s="210"/>
      <c r="L903" s="210"/>
      <c r="M903" s="628"/>
      <c r="N903" s="210"/>
      <c r="O903" s="210"/>
      <c r="P903" s="210"/>
      <c r="Q903" s="210"/>
      <c r="R903" s="210"/>
      <c r="S903" s="210"/>
      <c r="T903" s="210"/>
      <c r="U903" s="210"/>
      <c r="V903" s="210"/>
      <c r="W903" s="210"/>
      <c r="X903" s="210"/>
      <c r="Y903" s="210"/>
      <c r="Z903" s="210"/>
    </row>
    <row r="904" ht="12.75" customHeight="1">
      <c r="A904" s="652"/>
      <c r="B904" s="625"/>
      <c r="C904" s="625"/>
      <c r="D904" s="627"/>
      <c r="E904" s="210"/>
      <c r="F904" s="210"/>
      <c r="G904" s="210"/>
      <c r="H904" s="210"/>
      <c r="I904" s="627"/>
      <c r="J904" s="210"/>
      <c r="K904" s="210"/>
      <c r="L904" s="210"/>
      <c r="M904" s="628"/>
      <c r="N904" s="210"/>
      <c r="O904" s="210"/>
      <c r="P904" s="210"/>
      <c r="Q904" s="210"/>
      <c r="R904" s="210"/>
      <c r="S904" s="210"/>
      <c r="T904" s="210"/>
      <c r="U904" s="210"/>
      <c r="V904" s="210"/>
      <c r="W904" s="210"/>
      <c r="X904" s="210"/>
      <c r="Y904" s="210"/>
      <c r="Z904" s="210"/>
    </row>
    <row r="905" ht="12.75" customHeight="1">
      <c r="A905" s="652"/>
      <c r="B905" s="625"/>
      <c r="C905" s="625"/>
      <c r="D905" s="627"/>
      <c r="E905" s="210"/>
      <c r="F905" s="210"/>
      <c r="G905" s="210"/>
      <c r="H905" s="210"/>
      <c r="I905" s="627"/>
      <c r="J905" s="210"/>
      <c r="K905" s="210"/>
      <c r="L905" s="210"/>
      <c r="M905" s="628"/>
      <c r="N905" s="210"/>
      <c r="O905" s="210"/>
      <c r="P905" s="210"/>
      <c r="Q905" s="210"/>
      <c r="R905" s="210"/>
      <c r="S905" s="210"/>
      <c r="T905" s="210"/>
      <c r="U905" s="210"/>
      <c r="V905" s="210"/>
      <c r="W905" s="210"/>
      <c r="X905" s="210"/>
      <c r="Y905" s="210"/>
      <c r="Z905" s="210"/>
    </row>
    <row r="906" ht="12.75" customHeight="1">
      <c r="A906" s="652"/>
      <c r="B906" s="625"/>
      <c r="C906" s="625"/>
      <c r="D906" s="627"/>
      <c r="E906" s="210"/>
      <c r="F906" s="210"/>
      <c r="G906" s="210"/>
      <c r="H906" s="210"/>
      <c r="I906" s="627"/>
      <c r="J906" s="210"/>
      <c r="K906" s="210"/>
      <c r="L906" s="210"/>
      <c r="M906" s="628"/>
      <c r="N906" s="210"/>
      <c r="O906" s="210"/>
      <c r="P906" s="210"/>
      <c r="Q906" s="210"/>
      <c r="R906" s="210"/>
      <c r="S906" s="210"/>
      <c r="T906" s="210"/>
      <c r="U906" s="210"/>
      <c r="V906" s="210"/>
      <c r="W906" s="210"/>
      <c r="X906" s="210"/>
      <c r="Y906" s="210"/>
      <c r="Z906" s="210"/>
    </row>
    <row r="907" ht="12.75" customHeight="1">
      <c r="A907" s="652"/>
      <c r="B907" s="625"/>
      <c r="C907" s="625"/>
      <c r="D907" s="627"/>
      <c r="E907" s="210"/>
      <c r="F907" s="210"/>
      <c r="G907" s="210"/>
      <c r="H907" s="210"/>
      <c r="I907" s="627"/>
      <c r="J907" s="210"/>
      <c r="K907" s="210"/>
      <c r="L907" s="210"/>
      <c r="M907" s="628"/>
      <c r="N907" s="210"/>
      <c r="O907" s="210"/>
      <c r="P907" s="210"/>
      <c r="Q907" s="210"/>
      <c r="R907" s="210"/>
      <c r="S907" s="210"/>
      <c r="T907" s="210"/>
      <c r="U907" s="210"/>
      <c r="V907" s="210"/>
      <c r="W907" s="210"/>
      <c r="X907" s="210"/>
      <c r="Y907" s="210"/>
      <c r="Z907" s="210"/>
    </row>
    <row r="908" ht="12.75" customHeight="1">
      <c r="A908" s="652"/>
      <c r="B908" s="625"/>
      <c r="C908" s="625"/>
      <c r="D908" s="627"/>
      <c r="E908" s="210"/>
      <c r="F908" s="210"/>
      <c r="G908" s="210"/>
      <c r="H908" s="210"/>
      <c r="I908" s="627"/>
      <c r="J908" s="210"/>
      <c r="K908" s="210"/>
      <c r="L908" s="210"/>
      <c r="M908" s="628"/>
      <c r="N908" s="210"/>
      <c r="O908" s="210"/>
      <c r="P908" s="210"/>
      <c r="Q908" s="210"/>
      <c r="R908" s="210"/>
      <c r="S908" s="210"/>
      <c r="T908" s="210"/>
      <c r="U908" s="210"/>
      <c r="V908" s="210"/>
      <c r="W908" s="210"/>
      <c r="X908" s="210"/>
      <c r="Y908" s="210"/>
      <c r="Z908" s="210"/>
    </row>
    <row r="909" ht="12.75" customHeight="1">
      <c r="A909" s="652"/>
      <c r="B909" s="625"/>
      <c r="C909" s="625"/>
      <c r="D909" s="627"/>
      <c r="E909" s="210"/>
      <c r="F909" s="210"/>
      <c r="G909" s="210"/>
      <c r="H909" s="210"/>
      <c r="I909" s="627"/>
      <c r="J909" s="210"/>
      <c r="K909" s="210"/>
      <c r="L909" s="210"/>
      <c r="M909" s="628"/>
      <c r="N909" s="210"/>
      <c r="O909" s="210"/>
      <c r="P909" s="210"/>
      <c r="Q909" s="210"/>
      <c r="R909" s="210"/>
      <c r="S909" s="210"/>
      <c r="T909" s="210"/>
      <c r="U909" s="210"/>
      <c r="V909" s="210"/>
      <c r="W909" s="210"/>
      <c r="X909" s="210"/>
      <c r="Y909" s="210"/>
      <c r="Z909" s="210"/>
    </row>
    <row r="910" ht="12.75" customHeight="1">
      <c r="A910" s="652"/>
      <c r="B910" s="625"/>
      <c r="C910" s="625"/>
      <c r="D910" s="627"/>
      <c r="E910" s="210"/>
      <c r="F910" s="210"/>
      <c r="G910" s="210"/>
      <c r="H910" s="210"/>
      <c r="I910" s="627"/>
      <c r="J910" s="210"/>
      <c r="K910" s="210"/>
      <c r="L910" s="210"/>
      <c r="M910" s="628"/>
      <c r="N910" s="210"/>
      <c r="O910" s="210"/>
      <c r="P910" s="210"/>
      <c r="Q910" s="210"/>
      <c r="R910" s="210"/>
      <c r="S910" s="210"/>
      <c r="T910" s="210"/>
      <c r="U910" s="210"/>
      <c r="V910" s="210"/>
      <c r="W910" s="210"/>
      <c r="X910" s="210"/>
      <c r="Y910" s="210"/>
      <c r="Z910" s="210"/>
    </row>
    <row r="911" ht="12.75" customHeight="1">
      <c r="A911" s="652"/>
      <c r="B911" s="625"/>
      <c r="C911" s="625"/>
      <c r="D911" s="627"/>
      <c r="E911" s="210"/>
      <c r="F911" s="210"/>
      <c r="G911" s="210"/>
      <c r="H911" s="210"/>
      <c r="I911" s="627"/>
      <c r="J911" s="210"/>
      <c r="K911" s="210"/>
      <c r="L911" s="210"/>
      <c r="M911" s="628"/>
      <c r="N911" s="210"/>
      <c r="O911" s="210"/>
      <c r="P911" s="210"/>
      <c r="Q911" s="210"/>
      <c r="R911" s="210"/>
      <c r="S911" s="210"/>
      <c r="T911" s="210"/>
      <c r="U911" s="210"/>
      <c r="V911" s="210"/>
      <c r="W911" s="210"/>
      <c r="X911" s="210"/>
      <c r="Y911" s="210"/>
      <c r="Z911" s="210"/>
    </row>
    <row r="912" ht="12.75" customHeight="1">
      <c r="A912" s="652"/>
      <c r="B912" s="625"/>
      <c r="C912" s="625"/>
      <c r="D912" s="627"/>
      <c r="E912" s="210"/>
      <c r="F912" s="210"/>
      <c r="G912" s="210"/>
      <c r="H912" s="210"/>
      <c r="I912" s="627"/>
      <c r="J912" s="210"/>
      <c r="K912" s="210"/>
      <c r="L912" s="210"/>
      <c r="M912" s="628"/>
      <c r="N912" s="210"/>
      <c r="O912" s="210"/>
      <c r="P912" s="210"/>
      <c r="Q912" s="210"/>
      <c r="R912" s="210"/>
      <c r="S912" s="210"/>
      <c r="T912" s="210"/>
      <c r="U912" s="210"/>
      <c r="V912" s="210"/>
      <c r="W912" s="210"/>
      <c r="X912" s="210"/>
      <c r="Y912" s="210"/>
      <c r="Z912" s="210"/>
    </row>
    <row r="913" ht="12.75" customHeight="1">
      <c r="A913" s="652"/>
      <c r="B913" s="625"/>
      <c r="C913" s="625"/>
      <c r="D913" s="627"/>
      <c r="E913" s="210"/>
      <c r="F913" s="210"/>
      <c r="G913" s="210"/>
      <c r="H913" s="210"/>
      <c r="I913" s="627"/>
      <c r="J913" s="210"/>
      <c r="K913" s="210"/>
      <c r="L913" s="210"/>
      <c r="M913" s="628"/>
      <c r="N913" s="210"/>
      <c r="O913" s="210"/>
      <c r="P913" s="210"/>
      <c r="Q913" s="210"/>
      <c r="R913" s="210"/>
      <c r="S913" s="210"/>
      <c r="T913" s="210"/>
      <c r="U913" s="210"/>
      <c r="V913" s="210"/>
      <c r="W913" s="210"/>
      <c r="X913" s="210"/>
      <c r="Y913" s="210"/>
      <c r="Z913" s="210"/>
    </row>
    <row r="914" ht="12.75" customHeight="1">
      <c r="A914" s="652"/>
      <c r="B914" s="625"/>
      <c r="C914" s="625"/>
      <c r="D914" s="627"/>
      <c r="E914" s="210"/>
      <c r="F914" s="210"/>
      <c r="G914" s="210"/>
      <c r="H914" s="210"/>
      <c r="I914" s="627"/>
      <c r="J914" s="210"/>
      <c r="K914" s="210"/>
      <c r="L914" s="210"/>
      <c r="M914" s="628"/>
      <c r="N914" s="210"/>
      <c r="O914" s="210"/>
      <c r="P914" s="210"/>
      <c r="Q914" s="210"/>
      <c r="R914" s="210"/>
      <c r="S914" s="210"/>
      <c r="T914" s="210"/>
      <c r="U914" s="210"/>
      <c r="V914" s="210"/>
      <c r="W914" s="210"/>
      <c r="X914" s="210"/>
      <c r="Y914" s="210"/>
      <c r="Z914" s="210"/>
    </row>
    <row r="915" ht="12.75" customHeight="1">
      <c r="A915" s="652"/>
      <c r="B915" s="625"/>
      <c r="C915" s="625"/>
      <c r="D915" s="627"/>
      <c r="E915" s="210"/>
      <c r="F915" s="210"/>
      <c r="G915" s="210"/>
      <c r="H915" s="210"/>
      <c r="I915" s="627"/>
      <c r="J915" s="210"/>
      <c r="K915" s="210"/>
      <c r="L915" s="210"/>
      <c r="M915" s="628"/>
      <c r="N915" s="210"/>
      <c r="O915" s="210"/>
      <c r="P915" s="210"/>
      <c r="Q915" s="210"/>
      <c r="R915" s="210"/>
      <c r="S915" s="210"/>
      <c r="T915" s="210"/>
      <c r="U915" s="210"/>
      <c r="V915" s="210"/>
      <c r="W915" s="210"/>
      <c r="X915" s="210"/>
      <c r="Y915" s="210"/>
      <c r="Z915" s="210"/>
    </row>
    <row r="916" ht="12.75" customHeight="1">
      <c r="A916" s="652"/>
      <c r="B916" s="625"/>
      <c r="C916" s="625"/>
      <c r="D916" s="627"/>
      <c r="E916" s="210"/>
      <c r="F916" s="210"/>
      <c r="G916" s="210"/>
      <c r="H916" s="210"/>
      <c r="I916" s="627"/>
      <c r="J916" s="210"/>
      <c r="K916" s="210"/>
      <c r="L916" s="210"/>
      <c r="M916" s="628"/>
      <c r="N916" s="210"/>
      <c r="O916" s="210"/>
      <c r="P916" s="210"/>
      <c r="Q916" s="210"/>
      <c r="R916" s="210"/>
      <c r="S916" s="210"/>
      <c r="T916" s="210"/>
      <c r="U916" s="210"/>
      <c r="V916" s="210"/>
      <c r="W916" s="210"/>
      <c r="X916" s="210"/>
      <c r="Y916" s="210"/>
      <c r="Z916" s="210"/>
    </row>
    <row r="917" ht="12.75" customHeight="1">
      <c r="A917" s="652"/>
      <c r="B917" s="625"/>
      <c r="C917" s="625"/>
      <c r="D917" s="627"/>
      <c r="E917" s="210"/>
      <c r="F917" s="210"/>
      <c r="G917" s="210"/>
      <c r="H917" s="210"/>
      <c r="I917" s="627"/>
      <c r="J917" s="210"/>
      <c r="K917" s="210"/>
      <c r="L917" s="210"/>
      <c r="M917" s="628"/>
      <c r="N917" s="210"/>
      <c r="O917" s="210"/>
      <c r="P917" s="210"/>
      <c r="Q917" s="210"/>
      <c r="R917" s="210"/>
      <c r="S917" s="210"/>
      <c r="T917" s="210"/>
      <c r="U917" s="210"/>
      <c r="V917" s="210"/>
      <c r="W917" s="210"/>
      <c r="X917" s="210"/>
      <c r="Y917" s="210"/>
      <c r="Z917" s="210"/>
    </row>
    <row r="918" ht="12.75" customHeight="1">
      <c r="A918" s="652"/>
      <c r="B918" s="625"/>
      <c r="C918" s="625"/>
      <c r="D918" s="627"/>
      <c r="E918" s="210"/>
      <c r="F918" s="210"/>
      <c r="G918" s="210"/>
      <c r="H918" s="210"/>
      <c r="I918" s="627"/>
      <c r="J918" s="210"/>
      <c r="K918" s="210"/>
      <c r="L918" s="210"/>
      <c r="M918" s="628"/>
      <c r="N918" s="210"/>
      <c r="O918" s="210"/>
      <c r="P918" s="210"/>
      <c r="Q918" s="210"/>
      <c r="R918" s="210"/>
      <c r="S918" s="210"/>
      <c r="T918" s="210"/>
      <c r="U918" s="210"/>
      <c r="V918" s="210"/>
      <c r="W918" s="210"/>
      <c r="X918" s="210"/>
      <c r="Y918" s="210"/>
      <c r="Z918" s="210"/>
    </row>
    <row r="919" ht="12.75" customHeight="1">
      <c r="A919" s="652"/>
      <c r="B919" s="625"/>
      <c r="C919" s="625"/>
      <c r="D919" s="627"/>
      <c r="E919" s="210"/>
      <c r="F919" s="210"/>
      <c r="G919" s="210"/>
      <c r="H919" s="210"/>
      <c r="I919" s="627"/>
      <c r="J919" s="210"/>
      <c r="K919" s="210"/>
      <c r="L919" s="210"/>
      <c r="M919" s="628"/>
      <c r="N919" s="210"/>
      <c r="O919" s="210"/>
      <c r="P919" s="210"/>
      <c r="Q919" s="210"/>
      <c r="R919" s="210"/>
      <c r="S919" s="210"/>
      <c r="T919" s="210"/>
      <c r="U919" s="210"/>
      <c r="V919" s="210"/>
      <c r="W919" s="210"/>
      <c r="X919" s="210"/>
      <c r="Y919" s="210"/>
      <c r="Z919" s="210"/>
    </row>
    <row r="920" ht="12.75" customHeight="1">
      <c r="A920" s="652"/>
      <c r="B920" s="625"/>
      <c r="C920" s="625"/>
      <c r="D920" s="627"/>
      <c r="E920" s="210"/>
      <c r="F920" s="210"/>
      <c r="G920" s="210"/>
      <c r="H920" s="210"/>
      <c r="I920" s="627"/>
      <c r="J920" s="210"/>
      <c r="K920" s="210"/>
      <c r="L920" s="210"/>
      <c r="M920" s="628"/>
      <c r="N920" s="210"/>
      <c r="O920" s="210"/>
      <c r="P920" s="210"/>
      <c r="Q920" s="210"/>
      <c r="R920" s="210"/>
      <c r="S920" s="210"/>
      <c r="T920" s="210"/>
      <c r="U920" s="210"/>
      <c r="V920" s="210"/>
      <c r="W920" s="210"/>
      <c r="X920" s="210"/>
      <c r="Y920" s="210"/>
      <c r="Z920" s="210"/>
    </row>
    <row r="921" ht="12.75" customHeight="1">
      <c r="A921" s="652"/>
      <c r="B921" s="625"/>
      <c r="C921" s="625"/>
      <c r="D921" s="627"/>
      <c r="E921" s="210"/>
      <c r="F921" s="210"/>
      <c r="G921" s="210"/>
      <c r="H921" s="210"/>
      <c r="I921" s="627"/>
      <c r="J921" s="210"/>
      <c r="K921" s="210"/>
      <c r="L921" s="210"/>
      <c r="M921" s="628"/>
      <c r="N921" s="210"/>
      <c r="O921" s="210"/>
      <c r="P921" s="210"/>
      <c r="Q921" s="210"/>
      <c r="R921" s="210"/>
      <c r="S921" s="210"/>
      <c r="T921" s="210"/>
      <c r="U921" s="210"/>
      <c r="V921" s="210"/>
      <c r="W921" s="210"/>
      <c r="X921" s="210"/>
      <c r="Y921" s="210"/>
      <c r="Z921" s="210"/>
    </row>
    <row r="922" ht="12.75" customHeight="1">
      <c r="A922" s="652"/>
      <c r="B922" s="625"/>
      <c r="C922" s="625"/>
      <c r="D922" s="627"/>
      <c r="E922" s="210"/>
      <c r="F922" s="210"/>
      <c r="G922" s="210"/>
      <c r="H922" s="210"/>
      <c r="I922" s="627"/>
      <c r="J922" s="210"/>
      <c r="K922" s="210"/>
      <c r="L922" s="210"/>
      <c r="M922" s="628"/>
      <c r="N922" s="210"/>
      <c r="O922" s="210"/>
      <c r="P922" s="210"/>
      <c r="Q922" s="210"/>
      <c r="R922" s="210"/>
      <c r="S922" s="210"/>
      <c r="T922" s="210"/>
      <c r="U922" s="210"/>
      <c r="V922" s="210"/>
      <c r="W922" s="210"/>
      <c r="X922" s="210"/>
      <c r="Y922" s="210"/>
      <c r="Z922" s="210"/>
    </row>
    <row r="923" ht="12.75" customHeight="1">
      <c r="A923" s="652"/>
      <c r="B923" s="625"/>
      <c r="C923" s="625"/>
      <c r="D923" s="627"/>
      <c r="E923" s="210"/>
      <c r="F923" s="210"/>
      <c r="G923" s="210"/>
      <c r="H923" s="210"/>
      <c r="I923" s="627"/>
      <c r="J923" s="210"/>
      <c r="K923" s="210"/>
      <c r="L923" s="210"/>
      <c r="M923" s="628"/>
      <c r="N923" s="210"/>
      <c r="O923" s="210"/>
      <c r="P923" s="210"/>
      <c r="Q923" s="210"/>
      <c r="R923" s="210"/>
      <c r="S923" s="210"/>
      <c r="T923" s="210"/>
      <c r="U923" s="210"/>
      <c r="V923" s="210"/>
      <c r="W923" s="210"/>
      <c r="X923" s="210"/>
      <c r="Y923" s="210"/>
      <c r="Z923" s="210"/>
    </row>
    <row r="924" ht="12.75" customHeight="1">
      <c r="A924" s="652"/>
      <c r="B924" s="625"/>
      <c r="C924" s="625"/>
      <c r="D924" s="627"/>
      <c r="E924" s="210"/>
      <c r="F924" s="210"/>
      <c r="G924" s="210"/>
      <c r="H924" s="210"/>
      <c r="I924" s="627"/>
      <c r="J924" s="210"/>
      <c r="K924" s="210"/>
      <c r="L924" s="210"/>
      <c r="M924" s="628"/>
      <c r="N924" s="210"/>
      <c r="O924" s="210"/>
      <c r="P924" s="210"/>
      <c r="Q924" s="210"/>
      <c r="R924" s="210"/>
      <c r="S924" s="210"/>
      <c r="T924" s="210"/>
      <c r="U924" s="210"/>
      <c r="V924" s="210"/>
      <c r="W924" s="210"/>
      <c r="X924" s="210"/>
      <c r="Y924" s="210"/>
      <c r="Z924" s="210"/>
    </row>
    <row r="925" ht="12.75" customHeight="1">
      <c r="A925" s="652"/>
      <c r="B925" s="625"/>
      <c r="C925" s="625"/>
      <c r="D925" s="627"/>
      <c r="E925" s="210"/>
      <c r="F925" s="210"/>
      <c r="G925" s="210"/>
      <c r="H925" s="210"/>
      <c r="I925" s="627"/>
      <c r="J925" s="210"/>
      <c r="K925" s="210"/>
      <c r="L925" s="210"/>
      <c r="M925" s="628"/>
      <c r="N925" s="210"/>
      <c r="O925" s="210"/>
      <c r="P925" s="210"/>
      <c r="Q925" s="210"/>
      <c r="R925" s="210"/>
      <c r="S925" s="210"/>
      <c r="T925" s="210"/>
      <c r="U925" s="210"/>
      <c r="V925" s="210"/>
      <c r="W925" s="210"/>
      <c r="X925" s="210"/>
      <c r="Y925" s="210"/>
      <c r="Z925" s="210"/>
    </row>
    <row r="926" ht="12.75" customHeight="1">
      <c r="A926" s="652"/>
      <c r="B926" s="625"/>
      <c r="C926" s="625"/>
      <c r="D926" s="627"/>
      <c r="E926" s="210"/>
      <c r="F926" s="210"/>
      <c r="G926" s="210"/>
      <c r="H926" s="210"/>
      <c r="I926" s="627"/>
      <c r="J926" s="210"/>
      <c r="K926" s="210"/>
      <c r="L926" s="210"/>
      <c r="M926" s="628"/>
      <c r="N926" s="210"/>
      <c r="O926" s="210"/>
      <c r="P926" s="210"/>
      <c r="Q926" s="210"/>
      <c r="R926" s="210"/>
      <c r="S926" s="210"/>
      <c r="T926" s="210"/>
      <c r="U926" s="210"/>
      <c r="V926" s="210"/>
      <c r="W926" s="210"/>
      <c r="X926" s="210"/>
      <c r="Y926" s="210"/>
      <c r="Z926" s="210"/>
    </row>
    <row r="927" ht="12.75" customHeight="1">
      <c r="A927" s="652"/>
      <c r="B927" s="625"/>
      <c r="C927" s="625"/>
      <c r="D927" s="627"/>
      <c r="E927" s="210"/>
      <c r="F927" s="210"/>
      <c r="G927" s="210"/>
      <c r="H927" s="210"/>
      <c r="I927" s="627"/>
      <c r="J927" s="210"/>
      <c r="K927" s="210"/>
      <c r="L927" s="210"/>
      <c r="M927" s="628"/>
      <c r="N927" s="210"/>
      <c r="O927" s="210"/>
      <c r="P927" s="210"/>
      <c r="Q927" s="210"/>
      <c r="R927" s="210"/>
      <c r="S927" s="210"/>
      <c r="T927" s="210"/>
      <c r="U927" s="210"/>
      <c r="V927" s="210"/>
      <c r="W927" s="210"/>
      <c r="X927" s="210"/>
      <c r="Y927" s="210"/>
      <c r="Z927" s="210"/>
    </row>
    <row r="928" ht="12.75" customHeight="1">
      <c r="A928" s="652"/>
      <c r="B928" s="625"/>
      <c r="C928" s="625"/>
      <c r="D928" s="627"/>
      <c r="E928" s="210"/>
      <c r="F928" s="210"/>
      <c r="G928" s="210"/>
      <c r="H928" s="210"/>
      <c r="I928" s="627"/>
      <c r="J928" s="210"/>
      <c r="K928" s="210"/>
      <c r="L928" s="210"/>
      <c r="M928" s="628"/>
      <c r="N928" s="210"/>
      <c r="O928" s="210"/>
      <c r="P928" s="210"/>
      <c r="Q928" s="210"/>
      <c r="R928" s="210"/>
      <c r="S928" s="210"/>
      <c r="T928" s="210"/>
      <c r="U928" s="210"/>
      <c r="V928" s="210"/>
      <c r="W928" s="210"/>
      <c r="X928" s="210"/>
      <c r="Y928" s="210"/>
      <c r="Z928" s="210"/>
    </row>
    <row r="929" ht="12.75" customHeight="1">
      <c r="A929" s="652"/>
      <c r="B929" s="625"/>
      <c r="C929" s="625"/>
      <c r="D929" s="627"/>
      <c r="E929" s="210"/>
      <c r="F929" s="210"/>
      <c r="G929" s="210"/>
      <c r="H929" s="210"/>
      <c r="I929" s="627"/>
      <c r="J929" s="210"/>
      <c r="K929" s="210"/>
      <c r="L929" s="210"/>
      <c r="M929" s="628"/>
      <c r="N929" s="210"/>
      <c r="O929" s="210"/>
      <c r="P929" s="210"/>
      <c r="Q929" s="210"/>
      <c r="R929" s="210"/>
      <c r="S929" s="210"/>
      <c r="T929" s="210"/>
      <c r="U929" s="210"/>
      <c r="V929" s="210"/>
      <c r="W929" s="210"/>
      <c r="X929" s="210"/>
      <c r="Y929" s="210"/>
      <c r="Z929" s="210"/>
    </row>
    <row r="930" ht="12.75" customHeight="1">
      <c r="A930" s="652"/>
      <c r="B930" s="625"/>
      <c r="C930" s="625"/>
      <c r="D930" s="627"/>
      <c r="E930" s="210"/>
      <c r="F930" s="210"/>
      <c r="G930" s="210"/>
      <c r="H930" s="210"/>
      <c r="I930" s="627"/>
      <c r="J930" s="210"/>
      <c r="K930" s="210"/>
      <c r="L930" s="210"/>
      <c r="M930" s="628"/>
      <c r="N930" s="210"/>
      <c r="O930" s="210"/>
      <c r="P930" s="210"/>
      <c r="Q930" s="210"/>
      <c r="R930" s="210"/>
      <c r="S930" s="210"/>
      <c r="T930" s="210"/>
      <c r="U930" s="210"/>
      <c r="V930" s="210"/>
      <c r="W930" s="210"/>
      <c r="X930" s="210"/>
      <c r="Y930" s="210"/>
      <c r="Z930" s="210"/>
    </row>
    <row r="931" ht="12.75" customHeight="1">
      <c r="A931" s="652"/>
      <c r="B931" s="625"/>
      <c r="C931" s="625"/>
      <c r="D931" s="627"/>
      <c r="E931" s="210"/>
      <c r="F931" s="210"/>
      <c r="G931" s="210"/>
      <c r="H931" s="210"/>
      <c r="I931" s="627"/>
      <c r="J931" s="210"/>
      <c r="K931" s="210"/>
      <c r="L931" s="210"/>
      <c r="M931" s="628"/>
      <c r="N931" s="210"/>
      <c r="O931" s="210"/>
      <c r="P931" s="210"/>
      <c r="Q931" s="210"/>
      <c r="R931" s="210"/>
      <c r="S931" s="210"/>
      <c r="T931" s="210"/>
      <c r="U931" s="210"/>
      <c r="V931" s="210"/>
      <c r="W931" s="210"/>
      <c r="X931" s="210"/>
      <c r="Y931" s="210"/>
      <c r="Z931" s="210"/>
    </row>
    <row r="932" ht="12.75" customHeight="1">
      <c r="A932" s="652"/>
      <c r="B932" s="625"/>
      <c r="C932" s="625"/>
      <c r="D932" s="627"/>
      <c r="E932" s="210"/>
      <c r="F932" s="210"/>
      <c r="G932" s="210"/>
      <c r="H932" s="210"/>
      <c r="I932" s="627"/>
      <c r="J932" s="210"/>
      <c r="K932" s="210"/>
      <c r="L932" s="210"/>
      <c r="M932" s="628"/>
      <c r="N932" s="210"/>
      <c r="O932" s="210"/>
      <c r="P932" s="210"/>
      <c r="Q932" s="210"/>
      <c r="R932" s="210"/>
      <c r="S932" s="210"/>
      <c r="T932" s="210"/>
      <c r="U932" s="210"/>
      <c r="V932" s="210"/>
      <c r="W932" s="210"/>
      <c r="X932" s="210"/>
      <c r="Y932" s="210"/>
      <c r="Z932" s="210"/>
    </row>
    <row r="933" ht="12.75" customHeight="1">
      <c r="A933" s="652"/>
      <c r="B933" s="625"/>
      <c r="C933" s="625"/>
      <c r="D933" s="627"/>
      <c r="E933" s="210"/>
      <c r="F933" s="210"/>
      <c r="G933" s="210"/>
      <c r="H933" s="210"/>
      <c r="I933" s="627"/>
      <c r="J933" s="210"/>
      <c r="K933" s="210"/>
      <c r="L933" s="210"/>
      <c r="M933" s="628"/>
      <c r="N933" s="210"/>
      <c r="O933" s="210"/>
      <c r="P933" s="210"/>
      <c r="Q933" s="210"/>
      <c r="R933" s="210"/>
      <c r="S933" s="210"/>
      <c r="T933" s="210"/>
      <c r="U933" s="210"/>
      <c r="V933" s="210"/>
      <c r="W933" s="210"/>
      <c r="X933" s="210"/>
      <c r="Y933" s="210"/>
      <c r="Z933" s="210"/>
    </row>
    <row r="934" ht="12.75" customHeight="1">
      <c r="A934" s="652"/>
      <c r="B934" s="625"/>
      <c r="C934" s="625"/>
      <c r="D934" s="627"/>
      <c r="E934" s="210"/>
      <c r="F934" s="210"/>
      <c r="G934" s="210"/>
      <c r="H934" s="210"/>
      <c r="I934" s="627"/>
      <c r="J934" s="210"/>
      <c r="K934" s="210"/>
      <c r="L934" s="210"/>
      <c r="M934" s="628"/>
      <c r="N934" s="210"/>
      <c r="O934" s="210"/>
      <c r="P934" s="210"/>
      <c r="Q934" s="210"/>
      <c r="R934" s="210"/>
      <c r="S934" s="210"/>
      <c r="T934" s="210"/>
      <c r="U934" s="210"/>
      <c r="V934" s="210"/>
      <c r="W934" s="210"/>
      <c r="X934" s="210"/>
      <c r="Y934" s="210"/>
      <c r="Z934" s="210"/>
    </row>
    <row r="935" ht="12.75" customHeight="1">
      <c r="A935" s="652"/>
      <c r="B935" s="625"/>
      <c r="C935" s="625"/>
      <c r="D935" s="627"/>
      <c r="E935" s="210"/>
      <c r="F935" s="210"/>
      <c r="G935" s="210"/>
      <c r="H935" s="210"/>
      <c r="I935" s="627"/>
      <c r="J935" s="210"/>
      <c r="K935" s="210"/>
      <c r="L935" s="210"/>
      <c r="M935" s="628"/>
      <c r="N935" s="210"/>
      <c r="O935" s="210"/>
      <c r="P935" s="210"/>
      <c r="Q935" s="210"/>
      <c r="R935" s="210"/>
      <c r="S935" s="210"/>
      <c r="T935" s="210"/>
      <c r="U935" s="210"/>
      <c r="V935" s="210"/>
      <c r="W935" s="210"/>
      <c r="X935" s="210"/>
      <c r="Y935" s="210"/>
      <c r="Z935" s="210"/>
    </row>
    <row r="936" ht="12.75" customHeight="1">
      <c r="A936" s="652"/>
      <c r="B936" s="625"/>
      <c r="C936" s="625"/>
      <c r="D936" s="627"/>
      <c r="E936" s="210"/>
      <c r="F936" s="210"/>
      <c r="G936" s="210"/>
      <c r="H936" s="210"/>
      <c r="I936" s="627"/>
      <c r="J936" s="210"/>
      <c r="K936" s="210"/>
      <c r="L936" s="210"/>
      <c r="M936" s="628"/>
      <c r="N936" s="210"/>
      <c r="O936" s="210"/>
      <c r="P936" s="210"/>
      <c r="Q936" s="210"/>
      <c r="R936" s="210"/>
      <c r="S936" s="210"/>
      <c r="T936" s="210"/>
      <c r="U936" s="210"/>
      <c r="V936" s="210"/>
      <c r="W936" s="210"/>
      <c r="X936" s="210"/>
      <c r="Y936" s="210"/>
      <c r="Z936" s="210"/>
    </row>
    <row r="937" ht="12.75" customHeight="1">
      <c r="A937" s="652"/>
      <c r="B937" s="625"/>
      <c r="C937" s="625"/>
      <c r="D937" s="627"/>
      <c r="E937" s="210"/>
      <c r="F937" s="210"/>
      <c r="G937" s="210"/>
      <c r="H937" s="210"/>
      <c r="I937" s="627"/>
      <c r="J937" s="210"/>
      <c r="K937" s="210"/>
      <c r="L937" s="210"/>
      <c r="M937" s="628"/>
      <c r="N937" s="210"/>
      <c r="O937" s="210"/>
      <c r="P937" s="210"/>
      <c r="Q937" s="210"/>
      <c r="R937" s="210"/>
      <c r="S937" s="210"/>
      <c r="T937" s="210"/>
      <c r="U937" s="210"/>
      <c r="V937" s="210"/>
      <c r="W937" s="210"/>
      <c r="X937" s="210"/>
      <c r="Y937" s="210"/>
      <c r="Z937" s="210"/>
    </row>
    <row r="938" ht="12.75" customHeight="1">
      <c r="A938" s="652"/>
      <c r="B938" s="625"/>
      <c r="C938" s="625"/>
      <c r="D938" s="627"/>
      <c r="E938" s="210"/>
      <c r="F938" s="210"/>
      <c r="G938" s="210"/>
      <c r="H938" s="210"/>
      <c r="I938" s="627"/>
      <c r="J938" s="210"/>
      <c r="K938" s="210"/>
      <c r="L938" s="210"/>
      <c r="M938" s="628"/>
      <c r="N938" s="210"/>
      <c r="O938" s="210"/>
      <c r="P938" s="210"/>
      <c r="Q938" s="210"/>
      <c r="R938" s="210"/>
      <c r="S938" s="210"/>
      <c r="T938" s="210"/>
      <c r="U938" s="210"/>
      <c r="V938" s="210"/>
      <c r="W938" s="210"/>
      <c r="X938" s="210"/>
      <c r="Y938" s="210"/>
      <c r="Z938" s="210"/>
    </row>
    <row r="939" ht="12.75" customHeight="1">
      <c r="A939" s="652"/>
      <c r="B939" s="625"/>
      <c r="C939" s="625"/>
      <c r="D939" s="627"/>
      <c r="E939" s="210"/>
      <c r="F939" s="210"/>
      <c r="G939" s="210"/>
      <c r="H939" s="210"/>
      <c r="I939" s="627"/>
      <c r="J939" s="210"/>
      <c r="K939" s="210"/>
      <c r="L939" s="210"/>
      <c r="M939" s="628"/>
      <c r="N939" s="210"/>
      <c r="O939" s="210"/>
      <c r="P939" s="210"/>
      <c r="Q939" s="210"/>
      <c r="R939" s="210"/>
      <c r="S939" s="210"/>
      <c r="T939" s="210"/>
      <c r="U939" s="210"/>
      <c r="V939" s="210"/>
      <c r="W939" s="210"/>
      <c r="X939" s="210"/>
      <c r="Y939" s="210"/>
      <c r="Z939" s="210"/>
    </row>
    <row r="940" ht="12.75" customHeight="1">
      <c r="A940" s="652"/>
      <c r="B940" s="625"/>
      <c r="C940" s="625"/>
      <c r="D940" s="627"/>
      <c r="E940" s="210"/>
      <c r="F940" s="210"/>
      <c r="G940" s="210"/>
      <c r="H940" s="210"/>
      <c r="I940" s="627"/>
      <c r="J940" s="210"/>
      <c r="K940" s="210"/>
      <c r="L940" s="210"/>
      <c r="M940" s="628"/>
      <c r="N940" s="210"/>
      <c r="O940" s="210"/>
      <c r="P940" s="210"/>
      <c r="Q940" s="210"/>
      <c r="R940" s="210"/>
      <c r="S940" s="210"/>
      <c r="T940" s="210"/>
      <c r="U940" s="210"/>
      <c r="V940" s="210"/>
      <c r="W940" s="210"/>
      <c r="X940" s="210"/>
      <c r="Y940" s="210"/>
      <c r="Z940" s="210"/>
    </row>
    <row r="941" ht="12.75" customHeight="1">
      <c r="A941" s="652"/>
      <c r="B941" s="625"/>
      <c r="C941" s="625"/>
      <c r="D941" s="627"/>
      <c r="E941" s="210"/>
      <c r="F941" s="210"/>
      <c r="G941" s="210"/>
      <c r="H941" s="210"/>
      <c r="I941" s="627"/>
      <c r="J941" s="210"/>
      <c r="K941" s="210"/>
      <c r="L941" s="210"/>
      <c r="M941" s="628"/>
      <c r="N941" s="210"/>
      <c r="O941" s="210"/>
      <c r="P941" s="210"/>
      <c r="Q941" s="210"/>
      <c r="R941" s="210"/>
      <c r="S941" s="210"/>
      <c r="T941" s="210"/>
      <c r="U941" s="210"/>
      <c r="V941" s="210"/>
      <c r="W941" s="210"/>
      <c r="X941" s="210"/>
      <c r="Y941" s="210"/>
      <c r="Z941" s="210"/>
    </row>
    <row r="942" ht="12.75" customHeight="1">
      <c r="A942" s="652"/>
      <c r="B942" s="625"/>
      <c r="C942" s="625"/>
      <c r="D942" s="627"/>
      <c r="E942" s="210"/>
      <c r="F942" s="210"/>
      <c r="G942" s="210"/>
      <c r="H942" s="210"/>
      <c r="I942" s="627"/>
      <c r="J942" s="210"/>
      <c r="K942" s="210"/>
      <c r="L942" s="210"/>
      <c r="M942" s="628"/>
      <c r="N942" s="210"/>
      <c r="O942" s="210"/>
      <c r="P942" s="210"/>
      <c r="Q942" s="210"/>
      <c r="R942" s="210"/>
      <c r="S942" s="210"/>
      <c r="T942" s="210"/>
      <c r="U942" s="210"/>
      <c r="V942" s="210"/>
      <c r="W942" s="210"/>
      <c r="X942" s="210"/>
      <c r="Y942" s="210"/>
      <c r="Z942" s="210"/>
    </row>
    <row r="943" ht="12.75" customHeight="1">
      <c r="A943" s="652"/>
      <c r="B943" s="625"/>
      <c r="C943" s="625"/>
      <c r="D943" s="627"/>
      <c r="E943" s="210"/>
      <c r="F943" s="210"/>
      <c r="G943" s="210"/>
      <c r="H943" s="210"/>
      <c r="I943" s="627"/>
      <c r="J943" s="210"/>
      <c r="K943" s="210"/>
      <c r="L943" s="210"/>
      <c r="M943" s="628"/>
      <c r="N943" s="210"/>
      <c r="O943" s="210"/>
      <c r="P943" s="210"/>
      <c r="Q943" s="210"/>
      <c r="R943" s="210"/>
      <c r="S943" s="210"/>
      <c r="T943" s="210"/>
      <c r="U943" s="210"/>
      <c r="V943" s="210"/>
      <c r="W943" s="210"/>
      <c r="X943" s="210"/>
      <c r="Y943" s="210"/>
      <c r="Z943" s="210"/>
    </row>
    <row r="944" ht="12.75" customHeight="1">
      <c r="A944" s="652"/>
      <c r="B944" s="625"/>
      <c r="C944" s="625"/>
      <c r="D944" s="627"/>
      <c r="E944" s="210"/>
      <c r="F944" s="210"/>
      <c r="G944" s="210"/>
      <c r="H944" s="210"/>
      <c r="I944" s="627"/>
      <c r="J944" s="210"/>
      <c r="K944" s="210"/>
      <c r="L944" s="210"/>
      <c r="M944" s="628"/>
      <c r="N944" s="210"/>
      <c r="O944" s="210"/>
      <c r="P944" s="210"/>
      <c r="Q944" s="210"/>
      <c r="R944" s="210"/>
      <c r="S944" s="210"/>
      <c r="T944" s="210"/>
      <c r="U944" s="210"/>
      <c r="V944" s="210"/>
      <c r="W944" s="210"/>
      <c r="X944" s="210"/>
      <c r="Y944" s="210"/>
      <c r="Z944" s="210"/>
    </row>
    <row r="945" ht="12.75" customHeight="1">
      <c r="A945" s="652"/>
      <c r="B945" s="625"/>
      <c r="C945" s="625"/>
      <c r="D945" s="627"/>
      <c r="E945" s="210"/>
      <c r="F945" s="210"/>
      <c r="G945" s="210"/>
      <c r="H945" s="210"/>
      <c r="I945" s="627"/>
      <c r="J945" s="210"/>
      <c r="K945" s="210"/>
      <c r="L945" s="210"/>
      <c r="M945" s="628"/>
      <c r="N945" s="210"/>
      <c r="O945" s="210"/>
      <c r="P945" s="210"/>
      <c r="Q945" s="210"/>
      <c r="R945" s="210"/>
      <c r="S945" s="210"/>
      <c r="T945" s="210"/>
      <c r="U945" s="210"/>
      <c r="V945" s="210"/>
      <c r="W945" s="210"/>
      <c r="X945" s="210"/>
      <c r="Y945" s="210"/>
      <c r="Z945" s="210"/>
    </row>
    <row r="946" ht="12.75" customHeight="1">
      <c r="A946" s="652"/>
      <c r="B946" s="625"/>
      <c r="C946" s="625"/>
      <c r="D946" s="627"/>
      <c r="E946" s="210"/>
      <c r="F946" s="210"/>
      <c r="G946" s="210"/>
      <c r="H946" s="210"/>
      <c r="I946" s="627"/>
      <c r="J946" s="210"/>
      <c r="K946" s="210"/>
      <c r="L946" s="210"/>
      <c r="M946" s="628"/>
      <c r="N946" s="210"/>
      <c r="O946" s="210"/>
      <c r="P946" s="210"/>
      <c r="Q946" s="210"/>
      <c r="R946" s="210"/>
      <c r="S946" s="210"/>
      <c r="T946" s="210"/>
      <c r="U946" s="210"/>
      <c r="V946" s="210"/>
      <c r="W946" s="210"/>
      <c r="X946" s="210"/>
      <c r="Y946" s="210"/>
      <c r="Z946" s="210"/>
    </row>
    <row r="947" ht="12.75" customHeight="1">
      <c r="A947" s="652"/>
      <c r="B947" s="625"/>
      <c r="C947" s="625"/>
      <c r="D947" s="627"/>
      <c r="E947" s="210"/>
      <c r="F947" s="210"/>
      <c r="G947" s="210"/>
      <c r="H947" s="210"/>
      <c r="I947" s="627"/>
      <c r="J947" s="210"/>
      <c r="K947" s="210"/>
      <c r="L947" s="210"/>
      <c r="M947" s="628"/>
      <c r="N947" s="210"/>
      <c r="O947" s="210"/>
      <c r="P947" s="210"/>
      <c r="Q947" s="210"/>
      <c r="R947" s="210"/>
      <c r="S947" s="210"/>
      <c r="T947" s="210"/>
      <c r="U947" s="210"/>
      <c r="V947" s="210"/>
      <c r="W947" s="210"/>
      <c r="X947" s="210"/>
      <c r="Y947" s="210"/>
      <c r="Z947" s="210"/>
    </row>
    <row r="948" ht="12.75" customHeight="1">
      <c r="A948" s="652"/>
      <c r="B948" s="625"/>
      <c r="C948" s="625"/>
      <c r="D948" s="627"/>
      <c r="E948" s="210"/>
      <c r="F948" s="210"/>
      <c r="G948" s="210"/>
      <c r="H948" s="210"/>
      <c r="I948" s="627"/>
      <c r="J948" s="210"/>
      <c r="K948" s="210"/>
      <c r="L948" s="210"/>
      <c r="M948" s="628"/>
      <c r="N948" s="210"/>
      <c r="O948" s="210"/>
      <c r="P948" s="210"/>
      <c r="Q948" s="210"/>
      <c r="R948" s="210"/>
      <c r="S948" s="210"/>
      <c r="T948" s="210"/>
      <c r="U948" s="210"/>
      <c r="V948" s="210"/>
      <c r="W948" s="210"/>
      <c r="X948" s="210"/>
      <c r="Y948" s="210"/>
      <c r="Z948" s="210"/>
    </row>
    <row r="949" ht="12.75" customHeight="1">
      <c r="A949" s="652"/>
      <c r="B949" s="625"/>
      <c r="C949" s="625"/>
      <c r="D949" s="627"/>
      <c r="E949" s="210"/>
      <c r="F949" s="210"/>
      <c r="G949" s="210"/>
      <c r="H949" s="210"/>
      <c r="I949" s="627"/>
      <c r="J949" s="210"/>
      <c r="K949" s="210"/>
      <c r="L949" s="210"/>
      <c r="M949" s="628"/>
      <c r="N949" s="210"/>
      <c r="O949" s="210"/>
      <c r="P949" s="210"/>
      <c r="Q949" s="210"/>
      <c r="R949" s="210"/>
      <c r="S949" s="210"/>
      <c r="T949" s="210"/>
      <c r="U949" s="210"/>
      <c r="V949" s="210"/>
      <c r="W949" s="210"/>
      <c r="X949" s="210"/>
      <c r="Y949" s="210"/>
      <c r="Z949" s="210"/>
    </row>
    <row r="950" ht="12.75" customHeight="1">
      <c r="A950" s="652"/>
      <c r="B950" s="625"/>
      <c r="C950" s="625"/>
      <c r="D950" s="627"/>
      <c r="E950" s="210"/>
      <c r="F950" s="210"/>
      <c r="G950" s="210"/>
      <c r="H950" s="210"/>
      <c r="I950" s="627"/>
      <c r="J950" s="210"/>
      <c r="K950" s="210"/>
      <c r="L950" s="210"/>
      <c r="M950" s="628"/>
      <c r="N950" s="210"/>
      <c r="O950" s="210"/>
      <c r="P950" s="210"/>
      <c r="Q950" s="210"/>
      <c r="R950" s="210"/>
      <c r="S950" s="210"/>
      <c r="T950" s="210"/>
      <c r="U950" s="210"/>
      <c r="V950" s="210"/>
      <c r="W950" s="210"/>
      <c r="X950" s="210"/>
      <c r="Y950" s="210"/>
      <c r="Z950" s="210"/>
    </row>
    <row r="951" ht="12.75" customHeight="1">
      <c r="A951" s="652"/>
      <c r="B951" s="625"/>
      <c r="C951" s="625"/>
      <c r="D951" s="627"/>
      <c r="E951" s="210"/>
      <c r="F951" s="210"/>
      <c r="G951" s="210"/>
      <c r="H951" s="210"/>
      <c r="I951" s="627"/>
      <c r="J951" s="210"/>
      <c r="K951" s="210"/>
      <c r="L951" s="210"/>
      <c r="M951" s="628"/>
      <c r="N951" s="210"/>
      <c r="O951" s="210"/>
      <c r="P951" s="210"/>
      <c r="Q951" s="210"/>
      <c r="R951" s="210"/>
      <c r="S951" s="210"/>
      <c r="T951" s="210"/>
      <c r="U951" s="210"/>
      <c r="V951" s="210"/>
      <c r="W951" s="210"/>
      <c r="X951" s="210"/>
      <c r="Y951" s="210"/>
      <c r="Z951" s="210"/>
    </row>
    <row r="952" ht="12.75" customHeight="1">
      <c r="A952" s="652"/>
      <c r="B952" s="625"/>
      <c r="C952" s="625"/>
      <c r="D952" s="627"/>
      <c r="E952" s="210"/>
      <c r="F952" s="210"/>
      <c r="G952" s="210"/>
      <c r="H952" s="210"/>
      <c r="I952" s="627"/>
      <c r="J952" s="210"/>
      <c r="K952" s="210"/>
      <c r="L952" s="210"/>
      <c r="M952" s="628"/>
      <c r="N952" s="210"/>
      <c r="O952" s="210"/>
      <c r="P952" s="210"/>
      <c r="Q952" s="210"/>
      <c r="R952" s="210"/>
      <c r="S952" s="210"/>
      <c r="T952" s="210"/>
      <c r="U952" s="210"/>
      <c r="V952" s="210"/>
      <c r="W952" s="210"/>
      <c r="X952" s="210"/>
      <c r="Y952" s="210"/>
      <c r="Z952" s="210"/>
    </row>
    <row r="953" ht="12.75" customHeight="1">
      <c r="A953" s="652"/>
      <c r="B953" s="625"/>
      <c r="C953" s="625"/>
      <c r="D953" s="627"/>
      <c r="E953" s="210"/>
      <c r="F953" s="210"/>
      <c r="G953" s="210"/>
      <c r="H953" s="210"/>
      <c r="I953" s="627"/>
      <c r="J953" s="210"/>
      <c r="K953" s="210"/>
      <c r="L953" s="210"/>
      <c r="M953" s="628"/>
      <c r="N953" s="210"/>
      <c r="O953" s="210"/>
      <c r="P953" s="210"/>
      <c r="Q953" s="210"/>
      <c r="R953" s="210"/>
      <c r="S953" s="210"/>
      <c r="T953" s="210"/>
      <c r="U953" s="210"/>
      <c r="V953" s="210"/>
      <c r="W953" s="210"/>
      <c r="X953" s="210"/>
      <c r="Y953" s="210"/>
      <c r="Z953" s="210"/>
    </row>
    <row r="954" ht="12.75" customHeight="1">
      <c r="A954" s="652"/>
      <c r="B954" s="625"/>
      <c r="C954" s="625"/>
      <c r="D954" s="627"/>
      <c r="E954" s="210"/>
      <c r="F954" s="210"/>
      <c r="G954" s="210"/>
      <c r="H954" s="210"/>
      <c r="I954" s="627"/>
      <c r="J954" s="210"/>
      <c r="K954" s="210"/>
      <c r="L954" s="210"/>
      <c r="M954" s="628"/>
      <c r="N954" s="210"/>
      <c r="O954" s="210"/>
      <c r="P954" s="210"/>
      <c r="Q954" s="210"/>
      <c r="R954" s="210"/>
      <c r="S954" s="210"/>
      <c r="T954" s="210"/>
      <c r="U954" s="210"/>
      <c r="V954" s="210"/>
      <c r="W954" s="210"/>
      <c r="X954" s="210"/>
      <c r="Y954" s="210"/>
      <c r="Z954" s="210"/>
    </row>
    <row r="955" ht="12.75" customHeight="1">
      <c r="A955" s="652"/>
      <c r="B955" s="625"/>
      <c r="C955" s="625"/>
      <c r="D955" s="627"/>
      <c r="E955" s="210"/>
      <c r="F955" s="210"/>
      <c r="G955" s="210"/>
      <c r="H955" s="210"/>
      <c r="I955" s="627"/>
      <c r="J955" s="210"/>
      <c r="K955" s="210"/>
      <c r="L955" s="210"/>
      <c r="M955" s="628"/>
      <c r="N955" s="210"/>
      <c r="O955" s="210"/>
      <c r="P955" s="210"/>
      <c r="Q955" s="210"/>
      <c r="R955" s="210"/>
      <c r="S955" s="210"/>
      <c r="T955" s="210"/>
      <c r="U955" s="210"/>
      <c r="V955" s="210"/>
      <c r="W955" s="210"/>
      <c r="X955" s="210"/>
      <c r="Y955" s="210"/>
      <c r="Z955" s="210"/>
    </row>
    <row r="956" ht="12.75" customHeight="1">
      <c r="A956" s="652"/>
      <c r="B956" s="625"/>
      <c r="C956" s="625"/>
      <c r="D956" s="627"/>
      <c r="E956" s="210"/>
      <c r="F956" s="210"/>
      <c r="G956" s="210"/>
      <c r="H956" s="210"/>
      <c r="I956" s="627"/>
      <c r="J956" s="210"/>
      <c r="K956" s="210"/>
      <c r="L956" s="210"/>
      <c r="M956" s="628"/>
      <c r="N956" s="210"/>
      <c r="O956" s="210"/>
      <c r="P956" s="210"/>
      <c r="Q956" s="210"/>
      <c r="R956" s="210"/>
      <c r="S956" s="210"/>
      <c r="T956" s="210"/>
      <c r="U956" s="210"/>
      <c r="V956" s="210"/>
      <c r="W956" s="210"/>
      <c r="X956" s="210"/>
      <c r="Y956" s="210"/>
      <c r="Z956" s="210"/>
    </row>
    <row r="957" ht="12.75" customHeight="1">
      <c r="A957" s="652"/>
      <c r="B957" s="625"/>
      <c r="C957" s="625"/>
      <c r="D957" s="627"/>
      <c r="E957" s="210"/>
      <c r="F957" s="210"/>
      <c r="G957" s="210"/>
      <c r="H957" s="210"/>
      <c r="I957" s="627"/>
      <c r="J957" s="210"/>
      <c r="K957" s="210"/>
      <c r="L957" s="210"/>
      <c r="M957" s="628"/>
      <c r="N957" s="210"/>
      <c r="O957" s="210"/>
      <c r="P957" s="210"/>
      <c r="Q957" s="210"/>
      <c r="R957" s="210"/>
      <c r="S957" s="210"/>
      <c r="T957" s="210"/>
      <c r="U957" s="210"/>
      <c r="V957" s="210"/>
      <c r="W957" s="210"/>
      <c r="X957" s="210"/>
      <c r="Y957" s="210"/>
      <c r="Z957" s="210"/>
    </row>
    <row r="958" ht="12.75" customHeight="1">
      <c r="A958" s="652"/>
      <c r="B958" s="625"/>
      <c r="C958" s="625"/>
      <c r="D958" s="627"/>
      <c r="E958" s="210"/>
      <c r="F958" s="210"/>
      <c r="G958" s="210"/>
      <c r="H958" s="210"/>
      <c r="I958" s="627"/>
      <c r="J958" s="210"/>
      <c r="K958" s="210"/>
      <c r="L958" s="210"/>
      <c r="M958" s="628"/>
      <c r="N958" s="210"/>
      <c r="O958" s="210"/>
      <c r="P958" s="210"/>
      <c r="Q958" s="210"/>
      <c r="R958" s="210"/>
      <c r="S958" s="210"/>
      <c r="T958" s="210"/>
      <c r="U958" s="210"/>
      <c r="V958" s="210"/>
      <c r="W958" s="210"/>
      <c r="X958" s="210"/>
      <c r="Y958" s="210"/>
      <c r="Z958" s="210"/>
    </row>
    <row r="959" ht="12.75" customHeight="1">
      <c r="A959" s="652"/>
      <c r="B959" s="625"/>
      <c r="C959" s="625"/>
      <c r="D959" s="627"/>
      <c r="E959" s="210"/>
      <c r="F959" s="210"/>
      <c r="G959" s="210"/>
      <c r="H959" s="210"/>
      <c r="I959" s="627"/>
      <c r="J959" s="210"/>
      <c r="K959" s="210"/>
      <c r="L959" s="210"/>
      <c r="M959" s="628"/>
      <c r="N959" s="210"/>
      <c r="O959" s="210"/>
      <c r="P959" s="210"/>
      <c r="Q959" s="210"/>
      <c r="R959" s="210"/>
      <c r="S959" s="210"/>
      <c r="T959" s="210"/>
      <c r="U959" s="210"/>
      <c r="V959" s="210"/>
      <c r="W959" s="210"/>
      <c r="X959" s="210"/>
      <c r="Y959" s="210"/>
      <c r="Z959" s="210"/>
    </row>
    <row r="960" ht="12.75" customHeight="1">
      <c r="A960" s="652"/>
      <c r="B960" s="625"/>
      <c r="C960" s="625"/>
      <c r="D960" s="627"/>
      <c r="E960" s="210"/>
      <c r="F960" s="210"/>
      <c r="G960" s="210"/>
      <c r="H960" s="210"/>
      <c r="I960" s="627"/>
      <c r="J960" s="210"/>
      <c r="K960" s="210"/>
      <c r="L960" s="210"/>
      <c r="M960" s="628"/>
      <c r="N960" s="210"/>
      <c r="O960" s="210"/>
      <c r="P960" s="210"/>
      <c r="Q960" s="210"/>
      <c r="R960" s="210"/>
      <c r="S960" s="210"/>
      <c r="T960" s="210"/>
      <c r="U960" s="210"/>
      <c r="V960" s="210"/>
      <c r="W960" s="210"/>
      <c r="X960" s="210"/>
      <c r="Y960" s="210"/>
      <c r="Z960" s="210"/>
    </row>
    <row r="961" ht="12.75" customHeight="1">
      <c r="A961" s="652"/>
      <c r="B961" s="625"/>
      <c r="C961" s="625"/>
      <c r="D961" s="627"/>
      <c r="E961" s="210"/>
      <c r="F961" s="210"/>
      <c r="G961" s="210"/>
      <c r="H961" s="210"/>
      <c r="I961" s="627"/>
      <c r="J961" s="210"/>
      <c r="K961" s="210"/>
      <c r="L961" s="210"/>
      <c r="M961" s="628"/>
      <c r="N961" s="210"/>
      <c r="O961" s="210"/>
      <c r="P961" s="210"/>
      <c r="Q961" s="210"/>
      <c r="R961" s="210"/>
      <c r="S961" s="210"/>
      <c r="T961" s="210"/>
      <c r="U961" s="210"/>
      <c r="V961" s="210"/>
      <c r="W961" s="210"/>
      <c r="X961" s="210"/>
      <c r="Y961" s="210"/>
      <c r="Z961" s="210"/>
    </row>
    <row r="962" ht="12.75" customHeight="1">
      <c r="A962" s="652"/>
      <c r="B962" s="625"/>
      <c r="C962" s="625"/>
      <c r="D962" s="627"/>
      <c r="E962" s="210"/>
      <c r="F962" s="210"/>
      <c r="G962" s="210"/>
      <c r="H962" s="210"/>
      <c r="I962" s="627"/>
      <c r="J962" s="210"/>
      <c r="K962" s="210"/>
      <c r="L962" s="210"/>
      <c r="M962" s="628"/>
      <c r="N962" s="210"/>
      <c r="O962" s="210"/>
      <c r="P962" s="210"/>
      <c r="Q962" s="210"/>
      <c r="R962" s="210"/>
      <c r="S962" s="210"/>
      <c r="T962" s="210"/>
      <c r="U962" s="210"/>
      <c r="V962" s="210"/>
      <c r="W962" s="210"/>
      <c r="X962" s="210"/>
      <c r="Y962" s="210"/>
      <c r="Z962" s="210"/>
    </row>
    <row r="963" ht="12.75" customHeight="1">
      <c r="A963" s="652"/>
      <c r="B963" s="625"/>
      <c r="C963" s="625"/>
      <c r="D963" s="627"/>
      <c r="E963" s="210"/>
      <c r="F963" s="210"/>
      <c r="G963" s="210"/>
      <c r="H963" s="210"/>
      <c r="I963" s="627"/>
      <c r="J963" s="210"/>
      <c r="K963" s="210"/>
      <c r="L963" s="210"/>
      <c r="M963" s="628"/>
      <c r="N963" s="210"/>
      <c r="O963" s="210"/>
      <c r="P963" s="210"/>
      <c r="Q963" s="210"/>
      <c r="R963" s="210"/>
      <c r="S963" s="210"/>
      <c r="T963" s="210"/>
      <c r="U963" s="210"/>
      <c r="V963" s="210"/>
      <c r="W963" s="210"/>
      <c r="X963" s="210"/>
      <c r="Y963" s="210"/>
      <c r="Z963" s="210"/>
    </row>
    <row r="964" ht="12.75" customHeight="1">
      <c r="A964" s="652"/>
      <c r="B964" s="625"/>
      <c r="C964" s="625"/>
      <c r="D964" s="627"/>
      <c r="E964" s="210"/>
      <c r="F964" s="210"/>
      <c r="G964" s="210"/>
      <c r="H964" s="210"/>
      <c r="I964" s="627"/>
      <c r="J964" s="210"/>
      <c r="K964" s="210"/>
      <c r="L964" s="210"/>
      <c r="M964" s="628"/>
      <c r="N964" s="210"/>
      <c r="O964" s="210"/>
      <c r="P964" s="210"/>
      <c r="Q964" s="210"/>
      <c r="R964" s="210"/>
      <c r="S964" s="210"/>
      <c r="T964" s="210"/>
      <c r="U964" s="210"/>
      <c r="V964" s="210"/>
      <c r="W964" s="210"/>
      <c r="X964" s="210"/>
      <c r="Y964" s="210"/>
      <c r="Z964" s="210"/>
    </row>
    <row r="965" ht="12.75" customHeight="1">
      <c r="A965" s="652"/>
      <c r="B965" s="625"/>
      <c r="C965" s="625"/>
      <c r="D965" s="627"/>
      <c r="E965" s="210"/>
      <c r="F965" s="210"/>
      <c r="G965" s="210"/>
      <c r="H965" s="210"/>
      <c r="I965" s="627"/>
      <c r="J965" s="210"/>
      <c r="K965" s="210"/>
      <c r="L965" s="210"/>
      <c r="M965" s="628"/>
      <c r="N965" s="210"/>
      <c r="O965" s="210"/>
      <c r="P965" s="210"/>
      <c r="Q965" s="210"/>
      <c r="R965" s="210"/>
      <c r="S965" s="210"/>
      <c r="T965" s="210"/>
      <c r="U965" s="210"/>
      <c r="V965" s="210"/>
      <c r="W965" s="210"/>
      <c r="X965" s="210"/>
      <c r="Y965" s="210"/>
      <c r="Z965" s="210"/>
    </row>
    <row r="966" ht="12.75" customHeight="1">
      <c r="A966" s="652"/>
      <c r="B966" s="625"/>
      <c r="C966" s="625"/>
      <c r="D966" s="627"/>
      <c r="E966" s="210"/>
      <c r="F966" s="210"/>
      <c r="G966" s="210"/>
      <c r="H966" s="210"/>
      <c r="I966" s="627"/>
      <c r="J966" s="210"/>
      <c r="K966" s="210"/>
      <c r="L966" s="210"/>
      <c r="M966" s="628"/>
      <c r="N966" s="210"/>
      <c r="O966" s="210"/>
      <c r="P966" s="210"/>
      <c r="Q966" s="210"/>
      <c r="R966" s="210"/>
      <c r="S966" s="210"/>
      <c r="T966" s="210"/>
      <c r="U966" s="210"/>
      <c r="V966" s="210"/>
      <c r="W966" s="210"/>
      <c r="X966" s="210"/>
      <c r="Y966" s="210"/>
      <c r="Z966" s="210"/>
    </row>
    <row r="967" ht="12.75" customHeight="1">
      <c r="A967" s="652"/>
      <c r="B967" s="625"/>
      <c r="C967" s="625"/>
      <c r="D967" s="627"/>
      <c r="E967" s="210"/>
      <c r="F967" s="210"/>
      <c r="G967" s="210"/>
      <c r="H967" s="210"/>
      <c r="I967" s="627"/>
      <c r="J967" s="210"/>
      <c r="K967" s="210"/>
      <c r="L967" s="210"/>
      <c r="M967" s="628"/>
      <c r="N967" s="210"/>
      <c r="O967" s="210"/>
      <c r="P967" s="210"/>
      <c r="Q967" s="210"/>
      <c r="R967" s="210"/>
      <c r="S967" s="210"/>
      <c r="T967" s="210"/>
      <c r="U967" s="210"/>
      <c r="V967" s="210"/>
      <c r="W967" s="210"/>
      <c r="X967" s="210"/>
      <c r="Y967" s="210"/>
      <c r="Z967" s="210"/>
    </row>
    <row r="968" ht="12.75" customHeight="1">
      <c r="A968" s="652"/>
      <c r="B968" s="625"/>
      <c r="C968" s="625"/>
      <c r="D968" s="627"/>
      <c r="E968" s="210"/>
      <c r="F968" s="210"/>
      <c r="G968" s="210"/>
      <c r="H968" s="210"/>
      <c r="I968" s="627"/>
      <c r="J968" s="210"/>
      <c r="K968" s="210"/>
      <c r="L968" s="210"/>
      <c r="M968" s="628"/>
      <c r="N968" s="210"/>
      <c r="O968" s="210"/>
      <c r="P968" s="210"/>
      <c r="Q968" s="210"/>
      <c r="R968" s="210"/>
      <c r="S968" s="210"/>
      <c r="T968" s="210"/>
      <c r="U968" s="210"/>
      <c r="V968" s="210"/>
      <c r="W968" s="210"/>
      <c r="X968" s="210"/>
      <c r="Y968" s="210"/>
      <c r="Z968" s="210"/>
    </row>
    <row r="969" ht="12.75" customHeight="1">
      <c r="A969" s="652"/>
      <c r="B969" s="625"/>
      <c r="C969" s="625"/>
      <c r="D969" s="627"/>
      <c r="E969" s="210"/>
      <c r="F969" s="210"/>
      <c r="G969" s="210"/>
      <c r="H969" s="210"/>
      <c r="I969" s="627"/>
      <c r="J969" s="210"/>
      <c r="K969" s="210"/>
      <c r="L969" s="210"/>
      <c r="M969" s="628"/>
      <c r="N969" s="210"/>
      <c r="O969" s="210"/>
      <c r="P969" s="210"/>
      <c r="Q969" s="210"/>
      <c r="R969" s="210"/>
      <c r="S969" s="210"/>
      <c r="T969" s="210"/>
      <c r="U969" s="210"/>
      <c r="V969" s="210"/>
      <c r="W969" s="210"/>
      <c r="X969" s="210"/>
      <c r="Y969" s="210"/>
      <c r="Z969" s="210"/>
    </row>
    <row r="970" ht="12.75" customHeight="1">
      <c r="A970" s="652"/>
      <c r="B970" s="625"/>
      <c r="C970" s="625"/>
      <c r="D970" s="627"/>
      <c r="E970" s="210"/>
      <c r="F970" s="210"/>
      <c r="G970" s="210"/>
      <c r="H970" s="210"/>
      <c r="I970" s="627"/>
      <c r="J970" s="210"/>
      <c r="K970" s="210"/>
      <c r="L970" s="210"/>
      <c r="M970" s="628"/>
      <c r="N970" s="210"/>
      <c r="O970" s="210"/>
      <c r="P970" s="210"/>
      <c r="Q970" s="210"/>
      <c r="R970" s="210"/>
      <c r="S970" s="210"/>
      <c r="T970" s="210"/>
      <c r="U970" s="210"/>
      <c r="V970" s="210"/>
      <c r="W970" s="210"/>
      <c r="X970" s="210"/>
      <c r="Y970" s="210"/>
      <c r="Z970" s="210"/>
    </row>
    <row r="971" ht="12.75" customHeight="1">
      <c r="A971" s="652"/>
      <c r="B971" s="625"/>
      <c r="C971" s="625"/>
      <c r="D971" s="627"/>
      <c r="E971" s="210"/>
      <c r="F971" s="210"/>
      <c r="G971" s="210"/>
      <c r="H971" s="210"/>
      <c r="I971" s="627"/>
      <c r="J971" s="210"/>
      <c r="K971" s="210"/>
      <c r="L971" s="210"/>
      <c r="M971" s="628"/>
      <c r="N971" s="210"/>
      <c r="O971" s="210"/>
      <c r="P971" s="210"/>
      <c r="Q971" s="210"/>
      <c r="R971" s="210"/>
      <c r="S971" s="210"/>
      <c r="T971" s="210"/>
      <c r="U971" s="210"/>
      <c r="V971" s="210"/>
      <c r="W971" s="210"/>
      <c r="X971" s="210"/>
      <c r="Y971" s="210"/>
      <c r="Z971" s="210"/>
    </row>
    <row r="972" ht="12.75" customHeight="1">
      <c r="A972" s="652"/>
      <c r="B972" s="625"/>
      <c r="C972" s="625"/>
      <c r="D972" s="627"/>
      <c r="E972" s="210"/>
      <c r="F972" s="210"/>
      <c r="G972" s="210"/>
      <c r="H972" s="210"/>
      <c r="I972" s="627"/>
      <c r="J972" s="210"/>
      <c r="K972" s="210"/>
      <c r="L972" s="210"/>
      <c r="M972" s="628"/>
      <c r="N972" s="210"/>
      <c r="O972" s="210"/>
      <c r="P972" s="210"/>
      <c r="Q972" s="210"/>
      <c r="R972" s="210"/>
      <c r="S972" s="210"/>
      <c r="T972" s="210"/>
      <c r="U972" s="210"/>
      <c r="V972" s="210"/>
      <c r="W972" s="210"/>
      <c r="X972" s="210"/>
      <c r="Y972" s="210"/>
      <c r="Z972" s="210"/>
    </row>
    <row r="973" ht="12.75" customHeight="1">
      <c r="A973" s="652"/>
      <c r="B973" s="625"/>
      <c r="C973" s="625"/>
      <c r="D973" s="627"/>
      <c r="E973" s="210"/>
      <c r="F973" s="210"/>
      <c r="G973" s="210"/>
      <c r="H973" s="210"/>
      <c r="I973" s="627"/>
      <c r="J973" s="210"/>
      <c r="K973" s="210"/>
      <c r="L973" s="210"/>
      <c r="M973" s="628"/>
      <c r="N973" s="210"/>
      <c r="O973" s="210"/>
      <c r="P973" s="210"/>
      <c r="Q973" s="210"/>
      <c r="R973" s="210"/>
      <c r="S973" s="210"/>
      <c r="T973" s="210"/>
      <c r="U973" s="210"/>
      <c r="V973" s="210"/>
      <c r="W973" s="210"/>
      <c r="X973" s="210"/>
      <c r="Y973" s="210"/>
      <c r="Z973" s="210"/>
    </row>
    <row r="974" ht="12.75" customHeight="1">
      <c r="A974" s="652"/>
      <c r="B974" s="625"/>
      <c r="C974" s="625"/>
      <c r="D974" s="627"/>
      <c r="E974" s="210"/>
      <c r="F974" s="210"/>
      <c r="G974" s="210"/>
      <c r="H974" s="210"/>
      <c r="I974" s="627"/>
      <c r="J974" s="210"/>
      <c r="K974" s="210"/>
      <c r="L974" s="210"/>
      <c r="M974" s="628"/>
      <c r="N974" s="210"/>
      <c r="O974" s="210"/>
      <c r="P974" s="210"/>
      <c r="Q974" s="210"/>
      <c r="R974" s="210"/>
      <c r="S974" s="210"/>
      <c r="T974" s="210"/>
      <c r="U974" s="210"/>
      <c r="V974" s="210"/>
      <c r="W974" s="210"/>
      <c r="X974" s="210"/>
      <c r="Y974" s="210"/>
      <c r="Z974" s="210"/>
    </row>
    <row r="975" ht="12.75" customHeight="1">
      <c r="A975" s="652"/>
      <c r="B975" s="625"/>
      <c r="C975" s="625"/>
      <c r="D975" s="627"/>
      <c r="E975" s="210"/>
      <c r="F975" s="210"/>
      <c r="G975" s="210"/>
      <c r="H975" s="210"/>
      <c r="I975" s="627"/>
      <c r="J975" s="210"/>
      <c r="K975" s="210"/>
      <c r="L975" s="210"/>
      <c r="M975" s="628"/>
      <c r="N975" s="210"/>
      <c r="O975" s="210"/>
      <c r="P975" s="210"/>
      <c r="Q975" s="210"/>
      <c r="R975" s="210"/>
      <c r="S975" s="210"/>
      <c r="T975" s="210"/>
      <c r="U975" s="210"/>
      <c r="V975" s="210"/>
      <c r="W975" s="210"/>
      <c r="X975" s="210"/>
      <c r="Y975" s="210"/>
      <c r="Z975" s="210"/>
    </row>
    <row r="976" ht="12.75" customHeight="1">
      <c r="A976" s="652"/>
      <c r="B976" s="625"/>
      <c r="C976" s="625"/>
      <c r="D976" s="627"/>
      <c r="E976" s="210"/>
      <c r="F976" s="210"/>
      <c r="G976" s="210"/>
      <c r="H976" s="210"/>
      <c r="I976" s="627"/>
      <c r="J976" s="210"/>
      <c r="K976" s="210"/>
      <c r="L976" s="210"/>
      <c r="M976" s="628"/>
      <c r="N976" s="210"/>
      <c r="O976" s="210"/>
      <c r="P976" s="210"/>
      <c r="Q976" s="210"/>
      <c r="R976" s="210"/>
      <c r="S976" s="210"/>
      <c r="T976" s="210"/>
      <c r="U976" s="210"/>
      <c r="V976" s="210"/>
      <c r="W976" s="210"/>
      <c r="X976" s="210"/>
      <c r="Y976" s="210"/>
      <c r="Z976" s="210"/>
    </row>
    <row r="977" ht="12.75" customHeight="1">
      <c r="A977" s="652"/>
      <c r="B977" s="625"/>
      <c r="C977" s="625"/>
      <c r="D977" s="627"/>
      <c r="E977" s="210"/>
      <c r="F977" s="210"/>
      <c r="G977" s="210"/>
      <c r="H977" s="210"/>
      <c r="I977" s="627"/>
      <c r="J977" s="210"/>
      <c r="K977" s="210"/>
      <c r="L977" s="210"/>
      <c r="M977" s="628"/>
      <c r="N977" s="210"/>
      <c r="O977" s="210"/>
      <c r="P977" s="210"/>
      <c r="Q977" s="210"/>
      <c r="R977" s="210"/>
      <c r="S977" s="210"/>
      <c r="T977" s="210"/>
      <c r="U977" s="210"/>
      <c r="V977" s="210"/>
      <c r="W977" s="210"/>
      <c r="X977" s="210"/>
      <c r="Y977" s="210"/>
      <c r="Z977" s="210"/>
    </row>
    <row r="978" ht="12.75" customHeight="1">
      <c r="A978" s="652"/>
      <c r="B978" s="625"/>
      <c r="C978" s="625"/>
      <c r="D978" s="627"/>
      <c r="E978" s="210"/>
      <c r="F978" s="210"/>
      <c r="G978" s="210"/>
      <c r="H978" s="210"/>
      <c r="I978" s="627"/>
      <c r="J978" s="210"/>
      <c r="K978" s="210"/>
      <c r="L978" s="210"/>
      <c r="M978" s="628"/>
      <c r="N978" s="210"/>
      <c r="O978" s="210"/>
      <c r="P978" s="210"/>
      <c r="Q978" s="210"/>
      <c r="R978" s="210"/>
      <c r="S978" s="210"/>
      <c r="T978" s="210"/>
      <c r="U978" s="210"/>
      <c r="V978" s="210"/>
      <c r="W978" s="210"/>
      <c r="X978" s="210"/>
      <c r="Y978" s="210"/>
      <c r="Z978" s="210"/>
    </row>
    <row r="979" ht="12.75" customHeight="1">
      <c r="A979" s="652"/>
      <c r="B979" s="625"/>
      <c r="C979" s="625"/>
      <c r="D979" s="627"/>
      <c r="E979" s="210"/>
      <c r="F979" s="210"/>
      <c r="G979" s="210"/>
      <c r="H979" s="210"/>
      <c r="I979" s="627"/>
      <c r="J979" s="210"/>
      <c r="K979" s="210"/>
      <c r="L979" s="210"/>
      <c r="M979" s="628"/>
      <c r="N979" s="210"/>
      <c r="O979" s="210"/>
      <c r="P979" s="210"/>
      <c r="Q979" s="210"/>
      <c r="R979" s="210"/>
      <c r="S979" s="210"/>
      <c r="T979" s="210"/>
      <c r="U979" s="210"/>
      <c r="V979" s="210"/>
      <c r="W979" s="210"/>
      <c r="X979" s="210"/>
      <c r="Y979" s="210"/>
      <c r="Z979" s="210"/>
    </row>
    <row r="980" ht="12.75" customHeight="1">
      <c r="A980" s="652"/>
      <c r="B980" s="625"/>
      <c r="C980" s="625"/>
      <c r="D980" s="627"/>
      <c r="E980" s="210"/>
      <c r="F980" s="210"/>
      <c r="G980" s="210"/>
      <c r="H980" s="210"/>
      <c r="I980" s="627"/>
      <c r="J980" s="210"/>
      <c r="K980" s="210"/>
      <c r="L980" s="210"/>
      <c r="M980" s="628"/>
      <c r="N980" s="210"/>
      <c r="O980" s="210"/>
      <c r="P980" s="210"/>
      <c r="Q980" s="210"/>
      <c r="R980" s="210"/>
      <c r="S980" s="210"/>
      <c r="T980" s="210"/>
      <c r="U980" s="210"/>
      <c r="V980" s="210"/>
      <c r="W980" s="210"/>
      <c r="X980" s="210"/>
      <c r="Y980" s="210"/>
      <c r="Z980" s="210"/>
    </row>
    <row r="981" ht="12.75" customHeight="1">
      <c r="A981" s="652"/>
      <c r="B981" s="625"/>
      <c r="C981" s="625"/>
      <c r="D981" s="627"/>
      <c r="E981" s="210"/>
      <c r="F981" s="210"/>
      <c r="G981" s="210"/>
      <c r="H981" s="210"/>
      <c r="I981" s="627"/>
      <c r="J981" s="210"/>
      <c r="K981" s="210"/>
      <c r="L981" s="210"/>
      <c r="M981" s="628"/>
      <c r="N981" s="210"/>
      <c r="O981" s="210"/>
      <c r="P981" s="210"/>
      <c r="Q981" s="210"/>
      <c r="R981" s="210"/>
      <c r="S981" s="210"/>
      <c r="T981" s="210"/>
      <c r="U981" s="210"/>
      <c r="V981" s="210"/>
      <c r="W981" s="210"/>
      <c r="X981" s="210"/>
      <c r="Y981" s="210"/>
      <c r="Z981" s="210"/>
    </row>
    <row r="982" ht="12.75" customHeight="1">
      <c r="A982" s="652"/>
      <c r="B982" s="625"/>
      <c r="C982" s="625"/>
      <c r="D982" s="627"/>
      <c r="E982" s="210"/>
      <c r="F982" s="210"/>
      <c r="G982" s="210"/>
      <c r="H982" s="210"/>
      <c r="I982" s="627"/>
      <c r="J982" s="210"/>
      <c r="K982" s="210"/>
      <c r="L982" s="210"/>
      <c r="M982" s="628"/>
      <c r="N982" s="210"/>
      <c r="O982" s="210"/>
      <c r="P982" s="210"/>
      <c r="Q982" s="210"/>
      <c r="R982" s="210"/>
      <c r="S982" s="210"/>
      <c r="T982" s="210"/>
      <c r="U982" s="210"/>
      <c r="V982" s="210"/>
      <c r="W982" s="210"/>
      <c r="X982" s="210"/>
      <c r="Y982" s="210"/>
      <c r="Z982" s="210"/>
    </row>
    <row r="983" ht="12.75" customHeight="1">
      <c r="A983" s="652"/>
      <c r="B983" s="625"/>
      <c r="C983" s="625"/>
      <c r="D983" s="627"/>
      <c r="E983" s="210"/>
      <c r="F983" s="210"/>
      <c r="G983" s="210"/>
      <c r="H983" s="210"/>
      <c r="I983" s="627"/>
      <c r="J983" s="210"/>
      <c r="K983" s="210"/>
      <c r="L983" s="210"/>
      <c r="M983" s="628"/>
      <c r="N983" s="210"/>
      <c r="O983" s="210"/>
      <c r="P983" s="210"/>
      <c r="Q983" s="210"/>
      <c r="R983" s="210"/>
      <c r="S983" s="210"/>
      <c r="T983" s="210"/>
      <c r="U983" s="210"/>
      <c r="V983" s="210"/>
      <c r="W983" s="210"/>
      <c r="X983" s="210"/>
      <c r="Y983" s="210"/>
      <c r="Z983" s="210"/>
    </row>
    <row r="984" ht="12.75" customHeight="1">
      <c r="A984" s="652"/>
      <c r="B984" s="625"/>
      <c r="C984" s="625"/>
      <c r="D984" s="627"/>
      <c r="E984" s="210"/>
      <c r="F984" s="210"/>
      <c r="G984" s="210"/>
      <c r="H984" s="210"/>
      <c r="I984" s="627"/>
      <c r="J984" s="210"/>
      <c r="K984" s="210"/>
      <c r="L984" s="210"/>
      <c r="M984" s="628"/>
      <c r="N984" s="210"/>
      <c r="O984" s="210"/>
      <c r="P984" s="210"/>
      <c r="Q984" s="210"/>
      <c r="R984" s="210"/>
      <c r="S984" s="210"/>
      <c r="T984" s="210"/>
      <c r="U984" s="210"/>
      <c r="V984" s="210"/>
      <c r="W984" s="210"/>
      <c r="X984" s="210"/>
      <c r="Y984" s="210"/>
      <c r="Z984" s="210"/>
    </row>
    <row r="985" ht="12.75" customHeight="1">
      <c r="A985" s="652"/>
      <c r="B985" s="625"/>
      <c r="C985" s="625"/>
      <c r="D985" s="627"/>
      <c r="E985" s="210"/>
      <c r="F985" s="210"/>
      <c r="G985" s="210"/>
      <c r="H985" s="210"/>
      <c r="I985" s="627"/>
      <c r="J985" s="210"/>
      <c r="K985" s="210"/>
      <c r="L985" s="210"/>
      <c r="M985" s="628"/>
      <c r="N985" s="210"/>
      <c r="O985" s="210"/>
      <c r="P985" s="210"/>
      <c r="Q985" s="210"/>
      <c r="R985" s="210"/>
      <c r="S985" s="210"/>
      <c r="T985" s="210"/>
      <c r="U985" s="210"/>
      <c r="V985" s="210"/>
      <c r="W985" s="210"/>
      <c r="X985" s="210"/>
      <c r="Y985" s="210"/>
      <c r="Z985" s="210"/>
    </row>
    <row r="986" ht="12.75" customHeight="1">
      <c r="A986" s="652"/>
      <c r="B986" s="625"/>
      <c r="C986" s="625"/>
      <c r="D986" s="627"/>
      <c r="E986" s="210"/>
      <c r="F986" s="210"/>
      <c r="G986" s="210"/>
      <c r="H986" s="210"/>
      <c r="I986" s="627"/>
      <c r="J986" s="210"/>
      <c r="K986" s="210"/>
      <c r="L986" s="210"/>
      <c r="M986" s="628"/>
      <c r="N986" s="210"/>
      <c r="O986" s="210"/>
      <c r="P986" s="210"/>
      <c r="Q986" s="210"/>
      <c r="R986" s="210"/>
      <c r="S986" s="210"/>
      <c r="T986" s="210"/>
      <c r="U986" s="210"/>
      <c r="V986" s="210"/>
      <c r="W986" s="210"/>
      <c r="X986" s="210"/>
      <c r="Y986" s="210"/>
      <c r="Z986" s="210"/>
    </row>
    <row r="987" ht="12.75" customHeight="1">
      <c r="A987" s="652"/>
      <c r="B987" s="625"/>
      <c r="C987" s="625"/>
      <c r="D987" s="627"/>
      <c r="E987" s="210"/>
      <c r="F987" s="210"/>
      <c r="G987" s="210"/>
      <c r="H987" s="210"/>
      <c r="I987" s="627"/>
      <c r="J987" s="210"/>
      <c r="K987" s="210"/>
      <c r="L987" s="210"/>
      <c r="M987" s="628"/>
      <c r="N987" s="210"/>
      <c r="O987" s="210"/>
      <c r="P987" s="210"/>
      <c r="Q987" s="210"/>
      <c r="R987" s="210"/>
      <c r="S987" s="210"/>
      <c r="T987" s="210"/>
      <c r="U987" s="210"/>
      <c r="V987" s="210"/>
      <c r="W987" s="210"/>
      <c r="X987" s="210"/>
      <c r="Y987" s="210"/>
      <c r="Z987" s="210"/>
    </row>
    <row r="988" ht="12.75" customHeight="1">
      <c r="A988" s="652"/>
      <c r="B988" s="625"/>
      <c r="C988" s="625"/>
      <c r="D988" s="627"/>
      <c r="E988" s="210"/>
      <c r="F988" s="210"/>
      <c r="G988" s="210"/>
      <c r="H988" s="210"/>
      <c r="I988" s="627"/>
      <c r="J988" s="210"/>
      <c r="K988" s="210"/>
      <c r="L988" s="210"/>
      <c r="M988" s="628"/>
      <c r="N988" s="210"/>
      <c r="O988" s="210"/>
      <c r="P988" s="210"/>
      <c r="Q988" s="210"/>
      <c r="R988" s="210"/>
      <c r="S988" s="210"/>
      <c r="T988" s="210"/>
      <c r="U988" s="210"/>
      <c r="V988" s="210"/>
      <c r="W988" s="210"/>
      <c r="X988" s="210"/>
      <c r="Y988" s="210"/>
      <c r="Z988" s="210"/>
    </row>
    <row r="989" ht="12.75" customHeight="1">
      <c r="A989" s="652"/>
      <c r="B989" s="625"/>
      <c r="C989" s="625"/>
      <c r="D989" s="627"/>
      <c r="E989" s="210"/>
      <c r="F989" s="210"/>
      <c r="G989" s="210"/>
      <c r="H989" s="210"/>
      <c r="I989" s="627"/>
      <c r="J989" s="210"/>
      <c r="K989" s="210"/>
      <c r="L989" s="210"/>
      <c r="M989" s="628"/>
      <c r="N989" s="210"/>
      <c r="O989" s="210"/>
      <c r="P989" s="210"/>
      <c r="Q989" s="210"/>
      <c r="R989" s="210"/>
      <c r="S989" s="210"/>
      <c r="T989" s="210"/>
      <c r="U989" s="210"/>
      <c r="V989" s="210"/>
      <c r="W989" s="210"/>
      <c r="X989" s="210"/>
      <c r="Y989" s="210"/>
      <c r="Z989" s="210"/>
    </row>
    <row r="990" ht="12.75" customHeight="1">
      <c r="A990" s="652"/>
      <c r="B990" s="625"/>
      <c r="C990" s="625"/>
      <c r="D990" s="627"/>
      <c r="E990" s="210"/>
      <c r="F990" s="210"/>
      <c r="G990" s="210"/>
      <c r="H990" s="210"/>
      <c r="I990" s="627"/>
      <c r="J990" s="210"/>
      <c r="K990" s="210"/>
      <c r="L990" s="210"/>
      <c r="M990" s="628"/>
      <c r="N990" s="210"/>
      <c r="O990" s="210"/>
      <c r="P990" s="210"/>
      <c r="Q990" s="210"/>
      <c r="R990" s="210"/>
      <c r="S990" s="210"/>
      <c r="T990" s="210"/>
      <c r="U990" s="210"/>
      <c r="V990" s="210"/>
      <c r="W990" s="210"/>
      <c r="X990" s="210"/>
      <c r="Y990" s="210"/>
      <c r="Z990" s="210"/>
    </row>
    <row r="991" ht="12.75" customHeight="1">
      <c r="A991" s="652"/>
      <c r="B991" s="625"/>
      <c r="C991" s="625"/>
      <c r="D991" s="627"/>
      <c r="E991" s="210"/>
      <c r="F991" s="210"/>
      <c r="G991" s="210"/>
      <c r="H991" s="210"/>
      <c r="I991" s="627"/>
      <c r="J991" s="210"/>
      <c r="K991" s="210"/>
      <c r="L991" s="210"/>
      <c r="M991" s="628"/>
      <c r="N991" s="210"/>
      <c r="O991" s="210"/>
      <c r="P991" s="210"/>
      <c r="Q991" s="210"/>
      <c r="R991" s="210"/>
      <c r="S991" s="210"/>
      <c r="T991" s="210"/>
      <c r="U991" s="210"/>
      <c r="V991" s="210"/>
      <c r="W991" s="210"/>
      <c r="X991" s="210"/>
      <c r="Y991" s="210"/>
      <c r="Z991" s="210"/>
    </row>
    <row r="992" ht="12.75" customHeight="1">
      <c r="A992" s="652"/>
      <c r="B992" s="625"/>
      <c r="C992" s="625"/>
      <c r="D992" s="627"/>
      <c r="E992" s="210"/>
      <c r="F992" s="210"/>
      <c r="G992" s="210"/>
      <c r="H992" s="210"/>
      <c r="I992" s="627"/>
      <c r="J992" s="210"/>
      <c r="K992" s="210"/>
      <c r="L992" s="210"/>
      <c r="M992" s="628"/>
      <c r="N992" s="210"/>
      <c r="O992" s="210"/>
      <c r="P992" s="210"/>
      <c r="Q992" s="210"/>
      <c r="R992" s="210"/>
      <c r="S992" s="210"/>
      <c r="T992" s="210"/>
      <c r="U992" s="210"/>
      <c r="V992" s="210"/>
      <c r="W992" s="210"/>
      <c r="X992" s="210"/>
      <c r="Y992" s="210"/>
      <c r="Z992" s="210"/>
    </row>
    <row r="993" ht="12.75" customHeight="1">
      <c r="A993" s="652"/>
      <c r="B993" s="625"/>
      <c r="C993" s="625"/>
      <c r="D993" s="627"/>
      <c r="E993" s="210"/>
      <c r="F993" s="210"/>
      <c r="G993" s="210"/>
      <c r="H993" s="210"/>
      <c r="I993" s="627"/>
      <c r="J993" s="210"/>
      <c r="K993" s="210"/>
      <c r="L993" s="210"/>
      <c r="M993" s="628"/>
      <c r="N993" s="210"/>
      <c r="O993" s="210"/>
      <c r="P993" s="210"/>
      <c r="Q993" s="210"/>
      <c r="R993" s="210"/>
      <c r="S993" s="210"/>
      <c r="T993" s="210"/>
      <c r="U993" s="210"/>
      <c r="V993" s="210"/>
      <c r="W993" s="210"/>
      <c r="X993" s="210"/>
      <c r="Y993" s="210"/>
      <c r="Z993" s="210"/>
    </row>
    <row r="994" ht="12.75" customHeight="1">
      <c r="A994" s="652"/>
      <c r="B994" s="625"/>
      <c r="C994" s="625"/>
      <c r="D994" s="627"/>
      <c r="E994" s="210"/>
      <c r="F994" s="210"/>
      <c r="G994" s="210"/>
      <c r="H994" s="210"/>
      <c r="I994" s="627"/>
      <c r="J994" s="210"/>
      <c r="K994" s="210"/>
      <c r="L994" s="210"/>
      <c r="M994" s="628"/>
      <c r="N994" s="210"/>
      <c r="O994" s="210"/>
      <c r="P994" s="210"/>
      <c r="Q994" s="210"/>
      <c r="R994" s="210"/>
      <c r="S994" s="210"/>
      <c r="T994" s="210"/>
      <c r="U994" s="210"/>
      <c r="V994" s="210"/>
      <c r="W994" s="210"/>
      <c r="X994" s="210"/>
      <c r="Y994" s="210"/>
      <c r="Z994" s="210"/>
    </row>
    <row r="995" ht="12.75" customHeight="1">
      <c r="A995" s="652"/>
      <c r="B995" s="625"/>
      <c r="C995" s="625"/>
      <c r="D995" s="627"/>
      <c r="E995" s="210"/>
      <c r="F995" s="210"/>
      <c r="G995" s="210"/>
      <c r="H995" s="210"/>
      <c r="I995" s="627"/>
      <c r="J995" s="210"/>
      <c r="K995" s="210"/>
      <c r="L995" s="210"/>
      <c r="M995" s="628"/>
      <c r="N995" s="210"/>
      <c r="O995" s="210"/>
      <c r="P995" s="210"/>
      <c r="Q995" s="210"/>
      <c r="R995" s="210"/>
      <c r="S995" s="210"/>
      <c r="T995" s="210"/>
      <c r="U995" s="210"/>
      <c r="V995" s="210"/>
      <c r="W995" s="210"/>
      <c r="X995" s="210"/>
      <c r="Y995" s="210"/>
      <c r="Z995" s="210"/>
    </row>
    <row r="996" ht="12.75" customHeight="1">
      <c r="A996" s="652"/>
      <c r="B996" s="625"/>
      <c r="C996" s="625"/>
      <c r="D996" s="627"/>
      <c r="E996" s="210"/>
      <c r="F996" s="210"/>
      <c r="G996" s="210"/>
      <c r="H996" s="210"/>
      <c r="I996" s="627"/>
      <c r="J996" s="210"/>
      <c r="K996" s="210"/>
      <c r="L996" s="210"/>
      <c r="M996" s="628"/>
      <c r="N996" s="210"/>
      <c r="O996" s="210"/>
      <c r="P996" s="210"/>
      <c r="Q996" s="210"/>
      <c r="R996" s="210"/>
      <c r="S996" s="210"/>
      <c r="T996" s="210"/>
      <c r="U996" s="210"/>
      <c r="V996" s="210"/>
      <c r="W996" s="210"/>
      <c r="X996" s="210"/>
      <c r="Y996" s="210"/>
      <c r="Z996" s="210"/>
    </row>
    <row r="997" ht="12.75" customHeight="1">
      <c r="A997" s="652"/>
      <c r="B997" s="625"/>
      <c r="C997" s="625"/>
      <c r="D997" s="627"/>
      <c r="E997" s="210"/>
      <c r="F997" s="210"/>
      <c r="G997" s="210"/>
      <c r="H997" s="210"/>
      <c r="I997" s="627"/>
      <c r="J997" s="210"/>
      <c r="K997" s="210"/>
      <c r="L997" s="210"/>
      <c r="M997" s="628"/>
      <c r="N997" s="210"/>
      <c r="O997" s="210"/>
      <c r="P997" s="210"/>
      <c r="Q997" s="210"/>
      <c r="R997" s="210"/>
      <c r="S997" s="210"/>
      <c r="T997" s="210"/>
      <c r="U997" s="210"/>
      <c r="V997" s="210"/>
      <c r="W997" s="210"/>
      <c r="X997" s="210"/>
      <c r="Y997" s="210"/>
      <c r="Z997" s="210"/>
    </row>
    <row r="998" ht="12.75" customHeight="1">
      <c r="A998" s="652"/>
      <c r="B998" s="625"/>
      <c r="C998" s="625"/>
      <c r="D998" s="627"/>
      <c r="E998" s="210"/>
      <c r="F998" s="210"/>
      <c r="G998" s="210"/>
      <c r="H998" s="210"/>
      <c r="I998" s="627"/>
      <c r="J998" s="210"/>
      <c r="K998" s="210"/>
      <c r="L998" s="210"/>
      <c r="M998" s="628"/>
      <c r="N998" s="210"/>
      <c r="O998" s="210"/>
      <c r="P998" s="210"/>
      <c r="Q998" s="210"/>
      <c r="R998" s="210"/>
      <c r="S998" s="210"/>
      <c r="T998" s="210"/>
      <c r="U998" s="210"/>
      <c r="V998" s="210"/>
      <c r="W998" s="210"/>
      <c r="X998" s="210"/>
      <c r="Y998" s="210"/>
      <c r="Z998" s="210"/>
    </row>
    <row r="999" ht="12.75" customHeight="1">
      <c r="A999" s="652"/>
      <c r="B999" s="625"/>
      <c r="C999" s="625"/>
      <c r="D999" s="627"/>
      <c r="E999" s="210"/>
      <c r="F999" s="210"/>
      <c r="G999" s="210"/>
      <c r="H999" s="210"/>
      <c r="I999" s="627"/>
      <c r="J999" s="210"/>
      <c r="K999" s="210"/>
      <c r="L999" s="210"/>
      <c r="M999" s="628"/>
      <c r="N999" s="210"/>
      <c r="O999" s="210"/>
      <c r="P999" s="210"/>
      <c r="Q999" s="210"/>
      <c r="R999" s="210"/>
      <c r="S999" s="210"/>
      <c r="T999" s="210"/>
      <c r="U999" s="210"/>
      <c r="V999" s="210"/>
      <c r="W999" s="210"/>
      <c r="X999" s="210"/>
      <c r="Y999" s="210"/>
      <c r="Z999" s="210"/>
    </row>
    <row r="1000" ht="12.75" customHeight="1">
      <c r="A1000" s="652"/>
      <c r="B1000" s="625"/>
      <c r="C1000" s="625"/>
      <c r="D1000" s="627"/>
      <c r="E1000" s="210"/>
      <c r="F1000" s="210"/>
      <c r="G1000" s="210"/>
      <c r="H1000" s="210"/>
      <c r="I1000" s="627"/>
      <c r="J1000" s="210"/>
      <c r="K1000" s="210"/>
      <c r="L1000" s="210"/>
      <c r="M1000" s="628"/>
      <c r="N1000" s="210"/>
      <c r="O1000" s="210"/>
      <c r="P1000" s="210"/>
      <c r="Q1000" s="210"/>
      <c r="R1000" s="210"/>
      <c r="S1000" s="210"/>
      <c r="T1000" s="210"/>
      <c r="U1000" s="210"/>
      <c r="V1000" s="210"/>
      <c r="W1000" s="210"/>
      <c r="X1000" s="210"/>
      <c r="Y1000" s="210"/>
      <c r="Z1000" s="210"/>
    </row>
  </sheetData>
  <autoFilter ref="$A$1:$M$151"/>
  <mergeCells count="76">
    <mergeCell ref="O69:R69"/>
    <mergeCell ref="O70:R70"/>
    <mergeCell ref="O71:R71"/>
    <mergeCell ref="O72:R72"/>
    <mergeCell ref="O73:R73"/>
    <mergeCell ref="O74:R74"/>
    <mergeCell ref="O75:R75"/>
    <mergeCell ref="O76:R76"/>
    <mergeCell ref="O78:T79"/>
    <mergeCell ref="O80:R80"/>
    <mergeCell ref="O81:R81"/>
    <mergeCell ref="O82:R82"/>
    <mergeCell ref="O83:R83"/>
    <mergeCell ref="O84:R84"/>
    <mergeCell ref="P94:R94"/>
    <mergeCell ref="P95:R95"/>
    <mergeCell ref="P96:R96"/>
    <mergeCell ref="P97:R97"/>
    <mergeCell ref="P98:R98"/>
    <mergeCell ref="P99:R99"/>
    <mergeCell ref="O85:R85"/>
    <mergeCell ref="O87:R88"/>
    <mergeCell ref="P89:R89"/>
    <mergeCell ref="P90:R90"/>
    <mergeCell ref="P91:R91"/>
    <mergeCell ref="P92:R92"/>
    <mergeCell ref="P93:R93"/>
    <mergeCell ref="O2:P2"/>
    <mergeCell ref="O14:S15"/>
    <mergeCell ref="O16:S16"/>
    <mergeCell ref="O17:S17"/>
    <mergeCell ref="O18:S18"/>
    <mergeCell ref="O19:S19"/>
    <mergeCell ref="O20:S20"/>
    <mergeCell ref="O21:S21"/>
    <mergeCell ref="O22:S22"/>
    <mergeCell ref="O23:S23"/>
    <mergeCell ref="O24:S24"/>
    <mergeCell ref="O26:S27"/>
    <mergeCell ref="P28:R28"/>
    <mergeCell ref="P29:R29"/>
    <mergeCell ref="P30:R30"/>
    <mergeCell ref="P31:R31"/>
    <mergeCell ref="P32:R32"/>
    <mergeCell ref="P33:R33"/>
    <mergeCell ref="P34:R34"/>
    <mergeCell ref="P35:R35"/>
    <mergeCell ref="P36:R36"/>
    <mergeCell ref="P37:R37"/>
    <mergeCell ref="P38:R38"/>
    <mergeCell ref="P39:R39"/>
    <mergeCell ref="P40:R40"/>
    <mergeCell ref="P41:R41"/>
    <mergeCell ref="P42:R42"/>
    <mergeCell ref="O44:S45"/>
    <mergeCell ref="P46:R46"/>
    <mergeCell ref="P47:R47"/>
    <mergeCell ref="P48:R48"/>
    <mergeCell ref="P49:R49"/>
    <mergeCell ref="P50:R50"/>
    <mergeCell ref="P51:R51"/>
    <mergeCell ref="P52:R52"/>
    <mergeCell ref="P53:R53"/>
    <mergeCell ref="P54:R54"/>
    <mergeCell ref="P55:R55"/>
    <mergeCell ref="P56:R56"/>
    <mergeCell ref="P57:R57"/>
    <mergeCell ref="P58:R58"/>
    <mergeCell ref="P59:R59"/>
    <mergeCell ref="O61:T62"/>
    <mergeCell ref="O63:R63"/>
    <mergeCell ref="O64:R64"/>
    <mergeCell ref="O65:R65"/>
    <mergeCell ref="O66:R66"/>
    <mergeCell ref="O67:R67"/>
    <mergeCell ref="O68:R68"/>
  </mergeCells>
  <printOptions/>
  <pageMargins bottom="0.787401575" footer="0.0" header="0.0" left="0.511811024" right="0.511811024" top="0.787401575"/>
  <pageSetup orientation="portrait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xSplit="1.0" ySplit="1.0" topLeftCell="B2" activePane="bottomRight" state="frozen"/>
      <selection activeCell="B1" sqref="B1" pane="topRight"/>
      <selection activeCell="A2" sqref="A2" pane="bottomLeft"/>
      <selection activeCell="B2" sqref="B2" pane="bottomRight"/>
    </sheetView>
  </sheetViews>
  <sheetFormatPr customHeight="1" defaultColWidth="14.43" defaultRowHeight="15.0"/>
  <cols>
    <col customWidth="1" min="1" max="1" width="15.57"/>
    <col customWidth="1" min="2" max="2" width="24.71"/>
    <col customWidth="1" min="3" max="3" width="21.71"/>
    <col customWidth="1" min="4" max="4" width="22.0"/>
    <col customWidth="1" min="5" max="5" width="38.29"/>
    <col customWidth="1" min="6" max="6" width="51.86"/>
    <col customWidth="1" min="7" max="7" width="13.29"/>
    <col customWidth="1" min="8" max="8" width="17.14"/>
    <col customWidth="1" min="9" max="9" width="25.57"/>
    <col customWidth="1" min="10" max="10" width="28.29"/>
    <col customWidth="1" min="11" max="11" width="60.57"/>
    <col customWidth="1" min="12" max="12" width="76.43"/>
    <col customWidth="1" min="13" max="13" width="53.43"/>
    <col customWidth="1" min="14" max="14" width="10.0"/>
    <col customWidth="1" min="15" max="15" width="27.14"/>
    <col customWidth="1" min="16" max="16" width="9.86"/>
    <col customWidth="1" min="17" max="17" width="3.43"/>
    <col customWidth="1" min="18" max="18" width="39.14"/>
    <col customWidth="1" min="19" max="19" width="62.86"/>
    <col customWidth="1" min="20" max="20" width="13.71"/>
    <col customWidth="1" min="21" max="21" width="9.14"/>
    <col customWidth="1" hidden="1" min="22" max="25" width="9.14"/>
    <col customWidth="1" min="26" max="26" width="8.71"/>
  </cols>
  <sheetData>
    <row r="1" ht="12.75" customHeight="1">
      <c r="A1" s="578" t="s">
        <v>0</v>
      </c>
      <c r="B1" s="581" t="s">
        <v>1</v>
      </c>
      <c r="C1" s="581" t="s">
        <v>2</v>
      </c>
      <c r="D1" s="580" t="s">
        <v>3</v>
      </c>
      <c r="E1" s="581" t="s">
        <v>4</v>
      </c>
      <c r="F1" s="581" t="s">
        <v>5</v>
      </c>
      <c r="G1" s="581" t="s">
        <v>6</v>
      </c>
      <c r="H1" s="581" t="s">
        <v>7</v>
      </c>
      <c r="I1" s="580" t="s">
        <v>8</v>
      </c>
      <c r="J1" s="581" t="s">
        <v>198</v>
      </c>
      <c r="K1" s="582" t="s">
        <v>10</v>
      </c>
      <c r="L1" s="582" t="s">
        <v>11</v>
      </c>
      <c r="M1" s="326" t="s">
        <v>12</v>
      </c>
      <c r="N1" s="210"/>
      <c r="O1" s="210"/>
      <c r="P1" s="210"/>
      <c r="Q1" s="210"/>
      <c r="R1" s="210"/>
      <c r="S1" s="210"/>
      <c r="T1" s="210"/>
      <c r="U1" s="210"/>
      <c r="V1" s="210"/>
      <c r="W1" s="210"/>
      <c r="X1" s="210"/>
      <c r="Y1" s="210"/>
      <c r="Z1" s="210"/>
    </row>
    <row r="2" ht="12.75" customHeight="1">
      <c r="A2" s="436">
        <v>113.0</v>
      </c>
      <c r="B2" s="437" t="s">
        <v>10286</v>
      </c>
      <c r="C2" s="437">
        <v>2009.0</v>
      </c>
      <c r="D2" s="511">
        <v>39826.0</v>
      </c>
      <c r="E2" s="437" t="s">
        <v>10287</v>
      </c>
      <c r="F2" s="437" t="s">
        <v>1365</v>
      </c>
      <c r="G2" s="437" t="s">
        <v>17</v>
      </c>
      <c r="H2" s="437" t="s">
        <v>10288</v>
      </c>
      <c r="I2" s="511">
        <v>41277.0</v>
      </c>
      <c r="J2" s="439">
        <v>1.0</v>
      </c>
      <c r="K2" s="647" t="s">
        <v>293</v>
      </c>
      <c r="L2" s="439" t="s">
        <v>395</v>
      </c>
      <c r="M2" s="330">
        <f t="shared" ref="M2:M111" si="1">I2-D2</f>
        <v>1451</v>
      </c>
      <c r="N2" s="210"/>
      <c r="O2" s="557" t="s">
        <v>10289</v>
      </c>
      <c r="P2" s="329"/>
      <c r="Q2" s="15"/>
      <c r="R2" s="15"/>
      <c r="S2" s="15"/>
      <c r="T2" s="15"/>
      <c r="U2" s="210"/>
      <c r="V2" s="210"/>
      <c r="W2" s="210"/>
      <c r="X2" s="210"/>
      <c r="Y2" s="210"/>
      <c r="Z2" s="210"/>
    </row>
    <row r="3" ht="12.75" customHeight="1">
      <c r="A3" s="430">
        <v>213.0</v>
      </c>
      <c r="B3" s="431" t="s">
        <v>10290</v>
      </c>
      <c r="C3" s="431">
        <v>2011.0</v>
      </c>
      <c r="D3" s="508">
        <v>40772.0</v>
      </c>
      <c r="E3" s="431" t="s">
        <v>10291</v>
      </c>
      <c r="F3" s="431" t="s">
        <v>1653</v>
      </c>
      <c r="G3" s="431" t="s">
        <v>17</v>
      </c>
      <c r="H3" s="431" t="s">
        <v>753</v>
      </c>
      <c r="I3" s="508">
        <v>41283.0</v>
      </c>
      <c r="J3" s="433">
        <v>1.0</v>
      </c>
      <c r="K3" s="649" t="s">
        <v>322</v>
      </c>
      <c r="L3" s="431" t="s">
        <v>390</v>
      </c>
      <c r="M3" s="327">
        <f t="shared" si="1"/>
        <v>511</v>
      </c>
      <c r="N3" s="210"/>
      <c r="O3" s="331" t="s">
        <v>27</v>
      </c>
      <c r="P3" s="331">
        <f>COUNTIF($G$2:$G$476,"PT")</f>
        <v>1</v>
      </c>
      <c r="Q3" s="15"/>
      <c r="R3" s="15"/>
      <c r="S3" s="15"/>
      <c r="T3" s="15"/>
      <c r="U3" s="210"/>
      <c r="V3" s="210"/>
      <c r="W3" s="210"/>
      <c r="X3" s="210"/>
      <c r="Y3" s="210"/>
      <c r="Z3" s="210"/>
    </row>
    <row r="4" ht="12.75" customHeight="1">
      <c r="A4" s="436">
        <v>313.0</v>
      </c>
      <c r="B4" s="437" t="s">
        <v>10292</v>
      </c>
      <c r="C4" s="437">
        <v>2009.0</v>
      </c>
      <c r="D4" s="511">
        <v>40147.0</v>
      </c>
      <c r="E4" s="437" t="s">
        <v>10293</v>
      </c>
      <c r="F4" s="437" t="s">
        <v>1653</v>
      </c>
      <c r="G4" s="437" t="s">
        <v>17</v>
      </c>
      <c r="H4" s="437" t="s">
        <v>283</v>
      </c>
      <c r="I4" s="511">
        <v>41284.0</v>
      </c>
      <c r="J4" s="439">
        <v>1.0</v>
      </c>
      <c r="K4" s="649" t="s">
        <v>322</v>
      </c>
      <c r="L4" s="439" t="s">
        <v>390</v>
      </c>
      <c r="M4" s="330">
        <f t="shared" si="1"/>
        <v>1137</v>
      </c>
      <c r="N4" s="210"/>
      <c r="O4" s="332" t="s">
        <v>34</v>
      </c>
      <c r="P4" s="332">
        <f>COUNTIF($G$2:$G$476,"PTN")</f>
        <v>2</v>
      </c>
      <c r="Q4" s="25"/>
      <c r="R4" s="25"/>
      <c r="S4" s="25"/>
      <c r="T4" s="25"/>
      <c r="U4" s="210"/>
      <c r="V4" s="210"/>
      <c r="W4" s="210"/>
      <c r="X4" s="210"/>
      <c r="Y4" s="210"/>
      <c r="Z4" s="210"/>
    </row>
    <row r="5" ht="12.75" customHeight="1">
      <c r="A5" s="430">
        <v>413.0</v>
      </c>
      <c r="B5" s="431" t="s">
        <v>10294</v>
      </c>
      <c r="C5" s="431">
        <v>2010.0</v>
      </c>
      <c r="D5" s="508">
        <v>40419.0</v>
      </c>
      <c r="E5" s="431" t="s">
        <v>10295</v>
      </c>
      <c r="F5" s="431" t="s">
        <v>4622</v>
      </c>
      <c r="G5" s="431" t="s">
        <v>712</v>
      </c>
      <c r="H5" s="431" t="s">
        <v>6340</v>
      </c>
      <c r="I5" s="508">
        <v>41285.0</v>
      </c>
      <c r="J5" s="433">
        <v>1.0</v>
      </c>
      <c r="K5" s="647" t="s">
        <v>293</v>
      </c>
      <c r="L5" s="431" t="s">
        <v>390</v>
      </c>
      <c r="M5" s="327">
        <f t="shared" si="1"/>
        <v>866</v>
      </c>
      <c r="N5" s="210"/>
      <c r="O5" s="333" t="s">
        <v>40</v>
      </c>
      <c r="P5" s="333">
        <f>COUNTIF($G$2:$G$476,"PTE")</f>
        <v>45</v>
      </c>
      <c r="Q5" s="25"/>
      <c r="R5" s="25"/>
      <c r="S5" s="25"/>
      <c r="T5" s="25"/>
      <c r="U5" s="210"/>
      <c r="V5" s="210"/>
      <c r="W5" s="210"/>
      <c r="X5" s="210"/>
      <c r="Y5" s="210"/>
      <c r="Z5" s="210"/>
    </row>
    <row r="6" ht="12.75" customHeight="1">
      <c r="A6" s="436">
        <v>513.0</v>
      </c>
      <c r="B6" s="437" t="s">
        <v>10296</v>
      </c>
      <c r="C6" s="437">
        <v>2008.0</v>
      </c>
      <c r="D6" s="511">
        <v>39695.0</v>
      </c>
      <c r="E6" s="437" t="s">
        <v>10297</v>
      </c>
      <c r="F6" s="437" t="s">
        <v>1365</v>
      </c>
      <c r="G6" s="437" t="s">
        <v>806</v>
      </c>
      <c r="H6" s="437" t="s">
        <v>2698</v>
      </c>
      <c r="I6" s="511">
        <v>41291.0</v>
      </c>
      <c r="J6" s="439">
        <v>1.0</v>
      </c>
      <c r="K6" s="650" t="s">
        <v>309</v>
      </c>
      <c r="L6" s="439" t="s">
        <v>395</v>
      </c>
      <c r="M6" s="330">
        <f t="shared" si="1"/>
        <v>1596</v>
      </c>
      <c r="N6" s="210"/>
      <c r="O6" s="332" t="s">
        <v>46</v>
      </c>
      <c r="P6" s="332">
        <f>COUNTIF($G$2:$G$476,"Pré-Mistura")</f>
        <v>0</v>
      </c>
      <c r="Q6" s="25"/>
      <c r="R6" s="25"/>
      <c r="S6" s="25"/>
      <c r="T6" s="25"/>
      <c r="U6" s="210"/>
      <c r="V6" s="210"/>
      <c r="W6" s="210"/>
      <c r="X6" s="210"/>
      <c r="Y6" s="210"/>
      <c r="Z6" s="210"/>
    </row>
    <row r="7" ht="12.75" customHeight="1">
      <c r="A7" s="430">
        <v>613.0</v>
      </c>
      <c r="B7" s="431" t="s">
        <v>10298</v>
      </c>
      <c r="C7" s="431">
        <v>2012.0</v>
      </c>
      <c r="D7" s="508">
        <v>41079.0</v>
      </c>
      <c r="E7" s="431" t="s">
        <v>10299</v>
      </c>
      <c r="F7" s="635" t="s">
        <v>2716</v>
      </c>
      <c r="G7" s="431" t="s">
        <v>729</v>
      </c>
      <c r="H7" s="431" t="s">
        <v>4253</v>
      </c>
      <c r="I7" s="508">
        <v>41292.0</v>
      </c>
      <c r="J7" s="433">
        <v>1.0</v>
      </c>
      <c r="K7" s="648" t="s">
        <v>344</v>
      </c>
      <c r="L7" s="431" t="s">
        <v>399</v>
      </c>
      <c r="M7" s="327">
        <f t="shared" si="1"/>
        <v>213</v>
      </c>
      <c r="N7" s="210"/>
      <c r="O7" s="333" t="s">
        <v>713</v>
      </c>
      <c r="P7" s="333">
        <f>COUNTIF($G$2:$G$476,"PF")</f>
        <v>18</v>
      </c>
      <c r="Q7" s="25"/>
      <c r="R7" s="25"/>
      <c r="S7" s="25"/>
      <c r="T7" s="25"/>
      <c r="U7" s="210"/>
      <c r="V7" s="210"/>
      <c r="W7" s="210"/>
      <c r="X7" s="210"/>
      <c r="Y7" s="210"/>
      <c r="Z7" s="210"/>
    </row>
    <row r="8" ht="12.75" customHeight="1">
      <c r="A8" s="436">
        <v>713.0</v>
      </c>
      <c r="B8" s="437" t="s">
        <v>10300</v>
      </c>
      <c r="C8" s="437">
        <v>2012.0</v>
      </c>
      <c r="D8" s="511">
        <v>41226.0</v>
      </c>
      <c r="E8" s="437" t="s">
        <v>10301</v>
      </c>
      <c r="F8" s="634" t="s">
        <v>5688</v>
      </c>
      <c r="G8" s="437" t="s">
        <v>729</v>
      </c>
      <c r="H8" s="437" t="s">
        <v>10302</v>
      </c>
      <c r="I8" s="511">
        <v>41292.0</v>
      </c>
      <c r="J8" s="439">
        <v>1.0</v>
      </c>
      <c r="K8" s="648" t="s">
        <v>1259</v>
      </c>
      <c r="L8" s="439" t="s">
        <v>399</v>
      </c>
      <c r="M8" s="330">
        <f t="shared" si="1"/>
        <v>66</v>
      </c>
      <c r="N8" s="210"/>
      <c r="O8" s="332" t="s">
        <v>707</v>
      </c>
      <c r="P8" s="332">
        <f>COUNTIF($G$2:$G$476,"PFN")</f>
        <v>3</v>
      </c>
      <c r="Q8" s="25"/>
      <c r="R8" s="25"/>
      <c r="S8" s="25"/>
      <c r="T8" s="25"/>
      <c r="U8" s="210"/>
      <c r="V8" s="210"/>
      <c r="W8" s="210"/>
      <c r="X8" s="210"/>
      <c r="Y8" s="210"/>
      <c r="Z8" s="210"/>
    </row>
    <row r="9" ht="12.75" customHeight="1">
      <c r="A9" s="430">
        <v>813.0</v>
      </c>
      <c r="B9" s="431" t="s">
        <v>10303</v>
      </c>
      <c r="C9" s="431">
        <v>2009.0</v>
      </c>
      <c r="D9" s="508">
        <v>39843.0</v>
      </c>
      <c r="E9" s="431" t="s">
        <v>10304</v>
      </c>
      <c r="F9" s="431" t="s">
        <v>25</v>
      </c>
      <c r="G9" s="431" t="s">
        <v>17</v>
      </c>
      <c r="H9" s="431" t="s">
        <v>10288</v>
      </c>
      <c r="I9" s="508">
        <v>41292.0</v>
      </c>
      <c r="J9" s="433">
        <v>1.0</v>
      </c>
      <c r="K9" s="649" t="s">
        <v>322</v>
      </c>
      <c r="L9" s="431" t="s">
        <v>390</v>
      </c>
      <c r="M9" s="327">
        <f t="shared" si="1"/>
        <v>1449</v>
      </c>
      <c r="N9" s="210"/>
      <c r="O9" s="333" t="s">
        <v>720</v>
      </c>
      <c r="P9" s="333">
        <f>COUNTIF($G$2:$G$476,"PF/PTE")</f>
        <v>30</v>
      </c>
      <c r="Q9" s="25"/>
      <c r="R9" s="25"/>
      <c r="S9" s="25"/>
      <c r="T9" s="25"/>
      <c r="U9" s="210"/>
      <c r="V9" s="210"/>
      <c r="W9" s="210"/>
      <c r="X9" s="210"/>
      <c r="Y9" s="210"/>
      <c r="Z9" s="210"/>
    </row>
    <row r="10" ht="12.75" customHeight="1">
      <c r="A10" s="436">
        <v>913.0</v>
      </c>
      <c r="B10" s="437" t="s">
        <v>10305</v>
      </c>
      <c r="C10" s="437">
        <v>2011.0</v>
      </c>
      <c r="D10" s="511">
        <v>40574.0</v>
      </c>
      <c r="E10" s="437" t="s">
        <v>10306</v>
      </c>
      <c r="F10" s="437" t="s">
        <v>2451</v>
      </c>
      <c r="G10" s="437" t="s">
        <v>17</v>
      </c>
      <c r="H10" s="437" t="s">
        <v>927</v>
      </c>
      <c r="I10" s="511">
        <v>41292.0</v>
      </c>
      <c r="J10" s="439">
        <v>1.0</v>
      </c>
      <c r="K10" s="649" t="s">
        <v>322</v>
      </c>
      <c r="L10" s="439" t="s">
        <v>395</v>
      </c>
      <c r="M10" s="330">
        <f t="shared" si="1"/>
        <v>718</v>
      </c>
      <c r="N10" s="210"/>
      <c r="O10" s="332" t="s">
        <v>725</v>
      </c>
      <c r="P10" s="332">
        <f>COUNTIF($G$2:$G$476,"Bio")</f>
        <v>6</v>
      </c>
      <c r="Q10" s="25"/>
      <c r="R10" s="25"/>
      <c r="S10" s="25"/>
      <c r="T10" s="25"/>
      <c r="U10" s="210"/>
      <c r="V10" s="210"/>
      <c r="W10" s="210"/>
      <c r="X10" s="210"/>
      <c r="Y10" s="210"/>
      <c r="Z10" s="210"/>
    </row>
    <row r="11" ht="12.75" customHeight="1">
      <c r="A11" s="430">
        <v>1013.0</v>
      </c>
      <c r="B11" s="431" t="s">
        <v>10307</v>
      </c>
      <c r="C11" s="431">
        <v>2008.0</v>
      </c>
      <c r="D11" s="508">
        <v>39771.0</v>
      </c>
      <c r="E11" s="431" t="s">
        <v>10308</v>
      </c>
      <c r="F11" s="431" t="s">
        <v>8055</v>
      </c>
      <c r="G11" s="431" t="s">
        <v>707</v>
      </c>
      <c r="H11" s="431" t="s">
        <v>807</v>
      </c>
      <c r="I11" s="508">
        <v>41302.0</v>
      </c>
      <c r="J11" s="433">
        <v>1.0</v>
      </c>
      <c r="K11" s="649" t="s">
        <v>322</v>
      </c>
      <c r="L11" s="431" t="s">
        <v>395</v>
      </c>
      <c r="M11" s="327">
        <f t="shared" si="1"/>
        <v>1531</v>
      </c>
      <c r="N11" s="210"/>
      <c r="O11" s="334" t="s">
        <v>729</v>
      </c>
      <c r="P11" s="334">
        <f>COUNTIF($G$2:$G$476,"Bio/Org")</f>
        <v>5</v>
      </c>
      <c r="Q11" s="25"/>
      <c r="R11" s="25"/>
      <c r="S11" s="25"/>
      <c r="T11" s="25"/>
      <c r="U11" s="210"/>
      <c r="V11" s="210"/>
      <c r="W11" s="210"/>
      <c r="X11" s="210"/>
      <c r="Y11" s="210"/>
      <c r="Z11" s="210"/>
    </row>
    <row r="12" ht="12.75" customHeight="1">
      <c r="A12" s="436">
        <v>1113.0</v>
      </c>
      <c r="B12" s="437" t="s">
        <v>10309</v>
      </c>
      <c r="C12" s="437">
        <v>2011.0</v>
      </c>
      <c r="D12" s="511">
        <v>40836.0</v>
      </c>
      <c r="E12" s="437" t="s">
        <v>10310</v>
      </c>
      <c r="F12" s="634" t="s">
        <v>5688</v>
      </c>
      <c r="G12" s="437" t="s">
        <v>729</v>
      </c>
      <c r="H12" s="437" t="s">
        <v>10311</v>
      </c>
      <c r="I12" s="511">
        <v>41303.0</v>
      </c>
      <c r="J12" s="439">
        <v>1.0</v>
      </c>
      <c r="K12" s="648" t="s">
        <v>1259</v>
      </c>
      <c r="L12" s="439" t="s">
        <v>399</v>
      </c>
      <c r="M12" s="330">
        <f t="shared" si="1"/>
        <v>467</v>
      </c>
      <c r="N12" s="210"/>
      <c r="O12" s="335" t="s">
        <v>51</v>
      </c>
      <c r="P12" s="336">
        <f>SUM(P3:P11)</f>
        <v>110</v>
      </c>
      <c r="Q12" s="25"/>
      <c r="R12" s="25"/>
      <c r="S12" s="25"/>
      <c r="T12" s="25"/>
      <c r="U12" s="210"/>
      <c r="V12" s="210"/>
      <c r="W12" s="210"/>
      <c r="X12" s="210"/>
      <c r="Y12" s="210"/>
      <c r="Z12" s="210"/>
    </row>
    <row r="13" ht="12.75" customHeight="1">
      <c r="A13" s="430">
        <v>1213.0</v>
      </c>
      <c r="B13" s="431" t="s">
        <v>10312</v>
      </c>
      <c r="C13" s="431">
        <v>2010.0</v>
      </c>
      <c r="D13" s="508">
        <v>40186.0</v>
      </c>
      <c r="E13" s="431" t="s">
        <v>10313</v>
      </c>
      <c r="F13" s="431" t="s">
        <v>1365</v>
      </c>
      <c r="G13" s="431" t="s">
        <v>17</v>
      </c>
      <c r="H13" s="431" t="s">
        <v>130</v>
      </c>
      <c r="I13" s="508">
        <v>41311.0</v>
      </c>
      <c r="J13" s="433">
        <v>2.0</v>
      </c>
      <c r="K13" s="647" t="s">
        <v>293</v>
      </c>
      <c r="L13" s="431" t="s">
        <v>395</v>
      </c>
      <c r="M13" s="327">
        <f t="shared" si="1"/>
        <v>1125</v>
      </c>
      <c r="N13" s="210"/>
      <c r="O13" s="25"/>
      <c r="P13" s="25"/>
      <c r="Q13" s="25"/>
      <c r="R13" s="337"/>
      <c r="S13" s="337"/>
      <c r="T13" s="25"/>
      <c r="U13" s="210"/>
      <c r="V13" s="656"/>
      <c r="W13" s="656"/>
      <c r="X13" s="656"/>
      <c r="Y13" s="657"/>
      <c r="Z13" s="210"/>
    </row>
    <row r="14" ht="13.5" customHeight="1">
      <c r="A14" s="436">
        <v>1313.0</v>
      </c>
      <c r="B14" s="437" t="s">
        <v>10314</v>
      </c>
      <c r="C14" s="437">
        <v>2011.0</v>
      </c>
      <c r="D14" s="511">
        <v>40765.0</v>
      </c>
      <c r="E14" s="437" t="s">
        <v>10315</v>
      </c>
      <c r="F14" s="437" t="s">
        <v>723</v>
      </c>
      <c r="G14" s="437" t="s">
        <v>712</v>
      </c>
      <c r="H14" s="437" t="s">
        <v>10288</v>
      </c>
      <c r="I14" s="511">
        <v>41319.0</v>
      </c>
      <c r="J14" s="439">
        <v>2.0</v>
      </c>
      <c r="K14" s="650" t="s">
        <v>309</v>
      </c>
      <c r="L14" s="439" t="s">
        <v>390</v>
      </c>
      <c r="M14" s="330">
        <f t="shared" si="1"/>
        <v>554</v>
      </c>
      <c r="N14" s="210"/>
      <c r="O14" s="338" t="s">
        <v>61</v>
      </c>
      <c r="P14" s="95"/>
      <c r="Q14" s="95"/>
      <c r="R14" s="95"/>
      <c r="S14" s="96"/>
      <c r="T14" s="25"/>
      <c r="U14" s="210"/>
      <c r="V14" s="658"/>
      <c r="W14" s="658"/>
      <c r="X14" s="658"/>
      <c r="Y14" s="659"/>
      <c r="Z14" s="210"/>
    </row>
    <row r="15" ht="14.25" customHeight="1">
      <c r="A15" s="430">
        <v>1413.0</v>
      </c>
      <c r="B15" s="431" t="s">
        <v>10316</v>
      </c>
      <c r="C15" s="431">
        <v>2010.0</v>
      </c>
      <c r="D15" s="508">
        <v>40315.0</v>
      </c>
      <c r="E15" s="431" t="s">
        <v>10317</v>
      </c>
      <c r="F15" s="431" t="s">
        <v>1653</v>
      </c>
      <c r="G15" s="431" t="s">
        <v>17</v>
      </c>
      <c r="H15" s="431" t="s">
        <v>1894</v>
      </c>
      <c r="I15" s="508">
        <v>41320.0</v>
      </c>
      <c r="J15" s="433">
        <v>2.0</v>
      </c>
      <c r="K15" s="649" t="s">
        <v>322</v>
      </c>
      <c r="L15" s="431" t="s">
        <v>390</v>
      </c>
      <c r="M15" s="327">
        <f t="shared" si="1"/>
        <v>1005</v>
      </c>
      <c r="N15" s="210"/>
      <c r="O15" s="339"/>
      <c r="P15" s="340"/>
      <c r="Q15" s="340"/>
      <c r="R15" s="340"/>
      <c r="S15" s="341"/>
      <c r="T15" s="25"/>
      <c r="U15" s="210"/>
      <c r="V15" s="660"/>
      <c r="W15" s="660"/>
      <c r="X15" s="660"/>
      <c r="Y15" s="661"/>
      <c r="Z15" s="210"/>
    </row>
    <row r="16" ht="12.75" customHeight="1">
      <c r="A16" s="436">
        <v>1513.0</v>
      </c>
      <c r="B16" s="437" t="s">
        <v>10318</v>
      </c>
      <c r="C16" s="437">
        <v>2010.0</v>
      </c>
      <c r="D16" s="511">
        <v>40259.0</v>
      </c>
      <c r="E16" s="437" t="s">
        <v>10319</v>
      </c>
      <c r="F16" s="437" t="s">
        <v>10320</v>
      </c>
      <c r="G16" s="437" t="s">
        <v>712</v>
      </c>
      <c r="H16" s="437" t="s">
        <v>8126</v>
      </c>
      <c r="I16" s="511">
        <v>41331.0</v>
      </c>
      <c r="J16" s="439">
        <v>2.0</v>
      </c>
      <c r="K16" s="647" t="s">
        <v>293</v>
      </c>
      <c r="L16" s="439" t="s">
        <v>390</v>
      </c>
      <c r="M16" s="330">
        <f t="shared" si="1"/>
        <v>1072</v>
      </c>
      <c r="N16" s="210"/>
      <c r="O16" s="342" t="s">
        <v>10321</v>
      </c>
      <c r="P16" s="343"/>
      <c r="Q16" s="343"/>
      <c r="R16" s="343"/>
      <c r="S16" s="344"/>
      <c r="T16" s="25"/>
      <c r="U16" s="210"/>
      <c r="V16" s="660"/>
      <c r="W16" s="660"/>
      <c r="X16" s="660"/>
      <c r="Y16" s="661"/>
      <c r="Z16" s="210"/>
    </row>
    <row r="17" ht="12.75" customHeight="1">
      <c r="A17" s="430">
        <v>1613.0</v>
      </c>
      <c r="B17" s="431" t="s">
        <v>10322</v>
      </c>
      <c r="C17" s="431">
        <v>2010.0</v>
      </c>
      <c r="D17" s="508">
        <v>40379.0</v>
      </c>
      <c r="E17" s="431" t="s">
        <v>10323</v>
      </c>
      <c r="F17" s="431" t="s">
        <v>4929</v>
      </c>
      <c r="G17" s="431" t="s">
        <v>712</v>
      </c>
      <c r="H17" s="431" t="s">
        <v>10324</v>
      </c>
      <c r="I17" s="508">
        <v>41331.0</v>
      </c>
      <c r="J17" s="433">
        <v>2.0</v>
      </c>
      <c r="K17" s="650" t="s">
        <v>309</v>
      </c>
      <c r="L17" s="431" t="s">
        <v>395</v>
      </c>
      <c r="M17" s="327">
        <f t="shared" si="1"/>
        <v>952</v>
      </c>
      <c r="N17" s="210"/>
      <c r="O17" s="345" t="s">
        <v>10325</v>
      </c>
      <c r="P17" s="106"/>
      <c r="Q17" s="106"/>
      <c r="R17" s="106"/>
      <c r="S17" s="107"/>
      <c r="T17" s="25"/>
      <c r="U17" s="210"/>
      <c r="V17" s="660"/>
      <c r="W17" s="660"/>
      <c r="X17" s="660"/>
      <c r="Y17" s="661"/>
      <c r="Z17" s="210"/>
    </row>
    <row r="18" ht="12.75" customHeight="1">
      <c r="A18" s="436">
        <v>1713.0</v>
      </c>
      <c r="B18" s="437" t="s">
        <v>10326</v>
      </c>
      <c r="C18" s="437">
        <v>2011.0</v>
      </c>
      <c r="D18" s="511">
        <v>40764.0</v>
      </c>
      <c r="E18" s="437" t="s">
        <v>10327</v>
      </c>
      <c r="F18" s="437" t="s">
        <v>1509</v>
      </c>
      <c r="G18" s="437" t="s">
        <v>17</v>
      </c>
      <c r="H18" s="437" t="s">
        <v>753</v>
      </c>
      <c r="I18" s="511">
        <v>41340.0</v>
      </c>
      <c r="J18" s="439">
        <v>3.0</v>
      </c>
      <c r="K18" s="649" t="s">
        <v>322</v>
      </c>
      <c r="L18" s="439" t="s">
        <v>390</v>
      </c>
      <c r="M18" s="330">
        <f t="shared" si="1"/>
        <v>576</v>
      </c>
      <c r="N18" s="210"/>
      <c r="O18" s="346" t="s">
        <v>10328</v>
      </c>
      <c r="P18" s="106"/>
      <c r="Q18" s="106"/>
      <c r="R18" s="106"/>
      <c r="S18" s="107"/>
      <c r="T18" s="25"/>
      <c r="U18" s="210"/>
      <c r="V18" s="660"/>
      <c r="W18" s="660"/>
      <c r="X18" s="660"/>
      <c r="Y18" s="661"/>
      <c r="Z18" s="210"/>
    </row>
    <row r="19" ht="12.75" customHeight="1">
      <c r="A19" s="430">
        <v>1813.0</v>
      </c>
      <c r="B19" s="431" t="s">
        <v>10329</v>
      </c>
      <c r="C19" s="431">
        <v>2010.0</v>
      </c>
      <c r="D19" s="508">
        <v>40361.0</v>
      </c>
      <c r="E19" s="431" t="s">
        <v>10330</v>
      </c>
      <c r="F19" s="431" t="s">
        <v>1509</v>
      </c>
      <c r="G19" s="431" t="s">
        <v>17</v>
      </c>
      <c r="H19" s="431" t="s">
        <v>87</v>
      </c>
      <c r="I19" s="508">
        <v>41340.0</v>
      </c>
      <c r="J19" s="433">
        <v>3.0</v>
      </c>
      <c r="K19" s="649" t="s">
        <v>322</v>
      </c>
      <c r="L19" s="431" t="s">
        <v>390</v>
      </c>
      <c r="M19" s="327">
        <f t="shared" si="1"/>
        <v>979</v>
      </c>
      <c r="N19" s="210"/>
      <c r="O19" s="345" t="s">
        <v>10331</v>
      </c>
      <c r="P19" s="106"/>
      <c r="Q19" s="106"/>
      <c r="R19" s="106"/>
      <c r="S19" s="107"/>
      <c r="T19" s="25"/>
      <c r="U19" s="210"/>
      <c r="V19" s="660"/>
      <c r="W19" s="660"/>
      <c r="X19" s="660"/>
      <c r="Y19" s="661"/>
      <c r="Z19" s="210"/>
    </row>
    <row r="20" ht="12.75" customHeight="1">
      <c r="A20" s="436">
        <v>1913.0</v>
      </c>
      <c r="B20" s="437" t="s">
        <v>10332</v>
      </c>
      <c r="C20" s="437">
        <v>2010.0</v>
      </c>
      <c r="D20" s="511">
        <v>40326.0</v>
      </c>
      <c r="E20" s="437" t="s">
        <v>10333</v>
      </c>
      <c r="F20" s="437" t="s">
        <v>1509</v>
      </c>
      <c r="G20" s="437" t="s">
        <v>17</v>
      </c>
      <c r="H20" s="437" t="s">
        <v>321</v>
      </c>
      <c r="I20" s="511">
        <v>41340.0</v>
      </c>
      <c r="J20" s="439">
        <v>3.0</v>
      </c>
      <c r="K20" s="649" t="s">
        <v>322</v>
      </c>
      <c r="L20" s="439" t="s">
        <v>390</v>
      </c>
      <c r="M20" s="330">
        <f t="shared" si="1"/>
        <v>1014</v>
      </c>
      <c r="N20" s="210"/>
      <c r="O20" s="346" t="s">
        <v>10334</v>
      </c>
      <c r="P20" s="106"/>
      <c r="Q20" s="106"/>
      <c r="R20" s="106"/>
      <c r="S20" s="107"/>
      <c r="T20" s="25"/>
      <c r="U20" s="210"/>
      <c r="V20" s="660"/>
      <c r="W20" s="660"/>
      <c r="X20" s="660"/>
      <c r="Y20" s="661"/>
      <c r="Z20" s="210"/>
    </row>
    <row r="21" ht="12.75" customHeight="1">
      <c r="A21" s="430">
        <v>2013.0</v>
      </c>
      <c r="B21" s="431" t="s">
        <v>10335</v>
      </c>
      <c r="C21" s="431">
        <v>2008.0</v>
      </c>
      <c r="D21" s="508">
        <v>39800.0</v>
      </c>
      <c r="E21" s="431" t="s">
        <v>10336</v>
      </c>
      <c r="F21" s="431" t="s">
        <v>2451</v>
      </c>
      <c r="G21" s="431" t="s">
        <v>712</v>
      </c>
      <c r="H21" s="431" t="s">
        <v>163</v>
      </c>
      <c r="I21" s="508">
        <v>41341.0</v>
      </c>
      <c r="J21" s="433">
        <v>3.0</v>
      </c>
      <c r="K21" s="650" t="s">
        <v>309</v>
      </c>
      <c r="L21" s="431" t="s">
        <v>395</v>
      </c>
      <c r="M21" s="327">
        <f t="shared" si="1"/>
        <v>1541</v>
      </c>
      <c r="N21" s="210"/>
      <c r="O21" s="345" t="s">
        <v>10337</v>
      </c>
      <c r="P21" s="106"/>
      <c r="Q21" s="106"/>
      <c r="R21" s="106"/>
      <c r="S21" s="107"/>
      <c r="T21" s="25"/>
      <c r="U21" s="210"/>
      <c r="V21" s="662"/>
      <c r="W21" s="662"/>
      <c r="X21" s="662"/>
      <c r="Y21" s="663"/>
      <c r="Z21" s="210"/>
    </row>
    <row r="22" ht="12.75" customHeight="1">
      <c r="A22" s="436">
        <v>2113.0</v>
      </c>
      <c r="B22" s="437" t="s">
        <v>10338</v>
      </c>
      <c r="C22" s="437">
        <v>2009.0</v>
      </c>
      <c r="D22" s="511">
        <v>39890.0</v>
      </c>
      <c r="E22" s="437" t="s">
        <v>10339</v>
      </c>
      <c r="F22" s="437" t="s">
        <v>711</v>
      </c>
      <c r="G22" s="437" t="s">
        <v>712</v>
      </c>
      <c r="H22" s="437" t="s">
        <v>234</v>
      </c>
      <c r="I22" s="511">
        <v>41344.0</v>
      </c>
      <c r="J22" s="439">
        <v>3.0</v>
      </c>
      <c r="K22" s="647" t="s">
        <v>293</v>
      </c>
      <c r="L22" s="439" t="s">
        <v>390</v>
      </c>
      <c r="M22" s="330">
        <f t="shared" si="1"/>
        <v>1454</v>
      </c>
      <c r="N22" s="210"/>
      <c r="O22" s="346" t="s">
        <v>10340</v>
      </c>
      <c r="P22" s="106"/>
      <c r="Q22" s="106"/>
      <c r="R22" s="106"/>
      <c r="S22" s="107"/>
      <c r="T22" s="25"/>
      <c r="U22" s="210"/>
      <c r="V22" s="210"/>
      <c r="W22" s="210"/>
      <c r="X22" s="210"/>
      <c r="Y22" s="210"/>
      <c r="Z22" s="210"/>
    </row>
    <row r="23" ht="12.75" customHeight="1">
      <c r="A23" s="430">
        <v>2213.0</v>
      </c>
      <c r="B23" s="431" t="s">
        <v>10341</v>
      </c>
      <c r="C23" s="431">
        <v>2007.0</v>
      </c>
      <c r="D23" s="508">
        <v>39309.0</v>
      </c>
      <c r="E23" s="431" t="s">
        <v>10342</v>
      </c>
      <c r="F23" s="431" t="s">
        <v>3035</v>
      </c>
      <c r="G23" s="431" t="s">
        <v>806</v>
      </c>
      <c r="H23" s="431" t="s">
        <v>5536</v>
      </c>
      <c r="I23" s="508">
        <v>41355.0</v>
      </c>
      <c r="J23" s="433">
        <v>3.0</v>
      </c>
      <c r="K23" s="647" t="s">
        <v>293</v>
      </c>
      <c r="L23" s="431" t="s">
        <v>395</v>
      </c>
      <c r="M23" s="327">
        <f t="shared" si="1"/>
        <v>2046</v>
      </c>
      <c r="N23" s="210"/>
      <c r="O23" s="345" t="s">
        <v>10343</v>
      </c>
      <c r="P23" s="106"/>
      <c r="Q23" s="106"/>
      <c r="R23" s="106"/>
      <c r="S23" s="107"/>
      <c r="T23" s="25"/>
      <c r="U23" s="210"/>
      <c r="V23" s="210"/>
      <c r="W23" s="210"/>
      <c r="X23" s="210"/>
      <c r="Y23" s="210"/>
      <c r="Z23" s="210"/>
    </row>
    <row r="24" ht="12.75" customHeight="1">
      <c r="A24" s="436">
        <v>2313.0</v>
      </c>
      <c r="B24" s="437" t="s">
        <v>10344</v>
      </c>
      <c r="C24" s="437">
        <v>2007.0</v>
      </c>
      <c r="D24" s="511">
        <v>39206.0</v>
      </c>
      <c r="E24" s="437" t="s">
        <v>10345</v>
      </c>
      <c r="F24" s="437" t="s">
        <v>10346</v>
      </c>
      <c r="G24" s="437" t="s">
        <v>806</v>
      </c>
      <c r="H24" s="437" t="s">
        <v>10347</v>
      </c>
      <c r="I24" s="511">
        <v>41355.0</v>
      </c>
      <c r="J24" s="439">
        <v>3.0</v>
      </c>
      <c r="K24" s="647" t="s">
        <v>293</v>
      </c>
      <c r="L24" s="439" t="s">
        <v>390</v>
      </c>
      <c r="M24" s="330">
        <f t="shared" si="1"/>
        <v>2149</v>
      </c>
      <c r="N24" s="210"/>
      <c r="O24" s="347" t="s">
        <v>10348</v>
      </c>
      <c r="P24" s="121"/>
      <c r="Q24" s="121"/>
      <c r="R24" s="121"/>
      <c r="S24" s="122"/>
      <c r="T24" s="25"/>
      <c r="U24" s="210"/>
      <c r="V24" s="210"/>
      <c r="W24" s="210"/>
      <c r="X24" s="210"/>
      <c r="Y24" s="210"/>
      <c r="Z24" s="210"/>
    </row>
    <row r="25" ht="12.75" customHeight="1">
      <c r="A25" s="430">
        <v>2413.0</v>
      </c>
      <c r="B25" s="431" t="s">
        <v>10349</v>
      </c>
      <c r="C25" s="431">
        <v>2008.0</v>
      </c>
      <c r="D25" s="508">
        <v>39743.0</v>
      </c>
      <c r="E25" s="431" t="s">
        <v>10350</v>
      </c>
      <c r="F25" s="431" t="s">
        <v>10351</v>
      </c>
      <c r="G25" s="431" t="s">
        <v>806</v>
      </c>
      <c r="H25" s="431" t="s">
        <v>158</v>
      </c>
      <c r="I25" s="508">
        <v>41359.0</v>
      </c>
      <c r="J25" s="433">
        <v>3.0</v>
      </c>
      <c r="K25" s="649" t="s">
        <v>322</v>
      </c>
      <c r="L25" s="431" t="s">
        <v>390</v>
      </c>
      <c r="M25" s="327">
        <f t="shared" si="1"/>
        <v>1616</v>
      </c>
      <c r="N25" s="210"/>
      <c r="O25" s="25"/>
      <c r="P25" s="25"/>
      <c r="Q25" s="25"/>
      <c r="R25" s="25"/>
      <c r="S25" s="25"/>
      <c r="T25" s="25"/>
      <c r="U25" s="210"/>
      <c r="V25" s="210"/>
      <c r="W25" s="210"/>
      <c r="X25" s="210"/>
      <c r="Y25" s="210"/>
      <c r="Z25" s="210"/>
    </row>
    <row r="26" ht="13.5" customHeight="1">
      <c r="A26" s="436">
        <v>2513.0</v>
      </c>
      <c r="B26" s="437" t="s">
        <v>10352</v>
      </c>
      <c r="C26" s="437">
        <v>2009.0</v>
      </c>
      <c r="D26" s="511">
        <v>40176.0</v>
      </c>
      <c r="E26" s="437" t="s">
        <v>10353</v>
      </c>
      <c r="F26" s="437" t="s">
        <v>9189</v>
      </c>
      <c r="G26" s="437" t="s">
        <v>17</v>
      </c>
      <c r="H26" s="437" t="s">
        <v>130</v>
      </c>
      <c r="I26" s="511">
        <v>41366.0</v>
      </c>
      <c r="J26" s="439">
        <v>4.0</v>
      </c>
      <c r="K26" s="647" t="s">
        <v>293</v>
      </c>
      <c r="L26" s="439" t="s">
        <v>390</v>
      </c>
      <c r="M26" s="330">
        <f t="shared" si="1"/>
        <v>1190</v>
      </c>
      <c r="N26" s="210"/>
      <c r="O26" s="338" t="s">
        <v>773</v>
      </c>
      <c r="P26" s="95"/>
      <c r="Q26" s="95"/>
      <c r="R26" s="95"/>
      <c r="S26" s="96"/>
      <c r="T26" s="25"/>
      <c r="U26" s="210"/>
      <c r="V26" s="210"/>
      <c r="W26" s="210"/>
      <c r="X26" s="210"/>
      <c r="Y26" s="210"/>
      <c r="Z26" s="210"/>
    </row>
    <row r="27" ht="13.5" customHeight="1">
      <c r="A27" s="430">
        <v>2613.0</v>
      </c>
      <c r="B27" s="431" t="s">
        <v>10354</v>
      </c>
      <c r="C27" s="431">
        <v>2007.0</v>
      </c>
      <c r="D27" s="508">
        <v>39155.0</v>
      </c>
      <c r="E27" s="431" t="s">
        <v>10355</v>
      </c>
      <c r="F27" s="431" t="s">
        <v>6565</v>
      </c>
      <c r="G27" s="431" t="s">
        <v>34</v>
      </c>
      <c r="H27" s="431" t="s">
        <v>1404</v>
      </c>
      <c r="I27" s="508">
        <v>41381.0</v>
      </c>
      <c r="J27" s="433">
        <v>4.0</v>
      </c>
      <c r="K27" s="649" t="s">
        <v>322</v>
      </c>
      <c r="L27" s="431" t="s">
        <v>395</v>
      </c>
      <c r="M27" s="327">
        <f t="shared" si="1"/>
        <v>2226</v>
      </c>
      <c r="N27" s="210"/>
      <c r="O27" s="97"/>
      <c r="P27" s="98"/>
      <c r="Q27" s="98"/>
      <c r="R27" s="98"/>
      <c r="S27" s="99"/>
      <c r="T27" s="25"/>
      <c r="U27" s="210"/>
      <c r="V27" s="210"/>
      <c r="W27" s="210"/>
      <c r="X27" s="210"/>
      <c r="Y27" s="210"/>
      <c r="Z27" s="210"/>
    </row>
    <row r="28" ht="12.75" customHeight="1">
      <c r="A28" s="436">
        <v>2713.0</v>
      </c>
      <c r="B28" s="437" t="s">
        <v>10356</v>
      </c>
      <c r="C28" s="437">
        <v>2008.0</v>
      </c>
      <c r="D28" s="511">
        <v>39736.0</v>
      </c>
      <c r="E28" s="437" t="s">
        <v>10357</v>
      </c>
      <c r="F28" s="437" t="s">
        <v>65</v>
      </c>
      <c r="G28" s="437" t="s">
        <v>17</v>
      </c>
      <c r="H28" s="437" t="s">
        <v>4954</v>
      </c>
      <c r="I28" s="511">
        <v>41381.0</v>
      </c>
      <c r="J28" s="439">
        <v>4.0</v>
      </c>
      <c r="K28" s="647" t="s">
        <v>293</v>
      </c>
      <c r="L28" s="439" t="s">
        <v>386</v>
      </c>
      <c r="M28" s="330">
        <f t="shared" si="1"/>
        <v>1645</v>
      </c>
      <c r="N28" s="210"/>
      <c r="O28" s="348" t="s">
        <v>106</v>
      </c>
      <c r="P28" s="349" t="s">
        <v>107</v>
      </c>
      <c r="Q28" s="350"/>
      <c r="R28" s="351"/>
      <c r="S28" s="352" t="s">
        <v>108</v>
      </c>
      <c r="T28" s="25"/>
      <c r="U28" s="210"/>
      <c r="V28" s="210"/>
      <c r="W28" s="210"/>
      <c r="X28" s="210"/>
      <c r="Y28" s="210"/>
      <c r="Z28" s="210"/>
    </row>
    <row r="29" ht="12.75" customHeight="1">
      <c r="A29" s="430">
        <v>2813.0</v>
      </c>
      <c r="B29" s="431" t="s">
        <v>10358</v>
      </c>
      <c r="C29" s="431">
        <v>2010.0</v>
      </c>
      <c r="D29" s="508">
        <v>40315.0</v>
      </c>
      <c r="E29" s="431" t="s">
        <v>10359</v>
      </c>
      <c r="F29" s="431" t="s">
        <v>1509</v>
      </c>
      <c r="G29" s="431" t="s">
        <v>17</v>
      </c>
      <c r="H29" s="431" t="s">
        <v>1894</v>
      </c>
      <c r="I29" s="508">
        <v>41382.0</v>
      </c>
      <c r="J29" s="433">
        <v>4.0</v>
      </c>
      <c r="K29" s="649" t="s">
        <v>322</v>
      </c>
      <c r="L29" s="431" t="s">
        <v>390</v>
      </c>
      <c r="M29" s="327">
        <f t="shared" si="1"/>
        <v>1067</v>
      </c>
      <c r="N29" s="210"/>
      <c r="O29" s="333">
        <v>2001.0</v>
      </c>
      <c r="P29" s="353">
        <f>COUNTIF($C$2:$C$503,"2001")</f>
        <v>0</v>
      </c>
      <c r="Q29" s="343"/>
      <c r="R29" s="344"/>
      <c r="S29" s="354">
        <f>P29/P42</f>
        <v>0</v>
      </c>
      <c r="T29" s="25"/>
      <c r="U29" s="210"/>
      <c r="V29" s="210"/>
      <c r="W29" s="210"/>
      <c r="X29" s="210"/>
      <c r="Y29" s="210"/>
      <c r="Z29" s="210"/>
    </row>
    <row r="30" ht="13.5" customHeight="1">
      <c r="A30" s="436">
        <v>2913.0</v>
      </c>
      <c r="B30" s="437" t="s">
        <v>10360</v>
      </c>
      <c r="C30" s="437">
        <v>2011.0</v>
      </c>
      <c r="D30" s="511">
        <v>40907.0</v>
      </c>
      <c r="E30" s="437" t="s">
        <v>10361</v>
      </c>
      <c r="F30" s="437" t="s">
        <v>1365</v>
      </c>
      <c r="G30" s="437" t="s">
        <v>712</v>
      </c>
      <c r="H30" s="437" t="s">
        <v>1894</v>
      </c>
      <c r="I30" s="511">
        <v>41383.0</v>
      </c>
      <c r="J30" s="439">
        <v>4.0</v>
      </c>
      <c r="K30" s="649" t="s">
        <v>322</v>
      </c>
      <c r="L30" s="439" t="s">
        <v>395</v>
      </c>
      <c r="M30" s="330">
        <f t="shared" si="1"/>
        <v>476</v>
      </c>
      <c r="N30" s="210"/>
      <c r="O30" s="332">
        <v>2002.0</v>
      </c>
      <c r="P30" s="355">
        <f>COUNTIF($C$2:$C$503,"2002")</f>
        <v>0</v>
      </c>
      <c r="Q30" s="106"/>
      <c r="R30" s="107"/>
      <c r="S30" s="356">
        <f>(P30/P42)</f>
        <v>0</v>
      </c>
      <c r="T30" s="25"/>
      <c r="U30" s="210"/>
      <c r="V30" s="210"/>
      <c r="W30" s="210"/>
      <c r="X30" s="210"/>
      <c r="Y30" s="210"/>
      <c r="Z30" s="210"/>
    </row>
    <row r="31" ht="13.5" customHeight="1">
      <c r="A31" s="430">
        <v>3013.0</v>
      </c>
      <c r="B31" s="431" t="s">
        <v>10362</v>
      </c>
      <c r="C31" s="431">
        <v>2010.0</v>
      </c>
      <c r="D31" s="508">
        <v>40389.0</v>
      </c>
      <c r="E31" s="431" t="s">
        <v>10363</v>
      </c>
      <c r="F31" s="431" t="s">
        <v>4332</v>
      </c>
      <c r="G31" s="431" t="s">
        <v>806</v>
      </c>
      <c r="H31" s="431" t="s">
        <v>5536</v>
      </c>
      <c r="I31" s="508">
        <v>41383.0</v>
      </c>
      <c r="J31" s="433">
        <v>4.0</v>
      </c>
      <c r="K31" s="649" t="s">
        <v>322</v>
      </c>
      <c r="L31" s="431" t="s">
        <v>390</v>
      </c>
      <c r="M31" s="327">
        <f t="shared" si="1"/>
        <v>994</v>
      </c>
      <c r="N31" s="210"/>
      <c r="O31" s="333">
        <v>2003.0</v>
      </c>
      <c r="P31" s="357">
        <f>COUNTIF($C$2:$C$503,"2003")</f>
        <v>0</v>
      </c>
      <c r="Q31" s="106"/>
      <c r="R31" s="107"/>
      <c r="S31" s="354">
        <f>(P31/P42)</f>
        <v>0</v>
      </c>
      <c r="T31" s="25"/>
      <c r="U31" s="210"/>
      <c r="V31" s="210"/>
      <c r="W31" s="210"/>
      <c r="X31" s="210"/>
      <c r="Y31" s="210"/>
      <c r="Z31" s="210"/>
    </row>
    <row r="32" ht="12.75" customHeight="1">
      <c r="A32" s="436">
        <v>3113.0</v>
      </c>
      <c r="B32" s="437" t="s">
        <v>10364</v>
      </c>
      <c r="C32" s="437">
        <v>2007.0</v>
      </c>
      <c r="D32" s="511">
        <v>39230.0</v>
      </c>
      <c r="E32" s="437" t="s">
        <v>10365</v>
      </c>
      <c r="F32" s="437" t="s">
        <v>10366</v>
      </c>
      <c r="G32" s="437" t="s">
        <v>806</v>
      </c>
      <c r="H32" s="437" t="s">
        <v>1404</v>
      </c>
      <c r="I32" s="511">
        <v>41383.0</v>
      </c>
      <c r="J32" s="439">
        <v>4.0</v>
      </c>
      <c r="K32" s="649" t="s">
        <v>322</v>
      </c>
      <c r="L32" s="439" t="s">
        <v>390</v>
      </c>
      <c r="M32" s="330">
        <f t="shared" si="1"/>
        <v>2153</v>
      </c>
      <c r="N32" s="210"/>
      <c r="O32" s="332">
        <v>2004.0</v>
      </c>
      <c r="P32" s="355">
        <f>COUNTIF($C$2:$C$503,"2004")</f>
        <v>0</v>
      </c>
      <c r="Q32" s="106"/>
      <c r="R32" s="107"/>
      <c r="S32" s="356">
        <f>(P32/P42)</f>
        <v>0</v>
      </c>
      <c r="T32" s="25"/>
      <c r="U32" s="210"/>
      <c r="V32" s="210"/>
      <c r="W32" s="210"/>
      <c r="X32" s="210"/>
      <c r="Y32" s="210"/>
      <c r="Z32" s="210"/>
    </row>
    <row r="33" ht="12.75" customHeight="1">
      <c r="A33" s="430">
        <v>3213.0</v>
      </c>
      <c r="B33" s="431" t="s">
        <v>10367</v>
      </c>
      <c r="C33" s="431">
        <v>2010.0</v>
      </c>
      <c r="D33" s="508">
        <v>40480.0</v>
      </c>
      <c r="E33" s="431" t="s">
        <v>10368</v>
      </c>
      <c r="F33" s="431" t="s">
        <v>2451</v>
      </c>
      <c r="G33" s="431" t="s">
        <v>712</v>
      </c>
      <c r="H33" s="431" t="s">
        <v>5887</v>
      </c>
      <c r="I33" s="508">
        <v>41386.0</v>
      </c>
      <c r="J33" s="433">
        <v>4.0</v>
      </c>
      <c r="K33" s="649" t="s">
        <v>322</v>
      </c>
      <c r="L33" s="431" t="s">
        <v>395</v>
      </c>
      <c r="M33" s="327">
        <f t="shared" si="1"/>
        <v>906</v>
      </c>
      <c r="N33" s="210"/>
      <c r="O33" s="333">
        <v>2005.0</v>
      </c>
      <c r="P33" s="357">
        <f>COUNTIF($C$2:$C$503,"2005")</f>
        <v>0</v>
      </c>
      <c r="Q33" s="106"/>
      <c r="R33" s="107"/>
      <c r="S33" s="354">
        <f>(P33/P42)</f>
        <v>0</v>
      </c>
      <c r="T33" s="25"/>
      <c r="U33" s="210"/>
      <c r="V33" s="210"/>
      <c r="W33" s="210"/>
      <c r="X33" s="210"/>
      <c r="Y33" s="210"/>
      <c r="Z33" s="210"/>
    </row>
    <row r="34" ht="12.75" customHeight="1">
      <c r="A34" s="436">
        <v>3313.0</v>
      </c>
      <c r="B34" s="437" t="s">
        <v>10369</v>
      </c>
      <c r="C34" s="437">
        <v>2010.0</v>
      </c>
      <c r="D34" s="511">
        <v>40252.0</v>
      </c>
      <c r="E34" s="437" t="s">
        <v>10370</v>
      </c>
      <c r="F34" s="437" t="s">
        <v>9192</v>
      </c>
      <c r="G34" s="437" t="s">
        <v>17</v>
      </c>
      <c r="H34" s="437" t="s">
        <v>1156</v>
      </c>
      <c r="I34" s="511">
        <v>41386.0</v>
      </c>
      <c r="J34" s="439">
        <v>4.0</v>
      </c>
      <c r="K34" s="649" t="s">
        <v>322</v>
      </c>
      <c r="L34" s="439" t="s">
        <v>395</v>
      </c>
      <c r="M34" s="330">
        <f t="shared" si="1"/>
        <v>1134</v>
      </c>
      <c r="N34" s="210"/>
      <c r="O34" s="332">
        <v>2006.0</v>
      </c>
      <c r="P34" s="355">
        <f>COUNTIF($C$2:$C$503,"2006")</f>
        <v>1</v>
      </c>
      <c r="Q34" s="106"/>
      <c r="R34" s="107"/>
      <c r="S34" s="356">
        <f>P34/P42</f>
        <v>0.009090909091</v>
      </c>
      <c r="T34" s="25"/>
      <c r="U34" s="210"/>
      <c r="V34" s="210"/>
      <c r="W34" s="210"/>
      <c r="X34" s="210"/>
      <c r="Y34" s="210"/>
      <c r="Z34" s="210"/>
    </row>
    <row r="35" ht="12.75" customHeight="1">
      <c r="A35" s="430">
        <v>3413.0</v>
      </c>
      <c r="B35" s="431" t="s">
        <v>10371</v>
      </c>
      <c r="C35" s="431">
        <v>2007.0</v>
      </c>
      <c r="D35" s="508">
        <v>39247.0</v>
      </c>
      <c r="E35" s="431" t="s">
        <v>10372</v>
      </c>
      <c r="F35" s="431" t="s">
        <v>6565</v>
      </c>
      <c r="G35" s="431" t="s">
        <v>707</v>
      </c>
      <c r="H35" s="431" t="s">
        <v>1404</v>
      </c>
      <c r="I35" s="508">
        <v>41386.0</v>
      </c>
      <c r="J35" s="433">
        <v>4.0</v>
      </c>
      <c r="K35" s="650" t="s">
        <v>309</v>
      </c>
      <c r="L35" s="431" t="s">
        <v>390</v>
      </c>
      <c r="M35" s="327">
        <f t="shared" si="1"/>
        <v>2139</v>
      </c>
      <c r="N35" s="210"/>
      <c r="O35" s="333">
        <v>2007.0</v>
      </c>
      <c r="P35" s="357">
        <f>COUNTIF($C$2:$C$503,"2007")</f>
        <v>9</v>
      </c>
      <c r="Q35" s="106"/>
      <c r="R35" s="107"/>
      <c r="S35" s="354">
        <f>(P35/P42)</f>
        <v>0.08181818182</v>
      </c>
      <c r="T35" s="25"/>
      <c r="U35" s="210"/>
      <c r="V35" s="210"/>
      <c r="W35" s="210"/>
      <c r="X35" s="210"/>
      <c r="Y35" s="210"/>
      <c r="Z35" s="210"/>
    </row>
    <row r="36" ht="12.75" customHeight="1">
      <c r="A36" s="436">
        <v>3513.0</v>
      </c>
      <c r="B36" s="437" t="s">
        <v>10373</v>
      </c>
      <c r="C36" s="437">
        <v>2009.0</v>
      </c>
      <c r="D36" s="511">
        <v>40051.0</v>
      </c>
      <c r="E36" s="437" t="s">
        <v>10374</v>
      </c>
      <c r="F36" s="437" t="s">
        <v>10375</v>
      </c>
      <c r="G36" s="437" t="s">
        <v>806</v>
      </c>
      <c r="H36" s="437" t="s">
        <v>1404</v>
      </c>
      <c r="I36" s="511">
        <v>41387.0</v>
      </c>
      <c r="J36" s="439">
        <v>4.0</v>
      </c>
      <c r="K36" s="647" t="s">
        <v>293</v>
      </c>
      <c r="L36" s="439" t="s">
        <v>390</v>
      </c>
      <c r="M36" s="330">
        <f t="shared" si="1"/>
        <v>1336</v>
      </c>
      <c r="N36" s="210"/>
      <c r="O36" s="332">
        <v>2008.0</v>
      </c>
      <c r="P36" s="355">
        <f>COUNTIF($C$2:$C$503,"2008")</f>
        <v>14</v>
      </c>
      <c r="Q36" s="106"/>
      <c r="R36" s="107"/>
      <c r="S36" s="356">
        <f>(P36/P42)</f>
        <v>0.1272727273</v>
      </c>
      <c r="T36" s="25"/>
      <c r="U36" s="210"/>
      <c r="V36" s="210"/>
      <c r="W36" s="210"/>
      <c r="X36" s="210"/>
      <c r="Y36" s="210"/>
      <c r="Z36" s="210"/>
    </row>
    <row r="37" ht="12.75" customHeight="1">
      <c r="A37" s="430">
        <v>3613.0</v>
      </c>
      <c r="B37" s="431" t="s">
        <v>10376</v>
      </c>
      <c r="C37" s="431">
        <v>2010.0</v>
      </c>
      <c r="D37" s="508">
        <v>40248.0</v>
      </c>
      <c r="E37" s="431" t="s">
        <v>10377</v>
      </c>
      <c r="F37" s="431" t="s">
        <v>10378</v>
      </c>
      <c r="G37" s="431" t="s">
        <v>712</v>
      </c>
      <c r="H37" s="431" t="s">
        <v>10020</v>
      </c>
      <c r="I37" s="508">
        <v>41390.0</v>
      </c>
      <c r="J37" s="433">
        <v>4.0</v>
      </c>
      <c r="K37" s="650" t="s">
        <v>309</v>
      </c>
      <c r="L37" s="431" t="s">
        <v>390</v>
      </c>
      <c r="M37" s="327">
        <f t="shared" si="1"/>
        <v>1142</v>
      </c>
      <c r="N37" s="210"/>
      <c r="O37" s="333">
        <v>2009.0</v>
      </c>
      <c r="P37" s="357">
        <f>COUNTIF($C$2:$C$503,"2009")</f>
        <v>25</v>
      </c>
      <c r="Q37" s="106"/>
      <c r="R37" s="107"/>
      <c r="S37" s="354">
        <f>(P37/P42)</f>
        <v>0.2272727273</v>
      </c>
      <c r="T37" s="25"/>
      <c r="U37" s="210"/>
      <c r="V37" s="210"/>
      <c r="W37" s="210"/>
      <c r="X37" s="210"/>
      <c r="Y37" s="210"/>
      <c r="Z37" s="210"/>
    </row>
    <row r="38" ht="12.75" customHeight="1">
      <c r="A38" s="436">
        <v>3713.0</v>
      </c>
      <c r="B38" s="437" t="s">
        <v>10379</v>
      </c>
      <c r="C38" s="437">
        <v>2010.0</v>
      </c>
      <c r="D38" s="511">
        <v>40403.0</v>
      </c>
      <c r="E38" s="437" t="s">
        <v>10380</v>
      </c>
      <c r="F38" s="437" t="s">
        <v>1114</v>
      </c>
      <c r="G38" s="437" t="s">
        <v>17</v>
      </c>
      <c r="H38" s="437" t="s">
        <v>4023</v>
      </c>
      <c r="I38" s="511">
        <v>41390.0</v>
      </c>
      <c r="J38" s="439">
        <v>4.0</v>
      </c>
      <c r="K38" s="647" t="s">
        <v>293</v>
      </c>
      <c r="L38" s="439" t="s">
        <v>395</v>
      </c>
      <c r="M38" s="330">
        <f t="shared" si="1"/>
        <v>987</v>
      </c>
      <c r="N38" s="210"/>
      <c r="O38" s="332">
        <v>2010.0</v>
      </c>
      <c r="P38" s="355">
        <f>COUNTIF($C$2:$C$503,"2010")</f>
        <v>40</v>
      </c>
      <c r="Q38" s="106"/>
      <c r="R38" s="107"/>
      <c r="S38" s="356">
        <f>(P38/P42)</f>
        <v>0.3636363636</v>
      </c>
      <c r="T38" s="25"/>
      <c r="U38" s="210"/>
      <c r="V38" s="210"/>
      <c r="W38" s="210"/>
      <c r="X38" s="210"/>
      <c r="Y38" s="210"/>
      <c r="Z38" s="210"/>
    </row>
    <row r="39" ht="12.75" customHeight="1">
      <c r="A39" s="430">
        <v>3813.0</v>
      </c>
      <c r="B39" s="431" t="s">
        <v>10381</v>
      </c>
      <c r="C39" s="431">
        <v>2010.0</v>
      </c>
      <c r="D39" s="508">
        <v>40280.0</v>
      </c>
      <c r="E39" s="431" t="s">
        <v>10382</v>
      </c>
      <c r="F39" s="431" t="s">
        <v>917</v>
      </c>
      <c r="G39" s="431" t="s">
        <v>712</v>
      </c>
      <c r="H39" s="431" t="s">
        <v>8126</v>
      </c>
      <c r="I39" s="508">
        <v>41393.0</v>
      </c>
      <c r="J39" s="433">
        <v>4.0</v>
      </c>
      <c r="K39" s="647" t="s">
        <v>293</v>
      </c>
      <c r="L39" s="431" t="s">
        <v>390</v>
      </c>
      <c r="M39" s="327">
        <f t="shared" si="1"/>
        <v>1113</v>
      </c>
      <c r="N39" s="210"/>
      <c r="O39" s="333">
        <v>2011.0</v>
      </c>
      <c r="P39" s="357">
        <f>COUNTIF($C$2:$C$503,"2011")</f>
        <v>14</v>
      </c>
      <c r="Q39" s="106"/>
      <c r="R39" s="107"/>
      <c r="S39" s="354">
        <f>(P39/P42)</f>
        <v>0.1272727273</v>
      </c>
      <c r="T39" s="25"/>
      <c r="U39" s="210"/>
      <c r="V39" s="210"/>
      <c r="W39" s="210"/>
      <c r="X39" s="210"/>
      <c r="Y39" s="210"/>
      <c r="Z39" s="210"/>
    </row>
    <row r="40" ht="12.75" customHeight="1">
      <c r="A40" s="436">
        <v>3913.0</v>
      </c>
      <c r="B40" s="437" t="s">
        <v>10383</v>
      </c>
      <c r="C40" s="437">
        <v>2009.0</v>
      </c>
      <c r="D40" s="511">
        <v>39988.0</v>
      </c>
      <c r="E40" s="437" t="s">
        <v>10384</v>
      </c>
      <c r="F40" s="437" t="s">
        <v>1365</v>
      </c>
      <c r="G40" s="437" t="s">
        <v>17</v>
      </c>
      <c r="H40" s="437" t="s">
        <v>892</v>
      </c>
      <c r="I40" s="511">
        <v>41408.0</v>
      </c>
      <c r="J40" s="439">
        <v>5.0</v>
      </c>
      <c r="K40" s="647" t="s">
        <v>293</v>
      </c>
      <c r="L40" s="439" t="s">
        <v>395</v>
      </c>
      <c r="M40" s="330">
        <f t="shared" si="1"/>
        <v>1420</v>
      </c>
      <c r="N40" s="210"/>
      <c r="O40" s="332">
        <v>2012.0</v>
      </c>
      <c r="P40" s="355">
        <f>COUNTIF($C$2:$C$503,"2012")</f>
        <v>7</v>
      </c>
      <c r="Q40" s="106"/>
      <c r="R40" s="107"/>
      <c r="S40" s="356">
        <f>(P40/P42)</f>
        <v>0.06363636364</v>
      </c>
      <c r="T40" s="25"/>
      <c r="U40" s="210"/>
      <c r="V40" s="210"/>
      <c r="W40" s="210"/>
      <c r="X40" s="210"/>
      <c r="Y40" s="210"/>
      <c r="Z40" s="210"/>
    </row>
    <row r="41" ht="12.75" customHeight="1">
      <c r="A41" s="430">
        <v>4013.0</v>
      </c>
      <c r="B41" s="431" t="s">
        <v>10385</v>
      </c>
      <c r="C41" s="431">
        <v>2010.0</v>
      </c>
      <c r="D41" s="508">
        <v>40301.0</v>
      </c>
      <c r="E41" s="431" t="s">
        <v>10386</v>
      </c>
      <c r="F41" s="431" t="s">
        <v>1569</v>
      </c>
      <c r="G41" s="431" t="s">
        <v>17</v>
      </c>
      <c r="H41" s="431" t="s">
        <v>283</v>
      </c>
      <c r="I41" s="508">
        <v>41410.0</v>
      </c>
      <c r="J41" s="433">
        <v>5.0</v>
      </c>
      <c r="K41" s="650" t="s">
        <v>309</v>
      </c>
      <c r="L41" s="431" t="s">
        <v>390</v>
      </c>
      <c r="M41" s="327">
        <f t="shared" si="1"/>
        <v>1109</v>
      </c>
      <c r="N41" s="210"/>
      <c r="O41" s="333">
        <v>2013.0</v>
      </c>
      <c r="P41" s="357">
        <f>COUNTIF($C$2:$C$503,"2013")</f>
        <v>0</v>
      </c>
      <c r="Q41" s="106"/>
      <c r="R41" s="107"/>
      <c r="S41" s="354">
        <f>(P41/P42)</f>
        <v>0</v>
      </c>
      <c r="T41" s="25"/>
      <c r="U41" s="210"/>
      <c r="V41" s="210"/>
      <c r="W41" s="210"/>
      <c r="X41" s="210"/>
      <c r="Y41" s="210"/>
      <c r="Z41" s="210"/>
    </row>
    <row r="42" ht="13.5" customHeight="1">
      <c r="A42" s="436">
        <v>4113.0</v>
      </c>
      <c r="B42" s="437" t="s">
        <v>10387</v>
      </c>
      <c r="C42" s="437">
        <v>2010.0</v>
      </c>
      <c r="D42" s="511">
        <v>40344.0</v>
      </c>
      <c r="E42" s="437" t="s">
        <v>10388</v>
      </c>
      <c r="F42" s="437" t="s">
        <v>1937</v>
      </c>
      <c r="G42" s="437" t="s">
        <v>17</v>
      </c>
      <c r="H42" s="437" t="s">
        <v>283</v>
      </c>
      <c r="I42" s="511">
        <v>41410.0</v>
      </c>
      <c r="J42" s="439">
        <v>5.0</v>
      </c>
      <c r="K42" s="650" t="s">
        <v>309</v>
      </c>
      <c r="L42" s="439" t="s">
        <v>386</v>
      </c>
      <c r="M42" s="330">
        <f t="shared" si="1"/>
        <v>1066</v>
      </c>
      <c r="N42" s="210"/>
      <c r="O42" s="359" t="s">
        <v>179</v>
      </c>
      <c r="P42" s="360">
        <f>SUM(P29:R41)</f>
        <v>110</v>
      </c>
      <c r="Q42" s="361"/>
      <c r="R42" s="362"/>
      <c r="S42" s="363">
        <f>SUM(S29:S41)</f>
        <v>1</v>
      </c>
      <c r="T42" s="25"/>
      <c r="U42" s="210"/>
      <c r="V42" s="210"/>
      <c r="W42" s="210"/>
      <c r="X42" s="210"/>
      <c r="Y42" s="210"/>
      <c r="Z42" s="210"/>
    </row>
    <row r="43" ht="13.5" customHeight="1">
      <c r="A43" s="430">
        <v>4213.0</v>
      </c>
      <c r="B43" s="431" t="s">
        <v>10389</v>
      </c>
      <c r="C43" s="431">
        <v>2011.0</v>
      </c>
      <c r="D43" s="508">
        <v>40827.0</v>
      </c>
      <c r="E43" s="431" t="s">
        <v>10390</v>
      </c>
      <c r="F43" s="635" t="s">
        <v>2975</v>
      </c>
      <c r="G43" s="431" t="s">
        <v>725</v>
      </c>
      <c r="H43" s="431" t="s">
        <v>10391</v>
      </c>
      <c r="I43" s="508">
        <v>41410.0</v>
      </c>
      <c r="J43" s="433">
        <v>5.0</v>
      </c>
      <c r="K43" s="648" t="s">
        <v>344</v>
      </c>
      <c r="L43" s="431" t="s">
        <v>399</v>
      </c>
      <c r="M43" s="327">
        <f t="shared" si="1"/>
        <v>583</v>
      </c>
      <c r="N43" s="210"/>
      <c r="O43" s="25"/>
      <c r="P43" s="25"/>
      <c r="Q43" s="25"/>
      <c r="R43" s="25"/>
      <c r="S43" s="25"/>
      <c r="T43" s="25"/>
      <c r="U43" s="210"/>
      <c r="V43" s="210"/>
      <c r="W43" s="210"/>
      <c r="X43" s="210"/>
      <c r="Y43" s="210"/>
      <c r="Z43" s="210"/>
    </row>
    <row r="44" ht="13.5" customHeight="1">
      <c r="A44" s="436">
        <v>4313.0</v>
      </c>
      <c r="B44" s="437" t="s">
        <v>10392</v>
      </c>
      <c r="C44" s="437">
        <v>2007.0</v>
      </c>
      <c r="D44" s="511">
        <v>39119.0</v>
      </c>
      <c r="E44" s="437" t="s">
        <v>10393</v>
      </c>
      <c r="F44" s="437" t="s">
        <v>856</v>
      </c>
      <c r="G44" s="437" t="s">
        <v>806</v>
      </c>
      <c r="H44" s="437" t="s">
        <v>158</v>
      </c>
      <c r="I44" s="511">
        <v>41422.0</v>
      </c>
      <c r="J44" s="439">
        <v>5.0</v>
      </c>
      <c r="K44" s="649" t="s">
        <v>322</v>
      </c>
      <c r="L44" s="439" t="s">
        <v>390</v>
      </c>
      <c r="M44" s="330">
        <f t="shared" si="1"/>
        <v>2303</v>
      </c>
      <c r="N44" s="210"/>
      <c r="O44" s="338" t="s">
        <v>847</v>
      </c>
      <c r="P44" s="95"/>
      <c r="Q44" s="95"/>
      <c r="R44" s="95"/>
      <c r="S44" s="96"/>
      <c r="T44" s="25"/>
      <c r="U44" s="210"/>
      <c r="V44" s="210"/>
      <c r="W44" s="210"/>
      <c r="X44" s="210"/>
      <c r="Y44" s="210"/>
      <c r="Z44" s="210"/>
    </row>
    <row r="45" ht="13.5" customHeight="1">
      <c r="A45" s="430">
        <v>4413.0</v>
      </c>
      <c r="B45" s="431" t="s">
        <v>10394</v>
      </c>
      <c r="C45" s="431">
        <v>2010.0</v>
      </c>
      <c r="D45" s="508">
        <v>40358.0</v>
      </c>
      <c r="E45" s="431" t="s">
        <v>10395</v>
      </c>
      <c r="F45" s="431" t="s">
        <v>10396</v>
      </c>
      <c r="G45" s="431" t="s">
        <v>17</v>
      </c>
      <c r="H45" s="431" t="s">
        <v>334</v>
      </c>
      <c r="I45" s="508">
        <v>41425.0</v>
      </c>
      <c r="J45" s="433">
        <v>5.0</v>
      </c>
      <c r="K45" s="649" t="s">
        <v>322</v>
      </c>
      <c r="L45" s="431" t="s">
        <v>390</v>
      </c>
      <c r="M45" s="327">
        <f t="shared" si="1"/>
        <v>1067</v>
      </c>
      <c r="N45" s="210"/>
      <c r="O45" s="97"/>
      <c r="P45" s="98"/>
      <c r="Q45" s="98"/>
      <c r="R45" s="98"/>
      <c r="S45" s="99"/>
      <c r="T45" s="25"/>
      <c r="U45" s="210"/>
      <c r="V45" s="210"/>
      <c r="W45" s="210"/>
      <c r="X45" s="210"/>
      <c r="Y45" s="210"/>
      <c r="Z45" s="210"/>
    </row>
    <row r="46" ht="12.75" customHeight="1">
      <c r="A46" s="436">
        <v>4513.0</v>
      </c>
      <c r="B46" s="437" t="s">
        <v>10397</v>
      </c>
      <c r="C46" s="437">
        <v>2009.0</v>
      </c>
      <c r="D46" s="511">
        <v>40091.0</v>
      </c>
      <c r="E46" s="437" t="s">
        <v>10398</v>
      </c>
      <c r="F46" s="437" t="s">
        <v>723</v>
      </c>
      <c r="G46" s="437" t="s">
        <v>17</v>
      </c>
      <c r="H46" s="437" t="s">
        <v>163</v>
      </c>
      <c r="I46" s="511">
        <v>41425.0</v>
      </c>
      <c r="J46" s="439">
        <v>5.0</v>
      </c>
      <c r="K46" s="650" t="s">
        <v>309</v>
      </c>
      <c r="L46" s="439" t="s">
        <v>390</v>
      </c>
      <c r="M46" s="330">
        <f t="shared" si="1"/>
        <v>1334</v>
      </c>
      <c r="N46" s="210"/>
      <c r="O46" s="348" t="s">
        <v>9</v>
      </c>
      <c r="P46" s="349" t="s">
        <v>107</v>
      </c>
      <c r="Q46" s="350"/>
      <c r="R46" s="351"/>
      <c r="S46" s="352" t="s">
        <v>108</v>
      </c>
      <c r="T46" s="25"/>
      <c r="U46" s="210"/>
      <c r="V46" s="210"/>
      <c r="W46" s="210"/>
      <c r="X46" s="210"/>
      <c r="Y46" s="210"/>
      <c r="Z46" s="210"/>
    </row>
    <row r="47" ht="12.75" customHeight="1">
      <c r="A47" s="430">
        <v>4613.0</v>
      </c>
      <c r="B47" s="431" t="s">
        <v>10399</v>
      </c>
      <c r="C47" s="431">
        <v>2009.0</v>
      </c>
      <c r="D47" s="508">
        <v>39946.0</v>
      </c>
      <c r="E47" s="431" t="s">
        <v>10400</v>
      </c>
      <c r="F47" s="431" t="s">
        <v>1365</v>
      </c>
      <c r="G47" s="431" t="s">
        <v>712</v>
      </c>
      <c r="H47" s="431" t="s">
        <v>1894</v>
      </c>
      <c r="I47" s="508">
        <v>41429.0</v>
      </c>
      <c r="J47" s="433">
        <v>6.0</v>
      </c>
      <c r="K47" s="649" t="s">
        <v>322</v>
      </c>
      <c r="L47" s="431" t="s">
        <v>395</v>
      </c>
      <c r="M47" s="327">
        <f t="shared" si="1"/>
        <v>1483</v>
      </c>
      <c r="N47" s="210"/>
      <c r="O47" s="364" t="s">
        <v>203</v>
      </c>
      <c r="P47" s="353">
        <f>COUNTIF($J$2:$J$476,"1")</f>
        <v>11</v>
      </c>
      <c r="Q47" s="343"/>
      <c r="R47" s="344"/>
      <c r="S47" s="365">
        <f>(P47/P59)</f>
        <v>0.1</v>
      </c>
      <c r="T47" s="25"/>
      <c r="U47" s="210"/>
      <c r="V47" s="210"/>
      <c r="W47" s="210"/>
      <c r="X47" s="210"/>
      <c r="Y47" s="210"/>
      <c r="Z47" s="210"/>
    </row>
    <row r="48" ht="12.75" customHeight="1">
      <c r="A48" s="436">
        <v>4713.0</v>
      </c>
      <c r="B48" s="437" t="s">
        <v>10401</v>
      </c>
      <c r="C48" s="437">
        <v>2008.0</v>
      </c>
      <c r="D48" s="511">
        <v>39475.0</v>
      </c>
      <c r="E48" s="437" t="s">
        <v>10402</v>
      </c>
      <c r="F48" s="437" t="s">
        <v>31</v>
      </c>
      <c r="G48" s="437" t="s">
        <v>712</v>
      </c>
      <c r="H48" s="437" t="s">
        <v>753</v>
      </c>
      <c r="I48" s="511">
        <v>41429.0</v>
      </c>
      <c r="J48" s="439">
        <v>6.0</v>
      </c>
      <c r="K48" s="648" t="s">
        <v>344</v>
      </c>
      <c r="L48" s="439" t="s">
        <v>395</v>
      </c>
      <c r="M48" s="330">
        <f t="shared" si="1"/>
        <v>1954</v>
      </c>
      <c r="N48" s="210"/>
      <c r="O48" s="332" t="s">
        <v>207</v>
      </c>
      <c r="P48" s="355">
        <f>COUNTIF($J$2:$J$476,"2")</f>
        <v>5</v>
      </c>
      <c r="Q48" s="106"/>
      <c r="R48" s="107"/>
      <c r="S48" s="356">
        <f>(P48/P59)</f>
        <v>0.04545454545</v>
      </c>
      <c r="T48" s="25"/>
      <c r="U48" s="210"/>
      <c r="V48" s="210"/>
      <c r="W48" s="210"/>
      <c r="X48" s="210"/>
      <c r="Y48" s="210"/>
      <c r="Z48" s="210"/>
    </row>
    <row r="49" ht="12.75" customHeight="1">
      <c r="A49" s="430">
        <v>4813.0</v>
      </c>
      <c r="B49" s="431" t="s">
        <v>10403</v>
      </c>
      <c r="C49" s="431">
        <v>2010.0</v>
      </c>
      <c r="D49" s="508">
        <v>40424.0</v>
      </c>
      <c r="E49" s="431" t="s">
        <v>10404</v>
      </c>
      <c r="F49" s="431" t="s">
        <v>2451</v>
      </c>
      <c r="G49" s="431" t="s">
        <v>712</v>
      </c>
      <c r="H49" s="431" t="s">
        <v>9402</v>
      </c>
      <c r="I49" s="508">
        <v>41431.0</v>
      </c>
      <c r="J49" s="433">
        <v>6.0</v>
      </c>
      <c r="K49" s="649" t="s">
        <v>322</v>
      </c>
      <c r="L49" s="431" t="s">
        <v>395</v>
      </c>
      <c r="M49" s="327">
        <f t="shared" si="1"/>
        <v>1007</v>
      </c>
      <c r="N49" s="210"/>
      <c r="O49" s="333" t="s">
        <v>213</v>
      </c>
      <c r="P49" s="357">
        <f>COUNTIF($J$2:$J$476,"3")</f>
        <v>8</v>
      </c>
      <c r="Q49" s="106"/>
      <c r="R49" s="107"/>
      <c r="S49" s="354">
        <f>(P49/P59)</f>
        <v>0.07272727273</v>
      </c>
      <c r="T49" s="25"/>
      <c r="U49" s="210"/>
      <c r="V49" s="210"/>
      <c r="W49" s="210"/>
      <c r="X49" s="210"/>
      <c r="Y49" s="210"/>
      <c r="Z49" s="210"/>
    </row>
    <row r="50" ht="12.75" customHeight="1">
      <c r="A50" s="436">
        <v>4913.0</v>
      </c>
      <c r="B50" s="437" t="s">
        <v>10405</v>
      </c>
      <c r="C50" s="437">
        <v>2010.0</v>
      </c>
      <c r="D50" s="511">
        <v>40441.0</v>
      </c>
      <c r="E50" s="437" t="s">
        <v>10406</v>
      </c>
      <c r="F50" s="437" t="s">
        <v>2451</v>
      </c>
      <c r="G50" s="437" t="s">
        <v>712</v>
      </c>
      <c r="H50" s="437" t="s">
        <v>9402</v>
      </c>
      <c r="I50" s="511">
        <v>41449.0</v>
      </c>
      <c r="J50" s="439">
        <v>6.0</v>
      </c>
      <c r="K50" s="649" t="s">
        <v>322</v>
      </c>
      <c r="L50" s="439" t="s">
        <v>395</v>
      </c>
      <c r="M50" s="330">
        <f t="shared" si="1"/>
        <v>1008</v>
      </c>
      <c r="N50" s="210"/>
      <c r="O50" s="332" t="s">
        <v>219</v>
      </c>
      <c r="P50" s="355">
        <f>COUNTIF($J$2:$J$476,"4")</f>
        <v>14</v>
      </c>
      <c r="Q50" s="106"/>
      <c r="R50" s="107"/>
      <c r="S50" s="356">
        <f>(P50/P59)</f>
        <v>0.1272727273</v>
      </c>
      <c r="T50" s="25"/>
      <c r="U50" s="210"/>
      <c r="V50" s="210"/>
      <c r="W50" s="210"/>
      <c r="X50" s="210"/>
      <c r="Y50" s="210"/>
      <c r="Z50" s="210"/>
    </row>
    <row r="51" ht="12.75" customHeight="1">
      <c r="A51" s="430">
        <v>5013.0</v>
      </c>
      <c r="B51" s="431" t="s">
        <v>10407</v>
      </c>
      <c r="C51" s="431">
        <v>2010.0</v>
      </c>
      <c r="D51" s="508">
        <v>40375.0</v>
      </c>
      <c r="E51" s="431" t="s">
        <v>10408</v>
      </c>
      <c r="F51" s="431" t="s">
        <v>1114</v>
      </c>
      <c r="G51" s="431" t="s">
        <v>17</v>
      </c>
      <c r="H51" s="431" t="s">
        <v>5527</v>
      </c>
      <c r="I51" s="508">
        <v>41449.0</v>
      </c>
      <c r="J51" s="433">
        <v>6.0</v>
      </c>
      <c r="K51" s="647" t="s">
        <v>293</v>
      </c>
      <c r="L51" s="431" t="s">
        <v>395</v>
      </c>
      <c r="M51" s="327">
        <f t="shared" si="1"/>
        <v>1074</v>
      </c>
      <c r="N51" s="210"/>
      <c r="O51" s="333" t="s">
        <v>223</v>
      </c>
      <c r="P51" s="357">
        <f>COUNTIF($J$2:$J$476,"5")</f>
        <v>7</v>
      </c>
      <c r="Q51" s="106"/>
      <c r="R51" s="107"/>
      <c r="S51" s="354">
        <f>(P51/P59)</f>
        <v>0.06363636364</v>
      </c>
      <c r="T51" s="25"/>
      <c r="U51" s="210"/>
      <c r="V51" s="210"/>
      <c r="W51" s="210"/>
      <c r="X51" s="210"/>
      <c r="Y51" s="210"/>
      <c r="Z51" s="210"/>
    </row>
    <row r="52" ht="12.75" customHeight="1">
      <c r="A52" s="436">
        <v>5113.0</v>
      </c>
      <c r="B52" s="437" t="s">
        <v>10409</v>
      </c>
      <c r="C52" s="437">
        <v>2010.0</v>
      </c>
      <c r="D52" s="511">
        <v>40319.0</v>
      </c>
      <c r="E52" s="437" t="s">
        <v>10410</v>
      </c>
      <c r="F52" s="437" t="s">
        <v>1365</v>
      </c>
      <c r="G52" s="437" t="s">
        <v>17</v>
      </c>
      <c r="H52" s="437" t="s">
        <v>6084</v>
      </c>
      <c r="I52" s="511">
        <v>41451.0</v>
      </c>
      <c r="J52" s="439">
        <v>6.0</v>
      </c>
      <c r="K52" s="647" t="s">
        <v>293</v>
      </c>
      <c r="L52" s="439" t="s">
        <v>395</v>
      </c>
      <c r="M52" s="330">
        <f t="shared" si="1"/>
        <v>1132</v>
      </c>
      <c r="N52" s="210"/>
      <c r="O52" s="332" t="s">
        <v>229</v>
      </c>
      <c r="P52" s="355">
        <f>COUNTIF($J$2:$J$476,"6")</f>
        <v>10</v>
      </c>
      <c r="Q52" s="106"/>
      <c r="R52" s="107"/>
      <c r="S52" s="356">
        <f>(P52/P59)</f>
        <v>0.09090909091</v>
      </c>
      <c r="T52" s="25"/>
      <c r="U52" s="210"/>
      <c r="V52" s="210"/>
      <c r="W52" s="210"/>
      <c r="X52" s="210"/>
      <c r="Y52" s="210"/>
      <c r="Z52" s="210"/>
    </row>
    <row r="53" ht="12.75" customHeight="1">
      <c r="A53" s="430">
        <v>5213.0</v>
      </c>
      <c r="B53" s="431" t="s">
        <v>10411</v>
      </c>
      <c r="C53" s="431">
        <v>2010.0</v>
      </c>
      <c r="D53" s="508">
        <v>40438.0</v>
      </c>
      <c r="E53" s="431" t="s">
        <v>10412</v>
      </c>
      <c r="F53" s="431" t="s">
        <v>65</v>
      </c>
      <c r="G53" s="431" t="s">
        <v>17</v>
      </c>
      <c r="H53" s="431" t="s">
        <v>125</v>
      </c>
      <c r="I53" s="508">
        <v>41451.0</v>
      </c>
      <c r="J53" s="433">
        <v>6.0</v>
      </c>
      <c r="K53" s="647" t="s">
        <v>293</v>
      </c>
      <c r="L53" s="431" t="s">
        <v>386</v>
      </c>
      <c r="M53" s="327">
        <f t="shared" si="1"/>
        <v>1013</v>
      </c>
      <c r="N53" s="210"/>
      <c r="O53" s="333" t="s">
        <v>235</v>
      </c>
      <c r="P53" s="357">
        <f>COUNTIF($J$2:$J$476,"7")</f>
        <v>11</v>
      </c>
      <c r="Q53" s="106"/>
      <c r="R53" s="107"/>
      <c r="S53" s="354">
        <f>(P53/P59)</f>
        <v>0.1</v>
      </c>
      <c r="T53" s="25"/>
      <c r="U53" s="210"/>
      <c r="V53" s="210"/>
      <c r="W53" s="210"/>
      <c r="X53" s="210"/>
      <c r="Y53" s="210"/>
      <c r="Z53" s="210"/>
    </row>
    <row r="54" ht="12.75" customHeight="1">
      <c r="A54" s="436">
        <v>5313.0</v>
      </c>
      <c r="B54" s="437" t="s">
        <v>10413</v>
      </c>
      <c r="C54" s="437">
        <v>2008.0</v>
      </c>
      <c r="D54" s="511">
        <v>39695.0</v>
      </c>
      <c r="E54" s="437" t="s">
        <v>10414</v>
      </c>
      <c r="F54" s="437" t="s">
        <v>102</v>
      </c>
      <c r="G54" s="437" t="s">
        <v>806</v>
      </c>
      <c r="H54" s="437" t="s">
        <v>158</v>
      </c>
      <c r="I54" s="511">
        <v>41453.0</v>
      </c>
      <c r="J54" s="439">
        <v>6.0</v>
      </c>
      <c r="K54" s="650" t="s">
        <v>309</v>
      </c>
      <c r="L54" s="439" t="s">
        <v>395</v>
      </c>
      <c r="M54" s="330">
        <f t="shared" si="1"/>
        <v>1758</v>
      </c>
      <c r="N54" s="210"/>
      <c r="O54" s="332" t="s">
        <v>239</v>
      </c>
      <c r="P54" s="355">
        <f>COUNTIF($J$2:$J$476,"8")</f>
        <v>12</v>
      </c>
      <c r="Q54" s="106"/>
      <c r="R54" s="107"/>
      <c r="S54" s="356">
        <f>(P54/P59)</f>
        <v>0.1090909091</v>
      </c>
      <c r="T54" s="25"/>
      <c r="U54" s="210"/>
      <c r="V54" s="210"/>
      <c r="W54" s="210"/>
      <c r="X54" s="210"/>
      <c r="Y54" s="210"/>
      <c r="Z54" s="210"/>
    </row>
    <row r="55" ht="12.75" customHeight="1">
      <c r="A55" s="430">
        <v>5413.0</v>
      </c>
      <c r="B55" s="431" t="s">
        <v>10415</v>
      </c>
      <c r="C55" s="431">
        <v>2007.0</v>
      </c>
      <c r="D55" s="508">
        <v>39414.0</v>
      </c>
      <c r="E55" s="431" t="s">
        <v>10416</v>
      </c>
      <c r="F55" s="431" t="s">
        <v>6934</v>
      </c>
      <c r="G55" s="431" t="s">
        <v>17</v>
      </c>
      <c r="H55" s="431" t="s">
        <v>892</v>
      </c>
      <c r="I55" s="508">
        <v>41453.0</v>
      </c>
      <c r="J55" s="433">
        <v>6.0</v>
      </c>
      <c r="K55" s="649" t="s">
        <v>322</v>
      </c>
      <c r="L55" s="431" t="s">
        <v>390</v>
      </c>
      <c r="M55" s="327">
        <f t="shared" si="1"/>
        <v>2039</v>
      </c>
      <c r="N55" s="210"/>
      <c r="O55" s="333" t="s">
        <v>245</v>
      </c>
      <c r="P55" s="357">
        <f>COUNTIF($J$2:$J$476,"9")</f>
        <v>11</v>
      </c>
      <c r="Q55" s="106"/>
      <c r="R55" s="107"/>
      <c r="S55" s="354">
        <f>(P55/P59)</f>
        <v>0.1</v>
      </c>
      <c r="T55" s="25"/>
      <c r="U55" s="210"/>
      <c r="V55" s="210"/>
      <c r="W55" s="210"/>
      <c r="X55" s="210"/>
      <c r="Y55" s="210"/>
      <c r="Z55" s="210"/>
    </row>
    <row r="56" ht="12.75" customHeight="1">
      <c r="A56" s="436">
        <v>5513.0</v>
      </c>
      <c r="B56" s="437" t="s">
        <v>10417</v>
      </c>
      <c r="C56" s="437">
        <v>2009.0</v>
      </c>
      <c r="D56" s="511">
        <v>39892.0</v>
      </c>
      <c r="E56" s="437" t="s">
        <v>10418</v>
      </c>
      <c r="F56" s="437" t="s">
        <v>212</v>
      </c>
      <c r="G56" s="437" t="s">
        <v>17</v>
      </c>
      <c r="H56" s="437" t="s">
        <v>753</v>
      </c>
      <c r="I56" s="511">
        <v>41453.0</v>
      </c>
      <c r="J56" s="439">
        <v>6.0</v>
      </c>
      <c r="K56" s="650" t="s">
        <v>309</v>
      </c>
      <c r="L56" s="439" t="s">
        <v>390</v>
      </c>
      <c r="M56" s="330">
        <f t="shared" si="1"/>
        <v>1561</v>
      </c>
      <c r="N56" s="210"/>
      <c r="O56" s="332" t="s">
        <v>252</v>
      </c>
      <c r="P56" s="355">
        <f>COUNTIF($J$2:$J$476,"10")</f>
        <v>7</v>
      </c>
      <c r="Q56" s="106"/>
      <c r="R56" s="107"/>
      <c r="S56" s="356">
        <f>(P56/P59)</f>
        <v>0.06363636364</v>
      </c>
      <c r="T56" s="25"/>
      <c r="U56" s="210"/>
      <c r="V56" s="210"/>
      <c r="W56" s="210"/>
      <c r="X56" s="210"/>
      <c r="Y56" s="210"/>
      <c r="Z56" s="210"/>
    </row>
    <row r="57" ht="12.75" customHeight="1">
      <c r="A57" s="430">
        <v>5613.0</v>
      </c>
      <c r="B57" s="431" t="s">
        <v>10419</v>
      </c>
      <c r="C57" s="431">
        <v>2010.0</v>
      </c>
      <c r="D57" s="508">
        <v>40501.0</v>
      </c>
      <c r="E57" s="431" t="s">
        <v>10420</v>
      </c>
      <c r="F57" s="431" t="s">
        <v>31</v>
      </c>
      <c r="G57" s="431" t="s">
        <v>17</v>
      </c>
      <c r="H57" s="431" t="s">
        <v>5372</v>
      </c>
      <c r="I57" s="508">
        <v>41456.0</v>
      </c>
      <c r="J57" s="433">
        <v>7.0</v>
      </c>
      <c r="K57" s="650" t="s">
        <v>309</v>
      </c>
      <c r="L57" s="431" t="s">
        <v>395</v>
      </c>
      <c r="M57" s="327">
        <f t="shared" si="1"/>
        <v>955</v>
      </c>
      <c r="N57" s="210"/>
      <c r="O57" s="333" t="s">
        <v>258</v>
      </c>
      <c r="P57" s="357">
        <f>COUNTIF($J$2:$J$476,"11")</f>
        <v>10</v>
      </c>
      <c r="Q57" s="106"/>
      <c r="R57" s="107"/>
      <c r="S57" s="354">
        <f>(P57/P59)</f>
        <v>0.09090909091</v>
      </c>
      <c r="T57" s="25"/>
      <c r="U57" s="210"/>
      <c r="V57" s="210"/>
      <c r="W57" s="210"/>
      <c r="X57" s="210"/>
      <c r="Y57" s="210"/>
      <c r="Z57" s="210"/>
    </row>
    <row r="58" ht="12.75" customHeight="1">
      <c r="A58" s="436">
        <v>5713.0</v>
      </c>
      <c r="B58" s="437" t="s">
        <v>10421</v>
      </c>
      <c r="C58" s="437">
        <v>2011.0</v>
      </c>
      <c r="D58" s="511">
        <v>40668.0</v>
      </c>
      <c r="E58" s="437" t="s">
        <v>10422</v>
      </c>
      <c r="F58" s="634" t="s">
        <v>10423</v>
      </c>
      <c r="G58" s="437" t="s">
        <v>725</v>
      </c>
      <c r="H58" s="437" t="s">
        <v>2919</v>
      </c>
      <c r="I58" s="511">
        <v>41456.0</v>
      </c>
      <c r="J58" s="439">
        <v>7.0</v>
      </c>
      <c r="K58" s="648" t="s">
        <v>344</v>
      </c>
      <c r="L58" s="439" t="s">
        <v>399</v>
      </c>
      <c r="M58" s="330">
        <f t="shared" si="1"/>
        <v>788</v>
      </c>
      <c r="N58" s="210"/>
      <c r="O58" s="366" t="s">
        <v>264</v>
      </c>
      <c r="P58" s="355">
        <f>COUNTIF($J$2:$J$476,"12")</f>
        <v>4</v>
      </c>
      <c r="Q58" s="106"/>
      <c r="R58" s="107"/>
      <c r="S58" s="367">
        <f>(P58/P59)</f>
        <v>0.03636363636</v>
      </c>
      <c r="T58" s="25"/>
      <c r="U58" s="210"/>
      <c r="V58" s="210"/>
      <c r="W58" s="210"/>
      <c r="X58" s="210"/>
      <c r="Y58" s="210"/>
      <c r="Z58" s="210"/>
    </row>
    <row r="59" ht="12.75" customHeight="1">
      <c r="A59" s="430">
        <v>5813.0</v>
      </c>
      <c r="B59" s="431" t="s">
        <v>10424</v>
      </c>
      <c r="C59" s="431">
        <v>2011.0</v>
      </c>
      <c r="D59" s="508">
        <v>40778.0</v>
      </c>
      <c r="E59" s="431" t="s">
        <v>10425</v>
      </c>
      <c r="F59" s="431" t="s">
        <v>4389</v>
      </c>
      <c r="G59" s="431" t="s">
        <v>712</v>
      </c>
      <c r="H59" s="431" t="s">
        <v>56</v>
      </c>
      <c r="I59" s="508">
        <v>41456.0</v>
      </c>
      <c r="J59" s="433">
        <v>7.0</v>
      </c>
      <c r="K59" s="650" t="s">
        <v>309</v>
      </c>
      <c r="L59" s="431" t="s">
        <v>390</v>
      </c>
      <c r="M59" s="327">
        <f t="shared" si="1"/>
        <v>678</v>
      </c>
      <c r="N59" s="210"/>
      <c r="O59" s="359" t="s">
        <v>268</v>
      </c>
      <c r="P59" s="360">
        <f>SUM(P47:R58)</f>
        <v>110</v>
      </c>
      <c r="Q59" s="361"/>
      <c r="R59" s="362"/>
      <c r="S59" s="363">
        <f>SUM(S47:S58)</f>
        <v>1</v>
      </c>
      <c r="T59" s="25"/>
      <c r="U59" s="210"/>
      <c r="V59" s="210"/>
      <c r="W59" s="210"/>
      <c r="X59" s="210"/>
      <c r="Y59" s="210"/>
      <c r="Z59" s="210"/>
    </row>
    <row r="60" ht="12.75" customHeight="1">
      <c r="A60" s="436">
        <v>5913.0</v>
      </c>
      <c r="B60" s="437" t="s">
        <v>10426</v>
      </c>
      <c r="C60" s="437">
        <v>2010.0</v>
      </c>
      <c r="D60" s="511">
        <v>40534.0</v>
      </c>
      <c r="E60" s="437" t="s">
        <v>10427</v>
      </c>
      <c r="F60" s="437" t="s">
        <v>965</v>
      </c>
      <c r="G60" s="437" t="s">
        <v>17</v>
      </c>
      <c r="H60" s="437" t="s">
        <v>163</v>
      </c>
      <c r="I60" s="511">
        <v>41456.0</v>
      </c>
      <c r="J60" s="439">
        <v>7.0</v>
      </c>
      <c r="K60" s="647" t="s">
        <v>293</v>
      </c>
      <c r="L60" s="439" t="s">
        <v>390</v>
      </c>
      <c r="M60" s="330">
        <f t="shared" si="1"/>
        <v>922</v>
      </c>
      <c r="N60" s="210"/>
      <c r="O60" s="25"/>
      <c r="P60" s="25"/>
      <c r="Q60" s="25"/>
      <c r="R60" s="25"/>
      <c r="S60" s="25"/>
      <c r="T60" s="25"/>
      <c r="U60" s="210"/>
      <c r="V60" s="210"/>
      <c r="W60" s="210"/>
      <c r="X60" s="210"/>
      <c r="Y60" s="210"/>
      <c r="Z60" s="210"/>
    </row>
    <row r="61" ht="13.5" customHeight="1">
      <c r="A61" s="430">
        <v>6013.0</v>
      </c>
      <c r="B61" s="431" t="s">
        <v>10428</v>
      </c>
      <c r="C61" s="431">
        <v>2010.0</v>
      </c>
      <c r="D61" s="508">
        <v>40464.0</v>
      </c>
      <c r="E61" s="431" t="s">
        <v>10429</v>
      </c>
      <c r="F61" s="431" t="s">
        <v>1114</v>
      </c>
      <c r="G61" s="431" t="s">
        <v>17</v>
      </c>
      <c r="H61" s="431" t="s">
        <v>5372</v>
      </c>
      <c r="I61" s="508">
        <v>41457.0</v>
      </c>
      <c r="J61" s="433">
        <v>7.0</v>
      </c>
      <c r="K61" s="647" t="s">
        <v>293</v>
      </c>
      <c r="L61" s="431" t="s">
        <v>395</v>
      </c>
      <c r="M61" s="327">
        <f t="shared" si="1"/>
        <v>993</v>
      </c>
      <c r="N61" s="210"/>
      <c r="O61" s="368" t="s">
        <v>278</v>
      </c>
      <c r="P61" s="95"/>
      <c r="Q61" s="95"/>
      <c r="R61" s="95"/>
      <c r="S61" s="95"/>
      <c r="T61" s="96"/>
      <c r="U61" s="210"/>
      <c r="V61" s="210"/>
      <c r="W61" s="210"/>
      <c r="X61" s="210"/>
      <c r="Y61" s="210"/>
      <c r="Z61" s="210"/>
    </row>
    <row r="62" ht="13.5" customHeight="1">
      <c r="A62" s="436">
        <v>6113.0</v>
      </c>
      <c r="B62" s="437" t="s">
        <v>10430</v>
      </c>
      <c r="C62" s="437">
        <v>2010.0</v>
      </c>
      <c r="D62" s="511">
        <v>40399.0</v>
      </c>
      <c r="E62" s="437" t="s">
        <v>10431</v>
      </c>
      <c r="F62" s="437" t="s">
        <v>1114</v>
      </c>
      <c r="G62" s="437" t="s">
        <v>17</v>
      </c>
      <c r="H62" s="437" t="s">
        <v>283</v>
      </c>
      <c r="I62" s="511">
        <v>41457.0</v>
      </c>
      <c r="J62" s="439">
        <v>7.0</v>
      </c>
      <c r="K62" s="647" t="s">
        <v>293</v>
      </c>
      <c r="L62" s="439" t="s">
        <v>395</v>
      </c>
      <c r="M62" s="330">
        <f t="shared" si="1"/>
        <v>1058</v>
      </c>
      <c r="N62" s="210"/>
      <c r="O62" s="97"/>
      <c r="P62" s="98"/>
      <c r="Q62" s="98"/>
      <c r="R62" s="98"/>
      <c r="S62" s="98"/>
      <c r="T62" s="99"/>
      <c r="U62" s="210"/>
      <c r="V62" s="210"/>
      <c r="W62" s="210"/>
      <c r="X62" s="210"/>
      <c r="Y62" s="210"/>
      <c r="Z62" s="210"/>
    </row>
    <row r="63" ht="12.75" customHeight="1">
      <c r="A63" s="430">
        <v>6213.0</v>
      </c>
      <c r="B63" s="431" t="s">
        <v>10432</v>
      </c>
      <c r="C63" s="431">
        <v>2009.0</v>
      </c>
      <c r="D63" s="508">
        <v>39988.0</v>
      </c>
      <c r="E63" s="431" t="s">
        <v>10433</v>
      </c>
      <c r="F63" s="431" t="s">
        <v>10434</v>
      </c>
      <c r="G63" s="431" t="s">
        <v>806</v>
      </c>
      <c r="H63" s="431" t="s">
        <v>807</v>
      </c>
      <c r="I63" s="508">
        <v>41460.0</v>
      </c>
      <c r="J63" s="433">
        <v>7.0</v>
      </c>
      <c r="K63" s="650" t="s">
        <v>309</v>
      </c>
      <c r="L63" s="431" t="s">
        <v>390</v>
      </c>
      <c r="M63" s="327">
        <f t="shared" si="1"/>
        <v>1472</v>
      </c>
      <c r="N63" s="210"/>
      <c r="O63" s="369" t="s">
        <v>288</v>
      </c>
      <c r="P63" s="370"/>
      <c r="Q63" s="370"/>
      <c r="R63" s="371"/>
      <c r="S63" s="531" t="s">
        <v>289</v>
      </c>
      <c r="T63" s="532" t="s">
        <v>108</v>
      </c>
      <c r="U63" s="210"/>
      <c r="V63" s="210"/>
      <c r="W63" s="210"/>
      <c r="X63" s="210"/>
      <c r="Y63" s="210"/>
      <c r="Z63" s="210"/>
    </row>
    <row r="64" ht="12.75" customHeight="1">
      <c r="A64" s="436">
        <v>6313.0</v>
      </c>
      <c r="B64" s="437" t="s">
        <v>10435</v>
      </c>
      <c r="C64" s="437">
        <v>2009.0</v>
      </c>
      <c r="D64" s="511">
        <v>40000.0</v>
      </c>
      <c r="E64" s="437" t="s">
        <v>10436</v>
      </c>
      <c r="F64" s="437" t="s">
        <v>1001</v>
      </c>
      <c r="G64" s="437" t="s">
        <v>712</v>
      </c>
      <c r="H64" s="437" t="s">
        <v>956</v>
      </c>
      <c r="I64" s="511">
        <v>41467.0</v>
      </c>
      <c r="J64" s="439">
        <v>7.0</v>
      </c>
      <c r="K64" s="649" t="s">
        <v>322</v>
      </c>
      <c r="L64" s="439" t="s">
        <v>395</v>
      </c>
      <c r="M64" s="330">
        <f t="shared" si="1"/>
        <v>1467</v>
      </c>
      <c r="N64" s="210"/>
      <c r="O64" s="533" t="s">
        <v>293</v>
      </c>
      <c r="P64" s="534"/>
      <c r="Q64" s="534"/>
      <c r="R64" s="535"/>
      <c r="S64" s="376">
        <f>COUNTIF($K$2:$K$476,"I - Extremamente tóxico")</f>
        <v>31</v>
      </c>
      <c r="T64" s="377">
        <f>(S64/S76)</f>
        <v>0.2818181818</v>
      </c>
      <c r="U64" s="210"/>
      <c r="V64" s="210"/>
      <c r="W64" s="210"/>
      <c r="X64" s="210"/>
      <c r="Y64" s="210"/>
      <c r="Z64" s="210"/>
    </row>
    <row r="65" ht="12.75" customHeight="1">
      <c r="A65" s="430">
        <v>6413.0</v>
      </c>
      <c r="B65" s="431" t="s">
        <v>10437</v>
      </c>
      <c r="C65" s="431">
        <v>2008.0</v>
      </c>
      <c r="D65" s="508">
        <v>39697.0</v>
      </c>
      <c r="E65" s="431" t="s">
        <v>10438</v>
      </c>
      <c r="F65" s="431" t="s">
        <v>1114</v>
      </c>
      <c r="G65" s="431" t="s">
        <v>712</v>
      </c>
      <c r="H65" s="431" t="s">
        <v>10020</v>
      </c>
      <c r="I65" s="508">
        <v>41473.0</v>
      </c>
      <c r="J65" s="433">
        <v>7.0</v>
      </c>
      <c r="K65" s="647" t="s">
        <v>293</v>
      </c>
      <c r="L65" s="431" t="s">
        <v>390</v>
      </c>
      <c r="M65" s="327">
        <f t="shared" si="1"/>
        <v>1776</v>
      </c>
      <c r="N65" s="210"/>
      <c r="O65" s="378" t="s">
        <v>297</v>
      </c>
      <c r="P65" s="379"/>
      <c r="Q65" s="379"/>
      <c r="R65" s="380"/>
      <c r="S65" s="381">
        <f>COUNTIF($K$2:$K$476,"Categoria 1 - Produto Extremamente Tóxico")</f>
        <v>0</v>
      </c>
      <c r="T65" s="382">
        <f>(S65/S76)</f>
        <v>0</v>
      </c>
      <c r="U65" s="210"/>
      <c r="V65" s="210"/>
      <c r="W65" s="210"/>
      <c r="X65" s="210"/>
      <c r="Y65" s="210"/>
      <c r="Z65" s="210"/>
    </row>
    <row r="66" ht="12.75" customHeight="1">
      <c r="A66" s="436">
        <v>6513.0</v>
      </c>
      <c r="B66" s="437" t="s">
        <v>10439</v>
      </c>
      <c r="C66" s="437">
        <v>2007.0</v>
      </c>
      <c r="D66" s="511">
        <v>39281.0</v>
      </c>
      <c r="E66" s="437" t="s">
        <v>10440</v>
      </c>
      <c r="F66" s="437" t="s">
        <v>816</v>
      </c>
      <c r="G66" s="437" t="s">
        <v>712</v>
      </c>
      <c r="H66" s="437" t="s">
        <v>7752</v>
      </c>
      <c r="I66" s="511">
        <v>41473.0</v>
      </c>
      <c r="J66" s="439">
        <v>7.0</v>
      </c>
      <c r="K66" s="647" t="s">
        <v>293</v>
      </c>
      <c r="L66" s="439" t="s">
        <v>390</v>
      </c>
      <c r="M66" s="330">
        <f t="shared" si="1"/>
        <v>2192</v>
      </c>
      <c r="N66" s="210"/>
      <c r="O66" s="378" t="s">
        <v>302</v>
      </c>
      <c r="P66" s="379"/>
      <c r="Q66" s="379"/>
      <c r="R66" s="380"/>
      <c r="S66" s="381">
        <f>COUNTIF($K$2:$K$476,"Categoria 2 - Produto Altamente Tóxico")</f>
        <v>0</v>
      </c>
      <c r="T66" s="382">
        <f>(S66/S76)</f>
        <v>0</v>
      </c>
      <c r="U66" s="210"/>
      <c r="V66" s="210"/>
      <c r="W66" s="210"/>
      <c r="X66" s="210"/>
      <c r="Y66" s="210"/>
      <c r="Z66" s="210"/>
    </row>
    <row r="67" ht="12.75" customHeight="1">
      <c r="A67" s="430">
        <v>6613.0</v>
      </c>
      <c r="B67" s="431" t="s">
        <v>10441</v>
      </c>
      <c r="C67" s="431">
        <v>2008.0</v>
      </c>
      <c r="D67" s="508">
        <v>39787.0</v>
      </c>
      <c r="E67" s="431" t="s">
        <v>10442</v>
      </c>
      <c r="F67" s="431" t="s">
        <v>31</v>
      </c>
      <c r="G67" s="431" t="s">
        <v>712</v>
      </c>
      <c r="H67" s="431" t="s">
        <v>892</v>
      </c>
      <c r="I67" s="508">
        <v>41477.0</v>
      </c>
      <c r="J67" s="433">
        <v>7.0</v>
      </c>
      <c r="K67" s="647" t="s">
        <v>293</v>
      </c>
      <c r="L67" s="431" t="s">
        <v>390</v>
      </c>
      <c r="M67" s="327">
        <f t="shared" si="1"/>
        <v>1690</v>
      </c>
      <c r="N67" s="210"/>
      <c r="O67" s="383" t="s">
        <v>309</v>
      </c>
      <c r="P67" s="379"/>
      <c r="Q67" s="379"/>
      <c r="R67" s="380"/>
      <c r="S67" s="384">
        <f>COUNTIF($K$2:$K$476,"II - Altamente tóxico")</f>
        <v>22</v>
      </c>
      <c r="T67" s="385">
        <f>(S67/S76)</f>
        <v>0.2</v>
      </c>
      <c r="U67" s="210"/>
      <c r="V67" s="210"/>
      <c r="W67" s="210"/>
      <c r="X67" s="210"/>
      <c r="Y67" s="210"/>
      <c r="Z67" s="210"/>
    </row>
    <row r="68" ht="12.75" customHeight="1">
      <c r="A68" s="436">
        <v>6713.0</v>
      </c>
      <c r="B68" s="437" t="s">
        <v>10443</v>
      </c>
      <c r="C68" s="437">
        <v>2008.0</v>
      </c>
      <c r="D68" s="511">
        <v>39804.0</v>
      </c>
      <c r="E68" s="437" t="s">
        <v>10444</v>
      </c>
      <c r="F68" s="437" t="s">
        <v>102</v>
      </c>
      <c r="G68" s="437" t="s">
        <v>806</v>
      </c>
      <c r="H68" s="437" t="s">
        <v>158</v>
      </c>
      <c r="I68" s="511">
        <v>41494.0</v>
      </c>
      <c r="J68" s="439">
        <v>8.0</v>
      </c>
      <c r="K68" s="650" t="s">
        <v>309</v>
      </c>
      <c r="L68" s="439" t="s">
        <v>395</v>
      </c>
      <c r="M68" s="330">
        <f t="shared" si="1"/>
        <v>1690</v>
      </c>
      <c r="N68" s="210"/>
      <c r="O68" s="383" t="s">
        <v>316</v>
      </c>
      <c r="P68" s="379"/>
      <c r="Q68" s="379"/>
      <c r="R68" s="380"/>
      <c r="S68" s="384">
        <f>COUNTIF($K$2:$K$476,"Categoria 3 - Produto Moderadamente Tóxico")</f>
        <v>0</v>
      </c>
      <c r="T68" s="385">
        <f>(S68/S76)</f>
        <v>0</v>
      </c>
      <c r="U68" s="210"/>
      <c r="V68" s="210"/>
      <c r="W68" s="210"/>
      <c r="X68" s="210"/>
      <c r="Y68" s="210"/>
      <c r="Z68" s="210"/>
    </row>
    <row r="69" ht="12.75" customHeight="1">
      <c r="A69" s="430">
        <v>6813.0</v>
      </c>
      <c r="B69" s="431" t="s">
        <v>10445</v>
      </c>
      <c r="C69" s="431">
        <v>2012.0</v>
      </c>
      <c r="D69" s="508">
        <v>41095.0</v>
      </c>
      <c r="E69" s="431" t="s">
        <v>10446</v>
      </c>
      <c r="F69" s="431" t="s">
        <v>9048</v>
      </c>
      <c r="G69" s="431" t="s">
        <v>729</v>
      </c>
      <c r="H69" s="431" t="s">
        <v>10447</v>
      </c>
      <c r="I69" s="508">
        <v>41495.0</v>
      </c>
      <c r="J69" s="433">
        <v>8.0</v>
      </c>
      <c r="K69" s="648" t="s">
        <v>344</v>
      </c>
      <c r="L69" s="431" t="s">
        <v>399</v>
      </c>
      <c r="M69" s="327">
        <f t="shared" si="1"/>
        <v>400</v>
      </c>
      <c r="N69" s="210"/>
      <c r="O69" s="386" t="s">
        <v>322</v>
      </c>
      <c r="P69" s="379"/>
      <c r="Q69" s="379"/>
      <c r="R69" s="380"/>
      <c r="S69" s="387">
        <f>COUNTIF($K$2:$K$476,"III - Medianamente tóxico")</f>
        <v>47</v>
      </c>
      <c r="T69" s="388">
        <f>(S69/S76)</f>
        <v>0.4272727273</v>
      </c>
      <c r="U69" s="210"/>
      <c r="V69" s="210"/>
      <c r="W69" s="210"/>
      <c r="X69" s="210"/>
      <c r="Y69" s="210"/>
      <c r="Z69" s="210"/>
    </row>
    <row r="70" ht="12.75" customHeight="1">
      <c r="A70" s="436">
        <v>6913.0</v>
      </c>
      <c r="B70" s="437" t="s">
        <v>10448</v>
      </c>
      <c r="C70" s="437">
        <v>2012.0</v>
      </c>
      <c r="D70" s="511">
        <v>41095.0</v>
      </c>
      <c r="E70" s="437" t="s">
        <v>10449</v>
      </c>
      <c r="F70" s="437" t="s">
        <v>9048</v>
      </c>
      <c r="G70" s="437" t="s">
        <v>729</v>
      </c>
      <c r="H70" s="437" t="s">
        <v>10447</v>
      </c>
      <c r="I70" s="511">
        <v>41495.0</v>
      </c>
      <c r="J70" s="439">
        <v>8.0</v>
      </c>
      <c r="K70" s="648" t="s">
        <v>344</v>
      </c>
      <c r="L70" s="439" t="s">
        <v>399</v>
      </c>
      <c r="M70" s="330">
        <f t="shared" si="1"/>
        <v>400</v>
      </c>
      <c r="N70" s="210"/>
      <c r="O70" s="386" t="s">
        <v>329</v>
      </c>
      <c r="P70" s="379"/>
      <c r="Q70" s="379"/>
      <c r="R70" s="380"/>
      <c r="S70" s="387">
        <f>COUNTIF($K$2:$K$476,"Categoria 4 - Produto Pouco Tóxico")</f>
        <v>0</v>
      </c>
      <c r="T70" s="388">
        <f>(S70/S76)</f>
        <v>0</v>
      </c>
      <c r="U70" s="210"/>
      <c r="V70" s="210"/>
      <c r="W70" s="210"/>
      <c r="X70" s="210"/>
      <c r="Y70" s="210"/>
      <c r="Z70" s="210"/>
    </row>
    <row r="71" ht="12.75" customHeight="1">
      <c r="A71" s="430">
        <v>7013.0</v>
      </c>
      <c r="B71" s="431" t="s">
        <v>10450</v>
      </c>
      <c r="C71" s="431">
        <v>2009.0</v>
      </c>
      <c r="D71" s="508">
        <v>39923.0</v>
      </c>
      <c r="E71" s="431" t="s">
        <v>10451</v>
      </c>
      <c r="F71" s="431" t="s">
        <v>1365</v>
      </c>
      <c r="G71" s="431" t="s">
        <v>712</v>
      </c>
      <c r="H71" s="431" t="s">
        <v>1894</v>
      </c>
      <c r="I71" s="508">
        <v>41495.0</v>
      </c>
      <c r="J71" s="433">
        <v>8.0</v>
      </c>
      <c r="K71" s="649" t="s">
        <v>322</v>
      </c>
      <c r="L71" s="431" t="s">
        <v>395</v>
      </c>
      <c r="M71" s="327">
        <f t="shared" si="1"/>
        <v>1572</v>
      </c>
      <c r="N71" s="210"/>
      <c r="O71" s="386" t="s">
        <v>336</v>
      </c>
      <c r="P71" s="379"/>
      <c r="Q71" s="379"/>
      <c r="R71" s="380"/>
      <c r="S71" s="387">
        <f>COUNTIF($K$2:$K$476,"Categoria 5 - Produto Improvável de Causar Dano Agudo")</f>
        <v>0</v>
      </c>
      <c r="T71" s="388">
        <f>(S71/S76)</f>
        <v>0</v>
      </c>
      <c r="U71" s="210"/>
      <c r="V71" s="210"/>
      <c r="W71" s="210"/>
      <c r="X71" s="210"/>
      <c r="Y71" s="210"/>
      <c r="Z71" s="210"/>
    </row>
    <row r="72" ht="13.5" customHeight="1">
      <c r="A72" s="436">
        <v>7113.0</v>
      </c>
      <c r="B72" s="437" t="s">
        <v>10452</v>
      </c>
      <c r="C72" s="437">
        <v>2009.0</v>
      </c>
      <c r="D72" s="511">
        <v>40100.0</v>
      </c>
      <c r="E72" s="437" t="s">
        <v>10453</v>
      </c>
      <c r="F72" s="437" t="s">
        <v>1601</v>
      </c>
      <c r="G72" s="437" t="s">
        <v>17</v>
      </c>
      <c r="H72" s="437" t="s">
        <v>4023</v>
      </c>
      <c r="I72" s="511">
        <v>41498.0</v>
      </c>
      <c r="J72" s="439">
        <v>8.0</v>
      </c>
      <c r="K72" s="649" t="s">
        <v>322</v>
      </c>
      <c r="L72" s="439" t="s">
        <v>390</v>
      </c>
      <c r="M72" s="330">
        <f t="shared" si="1"/>
        <v>1398</v>
      </c>
      <c r="N72" s="210"/>
      <c r="O72" s="389" t="s">
        <v>344</v>
      </c>
      <c r="P72" s="379"/>
      <c r="Q72" s="379"/>
      <c r="R72" s="380"/>
      <c r="S72" s="390">
        <f>COUNTIF($K$2:$K$476,"IV - Pouco tóxico")</f>
        <v>7</v>
      </c>
      <c r="T72" s="391">
        <f>(S72/S76)</f>
        <v>0.06363636364</v>
      </c>
      <c r="U72" s="210"/>
      <c r="V72" s="210"/>
      <c r="W72" s="210"/>
      <c r="X72" s="210"/>
      <c r="Y72" s="210"/>
      <c r="Z72" s="210"/>
    </row>
    <row r="73" ht="12.75" customHeight="1">
      <c r="A73" s="430">
        <v>7213.0</v>
      </c>
      <c r="B73" s="431" t="s">
        <v>10454</v>
      </c>
      <c r="C73" s="431">
        <v>2010.0</v>
      </c>
      <c r="D73" s="508">
        <v>40263.0</v>
      </c>
      <c r="E73" s="431" t="s">
        <v>10455</v>
      </c>
      <c r="F73" s="431" t="s">
        <v>1601</v>
      </c>
      <c r="G73" s="431" t="s">
        <v>17</v>
      </c>
      <c r="H73" s="431" t="s">
        <v>5527</v>
      </c>
      <c r="I73" s="508">
        <v>41498.0</v>
      </c>
      <c r="J73" s="433">
        <v>8.0</v>
      </c>
      <c r="K73" s="649" t="s">
        <v>322</v>
      </c>
      <c r="L73" s="431" t="s">
        <v>390</v>
      </c>
      <c r="M73" s="327">
        <f t="shared" si="1"/>
        <v>1235</v>
      </c>
      <c r="N73" s="210"/>
      <c r="O73" s="389" t="s">
        <v>1231</v>
      </c>
      <c r="P73" s="379"/>
      <c r="Q73" s="379"/>
      <c r="R73" s="380"/>
      <c r="S73" s="390">
        <f>COUNTIF($K$2:$K$476,"Não classificado - Produto não classificado")</f>
        <v>0</v>
      </c>
      <c r="T73" s="391">
        <f>(S73/S76)</f>
        <v>0</v>
      </c>
      <c r="U73" s="210"/>
      <c r="V73" s="210"/>
      <c r="W73" s="210"/>
      <c r="X73" s="210"/>
      <c r="Y73" s="210"/>
      <c r="Z73" s="210"/>
    </row>
    <row r="74" ht="12.75" customHeight="1">
      <c r="A74" s="436">
        <v>7313.0</v>
      </c>
      <c r="B74" s="437" t="s">
        <v>10456</v>
      </c>
      <c r="C74" s="437">
        <v>2009.0</v>
      </c>
      <c r="D74" s="511">
        <v>40011.0</v>
      </c>
      <c r="E74" s="437" t="s">
        <v>10457</v>
      </c>
      <c r="F74" s="437" t="s">
        <v>25</v>
      </c>
      <c r="G74" s="437" t="s">
        <v>17</v>
      </c>
      <c r="H74" s="437" t="s">
        <v>8786</v>
      </c>
      <c r="I74" s="511">
        <v>41499.0</v>
      </c>
      <c r="J74" s="439">
        <v>8.0</v>
      </c>
      <c r="K74" s="649" t="s">
        <v>322</v>
      </c>
      <c r="L74" s="439" t="s">
        <v>390</v>
      </c>
      <c r="M74" s="330">
        <f t="shared" si="1"/>
        <v>1488</v>
      </c>
      <c r="N74" s="210"/>
      <c r="O74" s="389" t="s">
        <v>1259</v>
      </c>
      <c r="P74" s="379"/>
      <c r="Q74" s="379"/>
      <c r="R74" s="380"/>
      <c r="S74" s="390">
        <f>COUNTIF($K$2:$K$476,"Não determinada devido à natureza do produto (Inimigos naturais)")</f>
        <v>3</v>
      </c>
      <c r="T74" s="391">
        <f>(S74/S76)</f>
        <v>0.02727272727</v>
      </c>
      <c r="U74" s="210"/>
      <c r="V74" s="210"/>
      <c r="W74" s="210"/>
      <c r="X74" s="210"/>
      <c r="Y74" s="210"/>
      <c r="Z74" s="210"/>
    </row>
    <row r="75" ht="12.75" customHeight="1">
      <c r="A75" s="430">
        <v>7413.0</v>
      </c>
      <c r="B75" s="431" t="s">
        <v>10458</v>
      </c>
      <c r="C75" s="431">
        <v>2008.0</v>
      </c>
      <c r="D75" s="508">
        <v>39771.0</v>
      </c>
      <c r="E75" s="431" t="s">
        <v>10459</v>
      </c>
      <c r="F75" s="431" t="s">
        <v>2451</v>
      </c>
      <c r="G75" s="431" t="s">
        <v>712</v>
      </c>
      <c r="H75" s="431" t="s">
        <v>163</v>
      </c>
      <c r="I75" s="508">
        <v>41499.0</v>
      </c>
      <c r="J75" s="433">
        <v>8.0</v>
      </c>
      <c r="K75" s="649" t="s">
        <v>322</v>
      </c>
      <c r="L75" s="431" t="s">
        <v>395</v>
      </c>
      <c r="M75" s="327">
        <f t="shared" si="1"/>
        <v>1728</v>
      </c>
      <c r="N75" s="210"/>
      <c r="O75" s="392" t="s">
        <v>19</v>
      </c>
      <c r="P75" s="393"/>
      <c r="Q75" s="393"/>
      <c r="R75" s="394"/>
      <c r="S75" s="395">
        <f>COUNTIF($K$2:$K$476,"O perfil toxicológico foi considerado equivalente ao produto técnico de referência")</f>
        <v>0</v>
      </c>
      <c r="T75" s="396">
        <f>(S75/S76)</f>
        <v>0</v>
      </c>
      <c r="U75" s="210"/>
      <c r="V75" s="210"/>
      <c r="W75" s="210"/>
      <c r="X75" s="210"/>
      <c r="Y75" s="210"/>
      <c r="Z75" s="210"/>
    </row>
    <row r="76" ht="12.75" customHeight="1">
      <c r="A76" s="436">
        <v>7513.0</v>
      </c>
      <c r="B76" s="437" t="s">
        <v>10460</v>
      </c>
      <c r="C76" s="437">
        <v>2009.0</v>
      </c>
      <c r="D76" s="511">
        <v>39987.0</v>
      </c>
      <c r="E76" s="437" t="s">
        <v>10461</v>
      </c>
      <c r="F76" s="437" t="s">
        <v>9334</v>
      </c>
      <c r="G76" s="437" t="s">
        <v>17</v>
      </c>
      <c r="H76" s="437" t="s">
        <v>892</v>
      </c>
      <c r="I76" s="511">
        <v>41505.0</v>
      </c>
      <c r="J76" s="439">
        <v>8.0</v>
      </c>
      <c r="K76" s="650" t="s">
        <v>309</v>
      </c>
      <c r="L76" s="439" t="s">
        <v>390</v>
      </c>
      <c r="M76" s="330">
        <f t="shared" si="1"/>
        <v>1518</v>
      </c>
      <c r="N76" s="210"/>
      <c r="O76" s="397" t="s">
        <v>268</v>
      </c>
      <c r="P76" s="343"/>
      <c r="Q76" s="343"/>
      <c r="R76" s="398"/>
      <c r="S76" s="399">
        <f>SUM(S64:S75)</f>
        <v>110</v>
      </c>
      <c r="T76" s="400">
        <f>(S76/S76)</f>
        <v>1</v>
      </c>
      <c r="U76" s="210"/>
      <c r="V76" s="210"/>
      <c r="W76" s="210"/>
      <c r="X76" s="210"/>
      <c r="Y76" s="210"/>
      <c r="Z76" s="210"/>
    </row>
    <row r="77" ht="12.75" customHeight="1">
      <c r="A77" s="430">
        <v>7613.0</v>
      </c>
      <c r="B77" s="431" t="s">
        <v>10462</v>
      </c>
      <c r="C77" s="431">
        <v>2006.0</v>
      </c>
      <c r="D77" s="508">
        <v>39072.0</v>
      </c>
      <c r="E77" s="431" t="s">
        <v>10463</v>
      </c>
      <c r="F77" s="431" t="s">
        <v>3035</v>
      </c>
      <c r="G77" s="431" t="s">
        <v>430</v>
      </c>
      <c r="H77" s="431" t="s">
        <v>5536</v>
      </c>
      <c r="I77" s="508">
        <v>41508.0</v>
      </c>
      <c r="J77" s="433">
        <v>8.0</v>
      </c>
      <c r="K77" s="649" t="s">
        <v>322</v>
      </c>
      <c r="L77" s="431" t="s">
        <v>395</v>
      </c>
      <c r="M77" s="327">
        <f t="shared" si="1"/>
        <v>2436</v>
      </c>
      <c r="N77" s="210"/>
      <c r="O77" s="25"/>
      <c r="P77" s="25"/>
      <c r="Q77" s="25"/>
      <c r="R77" s="25"/>
      <c r="S77" s="25"/>
      <c r="T77" s="25"/>
      <c r="U77" s="210"/>
      <c r="V77" s="210"/>
      <c r="W77" s="210"/>
      <c r="X77" s="210"/>
      <c r="Y77" s="210"/>
      <c r="Z77" s="210"/>
    </row>
    <row r="78" ht="13.5" customHeight="1">
      <c r="A78" s="436">
        <v>7713.0</v>
      </c>
      <c r="B78" s="437" t="s">
        <v>10464</v>
      </c>
      <c r="C78" s="437">
        <v>2009.0</v>
      </c>
      <c r="D78" s="511">
        <v>39895.0</v>
      </c>
      <c r="E78" s="437" t="s">
        <v>10465</v>
      </c>
      <c r="F78" s="437" t="s">
        <v>102</v>
      </c>
      <c r="G78" s="437" t="s">
        <v>806</v>
      </c>
      <c r="H78" s="437" t="s">
        <v>158</v>
      </c>
      <c r="I78" s="511">
        <v>41508.0</v>
      </c>
      <c r="J78" s="439">
        <v>8.0</v>
      </c>
      <c r="K78" s="650" t="s">
        <v>309</v>
      </c>
      <c r="L78" s="439" t="s">
        <v>395</v>
      </c>
      <c r="M78" s="330">
        <f t="shared" si="1"/>
        <v>1613</v>
      </c>
      <c r="N78" s="210"/>
      <c r="O78" s="368" t="s">
        <v>11</v>
      </c>
      <c r="P78" s="95"/>
      <c r="Q78" s="95"/>
      <c r="R78" s="95"/>
      <c r="S78" s="95"/>
      <c r="T78" s="96"/>
      <c r="U78" s="210"/>
      <c r="V78" s="210"/>
      <c r="W78" s="210"/>
      <c r="X78" s="210"/>
      <c r="Y78" s="210"/>
      <c r="Z78" s="210"/>
    </row>
    <row r="79" ht="12.75" customHeight="1">
      <c r="A79" s="430">
        <v>7813.0</v>
      </c>
      <c r="B79" s="431" t="s">
        <v>10466</v>
      </c>
      <c r="C79" s="431">
        <v>2010.0</v>
      </c>
      <c r="D79" s="508">
        <v>40512.0</v>
      </c>
      <c r="E79" s="431" t="s">
        <v>10467</v>
      </c>
      <c r="F79" s="431" t="s">
        <v>1114</v>
      </c>
      <c r="G79" s="431" t="s">
        <v>17</v>
      </c>
      <c r="H79" s="431" t="s">
        <v>956</v>
      </c>
      <c r="I79" s="508">
        <v>41508.0</v>
      </c>
      <c r="J79" s="433">
        <v>8.0</v>
      </c>
      <c r="K79" s="647" t="s">
        <v>293</v>
      </c>
      <c r="L79" s="431" t="s">
        <v>395</v>
      </c>
      <c r="M79" s="327">
        <f t="shared" si="1"/>
        <v>996</v>
      </c>
      <c r="N79" s="210"/>
      <c r="O79" s="97"/>
      <c r="P79" s="98"/>
      <c r="Q79" s="98"/>
      <c r="R79" s="98"/>
      <c r="S79" s="98"/>
      <c r="T79" s="99"/>
      <c r="U79" s="210"/>
      <c r="V79" s="210"/>
      <c r="W79" s="210"/>
      <c r="X79" s="210"/>
      <c r="Y79" s="210"/>
      <c r="Z79" s="210"/>
    </row>
    <row r="80" ht="12.75" customHeight="1">
      <c r="A80" s="436">
        <v>7913.0</v>
      </c>
      <c r="B80" s="437" t="s">
        <v>10468</v>
      </c>
      <c r="C80" s="437">
        <v>2009.0</v>
      </c>
      <c r="D80" s="511">
        <v>39898.0</v>
      </c>
      <c r="E80" s="437" t="s">
        <v>10469</v>
      </c>
      <c r="F80" s="437" t="s">
        <v>25</v>
      </c>
      <c r="G80" s="437" t="s">
        <v>712</v>
      </c>
      <c r="H80" s="437" t="s">
        <v>66</v>
      </c>
      <c r="I80" s="511">
        <v>41522.0</v>
      </c>
      <c r="J80" s="439">
        <v>9.0</v>
      </c>
      <c r="K80" s="650" t="s">
        <v>309</v>
      </c>
      <c r="L80" s="439" t="s">
        <v>390</v>
      </c>
      <c r="M80" s="330">
        <f t="shared" si="1"/>
        <v>1624</v>
      </c>
      <c r="N80" s="210"/>
      <c r="O80" s="369" t="s">
        <v>288</v>
      </c>
      <c r="P80" s="370"/>
      <c r="Q80" s="370"/>
      <c r="R80" s="371"/>
      <c r="S80" s="536" t="s">
        <v>289</v>
      </c>
      <c r="T80" s="537" t="s">
        <v>108</v>
      </c>
      <c r="U80" s="210"/>
      <c r="V80" s="210"/>
      <c r="W80" s="210"/>
      <c r="X80" s="210"/>
      <c r="Y80" s="210"/>
      <c r="Z80" s="210"/>
    </row>
    <row r="81" ht="14.25" customHeight="1">
      <c r="A81" s="430">
        <v>8013.0</v>
      </c>
      <c r="B81" s="431" t="s">
        <v>10470</v>
      </c>
      <c r="C81" s="431">
        <v>2012.0</v>
      </c>
      <c r="D81" s="508">
        <v>41100.0</v>
      </c>
      <c r="E81" s="431" t="s">
        <v>10471</v>
      </c>
      <c r="F81" s="635" t="s">
        <v>5688</v>
      </c>
      <c r="G81" s="431" t="s">
        <v>725</v>
      </c>
      <c r="H81" s="431" t="s">
        <v>2969</v>
      </c>
      <c r="I81" s="508">
        <v>41527.0</v>
      </c>
      <c r="J81" s="433">
        <v>9.0</v>
      </c>
      <c r="K81" s="648" t="s">
        <v>1259</v>
      </c>
      <c r="L81" s="431" t="s">
        <v>399</v>
      </c>
      <c r="M81" s="327">
        <f t="shared" si="1"/>
        <v>427</v>
      </c>
      <c r="N81" s="210"/>
      <c r="O81" s="538" t="s">
        <v>386</v>
      </c>
      <c r="P81" s="343"/>
      <c r="Q81" s="343"/>
      <c r="R81" s="344"/>
      <c r="S81" s="405">
        <f>COUNTIF($L$2:$L$476,"I - Produto altamente perigoso ao meio ambiente")</f>
        <v>6</v>
      </c>
      <c r="T81" s="406">
        <f>(S81/S85)</f>
        <v>0.05454545455</v>
      </c>
      <c r="U81" s="210"/>
      <c r="V81" s="210"/>
      <c r="W81" s="210"/>
      <c r="X81" s="210"/>
      <c r="Y81" s="210"/>
      <c r="Z81" s="210"/>
    </row>
    <row r="82" ht="13.5" customHeight="1">
      <c r="A82" s="436">
        <v>8113.0</v>
      </c>
      <c r="B82" s="437" t="s">
        <v>10472</v>
      </c>
      <c r="C82" s="437">
        <v>2010.0</v>
      </c>
      <c r="D82" s="511">
        <v>40203.0</v>
      </c>
      <c r="E82" s="437" t="s">
        <v>10473</v>
      </c>
      <c r="F82" s="437" t="s">
        <v>10474</v>
      </c>
      <c r="G82" s="437" t="s">
        <v>806</v>
      </c>
      <c r="H82" s="437" t="s">
        <v>8126</v>
      </c>
      <c r="I82" s="511">
        <v>41529.0</v>
      </c>
      <c r="J82" s="439">
        <v>9.0</v>
      </c>
      <c r="K82" s="649" t="s">
        <v>322</v>
      </c>
      <c r="L82" s="439" t="s">
        <v>390</v>
      </c>
      <c r="M82" s="330">
        <f t="shared" si="1"/>
        <v>1326</v>
      </c>
      <c r="N82" s="210"/>
      <c r="O82" s="407" t="s">
        <v>390</v>
      </c>
      <c r="P82" s="106"/>
      <c r="Q82" s="106"/>
      <c r="R82" s="107"/>
      <c r="S82" s="408">
        <f>COUNTIF($L$2:$L$476,"II - Produto muito perigoso ao meio ambiente")</f>
        <v>51</v>
      </c>
      <c r="T82" s="409">
        <f>(S82/S85)</f>
        <v>0.4636363636</v>
      </c>
      <c r="U82" s="210"/>
      <c r="V82" s="210"/>
      <c r="W82" s="210"/>
      <c r="X82" s="210"/>
      <c r="Y82" s="210"/>
      <c r="Z82" s="210"/>
    </row>
    <row r="83" ht="13.5" customHeight="1">
      <c r="A83" s="430">
        <v>8213.0</v>
      </c>
      <c r="B83" s="431" t="s">
        <v>10475</v>
      </c>
      <c r="C83" s="431">
        <v>2010.0</v>
      </c>
      <c r="D83" s="508">
        <v>40296.0</v>
      </c>
      <c r="E83" s="431" t="s">
        <v>10476</v>
      </c>
      <c r="F83" s="431" t="s">
        <v>10477</v>
      </c>
      <c r="G83" s="431" t="s">
        <v>806</v>
      </c>
      <c r="H83" s="431" t="s">
        <v>789</v>
      </c>
      <c r="I83" s="508">
        <v>41530.0</v>
      </c>
      <c r="J83" s="433">
        <v>9.0</v>
      </c>
      <c r="K83" s="647" t="s">
        <v>293</v>
      </c>
      <c r="L83" s="431" t="s">
        <v>390</v>
      </c>
      <c r="M83" s="327">
        <f t="shared" si="1"/>
        <v>1234</v>
      </c>
      <c r="N83" s="210"/>
      <c r="O83" s="410" t="s">
        <v>395</v>
      </c>
      <c r="P83" s="106"/>
      <c r="Q83" s="106"/>
      <c r="R83" s="107"/>
      <c r="S83" s="405">
        <f>COUNTIF($L$2:$L$476,"III - Produto perigoso ao meio ambiente")</f>
        <v>41</v>
      </c>
      <c r="T83" s="406">
        <f>(S83/S85)</f>
        <v>0.3727272727</v>
      </c>
      <c r="U83" s="210"/>
      <c r="V83" s="210"/>
      <c r="W83" s="210"/>
      <c r="X83" s="210"/>
      <c r="Y83" s="210"/>
      <c r="Z83" s="210"/>
    </row>
    <row r="84" ht="14.25" customHeight="1">
      <c r="A84" s="436">
        <v>8313.0</v>
      </c>
      <c r="B84" s="437" t="s">
        <v>10478</v>
      </c>
      <c r="C84" s="437">
        <v>2010.0</v>
      </c>
      <c r="D84" s="511">
        <v>40399.0</v>
      </c>
      <c r="E84" s="437" t="s">
        <v>10479</v>
      </c>
      <c r="F84" s="437" t="s">
        <v>1601</v>
      </c>
      <c r="G84" s="437" t="s">
        <v>17</v>
      </c>
      <c r="H84" s="437" t="s">
        <v>283</v>
      </c>
      <c r="I84" s="511">
        <v>41533.0</v>
      </c>
      <c r="J84" s="439">
        <v>9.0</v>
      </c>
      <c r="K84" s="649" t="s">
        <v>322</v>
      </c>
      <c r="L84" s="439" t="s">
        <v>390</v>
      </c>
      <c r="M84" s="330">
        <f t="shared" si="1"/>
        <v>1134</v>
      </c>
      <c r="N84" s="210"/>
      <c r="O84" s="407" t="s">
        <v>399</v>
      </c>
      <c r="P84" s="106"/>
      <c r="Q84" s="106"/>
      <c r="R84" s="107"/>
      <c r="S84" s="408">
        <f>COUNTIF($L$2:$L$476,"IV - Produto pouco perigoso ao meio ambiente")</f>
        <v>12</v>
      </c>
      <c r="T84" s="409">
        <f>(S84/S85)</f>
        <v>0.1090909091</v>
      </c>
      <c r="U84" s="210"/>
      <c r="V84" s="210"/>
      <c r="W84" s="210"/>
      <c r="X84" s="210"/>
      <c r="Y84" s="210"/>
      <c r="Z84" s="210"/>
    </row>
    <row r="85" ht="12.75" customHeight="1">
      <c r="A85" s="430">
        <v>8413.0</v>
      </c>
      <c r="B85" s="431" t="s">
        <v>10480</v>
      </c>
      <c r="C85" s="431">
        <v>2011.0</v>
      </c>
      <c r="D85" s="508">
        <v>40562.0</v>
      </c>
      <c r="E85" s="431" t="s">
        <v>10481</v>
      </c>
      <c r="F85" s="635" t="s">
        <v>2716</v>
      </c>
      <c r="G85" s="431" t="s">
        <v>725</v>
      </c>
      <c r="H85" s="431" t="s">
        <v>10482</v>
      </c>
      <c r="I85" s="508">
        <v>41533.0</v>
      </c>
      <c r="J85" s="433">
        <v>9.0</v>
      </c>
      <c r="K85" s="647" t="s">
        <v>293</v>
      </c>
      <c r="L85" s="431" t="s">
        <v>399</v>
      </c>
      <c r="M85" s="327">
        <f t="shared" si="1"/>
        <v>971</v>
      </c>
      <c r="N85" s="210"/>
      <c r="O85" s="369" t="s">
        <v>268</v>
      </c>
      <c r="P85" s="370"/>
      <c r="Q85" s="370"/>
      <c r="R85" s="371"/>
      <c r="S85" s="399">
        <f>SUM(S81:S84)</f>
        <v>110</v>
      </c>
      <c r="T85" s="400">
        <f>(S85/S85)</f>
        <v>1</v>
      </c>
      <c r="U85" s="210"/>
      <c r="V85" s="210"/>
      <c r="W85" s="210"/>
      <c r="X85" s="210"/>
      <c r="Y85" s="210"/>
      <c r="Z85" s="210"/>
    </row>
    <row r="86" ht="12.75" customHeight="1">
      <c r="A86" s="436">
        <v>8513.0</v>
      </c>
      <c r="B86" s="437" t="s">
        <v>10483</v>
      </c>
      <c r="C86" s="437">
        <v>2011.0</v>
      </c>
      <c r="D86" s="511">
        <v>40651.0</v>
      </c>
      <c r="E86" s="437" t="s">
        <v>10484</v>
      </c>
      <c r="F86" s="437" t="s">
        <v>65</v>
      </c>
      <c r="G86" s="437" t="s">
        <v>712</v>
      </c>
      <c r="H86" s="437" t="s">
        <v>892</v>
      </c>
      <c r="I86" s="511">
        <v>41533.0</v>
      </c>
      <c r="J86" s="439">
        <v>9.0</v>
      </c>
      <c r="K86" s="650" t="s">
        <v>309</v>
      </c>
      <c r="L86" s="439" t="s">
        <v>386</v>
      </c>
      <c r="M86" s="330">
        <f t="shared" si="1"/>
        <v>882</v>
      </c>
      <c r="N86" s="210"/>
      <c r="O86" s="25"/>
      <c r="P86" s="25"/>
      <c r="Q86" s="25"/>
      <c r="R86" s="25"/>
      <c r="S86" s="25"/>
      <c r="T86" s="25"/>
      <c r="U86" s="210"/>
      <c r="V86" s="210"/>
      <c r="W86" s="210"/>
      <c r="X86" s="210"/>
      <c r="Y86" s="210"/>
      <c r="Z86" s="210"/>
    </row>
    <row r="87" ht="14.25" customHeight="1">
      <c r="A87" s="430">
        <v>8613.0</v>
      </c>
      <c r="B87" s="431" t="s">
        <v>10485</v>
      </c>
      <c r="C87" s="431">
        <v>2010.0</v>
      </c>
      <c r="D87" s="508">
        <v>40365.0</v>
      </c>
      <c r="E87" s="431" t="s">
        <v>10486</v>
      </c>
      <c r="F87" s="431" t="s">
        <v>10487</v>
      </c>
      <c r="G87" s="431" t="s">
        <v>725</v>
      </c>
      <c r="H87" s="431" t="s">
        <v>948</v>
      </c>
      <c r="I87" s="508">
        <v>41534.0</v>
      </c>
      <c r="J87" s="433">
        <v>9.0</v>
      </c>
      <c r="K87" s="650" t="s">
        <v>309</v>
      </c>
      <c r="L87" s="431" t="s">
        <v>399</v>
      </c>
      <c r="M87" s="327">
        <f t="shared" si="1"/>
        <v>1169</v>
      </c>
      <c r="N87" s="210"/>
      <c r="O87" s="414" t="s">
        <v>412</v>
      </c>
      <c r="P87" s="415"/>
      <c r="Q87" s="415"/>
      <c r="R87" s="416"/>
      <c r="S87" s="25"/>
      <c r="T87" s="25"/>
      <c r="U87" s="210"/>
      <c r="V87" s="210"/>
      <c r="W87" s="210"/>
      <c r="X87" s="210"/>
      <c r="Y87" s="210"/>
      <c r="Z87" s="210"/>
    </row>
    <row r="88" ht="12.75" customHeight="1">
      <c r="A88" s="436">
        <v>8713.0</v>
      </c>
      <c r="B88" s="437" t="s">
        <v>10488</v>
      </c>
      <c r="C88" s="437">
        <v>2010.0</v>
      </c>
      <c r="D88" s="511">
        <v>40256.0</v>
      </c>
      <c r="E88" s="437" t="s">
        <v>10489</v>
      </c>
      <c r="F88" s="437" t="s">
        <v>3166</v>
      </c>
      <c r="G88" s="437" t="s">
        <v>34</v>
      </c>
      <c r="H88" s="437" t="s">
        <v>807</v>
      </c>
      <c r="I88" s="511">
        <v>41540.0</v>
      </c>
      <c r="J88" s="439">
        <v>9.0</v>
      </c>
      <c r="K88" s="649" t="s">
        <v>322</v>
      </c>
      <c r="L88" s="439" t="s">
        <v>390</v>
      </c>
      <c r="M88" s="330">
        <f t="shared" si="1"/>
        <v>1284</v>
      </c>
      <c r="N88" s="210"/>
      <c r="O88" s="417"/>
      <c r="P88" s="98"/>
      <c r="Q88" s="98"/>
      <c r="R88" s="418"/>
      <c r="S88" s="25"/>
      <c r="T88" s="25"/>
      <c r="U88" s="210"/>
      <c r="V88" s="210"/>
      <c r="W88" s="210"/>
      <c r="X88" s="210"/>
      <c r="Y88" s="210"/>
      <c r="Z88" s="210"/>
    </row>
    <row r="89" ht="15.0" customHeight="1">
      <c r="A89" s="430">
        <v>8813.0</v>
      </c>
      <c r="B89" s="431" t="s">
        <v>10490</v>
      </c>
      <c r="C89" s="431">
        <v>2010.0</v>
      </c>
      <c r="D89" s="508">
        <v>40477.0</v>
      </c>
      <c r="E89" s="431" t="s">
        <v>10491</v>
      </c>
      <c r="F89" s="431" t="s">
        <v>10492</v>
      </c>
      <c r="G89" s="431" t="s">
        <v>707</v>
      </c>
      <c r="H89" s="431" t="s">
        <v>807</v>
      </c>
      <c r="I89" s="508">
        <v>41540.0</v>
      </c>
      <c r="J89" s="433">
        <v>9.0</v>
      </c>
      <c r="K89" s="649" t="s">
        <v>322</v>
      </c>
      <c r="L89" s="431" t="s">
        <v>390</v>
      </c>
      <c r="M89" s="327">
        <f t="shared" si="1"/>
        <v>1063</v>
      </c>
      <c r="N89" s="210"/>
      <c r="O89" s="419" t="s">
        <v>423</v>
      </c>
      <c r="P89" s="420" t="s">
        <v>424</v>
      </c>
      <c r="Q89" s="421"/>
      <c r="R89" s="422"/>
      <c r="S89" s="25"/>
      <c r="T89" s="25"/>
      <c r="U89" s="210"/>
      <c r="V89" s="210"/>
      <c r="W89" s="210"/>
      <c r="X89" s="210"/>
      <c r="Y89" s="210"/>
      <c r="Z89" s="210"/>
    </row>
    <row r="90" ht="12.75" customHeight="1">
      <c r="A90" s="436">
        <v>8913.0</v>
      </c>
      <c r="B90" s="437" t="s">
        <v>10493</v>
      </c>
      <c r="C90" s="437">
        <v>2008.0</v>
      </c>
      <c r="D90" s="511">
        <v>39799.0</v>
      </c>
      <c r="E90" s="437" t="s">
        <v>10494</v>
      </c>
      <c r="F90" s="437" t="s">
        <v>2451</v>
      </c>
      <c r="G90" s="437" t="s">
        <v>712</v>
      </c>
      <c r="H90" s="437" t="s">
        <v>163</v>
      </c>
      <c r="I90" s="511">
        <v>41541.0</v>
      </c>
      <c r="J90" s="439">
        <v>9.0</v>
      </c>
      <c r="K90" s="649" t="s">
        <v>322</v>
      </c>
      <c r="L90" s="439" t="s">
        <v>395</v>
      </c>
      <c r="M90" s="330">
        <f t="shared" si="1"/>
        <v>1742</v>
      </c>
      <c r="N90" s="210"/>
      <c r="O90" s="423" t="s">
        <v>430</v>
      </c>
      <c r="P90" s="424">
        <f>AVERAGEIF(G2:G476,"PT",M2:M476)</f>
        <v>2436</v>
      </c>
      <c r="Q90" s="379"/>
      <c r="R90" s="380"/>
      <c r="S90" s="25"/>
      <c r="T90" s="25"/>
      <c r="U90" s="210"/>
      <c r="V90" s="210"/>
      <c r="W90" s="210"/>
      <c r="X90" s="210"/>
      <c r="Y90" s="210"/>
      <c r="Z90" s="210"/>
    </row>
    <row r="91" ht="12.75" customHeight="1">
      <c r="A91" s="430">
        <v>9013.0</v>
      </c>
      <c r="B91" s="431" t="s">
        <v>10495</v>
      </c>
      <c r="C91" s="431">
        <v>2011.0</v>
      </c>
      <c r="D91" s="508">
        <v>40732.0</v>
      </c>
      <c r="E91" s="431" t="s">
        <v>10496</v>
      </c>
      <c r="F91" s="431" t="s">
        <v>1349</v>
      </c>
      <c r="G91" s="431" t="s">
        <v>17</v>
      </c>
      <c r="H91" s="431" t="s">
        <v>6084</v>
      </c>
      <c r="I91" s="508">
        <v>41550.0</v>
      </c>
      <c r="J91" s="433">
        <v>10.0</v>
      </c>
      <c r="K91" s="647" t="s">
        <v>293</v>
      </c>
      <c r="L91" s="431" t="s">
        <v>395</v>
      </c>
      <c r="M91" s="327">
        <f t="shared" si="1"/>
        <v>818</v>
      </c>
      <c r="N91" s="210"/>
      <c r="O91" s="425" t="s">
        <v>34</v>
      </c>
      <c r="P91" s="426">
        <f>AVERAGEIF(G2:G477,"PTN",M2:M477)</f>
        <v>1755</v>
      </c>
      <c r="Q91" s="379"/>
      <c r="R91" s="380"/>
      <c r="S91" s="25"/>
      <c r="T91" s="25"/>
      <c r="U91" s="210"/>
      <c r="V91" s="210"/>
      <c r="W91" s="210"/>
      <c r="X91" s="210"/>
      <c r="Y91" s="210"/>
      <c r="Z91" s="210"/>
    </row>
    <row r="92" ht="12.75" customHeight="1">
      <c r="A92" s="436">
        <v>9113.0</v>
      </c>
      <c r="B92" s="437" t="s">
        <v>10497</v>
      </c>
      <c r="C92" s="437">
        <v>2009.0</v>
      </c>
      <c r="D92" s="511">
        <v>40042.0</v>
      </c>
      <c r="E92" s="437" t="s">
        <v>10498</v>
      </c>
      <c r="F92" s="437" t="s">
        <v>873</v>
      </c>
      <c r="G92" s="437" t="s">
        <v>17</v>
      </c>
      <c r="H92" s="437" t="s">
        <v>66</v>
      </c>
      <c r="I92" s="511">
        <v>41551.0</v>
      </c>
      <c r="J92" s="439">
        <v>10.0</v>
      </c>
      <c r="K92" s="649" t="s">
        <v>322</v>
      </c>
      <c r="L92" s="439" t="s">
        <v>390</v>
      </c>
      <c r="M92" s="330">
        <f t="shared" si="1"/>
        <v>1509</v>
      </c>
      <c r="N92" s="210"/>
      <c r="O92" s="423" t="s">
        <v>17</v>
      </c>
      <c r="P92" s="424">
        <f>AVERAGEIF(G2:G476,"PTE",M2:M476)</f>
        <v>1170.955556</v>
      </c>
      <c r="Q92" s="379"/>
      <c r="R92" s="380"/>
      <c r="S92" s="25"/>
      <c r="T92" s="25"/>
      <c r="U92" s="210"/>
      <c r="V92" s="210"/>
      <c r="W92" s="210"/>
      <c r="X92" s="210"/>
      <c r="Y92" s="210"/>
      <c r="Z92" s="210"/>
    </row>
    <row r="93" ht="12.75" customHeight="1">
      <c r="A93" s="430">
        <v>9213.0</v>
      </c>
      <c r="B93" s="431" t="s">
        <v>10499</v>
      </c>
      <c r="C93" s="431">
        <v>2010.0</v>
      </c>
      <c r="D93" s="508">
        <v>40492.0</v>
      </c>
      <c r="E93" s="431" t="s">
        <v>10500</v>
      </c>
      <c r="F93" s="431" t="s">
        <v>1349</v>
      </c>
      <c r="G93" s="431" t="s">
        <v>17</v>
      </c>
      <c r="H93" s="431" t="s">
        <v>6084</v>
      </c>
      <c r="I93" s="508">
        <v>41551.0</v>
      </c>
      <c r="J93" s="433">
        <v>10.0</v>
      </c>
      <c r="K93" s="647" t="s">
        <v>293</v>
      </c>
      <c r="L93" s="431" t="s">
        <v>395</v>
      </c>
      <c r="M93" s="327">
        <f t="shared" si="1"/>
        <v>1059</v>
      </c>
      <c r="N93" s="210"/>
      <c r="O93" s="425" t="s">
        <v>46</v>
      </c>
      <c r="P93" s="426" t="str">
        <f>AVERAGEIF(G2:G476,"Pré-Mistura",M2:M476)</f>
        <v>#DIV/0!</v>
      </c>
      <c r="Q93" s="379"/>
      <c r="R93" s="380"/>
      <c r="S93" s="25"/>
      <c r="T93" s="25"/>
      <c r="U93" s="210"/>
      <c r="V93" s="210"/>
      <c r="W93" s="210"/>
      <c r="X93" s="210"/>
      <c r="Y93" s="210"/>
      <c r="Z93" s="210"/>
    </row>
    <row r="94" ht="12.75" customHeight="1">
      <c r="A94" s="436">
        <v>9313.0</v>
      </c>
      <c r="B94" s="437" t="s">
        <v>10501</v>
      </c>
      <c r="C94" s="437">
        <v>2009.0</v>
      </c>
      <c r="D94" s="511">
        <v>40058.0</v>
      </c>
      <c r="E94" s="437" t="s">
        <v>10502</v>
      </c>
      <c r="F94" s="437" t="s">
        <v>134</v>
      </c>
      <c r="G94" s="437" t="s">
        <v>17</v>
      </c>
      <c r="H94" s="437" t="s">
        <v>5527</v>
      </c>
      <c r="I94" s="511">
        <v>41551.0</v>
      </c>
      <c r="J94" s="439">
        <v>10.0</v>
      </c>
      <c r="K94" s="650" t="s">
        <v>309</v>
      </c>
      <c r="L94" s="439" t="s">
        <v>395</v>
      </c>
      <c r="M94" s="330">
        <f t="shared" si="1"/>
        <v>1493</v>
      </c>
      <c r="N94" s="210"/>
      <c r="O94" s="423" t="s">
        <v>806</v>
      </c>
      <c r="P94" s="424">
        <f>AVERAGEIF(G2:G476,"PF",M2:M476)</f>
        <v>1610.888889</v>
      </c>
      <c r="Q94" s="379"/>
      <c r="R94" s="380"/>
      <c r="S94" s="25"/>
      <c r="T94" s="25"/>
      <c r="U94" s="210"/>
      <c r="V94" s="210"/>
      <c r="W94" s="210"/>
      <c r="X94" s="210"/>
      <c r="Y94" s="210"/>
      <c r="Z94" s="210"/>
    </row>
    <row r="95" ht="12.75" customHeight="1">
      <c r="A95" s="430">
        <v>9413.0</v>
      </c>
      <c r="B95" s="431" t="s">
        <v>10503</v>
      </c>
      <c r="C95" s="431">
        <v>2008.0</v>
      </c>
      <c r="D95" s="508">
        <v>39750.0</v>
      </c>
      <c r="E95" s="431" t="s">
        <v>10504</v>
      </c>
      <c r="F95" s="431" t="s">
        <v>1132</v>
      </c>
      <c r="G95" s="431" t="s">
        <v>17</v>
      </c>
      <c r="H95" s="431" t="s">
        <v>10020</v>
      </c>
      <c r="I95" s="508">
        <v>41554.0</v>
      </c>
      <c r="J95" s="433">
        <v>10.0</v>
      </c>
      <c r="K95" s="647" t="s">
        <v>293</v>
      </c>
      <c r="L95" s="431" t="s">
        <v>395</v>
      </c>
      <c r="M95" s="327">
        <f t="shared" si="1"/>
        <v>1804</v>
      </c>
      <c r="N95" s="210"/>
      <c r="O95" s="425" t="s">
        <v>707</v>
      </c>
      <c r="P95" s="426">
        <f>AVERAGEIF(G2:G476,"PFN",M2:M476)</f>
        <v>1577.666667</v>
      </c>
      <c r="Q95" s="379"/>
      <c r="R95" s="380"/>
      <c r="S95" s="25"/>
      <c r="T95" s="25"/>
      <c r="U95" s="210"/>
      <c r="V95" s="210"/>
      <c r="W95" s="210"/>
      <c r="X95" s="210"/>
      <c r="Y95" s="210"/>
      <c r="Z95" s="210"/>
    </row>
    <row r="96" ht="12.75" customHeight="1">
      <c r="A96" s="436">
        <v>9513.0</v>
      </c>
      <c r="B96" s="437" t="s">
        <v>10505</v>
      </c>
      <c r="C96" s="437">
        <v>2007.0</v>
      </c>
      <c r="D96" s="511">
        <v>39246.0</v>
      </c>
      <c r="E96" s="437" t="s">
        <v>10506</v>
      </c>
      <c r="F96" s="437" t="s">
        <v>10507</v>
      </c>
      <c r="G96" s="437" t="s">
        <v>725</v>
      </c>
      <c r="H96" s="437" t="s">
        <v>10508</v>
      </c>
      <c r="I96" s="511">
        <v>41556.0</v>
      </c>
      <c r="J96" s="439">
        <v>10.0</v>
      </c>
      <c r="K96" s="648" t="s">
        <v>344</v>
      </c>
      <c r="L96" s="439" t="s">
        <v>399</v>
      </c>
      <c r="M96" s="330">
        <f t="shared" si="1"/>
        <v>2310</v>
      </c>
      <c r="N96" s="210"/>
      <c r="O96" s="423" t="s">
        <v>712</v>
      </c>
      <c r="P96" s="424">
        <f>AVERAGEIF(G2:G476,"PF/PTE",M2:M476)</f>
        <v>1280.833333</v>
      </c>
      <c r="Q96" s="379"/>
      <c r="R96" s="380"/>
      <c r="S96" s="25"/>
      <c r="T96" s="25"/>
      <c r="U96" s="210"/>
      <c r="V96" s="210"/>
      <c r="W96" s="210"/>
      <c r="X96" s="210"/>
      <c r="Y96" s="210"/>
      <c r="Z96" s="210"/>
    </row>
    <row r="97" ht="12.75" customHeight="1">
      <c r="A97" s="430">
        <v>9613.0</v>
      </c>
      <c r="B97" s="431" t="s">
        <v>10509</v>
      </c>
      <c r="C97" s="431">
        <v>2009.0</v>
      </c>
      <c r="D97" s="508">
        <v>39911.0</v>
      </c>
      <c r="E97" s="431" t="s">
        <v>10510</v>
      </c>
      <c r="F97" s="431" t="s">
        <v>10511</v>
      </c>
      <c r="G97" s="431" t="s">
        <v>806</v>
      </c>
      <c r="H97" s="431" t="s">
        <v>158</v>
      </c>
      <c r="I97" s="508">
        <v>41569.0</v>
      </c>
      <c r="J97" s="433">
        <v>10.0</v>
      </c>
      <c r="K97" s="647" t="s">
        <v>293</v>
      </c>
      <c r="L97" s="431" t="s">
        <v>386</v>
      </c>
      <c r="M97" s="327">
        <f t="shared" si="1"/>
        <v>1658</v>
      </c>
      <c r="N97" s="210"/>
      <c r="O97" s="425" t="s">
        <v>725</v>
      </c>
      <c r="P97" s="426">
        <f>AVERAGEIF(G2:G476,"Bio",M2:M476)</f>
        <v>1041.333333</v>
      </c>
      <c r="Q97" s="379"/>
      <c r="R97" s="380"/>
      <c r="S97" s="25"/>
      <c r="T97" s="25"/>
      <c r="U97" s="210"/>
      <c r="V97" s="210"/>
      <c r="W97" s="210"/>
      <c r="X97" s="210"/>
      <c r="Y97" s="210"/>
      <c r="Z97" s="210"/>
    </row>
    <row r="98" ht="12.75" customHeight="1">
      <c r="A98" s="436">
        <v>9713.0</v>
      </c>
      <c r="B98" s="437" t="s">
        <v>10512</v>
      </c>
      <c r="C98" s="437">
        <v>2008.0</v>
      </c>
      <c r="D98" s="511">
        <v>39758.0</v>
      </c>
      <c r="E98" s="437" t="s">
        <v>10513</v>
      </c>
      <c r="F98" s="437" t="s">
        <v>10351</v>
      </c>
      <c r="G98" s="437" t="s">
        <v>806</v>
      </c>
      <c r="H98" s="437" t="s">
        <v>158</v>
      </c>
      <c r="I98" s="511">
        <v>41582.0</v>
      </c>
      <c r="J98" s="439">
        <v>11.0</v>
      </c>
      <c r="K98" s="649" t="s">
        <v>322</v>
      </c>
      <c r="L98" s="439" t="s">
        <v>390</v>
      </c>
      <c r="M98" s="330">
        <f t="shared" si="1"/>
        <v>1824</v>
      </c>
      <c r="N98" s="210"/>
      <c r="O98" s="423" t="s">
        <v>729</v>
      </c>
      <c r="P98" s="424">
        <f>AVERAGEIF(G2:G476,"Bio/Org",M2:M476)</f>
        <v>309.2</v>
      </c>
      <c r="Q98" s="379"/>
      <c r="R98" s="380"/>
      <c r="S98" s="25"/>
      <c r="T98" s="25"/>
      <c r="U98" s="210"/>
      <c r="V98" s="210"/>
      <c r="W98" s="210"/>
      <c r="X98" s="210"/>
      <c r="Y98" s="210"/>
      <c r="Z98" s="210"/>
    </row>
    <row r="99" ht="12.75" customHeight="1">
      <c r="A99" s="430">
        <v>9813.0</v>
      </c>
      <c r="B99" s="431" t="s">
        <v>10514</v>
      </c>
      <c r="C99" s="431">
        <v>2009.0</v>
      </c>
      <c r="D99" s="508">
        <v>40085.0</v>
      </c>
      <c r="E99" s="431" t="s">
        <v>10515</v>
      </c>
      <c r="F99" s="431" t="s">
        <v>2229</v>
      </c>
      <c r="G99" s="431" t="s">
        <v>17</v>
      </c>
      <c r="H99" s="431" t="s">
        <v>380</v>
      </c>
      <c r="I99" s="508">
        <v>41582.0</v>
      </c>
      <c r="J99" s="433">
        <v>11.0</v>
      </c>
      <c r="K99" s="649" t="s">
        <v>322</v>
      </c>
      <c r="L99" s="431" t="s">
        <v>399</v>
      </c>
      <c r="M99" s="327">
        <f t="shared" si="1"/>
        <v>1497</v>
      </c>
      <c r="N99" s="210"/>
      <c r="O99" s="427" t="s">
        <v>435</v>
      </c>
      <c r="P99" s="428">
        <f>AVERAGE(M2:M494)</f>
        <v>1259.881818</v>
      </c>
      <c r="Q99" s="429"/>
      <c r="R99" s="329"/>
      <c r="S99" s="25"/>
      <c r="T99" s="25"/>
      <c r="U99" s="210"/>
      <c r="V99" s="210"/>
      <c r="W99" s="210"/>
      <c r="X99" s="210"/>
      <c r="Y99" s="210"/>
      <c r="Z99" s="210"/>
    </row>
    <row r="100" ht="12.75" customHeight="1">
      <c r="A100" s="436">
        <v>9913.0</v>
      </c>
      <c r="B100" s="437" t="s">
        <v>10516</v>
      </c>
      <c r="C100" s="437">
        <v>2010.0</v>
      </c>
      <c r="D100" s="511">
        <v>40245.0</v>
      </c>
      <c r="E100" s="437" t="s">
        <v>10517</v>
      </c>
      <c r="F100" s="437" t="s">
        <v>1001</v>
      </c>
      <c r="G100" s="437" t="s">
        <v>17</v>
      </c>
      <c r="H100" s="437" t="s">
        <v>753</v>
      </c>
      <c r="I100" s="511">
        <v>41583.0</v>
      </c>
      <c r="J100" s="439">
        <v>11.0</v>
      </c>
      <c r="K100" s="649" t="s">
        <v>322</v>
      </c>
      <c r="L100" s="439" t="s">
        <v>390</v>
      </c>
      <c r="M100" s="330">
        <f t="shared" si="1"/>
        <v>1338</v>
      </c>
      <c r="N100" s="210"/>
      <c r="O100" s="210"/>
      <c r="P100" s="210"/>
      <c r="Q100" s="210"/>
      <c r="R100" s="210"/>
      <c r="S100" s="210"/>
      <c r="T100" s="210"/>
      <c r="U100" s="210"/>
      <c r="V100" s="210"/>
      <c r="W100" s="210"/>
      <c r="X100" s="210"/>
      <c r="Y100" s="210"/>
      <c r="Z100" s="210"/>
    </row>
    <row r="101" ht="12.75" customHeight="1">
      <c r="A101" s="430">
        <v>10013.0</v>
      </c>
      <c r="B101" s="431" t="s">
        <v>10518</v>
      </c>
      <c r="C101" s="431">
        <v>2011.0</v>
      </c>
      <c r="D101" s="508">
        <v>40774.0</v>
      </c>
      <c r="E101" s="431" t="s">
        <v>10519</v>
      </c>
      <c r="F101" s="431" t="s">
        <v>2451</v>
      </c>
      <c r="G101" s="431" t="s">
        <v>712</v>
      </c>
      <c r="H101" s="431" t="s">
        <v>380</v>
      </c>
      <c r="I101" s="508">
        <v>41586.0</v>
      </c>
      <c r="J101" s="433">
        <v>11.0</v>
      </c>
      <c r="K101" s="649" t="s">
        <v>322</v>
      </c>
      <c r="L101" s="431" t="s">
        <v>395</v>
      </c>
      <c r="M101" s="327">
        <f t="shared" si="1"/>
        <v>812</v>
      </c>
      <c r="N101" s="210"/>
      <c r="O101" s="210"/>
      <c r="P101" s="210"/>
      <c r="Q101" s="210"/>
      <c r="R101" s="210"/>
      <c r="S101" s="210"/>
      <c r="T101" s="210"/>
      <c r="U101" s="210"/>
      <c r="V101" s="210"/>
      <c r="W101" s="210"/>
      <c r="X101" s="210"/>
      <c r="Y101" s="210"/>
      <c r="Z101" s="210"/>
    </row>
    <row r="102" ht="12.75" customHeight="1">
      <c r="A102" s="436">
        <v>10113.0</v>
      </c>
      <c r="B102" s="437" t="s">
        <v>10520</v>
      </c>
      <c r="C102" s="437">
        <v>2011.0</v>
      </c>
      <c r="D102" s="511">
        <v>40805.0</v>
      </c>
      <c r="E102" s="437" t="s">
        <v>10521</v>
      </c>
      <c r="F102" s="437" t="s">
        <v>2451</v>
      </c>
      <c r="G102" s="437" t="s">
        <v>712</v>
      </c>
      <c r="H102" s="437" t="s">
        <v>380</v>
      </c>
      <c r="I102" s="511">
        <v>41586.0</v>
      </c>
      <c r="J102" s="439">
        <v>11.0</v>
      </c>
      <c r="K102" s="649" t="s">
        <v>322</v>
      </c>
      <c r="L102" s="439" t="s">
        <v>395</v>
      </c>
      <c r="M102" s="330">
        <f t="shared" si="1"/>
        <v>781</v>
      </c>
      <c r="N102" s="210"/>
      <c r="O102" s="210"/>
      <c r="P102" s="210"/>
      <c r="Q102" s="210"/>
      <c r="R102" s="210"/>
      <c r="S102" s="210"/>
      <c r="T102" s="210"/>
      <c r="U102" s="210"/>
      <c r="V102" s="210"/>
      <c r="W102" s="210"/>
      <c r="X102" s="210"/>
      <c r="Y102" s="210"/>
      <c r="Z102" s="210"/>
    </row>
    <row r="103" ht="12.75" customHeight="1">
      <c r="A103" s="430">
        <v>10213.0</v>
      </c>
      <c r="B103" s="431" t="s">
        <v>10522</v>
      </c>
      <c r="C103" s="431">
        <v>2009.0</v>
      </c>
      <c r="D103" s="508">
        <v>39896.0</v>
      </c>
      <c r="E103" s="431" t="s">
        <v>10523</v>
      </c>
      <c r="F103" s="431" t="s">
        <v>2307</v>
      </c>
      <c r="G103" s="431" t="s">
        <v>712</v>
      </c>
      <c r="H103" s="431" t="s">
        <v>10324</v>
      </c>
      <c r="I103" s="508">
        <v>41591.0</v>
      </c>
      <c r="J103" s="433">
        <v>11.0</v>
      </c>
      <c r="K103" s="647" t="s">
        <v>293</v>
      </c>
      <c r="L103" s="431" t="s">
        <v>395</v>
      </c>
      <c r="M103" s="327">
        <f t="shared" si="1"/>
        <v>1695</v>
      </c>
      <c r="N103" s="210"/>
      <c r="O103" s="210"/>
      <c r="P103" s="210"/>
      <c r="Q103" s="210"/>
      <c r="R103" s="210"/>
      <c r="S103" s="210"/>
      <c r="T103" s="210"/>
      <c r="U103" s="210"/>
      <c r="V103" s="210"/>
      <c r="W103" s="210"/>
      <c r="X103" s="210"/>
      <c r="Y103" s="210"/>
      <c r="Z103" s="210"/>
    </row>
    <row r="104" ht="12.75" customHeight="1">
      <c r="A104" s="436">
        <v>10313.0</v>
      </c>
      <c r="B104" s="437" t="s">
        <v>10524</v>
      </c>
      <c r="C104" s="437">
        <v>2010.0</v>
      </c>
      <c r="D104" s="511">
        <v>40343.0</v>
      </c>
      <c r="E104" s="437" t="s">
        <v>10525</v>
      </c>
      <c r="F104" s="437" t="s">
        <v>25</v>
      </c>
      <c r="G104" s="437" t="s">
        <v>712</v>
      </c>
      <c r="H104" s="437" t="s">
        <v>10324</v>
      </c>
      <c r="I104" s="511">
        <v>41592.0</v>
      </c>
      <c r="J104" s="439">
        <v>11.0</v>
      </c>
      <c r="K104" s="650" t="s">
        <v>309</v>
      </c>
      <c r="L104" s="439" t="s">
        <v>390</v>
      </c>
      <c r="M104" s="330">
        <f t="shared" si="1"/>
        <v>1249</v>
      </c>
      <c r="N104" s="210"/>
      <c r="O104" s="210"/>
      <c r="P104" s="210"/>
      <c r="Q104" s="210"/>
      <c r="R104" s="210"/>
      <c r="S104" s="210"/>
      <c r="T104" s="210"/>
      <c r="U104" s="210"/>
      <c r="V104" s="210"/>
      <c r="W104" s="210"/>
      <c r="X104" s="210"/>
      <c r="Y104" s="210"/>
      <c r="Z104" s="210"/>
    </row>
    <row r="105" ht="12.75" customHeight="1">
      <c r="A105" s="430">
        <v>10413.0</v>
      </c>
      <c r="B105" s="431" t="s">
        <v>10526</v>
      </c>
      <c r="C105" s="431">
        <v>2012.0</v>
      </c>
      <c r="D105" s="508">
        <v>41239.0</v>
      </c>
      <c r="E105" s="431" t="s">
        <v>10527</v>
      </c>
      <c r="F105" s="431" t="s">
        <v>2825</v>
      </c>
      <c r="G105" s="431" t="s">
        <v>17</v>
      </c>
      <c r="H105" s="431" t="s">
        <v>1336</v>
      </c>
      <c r="I105" s="508">
        <v>41592.0</v>
      </c>
      <c r="J105" s="433">
        <v>11.0</v>
      </c>
      <c r="K105" s="649" t="s">
        <v>322</v>
      </c>
      <c r="L105" s="431" t="s">
        <v>395</v>
      </c>
      <c r="M105" s="327">
        <f t="shared" si="1"/>
        <v>353</v>
      </c>
      <c r="N105" s="210"/>
      <c r="O105" s="210"/>
      <c r="P105" s="210"/>
      <c r="Q105" s="210"/>
      <c r="R105" s="210"/>
      <c r="S105" s="210"/>
      <c r="T105" s="210"/>
      <c r="U105" s="210"/>
      <c r="V105" s="210"/>
      <c r="W105" s="210"/>
      <c r="X105" s="210"/>
      <c r="Y105" s="210"/>
      <c r="Z105" s="210"/>
    </row>
    <row r="106" ht="12.75" customHeight="1">
      <c r="A106" s="436">
        <v>10513.0</v>
      </c>
      <c r="B106" s="437" t="s">
        <v>10528</v>
      </c>
      <c r="C106" s="437">
        <v>2012.0</v>
      </c>
      <c r="D106" s="511">
        <v>40987.0</v>
      </c>
      <c r="E106" s="437" t="s">
        <v>10529</v>
      </c>
      <c r="F106" s="437" t="s">
        <v>2825</v>
      </c>
      <c r="G106" s="437" t="s">
        <v>17</v>
      </c>
      <c r="H106" s="437" t="s">
        <v>56</v>
      </c>
      <c r="I106" s="511">
        <v>41603.0</v>
      </c>
      <c r="J106" s="439">
        <v>11.0</v>
      </c>
      <c r="K106" s="649" t="s">
        <v>322</v>
      </c>
      <c r="L106" s="439" t="s">
        <v>395</v>
      </c>
      <c r="M106" s="330">
        <f t="shared" si="1"/>
        <v>616</v>
      </c>
      <c r="N106" s="210"/>
      <c r="O106" s="210"/>
      <c r="P106" s="210"/>
      <c r="Q106" s="210"/>
      <c r="R106" s="210"/>
      <c r="S106" s="210"/>
      <c r="T106" s="210"/>
      <c r="U106" s="210"/>
      <c r="V106" s="210"/>
      <c r="W106" s="210"/>
      <c r="X106" s="210"/>
      <c r="Y106" s="210"/>
      <c r="Z106" s="210"/>
    </row>
    <row r="107" ht="12.75" customHeight="1">
      <c r="A107" s="430">
        <v>10613.0</v>
      </c>
      <c r="B107" s="431" t="s">
        <v>10530</v>
      </c>
      <c r="C107" s="431">
        <v>2010.0</v>
      </c>
      <c r="D107" s="508">
        <v>40297.0</v>
      </c>
      <c r="E107" s="431" t="s">
        <v>10531</v>
      </c>
      <c r="F107" s="431" t="s">
        <v>353</v>
      </c>
      <c r="G107" s="431" t="s">
        <v>712</v>
      </c>
      <c r="H107" s="431" t="s">
        <v>56</v>
      </c>
      <c r="I107" s="508">
        <v>41603.0</v>
      </c>
      <c r="J107" s="433">
        <v>11.0</v>
      </c>
      <c r="K107" s="647" t="s">
        <v>293</v>
      </c>
      <c r="L107" s="431" t="s">
        <v>386</v>
      </c>
      <c r="M107" s="327">
        <f t="shared" si="1"/>
        <v>1306</v>
      </c>
      <c r="N107" s="210"/>
      <c r="O107" s="210"/>
      <c r="P107" s="210"/>
      <c r="Q107" s="210"/>
      <c r="R107" s="210"/>
      <c r="S107" s="210"/>
      <c r="T107" s="210"/>
      <c r="U107" s="210"/>
      <c r="V107" s="210"/>
      <c r="W107" s="210"/>
      <c r="X107" s="210"/>
      <c r="Y107" s="210"/>
      <c r="Z107" s="210"/>
    </row>
    <row r="108" ht="12.75" customHeight="1">
      <c r="A108" s="436">
        <v>10713.0</v>
      </c>
      <c r="B108" s="437" t="s">
        <v>10532</v>
      </c>
      <c r="C108" s="437">
        <v>2009.0</v>
      </c>
      <c r="D108" s="511">
        <v>39905.0</v>
      </c>
      <c r="E108" s="437" t="s">
        <v>10533</v>
      </c>
      <c r="F108" s="437" t="s">
        <v>171</v>
      </c>
      <c r="G108" s="437" t="s">
        <v>17</v>
      </c>
      <c r="H108" s="437" t="s">
        <v>10020</v>
      </c>
      <c r="I108" s="511">
        <v>41611.0</v>
      </c>
      <c r="J108" s="439">
        <v>12.0</v>
      </c>
      <c r="K108" s="649" t="s">
        <v>322</v>
      </c>
      <c r="L108" s="439" t="s">
        <v>390</v>
      </c>
      <c r="M108" s="330">
        <f t="shared" si="1"/>
        <v>1706</v>
      </c>
      <c r="N108" s="210"/>
      <c r="O108" s="210"/>
      <c r="P108" s="210"/>
      <c r="Q108" s="210"/>
      <c r="R108" s="210"/>
      <c r="S108" s="210"/>
      <c r="T108" s="210"/>
      <c r="U108" s="210"/>
      <c r="V108" s="210"/>
      <c r="W108" s="210"/>
      <c r="X108" s="210"/>
      <c r="Y108" s="210"/>
      <c r="Z108" s="210"/>
    </row>
    <row r="109" ht="12.75" customHeight="1">
      <c r="A109" s="430">
        <v>10813.0</v>
      </c>
      <c r="B109" s="431" t="s">
        <v>10534</v>
      </c>
      <c r="C109" s="431">
        <v>2010.0</v>
      </c>
      <c r="D109" s="508">
        <v>40464.0</v>
      </c>
      <c r="E109" s="431" t="s">
        <v>10535</v>
      </c>
      <c r="F109" s="431" t="s">
        <v>10536</v>
      </c>
      <c r="G109" s="431" t="s">
        <v>806</v>
      </c>
      <c r="H109" s="431" t="s">
        <v>1404</v>
      </c>
      <c r="I109" s="508">
        <v>41613.0</v>
      </c>
      <c r="J109" s="433">
        <v>12.0</v>
      </c>
      <c r="K109" s="649" t="s">
        <v>322</v>
      </c>
      <c r="L109" s="431" t="s">
        <v>390</v>
      </c>
      <c r="M109" s="327">
        <f t="shared" si="1"/>
        <v>1149</v>
      </c>
      <c r="N109" s="210"/>
      <c r="O109" s="210"/>
      <c r="P109" s="210"/>
      <c r="Q109" s="210"/>
      <c r="R109" s="210"/>
      <c r="S109" s="210"/>
      <c r="T109" s="210"/>
      <c r="U109" s="210"/>
      <c r="V109" s="210"/>
      <c r="W109" s="210"/>
      <c r="X109" s="210"/>
      <c r="Y109" s="210"/>
      <c r="Z109" s="210"/>
    </row>
    <row r="110" ht="12.75" customHeight="1">
      <c r="A110" s="436">
        <v>10913.0</v>
      </c>
      <c r="B110" s="437" t="s">
        <v>10537</v>
      </c>
      <c r="C110" s="437">
        <v>2010.0</v>
      </c>
      <c r="D110" s="511">
        <v>40534.0</v>
      </c>
      <c r="E110" s="437" t="s">
        <v>10538</v>
      </c>
      <c r="F110" s="437" t="s">
        <v>10536</v>
      </c>
      <c r="G110" s="437" t="s">
        <v>806</v>
      </c>
      <c r="H110" s="437" t="s">
        <v>1404</v>
      </c>
      <c r="I110" s="511">
        <v>41613.0</v>
      </c>
      <c r="J110" s="439">
        <v>12.0</v>
      </c>
      <c r="K110" s="649" t="s">
        <v>322</v>
      </c>
      <c r="L110" s="439" t="s">
        <v>390</v>
      </c>
      <c r="M110" s="330">
        <f t="shared" si="1"/>
        <v>1079</v>
      </c>
      <c r="N110" s="210"/>
      <c r="O110" s="210"/>
      <c r="P110" s="210"/>
      <c r="Q110" s="210"/>
      <c r="R110" s="210"/>
      <c r="S110" s="210"/>
      <c r="T110" s="210"/>
      <c r="U110" s="210"/>
      <c r="V110" s="210"/>
      <c r="W110" s="210"/>
      <c r="X110" s="210"/>
      <c r="Y110" s="210"/>
      <c r="Z110" s="210"/>
    </row>
    <row r="111" ht="12.75" customHeight="1">
      <c r="A111" s="430">
        <v>11013.0</v>
      </c>
      <c r="B111" s="431" t="s">
        <v>10539</v>
      </c>
      <c r="C111" s="431">
        <v>2009.0</v>
      </c>
      <c r="D111" s="508">
        <v>39923.0</v>
      </c>
      <c r="E111" s="431" t="s">
        <v>10540</v>
      </c>
      <c r="F111" s="431" t="s">
        <v>1365</v>
      </c>
      <c r="G111" s="431" t="s">
        <v>712</v>
      </c>
      <c r="H111" s="431" t="s">
        <v>5372</v>
      </c>
      <c r="I111" s="508">
        <v>41626.0</v>
      </c>
      <c r="J111" s="433">
        <v>12.0</v>
      </c>
      <c r="K111" s="649" t="s">
        <v>322</v>
      </c>
      <c r="L111" s="431" t="s">
        <v>390</v>
      </c>
      <c r="M111" s="327">
        <f t="shared" si="1"/>
        <v>1703</v>
      </c>
      <c r="N111" s="210"/>
      <c r="O111" s="210"/>
      <c r="P111" s="210"/>
      <c r="Q111" s="210"/>
      <c r="R111" s="210"/>
      <c r="S111" s="210"/>
      <c r="T111" s="210"/>
      <c r="U111" s="210"/>
      <c r="V111" s="210"/>
      <c r="W111" s="210"/>
      <c r="X111" s="210"/>
      <c r="Y111" s="210"/>
      <c r="Z111" s="210"/>
    </row>
    <row r="112" ht="12.75" customHeight="1">
      <c r="A112" s="625"/>
      <c r="B112" s="625"/>
      <c r="C112" s="625"/>
      <c r="D112" s="627"/>
      <c r="E112" s="210"/>
      <c r="F112" s="210"/>
      <c r="G112" s="210"/>
      <c r="H112" s="210"/>
      <c r="I112" s="627"/>
      <c r="J112" s="655"/>
      <c r="K112" s="655"/>
      <c r="L112" s="655"/>
      <c r="M112" s="628"/>
      <c r="N112" s="210"/>
      <c r="O112" s="210"/>
      <c r="P112" s="210"/>
      <c r="Q112" s="210"/>
      <c r="R112" s="210"/>
      <c r="S112" s="210"/>
      <c r="T112" s="210"/>
      <c r="U112" s="210"/>
      <c r="V112" s="210"/>
      <c r="W112" s="210"/>
      <c r="X112" s="210"/>
      <c r="Y112" s="210"/>
      <c r="Z112" s="210"/>
    </row>
    <row r="113" ht="12.75" hidden="1" customHeight="1">
      <c r="A113" s="625"/>
      <c r="B113" s="625"/>
      <c r="C113" s="625"/>
      <c r="D113" s="627"/>
      <c r="E113" s="210"/>
      <c r="F113" s="210"/>
      <c r="G113" s="210"/>
      <c r="H113" s="210"/>
      <c r="I113" s="627"/>
      <c r="J113" s="655"/>
      <c r="K113" s="655"/>
      <c r="L113" s="655"/>
      <c r="M113" s="628"/>
      <c r="N113" s="210"/>
      <c r="O113" s="210"/>
      <c r="P113" s="210"/>
      <c r="Q113" s="210"/>
      <c r="R113" s="210"/>
      <c r="S113" s="210"/>
      <c r="T113" s="210"/>
      <c r="U113" s="210"/>
      <c r="V113" s="210"/>
      <c r="W113" s="210"/>
      <c r="X113" s="210"/>
      <c r="Y113" s="210"/>
      <c r="Z113" s="210"/>
    </row>
    <row r="114" ht="12.75" hidden="1" customHeight="1">
      <c r="A114" s="625"/>
      <c r="B114" s="625"/>
      <c r="C114" s="625"/>
      <c r="D114" s="627"/>
      <c r="E114" s="210"/>
      <c r="F114" s="210"/>
      <c r="G114" s="210"/>
      <c r="H114" s="210"/>
      <c r="I114" s="627"/>
      <c r="J114" s="655"/>
      <c r="K114" s="655"/>
      <c r="L114" s="655"/>
      <c r="M114" s="628"/>
      <c r="N114" s="210"/>
      <c r="O114" s="210"/>
      <c r="P114" s="210"/>
      <c r="Q114" s="210"/>
      <c r="R114" s="210"/>
      <c r="S114" s="210"/>
      <c r="T114" s="210"/>
      <c r="U114" s="210"/>
      <c r="V114" s="210"/>
      <c r="W114" s="210"/>
      <c r="X114" s="210"/>
      <c r="Y114" s="210"/>
      <c r="Z114" s="210"/>
    </row>
    <row r="115" ht="12.75" hidden="1" customHeight="1">
      <c r="A115" s="625"/>
      <c r="B115" s="625"/>
      <c r="C115" s="625"/>
      <c r="D115" s="627"/>
      <c r="E115" s="210"/>
      <c r="F115" s="210"/>
      <c r="G115" s="210"/>
      <c r="H115" s="210"/>
      <c r="I115" s="627"/>
      <c r="J115" s="655"/>
      <c r="K115" s="655"/>
      <c r="L115" s="655"/>
      <c r="M115" s="628"/>
      <c r="N115" s="210"/>
      <c r="O115" s="210"/>
      <c r="P115" s="210"/>
      <c r="Q115" s="210"/>
      <c r="R115" s="210"/>
      <c r="S115" s="210"/>
      <c r="T115" s="210"/>
      <c r="U115" s="210"/>
      <c r="V115" s="210"/>
      <c r="W115" s="210"/>
      <c r="X115" s="210"/>
      <c r="Y115" s="210"/>
      <c r="Z115" s="210"/>
    </row>
    <row r="116" ht="12.75" hidden="1" customHeight="1">
      <c r="A116" s="625"/>
      <c r="B116" s="625"/>
      <c r="C116" s="625"/>
      <c r="D116" s="627"/>
      <c r="E116" s="210"/>
      <c r="F116" s="210"/>
      <c r="G116" s="210"/>
      <c r="H116" s="210"/>
      <c r="I116" s="627"/>
      <c r="J116" s="655"/>
      <c r="K116" s="655"/>
      <c r="L116" s="655"/>
      <c r="M116" s="628"/>
      <c r="N116" s="210"/>
      <c r="O116" s="210"/>
      <c r="P116" s="210"/>
      <c r="Q116" s="210"/>
      <c r="R116" s="210"/>
      <c r="S116" s="210"/>
      <c r="T116" s="210"/>
      <c r="U116" s="210"/>
      <c r="V116" s="210"/>
      <c r="W116" s="210"/>
      <c r="X116" s="210"/>
      <c r="Y116" s="210"/>
      <c r="Z116" s="210"/>
    </row>
    <row r="117" ht="12.75" hidden="1" customHeight="1">
      <c r="A117" s="625"/>
      <c r="B117" s="625"/>
      <c r="C117" s="625"/>
      <c r="D117" s="627"/>
      <c r="E117" s="210"/>
      <c r="F117" s="210"/>
      <c r="G117" s="210"/>
      <c r="H117" s="210"/>
      <c r="I117" s="627"/>
      <c r="J117" s="655"/>
      <c r="K117" s="655"/>
      <c r="L117" s="655"/>
      <c r="M117" s="628"/>
      <c r="N117" s="210"/>
      <c r="O117" s="210"/>
      <c r="P117" s="210"/>
      <c r="Q117" s="210"/>
      <c r="R117" s="210"/>
      <c r="S117" s="210"/>
      <c r="T117" s="210"/>
      <c r="U117" s="210"/>
      <c r="V117" s="210"/>
      <c r="W117" s="210"/>
      <c r="X117" s="210"/>
      <c r="Y117" s="210"/>
      <c r="Z117" s="210"/>
    </row>
    <row r="118" ht="12.75" hidden="1" customHeight="1">
      <c r="A118" s="625"/>
      <c r="B118" s="625"/>
      <c r="C118" s="625"/>
      <c r="D118" s="627"/>
      <c r="E118" s="210"/>
      <c r="F118" s="210"/>
      <c r="G118" s="210"/>
      <c r="H118" s="210"/>
      <c r="I118" s="627"/>
      <c r="J118" s="655"/>
      <c r="K118" s="655"/>
      <c r="L118" s="655"/>
      <c r="M118" s="628"/>
      <c r="N118" s="210"/>
      <c r="O118" s="210"/>
      <c r="P118" s="210"/>
      <c r="Q118" s="210"/>
      <c r="R118" s="210"/>
      <c r="S118" s="210"/>
      <c r="T118" s="210"/>
      <c r="U118" s="210"/>
      <c r="V118" s="210"/>
      <c r="W118" s="210"/>
      <c r="X118" s="210"/>
      <c r="Y118" s="210"/>
      <c r="Z118" s="210"/>
    </row>
    <row r="119" ht="12.75" hidden="1" customHeight="1">
      <c r="A119" s="625"/>
      <c r="B119" s="625"/>
      <c r="C119" s="625"/>
      <c r="D119" s="627"/>
      <c r="E119" s="210"/>
      <c r="F119" s="210"/>
      <c r="G119" s="210"/>
      <c r="H119" s="210"/>
      <c r="I119" s="627"/>
      <c r="J119" s="655"/>
      <c r="K119" s="655"/>
      <c r="L119" s="655"/>
      <c r="M119" s="628"/>
      <c r="N119" s="210"/>
      <c r="O119" s="210"/>
      <c r="P119" s="210"/>
      <c r="Q119" s="210"/>
      <c r="R119" s="210"/>
      <c r="S119" s="210"/>
      <c r="T119" s="210"/>
      <c r="U119" s="210"/>
      <c r="V119" s="210"/>
      <c r="W119" s="210"/>
      <c r="X119" s="210"/>
      <c r="Y119" s="210"/>
      <c r="Z119" s="210"/>
    </row>
    <row r="120" ht="12.75" hidden="1" customHeight="1">
      <c r="A120" s="625"/>
      <c r="B120" s="625"/>
      <c r="C120" s="625"/>
      <c r="D120" s="627"/>
      <c r="E120" s="210"/>
      <c r="F120" s="210"/>
      <c r="G120" s="210"/>
      <c r="H120" s="210"/>
      <c r="I120" s="627"/>
      <c r="J120" s="655"/>
      <c r="K120" s="655"/>
      <c r="L120" s="655"/>
      <c r="M120" s="628"/>
      <c r="N120" s="210"/>
      <c r="O120" s="210"/>
      <c r="P120" s="210"/>
      <c r="Q120" s="210"/>
      <c r="R120" s="210"/>
      <c r="S120" s="210"/>
      <c r="T120" s="210"/>
      <c r="U120" s="210"/>
      <c r="V120" s="210"/>
      <c r="W120" s="210"/>
      <c r="X120" s="210"/>
      <c r="Y120" s="210"/>
      <c r="Z120" s="210"/>
    </row>
    <row r="121" ht="12.75" hidden="1" customHeight="1">
      <c r="A121" s="625"/>
      <c r="B121" s="625"/>
      <c r="C121" s="625"/>
      <c r="D121" s="627"/>
      <c r="E121" s="210"/>
      <c r="F121" s="210"/>
      <c r="G121" s="210"/>
      <c r="H121" s="210"/>
      <c r="I121" s="627"/>
      <c r="J121" s="655"/>
      <c r="K121" s="655"/>
      <c r="L121" s="655"/>
      <c r="M121" s="628"/>
      <c r="N121" s="210"/>
      <c r="O121" s="210"/>
      <c r="P121" s="210"/>
      <c r="Q121" s="210"/>
      <c r="R121" s="210"/>
      <c r="S121" s="210"/>
      <c r="T121" s="210"/>
      <c r="U121" s="210"/>
      <c r="V121" s="210"/>
      <c r="W121" s="210"/>
      <c r="X121" s="210"/>
      <c r="Y121" s="210"/>
      <c r="Z121" s="210"/>
    </row>
    <row r="122" ht="12.75" hidden="1" customHeight="1">
      <c r="A122" s="625"/>
      <c r="B122" s="625"/>
      <c r="C122" s="625"/>
      <c r="D122" s="627"/>
      <c r="E122" s="210"/>
      <c r="F122" s="210"/>
      <c r="G122" s="210"/>
      <c r="H122" s="210"/>
      <c r="I122" s="627"/>
      <c r="J122" s="655"/>
      <c r="K122" s="655"/>
      <c r="L122" s="655"/>
      <c r="M122" s="628"/>
      <c r="N122" s="210"/>
      <c r="O122" s="210"/>
      <c r="P122" s="210"/>
      <c r="Q122" s="210"/>
      <c r="R122" s="210"/>
      <c r="S122" s="210"/>
      <c r="T122" s="210"/>
      <c r="U122" s="210"/>
      <c r="V122" s="210"/>
      <c r="W122" s="210"/>
      <c r="X122" s="210"/>
      <c r="Y122" s="210"/>
      <c r="Z122" s="210"/>
    </row>
    <row r="123" ht="12.75" hidden="1" customHeight="1">
      <c r="A123" s="625"/>
      <c r="B123" s="625"/>
      <c r="C123" s="625"/>
      <c r="D123" s="627"/>
      <c r="E123" s="210"/>
      <c r="F123" s="210"/>
      <c r="G123" s="210"/>
      <c r="H123" s="210"/>
      <c r="I123" s="627"/>
      <c r="J123" s="655"/>
      <c r="K123" s="655"/>
      <c r="L123" s="655"/>
      <c r="M123" s="628"/>
      <c r="N123" s="210"/>
      <c r="O123" s="210"/>
      <c r="P123" s="210"/>
      <c r="Q123" s="210"/>
      <c r="R123" s="210"/>
      <c r="S123" s="210"/>
      <c r="T123" s="210"/>
      <c r="U123" s="210"/>
      <c r="V123" s="210"/>
      <c r="W123" s="210"/>
      <c r="X123" s="210"/>
      <c r="Y123" s="210"/>
      <c r="Z123" s="210"/>
    </row>
    <row r="124" ht="12.75" hidden="1" customHeight="1">
      <c r="A124" s="625"/>
      <c r="B124" s="625"/>
      <c r="C124" s="625"/>
      <c r="D124" s="627"/>
      <c r="E124" s="210"/>
      <c r="F124" s="210"/>
      <c r="G124" s="210"/>
      <c r="H124" s="210"/>
      <c r="I124" s="627"/>
      <c r="J124" s="655"/>
      <c r="K124" s="655"/>
      <c r="L124" s="655"/>
      <c r="M124" s="628"/>
      <c r="N124" s="210"/>
      <c r="O124" s="210"/>
      <c r="P124" s="210"/>
      <c r="Q124" s="210"/>
      <c r="R124" s="210"/>
      <c r="S124" s="210"/>
      <c r="T124" s="210"/>
      <c r="U124" s="210"/>
      <c r="V124" s="210"/>
      <c r="W124" s="210"/>
      <c r="X124" s="210"/>
      <c r="Y124" s="210"/>
      <c r="Z124" s="210"/>
    </row>
    <row r="125" ht="12.75" hidden="1" customHeight="1">
      <c r="A125" s="625"/>
      <c r="B125" s="625"/>
      <c r="C125" s="625"/>
      <c r="D125" s="627"/>
      <c r="E125" s="210"/>
      <c r="F125" s="210"/>
      <c r="G125" s="210"/>
      <c r="H125" s="210"/>
      <c r="I125" s="627"/>
      <c r="J125" s="655"/>
      <c r="K125" s="655"/>
      <c r="L125" s="655"/>
      <c r="M125" s="628"/>
      <c r="N125" s="210"/>
      <c r="O125" s="210"/>
      <c r="P125" s="210"/>
      <c r="Q125" s="210"/>
      <c r="R125" s="210"/>
      <c r="S125" s="210"/>
      <c r="T125" s="210"/>
      <c r="U125" s="210"/>
      <c r="V125" s="210"/>
      <c r="W125" s="210"/>
      <c r="X125" s="210"/>
      <c r="Y125" s="210"/>
      <c r="Z125" s="210"/>
    </row>
    <row r="126" ht="12.75" hidden="1" customHeight="1">
      <c r="A126" s="625"/>
      <c r="B126" s="625"/>
      <c r="C126" s="625"/>
      <c r="D126" s="627"/>
      <c r="E126" s="210"/>
      <c r="F126" s="210"/>
      <c r="G126" s="210"/>
      <c r="H126" s="210"/>
      <c r="I126" s="627"/>
      <c r="J126" s="655"/>
      <c r="K126" s="655"/>
      <c r="L126" s="655"/>
      <c r="M126" s="628"/>
      <c r="N126" s="210"/>
      <c r="O126" s="210"/>
      <c r="P126" s="210"/>
      <c r="Q126" s="210"/>
      <c r="R126" s="210"/>
      <c r="S126" s="210"/>
      <c r="T126" s="210"/>
      <c r="U126" s="210"/>
      <c r="V126" s="210"/>
      <c r="W126" s="210"/>
      <c r="X126" s="210"/>
      <c r="Y126" s="210"/>
      <c r="Z126" s="210"/>
    </row>
    <row r="127" ht="12.75" hidden="1" customHeight="1">
      <c r="A127" s="625"/>
      <c r="B127" s="625"/>
      <c r="C127" s="625"/>
      <c r="D127" s="627"/>
      <c r="E127" s="210"/>
      <c r="F127" s="210"/>
      <c r="G127" s="210"/>
      <c r="H127" s="210"/>
      <c r="I127" s="627"/>
      <c r="J127" s="655"/>
      <c r="K127" s="655"/>
      <c r="L127" s="655"/>
      <c r="M127" s="628"/>
      <c r="N127" s="210"/>
      <c r="O127" s="210"/>
      <c r="P127" s="210"/>
      <c r="Q127" s="210"/>
      <c r="R127" s="210"/>
      <c r="S127" s="210"/>
      <c r="T127" s="210"/>
      <c r="U127" s="210"/>
      <c r="V127" s="210"/>
      <c r="W127" s="210"/>
      <c r="X127" s="210"/>
      <c r="Y127" s="210"/>
      <c r="Z127" s="210"/>
    </row>
    <row r="128" ht="12.75" hidden="1" customHeight="1">
      <c r="A128" s="625"/>
      <c r="B128" s="625"/>
      <c r="C128" s="625"/>
      <c r="D128" s="627"/>
      <c r="E128" s="210"/>
      <c r="F128" s="210"/>
      <c r="G128" s="210"/>
      <c r="H128" s="210"/>
      <c r="I128" s="627"/>
      <c r="J128" s="655"/>
      <c r="K128" s="655"/>
      <c r="L128" s="655"/>
      <c r="M128" s="628"/>
      <c r="N128" s="210"/>
      <c r="O128" s="210"/>
      <c r="P128" s="210"/>
      <c r="Q128" s="210"/>
      <c r="R128" s="210"/>
      <c r="S128" s="210"/>
      <c r="T128" s="210"/>
      <c r="U128" s="210"/>
      <c r="V128" s="210"/>
      <c r="W128" s="210"/>
      <c r="X128" s="210"/>
      <c r="Y128" s="210"/>
      <c r="Z128" s="210"/>
    </row>
    <row r="129" ht="12.75" hidden="1" customHeight="1">
      <c r="A129" s="625"/>
      <c r="B129" s="625"/>
      <c r="C129" s="625"/>
      <c r="D129" s="627"/>
      <c r="E129" s="210"/>
      <c r="F129" s="210"/>
      <c r="G129" s="210"/>
      <c r="H129" s="210"/>
      <c r="I129" s="627"/>
      <c r="J129" s="655"/>
      <c r="K129" s="655"/>
      <c r="L129" s="655"/>
      <c r="M129" s="628"/>
      <c r="N129" s="210"/>
      <c r="O129" s="210"/>
      <c r="P129" s="210"/>
      <c r="Q129" s="210"/>
      <c r="R129" s="210"/>
      <c r="S129" s="210"/>
      <c r="T129" s="210"/>
      <c r="U129" s="210"/>
      <c r="V129" s="210"/>
      <c r="W129" s="210"/>
      <c r="X129" s="210"/>
      <c r="Y129" s="210"/>
      <c r="Z129" s="210"/>
    </row>
    <row r="130" ht="12.75" hidden="1" customHeight="1">
      <c r="A130" s="625"/>
      <c r="B130" s="625"/>
      <c r="C130" s="625"/>
      <c r="D130" s="627"/>
      <c r="E130" s="210"/>
      <c r="F130" s="210"/>
      <c r="G130" s="210"/>
      <c r="H130" s="210"/>
      <c r="I130" s="627"/>
      <c r="J130" s="655"/>
      <c r="K130" s="655"/>
      <c r="L130" s="655"/>
      <c r="M130" s="628"/>
      <c r="N130" s="210"/>
      <c r="O130" s="210"/>
      <c r="P130" s="210"/>
      <c r="Q130" s="210"/>
      <c r="R130" s="210"/>
      <c r="S130" s="210"/>
      <c r="T130" s="210"/>
      <c r="U130" s="210"/>
      <c r="V130" s="210"/>
      <c r="W130" s="210"/>
      <c r="X130" s="210"/>
      <c r="Y130" s="210"/>
      <c r="Z130" s="210"/>
    </row>
    <row r="131" ht="12.75" hidden="1" customHeight="1">
      <c r="A131" s="625"/>
      <c r="B131" s="625"/>
      <c r="C131" s="625"/>
      <c r="D131" s="627"/>
      <c r="E131" s="210"/>
      <c r="F131" s="210"/>
      <c r="G131" s="210"/>
      <c r="H131" s="210"/>
      <c r="I131" s="627"/>
      <c r="J131" s="655"/>
      <c r="K131" s="655"/>
      <c r="L131" s="655"/>
      <c r="M131" s="628"/>
      <c r="N131" s="210"/>
      <c r="O131" s="210"/>
      <c r="P131" s="210"/>
      <c r="Q131" s="210"/>
      <c r="R131" s="210"/>
      <c r="S131" s="210"/>
      <c r="T131" s="210"/>
      <c r="U131" s="210"/>
      <c r="V131" s="210"/>
      <c r="W131" s="210"/>
      <c r="X131" s="210"/>
      <c r="Y131" s="210"/>
      <c r="Z131" s="210"/>
    </row>
    <row r="132" ht="12.75" hidden="1" customHeight="1">
      <c r="A132" s="625"/>
      <c r="B132" s="625"/>
      <c r="C132" s="625"/>
      <c r="D132" s="627"/>
      <c r="E132" s="210"/>
      <c r="F132" s="210"/>
      <c r="G132" s="210"/>
      <c r="H132" s="210"/>
      <c r="I132" s="627"/>
      <c r="J132" s="655"/>
      <c r="K132" s="655"/>
      <c r="L132" s="655"/>
      <c r="M132" s="628"/>
      <c r="N132" s="210"/>
      <c r="O132" s="210"/>
      <c r="P132" s="210"/>
      <c r="Q132" s="210"/>
      <c r="R132" s="210"/>
      <c r="S132" s="210"/>
      <c r="T132" s="210"/>
      <c r="U132" s="210"/>
      <c r="V132" s="210"/>
      <c r="W132" s="210"/>
      <c r="X132" s="210"/>
      <c r="Y132" s="210"/>
      <c r="Z132" s="210"/>
    </row>
    <row r="133" ht="12.75" hidden="1" customHeight="1">
      <c r="A133" s="625"/>
      <c r="B133" s="625"/>
      <c r="C133" s="625"/>
      <c r="D133" s="627"/>
      <c r="E133" s="210"/>
      <c r="F133" s="210"/>
      <c r="G133" s="210"/>
      <c r="H133" s="210"/>
      <c r="I133" s="627"/>
      <c r="J133" s="655"/>
      <c r="K133" s="655"/>
      <c r="L133" s="655"/>
      <c r="M133" s="628"/>
      <c r="N133" s="210"/>
      <c r="O133" s="210"/>
      <c r="P133" s="210"/>
      <c r="Q133" s="210"/>
      <c r="R133" s="210"/>
      <c r="S133" s="210"/>
      <c r="T133" s="210"/>
      <c r="U133" s="210"/>
      <c r="V133" s="210"/>
      <c r="W133" s="210"/>
      <c r="X133" s="210"/>
      <c r="Y133" s="210"/>
      <c r="Z133" s="210"/>
    </row>
    <row r="134" ht="12.75" hidden="1" customHeight="1">
      <c r="A134" s="625"/>
      <c r="B134" s="625"/>
      <c r="C134" s="625"/>
      <c r="D134" s="627"/>
      <c r="E134" s="210"/>
      <c r="F134" s="210"/>
      <c r="G134" s="210"/>
      <c r="H134" s="210"/>
      <c r="I134" s="627"/>
      <c r="J134" s="655"/>
      <c r="K134" s="655"/>
      <c r="L134" s="655"/>
      <c r="M134" s="628"/>
      <c r="N134" s="210"/>
      <c r="O134" s="210"/>
      <c r="P134" s="210"/>
      <c r="Q134" s="210"/>
      <c r="R134" s="210"/>
      <c r="S134" s="210"/>
      <c r="T134" s="210"/>
      <c r="U134" s="210"/>
      <c r="V134" s="210"/>
      <c r="W134" s="210"/>
      <c r="X134" s="210"/>
      <c r="Y134" s="210"/>
      <c r="Z134" s="210"/>
    </row>
    <row r="135" ht="12.75" hidden="1" customHeight="1">
      <c r="A135" s="625"/>
      <c r="B135" s="625"/>
      <c r="C135" s="625"/>
      <c r="D135" s="627"/>
      <c r="E135" s="210"/>
      <c r="F135" s="210"/>
      <c r="G135" s="210"/>
      <c r="H135" s="210"/>
      <c r="I135" s="627"/>
      <c r="J135" s="655"/>
      <c r="K135" s="655"/>
      <c r="L135" s="655"/>
      <c r="M135" s="628"/>
      <c r="N135" s="210"/>
      <c r="O135" s="210"/>
      <c r="P135" s="210"/>
      <c r="Q135" s="210"/>
      <c r="R135" s="210"/>
      <c r="S135" s="210"/>
      <c r="T135" s="210"/>
      <c r="U135" s="210"/>
      <c r="V135" s="210"/>
      <c r="W135" s="210"/>
      <c r="X135" s="210"/>
      <c r="Y135" s="210"/>
      <c r="Z135" s="210"/>
    </row>
    <row r="136" ht="12.75" hidden="1" customHeight="1">
      <c r="A136" s="625"/>
      <c r="B136" s="625"/>
      <c r="C136" s="625"/>
      <c r="D136" s="627"/>
      <c r="E136" s="210"/>
      <c r="F136" s="210"/>
      <c r="G136" s="210"/>
      <c r="H136" s="210"/>
      <c r="I136" s="627"/>
      <c r="J136" s="655"/>
      <c r="K136" s="655"/>
      <c r="L136" s="655"/>
      <c r="M136" s="628"/>
      <c r="N136" s="210"/>
      <c r="O136" s="210"/>
      <c r="P136" s="210"/>
      <c r="Q136" s="210"/>
      <c r="R136" s="210"/>
      <c r="S136" s="210"/>
      <c r="T136" s="210"/>
      <c r="U136" s="210"/>
      <c r="V136" s="210"/>
      <c r="W136" s="210"/>
      <c r="X136" s="210"/>
      <c r="Y136" s="210"/>
      <c r="Z136" s="210"/>
    </row>
    <row r="137" ht="12.75" hidden="1" customHeight="1">
      <c r="A137" s="625"/>
      <c r="B137" s="625"/>
      <c r="C137" s="625"/>
      <c r="D137" s="627"/>
      <c r="E137" s="210"/>
      <c r="F137" s="210"/>
      <c r="G137" s="210"/>
      <c r="H137" s="210"/>
      <c r="I137" s="627"/>
      <c r="J137" s="655"/>
      <c r="K137" s="655"/>
      <c r="L137" s="655"/>
      <c r="M137" s="628"/>
      <c r="N137" s="210"/>
      <c r="O137" s="210"/>
      <c r="P137" s="210"/>
      <c r="Q137" s="210"/>
      <c r="R137" s="210"/>
      <c r="S137" s="210"/>
      <c r="T137" s="210"/>
      <c r="U137" s="210"/>
      <c r="V137" s="210"/>
      <c r="W137" s="210"/>
      <c r="X137" s="210"/>
      <c r="Y137" s="210"/>
      <c r="Z137" s="210"/>
    </row>
    <row r="138" ht="12.75" hidden="1" customHeight="1">
      <c r="A138" s="625"/>
      <c r="B138" s="625"/>
      <c r="C138" s="625"/>
      <c r="D138" s="627"/>
      <c r="E138" s="210"/>
      <c r="F138" s="210"/>
      <c r="G138" s="210"/>
      <c r="H138" s="210"/>
      <c r="I138" s="627"/>
      <c r="J138" s="655"/>
      <c r="K138" s="655"/>
      <c r="L138" s="655"/>
      <c r="M138" s="628"/>
      <c r="N138" s="210"/>
      <c r="O138" s="210"/>
      <c r="P138" s="210"/>
      <c r="Q138" s="210"/>
      <c r="R138" s="210"/>
      <c r="S138" s="210"/>
      <c r="T138" s="210"/>
      <c r="U138" s="210"/>
      <c r="V138" s="210"/>
      <c r="W138" s="210"/>
      <c r="X138" s="210"/>
      <c r="Y138" s="210"/>
      <c r="Z138" s="210"/>
    </row>
    <row r="139" ht="12.75" hidden="1" customHeight="1">
      <c r="A139" s="625"/>
      <c r="B139" s="625"/>
      <c r="C139" s="625"/>
      <c r="D139" s="627"/>
      <c r="E139" s="210"/>
      <c r="F139" s="210"/>
      <c r="G139" s="210"/>
      <c r="H139" s="210"/>
      <c r="I139" s="627"/>
      <c r="J139" s="655"/>
      <c r="K139" s="655"/>
      <c r="L139" s="655"/>
      <c r="M139" s="628"/>
      <c r="N139" s="210"/>
      <c r="O139" s="210"/>
      <c r="P139" s="210"/>
      <c r="Q139" s="210"/>
      <c r="R139" s="210"/>
      <c r="S139" s="210"/>
      <c r="T139" s="210"/>
      <c r="U139" s="210"/>
      <c r="V139" s="210"/>
      <c r="W139" s="210"/>
      <c r="X139" s="210"/>
      <c r="Y139" s="210"/>
      <c r="Z139" s="210"/>
    </row>
    <row r="140" ht="12.75" hidden="1" customHeight="1">
      <c r="A140" s="625"/>
      <c r="B140" s="625"/>
      <c r="C140" s="625"/>
      <c r="D140" s="627"/>
      <c r="E140" s="210"/>
      <c r="F140" s="210"/>
      <c r="G140" s="210"/>
      <c r="H140" s="210"/>
      <c r="I140" s="627"/>
      <c r="J140" s="655"/>
      <c r="K140" s="655"/>
      <c r="L140" s="655"/>
      <c r="M140" s="628"/>
      <c r="N140" s="210"/>
      <c r="O140" s="210"/>
      <c r="P140" s="210"/>
      <c r="Q140" s="210"/>
      <c r="R140" s="210"/>
      <c r="S140" s="210"/>
      <c r="T140" s="210"/>
      <c r="U140" s="210"/>
      <c r="V140" s="210"/>
      <c r="W140" s="210"/>
      <c r="X140" s="210"/>
      <c r="Y140" s="210"/>
      <c r="Z140" s="210"/>
    </row>
    <row r="141" ht="12.75" hidden="1" customHeight="1">
      <c r="A141" s="625"/>
      <c r="B141" s="625"/>
      <c r="C141" s="625"/>
      <c r="D141" s="627"/>
      <c r="E141" s="210"/>
      <c r="F141" s="210"/>
      <c r="G141" s="210"/>
      <c r="H141" s="210"/>
      <c r="I141" s="627"/>
      <c r="J141" s="655"/>
      <c r="K141" s="655"/>
      <c r="L141" s="655"/>
      <c r="M141" s="628"/>
      <c r="N141" s="210"/>
      <c r="O141" s="210"/>
      <c r="P141" s="210"/>
      <c r="Q141" s="210"/>
      <c r="R141" s="210"/>
      <c r="S141" s="210"/>
      <c r="T141" s="210"/>
      <c r="U141" s="210"/>
      <c r="V141" s="210"/>
      <c r="W141" s="210"/>
      <c r="X141" s="210"/>
      <c r="Y141" s="210"/>
      <c r="Z141" s="210"/>
    </row>
    <row r="142" ht="12.75" hidden="1" customHeight="1">
      <c r="A142" s="625"/>
      <c r="B142" s="625"/>
      <c r="C142" s="625"/>
      <c r="D142" s="627"/>
      <c r="E142" s="210"/>
      <c r="F142" s="210"/>
      <c r="G142" s="210"/>
      <c r="H142" s="210"/>
      <c r="I142" s="627"/>
      <c r="J142" s="655"/>
      <c r="K142" s="655"/>
      <c r="L142" s="655"/>
      <c r="M142" s="628"/>
      <c r="N142" s="210"/>
      <c r="O142" s="210"/>
      <c r="P142" s="210"/>
      <c r="Q142" s="210"/>
      <c r="R142" s="210"/>
      <c r="S142" s="210"/>
      <c r="T142" s="210"/>
      <c r="U142" s="210"/>
      <c r="V142" s="210"/>
      <c r="W142" s="210"/>
      <c r="X142" s="210"/>
      <c r="Y142" s="210"/>
      <c r="Z142" s="210"/>
    </row>
    <row r="143" ht="12.75" hidden="1" customHeight="1">
      <c r="A143" s="625"/>
      <c r="B143" s="625"/>
      <c r="C143" s="625"/>
      <c r="D143" s="627"/>
      <c r="E143" s="210"/>
      <c r="F143" s="210"/>
      <c r="G143" s="210"/>
      <c r="H143" s="210"/>
      <c r="I143" s="627"/>
      <c r="J143" s="655"/>
      <c r="K143" s="655"/>
      <c r="L143" s="655"/>
      <c r="M143" s="628"/>
      <c r="N143" s="210"/>
      <c r="O143" s="210"/>
      <c r="P143" s="210"/>
      <c r="Q143" s="210"/>
      <c r="R143" s="210"/>
      <c r="S143" s="210"/>
      <c r="T143" s="210"/>
      <c r="U143" s="210"/>
      <c r="V143" s="210"/>
      <c r="W143" s="210"/>
      <c r="X143" s="210"/>
      <c r="Y143" s="210"/>
      <c r="Z143" s="210"/>
    </row>
    <row r="144" ht="12.75" hidden="1" customHeight="1">
      <c r="A144" s="625"/>
      <c r="B144" s="625"/>
      <c r="C144" s="625"/>
      <c r="D144" s="627"/>
      <c r="E144" s="210"/>
      <c r="F144" s="210"/>
      <c r="G144" s="210"/>
      <c r="H144" s="210"/>
      <c r="I144" s="627"/>
      <c r="J144" s="655"/>
      <c r="K144" s="655"/>
      <c r="L144" s="655"/>
      <c r="M144" s="628"/>
      <c r="N144" s="210"/>
      <c r="O144" s="210"/>
      <c r="P144" s="210"/>
      <c r="Q144" s="210"/>
      <c r="R144" s="210"/>
      <c r="S144" s="210"/>
      <c r="T144" s="210"/>
      <c r="U144" s="210"/>
      <c r="V144" s="210"/>
      <c r="W144" s="210"/>
      <c r="X144" s="210"/>
      <c r="Y144" s="210"/>
      <c r="Z144" s="210"/>
    </row>
    <row r="145" ht="12.75" hidden="1" customHeight="1">
      <c r="A145" s="625"/>
      <c r="B145" s="625"/>
      <c r="C145" s="625"/>
      <c r="D145" s="627"/>
      <c r="E145" s="210"/>
      <c r="F145" s="210"/>
      <c r="G145" s="210"/>
      <c r="H145" s="210"/>
      <c r="I145" s="627"/>
      <c r="J145" s="655"/>
      <c r="K145" s="655"/>
      <c r="L145" s="655"/>
      <c r="M145" s="628"/>
      <c r="N145" s="210"/>
      <c r="O145" s="210"/>
      <c r="P145" s="210"/>
      <c r="Q145" s="210"/>
      <c r="R145" s="210"/>
      <c r="S145" s="210"/>
      <c r="T145" s="210"/>
      <c r="U145" s="210"/>
      <c r="V145" s="210"/>
      <c r="W145" s="210"/>
      <c r="X145" s="210"/>
      <c r="Y145" s="210"/>
      <c r="Z145" s="210"/>
    </row>
    <row r="146" ht="12.75" hidden="1" customHeight="1">
      <c r="A146" s="625"/>
      <c r="B146" s="625"/>
      <c r="C146" s="625"/>
      <c r="D146" s="627"/>
      <c r="E146" s="210"/>
      <c r="F146" s="210"/>
      <c r="G146" s="210"/>
      <c r="H146" s="210"/>
      <c r="I146" s="627"/>
      <c r="J146" s="655"/>
      <c r="K146" s="655"/>
      <c r="L146" s="655"/>
      <c r="M146" s="628"/>
      <c r="N146" s="210"/>
      <c r="O146" s="210"/>
      <c r="P146" s="210"/>
      <c r="Q146" s="210"/>
      <c r="R146" s="210"/>
      <c r="S146" s="210"/>
      <c r="T146" s="210"/>
      <c r="U146" s="210"/>
      <c r="V146" s="210"/>
      <c r="W146" s="210"/>
      <c r="X146" s="210"/>
      <c r="Y146" s="210"/>
      <c r="Z146" s="210"/>
    </row>
    <row r="147" ht="12.75" hidden="1" customHeight="1">
      <c r="A147" s="625"/>
      <c r="B147" s="625"/>
      <c r="C147" s="625"/>
      <c r="D147" s="627"/>
      <c r="E147" s="210"/>
      <c r="F147" s="210"/>
      <c r="G147" s="210"/>
      <c r="H147" s="210"/>
      <c r="I147" s="627"/>
      <c r="J147" s="655"/>
      <c r="K147" s="655"/>
      <c r="L147" s="655"/>
      <c r="M147" s="628"/>
      <c r="N147" s="210"/>
      <c r="O147" s="210"/>
      <c r="P147" s="210"/>
      <c r="Q147" s="210"/>
      <c r="R147" s="210"/>
      <c r="S147" s="210"/>
      <c r="T147" s="210"/>
      <c r="U147" s="210"/>
      <c r="V147" s="210"/>
      <c r="W147" s="210"/>
      <c r="X147" s="210"/>
      <c r="Y147" s="210"/>
      <c r="Z147" s="210"/>
    </row>
    <row r="148" ht="12.75" hidden="1" customHeight="1">
      <c r="A148" s="625"/>
      <c r="B148" s="625"/>
      <c r="C148" s="625"/>
      <c r="D148" s="627"/>
      <c r="E148" s="210"/>
      <c r="F148" s="210"/>
      <c r="G148" s="210"/>
      <c r="H148" s="210"/>
      <c r="I148" s="627"/>
      <c r="J148" s="655"/>
      <c r="K148" s="655"/>
      <c r="L148" s="655"/>
      <c r="M148" s="628"/>
      <c r="N148" s="210"/>
      <c r="O148" s="210"/>
      <c r="P148" s="210"/>
      <c r="Q148" s="210"/>
      <c r="R148" s="210"/>
      <c r="S148" s="210"/>
      <c r="T148" s="210"/>
      <c r="U148" s="210"/>
      <c r="V148" s="210"/>
      <c r="W148" s="210"/>
      <c r="X148" s="210"/>
      <c r="Y148" s="210"/>
      <c r="Z148" s="210"/>
    </row>
    <row r="149" ht="12.75" hidden="1" customHeight="1">
      <c r="A149" s="625"/>
      <c r="B149" s="625"/>
      <c r="C149" s="625"/>
      <c r="D149" s="627"/>
      <c r="E149" s="210"/>
      <c r="F149" s="210"/>
      <c r="G149" s="210"/>
      <c r="H149" s="210"/>
      <c r="I149" s="627"/>
      <c r="J149" s="655"/>
      <c r="K149" s="655"/>
      <c r="L149" s="655"/>
      <c r="M149" s="628"/>
      <c r="N149" s="210"/>
      <c r="O149" s="210"/>
      <c r="P149" s="210"/>
      <c r="Q149" s="210"/>
      <c r="R149" s="210"/>
      <c r="S149" s="210"/>
      <c r="T149" s="210"/>
      <c r="U149" s="210"/>
      <c r="V149" s="210"/>
      <c r="W149" s="210"/>
      <c r="X149" s="210"/>
      <c r="Y149" s="210"/>
      <c r="Z149" s="210"/>
    </row>
    <row r="150" ht="12.75" hidden="1" customHeight="1">
      <c r="A150" s="625"/>
      <c r="B150" s="625"/>
      <c r="C150" s="625"/>
      <c r="D150" s="627"/>
      <c r="E150" s="210"/>
      <c r="F150" s="210"/>
      <c r="G150" s="210"/>
      <c r="H150" s="210"/>
      <c r="I150" s="627"/>
      <c r="J150" s="655"/>
      <c r="K150" s="655"/>
      <c r="L150" s="655"/>
      <c r="M150" s="628"/>
      <c r="N150" s="210"/>
      <c r="O150" s="210"/>
      <c r="P150" s="210"/>
      <c r="Q150" s="210"/>
      <c r="R150" s="210"/>
      <c r="S150" s="210"/>
      <c r="T150" s="210"/>
      <c r="U150" s="210"/>
      <c r="V150" s="210"/>
      <c r="W150" s="210"/>
      <c r="X150" s="210"/>
      <c r="Y150" s="210"/>
      <c r="Z150" s="210"/>
    </row>
    <row r="151" ht="12.75" hidden="1" customHeight="1">
      <c r="A151" s="625"/>
      <c r="B151" s="625"/>
      <c r="C151" s="625"/>
      <c r="D151" s="627"/>
      <c r="E151" s="210"/>
      <c r="F151" s="210"/>
      <c r="G151" s="210"/>
      <c r="H151" s="210"/>
      <c r="I151" s="627"/>
      <c r="J151" s="655"/>
      <c r="K151" s="655"/>
      <c r="L151" s="655"/>
      <c r="M151" s="628"/>
      <c r="N151" s="210"/>
      <c r="O151" s="210"/>
      <c r="P151" s="210"/>
      <c r="Q151" s="210"/>
      <c r="R151" s="210"/>
      <c r="S151" s="210"/>
      <c r="T151" s="210"/>
      <c r="U151" s="210"/>
      <c r="V151" s="210"/>
      <c r="W151" s="210"/>
      <c r="X151" s="210"/>
      <c r="Y151" s="210"/>
      <c r="Z151" s="210"/>
    </row>
    <row r="152" ht="12.75" hidden="1" customHeight="1">
      <c r="A152" s="625"/>
      <c r="B152" s="625"/>
      <c r="C152" s="625"/>
      <c r="D152" s="627"/>
      <c r="E152" s="210"/>
      <c r="F152" s="210"/>
      <c r="G152" s="210"/>
      <c r="H152" s="210"/>
      <c r="I152" s="627"/>
      <c r="J152" s="655"/>
      <c r="K152" s="655"/>
      <c r="L152" s="655"/>
      <c r="M152" s="628"/>
      <c r="N152" s="210"/>
      <c r="O152" s="210"/>
      <c r="P152" s="210"/>
      <c r="Q152" s="210"/>
      <c r="R152" s="210"/>
      <c r="S152" s="210"/>
      <c r="T152" s="210"/>
      <c r="U152" s="210"/>
      <c r="V152" s="210"/>
      <c r="W152" s="210"/>
      <c r="X152" s="210"/>
      <c r="Y152" s="210"/>
      <c r="Z152" s="210"/>
    </row>
    <row r="153" ht="12.75" hidden="1" customHeight="1">
      <c r="A153" s="625"/>
      <c r="B153" s="625"/>
      <c r="C153" s="625"/>
      <c r="D153" s="627"/>
      <c r="E153" s="210"/>
      <c r="F153" s="210"/>
      <c r="G153" s="210"/>
      <c r="H153" s="210"/>
      <c r="I153" s="627"/>
      <c r="J153" s="655"/>
      <c r="K153" s="655"/>
      <c r="L153" s="655"/>
      <c r="M153" s="628"/>
      <c r="N153" s="210"/>
      <c r="O153" s="210"/>
      <c r="P153" s="210"/>
      <c r="Q153" s="210"/>
      <c r="R153" s="210"/>
      <c r="S153" s="210"/>
      <c r="T153" s="210"/>
      <c r="U153" s="210"/>
      <c r="V153" s="210"/>
      <c r="W153" s="210"/>
      <c r="X153" s="210"/>
      <c r="Y153" s="210"/>
      <c r="Z153" s="210"/>
    </row>
    <row r="154" ht="12.75" hidden="1" customHeight="1">
      <c r="A154" s="625"/>
      <c r="B154" s="625"/>
      <c r="C154" s="625"/>
      <c r="D154" s="627"/>
      <c r="E154" s="210"/>
      <c r="F154" s="210"/>
      <c r="G154" s="210"/>
      <c r="H154" s="210"/>
      <c r="I154" s="627"/>
      <c r="J154" s="655"/>
      <c r="K154" s="655"/>
      <c r="L154" s="655"/>
      <c r="M154" s="628"/>
      <c r="N154" s="210"/>
      <c r="O154" s="210"/>
      <c r="P154" s="210"/>
      <c r="Q154" s="210"/>
      <c r="R154" s="210"/>
      <c r="S154" s="210"/>
      <c r="T154" s="210"/>
      <c r="U154" s="210"/>
      <c r="V154" s="210"/>
      <c r="W154" s="210"/>
      <c r="X154" s="210"/>
      <c r="Y154" s="210"/>
      <c r="Z154" s="210"/>
    </row>
    <row r="155" ht="12.75" hidden="1" customHeight="1">
      <c r="A155" s="625"/>
      <c r="B155" s="625"/>
      <c r="C155" s="625"/>
      <c r="D155" s="627"/>
      <c r="E155" s="210"/>
      <c r="F155" s="210"/>
      <c r="G155" s="210"/>
      <c r="H155" s="210"/>
      <c r="I155" s="627"/>
      <c r="J155" s="655"/>
      <c r="K155" s="655"/>
      <c r="L155" s="655"/>
      <c r="M155" s="628"/>
      <c r="N155" s="210"/>
      <c r="O155" s="210"/>
      <c r="P155" s="210"/>
      <c r="Q155" s="210"/>
      <c r="R155" s="210"/>
      <c r="S155" s="210"/>
      <c r="T155" s="210"/>
      <c r="U155" s="210"/>
      <c r="V155" s="210"/>
      <c r="W155" s="210"/>
      <c r="X155" s="210"/>
      <c r="Y155" s="210"/>
      <c r="Z155" s="210"/>
    </row>
    <row r="156" ht="12.75" hidden="1" customHeight="1">
      <c r="A156" s="625"/>
      <c r="B156" s="625"/>
      <c r="C156" s="625"/>
      <c r="D156" s="627"/>
      <c r="E156" s="210"/>
      <c r="F156" s="210"/>
      <c r="G156" s="210"/>
      <c r="H156" s="210"/>
      <c r="I156" s="627"/>
      <c r="J156" s="655"/>
      <c r="K156" s="655"/>
      <c r="L156" s="655"/>
      <c r="M156" s="628"/>
      <c r="N156" s="210"/>
      <c r="O156" s="210"/>
      <c r="P156" s="210"/>
      <c r="Q156" s="210"/>
      <c r="R156" s="210"/>
      <c r="S156" s="210"/>
      <c r="T156" s="210"/>
      <c r="U156" s="210"/>
      <c r="V156" s="210"/>
      <c r="W156" s="210"/>
      <c r="X156" s="210"/>
      <c r="Y156" s="210"/>
      <c r="Z156" s="210"/>
    </row>
    <row r="157" ht="12.75" hidden="1" customHeight="1">
      <c r="A157" s="625"/>
      <c r="B157" s="625"/>
      <c r="C157" s="625"/>
      <c r="D157" s="627"/>
      <c r="E157" s="210"/>
      <c r="F157" s="210"/>
      <c r="G157" s="210"/>
      <c r="H157" s="210"/>
      <c r="I157" s="627"/>
      <c r="J157" s="655"/>
      <c r="K157" s="655"/>
      <c r="L157" s="655"/>
      <c r="M157" s="628"/>
      <c r="N157" s="210"/>
      <c r="O157" s="210"/>
      <c r="P157" s="210"/>
      <c r="Q157" s="210"/>
      <c r="R157" s="210"/>
      <c r="S157" s="210"/>
      <c r="T157" s="210"/>
      <c r="U157" s="210"/>
      <c r="V157" s="210"/>
      <c r="W157" s="210"/>
      <c r="X157" s="210"/>
      <c r="Y157" s="210"/>
      <c r="Z157" s="210"/>
    </row>
    <row r="158" ht="12.75" hidden="1" customHeight="1">
      <c r="A158" s="625"/>
      <c r="B158" s="625"/>
      <c r="C158" s="625"/>
      <c r="D158" s="627"/>
      <c r="E158" s="210"/>
      <c r="F158" s="210"/>
      <c r="G158" s="210"/>
      <c r="H158" s="210"/>
      <c r="I158" s="627"/>
      <c r="J158" s="655"/>
      <c r="K158" s="655"/>
      <c r="L158" s="655"/>
      <c r="M158" s="628"/>
      <c r="N158" s="210"/>
      <c r="O158" s="210"/>
      <c r="P158" s="210"/>
      <c r="Q158" s="210"/>
      <c r="R158" s="210"/>
      <c r="S158" s="210"/>
      <c r="T158" s="210"/>
      <c r="U158" s="210"/>
      <c r="V158" s="210"/>
      <c r="W158" s="210"/>
      <c r="X158" s="210"/>
      <c r="Y158" s="210"/>
      <c r="Z158" s="210"/>
    </row>
    <row r="159" ht="12.75" hidden="1" customHeight="1">
      <c r="A159" s="625"/>
      <c r="B159" s="625"/>
      <c r="C159" s="625"/>
      <c r="D159" s="627"/>
      <c r="E159" s="210"/>
      <c r="F159" s="210"/>
      <c r="G159" s="210"/>
      <c r="H159" s="210"/>
      <c r="I159" s="627"/>
      <c r="J159" s="655"/>
      <c r="K159" s="655"/>
      <c r="L159" s="655"/>
      <c r="M159" s="628"/>
      <c r="N159" s="210"/>
      <c r="O159" s="210"/>
      <c r="P159" s="210"/>
      <c r="Q159" s="210"/>
      <c r="R159" s="210"/>
      <c r="S159" s="210"/>
      <c r="T159" s="210"/>
      <c r="U159" s="210"/>
      <c r="V159" s="210"/>
      <c r="W159" s="210"/>
      <c r="X159" s="210"/>
      <c r="Y159" s="210"/>
      <c r="Z159" s="210"/>
    </row>
    <row r="160" ht="12.75" hidden="1" customHeight="1">
      <c r="A160" s="625"/>
      <c r="B160" s="625"/>
      <c r="C160" s="625"/>
      <c r="D160" s="627"/>
      <c r="E160" s="210"/>
      <c r="F160" s="210"/>
      <c r="G160" s="210"/>
      <c r="H160" s="210"/>
      <c r="I160" s="627"/>
      <c r="J160" s="655"/>
      <c r="K160" s="655"/>
      <c r="L160" s="655"/>
      <c r="M160" s="628"/>
      <c r="N160" s="210"/>
      <c r="O160" s="210"/>
      <c r="P160" s="210"/>
      <c r="Q160" s="210"/>
      <c r="R160" s="210"/>
      <c r="S160" s="210"/>
      <c r="T160" s="210"/>
      <c r="U160" s="210"/>
      <c r="V160" s="210"/>
      <c r="W160" s="210"/>
      <c r="X160" s="210"/>
      <c r="Y160" s="210"/>
      <c r="Z160" s="210"/>
    </row>
    <row r="161" ht="12.75" hidden="1" customHeight="1">
      <c r="A161" s="625"/>
      <c r="B161" s="625"/>
      <c r="C161" s="625"/>
      <c r="D161" s="627"/>
      <c r="E161" s="210"/>
      <c r="F161" s="210"/>
      <c r="G161" s="210"/>
      <c r="H161" s="210"/>
      <c r="I161" s="627"/>
      <c r="J161" s="655"/>
      <c r="K161" s="655"/>
      <c r="L161" s="655"/>
      <c r="M161" s="628"/>
      <c r="N161" s="210"/>
      <c r="O161" s="210"/>
      <c r="P161" s="210"/>
      <c r="Q161" s="210"/>
      <c r="R161" s="210"/>
      <c r="S161" s="210"/>
      <c r="T161" s="210"/>
      <c r="U161" s="210"/>
      <c r="V161" s="210"/>
      <c r="W161" s="210"/>
      <c r="X161" s="210"/>
      <c r="Y161" s="210"/>
      <c r="Z161" s="210"/>
    </row>
    <row r="162" ht="12.75" hidden="1" customHeight="1">
      <c r="A162" s="625"/>
      <c r="B162" s="625"/>
      <c r="C162" s="625"/>
      <c r="D162" s="627"/>
      <c r="E162" s="210"/>
      <c r="F162" s="210"/>
      <c r="G162" s="210"/>
      <c r="H162" s="210"/>
      <c r="I162" s="627"/>
      <c r="J162" s="655"/>
      <c r="K162" s="655"/>
      <c r="L162" s="655"/>
      <c r="M162" s="628"/>
      <c r="N162" s="210"/>
      <c r="O162" s="210"/>
      <c r="P162" s="210"/>
      <c r="Q162" s="210"/>
      <c r="R162" s="210"/>
      <c r="S162" s="210"/>
      <c r="T162" s="210"/>
      <c r="U162" s="210"/>
      <c r="V162" s="210"/>
      <c r="W162" s="210"/>
      <c r="X162" s="210"/>
      <c r="Y162" s="210"/>
      <c r="Z162" s="210"/>
    </row>
    <row r="163" ht="12.75" hidden="1" customHeight="1">
      <c r="A163" s="625"/>
      <c r="B163" s="625"/>
      <c r="C163" s="625"/>
      <c r="D163" s="627"/>
      <c r="E163" s="210"/>
      <c r="F163" s="210"/>
      <c r="G163" s="210"/>
      <c r="H163" s="210"/>
      <c r="I163" s="627"/>
      <c r="J163" s="655"/>
      <c r="K163" s="655"/>
      <c r="L163" s="655"/>
      <c r="M163" s="628"/>
      <c r="N163" s="210"/>
      <c r="O163" s="210"/>
      <c r="P163" s="210"/>
      <c r="Q163" s="210"/>
      <c r="R163" s="210"/>
      <c r="S163" s="210"/>
      <c r="T163" s="210"/>
      <c r="U163" s="210"/>
      <c r="V163" s="210"/>
      <c r="W163" s="210"/>
      <c r="X163" s="210"/>
      <c r="Y163" s="210"/>
      <c r="Z163" s="210"/>
    </row>
    <row r="164" ht="12.75" hidden="1" customHeight="1">
      <c r="A164" s="625"/>
      <c r="B164" s="625"/>
      <c r="C164" s="625"/>
      <c r="D164" s="627"/>
      <c r="E164" s="210"/>
      <c r="F164" s="210"/>
      <c r="G164" s="210"/>
      <c r="H164" s="210"/>
      <c r="I164" s="627"/>
      <c r="J164" s="655"/>
      <c r="K164" s="655"/>
      <c r="L164" s="655"/>
      <c r="M164" s="628"/>
      <c r="N164" s="210"/>
      <c r="O164" s="210"/>
      <c r="P164" s="210"/>
      <c r="Q164" s="210"/>
      <c r="R164" s="210"/>
      <c r="S164" s="210"/>
      <c r="T164" s="210"/>
      <c r="U164" s="210"/>
      <c r="V164" s="210"/>
      <c r="W164" s="210"/>
      <c r="X164" s="210"/>
      <c r="Y164" s="210"/>
      <c r="Z164" s="210"/>
    </row>
    <row r="165" ht="12.75" hidden="1" customHeight="1">
      <c r="A165" s="625"/>
      <c r="B165" s="625"/>
      <c r="C165" s="625"/>
      <c r="D165" s="627"/>
      <c r="E165" s="210"/>
      <c r="F165" s="210"/>
      <c r="G165" s="210"/>
      <c r="H165" s="210"/>
      <c r="I165" s="627"/>
      <c r="J165" s="655"/>
      <c r="K165" s="655"/>
      <c r="L165" s="655"/>
      <c r="M165" s="628"/>
      <c r="N165" s="210"/>
      <c r="O165" s="210"/>
      <c r="P165" s="210"/>
      <c r="Q165" s="210"/>
      <c r="R165" s="210"/>
      <c r="S165" s="210"/>
      <c r="T165" s="210"/>
      <c r="U165" s="210"/>
      <c r="V165" s="210"/>
      <c r="W165" s="210"/>
      <c r="X165" s="210"/>
      <c r="Y165" s="210"/>
      <c r="Z165" s="210"/>
    </row>
    <row r="166" ht="12.75" hidden="1" customHeight="1">
      <c r="A166" s="625"/>
      <c r="B166" s="625"/>
      <c r="C166" s="625"/>
      <c r="D166" s="627"/>
      <c r="E166" s="210"/>
      <c r="F166" s="210"/>
      <c r="G166" s="210"/>
      <c r="H166" s="210"/>
      <c r="I166" s="627"/>
      <c r="J166" s="655"/>
      <c r="K166" s="655"/>
      <c r="L166" s="655"/>
      <c r="M166" s="628"/>
      <c r="N166" s="210"/>
      <c r="O166" s="210"/>
      <c r="P166" s="210"/>
      <c r="Q166" s="210"/>
      <c r="R166" s="210"/>
      <c r="S166" s="210"/>
      <c r="T166" s="210"/>
      <c r="U166" s="210"/>
      <c r="V166" s="210"/>
      <c r="W166" s="210"/>
      <c r="X166" s="210"/>
      <c r="Y166" s="210"/>
      <c r="Z166" s="210"/>
    </row>
    <row r="167" ht="12.75" hidden="1" customHeight="1">
      <c r="A167" s="625"/>
      <c r="B167" s="625"/>
      <c r="C167" s="625"/>
      <c r="D167" s="627"/>
      <c r="E167" s="210"/>
      <c r="F167" s="210"/>
      <c r="G167" s="210"/>
      <c r="H167" s="210"/>
      <c r="I167" s="627"/>
      <c r="J167" s="655"/>
      <c r="K167" s="655"/>
      <c r="L167" s="655"/>
      <c r="M167" s="628"/>
      <c r="N167" s="655"/>
      <c r="O167" s="210"/>
      <c r="P167" s="210"/>
      <c r="Q167" s="210"/>
      <c r="R167" s="210"/>
      <c r="S167" s="210"/>
      <c r="T167" s="210"/>
      <c r="U167" s="210"/>
      <c r="V167" s="210"/>
      <c r="W167" s="210"/>
      <c r="X167" s="210"/>
      <c r="Y167" s="210"/>
      <c r="Z167" s="210"/>
    </row>
    <row r="168" ht="12.75" hidden="1" customHeight="1">
      <c r="A168" s="625"/>
      <c r="B168" s="625"/>
      <c r="C168" s="625"/>
      <c r="D168" s="627"/>
      <c r="E168" s="210"/>
      <c r="F168" s="210"/>
      <c r="G168" s="210"/>
      <c r="H168" s="210"/>
      <c r="I168" s="627"/>
      <c r="J168" s="655"/>
      <c r="K168" s="655"/>
      <c r="L168" s="655"/>
      <c r="M168" s="628"/>
      <c r="N168" s="210"/>
      <c r="O168" s="210"/>
      <c r="P168" s="210"/>
      <c r="Q168" s="210"/>
      <c r="R168" s="210"/>
      <c r="S168" s="210"/>
      <c r="T168" s="210"/>
      <c r="U168" s="210"/>
      <c r="V168" s="210"/>
      <c r="W168" s="210"/>
      <c r="X168" s="210"/>
      <c r="Y168" s="210"/>
      <c r="Z168" s="210"/>
    </row>
    <row r="169" ht="12.75" hidden="1" customHeight="1">
      <c r="A169" s="625"/>
      <c r="B169" s="625"/>
      <c r="C169" s="625"/>
      <c r="D169" s="627"/>
      <c r="E169" s="210"/>
      <c r="F169" s="210"/>
      <c r="G169" s="210"/>
      <c r="H169" s="210"/>
      <c r="I169" s="627"/>
      <c r="J169" s="655"/>
      <c r="K169" s="655"/>
      <c r="L169" s="655"/>
      <c r="M169" s="628"/>
      <c r="N169" s="210"/>
      <c r="O169" s="210"/>
      <c r="P169" s="210"/>
      <c r="Q169" s="210"/>
      <c r="R169" s="210"/>
      <c r="S169" s="210"/>
      <c r="T169" s="210"/>
      <c r="U169" s="210"/>
      <c r="V169" s="210"/>
      <c r="W169" s="210"/>
      <c r="X169" s="210"/>
      <c r="Y169" s="210"/>
      <c r="Z169" s="210"/>
    </row>
    <row r="170" ht="12.75" customHeight="1">
      <c r="A170" s="625"/>
      <c r="B170" s="625"/>
      <c r="C170" s="625"/>
      <c r="D170" s="627"/>
      <c r="E170" s="210"/>
      <c r="F170" s="210"/>
      <c r="G170" s="210"/>
      <c r="H170" s="210"/>
      <c r="I170" s="627"/>
      <c r="J170" s="210"/>
      <c r="K170" s="210"/>
      <c r="L170" s="210"/>
      <c r="M170" s="628"/>
      <c r="N170" s="210"/>
      <c r="O170" s="210"/>
      <c r="P170" s="210"/>
      <c r="Q170" s="210"/>
      <c r="R170" s="210"/>
      <c r="S170" s="210"/>
      <c r="T170" s="210"/>
      <c r="U170" s="210"/>
      <c r="V170" s="210"/>
      <c r="W170" s="210"/>
      <c r="X170" s="210"/>
      <c r="Y170" s="210"/>
      <c r="Z170" s="210"/>
    </row>
    <row r="171" ht="12.75" customHeight="1">
      <c r="A171" s="625"/>
      <c r="B171" s="625"/>
      <c r="C171" s="625"/>
      <c r="D171" s="627"/>
      <c r="E171" s="210"/>
      <c r="F171" s="210"/>
      <c r="G171" s="210"/>
      <c r="H171" s="210"/>
      <c r="I171" s="627"/>
      <c r="J171" s="210"/>
      <c r="K171" s="210"/>
      <c r="L171" s="210"/>
      <c r="M171" s="628"/>
      <c r="N171" s="210"/>
      <c r="O171" s="210"/>
      <c r="P171" s="210"/>
      <c r="Q171" s="210"/>
      <c r="R171" s="210"/>
      <c r="S171" s="210"/>
      <c r="T171" s="210"/>
      <c r="U171" s="210"/>
      <c r="V171" s="210"/>
      <c r="W171" s="210"/>
      <c r="X171" s="210"/>
      <c r="Y171" s="210"/>
      <c r="Z171" s="210"/>
    </row>
    <row r="172" ht="12.75" customHeight="1">
      <c r="A172" s="625"/>
      <c r="B172" s="625"/>
      <c r="C172" s="625"/>
      <c r="D172" s="627"/>
      <c r="E172" s="210"/>
      <c r="F172" s="210"/>
      <c r="G172" s="210"/>
      <c r="H172" s="210"/>
      <c r="I172" s="627"/>
      <c r="J172" s="210"/>
      <c r="K172" s="210"/>
      <c r="L172" s="210"/>
      <c r="M172" s="628"/>
      <c r="N172" s="210"/>
      <c r="O172" s="210"/>
      <c r="P172" s="210"/>
      <c r="Q172" s="210"/>
      <c r="R172" s="210"/>
      <c r="S172" s="210"/>
      <c r="T172" s="210"/>
      <c r="U172" s="210"/>
      <c r="V172" s="210"/>
      <c r="W172" s="210"/>
      <c r="X172" s="210"/>
      <c r="Y172" s="210"/>
      <c r="Z172" s="210"/>
    </row>
    <row r="173" ht="12.75" customHeight="1">
      <c r="A173" s="625"/>
      <c r="B173" s="625"/>
      <c r="C173" s="625"/>
      <c r="D173" s="627"/>
      <c r="E173" s="210"/>
      <c r="F173" s="210"/>
      <c r="G173" s="210"/>
      <c r="H173" s="210"/>
      <c r="I173" s="627"/>
      <c r="J173" s="210"/>
      <c r="K173" s="210"/>
      <c r="L173" s="210"/>
      <c r="M173" s="628"/>
      <c r="N173" s="210"/>
      <c r="O173" s="210"/>
      <c r="P173" s="210"/>
      <c r="Q173" s="210"/>
      <c r="R173" s="210"/>
      <c r="S173" s="210"/>
      <c r="T173" s="210"/>
      <c r="U173" s="210"/>
      <c r="V173" s="210"/>
      <c r="W173" s="210"/>
      <c r="X173" s="210"/>
      <c r="Y173" s="210"/>
      <c r="Z173" s="210"/>
    </row>
    <row r="174" ht="12.75" customHeight="1">
      <c r="A174" s="625"/>
      <c r="B174" s="625"/>
      <c r="C174" s="625"/>
      <c r="D174" s="627"/>
      <c r="E174" s="210"/>
      <c r="F174" s="210"/>
      <c r="G174" s="210"/>
      <c r="H174" s="210"/>
      <c r="I174" s="627"/>
      <c r="J174" s="210"/>
      <c r="K174" s="210"/>
      <c r="L174" s="210"/>
      <c r="M174" s="628"/>
      <c r="N174" s="210"/>
      <c r="O174" s="210"/>
      <c r="P174" s="210"/>
      <c r="Q174" s="210"/>
      <c r="R174" s="210"/>
      <c r="S174" s="210"/>
      <c r="T174" s="210"/>
      <c r="U174" s="210"/>
      <c r="V174" s="210"/>
      <c r="W174" s="210"/>
      <c r="X174" s="210"/>
      <c r="Y174" s="210"/>
      <c r="Z174" s="210"/>
    </row>
    <row r="175" ht="12.75" customHeight="1">
      <c r="A175" s="625"/>
      <c r="B175" s="625"/>
      <c r="C175" s="625"/>
      <c r="D175" s="627"/>
      <c r="E175" s="210"/>
      <c r="F175" s="210"/>
      <c r="G175" s="210"/>
      <c r="H175" s="210"/>
      <c r="I175" s="627"/>
      <c r="J175" s="210"/>
      <c r="K175" s="210"/>
      <c r="L175" s="210"/>
      <c r="M175" s="628"/>
      <c r="N175" s="210"/>
      <c r="O175" s="210"/>
      <c r="P175" s="210"/>
      <c r="Q175" s="210"/>
      <c r="R175" s="210"/>
      <c r="S175" s="210"/>
      <c r="T175" s="210"/>
      <c r="U175" s="210"/>
      <c r="V175" s="210"/>
      <c r="W175" s="210"/>
      <c r="X175" s="210"/>
      <c r="Y175" s="210"/>
      <c r="Z175" s="210"/>
    </row>
    <row r="176" ht="12.75" customHeight="1">
      <c r="A176" s="625"/>
      <c r="B176" s="625"/>
      <c r="C176" s="625"/>
      <c r="D176" s="627"/>
      <c r="E176" s="210"/>
      <c r="F176" s="210"/>
      <c r="G176" s="210"/>
      <c r="H176" s="210"/>
      <c r="I176" s="627"/>
      <c r="J176" s="210"/>
      <c r="K176" s="210"/>
      <c r="L176" s="210"/>
      <c r="M176" s="628"/>
      <c r="N176" s="210"/>
      <c r="O176" s="210"/>
      <c r="P176" s="210"/>
      <c r="Q176" s="210"/>
      <c r="R176" s="210"/>
      <c r="S176" s="210"/>
      <c r="T176" s="210"/>
      <c r="U176" s="210"/>
      <c r="V176" s="210"/>
      <c r="W176" s="210"/>
      <c r="X176" s="210"/>
      <c r="Y176" s="210"/>
      <c r="Z176" s="210"/>
    </row>
    <row r="177" ht="12.75" customHeight="1">
      <c r="A177" s="625"/>
      <c r="B177" s="625"/>
      <c r="C177" s="625"/>
      <c r="D177" s="627"/>
      <c r="E177" s="210"/>
      <c r="F177" s="210"/>
      <c r="G177" s="210"/>
      <c r="H177" s="210"/>
      <c r="I177" s="627"/>
      <c r="J177" s="210"/>
      <c r="K177" s="210"/>
      <c r="L177" s="210"/>
      <c r="M177" s="628"/>
      <c r="N177" s="210"/>
      <c r="O177" s="210"/>
      <c r="P177" s="210"/>
      <c r="Q177" s="210"/>
      <c r="R177" s="210"/>
      <c r="S177" s="210"/>
      <c r="T177" s="210"/>
      <c r="U177" s="210"/>
      <c r="V177" s="210"/>
      <c r="W177" s="210"/>
      <c r="X177" s="210"/>
      <c r="Y177" s="210"/>
      <c r="Z177" s="210"/>
    </row>
    <row r="178" ht="12.75" customHeight="1">
      <c r="A178" s="625"/>
      <c r="B178" s="625"/>
      <c r="C178" s="625"/>
      <c r="D178" s="627"/>
      <c r="E178" s="210"/>
      <c r="F178" s="210"/>
      <c r="G178" s="210"/>
      <c r="H178" s="210"/>
      <c r="I178" s="627"/>
      <c r="J178" s="210"/>
      <c r="K178" s="210"/>
      <c r="L178" s="210"/>
      <c r="M178" s="628"/>
      <c r="N178" s="210"/>
      <c r="O178" s="210"/>
      <c r="P178" s="210"/>
      <c r="Q178" s="210"/>
      <c r="R178" s="210"/>
      <c r="S178" s="210"/>
      <c r="T178" s="210"/>
      <c r="U178" s="210"/>
      <c r="V178" s="210"/>
      <c r="W178" s="210"/>
      <c r="X178" s="210"/>
      <c r="Y178" s="210"/>
      <c r="Z178" s="210"/>
    </row>
    <row r="179" ht="12.75" customHeight="1">
      <c r="A179" s="625"/>
      <c r="B179" s="625"/>
      <c r="C179" s="625"/>
      <c r="D179" s="627"/>
      <c r="E179" s="210"/>
      <c r="F179" s="210"/>
      <c r="G179" s="210"/>
      <c r="H179" s="210"/>
      <c r="I179" s="627"/>
      <c r="J179" s="210"/>
      <c r="K179" s="210"/>
      <c r="L179" s="210"/>
      <c r="M179" s="628"/>
      <c r="N179" s="210"/>
      <c r="O179" s="210"/>
      <c r="P179" s="210"/>
      <c r="Q179" s="210"/>
      <c r="R179" s="210"/>
      <c r="S179" s="210"/>
      <c r="T179" s="210"/>
      <c r="U179" s="210"/>
      <c r="V179" s="210"/>
      <c r="W179" s="210"/>
      <c r="X179" s="210"/>
      <c r="Y179" s="210"/>
      <c r="Z179" s="210"/>
    </row>
    <row r="180" ht="12.75" customHeight="1">
      <c r="A180" s="625"/>
      <c r="B180" s="625"/>
      <c r="C180" s="625"/>
      <c r="D180" s="627"/>
      <c r="E180" s="210"/>
      <c r="F180" s="210"/>
      <c r="G180" s="210"/>
      <c r="H180" s="210"/>
      <c r="I180" s="627"/>
      <c r="J180" s="210"/>
      <c r="K180" s="210"/>
      <c r="L180" s="210"/>
      <c r="M180" s="628"/>
      <c r="N180" s="210"/>
      <c r="O180" s="210"/>
      <c r="P180" s="210"/>
      <c r="Q180" s="210"/>
      <c r="R180" s="210"/>
      <c r="S180" s="210"/>
      <c r="T180" s="210"/>
      <c r="U180" s="210"/>
      <c r="V180" s="210"/>
      <c r="W180" s="210"/>
      <c r="X180" s="210"/>
      <c r="Y180" s="210"/>
      <c r="Z180" s="210"/>
    </row>
    <row r="181" ht="12.75" customHeight="1">
      <c r="A181" s="625"/>
      <c r="B181" s="625"/>
      <c r="C181" s="625"/>
      <c r="D181" s="627"/>
      <c r="E181" s="210"/>
      <c r="F181" s="210"/>
      <c r="G181" s="210"/>
      <c r="H181" s="210"/>
      <c r="I181" s="627"/>
      <c r="J181" s="210"/>
      <c r="K181" s="210"/>
      <c r="L181" s="210"/>
      <c r="M181" s="628"/>
      <c r="N181" s="210"/>
      <c r="O181" s="210"/>
      <c r="P181" s="210"/>
      <c r="Q181" s="210"/>
      <c r="R181" s="210"/>
      <c r="S181" s="210"/>
      <c r="T181" s="210"/>
      <c r="U181" s="210"/>
      <c r="V181" s="210"/>
      <c r="W181" s="210"/>
      <c r="X181" s="210"/>
      <c r="Y181" s="210"/>
      <c r="Z181" s="210"/>
    </row>
    <row r="182" ht="12.75" customHeight="1">
      <c r="A182" s="625"/>
      <c r="B182" s="625"/>
      <c r="C182" s="625"/>
      <c r="D182" s="627"/>
      <c r="E182" s="210"/>
      <c r="F182" s="210"/>
      <c r="G182" s="210"/>
      <c r="H182" s="210"/>
      <c r="I182" s="627"/>
      <c r="J182" s="210"/>
      <c r="K182" s="210"/>
      <c r="L182" s="210"/>
      <c r="M182" s="628"/>
      <c r="N182" s="210"/>
      <c r="O182" s="210"/>
      <c r="P182" s="210"/>
      <c r="Q182" s="210"/>
      <c r="R182" s="210"/>
      <c r="S182" s="210"/>
      <c r="T182" s="210"/>
      <c r="U182" s="210"/>
      <c r="V182" s="210"/>
      <c r="W182" s="210"/>
      <c r="X182" s="210"/>
      <c r="Y182" s="210"/>
      <c r="Z182" s="210"/>
    </row>
    <row r="183" ht="12.75" customHeight="1">
      <c r="A183" s="625"/>
      <c r="B183" s="625"/>
      <c r="C183" s="625"/>
      <c r="D183" s="627"/>
      <c r="E183" s="210"/>
      <c r="F183" s="210"/>
      <c r="G183" s="210"/>
      <c r="H183" s="210"/>
      <c r="I183" s="627"/>
      <c r="J183" s="210"/>
      <c r="K183" s="210"/>
      <c r="L183" s="210"/>
      <c r="M183" s="628"/>
      <c r="N183" s="210"/>
      <c r="O183" s="210"/>
      <c r="P183" s="210"/>
      <c r="Q183" s="210"/>
      <c r="R183" s="210"/>
      <c r="S183" s="210"/>
      <c r="T183" s="210"/>
      <c r="U183" s="210"/>
      <c r="V183" s="210"/>
      <c r="W183" s="210"/>
      <c r="X183" s="210"/>
      <c r="Y183" s="210"/>
      <c r="Z183" s="210"/>
    </row>
    <row r="184" ht="12.75" customHeight="1">
      <c r="A184" s="625"/>
      <c r="B184" s="625"/>
      <c r="C184" s="625"/>
      <c r="D184" s="627"/>
      <c r="E184" s="210"/>
      <c r="F184" s="210"/>
      <c r="G184" s="210"/>
      <c r="H184" s="210"/>
      <c r="I184" s="627"/>
      <c r="J184" s="210"/>
      <c r="K184" s="210"/>
      <c r="L184" s="210"/>
      <c r="M184" s="628"/>
      <c r="N184" s="210"/>
      <c r="O184" s="210"/>
      <c r="P184" s="210"/>
      <c r="Q184" s="210"/>
      <c r="R184" s="210"/>
      <c r="S184" s="210"/>
      <c r="T184" s="210"/>
      <c r="U184" s="210"/>
      <c r="V184" s="210"/>
      <c r="W184" s="210"/>
      <c r="X184" s="210"/>
      <c r="Y184" s="210"/>
      <c r="Z184" s="210"/>
    </row>
    <row r="185" ht="12.75" customHeight="1">
      <c r="A185" s="625"/>
      <c r="B185" s="625"/>
      <c r="C185" s="625"/>
      <c r="D185" s="627"/>
      <c r="E185" s="210"/>
      <c r="F185" s="210"/>
      <c r="G185" s="210"/>
      <c r="H185" s="210"/>
      <c r="I185" s="627"/>
      <c r="J185" s="210"/>
      <c r="K185" s="210"/>
      <c r="L185" s="210"/>
      <c r="M185" s="628"/>
      <c r="N185" s="210"/>
      <c r="O185" s="210"/>
      <c r="P185" s="210"/>
      <c r="Q185" s="210"/>
      <c r="R185" s="210"/>
      <c r="S185" s="210"/>
      <c r="T185" s="210"/>
      <c r="U185" s="210"/>
      <c r="V185" s="210"/>
      <c r="W185" s="210"/>
      <c r="X185" s="210"/>
      <c r="Y185" s="210"/>
      <c r="Z185" s="210"/>
    </row>
    <row r="186" ht="12.75" customHeight="1">
      <c r="A186" s="625"/>
      <c r="B186" s="625"/>
      <c r="C186" s="625"/>
      <c r="D186" s="627"/>
      <c r="E186" s="210"/>
      <c r="F186" s="210"/>
      <c r="G186" s="210"/>
      <c r="H186" s="210"/>
      <c r="I186" s="627"/>
      <c r="J186" s="210"/>
      <c r="K186" s="210"/>
      <c r="L186" s="210"/>
      <c r="M186" s="628"/>
      <c r="N186" s="210"/>
      <c r="O186" s="210"/>
      <c r="P186" s="210"/>
      <c r="Q186" s="210"/>
      <c r="R186" s="210"/>
      <c r="S186" s="210"/>
      <c r="T186" s="210"/>
      <c r="U186" s="210"/>
      <c r="V186" s="210"/>
      <c r="W186" s="210"/>
      <c r="X186" s="210"/>
      <c r="Y186" s="210"/>
      <c r="Z186" s="210"/>
    </row>
    <row r="187" ht="12.75" customHeight="1">
      <c r="A187" s="625"/>
      <c r="B187" s="625"/>
      <c r="C187" s="625"/>
      <c r="D187" s="627"/>
      <c r="E187" s="210"/>
      <c r="F187" s="210"/>
      <c r="G187" s="210"/>
      <c r="H187" s="210"/>
      <c r="I187" s="627"/>
      <c r="J187" s="210"/>
      <c r="K187" s="210"/>
      <c r="L187" s="210"/>
      <c r="M187" s="628"/>
      <c r="N187" s="210"/>
      <c r="O187" s="210"/>
      <c r="P187" s="210"/>
      <c r="Q187" s="210"/>
      <c r="R187" s="210"/>
      <c r="S187" s="210"/>
      <c r="T187" s="210"/>
      <c r="U187" s="210"/>
      <c r="V187" s="210"/>
      <c r="W187" s="210"/>
      <c r="X187" s="210"/>
      <c r="Y187" s="210"/>
      <c r="Z187" s="210"/>
    </row>
    <row r="188" ht="12.75" customHeight="1">
      <c r="A188" s="625"/>
      <c r="B188" s="625"/>
      <c r="C188" s="625"/>
      <c r="D188" s="627"/>
      <c r="E188" s="210"/>
      <c r="F188" s="210"/>
      <c r="G188" s="210"/>
      <c r="H188" s="210"/>
      <c r="I188" s="627"/>
      <c r="J188" s="210"/>
      <c r="K188" s="210"/>
      <c r="L188" s="210"/>
      <c r="M188" s="628"/>
      <c r="N188" s="210"/>
      <c r="O188" s="210"/>
      <c r="P188" s="210"/>
      <c r="Q188" s="210"/>
      <c r="R188" s="210"/>
      <c r="S188" s="210"/>
      <c r="T188" s="210"/>
      <c r="U188" s="210"/>
      <c r="V188" s="210"/>
      <c r="W188" s="210"/>
      <c r="X188" s="210"/>
      <c r="Y188" s="210"/>
      <c r="Z188" s="210"/>
    </row>
    <row r="189" ht="12.75" customHeight="1">
      <c r="A189" s="625"/>
      <c r="B189" s="625"/>
      <c r="C189" s="625"/>
      <c r="D189" s="627"/>
      <c r="E189" s="210"/>
      <c r="F189" s="210"/>
      <c r="G189" s="210"/>
      <c r="H189" s="210"/>
      <c r="I189" s="627"/>
      <c r="J189" s="210"/>
      <c r="K189" s="210"/>
      <c r="L189" s="210"/>
      <c r="M189" s="628"/>
      <c r="N189" s="210"/>
      <c r="O189" s="210"/>
      <c r="P189" s="210"/>
      <c r="Q189" s="210"/>
      <c r="R189" s="210"/>
      <c r="S189" s="210"/>
      <c r="T189" s="210"/>
      <c r="U189" s="210"/>
      <c r="V189" s="210"/>
      <c r="W189" s="210"/>
      <c r="X189" s="210"/>
      <c r="Y189" s="210"/>
      <c r="Z189" s="210"/>
    </row>
    <row r="190" ht="12.75" customHeight="1">
      <c r="A190" s="625"/>
      <c r="B190" s="625"/>
      <c r="C190" s="625"/>
      <c r="D190" s="627"/>
      <c r="E190" s="210"/>
      <c r="F190" s="210"/>
      <c r="G190" s="210"/>
      <c r="H190" s="210"/>
      <c r="I190" s="627"/>
      <c r="J190" s="210"/>
      <c r="K190" s="210"/>
      <c r="L190" s="210"/>
      <c r="M190" s="628"/>
      <c r="N190" s="210"/>
      <c r="O190" s="210"/>
      <c r="P190" s="210"/>
      <c r="Q190" s="210"/>
      <c r="R190" s="210"/>
      <c r="S190" s="210"/>
      <c r="T190" s="210"/>
      <c r="U190" s="210"/>
      <c r="V190" s="210"/>
      <c r="W190" s="210"/>
      <c r="X190" s="210"/>
      <c r="Y190" s="210"/>
      <c r="Z190" s="210"/>
    </row>
    <row r="191" ht="12.75" customHeight="1">
      <c r="A191" s="625"/>
      <c r="B191" s="625"/>
      <c r="C191" s="625"/>
      <c r="D191" s="627"/>
      <c r="E191" s="210"/>
      <c r="F191" s="210"/>
      <c r="G191" s="210"/>
      <c r="H191" s="210"/>
      <c r="I191" s="627"/>
      <c r="J191" s="210"/>
      <c r="K191" s="210"/>
      <c r="L191" s="210"/>
      <c r="M191" s="628"/>
      <c r="N191" s="210"/>
      <c r="O191" s="210"/>
      <c r="P191" s="210"/>
      <c r="Q191" s="210"/>
      <c r="R191" s="210"/>
      <c r="S191" s="210"/>
      <c r="T191" s="210"/>
      <c r="U191" s="210"/>
      <c r="V191" s="210"/>
      <c r="W191" s="210"/>
      <c r="X191" s="210"/>
      <c r="Y191" s="210"/>
      <c r="Z191" s="210"/>
    </row>
    <row r="192" ht="12.75" customHeight="1">
      <c r="A192" s="625"/>
      <c r="B192" s="625"/>
      <c r="C192" s="625"/>
      <c r="D192" s="627"/>
      <c r="E192" s="210"/>
      <c r="F192" s="210"/>
      <c r="G192" s="210"/>
      <c r="H192" s="210"/>
      <c r="I192" s="627"/>
      <c r="J192" s="210"/>
      <c r="K192" s="210"/>
      <c r="L192" s="210"/>
      <c r="M192" s="628"/>
      <c r="N192" s="210"/>
      <c r="O192" s="210"/>
      <c r="P192" s="210"/>
      <c r="Q192" s="210"/>
      <c r="R192" s="210"/>
      <c r="S192" s="210"/>
      <c r="T192" s="210"/>
      <c r="U192" s="210"/>
      <c r="V192" s="210"/>
      <c r="W192" s="210"/>
      <c r="X192" s="210"/>
      <c r="Y192" s="210"/>
      <c r="Z192" s="210"/>
    </row>
    <row r="193" ht="12.75" customHeight="1">
      <c r="A193" s="625"/>
      <c r="B193" s="625"/>
      <c r="C193" s="625"/>
      <c r="D193" s="627"/>
      <c r="E193" s="210"/>
      <c r="F193" s="210"/>
      <c r="G193" s="210"/>
      <c r="H193" s="210"/>
      <c r="I193" s="627"/>
      <c r="J193" s="210"/>
      <c r="K193" s="210"/>
      <c r="L193" s="210"/>
      <c r="M193" s="628"/>
      <c r="N193" s="210"/>
      <c r="O193" s="210"/>
      <c r="P193" s="210"/>
      <c r="Q193" s="210"/>
      <c r="R193" s="210"/>
      <c r="S193" s="210"/>
      <c r="T193" s="210"/>
      <c r="U193" s="210"/>
      <c r="V193" s="210"/>
      <c r="W193" s="210"/>
      <c r="X193" s="210"/>
      <c r="Y193" s="210"/>
      <c r="Z193" s="210"/>
    </row>
    <row r="194" ht="12.75" customHeight="1">
      <c r="A194" s="625"/>
      <c r="B194" s="625"/>
      <c r="C194" s="625"/>
      <c r="D194" s="627"/>
      <c r="E194" s="210"/>
      <c r="F194" s="210"/>
      <c r="G194" s="210"/>
      <c r="H194" s="210"/>
      <c r="I194" s="627"/>
      <c r="J194" s="210"/>
      <c r="K194" s="210"/>
      <c r="L194" s="210"/>
      <c r="M194" s="628"/>
      <c r="N194" s="210"/>
      <c r="O194" s="210"/>
      <c r="P194" s="210"/>
      <c r="Q194" s="210"/>
      <c r="R194" s="210"/>
      <c r="S194" s="210"/>
      <c r="T194" s="210"/>
      <c r="U194" s="210"/>
      <c r="V194" s="210"/>
      <c r="W194" s="210"/>
      <c r="X194" s="210"/>
      <c r="Y194" s="210"/>
      <c r="Z194" s="210"/>
    </row>
    <row r="195" ht="12.75" customHeight="1">
      <c r="A195" s="625"/>
      <c r="B195" s="625"/>
      <c r="C195" s="625"/>
      <c r="D195" s="627"/>
      <c r="E195" s="210"/>
      <c r="F195" s="210"/>
      <c r="G195" s="210"/>
      <c r="H195" s="210"/>
      <c r="I195" s="627"/>
      <c r="J195" s="210"/>
      <c r="K195" s="210"/>
      <c r="L195" s="210"/>
      <c r="M195" s="628"/>
      <c r="N195" s="210"/>
      <c r="O195" s="210"/>
      <c r="P195" s="210"/>
      <c r="Q195" s="210"/>
      <c r="R195" s="210"/>
      <c r="S195" s="210"/>
      <c r="T195" s="210"/>
      <c r="U195" s="210"/>
      <c r="V195" s="210"/>
      <c r="W195" s="210"/>
      <c r="X195" s="210"/>
      <c r="Y195" s="210"/>
      <c r="Z195" s="210"/>
    </row>
    <row r="196" ht="12.75" customHeight="1">
      <c r="A196" s="625"/>
      <c r="B196" s="625"/>
      <c r="C196" s="625"/>
      <c r="D196" s="627"/>
      <c r="E196" s="210"/>
      <c r="F196" s="210"/>
      <c r="G196" s="210"/>
      <c r="H196" s="210"/>
      <c r="I196" s="627"/>
      <c r="J196" s="210"/>
      <c r="K196" s="210"/>
      <c r="L196" s="210"/>
      <c r="M196" s="628"/>
      <c r="N196" s="210"/>
      <c r="O196" s="210"/>
      <c r="P196" s="210"/>
      <c r="Q196" s="210"/>
      <c r="R196" s="210"/>
      <c r="S196" s="210"/>
      <c r="T196" s="210"/>
      <c r="U196" s="210"/>
      <c r="V196" s="210"/>
      <c r="W196" s="210"/>
      <c r="X196" s="210"/>
      <c r="Y196" s="210"/>
      <c r="Z196" s="210"/>
    </row>
    <row r="197" ht="12.75" customHeight="1">
      <c r="A197" s="625"/>
      <c r="B197" s="625"/>
      <c r="C197" s="625"/>
      <c r="D197" s="627"/>
      <c r="E197" s="210"/>
      <c r="F197" s="210"/>
      <c r="G197" s="210"/>
      <c r="H197" s="210"/>
      <c r="I197" s="627"/>
      <c r="J197" s="210"/>
      <c r="K197" s="210"/>
      <c r="L197" s="210"/>
      <c r="M197" s="628"/>
      <c r="N197" s="210"/>
      <c r="O197" s="210"/>
      <c r="P197" s="210"/>
      <c r="Q197" s="210"/>
      <c r="R197" s="210"/>
      <c r="S197" s="210"/>
      <c r="T197" s="210"/>
      <c r="U197" s="210"/>
      <c r="V197" s="210"/>
      <c r="W197" s="210"/>
      <c r="X197" s="210"/>
      <c r="Y197" s="210"/>
      <c r="Z197" s="210"/>
    </row>
    <row r="198" ht="12.75" customHeight="1">
      <c r="A198" s="625"/>
      <c r="B198" s="625"/>
      <c r="C198" s="625"/>
      <c r="D198" s="627"/>
      <c r="E198" s="210"/>
      <c r="F198" s="210"/>
      <c r="G198" s="210"/>
      <c r="H198" s="210"/>
      <c r="I198" s="627"/>
      <c r="J198" s="210"/>
      <c r="K198" s="210"/>
      <c r="L198" s="210"/>
      <c r="M198" s="628"/>
      <c r="N198" s="210"/>
      <c r="O198" s="210"/>
      <c r="P198" s="210"/>
      <c r="Q198" s="210"/>
      <c r="R198" s="210"/>
      <c r="S198" s="210"/>
      <c r="T198" s="210"/>
      <c r="U198" s="210"/>
      <c r="V198" s="210"/>
      <c r="W198" s="210"/>
      <c r="X198" s="210"/>
      <c r="Y198" s="210"/>
      <c r="Z198" s="210"/>
    </row>
    <row r="199" ht="12.75" customHeight="1">
      <c r="A199" s="625"/>
      <c r="B199" s="625"/>
      <c r="C199" s="625"/>
      <c r="D199" s="627"/>
      <c r="E199" s="210"/>
      <c r="F199" s="210"/>
      <c r="G199" s="210"/>
      <c r="H199" s="210"/>
      <c r="I199" s="627"/>
      <c r="J199" s="210"/>
      <c r="K199" s="210"/>
      <c r="L199" s="210"/>
      <c r="M199" s="628"/>
      <c r="N199" s="210"/>
      <c r="O199" s="210"/>
      <c r="P199" s="210"/>
      <c r="Q199" s="210"/>
      <c r="R199" s="210"/>
      <c r="S199" s="210"/>
      <c r="T199" s="210"/>
      <c r="U199" s="210"/>
      <c r="V199" s="210"/>
      <c r="W199" s="210"/>
      <c r="X199" s="210"/>
      <c r="Y199" s="210"/>
      <c r="Z199" s="210"/>
    </row>
    <row r="200" ht="12.75" customHeight="1">
      <c r="A200" s="625"/>
      <c r="B200" s="625"/>
      <c r="C200" s="625"/>
      <c r="D200" s="627"/>
      <c r="E200" s="210"/>
      <c r="F200" s="210"/>
      <c r="G200" s="210"/>
      <c r="H200" s="210"/>
      <c r="I200" s="627"/>
      <c r="J200" s="210"/>
      <c r="K200" s="210"/>
      <c r="L200" s="210"/>
      <c r="M200" s="628"/>
      <c r="N200" s="210"/>
      <c r="O200" s="210"/>
      <c r="P200" s="210"/>
      <c r="Q200" s="210"/>
      <c r="R200" s="210"/>
      <c r="S200" s="210"/>
      <c r="T200" s="210"/>
      <c r="U200" s="210"/>
      <c r="V200" s="210"/>
      <c r="W200" s="210"/>
      <c r="X200" s="210"/>
      <c r="Y200" s="210"/>
      <c r="Z200" s="210"/>
    </row>
    <row r="201" ht="12.75" customHeight="1">
      <c r="A201" s="625"/>
      <c r="B201" s="625"/>
      <c r="C201" s="625"/>
      <c r="D201" s="627"/>
      <c r="E201" s="210"/>
      <c r="F201" s="210"/>
      <c r="G201" s="210"/>
      <c r="H201" s="210"/>
      <c r="I201" s="627"/>
      <c r="J201" s="210"/>
      <c r="K201" s="210"/>
      <c r="L201" s="210"/>
      <c r="M201" s="628"/>
      <c r="N201" s="210"/>
      <c r="O201" s="210"/>
      <c r="P201" s="210"/>
      <c r="Q201" s="210"/>
      <c r="R201" s="210"/>
      <c r="S201" s="210"/>
      <c r="T201" s="210"/>
      <c r="U201" s="210"/>
      <c r="V201" s="210"/>
      <c r="W201" s="210"/>
      <c r="X201" s="210"/>
      <c r="Y201" s="210"/>
      <c r="Z201" s="210"/>
    </row>
    <row r="202" ht="12.75" customHeight="1">
      <c r="A202" s="625"/>
      <c r="B202" s="625"/>
      <c r="C202" s="625"/>
      <c r="D202" s="627"/>
      <c r="E202" s="210"/>
      <c r="F202" s="210"/>
      <c r="G202" s="210"/>
      <c r="H202" s="210"/>
      <c r="I202" s="627"/>
      <c r="J202" s="210"/>
      <c r="K202" s="210"/>
      <c r="L202" s="210"/>
      <c r="M202" s="628"/>
      <c r="N202" s="210"/>
      <c r="O202" s="210"/>
      <c r="P202" s="210"/>
      <c r="Q202" s="210"/>
      <c r="R202" s="210"/>
      <c r="S202" s="210"/>
      <c r="T202" s="210"/>
      <c r="U202" s="210"/>
      <c r="V202" s="210"/>
      <c r="W202" s="210"/>
      <c r="X202" s="210"/>
      <c r="Y202" s="210"/>
      <c r="Z202" s="210"/>
    </row>
    <row r="203" ht="12.75" customHeight="1">
      <c r="A203" s="625"/>
      <c r="B203" s="625"/>
      <c r="C203" s="625"/>
      <c r="D203" s="627"/>
      <c r="E203" s="210"/>
      <c r="F203" s="210"/>
      <c r="G203" s="210"/>
      <c r="H203" s="210"/>
      <c r="I203" s="627"/>
      <c r="J203" s="210"/>
      <c r="K203" s="210"/>
      <c r="L203" s="210"/>
      <c r="M203" s="628"/>
      <c r="N203" s="210"/>
      <c r="O203" s="210"/>
      <c r="P203" s="210"/>
      <c r="Q203" s="210"/>
      <c r="R203" s="210"/>
      <c r="S203" s="210"/>
      <c r="T203" s="210"/>
      <c r="U203" s="210"/>
      <c r="V203" s="210"/>
      <c r="W203" s="210"/>
      <c r="X203" s="210"/>
      <c r="Y203" s="210"/>
      <c r="Z203" s="210"/>
    </row>
    <row r="204" ht="12.75" customHeight="1">
      <c r="A204" s="625"/>
      <c r="B204" s="625"/>
      <c r="C204" s="625"/>
      <c r="D204" s="627"/>
      <c r="E204" s="210"/>
      <c r="F204" s="210"/>
      <c r="G204" s="210"/>
      <c r="H204" s="210"/>
      <c r="I204" s="627"/>
      <c r="J204" s="210"/>
      <c r="K204" s="210"/>
      <c r="L204" s="210"/>
      <c r="M204" s="628"/>
      <c r="N204" s="210"/>
      <c r="O204" s="210"/>
      <c r="P204" s="210"/>
      <c r="Q204" s="210"/>
      <c r="R204" s="210"/>
      <c r="S204" s="210"/>
      <c r="T204" s="210"/>
      <c r="U204" s="210"/>
      <c r="V204" s="210"/>
      <c r="W204" s="210"/>
      <c r="X204" s="210"/>
      <c r="Y204" s="210"/>
      <c r="Z204" s="210"/>
    </row>
    <row r="205" ht="12.75" customHeight="1">
      <c r="A205" s="625"/>
      <c r="B205" s="625"/>
      <c r="C205" s="625"/>
      <c r="D205" s="627"/>
      <c r="E205" s="210"/>
      <c r="F205" s="210"/>
      <c r="G205" s="210"/>
      <c r="H205" s="210"/>
      <c r="I205" s="627"/>
      <c r="J205" s="210"/>
      <c r="K205" s="210"/>
      <c r="L205" s="210"/>
      <c r="M205" s="628"/>
      <c r="N205" s="210"/>
      <c r="O205" s="210"/>
      <c r="P205" s="210"/>
      <c r="Q205" s="210"/>
      <c r="R205" s="210"/>
      <c r="S205" s="210"/>
      <c r="T205" s="210"/>
      <c r="U205" s="210"/>
      <c r="V205" s="210"/>
      <c r="W205" s="210"/>
      <c r="X205" s="210"/>
      <c r="Y205" s="210"/>
      <c r="Z205" s="210"/>
    </row>
    <row r="206" ht="12.75" customHeight="1">
      <c r="A206" s="625"/>
      <c r="B206" s="625"/>
      <c r="C206" s="625"/>
      <c r="D206" s="627"/>
      <c r="E206" s="210"/>
      <c r="F206" s="210"/>
      <c r="G206" s="210"/>
      <c r="H206" s="210"/>
      <c r="I206" s="627"/>
      <c r="J206" s="210"/>
      <c r="K206" s="210"/>
      <c r="L206" s="210"/>
      <c r="M206" s="628"/>
      <c r="N206" s="210"/>
      <c r="O206" s="210"/>
      <c r="P206" s="210"/>
      <c r="Q206" s="210"/>
      <c r="R206" s="210"/>
      <c r="S206" s="210"/>
      <c r="T206" s="210"/>
      <c r="U206" s="210"/>
      <c r="V206" s="210"/>
      <c r="W206" s="210"/>
      <c r="X206" s="210"/>
      <c r="Y206" s="210"/>
      <c r="Z206" s="210"/>
    </row>
    <row r="207" ht="12.75" customHeight="1">
      <c r="A207" s="625"/>
      <c r="B207" s="625"/>
      <c r="C207" s="625"/>
      <c r="D207" s="627"/>
      <c r="E207" s="210"/>
      <c r="F207" s="210"/>
      <c r="G207" s="210"/>
      <c r="H207" s="210"/>
      <c r="I207" s="627"/>
      <c r="J207" s="210"/>
      <c r="K207" s="210"/>
      <c r="L207" s="210"/>
      <c r="M207" s="628"/>
      <c r="N207" s="210"/>
      <c r="O207" s="210"/>
      <c r="P207" s="210"/>
      <c r="Q207" s="210"/>
      <c r="R207" s="210"/>
      <c r="S207" s="210"/>
      <c r="T207" s="210"/>
      <c r="U207" s="210"/>
      <c r="V207" s="210"/>
      <c r="W207" s="210"/>
      <c r="X207" s="210"/>
      <c r="Y207" s="210"/>
      <c r="Z207" s="210"/>
    </row>
    <row r="208" ht="12.75" customHeight="1">
      <c r="A208" s="625"/>
      <c r="B208" s="625"/>
      <c r="C208" s="625"/>
      <c r="D208" s="627"/>
      <c r="E208" s="210"/>
      <c r="F208" s="210"/>
      <c r="G208" s="210"/>
      <c r="H208" s="210"/>
      <c r="I208" s="627"/>
      <c r="J208" s="210"/>
      <c r="K208" s="210"/>
      <c r="L208" s="210"/>
      <c r="M208" s="628"/>
      <c r="N208" s="210"/>
      <c r="O208" s="210"/>
      <c r="P208" s="210"/>
      <c r="Q208" s="210"/>
      <c r="R208" s="210"/>
      <c r="S208" s="210"/>
      <c r="T208" s="210"/>
      <c r="U208" s="210"/>
      <c r="V208" s="210"/>
      <c r="W208" s="210"/>
      <c r="X208" s="210"/>
      <c r="Y208" s="210"/>
      <c r="Z208" s="210"/>
    </row>
    <row r="209" ht="12.75" customHeight="1">
      <c r="A209" s="625"/>
      <c r="B209" s="625"/>
      <c r="C209" s="625"/>
      <c r="D209" s="627"/>
      <c r="E209" s="210"/>
      <c r="F209" s="210"/>
      <c r="G209" s="210"/>
      <c r="H209" s="210"/>
      <c r="I209" s="627"/>
      <c r="J209" s="210"/>
      <c r="K209" s="210"/>
      <c r="L209" s="210"/>
      <c r="M209" s="628"/>
      <c r="N209" s="210"/>
      <c r="O209" s="210"/>
      <c r="P209" s="210"/>
      <c r="Q209" s="210"/>
      <c r="R209" s="210"/>
      <c r="S209" s="210"/>
      <c r="T209" s="210"/>
      <c r="U209" s="210"/>
      <c r="V209" s="210"/>
      <c r="W209" s="210"/>
      <c r="X209" s="210"/>
      <c r="Y209" s="210"/>
      <c r="Z209" s="210"/>
    </row>
    <row r="210" ht="12.75" customHeight="1">
      <c r="A210" s="625"/>
      <c r="B210" s="625"/>
      <c r="C210" s="625"/>
      <c r="D210" s="627"/>
      <c r="E210" s="210"/>
      <c r="F210" s="210"/>
      <c r="G210" s="210"/>
      <c r="H210" s="210"/>
      <c r="I210" s="627"/>
      <c r="J210" s="210"/>
      <c r="K210" s="210"/>
      <c r="L210" s="210"/>
      <c r="M210" s="628"/>
      <c r="N210" s="210"/>
      <c r="O210" s="210"/>
      <c r="P210" s="210"/>
      <c r="Q210" s="210"/>
      <c r="R210" s="210"/>
      <c r="S210" s="210"/>
      <c r="T210" s="210"/>
      <c r="U210" s="210"/>
      <c r="V210" s="210"/>
      <c r="W210" s="210"/>
      <c r="X210" s="210"/>
      <c r="Y210" s="210"/>
      <c r="Z210" s="210"/>
    </row>
    <row r="211" ht="12.75" customHeight="1">
      <c r="A211" s="625"/>
      <c r="B211" s="625"/>
      <c r="C211" s="625"/>
      <c r="D211" s="627"/>
      <c r="E211" s="210"/>
      <c r="F211" s="210"/>
      <c r="G211" s="210"/>
      <c r="H211" s="210"/>
      <c r="I211" s="627"/>
      <c r="J211" s="210"/>
      <c r="K211" s="210"/>
      <c r="L211" s="210"/>
      <c r="M211" s="628"/>
      <c r="N211" s="210"/>
      <c r="O211" s="210"/>
      <c r="P211" s="210"/>
      <c r="Q211" s="210"/>
      <c r="R211" s="210"/>
      <c r="S211" s="210"/>
      <c r="T211" s="210"/>
      <c r="U211" s="210"/>
      <c r="V211" s="210"/>
      <c r="W211" s="210"/>
      <c r="X211" s="210"/>
      <c r="Y211" s="210"/>
      <c r="Z211" s="210"/>
    </row>
    <row r="212" ht="12.75" customHeight="1">
      <c r="A212" s="625"/>
      <c r="B212" s="625"/>
      <c r="C212" s="625"/>
      <c r="D212" s="627"/>
      <c r="E212" s="210"/>
      <c r="F212" s="210"/>
      <c r="G212" s="210"/>
      <c r="H212" s="210"/>
      <c r="I212" s="627"/>
      <c r="J212" s="210"/>
      <c r="K212" s="210"/>
      <c r="L212" s="210"/>
      <c r="M212" s="628"/>
      <c r="N212" s="210"/>
      <c r="O212" s="210"/>
      <c r="P212" s="210"/>
      <c r="Q212" s="210"/>
      <c r="R212" s="210"/>
      <c r="S212" s="210"/>
      <c r="T212" s="210"/>
      <c r="U212" s="210"/>
      <c r="V212" s="210"/>
      <c r="W212" s="210"/>
      <c r="X212" s="210"/>
      <c r="Y212" s="210"/>
      <c r="Z212" s="210"/>
    </row>
    <row r="213" ht="12.75" customHeight="1">
      <c r="A213" s="625"/>
      <c r="B213" s="625"/>
      <c r="C213" s="625"/>
      <c r="D213" s="627"/>
      <c r="E213" s="210"/>
      <c r="F213" s="210"/>
      <c r="G213" s="210"/>
      <c r="H213" s="210"/>
      <c r="I213" s="627"/>
      <c r="J213" s="210"/>
      <c r="K213" s="210"/>
      <c r="L213" s="210"/>
      <c r="M213" s="628"/>
      <c r="N213" s="210"/>
      <c r="O213" s="210"/>
      <c r="P213" s="210"/>
      <c r="Q213" s="210"/>
      <c r="R213" s="210"/>
      <c r="S213" s="210"/>
      <c r="T213" s="210"/>
      <c r="U213" s="210"/>
      <c r="V213" s="210"/>
      <c r="W213" s="210"/>
      <c r="X213" s="210"/>
      <c r="Y213" s="210"/>
      <c r="Z213" s="210"/>
    </row>
    <row r="214" ht="12.75" customHeight="1">
      <c r="A214" s="625"/>
      <c r="B214" s="625"/>
      <c r="C214" s="625"/>
      <c r="D214" s="627"/>
      <c r="E214" s="210"/>
      <c r="F214" s="210"/>
      <c r="G214" s="210"/>
      <c r="H214" s="210"/>
      <c r="I214" s="627"/>
      <c r="J214" s="210"/>
      <c r="K214" s="210"/>
      <c r="L214" s="210"/>
      <c r="M214" s="628"/>
      <c r="N214" s="210"/>
      <c r="O214" s="210"/>
      <c r="P214" s="210"/>
      <c r="Q214" s="210"/>
      <c r="R214" s="210"/>
      <c r="S214" s="210"/>
      <c r="T214" s="210"/>
      <c r="U214" s="210"/>
      <c r="V214" s="210"/>
      <c r="W214" s="210"/>
      <c r="X214" s="210"/>
      <c r="Y214" s="210"/>
      <c r="Z214" s="210"/>
    </row>
    <row r="215" ht="12.75" customHeight="1">
      <c r="A215" s="625"/>
      <c r="B215" s="625"/>
      <c r="C215" s="625"/>
      <c r="D215" s="627"/>
      <c r="E215" s="210"/>
      <c r="F215" s="210"/>
      <c r="G215" s="210"/>
      <c r="H215" s="210"/>
      <c r="I215" s="627"/>
      <c r="J215" s="210"/>
      <c r="K215" s="210"/>
      <c r="L215" s="210"/>
      <c r="M215" s="628"/>
      <c r="N215" s="210"/>
      <c r="O215" s="210"/>
      <c r="P215" s="210"/>
      <c r="Q215" s="210"/>
      <c r="R215" s="210"/>
      <c r="S215" s="210"/>
      <c r="T215" s="210"/>
      <c r="U215" s="210"/>
      <c r="V215" s="210"/>
      <c r="W215" s="210"/>
      <c r="X215" s="210"/>
      <c r="Y215" s="210"/>
      <c r="Z215" s="210"/>
    </row>
    <row r="216" ht="12.75" customHeight="1">
      <c r="A216" s="625"/>
      <c r="B216" s="625"/>
      <c r="C216" s="625"/>
      <c r="D216" s="627"/>
      <c r="E216" s="210"/>
      <c r="F216" s="210"/>
      <c r="G216" s="210"/>
      <c r="H216" s="210"/>
      <c r="I216" s="627"/>
      <c r="J216" s="210"/>
      <c r="K216" s="210"/>
      <c r="L216" s="210"/>
      <c r="M216" s="628"/>
      <c r="N216" s="210"/>
      <c r="O216" s="210"/>
      <c r="P216" s="210"/>
      <c r="Q216" s="210"/>
      <c r="R216" s="210"/>
      <c r="S216" s="210"/>
      <c r="T216" s="210"/>
      <c r="U216" s="210"/>
      <c r="V216" s="210"/>
      <c r="W216" s="210"/>
      <c r="X216" s="210"/>
      <c r="Y216" s="210"/>
      <c r="Z216" s="210"/>
    </row>
    <row r="217" ht="12.75" customHeight="1">
      <c r="A217" s="625"/>
      <c r="B217" s="625"/>
      <c r="C217" s="625"/>
      <c r="D217" s="627"/>
      <c r="E217" s="210"/>
      <c r="F217" s="210"/>
      <c r="G217" s="210"/>
      <c r="H217" s="210"/>
      <c r="I217" s="627"/>
      <c r="J217" s="210"/>
      <c r="K217" s="210"/>
      <c r="L217" s="210"/>
      <c r="M217" s="628"/>
      <c r="N217" s="210"/>
      <c r="O217" s="210"/>
      <c r="P217" s="210"/>
      <c r="Q217" s="210"/>
      <c r="R217" s="210"/>
      <c r="S217" s="210"/>
      <c r="T217" s="210"/>
      <c r="U217" s="210"/>
      <c r="V217" s="210"/>
      <c r="W217" s="210"/>
      <c r="X217" s="210"/>
      <c r="Y217" s="210"/>
      <c r="Z217" s="210"/>
    </row>
    <row r="218" ht="12.75" customHeight="1">
      <c r="A218" s="625"/>
      <c r="B218" s="625"/>
      <c r="C218" s="625"/>
      <c r="D218" s="627"/>
      <c r="E218" s="210"/>
      <c r="F218" s="210"/>
      <c r="G218" s="210"/>
      <c r="H218" s="210"/>
      <c r="I218" s="627"/>
      <c r="J218" s="210"/>
      <c r="K218" s="210"/>
      <c r="L218" s="210"/>
      <c r="M218" s="628"/>
      <c r="N218" s="210"/>
      <c r="O218" s="210"/>
      <c r="P218" s="210"/>
      <c r="Q218" s="210"/>
      <c r="R218" s="210"/>
      <c r="S218" s="210"/>
      <c r="T218" s="210"/>
      <c r="U218" s="210"/>
      <c r="V218" s="210"/>
      <c r="W218" s="210"/>
      <c r="X218" s="210"/>
      <c r="Y218" s="210"/>
      <c r="Z218" s="210"/>
    </row>
    <row r="219" ht="12.75" customHeight="1">
      <c r="A219" s="625"/>
      <c r="B219" s="625"/>
      <c r="C219" s="625"/>
      <c r="D219" s="627"/>
      <c r="E219" s="210"/>
      <c r="F219" s="210"/>
      <c r="G219" s="210"/>
      <c r="H219" s="210"/>
      <c r="I219" s="627"/>
      <c r="J219" s="210"/>
      <c r="K219" s="210"/>
      <c r="L219" s="210"/>
      <c r="M219" s="628"/>
      <c r="N219" s="210"/>
      <c r="O219" s="210"/>
      <c r="P219" s="210"/>
      <c r="Q219" s="210"/>
      <c r="R219" s="210"/>
      <c r="S219" s="210"/>
      <c r="T219" s="210"/>
      <c r="U219" s="210"/>
      <c r="V219" s="210"/>
      <c r="W219" s="210"/>
      <c r="X219" s="210"/>
      <c r="Y219" s="210"/>
      <c r="Z219" s="210"/>
    </row>
    <row r="220" ht="12.75" customHeight="1">
      <c r="A220" s="625"/>
      <c r="B220" s="625"/>
      <c r="C220" s="625"/>
      <c r="D220" s="627"/>
      <c r="E220" s="210"/>
      <c r="F220" s="210"/>
      <c r="G220" s="210"/>
      <c r="H220" s="210"/>
      <c r="I220" s="627"/>
      <c r="J220" s="210"/>
      <c r="K220" s="210"/>
      <c r="L220" s="210"/>
      <c r="M220" s="628"/>
      <c r="N220" s="210"/>
      <c r="O220" s="210"/>
      <c r="P220" s="210"/>
      <c r="Q220" s="210"/>
      <c r="R220" s="210"/>
      <c r="S220" s="210"/>
      <c r="T220" s="210"/>
      <c r="U220" s="210"/>
      <c r="V220" s="210"/>
      <c r="W220" s="210"/>
      <c r="X220" s="210"/>
      <c r="Y220" s="210"/>
      <c r="Z220" s="210"/>
    </row>
    <row r="221" ht="12.75" customHeight="1">
      <c r="A221" s="625"/>
      <c r="B221" s="625"/>
      <c r="C221" s="625"/>
      <c r="D221" s="627"/>
      <c r="E221" s="210"/>
      <c r="F221" s="210"/>
      <c r="G221" s="210"/>
      <c r="H221" s="210"/>
      <c r="I221" s="627"/>
      <c r="J221" s="210"/>
      <c r="K221" s="210"/>
      <c r="L221" s="210"/>
      <c r="M221" s="628"/>
      <c r="N221" s="210"/>
      <c r="O221" s="210"/>
      <c r="P221" s="210"/>
      <c r="Q221" s="210"/>
      <c r="R221" s="210"/>
      <c r="S221" s="210"/>
      <c r="T221" s="210"/>
      <c r="U221" s="210"/>
      <c r="V221" s="210"/>
      <c r="W221" s="210"/>
      <c r="X221" s="210"/>
      <c r="Y221" s="210"/>
      <c r="Z221" s="210"/>
    </row>
    <row r="222" ht="12.75" customHeight="1">
      <c r="A222" s="625"/>
      <c r="B222" s="625"/>
      <c r="C222" s="625"/>
      <c r="D222" s="627"/>
      <c r="E222" s="210"/>
      <c r="F222" s="210"/>
      <c r="G222" s="210"/>
      <c r="H222" s="210"/>
      <c r="I222" s="627"/>
      <c r="J222" s="210"/>
      <c r="K222" s="210"/>
      <c r="L222" s="210"/>
      <c r="M222" s="628"/>
      <c r="N222" s="210"/>
      <c r="O222" s="210"/>
      <c r="P222" s="210"/>
      <c r="Q222" s="210"/>
      <c r="R222" s="210"/>
      <c r="S222" s="210"/>
      <c r="T222" s="210"/>
      <c r="U222" s="210"/>
      <c r="V222" s="210"/>
      <c r="W222" s="210"/>
      <c r="X222" s="210"/>
      <c r="Y222" s="210"/>
      <c r="Z222" s="210"/>
    </row>
    <row r="223" ht="12.75" customHeight="1">
      <c r="A223" s="625"/>
      <c r="B223" s="625"/>
      <c r="C223" s="625"/>
      <c r="D223" s="627"/>
      <c r="E223" s="210"/>
      <c r="F223" s="210"/>
      <c r="G223" s="210"/>
      <c r="H223" s="210"/>
      <c r="I223" s="627"/>
      <c r="J223" s="210"/>
      <c r="K223" s="210"/>
      <c r="L223" s="210"/>
      <c r="M223" s="628"/>
      <c r="N223" s="210"/>
      <c r="O223" s="210"/>
      <c r="P223" s="210"/>
      <c r="Q223" s="210"/>
      <c r="R223" s="210"/>
      <c r="S223" s="210"/>
      <c r="T223" s="210"/>
      <c r="U223" s="210"/>
      <c r="V223" s="210"/>
      <c r="W223" s="210"/>
      <c r="X223" s="210"/>
      <c r="Y223" s="210"/>
      <c r="Z223" s="210"/>
    </row>
    <row r="224" ht="12.75" customHeight="1">
      <c r="A224" s="625"/>
      <c r="B224" s="625"/>
      <c r="C224" s="625"/>
      <c r="D224" s="627"/>
      <c r="E224" s="210"/>
      <c r="F224" s="210"/>
      <c r="G224" s="210"/>
      <c r="H224" s="210"/>
      <c r="I224" s="627"/>
      <c r="J224" s="210"/>
      <c r="K224" s="210"/>
      <c r="L224" s="210"/>
      <c r="M224" s="628"/>
      <c r="N224" s="210"/>
      <c r="O224" s="210"/>
      <c r="P224" s="210"/>
      <c r="Q224" s="210"/>
      <c r="R224" s="210"/>
      <c r="S224" s="210"/>
      <c r="T224" s="210"/>
      <c r="U224" s="210"/>
      <c r="V224" s="210"/>
      <c r="W224" s="210"/>
      <c r="X224" s="210"/>
      <c r="Y224" s="210"/>
      <c r="Z224" s="210"/>
    </row>
    <row r="225" ht="12.75" customHeight="1">
      <c r="A225" s="625"/>
      <c r="B225" s="625"/>
      <c r="C225" s="625"/>
      <c r="D225" s="627"/>
      <c r="E225" s="210"/>
      <c r="F225" s="210"/>
      <c r="G225" s="210"/>
      <c r="H225" s="210"/>
      <c r="I225" s="627"/>
      <c r="J225" s="210"/>
      <c r="K225" s="210"/>
      <c r="L225" s="210"/>
      <c r="M225" s="628"/>
      <c r="N225" s="210"/>
      <c r="O225" s="210"/>
      <c r="P225" s="210"/>
      <c r="Q225" s="210"/>
      <c r="R225" s="210"/>
      <c r="S225" s="210"/>
      <c r="T225" s="210"/>
      <c r="U225" s="210"/>
      <c r="V225" s="210"/>
      <c r="W225" s="210"/>
      <c r="X225" s="210"/>
      <c r="Y225" s="210"/>
      <c r="Z225" s="210"/>
    </row>
    <row r="226" ht="12.75" customHeight="1">
      <c r="A226" s="625"/>
      <c r="B226" s="625"/>
      <c r="C226" s="625"/>
      <c r="D226" s="627"/>
      <c r="E226" s="210"/>
      <c r="F226" s="210"/>
      <c r="G226" s="210"/>
      <c r="H226" s="210"/>
      <c r="I226" s="627"/>
      <c r="J226" s="210"/>
      <c r="K226" s="210"/>
      <c r="L226" s="210"/>
      <c r="M226" s="628"/>
      <c r="N226" s="210"/>
      <c r="O226" s="210"/>
      <c r="P226" s="210"/>
      <c r="Q226" s="210"/>
      <c r="R226" s="210"/>
      <c r="S226" s="210"/>
      <c r="T226" s="210"/>
      <c r="U226" s="210"/>
      <c r="V226" s="210"/>
      <c r="W226" s="210"/>
      <c r="X226" s="210"/>
      <c r="Y226" s="210"/>
      <c r="Z226" s="210"/>
    </row>
    <row r="227" ht="12.75" customHeight="1">
      <c r="A227" s="625"/>
      <c r="B227" s="625"/>
      <c r="C227" s="625"/>
      <c r="D227" s="627"/>
      <c r="E227" s="210"/>
      <c r="F227" s="210"/>
      <c r="G227" s="210"/>
      <c r="H227" s="210"/>
      <c r="I227" s="627"/>
      <c r="J227" s="210"/>
      <c r="K227" s="210"/>
      <c r="L227" s="210"/>
      <c r="M227" s="628"/>
      <c r="N227" s="210"/>
      <c r="O227" s="210"/>
      <c r="P227" s="210"/>
      <c r="Q227" s="210"/>
      <c r="R227" s="210"/>
      <c r="S227" s="210"/>
      <c r="T227" s="210"/>
      <c r="U227" s="210"/>
      <c r="V227" s="210"/>
      <c r="W227" s="210"/>
      <c r="X227" s="210"/>
      <c r="Y227" s="210"/>
      <c r="Z227" s="210"/>
    </row>
    <row r="228" ht="12.75" customHeight="1">
      <c r="A228" s="625"/>
      <c r="B228" s="625"/>
      <c r="C228" s="625"/>
      <c r="D228" s="627"/>
      <c r="E228" s="210"/>
      <c r="F228" s="210"/>
      <c r="G228" s="210"/>
      <c r="H228" s="210"/>
      <c r="I228" s="627"/>
      <c r="J228" s="210"/>
      <c r="K228" s="210"/>
      <c r="L228" s="210"/>
      <c r="M228" s="628"/>
      <c r="N228" s="210"/>
      <c r="O228" s="210"/>
      <c r="P228" s="210"/>
      <c r="Q228" s="210"/>
      <c r="R228" s="210"/>
      <c r="S228" s="210"/>
      <c r="T228" s="210"/>
      <c r="U228" s="210"/>
      <c r="V228" s="210"/>
      <c r="W228" s="210"/>
      <c r="X228" s="210"/>
      <c r="Y228" s="210"/>
      <c r="Z228" s="210"/>
    </row>
    <row r="229" ht="12.75" customHeight="1">
      <c r="A229" s="625"/>
      <c r="B229" s="625"/>
      <c r="C229" s="625"/>
      <c r="D229" s="627"/>
      <c r="E229" s="210"/>
      <c r="F229" s="210"/>
      <c r="G229" s="210"/>
      <c r="H229" s="210"/>
      <c r="I229" s="627"/>
      <c r="J229" s="210"/>
      <c r="K229" s="210"/>
      <c r="L229" s="210"/>
      <c r="M229" s="628"/>
      <c r="N229" s="210"/>
      <c r="O229" s="210"/>
      <c r="P229" s="210"/>
      <c r="Q229" s="210"/>
      <c r="R229" s="210"/>
      <c r="S229" s="210"/>
      <c r="T229" s="210"/>
      <c r="U229" s="210"/>
      <c r="V229" s="210"/>
      <c r="W229" s="210"/>
      <c r="X229" s="210"/>
      <c r="Y229" s="210"/>
      <c r="Z229" s="210"/>
    </row>
    <row r="230" ht="12.75" customHeight="1">
      <c r="A230" s="625"/>
      <c r="B230" s="625"/>
      <c r="C230" s="625"/>
      <c r="D230" s="627"/>
      <c r="E230" s="210"/>
      <c r="F230" s="210"/>
      <c r="G230" s="210"/>
      <c r="H230" s="210"/>
      <c r="I230" s="627"/>
      <c r="J230" s="210"/>
      <c r="K230" s="210"/>
      <c r="L230" s="210"/>
      <c r="M230" s="628"/>
      <c r="N230" s="210"/>
      <c r="O230" s="210"/>
      <c r="P230" s="210"/>
      <c r="Q230" s="210"/>
      <c r="R230" s="210"/>
      <c r="S230" s="210"/>
      <c r="T230" s="210"/>
      <c r="U230" s="210"/>
      <c r="V230" s="210"/>
      <c r="W230" s="210"/>
      <c r="X230" s="210"/>
      <c r="Y230" s="210"/>
      <c r="Z230" s="210"/>
    </row>
    <row r="231" ht="12.75" customHeight="1">
      <c r="A231" s="625"/>
      <c r="B231" s="625"/>
      <c r="C231" s="625"/>
      <c r="D231" s="627"/>
      <c r="E231" s="210"/>
      <c r="F231" s="210"/>
      <c r="G231" s="210"/>
      <c r="H231" s="210"/>
      <c r="I231" s="627"/>
      <c r="J231" s="210"/>
      <c r="K231" s="210"/>
      <c r="L231" s="210"/>
      <c r="M231" s="628"/>
      <c r="N231" s="210"/>
      <c r="O231" s="210"/>
      <c r="P231" s="210"/>
      <c r="Q231" s="210"/>
      <c r="R231" s="210"/>
      <c r="S231" s="210"/>
      <c r="T231" s="210"/>
      <c r="U231" s="210"/>
      <c r="V231" s="210"/>
      <c r="W231" s="210"/>
      <c r="X231" s="210"/>
      <c r="Y231" s="210"/>
      <c r="Z231" s="210"/>
    </row>
    <row r="232" ht="12.75" customHeight="1">
      <c r="A232" s="625"/>
      <c r="B232" s="625"/>
      <c r="C232" s="625"/>
      <c r="D232" s="627"/>
      <c r="E232" s="210"/>
      <c r="F232" s="210"/>
      <c r="G232" s="210"/>
      <c r="H232" s="210"/>
      <c r="I232" s="627"/>
      <c r="J232" s="210"/>
      <c r="K232" s="210"/>
      <c r="L232" s="210"/>
      <c r="M232" s="628"/>
      <c r="N232" s="210"/>
      <c r="O232" s="210"/>
      <c r="P232" s="210"/>
      <c r="Q232" s="210"/>
      <c r="R232" s="210"/>
      <c r="S232" s="210"/>
      <c r="T232" s="210"/>
      <c r="U232" s="210"/>
      <c r="V232" s="210"/>
      <c r="W232" s="210"/>
      <c r="X232" s="210"/>
      <c r="Y232" s="210"/>
      <c r="Z232" s="210"/>
    </row>
    <row r="233" ht="12.75" customHeight="1">
      <c r="A233" s="625"/>
      <c r="B233" s="625"/>
      <c r="C233" s="625"/>
      <c r="D233" s="627"/>
      <c r="E233" s="210"/>
      <c r="F233" s="210"/>
      <c r="G233" s="210"/>
      <c r="H233" s="210"/>
      <c r="I233" s="627"/>
      <c r="J233" s="210"/>
      <c r="K233" s="210"/>
      <c r="L233" s="210"/>
      <c r="M233" s="628"/>
      <c r="N233" s="210"/>
      <c r="O233" s="210"/>
      <c r="P233" s="210"/>
      <c r="Q233" s="210"/>
      <c r="R233" s="210"/>
      <c r="S233" s="210"/>
      <c r="T233" s="210"/>
      <c r="U233" s="210"/>
      <c r="V233" s="210"/>
      <c r="W233" s="210"/>
      <c r="X233" s="210"/>
      <c r="Y233" s="210"/>
      <c r="Z233" s="210"/>
    </row>
    <row r="234" ht="12.75" customHeight="1">
      <c r="A234" s="625"/>
      <c r="B234" s="625"/>
      <c r="C234" s="625"/>
      <c r="D234" s="627"/>
      <c r="E234" s="210"/>
      <c r="F234" s="210"/>
      <c r="G234" s="210"/>
      <c r="H234" s="210"/>
      <c r="I234" s="627"/>
      <c r="J234" s="210"/>
      <c r="K234" s="210"/>
      <c r="L234" s="210"/>
      <c r="M234" s="628"/>
      <c r="N234" s="210"/>
      <c r="O234" s="210"/>
      <c r="P234" s="210"/>
      <c r="Q234" s="210"/>
      <c r="R234" s="210"/>
      <c r="S234" s="210"/>
      <c r="T234" s="210"/>
      <c r="U234" s="210"/>
      <c r="V234" s="210"/>
      <c r="W234" s="210"/>
      <c r="X234" s="210"/>
      <c r="Y234" s="210"/>
      <c r="Z234" s="210"/>
    </row>
    <row r="235" ht="12.75" customHeight="1">
      <c r="A235" s="625"/>
      <c r="B235" s="625"/>
      <c r="C235" s="625"/>
      <c r="D235" s="627"/>
      <c r="E235" s="210"/>
      <c r="F235" s="210"/>
      <c r="G235" s="210"/>
      <c r="H235" s="210"/>
      <c r="I235" s="627"/>
      <c r="J235" s="210"/>
      <c r="K235" s="210"/>
      <c r="L235" s="210"/>
      <c r="M235" s="628"/>
      <c r="N235" s="210"/>
      <c r="O235" s="210"/>
      <c r="P235" s="210"/>
      <c r="Q235" s="210"/>
      <c r="R235" s="210"/>
      <c r="S235" s="210"/>
      <c r="T235" s="210"/>
      <c r="U235" s="210"/>
      <c r="V235" s="210"/>
      <c r="W235" s="210"/>
      <c r="X235" s="210"/>
      <c r="Y235" s="210"/>
      <c r="Z235" s="210"/>
    </row>
    <row r="236" ht="12.75" customHeight="1">
      <c r="A236" s="625"/>
      <c r="B236" s="625"/>
      <c r="C236" s="625"/>
      <c r="D236" s="627"/>
      <c r="E236" s="210"/>
      <c r="F236" s="210"/>
      <c r="G236" s="210"/>
      <c r="H236" s="210"/>
      <c r="I236" s="627"/>
      <c r="J236" s="210"/>
      <c r="K236" s="210"/>
      <c r="L236" s="210"/>
      <c r="M236" s="628"/>
      <c r="N236" s="210"/>
      <c r="O236" s="210"/>
      <c r="P236" s="210"/>
      <c r="Q236" s="210"/>
      <c r="R236" s="210"/>
      <c r="S236" s="210"/>
      <c r="T236" s="210"/>
      <c r="U236" s="210"/>
      <c r="V236" s="210"/>
      <c r="W236" s="210"/>
      <c r="X236" s="210"/>
      <c r="Y236" s="210"/>
      <c r="Z236" s="210"/>
    </row>
    <row r="237" ht="12.75" customHeight="1">
      <c r="A237" s="625"/>
      <c r="B237" s="625"/>
      <c r="C237" s="625"/>
      <c r="D237" s="627"/>
      <c r="E237" s="210"/>
      <c r="F237" s="210"/>
      <c r="G237" s="210"/>
      <c r="H237" s="210"/>
      <c r="I237" s="627"/>
      <c r="J237" s="210"/>
      <c r="K237" s="210"/>
      <c r="L237" s="210"/>
      <c r="M237" s="628"/>
      <c r="N237" s="210"/>
      <c r="O237" s="210"/>
      <c r="P237" s="210"/>
      <c r="Q237" s="210"/>
      <c r="R237" s="210"/>
      <c r="S237" s="210"/>
      <c r="T237" s="210"/>
      <c r="U237" s="210"/>
      <c r="V237" s="210"/>
      <c r="W237" s="210"/>
      <c r="X237" s="210"/>
      <c r="Y237" s="210"/>
      <c r="Z237" s="210"/>
    </row>
    <row r="238" ht="12.75" customHeight="1">
      <c r="A238" s="625"/>
      <c r="B238" s="625"/>
      <c r="C238" s="625"/>
      <c r="D238" s="627"/>
      <c r="E238" s="210"/>
      <c r="F238" s="210"/>
      <c r="G238" s="210"/>
      <c r="H238" s="210"/>
      <c r="I238" s="627"/>
      <c r="J238" s="210"/>
      <c r="K238" s="210"/>
      <c r="L238" s="210"/>
      <c r="M238" s="628"/>
      <c r="N238" s="210"/>
      <c r="O238" s="210"/>
      <c r="P238" s="210"/>
      <c r="Q238" s="210"/>
      <c r="R238" s="210"/>
      <c r="S238" s="210"/>
      <c r="T238" s="210"/>
      <c r="U238" s="210"/>
      <c r="V238" s="210"/>
      <c r="W238" s="210"/>
      <c r="X238" s="210"/>
      <c r="Y238" s="210"/>
      <c r="Z238" s="210"/>
    </row>
    <row r="239" ht="12.75" customHeight="1">
      <c r="A239" s="625"/>
      <c r="B239" s="625"/>
      <c r="C239" s="625"/>
      <c r="D239" s="627"/>
      <c r="E239" s="210"/>
      <c r="F239" s="210"/>
      <c r="G239" s="210"/>
      <c r="H239" s="210"/>
      <c r="I239" s="627"/>
      <c r="J239" s="210"/>
      <c r="K239" s="210"/>
      <c r="L239" s="210"/>
      <c r="M239" s="628"/>
      <c r="N239" s="210"/>
      <c r="O239" s="210"/>
      <c r="P239" s="210"/>
      <c r="Q239" s="210"/>
      <c r="R239" s="210"/>
      <c r="S239" s="210"/>
      <c r="T239" s="210"/>
      <c r="U239" s="210"/>
      <c r="V239" s="210"/>
      <c r="W239" s="210"/>
      <c r="X239" s="210"/>
      <c r="Y239" s="210"/>
      <c r="Z239" s="210"/>
    </row>
    <row r="240" ht="12.75" customHeight="1">
      <c r="A240" s="625"/>
      <c r="B240" s="625"/>
      <c r="C240" s="625"/>
      <c r="D240" s="627"/>
      <c r="E240" s="210"/>
      <c r="F240" s="210"/>
      <c r="G240" s="210"/>
      <c r="H240" s="210"/>
      <c r="I240" s="627"/>
      <c r="J240" s="210"/>
      <c r="K240" s="210"/>
      <c r="L240" s="210"/>
      <c r="M240" s="628"/>
      <c r="N240" s="210"/>
      <c r="O240" s="210"/>
      <c r="P240" s="210"/>
      <c r="Q240" s="210"/>
      <c r="R240" s="210"/>
      <c r="S240" s="210"/>
      <c r="T240" s="210"/>
      <c r="U240" s="210"/>
      <c r="V240" s="210"/>
      <c r="W240" s="210"/>
      <c r="X240" s="210"/>
      <c r="Y240" s="210"/>
      <c r="Z240" s="210"/>
    </row>
    <row r="241" ht="12.75" customHeight="1">
      <c r="A241" s="625"/>
      <c r="B241" s="625"/>
      <c r="C241" s="625"/>
      <c r="D241" s="627"/>
      <c r="E241" s="210"/>
      <c r="F241" s="210"/>
      <c r="G241" s="210"/>
      <c r="H241" s="210"/>
      <c r="I241" s="627"/>
      <c r="J241" s="210"/>
      <c r="K241" s="210"/>
      <c r="L241" s="210"/>
      <c r="M241" s="628"/>
      <c r="N241" s="210"/>
      <c r="O241" s="210"/>
      <c r="P241" s="210"/>
      <c r="Q241" s="210"/>
      <c r="R241" s="210"/>
      <c r="S241" s="210"/>
      <c r="T241" s="210"/>
      <c r="U241" s="210"/>
      <c r="V241" s="210"/>
      <c r="W241" s="210"/>
      <c r="X241" s="210"/>
      <c r="Y241" s="210"/>
      <c r="Z241" s="210"/>
    </row>
    <row r="242" ht="12.75" customHeight="1">
      <c r="A242" s="625"/>
      <c r="B242" s="625"/>
      <c r="C242" s="625"/>
      <c r="D242" s="627"/>
      <c r="E242" s="210"/>
      <c r="F242" s="210"/>
      <c r="G242" s="210"/>
      <c r="H242" s="210"/>
      <c r="I242" s="627"/>
      <c r="J242" s="210"/>
      <c r="K242" s="210"/>
      <c r="L242" s="210"/>
      <c r="M242" s="628"/>
      <c r="N242" s="210"/>
      <c r="O242" s="210"/>
      <c r="P242" s="210"/>
      <c r="Q242" s="210"/>
      <c r="R242" s="210"/>
      <c r="S242" s="210"/>
      <c r="T242" s="210"/>
      <c r="U242" s="210"/>
      <c r="V242" s="210"/>
      <c r="W242" s="210"/>
      <c r="X242" s="210"/>
      <c r="Y242" s="210"/>
      <c r="Z242" s="210"/>
    </row>
    <row r="243" ht="12.75" customHeight="1">
      <c r="A243" s="625"/>
      <c r="B243" s="625"/>
      <c r="C243" s="625"/>
      <c r="D243" s="627"/>
      <c r="E243" s="210"/>
      <c r="F243" s="210"/>
      <c r="G243" s="210"/>
      <c r="H243" s="210"/>
      <c r="I243" s="627"/>
      <c r="J243" s="210"/>
      <c r="K243" s="210"/>
      <c r="L243" s="210"/>
      <c r="M243" s="628"/>
      <c r="N243" s="210"/>
      <c r="O243" s="210"/>
      <c r="P243" s="210"/>
      <c r="Q243" s="210"/>
      <c r="R243" s="210"/>
      <c r="S243" s="210"/>
      <c r="T243" s="210"/>
      <c r="U243" s="210"/>
      <c r="V243" s="210"/>
      <c r="W243" s="210"/>
      <c r="X243" s="210"/>
      <c r="Y243" s="210"/>
      <c r="Z243" s="210"/>
    </row>
    <row r="244" ht="12.75" customHeight="1">
      <c r="A244" s="625"/>
      <c r="B244" s="625"/>
      <c r="C244" s="625"/>
      <c r="D244" s="627"/>
      <c r="E244" s="210"/>
      <c r="F244" s="210"/>
      <c r="G244" s="210"/>
      <c r="H244" s="210"/>
      <c r="I244" s="627"/>
      <c r="J244" s="210"/>
      <c r="K244" s="210"/>
      <c r="L244" s="210"/>
      <c r="M244" s="628"/>
      <c r="N244" s="210"/>
      <c r="O244" s="210"/>
      <c r="P244" s="210"/>
      <c r="Q244" s="210"/>
      <c r="R244" s="210"/>
      <c r="S244" s="210"/>
      <c r="T244" s="210"/>
      <c r="U244" s="210"/>
      <c r="V244" s="210"/>
      <c r="W244" s="210"/>
      <c r="X244" s="210"/>
      <c r="Y244" s="210"/>
      <c r="Z244" s="210"/>
    </row>
    <row r="245" ht="12.75" customHeight="1">
      <c r="A245" s="625"/>
      <c r="B245" s="625"/>
      <c r="C245" s="625"/>
      <c r="D245" s="627"/>
      <c r="E245" s="210"/>
      <c r="F245" s="210"/>
      <c r="G245" s="210"/>
      <c r="H245" s="210"/>
      <c r="I245" s="627"/>
      <c r="J245" s="210"/>
      <c r="K245" s="210"/>
      <c r="L245" s="210"/>
      <c r="M245" s="628"/>
      <c r="N245" s="210"/>
      <c r="O245" s="210"/>
      <c r="P245" s="210"/>
      <c r="Q245" s="210"/>
      <c r="R245" s="210"/>
      <c r="S245" s="210"/>
      <c r="T245" s="210"/>
      <c r="U245" s="210"/>
      <c r="V245" s="210"/>
      <c r="W245" s="210"/>
      <c r="X245" s="210"/>
      <c r="Y245" s="210"/>
      <c r="Z245" s="210"/>
    </row>
    <row r="246" ht="12.75" customHeight="1">
      <c r="A246" s="625"/>
      <c r="B246" s="625"/>
      <c r="C246" s="625"/>
      <c r="D246" s="627"/>
      <c r="E246" s="210"/>
      <c r="F246" s="210"/>
      <c r="G246" s="210"/>
      <c r="H246" s="210"/>
      <c r="I246" s="627"/>
      <c r="J246" s="210"/>
      <c r="K246" s="210"/>
      <c r="L246" s="210"/>
      <c r="M246" s="628"/>
      <c r="N246" s="210"/>
      <c r="O246" s="210"/>
      <c r="P246" s="210"/>
      <c r="Q246" s="210"/>
      <c r="R246" s="210"/>
      <c r="S246" s="210"/>
      <c r="T246" s="210"/>
      <c r="U246" s="210"/>
      <c r="V246" s="210"/>
      <c r="W246" s="210"/>
      <c r="X246" s="210"/>
      <c r="Y246" s="210"/>
      <c r="Z246" s="210"/>
    </row>
    <row r="247" ht="12.75" customHeight="1">
      <c r="A247" s="625"/>
      <c r="B247" s="625"/>
      <c r="C247" s="625"/>
      <c r="D247" s="627"/>
      <c r="E247" s="210"/>
      <c r="F247" s="210"/>
      <c r="G247" s="210"/>
      <c r="H247" s="210"/>
      <c r="I247" s="627"/>
      <c r="J247" s="210"/>
      <c r="K247" s="210"/>
      <c r="L247" s="210"/>
      <c r="M247" s="628"/>
      <c r="N247" s="210"/>
      <c r="O247" s="210"/>
      <c r="P247" s="210"/>
      <c r="Q247" s="210"/>
      <c r="R247" s="210"/>
      <c r="S247" s="210"/>
      <c r="T247" s="210"/>
      <c r="U247" s="210"/>
      <c r="V247" s="210"/>
      <c r="W247" s="210"/>
      <c r="X247" s="210"/>
      <c r="Y247" s="210"/>
      <c r="Z247" s="210"/>
    </row>
    <row r="248" ht="12.75" customHeight="1">
      <c r="A248" s="625"/>
      <c r="B248" s="625"/>
      <c r="C248" s="625"/>
      <c r="D248" s="627"/>
      <c r="E248" s="210"/>
      <c r="F248" s="210"/>
      <c r="G248" s="210"/>
      <c r="H248" s="210"/>
      <c r="I248" s="627"/>
      <c r="J248" s="210"/>
      <c r="K248" s="210"/>
      <c r="L248" s="210"/>
      <c r="M248" s="628"/>
      <c r="N248" s="210"/>
      <c r="O248" s="210"/>
      <c r="P248" s="210"/>
      <c r="Q248" s="210"/>
      <c r="R248" s="210"/>
      <c r="S248" s="210"/>
      <c r="T248" s="210"/>
      <c r="U248" s="210"/>
      <c r="V248" s="210"/>
      <c r="W248" s="210"/>
      <c r="X248" s="210"/>
      <c r="Y248" s="210"/>
      <c r="Z248" s="210"/>
    </row>
    <row r="249" ht="12.75" customHeight="1">
      <c r="A249" s="625"/>
      <c r="B249" s="625"/>
      <c r="C249" s="625"/>
      <c r="D249" s="627"/>
      <c r="E249" s="210"/>
      <c r="F249" s="210"/>
      <c r="G249" s="210"/>
      <c r="H249" s="210"/>
      <c r="I249" s="627"/>
      <c r="J249" s="210"/>
      <c r="K249" s="210"/>
      <c r="L249" s="210"/>
      <c r="M249" s="628"/>
      <c r="N249" s="210"/>
      <c r="O249" s="210"/>
      <c r="P249" s="210"/>
      <c r="Q249" s="210"/>
      <c r="R249" s="210"/>
      <c r="S249" s="210"/>
      <c r="T249" s="210"/>
      <c r="U249" s="210"/>
      <c r="V249" s="210"/>
      <c r="W249" s="210"/>
      <c r="X249" s="210"/>
      <c r="Y249" s="210"/>
      <c r="Z249" s="210"/>
    </row>
    <row r="250" ht="12.75" customHeight="1">
      <c r="A250" s="625"/>
      <c r="B250" s="625"/>
      <c r="C250" s="625"/>
      <c r="D250" s="627"/>
      <c r="E250" s="210"/>
      <c r="F250" s="210"/>
      <c r="G250" s="210"/>
      <c r="H250" s="210"/>
      <c r="I250" s="627"/>
      <c r="J250" s="210"/>
      <c r="K250" s="210"/>
      <c r="L250" s="210"/>
      <c r="M250" s="628"/>
      <c r="N250" s="210"/>
      <c r="O250" s="210"/>
      <c r="P250" s="210"/>
      <c r="Q250" s="210"/>
      <c r="R250" s="210"/>
      <c r="S250" s="210"/>
      <c r="T250" s="210"/>
      <c r="U250" s="210"/>
      <c r="V250" s="210"/>
      <c r="W250" s="210"/>
      <c r="X250" s="210"/>
      <c r="Y250" s="210"/>
      <c r="Z250" s="210"/>
    </row>
    <row r="251" ht="12.75" customHeight="1">
      <c r="A251" s="625"/>
      <c r="B251" s="625"/>
      <c r="C251" s="625"/>
      <c r="D251" s="627"/>
      <c r="E251" s="210"/>
      <c r="F251" s="210"/>
      <c r="G251" s="210"/>
      <c r="H251" s="210"/>
      <c r="I251" s="627"/>
      <c r="J251" s="210"/>
      <c r="K251" s="210"/>
      <c r="L251" s="210"/>
      <c r="M251" s="628"/>
      <c r="N251" s="210"/>
      <c r="O251" s="210"/>
      <c r="P251" s="210"/>
      <c r="Q251" s="210"/>
      <c r="R251" s="210"/>
      <c r="S251" s="210"/>
      <c r="T251" s="210"/>
      <c r="U251" s="210"/>
      <c r="V251" s="210"/>
      <c r="W251" s="210"/>
      <c r="X251" s="210"/>
      <c r="Y251" s="210"/>
      <c r="Z251" s="210"/>
    </row>
    <row r="252" ht="12.75" customHeight="1">
      <c r="A252" s="625"/>
      <c r="B252" s="625"/>
      <c r="C252" s="625"/>
      <c r="D252" s="627"/>
      <c r="E252" s="210"/>
      <c r="F252" s="210"/>
      <c r="G252" s="210"/>
      <c r="H252" s="210"/>
      <c r="I252" s="627"/>
      <c r="J252" s="210"/>
      <c r="K252" s="210"/>
      <c r="L252" s="210"/>
      <c r="M252" s="628"/>
      <c r="N252" s="210"/>
      <c r="O252" s="210"/>
      <c r="P252" s="210"/>
      <c r="Q252" s="210"/>
      <c r="R252" s="210"/>
      <c r="S252" s="210"/>
      <c r="T252" s="210"/>
      <c r="U252" s="210"/>
      <c r="V252" s="210"/>
      <c r="W252" s="210"/>
      <c r="X252" s="210"/>
      <c r="Y252" s="210"/>
      <c r="Z252" s="210"/>
    </row>
    <row r="253" ht="12.75" customHeight="1">
      <c r="A253" s="625"/>
      <c r="B253" s="625"/>
      <c r="C253" s="625"/>
      <c r="D253" s="627"/>
      <c r="E253" s="210"/>
      <c r="F253" s="210"/>
      <c r="G253" s="210"/>
      <c r="H253" s="210"/>
      <c r="I253" s="627"/>
      <c r="J253" s="210"/>
      <c r="K253" s="210"/>
      <c r="L253" s="210"/>
      <c r="M253" s="628"/>
      <c r="N253" s="210"/>
      <c r="O253" s="210"/>
      <c r="P253" s="210"/>
      <c r="Q253" s="210"/>
      <c r="R253" s="210"/>
      <c r="S253" s="210"/>
      <c r="T253" s="210"/>
      <c r="U253" s="210"/>
      <c r="V253" s="210"/>
      <c r="W253" s="210"/>
      <c r="X253" s="210"/>
      <c r="Y253" s="210"/>
      <c r="Z253" s="210"/>
    </row>
    <row r="254" ht="12.75" customHeight="1">
      <c r="A254" s="625"/>
      <c r="B254" s="625"/>
      <c r="C254" s="625"/>
      <c r="D254" s="627"/>
      <c r="E254" s="210"/>
      <c r="F254" s="210"/>
      <c r="G254" s="210"/>
      <c r="H254" s="210"/>
      <c r="I254" s="627"/>
      <c r="J254" s="210"/>
      <c r="K254" s="210"/>
      <c r="L254" s="210"/>
      <c r="M254" s="628"/>
      <c r="N254" s="210"/>
      <c r="O254" s="210"/>
      <c r="P254" s="210"/>
      <c r="Q254" s="210"/>
      <c r="R254" s="210"/>
      <c r="S254" s="210"/>
      <c r="T254" s="210"/>
      <c r="U254" s="210"/>
      <c r="V254" s="210"/>
      <c r="W254" s="210"/>
      <c r="X254" s="210"/>
      <c r="Y254" s="210"/>
      <c r="Z254" s="210"/>
    </row>
    <row r="255" ht="12.75" customHeight="1">
      <c r="A255" s="625"/>
      <c r="B255" s="625"/>
      <c r="C255" s="625"/>
      <c r="D255" s="627"/>
      <c r="E255" s="210"/>
      <c r="F255" s="210"/>
      <c r="G255" s="210"/>
      <c r="H255" s="210"/>
      <c r="I255" s="627"/>
      <c r="J255" s="210"/>
      <c r="K255" s="210"/>
      <c r="L255" s="210"/>
      <c r="M255" s="628"/>
      <c r="N255" s="210"/>
      <c r="O255" s="210"/>
      <c r="P255" s="210"/>
      <c r="Q255" s="210"/>
      <c r="R255" s="210"/>
      <c r="S255" s="210"/>
      <c r="T255" s="210"/>
      <c r="U255" s="210"/>
      <c r="V255" s="210"/>
      <c r="W255" s="210"/>
      <c r="X255" s="210"/>
      <c r="Y255" s="210"/>
      <c r="Z255" s="210"/>
    </row>
    <row r="256" ht="12.75" customHeight="1">
      <c r="A256" s="625"/>
      <c r="B256" s="625"/>
      <c r="C256" s="625"/>
      <c r="D256" s="627"/>
      <c r="E256" s="210"/>
      <c r="F256" s="210"/>
      <c r="G256" s="210"/>
      <c r="H256" s="210"/>
      <c r="I256" s="627"/>
      <c r="J256" s="210"/>
      <c r="K256" s="210"/>
      <c r="L256" s="210"/>
      <c r="M256" s="628"/>
      <c r="N256" s="210"/>
      <c r="O256" s="210"/>
      <c r="P256" s="210"/>
      <c r="Q256" s="210"/>
      <c r="R256" s="210"/>
      <c r="S256" s="210"/>
      <c r="T256" s="210"/>
      <c r="U256" s="210"/>
      <c r="V256" s="210"/>
      <c r="W256" s="210"/>
      <c r="X256" s="210"/>
      <c r="Y256" s="210"/>
      <c r="Z256" s="210"/>
    </row>
    <row r="257" ht="12.75" customHeight="1">
      <c r="A257" s="625"/>
      <c r="B257" s="625"/>
      <c r="C257" s="625"/>
      <c r="D257" s="627"/>
      <c r="E257" s="210"/>
      <c r="F257" s="210"/>
      <c r="G257" s="210"/>
      <c r="H257" s="210"/>
      <c r="I257" s="627"/>
      <c r="J257" s="210"/>
      <c r="K257" s="210"/>
      <c r="L257" s="210"/>
      <c r="M257" s="628"/>
      <c r="N257" s="210"/>
      <c r="O257" s="210"/>
      <c r="P257" s="210"/>
      <c r="Q257" s="210"/>
      <c r="R257" s="210"/>
      <c r="S257" s="210"/>
      <c r="T257" s="210"/>
      <c r="U257" s="210"/>
      <c r="V257" s="210"/>
      <c r="W257" s="210"/>
      <c r="X257" s="210"/>
      <c r="Y257" s="210"/>
      <c r="Z257" s="210"/>
    </row>
    <row r="258" ht="12.75" customHeight="1">
      <c r="A258" s="625"/>
      <c r="B258" s="625"/>
      <c r="C258" s="625"/>
      <c r="D258" s="627"/>
      <c r="E258" s="210"/>
      <c r="F258" s="210"/>
      <c r="G258" s="210"/>
      <c r="H258" s="210"/>
      <c r="I258" s="627"/>
      <c r="J258" s="210"/>
      <c r="K258" s="210"/>
      <c r="L258" s="210"/>
      <c r="M258" s="628"/>
      <c r="N258" s="210"/>
      <c r="O258" s="210"/>
      <c r="P258" s="210"/>
      <c r="Q258" s="210"/>
      <c r="R258" s="210"/>
      <c r="S258" s="210"/>
      <c r="T258" s="210"/>
      <c r="U258" s="210"/>
      <c r="V258" s="210"/>
      <c r="W258" s="210"/>
      <c r="X258" s="210"/>
      <c r="Y258" s="210"/>
      <c r="Z258" s="210"/>
    </row>
    <row r="259" ht="12.75" customHeight="1">
      <c r="A259" s="625"/>
      <c r="B259" s="625"/>
      <c r="C259" s="625"/>
      <c r="D259" s="627"/>
      <c r="E259" s="210"/>
      <c r="F259" s="210"/>
      <c r="G259" s="210"/>
      <c r="H259" s="210"/>
      <c r="I259" s="627"/>
      <c r="J259" s="210"/>
      <c r="K259" s="210"/>
      <c r="L259" s="210"/>
      <c r="M259" s="628"/>
      <c r="N259" s="210"/>
      <c r="O259" s="210"/>
      <c r="P259" s="210"/>
      <c r="Q259" s="210"/>
      <c r="R259" s="210"/>
      <c r="S259" s="210"/>
      <c r="T259" s="210"/>
      <c r="U259" s="210"/>
      <c r="V259" s="210"/>
      <c r="W259" s="210"/>
      <c r="X259" s="210"/>
      <c r="Y259" s="210"/>
      <c r="Z259" s="210"/>
    </row>
    <row r="260" ht="12.75" customHeight="1">
      <c r="A260" s="625"/>
      <c r="B260" s="625"/>
      <c r="C260" s="625"/>
      <c r="D260" s="627"/>
      <c r="E260" s="210"/>
      <c r="F260" s="210"/>
      <c r="G260" s="210"/>
      <c r="H260" s="210"/>
      <c r="I260" s="627"/>
      <c r="J260" s="210"/>
      <c r="K260" s="210"/>
      <c r="L260" s="210"/>
      <c r="M260" s="628"/>
      <c r="N260" s="210"/>
      <c r="O260" s="210"/>
      <c r="P260" s="210"/>
      <c r="Q260" s="210"/>
      <c r="R260" s="210"/>
      <c r="S260" s="210"/>
      <c r="T260" s="210"/>
      <c r="U260" s="210"/>
      <c r="V260" s="210"/>
      <c r="W260" s="210"/>
      <c r="X260" s="210"/>
      <c r="Y260" s="210"/>
      <c r="Z260" s="210"/>
    </row>
    <row r="261" ht="12.75" customHeight="1">
      <c r="A261" s="625"/>
      <c r="B261" s="625"/>
      <c r="C261" s="625"/>
      <c r="D261" s="627"/>
      <c r="E261" s="210"/>
      <c r="F261" s="210"/>
      <c r="G261" s="210"/>
      <c r="H261" s="210"/>
      <c r="I261" s="627"/>
      <c r="J261" s="210"/>
      <c r="K261" s="210"/>
      <c r="L261" s="210"/>
      <c r="M261" s="628"/>
      <c r="N261" s="210"/>
      <c r="O261" s="210"/>
      <c r="P261" s="210"/>
      <c r="Q261" s="210"/>
      <c r="R261" s="210"/>
      <c r="S261" s="210"/>
      <c r="T261" s="210"/>
      <c r="U261" s="210"/>
      <c r="V261" s="210"/>
      <c r="W261" s="210"/>
      <c r="X261" s="210"/>
      <c r="Y261" s="210"/>
      <c r="Z261" s="210"/>
    </row>
    <row r="262" ht="12.75" customHeight="1">
      <c r="A262" s="625"/>
      <c r="B262" s="625"/>
      <c r="C262" s="625"/>
      <c r="D262" s="627"/>
      <c r="E262" s="210"/>
      <c r="F262" s="210"/>
      <c r="G262" s="210"/>
      <c r="H262" s="210"/>
      <c r="I262" s="627"/>
      <c r="J262" s="210"/>
      <c r="K262" s="210"/>
      <c r="L262" s="210"/>
      <c r="M262" s="628"/>
      <c r="N262" s="210"/>
      <c r="O262" s="210"/>
      <c r="P262" s="210"/>
      <c r="Q262" s="210"/>
      <c r="R262" s="210"/>
      <c r="S262" s="210"/>
      <c r="T262" s="210"/>
      <c r="U262" s="210"/>
      <c r="V262" s="210"/>
      <c r="W262" s="210"/>
      <c r="X262" s="210"/>
      <c r="Y262" s="210"/>
      <c r="Z262" s="210"/>
    </row>
    <row r="263" ht="12.75" customHeight="1">
      <c r="A263" s="625"/>
      <c r="B263" s="625"/>
      <c r="C263" s="625"/>
      <c r="D263" s="627"/>
      <c r="E263" s="210"/>
      <c r="F263" s="210"/>
      <c r="G263" s="210"/>
      <c r="H263" s="210"/>
      <c r="I263" s="627"/>
      <c r="J263" s="210"/>
      <c r="K263" s="210"/>
      <c r="L263" s="210"/>
      <c r="M263" s="628"/>
      <c r="N263" s="210"/>
      <c r="O263" s="210"/>
      <c r="P263" s="210"/>
      <c r="Q263" s="210"/>
      <c r="R263" s="210"/>
      <c r="S263" s="210"/>
      <c r="T263" s="210"/>
      <c r="U263" s="210"/>
      <c r="V263" s="210"/>
      <c r="W263" s="210"/>
      <c r="X263" s="210"/>
      <c r="Y263" s="210"/>
      <c r="Z263" s="210"/>
    </row>
    <row r="264" ht="12.75" customHeight="1">
      <c r="A264" s="625"/>
      <c r="B264" s="625"/>
      <c r="C264" s="625"/>
      <c r="D264" s="627"/>
      <c r="E264" s="210"/>
      <c r="F264" s="210"/>
      <c r="G264" s="210"/>
      <c r="H264" s="210"/>
      <c r="I264" s="627"/>
      <c r="J264" s="210"/>
      <c r="K264" s="210"/>
      <c r="L264" s="210"/>
      <c r="M264" s="628"/>
      <c r="N264" s="210"/>
      <c r="O264" s="210"/>
      <c r="P264" s="210"/>
      <c r="Q264" s="210"/>
      <c r="R264" s="210"/>
      <c r="S264" s="210"/>
      <c r="T264" s="210"/>
      <c r="U264" s="210"/>
      <c r="V264" s="210"/>
      <c r="W264" s="210"/>
      <c r="X264" s="210"/>
      <c r="Y264" s="210"/>
      <c r="Z264" s="210"/>
    </row>
    <row r="265" ht="12.75" customHeight="1">
      <c r="A265" s="625"/>
      <c r="B265" s="625"/>
      <c r="C265" s="625"/>
      <c r="D265" s="627"/>
      <c r="E265" s="210"/>
      <c r="F265" s="210"/>
      <c r="G265" s="210"/>
      <c r="H265" s="210"/>
      <c r="I265" s="627"/>
      <c r="J265" s="210"/>
      <c r="K265" s="210"/>
      <c r="L265" s="210"/>
      <c r="M265" s="628"/>
      <c r="N265" s="210"/>
      <c r="O265" s="210"/>
      <c r="P265" s="210"/>
      <c r="Q265" s="210"/>
      <c r="R265" s="210"/>
      <c r="S265" s="210"/>
      <c r="T265" s="210"/>
      <c r="U265" s="210"/>
      <c r="V265" s="210"/>
      <c r="W265" s="210"/>
      <c r="X265" s="210"/>
      <c r="Y265" s="210"/>
      <c r="Z265" s="210"/>
    </row>
    <row r="266" ht="12.75" customHeight="1">
      <c r="A266" s="625"/>
      <c r="B266" s="625"/>
      <c r="C266" s="625"/>
      <c r="D266" s="627"/>
      <c r="E266" s="210"/>
      <c r="F266" s="210"/>
      <c r="G266" s="210"/>
      <c r="H266" s="210"/>
      <c r="I266" s="627"/>
      <c r="J266" s="210"/>
      <c r="K266" s="210"/>
      <c r="L266" s="210"/>
      <c r="M266" s="628"/>
      <c r="N266" s="210"/>
      <c r="O266" s="210"/>
      <c r="P266" s="210"/>
      <c r="Q266" s="210"/>
      <c r="R266" s="210"/>
      <c r="S266" s="210"/>
      <c r="T266" s="210"/>
      <c r="U266" s="210"/>
      <c r="V266" s="210"/>
      <c r="W266" s="210"/>
      <c r="X266" s="210"/>
      <c r="Y266" s="210"/>
      <c r="Z266" s="210"/>
    </row>
    <row r="267" ht="12.75" customHeight="1">
      <c r="A267" s="625"/>
      <c r="B267" s="625"/>
      <c r="C267" s="625"/>
      <c r="D267" s="627"/>
      <c r="E267" s="210"/>
      <c r="F267" s="210"/>
      <c r="G267" s="210"/>
      <c r="H267" s="210"/>
      <c r="I267" s="627"/>
      <c r="J267" s="210"/>
      <c r="K267" s="210"/>
      <c r="L267" s="210"/>
      <c r="M267" s="628"/>
      <c r="N267" s="210"/>
      <c r="O267" s="210"/>
      <c r="P267" s="210"/>
      <c r="Q267" s="210"/>
      <c r="R267" s="210"/>
      <c r="S267" s="210"/>
      <c r="T267" s="210"/>
      <c r="U267" s="210"/>
      <c r="V267" s="210"/>
      <c r="W267" s="210"/>
      <c r="X267" s="210"/>
      <c r="Y267" s="210"/>
      <c r="Z267" s="210"/>
    </row>
    <row r="268" ht="12.75" customHeight="1">
      <c r="A268" s="625"/>
      <c r="B268" s="625"/>
      <c r="C268" s="625"/>
      <c r="D268" s="627"/>
      <c r="E268" s="210"/>
      <c r="F268" s="210"/>
      <c r="G268" s="210"/>
      <c r="H268" s="210"/>
      <c r="I268" s="627"/>
      <c r="J268" s="210"/>
      <c r="K268" s="210"/>
      <c r="L268" s="210"/>
      <c r="M268" s="628"/>
      <c r="N268" s="210"/>
      <c r="O268" s="210"/>
      <c r="P268" s="210"/>
      <c r="Q268" s="210"/>
      <c r="R268" s="210"/>
      <c r="S268" s="210"/>
      <c r="T268" s="210"/>
      <c r="U268" s="210"/>
      <c r="V268" s="210"/>
      <c r="W268" s="210"/>
      <c r="X268" s="210"/>
      <c r="Y268" s="210"/>
      <c r="Z268" s="210"/>
    </row>
    <row r="269" ht="12.75" customHeight="1">
      <c r="A269" s="625"/>
      <c r="B269" s="625"/>
      <c r="C269" s="625"/>
      <c r="D269" s="627"/>
      <c r="E269" s="210"/>
      <c r="F269" s="210"/>
      <c r="G269" s="210"/>
      <c r="H269" s="210"/>
      <c r="I269" s="627"/>
      <c r="J269" s="210"/>
      <c r="K269" s="210"/>
      <c r="L269" s="210"/>
      <c r="M269" s="628"/>
      <c r="N269" s="210"/>
      <c r="O269" s="210"/>
      <c r="P269" s="210"/>
      <c r="Q269" s="210"/>
      <c r="R269" s="210"/>
      <c r="S269" s="210"/>
      <c r="T269" s="210"/>
      <c r="U269" s="210"/>
      <c r="V269" s="210"/>
      <c r="W269" s="210"/>
      <c r="X269" s="210"/>
      <c r="Y269" s="210"/>
      <c r="Z269" s="210"/>
    </row>
    <row r="270" ht="12.75" customHeight="1">
      <c r="A270" s="625"/>
      <c r="B270" s="625"/>
      <c r="C270" s="625"/>
      <c r="D270" s="627"/>
      <c r="E270" s="210"/>
      <c r="F270" s="210"/>
      <c r="G270" s="210"/>
      <c r="H270" s="210"/>
      <c r="I270" s="627"/>
      <c r="J270" s="210"/>
      <c r="K270" s="210"/>
      <c r="L270" s="210"/>
      <c r="M270" s="628"/>
      <c r="N270" s="210"/>
      <c r="O270" s="210"/>
      <c r="P270" s="210"/>
      <c r="Q270" s="210"/>
      <c r="R270" s="210"/>
      <c r="S270" s="210"/>
      <c r="T270" s="210"/>
      <c r="U270" s="210"/>
      <c r="V270" s="210"/>
      <c r="W270" s="210"/>
      <c r="X270" s="210"/>
      <c r="Y270" s="210"/>
      <c r="Z270" s="210"/>
    </row>
    <row r="271" ht="12.75" customHeight="1">
      <c r="A271" s="625"/>
      <c r="B271" s="625"/>
      <c r="C271" s="625"/>
      <c r="D271" s="627"/>
      <c r="E271" s="210"/>
      <c r="F271" s="210"/>
      <c r="G271" s="210"/>
      <c r="H271" s="210"/>
      <c r="I271" s="627"/>
      <c r="J271" s="210"/>
      <c r="K271" s="210"/>
      <c r="L271" s="210"/>
      <c r="M271" s="628"/>
      <c r="N271" s="210"/>
      <c r="O271" s="210"/>
      <c r="P271" s="210"/>
      <c r="Q271" s="210"/>
      <c r="R271" s="210"/>
      <c r="S271" s="210"/>
      <c r="T271" s="210"/>
      <c r="U271" s="210"/>
      <c r="V271" s="210"/>
      <c r="W271" s="210"/>
      <c r="X271" s="210"/>
      <c r="Y271" s="210"/>
      <c r="Z271" s="210"/>
    </row>
    <row r="272" ht="12.75" customHeight="1">
      <c r="A272" s="625"/>
      <c r="B272" s="625"/>
      <c r="C272" s="625"/>
      <c r="D272" s="627"/>
      <c r="E272" s="210"/>
      <c r="F272" s="210"/>
      <c r="G272" s="210"/>
      <c r="H272" s="210"/>
      <c r="I272" s="627"/>
      <c r="J272" s="210"/>
      <c r="K272" s="210"/>
      <c r="L272" s="210"/>
      <c r="M272" s="628"/>
      <c r="N272" s="210"/>
      <c r="O272" s="210"/>
      <c r="P272" s="210"/>
      <c r="Q272" s="210"/>
      <c r="R272" s="210"/>
      <c r="S272" s="210"/>
      <c r="T272" s="210"/>
      <c r="U272" s="210"/>
      <c r="V272" s="210"/>
      <c r="W272" s="210"/>
      <c r="X272" s="210"/>
      <c r="Y272" s="210"/>
      <c r="Z272" s="210"/>
    </row>
    <row r="273" ht="12.75" customHeight="1">
      <c r="A273" s="625"/>
      <c r="B273" s="625"/>
      <c r="C273" s="625"/>
      <c r="D273" s="627"/>
      <c r="E273" s="210"/>
      <c r="F273" s="210"/>
      <c r="G273" s="210"/>
      <c r="H273" s="210"/>
      <c r="I273" s="627"/>
      <c r="J273" s="210"/>
      <c r="K273" s="210"/>
      <c r="L273" s="210"/>
      <c r="M273" s="628"/>
      <c r="N273" s="210"/>
      <c r="O273" s="210"/>
      <c r="P273" s="210"/>
      <c r="Q273" s="210"/>
      <c r="R273" s="210"/>
      <c r="S273" s="210"/>
      <c r="T273" s="210"/>
      <c r="U273" s="210"/>
      <c r="V273" s="210"/>
      <c r="W273" s="210"/>
      <c r="X273" s="210"/>
      <c r="Y273" s="210"/>
      <c r="Z273" s="210"/>
    </row>
    <row r="274" ht="12.75" customHeight="1">
      <c r="A274" s="625"/>
      <c r="B274" s="625"/>
      <c r="C274" s="625"/>
      <c r="D274" s="627"/>
      <c r="E274" s="210"/>
      <c r="F274" s="210"/>
      <c r="G274" s="210"/>
      <c r="H274" s="210"/>
      <c r="I274" s="627"/>
      <c r="J274" s="210"/>
      <c r="K274" s="210"/>
      <c r="L274" s="210"/>
      <c r="M274" s="628"/>
      <c r="N274" s="210"/>
      <c r="O274" s="210"/>
      <c r="P274" s="210"/>
      <c r="Q274" s="210"/>
      <c r="R274" s="210"/>
      <c r="S274" s="210"/>
      <c r="T274" s="210"/>
      <c r="U274" s="210"/>
      <c r="V274" s="210"/>
      <c r="W274" s="210"/>
      <c r="X274" s="210"/>
      <c r="Y274" s="210"/>
      <c r="Z274" s="210"/>
    </row>
    <row r="275" ht="12.75" customHeight="1">
      <c r="A275" s="625"/>
      <c r="B275" s="625"/>
      <c r="C275" s="625"/>
      <c r="D275" s="627"/>
      <c r="E275" s="210"/>
      <c r="F275" s="210"/>
      <c r="G275" s="210"/>
      <c r="H275" s="210"/>
      <c r="I275" s="627"/>
      <c r="J275" s="210"/>
      <c r="K275" s="210"/>
      <c r="L275" s="210"/>
      <c r="M275" s="628"/>
      <c r="N275" s="210"/>
      <c r="O275" s="210"/>
      <c r="P275" s="210"/>
      <c r="Q275" s="210"/>
      <c r="R275" s="210"/>
      <c r="S275" s="210"/>
      <c r="T275" s="210"/>
      <c r="U275" s="210"/>
      <c r="V275" s="210"/>
      <c r="W275" s="210"/>
      <c r="X275" s="210"/>
      <c r="Y275" s="210"/>
      <c r="Z275" s="210"/>
    </row>
    <row r="276" ht="12.75" customHeight="1">
      <c r="A276" s="625"/>
      <c r="B276" s="625"/>
      <c r="C276" s="625"/>
      <c r="D276" s="627"/>
      <c r="E276" s="210"/>
      <c r="F276" s="210"/>
      <c r="G276" s="210"/>
      <c r="H276" s="210"/>
      <c r="I276" s="627"/>
      <c r="J276" s="210"/>
      <c r="K276" s="210"/>
      <c r="L276" s="210"/>
      <c r="M276" s="628"/>
      <c r="N276" s="210"/>
      <c r="O276" s="210"/>
      <c r="P276" s="210"/>
      <c r="Q276" s="210"/>
      <c r="R276" s="210"/>
      <c r="S276" s="210"/>
      <c r="T276" s="210"/>
      <c r="U276" s="210"/>
      <c r="V276" s="210"/>
      <c r="W276" s="210"/>
      <c r="X276" s="210"/>
      <c r="Y276" s="210"/>
      <c r="Z276" s="210"/>
    </row>
    <row r="277" ht="12.75" customHeight="1">
      <c r="A277" s="625"/>
      <c r="B277" s="625"/>
      <c r="C277" s="625"/>
      <c r="D277" s="627"/>
      <c r="E277" s="210"/>
      <c r="F277" s="210"/>
      <c r="G277" s="210"/>
      <c r="H277" s="210"/>
      <c r="I277" s="627"/>
      <c r="J277" s="210"/>
      <c r="K277" s="210"/>
      <c r="L277" s="210"/>
      <c r="M277" s="628"/>
      <c r="N277" s="210"/>
      <c r="O277" s="210"/>
      <c r="P277" s="210"/>
      <c r="Q277" s="210"/>
      <c r="R277" s="210"/>
      <c r="S277" s="210"/>
      <c r="T277" s="210"/>
      <c r="U277" s="210"/>
      <c r="V277" s="210"/>
      <c r="W277" s="210"/>
      <c r="X277" s="210"/>
      <c r="Y277" s="210"/>
      <c r="Z277" s="210"/>
    </row>
    <row r="278" ht="12.75" customHeight="1">
      <c r="A278" s="625"/>
      <c r="B278" s="625"/>
      <c r="C278" s="625"/>
      <c r="D278" s="627"/>
      <c r="E278" s="210"/>
      <c r="F278" s="210"/>
      <c r="G278" s="210"/>
      <c r="H278" s="210"/>
      <c r="I278" s="627"/>
      <c r="J278" s="210"/>
      <c r="K278" s="210"/>
      <c r="L278" s="210"/>
      <c r="M278" s="628"/>
      <c r="N278" s="210"/>
      <c r="O278" s="210"/>
      <c r="P278" s="210"/>
      <c r="Q278" s="210"/>
      <c r="R278" s="210"/>
      <c r="S278" s="210"/>
      <c r="T278" s="210"/>
      <c r="U278" s="210"/>
      <c r="V278" s="210"/>
      <c r="W278" s="210"/>
      <c r="X278" s="210"/>
      <c r="Y278" s="210"/>
      <c r="Z278" s="210"/>
    </row>
    <row r="279" ht="12.75" customHeight="1">
      <c r="A279" s="625"/>
      <c r="B279" s="625"/>
      <c r="C279" s="625"/>
      <c r="D279" s="627"/>
      <c r="E279" s="210"/>
      <c r="F279" s="210"/>
      <c r="G279" s="210"/>
      <c r="H279" s="210"/>
      <c r="I279" s="627"/>
      <c r="J279" s="210"/>
      <c r="K279" s="210"/>
      <c r="L279" s="210"/>
      <c r="M279" s="628"/>
      <c r="N279" s="210"/>
      <c r="O279" s="210"/>
      <c r="P279" s="210"/>
      <c r="Q279" s="210"/>
      <c r="R279" s="210"/>
      <c r="S279" s="210"/>
      <c r="T279" s="210"/>
      <c r="U279" s="210"/>
      <c r="V279" s="210"/>
      <c r="W279" s="210"/>
      <c r="X279" s="210"/>
      <c r="Y279" s="210"/>
      <c r="Z279" s="210"/>
    </row>
    <row r="280" ht="12.75" customHeight="1">
      <c r="A280" s="625"/>
      <c r="B280" s="625"/>
      <c r="C280" s="625"/>
      <c r="D280" s="627"/>
      <c r="E280" s="210"/>
      <c r="F280" s="210"/>
      <c r="G280" s="210"/>
      <c r="H280" s="210"/>
      <c r="I280" s="627"/>
      <c r="J280" s="210"/>
      <c r="K280" s="210"/>
      <c r="L280" s="210"/>
      <c r="M280" s="628"/>
      <c r="N280" s="210"/>
      <c r="O280" s="210"/>
      <c r="P280" s="210"/>
      <c r="Q280" s="210"/>
      <c r="R280" s="210"/>
      <c r="S280" s="210"/>
      <c r="T280" s="210"/>
      <c r="U280" s="210"/>
      <c r="V280" s="210"/>
      <c r="W280" s="210"/>
      <c r="X280" s="210"/>
      <c r="Y280" s="210"/>
      <c r="Z280" s="210"/>
    </row>
    <row r="281" ht="12.75" customHeight="1">
      <c r="A281" s="625"/>
      <c r="B281" s="625"/>
      <c r="C281" s="625"/>
      <c r="D281" s="627"/>
      <c r="E281" s="210"/>
      <c r="F281" s="210"/>
      <c r="G281" s="210"/>
      <c r="H281" s="210"/>
      <c r="I281" s="627"/>
      <c r="J281" s="210"/>
      <c r="K281" s="210"/>
      <c r="L281" s="210"/>
      <c r="M281" s="628"/>
      <c r="N281" s="210"/>
      <c r="O281" s="210"/>
      <c r="P281" s="210"/>
      <c r="Q281" s="210"/>
      <c r="R281" s="210"/>
      <c r="S281" s="210"/>
      <c r="T281" s="210"/>
      <c r="U281" s="210"/>
      <c r="V281" s="210"/>
      <c r="W281" s="210"/>
      <c r="X281" s="210"/>
      <c r="Y281" s="210"/>
      <c r="Z281" s="210"/>
    </row>
    <row r="282" ht="12.75" customHeight="1">
      <c r="A282" s="625"/>
      <c r="B282" s="625"/>
      <c r="C282" s="625"/>
      <c r="D282" s="627"/>
      <c r="E282" s="210"/>
      <c r="F282" s="210"/>
      <c r="G282" s="210"/>
      <c r="H282" s="210"/>
      <c r="I282" s="627"/>
      <c r="J282" s="210"/>
      <c r="K282" s="210"/>
      <c r="L282" s="210"/>
      <c r="M282" s="628"/>
      <c r="N282" s="210"/>
      <c r="O282" s="210"/>
      <c r="P282" s="210"/>
      <c r="Q282" s="210"/>
      <c r="R282" s="210"/>
      <c r="S282" s="210"/>
      <c r="T282" s="210"/>
      <c r="U282" s="210"/>
      <c r="V282" s="210"/>
      <c r="W282" s="210"/>
      <c r="X282" s="210"/>
      <c r="Y282" s="210"/>
      <c r="Z282" s="210"/>
    </row>
    <row r="283" ht="12.75" customHeight="1">
      <c r="A283" s="625"/>
      <c r="B283" s="625"/>
      <c r="C283" s="625"/>
      <c r="D283" s="627"/>
      <c r="E283" s="210"/>
      <c r="F283" s="210"/>
      <c r="G283" s="210"/>
      <c r="H283" s="210"/>
      <c r="I283" s="627"/>
      <c r="J283" s="210"/>
      <c r="K283" s="210"/>
      <c r="L283" s="210"/>
      <c r="M283" s="628"/>
      <c r="N283" s="210"/>
      <c r="O283" s="210"/>
      <c r="P283" s="210"/>
      <c r="Q283" s="210"/>
      <c r="R283" s="210"/>
      <c r="S283" s="210"/>
      <c r="T283" s="210"/>
      <c r="U283" s="210"/>
      <c r="V283" s="210"/>
      <c r="W283" s="210"/>
      <c r="X283" s="210"/>
      <c r="Y283" s="210"/>
      <c r="Z283" s="210"/>
    </row>
    <row r="284" ht="12.75" customHeight="1">
      <c r="A284" s="625"/>
      <c r="B284" s="625"/>
      <c r="C284" s="625"/>
      <c r="D284" s="627"/>
      <c r="E284" s="210"/>
      <c r="F284" s="210"/>
      <c r="G284" s="210"/>
      <c r="H284" s="210"/>
      <c r="I284" s="627"/>
      <c r="J284" s="210"/>
      <c r="K284" s="210"/>
      <c r="L284" s="210"/>
      <c r="M284" s="628"/>
      <c r="N284" s="210"/>
      <c r="O284" s="210"/>
      <c r="P284" s="210"/>
      <c r="Q284" s="210"/>
      <c r="R284" s="210"/>
      <c r="S284" s="210"/>
      <c r="T284" s="210"/>
      <c r="U284" s="210"/>
      <c r="V284" s="210"/>
      <c r="W284" s="210"/>
      <c r="X284" s="210"/>
      <c r="Y284" s="210"/>
      <c r="Z284" s="210"/>
    </row>
    <row r="285" ht="12.75" customHeight="1">
      <c r="A285" s="625"/>
      <c r="B285" s="625"/>
      <c r="C285" s="625"/>
      <c r="D285" s="627"/>
      <c r="E285" s="210"/>
      <c r="F285" s="210"/>
      <c r="G285" s="210"/>
      <c r="H285" s="210"/>
      <c r="I285" s="627"/>
      <c r="J285" s="210"/>
      <c r="K285" s="210"/>
      <c r="L285" s="210"/>
      <c r="M285" s="628"/>
      <c r="N285" s="210"/>
      <c r="O285" s="210"/>
      <c r="P285" s="210"/>
      <c r="Q285" s="210"/>
      <c r="R285" s="210"/>
      <c r="S285" s="210"/>
      <c r="T285" s="210"/>
      <c r="U285" s="210"/>
      <c r="V285" s="210"/>
      <c r="W285" s="210"/>
      <c r="X285" s="210"/>
      <c r="Y285" s="210"/>
      <c r="Z285" s="210"/>
    </row>
    <row r="286" ht="12.75" customHeight="1">
      <c r="A286" s="625"/>
      <c r="B286" s="625"/>
      <c r="C286" s="625"/>
      <c r="D286" s="627"/>
      <c r="E286" s="210"/>
      <c r="F286" s="210"/>
      <c r="G286" s="210"/>
      <c r="H286" s="210"/>
      <c r="I286" s="627"/>
      <c r="J286" s="210"/>
      <c r="K286" s="210"/>
      <c r="L286" s="210"/>
      <c r="M286" s="628"/>
      <c r="N286" s="210"/>
      <c r="O286" s="210"/>
      <c r="P286" s="210"/>
      <c r="Q286" s="210"/>
      <c r="R286" s="210"/>
      <c r="S286" s="210"/>
      <c r="T286" s="210"/>
      <c r="U286" s="210"/>
      <c r="V286" s="210"/>
      <c r="W286" s="210"/>
      <c r="X286" s="210"/>
      <c r="Y286" s="210"/>
      <c r="Z286" s="210"/>
    </row>
    <row r="287" ht="12.75" customHeight="1">
      <c r="A287" s="625"/>
      <c r="B287" s="625"/>
      <c r="C287" s="625"/>
      <c r="D287" s="627"/>
      <c r="E287" s="210"/>
      <c r="F287" s="210"/>
      <c r="G287" s="210"/>
      <c r="H287" s="210"/>
      <c r="I287" s="627"/>
      <c r="J287" s="210"/>
      <c r="K287" s="210"/>
      <c r="L287" s="210"/>
      <c r="M287" s="628"/>
      <c r="N287" s="210"/>
      <c r="O287" s="210"/>
      <c r="P287" s="210"/>
      <c r="Q287" s="210"/>
      <c r="R287" s="210"/>
      <c r="S287" s="210"/>
      <c r="T287" s="210"/>
      <c r="U287" s="210"/>
      <c r="V287" s="210"/>
      <c r="W287" s="210"/>
      <c r="X287" s="210"/>
      <c r="Y287" s="210"/>
      <c r="Z287" s="210"/>
    </row>
    <row r="288" ht="12.75" customHeight="1">
      <c r="A288" s="625"/>
      <c r="B288" s="625"/>
      <c r="C288" s="625"/>
      <c r="D288" s="627"/>
      <c r="E288" s="210"/>
      <c r="F288" s="210"/>
      <c r="G288" s="210"/>
      <c r="H288" s="210"/>
      <c r="I288" s="627"/>
      <c r="J288" s="210"/>
      <c r="K288" s="210"/>
      <c r="L288" s="210"/>
      <c r="M288" s="628"/>
      <c r="N288" s="210"/>
      <c r="O288" s="210"/>
      <c r="P288" s="210"/>
      <c r="Q288" s="210"/>
      <c r="R288" s="210"/>
      <c r="S288" s="210"/>
      <c r="T288" s="210"/>
      <c r="U288" s="210"/>
      <c r="V288" s="210"/>
      <c r="W288" s="210"/>
      <c r="X288" s="210"/>
      <c r="Y288" s="210"/>
      <c r="Z288" s="210"/>
    </row>
    <row r="289" ht="12.75" customHeight="1">
      <c r="A289" s="625"/>
      <c r="B289" s="625"/>
      <c r="C289" s="625"/>
      <c r="D289" s="627"/>
      <c r="E289" s="210"/>
      <c r="F289" s="210"/>
      <c r="G289" s="210"/>
      <c r="H289" s="210"/>
      <c r="I289" s="627"/>
      <c r="J289" s="210"/>
      <c r="K289" s="210"/>
      <c r="L289" s="210"/>
      <c r="M289" s="628"/>
      <c r="N289" s="210"/>
      <c r="O289" s="210"/>
      <c r="P289" s="210"/>
      <c r="Q289" s="210"/>
      <c r="R289" s="210"/>
      <c r="S289" s="210"/>
      <c r="T289" s="210"/>
      <c r="U289" s="210"/>
      <c r="V289" s="210"/>
      <c r="W289" s="210"/>
      <c r="X289" s="210"/>
      <c r="Y289" s="210"/>
      <c r="Z289" s="210"/>
    </row>
    <row r="290" ht="12.75" customHeight="1">
      <c r="A290" s="625"/>
      <c r="B290" s="625"/>
      <c r="C290" s="625"/>
      <c r="D290" s="627"/>
      <c r="E290" s="210"/>
      <c r="F290" s="210"/>
      <c r="G290" s="210"/>
      <c r="H290" s="210"/>
      <c r="I290" s="627"/>
      <c r="J290" s="210"/>
      <c r="K290" s="210"/>
      <c r="L290" s="210"/>
      <c r="M290" s="628"/>
      <c r="N290" s="210"/>
      <c r="O290" s="210"/>
      <c r="P290" s="210"/>
      <c r="Q290" s="210"/>
      <c r="R290" s="210"/>
      <c r="S290" s="210"/>
      <c r="T290" s="210"/>
      <c r="U290" s="210"/>
      <c r="V290" s="210"/>
      <c r="W290" s="210"/>
      <c r="X290" s="210"/>
      <c r="Y290" s="210"/>
      <c r="Z290" s="210"/>
    </row>
    <row r="291" ht="12.75" customHeight="1">
      <c r="A291" s="625"/>
      <c r="B291" s="625"/>
      <c r="C291" s="625"/>
      <c r="D291" s="627"/>
      <c r="E291" s="210"/>
      <c r="F291" s="210"/>
      <c r="G291" s="210"/>
      <c r="H291" s="210"/>
      <c r="I291" s="627"/>
      <c r="J291" s="210"/>
      <c r="K291" s="210"/>
      <c r="L291" s="210"/>
      <c r="M291" s="628"/>
      <c r="N291" s="210"/>
      <c r="O291" s="210"/>
      <c r="P291" s="210"/>
      <c r="Q291" s="210"/>
      <c r="R291" s="210"/>
      <c r="S291" s="210"/>
      <c r="T291" s="210"/>
      <c r="U291" s="210"/>
      <c r="V291" s="210"/>
      <c r="W291" s="210"/>
      <c r="X291" s="210"/>
      <c r="Y291" s="210"/>
      <c r="Z291" s="210"/>
    </row>
    <row r="292" ht="12.75" customHeight="1">
      <c r="A292" s="625"/>
      <c r="B292" s="625"/>
      <c r="C292" s="625"/>
      <c r="D292" s="627"/>
      <c r="E292" s="210"/>
      <c r="F292" s="210"/>
      <c r="G292" s="210"/>
      <c r="H292" s="210"/>
      <c r="I292" s="627"/>
      <c r="J292" s="210"/>
      <c r="K292" s="210"/>
      <c r="L292" s="210"/>
      <c r="M292" s="628"/>
      <c r="N292" s="210"/>
      <c r="O292" s="210"/>
      <c r="P292" s="210"/>
      <c r="Q292" s="210"/>
      <c r="R292" s="210"/>
      <c r="S292" s="210"/>
      <c r="T292" s="210"/>
      <c r="U292" s="210"/>
      <c r="V292" s="210"/>
      <c r="W292" s="210"/>
      <c r="X292" s="210"/>
      <c r="Y292" s="210"/>
      <c r="Z292" s="210"/>
    </row>
    <row r="293" ht="12.75" customHeight="1">
      <c r="A293" s="625"/>
      <c r="B293" s="625"/>
      <c r="C293" s="625"/>
      <c r="D293" s="627"/>
      <c r="E293" s="210"/>
      <c r="F293" s="210"/>
      <c r="G293" s="210"/>
      <c r="H293" s="210"/>
      <c r="I293" s="627"/>
      <c r="J293" s="210"/>
      <c r="K293" s="210"/>
      <c r="L293" s="210"/>
      <c r="M293" s="628"/>
      <c r="N293" s="210"/>
      <c r="O293" s="210"/>
      <c r="P293" s="210"/>
      <c r="Q293" s="210"/>
      <c r="R293" s="210"/>
      <c r="S293" s="210"/>
      <c r="T293" s="210"/>
      <c r="U293" s="210"/>
      <c r="V293" s="210"/>
      <c r="W293" s="210"/>
      <c r="X293" s="210"/>
      <c r="Y293" s="210"/>
      <c r="Z293" s="210"/>
    </row>
    <row r="294" ht="12.75" customHeight="1">
      <c r="A294" s="625"/>
      <c r="B294" s="625"/>
      <c r="C294" s="625"/>
      <c r="D294" s="627"/>
      <c r="E294" s="210"/>
      <c r="F294" s="210"/>
      <c r="G294" s="210"/>
      <c r="H294" s="210"/>
      <c r="I294" s="627"/>
      <c r="J294" s="210"/>
      <c r="K294" s="210"/>
      <c r="L294" s="210"/>
      <c r="M294" s="628"/>
      <c r="N294" s="210"/>
      <c r="O294" s="210"/>
      <c r="P294" s="210"/>
      <c r="Q294" s="210"/>
      <c r="R294" s="210"/>
      <c r="S294" s="210"/>
      <c r="T294" s="210"/>
      <c r="U294" s="210"/>
      <c r="V294" s="210"/>
      <c r="W294" s="210"/>
      <c r="X294" s="210"/>
      <c r="Y294" s="210"/>
      <c r="Z294" s="210"/>
    </row>
    <row r="295" ht="12.75" customHeight="1">
      <c r="A295" s="625"/>
      <c r="B295" s="625"/>
      <c r="C295" s="625"/>
      <c r="D295" s="627"/>
      <c r="E295" s="210"/>
      <c r="F295" s="210"/>
      <c r="G295" s="210"/>
      <c r="H295" s="210"/>
      <c r="I295" s="627"/>
      <c r="J295" s="210"/>
      <c r="K295" s="210"/>
      <c r="L295" s="210"/>
      <c r="M295" s="628"/>
      <c r="N295" s="210"/>
      <c r="O295" s="210"/>
      <c r="P295" s="210"/>
      <c r="Q295" s="210"/>
      <c r="R295" s="210"/>
      <c r="S295" s="210"/>
      <c r="T295" s="210"/>
      <c r="U295" s="210"/>
      <c r="V295" s="210"/>
      <c r="W295" s="210"/>
      <c r="X295" s="210"/>
      <c r="Y295" s="210"/>
      <c r="Z295" s="210"/>
    </row>
    <row r="296" ht="12.75" customHeight="1">
      <c r="A296" s="625"/>
      <c r="B296" s="625"/>
      <c r="C296" s="625"/>
      <c r="D296" s="627"/>
      <c r="E296" s="210"/>
      <c r="F296" s="210"/>
      <c r="G296" s="210"/>
      <c r="H296" s="210"/>
      <c r="I296" s="627"/>
      <c r="J296" s="210"/>
      <c r="K296" s="210"/>
      <c r="L296" s="210"/>
      <c r="M296" s="628"/>
      <c r="N296" s="210"/>
      <c r="O296" s="210"/>
      <c r="P296" s="210"/>
      <c r="Q296" s="210"/>
      <c r="R296" s="210"/>
      <c r="S296" s="210"/>
      <c r="T296" s="210"/>
      <c r="U296" s="210"/>
      <c r="V296" s="210"/>
      <c r="W296" s="210"/>
      <c r="X296" s="210"/>
      <c r="Y296" s="210"/>
      <c r="Z296" s="210"/>
    </row>
    <row r="297" ht="12.75" customHeight="1">
      <c r="A297" s="625"/>
      <c r="B297" s="625"/>
      <c r="C297" s="625"/>
      <c r="D297" s="627"/>
      <c r="E297" s="210"/>
      <c r="F297" s="210"/>
      <c r="G297" s="210"/>
      <c r="H297" s="210"/>
      <c r="I297" s="627"/>
      <c r="J297" s="210"/>
      <c r="K297" s="210"/>
      <c r="L297" s="210"/>
      <c r="M297" s="628"/>
      <c r="N297" s="210"/>
      <c r="O297" s="210"/>
      <c r="P297" s="210"/>
      <c r="Q297" s="210"/>
      <c r="R297" s="210"/>
      <c r="S297" s="210"/>
      <c r="T297" s="210"/>
      <c r="U297" s="210"/>
      <c r="V297" s="210"/>
      <c r="W297" s="210"/>
      <c r="X297" s="210"/>
      <c r="Y297" s="210"/>
      <c r="Z297" s="210"/>
    </row>
    <row r="298" ht="12.75" customHeight="1">
      <c r="A298" s="625"/>
      <c r="B298" s="625"/>
      <c r="C298" s="625"/>
      <c r="D298" s="627"/>
      <c r="E298" s="210"/>
      <c r="F298" s="210"/>
      <c r="G298" s="210"/>
      <c r="H298" s="210"/>
      <c r="I298" s="627"/>
      <c r="J298" s="210"/>
      <c r="K298" s="210"/>
      <c r="L298" s="210"/>
      <c r="M298" s="628"/>
      <c r="N298" s="210"/>
      <c r="O298" s="210"/>
      <c r="P298" s="210"/>
      <c r="Q298" s="210"/>
      <c r="R298" s="210"/>
      <c r="S298" s="210"/>
      <c r="T298" s="210"/>
      <c r="U298" s="210"/>
      <c r="V298" s="210"/>
      <c r="W298" s="210"/>
      <c r="X298" s="210"/>
      <c r="Y298" s="210"/>
      <c r="Z298" s="210"/>
    </row>
    <row r="299" ht="12.75" customHeight="1">
      <c r="A299" s="625"/>
      <c r="B299" s="625"/>
      <c r="C299" s="625"/>
      <c r="D299" s="627"/>
      <c r="E299" s="210"/>
      <c r="F299" s="210"/>
      <c r="G299" s="210"/>
      <c r="H299" s="210"/>
      <c r="I299" s="627"/>
      <c r="J299" s="210"/>
      <c r="K299" s="210"/>
      <c r="L299" s="210"/>
      <c r="M299" s="628"/>
      <c r="N299" s="210"/>
      <c r="O299" s="210"/>
      <c r="P299" s="210"/>
      <c r="Q299" s="210"/>
      <c r="R299" s="210"/>
      <c r="S299" s="210"/>
      <c r="T299" s="210"/>
      <c r="U299" s="210"/>
      <c r="V299" s="210"/>
      <c r="W299" s="210"/>
      <c r="X299" s="210"/>
      <c r="Y299" s="210"/>
      <c r="Z299" s="210"/>
    </row>
    <row r="300" ht="12.75" customHeight="1">
      <c r="A300" s="625"/>
      <c r="B300" s="625"/>
      <c r="C300" s="625"/>
      <c r="D300" s="627"/>
      <c r="E300" s="210"/>
      <c r="F300" s="210"/>
      <c r="G300" s="210"/>
      <c r="H300" s="210"/>
      <c r="I300" s="627"/>
      <c r="J300" s="210"/>
      <c r="K300" s="210"/>
      <c r="L300" s="210"/>
      <c r="M300" s="628"/>
      <c r="N300" s="210"/>
      <c r="O300" s="210"/>
      <c r="P300" s="210"/>
      <c r="Q300" s="210"/>
      <c r="R300" s="210"/>
      <c r="S300" s="210"/>
      <c r="T300" s="210"/>
      <c r="U300" s="210"/>
      <c r="V300" s="210"/>
      <c r="W300" s="210"/>
      <c r="X300" s="210"/>
      <c r="Y300" s="210"/>
      <c r="Z300" s="210"/>
    </row>
    <row r="301" ht="12.75" customHeight="1">
      <c r="A301" s="625"/>
      <c r="B301" s="625"/>
      <c r="C301" s="625"/>
      <c r="D301" s="627"/>
      <c r="E301" s="210"/>
      <c r="F301" s="210"/>
      <c r="G301" s="210"/>
      <c r="H301" s="210"/>
      <c r="I301" s="627"/>
      <c r="J301" s="210"/>
      <c r="K301" s="210"/>
      <c r="L301" s="210"/>
      <c r="M301" s="628"/>
      <c r="N301" s="210"/>
      <c r="O301" s="210"/>
      <c r="P301" s="210"/>
      <c r="Q301" s="210"/>
      <c r="R301" s="210"/>
      <c r="S301" s="210"/>
      <c r="T301" s="210"/>
      <c r="U301" s="210"/>
      <c r="V301" s="210"/>
      <c r="W301" s="210"/>
      <c r="X301" s="210"/>
      <c r="Y301" s="210"/>
      <c r="Z301" s="210"/>
    </row>
    <row r="302" ht="12.75" customHeight="1">
      <c r="A302" s="625"/>
      <c r="B302" s="625"/>
      <c r="C302" s="625"/>
      <c r="D302" s="627"/>
      <c r="E302" s="210"/>
      <c r="F302" s="210"/>
      <c r="G302" s="210"/>
      <c r="H302" s="210"/>
      <c r="I302" s="627"/>
      <c r="J302" s="210"/>
      <c r="K302" s="210"/>
      <c r="L302" s="210"/>
      <c r="M302" s="628"/>
      <c r="N302" s="210"/>
      <c r="O302" s="210"/>
      <c r="P302" s="210"/>
      <c r="Q302" s="210"/>
      <c r="R302" s="210"/>
      <c r="S302" s="210"/>
      <c r="T302" s="210"/>
      <c r="U302" s="210"/>
      <c r="V302" s="210"/>
      <c r="W302" s="210"/>
      <c r="X302" s="210"/>
      <c r="Y302" s="210"/>
      <c r="Z302" s="210"/>
    </row>
    <row r="303" ht="12.75" customHeight="1">
      <c r="A303" s="625"/>
      <c r="B303" s="625"/>
      <c r="C303" s="625"/>
      <c r="D303" s="627"/>
      <c r="E303" s="210"/>
      <c r="F303" s="210"/>
      <c r="G303" s="210"/>
      <c r="H303" s="210"/>
      <c r="I303" s="627"/>
      <c r="J303" s="210"/>
      <c r="K303" s="210"/>
      <c r="L303" s="210"/>
      <c r="M303" s="628"/>
      <c r="N303" s="210"/>
      <c r="O303" s="210"/>
      <c r="P303" s="210"/>
      <c r="Q303" s="210"/>
      <c r="R303" s="210"/>
      <c r="S303" s="210"/>
      <c r="T303" s="210"/>
      <c r="U303" s="210"/>
      <c r="V303" s="210"/>
      <c r="W303" s="210"/>
      <c r="X303" s="210"/>
      <c r="Y303" s="210"/>
      <c r="Z303" s="210"/>
    </row>
    <row r="304" ht="12.75" customHeight="1">
      <c r="A304" s="625"/>
      <c r="B304" s="625"/>
      <c r="C304" s="625"/>
      <c r="D304" s="627"/>
      <c r="E304" s="210"/>
      <c r="F304" s="210"/>
      <c r="G304" s="210"/>
      <c r="H304" s="210"/>
      <c r="I304" s="627"/>
      <c r="J304" s="210"/>
      <c r="K304" s="210"/>
      <c r="L304" s="210"/>
      <c r="M304" s="628"/>
      <c r="N304" s="210"/>
      <c r="O304" s="210"/>
      <c r="P304" s="210"/>
      <c r="Q304" s="210"/>
      <c r="R304" s="210"/>
      <c r="S304" s="210"/>
      <c r="T304" s="210"/>
      <c r="U304" s="210"/>
      <c r="V304" s="210"/>
      <c r="W304" s="210"/>
      <c r="X304" s="210"/>
      <c r="Y304" s="210"/>
      <c r="Z304" s="210"/>
    </row>
    <row r="305" ht="12.75" customHeight="1">
      <c r="A305" s="625"/>
      <c r="B305" s="625"/>
      <c r="C305" s="625"/>
      <c r="D305" s="627"/>
      <c r="E305" s="210"/>
      <c r="F305" s="210"/>
      <c r="G305" s="210"/>
      <c r="H305" s="210"/>
      <c r="I305" s="627"/>
      <c r="J305" s="210"/>
      <c r="K305" s="210"/>
      <c r="L305" s="210"/>
      <c r="M305" s="628"/>
      <c r="N305" s="210"/>
      <c r="O305" s="210"/>
      <c r="P305" s="210"/>
      <c r="Q305" s="210"/>
      <c r="R305" s="210"/>
      <c r="S305" s="210"/>
      <c r="T305" s="210"/>
      <c r="U305" s="210"/>
      <c r="V305" s="210"/>
      <c r="W305" s="210"/>
      <c r="X305" s="210"/>
      <c r="Y305" s="210"/>
      <c r="Z305" s="210"/>
    </row>
    <row r="306" ht="12.75" customHeight="1">
      <c r="A306" s="625"/>
      <c r="B306" s="625"/>
      <c r="C306" s="625"/>
      <c r="D306" s="627"/>
      <c r="E306" s="210"/>
      <c r="F306" s="210"/>
      <c r="G306" s="210"/>
      <c r="H306" s="210"/>
      <c r="I306" s="627"/>
      <c r="J306" s="210"/>
      <c r="K306" s="210"/>
      <c r="L306" s="210"/>
      <c r="M306" s="628"/>
      <c r="N306" s="210"/>
      <c r="O306" s="210"/>
      <c r="P306" s="210"/>
      <c r="Q306" s="210"/>
      <c r="R306" s="210"/>
      <c r="S306" s="210"/>
      <c r="T306" s="210"/>
      <c r="U306" s="210"/>
      <c r="V306" s="210"/>
      <c r="W306" s="210"/>
      <c r="X306" s="210"/>
      <c r="Y306" s="210"/>
      <c r="Z306" s="210"/>
    </row>
    <row r="307" ht="12.75" customHeight="1">
      <c r="A307" s="625"/>
      <c r="B307" s="625"/>
      <c r="C307" s="625"/>
      <c r="D307" s="627"/>
      <c r="E307" s="210"/>
      <c r="F307" s="210"/>
      <c r="G307" s="210"/>
      <c r="H307" s="210"/>
      <c r="I307" s="627"/>
      <c r="J307" s="210"/>
      <c r="K307" s="210"/>
      <c r="L307" s="210"/>
      <c r="M307" s="628"/>
      <c r="N307" s="210"/>
      <c r="O307" s="210"/>
      <c r="P307" s="210"/>
      <c r="Q307" s="210"/>
      <c r="R307" s="210"/>
      <c r="S307" s="210"/>
      <c r="T307" s="210"/>
      <c r="U307" s="210"/>
      <c r="V307" s="210"/>
      <c r="W307" s="210"/>
      <c r="X307" s="210"/>
      <c r="Y307" s="210"/>
      <c r="Z307" s="210"/>
    </row>
    <row r="308" ht="12.75" customHeight="1">
      <c r="A308" s="625"/>
      <c r="B308" s="625"/>
      <c r="C308" s="625"/>
      <c r="D308" s="627"/>
      <c r="E308" s="210"/>
      <c r="F308" s="210"/>
      <c r="G308" s="210"/>
      <c r="H308" s="210"/>
      <c r="I308" s="627"/>
      <c r="J308" s="210"/>
      <c r="K308" s="210"/>
      <c r="L308" s="210"/>
      <c r="M308" s="628"/>
      <c r="N308" s="210"/>
      <c r="O308" s="210"/>
      <c r="P308" s="210"/>
      <c r="Q308" s="210"/>
      <c r="R308" s="210"/>
      <c r="S308" s="210"/>
      <c r="T308" s="210"/>
      <c r="U308" s="210"/>
      <c r="V308" s="210"/>
      <c r="W308" s="210"/>
      <c r="X308" s="210"/>
      <c r="Y308" s="210"/>
      <c r="Z308" s="210"/>
    </row>
    <row r="309" ht="12.75" customHeight="1">
      <c r="A309" s="625"/>
      <c r="B309" s="625"/>
      <c r="C309" s="625"/>
      <c r="D309" s="627"/>
      <c r="E309" s="210"/>
      <c r="F309" s="210"/>
      <c r="G309" s="210"/>
      <c r="H309" s="210"/>
      <c r="I309" s="627"/>
      <c r="J309" s="210"/>
      <c r="K309" s="210"/>
      <c r="L309" s="210"/>
      <c r="M309" s="628"/>
      <c r="N309" s="210"/>
      <c r="O309" s="210"/>
      <c r="P309" s="210"/>
      <c r="Q309" s="210"/>
      <c r="R309" s="210"/>
      <c r="S309" s="210"/>
      <c r="T309" s="210"/>
      <c r="U309" s="210"/>
      <c r="V309" s="210"/>
      <c r="W309" s="210"/>
      <c r="X309" s="210"/>
      <c r="Y309" s="210"/>
      <c r="Z309" s="210"/>
    </row>
    <row r="310" ht="12.75" customHeight="1">
      <c r="A310" s="625"/>
      <c r="B310" s="625"/>
      <c r="C310" s="625"/>
      <c r="D310" s="627"/>
      <c r="E310" s="210"/>
      <c r="F310" s="210"/>
      <c r="G310" s="210"/>
      <c r="H310" s="210"/>
      <c r="I310" s="627"/>
      <c r="J310" s="210"/>
      <c r="K310" s="210"/>
      <c r="L310" s="210"/>
      <c r="M310" s="628"/>
      <c r="N310" s="210"/>
      <c r="O310" s="210"/>
      <c r="P310" s="210"/>
      <c r="Q310" s="210"/>
      <c r="R310" s="210"/>
      <c r="S310" s="210"/>
      <c r="T310" s="210"/>
      <c r="U310" s="210"/>
      <c r="V310" s="210"/>
      <c r="W310" s="210"/>
      <c r="X310" s="210"/>
      <c r="Y310" s="210"/>
      <c r="Z310" s="210"/>
    </row>
    <row r="311" ht="12.75" customHeight="1">
      <c r="A311" s="625"/>
      <c r="B311" s="625"/>
      <c r="C311" s="625"/>
      <c r="D311" s="627"/>
      <c r="E311" s="210"/>
      <c r="F311" s="210"/>
      <c r="G311" s="210"/>
      <c r="H311" s="210"/>
      <c r="I311" s="627"/>
      <c r="J311" s="210"/>
      <c r="K311" s="210"/>
      <c r="L311" s="210"/>
      <c r="M311" s="628"/>
      <c r="N311" s="210"/>
      <c r="O311" s="210"/>
      <c r="P311" s="210"/>
      <c r="Q311" s="210"/>
      <c r="R311" s="210"/>
      <c r="S311" s="210"/>
      <c r="T311" s="210"/>
      <c r="U311" s="210"/>
      <c r="V311" s="210"/>
      <c r="W311" s="210"/>
      <c r="X311" s="210"/>
      <c r="Y311" s="210"/>
      <c r="Z311" s="210"/>
    </row>
    <row r="312" ht="12.75" customHeight="1">
      <c r="A312" s="625"/>
      <c r="B312" s="625"/>
      <c r="C312" s="625"/>
      <c r="D312" s="627"/>
      <c r="E312" s="210"/>
      <c r="F312" s="210"/>
      <c r="G312" s="210"/>
      <c r="H312" s="210"/>
      <c r="I312" s="627"/>
      <c r="J312" s="210"/>
      <c r="K312" s="210"/>
      <c r="L312" s="210"/>
      <c r="M312" s="628"/>
      <c r="N312" s="210"/>
      <c r="O312" s="210"/>
      <c r="P312" s="210"/>
      <c r="Q312" s="210"/>
      <c r="R312" s="210"/>
      <c r="S312" s="210"/>
      <c r="T312" s="210"/>
      <c r="U312" s="210"/>
      <c r="V312" s="210"/>
      <c r="W312" s="210"/>
      <c r="X312" s="210"/>
      <c r="Y312" s="210"/>
      <c r="Z312" s="210"/>
    </row>
    <row r="313" ht="12.75" customHeight="1">
      <c r="A313" s="625"/>
      <c r="B313" s="625"/>
      <c r="C313" s="625"/>
      <c r="D313" s="627"/>
      <c r="E313" s="210"/>
      <c r="F313" s="210"/>
      <c r="G313" s="210"/>
      <c r="H313" s="210"/>
      <c r="I313" s="627"/>
      <c r="J313" s="210"/>
      <c r="K313" s="210"/>
      <c r="L313" s="210"/>
      <c r="M313" s="628"/>
      <c r="N313" s="210"/>
      <c r="O313" s="210"/>
      <c r="P313" s="210"/>
      <c r="Q313" s="210"/>
      <c r="R313" s="210"/>
      <c r="S313" s="210"/>
      <c r="T313" s="210"/>
      <c r="U313" s="210"/>
      <c r="V313" s="210"/>
      <c r="W313" s="210"/>
      <c r="X313" s="210"/>
      <c r="Y313" s="210"/>
      <c r="Z313" s="210"/>
    </row>
    <row r="314" ht="12.75" customHeight="1">
      <c r="A314" s="625"/>
      <c r="B314" s="625"/>
      <c r="C314" s="625"/>
      <c r="D314" s="627"/>
      <c r="E314" s="210"/>
      <c r="F314" s="210"/>
      <c r="G314" s="210"/>
      <c r="H314" s="210"/>
      <c r="I314" s="627"/>
      <c r="J314" s="210"/>
      <c r="K314" s="210"/>
      <c r="L314" s="210"/>
      <c r="M314" s="628"/>
      <c r="N314" s="210"/>
      <c r="O314" s="210"/>
      <c r="P314" s="210"/>
      <c r="Q314" s="210"/>
      <c r="R314" s="210"/>
      <c r="S314" s="210"/>
      <c r="T314" s="210"/>
      <c r="U314" s="210"/>
      <c r="V314" s="210"/>
      <c r="W314" s="210"/>
      <c r="X314" s="210"/>
      <c r="Y314" s="210"/>
      <c r="Z314" s="210"/>
    </row>
    <row r="315" ht="12.75" customHeight="1">
      <c r="A315" s="625"/>
      <c r="B315" s="625"/>
      <c r="C315" s="625"/>
      <c r="D315" s="627"/>
      <c r="E315" s="210"/>
      <c r="F315" s="210"/>
      <c r="G315" s="210"/>
      <c r="H315" s="210"/>
      <c r="I315" s="627"/>
      <c r="J315" s="210"/>
      <c r="K315" s="210"/>
      <c r="L315" s="210"/>
      <c r="M315" s="628"/>
      <c r="N315" s="210"/>
      <c r="O315" s="210"/>
      <c r="P315" s="210"/>
      <c r="Q315" s="210"/>
      <c r="R315" s="210"/>
      <c r="S315" s="210"/>
      <c r="T315" s="210"/>
      <c r="U315" s="210"/>
      <c r="V315" s="210"/>
      <c r="W315" s="210"/>
      <c r="X315" s="210"/>
      <c r="Y315" s="210"/>
      <c r="Z315" s="210"/>
    </row>
    <row r="316" ht="12.75" customHeight="1">
      <c r="A316" s="625"/>
      <c r="B316" s="625"/>
      <c r="C316" s="625"/>
      <c r="D316" s="627"/>
      <c r="E316" s="210"/>
      <c r="F316" s="210"/>
      <c r="G316" s="210"/>
      <c r="H316" s="210"/>
      <c r="I316" s="627"/>
      <c r="J316" s="210"/>
      <c r="K316" s="210"/>
      <c r="L316" s="210"/>
      <c r="M316" s="628"/>
      <c r="N316" s="210"/>
      <c r="O316" s="210"/>
      <c r="P316" s="210"/>
      <c r="Q316" s="210"/>
      <c r="R316" s="210"/>
      <c r="S316" s="210"/>
      <c r="T316" s="210"/>
      <c r="U316" s="210"/>
      <c r="V316" s="210"/>
      <c r="W316" s="210"/>
      <c r="X316" s="210"/>
      <c r="Y316" s="210"/>
      <c r="Z316" s="210"/>
    </row>
    <row r="317" ht="12.75" customHeight="1">
      <c r="A317" s="625"/>
      <c r="B317" s="625"/>
      <c r="C317" s="625"/>
      <c r="D317" s="627"/>
      <c r="E317" s="210"/>
      <c r="F317" s="210"/>
      <c r="G317" s="210"/>
      <c r="H317" s="210"/>
      <c r="I317" s="627"/>
      <c r="J317" s="210"/>
      <c r="K317" s="210"/>
      <c r="L317" s="210"/>
      <c r="M317" s="628"/>
      <c r="N317" s="210"/>
      <c r="O317" s="210"/>
      <c r="P317" s="210"/>
      <c r="Q317" s="210"/>
      <c r="R317" s="210"/>
      <c r="S317" s="210"/>
      <c r="T317" s="210"/>
      <c r="U317" s="210"/>
      <c r="V317" s="210"/>
      <c r="W317" s="210"/>
      <c r="X317" s="210"/>
      <c r="Y317" s="210"/>
      <c r="Z317" s="210"/>
    </row>
    <row r="318" ht="12.75" customHeight="1">
      <c r="A318" s="625"/>
      <c r="B318" s="625"/>
      <c r="C318" s="625"/>
      <c r="D318" s="627"/>
      <c r="E318" s="210"/>
      <c r="F318" s="210"/>
      <c r="G318" s="210"/>
      <c r="H318" s="210"/>
      <c r="I318" s="627"/>
      <c r="J318" s="210"/>
      <c r="K318" s="210"/>
      <c r="L318" s="210"/>
      <c r="M318" s="628"/>
      <c r="N318" s="210"/>
      <c r="O318" s="210"/>
      <c r="P318" s="210"/>
      <c r="Q318" s="210"/>
      <c r="R318" s="210"/>
      <c r="S318" s="210"/>
      <c r="T318" s="210"/>
      <c r="U318" s="210"/>
      <c r="V318" s="210"/>
      <c r="W318" s="210"/>
      <c r="X318" s="210"/>
      <c r="Y318" s="210"/>
      <c r="Z318" s="210"/>
    </row>
    <row r="319" ht="12.75" customHeight="1">
      <c r="A319" s="625"/>
      <c r="B319" s="625"/>
      <c r="C319" s="625"/>
      <c r="D319" s="627"/>
      <c r="E319" s="210"/>
      <c r="F319" s="210"/>
      <c r="G319" s="210"/>
      <c r="H319" s="210"/>
      <c r="I319" s="627"/>
      <c r="J319" s="210"/>
      <c r="K319" s="210"/>
      <c r="L319" s="210"/>
      <c r="M319" s="628"/>
      <c r="N319" s="210"/>
      <c r="O319" s="210"/>
      <c r="P319" s="210"/>
      <c r="Q319" s="210"/>
      <c r="R319" s="210"/>
      <c r="S319" s="210"/>
      <c r="T319" s="210"/>
      <c r="U319" s="210"/>
      <c r="V319" s="210"/>
      <c r="W319" s="210"/>
      <c r="X319" s="210"/>
      <c r="Y319" s="210"/>
      <c r="Z319" s="210"/>
    </row>
    <row r="320" ht="12.75" customHeight="1">
      <c r="A320" s="625"/>
      <c r="B320" s="625"/>
      <c r="C320" s="625"/>
      <c r="D320" s="627"/>
      <c r="E320" s="210"/>
      <c r="F320" s="210"/>
      <c r="G320" s="210"/>
      <c r="H320" s="210"/>
      <c r="I320" s="627"/>
      <c r="J320" s="210"/>
      <c r="K320" s="210"/>
      <c r="L320" s="210"/>
      <c r="M320" s="628"/>
      <c r="N320" s="210"/>
      <c r="O320" s="210"/>
      <c r="P320" s="210"/>
      <c r="Q320" s="210"/>
      <c r="R320" s="210"/>
      <c r="S320" s="210"/>
      <c r="T320" s="210"/>
      <c r="U320" s="210"/>
      <c r="V320" s="210"/>
      <c r="W320" s="210"/>
      <c r="X320" s="210"/>
      <c r="Y320" s="210"/>
      <c r="Z320" s="210"/>
    </row>
    <row r="321" ht="12.75" customHeight="1">
      <c r="A321" s="625"/>
      <c r="B321" s="625"/>
      <c r="C321" s="625"/>
      <c r="D321" s="627"/>
      <c r="E321" s="210"/>
      <c r="F321" s="210"/>
      <c r="G321" s="210"/>
      <c r="H321" s="210"/>
      <c r="I321" s="627"/>
      <c r="J321" s="210"/>
      <c r="K321" s="210"/>
      <c r="L321" s="210"/>
      <c r="M321" s="628"/>
      <c r="N321" s="210"/>
      <c r="O321" s="210"/>
      <c r="P321" s="210"/>
      <c r="Q321" s="210"/>
      <c r="R321" s="210"/>
      <c r="S321" s="210"/>
      <c r="T321" s="210"/>
      <c r="U321" s="210"/>
      <c r="V321" s="210"/>
      <c r="W321" s="210"/>
      <c r="X321" s="210"/>
      <c r="Y321" s="210"/>
      <c r="Z321" s="210"/>
    </row>
    <row r="322" ht="12.75" customHeight="1">
      <c r="A322" s="625"/>
      <c r="B322" s="625"/>
      <c r="C322" s="625"/>
      <c r="D322" s="627"/>
      <c r="E322" s="210"/>
      <c r="F322" s="210"/>
      <c r="G322" s="210"/>
      <c r="H322" s="210"/>
      <c r="I322" s="627"/>
      <c r="J322" s="210"/>
      <c r="K322" s="210"/>
      <c r="L322" s="210"/>
      <c r="M322" s="628"/>
      <c r="N322" s="210"/>
      <c r="O322" s="210"/>
      <c r="P322" s="210"/>
      <c r="Q322" s="210"/>
      <c r="R322" s="210"/>
      <c r="S322" s="210"/>
      <c r="T322" s="210"/>
      <c r="U322" s="210"/>
      <c r="V322" s="210"/>
      <c r="W322" s="210"/>
      <c r="X322" s="210"/>
      <c r="Y322" s="210"/>
      <c r="Z322" s="210"/>
    </row>
    <row r="323" ht="12.75" customHeight="1">
      <c r="A323" s="625"/>
      <c r="B323" s="625"/>
      <c r="C323" s="625"/>
      <c r="D323" s="627"/>
      <c r="E323" s="210"/>
      <c r="F323" s="210"/>
      <c r="G323" s="210"/>
      <c r="H323" s="210"/>
      <c r="I323" s="627"/>
      <c r="J323" s="210"/>
      <c r="K323" s="210"/>
      <c r="L323" s="210"/>
      <c r="M323" s="628"/>
      <c r="N323" s="210"/>
      <c r="O323" s="210"/>
      <c r="P323" s="210"/>
      <c r="Q323" s="210"/>
      <c r="R323" s="210"/>
      <c r="S323" s="210"/>
      <c r="T323" s="210"/>
      <c r="U323" s="210"/>
      <c r="V323" s="210"/>
      <c r="W323" s="210"/>
      <c r="X323" s="210"/>
      <c r="Y323" s="210"/>
      <c r="Z323" s="210"/>
    </row>
    <row r="324" ht="12.75" customHeight="1">
      <c r="A324" s="625"/>
      <c r="B324" s="625"/>
      <c r="C324" s="625"/>
      <c r="D324" s="627"/>
      <c r="E324" s="210"/>
      <c r="F324" s="210"/>
      <c r="G324" s="210"/>
      <c r="H324" s="210"/>
      <c r="I324" s="627"/>
      <c r="J324" s="210"/>
      <c r="K324" s="210"/>
      <c r="L324" s="210"/>
      <c r="M324" s="628"/>
      <c r="N324" s="210"/>
      <c r="O324" s="210"/>
      <c r="P324" s="210"/>
      <c r="Q324" s="210"/>
      <c r="R324" s="210"/>
      <c r="S324" s="210"/>
      <c r="T324" s="210"/>
      <c r="U324" s="210"/>
      <c r="V324" s="210"/>
      <c r="W324" s="210"/>
      <c r="X324" s="210"/>
      <c r="Y324" s="210"/>
      <c r="Z324" s="210"/>
    </row>
    <row r="325" ht="12.75" customHeight="1">
      <c r="A325" s="625"/>
      <c r="B325" s="625"/>
      <c r="C325" s="625"/>
      <c r="D325" s="627"/>
      <c r="E325" s="210"/>
      <c r="F325" s="210"/>
      <c r="G325" s="210"/>
      <c r="H325" s="210"/>
      <c r="I325" s="627"/>
      <c r="J325" s="210"/>
      <c r="K325" s="210"/>
      <c r="L325" s="210"/>
      <c r="M325" s="628"/>
      <c r="N325" s="210"/>
      <c r="O325" s="210"/>
      <c r="P325" s="210"/>
      <c r="Q325" s="210"/>
      <c r="R325" s="210"/>
      <c r="S325" s="210"/>
      <c r="T325" s="210"/>
      <c r="U325" s="210"/>
      <c r="V325" s="210"/>
      <c r="W325" s="210"/>
      <c r="X325" s="210"/>
      <c r="Y325" s="210"/>
      <c r="Z325" s="210"/>
    </row>
    <row r="326" ht="12.75" customHeight="1">
      <c r="A326" s="625"/>
      <c r="B326" s="625"/>
      <c r="C326" s="625"/>
      <c r="D326" s="627"/>
      <c r="E326" s="210"/>
      <c r="F326" s="210"/>
      <c r="G326" s="210"/>
      <c r="H326" s="210"/>
      <c r="I326" s="627"/>
      <c r="J326" s="210"/>
      <c r="K326" s="210"/>
      <c r="L326" s="210"/>
      <c r="M326" s="628"/>
      <c r="N326" s="210"/>
      <c r="O326" s="210"/>
      <c r="P326" s="210"/>
      <c r="Q326" s="210"/>
      <c r="R326" s="210"/>
      <c r="S326" s="210"/>
      <c r="T326" s="210"/>
      <c r="U326" s="210"/>
      <c r="V326" s="210"/>
      <c r="W326" s="210"/>
      <c r="X326" s="210"/>
      <c r="Y326" s="210"/>
      <c r="Z326" s="210"/>
    </row>
    <row r="327" ht="12.75" customHeight="1">
      <c r="A327" s="625"/>
      <c r="B327" s="625"/>
      <c r="C327" s="625"/>
      <c r="D327" s="627"/>
      <c r="E327" s="210"/>
      <c r="F327" s="210"/>
      <c r="G327" s="210"/>
      <c r="H327" s="210"/>
      <c r="I327" s="627"/>
      <c r="J327" s="210"/>
      <c r="K327" s="210"/>
      <c r="L327" s="210"/>
      <c r="M327" s="628"/>
      <c r="N327" s="210"/>
      <c r="O327" s="210"/>
      <c r="P327" s="210"/>
      <c r="Q327" s="210"/>
      <c r="R327" s="210"/>
      <c r="S327" s="210"/>
      <c r="T327" s="210"/>
      <c r="U327" s="210"/>
      <c r="V327" s="210"/>
      <c r="W327" s="210"/>
      <c r="X327" s="210"/>
      <c r="Y327" s="210"/>
      <c r="Z327" s="210"/>
    </row>
    <row r="328" ht="12.75" customHeight="1">
      <c r="A328" s="625"/>
      <c r="B328" s="625"/>
      <c r="C328" s="625"/>
      <c r="D328" s="627"/>
      <c r="E328" s="210"/>
      <c r="F328" s="210"/>
      <c r="G328" s="210"/>
      <c r="H328" s="210"/>
      <c r="I328" s="627"/>
      <c r="J328" s="210"/>
      <c r="K328" s="210"/>
      <c r="L328" s="210"/>
      <c r="M328" s="628"/>
      <c r="N328" s="210"/>
      <c r="O328" s="210"/>
      <c r="P328" s="210"/>
      <c r="Q328" s="210"/>
      <c r="R328" s="210"/>
      <c r="S328" s="210"/>
      <c r="T328" s="210"/>
      <c r="U328" s="210"/>
      <c r="V328" s="210"/>
      <c r="W328" s="210"/>
      <c r="X328" s="210"/>
      <c r="Y328" s="210"/>
      <c r="Z328" s="210"/>
    </row>
    <row r="329" ht="12.75" customHeight="1">
      <c r="A329" s="625"/>
      <c r="B329" s="625"/>
      <c r="C329" s="625"/>
      <c r="D329" s="627"/>
      <c r="E329" s="210"/>
      <c r="F329" s="210"/>
      <c r="G329" s="210"/>
      <c r="H329" s="210"/>
      <c r="I329" s="627"/>
      <c r="J329" s="210"/>
      <c r="K329" s="210"/>
      <c r="L329" s="210"/>
      <c r="M329" s="628"/>
      <c r="N329" s="210"/>
      <c r="O329" s="210"/>
      <c r="P329" s="210"/>
      <c r="Q329" s="210"/>
      <c r="R329" s="210"/>
      <c r="S329" s="210"/>
      <c r="T329" s="210"/>
      <c r="U329" s="210"/>
      <c r="V329" s="210"/>
      <c r="W329" s="210"/>
      <c r="X329" s="210"/>
      <c r="Y329" s="210"/>
      <c r="Z329" s="210"/>
    </row>
    <row r="330" ht="12.75" customHeight="1">
      <c r="A330" s="625"/>
      <c r="B330" s="625"/>
      <c r="C330" s="625"/>
      <c r="D330" s="627"/>
      <c r="E330" s="210"/>
      <c r="F330" s="210"/>
      <c r="G330" s="210"/>
      <c r="H330" s="210"/>
      <c r="I330" s="627"/>
      <c r="J330" s="210"/>
      <c r="K330" s="210"/>
      <c r="L330" s="210"/>
      <c r="M330" s="628"/>
      <c r="N330" s="210"/>
      <c r="O330" s="210"/>
      <c r="P330" s="210"/>
      <c r="Q330" s="210"/>
      <c r="R330" s="210"/>
      <c r="S330" s="210"/>
      <c r="T330" s="210"/>
      <c r="U330" s="210"/>
      <c r="V330" s="210"/>
      <c r="W330" s="210"/>
      <c r="X330" s="210"/>
      <c r="Y330" s="210"/>
      <c r="Z330" s="210"/>
    </row>
    <row r="331" ht="12.75" customHeight="1">
      <c r="A331" s="625"/>
      <c r="B331" s="625"/>
      <c r="C331" s="625"/>
      <c r="D331" s="627"/>
      <c r="E331" s="210"/>
      <c r="F331" s="210"/>
      <c r="G331" s="210"/>
      <c r="H331" s="210"/>
      <c r="I331" s="627"/>
      <c r="J331" s="210"/>
      <c r="K331" s="210"/>
      <c r="L331" s="210"/>
      <c r="M331" s="628"/>
      <c r="N331" s="210"/>
      <c r="O331" s="210"/>
      <c r="P331" s="210"/>
      <c r="Q331" s="210"/>
      <c r="R331" s="210"/>
      <c r="S331" s="210"/>
      <c r="T331" s="210"/>
      <c r="U331" s="210"/>
      <c r="V331" s="210"/>
      <c r="W331" s="210"/>
      <c r="X331" s="210"/>
      <c r="Y331" s="210"/>
      <c r="Z331" s="210"/>
    </row>
    <row r="332" ht="12.75" customHeight="1">
      <c r="A332" s="625"/>
      <c r="B332" s="625"/>
      <c r="C332" s="625"/>
      <c r="D332" s="627"/>
      <c r="E332" s="210"/>
      <c r="F332" s="210"/>
      <c r="G332" s="210"/>
      <c r="H332" s="210"/>
      <c r="I332" s="627"/>
      <c r="J332" s="210"/>
      <c r="K332" s="210"/>
      <c r="L332" s="210"/>
      <c r="M332" s="628"/>
      <c r="N332" s="210"/>
      <c r="O332" s="210"/>
      <c r="P332" s="210"/>
      <c r="Q332" s="210"/>
      <c r="R332" s="210"/>
      <c r="S332" s="210"/>
      <c r="T332" s="210"/>
      <c r="U332" s="210"/>
      <c r="V332" s="210"/>
      <c r="W332" s="210"/>
      <c r="X332" s="210"/>
      <c r="Y332" s="210"/>
      <c r="Z332" s="210"/>
    </row>
    <row r="333" ht="12.75" customHeight="1">
      <c r="A333" s="625"/>
      <c r="B333" s="625"/>
      <c r="C333" s="625"/>
      <c r="D333" s="627"/>
      <c r="E333" s="210"/>
      <c r="F333" s="210"/>
      <c r="G333" s="210"/>
      <c r="H333" s="210"/>
      <c r="I333" s="627"/>
      <c r="J333" s="210"/>
      <c r="K333" s="210"/>
      <c r="L333" s="210"/>
      <c r="M333" s="628"/>
      <c r="N333" s="210"/>
      <c r="O333" s="210"/>
      <c r="P333" s="210"/>
      <c r="Q333" s="210"/>
      <c r="R333" s="210"/>
      <c r="S333" s="210"/>
      <c r="T333" s="210"/>
      <c r="U333" s="210"/>
      <c r="V333" s="210"/>
      <c r="W333" s="210"/>
      <c r="X333" s="210"/>
      <c r="Y333" s="210"/>
      <c r="Z333" s="210"/>
    </row>
    <row r="334" ht="12.75" customHeight="1">
      <c r="A334" s="625"/>
      <c r="B334" s="625"/>
      <c r="C334" s="625"/>
      <c r="D334" s="627"/>
      <c r="E334" s="210"/>
      <c r="F334" s="210"/>
      <c r="G334" s="210"/>
      <c r="H334" s="210"/>
      <c r="I334" s="627"/>
      <c r="J334" s="210"/>
      <c r="K334" s="210"/>
      <c r="L334" s="210"/>
      <c r="M334" s="628"/>
      <c r="N334" s="210"/>
      <c r="O334" s="210"/>
      <c r="P334" s="210"/>
      <c r="Q334" s="210"/>
      <c r="R334" s="210"/>
      <c r="S334" s="210"/>
      <c r="T334" s="210"/>
      <c r="U334" s="210"/>
      <c r="V334" s="210"/>
      <c r="W334" s="210"/>
      <c r="X334" s="210"/>
      <c r="Y334" s="210"/>
      <c r="Z334" s="210"/>
    </row>
    <row r="335" ht="12.75" customHeight="1">
      <c r="A335" s="625"/>
      <c r="B335" s="625"/>
      <c r="C335" s="625"/>
      <c r="D335" s="627"/>
      <c r="E335" s="210"/>
      <c r="F335" s="210"/>
      <c r="G335" s="210"/>
      <c r="H335" s="210"/>
      <c r="I335" s="627"/>
      <c r="J335" s="210"/>
      <c r="K335" s="210"/>
      <c r="L335" s="210"/>
      <c r="M335" s="628"/>
      <c r="N335" s="210"/>
      <c r="O335" s="210"/>
      <c r="P335" s="210"/>
      <c r="Q335" s="210"/>
      <c r="R335" s="210"/>
      <c r="S335" s="210"/>
      <c r="T335" s="210"/>
      <c r="U335" s="210"/>
      <c r="V335" s="210"/>
      <c r="W335" s="210"/>
      <c r="X335" s="210"/>
      <c r="Y335" s="210"/>
      <c r="Z335" s="210"/>
    </row>
    <row r="336" ht="12.75" customHeight="1">
      <c r="A336" s="625"/>
      <c r="B336" s="625"/>
      <c r="C336" s="625"/>
      <c r="D336" s="627"/>
      <c r="E336" s="210"/>
      <c r="F336" s="210"/>
      <c r="G336" s="210"/>
      <c r="H336" s="210"/>
      <c r="I336" s="627"/>
      <c r="J336" s="210"/>
      <c r="K336" s="210"/>
      <c r="L336" s="210"/>
      <c r="M336" s="628"/>
      <c r="N336" s="210"/>
      <c r="O336" s="210"/>
      <c r="P336" s="210"/>
      <c r="Q336" s="210"/>
      <c r="R336" s="210"/>
      <c r="S336" s="210"/>
      <c r="T336" s="210"/>
      <c r="U336" s="210"/>
      <c r="V336" s="210"/>
      <c r="W336" s="210"/>
      <c r="X336" s="210"/>
      <c r="Y336" s="210"/>
      <c r="Z336" s="210"/>
    </row>
    <row r="337" ht="12.75" customHeight="1">
      <c r="A337" s="625"/>
      <c r="B337" s="625"/>
      <c r="C337" s="625"/>
      <c r="D337" s="627"/>
      <c r="E337" s="210"/>
      <c r="F337" s="210"/>
      <c r="G337" s="210"/>
      <c r="H337" s="210"/>
      <c r="I337" s="627"/>
      <c r="J337" s="210"/>
      <c r="K337" s="210"/>
      <c r="L337" s="210"/>
      <c r="M337" s="628"/>
      <c r="N337" s="210"/>
      <c r="O337" s="210"/>
      <c r="P337" s="210"/>
      <c r="Q337" s="210"/>
      <c r="R337" s="210"/>
      <c r="S337" s="210"/>
      <c r="T337" s="210"/>
      <c r="U337" s="210"/>
      <c r="V337" s="210"/>
      <c r="W337" s="210"/>
      <c r="X337" s="210"/>
      <c r="Y337" s="210"/>
      <c r="Z337" s="210"/>
    </row>
    <row r="338" ht="12.75" customHeight="1">
      <c r="A338" s="625"/>
      <c r="B338" s="625"/>
      <c r="C338" s="625"/>
      <c r="D338" s="627"/>
      <c r="E338" s="210"/>
      <c r="F338" s="210"/>
      <c r="G338" s="210"/>
      <c r="H338" s="210"/>
      <c r="I338" s="627"/>
      <c r="J338" s="210"/>
      <c r="K338" s="210"/>
      <c r="L338" s="210"/>
      <c r="M338" s="628"/>
      <c r="N338" s="210"/>
      <c r="O338" s="210"/>
      <c r="P338" s="210"/>
      <c r="Q338" s="210"/>
      <c r="R338" s="210"/>
      <c r="S338" s="210"/>
      <c r="T338" s="210"/>
      <c r="U338" s="210"/>
      <c r="V338" s="210"/>
      <c r="W338" s="210"/>
      <c r="X338" s="210"/>
      <c r="Y338" s="210"/>
      <c r="Z338" s="210"/>
    </row>
    <row r="339" ht="12.75" customHeight="1">
      <c r="A339" s="625"/>
      <c r="B339" s="625"/>
      <c r="C339" s="625"/>
      <c r="D339" s="627"/>
      <c r="E339" s="210"/>
      <c r="F339" s="210"/>
      <c r="G339" s="210"/>
      <c r="H339" s="210"/>
      <c r="I339" s="627"/>
      <c r="J339" s="210"/>
      <c r="K339" s="210"/>
      <c r="L339" s="210"/>
      <c r="M339" s="628"/>
      <c r="N339" s="210"/>
      <c r="O339" s="210"/>
      <c r="P339" s="210"/>
      <c r="Q339" s="210"/>
      <c r="R339" s="210"/>
      <c r="S339" s="210"/>
      <c r="T339" s="210"/>
      <c r="U339" s="210"/>
      <c r="V339" s="210"/>
      <c r="W339" s="210"/>
      <c r="X339" s="210"/>
      <c r="Y339" s="210"/>
      <c r="Z339" s="210"/>
    </row>
    <row r="340" ht="12.75" customHeight="1">
      <c r="A340" s="625"/>
      <c r="B340" s="625"/>
      <c r="C340" s="625"/>
      <c r="D340" s="627"/>
      <c r="E340" s="210"/>
      <c r="F340" s="210"/>
      <c r="G340" s="210"/>
      <c r="H340" s="210"/>
      <c r="I340" s="627"/>
      <c r="J340" s="210"/>
      <c r="K340" s="210"/>
      <c r="L340" s="210"/>
      <c r="M340" s="628"/>
      <c r="N340" s="210"/>
      <c r="O340" s="210"/>
      <c r="P340" s="210"/>
      <c r="Q340" s="210"/>
      <c r="R340" s="210"/>
      <c r="S340" s="210"/>
      <c r="T340" s="210"/>
      <c r="U340" s="210"/>
      <c r="V340" s="210"/>
      <c r="W340" s="210"/>
      <c r="X340" s="210"/>
      <c r="Y340" s="210"/>
      <c r="Z340" s="210"/>
    </row>
    <row r="341" ht="12.75" customHeight="1">
      <c r="A341" s="625"/>
      <c r="B341" s="625"/>
      <c r="C341" s="625"/>
      <c r="D341" s="627"/>
      <c r="E341" s="210"/>
      <c r="F341" s="210"/>
      <c r="G341" s="210"/>
      <c r="H341" s="210"/>
      <c r="I341" s="627"/>
      <c r="J341" s="210"/>
      <c r="K341" s="210"/>
      <c r="L341" s="210"/>
      <c r="M341" s="628"/>
      <c r="N341" s="210"/>
      <c r="O341" s="210"/>
      <c r="P341" s="210"/>
      <c r="Q341" s="210"/>
      <c r="R341" s="210"/>
      <c r="S341" s="210"/>
      <c r="T341" s="210"/>
      <c r="U341" s="210"/>
      <c r="V341" s="210"/>
      <c r="W341" s="210"/>
      <c r="X341" s="210"/>
      <c r="Y341" s="210"/>
      <c r="Z341" s="210"/>
    </row>
    <row r="342" ht="12.75" customHeight="1">
      <c r="A342" s="625"/>
      <c r="B342" s="625"/>
      <c r="C342" s="625"/>
      <c r="D342" s="627"/>
      <c r="E342" s="210"/>
      <c r="F342" s="210"/>
      <c r="G342" s="210"/>
      <c r="H342" s="210"/>
      <c r="I342" s="627"/>
      <c r="J342" s="210"/>
      <c r="K342" s="210"/>
      <c r="L342" s="210"/>
      <c r="M342" s="628"/>
      <c r="N342" s="210"/>
      <c r="O342" s="210"/>
      <c r="P342" s="210"/>
      <c r="Q342" s="210"/>
      <c r="R342" s="210"/>
      <c r="S342" s="210"/>
      <c r="T342" s="210"/>
      <c r="U342" s="210"/>
      <c r="V342" s="210"/>
      <c r="W342" s="210"/>
      <c r="X342" s="210"/>
      <c r="Y342" s="210"/>
      <c r="Z342" s="210"/>
    </row>
    <row r="343" ht="12.75" customHeight="1">
      <c r="A343" s="625"/>
      <c r="B343" s="625"/>
      <c r="C343" s="625"/>
      <c r="D343" s="627"/>
      <c r="E343" s="210"/>
      <c r="F343" s="210"/>
      <c r="G343" s="210"/>
      <c r="H343" s="210"/>
      <c r="I343" s="627"/>
      <c r="J343" s="210"/>
      <c r="K343" s="210"/>
      <c r="L343" s="210"/>
      <c r="M343" s="628"/>
      <c r="N343" s="210"/>
      <c r="O343" s="210"/>
      <c r="P343" s="210"/>
      <c r="Q343" s="210"/>
      <c r="R343" s="210"/>
      <c r="S343" s="210"/>
      <c r="T343" s="210"/>
      <c r="U343" s="210"/>
      <c r="V343" s="210"/>
      <c r="W343" s="210"/>
      <c r="X343" s="210"/>
      <c r="Y343" s="210"/>
      <c r="Z343" s="210"/>
    </row>
    <row r="344" ht="12.75" customHeight="1">
      <c r="A344" s="625"/>
      <c r="B344" s="625"/>
      <c r="C344" s="625"/>
      <c r="D344" s="627"/>
      <c r="E344" s="210"/>
      <c r="F344" s="210"/>
      <c r="G344" s="210"/>
      <c r="H344" s="210"/>
      <c r="I344" s="627"/>
      <c r="J344" s="210"/>
      <c r="K344" s="210"/>
      <c r="L344" s="210"/>
      <c r="M344" s="628"/>
      <c r="N344" s="210"/>
      <c r="O344" s="210"/>
      <c r="P344" s="210"/>
      <c r="Q344" s="210"/>
      <c r="R344" s="210"/>
      <c r="S344" s="210"/>
      <c r="T344" s="210"/>
      <c r="U344" s="210"/>
      <c r="V344" s="210"/>
      <c r="W344" s="210"/>
      <c r="X344" s="210"/>
      <c r="Y344" s="210"/>
      <c r="Z344" s="210"/>
    </row>
    <row r="345" ht="12.75" customHeight="1">
      <c r="A345" s="625"/>
      <c r="B345" s="625"/>
      <c r="C345" s="625"/>
      <c r="D345" s="627"/>
      <c r="E345" s="210"/>
      <c r="F345" s="210"/>
      <c r="G345" s="210"/>
      <c r="H345" s="210"/>
      <c r="I345" s="627"/>
      <c r="J345" s="210"/>
      <c r="K345" s="210"/>
      <c r="L345" s="210"/>
      <c r="M345" s="628"/>
      <c r="N345" s="210"/>
      <c r="O345" s="210"/>
      <c r="P345" s="210"/>
      <c r="Q345" s="210"/>
      <c r="R345" s="210"/>
      <c r="S345" s="210"/>
      <c r="T345" s="210"/>
      <c r="U345" s="210"/>
      <c r="V345" s="210"/>
      <c r="W345" s="210"/>
      <c r="X345" s="210"/>
      <c r="Y345" s="210"/>
      <c r="Z345" s="210"/>
    </row>
    <row r="346" ht="12.75" customHeight="1">
      <c r="A346" s="625"/>
      <c r="B346" s="625"/>
      <c r="C346" s="625"/>
      <c r="D346" s="627"/>
      <c r="E346" s="210"/>
      <c r="F346" s="210"/>
      <c r="G346" s="210"/>
      <c r="H346" s="210"/>
      <c r="I346" s="627"/>
      <c r="J346" s="210"/>
      <c r="K346" s="210"/>
      <c r="L346" s="210"/>
      <c r="M346" s="628"/>
      <c r="N346" s="210"/>
      <c r="O346" s="210"/>
      <c r="P346" s="210"/>
      <c r="Q346" s="210"/>
      <c r="R346" s="210"/>
      <c r="S346" s="210"/>
      <c r="T346" s="210"/>
      <c r="U346" s="210"/>
      <c r="V346" s="210"/>
      <c r="W346" s="210"/>
      <c r="X346" s="210"/>
      <c r="Y346" s="210"/>
      <c r="Z346" s="210"/>
    </row>
    <row r="347" ht="12.75" customHeight="1">
      <c r="A347" s="625"/>
      <c r="B347" s="625"/>
      <c r="C347" s="625"/>
      <c r="D347" s="627"/>
      <c r="E347" s="210"/>
      <c r="F347" s="210"/>
      <c r="G347" s="210"/>
      <c r="H347" s="210"/>
      <c r="I347" s="627"/>
      <c r="J347" s="210"/>
      <c r="K347" s="210"/>
      <c r="L347" s="210"/>
      <c r="M347" s="628"/>
      <c r="N347" s="210"/>
      <c r="O347" s="210"/>
      <c r="P347" s="210"/>
      <c r="Q347" s="210"/>
      <c r="R347" s="210"/>
      <c r="S347" s="210"/>
      <c r="T347" s="210"/>
      <c r="U347" s="210"/>
      <c r="V347" s="210"/>
      <c r="W347" s="210"/>
      <c r="X347" s="210"/>
      <c r="Y347" s="210"/>
      <c r="Z347" s="210"/>
    </row>
    <row r="348" ht="12.75" customHeight="1">
      <c r="A348" s="625"/>
      <c r="B348" s="625"/>
      <c r="C348" s="625"/>
      <c r="D348" s="627"/>
      <c r="E348" s="210"/>
      <c r="F348" s="210"/>
      <c r="G348" s="210"/>
      <c r="H348" s="210"/>
      <c r="I348" s="627"/>
      <c r="J348" s="210"/>
      <c r="K348" s="210"/>
      <c r="L348" s="210"/>
      <c r="M348" s="628"/>
      <c r="N348" s="210"/>
      <c r="O348" s="210"/>
      <c r="P348" s="210"/>
      <c r="Q348" s="210"/>
      <c r="R348" s="210"/>
      <c r="S348" s="210"/>
      <c r="T348" s="210"/>
      <c r="U348" s="210"/>
      <c r="V348" s="210"/>
      <c r="W348" s="210"/>
      <c r="X348" s="210"/>
      <c r="Y348" s="210"/>
      <c r="Z348" s="210"/>
    </row>
    <row r="349" ht="12.75" customHeight="1">
      <c r="A349" s="625"/>
      <c r="B349" s="625"/>
      <c r="C349" s="625"/>
      <c r="D349" s="627"/>
      <c r="E349" s="210"/>
      <c r="F349" s="210"/>
      <c r="G349" s="210"/>
      <c r="H349" s="210"/>
      <c r="I349" s="627"/>
      <c r="J349" s="210"/>
      <c r="K349" s="210"/>
      <c r="L349" s="210"/>
      <c r="M349" s="628"/>
      <c r="N349" s="210"/>
      <c r="O349" s="210"/>
      <c r="P349" s="210"/>
      <c r="Q349" s="210"/>
      <c r="R349" s="210"/>
      <c r="S349" s="210"/>
      <c r="T349" s="210"/>
      <c r="U349" s="210"/>
      <c r="V349" s="210"/>
      <c r="W349" s="210"/>
      <c r="X349" s="210"/>
      <c r="Y349" s="210"/>
      <c r="Z349" s="210"/>
    </row>
    <row r="350" ht="12.75" customHeight="1">
      <c r="A350" s="625"/>
      <c r="B350" s="625"/>
      <c r="C350" s="625"/>
      <c r="D350" s="627"/>
      <c r="E350" s="210"/>
      <c r="F350" s="210"/>
      <c r="G350" s="210"/>
      <c r="H350" s="210"/>
      <c r="I350" s="627"/>
      <c r="J350" s="210"/>
      <c r="K350" s="210"/>
      <c r="L350" s="210"/>
      <c r="M350" s="628"/>
      <c r="N350" s="210"/>
      <c r="O350" s="210"/>
      <c r="P350" s="210"/>
      <c r="Q350" s="210"/>
      <c r="R350" s="210"/>
      <c r="S350" s="210"/>
      <c r="T350" s="210"/>
      <c r="U350" s="210"/>
      <c r="V350" s="210"/>
      <c r="W350" s="210"/>
      <c r="X350" s="210"/>
      <c r="Y350" s="210"/>
      <c r="Z350" s="210"/>
    </row>
    <row r="351" ht="12.75" customHeight="1">
      <c r="A351" s="625"/>
      <c r="B351" s="625"/>
      <c r="C351" s="625"/>
      <c r="D351" s="627"/>
      <c r="E351" s="210"/>
      <c r="F351" s="210"/>
      <c r="G351" s="210"/>
      <c r="H351" s="210"/>
      <c r="I351" s="627"/>
      <c r="J351" s="210"/>
      <c r="K351" s="210"/>
      <c r="L351" s="210"/>
      <c r="M351" s="628"/>
      <c r="N351" s="210"/>
      <c r="O351" s="210"/>
      <c r="P351" s="210"/>
      <c r="Q351" s="210"/>
      <c r="R351" s="210"/>
      <c r="S351" s="210"/>
      <c r="T351" s="210"/>
      <c r="U351" s="210"/>
      <c r="V351" s="210"/>
      <c r="W351" s="210"/>
      <c r="X351" s="210"/>
      <c r="Y351" s="210"/>
      <c r="Z351" s="210"/>
    </row>
    <row r="352" ht="12.75" customHeight="1">
      <c r="A352" s="625"/>
      <c r="B352" s="625"/>
      <c r="C352" s="625"/>
      <c r="D352" s="627"/>
      <c r="E352" s="210"/>
      <c r="F352" s="210"/>
      <c r="G352" s="210"/>
      <c r="H352" s="210"/>
      <c r="I352" s="627"/>
      <c r="J352" s="210"/>
      <c r="K352" s="210"/>
      <c r="L352" s="210"/>
      <c r="M352" s="628"/>
      <c r="N352" s="210"/>
      <c r="O352" s="210"/>
      <c r="P352" s="210"/>
      <c r="Q352" s="210"/>
      <c r="R352" s="210"/>
      <c r="S352" s="210"/>
      <c r="T352" s="210"/>
      <c r="U352" s="210"/>
      <c r="V352" s="210"/>
      <c r="W352" s="210"/>
      <c r="X352" s="210"/>
      <c r="Y352" s="210"/>
      <c r="Z352" s="210"/>
    </row>
    <row r="353" ht="12.75" customHeight="1">
      <c r="A353" s="625"/>
      <c r="B353" s="625"/>
      <c r="C353" s="625"/>
      <c r="D353" s="627"/>
      <c r="E353" s="210"/>
      <c r="F353" s="210"/>
      <c r="G353" s="210"/>
      <c r="H353" s="210"/>
      <c r="I353" s="627"/>
      <c r="J353" s="210"/>
      <c r="K353" s="210"/>
      <c r="L353" s="210"/>
      <c r="M353" s="628"/>
      <c r="N353" s="210"/>
      <c r="O353" s="210"/>
      <c r="P353" s="210"/>
      <c r="Q353" s="210"/>
      <c r="R353" s="210"/>
      <c r="S353" s="210"/>
      <c r="T353" s="210"/>
      <c r="U353" s="210"/>
      <c r="V353" s="210"/>
      <c r="W353" s="210"/>
      <c r="X353" s="210"/>
      <c r="Y353" s="210"/>
      <c r="Z353" s="210"/>
    </row>
    <row r="354" ht="12.75" customHeight="1">
      <c r="A354" s="625"/>
      <c r="B354" s="625"/>
      <c r="C354" s="625"/>
      <c r="D354" s="627"/>
      <c r="E354" s="210"/>
      <c r="F354" s="210"/>
      <c r="G354" s="210"/>
      <c r="H354" s="210"/>
      <c r="I354" s="627"/>
      <c r="J354" s="210"/>
      <c r="K354" s="210"/>
      <c r="L354" s="210"/>
      <c r="M354" s="628"/>
      <c r="N354" s="210"/>
      <c r="O354" s="210"/>
      <c r="P354" s="210"/>
      <c r="Q354" s="210"/>
      <c r="R354" s="210"/>
      <c r="S354" s="210"/>
      <c r="T354" s="210"/>
      <c r="U354" s="210"/>
      <c r="V354" s="210"/>
      <c r="W354" s="210"/>
      <c r="X354" s="210"/>
      <c r="Y354" s="210"/>
      <c r="Z354" s="210"/>
    </row>
    <row r="355" ht="12.75" customHeight="1">
      <c r="A355" s="625"/>
      <c r="B355" s="625"/>
      <c r="C355" s="625"/>
      <c r="D355" s="627"/>
      <c r="E355" s="210"/>
      <c r="F355" s="210"/>
      <c r="G355" s="210"/>
      <c r="H355" s="210"/>
      <c r="I355" s="627"/>
      <c r="J355" s="210"/>
      <c r="K355" s="210"/>
      <c r="L355" s="210"/>
      <c r="M355" s="628"/>
      <c r="N355" s="210"/>
      <c r="O355" s="210"/>
      <c r="P355" s="210"/>
      <c r="Q355" s="210"/>
      <c r="R355" s="210"/>
      <c r="S355" s="210"/>
      <c r="T355" s="210"/>
      <c r="U355" s="210"/>
      <c r="V355" s="210"/>
      <c r="W355" s="210"/>
      <c r="X355" s="210"/>
      <c r="Y355" s="210"/>
      <c r="Z355" s="210"/>
    </row>
    <row r="356" ht="12.75" customHeight="1">
      <c r="A356" s="625"/>
      <c r="B356" s="625"/>
      <c r="C356" s="625"/>
      <c r="D356" s="627"/>
      <c r="E356" s="210"/>
      <c r="F356" s="210"/>
      <c r="G356" s="210"/>
      <c r="H356" s="210"/>
      <c r="I356" s="627"/>
      <c r="J356" s="210"/>
      <c r="K356" s="210"/>
      <c r="L356" s="210"/>
      <c r="M356" s="628"/>
      <c r="N356" s="210"/>
      <c r="O356" s="210"/>
      <c r="P356" s="210"/>
      <c r="Q356" s="210"/>
      <c r="R356" s="210"/>
      <c r="S356" s="210"/>
      <c r="T356" s="210"/>
      <c r="U356" s="210"/>
      <c r="V356" s="210"/>
      <c r="W356" s="210"/>
      <c r="X356" s="210"/>
      <c r="Y356" s="210"/>
      <c r="Z356" s="210"/>
    </row>
    <row r="357" ht="12.75" customHeight="1">
      <c r="A357" s="625"/>
      <c r="B357" s="625"/>
      <c r="C357" s="625"/>
      <c r="D357" s="627"/>
      <c r="E357" s="210"/>
      <c r="F357" s="210"/>
      <c r="G357" s="210"/>
      <c r="H357" s="210"/>
      <c r="I357" s="627"/>
      <c r="J357" s="210"/>
      <c r="K357" s="210"/>
      <c r="L357" s="210"/>
      <c r="M357" s="628"/>
      <c r="N357" s="210"/>
      <c r="O357" s="210"/>
      <c r="P357" s="210"/>
      <c r="Q357" s="210"/>
      <c r="R357" s="210"/>
      <c r="S357" s="210"/>
      <c r="T357" s="210"/>
      <c r="U357" s="210"/>
      <c r="V357" s="210"/>
      <c r="W357" s="210"/>
      <c r="X357" s="210"/>
      <c r="Y357" s="210"/>
      <c r="Z357" s="210"/>
    </row>
    <row r="358" ht="12.75" customHeight="1">
      <c r="A358" s="625"/>
      <c r="B358" s="625"/>
      <c r="C358" s="625"/>
      <c r="D358" s="627"/>
      <c r="E358" s="210"/>
      <c r="F358" s="210"/>
      <c r="G358" s="210"/>
      <c r="H358" s="210"/>
      <c r="I358" s="627"/>
      <c r="J358" s="210"/>
      <c r="K358" s="210"/>
      <c r="L358" s="210"/>
      <c r="M358" s="628"/>
      <c r="N358" s="210"/>
      <c r="O358" s="210"/>
      <c r="P358" s="210"/>
      <c r="Q358" s="210"/>
      <c r="R358" s="210"/>
      <c r="S358" s="210"/>
      <c r="T358" s="210"/>
      <c r="U358" s="210"/>
      <c r="V358" s="210"/>
      <c r="W358" s="210"/>
      <c r="X358" s="210"/>
      <c r="Y358" s="210"/>
      <c r="Z358" s="210"/>
    </row>
    <row r="359" ht="12.75" customHeight="1">
      <c r="A359" s="625"/>
      <c r="B359" s="625"/>
      <c r="C359" s="625"/>
      <c r="D359" s="627"/>
      <c r="E359" s="210"/>
      <c r="F359" s="210"/>
      <c r="G359" s="210"/>
      <c r="H359" s="210"/>
      <c r="I359" s="627"/>
      <c r="J359" s="210"/>
      <c r="K359" s="210"/>
      <c r="L359" s="210"/>
      <c r="M359" s="628"/>
      <c r="N359" s="210"/>
      <c r="O359" s="210"/>
      <c r="P359" s="210"/>
      <c r="Q359" s="210"/>
      <c r="R359" s="210"/>
      <c r="S359" s="210"/>
      <c r="T359" s="210"/>
      <c r="U359" s="210"/>
      <c r="V359" s="210"/>
      <c r="W359" s="210"/>
      <c r="X359" s="210"/>
      <c r="Y359" s="210"/>
      <c r="Z359" s="210"/>
    </row>
    <row r="360" ht="12.75" customHeight="1">
      <c r="A360" s="625"/>
      <c r="B360" s="625"/>
      <c r="C360" s="625"/>
      <c r="D360" s="627"/>
      <c r="E360" s="210"/>
      <c r="F360" s="210"/>
      <c r="G360" s="210"/>
      <c r="H360" s="210"/>
      <c r="I360" s="627"/>
      <c r="J360" s="210"/>
      <c r="K360" s="210"/>
      <c r="L360" s="210"/>
      <c r="M360" s="628"/>
      <c r="N360" s="210"/>
      <c r="O360" s="210"/>
      <c r="P360" s="210"/>
      <c r="Q360" s="210"/>
      <c r="R360" s="210"/>
      <c r="S360" s="210"/>
      <c r="T360" s="210"/>
      <c r="U360" s="210"/>
      <c r="V360" s="210"/>
      <c r="W360" s="210"/>
      <c r="X360" s="210"/>
      <c r="Y360" s="210"/>
      <c r="Z360" s="210"/>
    </row>
    <row r="361" ht="12.75" customHeight="1">
      <c r="A361" s="625"/>
      <c r="B361" s="625"/>
      <c r="C361" s="625"/>
      <c r="D361" s="627"/>
      <c r="E361" s="210"/>
      <c r="F361" s="210"/>
      <c r="G361" s="210"/>
      <c r="H361" s="210"/>
      <c r="I361" s="627"/>
      <c r="J361" s="210"/>
      <c r="K361" s="210"/>
      <c r="L361" s="210"/>
      <c r="M361" s="628"/>
      <c r="N361" s="210"/>
      <c r="O361" s="210"/>
      <c r="P361" s="210"/>
      <c r="Q361" s="210"/>
      <c r="R361" s="210"/>
      <c r="S361" s="210"/>
      <c r="T361" s="210"/>
      <c r="U361" s="210"/>
      <c r="V361" s="210"/>
      <c r="W361" s="210"/>
      <c r="X361" s="210"/>
      <c r="Y361" s="210"/>
      <c r="Z361" s="210"/>
    </row>
    <row r="362" ht="12.75" customHeight="1">
      <c r="A362" s="625"/>
      <c r="B362" s="625"/>
      <c r="C362" s="625"/>
      <c r="D362" s="627"/>
      <c r="E362" s="210"/>
      <c r="F362" s="210"/>
      <c r="G362" s="210"/>
      <c r="H362" s="210"/>
      <c r="I362" s="627"/>
      <c r="J362" s="210"/>
      <c r="K362" s="210"/>
      <c r="L362" s="210"/>
      <c r="M362" s="628"/>
      <c r="N362" s="210"/>
      <c r="O362" s="210"/>
      <c r="P362" s="210"/>
      <c r="Q362" s="210"/>
      <c r="R362" s="210"/>
      <c r="S362" s="210"/>
      <c r="T362" s="210"/>
      <c r="U362" s="210"/>
      <c r="V362" s="210"/>
      <c r="W362" s="210"/>
      <c r="X362" s="210"/>
      <c r="Y362" s="210"/>
      <c r="Z362" s="210"/>
    </row>
    <row r="363" ht="12.75" customHeight="1">
      <c r="A363" s="625"/>
      <c r="B363" s="625"/>
      <c r="C363" s="625"/>
      <c r="D363" s="627"/>
      <c r="E363" s="210"/>
      <c r="F363" s="210"/>
      <c r="G363" s="210"/>
      <c r="H363" s="210"/>
      <c r="I363" s="627"/>
      <c r="J363" s="210"/>
      <c r="K363" s="210"/>
      <c r="L363" s="210"/>
      <c r="M363" s="628"/>
      <c r="N363" s="210"/>
      <c r="O363" s="210"/>
      <c r="P363" s="210"/>
      <c r="Q363" s="210"/>
      <c r="R363" s="210"/>
      <c r="S363" s="210"/>
      <c r="T363" s="210"/>
      <c r="U363" s="210"/>
      <c r="V363" s="210"/>
      <c r="W363" s="210"/>
      <c r="X363" s="210"/>
      <c r="Y363" s="210"/>
      <c r="Z363" s="210"/>
    </row>
    <row r="364" ht="12.75" customHeight="1">
      <c r="A364" s="625"/>
      <c r="B364" s="625"/>
      <c r="C364" s="625"/>
      <c r="D364" s="627"/>
      <c r="E364" s="210"/>
      <c r="F364" s="210"/>
      <c r="G364" s="210"/>
      <c r="H364" s="210"/>
      <c r="I364" s="627"/>
      <c r="J364" s="210"/>
      <c r="K364" s="210"/>
      <c r="L364" s="210"/>
      <c r="M364" s="628"/>
      <c r="N364" s="210"/>
      <c r="O364" s="210"/>
      <c r="P364" s="210"/>
      <c r="Q364" s="210"/>
      <c r="R364" s="210"/>
      <c r="S364" s="210"/>
      <c r="T364" s="210"/>
      <c r="U364" s="210"/>
      <c r="V364" s="210"/>
      <c r="W364" s="210"/>
      <c r="X364" s="210"/>
      <c r="Y364" s="210"/>
      <c r="Z364" s="210"/>
    </row>
    <row r="365" ht="12.75" customHeight="1">
      <c r="A365" s="625"/>
      <c r="B365" s="625"/>
      <c r="C365" s="625"/>
      <c r="D365" s="627"/>
      <c r="E365" s="210"/>
      <c r="F365" s="210"/>
      <c r="G365" s="210"/>
      <c r="H365" s="210"/>
      <c r="I365" s="627"/>
      <c r="J365" s="210"/>
      <c r="K365" s="210"/>
      <c r="L365" s="210"/>
      <c r="M365" s="628"/>
      <c r="N365" s="210"/>
      <c r="O365" s="210"/>
      <c r="P365" s="210"/>
      <c r="Q365" s="210"/>
      <c r="R365" s="210"/>
      <c r="S365" s="210"/>
      <c r="T365" s="210"/>
      <c r="U365" s="210"/>
      <c r="V365" s="210"/>
      <c r="W365" s="210"/>
      <c r="X365" s="210"/>
      <c r="Y365" s="210"/>
      <c r="Z365" s="210"/>
    </row>
    <row r="366" ht="12.75" customHeight="1">
      <c r="A366" s="625"/>
      <c r="B366" s="625"/>
      <c r="C366" s="625"/>
      <c r="D366" s="627"/>
      <c r="E366" s="210"/>
      <c r="F366" s="210"/>
      <c r="G366" s="210"/>
      <c r="H366" s="210"/>
      <c r="I366" s="627"/>
      <c r="J366" s="210"/>
      <c r="K366" s="210"/>
      <c r="L366" s="210"/>
      <c r="M366" s="628"/>
      <c r="N366" s="210"/>
      <c r="O366" s="210"/>
      <c r="P366" s="210"/>
      <c r="Q366" s="210"/>
      <c r="R366" s="210"/>
      <c r="S366" s="210"/>
      <c r="T366" s="210"/>
      <c r="U366" s="210"/>
      <c r="V366" s="210"/>
      <c r="W366" s="210"/>
      <c r="X366" s="210"/>
      <c r="Y366" s="210"/>
      <c r="Z366" s="210"/>
    </row>
    <row r="367" ht="12.75" customHeight="1">
      <c r="A367" s="625"/>
      <c r="B367" s="625"/>
      <c r="C367" s="625"/>
      <c r="D367" s="627"/>
      <c r="E367" s="210"/>
      <c r="F367" s="210"/>
      <c r="G367" s="210"/>
      <c r="H367" s="210"/>
      <c r="I367" s="627"/>
      <c r="J367" s="210"/>
      <c r="K367" s="210"/>
      <c r="L367" s="210"/>
      <c r="M367" s="628"/>
      <c r="N367" s="210"/>
      <c r="O367" s="210"/>
      <c r="P367" s="210"/>
      <c r="Q367" s="210"/>
      <c r="R367" s="210"/>
      <c r="S367" s="210"/>
      <c r="T367" s="210"/>
      <c r="U367" s="210"/>
      <c r="V367" s="210"/>
      <c r="W367" s="210"/>
      <c r="X367" s="210"/>
      <c r="Y367" s="210"/>
      <c r="Z367" s="210"/>
    </row>
    <row r="368" ht="12.75" customHeight="1">
      <c r="A368" s="625"/>
      <c r="B368" s="625"/>
      <c r="C368" s="625"/>
      <c r="D368" s="627"/>
      <c r="E368" s="210"/>
      <c r="F368" s="210"/>
      <c r="G368" s="210"/>
      <c r="H368" s="210"/>
      <c r="I368" s="627"/>
      <c r="J368" s="210"/>
      <c r="K368" s="210"/>
      <c r="L368" s="210"/>
      <c r="M368" s="628"/>
      <c r="N368" s="210"/>
      <c r="O368" s="210"/>
      <c r="P368" s="210"/>
      <c r="Q368" s="210"/>
      <c r="R368" s="210"/>
      <c r="S368" s="210"/>
      <c r="T368" s="210"/>
      <c r="U368" s="210"/>
      <c r="V368" s="210"/>
      <c r="W368" s="210"/>
      <c r="X368" s="210"/>
      <c r="Y368" s="210"/>
      <c r="Z368" s="210"/>
    </row>
    <row r="369" ht="12.75" customHeight="1">
      <c r="A369" s="625"/>
      <c r="B369" s="625"/>
      <c r="C369" s="625"/>
      <c r="D369" s="627"/>
      <c r="E369" s="210"/>
      <c r="F369" s="210"/>
      <c r="G369" s="210"/>
      <c r="H369" s="210"/>
      <c r="I369" s="627"/>
      <c r="J369" s="210"/>
      <c r="K369" s="210"/>
      <c r="L369" s="210"/>
      <c r="M369" s="628"/>
      <c r="N369" s="210"/>
      <c r="O369" s="210"/>
      <c r="P369" s="210"/>
      <c r="Q369" s="210"/>
      <c r="R369" s="210"/>
      <c r="S369" s="210"/>
      <c r="T369" s="210"/>
      <c r="U369" s="210"/>
      <c r="V369" s="210"/>
      <c r="W369" s="210"/>
      <c r="X369" s="210"/>
      <c r="Y369" s="210"/>
      <c r="Z369" s="210"/>
    </row>
    <row r="370" ht="12.75" customHeight="1">
      <c r="A370" s="625"/>
      <c r="B370" s="625"/>
      <c r="C370" s="625"/>
      <c r="D370" s="627"/>
      <c r="E370" s="210"/>
      <c r="F370" s="210"/>
      <c r="G370" s="210"/>
      <c r="H370" s="210"/>
      <c r="I370" s="627"/>
      <c r="J370" s="210"/>
      <c r="K370" s="210"/>
      <c r="L370" s="210"/>
      <c r="M370" s="628"/>
      <c r="N370" s="210"/>
      <c r="O370" s="210"/>
      <c r="P370" s="210"/>
      <c r="Q370" s="210"/>
      <c r="R370" s="210"/>
      <c r="S370" s="210"/>
      <c r="T370" s="210"/>
      <c r="U370" s="210"/>
      <c r="V370" s="210"/>
      <c r="W370" s="210"/>
      <c r="X370" s="210"/>
      <c r="Y370" s="210"/>
      <c r="Z370" s="210"/>
    </row>
    <row r="371" ht="12.75" customHeight="1">
      <c r="A371" s="625"/>
      <c r="B371" s="625"/>
      <c r="C371" s="625"/>
      <c r="D371" s="627"/>
      <c r="E371" s="210"/>
      <c r="F371" s="210"/>
      <c r="G371" s="210"/>
      <c r="H371" s="210"/>
      <c r="I371" s="627"/>
      <c r="J371" s="210"/>
      <c r="K371" s="210"/>
      <c r="L371" s="210"/>
      <c r="M371" s="628"/>
      <c r="N371" s="210"/>
      <c r="O371" s="210"/>
      <c r="P371" s="210"/>
      <c r="Q371" s="210"/>
      <c r="R371" s="210"/>
      <c r="S371" s="210"/>
      <c r="T371" s="210"/>
      <c r="U371" s="210"/>
      <c r="V371" s="210"/>
      <c r="W371" s="210"/>
      <c r="X371" s="210"/>
      <c r="Y371" s="210"/>
      <c r="Z371" s="210"/>
    </row>
    <row r="372" ht="12.75" customHeight="1">
      <c r="A372" s="625"/>
      <c r="B372" s="625"/>
      <c r="C372" s="625"/>
      <c r="D372" s="627"/>
      <c r="E372" s="210"/>
      <c r="F372" s="210"/>
      <c r="G372" s="210"/>
      <c r="H372" s="210"/>
      <c r="I372" s="627"/>
      <c r="J372" s="210"/>
      <c r="K372" s="210"/>
      <c r="L372" s="210"/>
      <c r="M372" s="628"/>
      <c r="N372" s="210"/>
      <c r="O372" s="210"/>
      <c r="P372" s="210"/>
      <c r="Q372" s="210"/>
      <c r="R372" s="210"/>
      <c r="S372" s="210"/>
      <c r="T372" s="210"/>
      <c r="U372" s="210"/>
      <c r="V372" s="210"/>
      <c r="W372" s="210"/>
      <c r="X372" s="210"/>
      <c r="Y372" s="210"/>
      <c r="Z372" s="210"/>
    </row>
    <row r="373" ht="12.75" customHeight="1">
      <c r="A373" s="625"/>
      <c r="B373" s="625"/>
      <c r="C373" s="625"/>
      <c r="D373" s="627"/>
      <c r="E373" s="210"/>
      <c r="F373" s="210"/>
      <c r="G373" s="210"/>
      <c r="H373" s="210"/>
      <c r="I373" s="627"/>
      <c r="J373" s="210"/>
      <c r="K373" s="210"/>
      <c r="L373" s="210"/>
      <c r="M373" s="628"/>
      <c r="N373" s="210"/>
      <c r="O373" s="210"/>
      <c r="P373" s="210"/>
      <c r="Q373" s="210"/>
      <c r="R373" s="210"/>
      <c r="S373" s="210"/>
      <c r="T373" s="210"/>
      <c r="U373" s="210"/>
      <c r="V373" s="210"/>
      <c r="W373" s="210"/>
      <c r="X373" s="210"/>
      <c r="Y373" s="210"/>
      <c r="Z373" s="210"/>
    </row>
    <row r="374" ht="12.75" customHeight="1">
      <c r="A374" s="625"/>
      <c r="B374" s="625"/>
      <c r="C374" s="625"/>
      <c r="D374" s="627"/>
      <c r="E374" s="210"/>
      <c r="F374" s="210"/>
      <c r="G374" s="210"/>
      <c r="H374" s="210"/>
      <c r="I374" s="627"/>
      <c r="J374" s="210"/>
      <c r="K374" s="210"/>
      <c r="L374" s="210"/>
      <c r="M374" s="628"/>
      <c r="N374" s="210"/>
      <c r="O374" s="210"/>
      <c r="P374" s="210"/>
      <c r="Q374" s="210"/>
      <c r="R374" s="210"/>
      <c r="S374" s="210"/>
      <c r="T374" s="210"/>
      <c r="U374" s="210"/>
      <c r="V374" s="210"/>
      <c r="W374" s="210"/>
      <c r="X374" s="210"/>
      <c r="Y374" s="210"/>
      <c r="Z374" s="210"/>
    </row>
    <row r="375" ht="12.75" customHeight="1">
      <c r="A375" s="625"/>
      <c r="B375" s="625"/>
      <c r="C375" s="625"/>
      <c r="D375" s="627"/>
      <c r="E375" s="210"/>
      <c r="F375" s="210"/>
      <c r="G375" s="210"/>
      <c r="H375" s="210"/>
      <c r="I375" s="627"/>
      <c r="J375" s="210"/>
      <c r="K375" s="210"/>
      <c r="L375" s="210"/>
      <c r="M375" s="628"/>
      <c r="N375" s="210"/>
      <c r="O375" s="210"/>
      <c r="P375" s="210"/>
      <c r="Q375" s="210"/>
      <c r="R375" s="210"/>
      <c r="S375" s="210"/>
      <c r="T375" s="210"/>
      <c r="U375" s="210"/>
      <c r="V375" s="210"/>
      <c r="W375" s="210"/>
      <c r="X375" s="210"/>
      <c r="Y375" s="210"/>
      <c r="Z375" s="210"/>
    </row>
    <row r="376" ht="12.75" customHeight="1">
      <c r="A376" s="625"/>
      <c r="B376" s="625"/>
      <c r="C376" s="625"/>
      <c r="D376" s="627"/>
      <c r="E376" s="210"/>
      <c r="F376" s="210"/>
      <c r="G376" s="210"/>
      <c r="H376" s="210"/>
      <c r="I376" s="627"/>
      <c r="J376" s="210"/>
      <c r="K376" s="210"/>
      <c r="L376" s="210"/>
      <c r="M376" s="628"/>
      <c r="N376" s="210"/>
      <c r="O376" s="210"/>
      <c r="P376" s="210"/>
      <c r="Q376" s="210"/>
      <c r="R376" s="210"/>
      <c r="S376" s="210"/>
      <c r="T376" s="210"/>
      <c r="U376" s="210"/>
      <c r="V376" s="210"/>
      <c r="W376" s="210"/>
      <c r="X376" s="210"/>
      <c r="Y376" s="210"/>
      <c r="Z376" s="210"/>
    </row>
    <row r="377" ht="12.75" customHeight="1">
      <c r="A377" s="625"/>
      <c r="B377" s="625"/>
      <c r="C377" s="625"/>
      <c r="D377" s="627"/>
      <c r="E377" s="210"/>
      <c r="F377" s="210"/>
      <c r="G377" s="210"/>
      <c r="H377" s="210"/>
      <c r="I377" s="627"/>
      <c r="J377" s="210"/>
      <c r="K377" s="210"/>
      <c r="L377" s="210"/>
      <c r="M377" s="628"/>
      <c r="N377" s="210"/>
      <c r="O377" s="210"/>
      <c r="P377" s="210"/>
      <c r="Q377" s="210"/>
      <c r="R377" s="210"/>
      <c r="S377" s="210"/>
      <c r="T377" s="210"/>
      <c r="U377" s="210"/>
      <c r="V377" s="210"/>
      <c r="W377" s="210"/>
      <c r="X377" s="210"/>
      <c r="Y377" s="210"/>
      <c r="Z377" s="210"/>
    </row>
    <row r="378" ht="12.75" customHeight="1">
      <c r="A378" s="625"/>
      <c r="B378" s="625"/>
      <c r="C378" s="625"/>
      <c r="D378" s="627"/>
      <c r="E378" s="210"/>
      <c r="F378" s="210"/>
      <c r="G378" s="210"/>
      <c r="H378" s="210"/>
      <c r="I378" s="627"/>
      <c r="J378" s="210"/>
      <c r="K378" s="210"/>
      <c r="L378" s="210"/>
      <c r="M378" s="628"/>
      <c r="N378" s="210"/>
      <c r="O378" s="210"/>
      <c r="P378" s="210"/>
      <c r="Q378" s="210"/>
      <c r="R378" s="210"/>
      <c r="S378" s="210"/>
      <c r="T378" s="210"/>
      <c r="U378" s="210"/>
      <c r="V378" s="210"/>
      <c r="W378" s="210"/>
      <c r="X378" s="210"/>
      <c r="Y378" s="210"/>
      <c r="Z378" s="210"/>
    </row>
    <row r="379" ht="12.75" customHeight="1">
      <c r="A379" s="625"/>
      <c r="B379" s="625"/>
      <c r="C379" s="625"/>
      <c r="D379" s="627"/>
      <c r="E379" s="210"/>
      <c r="F379" s="210"/>
      <c r="G379" s="210"/>
      <c r="H379" s="210"/>
      <c r="I379" s="627"/>
      <c r="J379" s="210"/>
      <c r="K379" s="210"/>
      <c r="L379" s="210"/>
      <c r="M379" s="628"/>
      <c r="N379" s="210"/>
      <c r="O379" s="210"/>
      <c r="P379" s="210"/>
      <c r="Q379" s="210"/>
      <c r="R379" s="210"/>
      <c r="S379" s="210"/>
      <c r="T379" s="210"/>
      <c r="U379" s="210"/>
      <c r="V379" s="210"/>
      <c r="W379" s="210"/>
      <c r="X379" s="210"/>
      <c r="Y379" s="210"/>
      <c r="Z379" s="210"/>
    </row>
    <row r="380" ht="12.75" customHeight="1">
      <c r="A380" s="625"/>
      <c r="B380" s="625"/>
      <c r="C380" s="625"/>
      <c r="D380" s="627"/>
      <c r="E380" s="210"/>
      <c r="F380" s="210"/>
      <c r="G380" s="210"/>
      <c r="H380" s="210"/>
      <c r="I380" s="627"/>
      <c r="J380" s="210"/>
      <c r="K380" s="210"/>
      <c r="L380" s="210"/>
      <c r="M380" s="628"/>
      <c r="N380" s="210"/>
      <c r="O380" s="210"/>
      <c r="P380" s="210"/>
      <c r="Q380" s="210"/>
      <c r="R380" s="210"/>
      <c r="S380" s="210"/>
      <c r="T380" s="210"/>
      <c r="U380" s="210"/>
      <c r="V380" s="210"/>
      <c r="W380" s="210"/>
      <c r="X380" s="210"/>
      <c r="Y380" s="210"/>
      <c r="Z380" s="210"/>
    </row>
    <row r="381" ht="12.75" customHeight="1">
      <c r="A381" s="625"/>
      <c r="B381" s="625"/>
      <c r="C381" s="625"/>
      <c r="D381" s="627"/>
      <c r="E381" s="210"/>
      <c r="F381" s="210"/>
      <c r="G381" s="210"/>
      <c r="H381" s="210"/>
      <c r="I381" s="627"/>
      <c r="J381" s="210"/>
      <c r="K381" s="210"/>
      <c r="L381" s="210"/>
      <c r="M381" s="628"/>
      <c r="N381" s="210"/>
      <c r="O381" s="210"/>
      <c r="P381" s="210"/>
      <c r="Q381" s="210"/>
      <c r="R381" s="210"/>
      <c r="S381" s="210"/>
      <c r="T381" s="210"/>
      <c r="U381" s="210"/>
      <c r="V381" s="210"/>
      <c r="W381" s="210"/>
      <c r="X381" s="210"/>
      <c r="Y381" s="210"/>
      <c r="Z381" s="210"/>
    </row>
    <row r="382" ht="12.75" customHeight="1">
      <c r="A382" s="625"/>
      <c r="B382" s="625"/>
      <c r="C382" s="625"/>
      <c r="D382" s="627"/>
      <c r="E382" s="210"/>
      <c r="F382" s="210"/>
      <c r="G382" s="210"/>
      <c r="H382" s="210"/>
      <c r="I382" s="627"/>
      <c r="J382" s="210"/>
      <c r="K382" s="210"/>
      <c r="L382" s="210"/>
      <c r="M382" s="628"/>
      <c r="N382" s="210"/>
      <c r="O382" s="210"/>
      <c r="P382" s="210"/>
      <c r="Q382" s="210"/>
      <c r="R382" s="210"/>
      <c r="S382" s="210"/>
      <c r="T382" s="210"/>
      <c r="U382" s="210"/>
      <c r="V382" s="210"/>
      <c r="W382" s="210"/>
      <c r="X382" s="210"/>
      <c r="Y382" s="210"/>
      <c r="Z382" s="210"/>
    </row>
    <row r="383" ht="12.75" customHeight="1">
      <c r="A383" s="625"/>
      <c r="B383" s="625"/>
      <c r="C383" s="625"/>
      <c r="D383" s="627"/>
      <c r="E383" s="210"/>
      <c r="F383" s="210"/>
      <c r="G383" s="210"/>
      <c r="H383" s="210"/>
      <c r="I383" s="627"/>
      <c r="J383" s="210"/>
      <c r="K383" s="210"/>
      <c r="L383" s="210"/>
      <c r="M383" s="628"/>
      <c r="N383" s="210"/>
      <c r="O383" s="210"/>
      <c r="P383" s="210"/>
      <c r="Q383" s="210"/>
      <c r="R383" s="210"/>
      <c r="S383" s="210"/>
      <c r="T383" s="210"/>
      <c r="U383" s="210"/>
      <c r="V383" s="210"/>
      <c r="W383" s="210"/>
      <c r="X383" s="210"/>
      <c r="Y383" s="210"/>
      <c r="Z383" s="210"/>
    </row>
    <row r="384" ht="12.75" customHeight="1">
      <c r="A384" s="625"/>
      <c r="B384" s="625"/>
      <c r="C384" s="625"/>
      <c r="D384" s="627"/>
      <c r="E384" s="210"/>
      <c r="F384" s="210"/>
      <c r="G384" s="210"/>
      <c r="H384" s="210"/>
      <c r="I384" s="627"/>
      <c r="J384" s="210"/>
      <c r="K384" s="210"/>
      <c r="L384" s="210"/>
      <c r="M384" s="628"/>
      <c r="N384" s="210"/>
      <c r="O384" s="210"/>
      <c r="P384" s="210"/>
      <c r="Q384" s="210"/>
      <c r="R384" s="210"/>
      <c r="S384" s="210"/>
      <c r="T384" s="210"/>
      <c r="U384" s="210"/>
      <c r="V384" s="210"/>
      <c r="W384" s="210"/>
      <c r="X384" s="210"/>
      <c r="Y384" s="210"/>
      <c r="Z384" s="210"/>
    </row>
    <row r="385" ht="12.75" customHeight="1">
      <c r="A385" s="625"/>
      <c r="B385" s="625"/>
      <c r="C385" s="625"/>
      <c r="D385" s="627"/>
      <c r="E385" s="210"/>
      <c r="F385" s="210"/>
      <c r="G385" s="210"/>
      <c r="H385" s="210"/>
      <c r="I385" s="627"/>
      <c r="J385" s="210"/>
      <c r="K385" s="210"/>
      <c r="L385" s="210"/>
      <c r="M385" s="628"/>
      <c r="N385" s="210"/>
      <c r="O385" s="210"/>
      <c r="P385" s="210"/>
      <c r="Q385" s="210"/>
      <c r="R385" s="210"/>
      <c r="S385" s="210"/>
      <c r="T385" s="210"/>
      <c r="U385" s="210"/>
      <c r="V385" s="210"/>
      <c r="W385" s="210"/>
      <c r="X385" s="210"/>
      <c r="Y385" s="210"/>
      <c r="Z385" s="210"/>
    </row>
    <row r="386" ht="12.75" customHeight="1">
      <c r="A386" s="625"/>
      <c r="B386" s="625"/>
      <c r="C386" s="625"/>
      <c r="D386" s="627"/>
      <c r="E386" s="210"/>
      <c r="F386" s="210"/>
      <c r="G386" s="210"/>
      <c r="H386" s="210"/>
      <c r="I386" s="627"/>
      <c r="J386" s="210"/>
      <c r="K386" s="210"/>
      <c r="L386" s="210"/>
      <c r="M386" s="628"/>
      <c r="N386" s="210"/>
      <c r="O386" s="210"/>
      <c r="P386" s="210"/>
      <c r="Q386" s="210"/>
      <c r="R386" s="210"/>
      <c r="S386" s="210"/>
      <c r="T386" s="210"/>
      <c r="U386" s="210"/>
      <c r="V386" s="210"/>
      <c r="W386" s="210"/>
      <c r="X386" s="210"/>
      <c r="Y386" s="210"/>
      <c r="Z386" s="210"/>
    </row>
    <row r="387" ht="12.75" customHeight="1">
      <c r="A387" s="625"/>
      <c r="B387" s="625"/>
      <c r="C387" s="625"/>
      <c r="D387" s="627"/>
      <c r="E387" s="210"/>
      <c r="F387" s="210"/>
      <c r="G387" s="210"/>
      <c r="H387" s="210"/>
      <c r="I387" s="627"/>
      <c r="J387" s="210"/>
      <c r="K387" s="210"/>
      <c r="L387" s="210"/>
      <c r="M387" s="628"/>
      <c r="N387" s="210"/>
      <c r="O387" s="210"/>
      <c r="P387" s="210"/>
      <c r="Q387" s="210"/>
      <c r="R387" s="210"/>
      <c r="S387" s="210"/>
      <c r="T387" s="210"/>
      <c r="U387" s="210"/>
      <c r="V387" s="210"/>
      <c r="W387" s="210"/>
      <c r="X387" s="210"/>
      <c r="Y387" s="210"/>
      <c r="Z387" s="210"/>
    </row>
    <row r="388" ht="12.75" customHeight="1">
      <c r="A388" s="625"/>
      <c r="B388" s="625"/>
      <c r="C388" s="625"/>
      <c r="D388" s="627"/>
      <c r="E388" s="210"/>
      <c r="F388" s="210"/>
      <c r="G388" s="210"/>
      <c r="H388" s="210"/>
      <c r="I388" s="627"/>
      <c r="J388" s="210"/>
      <c r="K388" s="210"/>
      <c r="L388" s="210"/>
      <c r="M388" s="628"/>
      <c r="N388" s="210"/>
      <c r="O388" s="210"/>
      <c r="P388" s="210"/>
      <c r="Q388" s="210"/>
      <c r="R388" s="210"/>
      <c r="S388" s="210"/>
      <c r="T388" s="210"/>
      <c r="U388" s="210"/>
      <c r="V388" s="210"/>
      <c r="W388" s="210"/>
      <c r="X388" s="210"/>
      <c r="Y388" s="210"/>
      <c r="Z388" s="210"/>
    </row>
    <row r="389" ht="12.75" customHeight="1">
      <c r="A389" s="625"/>
      <c r="B389" s="625"/>
      <c r="C389" s="625"/>
      <c r="D389" s="627"/>
      <c r="E389" s="210"/>
      <c r="F389" s="210"/>
      <c r="G389" s="210"/>
      <c r="H389" s="210"/>
      <c r="I389" s="627"/>
      <c r="J389" s="210"/>
      <c r="K389" s="210"/>
      <c r="L389" s="210"/>
      <c r="M389" s="628"/>
      <c r="N389" s="210"/>
      <c r="O389" s="210"/>
      <c r="P389" s="210"/>
      <c r="Q389" s="210"/>
      <c r="R389" s="210"/>
      <c r="S389" s="210"/>
      <c r="T389" s="210"/>
      <c r="U389" s="210"/>
      <c r="V389" s="210"/>
      <c r="W389" s="210"/>
      <c r="X389" s="210"/>
      <c r="Y389" s="210"/>
      <c r="Z389" s="210"/>
    </row>
    <row r="390" ht="12.75" customHeight="1">
      <c r="A390" s="625"/>
      <c r="B390" s="625"/>
      <c r="C390" s="625"/>
      <c r="D390" s="627"/>
      <c r="E390" s="210"/>
      <c r="F390" s="210"/>
      <c r="G390" s="210"/>
      <c r="H390" s="210"/>
      <c r="I390" s="627"/>
      <c r="J390" s="210"/>
      <c r="K390" s="210"/>
      <c r="L390" s="210"/>
      <c r="M390" s="628"/>
      <c r="N390" s="210"/>
      <c r="O390" s="210"/>
      <c r="P390" s="210"/>
      <c r="Q390" s="210"/>
      <c r="R390" s="210"/>
      <c r="S390" s="210"/>
      <c r="T390" s="210"/>
      <c r="U390" s="210"/>
      <c r="V390" s="210"/>
      <c r="W390" s="210"/>
      <c r="X390" s="210"/>
      <c r="Y390" s="210"/>
      <c r="Z390" s="210"/>
    </row>
    <row r="391" ht="12.75" customHeight="1">
      <c r="A391" s="625"/>
      <c r="B391" s="625"/>
      <c r="C391" s="625"/>
      <c r="D391" s="627"/>
      <c r="E391" s="210"/>
      <c r="F391" s="210"/>
      <c r="G391" s="210"/>
      <c r="H391" s="210"/>
      <c r="I391" s="627"/>
      <c r="J391" s="210"/>
      <c r="K391" s="210"/>
      <c r="L391" s="210"/>
      <c r="M391" s="628"/>
      <c r="N391" s="210"/>
      <c r="O391" s="210"/>
      <c r="P391" s="210"/>
      <c r="Q391" s="210"/>
      <c r="R391" s="210"/>
      <c r="S391" s="210"/>
      <c r="T391" s="210"/>
      <c r="U391" s="210"/>
      <c r="V391" s="210"/>
      <c r="W391" s="210"/>
      <c r="X391" s="210"/>
      <c r="Y391" s="210"/>
      <c r="Z391" s="210"/>
    </row>
    <row r="392" ht="12.75" customHeight="1">
      <c r="A392" s="625"/>
      <c r="B392" s="625"/>
      <c r="C392" s="625"/>
      <c r="D392" s="627"/>
      <c r="E392" s="210"/>
      <c r="F392" s="210"/>
      <c r="G392" s="210"/>
      <c r="H392" s="210"/>
      <c r="I392" s="627"/>
      <c r="J392" s="210"/>
      <c r="K392" s="210"/>
      <c r="L392" s="210"/>
      <c r="M392" s="628"/>
      <c r="N392" s="210"/>
      <c r="O392" s="210"/>
      <c r="P392" s="210"/>
      <c r="Q392" s="210"/>
      <c r="R392" s="210"/>
      <c r="S392" s="210"/>
      <c r="T392" s="210"/>
      <c r="U392" s="210"/>
      <c r="V392" s="210"/>
      <c r="W392" s="210"/>
      <c r="X392" s="210"/>
      <c r="Y392" s="210"/>
      <c r="Z392" s="210"/>
    </row>
    <row r="393" ht="12.75" customHeight="1">
      <c r="A393" s="625"/>
      <c r="B393" s="625"/>
      <c r="C393" s="625"/>
      <c r="D393" s="627"/>
      <c r="E393" s="210"/>
      <c r="F393" s="210"/>
      <c r="G393" s="210"/>
      <c r="H393" s="210"/>
      <c r="I393" s="627"/>
      <c r="J393" s="210"/>
      <c r="K393" s="210"/>
      <c r="L393" s="210"/>
      <c r="M393" s="628"/>
      <c r="N393" s="210"/>
      <c r="O393" s="210"/>
      <c r="P393" s="210"/>
      <c r="Q393" s="210"/>
      <c r="R393" s="210"/>
      <c r="S393" s="210"/>
      <c r="T393" s="210"/>
      <c r="U393" s="210"/>
      <c r="V393" s="210"/>
      <c r="W393" s="210"/>
      <c r="X393" s="210"/>
      <c r="Y393" s="210"/>
      <c r="Z393" s="210"/>
    </row>
    <row r="394" ht="12.75" customHeight="1">
      <c r="A394" s="625"/>
      <c r="B394" s="625"/>
      <c r="C394" s="625"/>
      <c r="D394" s="627"/>
      <c r="E394" s="210"/>
      <c r="F394" s="210"/>
      <c r="G394" s="210"/>
      <c r="H394" s="210"/>
      <c r="I394" s="627"/>
      <c r="J394" s="210"/>
      <c r="K394" s="210"/>
      <c r="L394" s="210"/>
      <c r="M394" s="628"/>
      <c r="N394" s="210"/>
      <c r="O394" s="210"/>
      <c r="P394" s="210"/>
      <c r="Q394" s="210"/>
      <c r="R394" s="210"/>
      <c r="S394" s="210"/>
      <c r="T394" s="210"/>
      <c r="U394" s="210"/>
      <c r="V394" s="210"/>
      <c r="W394" s="210"/>
      <c r="X394" s="210"/>
      <c r="Y394" s="210"/>
      <c r="Z394" s="210"/>
    </row>
    <row r="395" ht="12.75" customHeight="1">
      <c r="A395" s="625"/>
      <c r="B395" s="625"/>
      <c r="C395" s="625"/>
      <c r="D395" s="627"/>
      <c r="E395" s="210"/>
      <c r="F395" s="210"/>
      <c r="G395" s="210"/>
      <c r="H395" s="210"/>
      <c r="I395" s="627"/>
      <c r="J395" s="210"/>
      <c r="K395" s="210"/>
      <c r="L395" s="210"/>
      <c r="M395" s="628"/>
      <c r="N395" s="210"/>
      <c r="O395" s="210"/>
      <c r="P395" s="210"/>
      <c r="Q395" s="210"/>
      <c r="R395" s="210"/>
      <c r="S395" s="210"/>
      <c r="T395" s="210"/>
      <c r="U395" s="210"/>
      <c r="V395" s="210"/>
      <c r="W395" s="210"/>
      <c r="X395" s="210"/>
      <c r="Y395" s="210"/>
      <c r="Z395" s="210"/>
    </row>
    <row r="396" ht="12.75" customHeight="1">
      <c r="A396" s="625"/>
      <c r="B396" s="625"/>
      <c r="C396" s="625"/>
      <c r="D396" s="627"/>
      <c r="E396" s="210"/>
      <c r="F396" s="210"/>
      <c r="G396" s="210"/>
      <c r="H396" s="210"/>
      <c r="I396" s="627"/>
      <c r="J396" s="210"/>
      <c r="K396" s="210"/>
      <c r="L396" s="210"/>
      <c r="M396" s="628"/>
      <c r="N396" s="210"/>
      <c r="O396" s="210"/>
      <c r="P396" s="210"/>
      <c r="Q396" s="210"/>
      <c r="R396" s="210"/>
      <c r="S396" s="210"/>
      <c r="T396" s="210"/>
      <c r="U396" s="210"/>
      <c r="V396" s="210"/>
      <c r="W396" s="210"/>
      <c r="X396" s="210"/>
      <c r="Y396" s="210"/>
      <c r="Z396" s="210"/>
    </row>
    <row r="397" ht="12.75" customHeight="1">
      <c r="A397" s="625"/>
      <c r="B397" s="625"/>
      <c r="C397" s="625"/>
      <c r="D397" s="627"/>
      <c r="E397" s="210"/>
      <c r="F397" s="210"/>
      <c r="G397" s="210"/>
      <c r="H397" s="210"/>
      <c r="I397" s="627"/>
      <c r="J397" s="210"/>
      <c r="K397" s="210"/>
      <c r="L397" s="210"/>
      <c r="M397" s="628"/>
      <c r="N397" s="210"/>
      <c r="O397" s="210"/>
      <c r="P397" s="210"/>
      <c r="Q397" s="210"/>
      <c r="R397" s="210"/>
      <c r="S397" s="210"/>
      <c r="T397" s="210"/>
      <c r="U397" s="210"/>
      <c r="V397" s="210"/>
      <c r="W397" s="210"/>
      <c r="X397" s="210"/>
      <c r="Y397" s="210"/>
      <c r="Z397" s="210"/>
    </row>
    <row r="398" ht="12.75" customHeight="1">
      <c r="A398" s="625"/>
      <c r="B398" s="625"/>
      <c r="C398" s="625"/>
      <c r="D398" s="627"/>
      <c r="E398" s="210"/>
      <c r="F398" s="210"/>
      <c r="G398" s="210"/>
      <c r="H398" s="210"/>
      <c r="I398" s="627"/>
      <c r="J398" s="210"/>
      <c r="K398" s="210"/>
      <c r="L398" s="210"/>
      <c r="M398" s="628"/>
      <c r="N398" s="210"/>
      <c r="O398" s="210"/>
      <c r="P398" s="210"/>
      <c r="Q398" s="210"/>
      <c r="R398" s="210"/>
      <c r="S398" s="210"/>
      <c r="T398" s="210"/>
      <c r="U398" s="210"/>
      <c r="V398" s="210"/>
      <c r="W398" s="210"/>
      <c r="X398" s="210"/>
      <c r="Y398" s="210"/>
      <c r="Z398" s="210"/>
    </row>
    <row r="399" ht="12.75" customHeight="1">
      <c r="A399" s="625"/>
      <c r="B399" s="625"/>
      <c r="C399" s="625"/>
      <c r="D399" s="627"/>
      <c r="E399" s="210"/>
      <c r="F399" s="210"/>
      <c r="G399" s="210"/>
      <c r="H399" s="210"/>
      <c r="I399" s="627"/>
      <c r="J399" s="210"/>
      <c r="K399" s="210"/>
      <c r="L399" s="210"/>
      <c r="M399" s="628"/>
      <c r="N399" s="210"/>
      <c r="O399" s="210"/>
      <c r="P399" s="210"/>
      <c r="Q399" s="210"/>
      <c r="R399" s="210"/>
      <c r="S399" s="210"/>
      <c r="T399" s="210"/>
      <c r="U399" s="210"/>
      <c r="V399" s="210"/>
      <c r="W399" s="210"/>
      <c r="X399" s="210"/>
      <c r="Y399" s="210"/>
      <c r="Z399" s="210"/>
    </row>
    <row r="400" ht="12.75" customHeight="1">
      <c r="A400" s="625"/>
      <c r="B400" s="625"/>
      <c r="C400" s="625"/>
      <c r="D400" s="627"/>
      <c r="E400" s="210"/>
      <c r="F400" s="210"/>
      <c r="G400" s="210"/>
      <c r="H400" s="210"/>
      <c r="I400" s="627"/>
      <c r="J400" s="210"/>
      <c r="K400" s="210"/>
      <c r="L400" s="210"/>
      <c r="M400" s="628"/>
      <c r="N400" s="210"/>
      <c r="O400" s="210"/>
      <c r="P400" s="210"/>
      <c r="Q400" s="210"/>
      <c r="R400" s="210"/>
      <c r="S400" s="210"/>
      <c r="T400" s="210"/>
      <c r="U400" s="210"/>
      <c r="V400" s="210"/>
      <c r="W400" s="210"/>
      <c r="X400" s="210"/>
      <c r="Y400" s="210"/>
      <c r="Z400" s="210"/>
    </row>
    <row r="401" ht="12.75" customHeight="1">
      <c r="A401" s="625"/>
      <c r="B401" s="625"/>
      <c r="C401" s="625"/>
      <c r="D401" s="627"/>
      <c r="E401" s="210"/>
      <c r="F401" s="210"/>
      <c r="G401" s="210"/>
      <c r="H401" s="210"/>
      <c r="I401" s="627"/>
      <c r="J401" s="210"/>
      <c r="K401" s="210"/>
      <c r="L401" s="210"/>
      <c r="M401" s="628"/>
      <c r="N401" s="210"/>
      <c r="O401" s="210"/>
      <c r="P401" s="210"/>
      <c r="Q401" s="210"/>
      <c r="R401" s="210"/>
      <c r="S401" s="210"/>
      <c r="T401" s="210"/>
      <c r="U401" s="210"/>
      <c r="V401" s="210"/>
      <c r="W401" s="210"/>
      <c r="X401" s="210"/>
      <c r="Y401" s="210"/>
      <c r="Z401" s="210"/>
    </row>
    <row r="402" ht="12.75" customHeight="1">
      <c r="A402" s="625"/>
      <c r="B402" s="625"/>
      <c r="C402" s="625"/>
      <c r="D402" s="627"/>
      <c r="E402" s="210"/>
      <c r="F402" s="210"/>
      <c r="G402" s="210"/>
      <c r="H402" s="210"/>
      <c r="I402" s="627"/>
      <c r="J402" s="210"/>
      <c r="K402" s="210"/>
      <c r="L402" s="210"/>
      <c r="M402" s="628"/>
      <c r="N402" s="210"/>
      <c r="O402" s="210"/>
      <c r="P402" s="210"/>
      <c r="Q402" s="210"/>
      <c r="R402" s="210"/>
      <c r="S402" s="210"/>
      <c r="T402" s="210"/>
      <c r="U402" s="210"/>
      <c r="V402" s="210"/>
      <c r="W402" s="210"/>
      <c r="X402" s="210"/>
      <c r="Y402" s="210"/>
      <c r="Z402" s="210"/>
    </row>
    <row r="403" ht="12.75" customHeight="1">
      <c r="A403" s="625"/>
      <c r="B403" s="625"/>
      <c r="C403" s="625"/>
      <c r="D403" s="627"/>
      <c r="E403" s="210"/>
      <c r="F403" s="210"/>
      <c r="G403" s="210"/>
      <c r="H403" s="210"/>
      <c r="I403" s="627"/>
      <c r="J403" s="210"/>
      <c r="K403" s="210"/>
      <c r="L403" s="210"/>
      <c r="M403" s="628"/>
      <c r="N403" s="210"/>
      <c r="O403" s="210"/>
      <c r="P403" s="210"/>
      <c r="Q403" s="210"/>
      <c r="R403" s="210"/>
      <c r="S403" s="210"/>
      <c r="T403" s="210"/>
      <c r="U403" s="210"/>
      <c r="V403" s="210"/>
      <c r="W403" s="210"/>
      <c r="X403" s="210"/>
      <c r="Y403" s="210"/>
      <c r="Z403" s="210"/>
    </row>
    <row r="404" ht="12.75" customHeight="1">
      <c r="A404" s="625"/>
      <c r="B404" s="625"/>
      <c r="C404" s="625"/>
      <c r="D404" s="627"/>
      <c r="E404" s="210"/>
      <c r="F404" s="210"/>
      <c r="G404" s="210"/>
      <c r="H404" s="210"/>
      <c r="I404" s="627"/>
      <c r="J404" s="210"/>
      <c r="K404" s="210"/>
      <c r="L404" s="210"/>
      <c r="M404" s="628"/>
      <c r="N404" s="210"/>
      <c r="O404" s="210"/>
      <c r="P404" s="210"/>
      <c r="Q404" s="210"/>
      <c r="R404" s="210"/>
      <c r="S404" s="210"/>
      <c r="T404" s="210"/>
      <c r="U404" s="210"/>
      <c r="V404" s="210"/>
      <c r="W404" s="210"/>
      <c r="X404" s="210"/>
      <c r="Y404" s="210"/>
      <c r="Z404" s="210"/>
    </row>
    <row r="405" ht="12.75" customHeight="1">
      <c r="A405" s="625"/>
      <c r="B405" s="625"/>
      <c r="C405" s="625"/>
      <c r="D405" s="627"/>
      <c r="E405" s="210"/>
      <c r="F405" s="210"/>
      <c r="G405" s="210"/>
      <c r="H405" s="210"/>
      <c r="I405" s="627"/>
      <c r="J405" s="210"/>
      <c r="K405" s="210"/>
      <c r="L405" s="210"/>
      <c r="M405" s="628"/>
      <c r="N405" s="210"/>
      <c r="O405" s="210"/>
      <c r="P405" s="210"/>
      <c r="Q405" s="210"/>
      <c r="R405" s="210"/>
      <c r="S405" s="210"/>
      <c r="T405" s="210"/>
      <c r="U405" s="210"/>
      <c r="V405" s="210"/>
      <c r="W405" s="210"/>
      <c r="X405" s="210"/>
      <c r="Y405" s="210"/>
      <c r="Z405" s="210"/>
    </row>
    <row r="406" ht="12.75" customHeight="1">
      <c r="A406" s="625"/>
      <c r="B406" s="625"/>
      <c r="C406" s="625"/>
      <c r="D406" s="627"/>
      <c r="E406" s="210"/>
      <c r="F406" s="210"/>
      <c r="G406" s="210"/>
      <c r="H406" s="210"/>
      <c r="I406" s="627"/>
      <c r="J406" s="210"/>
      <c r="K406" s="210"/>
      <c r="L406" s="210"/>
      <c r="M406" s="628"/>
      <c r="N406" s="210"/>
      <c r="O406" s="210"/>
      <c r="P406" s="210"/>
      <c r="Q406" s="210"/>
      <c r="R406" s="210"/>
      <c r="S406" s="210"/>
      <c r="T406" s="210"/>
      <c r="U406" s="210"/>
      <c r="V406" s="210"/>
      <c r="W406" s="210"/>
      <c r="X406" s="210"/>
      <c r="Y406" s="210"/>
      <c r="Z406" s="210"/>
    </row>
    <row r="407" ht="12.75" customHeight="1">
      <c r="A407" s="625"/>
      <c r="B407" s="625"/>
      <c r="C407" s="625"/>
      <c r="D407" s="627"/>
      <c r="E407" s="210"/>
      <c r="F407" s="210"/>
      <c r="G407" s="210"/>
      <c r="H407" s="210"/>
      <c r="I407" s="627"/>
      <c r="J407" s="210"/>
      <c r="K407" s="210"/>
      <c r="L407" s="210"/>
      <c r="M407" s="628"/>
      <c r="N407" s="210"/>
      <c r="O407" s="210"/>
      <c r="P407" s="210"/>
      <c r="Q407" s="210"/>
      <c r="R407" s="210"/>
      <c r="S407" s="210"/>
      <c r="T407" s="210"/>
      <c r="U407" s="210"/>
      <c r="V407" s="210"/>
      <c r="W407" s="210"/>
      <c r="X407" s="210"/>
      <c r="Y407" s="210"/>
      <c r="Z407" s="210"/>
    </row>
    <row r="408" ht="12.75" customHeight="1">
      <c r="A408" s="625"/>
      <c r="B408" s="625"/>
      <c r="C408" s="625"/>
      <c r="D408" s="627"/>
      <c r="E408" s="210"/>
      <c r="F408" s="210"/>
      <c r="G408" s="210"/>
      <c r="H408" s="210"/>
      <c r="I408" s="627"/>
      <c r="J408" s="210"/>
      <c r="K408" s="210"/>
      <c r="L408" s="210"/>
      <c r="M408" s="628"/>
      <c r="N408" s="210"/>
      <c r="O408" s="210"/>
      <c r="P408" s="210"/>
      <c r="Q408" s="210"/>
      <c r="R408" s="210"/>
      <c r="S408" s="210"/>
      <c r="T408" s="210"/>
      <c r="U408" s="210"/>
      <c r="V408" s="210"/>
      <c r="W408" s="210"/>
      <c r="X408" s="210"/>
      <c r="Y408" s="210"/>
      <c r="Z408" s="210"/>
    </row>
    <row r="409" ht="12.75" customHeight="1">
      <c r="A409" s="625"/>
      <c r="B409" s="625"/>
      <c r="C409" s="625"/>
      <c r="D409" s="627"/>
      <c r="E409" s="210"/>
      <c r="F409" s="210"/>
      <c r="G409" s="210"/>
      <c r="H409" s="210"/>
      <c r="I409" s="627"/>
      <c r="J409" s="210"/>
      <c r="K409" s="210"/>
      <c r="L409" s="210"/>
      <c r="M409" s="628"/>
      <c r="N409" s="210"/>
      <c r="O409" s="210"/>
      <c r="P409" s="210"/>
      <c r="Q409" s="210"/>
      <c r="R409" s="210"/>
      <c r="S409" s="210"/>
      <c r="T409" s="210"/>
      <c r="U409" s="210"/>
      <c r="V409" s="210"/>
      <c r="W409" s="210"/>
      <c r="X409" s="210"/>
      <c r="Y409" s="210"/>
      <c r="Z409" s="210"/>
    </row>
    <row r="410" ht="12.75" customHeight="1">
      <c r="A410" s="625"/>
      <c r="B410" s="625"/>
      <c r="C410" s="625"/>
      <c r="D410" s="627"/>
      <c r="E410" s="210"/>
      <c r="F410" s="210"/>
      <c r="G410" s="210"/>
      <c r="H410" s="210"/>
      <c r="I410" s="627"/>
      <c r="J410" s="210"/>
      <c r="K410" s="210"/>
      <c r="L410" s="210"/>
      <c r="M410" s="628"/>
      <c r="N410" s="210"/>
      <c r="O410" s="210"/>
      <c r="P410" s="210"/>
      <c r="Q410" s="210"/>
      <c r="R410" s="210"/>
      <c r="S410" s="210"/>
      <c r="T410" s="210"/>
      <c r="U410" s="210"/>
      <c r="V410" s="210"/>
      <c r="W410" s="210"/>
      <c r="X410" s="210"/>
      <c r="Y410" s="210"/>
      <c r="Z410" s="210"/>
    </row>
    <row r="411" ht="12.75" customHeight="1">
      <c r="A411" s="625"/>
      <c r="B411" s="625"/>
      <c r="C411" s="625"/>
      <c r="D411" s="627"/>
      <c r="E411" s="210"/>
      <c r="F411" s="210"/>
      <c r="G411" s="210"/>
      <c r="H411" s="210"/>
      <c r="I411" s="627"/>
      <c r="J411" s="210"/>
      <c r="K411" s="210"/>
      <c r="L411" s="210"/>
      <c r="M411" s="628"/>
      <c r="N411" s="210"/>
      <c r="O411" s="210"/>
      <c r="P411" s="210"/>
      <c r="Q411" s="210"/>
      <c r="R411" s="210"/>
      <c r="S411" s="210"/>
      <c r="T411" s="210"/>
      <c r="U411" s="210"/>
      <c r="V411" s="210"/>
      <c r="W411" s="210"/>
      <c r="X411" s="210"/>
      <c r="Y411" s="210"/>
      <c r="Z411" s="210"/>
    </row>
    <row r="412" ht="12.75" customHeight="1">
      <c r="A412" s="625"/>
      <c r="B412" s="625"/>
      <c r="C412" s="625"/>
      <c r="D412" s="627"/>
      <c r="E412" s="210"/>
      <c r="F412" s="210"/>
      <c r="G412" s="210"/>
      <c r="H412" s="210"/>
      <c r="I412" s="627"/>
      <c r="J412" s="210"/>
      <c r="K412" s="210"/>
      <c r="L412" s="210"/>
      <c r="M412" s="628"/>
      <c r="N412" s="210"/>
      <c r="O412" s="210"/>
      <c r="P412" s="210"/>
      <c r="Q412" s="210"/>
      <c r="R412" s="210"/>
      <c r="S412" s="210"/>
      <c r="T412" s="210"/>
      <c r="U412" s="210"/>
      <c r="V412" s="210"/>
      <c r="W412" s="210"/>
      <c r="X412" s="210"/>
      <c r="Y412" s="210"/>
      <c r="Z412" s="210"/>
    </row>
    <row r="413" ht="12.75" customHeight="1">
      <c r="A413" s="625"/>
      <c r="B413" s="625"/>
      <c r="C413" s="625"/>
      <c r="D413" s="627"/>
      <c r="E413" s="210"/>
      <c r="F413" s="210"/>
      <c r="G413" s="210"/>
      <c r="H413" s="210"/>
      <c r="I413" s="627"/>
      <c r="J413" s="210"/>
      <c r="K413" s="210"/>
      <c r="L413" s="210"/>
      <c r="M413" s="628"/>
      <c r="N413" s="210"/>
      <c r="O413" s="210"/>
      <c r="P413" s="210"/>
      <c r="Q413" s="210"/>
      <c r="R413" s="210"/>
      <c r="S413" s="210"/>
      <c r="T413" s="210"/>
      <c r="U413" s="210"/>
      <c r="V413" s="210"/>
      <c r="W413" s="210"/>
      <c r="X413" s="210"/>
      <c r="Y413" s="210"/>
      <c r="Z413" s="210"/>
    </row>
    <row r="414" ht="12.75" customHeight="1">
      <c r="A414" s="625"/>
      <c r="B414" s="625"/>
      <c r="C414" s="625"/>
      <c r="D414" s="627"/>
      <c r="E414" s="210"/>
      <c r="F414" s="210"/>
      <c r="G414" s="210"/>
      <c r="H414" s="210"/>
      <c r="I414" s="627"/>
      <c r="J414" s="210"/>
      <c r="K414" s="210"/>
      <c r="L414" s="210"/>
      <c r="M414" s="628"/>
      <c r="N414" s="210"/>
      <c r="O414" s="210"/>
      <c r="P414" s="210"/>
      <c r="Q414" s="210"/>
      <c r="R414" s="210"/>
      <c r="S414" s="210"/>
      <c r="T414" s="210"/>
      <c r="U414" s="210"/>
      <c r="V414" s="210"/>
      <c r="W414" s="210"/>
      <c r="X414" s="210"/>
      <c r="Y414" s="210"/>
      <c r="Z414" s="210"/>
    </row>
    <row r="415" ht="12.75" customHeight="1">
      <c r="A415" s="625"/>
      <c r="B415" s="625"/>
      <c r="C415" s="625"/>
      <c r="D415" s="627"/>
      <c r="E415" s="210"/>
      <c r="F415" s="210"/>
      <c r="G415" s="210"/>
      <c r="H415" s="210"/>
      <c r="I415" s="627"/>
      <c r="J415" s="210"/>
      <c r="K415" s="210"/>
      <c r="L415" s="210"/>
      <c r="M415" s="628"/>
      <c r="N415" s="210"/>
      <c r="O415" s="210"/>
      <c r="P415" s="210"/>
      <c r="Q415" s="210"/>
      <c r="R415" s="210"/>
      <c r="S415" s="210"/>
      <c r="T415" s="210"/>
      <c r="U415" s="210"/>
      <c r="V415" s="210"/>
      <c r="W415" s="210"/>
      <c r="X415" s="210"/>
      <c r="Y415" s="210"/>
      <c r="Z415" s="210"/>
    </row>
    <row r="416" ht="12.75" customHeight="1">
      <c r="A416" s="625"/>
      <c r="B416" s="625"/>
      <c r="C416" s="625"/>
      <c r="D416" s="627"/>
      <c r="E416" s="210"/>
      <c r="F416" s="210"/>
      <c r="G416" s="210"/>
      <c r="H416" s="210"/>
      <c r="I416" s="627"/>
      <c r="J416" s="210"/>
      <c r="K416" s="210"/>
      <c r="L416" s="210"/>
      <c r="M416" s="628"/>
      <c r="N416" s="210"/>
      <c r="O416" s="210"/>
      <c r="P416" s="210"/>
      <c r="Q416" s="210"/>
      <c r="R416" s="210"/>
      <c r="S416" s="210"/>
      <c r="T416" s="210"/>
      <c r="U416" s="210"/>
      <c r="V416" s="210"/>
      <c r="W416" s="210"/>
      <c r="X416" s="210"/>
      <c r="Y416" s="210"/>
      <c r="Z416" s="210"/>
    </row>
    <row r="417" ht="12.75" customHeight="1">
      <c r="A417" s="625"/>
      <c r="B417" s="625"/>
      <c r="C417" s="625"/>
      <c r="D417" s="627"/>
      <c r="E417" s="210"/>
      <c r="F417" s="210"/>
      <c r="G417" s="210"/>
      <c r="H417" s="210"/>
      <c r="I417" s="627"/>
      <c r="J417" s="210"/>
      <c r="K417" s="210"/>
      <c r="L417" s="210"/>
      <c r="M417" s="628"/>
      <c r="N417" s="210"/>
      <c r="O417" s="210"/>
      <c r="P417" s="210"/>
      <c r="Q417" s="210"/>
      <c r="R417" s="210"/>
      <c r="S417" s="210"/>
      <c r="T417" s="210"/>
      <c r="U417" s="210"/>
      <c r="V417" s="210"/>
      <c r="W417" s="210"/>
      <c r="X417" s="210"/>
      <c r="Y417" s="210"/>
      <c r="Z417" s="210"/>
    </row>
    <row r="418" ht="12.75" customHeight="1">
      <c r="A418" s="625"/>
      <c r="B418" s="625"/>
      <c r="C418" s="625"/>
      <c r="D418" s="627"/>
      <c r="E418" s="210"/>
      <c r="F418" s="210"/>
      <c r="G418" s="210"/>
      <c r="H418" s="210"/>
      <c r="I418" s="627"/>
      <c r="J418" s="210"/>
      <c r="K418" s="210"/>
      <c r="L418" s="210"/>
      <c r="M418" s="628"/>
      <c r="N418" s="210"/>
      <c r="O418" s="210"/>
      <c r="P418" s="210"/>
      <c r="Q418" s="210"/>
      <c r="R418" s="210"/>
      <c r="S418" s="210"/>
      <c r="T418" s="210"/>
      <c r="U418" s="210"/>
      <c r="V418" s="210"/>
      <c r="W418" s="210"/>
      <c r="X418" s="210"/>
      <c r="Y418" s="210"/>
      <c r="Z418" s="210"/>
    </row>
    <row r="419" ht="12.75" customHeight="1">
      <c r="A419" s="625"/>
      <c r="B419" s="625"/>
      <c r="C419" s="625"/>
      <c r="D419" s="627"/>
      <c r="E419" s="210"/>
      <c r="F419" s="210"/>
      <c r="G419" s="210"/>
      <c r="H419" s="210"/>
      <c r="I419" s="627"/>
      <c r="J419" s="210"/>
      <c r="K419" s="210"/>
      <c r="L419" s="210"/>
      <c r="M419" s="628"/>
      <c r="N419" s="210"/>
      <c r="O419" s="210"/>
      <c r="P419" s="210"/>
      <c r="Q419" s="210"/>
      <c r="R419" s="210"/>
      <c r="S419" s="210"/>
      <c r="T419" s="210"/>
      <c r="U419" s="210"/>
      <c r="V419" s="210"/>
      <c r="W419" s="210"/>
      <c r="X419" s="210"/>
      <c r="Y419" s="210"/>
      <c r="Z419" s="210"/>
    </row>
    <row r="420" ht="12.75" customHeight="1">
      <c r="A420" s="625"/>
      <c r="B420" s="625"/>
      <c r="C420" s="625"/>
      <c r="D420" s="627"/>
      <c r="E420" s="210"/>
      <c r="F420" s="210"/>
      <c r="G420" s="210"/>
      <c r="H420" s="210"/>
      <c r="I420" s="627"/>
      <c r="J420" s="210"/>
      <c r="K420" s="210"/>
      <c r="L420" s="210"/>
      <c r="M420" s="628"/>
      <c r="N420" s="210"/>
      <c r="O420" s="210"/>
      <c r="P420" s="210"/>
      <c r="Q420" s="210"/>
      <c r="R420" s="210"/>
      <c r="S420" s="210"/>
      <c r="T420" s="210"/>
      <c r="U420" s="210"/>
      <c r="V420" s="210"/>
      <c r="W420" s="210"/>
      <c r="X420" s="210"/>
      <c r="Y420" s="210"/>
      <c r="Z420" s="210"/>
    </row>
    <row r="421" ht="12.75" customHeight="1">
      <c r="A421" s="625"/>
      <c r="B421" s="625"/>
      <c r="C421" s="625"/>
      <c r="D421" s="627"/>
      <c r="E421" s="210"/>
      <c r="F421" s="210"/>
      <c r="G421" s="210"/>
      <c r="H421" s="210"/>
      <c r="I421" s="627"/>
      <c r="J421" s="210"/>
      <c r="K421" s="210"/>
      <c r="L421" s="210"/>
      <c r="M421" s="628"/>
      <c r="N421" s="210"/>
      <c r="O421" s="210"/>
      <c r="P421" s="210"/>
      <c r="Q421" s="210"/>
      <c r="R421" s="210"/>
      <c r="S421" s="210"/>
      <c r="T421" s="210"/>
      <c r="U421" s="210"/>
      <c r="V421" s="210"/>
      <c r="W421" s="210"/>
      <c r="X421" s="210"/>
      <c r="Y421" s="210"/>
      <c r="Z421" s="210"/>
    </row>
    <row r="422" ht="12.75" customHeight="1">
      <c r="A422" s="625"/>
      <c r="B422" s="625"/>
      <c r="C422" s="625"/>
      <c r="D422" s="627"/>
      <c r="E422" s="210"/>
      <c r="F422" s="210"/>
      <c r="G422" s="210"/>
      <c r="H422" s="210"/>
      <c r="I422" s="627"/>
      <c r="J422" s="210"/>
      <c r="K422" s="210"/>
      <c r="L422" s="210"/>
      <c r="M422" s="628"/>
      <c r="N422" s="210"/>
      <c r="O422" s="210"/>
      <c r="P422" s="210"/>
      <c r="Q422" s="210"/>
      <c r="R422" s="210"/>
      <c r="S422" s="210"/>
      <c r="T422" s="210"/>
      <c r="U422" s="210"/>
      <c r="V422" s="210"/>
      <c r="W422" s="210"/>
      <c r="X422" s="210"/>
      <c r="Y422" s="210"/>
      <c r="Z422" s="210"/>
    </row>
    <row r="423" ht="12.75" customHeight="1">
      <c r="A423" s="625"/>
      <c r="B423" s="625"/>
      <c r="C423" s="625"/>
      <c r="D423" s="627"/>
      <c r="E423" s="210"/>
      <c r="F423" s="210"/>
      <c r="G423" s="210"/>
      <c r="H423" s="210"/>
      <c r="I423" s="627"/>
      <c r="J423" s="210"/>
      <c r="K423" s="210"/>
      <c r="L423" s="210"/>
      <c r="M423" s="628"/>
      <c r="N423" s="210"/>
      <c r="O423" s="210"/>
      <c r="P423" s="210"/>
      <c r="Q423" s="210"/>
      <c r="R423" s="210"/>
      <c r="S423" s="210"/>
      <c r="T423" s="210"/>
      <c r="U423" s="210"/>
      <c r="V423" s="210"/>
      <c r="W423" s="210"/>
      <c r="X423" s="210"/>
      <c r="Y423" s="210"/>
      <c r="Z423" s="210"/>
    </row>
    <row r="424" ht="12.75" customHeight="1">
      <c r="A424" s="625"/>
      <c r="B424" s="625"/>
      <c r="C424" s="625"/>
      <c r="D424" s="627"/>
      <c r="E424" s="210"/>
      <c r="F424" s="210"/>
      <c r="G424" s="210"/>
      <c r="H424" s="210"/>
      <c r="I424" s="627"/>
      <c r="J424" s="210"/>
      <c r="K424" s="210"/>
      <c r="L424" s="210"/>
      <c r="M424" s="628"/>
      <c r="N424" s="210"/>
      <c r="O424" s="210"/>
      <c r="P424" s="210"/>
      <c r="Q424" s="210"/>
      <c r="R424" s="210"/>
      <c r="S424" s="210"/>
      <c r="T424" s="210"/>
      <c r="U424" s="210"/>
      <c r="V424" s="210"/>
      <c r="W424" s="210"/>
      <c r="X424" s="210"/>
      <c r="Y424" s="210"/>
      <c r="Z424" s="210"/>
    </row>
    <row r="425" ht="12.75" customHeight="1">
      <c r="A425" s="625"/>
      <c r="B425" s="625"/>
      <c r="C425" s="625"/>
      <c r="D425" s="627"/>
      <c r="E425" s="210"/>
      <c r="F425" s="210"/>
      <c r="G425" s="210"/>
      <c r="H425" s="210"/>
      <c r="I425" s="627"/>
      <c r="J425" s="210"/>
      <c r="K425" s="210"/>
      <c r="L425" s="210"/>
      <c r="M425" s="628"/>
      <c r="N425" s="210"/>
      <c r="O425" s="210"/>
      <c r="P425" s="210"/>
      <c r="Q425" s="210"/>
      <c r="R425" s="210"/>
      <c r="S425" s="210"/>
      <c r="T425" s="210"/>
      <c r="U425" s="210"/>
      <c r="V425" s="210"/>
      <c r="W425" s="210"/>
      <c r="X425" s="210"/>
      <c r="Y425" s="210"/>
      <c r="Z425" s="210"/>
    </row>
    <row r="426" ht="12.75" customHeight="1">
      <c r="A426" s="625"/>
      <c r="B426" s="625"/>
      <c r="C426" s="625"/>
      <c r="D426" s="627"/>
      <c r="E426" s="210"/>
      <c r="F426" s="210"/>
      <c r="G426" s="210"/>
      <c r="H426" s="210"/>
      <c r="I426" s="627"/>
      <c r="J426" s="210"/>
      <c r="K426" s="210"/>
      <c r="L426" s="210"/>
      <c r="M426" s="628"/>
      <c r="N426" s="210"/>
      <c r="O426" s="210"/>
      <c r="P426" s="210"/>
      <c r="Q426" s="210"/>
      <c r="R426" s="210"/>
      <c r="S426" s="210"/>
      <c r="T426" s="210"/>
      <c r="U426" s="210"/>
      <c r="V426" s="210"/>
      <c r="W426" s="210"/>
      <c r="X426" s="210"/>
      <c r="Y426" s="210"/>
      <c r="Z426" s="210"/>
    </row>
    <row r="427" ht="12.75" customHeight="1">
      <c r="A427" s="625"/>
      <c r="B427" s="625"/>
      <c r="C427" s="625"/>
      <c r="D427" s="627"/>
      <c r="E427" s="210"/>
      <c r="F427" s="210"/>
      <c r="G427" s="210"/>
      <c r="H427" s="210"/>
      <c r="I427" s="627"/>
      <c r="J427" s="210"/>
      <c r="K427" s="210"/>
      <c r="L427" s="210"/>
      <c r="M427" s="628"/>
      <c r="N427" s="210"/>
      <c r="O427" s="210"/>
      <c r="P427" s="210"/>
      <c r="Q427" s="210"/>
      <c r="R427" s="210"/>
      <c r="S427" s="210"/>
      <c r="T427" s="210"/>
      <c r="U427" s="210"/>
      <c r="V427" s="210"/>
      <c r="W427" s="210"/>
      <c r="X427" s="210"/>
      <c r="Y427" s="210"/>
      <c r="Z427" s="210"/>
    </row>
    <row r="428" ht="12.75" customHeight="1">
      <c r="A428" s="625"/>
      <c r="B428" s="625"/>
      <c r="C428" s="625"/>
      <c r="D428" s="627"/>
      <c r="E428" s="210"/>
      <c r="F428" s="210"/>
      <c r="G428" s="210"/>
      <c r="H428" s="210"/>
      <c r="I428" s="627"/>
      <c r="J428" s="210"/>
      <c r="K428" s="210"/>
      <c r="L428" s="210"/>
      <c r="M428" s="628"/>
      <c r="N428" s="210"/>
      <c r="O428" s="210"/>
      <c r="P428" s="210"/>
      <c r="Q428" s="210"/>
      <c r="R428" s="210"/>
      <c r="S428" s="210"/>
      <c r="T428" s="210"/>
      <c r="U428" s="210"/>
      <c r="V428" s="210"/>
      <c r="W428" s="210"/>
      <c r="X428" s="210"/>
      <c r="Y428" s="210"/>
      <c r="Z428" s="210"/>
    </row>
    <row r="429" ht="12.75" customHeight="1">
      <c r="A429" s="625"/>
      <c r="B429" s="625"/>
      <c r="C429" s="625"/>
      <c r="D429" s="627"/>
      <c r="E429" s="210"/>
      <c r="F429" s="210"/>
      <c r="G429" s="210"/>
      <c r="H429" s="210"/>
      <c r="I429" s="627"/>
      <c r="J429" s="210"/>
      <c r="K429" s="210"/>
      <c r="L429" s="210"/>
      <c r="M429" s="628"/>
      <c r="N429" s="210"/>
      <c r="O429" s="210"/>
      <c r="P429" s="210"/>
      <c r="Q429" s="210"/>
      <c r="R429" s="210"/>
      <c r="S429" s="210"/>
      <c r="T429" s="210"/>
      <c r="U429" s="210"/>
      <c r="V429" s="210"/>
      <c r="W429" s="210"/>
      <c r="X429" s="210"/>
      <c r="Y429" s="210"/>
      <c r="Z429" s="210"/>
    </row>
    <row r="430" ht="12.75" customHeight="1">
      <c r="A430" s="625"/>
      <c r="B430" s="625"/>
      <c r="C430" s="625"/>
      <c r="D430" s="627"/>
      <c r="E430" s="210"/>
      <c r="F430" s="210"/>
      <c r="G430" s="210"/>
      <c r="H430" s="210"/>
      <c r="I430" s="627"/>
      <c r="J430" s="210"/>
      <c r="K430" s="210"/>
      <c r="L430" s="210"/>
      <c r="M430" s="628"/>
      <c r="N430" s="210"/>
      <c r="O430" s="210"/>
      <c r="P430" s="210"/>
      <c r="Q430" s="210"/>
      <c r="R430" s="210"/>
      <c r="S430" s="210"/>
      <c r="T430" s="210"/>
      <c r="U430" s="210"/>
      <c r="V430" s="210"/>
      <c r="W430" s="210"/>
      <c r="X430" s="210"/>
      <c r="Y430" s="210"/>
      <c r="Z430" s="210"/>
    </row>
    <row r="431" ht="12.75" customHeight="1">
      <c r="A431" s="625"/>
      <c r="B431" s="625"/>
      <c r="C431" s="625"/>
      <c r="D431" s="627"/>
      <c r="E431" s="210"/>
      <c r="F431" s="210"/>
      <c r="G431" s="210"/>
      <c r="H431" s="210"/>
      <c r="I431" s="627"/>
      <c r="J431" s="210"/>
      <c r="K431" s="210"/>
      <c r="L431" s="210"/>
      <c r="M431" s="628"/>
      <c r="N431" s="210"/>
      <c r="O431" s="210"/>
      <c r="P431" s="210"/>
      <c r="Q431" s="210"/>
      <c r="R431" s="210"/>
      <c r="S431" s="210"/>
      <c r="T431" s="210"/>
      <c r="U431" s="210"/>
      <c r="V431" s="210"/>
      <c r="W431" s="210"/>
      <c r="X431" s="210"/>
      <c r="Y431" s="210"/>
      <c r="Z431" s="210"/>
    </row>
    <row r="432" ht="12.75" customHeight="1">
      <c r="A432" s="625"/>
      <c r="B432" s="625"/>
      <c r="C432" s="625"/>
      <c r="D432" s="627"/>
      <c r="E432" s="210"/>
      <c r="F432" s="210"/>
      <c r="G432" s="210"/>
      <c r="H432" s="210"/>
      <c r="I432" s="627"/>
      <c r="J432" s="210"/>
      <c r="K432" s="210"/>
      <c r="L432" s="210"/>
      <c r="M432" s="628"/>
      <c r="N432" s="210"/>
      <c r="O432" s="210"/>
      <c r="P432" s="210"/>
      <c r="Q432" s="210"/>
      <c r="R432" s="210"/>
      <c r="S432" s="210"/>
      <c r="T432" s="210"/>
      <c r="U432" s="210"/>
      <c r="V432" s="210"/>
      <c r="W432" s="210"/>
      <c r="X432" s="210"/>
      <c r="Y432" s="210"/>
      <c r="Z432" s="210"/>
    </row>
    <row r="433" ht="12.75" customHeight="1">
      <c r="A433" s="625"/>
      <c r="B433" s="625"/>
      <c r="C433" s="625"/>
      <c r="D433" s="627"/>
      <c r="E433" s="210"/>
      <c r="F433" s="210"/>
      <c r="G433" s="210"/>
      <c r="H433" s="210"/>
      <c r="I433" s="627"/>
      <c r="J433" s="210"/>
      <c r="K433" s="210"/>
      <c r="L433" s="210"/>
      <c r="M433" s="628"/>
      <c r="N433" s="210"/>
      <c r="O433" s="210"/>
      <c r="P433" s="210"/>
      <c r="Q433" s="210"/>
      <c r="R433" s="210"/>
      <c r="S433" s="210"/>
      <c r="T433" s="210"/>
      <c r="U433" s="210"/>
      <c r="V433" s="210"/>
      <c r="W433" s="210"/>
      <c r="X433" s="210"/>
      <c r="Y433" s="210"/>
      <c r="Z433" s="210"/>
    </row>
    <row r="434" ht="12.75" customHeight="1">
      <c r="A434" s="625"/>
      <c r="B434" s="625"/>
      <c r="C434" s="625"/>
      <c r="D434" s="627"/>
      <c r="E434" s="210"/>
      <c r="F434" s="210"/>
      <c r="G434" s="210"/>
      <c r="H434" s="210"/>
      <c r="I434" s="627"/>
      <c r="J434" s="210"/>
      <c r="K434" s="210"/>
      <c r="L434" s="210"/>
      <c r="M434" s="628"/>
      <c r="N434" s="210"/>
      <c r="O434" s="210"/>
      <c r="P434" s="210"/>
      <c r="Q434" s="210"/>
      <c r="R434" s="210"/>
      <c r="S434" s="210"/>
      <c r="T434" s="210"/>
      <c r="U434" s="210"/>
      <c r="V434" s="210"/>
      <c r="W434" s="210"/>
      <c r="X434" s="210"/>
      <c r="Y434" s="210"/>
      <c r="Z434" s="210"/>
    </row>
    <row r="435" ht="12.75" customHeight="1">
      <c r="A435" s="625"/>
      <c r="B435" s="625"/>
      <c r="C435" s="625"/>
      <c r="D435" s="627"/>
      <c r="E435" s="210"/>
      <c r="F435" s="210"/>
      <c r="G435" s="210"/>
      <c r="H435" s="210"/>
      <c r="I435" s="627"/>
      <c r="J435" s="210"/>
      <c r="K435" s="210"/>
      <c r="L435" s="210"/>
      <c r="M435" s="628"/>
      <c r="N435" s="210"/>
      <c r="O435" s="210"/>
      <c r="P435" s="210"/>
      <c r="Q435" s="210"/>
      <c r="R435" s="210"/>
      <c r="S435" s="210"/>
      <c r="T435" s="210"/>
      <c r="U435" s="210"/>
      <c r="V435" s="210"/>
      <c r="W435" s="210"/>
      <c r="X435" s="210"/>
      <c r="Y435" s="210"/>
      <c r="Z435" s="210"/>
    </row>
    <row r="436" ht="12.75" customHeight="1">
      <c r="A436" s="625"/>
      <c r="B436" s="625"/>
      <c r="C436" s="625"/>
      <c r="D436" s="627"/>
      <c r="E436" s="210"/>
      <c r="F436" s="210"/>
      <c r="G436" s="210"/>
      <c r="H436" s="210"/>
      <c r="I436" s="627"/>
      <c r="J436" s="210"/>
      <c r="K436" s="210"/>
      <c r="L436" s="210"/>
      <c r="M436" s="628"/>
      <c r="N436" s="210"/>
      <c r="O436" s="210"/>
      <c r="P436" s="210"/>
      <c r="Q436" s="210"/>
      <c r="R436" s="210"/>
      <c r="S436" s="210"/>
      <c r="T436" s="210"/>
      <c r="U436" s="210"/>
      <c r="V436" s="210"/>
      <c r="W436" s="210"/>
      <c r="X436" s="210"/>
      <c r="Y436" s="210"/>
      <c r="Z436" s="210"/>
    </row>
    <row r="437" ht="12.75" customHeight="1">
      <c r="A437" s="625"/>
      <c r="B437" s="625"/>
      <c r="C437" s="625"/>
      <c r="D437" s="627"/>
      <c r="E437" s="210"/>
      <c r="F437" s="210"/>
      <c r="G437" s="210"/>
      <c r="H437" s="210"/>
      <c r="I437" s="627"/>
      <c r="J437" s="210"/>
      <c r="K437" s="210"/>
      <c r="L437" s="210"/>
      <c r="M437" s="628"/>
      <c r="N437" s="210"/>
      <c r="O437" s="210"/>
      <c r="P437" s="210"/>
      <c r="Q437" s="210"/>
      <c r="R437" s="210"/>
      <c r="S437" s="210"/>
      <c r="T437" s="210"/>
      <c r="U437" s="210"/>
      <c r="V437" s="210"/>
      <c r="W437" s="210"/>
      <c r="X437" s="210"/>
      <c r="Y437" s="210"/>
      <c r="Z437" s="210"/>
    </row>
    <row r="438" ht="12.75" customHeight="1">
      <c r="A438" s="625"/>
      <c r="B438" s="625"/>
      <c r="C438" s="625"/>
      <c r="D438" s="627"/>
      <c r="E438" s="210"/>
      <c r="F438" s="210"/>
      <c r="G438" s="210"/>
      <c r="H438" s="210"/>
      <c r="I438" s="627"/>
      <c r="J438" s="210"/>
      <c r="K438" s="210"/>
      <c r="L438" s="210"/>
      <c r="M438" s="628"/>
      <c r="N438" s="210"/>
      <c r="O438" s="210"/>
      <c r="P438" s="210"/>
      <c r="Q438" s="210"/>
      <c r="R438" s="210"/>
      <c r="S438" s="210"/>
      <c r="T438" s="210"/>
      <c r="U438" s="210"/>
      <c r="V438" s="210"/>
      <c r="W438" s="210"/>
      <c r="X438" s="210"/>
      <c r="Y438" s="210"/>
      <c r="Z438" s="210"/>
    </row>
    <row r="439" ht="12.75" customHeight="1">
      <c r="A439" s="625"/>
      <c r="B439" s="625"/>
      <c r="C439" s="625"/>
      <c r="D439" s="627"/>
      <c r="E439" s="210"/>
      <c r="F439" s="210"/>
      <c r="G439" s="210"/>
      <c r="H439" s="210"/>
      <c r="I439" s="627"/>
      <c r="J439" s="210"/>
      <c r="K439" s="210"/>
      <c r="L439" s="210"/>
      <c r="M439" s="628"/>
      <c r="N439" s="210"/>
      <c r="O439" s="210"/>
      <c r="P439" s="210"/>
      <c r="Q439" s="210"/>
      <c r="R439" s="210"/>
      <c r="S439" s="210"/>
      <c r="T439" s="210"/>
      <c r="U439" s="210"/>
      <c r="V439" s="210"/>
      <c r="W439" s="210"/>
      <c r="X439" s="210"/>
      <c r="Y439" s="210"/>
      <c r="Z439" s="210"/>
    </row>
    <row r="440" ht="12.75" customHeight="1">
      <c r="A440" s="625"/>
      <c r="B440" s="625"/>
      <c r="C440" s="625"/>
      <c r="D440" s="627"/>
      <c r="E440" s="210"/>
      <c r="F440" s="210"/>
      <c r="G440" s="210"/>
      <c r="H440" s="210"/>
      <c r="I440" s="627"/>
      <c r="J440" s="210"/>
      <c r="K440" s="210"/>
      <c r="L440" s="210"/>
      <c r="M440" s="628"/>
      <c r="N440" s="210"/>
      <c r="O440" s="210"/>
      <c r="P440" s="210"/>
      <c r="Q440" s="210"/>
      <c r="R440" s="210"/>
      <c r="S440" s="210"/>
      <c r="T440" s="210"/>
      <c r="U440" s="210"/>
      <c r="V440" s="210"/>
      <c r="W440" s="210"/>
      <c r="X440" s="210"/>
      <c r="Y440" s="210"/>
      <c r="Z440" s="210"/>
    </row>
    <row r="441" ht="12.75" customHeight="1">
      <c r="A441" s="625"/>
      <c r="B441" s="625"/>
      <c r="C441" s="625"/>
      <c r="D441" s="627"/>
      <c r="E441" s="210"/>
      <c r="F441" s="210"/>
      <c r="G441" s="210"/>
      <c r="H441" s="210"/>
      <c r="I441" s="627"/>
      <c r="J441" s="210"/>
      <c r="K441" s="210"/>
      <c r="L441" s="210"/>
      <c r="M441" s="628"/>
      <c r="N441" s="210"/>
      <c r="O441" s="210"/>
      <c r="P441" s="210"/>
      <c r="Q441" s="210"/>
      <c r="R441" s="210"/>
      <c r="S441" s="210"/>
      <c r="T441" s="210"/>
      <c r="U441" s="210"/>
      <c r="V441" s="210"/>
      <c r="W441" s="210"/>
      <c r="X441" s="210"/>
      <c r="Y441" s="210"/>
      <c r="Z441" s="210"/>
    </row>
    <row r="442" ht="12.75" customHeight="1">
      <c r="A442" s="625"/>
      <c r="B442" s="625"/>
      <c r="C442" s="625"/>
      <c r="D442" s="627"/>
      <c r="E442" s="210"/>
      <c r="F442" s="210"/>
      <c r="G442" s="210"/>
      <c r="H442" s="210"/>
      <c r="I442" s="627"/>
      <c r="J442" s="210"/>
      <c r="K442" s="210"/>
      <c r="L442" s="210"/>
      <c r="M442" s="628"/>
      <c r="N442" s="210"/>
      <c r="O442" s="210"/>
      <c r="P442" s="210"/>
      <c r="Q442" s="210"/>
      <c r="R442" s="210"/>
      <c r="S442" s="210"/>
      <c r="T442" s="210"/>
      <c r="U442" s="210"/>
      <c r="V442" s="210"/>
      <c r="W442" s="210"/>
      <c r="X442" s="210"/>
      <c r="Y442" s="210"/>
      <c r="Z442" s="210"/>
    </row>
    <row r="443" ht="12.75" customHeight="1">
      <c r="A443" s="625"/>
      <c r="B443" s="625"/>
      <c r="C443" s="625"/>
      <c r="D443" s="627"/>
      <c r="E443" s="210"/>
      <c r="F443" s="210"/>
      <c r="G443" s="210"/>
      <c r="H443" s="210"/>
      <c r="I443" s="627"/>
      <c r="J443" s="210"/>
      <c r="K443" s="210"/>
      <c r="L443" s="210"/>
      <c r="M443" s="628"/>
      <c r="N443" s="210"/>
      <c r="O443" s="210"/>
      <c r="P443" s="210"/>
      <c r="Q443" s="210"/>
      <c r="R443" s="210"/>
      <c r="S443" s="210"/>
      <c r="T443" s="210"/>
      <c r="U443" s="210"/>
      <c r="V443" s="210"/>
      <c r="W443" s="210"/>
      <c r="X443" s="210"/>
      <c r="Y443" s="210"/>
      <c r="Z443" s="210"/>
    </row>
    <row r="444" ht="12.75" customHeight="1">
      <c r="A444" s="625"/>
      <c r="B444" s="625"/>
      <c r="C444" s="625"/>
      <c r="D444" s="627"/>
      <c r="E444" s="210"/>
      <c r="F444" s="210"/>
      <c r="G444" s="210"/>
      <c r="H444" s="210"/>
      <c r="I444" s="627"/>
      <c r="J444" s="210"/>
      <c r="K444" s="210"/>
      <c r="L444" s="210"/>
      <c r="M444" s="628"/>
      <c r="N444" s="210"/>
      <c r="O444" s="210"/>
      <c r="P444" s="210"/>
      <c r="Q444" s="210"/>
      <c r="R444" s="210"/>
      <c r="S444" s="210"/>
      <c r="T444" s="210"/>
      <c r="U444" s="210"/>
      <c r="V444" s="210"/>
      <c r="W444" s="210"/>
      <c r="X444" s="210"/>
      <c r="Y444" s="210"/>
      <c r="Z444" s="210"/>
    </row>
    <row r="445" ht="12.75" customHeight="1">
      <c r="A445" s="625"/>
      <c r="B445" s="625"/>
      <c r="C445" s="625"/>
      <c r="D445" s="627"/>
      <c r="E445" s="210"/>
      <c r="F445" s="210"/>
      <c r="G445" s="210"/>
      <c r="H445" s="210"/>
      <c r="I445" s="627"/>
      <c r="J445" s="210"/>
      <c r="K445" s="210"/>
      <c r="L445" s="210"/>
      <c r="M445" s="628"/>
      <c r="N445" s="210"/>
      <c r="O445" s="210"/>
      <c r="P445" s="210"/>
      <c r="Q445" s="210"/>
      <c r="R445" s="210"/>
      <c r="S445" s="210"/>
      <c r="T445" s="210"/>
      <c r="U445" s="210"/>
      <c r="V445" s="210"/>
      <c r="W445" s="210"/>
      <c r="X445" s="210"/>
      <c r="Y445" s="210"/>
      <c r="Z445" s="210"/>
    </row>
    <row r="446" ht="12.75" customHeight="1">
      <c r="A446" s="625"/>
      <c r="B446" s="625"/>
      <c r="C446" s="625"/>
      <c r="D446" s="627"/>
      <c r="E446" s="210"/>
      <c r="F446" s="210"/>
      <c r="G446" s="210"/>
      <c r="H446" s="210"/>
      <c r="I446" s="627"/>
      <c r="J446" s="210"/>
      <c r="K446" s="210"/>
      <c r="L446" s="210"/>
      <c r="M446" s="628"/>
      <c r="N446" s="210"/>
      <c r="O446" s="210"/>
      <c r="P446" s="210"/>
      <c r="Q446" s="210"/>
      <c r="R446" s="210"/>
      <c r="S446" s="210"/>
      <c r="T446" s="210"/>
      <c r="U446" s="210"/>
      <c r="V446" s="210"/>
      <c r="W446" s="210"/>
      <c r="X446" s="210"/>
      <c r="Y446" s="210"/>
      <c r="Z446" s="210"/>
    </row>
    <row r="447" ht="12.75" customHeight="1">
      <c r="A447" s="625"/>
      <c r="B447" s="625"/>
      <c r="C447" s="625"/>
      <c r="D447" s="627"/>
      <c r="E447" s="210"/>
      <c r="F447" s="210"/>
      <c r="G447" s="210"/>
      <c r="H447" s="210"/>
      <c r="I447" s="627"/>
      <c r="J447" s="210"/>
      <c r="K447" s="210"/>
      <c r="L447" s="210"/>
      <c r="M447" s="628"/>
      <c r="N447" s="210"/>
      <c r="O447" s="210"/>
      <c r="P447" s="210"/>
      <c r="Q447" s="210"/>
      <c r="R447" s="210"/>
      <c r="S447" s="210"/>
      <c r="T447" s="210"/>
      <c r="U447" s="210"/>
      <c r="V447" s="210"/>
      <c r="W447" s="210"/>
      <c r="X447" s="210"/>
      <c r="Y447" s="210"/>
      <c r="Z447" s="210"/>
    </row>
    <row r="448" ht="12.75" customHeight="1">
      <c r="A448" s="625"/>
      <c r="B448" s="625"/>
      <c r="C448" s="625"/>
      <c r="D448" s="627"/>
      <c r="E448" s="210"/>
      <c r="F448" s="210"/>
      <c r="G448" s="210"/>
      <c r="H448" s="210"/>
      <c r="I448" s="627"/>
      <c r="J448" s="210"/>
      <c r="K448" s="210"/>
      <c r="L448" s="210"/>
      <c r="M448" s="628"/>
      <c r="N448" s="210"/>
      <c r="O448" s="210"/>
      <c r="P448" s="210"/>
      <c r="Q448" s="210"/>
      <c r="R448" s="210"/>
      <c r="S448" s="210"/>
      <c r="T448" s="210"/>
      <c r="U448" s="210"/>
      <c r="V448" s="210"/>
      <c r="W448" s="210"/>
      <c r="X448" s="210"/>
      <c r="Y448" s="210"/>
      <c r="Z448" s="210"/>
    </row>
    <row r="449" ht="12.75" customHeight="1">
      <c r="A449" s="625"/>
      <c r="B449" s="625"/>
      <c r="C449" s="625"/>
      <c r="D449" s="627"/>
      <c r="E449" s="210"/>
      <c r="F449" s="210"/>
      <c r="G449" s="210"/>
      <c r="H449" s="210"/>
      <c r="I449" s="627"/>
      <c r="J449" s="210"/>
      <c r="K449" s="210"/>
      <c r="L449" s="210"/>
      <c r="M449" s="628"/>
      <c r="N449" s="210"/>
      <c r="O449" s="210"/>
      <c r="P449" s="210"/>
      <c r="Q449" s="210"/>
      <c r="R449" s="210"/>
      <c r="S449" s="210"/>
      <c r="T449" s="210"/>
      <c r="U449" s="210"/>
      <c r="V449" s="210"/>
      <c r="W449" s="210"/>
      <c r="X449" s="210"/>
      <c r="Y449" s="210"/>
      <c r="Z449" s="210"/>
    </row>
    <row r="450" ht="12.75" customHeight="1">
      <c r="A450" s="625"/>
      <c r="B450" s="625"/>
      <c r="C450" s="625"/>
      <c r="D450" s="627"/>
      <c r="E450" s="210"/>
      <c r="F450" s="210"/>
      <c r="G450" s="210"/>
      <c r="H450" s="210"/>
      <c r="I450" s="627"/>
      <c r="J450" s="210"/>
      <c r="K450" s="210"/>
      <c r="L450" s="210"/>
      <c r="M450" s="628"/>
      <c r="N450" s="210"/>
      <c r="O450" s="210"/>
      <c r="P450" s="210"/>
      <c r="Q450" s="210"/>
      <c r="R450" s="210"/>
      <c r="S450" s="210"/>
      <c r="T450" s="210"/>
      <c r="U450" s="210"/>
      <c r="V450" s="210"/>
      <c r="W450" s="210"/>
      <c r="X450" s="210"/>
      <c r="Y450" s="210"/>
      <c r="Z450" s="210"/>
    </row>
    <row r="451" ht="12.75" customHeight="1">
      <c r="A451" s="625"/>
      <c r="B451" s="625"/>
      <c r="C451" s="625"/>
      <c r="D451" s="627"/>
      <c r="E451" s="210"/>
      <c r="F451" s="210"/>
      <c r="G451" s="210"/>
      <c r="H451" s="210"/>
      <c r="I451" s="627"/>
      <c r="J451" s="210"/>
      <c r="K451" s="210"/>
      <c r="L451" s="210"/>
      <c r="M451" s="628"/>
      <c r="N451" s="210"/>
      <c r="O451" s="210"/>
      <c r="P451" s="210"/>
      <c r="Q451" s="210"/>
      <c r="R451" s="210"/>
      <c r="S451" s="210"/>
      <c r="T451" s="210"/>
      <c r="U451" s="210"/>
      <c r="V451" s="210"/>
      <c r="W451" s="210"/>
      <c r="X451" s="210"/>
      <c r="Y451" s="210"/>
      <c r="Z451" s="210"/>
    </row>
    <row r="452" ht="12.75" customHeight="1">
      <c r="A452" s="625"/>
      <c r="B452" s="625"/>
      <c r="C452" s="625"/>
      <c r="D452" s="627"/>
      <c r="E452" s="210"/>
      <c r="F452" s="210"/>
      <c r="G452" s="210"/>
      <c r="H452" s="210"/>
      <c r="I452" s="627"/>
      <c r="J452" s="210"/>
      <c r="K452" s="210"/>
      <c r="L452" s="210"/>
      <c r="M452" s="628"/>
      <c r="N452" s="210"/>
      <c r="O452" s="210"/>
      <c r="P452" s="210"/>
      <c r="Q452" s="210"/>
      <c r="R452" s="210"/>
      <c r="S452" s="210"/>
      <c r="T452" s="210"/>
      <c r="U452" s="210"/>
      <c r="V452" s="210"/>
      <c r="W452" s="210"/>
      <c r="X452" s="210"/>
      <c r="Y452" s="210"/>
      <c r="Z452" s="210"/>
    </row>
    <row r="453" ht="12.75" customHeight="1">
      <c r="A453" s="625"/>
      <c r="B453" s="625"/>
      <c r="C453" s="625"/>
      <c r="D453" s="627"/>
      <c r="E453" s="210"/>
      <c r="F453" s="210"/>
      <c r="G453" s="210"/>
      <c r="H453" s="210"/>
      <c r="I453" s="627"/>
      <c r="J453" s="210"/>
      <c r="K453" s="210"/>
      <c r="L453" s="210"/>
      <c r="M453" s="628"/>
      <c r="N453" s="210"/>
      <c r="O453" s="210"/>
      <c r="P453" s="210"/>
      <c r="Q453" s="210"/>
      <c r="R453" s="210"/>
      <c r="S453" s="210"/>
      <c r="T453" s="210"/>
      <c r="U453" s="210"/>
      <c r="V453" s="210"/>
      <c r="W453" s="210"/>
      <c r="X453" s="210"/>
      <c r="Y453" s="210"/>
      <c r="Z453" s="210"/>
    </row>
    <row r="454" ht="12.75" customHeight="1">
      <c r="A454" s="625"/>
      <c r="B454" s="625"/>
      <c r="C454" s="625"/>
      <c r="D454" s="627"/>
      <c r="E454" s="210"/>
      <c r="F454" s="210"/>
      <c r="G454" s="210"/>
      <c r="H454" s="210"/>
      <c r="I454" s="627"/>
      <c r="J454" s="210"/>
      <c r="K454" s="210"/>
      <c r="L454" s="210"/>
      <c r="M454" s="628"/>
      <c r="N454" s="210"/>
      <c r="O454" s="210"/>
      <c r="P454" s="210"/>
      <c r="Q454" s="210"/>
      <c r="R454" s="210"/>
      <c r="S454" s="210"/>
      <c r="T454" s="210"/>
      <c r="U454" s="210"/>
      <c r="V454" s="210"/>
      <c r="W454" s="210"/>
      <c r="X454" s="210"/>
      <c r="Y454" s="210"/>
      <c r="Z454" s="210"/>
    </row>
    <row r="455" ht="12.75" customHeight="1">
      <c r="A455" s="625"/>
      <c r="B455" s="625"/>
      <c r="C455" s="625"/>
      <c r="D455" s="627"/>
      <c r="E455" s="210"/>
      <c r="F455" s="210"/>
      <c r="G455" s="210"/>
      <c r="H455" s="210"/>
      <c r="I455" s="627"/>
      <c r="J455" s="210"/>
      <c r="K455" s="210"/>
      <c r="L455" s="210"/>
      <c r="M455" s="628"/>
      <c r="N455" s="210"/>
      <c r="O455" s="210"/>
      <c r="P455" s="210"/>
      <c r="Q455" s="210"/>
      <c r="R455" s="210"/>
      <c r="S455" s="210"/>
      <c r="T455" s="210"/>
      <c r="U455" s="210"/>
      <c r="V455" s="210"/>
      <c r="W455" s="210"/>
      <c r="X455" s="210"/>
      <c r="Y455" s="210"/>
      <c r="Z455" s="210"/>
    </row>
    <row r="456" ht="12.75" customHeight="1">
      <c r="A456" s="625"/>
      <c r="B456" s="625"/>
      <c r="C456" s="625"/>
      <c r="D456" s="627"/>
      <c r="E456" s="210"/>
      <c r="F456" s="210"/>
      <c r="G456" s="210"/>
      <c r="H456" s="210"/>
      <c r="I456" s="627"/>
      <c r="J456" s="210"/>
      <c r="K456" s="210"/>
      <c r="L456" s="210"/>
      <c r="M456" s="628"/>
      <c r="N456" s="210"/>
      <c r="O456" s="210"/>
      <c r="P456" s="210"/>
      <c r="Q456" s="210"/>
      <c r="R456" s="210"/>
      <c r="S456" s="210"/>
      <c r="T456" s="210"/>
      <c r="U456" s="210"/>
      <c r="V456" s="210"/>
      <c r="W456" s="210"/>
      <c r="X456" s="210"/>
      <c r="Y456" s="210"/>
      <c r="Z456" s="210"/>
    </row>
    <row r="457" ht="12.75" customHeight="1">
      <c r="A457" s="625"/>
      <c r="B457" s="625"/>
      <c r="C457" s="625"/>
      <c r="D457" s="627"/>
      <c r="E457" s="210"/>
      <c r="F457" s="210"/>
      <c r="G457" s="210"/>
      <c r="H457" s="210"/>
      <c r="I457" s="627"/>
      <c r="J457" s="210"/>
      <c r="K457" s="210"/>
      <c r="L457" s="210"/>
      <c r="M457" s="628"/>
      <c r="N457" s="210"/>
      <c r="O457" s="210"/>
      <c r="P457" s="210"/>
      <c r="Q457" s="210"/>
      <c r="R457" s="210"/>
      <c r="S457" s="210"/>
      <c r="T457" s="210"/>
      <c r="U457" s="210"/>
      <c r="V457" s="210"/>
      <c r="W457" s="210"/>
      <c r="X457" s="210"/>
      <c r="Y457" s="210"/>
      <c r="Z457" s="210"/>
    </row>
    <row r="458" ht="12.75" customHeight="1">
      <c r="A458" s="625"/>
      <c r="B458" s="625"/>
      <c r="C458" s="625"/>
      <c r="D458" s="627"/>
      <c r="E458" s="210"/>
      <c r="F458" s="210"/>
      <c r="G458" s="210"/>
      <c r="H458" s="210"/>
      <c r="I458" s="627"/>
      <c r="J458" s="210"/>
      <c r="K458" s="210"/>
      <c r="L458" s="210"/>
      <c r="M458" s="628"/>
      <c r="N458" s="210"/>
      <c r="O458" s="210"/>
      <c r="P458" s="210"/>
      <c r="Q458" s="210"/>
      <c r="R458" s="210"/>
      <c r="S458" s="210"/>
      <c r="T458" s="210"/>
      <c r="U458" s="210"/>
      <c r="V458" s="210"/>
      <c r="W458" s="210"/>
      <c r="X458" s="210"/>
      <c r="Y458" s="210"/>
      <c r="Z458" s="210"/>
    </row>
    <row r="459" ht="12.75" customHeight="1">
      <c r="A459" s="625"/>
      <c r="B459" s="625"/>
      <c r="C459" s="625"/>
      <c r="D459" s="627"/>
      <c r="E459" s="210"/>
      <c r="F459" s="210"/>
      <c r="G459" s="210"/>
      <c r="H459" s="210"/>
      <c r="I459" s="627"/>
      <c r="J459" s="210"/>
      <c r="K459" s="210"/>
      <c r="L459" s="210"/>
      <c r="M459" s="628"/>
      <c r="N459" s="210"/>
      <c r="O459" s="210"/>
      <c r="P459" s="210"/>
      <c r="Q459" s="210"/>
      <c r="R459" s="210"/>
      <c r="S459" s="210"/>
      <c r="T459" s="210"/>
      <c r="U459" s="210"/>
      <c r="V459" s="210"/>
      <c r="W459" s="210"/>
      <c r="X459" s="210"/>
      <c r="Y459" s="210"/>
      <c r="Z459" s="210"/>
    </row>
    <row r="460" ht="12.75" customHeight="1">
      <c r="A460" s="625"/>
      <c r="B460" s="625"/>
      <c r="C460" s="625"/>
      <c r="D460" s="627"/>
      <c r="E460" s="210"/>
      <c r="F460" s="210"/>
      <c r="G460" s="210"/>
      <c r="H460" s="210"/>
      <c r="I460" s="627"/>
      <c r="J460" s="210"/>
      <c r="K460" s="210"/>
      <c r="L460" s="210"/>
      <c r="M460" s="628"/>
      <c r="N460" s="210"/>
      <c r="O460" s="210"/>
      <c r="P460" s="210"/>
      <c r="Q460" s="210"/>
      <c r="R460" s="210"/>
      <c r="S460" s="210"/>
      <c r="T460" s="210"/>
      <c r="U460" s="210"/>
      <c r="V460" s="210"/>
      <c r="W460" s="210"/>
      <c r="X460" s="210"/>
      <c r="Y460" s="210"/>
      <c r="Z460" s="210"/>
    </row>
    <row r="461" ht="12.75" customHeight="1">
      <c r="A461" s="625"/>
      <c r="B461" s="625"/>
      <c r="C461" s="625"/>
      <c r="D461" s="627"/>
      <c r="E461" s="210"/>
      <c r="F461" s="210"/>
      <c r="G461" s="210"/>
      <c r="H461" s="210"/>
      <c r="I461" s="627"/>
      <c r="J461" s="210"/>
      <c r="K461" s="210"/>
      <c r="L461" s="210"/>
      <c r="M461" s="628"/>
      <c r="N461" s="210"/>
      <c r="O461" s="210"/>
      <c r="P461" s="210"/>
      <c r="Q461" s="210"/>
      <c r="R461" s="210"/>
      <c r="S461" s="210"/>
      <c r="T461" s="210"/>
      <c r="U461" s="210"/>
      <c r="V461" s="210"/>
      <c r="W461" s="210"/>
      <c r="X461" s="210"/>
      <c r="Y461" s="210"/>
      <c r="Z461" s="210"/>
    </row>
    <row r="462" ht="12.75" customHeight="1">
      <c r="A462" s="625"/>
      <c r="B462" s="625"/>
      <c r="C462" s="625"/>
      <c r="D462" s="627"/>
      <c r="E462" s="210"/>
      <c r="F462" s="210"/>
      <c r="G462" s="210"/>
      <c r="H462" s="210"/>
      <c r="I462" s="627"/>
      <c r="J462" s="210"/>
      <c r="K462" s="210"/>
      <c r="L462" s="210"/>
      <c r="M462" s="628"/>
      <c r="N462" s="210"/>
      <c r="O462" s="210"/>
      <c r="P462" s="210"/>
      <c r="Q462" s="210"/>
      <c r="R462" s="210"/>
      <c r="S462" s="210"/>
      <c r="T462" s="210"/>
      <c r="U462" s="210"/>
      <c r="V462" s="210"/>
      <c r="W462" s="210"/>
      <c r="X462" s="210"/>
      <c r="Y462" s="210"/>
      <c r="Z462" s="210"/>
    </row>
    <row r="463" ht="12.75" customHeight="1">
      <c r="A463" s="625"/>
      <c r="B463" s="625"/>
      <c r="C463" s="625"/>
      <c r="D463" s="627"/>
      <c r="E463" s="210"/>
      <c r="F463" s="210"/>
      <c r="G463" s="210"/>
      <c r="H463" s="210"/>
      <c r="I463" s="627"/>
      <c r="J463" s="210"/>
      <c r="K463" s="210"/>
      <c r="L463" s="210"/>
      <c r="M463" s="628"/>
      <c r="N463" s="210"/>
      <c r="O463" s="210"/>
      <c r="P463" s="210"/>
      <c r="Q463" s="210"/>
      <c r="R463" s="210"/>
      <c r="S463" s="210"/>
      <c r="T463" s="210"/>
      <c r="U463" s="210"/>
      <c r="V463" s="210"/>
      <c r="W463" s="210"/>
      <c r="X463" s="210"/>
      <c r="Y463" s="210"/>
      <c r="Z463" s="210"/>
    </row>
    <row r="464" ht="12.75" customHeight="1">
      <c r="A464" s="625"/>
      <c r="B464" s="625"/>
      <c r="C464" s="625"/>
      <c r="D464" s="627"/>
      <c r="E464" s="210"/>
      <c r="F464" s="210"/>
      <c r="G464" s="210"/>
      <c r="H464" s="210"/>
      <c r="I464" s="627"/>
      <c r="J464" s="210"/>
      <c r="K464" s="210"/>
      <c r="L464" s="210"/>
      <c r="M464" s="628"/>
      <c r="N464" s="210"/>
      <c r="O464" s="210"/>
      <c r="P464" s="210"/>
      <c r="Q464" s="210"/>
      <c r="R464" s="210"/>
      <c r="S464" s="210"/>
      <c r="T464" s="210"/>
      <c r="U464" s="210"/>
      <c r="V464" s="210"/>
      <c r="W464" s="210"/>
      <c r="X464" s="210"/>
      <c r="Y464" s="210"/>
      <c r="Z464" s="210"/>
    </row>
    <row r="465" ht="12.75" customHeight="1">
      <c r="A465" s="625"/>
      <c r="B465" s="625"/>
      <c r="C465" s="625"/>
      <c r="D465" s="627"/>
      <c r="E465" s="210"/>
      <c r="F465" s="210"/>
      <c r="G465" s="210"/>
      <c r="H465" s="210"/>
      <c r="I465" s="627"/>
      <c r="J465" s="210"/>
      <c r="K465" s="210"/>
      <c r="L465" s="210"/>
      <c r="M465" s="628"/>
      <c r="N465" s="210"/>
      <c r="O465" s="210"/>
      <c r="P465" s="210"/>
      <c r="Q465" s="210"/>
      <c r="R465" s="210"/>
      <c r="S465" s="210"/>
      <c r="T465" s="210"/>
      <c r="U465" s="210"/>
      <c r="V465" s="210"/>
      <c r="W465" s="210"/>
      <c r="X465" s="210"/>
      <c r="Y465" s="210"/>
      <c r="Z465" s="210"/>
    </row>
    <row r="466" ht="12.75" customHeight="1">
      <c r="A466" s="625"/>
      <c r="B466" s="625"/>
      <c r="C466" s="625"/>
      <c r="D466" s="627"/>
      <c r="E466" s="210"/>
      <c r="F466" s="210"/>
      <c r="G466" s="210"/>
      <c r="H466" s="210"/>
      <c r="I466" s="627"/>
      <c r="J466" s="210"/>
      <c r="K466" s="210"/>
      <c r="L466" s="210"/>
      <c r="M466" s="628"/>
      <c r="N466" s="210"/>
      <c r="O466" s="210"/>
      <c r="P466" s="210"/>
      <c r="Q466" s="210"/>
      <c r="R466" s="210"/>
      <c r="S466" s="210"/>
      <c r="T466" s="210"/>
      <c r="U466" s="210"/>
      <c r="V466" s="210"/>
      <c r="W466" s="210"/>
      <c r="X466" s="210"/>
      <c r="Y466" s="210"/>
      <c r="Z466" s="210"/>
    </row>
    <row r="467" ht="12.75" customHeight="1">
      <c r="A467" s="625"/>
      <c r="B467" s="625"/>
      <c r="C467" s="625"/>
      <c r="D467" s="627"/>
      <c r="E467" s="210"/>
      <c r="F467" s="210"/>
      <c r="G467" s="210"/>
      <c r="H467" s="210"/>
      <c r="I467" s="627"/>
      <c r="J467" s="210"/>
      <c r="K467" s="210"/>
      <c r="L467" s="210"/>
      <c r="M467" s="628"/>
      <c r="N467" s="210"/>
      <c r="O467" s="210"/>
      <c r="P467" s="210"/>
      <c r="Q467" s="210"/>
      <c r="R467" s="210"/>
      <c r="S467" s="210"/>
      <c r="T467" s="210"/>
      <c r="U467" s="210"/>
      <c r="V467" s="210"/>
      <c r="W467" s="210"/>
      <c r="X467" s="210"/>
      <c r="Y467" s="210"/>
      <c r="Z467" s="210"/>
    </row>
    <row r="468" ht="12.75" customHeight="1">
      <c r="A468" s="625"/>
      <c r="B468" s="625"/>
      <c r="C468" s="625"/>
      <c r="D468" s="627"/>
      <c r="E468" s="210"/>
      <c r="F468" s="210"/>
      <c r="G468" s="210"/>
      <c r="H468" s="210"/>
      <c r="I468" s="627"/>
      <c r="J468" s="210"/>
      <c r="K468" s="210"/>
      <c r="L468" s="210"/>
      <c r="M468" s="628"/>
      <c r="N468" s="210"/>
      <c r="O468" s="210"/>
      <c r="P468" s="210"/>
      <c r="Q468" s="210"/>
      <c r="R468" s="210"/>
      <c r="S468" s="210"/>
      <c r="T468" s="210"/>
      <c r="U468" s="210"/>
      <c r="V468" s="210"/>
      <c r="W468" s="210"/>
      <c r="X468" s="210"/>
      <c r="Y468" s="210"/>
      <c r="Z468" s="210"/>
    </row>
    <row r="469" ht="12.75" customHeight="1">
      <c r="A469" s="625"/>
      <c r="B469" s="625"/>
      <c r="C469" s="625"/>
      <c r="D469" s="627"/>
      <c r="E469" s="210"/>
      <c r="F469" s="210"/>
      <c r="G469" s="210"/>
      <c r="H469" s="210"/>
      <c r="I469" s="627"/>
      <c r="J469" s="210"/>
      <c r="K469" s="210"/>
      <c r="L469" s="210"/>
      <c r="M469" s="628"/>
      <c r="N469" s="210"/>
      <c r="O469" s="210"/>
      <c r="P469" s="210"/>
      <c r="Q469" s="210"/>
      <c r="R469" s="210"/>
      <c r="S469" s="210"/>
      <c r="T469" s="210"/>
      <c r="U469" s="210"/>
      <c r="V469" s="210"/>
      <c r="W469" s="210"/>
      <c r="X469" s="210"/>
      <c r="Y469" s="210"/>
      <c r="Z469" s="210"/>
    </row>
    <row r="470" ht="12.75" customHeight="1">
      <c r="A470" s="625"/>
      <c r="B470" s="625"/>
      <c r="C470" s="625"/>
      <c r="D470" s="627"/>
      <c r="E470" s="210"/>
      <c r="F470" s="210"/>
      <c r="G470" s="210"/>
      <c r="H470" s="210"/>
      <c r="I470" s="627"/>
      <c r="J470" s="210"/>
      <c r="K470" s="210"/>
      <c r="L470" s="210"/>
      <c r="M470" s="628"/>
      <c r="N470" s="210"/>
      <c r="O470" s="210"/>
      <c r="P470" s="210"/>
      <c r="Q470" s="210"/>
      <c r="R470" s="210"/>
      <c r="S470" s="210"/>
      <c r="T470" s="210"/>
      <c r="U470" s="210"/>
      <c r="V470" s="210"/>
      <c r="W470" s="210"/>
      <c r="X470" s="210"/>
      <c r="Y470" s="210"/>
      <c r="Z470" s="210"/>
    </row>
    <row r="471" ht="12.75" customHeight="1">
      <c r="A471" s="625"/>
      <c r="B471" s="625"/>
      <c r="C471" s="625"/>
      <c r="D471" s="627"/>
      <c r="E471" s="210"/>
      <c r="F471" s="210"/>
      <c r="G471" s="210"/>
      <c r="H471" s="210"/>
      <c r="I471" s="627"/>
      <c r="J471" s="210"/>
      <c r="K471" s="210"/>
      <c r="L471" s="210"/>
      <c r="M471" s="628"/>
      <c r="N471" s="210"/>
      <c r="O471" s="210"/>
      <c r="P471" s="210"/>
      <c r="Q471" s="210"/>
      <c r="R471" s="210"/>
      <c r="S471" s="210"/>
      <c r="T471" s="210"/>
      <c r="U471" s="210"/>
      <c r="V471" s="210"/>
      <c r="W471" s="210"/>
      <c r="X471" s="210"/>
      <c r="Y471" s="210"/>
      <c r="Z471" s="210"/>
    </row>
    <row r="472" ht="12.75" customHeight="1">
      <c r="A472" s="625"/>
      <c r="B472" s="625"/>
      <c r="C472" s="625"/>
      <c r="D472" s="627"/>
      <c r="E472" s="210"/>
      <c r="F472" s="210"/>
      <c r="G472" s="210"/>
      <c r="H472" s="210"/>
      <c r="I472" s="627"/>
      <c r="J472" s="210"/>
      <c r="K472" s="210"/>
      <c r="L472" s="210"/>
      <c r="M472" s="628"/>
      <c r="N472" s="210"/>
      <c r="O472" s="210"/>
      <c r="P472" s="210"/>
      <c r="Q472" s="210"/>
      <c r="R472" s="210"/>
      <c r="S472" s="210"/>
      <c r="T472" s="210"/>
      <c r="U472" s="210"/>
      <c r="V472" s="210"/>
      <c r="W472" s="210"/>
      <c r="X472" s="210"/>
      <c r="Y472" s="210"/>
      <c r="Z472" s="210"/>
    </row>
    <row r="473" ht="12.75" customHeight="1">
      <c r="A473" s="625"/>
      <c r="B473" s="625"/>
      <c r="C473" s="625"/>
      <c r="D473" s="627"/>
      <c r="E473" s="210"/>
      <c r="F473" s="210"/>
      <c r="G473" s="210"/>
      <c r="H473" s="210"/>
      <c r="I473" s="627"/>
      <c r="J473" s="210"/>
      <c r="K473" s="210"/>
      <c r="L473" s="210"/>
      <c r="M473" s="628"/>
      <c r="N473" s="210"/>
      <c r="O473" s="210"/>
      <c r="P473" s="210"/>
      <c r="Q473" s="210"/>
      <c r="R473" s="210"/>
      <c r="S473" s="210"/>
      <c r="T473" s="210"/>
      <c r="U473" s="210"/>
      <c r="V473" s="210"/>
      <c r="W473" s="210"/>
      <c r="X473" s="210"/>
      <c r="Y473" s="210"/>
      <c r="Z473" s="210"/>
    </row>
    <row r="474" ht="12.75" customHeight="1">
      <c r="A474" s="625"/>
      <c r="B474" s="625"/>
      <c r="C474" s="625"/>
      <c r="D474" s="627"/>
      <c r="E474" s="210"/>
      <c r="F474" s="210"/>
      <c r="G474" s="210"/>
      <c r="H474" s="210"/>
      <c r="I474" s="627"/>
      <c r="J474" s="210"/>
      <c r="K474" s="210"/>
      <c r="L474" s="210"/>
      <c r="M474" s="628"/>
      <c r="N474" s="210"/>
      <c r="O474" s="210"/>
      <c r="P474" s="210"/>
      <c r="Q474" s="210"/>
      <c r="R474" s="210"/>
      <c r="S474" s="210"/>
      <c r="T474" s="210"/>
      <c r="U474" s="210"/>
      <c r="V474" s="210"/>
      <c r="W474" s="210"/>
      <c r="X474" s="210"/>
      <c r="Y474" s="210"/>
      <c r="Z474" s="210"/>
    </row>
    <row r="475" ht="12.75" customHeight="1">
      <c r="A475" s="625"/>
      <c r="B475" s="625"/>
      <c r="C475" s="625"/>
      <c r="D475" s="627"/>
      <c r="E475" s="210"/>
      <c r="F475" s="210"/>
      <c r="G475" s="210"/>
      <c r="H475" s="210"/>
      <c r="I475" s="627"/>
      <c r="J475" s="210"/>
      <c r="K475" s="210"/>
      <c r="L475" s="210"/>
      <c r="M475" s="628"/>
      <c r="N475" s="210"/>
      <c r="O475" s="210"/>
      <c r="P475" s="210"/>
      <c r="Q475" s="210"/>
      <c r="R475" s="210"/>
      <c r="S475" s="210"/>
      <c r="T475" s="210"/>
      <c r="U475" s="210"/>
      <c r="V475" s="210"/>
      <c r="W475" s="210"/>
      <c r="X475" s="210"/>
      <c r="Y475" s="210"/>
      <c r="Z475" s="210"/>
    </row>
    <row r="476" ht="12.75" customHeight="1">
      <c r="A476" s="625"/>
      <c r="B476" s="625"/>
      <c r="C476" s="625"/>
      <c r="D476" s="627"/>
      <c r="E476" s="210"/>
      <c r="F476" s="210"/>
      <c r="G476" s="210"/>
      <c r="H476" s="210"/>
      <c r="I476" s="627"/>
      <c r="J476" s="210"/>
      <c r="K476" s="210"/>
      <c r="L476" s="210"/>
      <c r="M476" s="628"/>
      <c r="N476" s="210"/>
      <c r="O476" s="210"/>
      <c r="P476" s="210"/>
      <c r="Q476" s="210"/>
      <c r="R476" s="210"/>
      <c r="S476" s="210"/>
      <c r="T476" s="210"/>
      <c r="U476" s="210"/>
      <c r="V476" s="210"/>
      <c r="W476" s="210"/>
      <c r="X476" s="210"/>
      <c r="Y476" s="210"/>
      <c r="Z476" s="210"/>
    </row>
    <row r="477" ht="12.75" customHeight="1">
      <c r="A477" s="625"/>
      <c r="B477" s="625"/>
      <c r="C477" s="625"/>
      <c r="D477" s="627"/>
      <c r="E477" s="210"/>
      <c r="F477" s="210"/>
      <c r="G477" s="210"/>
      <c r="H477" s="210"/>
      <c r="I477" s="627"/>
      <c r="J477" s="210"/>
      <c r="K477" s="210"/>
      <c r="L477" s="210"/>
      <c r="M477" s="628"/>
      <c r="N477" s="210"/>
      <c r="O477" s="210"/>
      <c r="P477" s="210"/>
      <c r="Q477" s="210"/>
      <c r="R477" s="210"/>
      <c r="S477" s="210"/>
      <c r="T477" s="210"/>
      <c r="U477" s="210"/>
      <c r="V477" s="210"/>
      <c r="W477" s="210"/>
      <c r="X477" s="210"/>
      <c r="Y477" s="210"/>
      <c r="Z477" s="210"/>
    </row>
    <row r="478" ht="12.75" customHeight="1">
      <c r="A478" s="625"/>
      <c r="B478" s="625"/>
      <c r="C478" s="625"/>
      <c r="D478" s="627"/>
      <c r="E478" s="210"/>
      <c r="F478" s="210"/>
      <c r="G478" s="210"/>
      <c r="H478" s="210"/>
      <c r="I478" s="627"/>
      <c r="J478" s="210"/>
      <c r="K478" s="210"/>
      <c r="L478" s="210"/>
      <c r="M478" s="628"/>
      <c r="N478" s="210"/>
      <c r="O478" s="210"/>
      <c r="P478" s="210"/>
      <c r="Q478" s="210"/>
      <c r="R478" s="210"/>
      <c r="S478" s="210"/>
      <c r="T478" s="210"/>
      <c r="U478" s="210"/>
      <c r="V478" s="210"/>
      <c r="W478" s="210"/>
      <c r="X478" s="210"/>
      <c r="Y478" s="210"/>
      <c r="Z478" s="210"/>
    </row>
    <row r="479" ht="12.75" customHeight="1">
      <c r="A479" s="625"/>
      <c r="B479" s="625"/>
      <c r="C479" s="625"/>
      <c r="D479" s="627"/>
      <c r="E479" s="210"/>
      <c r="F479" s="210"/>
      <c r="G479" s="210"/>
      <c r="H479" s="210"/>
      <c r="I479" s="627"/>
      <c r="J479" s="210"/>
      <c r="K479" s="210"/>
      <c r="L479" s="210"/>
      <c r="M479" s="628"/>
      <c r="N479" s="210"/>
      <c r="O479" s="210"/>
      <c r="P479" s="210"/>
      <c r="Q479" s="210"/>
      <c r="R479" s="210"/>
      <c r="S479" s="210"/>
      <c r="T479" s="210"/>
      <c r="U479" s="210"/>
      <c r="V479" s="210"/>
      <c r="W479" s="210"/>
      <c r="X479" s="210"/>
      <c r="Y479" s="210"/>
      <c r="Z479" s="210"/>
    </row>
    <row r="480" ht="12.75" customHeight="1">
      <c r="A480" s="625"/>
      <c r="B480" s="625"/>
      <c r="C480" s="625"/>
      <c r="D480" s="627"/>
      <c r="E480" s="210"/>
      <c r="F480" s="210"/>
      <c r="G480" s="210"/>
      <c r="H480" s="210"/>
      <c r="I480" s="627"/>
      <c r="J480" s="210"/>
      <c r="K480" s="210"/>
      <c r="L480" s="210"/>
      <c r="M480" s="628"/>
      <c r="N480" s="210"/>
      <c r="O480" s="210"/>
      <c r="P480" s="210"/>
      <c r="Q480" s="210"/>
      <c r="R480" s="210"/>
      <c r="S480" s="210"/>
      <c r="T480" s="210"/>
      <c r="U480" s="210"/>
      <c r="V480" s="210"/>
      <c r="W480" s="210"/>
      <c r="X480" s="210"/>
      <c r="Y480" s="210"/>
      <c r="Z480" s="210"/>
    </row>
    <row r="481" ht="12.75" customHeight="1">
      <c r="A481" s="625"/>
      <c r="B481" s="625"/>
      <c r="C481" s="625"/>
      <c r="D481" s="627"/>
      <c r="E481" s="210"/>
      <c r="F481" s="210"/>
      <c r="G481" s="210"/>
      <c r="H481" s="210"/>
      <c r="I481" s="627"/>
      <c r="J481" s="210"/>
      <c r="K481" s="210"/>
      <c r="L481" s="210"/>
      <c r="M481" s="628"/>
      <c r="N481" s="210"/>
      <c r="O481" s="210"/>
      <c r="P481" s="210"/>
      <c r="Q481" s="210"/>
      <c r="R481" s="210"/>
      <c r="S481" s="210"/>
      <c r="T481" s="210"/>
      <c r="U481" s="210"/>
      <c r="V481" s="210"/>
      <c r="W481" s="210"/>
      <c r="X481" s="210"/>
      <c r="Y481" s="210"/>
      <c r="Z481" s="210"/>
    </row>
    <row r="482" ht="12.75" customHeight="1">
      <c r="A482" s="625"/>
      <c r="B482" s="625"/>
      <c r="C482" s="625"/>
      <c r="D482" s="627"/>
      <c r="E482" s="210"/>
      <c r="F482" s="210"/>
      <c r="G482" s="210"/>
      <c r="H482" s="210"/>
      <c r="I482" s="627"/>
      <c r="J482" s="210"/>
      <c r="K482" s="210"/>
      <c r="L482" s="210"/>
      <c r="M482" s="628"/>
      <c r="N482" s="210"/>
      <c r="O482" s="210"/>
      <c r="P482" s="210"/>
      <c r="Q482" s="210"/>
      <c r="R482" s="210"/>
      <c r="S482" s="210"/>
      <c r="T482" s="210"/>
      <c r="U482" s="210"/>
      <c r="V482" s="210"/>
      <c r="W482" s="210"/>
      <c r="X482" s="210"/>
      <c r="Y482" s="210"/>
      <c r="Z482" s="210"/>
    </row>
    <row r="483" ht="12.75" customHeight="1">
      <c r="A483" s="625"/>
      <c r="B483" s="625"/>
      <c r="C483" s="625"/>
      <c r="D483" s="627"/>
      <c r="E483" s="210"/>
      <c r="F483" s="210"/>
      <c r="G483" s="210"/>
      <c r="H483" s="210"/>
      <c r="I483" s="627"/>
      <c r="J483" s="210"/>
      <c r="K483" s="210"/>
      <c r="L483" s="210"/>
      <c r="M483" s="628"/>
      <c r="N483" s="210"/>
      <c r="O483" s="210"/>
      <c r="P483" s="210"/>
      <c r="Q483" s="210"/>
      <c r="R483" s="210"/>
      <c r="S483" s="210"/>
      <c r="T483" s="210"/>
      <c r="U483" s="210"/>
      <c r="V483" s="210"/>
      <c r="W483" s="210"/>
      <c r="X483" s="210"/>
      <c r="Y483" s="210"/>
      <c r="Z483" s="210"/>
    </row>
    <row r="484" ht="12.75" customHeight="1">
      <c r="A484" s="625"/>
      <c r="B484" s="625"/>
      <c r="C484" s="625"/>
      <c r="D484" s="627"/>
      <c r="E484" s="210"/>
      <c r="F484" s="210"/>
      <c r="G484" s="210"/>
      <c r="H484" s="210"/>
      <c r="I484" s="627"/>
      <c r="J484" s="210"/>
      <c r="K484" s="210"/>
      <c r="L484" s="210"/>
      <c r="M484" s="628"/>
      <c r="N484" s="210"/>
      <c r="O484" s="210"/>
      <c r="P484" s="210"/>
      <c r="Q484" s="210"/>
      <c r="R484" s="210"/>
      <c r="S484" s="210"/>
      <c r="T484" s="210"/>
      <c r="U484" s="210"/>
      <c r="V484" s="210"/>
      <c r="W484" s="210"/>
      <c r="X484" s="210"/>
      <c r="Y484" s="210"/>
      <c r="Z484" s="210"/>
    </row>
    <row r="485" ht="12.75" customHeight="1">
      <c r="A485" s="625"/>
      <c r="B485" s="625"/>
      <c r="C485" s="625"/>
      <c r="D485" s="627"/>
      <c r="E485" s="210"/>
      <c r="F485" s="210"/>
      <c r="G485" s="210"/>
      <c r="H485" s="210"/>
      <c r="I485" s="627"/>
      <c r="J485" s="210"/>
      <c r="K485" s="210"/>
      <c r="L485" s="210"/>
      <c r="M485" s="628"/>
      <c r="N485" s="210"/>
      <c r="O485" s="210"/>
      <c r="P485" s="210"/>
      <c r="Q485" s="210"/>
      <c r="R485" s="210"/>
      <c r="S485" s="210"/>
      <c r="T485" s="210"/>
      <c r="U485" s="210"/>
      <c r="V485" s="210"/>
      <c r="W485" s="210"/>
      <c r="X485" s="210"/>
      <c r="Y485" s="210"/>
      <c r="Z485" s="210"/>
    </row>
    <row r="486" ht="12.75" customHeight="1">
      <c r="A486" s="625"/>
      <c r="B486" s="625"/>
      <c r="C486" s="625"/>
      <c r="D486" s="627"/>
      <c r="E486" s="210"/>
      <c r="F486" s="210"/>
      <c r="G486" s="210"/>
      <c r="H486" s="210"/>
      <c r="I486" s="627"/>
      <c r="J486" s="210"/>
      <c r="K486" s="210"/>
      <c r="L486" s="210"/>
      <c r="M486" s="628"/>
      <c r="N486" s="210"/>
      <c r="O486" s="210"/>
      <c r="P486" s="210"/>
      <c r="Q486" s="210"/>
      <c r="R486" s="210"/>
      <c r="S486" s="210"/>
      <c r="T486" s="210"/>
      <c r="U486" s="210"/>
      <c r="V486" s="210"/>
      <c r="W486" s="210"/>
      <c r="X486" s="210"/>
      <c r="Y486" s="210"/>
      <c r="Z486" s="210"/>
    </row>
    <row r="487" ht="12.75" customHeight="1">
      <c r="A487" s="625"/>
      <c r="B487" s="625"/>
      <c r="C487" s="625"/>
      <c r="D487" s="627"/>
      <c r="E487" s="210"/>
      <c r="F487" s="210"/>
      <c r="G487" s="210"/>
      <c r="H487" s="210"/>
      <c r="I487" s="627"/>
      <c r="J487" s="210"/>
      <c r="K487" s="210"/>
      <c r="L487" s="210"/>
      <c r="M487" s="628"/>
      <c r="N487" s="210"/>
      <c r="O487" s="210"/>
      <c r="P487" s="210"/>
      <c r="Q487" s="210"/>
      <c r="R487" s="210"/>
      <c r="S487" s="210"/>
      <c r="T487" s="210"/>
      <c r="U487" s="210"/>
      <c r="V487" s="210"/>
      <c r="W487" s="210"/>
      <c r="X487" s="210"/>
      <c r="Y487" s="210"/>
      <c r="Z487" s="210"/>
    </row>
    <row r="488" ht="12.75" customHeight="1">
      <c r="A488" s="625"/>
      <c r="B488" s="625"/>
      <c r="C488" s="625"/>
      <c r="D488" s="627"/>
      <c r="E488" s="210"/>
      <c r="F488" s="210"/>
      <c r="G488" s="210"/>
      <c r="H488" s="210"/>
      <c r="I488" s="627"/>
      <c r="J488" s="210"/>
      <c r="K488" s="210"/>
      <c r="L488" s="210"/>
      <c r="M488" s="628"/>
      <c r="N488" s="210"/>
      <c r="O488" s="210"/>
      <c r="P488" s="210"/>
      <c r="Q488" s="210"/>
      <c r="R488" s="210"/>
      <c r="S488" s="210"/>
      <c r="T488" s="210"/>
      <c r="U488" s="210"/>
      <c r="V488" s="210"/>
      <c r="W488" s="210"/>
      <c r="X488" s="210"/>
      <c r="Y488" s="210"/>
      <c r="Z488" s="210"/>
    </row>
    <row r="489" ht="12.75" customHeight="1">
      <c r="A489" s="625"/>
      <c r="B489" s="625"/>
      <c r="C489" s="625"/>
      <c r="D489" s="627"/>
      <c r="E489" s="210"/>
      <c r="F489" s="210"/>
      <c r="G489" s="210"/>
      <c r="H489" s="210"/>
      <c r="I489" s="627"/>
      <c r="J489" s="210"/>
      <c r="K489" s="210"/>
      <c r="L489" s="210"/>
      <c r="M489" s="628"/>
      <c r="N489" s="210"/>
      <c r="O489" s="210"/>
      <c r="P489" s="210"/>
      <c r="Q489" s="210"/>
      <c r="R489" s="210"/>
      <c r="S489" s="210"/>
      <c r="T489" s="210"/>
      <c r="U489" s="210"/>
      <c r="V489" s="210"/>
      <c r="W489" s="210"/>
      <c r="X489" s="210"/>
      <c r="Y489" s="210"/>
      <c r="Z489" s="210"/>
    </row>
    <row r="490" ht="12.75" customHeight="1">
      <c r="A490" s="625"/>
      <c r="B490" s="625"/>
      <c r="C490" s="625"/>
      <c r="D490" s="627"/>
      <c r="E490" s="210"/>
      <c r="F490" s="210"/>
      <c r="G490" s="210"/>
      <c r="H490" s="210"/>
      <c r="I490" s="627"/>
      <c r="J490" s="210"/>
      <c r="K490" s="210"/>
      <c r="L490" s="210"/>
      <c r="M490" s="628"/>
      <c r="N490" s="210"/>
      <c r="O490" s="210"/>
      <c r="P490" s="210"/>
      <c r="Q490" s="210"/>
      <c r="R490" s="210"/>
      <c r="S490" s="210"/>
      <c r="T490" s="210"/>
      <c r="U490" s="210"/>
      <c r="V490" s="210"/>
      <c r="W490" s="210"/>
      <c r="X490" s="210"/>
      <c r="Y490" s="210"/>
      <c r="Z490" s="210"/>
    </row>
    <row r="491" ht="12.75" customHeight="1">
      <c r="A491" s="625"/>
      <c r="B491" s="625"/>
      <c r="C491" s="625"/>
      <c r="D491" s="627"/>
      <c r="E491" s="210"/>
      <c r="F491" s="210"/>
      <c r="G491" s="210"/>
      <c r="H491" s="210"/>
      <c r="I491" s="627"/>
      <c r="J491" s="210"/>
      <c r="K491" s="210"/>
      <c r="L491" s="210"/>
      <c r="M491" s="628"/>
      <c r="N491" s="210"/>
      <c r="O491" s="210"/>
      <c r="P491" s="210"/>
      <c r="Q491" s="210"/>
      <c r="R491" s="210"/>
      <c r="S491" s="210"/>
      <c r="T491" s="210"/>
      <c r="U491" s="210"/>
      <c r="V491" s="210"/>
      <c r="W491" s="210"/>
      <c r="X491" s="210"/>
      <c r="Y491" s="210"/>
      <c r="Z491" s="210"/>
    </row>
    <row r="492" ht="12.75" customHeight="1">
      <c r="A492" s="625"/>
      <c r="B492" s="625"/>
      <c r="C492" s="625"/>
      <c r="D492" s="627"/>
      <c r="E492" s="210"/>
      <c r="F492" s="210"/>
      <c r="G492" s="210"/>
      <c r="H492" s="210"/>
      <c r="I492" s="627"/>
      <c r="J492" s="210"/>
      <c r="K492" s="210"/>
      <c r="L492" s="210"/>
      <c r="M492" s="628"/>
      <c r="N492" s="210"/>
      <c r="O492" s="210"/>
      <c r="P492" s="210"/>
      <c r="Q492" s="210"/>
      <c r="R492" s="210"/>
      <c r="S492" s="210"/>
      <c r="T492" s="210"/>
      <c r="U492" s="210"/>
      <c r="V492" s="210"/>
      <c r="W492" s="210"/>
      <c r="X492" s="210"/>
      <c r="Y492" s="210"/>
      <c r="Z492" s="210"/>
    </row>
    <row r="493" ht="12.75" customHeight="1">
      <c r="A493" s="625"/>
      <c r="B493" s="625"/>
      <c r="C493" s="625"/>
      <c r="D493" s="627"/>
      <c r="E493" s="210"/>
      <c r="F493" s="210"/>
      <c r="G493" s="210"/>
      <c r="H493" s="210"/>
      <c r="I493" s="627"/>
      <c r="J493" s="210"/>
      <c r="K493" s="210"/>
      <c r="L493" s="210"/>
      <c r="M493" s="628"/>
      <c r="N493" s="210"/>
      <c r="O493" s="210"/>
      <c r="P493" s="210"/>
      <c r="Q493" s="210"/>
      <c r="R493" s="210"/>
      <c r="S493" s="210"/>
      <c r="T493" s="210"/>
      <c r="U493" s="210"/>
      <c r="V493" s="210"/>
      <c r="W493" s="210"/>
      <c r="X493" s="210"/>
      <c r="Y493" s="210"/>
      <c r="Z493" s="210"/>
    </row>
    <row r="494" ht="12.75" customHeight="1">
      <c r="A494" s="625"/>
      <c r="B494" s="625"/>
      <c r="C494" s="625"/>
      <c r="D494" s="627"/>
      <c r="E494" s="210"/>
      <c r="F494" s="210"/>
      <c r="G494" s="210"/>
      <c r="H494" s="210"/>
      <c r="I494" s="627"/>
      <c r="J494" s="210"/>
      <c r="K494" s="210"/>
      <c r="L494" s="210"/>
      <c r="M494" s="628"/>
      <c r="N494" s="210"/>
      <c r="O494" s="210"/>
      <c r="P494" s="210"/>
      <c r="Q494" s="210"/>
      <c r="R494" s="210"/>
      <c r="S494" s="210"/>
      <c r="T494" s="210"/>
      <c r="U494" s="210"/>
      <c r="V494" s="210"/>
      <c r="W494" s="210"/>
      <c r="X494" s="210"/>
      <c r="Y494" s="210"/>
      <c r="Z494" s="210"/>
    </row>
    <row r="495" ht="12.75" customHeight="1">
      <c r="A495" s="625"/>
      <c r="B495" s="625"/>
      <c r="C495" s="625"/>
      <c r="D495" s="627"/>
      <c r="E495" s="210"/>
      <c r="F495" s="210"/>
      <c r="G495" s="210"/>
      <c r="H495" s="210"/>
      <c r="I495" s="627"/>
      <c r="J495" s="210"/>
      <c r="K495" s="210"/>
      <c r="L495" s="210"/>
      <c r="M495" s="628"/>
      <c r="N495" s="210"/>
      <c r="O495" s="210"/>
      <c r="P495" s="210"/>
      <c r="Q495" s="210"/>
      <c r="R495" s="210"/>
      <c r="S495" s="210"/>
      <c r="T495" s="210"/>
      <c r="U495" s="210"/>
      <c r="V495" s="210"/>
      <c r="W495" s="210"/>
      <c r="X495" s="210"/>
      <c r="Y495" s="210"/>
      <c r="Z495" s="210"/>
    </row>
    <row r="496" ht="12.75" customHeight="1">
      <c r="A496" s="625"/>
      <c r="B496" s="625"/>
      <c r="C496" s="625"/>
      <c r="D496" s="627"/>
      <c r="E496" s="210"/>
      <c r="F496" s="210"/>
      <c r="G496" s="210"/>
      <c r="H496" s="210"/>
      <c r="I496" s="627"/>
      <c r="J496" s="210"/>
      <c r="K496" s="210"/>
      <c r="L496" s="210"/>
      <c r="M496" s="628"/>
      <c r="N496" s="210"/>
      <c r="O496" s="210"/>
      <c r="P496" s="210"/>
      <c r="Q496" s="210"/>
      <c r="R496" s="210"/>
      <c r="S496" s="210"/>
      <c r="T496" s="210"/>
      <c r="U496" s="210"/>
      <c r="V496" s="210"/>
      <c r="W496" s="210"/>
      <c r="X496" s="210"/>
      <c r="Y496" s="210"/>
      <c r="Z496" s="210"/>
    </row>
    <row r="497" ht="12.75" customHeight="1">
      <c r="A497" s="625"/>
      <c r="B497" s="625"/>
      <c r="C497" s="625"/>
      <c r="D497" s="627"/>
      <c r="E497" s="210"/>
      <c r="F497" s="210"/>
      <c r="G497" s="210"/>
      <c r="H497" s="210"/>
      <c r="I497" s="627"/>
      <c r="J497" s="210"/>
      <c r="K497" s="210"/>
      <c r="L497" s="210"/>
      <c r="M497" s="628"/>
      <c r="N497" s="210"/>
      <c r="O497" s="210"/>
      <c r="P497" s="210"/>
      <c r="Q497" s="210"/>
      <c r="R497" s="210"/>
      <c r="S497" s="210"/>
      <c r="T497" s="210"/>
      <c r="U497" s="210"/>
      <c r="V497" s="210"/>
      <c r="W497" s="210"/>
      <c r="X497" s="210"/>
      <c r="Y497" s="210"/>
      <c r="Z497" s="210"/>
    </row>
    <row r="498" ht="12.75" customHeight="1">
      <c r="A498" s="625"/>
      <c r="B498" s="625"/>
      <c r="C498" s="625"/>
      <c r="D498" s="627"/>
      <c r="E498" s="210"/>
      <c r="F498" s="210"/>
      <c r="G498" s="210"/>
      <c r="H498" s="210"/>
      <c r="I498" s="627"/>
      <c r="J498" s="210"/>
      <c r="K498" s="210"/>
      <c r="L498" s="210"/>
      <c r="M498" s="628"/>
      <c r="N498" s="210"/>
      <c r="O498" s="210"/>
      <c r="P498" s="210"/>
      <c r="Q498" s="210"/>
      <c r="R498" s="210"/>
      <c r="S498" s="210"/>
      <c r="T498" s="210"/>
      <c r="U498" s="210"/>
      <c r="V498" s="210"/>
      <c r="W498" s="210"/>
      <c r="X498" s="210"/>
      <c r="Y498" s="210"/>
      <c r="Z498" s="210"/>
    </row>
    <row r="499" ht="12.75" customHeight="1">
      <c r="A499" s="625"/>
      <c r="B499" s="625"/>
      <c r="C499" s="625"/>
      <c r="D499" s="627"/>
      <c r="E499" s="210"/>
      <c r="F499" s="210"/>
      <c r="G499" s="210"/>
      <c r="H499" s="210"/>
      <c r="I499" s="627"/>
      <c r="J499" s="210"/>
      <c r="K499" s="210"/>
      <c r="L499" s="210"/>
      <c r="M499" s="628"/>
      <c r="N499" s="210"/>
      <c r="O499" s="210"/>
      <c r="P499" s="210"/>
      <c r="Q499" s="210"/>
      <c r="R499" s="210"/>
      <c r="S499" s="210"/>
      <c r="T499" s="210"/>
      <c r="U499" s="210"/>
      <c r="V499" s="210"/>
      <c r="W499" s="210"/>
      <c r="X499" s="210"/>
      <c r="Y499" s="210"/>
      <c r="Z499" s="210"/>
    </row>
    <row r="500" ht="12.75" customHeight="1">
      <c r="A500" s="625"/>
      <c r="B500" s="625"/>
      <c r="C500" s="625"/>
      <c r="D500" s="627"/>
      <c r="E500" s="210"/>
      <c r="F500" s="210"/>
      <c r="G500" s="210"/>
      <c r="H500" s="210"/>
      <c r="I500" s="627"/>
      <c r="J500" s="210"/>
      <c r="K500" s="210"/>
      <c r="L500" s="210"/>
      <c r="M500" s="628"/>
      <c r="N500" s="210"/>
      <c r="O500" s="210"/>
      <c r="P500" s="210"/>
      <c r="Q500" s="210"/>
      <c r="R500" s="210"/>
      <c r="S500" s="210"/>
      <c r="T500" s="210"/>
      <c r="U500" s="210"/>
      <c r="V500" s="210"/>
      <c r="W500" s="210"/>
      <c r="X500" s="210"/>
      <c r="Y500" s="210"/>
      <c r="Z500" s="210"/>
    </row>
    <row r="501" ht="12.75" customHeight="1">
      <c r="A501" s="625"/>
      <c r="B501" s="625"/>
      <c r="C501" s="625"/>
      <c r="D501" s="627"/>
      <c r="E501" s="210"/>
      <c r="F501" s="210"/>
      <c r="G501" s="210"/>
      <c r="H501" s="210"/>
      <c r="I501" s="627"/>
      <c r="J501" s="210"/>
      <c r="K501" s="210"/>
      <c r="L501" s="210"/>
      <c r="M501" s="628"/>
      <c r="N501" s="210"/>
      <c r="O501" s="210"/>
      <c r="P501" s="210"/>
      <c r="Q501" s="210"/>
      <c r="R501" s="210"/>
      <c r="S501" s="210"/>
      <c r="T501" s="210"/>
      <c r="U501" s="210"/>
      <c r="V501" s="210"/>
      <c r="W501" s="210"/>
      <c r="X501" s="210"/>
      <c r="Y501" s="210"/>
      <c r="Z501" s="210"/>
    </row>
    <row r="502" ht="12.75" customHeight="1">
      <c r="A502" s="625"/>
      <c r="B502" s="625"/>
      <c r="C502" s="625"/>
      <c r="D502" s="627"/>
      <c r="E502" s="210"/>
      <c r="F502" s="210"/>
      <c r="G502" s="210"/>
      <c r="H502" s="210"/>
      <c r="I502" s="627"/>
      <c r="J502" s="210"/>
      <c r="K502" s="210"/>
      <c r="L502" s="210"/>
      <c r="M502" s="628"/>
      <c r="N502" s="210"/>
      <c r="O502" s="210"/>
      <c r="P502" s="210"/>
      <c r="Q502" s="210"/>
      <c r="R502" s="210"/>
      <c r="S502" s="210"/>
      <c r="T502" s="210"/>
      <c r="U502" s="210"/>
      <c r="V502" s="210"/>
      <c r="W502" s="210"/>
      <c r="X502" s="210"/>
      <c r="Y502" s="210"/>
      <c r="Z502" s="210"/>
    </row>
    <row r="503" ht="12.75" customHeight="1">
      <c r="A503" s="625"/>
      <c r="B503" s="625"/>
      <c r="C503" s="625"/>
      <c r="D503" s="627"/>
      <c r="E503" s="210"/>
      <c r="F503" s="210"/>
      <c r="G503" s="210"/>
      <c r="H503" s="210"/>
      <c r="I503" s="627"/>
      <c r="J503" s="210"/>
      <c r="K503" s="210"/>
      <c r="L503" s="210"/>
      <c r="M503" s="628"/>
      <c r="N503" s="210"/>
      <c r="O503" s="210"/>
      <c r="P503" s="210"/>
      <c r="Q503" s="210"/>
      <c r="R503" s="210"/>
      <c r="S503" s="210"/>
      <c r="T503" s="210"/>
      <c r="U503" s="210"/>
      <c r="V503" s="210"/>
      <c r="W503" s="210"/>
      <c r="X503" s="210"/>
      <c r="Y503" s="210"/>
      <c r="Z503" s="210"/>
    </row>
    <row r="504" ht="12.75" customHeight="1">
      <c r="A504" s="625"/>
      <c r="B504" s="625"/>
      <c r="C504" s="625"/>
      <c r="D504" s="627"/>
      <c r="E504" s="210"/>
      <c r="F504" s="210"/>
      <c r="G504" s="210"/>
      <c r="H504" s="210"/>
      <c r="I504" s="627"/>
      <c r="J504" s="210"/>
      <c r="K504" s="210"/>
      <c r="L504" s="210"/>
      <c r="M504" s="628"/>
      <c r="N504" s="210"/>
      <c r="O504" s="210"/>
      <c r="P504" s="210"/>
      <c r="Q504" s="210"/>
      <c r="R504" s="210"/>
      <c r="S504" s="210"/>
      <c r="T504" s="210"/>
      <c r="U504" s="210"/>
      <c r="V504" s="210"/>
      <c r="W504" s="210"/>
      <c r="X504" s="210"/>
      <c r="Y504" s="210"/>
      <c r="Z504" s="210"/>
    </row>
    <row r="505" ht="12.75" customHeight="1">
      <c r="A505" s="625"/>
      <c r="B505" s="625"/>
      <c r="C505" s="625"/>
      <c r="D505" s="627"/>
      <c r="E505" s="210"/>
      <c r="F505" s="210"/>
      <c r="G505" s="210"/>
      <c r="H505" s="210"/>
      <c r="I505" s="627"/>
      <c r="J505" s="210"/>
      <c r="K505" s="210"/>
      <c r="L505" s="210"/>
      <c r="M505" s="628"/>
      <c r="N505" s="210"/>
      <c r="O505" s="210"/>
      <c r="P505" s="210"/>
      <c r="Q505" s="210"/>
      <c r="R505" s="210"/>
      <c r="S505" s="210"/>
      <c r="T505" s="210"/>
      <c r="U505" s="210"/>
      <c r="V505" s="210"/>
      <c r="W505" s="210"/>
      <c r="X505" s="210"/>
      <c r="Y505" s="210"/>
      <c r="Z505" s="210"/>
    </row>
    <row r="506" ht="12.75" customHeight="1">
      <c r="A506" s="625"/>
      <c r="B506" s="625"/>
      <c r="C506" s="625"/>
      <c r="D506" s="627"/>
      <c r="E506" s="210"/>
      <c r="F506" s="210"/>
      <c r="G506" s="210"/>
      <c r="H506" s="210"/>
      <c r="I506" s="627"/>
      <c r="J506" s="210"/>
      <c r="K506" s="210"/>
      <c r="L506" s="210"/>
      <c r="M506" s="628"/>
      <c r="N506" s="210"/>
      <c r="O506" s="210"/>
      <c r="P506" s="210"/>
      <c r="Q506" s="210"/>
      <c r="R506" s="210"/>
      <c r="S506" s="210"/>
      <c r="T506" s="210"/>
      <c r="U506" s="210"/>
      <c r="V506" s="210"/>
      <c r="W506" s="210"/>
      <c r="X506" s="210"/>
      <c r="Y506" s="210"/>
      <c r="Z506" s="210"/>
    </row>
    <row r="507" ht="12.75" customHeight="1">
      <c r="A507" s="625"/>
      <c r="B507" s="625"/>
      <c r="C507" s="625"/>
      <c r="D507" s="627"/>
      <c r="E507" s="210"/>
      <c r="F507" s="210"/>
      <c r="G507" s="210"/>
      <c r="H507" s="210"/>
      <c r="I507" s="627"/>
      <c r="J507" s="210"/>
      <c r="K507" s="210"/>
      <c r="L507" s="210"/>
      <c r="M507" s="628"/>
      <c r="N507" s="210"/>
      <c r="O507" s="210"/>
      <c r="P507" s="210"/>
      <c r="Q507" s="210"/>
      <c r="R507" s="210"/>
      <c r="S507" s="210"/>
      <c r="T507" s="210"/>
      <c r="U507" s="210"/>
      <c r="V507" s="210"/>
      <c r="W507" s="210"/>
      <c r="X507" s="210"/>
      <c r="Y507" s="210"/>
      <c r="Z507" s="210"/>
    </row>
    <row r="508" ht="12.75" customHeight="1">
      <c r="A508" s="625"/>
      <c r="B508" s="625"/>
      <c r="C508" s="625"/>
      <c r="D508" s="627"/>
      <c r="E508" s="210"/>
      <c r="F508" s="210"/>
      <c r="G508" s="210"/>
      <c r="H508" s="210"/>
      <c r="I508" s="627"/>
      <c r="J508" s="210"/>
      <c r="K508" s="210"/>
      <c r="L508" s="210"/>
      <c r="M508" s="628"/>
      <c r="N508" s="210"/>
      <c r="O508" s="210"/>
      <c r="P508" s="210"/>
      <c r="Q508" s="210"/>
      <c r="R508" s="210"/>
      <c r="S508" s="210"/>
      <c r="T508" s="210"/>
      <c r="U508" s="210"/>
      <c r="V508" s="210"/>
      <c r="W508" s="210"/>
      <c r="X508" s="210"/>
      <c r="Y508" s="210"/>
      <c r="Z508" s="210"/>
    </row>
    <row r="509" ht="12.75" customHeight="1">
      <c r="A509" s="625"/>
      <c r="B509" s="625"/>
      <c r="C509" s="625"/>
      <c r="D509" s="627"/>
      <c r="E509" s="210"/>
      <c r="F509" s="210"/>
      <c r="G509" s="210"/>
      <c r="H509" s="210"/>
      <c r="I509" s="627"/>
      <c r="J509" s="210"/>
      <c r="K509" s="210"/>
      <c r="L509" s="210"/>
      <c r="M509" s="628"/>
      <c r="N509" s="210"/>
      <c r="O509" s="210"/>
      <c r="P509" s="210"/>
      <c r="Q509" s="210"/>
      <c r="R509" s="210"/>
      <c r="S509" s="210"/>
      <c r="T509" s="210"/>
      <c r="U509" s="210"/>
      <c r="V509" s="210"/>
      <c r="W509" s="210"/>
      <c r="X509" s="210"/>
      <c r="Y509" s="210"/>
      <c r="Z509" s="210"/>
    </row>
    <row r="510" ht="12.75" customHeight="1">
      <c r="A510" s="625"/>
      <c r="B510" s="625"/>
      <c r="C510" s="625"/>
      <c r="D510" s="627"/>
      <c r="E510" s="210"/>
      <c r="F510" s="210"/>
      <c r="G510" s="210"/>
      <c r="H510" s="210"/>
      <c r="I510" s="627"/>
      <c r="J510" s="210"/>
      <c r="K510" s="210"/>
      <c r="L510" s="210"/>
      <c r="M510" s="628"/>
      <c r="N510" s="210"/>
      <c r="O510" s="210"/>
      <c r="P510" s="210"/>
      <c r="Q510" s="210"/>
      <c r="R510" s="210"/>
      <c r="S510" s="210"/>
      <c r="T510" s="210"/>
      <c r="U510" s="210"/>
      <c r="V510" s="210"/>
      <c r="W510" s="210"/>
      <c r="X510" s="210"/>
      <c r="Y510" s="210"/>
      <c r="Z510" s="210"/>
    </row>
    <row r="511" ht="12.75" customHeight="1">
      <c r="A511" s="625"/>
      <c r="B511" s="625"/>
      <c r="C511" s="625"/>
      <c r="D511" s="627"/>
      <c r="E511" s="210"/>
      <c r="F511" s="210"/>
      <c r="G511" s="210"/>
      <c r="H511" s="210"/>
      <c r="I511" s="627"/>
      <c r="J511" s="210"/>
      <c r="K511" s="210"/>
      <c r="L511" s="210"/>
      <c r="M511" s="628"/>
      <c r="N511" s="210"/>
      <c r="O511" s="210"/>
      <c r="P511" s="210"/>
      <c r="Q511" s="210"/>
      <c r="R511" s="210"/>
      <c r="S511" s="210"/>
      <c r="T511" s="210"/>
      <c r="U511" s="210"/>
      <c r="V511" s="210"/>
      <c r="W511" s="210"/>
      <c r="X511" s="210"/>
      <c r="Y511" s="210"/>
      <c r="Z511" s="210"/>
    </row>
    <row r="512" ht="12.75" customHeight="1">
      <c r="A512" s="625"/>
      <c r="B512" s="625"/>
      <c r="C512" s="625"/>
      <c r="D512" s="627"/>
      <c r="E512" s="210"/>
      <c r="F512" s="210"/>
      <c r="G512" s="210"/>
      <c r="H512" s="210"/>
      <c r="I512" s="627"/>
      <c r="J512" s="210"/>
      <c r="K512" s="210"/>
      <c r="L512" s="210"/>
      <c r="M512" s="628"/>
      <c r="N512" s="210"/>
      <c r="O512" s="210"/>
      <c r="P512" s="210"/>
      <c r="Q512" s="210"/>
      <c r="R512" s="210"/>
      <c r="S512" s="210"/>
      <c r="T512" s="210"/>
      <c r="U512" s="210"/>
      <c r="V512" s="210"/>
      <c r="W512" s="210"/>
      <c r="X512" s="210"/>
      <c r="Y512" s="210"/>
      <c r="Z512" s="210"/>
    </row>
    <row r="513" ht="12.75" customHeight="1">
      <c r="A513" s="625"/>
      <c r="B513" s="625"/>
      <c r="C513" s="625"/>
      <c r="D513" s="627"/>
      <c r="E513" s="210"/>
      <c r="F513" s="210"/>
      <c r="G513" s="210"/>
      <c r="H513" s="210"/>
      <c r="I513" s="627"/>
      <c r="J513" s="210"/>
      <c r="K513" s="210"/>
      <c r="L513" s="210"/>
      <c r="M513" s="628"/>
      <c r="N513" s="210"/>
      <c r="O513" s="210"/>
      <c r="P513" s="210"/>
      <c r="Q513" s="210"/>
      <c r="R513" s="210"/>
      <c r="S513" s="210"/>
      <c r="T513" s="210"/>
      <c r="U513" s="210"/>
      <c r="V513" s="210"/>
      <c r="W513" s="210"/>
      <c r="X513" s="210"/>
      <c r="Y513" s="210"/>
      <c r="Z513" s="210"/>
    </row>
    <row r="514" ht="12.75" customHeight="1">
      <c r="A514" s="625"/>
      <c r="B514" s="625"/>
      <c r="C514" s="625"/>
      <c r="D514" s="627"/>
      <c r="E514" s="210"/>
      <c r="F514" s="210"/>
      <c r="G514" s="210"/>
      <c r="H514" s="210"/>
      <c r="I514" s="627"/>
      <c r="J514" s="210"/>
      <c r="K514" s="210"/>
      <c r="L514" s="210"/>
      <c r="M514" s="628"/>
      <c r="N514" s="210"/>
      <c r="O514" s="210"/>
      <c r="P514" s="210"/>
      <c r="Q514" s="210"/>
      <c r="R514" s="210"/>
      <c r="S514" s="210"/>
      <c r="T514" s="210"/>
      <c r="U514" s="210"/>
      <c r="V514" s="210"/>
      <c r="W514" s="210"/>
      <c r="X514" s="210"/>
      <c r="Y514" s="210"/>
      <c r="Z514" s="210"/>
    </row>
    <row r="515" ht="12.75" customHeight="1">
      <c r="A515" s="625"/>
      <c r="B515" s="625"/>
      <c r="C515" s="625"/>
      <c r="D515" s="627"/>
      <c r="E515" s="210"/>
      <c r="F515" s="210"/>
      <c r="G515" s="210"/>
      <c r="H515" s="210"/>
      <c r="I515" s="627"/>
      <c r="J515" s="210"/>
      <c r="K515" s="210"/>
      <c r="L515" s="210"/>
      <c r="M515" s="628"/>
      <c r="N515" s="210"/>
      <c r="O515" s="210"/>
      <c r="P515" s="210"/>
      <c r="Q515" s="210"/>
      <c r="R515" s="210"/>
      <c r="S515" s="210"/>
      <c r="T515" s="210"/>
      <c r="U515" s="210"/>
      <c r="V515" s="210"/>
      <c r="W515" s="210"/>
      <c r="X515" s="210"/>
      <c r="Y515" s="210"/>
      <c r="Z515" s="210"/>
    </row>
    <row r="516" ht="12.75" customHeight="1">
      <c r="A516" s="625"/>
      <c r="B516" s="625"/>
      <c r="C516" s="625"/>
      <c r="D516" s="627"/>
      <c r="E516" s="210"/>
      <c r="F516" s="210"/>
      <c r="G516" s="210"/>
      <c r="H516" s="210"/>
      <c r="I516" s="627"/>
      <c r="J516" s="210"/>
      <c r="K516" s="210"/>
      <c r="L516" s="210"/>
      <c r="M516" s="628"/>
      <c r="N516" s="210"/>
      <c r="O516" s="210"/>
      <c r="P516" s="210"/>
      <c r="Q516" s="210"/>
      <c r="R516" s="210"/>
      <c r="S516" s="210"/>
      <c r="T516" s="210"/>
      <c r="U516" s="210"/>
      <c r="V516" s="210"/>
      <c r="W516" s="210"/>
      <c r="X516" s="210"/>
      <c r="Y516" s="210"/>
      <c r="Z516" s="210"/>
    </row>
    <row r="517" ht="12.75" customHeight="1">
      <c r="A517" s="625"/>
      <c r="B517" s="625"/>
      <c r="C517" s="625"/>
      <c r="D517" s="627"/>
      <c r="E517" s="210"/>
      <c r="F517" s="210"/>
      <c r="G517" s="210"/>
      <c r="H517" s="210"/>
      <c r="I517" s="627"/>
      <c r="J517" s="210"/>
      <c r="K517" s="210"/>
      <c r="L517" s="210"/>
      <c r="M517" s="628"/>
      <c r="N517" s="210"/>
      <c r="O517" s="210"/>
      <c r="P517" s="210"/>
      <c r="Q517" s="210"/>
      <c r="R517" s="210"/>
      <c r="S517" s="210"/>
      <c r="T517" s="210"/>
      <c r="U517" s="210"/>
      <c r="V517" s="210"/>
      <c r="W517" s="210"/>
      <c r="X517" s="210"/>
      <c r="Y517" s="210"/>
      <c r="Z517" s="210"/>
    </row>
    <row r="518" ht="12.75" customHeight="1">
      <c r="A518" s="625"/>
      <c r="B518" s="625"/>
      <c r="C518" s="625"/>
      <c r="D518" s="627"/>
      <c r="E518" s="210"/>
      <c r="F518" s="210"/>
      <c r="G518" s="210"/>
      <c r="H518" s="210"/>
      <c r="I518" s="627"/>
      <c r="J518" s="210"/>
      <c r="K518" s="210"/>
      <c r="L518" s="210"/>
      <c r="M518" s="628"/>
      <c r="N518" s="210"/>
      <c r="O518" s="210"/>
      <c r="P518" s="210"/>
      <c r="Q518" s="210"/>
      <c r="R518" s="210"/>
      <c r="S518" s="210"/>
      <c r="T518" s="210"/>
      <c r="U518" s="210"/>
      <c r="V518" s="210"/>
      <c r="W518" s="210"/>
      <c r="X518" s="210"/>
      <c r="Y518" s="210"/>
      <c r="Z518" s="210"/>
    </row>
    <row r="519" ht="12.75" customHeight="1">
      <c r="A519" s="625"/>
      <c r="B519" s="625"/>
      <c r="C519" s="625"/>
      <c r="D519" s="627"/>
      <c r="E519" s="210"/>
      <c r="F519" s="210"/>
      <c r="G519" s="210"/>
      <c r="H519" s="210"/>
      <c r="I519" s="627"/>
      <c r="J519" s="210"/>
      <c r="K519" s="210"/>
      <c r="L519" s="210"/>
      <c r="M519" s="628"/>
      <c r="N519" s="210"/>
      <c r="O519" s="210"/>
      <c r="P519" s="210"/>
      <c r="Q519" s="210"/>
      <c r="R519" s="210"/>
      <c r="S519" s="210"/>
      <c r="T519" s="210"/>
      <c r="U519" s="210"/>
      <c r="V519" s="210"/>
      <c r="W519" s="210"/>
      <c r="X519" s="210"/>
      <c r="Y519" s="210"/>
      <c r="Z519" s="210"/>
    </row>
    <row r="520" ht="12.75" customHeight="1">
      <c r="A520" s="625"/>
      <c r="B520" s="625"/>
      <c r="C520" s="625"/>
      <c r="D520" s="627"/>
      <c r="E520" s="210"/>
      <c r="F520" s="210"/>
      <c r="G520" s="210"/>
      <c r="H520" s="210"/>
      <c r="I520" s="627"/>
      <c r="J520" s="210"/>
      <c r="K520" s="210"/>
      <c r="L520" s="210"/>
      <c r="M520" s="628"/>
      <c r="N520" s="210"/>
      <c r="O520" s="210"/>
      <c r="P520" s="210"/>
      <c r="Q520" s="210"/>
      <c r="R520" s="210"/>
      <c r="S520" s="210"/>
      <c r="T520" s="210"/>
      <c r="U520" s="210"/>
      <c r="V520" s="210"/>
      <c r="W520" s="210"/>
      <c r="X520" s="210"/>
      <c r="Y520" s="210"/>
      <c r="Z520" s="210"/>
    </row>
    <row r="521" ht="12.75" customHeight="1">
      <c r="A521" s="625"/>
      <c r="B521" s="625"/>
      <c r="C521" s="625"/>
      <c r="D521" s="627"/>
      <c r="E521" s="210"/>
      <c r="F521" s="210"/>
      <c r="G521" s="210"/>
      <c r="H521" s="210"/>
      <c r="I521" s="627"/>
      <c r="J521" s="210"/>
      <c r="K521" s="210"/>
      <c r="L521" s="210"/>
      <c r="M521" s="628"/>
      <c r="N521" s="210"/>
      <c r="O521" s="210"/>
      <c r="P521" s="210"/>
      <c r="Q521" s="210"/>
      <c r="R521" s="210"/>
      <c r="S521" s="210"/>
      <c r="T521" s="210"/>
      <c r="U521" s="210"/>
      <c r="V521" s="210"/>
      <c r="W521" s="210"/>
      <c r="X521" s="210"/>
      <c r="Y521" s="210"/>
      <c r="Z521" s="210"/>
    </row>
    <row r="522" ht="12.75" customHeight="1">
      <c r="A522" s="625"/>
      <c r="B522" s="625"/>
      <c r="C522" s="625"/>
      <c r="D522" s="627"/>
      <c r="E522" s="210"/>
      <c r="F522" s="210"/>
      <c r="G522" s="210"/>
      <c r="H522" s="210"/>
      <c r="I522" s="627"/>
      <c r="J522" s="210"/>
      <c r="K522" s="210"/>
      <c r="L522" s="210"/>
      <c r="M522" s="628"/>
      <c r="N522" s="210"/>
      <c r="O522" s="210"/>
      <c r="P522" s="210"/>
      <c r="Q522" s="210"/>
      <c r="R522" s="210"/>
      <c r="S522" s="210"/>
      <c r="T522" s="210"/>
      <c r="U522" s="210"/>
      <c r="V522" s="210"/>
      <c r="W522" s="210"/>
      <c r="X522" s="210"/>
      <c r="Y522" s="210"/>
      <c r="Z522" s="210"/>
    </row>
    <row r="523" ht="12.75" customHeight="1">
      <c r="A523" s="625"/>
      <c r="B523" s="625"/>
      <c r="C523" s="625"/>
      <c r="D523" s="627"/>
      <c r="E523" s="210"/>
      <c r="F523" s="210"/>
      <c r="G523" s="210"/>
      <c r="H523" s="210"/>
      <c r="I523" s="627"/>
      <c r="J523" s="210"/>
      <c r="K523" s="210"/>
      <c r="L523" s="210"/>
      <c r="M523" s="628"/>
      <c r="N523" s="210"/>
      <c r="O523" s="210"/>
      <c r="P523" s="210"/>
      <c r="Q523" s="210"/>
      <c r="R523" s="210"/>
      <c r="S523" s="210"/>
      <c r="T523" s="210"/>
      <c r="U523" s="210"/>
      <c r="V523" s="210"/>
      <c r="W523" s="210"/>
      <c r="X523" s="210"/>
      <c r="Y523" s="210"/>
      <c r="Z523" s="210"/>
    </row>
    <row r="524" ht="12.75" customHeight="1">
      <c r="A524" s="625"/>
      <c r="B524" s="625"/>
      <c r="C524" s="625"/>
      <c r="D524" s="627"/>
      <c r="E524" s="210"/>
      <c r="F524" s="210"/>
      <c r="G524" s="210"/>
      <c r="H524" s="210"/>
      <c r="I524" s="627"/>
      <c r="J524" s="210"/>
      <c r="K524" s="210"/>
      <c r="L524" s="210"/>
      <c r="M524" s="628"/>
      <c r="N524" s="210"/>
      <c r="O524" s="210"/>
      <c r="P524" s="210"/>
      <c r="Q524" s="210"/>
      <c r="R524" s="210"/>
      <c r="S524" s="210"/>
      <c r="T524" s="210"/>
      <c r="U524" s="210"/>
      <c r="V524" s="210"/>
      <c r="W524" s="210"/>
      <c r="X524" s="210"/>
      <c r="Y524" s="210"/>
      <c r="Z524" s="210"/>
    </row>
    <row r="525" ht="12.75" customHeight="1">
      <c r="A525" s="625"/>
      <c r="B525" s="625"/>
      <c r="C525" s="625"/>
      <c r="D525" s="627"/>
      <c r="E525" s="210"/>
      <c r="F525" s="210"/>
      <c r="G525" s="210"/>
      <c r="H525" s="210"/>
      <c r="I525" s="627"/>
      <c r="J525" s="210"/>
      <c r="K525" s="210"/>
      <c r="L525" s="210"/>
      <c r="M525" s="628"/>
      <c r="N525" s="210"/>
      <c r="O525" s="210"/>
      <c r="P525" s="210"/>
      <c r="Q525" s="210"/>
      <c r="R525" s="210"/>
      <c r="S525" s="210"/>
      <c r="T525" s="210"/>
      <c r="U525" s="210"/>
      <c r="V525" s="210"/>
      <c r="W525" s="210"/>
      <c r="X525" s="210"/>
      <c r="Y525" s="210"/>
      <c r="Z525" s="210"/>
    </row>
    <row r="526" ht="12.75" customHeight="1">
      <c r="A526" s="625"/>
      <c r="B526" s="625"/>
      <c r="C526" s="625"/>
      <c r="D526" s="627"/>
      <c r="E526" s="210"/>
      <c r="F526" s="210"/>
      <c r="G526" s="210"/>
      <c r="H526" s="210"/>
      <c r="I526" s="627"/>
      <c r="J526" s="210"/>
      <c r="K526" s="210"/>
      <c r="L526" s="210"/>
      <c r="M526" s="628"/>
      <c r="N526" s="210"/>
      <c r="O526" s="210"/>
      <c r="P526" s="210"/>
      <c r="Q526" s="210"/>
      <c r="R526" s="210"/>
      <c r="S526" s="210"/>
      <c r="T526" s="210"/>
      <c r="U526" s="210"/>
      <c r="V526" s="210"/>
      <c r="W526" s="210"/>
      <c r="X526" s="210"/>
      <c r="Y526" s="210"/>
      <c r="Z526" s="210"/>
    </row>
    <row r="527" ht="12.75" customHeight="1">
      <c r="A527" s="625"/>
      <c r="B527" s="625"/>
      <c r="C527" s="625"/>
      <c r="D527" s="627"/>
      <c r="E527" s="210"/>
      <c r="F527" s="210"/>
      <c r="G527" s="210"/>
      <c r="H527" s="210"/>
      <c r="I527" s="627"/>
      <c r="J527" s="210"/>
      <c r="K527" s="210"/>
      <c r="L527" s="210"/>
      <c r="M527" s="628"/>
      <c r="N527" s="210"/>
      <c r="O527" s="210"/>
      <c r="P527" s="210"/>
      <c r="Q527" s="210"/>
      <c r="R527" s="210"/>
      <c r="S527" s="210"/>
      <c r="T527" s="210"/>
      <c r="U527" s="210"/>
      <c r="V527" s="210"/>
      <c r="W527" s="210"/>
      <c r="X527" s="210"/>
      <c r="Y527" s="210"/>
      <c r="Z527" s="210"/>
    </row>
    <row r="528" ht="12.75" customHeight="1">
      <c r="A528" s="625"/>
      <c r="B528" s="625"/>
      <c r="C528" s="625"/>
      <c r="D528" s="627"/>
      <c r="E528" s="210"/>
      <c r="F528" s="210"/>
      <c r="G528" s="210"/>
      <c r="H528" s="210"/>
      <c r="I528" s="627"/>
      <c r="J528" s="210"/>
      <c r="K528" s="210"/>
      <c r="L528" s="210"/>
      <c r="M528" s="628"/>
      <c r="N528" s="210"/>
      <c r="O528" s="210"/>
      <c r="P528" s="210"/>
      <c r="Q528" s="210"/>
      <c r="R528" s="210"/>
      <c r="S528" s="210"/>
      <c r="T528" s="210"/>
      <c r="U528" s="210"/>
      <c r="V528" s="210"/>
      <c r="W528" s="210"/>
      <c r="X528" s="210"/>
      <c r="Y528" s="210"/>
      <c r="Z528" s="210"/>
    </row>
    <row r="529" ht="12.75" customHeight="1">
      <c r="A529" s="625"/>
      <c r="B529" s="625"/>
      <c r="C529" s="625"/>
      <c r="D529" s="627"/>
      <c r="E529" s="210"/>
      <c r="F529" s="210"/>
      <c r="G529" s="210"/>
      <c r="H529" s="210"/>
      <c r="I529" s="627"/>
      <c r="J529" s="210"/>
      <c r="K529" s="210"/>
      <c r="L529" s="210"/>
      <c r="M529" s="628"/>
      <c r="N529" s="210"/>
      <c r="O529" s="210"/>
      <c r="P529" s="210"/>
      <c r="Q529" s="210"/>
      <c r="R529" s="210"/>
      <c r="S529" s="210"/>
      <c r="T529" s="210"/>
      <c r="U529" s="210"/>
      <c r="V529" s="210"/>
      <c r="W529" s="210"/>
      <c r="X529" s="210"/>
      <c r="Y529" s="210"/>
      <c r="Z529" s="210"/>
    </row>
    <row r="530" ht="12.75" customHeight="1">
      <c r="A530" s="625"/>
      <c r="B530" s="625"/>
      <c r="C530" s="625"/>
      <c r="D530" s="627"/>
      <c r="E530" s="210"/>
      <c r="F530" s="210"/>
      <c r="G530" s="210"/>
      <c r="H530" s="210"/>
      <c r="I530" s="627"/>
      <c r="J530" s="210"/>
      <c r="K530" s="210"/>
      <c r="L530" s="210"/>
      <c r="M530" s="628"/>
      <c r="N530" s="210"/>
      <c r="O530" s="210"/>
      <c r="P530" s="210"/>
      <c r="Q530" s="210"/>
      <c r="R530" s="210"/>
      <c r="S530" s="210"/>
      <c r="T530" s="210"/>
      <c r="U530" s="210"/>
      <c r="V530" s="210"/>
      <c r="W530" s="210"/>
      <c r="X530" s="210"/>
      <c r="Y530" s="210"/>
      <c r="Z530" s="210"/>
    </row>
    <row r="531" ht="12.75" customHeight="1">
      <c r="A531" s="625"/>
      <c r="B531" s="625"/>
      <c r="C531" s="625"/>
      <c r="D531" s="627"/>
      <c r="E531" s="210"/>
      <c r="F531" s="210"/>
      <c r="G531" s="210"/>
      <c r="H531" s="210"/>
      <c r="I531" s="627"/>
      <c r="J531" s="210"/>
      <c r="K531" s="210"/>
      <c r="L531" s="210"/>
      <c r="M531" s="628"/>
      <c r="N531" s="210"/>
      <c r="O531" s="210"/>
      <c r="P531" s="210"/>
      <c r="Q531" s="210"/>
      <c r="R531" s="210"/>
      <c r="S531" s="210"/>
      <c r="T531" s="210"/>
      <c r="U531" s="210"/>
      <c r="V531" s="210"/>
      <c r="W531" s="210"/>
      <c r="X531" s="210"/>
      <c r="Y531" s="210"/>
      <c r="Z531" s="210"/>
    </row>
    <row r="532" ht="12.75" customHeight="1">
      <c r="A532" s="625"/>
      <c r="B532" s="625"/>
      <c r="C532" s="625"/>
      <c r="D532" s="627"/>
      <c r="E532" s="210"/>
      <c r="F532" s="210"/>
      <c r="G532" s="210"/>
      <c r="H532" s="210"/>
      <c r="I532" s="627"/>
      <c r="J532" s="210"/>
      <c r="K532" s="210"/>
      <c r="L532" s="210"/>
      <c r="M532" s="628"/>
      <c r="N532" s="210"/>
      <c r="O532" s="210"/>
      <c r="P532" s="210"/>
      <c r="Q532" s="210"/>
      <c r="R532" s="210"/>
      <c r="S532" s="210"/>
      <c r="T532" s="210"/>
      <c r="U532" s="210"/>
      <c r="V532" s="210"/>
      <c r="W532" s="210"/>
      <c r="X532" s="210"/>
      <c r="Y532" s="210"/>
      <c r="Z532" s="210"/>
    </row>
    <row r="533" ht="12.75" customHeight="1">
      <c r="A533" s="625"/>
      <c r="B533" s="625"/>
      <c r="C533" s="625"/>
      <c r="D533" s="627"/>
      <c r="E533" s="210"/>
      <c r="F533" s="210"/>
      <c r="G533" s="210"/>
      <c r="H533" s="210"/>
      <c r="I533" s="627"/>
      <c r="J533" s="210"/>
      <c r="K533" s="210"/>
      <c r="L533" s="210"/>
      <c r="M533" s="628"/>
      <c r="N533" s="210"/>
      <c r="O533" s="210"/>
      <c r="P533" s="210"/>
      <c r="Q533" s="210"/>
      <c r="R533" s="210"/>
      <c r="S533" s="210"/>
      <c r="T533" s="210"/>
      <c r="U533" s="210"/>
      <c r="V533" s="210"/>
      <c r="W533" s="210"/>
      <c r="X533" s="210"/>
      <c r="Y533" s="210"/>
      <c r="Z533" s="210"/>
    </row>
    <row r="534" ht="12.75" customHeight="1">
      <c r="A534" s="625"/>
      <c r="B534" s="625"/>
      <c r="C534" s="625"/>
      <c r="D534" s="627"/>
      <c r="E534" s="210"/>
      <c r="F534" s="210"/>
      <c r="G534" s="210"/>
      <c r="H534" s="210"/>
      <c r="I534" s="627"/>
      <c r="J534" s="210"/>
      <c r="K534" s="210"/>
      <c r="L534" s="210"/>
      <c r="M534" s="628"/>
      <c r="N534" s="210"/>
      <c r="O534" s="210"/>
      <c r="P534" s="210"/>
      <c r="Q534" s="210"/>
      <c r="R534" s="210"/>
      <c r="S534" s="210"/>
      <c r="T534" s="210"/>
      <c r="U534" s="210"/>
      <c r="V534" s="210"/>
      <c r="W534" s="210"/>
      <c r="X534" s="210"/>
      <c r="Y534" s="210"/>
      <c r="Z534" s="210"/>
    </row>
    <row r="535" ht="12.75" customHeight="1">
      <c r="A535" s="625"/>
      <c r="B535" s="625"/>
      <c r="C535" s="625"/>
      <c r="D535" s="627"/>
      <c r="E535" s="210"/>
      <c r="F535" s="210"/>
      <c r="G535" s="210"/>
      <c r="H535" s="210"/>
      <c r="I535" s="627"/>
      <c r="J535" s="210"/>
      <c r="K535" s="210"/>
      <c r="L535" s="210"/>
      <c r="M535" s="628"/>
      <c r="N535" s="210"/>
      <c r="O535" s="210"/>
      <c r="P535" s="210"/>
      <c r="Q535" s="210"/>
      <c r="R535" s="210"/>
      <c r="S535" s="210"/>
      <c r="T535" s="210"/>
      <c r="U535" s="210"/>
      <c r="V535" s="210"/>
      <c r="W535" s="210"/>
      <c r="X535" s="210"/>
      <c r="Y535" s="210"/>
      <c r="Z535" s="210"/>
    </row>
    <row r="536" ht="12.75" customHeight="1">
      <c r="A536" s="625"/>
      <c r="B536" s="625"/>
      <c r="C536" s="625"/>
      <c r="D536" s="627"/>
      <c r="E536" s="210"/>
      <c r="F536" s="210"/>
      <c r="G536" s="210"/>
      <c r="H536" s="210"/>
      <c r="I536" s="627"/>
      <c r="J536" s="210"/>
      <c r="K536" s="210"/>
      <c r="L536" s="210"/>
      <c r="M536" s="628"/>
      <c r="N536" s="210"/>
      <c r="O536" s="210"/>
      <c r="P536" s="210"/>
      <c r="Q536" s="210"/>
      <c r="R536" s="210"/>
      <c r="S536" s="210"/>
      <c r="T536" s="210"/>
      <c r="U536" s="210"/>
      <c r="V536" s="210"/>
      <c r="W536" s="210"/>
      <c r="X536" s="210"/>
      <c r="Y536" s="210"/>
      <c r="Z536" s="210"/>
    </row>
    <row r="537" ht="12.75" customHeight="1">
      <c r="A537" s="625"/>
      <c r="B537" s="625"/>
      <c r="C537" s="625"/>
      <c r="D537" s="627"/>
      <c r="E537" s="210"/>
      <c r="F537" s="210"/>
      <c r="G537" s="210"/>
      <c r="H537" s="210"/>
      <c r="I537" s="627"/>
      <c r="J537" s="210"/>
      <c r="K537" s="210"/>
      <c r="L537" s="210"/>
      <c r="M537" s="628"/>
      <c r="N537" s="210"/>
      <c r="O537" s="210"/>
      <c r="P537" s="210"/>
      <c r="Q537" s="210"/>
      <c r="R537" s="210"/>
      <c r="S537" s="210"/>
      <c r="T537" s="210"/>
      <c r="U537" s="210"/>
      <c r="V537" s="210"/>
      <c r="W537" s="210"/>
      <c r="X537" s="210"/>
      <c r="Y537" s="210"/>
      <c r="Z537" s="210"/>
    </row>
    <row r="538" ht="12.75" customHeight="1">
      <c r="A538" s="625"/>
      <c r="B538" s="625"/>
      <c r="C538" s="625"/>
      <c r="D538" s="627"/>
      <c r="E538" s="210"/>
      <c r="F538" s="210"/>
      <c r="G538" s="210"/>
      <c r="H538" s="210"/>
      <c r="I538" s="627"/>
      <c r="J538" s="210"/>
      <c r="K538" s="210"/>
      <c r="L538" s="210"/>
      <c r="M538" s="628"/>
      <c r="N538" s="210"/>
      <c r="O538" s="210"/>
      <c r="P538" s="210"/>
      <c r="Q538" s="210"/>
      <c r="R538" s="210"/>
      <c r="S538" s="210"/>
      <c r="T538" s="210"/>
      <c r="U538" s="210"/>
      <c r="V538" s="210"/>
      <c r="W538" s="210"/>
      <c r="X538" s="210"/>
      <c r="Y538" s="210"/>
      <c r="Z538" s="210"/>
    </row>
    <row r="539" ht="12.75" customHeight="1">
      <c r="A539" s="625"/>
      <c r="B539" s="625"/>
      <c r="C539" s="625"/>
      <c r="D539" s="627"/>
      <c r="E539" s="210"/>
      <c r="F539" s="210"/>
      <c r="G539" s="210"/>
      <c r="H539" s="210"/>
      <c r="I539" s="627"/>
      <c r="J539" s="210"/>
      <c r="K539" s="210"/>
      <c r="L539" s="210"/>
      <c r="M539" s="628"/>
      <c r="N539" s="210"/>
      <c r="O539" s="210"/>
      <c r="P539" s="210"/>
      <c r="Q539" s="210"/>
      <c r="R539" s="210"/>
      <c r="S539" s="210"/>
      <c r="T539" s="210"/>
      <c r="U539" s="210"/>
      <c r="V539" s="210"/>
      <c r="W539" s="210"/>
      <c r="X539" s="210"/>
      <c r="Y539" s="210"/>
      <c r="Z539" s="210"/>
    </row>
    <row r="540" ht="12.75" customHeight="1">
      <c r="A540" s="625"/>
      <c r="B540" s="625"/>
      <c r="C540" s="625"/>
      <c r="D540" s="627"/>
      <c r="E540" s="210"/>
      <c r="F540" s="210"/>
      <c r="G540" s="210"/>
      <c r="H540" s="210"/>
      <c r="I540" s="627"/>
      <c r="J540" s="210"/>
      <c r="K540" s="210"/>
      <c r="L540" s="210"/>
      <c r="M540" s="628"/>
      <c r="N540" s="210"/>
      <c r="O540" s="210"/>
      <c r="P540" s="210"/>
      <c r="Q540" s="210"/>
      <c r="R540" s="210"/>
      <c r="S540" s="210"/>
      <c r="T540" s="210"/>
      <c r="U540" s="210"/>
      <c r="V540" s="210"/>
      <c r="W540" s="210"/>
      <c r="X540" s="210"/>
      <c r="Y540" s="210"/>
      <c r="Z540" s="210"/>
    </row>
    <row r="541" ht="12.75" customHeight="1">
      <c r="A541" s="625"/>
      <c r="B541" s="625"/>
      <c r="C541" s="625"/>
      <c r="D541" s="627"/>
      <c r="E541" s="210"/>
      <c r="F541" s="210"/>
      <c r="G541" s="210"/>
      <c r="H541" s="210"/>
      <c r="I541" s="627"/>
      <c r="J541" s="210"/>
      <c r="K541" s="210"/>
      <c r="L541" s="210"/>
      <c r="M541" s="628"/>
      <c r="N541" s="210"/>
      <c r="O541" s="210"/>
      <c r="P541" s="210"/>
      <c r="Q541" s="210"/>
      <c r="R541" s="210"/>
      <c r="S541" s="210"/>
      <c r="T541" s="210"/>
      <c r="U541" s="210"/>
      <c r="V541" s="210"/>
      <c r="W541" s="210"/>
      <c r="X541" s="210"/>
      <c r="Y541" s="210"/>
      <c r="Z541" s="210"/>
    </row>
    <row r="542" ht="12.75" customHeight="1">
      <c r="A542" s="625"/>
      <c r="B542" s="625"/>
      <c r="C542" s="625"/>
      <c r="D542" s="627"/>
      <c r="E542" s="210"/>
      <c r="F542" s="210"/>
      <c r="G542" s="210"/>
      <c r="H542" s="210"/>
      <c r="I542" s="627"/>
      <c r="J542" s="210"/>
      <c r="K542" s="210"/>
      <c r="L542" s="210"/>
      <c r="M542" s="628"/>
      <c r="N542" s="210"/>
      <c r="O542" s="210"/>
      <c r="P542" s="210"/>
      <c r="Q542" s="210"/>
      <c r="R542" s="210"/>
      <c r="S542" s="210"/>
      <c r="T542" s="210"/>
      <c r="U542" s="210"/>
      <c r="V542" s="210"/>
      <c r="W542" s="210"/>
      <c r="X542" s="210"/>
      <c r="Y542" s="210"/>
      <c r="Z542" s="210"/>
    </row>
    <row r="543" ht="12.75" customHeight="1">
      <c r="A543" s="625"/>
      <c r="B543" s="625"/>
      <c r="C543" s="625"/>
      <c r="D543" s="627"/>
      <c r="E543" s="210"/>
      <c r="F543" s="210"/>
      <c r="G543" s="210"/>
      <c r="H543" s="210"/>
      <c r="I543" s="627"/>
      <c r="J543" s="210"/>
      <c r="K543" s="210"/>
      <c r="L543" s="210"/>
      <c r="M543" s="628"/>
      <c r="N543" s="210"/>
      <c r="O543" s="210"/>
      <c r="P543" s="210"/>
      <c r="Q543" s="210"/>
      <c r="R543" s="210"/>
      <c r="S543" s="210"/>
      <c r="T543" s="210"/>
      <c r="U543" s="210"/>
      <c r="V543" s="210"/>
      <c r="W543" s="210"/>
      <c r="X543" s="210"/>
      <c r="Y543" s="210"/>
      <c r="Z543" s="210"/>
    </row>
    <row r="544" ht="12.75" customHeight="1">
      <c r="A544" s="625"/>
      <c r="B544" s="625"/>
      <c r="C544" s="625"/>
      <c r="D544" s="627"/>
      <c r="E544" s="210"/>
      <c r="F544" s="210"/>
      <c r="G544" s="210"/>
      <c r="H544" s="210"/>
      <c r="I544" s="627"/>
      <c r="J544" s="210"/>
      <c r="K544" s="210"/>
      <c r="L544" s="210"/>
      <c r="M544" s="628"/>
      <c r="N544" s="210"/>
      <c r="O544" s="210"/>
      <c r="P544" s="210"/>
      <c r="Q544" s="210"/>
      <c r="R544" s="210"/>
      <c r="S544" s="210"/>
      <c r="T544" s="210"/>
      <c r="U544" s="210"/>
      <c r="V544" s="210"/>
      <c r="W544" s="210"/>
      <c r="X544" s="210"/>
      <c r="Y544" s="210"/>
      <c r="Z544" s="210"/>
    </row>
    <row r="545" ht="12.75" customHeight="1">
      <c r="A545" s="625"/>
      <c r="B545" s="625"/>
      <c r="C545" s="625"/>
      <c r="D545" s="627"/>
      <c r="E545" s="210"/>
      <c r="F545" s="210"/>
      <c r="G545" s="210"/>
      <c r="H545" s="210"/>
      <c r="I545" s="627"/>
      <c r="J545" s="210"/>
      <c r="K545" s="210"/>
      <c r="L545" s="210"/>
      <c r="M545" s="628"/>
      <c r="N545" s="210"/>
      <c r="O545" s="210"/>
      <c r="P545" s="210"/>
      <c r="Q545" s="210"/>
      <c r="R545" s="210"/>
      <c r="S545" s="210"/>
      <c r="T545" s="210"/>
      <c r="U545" s="210"/>
      <c r="V545" s="210"/>
      <c r="W545" s="210"/>
      <c r="X545" s="210"/>
      <c r="Y545" s="210"/>
      <c r="Z545" s="210"/>
    </row>
    <row r="546" ht="12.75" customHeight="1">
      <c r="A546" s="625"/>
      <c r="B546" s="625"/>
      <c r="C546" s="625"/>
      <c r="D546" s="627"/>
      <c r="E546" s="210"/>
      <c r="F546" s="210"/>
      <c r="G546" s="210"/>
      <c r="H546" s="210"/>
      <c r="I546" s="627"/>
      <c r="J546" s="210"/>
      <c r="K546" s="210"/>
      <c r="L546" s="210"/>
      <c r="M546" s="628"/>
      <c r="N546" s="210"/>
      <c r="O546" s="210"/>
      <c r="P546" s="210"/>
      <c r="Q546" s="210"/>
      <c r="R546" s="210"/>
      <c r="S546" s="210"/>
      <c r="T546" s="210"/>
      <c r="U546" s="210"/>
      <c r="V546" s="210"/>
      <c r="W546" s="210"/>
      <c r="X546" s="210"/>
      <c r="Y546" s="210"/>
      <c r="Z546" s="210"/>
    </row>
    <row r="547" ht="12.75" customHeight="1">
      <c r="A547" s="625"/>
      <c r="B547" s="625"/>
      <c r="C547" s="625"/>
      <c r="D547" s="627"/>
      <c r="E547" s="210"/>
      <c r="F547" s="210"/>
      <c r="G547" s="210"/>
      <c r="H547" s="210"/>
      <c r="I547" s="627"/>
      <c r="J547" s="210"/>
      <c r="K547" s="210"/>
      <c r="L547" s="210"/>
      <c r="M547" s="628"/>
      <c r="N547" s="210"/>
      <c r="O547" s="210"/>
      <c r="P547" s="210"/>
      <c r="Q547" s="210"/>
      <c r="R547" s="210"/>
      <c r="S547" s="210"/>
      <c r="T547" s="210"/>
      <c r="U547" s="210"/>
      <c r="V547" s="210"/>
      <c r="W547" s="210"/>
      <c r="X547" s="210"/>
      <c r="Y547" s="210"/>
      <c r="Z547" s="210"/>
    </row>
    <row r="548" ht="12.75" customHeight="1">
      <c r="A548" s="625"/>
      <c r="B548" s="625"/>
      <c r="C548" s="625"/>
      <c r="D548" s="627"/>
      <c r="E548" s="210"/>
      <c r="F548" s="210"/>
      <c r="G548" s="210"/>
      <c r="H548" s="210"/>
      <c r="I548" s="627"/>
      <c r="J548" s="210"/>
      <c r="K548" s="210"/>
      <c r="L548" s="210"/>
      <c r="M548" s="628"/>
      <c r="N548" s="210"/>
      <c r="O548" s="210"/>
      <c r="P548" s="210"/>
      <c r="Q548" s="210"/>
      <c r="R548" s="210"/>
      <c r="S548" s="210"/>
      <c r="T548" s="210"/>
      <c r="U548" s="210"/>
      <c r="V548" s="210"/>
      <c r="W548" s="210"/>
      <c r="X548" s="210"/>
      <c r="Y548" s="210"/>
      <c r="Z548" s="210"/>
    </row>
    <row r="549" ht="12.75" customHeight="1">
      <c r="A549" s="625"/>
      <c r="B549" s="625"/>
      <c r="C549" s="625"/>
      <c r="D549" s="627"/>
      <c r="E549" s="210"/>
      <c r="F549" s="210"/>
      <c r="G549" s="210"/>
      <c r="H549" s="210"/>
      <c r="I549" s="627"/>
      <c r="J549" s="210"/>
      <c r="K549" s="210"/>
      <c r="L549" s="210"/>
      <c r="M549" s="628"/>
      <c r="N549" s="210"/>
      <c r="O549" s="210"/>
      <c r="P549" s="210"/>
      <c r="Q549" s="210"/>
      <c r="R549" s="210"/>
      <c r="S549" s="210"/>
      <c r="T549" s="210"/>
      <c r="U549" s="210"/>
      <c r="V549" s="210"/>
      <c r="W549" s="210"/>
      <c r="X549" s="210"/>
      <c r="Y549" s="210"/>
      <c r="Z549" s="210"/>
    </row>
    <row r="550" ht="12.75" customHeight="1">
      <c r="A550" s="625"/>
      <c r="B550" s="625"/>
      <c r="C550" s="625"/>
      <c r="D550" s="627"/>
      <c r="E550" s="210"/>
      <c r="F550" s="210"/>
      <c r="G550" s="210"/>
      <c r="H550" s="210"/>
      <c r="I550" s="627"/>
      <c r="J550" s="210"/>
      <c r="K550" s="210"/>
      <c r="L550" s="210"/>
      <c r="M550" s="628"/>
      <c r="N550" s="210"/>
      <c r="O550" s="210"/>
      <c r="P550" s="210"/>
      <c r="Q550" s="210"/>
      <c r="R550" s="210"/>
      <c r="S550" s="210"/>
      <c r="T550" s="210"/>
      <c r="U550" s="210"/>
      <c r="V550" s="210"/>
      <c r="W550" s="210"/>
      <c r="X550" s="210"/>
      <c r="Y550" s="210"/>
      <c r="Z550" s="210"/>
    </row>
    <row r="551" ht="12.75" customHeight="1">
      <c r="A551" s="625"/>
      <c r="B551" s="625"/>
      <c r="C551" s="625"/>
      <c r="D551" s="627"/>
      <c r="E551" s="210"/>
      <c r="F551" s="210"/>
      <c r="G551" s="210"/>
      <c r="H551" s="210"/>
      <c r="I551" s="627"/>
      <c r="J551" s="210"/>
      <c r="K551" s="210"/>
      <c r="L551" s="210"/>
      <c r="M551" s="628"/>
      <c r="N551" s="210"/>
      <c r="O551" s="210"/>
      <c r="P551" s="210"/>
      <c r="Q551" s="210"/>
      <c r="R551" s="210"/>
      <c r="S551" s="210"/>
      <c r="T551" s="210"/>
      <c r="U551" s="210"/>
      <c r="V551" s="210"/>
      <c r="W551" s="210"/>
      <c r="X551" s="210"/>
      <c r="Y551" s="210"/>
      <c r="Z551" s="210"/>
    </row>
    <row r="552" ht="12.75" customHeight="1">
      <c r="A552" s="625"/>
      <c r="B552" s="625"/>
      <c r="C552" s="625"/>
      <c r="D552" s="627"/>
      <c r="E552" s="210"/>
      <c r="F552" s="210"/>
      <c r="G552" s="210"/>
      <c r="H552" s="210"/>
      <c r="I552" s="627"/>
      <c r="J552" s="210"/>
      <c r="K552" s="210"/>
      <c r="L552" s="210"/>
      <c r="M552" s="628"/>
      <c r="N552" s="210"/>
      <c r="O552" s="210"/>
      <c r="P552" s="210"/>
      <c r="Q552" s="210"/>
      <c r="R552" s="210"/>
      <c r="S552" s="210"/>
      <c r="T552" s="210"/>
      <c r="U552" s="210"/>
      <c r="V552" s="210"/>
      <c r="W552" s="210"/>
      <c r="X552" s="210"/>
      <c r="Y552" s="210"/>
      <c r="Z552" s="210"/>
    </row>
    <row r="553" ht="12.75" customHeight="1">
      <c r="A553" s="625"/>
      <c r="B553" s="625"/>
      <c r="C553" s="625"/>
      <c r="D553" s="627"/>
      <c r="E553" s="210"/>
      <c r="F553" s="210"/>
      <c r="G553" s="210"/>
      <c r="H553" s="210"/>
      <c r="I553" s="627"/>
      <c r="J553" s="210"/>
      <c r="K553" s="210"/>
      <c r="L553" s="210"/>
      <c r="M553" s="628"/>
      <c r="N553" s="210"/>
      <c r="O553" s="210"/>
      <c r="P553" s="210"/>
      <c r="Q553" s="210"/>
      <c r="R553" s="210"/>
      <c r="S553" s="210"/>
      <c r="T553" s="210"/>
      <c r="U553" s="210"/>
      <c r="V553" s="210"/>
      <c r="W553" s="210"/>
      <c r="X553" s="210"/>
      <c r="Y553" s="210"/>
      <c r="Z553" s="210"/>
    </row>
    <row r="554" ht="12.75" customHeight="1">
      <c r="A554" s="625"/>
      <c r="B554" s="625"/>
      <c r="C554" s="625"/>
      <c r="D554" s="627"/>
      <c r="E554" s="210"/>
      <c r="F554" s="210"/>
      <c r="G554" s="210"/>
      <c r="H554" s="210"/>
      <c r="I554" s="627"/>
      <c r="J554" s="210"/>
      <c r="K554" s="210"/>
      <c r="L554" s="210"/>
      <c r="M554" s="628"/>
      <c r="N554" s="210"/>
      <c r="O554" s="210"/>
      <c r="P554" s="210"/>
      <c r="Q554" s="210"/>
      <c r="R554" s="210"/>
      <c r="S554" s="210"/>
      <c r="T554" s="210"/>
      <c r="U554" s="210"/>
      <c r="V554" s="210"/>
      <c r="W554" s="210"/>
      <c r="X554" s="210"/>
      <c r="Y554" s="210"/>
      <c r="Z554" s="210"/>
    </row>
    <row r="555" ht="12.75" customHeight="1">
      <c r="A555" s="625"/>
      <c r="B555" s="625"/>
      <c r="C555" s="625"/>
      <c r="D555" s="627"/>
      <c r="E555" s="210"/>
      <c r="F555" s="210"/>
      <c r="G555" s="210"/>
      <c r="H555" s="210"/>
      <c r="I555" s="627"/>
      <c r="J555" s="210"/>
      <c r="K555" s="210"/>
      <c r="L555" s="210"/>
      <c r="M555" s="628"/>
      <c r="N555" s="210"/>
      <c r="O555" s="210"/>
      <c r="P555" s="210"/>
      <c r="Q555" s="210"/>
      <c r="R555" s="210"/>
      <c r="S555" s="210"/>
      <c r="T555" s="210"/>
      <c r="U555" s="210"/>
      <c r="V555" s="210"/>
      <c r="W555" s="210"/>
      <c r="X555" s="210"/>
      <c r="Y555" s="210"/>
      <c r="Z555" s="210"/>
    </row>
    <row r="556" ht="12.75" customHeight="1">
      <c r="A556" s="625"/>
      <c r="B556" s="625"/>
      <c r="C556" s="625"/>
      <c r="D556" s="627"/>
      <c r="E556" s="210"/>
      <c r="F556" s="210"/>
      <c r="G556" s="210"/>
      <c r="H556" s="210"/>
      <c r="I556" s="627"/>
      <c r="J556" s="210"/>
      <c r="K556" s="210"/>
      <c r="L556" s="210"/>
      <c r="M556" s="628"/>
      <c r="N556" s="210"/>
      <c r="O556" s="210"/>
      <c r="P556" s="210"/>
      <c r="Q556" s="210"/>
      <c r="R556" s="210"/>
      <c r="S556" s="210"/>
      <c r="T556" s="210"/>
      <c r="U556" s="210"/>
      <c r="V556" s="210"/>
      <c r="W556" s="210"/>
      <c r="X556" s="210"/>
      <c r="Y556" s="210"/>
      <c r="Z556" s="210"/>
    </row>
    <row r="557" ht="12.75" customHeight="1">
      <c r="A557" s="625"/>
      <c r="B557" s="625"/>
      <c r="C557" s="625"/>
      <c r="D557" s="627"/>
      <c r="E557" s="210"/>
      <c r="F557" s="210"/>
      <c r="G557" s="210"/>
      <c r="H557" s="210"/>
      <c r="I557" s="627"/>
      <c r="J557" s="210"/>
      <c r="K557" s="210"/>
      <c r="L557" s="210"/>
      <c r="M557" s="628"/>
      <c r="N557" s="210"/>
      <c r="O557" s="210"/>
      <c r="P557" s="210"/>
      <c r="Q557" s="210"/>
      <c r="R557" s="210"/>
      <c r="S557" s="210"/>
      <c r="T557" s="210"/>
      <c r="U557" s="210"/>
      <c r="V557" s="210"/>
      <c r="W557" s="210"/>
      <c r="X557" s="210"/>
      <c r="Y557" s="210"/>
      <c r="Z557" s="210"/>
    </row>
    <row r="558" ht="12.75" customHeight="1">
      <c r="A558" s="625"/>
      <c r="B558" s="625"/>
      <c r="C558" s="625"/>
      <c r="D558" s="627"/>
      <c r="E558" s="210"/>
      <c r="F558" s="210"/>
      <c r="G558" s="210"/>
      <c r="H558" s="210"/>
      <c r="I558" s="627"/>
      <c r="J558" s="210"/>
      <c r="K558" s="210"/>
      <c r="L558" s="210"/>
      <c r="M558" s="628"/>
      <c r="N558" s="210"/>
      <c r="O558" s="210"/>
      <c r="P558" s="210"/>
      <c r="Q558" s="210"/>
      <c r="R558" s="210"/>
      <c r="S558" s="210"/>
      <c r="T558" s="210"/>
      <c r="U558" s="210"/>
      <c r="V558" s="210"/>
      <c r="W558" s="210"/>
      <c r="X558" s="210"/>
      <c r="Y558" s="210"/>
      <c r="Z558" s="210"/>
    </row>
    <row r="559" ht="12.75" customHeight="1">
      <c r="A559" s="625"/>
      <c r="B559" s="625"/>
      <c r="C559" s="625"/>
      <c r="D559" s="627"/>
      <c r="E559" s="210"/>
      <c r="F559" s="210"/>
      <c r="G559" s="210"/>
      <c r="H559" s="210"/>
      <c r="I559" s="627"/>
      <c r="J559" s="210"/>
      <c r="K559" s="210"/>
      <c r="L559" s="210"/>
      <c r="M559" s="628"/>
      <c r="N559" s="210"/>
      <c r="O559" s="210"/>
      <c r="P559" s="210"/>
      <c r="Q559" s="210"/>
      <c r="R559" s="210"/>
      <c r="S559" s="210"/>
      <c r="T559" s="210"/>
      <c r="U559" s="210"/>
      <c r="V559" s="210"/>
      <c r="W559" s="210"/>
      <c r="X559" s="210"/>
      <c r="Y559" s="210"/>
      <c r="Z559" s="210"/>
    </row>
    <row r="560" ht="12.75" customHeight="1">
      <c r="A560" s="625"/>
      <c r="B560" s="625"/>
      <c r="C560" s="625"/>
      <c r="D560" s="627"/>
      <c r="E560" s="210"/>
      <c r="F560" s="210"/>
      <c r="G560" s="210"/>
      <c r="H560" s="210"/>
      <c r="I560" s="627"/>
      <c r="J560" s="210"/>
      <c r="K560" s="210"/>
      <c r="L560" s="210"/>
      <c r="M560" s="628"/>
      <c r="N560" s="210"/>
      <c r="O560" s="210"/>
      <c r="P560" s="210"/>
      <c r="Q560" s="210"/>
      <c r="R560" s="210"/>
      <c r="S560" s="210"/>
      <c r="T560" s="210"/>
      <c r="U560" s="210"/>
      <c r="V560" s="210"/>
      <c r="W560" s="210"/>
      <c r="X560" s="210"/>
      <c r="Y560" s="210"/>
      <c r="Z560" s="210"/>
    </row>
    <row r="561" ht="12.75" customHeight="1">
      <c r="A561" s="625"/>
      <c r="B561" s="625"/>
      <c r="C561" s="625"/>
      <c r="D561" s="627"/>
      <c r="E561" s="210"/>
      <c r="F561" s="210"/>
      <c r="G561" s="210"/>
      <c r="H561" s="210"/>
      <c r="I561" s="627"/>
      <c r="J561" s="210"/>
      <c r="K561" s="210"/>
      <c r="L561" s="210"/>
      <c r="M561" s="628"/>
      <c r="N561" s="210"/>
      <c r="O561" s="210"/>
      <c r="P561" s="210"/>
      <c r="Q561" s="210"/>
      <c r="R561" s="210"/>
      <c r="S561" s="210"/>
      <c r="T561" s="210"/>
      <c r="U561" s="210"/>
      <c r="V561" s="210"/>
      <c r="W561" s="210"/>
      <c r="X561" s="210"/>
      <c r="Y561" s="210"/>
      <c r="Z561" s="210"/>
    </row>
    <row r="562" ht="12.75" customHeight="1">
      <c r="A562" s="625"/>
      <c r="B562" s="625"/>
      <c r="C562" s="625"/>
      <c r="D562" s="627"/>
      <c r="E562" s="210"/>
      <c r="F562" s="210"/>
      <c r="G562" s="210"/>
      <c r="H562" s="210"/>
      <c r="I562" s="627"/>
      <c r="J562" s="210"/>
      <c r="K562" s="210"/>
      <c r="L562" s="210"/>
      <c r="M562" s="628"/>
      <c r="N562" s="210"/>
      <c r="O562" s="210"/>
      <c r="P562" s="210"/>
      <c r="Q562" s="210"/>
      <c r="R562" s="210"/>
      <c r="S562" s="210"/>
      <c r="T562" s="210"/>
      <c r="U562" s="210"/>
      <c r="V562" s="210"/>
      <c r="W562" s="210"/>
      <c r="X562" s="210"/>
      <c r="Y562" s="210"/>
      <c r="Z562" s="210"/>
    </row>
    <row r="563" ht="12.75" customHeight="1">
      <c r="A563" s="625"/>
      <c r="B563" s="625"/>
      <c r="C563" s="625"/>
      <c r="D563" s="627"/>
      <c r="E563" s="210"/>
      <c r="F563" s="210"/>
      <c r="G563" s="210"/>
      <c r="H563" s="210"/>
      <c r="I563" s="627"/>
      <c r="J563" s="210"/>
      <c r="K563" s="210"/>
      <c r="L563" s="210"/>
      <c r="M563" s="628"/>
      <c r="N563" s="210"/>
      <c r="O563" s="210"/>
      <c r="P563" s="210"/>
      <c r="Q563" s="210"/>
      <c r="R563" s="210"/>
      <c r="S563" s="210"/>
      <c r="T563" s="210"/>
      <c r="U563" s="210"/>
      <c r="V563" s="210"/>
      <c r="W563" s="210"/>
      <c r="X563" s="210"/>
      <c r="Y563" s="210"/>
      <c r="Z563" s="210"/>
    </row>
    <row r="564" ht="12.75" customHeight="1">
      <c r="A564" s="625"/>
      <c r="B564" s="625"/>
      <c r="C564" s="625"/>
      <c r="D564" s="627"/>
      <c r="E564" s="210"/>
      <c r="F564" s="210"/>
      <c r="G564" s="210"/>
      <c r="H564" s="210"/>
      <c r="I564" s="627"/>
      <c r="J564" s="210"/>
      <c r="K564" s="210"/>
      <c r="L564" s="210"/>
      <c r="M564" s="628"/>
      <c r="N564" s="210"/>
      <c r="O564" s="210"/>
      <c r="P564" s="210"/>
      <c r="Q564" s="210"/>
      <c r="R564" s="210"/>
      <c r="S564" s="210"/>
      <c r="T564" s="210"/>
      <c r="U564" s="210"/>
      <c r="V564" s="210"/>
      <c r="W564" s="210"/>
      <c r="X564" s="210"/>
      <c r="Y564" s="210"/>
      <c r="Z564" s="210"/>
    </row>
    <row r="565" ht="12.75" customHeight="1">
      <c r="A565" s="625"/>
      <c r="B565" s="625"/>
      <c r="C565" s="625"/>
      <c r="D565" s="627"/>
      <c r="E565" s="210"/>
      <c r="F565" s="210"/>
      <c r="G565" s="210"/>
      <c r="H565" s="210"/>
      <c r="I565" s="627"/>
      <c r="J565" s="210"/>
      <c r="K565" s="210"/>
      <c r="L565" s="210"/>
      <c r="M565" s="628"/>
      <c r="N565" s="210"/>
      <c r="O565" s="210"/>
      <c r="P565" s="210"/>
      <c r="Q565" s="210"/>
      <c r="R565" s="210"/>
      <c r="S565" s="210"/>
      <c r="T565" s="210"/>
      <c r="U565" s="210"/>
      <c r="V565" s="210"/>
      <c r="W565" s="210"/>
      <c r="X565" s="210"/>
      <c r="Y565" s="210"/>
      <c r="Z565" s="210"/>
    </row>
    <row r="566" ht="12.75" customHeight="1">
      <c r="A566" s="625"/>
      <c r="B566" s="625"/>
      <c r="C566" s="625"/>
      <c r="D566" s="627"/>
      <c r="E566" s="210"/>
      <c r="F566" s="210"/>
      <c r="G566" s="210"/>
      <c r="H566" s="210"/>
      <c r="I566" s="627"/>
      <c r="J566" s="210"/>
      <c r="K566" s="210"/>
      <c r="L566" s="210"/>
      <c r="M566" s="628"/>
      <c r="N566" s="210"/>
      <c r="O566" s="210"/>
      <c r="P566" s="210"/>
      <c r="Q566" s="210"/>
      <c r="R566" s="210"/>
      <c r="S566" s="210"/>
      <c r="T566" s="210"/>
      <c r="U566" s="210"/>
      <c r="V566" s="210"/>
      <c r="W566" s="210"/>
      <c r="X566" s="210"/>
      <c r="Y566" s="210"/>
      <c r="Z566" s="210"/>
    </row>
    <row r="567" ht="12.75" customHeight="1">
      <c r="A567" s="625"/>
      <c r="B567" s="625"/>
      <c r="C567" s="625"/>
      <c r="D567" s="627"/>
      <c r="E567" s="210"/>
      <c r="F567" s="210"/>
      <c r="G567" s="210"/>
      <c r="H567" s="210"/>
      <c r="I567" s="627"/>
      <c r="J567" s="210"/>
      <c r="K567" s="210"/>
      <c r="L567" s="210"/>
      <c r="M567" s="628"/>
      <c r="N567" s="210"/>
      <c r="O567" s="210"/>
      <c r="P567" s="210"/>
      <c r="Q567" s="210"/>
      <c r="R567" s="210"/>
      <c r="S567" s="210"/>
      <c r="T567" s="210"/>
      <c r="U567" s="210"/>
      <c r="V567" s="210"/>
      <c r="W567" s="210"/>
      <c r="X567" s="210"/>
      <c r="Y567" s="210"/>
      <c r="Z567" s="210"/>
    </row>
    <row r="568" ht="12.75" customHeight="1">
      <c r="A568" s="625"/>
      <c r="B568" s="625"/>
      <c r="C568" s="625"/>
      <c r="D568" s="627"/>
      <c r="E568" s="210"/>
      <c r="F568" s="210"/>
      <c r="G568" s="210"/>
      <c r="H568" s="210"/>
      <c r="I568" s="627"/>
      <c r="J568" s="210"/>
      <c r="K568" s="210"/>
      <c r="L568" s="210"/>
      <c r="M568" s="628"/>
      <c r="N568" s="210"/>
      <c r="O568" s="210"/>
      <c r="P568" s="210"/>
      <c r="Q568" s="210"/>
      <c r="R568" s="210"/>
      <c r="S568" s="210"/>
      <c r="T568" s="210"/>
      <c r="U568" s="210"/>
      <c r="V568" s="210"/>
      <c r="W568" s="210"/>
      <c r="X568" s="210"/>
      <c r="Y568" s="210"/>
      <c r="Z568" s="210"/>
    </row>
    <row r="569" ht="12.75" customHeight="1">
      <c r="A569" s="625"/>
      <c r="B569" s="625"/>
      <c r="C569" s="625"/>
      <c r="D569" s="627"/>
      <c r="E569" s="210"/>
      <c r="F569" s="210"/>
      <c r="G569" s="210"/>
      <c r="H569" s="210"/>
      <c r="I569" s="627"/>
      <c r="J569" s="210"/>
      <c r="K569" s="210"/>
      <c r="L569" s="210"/>
      <c r="M569" s="628"/>
      <c r="N569" s="210"/>
      <c r="O569" s="210"/>
      <c r="P569" s="210"/>
      <c r="Q569" s="210"/>
      <c r="R569" s="210"/>
      <c r="S569" s="210"/>
      <c r="T569" s="210"/>
      <c r="U569" s="210"/>
      <c r="V569" s="210"/>
      <c r="W569" s="210"/>
      <c r="X569" s="210"/>
      <c r="Y569" s="210"/>
      <c r="Z569" s="210"/>
    </row>
    <row r="570" ht="12.75" customHeight="1">
      <c r="A570" s="625"/>
      <c r="B570" s="625"/>
      <c r="C570" s="625"/>
      <c r="D570" s="627"/>
      <c r="E570" s="210"/>
      <c r="F570" s="210"/>
      <c r="G570" s="210"/>
      <c r="H570" s="210"/>
      <c r="I570" s="627"/>
      <c r="J570" s="210"/>
      <c r="K570" s="210"/>
      <c r="L570" s="210"/>
      <c r="M570" s="628"/>
      <c r="N570" s="210"/>
      <c r="O570" s="210"/>
      <c r="P570" s="210"/>
      <c r="Q570" s="210"/>
      <c r="R570" s="210"/>
      <c r="S570" s="210"/>
      <c r="T570" s="210"/>
      <c r="U570" s="210"/>
      <c r="V570" s="210"/>
      <c r="W570" s="210"/>
      <c r="X570" s="210"/>
      <c r="Y570" s="210"/>
      <c r="Z570" s="210"/>
    </row>
    <row r="571" ht="12.75" customHeight="1">
      <c r="A571" s="625"/>
      <c r="B571" s="625"/>
      <c r="C571" s="625"/>
      <c r="D571" s="627"/>
      <c r="E571" s="210"/>
      <c r="F571" s="210"/>
      <c r="G571" s="210"/>
      <c r="H571" s="210"/>
      <c r="I571" s="627"/>
      <c r="J571" s="210"/>
      <c r="K571" s="210"/>
      <c r="L571" s="210"/>
      <c r="M571" s="628"/>
      <c r="N571" s="210"/>
      <c r="O571" s="210"/>
      <c r="P571" s="210"/>
      <c r="Q571" s="210"/>
      <c r="R571" s="210"/>
      <c r="S571" s="210"/>
      <c r="T571" s="210"/>
      <c r="U571" s="210"/>
      <c r="V571" s="210"/>
      <c r="W571" s="210"/>
      <c r="X571" s="210"/>
      <c r="Y571" s="210"/>
      <c r="Z571" s="210"/>
    </row>
    <row r="572" ht="12.75" customHeight="1">
      <c r="A572" s="625"/>
      <c r="B572" s="625"/>
      <c r="C572" s="625"/>
      <c r="D572" s="627"/>
      <c r="E572" s="210"/>
      <c r="F572" s="210"/>
      <c r="G572" s="210"/>
      <c r="H572" s="210"/>
      <c r="I572" s="627"/>
      <c r="J572" s="210"/>
      <c r="K572" s="210"/>
      <c r="L572" s="210"/>
      <c r="M572" s="628"/>
      <c r="N572" s="210"/>
      <c r="O572" s="210"/>
      <c r="P572" s="210"/>
      <c r="Q572" s="210"/>
      <c r="R572" s="210"/>
      <c r="S572" s="210"/>
      <c r="T572" s="210"/>
      <c r="U572" s="210"/>
      <c r="V572" s="210"/>
      <c r="W572" s="210"/>
      <c r="X572" s="210"/>
      <c r="Y572" s="210"/>
      <c r="Z572" s="210"/>
    </row>
    <row r="573" ht="12.75" customHeight="1">
      <c r="A573" s="625"/>
      <c r="B573" s="625"/>
      <c r="C573" s="625"/>
      <c r="D573" s="627"/>
      <c r="E573" s="210"/>
      <c r="F573" s="210"/>
      <c r="G573" s="210"/>
      <c r="H573" s="210"/>
      <c r="I573" s="627"/>
      <c r="J573" s="210"/>
      <c r="K573" s="210"/>
      <c r="L573" s="210"/>
      <c r="M573" s="628"/>
      <c r="N573" s="210"/>
      <c r="O573" s="210"/>
      <c r="P573" s="210"/>
      <c r="Q573" s="210"/>
      <c r="R573" s="210"/>
      <c r="S573" s="210"/>
      <c r="T573" s="210"/>
      <c r="U573" s="210"/>
      <c r="V573" s="210"/>
      <c r="W573" s="210"/>
      <c r="X573" s="210"/>
      <c r="Y573" s="210"/>
      <c r="Z573" s="210"/>
    </row>
    <row r="574" ht="12.75" customHeight="1">
      <c r="A574" s="625"/>
      <c r="B574" s="625"/>
      <c r="C574" s="625"/>
      <c r="D574" s="627"/>
      <c r="E574" s="210"/>
      <c r="F574" s="210"/>
      <c r="G574" s="210"/>
      <c r="H574" s="210"/>
      <c r="I574" s="627"/>
      <c r="J574" s="210"/>
      <c r="K574" s="210"/>
      <c r="L574" s="210"/>
      <c r="M574" s="628"/>
      <c r="N574" s="210"/>
      <c r="O574" s="210"/>
      <c r="P574" s="210"/>
      <c r="Q574" s="210"/>
      <c r="R574" s="210"/>
      <c r="S574" s="210"/>
      <c r="T574" s="210"/>
      <c r="U574" s="210"/>
      <c r="V574" s="210"/>
      <c r="W574" s="210"/>
      <c r="X574" s="210"/>
      <c r="Y574" s="210"/>
      <c r="Z574" s="210"/>
    </row>
    <row r="575" ht="12.75" customHeight="1">
      <c r="A575" s="625"/>
      <c r="B575" s="625"/>
      <c r="C575" s="625"/>
      <c r="D575" s="627"/>
      <c r="E575" s="210"/>
      <c r="F575" s="210"/>
      <c r="G575" s="210"/>
      <c r="H575" s="210"/>
      <c r="I575" s="627"/>
      <c r="J575" s="210"/>
      <c r="K575" s="210"/>
      <c r="L575" s="210"/>
      <c r="M575" s="628"/>
      <c r="N575" s="210"/>
      <c r="O575" s="210"/>
      <c r="P575" s="210"/>
      <c r="Q575" s="210"/>
      <c r="R575" s="210"/>
      <c r="S575" s="210"/>
      <c r="T575" s="210"/>
      <c r="U575" s="210"/>
      <c r="V575" s="210"/>
      <c r="W575" s="210"/>
      <c r="X575" s="210"/>
      <c r="Y575" s="210"/>
      <c r="Z575" s="210"/>
    </row>
    <row r="576" ht="12.75" customHeight="1">
      <c r="A576" s="625"/>
      <c r="B576" s="625"/>
      <c r="C576" s="625"/>
      <c r="D576" s="627"/>
      <c r="E576" s="210"/>
      <c r="F576" s="210"/>
      <c r="G576" s="210"/>
      <c r="H576" s="210"/>
      <c r="I576" s="627"/>
      <c r="J576" s="210"/>
      <c r="K576" s="210"/>
      <c r="L576" s="210"/>
      <c r="M576" s="628"/>
      <c r="N576" s="210"/>
      <c r="O576" s="210"/>
      <c r="P576" s="210"/>
      <c r="Q576" s="210"/>
      <c r="R576" s="210"/>
      <c r="S576" s="210"/>
      <c r="T576" s="210"/>
      <c r="U576" s="210"/>
      <c r="V576" s="210"/>
      <c r="W576" s="210"/>
      <c r="X576" s="210"/>
      <c r="Y576" s="210"/>
      <c r="Z576" s="210"/>
    </row>
    <row r="577" ht="12.75" customHeight="1">
      <c r="A577" s="625"/>
      <c r="B577" s="625"/>
      <c r="C577" s="625"/>
      <c r="D577" s="627"/>
      <c r="E577" s="210"/>
      <c r="F577" s="210"/>
      <c r="G577" s="210"/>
      <c r="H577" s="210"/>
      <c r="I577" s="627"/>
      <c r="J577" s="210"/>
      <c r="K577" s="210"/>
      <c r="L577" s="210"/>
      <c r="M577" s="628"/>
      <c r="N577" s="210"/>
      <c r="O577" s="210"/>
      <c r="P577" s="210"/>
      <c r="Q577" s="210"/>
      <c r="R577" s="210"/>
      <c r="S577" s="210"/>
      <c r="T577" s="210"/>
      <c r="U577" s="210"/>
      <c r="V577" s="210"/>
      <c r="W577" s="210"/>
      <c r="X577" s="210"/>
      <c r="Y577" s="210"/>
      <c r="Z577" s="210"/>
    </row>
    <row r="578" ht="12.75" customHeight="1">
      <c r="A578" s="625"/>
      <c r="B578" s="625"/>
      <c r="C578" s="625"/>
      <c r="D578" s="627"/>
      <c r="E578" s="210"/>
      <c r="F578" s="210"/>
      <c r="G578" s="210"/>
      <c r="H578" s="210"/>
      <c r="I578" s="627"/>
      <c r="J578" s="210"/>
      <c r="K578" s="210"/>
      <c r="L578" s="210"/>
      <c r="M578" s="628"/>
      <c r="N578" s="210"/>
      <c r="O578" s="210"/>
      <c r="P578" s="210"/>
      <c r="Q578" s="210"/>
      <c r="R578" s="210"/>
      <c r="S578" s="210"/>
      <c r="T578" s="210"/>
      <c r="U578" s="210"/>
      <c r="V578" s="210"/>
      <c r="W578" s="210"/>
      <c r="X578" s="210"/>
      <c r="Y578" s="210"/>
      <c r="Z578" s="210"/>
    </row>
    <row r="579" ht="12.75" customHeight="1">
      <c r="A579" s="625"/>
      <c r="B579" s="625"/>
      <c r="C579" s="625"/>
      <c r="D579" s="627"/>
      <c r="E579" s="210"/>
      <c r="F579" s="210"/>
      <c r="G579" s="210"/>
      <c r="H579" s="210"/>
      <c r="I579" s="627"/>
      <c r="J579" s="210"/>
      <c r="K579" s="210"/>
      <c r="L579" s="210"/>
      <c r="M579" s="628"/>
      <c r="N579" s="210"/>
      <c r="O579" s="210"/>
      <c r="P579" s="210"/>
      <c r="Q579" s="210"/>
      <c r="R579" s="210"/>
      <c r="S579" s="210"/>
      <c r="T579" s="210"/>
      <c r="U579" s="210"/>
      <c r="V579" s="210"/>
      <c r="W579" s="210"/>
      <c r="X579" s="210"/>
      <c r="Y579" s="210"/>
      <c r="Z579" s="210"/>
    </row>
    <row r="580" ht="12.75" customHeight="1">
      <c r="A580" s="625"/>
      <c r="B580" s="625"/>
      <c r="C580" s="625"/>
      <c r="D580" s="627"/>
      <c r="E580" s="210"/>
      <c r="F580" s="210"/>
      <c r="G580" s="210"/>
      <c r="H580" s="210"/>
      <c r="I580" s="627"/>
      <c r="J580" s="210"/>
      <c r="K580" s="210"/>
      <c r="L580" s="210"/>
      <c r="M580" s="628"/>
      <c r="N580" s="210"/>
      <c r="O580" s="210"/>
      <c r="P580" s="210"/>
      <c r="Q580" s="210"/>
      <c r="R580" s="210"/>
      <c r="S580" s="210"/>
      <c r="T580" s="210"/>
      <c r="U580" s="210"/>
      <c r="V580" s="210"/>
      <c r="W580" s="210"/>
      <c r="X580" s="210"/>
      <c r="Y580" s="210"/>
      <c r="Z580" s="210"/>
    </row>
    <row r="581" ht="12.75" customHeight="1">
      <c r="A581" s="625"/>
      <c r="B581" s="625"/>
      <c r="C581" s="625"/>
      <c r="D581" s="627"/>
      <c r="E581" s="210"/>
      <c r="F581" s="210"/>
      <c r="G581" s="210"/>
      <c r="H581" s="210"/>
      <c r="I581" s="627"/>
      <c r="J581" s="210"/>
      <c r="K581" s="210"/>
      <c r="L581" s="210"/>
      <c r="M581" s="628"/>
      <c r="N581" s="210"/>
      <c r="O581" s="210"/>
      <c r="P581" s="210"/>
      <c r="Q581" s="210"/>
      <c r="R581" s="210"/>
      <c r="S581" s="210"/>
      <c r="T581" s="210"/>
      <c r="U581" s="210"/>
      <c r="V581" s="210"/>
      <c r="W581" s="210"/>
      <c r="X581" s="210"/>
      <c r="Y581" s="210"/>
      <c r="Z581" s="210"/>
    </row>
    <row r="582" ht="12.75" customHeight="1">
      <c r="A582" s="625"/>
      <c r="B582" s="625"/>
      <c r="C582" s="625"/>
      <c r="D582" s="627"/>
      <c r="E582" s="210"/>
      <c r="F582" s="210"/>
      <c r="G582" s="210"/>
      <c r="H582" s="210"/>
      <c r="I582" s="627"/>
      <c r="J582" s="210"/>
      <c r="K582" s="210"/>
      <c r="L582" s="210"/>
      <c r="M582" s="628"/>
      <c r="N582" s="210"/>
      <c r="O582" s="210"/>
      <c r="P582" s="210"/>
      <c r="Q582" s="210"/>
      <c r="R582" s="210"/>
      <c r="S582" s="210"/>
      <c r="T582" s="210"/>
      <c r="U582" s="210"/>
      <c r="V582" s="210"/>
      <c r="W582" s="210"/>
      <c r="X582" s="210"/>
      <c r="Y582" s="210"/>
      <c r="Z582" s="210"/>
    </row>
    <row r="583" ht="12.75" customHeight="1">
      <c r="A583" s="625"/>
      <c r="B583" s="625"/>
      <c r="C583" s="625"/>
      <c r="D583" s="627"/>
      <c r="E583" s="210"/>
      <c r="F583" s="210"/>
      <c r="G583" s="210"/>
      <c r="H583" s="210"/>
      <c r="I583" s="627"/>
      <c r="J583" s="210"/>
      <c r="K583" s="210"/>
      <c r="L583" s="210"/>
      <c r="M583" s="628"/>
      <c r="N583" s="210"/>
      <c r="O583" s="210"/>
      <c r="P583" s="210"/>
      <c r="Q583" s="210"/>
      <c r="R583" s="210"/>
      <c r="S583" s="210"/>
      <c r="T583" s="210"/>
      <c r="U583" s="210"/>
      <c r="V583" s="210"/>
      <c r="W583" s="210"/>
      <c r="X583" s="210"/>
      <c r="Y583" s="210"/>
      <c r="Z583" s="210"/>
    </row>
    <row r="584" ht="12.75" customHeight="1">
      <c r="A584" s="625"/>
      <c r="B584" s="625"/>
      <c r="C584" s="625"/>
      <c r="D584" s="627"/>
      <c r="E584" s="210"/>
      <c r="F584" s="210"/>
      <c r="G584" s="210"/>
      <c r="H584" s="210"/>
      <c r="I584" s="627"/>
      <c r="J584" s="210"/>
      <c r="K584" s="210"/>
      <c r="L584" s="210"/>
      <c r="M584" s="628"/>
      <c r="N584" s="210"/>
      <c r="O584" s="210"/>
      <c r="P584" s="210"/>
      <c r="Q584" s="210"/>
      <c r="R584" s="210"/>
      <c r="S584" s="210"/>
      <c r="T584" s="210"/>
      <c r="U584" s="210"/>
      <c r="V584" s="210"/>
      <c r="W584" s="210"/>
      <c r="X584" s="210"/>
      <c r="Y584" s="210"/>
      <c r="Z584" s="210"/>
    </row>
    <row r="585" ht="12.75" customHeight="1">
      <c r="A585" s="625"/>
      <c r="B585" s="625"/>
      <c r="C585" s="625"/>
      <c r="D585" s="627"/>
      <c r="E585" s="210"/>
      <c r="F585" s="210"/>
      <c r="G585" s="210"/>
      <c r="H585" s="210"/>
      <c r="I585" s="627"/>
      <c r="J585" s="210"/>
      <c r="K585" s="210"/>
      <c r="L585" s="210"/>
      <c r="M585" s="628"/>
      <c r="N585" s="210"/>
      <c r="O585" s="210"/>
      <c r="P585" s="210"/>
      <c r="Q585" s="210"/>
      <c r="R585" s="210"/>
      <c r="S585" s="210"/>
      <c r="T585" s="210"/>
      <c r="U585" s="210"/>
      <c r="V585" s="210"/>
      <c r="W585" s="210"/>
      <c r="X585" s="210"/>
      <c r="Y585" s="210"/>
      <c r="Z585" s="210"/>
    </row>
    <row r="586" ht="12.75" customHeight="1">
      <c r="A586" s="625"/>
      <c r="B586" s="625"/>
      <c r="C586" s="625"/>
      <c r="D586" s="627"/>
      <c r="E586" s="210"/>
      <c r="F586" s="210"/>
      <c r="G586" s="210"/>
      <c r="H586" s="210"/>
      <c r="I586" s="627"/>
      <c r="J586" s="210"/>
      <c r="K586" s="210"/>
      <c r="L586" s="210"/>
      <c r="M586" s="628"/>
      <c r="N586" s="210"/>
      <c r="O586" s="210"/>
      <c r="P586" s="210"/>
      <c r="Q586" s="210"/>
      <c r="R586" s="210"/>
      <c r="S586" s="210"/>
      <c r="T586" s="210"/>
      <c r="U586" s="210"/>
      <c r="V586" s="210"/>
      <c r="W586" s="210"/>
      <c r="X586" s="210"/>
      <c r="Y586" s="210"/>
      <c r="Z586" s="210"/>
    </row>
    <row r="587" ht="12.75" customHeight="1">
      <c r="A587" s="625"/>
      <c r="B587" s="625"/>
      <c r="C587" s="625"/>
      <c r="D587" s="627"/>
      <c r="E587" s="210"/>
      <c r="F587" s="210"/>
      <c r="G587" s="210"/>
      <c r="H587" s="210"/>
      <c r="I587" s="627"/>
      <c r="J587" s="210"/>
      <c r="K587" s="210"/>
      <c r="L587" s="210"/>
      <c r="M587" s="628"/>
      <c r="N587" s="210"/>
      <c r="O587" s="210"/>
      <c r="P587" s="210"/>
      <c r="Q587" s="210"/>
      <c r="R587" s="210"/>
      <c r="S587" s="210"/>
      <c r="T587" s="210"/>
      <c r="U587" s="210"/>
      <c r="V587" s="210"/>
      <c r="W587" s="210"/>
      <c r="X587" s="210"/>
      <c r="Y587" s="210"/>
      <c r="Z587" s="210"/>
    </row>
    <row r="588" ht="12.75" customHeight="1">
      <c r="A588" s="625"/>
      <c r="B588" s="625"/>
      <c r="C588" s="625"/>
      <c r="D588" s="627"/>
      <c r="E588" s="210"/>
      <c r="F588" s="210"/>
      <c r="G588" s="210"/>
      <c r="H588" s="210"/>
      <c r="I588" s="627"/>
      <c r="J588" s="210"/>
      <c r="K588" s="210"/>
      <c r="L588" s="210"/>
      <c r="M588" s="628"/>
      <c r="N588" s="210"/>
      <c r="O588" s="210"/>
      <c r="P588" s="210"/>
      <c r="Q588" s="210"/>
      <c r="R588" s="210"/>
      <c r="S588" s="210"/>
      <c r="T588" s="210"/>
      <c r="U588" s="210"/>
      <c r="V588" s="210"/>
      <c r="W588" s="210"/>
      <c r="X588" s="210"/>
      <c r="Y588" s="210"/>
      <c r="Z588" s="210"/>
    </row>
    <row r="589" ht="12.75" customHeight="1">
      <c r="A589" s="625"/>
      <c r="B589" s="625"/>
      <c r="C589" s="625"/>
      <c r="D589" s="627"/>
      <c r="E589" s="210"/>
      <c r="F589" s="210"/>
      <c r="G589" s="210"/>
      <c r="H589" s="210"/>
      <c r="I589" s="627"/>
      <c r="J589" s="210"/>
      <c r="K589" s="210"/>
      <c r="L589" s="210"/>
      <c r="M589" s="628"/>
      <c r="N589" s="210"/>
      <c r="O589" s="210"/>
      <c r="P589" s="210"/>
      <c r="Q589" s="210"/>
      <c r="R589" s="210"/>
      <c r="S589" s="210"/>
      <c r="T589" s="210"/>
      <c r="U589" s="210"/>
      <c r="V589" s="210"/>
      <c r="W589" s="210"/>
      <c r="X589" s="210"/>
      <c r="Y589" s="210"/>
      <c r="Z589" s="210"/>
    </row>
    <row r="590" ht="12.75" customHeight="1">
      <c r="A590" s="625"/>
      <c r="B590" s="625"/>
      <c r="C590" s="625"/>
      <c r="D590" s="627"/>
      <c r="E590" s="210"/>
      <c r="F590" s="210"/>
      <c r="G590" s="210"/>
      <c r="H590" s="210"/>
      <c r="I590" s="627"/>
      <c r="J590" s="210"/>
      <c r="K590" s="210"/>
      <c r="L590" s="210"/>
      <c r="M590" s="628"/>
      <c r="N590" s="210"/>
      <c r="O590" s="210"/>
      <c r="P590" s="210"/>
      <c r="Q590" s="210"/>
      <c r="R590" s="210"/>
      <c r="S590" s="210"/>
      <c r="T590" s="210"/>
      <c r="U590" s="210"/>
      <c r="V590" s="210"/>
      <c r="W590" s="210"/>
      <c r="X590" s="210"/>
      <c r="Y590" s="210"/>
      <c r="Z590" s="210"/>
    </row>
    <row r="591" ht="12.75" customHeight="1">
      <c r="A591" s="625"/>
      <c r="B591" s="625"/>
      <c r="C591" s="625"/>
      <c r="D591" s="627"/>
      <c r="E591" s="210"/>
      <c r="F591" s="210"/>
      <c r="G591" s="210"/>
      <c r="H591" s="210"/>
      <c r="I591" s="627"/>
      <c r="J591" s="210"/>
      <c r="K591" s="210"/>
      <c r="L591" s="210"/>
      <c r="M591" s="628"/>
      <c r="N591" s="210"/>
      <c r="O591" s="210"/>
      <c r="P591" s="210"/>
      <c r="Q591" s="210"/>
      <c r="R591" s="210"/>
      <c r="S591" s="210"/>
      <c r="T591" s="210"/>
      <c r="U591" s="210"/>
      <c r="V591" s="210"/>
      <c r="W591" s="210"/>
      <c r="X591" s="210"/>
      <c r="Y591" s="210"/>
      <c r="Z591" s="210"/>
    </row>
    <row r="592" ht="12.75" customHeight="1">
      <c r="A592" s="625"/>
      <c r="B592" s="625"/>
      <c r="C592" s="625"/>
      <c r="D592" s="627"/>
      <c r="E592" s="210"/>
      <c r="F592" s="210"/>
      <c r="G592" s="210"/>
      <c r="H592" s="210"/>
      <c r="I592" s="627"/>
      <c r="J592" s="210"/>
      <c r="K592" s="210"/>
      <c r="L592" s="210"/>
      <c r="M592" s="628"/>
      <c r="N592" s="210"/>
      <c r="O592" s="210"/>
      <c r="P592" s="210"/>
      <c r="Q592" s="210"/>
      <c r="R592" s="210"/>
      <c r="S592" s="210"/>
      <c r="T592" s="210"/>
      <c r="U592" s="210"/>
      <c r="V592" s="210"/>
      <c r="W592" s="210"/>
      <c r="X592" s="210"/>
      <c r="Y592" s="210"/>
      <c r="Z592" s="210"/>
    </row>
    <row r="593" ht="12.75" customHeight="1">
      <c r="A593" s="625"/>
      <c r="B593" s="625"/>
      <c r="C593" s="625"/>
      <c r="D593" s="627"/>
      <c r="E593" s="210"/>
      <c r="F593" s="210"/>
      <c r="G593" s="210"/>
      <c r="H593" s="210"/>
      <c r="I593" s="627"/>
      <c r="J593" s="210"/>
      <c r="K593" s="210"/>
      <c r="L593" s="210"/>
      <c r="M593" s="628"/>
      <c r="N593" s="210"/>
      <c r="O593" s="210"/>
      <c r="P593" s="210"/>
      <c r="Q593" s="210"/>
      <c r="R593" s="210"/>
      <c r="S593" s="210"/>
      <c r="T593" s="210"/>
      <c r="U593" s="210"/>
      <c r="V593" s="210"/>
      <c r="W593" s="210"/>
      <c r="X593" s="210"/>
      <c r="Y593" s="210"/>
      <c r="Z593" s="210"/>
    </row>
    <row r="594" ht="12.75" customHeight="1">
      <c r="A594" s="625"/>
      <c r="B594" s="625"/>
      <c r="C594" s="625"/>
      <c r="D594" s="627"/>
      <c r="E594" s="210"/>
      <c r="F594" s="210"/>
      <c r="G594" s="210"/>
      <c r="H594" s="210"/>
      <c r="I594" s="627"/>
      <c r="J594" s="210"/>
      <c r="K594" s="210"/>
      <c r="L594" s="210"/>
      <c r="M594" s="628"/>
      <c r="N594" s="210"/>
      <c r="O594" s="210"/>
      <c r="P594" s="210"/>
      <c r="Q594" s="210"/>
      <c r="R594" s="210"/>
      <c r="S594" s="210"/>
      <c r="T594" s="210"/>
      <c r="U594" s="210"/>
      <c r="V594" s="210"/>
      <c r="W594" s="210"/>
      <c r="X594" s="210"/>
      <c r="Y594" s="210"/>
      <c r="Z594" s="210"/>
    </row>
    <row r="595" ht="12.75" customHeight="1">
      <c r="A595" s="625"/>
      <c r="B595" s="625"/>
      <c r="C595" s="625"/>
      <c r="D595" s="627"/>
      <c r="E595" s="210"/>
      <c r="F595" s="210"/>
      <c r="G595" s="210"/>
      <c r="H595" s="210"/>
      <c r="I595" s="627"/>
      <c r="J595" s="210"/>
      <c r="K595" s="210"/>
      <c r="L595" s="210"/>
      <c r="M595" s="628"/>
      <c r="N595" s="210"/>
      <c r="O595" s="210"/>
      <c r="P595" s="210"/>
      <c r="Q595" s="210"/>
      <c r="R595" s="210"/>
      <c r="S595" s="210"/>
      <c r="T595" s="210"/>
      <c r="U595" s="210"/>
      <c r="V595" s="210"/>
      <c r="W595" s="210"/>
      <c r="X595" s="210"/>
      <c r="Y595" s="210"/>
      <c r="Z595" s="210"/>
    </row>
    <row r="596" ht="12.75" customHeight="1">
      <c r="A596" s="625"/>
      <c r="B596" s="625"/>
      <c r="C596" s="625"/>
      <c r="D596" s="627"/>
      <c r="E596" s="210"/>
      <c r="F596" s="210"/>
      <c r="G596" s="210"/>
      <c r="H596" s="210"/>
      <c r="I596" s="627"/>
      <c r="J596" s="210"/>
      <c r="K596" s="210"/>
      <c r="L596" s="210"/>
      <c r="M596" s="628"/>
      <c r="N596" s="210"/>
      <c r="O596" s="210"/>
      <c r="P596" s="210"/>
      <c r="Q596" s="210"/>
      <c r="R596" s="210"/>
      <c r="S596" s="210"/>
      <c r="T596" s="210"/>
      <c r="U596" s="210"/>
      <c r="V596" s="210"/>
      <c r="W596" s="210"/>
      <c r="X596" s="210"/>
      <c r="Y596" s="210"/>
      <c r="Z596" s="210"/>
    </row>
    <row r="597" ht="12.75" customHeight="1">
      <c r="A597" s="625"/>
      <c r="B597" s="625"/>
      <c r="C597" s="625"/>
      <c r="D597" s="627"/>
      <c r="E597" s="210"/>
      <c r="F597" s="210"/>
      <c r="G597" s="210"/>
      <c r="H597" s="210"/>
      <c r="I597" s="627"/>
      <c r="J597" s="210"/>
      <c r="K597" s="210"/>
      <c r="L597" s="210"/>
      <c r="M597" s="628"/>
      <c r="N597" s="210"/>
      <c r="O597" s="210"/>
      <c r="P597" s="210"/>
      <c r="Q597" s="210"/>
      <c r="R597" s="210"/>
      <c r="S597" s="210"/>
      <c r="T597" s="210"/>
      <c r="U597" s="210"/>
      <c r="V597" s="210"/>
      <c r="W597" s="210"/>
      <c r="X597" s="210"/>
      <c r="Y597" s="210"/>
      <c r="Z597" s="210"/>
    </row>
    <row r="598" ht="12.75" customHeight="1">
      <c r="A598" s="625"/>
      <c r="B598" s="625"/>
      <c r="C598" s="625"/>
      <c r="D598" s="627"/>
      <c r="E598" s="210"/>
      <c r="F598" s="210"/>
      <c r="G598" s="210"/>
      <c r="H598" s="210"/>
      <c r="I598" s="627"/>
      <c r="J598" s="210"/>
      <c r="K598" s="210"/>
      <c r="L598" s="210"/>
      <c r="M598" s="628"/>
      <c r="N598" s="210"/>
      <c r="O598" s="210"/>
      <c r="P598" s="210"/>
      <c r="Q598" s="210"/>
      <c r="R598" s="210"/>
      <c r="S598" s="210"/>
      <c r="T598" s="210"/>
      <c r="U598" s="210"/>
      <c r="V598" s="210"/>
      <c r="W598" s="210"/>
      <c r="X598" s="210"/>
      <c r="Y598" s="210"/>
      <c r="Z598" s="210"/>
    </row>
    <row r="599" ht="12.75" customHeight="1">
      <c r="A599" s="625"/>
      <c r="B599" s="625"/>
      <c r="C599" s="625"/>
      <c r="D599" s="627"/>
      <c r="E599" s="210"/>
      <c r="F599" s="210"/>
      <c r="G599" s="210"/>
      <c r="H599" s="210"/>
      <c r="I599" s="627"/>
      <c r="J599" s="210"/>
      <c r="K599" s="210"/>
      <c r="L599" s="210"/>
      <c r="M599" s="628"/>
      <c r="N599" s="210"/>
      <c r="O599" s="210"/>
      <c r="P599" s="210"/>
      <c r="Q599" s="210"/>
      <c r="R599" s="210"/>
      <c r="S599" s="210"/>
      <c r="T599" s="210"/>
      <c r="U599" s="210"/>
      <c r="V599" s="210"/>
      <c r="W599" s="210"/>
      <c r="X599" s="210"/>
      <c r="Y599" s="210"/>
      <c r="Z599" s="210"/>
    </row>
    <row r="600" ht="12.75" customHeight="1">
      <c r="A600" s="625"/>
      <c r="B600" s="625"/>
      <c r="C600" s="625"/>
      <c r="D600" s="627"/>
      <c r="E600" s="210"/>
      <c r="F600" s="210"/>
      <c r="G600" s="210"/>
      <c r="H600" s="210"/>
      <c r="I600" s="627"/>
      <c r="J600" s="210"/>
      <c r="K600" s="210"/>
      <c r="L600" s="210"/>
      <c r="M600" s="628"/>
      <c r="N600" s="210"/>
      <c r="O600" s="210"/>
      <c r="P600" s="210"/>
      <c r="Q600" s="210"/>
      <c r="R600" s="210"/>
      <c r="S600" s="210"/>
      <c r="T600" s="210"/>
      <c r="U600" s="210"/>
      <c r="V600" s="210"/>
      <c r="W600" s="210"/>
      <c r="X600" s="210"/>
      <c r="Y600" s="210"/>
      <c r="Z600" s="210"/>
    </row>
    <row r="601" ht="12.75" customHeight="1">
      <c r="A601" s="625"/>
      <c r="B601" s="625"/>
      <c r="C601" s="625"/>
      <c r="D601" s="627"/>
      <c r="E601" s="210"/>
      <c r="F601" s="210"/>
      <c r="G601" s="210"/>
      <c r="H601" s="210"/>
      <c r="I601" s="627"/>
      <c r="J601" s="210"/>
      <c r="K601" s="210"/>
      <c r="L601" s="210"/>
      <c r="M601" s="628"/>
      <c r="N601" s="210"/>
      <c r="O601" s="210"/>
      <c r="P601" s="210"/>
      <c r="Q601" s="210"/>
      <c r="R601" s="210"/>
      <c r="S601" s="210"/>
      <c r="T601" s="210"/>
      <c r="U601" s="210"/>
      <c r="V601" s="210"/>
      <c r="W601" s="210"/>
      <c r="X601" s="210"/>
      <c r="Y601" s="210"/>
      <c r="Z601" s="210"/>
    </row>
    <row r="602" ht="12.75" customHeight="1">
      <c r="A602" s="625"/>
      <c r="B602" s="625"/>
      <c r="C602" s="625"/>
      <c r="D602" s="627"/>
      <c r="E602" s="210"/>
      <c r="F602" s="210"/>
      <c r="G602" s="210"/>
      <c r="H602" s="210"/>
      <c r="I602" s="627"/>
      <c r="J602" s="210"/>
      <c r="K602" s="210"/>
      <c r="L602" s="210"/>
      <c r="M602" s="628"/>
      <c r="N602" s="210"/>
      <c r="O602" s="210"/>
      <c r="P602" s="210"/>
      <c r="Q602" s="210"/>
      <c r="R602" s="210"/>
      <c r="S602" s="210"/>
      <c r="T602" s="210"/>
      <c r="U602" s="210"/>
      <c r="V602" s="210"/>
      <c r="W602" s="210"/>
      <c r="X602" s="210"/>
      <c r="Y602" s="210"/>
      <c r="Z602" s="210"/>
    </row>
    <row r="603" ht="12.75" customHeight="1">
      <c r="A603" s="625"/>
      <c r="B603" s="625"/>
      <c r="C603" s="625"/>
      <c r="D603" s="627"/>
      <c r="E603" s="210"/>
      <c r="F603" s="210"/>
      <c r="G603" s="210"/>
      <c r="H603" s="210"/>
      <c r="I603" s="627"/>
      <c r="J603" s="210"/>
      <c r="K603" s="210"/>
      <c r="L603" s="210"/>
      <c r="M603" s="628"/>
      <c r="N603" s="210"/>
      <c r="O603" s="210"/>
      <c r="P603" s="210"/>
      <c r="Q603" s="210"/>
      <c r="R603" s="210"/>
      <c r="S603" s="210"/>
      <c r="T603" s="210"/>
      <c r="U603" s="210"/>
      <c r="V603" s="210"/>
      <c r="W603" s="210"/>
      <c r="X603" s="210"/>
      <c r="Y603" s="210"/>
      <c r="Z603" s="210"/>
    </row>
    <row r="604" ht="12.75" customHeight="1">
      <c r="A604" s="625"/>
      <c r="B604" s="625"/>
      <c r="C604" s="625"/>
      <c r="D604" s="627"/>
      <c r="E604" s="210"/>
      <c r="F604" s="210"/>
      <c r="G604" s="210"/>
      <c r="H604" s="210"/>
      <c r="I604" s="627"/>
      <c r="J604" s="210"/>
      <c r="K604" s="210"/>
      <c r="L604" s="210"/>
      <c r="M604" s="628"/>
      <c r="N604" s="210"/>
      <c r="O604" s="210"/>
      <c r="P604" s="210"/>
      <c r="Q604" s="210"/>
      <c r="R604" s="210"/>
      <c r="S604" s="210"/>
      <c r="T604" s="210"/>
      <c r="U604" s="210"/>
      <c r="V604" s="210"/>
      <c r="W604" s="210"/>
      <c r="X604" s="210"/>
      <c r="Y604" s="210"/>
      <c r="Z604" s="210"/>
    </row>
    <row r="605" ht="12.75" customHeight="1">
      <c r="A605" s="625"/>
      <c r="B605" s="625"/>
      <c r="C605" s="625"/>
      <c r="D605" s="627"/>
      <c r="E605" s="210"/>
      <c r="F605" s="210"/>
      <c r="G605" s="210"/>
      <c r="H605" s="210"/>
      <c r="I605" s="627"/>
      <c r="J605" s="210"/>
      <c r="K605" s="210"/>
      <c r="L605" s="210"/>
      <c r="M605" s="628"/>
      <c r="N605" s="210"/>
      <c r="O605" s="210"/>
      <c r="P605" s="210"/>
      <c r="Q605" s="210"/>
      <c r="R605" s="210"/>
      <c r="S605" s="210"/>
      <c r="T605" s="210"/>
      <c r="U605" s="210"/>
      <c r="V605" s="210"/>
      <c r="W605" s="210"/>
      <c r="X605" s="210"/>
      <c r="Y605" s="210"/>
      <c r="Z605" s="210"/>
    </row>
    <row r="606" ht="12.75" customHeight="1">
      <c r="A606" s="625"/>
      <c r="B606" s="625"/>
      <c r="C606" s="625"/>
      <c r="D606" s="627"/>
      <c r="E606" s="210"/>
      <c r="F606" s="210"/>
      <c r="G606" s="210"/>
      <c r="H606" s="210"/>
      <c r="I606" s="627"/>
      <c r="J606" s="210"/>
      <c r="K606" s="210"/>
      <c r="L606" s="210"/>
      <c r="M606" s="628"/>
      <c r="N606" s="210"/>
      <c r="O606" s="210"/>
      <c r="P606" s="210"/>
      <c r="Q606" s="210"/>
      <c r="R606" s="210"/>
      <c r="S606" s="210"/>
      <c r="T606" s="210"/>
      <c r="U606" s="210"/>
      <c r="V606" s="210"/>
      <c r="W606" s="210"/>
      <c r="X606" s="210"/>
      <c r="Y606" s="210"/>
      <c r="Z606" s="210"/>
    </row>
    <row r="607" ht="12.75" customHeight="1">
      <c r="A607" s="625"/>
      <c r="B607" s="625"/>
      <c r="C607" s="625"/>
      <c r="D607" s="627"/>
      <c r="E607" s="210"/>
      <c r="F607" s="210"/>
      <c r="G607" s="210"/>
      <c r="H607" s="210"/>
      <c r="I607" s="627"/>
      <c r="J607" s="210"/>
      <c r="K607" s="210"/>
      <c r="L607" s="210"/>
      <c r="M607" s="628"/>
      <c r="N607" s="210"/>
      <c r="O607" s="210"/>
      <c r="P607" s="210"/>
      <c r="Q607" s="210"/>
      <c r="R607" s="210"/>
      <c r="S607" s="210"/>
      <c r="T607" s="210"/>
      <c r="U607" s="210"/>
      <c r="V607" s="210"/>
      <c r="W607" s="210"/>
      <c r="X607" s="210"/>
      <c r="Y607" s="210"/>
      <c r="Z607" s="210"/>
    </row>
    <row r="608" ht="12.75" customHeight="1">
      <c r="A608" s="625"/>
      <c r="B608" s="625"/>
      <c r="C608" s="625"/>
      <c r="D608" s="627"/>
      <c r="E608" s="210"/>
      <c r="F608" s="210"/>
      <c r="G608" s="210"/>
      <c r="H608" s="210"/>
      <c r="I608" s="627"/>
      <c r="J608" s="210"/>
      <c r="K608" s="210"/>
      <c r="L608" s="210"/>
      <c r="M608" s="628"/>
      <c r="N608" s="210"/>
      <c r="O608" s="210"/>
      <c r="P608" s="210"/>
      <c r="Q608" s="210"/>
      <c r="R608" s="210"/>
      <c r="S608" s="210"/>
      <c r="T608" s="210"/>
      <c r="U608" s="210"/>
      <c r="V608" s="210"/>
      <c r="W608" s="210"/>
      <c r="X608" s="210"/>
      <c r="Y608" s="210"/>
      <c r="Z608" s="210"/>
    </row>
    <row r="609" ht="12.75" customHeight="1">
      <c r="A609" s="625"/>
      <c r="B609" s="625"/>
      <c r="C609" s="625"/>
      <c r="D609" s="627"/>
      <c r="E609" s="210"/>
      <c r="F609" s="210"/>
      <c r="G609" s="210"/>
      <c r="H609" s="210"/>
      <c r="I609" s="627"/>
      <c r="J609" s="210"/>
      <c r="K609" s="210"/>
      <c r="L609" s="210"/>
      <c r="M609" s="628"/>
      <c r="N609" s="210"/>
      <c r="O609" s="210"/>
      <c r="P609" s="210"/>
      <c r="Q609" s="210"/>
      <c r="R609" s="210"/>
      <c r="S609" s="210"/>
      <c r="T609" s="210"/>
      <c r="U609" s="210"/>
      <c r="V609" s="210"/>
      <c r="W609" s="210"/>
      <c r="X609" s="210"/>
      <c r="Y609" s="210"/>
      <c r="Z609" s="210"/>
    </row>
    <row r="610" ht="12.75" customHeight="1">
      <c r="A610" s="625"/>
      <c r="B610" s="625"/>
      <c r="C610" s="625"/>
      <c r="D610" s="627"/>
      <c r="E610" s="210"/>
      <c r="F610" s="210"/>
      <c r="G610" s="210"/>
      <c r="H610" s="210"/>
      <c r="I610" s="627"/>
      <c r="J610" s="210"/>
      <c r="K610" s="210"/>
      <c r="L610" s="210"/>
      <c r="M610" s="628"/>
      <c r="N610" s="210"/>
      <c r="O610" s="210"/>
      <c r="P610" s="210"/>
      <c r="Q610" s="210"/>
      <c r="R610" s="210"/>
      <c r="S610" s="210"/>
      <c r="T610" s="210"/>
      <c r="U610" s="210"/>
      <c r="V610" s="210"/>
      <c r="W610" s="210"/>
      <c r="X610" s="210"/>
      <c r="Y610" s="210"/>
      <c r="Z610" s="210"/>
    </row>
    <row r="611" ht="12.75" customHeight="1">
      <c r="A611" s="625"/>
      <c r="B611" s="625"/>
      <c r="C611" s="625"/>
      <c r="D611" s="627"/>
      <c r="E611" s="210"/>
      <c r="F611" s="210"/>
      <c r="G611" s="210"/>
      <c r="H611" s="210"/>
      <c r="I611" s="627"/>
      <c r="J611" s="210"/>
      <c r="K611" s="210"/>
      <c r="L611" s="210"/>
      <c r="M611" s="628"/>
      <c r="N611" s="210"/>
      <c r="O611" s="210"/>
      <c r="P611" s="210"/>
      <c r="Q611" s="210"/>
      <c r="R611" s="210"/>
      <c r="S611" s="210"/>
      <c r="T611" s="210"/>
      <c r="U611" s="210"/>
      <c r="V611" s="210"/>
      <c r="W611" s="210"/>
      <c r="X611" s="210"/>
      <c r="Y611" s="210"/>
      <c r="Z611" s="210"/>
    </row>
    <row r="612" ht="12.75" customHeight="1">
      <c r="A612" s="625"/>
      <c r="B612" s="625"/>
      <c r="C612" s="625"/>
      <c r="D612" s="627"/>
      <c r="E612" s="210"/>
      <c r="F612" s="210"/>
      <c r="G612" s="210"/>
      <c r="H612" s="210"/>
      <c r="I612" s="627"/>
      <c r="J612" s="210"/>
      <c r="K612" s="210"/>
      <c r="L612" s="210"/>
      <c r="M612" s="628"/>
      <c r="N612" s="210"/>
      <c r="O612" s="210"/>
      <c r="P612" s="210"/>
      <c r="Q612" s="210"/>
      <c r="R612" s="210"/>
      <c r="S612" s="210"/>
      <c r="T612" s="210"/>
      <c r="U612" s="210"/>
      <c r="V612" s="210"/>
      <c r="W612" s="210"/>
      <c r="X612" s="210"/>
      <c r="Y612" s="210"/>
      <c r="Z612" s="210"/>
    </row>
    <row r="613" ht="12.75" customHeight="1">
      <c r="A613" s="625"/>
      <c r="B613" s="625"/>
      <c r="C613" s="625"/>
      <c r="D613" s="627"/>
      <c r="E613" s="210"/>
      <c r="F613" s="210"/>
      <c r="G613" s="210"/>
      <c r="H613" s="210"/>
      <c r="I613" s="627"/>
      <c r="J613" s="210"/>
      <c r="K613" s="210"/>
      <c r="L613" s="210"/>
      <c r="M613" s="628"/>
      <c r="N613" s="210"/>
      <c r="O613" s="210"/>
      <c r="P613" s="210"/>
      <c r="Q613" s="210"/>
      <c r="R613" s="210"/>
      <c r="S613" s="210"/>
      <c r="T613" s="210"/>
      <c r="U613" s="210"/>
      <c r="V613" s="210"/>
      <c r="W613" s="210"/>
      <c r="X613" s="210"/>
      <c r="Y613" s="210"/>
      <c r="Z613" s="210"/>
    </row>
    <row r="614" ht="12.75" customHeight="1">
      <c r="A614" s="625"/>
      <c r="B614" s="625"/>
      <c r="C614" s="625"/>
      <c r="D614" s="627"/>
      <c r="E614" s="210"/>
      <c r="F614" s="210"/>
      <c r="G614" s="210"/>
      <c r="H614" s="210"/>
      <c r="I614" s="627"/>
      <c r="J614" s="210"/>
      <c r="K614" s="210"/>
      <c r="L614" s="210"/>
      <c r="M614" s="628"/>
      <c r="N614" s="210"/>
      <c r="O614" s="210"/>
      <c r="P614" s="210"/>
      <c r="Q614" s="210"/>
      <c r="R614" s="210"/>
      <c r="S614" s="210"/>
      <c r="T614" s="210"/>
      <c r="U614" s="210"/>
      <c r="V614" s="210"/>
      <c r="W614" s="210"/>
      <c r="X614" s="210"/>
      <c r="Y614" s="210"/>
      <c r="Z614" s="210"/>
    </row>
    <row r="615" ht="12.75" customHeight="1">
      <c r="A615" s="625"/>
      <c r="B615" s="625"/>
      <c r="C615" s="625"/>
      <c r="D615" s="627"/>
      <c r="E615" s="210"/>
      <c r="F615" s="210"/>
      <c r="G615" s="210"/>
      <c r="H615" s="210"/>
      <c r="I615" s="627"/>
      <c r="J615" s="210"/>
      <c r="K615" s="210"/>
      <c r="L615" s="210"/>
      <c r="M615" s="628"/>
      <c r="N615" s="210"/>
      <c r="O615" s="210"/>
      <c r="P615" s="210"/>
      <c r="Q615" s="210"/>
      <c r="R615" s="210"/>
      <c r="S615" s="210"/>
      <c r="T615" s="210"/>
      <c r="U615" s="210"/>
      <c r="V615" s="210"/>
      <c r="W615" s="210"/>
      <c r="X615" s="210"/>
      <c r="Y615" s="210"/>
      <c r="Z615" s="210"/>
    </row>
    <row r="616" ht="12.75" customHeight="1">
      <c r="A616" s="625"/>
      <c r="B616" s="625"/>
      <c r="C616" s="625"/>
      <c r="D616" s="627"/>
      <c r="E616" s="210"/>
      <c r="F616" s="210"/>
      <c r="G616" s="210"/>
      <c r="H616" s="210"/>
      <c r="I616" s="627"/>
      <c r="J616" s="210"/>
      <c r="K616" s="210"/>
      <c r="L616" s="210"/>
      <c r="M616" s="628"/>
      <c r="N616" s="210"/>
      <c r="O616" s="210"/>
      <c r="P616" s="210"/>
      <c r="Q616" s="210"/>
      <c r="R616" s="210"/>
      <c r="S616" s="210"/>
      <c r="T616" s="210"/>
      <c r="U616" s="210"/>
      <c r="V616" s="210"/>
      <c r="W616" s="210"/>
      <c r="X616" s="210"/>
      <c r="Y616" s="210"/>
      <c r="Z616" s="210"/>
    </row>
    <row r="617" ht="12.75" customHeight="1">
      <c r="A617" s="625"/>
      <c r="B617" s="625"/>
      <c r="C617" s="625"/>
      <c r="D617" s="627"/>
      <c r="E617" s="210"/>
      <c r="F617" s="210"/>
      <c r="G617" s="210"/>
      <c r="H617" s="210"/>
      <c r="I617" s="627"/>
      <c r="J617" s="210"/>
      <c r="K617" s="210"/>
      <c r="L617" s="210"/>
      <c r="M617" s="628"/>
      <c r="N617" s="210"/>
      <c r="O617" s="210"/>
      <c r="P617" s="210"/>
      <c r="Q617" s="210"/>
      <c r="R617" s="210"/>
      <c r="S617" s="210"/>
      <c r="T617" s="210"/>
      <c r="U617" s="210"/>
      <c r="V617" s="210"/>
      <c r="W617" s="210"/>
      <c r="X617" s="210"/>
      <c r="Y617" s="210"/>
      <c r="Z617" s="210"/>
    </row>
    <row r="618" ht="12.75" customHeight="1">
      <c r="A618" s="625"/>
      <c r="B618" s="625"/>
      <c r="C618" s="625"/>
      <c r="D618" s="627"/>
      <c r="E618" s="210"/>
      <c r="F618" s="210"/>
      <c r="G618" s="210"/>
      <c r="H618" s="210"/>
      <c r="I618" s="627"/>
      <c r="J618" s="210"/>
      <c r="K618" s="210"/>
      <c r="L618" s="210"/>
      <c r="M618" s="628"/>
      <c r="N618" s="210"/>
      <c r="O618" s="210"/>
      <c r="P618" s="210"/>
      <c r="Q618" s="210"/>
      <c r="R618" s="210"/>
      <c r="S618" s="210"/>
      <c r="T618" s="210"/>
      <c r="U618" s="210"/>
      <c r="V618" s="210"/>
      <c r="W618" s="210"/>
      <c r="X618" s="210"/>
      <c r="Y618" s="210"/>
      <c r="Z618" s="210"/>
    </row>
    <row r="619" ht="12.75" customHeight="1">
      <c r="A619" s="625"/>
      <c r="B619" s="625"/>
      <c r="C619" s="625"/>
      <c r="D619" s="627"/>
      <c r="E619" s="210"/>
      <c r="F619" s="210"/>
      <c r="G619" s="210"/>
      <c r="H619" s="210"/>
      <c r="I619" s="627"/>
      <c r="J619" s="210"/>
      <c r="K619" s="210"/>
      <c r="L619" s="210"/>
      <c r="M619" s="628"/>
      <c r="N619" s="210"/>
      <c r="O619" s="210"/>
      <c r="P619" s="210"/>
      <c r="Q619" s="210"/>
      <c r="R619" s="210"/>
      <c r="S619" s="210"/>
      <c r="T619" s="210"/>
      <c r="U619" s="210"/>
      <c r="V619" s="210"/>
      <c r="W619" s="210"/>
      <c r="X619" s="210"/>
      <c r="Y619" s="210"/>
      <c r="Z619" s="210"/>
    </row>
    <row r="620" ht="12.75" customHeight="1">
      <c r="A620" s="625"/>
      <c r="B620" s="625"/>
      <c r="C620" s="625"/>
      <c r="D620" s="627"/>
      <c r="E620" s="210"/>
      <c r="F620" s="210"/>
      <c r="G620" s="210"/>
      <c r="H620" s="210"/>
      <c r="I620" s="627"/>
      <c r="J620" s="210"/>
      <c r="K620" s="210"/>
      <c r="L620" s="210"/>
      <c r="M620" s="628"/>
      <c r="N620" s="210"/>
      <c r="O620" s="210"/>
      <c r="P620" s="210"/>
      <c r="Q620" s="210"/>
      <c r="R620" s="210"/>
      <c r="S620" s="210"/>
      <c r="T620" s="210"/>
      <c r="U620" s="210"/>
      <c r="V620" s="210"/>
      <c r="W620" s="210"/>
      <c r="X620" s="210"/>
      <c r="Y620" s="210"/>
      <c r="Z620" s="210"/>
    </row>
    <row r="621" ht="12.75" customHeight="1">
      <c r="A621" s="625"/>
      <c r="B621" s="625"/>
      <c r="C621" s="625"/>
      <c r="D621" s="627"/>
      <c r="E621" s="210"/>
      <c r="F621" s="210"/>
      <c r="G621" s="210"/>
      <c r="H621" s="210"/>
      <c r="I621" s="627"/>
      <c r="J621" s="210"/>
      <c r="K621" s="210"/>
      <c r="L621" s="210"/>
      <c r="M621" s="628"/>
      <c r="N621" s="210"/>
      <c r="O621" s="210"/>
      <c r="P621" s="210"/>
      <c r="Q621" s="210"/>
      <c r="R621" s="210"/>
      <c r="S621" s="210"/>
      <c r="T621" s="210"/>
      <c r="U621" s="210"/>
      <c r="V621" s="210"/>
      <c r="W621" s="210"/>
      <c r="X621" s="210"/>
      <c r="Y621" s="210"/>
      <c r="Z621" s="210"/>
    </row>
    <row r="622" ht="12.75" customHeight="1">
      <c r="A622" s="625"/>
      <c r="B622" s="625"/>
      <c r="C622" s="625"/>
      <c r="D622" s="627"/>
      <c r="E622" s="210"/>
      <c r="F622" s="210"/>
      <c r="G622" s="210"/>
      <c r="H622" s="210"/>
      <c r="I622" s="627"/>
      <c r="J622" s="210"/>
      <c r="K622" s="210"/>
      <c r="L622" s="210"/>
      <c r="M622" s="628"/>
      <c r="N622" s="210"/>
      <c r="O622" s="210"/>
      <c r="P622" s="210"/>
      <c r="Q622" s="210"/>
      <c r="R622" s="210"/>
      <c r="S622" s="210"/>
      <c r="T622" s="210"/>
      <c r="U622" s="210"/>
      <c r="V622" s="210"/>
      <c r="W622" s="210"/>
      <c r="X622" s="210"/>
      <c r="Y622" s="210"/>
      <c r="Z622" s="210"/>
    </row>
    <row r="623" ht="12.75" customHeight="1">
      <c r="A623" s="625"/>
      <c r="B623" s="625"/>
      <c r="C623" s="625"/>
      <c r="D623" s="627"/>
      <c r="E623" s="210"/>
      <c r="F623" s="210"/>
      <c r="G623" s="210"/>
      <c r="H623" s="210"/>
      <c r="I623" s="627"/>
      <c r="J623" s="210"/>
      <c r="K623" s="210"/>
      <c r="L623" s="210"/>
      <c r="M623" s="628"/>
      <c r="N623" s="210"/>
      <c r="O623" s="210"/>
      <c r="P623" s="210"/>
      <c r="Q623" s="210"/>
      <c r="R623" s="210"/>
      <c r="S623" s="210"/>
      <c r="T623" s="210"/>
      <c r="U623" s="210"/>
      <c r="V623" s="210"/>
      <c r="W623" s="210"/>
      <c r="X623" s="210"/>
      <c r="Y623" s="210"/>
      <c r="Z623" s="210"/>
    </row>
    <row r="624" ht="12.75" customHeight="1">
      <c r="A624" s="625"/>
      <c r="B624" s="625"/>
      <c r="C624" s="625"/>
      <c r="D624" s="627"/>
      <c r="E624" s="210"/>
      <c r="F624" s="210"/>
      <c r="G624" s="210"/>
      <c r="H624" s="210"/>
      <c r="I624" s="627"/>
      <c r="J624" s="210"/>
      <c r="K624" s="210"/>
      <c r="L624" s="210"/>
      <c r="M624" s="628"/>
      <c r="N624" s="210"/>
      <c r="O624" s="210"/>
      <c r="P624" s="210"/>
      <c r="Q624" s="210"/>
      <c r="R624" s="210"/>
      <c r="S624" s="210"/>
      <c r="T624" s="210"/>
      <c r="U624" s="210"/>
      <c r="V624" s="210"/>
      <c r="W624" s="210"/>
      <c r="X624" s="210"/>
      <c r="Y624" s="210"/>
      <c r="Z624" s="210"/>
    </row>
    <row r="625" ht="12.75" customHeight="1">
      <c r="A625" s="625"/>
      <c r="B625" s="625"/>
      <c r="C625" s="625"/>
      <c r="D625" s="627"/>
      <c r="E625" s="210"/>
      <c r="F625" s="210"/>
      <c r="G625" s="210"/>
      <c r="H625" s="210"/>
      <c r="I625" s="627"/>
      <c r="J625" s="210"/>
      <c r="K625" s="210"/>
      <c r="L625" s="210"/>
      <c r="M625" s="628"/>
      <c r="N625" s="210"/>
      <c r="O625" s="210"/>
      <c r="P625" s="210"/>
      <c r="Q625" s="210"/>
      <c r="R625" s="210"/>
      <c r="S625" s="210"/>
      <c r="T625" s="210"/>
      <c r="U625" s="210"/>
      <c r="V625" s="210"/>
      <c r="W625" s="210"/>
      <c r="X625" s="210"/>
      <c r="Y625" s="210"/>
      <c r="Z625" s="210"/>
    </row>
    <row r="626" ht="12.75" customHeight="1">
      <c r="A626" s="625"/>
      <c r="B626" s="625"/>
      <c r="C626" s="625"/>
      <c r="D626" s="627"/>
      <c r="E626" s="210"/>
      <c r="F626" s="210"/>
      <c r="G626" s="210"/>
      <c r="H626" s="210"/>
      <c r="I626" s="627"/>
      <c r="J626" s="210"/>
      <c r="K626" s="210"/>
      <c r="L626" s="210"/>
      <c r="M626" s="628"/>
      <c r="N626" s="210"/>
      <c r="O626" s="210"/>
      <c r="P626" s="210"/>
      <c r="Q626" s="210"/>
      <c r="R626" s="210"/>
      <c r="S626" s="210"/>
      <c r="T626" s="210"/>
      <c r="U626" s="210"/>
      <c r="V626" s="210"/>
      <c r="W626" s="210"/>
      <c r="X626" s="210"/>
      <c r="Y626" s="210"/>
      <c r="Z626" s="210"/>
    </row>
    <row r="627" ht="12.75" customHeight="1">
      <c r="A627" s="625"/>
      <c r="B627" s="625"/>
      <c r="C627" s="625"/>
      <c r="D627" s="627"/>
      <c r="E627" s="210"/>
      <c r="F627" s="210"/>
      <c r="G627" s="210"/>
      <c r="H627" s="210"/>
      <c r="I627" s="627"/>
      <c r="J627" s="210"/>
      <c r="K627" s="210"/>
      <c r="L627" s="210"/>
      <c r="M627" s="628"/>
      <c r="N627" s="210"/>
      <c r="O627" s="210"/>
      <c r="P627" s="210"/>
      <c r="Q627" s="210"/>
      <c r="R627" s="210"/>
      <c r="S627" s="210"/>
      <c r="T627" s="210"/>
      <c r="U627" s="210"/>
      <c r="V627" s="210"/>
      <c r="W627" s="210"/>
      <c r="X627" s="210"/>
      <c r="Y627" s="210"/>
      <c r="Z627" s="210"/>
    </row>
    <row r="628" ht="12.75" customHeight="1">
      <c r="A628" s="625"/>
      <c r="B628" s="625"/>
      <c r="C628" s="625"/>
      <c r="D628" s="627"/>
      <c r="E628" s="210"/>
      <c r="F628" s="210"/>
      <c r="G628" s="210"/>
      <c r="H628" s="210"/>
      <c r="I628" s="627"/>
      <c r="J628" s="210"/>
      <c r="K628" s="210"/>
      <c r="L628" s="210"/>
      <c r="M628" s="628"/>
      <c r="N628" s="210"/>
      <c r="O628" s="210"/>
      <c r="P628" s="210"/>
      <c r="Q628" s="210"/>
      <c r="R628" s="210"/>
      <c r="S628" s="210"/>
      <c r="T628" s="210"/>
      <c r="U628" s="210"/>
      <c r="V628" s="210"/>
      <c r="W628" s="210"/>
      <c r="X628" s="210"/>
      <c r="Y628" s="210"/>
      <c r="Z628" s="210"/>
    </row>
    <row r="629" ht="12.75" customHeight="1">
      <c r="A629" s="625"/>
      <c r="B629" s="625"/>
      <c r="C629" s="625"/>
      <c r="D629" s="627"/>
      <c r="E629" s="210"/>
      <c r="F629" s="210"/>
      <c r="G629" s="210"/>
      <c r="H629" s="210"/>
      <c r="I629" s="627"/>
      <c r="J629" s="210"/>
      <c r="K629" s="210"/>
      <c r="L629" s="210"/>
      <c r="M629" s="628"/>
      <c r="N629" s="210"/>
      <c r="O629" s="210"/>
      <c r="P629" s="210"/>
      <c r="Q629" s="210"/>
      <c r="R629" s="210"/>
      <c r="S629" s="210"/>
      <c r="T629" s="210"/>
      <c r="U629" s="210"/>
      <c r="V629" s="210"/>
      <c r="W629" s="210"/>
      <c r="X629" s="210"/>
      <c r="Y629" s="210"/>
      <c r="Z629" s="210"/>
    </row>
    <row r="630" ht="12.75" customHeight="1">
      <c r="A630" s="625"/>
      <c r="B630" s="625"/>
      <c r="C630" s="625"/>
      <c r="D630" s="627"/>
      <c r="E630" s="210"/>
      <c r="F630" s="210"/>
      <c r="G630" s="210"/>
      <c r="H630" s="210"/>
      <c r="I630" s="627"/>
      <c r="J630" s="210"/>
      <c r="K630" s="210"/>
      <c r="L630" s="210"/>
      <c r="M630" s="628"/>
      <c r="N630" s="210"/>
      <c r="O630" s="210"/>
      <c r="P630" s="210"/>
      <c r="Q630" s="210"/>
      <c r="R630" s="210"/>
      <c r="S630" s="210"/>
      <c r="T630" s="210"/>
      <c r="U630" s="210"/>
      <c r="V630" s="210"/>
      <c r="W630" s="210"/>
      <c r="X630" s="210"/>
      <c r="Y630" s="210"/>
      <c r="Z630" s="210"/>
    </row>
    <row r="631" ht="12.75" customHeight="1">
      <c r="A631" s="625"/>
      <c r="B631" s="625"/>
      <c r="C631" s="625"/>
      <c r="D631" s="627"/>
      <c r="E631" s="210"/>
      <c r="F631" s="210"/>
      <c r="G631" s="210"/>
      <c r="H631" s="210"/>
      <c r="I631" s="627"/>
      <c r="J631" s="210"/>
      <c r="K631" s="210"/>
      <c r="L631" s="210"/>
      <c r="M631" s="628"/>
      <c r="N631" s="210"/>
      <c r="O631" s="210"/>
      <c r="P631" s="210"/>
      <c r="Q631" s="210"/>
      <c r="R631" s="210"/>
      <c r="S631" s="210"/>
      <c r="T631" s="210"/>
      <c r="U631" s="210"/>
      <c r="V631" s="210"/>
      <c r="W631" s="210"/>
      <c r="X631" s="210"/>
      <c r="Y631" s="210"/>
      <c r="Z631" s="210"/>
    </row>
    <row r="632" ht="12.75" customHeight="1">
      <c r="A632" s="625"/>
      <c r="B632" s="625"/>
      <c r="C632" s="625"/>
      <c r="D632" s="627"/>
      <c r="E632" s="210"/>
      <c r="F632" s="210"/>
      <c r="G632" s="210"/>
      <c r="H632" s="210"/>
      <c r="I632" s="627"/>
      <c r="J632" s="210"/>
      <c r="K632" s="210"/>
      <c r="L632" s="210"/>
      <c r="M632" s="628"/>
      <c r="N632" s="210"/>
      <c r="O632" s="210"/>
      <c r="P632" s="210"/>
      <c r="Q632" s="210"/>
      <c r="R632" s="210"/>
      <c r="S632" s="210"/>
      <c r="T632" s="210"/>
      <c r="U632" s="210"/>
      <c r="V632" s="210"/>
      <c r="W632" s="210"/>
      <c r="X632" s="210"/>
      <c r="Y632" s="210"/>
      <c r="Z632" s="210"/>
    </row>
    <row r="633" ht="12.75" customHeight="1">
      <c r="A633" s="625"/>
      <c r="B633" s="625"/>
      <c r="C633" s="625"/>
      <c r="D633" s="627"/>
      <c r="E633" s="210"/>
      <c r="F633" s="210"/>
      <c r="G633" s="210"/>
      <c r="H633" s="210"/>
      <c r="I633" s="627"/>
      <c r="J633" s="210"/>
      <c r="K633" s="210"/>
      <c r="L633" s="210"/>
      <c r="M633" s="628"/>
      <c r="N633" s="210"/>
      <c r="O633" s="210"/>
      <c r="P633" s="210"/>
      <c r="Q633" s="210"/>
      <c r="R633" s="210"/>
      <c r="S633" s="210"/>
      <c r="T633" s="210"/>
      <c r="U633" s="210"/>
      <c r="V633" s="210"/>
      <c r="W633" s="210"/>
      <c r="X633" s="210"/>
      <c r="Y633" s="210"/>
      <c r="Z633" s="210"/>
    </row>
    <row r="634" ht="12.75" customHeight="1">
      <c r="A634" s="625"/>
      <c r="B634" s="625"/>
      <c r="C634" s="625"/>
      <c r="D634" s="627"/>
      <c r="E634" s="210"/>
      <c r="F634" s="210"/>
      <c r="G634" s="210"/>
      <c r="H634" s="210"/>
      <c r="I634" s="627"/>
      <c r="J634" s="210"/>
      <c r="K634" s="210"/>
      <c r="L634" s="210"/>
      <c r="M634" s="628"/>
      <c r="N634" s="210"/>
      <c r="O634" s="210"/>
      <c r="P634" s="210"/>
      <c r="Q634" s="210"/>
      <c r="R634" s="210"/>
      <c r="S634" s="210"/>
      <c r="T634" s="210"/>
      <c r="U634" s="210"/>
      <c r="V634" s="210"/>
      <c r="W634" s="210"/>
      <c r="X634" s="210"/>
      <c r="Y634" s="210"/>
      <c r="Z634" s="210"/>
    </row>
    <row r="635" ht="12.75" customHeight="1">
      <c r="A635" s="625"/>
      <c r="B635" s="625"/>
      <c r="C635" s="625"/>
      <c r="D635" s="627"/>
      <c r="E635" s="210"/>
      <c r="F635" s="210"/>
      <c r="G635" s="210"/>
      <c r="H635" s="210"/>
      <c r="I635" s="627"/>
      <c r="J635" s="210"/>
      <c r="K635" s="210"/>
      <c r="L635" s="210"/>
      <c r="M635" s="628"/>
      <c r="N635" s="210"/>
      <c r="O635" s="210"/>
      <c r="P635" s="210"/>
      <c r="Q635" s="210"/>
      <c r="R635" s="210"/>
      <c r="S635" s="210"/>
      <c r="T635" s="210"/>
      <c r="U635" s="210"/>
      <c r="V635" s="210"/>
      <c r="W635" s="210"/>
      <c r="X635" s="210"/>
      <c r="Y635" s="210"/>
      <c r="Z635" s="210"/>
    </row>
    <row r="636" ht="12.75" customHeight="1">
      <c r="A636" s="625"/>
      <c r="B636" s="625"/>
      <c r="C636" s="625"/>
      <c r="D636" s="627"/>
      <c r="E636" s="210"/>
      <c r="F636" s="210"/>
      <c r="G636" s="210"/>
      <c r="H636" s="210"/>
      <c r="I636" s="627"/>
      <c r="J636" s="210"/>
      <c r="K636" s="210"/>
      <c r="L636" s="210"/>
      <c r="M636" s="628"/>
      <c r="N636" s="210"/>
      <c r="O636" s="210"/>
      <c r="P636" s="210"/>
      <c r="Q636" s="210"/>
      <c r="R636" s="210"/>
      <c r="S636" s="210"/>
      <c r="T636" s="210"/>
      <c r="U636" s="210"/>
      <c r="V636" s="210"/>
      <c r="W636" s="210"/>
      <c r="X636" s="210"/>
      <c r="Y636" s="210"/>
      <c r="Z636" s="210"/>
    </row>
    <row r="637" ht="12.75" customHeight="1">
      <c r="A637" s="625"/>
      <c r="B637" s="625"/>
      <c r="C637" s="625"/>
      <c r="D637" s="627"/>
      <c r="E637" s="210"/>
      <c r="F637" s="210"/>
      <c r="G637" s="210"/>
      <c r="H637" s="210"/>
      <c r="I637" s="627"/>
      <c r="J637" s="210"/>
      <c r="K637" s="210"/>
      <c r="L637" s="210"/>
      <c r="M637" s="628"/>
      <c r="N637" s="210"/>
      <c r="O637" s="210"/>
      <c r="P637" s="210"/>
      <c r="Q637" s="210"/>
      <c r="R637" s="210"/>
      <c r="S637" s="210"/>
      <c r="T637" s="210"/>
      <c r="U637" s="210"/>
      <c r="V637" s="210"/>
      <c r="W637" s="210"/>
      <c r="X637" s="210"/>
      <c r="Y637" s="210"/>
      <c r="Z637" s="210"/>
    </row>
    <row r="638" ht="12.75" customHeight="1">
      <c r="A638" s="625"/>
      <c r="B638" s="625"/>
      <c r="C638" s="625"/>
      <c r="D638" s="627"/>
      <c r="E638" s="210"/>
      <c r="F638" s="210"/>
      <c r="G638" s="210"/>
      <c r="H638" s="210"/>
      <c r="I638" s="627"/>
      <c r="J638" s="210"/>
      <c r="K638" s="210"/>
      <c r="L638" s="210"/>
      <c r="M638" s="628"/>
      <c r="N638" s="210"/>
      <c r="O638" s="210"/>
      <c r="P638" s="210"/>
      <c r="Q638" s="210"/>
      <c r="R638" s="210"/>
      <c r="S638" s="210"/>
      <c r="T638" s="210"/>
      <c r="U638" s="210"/>
      <c r="V638" s="210"/>
      <c r="W638" s="210"/>
      <c r="X638" s="210"/>
      <c r="Y638" s="210"/>
      <c r="Z638" s="210"/>
    </row>
    <row r="639" ht="12.75" customHeight="1">
      <c r="A639" s="625"/>
      <c r="B639" s="625"/>
      <c r="C639" s="625"/>
      <c r="D639" s="627"/>
      <c r="E639" s="210"/>
      <c r="F639" s="210"/>
      <c r="G639" s="210"/>
      <c r="H639" s="210"/>
      <c r="I639" s="627"/>
      <c r="J639" s="210"/>
      <c r="K639" s="210"/>
      <c r="L639" s="210"/>
      <c r="M639" s="628"/>
      <c r="N639" s="210"/>
      <c r="O639" s="210"/>
      <c r="P639" s="210"/>
      <c r="Q639" s="210"/>
      <c r="R639" s="210"/>
      <c r="S639" s="210"/>
      <c r="T639" s="210"/>
      <c r="U639" s="210"/>
      <c r="V639" s="210"/>
      <c r="W639" s="210"/>
      <c r="X639" s="210"/>
      <c r="Y639" s="210"/>
      <c r="Z639" s="210"/>
    </row>
    <row r="640" ht="12.75" customHeight="1">
      <c r="A640" s="625"/>
      <c r="B640" s="625"/>
      <c r="C640" s="625"/>
      <c r="D640" s="627"/>
      <c r="E640" s="210"/>
      <c r="F640" s="210"/>
      <c r="G640" s="210"/>
      <c r="H640" s="210"/>
      <c r="I640" s="627"/>
      <c r="J640" s="210"/>
      <c r="K640" s="210"/>
      <c r="L640" s="210"/>
      <c r="M640" s="628"/>
      <c r="N640" s="210"/>
      <c r="O640" s="210"/>
      <c r="P640" s="210"/>
      <c r="Q640" s="210"/>
      <c r="R640" s="210"/>
      <c r="S640" s="210"/>
      <c r="T640" s="210"/>
      <c r="U640" s="210"/>
      <c r="V640" s="210"/>
      <c r="W640" s="210"/>
      <c r="X640" s="210"/>
      <c r="Y640" s="210"/>
      <c r="Z640" s="210"/>
    </row>
    <row r="641" ht="12.75" customHeight="1">
      <c r="A641" s="625"/>
      <c r="B641" s="625"/>
      <c r="C641" s="625"/>
      <c r="D641" s="627"/>
      <c r="E641" s="210"/>
      <c r="F641" s="210"/>
      <c r="G641" s="210"/>
      <c r="H641" s="210"/>
      <c r="I641" s="627"/>
      <c r="J641" s="210"/>
      <c r="K641" s="210"/>
      <c r="L641" s="210"/>
      <c r="M641" s="628"/>
      <c r="N641" s="210"/>
      <c r="O641" s="210"/>
      <c r="P641" s="210"/>
      <c r="Q641" s="210"/>
      <c r="R641" s="210"/>
      <c r="S641" s="210"/>
      <c r="T641" s="210"/>
      <c r="U641" s="210"/>
      <c r="V641" s="210"/>
      <c r="W641" s="210"/>
      <c r="X641" s="210"/>
      <c r="Y641" s="210"/>
      <c r="Z641" s="210"/>
    </row>
    <row r="642" ht="12.75" customHeight="1">
      <c r="A642" s="625"/>
      <c r="B642" s="625"/>
      <c r="C642" s="625"/>
      <c r="D642" s="627"/>
      <c r="E642" s="210"/>
      <c r="F642" s="210"/>
      <c r="G642" s="210"/>
      <c r="H642" s="210"/>
      <c r="I642" s="627"/>
      <c r="J642" s="210"/>
      <c r="K642" s="210"/>
      <c r="L642" s="210"/>
      <c r="M642" s="628"/>
      <c r="N642" s="210"/>
      <c r="O642" s="210"/>
      <c r="P642" s="210"/>
      <c r="Q642" s="210"/>
      <c r="R642" s="210"/>
      <c r="S642" s="210"/>
      <c r="T642" s="210"/>
      <c r="U642" s="210"/>
      <c r="V642" s="210"/>
      <c r="W642" s="210"/>
      <c r="X642" s="210"/>
      <c r="Y642" s="210"/>
      <c r="Z642" s="210"/>
    </row>
    <row r="643" ht="12.75" customHeight="1">
      <c r="A643" s="625"/>
      <c r="B643" s="625"/>
      <c r="C643" s="625"/>
      <c r="D643" s="627"/>
      <c r="E643" s="210"/>
      <c r="F643" s="210"/>
      <c r="G643" s="210"/>
      <c r="H643" s="210"/>
      <c r="I643" s="627"/>
      <c r="J643" s="210"/>
      <c r="K643" s="210"/>
      <c r="L643" s="210"/>
      <c r="M643" s="628"/>
      <c r="N643" s="210"/>
      <c r="O643" s="210"/>
      <c r="P643" s="210"/>
      <c r="Q643" s="210"/>
      <c r="R643" s="210"/>
      <c r="S643" s="210"/>
      <c r="T643" s="210"/>
      <c r="U643" s="210"/>
      <c r="V643" s="210"/>
      <c r="W643" s="210"/>
      <c r="X643" s="210"/>
      <c r="Y643" s="210"/>
      <c r="Z643" s="210"/>
    </row>
    <row r="644" ht="12.75" customHeight="1">
      <c r="A644" s="625"/>
      <c r="B644" s="625"/>
      <c r="C644" s="625"/>
      <c r="D644" s="627"/>
      <c r="E644" s="210"/>
      <c r="F644" s="210"/>
      <c r="G644" s="210"/>
      <c r="H644" s="210"/>
      <c r="I644" s="627"/>
      <c r="J644" s="210"/>
      <c r="K644" s="210"/>
      <c r="L644" s="210"/>
      <c r="M644" s="628"/>
      <c r="N644" s="210"/>
      <c r="O644" s="210"/>
      <c r="P644" s="210"/>
      <c r="Q644" s="210"/>
      <c r="R644" s="210"/>
      <c r="S644" s="210"/>
      <c r="T644" s="210"/>
      <c r="U644" s="210"/>
      <c r="V644" s="210"/>
      <c r="W644" s="210"/>
      <c r="X644" s="210"/>
      <c r="Y644" s="210"/>
      <c r="Z644" s="210"/>
    </row>
    <row r="645" ht="12.75" customHeight="1">
      <c r="A645" s="625"/>
      <c r="B645" s="625"/>
      <c r="C645" s="625"/>
      <c r="D645" s="627"/>
      <c r="E645" s="210"/>
      <c r="F645" s="210"/>
      <c r="G645" s="210"/>
      <c r="H645" s="210"/>
      <c r="I645" s="627"/>
      <c r="J645" s="210"/>
      <c r="K645" s="210"/>
      <c r="L645" s="210"/>
      <c r="M645" s="628"/>
      <c r="N645" s="210"/>
      <c r="O645" s="210"/>
      <c r="P645" s="210"/>
      <c r="Q645" s="210"/>
      <c r="R645" s="210"/>
      <c r="S645" s="210"/>
      <c r="T645" s="210"/>
      <c r="U645" s="210"/>
      <c r="V645" s="210"/>
      <c r="W645" s="210"/>
      <c r="X645" s="210"/>
      <c r="Y645" s="210"/>
      <c r="Z645" s="210"/>
    </row>
    <row r="646" ht="12.75" customHeight="1">
      <c r="A646" s="625"/>
      <c r="B646" s="625"/>
      <c r="C646" s="625"/>
      <c r="D646" s="627"/>
      <c r="E646" s="210"/>
      <c r="F646" s="210"/>
      <c r="G646" s="210"/>
      <c r="H646" s="210"/>
      <c r="I646" s="627"/>
      <c r="J646" s="210"/>
      <c r="K646" s="210"/>
      <c r="L646" s="210"/>
      <c r="M646" s="628"/>
      <c r="N646" s="210"/>
      <c r="O646" s="210"/>
      <c r="P646" s="210"/>
      <c r="Q646" s="210"/>
      <c r="R646" s="210"/>
      <c r="S646" s="210"/>
      <c r="T646" s="210"/>
      <c r="U646" s="210"/>
      <c r="V646" s="210"/>
      <c r="W646" s="210"/>
      <c r="X646" s="210"/>
      <c r="Y646" s="210"/>
      <c r="Z646" s="210"/>
    </row>
    <row r="647" ht="12.75" customHeight="1">
      <c r="A647" s="625"/>
      <c r="B647" s="625"/>
      <c r="C647" s="625"/>
      <c r="D647" s="627"/>
      <c r="E647" s="210"/>
      <c r="F647" s="210"/>
      <c r="G647" s="210"/>
      <c r="H647" s="210"/>
      <c r="I647" s="627"/>
      <c r="J647" s="210"/>
      <c r="K647" s="210"/>
      <c r="L647" s="210"/>
      <c r="M647" s="628"/>
      <c r="N647" s="210"/>
      <c r="O647" s="210"/>
      <c r="P647" s="210"/>
      <c r="Q647" s="210"/>
      <c r="R647" s="210"/>
      <c r="S647" s="210"/>
      <c r="T647" s="210"/>
      <c r="U647" s="210"/>
      <c r="V647" s="210"/>
      <c r="W647" s="210"/>
      <c r="X647" s="210"/>
      <c r="Y647" s="210"/>
      <c r="Z647" s="210"/>
    </row>
    <row r="648" ht="12.75" customHeight="1">
      <c r="A648" s="625"/>
      <c r="B648" s="625"/>
      <c r="C648" s="625"/>
      <c r="D648" s="627"/>
      <c r="E648" s="210"/>
      <c r="F648" s="210"/>
      <c r="G648" s="210"/>
      <c r="H648" s="210"/>
      <c r="I648" s="627"/>
      <c r="J648" s="210"/>
      <c r="K648" s="210"/>
      <c r="L648" s="210"/>
      <c r="M648" s="628"/>
      <c r="N648" s="210"/>
      <c r="O648" s="210"/>
      <c r="P648" s="210"/>
      <c r="Q648" s="210"/>
      <c r="R648" s="210"/>
      <c r="S648" s="210"/>
      <c r="T648" s="210"/>
      <c r="U648" s="210"/>
      <c r="V648" s="210"/>
      <c r="W648" s="210"/>
      <c r="X648" s="210"/>
      <c r="Y648" s="210"/>
      <c r="Z648" s="210"/>
    </row>
    <row r="649" ht="12.75" customHeight="1">
      <c r="A649" s="625"/>
      <c r="B649" s="625"/>
      <c r="C649" s="625"/>
      <c r="D649" s="627"/>
      <c r="E649" s="210"/>
      <c r="F649" s="210"/>
      <c r="G649" s="210"/>
      <c r="H649" s="210"/>
      <c r="I649" s="627"/>
      <c r="J649" s="210"/>
      <c r="K649" s="210"/>
      <c r="L649" s="210"/>
      <c r="M649" s="628"/>
      <c r="N649" s="210"/>
      <c r="O649" s="210"/>
      <c r="P649" s="210"/>
      <c r="Q649" s="210"/>
      <c r="R649" s="210"/>
      <c r="S649" s="210"/>
      <c r="T649" s="210"/>
      <c r="U649" s="210"/>
      <c r="V649" s="210"/>
      <c r="W649" s="210"/>
      <c r="X649" s="210"/>
      <c r="Y649" s="210"/>
      <c r="Z649" s="210"/>
    </row>
    <row r="650" ht="12.75" customHeight="1">
      <c r="A650" s="625"/>
      <c r="B650" s="625"/>
      <c r="C650" s="625"/>
      <c r="D650" s="627"/>
      <c r="E650" s="210"/>
      <c r="F650" s="210"/>
      <c r="G650" s="210"/>
      <c r="H650" s="210"/>
      <c r="I650" s="627"/>
      <c r="J650" s="210"/>
      <c r="K650" s="210"/>
      <c r="L650" s="210"/>
      <c r="M650" s="628"/>
      <c r="N650" s="210"/>
      <c r="O650" s="210"/>
      <c r="P650" s="210"/>
      <c r="Q650" s="210"/>
      <c r="R650" s="210"/>
      <c r="S650" s="210"/>
      <c r="T650" s="210"/>
      <c r="U650" s="210"/>
      <c r="V650" s="210"/>
      <c r="W650" s="210"/>
      <c r="X650" s="210"/>
      <c r="Y650" s="210"/>
      <c r="Z650" s="210"/>
    </row>
    <row r="651" ht="12.75" customHeight="1">
      <c r="A651" s="625"/>
      <c r="B651" s="625"/>
      <c r="C651" s="625"/>
      <c r="D651" s="627"/>
      <c r="E651" s="210"/>
      <c r="F651" s="210"/>
      <c r="G651" s="210"/>
      <c r="H651" s="210"/>
      <c r="I651" s="627"/>
      <c r="J651" s="210"/>
      <c r="K651" s="210"/>
      <c r="L651" s="210"/>
      <c r="M651" s="628"/>
      <c r="N651" s="210"/>
      <c r="O651" s="210"/>
      <c r="P651" s="210"/>
      <c r="Q651" s="210"/>
      <c r="R651" s="210"/>
      <c r="S651" s="210"/>
      <c r="T651" s="210"/>
      <c r="U651" s="210"/>
      <c r="V651" s="210"/>
      <c r="W651" s="210"/>
      <c r="X651" s="210"/>
      <c r="Y651" s="210"/>
      <c r="Z651" s="210"/>
    </row>
    <row r="652" ht="12.75" customHeight="1">
      <c r="A652" s="625"/>
      <c r="B652" s="625"/>
      <c r="C652" s="625"/>
      <c r="D652" s="627"/>
      <c r="E652" s="210"/>
      <c r="F652" s="210"/>
      <c r="G652" s="210"/>
      <c r="H652" s="210"/>
      <c r="I652" s="627"/>
      <c r="J652" s="210"/>
      <c r="K652" s="210"/>
      <c r="L652" s="210"/>
      <c r="M652" s="628"/>
      <c r="N652" s="210"/>
      <c r="O652" s="210"/>
      <c r="P652" s="210"/>
      <c r="Q652" s="210"/>
      <c r="R652" s="210"/>
      <c r="S652" s="210"/>
      <c r="T652" s="210"/>
      <c r="U652" s="210"/>
      <c r="V652" s="210"/>
      <c r="W652" s="210"/>
      <c r="X652" s="210"/>
      <c r="Y652" s="210"/>
      <c r="Z652" s="210"/>
    </row>
    <row r="653" ht="12.75" customHeight="1">
      <c r="A653" s="625"/>
      <c r="B653" s="625"/>
      <c r="C653" s="625"/>
      <c r="D653" s="627"/>
      <c r="E653" s="210"/>
      <c r="F653" s="210"/>
      <c r="G653" s="210"/>
      <c r="H653" s="210"/>
      <c r="I653" s="627"/>
      <c r="J653" s="210"/>
      <c r="K653" s="210"/>
      <c r="L653" s="210"/>
      <c r="M653" s="628"/>
      <c r="N653" s="210"/>
      <c r="O653" s="210"/>
      <c r="P653" s="210"/>
      <c r="Q653" s="210"/>
      <c r="R653" s="210"/>
      <c r="S653" s="210"/>
      <c r="T653" s="210"/>
      <c r="U653" s="210"/>
      <c r="V653" s="210"/>
      <c r="W653" s="210"/>
      <c r="X653" s="210"/>
      <c r="Y653" s="210"/>
      <c r="Z653" s="210"/>
    </row>
    <row r="654" ht="12.75" customHeight="1">
      <c r="A654" s="625"/>
      <c r="B654" s="625"/>
      <c r="C654" s="625"/>
      <c r="D654" s="627"/>
      <c r="E654" s="210"/>
      <c r="F654" s="210"/>
      <c r="G654" s="210"/>
      <c r="H654" s="210"/>
      <c r="I654" s="627"/>
      <c r="J654" s="210"/>
      <c r="K654" s="210"/>
      <c r="L654" s="210"/>
      <c r="M654" s="628"/>
      <c r="N654" s="210"/>
      <c r="O654" s="210"/>
      <c r="P654" s="210"/>
      <c r="Q654" s="210"/>
      <c r="R654" s="210"/>
      <c r="S654" s="210"/>
      <c r="T654" s="210"/>
      <c r="U654" s="210"/>
      <c r="V654" s="210"/>
      <c r="W654" s="210"/>
      <c r="X654" s="210"/>
      <c r="Y654" s="210"/>
      <c r="Z654" s="210"/>
    </row>
    <row r="655" ht="12.75" customHeight="1">
      <c r="A655" s="625"/>
      <c r="B655" s="625"/>
      <c r="C655" s="625"/>
      <c r="D655" s="627"/>
      <c r="E655" s="210"/>
      <c r="F655" s="210"/>
      <c r="G655" s="210"/>
      <c r="H655" s="210"/>
      <c r="I655" s="627"/>
      <c r="J655" s="210"/>
      <c r="K655" s="210"/>
      <c r="L655" s="210"/>
      <c r="M655" s="628"/>
      <c r="N655" s="210"/>
      <c r="O655" s="210"/>
      <c r="P655" s="210"/>
      <c r="Q655" s="210"/>
      <c r="R655" s="210"/>
      <c r="S655" s="210"/>
      <c r="T655" s="210"/>
      <c r="U655" s="210"/>
      <c r="V655" s="210"/>
      <c r="W655" s="210"/>
      <c r="X655" s="210"/>
      <c r="Y655" s="210"/>
      <c r="Z655" s="210"/>
    </row>
    <row r="656" ht="12.75" customHeight="1">
      <c r="A656" s="625"/>
      <c r="B656" s="625"/>
      <c r="C656" s="625"/>
      <c r="D656" s="627"/>
      <c r="E656" s="210"/>
      <c r="F656" s="210"/>
      <c r="G656" s="210"/>
      <c r="H656" s="210"/>
      <c r="I656" s="627"/>
      <c r="J656" s="210"/>
      <c r="K656" s="210"/>
      <c r="L656" s="210"/>
      <c r="M656" s="628"/>
      <c r="N656" s="210"/>
      <c r="O656" s="210"/>
      <c r="P656" s="210"/>
      <c r="Q656" s="210"/>
      <c r="R656" s="210"/>
      <c r="S656" s="210"/>
      <c r="T656" s="210"/>
      <c r="U656" s="210"/>
      <c r="V656" s="210"/>
      <c r="W656" s="210"/>
      <c r="X656" s="210"/>
      <c r="Y656" s="210"/>
      <c r="Z656" s="210"/>
    </row>
    <row r="657" ht="12.75" customHeight="1">
      <c r="A657" s="625"/>
      <c r="B657" s="625"/>
      <c r="C657" s="625"/>
      <c r="D657" s="627"/>
      <c r="E657" s="210"/>
      <c r="F657" s="210"/>
      <c r="G657" s="210"/>
      <c r="H657" s="210"/>
      <c r="I657" s="627"/>
      <c r="J657" s="210"/>
      <c r="K657" s="210"/>
      <c r="L657" s="210"/>
      <c r="M657" s="628"/>
      <c r="N657" s="210"/>
      <c r="O657" s="210"/>
      <c r="P657" s="210"/>
      <c r="Q657" s="210"/>
      <c r="R657" s="210"/>
      <c r="S657" s="210"/>
      <c r="T657" s="210"/>
      <c r="U657" s="210"/>
      <c r="V657" s="210"/>
      <c r="W657" s="210"/>
      <c r="X657" s="210"/>
      <c r="Y657" s="210"/>
      <c r="Z657" s="210"/>
    </row>
    <row r="658" ht="12.75" customHeight="1">
      <c r="A658" s="625"/>
      <c r="B658" s="625"/>
      <c r="C658" s="625"/>
      <c r="D658" s="627"/>
      <c r="E658" s="210"/>
      <c r="F658" s="210"/>
      <c r="G658" s="210"/>
      <c r="H658" s="210"/>
      <c r="I658" s="627"/>
      <c r="J658" s="210"/>
      <c r="K658" s="210"/>
      <c r="L658" s="210"/>
      <c r="M658" s="628"/>
      <c r="N658" s="210"/>
      <c r="O658" s="210"/>
      <c r="P658" s="210"/>
      <c r="Q658" s="210"/>
      <c r="R658" s="210"/>
      <c r="S658" s="210"/>
      <c r="T658" s="210"/>
      <c r="U658" s="210"/>
      <c r="V658" s="210"/>
      <c r="W658" s="210"/>
      <c r="X658" s="210"/>
      <c r="Y658" s="210"/>
      <c r="Z658" s="210"/>
    </row>
    <row r="659" ht="12.75" customHeight="1">
      <c r="A659" s="625"/>
      <c r="B659" s="625"/>
      <c r="C659" s="625"/>
      <c r="D659" s="627"/>
      <c r="E659" s="210"/>
      <c r="F659" s="210"/>
      <c r="G659" s="210"/>
      <c r="H659" s="210"/>
      <c r="I659" s="627"/>
      <c r="J659" s="210"/>
      <c r="K659" s="210"/>
      <c r="L659" s="210"/>
      <c r="M659" s="628"/>
      <c r="N659" s="210"/>
      <c r="O659" s="210"/>
      <c r="P659" s="210"/>
      <c r="Q659" s="210"/>
      <c r="R659" s="210"/>
      <c r="S659" s="210"/>
      <c r="T659" s="210"/>
      <c r="U659" s="210"/>
      <c r="V659" s="210"/>
      <c r="W659" s="210"/>
      <c r="X659" s="210"/>
      <c r="Y659" s="210"/>
      <c r="Z659" s="210"/>
    </row>
    <row r="660" ht="12.75" customHeight="1">
      <c r="A660" s="625"/>
      <c r="B660" s="625"/>
      <c r="C660" s="625"/>
      <c r="D660" s="627"/>
      <c r="E660" s="210"/>
      <c r="F660" s="210"/>
      <c r="G660" s="210"/>
      <c r="H660" s="210"/>
      <c r="I660" s="627"/>
      <c r="J660" s="210"/>
      <c r="K660" s="210"/>
      <c r="L660" s="210"/>
      <c r="M660" s="628"/>
      <c r="N660" s="210"/>
      <c r="O660" s="210"/>
      <c r="P660" s="210"/>
      <c r="Q660" s="210"/>
      <c r="R660" s="210"/>
      <c r="S660" s="210"/>
      <c r="T660" s="210"/>
      <c r="U660" s="210"/>
      <c r="V660" s="210"/>
      <c r="W660" s="210"/>
      <c r="X660" s="210"/>
      <c r="Y660" s="210"/>
      <c r="Z660" s="210"/>
    </row>
    <row r="661" ht="12.75" customHeight="1">
      <c r="A661" s="625"/>
      <c r="B661" s="625"/>
      <c r="C661" s="625"/>
      <c r="D661" s="627"/>
      <c r="E661" s="210"/>
      <c r="F661" s="210"/>
      <c r="G661" s="210"/>
      <c r="H661" s="210"/>
      <c r="I661" s="627"/>
      <c r="J661" s="210"/>
      <c r="K661" s="210"/>
      <c r="L661" s="210"/>
      <c r="M661" s="628"/>
      <c r="N661" s="210"/>
      <c r="O661" s="210"/>
      <c r="P661" s="210"/>
      <c r="Q661" s="210"/>
      <c r="R661" s="210"/>
      <c r="S661" s="210"/>
      <c r="T661" s="210"/>
      <c r="U661" s="210"/>
      <c r="V661" s="210"/>
      <c r="W661" s="210"/>
      <c r="X661" s="210"/>
      <c r="Y661" s="210"/>
      <c r="Z661" s="210"/>
    </row>
    <row r="662" ht="12.75" customHeight="1">
      <c r="A662" s="625"/>
      <c r="B662" s="625"/>
      <c r="C662" s="625"/>
      <c r="D662" s="627"/>
      <c r="E662" s="210"/>
      <c r="F662" s="210"/>
      <c r="G662" s="210"/>
      <c r="H662" s="210"/>
      <c r="I662" s="627"/>
      <c r="J662" s="210"/>
      <c r="K662" s="210"/>
      <c r="L662" s="210"/>
      <c r="M662" s="628"/>
      <c r="N662" s="210"/>
      <c r="O662" s="210"/>
      <c r="P662" s="210"/>
      <c r="Q662" s="210"/>
      <c r="R662" s="210"/>
      <c r="S662" s="210"/>
      <c r="T662" s="210"/>
      <c r="U662" s="210"/>
      <c r="V662" s="210"/>
      <c r="W662" s="210"/>
      <c r="X662" s="210"/>
      <c r="Y662" s="210"/>
      <c r="Z662" s="210"/>
    </row>
    <row r="663" ht="12.75" customHeight="1">
      <c r="A663" s="625"/>
      <c r="B663" s="625"/>
      <c r="C663" s="625"/>
      <c r="D663" s="627"/>
      <c r="E663" s="210"/>
      <c r="F663" s="210"/>
      <c r="G663" s="210"/>
      <c r="H663" s="210"/>
      <c r="I663" s="627"/>
      <c r="J663" s="210"/>
      <c r="K663" s="210"/>
      <c r="L663" s="210"/>
      <c r="M663" s="628"/>
      <c r="N663" s="210"/>
      <c r="O663" s="210"/>
      <c r="P663" s="210"/>
      <c r="Q663" s="210"/>
      <c r="R663" s="210"/>
      <c r="S663" s="210"/>
      <c r="T663" s="210"/>
      <c r="U663" s="210"/>
      <c r="V663" s="210"/>
      <c r="W663" s="210"/>
      <c r="X663" s="210"/>
      <c r="Y663" s="210"/>
      <c r="Z663" s="210"/>
    </row>
    <row r="664" ht="12.75" customHeight="1">
      <c r="A664" s="625"/>
      <c r="B664" s="625"/>
      <c r="C664" s="625"/>
      <c r="D664" s="627"/>
      <c r="E664" s="210"/>
      <c r="F664" s="210"/>
      <c r="G664" s="210"/>
      <c r="H664" s="210"/>
      <c r="I664" s="627"/>
      <c r="J664" s="210"/>
      <c r="K664" s="210"/>
      <c r="L664" s="210"/>
      <c r="M664" s="628"/>
      <c r="N664" s="210"/>
      <c r="O664" s="210"/>
      <c r="P664" s="210"/>
      <c r="Q664" s="210"/>
      <c r="R664" s="210"/>
      <c r="S664" s="210"/>
      <c r="T664" s="210"/>
      <c r="U664" s="210"/>
      <c r="V664" s="210"/>
      <c r="W664" s="210"/>
      <c r="X664" s="210"/>
      <c r="Y664" s="210"/>
      <c r="Z664" s="210"/>
    </row>
    <row r="665" ht="12.75" customHeight="1">
      <c r="A665" s="625"/>
      <c r="B665" s="625"/>
      <c r="C665" s="625"/>
      <c r="D665" s="627"/>
      <c r="E665" s="210"/>
      <c r="F665" s="210"/>
      <c r="G665" s="210"/>
      <c r="H665" s="210"/>
      <c r="I665" s="627"/>
      <c r="J665" s="210"/>
      <c r="K665" s="210"/>
      <c r="L665" s="210"/>
      <c r="M665" s="628"/>
      <c r="N665" s="210"/>
      <c r="O665" s="210"/>
      <c r="P665" s="210"/>
      <c r="Q665" s="210"/>
      <c r="R665" s="210"/>
      <c r="S665" s="210"/>
      <c r="T665" s="210"/>
      <c r="U665" s="210"/>
      <c r="V665" s="210"/>
      <c r="W665" s="210"/>
      <c r="X665" s="210"/>
      <c r="Y665" s="210"/>
      <c r="Z665" s="210"/>
    </row>
    <row r="666" ht="12.75" customHeight="1">
      <c r="A666" s="625"/>
      <c r="B666" s="625"/>
      <c r="C666" s="625"/>
      <c r="D666" s="627"/>
      <c r="E666" s="210"/>
      <c r="F666" s="210"/>
      <c r="G666" s="210"/>
      <c r="H666" s="210"/>
      <c r="I666" s="627"/>
      <c r="J666" s="210"/>
      <c r="K666" s="210"/>
      <c r="L666" s="210"/>
      <c r="M666" s="628"/>
      <c r="N666" s="210"/>
      <c r="O666" s="210"/>
      <c r="P666" s="210"/>
      <c r="Q666" s="210"/>
      <c r="R666" s="210"/>
      <c r="S666" s="210"/>
      <c r="T666" s="210"/>
      <c r="U666" s="210"/>
      <c r="V666" s="210"/>
      <c r="W666" s="210"/>
      <c r="X666" s="210"/>
      <c r="Y666" s="210"/>
      <c r="Z666" s="210"/>
    </row>
    <row r="667" ht="12.75" customHeight="1">
      <c r="A667" s="625"/>
      <c r="B667" s="625"/>
      <c r="C667" s="625"/>
      <c r="D667" s="627"/>
      <c r="E667" s="210"/>
      <c r="F667" s="210"/>
      <c r="G667" s="210"/>
      <c r="H667" s="210"/>
      <c r="I667" s="627"/>
      <c r="J667" s="210"/>
      <c r="K667" s="210"/>
      <c r="L667" s="210"/>
      <c r="M667" s="628"/>
      <c r="N667" s="210"/>
      <c r="O667" s="210"/>
      <c r="P667" s="210"/>
      <c r="Q667" s="210"/>
      <c r="R667" s="210"/>
      <c r="S667" s="210"/>
      <c r="T667" s="210"/>
      <c r="U667" s="210"/>
      <c r="V667" s="210"/>
      <c r="W667" s="210"/>
      <c r="X667" s="210"/>
      <c r="Y667" s="210"/>
      <c r="Z667" s="210"/>
    </row>
    <row r="668" ht="12.75" customHeight="1">
      <c r="A668" s="625"/>
      <c r="B668" s="625"/>
      <c r="C668" s="625"/>
      <c r="D668" s="627"/>
      <c r="E668" s="210"/>
      <c r="F668" s="210"/>
      <c r="G668" s="210"/>
      <c r="H668" s="210"/>
      <c r="I668" s="627"/>
      <c r="J668" s="210"/>
      <c r="K668" s="210"/>
      <c r="L668" s="210"/>
      <c r="M668" s="628"/>
      <c r="N668" s="210"/>
      <c r="O668" s="210"/>
      <c r="P668" s="210"/>
      <c r="Q668" s="210"/>
      <c r="R668" s="210"/>
      <c r="S668" s="210"/>
      <c r="T668" s="210"/>
      <c r="U668" s="210"/>
      <c r="V668" s="210"/>
      <c r="W668" s="210"/>
      <c r="X668" s="210"/>
      <c r="Y668" s="210"/>
      <c r="Z668" s="210"/>
    </row>
    <row r="669" ht="12.75" customHeight="1">
      <c r="A669" s="625"/>
      <c r="B669" s="625"/>
      <c r="C669" s="625"/>
      <c r="D669" s="627"/>
      <c r="E669" s="210"/>
      <c r="F669" s="210"/>
      <c r="G669" s="210"/>
      <c r="H669" s="210"/>
      <c r="I669" s="627"/>
      <c r="J669" s="210"/>
      <c r="K669" s="210"/>
      <c r="L669" s="210"/>
      <c r="M669" s="628"/>
      <c r="N669" s="210"/>
      <c r="O669" s="210"/>
      <c r="P669" s="210"/>
      <c r="Q669" s="210"/>
      <c r="R669" s="210"/>
      <c r="S669" s="210"/>
      <c r="T669" s="210"/>
      <c r="U669" s="210"/>
      <c r="V669" s="210"/>
      <c r="W669" s="210"/>
      <c r="X669" s="210"/>
      <c r="Y669" s="210"/>
      <c r="Z669" s="210"/>
    </row>
    <row r="670" ht="12.75" customHeight="1">
      <c r="A670" s="625"/>
      <c r="B670" s="625"/>
      <c r="C670" s="625"/>
      <c r="D670" s="627"/>
      <c r="E670" s="210"/>
      <c r="F670" s="210"/>
      <c r="G670" s="210"/>
      <c r="H670" s="210"/>
      <c r="I670" s="627"/>
      <c r="J670" s="210"/>
      <c r="K670" s="210"/>
      <c r="L670" s="210"/>
      <c r="M670" s="628"/>
      <c r="N670" s="210"/>
      <c r="O670" s="210"/>
      <c r="P670" s="210"/>
      <c r="Q670" s="210"/>
      <c r="R670" s="210"/>
      <c r="S670" s="210"/>
      <c r="T670" s="210"/>
      <c r="U670" s="210"/>
      <c r="V670" s="210"/>
      <c r="W670" s="210"/>
      <c r="X670" s="210"/>
      <c r="Y670" s="210"/>
      <c r="Z670" s="210"/>
    </row>
    <row r="671" ht="12.75" customHeight="1">
      <c r="A671" s="625"/>
      <c r="B671" s="625"/>
      <c r="C671" s="625"/>
      <c r="D671" s="627"/>
      <c r="E671" s="210"/>
      <c r="F671" s="210"/>
      <c r="G671" s="210"/>
      <c r="H671" s="210"/>
      <c r="I671" s="627"/>
      <c r="J671" s="210"/>
      <c r="K671" s="210"/>
      <c r="L671" s="210"/>
      <c r="M671" s="628"/>
      <c r="N671" s="210"/>
      <c r="O671" s="210"/>
      <c r="P671" s="210"/>
      <c r="Q671" s="210"/>
      <c r="R671" s="210"/>
      <c r="S671" s="210"/>
      <c r="T671" s="210"/>
      <c r="U671" s="210"/>
      <c r="V671" s="210"/>
      <c r="W671" s="210"/>
      <c r="X671" s="210"/>
      <c r="Y671" s="210"/>
      <c r="Z671" s="210"/>
    </row>
    <row r="672" ht="12.75" customHeight="1">
      <c r="A672" s="625"/>
      <c r="B672" s="625"/>
      <c r="C672" s="625"/>
      <c r="D672" s="627"/>
      <c r="E672" s="210"/>
      <c r="F672" s="210"/>
      <c r="G672" s="210"/>
      <c r="H672" s="210"/>
      <c r="I672" s="627"/>
      <c r="J672" s="210"/>
      <c r="K672" s="210"/>
      <c r="L672" s="210"/>
      <c r="M672" s="628"/>
      <c r="N672" s="210"/>
      <c r="O672" s="210"/>
      <c r="P672" s="210"/>
      <c r="Q672" s="210"/>
      <c r="R672" s="210"/>
      <c r="S672" s="210"/>
      <c r="T672" s="210"/>
      <c r="U672" s="210"/>
      <c r="V672" s="210"/>
      <c r="W672" s="210"/>
      <c r="X672" s="210"/>
      <c r="Y672" s="210"/>
      <c r="Z672" s="210"/>
    </row>
    <row r="673" ht="12.75" customHeight="1">
      <c r="A673" s="625"/>
      <c r="B673" s="625"/>
      <c r="C673" s="625"/>
      <c r="D673" s="627"/>
      <c r="E673" s="210"/>
      <c r="F673" s="210"/>
      <c r="G673" s="210"/>
      <c r="H673" s="210"/>
      <c r="I673" s="627"/>
      <c r="J673" s="210"/>
      <c r="K673" s="210"/>
      <c r="L673" s="210"/>
      <c r="M673" s="628"/>
      <c r="N673" s="210"/>
      <c r="O673" s="210"/>
      <c r="P673" s="210"/>
      <c r="Q673" s="210"/>
      <c r="R673" s="210"/>
      <c r="S673" s="210"/>
      <c r="T673" s="210"/>
      <c r="U673" s="210"/>
      <c r="V673" s="210"/>
      <c r="W673" s="210"/>
      <c r="X673" s="210"/>
      <c r="Y673" s="210"/>
      <c r="Z673" s="210"/>
    </row>
    <row r="674" ht="12.75" customHeight="1">
      <c r="A674" s="625"/>
      <c r="B674" s="625"/>
      <c r="C674" s="625"/>
      <c r="D674" s="627"/>
      <c r="E674" s="210"/>
      <c r="F674" s="210"/>
      <c r="G674" s="210"/>
      <c r="H674" s="210"/>
      <c r="I674" s="627"/>
      <c r="J674" s="210"/>
      <c r="K674" s="210"/>
      <c r="L674" s="210"/>
      <c r="M674" s="628"/>
      <c r="N674" s="210"/>
      <c r="O674" s="210"/>
      <c r="P674" s="210"/>
      <c r="Q674" s="210"/>
      <c r="R674" s="210"/>
      <c r="S674" s="210"/>
      <c r="T674" s="210"/>
      <c r="U674" s="210"/>
      <c r="V674" s="210"/>
      <c r="W674" s="210"/>
      <c r="X674" s="210"/>
      <c r="Y674" s="210"/>
      <c r="Z674" s="210"/>
    </row>
    <row r="675" ht="12.75" customHeight="1">
      <c r="A675" s="625"/>
      <c r="B675" s="625"/>
      <c r="C675" s="625"/>
      <c r="D675" s="627"/>
      <c r="E675" s="210"/>
      <c r="F675" s="210"/>
      <c r="G675" s="210"/>
      <c r="H675" s="210"/>
      <c r="I675" s="627"/>
      <c r="J675" s="210"/>
      <c r="K675" s="210"/>
      <c r="L675" s="210"/>
      <c r="M675" s="628"/>
      <c r="N675" s="210"/>
      <c r="O675" s="210"/>
      <c r="P675" s="210"/>
      <c r="Q675" s="210"/>
      <c r="R675" s="210"/>
      <c r="S675" s="210"/>
      <c r="T675" s="210"/>
      <c r="U675" s="210"/>
      <c r="V675" s="210"/>
      <c r="W675" s="210"/>
      <c r="X675" s="210"/>
      <c r="Y675" s="210"/>
      <c r="Z675" s="210"/>
    </row>
    <row r="676" ht="12.75" customHeight="1">
      <c r="A676" s="625"/>
      <c r="B676" s="625"/>
      <c r="C676" s="625"/>
      <c r="D676" s="627"/>
      <c r="E676" s="210"/>
      <c r="F676" s="210"/>
      <c r="G676" s="210"/>
      <c r="H676" s="210"/>
      <c r="I676" s="627"/>
      <c r="J676" s="210"/>
      <c r="K676" s="210"/>
      <c r="L676" s="210"/>
      <c r="M676" s="628"/>
      <c r="N676" s="210"/>
      <c r="O676" s="210"/>
      <c r="P676" s="210"/>
      <c r="Q676" s="210"/>
      <c r="R676" s="210"/>
      <c r="S676" s="210"/>
      <c r="T676" s="210"/>
      <c r="U676" s="210"/>
      <c r="V676" s="210"/>
      <c r="W676" s="210"/>
      <c r="X676" s="210"/>
      <c r="Y676" s="210"/>
      <c r="Z676" s="210"/>
    </row>
    <row r="677" ht="12.75" customHeight="1">
      <c r="A677" s="625"/>
      <c r="B677" s="625"/>
      <c r="C677" s="625"/>
      <c r="D677" s="627"/>
      <c r="E677" s="210"/>
      <c r="F677" s="210"/>
      <c r="G677" s="210"/>
      <c r="H677" s="210"/>
      <c r="I677" s="627"/>
      <c r="J677" s="210"/>
      <c r="K677" s="210"/>
      <c r="L677" s="210"/>
      <c r="M677" s="628"/>
      <c r="N677" s="210"/>
      <c r="O677" s="210"/>
      <c r="P677" s="210"/>
      <c r="Q677" s="210"/>
      <c r="R677" s="210"/>
      <c r="S677" s="210"/>
      <c r="T677" s="210"/>
      <c r="U677" s="210"/>
      <c r="V677" s="210"/>
      <c r="W677" s="210"/>
      <c r="X677" s="210"/>
      <c r="Y677" s="210"/>
      <c r="Z677" s="210"/>
    </row>
    <row r="678" ht="12.75" customHeight="1">
      <c r="A678" s="625"/>
      <c r="B678" s="625"/>
      <c r="C678" s="625"/>
      <c r="D678" s="627"/>
      <c r="E678" s="210"/>
      <c r="F678" s="210"/>
      <c r="G678" s="210"/>
      <c r="H678" s="210"/>
      <c r="I678" s="627"/>
      <c r="J678" s="210"/>
      <c r="K678" s="210"/>
      <c r="L678" s="210"/>
      <c r="M678" s="628"/>
      <c r="N678" s="210"/>
      <c r="O678" s="210"/>
      <c r="P678" s="210"/>
      <c r="Q678" s="210"/>
      <c r="R678" s="210"/>
      <c r="S678" s="210"/>
      <c r="T678" s="210"/>
      <c r="U678" s="210"/>
      <c r="V678" s="210"/>
      <c r="W678" s="210"/>
      <c r="X678" s="210"/>
      <c r="Y678" s="210"/>
      <c r="Z678" s="210"/>
    </row>
    <row r="679" ht="12.75" customHeight="1">
      <c r="A679" s="625"/>
      <c r="B679" s="625"/>
      <c r="C679" s="625"/>
      <c r="D679" s="627"/>
      <c r="E679" s="210"/>
      <c r="F679" s="210"/>
      <c r="G679" s="210"/>
      <c r="H679" s="210"/>
      <c r="I679" s="627"/>
      <c r="J679" s="210"/>
      <c r="K679" s="210"/>
      <c r="L679" s="210"/>
      <c r="M679" s="628"/>
      <c r="N679" s="210"/>
      <c r="O679" s="210"/>
      <c r="P679" s="210"/>
      <c r="Q679" s="210"/>
      <c r="R679" s="210"/>
      <c r="S679" s="210"/>
      <c r="T679" s="210"/>
      <c r="U679" s="210"/>
      <c r="V679" s="210"/>
      <c r="W679" s="210"/>
      <c r="X679" s="210"/>
      <c r="Y679" s="210"/>
      <c r="Z679" s="210"/>
    </row>
    <row r="680" ht="12.75" customHeight="1">
      <c r="A680" s="625"/>
      <c r="B680" s="625"/>
      <c r="C680" s="625"/>
      <c r="D680" s="627"/>
      <c r="E680" s="210"/>
      <c r="F680" s="210"/>
      <c r="G680" s="210"/>
      <c r="H680" s="210"/>
      <c r="I680" s="627"/>
      <c r="J680" s="210"/>
      <c r="K680" s="210"/>
      <c r="L680" s="210"/>
      <c r="M680" s="628"/>
      <c r="N680" s="210"/>
      <c r="O680" s="210"/>
      <c r="P680" s="210"/>
      <c r="Q680" s="210"/>
      <c r="R680" s="210"/>
      <c r="S680" s="210"/>
      <c r="T680" s="210"/>
      <c r="U680" s="210"/>
      <c r="V680" s="210"/>
      <c r="W680" s="210"/>
      <c r="X680" s="210"/>
      <c r="Y680" s="210"/>
      <c r="Z680" s="210"/>
    </row>
    <row r="681" ht="12.75" customHeight="1">
      <c r="A681" s="625"/>
      <c r="B681" s="625"/>
      <c r="C681" s="625"/>
      <c r="D681" s="627"/>
      <c r="E681" s="210"/>
      <c r="F681" s="210"/>
      <c r="G681" s="210"/>
      <c r="H681" s="210"/>
      <c r="I681" s="627"/>
      <c r="J681" s="210"/>
      <c r="K681" s="210"/>
      <c r="L681" s="210"/>
      <c r="M681" s="628"/>
      <c r="N681" s="210"/>
      <c r="O681" s="210"/>
      <c r="P681" s="210"/>
      <c r="Q681" s="210"/>
      <c r="R681" s="210"/>
      <c r="S681" s="210"/>
      <c r="T681" s="210"/>
      <c r="U681" s="210"/>
      <c r="V681" s="210"/>
      <c r="W681" s="210"/>
      <c r="X681" s="210"/>
      <c r="Y681" s="210"/>
      <c r="Z681" s="210"/>
    </row>
    <row r="682" ht="12.75" customHeight="1">
      <c r="A682" s="625"/>
      <c r="B682" s="625"/>
      <c r="C682" s="625"/>
      <c r="D682" s="627"/>
      <c r="E682" s="210"/>
      <c r="F682" s="210"/>
      <c r="G682" s="210"/>
      <c r="H682" s="210"/>
      <c r="I682" s="627"/>
      <c r="J682" s="210"/>
      <c r="K682" s="210"/>
      <c r="L682" s="210"/>
      <c r="M682" s="628"/>
      <c r="N682" s="210"/>
      <c r="O682" s="210"/>
      <c r="P682" s="210"/>
      <c r="Q682" s="210"/>
      <c r="R682" s="210"/>
      <c r="S682" s="210"/>
      <c r="T682" s="210"/>
      <c r="U682" s="210"/>
      <c r="V682" s="210"/>
      <c r="W682" s="210"/>
      <c r="X682" s="210"/>
      <c r="Y682" s="210"/>
      <c r="Z682" s="210"/>
    </row>
    <row r="683" ht="12.75" customHeight="1">
      <c r="A683" s="625"/>
      <c r="B683" s="625"/>
      <c r="C683" s="625"/>
      <c r="D683" s="627"/>
      <c r="E683" s="210"/>
      <c r="F683" s="210"/>
      <c r="G683" s="210"/>
      <c r="H683" s="210"/>
      <c r="I683" s="627"/>
      <c r="J683" s="210"/>
      <c r="K683" s="210"/>
      <c r="L683" s="210"/>
      <c r="M683" s="628"/>
      <c r="N683" s="210"/>
      <c r="O683" s="210"/>
      <c r="P683" s="210"/>
      <c r="Q683" s="210"/>
      <c r="R683" s="210"/>
      <c r="S683" s="210"/>
      <c r="T683" s="210"/>
      <c r="U683" s="210"/>
      <c r="V683" s="210"/>
      <c r="W683" s="210"/>
      <c r="X683" s="210"/>
      <c r="Y683" s="210"/>
      <c r="Z683" s="210"/>
    </row>
    <row r="684" ht="12.75" customHeight="1">
      <c r="A684" s="625"/>
      <c r="B684" s="625"/>
      <c r="C684" s="625"/>
      <c r="D684" s="627"/>
      <c r="E684" s="210"/>
      <c r="F684" s="210"/>
      <c r="G684" s="210"/>
      <c r="H684" s="210"/>
      <c r="I684" s="627"/>
      <c r="J684" s="210"/>
      <c r="K684" s="210"/>
      <c r="L684" s="210"/>
      <c r="M684" s="628"/>
      <c r="N684" s="210"/>
      <c r="O684" s="210"/>
      <c r="P684" s="210"/>
      <c r="Q684" s="210"/>
      <c r="R684" s="210"/>
      <c r="S684" s="210"/>
      <c r="T684" s="210"/>
      <c r="U684" s="210"/>
      <c r="V684" s="210"/>
      <c r="W684" s="210"/>
      <c r="X684" s="210"/>
      <c r="Y684" s="210"/>
      <c r="Z684" s="210"/>
    </row>
    <row r="685" ht="12.75" customHeight="1">
      <c r="A685" s="625"/>
      <c r="B685" s="625"/>
      <c r="C685" s="625"/>
      <c r="D685" s="627"/>
      <c r="E685" s="210"/>
      <c r="F685" s="210"/>
      <c r="G685" s="210"/>
      <c r="H685" s="210"/>
      <c r="I685" s="627"/>
      <c r="J685" s="210"/>
      <c r="K685" s="210"/>
      <c r="L685" s="210"/>
      <c r="M685" s="628"/>
      <c r="N685" s="210"/>
      <c r="O685" s="210"/>
      <c r="P685" s="210"/>
      <c r="Q685" s="210"/>
      <c r="R685" s="210"/>
      <c r="S685" s="210"/>
      <c r="T685" s="210"/>
      <c r="U685" s="210"/>
      <c r="V685" s="210"/>
      <c r="W685" s="210"/>
      <c r="X685" s="210"/>
      <c r="Y685" s="210"/>
      <c r="Z685" s="210"/>
    </row>
    <row r="686" ht="12.75" customHeight="1">
      <c r="A686" s="625"/>
      <c r="B686" s="625"/>
      <c r="C686" s="625"/>
      <c r="D686" s="627"/>
      <c r="E686" s="210"/>
      <c r="F686" s="210"/>
      <c r="G686" s="210"/>
      <c r="H686" s="210"/>
      <c r="I686" s="627"/>
      <c r="J686" s="210"/>
      <c r="K686" s="210"/>
      <c r="L686" s="210"/>
      <c r="M686" s="628"/>
      <c r="N686" s="210"/>
      <c r="O686" s="210"/>
      <c r="P686" s="210"/>
      <c r="Q686" s="210"/>
      <c r="R686" s="210"/>
      <c r="S686" s="210"/>
      <c r="T686" s="210"/>
      <c r="U686" s="210"/>
      <c r="V686" s="210"/>
      <c r="W686" s="210"/>
      <c r="X686" s="210"/>
      <c r="Y686" s="210"/>
      <c r="Z686" s="210"/>
    </row>
    <row r="687" ht="12.75" customHeight="1">
      <c r="A687" s="625"/>
      <c r="B687" s="625"/>
      <c r="C687" s="625"/>
      <c r="D687" s="627"/>
      <c r="E687" s="210"/>
      <c r="F687" s="210"/>
      <c r="G687" s="210"/>
      <c r="H687" s="210"/>
      <c r="I687" s="627"/>
      <c r="J687" s="210"/>
      <c r="K687" s="210"/>
      <c r="L687" s="210"/>
      <c r="M687" s="628"/>
      <c r="N687" s="210"/>
      <c r="O687" s="210"/>
      <c r="P687" s="210"/>
      <c r="Q687" s="210"/>
      <c r="R687" s="210"/>
      <c r="S687" s="210"/>
      <c r="T687" s="210"/>
      <c r="U687" s="210"/>
      <c r="V687" s="210"/>
      <c r="W687" s="210"/>
      <c r="X687" s="210"/>
      <c r="Y687" s="210"/>
      <c r="Z687" s="210"/>
    </row>
    <row r="688" ht="12.75" customHeight="1">
      <c r="A688" s="625"/>
      <c r="B688" s="625"/>
      <c r="C688" s="625"/>
      <c r="D688" s="627"/>
      <c r="E688" s="210"/>
      <c r="F688" s="210"/>
      <c r="G688" s="210"/>
      <c r="H688" s="210"/>
      <c r="I688" s="627"/>
      <c r="J688" s="210"/>
      <c r="K688" s="210"/>
      <c r="L688" s="210"/>
      <c r="M688" s="628"/>
      <c r="N688" s="210"/>
      <c r="O688" s="210"/>
      <c r="P688" s="210"/>
      <c r="Q688" s="210"/>
      <c r="R688" s="210"/>
      <c r="S688" s="210"/>
      <c r="T688" s="210"/>
      <c r="U688" s="210"/>
      <c r="V688" s="210"/>
      <c r="W688" s="210"/>
      <c r="X688" s="210"/>
      <c r="Y688" s="210"/>
      <c r="Z688" s="210"/>
    </row>
    <row r="689" ht="12.75" customHeight="1">
      <c r="A689" s="625"/>
      <c r="B689" s="625"/>
      <c r="C689" s="625"/>
      <c r="D689" s="627"/>
      <c r="E689" s="210"/>
      <c r="F689" s="210"/>
      <c r="G689" s="210"/>
      <c r="H689" s="210"/>
      <c r="I689" s="627"/>
      <c r="J689" s="210"/>
      <c r="K689" s="210"/>
      <c r="L689" s="210"/>
      <c r="M689" s="628"/>
      <c r="N689" s="210"/>
      <c r="O689" s="210"/>
      <c r="P689" s="210"/>
      <c r="Q689" s="210"/>
      <c r="R689" s="210"/>
      <c r="S689" s="210"/>
      <c r="T689" s="210"/>
      <c r="U689" s="210"/>
      <c r="V689" s="210"/>
      <c r="W689" s="210"/>
      <c r="X689" s="210"/>
      <c r="Y689" s="210"/>
      <c r="Z689" s="210"/>
    </row>
    <row r="690" ht="12.75" customHeight="1">
      <c r="A690" s="625"/>
      <c r="B690" s="625"/>
      <c r="C690" s="625"/>
      <c r="D690" s="627"/>
      <c r="E690" s="210"/>
      <c r="F690" s="210"/>
      <c r="G690" s="210"/>
      <c r="H690" s="210"/>
      <c r="I690" s="627"/>
      <c r="J690" s="210"/>
      <c r="K690" s="210"/>
      <c r="L690" s="210"/>
      <c r="M690" s="628"/>
      <c r="N690" s="210"/>
      <c r="O690" s="210"/>
      <c r="P690" s="210"/>
      <c r="Q690" s="210"/>
      <c r="R690" s="210"/>
      <c r="S690" s="210"/>
      <c r="T690" s="210"/>
      <c r="U690" s="210"/>
      <c r="V690" s="210"/>
      <c r="W690" s="210"/>
      <c r="X690" s="210"/>
      <c r="Y690" s="210"/>
      <c r="Z690" s="210"/>
    </row>
    <row r="691" ht="12.75" customHeight="1">
      <c r="A691" s="625"/>
      <c r="B691" s="625"/>
      <c r="C691" s="625"/>
      <c r="D691" s="627"/>
      <c r="E691" s="210"/>
      <c r="F691" s="210"/>
      <c r="G691" s="210"/>
      <c r="H691" s="210"/>
      <c r="I691" s="627"/>
      <c r="J691" s="210"/>
      <c r="K691" s="210"/>
      <c r="L691" s="210"/>
      <c r="M691" s="628"/>
      <c r="N691" s="210"/>
      <c r="O691" s="210"/>
      <c r="P691" s="210"/>
      <c r="Q691" s="210"/>
      <c r="R691" s="210"/>
      <c r="S691" s="210"/>
      <c r="T691" s="210"/>
      <c r="U691" s="210"/>
      <c r="V691" s="210"/>
      <c r="W691" s="210"/>
      <c r="X691" s="210"/>
      <c r="Y691" s="210"/>
      <c r="Z691" s="210"/>
    </row>
    <row r="692" ht="12.75" customHeight="1">
      <c r="A692" s="625"/>
      <c r="B692" s="625"/>
      <c r="C692" s="625"/>
      <c r="D692" s="627"/>
      <c r="E692" s="210"/>
      <c r="F692" s="210"/>
      <c r="G692" s="210"/>
      <c r="H692" s="210"/>
      <c r="I692" s="627"/>
      <c r="J692" s="210"/>
      <c r="K692" s="210"/>
      <c r="L692" s="210"/>
      <c r="M692" s="628"/>
      <c r="N692" s="210"/>
      <c r="O692" s="210"/>
      <c r="P692" s="210"/>
      <c r="Q692" s="210"/>
      <c r="R692" s="210"/>
      <c r="S692" s="210"/>
      <c r="T692" s="210"/>
      <c r="U692" s="210"/>
      <c r="V692" s="210"/>
      <c r="W692" s="210"/>
      <c r="X692" s="210"/>
      <c r="Y692" s="210"/>
      <c r="Z692" s="210"/>
    </row>
    <row r="693" ht="12.75" customHeight="1">
      <c r="A693" s="625"/>
      <c r="B693" s="625"/>
      <c r="C693" s="625"/>
      <c r="D693" s="627"/>
      <c r="E693" s="210"/>
      <c r="F693" s="210"/>
      <c r="G693" s="210"/>
      <c r="H693" s="210"/>
      <c r="I693" s="627"/>
      <c r="J693" s="210"/>
      <c r="K693" s="210"/>
      <c r="L693" s="210"/>
      <c r="M693" s="628"/>
      <c r="N693" s="210"/>
      <c r="O693" s="210"/>
      <c r="P693" s="210"/>
      <c r="Q693" s="210"/>
      <c r="R693" s="210"/>
      <c r="S693" s="210"/>
      <c r="T693" s="210"/>
      <c r="U693" s="210"/>
      <c r="V693" s="210"/>
      <c r="W693" s="210"/>
      <c r="X693" s="210"/>
      <c r="Y693" s="210"/>
      <c r="Z693" s="210"/>
    </row>
    <row r="694" ht="12.75" customHeight="1">
      <c r="A694" s="625"/>
      <c r="B694" s="625"/>
      <c r="C694" s="625"/>
      <c r="D694" s="627"/>
      <c r="E694" s="210"/>
      <c r="F694" s="210"/>
      <c r="G694" s="210"/>
      <c r="H694" s="210"/>
      <c r="I694" s="627"/>
      <c r="J694" s="210"/>
      <c r="K694" s="210"/>
      <c r="L694" s="210"/>
      <c r="M694" s="628"/>
      <c r="N694" s="210"/>
      <c r="O694" s="210"/>
      <c r="P694" s="210"/>
      <c r="Q694" s="210"/>
      <c r="R694" s="210"/>
      <c r="S694" s="210"/>
      <c r="T694" s="210"/>
      <c r="U694" s="210"/>
      <c r="V694" s="210"/>
      <c r="W694" s="210"/>
      <c r="X694" s="210"/>
      <c r="Y694" s="210"/>
      <c r="Z694" s="210"/>
    </row>
    <row r="695" ht="12.75" customHeight="1">
      <c r="A695" s="625"/>
      <c r="B695" s="625"/>
      <c r="C695" s="625"/>
      <c r="D695" s="627"/>
      <c r="E695" s="210"/>
      <c r="F695" s="210"/>
      <c r="G695" s="210"/>
      <c r="H695" s="210"/>
      <c r="I695" s="627"/>
      <c r="J695" s="210"/>
      <c r="K695" s="210"/>
      <c r="L695" s="210"/>
      <c r="M695" s="628"/>
      <c r="N695" s="210"/>
      <c r="O695" s="210"/>
      <c r="P695" s="210"/>
      <c r="Q695" s="210"/>
      <c r="R695" s="210"/>
      <c r="S695" s="210"/>
      <c r="T695" s="210"/>
      <c r="U695" s="210"/>
      <c r="V695" s="210"/>
      <c r="W695" s="210"/>
      <c r="X695" s="210"/>
      <c r="Y695" s="210"/>
      <c r="Z695" s="210"/>
    </row>
    <row r="696" ht="12.75" customHeight="1">
      <c r="A696" s="625"/>
      <c r="B696" s="625"/>
      <c r="C696" s="625"/>
      <c r="D696" s="627"/>
      <c r="E696" s="210"/>
      <c r="F696" s="210"/>
      <c r="G696" s="210"/>
      <c r="H696" s="210"/>
      <c r="I696" s="627"/>
      <c r="J696" s="210"/>
      <c r="K696" s="210"/>
      <c r="L696" s="210"/>
      <c r="M696" s="628"/>
      <c r="N696" s="210"/>
      <c r="O696" s="210"/>
      <c r="P696" s="210"/>
      <c r="Q696" s="210"/>
      <c r="R696" s="210"/>
      <c r="S696" s="210"/>
      <c r="T696" s="210"/>
      <c r="U696" s="210"/>
      <c r="V696" s="210"/>
      <c r="W696" s="210"/>
      <c r="X696" s="210"/>
      <c r="Y696" s="210"/>
      <c r="Z696" s="210"/>
    </row>
    <row r="697" ht="12.75" customHeight="1">
      <c r="A697" s="625"/>
      <c r="B697" s="625"/>
      <c r="C697" s="625"/>
      <c r="D697" s="627"/>
      <c r="E697" s="210"/>
      <c r="F697" s="210"/>
      <c r="G697" s="210"/>
      <c r="H697" s="210"/>
      <c r="I697" s="627"/>
      <c r="J697" s="210"/>
      <c r="K697" s="210"/>
      <c r="L697" s="210"/>
      <c r="M697" s="628"/>
      <c r="N697" s="210"/>
      <c r="O697" s="210"/>
      <c r="P697" s="210"/>
      <c r="Q697" s="210"/>
      <c r="R697" s="210"/>
      <c r="S697" s="210"/>
      <c r="T697" s="210"/>
      <c r="U697" s="210"/>
      <c r="V697" s="210"/>
      <c r="W697" s="210"/>
      <c r="X697" s="210"/>
      <c r="Y697" s="210"/>
      <c r="Z697" s="210"/>
    </row>
    <row r="698" ht="12.75" customHeight="1">
      <c r="A698" s="625"/>
      <c r="B698" s="625"/>
      <c r="C698" s="625"/>
      <c r="D698" s="627"/>
      <c r="E698" s="210"/>
      <c r="F698" s="210"/>
      <c r="G698" s="210"/>
      <c r="H698" s="210"/>
      <c r="I698" s="627"/>
      <c r="J698" s="210"/>
      <c r="K698" s="210"/>
      <c r="L698" s="210"/>
      <c r="M698" s="628"/>
      <c r="N698" s="210"/>
      <c r="O698" s="210"/>
      <c r="P698" s="210"/>
      <c r="Q698" s="210"/>
      <c r="R698" s="210"/>
      <c r="S698" s="210"/>
      <c r="T698" s="210"/>
      <c r="U698" s="210"/>
      <c r="V698" s="210"/>
      <c r="W698" s="210"/>
      <c r="X698" s="210"/>
      <c r="Y698" s="210"/>
      <c r="Z698" s="210"/>
    </row>
    <row r="699" ht="12.75" customHeight="1">
      <c r="A699" s="625"/>
      <c r="B699" s="625"/>
      <c r="C699" s="625"/>
      <c r="D699" s="627"/>
      <c r="E699" s="210"/>
      <c r="F699" s="210"/>
      <c r="G699" s="210"/>
      <c r="H699" s="210"/>
      <c r="I699" s="627"/>
      <c r="J699" s="210"/>
      <c r="K699" s="210"/>
      <c r="L699" s="210"/>
      <c r="M699" s="628"/>
      <c r="N699" s="210"/>
      <c r="O699" s="210"/>
      <c r="P699" s="210"/>
      <c r="Q699" s="210"/>
      <c r="R699" s="210"/>
      <c r="S699" s="210"/>
      <c r="T699" s="210"/>
      <c r="U699" s="210"/>
      <c r="V699" s="210"/>
      <c r="W699" s="210"/>
      <c r="X699" s="210"/>
      <c r="Y699" s="210"/>
      <c r="Z699" s="210"/>
    </row>
    <row r="700" ht="12.75" customHeight="1">
      <c r="A700" s="625"/>
      <c r="B700" s="625"/>
      <c r="C700" s="625"/>
      <c r="D700" s="627"/>
      <c r="E700" s="210"/>
      <c r="F700" s="210"/>
      <c r="G700" s="210"/>
      <c r="H700" s="210"/>
      <c r="I700" s="627"/>
      <c r="J700" s="210"/>
      <c r="K700" s="210"/>
      <c r="L700" s="210"/>
      <c r="M700" s="628"/>
      <c r="N700" s="210"/>
      <c r="O700" s="210"/>
      <c r="P700" s="210"/>
      <c r="Q700" s="210"/>
      <c r="R700" s="210"/>
      <c r="S700" s="210"/>
      <c r="T700" s="210"/>
      <c r="U700" s="210"/>
      <c r="V700" s="210"/>
      <c r="W700" s="210"/>
      <c r="X700" s="210"/>
      <c r="Y700" s="210"/>
      <c r="Z700" s="210"/>
    </row>
    <row r="701" ht="12.75" customHeight="1">
      <c r="A701" s="625"/>
      <c r="B701" s="625"/>
      <c r="C701" s="625"/>
      <c r="D701" s="627"/>
      <c r="E701" s="210"/>
      <c r="F701" s="210"/>
      <c r="G701" s="210"/>
      <c r="H701" s="210"/>
      <c r="I701" s="627"/>
      <c r="J701" s="210"/>
      <c r="K701" s="210"/>
      <c r="L701" s="210"/>
      <c r="M701" s="628"/>
      <c r="N701" s="210"/>
      <c r="O701" s="210"/>
      <c r="P701" s="210"/>
      <c r="Q701" s="210"/>
      <c r="R701" s="210"/>
      <c r="S701" s="210"/>
      <c r="T701" s="210"/>
      <c r="U701" s="210"/>
      <c r="V701" s="210"/>
      <c r="W701" s="210"/>
      <c r="X701" s="210"/>
      <c r="Y701" s="210"/>
      <c r="Z701" s="210"/>
    </row>
    <row r="702" ht="12.75" customHeight="1">
      <c r="A702" s="625"/>
      <c r="B702" s="625"/>
      <c r="C702" s="625"/>
      <c r="D702" s="627"/>
      <c r="E702" s="210"/>
      <c r="F702" s="210"/>
      <c r="G702" s="210"/>
      <c r="H702" s="210"/>
      <c r="I702" s="627"/>
      <c r="J702" s="210"/>
      <c r="K702" s="210"/>
      <c r="L702" s="210"/>
      <c r="M702" s="628"/>
      <c r="N702" s="210"/>
      <c r="O702" s="210"/>
      <c r="P702" s="210"/>
      <c r="Q702" s="210"/>
      <c r="R702" s="210"/>
      <c r="S702" s="210"/>
      <c r="T702" s="210"/>
      <c r="U702" s="210"/>
      <c r="V702" s="210"/>
      <c r="W702" s="210"/>
      <c r="X702" s="210"/>
      <c r="Y702" s="210"/>
      <c r="Z702" s="210"/>
    </row>
    <row r="703" ht="12.75" customHeight="1">
      <c r="A703" s="625"/>
      <c r="B703" s="625"/>
      <c r="C703" s="625"/>
      <c r="D703" s="627"/>
      <c r="E703" s="210"/>
      <c r="F703" s="210"/>
      <c r="G703" s="210"/>
      <c r="H703" s="210"/>
      <c r="I703" s="627"/>
      <c r="J703" s="210"/>
      <c r="K703" s="210"/>
      <c r="L703" s="210"/>
      <c r="M703" s="628"/>
      <c r="N703" s="210"/>
      <c r="O703" s="210"/>
      <c r="P703" s="210"/>
      <c r="Q703" s="210"/>
      <c r="R703" s="210"/>
      <c r="S703" s="210"/>
      <c r="T703" s="210"/>
      <c r="U703" s="210"/>
      <c r="V703" s="210"/>
      <c r="W703" s="210"/>
      <c r="X703" s="210"/>
      <c r="Y703" s="210"/>
      <c r="Z703" s="210"/>
    </row>
    <row r="704" ht="12.75" customHeight="1">
      <c r="A704" s="625"/>
      <c r="B704" s="625"/>
      <c r="C704" s="625"/>
      <c r="D704" s="627"/>
      <c r="E704" s="210"/>
      <c r="F704" s="210"/>
      <c r="G704" s="210"/>
      <c r="H704" s="210"/>
      <c r="I704" s="627"/>
      <c r="J704" s="210"/>
      <c r="K704" s="210"/>
      <c r="L704" s="210"/>
      <c r="M704" s="628"/>
      <c r="N704" s="210"/>
      <c r="O704" s="210"/>
      <c r="P704" s="210"/>
      <c r="Q704" s="210"/>
      <c r="R704" s="210"/>
      <c r="S704" s="210"/>
      <c r="T704" s="210"/>
      <c r="U704" s="210"/>
      <c r="V704" s="210"/>
      <c r="W704" s="210"/>
      <c r="X704" s="210"/>
      <c r="Y704" s="210"/>
      <c r="Z704" s="210"/>
    </row>
    <row r="705" ht="12.75" customHeight="1">
      <c r="A705" s="625"/>
      <c r="B705" s="625"/>
      <c r="C705" s="625"/>
      <c r="D705" s="627"/>
      <c r="E705" s="210"/>
      <c r="F705" s="210"/>
      <c r="G705" s="210"/>
      <c r="H705" s="210"/>
      <c r="I705" s="627"/>
      <c r="J705" s="210"/>
      <c r="K705" s="210"/>
      <c r="L705" s="210"/>
      <c r="M705" s="628"/>
      <c r="N705" s="210"/>
      <c r="O705" s="210"/>
      <c r="P705" s="210"/>
      <c r="Q705" s="210"/>
      <c r="R705" s="210"/>
      <c r="S705" s="210"/>
      <c r="T705" s="210"/>
      <c r="U705" s="210"/>
      <c r="V705" s="210"/>
      <c r="W705" s="210"/>
      <c r="X705" s="210"/>
      <c r="Y705" s="210"/>
      <c r="Z705" s="210"/>
    </row>
    <row r="706" ht="12.75" customHeight="1">
      <c r="A706" s="625"/>
      <c r="B706" s="625"/>
      <c r="C706" s="625"/>
      <c r="D706" s="627"/>
      <c r="E706" s="210"/>
      <c r="F706" s="210"/>
      <c r="G706" s="210"/>
      <c r="H706" s="210"/>
      <c r="I706" s="627"/>
      <c r="J706" s="210"/>
      <c r="K706" s="210"/>
      <c r="L706" s="210"/>
      <c r="M706" s="628"/>
      <c r="N706" s="210"/>
      <c r="O706" s="210"/>
      <c r="P706" s="210"/>
      <c r="Q706" s="210"/>
      <c r="R706" s="210"/>
      <c r="S706" s="210"/>
      <c r="T706" s="210"/>
      <c r="U706" s="210"/>
      <c r="V706" s="210"/>
      <c r="W706" s="210"/>
      <c r="X706" s="210"/>
      <c r="Y706" s="210"/>
      <c r="Z706" s="210"/>
    </row>
    <row r="707" ht="12.75" customHeight="1">
      <c r="A707" s="625"/>
      <c r="B707" s="625"/>
      <c r="C707" s="625"/>
      <c r="D707" s="627"/>
      <c r="E707" s="210"/>
      <c r="F707" s="210"/>
      <c r="G707" s="210"/>
      <c r="H707" s="210"/>
      <c r="I707" s="627"/>
      <c r="J707" s="210"/>
      <c r="K707" s="210"/>
      <c r="L707" s="210"/>
      <c r="M707" s="628"/>
      <c r="N707" s="210"/>
      <c r="O707" s="210"/>
      <c r="P707" s="210"/>
      <c r="Q707" s="210"/>
      <c r="R707" s="210"/>
      <c r="S707" s="210"/>
      <c r="T707" s="210"/>
      <c r="U707" s="210"/>
      <c r="V707" s="210"/>
      <c r="W707" s="210"/>
      <c r="X707" s="210"/>
      <c r="Y707" s="210"/>
      <c r="Z707" s="210"/>
    </row>
    <row r="708" ht="12.75" customHeight="1">
      <c r="A708" s="625"/>
      <c r="B708" s="625"/>
      <c r="C708" s="625"/>
      <c r="D708" s="627"/>
      <c r="E708" s="210"/>
      <c r="F708" s="210"/>
      <c r="G708" s="210"/>
      <c r="H708" s="210"/>
      <c r="I708" s="627"/>
      <c r="J708" s="210"/>
      <c r="K708" s="210"/>
      <c r="L708" s="210"/>
      <c r="M708" s="628"/>
      <c r="N708" s="210"/>
      <c r="O708" s="210"/>
      <c r="P708" s="210"/>
      <c r="Q708" s="210"/>
      <c r="R708" s="210"/>
      <c r="S708" s="210"/>
      <c r="T708" s="210"/>
      <c r="U708" s="210"/>
      <c r="V708" s="210"/>
      <c r="W708" s="210"/>
      <c r="X708" s="210"/>
      <c r="Y708" s="210"/>
      <c r="Z708" s="210"/>
    </row>
    <row r="709" ht="12.75" customHeight="1">
      <c r="A709" s="625"/>
      <c r="B709" s="625"/>
      <c r="C709" s="625"/>
      <c r="D709" s="627"/>
      <c r="E709" s="210"/>
      <c r="F709" s="210"/>
      <c r="G709" s="210"/>
      <c r="H709" s="210"/>
      <c r="I709" s="627"/>
      <c r="J709" s="210"/>
      <c r="K709" s="210"/>
      <c r="L709" s="210"/>
      <c r="M709" s="628"/>
      <c r="N709" s="210"/>
      <c r="O709" s="210"/>
      <c r="P709" s="210"/>
      <c r="Q709" s="210"/>
      <c r="R709" s="210"/>
      <c r="S709" s="210"/>
      <c r="T709" s="210"/>
      <c r="U709" s="210"/>
      <c r="V709" s="210"/>
      <c r="W709" s="210"/>
      <c r="X709" s="210"/>
      <c r="Y709" s="210"/>
      <c r="Z709" s="210"/>
    </row>
    <row r="710" ht="12.75" customHeight="1">
      <c r="A710" s="625"/>
      <c r="B710" s="625"/>
      <c r="C710" s="625"/>
      <c r="D710" s="627"/>
      <c r="E710" s="210"/>
      <c r="F710" s="210"/>
      <c r="G710" s="210"/>
      <c r="H710" s="210"/>
      <c r="I710" s="627"/>
      <c r="J710" s="210"/>
      <c r="K710" s="210"/>
      <c r="L710" s="210"/>
      <c r="M710" s="628"/>
      <c r="N710" s="210"/>
      <c r="O710" s="210"/>
      <c r="P710" s="210"/>
      <c r="Q710" s="210"/>
      <c r="R710" s="210"/>
      <c r="S710" s="210"/>
      <c r="T710" s="210"/>
      <c r="U710" s="210"/>
      <c r="V710" s="210"/>
      <c r="W710" s="210"/>
      <c r="X710" s="210"/>
      <c r="Y710" s="210"/>
      <c r="Z710" s="210"/>
    </row>
    <row r="711" ht="12.75" customHeight="1">
      <c r="A711" s="625"/>
      <c r="B711" s="625"/>
      <c r="C711" s="625"/>
      <c r="D711" s="627"/>
      <c r="E711" s="210"/>
      <c r="F711" s="210"/>
      <c r="G711" s="210"/>
      <c r="H711" s="210"/>
      <c r="I711" s="627"/>
      <c r="J711" s="210"/>
      <c r="K711" s="210"/>
      <c r="L711" s="210"/>
      <c r="M711" s="628"/>
      <c r="N711" s="210"/>
      <c r="O711" s="210"/>
      <c r="P711" s="210"/>
      <c r="Q711" s="210"/>
      <c r="R711" s="210"/>
      <c r="S711" s="210"/>
      <c r="T711" s="210"/>
      <c r="U711" s="210"/>
      <c r="V711" s="210"/>
      <c r="W711" s="210"/>
      <c r="X711" s="210"/>
      <c r="Y711" s="210"/>
      <c r="Z711" s="210"/>
    </row>
    <row r="712" ht="12.75" customHeight="1">
      <c r="A712" s="625"/>
      <c r="B712" s="625"/>
      <c r="C712" s="625"/>
      <c r="D712" s="627"/>
      <c r="E712" s="210"/>
      <c r="F712" s="210"/>
      <c r="G712" s="210"/>
      <c r="H712" s="210"/>
      <c r="I712" s="627"/>
      <c r="J712" s="210"/>
      <c r="K712" s="210"/>
      <c r="L712" s="210"/>
      <c r="M712" s="628"/>
      <c r="N712" s="210"/>
      <c r="O712" s="210"/>
      <c r="P712" s="210"/>
      <c r="Q712" s="210"/>
      <c r="R712" s="210"/>
      <c r="S712" s="210"/>
      <c r="T712" s="210"/>
      <c r="U712" s="210"/>
      <c r="V712" s="210"/>
      <c r="W712" s="210"/>
      <c r="X712" s="210"/>
      <c r="Y712" s="210"/>
      <c r="Z712" s="210"/>
    </row>
    <row r="713" ht="12.75" customHeight="1">
      <c r="A713" s="625"/>
      <c r="B713" s="625"/>
      <c r="C713" s="625"/>
      <c r="D713" s="627"/>
      <c r="E713" s="210"/>
      <c r="F713" s="210"/>
      <c r="G713" s="210"/>
      <c r="H713" s="210"/>
      <c r="I713" s="627"/>
      <c r="J713" s="210"/>
      <c r="K713" s="210"/>
      <c r="L713" s="210"/>
      <c r="M713" s="628"/>
      <c r="N713" s="210"/>
      <c r="O713" s="210"/>
      <c r="P713" s="210"/>
      <c r="Q713" s="210"/>
      <c r="R713" s="210"/>
      <c r="S713" s="210"/>
      <c r="T713" s="210"/>
      <c r="U713" s="210"/>
      <c r="V713" s="210"/>
      <c r="W713" s="210"/>
      <c r="X713" s="210"/>
      <c r="Y713" s="210"/>
      <c r="Z713" s="210"/>
    </row>
    <row r="714" ht="12.75" customHeight="1">
      <c r="A714" s="625"/>
      <c r="B714" s="625"/>
      <c r="C714" s="625"/>
      <c r="D714" s="627"/>
      <c r="E714" s="210"/>
      <c r="F714" s="210"/>
      <c r="G714" s="210"/>
      <c r="H714" s="210"/>
      <c r="I714" s="627"/>
      <c r="J714" s="210"/>
      <c r="K714" s="210"/>
      <c r="L714" s="210"/>
      <c r="M714" s="628"/>
      <c r="N714" s="210"/>
      <c r="O714" s="210"/>
      <c r="P714" s="210"/>
      <c r="Q714" s="210"/>
      <c r="R714" s="210"/>
      <c r="S714" s="210"/>
      <c r="T714" s="210"/>
      <c r="U714" s="210"/>
      <c r="V714" s="210"/>
      <c r="W714" s="210"/>
      <c r="X714" s="210"/>
      <c r="Y714" s="210"/>
      <c r="Z714" s="210"/>
    </row>
    <row r="715" ht="12.75" customHeight="1">
      <c r="A715" s="625"/>
      <c r="B715" s="625"/>
      <c r="C715" s="625"/>
      <c r="D715" s="627"/>
      <c r="E715" s="210"/>
      <c r="F715" s="210"/>
      <c r="G715" s="210"/>
      <c r="H715" s="210"/>
      <c r="I715" s="627"/>
      <c r="J715" s="210"/>
      <c r="K715" s="210"/>
      <c r="L715" s="210"/>
      <c r="M715" s="628"/>
      <c r="N715" s="210"/>
      <c r="O715" s="210"/>
      <c r="P715" s="210"/>
      <c r="Q715" s="210"/>
      <c r="R715" s="210"/>
      <c r="S715" s="210"/>
      <c r="T715" s="210"/>
      <c r="U715" s="210"/>
      <c r="V715" s="210"/>
      <c r="W715" s="210"/>
      <c r="X715" s="210"/>
      <c r="Y715" s="210"/>
      <c r="Z715" s="210"/>
    </row>
    <row r="716" ht="12.75" customHeight="1">
      <c r="A716" s="625"/>
      <c r="B716" s="625"/>
      <c r="C716" s="625"/>
      <c r="D716" s="627"/>
      <c r="E716" s="210"/>
      <c r="F716" s="210"/>
      <c r="G716" s="210"/>
      <c r="H716" s="210"/>
      <c r="I716" s="627"/>
      <c r="J716" s="210"/>
      <c r="K716" s="210"/>
      <c r="L716" s="210"/>
      <c r="M716" s="628"/>
      <c r="N716" s="210"/>
      <c r="O716" s="210"/>
      <c r="P716" s="210"/>
      <c r="Q716" s="210"/>
      <c r="R716" s="210"/>
      <c r="S716" s="210"/>
      <c r="T716" s="210"/>
      <c r="U716" s="210"/>
      <c r="V716" s="210"/>
      <c r="W716" s="210"/>
      <c r="X716" s="210"/>
      <c r="Y716" s="210"/>
      <c r="Z716" s="210"/>
    </row>
    <row r="717" ht="12.75" customHeight="1">
      <c r="A717" s="625"/>
      <c r="B717" s="625"/>
      <c r="C717" s="625"/>
      <c r="D717" s="627"/>
      <c r="E717" s="210"/>
      <c r="F717" s="210"/>
      <c r="G717" s="210"/>
      <c r="H717" s="210"/>
      <c r="I717" s="627"/>
      <c r="J717" s="210"/>
      <c r="K717" s="210"/>
      <c r="L717" s="210"/>
      <c r="M717" s="628"/>
      <c r="N717" s="210"/>
      <c r="O717" s="210"/>
      <c r="P717" s="210"/>
      <c r="Q717" s="210"/>
      <c r="R717" s="210"/>
      <c r="S717" s="210"/>
      <c r="T717" s="210"/>
      <c r="U717" s="210"/>
      <c r="V717" s="210"/>
      <c r="W717" s="210"/>
      <c r="X717" s="210"/>
      <c r="Y717" s="210"/>
      <c r="Z717" s="210"/>
    </row>
    <row r="718" ht="12.75" customHeight="1">
      <c r="A718" s="625"/>
      <c r="B718" s="625"/>
      <c r="C718" s="625"/>
      <c r="D718" s="627"/>
      <c r="E718" s="210"/>
      <c r="F718" s="210"/>
      <c r="G718" s="210"/>
      <c r="H718" s="210"/>
      <c r="I718" s="627"/>
      <c r="J718" s="210"/>
      <c r="K718" s="210"/>
      <c r="L718" s="210"/>
      <c r="M718" s="628"/>
      <c r="N718" s="210"/>
      <c r="O718" s="210"/>
      <c r="P718" s="210"/>
      <c r="Q718" s="210"/>
      <c r="R718" s="210"/>
      <c r="S718" s="210"/>
      <c r="T718" s="210"/>
      <c r="U718" s="210"/>
      <c r="V718" s="210"/>
      <c r="W718" s="210"/>
      <c r="X718" s="210"/>
      <c r="Y718" s="210"/>
      <c r="Z718" s="210"/>
    </row>
    <row r="719" ht="12.75" customHeight="1">
      <c r="A719" s="625"/>
      <c r="B719" s="625"/>
      <c r="C719" s="625"/>
      <c r="D719" s="627"/>
      <c r="E719" s="210"/>
      <c r="F719" s="210"/>
      <c r="G719" s="210"/>
      <c r="H719" s="210"/>
      <c r="I719" s="627"/>
      <c r="J719" s="210"/>
      <c r="K719" s="210"/>
      <c r="L719" s="210"/>
      <c r="M719" s="628"/>
      <c r="N719" s="210"/>
      <c r="O719" s="210"/>
      <c r="P719" s="210"/>
      <c r="Q719" s="210"/>
      <c r="R719" s="210"/>
      <c r="S719" s="210"/>
      <c r="T719" s="210"/>
      <c r="U719" s="210"/>
      <c r="V719" s="210"/>
      <c r="W719" s="210"/>
      <c r="X719" s="210"/>
      <c r="Y719" s="210"/>
      <c r="Z719" s="210"/>
    </row>
    <row r="720" ht="12.75" customHeight="1">
      <c r="A720" s="625"/>
      <c r="B720" s="625"/>
      <c r="C720" s="625"/>
      <c r="D720" s="627"/>
      <c r="E720" s="210"/>
      <c r="F720" s="210"/>
      <c r="G720" s="210"/>
      <c r="H720" s="210"/>
      <c r="I720" s="627"/>
      <c r="J720" s="210"/>
      <c r="K720" s="210"/>
      <c r="L720" s="210"/>
      <c r="M720" s="628"/>
      <c r="N720" s="210"/>
      <c r="O720" s="210"/>
      <c r="P720" s="210"/>
      <c r="Q720" s="210"/>
      <c r="R720" s="210"/>
      <c r="S720" s="210"/>
      <c r="T720" s="210"/>
      <c r="U720" s="210"/>
      <c r="V720" s="210"/>
      <c r="W720" s="210"/>
      <c r="X720" s="210"/>
      <c r="Y720" s="210"/>
      <c r="Z720" s="210"/>
    </row>
    <row r="721" ht="12.75" customHeight="1">
      <c r="A721" s="625"/>
      <c r="B721" s="625"/>
      <c r="C721" s="625"/>
      <c r="D721" s="627"/>
      <c r="E721" s="210"/>
      <c r="F721" s="210"/>
      <c r="G721" s="210"/>
      <c r="H721" s="210"/>
      <c r="I721" s="627"/>
      <c r="J721" s="210"/>
      <c r="K721" s="210"/>
      <c r="L721" s="210"/>
      <c r="M721" s="628"/>
      <c r="N721" s="210"/>
      <c r="O721" s="210"/>
      <c r="P721" s="210"/>
      <c r="Q721" s="210"/>
      <c r="R721" s="210"/>
      <c r="S721" s="210"/>
      <c r="T721" s="210"/>
      <c r="U721" s="210"/>
      <c r="V721" s="210"/>
      <c r="W721" s="210"/>
      <c r="X721" s="210"/>
      <c r="Y721" s="210"/>
      <c r="Z721" s="210"/>
    </row>
    <row r="722" ht="12.75" customHeight="1">
      <c r="A722" s="625"/>
      <c r="B722" s="625"/>
      <c r="C722" s="625"/>
      <c r="D722" s="627"/>
      <c r="E722" s="210"/>
      <c r="F722" s="210"/>
      <c r="G722" s="210"/>
      <c r="H722" s="210"/>
      <c r="I722" s="627"/>
      <c r="J722" s="210"/>
      <c r="K722" s="210"/>
      <c r="L722" s="210"/>
      <c r="M722" s="628"/>
      <c r="N722" s="210"/>
      <c r="O722" s="210"/>
      <c r="P722" s="210"/>
      <c r="Q722" s="210"/>
      <c r="R722" s="210"/>
      <c r="S722" s="210"/>
      <c r="T722" s="210"/>
      <c r="U722" s="210"/>
      <c r="V722" s="210"/>
      <c r="W722" s="210"/>
      <c r="X722" s="210"/>
      <c r="Y722" s="210"/>
      <c r="Z722" s="210"/>
    </row>
    <row r="723" ht="12.75" customHeight="1">
      <c r="A723" s="625"/>
      <c r="B723" s="625"/>
      <c r="C723" s="625"/>
      <c r="D723" s="627"/>
      <c r="E723" s="210"/>
      <c r="F723" s="210"/>
      <c r="G723" s="210"/>
      <c r="H723" s="210"/>
      <c r="I723" s="627"/>
      <c r="J723" s="210"/>
      <c r="K723" s="210"/>
      <c r="L723" s="210"/>
      <c r="M723" s="628"/>
      <c r="N723" s="210"/>
      <c r="O723" s="210"/>
      <c r="P723" s="210"/>
      <c r="Q723" s="210"/>
      <c r="R723" s="210"/>
      <c r="S723" s="210"/>
      <c r="T723" s="210"/>
      <c r="U723" s="210"/>
      <c r="V723" s="210"/>
      <c r="W723" s="210"/>
      <c r="X723" s="210"/>
      <c r="Y723" s="210"/>
      <c r="Z723" s="210"/>
    </row>
    <row r="724" ht="12.75" customHeight="1">
      <c r="A724" s="625"/>
      <c r="B724" s="625"/>
      <c r="C724" s="625"/>
      <c r="D724" s="627"/>
      <c r="E724" s="210"/>
      <c r="F724" s="210"/>
      <c r="G724" s="210"/>
      <c r="H724" s="210"/>
      <c r="I724" s="627"/>
      <c r="J724" s="210"/>
      <c r="K724" s="210"/>
      <c r="L724" s="210"/>
      <c r="M724" s="628"/>
      <c r="N724" s="210"/>
      <c r="O724" s="210"/>
      <c r="P724" s="210"/>
      <c r="Q724" s="210"/>
      <c r="R724" s="210"/>
      <c r="S724" s="210"/>
      <c r="T724" s="210"/>
      <c r="U724" s="210"/>
      <c r="V724" s="210"/>
      <c r="W724" s="210"/>
      <c r="X724" s="210"/>
      <c r="Y724" s="210"/>
      <c r="Z724" s="210"/>
    </row>
    <row r="725" ht="12.75" customHeight="1">
      <c r="A725" s="625"/>
      <c r="B725" s="625"/>
      <c r="C725" s="625"/>
      <c r="D725" s="627"/>
      <c r="E725" s="210"/>
      <c r="F725" s="210"/>
      <c r="G725" s="210"/>
      <c r="H725" s="210"/>
      <c r="I725" s="627"/>
      <c r="J725" s="210"/>
      <c r="K725" s="210"/>
      <c r="L725" s="210"/>
      <c r="M725" s="628"/>
      <c r="N725" s="210"/>
      <c r="O725" s="210"/>
      <c r="P725" s="210"/>
      <c r="Q725" s="210"/>
      <c r="R725" s="210"/>
      <c r="S725" s="210"/>
      <c r="T725" s="210"/>
      <c r="U725" s="210"/>
      <c r="V725" s="210"/>
      <c r="W725" s="210"/>
      <c r="X725" s="210"/>
      <c r="Y725" s="210"/>
      <c r="Z725" s="210"/>
    </row>
    <row r="726" ht="12.75" customHeight="1">
      <c r="A726" s="625"/>
      <c r="B726" s="625"/>
      <c r="C726" s="625"/>
      <c r="D726" s="627"/>
      <c r="E726" s="210"/>
      <c r="F726" s="210"/>
      <c r="G726" s="210"/>
      <c r="H726" s="210"/>
      <c r="I726" s="627"/>
      <c r="J726" s="210"/>
      <c r="K726" s="210"/>
      <c r="L726" s="210"/>
      <c r="M726" s="628"/>
      <c r="N726" s="210"/>
      <c r="O726" s="210"/>
      <c r="P726" s="210"/>
      <c r="Q726" s="210"/>
      <c r="R726" s="210"/>
      <c r="S726" s="210"/>
      <c r="T726" s="210"/>
      <c r="U726" s="210"/>
      <c r="V726" s="210"/>
      <c r="W726" s="210"/>
      <c r="X726" s="210"/>
      <c r="Y726" s="210"/>
      <c r="Z726" s="210"/>
    </row>
    <row r="727" ht="12.75" customHeight="1">
      <c r="A727" s="625"/>
      <c r="B727" s="625"/>
      <c r="C727" s="625"/>
      <c r="D727" s="627"/>
      <c r="E727" s="210"/>
      <c r="F727" s="210"/>
      <c r="G727" s="210"/>
      <c r="H727" s="210"/>
      <c r="I727" s="627"/>
      <c r="J727" s="210"/>
      <c r="K727" s="210"/>
      <c r="L727" s="210"/>
      <c r="M727" s="628"/>
      <c r="N727" s="210"/>
      <c r="O727" s="210"/>
      <c r="P727" s="210"/>
      <c r="Q727" s="210"/>
      <c r="R727" s="210"/>
      <c r="S727" s="210"/>
      <c r="T727" s="210"/>
      <c r="U727" s="210"/>
      <c r="V727" s="210"/>
      <c r="W727" s="210"/>
      <c r="X727" s="210"/>
      <c r="Y727" s="210"/>
      <c r="Z727" s="210"/>
    </row>
    <row r="728" ht="12.75" customHeight="1">
      <c r="A728" s="625"/>
      <c r="B728" s="625"/>
      <c r="C728" s="625"/>
      <c r="D728" s="627"/>
      <c r="E728" s="210"/>
      <c r="F728" s="210"/>
      <c r="G728" s="210"/>
      <c r="H728" s="210"/>
      <c r="I728" s="627"/>
      <c r="J728" s="210"/>
      <c r="K728" s="210"/>
      <c r="L728" s="210"/>
      <c r="M728" s="628"/>
      <c r="N728" s="210"/>
      <c r="O728" s="210"/>
      <c r="P728" s="210"/>
      <c r="Q728" s="210"/>
      <c r="R728" s="210"/>
      <c r="S728" s="210"/>
      <c r="T728" s="210"/>
      <c r="U728" s="210"/>
      <c r="V728" s="210"/>
      <c r="W728" s="210"/>
      <c r="X728" s="210"/>
      <c r="Y728" s="210"/>
      <c r="Z728" s="210"/>
    </row>
    <row r="729" ht="12.75" customHeight="1">
      <c r="A729" s="625"/>
      <c r="B729" s="625"/>
      <c r="C729" s="625"/>
      <c r="D729" s="627"/>
      <c r="E729" s="210"/>
      <c r="F729" s="210"/>
      <c r="G729" s="210"/>
      <c r="H729" s="210"/>
      <c r="I729" s="627"/>
      <c r="J729" s="210"/>
      <c r="K729" s="210"/>
      <c r="L729" s="210"/>
      <c r="M729" s="628"/>
      <c r="N729" s="210"/>
      <c r="O729" s="210"/>
      <c r="P729" s="210"/>
      <c r="Q729" s="210"/>
      <c r="R729" s="210"/>
      <c r="S729" s="210"/>
      <c r="T729" s="210"/>
      <c r="U729" s="210"/>
      <c r="V729" s="210"/>
      <c r="W729" s="210"/>
      <c r="X729" s="210"/>
      <c r="Y729" s="210"/>
      <c r="Z729" s="210"/>
    </row>
    <row r="730" ht="12.75" customHeight="1">
      <c r="A730" s="625"/>
      <c r="B730" s="625"/>
      <c r="C730" s="625"/>
      <c r="D730" s="627"/>
      <c r="E730" s="210"/>
      <c r="F730" s="210"/>
      <c r="G730" s="210"/>
      <c r="H730" s="210"/>
      <c r="I730" s="627"/>
      <c r="J730" s="210"/>
      <c r="K730" s="210"/>
      <c r="L730" s="210"/>
      <c r="M730" s="628"/>
      <c r="N730" s="210"/>
      <c r="O730" s="210"/>
      <c r="P730" s="210"/>
      <c r="Q730" s="210"/>
      <c r="R730" s="210"/>
      <c r="S730" s="210"/>
      <c r="T730" s="210"/>
      <c r="U730" s="210"/>
      <c r="V730" s="210"/>
      <c r="W730" s="210"/>
      <c r="X730" s="210"/>
      <c r="Y730" s="210"/>
      <c r="Z730" s="210"/>
    </row>
    <row r="731" ht="12.75" customHeight="1">
      <c r="A731" s="625"/>
      <c r="B731" s="625"/>
      <c r="C731" s="625"/>
      <c r="D731" s="627"/>
      <c r="E731" s="210"/>
      <c r="F731" s="210"/>
      <c r="G731" s="210"/>
      <c r="H731" s="210"/>
      <c r="I731" s="627"/>
      <c r="J731" s="210"/>
      <c r="K731" s="210"/>
      <c r="L731" s="210"/>
      <c r="M731" s="628"/>
      <c r="N731" s="210"/>
      <c r="O731" s="210"/>
      <c r="P731" s="210"/>
      <c r="Q731" s="210"/>
      <c r="R731" s="210"/>
      <c r="S731" s="210"/>
      <c r="T731" s="210"/>
      <c r="U731" s="210"/>
      <c r="V731" s="210"/>
      <c r="W731" s="210"/>
      <c r="X731" s="210"/>
      <c r="Y731" s="210"/>
      <c r="Z731" s="210"/>
    </row>
    <row r="732" ht="12.75" customHeight="1">
      <c r="A732" s="625"/>
      <c r="B732" s="625"/>
      <c r="C732" s="625"/>
      <c r="D732" s="627"/>
      <c r="E732" s="210"/>
      <c r="F732" s="210"/>
      <c r="G732" s="210"/>
      <c r="H732" s="210"/>
      <c r="I732" s="627"/>
      <c r="J732" s="210"/>
      <c r="K732" s="210"/>
      <c r="L732" s="210"/>
      <c r="M732" s="628"/>
      <c r="N732" s="210"/>
      <c r="O732" s="210"/>
      <c r="P732" s="210"/>
      <c r="Q732" s="210"/>
      <c r="R732" s="210"/>
      <c r="S732" s="210"/>
      <c r="T732" s="210"/>
      <c r="U732" s="210"/>
      <c r="V732" s="210"/>
      <c r="W732" s="210"/>
      <c r="X732" s="210"/>
      <c r="Y732" s="210"/>
      <c r="Z732" s="210"/>
    </row>
    <row r="733" ht="12.75" customHeight="1">
      <c r="A733" s="625"/>
      <c r="B733" s="625"/>
      <c r="C733" s="625"/>
      <c r="D733" s="627"/>
      <c r="E733" s="210"/>
      <c r="F733" s="210"/>
      <c r="G733" s="210"/>
      <c r="H733" s="210"/>
      <c r="I733" s="627"/>
      <c r="J733" s="210"/>
      <c r="K733" s="210"/>
      <c r="L733" s="210"/>
      <c r="M733" s="628"/>
      <c r="N733" s="210"/>
      <c r="O733" s="210"/>
      <c r="P733" s="210"/>
      <c r="Q733" s="210"/>
      <c r="R733" s="210"/>
      <c r="S733" s="210"/>
      <c r="T733" s="210"/>
      <c r="U733" s="210"/>
      <c r="V733" s="210"/>
      <c r="W733" s="210"/>
      <c r="X733" s="210"/>
      <c r="Y733" s="210"/>
      <c r="Z733" s="210"/>
    </row>
    <row r="734" ht="12.75" customHeight="1">
      <c r="A734" s="625"/>
      <c r="B734" s="625"/>
      <c r="C734" s="625"/>
      <c r="D734" s="627"/>
      <c r="E734" s="210"/>
      <c r="F734" s="210"/>
      <c r="G734" s="210"/>
      <c r="H734" s="210"/>
      <c r="I734" s="627"/>
      <c r="J734" s="210"/>
      <c r="K734" s="210"/>
      <c r="L734" s="210"/>
      <c r="M734" s="628"/>
      <c r="N734" s="210"/>
      <c r="O734" s="210"/>
      <c r="P734" s="210"/>
      <c r="Q734" s="210"/>
      <c r="R734" s="210"/>
      <c r="S734" s="210"/>
      <c r="T734" s="210"/>
      <c r="U734" s="210"/>
      <c r="V734" s="210"/>
      <c r="W734" s="210"/>
      <c r="X734" s="210"/>
      <c r="Y734" s="210"/>
      <c r="Z734" s="210"/>
    </row>
    <row r="735" ht="12.75" customHeight="1">
      <c r="A735" s="625"/>
      <c r="B735" s="625"/>
      <c r="C735" s="625"/>
      <c r="D735" s="627"/>
      <c r="E735" s="210"/>
      <c r="F735" s="210"/>
      <c r="G735" s="210"/>
      <c r="H735" s="210"/>
      <c r="I735" s="627"/>
      <c r="J735" s="210"/>
      <c r="K735" s="210"/>
      <c r="L735" s="210"/>
      <c r="M735" s="628"/>
      <c r="N735" s="210"/>
      <c r="O735" s="210"/>
      <c r="P735" s="210"/>
      <c r="Q735" s="210"/>
      <c r="R735" s="210"/>
      <c r="S735" s="210"/>
      <c r="T735" s="210"/>
      <c r="U735" s="210"/>
      <c r="V735" s="210"/>
      <c r="W735" s="210"/>
      <c r="X735" s="210"/>
      <c r="Y735" s="210"/>
      <c r="Z735" s="210"/>
    </row>
    <row r="736" ht="12.75" customHeight="1">
      <c r="A736" s="625"/>
      <c r="B736" s="625"/>
      <c r="C736" s="625"/>
      <c r="D736" s="627"/>
      <c r="E736" s="210"/>
      <c r="F736" s="210"/>
      <c r="G736" s="210"/>
      <c r="H736" s="210"/>
      <c r="I736" s="627"/>
      <c r="J736" s="210"/>
      <c r="K736" s="210"/>
      <c r="L736" s="210"/>
      <c r="M736" s="628"/>
      <c r="N736" s="210"/>
      <c r="O736" s="210"/>
      <c r="P736" s="210"/>
      <c r="Q736" s="210"/>
      <c r="R736" s="210"/>
      <c r="S736" s="210"/>
      <c r="T736" s="210"/>
      <c r="U736" s="210"/>
      <c r="V736" s="210"/>
      <c r="W736" s="210"/>
      <c r="X736" s="210"/>
      <c r="Y736" s="210"/>
      <c r="Z736" s="210"/>
    </row>
    <row r="737" ht="12.75" customHeight="1">
      <c r="A737" s="625"/>
      <c r="B737" s="625"/>
      <c r="C737" s="625"/>
      <c r="D737" s="627"/>
      <c r="E737" s="210"/>
      <c r="F737" s="210"/>
      <c r="G737" s="210"/>
      <c r="H737" s="210"/>
      <c r="I737" s="627"/>
      <c r="J737" s="210"/>
      <c r="K737" s="210"/>
      <c r="L737" s="210"/>
      <c r="M737" s="628"/>
      <c r="N737" s="210"/>
      <c r="O737" s="210"/>
      <c r="P737" s="210"/>
      <c r="Q737" s="210"/>
      <c r="R737" s="210"/>
      <c r="S737" s="210"/>
      <c r="T737" s="210"/>
      <c r="U737" s="210"/>
      <c r="V737" s="210"/>
      <c r="W737" s="210"/>
      <c r="X737" s="210"/>
      <c r="Y737" s="210"/>
      <c r="Z737" s="210"/>
    </row>
    <row r="738" ht="12.75" customHeight="1">
      <c r="A738" s="625"/>
      <c r="B738" s="625"/>
      <c r="C738" s="625"/>
      <c r="D738" s="627"/>
      <c r="E738" s="210"/>
      <c r="F738" s="210"/>
      <c r="G738" s="210"/>
      <c r="H738" s="210"/>
      <c r="I738" s="627"/>
      <c r="J738" s="210"/>
      <c r="K738" s="210"/>
      <c r="L738" s="210"/>
      <c r="M738" s="628"/>
      <c r="N738" s="210"/>
      <c r="O738" s="210"/>
      <c r="P738" s="210"/>
      <c r="Q738" s="210"/>
      <c r="R738" s="210"/>
      <c r="S738" s="210"/>
      <c r="T738" s="210"/>
      <c r="U738" s="210"/>
      <c r="V738" s="210"/>
      <c r="W738" s="210"/>
      <c r="X738" s="210"/>
      <c r="Y738" s="210"/>
      <c r="Z738" s="210"/>
    </row>
    <row r="739" ht="12.75" customHeight="1">
      <c r="A739" s="625"/>
      <c r="B739" s="625"/>
      <c r="C739" s="625"/>
      <c r="D739" s="627"/>
      <c r="E739" s="210"/>
      <c r="F739" s="210"/>
      <c r="G739" s="210"/>
      <c r="H739" s="210"/>
      <c r="I739" s="627"/>
      <c r="J739" s="210"/>
      <c r="K739" s="210"/>
      <c r="L739" s="210"/>
      <c r="M739" s="628"/>
      <c r="N739" s="210"/>
      <c r="O739" s="210"/>
      <c r="P739" s="210"/>
      <c r="Q739" s="210"/>
      <c r="R739" s="210"/>
      <c r="S739" s="210"/>
      <c r="T739" s="210"/>
      <c r="U739" s="210"/>
      <c r="V739" s="210"/>
      <c r="W739" s="210"/>
      <c r="X739" s="210"/>
      <c r="Y739" s="210"/>
      <c r="Z739" s="210"/>
    </row>
    <row r="740" ht="12.75" customHeight="1">
      <c r="A740" s="625"/>
      <c r="B740" s="625"/>
      <c r="C740" s="625"/>
      <c r="D740" s="627"/>
      <c r="E740" s="210"/>
      <c r="F740" s="210"/>
      <c r="G740" s="210"/>
      <c r="H740" s="210"/>
      <c r="I740" s="627"/>
      <c r="J740" s="210"/>
      <c r="K740" s="210"/>
      <c r="L740" s="210"/>
      <c r="M740" s="628"/>
      <c r="N740" s="210"/>
      <c r="O740" s="210"/>
      <c r="P740" s="210"/>
      <c r="Q740" s="210"/>
      <c r="R740" s="210"/>
      <c r="S740" s="210"/>
      <c r="T740" s="210"/>
      <c r="U740" s="210"/>
      <c r="V740" s="210"/>
      <c r="W740" s="210"/>
      <c r="X740" s="210"/>
      <c r="Y740" s="210"/>
      <c r="Z740" s="210"/>
    </row>
    <row r="741" ht="12.75" customHeight="1">
      <c r="A741" s="625"/>
      <c r="B741" s="625"/>
      <c r="C741" s="625"/>
      <c r="D741" s="627"/>
      <c r="E741" s="210"/>
      <c r="F741" s="210"/>
      <c r="G741" s="210"/>
      <c r="H741" s="210"/>
      <c r="I741" s="627"/>
      <c r="J741" s="210"/>
      <c r="K741" s="210"/>
      <c r="L741" s="210"/>
      <c r="M741" s="628"/>
      <c r="N741" s="210"/>
      <c r="O741" s="210"/>
      <c r="P741" s="210"/>
      <c r="Q741" s="210"/>
      <c r="R741" s="210"/>
      <c r="S741" s="210"/>
      <c r="T741" s="210"/>
      <c r="U741" s="210"/>
      <c r="V741" s="210"/>
      <c r="W741" s="210"/>
      <c r="X741" s="210"/>
      <c r="Y741" s="210"/>
      <c r="Z741" s="210"/>
    </row>
    <row r="742" ht="12.75" customHeight="1">
      <c r="A742" s="625"/>
      <c r="B742" s="625"/>
      <c r="C742" s="625"/>
      <c r="D742" s="627"/>
      <c r="E742" s="210"/>
      <c r="F742" s="210"/>
      <c r="G742" s="210"/>
      <c r="H742" s="210"/>
      <c r="I742" s="627"/>
      <c r="J742" s="210"/>
      <c r="K742" s="210"/>
      <c r="L742" s="210"/>
      <c r="M742" s="628"/>
      <c r="N742" s="210"/>
      <c r="O742" s="210"/>
      <c r="P742" s="210"/>
      <c r="Q742" s="210"/>
      <c r="R742" s="210"/>
      <c r="S742" s="210"/>
      <c r="T742" s="210"/>
      <c r="U742" s="210"/>
      <c r="V742" s="210"/>
      <c r="W742" s="210"/>
      <c r="X742" s="210"/>
      <c r="Y742" s="210"/>
      <c r="Z742" s="210"/>
    </row>
    <row r="743" ht="12.75" customHeight="1">
      <c r="A743" s="625"/>
      <c r="B743" s="625"/>
      <c r="C743" s="625"/>
      <c r="D743" s="627"/>
      <c r="E743" s="210"/>
      <c r="F743" s="210"/>
      <c r="G743" s="210"/>
      <c r="H743" s="210"/>
      <c r="I743" s="627"/>
      <c r="J743" s="210"/>
      <c r="K743" s="210"/>
      <c r="L743" s="210"/>
      <c r="M743" s="628"/>
      <c r="N743" s="210"/>
      <c r="O743" s="210"/>
      <c r="P743" s="210"/>
      <c r="Q743" s="210"/>
      <c r="R743" s="210"/>
      <c r="S743" s="210"/>
      <c r="T743" s="210"/>
      <c r="U743" s="210"/>
      <c r="V743" s="210"/>
      <c r="W743" s="210"/>
      <c r="X743" s="210"/>
      <c r="Y743" s="210"/>
      <c r="Z743" s="210"/>
    </row>
    <row r="744" ht="12.75" customHeight="1">
      <c r="A744" s="625"/>
      <c r="B744" s="625"/>
      <c r="C744" s="625"/>
      <c r="D744" s="627"/>
      <c r="E744" s="210"/>
      <c r="F744" s="210"/>
      <c r="G744" s="210"/>
      <c r="H744" s="210"/>
      <c r="I744" s="627"/>
      <c r="J744" s="210"/>
      <c r="K744" s="210"/>
      <c r="L744" s="210"/>
      <c r="M744" s="628"/>
      <c r="N744" s="210"/>
      <c r="O744" s="210"/>
      <c r="P744" s="210"/>
      <c r="Q744" s="210"/>
      <c r="R744" s="210"/>
      <c r="S744" s="210"/>
      <c r="T744" s="210"/>
      <c r="U744" s="210"/>
      <c r="V744" s="210"/>
      <c r="W744" s="210"/>
      <c r="X744" s="210"/>
      <c r="Y744" s="210"/>
      <c r="Z744" s="210"/>
    </row>
    <row r="745" ht="12.75" customHeight="1">
      <c r="A745" s="625"/>
      <c r="B745" s="625"/>
      <c r="C745" s="625"/>
      <c r="D745" s="627"/>
      <c r="E745" s="210"/>
      <c r="F745" s="210"/>
      <c r="G745" s="210"/>
      <c r="H745" s="210"/>
      <c r="I745" s="627"/>
      <c r="J745" s="210"/>
      <c r="K745" s="210"/>
      <c r="L745" s="210"/>
      <c r="M745" s="628"/>
      <c r="N745" s="210"/>
      <c r="O745" s="210"/>
      <c r="P745" s="210"/>
      <c r="Q745" s="210"/>
      <c r="R745" s="210"/>
      <c r="S745" s="210"/>
      <c r="T745" s="210"/>
      <c r="U745" s="210"/>
      <c r="V745" s="210"/>
      <c r="W745" s="210"/>
      <c r="X745" s="210"/>
      <c r="Y745" s="210"/>
      <c r="Z745" s="210"/>
    </row>
    <row r="746" ht="12.75" customHeight="1">
      <c r="A746" s="625"/>
      <c r="B746" s="625"/>
      <c r="C746" s="625"/>
      <c r="D746" s="627"/>
      <c r="E746" s="210"/>
      <c r="F746" s="210"/>
      <c r="G746" s="210"/>
      <c r="H746" s="210"/>
      <c r="I746" s="627"/>
      <c r="J746" s="210"/>
      <c r="K746" s="210"/>
      <c r="L746" s="210"/>
      <c r="M746" s="628"/>
      <c r="N746" s="210"/>
      <c r="O746" s="210"/>
      <c r="P746" s="210"/>
      <c r="Q746" s="210"/>
      <c r="R746" s="210"/>
      <c r="S746" s="210"/>
      <c r="T746" s="210"/>
      <c r="U746" s="210"/>
      <c r="V746" s="210"/>
      <c r="W746" s="210"/>
      <c r="X746" s="210"/>
      <c r="Y746" s="210"/>
      <c r="Z746" s="210"/>
    </row>
    <row r="747" ht="12.75" customHeight="1">
      <c r="A747" s="625"/>
      <c r="B747" s="625"/>
      <c r="C747" s="625"/>
      <c r="D747" s="627"/>
      <c r="E747" s="210"/>
      <c r="F747" s="210"/>
      <c r="G747" s="210"/>
      <c r="H747" s="210"/>
      <c r="I747" s="627"/>
      <c r="J747" s="210"/>
      <c r="K747" s="210"/>
      <c r="L747" s="210"/>
      <c r="M747" s="628"/>
      <c r="N747" s="210"/>
      <c r="O747" s="210"/>
      <c r="P747" s="210"/>
      <c r="Q747" s="210"/>
      <c r="R747" s="210"/>
      <c r="S747" s="210"/>
      <c r="T747" s="210"/>
      <c r="U747" s="210"/>
      <c r="V747" s="210"/>
      <c r="W747" s="210"/>
      <c r="X747" s="210"/>
      <c r="Y747" s="210"/>
      <c r="Z747" s="210"/>
    </row>
    <row r="748" ht="12.75" customHeight="1">
      <c r="A748" s="625"/>
      <c r="B748" s="625"/>
      <c r="C748" s="625"/>
      <c r="D748" s="627"/>
      <c r="E748" s="210"/>
      <c r="F748" s="210"/>
      <c r="G748" s="210"/>
      <c r="H748" s="210"/>
      <c r="I748" s="627"/>
      <c r="J748" s="210"/>
      <c r="K748" s="210"/>
      <c r="L748" s="210"/>
      <c r="M748" s="628"/>
      <c r="N748" s="210"/>
      <c r="O748" s="210"/>
      <c r="P748" s="210"/>
      <c r="Q748" s="210"/>
      <c r="R748" s="210"/>
      <c r="S748" s="210"/>
      <c r="T748" s="210"/>
      <c r="U748" s="210"/>
      <c r="V748" s="210"/>
      <c r="W748" s="210"/>
      <c r="X748" s="210"/>
      <c r="Y748" s="210"/>
      <c r="Z748" s="210"/>
    </row>
    <row r="749" ht="12.75" customHeight="1">
      <c r="A749" s="625"/>
      <c r="B749" s="625"/>
      <c r="C749" s="625"/>
      <c r="D749" s="627"/>
      <c r="E749" s="210"/>
      <c r="F749" s="210"/>
      <c r="G749" s="210"/>
      <c r="H749" s="210"/>
      <c r="I749" s="627"/>
      <c r="J749" s="210"/>
      <c r="K749" s="210"/>
      <c r="L749" s="210"/>
      <c r="M749" s="628"/>
      <c r="N749" s="210"/>
      <c r="O749" s="210"/>
      <c r="P749" s="210"/>
      <c r="Q749" s="210"/>
      <c r="R749" s="210"/>
      <c r="S749" s="210"/>
      <c r="T749" s="210"/>
      <c r="U749" s="210"/>
      <c r="V749" s="210"/>
      <c r="W749" s="210"/>
      <c r="X749" s="210"/>
      <c r="Y749" s="210"/>
      <c r="Z749" s="210"/>
    </row>
    <row r="750" ht="12.75" customHeight="1">
      <c r="A750" s="625"/>
      <c r="B750" s="625"/>
      <c r="C750" s="625"/>
      <c r="D750" s="627"/>
      <c r="E750" s="210"/>
      <c r="F750" s="210"/>
      <c r="G750" s="210"/>
      <c r="H750" s="210"/>
      <c r="I750" s="627"/>
      <c r="J750" s="210"/>
      <c r="K750" s="210"/>
      <c r="L750" s="210"/>
      <c r="M750" s="628"/>
      <c r="N750" s="210"/>
      <c r="O750" s="210"/>
      <c r="P750" s="210"/>
      <c r="Q750" s="210"/>
      <c r="R750" s="210"/>
      <c r="S750" s="210"/>
      <c r="T750" s="210"/>
      <c r="U750" s="210"/>
      <c r="V750" s="210"/>
      <c r="W750" s="210"/>
      <c r="X750" s="210"/>
      <c r="Y750" s="210"/>
      <c r="Z750" s="210"/>
    </row>
    <row r="751" ht="12.75" customHeight="1">
      <c r="A751" s="625"/>
      <c r="B751" s="625"/>
      <c r="C751" s="625"/>
      <c r="D751" s="627"/>
      <c r="E751" s="210"/>
      <c r="F751" s="210"/>
      <c r="G751" s="210"/>
      <c r="H751" s="210"/>
      <c r="I751" s="627"/>
      <c r="J751" s="210"/>
      <c r="K751" s="210"/>
      <c r="L751" s="210"/>
      <c r="M751" s="628"/>
      <c r="N751" s="210"/>
      <c r="O751" s="210"/>
      <c r="P751" s="210"/>
      <c r="Q751" s="210"/>
      <c r="R751" s="210"/>
      <c r="S751" s="210"/>
      <c r="T751" s="210"/>
      <c r="U751" s="210"/>
      <c r="V751" s="210"/>
      <c r="W751" s="210"/>
      <c r="X751" s="210"/>
      <c r="Y751" s="210"/>
      <c r="Z751" s="210"/>
    </row>
    <row r="752" ht="12.75" customHeight="1">
      <c r="A752" s="625"/>
      <c r="B752" s="625"/>
      <c r="C752" s="625"/>
      <c r="D752" s="627"/>
      <c r="E752" s="210"/>
      <c r="F752" s="210"/>
      <c r="G752" s="210"/>
      <c r="H752" s="210"/>
      <c r="I752" s="627"/>
      <c r="J752" s="210"/>
      <c r="K752" s="210"/>
      <c r="L752" s="210"/>
      <c r="M752" s="628"/>
      <c r="N752" s="210"/>
      <c r="O752" s="210"/>
      <c r="P752" s="210"/>
      <c r="Q752" s="210"/>
      <c r="R752" s="210"/>
      <c r="S752" s="210"/>
      <c r="T752" s="210"/>
      <c r="U752" s="210"/>
      <c r="V752" s="210"/>
      <c r="W752" s="210"/>
      <c r="X752" s="210"/>
      <c r="Y752" s="210"/>
      <c r="Z752" s="210"/>
    </row>
    <row r="753" ht="12.75" customHeight="1">
      <c r="A753" s="625"/>
      <c r="B753" s="625"/>
      <c r="C753" s="625"/>
      <c r="D753" s="627"/>
      <c r="E753" s="210"/>
      <c r="F753" s="210"/>
      <c r="G753" s="210"/>
      <c r="H753" s="210"/>
      <c r="I753" s="627"/>
      <c r="J753" s="210"/>
      <c r="K753" s="210"/>
      <c r="L753" s="210"/>
      <c r="M753" s="628"/>
      <c r="N753" s="210"/>
      <c r="O753" s="210"/>
      <c r="P753" s="210"/>
      <c r="Q753" s="210"/>
      <c r="R753" s="210"/>
      <c r="S753" s="210"/>
      <c r="T753" s="210"/>
      <c r="U753" s="210"/>
      <c r="V753" s="210"/>
      <c r="W753" s="210"/>
      <c r="X753" s="210"/>
      <c r="Y753" s="210"/>
      <c r="Z753" s="210"/>
    </row>
    <row r="754" ht="12.75" customHeight="1">
      <c r="A754" s="625"/>
      <c r="B754" s="625"/>
      <c r="C754" s="625"/>
      <c r="D754" s="627"/>
      <c r="E754" s="210"/>
      <c r="F754" s="210"/>
      <c r="G754" s="210"/>
      <c r="H754" s="210"/>
      <c r="I754" s="627"/>
      <c r="J754" s="210"/>
      <c r="K754" s="210"/>
      <c r="L754" s="210"/>
      <c r="M754" s="628"/>
      <c r="N754" s="210"/>
      <c r="O754" s="210"/>
      <c r="P754" s="210"/>
      <c r="Q754" s="210"/>
      <c r="R754" s="210"/>
      <c r="S754" s="210"/>
      <c r="T754" s="210"/>
      <c r="U754" s="210"/>
      <c r="V754" s="210"/>
      <c r="W754" s="210"/>
      <c r="X754" s="210"/>
      <c r="Y754" s="210"/>
      <c r="Z754" s="210"/>
    </row>
    <row r="755" ht="12.75" customHeight="1">
      <c r="A755" s="625"/>
      <c r="B755" s="625"/>
      <c r="C755" s="625"/>
      <c r="D755" s="627"/>
      <c r="E755" s="210"/>
      <c r="F755" s="210"/>
      <c r="G755" s="210"/>
      <c r="H755" s="210"/>
      <c r="I755" s="627"/>
      <c r="J755" s="210"/>
      <c r="K755" s="210"/>
      <c r="L755" s="210"/>
      <c r="M755" s="628"/>
      <c r="N755" s="210"/>
      <c r="O755" s="210"/>
      <c r="P755" s="210"/>
      <c r="Q755" s="210"/>
      <c r="R755" s="210"/>
      <c r="S755" s="210"/>
      <c r="T755" s="210"/>
      <c r="U755" s="210"/>
      <c r="V755" s="210"/>
      <c r="W755" s="210"/>
      <c r="X755" s="210"/>
      <c r="Y755" s="210"/>
      <c r="Z755" s="210"/>
    </row>
    <row r="756" ht="12.75" customHeight="1">
      <c r="A756" s="625"/>
      <c r="B756" s="625"/>
      <c r="C756" s="625"/>
      <c r="D756" s="627"/>
      <c r="E756" s="210"/>
      <c r="F756" s="210"/>
      <c r="G756" s="210"/>
      <c r="H756" s="210"/>
      <c r="I756" s="627"/>
      <c r="J756" s="210"/>
      <c r="K756" s="210"/>
      <c r="L756" s="210"/>
      <c r="M756" s="628"/>
      <c r="N756" s="210"/>
      <c r="O756" s="210"/>
      <c r="P756" s="210"/>
      <c r="Q756" s="210"/>
      <c r="R756" s="210"/>
      <c r="S756" s="210"/>
      <c r="T756" s="210"/>
      <c r="U756" s="210"/>
      <c r="V756" s="210"/>
      <c r="W756" s="210"/>
      <c r="X756" s="210"/>
      <c r="Y756" s="210"/>
      <c r="Z756" s="210"/>
    </row>
    <row r="757" ht="12.75" customHeight="1">
      <c r="A757" s="625"/>
      <c r="B757" s="625"/>
      <c r="C757" s="625"/>
      <c r="D757" s="627"/>
      <c r="E757" s="210"/>
      <c r="F757" s="210"/>
      <c r="G757" s="210"/>
      <c r="H757" s="210"/>
      <c r="I757" s="627"/>
      <c r="J757" s="210"/>
      <c r="K757" s="210"/>
      <c r="L757" s="210"/>
      <c r="M757" s="628"/>
      <c r="N757" s="210"/>
      <c r="O757" s="210"/>
      <c r="P757" s="210"/>
      <c r="Q757" s="210"/>
      <c r="R757" s="210"/>
      <c r="S757" s="210"/>
      <c r="T757" s="210"/>
      <c r="U757" s="210"/>
      <c r="V757" s="210"/>
      <c r="W757" s="210"/>
      <c r="X757" s="210"/>
      <c r="Y757" s="210"/>
      <c r="Z757" s="210"/>
    </row>
    <row r="758" ht="12.75" customHeight="1">
      <c r="A758" s="625"/>
      <c r="B758" s="625"/>
      <c r="C758" s="625"/>
      <c r="D758" s="627"/>
      <c r="E758" s="210"/>
      <c r="F758" s="210"/>
      <c r="G758" s="210"/>
      <c r="H758" s="210"/>
      <c r="I758" s="627"/>
      <c r="J758" s="210"/>
      <c r="K758" s="210"/>
      <c r="L758" s="210"/>
      <c r="M758" s="628"/>
      <c r="N758" s="210"/>
      <c r="O758" s="210"/>
      <c r="P758" s="210"/>
      <c r="Q758" s="210"/>
      <c r="R758" s="210"/>
      <c r="S758" s="210"/>
      <c r="T758" s="210"/>
      <c r="U758" s="210"/>
      <c r="V758" s="210"/>
      <c r="W758" s="210"/>
      <c r="X758" s="210"/>
      <c r="Y758" s="210"/>
      <c r="Z758" s="210"/>
    </row>
    <row r="759" ht="12.75" customHeight="1">
      <c r="A759" s="625"/>
      <c r="B759" s="625"/>
      <c r="C759" s="625"/>
      <c r="D759" s="627"/>
      <c r="E759" s="210"/>
      <c r="F759" s="210"/>
      <c r="G759" s="210"/>
      <c r="H759" s="210"/>
      <c r="I759" s="627"/>
      <c r="J759" s="210"/>
      <c r="K759" s="210"/>
      <c r="L759" s="210"/>
      <c r="M759" s="628"/>
      <c r="N759" s="210"/>
      <c r="O759" s="210"/>
      <c r="P759" s="210"/>
      <c r="Q759" s="210"/>
      <c r="R759" s="210"/>
      <c r="S759" s="210"/>
      <c r="T759" s="210"/>
      <c r="U759" s="210"/>
      <c r="V759" s="210"/>
      <c r="W759" s="210"/>
      <c r="X759" s="210"/>
      <c r="Y759" s="210"/>
      <c r="Z759" s="210"/>
    </row>
    <row r="760" ht="12.75" customHeight="1">
      <c r="A760" s="625"/>
      <c r="B760" s="625"/>
      <c r="C760" s="625"/>
      <c r="D760" s="627"/>
      <c r="E760" s="210"/>
      <c r="F760" s="210"/>
      <c r="G760" s="210"/>
      <c r="H760" s="210"/>
      <c r="I760" s="627"/>
      <c r="J760" s="210"/>
      <c r="K760" s="210"/>
      <c r="L760" s="210"/>
      <c r="M760" s="628"/>
      <c r="N760" s="210"/>
      <c r="O760" s="210"/>
      <c r="P760" s="210"/>
      <c r="Q760" s="210"/>
      <c r="R760" s="210"/>
      <c r="S760" s="210"/>
      <c r="T760" s="210"/>
      <c r="U760" s="210"/>
      <c r="V760" s="210"/>
      <c r="W760" s="210"/>
      <c r="X760" s="210"/>
      <c r="Y760" s="210"/>
      <c r="Z760" s="210"/>
    </row>
    <row r="761" ht="12.75" customHeight="1">
      <c r="A761" s="625"/>
      <c r="B761" s="625"/>
      <c r="C761" s="625"/>
      <c r="D761" s="627"/>
      <c r="E761" s="210"/>
      <c r="F761" s="210"/>
      <c r="G761" s="210"/>
      <c r="H761" s="210"/>
      <c r="I761" s="627"/>
      <c r="J761" s="210"/>
      <c r="K761" s="210"/>
      <c r="L761" s="210"/>
      <c r="M761" s="628"/>
      <c r="N761" s="210"/>
      <c r="O761" s="210"/>
      <c r="P761" s="210"/>
      <c r="Q761" s="210"/>
      <c r="R761" s="210"/>
      <c r="S761" s="210"/>
      <c r="T761" s="210"/>
      <c r="U761" s="210"/>
      <c r="V761" s="210"/>
      <c r="W761" s="210"/>
      <c r="X761" s="210"/>
      <c r="Y761" s="210"/>
      <c r="Z761" s="210"/>
    </row>
    <row r="762" ht="12.75" customHeight="1">
      <c r="A762" s="625"/>
      <c r="B762" s="625"/>
      <c r="C762" s="625"/>
      <c r="D762" s="627"/>
      <c r="E762" s="210"/>
      <c r="F762" s="210"/>
      <c r="G762" s="210"/>
      <c r="H762" s="210"/>
      <c r="I762" s="627"/>
      <c r="J762" s="210"/>
      <c r="K762" s="210"/>
      <c r="L762" s="210"/>
      <c r="M762" s="628"/>
      <c r="N762" s="210"/>
      <c r="O762" s="210"/>
      <c r="P762" s="210"/>
      <c r="Q762" s="210"/>
      <c r="R762" s="210"/>
      <c r="S762" s="210"/>
      <c r="T762" s="210"/>
      <c r="U762" s="210"/>
      <c r="V762" s="210"/>
      <c r="W762" s="210"/>
      <c r="X762" s="210"/>
      <c r="Y762" s="210"/>
      <c r="Z762" s="210"/>
    </row>
    <row r="763" ht="12.75" customHeight="1">
      <c r="A763" s="625"/>
      <c r="B763" s="625"/>
      <c r="C763" s="625"/>
      <c r="D763" s="627"/>
      <c r="E763" s="210"/>
      <c r="F763" s="210"/>
      <c r="G763" s="210"/>
      <c r="H763" s="210"/>
      <c r="I763" s="627"/>
      <c r="J763" s="210"/>
      <c r="K763" s="210"/>
      <c r="L763" s="210"/>
      <c r="M763" s="628"/>
      <c r="N763" s="210"/>
      <c r="O763" s="210"/>
      <c r="P763" s="210"/>
      <c r="Q763" s="210"/>
      <c r="R763" s="210"/>
      <c r="S763" s="210"/>
      <c r="T763" s="210"/>
      <c r="U763" s="210"/>
      <c r="V763" s="210"/>
      <c r="W763" s="210"/>
      <c r="X763" s="210"/>
      <c r="Y763" s="210"/>
      <c r="Z763" s="210"/>
    </row>
    <row r="764" ht="12.75" customHeight="1">
      <c r="A764" s="625"/>
      <c r="B764" s="625"/>
      <c r="C764" s="625"/>
      <c r="D764" s="627"/>
      <c r="E764" s="210"/>
      <c r="F764" s="210"/>
      <c r="G764" s="210"/>
      <c r="H764" s="210"/>
      <c r="I764" s="627"/>
      <c r="J764" s="210"/>
      <c r="K764" s="210"/>
      <c r="L764" s="210"/>
      <c r="M764" s="628"/>
      <c r="N764" s="210"/>
      <c r="O764" s="210"/>
      <c r="P764" s="210"/>
      <c r="Q764" s="210"/>
      <c r="R764" s="210"/>
      <c r="S764" s="210"/>
      <c r="T764" s="210"/>
      <c r="U764" s="210"/>
      <c r="V764" s="210"/>
      <c r="W764" s="210"/>
      <c r="X764" s="210"/>
      <c r="Y764" s="210"/>
      <c r="Z764" s="210"/>
    </row>
    <row r="765" ht="12.75" customHeight="1">
      <c r="A765" s="625"/>
      <c r="B765" s="625"/>
      <c r="C765" s="625"/>
      <c r="D765" s="627"/>
      <c r="E765" s="210"/>
      <c r="F765" s="210"/>
      <c r="G765" s="210"/>
      <c r="H765" s="210"/>
      <c r="I765" s="627"/>
      <c r="J765" s="210"/>
      <c r="K765" s="210"/>
      <c r="L765" s="210"/>
      <c r="M765" s="628"/>
      <c r="N765" s="210"/>
      <c r="O765" s="210"/>
      <c r="P765" s="210"/>
      <c r="Q765" s="210"/>
      <c r="R765" s="210"/>
      <c r="S765" s="210"/>
      <c r="T765" s="210"/>
      <c r="U765" s="210"/>
      <c r="V765" s="210"/>
      <c r="W765" s="210"/>
      <c r="X765" s="210"/>
      <c r="Y765" s="210"/>
      <c r="Z765" s="210"/>
    </row>
    <row r="766" ht="12.75" customHeight="1">
      <c r="A766" s="625"/>
      <c r="B766" s="625"/>
      <c r="C766" s="625"/>
      <c r="D766" s="627"/>
      <c r="E766" s="210"/>
      <c r="F766" s="210"/>
      <c r="G766" s="210"/>
      <c r="H766" s="210"/>
      <c r="I766" s="627"/>
      <c r="J766" s="210"/>
      <c r="K766" s="210"/>
      <c r="L766" s="210"/>
      <c r="M766" s="628"/>
      <c r="N766" s="210"/>
      <c r="O766" s="210"/>
      <c r="P766" s="210"/>
      <c r="Q766" s="210"/>
      <c r="R766" s="210"/>
      <c r="S766" s="210"/>
      <c r="T766" s="210"/>
      <c r="U766" s="210"/>
      <c r="V766" s="210"/>
      <c r="W766" s="210"/>
      <c r="X766" s="210"/>
      <c r="Y766" s="210"/>
      <c r="Z766" s="210"/>
    </row>
    <row r="767" ht="12.75" customHeight="1">
      <c r="A767" s="625"/>
      <c r="B767" s="625"/>
      <c r="C767" s="625"/>
      <c r="D767" s="627"/>
      <c r="E767" s="210"/>
      <c r="F767" s="210"/>
      <c r="G767" s="210"/>
      <c r="H767" s="210"/>
      <c r="I767" s="627"/>
      <c r="J767" s="210"/>
      <c r="K767" s="210"/>
      <c r="L767" s="210"/>
      <c r="M767" s="628"/>
      <c r="N767" s="210"/>
      <c r="O767" s="210"/>
      <c r="P767" s="210"/>
      <c r="Q767" s="210"/>
      <c r="R767" s="210"/>
      <c r="S767" s="210"/>
      <c r="T767" s="210"/>
      <c r="U767" s="210"/>
      <c r="V767" s="210"/>
      <c r="W767" s="210"/>
      <c r="X767" s="210"/>
      <c r="Y767" s="210"/>
      <c r="Z767" s="210"/>
    </row>
    <row r="768" ht="12.75" customHeight="1">
      <c r="A768" s="625"/>
      <c r="B768" s="625"/>
      <c r="C768" s="625"/>
      <c r="D768" s="627"/>
      <c r="E768" s="210"/>
      <c r="F768" s="210"/>
      <c r="G768" s="210"/>
      <c r="H768" s="210"/>
      <c r="I768" s="627"/>
      <c r="J768" s="210"/>
      <c r="K768" s="210"/>
      <c r="L768" s="210"/>
      <c r="M768" s="628"/>
      <c r="N768" s="210"/>
      <c r="O768" s="210"/>
      <c r="P768" s="210"/>
      <c r="Q768" s="210"/>
      <c r="R768" s="210"/>
      <c r="S768" s="210"/>
      <c r="T768" s="210"/>
      <c r="U768" s="210"/>
      <c r="V768" s="210"/>
      <c r="W768" s="210"/>
      <c r="X768" s="210"/>
      <c r="Y768" s="210"/>
      <c r="Z768" s="210"/>
    </row>
    <row r="769" ht="12.75" customHeight="1">
      <c r="A769" s="625"/>
      <c r="B769" s="625"/>
      <c r="C769" s="625"/>
      <c r="D769" s="627"/>
      <c r="E769" s="210"/>
      <c r="F769" s="210"/>
      <c r="G769" s="210"/>
      <c r="H769" s="210"/>
      <c r="I769" s="627"/>
      <c r="J769" s="210"/>
      <c r="K769" s="210"/>
      <c r="L769" s="210"/>
      <c r="M769" s="628"/>
      <c r="N769" s="210"/>
      <c r="O769" s="210"/>
      <c r="P769" s="210"/>
      <c r="Q769" s="210"/>
      <c r="R769" s="210"/>
      <c r="S769" s="210"/>
      <c r="T769" s="210"/>
      <c r="U769" s="210"/>
      <c r="V769" s="210"/>
      <c r="W769" s="210"/>
      <c r="X769" s="210"/>
      <c r="Y769" s="210"/>
      <c r="Z769" s="210"/>
    </row>
    <row r="770" ht="12.75" customHeight="1">
      <c r="A770" s="625"/>
      <c r="B770" s="625"/>
      <c r="C770" s="625"/>
      <c r="D770" s="627"/>
      <c r="E770" s="210"/>
      <c r="F770" s="210"/>
      <c r="G770" s="210"/>
      <c r="H770" s="210"/>
      <c r="I770" s="627"/>
      <c r="J770" s="210"/>
      <c r="K770" s="210"/>
      <c r="L770" s="210"/>
      <c r="M770" s="628"/>
      <c r="N770" s="210"/>
      <c r="O770" s="210"/>
      <c r="P770" s="210"/>
      <c r="Q770" s="210"/>
      <c r="R770" s="210"/>
      <c r="S770" s="210"/>
      <c r="T770" s="210"/>
      <c r="U770" s="210"/>
      <c r="V770" s="210"/>
      <c r="W770" s="210"/>
      <c r="X770" s="210"/>
      <c r="Y770" s="210"/>
      <c r="Z770" s="210"/>
    </row>
    <row r="771" ht="12.75" customHeight="1">
      <c r="A771" s="625"/>
      <c r="B771" s="625"/>
      <c r="C771" s="625"/>
      <c r="D771" s="627"/>
      <c r="E771" s="210"/>
      <c r="F771" s="210"/>
      <c r="G771" s="210"/>
      <c r="H771" s="210"/>
      <c r="I771" s="627"/>
      <c r="J771" s="210"/>
      <c r="K771" s="210"/>
      <c r="L771" s="210"/>
      <c r="M771" s="628"/>
      <c r="N771" s="210"/>
      <c r="O771" s="210"/>
      <c r="P771" s="210"/>
      <c r="Q771" s="210"/>
      <c r="R771" s="210"/>
      <c r="S771" s="210"/>
      <c r="T771" s="210"/>
      <c r="U771" s="210"/>
      <c r="V771" s="210"/>
      <c r="W771" s="210"/>
      <c r="X771" s="210"/>
      <c r="Y771" s="210"/>
      <c r="Z771" s="210"/>
    </row>
    <row r="772" ht="12.75" customHeight="1">
      <c r="A772" s="625"/>
      <c r="B772" s="625"/>
      <c r="C772" s="625"/>
      <c r="D772" s="627"/>
      <c r="E772" s="210"/>
      <c r="F772" s="210"/>
      <c r="G772" s="210"/>
      <c r="H772" s="210"/>
      <c r="I772" s="627"/>
      <c r="J772" s="210"/>
      <c r="K772" s="210"/>
      <c r="L772" s="210"/>
      <c r="M772" s="628"/>
      <c r="N772" s="210"/>
      <c r="O772" s="210"/>
      <c r="P772" s="210"/>
      <c r="Q772" s="210"/>
      <c r="R772" s="210"/>
      <c r="S772" s="210"/>
      <c r="T772" s="210"/>
      <c r="U772" s="210"/>
      <c r="V772" s="210"/>
      <c r="W772" s="210"/>
      <c r="X772" s="210"/>
      <c r="Y772" s="210"/>
      <c r="Z772" s="210"/>
    </row>
    <row r="773" ht="12.75" customHeight="1">
      <c r="A773" s="625"/>
      <c r="B773" s="625"/>
      <c r="C773" s="625"/>
      <c r="D773" s="627"/>
      <c r="E773" s="210"/>
      <c r="F773" s="210"/>
      <c r="G773" s="210"/>
      <c r="H773" s="210"/>
      <c r="I773" s="627"/>
      <c r="J773" s="210"/>
      <c r="K773" s="210"/>
      <c r="L773" s="210"/>
      <c r="M773" s="628"/>
      <c r="N773" s="210"/>
      <c r="O773" s="210"/>
      <c r="P773" s="210"/>
      <c r="Q773" s="210"/>
      <c r="R773" s="210"/>
      <c r="S773" s="210"/>
      <c r="T773" s="210"/>
      <c r="U773" s="210"/>
      <c r="V773" s="210"/>
      <c r="W773" s="210"/>
      <c r="X773" s="210"/>
      <c r="Y773" s="210"/>
      <c r="Z773" s="210"/>
    </row>
    <row r="774" ht="12.75" customHeight="1">
      <c r="A774" s="625"/>
      <c r="B774" s="625"/>
      <c r="C774" s="625"/>
      <c r="D774" s="627"/>
      <c r="E774" s="210"/>
      <c r="F774" s="210"/>
      <c r="G774" s="210"/>
      <c r="H774" s="210"/>
      <c r="I774" s="627"/>
      <c r="J774" s="210"/>
      <c r="K774" s="210"/>
      <c r="L774" s="210"/>
      <c r="M774" s="628"/>
      <c r="N774" s="210"/>
      <c r="O774" s="210"/>
      <c r="P774" s="210"/>
      <c r="Q774" s="210"/>
      <c r="R774" s="210"/>
      <c r="S774" s="210"/>
      <c r="T774" s="210"/>
      <c r="U774" s="210"/>
      <c r="V774" s="210"/>
      <c r="W774" s="210"/>
      <c r="X774" s="210"/>
      <c r="Y774" s="210"/>
      <c r="Z774" s="210"/>
    </row>
    <row r="775" ht="12.75" customHeight="1">
      <c r="A775" s="625"/>
      <c r="B775" s="625"/>
      <c r="C775" s="625"/>
      <c r="D775" s="627"/>
      <c r="E775" s="210"/>
      <c r="F775" s="210"/>
      <c r="G775" s="210"/>
      <c r="H775" s="210"/>
      <c r="I775" s="627"/>
      <c r="J775" s="210"/>
      <c r="K775" s="210"/>
      <c r="L775" s="210"/>
      <c r="M775" s="628"/>
      <c r="N775" s="210"/>
      <c r="O775" s="210"/>
      <c r="P775" s="210"/>
      <c r="Q775" s="210"/>
      <c r="R775" s="210"/>
      <c r="S775" s="210"/>
      <c r="T775" s="210"/>
      <c r="U775" s="210"/>
      <c r="V775" s="210"/>
      <c r="W775" s="210"/>
      <c r="X775" s="210"/>
      <c r="Y775" s="210"/>
      <c r="Z775" s="210"/>
    </row>
    <row r="776" ht="12.75" customHeight="1">
      <c r="A776" s="625"/>
      <c r="B776" s="625"/>
      <c r="C776" s="625"/>
      <c r="D776" s="627"/>
      <c r="E776" s="210"/>
      <c r="F776" s="210"/>
      <c r="G776" s="210"/>
      <c r="H776" s="210"/>
      <c r="I776" s="627"/>
      <c r="J776" s="210"/>
      <c r="K776" s="210"/>
      <c r="L776" s="210"/>
      <c r="M776" s="628"/>
      <c r="N776" s="210"/>
      <c r="O776" s="210"/>
      <c r="P776" s="210"/>
      <c r="Q776" s="210"/>
      <c r="R776" s="210"/>
      <c r="S776" s="210"/>
      <c r="T776" s="210"/>
      <c r="U776" s="210"/>
      <c r="V776" s="210"/>
      <c r="W776" s="210"/>
      <c r="X776" s="210"/>
      <c r="Y776" s="210"/>
      <c r="Z776" s="210"/>
    </row>
    <row r="777" ht="12.75" customHeight="1">
      <c r="A777" s="625"/>
      <c r="B777" s="625"/>
      <c r="C777" s="625"/>
      <c r="D777" s="627"/>
      <c r="E777" s="210"/>
      <c r="F777" s="210"/>
      <c r="G777" s="210"/>
      <c r="H777" s="210"/>
      <c r="I777" s="627"/>
      <c r="J777" s="210"/>
      <c r="K777" s="210"/>
      <c r="L777" s="210"/>
      <c r="M777" s="628"/>
      <c r="N777" s="210"/>
      <c r="O777" s="210"/>
      <c r="P777" s="210"/>
      <c r="Q777" s="210"/>
      <c r="R777" s="210"/>
      <c r="S777" s="210"/>
      <c r="T777" s="210"/>
      <c r="U777" s="210"/>
      <c r="V777" s="210"/>
      <c r="W777" s="210"/>
      <c r="X777" s="210"/>
      <c r="Y777" s="210"/>
      <c r="Z777" s="210"/>
    </row>
    <row r="778" ht="12.75" customHeight="1">
      <c r="A778" s="625"/>
      <c r="B778" s="625"/>
      <c r="C778" s="625"/>
      <c r="D778" s="627"/>
      <c r="E778" s="210"/>
      <c r="F778" s="210"/>
      <c r="G778" s="210"/>
      <c r="H778" s="210"/>
      <c r="I778" s="627"/>
      <c r="J778" s="210"/>
      <c r="K778" s="210"/>
      <c r="L778" s="210"/>
      <c r="M778" s="628"/>
      <c r="N778" s="210"/>
      <c r="O778" s="210"/>
      <c r="P778" s="210"/>
      <c r="Q778" s="210"/>
      <c r="R778" s="210"/>
      <c r="S778" s="210"/>
      <c r="T778" s="210"/>
      <c r="U778" s="210"/>
      <c r="V778" s="210"/>
      <c r="W778" s="210"/>
      <c r="X778" s="210"/>
      <c r="Y778" s="210"/>
      <c r="Z778" s="210"/>
    </row>
    <row r="779" ht="12.75" customHeight="1">
      <c r="A779" s="625"/>
      <c r="B779" s="625"/>
      <c r="C779" s="625"/>
      <c r="D779" s="627"/>
      <c r="E779" s="210"/>
      <c r="F779" s="210"/>
      <c r="G779" s="210"/>
      <c r="H779" s="210"/>
      <c r="I779" s="627"/>
      <c r="J779" s="210"/>
      <c r="K779" s="210"/>
      <c r="L779" s="210"/>
      <c r="M779" s="628"/>
      <c r="N779" s="210"/>
      <c r="O779" s="210"/>
      <c r="P779" s="210"/>
      <c r="Q779" s="210"/>
      <c r="R779" s="210"/>
      <c r="S779" s="210"/>
      <c r="T779" s="210"/>
      <c r="U779" s="210"/>
      <c r="V779" s="210"/>
      <c r="W779" s="210"/>
      <c r="X779" s="210"/>
      <c r="Y779" s="210"/>
      <c r="Z779" s="210"/>
    </row>
    <row r="780" ht="12.75" customHeight="1">
      <c r="A780" s="625"/>
      <c r="B780" s="625"/>
      <c r="C780" s="625"/>
      <c r="D780" s="627"/>
      <c r="E780" s="210"/>
      <c r="F780" s="210"/>
      <c r="G780" s="210"/>
      <c r="H780" s="210"/>
      <c r="I780" s="627"/>
      <c r="J780" s="210"/>
      <c r="K780" s="210"/>
      <c r="L780" s="210"/>
      <c r="M780" s="628"/>
      <c r="N780" s="210"/>
      <c r="O780" s="210"/>
      <c r="P780" s="210"/>
      <c r="Q780" s="210"/>
      <c r="R780" s="210"/>
      <c r="S780" s="210"/>
      <c r="T780" s="210"/>
      <c r="U780" s="210"/>
      <c r="V780" s="210"/>
      <c r="W780" s="210"/>
      <c r="X780" s="210"/>
      <c r="Y780" s="210"/>
      <c r="Z780" s="210"/>
    </row>
    <row r="781" ht="12.75" customHeight="1">
      <c r="A781" s="625"/>
      <c r="B781" s="625"/>
      <c r="C781" s="625"/>
      <c r="D781" s="627"/>
      <c r="E781" s="210"/>
      <c r="F781" s="210"/>
      <c r="G781" s="210"/>
      <c r="H781" s="210"/>
      <c r="I781" s="627"/>
      <c r="J781" s="210"/>
      <c r="K781" s="210"/>
      <c r="L781" s="210"/>
      <c r="M781" s="628"/>
      <c r="N781" s="210"/>
      <c r="O781" s="210"/>
      <c r="P781" s="210"/>
      <c r="Q781" s="210"/>
      <c r="R781" s="210"/>
      <c r="S781" s="210"/>
      <c r="T781" s="210"/>
      <c r="U781" s="210"/>
      <c r="V781" s="210"/>
      <c r="W781" s="210"/>
      <c r="X781" s="210"/>
      <c r="Y781" s="210"/>
      <c r="Z781" s="210"/>
    </row>
    <row r="782" ht="12.75" customHeight="1">
      <c r="A782" s="625"/>
      <c r="B782" s="625"/>
      <c r="C782" s="625"/>
      <c r="D782" s="627"/>
      <c r="E782" s="210"/>
      <c r="F782" s="210"/>
      <c r="G782" s="210"/>
      <c r="H782" s="210"/>
      <c r="I782" s="627"/>
      <c r="J782" s="210"/>
      <c r="K782" s="210"/>
      <c r="L782" s="210"/>
      <c r="M782" s="628"/>
      <c r="N782" s="210"/>
      <c r="O782" s="210"/>
      <c r="P782" s="210"/>
      <c r="Q782" s="210"/>
      <c r="R782" s="210"/>
      <c r="S782" s="210"/>
      <c r="T782" s="210"/>
      <c r="U782" s="210"/>
      <c r="V782" s="210"/>
      <c r="W782" s="210"/>
      <c r="X782" s="210"/>
      <c r="Y782" s="210"/>
      <c r="Z782" s="210"/>
    </row>
    <row r="783" ht="12.75" customHeight="1">
      <c r="A783" s="625"/>
      <c r="B783" s="625"/>
      <c r="C783" s="625"/>
      <c r="D783" s="627"/>
      <c r="E783" s="210"/>
      <c r="F783" s="210"/>
      <c r="G783" s="210"/>
      <c r="H783" s="210"/>
      <c r="I783" s="627"/>
      <c r="J783" s="210"/>
      <c r="K783" s="210"/>
      <c r="L783" s="210"/>
      <c r="M783" s="628"/>
      <c r="N783" s="210"/>
      <c r="O783" s="210"/>
      <c r="P783" s="210"/>
      <c r="Q783" s="210"/>
      <c r="R783" s="210"/>
      <c r="S783" s="210"/>
      <c r="T783" s="210"/>
      <c r="U783" s="210"/>
      <c r="V783" s="210"/>
      <c r="W783" s="210"/>
      <c r="X783" s="210"/>
      <c r="Y783" s="210"/>
      <c r="Z783" s="210"/>
    </row>
    <row r="784" ht="12.75" customHeight="1">
      <c r="A784" s="625"/>
      <c r="B784" s="625"/>
      <c r="C784" s="625"/>
      <c r="D784" s="627"/>
      <c r="E784" s="210"/>
      <c r="F784" s="210"/>
      <c r="G784" s="210"/>
      <c r="H784" s="210"/>
      <c r="I784" s="627"/>
      <c r="J784" s="210"/>
      <c r="K784" s="210"/>
      <c r="L784" s="210"/>
      <c r="M784" s="628"/>
      <c r="N784" s="210"/>
      <c r="O784" s="210"/>
      <c r="P784" s="210"/>
      <c r="Q784" s="210"/>
      <c r="R784" s="210"/>
      <c r="S784" s="210"/>
      <c r="T784" s="210"/>
      <c r="U784" s="210"/>
      <c r="V784" s="210"/>
      <c r="W784" s="210"/>
      <c r="X784" s="210"/>
      <c r="Y784" s="210"/>
      <c r="Z784" s="210"/>
    </row>
    <row r="785" ht="12.75" customHeight="1">
      <c r="A785" s="625"/>
      <c r="B785" s="625"/>
      <c r="C785" s="625"/>
      <c r="D785" s="627"/>
      <c r="E785" s="210"/>
      <c r="F785" s="210"/>
      <c r="G785" s="210"/>
      <c r="H785" s="210"/>
      <c r="I785" s="627"/>
      <c r="J785" s="210"/>
      <c r="K785" s="210"/>
      <c r="L785" s="210"/>
      <c r="M785" s="628"/>
      <c r="N785" s="210"/>
      <c r="O785" s="210"/>
      <c r="P785" s="210"/>
      <c r="Q785" s="210"/>
      <c r="R785" s="210"/>
      <c r="S785" s="210"/>
      <c r="T785" s="210"/>
      <c r="U785" s="210"/>
      <c r="V785" s="210"/>
      <c r="W785" s="210"/>
      <c r="X785" s="210"/>
      <c r="Y785" s="210"/>
      <c r="Z785" s="210"/>
    </row>
    <row r="786" ht="12.75" customHeight="1">
      <c r="A786" s="625"/>
      <c r="B786" s="625"/>
      <c r="C786" s="625"/>
      <c r="D786" s="627"/>
      <c r="E786" s="210"/>
      <c r="F786" s="210"/>
      <c r="G786" s="210"/>
      <c r="H786" s="210"/>
      <c r="I786" s="627"/>
      <c r="J786" s="210"/>
      <c r="K786" s="210"/>
      <c r="L786" s="210"/>
      <c r="M786" s="628"/>
      <c r="N786" s="210"/>
      <c r="O786" s="210"/>
      <c r="P786" s="210"/>
      <c r="Q786" s="210"/>
      <c r="R786" s="210"/>
      <c r="S786" s="210"/>
      <c r="T786" s="210"/>
      <c r="U786" s="210"/>
      <c r="V786" s="210"/>
      <c r="W786" s="210"/>
      <c r="X786" s="210"/>
      <c r="Y786" s="210"/>
      <c r="Z786" s="210"/>
    </row>
    <row r="787" ht="12.75" customHeight="1">
      <c r="A787" s="625"/>
      <c r="B787" s="625"/>
      <c r="C787" s="625"/>
      <c r="D787" s="627"/>
      <c r="E787" s="210"/>
      <c r="F787" s="210"/>
      <c r="G787" s="210"/>
      <c r="H787" s="210"/>
      <c r="I787" s="627"/>
      <c r="J787" s="210"/>
      <c r="K787" s="210"/>
      <c r="L787" s="210"/>
      <c r="M787" s="628"/>
      <c r="N787" s="210"/>
      <c r="O787" s="210"/>
      <c r="P787" s="210"/>
      <c r="Q787" s="210"/>
      <c r="R787" s="210"/>
      <c r="S787" s="210"/>
      <c r="T787" s="210"/>
      <c r="U787" s="210"/>
      <c r="V787" s="210"/>
      <c r="W787" s="210"/>
      <c r="X787" s="210"/>
      <c r="Y787" s="210"/>
      <c r="Z787" s="210"/>
    </row>
    <row r="788" ht="12.75" customHeight="1">
      <c r="A788" s="625"/>
      <c r="B788" s="625"/>
      <c r="C788" s="625"/>
      <c r="D788" s="627"/>
      <c r="E788" s="210"/>
      <c r="F788" s="210"/>
      <c r="G788" s="210"/>
      <c r="H788" s="210"/>
      <c r="I788" s="627"/>
      <c r="J788" s="210"/>
      <c r="K788" s="210"/>
      <c r="L788" s="210"/>
      <c r="M788" s="628"/>
      <c r="N788" s="210"/>
      <c r="O788" s="210"/>
      <c r="P788" s="210"/>
      <c r="Q788" s="210"/>
      <c r="R788" s="210"/>
      <c r="S788" s="210"/>
      <c r="T788" s="210"/>
      <c r="U788" s="210"/>
      <c r="V788" s="210"/>
      <c r="W788" s="210"/>
      <c r="X788" s="210"/>
      <c r="Y788" s="210"/>
      <c r="Z788" s="210"/>
    </row>
    <row r="789" ht="12.75" customHeight="1">
      <c r="A789" s="625"/>
      <c r="B789" s="625"/>
      <c r="C789" s="625"/>
      <c r="D789" s="627"/>
      <c r="E789" s="210"/>
      <c r="F789" s="210"/>
      <c r="G789" s="210"/>
      <c r="H789" s="210"/>
      <c r="I789" s="627"/>
      <c r="J789" s="210"/>
      <c r="K789" s="210"/>
      <c r="L789" s="210"/>
      <c r="M789" s="628"/>
      <c r="N789" s="210"/>
      <c r="O789" s="210"/>
      <c r="P789" s="210"/>
      <c r="Q789" s="210"/>
      <c r="R789" s="210"/>
      <c r="S789" s="210"/>
      <c r="T789" s="210"/>
      <c r="U789" s="210"/>
      <c r="V789" s="210"/>
      <c r="W789" s="210"/>
      <c r="X789" s="210"/>
      <c r="Y789" s="210"/>
      <c r="Z789" s="210"/>
    </row>
    <row r="790" ht="12.75" customHeight="1">
      <c r="A790" s="625"/>
      <c r="B790" s="625"/>
      <c r="C790" s="625"/>
      <c r="D790" s="627"/>
      <c r="E790" s="210"/>
      <c r="F790" s="210"/>
      <c r="G790" s="210"/>
      <c r="H790" s="210"/>
      <c r="I790" s="627"/>
      <c r="J790" s="210"/>
      <c r="K790" s="210"/>
      <c r="L790" s="210"/>
      <c r="M790" s="628"/>
      <c r="N790" s="210"/>
      <c r="O790" s="210"/>
      <c r="P790" s="210"/>
      <c r="Q790" s="210"/>
      <c r="R790" s="210"/>
      <c r="S790" s="210"/>
      <c r="T790" s="210"/>
      <c r="U790" s="210"/>
      <c r="V790" s="210"/>
      <c r="W790" s="210"/>
      <c r="X790" s="210"/>
      <c r="Y790" s="210"/>
      <c r="Z790" s="210"/>
    </row>
    <row r="791" ht="12.75" customHeight="1">
      <c r="A791" s="625"/>
      <c r="B791" s="625"/>
      <c r="C791" s="625"/>
      <c r="D791" s="627"/>
      <c r="E791" s="210"/>
      <c r="F791" s="210"/>
      <c r="G791" s="210"/>
      <c r="H791" s="210"/>
      <c r="I791" s="627"/>
      <c r="J791" s="210"/>
      <c r="K791" s="210"/>
      <c r="L791" s="210"/>
      <c r="M791" s="628"/>
      <c r="N791" s="210"/>
      <c r="O791" s="210"/>
      <c r="P791" s="210"/>
      <c r="Q791" s="210"/>
      <c r="R791" s="210"/>
      <c r="S791" s="210"/>
      <c r="T791" s="210"/>
      <c r="U791" s="210"/>
      <c r="V791" s="210"/>
      <c r="W791" s="210"/>
      <c r="X791" s="210"/>
      <c r="Y791" s="210"/>
      <c r="Z791" s="210"/>
    </row>
    <row r="792" ht="12.75" customHeight="1">
      <c r="A792" s="625"/>
      <c r="B792" s="625"/>
      <c r="C792" s="625"/>
      <c r="D792" s="627"/>
      <c r="E792" s="210"/>
      <c r="F792" s="210"/>
      <c r="G792" s="210"/>
      <c r="H792" s="210"/>
      <c r="I792" s="627"/>
      <c r="J792" s="210"/>
      <c r="K792" s="210"/>
      <c r="L792" s="210"/>
      <c r="M792" s="628"/>
      <c r="N792" s="210"/>
      <c r="O792" s="210"/>
      <c r="P792" s="210"/>
      <c r="Q792" s="210"/>
      <c r="R792" s="210"/>
      <c r="S792" s="210"/>
      <c r="T792" s="210"/>
      <c r="U792" s="210"/>
      <c r="V792" s="210"/>
      <c r="W792" s="210"/>
      <c r="X792" s="210"/>
      <c r="Y792" s="210"/>
      <c r="Z792" s="210"/>
    </row>
    <row r="793" ht="12.75" customHeight="1">
      <c r="A793" s="625"/>
      <c r="B793" s="625"/>
      <c r="C793" s="625"/>
      <c r="D793" s="627"/>
      <c r="E793" s="210"/>
      <c r="F793" s="210"/>
      <c r="G793" s="210"/>
      <c r="H793" s="210"/>
      <c r="I793" s="627"/>
      <c r="J793" s="210"/>
      <c r="K793" s="210"/>
      <c r="L793" s="210"/>
      <c r="M793" s="628"/>
      <c r="N793" s="210"/>
      <c r="O793" s="210"/>
      <c r="P793" s="210"/>
      <c r="Q793" s="210"/>
      <c r="R793" s="210"/>
      <c r="S793" s="210"/>
      <c r="T793" s="210"/>
      <c r="U793" s="210"/>
      <c r="V793" s="210"/>
      <c r="W793" s="210"/>
      <c r="X793" s="210"/>
      <c r="Y793" s="210"/>
      <c r="Z793" s="210"/>
    </row>
    <row r="794" ht="12.75" customHeight="1">
      <c r="A794" s="625"/>
      <c r="B794" s="625"/>
      <c r="C794" s="625"/>
      <c r="D794" s="627"/>
      <c r="E794" s="210"/>
      <c r="F794" s="210"/>
      <c r="G794" s="210"/>
      <c r="H794" s="210"/>
      <c r="I794" s="627"/>
      <c r="J794" s="210"/>
      <c r="K794" s="210"/>
      <c r="L794" s="210"/>
      <c r="M794" s="628"/>
      <c r="N794" s="210"/>
      <c r="O794" s="210"/>
      <c r="P794" s="210"/>
      <c r="Q794" s="210"/>
      <c r="R794" s="210"/>
      <c r="S794" s="210"/>
      <c r="T794" s="210"/>
      <c r="U794" s="210"/>
      <c r="V794" s="210"/>
      <c r="W794" s="210"/>
      <c r="X794" s="210"/>
      <c r="Y794" s="210"/>
      <c r="Z794" s="210"/>
    </row>
    <row r="795" ht="12.75" customHeight="1">
      <c r="A795" s="625"/>
      <c r="B795" s="625"/>
      <c r="C795" s="625"/>
      <c r="D795" s="627"/>
      <c r="E795" s="210"/>
      <c r="F795" s="210"/>
      <c r="G795" s="210"/>
      <c r="H795" s="210"/>
      <c r="I795" s="627"/>
      <c r="J795" s="210"/>
      <c r="K795" s="210"/>
      <c r="L795" s="210"/>
      <c r="M795" s="628"/>
      <c r="N795" s="210"/>
      <c r="O795" s="210"/>
      <c r="P795" s="210"/>
      <c r="Q795" s="210"/>
      <c r="R795" s="210"/>
      <c r="S795" s="210"/>
      <c r="T795" s="210"/>
      <c r="U795" s="210"/>
      <c r="V795" s="210"/>
      <c r="W795" s="210"/>
      <c r="X795" s="210"/>
      <c r="Y795" s="210"/>
      <c r="Z795" s="210"/>
    </row>
    <row r="796" ht="12.75" customHeight="1">
      <c r="A796" s="625"/>
      <c r="B796" s="625"/>
      <c r="C796" s="625"/>
      <c r="D796" s="627"/>
      <c r="E796" s="210"/>
      <c r="F796" s="210"/>
      <c r="G796" s="210"/>
      <c r="H796" s="210"/>
      <c r="I796" s="627"/>
      <c r="J796" s="210"/>
      <c r="K796" s="210"/>
      <c r="L796" s="210"/>
      <c r="M796" s="628"/>
      <c r="N796" s="210"/>
      <c r="O796" s="210"/>
      <c r="P796" s="210"/>
      <c r="Q796" s="210"/>
      <c r="R796" s="210"/>
      <c r="S796" s="210"/>
      <c r="T796" s="210"/>
      <c r="U796" s="210"/>
      <c r="V796" s="210"/>
      <c r="W796" s="210"/>
      <c r="X796" s="210"/>
      <c r="Y796" s="210"/>
      <c r="Z796" s="210"/>
    </row>
    <row r="797" ht="12.75" customHeight="1">
      <c r="A797" s="625"/>
      <c r="B797" s="625"/>
      <c r="C797" s="625"/>
      <c r="D797" s="627"/>
      <c r="E797" s="210"/>
      <c r="F797" s="210"/>
      <c r="G797" s="210"/>
      <c r="H797" s="210"/>
      <c r="I797" s="627"/>
      <c r="J797" s="210"/>
      <c r="K797" s="210"/>
      <c r="L797" s="210"/>
      <c r="M797" s="628"/>
      <c r="N797" s="210"/>
      <c r="O797" s="210"/>
      <c r="P797" s="210"/>
      <c r="Q797" s="210"/>
      <c r="R797" s="210"/>
      <c r="S797" s="210"/>
      <c r="T797" s="210"/>
      <c r="U797" s="210"/>
      <c r="V797" s="210"/>
      <c r="W797" s="210"/>
      <c r="X797" s="210"/>
      <c r="Y797" s="210"/>
      <c r="Z797" s="210"/>
    </row>
    <row r="798" ht="12.75" customHeight="1">
      <c r="A798" s="625"/>
      <c r="B798" s="625"/>
      <c r="C798" s="625"/>
      <c r="D798" s="627"/>
      <c r="E798" s="210"/>
      <c r="F798" s="210"/>
      <c r="G798" s="210"/>
      <c r="H798" s="210"/>
      <c r="I798" s="627"/>
      <c r="J798" s="210"/>
      <c r="K798" s="210"/>
      <c r="L798" s="210"/>
      <c r="M798" s="628"/>
      <c r="N798" s="210"/>
      <c r="O798" s="210"/>
      <c r="P798" s="210"/>
      <c r="Q798" s="210"/>
      <c r="R798" s="210"/>
      <c r="S798" s="210"/>
      <c r="T798" s="210"/>
      <c r="U798" s="210"/>
      <c r="V798" s="210"/>
      <c r="W798" s="210"/>
      <c r="X798" s="210"/>
      <c r="Y798" s="210"/>
      <c r="Z798" s="210"/>
    </row>
    <row r="799" ht="12.75" customHeight="1">
      <c r="A799" s="625"/>
      <c r="B799" s="625"/>
      <c r="C799" s="625"/>
      <c r="D799" s="627"/>
      <c r="E799" s="210"/>
      <c r="F799" s="210"/>
      <c r="G799" s="210"/>
      <c r="H799" s="210"/>
      <c r="I799" s="627"/>
      <c r="J799" s="210"/>
      <c r="K799" s="210"/>
      <c r="L799" s="210"/>
      <c r="M799" s="628"/>
      <c r="N799" s="210"/>
      <c r="O799" s="210"/>
      <c r="P799" s="210"/>
      <c r="Q799" s="210"/>
      <c r="R799" s="210"/>
      <c r="S799" s="210"/>
      <c r="T799" s="210"/>
      <c r="U799" s="210"/>
      <c r="V799" s="210"/>
      <c r="W799" s="210"/>
      <c r="X799" s="210"/>
      <c r="Y799" s="210"/>
      <c r="Z799" s="210"/>
    </row>
    <row r="800" ht="12.75" customHeight="1">
      <c r="A800" s="625"/>
      <c r="B800" s="625"/>
      <c r="C800" s="625"/>
      <c r="D800" s="627"/>
      <c r="E800" s="210"/>
      <c r="F800" s="210"/>
      <c r="G800" s="210"/>
      <c r="H800" s="210"/>
      <c r="I800" s="627"/>
      <c r="J800" s="210"/>
      <c r="K800" s="210"/>
      <c r="L800" s="210"/>
      <c r="M800" s="628"/>
      <c r="N800" s="210"/>
      <c r="O800" s="210"/>
      <c r="P800" s="210"/>
      <c r="Q800" s="210"/>
      <c r="R800" s="210"/>
      <c r="S800" s="210"/>
      <c r="T800" s="210"/>
      <c r="U800" s="210"/>
      <c r="V800" s="210"/>
      <c r="W800" s="210"/>
      <c r="X800" s="210"/>
      <c r="Y800" s="210"/>
      <c r="Z800" s="210"/>
    </row>
    <row r="801" ht="12.75" customHeight="1">
      <c r="A801" s="625"/>
      <c r="B801" s="625"/>
      <c r="C801" s="625"/>
      <c r="D801" s="627"/>
      <c r="E801" s="210"/>
      <c r="F801" s="210"/>
      <c r="G801" s="210"/>
      <c r="H801" s="210"/>
      <c r="I801" s="627"/>
      <c r="J801" s="210"/>
      <c r="K801" s="210"/>
      <c r="L801" s="210"/>
      <c r="M801" s="628"/>
      <c r="N801" s="210"/>
      <c r="O801" s="210"/>
      <c r="P801" s="210"/>
      <c r="Q801" s="210"/>
      <c r="R801" s="210"/>
      <c r="S801" s="210"/>
      <c r="T801" s="210"/>
      <c r="U801" s="210"/>
      <c r="V801" s="210"/>
      <c r="W801" s="210"/>
      <c r="X801" s="210"/>
      <c r="Y801" s="210"/>
      <c r="Z801" s="210"/>
    </row>
    <row r="802" ht="12.75" customHeight="1">
      <c r="A802" s="625"/>
      <c r="B802" s="625"/>
      <c r="C802" s="625"/>
      <c r="D802" s="627"/>
      <c r="E802" s="210"/>
      <c r="F802" s="210"/>
      <c r="G802" s="210"/>
      <c r="H802" s="210"/>
      <c r="I802" s="627"/>
      <c r="J802" s="210"/>
      <c r="K802" s="210"/>
      <c r="L802" s="210"/>
      <c r="M802" s="628"/>
      <c r="N802" s="210"/>
      <c r="O802" s="210"/>
      <c r="P802" s="210"/>
      <c r="Q802" s="210"/>
      <c r="R802" s="210"/>
      <c r="S802" s="210"/>
      <c r="T802" s="210"/>
      <c r="U802" s="210"/>
      <c r="V802" s="210"/>
      <c r="W802" s="210"/>
      <c r="X802" s="210"/>
      <c r="Y802" s="210"/>
      <c r="Z802" s="210"/>
    </row>
    <row r="803" ht="12.75" customHeight="1">
      <c r="A803" s="625"/>
      <c r="B803" s="625"/>
      <c r="C803" s="625"/>
      <c r="D803" s="627"/>
      <c r="E803" s="210"/>
      <c r="F803" s="210"/>
      <c r="G803" s="210"/>
      <c r="H803" s="210"/>
      <c r="I803" s="627"/>
      <c r="J803" s="210"/>
      <c r="K803" s="210"/>
      <c r="L803" s="210"/>
      <c r="M803" s="628"/>
      <c r="N803" s="210"/>
      <c r="O803" s="210"/>
      <c r="P803" s="210"/>
      <c r="Q803" s="210"/>
      <c r="R803" s="210"/>
      <c r="S803" s="210"/>
      <c r="T803" s="210"/>
      <c r="U803" s="210"/>
      <c r="V803" s="210"/>
      <c r="W803" s="210"/>
      <c r="X803" s="210"/>
      <c r="Y803" s="210"/>
      <c r="Z803" s="210"/>
    </row>
    <row r="804" ht="12.75" customHeight="1">
      <c r="A804" s="625"/>
      <c r="B804" s="625"/>
      <c r="C804" s="625"/>
      <c r="D804" s="627"/>
      <c r="E804" s="210"/>
      <c r="F804" s="210"/>
      <c r="G804" s="210"/>
      <c r="H804" s="210"/>
      <c r="I804" s="627"/>
      <c r="J804" s="210"/>
      <c r="K804" s="210"/>
      <c r="L804" s="210"/>
      <c r="M804" s="628"/>
      <c r="N804" s="210"/>
      <c r="O804" s="210"/>
      <c r="P804" s="210"/>
      <c r="Q804" s="210"/>
      <c r="R804" s="210"/>
      <c r="S804" s="210"/>
      <c r="T804" s="210"/>
      <c r="U804" s="210"/>
      <c r="V804" s="210"/>
      <c r="W804" s="210"/>
      <c r="X804" s="210"/>
      <c r="Y804" s="210"/>
      <c r="Z804" s="210"/>
    </row>
    <row r="805" ht="12.75" customHeight="1">
      <c r="A805" s="625"/>
      <c r="B805" s="625"/>
      <c r="C805" s="625"/>
      <c r="D805" s="627"/>
      <c r="E805" s="210"/>
      <c r="F805" s="210"/>
      <c r="G805" s="210"/>
      <c r="H805" s="210"/>
      <c r="I805" s="627"/>
      <c r="J805" s="210"/>
      <c r="K805" s="210"/>
      <c r="L805" s="210"/>
      <c r="M805" s="628"/>
      <c r="N805" s="210"/>
      <c r="O805" s="210"/>
      <c r="P805" s="210"/>
      <c r="Q805" s="210"/>
      <c r="R805" s="210"/>
      <c r="S805" s="210"/>
      <c r="T805" s="210"/>
      <c r="U805" s="210"/>
      <c r="V805" s="210"/>
      <c r="W805" s="210"/>
      <c r="X805" s="210"/>
      <c r="Y805" s="210"/>
      <c r="Z805" s="210"/>
    </row>
    <row r="806" ht="12.75" customHeight="1">
      <c r="A806" s="625"/>
      <c r="B806" s="625"/>
      <c r="C806" s="625"/>
      <c r="D806" s="627"/>
      <c r="E806" s="210"/>
      <c r="F806" s="210"/>
      <c r="G806" s="210"/>
      <c r="H806" s="210"/>
      <c r="I806" s="627"/>
      <c r="J806" s="210"/>
      <c r="K806" s="210"/>
      <c r="L806" s="210"/>
      <c r="M806" s="628"/>
      <c r="N806" s="210"/>
      <c r="O806" s="210"/>
      <c r="P806" s="210"/>
      <c r="Q806" s="210"/>
      <c r="R806" s="210"/>
      <c r="S806" s="210"/>
      <c r="T806" s="210"/>
      <c r="U806" s="210"/>
      <c r="V806" s="210"/>
      <c r="W806" s="210"/>
      <c r="X806" s="210"/>
      <c r="Y806" s="210"/>
      <c r="Z806" s="210"/>
    </row>
    <row r="807" ht="12.75" customHeight="1">
      <c r="A807" s="625"/>
      <c r="B807" s="625"/>
      <c r="C807" s="625"/>
      <c r="D807" s="627"/>
      <c r="E807" s="210"/>
      <c r="F807" s="210"/>
      <c r="G807" s="210"/>
      <c r="H807" s="210"/>
      <c r="I807" s="627"/>
      <c r="J807" s="210"/>
      <c r="K807" s="210"/>
      <c r="L807" s="210"/>
      <c r="M807" s="628"/>
      <c r="N807" s="210"/>
      <c r="O807" s="210"/>
      <c r="P807" s="210"/>
      <c r="Q807" s="210"/>
      <c r="R807" s="210"/>
      <c r="S807" s="210"/>
      <c r="T807" s="210"/>
      <c r="U807" s="210"/>
      <c r="V807" s="210"/>
      <c r="W807" s="210"/>
      <c r="X807" s="210"/>
      <c r="Y807" s="210"/>
      <c r="Z807" s="210"/>
    </row>
    <row r="808" ht="12.75" customHeight="1">
      <c r="A808" s="625"/>
      <c r="B808" s="625"/>
      <c r="C808" s="625"/>
      <c r="D808" s="627"/>
      <c r="E808" s="210"/>
      <c r="F808" s="210"/>
      <c r="G808" s="210"/>
      <c r="H808" s="210"/>
      <c r="I808" s="627"/>
      <c r="J808" s="210"/>
      <c r="K808" s="210"/>
      <c r="L808" s="210"/>
      <c r="M808" s="628"/>
      <c r="N808" s="210"/>
      <c r="O808" s="210"/>
      <c r="P808" s="210"/>
      <c r="Q808" s="210"/>
      <c r="R808" s="210"/>
      <c r="S808" s="210"/>
      <c r="T808" s="210"/>
      <c r="U808" s="210"/>
      <c r="V808" s="210"/>
      <c r="W808" s="210"/>
      <c r="X808" s="210"/>
      <c r="Y808" s="210"/>
      <c r="Z808" s="210"/>
    </row>
    <row r="809" ht="12.75" customHeight="1">
      <c r="A809" s="625"/>
      <c r="B809" s="625"/>
      <c r="C809" s="625"/>
      <c r="D809" s="627"/>
      <c r="E809" s="210"/>
      <c r="F809" s="210"/>
      <c r="G809" s="210"/>
      <c r="H809" s="210"/>
      <c r="I809" s="627"/>
      <c r="J809" s="210"/>
      <c r="K809" s="210"/>
      <c r="L809" s="210"/>
      <c r="M809" s="628"/>
      <c r="N809" s="210"/>
      <c r="O809" s="210"/>
      <c r="P809" s="210"/>
      <c r="Q809" s="210"/>
      <c r="R809" s="210"/>
      <c r="S809" s="210"/>
      <c r="T809" s="210"/>
      <c r="U809" s="210"/>
      <c r="V809" s="210"/>
      <c r="W809" s="210"/>
      <c r="X809" s="210"/>
      <c r="Y809" s="210"/>
      <c r="Z809" s="210"/>
    </row>
    <row r="810" ht="12.75" customHeight="1">
      <c r="A810" s="625"/>
      <c r="B810" s="625"/>
      <c r="C810" s="625"/>
      <c r="D810" s="627"/>
      <c r="E810" s="210"/>
      <c r="F810" s="210"/>
      <c r="G810" s="210"/>
      <c r="H810" s="210"/>
      <c r="I810" s="627"/>
      <c r="J810" s="210"/>
      <c r="K810" s="210"/>
      <c r="L810" s="210"/>
      <c r="M810" s="628"/>
      <c r="N810" s="210"/>
      <c r="O810" s="210"/>
      <c r="P810" s="210"/>
      <c r="Q810" s="210"/>
      <c r="R810" s="210"/>
      <c r="S810" s="210"/>
      <c r="T810" s="210"/>
      <c r="U810" s="210"/>
      <c r="V810" s="210"/>
      <c r="W810" s="210"/>
      <c r="X810" s="210"/>
      <c r="Y810" s="210"/>
      <c r="Z810" s="210"/>
    </row>
    <row r="811" ht="12.75" customHeight="1">
      <c r="A811" s="625"/>
      <c r="B811" s="625"/>
      <c r="C811" s="625"/>
      <c r="D811" s="627"/>
      <c r="E811" s="210"/>
      <c r="F811" s="210"/>
      <c r="G811" s="210"/>
      <c r="H811" s="210"/>
      <c r="I811" s="627"/>
      <c r="J811" s="210"/>
      <c r="K811" s="210"/>
      <c r="L811" s="210"/>
      <c r="M811" s="628"/>
      <c r="N811" s="210"/>
      <c r="O811" s="210"/>
      <c r="P811" s="210"/>
      <c r="Q811" s="210"/>
      <c r="R811" s="210"/>
      <c r="S811" s="210"/>
      <c r="T811" s="210"/>
      <c r="U811" s="210"/>
      <c r="V811" s="210"/>
      <c r="W811" s="210"/>
      <c r="X811" s="210"/>
      <c r="Y811" s="210"/>
      <c r="Z811" s="210"/>
    </row>
    <row r="812" ht="12.75" customHeight="1">
      <c r="A812" s="625"/>
      <c r="B812" s="625"/>
      <c r="C812" s="625"/>
      <c r="D812" s="627"/>
      <c r="E812" s="210"/>
      <c r="F812" s="210"/>
      <c r="G812" s="210"/>
      <c r="H812" s="210"/>
      <c r="I812" s="627"/>
      <c r="J812" s="210"/>
      <c r="K812" s="210"/>
      <c r="L812" s="210"/>
      <c r="M812" s="628"/>
      <c r="N812" s="210"/>
      <c r="O812" s="210"/>
      <c r="P812" s="210"/>
      <c r="Q812" s="210"/>
      <c r="R812" s="210"/>
      <c r="S812" s="210"/>
      <c r="T812" s="210"/>
      <c r="U812" s="210"/>
      <c r="V812" s="210"/>
      <c r="W812" s="210"/>
      <c r="X812" s="210"/>
      <c r="Y812" s="210"/>
      <c r="Z812" s="210"/>
    </row>
    <row r="813" ht="12.75" customHeight="1">
      <c r="A813" s="625"/>
      <c r="B813" s="625"/>
      <c r="C813" s="625"/>
      <c r="D813" s="627"/>
      <c r="E813" s="210"/>
      <c r="F813" s="210"/>
      <c r="G813" s="210"/>
      <c r="H813" s="210"/>
      <c r="I813" s="627"/>
      <c r="J813" s="210"/>
      <c r="K813" s="210"/>
      <c r="L813" s="210"/>
      <c r="M813" s="628"/>
      <c r="N813" s="210"/>
      <c r="O813" s="210"/>
      <c r="P813" s="210"/>
      <c r="Q813" s="210"/>
      <c r="R813" s="210"/>
      <c r="S813" s="210"/>
      <c r="T813" s="210"/>
      <c r="U813" s="210"/>
      <c r="V813" s="210"/>
      <c r="W813" s="210"/>
      <c r="X813" s="210"/>
      <c r="Y813" s="210"/>
      <c r="Z813" s="210"/>
    </row>
    <row r="814" ht="12.75" customHeight="1">
      <c r="A814" s="625"/>
      <c r="B814" s="625"/>
      <c r="C814" s="625"/>
      <c r="D814" s="627"/>
      <c r="E814" s="210"/>
      <c r="F814" s="210"/>
      <c r="G814" s="210"/>
      <c r="H814" s="210"/>
      <c r="I814" s="627"/>
      <c r="J814" s="210"/>
      <c r="K814" s="210"/>
      <c r="L814" s="210"/>
      <c r="M814" s="628"/>
      <c r="N814" s="210"/>
      <c r="O814" s="210"/>
      <c r="P814" s="210"/>
      <c r="Q814" s="210"/>
      <c r="R814" s="210"/>
      <c r="S814" s="210"/>
      <c r="T814" s="210"/>
      <c r="U814" s="210"/>
      <c r="V814" s="210"/>
      <c r="W814" s="210"/>
      <c r="X814" s="210"/>
      <c r="Y814" s="210"/>
      <c r="Z814" s="210"/>
    </row>
    <row r="815" ht="12.75" customHeight="1">
      <c r="A815" s="625"/>
      <c r="B815" s="625"/>
      <c r="C815" s="625"/>
      <c r="D815" s="627"/>
      <c r="E815" s="210"/>
      <c r="F815" s="210"/>
      <c r="G815" s="210"/>
      <c r="H815" s="210"/>
      <c r="I815" s="627"/>
      <c r="J815" s="210"/>
      <c r="K815" s="210"/>
      <c r="L815" s="210"/>
      <c r="M815" s="628"/>
      <c r="N815" s="210"/>
      <c r="O815" s="210"/>
      <c r="P815" s="210"/>
      <c r="Q815" s="210"/>
      <c r="R815" s="210"/>
      <c r="S815" s="210"/>
      <c r="T815" s="210"/>
      <c r="U815" s="210"/>
      <c r="V815" s="210"/>
      <c r="W815" s="210"/>
      <c r="X815" s="210"/>
      <c r="Y815" s="210"/>
      <c r="Z815" s="210"/>
    </row>
    <row r="816" ht="12.75" customHeight="1">
      <c r="A816" s="625"/>
      <c r="B816" s="625"/>
      <c r="C816" s="625"/>
      <c r="D816" s="627"/>
      <c r="E816" s="210"/>
      <c r="F816" s="210"/>
      <c r="G816" s="210"/>
      <c r="H816" s="210"/>
      <c r="I816" s="627"/>
      <c r="J816" s="210"/>
      <c r="K816" s="210"/>
      <c r="L816" s="210"/>
      <c r="M816" s="628"/>
      <c r="N816" s="210"/>
      <c r="O816" s="210"/>
      <c r="P816" s="210"/>
      <c r="Q816" s="210"/>
      <c r="R816" s="210"/>
      <c r="S816" s="210"/>
      <c r="T816" s="210"/>
      <c r="U816" s="210"/>
      <c r="V816" s="210"/>
      <c r="W816" s="210"/>
      <c r="X816" s="210"/>
      <c r="Y816" s="210"/>
      <c r="Z816" s="210"/>
    </row>
    <row r="817" ht="12.75" customHeight="1">
      <c r="A817" s="625"/>
      <c r="B817" s="625"/>
      <c r="C817" s="625"/>
      <c r="D817" s="627"/>
      <c r="E817" s="210"/>
      <c r="F817" s="210"/>
      <c r="G817" s="210"/>
      <c r="H817" s="210"/>
      <c r="I817" s="627"/>
      <c r="J817" s="210"/>
      <c r="K817" s="210"/>
      <c r="L817" s="210"/>
      <c r="M817" s="628"/>
      <c r="N817" s="210"/>
      <c r="O817" s="210"/>
      <c r="P817" s="210"/>
      <c r="Q817" s="210"/>
      <c r="R817" s="210"/>
      <c r="S817" s="210"/>
      <c r="T817" s="210"/>
      <c r="U817" s="210"/>
      <c r="V817" s="210"/>
      <c r="W817" s="210"/>
      <c r="X817" s="210"/>
      <c r="Y817" s="210"/>
      <c r="Z817" s="210"/>
    </row>
    <row r="818" ht="12.75" customHeight="1">
      <c r="A818" s="625"/>
      <c r="B818" s="625"/>
      <c r="C818" s="625"/>
      <c r="D818" s="627"/>
      <c r="E818" s="210"/>
      <c r="F818" s="210"/>
      <c r="G818" s="210"/>
      <c r="H818" s="210"/>
      <c r="I818" s="627"/>
      <c r="J818" s="210"/>
      <c r="K818" s="210"/>
      <c r="L818" s="210"/>
      <c r="M818" s="628"/>
      <c r="N818" s="210"/>
      <c r="O818" s="210"/>
      <c r="P818" s="210"/>
      <c r="Q818" s="210"/>
      <c r="R818" s="210"/>
      <c r="S818" s="210"/>
      <c r="T818" s="210"/>
      <c r="U818" s="210"/>
      <c r="V818" s="210"/>
      <c r="W818" s="210"/>
      <c r="X818" s="210"/>
      <c r="Y818" s="210"/>
      <c r="Z818" s="210"/>
    </row>
    <row r="819" ht="12.75" customHeight="1">
      <c r="A819" s="625"/>
      <c r="B819" s="625"/>
      <c r="C819" s="625"/>
      <c r="D819" s="627"/>
      <c r="E819" s="210"/>
      <c r="F819" s="210"/>
      <c r="G819" s="210"/>
      <c r="H819" s="210"/>
      <c r="I819" s="627"/>
      <c r="J819" s="210"/>
      <c r="K819" s="210"/>
      <c r="L819" s="210"/>
      <c r="M819" s="628"/>
      <c r="N819" s="210"/>
      <c r="O819" s="210"/>
      <c r="P819" s="210"/>
      <c r="Q819" s="210"/>
      <c r="R819" s="210"/>
      <c r="S819" s="210"/>
      <c r="T819" s="210"/>
      <c r="U819" s="210"/>
      <c r="V819" s="210"/>
      <c r="W819" s="210"/>
      <c r="X819" s="210"/>
      <c r="Y819" s="210"/>
      <c r="Z819" s="210"/>
    </row>
    <row r="820" ht="12.75" customHeight="1">
      <c r="A820" s="625"/>
      <c r="B820" s="625"/>
      <c r="C820" s="625"/>
      <c r="D820" s="627"/>
      <c r="E820" s="210"/>
      <c r="F820" s="210"/>
      <c r="G820" s="210"/>
      <c r="H820" s="210"/>
      <c r="I820" s="627"/>
      <c r="J820" s="210"/>
      <c r="K820" s="210"/>
      <c r="L820" s="210"/>
      <c r="M820" s="628"/>
      <c r="N820" s="210"/>
      <c r="O820" s="210"/>
      <c r="P820" s="210"/>
      <c r="Q820" s="210"/>
      <c r="R820" s="210"/>
      <c r="S820" s="210"/>
      <c r="T820" s="210"/>
      <c r="U820" s="210"/>
      <c r="V820" s="210"/>
      <c r="W820" s="210"/>
      <c r="X820" s="210"/>
      <c r="Y820" s="210"/>
      <c r="Z820" s="210"/>
    </row>
    <row r="821" ht="12.75" customHeight="1">
      <c r="A821" s="625"/>
      <c r="B821" s="625"/>
      <c r="C821" s="625"/>
      <c r="D821" s="627"/>
      <c r="E821" s="210"/>
      <c r="F821" s="210"/>
      <c r="G821" s="210"/>
      <c r="H821" s="210"/>
      <c r="I821" s="627"/>
      <c r="J821" s="210"/>
      <c r="K821" s="210"/>
      <c r="L821" s="210"/>
      <c r="M821" s="628"/>
      <c r="N821" s="210"/>
      <c r="O821" s="210"/>
      <c r="P821" s="210"/>
      <c r="Q821" s="210"/>
      <c r="R821" s="210"/>
      <c r="S821" s="210"/>
      <c r="T821" s="210"/>
      <c r="U821" s="210"/>
      <c r="V821" s="210"/>
      <c r="W821" s="210"/>
      <c r="X821" s="210"/>
      <c r="Y821" s="210"/>
      <c r="Z821" s="210"/>
    </row>
    <row r="822" ht="12.75" customHeight="1">
      <c r="A822" s="625"/>
      <c r="B822" s="625"/>
      <c r="C822" s="625"/>
      <c r="D822" s="627"/>
      <c r="E822" s="210"/>
      <c r="F822" s="210"/>
      <c r="G822" s="210"/>
      <c r="H822" s="210"/>
      <c r="I822" s="627"/>
      <c r="J822" s="210"/>
      <c r="K822" s="210"/>
      <c r="L822" s="210"/>
      <c r="M822" s="628"/>
      <c r="N822" s="210"/>
      <c r="O822" s="210"/>
      <c r="P822" s="210"/>
      <c r="Q822" s="210"/>
      <c r="R822" s="210"/>
      <c r="S822" s="210"/>
      <c r="T822" s="210"/>
      <c r="U822" s="210"/>
      <c r="V822" s="210"/>
      <c r="W822" s="210"/>
      <c r="X822" s="210"/>
      <c r="Y822" s="210"/>
      <c r="Z822" s="210"/>
    </row>
    <row r="823" ht="12.75" customHeight="1">
      <c r="A823" s="625"/>
      <c r="B823" s="625"/>
      <c r="C823" s="625"/>
      <c r="D823" s="627"/>
      <c r="E823" s="210"/>
      <c r="F823" s="210"/>
      <c r="G823" s="210"/>
      <c r="H823" s="210"/>
      <c r="I823" s="627"/>
      <c r="J823" s="210"/>
      <c r="K823" s="210"/>
      <c r="L823" s="210"/>
      <c r="M823" s="628"/>
      <c r="N823" s="210"/>
      <c r="O823" s="210"/>
      <c r="P823" s="210"/>
      <c r="Q823" s="210"/>
      <c r="R823" s="210"/>
      <c r="S823" s="210"/>
      <c r="T823" s="210"/>
      <c r="U823" s="210"/>
      <c r="V823" s="210"/>
      <c r="W823" s="210"/>
      <c r="X823" s="210"/>
      <c r="Y823" s="210"/>
      <c r="Z823" s="210"/>
    </row>
    <row r="824" ht="12.75" customHeight="1">
      <c r="A824" s="625"/>
      <c r="B824" s="625"/>
      <c r="C824" s="625"/>
      <c r="D824" s="627"/>
      <c r="E824" s="210"/>
      <c r="F824" s="210"/>
      <c r="G824" s="210"/>
      <c r="H824" s="210"/>
      <c r="I824" s="627"/>
      <c r="J824" s="210"/>
      <c r="K824" s="210"/>
      <c r="L824" s="210"/>
      <c r="M824" s="628"/>
      <c r="N824" s="210"/>
      <c r="O824" s="210"/>
      <c r="P824" s="210"/>
      <c r="Q824" s="210"/>
      <c r="R824" s="210"/>
      <c r="S824" s="210"/>
      <c r="T824" s="210"/>
      <c r="U824" s="210"/>
      <c r="V824" s="210"/>
      <c r="W824" s="210"/>
      <c r="X824" s="210"/>
      <c r="Y824" s="210"/>
      <c r="Z824" s="210"/>
    </row>
    <row r="825" ht="12.75" customHeight="1">
      <c r="A825" s="625"/>
      <c r="B825" s="625"/>
      <c r="C825" s="625"/>
      <c r="D825" s="627"/>
      <c r="E825" s="210"/>
      <c r="F825" s="210"/>
      <c r="G825" s="210"/>
      <c r="H825" s="210"/>
      <c r="I825" s="627"/>
      <c r="J825" s="210"/>
      <c r="K825" s="210"/>
      <c r="L825" s="210"/>
      <c r="M825" s="628"/>
      <c r="N825" s="210"/>
      <c r="O825" s="210"/>
      <c r="P825" s="210"/>
      <c r="Q825" s="210"/>
      <c r="R825" s="210"/>
      <c r="S825" s="210"/>
      <c r="T825" s="210"/>
      <c r="U825" s="210"/>
      <c r="V825" s="210"/>
      <c r="W825" s="210"/>
      <c r="X825" s="210"/>
      <c r="Y825" s="210"/>
      <c r="Z825" s="210"/>
    </row>
    <row r="826" ht="12.75" customHeight="1">
      <c r="A826" s="625"/>
      <c r="B826" s="625"/>
      <c r="C826" s="625"/>
      <c r="D826" s="627"/>
      <c r="E826" s="210"/>
      <c r="F826" s="210"/>
      <c r="G826" s="210"/>
      <c r="H826" s="210"/>
      <c r="I826" s="627"/>
      <c r="J826" s="210"/>
      <c r="K826" s="210"/>
      <c r="L826" s="210"/>
      <c r="M826" s="628"/>
      <c r="N826" s="210"/>
      <c r="O826" s="210"/>
      <c r="P826" s="210"/>
      <c r="Q826" s="210"/>
      <c r="R826" s="210"/>
      <c r="S826" s="210"/>
      <c r="T826" s="210"/>
      <c r="U826" s="210"/>
      <c r="V826" s="210"/>
      <c r="W826" s="210"/>
      <c r="X826" s="210"/>
      <c r="Y826" s="210"/>
      <c r="Z826" s="210"/>
    </row>
    <row r="827" ht="12.75" customHeight="1">
      <c r="A827" s="625"/>
      <c r="B827" s="625"/>
      <c r="C827" s="625"/>
      <c r="D827" s="627"/>
      <c r="E827" s="210"/>
      <c r="F827" s="210"/>
      <c r="G827" s="210"/>
      <c r="H827" s="210"/>
      <c r="I827" s="627"/>
      <c r="J827" s="210"/>
      <c r="K827" s="210"/>
      <c r="L827" s="210"/>
      <c r="M827" s="628"/>
      <c r="N827" s="210"/>
      <c r="O827" s="210"/>
      <c r="P827" s="210"/>
      <c r="Q827" s="210"/>
      <c r="R827" s="210"/>
      <c r="S827" s="210"/>
      <c r="T827" s="210"/>
      <c r="U827" s="210"/>
      <c r="V827" s="210"/>
      <c r="W827" s="210"/>
      <c r="X827" s="210"/>
      <c r="Y827" s="210"/>
      <c r="Z827" s="210"/>
    </row>
    <row r="828" ht="12.75" customHeight="1">
      <c r="A828" s="625"/>
      <c r="B828" s="625"/>
      <c r="C828" s="625"/>
      <c r="D828" s="627"/>
      <c r="E828" s="210"/>
      <c r="F828" s="210"/>
      <c r="G828" s="210"/>
      <c r="H828" s="210"/>
      <c r="I828" s="627"/>
      <c r="J828" s="210"/>
      <c r="K828" s="210"/>
      <c r="L828" s="210"/>
      <c r="M828" s="628"/>
      <c r="N828" s="210"/>
      <c r="O828" s="210"/>
      <c r="P828" s="210"/>
      <c r="Q828" s="210"/>
      <c r="R828" s="210"/>
      <c r="S828" s="210"/>
      <c r="T828" s="210"/>
      <c r="U828" s="210"/>
      <c r="V828" s="210"/>
      <c r="W828" s="210"/>
      <c r="X828" s="210"/>
      <c r="Y828" s="210"/>
      <c r="Z828" s="210"/>
    </row>
    <row r="829" ht="12.75" customHeight="1">
      <c r="A829" s="625"/>
      <c r="B829" s="625"/>
      <c r="C829" s="625"/>
      <c r="D829" s="627"/>
      <c r="E829" s="210"/>
      <c r="F829" s="210"/>
      <c r="G829" s="210"/>
      <c r="H829" s="210"/>
      <c r="I829" s="627"/>
      <c r="J829" s="210"/>
      <c r="K829" s="210"/>
      <c r="L829" s="210"/>
      <c r="M829" s="628"/>
      <c r="N829" s="210"/>
      <c r="O829" s="210"/>
      <c r="P829" s="210"/>
      <c r="Q829" s="210"/>
      <c r="R829" s="210"/>
      <c r="S829" s="210"/>
      <c r="T829" s="210"/>
      <c r="U829" s="210"/>
      <c r="V829" s="210"/>
      <c r="W829" s="210"/>
      <c r="X829" s="210"/>
      <c r="Y829" s="210"/>
      <c r="Z829" s="210"/>
    </row>
    <row r="830" ht="12.75" customHeight="1">
      <c r="A830" s="625"/>
      <c r="B830" s="625"/>
      <c r="C830" s="625"/>
      <c r="D830" s="627"/>
      <c r="E830" s="210"/>
      <c r="F830" s="210"/>
      <c r="G830" s="210"/>
      <c r="H830" s="210"/>
      <c r="I830" s="627"/>
      <c r="J830" s="210"/>
      <c r="K830" s="210"/>
      <c r="L830" s="210"/>
      <c r="M830" s="628"/>
      <c r="N830" s="210"/>
      <c r="O830" s="210"/>
      <c r="P830" s="210"/>
      <c r="Q830" s="210"/>
      <c r="R830" s="210"/>
      <c r="S830" s="210"/>
      <c r="T830" s="210"/>
      <c r="U830" s="210"/>
      <c r="V830" s="210"/>
      <c r="W830" s="210"/>
      <c r="X830" s="210"/>
      <c r="Y830" s="210"/>
      <c r="Z830" s="210"/>
    </row>
    <row r="831" ht="12.75" customHeight="1">
      <c r="A831" s="625"/>
      <c r="B831" s="625"/>
      <c r="C831" s="625"/>
      <c r="D831" s="627"/>
      <c r="E831" s="210"/>
      <c r="F831" s="210"/>
      <c r="G831" s="210"/>
      <c r="H831" s="210"/>
      <c r="I831" s="627"/>
      <c r="J831" s="210"/>
      <c r="K831" s="210"/>
      <c r="L831" s="210"/>
      <c r="M831" s="628"/>
      <c r="N831" s="210"/>
      <c r="O831" s="210"/>
      <c r="P831" s="210"/>
      <c r="Q831" s="210"/>
      <c r="R831" s="210"/>
      <c r="S831" s="210"/>
      <c r="T831" s="210"/>
      <c r="U831" s="210"/>
      <c r="V831" s="210"/>
      <c r="W831" s="210"/>
      <c r="X831" s="210"/>
      <c r="Y831" s="210"/>
      <c r="Z831" s="210"/>
    </row>
    <row r="832" ht="12.75" customHeight="1">
      <c r="A832" s="625"/>
      <c r="B832" s="625"/>
      <c r="C832" s="625"/>
      <c r="D832" s="627"/>
      <c r="E832" s="210"/>
      <c r="F832" s="210"/>
      <c r="G832" s="210"/>
      <c r="H832" s="210"/>
      <c r="I832" s="627"/>
      <c r="J832" s="210"/>
      <c r="K832" s="210"/>
      <c r="L832" s="210"/>
      <c r="M832" s="628"/>
      <c r="N832" s="210"/>
      <c r="O832" s="210"/>
      <c r="P832" s="210"/>
      <c r="Q832" s="210"/>
      <c r="R832" s="210"/>
      <c r="S832" s="210"/>
      <c r="T832" s="210"/>
      <c r="U832" s="210"/>
      <c r="V832" s="210"/>
      <c r="W832" s="210"/>
      <c r="X832" s="210"/>
      <c r="Y832" s="210"/>
      <c r="Z832" s="210"/>
    </row>
    <row r="833" ht="12.75" customHeight="1">
      <c r="A833" s="625"/>
      <c r="B833" s="625"/>
      <c r="C833" s="625"/>
      <c r="D833" s="627"/>
      <c r="E833" s="210"/>
      <c r="F833" s="210"/>
      <c r="G833" s="210"/>
      <c r="H833" s="210"/>
      <c r="I833" s="627"/>
      <c r="J833" s="210"/>
      <c r="K833" s="210"/>
      <c r="L833" s="210"/>
      <c r="M833" s="628"/>
      <c r="N833" s="210"/>
      <c r="O833" s="210"/>
      <c r="P833" s="210"/>
      <c r="Q833" s="210"/>
      <c r="R833" s="210"/>
      <c r="S833" s="210"/>
      <c r="T833" s="210"/>
      <c r="U833" s="210"/>
      <c r="V833" s="210"/>
      <c r="W833" s="210"/>
      <c r="X833" s="210"/>
      <c r="Y833" s="210"/>
      <c r="Z833" s="210"/>
    </row>
    <row r="834" ht="12.75" customHeight="1">
      <c r="A834" s="625"/>
      <c r="B834" s="625"/>
      <c r="C834" s="625"/>
      <c r="D834" s="627"/>
      <c r="E834" s="210"/>
      <c r="F834" s="210"/>
      <c r="G834" s="210"/>
      <c r="H834" s="210"/>
      <c r="I834" s="627"/>
      <c r="J834" s="210"/>
      <c r="K834" s="210"/>
      <c r="L834" s="210"/>
      <c r="M834" s="628"/>
      <c r="N834" s="210"/>
      <c r="O834" s="210"/>
      <c r="P834" s="210"/>
      <c r="Q834" s="210"/>
      <c r="R834" s="210"/>
      <c r="S834" s="210"/>
      <c r="T834" s="210"/>
      <c r="U834" s="210"/>
      <c r="V834" s="210"/>
      <c r="W834" s="210"/>
      <c r="X834" s="210"/>
      <c r="Y834" s="210"/>
      <c r="Z834" s="210"/>
    </row>
    <row r="835" ht="12.75" customHeight="1">
      <c r="A835" s="625"/>
      <c r="B835" s="625"/>
      <c r="C835" s="625"/>
      <c r="D835" s="627"/>
      <c r="E835" s="210"/>
      <c r="F835" s="210"/>
      <c r="G835" s="210"/>
      <c r="H835" s="210"/>
      <c r="I835" s="627"/>
      <c r="J835" s="210"/>
      <c r="K835" s="210"/>
      <c r="L835" s="210"/>
      <c r="M835" s="628"/>
      <c r="N835" s="210"/>
      <c r="O835" s="210"/>
      <c r="P835" s="210"/>
      <c r="Q835" s="210"/>
      <c r="R835" s="210"/>
      <c r="S835" s="210"/>
      <c r="T835" s="210"/>
      <c r="U835" s="210"/>
      <c r="V835" s="210"/>
      <c r="W835" s="210"/>
      <c r="X835" s="210"/>
      <c r="Y835" s="210"/>
      <c r="Z835" s="210"/>
    </row>
    <row r="836" ht="12.75" customHeight="1">
      <c r="A836" s="625"/>
      <c r="B836" s="625"/>
      <c r="C836" s="625"/>
      <c r="D836" s="627"/>
      <c r="E836" s="210"/>
      <c r="F836" s="210"/>
      <c r="G836" s="210"/>
      <c r="H836" s="210"/>
      <c r="I836" s="627"/>
      <c r="J836" s="210"/>
      <c r="K836" s="210"/>
      <c r="L836" s="210"/>
      <c r="M836" s="628"/>
      <c r="N836" s="210"/>
      <c r="O836" s="210"/>
      <c r="P836" s="210"/>
      <c r="Q836" s="210"/>
      <c r="R836" s="210"/>
      <c r="S836" s="210"/>
      <c r="T836" s="210"/>
      <c r="U836" s="210"/>
      <c r="V836" s="210"/>
      <c r="W836" s="210"/>
      <c r="X836" s="210"/>
      <c r="Y836" s="210"/>
      <c r="Z836" s="210"/>
    </row>
    <row r="837" ht="12.75" customHeight="1">
      <c r="A837" s="625"/>
      <c r="B837" s="625"/>
      <c r="C837" s="625"/>
      <c r="D837" s="627"/>
      <c r="E837" s="210"/>
      <c r="F837" s="210"/>
      <c r="G837" s="210"/>
      <c r="H837" s="210"/>
      <c r="I837" s="627"/>
      <c r="J837" s="210"/>
      <c r="K837" s="210"/>
      <c r="L837" s="210"/>
      <c r="M837" s="628"/>
      <c r="N837" s="210"/>
      <c r="O837" s="210"/>
      <c r="P837" s="210"/>
      <c r="Q837" s="210"/>
      <c r="R837" s="210"/>
      <c r="S837" s="210"/>
      <c r="T837" s="210"/>
      <c r="U837" s="210"/>
      <c r="V837" s="210"/>
      <c r="W837" s="210"/>
      <c r="X837" s="210"/>
      <c r="Y837" s="210"/>
      <c r="Z837" s="210"/>
    </row>
    <row r="838" ht="12.75" customHeight="1">
      <c r="A838" s="625"/>
      <c r="B838" s="625"/>
      <c r="C838" s="625"/>
      <c r="D838" s="627"/>
      <c r="E838" s="210"/>
      <c r="F838" s="210"/>
      <c r="G838" s="210"/>
      <c r="H838" s="210"/>
      <c r="I838" s="627"/>
      <c r="J838" s="210"/>
      <c r="K838" s="210"/>
      <c r="L838" s="210"/>
      <c r="M838" s="628"/>
      <c r="N838" s="210"/>
      <c r="O838" s="210"/>
      <c r="P838" s="210"/>
      <c r="Q838" s="210"/>
      <c r="R838" s="210"/>
      <c r="S838" s="210"/>
      <c r="T838" s="210"/>
      <c r="U838" s="210"/>
      <c r="V838" s="210"/>
      <c r="W838" s="210"/>
      <c r="X838" s="210"/>
      <c r="Y838" s="210"/>
      <c r="Z838" s="210"/>
    </row>
    <row r="839" ht="12.75" customHeight="1">
      <c r="A839" s="625"/>
      <c r="B839" s="625"/>
      <c r="C839" s="625"/>
      <c r="D839" s="627"/>
      <c r="E839" s="210"/>
      <c r="F839" s="210"/>
      <c r="G839" s="210"/>
      <c r="H839" s="210"/>
      <c r="I839" s="627"/>
      <c r="J839" s="210"/>
      <c r="K839" s="210"/>
      <c r="L839" s="210"/>
      <c r="M839" s="628"/>
      <c r="N839" s="210"/>
      <c r="O839" s="210"/>
      <c r="P839" s="210"/>
      <c r="Q839" s="210"/>
      <c r="R839" s="210"/>
      <c r="S839" s="210"/>
      <c r="T839" s="210"/>
      <c r="U839" s="210"/>
      <c r="V839" s="210"/>
      <c r="W839" s="210"/>
      <c r="X839" s="210"/>
      <c r="Y839" s="210"/>
      <c r="Z839" s="210"/>
    </row>
    <row r="840" ht="12.75" customHeight="1">
      <c r="A840" s="625"/>
      <c r="B840" s="625"/>
      <c r="C840" s="625"/>
      <c r="D840" s="627"/>
      <c r="E840" s="210"/>
      <c r="F840" s="210"/>
      <c r="G840" s="210"/>
      <c r="H840" s="210"/>
      <c r="I840" s="627"/>
      <c r="J840" s="210"/>
      <c r="K840" s="210"/>
      <c r="L840" s="210"/>
      <c r="M840" s="628"/>
      <c r="N840" s="210"/>
      <c r="O840" s="210"/>
      <c r="P840" s="210"/>
      <c r="Q840" s="210"/>
      <c r="R840" s="210"/>
      <c r="S840" s="210"/>
      <c r="T840" s="210"/>
      <c r="U840" s="210"/>
      <c r="V840" s="210"/>
      <c r="W840" s="210"/>
      <c r="X840" s="210"/>
      <c r="Y840" s="210"/>
      <c r="Z840" s="210"/>
    </row>
    <row r="841" ht="12.75" customHeight="1">
      <c r="A841" s="625"/>
      <c r="B841" s="625"/>
      <c r="C841" s="625"/>
      <c r="D841" s="627"/>
      <c r="E841" s="210"/>
      <c r="F841" s="210"/>
      <c r="G841" s="210"/>
      <c r="H841" s="210"/>
      <c r="I841" s="627"/>
      <c r="J841" s="210"/>
      <c r="K841" s="210"/>
      <c r="L841" s="210"/>
      <c r="M841" s="628"/>
      <c r="N841" s="210"/>
      <c r="O841" s="210"/>
      <c r="P841" s="210"/>
      <c r="Q841" s="210"/>
      <c r="R841" s="210"/>
      <c r="S841" s="210"/>
      <c r="T841" s="210"/>
      <c r="U841" s="210"/>
      <c r="V841" s="210"/>
      <c r="W841" s="210"/>
      <c r="X841" s="210"/>
      <c r="Y841" s="210"/>
      <c r="Z841" s="210"/>
    </row>
    <row r="842" ht="12.75" customHeight="1">
      <c r="A842" s="625"/>
      <c r="B842" s="625"/>
      <c r="C842" s="625"/>
      <c r="D842" s="627"/>
      <c r="E842" s="210"/>
      <c r="F842" s="210"/>
      <c r="G842" s="210"/>
      <c r="H842" s="210"/>
      <c r="I842" s="627"/>
      <c r="J842" s="210"/>
      <c r="K842" s="210"/>
      <c r="L842" s="210"/>
      <c r="M842" s="628"/>
      <c r="N842" s="210"/>
      <c r="O842" s="210"/>
      <c r="P842" s="210"/>
      <c r="Q842" s="210"/>
      <c r="R842" s="210"/>
      <c r="S842" s="210"/>
      <c r="T842" s="210"/>
      <c r="U842" s="210"/>
      <c r="V842" s="210"/>
      <c r="W842" s="210"/>
      <c r="X842" s="210"/>
      <c r="Y842" s="210"/>
      <c r="Z842" s="210"/>
    </row>
    <row r="843" ht="12.75" customHeight="1">
      <c r="A843" s="625"/>
      <c r="B843" s="625"/>
      <c r="C843" s="625"/>
      <c r="D843" s="627"/>
      <c r="E843" s="210"/>
      <c r="F843" s="210"/>
      <c r="G843" s="210"/>
      <c r="H843" s="210"/>
      <c r="I843" s="627"/>
      <c r="J843" s="210"/>
      <c r="K843" s="210"/>
      <c r="L843" s="210"/>
      <c r="M843" s="628"/>
      <c r="N843" s="210"/>
      <c r="O843" s="210"/>
      <c r="P843" s="210"/>
      <c r="Q843" s="210"/>
      <c r="R843" s="210"/>
      <c r="S843" s="210"/>
      <c r="T843" s="210"/>
      <c r="U843" s="210"/>
      <c r="V843" s="210"/>
      <c r="W843" s="210"/>
      <c r="X843" s="210"/>
      <c r="Y843" s="210"/>
      <c r="Z843" s="210"/>
    </row>
    <row r="844" ht="12.75" customHeight="1">
      <c r="A844" s="625"/>
      <c r="B844" s="625"/>
      <c r="C844" s="625"/>
      <c r="D844" s="627"/>
      <c r="E844" s="210"/>
      <c r="F844" s="210"/>
      <c r="G844" s="210"/>
      <c r="H844" s="210"/>
      <c r="I844" s="627"/>
      <c r="J844" s="210"/>
      <c r="K844" s="210"/>
      <c r="L844" s="210"/>
      <c r="M844" s="628"/>
      <c r="N844" s="210"/>
      <c r="O844" s="210"/>
      <c r="P844" s="210"/>
      <c r="Q844" s="210"/>
      <c r="R844" s="210"/>
      <c r="S844" s="210"/>
      <c r="T844" s="210"/>
      <c r="U844" s="210"/>
      <c r="V844" s="210"/>
      <c r="W844" s="210"/>
      <c r="X844" s="210"/>
      <c r="Y844" s="210"/>
      <c r="Z844" s="210"/>
    </row>
    <row r="845" ht="12.75" customHeight="1">
      <c r="A845" s="625"/>
      <c r="B845" s="625"/>
      <c r="C845" s="625"/>
      <c r="D845" s="627"/>
      <c r="E845" s="210"/>
      <c r="F845" s="210"/>
      <c r="G845" s="210"/>
      <c r="H845" s="210"/>
      <c r="I845" s="627"/>
      <c r="J845" s="210"/>
      <c r="K845" s="210"/>
      <c r="L845" s="210"/>
      <c r="M845" s="628"/>
      <c r="N845" s="210"/>
      <c r="O845" s="210"/>
      <c r="P845" s="210"/>
      <c r="Q845" s="210"/>
      <c r="R845" s="210"/>
      <c r="S845" s="210"/>
      <c r="T845" s="210"/>
      <c r="U845" s="210"/>
      <c r="V845" s="210"/>
      <c r="W845" s="210"/>
      <c r="X845" s="210"/>
      <c r="Y845" s="210"/>
      <c r="Z845" s="210"/>
    </row>
    <row r="846" ht="12.75" customHeight="1">
      <c r="A846" s="625"/>
      <c r="B846" s="625"/>
      <c r="C846" s="625"/>
      <c r="D846" s="627"/>
      <c r="E846" s="210"/>
      <c r="F846" s="210"/>
      <c r="G846" s="210"/>
      <c r="H846" s="210"/>
      <c r="I846" s="627"/>
      <c r="J846" s="210"/>
      <c r="K846" s="210"/>
      <c r="L846" s="210"/>
      <c r="M846" s="628"/>
      <c r="N846" s="210"/>
      <c r="O846" s="210"/>
      <c r="P846" s="210"/>
      <c r="Q846" s="210"/>
      <c r="R846" s="210"/>
      <c r="S846" s="210"/>
      <c r="T846" s="210"/>
      <c r="U846" s="210"/>
      <c r="V846" s="210"/>
      <c r="W846" s="210"/>
      <c r="X846" s="210"/>
      <c r="Y846" s="210"/>
      <c r="Z846" s="210"/>
    </row>
    <row r="847" ht="12.75" customHeight="1">
      <c r="A847" s="625"/>
      <c r="B847" s="625"/>
      <c r="C847" s="625"/>
      <c r="D847" s="627"/>
      <c r="E847" s="210"/>
      <c r="F847" s="210"/>
      <c r="G847" s="210"/>
      <c r="H847" s="210"/>
      <c r="I847" s="627"/>
      <c r="J847" s="210"/>
      <c r="K847" s="210"/>
      <c r="L847" s="210"/>
      <c r="M847" s="628"/>
      <c r="N847" s="210"/>
      <c r="O847" s="210"/>
      <c r="P847" s="210"/>
      <c r="Q847" s="210"/>
      <c r="R847" s="210"/>
      <c r="S847" s="210"/>
      <c r="T847" s="210"/>
      <c r="U847" s="210"/>
      <c r="V847" s="210"/>
      <c r="W847" s="210"/>
      <c r="X847" s="210"/>
      <c r="Y847" s="210"/>
      <c r="Z847" s="210"/>
    </row>
    <row r="848" ht="12.75" customHeight="1">
      <c r="A848" s="625"/>
      <c r="B848" s="625"/>
      <c r="C848" s="625"/>
      <c r="D848" s="627"/>
      <c r="E848" s="210"/>
      <c r="F848" s="210"/>
      <c r="G848" s="210"/>
      <c r="H848" s="210"/>
      <c r="I848" s="627"/>
      <c r="J848" s="210"/>
      <c r="K848" s="210"/>
      <c r="L848" s="210"/>
      <c r="M848" s="628"/>
      <c r="N848" s="210"/>
      <c r="O848" s="210"/>
      <c r="P848" s="210"/>
      <c r="Q848" s="210"/>
      <c r="R848" s="210"/>
      <c r="S848" s="210"/>
      <c r="T848" s="210"/>
      <c r="U848" s="210"/>
      <c r="V848" s="210"/>
      <c r="W848" s="210"/>
      <c r="X848" s="210"/>
      <c r="Y848" s="210"/>
      <c r="Z848" s="210"/>
    </row>
    <row r="849" ht="12.75" customHeight="1">
      <c r="A849" s="625"/>
      <c r="B849" s="625"/>
      <c r="C849" s="625"/>
      <c r="D849" s="627"/>
      <c r="E849" s="210"/>
      <c r="F849" s="210"/>
      <c r="G849" s="210"/>
      <c r="H849" s="210"/>
      <c r="I849" s="627"/>
      <c r="J849" s="210"/>
      <c r="K849" s="210"/>
      <c r="L849" s="210"/>
      <c r="M849" s="628"/>
      <c r="N849" s="210"/>
      <c r="O849" s="210"/>
      <c r="P849" s="210"/>
      <c r="Q849" s="210"/>
      <c r="R849" s="210"/>
      <c r="S849" s="210"/>
      <c r="T849" s="210"/>
      <c r="U849" s="210"/>
      <c r="V849" s="210"/>
      <c r="W849" s="210"/>
      <c r="X849" s="210"/>
      <c r="Y849" s="210"/>
      <c r="Z849" s="210"/>
    </row>
    <row r="850" ht="12.75" customHeight="1">
      <c r="A850" s="625"/>
      <c r="B850" s="625"/>
      <c r="C850" s="625"/>
      <c r="D850" s="627"/>
      <c r="E850" s="210"/>
      <c r="F850" s="210"/>
      <c r="G850" s="210"/>
      <c r="H850" s="210"/>
      <c r="I850" s="627"/>
      <c r="J850" s="210"/>
      <c r="K850" s="210"/>
      <c r="L850" s="210"/>
      <c r="M850" s="628"/>
      <c r="N850" s="210"/>
      <c r="O850" s="210"/>
      <c r="P850" s="210"/>
      <c r="Q850" s="210"/>
      <c r="R850" s="210"/>
      <c r="S850" s="210"/>
      <c r="T850" s="210"/>
      <c r="U850" s="210"/>
      <c r="V850" s="210"/>
      <c r="W850" s="210"/>
      <c r="X850" s="210"/>
      <c r="Y850" s="210"/>
      <c r="Z850" s="210"/>
    </row>
    <row r="851" ht="12.75" customHeight="1">
      <c r="A851" s="625"/>
      <c r="B851" s="625"/>
      <c r="C851" s="625"/>
      <c r="D851" s="627"/>
      <c r="E851" s="210"/>
      <c r="F851" s="210"/>
      <c r="G851" s="210"/>
      <c r="H851" s="210"/>
      <c r="I851" s="627"/>
      <c r="J851" s="210"/>
      <c r="K851" s="210"/>
      <c r="L851" s="210"/>
      <c r="M851" s="628"/>
      <c r="N851" s="210"/>
      <c r="O851" s="210"/>
      <c r="P851" s="210"/>
      <c r="Q851" s="210"/>
      <c r="R851" s="210"/>
      <c r="S851" s="210"/>
      <c r="T851" s="210"/>
      <c r="U851" s="210"/>
      <c r="V851" s="210"/>
      <c r="W851" s="210"/>
      <c r="X851" s="210"/>
      <c r="Y851" s="210"/>
      <c r="Z851" s="210"/>
    </row>
    <row r="852" ht="12.75" customHeight="1">
      <c r="A852" s="625"/>
      <c r="B852" s="625"/>
      <c r="C852" s="625"/>
      <c r="D852" s="627"/>
      <c r="E852" s="210"/>
      <c r="F852" s="210"/>
      <c r="G852" s="210"/>
      <c r="H852" s="210"/>
      <c r="I852" s="627"/>
      <c r="J852" s="210"/>
      <c r="K852" s="210"/>
      <c r="L852" s="210"/>
      <c r="M852" s="628"/>
      <c r="N852" s="210"/>
      <c r="O852" s="210"/>
      <c r="P852" s="210"/>
      <c r="Q852" s="210"/>
      <c r="R852" s="210"/>
      <c r="S852" s="210"/>
      <c r="T852" s="210"/>
      <c r="U852" s="210"/>
      <c r="V852" s="210"/>
      <c r="W852" s="210"/>
      <c r="X852" s="210"/>
      <c r="Y852" s="210"/>
      <c r="Z852" s="210"/>
    </row>
    <row r="853" ht="12.75" customHeight="1">
      <c r="A853" s="625"/>
      <c r="B853" s="625"/>
      <c r="C853" s="625"/>
      <c r="D853" s="627"/>
      <c r="E853" s="210"/>
      <c r="F853" s="210"/>
      <c r="G853" s="210"/>
      <c r="H853" s="210"/>
      <c r="I853" s="627"/>
      <c r="J853" s="210"/>
      <c r="K853" s="210"/>
      <c r="L853" s="210"/>
      <c r="M853" s="628"/>
      <c r="N853" s="210"/>
      <c r="O853" s="210"/>
      <c r="P853" s="210"/>
      <c r="Q853" s="210"/>
      <c r="R853" s="210"/>
      <c r="S853" s="210"/>
      <c r="T853" s="210"/>
      <c r="U853" s="210"/>
      <c r="V853" s="210"/>
      <c r="W853" s="210"/>
      <c r="X853" s="210"/>
      <c r="Y853" s="210"/>
      <c r="Z853" s="210"/>
    </row>
    <row r="854" ht="12.75" customHeight="1">
      <c r="A854" s="625"/>
      <c r="B854" s="625"/>
      <c r="C854" s="625"/>
      <c r="D854" s="627"/>
      <c r="E854" s="210"/>
      <c r="F854" s="210"/>
      <c r="G854" s="210"/>
      <c r="H854" s="210"/>
      <c r="I854" s="627"/>
      <c r="J854" s="210"/>
      <c r="K854" s="210"/>
      <c r="L854" s="210"/>
      <c r="M854" s="628"/>
      <c r="N854" s="210"/>
      <c r="O854" s="210"/>
      <c r="P854" s="210"/>
      <c r="Q854" s="210"/>
      <c r="R854" s="210"/>
      <c r="S854" s="210"/>
      <c r="T854" s="210"/>
      <c r="U854" s="210"/>
      <c r="V854" s="210"/>
      <c r="W854" s="210"/>
      <c r="X854" s="210"/>
      <c r="Y854" s="210"/>
      <c r="Z854" s="210"/>
    </row>
    <row r="855" ht="12.75" customHeight="1">
      <c r="A855" s="625"/>
      <c r="B855" s="625"/>
      <c r="C855" s="625"/>
      <c r="D855" s="627"/>
      <c r="E855" s="210"/>
      <c r="F855" s="210"/>
      <c r="G855" s="210"/>
      <c r="H855" s="210"/>
      <c r="I855" s="627"/>
      <c r="J855" s="210"/>
      <c r="K855" s="210"/>
      <c r="L855" s="210"/>
      <c r="M855" s="628"/>
      <c r="N855" s="210"/>
      <c r="O855" s="210"/>
      <c r="P855" s="210"/>
      <c r="Q855" s="210"/>
      <c r="R855" s="210"/>
      <c r="S855" s="210"/>
      <c r="T855" s="210"/>
      <c r="U855" s="210"/>
      <c r="V855" s="210"/>
      <c r="W855" s="210"/>
      <c r="X855" s="210"/>
      <c r="Y855" s="210"/>
      <c r="Z855" s="210"/>
    </row>
    <row r="856" ht="12.75" customHeight="1">
      <c r="A856" s="625"/>
      <c r="B856" s="625"/>
      <c r="C856" s="625"/>
      <c r="D856" s="627"/>
      <c r="E856" s="210"/>
      <c r="F856" s="210"/>
      <c r="G856" s="210"/>
      <c r="H856" s="210"/>
      <c r="I856" s="627"/>
      <c r="J856" s="210"/>
      <c r="K856" s="210"/>
      <c r="L856" s="210"/>
      <c r="M856" s="628"/>
      <c r="N856" s="210"/>
      <c r="O856" s="210"/>
      <c r="P856" s="210"/>
      <c r="Q856" s="210"/>
      <c r="R856" s="210"/>
      <c r="S856" s="210"/>
      <c r="T856" s="210"/>
      <c r="U856" s="210"/>
      <c r="V856" s="210"/>
      <c r="W856" s="210"/>
      <c r="X856" s="210"/>
      <c r="Y856" s="210"/>
      <c r="Z856" s="210"/>
    </row>
    <row r="857" ht="12.75" customHeight="1">
      <c r="A857" s="625"/>
      <c r="B857" s="625"/>
      <c r="C857" s="625"/>
      <c r="D857" s="627"/>
      <c r="E857" s="210"/>
      <c r="F857" s="210"/>
      <c r="G857" s="210"/>
      <c r="H857" s="210"/>
      <c r="I857" s="627"/>
      <c r="J857" s="210"/>
      <c r="K857" s="210"/>
      <c r="L857" s="210"/>
      <c r="M857" s="628"/>
      <c r="N857" s="210"/>
      <c r="O857" s="210"/>
      <c r="P857" s="210"/>
      <c r="Q857" s="210"/>
      <c r="R857" s="210"/>
      <c r="S857" s="210"/>
      <c r="T857" s="210"/>
      <c r="U857" s="210"/>
      <c r="V857" s="210"/>
      <c r="W857" s="210"/>
      <c r="X857" s="210"/>
      <c r="Y857" s="210"/>
      <c r="Z857" s="210"/>
    </row>
    <row r="858" ht="12.75" customHeight="1">
      <c r="A858" s="625"/>
      <c r="B858" s="625"/>
      <c r="C858" s="625"/>
      <c r="D858" s="627"/>
      <c r="E858" s="210"/>
      <c r="F858" s="210"/>
      <c r="G858" s="210"/>
      <c r="H858" s="210"/>
      <c r="I858" s="627"/>
      <c r="J858" s="210"/>
      <c r="K858" s="210"/>
      <c r="L858" s="210"/>
      <c r="M858" s="628"/>
      <c r="N858" s="210"/>
      <c r="O858" s="210"/>
      <c r="P858" s="210"/>
      <c r="Q858" s="210"/>
      <c r="R858" s="210"/>
      <c r="S858" s="210"/>
      <c r="T858" s="210"/>
      <c r="U858" s="210"/>
      <c r="V858" s="210"/>
      <c r="W858" s="210"/>
      <c r="X858" s="210"/>
      <c r="Y858" s="210"/>
      <c r="Z858" s="210"/>
    </row>
    <row r="859" ht="12.75" customHeight="1">
      <c r="A859" s="625"/>
      <c r="B859" s="625"/>
      <c r="C859" s="625"/>
      <c r="D859" s="627"/>
      <c r="E859" s="210"/>
      <c r="F859" s="210"/>
      <c r="G859" s="210"/>
      <c r="H859" s="210"/>
      <c r="I859" s="627"/>
      <c r="J859" s="210"/>
      <c r="K859" s="210"/>
      <c r="L859" s="210"/>
      <c r="M859" s="628"/>
      <c r="N859" s="210"/>
      <c r="O859" s="210"/>
      <c r="P859" s="210"/>
      <c r="Q859" s="210"/>
      <c r="R859" s="210"/>
      <c r="S859" s="210"/>
      <c r="T859" s="210"/>
      <c r="U859" s="210"/>
      <c r="V859" s="210"/>
      <c r="W859" s="210"/>
      <c r="X859" s="210"/>
      <c r="Y859" s="210"/>
      <c r="Z859" s="210"/>
    </row>
    <row r="860" ht="12.75" customHeight="1">
      <c r="A860" s="625"/>
      <c r="B860" s="625"/>
      <c r="C860" s="625"/>
      <c r="D860" s="627"/>
      <c r="E860" s="210"/>
      <c r="F860" s="210"/>
      <c r="G860" s="210"/>
      <c r="H860" s="210"/>
      <c r="I860" s="627"/>
      <c r="J860" s="210"/>
      <c r="K860" s="210"/>
      <c r="L860" s="210"/>
      <c r="M860" s="628"/>
      <c r="N860" s="210"/>
      <c r="O860" s="210"/>
      <c r="P860" s="210"/>
      <c r="Q860" s="210"/>
      <c r="R860" s="210"/>
      <c r="S860" s="210"/>
      <c r="T860" s="210"/>
      <c r="U860" s="210"/>
      <c r="V860" s="210"/>
      <c r="W860" s="210"/>
      <c r="X860" s="210"/>
      <c r="Y860" s="210"/>
      <c r="Z860" s="210"/>
    </row>
    <row r="861" ht="12.75" customHeight="1">
      <c r="A861" s="625"/>
      <c r="B861" s="625"/>
      <c r="C861" s="625"/>
      <c r="D861" s="627"/>
      <c r="E861" s="210"/>
      <c r="F861" s="210"/>
      <c r="G861" s="210"/>
      <c r="H861" s="210"/>
      <c r="I861" s="627"/>
      <c r="J861" s="210"/>
      <c r="K861" s="210"/>
      <c r="L861" s="210"/>
      <c r="M861" s="628"/>
      <c r="N861" s="210"/>
      <c r="O861" s="210"/>
      <c r="P861" s="210"/>
      <c r="Q861" s="210"/>
      <c r="R861" s="210"/>
      <c r="S861" s="210"/>
      <c r="T861" s="210"/>
      <c r="U861" s="210"/>
      <c r="V861" s="210"/>
      <c r="W861" s="210"/>
      <c r="X861" s="210"/>
      <c r="Y861" s="210"/>
      <c r="Z861" s="210"/>
    </row>
    <row r="862" ht="12.75" customHeight="1">
      <c r="A862" s="625"/>
      <c r="B862" s="625"/>
      <c r="C862" s="625"/>
      <c r="D862" s="627"/>
      <c r="E862" s="210"/>
      <c r="F862" s="210"/>
      <c r="G862" s="210"/>
      <c r="H862" s="210"/>
      <c r="I862" s="627"/>
      <c r="J862" s="210"/>
      <c r="K862" s="210"/>
      <c r="L862" s="210"/>
      <c r="M862" s="628"/>
      <c r="N862" s="210"/>
      <c r="O862" s="210"/>
      <c r="P862" s="210"/>
      <c r="Q862" s="210"/>
      <c r="R862" s="210"/>
      <c r="S862" s="210"/>
      <c r="T862" s="210"/>
      <c r="U862" s="210"/>
      <c r="V862" s="210"/>
      <c r="W862" s="210"/>
      <c r="X862" s="210"/>
      <c r="Y862" s="210"/>
      <c r="Z862" s="210"/>
    </row>
    <row r="863" ht="12.75" customHeight="1">
      <c r="A863" s="625"/>
      <c r="B863" s="625"/>
      <c r="C863" s="625"/>
      <c r="D863" s="627"/>
      <c r="E863" s="210"/>
      <c r="F863" s="210"/>
      <c r="G863" s="210"/>
      <c r="H863" s="210"/>
      <c r="I863" s="627"/>
      <c r="J863" s="210"/>
      <c r="K863" s="210"/>
      <c r="L863" s="210"/>
      <c r="M863" s="628"/>
      <c r="N863" s="210"/>
      <c r="O863" s="210"/>
      <c r="P863" s="210"/>
      <c r="Q863" s="210"/>
      <c r="R863" s="210"/>
      <c r="S863" s="210"/>
      <c r="T863" s="210"/>
      <c r="U863" s="210"/>
      <c r="V863" s="210"/>
      <c r="W863" s="210"/>
      <c r="X863" s="210"/>
      <c r="Y863" s="210"/>
      <c r="Z863" s="210"/>
    </row>
    <row r="864" ht="12.75" customHeight="1">
      <c r="A864" s="625"/>
      <c r="B864" s="625"/>
      <c r="C864" s="625"/>
      <c r="D864" s="627"/>
      <c r="E864" s="210"/>
      <c r="F864" s="210"/>
      <c r="G864" s="210"/>
      <c r="H864" s="210"/>
      <c r="I864" s="627"/>
      <c r="J864" s="210"/>
      <c r="K864" s="210"/>
      <c r="L864" s="210"/>
      <c r="M864" s="628"/>
      <c r="N864" s="210"/>
      <c r="O864" s="210"/>
      <c r="P864" s="210"/>
      <c r="Q864" s="210"/>
      <c r="R864" s="210"/>
      <c r="S864" s="210"/>
      <c r="T864" s="210"/>
      <c r="U864" s="210"/>
      <c r="V864" s="210"/>
      <c r="W864" s="210"/>
      <c r="X864" s="210"/>
      <c r="Y864" s="210"/>
      <c r="Z864" s="210"/>
    </row>
    <row r="865" ht="12.75" customHeight="1">
      <c r="A865" s="625"/>
      <c r="B865" s="625"/>
      <c r="C865" s="625"/>
      <c r="D865" s="627"/>
      <c r="E865" s="210"/>
      <c r="F865" s="210"/>
      <c r="G865" s="210"/>
      <c r="H865" s="210"/>
      <c r="I865" s="627"/>
      <c r="J865" s="210"/>
      <c r="K865" s="210"/>
      <c r="L865" s="210"/>
      <c r="M865" s="628"/>
      <c r="N865" s="210"/>
      <c r="O865" s="210"/>
      <c r="P865" s="210"/>
      <c r="Q865" s="210"/>
      <c r="R865" s="210"/>
      <c r="S865" s="210"/>
      <c r="T865" s="210"/>
      <c r="U865" s="210"/>
      <c r="V865" s="210"/>
      <c r="W865" s="210"/>
      <c r="X865" s="210"/>
      <c r="Y865" s="210"/>
      <c r="Z865" s="210"/>
    </row>
    <row r="866" ht="12.75" customHeight="1">
      <c r="A866" s="625"/>
      <c r="B866" s="625"/>
      <c r="C866" s="625"/>
      <c r="D866" s="627"/>
      <c r="E866" s="210"/>
      <c r="F866" s="210"/>
      <c r="G866" s="210"/>
      <c r="H866" s="210"/>
      <c r="I866" s="627"/>
      <c r="J866" s="210"/>
      <c r="K866" s="210"/>
      <c r="L866" s="210"/>
      <c r="M866" s="628"/>
      <c r="N866" s="210"/>
      <c r="O866" s="210"/>
      <c r="P866" s="210"/>
      <c r="Q866" s="210"/>
      <c r="R866" s="210"/>
      <c r="S866" s="210"/>
      <c r="T866" s="210"/>
      <c r="U866" s="210"/>
      <c r="V866" s="210"/>
      <c r="W866" s="210"/>
      <c r="X866" s="210"/>
      <c r="Y866" s="210"/>
      <c r="Z866" s="210"/>
    </row>
    <row r="867" ht="12.75" customHeight="1">
      <c r="A867" s="625"/>
      <c r="B867" s="625"/>
      <c r="C867" s="625"/>
      <c r="D867" s="627"/>
      <c r="E867" s="210"/>
      <c r="F867" s="210"/>
      <c r="G867" s="210"/>
      <c r="H867" s="210"/>
      <c r="I867" s="627"/>
      <c r="J867" s="210"/>
      <c r="K867" s="210"/>
      <c r="L867" s="210"/>
      <c r="M867" s="628"/>
      <c r="N867" s="210"/>
      <c r="O867" s="210"/>
      <c r="P867" s="210"/>
      <c r="Q867" s="210"/>
      <c r="R867" s="210"/>
      <c r="S867" s="210"/>
      <c r="T867" s="210"/>
      <c r="U867" s="210"/>
      <c r="V867" s="210"/>
      <c r="W867" s="210"/>
      <c r="X867" s="210"/>
      <c r="Y867" s="210"/>
      <c r="Z867" s="210"/>
    </row>
    <row r="868" ht="12.75" customHeight="1">
      <c r="A868" s="625"/>
      <c r="B868" s="625"/>
      <c r="C868" s="625"/>
      <c r="D868" s="627"/>
      <c r="E868" s="210"/>
      <c r="F868" s="210"/>
      <c r="G868" s="210"/>
      <c r="H868" s="210"/>
      <c r="I868" s="627"/>
      <c r="J868" s="210"/>
      <c r="K868" s="210"/>
      <c r="L868" s="210"/>
      <c r="M868" s="628"/>
      <c r="N868" s="210"/>
      <c r="O868" s="210"/>
      <c r="P868" s="210"/>
      <c r="Q868" s="210"/>
      <c r="R868" s="210"/>
      <c r="S868" s="210"/>
      <c r="T868" s="210"/>
      <c r="U868" s="210"/>
      <c r="V868" s="210"/>
      <c r="W868" s="210"/>
      <c r="X868" s="210"/>
      <c r="Y868" s="210"/>
      <c r="Z868" s="210"/>
    </row>
    <row r="869" ht="12.75" customHeight="1">
      <c r="A869" s="625"/>
      <c r="B869" s="625"/>
      <c r="C869" s="625"/>
      <c r="D869" s="627"/>
      <c r="E869" s="210"/>
      <c r="F869" s="210"/>
      <c r="G869" s="210"/>
      <c r="H869" s="210"/>
      <c r="I869" s="627"/>
      <c r="J869" s="210"/>
      <c r="K869" s="210"/>
      <c r="L869" s="210"/>
      <c r="M869" s="628"/>
      <c r="N869" s="210"/>
      <c r="O869" s="210"/>
      <c r="P869" s="210"/>
      <c r="Q869" s="210"/>
      <c r="R869" s="210"/>
      <c r="S869" s="210"/>
      <c r="T869" s="210"/>
      <c r="U869" s="210"/>
      <c r="V869" s="210"/>
      <c r="W869" s="210"/>
      <c r="X869" s="210"/>
      <c r="Y869" s="210"/>
      <c r="Z869" s="210"/>
    </row>
    <row r="870" ht="12.75" customHeight="1">
      <c r="A870" s="625"/>
      <c r="B870" s="625"/>
      <c r="C870" s="625"/>
      <c r="D870" s="627"/>
      <c r="E870" s="210"/>
      <c r="F870" s="210"/>
      <c r="G870" s="210"/>
      <c r="H870" s="210"/>
      <c r="I870" s="627"/>
      <c r="J870" s="210"/>
      <c r="K870" s="210"/>
      <c r="L870" s="210"/>
      <c r="M870" s="628"/>
      <c r="N870" s="210"/>
      <c r="O870" s="210"/>
      <c r="P870" s="210"/>
      <c r="Q870" s="210"/>
      <c r="R870" s="210"/>
      <c r="S870" s="210"/>
      <c r="T870" s="210"/>
      <c r="U870" s="210"/>
      <c r="V870" s="210"/>
      <c r="W870" s="210"/>
      <c r="X870" s="210"/>
      <c r="Y870" s="210"/>
      <c r="Z870" s="210"/>
    </row>
    <row r="871" ht="12.75" customHeight="1">
      <c r="A871" s="625"/>
      <c r="B871" s="625"/>
      <c r="C871" s="625"/>
      <c r="D871" s="627"/>
      <c r="E871" s="210"/>
      <c r="F871" s="210"/>
      <c r="G871" s="210"/>
      <c r="H871" s="210"/>
      <c r="I871" s="627"/>
      <c r="J871" s="210"/>
      <c r="K871" s="210"/>
      <c r="L871" s="210"/>
      <c r="M871" s="628"/>
      <c r="N871" s="210"/>
      <c r="O871" s="210"/>
      <c r="P871" s="210"/>
      <c r="Q871" s="210"/>
      <c r="R871" s="210"/>
      <c r="S871" s="210"/>
      <c r="T871" s="210"/>
      <c r="U871" s="210"/>
      <c r="V871" s="210"/>
      <c r="W871" s="210"/>
      <c r="X871" s="210"/>
      <c r="Y871" s="210"/>
      <c r="Z871" s="210"/>
    </row>
    <row r="872" ht="12.75" customHeight="1">
      <c r="A872" s="625"/>
      <c r="B872" s="625"/>
      <c r="C872" s="625"/>
      <c r="D872" s="627"/>
      <c r="E872" s="210"/>
      <c r="F872" s="210"/>
      <c r="G872" s="210"/>
      <c r="H872" s="210"/>
      <c r="I872" s="627"/>
      <c r="J872" s="210"/>
      <c r="K872" s="210"/>
      <c r="L872" s="210"/>
      <c r="M872" s="628"/>
      <c r="N872" s="210"/>
      <c r="O872" s="210"/>
      <c r="P872" s="210"/>
      <c r="Q872" s="210"/>
      <c r="R872" s="210"/>
      <c r="S872" s="210"/>
      <c r="T872" s="210"/>
      <c r="U872" s="210"/>
      <c r="V872" s="210"/>
      <c r="W872" s="210"/>
      <c r="X872" s="210"/>
      <c r="Y872" s="210"/>
      <c r="Z872" s="210"/>
    </row>
    <row r="873" ht="12.75" customHeight="1">
      <c r="A873" s="625"/>
      <c r="B873" s="625"/>
      <c r="C873" s="625"/>
      <c r="D873" s="627"/>
      <c r="E873" s="210"/>
      <c r="F873" s="210"/>
      <c r="G873" s="210"/>
      <c r="H873" s="210"/>
      <c r="I873" s="627"/>
      <c r="J873" s="210"/>
      <c r="K873" s="210"/>
      <c r="L873" s="210"/>
      <c r="M873" s="628"/>
      <c r="N873" s="210"/>
      <c r="O873" s="210"/>
      <c r="P873" s="210"/>
      <c r="Q873" s="210"/>
      <c r="R873" s="210"/>
      <c r="S873" s="210"/>
      <c r="T873" s="210"/>
      <c r="U873" s="210"/>
      <c r="V873" s="210"/>
      <c r="W873" s="210"/>
      <c r="X873" s="210"/>
      <c r="Y873" s="210"/>
      <c r="Z873" s="210"/>
    </row>
    <row r="874" ht="12.75" customHeight="1">
      <c r="A874" s="625"/>
      <c r="B874" s="625"/>
      <c r="C874" s="625"/>
      <c r="D874" s="627"/>
      <c r="E874" s="210"/>
      <c r="F874" s="210"/>
      <c r="G874" s="210"/>
      <c r="H874" s="210"/>
      <c r="I874" s="627"/>
      <c r="J874" s="210"/>
      <c r="K874" s="210"/>
      <c r="L874" s="210"/>
      <c r="M874" s="628"/>
      <c r="N874" s="210"/>
      <c r="O874" s="210"/>
      <c r="P874" s="210"/>
      <c r="Q874" s="210"/>
      <c r="R874" s="210"/>
      <c r="S874" s="210"/>
      <c r="T874" s="210"/>
      <c r="U874" s="210"/>
      <c r="V874" s="210"/>
      <c r="W874" s="210"/>
      <c r="X874" s="210"/>
      <c r="Y874" s="210"/>
      <c r="Z874" s="210"/>
    </row>
    <row r="875" ht="12.75" customHeight="1">
      <c r="A875" s="625"/>
      <c r="B875" s="625"/>
      <c r="C875" s="625"/>
      <c r="D875" s="627"/>
      <c r="E875" s="210"/>
      <c r="F875" s="210"/>
      <c r="G875" s="210"/>
      <c r="H875" s="210"/>
      <c r="I875" s="627"/>
      <c r="J875" s="210"/>
      <c r="K875" s="210"/>
      <c r="L875" s="210"/>
      <c r="M875" s="628"/>
      <c r="N875" s="210"/>
      <c r="O875" s="210"/>
      <c r="P875" s="210"/>
      <c r="Q875" s="210"/>
      <c r="R875" s="210"/>
      <c r="S875" s="210"/>
      <c r="T875" s="210"/>
      <c r="U875" s="210"/>
      <c r="V875" s="210"/>
      <c r="W875" s="210"/>
      <c r="X875" s="210"/>
      <c r="Y875" s="210"/>
      <c r="Z875" s="210"/>
    </row>
    <row r="876" ht="12.75" customHeight="1">
      <c r="A876" s="625"/>
      <c r="B876" s="625"/>
      <c r="C876" s="625"/>
      <c r="D876" s="627"/>
      <c r="E876" s="210"/>
      <c r="F876" s="210"/>
      <c r="G876" s="210"/>
      <c r="H876" s="210"/>
      <c r="I876" s="627"/>
      <c r="J876" s="210"/>
      <c r="K876" s="210"/>
      <c r="L876" s="210"/>
      <c r="M876" s="628"/>
      <c r="N876" s="210"/>
      <c r="O876" s="210"/>
      <c r="P876" s="210"/>
      <c r="Q876" s="210"/>
      <c r="R876" s="210"/>
      <c r="S876" s="210"/>
      <c r="T876" s="210"/>
      <c r="U876" s="210"/>
      <c r="V876" s="210"/>
      <c r="W876" s="210"/>
      <c r="X876" s="210"/>
      <c r="Y876" s="210"/>
      <c r="Z876" s="210"/>
    </row>
    <row r="877" ht="12.75" customHeight="1">
      <c r="A877" s="625"/>
      <c r="B877" s="625"/>
      <c r="C877" s="625"/>
      <c r="D877" s="627"/>
      <c r="E877" s="210"/>
      <c r="F877" s="210"/>
      <c r="G877" s="210"/>
      <c r="H877" s="210"/>
      <c r="I877" s="627"/>
      <c r="J877" s="210"/>
      <c r="K877" s="210"/>
      <c r="L877" s="210"/>
      <c r="M877" s="628"/>
      <c r="N877" s="210"/>
      <c r="O877" s="210"/>
      <c r="P877" s="210"/>
      <c r="Q877" s="210"/>
      <c r="R877" s="210"/>
      <c r="S877" s="210"/>
      <c r="T877" s="210"/>
      <c r="U877" s="210"/>
      <c r="V877" s="210"/>
      <c r="W877" s="210"/>
      <c r="X877" s="210"/>
      <c r="Y877" s="210"/>
      <c r="Z877" s="210"/>
    </row>
    <row r="878" ht="12.75" customHeight="1">
      <c r="A878" s="625"/>
      <c r="B878" s="625"/>
      <c r="C878" s="625"/>
      <c r="D878" s="627"/>
      <c r="E878" s="210"/>
      <c r="F878" s="210"/>
      <c r="G878" s="210"/>
      <c r="H878" s="210"/>
      <c r="I878" s="627"/>
      <c r="J878" s="210"/>
      <c r="K878" s="210"/>
      <c r="L878" s="210"/>
      <c r="M878" s="628"/>
      <c r="N878" s="210"/>
      <c r="O878" s="210"/>
      <c r="P878" s="210"/>
      <c r="Q878" s="210"/>
      <c r="R878" s="210"/>
      <c r="S878" s="210"/>
      <c r="T878" s="210"/>
      <c r="U878" s="210"/>
      <c r="V878" s="210"/>
      <c r="W878" s="210"/>
      <c r="X878" s="210"/>
      <c r="Y878" s="210"/>
      <c r="Z878" s="210"/>
    </row>
    <row r="879" ht="12.75" customHeight="1">
      <c r="A879" s="625"/>
      <c r="B879" s="625"/>
      <c r="C879" s="625"/>
      <c r="D879" s="627"/>
      <c r="E879" s="210"/>
      <c r="F879" s="210"/>
      <c r="G879" s="210"/>
      <c r="H879" s="210"/>
      <c r="I879" s="627"/>
      <c r="J879" s="210"/>
      <c r="K879" s="210"/>
      <c r="L879" s="210"/>
      <c r="M879" s="628"/>
      <c r="N879" s="210"/>
      <c r="O879" s="210"/>
      <c r="P879" s="210"/>
      <c r="Q879" s="210"/>
      <c r="R879" s="210"/>
      <c r="S879" s="210"/>
      <c r="T879" s="210"/>
      <c r="U879" s="210"/>
      <c r="V879" s="210"/>
      <c r="W879" s="210"/>
      <c r="X879" s="210"/>
      <c r="Y879" s="210"/>
      <c r="Z879" s="210"/>
    </row>
    <row r="880" ht="12.75" customHeight="1">
      <c r="A880" s="625"/>
      <c r="B880" s="625"/>
      <c r="C880" s="625"/>
      <c r="D880" s="627"/>
      <c r="E880" s="210"/>
      <c r="F880" s="210"/>
      <c r="G880" s="210"/>
      <c r="H880" s="210"/>
      <c r="I880" s="627"/>
      <c r="J880" s="210"/>
      <c r="K880" s="210"/>
      <c r="L880" s="210"/>
      <c r="M880" s="628"/>
      <c r="N880" s="210"/>
      <c r="O880" s="210"/>
      <c r="P880" s="210"/>
      <c r="Q880" s="210"/>
      <c r="R880" s="210"/>
      <c r="S880" s="210"/>
      <c r="T880" s="210"/>
      <c r="U880" s="210"/>
      <c r="V880" s="210"/>
      <c r="W880" s="210"/>
      <c r="X880" s="210"/>
      <c r="Y880" s="210"/>
      <c r="Z880" s="210"/>
    </row>
    <row r="881" ht="12.75" customHeight="1">
      <c r="A881" s="625"/>
      <c r="B881" s="625"/>
      <c r="C881" s="625"/>
      <c r="D881" s="627"/>
      <c r="E881" s="210"/>
      <c r="F881" s="210"/>
      <c r="G881" s="210"/>
      <c r="H881" s="210"/>
      <c r="I881" s="627"/>
      <c r="J881" s="210"/>
      <c r="K881" s="210"/>
      <c r="L881" s="210"/>
      <c r="M881" s="628"/>
      <c r="N881" s="210"/>
      <c r="O881" s="210"/>
      <c r="P881" s="210"/>
      <c r="Q881" s="210"/>
      <c r="R881" s="210"/>
      <c r="S881" s="210"/>
      <c r="T881" s="210"/>
      <c r="U881" s="210"/>
      <c r="V881" s="210"/>
      <c r="W881" s="210"/>
      <c r="X881" s="210"/>
      <c r="Y881" s="210"/>
      <c r="Z881" s="210"/>
    </row>
    <row r="882" ht="12.75" customHeight="1">
      <c r="A882" s="625"/>
      <c r="B882" s="625"/>
      <c r="C882" s="625"/>
      <c r="D882" s="627"/>
      <c r="E882" s="210"/>
      <c r="F882" s="210"/>
      <c r="G882" s="210"/>
      <c r="H882" s="210"/>
      <c r="I882" s="627"/>
      <c r="J882" s="210"/>
      <c r="K882" s="210"/>
      <c r="L882" s="210"/>
      <c r="M882" s="628"/>
      <c r="N882" s="210"/>
      <c r="O882" s="210"/>
      <c r="P882" s="210"/>
      <c r="Q882" s="210"/>
      <c r="R882" s="210"/>
      <c r="S882" s="210"/>
      <c r="T882" s="210"/>
      <c r="U882" s="210"/>
      <c r="V882" s="210"/>
      <c r="W882" s="210"/>
      <c r="X882" s="210"/>
      <c r="Y882" s="210"/>
      <c r="Z882" s="210"/>
    </row>
    <row r="883" ht="12.75" customHeight="1">
      <c r="A883" s="625"/>
      <c r="B883" s="625"/>
      <c r="C883" s="625"/>
      <c r="D883" s="627"/>
      <c r="E883" s="210"/>
      <c r="F883" s="210"/>
      <c r="G883" s="210"/>
      <c r="H883" s="210"/>
      <c r="I883" s="627"/>
      <c r="J883" s="210"/>
      <c r="K883" s="210"/>
      <c r="L883" s="210"/>
      <c r="M883" s="628"/>
      <c r="N883" s="210"/>
      <c r="O883" s="210"/>
      <c r="P883" s="210"/>
      <c r="Q883" s="210"/>
      <c r="R883" s="210"/>
      <c r="S883" s="210"/>
      <c r="T883" s="210"/>
      <c r="U883" s="210"/>
      <c r="V883" s="210"/>
      <c r="W883" s="210"/>
      <c r="X883" s="210"/>
      <c r="Y883" s="210"/>
      <c r="Z883" s="210"/>
    </row>
    <row r="884" ht="12.75" customHeight="1">
      <c r="A884" s="625"/>
      <c r="B884" s="625"/>
      <c r="C884" s="625"/>
      <c r="D884" s="627"/>
      <c r="E884" s="210"/>
      <c r="F884" s="210"/>
      <c r="G884" s="210"/>
      <c r="H884" s="210"/>
      <c r="I884" s="627"/>
      <c r="J884" s="210"/>
      <c r="K884" s="210"/>
      <c r="L884" s="210"/>
      <c r="M884" s="628"/>
      <c r="N884" s="210"/>
      <c r="O884" s="210"/>
      <c r="P884" s="210"/>
      <c r="Q884" s="210"/>
      <c r="R884" s="210"/>
      <c r="S884" s="210"/>
      <c r="T884" s="210"/>
      <c r="U884" s="210"/>
      <c r="V884" s="210"/>
      <c r="W884" s="210"/>
      <c r="X884" s="210"/>
      <c r="Y884" s="210"/>
      <c r="Z884" s="210"/>
    </row>
    <row r="885" ht="12.75" customHeight="1">
      <c r="A885" s="625"/>
      <c r="B885" s="625"/>
      <c r="C885" s="625"/>
      <c r="D885" s="627"/>
      <c r="E885" s="210"/>
      <c r="F885" s="210"/>
      <c r="G885" s="210"/>
      <c r="H885" s="210"/>
      <c r="I885" s="627"/>
      <c r="J885" s="210"/>
      <c r="K885" s="210"/>
      <c r="L885" s="210"/>
      <c r="M885" s="628"/>
      <c r="N885" s="210"/>
      <c r="O885" s="210"/>
      <c r="P885" s="210"/>
      <c r="Q885" s="210"/>
      <c r="R885" s="210"/>
      <c r="S885" s="210"/>
      <c r="T885" s="210"/>
      <c r="U885" s="210"/>
      <c r="V885" s="210"/>
      <c r="W885" s="210"/>
      <c r="X885" s="210"/>
      <c r="Y885" s="210"/>
      <c r="Z885" s="210"/>
    </row>
    <row r="886" ht="12.75" customHeight="1">
      <c r="A886" s="625"/>
      <c r="B886" s="625"/>
      <c r="C886" s="625"/>
      <c r="D886" s="627"/>
      <c r="E886" s="210"/>
      <c r="F886" s="210"/>
      <c r="G886" s="210"/>
      <c r="H886" s="210"/>
      <c r="I886" s="627"/>
      <c r="J886" s="210"/>
      <c r="K886" s="210"/>
      <c r="L886" s="210"/>
      <c r="M886" s="628"/>
      <c r="N886" s="210"/>
      <c r="O886" s="210"/>
      <c r="P886" s="210"/>
      <c r="Q886" s="210"/>
      <c r="R886" s="210"/>
      <c r="S886" s="210"/>
      <c r="T886" s="210"/>
      <c r="U886" s="210"/>
      <c r="V886" s="210"/>
      <c r="W886" s="210"/>
      <c r="X886" s="210"/>
      <c r="Y886" s="210"/>
      <c r="Z886" s="210"/>
    </row>
    <row r="887" ht="12.75" customHeight="1">
      <c r="A887" s="625"/>
      <c r="B887" s="625"/>
      <c r="C887" s="625"/>
      <c r="D887" s="627"/>
      <c r="E887" s="210"/>
      <c r="F887" s="210"/>
      <c r="G887" s="210"/>
      <c r="H887" s="210"/>
      <c r="I887" s="627"/>
      <c r="J887" s="210"/>
      <c r="K887" s="210"/>
      <c r="L887" s="210"/>
      <c r="M887" s="628"/>
      <c r="N887" s="210"/>
      <c r="O887" s="210"/>
      <c r="P887" s="210"/>
      <c r="Q887" s="210"/>
      <c r="R887" s="210"/>
      <c r="S887" s="210"/>
      <c r="T887" s="210"/>
      <c r="U887" s="210"/>
      <c r="V887" s="210"/>
      <c r="W887" s="210"/>
      <c r="X887" s="210"/>
      <c r="Y887" s="210"/>
      <c r="Z887" s="210"/>
    </row>
    <row r="888" ht="12.75" customHeight="1">
      <c r="A888" s="625"/>
      <c r="B888" s="625"/>
      <c r="C888" s="625"/>
      <c r="D888" s="627"/>
      <c r="E888" s="210"/>
      <c r="F888" s="210"/>
      <c r="G888" s="210"/>
      <c r="H888" s="210"/>
      <c r="I888" s="627"/>
      <c r="J888" s="210"/>
      <c r="K888" s="210"/>
      <c r="L888" s="210"/>
      <c r="M888" s="628"/>
      <c r="N888" s="210"/>
      <c r="O888" s="210"/>
      <c r="P888" s="210"/>
      <c r="Q888" s="210"/>
      <c r="R888" s="210"/>
      <c r="S888" s="210"/>
      <c r="T888" s="210"/>
      <c r="U888" s="210"/>
      <c r="V888" s="210"/>
      <c r="W888" s="210"/>
      <c r="X888" s="210"/>
      <c r="Y888" s="210"/>
      <c r="Z888" s="210"/>
    </row>
    <row r="889" ht="12.75" customHeight="1">
      <c r="A889" s="625"/>
      <c r="B889" s="625"/>
      <c r="C889" s="625"/>
      <c r="D889" s="627"/>
      <c r="E889" s="210"/>
      <c r="F889" s="210"/>
      <c r="G889" s="210"/>
      <c r="H889" s="210"/>
      <c r="I889" s="627"/>
      <c r="J889" s="210"/>
      <c r="K889" s="210"/>
      <c r="L889" s="210"/>
      <c r="M889" s="628"/>
      <c r="N889" s="210"/>
      <c r="O889" s="210"/>
      <c r="P889" s="210"/>
      <c r="Q889" s="210"/>
      <c r="R889" s="210"/>
      <c r="S889" s="210"/>
      <c r="T889" s="210"/>
      <c r="U889" s="210"/>
      <c r="V889" s="210"/>
      <c r="W889" s="210"/>
      <c r="X889" s="210"/>
      <c r="Y889" s="210"/>
      <c r="Z889" s="210"/>
    </row>
    <row r="890" ht="12.75" customHeight="1">
      <c r="A890" s="625"/>
      <c r="B890" s="625"/>
      <c r="C890" s="625"/>
      <c r="D890" s="627"/>
      <c r="E890" s="210"/>
      <c r="F890" s="210"/>
      <c r="G890" s="210"/>
      <c r="H890" s="210"/>
      <c r="I890" s="627"/>
      <c r="J890" s="210"/>
      <c r="K890" s="210"/>
      <c r="L890" s="210"/>
      <c r="M890" s="628"/>
      <c r="N890" s="210"/>
      <c r="O890" s="210"/>
      <c r="P890" s="210"/>
      <c r="Q890" s="210"/>
      <c r="R890" s="210"/>
      <c r="S890" s="210"/>
      <c r="T890" s="210"/>
      <c r="U890" s="210"/>
      <c r="V890" s="210"/>
      <c r="W890" s="210"/>
      <c r="X890" s="210"/>
      <c r="Y890" s="210"/>
      <c r="Z890" s="210"/>
    </row>
    <row r="891" ht="12.75" customHeight="1">
      <c r="A891" s="625"/>
      <c r="B891" s="625"/>
      <c r="C891" s="625"/>
      <c r="D891" s="627"/>
      <c r="E891" s="210"/>
      <c r="F891" s="210"/>
      <c r="G891" s="210"/>
      <c r="H891" s="210"/>
      <c r="I891" s="627"/>
      <c r="J891" s="210"/>
      <c r="K891" s="210"/>
      <c r="L891" s="210"/>
      <c r="M891" s="628"/>
      <c r="N891" s="210"/>
      <c r="O891" s="210"/>
      <c r="P891" s="210"/>
      <c r="Q891" s="210"/>
      <c r="R891" s="210"/>
      <c r="S891" s="210"/>
      <c r="T891" s="210"/>
      <c r="U891" s="210"/>
      <c r="V891" s="210"/>
      <c r="W891" s="210"/>
      <c r="X891" s="210"/>
      <c r="Y891" s="210"/>
      <c r="Z891" s="210"/>
    </row>
    <row r="892" ht="12.75" customHeight="1">
      <c r="A892" s="625"/>
      <c r="B892" s="625"/>
      <c r="C892" s="625"/>
      <c r="D892" s="627"/>
      <c r="E892" s="210"/>
      <c r="F892" s="210"/>
      <c r="G892" s="210"/>
      <c r="H892" s="210"/>
      <c r="I892" s="627"/>
      <c r="J892" s="210"/>
      <c r="K892" s="210"/>
      <c r="L892" s="210"/>
      <c r="M892" s="628"/>
      <c r="N892" s="210"/>
      <c r="O892" s="210"/>
      <c r="P892" s="210"/>
      <c r="Q892" s="210"/>
      <c r="R892" s="210"/>
      <c r="S892" s="210"/>
      <c r="T892" s="210"/>
      <c r="U892" s="210"/>
      <c r="V892" s="210"/>
      <c r="W892" s="210"/>
      <c r="X892" s="210"/>
      <c r="Y892" s="210"/>
      <c r="Z892" s="210"/>
    </row>
    <row r="893" ht="12.75" customHeight="1">
      <c r="A893" s="625"/>
      <c r="B893" s="625"/>
      <c r="C893" s="625"/>
      <c r="D893" s="627"/>
      <c r="E893" s="210"/>
      <c r="F893" s="210"/>
      <c r="G893" s="210"/>
      <c r="H893" s="210"/>
      <c r="I893" s="627"/>
      <c r="J893" s="210"/>
      <c r="K893" s="210"/>
      <c r="L893" s="210"/>
      <c r="M893" s="628"/>
      <c r="N893" s="210"/>
      <c r="O893" s="210"/>
      <c r="P893" s="210"/>
      <c r="Q893" s="210"/>
      <c r="R893" s="210"/>
      <c r="S893" s="210"/>
      <c r="T893" s="210"/>
      <c r="U893" s="210"/>
      <c r="V893" s="210"/>
      <c r="W893" s="210"/>
      <c r="X893" s="210"/>
      <c r="Y893" s="210"/>
      <c r="Z893" s="210"/>
    </row>
    <row r="894" ht="12.75" customHeight="1">
      <c r="A894" s="625"/>
      <c r="B894" s="625"/>
      <c r="C894" s="625"/>
      <c r="D894" s="627"/>
      <c r="E894" s="210"/>
      <c r="F894" s="210"/>
      <c r="G894" s="210"/>
      <c r="H894" s="210"/>
      <c r="I894" s="627"/>
      <c r="J894" s="210"/>
      <c r="K894" s="210"/>
      <c r="L894" s="210"/>
      <c r="M894" s="628"/>
      <c r="N894" s="210"/>
      <c r="O894" s="210"/>
      <c r="P894" s="210"/>
      <c r="Q894" s="210"/>
      <c r="R894" s="210"/>
      <c r="S894" s="210"/>
      <c r="T894" s="210"/>
      <c r="U894" s="210"/>
      <c r="V894" s="210"/>
      <c r="W894" s="210"/>
      <c r="X894" s="210"/>
      <c r="Y894" s="210"/>
      <c r="Z894" s="210"/>
    </row>
    <row r="895" ht="12.75" customHeight="1">
      <c r="A895" s="625"/>
      <c r="B895" s="625"/>
      <c r="C895" s="625"/>
      <c r="D895" s="627"/>
      <c r="E895" s="210"/>
      <c r="F895" s="210"/>
      <c r="G895" s="210"/>
      <c r="H895" s="210"/>
      <c r="I895" s="627"/>
      <c r="J895" s="210"/>
      <c r="K895" s="210"/>
      <c r="L895" s="210"/>
      <c r="M895" s="628"/>
      <c r="N895" s="210"/>
      <c r="O895" s="210"/>
      <c r="P895" s="210"/>
      <c r="Q895" s="210"/>
      <c r="R895" s="210"/>
      <c r="S895" s="210"/>
      <c r="T895" s="210"/>
      <c r="U895" s="210"/>
      <c r="V895" s="210"/>
      <c r="W895" s="210"/>
      <c r="X895" s="210"/>
      <c r="Y895" s="210"/>
      <c r="Z895" s="210"/>
    </row>
    <row r="896" ht="12.75" customHeight="1">
      <c r="A896" s="625"/>
      <c r="B896" s="625"/>
      <c r="C896" s="625"/>
      <c r="D896" s="627"/>
      <c r="E896" s="210"/>
      <c r="F896" s="210"/>
      <c r="G896" s="210"/>
      <c r="H896" s="210"/>
      <c r="I896" s="627"/>
      <c r="J896" s="210"/>
      <c r="K896" s="210"/>
      <c r="L896" s="210"/>
      <c r="M896" s="628"/>
      <c r="N896" s="210"/>
      <c r="O896" s="210"/>
      <c r="P896" s="210"/>
      <c r="Q896" s="210"/>
      <c r="R896" s="210"/>
      <c r="S896" s="210"/>
      <c r="T896" s="210"/>
      <c r="U896" s="210"/>
      <c r="V896" s="210"/>
      <c r="W896" s="210"/>
      <c r="X896" s="210"/>
      <c r="Y896" s="210"/>
      <c r="Z896" s="210"/>
    </row>
    <row r="897" ht="12.75" customHeight="1">
      <c r="A897" s="625"/>
      <c r="B897" s="625"/>
      <c r="C897" s="625"/>
      <c r="D897" s="627"/>
      <c r="E897" s="210"/>
      <c r="F897" s="210"/>
      <c r="G897" s="210"/>
      <c r="H897" s="210"/>
      <c r="I897" s="627"/>
      <c r="J897" s="210"/>
      <c r="K897" s="210"/>
      <c r="L897" s="210"/>
      <c r="M897" s="628"/>
      <c r="N897" s="210"/>
      <c r="O897" s="210"/>
      <c r="P897" s="210"/>
      <c r="Q897" s="210"/>
      <c r="R897" s="210"/>
      <c r="S897" s="210"/>
      <c r="T897" s="210"/>
      <c r="U897" s="210"/>
      <c r="V897" s="210"/>
      <c r="W897" s="210"/>
      <c r="X897" s="210"/>
      <c r="Y897" s="210"/>
      <c r="Z897" s="210"/>
    </row>
    <row r="898" ht="12.75" customHeight="1">
      <c r="A898" s="625"/>
      <c r="B898" s="625"/>
      <c r="C898" s="625"/>
      <c r="D898" s="627"/>
      <c r="E898" s="210"/>
      <c r="F898" s="210"/>
      <c r="G898" s="210"/>
      <c r="H898" s="210"/>
      <c r="I898" s="627"/>
      <c r="J898" s="210"/>
      <c r="K898" s="210"/>
      <c r="L898" s="210"/>
      <c r="M898" s="628"/>
      <c r="N898" s="210"/>
      <c r="O898" s="210"/>
      <c r="P898" s="210"/>
      <c r="Q898" s="210"/>
      <c r="R898" s="210"/>
      <c r="S898" s="210"/>
      <c r="T898" s="210"/>
      <c r="U898" s="210"/>
      <c r="V898" s="210"/>
      <c r="W898" s="210"/>
      <c r="X898" s="210"/>
      <c r="Y898" s="210"/>
      <c r="Z898" s="210"/>
    </row>
    <row r="899" ht="12.75" customHeight="1">
      <c r="A899" s="625"/>
      <c r="B899" s="625"/>
      <c r="C899" s="625"/>
      <c r="D899" s="627"/>
      <c r="E899" s="210"/>
      <c r="F899" s="210"/>
      <c r="G899" s="210"/>
      <c r="H899" s="210"/>
      <c r="I899" s="627"/>
      <c r="J899" s="210"/>
      <c r="K899" s="210"/>
      <c r="L899" s="210"/>
      <c r="M899" s="628"/>
      <c r="N899" s="210"/>
      <c r="O899" s="210"/>
      <c r="P899" s="210"/>
      <c r="Q899" s="210"/>
      <c r="R899" s="210"/>
      <c r="S899" s="210"/>
      <c r="T899" s="210"/>
      <c r="U899" s="210"/>
      <c r="V899" s="210"/>
      <c r="W899" s="210"/>
      <c r="X899" s="210"/>
      <c r="Y899" s="210"/>
      <c r="Z899" s="210"/>
    </row>
    <row r="900" ht="12.75" customHeight="1">
      <c r="A900" s="625"/>
      <c r="B900" s="625"/>
      <c r="C900" s="625"/>
      <c r="D900" s="627"/>
      <c r="E900" s="210"/>
      <c r="F900" s="210"/>
      <c r="G900" s="210"/>
      <c r="H900" s="210"/>
      <c r="I900" s="627"/>
      <c r="J900" s="210"/>
      <c r="K900" s="210"/>
      <c r="L900" s="210"/>
      <c r="M900" s="628"/>
      <c r="N900" s="210"/>
      <c r="O900" s="210"/>
      <c r="P900" s="210"/>
      <c r="Q900" s="210"/>
      <c r="R900" s="210"/>
      <c r="S900" s="210"/>
      <c r="T900" s="210"/>
      <c r="U900" s="210"/>
      <c r="V900" s="210"/>
      <c r="W900" s="210"/>
      <c r="X900" s="210"/>
      <c r="Y900" s="210"/>
      <c r="Z900" s="210"/>
    </row>
    <row r="901" ht="12.75" customHeight="1">
      <c r="A901" s="625"/>
      <c r="B901" s="625"/>
      <c r="C901" s="625"/>
      <c r="D901" s="627"/>
      <c r="E901" s="210"/>
      <c r="F901" s="210"/>
      <c r="G901" s="210"/>
      <c r="H901" s="210"/>
      <c r="I901" s="627"/>
      <c r="J901" s="210"/>
      <c r="K901" s="210"/>
      <c r="L901" s="210"/>
      <c r="M901" s="628"/>
      <c r="N901" s="210"/>
      <c r="O901" s="210"/>
      <c r="P901" s="210"/>
      <c r="Q901" s="210"/>
      <c r="R901" s="210"/>
      <c r="S901" s="210"/>
      <c r="T901" s="210"/>
      <c r="U901" s="210"/>
      <c r="V901" s="210"/>
      <c r="W901" s="210"/>
      <c r="X901" s="210"/>
      <c r="Y901" s="210"/>
      <c r="Z901" s="210"/>
    </row>
    <row r="902" ht="12.75" customHeight="1">
      <c r="A902" s="625"/>
      <c r="B902" s="625"/>
      <c r="C902" s="625"/>
      <c r="D902" s="627"/>
      <c r="E902" s="210"/>
      <c r="F902" s="210"/>
      <c r="G902" s="210"/>
      <c r="H902" s="210"/>
      <c r="I902" s="627"/>
      <c r="J902" s="210"/>
      <c r="K902" s="210"/>
      <c r="L902" s="210"/>
      <c r="M902" s="628"/>
      <c r="N902" s="210"/>
      <c r="O902" s="210"/>
      <c r="P902" s="210"/>
      <c r="Q902" s="210"/>
      <c r="R902" s="210"/>
      <c r="S902" s="210"/>
      <c r="T902" s="210"/>
      <c r="U902" s="210"/>
      <c r="V902" s="210"/>
      <c r="W902" s="210"/>
      <c r="X902" s="210"/>
      <c r="Y902" s="210"/>
      <c r="Z902" s="210"/>
    </row>
    <row r="903" ht="12.75" customHeight="1">
      <c r="A903" s="625"/>
      <c r="B903" s="625"/>
      <c r="C903" s="625"/>
      <c r="D903" s="627"/>
      <c r="E903" s="210"/>
      <c r="F903" s="210"/>
      <c r="G903" s="210"/>
      <c r="H903" s="210"/>
      <c r="I903" s="627"/>
      <c r="J903" s="210"/>
      <c r="K903" s="210"/>
      <c r="L903" s="210"/>
      <c r="M903" s="628"/>
      <c r="N903" s="210"/>
      <c r="O903" s="210"/>
      <c r="P903" s="210"/>
      <c r="Q903" s="210"/>
      <c r="R903" s="210"/>
      <c r="S903" s="210"/>
      <c r="T903" s="210"/>
      <c r="U903" s="210"/>
      <c r="V903" s="210"/>
      <c r="W903" s="210"/>
      <c r="X903" s="210"/>
      <c r="Y903" s="210"/>
      <c r="Z903" s="210"/>
    </row>
    <row r="904" ht="12.75" customHeight="1">
      <c r="A904" s="625"/>
      <c r="B904" s="625"/>
      <c r="C904" s="625"/>
      <c r="D904" s="627"/>
      <c r="E904" s="210"/>
      <c r="F904" s="210"/>
      <c r="G904" s="210"/>
      <c r="H904" s="210"/>
      <c r="I904" s="627"/>
      <c r="J904" s="210"/>
      <c r="K904" s="210"/>
      <c r="L904" s="210"/>
      <c r="M904" s="628"/>
      <c r="N904" s="210"/>
      <c r="O904" s="210"/>
      <c r="P904" s="210"/>
      <c r="Q904" s="210"/>
      <c r="R904" s="210"/>
      <c r="S904" s="210"/>
      <c r="T904" s="210"/>
      <c r="U904" s="210"/>
      <c r="V904" s="210"/>
      <c r="W904" s="210"/>
      <c r="X904" s="210"/>
      <c r="Y904" s="210"/>
      <c r="Z904" s="210"/>
    </row>
    <row r="905" ht="12.75" customHeight="1">
      <c r="A905" s="625"/>
      <c r="B905" s="625"/>
      <c r="C905" s="625"/>
      <c r="D905" s="627"/>
      <c r="E905" s="210"/>
      <c r="F905" s="210"/>
      <c r="G905" s="210"/>
      <c r="H905" s="210"/>
      <c r="I905" s="627"/>
      <c r="J905" s="210"/>
      <c r="K905" s="210"/>
      <c r="L905" s="210"/>
      <c r="M905" s="628"/>
      <c r="N905" s="210"/>
      <c r="O905" s="210"/>
      <c r="P905" s="210"/>
      <c r="Q905" s="210"/>
      <c r="R905" s="210"/>
      <c r="S905" s="210"/>
      <c r="T905" s="210"/>
      <c r="U905" s="210"/>
      <c r="V905" s="210"/>
      <c r="W905" s="210"/>
      <c r="X905" s="210"/>
      <c r="Y905" s="210"/>
      <c r="Z905" s="210"/>
    </row>
    <row r="906" ht="12.75" customHeight="1">
      <c r="A906" s="625"/>
      <c r="B906" s="625"/>
      <c r="C906" s="625"/>
      <c r="D906" s="627"/>
      <c r="E906" s="210"/>
      <c r="F906" s="210"/>
      <c r="G906" s="210"/>
      <c r="H906" s="210"/>
      <c r="I906" s="627"/>
      <c r="J906" s="210"/>
      <c r="K906" s="210"/>
      <c r="L906" s="210"/>
      <c r="M906" s="628"/>
      <c r="N906" s="210"/>
      <c r="O906" s="210"/>
      <c r="P906" s="210"/>
      <c r="Q906" s="210"/>
      <c r="R906" s="210"/>
      <c r="S906" s="210"/>
      <c r="T906" s="210"/>
      <c r="U906" s="210"/>
      <c r="V906" s="210"/>
      <c r="W906" s="210"/>
      <c r="X906" s="210"/>
      <c r="Y906" s="210"/>
      <c r="Z906" s="210"/>
    </row>
    <row r="907" ht="12.75" customHeight="1">
      <c r="A907" s="625"/>
      <c r="B907" s="625"/>
      <c r="C907" s="625"/>
      <c r="D907" s="627"/>
      <c r="E907" s="210"/>
      <c r="F907" s="210"/>
      <c r="G907" s="210"/>
      <c r="H907" s="210"/>
      <c r="I907" s="627"/>
      <c r="J907" s="210"/>
      <c r="K907" s="210"/>
      <c r="L907" s="210"/>
      <c r="M907" s="628"/>
      <c r="N907" s="210"/>
      <c r="O907" s="210"/>
      <c r="P907" s="210"/>
      <c r="Q907" s="210"/>
      <c r="R907" s="210"/>
      <c r="S907" s="210"/>
      <c r="T907" s="210"/>
      <c r="U907" s="210"/>
      <c r="V907" s="210"/>
      <c r="W907" s="210"/>
      <c r="X907" s="210"/>
      <c r="Y907" s="210"/>
      <c r="Z907" s="210"/>
    </row>
    <row r="908" ht="12.75" customHeight="1">
      <c r="A908" s="625"/>
      <c r="B908" s="625"/>
      <c r="C908" s="625"/>
      <c r="D908" s="627"/>
      <c r="E908" s="210"/>
      <c r="F908" s="210"/>
      <c r="G908" s="210"/>
      <c r="H908" s="210"/>
      <c r="I908" s="627"/>
      <c r="J908" s="210"/>
      <c r="K908" s="210"/>
      <c r="L908" s="210"/>
      <c r="M908" s="628"/>
      <c r="N908" s="210"/>
      <c r="O908" s="210"/>
      <c r="P908" s="210"/>
      <c r="Q908" s="210"/>
      <c r="R908" s="210"/>
      <c r="S908" s="210"/>
      <c r="T908" s="210"/>
      <c r="U908" s="210"/>
      <c r="V908" s="210"/>
      <c r="W908" s="210"/>
      <c r="X908" s="210"/>
      <c r="Y908" s="210"/>
      <c r="Z908" s="210"/>
    </row>
    <row r="909" ht="12.75" customHeight="1">
      <c r="A909" s="625"/>
      <c r="B909" s="625"/>
      <c r="C909" s="625"/>
      <c r="D909" s="627"/>
      <c r="E909" s="210"/>
      <c r="F909" s="210"/>
      <c r="G909" s="210"/>
      <c r="H909" s="210"/>
      <c r="I909" s="627"/>
      <c r="J909" s="210"/>
      <c r="K909" s="210"/>
      <c r="L909" s="210"/>
      <c r="M909" s="628"/>
      <c r="N909" s="210"/>
      <c r="O909" s="210"/>
      <c r="P909" s="210"/>
      <c r="Q909" s="210"/>
      <c r="R909" s="210"/>
      <c r="S909" s="210"/>
      <c r="T909" s="210"/>
      <c r="U909" s="210"/>
      <c r="V909" s="210"/>
      <c r="W909" s="210"/>
      <c r="X909" s="210"/>
      <c r="Y909" s="210"/>
      <c r="Z909" s="210"/>
    </row>
    <row r="910" ht="12.75" customHeight="1">
      <c r="A910" s="625"/>
      <c r="B910" s="625"/>
      <c r="C910" s="625"/>
      <c r="D910" s="627"/>
      <c r="E910" s="210"/>
      <c r="F910" s="210"/>
      <c r="G910" s="210"/>
      <c r="H910" s="210"/>
      <c r="I910" s="627"/>
      <c r="J910" s="210"/>
      <c r="K910" s="210"/>
      <c r="L910" s="210"/>
      <c r="M910" s="628"/>
      <c r="N910" s="210"/>
      <c r="O910" s="210"/>
      <c r="P910" s="210"/>
      <c r="Q910" s="210"/>
      <c r="R910" s="210"/>
      <c r="S910" s="210"/>
      <c r="T910" s="210"/>
      <c r="U910" s="210"/>
      <c r="V910" s="210"/>
      <c r="W910" s="210"/>
      <c r="X910" s="210"/>
      <c r="Y910" s="210"/>
      <c r="Z910" s="210"/>
    </row>
    <row r="911" ht="12.75" customHeight="1">
      <c r="A911" s="625"/>
      <c r="B911" s="625"/>
      <c r="C911" s="625"/>
      <c r="D911" s="627"/>
      <c r="E911" s="210"/>
      <c r="F911" s="210"/>
      <c r="G911" s="210"/>
      <c r="H911" s="210"/>
      <c r="I911" s="627"/>
      <c r="J911" s="210"/>
      <c r="K911" s="210"/>
      <c r="L911" s="210"/>
      <c r="M911" s="628"/>
      <c r="N911" s="210"/>
      <c r="O911" s="210"/>
      <c r="P911" s="210"/>
      <c r="Q911" s="210"/>
      <c r="R911" s="210"/>
      <c r="S911" s="210"/>
      <c r="T911" s="210"/>
      <c r="U911" s="210"/>
      <c r="V911" s="210"/>
      <c r="W911" s="210"/>
      <c r="X911" s="210"/>
      <c r="Y911" s="210"/>
      <c r="Z911" s="210"/>
    </row>
    <row r="912" ht="12.75" customHeight="1">
      <c r="A912" s="625"/>
      <c r="B912" s="625"/>
      <c r="C912" s="625"/>
      <c r="D912" s="627"/>
      <c r="E912" s="210"/>
      <c r="F912" s="210"/>
      <c r="G912" s="210"/>
      <c r="H912" s="210"/>
      <c r="I912" s="627"/>
      <c r="J912" s="210"/>
      <c r="K912" s="210"/>
      <c r="L912" s="210"/>
      <c r="M912" s="628"/>
      <c r="N912" s="210"/>
      <c r="O912" s="210"/>
      <c r="P912" s="210"/>
      <c r="Q912" s="210"/>
      <c r="R912" s="210"/>
      <c r="S912" s="210"/>
      <c r="T912" s="210"/>
      <c r="U912" s="210"/>
      <c r="V912" s="210"/>
      <c r="W912" s="210"/>
      <c r="X912" s="210"/>
      <c r="Y912" s="210"/>
      <c r="Z912" s="210"/>
    </row>
    <row r="913" ht="12.75" customHeight="1">
      <c r="A913" s="625"/>
      <c r="B913" s="625"/>
      <c r="C913" s="625"/>
      <c r="D913" s="627"/>
      <c r="E913" s="210"/>
      <c r="F913" s="210"/>
      <c r="G913" s="210"/>
      <c r="H913" s="210"/>
      <c r="I913" s="627"/>
      <c r="J913" s="210"/>
      <c r="K913" s="210"/>
      <c r="L913" s="210"/>
      <c r="M913" s="628"/>
      <c r="N913" s="210"/>
      <c r="O913" s="210"/>
      <c r="P913" s="210"/>
      <c r="Q913" s="210"/>
      <c r="R913" s="210"/>
      <c r="S913" s="210"/>
      <c r="T913" s="210"/>
      <c r="U913" s="210"/>
      <c r="V913" s="210"/>
      <c r="W913" s="210"/>
      <c r="X913" s="210"/>
      <c r="Y913" s="210"/>
      <c r="Z913" s="210"/>
    </row>
    <row r="914" ht="12.75" customHeight="1">
      <c r="A914" s="625"/>
      <c r="B914" s="625"/>
      <c r="C914" s="625"/>
      <c r="D914" s="627"/>
      <c r="E914" s="210"/>
      <c r="F914" s="210"/>
      <c r="G914" s="210"/>
      <c r="H914" s="210"/>
      <c r="I914" s="627"/>
      <c r="J914" s="210"/>
      <c r="K914" s="210"/>
      <c r="L914" s="210"/>
      <c r="M914" s="628"/>
      <c r="N914" s="210"/>
      <c r="O914" s="210"/>
      <c r="P914" s="210"/>
      <c r="Q914" s="210"/>
      <c r="R914" s="210"/>
      <c r="S914" s="210"/>
      <c r="T914" s="210"/>
      <c r="U914" s="210"/>
      <c r="V914" s="210"/>
      <c r="W914" s="210"/>
      <c r="X914" s="210"/>
      <c r="Y914" s="210"/>
      <c r="Z914" s="210"/>
    </row>
    <row r="915" ht="12.75" customHeight="1">
      <c r="A915" s="625"/>
      <c r="B915" s="625"/>
      <c r="C915" s="625"/>
      <c r="D915" s="627"/>
      <c r="E915" s="210"/>
      <c r="F915" s="210"/>
      <c r="G915" s="210"/>
      <c r="H915" s="210"/>
      <c r="I915" s="627"/>
      <c r="J915" s="210"/>
      <c r="K915" s="210"/>
      <c r="L915" s="210"/>
      <c r="M915" s="628"/>
      <c r="N915" s="210"/>
      <c r="O915" s="210"/>
      <c r="P915" s="210"/>
      <c r="Q915" s="210"/>
      <c r="R915" s="210"/>
      <c r="S915" s="210"/>
      <c r="T915" s="210"/>
      <c r="U915" s="210"/>
      <c r="V915" s="210"/>
      <c r="W915" s="210"/>
      <c r="X915" s="210"/>
      <c r="Y915" s="210"/>
      <c r="Z915" s="210"/>
    </row>
    <row r="916" ht="12.75" customHeight="1">
      <c r="A916" s="625"/>
      <c r="B916" s="625"/>
      <c r="C916" s="625"/>
      <c r="D916" s="627"/>
      <c r="E916" s="210"/>
      <c r="F916" s="210"/>
      <c r="G916" s="210"/>
      <c r="H916" s="210"/>
      <c r="I916" s="627"/>
      <c r="J916" s="210"/>
      <c r="K916" s="210"/>
      <c r="L916" s="210"/>
      <c r="M916" s="628"/>
      <c r="N916" s="210"/>
      <c r="O916" s="210"/>
      <c r="P916" s="210"/>
      <c r="Q916" s="210"/>
      <c r="R916" s="210"/>
      <c r="S916" s="210"/>
      <c r="T916" s="210"/>
      <c r="U916" s="210"/>
      <c r="V916" s="210"/>
      <c r="W916" s="210"/>
      <c r="X916" s="210"/>
      <c r="Y916" s="210"/>
      <c r="Z916" s="210"/>
    </row>
    <row r="917" ht="12.75" customHeight="1">
      <c r="A917" s="625"/>
      <c r="B917" s="625"/>
      <c r="C917" s="625"/>
      <c r="D917" s="627"/>
      <c r="E917" s="210"/>
      <c r="F917" s="210"/>
      <c r="G917" s="210"/>
      <c r="H917" s="210"/>
      <c r="I917" s="627"/>
      <c r="J917" s="210"/>
      <c r="K917" s="210"/>
      <c r="L917" s="210"/>
      <c r="M917" s="628"/>
      <c r="N917" s="210"/>
      <c r="O917" s="210"/>
      <c r="P917" s="210"/>
      <c r="Q917" s="210"/>
      <c r="R917" s="210"/>
      <c r="S917" s="210"/>
      <c r="T917" s="210"/>
      <c r="U917" s="210"/>
      <c r="V917" s="210"/>
      <c r="W917" s="210"/>
      <c r="X917" s="210"/>
      <c r="Y917" s="210"/>
      <c r="Z917" s="210"/>
    </row>
    <row r="918" ht="12.75" customHeight="1">
      <c r="A918" s="625"/>
      <c r="B918" s="625"/>
      <c r="C918" s="625"/>
      <c r="D918" s="627"/>
      <c r="E918" s="210"/>
      <c r="F918" s="210"/>
      <c r="G918" s="210"/>
      <c r="H918" s="210"/>
      <c r="I918" s="627"/>
      <c r="J918" s="210"/>
      <c r="K918" s="210"/>
      <c r="L918" s="210"/>
      <c r="M918" s="628"/>
      <c r="N918" s="210"/>
      <c r="O918" s="210"/>
      <c r="P918" s="210"/>
      <c r="Q918" s="210"/>
      <c r="R918" s="210"/>
      <c r="S918" s="210"/>
      <c r="T918" s="210"/>
      <c r="U918" s="210"/>
      <c r="V918" s="210"/>
      <c r="W918" s="210"/>
      <c r="X918" s="210"/>
      <c r="Y918" s="210"/>
      <c r="Z918" s="210"/>
    </row>
    <row r="919" ht="12.75" customHeight="1">
      <c r="A919" s="625"/>
      <c r="B919" s="625"/>
      <c r="C919" s="625"/>
      <c r="D919" s="627"/>
      <c r="E919" s="210"/>
      <c r="F919" s="210"/>
      <c r="G919" s="210"/>
      <c r="H919" s="210"/>
      <c r="I919" s="627"/>
      <c r="J919" s="210"/>
      <c r="K919" s="210"/>
      <c r="L919" s="210"/>
      <c r="M919" s="628"/>
      <c r="N919" s="210"/>
      <c r="O919" s="210"/>
      <c r="P919" s="210"/>
      <c r="Q919" s="210"/>
      <c r="R919" s="210"/>
      <c r="S919" s="210"/>
      <c r="T919" s="210"/>
      <c r="U919" s="210"/>
      <c r="V919" s="210"/>
      <c r="W919" s="210"/>
      <c r="X919" s="210"/>
      <c r="Y919" s="210"/>
      <c r="Z919" s="210"/>
    </row>
    <row r="920" ht="12.75" customHeight="1">
      <c r="A920" s="625"/>
      <c r="B920" s="625"/>
      <c r="C920" s="625"/>
      <c r="D920" s="627"/>
      <c r="E920" s="210"/>
      <c r="F920" s="210"/>
      <c r="G920" s="210"/>
      <c r="H920" s="210"/>
      <c r="I920" s="627"/>
      <c r="J920" s="210"/>
      <c r="K920" s="210"/>
      <c r="L920" s="210"/>
      <c r="M920" s="628"/>
      <c r="N920" s="210"/>
      <c r="O920" s="210"/>
      <c r="P920" s="210"/>
      <c r="Q920" s="210"/>
      <c r="R920" s="210"/>
      <c r="S920" s="210"/>
      <c r="T920" s="210"/>
      <c r="U920" s="210"/>
      <c r="V920" s="210"/>
      <c r="W920" s="210"/>
      <c r="X920" s="210"/>
      <c r="Y920" s="210"/>
      <c r="Z920" s="210"/>
    </row>
    <row r="921" ht="12.75" customHeight="1">
      <c r="A921" s="625"/>
      <c r="B921" s="625"/>
      <c r="C921" s="625"/>
      <c r="D921" s="627"/>
      <c r="E921" s="210"/>
      <c r="F921" s="210"/>
      <c r="G921" s="210"/>
      <c r="H921" s="210"/>
      <c r="I921" s="627"/>
      <c r="J921" s="210"/>
      <c r="K921" s="210"/>
      <c r="L921" s="210"/>
      <c r="M921" s="628"/>
      <c r="N921" s="210"/>
      <c r="O921" s="210"/>
      <c r="P921" s="210"/>
      <c r="Q921" s="210"/>
      <c r="R921" s="210"/>
      <c r="S921" s="210"/>
      <c r="T921" s="210"/>
      <c r="U921" s="210"/>
      <c r="V921" s="210"/>
      <c r="W921" s="210"/>
      <c r="X921" s="210"/>
      <c r="Y921" s="210"/>
      <c r="Z921" s="210"/>
    </row>
    <row r="922" ht="12.75" customHeight="1">
      <c r="A922" s="625"/>
      <c r="B922" s="625"/>
      <c r="C922" s="625"/>
      <c r="D922" s="627"/>
      <c r="E922" s="210"/>
      <c r="F922" s="210"/>
      <c r="G922" s="210"/>
      <c r="H922" s="210"/>
      <c r="I922" s="627"/>
      <c r="J922" s="210"/>
      <c r="K922" s="210"/>
      <c r="L922" s="210"/>
      <c r="M922" s="628"/>
      <c r="N922" s="210"/>
      <c r="O922" s="210"/>
      <c r="P922" s="210"/>
      <c r="Q922" s="210"/>
      <c r="R922" s="210"/>
      <c r="S922" s="210"/>
      <c r="T922" s="210"/>
      <c r="U922" s="210"/>
      <c r="V922" s="210"/>
      <c r="W922" s="210"/>
      <c r="X922" s="210"/>
      <c r="Y922" s="210"/>
      <c r="Z922" s="210"/>
    </row>
    <row r="923" ht="12.75" customHeight="1">
      <c r="A923" s="625"/>
      <c r="B923" s="625"/>
      <c r="C923" s="625"/>
      <c r="D923" s="627"/>
      <c r="E923" s="210"/>
      <c r="F923" s="210"/>
      <c r="G923" s="210"/>
      <c r="H923" s="210"/>
      <c r="I923" s="627"/>
      <c r="J923" s="210"/>
      <c r="K923" s="210"/>
      <c r="L923" s="210"/>
      <c r="M923" s="628"/>
      <c r="N923" s="210"/>
      <c r="O923" s="210"/>
      <c r="P923" s="210"/>
      <c r="Q923" s="210"/>
      <c r="R923" s="210"/>
      <c r="S923" s="210"/>
      <c r="T923" s="210"/>
      <c r="U923" s="210"/>
      <c r="V923" s="210"/>
      <c r="W923" s="210"/>
      <c r="X923" s="210"/>
      <c r="Y923" s="210"/>
      <c r="Z923" s="210"/>
    </row>
    <row r="924" ht="12.75" customHeight="1">
      <c r="A924" s="625"/>
      <c r="B924" s="625"/>
      <c r="C924" s="625"/>
      <c r="D924" s="627"/>
      <c r="E924" s="210"/>
      <c r="F924" s="210"/>
      <c r="G924" s="210"/>
      <c r="H924" s="210"/>
      <c r="I924" s="627"/>
      <c r="J924" s="210"/>
      <c r="K924" s="210"/>
      <c r="L924" s="210"/>
      <c r="M924" s="628"/>
      <c r="N924" s="210"/>
      <c r="O924" s="210"/>
      <c r="P924" s="210"/>
      <c r="Q924" s="210"/>
      <c r="R924" s="210"/>
      <c r="S924" s="210"/>
      <c r="T924" s="210"/>
      <c r="U924" s="210"/>
      <c r="V924" s="210"/>
      <c r="W924" s="210"/>
      <c r="X924" s="210"/>
      <c r="Y924" s="210"/>
      <c r="Z924" s="210"/>
    </row>
    <row r="925" ht="12.75" customHeight="1">
      <c r="A925" s="625"/>
      <c r="B925" s="625"/>
      <c r="C925" s="625"/>
      <c r="D925" s="627"/>
      <c r="E925" s="210"/>
      <c r="F925" s="210"/>
      <c r="G925" s="210"/>
      <c r="H925" s="210"/>
      <c r="I925" s="627"/>
      <c r="J925" s="210"/>
      <c r="K925" s="210"/>
      <c r="L925" s="210"/>
      <c r="M925" s="628"/>
      <c r="N925" s="210"/>
      <c r="O925" s="210"/>
      <c r="P925" s="210"/>
      <c r="Q925" s="210"/>
      <c r="R925" s="210"/>
      <c r="S925" s="210"/>
      <c r="T925" s="210"/>
      <c r="U925" s="210"/>
      <c r="V925" s="210"/>
      <c r="W925" s="210"/>
      <c r="X925" s="210"/>
      <c r="Y925" s="210"/>
      <c r="Z925" s="210"/>
    </row>
    <row r="926" ht="12.75" customHeight="1">
      <c r="A926" s="625"/>
      <c r="B926" s="625"/>
      <c r="C926" s="625"/>
      <c r="D926" s="627"/>
      <c r="E926" s="210"/>
      <c r="F926" s="210"/>
      <c r="G926" s="210"/>
      <c r="H926" s="210"/>
      <c r="I926" s="627"/>
      <c r="J926" s="210"/>
      <c r="K926" s="210"/>
      <c r="L926" s="210"/>
      <c r="M926" s="628"/>
      <c r="N926" s="210"/>
      <c r="O926" s="210"/>
      <c r="P926" s="210"/>
      <c r="Q926" s="210"/>
      <c r="R926" s="210"/>
      <c r="S926" s="210"/>
      <c r="T926" s="210"/>
      <c r="U926" s="210"/>
      <c r="V926" s="210"/>
      <c r="W926" s="210"/>
      <c r="X926" s="210"/>
      <c r="Y926" s="210"/>
      <c r="Z926" s="210"/>
    </row>
    <row r="927" ht="12.75" customHeight="1">
      <c r="A927" s="625"/>
      <c r="B927" s="625"/>
      <c r="C927" s="625"/>
      <c r="D927" s="627"/>
      <c r="E927" s="210"/>
      <c r="F927" s="210"/>
      <c r="G927" s="210"/>
      <c r="H927" s="210"/>
      <c r="I927" s="627"/>
      <c r="J927" s="210"/>
      <c r="K927" s="210"/>
      <c r="L927" s="210"/>
      <c r="M927" s="628"/>
      <c r="N927" s="210"/>
      <c r="O927" s="210"/>
      <c r="P927" s="210"/>
      <c r="Q927" s="210"/>
      <c r="R927" s="210"/>
      <c r="S927" s="210"/>
      <c r="T927" s="210"/>
      <c r="U927" s="210"/>
      <c r="V927" s="210"/>
      <c r="W927" s="210"/>
      <c r="X927" s="210"/>
      <c r="Y927" s="210"/>
      <c r="Z927" s="210"/>
    </row>
    <row r="928" ht="12.75" customHeight="1">
      <c r="A928" s="625"/>
      <c r="B928" s="625"/>
      <c r="C928" s="625"/>
      <c r="D928" s="627"/>
      <c r="E928" s="210"/>
      <c r="F928" s="210"/>
      <c r="G928" s="210"/>
      <c r="H928" s="210"/>
      <c r="I928" s="627"/>
      <c r="J928" s="210"/>
      <c r="K928" s="210"/>
      <c r="L928" s="210"/>
      <c r="M928" s="628"/>
      <c r="N928" s="210"/>
      <c r="O928" s="210"/>
      <c r="P928" s="210"/>
      <c r="Q928" s="210"/>
      <c r="R928" s="210"/>
      <c r="S928" s="210"/>
      <c r="T928" s="210"/>
      <c r="U928" s="210"/>
      <c r="V928" s="210"/>
      <c r="W928" s="210"/>
      <c r="X928" s="210"/>
      <c r="Y928" s="210"/>
      <c r="Z928" s="210"/>
    </row>
    <row r="929" ht="12.75" customHeight="1">
      <c r="A929" s="625"/>
      <c r="B929" s="625"/>
      <c r="C929" s="625"/>
      <c r="D929" s="627"/>
      <c r="E929" s="210"/>
      <c r="F929" s="210"/>
      <c r="G929" s="210"/>
      <c r="H929" s="210"/>
      <c r="I929" s="627"/>
      <c r="J929" s="210"/>
      <c r="K929" s="210"/>
      <c r="L929" s="210"/>
      <c r="M929" s="628"/>
      <c r="N929" s="210"/>
      <c r="O929" s="210"/>
      <c r="P929" s="210"/>
      <c r="Q929" s="210"/>
      <c r="R929" s="210"/>
      <c r="S929" s="210"/>
      <c r="T929" s="210"/>
      <c r="U929" s="210"/>
      <c r="V929" s="210"/>
      <c r="W929" s="210"/>
      <c r="X929" s="210"/>
      <c r="Y929" s="210"/>
      <c r="Z929" s="210"/>
    </row>
    <row r="930" ht="12.75" customHeight="1">
      <c r="A930" s="625"/>
      <c r="B930" s="625"/>
      <c r="C930" s="625"/>
      <c r="D930" s="627"/>
      <c r="E930" s="210"/>
      <c r="F930" s="210"/>
      <c r="G930" s="210"/>
      <c r="H930" s="210"/>
      <c r="I930" s="627"/>
      <c r="J930" s="210"/>
      <c r="K930" s="210"/>
      <c r="L930" s="210"/>
      <c r="M930" s="628"/>
      <c r="N930" s="210"/>
      <c r="O930" s="210"/>
      <c r="P930" s="210"/>
      <c r="Q930" s="210"/>
      <c r="R930" s="210"/>
      <c r="S930" s="210"/>
      <c r="T930" s="210"/>
      <c r="U930" s="210"/>
      <c r="V930" s="210"/>
      <c r="W930" s="210"/>
      <c r="X930" s="210"/>
      <c r="Y930" s="210"/>
      <c r="Z930" s="210"/>
    </row>
    <row r="931" ht="12.75" customHeight="1">
      <c r="A931" s="625"/>
      <c r="B931" s="625"/>
      <c r="C931" s="625"/>
      <c r="D931" s="627"/>
      <c r="E931" s="210"/>
      <c r="F931" s="210"/>
      <c r="G931" s="210"/>
      <c r="H931" s="210"/>
      <c r="I931" s="627"/>
      <c r="J931" s="210"/>
      <c r="K931" s="210"/>
      <c r="L931" s="210"/>
      <c r="M931" s="628"/>
      <c r="N931" s="210"/>
      <c r="O931" s="210"/>
      <c r="P931" s="210"/>
      <c r="Q931" s="210"/>
      <c r="R931" s="210"/>
      <c r="S931" s="210"/>
      <c r="T931" s="210"/>
      <c r="U931" s="210"/>
      <c r="V931" s="210"/>
      <c r="W931" s="210"/>
      <c r="X931" s="210"/>
      <c r="Y931" s="210"/>
      <c r="Z931" s="210"/>
    </row>
    <row r="932" ht="12.75" customHeight="1">
      <c r="A932" s="625"/>
      <c r="B932" s="625"/>
      <c r="C932" s="625"/>
      <c r="D932" s="627"/>
      <c r="E932" s="210"/>
      <c r="F932" s="210"/>
      <c r="G932" s="210"/>
      <c r="H932" s="210"/>
      <c r="I932" s="627"/>
      <c r="J932" s="210"/>
      <c r="K932" s="210"/>
      <c r="L932" s="210"/>
      <c r="M932" s="628"/>
      <c r="N932" s="210"/>
      <c r="O932" s="210"/>
      <c r="P932" s="210"/>
      <c r="Q932" s="210"/>
      <c r="R932" s="210"/>
      <c r="S932" s="210"/>
      <c r="T932" s="210"/>
      <c r="U932" s="210"/>
      <c r="V932" s="210"/>
      <c r="W932" s="210"/>
      <c r="X932" s="210"/>
      <c r="Y932" s="210"/>
      <c r="Z932" s="210"/>
    </row>
    <row r="933" ht="12.75" customHeight="1">
      <c r="A933" s="625"/>
      <c r="B933" s="625"/>
      <c r="C933" s="625"/>
      <c r="D933" s="627"/>
      <c r="E933" s="210"/>
      <c r="F933" s="210"/>
      <c r="G933" s="210"/>
      <c r="H933" s="210"/>
      <c r="I933" s="627"/>
      <c r="J933" s="210"/>
      <c r="K933" s="210"/>
      <c r="L933" s="210"/>
      <c r="M933" s="628"/>
      <c r="N933" s="210"/>
      <c r="O933" s="210"/>
      <c r="P933" s="210"/>
      <c r="Q933" s="210"/>
      <c r="R933" s="210"/>
      <c r="S933" s="210"/>
      <c r="T933" s="210"/>
      <c r="U933" s="210"/>
      <c r="V933" s="210"/>
      <c r="W933" s="210"/>
      <c r="X933" s="210"/>
      <c r="Y933" s="210"/>
      <c r="Z933" s="210"/>
    </row>
    <row r="934" ht="12.75" customHeight="1">
      <c r="A934" s="625"/>
      <c r="B934" s="625"/>
      <c r="C934" s="625"/>
      <c r="D934" s="627"/>
      <c r="E934" s="210"/>
      <c r="F934" s="210"/>
      <c r="G934" s="210"/>
      <c r="H934" s="210"/>
      <c r="I934" s="627"/>
      <c r="J934" s="210"/>
      <c r="K934" s="210"/>
      <c r="L934" s="210"/>
      <c r="M934" s="628"/>
      <c r="N934" s="210"/>
      <c r="O934" s="210"/>
      <c r="P934" s="210"/>
      <c r="Q934" s="210"/>
      <c r="R934" s="210"/>
      <c r="S934" s="210"/>
      <c r="T934" s="210"/>
      <c r="U934" s="210"/>
      <c r="V934" s="210"/>
      <c r="W934" s="210"/>
      <c r="X934" s="210"/>
      <c r="Y934" s="210"/>
      <c r="Z934" s="210"/>
    </row>
    <row r="935" ht="12.75" customHeight="1">
      <c r="A935" s="625"/>
      <c r="B935" s="625"/>
      <c r="C935" s="625"/>
      <c r="D935" s="627"/>
      <c r="E935" s="210"/>
      <c r="F935" s="210"/>
      <c r="G935" s="210"/>
      <c r="H935" s="210"/>
      <c r="I935" s="627"/>
      <c r="J935" s="210"/>
      <c r="K935" s="210"/>
      <c r="L935" s="210"/>
      <c r="M935" s="628"/>
      <c r="N935" s="210"/>
      <c r="O935" s="210"/>
      <c r="P935" s="210"/>
      <c r="Q935" s="210"/>
      <c r="R935" s="210"/>
      <c r="S935" s="210"/>
      <c r="T935" s="210"/>
      <c r="U935" s="210"/>
      <c r="V935" s="210"/>
      <c r="W935" s="210"/>
      <c r="X935" s="210"/>
      <c r="Y935" s="210"/>
      <c r="Z935" s="210"/>
    </row>
    <row r="936" ht="12.75" customHeight="1">
      <c r="A936" s="625"/>
      <c r="B936" s="625"/>
      <c r="C936" s="625"/>
      <c r="D936" s="627"/>
      <c r="E936" s="210"/>
      <c r="F936" s="210"/>
      <c r="G936" s="210"/>
      <c r="H936" s="210"/>
      <c r="I936" s="627"/>
      <c r="J936" s="210"/>
      <c r="K936" s="210"/>
      <c r="L936" s="210"/>
      <c r="M936" s="628"/>
      <c r="N936" s="210"/>
      <c r="O936" s="210"/>
      <c r="P936" s="210"/>
      <c r="Q936" s="210"/>
      <c r="R936" s="210"/>
      <c r="S936" s="210"/>
      <c r="T936" s="210"/>
      <c r="U936" s="210"/>
      <c r="V936" s="210"/>
      <c r="W936" s="210"/>
      <c r="X936" s="210"/>
      <c r="Y936" s="210"/>
      <c r="Z936" s="210"/>
    </row>
    <row r="937" ht="12.75" customHeight="1">
      <c r="A937" s="625"/>
      <c r="B937" s="625"/>
      <c r="C937" s="625"/>
      <c r="D937" s="627"/>
      <c r="E937" s="210"/>
      <c r="F937" s="210"/>
      <c r="G937" s="210"/>
      <c r="H937" s="210"/>
      <c r="I937" s="627"/>
      <c r="J937" s="210"/>
      <c r="K937" s="210"/>
      <c r="L937" s="210"/>
      <c r="M937" s="628"/>
      <c r="N937" s="210"/>
      <c r="O937" s="210"/>
      <c r="P937" s="210"/>
      <c r="Q937" s="210"/>
      <c r="R937" s="210"/>
      <c r="S937" s="210"/>
      <c r="T937" s="210"/>
      <c r="U937" s="210"/>
      <c r="V937" s="210"/>
      <c r="W937" s="210"/>
      <c r="X937" s="210"/>
      <c r="Y937" s="210"/>
      <c r="Z937" s="210"/>
    </row>
    <row r="938" ht="12.75" customHeight="1">
      <c r="A938" s="625"/>
      <c r="B938" s="625"/>
      <c r="C938" s="625"/>
      <c r="D938" s="627"/>
      <c r="E938" s="210"/>
      <c r="F938" s="210"/>
      <c r="G938" s="210"/>
      <c r="H938" s="210"/>
      <c r="I938" s="627"/>
      <c r="J938" s="210"/>
      <c r="K938" s="210"/>
      <c r="L938" s="210"/>
      <c r="M938" s="628"/>
      <c r="N938" s="210"/>
      <c r="O938" s="210"/>
      <c r="P938" s="210"/>
      <c r="Q938" s="210"/>
      <c r="R938" s="210"/>
      <c r="S938" s="210"/>
      <c r="T938" s="210"/>
      <c r="U938" s="210"/>
      <c r="V938" s="210"/>
      <c r="W938" s="210"/>
      <c r="X938" s="210"/>
      <c r="Y938" s="210"/>
      <c r="Z938" s="210"/>
    </row>
    <row r="939" ht="12.75" customHeight="1">
      <c r="A939" s="625"/>
      <c r="B939" s="625"/>
      <c r="C939" s="625"/>
      <c r="D939" s="627"/>
      <c r="E939" s="210"/>
      <c r="F939" s="210"/>
      <c r="G939" s="210"/>
      <c r="H939" s="210"/>
      <c r="I939" s="627"/>
      <c r="J939" s="210"/>
      <c r="K939" s="210"/>
      <c r="L939" s="210"/>
      <c r="M939" s="628"/>
      <c r="N939" s="210"/>
      <c r="O939" s="210"/>
      <c r="P939" s="210"/>
      <c r="Q939" s="210"/>
      <c r="R939" s="210"/>
      <c r="S939" s="210"/>
      <c r="T939" s="210"/>
      <c r="U939" s="210"/>
      <c r="V939" s="210"/>
      <c r="W939" s="210"/>
      <c r="X939" s="210"/>
      <c r="Y939" s="210"/>
      <c r="Z939" s="210"/>
    </row>
    <row r="940" ht="12.75" customHeight="1">
      <c r="A940" s="625"/>
      <c r="B940" s="625"/>
      <c r="C940" s="625"/>
      <c r="D940" s="627"/>
      <c r="E940" s="210"/>
      <c r="F940" s="210"/>
      <c r="G940" s="210"/>
      <c r="H940" s="210"/>
      <c r="I940" s="627"/>
      <c r="J940" s="210"/>
      <c r="K940" s="210"/>
      <c r="L940" s="210"/>
      <c r="M940" s="628"/>
      <c r="N940" s="210"/>
      <c r="O940" s="210"/>
      <c r="P940" s="210"/>
      <c r="Q940" s="210"/>
      <c r="R940" s="210"/>
      <c r="S940" s="210"/>
      <c r="T940" s="210"/>
      <c r="U940" s="210"/>
      <c r="V940" s="210"/>
      <c r="W940" s="210"/>
      <c r="X940" s="210"/>
      <c r="Y940" s="210"/>
      <c r="Z940" s="210"/>
    </row>
    <row r="941" ht="12.75" customHeight="1">
      <c r="A941" s="625"/>
      <c r="B941" s="625"/>
      <c r="C941" s="625"/>
      <c r="D941" s="627"/>
      <c r="E941" s="210"/>
      <c r="F941" s="210"/>
      <c r="G941" s="210"/>
      <c r="H941" s="210"/>
      <c r="I941" s="627"/>
      <c r="J941" s="210"/>
      <c r="K941" s="210"/>
      <c r="L941" s="210"/>
      <c r="M941" s="628"/>
      <c r="N941" s="210"/>
      <c r="O941" s="210"/>
      <c r="P941" s="210"/>
      <c r="Q941" s="210"/>
      <c r="R941" s="210"/>
      <c r="S941" s="210"/>
      <c r="T941" s="210"/>
      <c r="U941" s="210"/>
      <c r="V941" s="210"/>
      <c r="W941" s="210"/>
      <c r="X941" s="210"/>
      <c r="Y941" s="210"/>
      <c r="Z941" s="210"/>
    </row>
    <row r="942" ht="12.75" customHeight="1">
      <c r="A942" s="625"/>
      <c r="B942" s="625"/>
      <c r="C942" s="625"/>
      <c r="D942" s="627"/>
      <c r="E942" s="210"/>
      <c r="F942" s="210"/>
      <c r="G942" s="210"/>
      <c r="H942" s="210"/>
      <c r="I942" s="627"/>
      <c r="J942" s="210"/>
      <c r="K942" s="210"/>
      <c r="L942" s="210"/>
      <c r="M942" s="628"/>
      <c r="N942" s="210"/>
      <c r="O942" s="210"/>
      <c r="P942" s="210"/>
      <c r="Q942" s="210"/>
      <c r="R942" s="210"/>
      <c r="S942" s="210"/>
      <c r="T942" s="210"/>
      <c r="U942" s="210"/>
      <c r="V942" s="210"/>
      <c r="W942" s="210"/>
      <c r="X942" s="210"/>
      <c r="Y942" s="210"/>
      <c r="Z942" s="210"/>
    </row>
    <row r="943" ht="12.75" customHeight="1">
      <c r="A943" s="625"/>
      <c r="B943" s="625"/>
      <c r="C943" s="625"/>
      <c r="D943" s="627"/>
      <c r="E943" s="210"/>
      <c r="F943" s="210"/>
      <c r="G943" s="210"/>
      <c r="H943" s="210"/>
      <c r="I943" s="627"/>
      <c r="J943" s="210"/>
      <c r="K943" s="210"/>
      <c r="L943" s="210"/>
      <c r="M943" s="628"/>
      <c r="N943" s="210"/>
      <c r="O943" s="210"/>
      <c r="P943" s="210"/>
      <c r="Q943" s="210"/>
      <c r="R943" s="210"/>
      <c r="S943" s="210"/>
      <c r="T943" s="210"/>
      <c r="U943" s="210"/>
      <c r="V943" s="210"/>
      <c r="W943" s="210"/>
      <c r="X943" s="210"/>
      <c r="Y943" s="210"/>
      <c r="Z943" s="210"/>
    </row>
    <row r="944" ht="12.75" customHeight="1">
      <c r="A944" s="625"/>
      <c r="B944" s="625"/>
      <c r="C944" s="625"/>
      <c r="D944" s="627"/>
      <c r="E944" s="210"/>
      <c r="F944" s="210"/>
      <c r="G944" s="210"/>
      <c r="H944" s="210"/>
      <c r="I944" s="627"/>
      <c r="J944" s="210"/>
      <c r="K944" s="210"/>
      <c r="L944" s="210"/>
      <c r="M944" s="628"/>
      <c r="N944" s="210"/>
      <c r="O944" s="210"/>
      <c r="P944" s="210"/>
      <c r="Q944" s="210"/>
      <c r="R944" s="210"/>
      <c r="S944" s="210"/>
      <c r="T944" s="210"/>
      <c r="U944" s="210"/>
      <c r="V944" s="210"/>
      <c r="W944" s="210"/>
      <c r="X944" s="210"/>
      <c r="Y944" s="210"/>
      <c r="Z944" s="210"/>
    </row>
    <row r="945" ht="12.75" customHeight="1">
      <c r="A945" s="625"/>
      <c r="B945" s="625"/>
      <c r="C945" s="625"/>
      <c r="D945" s="627"/>
      <c r="E945" s="210"/>
      <c r="F945" s="210"/>
      <c r="G945" s="210"/>
      <c r="H945" s="210"/>
      <c r="I945" s="627"/>
      <c r="J945" s="210"/>
      <c r="K945" s="210"/>
      <c r="L945" s="210"/>
      <c r="M945" s="628"/>
      <c r="N945" s="210"/>
      <c r="O945" s="210"/>
      <c r="P945" s="210"/>
      <c r="Q945" s="210"/>
      <c r="R945" s="210"/>
      <c r="S945" s="210"/>
      <c r="T945" s="210"/>
      <c r="U945" s="210"/>
      <c r="V945" s="210"/>
      <c r="W945" s="210"/>
      <c r="X945" s="210"/>
      <c r="Y945" s="210"/>
      <c r="Z945" s="210"/>
    </row>
    <row r="946" ht="12.75" customHeight="1">
      <c r="A946" s="625"/>
      <c r="B946" s="625"/>
      <c r="C946" s="625"/>
      <c r="D946" s="627"/>
      <c r="E946" s="210"/>
      <c r="F946" s="210"/>
      <c r="G946" s="210"/>
      <c r="H946" s="210"/>
      <c r="I946" s="627"/>
      <c r="J946" s="210"/>
      <c r="K946" s="210"/>
      <c r="L946" s="210"/>
      <c r="M946" s="628"/>
      <c r="N946" s="210"/>
      <c r="O946" s="210"/>
      <c r="P946" s="210"/>
      <c r="Q946" s="210"/>
      <c r="R946" s="210"/>
      <c r="S946" s="210"/>
      <c r="T946" s="210"/>
      <c r="U946" s="210"/>
      <c r="V946" s="210"/>
      <c r="W946" s="210"/>
      <c r="X946" s="210"/>
      <c r="Y946" s="210"/>
      <c r="Z946" s="210"/>
    </row>
    <row r="947" ht="12.75" customHeight="1">
      <c r="A947" s="625"/>
      <c r="B947" s="625"/>
      <c r="C947" s="625"/>
      <c r="D947" s="627"/>
      <c r="E947" s="210"/>
      <c r="F947" s="210"/>
      <c r="G947" s="210"/>
      <c r="H947" s="210"/>
      <c r="I947" s="627"/>
      <c r="J947" s="210"/>
      <c r="K947" s="210"/>
      <c r="L947" s="210"/>
      <c r="M947" s="628"/>
      <c r="N947" s="210"/>
      <c r="O947" s="210"/>
      <c r="P947" s="210"/>
      <c r="Q947" s="210"/>
      <c r="R947" s="210"/>
      <c r="S947" s="210"/>
      <c r="T947" s="210"/>
      <c r="U947" s="210"/>
      <c r="V947" s="210"/>
      <c r="W947" s="210"/>
      <c r="X947" s="210"/>
      <c r="Y947" s="210"/>
      <c r="Z947" s="210"/>
    </row>
    <row r="948" ht="12.75" customHeight="1">
      <c r="A948" s="625"/>
      <c r="B948" s="625"/>
      <c r="C948" s="625"/>
      <c r="D948" s="627"/>
      <c r="E948" s="210"/>
      <c r="F948" s="210"/>
      <c r="G948" s="210"/>
      <c r="H948" s="210"/>
      <c r="I948" s="627"/>
      <c r="J948" s="210"/>
      <c r="K948" s="210"/>
      <c r="L948" s="210"/>
      <c r="M948" s="628"/>
      <c r="N948" s="210"/>
      <c r="O948" s="210"/>
      <c r="P948" s="210"/>
      <c r="Q948" s="210"/>
      <c r="R948" s="210"/>
      <c r="S948" s="210"/>
      <c r="T948" s="210"/>
      <c r="U948" s="210"/>
      <c r="V948" s="210"/>
      <c r="W948" s="210"/>
      <c r="X948" s="210"/>
      <c r="Y948" s="210"/>
      <c r="Z948" s="210"/>
    </row>
    <row r="949" ht="12.75" customHeight="1">
      <c r="A949" s="625"/>
      <c r="B949" s="625"/>
      <c r="C949" s="625"/>
      <c r="D949" s="627"/>
      <c r="E949" s="210"/>
      <c r="F949" s="210"/>
      <c r="G949" s="210"/>
      <c r="H949" s="210"/>
      <c r="I949" s="627"/>
      <c r="J949" s="210"/>
      <c r="K949" s="210"/>
      <c r="L949" s="210"/>
      <c r="M949" s="628"/>
      <c r="N949" s="210"/>
      <c r="O949" s="210"/>
      <c r="P949" s="210"/>
      <c r="Q949" s="210"/>
      <c r="R949" s="210"/>
      <c r="S949" s="210"/>
      <c r="T949" s="210"/>
      <c r="U949" s="210"/>
      <c r="V949" s="210"/>
      <c r="W949" s="210"/>
      <c r="X949" s="210"/>
      <c r="Y949" s="210"/>
      <c r="Z949" s="210"/>
    </row>
    <row r="950" ht="12.75" customHeight="1">
      <c r="A950" s="625"/>
      <c r="B950" s="625"/>
      <c r="C950" s="625"/>
      <c r="D950" s="627"/>
      <c r="E950" s="210"/>
      <c r="F950" s="210"/>
      <c r="G950" s="210"/>
      <c r="H950" s="210"/>
      <c r="I950" s="627"/>
      <c r="J950" s="210"/>
      <c r="K950" s="210"/>
      <c r="L950" s="210"/>
      <c r="M950" s="628"/>
      <c r="N950" s="210"/>
      <c r="O950" s="210"/>
      <c r="P950" s="210"/>
      <c r="Q950" s="210"/>
      <c r="R950" s="210"/>
      <c r="S950" s="210"/>
      <c r="T950" s="210"/>
      <c r="U950" s="210"/>
      <c r="V950" s="210"/>
      <c r="W950" s="210"/>
      <c r="X950" s="210"/>
      <c r="Y950" s="210"/>
      <c r="Z950" s="210"/>
    </row>
    <row r="951" ht="12.75" customHeight="1">
      <c r="A951" s="625"/>
      <c r="B951" s="625"/>
      <c r="C951" s="625"/>
      <c r="D951" s="627"/>
      <c r="E951" s="210"/>
      <c r="F951" s="210"/>
      <c r="G951" s="210"/>
      <c r="H951" s="210"/>
      <c r="I951" s="627"/>
      <c r="J951" s="210"/>
      <c r="K951" s="210"/>
      <c r="L951" s="210"/>
      <c r="M951" s="628"/>
      <c r="N951" s="210"/>
      <c r="O951" s="210"/>
      <c r="P951" s="210"/>
      <c r="Q951" s="210"/>
      <c r="R951" s="210"/>
      <c r="S951" s="210"/>
      <c r="T951" s="210"/>
      <c r="U951" s="210"/>
      <c r="V951" s="210"/>
      <c r="W951" s="210"/>
      <c r="X951" s="210"/>
      <c r="Y951" s="210"/>
      <c r="Z951" s="210"/>
    </row>
    <row r="952" ht="12.75" customHeight="1">
      <c r="A952" s="625"/>
      <c r="B952" s="625"/>
      <c r="C952" s="625"/>
      <c r="D952" s="627"/>
      <c r="E952" s="210"/>
      <c r="F952" s="210"/>
      <c r="G952" s="210"/>
      <c r="H952" s="210"/>
      <c r="I952" s="627"/>
      <c r="J952" s="210"/>
      <c r="K952" s="210"/>
      <c r="L952" s="210"/>
      <c r="M952" s="628"/>
      <c r="N952" s="210"/>
      <c r="O952" s="210"/>
      <c r="P952" s="210"/>
      <c r="Q952" s="210"/>
      <c r="R952" s="210"/>
      <c r="S952" s="210"/>
      <c r="T952" s="210"/>
      <c r="U952" s="210"/>
      <c r="V952" s="210"/>
      <c r="W952" s="210"/>
      <c r="X952" s="210"/>
      <c r="Y952" s="210"/>
      <c r="Z952" s="210"/>
    </row>
    <row r="953" ht="12.75" customHeight="1">
      <c r="A953" s="625"/>
      <c r="B953" s="625"/>
      <c r="C953" s="625"/>
      <c r="D953" s="627"/>
      <c r="E953" s="210"/>
      <c r="F953" s="210"/>
      <c r="G953" s="210"/>
      <c r="H953" s="210"/>
      <c r="I953" s="627"/>
      <c r="J953" s="210"/>
      <c r="K953" s="210"/>
      <c r="L953" s="210"/>
      <c r="M953" s="628"/>
      <c r="N953" s="210"/>
      <c r="O953" s="210"/>
      <c r="P953" s="210"/>
      <c r="Q953" s="210"/>
      <c r="R953" s="210"/>
      <c r="S953" s="210"/>
      <c r="T953" s="210"/>
      <c r="U953" s="210"/>
      <c r="V953" s="210"/>
      <c r="W953" s="210"/>
      <c r="X953" s="210"/>
      <c r="Y953" s="210"/>
      <c r="Z953" s="210"/>
    </row>
    <row r="954" ht="12.75" customHeight="1">
      <c r="A954" s="625"/>
      <c r="B954" s="625"/>
      <c r="C954" s="625"/>
      <c r="D954" s="627"/>
      <c r="E954" s="210"/>
      <c r="F954" s="210"/>
      <c r="G954" s="210"/>
      <c r="H954" s="210"/>
      <c r="I954" s="627"/>
      <c r="J954" s="210"/>
      <c r="K954" s="210"/>
      <c r="L954" s="210"/>
      <c r="M954" s="628"/>
      <c r="N954" s="210"/>
      <c r="O954" s="210"/>
      <c r="P954" s="210"/>
      <c r="Q954" s="210"/>
      <c r="R954" s="210"/>
      <c r="S954" s="210"/>
      <c r="T954" s="210"/>
      <c r="U954" s="210"/>
      <c r="V954" s="210"/>
      <c r="W954" s="210"/>
      <c r="X954" s="210"/>
      <c r="Y954" s="210"/>
      <c r="Z954" s="210"/>
    </row>
    <row r="955" ht="12.75" customHeight="1">
      <c r="A955" s="625"/>
      <c r="B955" s="625"/>
      <c r="C955" s="625"/>
      <c r="D955" s="627"/>
      <c r="E955" s="210"/>
      <c r="F955" s="210"/>
      <c r="G955" s="210"/>
      <c r="H955" s="210"/>
      <c r="I955" s="627"/>
      <c r="J955" s="210"/>
      <c r="K955" s="210"/>
      <c r="L955" s="210"/>
      <c r="M955" s="628"/>
      <c r="N955" s="210"/>
      <c r="O955" s="210"/>
      <c r="P955" s="210"/>
      <c r="Q955" s="210"/>
      <c r="R955" s="210"/>
      <c r="S955" s="210"/>
      <c r="T955" s="210"/>
      <c r="U955" s="210"/>
      <c r="V955" s="210"/>
      <c r="W955" s="210"/>
      <c r="X955" s="210"/>
      <c r="Y955" s="210"/>
      <c r="Z955" s="210"/>
    </row>
    <row r="956" ht="12.75" customHeight="1">
      <c r="A956" s="625"/>
      <c r="B956" s="625"/>
      <c r="C956" s="625"/>
      <c r="D956" s="627"/>
      <c r="E956" s="210"/>
      <c r="F956" s="210"/>
      <c r="G956" s="210"/>
      <c r="H956" s="210"/>
      <c r="I956" s="627"/>
      <c r="J956" s="210"/>
      <c r="K956" s="210"/>
      <c r="L956" s="210"/>
      <c r="M956" s="628"/>
      <c r="N956" s="210"/>
      <c r="O956" s="210"/>
      <c r="P956" s="210"/>
      <c r="Q956" s="210"/>
      <c r="R956" s="210"/>
      <c r="S956" s="210"/>
      <c r="T956" s="210"/>
      <c r="U956" s="210"/>
      <c r="V956" s="210"/>
      <c r="W956" s="210"/>
      <c r="X956" s="210"/>
      <c r="Y956" s="210"/>
      <c r="Z956" s="210"/>
    </row>
    <row r="957" ht="12.75" customHeight="1">
      <c r="A957" s="625"/>
      <c r="B957" s="625"/>
      <c r="C957" s="625"/>
      <c r="D957" s="627"/>
      <c r="E957" s="210"/>
      <c r="F957" s="210"/>
      <c r="G957" s="210"/>
      <c r="H957" s="210"/>
      <c r="I957" s="627"/>
      <c r="J957" s="210"/>
      <c r="K957" s="210"/>
      <c r="L957" s="210"/>
      <c r="M957" s="628"/>
      <c r="N957" s="210"/>
      <c r="O957" s="210"/>
      <c r="P957" s="210"/>
      <c r="Q957" s="210"/>
      <c r="R957" s="210"/>
      <c r="S957" s="210"/>
      <c r="T957" s="210"/>
      <c r="U957" s="210"/>
      <c r="V957" s="210"/>
      <c r="W957" s="210"/>
      <c r="X957" s="210"/>
      <c r="Y957" s="210"/>
      <c r="Z957" s="210"/>
    </row>
    <row r="958" ht="12.75" customHeight="1">
      <c r="A958" s="625"/>
      <c r="B958" s="625"/>
      <c r="C958" s="625"/>
      <c r="D958" s="627"/>
      <c r="E958" s="210"/>
      <c r="F958" s="210"/>
      <c r="G958" s="210"/>
      <c r="H958" s="210"/>
      <c r="I958" s="627"/>
      <c r="J958" s="210"/>
      <c r="K958" s="210"/>
      <c r="L958" s="210"/>
      <c r="M958" s="628"/>
      <c r="N958" s="210"/>
      <c r="O958" s="210"/>
      <c r="P958" s="210"/>
      <c r="Q958" s="210"/>
      <c r="R958" s="210"/>
      <c r="S958" s="210"/>
      <c r="T958" s="210"/>
      <c r="U958" s="210"/>
      <c r="V958" s="210"/>
      <c r="W958" s="210"/>
      <c r="X958" s="210"/>
      <c r="Y958" s="210"/>
      <c r="Z958" s="210"/>
    </row>
    <row r="959" ht="12.75" customHeight="1">
      <c r="A959" s="625"/>
      <c r="B959" s="625"/>
      <c r="C959" s="625"/>
      <c r="D959" s="627"/>
      <c r="E959" s="210"/>
      <c r="F959" s="210"/>
      <c r="G959" s="210"/>
      <c r="H959" s="210"/>
      <c r="I959" s="627"/>
      <c r="J959" s="210"/>
      <c r="K959" s="210"/>
      <c r="L959" s="210"/>
      <c r="M959" s="628"/>
      <c r="N959" s="210"/>
      <c r="O959" s="210"/>
      <c r="P959" s="210"/>
      <c r="Q959" s="210"/>
      <c r="R959" s="210"/>
      <c r="S959" s="210"/>
      <c r="T959" s="210"/>
      <c r="U959" s="210"/>
      <c r="V959" s="210"/>
      <c r="W959" s="210"/>
      <c r="X959" s="210"/>
      <c r="Y959" s="210"/>
      <c r="Z959" s="210"/>
    </row>
    <row r="960" ht="12.75" customHeight="1">
      <c r="A960" s="625"/>
      <c r="B960" s="625"/>
      <c r="C960" s="625"/>
      <c r="D960" s="627"/>
      <c r="E960" s="210"/>
      <c r="F960" s="210"/>
      <c r="G960" s="210"/>
      <c r="H960" s="210"/>
      <c r="I960" s="627"/>
      <c r="J960" s="210"/>
      <c r="K960" s="210"/>
      <c r="L960" s="210"/>
      <c r="M960" s="628"/>
      <c r="N960" s="210"/>
      <c r="O960" s="210"/>
      <c r="P960" s="210"/>
      <c r="Q960" s="210"/>
      <c r="R960" s="210"/>
      <c r="S960" s="210"/>
      <c r="T960" s="210"/>
      <c r="U960" s="210"/>
      <c r="V960" s="210"/>
      <c r="W960" s="210"/>
      <c r="X960" s="210"/>
      <c r="Y960" s="210"/>
      <c r="Z960" s="210"/>
    </row>
    <row r="961" ht="12.75" customHeight="1">
      <c r="A961" s="625"/>
      <c r="B961" s="625"/>
      <c r="C961" s="625"/>
      <c r="D961" s="627"/>
      <c r="E961" s="210"/>
      <c r="F961" s="210"/>
      <c r="G961" s="210"/>
      <c r="H961" s="210"/>
      <c r="I961" s="627"/>
      <c r="J961" s="210"/>
      <c r="K961" s="210"/>
      <c r="L961" s="210"/>
      <c r="M961" s="628"/>
      <c r="N961" s="210"/>
      <c r="O961" s="210"/>
      <c r="P961" s="210"/>
      <c r="Q961" s="210"/>
      <c r="R961" s="210"/>
      <c r="S961" s="210"/>
      <c r="T961" s="210"/>
      <c r="U961" s="210"/>
      <c r="V961" s="210"/>
      <c r="W961" s="210"/>
      <c r="X961" s="210"/>
      <c r="Y961" s="210"/>
      <c r="Z961" s="210"/>
    </row>
    <row r="962" ht="12.75" customHeight="1">
      <c r="A962" s="625"/>
      <c r="B962" s="625"/>
      <c r="C962" s="625"/>
      <c r="D962" s="627"/>
      <c r="E962" s="210"/>
      <c r="F962" s="210"/>
      <c r="G962" s="210"/>
      <c r="H962" s="210"/>
      <c r="I962" s="627"/>
      <c r="J962" s="210"/>
      <c r="K962" s="210"/>
      <c r="L962" s="210"/>
      <c r="M962" s="628"/>
      <c r="N962" s="210"/>
      <c r="O962" s="210"/>
      <c r="P962" s="210"/>
      <c r="Q962" s="210"/>
      <c r="R962" s="210"/>
      <c r="S962" s="210"/>
      <c r="T962" s="210"/>
      <c r="U962" s="210"/>
      <c r="V962" s="210"/>
      <c r="W962" s="210"/>
      <c r="X962" s="210"/>
      <c r="Y962" s="210"/>
      <c r="Z962" s="210"/>
    </row>
    <row r="963" ht="12.75" customHeight="1">
      <c r="A963" s="625"/>
      <c r="B963" s="625"/>
      <c r="C963" s="625"/>
      <c r="D963" s="627"/>
      <c r="E963" s="210"/>
      <c r="F963" s="210"/>
      <c r="G963" s="210"/>
      <c r="H963" s="210"/>
      <c r="I963" s="627"/>
      <c r="J963" s="210"/>
      <c r="K963" s="210"/>
      <c r="L963" s="210"/>
      <c r="M963" s="628"/>
      <c r="N963" s="210"/>
      <c r="O963" s="210"/>
      <c r="P963" s="210"/>
      <c r="Q963" s="210"/>
      <c r="R963" s="210"/>
      <c r="S963" s="210"/>
      <c r="T963" s="210"/>
      <c r="U963" s="210"/>
      <c r="V963" s="210"/>
      <c r="W963" s="210"/>
      <c r="X963" s="210"/>
      <c r="Y963" s="210"/>
      <c r="Z963" s="210"/>
    </row>
    <row r="964" ht="12.75" customHeight="1">
      <c r="A964" s="625"/>
      <c r="B964" s="625"/>
      <c r="C964" s="625"/>
      <c r="D964" s="627"/>
      <c r="E964" s="210"/>
      <c r="F964" s="210"/>
      <c r="G964" s="210"/>
      <c r="H964" s="210"/>
      <c r="I964" s="627"/>
      <c r="J964" s="210"/>
      <c r="K964" s="210"/>
      <c r="L964" s="210"/>
      <c r="M964" s="628"/>
      <c r="N964" s="210"/>
      <c r="O964" s="210"/>
      <c r="P964" s="210"/>
      <c r="Q964" s="210"/>
      <c r="R964" s="210"/>
      <c r="S964" s="210"/>
      <c r="T964" s="210"/>
      <c r="U964" s="210"/>
      <c r="V964" s="210"/>
      <c r="W964" s="210"/>
      <c r="X964" s="210"/>
      <c r="Y964" s="210"/>
      <c r="Z964" s="210"/>
    </row>
    <row r="965" ht="12.75" customHeight="1">
      <c r="A965" s="625"/>
      <c r="B965" s="625"/>
      <c r="C965" s="625"/>
      <c r="D965" s="627"/>
      <c r="E965" s="210"/>
      <c r="F965" s="210"/>
      <c r="G965" s="210"/>
      <c r="H965" s="210"/>
      <c r="I965" s="627"/>
      <c r="J965" s="210"/>
      <c r="K965" s="210"/>
      <c r="L965" s="210"/>
      <c r="M965" s="628"/>
      <c r="N965" s="210"/>
      <c r="O965" s="210"/>
      <c r="P965" s="210"/>
      <c r="Q965" s="210"/>
      <c r="R965" s="210"/>
      <c r="S965" s="210"/>
      <c r="T965" s="210"/>
      <c r="U965" s="210"/>
      <c r="V965" s="210"/>
      <c r="W965" s="210"/>
      <c r="X965" s="210"/>
      <c r="Y965" s="210"/>
      <c r="Z965" s="210"/>
    </row>
    <row r="966" ht="12.75" customHeight="1">
      <c r="A966" s="625"/>
      <c r="B966" s="625"/>
      <c r="C966" s="625"/>
      <c r="D966" s="627"/>
      <c r="E966" s="210"/>
      <c r="F966" s="210"/>
      <c r="G966" s="210"/>
      <c r="H966" s="210"/>
      <c r="I966" s="627"/>
      <c r="J966" s="210"/>
      <c r="K966" s="210"/>
      <c r="L966" s="210"/>
      <c r="M966" s="628"/>
      <c r="N966" s="210"/>
      <c r="O966" s="210"/>
      <c r="P966" s="210"/>
      <c r="Q966" s="210"/>
      <c r="R966" s="210"/>
      <c r="S966" s="210"/>
      <c r="T966" s="210"/>
      <c r="U966" s="210"/>
      <c r="V966" s="210"/>
      <c r="W966" s="210"/>
      <c r="X966" s="210"/>
      <c r="Y966" s="210"/>
      <c r="Z966" s="210"/>
    </row>
    <row r="967" ht="12.75" customHeight="1">
      <c r="A967" s="625"/>
      <c r="B967" s="625"/>
      <c r="C967" s="625"/>
      <c r="D967" s="627"/>
      <c r="E967" s="210"/>
      <c r="F967" s="210"/>
      <c r="G967" s="210"/>
      <c r="H967" s="210"/>
      <c r="I967" s="627"/>
      <c r="J967" s="210"/>
      <c r="K967" s="210"/>
      <c r="L967" s="210"/>
      <c r="M967" s="628"/>
      <c r="N967" s="210"/>
      <c r="O967" s="210"/>
      <c r="P967" s="210"/>
      <c r="Q967" s="210"/>
      <c r="R967" s="210"/>
      <c r="S967" s="210"/>
      <c r="T967" s="210"/>
      <c r="U967" s="210"/>
      <c r="V967" s="210"/>
      <c r="W967" s="210"/>
      <c r="X967" s="210"/>
      <c r="Y967" s="210"/>
      <c r="Z967" s="210"/>
    </row>
    <row r="968" ht="12.75" customHeight="1">
      <c r="A968" s="625"/>
      <c r="B968" s="625"/>
      <c r="C968" s="625"/>
      <c r="D968" s="627"/>
      <c r="E968" s="210"/>
      <c r="F968" s="210"/>
      <c r="G968" s="210"/>
      <c r="H968" s="210"/>
      <c r="I968" s="627"/>
      <c r="J968" s="210"/>
      <c r="K968" s="210"/>
      <c r="L968" s="210"/>
      <c r="M968" s="628"/>
      <c r="N968" s="210"/>
      <c r="O968" s="210"/>
      <c r="P968" s="210"/>
      <c r="Q968" s="210"/>
      <c r="R968" s="210"/>
      <c r="S968" s="210"/>
      <c r="T968" s="210"/>
      <c r="U968" s="210"/>
      <c r="V968" s="210"/>
      <c r="W968" s="210"/>
      <c r="X968" s="210"/>
      <c r="Y968" s="210"/>
      <c r="Z968" s="210"/>
    </row>
    <row r="969" ht="12.75" customHeight="1">
      <c r="A969" s="625"/>
      <c r="B969" s="625"/>
      <c r="C969" s="625"/>
      <c r="D969" s="627"/>
      <c r="E969" s="210"/>
      <c r="F969" s="210"/>
      <c r="G969" s="210"/>
      <c r="H969" s="210"/>
      <c r="I969" s="627"/>
      <c r="J969" s="210"/>
      <c r="K969" s="210"/>
      <c r="L969" s="210"/>
      <c r="M969" s="628"/>
      <c r="N969" s="210"/>
      <c r="O969" s="210"/>
      <c r="P969" s="210"/>
      <c r="Q969" s="210"/>
      <c r="R969" s="210"/>
      <c r="S969" s="210"/>
      <c r="T969" s="210"/>
      <c r="U969" s="210"/>
      <c r="V969" s="210"/>
      <c r="W969" s="210"/>
      <c r="X969" s="210"/>
      <c r="Y969" s="210"/>
      <c r="Z969" s="210"/>
    </row>
    <row r="970" ht="12.75" customHeight="1">
      <c r="A970" s="625"/>
      <c r="B970" s="625"/>
      <c r="C970" s="625"/>
      <c r="D970" s="627"/>
      <c r="E970" s="210"/>
      <c r="F970" s="210"/>
      <c r="G970" s="210"/>
      <c r="H970" s="210"/>
      <c r="I970" s="627"/>
      <c r="J970" s="210"/>
      <c r="K970" s="210"/>
      <c r="L970" s="210"/>
      <c r="M970" s="628"/>
      <c r="N970" s="210"/>
      <c r="O970" s="210"/>
      <c r="P970" s="210"/>
      <c r="Q970" s="210"/>
      <c r="R970" s="210"/>
      <c r="S970" s="210"/>
      <c r="T970" s="210"/>
      <c r="U970" s="210"/>
      <c r="V970" s="210"/>
      <c r="W970" s="210"/>
      <c r="X970" s="210"/>
      <c r="Y970" s="210"/>
      <c r="Z970" s="210"/>
    </row>
    <row r="971" ht="12.75" customHeight="1">
      <c r="A971" s="625"/>
      <c r="B971" s="625"/>
      <c r="C971" s="625"/>
      <c r="D971" s="627"/>
      <c r="E971" s="210"/>
      <c r="F971" s="210"/>
      <c r="G971" s="210"/>
      <c r="H971" s="210"/>
      <c r="I971" s="627"/>
      <c r="J971" s="210"/>
      <c r="K971" s="210"/>
      <c r="L971" s="210"/>
      <c r="M971" s="628"/>
      <c r="N971" s="210"/>
      <c r="O971" s="210"/>
      <c r="P971" s="210"/>
      <c r="Q971" s="210"/>
      <c r="R971" s="210"/>
      <c r="S971" s="210"/>
      <c r="T971" s="210"/>
      <c r="U971" s="210"/>
      <c r="V971" s="210"/>
      <c r="W971" s="210"/>
      <c r="X971" s="210"/>
      <c r="Y971" s="210"/>
      <c r="Z971" s="210"/>
    </row>
    <row r="972" ht="12.75" customHeight="1">
      <c r="A972" s="625"/>
      <c r="B972" s="625"/>
      <c r="C972" s="625"/>
      <c r="D972" s="627"/>
      <c r="E972" s="210"/>
      <c r="F972" s="210"/>
      <c r="G972" s="210"/>
      <c r="H972" s="210"/>
      <c r="I972" s="627"/>
      <c r="J972" s="210"/>
      <c r="K972" s="210"/>
      <c r="L972" s="210"/>
      <c r="M972" s="628"/>
      <c r="N972" s="210"/>
      <c r="O972" s="210"/>
      <c r="P972" s="210"/>
      <c r="Q972" s="210"/>
      <c r="R972" s="210"/>
      <c r="S972" s="210"/>
      <c r="T972" s="210"/>
      <c r="U972" s="210"/>
      <c r="V972" s="210"/>
      <c r="W972" s="210"/>
      <c r="X972" s="210"/>
      <c r="Y972" s="210"/>
      <c r="Z972" s="210"/>
    </row>
    <row r="973" ht="12.75" customHeight="1">
      <c r="A973" s="625"/>
      <c r="B973" s="625"/>
      <c r="C973" s="625"/>
      <c r="D973" s="627"/>
      <c r="E973" s="210"/>
      <c r="F973" s="210"/>
      <c r="G973" s="210"/>
      <c r="H973" s="210"/>
      <c r="I973" s="627"/>
      <c r="J973" s="210"/>
      <c r="K973" s="210"/>
      <c r="L973" s="210"/>
      <c r="M973" s="628"/>
      <c r="N973" s="210"/>
      <c r="O973" s="210"/>
      <c r="P973" s="210"/>
      <c r="Q973" s="210"/>
      <c r="R973" s="210"/>
      <c r="S973" s="210"/>
      <c r="T973" s="210"/>
      <c r="U973" s="210"/>
      <c r="V973" s="210"/>
      <c r="W973" s="210"/>
      <c r="X973" s="210"/>
      <c r="Y973" s="210"/>
      <c r="Z973" s="210"/>
    </row>
    <row r="974" ht="12.75" customHeight="1">
      <c r="A974" s="625"/>
      <c r="B974" s="625"/>
      <c r="C974" s="625"/>
      <c r="D974" s="627"/>
      <c r="E974" s="210"/>
      <c r="F974" s="210"/>
      <c r="G974" s="210"/>
      <c r="H974" s="210"/>
      <c r="I974" s="627"/>
      <c r="J974" s="210"/>
      <c r="K974" s="210"/>
      <c r="L974" s="210"/>
      <c r="M974" s="628"/>
      <c r="N974" s="210"/>
      <c r="O974" s="210"/>
      <c r="P974" s="210"/>
      <c r="Q974" s="210"/>
      <c r="R974" s="210"/>
      <c r="S974" s="210"/>
      <c r="T974" s="210"/>
      <c r="U974" s="210"/>
      <c r="V974" s="210"/>
      <c r="W974" s="210"/>
      <c r="X974" s="210"/>
      <c r="Y974" s="210"/>
      <c r="Z974" s="210"/>
    </row>
    <row r="975" ht="12.75" customHeight="1">
      <c r="A975" s="625"/>
      <c r="B975" s="625"/>
      <c r="C975" s="625"/>
      <c r="D975" s="627"/>
      <c r="E975" s="210"/>
      <c r="F975" s="210"/>
      <c r="G975" s="210"/>
      <c r="H975" s="210"/>
      <c r="I975" s="627"/>
      <c r="J975" s="210"/>
      <c r="K975" s="210"/>
      <c r="L975" s="210"/>
      <c r="M975" s="628"/>
      <c r="N975" s="210"/>
      <c r="O975" s="210"/>
      <c r="P975" s="210"/>
      <c r="Q975" s="210"/>
      <c r="R975" s="210"/>
      <c r="S975" s="210"/>
      <c r="T975" s="210"/>
      <c r="U975" s="210"/>
      <c r="V975" s="210"/>
      <c r="W975" s="210"/>
      <c r="X975" s="210"/>
      <c r="Y975" s="210"/>
      <c r="Z975" s="210"/>
    </row>
    <row r="976" ht="12.75" customHeight="1">
      <c r="A976" s="625"/>
      <c r="B976" s="625"/>
      <c r="C976" s="625"/>
      <c r="D976" s="627"/>
      <c r="E976" s="210"/>
      <c r="F976" s="210"/>
      <c r="G976" s="210"/>
      <c r="H976" s="210"/>
      <c r="I976" s="627"/>
      <c r="J976" s="210"/>
      <c r="K976" s="210"/>
      <c r="L976" s="210"/>
      <c r="M976" s="628"/>
      <c r="N976" s="210"/>
      <c r="O976" s="210"/>
      <c r="P976" s="210"/>
      <c r="Q976" s="210"/>
      <c r="R976" s="210"/>
      <c r="S976" s="210"/>
      <c r="T976" s="210"/>
      <c r="U976" s="210"/>
      <c r="V976" s="210"/>
      <c r="W976" s="210"/>
      <c r="X976" s="210"/>
      <c r="Y976" s="210"/>
      <c r="Z976" s="210"/>
    </row>
    <row r="977" ht="12.75" customHeight="1">
      <c r="A977" s="625"/>
      <c r="B977" s="625"/>
      <c r="C977" s="625"/>
      <c r="D977" s="627"/>
      <c r="E977" s="210"/>
      <c r="F977" s="210"/>
      <c r="G977" s="210"/>
      <c r="H977" s="210"/>
      <c r="I977" s="627"/>
      <c r="J977" s="210"/>
      <c r="K977" s="210"/>
      <c r="L977" s="210"/>
      <c r="M977" s="628"/>
      <c r="N977" s="210"/>
      <c r="O977" s="210"/>
      <c r="P977" s="210"/>
      <c r="Q977" s="210"/>
      <c r="R977" s="210"/>
      <c r="S977" s="210"/>
      <c r="T977" s="210"/>
      <c r="U977" s="210"/>
      <c r="V977" s="210"/>
      <c r="W977" s="210"/>
      <c r="X977" s="210"/>
      <c r="Y977" s="210"/>
      <c r="Z977" s="210"/>
    </row>
    <row r="978" ht="12.75" customHeight="1">
      <c r="A978" s="625"/>
      <c r="B978" s="625"/>
      <c r="C978" s="625"/>
      <c r="D978" s="627"/>
      <c r="E978" s="210"/>
      <c r="F978" s="210"/>
      <c r="G978" s="210"/>
      <c r="H978" s="210"/>
      <c r="I978" s="627"/>
      <c r="J978" s="210"/>
      <c r="K978" s="210"/>
      <c r="L978" s="210"/>
      <c r="M978" s="628"/>
      <c r="N978" s="210"/>
      <c r="O978" s="210"/>
      <c r="P978" s="210"/>
      <c r="Q978" s="210"/>
      <c r="R978" s="210"/>
      <c r="S978" s="210"/>
      <c r="T978" s="210"/>
      <c r="U978" s="210"/>
      <c r="V978" s="210"/>
      <c r="W978" s="210"/>
      <c r="X978" s="210"/>
      <c r="Y978" s="210"/>
      <c r="Z978" s="210"/>
    </row>
    <row r="979" ht="12.75" customHeight="1">
      <c r="A979" s="625"/>
      <c r="B979" s="625"/>
      <c r="C979" s="625"/>
      <c r="D979" s="627"/>
      <c r="E979" s="210"/>
      <c r="F979" s="210"/>
      <c r="G979" s="210"/>
      <c r="H979" s="210"/>
      <c r="I979" s="627"/>
      <c r="J979" s="210"/>
      <c r="K979" s="210"/>
      <c r="L979" s="210"/>
      <c r="M979" s="628"/>
      <c r="N979" s="210"/>
      <c r="O979" s="210"/>
      <c r="P979" s="210"/>
      <c r="Q979" s="210"/>
      <c r="R979" s="210"/>
      <c r="S979" s="210"/>
      <c r="T979" s="210"/>
      <c r="U979" s="210"/>
      <c r="V979" s="210"/>
      <c r="W979" s="210"/>
      <c r="X979" s="210"/>
      <c r="Y979" s="210"/>
      <c r="Z979" s="210"/>
    </row>
    <row r="980" ht="12.75" customHeight="1">
      <c r="A980" s="625"/>
      <c r="B980" s="625"/>
      <c r="C980" s="625"/>
      <c r="D980" s="627"/>
      <c r="E980" s="210"/>
      <c r="F980" s="210"/>
      <c r="G980" s="210"/>
      <c r="H980" s="210"/>
      <c r="I980" s="627"/>
      <c r="J980" s="210"/>
      <c r="K980" s="210"/>
      <c r="L980" s="210"/>
      <c r="M980" s="628"/>
      <c r="N980" s="210"/>
      <c r="O980" s="210"/>
      <c r="P980" s="210"/>
      <c r="Q980" s="210"/>
      <c r="R980" s="210"/>
      <c r="S980" s="210"/>
      <c r="T980" s="210"/>
      <c r="U980" s="210"/>
      <c r="V980" s="210"/>
      <c r="W980" s="210"/>
      <c r="X980" s="210"/>
      <c r="Y980" s="210"/>
      <c r="Z980" s="210"/>
    </row>
    <row r="981" ht="12.75" customHeight="1">
      <c r="A981" s="625"/>
      <c r="B981" s="625"/>
      <c r="C981" s="625"/>
      <c r="D981" s="627"/>
      <c r="E981" s="210"/>
      <c r="F981" s="210"/>
      <c r="G981" s="210"/>
      <c r="H981" s="210"/>
      <c r="I981" s="627"/>
      <c r="J981" s="210"/>
      <c r="K981" s="210"/>
      <c r="L981" s="210"/>
      <c r="M981" s="628"/>
      <c r="N981" s="210"/>
      <c r="O981" s="210"/>
      <c r="P981" s="210"/>
      <c r="Q981" s="210"/>
      <c r="R981" s="210"/>
      <c r="S981" s="210"/>
      <c r="T981" s="210"/>
      <c r="U981" s="210"/>
      <c r="V981" s="210"/>
      <c r="W981" s="210"/>
      <c r="X981" s="210"/>
      <c r="Y981" s="210"/>
      <c r="Z981" s="210"/>
    </row>
    <row r="982" ht="12.75" customHeight="1">
      <c r="A982" s="625"/>
      <c r="B982" s="625"/>
      <c r="C982" s="625"/>
      <c r="D982" s="627"/>
      <c r="E982" s="210"/>
      <c r="F982" s="210"/>
      <c r="G982" s="210"/>
      <c r="H982" s="210"/>
      <c r="I982" s="627"/>
      <c r="J982" s="210"/>
      <c r="K982" s="210"/>
      <c r="L982" s="210"/>
      <c r="M982" s="628"/>
      <c r="N982" s="210"/>
      <c r="O982" s="210"/>
      <c r="P982" s="210"/>
      <c r="Q982" s="210"/>
      <c r="R982" s="210"/>
      <c r="S982" s="210"/>
      <c r="T982" s="210"/>
      <c r="U982" s="210"/>
      <c r="V982" s="210"/>
      <c r="W982" s="210"/>
      <c r="X982" s="210"/>
      <c r="Y982" s="210"/>
      <c r="Z982" s="210"/>
    </row>
    <row r="983" ht="12.75" customHeight="1">
      <c r="A983" s="625"/>
      <c r="B983" s="625"/>
      <c r="C983" s="625"/>
      <c r="D983" s="627"/>
      <c r="E983" s="210"/>
      <c r="F983" s="210"/>
      <c r="G983" s="210"/>
      <c r="H983" s="210"/>
      <c r="I983" s="627"/>
      <c r="J983" s="210"/>
      <c r="K983" s="210"/>
      <c r="L983" s="210"/>
      <c r="M983" s="628"/>
      <c r="N983" s="210"/>
      <c r="O983" s="210"/>
      <c r="P983" s="210"/>
      <c r="Q983" s="210"/>
      <c r="R983" s="210"/>
      <c r="S983" s="210"/>
      <c r="T983" s="210"/>
      <c r="U983" s="210"/>
      <c r="V983" s="210"/>
      <c r="W983" s="210"/>
      <c r="X983" s="210"/>
      <c r="Y983" s="210"/>
      <c r="Z983" s="210"/>
    </row>
    <row r="984" ht="12.75" customHeight="1">
      <c r="A984" s="625"/>
      <c r="B984" s="625"/>
      <c r="C984" s="625"/>
      <c r="D984" s="627"/>
      <c r="E984" s="210"/>
      <c r="F984" s="210"/>
      <c r="G984" s="210"/>
      <c r="H984" s="210"/>
      <c r="I984" s="627"/>
      <c r="J984" s="210"/>
      <c r="K984" s="210"/>
      <c r="L984" s="210"/>
      <c r="M984" s="628"/>
      <c r="N984" s="210"/>
      <c r="O984" s="210"/>
      <c r="P984" s="210"/>
      <c r="Q984" s="210"/>
      <c r="R984" s="210"/>
      <c r="S984" s="210"/>
      <c r="T984" s="210"/>
      <c r="U984" s="210"/>
      <c r="V984" s="210"/>
      <c r="W984" s="210"/>
      <c r="X984" s="210"/>
      <c r="Y984" s="210"/>
      <c r="Z984" s="210"/>
    </row>
    <row r="985" ht="12.75" customHeight="1">
      <c r="A985" s="625"/>
      <c r="B985" s="625"/>
      <c r="C985" s="625"/>
      <c r="D985" s="627"/>
      <c r="E985" s="210"/>
      <c r="F985" s="210"/>
      <c r="G985" s="210"/>
      <c r="H985" s="210"/>
      <c r="I985" s="627"/>
      <c r="J985" s="210"/>
      <c r="K985" s="210"/>
      <c r="L985" s="210"/>
      <c r="M985" s="628"/>
      <c r="N985" s="210"/>
      <c r="O985" s="210"/>
      <c r="P985" s="210"/>
      <c r="Q985" s="210"/>
      <c r="R985" s="210"/>
      <c r="S985" s="210"/>
      <c r="T985" s="210"/>
      <c r="U985" s="210"/>
      <c r="V985" s="210"/>
      <c r="W985" s="210"/>
      <c r="X985" s="210"/>
      <c r="Y985" s="210"/>
      <c r="Z985" s="210"/>
    </row>
    <row r="986" ht="12.75" customHeight="1">
      <c r="A986" s="625"/>
      <c r="B986" s="625"/>
      <c r="C986" s="625"/>
      <c r="D986" s="627"/>
      <c r="E986" s="210"/>
      <c r="F986" s="210"/>
      <c r="G986" s="210"/>
      <c r="H986" s="210"/>
      <c r="I986" s="627"/>
      <c r="J986" s="210"/>
      <c r="K986" s="210"/>
      <c r="L986" s="210"/>
      <c r="M986" s="628"/>
      <c r="N986" s="210"/>
      <c r="O986" s="210"/>
      <c r="P986" s="210"/>
      <c r="Q986" s="210"/>
      <c r="R986" s="210"/>
      <c r="S986" s="210"/>
      <c r="T986" s="210"/>
      <c r="U986" s="210"/>
      <c r="V986" s="210"/>
      <c r="W986" s="210"/>
      <c r="X986" s="210"/>
      <c r="Y986" s="210"/>
      <c r="Z986" s="210"/>
    </row>
    <row r="987" ht="12.75" customHeight="1">
      <c r="A987" s="625"/>
      <c r="B987" s="625"/>
      <c r="C987" s="625"/>
      <c r="D987" s="627"/>
      <c r="E987" s="210"/>
      <c r="F987" s="210"/>
      <c r="G987" s="210"/>
      <c r="H987" s="210"/>
      <c r="I987" s="627"/>
      <c r="J987" s="210"/>
      <c r="K987" s="210"/>
      <c r="L987" s="210"/>
      <c r="M987" s="628"/>
      <c r="N987" s="210"/>
      <c r="O987" s="210"/>
      <c r="P987" s="210"/>
      <c r="Q987" s="210"/>
      <c r="R987" s="210"/>
      <c r="S987" s="210"/>
      <c r="T987" s="210"/>
      <c r="U987" s="210"/>
      <c r="V987" s="210"/>
      <c r="W987" s="210"/>
      <c r="X987" s="210"/>
      <c r="Y987" s="210"/>
      <c r="Z987" s="210"/>
    </row>
    <row r="988" ht="12.75" customHeight="1">
      <c r="A988" s="625"/>
      <c r="B988" s="625"/>
      <c r="C988" s="625"/>
      <c r="D988" s="627"/>
      <c r="E988" s="210"/>
      <c r="F988" s="210"/>
      <c r="G988" s="210"/>
      <c r="H988" s="210"/>
      <c r="I988" s="627"/>
      <c r="J988" s="210"/>
      <c r="K988" s="210"/>
      <c r="L988" s="210"/>
      <c r="M988" s="628"/>
      <c r="N988" s="210"/>
      <c r="O988" s="210"/>
      <c r="P988" s="210"/>
      <c r="Q988" s="210"/>
      <c r="R988" s="210"/>
      <c r="S988" s="210"/>
      <c r="T988" s="210"/>
      <c r="U988" s="210"/>
      <c r="V988" s="210"/>
      <c r="W988" s="210"/>
      <c r="X988" s="210"/>
      <c r="Y988" s="210"/>
      <c r="Z988" s="210"/>
    </row>
    <row r="989" ht="12.75" customHeight="1">
      <c r="A989" s="625"/>
      <c r="B989" s="625"/>
      <c r="C989" s="625"/>
      <c r="D989" s="627"/>
      <c r="E989" s="210"/>
      <c r="F989" s="210"/>
      <c r="G989" s="210"/>
      <c r="H989" s="210"/>
      <c r="I989" s="627"/>
      <c r="J989" s="210"/>
      <c r="K989" s="210"/>
      <c r="L989" s="210"/>
      <c r="M989" s="628"/>
      <c r="N989" s="210"/>
      <c r="O989" s="210"/>
      <c r="P989" s="210"/>
      <c r="Q989" s="210"/>
      <c r="R989" s="210"/>
      <c r="S989" s="210"/>
      <c r="T989" s="210"/>
      <c r="U989" s="210"/>
      <c r="V989" s="210"/>
      <c r="W989" s="210"/>
      <c r="X989" s="210"/>
      <c r="Y989" s="210"/>
      <c r="Z989" s="210"/>
    </row>
    <row r="990" ht="12.75" customHeight="1">
      <c r="A990" s="625"/>
      <c r="B990" s="625"/>
      <c r="C990" s="625"/>
      <c r="D990" s="627"/>
      <c r="E990" s="210"/>
      <c r="F990" s="210"/>
      <c r="G990" s="210"/>
      <c r="H990" s="210"/>
      <c r="I990" s="627"/>
      <c r="J990" s="210"/>
      <c r="K990" s="210"/>
      <c r="L990" s="210"/>
      <c r="M990" s="628"/>
      <c r="N990" s="210"/>
      <c r="O990" s="210"/>
      <c r="P990" s="210"/>
      <c r="Q990" s="210"/>
      <c r="R990" s="210"/>
      <c r="S990" s="210"/>
      <c r="T990" s="210"/>
      <c r="U990" s="210"/>
      <c r="V990" s="210"/>
      <c r="W990" s="210"/>
      <c r="X990" s="210"/>
      <c r="Y990" s="210"/>
      <c r="Z990" s="210"/>
    </row>
    <row r="991" ht="12.75" customHeight="1">
      <c r="A991" s="625"/>
      <c r="B991" s="625"/>
      <c r="C991" s="625"/>
      <c r="D991" s="627"/>
      <c r="E991" s="210"/>
      <c r="F991" s="210"/>
      <c r="G991" s="210"/>
      <c r="H991" s="210"/>
      <c r="I991" s="627"/>
      <c r="J991" s="210"/>
      <c r="K991" s="210"/>
      <c r="L991" s="210"/>
      <c r="M991" s="628"/>
      <c r="N991" s="210"/>
      <c r="O991" s="210"/>
      <c r="P991" s="210"/>
      <c r="Q991" s="210"/>
      <c r="R991" s="210"/>
      <c r="S991" s="210"/>
      <c r="T991" s="210"/>
      <c r="U991" s="210"/>
      <c r="V991" s="210"/>
      <c r="W991" s="210"/>
      <c r="X991" s="210"/>
      <c r="Y991" s="210"/>
      <c r="Z991" s="210"/>
    </row>
    <row r="992" ht="12.75" customHeight="1">
      <c r="A992" s="625"/>
      <c r="B992" s="625"/>
      <c r="C992" s="625"/>
      <c r="D992" s="627"/>
      <c r="E992" s="210"/>
      <c r="F992" s="210"/>
      <c r="G992" s="210"/>
      <c r="H992" s="210"/>
      <c r="I992" s="627"/>
      <c r="J992" s="210"/>
      <c r="K992" s="210"/>
      <c r="L992" s="210"/>
      <c r="M992" s="628"/>
      <c r="N992" s="210"/>
      <c r="O992" s="210"/>
      <c r="P992" s="210"/>
      <c r="Q992" s="210"/>
      <c r="R992" s="210"/>
      <c r="S992" s="210"/>
      <c r="T992" s="210"/>
      <c r="U992" s="210"/>
      <c r="V992" s="210"/>
      <c r="W992" s="210"/>
      <c r="X992" s="210"/>
      <c r="Y992" s="210"/>
      <c r="Z992" s="210"/>
    </row>
    <row r="993" ht="12.75" customHeight="1">
      <c r="A993" s="625"/>
      <c r="B993" s="625"/>
      <c r="C993" s="625"/>
      <c r="D993" s="627"/>
      <c r="E993" s="210"/>
      <c r="F993" s="210"/>
      <c r="G993" s="210"/>
      <c r="H993" s="210"/>
      <c r="I993" s="627"/>
      <c r="J993" s="210"/>
      <c r="K993" s="210"/>
      <c r="L993" s="210"/>
      <c r="M993" s="628"/>
      <c r="N993" s="210"/>
      <c r="O993" s="210"/>
      <c r="P993" s="210"/>
      <c r="Q993" s="210"/>
      <c r="R993" s="210"/>
      <c r="S993" s="210"/>
      <c r="T993" s="210"/>
      <c r="U993" s="210"/>
      <c r="V993" s="210"/>
      <c r="W993" s="210"/>
      <c r="X993" s="210"/>
      <c r="Y993" s="210"/>
      <c r="Z993" s="210"/>
    </row>
    <row r="994" ht="12.75" customHeight="1">
      <c r="A994" s="625"/>
      <c r="B994" s="625"/>
      <c r="C994" s="625"/>
      <c r="D994" s="627"/>
      <c r="E994" s="210"/>
      <c r="F994" s="210"/>
      <c r="G994" s="210"/>
      <c r="H994" s="210"/>
      <c r="I994" s="627"/>
      <c r="J994" s="210"/>
      <c r="K994" s="210"/>
      <c r="L994" s="210"/>
      <c r="M994" s="628"/>
      <c r="N994" s="210"/>
      <c r="O994" s="210"/>
      <c r="P994" s="210"/>
      <c r="Q994" s="210"/>
      <c r="R994" s="210"/>
      <c r="S994" s="210"/>
      <c r="T994" s="210"/>
      <c r="U994" s="210"/>
      <c r="V994" s="210"/>
      <c r="W994" s="210"/>
      <c r="X994" s="210"/>
      <c r="Y994" s="210"/>
      <c r="Z994" s="210"/>
    </row>
    <row r="995" ht="12.75" customHeight="1">
      <c r="A995" s="625"/>
      <c r="B995" s="625"/>
      <c r="C995" s="625"/>
      <c r="D995" s="627"/>
      <c r="E995" s="210"/>
      <c r="F995" s="210"/>
      <c r="G995" s="210"/>
      <c r="H995" s="210"/>
      <c r="I995" s="627"/>
      <c r="J995" s="210"/>
      <c r="K995" s="210"/>
      <c r="L995" s="210"/>
      <c r="M995" s="628"/>
      <c r="N995" s="210"/>
      <c r="O995" s="210"/>
      <c r="P995" s="210"/>
      <c r="Q995" s="210"/>
      <c r="R995" s="210"/>
      <c r="S995" s="210"/>
      <c r="T995" s="210"/>
      <c r="U995" s="210"/>
      <c r="V995" s="210"/>
      <c r="W995" s="210"/>
      <c r="X995" s="210"/>
      <c r="Y995" s="210"/>
      <c r="Z995" s="210"/>
    </row>
    <row r="996" ht="12.75" customHeight="1">
      <c r="A996" s="625"/>
      <c r="B996" s="625"/>
      <c r="C996" s="625"/>
      <c r="D996" s="627"/>
      <c r="E996" s="210"/>
      <c r="F996" s="210"/>
      <c r="G996" s="210"/>
      <c r="H996" s="210"/>
      <c r="I996" s="627"/>
      <c r="J996" s="210"/>
      <c r="K996" s="210"/>
      <c r="L996" s="210"/>
      <c r="M996" s="628"/>
      <c r="N996" s="210"/>
      <c r="O996" s="210"/>
      <c r="P996" s="210"/>
      <c r="Q996" s="210"/>
      <c r="R996" s="210"/>
      <c r="S996" s="210"/>
      <c r="T996" s="210"/>
      <c r="U996" s="210"/>
      <c r="V996" s="210"/>
      <c r="W996" s="210"/>
      <c r="X996" s="210"/>
      <c r="Y996" s="210"/>
      <c r="Z996" s="210"/>
    </row>
    <row r="997" ht="12.75" customHeight="1">
      <c r="A997" s="625"/>
      <c r="B997" s="625"/>
      <c r="C997" s="625"/>
      <c r="D997" s="627"/>
      <c r="E997" s="210"/>
      <c r="F997" s="210"/>
      <c r="G997" s="210"/>
      <c r="H997" s="210"/>
      <c r="I997" s="627"/>
      <c r="J997" s="210"/>
      <c r="K997" s="210"/>
      <c r="L997" s="210"/>
      <c r="M997" s="628"/>
      <c r="N997" s="210"/>
      <c r="O997" s="210"/>
      <c r="P997" s="210"/>
      <c r="Q997" s="210"/>
      <c r="R997" s="210"/>
      <c r="S997" s="210"/>
      <c r="T997" s="210"/>
      <c r="U997" s="210"/>
      <c r="V997" s="210"/>
      <c r="W997" s="210"/>
      <c r="X997" s="210"/>
      <c r="Y997" s="210"/>
      <c r="Z997" s="210"/>
    </row>
    <row r="998" ht="12.75" customHeight="1">
      <c r="A998" s="625"/>
      <c r="B998" s="625"/>
      <c r="C998" s="625"/>
      <c r="D998" s="627"/>
      <c r="E998" s="210"/>
      <c r="F998" s="210"/>
      <c r="G998" s="210"/>
      <c r="H998" s="210"/>
      <c r="I998" s="627"/>
      <c r="J998" s="210"/>
      <c r="K998" s="210"/>
      <c r="L998" s="210"/>
      <c r="M998" s="628"/>
      <c r="N998" s="210"/>
      <c r="O998" s="210"/>
      <c r="P998" s="210"/>
      <c r="Q998" s="210"/>
      <c r="R998" s="210"/>
      <c r="S998" s="210"/>
      <c r="T998" s="210"/>
      <c r="U998" s="210"/>
      <c r="V998" s="210"/>
      <c r="W998" s="210"/>
      <c r="X998" s="210"/>
      <c r="Y998" s="210"/>
      <c r="Z998" s="210"/>
    </row>
    <row r="999" ht="12.75" customHeight="1">
      <c r="A999" s="625"/>
      <c r="B999" s="625"/>
      <c r="C999" s="625"/>
      <c r="D999" s="627"/>
      <c r="E999" s="210"/>
      <c r="F999" s="210"/>
      <c r="G999" s="210"/>
      <c r="H999" s="210"/>
      <c r="I999" s="627"/>
      <c r="J999" s="210"/>
      <c r="K999" s="210"/>
      <c r="L999" s="210"/>
      <c r="M999" s="628"/>
      <c r="N999" s="210"/>
      <c r="O999" s="210"/>
      <c r="P999" s="210"/>
      <c r="Q999" s="210"/>
      <c r="R999" s="210"/>
      <c r="S999" s="210"/>
      <c r="T999" s="210"/>
      <c r="U999" s="210"/>
      <c r="V999" s="210"/>
      <c r="W999" s="210"/>
      <c r="X999" s="210"/>
      <c r="Y999" s="210"/>
      <c r="Z999" s="210"/>
    </row>
    <row r="1000" ht="12.75" customHeight="1">
      <c r="A1000" s="625"/>
      <c r="B1000" s="625"/>
      <c r="C1000" s="625"/>
      <c r="D1000" s="627"/>
      <c r="E1000" s="210"/>
      <c r="F1000" s="210"/>
      <c r="G1000" s="210"/>
      <c r="H1000" s="210"/>
      <c r="I1000" s="627"/>
      <c r="J1000" s="210"/>
      <c r="K1000" s="210"/>
      <c r="L1000" s="210"/>
      <c r="M1000" s="628"/>
      <c r="N1000" s="210"/>
      <c r="O1000" s="210"/>
      <c r="P1000" s="210"/>
      <c r="Q1000" s="210"/>
      <c r="R1000" s="210"/>
      <c r="S1000" s="210"/>
      <c r="T1000" s="210"/>
      <c r="U1000" s="210"/>
      <c r="V1000" s="210"/>
      <c r="W1000" s="210"/>
      <c r="X1000" s="210"/>
      <c r="Y1000" s="210"/>
      <c r="Z1000" s="210"/>
    </row>
  </sheetData>
  <autoFilter ref="$A$1:$M$1"/>
  <mergeCells count="76">
    <mergeCell ref="O69:R69"/>
    <mergeCell ref="O70:R70"/>
    <mergeCell ref="O71:R71"/>
    <mergeCell ref="O72:R72"/>
    <mergeCell ref="O73:R73"/>
    <mergeCell ref="O74:R74"/>
    <mergeCell ref="O75:R75"/>
    <mergeCell ref="O76:R76"/>
    <mergeCell ref="O78:T79"/>
    <mergeCell ref="O80:R80"/>
    <mergeCell ref="O81:R81"/>
    <mergeCell ref="O82:R82"/>
    <mergeCell ref="O83:R83"/>
    <mergeCell ref="O84:R84"/>
    <mergeCell ref="P94:R94"/>
    <mergeCell ref="P95:R95"/>
    <mergeCell ref="P96:R96"/>
    <mergeCell ref="P97:R97"/>
    <mergeCell ref="P98:R98"/>
    <mergeCell ref="P99:R99"/>
    <mergeCell ref="O85:R85"/>
    <mergeCell ref="O87:R88"/>
    <mergeCell ref="P89:R89"/>
    <mergeCell ref="P90:R90"/>
    <mergeCell ref="P91:R91"/>
    <mergeCell ref="P92:R92"/>
    <mergeCell ref="P93:R93"/>
    <mergeCell ref="O2:P2"/>
    <mergeCell ref="O14:S15"/>
    <mergeCell ref="O16:S16"/>
    <mergeCell ref="O17:S17"/>
    <mergeCell ref="O18:S18"/>
    <mergeCell ref="O19:S19"/>
    <mergeCell ref="O20:S20"/>
    <mergeCell ref="O21:S21"/>
    <mergeCell ref="O22:S22"/>
    <mergeCell ref="O23:S23"/>
    <mergeCell ref="O24:S24"/>
    <mergeCell ref="O26:S27"/>
    <mergeCell ref="P28:R28"/>
    <mergeCell ref="P29:R29"/>
    <mergeCell ref="P30:R30"/>
    <mergeCell ref="P31:R31"/>
    <mergeCell ref="P32:R32"/>
    <mergeCell ref="P33:R33"/>
    <mergeCell ref="P34:R34"/>
    <mergeCell ref="P35:R35"/>
    <mergeCell ref="P36:R36"/>
    <mergeCell ref="P37:R37"/>
    <mergeCell ref="P38:R38"/>
    <mergeCell ref="P39:R39"/>
    <mergeCell ref="P40:R40"/>
    <mergeCell ref="P41:R41"/>
    <mergeCell ref="P42:R42"/>
    <mergeCell ref="O44:S45"/>
    <mergeCell ref="P46:R46"/>
    <mergeCell ref="P47:R47"/>
    <mergeCell ref="P48:R48"/>
    <mergeCell ref="P49:R49"/>
    <mergeCell ref="P50:R50"/>
    <mergeCell ref="P51:R51"/>
    <mergeCell ref="P52:R52"/>
    <mergeCell ref="P53:R53"/>
    <mergeCell ref="P54:R54"/>
    <mergeCell ref="P55:R55"/>
    <mergeCell ref="P56:R56"/>
    <mergeCell ref="P57:R57"/>
    <mergeCell ref="P58:R58"/>
    <mergeCell ref="P59:R59"/>
    <mergeCell ref="O61:T62"/>
    <mergeCell ref="O63:R63"/>
    <mergeCell ref="O64:R64"/>
    <mergeCell ref="O65:R65"/>
    <mergeCell ref="O66:R66"/>
    <mergeCell ref="O67:R67"/>
    <mergeCell ref="O68:R68"/>
  </mergeCells>
  <printOptions/>
  <pageMargins bottom="0.75" footer="0.0" header="0.0" left="0.7" right="0.7" top="0.75"/>
  <pageSetup orientation="portrait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xSplit="1.0" ySplit="1.0" topLeftCell="B2" activePane="bottomRight" state="frozen"/>
      <selection activeCell="B1" sqref="B1" pane="topRight"/>
      <selection activeCell="A2" sqref="A2" pane="bottomLeft"/>
      <selection activeCell="B2" sqref="B2" pane="bottomRight"/>
    </sheetView>
  </sheetViews>
  <sheetFormatPr customHeight="1" defaultColWidth="14.43" defaultRowHeight="15.0"/>
  <cols>
    <col customWidth="1" min="1" max="1" width="17.29"/>
    <col customWidth="1" min="2" max="2" width="25.57"/>
    <col customWidth="1" min="3" max="3" width="23.86"/>
    <col customWidth="1" min="4" max="4" width="24.57"/>
    <col customWidth="1" min="5" max="5" width="34.43"/>
    <col customWidth="1" min="6" max="6" width="33.86"/>
    <col customWidth="1" min="7" max="7" width="12.14"/>
    <col customWidth="1" min="8" max="8" width="37.86"/>
    <col customWidth="1" min="9" max="9" width="24.0"/>
    <col customWidth="1" min="10" max="10" width="29.71"/>
    <col customWidth="1" min="11" max="11" width="60.57"/>
    <col customWidth="1" min="12" max="12" width="70.29"/>
    <col customWidth="1" min="13" max="13" width="45.0"/>
    <col customWidth="1" min="14" max="14" width="10.0"/>
    <col customWidth="1" min="15" max="15" width="27.14"/>
    <col customWidth="1" min="16" max="16" width="9.86"/>
    <col customWidth="1" min="17" max="17" width="3.43"/>
    <col customWidth="1" min="18" max="18" width="39.14"/>
    <col customWidth="1" min="19" max="19" width="62.86"/>
    <col customWidth="1" min="20" max="20" width="13.71"/>
    <col customWidth="1" min="21" max="26" width="8.71"/>
  </cols>
  <sheetData>
    <row r="1" ht="12.75" customHeight="1">
      <c r="A1" s="664" t="s">
        <v>0</v>
      </c>
      <c r="B1" s="665" t="s">
        <v>1</v>
      </c>
      <c r="C1" s="665" t="s">
        <v>2</v>
      </c>
      <c r="D1" s="666" t="s">
        <v>3</v>
      </c>
      <c r="E1" s="665" t="s">
        <v>4</v>
      </c>
      <c r="F1" s="665" t="s">
        <v>5</v>
      </c>
      <c r="G1" s="665" t="s">
        <v>6</v>
      </c>
      <c r="H1" s="665" t="s">
        <v>7</v>
      </c>
      <c r="I1" s="666" t="s">
        <v>8</v>
      </c>
      <c r="J1" s="665" t="s">
        <v>198</v>
      </c>
      <c r="K1" s="667" t="s">
        <v>10</v>
      </c>
      <c r="L1" s="667" t="s">
        <v>11</v>
      </c>
      <c r="M1" s="668" t="s">
        <v>12</v>
      </c>
      <c r="N1" s="210"/>
      <c r="O1" s="210"/>
      <c r="P1" s="210"/>
      <c r="Q1" s="210"/>
      <c r="R1" s="210"/>
      <c r="S1" s="210"/>
      <c r="T1" s="210"/>
      <c r="U1" s="210"/>
      <c r="V1" s="210"/>
      <c r="W1" s="210"/>
      <c r="X1" s="210"/>
      <c r="Y1" s="210"/>
      <c r="Z1" s="210"/>
    </row>
    <row r="2" ht="12.75" customHeight="1">
      <c r="A2" s="436">
        <v>112.0</v>
      </c>
      <c r="B2" s="437" t="s">
        <v>10541</v>
      </c>
      <c r="C2" s="437">
        <v>2008.0</v>
      </c>
      <c r="D2" s="511">
        <v>39700.0</v>
      </c>
      <c r="E2" s="437" t="s">
        <v>10542</v>
      </c>
      <c r="F2" s="437" t="s">
        <v>6787</v>
      </c>
      <c r="G2" s="437" t="s">
        <v>712</v>
      </c>
      <c r="H2" s="437" t="s">
        <v>380</v>
      </c>
      <c r="I2" s="511">
        <v>40911.0</v>
      </c>
      <c r="J2" s="439">
        <v>1.0</v>
      </c>
      <c r="K2" s="648" t="s">
        <v>344</v>
      </c>
      <c r="L2" s="439" t="s">
        <v>395</v>
      </c>
      <c r="M2" s="330">
        <f t="shared" ref="M2:M169" si="1">I2-D2</f>
        <v>1211</v>
      </c>
      <c r="N2" s="210"/>
      <c r="O2" s="557" t="s">
        <v>10543</v>
      </c>
      <c r="P2" s="329"/>
      <c r="Q2" s="15"/>
      <c r="R2" s="15"/>
      <c r="S2" s="15"/>
      <c r="T2" s="15"/>
      <c r="U2" s="210"/>
      <c r="V2" s="210"/>
      <c r="W2" s="210"/>
      <c r="X2" s="210"/>
      <c r="Y2" s="210"/>
      <c r="Z2" s="210"/>
    </row>
    <row r="3" ht="12.75" customHeight="1">
      <c r="A3" s="430">
        <v>212.0</v>
      </c>
      <c r="B3" s="431" t="s">
        <v>10544</v>
      </c>
      <c r="C3" s="431">
        <v>1999.0</v>
      </c>
      <c r="D3" s="508">
        <v>36507.0</v>
      </c>
      <c r="E3" s="431" t="s">
        <v>10545</v>
      </c>
      <c r="F3" s="431" t="s">
        <v>873</v>
      </c>
      <c r="G3" s="431" t="s">
        <v>712</v>
      </c>
      <c r="H3" s="431" t="s">
        <v>334</v>
      </c>
      <c r="I3" s="508">
        <v>40911.0</v>
      </c>
      <c r="J3" s="433">
        <v>1.0</v>
      </c>
      <c r="K3" s="650" t="s">
        <v>309</v>
      </c>
      <c r="L3" s="433" t="s">
        <v>395</v>
      </c>
      <c r="M3" s="327">
        <f t="shared" si="1"/>
        <v>4404</v>
      </c>
      <c r="N3" s="210"/>
      <c r="O3" s="331" t="s">
        <v>27</v>
      </c>
      <c r="P3" s="331">
        <f>COUNTIF($G$2:$G$476,"PT")</f>
        <v>0</v>
      </c>
      <c r="Q3" s="15"/>
      <c r="R3" s="15"/>
      <c r="S3" s="15"/>
      <c r="T3" s="15"/>
      <c r="U3" s="210"/>
      <c r="V3" s="210"/>
      <c r="W3" s="210"/>
      <c r="X3" s="210"/>
      <c r="Y3" s="210"/>
      <c r="Z3" s="210"/>
    </row>
    <row r="4" ht="12.75" customHeight="1">
      <c r="A4" s="436">
        <v>312.0</v>
      </c>
      <c r="B4" s="437" t="s">
        <v>10546</v>
      </c>
      <c r="C4" s="437">
        <v>2008.0</v>
      </c>
      <c r="D4" s="511">
        <v>39597.0</v>
      </c>
      <c r="E4" s="437" t="s">
        <v>10547</v>
      </c>
      <c r="F4" s="437" t="s">
        <v>1365</v>
      </c>
      <c r="G4" s="437" t="s">
        <v>712</v>
      </c>
      <c r="H4" s="437" t="s">
        <v>10548</v>
      </c>
      <c r="I4" s="511">
        <v>40917.0</v>
      </c>
      <c r="J4" s="439">
        <v>1.0</v>
      </c>
      <c r="K4" s="649" t="s">
        <v>322</v>
      </c>
      <c r="L4" s="439" t="s">
        <v>395</v>
      </c>
      <c r="M4" s="330">
        <f t="shared" si="1"/>
        <v>1320</v>
      </c>
      <c r="N4" s="210"/>
      <c r="O4" s="332" t="s">
        <v>34</v>
      </c>
      <c r="P4" s="332">
        <f>COUNTIF($G$2:$G$476,"PTN")</f>
        <v>1</v>
      </c>
      <c r="Q4" s="25"/>
      <c r="R4" s="25"/>
      <c r="S4" s="25"/>
      <c r="T4" s="25"/>
      <c r="U4" s="210"/>
      <c r="V4" s="210"/>
      <c r="W4" s="210"/>
      <c r="X4" s="210"/>
      <c r="Y4" s="210"/>
      <c r="Z4" s="210"/>
    </row>
    <row r="5" ht="12.75" customHeight="1">
      <c r="A5" s="430">
        <v>412.0</v>
      </c>
      <c r="B5" s="431" t="s">
        <v>10549</v>
      </c>
      <c r="C5" s="431">
        <v>2009.0</v>
      </c>
      <c r="D5" s="508">
        <v>39832.0</v>
      </c>
      <c r="E5" s="431" t="s">
        <v>10550</v>
      </c>
      <c r="F5" s="431" t="s">
        <v>422</v>
      </c>
      <c r="G5" s="431" t="s">
        <v>17</v>
      </c>
      <c r="H5" s="431" t="s">
        <v>10020</v>
      </c>
      <c r="I5" s="508">
        <v>40918.0</v>
      </c>
      <c r="J5" s="433">
        <v>1.0</v>
      </c>
      <c r="K5" s="650" t="s">
        <v>309</v>
      </c>
      <c r="L5" s="433" t="s">
        <v>395</v>
      </c>
      <c r="M5" s="327">
        <f t="shared" si="1"/>
        <v>1086</v>
      </c>
      <c r="N5" s="210"/>
      <c r="O5" s="333" t="s">
        <v>40</v>
      </c>
      <c r="P5" s="333">
        <f>COUNTIF($G$2:$G$476,"PTE")</f>
        <v>64</v>
      </c>
      <c r="Q5" s="25"/>
      <c r="R5" s="25"/>
      <c r="S5" s="25"/>
      <c r="T5" s="25"/>
      <c r="U5" s="210"/>
      <c r="V5" s="210"/>
      <c r="W5" s="210"/>
      <c r="X5" s="210"/>
      <c r="Y5" s="210"/>
      <c r="Z5" s="210"/>
    </row>
    <row r="6" ht="12.75" customHeight="1">
      <c r="A6" s="436">
        <v>512.0</v>
      </c>
      <c r="B6" s="437" t="s">
        <v>10551</v>
      </c>
      <c r="C6" s="437">
        <v>2007.0</v>
      </c>
      <c r="D6" s="511">
        <v>39351.0</v>
      </c>
      <c r="E6" s="437" t="s">
        <v>10552</v>
      </c>
      <c r="F6" s="437" t="s">
        <v>10553</v>
      </c>
      <c r="G6" s="437" t="s">
        <v>725</v>
      </c>
      <c r="H6" s="437" t="s">
        <v>10554</v>
      </c>
      <c r="I6" s="511">
        <v>40919.0</v>
      </c>
      <c r="J6" s="439">
        <v>1.0</v>
      </c>
      <c r="K6" s="649" t="s">
        <v>322</v>
      </c>
      <c r="L6" s="439" t="s">
        <v>399</v>
      </c>
      <c r="M6" s="330">
        <f t="shared" si="1"/>
        <v>1568</v>
      </c>
      <c r="N6" s="210"/>
      <c r="O6" s="332" t="s">
        <v>46</v>
      </c>
      <c r="P6" s="332">
        <f>COUNTIF($G$2:$G$476,"Pré-Mistura")</f>
        <v>0</v>
      </c>
      <c r="Q6" s="25"/>
      <c r="R6" s="25"/>
      <c r="S6" s="25"/>
      <c r="T6" s="25"/>
      <c r="U6" s="210"/>
      <c r="V6" s="210"/>
      <c r="W6" s="210"/>
      <c r="X6" s="210"/>
      <c r="Y6" s="210"/>
      <c r="Z6" s="210"/>
    </row>
    <row r="7" ht="12.75" customHeight="1">
      <c r="A7" s="430">
        <v>612.0</v>
      </c>
      <c r="B7" s="431" t="s">
        <v>10555</v>
      </c>
      <c r="C7" s="431">
        <v>2008.0</v>
      </c>
      <c r="D7" s="508">
        <v>39576.0</v>
      </c>
      <c r="E7" s="431" t="s">
        <v>10556</v>
      </c>
      <c r="F7" s="431" t="s">
        <v>965</v>
      </c>
      <c r="G7" s="431" t="s">
        <v>712</v>
      </c>
      <c r="H7" s="431" t="s">
        <v>1336</v>
      </c>
      <c r="I7" s="508">
        <v>40919.0</v>
      </c>
      <c r="J7" s="433">
        <v>1.0</v>
      </c>
      <c r="K7" s="647" t="s">
        <v>293</v>
      </c>
      <c r="L7" s="433" t="s">
        <v>390</v>
      </c>
      <c r="M7" s="327">
        <f t="shared" si="1"/>
        <v>1343</v>
      </c>
      <c r="N7" s="210"/>
      <c r="O7" s="333" t="s">
        <v>713</v>
      </c>
      <c r="P7" s="333">
        <f>COUNTIF($G$2:$G$476,"PF")</f>
        <v>10</v>
      </c>
      <c r="Q7" s="25"/>
      <c r="R7" s="25"/>
      <c r="S7" s="25"/>
      <c r="T7" s="25"/>
      <c r="U7" s="210"/>
      <c r="V7" s="210"/>
      <c r="W7" s="210"/>
      <c r="X7" s="210"/>
      <c r="Y7" s="210"/>
      <c r="Z7" s="210"/>
    </row>
    <row r="8" ht="12.75" customHeight="1">
      <c r="A8" s="436">
        <v>712.0</v>
      </c>
      <c r="B8" s="437" t="s">
        <v>10557</v>
      </c>
      <c r="C8" s="437">
        <v>2009.0</v>
      </c>
      <c r="D8" s="511">
        <v>39898.0</v>
      </c>
      <c r="E8" s="437" t="s">
        <v>10558</v>
      </c>
      <c r="F8" s="437" t="s">
        <v>1509</v>
      </c>
      <c r="G8" s="437" t="s">
        <v>712</v>
      </c>
      <c r="H8" s="437" t="s">
        <v>66</v>
      </c>
      <c r="I8" s="511">
        <v>40921.0</v>
      </c>
      <c r="J8" s="439">
        <v>1.0</v>
      </c>
      <c r="K8" s="650" t="s">
        <v>309</v>
      </c>
      <c r="L8" s="439" t="s">
        <v>390</v>
      </c>
      <c r="M8" s="330">
        <f t="shared" si="1"/>
        <v>1023</v>
      </c>
      <c r="N8" s="210"/>
      <c r="O8" s="332" t="s">
        <v>707</v>
      </c>
      <c r="P8" s="332">
        <f>COUNTIF($G$2:$G$476,"PFN")</f>
        <v>1</v>
      </c>
      <c r="Q8" s="25"/>
      <c r="R8" s="25"/>
      <c r="S8" s="25"/>
      <c r="T8" s="25"/>
      <c r="U8" s="210"/>
      <c r="V8" s="210"/>
      <c r="W8" s="210"/>
      <c r="X8" s="210"/>
      <c r="Y8" s="210"/>
      <c r="Z8" s="210"/>
    </row>
    <row r="9" ht="12.75" customHeight="1">
      <c r="A9" s="430">
        <v>812.0</v>
      </c>
      <c r="B9" s="431" t="s">
        <v>10559</v>
      </c>
      <c r="C9" s="431">
        <v>2009.0</v>
      </c>
      <c r="D9" s="508">
        <v>40109.0</v>
      </c>
      <c r="E9" s="431" t="s">
        <v>10560</v>
      </c>
      <c r="F9" s="431" t="s">
        <v>1601</v>
      </c>
      <c r="G9" s="431" t="s">
        <v>712</v>
      </c>
      <c r="H9" s="431" t="s">
        <v>66</v>
      </c>
      <c r="I9" s="508">
        <v>40925.0</v>
      </c>
      <c r="J9" s="433">
        <v>1.0</v>
      </c>
      <c r="K9" s="650" t="s">
        <v>309</v>
      </c>
      <c r="L9" s="433" t="s">
        <v>390</v>
      </c>
      <c r="M9" s="327">
        <f t="shared" si="1"/>
        <v>816</v>
      </c>
      <c r="N9" s="210"/>
      <c r="O9" s="333" t="s">
        <v>720</v>
      </c>
      <c r="P9" s="333">
        <f>COUNTIF($G$2:$G$476,"PF/PTE")</f>
        <v>75</v>
      </c>
      <c r="Q9" s="25"/>
      <c r="R9" s="25"/>
      <c r="S9" s="25"/>
      <c r="T9" s="25"/>
      <c r="U9" s="210"/>
      <c r="V9" s="210"/>
      <c r="W9" s="210"/>
      <c r="X9" s="210"/>
      <c r="Y9" s="210"/>
      <c r="Z9" s="210"/>
    </row>
    <row r="10" ht="12.75" customHeight="1">
      <c r="A10" s="436">
        <v>912.0</v>
      </c>
      <c r="B10" s="437" t="s">
        <v>10561</v>
      </c>
      <c r="C10" s="437">
        <v>2008.0</v>
      </c>
      <c r="D10" s="511">
        <v>39731.0</v>
      </c>
      <c r="E10" s="437" t="s">
        <v>10562</v>
      </c>
      <c r="F10" s="437" t="s">
        <v>10563</v>
      </c>
      <c r="G10" s="437" t="s">
        <v>806</v>
      </c>
      <c r="H10" s="437" t="s">
        <v>158</v>
      </c>
      <c r="I10" s="511">
        <v>40928.0</v>
      </c>
      <c r="J10" s="439">
        <v>1.0</v>
      </c>
      <c r="K10" s="647" t="s">
        <v>293</v>
      </c>
      <c r="L10" s="439" t="s">
        <v>390</v>
      </c>
      <c r="M10" s="330">
        <f t="shared" si="1"/>
        <v>1197</v>
      </c>
      <c r="N10" s="210"/>
      <c r="O10" s="332" t="s">
        <v>725</v>
      </c>
      <c r="P10" s="332">
        <f>COUNTIF($G$2:$G$476,"Bio")</f>
        <v>5</v>
      </c>
      <c r="Q10" s="25"/>
      <c r="R10" s="25"/>
      <c r="S10" s="25"/>
      <c r="T10" s="25"/>
      <c r="U10" s="210"/>
      <c r="V10" s="210"/>
      <c r="W10" s="210"/>
      <c r="X10" s="210"/>
      <c r="Y10" s="210"/>
      <c r="Z10" s="210"/>
    </row>
    <row r="11" ht="12.75" customHeight="1">
      <c r="A11" s="430">
        <v>1012.0</v>
      </c>
      <c r="B11" s="431" t="s">
        <v>10564</v>
      </c>
      <c r="C11" s="431">
        <v>2008.0</v>
      </c>
      <c r="D11" s="508">
        <v>39749.0</v>
      </c>
      <c r="E11" s="431" t="s">
        <v>10565</v>
      </c>
      <c r="F11" s="431" t="s">
        <v>134</v>
      </c>
      <c r="G11" s="431" t="s">
        <v>712</v>
      </c>
      <c r="H11" s="431" t="s">
        <v>1894</v>
      </c>
      <c r="I11" s="508">
        <v>40935.0</v>
      </c>
      <c r="J11" s="433">
        <v>1.0</v>
      </c>
      <c r="K11" s="647" t="s">
        <v>293</v>
      </c>
      <c r="L11" s="433" t="s">
        <v>390</v>
      </c>
      <c r="M11" s="327">
        <f t="shared" si="1"/>
        <v>1186</v>
      </c>
      <c r="N11" s="210"/>
      <c r="O11" s="334" t="s">
        <v>729</v>
      </c>
      <c r="P11" s="334">
        <f>COUNTIF($G$2:$G$476,"Bio/Org")</f>
        <v>12</v>
      </c>
      <c r="Q11" s="25"/>
      <c r="R11" s="25"/>
      <c r="S11" s="25"/>
      <c r="T11" s="25"/>
      <c r="U11" s="210"/>
      <c r="V11" s="210"/>
      <c r="W11" s="210"/>
      <c r="X11" s="210"/>
      <c r="Y11" s="210"/>
      <c r="Z11" s="210"/>
    </row>
    <row r="12" ht="12.75" customHeight="1">
      <c r="A12" s="436">
        <v>1112.0</v>
      </c>
      <c r="B12" s="437" t="s">
        <v>10566</v>
      </c>
      <c r="C12" s="437">
        <v>2009.0</v>
      </c>
      <c r="D12" s="511">
        <v>39912.0</v>
      </c>
      <c r="E12" s="437" t="s">
        <v>10567</v>
      </c>
      <c r="F12" s="437" t="s">
        <v>723</v>
      </c>
      <c r="G12" s="437" t="s">
        <v>17</v>
      </c>
      <c r="H12" s="437" t="s">
        <v>10020</v>
      </c>
      <c r="I12" s="511">
        <v>40941.0</v>
      </c>
      <c r="J12" s="439">
        <v>2.0</v>
      </c>
      <c r="K12" s="650" t="s">
        <v>309</v>
      </c>
      <c r="L12" s="439" t="s">
        <v>390</v>
      </c>
      <c r="M12" s="330">
        <f t="shared" si="1"/>
        <v>1029</v>
      </c>
      <c r="N12" s="210"/>
      <c r="O12" s="335" t="s">
        <v>51</v>
      </c>
      <c r="P12" s="336">
        <f>SUM(P3:P11)</f>
        <v>168</v>
      </c>
      <c r="Q12" s="25"/>
      <c r="R12" s="25"/>
      <c r="S12" s="25"/>
      <c r="T12" s="25"/>
      <c r="U12" s="210"/>
      <c r="V12" s="210"/>
      <c r="W12" s="210"/>
      <c r="X12" s="210"/>
      <c r="Y12" s="210"/>
      <c r="Z12" s="210"/>
    </row>
    <row r="13" ht="13.5" customHeight="1">
      <c r="A13" s="430">
        <v>1212.0</v>
      </c>
      <c r="B13" s="431" t="s">
        <v>10568</v>
      </c>
      <c r="C13" s="431">
        <v>2008.0</v>
      </c>
      <c r="D13" s="508">
        <v>39665.0</v>
      </c>
      <c r="E13" s="431" t="s">
        <v>10569</v>
      </c>
      <c r="F13" s="431" t="s">
        <v>4622</v>
      </c>
      <c r="G13" s="431" t="s">
        <v>17</v>
      </c>
      <c r="H13" s="431" t="s">
        <v>125</v>
      </c>
      <c r="I13" s="508">
        <v>40941.0</v>
      </c>
      <c r="J13" s="433">
        <v>2.0</v>
      </c>
      <c r="K13" s="648" t="s">
        <v>344</v>
      </c>
      <c r="L13" s="433" t="s">
        <v>399</v>
      </c>
      <c r="M13" s="327">
        <f t="shared" si="1"/>
        <v>1276</v>
      </c>
      <c r="N13" s="210"/>
      <c r="O13" s="25"/>
      <c r="P13" s="25"/>
      <c r="Q13" s="25"/>
      <c r="R13" s="337"/>
      <c r="S13" s="337"/>
      <c r="T13" s="25"/>
      <c r="U13" s="210"/>
      <c r="V13" s="210"/>
      <c r="W13" s="210"/>
      <c r="X13" s="210"/>
      <c r="Y13" s="210"/>
      <c r="Z13" s="210"/>
    </row>
    <row r="14" ht="14.25" customHeight="1">
      <c r="A14" s="436">
        <v>1312.0</v>
      </c>
      <c r="B14" s="437" t="s">
        <v>10570</v>
      </c>
      <c r="C14" s="437">
        <v>2010.0</v>
      </c>
      <c r="D14" s="511">
        <v>40403.0</v>
      </c>
      <c r="E14" s="437" t="s">
        <v>10571</v>
      </c>
      <c r="F14" s="634" t="s">
        <v>10572</v>
      </c>
      <c r="G14" s="437" t="s">
        <v>725</v>
      </c>
      <c r="H14" s="437" t="s">
        <v>10573</v>
      </c>
      <c r="I14" s="511">
        <v>40941.0</v>
      </c>
      <c r="J14" s="439">
        <v>2.0</v>
      </c>
      <c r="K14" s="650" t="s">
        <v>309</v>
      </c>
      <c r="L14" s="439" t="s">
        <v>390</v>
      </c>
      <c r="M14" s="330">
        <f t="shared" si="1"/>
        <v>538</v>
      </c>
      <c r="N14" s="210"/>
      <c r="O14" s="338" t="s">
        <v>61</v>
      </c>
      <c r="P14" s="95"/>
      <c r="Q14" s="95"/>
      <c r="R14" s="95"/>
      <c r="S14" s="96"/>
      <c r="T14" s="25"/>
      <c r="U14" s="210"/>
      <c r="V14" s="210"/>
      <c r="W14" s="210"/>
      <c r="X14" s="210"/>
      <c r="Y14" s="210"/>
      <c r="Z14" s="210"/>
    </row>
    <row r="15" ht="14.25" customHeight="1">
      <c r="A15" s="430">
        <v>1412.0</v>
      </c>
      <c r="B15" s="431" t="s">
        <v>10574</v>
      </c>
      <c r="C15" s="431">
        <v>2010.0</v>
      </c>
      <c r="D15" s="508">
        <v>40520.0</v>
      </c>
      <c r="E15" s="431" t="s">
        <v>10575</v>
      </c>
      <c r="F15" s="431" t="s">
        <v>723</v>
      </c>
      <c r="G15" s="431" t="s">
        <v>17</v>
      </c>
      <c r="H15" s="431" t="s">
        <v>10020</v>
      </c>
      <c r="I15" s="508">
        <v>40948.0</v>
      </c>
      <c r="J15" s="433">
        <v>2.0</v>
      </c>
      <c r="K15" s="647" t="s">
        <v>293</v>
      </c>
      <c r="L15" s="433" t="s">
        <v>386</v>
      </c>
      <c r="M15" s="327">
        <f t="shared" si="1"/>
        <v>428</v>
      </c>
      <c r="N15" s="210"/>
      <c r="O15" s="339"/>
      <c r="P15" s="340"/>
      <c r="Q15" s="340"/>
      <c r="R15" s="340"/>
      <c r="S15" s="341"/>
      <c r="T15" s="25"/>
      <c r="U15" s="210"/>
      <c r="V15" s="210"/>
      <c r="W15" s="210"/>
      <c r="X15" s="210"/>
      <c r="Y15" s="210"/>
      <c r="Z15" s="210"/>
    </row>
    <row r="16" ht="12.75" customHeight="1">
      <c r="A16" s="436">
        <v>1512.0</v>
      </c>
      <c r="B16" s="437" t="s">
        <v>10576</v>
      </c>
      <c r="C16" s="437">
        <v>2009.0</v>
      </c>
      <c r="D16" s="511">
        <v>39864.0</v>
      </c>
      <c r="E16" s="437" t="s">
        <v>10577</v>
      </c>
      <c r="F16" s="437" t="s">
        <v>353</v>
      </c>
      <c r="G16" s="437" t="s">
        <v>712</v>
      </c>
      <c r="H16" s="437" t="s">
        <v>66</v>
      </c>
      <c r="I16" s="511">
        <v>40953.0</v>
      </c>
      <c r="J16" s="439">
        <v>2.0</v>
      </c>
      <c r="K16" s="647" t="s">
        <v>293</v>
      </c>
      <c r="L16" s="439" t="s">
        <v>390</v>
      </c>
      <c r="M16" s="330">
        <f t="shared" si="1"/>
        <v>1089</v>
      </c>
      <c r="N16" s="210"/>
      <c r="O16" s="342" t="s">
        <v>10578</v>
      </c>
      <c r="P16" s="343"/>
      <c r="Q16" s="343"/>
      <c r="R16" s="343"/>
      <c r="S16" s="344"/>
      <c r="T16" s="25"/>
      <c r="U16" s="210"/>
      <c r="V16" s="210"/>
      <c r="W16" s="210"/>
      <c r="X16" s="210"/>
      <c r="Y16" s="210"/>
      <c r="Z16" s="210"/>
    </row>
    <row r="17" ht="12.75" customHeight="1">
      <c r="A17" s="430">
        <v>1612.0</v>
      </c>
      <c r="B17" s="431" t="s">
        <v>10579</v>
      </c>
      <c r="C17" s="431">
        <v>2008.0</v>
      </c>
      <c r="D17" s="508">
        <v>39580.0</v>
      </c>
      <c r="E17" s="431" t="s">
        <v>10580</v>
      </c>
      <c r="F17" s="431" t="s">
        <v>965</v>
      </c>
      <c r="G17" s="431" t="s">
        <v>712</v>
      </c>
      <c r="H17" s="431" t="s">
        <v>1336</v>
      </c>
      <c r="I17" s="508">
        <v>40954.0</v>
      </c>
      <c r="J17" s="433">
        <v>2.0</v>
      </c>
      <c r="K17" s="647" t="s">
        <v>293</v>
      </c>
      <c r="L17" s="433" t="s">
        <v>390</v>
      </c>
      <c r="M17" s="327">
        <f t="shared" si="1"/>
        <v>1374</v>
      </c>
      <c r="N17" s="210"/>
      <c r="O17" s="345" t="s">
        <v>10581</v>
      </c>
      <c r="P17" s="106"/>
      <c r="Q17" s="106"/>
      <c r="R17" s="106"/>
      <c r="S17" s="107"/>
      <c r="T17" s="25"/>
      <c r="U17" s="210"/>
      <c r="V17" s="210"/>
      <c r="W17" s="210"/>
      <c r="X17" s="210"/>
      <c r="Y17" s="210"/>
      <c r="Z17" s="210"/>
    </row>
    <row r="18" ht="12.75" customHeight="1">
      <c r="A18" s="436">
        <v>1712.0</v>
      </c>
      <c r="B18" s="437" t="s">
        <v>10582</v>
      </c>
      <c r="C18" s="437">
        <v>2009.0</v>
      </c>
      <c r="D18" s="511">
        <v>39832.0</v>
      </c>
      <c r="E18" s="437" t="s">
        <v>10583</v>
      </c>
      <c r="F18" s="437" t="s">
        <v>1293</v>
      </c>
      <c r="G18" s="437" t="s">
        <v>17</v>
      </c>
      <c r="H18" s="437" t="s">
        <v>10020</v>
      </c>
      <c r="I18" s="511">
        <v>40954.0</v>
      </c>
      <c r="J18" s="439">
        <v>2.0</v>
      </c>
      <c r="K18" s="649" t="s">
        <v>322</v>
      </c>
      <c r="L18" s="439" t="s">
        <v>390</v>
      </c>
      <c r="M18" s="330">
        <f t="shared" si="1"/>
        <v>1122</v>
      </c>
      <c r="N18" s="210"/>
      <c r="O18" s="346" t="s">
        <v>10584</v>
      </c>
      <c r="P18" s="106"/>
      <c r="Q18" s="106"/>
      <c r="R18" s="106"/>
      <c r="S18" s="107"/>
      <c r="T18" s="25"/>
      <c r="U18" s="210"/>
      <c r="V18" s="210"/>
      <c r="W18" s="210"/>
      <c r="X18" s="210"/>
      <c r="Y18" s="210"/>
      <c r="Z18" s="210"/>
    </row>
    <row r="19" ht="12.75" customHeight="1">
      <c r="A19" s="430">
        <v>1812.0</v>
      </c>
      <c r="B19" s="431" t="s">
        <v>10585</v>
      </c>
      <c r="C19" s="431">
        <v>2007.0</v>
      </c>
      <c r="D19" s="508">
        <v>39428.0</v>
      </c>
      <c r="E19" s="431" t="s">
        <v>10586</v>
      </c>
      <c r="F19" s="431" t="s">
        <v>1365</v>
      </c>
      <c r="G19" s="431" t="s">
        <v>712</v>
      </c>
      <c r="H19" s="431" t="s">
        <v>3881</v>
      </c>
      <c r="I19" s="508">
        <v>40955.0</v>
      </c>
      <c r="J19" s="433">
        <v>2.0</v>
      </c>
      <c r="K19" s="647" t="s">
        <v>293</v>
      </c>
      <c r="L19" s="433" t="s">
        <v>395</v>
      </c>
      <c r="M19" s="327">
        <f t="shared" si="1"/>
        <v>1527</v>
      </c>
      <c r="N19" s="210"/>
      <c r="O19" s="345" t="s">
        <v>10587</v>
      </c>
      <c r="P19" s="106"/>
      <c r="Q19" s="106"/>
      <c r="R19" s="106"/>
      <c r="S19" s="107"/>
      <c r="T19" s="25"/>
      <c r="U19" s="210"/>
      <c r="V19" s="210"/>
      <c r="W19" s="210"/>
      <c r="X19" s="210"/>
      <c r="Y19" s="210"/>
      <c r="Z19" s="210"/>
    </row>
    <row r="20" ht="12.75" customHeight="1">
      <c r="A20" s="436">
        <v>1912.0</v>
      </c>
      <c r="B20" s="437" t="s">
        <v>10588</v>
      </c>
      <c r="C20" s="437">
        <v>2009.0</v>
      </c>
      <c r="D20" s="511">
        <v>39864.0</v>
      </c>
      <c r="E20" s="437" t="s">
        <v>10589</v>
      </c>
      <c r="F20" s="437" t="s">
        <v>10590</v>
      </c>
      <c r="G20" s="437" t="s">
        <v>806</v>
      </c>
      <c r="H20" s="437" t="s">
        <v>234</v>
      </c>
      <c r="I20" s="511">
        <v>40968.0</v>
      </c>
      <c r="J20" s="439">
        <v>2.0</v>
      </c>
      <c r="K20" s="649" t="s">
        <v>322</v>
      </c>
      <c r="L20" s="439" t="s">
        <v>390</v>
      </c>
      <c r="M20" s="330">
        <f t="shared" si="1"/>
        <v>1104</v>
      </c>
      <c r="N20" s="210"/>
      <c r="O20" s="346" t="s">
        <v>10591</v>
      </c>
      <c r="P20" s="106"/>
      <c r="Q20" s="106"/>
      <c r="R20" s="106"/>
      <c r="S20" s="107"/>
      <c r="T20" s="25"/>
      <c r="U20" s="210"/>
      <c r="V20" s="210"/>
      <c r="W20" s="210"/>
      <c r="X20" s="210"/>
      <c r="Y20" s="210"/>
      <c r="Z20" s="210"/>
    </row>
    <row r="21" ht="12.75" customHeight="1">
      <c r="A21" s="430">
        <v>2012.0</v>
      </c>
      <c r="B21" s="431" t="s">
        <v>10592</v>
      </c>
      <c r="C21" s="431">
        <v>2008.0</v>
      </c>
      <c r="D21" s="508">
        <v>39744.0</v>
      </c>
      <c r="E21" s="431" t="s">
        <v>10593</v>
      </c>
      <c r="F21" s="431" t="s">
        <v>1365</v>
      </c>
      <c r="G21" s="431" t="s">
        <v>17</v>
      </c>
      <c r="H21" s="431" t="s">
        <v>4954</v>
      </c>
      <c r="I21" s="508">
        <v>40968.0</v>
      </c>
      <c r="J21" s="433">
        <v>2.0</v>
      </c>
      <c r="K21" s="647" t="s">
        <v>293</v>
      </c>
      <c r="L21" s="433" t="s">
        <v>395</v>
      </c>
      <c r="M21" s="327">
        <f t="shared" si="1"/>
        <v>1224</v>
      </c>
      <c r="N21" s="210"/>
      <c r="O21" s="345" t="s">
        <v>10594</v>
      </c>
      <c r="P21" s="106"/>
      <c r="Q21" s="106"/>
      <c r="R21" s="106"/>
      <c r="S21" s="107"/>
      <c r="T21" s="25"/>
      <c r="U21" s="210"/>
      <c r="V21" s="210"/>
      <c r="W21" s="210"/>
      <c r="X21" s="210"/>
      <c r="Y21" s="210"/>
      <c r="Z21" s="210"/>
    </row>
    <row r="22" ht="12.75" customHeight="1">
      <c r="A22" s="436">
        <v>2112.0</v>
      </c>
      <c r="B22" s="437" t="s">
        <v>10595</v>
      </c>
      <c r="C22" s="437">
        <v>2009.0</v>
      </c>
      <c r="D22" s="511">
        <v>40102.0</v>
      </c>
      <c r="E22" s="437" t="s">
        <v>10596</v>
      </c>
      <c r="F22" s="437" t="s">
        <v>1509</v>
      </c>
      <c r="G22" s="437" t="s">
        <v>17</v>
      </c>
      <c r="H22" s="437" t="s">
        <v>130</v>
      </c>
      <c r="I22" s="511">
        <v>40968.0</v>
      </c>
      <c r="J22" s="439">
        <v>2.0</v>
      </c>
      <c r="K22" s="649" t="s">
        <v>322</v>
      </c>
      <c r="L22" s="439" t="s">
        <v>395</v>
      </c>
      <c r="M22" s="330">
        <f t="shared" si="1"/>
        <v>866</v>
      </c>
      <c r="N22" s="210"/>
      <c r="O22" s="346" t="s">
        <v>10597</v>
      </c>
      <c r="P22" s="106"/>
      <c r="Q22" s="106"/>
      <c r="R22" s="106"/>
      <c r="S22" s="107"/>
      <c r="T22" s="25"/>
      <c r="U22" s="210"/>
      <c r="V22" s="210"/>
      <c r="W22" s="210"/>
      <c r="X22" s="210"/>
      <c r="Y22" s="210"/>
      <c r="Z22" s="210"/>
    </row>
    <row r="23" ht="12.75" customHeight="1">
      <c r="A23" s="430">
        <v>2212.0</v>
      </c>
      <c r="B23" s="431" t="s">
        <v>10598</v>
      </c>
      <c r="C23" s="431">
        <v>2011.0</v>
      </c>
      <c r="D23" s="508">
        <v>40857.0</v>
      </c>
      <c r="E23" s="431" t="s">
        <v>10599</v>
      </c>
      <c r="F23" s="635" t="s">
        <v>5688</v>
      </c>
      <c r="G23" s="431" t="s">
        <v>729</v>
      </c>
      <c r="H23" s="431" t="s">
        <v>10600</v>
      </c>
      <c r="I23" s="508">
        <v>40974.0</v>
      </c>
      <c r="J23" s="433">
        <v>3.0</v>
      </c>
      <c r="K23" s="648" t="s">
        <v>1259</v>
      </c>
      <c r="L23" s="433" t="s">
        <v>399</v>
      </c>
      <c r="M23" s="327">
        <f t="shared" si="1"/>
        <v>117</v>
      </c>
      <c r="N23" s="210"/>
      <c r="O23" s="345" t="s">
        <v>10601</v>
      </c>
      <c r="P23" s="106"/>
      <c r="Q23" s="106"/>
      <c r="R23" s="106"/>
      <c r="S23" s="107"/>
      <c r="T23" s="25"/>
      <c r="U23" s="210"/>
      <c r="V23" s="210"/>
      <c r="W23" s="210"/>
      <c r="X23" s="210"/>
      <c r="Y23" s="210"/>
      <c r="Z23" s="210"/>
    </row>
    <row r="24" ht="13.5" customHeight="1">
      <c r="A24" s="436">
        <v>2312.0</v>
      </c>
      <c r="B24" s="437" t="s">
        <v>10602</v>
      </c>
      <c r="C24" s="437">
        <v>2005.0</v>
      </c>
      <c r="D24" s="511">
        <v>38632.0</v>
      </c>
      <c r="E24" s="437" t="s">
        <v>10603</v>
      </c>
      <c r="F24" s="437" t="s">
        <v>873</v>
      </c>
      <c r="G24" s="437" t="s">
        <v>712</v>
      </c>
      <c r="H24" s="437" t="s">
        <v>334</v>
      </c>
      <c r="I24" s="511">
        <v>40988.0</v>
      </c>
      <c r="J24" s="439">
        <v>3.0</v>
      </c>
      <c r="K24" s="650" t="s">
        <v>309</v>
      </c>
      <c r="L24" s="439" t="s">
        <v>395</v>
      </c>
      <c r="M24" s="330">
        <f t="shared" si="1"/>
        <v>2356</v>
      </c>
      <c r="N24" s="210"/>
      <c r="O24" s="347" t="s">
        <v>10604</v>
      </c>
      <c r="P24" s="121"/>
      <c r="Q24" s="121"/>
      <c r="R24" s="121"/>
      <c r="S24" s="122"/>
      <c r="T24" s="25"/>
      <c r="U24" s="210"/>
      <c r="V24" s="210"/>
      <c r="W24" s="210"/>
      <c r="X24" s="210"/>
      <c r="Y24" s="210"/>
      <c r="Z24" s="210"/>
    </row>
    <row r="25" ht="12.75" customHeight="1">
      <c r="A25" s="430">
        <v>2412.0</v>
      </c>
      <c r="B25" s="431" t="s">
        <v>10605</v>
      </c>
      <c r="C25" s="431">
        <v>2008.0</v>
      </c>
      <c r="D25" s="508">
        <v>39798.0</v>
      </c>
      <c r="E25" s="431" t="s">
        <v>10606</v>
      </c>
      <c r="F25" s="431" t="s">
        <v>65</v>
      </c>
      <c r="G25" s="431" t="s">
        <v>712</v>
      </c>
      <c r="H25" s="431" t="s">
        <v>163</v>
      </c>
      <c r="I25" s="508">
        <v>40983.0</v>
      </c>
      <c r="J25" s="433">
        <v>3.0</v>
      </c>
      <c r="K25" s="647" t="s">
        <v>293</v>
      </c>
      <c r="L25" s="433" t="s">
        <v>386</v>
      </c>
      <c r="M25" s="327">
        <f t="shared" si="1"/>
        <v>1185</v>
      </c>
      <c r="N25" s="210"/>
      <c r="O25" s="25"/>
      <c r="P25" s="25"/>
      <c r="Q25" s="25"/>
      <c r="R25" s="25"/>
      <c r="S25" s="25"/>
      <c r="T25" s="25"/>
      <c r="U25" s="210"/>
      <c r="V25" s="210"/>
      <c r="W25" s="210"/>
      <c r="X25" s="210"/>
      <c r="Y25" s="210"/>
      <c r="Z25" s="210"/>
    </row>
    <row r="26" ht="13.5" customHeight="1">
      <c r="A26" s="436">
        <v>2512.0</v>
      </c>
      <c r="B26" s="437" t="s">
        <v>10607</v>
      </c>
      <c r="C26" s="437">
        <v>2009.0</v>
      </c>
      <c r="D26" s="511">
        <v>40065.0</v>
      </c>
      <c r="E26" s="437" t="s">
        <v>10608</v>
      </c>
      <c r="F26" s="437" t="s">
        <v>10609</v>
      </c>
      <c r="G26" s="437" t="s">
        <v>712</v>
      </c>
      <c r="H26" s="437" t="s">
        <v>373</v>
      </c>
      <c r="I26" s="511">
        <v>40988.0</v>
      </c>
      <c r="J26" s="439">
        <v>3.0</v>
      </c>
      <c r="K26" s="647" t="s">
        <v>293</v>
      </c>
      <c r="L26" s="439" t="s">
        <v>390</v>
      </c>
      <c r="M26" s="330">
        <f t="shared" si="1"/>
        <v>923</v>
      </c>
      <c r="N26" s="210"/>
      <c r="O26" s="338" t="s">
        <v>773</v>
      </c>
      <c r="P26" s="95"/>
      <c r="Q26" s="95"/>
      <c r="R26" s="95"/>
      <c r="S26" s="96"/>
      <c r="T26" s="25"/>
      <c r="U26" s="210"/>
      <c r="V26" s="210"/>
      <c r="W26" s="210"/>
      <c r="X26" s="210"/>
      <c r="Y26" s="210"/>
      <c r="Z26" s="210"/>
    </row>
    <row r="27" ht="13.5" customHeight="1">
      <c r="A27" s="430">
        <v>2612.0</v>
      </c>
      <c r="B27" s="431" t="s">
        <v>10610</v>
      </c>
      <c r="C27" s="431">
        <v>2009.0</v>
      </c>
      <c r="D27" s="508">
        <v>40070.0</v>
      </c>
      <c r="E27" s="431" t="s">
        <v>10611</v>
      </c>
      <c r="F27" s="431" t="s">
        <v>10609</v>
      </c>
      <c r="G27" s="431" t="s">
        <v>712</v>
      </c>
      <c r="H27" s="431" t="s">
        <v>373</v>
      </c>
      <c r="I27" s="508">
        <v>40988.0</v>
      </c>
      <c r="J27" s="433">
        <v>3.0</v>
      </c>
      <c r="K27" s="647" t="s">
        <v>293</v>
      </c>
      <c r="L27" s="433" t="s">
        <v>390</v>
      </c>
      <c r="M27" s="327">
        <f t="shared" si="1"/>
        <v>918</v>
      </c>
      <c r="N27" s="210"/>
      <c r="O27" s="97"/>
      <c r="P27" s="98"/>
      <c r="Q27" s="98"/>
      <c r="R27" s="98"/>
      <c r="S27" s="99"/>
      <c r="T27" s="25"/>
      <c r="U27" s="210"/>
      <c r="V27" s="210"/>
      <c r="W27" s="210"/>
      <c r="X27" s="210"/>
      <c r="Y27" s="210"/>
      <c r="Z27" s="210"/>
    </row>
    <row r="28" ht="12.75" customHeight="1">
      <c r="A28" s="436">
        <v>2712.0</v>
      </c>
      <c r="B28" s="437" t="s">
        <v>10612</v>
      </c>
      <c r="C28" s="437">
        <v>2011.0</v>
      </c>
      <c r="D28" s="511">
        <v>40653.0</v>
      </c>
      <c r="E28" s="437" t="s">
        <v>10613</v>
      </c>
      <c r="F28" s="437" t="s">
        <v>723</v>
      </c>
      <c r="G28" s="437" t="s">
        <v>17</v>
      </c>
      <c r="H28" s="437" t="s">
        <v>283</v>
      </c>
      <c r="I28" s="511">
        <v>40988.0</v>
      </c>
      <c r="J28" s="439">
        <v>3.0</v>
      </c>
      <c r="K28" s="650" t="s">
        <v>309</v>
      </c>
      <c r="L28" s="439" t="s">
        <v>390</v>
      </c>
      <c r="M28" s="330">
        <f t="shared" si="1"/>
        <v>335</v>
      </c>
      <c r="N28" s="210"/>
      <c r="O28" s="348" t="s">
        <v>106</v>
      </c>
      <c r="P28" s="349" t="s">
        <v>107</v>
      </c>
      <c r="Q28" s="350"/>
      <c r="R28" s="351"/>
      <c r="S28" s="352" t="s">
        <v>108</v>
      </c>
      <c r="T28" s="25"/>
      <c r="U28" s="210"/>
      <c r="V28" s="210"/>
      <c r="W28" s="210"/>
      <c r="X28" s="210"/>
      <c r="Y28" s="210"/>
      <c r="Z28" s="210"/>
    </row>
    <row r="29" ht="12.75" customHeight="1">
      <c r="A29" s="430">
        <v>2812.0</v>
      </c>
      <c r="B29" s="431" t="s">
        <v>10614</v>
      </c>
      <c r="C29" s="431">
        <v>2007.0</v>
      </c>
      <c r="D29" s="508">
        <v>39099.0</v>
      </c>
      <c r="E29" s="431" t="s">
        <v>10615</v>
      </c>
      <c r="F29" s="431" t="s">
        <v>723</v>
      </c>
      <c r="G29" s="431" t="s">
        <v>806</v>
      </c>
      <c r="H29" s="431" t="s">
        <v>1189</v>
      </c>
      <c r="I29" s="508">
        <v>40994.0</v>
      </c>
      <c r="J29" s="433">
        <v>3.0</v>
      </c>
      <c r="K29" s="650" t="s">
        <v>309</v>
      </c>
      <c r="L29" s="433" t="s">
        <v>390</v>
      </c>
      <c r="M29" s="327">
        <f t="shared" si="1"/>
        <v>1895</v>
      </c>
      <c r="N29" s="210"/>
      <c r="O29" s="333">
        <v>2000.0</v>
      </c>
      <c r="P29" s="357">
        <f>COUNTIF($C$2:$C$503,"2000")</f>
        <v>0</v>
      </c>
      <c r="Q29" s="106"/>
      <c r="R29" s="107"/>
      <c r="S29" s="354">
        <f>P29/P42</f>
        <v>0</v>
      </c>
      <c r="T29" s="25"/>
      <c r="U29" s="210"/>
      <c r="V29" s="210"/>
      <c r="W29" s="210"/>
      <c r="X29" s="210"/>
      <c r="Y29" s="210"/>
      <c r="Z29" s="210"/>
    </row>
    <row r="30" ht="12.75" customHeight="1">
      <c r="A30" s="436">
        <v>2912.0</v>
      </c>
      <c r="B30" s="437" t="s">
        <v>10616</v>
      </c>
      <c r="C30" s="437">
        <v>2007.0</v>
      </c>
      <c r="D30" s="511">
        <v>39223.0</v>
      </c>
      <c r="E30" s="437" t="s">
        <v>10617</v>
      </c>
      <c r="F30" s="437" t="s">
        <v>723</v>
      </c>
      <c r="G30" s="437" t="s">
        <v>806</v>
      </c>
      <c r="H30" s="437" t="s">
        <v>1189</v>
      </c>
      <c r="I30" s="511">
        <v>40994.0</v>
      </c>
      <c r="J30" s="439">
        <v>3.0</v>
      </c>
      <c r="K30" s="650" t="s">
        <v>309</v>
      </c>
      <c r="L30" s="439" t="s">
        <v>390</v>
      </c>
      <c r="M30" s="330">
        <f t="shared" si="1"/>
        <v>1771</v>
      </c>
      <c r="N30" s="210"/>
      <c r="O30" s="332">
        <v>2001.0</v>
      </c>
      <c r="P30" s="355">
        <f>COUNTIF($C$2:$C$503,"2001")</f>
        <v>0</v>
      </c>
      <c r="Q30" s="106"/>
      <c r="R30" s="107"/>
      <c r="S30" s="356">
        <f>P30/P42</f>
        <v>0</v>
      </c>
      <c r="T30" s="25"/>
      <c r="U30" s="210"/>
      <c r="V30" s="210"/>
      <c r="W30" s="210"/>
      <c r="X30" s="210"/>
      <c r="Y30" s="210"/>
      <c r="Z30" s="210"/>
    </row>
    <row r="31" ht="12.75" customHeight="1">
      <c r="A31" s="430">
        <v>3012.0</v>
      </c>
      <c r="B31" s="431" t="s">
        <v>10618</v>
      </c>
      <c r="C31" s="431">
        <v>2007.0</v>
      </c>
      <c r="D31" s="508">
        <v>39099.0</v>
      </c>
      <c r="E31" s="431" t="s">
        <v>10619</v>
      </c>
      <c r="F31" s="431" t="s">
        <v>723</v>
      </c>
      <c r="G31" s="431" t="s">
        <v>806</v>
      </c>
      <c r="H31" s="431" t="s">
        <v>1189</v>
      </c>
      <c r="I31" s="508">
        <v>40994.0</v>
      </c>
      <c r="J31" s="433">
        <v>3.0</v>
      </c>
      <c r="K31" s="650" t="s">
        <v>309</v>
      </c>
      <c r="L31" s="433" t="s">
        <v>390</v>
      </c>
      <c r="M31" s="327">
        <f t="shared" si="1"/>
        <v>1895</v>
      </c>
      <c r="N31" s="210"/>
      <c r="O31" s="333">
        <v>2002.0</v>
      </c>
      <c r="P31" s="357">
        <f>COUNTIF($C$2:$C$503,"2002")</f>
        <v>0</v>
      </c>
      <c r="Q31" s="106"/>
      <c r="R31" s="107"/>
      <c r="S31" s="354">
        <f>P31/P42</f>
        <v>0</v>
      </c>
      <c r="T31" s="25"/>
      <c r="U31" s="210"/>
      <c r="V31" s="210"/>
      <c r="W31" s="210"/>
      <c r="X31" s="210"/>
      <c r="Y31" s="210"/>
      <c r="Z31" s="210"/>
    </row>
    <row r="32" ht="12.75" customHeight="1">
      <c r="A32" s="436">
        <v>3112.0</v>
      </c>
      <c r="B32" s="437" t="s">
        <v>10620</v>
      </c>
      <c r="C32" s="437">
        <v>2007.0</v>
      </c>
      <c r="D32" s="511">
        <v>39099.0</v>
      </c>
      <c r="E32" s="437" t="s">
        <v>10621</v>
      </c>
      <c r="F32" s="437" t="s">
        <v>723</v>
      </c>
      <c r="G32" s="437" t="s">
        <v>806</v>
      </c>
      <c r="H32" s="437" t="s">
        <v>1189</v>
      </c>
      <c r="I32" s="511">
        <v>40994.0</v>
      </c>
      <c r="J32" s="439">
        <v>3.0</v>
      </c>
      <c r="K32" s="650" t="s">
        <v>309</v>
      </c>
      <c r="L32" s="439" t="s">
        <v>390</v>
      </c>
      <c r="M32" s="330">
        <f t="shared" si="1"/>
        <v>1895</v>
      </c>
      <c r="N32" s="210"/>
      <c r="O32" s="332">
        <v>2003.0</v>
      </c>
      <c r="P32" s="355">
        <f>COUNTIF($C$2:$C$503,"2003")</f>
        <v>0</v>
      </c>
      <c r="Q32" s="106"/>
      <c r="R32" s="107"/>
      <c r="S32" s="356">
        <f>P32/P42</f>
        <v>0</v>
      </c>
      <c r="T32" s="25"/>
      <c r="U32" s="210"/>
      <c r="V32" s="210"/>
      <c r="W32" s="210"/>
      <c r="X32" s="210"/>
      <c r="Y32" s="210"/>
      <c r="Z32" s="210"/>
    </row>
    <row r="33" ht="12.75" customHeight="1">
      <c r="A33" s="430">
        <v>3212.0</v>
      </c>
      <c r="B33" s="431" t="s">
        <v>10622</v>
      </c>
      <c r="C33" s="431">
        <v>2008.0</v>
      </c>
      <c r="D33" s="508">
        <v>39744.0</v>
      </c>
      <c r="E33" s="431" t="s">
        <v>10623</v>
      </c>
      <c r="F33" s="431" t="s">
        <v>2451</v>
      </c>
      <c r="G33" s="431" t="s">
        <v>712</v>
      </c>
      <c r="H33" s="431" t="s">
        <v>163</v>
      </c>
      <c r="I33" s="508">
        <v>40994.0</v>
      </c>
      <c r="J33" s="433">
        <v>3.0</v>
      </c>
      <c r="K33" s="650" t="s">
        <v>309</v>
      </c>
      <c r="L33" s="433" t="s">
        <v>395</v>
      </c>
      <c r="M33" s="327">
        <f t="shared" si="1"/>
        <v>1250</v>
      </c>
      <c r="N33" s="210"/>
      <c r="O33" s="333">
        <v>2004.0</v>
      </c>
      <c r="P33" s="357">
        <f>COUNTIF($C$2:$C$503,"2004")</f>
        <v>0</v>
      </c>
      <c r="Q33" s="106"/>
      <c r="R33" s="107"/>
      <c r="S33" s="354">
        <f>P33/P42</f>
        <v>0</v>
      </c>
      <c r="T33" s="25"/>
      <c r="U33" s="210"/>
      <c r="V33" s="210"/>
      <c r="W33" s="210"/>
      <c r="X33" s="210"/>
      <c r="Y33" s="210"/>
      <c r="Z33" s="210"/>
    </row>
    <row r="34" ht="12.75" customHeight="1">
      <c r="A34" s="436">
        <v>3312.0</v>
      </c>
      <c r="B34" s="437" t="s">
        <v>10624</v>
      </c>
      <c r="C34" s="437">
        <v>2010.0</v>
      </c>
      <c r="D34" s="511">
        <v>40245.0</v>
      </c>
      <c r="E34" s="437" t="s">
        <v>10625</v>
      </c>
      <c r="F34" s="437" t="s">
        <v>10626</v>
      </c>
      <c r="G34" s="437" t="s">
        <v>712</v>
      </c>
      <c r="H34" s="437" t="s">
        <v>8126</v>
      </c>
      <c r="I34" s="511">
        <v>40994.0</v>
      </c>
      <c r="J34" s="439">
        <v>3.0</v>
      </c>
      <c r="K34" s="649" t="s">
        <v>322</v>
      </c>
      <c r="L34" s="439" t="s">
        <v>390</v>
      </c>
      <c r="M34" s="330">
        <f t="shared" si="1"/>
        <v>749</v>
      </c>
      <c r="N34" s="210"/>
      <c r="O34" s="332">
        <v>2005.0</v>
      </c>
      <c r="P34" s="355">
        <f>COUNTIF($C$2:$C$503,"2005")</f>
        <v>1</v>
      </c>
      <c r="Q34" s="106"/>
      <c r="R34" s="107"/>
      <c r="S34" s="356">
        <f>P34/P42</f>
        <v>0.005988023952</v>
      </c>
      <c r="T34" s="25"/>
      <c r="U34" s="210"/>
      <c r="V34" s="210"/>
      <c r="W34" s="210"/>
      <c r="X34" s="210"/>
      <c r="Y34" s="210"/>
      <c r="Z34" s="210"/>
    </row>
    <row r="35" ht="12.75" customHeight="1">
      <c r="A35" s="430">
        <v>3412.0</v>
      </c>
      <c r="B35" s="431" t="s">
        <v>10627</v>
      </c>
      <c r="C35" s="431">
        <v>2010.0</v>
      </c>
      <c r="D35" s="508">
        <v>40245.0</v>
      </c>
      <c r="E35" s="431" t="s">
        <v>10628</v>
      </c>
      <c r="F35" s="431" t="s">
        <v>10626</v>
      </c>
      <c r="G35" s="431" t="s">
        <v>712</v>
      </c>
      <c r="H35" s="431" t="s">
        <v>8126</v>
      </c>
      <c r="I35" s="508">
        <v>40994.0</v>
      </c>
      <c r="J35" s="433">
        <v>3.0</v>
      </c>
      <c r="K35" s="649" t="s">
        <v>322</v>
      </c>
      <c r="L35" s="433" t="s">
        <v>390</v>
      </c>
      <c r="M35" s="327">
        <f t="shared" si="1"/>
        <v>749</v>
      </c>
      <c r="N35" s="210"/>
      <c r="O35" s="333">
        <v>2006.0</v>
      </c>
      <c r="P35" s="357">
        <f>COUNTIF($C$2:$C$503,"2006")</f>
        <v>1</v>
      </c>
      <c r="Q35" s="106"/>
      <c r="R35" s="107"/>
      <c r="S35" s="354">
        <f>P35/P42</f>
        <v>0.005988023952</v>
      </c>
      <c r="T35" s="25"/>
      <c r="U35" s="210"/>
      <c r="V35" s="210"/>
      <c r="W35" s="210"/>
      <c r="X35" s="210"/>
      <c r="Y35" s="210"/>
      <c r="Z35" s="210"/>
    </row>
    <row r="36" ht="12.75" customHeight="1">
      <c r="A36" s="436">
        <v>3512.0</v>
      </c>
      <c r="B36" s="437" t="s">
        <v>10629</v>
      </c>
      <c r="C36" s="437">
        <v>2007.0</v>
      </c>
      <c r="D36" s="511">
        <v>39223.0</v>
      </c>
      <c r="E36" s="437" t="s">
        <v>10630</v>
      </c>
      <c r="F36" s="437" t="s">
        <v>723</v>
      </c>
      <c r="G36" s="437" t="s">
        <v>806</v>
      </c>
      <c r="H36" s="437" t="s">
        <v>1189</v>
      </c>
      <c r="I36" s="511">
        <v>40994.0</v>
      </c>
      <c r="J36" s="439">
        <v>3.0</v>
      </c>
      <c r="K36" s="650" t="s">
        <v>309</v>
      </c>
      <c r="L36" s="439" t="s">
        <v>390</v>
      </c>
      <c r="M36" s="330">
        <f t="shared" si="1"/>
        <v>1771</v>
      </c>
      <c r="N36" s="210"/>
      <c r="O36" s="332">
        <v>2007.0</v>
      </c>
      <c r="P36" s="355">
        <f>COUNTIF($C$2:$C$503,"2007")</f>
        <v>13</v>
      </c>
      <c r="Q36" s="106"/>
      <c r="R36" s="107"/>
      <c r="S36" s="356">
        <f>(P36/P42)</f>
        <v>0.07784431138</v>
      </c>
      <c r="T36" s="25"/>
      <c r="U36" s="210"/>
      <c r="V36" s="210"/>
      <c r="W36" s="210"/>
      <c r="X36" s="210"/>
      <c r="Y36" s="210"/>
      <c r="Z36" s="210"/>
    </row>
    <row r="37" ht="12.75" customHeight="1">
      <c r="A37" s="430">
        <v>3612.0</v>
      </c>
      <c r="B37" s="431" t="s">
        <v>10631</v>
      </c>
      <c r="C37" s="431">
        <v>2009.0</v>
      </c>
      <c r="D37" s="508">
        <v>40000.0</v>
      </c>
      <c r="E37" s="431" t="s">
        <v>10632</v>
      </c>
      <c r="F37" s="431" t="s">
        <v>1365</v>
      </c>
      <c r="G37" s="431" t="s">
        <v>17</v>
      </c>
      <c r="H37" s="431" t="s">
        <v>9381</v>
      </c>
      <c r="I37" s="508">
        <v>40994.0</v>
      </c>
      <c r="J37" s="433">
        <v>3.0</v>
      </c>
      <c r="K37" s="647" t="s">
        <v>293</v>
      </c>
      <c r="L37" s="433" t="s">
        <v>395</v>
      </c>
      <c r="M37" s="327">
        <f t="shared" si="1"/>
        <v>994</v>
      </c>
      <c r="N37" s="210"/>
      <c r="O37" s="333">
        <v>2008.0</v>
      </c>
      <c r="P37" s="357">
        <f>COUNTIF($C$2:$C$503,"2008")</f>
        <v>31</v>
      </c>
      <c r="Q37" s="106"/>
      <c r="R37" s="107"/>
      <c r="S37" s="354">
        <f>(P37/P42)</f>
        <v>0.1856287425</v>
      </c>
      <c r="T37" s="25"/>
      <c r="U37" s="210"/>
      <c r="V37" s="210"/>
      <c r="W37" s="210"/>
      <c r="X37" s="210"/>
      <c r="Y37" s="210"/>
      <c r="Z37" s="210"/>
    </row>
    <row r="38" ht="12.75" customHeight="1">
      <c r="A38" s="436">
        <v>3712.0</v>
      </c>
      <c r="B38" s="437" t="s">
        <v>10633</v>
      </c>
      <c r="C38" s="437">
        <v>2010.0</v>
      </c>
      <c r="D38" s="511">
        <v>40239.0</v>
      </c>
      <c r="E38" s="437" t="s">
        <v>10634</v>
      </c>
      <c r="F38" s="437" t="s">
        <v>2451</v>
      </c>
      <c r="G38" s="437" t="s">
        <v>17</v>
      </c>
      <c r="H38" s="437" t="s">
        <v>373</v>
      </c>
      <c r="I38" s="511">
        <v>40998.0</v>
      </c>
      <c r="J38" s="439">
        <v>3.0</v>
      </c>
      <c r="K38" s="649" t="s">
        <v>322</v>
      </c>
      <c r="L38" s="439" t="s">
        <v>395</v>
      </c>
      <c r="M38" s="330">
        <f t="shared" si="1"/>
        <v>759</v>
      </c>
      <c r="N38" s="210"/>
      <c r="O38" s="332">
        <v>2009.0</v>
      </c>
      <c r="P38" s="355">
        <f>COUNTIF($C$2:$C$503,"2009")</f>
        <v>59</v>
      </c>
      <c r="Q38" s="106"/>
      <c r="R38" s="107"/>
      <c r="S38" s="356">
        <f>(P38/P42)</f>
        <v>0.3532934132</v>
      </c>
      <c r="T38" s="25"/>
      <c r="U38" s="210"/>
      <c r="V38" s="210"/>
      <c r="W38" s="210"/>
      <c r="X38" s="210"/>
      <c r="Y38" s="210"/>
      <c r="Z38" s="210"/>
    </row>
    <row r="39" ht="12.75" customHeight="1">
      <c r="A39" s="430">
        <v>3812.0</v>
      </c>
      <c r="B39" s="431" t="s">
        <v>10635</v>
      </c>
      <c r="C39" s="431">
        <v>2010.0</v>
      </c>
      <c r="D39" s="508">
        <v>40389.0</v>
      </c>
      <c r="E39" s="431" t="s">
        <v>10636</v>
      </c>
      <c r="F39" s="431" t="s">
        <v>1365</v>
      </c>
      <c r="G39" s="431" t="s">
        <v>712</v>
      </c>
      <c r="H39" s="431" t="s">
        <v>153</v>
      </c>
      <c r="I39" s="508">
        <v>41001.0</v>
      </c>
      <c r="J39" s="433">
        <v>4.0</v>
      </c>
      <c r="K39" s="650" t="s">
        <v>309</v>
      </c>
      <c r="L39" s="433" t="s">
        <v>395</v>
      </c>
      <c r="M39" s="327">
        <f t="shared" si="1"/>
        <v>612</v>
      </c>
      <c r="N39" s="210"/>
      <c r="O39" s="333">
        <v>2010.0</v>
      </c>
      <c r="P39" s="357">
        <f>COUNTIF($C$2:$C$503,"2010")</f>
        <v>38</v>
      </c>
      <c r="Q39" s="106"/>
      <c r="R39" s="107"/>
      <c r="S39" s="354">
        <f>(P39/P42)</f>
        <v>0.2275449102</v>
      </c>
      <c r="T39" s="25"/>
      <c r="U39" s="210"/>
      <c r="V39" s="210"/>
      <c r="W39" s="210"/>
      <c r="X39" s="210"/>
      <c r="Y39" s="210"/>
      <c r="Z39" s="210"/>
    </row>
    <row r="40" ht="14.25" customHeight="1">
      <c r="A40" s="436">
        <v>3912.0</v>
      </c>
      <c r="B40" s="437" t="s">
        <v>10637</v>
      </c>
      <c r="C40" s="437">
        <v>2010.0</v>
      </c>
      <c r="D40" s="511">
        <v>40206.0</v>
      </c>
      <c r="E40" s="437" t="s">
        <v>10638</v>
      </c>
      <c r="F40" s="437" t="s">
        <v>865</v>
      </c>
      <c r="G40" s="437" t="s">
        <v>17</v>
      </c>
      <c r="H40" s="437" t="s">
        <v>56</v>
      </c>
      <c r="I40" s="511">
        <v>41001.0</v>
      </c>
      <c r="J40" s="439">
        <v>4.0</v>
      </c>
      <c r="K40" s="649" t="s">
        <v>322</v>
      </c>
      <c r="L40" s="439" t="s">
        <v>390</v>
      </c>
      <c r="M40" s="330">
        <f t="shared" si="1"/>
        <v>795</v>
      </c>
      <c r="N40" s="210"/>
      <c r="O40" s="332">
        <v>2011.0</v>
      </c>
      <c r="P40" s="355">
        <f>COUNTIF($C$2:$C$503,"2011")</f>
        <v>19</v>
      </c>
      <c r="Q40" s="106"/>
      <c r="R40" s="107"/>
      <c r="S40" s="356">
        <f>(P40/P42)</f>
        <v>0.1137724551</v>
      </c>
      <c r="T40" s="25"/>
      <c r="U40" s="210"/>
      <c r="V40" s="210"/>
      <c r="W40" s="210"/>
      <c r="X40" s="210"/>
      <c r="Y40" s="210"/>
      <c r="Z40" s="210"/>
    </row>
    <row r="41" ht="14.25" customHeight="1">
      <c r="A41" s="430">
        <v>4012.0</v>
      </c>
      <c r="B41" s="431" t="s">
        <v>10639</v>
      </c>
      <c r="C41" s="431">
        <v>2010.0</v>
      </c>
      <c r="D41" s="508">
        <v>40375.0</v>
      </c>
      <c r="E41" s="431" t="s">
        <v>10640</v>
      </c>
      <c r="F41" s="431" t="s">
        <v>1365</v>
      </c>
      <c r="G41" s="431" t="s">
        <v>712</v>
      </c>
      <c r="H41" s="431" t="s">
        <v>153</v>
      </c>
      <c r="I41" s="508">
        <v>41002.0</v>
      </c>
      <c r="J41" s="433">
        <v>4.0</v>
      </c>
      <c r="K41" s="650" t="s">
        <v>309</v>
      </c>
      <c r="L41" s="433" t="s">
        <v>395</v>
      </c>
      <c r="M41" s="327">
        <f t="shared" si="1"/>
        <v>627</v>
      </c>
      <c r="N41" s="210"/>
      <c r="O41" s="333">
        <v>2012.0</v>
      </c>
      <c r="P41" s="357">
        <f>COUNTIF($C$2:$C$503,"2012")</f>
        <v>5</v>
      </c>
      <c r="Q41" s="106"/>
      <c r="R41" s="107"/>
      <c r="S41" s="354">
        <f>(P41/P42)</f>
        <v>0.02994011976</v>
      </c>
      <c r="T41" s="25"/>
      <c r="U41" s="210"/>
      <c r="V41" s="210"/>
      <c r="W41" s="210"/>
      <c r="X41" s="210"/>
      <c r="Y41" s="210"/>
      <c r="Z41" s="210"/>
    </row>
    <row r="42" ht="12.75" customHeight="1">
      <c r="A42" s="436">
        <v>4112.0</v>
      </c>
      <c r="B42" s="437" t="s">
        <v>10641</v>
      </c>
      <c r="C42" s="437">
        <v>2009.0</v>
      </c>
      <c r="D42" s="511">
        <v>40175.0</v>
      </c>
      <c r="E42" s="437" t="s">
        <v>10642</v>
      </c>
      <c r="F42" s="437" t="s">
        <v>6859</v>
      </c>
      <c r="G42" s="437" t="s">
        <v>712</v>
      </c>
      <c r="H42" s="437" t="s">
        <v>1404</v>
      </c>
      <c r="I42" s="511">
        <v>41002.0</v>
      </c>
      <c r="J42" s="439">
        <v>4.0</v>
      </c>
      <c r="K42" s="650" t="s">
        <v>309</v>
      </c>
      <c r="L42" s="439" t="s">
        <v>395</v>
      </c>
      <c r="M42" s="330">
        <f t="shared" si="1"/>
        <v>827</v>
      </c>
      <c r="N42" s="210"/>
      <c r="O42" s="359" t="s">
        <v>179</v>
      </c>
      <c r="P42" s="360">
        <f>SUM(P29:R41)</f>
        <v>167</v>
      </c>
      <c r="Q42" s="361"/>
      <c r="R42" s="362"/>
      <c r="S42" s="363">
        <f>SUM(S29:S41)</f>
        <v>1</v>
      </c>
      <c r="T42" s="25"/>
      <c r="U42" s="210"/>
      <c r="V42" s="210"/>
      <c r="W42" s="210"/>
      <c r="X42" s="210"/>
      <c r="Y42" s="210"/>
      <c r="Z42" s="210"/>
    </row>
    <row r="43" ht="12.75" customHeight="1">
      <c r="A43" s="430">
        <v>4212.0</v>
      </c>
      <c r="B43" s="431" t="s">
        <v>10643</v>
      </c>
      <c r="C43" s="431">
        <v>2010.0</v>
      </c>
      <c r="D43" s="508">
        <v>40325.0</v>
      </c>
      <c r="E43" s="431" t="s">
        <v>10644</v>
      </c>
      <c r="F43" s="635" t="s">
        <v>2716</v>
      </c>
      <c r="G43" s="431" t="s">
        <v>725</v>
      </c>
      <c r="H43" s="431" t="s">
        <v>2919</v>
      </c>
      <c r="I43" s="508">
        <v>41009.0</v>
      </c>
      <c r="J43" s="433">
        <v>4.0</v>
      </c>
      <c r="K43" s="648" t="s">
        <v>344</v>
      </c>
      <c r="L43" s="433" t="s">
        <v>399</v>
      </c>
      <c r="M43" s="327">
        <f t="shared" si="1"/>
        <v>684</v>
      </c>
      <c r="N43" s="210"/>
      <c r="O43" s="25"/>
      <c r="P43" s="25"/>
      <c r="Q43" s="25"/>
      <c r="R43" s="25"/>
      <c r="S43" s="25"/>
      <c r="T43" s="25"/>
      <c r="U43" s="210"/>
      <c r="V43" s="210"/>
      <c r="W43" s="210"/>
      <c r="X43" s="210"/>
      <c r="Y43" s="210"/>
      <c r="Z43" s="210"/>
    </row>
    <row r="44" ht="13.5" customHeight="1">
      <c r="A44" s="436">
        <v>4312.0</v>
      </c>
      <c r="B44" s="437" t="s">
        <v>10645</v>
      </c>
      <c r="C44" s="437">
        <v>2008.0</v>
      </c>
      <c r="D44" s="511">
        <v>39785.0</v>
      </c>
      <c r="E44" s="437" t="s">
        <v>10646</v>
      </c>
      <c r="F44" s="437" t="s">
        <v>25</v>
      </c>
      <c r="G44" s="437" t="s">
        <v>17</v>
      </c>
      <c r="H44" s="437" t="s">
        <v>66</v>
      </c>
      <c r="I44" s="511">
        <v>41009.0</v>
      </c>
      <c r="J44" s="439">
        <v>4.0</v>
      </c>
      <c r="K44" s="648" t="s">
        <v>344</v>
      </c>
      <c r="L44" s="439" t="s">
        <v>390</v>
      </c>
      <c r="M44" s="330">
        <f t="shared" si="1"/>
        <v>1224</v>
      </c>
      <c r="N44" s="210"/>
      <c r="O44" s="338" t="s">
        <v>847</v>
      </c>
      <c r="P44" s="95"/>
      <c r="Q44" s="95"/>
      <c r="R44" s="95"/>
      <c r="S44" s="96"/>
      <c r="T44" s="25"/>
      <c r="U44" s="210"/>
      <c r="V44" s="210"/>
      <c r="W44" s="210"/>
      <c r="X44" s="210"/>
      <c r="Y44" s="210"/>
      <c r="Z44" s="210"/>
    </row>
    <row r="45" ht="13.5" customHeight="1">
      <c r="A45" s="430">
        <v>4412.0</v>
      </c>
      <c r="B45" s="431" t="s">
        <v>10647</v>
      </c>
      <c r="C45" s="431">
        <v>2007.0</v>
      </c>
      <c r="D45" s="508">
        <v>39331.0</v>
      </c>
      <c r="E45" s="431" t="s">
        <v>10648</v>
      </c>
      <c r="F45" s="431" t="s">
        <v>178</v>
      </c>
      <c r="G45" s="431" t="s">
        <v>712</v>
      </c>
      <c r="H45" s="431" t="s">
        <v>334</v>
      </c>
      <c r="I45" s="508">
        <v>41011.0</v>
      </c>
      <c r="J45" s="433">
        <v>4.0</v>
      </c>
      <c r="K45" s="650" t="s">
        <v>309</v>
      </c>
      <c r="L45" s="433" t="s">
        <v>395</v>
      </c>
      <c r="M45" s="327">
        <f t="shared" si="1"/>
        <v>1680</v>
      </c>
      <c r="N45" s="210"/>
      <c r="O45" s="97"/>
      <c r="P45" s="98"/>
      <c r="Q45" s="98"/>
      <c r="R45" s="98"/>
      <c r="S45" s="99"/>
      <c r="T45" s="25"/>
      <c r="U45" s="210"/>
      <c r="V45" s="210"/>
      <c r="W45" s="210"/>
      <c r="X45" s="210"/>
      <c r="Y45" s="210"/>
      <c r="Z45" s="210"/>
    </row>
    <row r="46" ht="12.75" customHeight="1">
      <c r="A46" s="436">
        <v>4512.0</v>
      </c>
      <c r="B46" s="437" t="s">
        <v>10649</v>
      </c>
      <c r="C46" s="437">
        <v>2009.0</v>
      </c>
      <c r="D46" s="511">
        <v>40022.0</v>
      </c>
      <c r="E46" s="437" t="s">
        <v>10650</v>
      </c>
      <c r="F46" s="437" t="s">
        <v>25</v>
      </c>
      <c r="G46" s="437" t="s">
        <v>17</v>
      </c>
      <c r="H46" s="437" t="s">
        <v>4023</v>
      </c>
      <c r="I46" s="511">
        <v>41011.0</v>
      </c>
      <c r="J46" s="439">
        <v>4.0</v>
      </c>
      <c r="K46" s="649" t="s">
        <v>322</v>
      </c>
      <c r="L46" s="439" t="s">
        <v>390</v>
      </c>
      <c r="M46" s="330">
        <f t="shared" si="1"/>
        <v>989</v>
      </c>
      <c r="N46" s="210"/>
      <c r="O46" s="348" t="s">
        <v>9</v>
      </c>
      <c r="P46" s="349" t="s">
        <v>107</v>
      </c>
      <c r="Q46" s="350"/>
      <c r="R46" s="351"/>
      <c r="S46" s="352" t="s">
        <v>108</v>
      </c>
      <c r="T46" s="25"/>
      <c r="U46" s="210"/>
      <c r="V46" s="210"/>
      <c r="W46" s="210"/>
      <c r="X46" s="210"/>
      <c r="Y46" s="210"/>
      <c r="Z46" s="210"/>
    </row>
    <row r="47" ht="12.75" customHeight="1">
      <c r="A47" s="430">
        <v>4612.0</v>
      </c>
      <c r="B47" s="431" t="s">
        <v>10651</v>
      </c>
      <c r="C47" s="431">
        <v>2009.0</v>
      </c>
      <c r="D47" s="508">
        <v>39987.0</v>
      </c>
      <c r="E47" s="431" t="s">
        <v>10652</v>
      </c>
      <c r="F47" s="431" t="s">
        <v>25</v>
      </c>
      <c r="G47" s="431" t="s">
        <v>17</v>
      </c>
      <c r="H47" s="431" t="s">
        <v>5527</v>
      </c>
      <c r="I47" s="508">
        <v>41011.0</v>
      </c>
      <c r="J47" s="433">
        <v>4.0</v>
      </c>
      <c r="K47" s="649" t="s">
        <v>322</v>
      </c>
      <c r="L47" s="433" t="s">
        <v>390</v>
      </c>
      <c r="M47" s="327">
        <f t="shared" si="1"/>
        <v>1024</v>
      </c>
      <c r="N47" s="210"/>
      <c r="O47" s="364" t="s">
        <v>203</v>
      </c>
      <c r="P47" s="353">
        <f>COUNTIF($J$2:$J$476,"1")</f>
        <v>10</v>
      </c>
      <c r="Q47" s="343"/>
      <c r="R47" s="344"/>
      <c r="S47" s="365">
        <f>(P47/P59)</f>
        <v>0.05952380952</v>
      </c>
      <c r="T47" s="25"/>
      <c r="U47" s="210"/>
      <c r="V47" s="210"/>
      <c r="W47" s="210"/>
      <c r="X47" s="210"/>
      <c r="Y47" s="210"/>
      <c r="Z47" s="210"/>
    </row>
    <row r="48" ht="12.75" customHeight="1">
      <c r="A48" s="436">
        <v>4712.0</v>
      </c>
      <c r="B48" s="437" t="s">
        <v>10653</v>
      </c>
      <c r="C48" s="437">
        <v>2011.0</v>
      </c>
      <c r="D48" s="511">
        <v>40785.0</v>
      </c>
      <c r="E48" s="437" t="s">
        <v>10654</v>
      </c>
      <c r="F48" s="634" t="s">
        <v>10655</v>
      </c>
      <c r="G48" s="437" t="s">
        <v>729</v>
      </c>
      <c r="H48" s="437" t="s">
        <v>10656</v>
      </c>
      <c r="I48" s="511">
        <v>41017.0</v>
      </c>
      <c r="J48" s="439">
        <v>4.0</v>
      </c>
      <c r="K48" s="648" t="s">
        <v>344</v>
      </c>
      <c r="L48" s="439" t="s">
        <v>399</v>
      </c>
      <c r="M48" s="330">
        <f t="shared" si="1"/>
        <v>232</v>
      </c>
      <c r="N48" s="210"/>
      <c r="O48" s="332" t="s">
        <v>207</v>
      </c>
      <c r="P48" s="355">
        <f>COUNTIF($J$2:$J$476,"2")</f>
        <v>11</v>
      </c>
      <c r="Q48" s="106"/>
      <c r="R48" s="107"/>
      <c r="S48" s="356">
        <f>(P48/P59)</f>
        <v>0.06547619048</v>
      </c>
      <c r="T48" s="25"/>
      <c r="U48" s="210"/>
      <c r="V48" s="210"/>
      <c r="W48" s="210"/>
      <c r="X48" s="210"/>
      <c r="Y48" s="210"/>
      <c r="Z48" s="210"/>
    </row>
    <row r="49" ht="12.75" customHeight="1">
      <c r="A49" s="430">
        <v>4812.0</v>
      </c>
      <c r="B49" s="431" t="s">
        <v>10657</v>
      </c>
      <c r="C49" s="431">
        <v>2008.0</v>
      </c>
      <c r="D49" s="508">
        <v>39503.0</v>
      </c>
      <c r="E49" s="431" t="s">
        <v>10658</v>
      </c>
      <c r="F49" s="431" t="s">
        <v>10659</v>
      </c>
      <c r="G49" s="431" t="s">
        <v>712</v>
      </c>
      <c r="H49" s="431" t="s">
        <v>807</v>
      </c>
      <c r="I49" s="508">
        <v>41018.0</v>
      </c>
      <c r="J49" s="433">
        <v>4.0</v>
      </c>
      <c r="K49" s="647" t="s">
        <v>293</v>
      </c>
      <c r="L49" s="433" t="s">
        <v>390</v>
      </c>
      <c r="M49" s="327">
        <f t="shared" si="1"/>
        <v>1515</v>
      </c>
      <c r="N49" s="210"/>
      <c r="O49" s="333" t="s">
        <v>213</v>
      </c>
      <c r="P49" s="357">
        <f>COUNTIF($J$2:$J$476,"3")</f>
        <v>16</v>
      </c>
      <c r="Q49" s="106"/>
      <c r="R49" s="107"/>
      <c r="S49" s="354">
        <f>(P49/P59)</f>
        <v>0.09523809524</v>
      </c>
      <c r="T49" s="25"/>
      <c r="U49" s="210"/>
      <c r="V49" s="210"/>
      <c r="W49" s="210"/>
      <c r="X49" s="210"/>
      <c r="Y49" s="210"/>
      <c r="Z49" s="210"/>
    </row>
    <row r="50" ht="12.75" customHeight="1">
      <c r="A50" s="436">
        <v>4912.0</v>
      </c>
      <c r="B50" s="437" t="s">
        <v>10660</v>
      </c>
      <c r="C50" s="437">
        <v>2008.0</v>
      </c>
      <c r="D50" s="511">
        <v>39469.0</v>
      </c>
      <c r="E50" s="437" t="s">
        <v>10661</v>
      </c>
      <c r="F50" s="437" t="s">
        <v>10659</v>
      </c>
      <c r="G50" s="437" t="s">
        <v>712</v>
      </c>
      <c r="H50" s="437" t="s">
        <v>807</v>
      </c>
      <c r="I50" s="511">
        <v>41025.0</v>
      </c>
      <c r="J50" s="439">
        <v>4.0</v>
      </c>
      <c r="K50" s="647" t="s">
        <v>293</v>
      </c>
      <c r="L50" s="439" t="s">
        <v>390</v>
      </c>
      <c r="M50" s="330">
        <f t="shared" si="1"/>
        <v>1556</v>
      </c>
      <c r="N50" s="210"/>
      <c r="O50" s="332" t="s">
        <v>219</v>
      </c>
      <c r="P50" s="355">
        <f>COUNTIF($J$2:$J$476,"4")</f>
        <v>20</v>
      </c>
      <c r="Q50" s="106"/>
      <c r="R50" s="107"/>
      <c r="S50" s="356">
        <f>(P50/P59)</f>
        <v>0.119047619</v>
      </c>
      <c r="T50" s="25"/>
      <c r="U50" s="210"/>
      <c r="V50" s="210"/>
      <c r="W50" s="210"/>
      <c r="X50" s="210"/>
      <c r="Y50" s="210"/>
      <c r="Z50" s="210"/>
    </row>
    <row r="51" ht="12.75" customHeight="1">
      <c r="A51" s="430">
        <v>5012.0</v>
      </c>
      <c r="B51" s="431" t="s">
        <v>10662</v>
      </c>
      <c r="C51" s="431">
        <v>2009.0</v>
      </c>
      <c r="D51" s="508">
        <v>39895.0</v>
      </c>
      <c r="E51" s="431" t="s">
        <v>10663</v>
      </c>
      <c r="F51" s="431" t="s">
        <v>1653</v>
      </c>
      <c r="G51" s="431" t="s">
        <v>17</v>
      </c>
      <c r="H51" s="431" t="s">
        <v>66</v>
      </c>
      <c r="I51" s="508">
        <v>41026.0</v>
      </c>
      <c r="J51" s="433">
        <v>4.0</v>
      </c>
      <c r="K51" s="649" t="s">
        <v>322</v>
      </c>
      <c r="L51" s="433" t="s">
        <v>390</v>
      </c>
      <c r="M51" s="327">
        <f t="shared" si="1"/>
        <v>1131</v>
      </c>
      <c r="N51" s="210"/>
      <c r="O51" s="333" t="s">
        <v>223</v>
      </c>
      <c r="P51" s="357">
        <f>COUNTIF($J$2:$J$476,"5")</f>
        <v>17</v>
      </c>
      <c r="Q51" s="106"/>
      <c r="R51" s="107"/>
      <c r="S51" s="354">
        <f>(P51/P59)</f>
        <v>0.1011904762</v>
      </c>
      <c r="T51" s="25"/>
      <c r="U51" s="210"/>
      <c r="V51" s="210"/>
      <c r="W51" s="210"/>
      <c r="X51" s="210"/>
      <c r="Y51" s="210"/>
      <c r="Z51" s="210"/>
    </row>
    <row r="52" ht="12.75" customHeight="1">
      <c r="A52" s="436">
        <v>5112.0</v>
      </c>
      <c r="B52" s="437" t="s">
        <v>10651</v>
      </c>
      <c r="C52" s="437">
        <v>2009.0</v>
      </c>
      <c r="D52" s="511">
        <v>39986.0</v>
      </c>
      <c r="E52" s="437" t="s">
        <v>10664</v>
      </c>
      <c r="F52" s="437" t="s">
        <v>1653</v>
      </c>
      <c r="G52" s="437" t="s">
        <v>17</v>
      </c>
      <c r="H52" s="437" t="s">
        <v>130</v>
      </c>
      <c r="I52" s="511">
        <v>41026.0</v>
      </c>
      <c r="J52" s="439">
        <v>4.0</v>
      </c>
      <c r="K52" s="649" t="s">
        <v>322</v>
      </c>
      <c r="L52" s="439" t="s">
        <v>390</v>
      </c>
      <c r="M52" s="330">
        <f t="shared" si="1"/>
        <v>1040</v>
      </c>
      <c r="N52" s="210"/>
      <c r="O52" s="332" t="s">
        <v>229</v>
      </c>
      <c r="P52" s="355">
        <f>COUNTIF($J$2:$J$476,"6")</f>
        <v>8</v>
      </c>
      <c r="Q52" s="106"/>
      <c r="R52" s="107"/>
      <c r="S52" s="356">
        <f>(P52/P59)</f>
        <v>0.04761904762</v>
      </c>
      <c r="T52" s="25"/>
      <c r="U52" s="210"/>
      <c r="V52" s="210"/>
      <c r="W52" s="210"/>
      <c r="X52" s="210"/>
      <c r="Y52" s="210"/>
      <c r="Z52" s="210"/>
    </row>
    <row r="53" ht="12.75" customHeight="1">
      <c r="A53" s="430">
        <v>5212.0</v>
      </c>
      <c r="B53" s="431" t="s">
        <v>10665</v>
      </c>
      <c r="C53" s="431">
        <v>2009.0</v>
      </c>
      <c r="D53" s="508">
        <v>39862.0</v>
      </c>
      <c r="E53" s="431" t="s">
        <v>10666</v>
      </c>
      <c r="F53" s="431" t="s">
        <v>422</v>
      </c>
      <c r="G53" s="431" t="s">
        <v>712</v>
      </c>
      <c r="H53" s="431" t="s">
        <v>66</v>
      </c>
      <c r="I53" s="508">
        <v>41026.0</v>
      </c>
      <c r="J53" s="433">
        <v>4.0</v>
      </c>
      <c r="K53" s="650" t="s">
        <v>309</v>
      </c>
      <c r="L53" s="433" t="s">
        <v>395</v>
      </c>
      <c r="M53" s="327">
        <f t="shared" si="1"/>
        <v>1164</v>
      </c>
      <c r="N53" s="210"/>
      <c r="O53" s="333" t="s">
        <v>235</v>
      </c>
      <c r="P53" s="357">
        <f>COUNTIF($J$2:$J$476,"7")</f>
        <v>14</v>
      </c>
      <c r="Q53" s="106"/>
      <c r="R53" s="107"/>
      <c r="S53" s="354">
        <f>(P53/P59)</f>
        <v>0.08333333333</v>
      </c>
      <c r="T53" s="25"/>
      <c r="U53" s="210"/>
      <c r="V53" s="210"/>
      <c r="W53" s="210"/>
      <c r="X53" s="210"/>
      <c r="Y53" s="210"/>
      <c r="Z53" s="210"/>
    </row>
    <row r="54" ht="12.75" customHeight="1">
      <c r="A54" s="436">
        <v>5312.0</v>
      </c>
      <c r="B54" s="437" t="s">
        <v>10667</v>
      </c>
      <c r="C54" s="437">
        <v>2009.0</v>
      </c>
      <c r="D54" s="511">
        <v>39825.0</v>
      </c>
      <c r="E54" s="437" t="s">
        <v>10668</v>
      </c>
      <c r="F54" s="437" t="s">
        <v>1349</v>
      </c>
      <c r="G54" s="437" t="s">
        <v>712</v>
      </c>
      <c r="H54" s="437" t="s">
        <v>4023</v>
      </c>
      <c r="I54" s="511">
        <v>41029.0</v>
      </c>
      <c r="J54" s="439">
        <v>4.0</v>
      </c>
      <c r="K54" s="650" t="s">
        <v>309</v>
      </c>
      <c r="L54" s="439" t="s">
        <v>395</v>
      </c>
      <c r="M54" s="330">
        <f t="shared" si="1"/>
        <v>1204</v>
      </c>
      <c r="N54" s="210"/>
      <c r="O54" s="332" t="s">
        <v>239</v>
      </c>
      <c r="P54" s="355">
        <f>COUNTIF($J$2:$J$476,"8")</f>
        <v>20</v>
      </c>
      <c r="Q54" s="106"/>
      <c r="R54" s="107"/>
      <c r="S54" s="356">
        <f>(P54/P59)</f>
        <v>0.119047619</v>
      </c>
      <c r="T54" s="25"/>
      <c r="U54" s="210"/>
      <c r="V54" s="210"/>
      <c r="W54" s="210"/>
      <c r="X54" s="210"/>
      <c r="Y54" s="210"/>
      <c r="Z54" s="210"/>
    </row>
    <row r="55" ht="12.75" customHeight="1">
      <c r="A55" s="430">
        <v>5412.0</v>
      </c>
      <c r="B55" s="431" t="s">
        <v>10669</v>
      </c>
      <c r="C55" s="431">
        <v>2009.0</v>
      </c>
      <c r="D55" s="508">
        <v>39883.0</v>
      </c>
      <c r="E55" s="431" t="s">
        <v>10670</v>
      </c>
      <c r="F55" s="431" t="s">
        <v>1601</v>
      </c>
      <c r="G55" s="431" t="s">
        <v>17</v>
      </c>
      <c r="H55" s="431" t="s">
        <v>380</v>
      </c>
      <c r="I55" s="508">
        <v>41029.0</v>
      </c>
      <c r="J55" s="433">
        <v>4.0</v>
      </c>
      <c r="K55" s="649" t="s">
        <v>322</v>
      </c>
      <c r="L55" s="433" t="s">
        <v>390</v>
      </c>
      <c r="M55" s="327">
        <f t="shared" si="1"/>
        <v>1146</v>
      </c>
      <c r="N55" s="210"/>
      <c r="O55" s="333" t="s">
        <v>245</v>
      </c>
      <c r="P55" s="357">
        <f>COUNTIF($J$2:$J$476,"9")</f>
        <v>11</v>
      </c>
      <c r="Q55" s="106"/>
      <c r="R55" s="107"/>
      <c r="S55" s="354">
        <f>(P55/P59)</f>
        <v>0.06547619048</v>
      </c>
      <c r="T55" s="25"/>
      <c r="U55" s="210"/>
      <c r="V55" s="210"/>
      <c r="W55" s="210"/>
      <c r="X55" s="210"/>
      <c r="Y55" s="210"/>
      <c r="Z55" s="210"/>
    </row>
    <row r="56" ht="12.75" customHeight="1">
      <c r="A56" s="436">
        <v>5512.0</v>
      </c>
      <c r="B56" s="437" t="s">
        <v>10671</v>
      </c>
      <c r="C56" s="437">
        <v>2009.0</v>
      </c>
      <c r="D56" s="511">
        <v>39892.0</v>
      </c>
      <c r="E56" s="437" t="s">
        <v>10672</v>
      </c>
      <c r="F56" s="437" t="s">
        <v>1601</v>
      </c>
      <c r="G56" s="437" t="s">
        <v>17</v>
      </c>
      <c r="H56" s="437" t="s">
        <v>373</v>
      </c>
      <c r="I56" s="511">
        <v>41029.0</v>
      </c>
      <c r="J56" s="439">
        <v>4.0</v>
      </c>
      <c r="K56" s="649" t="s">
        <v>322</v>
      </c>
      <c r="L56" s="439" t="s">
        <v>390</v>
      </c>
      <c r="M56" s="330">
        <f t="shared" si="1"/>
        <v>1137</v>
      </c>
      <c r="N56" s="210"/>
      <c r="O56" s="332" t="s">
        <v>252</v>
      </c>
      <c r="P56" s="355">
        <f>COUNTIF($J$2:$J$476,"10")</f>
        <v>9</v>
      </c>
      <c r="Q56" s="106"/>
      <c r="R56" s="107"/>
      <c r="S56" s="356">
        <f>(P56/P59)</f>
        <v>0.05357142857</v>
      </c>
      <c r="T56" s="25"/>
      <c r="U56" s="210"/>
      <c r="V56" s="210"/>
      <c r="W56" s="210"/>
      <c r="X56" s="210"/>
      <c r="Y56" s="210"/>
      <c r="Z56" s="210"/>
    </row>
    <row r="57" ht="12.75" customHeight="1">
      <c r="A57" s="430">
        <v>5612.0</v>
      </c>
      <c r="B57" s="431" t="s">
        <v>10673</v>
      </c>
      <c r="C57" s="431">
        <v>2009.0</v>
      </c>
      <c r="D57" s="508">
        <v>39989.0</v>
      </c>
      <c r="E57" s="431" t="s">
        <v>10674</v>
      </c>
      <c r="F57" s="431" t="s">
        <v>1601</v>
      </c>
      <c r="G57" s="431" t="s">
        <v>17</v>
      </c>
      <c r="H57" s="431" t="s">
        <v>45</v>
      </c>
      <c r="I57" s="508">
        <v>41029.0</v>
      </c>
      <c r="J57" s="433">
        <v>4.0</v>
      </c>
      <c r="K57" s="649" t="s">
        <v>322</v>
      </c>
      <c r="L57" s="433" t="s">
        <v>390</v>
      </c>
      <c r="M57" s="327">
        <f t="shared" si="1"/>
        <v>1040</v>
      </c>
      <c r="N57" s="210"/>
      <c r="O57" s="333" t="s">
        <v>258</v>
      </c>
      <c r="P57" s="357">
        <f>COUNTIF($J$2:$J$476,"11")</f>
        <v>9</v>
      </c>
      <c r="Q57" s="106"/>
      <c r="R57" s="107"/>
      <c r="S57" s="354">
        <f>(P57/P59)</f>
        <v>0.05357142857</v>
      </c>
      <c r="T57" s="25"/>
      <c r="U57" s="210"/>
      <c r="V57" s="210"/>
      <c r="W57" s="210"/>
      <c r="X57" s="210"/>
      <c r="Y57" s="210"/>
      <c r="Z57" s="210"/>
    </row>
    <row r="58" ht="12.75" customHeight="1">
      <c r="A58" s="436">
        <v>5712.0</v>
      </c>
      <c r="B58" s="437" t="s">
        <v>10675</v>
      </c>
      <c r="C58" s="437">
        <v>2009.0</v>
      </c>
      <c r="D58" s="511">
        <v>40226.0</v>
      </c>
      <c r="E58" s="437" t="s">
        <v>10676</v>
      </c>
      <c r="F58" s="437" t="s">
        <v>1365</v>
      </c>
      <c r="G58" s="437" t="s">
        <v>712</v>
      </c>
      <c r="H58" s="437" t="s">
        <v>50</v>
      </c>
      <c r="I58" s="511">
        <v>41029.0</v>
      </c>
      <c r="J58" s="439">
        <v>4.0</v>
      </c>
      <c r="K58" s="649" t="s">
        <v>322</v>
      </c>
      <c r="L58" s="439" t="s">
        <v>395</v>
      </c>
      <c r="M58" s="330">
        <f t="shared" si="1"/>
        <v>803</v>
      </c>
      <c r="N58" s="210"/>
      <c r="O58" s="366" t="s">
        <v>264</v>
      </c>
      <c r="P58" s="355">
        <f>COUNTIF($J$2:$J$476,"12")</f>
        <v>23</v>
      </c>
      <c r="Q58" s="106"/>
      <c r="R58" s="107"/>
      <c r="S58" s="367">
        <f>(P58/P59)</f>
        <v>0.1369047619</v>
      </c>
      <c r="T58" s="25"/>
      <c r="U58" s="210"/>
      <c r="V58" s="210"/>
      <c r="W58" s="210"/>
      <c r="X58" s="210"/>
      <c r="Y58" s="210"/>
      <c r="Z58" s="210"/>
    </row>
    <row r="59" ht="12.75" customHeight="1">
      <c r="A59" s="430">
        <v>5812.0</v>
      </c>
      <c r="B59" s="431" t="s">
        <v>10677</v>
      </c>
      <c r="C59" s="431">
        <v>2009.0</v>
      </c>
      <c r="D59" s="508">
        <v>39911.0</v>
      </c>
      <c r="E59" s="431" t="s">
        <v>10678</v>
      </c>
      <c r="F59" s="431" t="s">
        <v>723</v>
      </c>
      <c r="G59" s="431" t="s">
        <v>17</v>
      </c>
      <c r="H59" s="431" t="s">
        <v>153</v>
      </c>
      <c r="I59" s="508">
        <v>41030.0</v>
      </c>
      <c r="J59" s="433">
        <v>5.0</v>
      </c>
      <c r="K59" s="650" t="s">
        <v>309</v>
      </c>
      <c r="L59" s="433" t="s">
        <v>390</v>
      </c>
      <c r="M59" s="327">
        <f t="shared" si="1"/>
        <v>1119</v>
      </c>
      <c r="N59" s="210"/>
      <c r="O59" s="359" t="s">
        <v>268</v>
      </c>
      <c r="P59" s="360">
        <f>SUM(P47:R58)</f>
        <v>168</v>
      </c>
      <c r="Q59" s="361"/>
      <c r="R59" s="362"/>
      <c r="S59" s="363">
        <f>SUM(S47:S58)</f>
        <v>1</v>
      </c>
      <c r="T59" s="25"/>
      <c r="U59" s="210"/>
      <c r="V59" s="210"/>
      <c r="W59" s="210"/>
      <c r="X59" s="210"/>
      <c r="Y59" s="210"/>
      <c r="Z59" s="210"/>
    </row>
    <row r="60" ht="12.75" customHeight="1">
      <c r="A60" s="436">
        <v>5912.0</v>
      </c>
      <c r="B60" s="437" t="s">
        <v>10679</v>
      </c>
      <c r="C60" s="437">
        <v>2009.0</v>
      </c>
      <c r="D60" s="511">
        <v>39951.0</v>
      </c>
      <c r="E60" s="437" t="s">
        <v>10680</v>
      </c>
      <c r="F60" s="437" t="s">
        <v>723</v>
      </c>
      <c r="G60" s="437" t="s">
        <v>17</v>
      </c>
      <c r="H60" s="437" t="s">
        <v>153</v>
      </c>
      <c r="I60" s="511">
        <v>41030.0</v>
      </c>
      <c r="J60" s="439">
        <v>5.0</v>
      </c>
      <c r="K60" s="650" t="s">
        <v>309</v>
      </c>
      <c r="L60" s="439" t="s">
        <v>390</v>
      </c>
      <c r="M60" s="330">
        <f t="shared" si="1"/>
        <v>1079</v>
      </c>
      <c r="N60" s="210"/>
      <c r="O60" s="25"/>
      <c r="P60" s="25"/>
      <c r="Q60" s="25"/>
      <c r="R60" s="25"/>
      <c r="S60" s="25"/>
      <c r="T60" s="25"/>
      <c r="U60" s="210"/>
      <c r="V60" s="210"/>
      <c r="W60" s="210"/>
      <c r="X60" s="210"/>
      <c r="Y60" s="210"/>
      <c r="Z60" s="210"/>
    </row>
    <row r="61" ht="13.5" customHeight="1">
      <c r="A61" s="430">
        <v>6012.0</v>
      </c>
      <c r="B61" s="431" t="s">
        <v>10681</v>
      </c>
      <c r="C61" s="431">
        <v>2009.0</v>
      </c>
      <c r="D61" s="508">
        <v>39947.0</v>
      </c>
      <c r="E61" s="431" t="s">
        <v>10682</v>
      </c>
      <c r="F61" s="431" t="s">
        <v>723</v>
      </c>
      <c r="G61" s="431" t="s">
        <v>17</v>
      </c>
      <c r="H61" s="431" t="s">
        <v>153</v>
      </c>
      <c r="I61" s="508">
        <v>41030.0</v>
      </c>
      <c r="J61" s="433">
        <v>5.0</v>
      </c>
      <c r="K61" s="650" t="s">
        <v>309</v>
      </c>
      <c r="L61" s="433" t="s">
        <v>390</v>
      </c>
      <c r="M61" s="327">
        <f t="shared" si="1"/>
        <v>1083</v>
      </c>
      <c r="N61" s="210"/>
      <c r="O61" s="368" t="s">
        <v>278</v>
      </c>
      <c r="P61" s="95"/>
      <c r="Q61" s="95"/>
      <c r="R61" s="95"/>
      <c r="S61" s="95"/>
      <c r="T61" s="96"/>
      <c r="U61" s="210"/>
      <c r="V61" s="210"/>
      <c r="W61" s="210"/>
      <c r="X61" s="210"/>
      <c r="Y61" s="210"/>
      <c r="Z61" s="210"/>
    </row>
    <row r="62" ht="12.75" customHeight="1">
      <c r="A62" s="436">
        <v>6112.0</v>
      </c>
      <c r="B62" s="437" t="s">
        <v>10683</v>
      </c>
      <c r="C62" s="437">
        <v>2010.0</v>
      </c>
      <c r="D62" s="511">
        <v>40256.0</v>
      </c>
      <c r="E62" s="437" t="s">
        <v>10684</v>
      </c>
      <c r="F62" s="437" t="s">
        <v>10685</v>
      </c>
      <c r="G62" s="437" t="s">
        <v>712</v>
      </c>
      <c r="H62" s="437" t="s">
        <v>8126</v>
      </c>
      <c r="I62" s="511">
        <v>41032.0</v>
      </c>
      <c r="J62" s="439">
        <v>5.0</v>
      </c>
      <c r="K62" s="647" t="s">
        <v>293</v>
      </c>
      <c r="L62" s="439" t="s">
        <v>390</v>
      </c>
      <c r="M62" s="330">
        <f t="shared" si="1"/>
        <v>776</v>
      </c>
      <c r="N62" s="210"/>
      <c r="O62" s="97"/>
      <c r="P62" s="98"/>
      <c r="Q62" s="98"/>
      <c r="R62" s="98"/>
      <c r="S62" s="98"/>
      <c r="T62" s="99"/>
      <c r="U62" s="210"/>
      <c r="V62" s="210"/>
      <c r="W62" s="210"/>
      <c r="X62" s="210"/>
      <c r="Y62" s="210"/>
      <c r="Z62" s="210"/>
    </row>
    <row r="63" ht="12.75" customHeight="1">
      <c r="A63" s="430">
        <v>6212.0</v>
      </c>
      <c r="B63" s="431" t="s">
        <v>10686</v>
      </c>
      <c r="C63" s="431">
        <v>2009.0</v>
      </c>
      <c r="D63" s="508">
        <v>40109.0</v>
      </c>
      <c r="E63" s="431" t="s">
        <v>10687</v>
      </c>
      <c r="F63" s="431" t="s">
        <v>171</v>
      </c>
      <c r="G63" s="431" t="s">
        <v>17</v>
      </c>
      <c r="H63" s="431" t="s">
        <v>1894</v>
      </c>
      <c r="I63" s="508">
        <v>41043.0</v>
      </c>
      <c r="J63" s="433">
        <v>5.0</v>
      </c>
      <c r="K63" s="649" t="s">
        <v>322</v>
      </c>
      <c r="L63" s="433" t="s">
        <v>390</v>
      </c>
      <c r="M63" s="327">
        <f t="shared" si="1"/>
        <v>934</v>
      </c>
      <c r="N63" s="210"/>
      <c r="O63" s="369" t="s">
        <v>288</v>
      </c>
      <c r="P63" s="370"/>
      <c r="Q63" s="370"/>
      <c r="R63" s="371"/>
      <c r="S63" s="531" t="s">
        <v>289</v>
      </c>
      <c r="T63" s="532" t="s">
        <v>108</v>
      </c>
      <c r="U63" s="210"/>
      <c r="V63" s="210"/>
      <c r="W63" s="210"/>
      <c r="X63" s="210"/>
      <c r="Y63" s="210"/>
      <c r="Z63" s="210"/>
    </row>
    <row r="64" ht="12.75" customHeight="1">
      <c r="A64" s="436">
        <v>6312.0</v>
      </c>
      <c r="B64" s="437" t="s">
        <v>10688</v>
      </c>
      <c r="C64" s="437">
        <v>2008.0</v>
      </c>
      <c r="D64" s="511">
        <v>39554.0</v>
      </c>
      <c r="E64" s="437" t="s">
        <v>10689</v>
      </c>
      <c r="F64" s="437" t="s">
        <v>873</v>
      </c>
      <c r="G64" s="437" t="s">
        <v>712</v>
      </c>
      <c r="H64" s="437" t="s">
        <v>892</v>
      </c>
      <c r="I64" s="511">
        <v>41043.0</v>
      </c>
      <c r="J64" s="439">
        <v>5.0</v>
      </c>
      <c r="K64" s="649" t="s">
        <v>322</v>
      </c>
      <c r="L64" s="439" t="s">
        <v>390</v>
      </c>
      <c r="M64" s="330">
        <f t="shared" si="1"/>
        <v>1489</v>
      </c>
      <c r="N64" s="210"/>
      <c r="O64" s="533" t="s">
        <v>293</v>
      </c>
      <c r="P64" s="534"/>
      <c r="Q64" s="534"/>
      <c r="R64" s="535"/>
      <c r="S64" s="376">
        <f>COUNTIF($K$2:$K$476,"I - Extremamente tóxico")</f>
        <v>57</v>
      </c>
      <c r="T64" s="377">
        <f>(S64/S76)</f>
        <v>0.3392857143</v>
      </c>
      <c r="U64" s="210"/>
      <c r="V64" s="210"/>
      <c r="W64" s="210"/>
      <c r="X64" s="210"/>
      <c r="Y64" s="210"/>
      <c r="Z64" s="210"/>
    </row>
    <row r="65" ht="12.75" customHeight="1">
      <c r="A65" s="430">
        <v>6412.0</v>
      </c>
      <c r="B65" s="431" t="s">
        <v>10690</v>
      </c>
      <c r="C65" s="431">
        <v>2009.0</v>
      </c>
      <c r="D65" s="508">
        <v>39955.0</v>
      </c>
      <c r="E65" s="431" t="s">
        <v>10691</v>
      </c>
      <c r="F65" s="431" t="s">
        <v>1365</v>
      </c>
      <c r="G65" s="431" t="s">
        <v>712</v>
      </c>
      <c r="H65" s="431" t="s">
        <v>153</v>
      </c>
      <c r="I65" s="508">
        <v>41044.0</v>
      </c>
      <c r="J65" s="433">
        <v>5.0</v>
      </c>
      <c r="K65" s="650" t="s">
        <v>309</v>
      </c>
      <c r="L65" s="433" t="s">
        <v>395</v>
      </c>
      <c r="M65" s="327">
        <f t="shared" si="1"/>
        <v>1089</v>
      </c>
      <c r="N65" s="210"/>
      <c r="O65" s="378" t="s">
        <v>297</v>
      </c>
      <c r="P65" s="379"/>
      <c r="Q65" s="379"/>
      <c r="R65" s="380"/>
      <c r="S65" s="381">
        <f>COUNTIF($K$2:$K$476,"Categoria 1 - Produto Extremamente Tóxico")</f>
        <v>0</v>
      </c>
      <c r="T65" s="382">
        <f>(S65/S76)</f>
        <v>0</v>
      </c>
      <c r="U65" s="210"/>
      <c r="V65" s="210"/>
      <c r="W65" s="210"/>
      <c r="X65" s="210"/>
      <c r="Y65" s="210"/>
      <c r="Z65" s="210"/>
    </row>
    <row r="66" ht="12.75" customHeight="1">
      <c r="A66" s="436">
        <v>6512.0</v>
      </c>
      <c r="B66" s="437" t="s">
        <v>10692</v>
      </c>
      <c r="C66" s="437">
        <v>2009.0</v>
      </c>
      <c r="D66" s="511">
        <v>40169.0</v>
      </c>
      <c r="E66" s="437" t="s">
        <v>10693</v>
      </c>
      <c r="F66" s="437" t="s">
        <v>422</v>
      </c>
      <c r="G66" s="437" t="s">
        <v>17</v>
      </c>
      <c r="H66" s="437" t="s">
        <v>7752</v>
      </c>
      <c r="I66" s="511">
        <v>41045.0</v>
      </c>
      <c r="J66" s="439">
        <v>5.0</v>
      </c>
      <c r="K66" s="650" t="s">
        <v>309</v>
      </c>
      <c r="L66" s="439" t="s">
        <v>395</v>
      </c>
      <c r="M66" s="330">
        <f t="shared" si="1"/>
        <v>876</v>
      </c>
      <c r="N66" s="210"/>
      <c r="O66" s="378" t="s">
        <v>302</v>
      </c>
      <c r="P66" s="379"/>
      <c r="Q66" s="379"/>
      <c r="R66" s="380"/>
      <c r="S66" s="381">
        <f>COUNTIF($K$2:$K$476,"Categoria 2 - Produto Altamente Tóxico")</f>
        <v>0</v>
      </c>
      <c r="T66" s="382">
        <f>(S66/S76)</f>
        <v>0</v>
      </c>
      <c r="U66" s="210"/>
      <c r="V66" s="210"/>
      <c r="W66" s="210"/>
      <c r="X66" s="210"/>
      <c r="Y66" s="210"/>
      <c r="Z66" s="210"/>
    </row>
    <row r="67" ht="12.75" customHeight="1">
      <c r="A67" s="430">
        <v>6612.0</v>
      </c>
      <c r="B67" s="431" t="s">
        <v>10694</v>
      </c>
      <c r="C67" s="431">
        <v>2009.0</v>
      </c>
      <c r="D67" s="508">
        <v>40147.0</v>
      </c>
      <c r="E67" s="431" t="s">
        <v>10695</v>
      </c>
      <c r="F67" s="431" t="s">
        <v>1509</v>
      </c>
      <c r="G67" s="431" t="s">
        <v>17</v>
      </c>
      <c r="H67" s="431" t="s">
        <v>283</v>
      </c>
      <c r="I67" s="508">
        <v>41047.0</v>
      </c>
      <c r="J67" s="433">
        <v>5.0</v>
      </c>
      <c r="K67" s="649" t="s">
        <v>322</v>
      </c>
      <c r="L67" s="433" t="s">
        <v>390</v>
      </c>
      <c r="M67" s="327">
        <f t="shared" si="1"/>
        <v>900</v>
      </c>
      <c r="N67" s="210"/>
      <c r="O67" s="383" t="s">
        <v>309</v>
      </c>
      <c r="P67" s="379"/>
      <c r="Q67" s="379"/>
      <c r="R67" s="380"/>
      <c r="S67" s="384">
        <f>COUNTIF($K$2:$K$476,"II - Altamente tóxico")</f>
        <v>44</v>
      </c>
      <c r="T67" s="385">
        <f>(S67/S76)</f>
        <v>0.2619047619</v>
      </c>
      <c r="U67" s="210"/>
      <c r="V67" s="210"/>
      <c r="W67" s="210"/>
      <c r="X67" s="210"/>
      <c r="Y67" s="210"/>
      <c r="Z67" s="210"/>
    </row>
    <row r="68" ht="12.75" customHeight="1">
      <c r="A68" s="436">
        <v>6712.0</v>
      </c>
      <c r="B68" s="437" t="s">
        <v>10696</v>
      </c>
      <c r="C68" s="437">
        <v>2010.0</v>
      </c>
      <c r="D68" s="511">
        <v>40527.0</v>
      </c>
      <c r="E68" s="437" t="s">
        <v>10697</v>
      </c>
      <c r="F68" s="437" t="s">
        <v>422</v>
      </c>
      <c r="G68" s="437" t="s">
        <v>17</v>
      </c>
      <c r="H68" s="437" t="s">
        <v>1727</v>
      </c>
      <c r="I68" s="511">
        <v>41051.0</v>
      </c>
      <c r="J68" s="439">
        <v>5.0</v>
      </c>
      <c r="K68" s="650" t="s">
        <v>309</v>
      </c>
      <c r="L68" s="439" t="s">
        <v>395</v>
      </c>
      <c r="M68" s="330">
        <f t="shared" si="1"/>
        <v>524</v>
      </c>
      <c r="N68" s="210"/>
      <c r="O68" s="383" t="s">
        <v>316</v>
      </c>
      <c r="P68" s="379"/>
      <c r="Q68" s="379"/>
      <c r="R68" s="380"/>
      <c r="S68" s="384">
        <f>COUNTIF($K$2:$K$476,"Categoria 3 - Produto Moderadamente Tóxico")</f>
        <v>0</v>
      </c>
      <c r="T68" s="385">
        <f>(S68/S76)</f>
        <v>0</v>
      </c>
      <c r="U68" s="210"/>
      <c r="V68" s="210"/>
      <c r="W68" s="210"/>
      <c r="X68" s="210"/>
      <c r="Y68" s="210"/>
      <c r="Z68" s="210"/>
    </row>
    <row r="69" ht="12.75" customHeight="1">
      <c r="A69" s="430">
        <v>6812.0</v>
      </c>
      <c r="B69" s="431" t="s">
        <v>10698</v>
      </c>
      <c r="C69" s="431">
        <v>2012.0</v>
      </c>
      <c r="D69" s="508">
        <v>40914.0</v>
      </c>
      <c r="E69" s="431" t="s">
        <v>10699</v>
      </c>
      <c r="F69" s="635" t="s">
        <v>6090</v>
      </c>
      <c r="G69" s="431" t="s">
        <v>729</v>
      </c>
      <c r="H69" s="431" t="s">
        <v>10700</v>
      </c>
      <c r="I69" s="508">
        <v>41057.0</v>
      </c>
      <c r="J69" s="433">
        <v>5.0</v>
      </c>
      <c r="K69" s="648" t="s">
        <v>1259</v>
      </c>
      <c r="L69" s="433" t="s">
        <v>399</v>
      </c>
      <c r="M69" s="327">
        <f t="shared" si="1"/>
        <v>143</v>
      </c>
      <c r="N69" s="210"/>
      <c r="O69" s="386" t="s">
        <v>322</v>
      </c>
      <c r="P69" s="379"/>
      <c r="Q69" s="379"/>
      <c r="R69" s="380"/>
      <c r="S69" s="387">
        <f>COUNTIF($K$2:$K$476,"III - Medianamente tóxico")</f>
        <v>50</v>
      </c>
      <c r="T69" s="388">
        <f>(S69/S76)</f>
        <v>0.2976190476</v>
      </c>
      <c r="U69" s="210"/>
      <c r="V69" s="210"/>
      <c r="W69" s="210"/>
      <c r="X69" s="210"/>
      <c r="Y69" s="210"/>
      <c r="Z69" s="210"/>
    </row>
    <row r="70" ht="12.75" customHeight="1">
      <c r="A70" s="436">
        <v>6912.0</v>
      </c>
      <c r="B70" s="437" t="s">
        <v>10701</v>
      </c>
      <c r="C70" s="437">
        <v>2011.0</v>
      </c>
      <c r="D70" s="511">
        <v>40899.0</v>
      </c>
      <c r="E70" s="437" t="s">
        <v>10702</v>
      </c>
      <c r="F70" s="437" t="s">
        <v>723</v>
      </c>
      <c r="G70" s="437" t="s">
        <v>712</v>
      </c>
      <c r="H70" s="437" t="s">
        <v>66</v>
      </c>
      <c r="I70" s="511">
        <v>41057.0</v>
      </c>
      <c r="J70" s="439">
        <v>5.0</v>
      </c>
      <c r="K70" s="647" t="s">
        <v>293</v>
      </c>
      <c r="L70" s="439" t="s">
        <v>390</v>
      </c>
      <c r="M70" s="330">
        <f t="shared" si="1"/>
        <v>158</v>
      </c>
      <c r="N70" s="210"/>
      <c r="O70" s="386" t="s">
        <v>329</v>
      </c>
      <c r="P70" s="379"/>
      <c r="Q70" s="379"/>
      <c r="R70" s="380"/>
      <c r="S70" s="387">
        <f>COUNTIF($K$2:$K$476,"Categoria 4 - Produto Pouco Tóxico")</f>
        <v>0</v>
      </c>
      <c r="T70" s="388">
        <f>(S70/S76)</f>
        <v>0</v>
      </c>
      <c r="U70" s="210"/>
      <c r="V70" s="210"/>
      <c r="W70" s="210"/>
      <c r="X70" s="210"/>
      <c r="Y70" s="210"/>
      <c r="Z70" s="210"/>
    </row>
    <row r="71" ht="12.75" customHeight="1">
      <c r="A71" s="430">
        <v>7012.0</v>
      </c>
      <c r="B71" s="431" t="s">
        <v>10703</v>
      </c>
      <c r="C71" s="431">
        <v>2009.0</v>
      </c>
      <c r="D71" s="508">
        <v>39912.0</v>
      </c>
      <c r="E71" s="431" t="s">
        <v>10704</v>
      </c>
      <c r="F71" s="431" t="s">
        <v>10046</v>
      </c>
      <c r="G71" s="431" t="s">
        <v>712</v>
      </c>
      <c r="H71" s="431" t="s">
        <v>143</v>
      </c>
      <c r="I71" s="508">
        <v>41058.0</v>
      </c>
      <c r="J71" s="433">
        <v>5.0</v>
      </c>
      <c r="K71" s="649" t="s">
        <v>322</v>
      </c>
      <c r="L71" s="433" t="s">
        <v>395</v>
      </c>
      <c r="M71" s="327">
        <f t="shared" si="1"/>
        <v>1146</v>
      </c>
      <c r="N71" s="210"/>
      <c r="O71" s="386" t="s">
        <v>336</v>
      </c>
      <c r="P71" s="379"/>
      <c r="Q71" s="379"/>
      <c r="R71" s="380"/>
      <c r="S71" s="387">
        <f>COUNTIF($K$2:$K$476,"Categoria 5 - Produto Improvável de Causar Dano Agudo")</f>
        <v>0</v>
      </c>
      <c r="T71" s="388">
        <f>(S71/S76)</f>
        <v>0</v>
      </c>
      <c r="U71" s="210"/>
      <c r="V71" s="210"/>
      <c r="W71" s="210"/>
      <c r="X71" s="210"/>
      <c r="Y71" s="210"/>
      <c r="Z71" s="210"/>
    </row>
    <row r="72" ht="12.75" customHeight="1">
      <c r="A72" s="436">
        <v>7112.0</v>
      </c>
      <c r="B72" s="437" t="s">
        <v>10705</v>
      </c>
      <c r="C72" s="437">
        <v>2010.0</v>
      </c>
      <c r="D72" s="511">
        <v>40344.0</v>
      </c>
      <c r="E72" s="437" t="s">
        <v>10706</v>
      </c>
      <c r="F72" s="437" t="s">
        <v>865</v>
      </c>
      <c r="G72" s="437" t="s">
        <v>17</v>
      </c>
      <c r="H72" s="437" t="s">
        <v>283</v>
      </c>
      <c r="I72" s="511">
        <v>41058.0</v>
      </c>
      <c r="J72" s="439">
        <v>5.0</v>
      </c>
      <c r="K72" s="650" t="s">
        <v>309</v>
      </c>
      <c r="L72" s="439" t="s">
        <v>390</v>
      </c>
      <c r="M72" s="330">
        <f t="shared" si="1"/>
        <v>714</v>
      </c>
      <c r="N72" s="210"/>
      <c r="O72" s="389" t="s">
        <v>344</v>
      </c>
      <c r="P72" s="379"/>
      <c r="Q72" s="379"/>
      <c r="R72" s="380"/>
      <c r="S72" s="390">
        <f>COUNTIF($K$2:$K$476,"IV - Pouco tóxico")</f>
        <v>6</v>
      </c>
      <c r="T72" s="391">
        <f>(S72/S76)</f>
        <v>0.03571428571</v>
      </c>
      <c r="U72" s="210"/>
      <c r="V72" s="210"/>
      <c r="W72" s="210"/>
      <c r="X72" s="210"/>
      <c r="Y72" s="210"/>
      <c r="Z72" s="210"/>
    </row>
    <row r="73" ht="12.75" customHeight="1">
      <c r="A73" s="430">
        <v>7212.0</v>
      </c>
      <c r="B73" s="431" t="s">
        <v>10707</v>
      </c>
      <c r="C73" s="431">
        <v>2011.0</v>
      </c>
      <c r="D73" s="508">
        <v>40870.0</v>
      </c>
      <c r="E73" s="431" t="s">
        <v>10708</v>
      </c>
      <c r="F73" s="635" t="s">
        <v>5688</v>
      </c>
      <c r="G73" s="431" t="s">
        <v>729</v>
      </c>
      <c r="H73" s="431" t="s">
        <v>10709</v>
      </c>
      <c r="I73" s="508">
        <v>41059.0</v>
      </c>
      <c r="J73" s="433">
        <v>5.0</v>
      </c>
      <c r="K73" s="648" t="s">
        <v>1259</v>
      </c>
      <c r="L73" s="433" t="s">
        <v>399</v>
      </c>
      <c r="M73" s="327">
        <f t="shared" si="1"/>
        <v>189</v>
      </c>
      <c r="N73" s="210"/>
      <c r="O73" s="389" t="s">
        <v>1231</v>
      </c>
      <c r="P73" s="379"/>
      <c r="Q73" s="379"/>
      <c r="R73" s="380"/>
      <c r="S73" s="390">
        <f>COUNTIF($K$2:$K$476,"Não classificado - Produto não classificado")</f>
        <v>0</v>
      </c>
      <c r="T73" s="391">
        <f>(S73/S76)</f>
        <v>0</v>
      </c>
      <c r="U73" s="210"/>
      <c r="V73" s="210"/>
      <c r="W73" s="210"/>
      <c r="X73" s="210"/>
      <c r="Y73" s="210"/>
      <c r="Z73" s="210"/>
    </row>
    <row r="74" ht="12.75" customHeight="1">
      <c r="A74" s="436">
        <v>7312.0</v>
      </c>
      <c r="B74" s="437" t="s">
        <v>10710</v>
      </c>
      <c r="C74" s="437">
        <v>2011.0</v>
      </c>
      <c r="D74" s="511">
        <v>40606.0</v>
      </c>
      <c r="E74" s="437" t="s">
        <v>10711</v>
      </c>
      <c r="F74" s="634" t="s">
        <v>10712</v>
      </c>
      <c r="G74" s="437" t="s">
        <v>725</v>
      </c>
      <c r="H74" s="437" t="s">
        <v>2919</v>
      </c>
      <c r="I74" s="511">
        <v>41059.0</v>
      </c>
      <c r="J74" s="439">
        <v>5.0</v>
      </c>
      <c r="K74" s="648" t="s">
        <v>344</v>
      </c>
      <c r="L74" s="439" t="s">
        <v>399</v>
      </c>
      <c r="M74" s="330">
        <f t="shared" si="1"/>
        <v>453</v>
      </c>
      <c r="N74" s="210"/>
      <c r="O74" s="389" t="s">
        <v>1259</v>
      </c>
      <c r="P74" s="379"/>
      <c r="Q74" s="379"/>
      <c r="R74" s="380"/>
      <c r="S74" s="390">
        <f>COUNTIF($K$2:$K$476,"Não determinada devido à natureza do produto (Inimigos naturais)")</f>
        <v>11</v>
      </c>
      <c r="T74" s="391">
        <f>(S74/S76)</f>
        <v>0.06547619048</v>
      </c>
      <c r="U74" s="210"/>
      <c r="V74" s="210"/>
      <c r="W74" s="210"/>
      <c r="X74" s="210"/>
      <c r="Y74" s="210"/>
      <c r="Z74" s="210"/>
    </row>
    <row r="75" ht="12.75" customHeight="1">
      <c r="A75" s="430">
        <v>7412.0</v>
      </c>
      <c r="B75" s="431" t="s">
        <v>10713</v>
      </c>
      <c r="C75" s="431">
        <v>2008.0</v>
      </c>
      <c r="D75" s="508">
        <v>39750.0</v>
      </c>
      <c r="E75" s="431" t="s">
        <v>10714</v>
      </c>
      <c r="F75" s="431" t="s">
        <v>3628</v>
      </c>
      <c r="G75" s="431" t="s">
        <v>17</v>
      </c>
      <c r="H75" s="431" t="s">
        <v>10020</v>
      </c>
      <c r="I75" s="508">
        <v>41060.0</v>
      </c>
      <c r="J75" s="433">
        <v>5.0</v>
      </c>
      <c r="K75" s="649" t="s">
        <v>322</v>
      </c>
      <c r="L75" s="433" t="s">
        <v>395</v>
      </c>
      <c r="M75" s="327">
        <f t="shared" si="1"/>
        <v>1310</v>
      </c>
      <c r="N75" s="210"/>
      <c r="O75" s="392" t="s">
        <v>19</v>
      </c>
      <c r="P75" s="393"/>
      <c r="Q75" s="393"/>
      <c r="R75" s="394"/>
      <c r="S75" s="395">
        <f>COUNTIF($K$2:$K$476,"O perfil toxicológico foi considerado equivalente ao produto técnico de referência")</f>
        <v>0</v>
      </c>
      <c r="T75" s="396">
        <f>(S75/S76)</f>
        <v>0</v>
      </c>
      <c r="U75" s="210"/>
      <c r="V75" s="210"/>
      <c r="W75" s="210"/>
      <c r="X75" s="210"/>
      <c r="Y75" s="210"/>
      <c r="Z75" s="210"/>
    </row>
    <row r="76" ht="12.75" customHeight="1">
      <c r="A76" s="436">
        <v>7512.0</v>
      </c>
      <c r="B76" s="437" t="s">
        <v>9808</v>
      </c>
      <c r="C76" s="437">
        <v>2009.0</v>
      </c>
      <c r="D76" s="511">
        <v>39980.0</v>
      </c>
      <c r="E76" s="437" t="s">
        <v>10715</v>
      </c>
      <c r="F76" s="437" t="s">
        <v>422</v>
      </c>
      <c r="G76" s="437" t="s">
        <v>17</v>
      </c>
      <c r="H76" s="437" t="s">
        <v>251</v>
      </c>
      <c r="I76" s="511">
        <v>41065.0</v>
      </c>
      <c r="J76" s="439">
        <v>6.0</v>
      </c>
      <c r="K76" s="650" t="s">
        <v>309</v>
      </c>
      <c r="L76" s="439" t="s">
        <v>395</v>
      </c>
      <c r="M76" s="330">
        <f t="shared" si="1"/>
        <v>1085</v>
      </c>
      <c r="N76" s="210"/>
      <c r="O76" s="397" t="s">
        <v>268</v>
      </c>
      <c r="P76" s="343"/>
      <c r="Q76" s="343"/>
      <c r="R76" s="398"/>
      <c r="S76" s="399">
        <f>SUM(S64:S75)</f>
        <v>168</v>
      </c>
      <c r="T76" s="400">
        <f>(S76/S76)</f>
        <v>1</v>
      </c>
      <c r="U76" s="210"/>
      <c r="V76" s="210"/>
      <c r="W76" s="210"/>
      <c r="X76" s="210"/>
      <c r="Y76" s="210"/>
      <c r="Z76" s="210"/>
    </row>
    <row r="77" ht="12.75" customHeight="1">
      <c r="A77" s="430">
        <v>7612.0</v>
      </c>
      <c r="B77" s="431" t="s">
        <v>10716</v>
      </c>
      <c r="C77" s="431">
        <v>2009.0</v>
      </c>
      <c r="D77" s="508">
        <v>40095.0</v>
      </c>
      <c r="E77" s="431" t="s">
        <v>10717</v>
      </c>
      <c r="F77" s="431" t="s">
        <v>212</v>
      </c>
      <c r="G77" s="431" t="s">
        <v>712</v>
      </c>
      <c r="H77" s="431" t="s">
        <v>10718</v>
      </c>
      <c r="I77" s="508">
        <v>41073.0</v>
      </c>
      <c r="J77" s="433">
        <v>6.0</v>
      </c>
      <c r="K77" s="647" t="s">
        <v>293</v>
      </c>
      <c r="L77" s="433" t="s">
        <v>390</v>
      </c>
      <c r="M77" s="327">
        <f t="shared" si="1"/>
        <v>978</v>
      </c>
      <c r="N77" s="210"/>
      <c r="O77" s="25"/>
      <c r="P77" s="25"/>
      <c r="Q77" s="25"/>
      <c r="R77" s="25"/>
      <c r="S77" s="25"/>
      <c r="T77" s="25"/>
      <c r="U77" s="210"/>
      <c r="V77" s="210"/>
      <c r="W77" s="210"/>
      <c r="X77" s="210"/>
      <c r="Y77" s="210"/>
      <c r="Z77" s="210"/>
    </row>
    <row r="78" ht="13.5" customHeight="1">
      <c r="A78" s="436">
        <v>7712.0</v>
      </c>
      <c r="B78" s="437" t="s">
        <v>10719</v>
      </c>
      <c r="C78" s="437">
        <v>2009.0</v>
      </c>
      <c r="D78" s="511">
        <v>40177.0</v>
      </c>
      <c r="E78" s="437" t="s">
        <v>10720</v>
      </c>
      <c r="F78" s="437" t="s">
        <v>25</v>
      </c>
      <c r="G78" s="437" t="s">
        <v>17</v>
      </c>
      <c r="H78" s="437" t="s">
        <v>10721</v>
      </c>
      <c r="I78" s="511">
        <v>41074.0</v>
      </c>
      <c r="J78" s="439">
        <v>6.0</v>
      </c>
      <c r="K78" s="649" t="s">
        <v>322</v>
      </c>
      <c r="L78" s="439" t="s">
        <v>390</v>
      </c>
      <c r="M78" s="330">
        <f t="shared" si="1"/>
        <v>897</v>
      </c>
      <c r="N78" s="210"/>
      <c r="O78" s="368" t="s">
        <v>11</v>
      </c>
      <c r="P78" s="95"/>
      <c r="Q78" s="95"/>
      <c r="R78" s="95"/>
      <c r="S78" s="95"/>
      <c r="T78" s="96"/>
      <c r="U78" s="210"/>
      <c r="V78" s="210"/>
      <c r="W78" s="210"/>
      <c r="X78" s="210"/>
      <c r="Y78" s="210"/>
      <c r="Z78" s="210"/>
    </row>
    <row r="79" ht="12.75" customHeight="1">
      <c r="A79" s="430">
        <v>7812.0</v>
      </c>
      <c r="B79" s="431" t="s">
        <v>10722</v>
      </c>
      <c r="C79" s="431">
        <v>2008.0</v>
      </c>
      <c r="D79" s="508">
        <v>39783.0</v>
      </c>
      <c r="E79" s="431" t="s">
        <v>10723</v>
      </c>
      <c r="F79" s="431" t="s">
        <v>1349</v>
      </c>
      <c r="G79" s="431" t="s">
        <v>712</v>
      </c>
      <c r="H79" s="431" t="s">
        <v>5527</v>
      </c>
      <c r="I79" s="508">
        <v>41079.0</v>
      </c>
      <c r="J79" s="433">
        <v>6.0</v>
      </c>
      <c r="K79" s="650" t="s">
        <v>309</v>
      </c>
      <c r="L79" s="433" t="s">
        <v>395</v>
      </c>
      <c r="M79" s="327">
        <f t="shared" si="1"/>
        <v>1296</v>
      </c>
      <c r="N79" s="210"/>
      <c r="O79" s="97"/>
      <c r="P79" s="98"/>
      <c r="Q79" s="98"/>
      <c r="R79" s="98"/>
      <c r="S79" s="98"/>
      <c r="T79" s="99"/>
      <c r="U79" s="210"/>
      <c r="V79" s="210"/>
      <c r="W79" s="210"/>
      <c r="X79" s="210"/>
      <c r="Y79" s="210"/>
      <c r="Z79" s="210"/>
    </row>
    <row r="80" ht="12.75" customHeight="1">
      <c r="A80" s="436">
        <v>7912.0</v>
      </c>
      <c r="B80" s="437" t="s">
        <v>10724</v>
      </c>
      <c r="C80" s="437">
        <v>2007.0</v>
      </c>
      <c r="D80" s="511">
        <v>39414.0</v>
      </c>
      <c r="E80" s="437" t="s">
        <v>10725</v>
      </c>
      <c r="F80" s="437" t="s">
        <v>873</v>
      </c>
      <c r="G80" s="437" t="s">
        <v>712</v>
      </c>
      <c r="H80" s="437" t="s">
        <v>892</v>
      </c>
      <c r="I80" s="511">
        <v>41079.0</v>
      </c>
      <c r="J80" s="439">
        <v>6.0</v>
      </c>
      <c r="K80" s="649" t="s">
        <v>322</v>
      </c>
      <c r="L80" s="439" t="s">
        <v>390</v>
      </c>
      <c r="M80" s="330">
        <f t="shared" si="1"/>
        <v>1665</v>
      </c>
      <c r="N80" s="210"/>
      <c r="O80" s="369" t="s">
        <v>288</v>
      </c>
      <c r="P80" s="370"/>
      <c r="Q80" s="370"/>
      <c r="R80" s="371"/>
      <c r="S80" s="536" t="s">
        <v>289</v>
      </c>
      <c r="T80" s="537" t="s">
        <v>108</v>
      </c>
      <c r="U80" s="210"/>
      <c r="V80" s="210"/>
      <c r="W80" s="210"/>
      <c r="X80" s="210"/>
      <c r="Y80" s="210"/>
      <c r="Z80" s="210"/>
    </row>
    <row r="81" ht="13.5" customHeight="1">
      <c r="A81" s="430">
        <v>8012.0</v>
      </c>
      <c r="B81" s="431" t="s">
        <v>10726</v>
      </c>
      <c r="C81" s="431">
        <v>2008.0</v>
      </c>
      <c r="D81" s="508">
        <v>39713.0</v>
      </c>
      <c r="E81" s="431" t="s">
        <v>10727</v>
      </c>
      <c r="F81" s="431" t="s">
        <v>10728</v>
      </c>
      <c r="G81" s="431" t="s">
        <v>712</v>
      </c>
      <c r="H81" s="431" t="s">
        <v>3328</v>
      </c>
      <c r="I81" s="508">
        <v>41080.0</v>
      </c>
      <c r="J81" s="433">
        <v>6.0</v>
      </c>
      <c r="K81" s="647" t="s">
        <v>293</v>
      </c>
      <c r="L81" s="433" t="s">
        <v>390</v>
      </c>
      <c r="M81" s="327">
        <f t="shared" si="1"/>
        <v>1367</v>
      </c>
      <c r="N81" s="210"/>
      <c r="O81" s="538" t="s">
        <v>386</v>
      </c>
      <c r="P81" s="343"/>
      <c r="Q81" s="343"/>
      <c r="R81" s="344"/>
      <c r="S81" s="405">
        <f>COUNTIF($L$2:$L$476,"I - Produto altamente perigoso ao meio ambiente")</f>
        <v>3</v>
      </c>
      <c r="T81" s="406">
        <f>(S81/S85)</f>
        <v>0.01785714286</v>
      </c>
      <c r="U81" s="210"/>
      <c r="V81" s="210"/>
      <c r="W81" s="210"/>
      <c r="X81" s="210"/>
      <c r="Y81" s="210"/>
      <c r="Z81" s="210"/>
    </row>
    <row r="82" ht="13.5" customHeight="1">
      <c r="A82" s="436">
        <v>8112.0</v>
      </c>
      <c r="B82" s="437" t="s">
        <v>10729</v>
      </c>
      <c r="C82" s="437">
        <v>2010.0</v>
      </c>
      <c r="D82" s="511">
        <v>40368.0</v>
      </c>
      <c r="E82" s="437" t="s">
        <v>10730</v>
      </c>
      <c r="F82" s="437" t="s">
        <v>3996</v>
      </c>
      <c r="G82" s="437" t="s">
        <v>712</v>
      </c>
      <c r="H82" s="437" t="s">
        <v>10020</v>
      </c>
      <c r="I82" s="511">
        <v>41089.0</v>
      </c>
      <c r="J82" s="439">
        <v>6.0</v>
      </c>
      <c r="K82" s="647" t="s">
        <v>293</v>
      </c>
      <c r="L82" s="439" t="s">
        <v>390</v>
      </c>
      <c r="M82" s="330">
        <f t="shared" si="1"/>
        <v>721</v>
      </c>
      <c r="N82" s="210"/>
      <c r="O82" s="407" t="s">
        <v>390</v>
      </c>
      <c r="P82" s="106"/>
      <c r="Q82" s="106"/>
      <c r="R82" s="107"/>
      <c r="S82" s="408">
        <f>COUNTIF($L$2:$L$476,"II - Produto muito perigoso ao meio ambiente")</f>
        <v>89</v>
      </c>
      <c r="T82" s="409">
        <f>(S82/S85)</f>
        <v>0.5297619048</v>
      </c>
      <c r="U82" s="210"/>
      <c r="V82" s="210"/>
      <c r="W82" s="210"/>
      <c r="X82" s="210"/>
      <c r="Y82" s="210"/>
      <c r="Z82" s="210"/>
    </row>
    <row r="83" ht="13.5" customHeight="1">
      <c r="A83" s="430">
        <v>8212.0</v>
      </c>
      <c r="B83" s="431" t="s">
        <v>10731</v>
      </c>
      <c r="C83" s="431">
        <v>2009.0</v>
      </c>
      <c r="D83" s="508">
        <v>40176.0</v>
      </c>
      <c r="E83" s="431" t="s">
        <v>10732</v>
      </c>
      <c r="F83" s="431" t="s">
        <v>10090</v>
      </c>
      <c r="G83" s="431" t="s">
        <v>712</v>
      </c>
      <c r="H83" s="431" t="s">
        <v>7752</v>
      </c>
      <c r="I83" s="508">
        <v>41089.0</v>
      </c>
      <c r="J83" s="433">
        <v>6.0</v>
      </c>
      <c r="K83" s="649" t="s">
        <v>322</v>
      </c>
      <c r="L83" s="433" t="s">
        <v>390</v>
      </c>
      <c r="M83" s="327">
        <f t="shared" si="1"/>
        <v>913</v>
      </c>
      <c r="N83" s="210"/>
      <c r="O83" s="410" t="s">
        <v>395</v>
      </c>
      <c r="P83" s="106"/>
      <c r="Q83" s="106"/>
      <c r="R83" s="107"/>
      <c r="S83" s="405">
        <f>COUNTIF($L$2:$L$476,"III - Produto perigoso ao meio ambiente")</f>
        <v>59</v>
      </c>
      <c r="T83" s="406">
        <f>(S83/S85)</f>
        <v>0.3511904762</v>
      </c>
      <c r="U83" s="210"/>
      <c r="V83" s="210"/>
      <c r="W83" s="210"/>
      <c r="X83" s="210"/>
      <c r="Y83" s="210"/>
      <c r="Z83" s="210"/>
    </row>
    <row r="84" ht="14.25" customHeight="1">
      <c r="A84" s="436">
        <v>8312.0</v>
      </c>
      <c r="B84" s="437" t="s">
        <v>10733</v>
      </c>
      <c r="C84" s="437">
        <v>2007.0</v>
      </c>
      <c r="D84" s="511">
        <v>39302.0</v>
      </c>
      <c r="E84" s="437" t="s">
        <v>10734</v>
      </c>
      <c r="F84" s="437" t="s">
        <v>7528</v>
      </c>
      <c r="G84" s="437" t="s">
        <v>712</v>
      </c>
      <c r="H84" s="437" t="s">
        <v>3328</v>
      </c>
      <c r="I84" s="511">
        <v>41093.0</v>
      </c>
      <c r="J84" s="439">
        <v>7.0</v>
      </c>
      <c r="K84" s="647" t="s">
        <v>293</v>
      </c>
      <c r="L84" s="439" t="s">
        <v>395</v>
      </c>
      <c r="M84" s="330">
        <f t="shared" si="1"/>
        <v>1791</v>
      </c>
      <c r="N84" s="210"/>
      <c r="O84" s="407" t="s">
        <v>399</v>
      </c>
      <c r="P84" s="106"/>
      <c r="Q84" s="106"/>
      <c r="R84" s="107"/>
      <c r="S84" s="408">
        <f>COUNTIF($L$2:$L$476,"IV - Produto pouco perigoso ao meio ambiente")</f>
        <v>17</v>
      </c>
      <c r="T84" s="409">
        <f>(S84/S85)</f>
        <v>0.1011904762</v>
      </c>
      <c r="U84" s="210"/>
      <c r="V84" s="210"/>
      <c r="W84" s="210"/>
      <c r="X84" s="210"/>
      <c r="Y84" s="210"/>
      <c r="Z84" s="210"/>
    </row>
    <row r="85" ht="12.75" customHeight="1">
      <c r="A85" s="430">
        <v>8412.0</v>
      </c>
      <c r="B85" s="431" t="s">
        <v>10735</v>
      </c>
      <c r="C85" s="431">
        <v>2008.0</v>
      </c>
      <c r="D85" s="508">
        <v>39660.0</v>
      </c>
      <c r="E85" s="431" t="s">
        <v>10736</v>
      </c>
      <c r="F85" s="431" t="s">
        <v>1120</v>
      </c>
      <c r="G85" s="431" t="s">
        <v>17</v>
      </c>
      <c r="H85" s="431" t="s">
        <v>234</v>
      </c>
      <c r="I85" s="508">
        <v>41096.0</v>
      </c>
      <c r="J85" s="433">
        <v>7.0</v>
      </c>
      <c r="K85" s="649" t="s">
        <v>322</v>
      </c>
      <c r="L85" s="433" t="s">
        <v>395</v>
      </c>
      <c r="M85" s="327">
        <f t="shared" si="1"/>
        <v>1436</v>
      </c>
      <c r="N85" s="210"/>
      <c r="O85" s="369" t="s">
        <v>268</v>
      </c>
      <c r="P85" s="370"/>
      <c r="Q85" s="370"/>
      <c r="R85" s="371"/>
      <c r="S85" s="399">
        <f>SUM(S81:S84)</f>
        <v>168</v>
      </c>
      <c r="T85" s="400">
        <f>(S85/S85)</f>
        <v>1</v>
      </c>
      <c r="U85" s="210"/>
      <c r="V85" s="210"/>
      <c r="W85" s="210"/>
      <c r="X85" s="210"/>
      <c r="Y85" s="210"/>
      <c r="Z85" s="210"/>
    </row>
    <row r="86" ht="12.75" customHeight="1">
      <c r="A86" s="436">
        <v>8512.0</v>
      </c>
      <c r="B86" s="437" t="s">
        <v>10737</v>
      </c>
      <c r="C86" s="437">
        <v>2009.0</v>
      </c>
      <c r="D86" s="511">
        <v>39888.0</v>
      </c>
      <c r="E86" s="437" t="s">
        <v>10738</v>
      </c>
      <c r="F86" s="437" t="s">
        <v>1549</v>
      </c>
      <c r="G86" s="437" t="s">
        <v>17</v>
      </c>
      <c r="H86" s="437" t="s">
        <v>10721</v>
      </c>
      <c r="I86" s="511">
        <v>41096.0</v>
      </c>
      <c r="J86" s="439">
        <v>7.0</v>
      </c>
      <c r="K86" s="647" t="s">
        <v>293</v>
      </c>
      <c r="L86" s="439" t="s">
        <v>390</v>
      </c>
      <c r="M86" s="330">
        <f t="shared" si="1"/>
        <v>1208</v>
      </c>
      <c r="N86" s="210"/>
      <c r="O86" s="25"/>
      <c r="P86" s="25"/>
      <c r="Q86" s="25"/>
      <c r="R86" s="25"/>
      <c r="S86" s="25"/>
      <c r="T86" s="25"/>
      <c r="U86" s="210"/>
      <c r="V86" s="210"/>
      <c r="W86" s="210"/>
      <c r="X86" s="210"/>
      <c r="Y86" s="210"/>
      <c r="Z86" s="210"/>
    </row>
    <row r="87" ht="13.5" customHeight="1">
      <c r="A87" s="430">
        <v>8612.0</v>
      </c>
      <c r="B87" s="431" t="s">
        <v>10739</v>
      </c>
      <c r="C87" s="431">
        <v>2010.0</v>
      </c>
      <c r="D87" s="508">
        <v>40245.0</v>
      </c>
      <c r="E87" s="431" t="s">
        <v>10740</v>
      </c>
      <c r="F87" s="431" t="s">
        <v>44</v>
      </c>
      <c r="G87" s="431" t="s">
        <v>17</v>
      </c>
      <c r="H87" s="431" t="s">
        <v>373</v>
      </c>
      <c r="I87" s="508">
        <v>41099.0</v>
      </c>
      <c r="J87" s="433">
        <v>7.0</v>
      </c>
      <c r="K87" s="647" t="s">
        <v>293</v>
      </c>
      <c r="L87" s="433" t="s">
        <v>395</v>
      </c>
      <c r="M87" s="327">
        <f t="shared" si="1"/>
        <v>854</v>
      </c>
      <c r="N87" s="210"/>
      <c r="O87" s="414" t="s">
        <v>412</v>
      </c>
      <c r="P87" s="415"/>
      <c r="Q87" s="415"/>
      <c r="R87" s="416"/>
      <c r="S87" s="25"/>
      <c r="T87" s="25"/>
      <c r="U87" s="210"/>
      <c r="V87" s="210"/>
      <c r="W87" s="210"/>
      <c r="X87" s="210"/>
      <c r="Y87" s="210"/>
      <c r="Z87" s="210"/>
    </row>
    <row r="88" ht="12.75" customHeight="1">
      <c r="A88" s="436">
        <v>8712.0</v>
      </c>
      <c r="B88" s="437" t="s">
        <v>10741</v>
      </c>
      <c r="C88" s="437">
        <v>2010.0</v>
      </c>
      <c r="D88" s="511">
        <v>40259.0</v>
      </c>
      <c r="E88" s="437" t="s">
        <v>10742</v>
      </c>
      <c r="F88" s="437" t="s">
        <v>212</v>
      </c>
      <c r="G88" s="437" t="s">
        <v>17</v>
      </c>
      <c r="H88" s="437" t="s">
        <v>10721</v>
      </c>
      <c r="I88" s="511">
        <v>41099.0</v>
      </c>
      <c r="J88" s="439">
        <v>7.0</v>
      </c>
      <c r="K88" s="650" t="s">
        <v>309</v>
      </c>
      <c r="L88" s="439" t="s">
        <v>390</v>
      </c>
      <c r="M88" s="330">
        <f t="shared" si="1"/>
        <v>840</v>
      </c>
      <c r="N88" s="210"/>
      <c r="O88" s="417"/>
      <c r="P88" s="98"/>
      <c r="Q88" s="98"/>
      <c r="R88" s="418"/>
      <c r="S88" s="25"/>
      <c r="T88" s="25"/>
      <c r="U88" s="210"/>
      <c r="V88" s="210"/>
      <c r="W88" s="210"/>
      <c r="X88" s="210"/>
      <c r="Y88" s="210"/>
      <c r="Z88" s="210"/>
    </row>
    <row r="89" ht="12.75" customHeight="1">
      <c r="A89" s="430">
        <v>8812.0</v>
      </c>
      <c r="B89" s="431" t="s">
        <v>10743</v>
      </c>
      <c r="C89" s="431">
        <v>2009.0</v>
      </c>
      <c r="D89" s="508">
        <v>39828.0</v>
      </c>
      <c r="E89" s="431" t="s">
        <v>10744</v>
      </c>
      <c r="F89" s="431" t="s">
        <v>212</v>
      </c>
      <c r="G89" s="431" t="s">
        <v>17</v>
      </c>
      <c r="H89" s="431" t="s">
        <v>26</v>
      </c>
      <c r="I89" s="508">
        <v>41100.0</v>
      </c>
      <c r="J89" s="433">
        <v>7.0</v>
      </c>
      <c r="K89" s="650" t="s">
        <v>309</v>
      </c>
      <c r="L89" s="433" t="s">
        <v>390</v>
      </c>
      <c r="M89" s="327">
        <f t="shared" si="1"/>
        <v>1272</v>
      </c>
      <c r="N89" s="210"/>
      <c r="O89" s="419" t="s">
        <v>423</v>
      </c>
      <c r="P89" s="420" t="s">
        <v>424</v>
      </c>
      <c r="Q89" s="421"/>
      <c r="R89" s="422"/>
      <c r="S89" s="25"/>
      <c r="T89" s="25"/>
      <c r="U89" s="210"/>
      <c r="V89" s="210"/>
      <c r="W89" s="210"/>
      <c r="X89" s="210"/>
      <c r="Y89" s="210"/>
      <c r="Z89" s="210"/>
    </row>
    <row r="90" ht="12.75" customHeight="1">
      <c r="A90" s="436">
        <v>8912.0</v>
      </c>
      <c r="B90" s="437" t="s">
        <v>10745</v>
      </c>
      <c r="C90" s="437">
        <v>2010.0</v>
      </c>
      <c r="D90" s="511">
        <v>40444.0</v>
      </c>
      <c r="E90" s="437" t="s">
        <v>10746</v>
      </c>
      <c r="F90" s="437" t="s">
        <v>1365</v>
      </c>
      <c r="G90" s="437" t="s">
        <v>712</v>
      </c>
      <c r="H90" s="437" t="s">
        <v>5372</v>
      </c>
      <c r="I90" s="511">
        <v>41100.0</v>
      </c>
      <c r="J90" s="439">
        <v>7.0</v>
      </c>
      <c r="K90" s="647" t="s">
        <v>293</v>
      </c>
      <c r="L90" s="439" t="s">
        <v>395</v>
      </c>
      <c r="M90" s="330">
        <f t="shared" si="1"/>
        <v>656</v>
      </c>
      <c r="N90" s="210"/>
      <c r="O90" s="423" t="s">
        <v>430</v>
      </c>
      <c r="P90" s="424" t="str">
        <f>AVERAGEIF(G2:G476,"PT",M2:M476)</f>
        <v>#DIV/0!</v>
      </c>
      <c r="Q90" s="379"/>
      <c r="R90" s="380"/>
      <c r="S90" s="25"/>
      <c r="T90" s="25"/>
      <c r="U90" s="210"/>
      <c r="V90" s="210"/>
      <c r="W90" s="210"/>
      <c r="X90" s="210"/>
      <c r="Y90" s="210"/>
      <c r="Z90" s="210"/>
    </row>
    <row r="91" ht="12.75" customHeight="1">
      <c r="A91" s="430">
        <v>9012.0</v>
      </c>
      <c r="B91" s="431" t="s">
        <v>10747</v>
      </c>
      <c r="C91" s="431">
        <v>2008.0</v>
      </c>
      <c r="D91" s="508">
        <v>39639.0</v>
      </c>
      <c r="E91" s="431" t="s">
        <v>10748</v>
      </c>
      <c r="F91" s="431" t="s">
        <v>6934</v>
      </c>
      <c r="G91" s="431" t="s">
        <v>712</v>
      </c>
      <c r="H91" s="431" t="s">
        <v>10718</v>
      </c>
      <c r="I91" s="508">
        <v>41106.0</v>
      </c>
      <c r="J91" s="433">
        <v>7.0</v>
      </c>
      <c r="K91" s="647" t="s">
        <v>293</v>
      </c>
      <c r="L91" s="433" t="s">
        <v>390</v>
      </c>
      <c r="M91" s="327">
        <f t="shared" si="1"/>
        <v>1467</v>
      </c>
      <c r="N91" s="210"/>
      <c r="O91" s="425" t="s">
        <v>34</v>
      </c>
      <c r="P91" s="426">
        <f>AVERAGEIF(G2:G477,"PTN",M2:M477)</f>
        <v>1470</v>
      </c>
      <c r="Q91" s="379"/>
      <c r="R91" s="380"/>
      <c r="S91" s="25"/>
      <c r="T91" s="25"/>
      <c r="U91" s="210"/>
      <c r="V91" s="210"/>
      <c r="W91" s="210"/>
      <c r="X91" s="210"/>
      <c r="Y91" s="210"/>
      <c r="Z91" s="210"/>
    </row>
    <row r="92" ht="12.75" customHeight="1">
      <c r="A92" s="436">
        <v>9112.0</v>
      </c>
      <c r="B92" s="437" t="s">
        <v>10749</v>
      </c>
      <c r="C92" s="437">
        <v>2008.0</v>
      </c>
      <c r="D92" s="511">
        <v>39681.0</v>
      </c>
      <c r="E92" s="437" t="s">
        <v>10750</v>
      </c>
      <c r="F92" s="437" t="s">
        <v>6934</v>
      </c>
      <c r="G92" s="437" t="s">
        <v>712</v>
      </c>
      <c r="H92" s="437" t="s">
        <v>10718</v>
      </c>
      <c r="I92" s="511">
        <v>41106.0</v>
      </c>
      <c r="J92" s="439">
        <v>7.0</v>
      </c>
      <c r="K92" s="647" t="s">
        <v>293</v>
      </c>
      <c r="L92" s="439" t="s">
        <v>390</v>
      </c>
      <c r="M92" s="330">
        <f t="shared" si="1"/>
        <v>1425</v>
      </c>
      <c r="N92" s="210"/>
      <c r="O92" s="423" t="s">
        <v>17</v>
      </c>
      <c r="P92" s="424">
        <f>AVERAGEIF(G2:G476,"PTE",M2:M476)</f>
        <v>1012.5</v>
      </c>
      <c r="Q92" s="379"/>
      <c r="R92" s="380"/>
      <c r="S92" s="25"/>
      <c r="T92" s="25"/>
      <c r="U92" s="210"/>
      <c r="V92" s="210"/>
      <c r="W92" s="210"/>
      <c r="X92" s="210"/>
      <c r="Y92" s="210"/>
      <c r="Z92" s="210"/>
    </row>
    <row r="93" ht="12.75" customHeight="1">
      <c r="A93" s="430">
        <v>9212.0</v>
      </c>
      <c r="B93" s="431" t="s">
        <v>10751</v>
      </c>
      <c r="C93" s="431">
        <v>2009.0</v>
      </c>
      <c r="D93" s="508">
        <v>39959.0</v>
      </c>
      <c r="E93" s="431" t="s">
        <v>10752</v>
      </c>
      <c r="F93" s="431" t="s">
        <v>723</v>
      </c>
      <c r="G93" s="431" t="s">
        <v>712</v>
      </c>
      <c r="H93" s="431" t="s">
        <v>10721</v>
      </c>
      <c r="I93" s="508">
        <v>41106.0</v>
      </c>
      <c r="J93" s="433">
        <v>7.0</v>
      </c>
      <c r="K93" s="647" t="s">
        <v>293</v>
      </c>
      <c r="L93" s="433" t="s">
        <v>390</v>
      </c>
      <c r="M93" s="327">
        <f t="shared" si="1"/>
        <v>1147</v>
      </c>
      <c r="N93" s="210"/>
      <c r="O93" s="425" t="s">
        <v>46</v>
      </c>
      <c r="P93" s="426" t="str">
        <f>AVERAGEIF(G2:G476,"Pré-Mistura",M2:M476)</f>
        <v>#DIV/0!</v>
      </c>
      <c r="Q93" s="379"/>
      <c r="R93" s="380"/>
      <c r="S93" s="25"/>
      <c r="T93" s="25"/>
      <c r="U93" s="210"/>
      <c r="V93" s="210"/>
      <c r="W93" s="210"/>
      <c r="X93" s="210"/>
      <c r="Y93" s="210"/>
      <c r="Z93" s="210"/>
    </row>
    <row r="94" ht="12.75" customHeight="1">
      <c r="A94" s="436">
        <v>9312.0</v>
      </c>
      <c r="B94" s="437" t="s">
        <v>10753</v>
      </c>
      <c r="C94" s="437">
        <v>2010.0</v>
      </c>
      <c r="D94" s="511">
        <v>40389.0</v>
      </c>
      <c r="E94" s="437" t="s">
        <v>10754</v>
      </c>
      <c r="F94" s="437" t="s">
        <v>10755</v>
      </c>
      <c r="G94" s="437" t="s">
        <v>707</v>
      </c>
      <c r="H94" s="437" t="s">
        <v>143</v>
      </c>
      <c r="I94" s="511">
        <v>41109.0</v>
      </c>
      <c r="J94" s="439">
        <v>7.0</v>
      </c>
      <c r="K94" s="647" t="s">
        <v>293</v>
      </c>
      <c r="L94" s="439" t="s">
        <v>395</v>
      </c>
      <c r="M94" s="330">
        <f t="shared" si="1"/>
        <v>720</v>
      </c>
      <c r="N94" s="210"/>
      <c r="O94" s="423" t="s">
        <v>806</v>
      </c>
      <c r="P94" s="424">
        <f>AVERAGEIF(G2:G476,"PF",M2:M476)</f>
        <v>1577.8</v>
      </c>
      <c r="Q94" s="379"/>
      <c r="R94" s="380"/>
      <c r="S94" s="25"/>
      <c r="T94" s="25"/>
      <c r="U94" s="210"/>
      <c r="V94" s="210"/>
      <c r="W94" s="210"/>
      <c r="X94" s="210"/>
      <c r="Y94" s="210"/>
      <c r="Z94" s="210"/>
    </row>
    <row r="95" ht="12.75" customHeight="1">
      <c r="A95" s="430">
        <v>9412.0</v>
      </c>
      <c r="B95" s="431" t="s">
        <v>10756</v>
      </c>
      <c r="C95" s="431">
        <v>2009.0</v>
      </c>
      <c r="D95" s="508">
        <v>39888.0</v>
      </c>
      <c r="E95" s="431" t="s">
        <v>10757</v>
      </c>
      <c r="F95" s="431" t="s">
        <v>4622</v>
      </c>
      <c r="G95" s="431" t="s">
        <v>712</v>
      </c>
      <c r="H95" s="431" t="s">
        <v>753</v>
      </c>
      <c r="I95" s="508">
        <v>41115.0</v>
      </c>
      <c r="J95" s="433">
        <v>7.0</v>
      </c>
      <c r="K95" s="647" t="s">
        <v>293</v>
      </c>
      <c r="L95" s="433" t="s">
        <v>390</v>
      </c>
      <c r="M95" s="327">
        <f t="shared" si="1"/>
        <v>1227</v>
      </c>
      <c r="N95" s="210"/>
      <c r="O95" s="425" t="s">
        <v>707</v>
      </c>
      <c r="P95" s="426">
        <f>AVERAGEIF(G2:G476,"PFN",M2:M476)</f>
        <v>720</v>
      </c>
      <c r="Q95" s="379"/>
      <c r="R95" s="380"/>
      <c r="S95" s="25"/>
      <c r="T95" s="25"/>
      <c r="U95" s="210"/>
      <c r="V95" s="210"/>
      <c r="W95" s="210"/>
      <c r="X95" s="210"/>
      <c r="Y95" s="210"/>
      <c r="Z95" s="210"/>
    </row>
    <row r="96" ht="12.75" customHeight="1">
      <c r="A96" s="436">
        <v>9512.0</v>
      </c>
      <c r="B96" s="437" t="s">
        <v>10758</v>
      </c>
      <c r="C96" s="437">
        <v>2009.0</v>
      </c>
      <c r="D96" s="511">
        <v>39939.0</v>
      </c>
      <c r="E96" s="437" t="s">
        <v>10759</v>
      </c>
      <c r="F96" s="437" t="s">
        <v>25</v>
      </c>
      <c r="G96" s="437" t="s">
        <v>17</v>
      </c>
      <c r="H96" s="437" t="s">
        <v>1894</v>
      </c>
      <c r="I96" s="511">
        <v>41116.0</v>
      </c>
      <c r="J96" s="439">
        <v>7.0</v>
      </c>
      <c r="K96" s="649" t="s">
        <v>322</v>
      </c>
      <c r="L96" s="439" t="s">
        <v>390</v>
      </c>
      <c r="M96" s="330">
        <f t="shared" si="1"/>
        <v>1177</v>
      </c>
      <c r="N96" s="210"/>
      <c r="O96" s="423" t="s">
        <v>712</v>
      </c>
      <c r="P96" s="424">
        <f>AVERAGEIF(G2:G476,"PF/PTE",M2:M476)</f>
        <v>1168.48</v>
      </c>
      <c r="Q96" s="379"/>
      <c r="R96" s="380"/>
      <c r="S96" s="25"/>
      <c r="T96" s="25"/>
      <c r="U96" s="210"/>
      <c r="V96" s="210"/>
      <c r="W96" s="210"/>
      <c r="X96" s="210"/>
      <c r="Y96" s="210"/>
      <c r="Z96" s="210"/>
    </row>
    <row r="97" ht="12.75" customHeight="1">
      <c r="A97" s="430">
        <v>9612.0</v>
      </c>
      <c r="B97" s="431" t="s">
        <v>10760</v>
      </c>
      <c r="C97" s="431">
        <v>2009.0</v>
      </c>
      <c r="D97" s="508">
        <v>40130.0</v>
      </c>
      <c r="E97" s="431" t="s">
        <v>10761</v>
      </c>
      <c r="F97" s="431" t="s">
        <v>25</v>
      </c>
      <c r="G97" s="431" t="s">
        <v>17</v>
      </c>
      <c r="H97" s="431" t="s">
        <v>1894</v>
      </c>
      <c r="I97" s="508">
        <v>41116.0</v>
      </c>
      <c r="J97" s="433">
        <v>7.0</v>
      </c>
      <c r="K97" s="649" t="s">
        <v>322</v>
      </c>
      <c r="L97" s="433" t="s">
        <v>390</v>
      </c>
      <c r="M97" s="327">
        <f t="shared" si="1"/>
        <v>986</v>
      </c>
      <c r="N97" s="210"/>
      <c r="O97" s="425" t="s">
        <v>725</v>
      </c>
      <c r="P97" s="426">
        <f>AVERAGEIF(G2:G476,"Bio",M2:M476)</f>
        <v>949.2</v>
      </c>
      <c r="Q97" s="379"/>
      <c r="R97" s="380"/>
      <c r="S97" s="25"/>
      <c r="T97" s="25"/>
      <c r="U97" s="210"/>
      <c r="V97" s="210"/>
      <c r="W97" s="210"/>
      <c r="X97" s="210"/>
      <c r="Y97" s="210"/>
      <c r="Z97" s="210"/>
    </row>
    <row r="98" ht="12.75" customHeight="1">
      <c r="A98" s="436">
        <v>9712.0</v>
      </c>
      <c r="B98" s="437" t="s">
        <v>10762</v>
      </c>
      <c r="C98" s="437">
        <v>2010.0</v>
      </c>
      <c r="D98" s="511">
        <v>40347.0</v>
      </c>
      <c r="E98" s="437" t="s">
        <v>10763</v>
      </c>
      <c r="F98" s="437" t="s">
        <v>2434</v>
      </c>
      <c r="G98" s="437" t="s">
        <v>712</v>
      </c>
      <c r="H98" s="437" t="s">
        <v>8126</v>
      </c>
      <c r="I98" s="511">
        <v>41122.0</v>
      </c>
      <c r="J98" s="439">
        <v>8.0</v>
      </c>
      <c r="K98" s="649" t="s">
        <v>322</v>
      </c>
      <c r="L98" s="439" t="s">
        <v>390</v>
      </c>
      <c r="M98" s="330">
        <f t="shared" si="1"/>
        <v>775</v>
      </c>
      <c r="N98" s="210"/>
      <c r="O98" s="423" t="s">
        <v>729</v>
      </c>
      <c r="P98" s="424">
        <f>AVERAGEIF(G2:G476,"Bio/Org",M2:M476)</f>
        <v>226</v>
      </c>
      <c r="Q98" s="379"/>
      <c r="R98" s="380"/>
      <c r="S98" s="25"/>
      <c r="T98" s="25"/>
      <c r="U98" s="210"/>
      <c r="V98" s="210"/>
      <c r="W98" s="210"/>
      <c r="X98" s="210"/>
      <c r="Y98" s="210"/>
      <c r="Z98" s="210"/>
    </row>
    <row r="99" ht="12.75" customHeight="1">
      <c r="A99" s="430">
        <v>9812.0</v>
      </c>
      <c r="B99" s="431" t="s">
        <v>10764</v>
      </c>
      <c r="C99" s="431">
        <v>2010.0</v>
      </c>
      <c r="D99" s="508">
        <v>40359.0</v>
      </c>
      <c r="E99" s="431" t="s">
        <v>10765</v>
      </c>
      <c r="F99" s="431" t="s">
        <v>4622</v>
      </c>
      <c r="G99" s="431" t="s">
        <v>712</v>
      </c>
      <c r="H99" s="431" t="s">
        <v>153</v>
      </c>
      <c r="I99" s="508">
        <v>41122.0</v>
      </c>
      <c r="J99" s="433">
        <v>8.0</v>
      </c>
      <c r="K99" s="647" t="s">
        <v>293</v>
      </c>
      <c r="L99" s="433" t="s">
        <v>390</v>
      </c>
      <c r="M99" s="327">
        <f t="shared" si="1"/>
        <v>763</v>
      </c>
      <c r="N99" s="210"/>
      <c r="O99" s="427" t="s">
        <v>435</v>
      </c>
      <c r="P99" s="428">
        <f>AVERAGE(M2:M494)</f>
        <v>1058.702381</v>
      </c>
      <c r="Q99" s="429"/>
      <c r="R99" s="329"/>
      <c r="S99" s="25"/>
      <c r="T99" s="25"/>
      <c r="U99" s="210"/>
      <c r="V99" s="210"/>
      <c r="W99" s="210"/>
      <c r="X99" s="210"/>
      <c r="Y99" s="210"/>
      <c r="Z99" s="210"/>
    </row>
    <row r="100" ht="12.75" customHeight="1">
      <c r="A100" s="436">
        <v>9912.0</v>
      </c>
      <c r="B100" s="437" t="s">
        <v>9865</v>
      </c>
      <c r="C100" s="437">
        <v>2010.0</v>
      </c>
      <c r="D100" s="511">
        <v>40400.0</v>
      </c>
      <c r="E100" s="437" t="s">
        <v>10766</v>
      </c>
      <c r="F100" s="437" t="s">
        <v>4622</v>
      </c>
      <c r="G100" s="437" t="s">
        <v>712</v>
      </c>
      <c r="H100" s="437" t="s">
        <v>153</v>
      </c>
      <c r="I100" s="511">
        <v>41122.0</v>
      </c>
      <c r="J100" s="439">
        <v>8.0</v>
      </c>
      <c r="K100" s="647" t="s">
        <v>293</v>
      </c>
      <c r="L100" s="439" t="s">
        <v>390</v>
      </c>
      <c r="M100" s="330">
        <f t="shared" si="1"/>
        <v>722</v>
      </c>
      <c r="N100" s="210"/>
      <c r="O100" s="210"/>
      <c r="P100" s="210"/>
      <c r="Q100" s="210"/>
      <c r="R100" s="210"/>
      <c r="S100" s="210"/>
      <c r="T100" s="210"/>
      <c r="U100" s="210"/>
      <c r="V100" s="210"/>
      <c r="W100" s="210"/>
      <c r="X100" s="210"/>
      <c r="Y100" s="210"/>
      <c r="Z100" s="210"/>
    </row>
    <row r="101" ht="12.75" customHeight="1">
      <c r="A101" s="430">
        <v>10012.0</v>
      </c>
      <c r="B101" s="431" t="s">
        <v>9868</v>
      </c>
      <c r="C101" s="431">
        <v>2011.0</v>
      </c>
      <c r="D101" s="508">
        <v>40604.0</v>
      </c>
      <c r="E101" s="431" t="s">
        <v>10767</v>
      </c>
      <c r="F101" s="431" t="s">
        <v>10111</v>
      </c>
      <c r="G101" s="431" t="s">
        <v>712</v>
      </c>
      <c r="H101" s="431" t="s">
        <v>10020</v>
      </c>
      <c r="I101" s="508">
        <v>41124.0</v>
      </c>
      <c r="J101" s="433">
        <v>8.0</v>
      </c>
      <c r="K101" s="650" t="s">
        <v>309</v>
      </c>
      <c r="L101" s="433" t="s">
        <v>390</v>
      </c>
      <c r="M101" s="327">
        <f t="shared" si="1"/>
        <v>520</v>
      </c>
      <c r="N101" s="210"/>
      <c r="O101" s="210"/>
      <c r="P101" s="210"/>
      <c r="Q101" s="210"/>
      <c r="R101" s="210"/>
      <c r="S101" s="210"/>
      <c r="T101" s="210"/>
      <c r="U101" s="210"/>
      <c r="V101" s="210"/>
      <c r="W101" s="210"/>
      <c r="X101" s="210"/>
      <c r="Y101" s="210"/>
      <c r="Z101" s="210"/>
    </row>
    <row r="102" ht="12.75" customHeight="1">
      <c r="A102" s="436">
        <v>10112.0</v>
      </c>
      <c r="B102" s="437" t="s">
        <v>10768</v>
      </c>
      <c r="C102" s="437">
        <v>2008.0</v>
      </c>
      <c r="D102" s="511">
        <v>39744.0</v>
      </c>
      <c r="E102" s="437" t="s">
        <v>10769</v>
      </c>
      <c r="F102" s="437" t="s">
        <v>869</v>
      </c>
      <c r="G102" s="437" t="s">
        <v>712</v>
      </c>
      <c r="H102" s="437" t="s">
        <v>163</v>
      </c>
      <c r="I102" s="511">
        <v>41124.0</v>
      </c>
      <c r="J102" s="439">
        <v>8.0</v>
      </c>
      <c r="K102" s="647" t="s">
        <v>293</v>
      </c>
      <c r="L102" s="439" t="s">
        <v>395</v>
      </c>
      <c r="M102" s="330">
        <f t="shared" si="1"/>
        <v>1380</v>
      </c>
      <c r="N102" s="210"/>
      <c r="O102" s="210"/>
      <c r="P102" s="210"/>
      <c r="Q102" s="210"/>
      <c r="R102" s="210"/>
      <c r="S102" s="210"/>
      <c r="T102" s="210"/>
      <c r="U102" s="210"/>
      <c r="V102" s="210"/>
      <c r="W102" s="210"/>
      <c r="X102" s="210"/>
      <c r="Y102" s="210"/>
      <c r="Z102" s="210"/>
    </row>
    <row r="103" ht="12.75" customHeight="1">
      <c r="A103" s="430">
        <v>10212.0</v>
      </c>
      <c r="B103" s="431" t="s">
        <v>10770</v>
      </c>
      <c r="C103" s="431">
        <v>2012.0</v>
      </c>
      <c r="D103" s="508">
        <v>40918.0</v>
      </c>
      <c r="E103" s="431" t="s">
        <v>10771</v>
      </c>
      <c r="F103" s="635" t="s">
        <v>5688</v>
      </c>
      <c r="G103" s="431" t="s">
        <v>729</v>
      </c>
      <c r="H103" s="431" t="s">
        <v>10772</v>
      </c>
      <c r="I103" s="508">
        <v>41124.0</v>
      </c>
      <c r="J103" s="433">
        <v>8.0</v>
      </c>
      <c r="K103" s="648" t="s">
        <v>1259</v>
      </c>
      <c r="L103" s="433" t="s">
        <v>399</v>
      </c>
      <c r="M103" s="327">
        <f t="shared" si="1"/>
        <v>206</v>
      </c>
      <c r="N103" s="210"/>
      <c r="O103" s="210"/>
      <c r="P103" s="210"/>
      <c r="Q103" s="210"/>
      <c r="R103" s="210"/>
      <c r="S103" s="210"/>
      <c r="T103" s="210"/>
      <c r="U103" s="210"/>
      <c r="V103" s="210"/>
      <c r="W103" s="210"/>
      <c r="X103" s="210"/>
      <c r="Y103" s="210"/>
      <c r="Z103" s="210"/>
    </row>
    <row r="104" ht="12.75" customHeight="1">
      <c r="A104" s="436">
        <v>10312.0</v>
      </c>
      <c r="B104" s="437" t="s">
        <v>10773</v>
      </c>
      <c r="C104" s="437">
        <v>2006.0</v>
      </c>
      <c r="D104" s="511">
        <v>38791.0</v>
      </c>
      <c r="E104" s="437" t="s">
        <v>10774</v>
      </c>
      <c r="F104" s="437" t="s">
        <v>1365</v>
      </c>
      <c r="G104" s="437" t="s">
        <v>712</v>
      </c>
      <c r="H104" s="437" t="s">
        <v>1043</v>
      </c>
      <c r="I104" s="511">
        <v>41127.0</v>
      </c>
      <c r="J104" s="439">
        <v>8.0</v>
      </c>
      <c r="K104" s="650" t="s">
        <v>309</v>
      </c>
      <c r="L104" s="439" t="s">
        <v>395</v>
      </c>
      <c r="M104" s="330">
        <f t="shared" si="1"/>
        <v>2336</v>
      </c>
      <c r="N104" s="210"/>
      <c r="O104" s="210"/>
      <c r="P104" s="210"/>
      <c r="Q104" s="210"/>
      <c r="R104" s="210"/>
      <c r="S104" s="210"/>
      <c r="T104" s="210"/>
      <c r="U104" s="210"/>
      <c r="V104" s="210"/>
      <c r="W104" s="210"/>
      <c r="X104" s="210"/>
      <c r="Y104" s="210"/>
      <c r="Z104" s="210"/>
    </row>
    <row r="105" ht="12.75" customHeight="1">
      <c r="A105" s="430">
        <v>10412.0</v>
      </c>
      <c r="B105" s="431" t="s">
        <v>10775</v>
      </c>
      <c r="C105" s="431">
        <v>2011.0</v>
      </c>
      <c r="D105" s="508">
        <v>40690.0</v>
      </c>
      <c r="E105" s="431" t="s">
        <v>10776</v>
      </c>
      <c r="F105" s="431" t="s">
        <v>723</v>
      </c>
      <c r="G105" s="431" t="s">
        <v>712</v>
      </c>
      <c r="H105" s="431" t="s">
        <v>50</v>
      </c>
      <c r="I105" s="508">
        <v>41137.0</v>
      </c>
      <c r="J105" s="433">
        <v>8.0</v>
      </c>
      <c r="K105" s="647" t="s">
        <v>293</v>
      </c>
      <c r="L105" s="433" t="s">
        <v>390</v>
      </c>
      <c r="M105" s="327">
        <f t="shared" si="1"/>
        <v>447</v>
      </c>
      <c r="N105" s="210"/>
      <c r="O105" s="210"/>
      <c r="P105" s="210"/>
      <c r="Q105" s="210"/>
      <c r="R105" s="210"/>
      <c r="S105" s="210"/>
      <c r="T105" s="210"/>
      <c r="U105" s="210"/>
      <c r="V105" s="210"/>
      <c r="W105" s="210"/>
      <c r="X105" s="210"/>
      <c r="Y105" s="210"/>
      <c r="Z105" s="210"/>
    </row>
    <row r="106" ht="12.75" customHeight="1">
      <c r="A106" s="436">
        <v>10512.0</v>
      </c>
      <c r="B106" s="437" t="s">
        <v>10777</v>
      </c>
      <c r="C106" s="437">
        <v>2011.0</v>
      </c>
      <c r="D106" s="511">
        <v>40569.0</v>
      </c>
      <c r="E106" s="437" t="s">
        <v>10778</v>
      </c>
      <c r="F106" s="437" t="s">
        <v>2451</v>
      </c>
      <c r="G106" s="437" t="s">
        <v>712</v>
      </c>
      <c r="H106" s="437" t="s">
        <v>10721</v>
      </c>
      <c r="I106" s="511">
        <v>41138.0</v>
      </c>
      <c r="J106" s="439">
        <v>8.0</v>
      </c>
      <c r="K106" s="649" t="s">
        <v>322</v>
      </c>
      <c r="L106" s="439" t="s">
        <v>395</v>
      </c>
      <c r="M106" s="330">
        <f t="shared" si="1"/>
        <v>569</v>
      </c>
      <c r="N106" s="210"/>
      <c r="O106" s="210"/>
      <c r="P106" s="210"/>
      <c r="Q106" s="210"/>
      <c r="R106" s="210"/>
      <c r="S106" s="210"/>
      <c r="T106" s="210"/>
      <c r="U106" s="210"/>
      <c r="V106" s="210"/>
      <c r="W106" s="210"/>
      <c r="X106" s="210"/>
      <c r="Y106" s="210"/>
      <c r="Z106" s="210"/>
    </row>
    <row r="107" ht="12.75" customHeight="1">
      <c r="A107" s="430">
        <v>10612.0</v>
      </c>
      <c r="B107" s="431" t="s">
        <v>10779</v>
      </c>
      <c r="C107" s="431">
        <v>2010.0</v>
      </c>
      <c r="D107" s="508">
        <v>40231.0</v>
      </c>
      <c r="E107" s="431" t="s">
        <v>10780</v>
      </c>
      <c r="F107" s="431" t="s">
        <v>4622</v>
      </c>
      <c r="G107" s="431" t="s">
        <v>712</v>
      </c>
      <c r="H107" s="431" t="s">
        <v>153</v>
      </c>
      <c r="I107" s="508">
        <v>41138.0</v>
      </c>
      <c r="J107" s="433">
        <v>8.0</v>
      </c>
      <c r="K107" s="647" t="s">
        <v>293</v>
      </c>
      <c r="L107" s="433" t="s">
        <v>390</v>
      </c>
      <c r="M107" s="327">
        <f t="shared" si="1"/>
        <v>907</v>
      </c>
      <c r="N107" s="210"/>
      <c r="O107" s="210"/>
      <c r="P107" s="210"/>
      <c r="Q107" s="210"/>
      <c r="R107" s="210"/>
      <c r="S107" s="210"/>
      <c r="T107" s="210"/>
      <c r="U107" s="210"/>
      <c r="V107" s="210"/>
      <c r="W107" s="210"/>
      <c r="X107" s="210"/>
      <c r="Y107" s="210"/>
      <c r="Z107" s="210"/>
    </row>
    <row r="108" ht="12.75" customHeight="1">
      <c r="A108" s="436">
        <v>10712.0</v>
      </c>
      <c r="B108" s="437" t="s">
        <v>10781</v>
      </c>
      <c r="C108" s="437">
        <v>2009.0</v>
      </c>
      <c r="D108" s="511">
        <v>39941.0</v>
      </c>
      <c r="E108" s="437" t="s">
        <v>10782</v>
      </c>
      <c r="F108" s="437" t="s">
        <v>723</v>
      </c>
      <c r="G108" s="437" t="s">
        <v>17</v>
      </c>
      <c r="H108" s="437" t="s">
        <v>753</v>
      </c>
      <c r="I108" s="511">
        <v>41143.0</v>
      </c>
      <c r="J108" s="439">
        <v>8.0</v>
      </c>
      <c r="K108" s="650" t="s">
        <v>309</v>
      </c>
      <c r="L108" s="439" t="s">
        <v>390</v>
      </c>
      <c r="M108" s="330">
        <f t="shared" si="1"/>
        <v>1202</v>
      </c>
      <c r="N108" s="210"/>
      <c r="O108" s="210"/>
      <c r="P108" s="210"/>
      <c r="Q108" s="210"/>
      <c r="R108" s="210"/>
      <c r="S108" s="210"/>
      <c r="T108" s="210"/>
      <c r="U108" s="210"/>
      <c r="V108" s="210"/>
      <c r="W108" s="210"/>
      <c r="X108" s="210"/>
      <c r="Y108" s="210"/>
      <c r="Z108" s="210"/>
    </row>
    <row r="109" ht="12.75" customHeight="1">
      <c r="A109" s="430">
        <v>10812.0</v>
      </c>
      <c r="B109" s="431" t="s">
        <v>10783</v>
      </c>
      <c r="C109" s="431">
        <v>2010.0</v>
      </c>
      <c r="D109" s="508">
        <v>40277.0</v>
      </c>
      <c r="E109" s="431" t="s">
        <v>10784</v>
      </c>
      <c r="F109" s="431" t="s">
        <v>171</v>
      </c>
      <c r="G109" s="431" t="s">
        <v>712</v>
      </c>
      <c r="H109" s="431" t="s">
        <v>753</v>
      </c>
      <c r="I109" s="508">
        <v>41143.0</v>
      </c>
      <c r="J109" s="433">
        <v>8.0</v>
      </c>
      <c r="K109" s="647" t="s">
        <v>293</v>
      </c>
      <c r="L109" s="433" t="s">
        <v>390</v>
      </c>
      <c r="M109" s="327">
        <f t="shared" si="1"/>
        <v>866</v>
      </c>
      <c r="N109" s="210"/>
      <c r="O109" s="210"/>
      <c r="P109" s="210"/>
      <c r="Q109" s="210"/>
      <c r="R109" s="210"/>
      <c r="S109" s="210"/>
      <c r="T109" s="210"/>
      <c r="U109" s="210"/>
      <c r="V109" s="210"/>
      <c r="W109" s="210"/>
      <c r="X109" s="210"/>
      <c r="Y109" s="210"/>
      <c r="Z109" s="210"/>
    </row>
    <row r="110" ht="12.75" customHeight="1">
      <c r="A110" s="436">
        <v>10912.0</v>
      </c>
      <c r="B110" s="437" t="s">
        <v>10785</v>
      </c>
      <c r="C110" s="437">
        <v>2011.0</v>
      </c>
      <c r="D110" s="511">
        <v>40597.0</v>
      </c>
      <c r="E110" s="437" t="s">
        <v>10786</v>
      </c>
      <c r="F110" s="437" t="s">
        <v>1365</v>
      </c>
      <c r="G110" s="437" t="s">
        <v>712</v>
      </c>
      <c r="H110" s="437" t="s">
        <v>10721</v>
      </c>
      <c r="I110" s="511">
        <v>41144.0</v>
      </c>
      <c r="J110" s="439">
        <v>8.0</v>
      </c>
      <c r="K110" s="650" t="s">
        <v>309</v>
      </c>
      <c r="L110" s="439" t="s">
        <v>395</v>
      </c>
      <c r="M110" s="330">
        <f t="shared" si="1"/>
        <v>547</v>
      </c>
      <c r="N110" s="210"/>
      <c r="O110" s="210"/>
      <c r="P110" s="210"/>
      <c r="Q110" s="210"/>
      <c r="R110" s="210"/>
      <c r="S110" s="210"/>
      <c r="T110" s="210"/>
      <c r="U110" s="210"/>
      <c r="V110" s="210"/>
      <c r="W110" s="210"/>
      <c r="X110" s="210"/>
      <c r="Y110" s="210"/>
      <c r="Z110" s="210"/>
    </row>
    <row r="111" ht="12.75" customHeight="1">
      <c r="A111" s="430">
        <v>11012.0</v>
      </c>
      <c r="B111" s="431" t="s">
        <v>10787</v>
      </c>
      <c r="C111" s="431">
        <v>2009.0</v>
      </c>
      <c r="D111" s="508">
        <v>40176.0</v>
      </c>
      <c r="E111" s="431" t="s">
        <v>10788</v>
      </c>
      <c r="F111" s="431" t="s">
        <v>422</v>
      </c>
      <c r="G111" s="431" t="s">
        <v>712</v>
      </c>
      <c r="H111" s="431" t="s">
        <v>50</v>
      </c>
      <c r="I111" s="508">
        <v>41145.0</v>
      </c>
      <c r="J111" s="433">
        <v>8.0</v>
      </c>
      <c r="K111" s="650" t="s">
        <v>309</v>
      </c>
      <c r="L111" s="433" t="s">
        <v>390</v>
      </c>
      <c r="M111" s="327">
        <f t="shared" si="1"/>
        <v>969</v>
      </c>
      <c r="N111" s="210"/>
      <c r="O111" s="210"/>
      <c r="P111" s="210"/>
      <c r="Q111" s="210"/>
      <c r="R111" s="210"/>
      <c r="S111" s="210"/>
      <c r="T111" s="210"/>
      <c r="U111" s="210"/>
      <c r="V111" s="210"/>
      <c r="W111" s="210"/>
      <c r="X111" s="210"/>
      <c r="Y111" s="210"/>
      <c r="Z111" s="210"/>
    </row>
    <row r="112" ht="12.75" customHeight="1">
      <c r="A112" s="436">
        <v>11112.0</v>
      </c>
      <c r="B112" s="437" t="s">
        <v>10789</v>
      </c>
      <c r="C112" s="437">
        <v>2009.0</v>
      </c>
      <c r="D112" s="511">
        <v>40084.0</v>
      </c>
      <c r="E112" s="437" t="s">
        <v>10790</v>
      </c>
      <c r="F112" s="437" t="s">
        <v>9189</v>
      </c>
      <c r="G112" s="437" t="s">
        <v>17</v>
      </c>
      <c r="H112" s="437" t="s">
        <v>153</v>
      </c>
      <c r="I112" s="511">
        <v>41149.0</v>
      </c>
      <c r="J112" s="439">
        <v>8.0</v>
      </c>
      <c r="K112" s="647" t="s">
        <v>293</v>
      </c>
      <c r="L112" s="439" t="s">
        <v>395</v>
      </c>
      <c r="M112" s="330">
        <f t="shared" si="1"/>
        <v>1065</v>
      </c>
      <c r="N112" s="210"/>
      <c r="O112" s="210"/>
      <c r="P112" s="210"/>
      <c r="Q112" s="210"/>
      <c r="R112" s="210"/>
      <c r="S112" s="210"/>
      <c r="T112" s="210"/>
      <c r="U112" s="210"/>
      <c r="V112" s="210"/>
      <c r="W112" s="210"/>
      <c r="X112" s="210"/>
      <c r="Y112" s="210"/>
      <c r="Z112" s="210"/>
    </row>
    <row r="113" ht="12.75" customHeight="1">
      <c r="A113" s="430">
        <v>11212.0</v>
      </c>
      <c r="B113" s="431" t="s">
        <v>10791</v>
      </c>
      <c r="C113" s="431">
        <v>2007.0</v>
      </c>
      <c r="D113" s="508">
        <v>39365.0</v>
      </c>
      <c r="E113" s="431" t="s">
        <v>10792</v>
      </c>
      <c r="F113" s="431" t="s">
        <v>9189</v>
      </c>
      <c r="G113" s="431" t="s">
        <v>17</v>
      </c>
      <c r="H113" s="431" t="s">
        <v>153</v>
      </c>
      <c r="I113" s="508">
        <v>41150.0</v>
      </c>
      <c r="J113" s="433">
        <v>8.0</v>
      </c>
      <c r="K113" s="647" t="s">
        <v>293</v>
      </c>
      <c r="L113" s="433" t="s">
        <v>395</v>
      </c>
      <c r="M113" s="327">
        <f t="shared" si="1"/>
        <v>1785</v>
      </c>
      <c r="N113" s="210"/>
      <c r="O113" s="210"/>
      <c r="P113" s="210"/>
      <c r="Q113" s="210"/>
      <c r="R113" s="210"/>
      <c r="S113" s="210"/>
      <c r="T113" s="210"/>
      <c r="U113" s="210"/>
      <c r="V113" s="210"/>
      <c r="W113" s="210"/>
      <c r="X113" s="210"/>
      <c r="Y113" s="210"/>
      <c r="Z113" s="210"/>
    </row>
    <row r="114" ht="12.75" customHeight="1">
      <c r="A114" s="436">
        <v>11312.0</v>
      </c>
      <c r="B114" s="437" t="s">
        <v>10793</v>
      </c>
      <c r="C114" s="437">
        <v>2011.0</v>
      </c>
      <c r="D114" s="511">
        <v>40770.0</v>
      </c>
      <c r="E114" s="437" t="s">
        <v>10794</v>
      </c>
      <c r="F114" s="437" t="s">
        <v>9189</v>
      </c>
      <c r="G114" s="437" t="s">
        <v>17</v>
      </c>
      <c r="H114" s="437" t="s">
        <v>153</v>
      </c>
      <c r="I114" s="511">
        <v>41150.0</v>
      </c>
      <c r="J114" s="439">
        <v>8.0</v>
      </c>
      <c r="K114" s="647" t="s">
        <v>293</v>
      </c>
      <c r="L114" s="439" t="s">
        <v>395</v>
      </c>
      <c r="M114" s="330">
        <f t="shared" si="1"/>
        <v>380</v>
      </c>
      <c r="N114" s="210"/>
      <c r="O114" s="210"/>
      <c r="P114" s="210"/>
      <c r="Q114" s="210"/>
      <c r="R114" s="210"/>
      <c r="S114" s="210"/>
      <c r="T114" s="210"/>
      <c r="U114" s="210"/>
      <c r="V114" s="210"/>
      <c r="W114" s="210"/>
      <c r="X114" s="210"/>
      <c r="Y114" s="210"/>
      <c r="Z114" s="210"/>
    </row>
    <row r="115" ht="12.75" customHeight="1">
      <c r="A115" s="430">
        <v>11412.0</v>
      </c>
      <c r="B115" s="431" t="s">
        <v>10795</v>
      </c>
      <c r="C115" s="431">
        <v>2007.0</v>
      </c>
      <c r="D115" s="508">
        <v>39226.0</v>
      </c>
      <c r="E115" s="431" t="s">
        <v>10796</v>
      </c>
      <c r="F115" s="431" t="s">
        <v>171</v>
      </c>
      <c r="G115" s="431" t="s">
        <v>712</v>
      </c>
      <c r="H115" s="431" t="s">
        <v>1404</v>
      </c>
      <c r="I115" s="508">
        <v>41150.0</v>
      </c>
      <c r="J115" s="433">
        <v>8.0</v>
      </c>
      <c r="K115" s="649" t="s">
        <v>322</v>
      </c>
      <c r="L115" s="433" t="s">
        <v>390</v>
      </c>
      <c r="M115" s="327">
        <f t="shared" si="1"/>
        <v>1924</v>
      </c>
      <c r="N115" s="210"/>
      <c r="O115" s="210"/>
      <c r="P115" s="210"/>
      <c r="Q115" s="210"/>
      <c r="R115" s="210"/>
      <c r="S115" s="210"/>
      <c r="T115" s="210"/>
      <c r="U115" s="210"/>
      <c r="V115" s="210"/>
      <c r="W115" s="210"/>
      <c r="X115" s="210"/>
      <c r="Y115" s="210"/>
      <c r="Z115" s="210"/>
    </row>
    <row r="116" ht="12.75" customHeight="1">
      <c r="A116" s="436">
        <v>11512.0</v>
      </c>
      <c r="B116" s="437" t="s">
        <v>10797</v>
      </c>
      <c r="C116" s="437">
        <v>2007.0</v>
      </c>
      <c r="D116" s="511">
        <v>39227.0</v>
      </c>
      <c r="E116" s="437" t="s">
        <v>10798</v>
      </c>
      <c r="F116" s="437" t="s">
        <v>171</v>
      </c>
      <c r="G116" s="437" t="s">
        <v>712</v>
      </c>
      <c r="H116" s="437" t="s">
        <v>1404</v>
      </c>
      <c r="I116" s="511">
        <v>41150.0</v>
      </c>
      <c r="J116" s="439">
        <v>8.0</v>
      </c>
      <c r="K116" s="649" t="s">
        <v>322</v>
      </c>
      <c r="L116" s="439" t="s">
        <v>390</v>
      </c>
      <c r="M116" s="330">
        <f t="shared" si="1"/>
        <v>1923</v>
      </c>
      <c r="N116" s="210"/>
      <c r="O116" s="210"/>
      <c r="P116" s="210"/>
      <c r="Q116" s="210"/>
      <c r="R116" s="210"/>
      <c r="S116" s="210"/>
      <c r="T116" s="210"/>
      <c r="U116" s="210"/>
      <c r="V116" s="210"/>
      <c r="W116" s="210"/>
      <c r="X116" s="210"/>
      <c r="Y116" s="210"/>
      <c r="Z116" s="210"/>
    </row>
    <row r="117" ht="12.75" customHeight="1">
      <c r="A117" s="430">
        <v>11612.0</v>
      </c>
      <c r="B117" s="431" t="s">
        <v>10799</v>
      </c>
      <c r="C117" s="431">
        <v>2009.0</v>
      </c>
      <c r="D117" s="508">
        <v>40127.0</v>
      </c>
      <c r="E117" s="431" t="s">
        <v>10800</v>
      </c>
      <c r="F117" s="431" t="s">
        <v>1349</v>
      </c>
      <c r="G117" s="431" t="s">
        <v>712</v>
      </c>
      <c r="H117" s="431" t="s">
        <v>56</v>
      </c>
      <c r="I117" s="508">
        <v>41151.0</v>
      </c>
      <c r="J117" s="433">
        <v>8.0</v>
      </c>
      <c r="K117" s="650" t="s">
        <v>309</v>
      </c>
      <c r="L117" s="433" t="s">
        <v>390</v>
      </c>
      <c r="M117" s="327">
        <f t="shared" si="1"/>
        <v>1024</v>
      </c>
      <c r="N117" s="210"/>
      <c r="O117" s="210"/>
      <c r="P117" s="210"/>
      <c r="Q117" s="210"/>
      <c r="R117" s="210"/>
      <c r="S117" s="210"/>
      <c r="T117" s="210"/>
      <c r="U117" s="210"/>
      <c r="V117" s="210"/>
      <c r="W117" s="210"/>
      <c r="X117" s="210"/>
      <c r="Y117" s="210"/>
      <c r="Z117" s="210"/>
    </row>
    <row r="118" ht="12.75" customHeight="1">
      <c r="A118" s="436">
        <v>11712.0</v>
      </c>
      <c r="B118" s="437" t="s">
        <v>10801</v>
      </c>
      <c r="C118" s="437">
        <v>2009.0</v>
      </c>
      <c r="D118" s="511">
        <v>40115.0</v>
      </c>
      <c r="E118" s="437" t="s">
        <v>10802</v>
      </c>
      <c r="F118" s="437" t="s">
        <v>9189</v>
      </c>
      <c r="G118" s="437" t="s">
        <v>17</v>
      </c>
      <c r="H118" s="437" t="s">
        <v>153</v>
      </c>
      <c r="I118" s="511">
        <v>41163.0</v>
      </c>
      <c r="J118" s="439">
        <v>9.0</v>
      </c>
      <c r="K118" s="647" t="s">
        <v>293</v>
      </c>
      <c r="L118" s="439" t="s">
        <v>395</v>
      </c>
      <c r="M118" s="330">
        <f t="shared" si="1"/>
        <v>1048</v>
      </c>
      <c r="N118" s="210"/>
      <c r="O118" s="210"/>
      <c r="P118" s="210"/>
      <c r="Q118" s="210"/>
      <c r="R118" s="210"/>
      <c r="S118" s="210"/>
      <c r="T118" s="210"/>
      <c r="U118" s="210"/>
      <c r="V118" s="210"/>
      <c r="W118" s="210"/>
      <c r="X118" s="210"/>
      <c r="Y118" s="210"/>
      <c r="Z118" s="210"/>
    </row>
    <row r="119" ht="12.75" customHeight="1">
      <c r="A119" s="430">
        <v>11812.0</v>
      </c>
      <c r="B119" s="431" t="s">
        <v>10803</v>
      </c>
      <c r="C119" s="431">
        <v>2009.0</v>
      </c>
      <c r="D119" s="508">
        <v>40177.0</v>
      </c>
      <c r="E119" s="431" t="s">
        <v>10804</v>
      </c>
      <c r="F119" s="431" t="s">
        <v>171</v>
      </c>
      <c r="G119" s="431" t="s">
        <v>712</v>
      </c>
      <c r="H119" s="431" t="s">
        <v>10721</v>
      </c>
      <c r="I119" s="508">
        <v>41163.0</v>
      </c>
      <c r="J119" s="433">
        <v>9.0</v>
      </c>
      <c r="K119" s="647" t="s">
        <v>293</v>
      </c>
      <c r="L119" s="433" t="s">
        <v>390</v>
      </c>
      <c r="M119" s="327">
        <f t="shared" si="1"/>
        <v>986</v>
      </c>
      <c r="N119" s="210"/>
      <c r="O119" s="210"/>
      <c r="P119" s="210"/>
      <c r="Q119" s="210"/>
      <c r="R119" s="210"/>
      <c r="S119" s="210"/>
      <c r="T119" s="210"/>
      <c r="U119" s="210"/>
      <c r="V119" s="210"/>
      <c r="W119" s="210"/>
      <c r="X119" s="210"/>
      <c r="Y119" s="210"/>
      <c r="Z119" s="210"/>
    </row>
    <row r="120" ht="12.75" customHeight="1">
      <c r="A120" s="436">
        <v>11912.0</v>
      </c>
      <c r="B120" s="437" t="s">
        <v>10805</v>
      </c>
      <c r="C120" s="437">
        <v>2008.0</v>
      </c>
      <c r="D120" s="511">
        <v>39660.0</v>
      </c>
      <c r="E120" s="437" t="s">
        <v>10806</v>
      </c>
      <c r="F120" s="437" t="s">
        <v>4868</v>
      </c>
      <c r="G120" s="437" t="s">
        <v>725</v>
      </c>
      <c r="H120" s="437" t="s">
        <v>18</v>
      </c>
      <c r="I120" s="511">
        <v>41163.0</v>
      </c>
      <c r="J120" s="439">
        <v>9.0</v>
      </c>
      <c r="K120" s="649" t="s">
        <v>322</v>
      </c>
      <c r="L120" s="439" t="s">
        <v>399</v>
      </c>
      <c r="M120" s="330">
        <f t="shared" si="1"/>
        <v>1503</v>
      </c>
      <c r="N120" s="210"/>
      <c r="O120" s="210"/>
      <c r="P120" s="210"/>
      <c r="Q120" s="210"/>
      <c r="R120" s="210"/>
      <c r="S120" s="210"/>
      <c r="T120" s="210"/>
      <c r="U120" s="210"/>
      <c r="V120" s="210"/>
      <c r="W120" s="210"/>
      <c r="X120" s="210"/>
      <c r="Y120" s="210"/>
      <c r="Z120" s="210"/>
    </row>
    <row r="121" ht="12.75" customHeight="1">
      <c r="A121" s="430">
        <v>12012.0</v>
      </c>
      <c r="B121" s="431" t="s">
        <v>10807</v>
      </c>
      <c r="C121" s="431">
        <v>2008.0</v>
      </c>
      <c r="D121" s="508">
        <v>39640.0</v>
      </c>
      <c r="E121" s="431" t="s">
        <v>10808</v>
      </c>
      <c r="F121" s="431" t="s">
        <v>6934</v>
      </c>
      <c r="G121" s="431" t="s">
        <v>712</v>
      </c>
      <c r="H121" s="431" t="s">
        <v>10718</v>
      </c>
      <c r="I121" s="508">
        <v>41177.0</v>
      </c>
      <c r="J121" s="433">
        <v>9.0</v>
      </c>
      <c r="K121" s="647" t="s">
        <v>293</v>
      </c>
      <c r="L121" s="433" t="s">
        <v>390</v>
      </c>
      <c r="M121" s="327">
        <f t="shared" si="1"/>
        <v>1537</v>
      </c>
      <c r="N121" s="210"/>
      <c r="O121" s="210"/>
      <c r="P121" s="210"/>
      <c r="Q121" s="210"/>
      <c r="R121" s="210"/>
      <c r="S121" s="210"/>
      <c r="T121" s="210"/>
      <c r="U121" s="210"/>
      <c r="V121" s="210"/>
      <c r="W121" s="210"/>
      <c r="X121" s="210"/>
      <c r="Y121" s="210"/>
      <c r="Z121" s="210"/>
    </row>
    <row r="122" ht="12.75" customHeight="1">
      <c r="A122" s="436">
        <v>12112.0</v>
      </c>
      <c r="B122" s="437" t="s">
        <v>10809</v>
      </c>
      <c r="C122" s="437">
        <v>2008.0</v>
      </c>
      <c r="D122" s="511">
        <v>39640.0</v>
      </c>
      <c r="E122" s="437" t="s">
        <v>10810</v>
      </c>
      <c r="F122" s="437" t="s">
        <v>6934</v>
      </c>
      <c r="G122" s="437" t="s">
        <v>712</v>
      </c>
      <c r="H122" s="437" t="s">
        <v>10718</v>
      </c>
      <c r="I122" s="511">
        <v>41177.0</v>
      </c>
      <c r="J122" s="439">
        <v>9.0</v>
      </c>
      <c r="K122" s="647" t="s">
        <v>293</v>
      </c>
      <c r="L122" s="439" t="s">
        <v>390</v>
      </c>
      <c r="M122" s="330">
        <f t="shared" si="1"/>
        <v>1537</v>
      </c>
      <c r="N122" s="210"/>
      <c r="O122" s="210"/>
      <c r="P122" s="210"/>
      <c r="Q122" s="210"/>
      <c r="R122" s="210"/>
      <c r="S122" s="210"/>
      <c r="T122" s="210"/>
      <c r="U122" s="210"/>
      <c r="V122" s="210"/>
      <c r="W122" s="210"/>
      <c r="X122" s="210"/>
      <c r="Y122" s="210"/>
      <c r="Z122" s="210"/>
    </row>
    <row r="123" ht="12.75" customHeight="1">
      <c r="A123" s="430">
        <v>12212.0</v>
      </c>
      <c r="B123" s="431" t="s">
        <v>10811</v>
      </c>
      <c r="C123" s="431">
        <v>2011.0</v>
      </c>
      <c r="D123" s="508">
        <v>40870.0</v>
      </c>
      <c r="E123" s="431" t="s">
        <v>10812</v>
      </c>
      <c r="F123" s="635" t="s">
        <v>5688</v>
      </c>
      <c r="G123" s="431" t="s">
        <v>729</v>
      </c>
      <c r="H123" s="431" t="s">
        <v>10813</v>
      </c>
      <c r="I123" s="508">
        <v>41178.0</v>
      </c>
      <c r="J123" s="433">
        <v>9.0</v>
      </c>
      <c r="K123" s="648" t="s">
        <v>1259</v>
      </c>
      <c r="L123" s="433" t="s">
        <v>399</v>
      </c>
      <c r="M123" s="327">
        <f t="shared" si="1"/>
        <v>308</v>
      </c>
      <c r="N123" s="210"/>
      <c r="O123" s="210"/>
      <c r="P123" s="210"/>
      <c r="Q123" s="210"/>
      <c r="R123" s="210"/>
      <c r="S123" s="210"/>
      <c r="T123" s="210"/>
      <c r="U123" s="210"/>
      <c r="V123" s="210"/>
      <c r="W123" s="210"/>
      <c r="X123" s="210"/>
      <c r="Y123" s="210"/>
      <c r="Z123" s="210"/>
    </row>
    <row r="124" ht="12.75" customHeight="1">
      <c r="A124" s="436">
        <v>12312.0</v>
      </c>
      <c r="B124" s="437" t="s">
        <v>10811</v>
      </c>
      <c r="C124" s="437">
        <v>2011.0</v>
      </c>
      <c r="D124" s="511">
        <v>40870.0</v>
      </c>
      <c r="E124" s="437" t="s">
        <v>10814</v>
      </c>
      <c r="F124" s="634" t="s">
        <v>5688</v>
      </c>
      <c r="G124" s="437" t="s">
        <v>729</v>
      </c>
      <c r="H124" s="437" t="s">
        <v>10815</v>
      </c>
      <c r="I124" s="511">
        <v>41178.0</v>
      </c>
      <c r="J124" s="439">
        <v>9.0</v>
      </c>
      <c r="K124" s="648" t="s">
        <v>1259</v>
      </c>
      <c r="L124" s="439" t="s">
        <v>399</v>
      </c>
      <c r="M124" s="330">
        <f t="shared" si="1"/>
        <v>308</v>
      </c>
      <c r="N124" s="210"/>
      <c r="O124" s="210"/>
      <c r="P124" s="210"/>
      <c r="Q124" s="210"/>
      <c r="R124" s="210"/>
      <c r="S124" s="210"/>
      <c r="T124" s="210"/>
      <c r="U124" s="210"/>
      <c r="V124" s="210"/>
      <c r="W124" s="210"/>
      <c r="X124" s="210"/>
      <c r="Y124" s="210"/>
      <c r="Z124" s="210"/>
    </row>
    <row r="125" ht="12.75" customHeight="1">
      <c r="A125" s="430">
        <v>12412.0</v>
      </c>
      <c r="B125" s="431" t="s">
        <v>10816</v>
      </c>
      <c r="C125" s="431">
        <v>2012.0</v>
      </c>
      <c r="D125" s="508">
        <v>41054.0</v>
      </c>
      <c r="E125" s="431" t="s">
        <v>10817</v>
      </c>
      <c r="F125" s="635" t="s">
        <v>5688</v>
      </c>
      <c r="G125" s="431" t="s">
        <v>729</v>
      </c>
      <c r="H125" s="431" t="s">
        <v>10818</v>
      </c>
      <c r="I125" s="508">
        <v>41178.0</v>
      </c>
      <c r="J125" s="433">
        <v>9.0</v>
      </c>
      <c r="K125" s="648" t="s">
        <v>1259</v>
      </c>
      <c r="L125" s="433" t="s">
        <v>399</v>
      </c>
      <c r="M125" s="327">
        <f t="shared" si="1"/>
        <v>124</v>
      </c>
      <c r="N125" s="210"/>
      <c r="O125" s="210"/>
      <c r="P125" s="210"/>
      <c r="Q125" s="210"/>
      <c r="R125" s="210"/>
      <c r="S125" s="210"/>
      <c r="T125" s="210"/>
      <c r="U125" s="210"/>
      <c r="V125" s="210"/>
      <c r="W125" s="210"/>
      <c r="X125" s="210"/>
      <c r="Y125" s="210"/>
      <c r="Z125" s="210"/>
    </row>
    <row r="126" ht="12.75" customHeight="1">
      <c r="A126" s="436">
        <v>12512.0</v>
      </c>
      <c r="B126" s="437" t="s">
        <v>10819</v>
      </c>
      <c r="C126" s="437">
        <v>2009.0</v>
      </c>
      <c r="D126" s="511">
        <v>39870.0</v>
      </c>
      <c r="E126" s="437" t="s">
        <v>10820</v>
      </c>
      <c r="F126" s="437" t="s">
        <v>372</v>
      </c>
      <c r="G126" s="437" t="s">
        <v>806</v>
      </c>
      <c r="H126" s="437" t="s">
        <v>158</v>
      </c>
      <c r="I126" s="511">
        <v>41179.0</v>
      </c>
      <c r="J126" s="439">
        <v>9.0</v>
      </c>
      <c r="K126" s="649" t="s">
        <v>322</v>
      </c>
      <c r="L126" s="439" t="s">
        <v>395</v>
      </c>
      <c r="M126" s="330">
        <f t="shared" si="1"/>
        <v>1309</v>
      </c>
      <c r="N126" s="210"/>
      <c r="O126" s="210"/>
      <c r="P126" s="210"/>
      <c r="Q126" s="210"/>
      <c r="R126" s="210"/>
      <c r="S126" s="210"/>
      <c r="T126" s="210"/>
      <c r="U126" s="210"/>
      <c r="V126" s="210"/>
      <c r="W126" s="210"/>
      <c r="X126" s="210"/>
      <c r="Y126" s="210"/>
      <c r="Z126" s="210"/>
    </row>
    <row r="127" ht="12.75" customHeight="1">
      <c r="A127" s="430">
        <v>12612.0</v>
      </c>
      <c r="B127" s="431" t="s">
        <v>10821</v>
      </c>
      <c r="C127" s="431">
        <v>2010.0</v>
      </c>
      <c r="D127" s="508">
        <v>40479.0</v>
      </c>
      <c r="E127" s="431" t="s">
        <v>10822</v>
      </c>
      <c r="F127" s="431" t="s">
        <v>2451</v>
      </c>
      <c r="G127" s="431" t="s">
        <v>712</v>
      </c>
      <c r="H127" s="431" t="s">
        <v>373</v>
      </c>
      <c r="I127" s="508">
        <v>41180.0</v>
      </c>
      <c r="J127" s="433">
        <v>9.0</v>
      </c>
      <c r="K127" s="649" t="s">
        <v>322</v>
      </c>
      <c r="L127" s="433" t="s">
        <v>395</v>
      </c>
      <c r="M127" s="327">
        <f t="shared" si="1"/>
        <v>701</v>
      </c>
      <c r="N127" s="210"/>
      <c r="O127" s="210"/>
      <c r="P127" s="210"/>
      <c r="Q127" s="210"/>
      <c r="R127" s="210"/>
      <c r="S127" s="210"/>
      <c r="T127" s="210"/>
      <c r="U127" s="210"/>
      <c r="V127" s="210"/>
      <c r="W127" s="210"/>
      <c r="X127" s="210"/>
      <c r="Y127" s="210"/>
      <c r="Z127" s="210"/>
    </row>
    <row r="128" ht="12.75" customHeight="1">
      <c r="A128" s="436">
        <v>12712.0</v>
      </c>
      <c r="B128" s="437" t="s">
        <v>10823</v>
      </c>
      <c r="C128" s="437">
        <v>2010.0</v>
      </c>
      <c r="D128" s="511">
        <v>40490.0</v>
      </c>
      <c r="E128" s="437" t="s">
        <v>10824</v>
      </c>
      <c r="F128" s="437" t="s">
        <v>2451</v>
      </c>
      <c r="G128" s="437" t="s">
        <v>712</v>
      </c>
      <c r="H128" s="437" t="s">
        <v>373</v>
      </c>
      <c r="I128" s="511">
        <v>41180.0</v>
      </c>
      <c r="J128" s="439">
        <v>9.0</v>
      </c>
      <c r="K128" s="649" t="s">
        <v>322</v>
      </c>
      <c r="L128" s="439" t="s">
        <v>395</v>
      </c>
      <c r="M128" s="330">
        <f t="shared" si="1"/>
        <v>690</v>
      </c>
      <c r="N128" s="210"/>
      <c r="O128" s="210"/>
      <c r="P128" s="210"/>
      <c r="Q128" s="210"/>
      <c r="R128" s="210"/>
      <c r="S128" s="210"/>
      <c r="T128" s="210"/>
      <c r="U128" s="210"/>
      <c r="V128" s="210"/>
      <c r="W128" s="210"/>
      <c r="X128" s="210"/>
      <c r="Y128" s="210"/>
      <c r="Z128" s="210"/>
    </row>
    <row r="129" ht="12.75" customHeight="1">
      <c r="A129" s="430">
        <v>12812.0</v>
      </c>
      <c r="B129" s="431" t="s">
        <v>10825</v>
      </c>
      <c r="C129" s="431">
        <v>2008.0</v>
      </c>
      <c r="D129" s="508">
        <v>39468.0</v>
      </c>
      <c r="E129" s="431" t="s">
        <v>10826</v>
      </c>
      <c r="F129" s="431" t="s">
        <v>1185</v>
      </c>
      <c r="G129" s="431" t="s">
        <v>712</v>
      </c>
      <c r="H129" s="431" t="s">
        <v>18</v>
      </c>
      <c r="I129" s="508">
        <v>41190.0</v>
      </c>
      <c r="J129" s="433">
        <v>10.0</v>
      </c>
      <c r="K129" s="649" t="s">
        <v>322</v>
      </c>
      <c r="L129" s="433" t="s">
        <v>395</v>
      </c>
      <c r="M129" s="327">
        <f t="shared" si="1"/>
        <v>1722</v>
      </c>
      <c r="N129" s="210"/>
      <c r="O129" s="210"/>
      <c r="P129" s="210"/>
      <c r="Q129" s="210"/>
      <c r="R129" s="210"/>
      <c r="S129" s="210"/>
      <c r="T129" s="210"/>
      <c r="U129" s="210"/>
      <c r="V129" s="210"/>
      <c r="W129" s="210"/>
      <c r="X129" s="210"/>
      <c r="Y129" s="210"/>
      <c r="Z129" s="210"/>
    </row>
    <row r="130" ht="12.75" customHeight="1">
      <c r="A130" s="436">
        <v>12912.0</v>
      </c>
      <c r="B130" s="437" t="s">
        <v>10827</v>
      </c>
      <c r="C130" s="437">
        <v>2008.0</v>
      </c>
      <c r="D130" s="511">
        <v>39561.0</v>
      </c>
      <c r="E130" s="437" t="s">
        <v>10828</v>
      </c>
      <c r="F130" s="437" t="s">
        <v>1365</v>
      </c>
      <c r="G130" s="437" t="s">
        <v>712</v>
      </c>
      <c r="H130" s="437" t="s">
        <v>1894</v>
      </c>
      <c r="I130" s="511">
        <v>41191.0</v>
      </c>
      <c r="J130" s="439">
        <v>10.0</v>
      </c>
      <c r="K130" s="649" t="s">
        <v>322</v>
      </c>
      <c r="L130" s="439" t="s">
        <v>395</v>
      </c>
      <c r="M130" s="330">
        <f t="shared" si="1"/>
        <v>1630</v>
      </c>
      <c r="N130" s="210"/>
      <c r="O130" s="210"/>
      <c r="P130" s="210"/>
      <c r="Q130" s="210"/>
      <c r="R130" s="210"/>
      <c r="S130" s="210"/>
      <c r="T130" s="210"/>
      <c r="U130" s="210"/>
      <c r="V130" s="210"/>
      <c r="W130" s="210"/>
      <c r="X130" s="210"/>
      <c r="Y130" s="210"/>
      <c r="Z130" s="210"/>
    </row>
    <row r="131" ht="12.75" customHeight="1">
      <c r="A131" s="430">
        <v>13012.0</v>
      </c>
      <c r="B131" s="431" t="s">
        <v>9932</v>
      </c>
      <c r="C131" s="431">
        <v>2009.0</v>
      </c>
      <c r="D131" s="508">
        <v>39883.0</v>
      </c>
      <c r="E131" s="431" t="s">
        <v>10829</v>
      </c>
      <c r="F131" s="431" t="s">
        <v>372</v>
      </c>
      <c r="G131" s="431" t="s">
        <v>806</v>
      </c>
      <c r="H131" s="431" t="s">
        <v>158</v>
      </c>
      <c r="I131" s="508">
        <v>41191.0</v>
      </c>
      <c r="J131" s="433">
        <v>10.0</v>
      </c>
      <c r="K131" s="649" t="s">
        <v>322</v>
      </c>
      <c r="L131" s="433" t="s">
        <v>395</v>
      </c>
      <c r="M131" s="327">
        <f t="shared" si="1"/>
        <v>1308</v>
      </c>
      <c r="N131" s="210"/>
      <c r="O131" s="210"/>
      <c r="P131" s="210"/>
      <c r="Q131" s="210"/>
      <c r="R131" s="210"/>
      <c r="S131" s="210"/>
      <c r="T131" s="210"/>
      <c r="U131" s="210"/>
      <c r="V131" s="210"/>
      <c r="W131" s="210"/>
      <c r="X131" s="210"/>
      <c r="Y131" s="210"/>
      <c r="Z131" s="210"/>
    </row>
    <row r="132" ht="12.75" customHeight="1">
      <c r="A132" s="436">
        <v>13112.0</v>
      </c>
      <c r="B132" s="437" t="s">
        <v>10830</v>
      </c>
      <c r="C132" s="437">
        <v>2011.0</v>
      </c>
      <c r="D132" s="511">
        <v>40765.0</v>
      </c>
      <c r="E132" s="437" t="s">
        <v>10831</v>
      </c>
      <c r="F132" s="437" t="s">
        <v>723</v>
      </c>
      <c r="G132" s="437" t="s">
        <v>712</v>
      </c>
      <c r="H132" s="437" t="s">
        <v>283</v>
      </c>
      <c r="I132" s="511">
        <v>41191.0</v>
      </c>
      <c r="J132" s="439">
        <v>10.0</v>
      </c>
      <c r="K132" s="650" t="s">
        <v>309</v>
      </c>
      <c r="L132" s="439" t="s">
        <v>390</v>
      </c>
      <c r="M132" s="330">
        <f t="shared" si="1"/>
        <v>426</v>
      </c>
      <c r="N132" s="210"/>
      <c r="O132" s="210"/>
      <c r="P132" s="210"/>
      <c r="Q132" s="210"/>
      <c r="R132" s="210"/>
      <c r="S132" s="210"/>
      <c r="T132" s="210"/>
      <c r="U132" s="210"/>
      <c r="V132" s="210"/>
      <c r="W132" s="210"/>
      <c r="X132" s="210"/>
      <c r="Y132" s="210"/>
      <c r="Z132" s="210"/>
    </row>
    <row r="133" ht="12.75" customHeight="1">
      <c r="A133" s="430">
        <v>13212.0</v>
      </c>
      <c r="B133" s="431" t="s">
        <v>10832</v>
      </c>
      <c r="C133" s="431">
        <v>2012.0</v>
      </c>
      <c r="D133" s="508">
        <v>40962.0</v>
      </c>
      <c r="E133" s="431" t="s">
        <v>10833</v>
      </c>
      <c r="F133" s="635" t="s">
        <v>7920</v>
      </c>
      <c r="G133" s="431" t="s">
        <v>729</v>
      </c>
      <c r="H133" s="431" t="s">
        <v>2704</v>
      </c>
      <c r="I133" s="508">
        <v>41191.0</v>
      </c>
      <c r="J133" s="433">
        <v>10.0</v>
      </c>
      <c r="K133" s="648" t="s">
        <v>1259</v>
      </c>
      <c r="L133" s="433" t="s">
        <v>399</v>
      </c>
      <c r="M133" s="327">
        <f t="shared" si="1"/>
        <v>229</v>
      </c>
      <c r="N133" s="210"/>
      <c r="O133" s="210"/>
      <c r="P133" s="210"/>
      <c r="Q133" s="210"/>
      <c r="R133" s="210"/>
      <c r="S133" s="210"/>
      <c r="T133" s="210"/>
      <c r="U133" s="210"/>
      <c r="V133" s="210"/>
      <c r="W133" s="210"/>
      <c r="X133" s="210"/>
      <c r="Y133" s="210"/>
      <c r="Z133" s="210"/>
    </row>
    <row r="134" ht="12.75" customHeight="1">
      <c r="A134" s="436">
        <v>13312.0</v>
      </c>
      <c r="B134" s="437" t="s">
        <v>10834</v>
      </c>
      <c r="C134" s="437">
        <v>2010.0</v>
      </c>
      <c r="D134" s="511">
        <v>40429.0</v>
      </c>
      <c r="E134" s="437" t="s">
        <v>10835</v>
      </c>
      <c r="F134" s="437" t="s">
        <v>1549</v>
      </c>
      <c r="G134" s="437" t="s">
        <v>712</v>
      </c>
      <c r="H134" s="437" t="s">
        <v>163</v>
      </c>
      <c r="I134" s="511">
        <v>41191.0</v>
      </c>
      <c r="J134" s="439">
        <v>10.0</v>
      </c>
      <c r="K134" s="647" t="s">
        <v>293</v>
      </c>
      <c r="L134" s="439" t="s">
        <v>390</v>
      </c>
      <c r="M134" s="330">
        <f t="shared" si="1"/>
        <v>762</v>
      </c>
      <c r="N134" s="210"/>
      <c r="O134" s="210"/>
      <c r="P134" s="210"/>
      <c r="Q134" s="210"/>
      <c r="R134" s="210"/>
      <c r="S134" s="210"/>
      <c r="T134" s="210"/>
      <c r="U134" s="210"/>
      <c r="V134" s="210"/>
      <c r="W134" s="210"/>
      <c r="X134" s="210"/>
      <c r="Y134" s="210"/>
      <c r="Z134" s="210"/>
    </row>
    <row r="135" ht="12.75" customHeight="1">
      <c r="A135" s="430">
        <v>13412.0</v>
      </c>
      <c r="B135" s="431" t="s">
        <v>10836</v>
      </c>
      <c r="C135" s="431">
        <v>2011.0</v>
      </c>
      <c r="D135" s="508">
        <v>40907.0</v>
      </c>
      <c r="E135" s="431" t="s">
        <v>10837</v>
      </c>
      <c r="F135" s="635" t="s">
        <v>7920</v>
      </c>
      <c r="G135" s="431" t="s">
        <v>729</v>
      </c>
      <c r="H135" s="431" t="s">
        <v>3885</v>
      </c>
      <c r="I135" s="508">
        <v>41191.0</v>
      </c>
      <c r="J135" s="433">
        <v>10.0</v>
      </c>
      <c r="K135" s="648" t="s">
        <v>1259</v>
      </c>
      <c r="L135" s="433" t="s">
        <v>399</v>
      </c>
      <c r="M135" s="327">
        <f t="shared" si="1"/>
        <v>284</v>
      </c>
      <c r="N135" s="210"/>
      <c r="O135" s="210"/>
      <c r="P135" s="210"/>
      <c r="Q135" s="210"/>
      <c r="R135" s="210"/>
      <c r="S135" s="210"/>
      <c r="T135" s="210"/>
      <c r="U135" s="210"/>
      <c r="V135" s="210"/>
      <c r="W135" s="210"/>
      <c r="X135" s="210"/>
      <c r="Y135" s="210"/>
      <c r="Z135" s="210"/>
    </row>
    <row r="136" ht="12.75" customHeight="1">
      <c r="A136" s="436">
        <v>13512.0</v>
      </c>
      <c r="B136" s="437" t="s">
        <v>10838</v>
      </c>
      <c r="C136" s="437">
        <v>2011.0</v>
      </c>
      <c r="D136" s="511">
        <v>40848.0</v>
      </c>
      <c r="E136" s="437" t="s">
        <v>10839</v>
      </c>
      <c r="F136" s="437" t="s">
        <v>723</v>
      </c>
      <c r="G136" s="437" t="s">
        <v>712</v>
      </c>
      <c r="H136" s="437" t="s">
        <v>10020</v>
      </c>
      <c r="I136" s="511">
        <v>41213.0</v>
      </c>
      <c r="J136" s="439">
        <v>10.0</v>
      </c>
      <c r="K136" s="650" t="s">
        <v>309</v>
      </c>
      <c r="L136" s="439" t="s">
        <v>390</v>
      </c>
      <c r="M136" s="330">
        <f t="shared" si="1"/>
        <v>365</v>
      </c>
      <c r="N136" s="210"/>
      <c r="O136" s="210"/>
      <c r="P136" s="210"/>
      <c r="Q136" s="210"/>
      <c r="R136" s="210"/>
      <c r="S136" s="210"/>
      <c r="T136" s="210"/>
      <c r="U136" s="210"/>
      <c r="V136" s="210"/>
      <c r="W136" s="210"/>
      <c r="X136" s="210"/>
      <c r="Y136" s="210"/>
      <c r="Z136" s="210"/>
    </row>
    <row r="137" ht="12.75" customHeight="1">
      <c r="A137" s="430">
        <v>13612.0</v>
      </c>
      <c r="B137" s="431" t="s">
        <v>10840</v>
      </c>
      <c r="C137" s="431">
        <v>2010.0</v>
      </c>
      <c r="D137" s="508">
        <v>40319.0</v>
      </c>
      <c r="E137" s="431" t="s">
        <v>10841</v>
      </c>
      <c r="F137" s="431" t="s">
        <v>4389</v>
      </c>
      <c r="G137" s="431" t="s">
        <v>712</v>
      </c>
      <c r="H137" s="431" t="s">
        <v>10020</v>
      </c>
      <c r="I137" s="508">
        <v>41213.0</v>
      </c>
      <c r="J137" s="433">
        <v>10.0</v>
      </c>
      <c r="K137" s="649" t="s">
        <v>322</v>
      </c>
      <c r="L137" s="433" t="s">
        <v>390</v>
      </c>
      <c r="M137" s="327">
        <f t="shared" si="1"/>
        <v>894</v>
      </c>
      <c r="N137" s="210"/>
      <c r="O137" s="210"/>
      <c r="P137" s="210"/>
      <c r="Q137" s="210"/>
      <c r="R137" s="210"/>
      <c r="S137" s="210"/>
      <c r="T137" s="210"/>
      <c r="U137" s="210"/>
      <c r="V137" s="210"/>
      <c r="W137" s="210"/>
      <c r="X137" s="210"/>
      <c r="Y137" s="210"/>
      <c r="Z137" s="210"/>
    </row>
    <row r="138" ht="12.75" customHeight="1">
      <c r="A138" s="436">
        <v>13712.0</v>
      </c>
      <c r="B138" s="437" t="s">
        <v>10842</v>
      </c>
      <c r="C138" s="437">
        <v>2008.0</v>
      </c>
      <c r="D138" s="511">
        <v>39797.0</v>
      </c>
      <c r="E138" s="437" t="s">
        <v>10843</v>
      </c>
      <c r="F138" s="437" t="s">
        <v>4622</v>
      </c>
      <c r="G138" s="437" t="s">
        <v>17</v>
      </c>
      <c r="H138" s="437" t="s">
        <v>380</v>
      </c>
      <c r="I138" s="511">
        <v>41232.0</v>
      </c>
      <c r="J138" s="439">
        <v>11.0</v>
      </c>
      <c r="K138" s="647" t="s">
        <v>293</v>
      </c>
      <c r="L138" s="439" t="s">
        <v>390</v>
      </c>
      <c r="M138" s="330">
        <f t="shared" si="1"/>
        <v>1435</v>
      </c>
      <c r="N138" s="210"/>
      <c r="O138" s="210"/>
      <c r="P138" s="210"/>
      <c r="Q138" s="210"/>
      <c r="R138" s="210"/>
      <c r="S138" s="210"/>
      <c r="T138" s="210"/>
      <c r="U138" s="210"/>
      <c r="V138" s="210"/>
      <c r="W138" s="210"/>
      <c r="X138" s="210"/>
      <c r="Y138" s="210"/>
      <c r="Z138" s="210"/>
    </row>
    <row r="139" ht="12.75" customHeight="1">
      <c r="A139" s="430">
        <v>13812.0</v>
      </c>
      <c r="B139" s="431" t="s">
        <v>10844</v>
      </c>
      <c r="C139" s="431">
        <v>2009.0</v>
      </c>
      <c r="D139" s="508">
        <v>39994.0</v>
      </c>
      <c r="E139" s="431" t="s">
        <v>10845</v>
      </c>
      <c r="F139" s="431" t="s">
        <v>10846</v>
      </c>
      <c r="G139" s="431" t="s">
        <v>17</v>
      </c>
      <c r="H139" s="431" t="s">
        <v>10721</v>
      </c>
      <c r="I139" s="508">
        <v>41232.0</v>
      </c>
      <c r="J139" s="433">
        <v>11.0</v>
      </c>
      <c r="K139" s="650" t="s">
        <v>309</v>
      </c>
      <c r="L139" s="433" t="s">
        <v>386</v>
      </c>
      <c r="M139" s="327">
        <f t="shared" si="1"/>
        <v>1238</v>
      </c>
      <c r="N139" s="210"/>
      <c r="O139" s="210"/>
      <c r="P139" s="210"/>
      <c r="Q139" s="210"/>
      <c r="R139" s="210"/>
      <c r="S139" s="210"/>
      <c r="T139" s="210"/>
      <c r="U139" s="210"/>
      <c r="V139" s="210"/>
      <c r="W139" s="210"/>
      <c r="X139" s="210"/>
      <c r="Y139" s="210"/>
      <c r="Z139" s="210"/>
    </row>
    <row r="140" ht="12.75" customHeight="1">
      <c r="A140" s="436">
        <v>13912.0</v>
      </c>
      <c r="B140" s="437" t="s">
        <v>10847</v>
      </c>
      <c r="C140" s="437">
        <v>2011.0</v>
      </c>
      <c r="D140" s="511">
        <v>40856.0</v>
      </c>
      <c r="E140" s="437" t="s">
        <v>10848</v>
      </c>
      <c r="F140" s="634" t="s">
        <v>5688</v>
      </c>
      <c r="G140" s="437" t="s">
        <v>729</v>
      </c>
      <c r="H140" s="437" t="s">
        <v>10849</v>
      </c>
      <c r="I140" s="511">
        <v>41232.0</v>
      </c>
      <c r="J140" s="439">
        <v>11.0</v>
      </c>
      <c r="K140" s="648" t="s">
        <v>1259</v>
      </c>
      <c r="L140" s="439" t="s">
        <v>399</v>
      </c>
      <c r="M140" s="330">
        <f t="shared" si="1"/>
        <v>376</v>
      </c>
      <c r="N140" s="210"/>
      <c r="O140" s="210"/>
      <c r="P140" s="210"/>
      <c r="Q140" s="210"/>
      <c r="R140" s="210"/>
      <c r="S140" s="210"/>
      <c r="T140" s="210"/>
      <c r="U140" s="210"/>
      <c r="V140" s="210"/>
      <c r="W140" s="210"/>
      <c r="X140" s="210"/>
      <c r="Y140" s="210"/>
      <c r="Z140" s="210"/>
    </row>
    <row r="141" ht="12.75" customHeight="1">
      <c r="A141" s="430">
        <v>14012.0</v>
      </c>
      <c r="B141" s="431" t="s">
        <v>10850</v>
      </c>
      <c r="C141" s="431">
        <v>2010.0</v>
      </c>
      <c r="D141" s="508">
        <v>40301.0</v>
      </c>
      <c r="E141" s="431" t="s">
        <v>10851</v>
      </c>
      <c r="F141" s="431" t="s">
        <v>44</v>
      </c>
      <c r="G141" s="431" t="s">
        <v>17</v>
      </c>
      <c r="H141" s="431" t="s">
        <v>45</v>
      </c>
      <c r="I141" s="508">
        <v>41233.0</v>
      </c>
      <c r="J141" s="433">
        <v>11.0</v>
      </c>
      <c r="K141" s="647" t="s">
        <v>293</v>
      </c>
      <c r="L141" s="433" t="s">
        <v>395</v>
      </c>
      <c r="M141" s="327">
        <f t="shared" si="1"/>
        <v>932</v>
      </c>
      <c r="N141" s="210"/>
      <c r="O141" s="210"/>
      <c r="P141" s="210"/>
      <c r="Q141" s="210"/>
      <c r="R141" s="210"/>
      <c r="S141" s="210"/>
      <c r="T141" s="210"/>
      <c r="U141" s="210"/>
      <c r="V141" s="210"/>
      <c r="W141" s="210"/>
      <c r="X141" s="210"/>
      <c r="Y141" s="210"/>
      <c r="Z141" s="210"/>
    </row>
    <row r="142" ht="12.75" customHeight="1">
      <c r="A142" s="436">
        <v>14112.0</v>
      </c>
      <c r="B142" s="437" t="s">
        <v>10852</v>
      </c>
      <c r="C142" s="437">
        <v>2009.0</v>
      </c>
      <c r="D142" s="511">
        <v>40142.0</v>
      </c>
      <c r="E142" s="437" t="s">
        <v>10853</v>
      </c>
      <c r="F142" s="437" t="s">
        <v>31</v>
      </c>
      <c r="G142" s="437" t="s">
        <v>17</v>
      </c>
      <c r="H142" s="437" t="s">
        <v>1156</v>
      </c>
      <c r="I142" s="511">
        <v>41233.0</v>
      </c>
      <c r="J142" s="439">
        <v>11.0</v>
      </c>
      <c r="K142" s="650" t="s">
        <v>309</v>
      </c>
      <c r="L142" s="439" t="s">
        <v>395</v>
      </c>
      <c r="M142" s="330">
        <f t="shared" si="1"/>
        <v>1091</v>
      </c>
      <c r="N142" s="210"/>
      <c r="O142" s="210"/>
      <c r="P142" s="210"/>
      <c r="Q142" s="210"/>
      <c r="R142" s="210"/>
      <c r="S142" s="210"/>
      <c r="T142" s="210"/>
      <c r="U142" s="210"/>
      <c r="V142" s="210"/>
      <c r="W142" s="210"/>
      <c r="X142" s="210"/>
      <c r="Y142" s="210"/>
      <c r="Z142" s="210"/>
    </row>
    <row r="143" ht="12.75" customHeight="1">
      <c r="A143" s="430">
        <v>14212.0</v>
      </c>
      <c r="B143" s="431" t="s">
        <v>10854</v>
      </c>
      <c r="C143" s="431">
        <v>2009.0</v>
      </c>
      <c r="D143" s="508">
        <v>40151.0</v>
      </c>
      <c r="E143" s="431" t="s">
        <v>10855</v>
      </c>
      <c r="F143" s="431" t="s">
        <v>1601</v>
      </c>
      <c r="G143" s="431" t="s">
        <v>17</v>
      </c>
      <c r="H143" s="431" t="s">
        <v>1156</v>
      </c>
      <c r="I143" s="508">
        <v>41233.0</v>
      </c>
      <c r="J143" s="433">
        <v>11.0</v>
      </c>
      <c r="K143" s="649" t="s">
        <v>322</v>
      </c>
      <c r="L143" s="433" t="s">
        <v>390</v>
      </c>
      <c r="M143" s="327">
        <f t="shared" si="1"/>
        <v>1082</v>
      </c>
      <c r="N143" s="210"/>
      <c r="O143" s="210"/>
      <c r="P143" s="210"/>
      <c r="Q143" s="210"/>
      <c r="R143" s="210"/>
      <c r="S143" s="210"/>
      <c r="T143" s="210"/>
      <c r="U143" s="210"/>
      <c r="V143" s="210"/>
      <c r="W143" s="210"/>
      <c r="X143" s="210"/>
      <c r="Y143" s="210"/>
      <c r="Z143" s="210"/>
    </row>
    <row r="144" ht="12.75" customHeight="1">
      <c r="A144" s="436">
        <v>14312.0</v>
      </c>
      <c r="B144" s="437" t="s">
        <v>10856</v>
      </c>
      <c r="C144" s="437">
        <v>2008.0</v>
      </c>
      <c r="D144" s="511">
        <v>39797.0</v>
      </c>
      <c r="E144" s="437" t="s">
        <v>10857</v>
      </c>
      <c r="F144" s="437" t="s">
        <v>4622</v>
      </c>
      <c r="G144" s="437" t="s">
        <v>17</v>
      </c>
      <c r="H144" s="437" t="s">
        <v>373</v>
      </c>
      <c r="I144" s="511">
        <v>41233.0</v>
      </c>
      <c r="J144" s="439">
        <v>11.0</v>
      </c>
      <c r="K144" s="647" t="s">
        <v>293</v>
      </c>
      <c r="L144" s="439" t="s">
        <v>390</v>
      </c>
      <c r="M144" s="330">
        <f t="shared" si="1"/>
        <v>1436</v>
      </c>
      <c r="N144" s="210"/>
      <c r="O144" s="210"/>
      <c r="P144" s="210"/>
      <c r="Q144" s="210"/>
      <c r="R144" s="210"/>
      <c r="S144" s="210"/>
      <c r="T144" s="210"/>
      <c r="U144" s="210"/>
      <c r="V144" s="210"/>
      <c r="W144" s="210"/>
      <c r="X144" s="210"/>
      <c r="Y144" s="210"/>
      <c r="Z144" s="210"/>
    </row>
    <row r="145" ht="12.75" customHeight="1">
      <c r="A145" s="430">
        <v>14412.0</v>
      </c>
      <c r="B145" s="431" t="s">
        <v>10858</v>
      </c>
      <c r="C145" s="431">
        <v>2008.0</v>
      </c>
      <c r="D145" s="508">
        <v>39771.0</v>
      </c>
      <c r="E145" s="431" t="s">
        <v>10859</v>
      </c>
      <c r="F145" s="431" t="s">
        <v>8055</v>
      </c>
      <c r="G145" s="431" t="s">
        <v>34</v>
      </c>
      <c r="H145" s="431" t="s">
        <v>807</v>
      </c>
      <c r="I145" s="508">
        <v>41241.0</v>
      </c>
      <c r="J145" s="433">
        <v>11.0</v>
      </c>
      <c r="K145" s="649" t="s">
        <v>322</v>
      </c>
      <c r="L145" s="433" t="s">
        <v>395</v>
      </c>
      <c r="M145" s="327">
        <f t="shared" si="1"/>
        <v>1470</v>
      </c>
      <c r="N145" s="210"/>
      <c r="O145" s="210"/>
      <c r="P145" s="210"/>
      <c r="Q145" s="210"/>
      <c r="R145" s="210"/>
      <c r="S145" s="210"/>
      <c r="T145" s="210"/>
      <c r="U145" s="210"/>
      <c r="V145" s="210"/>
      <c r="W145" s="210"/>
      <c r="X145" s="210"/>
      <c r="Y145" s="210"/>
      <c r="Z145" s="210"/>
    </row>
    <row r="146" ht="12.75" customHeight="1">
      <c r="A146" s="436">
        <v>14512.0</v>
      </c>
      <c r="B146" s="437" t="s">
        <v>10860</v>
      </c>
      <c r="C146" s="437">
        <v>2009.0</v>
      </c>
      <c r="D146" s="511">
        <v>39926.0</v>
      </c>
      <c r="E146" s="437" t="s">
        <v>10861</v>
      </c>
      <c r="F146" s="437" t="s">
        <v>4622</v>
      </c>
      <c r="G146" s="437" t="s">
        <v>17</v>
      </c>
      <c r="H146" s="437" t="s">
        <v>45</v>
      </c>
      <c r="I146" s="511">
        <v>41243.0</v>
      </c>
      <c r="J146" s="439">
        <v>11.0</v>
      </c>
      <c r="K146" s="647" t="s">
        <v>293</v>
      </c>
      <c r="L146" s="439" t="s">
        <v>390</v>
      </c>
      <c r="M146" s="330">
        <f t="shared" si="1"/>
        <v>1317</v>
      </c>
      <c r="N146" s="210"/>
      <c r="O146" s="210"/>
      <c r="P146" s="210"/>
      <c r="Q146" s="210"/>
      <c r="R146" s="210"/>
      <c r="S146" s="210"/>
      <c r="T146" s="210"/>
      <c r="U146" s="210"/>
      <c r="V146" s="210"/>
      <c r="W146" s="210"/>
      <c r="X146" s="210"/>
      <c r="Y146" s="210"/>
      <c r="Z146" s="210"/>
    </row>
    <row r="147" ht="12.75" customHeight="1">
      <c r="A147" s="430">
        <v>14612.0</v>
      </c>
      <c r="B147" s="431" t="s">
        <v>9954</v>
      </c>
      <c r="C147" s="431">
        <v>2010.0</v>
      </c>
      <c r="D147" s="508">
        <v>40207.0</v>
      </c>
      <c r="E147" s="431" t="s">
        <v>10862</v>
      </c>
      <c r="F147" s="431" t="s">
        <v>10090</v>
      </c>
      <c r="G147" s="431" t="s">
        <v>712</v>
      </c>
      <c r="H147" s="431" t="s">
        <v>7752</v>
      </c>
      <c r="I147" s="508">
        <v>41249.0</v>
      </c>
      <c r="J147" s="433">
        <v>12.0</v>
      </c>
      <c r="K147" s="649" t="s">
        <v>322</v>
      </c>
      <c r="L147" s="433" t="s">
        <v>390</v>
      </c>
      <c r="M147" s="327">
        <f t="shared" si="1"/>
        <v>1042</v>
      </c>
      <c r="N147" s="210"/>
      <c r="O147" s="210"/>
      <c r="P147" s="210"/>
      <c r="Q147" s="210"/>
      <c r="R147" s="210"/>
      <c r="S147" s="210"/>
      <c r="T147" s="210"/>
      <c r="U147" s="210"/>
      <c r="V147" s="210"/>
      <c r="W147" s="210"/>
      <c r="X147" s="210"/>
      <c r="Y147" s="210"/>
      <c r="Z147" s="210"/>
    </row>
    <row r="148" ht="12.75" customHeight="1">
      <c r="A148" s="436">
        <v>14712.0</v>
      </c>
      <c r="B148" s="437" t="s">
        <v>10863</v>
      </c>
      <c r="C148" s="437">
        <v>2009.0</v>
      </c>
      <c r="D148" s="511">
        <v>39946.0</v>
      </c>
      <c r="E148" s="437" t="s">
        <v>10864</v>
      </c>
      <c r="F148" s="437" t="s">
        <v>1101</v>
      </c>
      <c r="G148" s="437" t="s">
        <v>17</v>
      </c>
      <c r="H148" s="437" t="s">
        <v>56</v>
      </c>
      <c r="I148" s="511">
        <v>41249.0</v>
      </c>
      <c r="J148" s="439">
        <v>12.0</v>
      </c>
      <c r="K148" s="647" t="s">
        <v>293</v>
      </c>
      <c r="L148" s="439" t="s">
        <v>390</v>
      </c>
      <c r="M148" s="330">
        <f t="shared" si="1"/>
        <v>1303</v>
      </c>
      <c r="N148" s="210"/>
      <c r="O148" s="210"/>
      <c r="P148" s="210"/>
      <c r="Q148" s="210"/>
      <c r="R148" s="210"/>
      <c r="S148" s="210"/>
      <c r="T148" s="210"/>
      <c r="U148" s="210"/>
      <c r="V148" s="210"/>
      <c r="W148" s="210"/>
      <c r="X148" s="210"/>
      <c r="Y148" s="210"/>
      <c r="Z148" s="210"/>
    </row>
    <row r="149" ht="12.75" customHeight="1">
      <c r="A149" s="430">
        <v>14812.0</v>
      </c>
      <c r="B149" s="431" t="s">
        <v>10865</v>
      </c>
      <c r="C149" s="431">
        <v>2010.0</v>
      </c>
      <c r="D149" s="508">
        <v>40490.0</v>
      </c>
      <c r="E149" s="431" t="s">
        <v>10866</v>
      </c>
      <c r="F149" s="431" t="s">
        <v>1601</v>
      </c>
      <c r="G149" s="431" t="s">
        <v>17</v>
      </c>
      <c r="H149" s="431" t="s">
        <v>130</v>
      </c>
      <c r="I149" s="508">
        <v>41250.0</v>
      </c>
      <c r="J149" s="433">
        <v>12.0</v>
      </c>
      <c r="K149" s="649" t="s">
        <v>322</v>
      </c>
      <c r="L149" s="433" t="s">
        <v>390</v>
      </c>
      <c r="M149" s="327">
        <f t="shared" si="1"/>
        <v>760</v>
      </c>
      <c r="N149" s="210"/>
      <c r="O149" s="210"/>
      <c r="P149" s="210"/>
      <c r="Q149" s="210"/>
      <c r="R149" s="210"/>
      <c r="S149" s="210"/>
      <c r="T149" s="210"/>
      <c r="U149" s="210"/>
      <c r="V149" s="210"/>
      <c r="W149" s="210"/>
      <c r="X149" s="210"/>
      <c r="Y149" s="210"/>
      <c r="Z149" s="210"/>
    </row>
    <row r="150" ht="12.75" customHeight="1">
      <c r="A150" s="436">
        <v>14912.0</v>
      </c>
      <c r="B150" s="437" t="s">
        <v>10867</v>
      </c>
      <c r="C150" s="437">
        <v>2009.0</v>
      </c>
      <c r="D150" s="511">
        <v>40120.0</v>
      </c>
      <c r="E150" s="437" t="s">
        <v>10868</v>
      </c>
      <c r="F150" s="437" t="s">
        <v>1601</v>
      </c>
      <c r="G150" s="437" t="s">
        <v>17</v>
      </c>
      <c r="H150" s="437" t="s">
        <v>1894</v>
      </c>
      <c r="I150" s="511">
        <v>41250.0</v>
      </c>
      <c r="J150" s="439">
        <v>12.0</v>
      </c>
      <c r="K150" s="649" t="s">
        <v>322</v>
      </c>
      <c r="L150" s="439" t="s">
        <v>390</v>
      </c>
      <c r="M150" s="330">
        <f t="shared" si="1"/>
        <v>1130</v>
      </c>
      <c r="N150" s="210"/>
      <c r="O150" s="210"/>
      <c r="P150" s="210"/>
      <c r="Q150" s="210"/>
      <c r="R150" s="210"/>
      <c r="S150" s="210"/>
      <c r="T150" s="210"/>
      <c r="U150" s="210"/>
      <c r="V150" s="210"/>
      <c r="W150" s="210"/>
      <c r="X150" s="210"/>
      <c r="Y150" s="210"/>
      <c r="Z150" s="210"/>
    </row>
    <row r="151" ht="12.75" customHeight="1">
      <c r="A151" s="430">
        <v>15012.0</v>
      </c>
      <c r="B151" s="431" t="s">
        <v>10869</v>
      </c>
      <c r="C151" s="431">
        <v>2010.0</v>
      </c>
      <c r="D151" s="508">
        <v>40245.0</v>
      </c>
      <c r="E151" s="431" t="s">
        <v>10870</v>
      </c>
      <c r="F151" s="431" t="s">
        <v>2451</v>
      </c>
      <c r="G151" s="431" t="s">
        <v>712</v>
      </c>
      <c r="H151" s="431" t="s">
        <v>45</v>
      </c>
      <c r="I151" s="508">
        <v>41255.0</v>
      </c>
      <c r="J151" s="433">
        <v>12.0</v>
      </c>
      <c r="K151" s="649" t="s">
        <v>322</v>
      </c>
      <c r="L151" s="433" t="s">
        <v>395</v>
      </c>
      <c r="M151" s="327">
        <f t="shared" si="1"/>
        <v>1010</v>
      </c>
      <c r="N151" s="210"/>
      <c r="O151" s="210"/>
      <c r="P151" s="210"/>
      <c r="Q151" s="210"/>
      <c r="R151" s="210"/>
      <c r="S151" s="210"/>
      <c r="T151" s="210"/>
      <c r="U151" s="210"/>
      <c r="V151" s="210"/>
      <c r="W151" s="210"/>
      <c r="X151" s="210"/>
      <c r="Y151" s="210"/>
      <c r="Z151" s="210"/>
    </row>
    <row r="152" ht="12.75" customHeight="1">
      <c r="A152" s="436">
        <v>15112.0</v>
      </c>
      <c r="B152" s="437" t="s">
        <v>10871</v>
      </c>
      <c r="C152" s="437">
        <v>2009.0</v>
      </c>
      <c r="D152" s="511">
        <v>40087.0</v>
      </c>
      <c r="E152" s="437" t="s">
        <v>10872</v>
      </c>
      <c r="F152" s="437" t="s">
        <v>10873</v>
      </c>
      <c r="G152" s="437" t="s">
        <v>712</v>
      </c>
      <c r="H152" s="437" t="s">
        <v>143</v>
      </c>
      <c r="I152" s="511">
        <v>41255.0</v>
      </c>
      <c r="J152" s="439">
        <v>12.0</v>
      </c>
      <c r="K152" s="649" t="s">
        <v>322</v>
      </c>
      <c r="L152" s="439" t="s">
        <v>390</v>
      </c>
      <c r="M152" s="330">
        <f t="shared" si="1"/>
        <v>1168</v>
      </c>
      <c r="N152" s="210"/>
      <c r="O152" s="210"/>
      <c r="P152" s="210"/>
      <c r="Q152" s="210"/>
      <c r="R152" s="210"/>
      <c r="S152" s="210"/>
      <c r="T152" s="210"/>
      <c r="U152" s="210"/>
      <c r="V152" s="210"/>
      <c r="W152" s="210"/>
      <c r="X152" s="210"/>
      <c r="Y152" s="210"/>
      <c r="Z152" s="210"/>
    </row>
    <row r="153" ht="12.75" customHeight="1">
      <c r="A153" s="430">
        <v>15212.0</v>
      </c>
      <c r="B153" s="431" t="s">
        <v>10874</v>
      </c>
      <c r="C153" s="431">
        <v>2011.0</v>
      </c>
      <c r="D153" s="508">
        <v>40711.0</v>
      </c>
      <c r="E153" s="431" t="s">
        <v>10875</v>
      </c>
      <c r="F153" s="431" t="s">
        <v>44</v>
      </c>
      <c r="G153" s="431" t="s">
        <v>17</v>
      </c>
      <c r="H153" s="431" t="s">
        <v>373</v>
      </c>
      <c r="I153" s="508">
        <v>41255.0</v>
      </c>
      <c r="J153" s="433">
        <v>12.0</v>
      </c>
      <c r="K153" s="647" t="s">
        <v>293</v>
      </c>
      <c r="L153" s="433" t="s">
        <v>395</v>
      </c>
      <c r="M153" s="327">
        <f t="shared" si="1"/>
        <v>544</v>
      </c>
      <c r="N153" s="210"/>
      <c r="O153" s="210"/>
      <c r="P153" s="210"/>
      <c r="Q153" s="210"/>
      <c r="R153" s="210"/>
      <c r="S153" s="210"/>
      <c r="T153" s="210"/>
      <c r="U153" s="210"/>
      <c r="V153" s="210"/>
      <c r="W153" s="210"/>
      <c r="X153" s="210"/>
      <c r="Y153" s="210"/>
      <c r="Z153" s="210"/>
    </row>
    <row r="154" ht="12.75" customHeight="1">
      <c r="A154" s="436">
        <v>15312.0</v>
      </c>
      <c r="B154" s="437" t="s">
        <v>10876</v>
      </c>
      <c r="C154" s="437">
        <v>2010.0</v>
      </c>
      <c r="D154" s="511">
        <v>40378.0</v>
      </c>
      <c r="E154" s="437" t="s">
        <v>10877</v>
      </c>
      <c r="F154" s="437" t="s">
        <v>44</v>
      </c>
      <c r="G154" s="437" t="s">
        <v>17</v>
      </c>
      <c r="H154" s="437" t="s">
        <v>1894</v>
      </c>
      <c r="I154" s="511">
        <v>41255.0</v>
      </c>
      <c r="J154" s="439">
        <v>12.0</v>
      </c>
      <c r="K154" s="647" t="s">
        <v>293</v>
      </c>
      <c r="L154" s="439" t="s">
        <v>395</v>
      </c>
      <c r="M154" s="330">
        <f t="shared" si="1"/>
        <v>877</v>
      </c>
      <c r="N154" s="210"/>
      <c r="O154" s="210"/>
      <c r="P154" s="210"/>
      <c r="Q154" s="210"/>
      <c r="R154" s="210"/>
      <c r="S154" s="210"/>
      <c r="T154" s="210"/>
      <c r="U154" s="210"/>
      <c r="V154" s="210"/>
      <c r="W154" s="210"/>
      <c r="X154" s="210"/>
      <c r="Y154" s="210"/>
      <c r="Z154" s="210"/>
    </row>
    <row r="155" ht="12.75" customHeight="1">
      <c r="A155" s="430">
        <v>15412.0</v>
      </c>
      <c r="B155" s="431" t="s">
        <v>10878</v>
      </c>
      <c r="C155" s="431">
        <v>2010.0</v>
      </c>
      <c r="D155" s="508">
        <v>40498.0</v>
      </c>
      <c r="E155" s="431" t="s">
        <v>10879</v>
      </c>
      <c r="F155" s="431" t="s">
        <v>1120</v>
      </c>
      <c r="G155" s="431" t="s">
        <v>17</v>
      </c>
      <c r="H155" s="431" t="s">
        <v>283</v>
      </c>
      <c r="I155" s="508">
        <v>41257.0</v>
      </c>
      <c r="J155" s="433">
        <v>12.0</v>
      </c>
      <c r="K155" s="649" t="s">
        <v>322</v>
      </c>
      <c r="L155" s="433" t="s">
        <v>395</v>
      </c>
      <c r="M155" s="327">
        <f t="shared" si="1"/>
        <v>759</v>
      </c>
      <c r="N155" s="210"/>
      <c r="O155" s="210"/>
      <c r="P155" s="210"/>
      <c r="Q155" s="210"/>
      <c r="R155" s="210"/>
      <c r="S155" s="210"/>
      <c r="T155" s="210"/>
      <c r="U155" s="210"/>
      <c r="V155" s="210"/>
      <c r="W155" s="210"/>
      <c r="X155" s="210"/>
      <c r="Y155" s="210"/>
      <c r="Z155" s="210"/>
    </row>
    <row r="156" ht="12.75" customHeight="1">
      <c r="A156" s="436">
        <v>15512.0</v>
      </c>
      <c r="B156" s="437" t="s">
        <v>10880</v>
      </c>
      <c r="C156" s="437">
        <v>2010.0</v>
      </c>
      <c r="D156" s="511">
        <v>40344.0</v>
      </c>
      <c r="E156" s="437" t="s">
        <v>10881</v>
      </c>
      <c r="F156" s="437" t="s">
        <v>44</v>
      </c>
      <c r="G156" s="437" t="s">
        <v>17</v>
      </c>
      <c r="H156" s="437" t="s">
        <v>283</v>
      </c>
      <c r="I156" s="511">
        <v>41257.0</v>
      </c>
      <c r="J156" s="439">
        <v>12.0</v>
      </c>
      <c r="K156" s="647" t="s">
        <v>293</v>
      </c>
      <c r="L156" s="439" t="s">
        <v>395</v>
      </c>
      <c r="M156" s="330">
        <f t="shared" si="1"/>
        <v>913</v>
      </c>
      <c r="N156" s="210"/>
      <c r="O156" s="210"/>
      <c r="P156" s="210"/>
      <c r="Q156" s="210"/>
      <c r="R156" s="210"/>
      <c r="S156" s="210"/>
      <c r="T156" s="210"/>
      <c r="U156" s="210"/>
      <c r="V156" s="210"/>
      <c r="W156" s="210"/>
      <c r="X156" s="210"/>
      <c r="Y156" s="210"/>
      <c r="Z156" s="210"/>
    </row>
    <row r="157" ht="12.75" customHeight="1">
      <c r="A157" s="430">
        <v>15612.0</v>
      </c>
      <c r="B157" s="431" t="s">
        <v>10882</v>
      </c>
      <c r="C157" s="431">
        <v>2010.0</v>
      </c>
      <c r="D157" s="508">
        <v>40326.0</v>
      </c>
      <c r="E157" s="431" t="s">
        <v>10883</v>
      </c>
      <c r="F157" s="431" t="s">
        <v>44</v>
      </c>
      <c r="G157" s="431" t="s">
        <v>17</v>
      </c>
      <c r="H157" s="431" t="s">
        <v>321</v>
      </c>
      <c r="I157" s="508">
        <v>41257.0</v>
      </c>
      <c r="J157" s="433">
        <v>12.0</v>
      </c>
      <c r="K157" s="647" t="s">
        <v>293</v>
      </c>
      <c r="L157" s="433" t="s">
        <v>395</v>
      </c>
      <c r="M157" s="327">
        <f t="shared" si="1"/>
        <v>931</v>
      </c>
      <c r="N157" s="210"/>
      <c r="O157" s="210"/>
      <c r="P157" s="210"/>
      <c r="Q157" s="210"/>
      <c r="R157" s="210"/>
      <c r="S157" s="210"/>
      <c r="T157" s="210"/>
      <c r="U157" s="210"/>
      <c r="V157" s="210"/>
      <c r="W157" s="210"/>
      <c r="X157" s="210"/>
      <c r="Y157" s="210"/>
      <c r="Z157" s="210"/>
    </row>
    <row r="158" ht="12.75" customHeight="1">
      <c r="A158" s="436">
        <v>15712.0</v>
      </c>
      <c r="B158" s="437" t="s">
        <v>10884</v>
      </c>
      <c r="C158" s="437">
        <v>2011.0</v>
      </c>
      <c r="D158" s="511">
        <v>40618.0</v>
      </c>
      <c r="E158" s="437" t="s">
        <v>10885</v>
      </c>
      <c r="F158" s="437" t="s">
        <v>422</v>
      </c>
      <c r="G158" s="437" t="s">
        <v>17</v>
      </c>
      <c r="H158" s="437" t="s">
        <v>927</v>
      </c>
      <c r="I158" s="511">
        <v>41260.0</v>
      </c>
      <c r="J158" s="439">
        <v>12.0</v>
      </c>
      <c r="K158" s="650" t="s">
        <v>309</v>
      </c>
      <c r="L158" s="439" t="s">
        <v>390</v>
      </c>
      <c r="M158" s="330">
        <f t="shared" si="1"/>
        <v>642</v>
      </c>
      <c r="N158" s="210"/>
      <c r="O158" s="210"/>
      <c r="P158" s="210"/>
      <c r="Q158" s="210"/>
      <c r="R158" s="210"/>
      <c r="S158" s="210"/>
      <c r="T158" s="210"/>
      <c r="U158" s="210"/>
      <c r="V158" s="210"/>
      <c r="W158" s="210"/>
      <c r="X158" s="210"/>
      <c r="Y158" s="210"/>
      <c r="Z158" s="210"/>
    </row>
    <row r="159" ht="12.75" customHeight="1">
      <c r="A159" s="430">
        <v>15812.0</v>
      </c>
      <c r="B159" s="431" t="s">
        <v>10886</v>
      </c>
      <c r="C159" s="431">
        <v>2010.0</v>
      </c>
      <c r="D159" s="508">
        <v>40504.0</v>
      </c>
      <c r="E159" s="431" t="s">
        <v>10887</v>
      </c>
      <c r="F159" s="431" t="s">
        <v>353</v>
      </c>
      <c r="G159" s="431" t="s">
        <v>17</v>
      </c>
      <c r="H159" s="431" t="s">
        <v>927</v>
      </c>
      <c r="I159" s="508">
        <v>41260.0</v>
      </c>
      <c r="J159" s="433">
        <v>12.0</v>
      </c>
      <c r="K159" s="649" t="s">
        <v>322</v>
      </c>
      <c r="L159" s="433" t="s">
        <v>390</v>
      </c>
      <c r="M159" s="327">
        <f t="shared" si="1"/>
        <v>756</v>
      </c>
      <c r="N159" s="210"/>
      <c r="O159" s="210"/>
      <c r="P159" s="210"/>
      <c r="Q159" s="210"/>
      <c r="R159" s="210"/>
      <c r="S159" s="210"/>
      <c r="T159" s="210"/>
      <c r="U159" s="210"/>
      <c r="V159" s="210"/>
      <c r="W159" s="210"/>
      <c r="X159" s="210"/>
      <c r="Y159" s="210"/>
      <c r="Z159" s="210"/>
    </row>
    <row r="160" ht="12.75" customHeight="1">
      <c r="A160" s="436">
        <v>15912.0</v>
      </c>
      <c r="B160" s="437" t="s">
        <v>10888</v>
      </c>
      <c r="C160" s="437">
        <v>2009.0</v>
      </c>
      <c r="D160" s="511">
        <v>40087.0</v>
      </c>
      <c r="E160" s="437" t="s">
        <v>10889</v>
      </c>
      <c r="F160" s="437" t="s">
        <v>44</v>
      </c>
      <c r="G160" s="437" t="s">
        <v>17</v>
      </c>
      <c r="H160" s="437" t="s">
        <v>130</v>
      </c>
      <c r="I160" s="511">
        <v>41261.0</v>
      </c>
      <c r="J160" s="439">
        <v>12.0</v>
      </c>
      <c r="K160" s="647" t="s">
        <v>293</v>
      </c>
      <c r="L160" s="439" t="s">
        <v>395</v>
      </c>
      <c r="M160" s="330">
        <f t="shared" si="1"/>
        <v>1174</v>
      </c>
      <c r="N160" s="210"/>
      <c r="O160" s="210"/>
      <c r="P160" s="210"/>
      <c r="Q160" s="210"/>
      <c r="R160" s="210"/>
      <c r="S160" s="210"/>
      <c r="T160" s="210"/>
      <c r="U160" s="210"/>
      <c r="V160" s="210"/>
      <c r="W160" s="210"/>
      <c r="X160" s="210"/>
      <c r="Y160" s="210"/>
      <c r="Z160" s="210"/>
    </row>
    <row r="161" ht="12.75" customHeight="1">
      <c r="A161" s="430">
        <v>16012.0</v>
      </c>
      <c r="B161" s="431" t="s">
        <v>10890</v>
      </c>
      <c r="C161" s="431">
        <v>2010.0</v>
      </c>
      <c r="D161" s="508">
        <v>40494.0</v>
      </c>
      <c r="E161" s="431" t="s">
        <v>10891</v>
      </c>
      <c r="F161" s="431" t="s">
        <v>44</v>
      </c>
      <c r="G161" s="431" t="s">
        <v>17</v>
      </c>
      <c r="H161" s="431" t="s">
        <v>10020</v>
      </c>
      <c r="I161" s="508">
        <v>41261.0</v>
      </c>
      <c r="J161" s="433">
        <v>12.0</v>
      </c>
      <c r="K161" s="647" t="s">
        <v>293</v>
      </c>
      <c r="L161" s="433" t="s">
        <v>395</v>
      </c>
      <c r="M161" s="327">
        <f t="shared" si="1"/>
        <v>767</v>
      </c>
      <c r="N161" s="210"/>
      <c r="O161" s="210"/>
      <c r="P161" s="210"/>
      <c r="Q161" s="210"/>
      <c r="R161" s="210"/>
      <c r="S161" s="210"/>
      <c r="T161" s="210"/>
      <c r="U161" s="210"/>
      <c r="V161" s="210"/>
      <c r="W161" s="210"/>
      <c r="X161" s="210"/>
      <c r="Y161" s="210"/>
      <c r="Z161" s="210"/>
    </row>
    <row r="162" ht="12.75" customHeight="1">
      <c r="A162" s="436">
        <v>16112.0</v>
      </c>
      <c r="B162" s="437" t="s">
        <v>10892</v>
      </c>
      <c r="C162" s="437">
        <v>2012.0</v>
      </c>
      <c r="D162" s="511">
        <v>41066.0</v>
      </c>
      <c r="E162" s="437" t="s">
        <v>10893</v>
      </c>
      <c r="F162" s="634" t="s">
        <v>8855</v>
      </c>
      <c r="G162" s="437" t="s">
        <v>729</v>
      </c>
      <c r="H162" s="437" t="s">
        <v>3885</v>
      </c>
      <c r="I162" s="511">
        <v>41262.0</v>
      </c>
      <c r="J162" s="439">
        <v>12.0</v>
      </c>
      <c r="K162" s="648" t="s">
        <v>1259</v>
      </c>
      <c r="L162" s="439" t="s">
        <v>399</v>
      </c>
      <c r="M162" s="330">
        <f t="shared" si="1"/>
        <v>196</v>
      </c>
      <c r="N162" s="210"/>
      <c r="O162" s="210"/>
      <c r="P162" s="210"/>
      <c r="Q162" s="210"/>
      <c r="R162" s="210"/>
      <c r="S162" s="210"/>
      <c r="T162" s="210"/>
      <c r="U162" s="210"/>
      <c r="V162" s="210"/>
      <c r="W162" s="210"/>
      <c r="X162" s="210"/>
      <c r="Y162" s="210"/>
      <c r="Z162" s="210"/>
    </row>
    <row r="163" ht="12.75" customHeight="1">
      <c r="A163" s="430">
        <v>16212.0</v>
      </c>
      <c r="B163" s="431" t="s">
        <v>10894</v>
      </c>
      <c r="C163" s="431">
        <v>2010.0</v>
      </c>
      <c r="D163" s="508">
        <v>40221.0</v>
      </c>
      <c r="E163" s="431" t="s">
        <v>10895</v>
      </c>
      <c r="F163" s="431" t="s">
        <v>723</v>
      </c>
      <c r="G163" s="431" t="s">
        <v>17</v>
      </c>
      <c r="H163" s="431" t="s">
        <v>56</v>
      </c>
      <c r="I163" s="508">
        <v>41262.0</v>
      </c>
      <c r="J163" s="433">
        <v>12.0</v>
      </c>
      <c r="K163" s="650" t="s">
        <v>309</v>
      </c>
      <c r="L163" s="433" t="s">
        <v>390</v>
      </c>
      <c r="M163" s="327">
        <f t="shared" si="1"/>
        <v>1041</v>
      </c>
      <c r="N163" s="210"/>
      <c r="O163" s="210"/>
      <c r="P163" s="210"/>
      <c r="Q163" s="210"/>
      <c r="R163" s="210"/>
      <c r="S163" s="210"/>
      <c r="T163" s="210"/>
      <c r="U163" s="210"/>
      <c r="V163" s="210"/>
      <c r="W163" s="210"/>
      <c r="X163" s="210"/>
      <c r="Y163" s="210"/>
      <c r="Z163" s="210"/>
    </row>
    <row r="164" ht="12.75" customHeight="1">
      <c r="A164" s="436">
        <v>16312.0</v>
      </c>
      <c r="B164" s="437" t="s">
        <v>10896</v>
      </c>
      <c r="C164" s="437">
        <v>2010.0</v>
      </c>
      <c r="D164" s="511">
        <v>40361.0</v>
      </c>
      <c r="E164" s="437" t="s">
        <v>10897</v>
      </c>
      <c r="F164" s="437" t="s">
        <v>44</v>
      </c>
      <c r="G164" s="437" t="s">
        <v>17</v>
      </c>
      <c r="H164" s="437" t="s">
        <v>87</v>
      </c>
      <c r="I164" s="511">
        <v>41262.0</v>
      </c>
      <c r="J164" s="439">
        <v>12.0</v>
      </c>
      <c r="K164" s="647" t="s">
        <v>293</v>
      </c>
      <c r="L164" s="439" t="s">
        <v>395</v>
      </c>
      <c r="M164" s="330">
        <f t="shared" si="1"/>
        <v>901</v>
      </c>
      <c r="N164" s="210"/>
      <c r="O164" s="210"/>
      <c r="P164" s="210"/>
      <c r="Q164" s="210"/>
      <c r="R164" s="210"/>
      <c r="S164" s="210"/>
      <c r="T164" s="210"/>
      <c r="U164" s="210"/>
      <c r="V164" s="210"/>
      <c r="W164" s="210"/>
      <c r="X164" s="210"/>
      <c r="Y164" s="210"/>
      <c r="Z164" s="210"/>
    </row>
    <row r="165" ht="12.75" customHeight="1">
      <c r="A165" s="430">
        <v>16412.0</v>
      </c>
      <c r="B165" s="431" t="s">
        <v>10898</v>
      </c>
      <c r="C165" s="431">
        <v>2009.0</v>
      </c>
      <c r="D165" s="508">
        <v>39525.0</v>
      </c>
      <c r="E165" s="431" t="s">
        <v>10899</v>
      </c>
      <c r="F165" s="431" t="s">
        <v>711</v>
      </c>
      <c r="G165" s="431" t="s">
        <v>712</v>
      </c>
      <c r="H165" s="431" t="s">
        <v>234</v>
      </c>
      <c r="I165" s="508">
        <v>41263.0</v>
      </c>
      <c r="J165" s="433">
        <v>12.0</v>
      </c>
      <c r="K165" s="647" t="s">
        <v>293</v>
      </c>
      <c r="L165" s="433" t="s">
        <v>390</v>
      </c>
      <c r="M165" s="327">
        <f t="shared" si="1"/>
        <v>1738</v>
      </c>
      <c r="N165" s="210"/>
      <c r="O165" s="210"/>
      <c r="P165" s="210"/>
      <c r="Q165" s="210"/>
      <c r="R165" s="210"/>
      <c r="S165" s="210"/>
      <c r="T165" s="210"/>
      <c r="U165" s="210"/>
      <c r="V165" s="210"/>
      <c r="W165" s="210"/>
      <c r="X165" s="210"/>
      <c r="Y165" s="210"/>
      <c r="Z165" s="210"/>
    </row>
    <row r="166" ht="12.75" customHeight="1">
      <c r="A166" s="436">
        <v>16512.0</v>
      </c>
      <c r="B166" s="437" t="s">
        <v>10900</v>
      </c>
      <c r="C166" s="437">
        <v>2009.0</v>
      </c>
      <c r="D166" s="511">
        <v>39911.0</v>
      </c>
      <c r="E166" s="437" t="s">
        <v>10901</v>
      </c>
      <c r="F166" s="437" t="s">
        <v>1365</v>
      </c>
      <c r="G166" s="437" t="s">
        <v>17</v>
      </c>
      <c r="H166" s="437" t="s">
        <v>6362</v>
      </c>
      <c r="I166" s="511">
        <v>41263.0</v>
      </c>
      <c r="J166" s="439">
        <v>12.0</v>
      </c>
      <c r="K166" s="647" t="s">
        <v>293</v>
      </c>
      <c r="L166" s="439" t="s">
        <v>395</v>
      </c>
      <c r="M166" s="330">
        <f t="shared" si="1"/>
        <v>1352</v>
      </c>
      <c r="N166" s="210"/>
      <c r="O166" s="210"/>
      <c r="P166" s="210"/>
      <c r="Q166" s="210"/>
      <c r="R166" s="210"/>
      <c r="S166" s="210"/>
      <c r="T166" s="210"/>
      <c r="U166" s="210"/>
      <c r="V166" s="210"/>
      <c r="W166" s="210"/>
      <c r="X166" s="210"/>
      <c r="Y166" s="210"/>
      <c r="Z166" s="210"/>
    </row>
    <row r="167" ht="12.75" customHeight="1">
      <c r="A167" s="430">
        <v>16612.0</v>
      </c>
      <c r="B167" s="431" t="s">
        <v>10902</v>
      </c>
      <c r="C167" s="431">
        <v>2008.0</v>
      </c>
      <c r="D167" s="508">
        <v>39651.0</v>
      </c>
      <c r="E167" s="431" t="s">
        <v>10903</v>
      </c>
      <c r="F167" s="431" t="s">
        <v>1365</v>
      </c>
      <c r="G167" s="431" t="s">
        <v>712</v>
      </c>
      <c r="H167" s="431" t="s">
        <v>753</v>
      </c>
      <c r="I167" s="508">
        <v>41271.0</v>
      </c>
      <c r="J167" s="433">
        <v>12.0</v>
      </c>
      <c r="K167" s="650" t="s">
        <v>309</v>
      </c>
      <c r="L167" s="433" t="s">
        <v>395</v>
      </c>
      <c r="M167" s="327">
        <f t="shared" si="1"/>
        <v>1620</v>
      </c>
      <c r="N167" s="210"/>
      <c r="O167" s="210"/>
      <c r="P167" s="210"/>
      <c r="Q167" s="210"/>
      <c r="R167" s="210"/>
      <c r="S167" s="210"/>
      <c r="T167" s="210"/>
      <c r="U167" s="210"/>
      <c r="V167" s="210"/>
      <c r="W167" s="210"/>
      <c r="X167" s="210"/>
      <c r="Y167" s="210"/>
      <c r="Z167" s="210"/>
    </row>
    <row r="168" ht="12.75" customHeight="1">
      <c r="A168" s="436">
        <v>16712.0</v>
      </c>
      <c r="B168" s="437" t="s">
        <v>10904</v>
      </c>
      <c r="C168" s="437">
        <v>2009.0</v>
      </c>
      <c r="D168" s="511">
        <v>39857.0</v>
      </c>
      <c r="E168" s="437" t="s">
        <v>10905</v>
      </c>
      <c r="F168" s="437" t="s">
        <v>1365</v>
      </c>
      <c r="G168" s="437" t="s">
        <v>712</v>
      </c>
      <c r="H168" s="437" t="s">
        <v>5372</v>
      </c>
      <c r="I168" s="511">
        <v>41271.0</v>
      </c>
      <c r="J168" s="439">
        <v>12.0</v>
      </c>
      <c r="K168" s="649" t="s">
        <v>322</v>
      </c>
      <c r="L168" s="439" t="s">
        <v>395</v>
      </c>
      <c r="M168" s="330">
        <f t="shared" si="1"/>
        <v>1414</v>
      </c>
      <c r="N168" s="210"/>
      <c r="O168" s="210"/>
      <c r="P168" s="210"/>
      <c r="Q168" s="210"/>
      <c r="R168" s="210"/>
      <c r="S168" s="210"/>
      <c r="T168" s="210"/>
      <c r="U168" s="210"/>
      <c r="V168" s="210"/>
      <c r="W168" s="210"/>
      <c r="X168" s="210"/>
      <c r="Y168" s="210"/>
      <c r="Z168" s="210"/>
    </row>
    <row r="169" ht="12.75" customHeight="1">
      <c r="A169" s="430">
        <v>16812.0</v>
      </c>
      <c r="B169" s="431" t="s">
        <v>10906</v>
      </c>
      <c r="C169" s="431">
        <v>2008.0</v>
      </c>
      <c r="D169" s="508">
        <v>39638.0</v>
      </c>
      <c r="E169" s="431" t="s">
        <v>10907</v>
      </c>
      <c r="F169" s="431" t="s">
        <v>10908</v>
      </c>
      <c r="G169" s="431" t="s">
        <v>806</v>
      </c>
      <c r="H169" s="431" t="s">
        <v>234</v>
      </c>
      <c r="I169" s="508">
        <v>41271.0</v>
      </c>
      <c r="J169" s="433">
        <v>12.0</v>
      </c>
      <c r="K169" s="647" t="s">
        <v>293</v>
      </c>
      <c r="L169" s="433" t="s">
        <v>390</v>
      </c>
      <c r="M169" s="327">
        <f t="shared" si="1"/>
        <v>1633</v>
      </c>
      <c r="N169" s="210"/>
      <c r="O169" s="210"/>
      <c r="P169" s="210"/>
      <c r="Q169" s="210"/>
      <c r="R169" s="210"/>
      <c r="S169" s="210"/>
      <c r="T169" s="210"/>
      <c r="U169" s="210"/>
      <c r="V169" s="210"/>
      <c r="W169" s="210"/>
      <c r="X169" s="210"/>
      <c r="Y169" s="210"/>
      <c r="Z169" s="210"/>
    </row>
    <row r="170" ht="12.75" customHeight="1">
      <c r="A170" s="625"/>
      <c r="B170" s="625"/>
      <c r="C170" s="625"/>
      <c r="D170" s="627"/>
      <c r="E170" s="210"/>
      <c r="F170" s="210"/>
      <c r="G170" s="210"/>
      <c r="H170" s="210"/>
      <c r="I170" s="627"/>
      <c r="J170" s="210"/>
      <c r="K170" s="210"/>
      <c r="L170" s="210"/>
      <c r="M170" s="628"/>
      <c r="N170" s="210"/>
      <c r="O170" s="210"/>
      <c r="P170" s="210"/>
      <c r="Q170" s="210"/>
      <c r="R170" s="210"/>
      <c r="S170" s="210"/>
      <c r="T170" s="210"/>
      <c r="U170" s="210"/>
      <c r="V170" s="210"/>
      <c r="W170" s="210"/>
      <c r="X170" s="210"/>
      <c r="Y170" s="210"/>
      <c r="Z170" s="210"/>
    </row>
    <row r="171" ht="12.75" customHeight="1">
      <c r="A171" s="625"/>
      <c r="B171" s="625"/>
      <c r="C171" s="625"/>
      <c r="D171" s="627"/>
      <c r="E171" s="210"/>
      <c r="F171" s="210"/>
      <c r="G171" s="210"/>
      <c r="H171" s="210"/>
      <c r="I171" s="627"/>
      <c r="J171" s="210"/>
      <c r="K171" s="210"/>
      <c r="L171" s="210"/>
      <c r="M171" s="628"/>
      <c r="N171" s="210"/>
      <c r="O171" s="210"/>
      <c r="P171" s="210"/>
      <c r="Q171" s="210"/>
      <c r="R171" s="210"/>
      <c r="S171" s="210"/>
      <c r="T171" s="210"/>
      <c r="U171" s="210"/>
      <c r="V171" s="210"/>
      <c r="W171" s="210"/>
      <c r="X171" s="210"/>
      <c r="Y171" s="210"/>
      <c r="Z171" s="210"/>
    </row>
    <row r="172" ht="12.75" customHeight="1">
      <c r="A172" s="625"/>
      <c r="B172" s="625"/>
      <c r="C172" s="625"/>
      <c r="D172" s="627"/>
      <c r="E172" s="210"/>
      <c r="F172" s="210"/>
      <c r="G172" s="210"/>
      <c r="H172" s="210"/>
      <c r="I172" s="627"/>
      <c r="J172" s="210"/>
      <c r="K172" s="210"/>
      <c r="L172" s="210"/>
      <c r="M172" s="628"/>
      <c r="N172" s="210"/>
      <c r="O172" s="210"/>
      <c r="P172" s="210"/>
      <c r="Q172" s="210"/>
      <c r="R172" s="210"/>
      <c r="S172" s="210"/>
      <c r="T172" s="210"/>
      <c r="U172" s="210"/>
      <c r="V172" s="210"/>
      <c r="W172" s="210"/>
      <c r="X172" s="210"/>
      <c r="Y172" s="210"/>
      <c r="Z172" s="210"/>
    </row>
    <row r="173" ht="12.75" customHeight="1">
      <c r="A173" s="625"/>
      <c r="B173" s="625"/>
      <c r="C173" s="625"/>
      <c r="D173" s="627"/>
      <c r="E173" s="210"/>
      <c r="F173" s="210"/>
      <c r="G173" s="210"/>
      <c r="H173" s="210"/>
      <c r="I173" s="627"/>
      <c r="J173" s="210"/>
      <c r="K173" s="210"/>
      <c r="L173" s="210"/>
      <c r="M173" s="628"/>
      <c r="N173" s="210"/>
      <c r="O173" s="210"/>
      <c r="P173" s="210"/>
      <c r="Q173" s="210"/>
      <c r="R173" s="210"/>
      <c r="S173" s="210"/>
      <c r="T173" s="210"/>
      <c r="U173" s="210"/>
      <c r="V173" s="210"/>
      <c r="W173" s="210"/>
      <c r="X173" s="210"/>
      <c r="Y173" s="210"/>
      <c r="Z173" s="210"/>
    </row>
    <row r="174" ht="12.75" customHeight="1">
      <c r="A174" s="625"/>
      <c r="B174" s="625"/>
      <c r="C174" s="625"/>
      <c r="D174" s="627"/>
      <c r="E174" s="210"/>
      <c r="F174" s="210"/>
      <c r="G174" s="210"/>
      <c r="H174" s="210"/>
      <c r="I174" s="627"/>
      <c r="J174" s="210"/>
      <c r="K174" s="210"/>
      <c r="L174" s="210"/>
      <c r="M174" s="628"/>
      <c r="N174" s="210"/>
      <c r="O174" s="210"/>
      <c r="P174" s="210"/>
      <c r="Q174" s="210"/>
      <c r="R174" s="210"/>
      <c r="S174" s="210"/>
      <c r="T174" s="210"/>
      <c r="U174" s="210"/>
      <c r="V174" s="210"/>
      <c r="W174" s="210"/>
      <c r="X174" s="210"/>
      <c r="Y174" s="210"/>
      <c r="Z174" s="210"/>
    </row>
    <row r="175" ht="12.75" customHeight="1">
      <c r="A175" s="625"/>
      <c r="B175" s="625"/>
      <c r="C175" s="625"/>
      <c r="D175" s="627"/>
      <c r="E175" s="210"/>
      <c r="F175" s="210"/>
      <c r="G175" s="210"/>
      <c r="H175" s="210"/>
      <c r="I175" s="627"/>
      <c r="J175" s="210"/>
      <c r="K175" s="210"/>
      <c r="L175" s="210"/>
      <c r="M175" s="628"/>
      <c r="N175" s="210"/>
      <c r="O175" s="210"/>
      <c r="P175" s="210"/>
      <c r="Q175" s="210"/>
      <c r="R175" s="210"/>
      <c r="S175" s="210"/>
      <c r="T175" s="210"/>
      <c r="U175" s="210"/>
      <c r="V175" s="210"/>
      <c r="W175" s="210"/>
      <c r="X175" s="210"/>
      <c r="Y175" s="210"/>
      <c r="Z175" s="210"/>
    </row>
    <row r="176" ht="12.75" customHeight="1">
      <c r="A176" s="625"/>
      <c r="B176" s="625"/>
      <c r="C176" s="625"/>
      <c r="D176" s="627"/>
      <c r="E176" s="210"/>
      <c r="F176" s="210"/>
      <c r="G176" s="210"/>
      <c r="H176" s="210"/>
      <c r="I176" s="627"/>
      <c r="J176" s="210"/>
      <c r="K176" s="210"/>
      <c r="L176" s="210"/>
      <c r="M176" s="628"/>
      <c r="N176" s="210"/>
      <c r="O176" s="210"/>
      <c r="P176" s="210"/>
      <c r="Q176" s="210"/>
      <c r="R176" s="210"/>
      <c r="S176" s="210"/>
      <c r="T176" s="210"/>
      <c r="U176" s="210"/>
      <c r="V176" s="210"/>
      <c r="W176" s="210"/>
      <c r="X176" s="210"/>
      <c r="Y176" s="210"/>
      <c r="Z176" s="210"/>
    </row>
    <row r="177" ht="12.75" customHeight="1">
      <c r="A177" s="625"/>
      <c r="B177" s="625"/>
      <c r="C177" s="625"/>
      <c r="D177" s="627"/>
      <c r="E177" s="210"/>
      <c r="F177" s="210"/>
      <c r="G177" s="210"/>
      <c r="H177" s="210"/>
      <c r="I177" s="627"/>
      <c r="J177" s="210"/>
      <c r="K177" s="210"/>
      <c r="L177" s="210"/>
      <c r="M177" s="628"/>
      <c r="N177" s="210"/>
      <c r="O177" s="210"/>
      <c r="P177" s="210"/>
      <c r="Q177" s="210"/>
      <c r="R177" s="210"/>
      <c r="S177" s="210"/>
      <c r="T177" s="210"/>
      <c r="U177" s="210"/>
      <c r="V177" s="210"/>
      <c r="W177" s="210"/>
      <c r="X177" s="210"/>
      <c r="Y177" s="210"/>
      <c r="Z177" s="210"/>
    </row>
    <row r="178" ht="12.75" customHeight="1">
      <c r="A178" s="625"/>
      <c r="B178" s="625"/>
      <c r="C178" s="625"/>
      <c r="D178" s="627"/>
      <c r="E178" s="210"/>
      <c r="F178" s="210"/>
      <c r="G178" s="210"/>
      <c r="H178" s="210"/>
      <c r="I178" s="627"/>
      <c r="J178" s="210"/>
      <c r="K178" s="210"/>
      <c r="L178" s="210"/>
      <c r="M178" s="628"/>
      <c r="N178" s="210"/>
      <c r="O178" s="210"/>
      <c r="P178" s="210"/>
      <c r="Q178" s="210"/>
      <c r="R178" s="210"/>
      <c r="S178" s="210"/>
      <c r="T178" s="210"/>
      <c r="U178" s="210"/>
      <c r="V178" s="210"/>
      <c r="W178" s="210"/>
      <c r="X178" s="210"/>
      <c r="Y178" s="210"/>
      <c r="Z178" s="210"/>
    </row>
    <row r="179" ht="12.75" customHeight="1">
      <c r="A179" s="625"/>
      <c r="B179" s="625"/>
      <c r="C179" s="625"/>
      <c r="D179" s="627"/>
      <c r="E179" s="210"/>
      <c r="F179" s="210"/>
      <c r="G179" s="210"/>
      <c r="H179" s="210"/>
      <c r="I179" s="627"/>
      <c r="J179" s="210"/>
      <c r="K179" s="210"/>
      <c r="L179" s="210"/>
      <c r="M179" s="628"/>
      <c r="N179" s="210"/>
      <c r="O179" s="210"/>
      <c r="P179" s="210"/>
      <c r="Q179" s="210"/>
      <c r="R179" s="210"/>
      <c r="S179" s="210"/>
      <c r="T179" s="210"/>
      <c r="U179" s="210"/>
      <c r="V179" s="210"/>
      <c r="W179" s="210"/>
      <c r="X179" s="210"/>
      <c r="Y179" s="210"/>
      <c r="Z179" s="210"/>
    </row>
    <row r="180" ht="12.75" customHeight="1">
      <c r="A180" s="625"/>
      <c r="B180" s="625"/>
      <c r="C180" s="625"/>
      <c r="D180" s="627"/>
      <c r="E180" s="210"/>
      <c r="F180" s="210"/>
      <c r="G180" s="210"/>
      <c r="H180" s="210"/>
      <c r="I180" s="627"/>
      <c r="J180" s="210"/>
      <c r="K180" s="210"/>
      <c r="L180" s="210"/>
      <c r="M180" s="628"/>
      <c r="N180" s="210"/>
      <c r="O180" s="210"/>
      <c r="P180" s="210"/>
      <c r="Q180" s="210"/>
      <c r="R180" s="210"/>
      <c r="S180" s="210"/>
      <c r="T180" s="210"/>
      <c r="U180" s="210"/>
      <c r="V180" s="210"/>
      <c r="W180" s="210"/>
      <c r="X180" s="210"/>
      <c r="Y180" s="210"/>
      <c r="Z180" s="210"/>
    </row>
    <row r="181" ht="12.75" customHeight="1">
      <c r="A181" s="625"/>
      <c r="B181" s="625"/>
      <c r="C181" s="625"/>
      <c r="D181" s="627"/>
      <c r="E181" s="210"/>
      <c r="F181" s="210"/>
      <c r="G181" s="210"/>
      <c r="H181" s="210"/>
      <c r="I181" s="627"/>
      <c r="J181" s="210"/>
      <c r="K181" s="210"/>
      <c r="L181" s="210"/>
      <c r="M181" s="628"/>
      <c r="N181" s="210"/>
      <c r="O181" s="210"/>
      <c r="P181" s="210"/>
      <c r="Q181" s="210"/>
      <c r="R181" s="210"/>
      <c r="S181" s="210"/>
      <c r="T181" s="210"/>
      <c r="U181" s="210"/>
      <c r="V181" s="210"/>
      <c r="W181" s="210"/>
      <c r="X181" s="210"/>
      <c r="Y181" s="210"/>
      <c r="Z181" s="210"/>
    </row>
    <row r="182" ht="12.75" customHeight="1">
      <c r="A182" s="625"/>
      <c r="B182" s="625"/>
      <c r="C182" s="625"/>
      <c r="D182" s="627"/>
      <c r="E182" s="210"/>
      <c r="F182" s="210"/>
      <c r="G182" s="210"/>
      <c r="H182" s="210"/>
      <c r="I182" s="627"/>
      <c r="J182" s="210"/>
      <c r="K182" s="210"/>
      <c r="L182" s="210"/>
      <c r="M182" s="628"/>
      <c r="N182" s="210"/>
      <c r="O182" s="210"/>
      <c r="P182" s="210"/>
      <c r="Q182" s="210"/>
      <c r="R182" s="210"/>
      <c r="S182" s="210"/>
      <c r="T182" s="210"/>
      <c r="U182" s="210"/>
      <c r="V182" s="210"/>
      <c r="W182" s="210"/>
      <c r="X182" s="210"/>
      <c r="Y182" s="210"/>
      <c r="Z182" s="210"/>
    </row>
    <row r="183" ht="12.75" customHeight="1">
      <c r="A183" s="625"/>
      <c r="B183" s="625"/>
      <c r="C183" s="625"/>
      <c r="D183" s="627"/>
      <c r="E183" s="210"/>
      <c r="F183" s="210"/>
      <c r="G183" s="210"/>
      <c r="H183" s="210"/>
      <c r="I183" s="627"/>
      <c r="J183" s="210"/>
      <c r="K183" s="210"/>
      <c r="L183" s="210"/>
      <c r="M183" s="628"/>
      <c r="N183" s="210"/>
      <c r="O183" s="210"/>
      <c r="P183" s="210"/>
      <c r="Q183" s="210"/>
      <c r="R183" s="210"/>
      <c r="S183" s="210"/>
      <c r="T183" s="210"/>
      <c r="U183" s="210"/>
      <c r="V183" s="210"/>
      <c r="W183" s="210"/>
      <c r="X183" s="210"/>
      <c r="Y183" s="210"/>
      <c r="Z183" s="210"/>
    </row>
    <row r="184" ht="12.75" customHeight="1">
      <c r="A184" s="625"/>
      <c r="B184" s="625"/>
      <c r="C184" s="625"/>
      <c r="D184" s="627"/>
      <c r="E184" s="210"/>
      <c r="F184" s="210"/>
      <c r="G184" s="210"/>
      <c r="H184" s="210"/>
      <c r="I184" s="627"/>
      <c r="J184" s="210"/>
      <c r="K184" s="210"/>
      <c r="L184" s="210"/>
      <c r="M184" s="628"/>
      <c r="N184" s="210"/>
      <c r="O184" s="210"/>
      <c r="P184" s="210"/>
      <c r="Q184" s="210"/>
      <c r="R184" s="210"/>
      <c r="S184" s="210"/>
      <c r="T184" s="210"/>
      <c r="U184" s="210"/>
      <c r="V184" s="210"/>
      <c r="W184" s="210"/>
      <c r="X184" s="210"/>
      <c r="Y184" s="210"/>
      <c r="Z184" s="210"/>
    </row>
    <row r="185" ht="12.75" customHeight="1">
      <c r="A185" s="625"/>
      <c r="B185" s="625"/>
      <c r="C185" s="625"/>
      <c r="D185" s="627"/>
      <c r="E185" s="210"/>
      <c r="F185" s="210"/>
      <c r="G185" s="210"/>
      <c r="H185" s="210"/>
      <c r="I185" s="627"/>
      <c r="J185" s="210"/>
      <c r="K185" s="210"/>
      <c r="L185" s="210"/>
      <c r="M185" s="628"/>
      <c r="N185" s="210"/>
      <c r="O185" s="210"/>
      <c r="P185" s="210"/>
      <c r="Q185" s="210"/>
      <c r="R185" s="210"/>
      <c r="S185" s="210"/>
      <c r="T185" s="210"/>
      <c r="U185" s="210"/>
      <c r="V185" s="210"/>
      <c r="W185" s="210"/>
      <c r="X185" s="210"/>
      <c r="Y185" s="210"/>
      <c r="Z185" s="210"/>
    </row>
    <row r="186" ht="12.75" customHeight="1">
      <c r="A186" s="625"/>
      <c r="B186" s="625"/>
      <c r="C186" s="625"/>
      <c r="D186" s="627"/>
      <c r="E186" s="210"/>
      <c r="F186" s="210"/>
      <c r="G186" s="210"/>
      <c r="H186" s="210"/>
      <c r="I186" s="627"/>
      <c r="J186" s="210"/>
      <c r="K186" s="210"/>
      <c r="L186" s="210"/>
      <c r="M186" s="628"/>
      <c r="N186" s="210"/>
      <c r="O186" s="210"/>
      <c r="P186" s="210"/>
      <c r="Q186" s="210"/>
      <c r="R186" s="210"/>
      <c r="S186" s="210"/>
      <c r="T186" s="210"/>
      <c r="U186" s="210"/>
      <c r="V186" s="210"/>
      <c r="W186" s="210"/>
      <c r="X186" s="210"/>
      <c r="Y186" s="210"/>
      <c r="Z186" s="210"/>
    </row>
    <row r="187" ht="12.75" customHeight="1">
      <c r="A187" s="625"/>
      <c r="B187" s="625"/>
      <c r="C187" s="625"/>
      <c r="D187" s="627"/>
      <c r="E187" s="210"/>
      <c r="F187" s="210"/>
      <c r="G187" s="210"/>
      <c r="H187" s="210"/>
      <c r="I187" s="627"/>
      <c r="J187" s="210"/>
      <c r="K187" s="210"/>
      <c r="L187" s="210"/>
      <c r="M187" s="628"/>
      <c r="N187" s="210"/>
      <c r="O187" s="210"/>
      <c r="P187" s="210"/>
      <c r="Q187" s="210"/>
      <c r="R187" s="210"/>
      <c r="S187" s="210"/>
      <c r="T187" s="210"/>
      <c r="U187" s="210"/>
      <c r="V187" s="210"/>
      <c r="W187" s="210"/>
      <c r="X187" s="210"/>
      <c r="Y187" s="210"/>
      <c r="Z187" s="210"/>
    </row>
    <row r="188" ht="12.75" customHeight="1">
      <c r="A188" s="625"/>
      <c r="B188" s="625"/>
      <c r="C188" s="625"/>
      <c r="D188" s="627"/>
      <c r="E188" s="210"/>
      <c r="F188" s="210"/>
      <c r="G188" s="210"/>
      <c r="H188" s="210"/>
      <c r="I188" s="627"/>
      <c r="J188" s="210"/>
      <c r="K188" s="210"/>
      <c r="L188" s="210"/>
      <c r="M188" s="628"/>
      <c r="N188" s="210"/>
      <c r="O188" s="210"/>
      <c r="P188" s="210"/>
      <c r="Q188" s="210"/>
      <c r="R188" s="210"/>
      <c r="S188" s="210"/>
      <c r="T188" s="210"/>
      <c r="U188" s="210"/>
      <c r="V188" s="210"/>
      <c r="W188" s="210"/>
      <c r="X188" s="210"/>
      <c r="Y188" s="210"/>
      <c r="Z188" s="210"/>
    </row>
    <row r="189" ht="12.75" customHeight="1">
      <c r="A189" s="625"/>
      <c r="B189" s="625"/>
      <c r="C189" s="625"/>
      <c r="D189" s="627"/>
      <c r="E189" s="210"/>
      <c r="F189" s="210"/>
      <c r="G189" s="210"/>
      <c r="H189" s="210"/>
      <c r="I189" s="627"/>
      <c r="J189" s="210"/>
      <c r="K189" s="210"/>
      <c r="L189" s="210"/>
      <c r="M189" s="628"/>
      <c r="N189" s="210"/>
      <c r="O189" s="210"/>
      <c r="P189" s="210"/>
      <c r="Q189" s="210"/>
      <c r="R189" s="210"/>
      <c r="S189" s="210"/>
      <c r="T189" s="210"/>
      <c r="U189" s="210"/>
      <c r="V189" s="210"/>
      <c r="W189" s="210"/>
      <c r="X189" s="210"/>
      <c r="Y189" s="210"/>
      <c r="Z189" s="210"/>
    </row>
    <row r="190" ht="12.75" customHeight="1">
      <c r="A190" s="625"/>
      <c r="B190" s="625"/>
      <c r="C190" s="625"/>
      <c r="D190" s="627"/>
      <c r="E190" s="210"/>
      <c r="F190" s="210"/>
      <c r="G190" s="210"/>
      <c r="H190" s="210"/>
      <c r="I190" s="627"/>
      <c r="J190" s="210"/>
      <c r="K190" s="210"/>
      <c r="L190" s="210"/>
      <c r="M190" s="628"/>
      <c r="N190" s="210"/>
      <c r="O190" s="210"/>
      <c r="P190" s="210"/>
      <c r="Q190" s="210"/>
      <c r="R190" s="210"/>
      <c r="S190" s="210"/>
      <c r="T190" s="210"/>
      <c r="U190" s="210"/>
      <c r="V190" s="210"/>
      <c r="W190" s="210"/>
      <c r="X190" s="210"/>
      <c r="Y190" s="210"/>
      <c r="Z190" s="210"/>
    </row>
    <row r="191" ht="12.75" customHeight="1">
      <c r="A191" s="625"/>
      <c r="B191" s="625"/>
      <c r="C191" s="625"/>
      <c r="D191" s="627"/>
      <c r="E191" s="210"/>
      <c r="F191" s="210"/>
      <c r="G191" s="210"/>
      <c r="H191" s="210"/>
      <c r="I191" s="627"/>
      <c r="J191" s="210"/>
      <c r="K191" s="210"/>
      <c r="L191" s="210"/>
      <c r="M191" s="628"/>
      <c r="N191" s="210"/>
      <c r="O191" s="210"/>
      <c r="P191" s="210"/>
      <c r="Q191" s="210"/>
      <c r="R191" s="210"/>
      <c r="S191" s="210"/>
      <c r="T191" s="210"/>
      <c r="U191" s="210"/>
      <c r="V191" s="210"/>
      <c r="W191" s="210"/>
      <c r="X191" s="210"/>
      <c r="Y191" s="210"/>
      <c r="Z191" s="210"/>
    </row>
    <row r="192" ht="12.75" customHeight="1">
      <c r="A192" s="625"/>
      <c r="B192" s="625"/>
      <c r="C192" s="625"/>
      <c r="D192" s="627"/>
      <c r="E192" s="210"/>
      <c r="F192" s="210"/>
      <c r="G192" s="210"/>
      <c r="H192" s="210"/>
      <c r="I192" s="627"/>
      <c r="J192" s="210"/>
      <c r="K192" s="210"/>
      <c r="L192" s="210"/>
      <c r="M192" s="628"/>
      <c r="N192" s="210"/>
      <c r="O192" s="210"/>
      <c r="P192" s="210"/>
      <c r="Q192" s="210"/>
      <c r="R192" s="210"/>
      <c r="S192" s="210"/>
      <c r="T192" s="210"/>
      <c r="U192" s="210"/>
      <c r="V192" s="210"/>
      <c r="W192" s="210"/>
      <c r="X192" s="210"/>
      <c r="Y192" s="210"/>
      <c r="Z192" s="210"/>
    </row>
    <row r="193" ht="12.75" customHeight="1">
      <c r="A193" s="625"/>
      <c r="B193" s="625"/>
      <c r="C193" s="625"/>
      <c r="D193" s="627"/>
      <c r="E193" s="210"/>
      <c r="F193" s="210"/>
      <c r="G193" s="210"/>
      <c r="H193" s="210"/>
      <c r="I193" s="627"/>
      <c r="J193" s="210"/>
      <c r="K193" s="210"/>
      <c r="L193" s="210"/>
      <c r="M193" s="628"/>
      <c r="N193" s="210"/>
      <c r="O193" s="210"/>
      <c r="P193" s="210"/>
      <c r="Q193" s="210"/>
      <c r="R193" s="210"/>
      <c r="S193" s="210"/>
      <c r="T193" s="210"/>
      <c r="U193" s="210"/>
      <c r="V193" s="210"/>
      <c r="W193" s="210"/>
      <c r="X193" s="210"/>
      <c r="Y193" s="210"/>
      <c r="Z193" s="210"/>
    </row>
    <row r="194" ht="12.75" customHeight="1">
      <c r="A194" s="625"/>
      <c r="B194" s="625"/>
      <c r="C194" s="625"/>
      <c r="D194" s="627"/>
      <c r="E194" s="210"/>
      <c r="F194" s="210"/>
      <c r="G194" s="210"/>
      <c r="H194" s="210"/>
      <c r="I194" s="627"/>
      <c r="J194" s="210"/>
      <c r="K194" s="210"/>
      <c r="L194" s="210"/>
      <c r="M194" s="628"/>
      <c r="N194" s="210"/>
      <c r="O194" s="210"/>
      <c r="P194" s="210"/>
      <c r="Q194" s="210"/>
      <c r="R194" s="210"/>
      <c r="S194" s="210"/>
      <c r="T194" s="210"/>
      <c r="U194" s="210"/>
      <c r="V194" s="210"/>
      <c r="W194" s="210"/>
      <c r="X194" s="210"/>
      <c r="Y194" s="210"/>
      <c r="Z194" s="210"/>
    </row>
    <row r="195" ht="12.75" customHeight="1">
      <c r="A195" s="625"/>
      <c r="B195" s="625"/>
      <c r="C195" s="625"/>
      <c r="D195" s="627"/>
      <c r="E195" s="210"/>
      <c r="F195" s="210"/>
      <c r="G195" s="210"/>
      <c r="H195" s="210"/>
      <c r="I195" s="627"/>
      <c r="J195" s="210"/>
      <c r="K195" s="210"/>
      <c r="L195" s="210"/>
      <c r="M195" s="628"/>
      <c r="N195" s="210"/>
      <c r="O195" s="210"/>
      <c r="P195" s="210"/>
      <c r="Q195" s="210"/>
      <c r="R195" s="210"/>
      <c r="S195" s="210"/>
      <c r="T195" s="210"/>
      <c r="U195" s="210"/>
      <c r="V195" s="210"/>
      <c r="W195" s="210"/>
      <c r="X195" s="210"/>
      <c r="Y195" s="210"/>
      <c r="Z195" s="210"/>
    </row>
    <row r="196" ht="12.75" customHeight="1">
      <c r="A196" s="625"/>
      <c r="B196" s="625"/>
      <c r="C196" s="625"/>
      <c r="D196" s="627"/>
      <c r="E196" s="210"/>
      <c r="F196" s="210"/>
      <c r="G196" s="210"/>
      <c r="H196" s="210"/>
      <c r="I196" s="627"/>
      <c r="J196" s="210"/>
      <c r="K196" s="210"/>
      <c r="L196" s="210"/>
      <c r="M196" s="628"/>
      <c r="N196" s="210"/>
      <c r="O196" s="210"/>
      <c r="P196" s="210"/>
      <c r="Q196" s="210"/>
      <c r="R196" s="210"/>
      <c r="S196" s="210"/>
      <c r="T196" s="210"/>
      <c r="U196" s="210"/>
      <c r="V196" s="210"/>
      <c r="W196" s="210"/>
      <c r="X196" s="210"/>
      <c r="Y196" s="210"/>
      <c r="Z196" s="210"/>
    </row>
    <row r="197" ht="12.75" customHeight="1">
      <c r="A197" s="625"/>
      <c r="B197" s="625"/>
      <c r="C197" s="625"/>
      <c r="D197" s="627"/>
      <c r="E197" s="210"/>
      <c r="F197" s="210"/>
      <c r="G197" s="210"/>
      <c r="H197" s="210"/>
      <c r="I197" s="627"/>
      <c r="J197" s="210"/>
      <c r="K197" s="210"/>
      <c r="L197" s="210"/>
      <c r="M197" s="628"/>
      <c r="N197" s="210"/>
      <c r="O197" s="210"/>
      <c r="P197" s="210"/>
      <c r="Q197" s="210"/>
      <c r="R197" s="210"/>
      <c r="S197" s="210"/>
      <c r="T197" s="210"/>
      <c r="U197" s="210"/>
      <c r="V197" s="210"/>
      <c r="W197" s="210"/>
      <c r="X197" s="210"/>
      <c r="Y197" s="210"/>
      <c r="Z197" s="210"/>
    </row>
    <row r="198" ht="12.75" customHeight="1">
      <c r="A198" s="625"/>
      <c r="B198" s="625"/>
      <c r="C198" s="625"/>
      <c r="D198" s="627"/>
      <c r="E198" s="210"/>
      <c r="F198" s="210"/>
      <c r="G198" s="210"/>
      <c r="H198" s="210"/>
      <c r="I198" s="627"/>
      <c r="J198" s="210"/>
      <c r="K198" s="210"/>
      <c r="L198" s="210"/>
      <c r="M198" s="628"/>
      <c r="N198" s="210"/>
      <c r="O198" s="210"/>
      <c r="P198" s="210"/>
      <c r="Q198" s="210"/>
      <c r="R198" s="210"/>
      <c r="S198" s="210"/>
      <c r="T198" s="210"/>
      <c r="U198" s="210"/>
      <c r="V198" s="210"/>
      <c r="W198" s="210"/>
      <c r="X198" s="210"/>
      <c r="Y198" s="210"/>
      <c r="Z198" s="210"/>
    </row>
    <row r="199" ht="12.75" customHeight="1">
      <c r="A199" s="625"/>
      <c r="B199" s="625"/>
      <c r="C199" s="625"/>
      <c r="D199" s="627"/>
      <c r="E199" s="210"/>
      <c r="F199" s="210"/>
      <c r="G199" s="210"/>
      <c r="H199" s="210"/>
      <c r="I199" s="627"/>
      <c r="J199" s="210"/>
      <c r="K199" s="210"/>
      <c r="L199" s="210"/>
      <c r="M199" s="628"/>
      <c r="N199" s="210"/>
      <c r="O199" s="210"/>
      <c r="P199" s="210"/>
      <c r="Q199" s="210"/>
      <c r="R199" s="210"/>
      <c r="S199" s="210"/>
      <c r="T199" s="210"/>
      <c r="U199" s="210"/>
      <c r="V199" s="210"/>
      <c r="W199" s="210"/>
      <c r="X199" s="210"/>
      <c r="Y199" s="210"/>
      <c r="Z199" s="210"/>
    </row>
    <row r="200" ht="12.75" customHeight="1">
      <c r="A200" s="625"/>
      <c r="B200" s="625"/>
      <c r="C200" s="625"/>
      <c r="D200" s="627"/>
      <c r="E200" s="210"/>
      <c r="F200" s="210"/>
      <c r="G200" s="210"/>
      <c r="H200" s="210"/>
      <c r="I200" s="627"/>
      <c r="J200" s="210"/>
      <c r="K200" s="210"/>
      <c r="L200" s="210"/>
      <c r="M200" s="628"/>
      <c r="N200" s="210"/>
      <c r="O200" s="210"/>
      <c r="P200" s="210"/>
      <c r="Q200" s="210"/>
      <c r="R200" s="210"/>
      <c r="S200" s="210"/>
      <c r="T200" s="210"/>
      <c r="U200" s="210"/>
      <c r="V200" s="210"/>
      <c r="W200" s="210"/>
      <c r="X200" s="210"/>
      <c r="Y200" s="210"/>
      <c r="Z200" s="210"/>
    </row>
    <row r="201" ht="12.75" customHeight="1">
      <c r="A201" s="625"/>
      <c r="B201" s="625"/>
      <c r="C201" s="625"/>
      <c r="D201" s="627"/>
      <c r="E201" s="210"/>
      <c r="F201" s="210"/>
      <c r="G201" s="210"/>
      <c r="H201" s="210"/>
      <c r="I201" s="627"/>
      <c r="J201" s="210"/>
      <c r="K201" s="210"/>
      <c r="L201" s="210"/>
      <c r="M201" s="628"/>
      <c r="N201" s="210"/>
      <c r="O201" s="210"/>
      <c r="P201" s="210"/>
      <c r="Q201" s="210"/>
      <c r="R201" s="210"/>
      <c r="S201" s="210"/>
      <c r="T201" s="210"/>
      <c r="U201" s="210"/>
      <c r="V201" s="210"/>
      <c r="W201" s="210"/>
      <c r="X201" s="210"/>
      <c r="Y201" s="210"/>
      <c r="Z201" s="210"/>
    </row>
    <row r="202" ht="12.75" customHeight="1">
      <c r="A202" s="625"/>
      <c r="B202" s="625"/>
      <c r="C202" s="625"/>
      <c r="D202" s="627"/>
      <c r="E202" s="210"/>
      <c r="F202" s="210"/>
      <c r="G202" s="210"/>
      <c r="H202" s="210"/>
      <c r="I202" s="627"/>
      <c r="J202" s="210"/>
      <c r="K202" s="210"/>
      <c r="L202" s="210"/>
      <c r="M202" s="628"/>
      <c r="N202" s="210"/>
      <c r="O202" s="210"/>
      <c r="P202" s="210"/>
      <c r="Q202" s="210"/>
      <c r="R202" s="210"/>
      <c r="S202" s="210"/>
      <c r="T202" s="210"/>
      <c r="U202" s="210"/>
      <c r="V202" s="210"/>
      <c r="W202" s="210"/>
      <c r="X202" s="210"/>
      <c r="Y202" s="210"/>
      <c r="Z202" s="210"/>
    </row>
    <row r="203" ht="12.75" customHeight="1">
      <c r="A203" s="625"/>
      <c r="B203" s="625"/>
      <c r="C203" s="625"/>
      <c r="D203" s="627"/>
      <c r="E203" s="210"/>
      <c r="F203" s="210"/>
      <c r="G203" s="210"/>
      <c r="H203" s="210"/>
      <c r="I203" s="627"/>
      <c r="J203" s="210"/>
      <c r="K203" s="210"/>
      <c r="L203" s="210"/>
      <c r="M203" s="628"/>
      <c r="N203" s="210"/>
      <c r="O203" s="210"/>
      <c r="P203" s="210"/>
      <c r="Q203" s="210"/>
      <c r="R203" s="210"/>
      <c r="S203" s="210"/>
      <c r="T203" s="210"/>
      <c r="U203" s="210"/>
      <c r="V203" s="210"/>
      <c r="W203" s="210"/>
      <c r="X203" s="210"/>
      <c r="Y203" s="210"/>
      <c r="Z203" s="210"/>
    </row>
    <row r="204" ht="12.75" customHeight="1">
      <c r="A204" s="625"/>
      <c r="B204" s="625"/>
      <c r="C204" s="625"/>
      <c r="D204" s="627"/>
      <c r="E204" s="210"/>
      <c r="F204" s="210"/>
      <c r="G204" s="210"/>
      <c r="H204" s="210"/>
      <c r="I204" s="627"/>
      <c r="J204" s="210"/>
      <c r="K204" s="210"/>
      <c r="L204" s="210"/>
      <c r="M204" s="628"/>
      <c r="N204" s="210"/>
      <c r="O204" s="210"/>
      <c r="P204" s="210"/>
      <c r="Q204" s="210"/>
      <c r="R204" s="210"/>
      <c r="S204" s="210"/>
      <c r="T204" s="210"/>
      <c r="U204" s="210"/>
      <c r="V204" s="210"/>
      <c r="W204" s="210"/>
      <c r="X204" s="210"/>
      <c r="Y204" s="210"/>
      <c r="Z204" s="210"/>
    </row>
    <row r="205" ht="12.75" customHeight="1">
      <c r="A205" s="625"/>
      <c r="B205" s="625"/>
      <c r="C205" s="625"/>
      <c r="D205" s="627"/>
      <c r="E205" s="210"/>
      <c r="F205" s="210"/>
      <c r="G205" s="210"/>
      <c r="H205" s="210"/>
      <c r="I205" s="627"/>
      <c r="J205" s="210"/>
      <c r="K205" s="210"/>
      <c r="L205" s="210"/>
      <c r="M205" s="628"/>
      <c r="N205" s="210"/>
      <c r="O205" s="210"/>
      <c r="P205" s="210"/>
      <c r="Q205" s="210"/>
      <c r="R205" s="210"/>
      <c r="S205" s="210"/>
      <c r="T205" s="210"/>
      <c r="U205" s="210"/>
      <c r="V205" s="210"/>
      <c r="W205" s="210"/>
      <c r="X205" s="210"/>
      <c r="Y205" s="210"/>
      <c r="Z205" s="210"/>
    </row>
    <row r="206" ht="12.75" customHeight="1">
      <c r="A206" s="625"/>
      <c r="B206" s="625"/>
      <c r="C206" s="625"/>
      <c r="D206" s="627"/>
      <c r="E206" s="210"/>
      <c r="F206" s="210"/>
      <c r="G206" s="210"/>
      <c r="H206" s="210"/>
      <c r="I206" s="627"/>
      <c r="J206" s="210"/>
      <c r="K206" s="210"/>
      <c r="L206" s="210"/>
      <c r="M206" s="628"/>
      <c r="N206" s="210"/>
      <c r="O206" s="210"/>
      <c r="P206" s="210"/>
      <c r="Q206" s="210"/>
      <c r="R206" s="210"/>
      <c r="S206" s="210"/>
      <c r="T206" s="210"/>
      <c r="U206" s="210"/>
      <c r="V206" s="210"/>
      <c r="W206" s="210"/>
      <c r="X206" s="210"/>
      <c r="Y206" s="210"/>
      <c r="Z206" s="210"/>
    </row>
    <row r="207" ht="12.75" customHeight="1">
      <c r="A207" s="625"/>
      <c r="B207" s="625"/>
      <c r="C207" s="625"/>
      <c r="D207" s="627"/>
      <c r="E207" s="210"/>
      <c r="F207" s="210"/>
      <c r="G207" s="210"/>
      <c r="H207" s="210"/>
      <c r="I207" s="627"/>
      <c r="J207" s="210"/>
      <c r="K207" s="210"/>
      <c r="L207" s="210"/>
      <c r="M207" s="628"/>
      <c r="N207" s="210"/>
      <c r="O207" s="210"/>
      <c r="P207" s="210"/>
      <c r="Q207" s="210"/>
      <c r="R207" s="210"/>
      <c r="S207" s="210"/>
      <c r="T207" s="210"/>
      <c r="U207" s="210"/>
      <c r="V207" s="210"/>
      <c r="W207" s="210"/>
      <c r="X207" s="210"/>
      <c r="Y207" s="210"/>
      <c r="Z207" s="210"/>
    </row>
    <row r="208" ht="12.75" customHeight="1">
      <c r="A208" s="625"/>
      <c r="B208" s="625"/>
      <c r="C208" s="625"/>
      <c r="D208" s="627"/>
      <c r="E208" s="210"/>
      <c r="F208" s="210"/>
      <c r="G208" s="210"/>
      <c r="H208" s="210"/>
      <c r="I208" s="627"/>
      <c r="J208" s="210"/>
      <c r="K208" s="210"/>
      <c r="L208" s="210"/>
      <c r="M208" s="628"/>
      <c r="N208" s="210"/>
      <c r="O208" s="210"/>
      <c r="P208" s="210"/>
      <c r="Q208" s="210"/>
      <c r="R208" s="210"/>
      <c r="S208" s="210"/>
      <c r="T208" s="210"/>
      <c r="U208" s="210"/>
      <c r="V208" s="210"/>
      <c r="W208" s="210"/>
      <c r="X208" s="210"/>
      <c r="Y208" s="210"/>
      <c r="Z208" s="210"/>
    </row>
    <row r="209" ht="12.75" customHeight="1">
      <c r="A209" s="625"/>
      <c r="B209" s="625"/>
      <c r="C209" s="625"/>
      <c r="D209" s="627"/>
      <c r="E209" s="210"/>
      <c r="F209" s="210"/>
      <c r="G209" s="210"/>
      <c r="H209" s="210"/>
      <c r="I209" s="627"/>
      <c r="J209" s="210"/>
      <c r="K209" s="210"/>
      <c r="L209" s="210"/>
      <c r="M209" s="628"/>
      <c r="N209" s="210"/>
      <c r="O209" s="210"/>
      <c r="P209" s="210"/>
      <c r="Q209" s="210"/>
      <c r="R209" s="210"/>
      <c r="S209" s="210"/>
      <c r="T209" s="210"/>
      <c r="U209" s="210"/>
      <c r="V209" s="210"/>
      <c r="W209" s="210"/>
      <c r="X209" s="210"/>
      <c r="Y209" s="210"/>
      <c r="Z209" s="210"/>
    </row>
    <row r="210" ht="12.75" customHeight="1">
      <c r="A210" s="625"/>
      <c r="B210" s="625"/>
      <c r="C210" s="625"/>
      <c r="D210" s="627"/>
      <c r="E210" s="210"/>
      <c r="F210" s="210"/>
      <c r="G210" s="210"/>
      <c r="H210" s="210"/>
      <c r="I210" s="627"/>
      <c r="J210" s="210"/>
      <c r="K210" s="210"/>
      <c r="L210" s="210"/>
      <c r="M210" s="628"/>
      <c r="N210" s="210"/>
      <c r="O210" s="210"/>
      <c r="P210" s="210"/>
      <c r="Q210" s="210"/>
      <c r="R210" s="210"/>
      <c r="S210" s="210"/>
      <c r="T210" s="210"/>
      <c r="U210" s="210"/>
      <c r="V210" s="210"/>
      <c r="W210" s="210"/>
      <c r="X210" s="210"/>
      <c r="Y210" s="210"/>
      <c r="Z210" s="210"/>
    </row>
    <row r="211" ht="12.75" customHeight="1">
      <c r="A211" s="625"/>
      <c r="B211" s="625"/>
      <c r="C211" s="625"/>
      <c r="D211" s="627"/>
      <c r="E211" s="210"/>
      <c r="F211" s="210"/>
      <c r="G211" s="210"/>
      <c r="H211" s="210"/>
      <c r="I211" s="627"/>
      <c r="J211" s="210"/>
      <c r="K211" s="210"/>
      <c r="L211" s="210"/>
      <c r="M211" s="628"/>
      <c r="N211" s="210"/>
      <c r="O211" s="210"/>
      <c r="P211" s="210"/>
      <c r="Q211" s="210"/>
      <c r="R211" s="210"/>
      <c r="S211" s="210"/>
      <c r="T211" s="210"/>
      <c r="U211" s="210"/>
      <c r="V211" s="210"/>
      <c r="W211" s="210"/>
      <c r="X211" s="210"/>
      <c r="Y211" s="210"/>
      <c r="Z211" s="210"/>
    </row>
    <row r="212" ht="12.75" customHeight="1">
      <c r="A212" s="625"/>
      <c r="B212" s="625"/>
      <c r="C212" s="625"/>
      <c r="D212" s="627"/>
      <c r="E212" s="210"/>
      <c r="F212" s="210"/>
      <c r="G212" s="210"/>
      <c r="H212" s="210"/>
      <c r="I212" s="627"/>
      <c r="J212" s="210"/>
      <c r="K212" s="210"/>
      <c r="L212" s="210"/>
      <c r="M212" s="628"/>
      <c r="N212" s="210"/>
      <c r="O212" s="210"/>
      <c r="P212" s="210"/>
      <c r="Q212" s="210"/>
      <c r="R212" s="210"/>
      <c r="S212" s="210"/>
      <c r="T212" s="210"/>
      <c r="U212" s="210"/>
      <c r="V212" s="210"/>
      <c r="W212" s="210"/>
      <c r="X212" s="210"/>
      <c r="Y212" s="210"/>
      <c r="Z212" s="210"/>
    </row>
    <row r="213" ht="12.75" customHeight="1">
      <c r="A213" s="625"/>
      <c r="B213" s="625"/>
      <c r="C213" s="625"/>
      <c r="D213" s="627"/>
      <c r="E213" s="210"/>
      <c r="F213" s="210"/>
      <c r="G213" s="210"/>
      <c r="H213" s="210"/>
      <c r="I213" s="627"/>
      <c r="J213" s="210"/>
      <c r="K213" s="210"/>
      <c r="L213" s="210"/>
      <c r="M213" s="628"/>
      <c r="N213" s="210"/>
      <c r="O213" s="210"/>
      <c r="P213" s="210"/>
      <c r="Q213" s="210"/>
      <c r="R213" s="210"/>
      <c r="S213" s="210"/>
      <c r="T213" s="210"/>
      <c r="U213" s="210"/>
      <c r="V213" s="210"/>
      <c r="W213" s="210"/>
      <c r="X213" s="210"/>
      <c r="Y213" s="210"/>
      <c r="Z213" s="210"/>
    </row>
    <row r="214" ht="12.75" customHeight="1">
      <c r="A214" s="625"/>
      <c r="B214" s="625"/>
      <c r="C214" s="625"/>
      <c r="D214" s="627"/>
      <c r="E214" s="210"/>
      <c r="F214" s="210"/>
      <c r="G214" s="210"/>
      <c r="H214" s="210"/>
      <c r="I214" s="627"/>
      <c r="J214" s="210"/>
      <c r="K214" s="210"/>
      <c r="L214" s="210"/>
      <c r="M214" s="628"/>
      <c r="N214" s="210"/>
      <c r="O214" s="210"/>
      <c r="P214" s="210"/>
      <c r="Q214" s="210"/>
      <c r="R214" s="210"/>
      <c r="S214" s="210"/>
      <c r="T214" s="210"/>
      <c r="U214" s="210"/>
      <c r="V214" s="210"/>
      <c r="W214" s="210"/>
      <c r="X214" s="210"/>
      <c r="Y214" s="210"/>
      <c r="Z214" s="210"/>
    </row>
    <row r="215" ht="12.75" customHeight="1">
      <c r="A215" s="625"/>
      <c r="B215" s="625"/>
      <c r="C215" s="625"/>
      <c r="D215" s="627"/>
      <c r="E215" s="210"/>
      <c r="F215" s="210"/>
      <c r="G215" s="210"/>
      <c r="H215" s="210"/>
      <c r="I215" s="627"/>
      <c r="J215" s="210"/>
      <c r="K215" s="210"/>
      <c r="L215" s="210"/>
      <c r="M215" s="628"/>
      <c r="N215" s="210"/>
      <c r="O215" s="210"/>
      <c r="P215" s="210"/>
      <c r="Q215" s="210"/>
      <c r="R215" s="210"/>
      <c r="S215" s="210"/>
      <c r="T215" s="210"/>
      <c r="U215" s="210"/>
      <c r="V215" s="210"/>
      <c r="W215" s="210"/>
      <c r="X215" s="210"/>
      <c r="Y215" s="210"/>
      <c r="Z215" s="210"/>
    </row>
    <row r="216" ht="12.75" customHeight="1">
      <c r="A216" s="625"/>
      <c r="B216" s="625"/>
      <c r="C216" s="625"/>
      <c r="D216" s="627"/>
      <c r="E216" s="210"/>
      <c r="F216" s="210"/>
      <c r="G216" s="210"/>
      <c r="H216" s="210"/>
      <c r="I216" s="627"/>
      <c r="J216" s="210"/>
      <c r="K216" s="210"/>
      <c r="L216" s="210"/>
      <c r="M216" s="628"/>
      <c r="N216" s="210"/>
      <c r="O216" s="210"/>
      <c r="P216" s="210"/>
      <c r="Q216" s="210"/>
      <c r="R216" s="210"/>
      <c r="S216" s="210"/>
      <c r="T216" s="210"/>
      <c r="U216" s="210"/>
      <c r="V216" s="210"/>
      <c r="W216" s="210"/>
      <c r="X216" s="210"/>
      <c r="Y216" s="210"/>
      <c r="Z216" s="210"/>
    </row>
    <row r="217" ht="12.75" customHeight="1">
      <c r="A217" s="625"/>
      <c r="B217" s="625"/>
      <c r="C217" s="625"/>
      <c r="D217" s="627"/>
      <c r="E217" s="210"/>
      <c r="F217" s="210"/>
      <c r="G217" s="210"/>
      <c r="H217" s="210"/>
      <c r="I217" s="627"/>
      <c r="J217" s="210"/>
      <c r="K217" s="210"/>
      <c r="L217" s="210"/>
      <c r="M217" s="628"/>
      <c r="N217" s="210"/>
      <c r="O217" s="210"/>
      <c r="P217" s="210"/>
      <c r="Q217" s="210"/>
      <c r="R217" s="210"/>
      <c r="S217" s="210"/>
      <c r="T217" s="210"/>
      <c r="U217" s="210"/>
      <c r="V217" s="210"/>
      <c r="W217" s="210"/>
      <c r="X217" s="210"/>
      <c r="Y217" s="210"/>
      <c r="Z217" s="210"/>
    </row>
    <row r="218" ht="12.75" customHeight="1">
      <c r="A218" s="625"/>
      <c r="B218" s="625"/>
      <c r="C218" s="625"/>
      <c r="D218" s="627"/>
      <c r="E218" s="210"/>
      <c r="F218" s="210"/>
      <c r="G218" s="210"/>
      <c r="H218" s="210"/>
      <c r="I218" s="627"/>
      <c r="J218" s="210"/>
      <c r="K218" s="210"/>
      <c r="L218" s="210"/>
      <c r="M218" s="628"/>
      <c r="N218" s="210"/>
      <c r="O218" s="210"/>
      <c r="P218" s="210"/>
      <c r="Q218" s="210"/>
      <c r="R218" s="210"/>
      <c r="S218" s="210"/>
      <c r="T218" s="210"/>
      <c r="U218" s="210"/>
      <c r="V218" s="210"/>
      <c r="W218" s="210"/>
      <c r="X218" s="210"/>
      <c r="Y218" s="210"/>
      <c r="Z218" s="210"/>
    </row>
    <row r="219" ht="12.75" customHeight="1">
      <c r="A219" s="625"/>
      <c r="B219" s="625"/>
      <c r="C219" s="625"/>
      <c r="D219" s="627"/>
      <c r="E219" s="210"/>
      <c r="F219" s="210"/>
      <c r="G219" s="210"/>
      <c r="H219" s="210"/>
      <c r="I219" s="627"/>
      <c r="J219" s="210"/>
      <c r="K219" s="210"/>
      <c r="L219" s="210"/>
      <c r="M219" s="628"/>
      <c r="N219" s="210"/>
      <c r="O219" s="210"/>
      <c r="P219" s="210"/>
      <c r="Q219" s="210"/>
      <c r="R219" s="210"/>
      <c r="S219" s="210"/>
      <c r="T219" s="210"/>
      <c r="U219" s="210"/>
      <c r="V219" s="210"/>
      <c r="W219" s="210"/>
      <c r="X219" s="210"/>
      <c r="Y219" s="210"/>
      <c r="Z219" s="210"/>
    </row>
    <row r="220" ht="12.75" customHeight="1">
      <c r="A220" s="625"/>
      <c r="B220" s="625"/>
      <c r="C220" s="625"/>
      <c r="D220" s="627"/>
      <c r="E220" s="210"/>
      <c r="F220" s="210"/>
      <c r="G220" s="210"/>
      <c r="H220" s="210"/>
      <c r="I220" s="627"/>
      <c r="J220" s="210"/>
      <c r="K220" s="210"/>
      <c r="L220" s="210"/>
      <c r="M220" s="628"/>
      <c r="N220" s="210"/>
      <c r="O220" s="210"/>
      <c r="P220" s="210"/>
      <c r="Q220" s="210"/>
      <c r="R220" s="210"/>
      <c r="S220" s="210"/>
      <c r="T220" s="210"/>
      <c r="U220" s="210"/>
      <c r="V220" s="210"/>
      <c r="W220" s="210"/>
      <c r="X220" s="210"/>
      <c r="Y220" s="210"/>
      <c r="Z220" s="210"/>
    </row>
    <row r="221" ht="12.75" customHeight="1">
      <c r="A221" s="625"/>
      <c r="B221" s="625"/>
      <c r="C221" s="625"/>
      <c r="D221" s="627"/>
      <c r="E221" s="210"/>
      <c r="F221" s="210"/>
      <c r="G221" s="210"/>
      <c r="H221" s="210"/>
      <c r="I221" s="627"/>
      <c r="J221" s="210"/>
      <c r="K221" s="210"/>
      <c r="L221" s="210"/>
      <c r="M221" s="628"/>
      <c r="N221" s="210"/>
      <c r="O221" s="210"/>
      <c r="P221" s="210"/>
      <c r="Q221" s="210"/>
      <c r="R221" s="210"/>
      <c r="S221" s="210"/>
      <c r="T221" s="210"/>
      <c r="U221" s="210"/>
      <c r="V221" s="210"/>
      <c r="W221" s="210"/>
      <c r="X221" s="210"/>
      <c r="Y221" s="210"/>
      <c r="Z221" s="210"/>
    </row>
    <row r="222" ht="12.75" customHeight="1">
      <c r="A222" s="625"/>
      <c r="B222" s="625"/>
      <c r="C222" s="625"/>
      <c r="D222" s="627"/>
      <c r="E222" s="210"/>
      <c r="F222" s="210"/>
      <c r="G222" s="210"/>
      <c r="H222" s="210"/>
      <c r="I222" s="627"/>
      <c r="J222" s="210"/>
      <c r="K222" s="210"/>
      <c r="L222" s="210"/>
      <c r="M222" s="628"/>
      <c r="N222" s="210"/>
      <c r="O222" s="210"/>
      <c r="P222" s="210"/>
      <c r="Q222" s="210"/>
      <c r="R222" s="210"/>
      <c r="S222" s="210"/>
      <c r="T222" s="210"/>
      <c r="U222" s="210"/>
      <c r="V222" s="210"/>
      <c r="W222" s="210"/>
      <c r="X222" s="210"/>
      <c r="Y222" s="210"/>
      <c r="Z222" s="210"/>
    </row>
    <row r="223" ht="12.75" customHeight="1">
      <c r="A223" s="625"/>
      <c r="B223" s="625"/>
      <c r="C223" s="625"/>
      <c r="D223" s="627"/>
      <c r="E223" s="210"/>
      <c r="F223" s="210"/>
      <c r="G223" s="210"/>
      <c r="H223" s="210"/>
      <c r="I223" s="627"/>
      <c r="J223" s="210"/>
      <c r="K223" s="210"/>
      <c r="L223" s="210"/>
      <c r="M223" s="628"/>
      <c r="N223" s="210"/>
      <c r="O223" s="210"/>
      <c r="P223" s="210"/>
      <c r="Q223" s="210"/>
      <c r="R223" s="210"/>
      <c r="S223" s="210"/>
      <c r="T223" s="210"/>
      <c r="U223" s="210"/>
      <c r="V223" s="210"/>
      <c r="W223" s="210"/>
      <c r="X223" s="210"/>
      <c r="Y223" s="210"/>
      <c r="Z223" s="210"/>
    </row>
    <row r="224" ht="12.75" customHeight="1">
      <c r="A224" s="625"/>
      <c r="B224" s="625"/>
      <c r="C224" s="625"/>
      <c r="D224" s="627"/>
      <c r="E224" s="210"/>
      <c r="F224" s="210"/>
      <c r="G224" s="210"/>
      <c r="H224" s="210"/>
      <c r="I224" s="627"/>
      <c r="J224" s="210"/>
      <c r="K224" s="210"/>
      <c r="L224" s="210"/>
      <c r="M224" s="628"/>
      <c r="N224" s="210"/>
      <c r="O224" s="210"/>
      <c r="P224" s="210"/>
      <c r="Q224" s="210"/>
      <c r="R224" s="210"/>
      <c r="S224" s="210"/>
      <c r="T224" s="210"/>
      <c r="U224" s="210"/>
      <c r="V224" s="210"/>
      <c r="W224" s="210"/>
      <c r="X224" s="210"/>
      <c r="Y224" s="210"/>
      <c r="Z224" s="210"/>
    </row>
    <row r="225" ht="12.75" customHeight="1">
      <c r="A225" s="625"/>
      <c r="B225" s="625"/>
      <c r="C225" s="625"/>
      <c r="D225" s="627"/>
      <c r="E225" s="210"/>
      <c r="F225" s="210"/>
      <c r="G225" s="210"/>
      <c r="H225" s="210"/>
      <c r="I225" s="627"/>
      <c r="J225" s="210"/>
      <c r="K225" s="210"/>
      <c r="L225" s="210"/>
      <c r="M225" s="628"/>
      <c r="N225" s="210"/>
      <c r="O225" s="210"/>
      <c r="P225" s="210"/>
      <c r="Q225" s="210"/>
      <c r="R225" s="210"/>
      <c r="S225" s="210"/>
      <c r="T225" s="210"/>
      <c r="U225" s="210"/>
      <c r="V225" s="210"/>
      <c r="W225" s="210"/>
      <c r="X225" s="210"/>
      <c r="Y225" s="210"/>
      <c r="Z225" s="210"/>
    </row>
    <row r="226" ht="12.75" customHeight="1">
      <c r="A226" s="625"/>
      <c r="B226" s="625"/>
      <c r="C226" s="625"/>
      <c r="D226" s="627"/>
      <c r="E226" s="210"/>
      <c r="F226" s="210"/>
      <c r="G226" s="210"/>
      <c r="H226" s="210"/>
      <c r="I226" s="627"/>
      <c r="J226" s="210"/>
      <c r="K226" s="210"/>
      <c r="L226" s="210"/>
      <c r="M226" s="628"/>
      <c r="N226" s="210"/>
      <c r="O226" s="210"/>
      <c r="P226" s="210"/>
      <c r="Q226" s="210"/>
      <c r="R226" s="210"/>
      <c r="S226" s="210"/>
      <c r="T226" s="210"/>
      <c r="U226" s="210"/>
      <c r="V226" s="210"/>
      <c r="W226" s="210"/>
      <c r="X226" s="210"/>
      <c r="Y226" s="210"/>
      <c r="Z226" s="210"/>
    </row>
    <row r="227" ht="12.75" customHeight="1">
      <c r="A227" s="625"/>
      <c r="B227" s="625"/>
      <c r="C227" s="625"/>
      <c r="D227" s="627"/>
      <c r="E227" s="210"/>
      <c r="F227" s="210"/>
      <c r="G227" s="210"/>
      <c r="H227" s="210"/>
      <c r="I227" s="627"/>
      <c r="J227" s="210"/>
      <c r="K227" s="210"/>
      <c r="L227" s="210"/>
      <c r="M227" s="628"/>
      <c r="N227" s="210"/>
      <c r="O227" s="210"/>
      <c r="P227" s="210"/>
      <c r="Q227" s="210"/>
      <c r="R227" s="210"/>
      <c r="S227" s="210"/>
      <c r="T227" s="210"/>
      <c r="U227" s="210"/>
      <c r="V227" s="210"/>
      <c r="W227" s="210"/>
      <c r="X227" s="210"/>
      <c r="Y227" s="210"/>
      <c r="Z227" s="210"/>
    </row>
    <row r="228" ht="12.75" customHeight="1">
      <c r="A228" s="625"/>
      <c r="B228" s="625"/>
      <c r="C228" s="625"/>
      <c r="D228" s="627"/>
      <c r="E228" s="210"/>
      <c r="F228" s="210"/>
      <c r="G228" s="210"/>
      <c r="H228" s="210"/>
      <c r="I228" s="627"/>
      <c r="J228" s="210"/>
      <c r="K228" s="210"/>
      <c r="L228" s="210"/>
      <c r="M228" s="628"/>
      <c r="N228" s="210"/>
      <c r="O228" s="210"/>
      <c r="P228" s="210"/>
      <c r="Q228" s="210"/>
      <c r="R228" s="210"/>
      <c r="S228" s="210"/>
      <c r="T228" s="210"/>
      <c r="U228" s="210"/>
      <c r="V228" s="210"/>
      <c r="W228" s="210"/>
      <c r="X228" s="210"/>
      <c r="Y228" s="210"/>
      <c r="Z228" s="210"/>
    </row>
    <row r="229" ht="12.75" customHeight="1">
      <c r="A229" s="625"/>
      <c r="B229" s="625"/>
      <c r="C229" s="625"/>
      <c r="D229" s="627"/>
      <c r="E229" s="210"/>
      <c r="F229" s="210"/>
      <c r="G229" s="210"/>
      <c r="H229" s="210"/>
      <c r="I229" s="627"/>
      <c r="J229" s="210"/>
      <c r="K229" s="210"/>
      <c r="L229" s="210"/>
      <c r="M229" s="628"/>
      <c r="N229" s="210"/>
      <c r="O229" s="210"/>
      <c r="P229" s="210"/>
      <c r="Q229" s="210"/>
      <c r="R229" s="210"/>
      <c r="S229" s="210"/>
      <c r="T229" s="210"/>
      <c r="U229" s="210"/>
      <c r="V229" s="210"/>
      <c r="W229" s="210"/>
      <c r="X229" s="210"/>
      <c r="Y229" s="210"/>
      <c r="Z229" s="210"/>
    </row>
    <row r="230" ht="12.75" customHeight="1">
      <c r="A230" s="625"/>
      <c r="B230" s="625"/>
      <c r="C230" s="625"/>
      <c r="D230" s="627"/>
      <c r="E230" s="210"/>
      <c r="F230" s="210"/>
      <c r="G230" s="210"/>
      <c r="H230" s="210"/>
      <c r="I230" s="627"/>
      <c r="J230" s="210"/>
      <c r="K230" s="210"/>
      <c r="L230" s="210"/>
      <c r="M230" s="628"/>
      <c r="N230" s="210"/>
      <c r="O230" s="210"/>
      <c r="P230" s="210"/>
      <c r="Q230" s="210"/>
      <c r="R230" s="210"/>
      <c r="S230" s="210"/>
      <c r="T230" s="210"/>
      <c r="U230" s="210"/>
      <c r="V230" s="210"/>
      <c r="W230" s="210"/>
      <c r="X230" s="210"/>
      <c r="Y230" s="210"/>
      <c r="Z230" s="210"/>
    </row>
    <row r="231" ht="12.75" customHeight="1">
      <c r="A231" s="625"/>
      <c r="B231" s="625"/>
      <c r="C231" s="625"/>
      <c r="D231" s="627"/>
      <c r="E231" s="210"/>
      <c r="F231" s="210"/>
      <c r="G231" s="210"/>
      <c r="H231" s="210"/>
      <c r="I231" s="627"/>
      <c r="J231" s="210"/>
      <c r="K231" s="210"/>
      <c r="L231" s="210"/>
      <c r="M231" s="628"/>
      <c r="N231" s="210"/>
      <c r="O231" s="210"/>
      <c r="P231" s="210"/>
      <c r="Q231" s="210"/>
      <c r="R231" s="210"/>
      <c r="S231" s="210"/>
      <c r="T231" s="210"/>
      <c r="U231" s="210"/>
      <c r="V231" s="210"/>
      <c r="W231" s="210"/>
      <c r="X231" s="210"/>
      <c r="Y231" s="210"/>
      <c r="Z231" s="210"/>
    </row>
    <row r="232" ht="12.75" customHeight="1">
      <c r="A232" s="625"/>
      <c r="B232" s="625"/>
      <c r="C232" s="625"/>
      <c r="D232" s="627"/>
      <c r="E232" s="210"/>
      <c r="F232" s="210"/>
      <c r="G232" s="210"/>
      <c r="H232" s="210"/>
      <c r="I232" s="627"/>
      <c r="J232" s="210"/>
      <c r="K232" s="210"/>
      <c r="L232" s="210"/>
      <c r="M232" s="628"/>
      <c r="N232" s="210"/>
      <c r="O232" s="210"/>
      <c r="P232" s="210"/>
      <c r="Q232" s="210"/>
      <c r="R232" s="210"/>
      <c r="S232" s="210"/>
      <c r="T232" s="210"/>
      <c r="U232" s="210"/>
      <c r="V232" s="210"/>
      <c r="W232" s="210"/>
      <c r="X232" s="210"/>
      <c r="Y232" s="210"/>
      <c r="Z232" s="210"/>
    </row>
    <row r="233" ht="12.75" customHeight="1">
      <c r="A233" s="625"/>
      <c r="B233" s="625"/>
      <c r="C233" s="625"/>
      <c r="D233" s="627"/>
      <c r="E233" s="210"/>
      <c r="F233" s="210"/>
      <c r="G233" s="210"/>
      <c r="H233" s="210"/>
      <c r="I233" s="627"/>
      <c r="J233" s="210"/>
      <c r="K233" s="210"/>
      <c r="L233" s="210"/>
      <c r="M233" s="628"/>
      <c r="N233" s="210"/>
      <c r="O233" s="210"/>
      <c r="P233" s="210"/>
      <c r="Q233" s="210"/>
      <c r="R233" s="210"/>
      <c r="S233" s="210"/>
      <c r="T233" s="210"/>
      <c r="U233" s="210"/>
      <c r="V233" s="210"/>
      <c r="W233" s="210"/>
      <c r="X233" s="210"/>
      <c r="Y233" s="210"/>
      <c r="Z233" s="210"/>
    </row>
    <row r="234" ht="12.75" customHeight="1">
      <c r="A234" s="625"/>
      <c r="B234" s="625"/>
      <c r="C234" s="625"/>
      <c r="D234" s="627"/>
      <c r="E234" s="210"/>
      <c r="F234" s="210"/>
      <c r="G234" s="210"/>
      <c r="H234" s="210"/>
      <c r="I234" s="627"/>
      <c r="J234" s="210"/>
      <c r="K234" s="210"/>
      <c r="L234" s="210"/>
      <c r="M234" s="628"/>
      <c r="N234" s="210"/>
      <c r="O234" s="210"/>
      <c r="P234" s="210"/>
      <c r="Q234" s="210"/>
      <c r="R234" s="210"/>
      <c r="S234" s="210"/>
      <c r="T234" s="210"/>
      <c r="U234" s="210"/>
      <c r="V234" s="210"/>
      <c r="W234" s="210"/>
      <c r="X234" s="210"/>
      <c r="Y234" s="210"/>
      <c r="Z234" s="210"/>
    </row>
    <row r="235" ht="12.75" customHeight="1">
      <c r="A235" s="625"/>
      <c r="B235" s="625"/>
      <c r="C235" s="625"/>
      <c r="D235" s="627"/>
      <c r="E235" s="210"/>
      <c r="F235" s="210"/>
      <c r="G235" s="210"/>
      <c r="H235" s="210"/>
      <c r="I235" s="627"/>
      <c r="J235" s="210"/>
      <c r="K235" s="210"/>
      <c r="L235" s="210"/>
      <c r="M235" s="628"/>
      <c r="N235" s="210"/>
      <c r="O235" s="210"/>
      <c r="P235" s="210"/>
      <c r="Q235" s="210"/>
      <c r="R235" s="210"/>
      <c r="S235" s="210"/>
      <c r="T235" s="210"/>
      <c r="U235" s="210"/>
      <c r="V235" s="210"/>
      <c r="W235" s="210"/>
      <c r="X235" s="210"/>
      <c r="Y235" s="210"/>
      <c r="Z235" s="210"/>
    </row>
    <row r="236" ht="12.75" customHeight="1">
      <c r="A236" s="625"/>
      <c r="B236" s="625"/>
      <c r="C236" s="625"/>
      <c r="D236" s="627"/>
      <c r="E236" s="210"/>
      <c r="F236" s="210"/>
      <c r="G236" s="210"/>
      <c r="H236" s="210"/>
      <c r="I236" s="627"/>
      <c r="J236" s="210"/>
      <c r="K236" s="210"/>
      <c r="L236" s="210"/>
      <c r="M236" s="628"/>
      <c r="N236" s="210"/>
      <c r="O236" s="210"/>
      <c r="P236" s="210"/>
      <c r="Q236" s="210"/>
      <c r="R236" s="210"/>
      <c r="S236" s="210"/>
      <c r="T236" s="210"/>
      <c r="U236" s="210"/>
      <c r="V236" s="210"/>
      <c r="W236" s="210"/>
      <c r="X236" s="210"/>
      <c r="Y236" s="210"/>
      <c r="Z236" s="210"/>
    </row>
    <row r="237" ht="12.75" customHeight="1">
      <c r="A237" s="625"/>
      <c r="B237" s="625"/>
      <c r="C237" s="625"/>
      <c r="D237" s="627"/>
      <c r="E237" s="210"/>
      <c r="F237" s="210"/>
      <c r="G237" s="210"/>
      <c r="H237" s="210"/>
      <c r="I237" s="627"/>
      <c r="J237" s="210"/>
      <c r="K237" s="210"/>
      <c r="L237" s="210"/>
      <c r="M237" s="628"/>
      <c r="N237" s="210"/>
      <c r="O237" s="210"/>
      <c r="P237" s="210"/>
      <c r="Q237" s="210"/>
      <c r="R237" s="210"/>
      <c r="S237" s="210"/>
      <c r="T237" s="210"/>
      <c r="U237" s="210"/>
      <c r="V237" s="210"/>
      <c r="W237" s="210"/>
      <c r="X237" s="210"/>
      <c r="Y237" s="210"/>
      <c r="Z237" s="210"/>
    </row>
    <row r="238" ht="12.75" customHeight="1">
      <c r="A238" s="625"/>
      <c r="B238" s="625"/>
      <c r="C238" s="625"/>
      <c r="D238" s="627"/>
      <c r="E238" s="210"/>
      <c r="F238" s="210"/>
      <c r="G238" s="210"/>
      <c r="H238" s="210"/>
      <c r="I238" s="627"/>
      <c r="J238" s="210"/>
      <c r="K238" s="210"/>
      <c r="L238" s="210"/>
      <c r="M238" s="628"/>
      <c r="N238" s="210"/>
      <c r="O238" s="210"/>
      <c r="P238" s="210"/>
      <c r="Q238" s="210"/>
      <c r="R238" s="210"/>
      <c r="S238" s="210"/>
      <c r="T238" s="210"/>
      <c r="U238" s="210"/>
      <c r="V238" s="210"/>
      <c r="W238" s="210"/>
      <c r="X238" s="210"/>
      <c r="Y238" s="210"/>
      <c r="Z238" s="210"/>
    </row>
    <row r="239" ht="12.75" customHeight="1">
      <c r="A239" s="625"/>
      <c r="B239" s="625"/>
      <c r="C239" s="625"/>
      <c r="D239" s="627"/>
      <c r="E239" s="210"/>
      <c r="F239" s="210"/>
      <c r="G239" s="210"/>
      <c r="H239" s="210"/>
      <c r="I239" s="627"/>
      <c r="J239" s="210"/>
      <c r="K239" s="210"/>
      <c r="L239" s="210"/>
      <c r="M239" s="628"/>
      <c r="N239" s="210"/>
      <c r="O239" s="210"/>
      <c r="P239" s="210"/>
      <c r="Q239" s="210"/>
      <c r="R239" s="210"/>
      <c r="S239" s="210"/>
      <c r="T239" s="210"/>
      <c r="U239" s="210"/>
      <c r="V239" s="210"/>
      <c r="W239" s="210"/>
      <c r="X239" s="210"/>
      <c r="Y239" s="210"/>
      <c r="Z239" s="210"/>
    </row>
    <row r="240" ht="12.75" customHeight="1">
      <c r="A240" s="625"/>
      <c r="B240" s="625"/>
      <c r="C240" s="625"/>
      <c r="D240" s="627"/>
      <c r="E240" s="210"/>
      <c r="F240" s="210"/>
      <c r="G240" s="210"/>
      <c r="H240" s="210"/>
      <c r="I240" s="627"/>
      <c r="J240" s="210"/>
      <c r="K240" s="210"/>
      <c r="L240" s="210"/>
      <c r="M240" s="628"/>
      <c r="N240" s="210"/>
      <c r="O240" s="210"/>
      <c r="P240" s="210"/>
      <c r="Q240" s="210"/>
      <c r="R240" s="210"/>
      <c r="S240" s="210"/>
      <c r="T240" s="210"/>
      <c r="U240" s="210"/>
      <c r="V240" s="210"/>
      <c r="W240" s="210"/>
      <c r="X240" s="210"/>
      <c r="Y240" s="210"/>
      <c r="Z240" s="210"/>
    </row>
    <row r="241" ht="12.75" customHeight="1">
      <c r="A241" s="625"/>
      <c r="B241" s="625"/>
      <c r="C241" s="625"/>
      <c r="D241" s="627"/>
      <c r="E241" s="210"/>
      <c r="F241" s="210"/>
      <c r="G241" s="210"/>
      <c r="H241" s="210"/>
      <c r="I241" s="627"/>
      <c r="J241" s="210"/>
      <c r="K241" s="210"/>
      <c r="L241" s="210"/>
      <c r="M241" s="628"/>
      <c r="N241" s="210"/>
      <c r="O241" s="210"/>
      <c r="P241" s="210"/>
      <c r="Q241" s="210"/>
      <c r="R241" s="210"/>
      <c r="S241" s="210"/>
      <c r="T241" s="210"/>
      <c r="U241" s="210"/>
      <c r="V241" s="210"/>
      <c r="W241" s="210"/>
      <c r="X241" s="210"/>
      <c r="Y241" s="210"/>
      <c r="Z241" s="210"/>
    </row>
    <row r="242" ht="12.75" customHeight="1">
      <c r="A242" s="625"/>
      <c r="B242" s="625"/>
      <c r="C242" s="625"/>
      <c r="D242" s="627"/>
      <c r="E242" s="210"/>
      <c r="F242" s="210"/>
      <c r="G242" s="210"/>
      <c r="H242" s="210"/>
      <c r="I242" s="627"/>
      <c r="J242" s="210"/>
      <c r="K242" s="210"/>
      <c r="L242" s="210"/>
      <c r="M242" s="628"/>
      <c r="N242" s="210"/>
      <c r="O242" s="210"/>
      <c r="P242" s="210"/>
      <c r="Q242" s="210"/>
      <c r="R242" s="210"/>
      <c r="S242" s="210"/>
      <c r="T242" s="210"/>
      <c r="U242" s="210"/>
      <c r="V242" s="210"/>
      <c r="W242" s="210"/>
      <c r="X242" s="210"/>
      <c r="Y242" s="210"/>
      <c r="Z242" s="210"/>
    </row>
    <row r="243" ht="12.75" customHeight="1">
      <c r="A243" s="625"/>
      <c r="B243" s="625"/>
      <c r="C243" s="625"/>
      <c r="D243" s="627"/>
      <c r="E243" s="210"/>
      <c r="F243" s="210"/>
      <c r="G243" s="210"/>
      <c r="H243" s="210"/>
      <c r="I243" s="627"/>
      <c r="J243" s="210"/>
      <c r="K243" s="210"/>
      <c r="L243" s="210"/>
      <c r="M243" s="628"/>
      <c r="N243" s="210"/>
      <c r="O243" s="210"/>
      <c r="P243" s="210"/>
      <c r="Q243" s="210"/>
      <c r="R243" s="210"/>
      <c r="S243" s="210"/>
      <c r="T243" s="210"/>
      <c r="U243" s="210"/>
      <c r="V243" s="210"/>
      <c r="W243" s="210"/>
      <c r="X243" s="210"/>
      <c r="Y243" s="210"/>
      <c r="Z243" s="210"/>
    </row>
    <row r="244" ht="12.75" customHeight="1">
      <c r="A244" s="625"/>
      <c r="B244" s="625"/>
      <c r="C244" s="625"/>
      <c r="D244" s="627"/>
      <c r="E244" s="210"/>
      <c r="F244" s="210"/>
      <c r="G244" s="210"/>
      <c r="H244" s="210"/>
      <c r="I244" s="627"/>
      <c r="J244" s="210"/>
      <c r="K244" s="210"/>
      <c r="L244" s="210"/>
      <c r="M244" s="628"/>
      <c r="N244" s="210"/>
      <c r="O244" s="210"/>
      <c r="P244" s="210"/>
      <c r="Q244" s="210"/>
      <c r="R244" s="210"/>
      <c r="S244" s="210"/>
      <c r="T244" s="210"/>
      <c r="U244" s="210"/>
      <c r="V244" s="210"/>
      <c r="W244" s="210"/>
      <c r="X244" s="210"/>
      <c r="Y244" s="210"/>
      <c r="Z244" s="210"/>
    </row>
    <row r="245" ht="12.75" customHeight="1">
      <c r="A245" s="625"/>
      <c r="B245" s="625"/>
      <c r="C245" s="625"/>
      <c r="D245" s="627"/>
      <c r="E245" s="210"/>
      <c r="F245" s="210"/>
      <c r="G245" s="210"/>
      <c r="H245" s="210"/>
      <c r="I245" s="627"/>
      <c r="J245" s="210"/>
      <c r="K245" s="210"/>
      <c r="L245" s="210"/>
      <c r="M245" s="628"/>
      <c r="N245" s="210"/>
      <c r="O245" s="210"/>
      <c r="P245" s="210"/>
      <c r="Q245" s="210"/>
      <c r="R245" s="210"/>
      <c r="S245" s="210"/>
      <c r="T245" s="210"/>
      <c r="U245" s="210"/>
      <c r="V245" s="210"/>
      <c r="W245" s="210"/>
      <c r="X245" s="210"/>
      <c r="Y245" s="210"/>
      <c r="Z245" s="210"/>
    </row>
    <row r="246" ht="12.75" customHeight="1">
      <c r="A246" s="625"/>
      <c r="B246" s="625"/>
      <c r="C246" s="625"/>
      <c r="D246" s="627"/>
      <c r="E246" s="210"/>
      <c r="F246" s="210"/>
      <c r="G246" s="210"/>
      <c r="H246" s="210"/>
      <c r="I246" s="627"/>
      <c r="J246" s="210"/>
      <c r="K246" s="210"/>
      <c r="L246" s="210"/>
      <c r="M246" s="628"/>
      <c r="N246" s="210"/>
      <c r="O246" s="210"/>
      <c r="P246" s="210"/>
      <c r="Q246" s="210"/>
      <c r="R246" s="210"/>
      <c r="S246" s="210"/>
      <c r="T246" s="210"/>
      <c r="U246" s="210"/>
      <c r="V246" s="210"/>
      <c r="W246" s="210"/>
      <c r="X246" s="210"/>
      <c r="Y246" s="210"/>
      <c r="Z246" s="210"/>
    </row>
    <row r="247" ht="12.75" customHeight="1">
      <c r="A247" s="625"/>
      <c r="B247" s="625"/>
      <c r="C247" s="625"/>
      <c r="D247" s="627"/>
      <c r="E247" s="210"/>
      <c r="F247" s="210"/>
      <c r="G247" s="210"/>
      <c r="H247" s="210"/>
      <c r="I247" s="627"/>
      <c r="J247" s="210"/>
      <c r="K247" s="210"/>
      <c r="L247" s="210"/>
      <c r="M247" s="628"/>
      <c r="N247" s="210"/>
      <c r="O247" s="210"/>
      <c r="P247" s="210"/>
      <c r="Q247" s="210"/>
      <c r="R247" s="210"/>
      <c r="S247" s="210"/>
      <c r="T247" s="210"/>
      <c r="U247" s="210"/>
      <c r="V247" s="210"/>
      <c r="W247" s="210"/>
      <c r="X247" s="210"/>
      <c r="Y247" s="210"/>
      <c r="Z247" s="210"/>
    </row>
    <row r="248" ht="12.75" customHeight="1">
      <c r="A248" s="625"/>
      <c r="B248" s="625"/>
      <c r="C248" s="625"/>
      <c r="D248" s="627"/>
      <c r="E248" s="210"/>
      <c r="F248" s="210"/>
      <c r="G248" s="210"/>
      <c r="H248" s="210"/>
      <c r="I248" s="627"/>
      <c r="J248" s="210"/>
      <c r="K248" s="210"/>
      <c r="L248" s="210"/>
      <c r="M248" s="628"/>
      <c r="N248" s="210"/>
      <c r="O248" s="210"/>
      <c r="P248" s="210"/>
      <c r="Q248" s="210"/>
      <c r="R248" s="210"/>
      <c r="S248" s="210"/>
      <c r="T248" s="210"/>
      <c r="U248" s="210"/>
      <c r="V248" s="210"/>
      <c r="W248" s="210"/>
      <c r="X248" s="210"/>
      <c r="Y248" s="210"/>
      <c r="Z248" s="210"/>
    </row>
    <row r="249" ht="12.75" customHeight="1">
      <c r="A249" s="625"/>
      <c r="B249" s="625"/>
      <c r="C249" s="625"/>
      <c r="D249" s="627"/>
      <c r="E249" s="210"/>
      <c r="F249" s="210"/>
      <c r="G249" s="210"/>
      <c r="H249" s="210"/>
      <c r="I249" s="627"/>
      <c r="J249" s="210"/>
      <c r="K249" s="210"/>
      <c r="L249" s="210"/>
      <c r="M249" s="628"/>
      <c r="N249" s="210"/>
      <c r="O249" s="210"/>
      <c r="P249" s="210"/>
      <c r="Q249" s="210"/>
      <c r="R249" s="210"/>
      <c r="S249" s="210"/>
      <c r="T249" s="210"/>
      <c r="U249" s="210"/>
      <c r="V249" s="210"/>
      <c r="W249" s="210"/>
      <c r="X249" s="210"/>
      <c r="Y249" s="210"/>
      <c r="Z249" s="210"/>
    </row>
    <row r="250" ht="12.75" customHeight="1">
      <c r="A250" s="625"/>
      <c r="B250" s="625"/>
      <c r="C250" s="625"/>
      <c r="D250" s="627"/>
      <c r="E250" s="210"/>
      <c r="F250" s="210"/>
      <c r="G250" s="210"/>
      <c r="H250" s="210"/>
      <c r="I250" s="627"/>
      <c r="J250" s="210"/>
      <c r="K250" s="210"/>
      <c r="L250" s="210"/>
      <c r="M250" s="628"/>
      <c r="N250" s="210"/>
      <c r="O250" s="210"/>
      <c r="P250" s="210"/>
      <c r="Q250" s="210"/>
      <c r="R250" s="210"/>
      <c r="S250" s="210"/>
      <c r="T250" s="210"/>
      <c r="U250" s="210"/>
      <c r="V250" s="210"/>
      <c r="W250" s="210"/>
      <c r="X250" s="210"/>
      <c r="Y250" s="210"/>
      <c r="Z250" s="210"/>
    </row>
    <row r="251" ht="12.75" customHeight="1">
      <c r="A251" s="625"/>
      <c r="B251" s="625"/>
      <c r="C251" s="625"/>
      <c r="D251" s="627"/>
      <c r="E251" s="210"/>
      <c r="F251" s="210"/>
      <c r="G251" s="210"/>
      <c r="H251" s="210"/>
      <c r="I251" s="627"/>
      <c r="J251" s="210"/>
      <c r="K251" s="210"/>
      <c r="L251" s="210"/>
      <c r="M251" s="628"/>
      <c r="N251" s="210"/>
      <c r="O251" s="210"/>
      <c r="P251" s="210"/>
      <c r="Q251" s="210"/>
      <c r="R251" s="210"/>
      <c r="S251" s="210"/>
      <c r="T251" s="210"/>
      <c r="U251" s="210"/>
      <c r="V251" s="210"/>
      <c r="W251" s="210"/>
      <c r="X251" s="210"/>
      <c r="Y251" s="210"/>
      <c r="Z251" s="210"/>
    </row>
    <row r="252" ht="12.75" customHeight="1">
      <c r="A252" s="625"/>
      <c r="B252" s="625"/>
      <c r="C252" s="625"/>
      <c r="D252" s="627"/>
      <c r="E252" s="210"/>
      <c r="F252" s="210"/>
      <c r="G252" s="210"/>
      <c r="H252" s="210"/>
      <c r="I252" s="627"/>
      <c r="J252" s="210"/>
      <c r="K252" s="210"/>
      <c r="L252" s="210"/>
      <c r="M252" s="628"/>
      <c r="N252" s="210"/>
      <c r="O252" s="210"/>
      <c r="P252" s="210"/>
      <c r="Q252" s="210"/>
      <c r="R252" s="210"/>
      <c r="S252" s="210"/>
      <c r="T252" s="210"/>
      <c r="U252" s="210"/>
      <c r="V252" s="210"/>
      <c r="W252" s="210"/>
      <c r="X252" s="210"/>
      <c r="Y252" s="210"/>
      <c r="Z252" s="210"/>
    </row>
    <row r="253" ht="12.75" customHeight="1">
      <c r="A253" s="625"/>
      <c r="B253" s="625"/>
      <c r="C253" s="625"/>
      <c r="D253" s="627"/>
      <c r="E253" s="210"/>
      <c r="F253" s="210"/>
      <c r="G253" s="210"/>
      <c r="H253" s="210"/>
      <c r="I253" s="627"/>
      <c r="J253" s="210"/>
      <c r="K253" s="210"/>
      <c r="L253" s="210"/>
      <c r="M253" s="628"/>
      <c r="N253" s="210"/>
      <c r="O253" s="210"/>
      <c r="P253" s="210"/>
      <c r="Q253" s="210"/>
      <c r="R253" s="210"/>
      <c r="S253" s="210"/>
      <c r="T253" s="210"/>
      <c r="U253" s="210"/>
      <c r="V253" s="210"/>
      <c r="W253" s="210"/>
      <c r="X253" s="210"/>
      <c r="Y253" s="210"/>
      <c r="Z253" s="210"/>
    </row>
    <row r="254" ht="12.75" customHeight="1">
      <c r="A254" s="625"/>
      <c r="B254" s="625"/>
      <c r="C254" s="625"/>
      <c r="D254" s="627"/>
      <c r="E254" s="210"/>
      <c r="F254" s="210"/>
      <c r="G254" s="210"/>
      <c r="H254" s="210"/>
      <c r="I254" s="627"/>
      <c r="J254" s="210"/>
      <c r="K254" s="210"/>
      <c r="L254" s="210"/>
      <c r="M254" s="628"/>
      <c r="N254" s="210"/>
      <c r="O254" s="210"/>
      <c r="P254" s="210"/>
      <c r="Q254" s="210"/>
      <c r="R254" s="210"/>
      <c r="S254" s="210"/>
      <c r="T254" s="210"/>
      <c r="U254" s="210"/>
      <c r="V254" s="210"/>
      <c r="W254" s="210"/>
      <c r="X254" s="210"/>
      <c r="Y254" s="210"/>
      <c r="Z254" s="210"/>
    </row>
    <row r="255" ht="12.75" customHeight="1">
      <c r="A255" s="625"/>
      <c r="B255" s="625"/>
      <c r="C255" s="625"/>
      <c r="D255" s="627"/>
      <c r="E255" s="210"/>
      <c r="F255" s="210"/>
      <c r="G255" s="210"/>
      <c r="H255" s="210"/>
      <c r="I255" s="627"/>
      <c r="J255" s="210"/>
      <c r="K255" s="210"/>
      <c r="L255" s="210"/>
      <c r="M255" s="628"/>
      <c r="N255" s="210"/>
      <c r="O255" s="210"/>
      <c r="P255" s="210"/>
      <c r="Q255" s="210"/>
      <c r="R255" s="210"/>
      <c r="S255" s="210"/>
      <c r="T255" s="210"/>
      <c r="U255" s="210"/>
      <c r="V255" s="210"/>
      <c r="W255" s="210"/>
      <c r="X255" s="210"/>
      <c r="Y255" s="210"/>
      <c r="Z255" s="210"/>
    </row>
    <row r="256" ht="12.75" customHeight="1">
      <c r="A256" s="625"/>
      <c r="B256" s="625"/>
      <c r="C256" s="625"/>
      <c r="D256" s="627"/>
      <c r="E256" s="210"/>
      <c r="F256" s="210"/>
      <c r="G256" s="210"/>
      <c r="H256" s="210"/>
      <c r="I256" s="627"/>
      <c r="J256" s="210"/>
      <c r="K256" s="210"/>
      <c r="L256" s="210"/>
      <c r="M256" s="628"/>
      <c r="N256" s="210"/>
      <c r="O256" s="210"/>
      <c r="P256" s="210"/>
      <c r="Q256" s="210"/>
      <c r="R256" s="210"/>
      <c r="S256" s="210"/>
      <c r="T256" s="210"/>
      <c r="U256" s="210"/>
      <c r="V256" s="210"/>
      <c r="W256" s="210"/>
      <c r="X256" s="210"/>
      <c r="Y256" s="210"/>
      <c r="Z256" s="210"/>
    </row>
    <row r="257" ht="12.75" customHeight="1">
      <c r="A257" s="625"/>
      <c r="B257" s="625"/>
      <c r="C257" s="625"/>
      <c r="D257" s="627"/>
      <c r="E257" s="210"/>
      <c r="F257" s="210"/>
      <c r="G257" s="210"/>
      <c r="H257" s="210"/>
      <c r="I257" s="627"/>
      <c r="J257" s="210"/>
      <c r="K257" s="210"/>
      <c r="L257" s="210"/>
      <c r="M257" s="628"/>
      <c r="N257" s="210"/>
      <c r="O257" s="210"/>
      <c r="P257" s="210"/>
      <c r="Q257" s="210"/>
      <c r="R257" s="210"/>
      <c r="S257" s="210"/>
      <c r="T257" s="210"/>
      <c r="U257" s="210"/>
      <c r="V257" s="210"/>
      <c r="W257" s="210"/>
      <c r="X257" s="210"/>
      <c r="Y257" s="210"/>
      <c r="Z257" s="210"/>
    </row>
    <row r="258" ht="12.75" customHeight="1">
      <c r="A258" s="625"/>
      <c r="B258" s="625"/>
      <c r="C258" s="625"/>
      <c r="D258" s="627"/>
      <c r="E258" s="210"/>
      <c r="F258" s="210"/>
      <c r="G258" s="210"/>
      <c r="H258" s="210"/>
      <c r="I258" s="627"/>
      <c r="J258" s="210"/>
      <c r="K258" s="210"/>
      <c r="L258" s="210"/>
      <c r="M258" s="628"/>
      <c r="N258" s="210"/>
      <c r="O258" s="210"/>
      <c r="P258" s="210"/>
      <c r="Q258" s="210"/>
      <c r="R258" s="210"/>
      <c r="S258" s="210"/>
      <c r="T258" s="210"/>
      <c r="U258" s="210"/>
      <c r="V258" s="210"/>
      <c r="W258" s="210"/>
      <c r="X258" s="210"/>
      <c r="Y258" s="210"/>
      <c r="Z258" s="210"/>
    </row>
    <row r="259" ht="12.75" customHeight="1">
      <c r="A259" s="625"/>
      <c r="B259" s="625"/>
      <c r="C259" s="625"/>
      <c r="D259" s="627"/>
      <c r="E259" s="210"/>
      <c r="F259" s="210"/>
      <c r="G259" s="210"/>
      <c r="H259" s="210"/>
      <c r="I259" s="627"/>
      <c r="J259" s="210"/>
      <c r="K259" s="210"/>
      <c r="L259" s="210"/>
      <c r="M259" s="628"/>
      <c r="N259" s="210"/>
      <c r="O259" s="210"/>
      <c r="P259" s="210"/>
      <c r="Q259" s="210"/>
      <c r="R259" s="210"/>
      <c r="S259" s="210"/>
      <c r="T259" s="210"/>
      <c r="U259" s="210"/>
      <c r="V259" s="210"/>
      <c r="W259" s="210"/>
      <c r="X259" s="210"/>
      <c r="Y259" s="210"/>
      <c r="Z259" s="210"/>
    </row>
    <row r="260" ht="12.75" customHeight="1">
      <c r="A260" s="625"/>
      <c r="B260" s="625"/>
      <c r="C260" s="625"/>
      <c r="D260" s="627"/>
      <c r="E260" s="210"/>
      <c r="F260" s="210"/>
      <c r="G260" s="210"/>
      <c r="H260" s="210"/>
      <c r="I260" s="627"/>
      <c r="J260" s="210"/>
      <c r="K260" s="210"/>
      <c r="L260" s="210"/>
      <c r="M260" s="628"/>
      <c r="N260" s="210"/>
      <c r="O260" s="210"/>
      <c r="P260" s="210"/>
      <c r="Q260" s="210"/>
      <c r="R260" s="210"/>
      <c r="S260" s="210"/>
      <c r="T260" s="210"/>
      <c r="U260" s="210"/>
      <c r="V260" s="210"/>
      <c r="W260" s="210"/>
      <c r="X260" s="210"/>
      <c r="Y260" s="210"/>
      <c r="Z260" s="210"/>
    </row>
    <row r="261" ht="12.75" customHeight="1">
      <c r="A261" s="625"/>
      <c r="B261" s="625"/>
      <c r="C261" s="625"/>
      <c r="D261" s="627"/>
      <c r="E261" s="210"/>
      <c r="F261" s="210"/>
      <c r="G261" s="210"/>
      <c r="H261" s="210"/>
      <c r="I261" s="627"/>
      <c r="J261" s="210"/>
      <c r="K261" s="210"/>
      <c r="L261" s="210"/>
      <c r="M261" s="628"/>
      <c r="N261" s="210"/>
      <c r="O261" s="210"/>
      <c r="P261" s="210"/>
      <c r="Q261" s="210"/>
      <c r="R261" s="210"/>
      <c r="S261" s="210"/>
      <c r="T261" s="210"/>
      <c r="U261" s="210"/>
      <c r="V261" s="210"/>
      <c r="W261" s="210"/>
      <c r="X261" s="210"/>
      <c r="Y261" s="210"/>
      <c r="Z261" s="210"/>
    </row>
    <row r="262" ht="12.75" customHeight="1">
      <c r="A262" s="625"/>
      <c r="B262" s="625"/>
      <c r="C262" s="625"/>
      <c r="D262" s="627"/>
      <c r="E262" s="210"/>
      <c r="F262" s="210"/>
      <c r="G262" s="210"/>
      <c r="H262" s="210"/>
      <c r="I262" s="627"/>
      <c r="J262" s="210"/>
      <c r="K262" s="210"/>
      <c r="L262" s="210"/>
      <c r="M262" s="628"/>
      <c r="N262" s="210"/>
      <c r="O262" s="210"/>
      <c r="P262" s="210"/>
      <c r="Q262" s="210"/>
      <c r="R262" s="210"/>
      <c r="S262" s="210"/>
      <c r="T262" s="210"/>
      <c r="U262" s="210"/>
      <c r="V262" s="210"/>
      <c r="W262" s="210"/>
      <c r="X262" s="210"/>
      <c r="Y262" s="210"/>
      <c r="Z262" s="210"/>
    </row>
    <row r="263" ht="12.75" customHeight="1">
      <c r="A263" s="625"/>
      <c r="B263" s="625"/>
      <c r="C263" s="625"/>
      <c r="D263" s="627"/>
      <c r="E263" s="210"/>
      <c r="F263" s="210"/>
      <c r="G263" s="210"/>
      <c r="H263" s="210"/>
      <c r="I263" s="627"/>
      <c r="J263" s="210"/>
      <c r="K263" s="210"/>
      <c r="L263" s="210"/>
      <c r="M263" s="628"/>
      <c r="N263" s="210"/>
      <c r="O263" s="210"/>
      <c r="P263" s="210"/>
      <c r="Q263" s="210"/>
      <c r="R263" s="210"/>
      <c r="S263" s="210"/>
      <c r="T263" s="210"/>
      <c r="U263" s="210"/>
      <c r="V263" s="210"/>
      <c r="W263" s="210"/>
      <c r="X263" s="210"/>
      <c r="Y263" s="210"/>
      <c r="Z263" s="210"/>
    </row>
    <row r="264" ht="12.75" customHeight="1">
      <c r="A264" s="625"/>
      <c r="B264" s="625"/>
      <c r="C264" s="625"/>
      <c r="D264" s="627"/>
      <c r="E264" s="210"/>
      <c r="F264" s="210"/>
      <c r="G264" s="210"/>
      <c r="H264" s="210"/>
      <c r="I264" s="627"/>
      <c r="J264" s="210"/>
      <c r="K264" s="210"/>
      <c r="L264" s="210"/>
      <c r="M264" s="628"/>
      <c r="N264" s="210"/>
      <c r="O264" s="210"/>
      <c r="P264" s="210"/>
      <c r="Q264" s="210"/>
      <c r="R264" s="210"/>
      <c r="S264" s="210"/>
      <c r="T264" s="210"/>
      <c r="U264" s="210"/>
      <c r="V264" s="210"/>
      <c r="W264" s="210"/>
      <c r="X264" s="210"/>
      <c r="Y264" s="210"/>
      <c r="Z264" s="210"/>
    </row>
    <row r="265" ht="12.75" customHeight="1">
      <c r="A265" s="625"/>
      <c r="B265" s="625"/>
      <c r="C265" s="625"/>
      <c r="D265" s="627"/>
      <c r="E265" s="210"/>
      <c r="F265" s="210"/>
      <c r="G265" s="210"/>
      <c r="H265" s="210"/>
      <c r="I265" s="627"/>
      <c r="J265" s="210"/>
      <c r="K265" s="210"/>
      <c r="L265" s="210"/>
      <c r="M265" s="628"/>
      <c r="N265" s="210"/>
      <c r="O265" s="210"/>
      <c r="P265" s="210"/>
      <c r="Q265" s="210"/>
      <c r="R265" s="210"/>
      <c r="S265" s="210"/>
      <c r="T265" s="210"/>
      <c r="U265" s="210"/>
      <c r="V265" s="210"/>
      <c r="W265" s="210"/>
      <c r="X265" s="210"/>
      <c r="Y265" s="210"/>
      <c r="Z265" s="210"/>
    </row>
    <row r="266" ht="12.75" customHeight="1">
      <c r="A266" s="625"/>
      <c r="B266" s="625"/>
      <c r="C266" s="625"/>
      <c r="D266" s="627"/>
      <c r="E266" s="210"/>
      <c r="F266" s="210"/>
      <c r="G266" s="210"/>
      <c r="H266" s="210"/>
      <c r="I266" s="627"/>
      <c r="J266" s="210"/>
      <c r="K266" s="210"/>
      <c r="L266" s="210"/>
      <c r="M266" s="628"/>
      <c r="N266" s="210"/>
      <c r="O266" s="210"/>
      <c r="P266" s="210"/>
      <c r="Q266" s="210"/>
      <c r="R266" s="210"/>
      <c r="S266" s="210"/>
      <c r="T266" s="210"/>
      <c r="U266" s="210"/>
      <c r="V266" s="210"/>
      <c r="W266" s="210"/>
      <c r="X266" s="210"/>
      <c r="Y266" s="210"/>
      <c r="Z266" s="210"/>
    </row>
    <row r="267" ht="12.75" customHeight="1">
      <c r="A267" s="625"/>
      <c r="B267" s="625"/>
      <c r="C267" s="625"/>
      <c r="D267" s="627"/>
      <c r="E267" s="210"/>
      <c r="F267" s="210"/>
      <c r="G267" s="210"/>
      <c r="H267" s="210"/>
      <c r="I267" s="627"/>
      <c r="J267" s="210"/>
      <c r="K267" s="210"/>
      <c r="L267" s="210"/>
      <c r="M267" s="628"/>
      <c r="N267" s="210"/>
      <c r="O267" s="210"/>
      <c r="P267" s="210"/>
      <c r="Q267" s="210"/>
      <c r="R267" s="210"/>
      <c r="S267" s="210"/>
      <c r="T267" s="210"/>
      <c r="U267" s="210"/>
      <c r="V267" s="210"/>
      <c r="W267" s="210"/>
      <c r="X267" s="210"/>
      <c r="Y267" s="210"/>
      <c r="Z267" s="210"/>
    </row>
    <row r="268" ht="12.75" customHeight="1">
      <c r="A268" s="625"/>
      <c r="B268" s="625"/>
      <c r="C268" s="625"/>
      <c r="D268" s="627"/>
      <c r="E268" s="210"/>
      <c r="F268" s="210"/>
      <c r="G268" s="210"/>
      <c r="H268" s="210"/>
      <c r="I268" s="627"/>
      <c r="J268" s="210"/>
      <c r="K268" s="210"/>
      <c r="L268" s="210"/>
      <c r="M268" s="628"/>
      <c r="N268" s="210"/>
      <c r="O268" s="210"/>
      <c r="P268" s="210"/>
      <c r="Q268" s="210"/>
      <c r="R268" s="210"/>
      <c r="S268" s="210"/>
      <c r="T268" s="210"/>
      <c r="U268" s="210"/>
      <c r="V268" s="210"/>
      <c r="W268" s="210"/>
      <c r="X268" s="210"/>
      <c r="Y268" s="210"/>
      <c r="Z268" s="210"/>
    </row>
    <row r="269" ht="12.75" customHeight="1">
      <c r="A269" s="625"/>
      <c r="B269" s="625"/>
      <c r="C269" s="625"/>
      <c r="D269" s="627"/>
      <c r="E269" s="210"/>
      <c r="F269" s="210"/>
      <c r="G269" s="210"/>
      <c r="H269" s="210"/>
      <c r="I269" s="627"/>
      <c r="J269" s="210"/>
      <c r="K269" s="210"/>
      <c r="L269" s="210"/>
      <c r="M269" s="628"/>
      <c r="N269" s="210"/>
      <c r="O269" s="210"/>
      <c r="P269" s="210"/>
      <c r="Q269" s="210"/>
      <c r="R269" s="210"/>
      <c r="S269" s="210"/>
      <c r="T269" s="210"/>
      <c r="U269" s="210"/>
      <c r="V269" s="210"/>
      <c r="W269" s="210"/>
      <c r="X269" s="210"/>
      <c r="Y269" s="210"/>
      <c r="Z269" s="210"/>
    </row>
    <row r="270" ht="12.75" customHeight="1">
      <c r="A270" s="625"/>
      <c r="B270" s="625"/>
      <c r="C270" s="625"/>
      <c r="D270" s="627"/>
      <c r="E270" s="210"/>
      <c r="F270" s="210"/>
      <c r="G270" s="210"/>
      <c r="H270" s="210"/>
      <c r="I270" s="627"/>
      <c r="J270" s="210"/>
      <c r="K270" s="210"/>
      <c r="L270" s="210"/>
      <c r="M270" s="628"/>
      <c r="N270" s="210"/>
      <c r="O270" s="210"/>
      <c r="P270" s="210"/>
      <c r="Q270" s="210"/>
      <c r="R270" s="210"/>
      <c r="S270" s="210"/>
      <c r="T270" s="210"/>
      <c r="U270" s="210"/>
      <c r="V270" s="210"/>
      <c r="W270" s="210"/>
      <c r="X270" s="210"/>
      <c r="Y270" s="210"/>
      <c r="Z270" s="210"/>
    </row>
    <row r="271" ht="12.75" customHeight="1">
      <c r="A271" s="625"/>
      <c r="B271" s="625"/>
      <c r="C271" s="625"/>
      <c r="D271" s="627"/>
      <c r="E271" s="210"/>
      <c r="F271" s="210"/>
      <c r="G271" s="210"/>
      <c r="H271" s="210"/>
      <c r="I271" s="627"/>
      <c r="J271" s="210"/>
      <c r="K271" s="210"/>
      <c r="L271" s="210"/>
      <c r="M271" s="628"/>
      <c r="N271" s="210"/>
      <c r="O271" s="210"/>
      <c r="P271" s="210"/>
      <c r="Q271" s="210"/>
      <c r="R271" s="210"/>
      <c r="S271" s="210"/>
      <c r="T271" s="210"/>
      <c r="U271" s="210"/>
      <c r="V271" s="210"/>
      <c r="W271" s="210"/>
      <c r="X271" s="210"/>
      <c r="Y271" s="210"/>
      <c r="Z271" s="210"/>
    </row>
    <row r="272" ht="12.75" customHeight="1">
      <c r="A272" s="625"/>
      <c r="B272" s="625"/>
      <c r="C272" s="625"/>
      <c r="D272" s="627"/>
      <c r="E272" s="210"/>
      <c r="F272" s="210"/>
      <c r="G272" s="210"/>
      <c r="H272" s="210"/>
      <c r="I272" s="627"/>
      <c r="J272" s="210"/>
      <c r="K272" s="210"/>
      <c r="L272" s="210"/>
      <c r="M272" s="628"/>
      <c r="N272" s="210"/>
      <c r="O272" s="210"/>
      <c r="P272" s="210"/>
      <c r="Q272" s="210"/>
      <c r="R272" s="210"/>
      <c r="S272" s="210"/>
      <c r="T272" s="210"/>
      <c r="U272" s="210"/>
      <c r="V272" s="210"/>
      <c r="W272" s="210"/>
      <c r="X272" s="210"/>
      <c r="Y272" s="210"/>
      <c r="Z272" s="210"/>
    </row>
    <row r="273" ht="12.75" customHeight="1">
      <c r="A273" s="625"/>
      <c r="B273" s="625"/>
      <c r="C273" s="625"/>
      <c r="D273" s="627"/>
      <c r="E273" s="210"/>
      <c r="F273" s="210"/>
      <c r="G273" s="210"/>
      <c r="H273" s="210"/>
      <c r="I273" s="627"/>
      <c r="J273" s="210"/>
      <c r="K273" s="210"/>
      <c r="L273" s="210"/>
      <c r="M273" s="628"/>
      <c r="N273" s="210"/>
      <c r="O273" s="210"/>
      <c r="P273" s="210"/>
      <c r="Q273" s="210"/>
      <c r="R273" s="210"/>
      <c r="S273" s="210"/>
      <c r="T273" s="210"/>
      <c r="U273" s="210"/>
      <c r="V273" s="210"/>
      <c r="W273" s="210"/>
      <c r="X273" s="210"/>
      <c r="Y273" s="210"/>
      <c r="Z273" s="210"/>
    </row>
    <row r="274" ht="12.75" customHeight="1">
      <c r="A274" s="625"/>
      <c r="B274" s="625"/>
      <c r="C274" s="625"/>
      <c r="D274" s="627"/>
      <c r="E274" s="210"/>
      <c r="F274" s="210"/>
      <c r="G274" s="210"/>
      <c r="H274" s="210"/>
      <c r="I274" s="627"/>
      <c r="J274" s="210"/>
      <c r="K274" s="210"/>
      <c r="L274" s="210"/>
      <c r="M274" s="628"/>
      <c r="N274" s="210"/>
      <c r="O274" s="210"/>
      <c r="P274" s="210"/>
      <c r="Q274" s="210"/>
      <c r="R274" s="210"/>
      <c r="S274" s="210"/>
      <c r="T274" s="210"/>
      <c r="U274" s="210"/>
      <c r="V274" s="210"/>
      <c r="W274" s="210"/>
      <c r="X274" s="210"/>
      <c r="Y274" s="210"/>
      <c r="Z274" s="210"/>
    </row>
    <row r="275" ht="12.75" customHeight="1">
      <c r="A275" s="625"/>
      <c r="B275" s="625"/>
      <c r="C275" s="625"/>
      <c r="D275" s="627"/>
      <c r="E275" s="210"/>
      <c r="F275" s="210"/>
      <c r="G275" s="210"/>
      <c r="H275" s="210"/>
      <c r="I275" s="627"/>
      <c r="J275" s="210"/>
      <c r="K275" s="210"/>
      <c r="L275" s="210"/>
      <c r="M275" s="628"/>
      <c r="N275" s="210"/>
      <c r="O275" s="210"/>
      <c r="P275" s="210"/>
      <c r="Q275" s="210"/>
      <c r="R275" s="210"/>
      <c r="S275" s="210"/>
      <c r="T275" s="210"/>
      <c r="U275" s="210"/>
      <c r="V275" s="210"/>
      <c r="W275" s="210"/>
      <c r="X275" s="210"/>
      <c r="Y275" s="210"/>
      <c r="Z275" s="210"/>
    </row>
    <row r="276" ht="12.75" customHeight="1">
      <c r="A276" s="625"/>
      <c r="B276" s="625"/>
      <c r="C276" s="625"/>
      <c r="D276" s="627"/>
      <c r="E276" s="210"/>
      <c r="F276" s="210"/>
      <c r="G276" s="210"/>
      <c r="H276" s="210"/>
      <c r="I276" s="627"/>
      <c r="J276" s="210"/>
      <c r="K276" s="210"/>
      <c r="L276" s="210"/>
      <c r="M276" s="628"/>
      <c r="N276" s="210"/>
      <c r="O276" s="210"/>
      <c r="P276" s="210"/>
      <c r="Q276" s="210"/>
      <c r="R276" s="210"/>
      <c r="S276" s="210"/>
      <c r="T276" s="210"/>
      <c r="U276" s="210"/>
      <c r="V276" s="210"/>
      <c r="W276" s="210"/>
      <c r="X276" s="210"/>
      <c r="Y276" s="210"/>
      <c r="Z276" s="210"/>
    </row>
    <row r="277" ht="12.75" customHeight="1">
      <c r="A277" s="625"/>
      <c r="B277" s="625"/>
      <c r="C277" s="625"/>
      <c r="D277" s="627"/>
      <c r="E277" s="210"/>
      <c r="F277" s="210"/>
      <c r="G277" s="210"/>
      <c r="H277" s="210"/>
      <c r="I277" s="627"/>
      <c r="J277" s="210"/>
      <c r="K277" s="210"/>
      <c r="L277" s="210"/>
      <c r="M277" s="628"/>
      <c r="N277" s="210"/>
      <c r="O277" s="210"/>
      <c r="P277" s="210"/>
      <c r="Q277" s="210"/>
      <c r="R277" s="210"/>
      <c r="S277" s="210"/>
      <c r="T277" s="210"/>
      <c r="U277" s="210"/>
      <c r="V277" s="210"/>
      <c r="W277" s="210"/>
      <c r="X277" s="210"/>
      <c r="Y277" s="210"/>
      <c r="Z277" s="210"/>
    </row>
    <row r="278" ht="12.75" customHeight="1">
      <c r="A278" s="625"/>
      <c r="B278" s="625"/>
      <c r="C278" s="625"/>
      <c r="D278" s="627"/>
      <c r="E278" s="210"/>
      <c r="F278" s="210"/>
      <c r="G278" s="210"/>
      <c r="H278" s="210"/>
      <c r="I278" s="627"/>
      <c r="J278" s="210"/>
      <c r="K278" s="210"/>
      <c r="L278" s="210"/>
      <c r="M278" s="628"/>
      <c r="N278" s="210"/>
      <c r="O278" s="210"/>
      <c r="P278" s="210"/>
      <c r="Q278" s="210"/>
      <c r="R278" s="210"/>
      <c r="S278" s="210"/>
      <c r="T278" s="210"/>
      <c r="U278" s="210"/>
      <c r="V278" s="210"/>
      <c r="W278" s="210"/>
      <c r="X278" s="210"/>
      <c r="Y278" s="210"/>
      <c r="Z278" s="210"/>
    </row>
    <row r="279" ht="12.75" customHeight="1">
      <c r="A279" s="625"/>
      <c r="B279" s="625"/>
      <c r="C279" s="625"/>
      <c r="D279" s="627"/>
      <c r="E279" s="210"/>
      <c r="F279" s="210"/>
      <c r="G279" s="210"/>
      <c r="H279" s="210"/>
      <c r="I279" s="627"/>
      <c r="J279" s="210"/>
      <c r="K279" s="210"/>
      <c r="L279" s="210"/>
      <c r="M279" s="628"/>
      <c r="N279" s="210"/>
      <c r="O279" s="210"/>
      <c r="P279" s="210"/>
      <c r="Q279" s="210"/>
      <c r="R279" s="210"/>
      <c r="S279" s="210"/>
      <c r="T279" s="210"/>
      <c r="U279" s="210"/>
      <c r="V279" s="210"/>
      <c r="W279" s="210"/>
      <c r="X279" s="210"/>
      <c r="Y279" s="210"/>
      <c r="Z279" s="210"/>
    </row>
    <row r="280" ht="12.75" customHeight="1">
      <c r="A280" s="625"/>
      <c r="B280" s="625"/>
      <c r="C280" s="625"/>
      <c r="D280" s="627"/>
      <c r="E280" s="210"/>
      <c r="F280" s="210"/>
      <c r="G280" s="210"/>
      <c r="H280" s="210"/>
      <c r="I280" s="627"/>
      <c r="J280" s="210"/>
      <c r="K280" s="210"/>
      <c r="L280" s="210"/>
      <c r="M280" s="628"/>
      <c r="N280" s="210"/>
      <c r="O280" s="210"/>
      <c r="P280" s="210"/>
      <c r="Q280" s="210"/>
      <c r="R280" s="210"/>
      <c r="S280" s="210"/>
      <c r="T280" s="210"/>
      <c r="U280" s="210"/>
      <c r="V280" s="210"/>
      <c r="W280" s="210"/>
      <c r="X280" s="210"/>
      <c r="Y280" s="210"/>
      <c r="Z280" s="210"/>
    </row>
    <row r="281" ht="12.75" customHeight="1">
      <c r="A281" s="625"/>
      <c r="B281" s="625"/>
      <c r="C281" s="625"/>
      <c r="D281" s="627"/>
      <c r="E281" s="210"/>
      <c r="F281" s="210"/>
      <c r="G281" s="210"/>
      <c r="H281" s="210"/>
      <c r="I281" s="627"/>
      <c r="J281" s="210"/>
      <c r="K281" s="210"/>
      <c r="L281" s="210"/>
      <c r="M281" s="628"/>
      <c r="N281" s="210"/>
      <c r="O281" s="210"/>
      <c r="P281" s="210"/>
      <c r="Q281" s="210"/>
      <c r="R281" s="210"/>
      <c r="S281" s="210"/>
      <c r="T281" s="210"/>
      <c r="U281" s="210"/>
      <c r="V281" s="210"/>
      <c r="W281" s="210"/>
      <c r="X281" s="210"/>
      <c r="Y281" s="210"/>
      <c r="Z281" s="210"/>
    </row>
    <row r="282" ht="12.75" customHeight="1">
      <c r="A282" s="625"/>
      <c r="B282" s="625"/>
      <c r="C282" s="625"/>
      <c r="D282" s="627"/>
      <c r="E282" s="210"/>
      <c r="F282" s="210"/>
      <c r="G282" s="210"/>
      <c r="H282" s="210"/>
      <c r="I282" s="627"/>
      <c r="J282" s="210"/>
      <c r="K282" s="210"/>
      <c r="L282" s="210"/>
      <c r="M282" s="628"/>
      <c r="N282" s="210"/>
      <c r="O282" s="210"/>
      <c r="P282" s="210"/>
      <c r="Q282" s="210"/>
      <c r="R282" s="210"/>
      <c r="S282" s="210"/>
      <c r="T282" s="210"/>
      <c r="U282" s="210"/>
      <c r="V282" s="210"/>
      <c r="W282" s="210"/>
      <c r="X282" s="210"/>
      <c r="Y282" s="210"/>
      <c r="Z282" s="210"/>
    </row>
    <row r="283" ht="12.75" customHeight="1">
      <c r="A283" s="625"/>
      <c r="B283" s="625"/>
      <c r="C283" s="625"/>
      <c r="D283" s="627"/>
      <c r="E283" s="210"/>
      <c r="F283" s="210"/>
      <c r="G283" s="210"/>
      <c r="H283" s="210"/>
      <c r="I283" s="627"/>
      <c r="J283" s="210"/>
      <c r="K283" s="210"/>
      <c r="L283" s="210"/>
      <c r="M283" s="628"/>
      <c r="N283" s="210"/>
      <c r="O283" s="210"/>
      <c r="P283" s="210"/>
      <c r="Q283" s="210"/>
      <c r="R283" s="210"/>
      <c r="S283" s="210"/>
      <c r="T283" s="210"/>
      <c r="U283" s="210"/>
      <c r="V283" s="210"/>
      <c r="W283" s="210"/>
      <c r="X283" s="210"/>
      <c r="Y283" s="210"/>
      <c r="Z283" s="210"/>
    </row>
    <row r="284" ht="12.75" customHeight="1">
      <c r="A284" s="625"/>
      <c r="B284" s="625"/>
      <c r="C284" s="625"/>
      <c r="D284" s="627"/>
      <c r="E284" s="210"/>
      <c r="F284" s="210"/>
      <c r="G284" s="210"/>
      <c r="H284" s="210"/>
      <c r="I284" s="627"/>
      <c r="J284" s="210"/>
      <c r="K284" s="210"/>
      <c r="L284" s="210"/>
      <c r="M284" s="628"/>
      <c r="N284" s="210"/>
      <c r="O284" s="210"/>
      <c r="P284" s="210"/>
      <c r="Q284" s="210"/>
      <c r="R284" s="210"/>
      <c r="S284" s="210"/>
      <c r="T284" s="210"/>
      <c r="U284" s="210"/>
      <c r="V284" s="210"/>
      <c r="W284" s="210"/>
      <c r="X284" s="210"/>
      <c r="Y284" s="210"/>
      <c r="Z284" s="210"/>
    </row>
    <row r="285" ht="12.75" customHeight="1">
      <c r="A285" s="625"/>
      <c r="B285" s="625"/>
      <c r="C285" s="625"/>
      <c r="D285" s="627"/>
      <c r="E285" s="210"/>
      <c r="F285" s="210"/>
      <c r="G285" s="210"/>
      <c r="H285" s="210"/>
      <c r="I285" s="627"/>
      <c r="J285" s="210"/>
      <c r="K285" s="210"/>
      <c r="L285" s="210"/>
      <c r="M285" s="628"/>
      <c r="N285" s="210"/>
      <c r="O285" s="210"/>
      <c r="P285" s="210"/>
      <c r="Q285" s="210"/>
      <c r="R285" s="210"/>
      <c r="S285" s="210"/>
      <c r="T285" s="210"/>
      <c r="U285" s="210"/>
      <c r="V285" s="210"/>
      <c r="W285" s="210"/>
      <c r="X285" s="210"/>
      <c r="Y285" s="210"/>
      <c r="Z285" s="210"/>
    </row>
    <row r="286" ht="12.75" customHeight="1">
      <c r="A286" s="625"/>
      <c r="B286" s="625"/>
      <c r="C286" s="625"/>
      <c r="D286" s="627"/>
      <c r="E286" s="210"/>
      <c r="F286" s="210"/>
      <c r="G286" s="210"/>
      <c r="H286" s="210"/>
      <c r="I286" s="627"/>
      <c r="J286" s="210"/>
      <c r="K286" s="210"/>
      <c r="L286" s="210"/>
      <c r="M286" s="628"/>
      <c r="N286" s="210"/>
      <c r="O286" s="210"/>
      <c r="P286" s="210"/>
      <c r="Q286" s="210"/>
      <c r="R286" s="210"/>
      <c r="S286" s="210"/>
      <c r="T286" s="210"/>
      <c r="U286" s="210"/>
      <c r="V286" s="210"/>
      <c r="W286" s="210"/>
      <c r="X286" s="210"/>
      <c r="Y286" s="210"/>
      <c r="Z286" s="210"/>
    </row>
    <row r="287" ht="12.75" customHeight="1">
      <c r="A287" s="625"/>
      <c r="B287" s="625"/>
      <c r="C287" s="625"/>
      <c r="D287" s="627"/>
      <c r="E287" s="210"/>
      <c r="F287" s="210"/>
      <c r="G287" s="210"/>
      <c r="H287" s="210"/>
      <c r="I287" s="627"/>
      <c r="J287" s="210"/>
      <c r="K287" s="210"/>
      <c r="L287" s="210"/>
      <c r="M287" s="628"/>
      <c r="N287" s="210"/>
      <c r="O287" s="210"/>
      <c r="P287" s="210"/>
      <c r="Q287" s="210"/>
      <c r="R287" s="210"/>
      <c r="S287" s="210"/>
      <c r="T287" s="210"/>
      <c r="U287" s="210"/>
      <c r="V287" s="210"/>
      <c r="W287" s="210"/>
      <c r="X287" s="210"/>
      <c r="Y287" s="210"/>
      <c r="Z287" s="210"/>
    </row>
    <row r="288" ht="12.75" customHeight="1">
      <c r="A288" s="625"/>
      <c r="B288" s="625"/>
      <c r="C288" s="625"/>
      <c r="D288" s="627"/>
      <c r="E288" s="210"/>
      <c r="F288" s="210"/>
      <c r="G288" s="210"/>
      <c r="H288" s="210"/>
      <c r="I288" s="627"/>
      <c r="J288" s="210"/>
      <c r="K288" s="210"/>
      <c r="L288" s="210"/>
      <c r="M288" s="628"/>
      <c r="N288" s="210"/>
      <c r="O288" s="210"/>
      <c r="P288" s="210"/>
      <c r="Q288" s="210"/>
      <c r="R288" s="210"/>
      <c r="S288" s="210"/>
      <c r="T288" s="210"/>
      <c r="U288" s="210"/>
      <c r="V288" s="210"/>
      <c r="W288" s="210"/>
      <c r="X288" s="210"/>
      <c r="Y288" s="210"/>
      <c r="Z288" s="210"/>
    </row>
    <row r="289" ht="12.75" customHeight="1">
      <c r="A289" s="625"/>
      <c r="B289" s="625"/>
      <c r="C289" s="625"/>
      <c r="D289" s="627"/>
      <c r="E289" s="210"/>
      <c r="F289" s="210"/>
      <c r="G289" s="210"/>
      <c r="H289" s="210"/>
      <c r="I289" s="627"/>
      <c r="J289" s="210"/>
      <c r="K289" s="210"/>
      <c r="L289" s="210"/>
      <c r="M289" s="628"/>
      <c r="N289" s="210"/>
      <c r="O289" s="210"/>
      <c r="P289" s="210"/>
      <c r="Q289" s="210"/>
      <c r="R289" s="210"/>
      <c r="S289" s="210"/>
      <c r="T289" s="210"/>
      <c r="U289" s="210"/>
      <c r="V289" s="210"/>
      <c r="W289" s="210"/>
      <c r="X289" s="210"/>
      <c r="Y289" s="210"/>
      <c r="Z289" s="210"/>
    </row>
    <row r="290" ht="12.75" customHeight="1">
      <c r="A290" s="625"/>
      <c r="B290" s="625"/>
      <c r="C290" s="625"/>
      <c r="D290" s="627"/>
      <c r="E290" s="210"/>
      <c r="F290" s="210"/>
      <c r="G290" s="210"/>
      <c r="H290" s="210"/>
      <c r="I290" s="627"/>
      <c r="J290" s="210"/>
      <c r="K290" s="210"/>
      <c r="L290" s="210"/>
      <c r="M290" s="628"/>
      <c r="N290" s="210"/>
      <c r="O290" s="210"/>
      <c r="P290" s="210"/>
      <c r="Q290" s="210"/>
      <c r="R290" s="210"/>
      <c r="S290" s="210"/>
      <c r="T290" s="210"/>
      <c r="U290" s="210"/>
      <c r="V290" s="210"/>
      <c r="W290" s="210"/>
      <c r="X290" s="210"/>
      <c r="Y290" s="210"/>
      <c r="Z290" s="210"/>
    </row>
    <row r="291" ht="12.75" customHeight="1">
      <c r="A291" s="625"/>
      <c r="B291" s="625"/>
      <c r="C291" s="625"/>
      <c r="D291" s="627"/>
      <c r="E291" s="210"/>
      <c r="F291" s="210"/>
      <c r="G291" s="210"/>
      <c r="H291" s="210"/>
      <c r="I291" s="627"/>
      <c r="J291" s="210"/>
      <c r="K291" s="210"/>
      <c r="L291" s="210"/>
      <c r="M291" s="628"/>
      <c r="N291" s="210"/>
      <c r="O291" s="210"/>
      <c r="P291" s="210"/>
      <c r="Q291" s="210"/>
      <c r="R291" s="210"/>
      <c r="S291" s="210"/>
      <c r="T291" s="210"/>
      <c r="U291" s="210"/>
      <c r="V291" s="210"/>
      <c r="W291" s="210"/>
      <c r="X291" s="210"/>
      <c r="Y291" s="210"/>
      <c r="Z291" s="210"/>
    </row>
    <row r="292" ht="12.75" customHeight="1">
      <c r="A292" s="625"/>
      <c r="B292" s="625"/>
      <c r="C292" s="625"/>
      <c r="D292" s="627"/>
      <c r="E292" s="210"/>
      <c r="F292" s="210"/>
      <c r="G292" s="210"/>
      <c r="H292" s="210"/>
      <c r="I292" s="627"/>
      <c r="J292" s="210"/>
      <c r="K292" s="210"/>
      <c r="L292" s="210"/>
      <c r="M292" s="628"/>
      <c r="N292" s="210"/>
      <c r="O292" s="210"/>
      <c r="P292" s="210"/>
      <c r="Q292" s="210"/>
      <c r="R292" s="210"/>
      <c r="S292" s="210"/>
      <c r="T292" s="210"/>
      <c r="U292" s="210"/>
      <c r="V292" s="210"/>
      <c r="W292" s="210"/>
      <c r="X292" s="210"/>
      <c r="Y292" s="210"/>
      <c r="Z292" s="210"/>
    </row>
    <row r="293" ht="12.75" customHeight="1">
      <c r="A293" s="625"/>
      <c r="B293" s="625"/>
      <c r="C293" s="625"/>
      <c r="D293" s="627"/>
      <c r="E293" s="210"/>
      <c r="F293" s="210"/>
      <c r="G293" s="210"/>
      <c r="H293" s="210"/>
      <c r="I293" s="627"/>
      <c r="J293" s="210"/>
      <c r="K293" s="210"/>
      <c r="L293" s="210"/>
      <c r="M293" s="628"/>
      <c r="N293" s="210"/>
      <c r="O293" s="210"/>
      <c r="P293" s="210"/>
      <c r="Q293" s="210"/>
      <c r="R293" s="210"/>
      <c r="S293" s="210"/>
      <c r="T293" s="210"/>
      <c r="U293" s="210"/>
      <c r="V293" s="210"/>
      <c r="W293" s="210"/>
      <c r="X293" s="210"/>
      <c r="Y293" s="210"/>
      <c r="Z293" s="210"/>
    </row>
    <row r="294" ht="12.75" customHeight="1">
      <c r="A294" s="625"/>
      <c r="B294" s="625"/>
      <c r="C294" s="625"/>
      <c r="D294" s="627"/>
      <c r="E294" s="210"/>
      <c r="F294" s="210"/>
      <c r="G294" s="210"/>
      <c r="H294" s="210"/>
      <c r="I294" s="627"/>
      <c r="J294" s="210"/>
      <c r="K294" s="210"/>
      <c r="L294" s="210"/>
      <c r="M294" s="628"/>
      <c r="N294" s="210"/>
      <c r="O294" s="210"/>
      <c r="P294" s="210"/>
      <c r="Q294" s="210"/>
      <c r="R294" s="210"/>
      <c r="S294" s="210"/>
      <c r="T294" s="210"/>
      <c r="U294" s="210"/>
      <c r="V294" s="210"/>
      <c r="W294" s="210"/>
      <c r="X294" s="210"/>
      <c r="Y294" s="210"/>
      <c r="Z294" s="210"/>
    </row>
    <row r="295" ht="12.75" customHeight="1">
      <c r="A295" s="625"/>
      <c r="B295" s="625"/>
      <c r="C295" s="625"/>
      <c r="D295" s="627"/>
      <c r="E295" s="210"/>
      <c r="F295" s="210"/>
      <c r="G295" s="210"/>
      <c r="H295" s="210"/>
      <c r="I295" s="627"/>
      <c r="J295" s="210"/>
      <c r="K295" s="210"/>
      <c r="L295" s="210"/>
      <c r="M295" s="628"/>
      <c r="N295" s="210"/>
      <c r="O295" s="210"/>
      <c r="P295" s="210"/>
      <c r="Q295" s="210"/>
      <c r="R295" s="210"/>
      <c r="S295" s="210"/>
      <c r="T295" s="210"/>
      <c r="U295" s="210"/>
      <c r="V295" s="210"/>
      <c r="W295" s="210"/>
      <c r="X295" s="210"/>
      <c r="Y295" s="210"/>
      <c r="Z295" s="210"/>
    </row>
    <row r="296" ht="12.75" customHeight="1">
      <c r="A296" s="625"/>
      <c r="B296" s="625"/>
      <c r="C296" s="625"/>
      <c r="D296" s="627"/>
      <c r="E296" s="210"/>
      <c r="F296" s="210"/>
      <c r="G296" s="210"/>
      <c r="H296" s="210"/>
      <c r="I296" s="627"/>
      <c r="J296" s="210"/>
      <c r="K296" s="210"/>
      <c r="L296" s="210"/>
      <c r="M296" s="628"/>
      <c r="N296" s="210"/>
      <c r="O296" s="210"/>
      <c r="P296" s="210"/>
      <c r="Q296" s="210"/>
      <c r="R296" s="210"/>
      <c r="S296" s="210"/>
      <c r="T296" s="210"/>
      <c r="U296" s="210"/>
      <c r="V296" s="210"/>
      <c r="W296" s="210"/>
      <c r="X296" s="210"/>
      <c r="Y296" s="210"/>
      <c r="Z296" s="210"/>
    </row>
    <row r="297" ht="12.75" customHeight="1">
      <c r="A297" s="625"/>
      <c r="B297" s="625"/>
      <c r="C297" s="625"/>
      <c r="D297" s="627"/>
      <c r="E297" s="210"/>
      <c r="F297" s="210"/>
      <c r="G297" s="210"/>
      <c r="H297" s="210"/>
      <c r="I297" s="627"/>
      <c r="J297" s="210"/>
      <c r="K297" s="210"/>
      <c r="L297" s="210"/>
      <c r="M297" s="628"/>
      <c r="N297" s="210"/>
      <c r="O297" s="210"/>
      <c r="P297" s="210"/>
      <c r="Q297" s="210"/>
      <c r="R297" s="210"/>
      <c r="S297" s="210"/>
      <c r="T297" s="210"/>
      <c r="U297" s="210"/>
      <c r="V297" s="210"/>
      <c r="W297" s="210"/>
      <c r="X297" s="210"/>
      <c r="Y297" s="210"/>
      <c r="Z297" s="210"/>
    </row>
    <row r="298" ht="12.75" customHeight="1">
      <c r="A298" s="625"/>
      <c r="B298" s="625"/>
      <c r="C298" s="625"/>
      <c r="D298" s="627"/>
      <c r="E298" s="210"/>
      <c r="F298" s="210"/>
      <c r="G298" s="210"/>
      <c r="H298" s="210"/>
      <c r="I298" s="627"/>
      <c r="J298" s="210"/>
      <c r="K298" s="210"/>
      <c r="L298" s="210"/>
      <c r="M298" s="628"/>
      <c r="N298" s="210"/>
      <c r="O298" s="210"/>
      <c r="P298" s="210"/>
      <c r="Q298" s="210"/>
      <c r="R298" s="210"/>
      <c r="S298" s="210"/>
      <c r="T298" s="210"/>
      <c r="U298" s="210"/>
      <c r="V298" s="210"/>
      <c r="W298" s="210"/>
      <c r="X298" s="210"/>
      <c r="Y298" s="210"/>
      <c r="Z298" s="210"/>
    </row>
    <row r="299" ht="12.75" customHeight="1">
      <c r="A299" s="625"/>
      <c r="B299" s="625"/>
      <c r="C299" s="625"/>
      <c r="D299" s="627"/>
      <c r="E299" s="210"/>
      <c r="F299" s="210"/>
      <c r="G299" s="210"/>
      <c r="H299" s="210"/>
      <c r="I299" s="627"/>
      <c r="J299" s="210"/>
      <c r="K299" s="210"/>
      <c r="L299" s="210"/>
      <c r="M299" s="628"/>
      <c r="N299" s="210"/>
      <c r="O299" s="210"/>
      <c r="P299" s="210"/>
      <c r="Q299" s="210"/>
      <c r="R299" s="210"/>
      <c r="S299" s="210"/>
      <c r="T299" s="210"/>
      <c r="U299" s="210"/>
      <c r="V299" s="210"/>
      <c r="W299" s="210"/>
      <c r="X299" s="210"/>
      <c r="Y299" s="210"/>
      <c r="Z299" s="210"/>
    </row>
    <row r="300" ht="12.75" customHeight="1">
      <c r="A300" s="625"/>
      <c r="B300" s="625"/>
      <c r="C300" s="625"/>
      <c r="D300" s="627"/>
      <c r="E300" s="210"/>
      <c r="F300" s="210"/>
      <c r="G300" s="210"/>
      <c r="H300" s="210"/>
      <c r="I300" s="627"/>
      <c r="J300" s="210"/>
      <c r="K300" s="210"/>
      <c r="L300" s="210"/>
      <c r="M300" s="628"/>
      <c r="N300" s="210"/>
      <c r="O300" s="210"/>
      <c r="P300" s="210"/>
      <c r="Q300" s="210"/>
      <c r="R300" s="210"/>
      <c r="S300" s="210"/>
      <c r="T300" s="210"/>
      <c r="U300" s="210"/>
      <c r="V300" s="210"/>
      <c r="W300" s="210"/>
      <c r="X300" s="210"/>
      <c r="Y300" s="210"/>
      <c r="Z300" s="210"/>
    </row>
    <row r="301" ht="12.75" customHeight="1">
      <c r="A301" s="625"/>
      <c r="B301" s="625"/>
      <c r="C301" s="625"/>
      <c r="D301" s="627"/>
      <c r="E301" s="210"/>
      <c r="F301" s="210"/>
      <c r="G301" s="210"/>
      <c r="H301" s="210"/>
      <c r="I301" s="627"/>
      <c r="J301" s="210"/>
      <c r="K301" s="210"/>
      <c r="L301" s="210"/>
      <c r="M301" s="628"/>
      <c r="N301" s="210"/>
      <c r="O301" s="210"/>
      <c r="P301" s="210"/>
      <c r="Q301" s="210"/>
      <c r="R301" s="210"/>
      <c r="S301" s="210"/>
      <c r="T301" s="210"/>
      <c r="U301" s="210"/>
      <c r="V301" s="210"/>
      <c r="W301" s="210"/>
      <c r="X301" s="210"/>
      <c r="Y301" s="210"/>
      <c r="Z301" s="210"/>
    </row>
    <row r="302" ht="12.75" customHeight="1">
      <c r="A302" s="625"/>
      <c r="B302" s="625"/>
      <c r="C302" s="625"/>
      <c r="D302" s="627"/>
      <c r="E302" s="210"/>
      <c r="F302" s="210"/>
      <c r="G302" s="210"/>
      <c r="H302" s="210"/>
      <c r="I302" s="627"/>
      <c r="J302" s="210"/>
      <c r="K302" s="210"/>
      <c r="L302" s="210"/>
      <c r="M302" s="628"/>
      <c r="N302" s="210"/>
      <c r="O302" s="210"/>
      <c r="P302" s="210"/>
      <c r="Q302" s="210"/>
      <c r="R302" s="210"/>
      <c r="S302" s="210"/>
      <c r="T302" s="210"/>
      <c r="U302" s="210"/>
      <c r="V302" s="210"/>
      <c r="W302" s="210"/>
      <c r="X302" s="210"/>
      <c r="Y302" s="210"/>
      <c r="Z302" s="210"/>
    </row>
    <row r="303" ht="12.75" customHeight="1">
      <c r="A303" s="625"/>
      <c r="B303" s="625"/>
      <c r="C303" s="625"/>
      <c r="D303" s="627"/>
      <c r="E303" s="210"/>
      <c r="F303" s="210"/>
      <c r="G303" s="210"/>
      <c r="H303" s="210"/>
      <c r="I303" s="627"/>
      <c r="J303" s="210"/>
      <c r="K303" s="210"/>
      <c r="L303" s="210"/>
      <c r="M303" s="628"/>
      <c r="N303" s="210"/>
      <c r="O303" s="210"/>
      <c r="P303" s="210"/>
      <c r="Q303" s="210"/>
      <c r="R303" s="210"/>
      <c r="S303" s="210"/>
      <c r="T303" s="210"/>
      <c r="U303" s="210"/>
      <c r="V303" s="210"/>
      <c r="W303" s="210"/>
      <c r="X303" s="210"/>
      <c r="Y303" s="210"/>
      <c r="Z303" s="210"/>
    </row>
    <row r="304" ht="12.75" customHeight="1">
      <c r="A304" s="625"/>
      <c r="B304" s="625"/>
      <c r="C304" s="625"/>
      <c r="D304" s="627"/>
      <c r="E304" s="210"/>
      <c r="F304" s="210"/>
      <c r="G304" s="210"/>
      <c r="H304" s="210"/>
      <c r="I304" s="627"/>
      <c r="J304" s="210"/>
      <c r="K304" s="210"/>
      <c r="L304" s="210"/>
      <c r="M304" s="628"/>
      <c r="N304" s="210"/>
      <c r="O304" s="210"/>
      <c r="P304" s="210"/>
      <c r="Q304" s="210"/>
      <c r="R304" s="210"/>
      <c r="S304" s="210"/>
      <c r="T304" s="210"/>
      <c r="U304" s="210"/>
      <c r="V304" s="210"/>
      <c r="W304" s="210"/>
      <c r="X304" s="210"/>
      <c r="Y304" s="210"/>
      <c r="Z304" s="210"/>
    </row>
    <row r="305" ht="12.75" customHeight="1">
      <c r="A305" s="625"/>
      <c r="B305" s="625"/>
      <c r="C305" s="625"/>
      <c r="D305" s="627"/>
      <c r="E305" s="210"/>
      <c r="F305" s="210"/>
      <c r="G305" s="210"/>
      <c r="H305" s="210"/>
      <c r="I305" s="627"/>
      <c r="J305" s="210"/>
      <c r="K305" s="210"/>
      <c r="L305" s="210"/>
      <c r="M305" s="628"/>
      <c r="N305" s="210"/>
      <c r="O305" s="210"/>
      <c r="P305" s="210"/>
      <c r="Q305" s="210"/>
      <c r="R305" s="210"/>
      <c r="S305" s="210"/>
      <c r="T305" s="210"/>
      <c r="U305" s="210"/>
      <c r="V305" s="210"/>
      <c r="W305" s="210"/>
      <c r="X305" s="210"/>
      <c r="Y305" s="210"/>
      <c r="Z305" s="210"/>
    </row>
    <row r="306" ht="12.75" customHeight="1">
      <c r="A306" s="625"/>
      <c r="B306" s="625"/>
      <c r="C306" s="625"/>
      <c r="D306" s="627"/>
      <c r="E306" s="210"/>
      <c r="F306" s="210"/>
      <c r="G306" s="210"/>
      <c r="H306" s="210"/>
      <c r="I306" s="627"/>
      <c r="J306" s="210"/>
      <c r="K306" s="210"/>
      <c r="L306" s="210"/>
      <c r="M306" s="628"/>
      <c r="N306" s="210"/>
      <c r="O306" s="210"/>
      <c r="P306" s="210"/>
      <c r="Q306" s="210"/>
      <c r="R306" s="210"/>
      <c r="S306" s="210"/>
      <c r="T306" s="210"/>
      <c r="U306" s="210"/>
      <c r="V306" s="210"/>
      <c r="W306" s="210"/>
      <c r="X306" s="210"/>
      <c r="Y306" s="210"/>
      <c r="Z306" s="210"/>
    </row>
    <row r="307" ht="12.75" customHeight="1">
      <c r="A307" s="625"/>
      <c r="B307" s="625"/>
      <c r="C307" s="625"/>
      <c r="D307" s="627"/>
      <c r="E307" s="210"/>
      <c r="F307" s="210"/>
      <c r="G307" s="210"/>
      <c r="H307" s="210"/>
      <c r="I307" s="627"/>
      <c r="J307" s="210"/>
      <c r="K307" s="210"/>
      <c r="L307" s="210"/>
      <c r="M307" s="628"/>
      <c r="N307" s="210"/>
      <c r="O307" s="210"/>
      <c r="P307" s="210"/>
      <c r="Q307" s="210"/>
      <c r="R307" s="210"/>
      <c r="S307" s="210"/>
      <c r="T307" s="210"/>
      <c r="U307" s="210"/>
      <c r="V307" s="210"/>
      <c r="W307" s="210"/>
      <c r="X307" s="210"/>
      <c r="Y307" s="210"/>
      <c r="Z307" s="210"/>
    </row>
    <row r="308" ht="12.75" customHeight="1">
      <c r="A308" s="625"/>
      <c r="B308" s="625"/>
      <c r="C308" s="625"/>
      <c r="D308" s="627"/>
      <c r="E308" s="210"/>
      <c r="F308" s="210"/>
      <c r="G308" s="210"/>
      <c r="H308" s="210"/>
      <c r="I308" s="627"/>
      <c r="J308" s="210"/>
      <c r="K308" s="210"/>
      <c r="L308" s="210"/>
      <c r="M308" s="628"/>
      <c r="N308" s="210"/>
      <c r="O308" s="210"/>
      <c r="P308" s="210"/>
      <c r="Q308" s="210"/>
      <c r="R308" s="210"/>
      <c r="S308" s="210"/>
      <c r="T308" s="210"/>
      <c r="U308" s="210"/>
      <c r="V308" s="210"/>
      <c r="W308" s="210"/>
      <c r="X308" s="210"/>
      <c r="Y308" s="210"/>
      <c r="Z308" s="210"/>
    </row>
    <row r="309" ht="12.75" customHeight="1">
      <c r="A309" s="625"/>
      <c r="B309" s="625"/>
      <c r="C309" s="625"/>
      <c r="D309" s="627"/>
      <c r="E309" s="210"/>
      <c r="F309" s="210"/>
      <c r="G309" s="210"/>
      <c r="H309" s="210"/>
      <c r="I309" s="627"/>
      <c r="J309" s="210"/>
      <c r="K309" s="210"/>
      <c r="L309" s="210"/>
      <c r="M309" s="628"/>
      <c r="N309" s="210"/>
      <c r="O309" s="210"/>
      <c r="P309" s="210"/>
      <c r="Q309" s="210"/>
      <c r="R309" s="210"/>
      <c r="S309" s="210"/>
      <c r="T309" s="210"/>
      <c r="U309" s="210"/>
      <c r="V309" s="210"/>
      <c r="W309" s="210"/>
      <c r="X309" s="210"/>
      <c r="Y309" s="210"/>
      <c r="Z309" s="210"/>
    </row>
    <row r="310" ht="12.75" customHeight="1">
      <c r="A310" s="625"/>
      <c r="B310" s="625"/>
      <c r="C310" s="625"/>
      <c r="D310" s="627"/>
      <c r="E310" s="210"/>
      <c r="F310" s="210"/>
      <c r="G310" s="210"/>
      <c r="H310" s="210"/>
      <c r="I310" s="627"/>
      <c r="J310" s="210"/>
      <c r="K310" s="210"/>
      <c r="L310" s="210"/>
      <c r="M310" s="628"/>
      <c r="N310" s="210"/>
      <c r="O310" s="210"/>
      <c r="P310" s="210"/>
      <c r="Q310" s="210"/>
      <c r="R310" s="210"/>
      <c r="S310" s="210"/>
      <c r="T310" s="210"/>
      <c r="U310" s="210"/>
      <c r="V310" s="210"/>
      <c r="W310" s="210"/>
      <c r="X310" s="210"/>
      <c r="Y310" s="210"/>
      <c r="Z310" s="210"/>
    </row>
    <row r="311" ht="12.75" customHeight="1">
      <c r="A311" s="625"/>
      <c r="B311" s="625"/>
      <c r="C311" s="625"/>
      <c r="D311" s="627"/>
      <c r="E311" s="210"/>
      <c r="F311" s="210"/>
      <c r="G311" s="210"/>
      <c r="H311" s="210"/>
      <c r="I311" s="627"/>
      <c r="J311" s="210"/>
      <c r="K311" s="210"/>
      <c r="L311" s="210"/>
      <c r="M311" s="628"/>
      <c r="N311" s="210"/>
      <c r="O311" s="210"/>
      <c r="P311" s="210"/>
      <c r="Q311" s="210"/>
      <c r="R311" s="210"/>
      <c r="S311" s="210"/>
      <c r="T311" s="210"/>
      <c r="U311" s="210"/>
      <c r="V311" s="210"/>
      <c r="W311" s="210"/>
      <c r="X311" s="210"/>
      <c r="Y311" s="210"/>
      <c r="Z311" s="210"/>
    </row>
    <row r="312" ht="12.75" customHeight="1">
      <c r="A312" s="625"/>
      <c r="B312" s="625"/>
      <c r="C312" s="625"/>
      <c r="D312" s="627"/>
      <c r="E312" s="210"/>
      <c r="F312" s="210"/>
      <c r="G312" s="210"/>
      <c r="H312" s="210"/>
      <c r="I312" s="627"/>
      <c r="J312" s="210"/>
      <c r="K312" s="210"/>
      <c r="L312" s="210"/>
      <c r="M312" s="628"/>
      <c r="N312" s="210"/>
      <c r="O312" s="210"/>
      <c r="P312" s="210"/>
      <c r="Q312" s="210"/>
      <c r="R312" s="210"/>
      <c r="S312" s="210"/>
      <c r="T312" s="210"/>
      <c r="U312" s="210"/>
      <c r="V312" s="210"/>
      <c r="W312" s="210"/>
      <c r="X312" s="210"/>
      <c r="Y312" s="210"/>
      <c r="Z312" s="210"/>
    </row>
    <row r="313" ht="12.75" customHeight="1">
      <c r="A313" s="625"/>
      <c r="B313" s="625"/>
      <c r="C313" s="625"/>
      <c r="D313" s="627"/>
      <c r="E313" s="210"/>
      <c r="F313" s="210"/>
      <c r="G313" s="210"/>
      <c r="H313" s="210"/>
      <c r="I313" s="627"/>
      <c r="J313" s="210"/>
      <c r="K313" s="210"/>
      <c r="L313" s="210"/>
      <c r="M313" s="628"/>
      <c r="N313" s="210"/>
      <c r="O313" s="210"/>
      <c r="P313" s="210"/>
      <c r="Q313" s="210"/>
      <c r="R313" s="210"/>
      <c r="S313" s="210"/>
      <c r="T313" s="210"/>
      <c r="U313" s="210"/>
      <c r="V313" s="210"/>
      <c r="W313" s="210"/>
      <c r="X313" s="210"/>
      <c r="Y313" s="210"/>
      <c r="Z313" s="210"/>
    </row>
    <row r="314" ht="12.75" customHeight="1">
      <c r="A314" s="625"/>
      <c r="B314" s="625"/>
      <c r="C314" s="625"/>
      <c r="D314" s="627"/>
      <c r="E314" s="210"/>
      <c r="F314" s="210"/>
      <c r="G314" s="210"/>
      <c r="H314" s="210"/>
      <c r="I314" s="627"/>
      <c r="J314" s="210"/>
      <c r="K314" s="210"/>
      <c r="L314" s="210"/>
      <c r="M314" s="628"/>
      <c r="N314" s="210"/>
      <c r="O314" s="210"/>
      <c r="P314" s="210"/>
      <c r="Q314" s="210"/>
      <c r="R314" s="210"/>
      <c r="S314" s="210"/>
      <c r="T314" s="210"/>
      <c r="U314" s="210"/>
      <c r="V314" s="210"/>
      <c r="W314" s="210"/>
      <c r="X314" s="210"/>
      <c r="Y314" s="210"/>
      <c r="Z314" s="210"/>
    </row>
    <row r="315" ht="12.75" customHeight="1">
      <c r="A315" s="625"/>
      <c r="B315" s="625"/>
      <c r="C315" s="625"/>
      <c r="D315" s="627"/>
      <c r="E315" s="210"/>
      <c r="F315" s="210"/>
      <c r="G315" s="210"/>
      <c r="H315" s="210"/>
      <c r="I315" s="627"/>
      <c r="J315" s="210"/>
      <c r="K315" s="210"/>
      <c r="L315" s="210"/>
      <c r="M315" s="628"/>
      <c r="N315" s="210"/>
      <c r="O315" s="210"/>
      <c r="P315" s="210"/>
      <c r="Q315" s="210"/>
      <c r="R315" s="210"/>
      <c r="S315" s="210"/>
      <c r="T315" s="210"/>
      <c r="U315" s="210"/>
      <c r="V315" s="210"/>
      <c r="W315" s="210"/>
      <c r="X315" s="210"/>
      <c r="Y315" s="210"/>
      <c r="Z315" s="210"/>
    </row>
    <row r="316" ht="12.75" customHeight="1">
      <c r="A316" s="625"/>
      <c r="B316" s="625"/>
      <c r="C316" s="625"/>
      <c r="D316" s="627"/>
      <c r="E316" s="210"/>
      <c r="F316" s="210"/>
      <c r="G316" s="210"/>
      <c r="H316" s="210"/>
      <c r="I316" s="627"/>
      <c r="J316" s="210"/>
      <c r="K316" s="210"/>
      <c r="L316" s="210"/>
      <c r="M316" s="628"/>
      <c r="N316" s="210"/>
      <c r="O316" s="210"/>
      <c r="P316" s="210"/>
      <c r="Q316" s="210"/>
      <c r="R316" s="210"/>
      <c r="S316" s="210"/>
      <c r="T316" s="210"/>
      <c r="U316" s="210"/>
      <c r="V316" s="210"/>
      <c r="W316" s="210"/>
      <c r="X316" s="210"/>
      <c r="Y316" s="210"/>
      <c r="Z316" s="210"/>
    </row>
    <row r="317" ht="12.75" customHeight="1">
      <c r="A317" s="625"/>
      <c r="B317" s="625"/>
      <c r="C317" s="625"/>
      <c r="D317" s="627"/>
      <c r="E317" s="210"/>
      <c r="F317" s="210"/>
      <c r="G317" s="210"/>
      <c r="H317" s="210"/>
      <c r="I317" s="627"/>
      <c r="J317" s="210"/>
      <c r="K317" s="210"/>
      <c r="L317" s="210"/>
      <c r="M317" s="628"/>
      <c r="N317" s="210"/>
      <c r="O317" s="210"/>
      <c r="P317" s="210"/>
      <c r="Q317" s="210"/>
      <c r="R317" s="210"/>
      <c r="S317" s="210"/>
      <c r="T317" s="210"/>
      <c r="U317" s="210"/>
      <c r="V317" s="210"/>
      <c r="W317" s="210"/>
      <c r="X317" s="210"/>
      <c r="Y317" s="210"/>
      <c r="Z317" s="210"/>
    </row>
    <row r="318" ht="12.75" customHeight="1">
      <c r="A318" s="625"/>
      <c r="B318" s="625"/>
      <c r="C318" s="625"/>
      <c r="D318" s="627"/>
      <c r="E318" s="210"/>
      <c r="F318" s="210"/>
      <c r="G318" s="210"/>
      <c r="H318" s="210"/>
      <c r="I318" s="627"/>
      <c r="J318" s="210"/>
      <c r="K318" s="210"/>
      <c r="L318" s="210"/>
      <c r="M318" s="628"/>
      <c r="N318" s="210"/>
      <c r="O318" s="210"/>
      <c r="P318" s="210"/>
      <c r="Q318" s="210"/>
      <c r="R318" s="210"/>
      <c r="S318" s="210"/>
      <c r="T318" s="210"/>
      <c r="U318" s="210"/>
      <c r="V318" s="210"/>
      <c r="W318" s="210"/>
      <c r="X318" s="210"/>
      <c r="Y318" s="210"/>
      <c r="Z318" s="210"/>
    </row>
    <row r="319" ht="12.75" customHeight="1">
      <c r="A319" s="625"/>
      <c r="B319" s="625"/>
      <c r="C319" s="625"/>
      <c r="D319" s="627"/>
      <c r="E319" s="210"/>
      <c r="F319" s="210"/>
      <c r="G319" s="210"/>
      <c r="H319" s="210"/>
      <c r="I319" s="627"/>
      <c r="J319" s="210"/>
      <c r="K319" s="210"/>
      <c r="L319" s="210"/>
      <c r="M319" s="628"/>
      <c r="N319" s="210"/>
      <c r="O319" s="210"/>
      <c r="P319" s="210"/>
      <c r="Q319" s="210"/>
      <c r="R319" s="210"/>
      <c r="S319" s="210"/>
      <c r="T319" s="210"/>
      <c r="U319" s="210"/>
      <c r="V319" s="210"/>
      <c r="W319" s="210"/>
      <c r="X319" s="210"/>
      <c r="Y319" s="210"/>
      <c r="Z319" s="210"/>
    </row>
    <row r="320" ht="12.75" customHeight="1">
      <c r="A320" s="625"/>
      <c r="B320" s="625"/>
      <c r="C320" s="625"/>
      <c r="D320" s="627"/>
      <c r="E320" s="210"/>
      <c r="F320" s="210"/>
      <c r="G320" s="210"/>
      <c r="H320" s="210"/>
      <c r="I320" s="627"/>
      <c r="J320" s="210"/>
      <c r="K320" s="210"/>
      <c r="L320" s="210"/>
      <c r="M320" s="628"/>
      <c r="N320" s="210"/>
      <c r="O320" s="210"/>
      <c r="P320" s="210"/>
      <c r="Q320" s="210"/>
      <c r="R320" s="210"/>
      <c r="S320" s="210"/>
      <c r="T320" s="210"/>
      <c r="U320" s="210"/>
      <c r="V320" s="210"/>
      <c r="W320" s="210"/>
      <c r="X320" s="210"/>
      <c r="Y320" s="210"/>
      <c r="Z320" s="210"/>
    </row>
    <row r="321" ht="12.75" customHeight="1">
      <c r="A321" s="625"/>
      <c r="B321" s="625"/>
      <c r="C321" s="625"/>
      <c r="D321" s="627"/>
      <c r="E321" s="210"/>
      <c r="F321" s="210"/>
      <c r="G321" s="210"/>
      <c r="H321" s="210"/>
      <c r="I321" s="627"/>
      <c r="J321" s="210"/>
      <c r="K321" s="210"/>
      <c r="L321" s="210"/>
      <c r="M321" s="628"/>
      <c r="N321" s="210"/>
      <c r="O321" s="210"/>
      <c r="P321" s="210"/>
      <c r="Q321" s="210"/>
      <c r="R321" s="210"/>
      <c r="S321" s="210"/>
      <c r="T321" s="210"/>
      <c r="U321" s="210"/>
      <c r="V321" s="210"/>
      <c r="W321" s="210"/>
      <c r="X321" s="210"/>
      <c r="Y321" s="210"/>
      <c r="Z321" s="210"/>
    </row>
    <row r="322" ht="12.75" customHeight="1">
      <c r="A322" s="625"/>
      <c r="B322" s="625"/>
      <c r="C322" s="625"/>
      <c r="D322" s="627"/>
      <c r="E322" s="210"/>
      <c r="F322" s="210"/>
      <c r="G322" s="210"/>
      <c r="H322" s="210"/>
      <c r="I322" s="627"/>
      <c r="J322" s="210"/>
      <c r="K322" s="210"/>
      <c r="L322" s="210"/>
      <c r="M322" s="628"/>
      <c r="N322" s="210"/>
      <c r="O322" s="210"/>
      <c r="P322" s="210"/>
      <c r="Q322" s="210"/>
      <c r="R322" s="210"/>
      <c r="S322" s="210"/>
      <c r="T322" s="210"/>
      <c r="U322" s="210"/>
      <c r="V322" s="210"/>
      <c r="W322" s="210"/>
      <c r="X322" s="210"/>
      <c r="Y322" s="210"/>
      <c r="Z322" s="210"/>
    </row>
    <row r="323" ht="12.75" customHeight="1">
      <c r="A323" s="625"/>
      <c r="B323" s="625"/>
      <c r="C323" s="625"/>
      <c r="D323" s="627"/>
      <c r="E323" s="210"/>
      <c r="F323" s="210"/>
      <c r="G323" s="210"/>
      <c r="H323" s="210"/>
      <c r="I323" s="627"/>
      <c r="J323" s="210"/>
      <c r="K323" s="210"/>
      <c r="L323" s="210"/>
      <c r="M323" s="628"/>
      <c r="N323" s="210"/>
      <c r="O323" s="210"/>
      <c r="P323" s="210"/>
      <c r="Q323" s="210"/>
      <c r="R323" s="210"/>
      <c r="S323" s="210"/>
      <c r="T323" s="210"/>
      <c r="U323" s="210"/>
      <c r="V323" s="210"/>
      <c r="W323" s="210"/>
      <c r="X323" s="210"/>
      <c r="Y323" s="210"/>
      <c r="Z323" s="210"/>
    </row>
    <row r="324" ht="12.75" customHeight="1">
      <c r="A324" s="625"/>
      <c r="B324" s="625"/>
      <c r="C324" s="625"/>
      <c r="D324" s="627"/>
      <c r="E324" s="210"/>
      <c r="F324" s="210"/>
      <c r="G324" s="210"/>
      <c r="H324" s="210"/>
      <c r="I324" s="627"/>
      <c r="J324" s="210"/>
      <c r="K324" s="210"/>
      <c r="L324" s="210"/>
      <c r="M324" s="628"/>
      <c r="N324" s="210"/>
      <c r="O324" s="210"/>
      <c r="P324" s="210"/>
      <c r="Q324" s="210"/>
      <c r="R324" s="210"/>
      <c r="S324" s="210"/>
      <c r="T324" s="210"/>
      <c r="U324" s="210"/>
      <c r="V324" s="210"/>
      <c r="W324" s="210"/>
      <c r="X324" s="210"/>
      <c r="Y324" s="210"/>
      <c r="Z324" s="210"/>
    </row>
    <row r="325" ht="12.75" customHeight="1">
      <c r="A325" s="625"/>
      <c r="B325" s="625"/>
      <c r="C325" s="625"/>
      <c r="D325" s="627"/>
      <c r="E325" s="210"/>
      <c r="F325" s="210"/>
      <c r="G325" s="210"/>
      <c r="H325" s="210"/>
      <c r="I325" s="627"/>
      <c r="J325" s="210"/>
      <c r="K325" s="210"/>
      <c r="L325" s="210"/>
      <c r="M325" s="628"/>
      <c r="N325" s="210"/>
      <c r="O325" s="210"/>
      <c r="P325" s="210"/>
      <c r="Q325" s="210"/>
      <c r="R325" s="210"/>
      <c r="S325" s="210"/>
      <c r="T325" s="210"/>
      <c r="U325" s="210"/>
      <c r="V325" s="210"/>
      <c r="W325" s="210"/>
      <c r="X325" s="210"/>
      <c r="Y325" s="210"/>
      <c r="Z325" s="210"/>
    </row>
    <row r="326" ht="12.75" customHeight="1">
      <c r="A326" s="625"/>
      <c r="B326" s="625"/>
      <c r="C326" s="625"/>
      <c r="D326" s="627"/>
      <c r="E326" s="210"/>
      <c r="F326" s="210"/>
      <c r="G326" s="210"/>
      <c r="H326" s="210"/>
      <c r="I326" s="627"/>
      <c r="J326" s="210"/>
      <c r="K326" s="210"/>
      <c r="L326" s="210"/>
      <c r="M326" s="628"/>
      <c r="N326" s="210"/>
      <c r="O326" s="210"/>
      <c r="P326" s="210"/>
      <c r="Q326" s="210"/>
      <c r="R326" s="210"/>
      <c r="S326" s="210"/>
      <c r="T326" s="210"/>
      <c r="U326" s="210"/>
      <c r="V326" s="210"/>
      <c r="W326" s="210"/>
      <c r="X326" s="210"/>
      <c r="Y326" s="210"/>
      <c r="Z326" s="210"/>
    </row>
    <row r="327" ht="12.75" customHeight="1">
      <c r="A327" s="625"/>
      <c r="B327" s="625"/>
      <c r="C327" s="625"/>
      <c r="D327" s="627"/>
      <c r="E327" s="210"/>
      <c r="F327" s="210"/>
      <c r="G327" s="210"/>
      <c r="H327" s="210"/>
      <c r="I327" s="627"/>
      <c r="J327" s="210"/>
      <c r="K327" s="210"/>
      <c r="L327" s="210"/>
      <c r="M327" s="628"/>
      <c r="N327" s="210"/>
      <c r="O327" s="210"/>
      <c r="P327" s="210"/>
      <c r="Q327" s="210"/>
      <c r="R327" s="210"/>
      <c r="S327" s="210"/>
      <c r="T327" s="210"/>
      <c r="U327" s="210"/>
      <c r="V327" s="210"/>
      <c r="W327" s="210"/>
      <c r="X327" s="210"/>
      <c r="Y327" s="210"/>
      <c r="Z327" s="210"/>
    </row>
    <row r="328" ht="12.75" customHeight="1">
      <c r="A328" s="625"/>
      <c r="B328" s="625"/>
      <c r="C328" s="625"/>
      <c r="D328" s="627"/>
      <c r="E328" s="210"/>
      <c r="F328" s="210"/>
      <c r="G328" s="210"/>
      <c r="H328" s="210"/>
      <c r="I328" s="627"/>
      <c r="J328" s="210"/>
      <c r="K328" s="210"/>
      <c r="L328" s="210"/>
      <c r="M328" s="628"/>
      <c r="N328" s="210"/>
      <c r="O328" s="210"/>
      <c r="P328" s="210"/>
      <c r="Q328" s="210"/>
      <c r="R328" s="210"/>
      <c r="S328" s="210"/>
      <c r="T328" s="210"/>
      <c r="U328" s="210"/>
      <c r="V328" s="210"/>
      <c r="W328" s="210"/>
      <c r="X328" s="210"/>
      <c r="Y328" s="210"/>
      <c r="Z328" s="210"/>
    </row>
    <row r="329" ht="12.75" customHeight="1">
      <c r="A329" s="625"/>
      <c r="B329" s="625"/>
      <c r="C329" s="625"/>
      <c r="D329" s="627"/>
      <c r="E329" s="210"/>
      <c r="F329" s="210"/>
      <c r="G329" s="210"/>
      <c r="H329" s="210"/>
      <c r="I329" s="627"/>
      <c r="J329" s="210"/>
      <c r="K329" s="210"/>
      <c r="L329" s="210"/>
      <c r="M329" s="628"/>
      <c r="N329" s="210"/>
      <c r="O329" s="210"/>
      <c r="P329" s="210"/>
      <c r="Q329" s="210"/>
      <c r="R329" s="210"/>
      <c r="S329" s="210"/>
      <c r="T329" s="210"/>
      <c r="U329" s="210"/>
      <c r="V329" s="210"/>
      <c r="W329" s="210"/>
      <c r="X329" s="210"/>
      <c r="Y329" s="210"/>
      <c r="Z329" s="210"/>
    </row>
    <row r="330" ht="12.75" customHeight="1">
      <c r="A330" s="625"/>
      <c r="B330" s="625"/>
      <c r="C330" s="625"/>
      <c r="D330" s="627"/>
      <c r="E330" s="210"/>
      <c r="F330" s="210"/>
      <c r="G330" s="210"/>
      <c r="H330" s="210"/>
      <c r="I330" s="627"/>
      <c r="J330" s="210"/>
      <c r="K330" s="210"/>
      <c r="L330" s="210"/>
      <c r="M330" s="628"/>
      <c r="N330" s="210"/>
      <c r="O330" s="210"/>
      <c r="P330" s="210"/>
      <c r="Q330" s="210"/>
      <c r="R330" s="210"/>
      <c r="S330" s="210"/>
      <c r="T330" s="210"/>
      <c r="U330" s="210"/>
      <c r="V330" s="210"/>
      <c r="W330" s="210"/>
      <c r="X330" s="210"/>
      <c r="Y330" s="210"/>
      <c r="Z330" s="210"/>
    </row>
    <row r="331" ht="12.75" customHeight="1">
      <c r="A331" s="625"/>
      <c r="B331" s="625"/>
      <c r="C331" s="625"/>
      <c r="D331" s="627"/>
      <c r="E331" s="210"/>
      <c r="F331" s="210"/>
      <c r="G331" s="210"/>
      <c r="H331" s="210"/>
      <c r="I331" s="627"/>
      <c r="J331" s="210"/>
      <c r="K331" s="210"/>
      <c r="L331" s="210"/>
      <c r="M331" s="628"/>
      <c r="N331" s="210"/>
      <c r="O331" s="210"/>
      <c r="P331" s="210"/>
      <c r="Q331" s="210"/>
      <c r="R331" s="210"/>
      <c r="S331" s="210"/>
      <c r="T331" s="210"/>
      <c r="U331" s="210"/>
      <c r="V331" s="210"/>
      <c r="W331" s="210"/>
      <c r="X331" s="210"/>
      <c r="Y331" s="210"/>
      <c r="Z331" s="210"/>
    </row>
    <row r="332" ht="12.75" customHeight="1">
      <c r="A332" s="625"/>
      <c r="B332" s="625"/>
      <c r="C332" s="625"/>
      <c r="D332" s="627"/>
      <c r="E332" s="210"/>
      <c r="F332" s="210"/>
      <c r="G332" s="210"/>
      <c r="H332" s="210"/>
      <c r="I332" s="627"/>
      <c r="J332" s="210"/>
      <c r="K332" s="210"/>
      <c r="L332" s="210"/>
      <c r="M332" s="628"/>
      <c r="N332" s="210"/>
      <c r="O332" s="210"/>
      <c r="P332" s="210"/>
      <c r="Q332" s="210"/>
      <c r="R332" s="210"/>
      <c r="S332" s="210"/>
      <c r="T332" s="210"/>
      <c r="U332" s="210"/>
      <c r="V332" s="210"/>
      <c r="W332" s="210"/>
      <c r="X332" s="210"/>
      <c r="Y332" s="210"/>
      <c r="Z332" s="210"/>
    </row>
    <row r="333" ht="12.75" customHeight="1">
      <c r="A333" s="625"/>
      <c r="B333" s="625"/>
      <c r="C333" s="625"/>
      <c r="D333" s="627"/>
      <c r="E333" s="210"/>
      <c r="F333" s="210"/>
      <c r="G333" s="210"/>
      <c r="H333" s="210"/>
      <c r="I333" s="627"/>
      <c r="J333" s="210"/>
      <c r="K333" s="210"/>
      <c r="L333" s="210"/>
      <c r="M333" s="628"/>
      <c r="N333" s="210"/>
      <c r="O333" s="210"/>
      <c r="P333" s="210"/>
      <c r="Q333" s="210"/>
      <c r="R333" s="210"/>
      <c r="S333" s="210"/>
      <c r="T333" s="210"/>
      <c r="U333" s="210"/>
      <c r="V333" s="210"/>
      <c r="W333" s="210"/>
      <c r="X333" s="210"/>
      <c r="Y333" s="210"/>
      <c r="Z333" s="210"/>
    </row>
    <row r="334" ht="12.75" customHeight="1">
      <c r="A334" s="625"/>
      <c r="B334" s="625"/>
      <c r="C334" s="625"/>
      <c r="D334" s="627"/>
      <c r="E334" s="210"/>
      <c r="F334" s="210"/>
      <c r="G334" s="210"/>
      <c r="H334" s="210"/>
      <c r="I334" s="627"/>
      <c r="J334" s="210"/>
      <c r="K334" s="210"/>
      <c r="L334" s="210"/>
      <c r="M334" s="628"/>
      <c r="N334" s="210"/>
      <c r="O334" s="210"/>
      <c r="P334" s="210"/>
      <c r="Q334" s="210"/>
      <c r="R334" s="210"/>
      <c r="S334" s="210"/>
      <c r="T334" s="210"/>
      <c r="U334" s="210"/>
      <c r="V334" s="210"/>
      <c r="W334" s="210"/>
      <c r="X334" s="210"/>
      <c r="Y334" s="210"/>
      <c r="Z334" s="210"/>
    </row>
    <row r="335" ht="12.75" customHeight="1">
      <c r="A335" s="625"/>
      <c r="B335" s="625"/>
      <c r="C335" s="625"/>
      <c r="D335" s="627"/>
      <c r="E335" s="210"/>
      <c r="F335" s="210"/>
      <c r="G335" s="210"/>
      <c r="H335" s="210"/>
      <c r="I335" s="627"/>
      <c r="J335" s="210"/>
      <c r="K335" s="210"/>
      <c r="L335" s="210"/>
      <c r="M335" s="628"/>
      <c r="N335" s="210"/>
      <c r="O335" s="210"/>
      <c r="P335" s="210"/>
      <c r="Q335" s="210"/>
      <c r="R335" s="210"/>
      <c r="S335" s="210"/>
      <c r="T335" s="210"/>
      <c r="U335" s="210"/>
      <c r="V335" s="210"/>
      <c r="W335" s="210"/>
      <c r="X335" s="210"/>
      <c r="Y335" s="210"/>
      <c r="Z335" s="210"/>
    </row>
    <row r="336" ht="12.75" customHeight="1">
      <c r="A336" s="625"/>
      <c r="B336" s="625"/>
      <c r="C336" s="625"/>
      <c r="D336" s="627"/>
      <c r="E336" s="210"/>
      <c r="F336" s="210"/>
      <c r="G336" s="210"/>
      <c r="H336" s="210"/>
      <c r="I336" s="627"/>
      <c r="J336" s="210"/>
      <c r="K336" s="210"/>
      <c r="L336" s="210"/>
      <c r="M336" s="628"/>
      <c r="N336" s="210"/>
      <c r="O336" s="210"/>
      <c r="P336" s="210"/>
      <c r="Q336" s="210"/>
      <c r="R336" s="210"/>
      <c r="S336" s="210"/>
      <c r="T336" s="210"/>
      <c r="U336" s="210"/>
      <c r="V336" s="210"/>
      <c r="W336" s="210"/>
      <c r="X336" s="210"/>
      <c r="Y336" s="210"/>
      <c r="Z336" s="210"/>
    </row>
    <row r="337" ht="12.75" customHeight="1">
      <c r="A337" s="625"/>
      <c r="B337" s="625"/>
      <c r="C337" s="625"/>
      <c r="D337" s="627"/>
      <c r="E337" s="210"/>
      <c r="F337" s="210"/>
      <c r="G337" s="210"/>
      <c r="H337" s="210"/>
      <c r="I337" s="627"/>
      <c r="J337" s="210"/>
      <c r="K337" s="210"/>
      <c r="L337" s="210"/>
      <c r="M337" s="628"/>
      <c r="N337" s="210"/>
      <c r="O337" s="210"/>
      <c r="P337" s="210"/>
      <c r="Q337" s="210"/>
      <c r="R337" s="210"/>
      <c r="S337" s="210"/>
      <c r="T337" s="210"/>
      <c r="U337" s="210"/>
      <c r="V337" s="210"/>
      <c r="W337" s="210"/>
      <c r="X337" s="210"/>
      <c r="Y337" s="210"/>
      <c r="Z337" s="210"/>
    </row>
    <row r="338" ht="12.75" customHeight="1">
      <c r="A338" s="625"/>
      <c r="B338" s="625"/>
      <c r="C338" s="625"/>
      <c r="D338" s="627"/>
      <c r="E338" s="210"/>
      <c r="F338" s="210"/>
      <c r="G338" s="210"/>
      <c r="H338" s="210"/>
      <c r="I338" s="627"/>
      <c r="J338" s="210"/>
      <c r="K338" s="210"/>
      <c r="L338" s="210"/>
      <c r="M338" s="628"/>
      <c r="N338" s="210"/>
      <c r="O338" s="210"/>
      <c r="P338" s="210"/>
      <c r="Q338" s="210"/>
      <c r="R338" s="210"/>
      <c r="S338" s="210"/>
      <c r="T338" s="210"/>
      <c r="U338" s="210"/>
      <c r="V338" s="210"/>
      <c r="W338" s="210"/>
      <c r="X338" s="210"/>
      <c r="Y338" s="210"/>
      <c r="Z338" s="210"/>
    </row>
    <row r="339" ht="12.75" customHeight="1">
      <c r="A339" s="625"/>
      <c r="B339" s="625"/>
      <c r="C339" s="625"/>
      <c r="D339" s="627"/>
      <c r="E339" s="210"/>
      <c r="F339" s="210"/>
      <c r="G339" s="210"/>
      <c r="H339" s="210"/>
      <c r="I339" s="627"/>
      <c r="J339" s="210"/>
      <c r="K339" s="210"/>
      <c r="L339" s="210"/>
      <c r="M339" s="628"/>
      <c r="N339" s="210"/>
      <c r="O339" s="210"/>
      <c r="P339" s="210"/>
      <c r="Q339" s="210"/>
      <c r="R339" s="210"/>
      <c r="S339" s="210"/>
      <c r="T339" s="210"/>
      <c r="U339" s="210"/>
      <c r="V339" s="210"/>
      <c r="W339" s="210"/>
      <c r="X339" s="210"/>
      <c r="Y339" s="210"/>
      <c r="Z339" s="210"/>
    </row>
    <row r="340" ht="12.75" customHeight="1">
      <c r="A340" s="625"/>
      <c r="B340" s="625"/>
      <c r="C340" s="625"/>
      <c r="D340" s="627"/>
      <c r="E340" s="210"/>
      <c r="F340" s="210"/>
      <c r="G340" s="210"/>
      <c r="H340" s="210"/>
      <c r="I340" s="627"/>
      <c r="J340" s="210"/>
      <c r="K340" s="210"/>
      <c r="L340" s="210"/>
      <c r="M340" s="628"/>
      <c r="N340" s="210"/>
      <c r="O340" s="210"/>
      <c r="P340" s="210"/>
      <c r="Q340" s="210"/>
      <c r="R340" s="210"/>
      <c r="S340" s="210"/>
      <c r="T340" s="210"/>
      <c r="U340" s="210"/>
      <c r="V340" s="210"/>
      <c r="W340" s="210"/>
      <c r="X340" s="210"/>
      <c r="Y340" s="210"/>
      <c r="Z340" s="210"/>
    </row>
    <row r="341" ht="12.75" customHeight="1">
      <c r="A341" s="625"/>
      <c r="B341" s="625"/>
      <c r="C341" s="625"/>
      <c r="D341" s="627"/>
      <c r="E341" s="210"/>
      <c r="F341" s="210"/>
      <c r="G341" s="210"/>
      <c r="H341" s="210"/>
      <c r="I341" s="627"/>
      <c r="J341" s="210"/>
      <c r="K341" s="210"/>
      <c r="L341" s="210"/>
      <c r="M341" s="628"/>
      <c r="N341" s="210"/>
      <c r="O341" s="210"/>
      <c r="P341" s="210"/>
      <c r="Q341" s="210"/>
      <c r="R341" s="210"/>
      <c r="S341" s="210"/>
      <c r="T341" s="210"/>
      <c r="U341" s="210"/>
      <c r="V341" s="210"/>
      <c r="W341" s="210"/>
      <c r="X341" s="210"/>
      <c r="Y341" s="210"/>
      <c r="Z341" s="210"/>
    </row>
    <row r="342" ht="12.75" customHeight="1">
      <c r="A342" s="625"/>
      <c r="B342" s="625"/>
      <c r="C342" s="625"/>
      <c r="D342" s="627"/>
      <c r="E342" s="210"/>
      <c r="F342" s="210"/>
      <c r="G342" s="210"/>
      <c r="H342" s="210"/>
      <c r="I342" s="627"/>
      <c r="J342" s="210"/>
      <c r="K342" s="210"/>
      <c r="L342" s="210"/>
      <c r="M342" s="628"/>
      <c r="N342" s="210"/>
      <c r="O342" s="210"/>
      <c r="P342" s="210"/>
      <c r="Q342" s="210"/>
      <c r="R342" s="210"/>
      <c r="S342" s="210"/>
      <c r="T342" s="210"/>
      <c r="U342" s="210"/>
      <c r="V342" s="210"/>
      <c r="W342" s="210"/>
      <c r="X342" s="210"/>
      <c r="Y342" s="210"/>
      <c r="Z342" s="210"/>
    </row>
    <row r="343" ht="12.75" customHeight="1">
      <c r="A343" s="625"/>
      <c r="B343" s="625"/>
      <c r="C343" s="625"/>
      <c r="D343" s="627"/>
      <c r="E343" s="210"/>
      <c r="F343" s="210"/>
      <c r="G343" s="210"/>
      <c r="H343" s="210"/>
      <c r="I343" s="627"/>
      <c r="J343" s="210"/>
      <c r="K343" s="210"/>
      <c r="L343" s="210"/>
      <c r="M343" s="628"/>
      <c r="N343" s="210"/>
      <c r="O343" s="210"/>
      <c r="P343" s="210"/>
      <c r="Q343" s="210"/>
      <c r="R343" s="210"/>
      <c r="S343" s="210"/>
      <c r="T343" s="210"/>
      <c r="U343" s="210"/>
      <c r="V343" s="210"/>
      <c r="W343" s="210"/>
      <c r="X343" s="210"/>
      <c r="Y343" s="210"/>
      <c r="Z343" s="210"/>
    </row>
    <row r="344" ht="12.75" customHeight="1">
      <c r="A344" s="625"/>
      <c r="B344" s="625"/>
      <c r="C344" s="625"/>
      <c r="D344" s="627"/>
      <c r="E344" s="210"/>
      <c r="F344" s="210"/>
      <c r="G344" s="210"/>
      <c r="H344" s="210"/>
      <c r="I344" s="627"/>
      <c r="J344" s="210"/>
      <c r="K344" s="210"/>
      <c r="L344" s="210"/>
      <c r="M344" s="628"/>
      <c r="N344" s="210"/>
      <c r="O344" s="210"/>
      <c r="P344" s="210"/>
      <c r="Q344" s="210"/>
      <c r="R344" s="210"/>
      <c r="S344" s="210"/>
      <c r="T344" s="210"/>
      <c r="U344" s="210"/>
      <c r="V344" s="210"/>
      <c r="W344" s="210"/>
      <c r="X344" s="210"/>
      <c r="Y344" s="210"/>
      <c r="Z344" s="210"/>
    </row>
    <row r="345" ht="12.75" customHeight="1">
      <c r="A345" s="625"/>
      <c r="B345" s="625"/>
      <c r="C345" s="625"/>
      <c r="D345" s="627"/>
      <c r="E345" s="210"/>
      <c r="F345" s="210"/>
      <c r="G345" s="210"/>
      <c r="H345" s="210"/>
      <c r="I345" s="627"/>
      <c r="J345" s="210"/>
      <c r="K345" s="210"/>
      <c r="L345" s="210"/>
      <c r="M345" s="628"/>
      <c r="N345" s="210"/>
      <c r="O345" s="210"/>
      <c r="P345" s="210"/>
      <c r="Q345" s="210"/>
      <c r="R345" s="210"/>
      <c r="S345" s="210"/>
      <c r="T345" s="210"/>
      <c r="U345" s="210"/>
      <c r="V345" s="210"/>
      <c r="W345" s="210"/>
      <c r="X345" s="210"/>
      <c r="Y345" s="210"/>
      <c r="Z345" s="210"/>
    </row>
    <row r="346" ht="12.75" customHeight="1">
      <c r="A346" s="625"/>
      <c r="B346" s="625"/>
      <c r="C346" s="625"/>
      <c r="D346" s="627"/>
      <c r="E346" s="210"/>
      <c r="F346" s="210"/>
      <c r="G346" s="210"/>
      <c r="H346" s="210"/>
      <c r="I346" s="627"/>
      <c r="J346" s="210"/>
      <c r="K346" s="210"/>
      <c r="L346" s="210"/>
      <c r="M346" s="628"/>
      <c r="N346" s="210"/>
      <c r="O346" s="210"/>
      <c r="P346" s="210"/>
      <c r="Q346" s="210"/>
      <c r="R346" s="210"/>
      <c r="S346" s="210"/>
      <c r="T346" s="210"/>
      <c r="U346" s="210"/>
      <c r="V346" s="210"/>
      <c r="W346" s="210"/>
      <c r="X346" s="210"/>
      <c r="Y346" s="210"/>
      <c r="Z346" s="210"/>
    </row>
    <row r="347" ht="12.75" customHeight="1">
      <c r="A347" s="625"/>
      <c r="B347" s="625"/>
      <c r="C347" s="625"/>
      <c r="D347" s="627"/>
      <c r="E347" s="210"/>
      <c r="F347" s="210"/>
      <c r="G347" s="210"/>
      <c r="H347" s="210"/>
      <c r="I347" s="627"/>
      <c r="J347" s="210"/>
      <c r="K347" s="210"/>
      <c r="L347" s="210"/>
      <c r="M347" s="628"/>
      <c r="N347" s="210"/>
      <c r="O347" s="210"/>
      <c r="P347" s="210"/>
      <c r="Q347" s="210"/>
      <c r="R347" s="210"/>
      <c r="S347" s="210"/>
      <c r="T347" s="210"/>
      <c r="U347" s="210"/>
      <c r="V347" s="210"/>
      <c r="W347" s="210"/>
      <c r="X347" s="210"/>
      <c r="Y347" s="210"/>
      <c r="Z347" s="210"/>
    </row>
    <row r="348" ht="12.75" customHeight="1">
      <c r="A348" s="625"/>
      <c r="B348" s="625"/>
      <c r="C348" s="625"/>
      <c r="D348" s="627"/>
      <c r="E348" s="210"/>
      <c r="F348" s="210"/>
      <c r="G348" s="210"/>
      <c r="H348" s="210"/>
      <c r="I348" s="627"/>
      <c r="J348" s="210"/>
      <c r="K348" s="210"/>
      <c r="L348" s="210"/>
      <c r="M348" s="628"/>
      <c r="N348" s="210"/>
      <c r="O348" s="210"/>
      <c r="P348" s="210"/>
      <c r="Q348" s="210"/>
      <c r="R348" s="210"/>
      <c r="S348" s="210"/>
      <c r="T348" s="210"/>
      <c r="U348" s="210"/>
      <c r="V348" s="210"/>
      <c r="W348" s="210"/>
      <c r="X348" s="210"/>
      <c r="Y348" s="210"/>
      <c r="Z348" s="210"/>
    </row>
    <row r="349" ht="12.75" customHeight="1">
      <c r="A349" s="625"/>
      <c r="B349" s="625"/>
      <c r="C349" s="625"/>
      <c r="D349" s="627"/>
      <c r="E349" s="210"/>
      <c r="F349" s="210"/>
      <c r="G349" s="210"/>
      <c r="H349" s="210"/>
      <c r="I349" s="627"/>
      <c r="J349" s="210"/>
      <c r="K349" s="210"/>
      <c r="L349" s="210"/>
      <c r="M349" s="628"/>
      <c r="N349" s="210"/>
      <c r="O349" s="210"/>
      <c r="P349" s="210"/>
      <c r="Q349" s="210"/>
      <c r="R349" s="210"/>
      <c r="S349" s="210"/>
      <c r="T349" s="210"/>
      <c r="U349" s="210"/>
      <c r="V349" s="210"/>
      <c r="W349" s="210"/>
      <c r="X349" s="210"/>
      <c r="Y349" s="210"/>
      <c r="Z349" s="210"/>
    </row>
    <row r="350" ht="12.75" customHeight="1">
      <c r="A350" s="625"/>
      <c r="B350" s="625"/>
      <c r="C350" s="625"/>
      <c r="D350" s="627"/>
      <c r="E350" s="210"/>
      <c r="F350" s="210"/>
      <c r="G350" s="210"/>
      <c r="H350" s="210"/>
      <c r="I350" s="627"/>
      <c r="J350" s="210"/>
      <c r="K350" s="210"/>
      <c r="L350" s="210"/>
      <c r="M350" s="628"/>
      <c r="N350" s="210"/>
      <c r="O350" s="210"/>
      <c r="P350" s="210"/>
      <c r="Q350" s="210"/>
      <c r="R350" s="210"/>
      <c r="S350" s="210"/>
      <c r="T350" s="210"/>
      <c r="U350" s="210"/>
      <c r="V350" s="210"/>
      <c r="W350" s="210"/>
      <c r="X350" s="210"/>
      <c r="Y350" s="210"/>
      <c r="Z350" s="210"/>
    </row>
    <row r="351" ht="12.75" customHeight="1">
      <c r="A351" s="625"/>
      <c r="B351" s="625"/>
      <c r="C351" s="625"/>
      <c r="D351" s="627"/>
      <c r="E351" s="210"/>
      <c r="F351" s="210"/>
      <c r="G351" s="210"/>
      <c r="H351" s="210"/>
      <c r="I351" s="627"/>
      <c r="J351" s="210"/>
      <c r="K351" s="210"/>
      <c r="L351" s="210"/>
      <c r="M351" s="628"/>
      <c r="N351" s="210"/>
      <c r="O351" s="210"/>
      <c r="P351" s="210"/>
      <c r="Q351" s="210"/>
      <c r="R351" s="210"/>
      <c r="S351" s="210"/>
      <c r="T351" s="210"/>
      <c r="U351" s="210"/>
      <c r="V351" s="210"/>
      <c r="W351" s="210"/>
      <c r="X351" s="210"/>
      <c r="Y351" s="210"/>
      <c r="Z351" s="210"/>
    </row>
    <row r="352" ht="12.75" customHeight="1">
      <c r="A352" s="625"/>
      <c r="B352" s="625"/>
      <c r="C352" s="625"/>
      <c r="D352" s="627"/>
      <c r="E352" s="210"/>
      <c r="F352" s="210"/>
      <c r="G352" s="210"/>
      <c r="H352" s="210"/>
      <c r="I352" s="627"/>
      <c r="J352" s="210"/>
      <c r="K352" s="210"/>
      <c r="L352" s="210"/>
      <c r="M352" s="628"/>
      <c r="N352" s="210"/>
      <c r="O352" s="210"/>
      <c r="P352" s="210"/>
      <c r="Q352" s="210"/>
      <c r="R352" s="210"/>
      <c r="S352" s="210"/>
      <c r="T352" s="210"/>
      <c r="U352" s="210"/>
      <c r="V352" s="210"/>
      <c r="W352" s="210"/>
      <c r="X352" s="210"/>
      <c r="Y352" s="210"/>
      <c r="Z352" s="210"/>
    </row>
    <row r="353" ht="12.75" customHeight="1">
      <c r="A353" s="625"/>
      <c r="B353" s="625"/>
      <c r="C353" s="625"/>
      <c r="D353" s="627"/>
      <c r="E353" s="210"/>
      <c r="F353" s="210"/>
      <c r="G353" s="210"/>
      <c r="H353" s="210"/>
      <c r="I353" s="627"/>
      <c r="J353" s="210"/>
      <c r="K353" s="210"/>
      <c r="L353" s="210"/>
      <c r="M353" s="628"/>
      <c r="N353" s="210"/>
      <c r="O353" s="210"/>
      <c r="P353" s="210"/>
      <c r="Q353" s="210"/>
      <c r="R353" s="210"/>
      <c r="S353" s="210"/>
      <c r="T353" s="210"/>
      <c r="U353" s="210"/>
      <c r="V353" s="210"/>
      <c r="W353" s="210"/>
      <c r="X353" s="210"/>
      <c r="Y353" s="210"/>
      <c r="Z353" s="210"/>
    </row>
    <row r="354" ht="12.75" customHeight="1">
      <c r="A354" s="625"/>
      <c r="B354" s="625"/>
      <c r="C354" s="625"/>
      <c r="D354" s="627"/>
      <c r="E354" s="210"/>
      <c r="F354" s="210"/>
      <c r="G354" s="210"/>
      <c r="H354" s="210"/>
      <c r="I354" s="627"/>
      <c r="J354" s="210"/>
      <c r="K354" s="210"/>
      <c r="L354" s="210"/>
      <c r="M354" s="628"/>
      <c r="N354" s="210"/>
      <c r="O354" s="210"/>
      <c r="P354" s="210"/>
      <c r="Q354" s="210"/>
      <c r="R354" s="210"/>
      <c r="S354" s="210"/>
      <c r="T354" s="210"/>
      <c r="U354" s="210"/>
      <c r="V354" s="210"/>
      <c r="W354" s="210"/>
      <c r="X354" s="210"/>
      <c r="Y354" s="210"/>
      <c r="Z354" s="210"/>
    </row>
    <row r="355" ht="12.75" customHeight="1">
      <c r="A355" s="625"/>
      <c r="B355" s="625"/>
      <c r="C355" s="625"/>
      <c r="D355" s="627"/>
      <c r="E355" s="210"/>
      <c r="F355" s="210"/>
      <c r="G355" s="210"/>
      <c r="H355" s="210"/>
      <c r="I355" s="627"/>
      <c r="J355" s="210"/>
      <c r="K355" s="210"/>
      <c r="L355" s="210"/>
      <c r="M355" s="628"/>
      <c r="N355" s="210"/>
      <c r="O355" s="210"/>
      <c r="P355" s="210"/>
      <c r="Q355" s="210"/>
      <c r="R355" s="210"/>
      <c r="S355" s="210"/>
      <c r="T355" s="210"/>
      <c r="U355" s="210"/>
      <c r="V355" s="210"/>
      <c r="W355" s="210"/>
      <c r="X355" s="210"/>
      <c r="Y355" s="210"/>
      <c r="Z355" s="210"/>
    </row>
    <row r="356" ht="12.75" customHeight="1">
      <c r="A356" s="625"/>
      <c r="B356" s="625"/>
      <c r="C356" s="625"/>
      <c r="D356" s="627"/>
      <c r="E356" s="210"/>
      <c r="F356" s="210"/>
      <c r="G356" s="210"/>
      <c r="H356" s="210"/>
      <c r="I356" s="627"/>
      <c r="J356" s="210"/>
      <c r="K356" s="210"/>
      <c r="L356" s="210"/>
      <c r="M356" s="628"/>
      <c r="N356" s="210"/>
      <c r="O356" s="210"/>
      <c r="P356" s="210"/>
      <c r="Q356" s="210"/>
      <c r="R356" s="210"/>
      <c r="S356" s="210"/>
      <c r="T356" s="210"/>
      <c r="U356" s="210"/>
      <c r="V356" s="210"/>
      <c r="W356" s="210"/>
      <c r="X356" s="210"/>
      <c r="Y356" s="210"/>
      <c r="Z356" s="210"/>
    </row>
    <row r="357" ht="12.75" customHeight="1">
      <c r="A357" s="625"/>
      <c r="B357" s="625"/>
      <c r="C357" s="625"/>
      <c r="D357" s="627"/>
      <c r="E357" s="210"/>
      <c r="F357" s="210"/>
      <c r="G357" s="210"/>
      <c r="H357" s="210"/>
      <c r="I357" s="627"/>
      <c r="J357" s="210"/>
      <c r="K357" s="210"/>
      <c r="L357" s="210"/>
      <c r="M357" s="628"/>
      <c r="N357" s="210"/>
      <c r="O357" s="210"/>
      <c r="P357" s="210"/>
      <c r="Q357" s="210"/>
      <c r="R357" s="210"/>
      <c r="S357" s="210"/>
      <c r="T357" s="210"/>
      <c r="U357" s="210"/>
      <c r="V357" s="210"/>
      <c r="W357" s="210"/>
      <c r="X357" s="210"/>
      <c r="Y357" s="210"/>
      <c r="Z357" s="210"/>
    </row>
    <row r="358" ht="12.75" customHeight="1">
      <c r="A358" s="625"/>
      <c r="B358" s="625"/>
      <c r="C358" s="625"/>
      <c r="D358" s="627"/>
      <c r="E358" s="210"/>
      <c r="F358" s="210"/>
      <c r="G358" s="210"/>
      <c r="H358" s="210"/>
      <c r="I358" s="627"/>
      <c r="J358" s="210"/>
      <c r="K358" s="210"/>
      <c r="L358" s="210"/>
      <c r="M358" s="628"/>
      <c r="N358" s="210"/>
      <c r="O358" s="210"/>
      <c r="P358" s="210"/>
      <c r="Q358" s="210"/>
      <c r="R358" s="210"/>
      <c r="S358" s="210"/>
      <c r="T358" s="210"/>
      <c r="U358" s="210"/>
      <c r="V358" s="210"/>
      <c r="W358" s="210"/>
      <c r="X358" s="210"/>
      <c r="Y358" s="210"/>
      <c r="Z358" s="210"/>
    </row>
    <row r="359" ht="12.75" customHeight="1">
      <c r="A359" s="625"/>
      <c r="B359" s="625"/>
      <c r="C359" s="625"/>
      <c r="D359" s="627"/>
      <c r="E359" s="210"/>
      <c r="F359" s="210"/>
      <c r="G359" s="210"/>
      <c r="H359" s="210"/>
      <c r="I359" s="627"/>
      <c r="J359" s="210"/>
      <c r="K359" s="210"/>
      <c r="L359" s="210"/>
      <c r="M359" s="628"/>
      <c r="N359" s="210"/>
      <c r="O359" s="210"/>
      <c r="P359" s="210"/>
      <c r="Q359" s="210"/>
      <c r="R359" s="210"/>
      <c r="S359" s="210"/>
      <c r="T359" s="210"/>
      <c r="U359" s="210"/>
      <c r="V359" s="210"/>
      <c r="W359" s="210"/>
      <c r="X359" s="210"/>
      <c r="Y359" s="210"/>
      <c r="Z359" s="210"/>
    </row>
    <row r="360" ht="12.75" customHeight="1">
      <c r="A360" s="625"/>
      <c r="B360" s="625"/>
      <c r="C360" s="625"/>
      <c r="D360" s="627"/>
      <c r="E360" s="210"/>
      <c r="F360" s="210"/>
      <c r="G360" s="210"/>
      <c r="H360" s="210"/>
      <c r="I360" s="627"/>
      <c r="J360" s="210"/>
      <c r="K360" s="210"/>
      <c r="L360" s="210"/>
      <c r="M360" s="628"/>
      <c r="N360" s="210"/>
      <c r="O360" s="210"/>
      <c r="P360" s="210"/>
      <c r="Q360" s="210"/>
      <c r="R360" s="210"/>
      <c r="S360" s="210"/>
      <c r="T360" s="210"/>
      <c r="U360" s="210"/>
      <c r="V360" s="210"/>
      <c r="W360" s="210"/>
      <c r="X360" s="210"/>
      <c r="Y360" s="210"/>
      <c r="Z360" s="210"/>
    </row>
    <row r="361" ht="12.75" customHeight="1">
      <c r="A361" s="625"/>
      <c r="B361" s="625"/>
      <c r="C361" s="625"/>
      <c r="D361" s="627"/>
      <c r="E361" s="210"/>
      <c r="F361" s="210"/>
      <c r="G361" s="210"/>
      <c r="H361" s="210"/>
      <c r="I361" s="627"/>
      <c r="J361" s="210"/>
      <c r="K361" s="210"/>
      <c r="L361" s="210"/>
      <c r="M361" s="628"/>
      <c r="N361" s="210"/>
      <c r="O361" s="210"/>
      <c r="P361" s="210"/>
      <c r="Q361" s="210"/>
      <c r="R361" s="210"/>
      <c r="S361" s="210"/>
      <c r="T361" s="210"/>
      <c r="U361" s="210"/>
      <c r="V361" s="210"/>
      <c r="W361" s="210"/>
      <c r="X361" s="210"/>
      <c r="Y361" s="210"/>
      <c r="Z361" s="210"/>
    </row>
    <row r="362" ht="12.75" customHeight="1">
      <c r="A362" s="625"/>
      <c r="B362" s="625"/>
      <c r="C362" s="625"/>
      <c r="D362" s="627"/>
      <c r="E362" s="210"/>
      <c r="F362" s="210"/>
      <c r="G362" s="210"/>
      <c r="H362" s="210"/>
      <c r="I362" s="627"/>
      <c r="J362" s="210"/>
      <c r="K362" s="210"/>
      <c r="L362" s="210"/>
      <c r="M362" s="628"/>
      <c r="N362" s="210"/>
      <c r="O362" s="210"/>
      <c r="P362" s="210"/>
      <c r="Q362" s="210"/>
      <c r="R362" s="210"/>
      <c r="S362" s="210"/>
      <c r="T362" s="210"/>
      <c r="U362" s="210"/>
      <c r="V362" s="210"/>
      <c r="W362" s="210"/>
      <c r="X362" s="210"/>
      <c r="Y362" s="210"/>
      <c r="Z362" s="210"/>
    </row>
    <row r="363" ht="12.75" customHeight="1">
      <c r="A363" s="625"/>
      <c r="B363" s="625"/>
      <c r="C363" s="625"/>
      <c r="D363" s="627"/>
      <c r="E363" s="210"/>
      <c r="F363" s="210"/>
      <c r="G363" s="210"/>
      <c r="H363" s="210"/>
      <c r="I363" s="627"/>
      <c r="J363" s="210"/>
      <c r="K363" s="210"/>
      <c r="L363" s="210"/>
      <c r="M363" s="628"/>
      <c r="N363" s="210"/>
      <c r="O363" s="210"/>
      <c r="P363" s="210"/>
      <c r="Q363" s="210"/>
      <c r="R363" s="210"/>
      <c r="S363" s="210"/>
      <c r="T363" s="210"/>
      <c r="U363" s="210"/>
      <c r="V363" s="210"/>
      <c r="W363" s="210"/>
      <c r="X363" s="210"/>
      <c r="Y363" s="210"/>
      <c r="Z363" s="210"/>
    </row>
    <row r="364" ht="12.75" customHeight="1">
      <c r="A364" s="625"/>
      <c r="B364" s="625"/>
      <c r="C364" s="625"/>
      <c r="D364" s="627"/>
      <c r="E364" s="210"/>
      <c r="F364" s="210"/>
      <c r="G364" s="210"/>
      <c r="H364" s="210"/>
      <c r="I364" s="627"/>
      <c r="J364" s="210"/>
      <c r="K364" s="210"/>
      <c r="L364" s="210"/>
      <c r="M364" s="628"/>
      <c r="N364" s="210"/>
      <c r="O364" s="210"/>
      <c r="P364" s="210"/>
      <c r="Q364" s="210"/>
      <c r="R364" s="210"/>
      <c r="S364" s="210"/>
      <c r="T364" s="210"/>
      <c r="U364" s="210"/>
      <c r="V364" s="210"/>
      <c r="W364" s="210"/>
      <c r="X364" s="210"/>
      <c r="Y364" s="210"/>
      <c r="Z364" s="210"/>
    </row>
    <row r="365" ht="12.75" customHeight="1">
      <c r="A365" s="625"/>
      <c r="B365" s="625"/>
      <c r="C365" s="625"/>
      <c r="D365" s="627"/>
      <c r="E365" s="210"/>
      <c r="F365" s="210"/>
      <c r="G365" s="210"/>
      <c r="H365" s="210"/>
      <c r="I365" s="627"/>
      <c r="J365" s="210"/>
      <c r="K365" s="210"/>
      <c r="L365" s="210"/>
      <c r="M365" s="628"/>
      <c r="N365" s="210"/>
      <c r="O365" s="210"/>
      <c r="P365" s="210"/>
      <c r="Q365" s="210"/>
      <c r="R365" s="210"/>
      <c r="S365" s="210"/>
      <c r="T365" s="210"/>
      <c r="U365" s="210"/>
      <c r="V365" s="210"/>
      <c r="W365" s="210"/>
      <c r="X365" s="210"/>
      <c r="Y365" s="210"/>
      <c r="Z365" s="210"/>
    </row>
    <row r="366" ht="12.75" customHeight="1">
      <c r="A366" s="625"/>
      <c r="B366" s="625"/>
      <c r="C366" s="625"/>
      <c r="D366" s="627"/>
      <c r="E366" s="210"/>
      <c r="F366" s="210"/>
      <c r="G366" s="210"/>
      <c r="H366" s="210"/>
      <c r="I366" s="627"/>
      <c r="J366" s="210"/>
      <c r="K366" s="210"/>
      <c r="L366" s="210"/>
      <c r="M366" s="628"/>
      <c r="N366" s="210"/>
      <c r="O366" s="210"/>
      <c r="P366" s="210"/>
      <c r="Q366" s="210"/>
      <c r="R366" s="210"/>
      <c r="S366" s="210"/>
      <c r="T366" s="210"/>
      <c r="U366" s="210"/>
      <c r="V366" s="210"/>
      <c r="W366" s="210"/>
      <c r="X366" s="210"/>
      <c r="Y366" s="210"/>
      <c r="Z366" s="210"/>
    </row>
    <row r="367" ht="12.75" customHeight="1">
      <c r="A367" s="625"/>
      <c r="B367" s="625"/>
      <c r="C367" s="625"/>
      <c r="D367" s="627"/>
      <c r="E367" s="210"/>
      <c r="F367" s="210"/>
      <c r="G367" s="210"/>
      <c r="H367" s="210"/>
      <c r="I367" s="627"/>
      <c r="J367" s="210"/>
      <c r="K367" s="210"/>
      <c r="L367" s="210"/>
      <c r="M367" s="628"/>
      <c r="N367" s="210"/>
      <c r="O367" s="210"/>
      <c r="P367" s="210"/>
      <c r="Q367" s="210"/>
      <c r="R367" s="210"/>
      <c r="S367" s="210"/>
      <c r="T367" s="210"/>
      <c r="U367" s="210"/>
      <c r="V367" s="210"/>
      <c r="W367" s="210"/>
      <c r="X367" s="210"/>
      <c r="Y367" s="210"/>
      <c r="Z367" s="210"/>
    </row>
    <row r="368" ht="12.75" customHeight="1">
      <c r="A368" s="625"/>
      <c r="B368" s="625"/>
      <c r="C368" s="625"/>
      <c r="D368" s="627"/>
      <c r="E368" s="210"/>
      <c r="F368" s="210"/>
      <c r="G368" s="210"/>
      <c r="H368" s="210"/>
      <c r="I368" s="627"/>
      <c r="J368" s="210"/>
      <c r="K368" s="210"/>
      <c r="L368" s="210"/>
      <c r="M368" s="628"/>
      <c r="N368" s="210"/>
      <c r="O368" s="210"/>
      <c r="P368" s="210"/>
      <c r="Q368" s="210"/>
      <c r="R368" s="210"/>
      <c r="S368" s="210"/>
      <c r="T368" s="210"/>
      <c r="U368" s="210"/>
      <c r="V368" s="210"/>
      <c r="W368" s="210"/>
      <c r="X368" s="210"/>
      <c r="Y368" s="210"/>
      <c r="Z368" s="210"/>
    </row>
    <row r="369" ht="12.75" customHeight="1">
      <c r="A369" s="625"/>
      <c r="B369" s="625"/>
      <c r="C369" s="625"/>
      <c r="D369" s="627"/>
      <c r="E369" s="210"/>
      <c r="F369" s="210"/>
      <c r="G369" s="210"/>
      <c r="H369" s="210"/>
      <c r="I369" s="627"/>
      <c r="J369" s="210"/>
      <c r="K369" s="210"/>
      <c r="L369" s="210"/>
      <c r="M369" s="628"/>
      <c r="N369" s="210"/>
      <c r="O369" s="210"/>
      <c r="P369" s="210"/>
      <c r="Q369" s="210"/>
      <c r="R369" s="210"/>
      <c r="S369" s="210"/>
      <c r="T369" s="210"/>
      <c r="U369" s="210"/>
      <c r="V369" s="210"/>
      <c r="W369" s="210"/>
      <c r="X369" s="210"/>
      <c r="Y369" s="210"/>
      <c r="Z369" s="210"/>
    </row>
    <row r="370" ht="12.75" customHeight="1">
      <c r="A370" s="625"/>
      <c r="B370" s="625"/>
      <c r="C370" s="625"/>
      <c r="D370" s="627"/>
      <c r="E370" s="210"/>
      <c r="F370" s="210"/>
      <c r="G370" s="210"/>
      <c r="H370" s="210"/>
      <c r="I370" s="627"/>
      <c r="J370" s="210"/>
      <c r="K370" s="210"/>
      <c r="L370" s="210"/>
      <c r="M370" s="628"/>
      <c r="N370" s="210"/>
      <c r="O370" s="210"/>
      <c r="P370" s="210"/>
      <c r="Q370" s="210"/>
      <c r="R370" s="210"/>
      <c r="S370" s="210"/>
      <c r="T370" s="210"/>
      <c r="U370" s="210"/>
      <c r="V370" s="210"/>
      <c r="W370" s="210"/>
      <c r="X370" s="210"/>
      <c r="Y370" s="210"/>
      <c r="Z370" s="210"/>
    </row>
    <row r="371" ht="12.75" customHeight="1">
      <c r="A371" s="625"/>
      <c r="B371" s="625"/>
      <c r="C371" s="625"/>
      <c r="D371" s="627"/>
      <c r="E371" s="210"/>
      <c r="F371" s="210"/>
      <c r="G371" s="210"/>
      <c r="H371" s="210"/>
      <c r="I371" s="627"/>
      <c r="J371" s="210"/>
      <c r="K371" s="210"/>
      <c r="L371" s="210"/>
      <c r="M371" s="628"/>
      <c r="N371" s="210"/>
      <c r="O371" s="210"/>
      <c r="P371" s="210"/>
      <c r="Q371" s="210"/>
      <c r="R371" s="210"/>
      <c r="S371" s="210"/>
      <c r="T371" s="210"/>
      <c r="U371" s="210"/>
      <c r="V371" s="210"/>
      <c r="W371" s="210"/>
      <c r="X371" s="210"/>
      <c r="Y371" s="210"/>
      <c r="Z371" s="210"/>
    </row>
    <row r="372" ht="12.75" customHeight="1">
      <c r="A372" s="625"/>
      <c r="B372" s="625"/>
      <c r="C372" s="625"/>
      <c r="D372" s="627"/>
      <c r="E372" s="210"/>
      <c r="F372" s="210"/>
      <c r="G372" s="210"/>
      <c r="H372" s="210"/>
      <c r="I372" s="627"/>
      <c r="J372" s="210"/>
      <c r="K372" s="210"/>
      <c r="L372" s="210"/>
      <c r="M372" s="628"/>
      <c r="N372" s="210"/>
      <c r="O372" s="210"/>
      <c r="P372" s="210"/>
      <c r="Q372" s="210"/>
      <c r="R372" s="210"/>
      <c r="S372" s="210"/>
      <c r="T372" s="210"/>
      <c r="U372" s="210"/>
      <c r="V372" s="210"/>
      <c r="W372" s="210"/>
      <c r="X372" s="210"/>
      <c r="Y372" s="210"/>
      <c r="Z372" s="210"/>
    </row>
    <row r="373" ht="12.75" customHeight="1">
      <c r="A373" s="625"/>
      <c r="B373" s="625"/>
      <c r="C373" s="625"/>
      <c r="D373" s="627"/>
      <c r="E373" s="210"/>
      <c r="F373" s="210"/>
      <c r="G373" s="210"/>
      <c r="H373" s="210"/>
      <c r="I373" s="627"/>
      <c r="J373" s="210"/>
      <c r="K373" s="210"/>
      <c r="L373" s="210"/>
      <c r="M373" s="628"/>
      <c r="N373" s="210"/>
      <c r="O373" s="210"/>
      <c r="P373" s="210"/>
      <c r="Q373" s="210"/>
      <c r="R373" s="210"/>
      <c r="S373" s="210"/>
      <c r="T373" s="210"/>
      <c r="U373" s="210"/>
      <c r="V373" s="210"/>
      <c r="W373" s="210"/>
      <c r="X373" s="210"/>
      <c r="Y373" s="210"/>
      <c r="Z373" s="210"/>
    </row>
    <row r="374" ht="12.75" customHeight="1">
      <c r="A374" s="625"/>
      <c r="B374" s="625"/>
      <c r="C374" s="625"/>
      <c r="D374" s="627"/>
      <c r="E374" s="210"/>
      <c r="F374" s="210"/>
      <c r="G374" s="210"/>
      <c r="H374" s="210"/>
      <c r="I374" s="627"/>
      <c r="J374" s="210"/>
      <c r="K374" s="210"/>
      <c r="L374" s="210"/>
      <c r="M374" s="628"/>
      <c r="N374" s="210"/>
      <c r="O374" s="210"/>
      <c r="P374" s="210"/>
      <c r="Q374" s="210"/>
      <c r="R374" s="210"/>
      <c r="S374" s="210"/>
      <c r="T374" s="210"/>
      <c r="U374" s="210"/>
      <c r="V374" s="210"/>
      <c r="W374" s="210"/>
      <c r="X374" s="210"/>
      <c r="Y374" s="210"/>
      <c r="Z374" s="210"/>
    </row>
    <row r="375" ht="12.75" customHeight="1">
      <c r="A375" s="625"/>
      <c r="B375" s="625"/>
      <c r="C375" s="625"/>
      <c r="D375" s="627"/>
      <c r="E375" s="210"/>
      <c r="F375" s="210"/>
      <c r="G375" s="210"/>
      <c r="H375" s="210"/>
      <c r="I375" s="627"/>
      <c r="J375" s="210"/>
      <c r="K375" s="210"/>
      <c r="L375" s="210"/>
      <c r="M375" s="628"/>
      <c r="N375" s="210"/>
      <c r="O375" s="210"/>
      <c r="P375" s="210"/>
      <c r="Q375" s="210"/>
      <c r="R375" s="210"/>
      <c r="S375" s="210"/>
      <c r="T375" s="210"/>
      <c r="U375" s="210"/>
      <c r="V375" s="210"/>
      <c r="W375" s="210"/>
      <c r="X375" s="210"/>
      <c r="Y375" s="210"/>
      <c r="Z375" s="210"/>
    </row>
    <row r="376" ht="12.75" customHeight="1">
      <c r="A376" s="625"/>
      <c r="B376" s="625"/>
      <c r="C376" s="625"/>
      <c r="D376" s="627"/>
      <c r="E376" s="210"/>
      <c r="F376" s="210"/>
      <c r="G376" s="210"/>
      <c r="H376" s="210"/>
      <c r="I376" s="627"/>
      <c r="J376" s="210"/>
      <c r="K376" s="210"/>
      <c r="L376" s="210"/>
      <c r="M376" s="628"/>
      <c r="N376" s="210"/>
      <c r="O376" s="210"/>
      <c r="P376" s="210"/>
      <c r="Q376" s="210"/>
      <c r="R376" s="210"/>
      <c r="S376" s="210"/>
      <c r="T376" s="210"/>
      <c r="U376" s="210"/>
      <c r="V376" s="210"/>
      <c r="W376" s="210"/>
      <c r="X376" s="210"/>
      <c r="Y376" s="210"/>
      <c r="Z376" s="210"/>
    </row>
    <row r="377" ht="12.75" customHeight="1">
      <c r="A377" s="625"/>
      <c r="B377" s="625"/>
      <c r="C377" s="625"/>
      <c r="D377" s="627"/>
      <c r="E377" s="210"/>
      <c r="F377" s="210"/>
      <c r="G377" s="210"/>
      <c r="H377" s="210"/>
      <c r="I377" s="627"/>
      <c r="J377" s="210"/>
      <c r="K377" s="210"/>
      <c r="L377" s="210"/>
      <c r="M377" s="628"/>
      <c r="N377" s="210"/>
      <c r="O377" s="210"/>
      <c r="P377" s="210"/>
      <c r="Q377" s="210"/>
      <c r="R377" s="210"/>
      <c r="S377" s="210"/>
      <c r="T377" s="210"/>
      <c r="U377" s="210"/>
      <c r="V377" s="210"/>
      <c r="W377" s="210"/>
      <c r="X377" s="210"/>
      <c r="Y377" s="210"/>
      <c r="Z377" s="210"/>
    </row>
    <row r="378" ht="12.75" customHeight="1">
      <c r="A378" s="625"/>
      <c r="B378" s="625"/>
      <c r="C378" s="625"/>
      <c r="D378" s="627"/>
      <c r="E378" s="210"/>
      <c r="F378" s="210"/>
      <c r="G378" s="210"/>
      <c r="H378" s="210"/>
      <c r="I378" s="627"/>
      <c r="J378" s="210"/>
      <c r="K378" s="210"/>
      <c r="L378" s="210"/>
      <c r="M378" s="628"/>
      <c r="N378" s="210"/>
      <c r="O378" s="210"/>
      <c r="P378" s="210"/>
      <c r="Q378" s="210"/>
      <c r="R378" s="210"/>
      <c r="S378" s="210"/>
      <c r="T378" s="210"/>
      <c r="U378" s="210"/>
      <c r="V378" s="210"/>
      <c r="W378" s="210"/>
      <c r="X378" s="210"/>
      <c r="Y378" s="210"/>
      <c r="Z378" s="210"/>
    </row>
    <row r="379" ht="12.75" customHeight="1">
      <c r="A379" s="625"/>
      <c r="B379" s="625"/>
      <c r="C379" s="625"/>
      <c r="D379" s="627"/>
      <c r="E379" s="210"/>
      <c r="F379" s="210"/>
      <c r="G379" s="210"/>
      <c r="H379" s="210"/>
      <c r="I379" s="627"/>
      <c r="J379" s="210"/>
      <c r="K379" s="210"/>
      <c r="L379" s="210"/>
      <c r="M379" s="628"/>
      <c r="N379" s="210"/>
      <c r="O379" s="210"/>
      <c r="P379" s="210"/>
      <c r="Q379" s="210"/>
      <c r="R379" s="210"/>
      <c r="S379" s="210"/>
      <c r="T379" s="210"/>
      <c r="U379" s="210"/>
      <c r="V379" s="210"/>
      <c r="W379" s="210"/>
      <c r="X379" s="210"/>
      <c r="Y379" s="210"/>
      <c r="Z379" s="210"/>
    </row>
    <row r="380" ht="12.75" customHeight="1">
      <c r="A380" s="625"/>
      <c r="B380" s="625"/>
      <c r="C380" s="625"/>
      <c r="D380" s="627"/>
      <c r="E380" s="210"/>
      <c r="F380" s="210"/>
      <c r="G380" s="210"/>
      <c r="H380" s="210"/>
      <c r="I380" s="627"/>
      <c r="J380" s="210"/>
      <c r="K380" s="210"/>
      <c r="L380" s="210"/>
      <c r="M380" s="628"/>
      <c r="N380" s="210"/>
      <c r="O380" s="210"/>
      <c r="P380" s="210"/>
      <c r="Q380" s="210"/>
      <c r="R380" s="210"/>
      <c r="S380" s="210"/>
      <c r="T380" s="210"/>
      <c r="U380" s="210"/>
      <c r="V380" s="210"/>
      <c r="W380" s="210"/>
      <c r="X380" s="210"/>
      <c r="Y380" s="210"/>
      <c r="Z380" s="210"/>
    </row>
    <row r="381" ht="12.75" customHeight="1">
      <c r="A381" s="625"/>
      <c r="B381" s="625"/>
      <c r="C381" s="625"/>
      <c r="D381" s="627"/>
      <c r="E381" s="210"/>
      <c r="F381" s="210"/>
      <c r="G381" s="210"/>
      <c r="H381" s="210"/>
      <c r="I381" s="627"/>
      <c r="J381" s="210"/>
      <c r="K381" s="210"/>
      <c r="L381" s="210"/>
      <c r="M381" s="628"/>
      <c r="N381" s="210"/>
      <c r="O381" s="210"/>
      <c r="P381" s="210"/>
      <c r="Q381" s="210"/>
      <c r="R381" s="210"/>
      <c r="S381" s="210"/>
      <c r="T381" s="210"/>
      <c r="U381" s="210"/>
      <c r="V381" s="210"/>
      <c r="W381" s="210"/>
      <c r="X381" s="210"/>
      <c r="Y381" s="210"/>
      <c r="Z381" s="210"/>
    </row>
    <row r="382" ht="12.75" customHeight="1">
      <c r="A382" s="625"/>
      <c r="B382" s="625"/>
      <c r="C382" s="625"/>
      <c r="D382" s="627"/>
      <c r="E382" s="210"/>
      <c r="F382" s="210"/>
      <c r="G382" s="210"/>
      <c r="H382" s="210"/>
      <c r="I382" s="627"/>
      <c r="J382" s="210"/>
      <c r="K382" s="210"/>
      <c r="L382" s="210"/>
      <c r="M382" s="628"/>
      <c r="N382" s="210"/>
      <c r="O382" s="210"/>
      <c r="P382" s="210"/>
      <c r="Q382" s="210"/>
      <c r="R382" s="210"/>
      <c r="S382" s="210"/>
      <c r="T382" s="210"/>
      <c r="U382" s="210"/>
      <c r="V382" s="210"/>
      <c r="W382" s="210"/>
      <c r="X382" s="210"/>
      <c r="Y382" s="210"/>
      <c r="Z382" s="210"/>
    </row>
    <row r="383" ht="12.75" customHeight="1">
      <c r="A383" s="625"/>
      <c r="B383" s="625"/>
      <c r="C383" s="625"/>
      <c r="D383" s="627"/>
      <c r="E383" s="210"/>
      <c r="F383" s="210"/>
      <c r="G383" s="210"/>
      <c r="H383" s="210"/>
      <c r="I383" s="627"/>
      <c r="J383" s="210"/>
      <c r="K383" s="210"/>
      <c r="L383" s="210"/>
      <c r="M383" s="628"/>
      <c r="N383" s="210"/>
      <c r="O383" s="210"/>
      <c r="P383" s="210"/>
      <c r="Q383" s="210"/>
      <c r="R383" s="210"/>
      <c r="S383" s="210"/>
      <c r="T383" s="210"/>
      <c r="U383" s="210"/>
      <c r="V383" s="210"/>
      <c r="W383" s="210"/>
      <c r="X383" s="210"/>
      <c r="Y383" s="210"/>
      <c r="Z383" s="210"/>
    </row>
    <row r="384" ht="12.75" customHeight="1">
      <c r="A384" s="625"/>
      <c r="B384" s="625"/>
      <c r="C384" s="625"/>
      <c r="D384" s="627"/>
      <c r="E384" s="210"/>
      <c r="F384" s="210"/>
      <c r="G384" s="210"/>
      <c r="H384" s="210"/>
      <c r="I384" s="627"/>
      <c r="J384" s="210"/>
      <c r="K384" s="210"/>
      <c r="L384" s="210"/>
      <c r="M384" s="628"/>
      <c r="N384" s="210"/>
      <c r="O384" s="210"/>
      <c r="P384" s="210"/>
      <c r="Q384" s="210"/>
      <c r="R384" s="210"/>
      <c r="S384" s="210"/>
      <c r="T384" s="210"/>
      <c r="U384" s="210"/>
      <c r="V384" s="210"/>
      <c r="W384" s="210"/>
      <c r="X384" s="210"/>
      <c r="Y384" s="210"/>
      <c r="Z384" s="210"/>
    </row>
    <row r="385" ht="12.75" customHeight="1">
      <c r="A385" s="625"/>
      <c r="B385" s="625"/>
      <c r="C385" s="625"/>
      <c r="D385" s="627"/>
      <c r="E385" s="210"/>
      <c r="F385" s="210"/>
      <c r="G385" s="210"/>
      <c r="H385" s="210"/>
      <c r="I385" s="627"/>
      <c r="J385" s="210"/>
      <c r="K385" s="210"/>
      <c r="L385" s="210"/>
      <c r="M385" s="628"/>
      <c r="N385" s="210"/>
      <c r="O385" s="210"/>
      <c r="P385" s="210"/>
      <c r="Q385" s="210"/>
      <c r="R385" s="210"/>
      <c r="S385" s="210"/>
      <c r="T385" s="210"/>
      <c r="U385" s="210"/>
      <c r="V385" s="210"/>
      <c r="W385" s="210"/>
      <c r="X385" s="210"/>
      <c r="Y385" s="210"/>
      <c r="Z385" s="210"/>
    </row>
    <row r="386" ht="12.75" customHeight="1">
      <c r="A386" s="625"/>
      <c r="B386" s="625"/>
      <c r="C386" s="625"/>
      <c r="D386" s="627"/>
      <c r="E386" s="210"/>
      <c r="F386" s="210"/>
      <c r="G386" s="210"/>
      <c r="H386" s="210"/>
      <c r="I386" s="627"/>
      <c r="J386" s="210"/>
      <c r="K386" s="210"/>
      <c r="L386" s="210"/>
      <c r="M386" s="628"/>
      <c r="N386" s="210"/>
      <c r="O386" s="210"/>
      <c r="P386" s="210"/>
      <c r="Q386" s="210"/>
      <c r="R386" s="210"/>
      <c r="S386" s="210"/>
      <c r="T386" s="210"/>
      <c r="U386" s="210"/>
      <c r="V386" s="210"/>
      <c r="W386" s="210"/>
      <c r="X386" s="210"/>
      <c r="Y386" s="210"/>
      <c r="Z386" s="210"/>
    </row>
    <row r="387" ht="12.75" customHeight="1">
      <c r="A387" s="625"/>
      <c r="B387" s="625"/>
      <c r="C387" s="625"/>
      <c r="D387" s="627"/>
      <c r="E387" s="210"/>
      <c r="F387" s="210"/>
      <c r="G387" s="210"/>
      <c r="H387" s="210"/>
      <c r="I387" s="627"/>
      <c r="J387" s="210"/>
      <c r="K387" s="210"/>
      <c r="L387" s="210"/>
      <c r="M387" s="628"/>
      <c r="N387" s="210"/>
      <c r="O387" s="210"/>
      <c r="P387" s="210"/>
      <c r="Q387" s="210"/>
      <c r="R387" s="210"/>
      <c r="S387" s="210"/>
      <c r="T387" s="210"/>
      <c r="U387" s="210"/>
      <c r="V387" s="210"/>
      <c r="W387" s="210"/>
      <c r="X387" s="210"/>
      <c r="Y387" s="210"/>
      <c r="Z387" s="210"/>
    </row>
    <row r="388" ht="12.75" customHeight="1">
      <c r="A388" s="625"/>
      <c r="B388" s="625"/>
      <c r="C388" s="625"/>
      <c r="D388" s="627"/>
      <c r="E388" s="210"/>
      <c r="F388" s="210"/>
      <c r="G388" s="210"/>
      <c r="H388" s="210"/>
      <c r="I388" s="627"/>
      <c r="J388" s="210"/>
      <c r="K388" s="210"/>
      <c r="L388" s="210"/>
      <c r="M388" s="628"/>
      <c r="N388" s="210"/>
      <c r="O388" s="210"/>
      <c r="P388" s="210"/>
      <c r="Q388" s="210"/>
      <c r="R388" s="210"/>
      <c r="S388" s="210"/>
      <c r="T388" s="210"/>
      <c r="U388" s="210"/>
      <c r="V388" s="210"/>
      <c r="W388" s="210"/>
      <c r="X388" s="210"/>
      <c r="Y388" s="210"/>
      <c r="Z388" s="210"/>
    </row>
    <row r="389" ht="12.75" customHeight="1">
      <c r="A389" s="625"/>
      <c r="B389" s="625"/>
      <c r="C389" s="625"/>
      <c r="D389" s="627"/>
      <c r="E389" s="210"/>
      <c r="F389" s="210"/>
      <c r="G389" s="210"/>
      <c r="H389" s="210"/>
      <c r="I389" s="627"/>
      <c r="J389" s="210"/>
      <c r="K389" s="210"/>
      <c r="L389" s="210"/>
      <c r="M389" s="628"/>
      <c r="N389" s="210"/>
      <c r="O389" s="210"/>
      <c r="P389" s="210"/>
      <c r="Q389" s="210"/>
      <c r="R389" s="210"/>
      <c r="S389" s="210"/>
      <c r="T389" s="210"/>
      <c r="U389" s="210"/>
      <c r="V389" s="210"/>
      <c r="W389" s="210"/>
      <c r="X389" s="210"/>
      <c r="Y389" s="210"/>
      <c r="Z389" s="210"/>
    </row>
    <row r="390" ht="12.75" customHeight="1">
      <c r="A390" s="625"/>
      <c r="B390" s="625"/>
      <c r="C390" s="625"/>
      <c r="D390" s="627"/>
      <c r="E390" s="210"/>
      <c r="F390" s="210"/>
      <c r="G390" s="210"/>
      <c r="H390" s="210"/>
      <c r="I390" s="627"/>
      <c r="J390" s="210"/>
      <c r="K390" s="210"/>
      <c r="L390" s="210"/>
      <c r="M390" s="628"/>
      <c r="N390" s="210"/>
      <c r="O390" s="210"/>
      <c r="P390" s="210"/>
      <c r="Q390" s="210"/>
      <c r="R390" s="210"/>
      <c r="S390" s="210"/>
      <c r="T390" s="210"/>
      <c r="U390" s="210"/>
      <c r="V390" s="210"/>
      <c r="W390" s="210"/>
      <c r="X390" s="210"/>
      <c r="Y390" s="210"/>
      <c r="Z390" s="210"/>
    </row>
    <row r="391" ht="12.75" customHeight="1">
      <c r="A391" s="625"/>
      <c r="B391" s="625"/>
      <c r="C391" s="625"/>
      <c r="D391" s="627"/>
      <c r="E391" s="210"/>
      <c r="F391" s="210"/>
      <c r="G391" s="210"/>
      <c r="H391" s="210"/>
      <c r="I391" s="627"/>
      <c r="J391" s="210"/>
      <c r="K391" s="210"/>
      <c r="L391" s="210"/>
      <c r="M391" s="628"/>
      <c r="N391" s="210"/>
      <c r="O391" s="210"/>
      <c r="P391" s="210"/>
      <c r="Q391" s="210"/>
      <c r="R391" s="210"/>
      <c r="S391" s="210"/>
      <c r="T391" s="210"/>
      <c r="U391" s="210"/>
      <c r="V391" s="210"/>
      <c r="W391" s="210"/>
      <c r="X391" s="210"/>
      <c r="Y391" s="210"/>
      <c r="Z391" s="210"/>
    </row>
    <row r="392" ht="12.75" customHeight="1">
      <c r="A392" s="625"/>
      <c r="B392" s="625"/>
      <c r="C392" s="625"/>
      <c r="D392" s="627"/>
      <c r="E392" s="210"/>
      <c r="F392" s="210"/>
      <c r="G392" s="210"/>
      <c r="H392" s="210"/>
      <c r="I392" s="627"/>
      <c r="J392" s="210"/>
      <c r="K392" s="210"/>
      <c r="L392" s="210"/>
      <c r="M392" s="628"/>
      <c r="N392" s="210"/>
      <c r="O392" s="210"/>
      <c r="P392" s="210"/>
      <c r="Q392" s="210"/>
      <c r="R392" s="210"/>
      <c r="S392" s="210"/>
      <c r="T392" s="210"/>
      <c r="U392" s="210"/>
      <c r="V392" s="210"/>
      <c r="W392" s="210"/>
      <c r="X392" s="210"/>
      <c r="Y392" s="210"/>
      <c r="Z392" s="210"/>
    </row>
    <row r="393" ht="12.75" customHeight="1">
      <c r="A393" s="625"/>
      <c r="B393" s="625"/>
      <c r="C393" s="625"/>
      <c r="D393" s="627"/>
      <c r="E393" s="210"/>
      <c r="F393" s="210"/>
      <c r="G393" s="210"/>
      <c r="H393" s="210"/>
      <c r="I393" s="627"/>
      <c r="J393" s="210"/>
      <c r="K393" s="210"/>
      <c r="L393" s="210"/>
      <c r="M393" s="628"/>
      <c r="N393" s="210"/>
      <c r="O393" s="210"/>
      <c r="P393" s="210"/>
      <c r="Q393" s="210"/>
      <c r="R393" s="210"/>
      <c r="S393" s="210"/>
      <c r="T393" s="210"/>
      <c r="U393" s="210"/>
      <c r="V393" s="210"/>
      <c r="W393" s="210"/>
      <c r="X393" s="210"/>
      <c r="Y393" s="210"/>
      <c r="Z393" s="210"/>
    </row>
    <row r="394" ht="12.75" customHeight="1">
      <c r="A394" s="625"/>
      <c r="B394" s="625"/>
      <c r="C394" s="625"/>
      <c r="D394" s="627"/>
      <c r="E394" s="210"/>
      <c r="F394" s="210"/>
      <c r="G394" s="210"/>
      <c r="H394" s="210"/>
      <c r="I394" s="627"/>
      <c r="J394" s="210"/>
      <c r="K394" s="210"/>
      <c r="L394" s="210"/>
      <c r="M394" s="628"/>
      <c r="N394" s="210"/>
      <c r="O394" s="210"/>
      <c r="P394" s="210"/>
      <c r="Q394" s="210"/>
      <c r="R394" s="210"/>
      <c r="S394" s="210"/>
      <c r="T394" s="210"/>
      <c r="U394" s="210"/>
      <c r="V394" s="210"/>
      <c r="W394" s="210"/>
      <c r="X394" s="210"/>
      <c r="Y394" s="210"/>
      <c r="Z394" s="210"/>
    </row>
    <row r="395" ht="12.75" customHeight="1">
      <c r="A395" s="625"/>
      <c r="B395" s="625"/>
      <c r="C395" s="625"/>
      <c r="D395" s="627"/>
      <c r="E395" s="210"/>
      <c r="F395" s="210"/>
      <c r="G395" s="210"/>
      <c r="H395" s="210"/>
      <c r="I395" s="627"/>
      <c r="J395" s="210"/>
      <c r="K395" s="210"/>
      <c r="L395" s="210"/>
      <c r="M395" s="628"/>
      <c r="N395" s="210"/>
      <c r="O395" s="210"/>
      <c r="P395" s="210"/>
      <c r="Q395" s="210"/>
      <c r="R395" s="210"/>
      <c r="S395" s="210"/>
      <c r="T395" s="210"/>
      <c r="U395" s="210"/>
      <c r="V395" s="210"/>
      <c r="W395" s="210"/>
      <c r="X395" s="210"/>
      <c r="Y395" s="210"/>
      <c r="Z395" s="210"/>
    </row>
    <row r="396" ht="12.75" customHeight="1">
      <c r="A396" s="625"/>
      <c r="B396" s="625"/>
      <c r="C396" s="625"/>
      <c r="D396" s="627"/>
      <c r="E396" s="210"/>
      <c r="F396" s="210"/>
      <c r="G396" s="210"/>
      <c r="H396" s="210"/>
      <c r="I396" s="627"/>
      <c r="J396" s="210"/>
      <c r="K396" s="210"/>
      <c r="L396" s="210"/>
      <c r="M396" s="628"/>
      <c r="N396" s="210"/>
      <c r="O396" s="210"/>
      <c r="P396" s="210"/>
      <c r="Q396" s="210"/>
      <c r="R396" s="210"/>
      <c r="S396" s="210"/>
      <c r="T396" s="210"/>
      <c r="U396" s="210"/>
      <c r="V396" s="210"/>
      <c r="W396" s="210"/>
      <c r="X396" s="210"/>
      <c r="Y396" s="210"/>
      <c r="Z396" s="210"/>
    </row>
    <row r="397" ht="12.75" customHeight="1">
      <c r="A397" s="625"/>
      <c r="B397" s="625"/>
      <c r="C397" s="625"/>
      <c r="D397" s="627"/>
      <c r="E397" s="210"/>
      <c r="F397" s="210"/>
      <c r="G397" s="210"/>
      <c r="H397" s="210"/>
      <c r="I397" s="627"/>
      <c r="J397" s="210"/>
      <c r="K397" s="210"/>
      <c r="L397" s="210"/>
      <c r="M397" s="628"/>
      <c r="N397" s="210"/>
      <c r="O397" s="210"/>
      <c r="P397" s="210"/>
      <c r="Q397" s="210"/>
      <c r="R397" s="210"/>
      <c r="S397" s="210"/>
      <c r="T397" s="210"/>
      <c r="U397" s="210"/>
      <c r="V397" s="210"/>
      <c r="W397" s="210"/>
      <c r="X397" s="210"/>
      <c r="Y397" s="210"/>
      <c r="Z397" s="210"/>
    </row>
    <row r="398" ht="12.75" customHeight="1">
      <c r="A398" s="625"/>
      <c r="B398" s="625"/>
      <c r="C398" s="625"/>
      <c r="D398" s="627"/>
      <c r="E398" s="210"/>
      <c r="F398" s="210"/>
      <c r="G398" s="210"/>
      <c r="H398" s="210"/>
      <c r="I398" s="627"/>
      <c r="J398" s="210"/>
      <c r="K398" s="210"/>
      <c r="L398" s="210"/>
      <c r="M398" s="628"/>
      <c r="N398" s="210"/>
      <c r="O398" s="210"/>
      <c r="P398" s="210"/>
      <c r="Q398" s="210"/>
      <c r="R398" s="210"/>
      <c r="S398" s="210"/>
      <c r="T398" s="210"/>
      <c r="U398" s="210"/>
      <c r="V398" s="210"/>
      <c r="W398" s="210"/>
      <c r="X398" s="210"/>
      <c r="Y398" s="210"/>
      <c r="Z398" s="210"/>
    </row>
    <row r="399" ht="12.75" customHeight="1">
      <c r="A399" s="625"/>
      <c r="B399" s="625"/>
      <c r="C399" s="625"/>
      <c r="D399" s="627"/>
      <c r="E399" s="210"/>
      <c r="F399" s="210"/>
      <c r="G399" s="210"/>
      <c r="H399" s="210"/>
      <c r="I399" s="627"/>
      <c r="J399" s="210"/>
      <c r="K399" s="210"/>
      <c r="L399" s="210"/>
      <c r="M399" s="628"/>
      <c r="N399" s="210"/>
      <c r="O399" s="210"/>
      <c r="P399" s="210"/>
      <c r="Q399" s="210"/>
      <c r="R399" s="210"/>
      <c r="S399" s="210"/>
      <c r="T399" s="210"/>
      <c r="U399" s="210"/>
      <c r="V399" s="210"/>
      <c r="W399" s="210"/>
      <c r="X399" s="210"/>
      <c r="Y399" s="210"/>
      <c r="Z399" s="210"/>
    </row>
    <row r="400" ht="12.75" customHeight="1">
      <c r="A400" s="625"/>
      <c r="B400" s="625"/>
      <c r="C400" s="625"/>
      <c r="D400" s="627"/>
      <c r="E400" s="210"/>
      <c r="F400" s="210"/>
      <c r="G400" s="210"/>
      <c r="H400" s="210"/>
      <c r="I400" s="627"/>
      <c r="J400" s="210"/>
      <c r="K400" s="210"/>
      <c r="L400" s="210"/>
      <c r="M400" s="628"/>
      <c r="N400" s="210"/>
      <c r="O400" s="210"/>
      <c r="P400" s="210"/>
      <c r="Q400" s="210"/>
      <c r="R400" s="210"/>
      <c r="S400" s="210"/>
      <c r="T400" s="210"/>
      <c r="U400" s="210"/>
      <c r="V400" s="210"/>
      <c r="W400" s="210"/>
      <c r="X400" s="210"/>
      <c r="Y400" s="210"/>
      <c r="Z400" s="210"/>
    </row>
    <row r="401" ht="12.75" customHeight="1">
      <c r="A401" s="625"/>
      <c r="B401" s="625"/>
      <c r="C401" s="625"/>
      <c r="D401" s="627"/>
      <c r="E401" s="210"/>
      <c r="F401" s="210"/>
      <c r="G401" s="210"/>
      <c r="H401" s="210"/>
      <c r="I401" s="627"/>
      <c r="J401" s="210"/>
      <c r="K401" s="210"/>
      <c r="L401" s="210"/>
      <c r="M401" s="628"/>
      <c r="N401" s="210"/>
      <c r="O401" s="210"/>
      <c r="P401" s="210"/>
      <c r="Q401" s="210"/>
      <c r="R401" s="210"/>
      <c r="S401" s="210"/>
      <c r="T401" s="210"/>
      <c r="U401" s="210"/>
      <c r="V401" s="210"/>
      <c r="W401" s="210"/>
      <c r="X401" s="210"/>
      <c r="Y401" s="210"/>
      <c r="Z401" s="210"/>
    </row>
    <row r="402" ht="12.75" customHeight="1">
      <c r="A402" s="625"/>
      <c r="B402" s="625"/>
      <c r="C402" s="625"/>
      <c r="D402" s="627"/>
      <c r="E402" s="210"/>
      <c r="F402" s="210"/>
      <c r="G402" s="210"/>
      <c r="H402" s="210"/>
      <c r="I402" s="627"/>
      <c r="J402" s="210"/>
      <c r="K402" s="210"/>
      <c r="L402" s="210"/>
      <c r="M402" s="628"/>
      <c r="N402" s="210"/>
      <c r="O402" s="210"/>
      <c r="P402" s="210"/>
      <c r="Q402" s="210"/>
      <c r="R402" s="210"/>
      <c r="S402" s="210"/>
      <c r="T402" s="210"/>
      <c r="U402" s="210"/>
      <c r="V402" s="210"/>
      <c r="W402" s="210"/>
      <c r="X402" s="210"/>
      <c r="Y402" s="210"/>
      <c r="Z402" s="210"/>
    </row>
    <row r="403" ht="12.75" customHeight="1">
      <c r="A403" s="625"/>
      <c r="B403" s="625"/>
      <c r="C403" s="625"/>
      <c r="D403" s="627"/>
      <c r="E403" s="210"/>
      <c r="F403" s="210"/>
      <c r="G403" s="210"/>
      <c r="H403" s="210"/>
      <c r="I403" s="627"/>
      <c r="J403" s="210"/>
      <c r="K403" s="210"/>
      <c r="L403" s="210"/>
      <c r="M403" s="628"/>
      <c r="N403" s="210"/>
      <c r="O403" s="210"/>
      <c r="P403" s="210"/>
      <c r="Q403" s="210"/>
      <c r="R403" s="210"/>
      <c r="S403" s="210"/>
      <c r="T403" s="210"/>
      <c r="U403" s="210"/>
      <c r="V403" s="210"/>
      <c r="W403" s="210"/>
      <c r="X403" s="210"/>
      <c r="Y403" s="210"/>
      <c r="Z403" s="210"/>
    </row>
    <row r="404" ht="12.75" customHeight="1">
      <c r="A404" s="625"/>
      <c r="B404" s="625"/>
      <c r="C404" s="625"/>
      <c r="D404" s="627"/>
      <c r="E404" s="210"/>
      <c r="F404" s="210"/>
      <c r="G404" s="210"/>
      <c r="H404" s="210"/>
      <c r="I404" s="627"/>
      <c r="J404" s="210"/>
      <c r="K404" s="210"/>
      <c r="L404" s="210"/>
      <c r="M404" s="628"/>
      <c r="N404" s="210"/>
      <c r="O404" s="210"/>
      <c r="P404" s="210"/>
      <c r="Q404" s="210"/>
      <c r="R404" s="210"/>
      <c r="S404" s="210"/>
      <c r="T404" s="210"/>
      <c r="U404" s="210"/>
      <c r="V404" s="210"/>
      <c r="W404" s="210"/>
      <c r="X404" s="210"/>
      <c r="Y404" s="210"/>
      <c r="Z404" s="210"/>
    </row>
    <row r="405" ht="12.75" customHeight="1">
      <c r="A405" s="625"/>
      <c r="B405" s="625"/>
      <c r="C405" s="625"/>
      <c r="D405" s="627"/>
      <c r="E405" s="210"/>
      <c r="F405" s="210"/>
      <c r="G405" s="210"/>
      <c r="H405" s="210"/>
      <c r="I405" s="627"/>
      <c r="J405" s="210"/>
      <c r="K405" s="210"/>
      <c r="L405" s="210"/>
      <c r="M405" s="628"/>
      <c r="N405" s="210"/>
      <c r="O405" s="210"/>
      <c r="P405" s="210"/>
      <c r="Q405" s="210"/>
      <c r="R405" s="210"/>
      <c r="S405" s="210"/>
      <c r="T405" s="210"/>
      <c r="U405" s="210"/>
      <c r="V405" s="210"/>
      <c r="W405" s="210"/>
      <c r="X405" s="210"/>
      <c r="Y405" s="210"/>
      <c r="Z405" s="210"/>
    </row>
    <row r="406" ht="12.75" customHeight="1">
      <c r="A406" s="625"/>
      <c r="B406" s="625"/>
      <c r="C406" s="625"/>
      <c r="D406" s="627"/>
      <c r="E406" s="210"/>
      <c r="F406" s="210"/>
      <c r="G406" s="210"/>
      <c r="H406" s="210"/>
      <c r="I406" s="627"/>
      <c r="J406" s="210"/>
      <c r="K406" s="210"/>
      <c r="L406" s="210"/>
      <c r="M406" s="628"/>
      <c r="N406" s="210"/>
      <c r="O406" s="210"/>
      <c r="P406" s="210"/>
      <c r="Q406" s="210"/>
      <c r="R406" s="210"/>
      <c r="S406" s="210"/>
      <c r="T406" s="210"/>
      <c r="U406" s="210"/>
      <c r="V406" s="210"/>
      <c r="W406" s="210"/>
      <c r="X406" s="210"/>
      <c r="Y406" s="210"/>
      <c r="Z406" s="210"/>
    </row>
    <row r="407" ht="12.75" customHeight="1">
      <c r="A407" s="625"/>
      <c r="B407" s="625"/>
      <c r="C407" s="625"/>
      <c r="D407" s="627"/>
      <c r="E407" s="210"/>
      <c r="F407" s="210"/>
      <c r="G407" s="210"/>
      <c r="H407" s="210"/>
      <c r="I407" s="627"/>
      <c r="J407" s="210"/>
      <c r="K407" s="210"/>
      <c r="L407" s="210"/>
      <c r="M407" s="628"/>
      <c r="N407" s="210"/>
      <c r="O407" s="210"/>
      <c r="P407" s="210"/>
      <c r="Q407" s="210"/>
      <c r="R407" s="210"/>
      <c r="S407" s="210"/>
      <c r="T407" s="210"/>
      <c r="U407" s="210"/>
      <c r="V407" s="210"/>
      <c r="W407" s="210"/>
      <c r="X407" s="210"/>
      <c r="Y407" s="210"/>
      <c r="Z407" s="210"/>
    </row>
    <row r="408" ht="12.75" customHeight="1">
      <c r="A408" s="625"/>
      <c r="B408" s="625"/>
      <c r="C408" s="625"/>
      <c r="D408" s="627"/>
      <c r="E408" s="210"/>
      <c r="F408" s="210"/>
      <c r="G408" s="210"/>
      <c r="H408" s="210"/>
      <c r="I408" s="627"/>
      <c r="J408" s="210"/>
      <c r="K408" s="210"/>
      <c r="L408" s="210"/>
      <c r="M408" s="628"/>
      <c r="N408" s="210"/>
      <c r="O408" s="210"/>
      <c r="P408" s="210"/>
      <c r="Q408" s="210"/>
      <c r="R408" s="210"/>
      <c r="S408" s="210"/>
      <c r="T408" s="210"/>
      <c r="U408" s="210"/>
      <c r="V408" s="210"/>
      <c r="W408" s="210"/>
      <c r="X408" s="210"/>
      <c r="Y408" s="210"/>
      <c r="Z408" s="210"/>
    </row>
    <row r="409" ht="12.75" customHeight="1">
      <c r="A409" s="625"/>
      <c r="B409" s="625"/>
      <c r="C409" s="625"/>
      <c r="D409" s="627"/>
      <c r="E409" s="210"/>
      <c r="F409" s="210"/>
      <c r="G409" s="210"/>
      <c r="H409" s="210"/>
      <c r="I409" s="627"/>
      <c r="J409" s="210"/>
      <c r="K409" s="210"/>
      <c r="L409" s="210"/>
      <c r="M409" s="628"/>
      <c r="N409" s="210"/>
      <c r="O409" s="210"/>
      <c r="P409" s="210"/>
      <c r="Q409" s="210"/>
      <c r="R409" s="210"/>
      <c r="S409" s="210"/>
      <c r="T409" s="210"/>
      <c r="U409" s="210"/>
      <c r="V409" s="210"/>
      <c r="W409" s="210"/>
      <c r="X409" s="210"/>
      <c r="Y409" s="210"/>
      <c r="Z409" s="210"/>
    </row>
    <row r="410" ht="12.75" customHeight="1">
      <c r="A410" s="625"/>
      <c r="B410" s="625"/>
      <c r="C410" s="625"/>
      <c r="D410" s="627"/>
      <c r="E410" s="210"/>
      <c r="F410" s="210"/>
      <c r="G410" s="210"/>
      <c r="H410" s="210"/>
      <c r="I410" s="627"/>
      <c r="J410" s="210"/>
      <c r="K410" s="210"/>
      <c r="L410" s="210"/>
      <c r="M410" s="628"/>
      <c r="N410" s="210"/>
      <c r="O410" s="210"/>
      <c r="P410" s="210"/>
      <c r="Q410" s="210"/>
      <c r="R410" s="210"/>
      <c r="S410" s="210"/>
      <c r="T410" s="210"/>
      <c r="U410" s="210"/>
      <c r="V410" s="210"/>
      <c r="W410" s="210"/>
      <c r="X410" s="210"/>
      <c r="Y410" s="210"/>
      <c r="Z410" s="210"/>
    </row>
    <row r="411" ht="12.75" customHeight="1">
      <c r="A411" s="625"/>
      <c r="B411" s="625"/>
      <c r="C411" s="625"/>
      <c r="D411" s="627"/>
      <c r="E411" s="210"/>
      <c r="F411" s="210"/>
      <c r="G411" s="210"/>
      <c r="H411" s="210"/>
      <c r="I411" s="627"/>
      <c r="J411" s="210"/>
      <c r="K411" s="210"/>
      <c r="L411" s="210"/>
      <c r="M411" s="628"/>
      <c r="N411" s="210"/>
      <c r="O411" s="210"/>
      <c r="P411" s="210"/>
      <c r="Q411" s="210"/>
      <c r="R411" s="210"/>
      <c r="S411" s="210"/>
      <c r="T411" s="210"/>
      <c r="U411" s="210"/>
      <c r="V411" s="210"/>
      <c r="W411" s="210"/>
      <c r="X411" s="210"/>
      <c r="Y411" s="210"/>
      <c r="Z411" s="210"/>
    </row>
    <row r="412" ht="12.75" customHeight="1">
      <c r="A412" s="625"/>
      <c r="B412" s="625"/>
      <c r="C412" s="625"/>
      <c r="D412" s="627"/>
      <c r="E412" s="210"/>
      <c r="F412" s="210"/>
      <c r="G412" s="210"/>
      <c r="H412" s="210"/>
      <c r="I412" s="627"/>
      <c r="J412" s="210"/>
      <c r="K412" s="210"/>
      <c r="L412" s="210"/>
      <c r="M412" s="628"/>
      <c r="N412" s="210"/>
      <c r="O412" s="210"/>
      <c r="P412" s="210"/>
      <c r="Q412" s="210"/>
      <c r="R412" s="210"/>
      <c r="S412" s="210"/>
      <c r="T412" s="210"/>
      <c r="U412" s="210"/>
      <c r="V412" s="210"/>
      <c r="W412" s="210"/>
      <c r="X412" s="210"/>
      <c r="Y412" s="210"/>
      <c r="Z412" s="210"/>
    </row>
    <row r="413" ht="12.75" customHeight="1">
      <c r="A413" s="625"/>
      <c r="B413" s="625"/>
      <c r="C413" s="625"/>
      <c r="D413" s="627"/>
      <c r="E413" s="210"/>
      <c r="F413" s="210"/>
      <c r="G413" s="210"/>
      <c r="H413" s="210"/>
      <c r="I413" s="627"/>
      <c r="J413" s="210"/>
      <c r="K413" s="210"/>
      <c r="L413" s="210"/>
      <c r="M413" s="628"/>
      <c r="N413" s="210"/>
      <c r="O413" s="210"/>
      <c r="P413" s="210"/>
      <c r="Q413" s="210"/>
      <c r="R413" s="210"/>
      <c r="S413" s="210"/>
      <c r="T413" s="210"/>
      <c r="U413" s="210"/>
      <c r="V413" s="210"/>
      <c r="W413" s="210"/>
      <c r="X413" s="210"/>
      <c r="Y413" s="210"/>
      <c r="Z413" s="210"/>
    </row>
    <row r="414" ht="12.75" customHeight="1">
      <c r="A414" s="625"/>
      <c r="B414" s="625"/>
      <c r="C414" s="625"/>
      <c r="D414" s="627"/>
      <c r="E414" s="210"/>
      <c r="F414" s="210"/>
      <c r="G414" s="210"/>
      <c r="H414" s="210"/>
      <c r="I414" s="627"/>
      <c r="J414" s="210"/>
      <c r="K414" s="210"/>
      <c r="L414" s="210"/>
      <c r="M414" s="628"/>
      <c r="N414" s="210"/>
      <c r="O414" s="210"/>
      <c r="P414" s="210"/>
      <c r="Q414" s="210"/>
      <c r="R414" s="210"/>
      <c r="S414" s="210"/>
      <c r="T414" s="210"/>
      <c r="U414" s="210"/>
      <c r="V414" s="210"/>
      <c r="W414" s="210"/>
      <c r="X414" s="210"/>
      <c r="Y414" s="210"/>
      <c r="Z414" s="210"/>
    </row>
    <row r="415" ht="12.75" customHeight="1">
      <c r="A415" s="625"/>
      <c r="B415" s="625"/>
      <c r="C415" s="625"/>
      <c r="D415" s="627"/>
      <c r="E415" s="210"/>
      <c r="F415" s="210"/>
      <c r="G415" s="210"/>
      <c r="H415" s="210"/>
      <c r="I415" s="627"/>
      <c r="J415" s="210"/>
      <c r="K415" s="210"/>
      <c r="L415" s="210"/>
      <c r="M415" s="628"/>
      <c r="N415" s="210"/>
      <c r="O415" s="210"/>
      <c r="P415" s="210"/>
      <c r="Q415" s="210"/>
      <c r="R415" s="210"/>
      <c r="S415" s="210"/>
      <c r="T415" s="210"/>
      <c r="U415" s="210"/>
      <c r="V415" s="210"/>
      <c r="W415" s="210"/>
      <c r="X415" s="210"/>
      <c r="Y415" s="210"/>
      <c r="Z415" s="210"/>
    </row>
    <row r="416" ht="12.75" customHeight="1">
      <c r="A416" s="625"/>
      <c r="B416" s="625"/>
      <c r="C416" s="625"/>
      <c r="D416" s="627"/>
      <c r="E416" s="210"/>
      <c r="F416" s="210"/>
      <c r="G416" s="210"/>
      <c r="H416" s="210"/>
      <c r="I416" s="627"/>
      <c r="J416" s="210"/>
      <c r="K416" s="210"/>
      <c r="L416" s="210"/>
      <c r="M416" s="628"/>
      <c r="N416" s="210"/>
      <c r="O416" s="210"/>
      <c r="P416" s="210"/>
      <c r="Q416" s="210"/>
      <c r="R416" s="210"/>
      <c r="S416" s="210"/>
      <c r="T416" s="210"/>
      <c r="U416" s="210"/>
      <c r="V416" s="210"/>
      <c r="W416" s="210"/>
      <c r="X416" s="210"/>
      <c r="Y416" s="210"/>
      <c r="Z416" s="210"/>
    </row>
    <row r="417" ht="12.75" customHeight="1">
      <c r="A417" s="625"/>
      <c r="B417" s="625"/>
      <c r="C417" s="625"/>
      <c r="D417" s="627"/>
      <c r="E417" s="210"/>
      <c r="F417" s="210"/>
      <c r="G417" s="210"/>
      <c r="H417" s="210"/>
      <c r="I417" s="627"/>
      <c r="J417" s="210"/>
      <c r="K417" s="210"/>
      <c r="L417" s="210"/>
      <c r="M417" s="628"/>
      <c r="N417" s="210"/>
      <c r="O417" s="210"/>
      <c r="P417" s="210"/>
      <c r="Q417" s="210"/>
      <c r="R417" s="210"/>
      <c r="S417" s="210"/>
      <c r="T417" s="210"/>
      <c r="U417" s="210"/>
      <c r="V417" s="210"/>
      <c r="W417" s="210"/>
      <c r="X417" s="210"/>
      <c r="Y417" s="210"/>
      <c r="Z417" s="210"/>
    </row>
    <row r="418" ht="12.75" customHeight="1">
      <c r="A418" s="625"/>
      <c r="B418" s="625"/>
      <c r="C418" s="625"/>
      <c r="D418" s="627"/>
      <c r="E418" s="210"/>
      <c r="F418" s="210"/>
      <c r="G418" s="210"/>
      <c r="H418" s="210"/>
      <c r="I418" s="627"/>
      <c r="J418" s="210"/>
      <c r="K418" s="210"/>
      <c r="L418" s="210"/>
      <c r="M418" s="628"/>
      <c r="N418" s="210"/>
      <c r="O418" s="210"/>
      <c r="P418" s="210"/>
      <c r="Q418" s="210"/>
      <c r="R418" s="210"/>
      <c r="S418" s="210"/>
      <c r="T418" s="210"/>
      <c r="U418" s="210"/>
      <c r="V418" s="210"/>
      <c r="W418" s="210"/>
      <c r="X418" s="210"/>
      <c r="Y418" s="210"/>
      <c r="Z418" s="210"/>
    </row>
    <row r="419" ht="12.75" customHeight="1">
      <c r="A419" s="625"/>
      <c r="B419" s="625"/>
      <c r="C419" s="625"/>
      <c r="D419" s="627"/>
      <c r="E419" s="210"/>
      <c r="F419" s="210"/>
      <c r="G419" s="210"/>
      <c r="H419" s="210"/>
      <c r="I419" s="627"/>
      <c r="J419" s="210"/>
      <c r="K419" s="210"/>
      <c r="L419" s="210"/>
      <c r="M419" s="628"/>
      <c r="N419" s="210"/>
      <c r="O419" s="210"/>
      <c r="P419" s="210"/>
      <c r="Q419" s="210"/>
      <c r="R419" s="210"/>
      <c r="S419" s="210"/>
      <c r="T419" s="210"/>
      <c r="U419" s="210"/>
      <c r="V419" s="210"/>
      <c r="W419" s="210"/>
      <c r="X419" s="210"/>
      <c r="Y419" s="210"/>
      <c r="Z419" s="210"/>
    </row>
    <row r="420" ht="12.75" customHeight="1">
      <c r="A420" s="625"/>
      <c r="B420" s="625"/>
      <c r="C420" s="625"/>
      <c r="D420" s="627"/>
      <c r="E420" s="210"/>
      <c r="F420" s="210"/>
      <c r="G420" s="210"/>
      <c r="H420" s="210"/>
      <c r="I420" s="627"/>
      <c r="J420" s="210"/>
      <c r="K420" s="210"/>
      <c r="L420" s="210"/>
      <c r="M420" s="628"/>
      <c r="N420" s="210"/>
      <c r="O420" s="210"/>
      <c r="P420" s="210"/>
      <c r="Q420" s="210"/>
      <c r="R420" s="210"/>
      <c r="S420" s="210"/>
      <c r="T420" s="210"/>
      <c r="U420" s="210"/>
      <c r="V420" s="210"/>
      <c r="W420" s="210"/>
      <c r="X420" s="210"/>
      <c r="Y420" s="210"/>
      <c r="Z420" s="210"/>
    </row>
    <row r="421" ht="12.75" customHeight="1">
      <c r="A421" s="625"/>
      <c r="B421" s="625"/>
      <c r="C421" s="625"/>
      <c r="D421" s="627"/>
      <c r="E421" s="210"/>
      <c r="F421" s="210"/>
      <c r="G421" s="210"/>
      <c r="H421" s="210"/>
      <c r="I421" s="627"/>
      <c r="J421" s="210"/>
      <c r="K421" s="210"/>
      <c r="L421" s="210"/>
      <c r="M421" s="628"/>
      <c r="N421" s="210"/>
      <c r="O421" s="210"/>
      <c r="P421" s="210"/>
      <c r="Q421" s="210"/>
      <c r="R421" s="210"/>
      <c r="S421" s="210"/>
      <c r="T421" s="210"/>
      <c r="U421" s="210"/>
      <c r="V421" s="210"/>
      <c r="W421" s="210"/>
      <c r="X421" s="210"/>
      <c r="Y421" s="210"/>
      <c r="Z421" s="210"/>
    </row>
    <row r="422" ht="12.75" customHeight="1">
      <c r="A422" s="625"/>
      <c r="B422" s="625"/>
      <c r="C422" s="625"/>
      <c r="D422" s="627"/>
      <c r="E422" s="210"/>
      <c r="F422" s="210"/>
      <c r="G422" s="210"/>
      <c r="H422" s="210"/>
      <c r="I422" s="627"/>
      <c r="J422" s="210"/>
      <c r="K422" s="210"/>
      <c r="L422" s="210"/>
      <c r="M422" s="628"/>
      <c r="N422" s="210"/>
      <c r="O422" s="210"/>
      <c r="P422" s="210"/>
      <c r="Q422" s="210"/>
      <c r="R422" s="210"/>
      <c r="S422" s="210"/>
      <c r="T422" s="210"/>
      <c r="U422" s="210"/>
      <c r="V422" s="210"/>
      <c r="W422" s="210"/>
      <c r="X422" s="210"/>
      <c r="Y422" s="210"/>
      <c r="Z422" s="210"/>
    </row>
    <row r="423" ht="12.75" customHeight="1">
      <c r="A423" s="625"/>
      <c r="B423" s="625"/>
      <c r="C423" s="625"/>
      <c r="D423" s="627"/>
      <c r="E423" s="210"/>
      <c r="F423" s="210"/>
      <c r="G423" s="210"/>
      <c r="H423" s="210"/>
      <c r="I423" s="627"/>
      <c r="J423" s="210"/>
      <c r="K423" s="210"/>
      <c r="L423" s="210"/>
      <c r="M423" s="628"/>
      <c r="N423" s="210"/>
      <c r="O423" s="210"/>
      <c r="P423" s="210"/>
      <c r="Q423" s="210"/>
      <c r="R423" s="210"/>
      <c r="S423" s="210"/>
      <c r="T423" s="210"/>
      <c r="U423" s="210"/>
      <c r="V423" s="210"/>
      <c r="W423" s="210"/>
      <c r="X423" s="210"/>
      <c r="Y423" s="210"/>
      <c r="Z423" s="210"/>
    </row>
    <row r="424" ht="12.75" customHeight="1">
      <c r="A424" s="625"/>
      <c r="B424" s="625"/>
      <c r="C424" s="625"/>
      <c r="D424" s="627"/>
      <c r="E424" s="210"/>
      <c r="F424" s="210"/>
      <c r="G424" s="210"/>
      <c r="H424" s="210"/>
      <c r="I424" s="627"/>
      <c r="J424" s="210"/>
      <c r="K424" s="210"/>
      <c r="L424" s="210"/>
      <c r="M424" s="628"/>
      <c r="N424" s="210"/>
      <c r="O424" s="210"/>
      <c r="P424" s="210"/>
      <c r="Q424" s="210"/>
      <c r="R424" s="210"/>
      <c r="S424" s="210"/>
      <c r="T424" s="210"/>
      <c r="U424" s="210"/>
      <c r="V424" s="210"/>
      <c r="W424" s="210"/>
      <c r="X424" s="210"/>
      <c r="Y424" s="210"/>
      <c r="Z424" s="210"/>
    </row>
    <row r="425" ht="12.75" customHeight="1">
      <c r="A425" s="625"/>
      <c r="B425" s="625"/>
      <c r="C425" s="625"/>
      <c r="D425" s="627"/>
      <c r="E425" s="210"/>
      <c r="F425" s="210"/>
      <c r="G425" s="210"/>
      <c r="H425" s="210"/>
      <c r="I425" s="627"/>
      <c r="J425" s="210"/>
      <c r="K425" s="210"/>
      <c r="L425" s="210"/>
      <c r="M425" s="628"/>
      <c r="N425" s="210"/>
      <c r="O425" s="210"/>
      <c r="P425" s="210"/>
      <c r="Q425" s="210"/>
      <c r="R425" s="210"/>
      <c r="S425" s="210"/>
      <c r="T425" s="210"/>
      <c r="U425" s="210"/>
      <c r="V425" s="210"/>
      <c r="W425" s="210"/>
      <c r="X425" s="210"/>
      <c r="Y425" s="210"/>
      <c r="Z425" s="210"/>
    </row>
    <row r="426" ht="12.75" customHeight="1">
      <c r="A426" s="625"/>
      <c r="B426" s="625"/>
      <c r="C426" s="625"/>
      <c r="D426" s="627"/>
      <c r="E426" s="210"/>
      <c r="F426" s="210"/>
      <c r="G426" s="210"/>
      <c r="H426" s="210"/>
      <c r="I426" s="627"/>
      <c r="J426" s="210"/>
      <c r="K426" s="210"/>
      <c r="L426" s="210"/>
      <c r="M426" s="628"/>
      <c r="N426" s="210"/>
      <c r="O426" s="210"/>
      <c r="P426" s="210"/>
      <c r="Q426" s="210"/>
      <c r="R426" s="210"/>
      <c r="S426" s="210"/>
      <c r="T426" s="210"/>
      <c r="U426" s="210"/>
      <c r="V426" s="210"/>
      <c r="W426" s="210"/>
      <c r="X426" s="210"/>
      <c r="Y426" s="210"/>
      <c r="Z426" s="210"/>
    </row>
    <row r="427" ht="12.75" customHeight="1">
      <c r="A427" s="625"/>
      <c r="B427" s="625"/>
      <c r="C427" s="625"/>
      <c r="D427" s="627"/>
      <c r="E427" s="210"/>
      <c r="F427" s="210"/>
      <c r="G427" s="210"/>
      <c r="H427" s="210"/>
      <c r="I427" s="627"/>
      <c r="J427" s="210"/>
      <c r="K427" s="210"/>
      <c r="L427" s="210"/>
      <c r="M427" s="628"/>
      <c r="N427" s="210"/>
      <c r="O427" s="210"/>
      <c r="P427" s="210"/>
      <c r="Q427" s="210"/>
      <c r="R427" s="210"/>
      <c r="S427" s="210"/>
      <c r="T427" s="210"/>
      <c r="U427" s="210"/>
      <c r="V427" s="210"/>
      <c r="W427" s="210"/>
      <c r="X427" s="210"/>
      <c r="Y427" s="210"/>
      <c r="Z427" s="210"/>
    </row>
    <row r="428" ht="12.75" customHeight="1">
      <c r="A428" s="625"/>
      <c r="B428" s="625"/>
      <c r="C428" s="625"/>
      <c r="D428" s="627"/>
      <c r="E428" s="210"/>
      <c r="F428" s="210"/>
      <c r="G428" s="210"/>
      <c r="H428" s="210"/>
      <c r="I428" s="627"/>
      <c r="J428" s="210"/>
      <c r="K428" s="210"/>
      <c r="L428" s="210"/>
      <c r="M428" s="628"/>
      <c r="N428" s="210"/>
      <c r="O428" s="210"/>
      <c r="P428" s="210"/>
      <c r="Q428" s="210"/>
      <c r="R428" s="210"/>
      <c r="S428" s="210"/>
      <c r="T428" s="210"/>
      <c r="U428" s="210"/>
      <c r="V428" s="210"/>
      <c r="W428" s="210"/>
      <c r="X428" s="210"/>
      <c r="Y428" s="210"/>
      <c r="Z428" s="210"/>
    </row>
    <row r="429" ht="12.75" customHeight="1">
      <c r="A429" s="625"/>
      <c r="B429" s="625"/>
      <c r="C429" s="625"/>
      <c r="D429" s="627"/>
      <c r="E429" s="210"/>
      <c r="F429" s="210"/>
      <c r="G429" s="210"/>
      <c r="H429" s="210"/>
      <c r="I429" s="627"/>
      <c r="J429" s="210"/>
      <c r="K429" s="210"/>
      <c r="L429" s="210"/>
      <c r="M429" s="628"/>
      <c r="N429" s="210"/>
      <c r="O429" s="210"/>
      <c r="P429" s="210"/>
      <c r="Q429" s="210"/>
      <c r="R429" s="210"/>
      <c r="S429" s="210"/>
      <c r="T429" s="210"/>
      <c r="U429" s="210"/>
      <c r="V429" s="210"/>
      <c r="W429" s="210"/>
      <c r="X429" s="210"/>
      <c r="Y429" s="210"/>
      <c r="Z429" s="210"/>
    </row>
    <row r="430" ht="12.75" customHeight="1">
      <c r="A430" s="625"/>
      <c r="B430" s="625"/>
      <c r="C430" s="625"/>
      <c r="D430" s="627"/>
      <c r="E430" s="210"/>
      <c r="F430" s="210"/>
      <c r="G430" s="210"/>
      <c r="H430" s="210"/>
      <c r="I430" s="627"/>
      <c r="J430" s="210"/>
      <c r="K430" s="210"/>
      <c r="L430" s="210"/>
      <c r="M430" s="628"/>
      <c r="N430" s="210"/>
      <c r="O430" s="210"/>
      <c r="P430" s="210"/>
      <c r="Q430" s="210"/>
      <c r="R430" s="210"/>
      <c r="S430" s="210"/>
      <c r="T430" s="210"/>
      <c r="U430" s="210"/>
      <c r="V430" s="210"/>
      <c r="W430" s="210"/>
      <c r="X430" s="210"/>
      <c r="Y430" s="210"/>
      <c r="Z430" s="210"/>
    </row>
    <row r="431" ht="12.75" customHeight="1">
      <c r="A431" s="625"/>
      <c r="B431" s="625"/>
      <c r="C431" s="625"/>
      <c r="D431" s="627"/>
      <c r="E431" s="210"/>
      <c r="F431" s="210"/>
      <c r="G431" s="210"/>
      <c r="H431" s="210"/>
      <c r="I431" s="627"/>
      <c r="J431" s="210"/>
      <c r="K431" s="210"/>
      <c r="L431" s="210"/>
      <c r="M431" s="628"/>
      <c r="N431" s="210"/>
      <c r="O431" s="210"/>
      <c r="P431" s="210"/>
      <c r="Q431" s="210"/>
      <c r="R431" s="210"/>
      <c r="S431" s="210"/>
      <c r="T431" s="210"/>
      <c r="U431" s="210"/>
      <c r="V431" s="210"/>
      <c r="W431" s="210"/>
      <c r="X431" s="210"/>
      <c r="Y431" s="210"/>
      <c r="Z431" s="210"/>
    </row>
    <row r="432" ht="12.75" customHeight="1">
      <c r="A432" s="625"/>
      <c r="B432" s="625"/>
      <c r="C432" s="625"/>
      <c r="D432" s="627"/>
      <c r="E432" s="210"/>
      <c r="F432" s="210"/>
      <c r="G432" s="210"/>
      <c r="H432" s="210"/>
      <c r="I432" s="627"/>
      <c r="J432" s="210"/>
      <c r="K432" s="210"/>
      <c r="L432" s="210"/>
      <c r="M432" s="628"/>
      <c r="N432" s="210"/>
      <c r="O432" s="210"/>
      <c r="P432" s="210"/>
      <c r="Q432" s="210"/>
      <c r="R432" s="210"/>
      <c r="S432" s="210"/>
      <c r="T432" s="210"/>
      <c r="U432" s="210"/>
      <c r="V432" s="210"/>
      <c r="W432" s="210"/>
      <c r="X432" s="210"/>
      <c r="Y432" s="210"/>
      <c r="Z432" s="210"/>
    </row>
    <row r="433" ht="12.75" customHeight="1">
      <c r="A433" s="625"/>
      <c r="B433" s="625"/>
      <c r="C433" s="625"/>
      <c r="D433" s="627"/>
      <c r="E433" s="210"/>
      <c r="F433" s="210"/>
      <c r="G433" s="210"/>
      <c r="H433" s="210"/>
      <c r="I433" s="627"/>
      <c r="J433" s="210"/>
      <c r="K433" s="210"/>
      <c r="L433" s="210"/>
      <c r="M433" s="628"/>
      <c r="N433" s="210"/>
      <c r="O433" s="210"/>
      <c r="P433" s="210"/>
      <c r="Q433" s="210"/>
      <c r="R433" s="210"/>
      <c r="S433" s="210"/>
      <c r="T433" s="210"/>
      <c r="U433" s="210"/>
      <c r="V433" s="210"/>
      <c r="W433" s="210"/>
      <c r="X433" s="210"/>
      <c r="Y433" s="210"/>
      <c r="Z433" s="210"/>
    </row>
    <row r="434" ht="12.75" customHeight="1">
      <c r="A434" s="625"/>
      <c r="B434" s="625"/>
      <c r="C434" s="625"/>
      <c r="D434" s="627"/>
      <c r="E434" s="210"/>
      <c r="F434" s="210"/>
      <c r="G434" s="210"/>
      <c r="H434" s="210"/>
      <c r="I434" s="627"/>
      <c r="J434" s="210"/>
      <c r="K434" s="210"/>
      <c r="L434" s="210"/>
      <c r="M434" s="628"/>
      <c r="N434" s="210"/>
      <c r="O434" s="210"/>
      <c r="P434" s="210"/>
      <c r="Q434" s="210"/>
      <c r="R434" s="210"/>
      <c r="S434" s="210"/>
      <c r="T434" s="210"/>
      <c r="U434" s="210"/>
      <c r="V434" s="210"/>
      <c r="W434" s="210"/>
      <c r="X434" s="210"/>
      <c r="Y434" s="210"/>
      <c r="Z434" s="210"/>
    </row>
    <row r="435" ht="12.75" customHeight="1">
      <c r="A435" s="625"/>
      <c r="B435" s="625"/>
      <c r="C435" s="625"/>
      <c r="D435" s="627"/>
      <c r="E435" s="210"/>
      <c r="F435" s="210"/>
      <c r="G435" s="210"/>
      <c r="H435" s="210"/>
      <c r="I435" s="627"/>
      <c r="J435" s="210"/>
      <c r="K435" s="210"/>
      <c r="L435" s="210"/>
      <c r="M435" s="628"/>
      <c r="N435" s="210"/>
      <c r="O435" s="210"/>
      <c r="P435" s="210"/>
      <c r="Q435" s="210"/>
      <c r="R435" s="210"/>
      <c r="S435" s="210"/>
      <c r="T435" s="210"/>
      <c r="U435" s="210"/>
      <c r="V435" s="210"/>
      <c r="W435" s="210"/>
      <c r="X435" s="210"/>
      <c r="Y435" s="210"/>
      <c r="Z435" s="210"/>
    </row>
    <row r="436" ht="12.75" customHeight="1">
      <c r="A436" s="625"/>
      <c r="B436" s="625"/>
      <c r="C436" s="625"/>
      <c r="D436" s="627"/>
      <c r="E436" s="210"/>
      <c r="F436" s="210"/>
      <c r="G436" s="210"/>
      <c r="H436" s="210"/>
      <c r="I436" s="627"/>
      <c r="J436" s="210"/>
      <c r="K436" s="210"/>
      <c r="L436" s="210"/>
      <c r="M436" s="628"/>
      <c r="N436" s="210"/>
      <c r="O436" s="210"/>
      <c r="P436" s="210"/>
      <c r="Q436" s="210"/>
      <c r="R436" s="210"/>
      <c r="S436" s="210"/>
      <c r="T436" s="210"/>
      <c r="U436" s="210"/>
      <c r="V436" s="210"/>
      <c r="W436" s="210"/>
      <c r="X436" s="210"/>
      <c r="Y436" s="210"/>
      <c r="Z436" s="210"/>
    </row>
    <row r="437" ht="12.75" customHeight="1">
      <c r="A437" s="625"/>
      <c r="B437" s="625"/>
      <c r="C437" s="625"/>
      <c r="D437" s="627"/>
      <c r="E437" s="210"/>
      <c r="F437" s="210"/>
      <c r="G437" s="210"/>
      <c r="H437" s="210"/>
      <c r="I437" s="627"/>
      <c r="J437" s="210"/>
      <c r="K437" s="210"/>
      <c r="L437" s="210"/>
      <c r="M437" s="628"/>
      <c r="N437" s="210"/>
      <c r="O437" s="210"/>
      <c r="P437" s="210"/>
      <c r="Q437" s="210"/>
      <c r="R437" s="210"/>
      <c r="S437" s="210"/>
      <c r="T437" s="210"/>
      <c r="U437" s="210"/>
      <c r="V437" s="210"/>
      <c r="W437" s="210"/>
      <c r="X437" s="210"/>
      <c r="Y437" s="210"/>
      <c r="Z437" s="210"/>
    </row>
    <row r="438" ht="12.75" customHeight="1">
      <c r="A438" s="625"/>
      <c r="B438" s="625"/>
      <c r="C438" s="625"/>
      <c r="D438" s="627"/>
      <c r="E438" s="210"/>
      <c r="F438" s="210"/>
      <c r="G438" s="210"/>
      <c r="H438" s="210"/>
      <c r="I438" s="627"/>
      <c r="J438" s="210"/>
      <c r="K438" s="210"/>
      <c r="L438" s="210"/>
      <c r="M438" s="628"/>
      <c r="N438" s="210"/>
      <c r="O438" s="210"/>
      <c r="P438" s="210"/>
      <c r="Q438" s="210"/>
      <c r="R438" s="210"/>
      <c r="S438" s="210"/>
      <c r="T438" s="210"/>
      <c r="U438" s="210"/>
      <c r="V438" s="210"/>
      <c r="W438" s="210"/>
      <c r="X438" s="210"/>
      <c r="Y438" s="210"/>
      <c r="Z438" s="210"/>
    </row>
    <row r="439" ht="12.75" customHeight="1">
      <c r="A439" s="625"/>
      <c r="B439" s="625"/>
      <c r="C439" s="625"/>
      <c r="D439" s="627"/>
      <c r="E439" s="210"/>
      <c r="F439" s="210"/>
      <c r="G439" s="210"/>
      <c r="H439" s="210"/>
      <c r="I439" s="627"/>
      <c r="J439" s="210"/>
      <c r="K439" s="210"/>
      <c r="L439" s="210"/>
      <c r="M439" s="628"/>
      <c r="N439" s="210"/>
      <c r="O439" s="210"/>
      <c r="P439" s="210"/>
      <c r="Q439" s="210"/>
      <c r="R439" s="210"/>
      <c r="S439" s="210"/>
      <c r="T439" s="210"/>
      <c r="U439" s="210"/>
      <c r="V439" s="210"/>
      <c r="W439" s="210"/>
      <c r="X439" s="210"/>
      <c r="Y439" s="210"/>
      <c r="Z439" s="210"/>
    </row>
    <row r="440" ht="12.75" customHeight="1">
      <c r="A440" s="625"/>
      <c r="B440" s="625"/>
      <c r="C440" s="625"/>
      <c r="D440" s="627"/>
      <c r="E440" s="210"/>
      <c r="F440" s="210"/>
      <c r="G440" s="210"/>
      <c r="H440" s="210"/>
      <c r="I440" s="627"/>
      <c r="J440" s="210"/>
      <c r="K440" s="210"/>
      <c r="L440" s="210"/>
      <c r="M440" s="628"/>
      <c r="N440" s="210"/>
      <c r="O440" s="210"/>
      <c r="P440" s="210"/>
      <c r="Q440" s="210"/>
      <c r="R440" s="210"/>
      <c r="S440" s="210"/>
      <c r="T440" s="210"/>
      <c r="U440" s="210"/>
      <c r="V440" s="210"/>
      <c r="W440" s="210"/>
      <c r="X440" s="210"/>
      <c r="Y440" s="210"/>
      <c r="Z440" s="210"/>
    </row>
    <row r="441" ht="12.75" customHeight="1">
      <c r="A441" s="625"/>
      <c r="B441" s="625"/>
      <c r="C441" s="625"/>
      <c r="D441" s="627"/>
      <c r="E441" s="210"/>
      <c r="F441" s="210"/>
      <c r="G441" s="210"/>
      <c r="H441" s="210"/>
      <c r="I441" s="627"/>
      <c r="J441" s="210"/>
      <c r="K441" s="210"/>
      <c r="L441" s="210"/>
      <c r="M441" s="628"/>
      <c r="N441" s="210"/>
      <c r="O441" s="210"/>
      <c r="P441" s="210"/>
      <c r="Q441" s="210"/>
      <c r="R441" s="210"/>
      <c r="S441" s="210"/>
      <c r="T441" s="210"/>
      <c r="U441" s="210"/>
      <c r="V441" s="210"/>
      <c r="W441" s="210"/>
      <c r="X441" s="210"/>
      <c r="Y441" s="210"/>
      <c r="Z441" s="210"/>
    </row>
    <row r="442" ht="12.75" customHeight="1">
      <c r="A442" s="625"/>
      <c r="B442" s="625"/>
      <c r="C442" s="625"/>
      <c r="D442" s="627"/>
      <c r="E442" s="210"/>
      <c r="F442" s="210"/>
      <c r="G442" s="210"/>
      <c r="H442" s="210"/>
      <c r="I442" s="627"/>
      <c r="J442" s="210"/>
      <c r="K442" s="210"/>
      <c r="L442" s="210"/>
      <c r="M442" s="628"/>
      <c r="N442" s="210"/>
      <c r="O442" s="210"/>
      <c r="P442" s="210"/>
      <c r="Q442" s="210"/>
      <c r="R442" s="210"/>
      <c r="S442" s="210"/>
      <c r="T442" s="210"/>
      <c r="U442" s="210"/>
      <c r="V442" s="210"/>
      <c r="W442" s="210"/>
      <c r="X442" s="210"/>
      <c r="Y442" s="210"/>
      <c r="Z442" s="210"/>
    </row>
    <row r="443" ht="12.75" customHeight="1">
      <c r="A443" s="625"/>
      <c r="B443" s="625"/>
      <c r="C443" s="625"/>
      <c r="D443" s="627"/>
      <c r="E443" s="210"/>
      <c r="F443" s="210"/>
      <c r="G443" s="210"/>
      <c r="H443" s="210"/>
      <c r="I443" s="627"/>
      <c r="J443" s="210"/>
      <c r="K443" s="210"/>
      <c r="L443" s="210"/>
      <c r="M443" s="628"/>
      <c r="N443" s="210"/>
      <c r="O443" s="210"/>
      <c r="P443" s="210"/>
      <c r="Q443" s="210"/>
      <c r="R443" s="210"/>
      <c r="S443" s="210"/>
      <c r="T443" s="210"/>
      <c r="U443" s="210"/>
      <c r="V443" s="210"/>
      <c r="W443" s="210"/>
      <c r="X443" s="210"/>
      <c r="Y443" s="210"/>
      <c r="Z443" s="210"/>
    </row>
    <row r="444" ht="12.75" customHeight="1">
      <c r="A444" s="625"/>
      <c r="B444" s="625"/>
      <c r="C444" s="625"/>
      <c r="D444" s="627"/>
      <c r="E444" s="210"/>
      <c r="F444" s="210"/>
      <c r="G444" s="210"/>
      <c r="H444" s="210"/>
      <c r="I444" s="627"/>
      <c r="J444" s="210"/>
      <c r="K444" s="210"/>
      <c r="L444" s="210"/>
      <c r="M444" s="628"/>
      <c r="N444" s="210"/>
      <c r="O444" s="210"/>
      <c r="P444" s="210"/>
      <c r="Q444" s="210"/>
      <c r="R444" s="210"/>
      <c r="S444" s="210"/>
      <c r="T444" s="210"/>
      <c r="U444" s="210"/>
      <c r="V444" s="210"/>
      <c r="W444" s="210"/>
      <c r="X444" s="210"/>
      <c r="Y444" s="210"/>
      <c r="Z444" s="210"/>
    </row>
    <row r="445" ht="12.75" customHeight="1">
      <c r="A445" s="625"/>
      <c r="B445" s="625"/>
      <c r="C445" s="625"/>
      <c r="D445" s="627"/>
      <c r="E445" s="210"/>
      <c r="F445" s="210"/>
      <c r="G445" s="210"/>
      <c r="H445" s="210"/>
      <c r="I445" s="627"/>
      <c r="J445" s="210"/>
      <c r="K445" s="210"/>
      <c r="L445" s="210"/>
      <c r="M445" s="628"/>
      <c r="N445" s="210"/>
      <c r="O445" s="210"/>
      <c r="P445" s="210"/>
      <c r="Q445" s="210"/>
      <c r="R445" s="210"/>
      <c r="S445" s="210"/>
      <c r="T445" s="210"/>
      <c r="U445" s="210"/>
      <c r="V445" s="210"/>
      <c r="W445" s="210"/>
      <c r="X445" s="210"/>
      <c r="Y445" s="210"/>
      <c r="Z445" s="210"/>
    </row>
    <row r="446" ht="12.75" customHeight="1">
      <c r="A446" s="625"/>
      <c r="B446" s="625"/>
      <c r="C446" s="625"/>
      <c r="D446" s="627"/>
      <c r="E446" s="210"/>
      <c r="F446" s="210"/>
      <c r="G446" s="210"/>
      <c r="H446" s="210"/>
      <c r="I446" s="627"/>
      <c r="J446" s="210"/>
      <c r="K446" s="210"/>
      <c r="L446" s="210"/>
      <c r="M446" s="628"/>
      <c r="N446" s="210"/>
      <c r="O446" s="210"/>
      <c r="P446" s="210"/>
      <c r="Q446" s="210"/>
      <c r="R446" s="210"/>
      <c r="S446" s="210"/>
      <c r="T446" s="210"/>
      <c r="U446" s="210"/>
      <c r="V446" s="210"/>
      <c r="W446" s="210"/>
      <c r="X446" s="210"/>
      <c r="Y446" s="210"/>
      <c r="Z446" s="210"/>
    </row>
    <row r="447" ht="12.75" customHeight="1">
      <c r="A447" s="625"/>
      <c r="B447" s="625"/>
      <c r="C447" s="625"/>
      <c r="D447" s="627"/>
      <c r="E447" s="210"/>
      <c r="F447" s="210"/>
      <c r="G447" s="210"/>
      <c r="H447" s="210"/>
      <c r="I447" s="627"/>
      <c r="J447" s="210"/>
      <c r="K447" s="210"/>
      <c r="L447" s="210"/>
      <c r="M447" s="628"/>
      <c r="N447" s="210"/>
      <c r="O447" s="210"/>
      <c r="P447" s="210"/>
      <c r="Q447" s="210"/>
      <c r="R447" s="210"/>
      <c r="S447" s="210"/>
      <c r="T447" s="210"/>
      <c r="U447" s="210"/>
      <c r="V447" s="210"/>
      <c r="W447" s="210"/>
      <c r="X447" s="210"/>
      <c r="Y447" s="210"/>
      <c r="Z447" s="210"/>
    </row>
    <row r="448" ht="12.75" customHeight="1">
      <c r="A448" s="625"/>
      <c r="B448" s="625"/>
      <c r="C448" s="625"/>
      <c r="D448" s="627"/>
      <c r="E448" s="210"/>
      <c r="F448" s="210"/>
      <c r="G448" s="210"/>
      <c r="H448" s="210"/>
      <c r="I448" s="627"/>
      <c r="J448" s="210"/>
      <c r="K448" s="210"/>
      <c r="L448" s="210"/>
      <c r="M448" s="628"/>
      <c r="N448" s="210"/>
      <c r="O448" s="210"/>
      <c r="P448" s="210"/>
      <c r="Q448" s="210"/>
      <c r="R448" s="210"/>
      <c r="S448" s="210"/>
      <c r="T448" s="210"/>
      <c r="U448" s="210"/>
      <c r="V448" s="210"/>
      <c r="W448" s="210"/>
      <c r="X448" s="210"/>
      <c r="Y448" s="210"/>
      <c r="Z448" s="210"/>
    </row>
    <row r="449" ht="12.75" customHeight="1">
      <c r="A449" s="625"/>
      <c r="B449" s="625"/>
      <c r="C449" s="625"/>
      <c r="D449" s="627"/>
      <c r="E449" s="210"/>
      <c r="F449" s="210"/>
      <c r="G449" s="210"/>
      <c r="H449" s="210"/>
      <c r="I449" s="627"/>
      <c r="J449" s="210"/>
      <c r="K449" s="210"/>
      <c r="L449" s="210"/>
      <c r="M449" s="628"/>
      <c r="N449" s="210"/>
      <c r="O449" s="210"/>
      <c r="P449" s="210"/>
      <c r="Q449" s="210"/>
      <c r="R449" s="210"/>
      <c r="S449" s="210"/>
      <c r="T449" s="210"/>
      <c r="U449" s="210"/>
      <c r="V449" s="210"/>
      <c r="W449" s="210"/>
      <c r="X449" s="210"/>
      <c r="Y449" s="210"/>
      <c r="Z449" s="210"/>
    </row>
    <row r="450" ht="12.75" customHeight="1">
      <c r="A450" s="625"/>
      <c r="B450" s="625"/>
      <c r="C450" s="625"/>
      <c r="D450" s="627"/>
      <c r="E450" s="210"/>
      <c r="F450" s="210"/>
      <c r="G450" s="210"/>
      <c r="H450" s="210"/>
      <c r="I450" s="627"/>
      <c r="J450" s="210"/>
      <c r="K450" s="210"/>
      <c r="L450" s="210"/>
      <c r="M450" s="628"/>
      <c r="N450" s="210"/>
      <c r="O450" s="210"/>
      <c r="P450" s="210"/>
      <c r="Q450" s="210"/>
      <c r="R450" s="210"/>
      <c r="S450" s="210"/>
      <c r="T450" s="210"/>
      <c r="U450" s="210"/>
      <c r="V450" s="210"/>
      <c r="W450" s="210"/>
      <c r="X450" s="210"/>
      <c r="Y450" s="210"/>
      <c r="Z450" s="210"/>
    </row>
    <row r="451" ht="12.75" customHeight="1">
      <c r="A451" s="625"/>
      <c r="B451" s="625"/>
      <c r="C451" s="625"/>
      <c r="D451" s="627"/>
      <c r="E451" s="210"/>
      <c r="F451" s="210"/>
      <c r="G451" s="210"/>
      <c r="H451" s="210"/>
      <c r="I451" s="627"/>
      <c r="J451" s="210"/>
      <c r="K451" s="210"/>
      <c r="L451" s="210"/>
      <c r="M451" s="628"/>
      <c r="N451" s="210"/>
      <c r="O451" s="210"/>
      <c r="P451" s="210"/>
      <c r="Q451" s="210"/>
      <c r="R451" s="210"/>
      <c r="S451" s="210"/>
      <c r="T451" s="210"/>
      <c r="U451" s="210"/>
      <c r="V451" s="210"/>
      <c r="W451" s="210"/>
      <c r="X451" s="210"/>
      <c r="Y451" s="210"/>
      <c r="Z451" s="210"/>
    </row>
    <row r="452" ht="12.75" customHeight="1">
      <c r="A452" s="625"/>
      <c r="B452" s="625"/>
      <c r="C452" s="625"/>
      <c r="D452" s="627"/>
      <c r="E452" s="210"/>
      <c r="F452" s="210"/>
      <c r="G452" s="210"/>
      <c r="H452" s="210"/>
      <c r="I452" s="627"/>
      <c r="J452" s="210"/>
      <c r="K452" s="210"/>
      <c r="L452" s="210"/>
      <c r="M452" s="628"/>
      <c r="N452" s="210"/>
      <c r="O452" s="210"/>
      <c r="P452" s="210"/>
      <c r="Q452" s="210"/>
      <c r="R452" s="210"/>
      <c r="S452" s="210"/>
      <c r="T452" s="210"/>
      <c r="U452" s="210"/>
      <c r="V452" s="210"/>
      <c r="W452" s="210"/>
      <c r="X452" s="210"/>
      <c r="Y452" s="210"/>
      <c r="Z452" s="210"/>
    </row>
    <row r="453" ht="12.75" customHeight="1">
      <c r="A453" s="625"/>
      <c r="B453" s="625"/>
      <c r="C453" s="625"/>
      <c r="D453" s="627"/>
      <c r="E453" s="210"/>
      <c r="F453" s="210"/>
      <c r="G453" s="210"/>
      <c r="H453" s="210"/>
      <c r="I453" s="627"/>
      <c r="J453" s="210"/>
      <c r="K453" s="210"/>
      <c r="L453" s="210"/>
      <c r="M453" s="628"/>
      <c r="N453" s="210"/>
      <c r="O453" s="210"/>
      <c r="P453" s="210"/>
      <c r="Q453" s="210"/>
      <c r="R453" s="210"/>
      <c r="S453" s="210"/>
      <c r="T453" s="210"/>
      <c r="U453" s="210"/>
      <c r="V453" s="210"/>
      <c r="W453" s="210"/>
      <c r="X453" s="210"/>
      <c r="Y453" s="210"/>
      <c r="Z453" s="210"/>
    </row>
    <row r="454" ht="12.75" customHeight="1">
      <c r="A454" s="625"/>
      <c r="B454" s="625"/>
      <c r="C454" s="625"/>
      <c r="D454" s="627"/>
      <c r="E454" s="210"/>
      <c r="F454" s="210"/>
      <c r="G454" s="210"/>
      <c r="H454" s="210"/>
      <c r="I454" s="627"/>
      <c r="J454" s="210"/>
      <c r="K454" s="210"/>
      <c r="L454" s="210"/>
      <c r="M454" s="628"/>
      <c r="N454" s="210"/>
      <c r="O454" s="210"/>
      <c r="P454" s="210"/>
      <c r="Q454" s="210"/>
      <c r="R454" s="210"/>
      <c r="S454" s="210"/>
      <c r="T454" s="210"/>
      <c r="U454" s="210"/>
      <c r="V454" s="210"/>
      <c r="W454" s="210"/>
      <c r="X454" s="210"/>
      <c r="Y454" s="210"/>
      <c r="Z454" s="210"/>
    </row>
    <row r="455" ht="12.75" customHeight="1">
      <c r="A455" s="625"/>
      <c r="B455" s="625"/>
      <c r="C455" s="625"/>
      <c r="D455" s="627"/>
      <c r="E455" s="210"/>
      <c r="F455" s="210"/>
      <c r="G455" s="210"/>
      <c r="H455" s="210"/>
      <c r="I455" s="627"/>
      <c r="J455" s="210"/>
      <c r="K455" s="210"/>
      <c r="L455" s="210"/>
      <c r="M455" s="628"/>
      <c r="N455" s="210"/>
      <c r="O455" s="210"/>
      <c r="P455" s="210"/>
      <c r="Q455" s="210"/>
      <c r="R455" s="210"/>
      <c r="S455" s="210"/>
      <c r="T455" s="210"/>
      <c r="U455" s="210"/>
      <c r="V455" s="210"/>
      <c r="W455" s="210"/>
      <c r="X455" s="210"/>
      <c r="Y455" s="210"/>
      <c r="Z455" s="210"/>
    </row>
    <row r="456" ht="12.75" customHeight="1">
      <c r="A456" s="625"/>
      <c r="B456" s="625"/>
      <c r="C456" s="625"/>
      <c r="D456" s="627"/>
      <c r="E456" s="210"/>
      <c r="F456" s="210"/>
      <c r="G456" s="210"/>
      <c r="H456" s="210"/>
      <c r="I456" s="627"/>
      <c r="J456" s="210"/>
      <c r="K456" s="210"/>
      <c r="L456" s="210"/>
      <c r="M456" s="628"/>
      <c r="N456" s="210"/>
      <c r="O456" s="210"/>
      <c r="P456" s="210"/>
      <c r="Q456" s="210"/>
      <c r="R456" s="210"/>
      <c r="S456" s="210"/>
      <c r="T456" s="210"/>
      <c r="U456" s="210"/>
      <c r="V456" s="210"/>
      <c r="W456" s="210"/>
      <c r="X456" s="210"/>
      <c r="Y456" s="210"/>
      <c r="Z456" s="210"/>
    </row>
    <row r="457" ht="12.75" customHeight="1">
      <c r="A457" s="625"/>
      <c r="B457" s="625"/>
      <c r="C457" s="625"/>
      <c r="D457" s="627"/>
      <c r="E457" s="210"/>
      <c r="F457" s="210"/>
      <c r="G457" s="210"/>
      <c r="H457" s="210"/>
      <c r="I457" s="627"/>
      <c r="J457" s="210"/>
      <c r="K457" s="210"/>
      <c r="L457" s="210"/>
      <c r="M457" s="628"/>
      <c r="N457" s="210"/>
      <c r="O457" s="210"/>
      <c r="P457" s="210"/>
      <c r="Q457" s="210"/>
      <c r="R457" s="210"/>
      <c r="S457" s="210"/>
      <c r="T457" s="210"/>
      <c r="U457" s="210"/>
      <c r="V457" s="210"/>
      <c r="W457" s="210"/>
      <c r="X457" s="210"/>
      <c r="Y457" s="210"/>
      <c r="Z457" s="210"/>
    </row>
    <row r="458" ht="12.75" customHeight="1">
      <c r="A458" s="625"/>
      <c r="B458" s="625"/>
      <c r="C458" s="625"/>
      <c r="D458" s="627"/>
      <c r="E458" s="210"/>
      <c r="F458" s="210"/>
      <c r="G458" s="210"/>
      <c r="H458" s="210"/>
      <c r="I458" s="627"/>
      <c r="J458" s="210"/>
      <c r="K458" s="210"/>
      <c r="L458" s="210"/>
      <c r="M458" s="628"/>
      <c r="N458" s="210"/>
      <c r="O458" s="210"/>
      <c r="P458" s="210"/>
      <c r="Q458" s="210"/>
      <c r="R458" s="210"/>
      <c r="S458" s="210"/>
      <c r="T458" s="210"/>
      <c r="U458" s="210"/>
      <c r="V458" s="210"/>
      <c r="W458" s="210"/>
      <c r="X458" s="210"/>
      <c r="Y458" s="210"/>
      <c r="Z458" s="210"/>
    </row>
    <row r="459" ht="12.75" customHeight="1">
      <c r="A459" s="625"/>
      <c r="B459" s="625"/>
      <c r="C459" s="625"/>
      <c r="D459" s="627"/>
      <c r="E459" s="210"/>
      <c r="F459" s="210"/>
      <c r="G459" s="210"/>
      <c r="H459" s="210"/>
      <c r="I459" s="627"/>
      <c r="J459" s="210"/>
      <c r="K459" s="210"/>
      <c r="L459" s="210"/>
      <c r="M459" s="628"/>
      <c r="N459" s="210"/>
      <c r="O459" s="210"/>
      <c r="P459" s="210"/>
      <c r="Q459" s="210"/>
      <c r="R459" s="210"/>
      <c r="S459" s="210"/>
      <c r="T459" s="210"/>
      <c r="U459" s="210"/>
      <c r="V459" s="210"/>
      <c r="W459" s="210"/>
      <c r="X459" s="210"/>
      <c r="Y459" s="210"/>
      <c r="Z459" s="210"/>
    </row>
    <row r="460" ht="12.75" customHeight="1">
      <c r="A460" s="625"/>
      <c r="B460" s="625"/>
      <c r="C460" s="625"/>
      <c r="D460" s="627"/>
      <c r="E460" s="210"/>
      <c r="F460" s="210"/>
      <c r="G460" s="210"/>
      <c r="H460" s="210"/>
      <c r="I460" s="627"/>
      <c r="J460" s="210"/>
      <c r="K460" s="210"/>
      <c r="L460" s="210"/>
      <c r="M460" s="628"/>
      <c r="N460" s="210"/>
      <c r="O460" s="210"/>
      <c r="P460" s="210"/>
      <c r="Q460" s="210"/>
      <c r="R460" s="210"/>
      <c r="S460" s="210"/>
      <c r="T460" s="210"/>
      <c r="U460" s="210"/>
      <c r="V460" s="210"/>
      <c r="W460" s="210"/>
      <c r="X460" s="210"/>
      <c r="Y460" s="210"/>
      <c r="Z460" s="210"/>
    </row>
    <row r="461" ht="12.75" customHeight="1">
      <c r="A461" s="625"/>
      <c r="B461" s="625"/>
      <c r="C461" s="625"/>
      <c r="D461" s="627"/>
      <c r="E461" s="210"/>
      <c r="F461" s="210"/>
      <c r="G461" s="210"/>
      <c r="H461" s="210"/>
      <c r="I461" s="627"/>
      <c r="J461" s="210"/>
      <c r="K461" s="210"/>
      <c r="L461" s="210"/>
      <c r="M461" s="628"/>
      <c r="N461" s="210"/>
      <c r="O461" s="210"/>
      <c r="P461" s="210"/>
      <c r="Q461" s="210"/>
      <c r="R461" s="210"/>
      <c r="S461" s="210"/>
      <c r="T461" s="210"/>
      <c r="U461" s="210"/>
      <c r="V461" s="210"/>
      <c r="W461" s="210"/>
      <c r="X461" s="210"/>
      <c r="Y461" s="210"/>
      <c r="Z461" s="210"/>
    </row>
    <row r="462" ht="12.75" customHeight="1">
      <c r="A462" s="625"/>
      <c r="B462" s="625"/>
      <c r="C462" s="625"/>
      <c r="D462" s="627"/>
      <c r="E462" s="210"/>
      <c r="F462" s="210"/>
      <c r="G462" s="210"/>
      <c r="H462" s="210"/>
      <c r="I462" s="627"/>
      <c r="J462" s="210"/>
      <c r="K462" s="210"/>
      <c r="L462" s="210"/>
      <c r="M462" s="628"/>
      <c r="N462" s="210"/>
      <c r="O462" s="210"/>
      <c r="P462" s="210"/>
      <c r="Q462" s="210"/>
      <c r="R462" s="210"/>
      <c r="S462" s="210"/>
      <c r="T462" s="210"/>
      <c r="U462" s="210"/>
      <c r="V462" s="210"/>
      <c r="W462" s="210"/>
      <c r="X462" s="210"/>
      <c r="Y462" s="210"/>
      <c r="Z462" s="210"/>
    </row>
    <row r="463" ht="12.75" customHeight="1">
      <c r="A463" s="625"/>
      <c r="B463" s="625"/>
      <c r="C463" s="625"/>
      <c r="D463" s="627"/>
      <c r="E463" s="210"/>
      <c r="F463" s="210"/>
      <c r="G463" s="210"/>
      <c r="H463" s="210"/>
      <c r="I463" s="627"/>
      <c r="J463" s="210"/>
      <c r="K463" s="210"/>
      <c r="L463" s="210"/>
      <c r="M463" s="628"/>
      <c r="N463" s="210"/>
      <c r="O463" s="210"/>
      <c r="P463" s="210"/>
      <c r="Q463" s="210"/>
      <c r="R463" s="210"/>
      <c r="S463" s="210"/>
      <c r="T463" s="210"/>
      <c r="U463" s="210"/>
      <c r="V463" s="210"/>
      <c r="W463" s="210"/>
      <c r="X463" s="210"/>
      <c r="Y463" s="210"/>
      <c r="Z463" s="210"/>
    </row>
    <row r="464" ht="12.75" customHeight="1">
      <c r="A464" s="625"/>
      <c r="B464" s="625"/>
      <c r="C464" s="625"/>
      <c r="D464" s="627"/>
      <c r="E464" s="210"/>
      <c r="F464" s="210"/>
      <c r="G464" s="210"/>
      <c r="H464" s="210"/>
      <c r="I464" s="627"/>
      <c r="J464" s="210"/>
      <c r="K464" s="210"/>
      <c r="L464" s="210"/>
      <c r="M464" s="628"/>
      <c r="N464" s="210"/>
      <c r="O464" s="210"/>
      <c r="P464" s="210"/>
      <c r="Q464" s="210"/>
      <c r="R464" s="210"/>
      <c r="S464" s="210"/>
      <c r="T464" s="210"/>
      <c r="U464" s="210"/>
      <c r="V464" s="210"/>
      <c r="W464" s="210"/>
      <c r="X464" s="210"/>
      <c r="Y464" s="210"/>
      <c r="Z464" s="210"/>
    </row>
    <row r="465" ht="12.75" customHeight="1">
      <c r="A465" s="625"/>
      <c r="B465" s="625"/>
      <c r="C465" s="625"/>
      <c r="D465" s="627"/>
      <c r="E465" s="210"/>
      <c r="F465" s="210"/>
      <c r="G465" s="210"/>
      <c r="H465" s="210"/>
      <c r="I465" s="627"/>
      <c r="J465" s="210"/>
      <c r="K465" s="210"/>
      <c r="L465" s="210"/>
      <c r="M465" s="628"/>
      <c r="N465" s="210"/>
      <c r="O465" s="210"/>
      <c r="P465" s="210"/>
      <c r="Q465" s="210"/>
      <c r="R465" s="210"/>
      <c r="S465" s="210"/>
      <c r="T465" s="210"/>
      <c r="U465" s="210"/>
      <c r="V465" s="210"/>
      <c r="W465" s="210"/>
      <c r="X465" s="210"/>
      <c r="Y465" s="210"/>
      <c r="Z465" s="210"/>
    </row>
    <row r="466" ht="12.75" customHeight="1">
      <c r="A466" s="625"/>
      <c r="B466" s="625"/>
      <c r="C466" s="625"/>
      <c r="D466" s="627"/>
      <c r="E466" s="210"/>
      <c r="F466" s="210"/>
      <c r="G466" s="210"/>
      <c r="H466" s="210"/>
      <c r="I466" s="627"/>
      <c r="J466" s="210"/>
      <c r="K466" s="210"/>
      <c r="L466" s="210"/>
      <c r="M466" s="628"/>
      <c r="N466" s="210"/>
      <c r="O466" s="210"/>
      <c r="P466" s="210"/>
      <c r="Q466" s="210"/>
      <c r="R466" s="210"/>
      <c r="S466" s="210"/>
      <c r="T466" s="210"/>
      <c r="U466" s="210"/>
      <c r="V466" s="210"/>
      <c r="W466" s="210"/>
      <c r="X466" s="210"/>
      <c r="Y466" s="210"/>
      <c r="Z466" s="210"/>
    </row>
    <row r="467" ht="12.75" customHeight="1">
      <c r="A467" s="625"/>
      <c r="B467" s="625"/>
      <c r="C467" s="625"/>
      <c r="D467" s="627"/>
      <c r="E467" s="210"/>
      <c r="F467" s="210"/>
      <c r="G467" s="210"/>
      <c r="H467" s="210"/>
      <c r="I467" s="627"/>
      <c r="J467" s="210"/>
      <c r="K467" s="210"/>
      <c r="L467" s="210"/>
      <c r="M467" s="628"/>
      <c r="N467" s="210"/>
      <c r="O467" s="210"/>
      <c r="P467" s="210"/>
      <c r="Q467" s="210"/>
      <c r="R467" s="210"/>
      <c r="S467" s="210"/>
      <c r="T467" s="210"/>
      <c r="U467" s="210"/>
      <c r="V467" s="210"/>
      <c r="W467" s="210"/>
      <c r="X467" s="210"/>
      <c r="Y467" s="210"/>
      <c r="Z467" s="210"/>
    </row>
    <row r="468" ht="12.75" customHeight="1">
      <c r="A468" s="625"/>
      <c r="B468" s="625"/>
      <c r="C468" s="625"/>
      <c r="D468" s="627"/>
      <c r="E468" s="210"/>
      <c r="F468" s="210"/>
      <c r="G468" s="210"/>
      <c r="H468" s="210"/>
      <c r="I468" s="627"/>
      <c r="J468" s="210"/>
      <c r="K468" s="210"/>
      <c r="L468" s="210"/>
      <c r="M468" s="628"/>
      <c r="N468" s="210"/>
      <c r="O468" s="210"/>
      <c r="P468" s="210"/>
      <c r="Q468" s="210"/>
      <c r="R468" s="210"/>
      <c r="S468" s="210"/>
      <c r="T468" s="210"/>
      <c r="U468" s="210"/>
      <c r="V468" s="210"/>
      <c r="W468" s="210"/>
      <c r="X468" s="210"/>
      <c r="Y468" s="210"/>
      <c r="Z468" s="210"/>
    </row>
    <row r="469" ht="12.75" customHeight="1">
      <c r="A469" s="625"/>
      <c r="B469" s="625"/>
      <c r="C469" s="625"/>
      <c r="D469" s="627"/>
      <c r="E469" s="210"/>
      <c r="F469" s="210"/>
      <c r="G469" s="210"/>
      <c r="H469" s="210"/>
      <c r="I469" s="627"/>
      <c r="J469" s="210"/>
      <c r="K469" s="210"/>
      <c r="L469" s="210"/>
      <c r="M469" s="628"/>
      <c r="N469" s="210"/>
      <c r="O469" s="210"/>
      <c r="P469" s="210"/>
      <c r="Q469" s="210"/>
      <c r="R469" s="210"/>
      <c r="S469" s="210"/>
      <c r="T469" s="210"/>
      <c r="U469" s="210"/>
      <c r="V469" s="210"/>
      <c r="W469" s="210"/>
      <c r="X469" s="210"/>
      <c r="Y469" s="210"/>
      <c r="Z469" s="210"/>
    </row>
    <row r="470" ht="12.75" customHeight="1">
      <c r="A470" s="625"/>
      <c r="B470" s="625"/>
      <c r="C470" s="625"/>
      <c r="D470" s="627"/>
      <c r="E470" s="210"/>
      <c r="F470" s="210"/>
      <c r="G470" s="210"/>
      <c r="H470" s="210"/>
      <c r="I470" s="627"/>
      <c r="J470" s="210"/>
      <c r="K470" s="210"/>
      <c r="L470" s="210"/>
      <c r="M470" s="628"/>
      <c r="N470" s="210"/>
      <c r="O470" s="210"/>
      <c r="P470" s="210"/>
      <c r="Q470" s="210"/>
      <c r="R470" s="210"/>
      <c r="S470" s="210"/>
      <c r="T470" s="210"/>
      <c r="U470" s="210"/>
      <c r="V470" s="210"/>
      <c r="W470" s="210"/>
      <c r="X470" s="210"/>
      <c r="Y470" s="210"/>
      <c r="Z470" s="210"/>
    </row>
    <row r="471" ht="12.75" customHeight="1">
      <c r="A471" s="625"/>
      <c r="B471" s="625"/>
      <c r="C471" s="625"/>
      <c r="D471" s="627"/>
      <c r="E471" s="210"/>
      <c r="F471" s="210"/>
      <c r="G471" s="210"/>
      <c r="H471" s="210"/>
      <c r="I471" s="627"/>
      <c r="J471" s="210"/>
      <c r="K471" s="210"/>
      <c r="L471" s="210"/>
      <c r="M471" s="628"/>
      <c r="N471" s="210"/>
      <c r="O471" s="210"/>
      <c r="P471" s="210"/>
      <c r="Q471" s="210"/>
      <c r="R471" s="210"/>
      <c r="S471" s="210"/>
      <c r="T471" s="210"/>
      <c r="U471" s="210"/>
      <c r="V471" s="210"/>
      <c r="W471" s="210"/>
      <c r="X471" s="210"/>
      <c r="Y471" s="210"/>
      <c r="Z471" s="210"/>
    </row>
    <row r="472" ht="12.75" customHeight="1">
      <c r="A472" s="625"/>
      <c r="B472" s="625"/>
      <c r="C472" s="625"/>
      <c r="D472" s="627"/>
      <c r="E472" s="210"/>
      <c r="F472" s="210"/>
      <c r="G472" s="210"/>
      <c r="H472" s="210"/>
      <c r="I472" s="627"/>
      <c r="J472" s="210"/>
      <c r="K472" s="210"/>
      <c r="L472" s="210"/>
      <c r="M472" s="628"/>
      <c r="N472" s="210"/>
      <c r="O472" s="210"/>
      <c r="P472" s="210"/>
      <c r="Q472" s="210"/>
      <c r="R472" s="210"/>
      <c r="S472" s="210"/>
      <c r="T472" s="210"/>
      <c r="U472" s="210"/>
      <c r="V472" s="210"/>
      <c r="W472" s="210"/>
      <c r="X472" s="210"/>
      <c r="Y472" s="210"/>
      <c r="Z472" s="210"/>
    </row>
    <row r="473" ht="12.75" customHeight="1">
      <c r="A473" s="625"/>
      <c r="B473" s="625"/>
      <c r="C473" s="625"/>
      <c r="D473" s="627"/>
      <c r="E473" s="210"/>
      <c r="F473" s="210"/>
      <c r="G473" s="210"/>
      <c r="H473" s="210"/>
      <c r="I473" s="627"/>
      <c r="J473" s="210"/>
      <c r="K473" s="210"/>
      <c r="L473" s="210"/>
      <c r="M473" s="628"/>
      <c r="N473" s="210"/>
      <c r="O473" s="210"/>
      <c r="P473" s="210"/>
      <c r="Q473" s="210"/>
      <c r="R473" s="210"/>
      <c r="S473" s="210"/>
      <c r="T473" s="210"/>
      <c r="U473" s="210"/>
      <c r="V473" s="210"/>
      <c r="W473" s="210"/>
      <c r="X473" s="210"/>
      <c r="Y473" s="210"/>
      <c r="Z473" s="210"/>
    </row>
    <row r="474" ht="12.75" customHeight="1">
      <c r="A474" s="625"/>
      <c r="B474" s="625"/>
      <c r="C474" s="625"/>
      <c r="D474" s="627"/>
      <c r="E474" s="210"/>
      <c r="F474" s="210"/>
      <c r="G474" s="210"/>
      <c r="H474" s="210"/>
      <c r="I474" s="627"/>
      <c r="J474" s="210"/>
      <c r="K474" s="210"/>
      <c r="L474" s="210"/>
      <c r="M474" s="628"/>
      <c r="N474" s="210"/>
      <c r="O474" s="210"/>
      <c r="P474" s="210"/>
      <c r="Q474" s="210"/>
      <c r="R474" s="210"/>
      <c r="S474" s="210"/>
      <c r="T474" s="210"/>
      <c r="U474" s="210"/>
      <c r="V474" s="210"/>
      <c r="W474" s="210"/>
      <c r="X474" s="210"/>
      <c r="Y474" s="210"/>
      <c r="Z474" s="210"/>
    </row>
    <row r="475" ht="12.75" customHeight="1">
      <c r="A475" s="625"/>
      <c r="B475" s="625"/>
      <c r="C475" s="625"/>
      <c r="D475" s="627"/>
      <c r="E475" s="210"/>
      <c r="F475" s="210"/>
      <c r="G475" s="210"/>
      <c r="H475" s="210"/>
      <c r="I475" s="627"/>
      <c r="J475" s="210"/>
      <c r="K475" s="210"/>
      <c r="L475" s="210"/>
      <c r="M475" s="628"/>
      <c r="N475" s="210"/>
      <c r="O475" s="210"/>
      <c r="P475" s="210"/>
      <c r="Q475" s="210"/>
      <c r="R475" s="210"/>
      <c r="S475" s="210"/>
      <c r="T475" s="210"/>
      <c r="U475" s="210"/>
      <c r="V475" s="210"/>
      <c r="W475" s="210"/>
      <c r="X475" s="210"/>
      <c r="Y475" s="210"/>
      <c r="Z475" s="210"/>
    </row>
    <row r="476" ht="12.75" customHeight="1">
      <c r="A476" s="625"/>
      <c r="B476" s="625"/>
      <c r="C476" s="625"/>
      <c r="D476" s="627"/>
      <c r="E476" s="210"/>
      <c r="F476" s="210"/>
      <c r="G476" s="210"/>
      <c r="H476" s="210"/>
      <c r="I476" s="627"/>
      <c r="J476" s="210"/>
      <c r="K476" s="210"/>
      <c r="L476" s="210"/>
      <c r="M476" s="628"/>
      <c r="N476" s="210"/>
      <c r="O476" s="210"/>
      <c r="P476" s="210"/>
      <c r="Q476" s="210"/>
      <c r="R476" s="210"/>
      <c r="S476" s="210"/>
      <c r="T476" s="210"/>
      <c r="U476" s="210"/>
      <c r="V476" s="210"/>
      <c r="W476" s="210"/>
      <c r="X476" s="210"/>
      <c r="Y476" s="210"/>
      <c r="Z476" s="210"/>
    </row>
    <row r="477" ht="12.75" customHeight="1">
      <c r="A477" s="625"/>
      <c r="B477" s="625"/>
      <c r="C477" s="625"/>
      <c r="D477" s="627"/>
      <c r="E477" s="210"/>
      <c r="F477" s="210"/>
      <c r="G477" s="210"/>
      <c r="H477" s="210"/>
      <c r="I477" s="627"/>
      <c r="J477" s="210"/>
      <c r="K477" s="210"/>
      <c r="L477" s="210"/>
      <c r="M477" s="628"/>
      <c r="N477" s="210"/>
      <c r="O477" s="210"/>
      <c r="P477" s="210"/>
      <c r="Q477" s="210"/>
      <c r="R477" s="210"/>
      <c r="S477" s="210"/>
      <c r="T477" s="210"/>
      <c r="U477" s="210"/>
      <c r="V477" s="210"/>
      <c r="W477" s="210"/>
      <c r="X477" s="210"/>
      <c r="Y477" s="210"/>
      <c r="Z477" s="210"/>
    </row>
    <row r="478" ht="12.75" customHeight="1">
      <c r="A478" s="625"/>
      <c r="B478" s="625"/>
      <c r="C478" s="625"/>
      <c r="D478" s="627"/>
      <c r="E478" s="210"/>
      <c r="F478" s="210"/>
      <c r="G478" s="210"/>
      <c r="H478" s="210"/>
      <c r="I478" s="627"/>
      <c r="J478" s="210"/>
      <c r="K478" s="210"/>
      <c r="L478" s="210"/>
      <c r="M478" s="628"/>
      <c r="N478" s="210"/>
      <c r="O478" s="210"/>
      <c r="P478" s="210"/>
      <c r="Q478" s="210"/>
      <c r="R478" s="210"/>
      <c r="S478" s="210"/>
      <c r="T478" s="210"/>
      <c r="U478" s="210"/>
      <c r="V478" s="210"/>
      <c r="W478" s="210"/>
      <c r="X478" s="210"/>
      <c r="Y478" s="210"/>
      <c r="Z478" s="210"/>
    </row>
    <row r="479" ht="12.75" customHeight="1">
      <c r="A479" s="625"/>
      <c r="B479" s="625"/>
      <c r="C479" s="625"/>
      <c r="D479" s="627"/>
      <c r="E479" s="210"/>
      <c r="F479" s="210"/>
      <c r="G479" s="210"/>
      <c r="H479" s="210"/>
      <c r="I479" s="627"/>
      <c r="J479" s="210"/>
      <c r="K479" s="210"/>
      <c r="L479" s="210"/>
      <c r="M479" s="628"/>
      <c r="N479" s="210"/>
      <c r="O479" s="210"/>
      <c r="P479" s="210"/>
      <c r="Q479" s="210"/>
      <c r="R479" s="210"/>
      <c r="S479" s="210"/>
      <c r="T479" s="210"/>
      <c r="U479" s="210"/>
      <c r="V479" s="210"/>
      <c r="W479" s="210"/>
      <c r="X479" s="210"/>
      <c r="Y479" s="210"/>
      <c r="Z479" s="210"/>
    </row>
    <row r="480" ht="12.75" customHeight="1">
      <c r="A480" s="625"/>
      <c r="B480" s="625"/>
      <c r="C480" s="625"/>
      <c r="D480" s="627"/>
      <c r="E480" s="210"/>
      <c r="F480" s="210"/>
      <c r="G480" s="210"/>
      <c r="H480" s="210"/>
      <c r="I480" s="627"/>
      <c r="J480" s="210"/>
      <c r="K480" s="210"/>
      <c r="L480" s="210"/>
      <c r="M480" s="628"/>
      <c r="N480" s="210"/>
      <c r="O480" s="210"/>
      <c r="P480" s="210"/>
      <c r="Q480" s="210"/>
      <c r="R480" s="210"/>
      <c r="S480" s="210"/>
      <c r="T480" s="210"/>
      <c r="U480" s="210"/>
      <c r="V480" s="210"/>
      <c r="W480" s="210"/>
      <c r="X480" s="210"/>
      <c r="Y480" s="210"/>
      <c r="Z480" s="210"/>
    </row>
    <row r="481" ht="12.75" customHeight="1">
      <c r="A481" s="625"/>
      <c r="B481" s="625"/>
      <c r="C481" s="625"/>
      <c r="D481" s="627"/>
      <c r="E481" s="210"/>
      <c r="F481" s="210"/>
      <c r="G481" s="210"/>
      <c r="H481" s="210"/>
      <c r="I481" s="627"/>
      <c r="J481" s="210"/>
      <c r="K481" s="210"/>
      <c r="L481" s="210"/>
      <c r="M481" s="628"/>
      <c r="N481" s="210"/>
      <c r="O481" s="210"/>
      <c r="P481" s="210"/>
      <c r="Q481" s="210"/>
      <c r="R481" s="210"/>
      <c r="S481" s="210"/>
      <c r="T481" s="210"/>
      <c r="U481" s="210"/>
      <c r="V481" s="210"/>
      <c r="W481" s="210"/>
      <c r="X481" s="210"/>
      <c r="Y481" s="210"/>
      <c r="Z481" s="210"/>
    </row>
    <row r="482" ht="12.75" customHeight="1">
      <c r="A482" s="625"/>
      <c r="B482" s="625"/>
      <c r="C482" s="625"/>
      <c r="D482" s="627"/>
      <c r="E482" s="210"/>
      <c r="F482" s="210"/>
      <c r="G482" s="210"/>
      <c r="H482" s="210"/>
      <c r="I482" s="627"/>
      <c r="J482" s="210"/>
      <c r="K482" s="210"/>
      <c r="L482" s="210"/>
      <c r="M482" s="628"/>
      <c r="N482" s="210"/>
      <c r="O482" s="210"/>
      <c r="P482" s="210"/>
      <c r="Q482" s="210"/>
      <c r="R482" s="210"/>
      <c r="S482" s="210"/>
      <c r="T482" s="210"/>
      <c r="U482" s="210"/>
      <c r="V482" s="210"/>
      <c r="W482" s="210"/>
      <c r="X482" s="210"/>
      <c r="Y482" s="210"/>
      <c r="Z482" s="210"/>
    </row>
    <row r="483" ht="12.75" customHeight="1">
      <c r="A483" s="625"/>
      <c r="B483" s="625"/>
      <c r="C483" s="625"/>
      <c r="D483" s="627"/>
      <c r="E483" s="210"/>
      <c r="F483" s="210"/>
      <c r="G483" s="210"/>
      <c r="H483" s="210"/>
      <c r="I483" s="627"/>
      <c r="J483" s="210"/>
      <c r="K483" s="210"/>
      <c r="L483" s="210"/>
      <c r="M483" s="628"/>
      <c r="N483" s="210"/>
      <c r="O483" s="210"/>
      <c r="P483" s="210"/>
      <c r="Q483" s="210"/>
      <c r="R483" s="210"/>
      <c r="S483" s="210"/>
      <c r="T483" s="210"/>
      <c r="U483" s="210"/>
      <c r="V483" s="210"/>
      <c r="W483" s="210"/>
      <c r="X483" s="210"/>
      <c r="Y483" s="210"/>
      <c r="Z483" s="210"/>
    </row>
    <row r="484" ht="12.75" customHeight="1">
      <c r="A484" s="625"/>
      <c r="B484" s="625"/>
      <c r="C484" s="625"/>
      <c r="D484" s="627"/>
      <c r="E484" s="210"/>
      <c r="F484" s="210"/>
      <c r="G484" s="210"/>
      <c r="H484" s="210"/>
      <c r="I484" s="627"/>
      <c r="J484" s="210"/>
      <c r="K484" s="210"/>
      <c r="L484" s="210"/>
      <c r="M484" s="628"/>
      <c r="N484" s="210"/>
      <c r="O484" s="210"/>
      <c r="P484" s="210"/>
      <c r="Q484" s="210"/>
      <c r="R484" s="210"/>
      <c r="S484" s="210"/>
      <c r="T484" s="210"/>
      <c r="U484" s="210"/>
      <c r="V484" s="210"/>
      <c r="W484" s="210"/>
      <c r="X484" s="210"/>
      <c r="Y484" s="210"/>
      <c r="Z484" s="210"/>
    </row>
    <row r="485" ht="12.75" customHeight="1">
      <c r="A485" s="625"/>
      <c r="B485" s="625"/>
      <c r="C485" s="625"/>
      <c r="D485" s="627"/>
      <c r="E485" s="210"/>
      <c r="F485" s="210"/>
      <c r="G485" s="210"/>
      <c r="H485" s="210"/>
      <c r="I485" s="627"/>
      <c r="J485" s="210"/>
      <c r="K485" s="210"/>
      <c r="L485" s="210"/>
      <c r="M485" s="628"/>
      <c r="N485" s="210"/>
      <c r="O485" s="210"/>
      <c r="P485" s="210"/>
      <c r="Q485" s="210"/>
      <c r="R485" s="210"/>
      <c r="S485" s="210"/>
      <c r="T485" s="210"/>
      <c r="U485" s="210"/>
      <c r="V485" s="210"/>
      <c r="W485" s="210"/>
      <c r="X485" s="210"/>
      <c r="Y485" s="210"/>
      <c r="Z485" s="210"/>
    </row>
    <row r="486" ht="12.75" customHeight="1">
      <c r="A486" s="625"/>
      <c r="B486" s="625"/>
      <c r="C486" s="625"/>
      <c r="D486" s="627"/>
      <c r="E486" s="210"/>
      <c r="F486" s="210"/>
      <c r="G486" s="210"/>
      <c r="H486" s="210"/>
      <c r="I486" s="627"/>
      <c r="J486" s="210"/>
      <c r="K486" s="210"/>
      <c r="L486" s="210"/>
      <c r="M486" s="628"/>
      <c r="N486" s="210"/>
      <c r="O486" s="210"/>
      <c r="P486" s="210"/>
      <c r="Q486" s="210"/>
      <c r="R486" s="210"/>
      <c r="S486" s="210"/>
      <c r="T486" s="210"/>
      <c r="U486" s="210"/>
      <c r="V486" s="210"/>
      <c r="W486" s="210"/>
      <c r="X486" s="210"/>
      <c r="Y486" s="210"/>
      <c r="Z486" s="210"/>
    </row>
    <row r="487" ht="12.75" customHeight="1">
      <c r="A487" s="625"/>
      <c r="B487" s="625"/>
      <c r="C487" s="625"/>
      <c r="D487" s="627"/>
      <c r="E487" s="210"/>
      <c r="F487" s="210"/>
      <c r="G487" s="210"/>
      <c r="H487" s="210"/>
      <c r="I487" s="627"/>
      <c r="J487" s="210"/>
      <c r="K487" s="210"/>
      <c r="L487" s="210"/>
      <c r="M487" s="628"/>
      <c r="N487" s="210"/>
      <c r="O487" s="210"/>
      <c r="P487" s="210"/>
      <c r="Q487" s="210"/>
      <c r="R487" s="210"/>
      <c r="S487" s="210"/>
      <c r="T487" s="210"/>
      <c r="U487" s="210"/>
      <c r="V487" s="210"/>
      <c r="W487" s="210"/>
      <c r="X487" s="210"/>
      <c r="Y487" s="210"/>
      <c r="Z487" s="210"/>
    </row>
    <row r="488" ht="12.75" customHeight="1">
      <c r="A488" s="625"/>
      <c r="B488" s="625"/>
      <c r="C488" s="625"/>
      <c r="D488" s="627"/>
      <c r="E488" s="210"/>
      <c r="F488" s="210"/>
      <c r="G488" s="210"/>
      <c r="H488" s="210"/>
      <c r="I488" s="627"/>
      <c r="J488" s="210"/>
      <c r="K488" s="210"/>
      <c r="L488" s="210"/>
      <c r="M488" s="628"/>
      <c r="N488" s="210"/>
      <c r="O488" s="210"/>
      <c r="P488" s="210"/>
      <c r="Q488" s="210"/>
      <c r="R488" s="210"/>
      <c r="S488" s="210"/>
      <c r="T488" s="210"/>
      <c r="U488" s="210"/>
      <c r="V488" s="210"/>
      <c r="W488" s="210"/>
      <c r="X488" s="210"/>
      <c r="Y488" s="210"/>
      <c r="Z488" s="210"/>
    </row>
    <row r="489" ht="12.75" customHeight="1">
      <c r="A489" s="625"/>
      <c r="B489" s="625"/>
      <c r="C489" s="625"/>
      <c r="D489" s="627"/>
      <c r="E489" s="210"/>
      <c r="F489" s="210"/>
      <c r="G489" s="210"/>
      <c r="H489" s="210"/>
      <c r="I489" s="627"/>
      <c r="J489" s="210"/>
      <c r="K489" s="210"/>
      <c r="L489" s="210"/>
      <c r="M489" s="628"/>
      <c r="N489" s="210"/>
      <c r="O489" s="210"/>
      <c r="P489" s="210"/>
      <c r="Q489" s="210"/>
      <c r="R489" s="210"/>
      <c r="S489" s="210"/>
      <c r="T489" s="210"/>
      <c r="U489" s="210"/>
      <c r="V489" s="210"/>
      <c r="W489" s="210"/>
      <c r="X489" s="210"/>
      <c r="Y489" s="210"/>
      <c r="Z489" s="210"/>
    </row>
    <row r="490" ht="12.75" customHeight="1">
      <c r="A490" s="625"/>
      <c r="B490" s="625"/>
      <c r="C490" s="625"/>
      <c r="D490" s="627"/>
      <c r="E490" s="210"/>
      <c r="F490" s="210"/>
      <c r="G490" s="210"/>
      <c r="H490" s="210"/>
      <c r="I490" s="627"/>
      <c r="J490" s="210"/>
      <c r="K490" s="210"/>
      <c r="L490" s="210"/>
      <c r="M490" s="628"/>
      <c r="N490" s="210"/>
      <c r="O490" s="210"/>
      <c r="P490" s="210"/>
      <c r="Q490" s="210"/>
      <c r="R490" s="210"/>
      <c r="S490" s="210"/>
      <c r="T490" s="210"/>
      <c r="U490" s="210"/>
      <c r="V490" s="210"/>
      <c r="W490" s="210"/>
      <c r="X490" s="210"/>
      <c r="Y490" s="210"/>
      <c r="Z490" s="210"/>
    </row>
    <row r="491" ht="12.75" customHeight="1">
      <c r="A491" s="625"/>
      <c r="B491" s="625"/>
      <c r="C491" s="625"/>
      <c r="D491" s="627"/>
      <c r="E491" s="210"/>
      <c r="F491" s="210"/>
      <c r="G491" s="210"/>
      <c r="H491" s="210"/>
      <c r="I491" s="627"/>
      <c r="J491" s="210"/>
      <c r="K491" s="210"/>
      <c r="L491" s="210"/>
      <c r="M491" s="628"/>
      <c r="N491" s="210"/>
      <c r="O491" s="210"/>
      <c r="P491" s="210"/>
      <c r="Q491" s="210"/>
      <c r="R491" s="210"/>
      <c r="S491" s="210"/>
      <c r="T491" s="210"/>
      <c r="U491" s="210"/>
      <c r="V491" s="210"/>
      <c r="W491" s="210"/>
      <c r="X491" s="210"/>
      <c r="Y491" s="210"/>
      <c r="Z491" s="210"/>
    </row>
    <row r="492" ht="12.75" customHeight="1">
      <c r="A492" s="625"/>
      <c r="B492" s="625"/>
      <c r="C492" s="625"/>
      <c r="D492" s="627"/>
      <c r="E492" s="210"/>
      <c r="F492" s="210"/>
      <c r="G492" s="210"/>
      <c r="H492" s="210"/>
      <c r="I492" s="627"/>
      <c r="J492" s="210"/>
      <c r="K492" s="210"/>
      <c r="L492" s="210"/>
      <c r="M492" s="628"/>
      <c r="N492" s="210"/>
      <c r="O492" s="210"/>
      <c r="P492" s="210"/>
      <c r="Q492" s="210"/>
      <c r="R492" s="210"/>
      <c r="S492" s="210"/>
      <c r="T492" s="210"/>
      <c r="U492" s="210"/>
      <c r="V492" s="210"/>
      <c r="W492" s="210"/>
      <c r="X492" s="210"/>
      <c r="Y492" s="210"/>
      <c r="Z492" s="210"/>
    </row>
    <row r="493" ht="12.75" customHeight="1">
      <c r="A493" s="625"/>
      <c r="B493" s="625"/>
      <c r="C493" s="625"/>
      <c r="D493" s="627"/>
      <c r="E493" s="210"/>
      <c r="F493" s="210"/>
      <c r="G493" s="210"/>
      <c r="H493" s="210"/>
      <c r="I493" s="627"/>
      <c r="J493" s="210"/>
      <c r="K493" s="210"/>
      <c r="L493" s="210"/>
      <c r="M493" s="628"/>
      <c r="N493" s="210"/>
      <c r="O493" s="210"/>
      <c r="P493" s="210"/>
      <c r="Q493" s="210"/>
      <c r="R493" s="210"/>
      <c r="S493" s="210"/>
      <c r="T493" s="210"/>
      <c r="U493" s="210"/>
      <c r="V493" s="210"/>
      <c r="W493" s="210"/>
      <c r="X493" s="210"/>
      <c r="Y493" s="210"/>
      <c r="Z493" s="210"/>
    </row>
    <row r="494" ht="12.75" customHeight="1">
      <c r="A494" s="625"/>
      <c r="B494" s="625"/>
      <c r="C494" s="625"/>
      <c r="D494" s="627"/>
      <c r="E494" s="210"/>
      <c r="F494" s="210"/>
      <c r="G494" s="210"/>
      <c r="H494" s="210"/>
      <c r="I494" s="627"/>
      <c r="J494" s="210"/>
      <c r="K494" s="210"/>
      <c r="L494" s="210"/>
      <c r="M494" s="628"/>
      <c r="N494" s="210"/>
      <c r="O494" s="210"/>
      <c r="P494" s="210"/>
      <c r="Q494" s="210"/>
      <c r="R494" s="210"/>
      <c r="S494" s="210"/>
      <c r="T494" s="210"/>
      <c r="U494" s="210"/>
      <c r="V494" s="210"/>
      <c r="W494" s="210"/>
      <c r="X494" s="210"/>
      <c r="Y494" s="210"/>
      <c r="Z494" s="210"/>
    </row>
    <row r="495" ht="12.75" customHeight="1">
      <c r="A495" s="625"/>
      <c r="B495" s="625"/>
      <c r="C495" s="625"/>
      <c r="D495" s="627"/>
      <c r="E495" s="210"/>
      <c r="F495" s="210"/>
      <c r="G495" s="210"/>
      <c r="H495" s="210"/>
      <c r="I495" s="627"/>
      <c r="J495" s="210"/>
      <c r="K495" s="210"/>
      <c r="L495" s="210"/>
      <c r="M495" s="628"/>
      <c r="N495" s="210"/>
      <c r="O495" s="210"/>
      <c r="P495" s="210"/>
      <c r="Q495" s="210"/>
      <c r="R495" s="210"/>
      <c r="S495" s="210"/>
      <c r="T495" s="210"/>
      <c r="U495" s="210"/>
      <c r="V495" s="210"/>
      <c r="W495" s="210"/>
      <c r="X495" s="210"/>
      <c r="Y495" s="210"/>
      <c r="Z495" s="210"/>
    </row>
    <row r="496" ht="12.75" customHeight="1">
      <c r="A496" s="625"/>
      <c r="B496" s="625"/>
      <c r="C496" s="625"/>
      <c r="D496" s="627"/>
      <c r="E496" s="210"/>
      <c r="F496" s="210"/>
      <c r="G496" s="210"/>
      <c r="H496" s="210"/>
      <c r="I496" s="627"/>
      <c r="J496" s="210"/>
      <c r="K496" s="210"/>
      <c r="L496" s="210"/>
      <c r="M496" s="628"/>
      <c r="N496" s="210"/>
      <c r="O496" s="210"/>
      <c r="P496" s="210"/>
      <c r="Q496" s="210"/>
      <c r="R496" s="210"/>
      <c r="S496" s="210"/>
      <c r="T496" s="210"/>
      <c r="U496" s="210"/>
      <c r="V496" s="210"/>
      <c r="W496" s="210"/>
      <c r="X496" s="210"/>
      <c r="Y496" s="210"/>
      <c r="Z496" s="210"/>
    </row>
    <row r="497" ht="12.75" customHeight="1">
      <c r="A497" s="625"/>
      <c r="B497" s="625"/>
      <c r="C497" s="625"/>
      <c r="D497" s="627"/>
      <c r="E497" s="210"/>
      <c r="F497" s="210"/>
      <c r="G497" s="210"/>
      <c r="H497" s="210"/>
      <c r="I497" s="627"/>
      <c r="J497" s="210"/>
      <c r="K497" s="210"/>
      <c r="L497" s="210"/>
      <c r="M497" s="628"/>
      <c r="N497" s="210"/>
      <c r="O497" s="210"/>
      <c r="P497" s="210"/>
      <c r="Q497" s="210"/>
      <c r="R497" s="210"/>
      <c r="S497" s="210"/>
      <c r="T497" s="210"/>
      <c r="U497" s="210"/>
      <c r="V497" s="210"/>
      <c r="W497" s="210"/>
      <c r="X497" s="210"/>
      <c r="Y497" s="210"/>
      <c r="Z497" s="210"/>
    </row>
    <row r="498" ht="12.75" customHeight="1">
      <c r="A498" s="625"/>
      <c r="B498" s="625"/>
      <c r="C498" s="625"/>
      <c r="D498" s="627"/>
      <c r="E498" s="210"/>
      <c r="F498" s="210"/>
      <c r="G498" s="210"/>
      <c r="H498" s="210"/>
      <c r="I498" s="627"/>
      <c r="J498" s="210"/>
      <c r="K498" s="210"/>
      <c r="L498" s="210"/>
      <c r="M498" s="628"/>
      <c r="N498" s="210"/>
      <c r="O498" s="210"/>
      <c r="P498" s="210"/>
      <c r="Q498" s="210"/>
      <c r="R498" s="210"/>
      <c r="S498" s="210"/>
      <c r="T498" s="210"/>
      <c r="U498" s="210"/>
      <c r="V498" s="210"/>
      <c r="W498" s="210"/>
      <c r="X498" s="210"/>
      <c r="Y498" s="210"/>
      <c r="Z498" s="210"/>
    </row>
    <row r="499" ht="12.75" customHeight="1">
      <c r="A499" s="625"/>
      <c r="B499" s="625"/>
      <c r="C499" s="625"/>
      <c r="D499" s="627"/>
      <c r="E499" s="210"/>
      <c r="F499" s="210"/>
      <c r="G499" s="210"/>
      <c r="H499" s="210"/>
      <c r="I499" s="627"/>
      <c r="J499" s="210"/>
      <c r="K499" s="210"/>
      <c r="L499" s="210"/>
      <c r="M499" s="628"/>
      <c r="N499" s="210"/>
      <c r="O499" s="210"/>
      <c r="P499" s="210"/>
      <c r="Q499" s="210"/>
      <c r="R499" s="210"/>
      <c r="S499" s="210"/>
      <c r="T499" s="210"/>
      <c r="U499" s="210"/>
      <c r="V499" s="210"/>
      <c r="W499" s="210"/>
      <c r="X499" s="210"/>
      <c r="Y499" s="210"/>
      <c r="Z499" s="210"/>
    </row>
    <row r="500" ht="12.75" customHeight="1">
      <c r="A500" s="625"/>
      <c r="B500" s="625"/>
      <c r="C500" s="625"/>
      <c r="D500" s="627"/>
      <c r="E500" s="210"/>
      <c r="F500" s="210"/>
      <c r="G500" s="210"/>
      <c r="H500" s="210"/>
      <c r="I500" s="627"/>
      <c r="J500" s="210"/>
      <c r="K500" s="210"/>
      <c r="L500" s="210"/>
      <c r="M500" s="628"/>
      <c r="N500" s="210"/>
      <c r="O500" s="210"/>
      <c r="P500" s="210"/>
      <c r="Q500" s="210"/>
      <c r="R500" s="210"/>
      <c r="S500" s="210"/>
      <c r="T500" s="210"/>
      <c r="U500" s="210"/>
      <c r="V500" s="210"/>
      <c r="W500" s="210"/>
      <c r="X500" s="210"/>
      <c r="Y500" s="210"/>
      <c r="Z500" s="210"/>
    </row>
    <row r="501" ht="12.75" customHeight="1">
      <c r="A501" s="625"/>
      <c r="B501" s="625"/>
      <c r="C501" s="625"/>
      <c r="D501" s="627"/>
      <c r="E501" s="210"/>
      <c r="F501" s="210"/>
      <c r="G501" s="210"/>
      <c r="H501" s="210"/>
      <c r="I501" s="627"/>
      <c r="J501" s="210"/>
      <c r="K501" s="210"/>
      <c r="L501" s="210"/>
      <c r="M501" s="628"/>
      <c r="N501" s="210"/>
      <c r="O501" s="210"/>
      <c r="P501" s="210"/>
      <c r="Q501" s="210"/>
      <c r="R501" s="210"/>
      <c r="S501" s="210"/>
      <c r="T501" s="210"/>
      <c r="U501" s="210"/>
      <c r="V501" s="210"/>
      <c r="W501" s="210"/>
      <c r="X501" s="210"/>
      <c r="Y501" s="210"/>
      <c r="Z501" s="210"/>
    </row>
    <row r="502" ht="12.75" customHeight="1">
      <c r="A502" s="625"/>
      <c r="B502" s="625"/>
      <c r="C502" s="625"/>
      <c r="D502" s="627"/>
      <c r="E502" s="210"/>
      <c r="F502" s="210"/>
      <c r="G502" s="210"/>
      <c r="H502" s="210"/>
      <c r="I502" s="627"/>
      <c r="J502" s="210"/>
      <c r="K502" s="210"/>
      <c r="L502" s="210"/>
      <c r="M502" s="628"/>
      <c r="N502" s="210"/>
      <c r="O502" s="210"/>
      <c r="P502" s="210"/>
      <c r="Q502" s="210"/>
      <c r="R502" s="210"/>
      <c r="S502" s="210"/>
      <c r="T502" s="210"/>
      <c r="U502" s="210"/>
      <c r="V502" s="210"/>
      <c r="W502" s="210"/>
      <c r="X502" s="210"/>
      <c r="Y502" s="210"/>
      <c r="Z502" s="210"/>
    </row>
    <row r="503" ht="12.75" customHeight="1">
      <c r="A503" s="625"/>
      <c r="B503" s="625"/>
      <c r="C503" s="625"/>
      <c r="D503" s="627"/>
      <c r="E503" s="210"/>
      <c r="F503" s="210"/>
      <c r="G503" s="210"/>
      <c r="H503" s="210"/>
      <c r="I503" s="627"/>
      <c r="J503" s="210"/>
      <c r="K503" s="210"/>
      <c r="L503" s="210"/>
      <c r="M503" s="628"/>
      <c r="N503" s="210"/>
      <c r="O503" s="210"/>
      <c r="P503" s="210"/>
      <c r="Q503" s="210"/>
      <c r="R503" s="210"/>
      <c r="S503" s="210"/>
      <c r="T503" s="210"/>
      <c r="U503" s="210"/>
      <c r="V503" s="210"/>
      <c r="W503" s="210"/>
      <c r="X503" s="210"/>
      <c r="Y503" s="210"/>
      <c r="Z503" s="210"/>
    </row>
    <row r="504" ht="12.75" customHeight="1">
      <c r="A504" s="625"/>
      <c r="B504" s="625"/>
      <c r="C504" s="625"/>
      <c r="D504" s="627"/>
      <c r="E504" s="210"/>
      <c r="F504" s="210"/>
      <c r="G504" s="210"/>
      <c r="H504" s="210"/>
      <c r="I504" s="627"/>
      <c r="J504" s="210"/>
      <c r="K504" s="210"/>
      <c r="L504" s="210"/>
      <c r="M504" s="628"/>
      <c r="N504" s="210"/>
      <c r="O504" s="210"/>
      <c r="P504" s="210"/>
      <c r="Q504" s="210"/>
      <c r="R504" s="210"/>
      <c r="S504" s="210"/>
      <c r="T504" s="210"/>
      <c r="U504" s="210"/>
      <c r="V504" s="210"/>
      <c r="W504" s="210"/>
      <c r="X504" s="210"/>
      <c r="Y504" s="210"/>
      <c r="Z504" s="210"/>
    </row>
    <row r="505" ht="12.75" customHeight="1">
      <c r="A505" s="625"/>
      <c r="B505" s="625"/>
      <c r="C505" s="625"/>
      <c r="D505" s="627"/>
      <c r="E505" s="210"/>
      <c r="F505" s="210"/>
      <c r="G505" s="210"/>
      <c r="H505" s="210"/>
      <c r="I505" s="627"/>
      <c r="J505" s="210"/>
      <c r="K505" s="210"/>
      <c r="L505" s="210"/>
      <c r="M505" s="628"/>
      <c r="N505" s="210"/>
      <c r="O505" s="210"/>
      <c r="P505" s="210"/>
      <c r="Q505" s="210"/>
      <c r="R505" s="210"/>
      <c r="S505" s="210"/>
      <c r="T505" s="210"/>
      <c r="U505" s="210"/>
      <c r="V505" s="210"/>
      <c r="W505" s="210"/>
      <c r="X505" s="210"/>
      <c r="Y505" s="210"/>
      <c r="Z505" s="210"/>
    </row>
    <row r="506" ht="12.75" customHeight="1">
      <c r="A506" s="625"/>
      <c r="B506" s="625"/>
      <c r="C506" s="625"/>
      <c r="D506" s="627"/>
      <c r="E506" s="210"/>
      <c r="F506" s="210"/>
      <c r="G506" s="210"/>
      <c r="H506" s="210"/>
      <c r="I506" s="627"/>
      <c r="J506" s="210"/>
      <c r="K506" s="210"/>
      <c r="L506" s="210"/>
      <c r="M506" s="628"/>
      <c r="N506" s="210"/>
      <c r="O506" s="210"/>
      <c r="P506" s="210"/>
      <c r="Q506" s="210"/>
      <c r="R506" s="210"/>
      <c r="S506" s="210"/>
      <c r="T506" s="210"/>
      <c r="U506" s="210"/>
      <c r="V506" s="210"/>
      <c r="W506" s="210"/>
      <c r="X506" s="210"/>
      <c r="Y506" s="210"/>
      <c r="Z506" s="210"/>
    </row>
    <row r="507" ht="12.75" customHeight="1">
      <c r="A507" s="625"/>
      <c r="B507" s="625"/>
      <c r="C507" s="625"/>
      <c r="D507" s="627"/>
      <c r="E507" s="210"/>
      <c r="F507" s="210"/>
      <c r="G507" s="210"/>
      <c r="H507" s="210"/>
      <c r="I507" s="627"/>
      <c r="J507" s="210"/>
      <c r="K507" s="210"/>
      <c r="L507" s="210"/>
      <c r="M507" s="628"/>
      <c r="N507" s="210"/>
      <c r="O507" s="210"/>
      <c r="P507" s="210"/>
      <c r="Q507" s="210"/>
      <c r="R507" s="210"/>
      <c r="S507" s="210"/>
      <c r="T507" s="210"/>
      <c r="U507" s="210"/>
      <c r="V507" s="210"/>
      <c r="W507" s="210"/>
      <c r="X507" s="210"/>
      <c r="Y507" s="210"/>
      <c r="Z507" s="210"/>
    </row>
    <row r="508" ht="12.75" customHeight="1">
      <c r="A508" s="625"/>
      <c r="B508" s="625"/>
      <c r="C508" s="625"/>
      <c r="D508" s="627"/>
      <c r="E508" s="210"/>
      <c r="F508" s="210"/>
      <c r="G508" s="210"/>
      <c r="H508" s="210"/>
      <c r="I508" s="627"/>
      <c r="J508" s="210"/>
      <c r="K508" s="210"/>
      <c r="L508" s="210"/>
      <c r="M508" s="628"/>
      <c r="N508" s="210"/>
      <c r="O508" s="210"/>
      <c r="P508" s="210"/>
      <c r="Q508" s="210"/>
      <c r="R508" s="210"/>
      <c r="S508" s="210"/>
      <c r="T508" s="210"/>
      <c r="U508" s="210"/>
      <c r="V508" s="210"/>
      <c r="W508" s="210"/>
      <c r="X508" s="210"/>
      <c r="Y508" s="210"/>
      <c r="Z508" s="210"/>
    </row>
    <row r="509" ht="12.75" customHeight="1">
      <c r="A509" s="625"/>
      <c r="B509" s="625"/>
      <c r="C509" s="625"/>
      <c r="D509" s="627"/>
      <c r="E509" s="210"/>
      <c r="F509" s="210"/>
      <c r="G509" s="210"/>
      <c r="H509" s="210"/>
      <c r="I509" s="627"/>
      <c r="J509" s="210"/>
      <c r="K509" s="210"/>
      <c r="L509" s="210"/>
      <c r="M509" s="628"/>
      <c r="N509" s="210"/>
      <c r="O509" s="210"/>
      <c r="P509" s="210"/>
      <c r="Q509" s="210"/>
      <c r="R509" s="210"/>
      <c r="S509" s="210"/>
      <c r="T509" s="210"/>
      <c r="U509" s="210"/>
      <c r="V509" s="210"/>
      <c r="W509" s="210"/>
      <c r="X509" s="210"/>
      <c r="Y509" s="210"/>
      <c r="Z509" s="210"/>
    </row>
    <row r="510" ht="12.75" customHeight="1">
      <c r="A510" s="625"/>
      <c r="B510" s="625"/>
      <c r="C510" s="625"/>
      <c r="D510" s="627"/>
      <c r="E510" s="210"/>
      <c r="F510" s="210"/>
      <c r="G510" s="210"/>
      <c r="H510" s="210"/>
      <c r="I510" s="627"/>
      <c r="J510" s="210"/>
      <c r="K510" s="210"/>
      <c r="L510" s="210"/>
      <c r="M510" s="628"/>
      <c r="N510" s="210"/>
      <c r="O510" s="210"/>
      <c r="P510" s="210"/>
      <c r="Q510" s="210"/>
      <c r="R510" s="210"/>
      <c r="S510" s="210"/>
      <c r="T510" s="210"/>
      <c r="U510" s="210"/>
      <c r="V510" s="210"/>
      <c r="W510" s="210"/>
      <c r="X510" s="210"/>
      <c r="Y510" s="210"/>
      <c r="Z510" s="210"/>
    </row>
    <row r="511" ht="12.75" customHeight="1">
      <c r="A511" s="625"/>
      <c r="B511" s="625"/>
      <c r="C511" s="625"/>
      <c r="D511" s="627"/>
      <c r="E511" s="210"/>
      <c r="F511" s="210"/>
      <c r="G511" s="210"/>
      <c r="H511" s="210"/>
      <c r="I511" s="627"/>
      <c r="J511" s="210"/>
      <c r="K511" s="210"/>
      <c r="L511" s="210"/>
      <c r="M511" s="628"/>
      <c r="N511" s="210"/>
      <c r="O511" s="210"/>
      <c r="P511" s="210"/>
      <c r="Q511" s="210"/>
      <c r="R511" s="210"/>
      <c r="S511" s="210"/>
      <c r="T511" s="210"/>
      <c r="U511" s="210"/>
      <c r="V511" s="210"/>
      <c r="W511" s="210"/>
      <c r="X511" s="210"/>
      <c r="Y511" s="210"/>
      <c r="Z511" s="210"/>
    </row>
    <row r="512" ht="12.75" customHeight="1">
      <c r="A512" s="625"/>
      <c r="B512" s="625"/>
      <c r="C512" s="625"/>
      <c r="D512" s="627"/>
      <c r="E512" s="210"/>
      <c r="F512" s="210"/>
      <c r="G512" s="210"/>
      <c r="H512" s="210"/>
      <c r="I512" s="627"/>
      <c r="J512" s="210"/>
      <c r="K512" s="210"/>
      <c r="L512" s="210"/>
      <c r="M512" s="628"/>
      <c r="N512" s="210"/>
      <c r="O512" s="210"/>
      <c r="P512" s="210"/>
      <c r="Q512" s="210"/>
      <c r="R512" s="210"/>
      <c r="S512" s="210"/>
      <c r="T512" s="210"/>
      <c r="U512" s="210"/>
      <c r="V512" s="210"/>
      <c r="W512" s="210"/>
      <c r="X512" s="210"/>
      <c r="Y512" s="210"/>
      <c r="Z512" s="210"/>
    </row>
    <row r="513" ht="12.75" customHeight="1">
      <c r="A513" s="625"/>
      <c r="B513" s="625"/>
      <c r="C513" s="625"/>
      <c r="D513" s="627"/>
      <c r="E513" s="210"/>
      <c r="F513" s="210"/>
      <c r="G513" s="210"/>
      <c r="H513" s="210"/>
      <c r="I513" s="627"/>
      <c r="J513" s="210"/>
      <c r="K513" s="210"/>
      <c r="L513" s="210"/>
      <c r="M513" s="628"/>
      <c r="N513" s="210"/>
      <c r="O513" s="210"/>
      <c r="P513" s="210"/>
      <c r="Q513" s="210"/>
      <c r="R513" s="210"/>
      <c r="S513" s="210"/>
      <c r="T513" s="210"/>
      <c r="U513" s="210"/>
      <c r="V513" s="210"/>
      <c r="W513" s="210"/>
      <c r="X513" s="210"/>
      <c r="Y513" s="210"/>
      <c r="Z513" s="210"/>
    </row>
    <row r="514" ht="12.75" customHeight="1">
      <c r="A514" s="625"/>
      <c r="B514" s="625"/>
      <c r="C514" s="625"/>
      <c r="D514" s="627"/>
      <c r="E514" s="210"/>
      <c r="F514" s="210"/>
      <c r="G514" s="210"/>
      <c r="H514" s="210"/>
      <c r="I514" s="627"/>
      <c r="J514" s="210"/>
      <c r="K514" s="210"/>
      <c r="L514" s="210"/>
      <c r="M514" s="628"/>
      <c r="N514" s="210"/>
      <c r="O514" s="210"/>
      <c r="P514" s="210"/>
      <c r="Q514" s="210"/>
      <c r="R514" s="210"/>
      <c r="S514" s="210"/>
      <c r="T514" s="210"/>
      <c r="U514" s="210"/>
      <c r="V514" s="210"/>
      <c r="W514" s="210"/>
      <c r="X514" s="210"/>
      <c r="Y514" s="210"/>
      <c r="Z514" s="210"/>
    </row>
    <row r="515" ht="12.75" customHeight="1">
      <c r="A515" s="625"/>
      <c r="B515" s="625"/>
      <c r="C515" s="625"/>
      <c r="D515" s="627"/>
      <c r="E515" s="210"/>
      <c r="F515" s="210"/>
      <c r="G515" s="210"/>
      <c r="H515" s="210"/>
      <c r="I515" s="627"/>
      <c r="J515" s="210"/>
      <c r="K515" s="210"/>
      <c r="L515" s="210"/>
      <c r="M515" s="628"/>
      <c r="N515" s="210"/>
      <c r="O515" s="210"/>
      <c r="P515" s="210"/>
      <c r="Q515" s="210"/>
      <c r="R515" s="210"/>
      <c r="S515" s="210"/>
      <c r="T515" s="210"/>
      <c r="U515" s="210"/>
      <c r="V515" s="210"/>
      <c r="W515" s="210"/>
      <c r="X515" s="210"/>
      <c r="Y515" s="210"/>
      <c r="Z515" s="210"/>
    </row>
    <row r="516" ht="12.75" customHeight="1">
      <c r="A516" s="625"/>
      <c r="B516" s="625"/>
      <c r="C516" s="625"/>
      <c r="D516" s="627"/>
      <c r="E516" s="210"/>
      <c r="F516" s="210"/>
      <c r="G516" s="210"/>
      <c r="H516" s="210"/>
      <c r="I516" s="627"/>
      <c r="J516" s="210"/>
      <c r="K516" s="210"/>
      <c r="L516" s="210"/>
      <c r="M516" s="628"/>
      <c r="N516" s="210"/>
      <c r="O516" s="210"/>
      <c r="P516" s="210"/>
      <c r="Q516" s="210"/>
      <c r="R516" s="210"/>
      <c r="S516" s="210"/>
      <c r="T516" s="210"/>
      <c r="U516" s="210"/>
      <c r="V516" s="210"/>
      <c r="W516" s="210"/>
      <c r="X516" s="210"/>
      <c r="Y516" s="210"/>
      <c r="Z516" s="210"/>
    </row>
    <row r="517" ht="12.75" customHeight="1">
      <c r="A517" s="625"/>
      <c r="B517" s="625"/>
      <c r="C517" s="625"/>
      <c r="D517" s="627"/>
      <c r="E517" s="210"/>
      <c r="F517" s="210"/>
      <c r="G517" s="210"/>
      <c r="H517" s="210"/>
      <c r="I517" s="627"/>
      <c r="J517" s="210"/>
      <c r="K517" s="210"/>
      <c r="L517" s="210"/>
      <c r="M517" s="628"/>
      <c r="N517" s="210"/>
      <c r="O517" s="210"/>
      <c r="P517" s="210"/>
      <c r="Q517" s="210"/>
      <c r="R517" s="210"/>
      <c r="S517" s="210"/>
      <c r="T517" s="210"/>
      <c r="U517" s="210"/>
      <c r="V517" s="210"/>
      <c r="W517" s="210"/>
      <c r="X517" s="210"/>
      <c r="Y517" s="210"/>
      <c r="Z517" s="210"/>
    </row>
    <row r="518" ht="12.75" customHeight="1">
      <c r="A518" s="625"/>
      <c r="B518" s="625"/>
      <c r="C518" s="625"/>
      <c r="D518" s="627"/>
      <c r="E518" s="210"/>
      <c r="F518" s="210"/>
      <c r="G518" s="210"/>
      <c r="H518" s="210"/>
      <c r="I518" s="627"/>
      <c r="J518" s="210"/>
      <c r="K518" s="210"/>
      <c r="L518" s="210"/>
      <c r="M518" s="628"/>
      <c r="N518" s="210"/>
      <c r="O518" s="210"/>
      <c r="P518" s="210"/>
      <c r="Q518" s="210"/>
      <c r="R518" s="210"/>
      <c r="S518" s="210"/>
      <c r="T518" s="210"/>
      <c r="U518" s="210"/>
      <c r="V518" s="210"/>
      <c r="W518" s="210"/>
      <c r="X518" s="210"/>
      <c r="Y518" s="210"/>
      <c r="Z518" s="210"/>
    </row>
    <row r="519" ht="12.75" customHeight="1">
      <c r="A519" s="625"/>
      <c r="B519" s="625"/>
      <c r="C519" s="625"/>
      <c r="D519" s="627"/>
      <c r="E519" s="210"/>
      <c r="F519" s="210"/>
      <c r="G519" s="210"/>
      <c r="H519" s="210"/>
      <c r="I519" s="627"/>
      <c r="J519" s="210"/>
      <c r="K519" s="210"/>
      <c r="L519" s="210"/>
      <c r="M519" s="628"/>
      <c r="N519" s="210"/>
      <c r="O519" s="210"/>
      <c r="P519" s="210"/>
      <c r="Q519" s="210"/>
      <c r="R519" s="210"/>
      <c r="S519" s="210"/>
      <c r="T519" s="210"/>
      <c r="U519" s="210"/>
      <c r="V519" s="210"/>
      <c r="W519" s="210"/>
      <c r="X519" s="210"/>
      <c r="Y519" s="210"/>
      <c r="Z519" s="210"/>
    </row>
    <row r="520" ht="12.75" customHeight="1">
      <c r="A520" s="625"/>
      <c r="B520" s="625"/>
      <c r="C520" s="625"/>
      <c r="D520" s="627"/>
      <c r="E520" s="210"/>
      <c r="F520" s="210"/>
      <c r="G520" s="210"/>
      <c r="H520" s="210"/>
      <c r="I520" s="627"/>
      <c r="J520" s="210"/>
      <c r="K520" s="210"/>
      <c r="L520" s="210"/>
      <c r="M520" s="628"/>
      <c r="N520" s="210"/>
      <c r="O520" s="210"/>
      <c r="P520" s="210"/>
      <c r="Q520" s="210"/>
      <c r="R520" s="210"/>
      <c r="S520" s="210"/>
      <c r="T520" s="210"/>
      <c r="U520" s="210"/>
      <c r="V520" s="210"/>
      <c r="W520" s="210"/>
      <c r="X520" s="210"/>
      <c r="Y520" s="210"/>
      <c r="Z520" s="210"/>
    </row>
    <row r="521" ht="12.75" customHeight="1">
      <c r="A521" s="625"/>
      <c r="B521" s="625"/>
      <c r="C521" s="625"/>
      <c r="D521" s="627"/>
      <c r="E521" s="210"/>
      <c r="F521" s="210"/>
      <c r="G521" s="210"/>
      <c r="H521" s="210"/>
      <c r="I521" s="627"/>
      <c r="J521" s="210"/>
      <c r="K521" s="210"/>
      <c r="L521" s="210"/>
      <c r="M521" s="628"/>
      <c r="N521" s="210"/>
      <c r="O521" s="210"/>
      <c r="P521" s="210"/>
      <c r="Q521" s="210"/>
      <c r="R521" s="210"/>
      <c r="S521" s="210"/>
      <c r="T521" s="210"/>
      <c r="U521" s="210"/>
      <c r="V521" s="210"/>
      <c r="W521" s="210"/>
      <c r="X521" s="210"/>
      <c r="Y521" s="210"/>
      <c r="Z521" s="210"/>
    </row>
    <row r="522" ht="12.75" customHeight="1">
      <c r="A522" s="625"/>
      <c r="B522" s="625"/>
      <c r="C522" s="625"/>
      <c r="D522" s="627"/>
      <c r="E522" s="210"/>
      <c r="F522" s="210"/>
      <c r="G522" s="210"/>
      <c r="H522" s="210"/>
      <c r="I522" s="627"/>
      <c r="J522" s="210"/>
      <c r="K522" s="210"/>
      <c r="L522" s="210"/>
      <c r="M522" s="628"/>
      <c r="N522" s="210"/>
      <c r="O522" s="210"/>
      <c r="P522" s="210"/>
      <c r="Q522" s="210"/>
      <c r="R522" s="210"/>
      <c r="S522" s="210"/>
      <c r="T522" s="210"/>
      <c r="U522" s="210"/>
      <c r="V522" s="210"/>
      <c r="W522" s="210"/>
      <c r="X522" s="210"/>
      <c r="Y522" s="210"/>
      <c r="Z522" s="210"/>
    </row>
    <row r="523" ht="12.75" customHeight="1">
      <c r="A523" s="625"/>
      <c r="B523" s="625"/>
      <c r="C523" s="625"/>
      <c r="D523" s="627"/>
      <c r="E523" s="210"/>
      <c r="F523" s="210"/>
      <c r="G523" s="210"/>
      <c r="H523" s="210"/>
      <c r="I523" s="627"/>
      <c r="J523" s="210"/>
      <c r="K523" s="210"/>
      <c r="L523" s="210"/>
      <c r="M523" s="628"/>
      <c r="N523" s="210"/>
      <c r="O523" s="210"/>
      <c r="P523" s="210"/>
      <c r="Q523" s="210"/>
      <c r="R523" s="210"/>
      <c r="S523" s="210"/>
      <c r="T523" s="210"/>
      <c r="U523" s="210"/>
      <c r="V523" s="210"/>
      <c r="W523" s="210"/>
      <c r="X523" s="210"/>
      <c r="Y523" s="210"/>
      <c r="Z523" s="210"/>
    </row>
    <row r="524" ht="12.75" customHeight="1">
      <c r="A524" s="625"/>
      <c r="B524" s="625"/>
      <c r="C524" s="625"/>
      <c r="D524" s="627"/>
      <c r="E524" s="210"/>
      <c r="F524" s="210"/>
      <c r="G524" s="210"/>
      <c r="H524" s="210"/>
      <c r="I524" s="627"/>
      <c r="J524" s="210"/>
      <c r="K524" s="210"/>
      <c r="L524" s="210"/>
      <c r="M524" s="628"/>
      <c r="N524" s="210"/>
      <c r="O524" s="210"/>
      <c r="P524" s="210"/>
      <c r="Q524" s="210"/>
      <c r="R524" s="210"/>
      <c r="S524" s="210"/>
      <c r="T524" s="210"/>
      <c r="U524" s="210"/>
      <c r="V524" s="210"/>
      <c r="W524" s="210"/>
      <c r="X524" s="210"/>
      <c r="Y524" s="210"/>
      <c r="Z524" s="210"/>
    </row>
    <row r="525" ht="12.75" customHeight="1">
      <c r="A525" s="625"/>
      <c r="B525" s="625"/>
      <c r="C525" s="625"/>
      <c r="D525" s="627"/>
      <c r="E525" s="210"/>
      <c r="F525" s="210"/>
      <c r="G525" s="210"/>
      <c r="H525" s="210"/>
      <c r="I525" s="627"/>
      <c r="J525" s="210"/>
      <c r="K525" s="210"/>
      <c r="L525" s="210"/>
      <c r="M525" s="628"/>
      <c r="N525" s="210"/>
      <c r="O525" s="210"/>
      <c r="P525" s="210"/>
      <c r="Q525" s="210"/>
      <c r="R525" s="210"/>
      <c r="S525" s="210"/>
      <c r="T525" s="210"/>
      <c r="U525" s="210"/>
      <c r="V525" s="210"/>
      <c r="W525" s="210"/>
      <c r="X525" s="210"/>
      <c r="Y525" s="210"/>
      <c r="Z525" s="210"/>
    </row>
    <row r="526" ht="12.75" customHeight="1">
      <c r="A526" s="625"/>
      <c r="B526" s="625"/>
      <c r="C526" s="625"/>
      <c r="D526" s="627"/>
      <c r="E526" s="210"/>
      <c r="F526" s="210"/>
      <c r="G526" s="210"/>
      <c r="H526" s="210"/>
      <c r="I526" s="627"/>
      <c r="J526" s="210"/>
      <c r="K526" s="210"/>
      <c r="L526" s="210"/>
      <c r="M526" s="628"/>
      <c r="N526" s="210"/>
      <c r="O526" s="210"/>
      <c r="P526" s="210"/>
      <c r="Q526" s="210"/>
      <c r="R526" s="210"/>
      <c r="S526" s="210"/>
      <c r="T526" s="210"/>
      <c r="U526" s="210"/>
      <c r="V526" s="210"/>
      <c r="W526" s="210"/>
      <c r="X526" s="210"/>
      <c r="Y526" s="210"/>
      <c r="Z526" s="210"/>
    </row>
    <row r="527" ht="12.75" customHeight="1">
      <c r="A527" s="625"/>
      <c r="B527" s="625"/>
      <c r="C527" s="625"/>
      <c r="D527" s="627"/>
      <c r="E527" s="210"/>
      <c r="F527" s="210"/>
      <c r="G527" s="210"/>
      <c r="H527" s="210"/>
      <c r="I527" s="627"/>
      <c r="J527" s="210"/>
      <c r="K527" s="210"/>
      <c r="L527" s="210"/>
      <c r="M527" s="628"/>
      <c r="N527" s="210"/>
      <c r="O527" s="210"/>
      <c r="P527" s="210"/>
      <c r="Q527" s="210"/>
      <c r="R527" s="210"/>
      <c r="S527" s="210"/>
      <c r="T527" s="210"/>
      <c r="U527" s="210"/>
      <c r="V527" s="210"/>
      <c r="W527" s="210"/>
      <c r="X527" s="210"/>
      <c r="Y527" s="210"/>
      <c r="Z527" s="210"/>
    </row>
    <row r="528" ht="12.75" customHeight="1">
      <c r="A528" s="625"/>
      <c r="B528" s="625"/>
      <c r="C528" s="625"/>
      <c r="D528" s="627"/>
      <c r="E528" s="210"/>
      <c r="F528" s="210"/>
      <c r="G528" s="210"/>
      <c r="H528" s="210"/>
      <c r="I528" s="627"/>
      <c r="J528" s="210"/>
      <c r="K528" s="210"/>
      <c r="L528" s="210"/>
      <c r="M528" s="628"/>
      <c r="N528" s="210"/>
      <c r="O528" s="210"/>
      <c r="P528" s="210"/>
      <c r="Q528" s="210"/>
      <c r="R528" s="210"/>
      <c r="S528" s="210"/>
      <c r="T528" s="210"/>
      <c r="U528" s="210"/>
      <c r="V528" s="210"/>
      <c r="W528" s="210"/>
      <c r="X528" s="210"/>
      <c r="Y528" s="210"/>
      <c r="Z528" s="210"/>
    </row>
    <row r="529" ht="12.75" customHeight="1">
      <c r="A529" s="625"/>
      <c r="B529" s="625"/>
      <c r="C529" s="625"/>
      <c r="D529" s="627"/>
      <c r="E529" s="210"/>
      <c r="F529" s="210"/>
      <c r="G529" s="210"/>
      <c r="H529" s="210"/>
      <c r="I529" s="627"/>
      <c r="J529" s="210"/>
      <c r="K529" s="210"/>
      <c r="L529" s="210"/>
      <c r="M529" s="628"/>
      <c r="N529" s="210"/>
      <c r="O529" s="210"/>
      <c r="P529" s="210"/>
      <c r="Q529" s="210"/>
      <c r="R529" s="210"/>
      <c r="S529" s="210"/>
      <c r="T529" s="210"/>
      <c r="U529" s="210"/>
      <c r="V529" s="210"/>
      <c r="W529" s="210"/>
      <c r="X529" s="210"/>
      <c r="Y529" s="210"/>
      <c r="Z529" s="210"/>
    </row>
    <row r="530" ht="12.75" customHeight="1">
      <c r="A530" s="625"/>
      <c r="B530" s="625"/>
      <c r="C530" s="625"/>
      <c r="D530" s="627"/>
      <c r="E530" s="210"/>
      <c r="F530" s="210"/>
      <c r="G530" s="210"/>
      <c r="H530" s="210"/>
      <c r="I530" s="627"/>
      <c r="J530" s="210"/>
      <c r="K530" s="210"/>
      <c r="L530" s="210"/>
      <c r="M530" s="628"/>
      <c r="N530" s="210"/>
      <c r="O530" s="210"/>
      <c r="P530" s="210"/>
      <c r="Q530" s="210"/>
      <c r="R530" s="210"/>
      <c r="S530" s="210"/>
      <c r="T530" s="210"/>
      <c r="U530" s="210"/>
      <c r="V530" s="210"/>
      <c r="W530" s="210"/>
      <c r="X530" s="210"/>
      <c r="Y530" s="210"/>
      <c r="Z530" s="210"/>
    </row>
    <row r="531" ht="12.75" customHeight="1">
      <c r="A531" s="625"/>
      <c r="B531" s="625"/>
      <c r="C531" s="625"/>
      <c r="D531" s="627"/>
      <c r="E531" s="210"/>
      <c r="F531" s="210"/>
      <c r="G531" s="210"/>
      <c r="H531" s="210"/>
      <c r="I531" s="627"/>
      <c r="J531" s="210"/>
      <c r="K531" s="210"/>
      <c r="L531" s="210"/>
      <c r="M531" s="628"/>
      <c r="N531" s="210"/>
      <c r="O531" s="210"/>
      <c r="P531" s="210"/>
      <c r="Q531" s="210"/>
      <c r="R531" s="210"/>
      <c r="S531" s="210"/>
      <c r="T531" s="210"/>
      <c r="U531" s="210"/>
      <c r="V531" s="210"/>
      <c r="W531" s="210"/>
      <c r="X531" s="210"/>
      <c r="Y531" s="210"/>
      <c r="Z531" s="210"/>
    </row>
    <row r="532" ht="12.75" customHeight="1">
      <c r="A532" s="625"/>
      <c r="B532" s="625"/>
      <c r="C532" s="625"/>
      <c r="D532" s="627"/>
      <c r="E532" s="210"/>
      <c r="F532" s="210"/>
      <c r="G532" s="210"/>
      <c r="H532" s="210"/>
      <c r="I532" s="627"/>
      <c r="J532" s="210"/>
      <c r="K532" s="210"/>
      <c r="L532" s="210"/>
      <c r="M532" s="628"/>
      <c r="N532" s="210"/>
      <c r="O532" s="210"/>
      <c r="P532" s="210"/>
      <c r="Q532" s="210"/>
      <c r="R532" s="210"/>
      <c r="S532" s="210"/>
      <c r="T532" s="210"/>
      <c r="U532" s="210"/>
      <c r="V532" s="210"/>
      <c r="W532" s="210"/>
      <c r="X532" s="210"/>
      <c r="Y532" s="210"/>
      <c r="Z532" s="210"/>
    </row>
    <row r="533" ht="12.75" customHeight="1">
      <c r="A533" s="625"/>
      <c r="B533" s="625"/>
      <c r="C533" s="625"/>
      <c r="D533" s="627"/>
      <c r="E533" s="210"/>
      <c r="F533" s="210"/>
      <c r="G533" s="210"/>
      <c r="H533" s="210"/>
      <c r="I533" s="627"/>
      <c r="J533" s="210"/>
      <c r="K533" s="210"/>
      <c r="L533" s="210"/>
      <c r="M533" s="628"/>
      <c r="N533" s="210"/>
      <c r="O533" s="210"/>
      <c r="P533" s="210"/>
      <c r="Q533" s="210"/>
      <c r="R533" s="210"/>
      <c r="S533" s="210"/>
      <c r="T533" s="210"/>
      <c r="U533" s="210"/>
      <c r="V533" s="210"/>
      <c r="W533" s="210"/>
      <c r="X533" s="210"/>
      <c r="Y533" s="210"/>
      <c r="Z533" s="210"/>
    </row>
    <row r="534" ht="12.75" customHeight="1">
      <c r="A534" s="625"/>
      <c r="B534" s="625"/>
      <c r="C534" s="625"/>
      <c r="D534" s="627"/>
      <c r="E534" s="210"/>
      <c r="F534" s="210"/>
      <c r="G534" s="210"/>
      <c r="H534" s="210"/>
      <c r="I534" s="627"/>
      <c r="J534" s="210"/>
      <c r="K534" s="210"/>
      <c r="L534" s="210"/>
      <c r="M534" s="628"/>
      <c r="N534" s="210"/>
      <c r="O534" s="210"/>
      <c r="P534" s="210"/>
      <c r="Q534" s="210"/>
      <c r="R534" s="210"/>
      <c r="S534" s="210"/>
      <c r="T534" s="210"/>
      <c r="U534" s="210"/>
      <c r="V534" s="210"/>
      <c r="W534" s="210"/>
      <c r="X534" s="210"/>
      <c r="Y534" s="210"/>
      <c r="Z534" s="210"/>
    </row>
    <row r="535" ht="12.75" customHeight="1">
      <c r="A535" s="625"/>
      <c r="B535" s="625"/>
      <c r="C535" s="625"/>
      <c r="D535" s="627"/>
      <c r="E535" s="210"/>
      <c r="F535" s="210"/>
      <c r="G535" s="210"/>
      <c r="H535" s="210"/>
      <c r="I535" s="627"/>
      <c r="J535" s="210"/>
      <c r="K535" s="210"/>
      <c r="L535" s="210"/>
      <c r="M535" s="628"/>
      <c r="N535" s="210"/>
      <c r="O535" s="210"/>
      <c r="P535" s="210"/>
      <c r="Q535" s="210"/>
      <c r="R535" s="210"/>
      <c r="S535" s="210"/>
      <c r="T535" s="210"/>
      <c r="U535" s="210"/>
      <c r="V535" s="210"/>
      <c r="W535" s="210"/>
      <c r="X535" s="210"/>
      <c r="Y535" s="210"/>
      <c r="Z535" s="210"/>
    </row>
    <row r="536" ht="12.75" customHeight="1">
      <c r="A536" s="625"/>
      <c r="B536" s="625"/>
      <c r="C536" s="625"/>
      <c r="D536" s="627"/>
      <c r="E536" s="210"/>
      <c r="F536" s="210"/>
      <c r="G536" s="210"/>
      <c r="H536" s="210"/>
      <c r="I536" s="627"/>
      <c r="J536" s="210"/>
      <c r="K536" s="210"/>
      <c r="L536" s="210"/>
      <c r="M536" s="628"/>
      <c r="N536" s="210"/>
      <c r="O536" s="210"/>
      <c r="P536" s="210"/>
      <c r="Q536" s="210"/>
      <c r="R536" s="210"/>
      <c r="S536" s="210"/>
      <c r="T536" s="210"/>
      <c r="U536" s="210"/>
      <c r="V536" s="210"/>
      <c r="W536" s="210"/>
      <c r="X536" s="210"/>
      <c r="Y536" s="210"/>
      <c r="Z536" s="210"/>
    </row>
    <row r="537" ht="12.75" customHeight="1">
      <c r="A537" s="625"/>
      <c r="B537" s="625"/>
      <c r="C537" s="625"/>
      <c r="D537" s="627"/>
      <c r="E537" s="210"/>
      <c r="F537" s="210"/>
      <c r="G537" s="210"/>
      <c r="H537" s="210"/>
      <c r="I537" s="627"/>
      <c r="J537" s="210"/>
      <c r="K537" s="210"/>
      <c r="L537" s="210"/>
      <c r="M537" s="628"/>
      <c r="N537" s="210"/>
      <c r="O537" s="210"/>
      <c r="P537" s="210"/>
      <c r="Q537" s="210"/>
      <c r="R537" s="210"/>
      <c r="S537" s="210"/>
      <c r="T537" s="210"/>
      <c r="U537" s="210"/>
      <c r="V537" s="210"/>
      <c r="W537" s="210"/>
      <c r="X537" s="210"/>
      <c r="Y537" s="210"/>
      <c r="Z537" s="210"/>
    </row>
    <row r="538" ht="12.75" customHeight="1">
      <c r="A538" s="625"/>
      <c r="B538" s="625"/>
      <c r="C538" s="625"/>
      <c r="D538" s="627"/>
      <c r="E538" s="210"/>
      <c r="F538" s="210"/>
      <c r="G538" s="210"/>
      <c r="H538" s="210"/>
      <c r="I538" s="627"/>
      <c r="J538" s="210"/>
      <c r="K538" s="210"/>
      <c r="L538" s="210"/>
      <c r="M538" s="628"/>
      <c r="N538" s="210"/>
      <c r="O538" s="210"/>
      <c r="P538" s="210"/>
      <c r="Q538" s="210"/>
      <c r="R538" s="210"/>
      <c r="S538" s="210"/>
      <c r="T538" s="210"/>
      <c r="U538" s="210"/>
      <c r="V538" s="210"/>
      <c r="W538" s="210"/>
      <c r="X538" s="210"/>
      <c r="Y538" s="210"/>
      <c r="Z538" s="210"/>
    </row>
    <row r="539" ht="12.75" customHeight="1">
      <c r="A539" s="625"/>
      <c r="B539" s="625"/>
      <c r="C539" s="625"/>
      <c r="D539" s="627"/>
      <c r="E539" s="210"/>
      <c r="F539" s="210"/>
      <c r="G539" s="210"/>
      <c r="H539" s="210"/>
      <c r="I539" s="627"/>
      <c r="J539" s="210"/>
      <c r="K539" s="210"/>
      <c r="L539" s="210"/>
      <c r="M539" s="628"/>
      <c r="N539" s="210"/>
      <c r="O539" s="210"/>
      <c r="P539" s="210"/>
      <c r="Q539" s="210"/>
      <c r="R539" s="210"/>
      <c r="S539" s="210"/>
      <c r="T539" s="210"/>
      <c r="U539" s="210"/>
      <c r="V539" s="210"/>
      <c r="W539" s="210"/>
      <c r="X539" s="210"/>
      <c r="Y539" s="210"/>
      <c r="Z539" s="210"/>
    </row>
    <row r="540" ht="12.75" customHeight="1">
      <c r="A540" s="625"/>
      <c r="B540" s="625"/>
      <c r="C540" s="625"/>
      <c r="D540" s="627"/>
      <c r="E540" s="210"/>
      <c r="F540" s="210"/>
      <c r="G540" s="210"/>
      <c r="H540" s="210"/>
      <c r="I540" s="627"/>
      <c r="J540" s="210"/>
      <c r="K540" s="210"/>
      <c r="L540" s="210"/>
      <c r="M540" s="628"/>
      <c r="N540" s="210"/>
      <c r="O540" s="210"/>
      <c r="P540" s="210"/>
      <c r="Q540" s="210"/>
      <c r="R540" s="210"/>
      <c r="S540" s="210"/>
      <c r="T540" s="210"/>
      <c r="U540" s="210"/>
      <c r="V540" s="210"/>
      <c r="W540" s="210"/>
      <c r="X540" s="210"/>
      <c r="Y540" s="210"/>
      <c r="Z540" s="210"/>
    </row>
    <row r="541" ht="12.75" customHeight="1">
      <c r="A541" s="625"/>
      <c r="B541" s="625"/>
      <c r="C541" s="625"/>
      <c r="D541" s="627"/>
      <c r="E541" s="210"/>
      <c r="F541" s="210"/>
      <c r="G541" s="210"/>
      <c r="H541" s="210"/>
      <c r="I541" s="627"/>
      <c r="J541" s="210"/>
      <c r="K541" s="210"/>
      <c r="L541" s="210"/>
      <c r="M541" s="628"/>
      <c r="N541" s="210"/>
      <c r="O541" s="210"/>
      <c r="P541" s="210"/>
      <c r="Q541" s="210"/>
      <c r="R541" s="210"/>
      <c r="S541" s="210"/>
      <c r="T541" s="210"/>
      <c r="U541" s="210"/>
      <c r="V541" s="210"/>
      <c r="W541" s="210"/>
      <c r="X541" s="210"/>
      <c r="Y541" s="210"/>
      <c r="Z541" s="210"/>
    </row>
    <row r="542" ht="12.75" customHeight="1">
      <c r="A542" s="625"/>
      <c r="B542" s="625"/>
      <c r="C542" s="625"/>
      <c r="D542" s="627"/>
      <c r="E542" s="210"/>
      <c r="F542" s="210"/>
      <c r="G542" s="210"/>
      <c r="H542" s="210"/>
      <c r="I542" s="627"/>
      <c r="J542" s="210"/>
      <c r="K542" s="210"/>
      <c r="L542" s="210"/>
      <c r="M542" s="628"/>
      <c r="N542" s="210"/>
      <c r="O542" s="210"/>
      <c r="P542" s="210"/>
      <c r="Q542" s="210"/>
      <c r="R542" s="210"/>
      <c r="S542" s="210"/>
      <c r="T542" s="210"/>
      <c r="U542" s="210"/>
      <c r="V542" s="210"/>
      <c r="W542" s="210"/>
      <c r="X542" s="210"/>
      <c r="Y542" s="210"/>
      <c r="Z542" s="210"/>
    </row>
    <row r="543" ht="12.75" customHeight="1">
      <c r="A543" s="625"/>
      <c r="B543" s="625"/>
      <c r="C543" s="625"/>
      <c r="D543" s="627"/>
      <c r="E543" s="210"/>
      <c r="F543" s="210"/>
      <c r="G543" s="210"/>
      <c r="H543" s="210"/>
      <c r="I543" s="627"/>
      <c r="J543" s="210"/>
      <c r="K543" s="210"/>
      <c r="L543" s="210"/>
      <c r="M543" s="628"/>
      <c r="N543" s="210"/>
      <c r="O543" s="210"/>
      <c r="P543" s="210"/>
      <c r="Q543" s="210"/>
      <c r="R543" s="210"/>
      <c r="S543" s="210"/>
      <c r="T543" s="210"/>
      <c r="U543" s="210"/>
      <c r="V543" s="210"/>
      <c r="W543" s="210"/>
      <c r="X543" s="210"/>
      <c r="Y543" s="210"/>
      <c r="Z543" s="210"/>
    </row>
    <row r="544" ht="12.75" customHeight="1">
      <c r="A544" s="625"/>
      <c r="B544" s="625"/>
      <c r="C544" s="625"/>
      <c r="D544" s="627"/>
      <c r="E544" s="210"/>
      <c r="F544" s="210"/>
      <c r="G544" s="210"/>
      <c r="H544" s="210"/>
      <c r="I544" s="627"/>
      <c r="J544" s="210"/>
      <c r="K544" s="210"/>
      <c r="L544" s="210"/>
      <c r="M544" s="628"/>
      <c r="N544" s="210"/>
      <c r="O544" s="210"/>
      <c r="P544" s="210"/>
      <c r="Q544" s="210"/>
      <c r="R544" s="210"/>
      <c r="S544" s="210"/>
      <c r="T544" s="210"/>
      <c r="U544" s="210"/>
      <c r="V544" s="210"/>
      <c r="W544" s="210"/>
      <c r="X544" s="210"/>
      <c r="Y544" s="210"/>
      <c r="Z544" s="210"/>
    </row>
    <row r="545" ht="12.75" customHeight="1">
      <c r="A545" s="625"/>
      <c r="B545" s="625"/>
      <c r="C545" s="625"/>
      <c r="D545" s="627"/>
      <c r="E545" s="210"/>
      <c r="F545" s="210"/>
      <c r="G545" s="210"/>
      <c r="H545" s="210"/>
      <c r="I545" s="627"/>
      <c r="J545" s="210"/>
      <c r="K545" s="210"/>
      <c r="L545" s="210"/>
      <c r="M545" s="628"/>
      <c r="N545" s="210"/>
      <c r="O545" s="210"/>
      <c r="P545" s="210"/>
      <c r="Q545" s="210"/>
      <c r="R545" s="210"/>
      <c r="S545" s="210"/>
      <c r="T545" s="210"/>
      <c r="U545" s="210"/>
      <c r="V545" s="210"/>
      <c r="W545" s="210"/>
      <c r="X545" s="210"/>
      <c r="Y545" s="210"/>
      <c r="Z545" s="210"/>
    </row>
    <row r="546" ht="12.75" customHeight="1">
      <c r="A546" s="625"/>
      <c r="B546" s="625"/>
      <c r="C546" s="625"/>
      <c r="D546" s="627"/>
      <c r="E546" s="210"/>
      <c r="F546" s="210"/>
      <c r="G546" s="210"/>
      <c r="H546" s="210"/>
      <c r="I546" s="627"/>
      <c r="J546" s="210"/>
      <c r="K546" s="210"/>
      <c r="L546" s="210"/>
      <c r="M546" s="628"/>
      <c r="N546" s="210"/>
      <c r="O546" s="210"/>
      <c r="P546" s="210"/>
      <c r="Q546" s="210"/>
      <c r="R546" s="210"/>
      <c r="S546" s="210"/>
      <c r="T546" s="210"/>
      <c r="U546" s="210"/>
      <c r="V546" s="210"/>
      <c r="W546" s="210"/>
      <c r="X546" s="210"/>
      <c r="Y546" s="210"/>
      <c r="Z546" s="210"/>
    </row>
    <row r="547" ht="12.75" customHeight="1">
      <c r="A547" s="625"/>
      <c r="B547" s="625"/>
      <c r="C547" s="625"/>
      <c r="D547" s="627"/>
      <c r="E547" s="210"/>
      <c r="F547" s="210"/>
      <c r="G547" s="210"/>
      <c r="H547" s="210"/>
      <c r="I547" s="627"/>
      <c r="J547" s="210"/>
      <c r="K547" s="210"/>
      <c r="L547" s="210"/>
      <c r="M547" s="628"/>
      <c r="N547" s="210"/>
      <c r="O547" s="210"/>
      <c r="P547" s="210"/>
      <c r="Q547" s="210"/>
      <c r="R547" s="210"/>
      <c r="S547" s="210"/>
      <c r="T547" s="210"/>
      <c r="U547" s="210"/>
      <c r="V547" s="210"/>
      <c r="W547" s="210"/>
      <c r="X547" s="210"/>
      <c r="Y547" s="210"/>
      <c r="Z547" s="210"/>
    </row>
    <row r="548" ht="12.75" customHeight="1">
      <c r="A548" s="625"/>
      <c r="B548" s="625"/>
      <c r="C548" s="625"/>
      <c r="D548" s="627"/>
      <c r="E548" s="210"/>
      <c r="F548" s="210"/>
      <c r="G548" s="210"/>
      <c r="H548" s="210"/>
      <c r="I548" s="627"/>
      <c r="J548" s="210"/>
      <c r="K548" s="210"/>
      <c r="L548" s="210"/>
      <c r="M548" s="628"/>
      <c r="N548" s="210"/>
      <c r="O548" s="210"/>
      <c r="P548" s="210"/>
      <c r="Q548" s="210"/>
      <c r="R548" s="210"/>
      <c r="S548" s="210"/>
      <c r="T548" s="210"/>
      <c r="U548" s="210"/>
      <c r="V548" s="210"/>
      <c r="W548" s="210"/>
      <c r="X548" s="210"/>
      <c r="Y548" s="210"/>
      <c r="Z548" s="210"/>
    </row>
    <row r="549" ht="12.75" customHeight="1">
      <c r="A549" s="625"/>
      <c r="B549" s="625"/>
      <c r="C549" s="625"/>
      <c r="D549" s="627"/>
      <c r="E549" s="210"/>
      <c r="F549" s="210"/>
      <c r="G549" s="210"/>
      <c r="H549" s="210"/>
      <c r="I549" s="627"/>
      <c r="J549" s="210"/>
      <c r="K549" s="210"/>
      <c r="L549" s="210"/>
      <c r="M549" s="628"/>
      <c r="N549" s="210"/>
      <c r="O549" s="210"/>
      <c r="P549" s="210"/>
      <c r="Q549" s="210"/>
      <c r="R549" s="210"/>
      <c r="S549" s="210"/>
      <c r="T549" s="210"/>
      <c r="U549" s="210"/>
      <c r="V549" s="210"/>
      <c r="W549" s="210"/>
      <c r="X549" s="210"/>
      <c r="Y549" s="210"/>
      <c r="Z549" s="210"/>
    </row>
    <row r="550" ht="12.75" customHeight="1">
      <c r="A550" s="625"/>
      <c r="B550" s="625"/>
      <c r="C550" s="625"/>
      <c r="D550" s="627"/>
      <c r="E550" s="210"/>
      <c r="F550" s="210"/>
      <c r="G550" s="210"/>
      <c r="H550" s="210"/>
      <c r="I550" s="627"/>
      <c r="J550" s="210"/>
      <c r="K550" s="210"/>
      <c r="L550" s="210"/>
      <c r="M550" s="628"/>
      <c r="N550" s="210"/>
      <c r="O550" s="210"/>
      <c r="P550" s="210"/>
      <c r="Q550" s="210"/>
      <c r="R550" s="210"/>
      <c r="S550" s="210"/>
      <c r="T550" s="210"/>
      <c r="U550" s="210"/>
      <c r="V550" s="210"/>
      <c r="W550" s="210"/>
      <c r="X550" s="210"/>
      <c r="Y550" s="210"/>
      <c r="Z550" s="210"/>
    </row>
    <row r="551" ht="12.75" customHeight="1">
      <c r="A551" s="625"/>
      <c r="B551" s="625"/>
      <c r="C551" s="625"/>
      <c r="D551" s="627"/>
      <c r="E551" s="210"/>
      <c r="F551" s="210"/>
      <c r="G551" s="210"/>
      <c r="H551" s="210"/>
      <c r="I551" s="627"/>
      <c r="J551" s="210"/>
      <c r="K551" s="210"/>
      <c r="L551" s="210"/>
      <c r="M551" s="628"/>
      <c r="N551" s="210"/>
      <c r="O551" s="210"/>
      <c r="P551" s="210"/>
      <c r="Q551" s="210"/>
      <c r="R551" s="210"/>
      <c r="S551" s="210"/>
      <c r="T551" s="210"/>
      <c r="U551" s="210"/>
      <c r="V551" s="210"/>
      <c r="W551" s="210"/>
      <c r="X551" s="210"/>
      <c r="Y551" s="210"/>
      <c r="Z551" s="210"/>
    </row>
    <row r="552" ht="12.75" customHeight="1">
      <c r="A552" s="625"/>
      <c r="B552" s="625"/>
      <c r="C552" s="625"/>
      <c r="D552" s="627"/>
      <c r="E552" s="210"/>
      <c r="F552" s="210"/>
      <c r="G552" s="210"/>
      <c r="H552" s="210"/>
      <c r="I552" s="627"/>
      <c r="J552" s="210"/>
      <c r="K552" s="210"/>
      <c r="L552" s="210"/>
      <c r="M552" s="628"/>
      <c r="N552" s="210"/>
      <c r="O552" s="210"/>
      <c r="P552" s="210"/>
      <c r="Q552" s="210"/>
      <c r="R552" s="210"/>
      <c r="S552" s="210"/>
      <c r="T552" s="210"/>
      <c r="U552" s="210"/>
      <c r="V552" s="210"/>
      <c r="W552" s="210"/>
      <c r="X552" s="210"/>
      <c r="Y552" s="210"/>
      <c r="Z552" s="210"/>
    </row>
    <row r="553" ht="12.75" customHeight="1">
      <c r="A553" s="625"/>
      <c r="B553" s="625"/>
      <c r="C553" s="625"/>
      <c r="D553" s="627"/>
      <c r="E553" s="210"/>
      <c r="F553" s="210"/>
      <c r="G553" s="210"/>
      <c r="H553" s="210"/>
      <c r="I553" s="627"/>
      <c r="J553" s="210"/>
      <c r="K553" s="210"/>
      <c r="L553" s="210"/>
      <c r="M553" s="628"/>
      <c r="N553" s="210"/>
      <c r="O553" s="210"/>
      <c r="P553" s="210"/>
      <c r="Q553" s="210"/>
      <c r="R553" s="210"/>
      <c r="S553" s="210"/>
      <c r="T553" s="210"/>
      <c r="U553" s="210"/>
      <c r="V553" s="210"/>
      <c r="W553" s="210"/>
      <c r="X553" s="210"/>
      <c r="Y553" s="210"/>
      <c r="Z553" s="210"/>
    </row>
    <row r="554" ht="12.75" customHeight="1">
      <c r="A554" s="625"/>
      <c r="B554" s="625"/>
      <c r="C554" s="625"/>
      <c r="D554" s="627"/>
      <c r="E554" s="210"/>
      <c r="F554" s="210"/>
      <c r="G554" s="210"/>
      <c r="H554" s="210"/>
      <c r="I554" s="627"/>
      <c r="J554" s="210"/>
      <c r="K554" s="210"/>
      <c r="L554" s="210"/>
      <c r="M554" s="628"/>
      <c r="N554" s="210"/>
      <c r="O554" s="210"/>
      <c r="P554" s="210"/>
      <c r="Q554" s="210"/>
      <c r="R554" s="210"/>
      <c r="S554" s="210"/>
      <c r="T554" s="210"/>
      <c r="U554" s="210"/>
      <c r="V554" s="210"/>
      <c r="W554" s="210"/>
      <c r="X554" s="210"/>
      <c r="Y554" s="210"/>
      <c r="Z554" s="210"/>
    </row>
    <row r="555" ht="12.75" customHeight="1">
      <c r="A555" s="625"/>
      <c r="B555" s="625"/>
      <c r="C555" s="625"/>
      <c r="D555" s="627"/>
      <c r="E555" s="210"/>
      <c r="F555" s="210"/>
      <c r="G555" s="210"/>
      <c r="H555" s="210"/>
      <c r="I555" s="627"/>
      <c r="J555" s="210"/>
      <c r="K555" s="210"/>
      <c r="L555" s="210"/>
      <c r="M555" s="628"/>
      <c r="N555" s="210"/>
      <c r="O555" s="210"/>
      <c r="P555" s="210"/>
      <c r="Q555" s="210"/>
      <c r="R555" s="210"/>
      <c r="S555" s="210"/>
      <c r="T555" s="210"/>
      <c r="U555" s="210"/>
      <c r="V555" s="210"/>
      <c r="W555" s="210"/>
      <c r="X555" s="210"/>
      <c r="Y555" s="210"/>
      <c r="Z555" s="210"/>
    </row>
    <row r="556" ht="12.75" customHeight="1">
      <c r="A556" s="625"/>
      <c r="B556" s="625"/>
      <c r="C556" s="625"/>
      <c r="D556" s="627"/>
      <c r="E556" s="210"/>
      <c r="F556" s="210"/>
      <c r="G556" s="210"/>
      <c r="H556" s="210"/>
      <c r="I556" s="627"/>
      <c r="J556" s="210"/>
      <c r="K556" s="210"/>
      <c r="L556" s="210"/>
      <c r="M556" s="628"/>
      <c r="N556" s="210"/>
      <c r="O556" s="210"/>
      <c r="P556" s="210"/>
      <c r="Q556" s="210"/>
      <c r="R556" s="210"/>
      <c r="S556" s="210"/>
      <c r="T556" s="210"/>
      <c r="U556" s="210"/>
      <c r="V556" s="210"/>
      <c r="W556" s="210"/>
      <c r="X556" s="210"/>
      <c r="Y556" s="210"/>
      <c r="Z556" s="210"/>
    </row>
    <row r="557" ht="12.75" customHeight="1">
      <c r="A557" s="625"/>
      <c r="B557" s="625"/>
      <c r="C557" s="625"/>
      <c r="D557" s="627"/>
      <c r="E557" s="210"/>
      <c r="F557" s="210"/>
      <c r="G557" s="210"/>
      <c r="H557" s="210"/>
      <c r="I557" s="627"/>
      <c r="J557" s="210"/>
      <c r="K557" s="210"/>
      <c r="L557" s="210"/>
      <c r="M557" s="628"/>
      <c r="N557" s="210"/>
      <c r="O557" s="210"/>
      <c r="P557" s="210"/>
      <c r="Q557" s="210"/>
      <c r="R557" s="210"/>
      <c r="S557" s="210"/>
      <c r="T557" s="210"/>
      <c r="U557" s="210"/>
      <c r="V557" s="210"/>
      <c r="W557" s="210"/>
      <c r="X557" s="210"/>
      <c r="Y557" s="210"/>
      <c r="Z557" s="210"/>
    </row>
    <row r="558" ht="12.75" customHeight="1">
      <c r="A558" s="625"/>
      <c r="B558" s="625"/>
      <c r="C558" s="625"/>
      <c r="D558" s="627"/>
      <c r="E558" s="210"/>
      <c r="F558" s="210"/>
      <c r="G558" s="210"/>
      <c r="H558" s="210"/>
      <c r="I558" s="627"/>
      <c r="J558" s="210"/>
      <c r="K558" s="210"/>
      <c r="L558" s="210"/>
      <c r="M558" s="628"/>
      <c r="N558" s="210"/>
      <c r="O558" s="210"/>
      <c r="P558" s="210"/>
      <c r="Q558" s="210"/>
      <c r="R558" s="210"/>
      <c r="S558" s="210"/>
      <c r="T558" s="210"/>
      <c r="U558" s="210"/>
      <c r="V558" s="210"/>
      <c r="W558" s="210"/>
      <c r="X558" s="210"/>
      <c r="Y558" s="210"/>
      <c r="Z558" s="210"/>
    </row>
    <row r="559" ht="12.75" customHeight="1">
      <c r="A559" s="625"/>
      <c r="B559" s="625"/>
      <c r="C559" s="625"/>
      <c r="D559" s="627"/>
      <c r="E559" s="210"/>
      <c r="F559" s="210"/>
      <c r="G559" s="210"/>
      <c r="H559" s="210"/>
      <c r="I559" s="627"/>
      <c r="J559" s="210"/>
      <c r="K559" s="210"/>
      <c r="L559" s="210"/>
      <c r="M559" s="628"/>
      <c r="N559" s="210"/>
      <c r="O559" s="210"/>
      <c r="P559" s="210"/>
      <c r="Q559" s="210"/>
      <c r="R559" s="210"/>
      <c r="S559" s="210"/>
      <c r="T559" s="210"/>
      <c r="U559" s="210"/>
      <c r="V559" s="210"/>
      <c r="W559" s="210"/>
      <c r="X559" s="210"/>
      <c r="Y559" s="210"/>
      <c r="Z559" s="210"/>
    </row>
    <row r="560" ht="12.75" customHeight="1">
      <c r="A560" s="625"/>
      <c r="B560" s="625"/>
      <c r="C560" s="625"/>
      <c r="D560" s="627"/>
      <c r="E560" s="210"/>
      <c r="F560" s="210"/>
      <c r="G560" s="210"/>
      <c r="H560" s="210"/>
      <c r="I560" s="627"/>
      <c r="J560" s="210"/>
      <c r="K560" s="210"/>
      <c r="L560" s="210"/>
      <c r="M560" s="628"/>
      <c r="N560" s="210"/>
      <c r="O560" s="210"/>
      <c r="P560" s="210"/>
      <c r="Q560" s="210"/>
      <c r="R560" s="210"/>
      <c r="S560" s="210"/>
      <c r="T560" s="210"/>
      <c r="U560" s="210"/>
      <c r="V560" s="210"/>
      <c r="W560" s="210"/>
      <c r="X560" s="210"/>
      <c r="Y560" s="210"/>
      <c r="Z560" s="210"/>
    </row>
    <row r="561" ht="12.75" customHeight="1">
      <c r="A561" s="625"/>
      <c r="B561" s="625"/>
      <c r="C561" s="625"/>
      <c r="D561" s="627"/>
      <c r="E561" s="210"/>
      <c r="F561" s="210"/>
      <c r="G561" s="210"/>
      <c r="H561" s="210"/>
      <c r="I561" s="627"/>
      <c r="J561" s="210"/>
      <c r="K561" s="210"/>
      <c r="L561" s="210"/>
      <c r="M561" s="628"/>
      <c r="N561" s="210"/>
      <c r="O561" s="210"/>
      <c r="P561" s="210"/>
      <c r="Q561" s="210"/>
      <c r="R561" s="210"/>
      <c r="S561" s="210"/>
      <c r="T561" s="210"/>
      <c r="U561" s="210"/>
      <c r="V561" s="210"/>
      <c r="W561" s="210"/>
      <c r="X561" s="210"/>
      <c r="Y561" s="210"/>
      <c r="Z561" s="210"/>
    </row>
    <row r="562" ht="12.75" customHeight="1">
      <c r="A562" s="625"/>
      <c r="B562" s="625"/>
      <c r="C562" s="625"/>
      <c r="D562" s="627"/>
      <c r="E562" s="210"/>
      <c r="F562" s="210"/>
      <c r="G562" s="210"/>
      <c r="H562" s="210"/>
      <c r="I562" s="627"/>
      <c r="J562" s="210"/>
      <c r="K562" s="210"/>
      <c r="L562" s="210"/>
      <c r="M562" s="628"/>
      <c r="N562" s="210"/>
      <c r="O562" s="210"/>
      <c r="P562" s="210"/>
      <c r="Q562" s="210"/>
      <c r="R562" s="210"/>
      <c r="S562" s="210"/>
      <c r="T562" s="210"/>
      <c r="U562" s="210"/>
      <c r="V562" s="210"/>
      <c r="W562" s="210"/>
      <c r="X562" s="210"/>
      <c r="Y562" s="210"/>
      <c r="Z562" s="210"/>
    </row>
    <row r="563" ht="12.75" customHeight="1">
      <c r="A563" s="625"/>
      <c r="B563" s="625"/>
      <c r="C563" s="625"/>
      <c r="D563" s="627"/>
      <c r="E563" s="210"/>
      <c r="F563" s="210"/>
      <c r="G563" s="210"/>
      <c r="H563" s="210"/>
      <c r="I563" s="627"/>
      <c r="J563" s="210"/>
      <c r="K563" s="210"/>
      <c r="L563" s="210"/>
      <c r="M563" s="628"/>
      <c r="N563" s="210"/>
      <c r="O563" s="210"/>
      <c r="P563" s="210"/>
      <c r="Q563" s="210"/>
      <c r="R563" s="210"/>
      <c r="S563" s="210"/>
      <c r="T563" s="210"/>
      <c r="U563" s="210"/>
      <c r="V563" s="210"/>
      <c r="W563" s="210"/>
      <c r="X563" s="210"/>
      <c r="Y563" s="210"/>
      <c r="Z563" s="210"/>
    </row>
    <row r="564" ht="12.75" customHeight="1">
      <c r="A564" s="625"/>
      <c r="B564" s="625"/>
      <c r="C564" s="625"/>
      <c r="D564" s="627"/>
      <c r="E564" s="210"/>
      <c r="F564" s="210"/>
      <c r="G564" s="210"/>
      <c r="H564" s="210"/>
      <c r="I564" s="627"/>
      <c r="J564" s="210"/>
      <c r="K564" s="210"/>
      <c r="L564" s="210"/>
      <c r="M564" s="628"/>
      <c r="N564" s="210"/>
      <c r="O564" s="210"/>
      <c r="P564" s="210"/>
      <c r="Q564" s="210"/>
      <c r="R564" s="210"/>
      <c r="S564" s="210"/>
      <c r="T564" s="210"/>
      <c r="U564" s="210"/>
      <c r="V564" s="210"/>
      <c r="W564" s="210"/>
      <c r="X564" s="210"/>
      <c r="Y564" s="210"/>
      <c r="Z564" s="210"/>
    </row>
    <row r="565" ht="12.75" customHeight="1">
      <c r="A565" s="625"/>
      <c r="B565" s="625"/>
      <c r="C565" s="625"/>
      <c r="D565" s="627"/>
      <c r="E565" s="210"/>
      <c r="F565" s="210"/>
      <c r="G565" s="210"/>
      <c r="H565" s="210"/>
      <c r="I565" s="627"/>
      <c r="J565" s="210"/>
      <c r="K565" s="210"/>
      <c r="L565" s="210"/>
      <c r="M565" s="628"/>
      <c r="N565" s="210"/>
      <c r="O565" s="210"/>
      <c r="P565" s="210"/>
      <c r="Q565" s="210"/>
      <c r="R565" s="210"/>
      <c r="S565" s="210"/>
      <c r="T565" s="210"/>
      <c r="U565" s="210"/>
      <c r="V565" s="210"/>
      <c r="W565" s="210"/>
      <c r="X565" s="210"/>
      <c r="Y565" s="210"/>
      <c r="Z565" s="210"/>
    </row>
    <row r="566" ht="12.75" customHeight="1">
      <c r="A566" s="625"/>
      <c r="B566" s="625"/>
      <c r="C566" s="625"/>
      <c r="D566" s="627"/>
      <c r="E566" s="210"/>
      <c r="F566" s="210"/>
      <c r="G566" s="210"/>
      <c r="H566" s="210"/>
      <c r="I566" s="627"/>
      <c r="J566" s="210"/>
      <c r="K566" s="210"/>
      <c r="L566" s="210"/>
      <c r="M566" s="628"/>
      <c r="N566" s="210"/>
      <c r="O566" s="210"/>
      <c r="P566" s="210"/>
      <c r="Q566" s="210"/>
      <c r="R566" s="210"/>
      <c r="S566" s="210"/>
      <c r="T566" s="210"/>
      <c r="U566" s="210"/>
      <c r="V566" s="210"/>
      <c r="W566" s="210"/>
      <c r="X566" s="210"/>
      <c r="Y566" s="210"/>
      <c r="Z566" s="210"/>
    </row>
    <row r="567" ht="12.75" customHeight="1">
      <c r="A567" s="625"/>
      <c r="B567" s="625"/>
      <c r="C567" s="625"/>
      <c r="D567" s="627"/>
      <c r="E567" s="210"/>
      <c r="F567" s="210"/>
      <c r="G567" s="210"/>
      <c r="H567" s="210"/>
      <c r="I567" s="627"/>
      <c r="J567" s="210"/>
      <c r="K567" s="210"/>
      <c r="L567" s="210"/>
      <c r="M567" s="628"/>
      <c r="N567" s="210"/>
      <c r="O567" s="210"/>
      <c r="P567" s="210"/>
      <c r="Q567" s="210"/>
      <c r="R567" s="210"/>
      <c r="S567" s="210"/>
      <c r="T567" s="210"/>
      <c r="U567" s="210"/>
      <c r="V567" s="210"/>
      <c r="W567" s="210"/>
      <c r="X567" s="210"/>
      <c r="Y567" s="210"/>
      <c r="Z567" s="210"/>
    </row>
    <row r="568" ht="12.75" customHeight="1">
      <c r="A568" s="625"/>
      <c r="B568" s="625"/>
      <c r="C568" s="625"/>
      <c r="D568" s="627"/>
      <c r="E568" s="210"/>
      <c r="F568" s="210"/>
      <c r="G568" s="210"/>
      <c r="H568" s="210"/>
      <c r="I568" s="627"/>
      <c r="J568" s="210"/>
      <c r="K568" s="210"/>
      <c r="L568" s="210"/>
      <c r="M568" s="628"/>
      <c r="N568" s="210"/>
      <c r="O568" s="210"/>
      <c r="P568" s="210"/>
      <c r="Q568" s="210"/>
      <c r="R568" s="210"/>
      <c r="S568" s="210"/>
      <c r="T568" s="210"/>
      <c r="U568" s="210"/>
      <c r="V568" s="210"/>
      <c r="W568" s="210"/>
      <c r="X568" s="210"/>
      <c r="Y568" s="210"/>
      <c r="Z568" s="210"/>
    </row>
    <row r="569" ht="12.75" customHeight="1">
      <c r="A569" s="625"/>
      <c r="B569" s="625"/>
      <c r="C569" s="625"/>
      <c r="D569" s="627"/>
      <c r="E569" s="210"/>
      <c r="F569" s="210"/>
      <c r="G569" s="210"/>
      <c r="H569" s="210"/>
      <c r="I569" s="627"/>
      <c r="J569" s="210"/>
      <c r="K569" s="210"/>
      <c r="L569" s="210"/>
      <c r="M569" s="628"/>
      <c r="N569" s="210"/>
      <c r="O569" s="210"/>
      <c r="P569" s="210"/>
      <c r="Q569" s="210"/>
      <c r="R569" s="210"/>
      <c r="S569" s="210"/>
      <c r="T569" s="210"/>
      <c r="U569" s="210"/>
      <c r="V569" s="210"/>
      <c r="W569" s="210"/>
      <c r="X569" s="210"/>
      <c r="Y569" s="210"/>
      <c r="Z569" s="210"/>
    </row>
    <row r="570" ht="12.75" customHeight="1">
      <c r="A570" s="625"/>
      <c r="B570" s="625"/>
      <c r="C570" s="625"/>
      <c r="D570" s="627"/>
      <c r="E570" s="210"/>
      <c r="F570" s="210"/>
      <c r="G570" s="210"/>
      <c r="H570" s="210"/>
      <c r="I570" s="627"/>
      <c r="J570" s="210"/>
      <c r="K570" s="210"/>
      <c r="L570" s="210"/>
      <c r="M570" s="628"/>
      <c r="N570" s="210"/>
      <c r="O570" s="210"/>
      <c r="P570" s="210"/>
      <c r="Q570" s="210"/>
      <c r="R570" s="210"/>
      <c r="S570" s="210"/>
      <c r="T570" s="210"/>
      <c r="U570" s="210"/>
      <c r="V570" s="210"/>
      <c r="W570" s="210"/>
      <c r="X570" s="210"/>
      <c r="Y570" s="210"/>
      <c r="Z570" s="210"/>
    </row>
    <row r="571" ht="12.75" customHeight="1">
      <c r="A571" s="625"/>
      <c r="B571" s="625"/>
      <c r="C571" s="625"/>
      <c r="D571" s="627"/>
      <c r="E571" s="210"/>
      <c r="F571" s="210"/>
      <c r="G571" s="210"/>
      <c r="H571" s="210"/>
      <c r="I571" s="627"/>
      <c r="J571" s="210"/>
      <c r="K571" s="210"/>
      <c r="L571" s="210"/>
      <c r="M571" s="628"/>
      <c r="N571" s="210"/>
      <c r="O571" s="210"/>
      <c r="P571" s="210"/>
      <c r="Q571" s="210"/>
      <c r="R571" s="210"/>
      <c r="S571" s="210"/>
      <c r="T571" s="210"/>
      <c r="U571" s="210"/>
      <c r="V571" s="210"/>
      <c r="W571" s="210"/>
      <c r="X571" s="210"/>
      <c r="Y571" s="210"/>
      <c r="Z571" s="210"/>
    </row>
    <row r="572" ht="12.75" customHeight="1">
      <c r="A572" s="625"/>
      <c r="B572" s="625"/>
      <c r="C572" s="625"/>
      <c r="D572" s="627"/>
      <c r="E572" s="210"/>
      <c r="F572" s="210"/>
      <c r="G572" s="210"/>
      <c r="H572" s="210"/>
      <c r="I572" s="627"/>
      <c r="J572" s="210"/>
      <c r="K572" s="210"/>
      <c r="L572" s="210"/>
      <c r="M572" s="628"/>
      <c r="N572" s="210"/>
      <c r="O572" s="210"/>
      <c r="P572" s="210"/>
      <c r="Q572" s="210"/>
      <c r="R572" s="210"/>
      <c r="S572" s="210"/>
      <c r="T572" s="210"/>
      <c r="U572" s="210"/>
      <c r="V572" s="210"/>
      <c r="W572" s="210"/>
      <c r="X572" s="210"/>
      <c r="Y572" s="210"/>
      <c r="Z572" s="210"/>
    </row>
    <row r="573" ht="12.75" customHeight="1">
      <c r="A573" s="625"/>
      <c r="B573" s="625"/>
      <c r="C573" s="625"/>
      <c r="D573" s="627"/>
      <c r="E573" s="210"/>
      <c r="F573" s="210"/>
      <c r="G573" s="210"/>
      <c r="H573" s="210"/>
      <c r="I573" s="627"/>
      <c r="J573" s="210"/>
      <c r="K573" s="210"/>
      <c r="L573" s="210"/>
      <c r="M573" s="628"/>
      <c r="N573" s="210"/>
      <c r="O573" s="210"/>
      <c r="P573" s="210"/>
      <c r="Q573" s="210"/>
      <c r="R573" s="210"/>
      <c r="S573" s="210"/>
      <c r="T573" s="210"/>
      <c r="U573" s="210"/>
      <c r="V573" s="210"/>
      <c r="W573" s="210"/>
      <c r="X573" s="210"/>
      <c r="Y573" s="210"/>
      <c r="Z573" s="210"/>
    </row>
    <row r="574" ht="12.75" customHeight="1">
      <c r="A574" s="625"/>
      <c r="B574" s="625"/>
      <c r="C574" s="625"/>
      <c r="D574" s="627"/>
      <c r="E574" s="210"/>
      <c r="F574" s="210"/>
      <c r="G574" s="210"/>
      <c r="H574" s="210"/>
      <c r="I574" s="627"/>
      <c r="J574" s="210"/>
      <c r="K574" s="210"/>
      <c r="L574" s="210"/>
      <c r="M574" s="628"/>
      <c r="N574" s="210"/>
      <c r="O574" s="210"/>
      <c r="P574" s="210"/>
      <c r="Q574" s="210"/>
      <c r="R574" s="210"/>
      <c r="S574" s="210"/>
      <c r="T574" s="210"/>
      <c r="U574" s="210"/>
      <c r="V574" s="210"/>
      <c r="W574" s="210"/>
      <c r="X574" s="210"/>
      <c r="Y574" s="210"/>
      <c r="Z574" s="210"/>
    </row>
    <row r="575" ht="12.75" customHeight="1">
      <c r="A575" s="625"/>
      <c r="B575" s="625"/>
      <c r="C575" s="625"/>
      <c r="D575" s="627"/>
      <c r="E575" s="210"/>
      <c r="F575" s="210"/>
      <c r="G575" s="210"/>
      <c r="H575" s="210"/>
      <c r="I575" s="627"/>
      <c r="J575" s="210"/>
      <c r="K575" s="210"/>
      <c r="L575" s="210"/>
      <c r="M575" s="628"/>
      <c r="N575" s="210"/>
      <c r="O575" s="210"/>
      <c r="P575" s="210"/>
      <c r="Q575" s="210"/>
      <c r="R575" s="210"/>
      <c r="S575" s="210"/>
      <c r="T575" s="210"/>
      <c r="U575" s="210"/>
      <c r="V575" s="210"/>
      <c r="W575" s="210"/>
      <c r="X575" s="210"/>
      <c r="Y575" s="210"/>
      <c r="Z575" s="210"/>
    </row>
    <row r="576" ht="12.75" customHeight="1">
      <c r="A576" s="625"/>
      <c r="B576" s="625"/>
      <c r="C576" s="625"/>
      <c r="D576" s="627"/>
      <c r="E576" s="210"/>
      <c r="F576" s="210"/>
      <c r="G576" s="210"/>
      <c r="H576" s="210"/>
      <c r="I576" s="627"/>
      <c r="J576" s="210"/>
      <c r="K576" s="210"/>
      <c r="L576" s="210"/>
      <c r="M576" s="628"/>
      <c r="N576" s="210"/>
      <c r="O576" s="210"/>
      <c r="P576" s="210"/>
      <c r="Q576" s="210"/>
      <c r="R576" s="210"/>
      <c r="S576" s="210"/>
      <c r="T576" s="210"/>
      <c r="U576" s="210"/>
      <c r="V576" s="210"/>
      <c r="W576" s="210"/>
      <c r="X576" s="210"/>
      <c r="Y576" s="210"/>
      <c r="Z576" s="210"/>
    </row>
    <row r="577" ht="12.75" customHeight="1">
      <c r="A577" s="625"/>
      <c r="B577" s="625"/>
      <c r="C577" s="625"/>
      <c r="D577" s="627"/>
      <c r="E577" s="210"/>
      <c r="F577" s="210"/>
      <c r="G577" s="210"/>
      <c r="H577" s="210"/>
      <c r="I577" s="627"/>
      <c r="J577" s="210"/>
      <c r="K577" s="210"/>
      <c r="L577" s="210"/>
      <c r="M577" s="628"/>
      <c r="N577" s="210"/>
      <c r="O577" s="210"/>
      <c r="P577" s="210"/>
      <c r="Q577" s="210"/>
      <c r="R577" s="210"/>
      <c r="S577" s="210"/>
      <c r="T577" s="210"/>
      <c r="U577" s="210"/>
      <c r="V577" s="210"/>
      <c r="W577" s="210"/>
      <c r="X577" s="210"/>
      <c r="Y577" s="210"/>
      <c r="Z577" s="210"/>
    </row>
    <row r="578" ht="12.75" customHeight="1">
      <c r="A578" s="625"/>
      <c r="B578" s="625"/>
      <c r="C578" s="625"/>
      <c r="D578" s="627"/>
      <c r="E578" s="210"/>
      <c r="F578" s="210"/>
      <c r="G578" s="210"/>
      <c r="H578" s="210"/>
      <c r="I578" s="627"/>
      <c r="J578" s="210"/>
      <c r="K578" s="210"/>
      <c r="L578" s="210"/>
      <c r="M578" s="628"/>
      <c r="N578" s="210"/>
      <c r="O578" s="210"/>
      <c r="P578" s="210"/>
      <c r="Q578" s="210"/>
      <c r="R578" s="210"/>
      <c r="S578" s="210"/>
      <c r="T578" s="210"/>
      <c r="U578" s="210"/>
      <c r="V578" s="210"/>
      <c r="W578" s="210"/>
      <c r="X578" s="210"/>
      <c r="Y578" s="210"/>
      <c r="Z578" s="210"/>
    </row>
    <row r="579" ht="12.75" customHeight="1">
      <c r="A579" s="625"/>
      <c r="B579" s="625"/>
      <c r="C579" s="625"/>
      <c r="D579" s="627"/>
      <c r="E579" s="210"/>
      <c r="F579" s="210"/>
      <c r="G579" s="210"/>
      <c r="H579" s="210"/>
      <c r="I579" s="627"/>
      <c r="J579" s="210"/>
      <c r="K579" s="210"/>
      <c r="L579" s="210"/>
      <c r="M579" s="628"/>
      <c r="N579" s="210"/>
      <c r="O579" s="210"/>
      <c r="P579" s="210"/>
      <c r="Q579" s="210"/>
      <c r="R579" s="210"/>
      <c r="S579" s="210"/>
      <c r="T579" s="210"/>
      <c r="U579" s="210"/>
      <c r="V579" s="210"/>
      <c r="W579" s="210"/>
      <c r="X579" s="210"/>
      <c r="Y579" s="210"/>
      <c r="Z579" s="210"/>
    </row>
    <row r="580" ht="12.75" customHeight="1">
      <c r="A580" s="625"/>
      <c r="B580" s="625"/>
      <c r="C580" s="625"/>
      <c r="D580" s="627"/>
      <c r="E580" s="210"/>
      <c r="F580" s="210"/>
      <c r="G580" s="210"/>
      <c r="H580" s="210"/>
      <c r="I580" s="627"/>
      <c r="J580" s="210"/>
      <c r="K580" s="210"/>
      <c r="L580" s="210"/>
      <c r="M580" s="628"/>
      <c r="N580" s="210"/>
      <c r="O580" s="210"/>
      <c r="P580" s="210"/>
      <c r="Q580" s="210"/>
      <c r="R580" s="210"/>
      <c r="S580" s="210"/>
      <c r="T580" s="210"/>
      <c r="U580" s="210"/>
      <c r="V580" s="210"/>
      <c r="W580" s="210"/>
      <c r="X580" s="210"/>
      <c r="Y580" s="210"/>
      <c r="Z580" s="210"/>
    </row>
    <row r="581" ht="12.75" customHeight="1">
      <c r="A581" s="625"/>
      <c r="B581" s="625"/>
      <c r="C581" s="625"/>
      <c r="D581" s="627"/>
      <c r="E581" s="210"/>
      <c r="F581" s="210"/>
      <c r="G581" s="210"/>
      <c r="H581" s="210"/>
      <c r="I581" s="627"/>
      <c r="J581" s="210"/>
      <c r="K581" s="210"/>
      <c r="L581" s="210"/>
      <c r="M581" s="628"/>
      <c r="N581" s="210"/>
      <c r="O581" s="210"/>
      <c r="P581" s="210"/>
      <c r="Q581" s="210"/>
      <c r="R581" s="210"/>
      <c r="S581" s="210"/>
      <c r="T581" s="210"/>
      <c r="U581" s="210"/>
      <c r="V581" s="210"/>
      <c r="W581" s="210"/>
      <c r="X581" s="210"/>
      <c r="Y581" s="210"/>
      <c r="Z581" s="210"/>
    </row>
    <row r="582" ht="12.75" customHeight="1">
      <c r="A582" s="625"/>
      <c r="B582" s="625"/>
      <c r="C582" s="625"/>
      <c r="D582" s="627"/>
      <c r="E582" s="210"/>
      <c r="F582" s="210"/>
      <c r="G582" s="210"/>
      <c r="H582" s="210"/>
      <c r="I582" s="627"/>
      <c r="J582" s="210"/>
      <c r="K582" s="210"/>
      <c r="L582" s="210"/>
      <c r="M582" s="628"/>
      <c r="N582" s="210"/>
      <c r="O582" s="210"/>
      <c r="P582" s="210"/>
      <c r="Q582" s="210"/>
      <c r="R582" s="210"/>
      <c r="S582" s="210"/>
      <c r="T582" s="210"/>
      <c r="U582" s="210"/>
      <c r="V582" s="210"/>
      <c r="W582" s="210"/>
      <c r="X582" s="210"/>
      <c r="Y582" s="210"/>
      <c r="Z582" s="210"/>
    </row>
    <row r="583" ht="12.75" customHeight="1">
      <c r="A583" s="625"/>
      <c r="B583" s="625"/>
      <c r="C583" s="625"/>
      <c r="D583" s="627"/>
      <c r="E583" s="210"/>
      <c r="F583" s="210"/>
      <c r="G583" s="210"/>
      <c r="H583" s="210"/>
      <c r="I583" s="627"/>
      <c r="J583" s="210"/>
      <c r="K583" s="210"/>
      <c r="L583" s="210"/>
      <c r="M583" s="628"/>
      <c r="N583" s="210"/>
      <c r="O583" s="210"/>
      <c r="P583" s="210"/>
      <c r="Q583" s="210"/>
      <c r="R583" s="210"/>
      <c r="S583" s="210"/>
      <c r="T583" s="210"/>
      <c r="U583" s="210"/>
      <c r="V583" s="210"/>
      <c r="W583" s="210"/>
      <c r="X583" s="210"/>
      <c r="Y583" s="210"/>
      <c r="Z583" s="210"/>
    </row>
    <row r="584" ht="12.75" customHeight="1">
      <c r="A584" s="625"/>
      <c r="B584" s="625"/>
      <c r="C584" s="625"/>
      <c r="D584" s="627"/>
      <c r="E584" s="210"/>
      <c r="F584" s="210"/>
      <c r="G584" s="210"/>
      <c r="H584" s="210"/>
      <c r="I584" s="627"/>
      <c r="J584" s="210"/>
      <c r="K584" s="210"/>
      <c r="L584" s="210"/>
      <c r="M584" s="628"/>
      <c r="N584" s="210"/>
      <c r="O584" s="210"/>
      <c r="P584" s="210"/>
      <c r="Q584" s="210"/>
      <c r="R584" s="210"/>
      <c r="S584" s="210"/>
      <c r="T584" s="210"/>
      <c r="U584" s="210"/>
      <c r="V584" s="210"/>
      <c r="W584" s="210"/>
      <c r="X584" s="210"/>
      <c r="Y584" s="210"/>
      <c r="Z584" s="210"/>
    </row>
    <row r="585" ht="12.75" customHeight="1">
      <c r="A585" s="625"/>
      <c r="B585" s="625"/>
      <c r="C585" s="625"/>
      <c r="D585" s="627"/>
      <c r="E585" s="210"/>
      <c r="F585" s="210"/>
      <c r="G585" s="210"/>
      <c r="H585" s="210"/>
      <c r="I585" s="627"/>
      <c r="J585" s="210"/>
      <c r="K585" s="210"/>
      <c r="L585" s="210"/>
      <c r="M585" s="628"/>
      <c r="N585" s="210"/>
      <c r="O585" s="210"/>
      <c r="P585" s="210"/>
      <c r="Q585" s="210"/>
      <c r="R585" s="210"/>
      <c r="S585" s="210"/>
      <c r="T585" s="210"/>
      <c r="U585" s="210"/>
      <c r="V585" s="210"/>
      <c r="W585" s="210"/>
      <c r="X585" s="210"/>
      <c r="Y585" s="210"/>
      <c r="Z585" s="210"/>
    </row>
    <row r="586" ht="12.75" customHeight="1">
      <c r="A586" s="625"/>
      <c r="B586" s="625"/>
      <c r="C586" s="625"/>
      <c r="D586" s="627"/>
      <c r="E586" s="210"/>
      <c r="F586" s="210"/>
      <c r="G586" s="210"/>
      <c r="H586" s="210"/>
      <c r="I586" s="627"/>
      <c r="J586" s="210"/>
      <c r="K586" s="210"/>
      <c r="L586" s="210"/>
      <c r="M586" s="628"/>
      <c r="N586" s="210"/>
      <c r="O586" s="210"/>
      <c r="P586" s="210"/>
      <c r="Q586" s="210"/>
      <c r="R586" s="210"/>
      <c r="S586" s="210"/>
      <c r="T586" s="210"/>
      <c r="U586" s="210"/>
      <c r="V586" s="210"/>
      <c r="W586" s="210"/>
      <c r="X586" s="210"/>
      <c r="Y586" s="210"/>
      <c r="Z586" s="210"/>
    </row>
    <row r="587" ht="12.75" customHeight="1">
      <c r="A587" s="625"/>
      <c r="B587" s="625"/>
      <c r="C587" s="625"/>
      <c r="D587" s="627"/>
      <c r="E587" s="210"/>
      <c r="F587" s="210"/>
      <c r="G587" s="210"/>
      <c r="H587" s="210"/>
      <c r="I587" s="627"/>
      <c r="J587" s="210"/>
      <c r="K587" s="210"/>
      <c r="L587" s="210"/>
      <c r="M587" s="628"/>
      <c r="N587" s="210"/>
      <c r="O587" s="210"/>
      <c r="P587" s="210"/>
      <c r="Q587" s="210"/>
      <c r="R587" s="210"/>
      <c r="S587" s="210"/>
      <c r="T587" s="210"/>
      <c r="U587" s="210"/>
      <c r="V587" s="210"/>
      <c r="W587" s="210"/>
      <c r="X587" s="210"/>
      <c r="Y587" s="210"/>
      <c r="Z587" s="210"/>
    </row>
    <row r="588" ht="12.75" customHeight="1">
      <c r="A588" s="625"/>
      <c r="B588" s="625"/>
      <c r="C588" s="625"/>
      <c r="D588" s="627"/>
      <c r="E588" s="210"/>
      <c r="F588" s="210"/>
      <c r="G588" s="210"/>
      <c r="H588" s="210"/>
      <c r="I588" s="627"/>
      <c r="J588" s="210"/>
      <c r="K588" s="210"/>
      <c r="L588" s="210"/>
      <c r="M588" s="628"/>
      <c r="N588" s="210"/>
      <c r="O588" s="210"/>
      <c r="P588" s="210"/>
      <c r="Q588" s="210"/>
      <c r="R588" s="210"/>
      <c r="S588" s="210"/>
      <c r="T588" s="210"/>
      <c r="U588" s="210"/>
      <c r="V588" s="210"/>
      <c r="W588" s="210"/>
      <c r="X588" s="210"/>
      <c r="Y588" s="210"/>
      <c r="Z588" s="210"/>
    </row>
    <row r="589" ht="12.75" customHeight="1">
      <c r="A589" s="625"/>
      <c r="B589" s="625"/>
      <c r="C589" s="625"/>
      <c r="D589" s="627"/>
      <c r="E589" s="210"/>
      <c r="F589" s="210"/>
      <c r="G589" s="210"/>
      <c r="H589" s="210"/>
      <c r="I589" s="627"/>
      <c r="J589" s="210"/>
      <c r="K589" s="210"/>
      <c r="L589" s="210"/>
      <c r="M589" s="628"/>
      <c r="N589" s="210"/>
      <c r="O589" s="210"/>
      <c r="P589" s="210"/>
      <c r="Q589" s="210"/>
      <c r="R589" s="210"/>
      <c r="S589" s="210"/>
      <c r="T589" s="210"/>
      <c r="U589" s="210"/>
      <c r="V589" s="210"/>
      <c r="W589" s="210"/>
      <c r="X589" s="210"/>
      <c r="Y589" s="210"/>
      <c r="Z589" s="210"/>
    </row>
    <row r="590" ht="12.75" customHeight="1">
      <c r="A590" s="625"/>
      <c r="B590" s="625"/>
      <c r="C590" s="625"/>
      <c r="D590" s="627"/>
      <c r="E590" s="210"/>
      <c r="F590" s="210"/>
      <c r="G590" s="210"/>
      <c r="H590" s="210"/>
      <c r="I590" s="627"/>
      <c r="J590" s="210"/>
      <c r="K590" s="210"/>
      <c r="L590" s="210"/>
      <c r="M590" s="628"/>
      <c r="N590" s="210"/>
      <c r="O590" s="210"/>
      <c r="P590" s="210"/>
      <c r="Q590" s="210"/>
      <c r="R590" s="210"/>
      <c r="S590" s="210"/>
      <c r="T590" s="210"/>
      <c r="U590" s="210"/>
      <c r="V590" s="210"/>
      <c r="W590" s="210"/>
      <c r="X590" s="210"/>
      <c r="Y590" s="210"/>
      <c r="Z590" s="210"/>
    </row>
    <row r="591" ht="12.75" customHeight="1">
      <c r="A591" s="625"/>
      <c r="B591" s="625"/>
      <c r="C591" s="625"/>
      <c r="D591" s="627"/>
      <c r="E591" s="210"/>
      <c r="F591" s="210"/>
      <c r="G591" s="210"/>
      <c r="H591" s="210"/>
      <c r="I591" s="627"/>
      <c r="J591" s="210"/>
      <c r="K591" s="210"/>
      <c r="L591" s="210"/>
      <c r="M591" s="628"/>
      <c r="N591" s="210"/>
      <c r="O591" s="210"/>
      <c r="P591" s="210"/>
      <c r="Q591" s="210"/>
      <c r="R591" s="210"/>
      <c r="S591" s="210"/>
      <c r="T591" s="210"/>
      <c r="U591" s="210"/>
      <c r="V591" s="210"/>
      <c r="W591" s="210"/>
      <c r="X591" s="210"/>
      <c r="Y591" s="210"/>
      <c r="Z591" s="210"/>
    </row>
    <row r="592" ht="12.75" customHeight="1">
      <c r="A592" s="625"/>
      <c r="B592" s="625"/>
      <c r="C592" s="625"/>
      <c r="D592" s="627"/>
      <c r="E592" s="210"/>
      <c r="F592" s="210"/>
      <c r="G592" s="210"/>
      <c r="H592" s="210"/>
      <c r="I592" s="627"/>
      <c r="J592" s="210"/>
      <c r="K592" s="210"/>
      <c r="L592" s="210"/>
      <c r="M592" s="628"/>
      <c r="N592" s="210"/>
      <c r="O592" s="210"/>
      <c r="P592" s="210"/>
      <c r="Q592" s="210"/>
      <c r="R592" s="210"/>
      <c r="S592" s="210"/>
      <c r="T592" s="210"/>
      <c r="U592" s="210"/>
      <c r="V592" s="210"/>
      <c r="W592" s="210"/>
      <c r="X592" s="210"/>
      <c r="Y592" s="210"/>
      <c r="Z592" s="210"/>
    </row>
    <row r="593" ht="12.75" customHeight="1">
      <c r="A593" s="625"/>
      <c r="B593" s="625"/>
      <c r="C593" s="625"/>
      <c r="D593" s="627"/>
      <c r="E593" s="210"/>
      <c r="F593" s="210"/>
      <c r="G593" s="210"/>
      <c r="H593" s="210"/>
      <c r="I593" s="627"/>
      <c r="J593" s="210"/>
      <c r="K593" s="210"/>
      <c r="L593" s="210"/>
      <c r="M593" s="628"/>
      <c r="N593" s="210"/>
      <c r="O593" s="210"/>
      <c r="P593" s="210"/>
      <c r="Q593" s="210"/>
      <c r="R593" s="210"/>
      <c r="S593" s="210"/>
      <c r="T593" s="210"/>
      <c r="U593" s="210"/>
      <c r="V593" s="210"/>
      <c r="W593" s="210"/>
      <c r="X593" s="210"/>
      <c r="Y593" s="210"/>
      <c r="Z593" s="210"/>
    </row>
    <row r="594" ht="12.75" customHeight="1">
      <c r="A594" s="625"/>
      <c r="B594" s="625"/>
      <c r="C594" s="625"/>
      <c r="D594" s="627"/>
      <c r="E594" s="210"/>
      <c r="F594" s="210"/>
      <c r="G594" s="210"/>
      <c r="H594" s="210"/>
      <c r="I594" s="627"/>
      <c r="J594" s="210"/>
      <c r="K594" s="210"/>
      <c r="L594" s="210"/>
      <c r="M594" s="628"/>
      <c r="N594" s="210"/>
      <c r="O594" s="210"/>
      <c r="P594" s="210"/>
      <c r="Q594" s="210"/>
      <c r="R594" s="210"/>
      <c r="S594" s="210"/>
      <c r="T594" s="210"/>
      <c r="U594" s="210"/>
      <c r="V594" s="210"/>
      <c r="W594" s="210"/>
      <c r="X594" s="210"/>
      <c r="Y594" s="210"/>
      <c r="Z594" s="210"/>
    </row>
    <row r="595" ht="12.75" customHeight="1">
      <c r="A595" s="625"/>
      <c r="B595" s="625"/>
      <c r="C595" s="625"/>
      <c r="D595" s="627"/>
      <c r="E595" s="210"/>
      <c r="F595" s="210"/>
      <c r="G595" s="210"/>
      <c r="H595" s="210"/>
      <c r="I595" s="627"/>
      <c r="J595" s="210"/>
      <c r="K595" s="210"/>
      <c r="L595" s="210"/>
      <c r="M595" s="628"/>
      <c r="N595" s="210"/>
      <c r="O595" s="210"/>
      <c r="P595" s="210"/>
      <c r="Q595" s="210"/>
      <c r="R595" s="210"/>
      <c r="S595" s="210"/>
      <c r="T595" s="210"/>
      <c r="U595" s="210"/>
      <c r="V595" s="210"/>
      <c r="W595" s="210"/>
      <c r="X595" s="210"/>
      <c r="Y595" s="210"/>
      <c r="Z595" s="210"/>
    </row>
    <row r="596" ht="12.75" customHeight="1">
      <c r="A596" s="625"/>
      <c r="B596" s="625"/>
      <c r="C596" s="625"/>
      <c r="D596" s="627"/>
      <c r="E596" s="210"/>
      <c r="F596" s="210"/>
      <c r="G596" s="210"/>
      <c r="H596" s="210"/>
      <c r="I596" s="627"/>
      <c r="J596" s="210"/>
      <c r="K596" s="210"/>
      <c r="L596" s="210"/>
      <c r="M596" s="628"/>
      <c r="N596" s="210"/>
      <c r="O596" s="210"/>
      <c r="P596" s="210"/>
      <c r="Q596" s="210"/>
      <c r="R596" s="210"/>
      <c r="S596" s="210"/>
      <c r="T596" s="210"/>
      <c r="U596" s="210"/>
      <c r="V596" s="210"/>
      <c r="W596" s="210"/>
      <c r="X596" s="210"/>
      <c r="Y596" s="210"/>
      <c r="Z596" s="210"/>
    </row>
    <row r="597" ht="12.75" customHeight="1">
      <c r="A597" s="625"/>
      <c r="B597" s="625"/>
      <c r="C597" s="625"/>
      <c r="D597" s="627"/>
      <c r="E597" s="210"/>
      <c r="F597" s="210"/>
      <c r="G597" s="210"/>
      <c r="H597" s="210"/>
      <c r="I597" s="627"/>
      <c r="J597" s="210"/>
      <c r="K597" s="210"/>
      <c r="L597" s="210"/>
      <c r="M597" s="628"/>
      <c r="N597" s="210"/>
      <c r="O597" s="210"/>
      <c r="P597" s="210"/>
      <c r="Q597" s="210"/>
      <c r="R597" s="210"/>
      <c r="S597" s="210"/>
      <c r="T597" s="210"/>
      <c r="U597" s="210"/>
      <c r="V597" s="210"/>
      <c r="W597" s="210"/>
      <c r="X597" s="210"/>
      <c r="Y597" s="210"/>
      <c r="Z597" s="210"/>
    </row>
    <row r="598" ht="12.75" customHeight="1">
      <c r="A598" s="625"/>
      <c r="B598" s="625"/>
      <c r="C598" s="625"/>
      <c r="D598" s="627"/>
      <c r="E598" s="210"/>
      <c r="F598" s="210"/>
      <c r="G598" s="210"/>
      <c r="H598" s="210"/>
      <c r="I598" s="627"/>
      <c r="J598" s="210"/>
      <c r="K598" s="210"/>
      <c r="L598" s="210"/>
      <c r="M598" s="628"/>
      <c r="N598" s="210"/>
      <c r="O598" s="210"/>
      <c r="P598" s="210"/>
      <c r="Q598" s="210"/>
      <c r="R598" s="210"/>
      <c r="S598" s="210"/>
      <c r="T598" s="210"/>
      <c r="U598" s="210"/>
      <c r="V598" s="210"/>
      <c r="W598" s="210"/>
      <c r="X598" s="210"/>
      <c r="Y598" s="210"/>
      <c r="Z598" s="210"/>
    </row>
    <row r="599" ht="12.75" customHeight="1">
      <c r="A599" s="625"/>
      <c r="B599" s="625"/>
      <c r="C599" s="625"/>
      <c r="D599" s="627"/>
      <c r="E599" s="210"/>
      <c r="F599" s="210"/>
      <c r="G599" s="210"/>
      <c r="H599" s="210"/>
      <c r="I599" s="627"/>
      <c r="J599" s="210"/>
      <c r="K599" s="210"/>
      <c r="L599" s="210"/>
      <c r="M599" s="628"/>
      <c r="N599" s="210"/>
      <c r="O599" s="210"/>
      <c r="P599" s="210"/>
      <c r="Q599" s="210"/>
      <c r="R599" s="210"/>
      <c r="S599" s="210"/>
      <c r="T599" s="210"/>
      <c r="U599" s="210"/>
      <c r="V599" s="210"/>
      <c r="W599" s="210"/>
      <c r="X599" s="210"/>
      <c r="Y599" s="210"/>
      <c r="Z599" s="210"/>
    </row>
    <row r="600" ht="12.75" customHeight="1">
      <c r="A600" s="625"/>
      <c r="B600" s="625"/>
      <c r="C600" s="625"/>
      <c r="D600" s="627"/>
      <c r="E600" s="210"/>
      <c r="F600" s="210"/>
      <c r="G600" s="210"/>
      <c r="H600" s="210"/>
      <c r="I600" s="627"/>
      <c r="J600" s="210"/>
      <c r="K600" s="210"/>
      <c r="L600" s="210"/>
      <c r="M600" s="628"/>
      <c r="N600" s="210"/>
      <c r="O600" s="210"/>
      <c r="P600" s="210"/>
      <c r="Q600" s="210"/>
      <c r="R600" s="210"/>
      <c r="S600" s="210"/>
      <c r="T600" s="210"/>
      <c r="U600" s="210"/>
      <c r="V600" s="210"/>
      <c r="W600" s="210"/>
      <c r="X600" s="210"/>
      <c r="Y600" s="210"/>
      <c r="Z600" s="210"/>
    </row>
    <row r="601" ht="12.75" customHeight="1">
      <c r="A601" s="625"/>
      <c r="B601" s="625"/>
      <c r="C601" s="625"/>
      <c r="D601" s="627"/>
      <c r="E601" s="210"/>
      <c r="F601" s="210"/>
      <c r="G601" s="210"/>
      <c r="H601" s="210"/>
      <c r="I601" s="627"/>
      <c r="J601" s="210"/>
      <c r="K601" s="210"/>
      <c r="L601" s="210"/>
      <c r="M601" s="628"/>
      <c r="N601" s="210"/>
      <c r="O601" s="210"/>
      <c r="P601" s="210"/>
      <c r="Q601" s="210"/>
      <c r="R601" s="210"/>
      <c r="S601" s="210"/>
      <c r="T601" s="210"/>
      <c r="U601" s="210"/>
      <c r="V601" s="210"/>
      <c r="W601" s="210"/>
      <c r="X601" s="210"/>
      <c r="Y601" s="210"/>
      <c r="Z601" s="210"/>
    </row>
    <row r="602" ht="12.75" customHeight="1">
      <c r="A602" s="625"/>
      <c r="B602" s="625"/>
      <c r="C602" s="625"/>
      <c r="D602" s="627"/>
      <c r="E602" s="210"/>
      <c r="F602" s="210"/>
      <c r="G602" s="210"/>
      <c r="H602" s="210"/>
      <c r="I602" s="627"/>
      <c r="J602" s="210"/>
      <c r="K602" s="210"/>
      <c r="L602" s="210"/>
      <c r="M602" s="628"/>
      <c r="N602" s="210"/>
      <c r="O602" s="210"/>
      <c r="P602" s="210"/>
      <c r="Q602" s="210"/>
      <c r="R602" s="210"/>
      <c r="S602" s="210"/>
      <c r="T602" s="210"/>
      <c r="U602" s="210"/>
      <c r="V602" s="210"/>
      <c r="W602" s="210"/>
      <c r="X602" s="210"/>
      <c r="Y602" s="210"/>
      <c r="Z602" s="210"/>
    </row>
    <row r="603" ht="12.75" customHeight="1">
      <c r="A603" s="625"/>
      <c r="B603" s="625"/>
      <c r="C603" s="625"/>
      <c r="D603" s="627"/>
      <c r="E603" s="210"/>
      <c r="F603" s="210"/>
      <c r="G603" s="210"/>
      <c r="H603" s="210"/>
      <c r="I603" s="627"/>
      <c r="J603" s="210"/>
      <c r="K603" s="210"/>
      <c r="L603" s="210"/>
      <c r="M603" s="628"/>
      <c r="N603" s="210"/>
      <c r="O603" s="210"/>
      <c r="P603" s="210"/>
      <c r="Q603" s="210"/>
      <c r="R603" s="210"/>
      <c r="S603" s="210"/>
      <c r="T603" s="210"/>
      <c r="U603" s="210"/>
      <c r="V603" s="210"/>
      <c r="W603" s="210"/>
      <c r="X603" s="210"/>
      <c r="Y603" s="210"/>
      <c r="Z603" s="210"/>
    </row>
    <row r="604" ht="12.75" customHeight="1">
      <c r="A604" s="625"/>
      <c r="B604" s="625"/>
      <c r="C604" s="625"/>
      <c r="D604" s="627"/>
      <c r="E604" s="210"/>
      <c r="F604" s="210"/>
      <c r="G604" s="210"/>
      <c r="H604" s="210"/>
      <c r="I604" s="627"/>
      <c r="J604" s="210"/>
      <c r="K604" s="210"/>
      <c r="L604" s="210"/>
      <c r="M604" s="628"/>
      <c r="N604" s="210"/>
      <c r="O604" s="210"/>
      <c r="P604" s="210"/>
      <c r="Q604" s="210"/>
      <c r="R604" s="210"/>
      <c r="S604" s="210"/>
      <c r="T604" s="210"/>
      <c r="U604" s="210"/>
      <c r="V604" s="210"/>
      <c r="W604" s="210"/>
      <c r="X604" s="210"/>
      <c r="Y604" s="210"/>
      <c r="Z604" s="210"/>
    </row>
    <row r="605" ht="12.75" customHeight="1">
      <c r="A605" s="625"/>
      <c r="B605" s="625"/>
      <c r="C605" s="625"/>
      <c r="D605" s="627"/>
      <c r="E605" s="210"/>
      <c r="F605" s="210"/>
      <c r="G605" s="210"/>
      <c r="H605" s="210"/>
      <c r="I605" s="627"/>
      <c r="J605" s="210"/>
      <c r="K605" s="210"/>
      <c r="L605" s="210"/>
      <c r="M605" s="628"/>
      <c r="N605" s="210"/>
      <c r="O605" s="210"/>
      <c r="P605" s="210"/>
      <c r="Q605" s="210"/>
      <c r="R605" s="210"/>
      <c r="S605" s="210"/>
      <c r="T605" s="210"/>
      <c r="U605" s="210"/>
      <c r="V605" s="210"/>
      <c r="W605" s="210"/>
      <c r="X605" s="210"/>
      <c r="Y605" s="210"/>
      <c r="Z605" s="210"/>
    </row>
    <row r="606" ht="12.75" customHeight="1">
      <c r="A606" s="625"/>
      <c r="B606" s="625"/>
      <c r="C606" s="625"/>
      <c r="D606" s="627"/>
      <c r="E606" s="210"/>
      <c r="F606" s="210"/>
      <c r="G606" s="210"/>
      <c r="H606" s="210"/>
      <c r="I606" s="627"/>
      <c r="J606" s="210"/>
      <c r="K606" s="210"/>
      <c r="L606" s="210"/>
      <c r="M606" s="628"/>
      <c r="N606" s="210"/>
      <c r="O606" s="210"/>
      <c r="P606" s="210"/>
      <c r="Q606" s="210"/>
      <c r="R606" s="210"/>
      <c r="S606" s="210"/>
      <c r="T606" s="210"/>
      <c r="U606" s="210"/>
      <c r="V606" s="210"/>
      <c r="W606" s="210"/>
      <c r="X606" s="210"/>
      <c r="Y606" s="210"/>
      <c r="Z606" s="210"/>
    </row>
    <row r="607" ht="12.75" customHeight="1">
      <c r="A607" s="625"/>
      <c r="B607" s="625"/>
      <c r="C607" s="625"/>
      <c r="D607" s="627"/>
      <c r="E607" s="210"/>
      <c r="F607" s="210"/>
      <c r="G607" s="210"/>
      <c r="H607" s="210"/>
      <c r="I607" s="627"/>
      <c r="J607" s="210"/>
      <c r="K607" s="210"/>
      <c r="L607" s="210"/>
      <c r="M607" s="628"/>
      <c r="N607" s="210"/>
      <c r="O607" s="210"/>
      <c r="P607" s="210"/>
      <c r="Q607" s="210"/>
      <c r="R607" s="210"/>
      <c r="S607" s="210"/>
      <c r="T607" s="210"/>
      <c r="U607" s="210"/>
      <c r="V607" s="210"/>
      <c r="W607" s="210"/>
      <c r="X607" s="210"/>
      <c r="Y607" s="210"/>
      <c r="Z607" s="210"/>
    </row>
    <row r="608" ht="12.75" customHeight="1">
      <c r="A608" s="625"/>
      <c r="B608" s="625"/>
      <c r="C608" s="625"/>
      <c r="D608" s="627"/>
      <c r="E608" s="210"/>
      <c r="F608" s="210"/>
      <c r="G608" s="210"/>
      <c r="H608" s="210"/>
      <c r="I608" s="627"/>
      <c r="J608" s="210"/>
      <c r="K608" s="210"/>
      <c r="L608" s="210"/>
      <c r="M608" s="628"/>
      <c r="N608" s="210"/>
      <c r="O608" s="210"/>
      <c r="P608" s="210"/>
      <c r="Q608" s="210"/>
      <c r="R608" s="210"/>
      <c r="S608" s="210"/>
      <c r="T608" s="210"/>
      <c r="U608" s="210"/>
      <c r="V608" s="210"/>
      <c r="W608" s="210"/>
      <c r="X608" s="210"/>
      <c r="Y608" s="210"/>
      <c r="Z608" s="210"/>
    </row>
    <row r="609" ht="12.75" customHeight="1">
      <c r="A609" s="625"/>
      <c r="B609" s="625"/>
      <c r="C609" s="625"/>
      <c r="D609" s="627"/>
      <c r="E609" s="210"/>
      <c r="F609" s="210"/>
      <c r="G609" s="210"/>
      <c r="H609" s="210"/>
      <c r="I609" s="627"/>
      <c r="J609" s="210"/>
      <c r="K609" s="210"/>
      <c r="L609" s="210"/>
      <c r="M609" s="628"/>
      <c r="N609" s="210"/>
      <c r="O609" s="210"/>
      <c r="P609" s="210"/>
      <c r="Q609" s="210"/>
      <c r="R609" s="210"/>
      <c r="S609" s="210"/>
      <c r="T609" s="210"/>
      <c r="U609" s="210"/>
      <c r="V609" s="210"/>
      <c r="W609" s="210"/>
      <c r="X609" s="210"/>
      <c r="Y609" s="210"/>
      <c r="Z609" s="210"/>
    </row>
    <row r="610" ht="12.75" customHeight="1">
      <c r="A610" s="625"/>
      <c r="B610" s="625"/>
      <c r="C610" s="625"/>
      <c r="D610" s="627"/>
      <c r="E610" s="210"/>
      <c r="F610" s="210"/>
      <c r="G610" s="210"/>
      <c r="H610" s="210"/>
      <c r="I610" s="627"/>
      <c r="J610" s="210"/>
      <c r="K610" s="210"/>
      <c r="L610" s="210"/>
      <c r="M610" s="628"/>
      <c r="N610" s="210"/>
      <c r="O610" s="210"/>
      <c r="P610" s="210"/>
      <c r="Q610" s="210"/>
      <c r="R610" s="210"/>
      <c r="S610" s="210"/>
      <c r="T610" s="210"/>
      <c r="U610" s="210"/>
      <c r="V610" s="210"/>
      <c r="W610" s="210"/>
      <c r="X610" s="210"/>
      <c r="Y610" s="210"/>
      <c r="Z610" s="210"/>
    </row>
    <row r="611" ht="12.75" customHeight="1">
      <c r="A611" s="625"/>
      <c r="B611" s="625"/>
      <c r="C611" s="625"/>
      <c r="D611" s="627"/>
      <c r="E611" s="210"/>
      <c r="F611" s="210"/>
      <c r="G611" s="210"/>
      <c r="H611" s="210"/>
      <c r="I611" s="627"/>
      <c r="J611" s="210"/>
      <c r="K611" s="210"/>
      <c r="L611" s="210"/>
      <c r="M611" s="628"/>
      <c r="N611" s="210"/>
      <c r="O611" s="210"/>
      <c r="P611" s="210"/>
      <c r="Q611" s="210"/>
      <c r="R611" s="210"/>
      <c r="S611" s="210"/>
      <c r="T611" s="210"/>
      <c r="U611" s="210"/>
      <c r="V611" s="210"/>
      <c r="W611" s="210"/>
      <c r="X611" s="210"/>
      <c r="Y611" s="210"/>
      <c r="Z611" s="210"/>
    </row>
    <row r="612" ht="12.75" customHeight="1">
      <c r="A612" s="625"/>
      <c r="B612" s="625"/>
      <c r="C612" s="625"/>
      <c r="D612" s="627"/>
      <c r="E612" s="210"/>
      <c r="F612" s="210"/>
      <c r="G612" s="210"/>
      <c r="H612" s="210"/>
      <c r="I612" s="627"/>
      <c r="J612" s="210"/>
      <c r="K612" s="210"/>
      <c r="L612" s="210"/>
      <c r="M612" s="628"/>
      <c r="N612" s="210"/>
      <c r="O612" s="210"/>
      <c r="P612" s="210"/>
      <c r="Q612" s="210"/>
      <c r="R612" s="210"/>
      <c r="S612" s="210"/>
      <c r="T612" s="210"/>
      <c r="U612" s="210"/>
      <c r="V612" s="210"/>
      <c r="W612" s="210"/>
      <c r="X612" s="210"/>
      <c r="Y612" s="210"/>
      <c r="Z612" s="210"/>
    </row>
    <row r="613" ht="12.75" customHeight="1">
      <c r="A613" s="625"/>
      <c r="B613" s="625"/>
      <c r="C613" s="625"/>
      <c r="D613" s="627"/>
      <c r="E613" s="210"/>
      <c r="F613" s="210"/>
      <c r="G613" s="210"/>
      <c r="H613" s="210"/>
      <c r="I613" s="627"/>
      <c r="J613" s="210"/>
      <c r="K613" s="210"/>
      <c r="L613" s="210"/>
      <c r="M613" s="628"/>
      <c r="N613" s="210"/>
      <c r="O613" s="210"/>
      <c r="P613" s="210"/>
      <c r="Q613" s="210"/>
      <c r="R613" s="210"/>
      <c r="S613" s="210"/>
      <c r="T613" s="210"/>
      <c r="U613" s="210"/>
      <c r="V613" s="210"/>
      <c r="W613" s="210"/>
      <c r="X613" s="210"/>
      <c r="Y613" s="210"/>
      <c r="Z613" s="210"/>
    </row>
    <row r="614" ht="12.75" customHeight="1">
      <c r="A614" s="625"/>
      <c r="B614" s="625"/>
      <c r="C614" s="625"/>
      <c r="D614" s="627"/>
      <c r="E614" s="210"/>
      <c r="F614" s="210"/>
      <c r="G614" s="210"/>
      <c r="H614" s="210"/>
      <c r="I614" s="627"/>
      <c r="J614" s="210"/>
      <c r="K614" s="210"/>
      <c r="L614" s="210"/>
      <c r="M614" s="628"/>
      <c r="N614" s="210"/>
      <c r="O614" s="210"/>
      <c r="P614" s="210"/>
      <c r="Q614" s="210"/>
      <c r="R614" s="210"/>
      <c r="S614" s="210"/>
      <c r="T614" s="210"/>
      <c r="U614" s="210"/>
      <c r="V614" s="210"/>
      <c r="W614" s="210"/>
      <c r="X614" s="210"/>
      <c r="Y614" s="210"/>
      <c r="Z614" s="210"/>
    </row>
    <row r="615" ht="12.75" customHeight="1">
      <c r="A615" s="625"/>
      <c r="B615" s="625"/>
      <c r="C615" s="625"/>
      <c r="D615" s="627"/>
      <c r="E615" s="210"/>
      <c r="F615" s="210"/>
      <c r="G615" s="210"/>
      <c r="H615" s="210"/>
      <c r="I615" s="627"/>
      <c r="J615" s="210"/>
      <c r="K615" s="210"/>
      <c r="L615" s="210"/>
      <c r="M615" s="628"/>
      <c r="N615" s="210"/>
      <c r="O615" s="210"/>
      <c r="P615" s="210"/>
      <c r="Q615" s="210"/>
      <c r="R615" s="210"/>
      <c r="S615" s="210"/>
      <c r="T615" s="210"/>
      <c r="U615" s="210"/>
      <c r="V615" s="210"/>
      <c r="W615" s="210"/>
      <c r="X615" s="210"/>
      <c r="Y615" s="210"/>
      <c r="Z615" s="210"/>
    </row>
    <row r="616" ht="12.75" customHeight="1">
      <c r="A616" s="625"/>
      <c r="B616" s="625"/>
      <c r="C616" s="625"/>
      <c r="D616" s="627"/>
      <c r="E616" s="210"/>
      <c r="F616" s="210"/>
      <c r="G616" s="210"/>
      <c r="H616" s="210"/>
      <c r="I616" s="627"/>
      <c r="J616" s="210"/>
      <c r="K616" s="210"/>
      <c r="L616" s="210"/>
      <c r="M616" s="628"/>
      <c r="N616" s="210"/>
      <c r="O616" s="210"/>
      <c r="P616" s="210"/>
      <c r="Q616" s="210"/>
      <c r="R616" s="210"/>
      <c r="S616" s="210"/>
      <c r="T616" s="210"/>
      <c r="U616" s="210"/>
      <c r="V616" s="210"/>
      <c r="W616" s="210"/>
      <c r="X616" s="210"/>
      <c r="Y616" s="210"/>
      <c r="Z616" s="210"/>
    </row>
    <row r="617" ht="12.75" customHeight="1">
      <c r="A617" s="625"/>
      <c r="B617" s="625"/>
      <c r="C617" s="625"/>
      <c r="D617" s="627"/>
      <c r="E617" s="210"/>
      <c r="F617" s="210"/>
      <c r="G617" s="210"/>
      <c r="H617" s="210"/>
      <c r="I617" s="627"/>
      <c r="J617" s="210"/>
      <c r="K617" s="210"/>
      <c r="L617" s="210"/>
      <c r="M617" s="628"/>
      <c r="N617" s="210"/>
      <c r="O617" s="210"/>
      <c r="P617" s="210"/>
      <c r="Q617" s="210"/>
      <c r="R617" s="210"/>
      <c r="S617" s="210"/>
      <c r="T617" s="210"/>
      <c r="U617" s="210"/>
      <c r="V617" s="210"/>
      <c r="W617" s="210"/>
      <c r="X617" s="210"/>
      <c r="Y617" s="210"/>
      <c r="Z617" s="210"/>
    </row>
    <row r="618" ht="12.75" customHeight="1">
      <c r="A618" s="625"/>
      <c r="B618" s="625"/>
      <c r="C618" s="625"/>
      <c r="D618" s="627"/>
      <c r="E618" s="210"/>
      <c r="F618" s="210"/>
      <c r="G618" s="210"/>
      <c r="H618" s="210"/>
      <c r="I618" s="627"/>
      <c r="J618" s="210"/>
      <c r="K618" s="210"/>
      <c r="L618" s="210"/>
      <c r="M618" s="628"/>
      <c r="N618" s="210"/>
      <c r="O618" s="210"/>
      <c r="P618" s="210"/>
      <c r="Q618" s="210"/>
      <c r="R618" s="210"/>
      <c r="S618" s="210"/>
      <c r="T618" s="210"/>
      <c r="U618" s="210"/>
      <c r="V618" s="210"/>
      <c r="W618" s="210"/>
      <c r="X618" s="210"/>
      <c r="Y618" s="210"/>
      <c r="Z618" s="210"/>
    </row>
    <row r="619" ht="12.75" customHeight="1">
      <c r="A619" s="625"/>
      <c r="B619" s="625"/>
      <c r="C619" s="625"/>
      <c r="D619" s="627"/>
      <c r="E619" s="210"/>
      <c r="F619" s="210"/>
      <c r="G619" s="210"/>
      <c r="H619" s="210"/>
      <c r="I619" s="627"/>
      <c r="J619" s="210"/>
      <c r="K619" s="210"/>
      <c r="L619" s="210"/>
      <c r="M619" s="628"/>
      <c r="N619" s="210"/>
      <c r="O619" s="210"/>
      <c r="P619" s="210"/>
      <c r="Q619" s="210"/>
      <c r="R619" s="210"/>
      <c r="S619" s="210"/>
      <c r="T619" s="210"/>
      <c r="U619" s="210"/>
      <c r="V619" s="210"/>
      <c r="W619" s="210"/>
      <c r="X619" s="210"/>
      <c r="Y619" s="210"/>
      <c r="Z619" s="210"/>
    </row>
    <row r="620" ht="12.75" customHeight="1">
      <c r="A620" s="625"/>
      <c r="B620" s="625"/>
      <c r="C620" s="625"/>
      <c r="D620" s="627"/>
      <c r="E620" s="210"/>
      <c r="F620" s="210"/>
      <c r="G620" s="210"/>
      <c r="H620" s="210"/>
      <c r="I620" s="627"/>
      <c r="J620" s="210"/>
      <c r="K620" s="210"/>
      <c r="L620" s="210"/>
      <c r="M620" s="628"/>
      <c r="N620" s="210"/>
      <c r="O620" s="210"/>
      <c r="P620" s="210"/>
      <c r="Q620" s="210"/>
      <c r="R620" s="210"/>
      <c r="S620" s="210"/>
      <c r="T620" s="210"/>
      <c r="U620" s="210"/>
      <c r="V620" s="210"/>
      <c r="W620" s="210"/>
      <c r="X620" s="210"/>
      <c r="Y620" s="210"/>
      <c r="Z620" s="210"/>
    </row>
    <row r="621" ht="12.75" customHeight="1">
      <c r="A621" s="625"/>
      <c r="B621" s="625"/>
      <c r="C621" s="625"/>
      <c r="D621" s="627"/>
      <c r="E621" s="210"/>
      <c r="F621" s="210"/>
      <c r="G621" s="210"/>
      <c r="H621" s="210"/>
      <c r="I621" s="627"/>
      <c r="J621" s="210"/>
      <c r="K621" s="210"/>
      <c r="L621" s="210"/>
      <c r="M621" s="628"/>
      <c r="N621" s="210"/>
      <c r="O621" s="210"/>
      <c r="P621" s="210"/>
      <c r="Q621" s="210"/>
      <c r="R621" s="210"/>
      <c r="S621" s="210"/>
      <c r="T621" s="210"/>
      <c r="U621" s="210"/>
      <c r="V621" s="210"/>
      <c r="W621" s="210"/>
      <c r="X621" s="210"/>
      <c r="Y621" s="210"/>
      <c r="Z621" s="210"/>
    </row>
    <row r="622" ht="12.75" customHeight="1">
      <c r="A622" s="625"/>
      <c r="B622" s="625"/>
      <c r="C622" s="625"/>
      <c r="D622" s="627"/>
      <c r="E622" s="210"/>
      <c r="F622" s="210"/>
      <c r="G622" s="210"/>
      <c r="H622" s="210"/>
      <c r="I622" s="627"/>
      <c r="J622" s="210"/>
      <c r="K622" s="210"/>
      <c r="L622" s="210"/>
      <c r="M622" s="628"/>
      <c r="N622" s="210"/>
      <c r="O622" s="210"/>
      <c r="P622" s="210"/>
      <c r="Q622" s="210"/>
      <c r="R622" s="210"/>
      <c r="S622" s="210"/>
      <c r="T622" s="210"/>
      <c r="U622" s="210"/>
      <c r="V622" s="210"/>
      <c r="W622" s="210"/>
      <c r="X622" s="210"/>
      <c r="Y622" s="210"/>
      <c r="Z622" s="210"/>
    </row>
    <row r="623" ht="12.75" customHeight="1">
      <c r="A623" s="625"/>
      <c r="B623" s="625"/>
      <c r="C623" s="625"/>
      <c r="D623" s="627"/>
      <c r="E623" s="210"/>
      <c r="F623" s="210"/>
      <c r="G623" s="210"/>
      <c r="H623" s="210"/>
      <c r="I623" s="627"/>
      <c r="J623" s="210"/>
      <c r="K623" s="210"/>
      <c r="L623" s="210"/>
      <c r="M623" s="628"/>
      <c r="N623" s="210"/>
      <c r="O623" s="210"/>
      <c r="P623" s="210"/>
      <c r="Q623" s="210"/>
      <c r="R623" s="210"/>
      <c r="S623" s="210"/>
      <c r="T623" s="210"/>
      <c r="U623" s="210"/>
      <c r="V623" s="210"/>
      <c r="W623" s="210"/>
      <c r="X623" s="210"/>
      <c r="Y623" s="210"/>
      <c r="Z623" s="210"/>
    </row>
    <row r="624" ht="12.75" customHeight="1">
      <c r="A624" s="625"/>
      <c r="B624" s="625"/>
      <c r="C624" s="625"/>
      <c r="D624" s="627"/>
      <c r="E624" s="210"/>
      <c r="F624" s="210"/>
      <c r="G624" s="210"/>
      <c r="H624" s="210"/>
      <c r="I624" s="627"/>
      <c r="J624" s="210"/>
      <c r="K624" s="210"/>
      <c r="L624" s="210"/>
      <c r="M624" s="628"/>
      <c r="N624" s="210"/>
      <c r="O624" s="210"/>
      <c r="P624" s="210"/>
      <c r="Q624" s="210"/>
      <c r="R624" s="210"/>
      <c r="S624" s="210"/>
      <c r="T624" s="210"/>
      <c r="U624" s="210"/>
      <c r="V624" s="210"/>
      <c r="W624" s="210"/>
      <c r="X624" s="210"/>
      <c r="Y624" s="210"/>
      <c r="Z624" s="210"/>
    </row>
    <row r="625" ht="12.75" customHeight="1">
      <c r="A625" s="625"/>
      <c r="B625" s="625"/>
      <c r="C625" s="625"/>
      <c r="D625" s="627"/>
      <c r="E625" s="210"/>
      <c r="F625" s="210"/>
      <c r="G625" s="210"/>
      <c r="H625" s="210"/>
      <c r="I625" s="627"/>
      <c r="J625" s="210"/>
      <c r="K625" s="210"/>
      <c r="L625" s="210"/>
      <c r="M625" s="628"/>
      <c r="N625" s="210"/>
      <c r="O625" s="210"/>
      <c r="P625" s="210"/>
      <c r="Q625" s="210"/>
      <c r="R625" s="210"/>
      <c r="S625" s="210"/>
      <c r="T625" s="210"/>
      <c r="U625" s="210"/>
      <c r="V625" s="210"/>
      <c r="W625" s="210"/>
      <c r="X625" s="210"/>
      <c r="Y625" s="210"/>
      <c r="Z625" s="210"/>
    </row>
    <row r="626" ht="12.75" customHeight="1">
      <c r="A626" s="625"/>
      <c r="B626" s="625"/>
      <c r="C626" s="625"/>
      <c r="D626" s="627"/>
      <c r="E626" s="210"/>
      <c r="F626" s="210"/>
      <c r="G626" s="210"/>
      <c r="H626" s="210"/>
      <c r="I626" s="627"/>
      <c r="J626" s="210"/>
      <c r="K626" s="210"/>
      <c r="L626" s="210"/>
      <c r="M626" s="628"/>
      <c r="N626" s="210"/>
      <c r="O626" s="210"/>
      <c r="P626" s="210"/>
      <c r="Q626" s="210"/>
      <c r="R626" s="210"/>
      <c r="S626" s="210"/>
      <c r="T626" s="210"/>
      <c r="U626" s="210"/>
      <c r="V626" s="210"/>
      <c r="W626" s="210"/>
      <c r="X626" s="210"/>
      <c r="Y626" s="210"/>
      <c r="Z626" s="210"/>
    </row>
    <row r="627" ht="12.75" customHeight="1">
      <c r="A627" s="625"/>
      <c r="B627" s="625"/>
      <c r="C627" s="625"/>
      <c r="D627" s="627"/>
      <c r="E627" s="210"/>
      <c r="F627" s="210"/>
      <c r="G627" s="210"/>
      <c r="H627" s="210"/>
      <c r="I627" s="627"/>
      <c r="J627" s="210"/>
      <c r="K627" s="210"/>
      <c r="L627" s="210"/>
      <c r="M627" s="628"/>
      <c r="N627" s="210"/>
      <c r="O627" s="210"/>
      <c r="P627" s="210"/>
      <c r="Q627" s="210"/>
      <c r="R627" s="210"/>
      <c r="S627" s="210"/>
      <c r="T627" s="210"/>
      <c r="U627" s="210"/>
      <c r="V627" s="210"/>
      <c r="W627" s="210"/>
      <c r="X627" s="210"/>
      <c r="Y627" s="210"/>
      <c r="Z627" s="210"/>
    </row>
    <row r="628" ht="12.75" customHeight="1">
      <c r="A628" s="625"/>
      <c r="B628" s="625"/>
      <c r="C628" s="625"/>
      <c r="D628" s="627"/>
      <c r="E628" s="210"/>
      <c r="F628" s="210"/>
      <c r="G628" s="210"/>
      <c r="H628" s="210"/>
      <c r="I628" s="627"/>
      <c r="J628" s="210"/>
      <c r="K628" s="210"/>
      <c r="L628" s="210"/>
      <c r="M628" s="628"/>
      <c r="N628" s="210"/>
      <c r="O628" s="210"/>
      <c r="P628" s="210"/>
      <c r="Q628" s="210"/>
      <c r="R628" s="210"/>
      <c r="S628" s="210"/>
      <c r="T628" s="210"/>
      <c r="U628" s="210"/>
      <c r="V628" s="210"/>
      <c r="W628" s="210"/>
      <c r="X628" s="210"/>
      <c r="Y628" s="210"/>
      <c r="Z628" s="210"/>
    </row>
    <row r="629" ht="12.75" customHeight="1">
      <c r="A629" s="625"/>
      <c r="B629" s="625"/>
      <c r="C629" s="625"/>
      <c r="D629" s="627"/>
      <c r="E629" s="210"/>
      <c r="F629" s="210"/>
      <c r="G629" s="210"/>
      <c r="H629" s="210"/>
      <c r="I629" s="627"/>
      <c r="J629" s="210"/>
      <c r="K629" s="210"/>
      <c r="L629" s="210"/>
      <c r="M629" s="628"/>
      <c r="N629" s="210"/>
      <c r="O629" s="210"/>
      <c r="P629" s="210"/>
      <c r="Q629" s="210"/>
      <c r="R629" s="210"/>
      <c r="S629" s="210"/>
      <c r="T629" s="210"/>
      <c r="U629" s="210"/>
      <c r="V629" s="210"/>
      <c r="W629" s="210"/>
      <c r="X629" s="210"/>
      <c r="Y629" s="210"/>
      <c r="Z629" s="210"/>
    </row>
    <row r="630" ht="12.75" customHeight="1">
      <c r="A630" s="625"/>
      <c r="B630" s="625"/>
      <c r="C630" s="625"/>
      <c r="D630" s="627"/>
      <c r="E630" s="210"/>
      <c r="F630" s="210"/>
      <c r="G630" s="210"/>
      <c r="H630" s="210"/>
      <c r="I630" s="627"/>
      <c r="J630" s="210"/>
      <c r="K630" s="210"/>
      <c r="L630" s="210"/>
      <c r="M630" s="628"/>
      <c r="N630" s="210"/>
      <c r="O630" s="210"/>
      <c r="P630" s="210"/>
      <c r="Q630" s="210"/>
      <c r="R630" s="210"/>
      <c r="S630" s="210"/>
      <c r="T630" s="210"/>
      <c r="U630" s="210"/>
      <c r="V630" s="210"/>
      <c r="W630" s="210"/>
      <c r="X630" s="210"/>
      <c r="Y630" s="210"/>
      <c r="Z630" s="210"/>
    </row>
    <row r="631" ht="12.75" customHeight="1">
      <c r="A631" s="625"/>
      <c r="B631" s="625"/>
      <c r="C631" s="625"/>
      <c r="D631" s="627"/>
      <c r="E631" s="210"/>
      <c r="F631" s="210"/>
      <c r="G631" s="210"/>
      <c r="H631" s="210"/>
      <c r="I631" s="627"/>
      <c r="J631" s="210"/>
      <c r="K631" s="210"/>
      <c r="L631" s="210"/>
      <c r="M631" s="628"/>
      <c r="N631" s="210"/>
      <c r="O631" s="210"/>
      <c r="P631" s="210"/>
      <c r="Q631" s="210"/>
      <c r="R631" s="210"/>
      <c r="S631" s="210"/>
      <c r="T631" s="210"/>
      <c r="U631" s="210"/>
      <c r="V631" s="210"/>
      <c r="W631" s="210"/>
      <c r="X631" s="210"/>
      <c r="Y631" s="210"/>
      <c r="Z631" s="210"/>
    </row>
    <row r="632" ht="12.75" customHeight="1">
      <c r="A632" s="625"/>
      <c r="B632" s="625"/>
      <c r="C632" s="625"/>
      <c r="D632" s="627"/>
      <c r="E632" s="210"/>
      <c r="F632" s="210"/>
      <c r="G632" s="210"/>
      <c r="H632" s="210"/>
      <c r="I632" s="627"/>
      <c r="J632" s="210"/>
      <c r="K632" s="210"/>
      <c r="L632" s="210"/>
      <c r="M632" s="628"/>
      <c r="N632" s="210"/>
      <c r="O632" s="210"/>
      <c r="P632" s="210"/>
      <c r="Q632" s="210"/>
      <c r="R632" s="210"/>
      <c r="S632" s="210"/>
      <c r="T632" s="210"/>
      <c r="U632" s="210"/>
      <c r="V632" s="210"/>
      <c r="W632" s="210"/>
      <c r="X632" s="210"/>
      <c r="Y632" s="210"/>
      <c r="Z632" s="210"/>
    </row>
    <row r="633" ht="12.75" customHeight="1">
      <c r="A633" s="625"/>
      <c r="B633" s="625"/>
      <c r="C633" s="625"/>
      <c r="D633" s="627"/>
      <c r="E633" s="210"/>
      <c r="F633" s="210"/>
      <c r="G633" s="210"/>
      <c r="H633" s="210"/>
      <c r="I633" s="627"/>
      <c r="J633" s="210"/>
      <c r="K633" s="210"/>
      <c r="L633" s="210"/>
      <c r="M633" s="628"/>
      <c r="N633" s="210"/>
      <c r="O633" s="210"/>
      <c r="P633" s="210"/>
      <c r="Q633" s="210"/>
      <c r="R633" s="210"/>
      <c r="S633" s="210"/>
      <c r="T633" s="210"/>
      <c r="U633" s="210"/>
      <c r="V633" s="210"/>
      <c r="W633" s="210"/>
      <c r="X633" s="210"/>
      <c r="Y633" s="210"/>
      <c r="Z633" s="210"/>
    </row>
    <row r="634" ht="12.75" customHeight="1">
      <c r="A634" s="625"/>
      <c r="B634" s="625"/>
      <c r="C634" s="625"/>
      <c r="D634" s="627"/>
      <c r="E634" s="210"/>
      <c r="F634" s="210"/>
      <c r="G634" s="210"/>
      <c r="H634" s="210"/>
      <c r="I634" s="627"/>
      <c r="J634" s="210"/>
      <c r="K634" s="210"/>
      <c r="L634" s="210"/>
      <c r="M634" s="628"/>
      <c r="N634" s="210"/>
      <c r="O634" s="210"/>
      <c r="P634" s="210"/>
      <c r="Q634" s="210"/>
      <c r="R634" s="210"/>
      <c r="S634" s="210"/>
      <c r="T634" s="210"/>
      <c r="U634" s="210"/>
      <c r="V634" s="210"/>
      <c r="W634" s="210"/>
      <c r="X634" s="210"/>
      <c r="Y634" s="210"/>
      <c r="Z634" s="210"/>
    </row>
    <row r="635" ht="12.75" customHeight="1">
      <c r="A635" s="625"/>
      <c r="B635" s="625"/>
      <c r="C635" s="625"/>
      <c r="D635" s="627"/>
      <c r="E635" s="210"/>
      <c r="F635" s="210"/>
      <c r="G635" s="210"/>
      <c r="H635" s="210"/>
      <c r="I635" s="627"/>
      <c r="J635" s="210"/>
      <c r="K635" s="210"/>
      <c r="L635" s="210"/>
      <c r="M635" s="628"/>
      <c r="N635" s="210"/>
      <c r="O635" s="210"/>
      <c r="P635" s="210"/>
      <c r="Q635" s="210"/>
      <c r="R635" s="210"/>
      <c r="S635" s="210"/>
      <c r="T635" s="210"/>
      <c r="U635" s="210"/>
      <c r="V635" s="210"/>
      <c r="W635" s="210"/>
      <c r="X635" s="210"/>
      <c r="Y635" s="210"/>
      <c r="Z635" s="210"/>
    </row>
    <row r="636" ht="12.75" customHeight="1">
      <c r="A636" s="625"/>
      <c r="B636" s="625"/>
      <c r="C636" s="625"/>
      <c r="D636" s="627"/>
      <c r="E636" s="210"/>
      <c r="F636" s="210"/>
      <c r="G636" s="210"/>
      <c r="H636" s="210"/>
      <c r="I636" s="627"/>
      <c r="J636" s="210"/>
      <c r="K636" s="210"/>
      <c r="L636" s="210"/>
      <c r="M636" s="628"/>
      <c r="N636" s="210"/>
      <c r="O636" s="210"/>
      <c r="P636" s="210"/>
      <c r="Q636" s="210"/>
      <c r="R636" s="210"/>
      <c r="S636" s="210"/>
      <c r="T636" s="210"/>
      <c r="U636" s="210"/>
      <c r="V636" s="210"/>
      <c r="W636" s="210"/>
      <c r="X636" s="210"/>
      <c r="Y636" s="210"/>
      <c r="Z636" s="210"/>
    </row>
    <row r="637" ht="12.75" customHeight="1">
      <c r="A637" s="625"/>
      <c r="B637" s="625"/>
      <c r="C637" s="625"/>
      <c r="D637" s="627"/>
      <c r="E637" s="210"/>
      <c r="F637" s="210"/>
      <c r="G637" s="210"/>
      <c r="H637" s="210"/>
      <c r="I637" s="627"/>
      <c r="J637" s="210"/>
      <c r="K637" s="210"/>
      <c r="L637" s="210"/>
      <c r="M637" s="628"/>
      <c r="N637" s="210"/>
      <c r="O637" s="210"/>
      <c r="P637" s="210"/>
      <c r="Q637" s="210"/>
      <c r="R637" s="210"/>
      <c r="S637" s="210"/>
      <c r="T637" s="210"/>
      <c r="U637" s="210"/>
      <c r="V637" s="210"/>
      <c r="W637" s="210"/>
      <c r="X637" s="210"/>
      <c r="Y637" s="210"/>
      <c r="Z637" s="210"/>
    </row>
    <row r="638" ht="12.75" customHeight="1">
      <c r="A638" s="625"/>
      <c r="B638" s="625"/>
      <c r="C638" s="625"/>
      <c r="D638" s="627"/>
      <c r="E638" s="210"/>
      <c r="F638" s="210"/>
      <c r="G638" s="210"/>
      <c r="H638" s="210"/>
      <c r="I638" s="627"/>
      <c r="J638" s="210"/>
      <c r="K638" s="210"/>
      <c r="L638" s="210"/>
      <c r="M638" s="628"/>
      <c r="N638" s="210"/>
      <c r="O638" s="210"/>
      <c r="P638" s="210"/>
      <c r="Q638" s="210"/>
      <c r="R638" s="210"/>
      <c r="S638" s="210"/>
      <c r="T638" s="210"/>
      <c r="U638" s="210"/>
      <c r="V638" s="210"/>
      <c r="W638" s="210"/>
      <c r="X638" s="210"/>
      <c r="Y638" s="210"/>
      <c r="Z638" s="210"/>
    </row>
    <row r="639" ht="12.75" customHeight="1">
      <c r="A639" s="625"/>
      <c r="B639" s="625"/>
      <c r="C639" s="625"/>
      <c r="D639" s="627"/>
      <c r="E639" s="210"/>
      <c r="F639" s="210"/>
      <c r="G639" s="210"/>
      <c r="H639" s="210"/>
      <c r="I639" s="627"/>
      <c r="J639" s="210"/>
      <c r="K639" s="210"/>
      <c r="L639" s="210"/>
      <c r="M639" s="628"/>
      <c r="N639" s="210"/>
      <c r="O639" s="210"/>
      <c r="P639" s="210"/>
      <c r="Q639" s="210"/>
      <c r="R639" s="210"/>
      <c r="S639" s="210"/>
      <c r="T639" s="210"/>
      <c r="U639" s="210"/>
      <c r="V639" s="210"/>
      <c r="W639" s="210"/>
      <c r="X639" s="210"/>
      <c r="Y639" s="210"/>
      <c r="Z639" s="210"/>
    </row>
    <row r="640" ht="12.75" customHeight="1">
      <c r="A640" s="625"/>
      <c r="B640" s="625"/>
      <c r="C640" s="625"/>
      <c r="D640" s="627"/>
      <c r="E640" s="210"/>
      <c r="F640" s="210"/>
      <c r="G640" s="210"/>
      <c r="H640" s="210"/>
      <c r="I640" s="627"/>
      <c r="J640" s="210"/>
      <c r="K640" s="210"/>
      <c r="L640" s="210"/>
      <c r="M640" s="628"/>
      <c r="N640" s="210"/>
      <c r="O640" s="210"/>
      <c r="P640" s="210"/>
      <c r="Q640" s="210"/>
      <c r="R640" s="210"/>
      <c r="S640" s="210"/>
      <c r="T640" s="210"/>
      <c r="U640" s="210"/>
      <c r="V640" s="210"/>
      <c r="W640" s="210"/>
      <c r="X640" s="210"/>
      <c r="Y640" s="210"/>
      <c r="Z640" s="210"/>
    </row>
    <row r="641" ht="12.75" customHeight="1">
      <c r="A641" s="625"/>
      <c r="B641" s="625"/>
      <c r="C641" s="625"/>
      <c r="D641" s="627"/>
      <c r="E641" s="210"/>
      <c r="F641" s="210"/>
      <c r="G641" s="210"/>
      <c r="H641" s="210"/>
      <c r="I641" s="627"/>
      <c r="J641" s="210"/>
      <c r="K641" s="210"/>
      <c r="L641" s="210"/>
      <c r="M641" s="628"/>
      <c r="N641" s="210"/>
      <c r="O641" s="210"/>
      <c r="P641" s="210"/>
      <c r="Q641" s="210"/>
      <c r="R641" s="210"/>
      <c r="S641" s="210"/>
      <c r="T641" s="210"/>
      <c r="U641" s="210"/>
      <c r="V641" s="210"/>
      <c r="W641" s="210"/>
      <c r="X641" s="210"/>
      <c r="Y641" s="210"/>
      <c r="Z641" s="210"/>
    </row>
    <row r="642" ht="12.75" customHeight="1">
      <c r="A642" s="625"/>
      <c r="B642" s="625"/>
      <c r="C642" s="625"/>
      <c r="D642" s="627"/>
      <c r="E642" s="210"/>
      <c r="F642" s="210"/>
      <c r="G642" s="210"/>
      <c r="H642" s="210"/>
      <c r="I642" s="627"/>
      <c r="J642" s="210"/>
      <c r="K642" s="210"/>
      <c r="L642" s="210"/>
      <c r="M642" s="628"/>
      <c r="N642" s="210"/>
      <c r="O642" s="210"/>
      <c r="P642" s="210"/>
      <c r="Q642" s="210"/>
      <c r="R642" s="210"/>
      <c r="S642" s="210"/>
      <c r="T642" s="210"/>
      <c r="U642" s="210"/>
      <c r="V642" s="210"/>
      <c r="W642" s="210"/>
      <c r="X642" s="210"/>
      <c r="Y642" s="210"/>
      <c r="Z642" s="210"/>
    </row>
    <row r="643" ht="12.75" customHeight="1">
      <c r="A643" s="625"/>
      <c r="B643" s="625"/>
      <c r="C643" s="625"/>
      <c r="D643" s="627"/>
      <c r="E643" s="210"/>
      <c r="F643" s="210"/>
      <c r="G643" s="210"/>
      <c r="H643" s="210"/>
      <c r="I643" s="627"/>
      <c r="J643" s="210"/>
      <c r="K643" s="210"/>
      <c r="L643" s="210"/>
      <c r="M643" s="628"/>
      <c r="N643" s="210"/>
      <c r="O643" s="210"/>
      <c r="P643" s="210"/>
      <c r="Q643" s="210"/>
      <c r="R643" s="210"/>
      <c r="S643" s="210"/>
      <c r="T643" s="210"/>
      <c r="U643" s="210"/>
      <c r="V643" s="210"/>
      <c r="W643" s="210"/>
      <c r="X643" s="210"/>
      <c r="Y643" s="210"/>
      <c r="Z643" s="210"/>
    </row>
    <row r="644" ht="12.75" customHeight="1">
      <c r="A644" s="625"/>
      <c r="B644" s="625"/>
      <c r="C644" s="625"/>
      <c r="D644" s="627"/>
      <c r="E644" s="210"/>
      <c r="F644" s="210"/>
      <c r="G644" s="210"/>
      <c r="H644" s="210"/>
      <c r="I644" s="627"/>
      <c r="J644" s="210"/>
      <c r="K644" s="210"/>
      <c r="L644" s="210"/>
      <c r="M644" s="628"/>
      <c r="N644" s="210"/>
      <c r="O644" s="210"/>
      <c r="P644" s="210"/>
      <c r="Q644" s="210"/>
      <c r="R644" s="210"/>
      <c r="S644" s="210"/>
      <c r="T644" s="210"/>
      <c r="U644" s="210"/>
      <c r="V644" s="210"/>
      <c r="W644" s="210"/>
      <c r="X644" s="210"/>
      <c r="Y644" s="210"/>
      <c r="Z644" s="210"/>
    </row>
    <row r="645" ht="12.75" customHeight="1">
      <c r="A645" s="625"/>
      <c r="B645" s="625"/>
      <c r="C645" s="625"/>
      <c r="D645" s="627"/>
      <c r="E645" s="210"/>
      <c r="F645" s="210"/>
      <c r="G645" s="210"/>
      <c r="H645" s="210"/>
      <c r="I645" s="627"/>
      <c r="J645" s="210"/>
      <c r="K645" s="210"/>
      <c r="L645" s="210"/>
      <c r="M645" s="628"/>
      <c r="N645" s="210"/>
      <c r="O645" s="210"/>
      <c r="P645" s="210"/>
      <c r="Q645" s="210"/>
      <c r="R645" s="210"/>
      <c r="S645" s="210"/>
      <c r="T645" s="210"/>
      <c r="U645" s="210"/>
      <c r="V645" s="210"/>
      <c r="W645" s="210"/>
      <c r="X645" s="210"/>
      <c r="Y645" s="210"/>
      <c r="Z645" s="210"/>
    </row>
    <row r="646" ht="12.75" customHeight="1">
      <c r="A646" s="625"/>
      <c r="B646" s="625"/>
      <c r="C646" s="625"/>
      <c r="D646" s="627"/>
      <c r="E646" s="210"/>
      <c r="F646" s="210"/>
      <c r="G646" s="210"/>
      <c r="H646" s="210"/>
      <c r="I646" s="627"/>
      <c r="J646" s="210"/>
      <c r="K646" s="210"/>
      <c r="L646" s="210"/>
      <c r="M646" s="628"/>
      <c r="N646" s="210"/>
      <c r="O646" s="210"/>
      <c r="P646" s="210"/>
      <c r="Q646" s="210"/>
      <c r="R646" s="210"/>
      <c r="S646" s="210"/>
      <c r="T646" s="210"/>
      <c r="U646" s="210"/>
      <c r="V646" s="210"/>
      <c r="W646" s="210"/>
      <c r="X646" s="210"/>
      <c r="Y646" s="210"/>
      <c r="Z646" s="210"/>
    </row>
    <row r="647" ht="12.75" customHeight="1">
      <c r="A647" s="625"/>
      <c r="B647" s="625"/>
      <c r="C647" s="625"/>
      <c r="D647" s="627"/>
      <c r="E647" s="210"/>
      <c r="F647" s="210"/>
      <c r="G647" s="210"/>
      <c r="H647" s="210"/>
      <c r="I647" s="627"/>
      <c r="J647" s="210"/>
      <c r="K647" s="210"/>
      <c r="L647" s="210"/>
      <c r="M647" s="628"/>
      <c r="N647" s="210"/>
      <c r="O647" s="210"/>
      <c r="P647" s="210"/>
      <c r="Q647" s="210"/>
      <c r="R647" s="210"/>
      <c r="S647" s="210"/>
      <c r="T647" s="210"/>
      <c r="U647" s="210"/>
      <c r="V647" s="210"/>
      <c r="W647" s="210"/>
      <c r="X647" s="210"/>
      <c r="Y647" s="210"/>
      <c r="Z647" s="210"/>
    </row>
    <row r="648" ht="12.75" customHeight="1">
      <c r="A648" s="625"/>
      <c r="B648" s="625"/>
      <c r="C648" s="625"/>
      <c r="D648" s="627"/>
      <c r="E648" s="210"/>
      <c r="F648" s="210"/>
      <c r="G648" s="210"/>
      <c r="H648" s="210"/>
      <c r="I648" s="627"/>
      <c r="J648" s="210"/>
      <c r="K648" s="210"/>
      <c r="L648" s="210"/>
      <c r="M648" s="628"/>
      <c r="N648" s="210"/>
      <c r="O648" s="210"/>
      <c r="P648" s="210"/>
      <c r="Q648" s="210"/>
      <c r="R648" s="210"/>
      <c r="S648" s="210"/>
      <c r="T648" s="210"/>
      <c r="U648" s="210"/>
      <c r="V648" s="210"/>
      <c r="W648" s="210"/>
      <c r="X648" s="210"/>
      <c r="Y648" s="210"/>
      <c r="Z648" s="210"/>
    </row>
    <row r="649" ht="12.75" customHeight="1">
      <c r="A649" s="625"/>
      <c r="B649" s="625"/>
      <c r="C649" s="625"/>
      <c r="D649" s="627"/>
      <c r="E649" s="210"/>
      <c r="F649" s="210"/>
      <c r="G649" s="210"/>
      <c r="H649" s="210"/>
      <c r="I649" s="627"/>
      <c r="J649" s="210"/>
      <c r="K649" s="210"/>
      <c r="L649" s="210"/>
      <c r="M649" s="628"/>
      <c r="N649" s="210"/>
      <c r="O649" s="210"/>
      <c r="P649" s="210"/>
      <c r="Q649" s="210"/>
      <c r="R649" s="210"/>
      <c r="S649" s="210"/>
      <c r="T649" s="210"/>
      <c r="U649" s="210"/>
      <c r="V649" s="210"/>
      <c r="W649" s="210"/>
      <c r="X649" s="210"/>
      <c r="Y649" s="210"/>
      <c r="Z649" s="210"/>
    </row>
    <row r="650" ht="12.75" customHeight="1">
      <c r="A650" s="625"/>
      <c r="B650" s="625"/>
      <c r="C650" s="625"/>
      <c r="D650" s="627"/>
      <c r="E650" s="210"/>
      <c r="F650" s="210"/>
      <c r="G650" s="210"/>
      <c r="H650" s="210"/>
      <c r="I650" s="627"/>
      <c r="J650" s="210"/>
      <c r="K650" s="210"/>
      <c r="L650" s="210"/>
      <c r="M650" s="628"/>
      <c r="N650" s="210"/>
      <c r="O650" s="210"/>
      <c r="P650" s="210"/>
      <c r="Q650" s="210"/>
      <c r="R650" s="210"/>
      <c r="S650" s="210"/>
      <c r="T650" s="210"/>
      <c r="U650" s="210"/>
      <c r="V650" s="210"/>
      <c r="W650" s="210"/>
      <c r="X650" s="210"/>
      <c r="Y650" s="210"/>
      <c r="Z650" s="210"/>
    </row>
    <row r="651" ht="12.75" customHeight="1">
      <c r="A651" s="625"/>
      <c r="B651" s="625"/>
      <c r="C651" s="625"/>
      <c r="D651" s="627"/>
      <c r="E651" s="210"/>
      <c r="F651" s="210"/>
      <c r="G651" s="210"/>
      <c r="H651" s="210"/>
      <c r="I651" s="627"/>
      <c r="J651" s="210"/>
      <c r="K651" s="210"/>
      <c r="L651" s="210"/>
      <c r="M651" s="628"/>
      <c r="N651" s="210"/>
      <c r="O651" s="210"/>
      <c r="P651" s="210"/>
      <c r="Q651" s="210"/>
      <c r="R651" s="210"/>
      <c r="S651" s="210"/>
      <c r="T651" s="210"/>
      <c r="U651" s="210"/>
      <c r="V651" s="210"/>
      <c r="W651" s="210"/>
      <c r="X651" s="210"/>
      <c r="Y651" s="210"/>
      <c r="Z651" s="210"/>
    </row>
    <row r="652" ht="12.75" customHeight="1">
      <c r="A652" s="625"/>
      <c r="B652" s="625"/>
      <c r="C652" s="625"/>
      <c r="D652" s="627"/>
      <c r="E652" s="210"/>
      <c r="F652" s="210"/>
      <c r="G652" s="210"/>
      <c r="H652" s="210"/>
      <c r="I652" s="627"/>
      <c r="J652" s="210"/>
      <c r="K652" s="210"/>
      <c r="L652" s="210"/>
      <c r="M652" s="628"/>
      <c r="N652" s="210"/>
      <c r="O652" s="210"/>
      <c r="P652" s="210"/>
      <c r="Q652" s="210"/>
      <c r="R652" s="210"/>
      <c r="S652" s="210"/>
      <c r="T652" s="210"/>
      <c r="U652" s="210"/>
      <c r="V652" s="210"/>
      <c r="W652" s="210"/>
      <c r="X652" s="210"/>
      <c r="Y652" s="210"/>
      <c r="Z652" s="210"/>
    </row>
    <row r="653" ht="12.75" customHeight="1">
      <c r="A653" s="625"/>
      <c r="B653" s="625"/>
      <c r="C653" s="625"/>
      <c r="D653" s="627"/>
      <c r="E653" s="210"/>
      <c r="F653" s="210"/>
      <c r="G653" s="210"/>
      <c r="H653" s="210"/>
      <c r="I653" s="627"/>
      <c r="J653" s="210"/>
      <c r="K653" s="210"/>
      <c r="L653" s="210"/>
      <c r="M653" s="628"/>
      <c r="N653" s="210"/>
      <c r="O653" s="210"/>
      <c r="P653" s="210"/>
      <c r="Q653" s="210"/>
      <c r="R653" s="210"/>
      <c r="S653" s="210"/>
      <c r="T653" s="210"/>
      <c r="U653" s="210"/>
      <c r="V653" s="210"/>
      <c r="W653" s="210"/>
      <c r="X653" s="210"/>
      <c r="Y653" s="210"/>
      <c r="Z653" s="210"/>
    </row>
    <row r="654" ht="12.75" customHeight="1">
      <c r="A654" s="625"/>
      <c r="B654" s="625"/>
      <c r="C654" s="625"/>
      <c r="D654" s="627"/>
      <c r="E654" s="210"/>
      <c r="F654" s="210"/>
      <c r="G654" s="210"/>
      <c r="H654" s="210"/>
      <c r="I654" s="627"/>
      <c r="J654" s="210"/>
      <c r="K654" s="210"/>
      <c r="L654" s="210"/>
      <c r="M654" s="628"/>
      <c r="N654" s="210"/>
      <c r="O654" s="210"/>
      <c r="P654" s="210"/>
      <c r="Q654" s="210"/>
      <c r="R654" s="210"/>
      <c r="S654" s="210"/>
      <c r="T654" s="210"/>
      <c r="U654" s="210"/>
      <c r="V654" s="210"/>
      <c r="W654" s="210"/>
      <c r="X654" s="210"/>
      <c r="Y654" s="210"/>
      <c r="Z654" s="210"/>
    </row>
    <row r="655" ht="12.75" customHeight="1">
      <c r="A655" s="625"/>
      <c r="B655" s="625"/>
      <c r="C655" s="625"/>
      <c r="D655" s="627"/>
      <c r="E655" s="210"/>
      <c r="F655" s="210"/>
      <c r="G655" s="210"/>
      <c r="H655" s="210"/>
      <c r="I655" s="627"/>
      <c r="J655" s="210"/>
      <c r="K655" s="210"/>
      <c r="L655" s="210"/>
      <c r="M655" s="628"/>
      <c r="N655" s="210"/>
      <c r="O655" s="210"/>
      <c r="P655" s="210"/>
      <c r="Q655" s="210"/>
      <c r="R655" s="210"/>
      <c r="S655" s="210"/>
      <c r="T655" s="210"/>
      <c r="U655" s="210"/>
      <c r="V655" s="210"/>
      <c r="W655" s="210"/>
      <c r="X655" s="210"/>
      <c r="Y655" s="210"/>
      <c r="Z655" s="210"/>
    </row>
    <row r="656" ht="12.75" customHeight="1">
      <c r="A656" s="625"/>
      <c r="B656" s="625"/>
      <c r="C656" s="625"/>
      <c r="D656" s="627"/>
      <c r="E656" s="210"/>
      <c r="F656" s="210"/>
      <c r="G656" s="210"/>
      <c r="H656" s="210"/>
      <c r="I656" s="627"/>
      <c r="J656" s="210"/>
      <c r="K656" s="210"/>
      <c r="L656" s="210"/>
      <c r="M656" s="628"/>
      <c r="N656" s="210"/>
      <c r="O656" s="210"/>
      <c r="P656" s="210"/>
      <c r="Q656" s="210"/>
      <c r="R656" s="210"/>
      <c r="S656" s="210"/>
      <c r="T656" s="210"/>
      <c r="U656" s="210"/>
      <c r="V656" s="210"/>
      <c r="W656" s="210"/>
      <c r="X656" s="210"/>
      <c r="Y656" s="210"/>
      <c r="Z656" s="210"/>
    </row>
    <row r="657" ht="12.75" customHeight="1">
      <c r="A657" s="625"/>
      <c r="B657" s="625"/>
      <c r="C657" s="625"/>
      <c r="D657" s="627"/>
      <c r="E657" s="210"/>
      <c r="F657" s="210"/>
      <c r="G657" s="210"/>
      <c r="H657" s="210"/>
      <c r="I657" s="627"/>
      <c r="J657" s="210"/>
      <c r="K657" s="210"/>
      <c r="L657" s="210"/>
      <c r="M657" s="628"/>
      <c r="N657" s="210"/>
      <c r="O657" s="210"/>
      <c r="P657" s="210"/>
      <c r="Q657" s="210"/>
      <c r="R657" s="210"/>
      <c r="S657" s="210"/>
      <c r="T657" s="210"/>
      <c r="U657" s="210"/>
      <c r="V657" s="210"/>
      <c r="W657" s="210"/>
      <c r="X657" s="210"/>
      <c r="Y657" s="210"/>
      <c r="Z657" s="210"/>
    </row>
    <row r="658" ht="12.75" customHeight="1">
      <c r="A658" s="625"/>
      <c r="B658" s="625"/>
      <c r="C658" s="625"/>
      <c r="D658" s="627"/>
      <c r="E658" s="210"/>
      <c r="F658" s="210"/>
      <c r="G658" s="210"/>
      <c r="H658" s="210"/>
      <c r="I658" s="627"/>
      <c r="J658" s="210"/>
      <c r="K658" s="210"/>
      <c r="L658" s="210"/>
      <c r="M658" s="628"/>
      <c r="N658" s="210"/>
      <c r="O658" s="210"/>
      <c r="P658" s="210"/>
      <c r="Q658" s="210"/>
      <c r="R658" s="210"/>
      <c r="S658" s="210"/>
      <c r="T658" s="210"/>
      <c r="U658" s="210"/>
      <c r="V658" s="210"/>
      <c r="W658" s="210"/>
      <c r="X658" s="210"/>
      <c r="Y658" s="210"/>
      <c r="Z658" s="210"/>
    </row>
    <row r="659" ht="12.75" customHeight="1">
      <c r="A659" s="625"/>
      <c r="B659" s="625"/>
      <c r="C659" s="625"/>
      <c r="D659" s="627"/>
      <c r="E659" s="210"/>
      <c r="F659" s="210"/>
      <c r="G659" s="210"/>
      <c r="H659" s="210"/>
      <c r="I659" s="627"/>
      <c r="J659" s="210"/>
      <c r="K659" s="210"/>
      <c r="L659" s="210"/>
      <c r="M659" s="628"/>
      <c r="N659" s="210"/>
      <c r="O659" s="210"/>
      <c r="P659" s="210"/>
      <c r="Q659" s="210"/>
      <c r="R659" s="210"/>
      <c r="S659" s="210"/>
      <c r="T659" s="210"/>
      <c r="U659" s="210"/>
      <c r="V659" s="210"/>
      <c r="W659" s="210"/>
      <c r="X659" s="210"/>
      <c r="Y659" s="210"/>
      <c r="Z659" s="210"/>
    </row>
    <row r="660" ht="12.75" customHeight="1">
      <c r="A660" s="625"/>
      <c r="B660" s="625"/>
      <c r="C660" s="625"/>
      <c r="D660" s="627"/>
      <c r="E660" s="210"/>
      <c r="F660" s="210"/>
      <c r="G660" s="210"/>
      <c r="H660" s="210"/>
      <c r="I660" s="627"/>
      <c r="J660" s="210"/>
      <c r="K660" s="210"/>
      <c r="L660" s="210"/>
      <c r="M660" s="628"/>
      <c r="N660" s="210"/>
      <c r="O660" s="210"/>
      <c r="P660" s="210"/>
      <c r="Q660" s="210"/>
      <c r="R660" s="210"/>
      <c r="S660" s="210"/>
      <c r="T660" s="210"/>
      <c r="U660" s="210"/>
      <c r="V660" s="210"/>
      <c r="W660" s="210"/>
      <c r="X660" s="210"/>
      <c r="Y660" s="210"/>
      <c r="Z660" s="210"/>
    </row>
    <row r="661" ht="12.75" customHeight="1">
      <c r="A661" s="625"/>
      <c r="B661" s="625"/>
      <c r="C661" s="625"/>
      <c r="D661" s="627"/>
      <c r="E661" s="210"/>
      <c r="F661" s="210"/>
      <c r="G661" s="210"/>
      <c r="H661" s="210"/>
      <c r="I661" s="627"/>
      <c r="J661" s="210"/>
      <c r="K661" s="210"/>
      <c r="L661" s="210"/>
      <c r="M661" s="628"/>
      <c r="N661" s="210"/>
      <c r="O661" s="210"/>
      <c r="P661" s="210"/>
      <c r="Q661" s="210"/>
      <c r="R661" s="210"/>
      <c r="S661" s="210"/>
      <c r="T661" s="210"/>
      <c r="U661" s="210"/>
      <c r="V661" s="210"/>
      <c r="W661" s="210"/>
      <c r="X661" s="210"/>
      <c r="Y661" s="210"/>
      <c r="Z661" s="210"/>
    </row>
    <row r="662" ht="12.75" customHeight="1">
      <c r="A662" s="625"/>
      <c r="B662" s="625"/>
      <c r="C662" s="625"/>
      <c r="D662" s="627"/>
      <c r="E662" s="210"/>
      <c r="F662" s="210"/>
      <c r="G662" s="210"/>
      <c r="H662" s="210"/>
      <c r="I662" s="627"/>
      <c r="J662" s="210"/>
      <c r="K662" s="210"/>
      <c r="L662" s="210"/>
      <c r="M662" s="628"/>
      <c r="N662" s="210"/>
      <c r="O662" s="210"/>
      <c r="P662" s="210"/>
      <c r="Q662" s="210"/>
      <c r="R662" s="210"/>
      <c r="S662" s="210"/>
      <c r="T662" s="210"/>
      <c r="U662" s="210"/>
      <c r="V662" s="210"/>
      <c r="W662" s="210"/>
      <c r="X662" s="210"/>
      <c r="Y662" s="210"/>
      <c r="Z662" s="210"/>
    </row>
    <row r="663" ht="12.75" customHeight="1">
      <c r="A663" s="625"/>
      <c r="B663" s="625"/>
      <c r="C663" s="625"/>
      <c r="D663" s="627"/>
      <c r="E663" s="210"/>
      <c r="F663" s="210"/>
      <c r="G663" s="210"/>
      <c r="H663" s="210"/>
      <c r="I663" s="627"/>
      <c r="J663" s="210"/>
      <c r="K663" s="210"/>
      <c r="L663" s="210"/>
      <c r="M663" s="628"/>
      <c r="N663" s="210"/>
      <c r="O663" s="210"/>
      <c r="P663" s="210"/>
      <c r="Q663" s="210"/>
      <c r="R663" s="210"/>
      <c r="S663" s="210"/>
      <c r="T663" s="210"/>
      <c r="U663" s="210"/>
      <c r="V663" s="210"/>
      <c r="W663" s="210"/>
      <c r="X663" s="210"/>
      <c r="Y663" s="210"/>
      <c r="Z663" s="210"/>
    </row>
    <row r="664" ht="12.75" customHeight="1">
      <c r="A664" s="625"/>
      <c r="B664" s="625"/>
      <c r="C664" s="625"/>
      <c r="D664" s="627"/>
      <c r="E664" s="210"/>
      <c r="F664" s="210"/>
      <c r="G664" s="210"/>
      <c r="H664" s="210"/>
      <c r="I664" s="627"/>
      <c r="J664" s="210"/>
      <c r="K664" s="210"/>
      <c r="L664" s="210"/>
      <c r="M664" s="628"/>
      <c r="N664" s="210"/>
      <c r="O664" s="210"/>
      <c r="P664" s="210"/>
      <c r="Q664" s="210"/>
      <c r="R664" s="210"/>
      <c r="S664" s="210"/>
      <c r="T664" s="210"/>
      <c r="U664" s="210"/>
      <c r="V664" s="210"/>
      <c r="W664" s="210"/>
      <c r="X664" s="210"/>
      <c r="Y664" s="210"/>
      <c r="Z664" s="210"/>
    </row>
    <row r="665" ht="12.75" customHeight="1">
      <c r="A665" s="625"/>
      <c r="B665" s="625"/>
      <c r="C665" s="625"/>
      <c r="D665" s="627"/>
      <c r="E665" s="210"/>
      <c r="F665" s="210"/>
      <c r="G665" s="210"/>
      <c r="H665" s="210"/>
      <c r="I665" s="627"/>
      <c r="J665" s="210"/>
      <c r="K665" s="210"/>
      <c r="L665" s="210"/>
      <c r="M665" s="628"/>
      <c r="N665" s="210"/>
      <c r="O665" s="210"/>
      <c r="P665" s="210"/>
      <c r="Q665" s="210"/>
      <c r="R665" s="210"/>
      <c r="S665" s="210"/>
      <c r="T665" s="210"/>
      <c r="U665" s="210"/>
      <c r="V665" s="210"/>
      <c r="W665" s="210"/>
      <c r="X665" s="210"/>
      <c r="Y665" s="210"/>
      <c r="Z665" s="210"/>
    </row>
    <row r="666" ht="12.75" customHeight="1">
      <c r="A666" s="625"/>
      <c r="B666" s="625"/>
      <c r="C666" s="625"/>
      <c r="D666" s="627"/>
      <c r="E666" s="210"/>
      <c r="F666" s="210"/>
      <c r="G666" s="210"/>
      <c r="H666" s="210"/>
      <c r="I666" s="627"/>
      <c r="J666" s="210"/>
      <c r="K666" s="210"/>
      <c r="L666" s="210"/>
      <c r="M666" s="628"/>
      <c r="N666" s="210"/>
      <c r="O666" s="210"/>
      <c r="P666" s="210"/>
      <c r="Q666" s="210"/>
      <c r="R666" s="210"/>
      <c r="S666" s="210"/>
      <c r="T666" s="210"/>
      <c r="U666" s="210"/>
      <c r="V666" s="210"/>
      <c r="W666" s="210"/>
      <c r="X666" s="210"/>
      <c r="Y666" s="210"/>
      <c r="Z666" s="210"/>
    </row>
    <row r="667" ht="12.75" customHeight="1">
      <c r="A667" s="625"/>
      <c r="B667" s="625"/>
      <c r="C667" s="625"/>
      <c r="D667" s="627"/>
      <c r="E667" s="210"/>
      <c r="F667" s="210"/>
      <c r="G667" s="210"/>
      <c r="H667" s="210"/>
      <c r="I667" s="627"/>
      <c r="J667" s="210"/>
      <c r="K667" s="210"/>
      <c r="L667" s="210"/>
      <c r="M667" s="628"/>
      <c r="N667" s="210"/>
      <c r="O667" s="210"/>
      <c r="P667" s="210"/>
      <c r="Q667" s="210"/>
      <c r="R667" s="210"/>
      <c r="S667" s="210"/>
      <c r="T667" s="210"/>
      <c r="U667" s="210"/>
      <c r="V667" s="210"/>
      <c r="W667" s="210"/>
      <c r="X667" s="210"/>
      <c r="Y667" s="210"/>
      <c r="Z667" s="210"/>
    </row>
    <row r="668" ht="12.75" customHeight="1">
      <c r="A668" s="625"/>
      <c r="B668" s="625"/>
      <c r="C668" s="625"/>
      <c r="D668" s="627"/>
      <c r="E668" s="210"/>
      <c r="F668" s="210"/>
      <c r="G668" s="210"/>
      <c r="H668" s="210"/>
      <c r="I668" s="627"/>
      <c r="J668" s="210"/>
      <c r="K668" s="210"/>
      <c r="L668" s="210"/>
      <c r="M668" s="628"/>
      <c r="N668" s="210"/>
      <c r="O668" s="210"/>
      <c r="P668" s="210"/>
      <c r="Q668" s="210"/>
      <c r="R668" s="210"/>
      <c r="S668" s="210"/>
      <c r="T668" s="210"/>
      <c r="U668" s="210"/>
      <c r="V668" s="210"/>
      <c r="W668" s="210"/>
      <c r="X668" s="210"/>
      <c r="Y668" s="210"/>
      <c r="Z668" s="210"/>
    </row>
    <row r="669" ht="12.75" customHeight="1">
      <c r="A669" s="625"/>
      <c r="B669" s="625"/>
      <c r="C669" s="625"/>
      <c r="D669" s="627"/>
      <c r="E669" s="210"/>
      <c r="F669" s="210"/>
      <c r="G669" s="210"/>
      <c r="H669" s="210"/>
      <c r="I669" s="627"/>
      <c r="J669" s="210"/>
      <c r="K669" s="210"/>
      <c r="L669" s="210"/>
      <c r="M669" s="628"/>
      <c r="N669" s="210"/>
      <c r="O669" s="210"/>
      <c r="P669" s="210"/>
      <c r="Q669" s="210"/>
      <c r="R669" s="210"/>
      <c r="S669" s="210"/>
      <c r="T669" s="210"/>
      <c r="U669" s="210"/>
      <c r="V669" s="210"/>
      <c r="W669" s="210"/>
      <c r="X669" s="210"/>
      <c r="Y669" s="210"/>
      <c r="Z669" s="210"/>
    </row>
    <row r="670" ht="12.75" customHeight="1">
      <c r="A670" s="625"/>
      <c r="B670" s="625"/>
      <c r="C670" s="625"/>
      <c r="D670" s="627"/>
      <c r="E670" s="210"/>
      <c r="F670" s="210"/>
      <c r="G670" s="210"/>
      <c r="H670" s="210"/>
      <c r="I670" s="627"/>
      <c r="J670" s="210"/>
      <c r="K670" s="210"/>
      <c r="L670" s="210"/>
      <c r="M670" s="628"/>
      <c r="N670" s="210"/>
      <c r="O670" s="210"/>
      <c r="P670" s="210"/>
      <c r="Q670" s="210"/>
      <c r="R670" s="210"/>
      <c r="S670" s="210"/>
      <c r="T670" s="210"/>
      <c r="U670" s="210"/>
      <c r="V670" s="210"/>
      <c r="W670" s="210"/>
      <c r="X670" s="210"/>
      <c r="Y670" s="210"/>
      <c r="Z670" s="210"/>
    </row>
    <row r="671" ht="12.75" customHeight="1">
      <c r="A671" s="625"/>
      <c r="B671" s="625"/>
      <c r="C671" s="625"/>
      <c r="D671" s="627"/>
      <c r="E671" s="210"/>
      <c r="F671" s="210"/>
      <c r="G671" s="210"/>
      <c r="H671" s="210"/>
      <c r="I671" s="627"/>
      <c r="J671" s="210"/>
      <c r="K671" s="210"/>
      <c r="L671" s="210"/>
      <c r="M671" s="628"/>
      <c r="N671" s="210"/>
      <c r="O671" s="210"/>
      <c r="P671" s="210"/>
      <c r="Q671" s="210"/>
      <c r="R671" s="210"/>
      <c r="S671" s="210"/>
      <c r="T671" s="210"/>
      <c r="U671" s="210"/>
      <c r="V671" s="210"/>
      <c r="W671" s="210"/>
      <c r="X671" s="210"/>
      <c r="Y671" s="210"/>
      <c r="Z671" s="210"/>
    </row>
    <row r="672" ht="12.75" customHeight="1">
      <c r="A672" s="625"/>
      <c r="B672" s="625"/>
      <c r="C672" s="625"/>
      <c r="D672" s="627"/>
      <c r="E672" s="210"/>
      <c r="F672" s="210"/>
      <c r="G672" s="210"/>
      <c r="H672" s="210"/>
      <c r="I672" s="627"/>
      <c r="J672" s="210"/>
      <c r="K672" s="210"/>
      <c r="L672" s="210"/>
      <c r="M672" s="628"/>
      <c r="N672" s="210"/>
      <c r="O672" s="210"/>
      <c r="P672" s="210"/>
      <c r="Q672" s="210"/>
      <c r="R672" s="210"/>
      <c r="S672" s="210"/>
      <c r="T672" s="210"/>
      <c r="U672" s="210"/>
      <c r="V672" s="210"/>
      <c r="W672" s="210"/>
      <c r="X672" s="210"/>
      <c r="Y672" s="210"/>
      <c r="Z672" s="210"/>
    </row>
    <row r="673" ht="12.75" customHeight="1">
      <c r="A673" s="625"/>
      <c r="B673" s="625"/>
      <c r="C673" s="625"/>
      <c r="D673" s="627"/>
      <c r="E673" s="210"/>
      <c r="F673" s="210"/>
      <c r="G673" s="210"/>
      <c r="H673" s="210"/>
      <c r="I673" s="627"/>
      <c r="J673" s="210"/>
      <c r="K673" s="210"/>
      <c r="L673" s="210"/>
      <c r="M673" s="628"/>
      <c r="N673" s="210"/>
      <c r="O673" s="210"/>
      <c r="P673" s="210"/>
      <c r="Q673" s="210"/>
      <c r="R673" s="210"/>
      <c r="S673" s="210"/>
      <c r="T673" s="210"/>
      <c r="U673" s="210"/>
      <c r="V673" s="210"/>
      <c r="W673" s="210"/>
      <c r="X673" s="210"/>
      <c r="Y673" s="210"/>
      <c r="Z673" s="210"/>
    </row>
    <row r="674" ht="12.75" customHeight="1">
      <c r="A674" s="625"/>
      <c r="B674" s="625"/>
      <c r="C674" s="625"/>
      <c r="D674" s="627"/>
      <c r="E674" s="210"/>
      <c r="F674" s="210"/>
      <c r="G674" s="210"/>
      <c r="H674" s="210"/>
      <c r="I674" s="627"/>
      <c r="J674" s="210"/>
      <c r="K674" s="210"/>
      <c r="L674" s="210"/>
      <c r="M674" s="628"/>
      <c r="N674" s="210"/>
      <c r="O674" s="210"/>
      <c r="P674" s="210"/>
      <c r="Q674" s="210"/>
      <c r="R674" s="210"/>
      <c r="S674" s="210"/>
      <c r="T674" s="210"/>
      <c r="U674" s="210"/>
      <c r="V674" s="210"/>
      <c r="W674" s="210"/>
      <c r="X674" s="210"/>
      <c r="Y674" s="210"/>
      <c r="Z674" s="210"/>
    </row>
    <row r="675" ht="12.75" customHeight="1">
      <c r="A675" s="625"/>
      <c r="B675" s="625"/>
      <c r="C675" s="625"/>
      <c r="D675" s="627"/>
      <c r="E675" s="210"/>
      <c r="F675" s="210"/>
      <c r="G675" s="210"/>
      <c r="H675" s="210"/>
      <c r="I675" s="627"/>
      <c r="J675" s="210"/>
      <c r="K675" s="210"/>
      <c r="L675" s="210"/>
      <c r="M675" s="628"/>
      <c r="N675" s="210"/>
      <c r="O675" s="210"/>
      <c r="P675" s="210"/>
      <c r="Q675" s="210"/>
      <c r="R675" s="210"/>
      <c r="S675" s="210"/>
      <c r="T675" s="210"/>
      <c r="U675" s="210"/>
      <c r="V675" s="210"/>
      <c r="W675" s="210"/>
      <c r="X675" s="210"/>
      <c r="Y675" s="210"/>
      <c r="Z675" s="210"/>
    </row>
    <row r="676" ht="12.75" customHeight="1">
      <c r="A676" s="625"/>
      <c r="B676" s="625"/>
      <c r="C676" s="625"/>
      <c r="D676" s="627"/>
      <c r="E676" s="210"/>
      <c r="F676" s="210"/>
      <c r="G676" s="210"/>
      <c r="H676" s="210"/>
      <c r="I676" s="627"/>
      <c r="J676" s="210"/>
      <c r="K676" s="210"/>
      <c r="L676" s="210"/>
      <c r="M676" s="628"/>
      <c r="N676" s="210"/>
      <c r="O676" s="210"/>
      <c r="P676" s="210"/>
      <c r="Q676" s="210"/>
      <c r="R676" s="210"/>
      <c r="S676" s="210"/>
      <c r="T676" s="210"/>
      <c r="U676" s="210"/>
      <c r="V676" s="210"/>
      <c r="W676" s="210"/>
      <c r="X676" s="210"/>
      <c r="Y676" s="210"/>
      <c r="Z676" s="210"/>
    </row>
    <row r="677" ht="12.75" customHeight="1">
      <c r="A677" s="625"/>
      <c r="B677" s="625"/>
      <c r="C677" s="625"/>
      <c r="D677" s="627"/>
      <c r="E677" s="210"/>
      <c r="F677" s="210"/>
      <c r="G677" s="210"/>
      <c r="H677" s="210"/>
      <c r="I677" s="627"/>
      <c r="J677" s="210"/>
      <c r="K677" s="210"/>
      <c r="L677" s="210"/>
      <c r="M677" s="628"/>
      <c r="N677" s="210"/>
      <c r="O677" s="210"/>
      <c r="P677" s="210"/>
      <c r="Q677" s="210"/>
      <c r="R677" s="210"/>
      <c r="S677" s="210"/>
      <c r="T677" s="210"/>
      <c r="U677" s="210"/>
      <c r="V677" s="210"/>
      <c r="W677" s="210"/>
      <c r="X677" s="210"/>
      <c r="Y677" s="210"/>
      <c r="Z677" s="210"/>
    </row>
    <row r="678" ht="12.75" customHeight="1">
      <c r="A678" s="625"/>
      <c r="B678" s="625"/>
      <c r="C678" s="625"/>
      <c r="D678" s="627"/>
      <c r="E678" s="210"/>
      <c r="F678" s="210"/>
      <c r="G678" s="210"/>
      <c r="H678" s="210"/>
      <c r="I678" s="627"/>
      <c r="J678" s="210"/>
      <c r="K678" s="210"/>
      <c r="L678" s="210"/>
      <c r="M678" s="628"/>
      <c r="N678" s="210"/>
      <c r="O678" s="210"/>
      <c r="P678" s="210"/>
      <c r="Q678" s="210"/>
      <c r="R678" s="210"/>
      <c r="S678" s="210"/>
      <c r="T678" s="210"/>
      <c r="U678" s="210"/>
      <c r="V678" s="210"/>
      <c r="W678" s="210"/>
      <c r="X678" s="210"/>
      <c r="Y678" s="210"/>
      <c r="Z678" s="210"/>
    </row>
    <row r="679" ht="12.75" customHeight="1">
      <c r="A679" s="625"/>
      <c r="B679" s="625"/>
      <c r="C679" s="625"/>
      <c r="D679" s="627"/>
      <c r="E679" s="210"/>
      <c r="F679" s="210"/>
      <c r="G679" s="210"/>
      <c r="H679" s="210"/>
      <c r="I679" s="627"/>
      <c r="J679" s="210"/>
      <c r="K679" s="210"/>
      <c r="L679" s="210"/>
      <c r="M679" s="628"/>
      <c r="N679" s="210"/>
      <c r="O679" s="210"/>
      <c r="P679" s="210"/>
      <c r="Q679" s="210"/>
      <c r="R679" s="210"/>
      <c r="S679" s="210"/>
      <c r="T679" s="210"/>
      <c r="U679" s="210"/>
      <c r="V679" s="210"/>
      <c r="W679" s="210"/>
      <c r="X679" s="210"/>
      <c r="Y679" s="210"/>
      <c r="Z679" s="210"/>
    </row>
    <row r="680" ht="12.75" customHeight="1">
      <c r="A680" s="625"/>
      <c r="B680" s="625"/>
      <c r="C680" s="625"/>
      <c r="D680" s="627"/>
      <c r="E680" s="210"/>
      <c r="F680" s="210"/>
      <c r="G680" s="210"/>
      <c r="H680" s="210"/>
      <c r="I680" s="627"/>
      <c r="J680" s="210"/>
      <c r="K680" s="210"/>
      <c r="L680" s="210"/>
      <c r="M680" s="628"/>
      <c r="N680" s="210"/>
      <c r="O680" s="210"/>
      <c r="P680" s="210"/>
      <c r="Q680" s="210"/>
      <c r="R680" s="210"/>
      <c r="S680" s="210"/>
      <c r="T680" s="210"/>
      <c r="U680" s="210"/>
      <c r="V680" s="210"/>
      <c r="W680" s="210"/>
      <c r="X680" s="210"/>
      <c r="Y680" s="210"/>
      <c r="Z680" s="210"/>
    </row>
    <row r="681" ht="12.75" customHeight="1">
      <c r="A681" s="625"/>
      <c r="B681" s="625"/>
      <c r="C681" s="625"/>
      <c r="D681" s="627"/>
      <c r="E681" s="210"/>
      <c r="F681" s="210"/>
      <c r="G681" s="210"/>
      <c r="H681" s="210"/>
      <c r="I681" s="627"/>
      <c r="J681" s="210"/>
      <c r="K681" s="210"/>
      <c r="L681" s="210"/>
      <c r="M681" s="628"/>
      <c r="N681" s="210"/>
      <c r="O681" s="210"/>
      <c r="P681" s="210"/>
      <c r="Q681" s="210"/>
      <c r="R681" s="210"/>
      <c r="S681" s="210"/>
      <c r="T681" s="210"/>
      <c r="U681" s="210"/>
      <c r="V681" s="210"/>
      <c r="W681" s="210"/>
      <c r="X681" s="210"/>
      <c r="Y681" s="210"/>
      <c r="Z681" s="210"/>
    </row>
    <row r="682" ht="12.75" customHeight="1">
      <c r="A682" s="625"/>
      <c r="B682" s="625"/>
      <c r="C682" s="625"/>
      <c r="D682" s="627"/>
      <c r="E682" s="210"/>
      <c r="F682" s="210"/>
      <c r="G682" s="210"/>
      <c r="H682" s="210"/>
      <c r="I682" s="627"/>
      <c r="J682" s="210"/>
      <c r="K682" s="210"/>
      <c r="L682" s="210"/>
      <c r="M682" s="628"/>
      <c r="N682" s="210"/>
      <c r="O682" s="210"/>
      <c r="P682" s="210"/>
      <c r="Q682" s="210"/>
      <c r="R682" s="210"/>
      <c r="S682" s="210"/>
      <c r="T682" s="210"/>
      <c r="U682" s="210"/>
      <c r="V682" s="210"/>
      <c r="W682" s="210"/>
      <c r="X682" s="210"/>
      <c r="Y682" s="210"/>
      <c r="Z682" s="210"/>
    </row>
    <row r="683" ht="12.75" customHeight="1">
      <c r="A683" s="625"/>
      <c r="B683" s="625"/>
      <c r="C683" s="625"/>
      <c r="D683" s="627"/>
      <c r="E683" s="210"/>
      <c r="F683" s="210"/>
      <c r="G683" s="210"/>
      <c r="H683" s="210"/>
      <c r="I683" s="627"/>
      <c r="J683" s="210"/>
      <c r="K683" s="210"/>
      <c r="L683" s="210"/>
      <c r="M683" s="628"/>
      <c r="N683" s="210"/>
      <c r="O683" s="210"/>
      <c r="P683" s="210"/>
      <c r="Q683" s="210"/>
      <c r="R683" s="210"/>
      <c r="S683" s="210"/>
      <c r="T683" s="210"/>
      <c r="U683" s="210"/>
      <c r="V683" s="210"/>
      <c r="W683" s="210"/>
      <c r="X683" s="210"/>
      <c r="Y683" s="210"/>
      <c r="Z683" s="210"/>
    </row>
    <row r="684" ht="12.75" customHeight="1">
      <c r="A684" s="625"/>
      <c r="B684" s="625"/>
      <c r="C684" s="625"/>
      <c r="D684" s="627"/>
      <c r="E684" s="210"/>
      <c r="F684" s="210"/>
      <c r="G684" s="210"/>
      <c r="H684" s="210"/>
      <c r="I684" s="627"/>
      <c r="J684" s="210"/>
      <c r="K684" s="210"/>
      <c r="L684" s="210"/>
      <c r="M684" s="628"/>
      <c r="N684" s="210"/>
      <c r="O684" s="210"/>
      <c r="P684" s="210"/>
      <c r="Q684" s="210"/>
      <c r="R684" s="210"/>
      <c r="S684" s="210"/>
      <c r="T684" s="210"/>
      <c r="U684" s="210"/>
      <c r="V684" s="210"/>
      <c r="W684" s="210"/>
      <c r="X684" s="210"/>
      <c r="Y684" s="210"/>
      <c r="Z684" s="210"/>
    </row>
    <row r="685" ht="12.75" customHeight="1">
      <c r="A685" s="625"/>
      <c r="B685" s="625"/>
      <c r="C685" s="625"/>
      <c r="D685" s="627"/>
      <c r="E685" s="210"/>
      <c r="F685" s="210"/>
      <c r="G685" s="210"/>
      <c r="H685" s="210"/>
      <c r="I685" s="627"/>
      <c r="J685" s="210"/>
      <c r="K685" s="210"/>
      <c r="L685" s="210"/>
      <c r="M685" s="628"/>
      <c r="N685" s="210"/>
      <c r="O685" s="210"/>
      <c r="P685" s="210"/>
      <c r="Q685" s="210"/>
      <c r="R685" s="210"/>
      <c r="S685" s="210"/>
      <c r="T685" s="210"/>
      <c r="U685" s="210"/>
      <c r="V685" s="210"/>
      <c r="W685" s="210"/>
      <c r="X685" s="210"/>
      <c r="Y685" s="210"/>
      <c r="Z685" s="210"/>
    </row>
    <row r="686" ht="12.75" customHeight="1">
      <c r="A686" s="625"/>
      <c r="B686" s="625"/>
      <c r="C686" s="625"/>
      <c r="D686" s="627"/>
      <c r="E686" s="210"/>
      <c r="F686" s="210"/>
      <c r="G686" s="210"/>
      <c r="H686" s="210"/>
      <c r="I686" s="627"/>
      <c r="J686" s="210"/>
      <c r="K686" s="210"/>
      <c r="L686" s="210"/>
      <c r="M686" s="628"/>
      <c r="N686" s="210"/>
      <c r="O686" s="210"/>
      <c r="P686" s="210"/>
      <c r="Q686" s="210"/>
      <c r="R686" s="210"/>
      <c r="S686" s="210"/>
      <c r="T686" s="210"/>
      <c r="U686" s="210"/>
      <c r="V686" s="210"/>
      <c r="W686" s="210"/>
      <c r="X686" s="210"/>
      <c r="Y686" s="210"/>
      <c r="Z686" s="210"/>
    </row>
    <row r="687" ht="12.75" customHeight="1">
      <c r="A687" s="625"/>
      <c r="B687" s="625"/>
      <c r="C687" s="625"/>
      <c r="D687" s="627"/>
      <c r="E687" s="210"/>
      <c r="F687" s="210"/>
      <c r="G687" s="210"/>
      <c r="H687" s="210"/>
      <c r="I687" s="627"/>
      <c r="J687" s="210"/>
      <c r="K687" s="210"/>
      <c r="L687" s="210"/>
      <c r="M687" s="628"/>
      <c r="N687" s="210"/>
      <c r="O687" s="210"/>
      <c r="P687" s="210"/>
      <c r="Q687" s="210"/>
      <c r="R687" s="210"/>
      <c r="S687" s="210"/>
      <c r="T687" s="210"/>
      <c r="U687" s="210"/>
      <c r="V687" s="210"/>
      <c r="W687" s="210"/>
      <c r="X687" s="210"/>
      <c r="Y687" s="210"/>
      <c r="Z687" s="210"/>
    </row>
    <row r="688" ht="12.75" customHeight="1">
      <c r="A688" s="625"/>
      <c r="B688" s="625"/>
      <c r="C688" s="625"/>
      <c r="D688" s="627"/>
      <c r="E688" s="210"/>
      <c r="F688" s="210"/>
      <c r="G688" s="210"/>
      <c r="H688" s="210"/>
      <c r="I688" s="627"/>
      <c r="J688" s="210"/>
      <c r="K688" s="210"/>
      <c r="L688" s="210"/>
      <c r="M688" s="628"/>
      <c r="N688" s="210"/>
      <c r="O688" s="210"/>
      <c r="P688" s="210"/>
      <c r="Q688" s="210"/>
      <c r="R688" s="210"/>
      <c r="S688" s="210"/>
      <c r="T688" s="210"/>
      <c r="U688" s="210"/>
      <c r="V688" s="210"/>
      <c r="W688" s="210"/>
      <c r="X688" s="210"/>
      <c r="Y688" s="210"/>
      <c r="Z688" s="210"/>
    </row>
    <row r="689" ht="12.75" customHeight="1">
      <c r="A689" s="625"/>
      <c r="B689" s="625"/>
      <c r="C689" s="625"/>
      <c r="D689" s="627"/>
      <c r="E689" s="210"/>
      <c r="F689" s="210"/>
      <c r="G689" s="210"/>
      <c r="H689" s="210"/>
      <c r="I689" s="627"/>
      <c r="J689" s="210"/>
      <c r="K689" s="210"/>
      <c r="L689" s="210"/>
      <c r="M689" s="628"/>
      <c r="N689" s="210"/>
      <c r="O689" s="210"/>
      <c r="P689" s="210"/>
      <c r="Q689" s="210"/>
      <c r="R689" s="210"/>
      <c r="S689" s="210"/>
      <c r="T689" s="210"/>
      <c r="U689" s="210"/>
      <c r="V689" s="210"/>
      <c r="W689" s="210"/>
      <c r="X689" s="210"/>
      <c r="Y689" s="210"/>
      <c r="Z689" s="210"/>
    </row>
    <row r="690" ht="12.75" customHeight="1">
      <c r="A690" s="625"/>
      <c r="B690" s="625"/>
      <c r="C690" s="625"/>
      <c r="D690" s="627"/>
      <c r="E690" s="210"/>
      <c r="F690" s="210"/>
      <c r="G690" s="210"/>
      <c r="H690" s="210"/>
      <c r="I690" s="627"/>
      <c r="J690" s="210"/>
      <c r="K690" s="210"/>
      <c r="L690" s="210"/>
      <c r="M690" s="628"/>
      <c r="N690" s="210"/>
      <c r="O690" s="210"/>
      <c r="P690" s="210"/>
      <c r="Q690" s="210"/>
      <c r="R690" s="210"/>
      <c r="S690" s="210"/>
      <c r="T690" s="210"/>
      <c r="U690" s="210"/>
      <c r="V690" s="210"/>
      <c r="W690" s="210"/>
      <c r="X690" s="210"/>
      <c r="Y690" s="210"/>
      <c r="Z690" s="210"/>
    </row>
    <row r="691" ht="12.75" customHeight="1">
      <c r="A691" s="625"/>
      <c r="B691" s="625"/>
      <c r="C691" s="625"/>
      <c r="D691" s="627"/>
      <c r="E691" s="210"/>
      <c r="F691" s="210"/>
      <c r="G691" s="210"/>
      <c r="H691" s="210"/>
      <c r="I691" s="627"/>
      <c r="J691" s="210"/>
      <c r="K691" s="210"/>
      <c r="L691" s="210"/>
      <c r="M691" s="628"/>
      <c r="N691" s="210"/>
      <c r="O691" s="210"/>
      <c r="P691" s="210"/>
      <c r="Q691" s="210"/>
      <c r="R691" s="210"/>
      <c r="S691" s="210"/>
      <c r="T691" s="210"/>
      <c r="U691" s="210"/>
      <c r="V691" s="210"/>
      <c r="W691" s="210"/>
      <c r="X691" s="210"/>
      <c r="Y691" s="210"/>
      <c r="Z691" s="210"/>
    </row>
    <row r="692" ht="12.75" customHeight="1">
      <c r="A692" s="625"/>
      <c r="B692" s="625"/>
      <c r="C692" s="625"/>
      <c r="D692" s="627"/>
      <c r="E692" s="210"/>
      <c r="F692" s="210"/>
      <c r="G692" s="210"/>
      <c r="H692" s="210"/>
      <c r="I692" s="627"/>
      <c r="J692" s="210"/>
      <c r="K692" s="210"/>
      <c r="L692" s="210"/>
      <c r="M692" s="628"/>
      <c r="N692" s="210"/>
      <c r="O692" s="210"/>
      <c r="P692" s="210"/>
      <c r="Q692" s="210"/>
      <c r="R692" s="210"/>
      <c r="S692" s="210"/>
      <c r="T692" s="210"/>
      <c r="U692" s="210"/>
      <c r="V692" s="210"/>
      <c r="W692" s="210"/>
      <c r="X692" s="210"/>
      <c r="Y692" s="210"/>
      <c r="Z692" s="210"/>
    </row>
    <row r="693" ht="12.75" customHeight="1">
      <c r="A693" s="625"/>
      <c r="B693" s="625"/>
      <c r="C693" s="625"/>
      <c r="D693" s="627"/>
      <c r="E693" s="210"/>
      <c r="F693" s="210"/>
      <c r="G693" s="210"/>
      <c r="H693" s="210"/>
      <c r="I693" s="627"/>
      <c r="J693" s="210"/>
      <c r="K693" s="210"/>
      <c r="L693" s="210"/>
      <c r="M693" s="628"/>
      <c r="N693" s="210"/>
      <c r="O693" s="210"/>
      <c r="P693" s="210"/>
      <c r="Q693" s="210"/>
      <c r="R693" s="210"/>
      <c r="S693" s="210"/>
      <c r="T693" s="210"/>
      <c r="U693" s="210"/>
      <c r="V693" s="210"/>
      <c r="W693" s="210"/>
      <c r="X693" s="210"/>
      <c r="Y693" s="210"/>
      <c r="Z693" s="210"/>
    </row>
    <row r="694" ht="12.75" customHeight="1">
      <c r="A694" s="625"/>
      <c r="B694" s="625"/>
      <c r="C694" s="625"/>
      <c r="D694" s="627"/>
      <c r="E694" s="210"/>
      <c r="F694" s="210"/>
      <c r="G694" s="210"/>
      <c r="H694" s="210"/>
      <c r="I694" s="627"/>
      <c r="J694" s="210"/>
      <c r="K694" s="210"/>
      <c r="L694" s="210"/>
      <c r="M694" s="628"/>
      <c r="N694" s="210"/>
      <c r="O694" s="210"/>
      <c r="P694" s="210"/>
      <c r="Q694" s="210"/>
      <c r="R694" s="210"/>
      <c r="S694" s="210"/>
      <c r="T694" s="210"/>
      <c r="U694" s="210"/>
      <c r="V694" s="210"/>
      <c r="W694" s="210"/>
      <c r="X694" s="210"/>
      <c r="Y694" s="210"/>
      <c r="Z694" s="210"/>
    </row>
    <row r="695" ht="12.75" customHeight="1">
      <c r="A695" s="625"/>
      <c r="B695" s="625"/>
      <c r="C695" s="625"/>
      <c r="D695" s="627"/>
      <c r="E695" s="210"/>
      <c r="F695" s="210"/>
      <c r="G695" s="210"/>
      <c r="H695" s="210"/>
      <c r="I695" s="627"/>
      <c r="J695" s="210"/>
      <c r="K695" s="210"/>
      <c r="L695" s="210"/>
      <c r="M695" s="628"/>
      <c r="N695" s="210"/>
      <c r="O695" s="210"/>
      <c r="P695" s="210"/>
      <c r="Q695" s="210"/>
      <c r="R695" s="210"/>
      <c r="S695" s="210"/>
      <c r="T695" s="210"/>
      <c r="U695" s="210"/>
      <c r="V695" s="210"/>
      <c r="W695" s="210"/>
      <c r="X695" s="210"/>
      <c r="Y695" s="210"/>
      <c r="Z695" s="210"/>
    </row>
    <row r="696" ht="12.75" customHeight="1">
      <c r="A696" s="625"/>
      <c r="B696" s="625"/>
      <c r="C696" s="625"/>
      <c r="D696" s="627"/>
      <c r="E696" s="210"/>
      <c r="F696" s="210"/>
      <c r="G696" s="210"/>
      <c r="H696" s="210"/>
      <c r="I696" s="627"/>
      <c r="J696" s="210"/>
      <c r="K696" s="210"/>
      <c r="L696" s="210"/>
      <c r="M696" s="628"/>
      <c r="N696" s="210"/>
      <c r="O696" s="210"/>
      <c r="P696" s="210"/>
      <c r="Q696" s="210"/>
      <c r="R696" s="210"/>
      <c r="S696" s="210"/>
      <c r="T696" s="210"/>
      <c r="U696" s="210"/>
      <c r="V696" s="210"/>
      <c r="W696" s="210"/>
      <c r="X696" s="210"/>
      <c r="Y696" s="210"/>
      <c r="Z696" s="210"/>
    </row>
    <row r="697" ht="12.75" customHeight="1">
      <c r="A697" s="625"/>
      <c r="B697" s="625"/>
      <c r="C697" s="625"/>
      <c r="D697" s="627"/>
      <c r="E697" s="210"/>
      <c r="F697" s="210"/>
      <c r="G697" s="210"/>
      <c r="H697" s="210"/>
      <c r="I697" s="627"/>
      <c r="J697" s="210"/>
      <c r="K697" s="210"/>
      <c r="L697" s="210"/>
      <c r="M697" s="628"/>
      <c r="N697" s="210"/>
      <c r="O697" s="210"/>
      <c r="P697" s="210"/>
      <c r="Q697" s="210"/>
      <c r="R697" s="210"/>
      <c r="S697" s="210"/>
      <c r="T697" s="210"/>
      <c r="U697" s="210"/>
      <c r="V697" s="210"/>
      <c r="W697" s="210"/>
      <c r="X697" s="210"/>
      <c r="Y697" s="210"/>
      <c r="Z697" s="210"/>
    </row>
    <row r="698" ht="12.75" customHeight="1">
      <c r="A698" s="625"/>
      <c r="B698" s="625"/>
      <c r="C698" s="625"/>
      <c r="D698" s="627"/>
      <c r="E698" s="210"/>
      <c r="F698" s="210"/>
      <c r="G698" s="210"/>
      <c r="H698" s="210"/>
      <c r="I698" s="627"/>
      <c r="J698" s="210"/>
      <c r="K698" s="210"/>
      <c r="L698" s="210"/>
      <c r="M698" s="628"/>
      <c r="N698" s="210"/>
      <c r="O698" s="210"/>
      <c r="P698" s="210"/>
      <c r="Q698" s="210"/>
      <c r="R698" s="210"/>
      <c r="S698" s="210"/>
      <c r="T698" s="210"/>
      <c r="U698" s="210"/>
      <c r="V698" s="210"/>
      <c r="W698" s="210"/>
      <c r="X698" s="210"/>
      <c r="Y698" s="210"/>
      <c r="Z698" s="210"/>
    </row>
    <row r="699" ht="12.75" customHeight="1">
      <c r="A699" s="625"/>
      <c r="B699" s="625"/>
      <c r="C699" s="625"/>
      <c r="D699" s="627"/>
      <c r="E699" s="210"/>
      <c r="F699" s="210"/>
      <c r="G699" s="210"/>
      <c r="H699" s="210"/>
      <c r="I699" s="627"/>
      <c r="J699" s="210"/>
      <c r="K699" s="210"/>
      <c r="L699" s="210"/>
      <c r="M699" s="628"/>
      <c r="N699" s="210"/>
      <c r="O699" s="210"/>
      <c r="P699" s="210"/>
      <c r="Q699" s="210"/>
      <c r="R699" s="210"/>
      <c r="S699" s="210"/>
      <c r="T699" s="210"/>
      <c r="U699" s="210"/>
      <c r="V699" s="210"/>
      <c r="W699" s="210"/>
      <c r="X699" s="210"/>
      <c r="Y699" s="210"/>
      <c r="Z699" s="210"/>
    </row>
    <row r="700" ht="12.75" customHeight="1">
      <c r="A700" s="625"/>
      <c r="B700" s="625"/>
      <c r="C700" s="625"/>
      <c r="D700" s="627"/>
      <c r="E700" s="210"/>
      <c r="F700" s="210"/>
      <c r="G700" s="210"/>
      <c r="H700" s="210"/>
      <c r="I700" s="627"/>
      <c r="J700" s="210"/>
      <c r="K700" s="210"/>
      <c r="L700" s="210"/>
      <c r="M700" s="628"/>
      <c r="N700" s="210"/>
      <c r="O700" s="210"/>
      <c r="P700" s="210"/>
      <c r="Q700" s="210"/>
      <c r="R700" s="210"/>
      <c r="S700" s="210"/>
      <c r="T700" s="210"/>
      <c r="U700" s="210"/>
      <c r="V700" s="210"/>
      <c r="W700" s="210"/>
      <c r="X700" s="210"/>
      <c r="Y700" s="210"/>
      <c r="Z700" s="210"/>
    </row>
    <row r="701" ht="12.75" customHeight="1">
      <c r="A701" s="625"/>
      <c r="B701" s="625"/>
      <c r="C701" s="625"/>
      <c r="D701" s="627"/>
      <c r="E701" s="210"/>
      <c r="F701" s="210"/>
      <c r="G701" s="210"/>
      <c r="H701" s="210"/>
      <c r="I701" s="627"/>
      <c r="J701" s="210"/>
      <c r="K701" s="210"/>
      <c r="L701" s="210"/>
      <c r="M701" s="628"/>
      <c r="N701" s="210"/>
      <c r="O701" s="210"/>
      <c r="P701" s="210"/>
      <c r="Q701" s="210"/>
      <c r="R701" s="210"/>
      <c r="S701" s="210"/>
      <c r="T701" s="210"/>
      <c r="U701" s="210"/>
      <c r="V701" s="210"/>
      <c r="W701" s="210"/>
      <c r="X701" s="210"/>
      <c r="Y701" s="210"/>
      <c r="Z701" s="210"/>
    </row>
    <row r="702" ht="12.75" customHeight="1">
      <c r="A702" s="625"/>
      <c r="B702" s="625"/>
      <c r="C702" s="625"/>
      <c r="D702" s="627"/>
      <c r="E702" s="210"/>
      <c r="F702" s="210"/>
      <c r="G702" s="210"/>
      <c r="H702" s="210"/>
      <c r="I702" s="627"/>
      <c r="J702" s="210"/>
      <c r="K702" s="210"/>
      <c r="L702" s="210"/>
      <c r="M702" s="628"/>
      <c r="N702" s="210"/>
      <c r="O702" s="210"/>
      <c r="P702" s="210"/>
      <c r="Q702" s="210"/>
      <c r="R702" s="210"/>
      <c r="S702" s="210"/>
      <c r="T702" s="210"/>
      <c r="U702" s="210"/>
      <c r="V702" s="210"/>
      <c r="W702" s="210"/>
      <c r="X702" s="210"/>
      <c r="Y702" s="210"/>
      <c r="Z702" s="210"/>
    </row>
    <row r="703" ht="12.75" customHeight="1">
      <c r="A703" s="625"/>
      <c r="B703" s="625"/>
      <c r="C703" s="625"/>
      <c r="D703" s="627"/>
      <c r="E703" s="210"/>
      <c r="F703" s="210"/>
      <c r="G703" s="210"/>
      <c r="H703" s="210"/>
      <c r="I703" s="627"/>
      <c r="J703" s="210"/>
      <c r="K703" s="210"/>
      <c r="L703" s="210"/>
      <c r="M703" s="628"/>
      <c r="N703" s="210"/>
      <c r="O703" s="210"/>
      <c r="P703" s="210"/>
      <c r="Q703" s="210"/>
      <c r="R703" s="210"/>
      <c r="S703" s="210"/>
      <c r="T703" s="210"/>
      <c r="U703" s="210"/>
      <c r="V703" s="210"/>
      <c r="W703" s="210"/>
      <c r="X703" s="210"/>
      <c r="Y703" s="210"/>
      <c r="Z703" s="210"/>
    </row>
    <row r="704" ht="12.75" customHeight="1">
      <c r="A704" s="625"/>
      <c r="B704" s="625"/>
      <c r="C704" s="625"/>
      <c r="D704" s="627"/>
      <c r="E704" s="210"/>
      <c r="F704" s="210"/>
      <c r="G704" s="210"/>
      <c r="H704" s="210"/>
      <c r="I704" s="627"/>
      <c r="J704" s="210"/>
      <c r="K704" s="210"/>
      <c r="L704" s="210"/>
      <c r="M704" s="628"/>
      <c r="N704" s="210"/>
      <c r="O704" s="210"/>
      <c r="P704" s="210"/>
      <c r="Q704" s="210"/>
      <c r="R704" s="210"/>
      <c r="S704" s="210"/>
      <c r="T704" s="210"/>
      <c r="U704" s="210"/>
      <c r="V704" s="210"/>
      <c r="W704" s="210"/>
      <c r="X704" s="210"/>
      <c r="Y704" s="210"/>
      <c r="Z704" s="210"/>
    </row>
    <row r="705" ht="12.75" customHeight="1">
      <c r="A705" s="625"/>
      <c r="B705" s="625"/>
      <c r="C705" s="625"/>
      <c r="D705" s="627"/>
      <c r="E705" s="210"/>
      <c r="F705" s="210"/>
      <c r="G705" s="210"/>
      <c r="H705" s="210"/>
      <c r="I705" s="627"/>
      <c r="J705" s="210"/>
      <c r="K705" s="210"/>
      <c r="L705" s="210"/>
      <c r="M705" s="628"/>
      <c r="N705" s="210"/>
      <c r="O705" s="210"/>
      <c r="P705" s="210"/>
      <c r="Q705" s="210"/>
      <c r="R705" s="210"/>
      <c r="S705" s="210"/>
      <c r="T705" s="210"/>
      <c r="U705" s="210"/>
      <c r="V705" s="210"/>
      <c r="W705" s="210"/>
      <c r="X705" s="210"/>
      <c r="Y705" s="210"/>
      <c r="Z705" s="210"/>
    </row>
    <row r="706" ht="12.75" customHeight="1">
      <c r="A706" s="625"/>
      <c r="B706" s="625"/>
      <c r="C706" s="625"/>
      <c r="D706" s="627"/>
      <c r="E706" s="210"/>
      <c r="F706" s="210"/>
      <c r="G706" s="210"/>
      <c r="H706" s="210"/>
      <c r="I706" s="627"/>
      <c r="J706" s="210"/>
      <c r="K706" s="210"/>
      <c r="L706" s="210"/>
      <c r="M706" s="628"/>
      <c r="N706" s="210"/>
      <c r="O706" s="210"/>
      <c r="P706" s="210"/>
      <c r="Q706" s="210"/>
      <c r="R706" s="210"/>
      <c r="S706" s="210"/>
      <c r="T706" s="210"/>
      <c r="U706" s="210"/>
      <c r="V706" s="210"/>
      <c r="W706" s="210"/>
      <c r="X706" s="210"/>
      <c r="Y706" s="210"/>
      <c r="Z706" s="210"/>
    </row>
    <row r="707" ht="12.75" customHeight="1">
      <c r="A707" s="625"/>
      <c r="B707" s="625"/>
      <c r="C707" s="625"/>
      <c r="D707" s="627"/>
      <c r="E707" s="210"/>
      <c r="F707" s="210"/>
      <c r="G707" s="210"/>
      <c r="H707" s="210"/>
      <c r="I707" s="627"/>
      <c r="J707" s="210"/>
      <c r="K707" s="210"/>
      <c r="L707" s="210"/>
      <c r="M707" s="628"/>
      <c r="N707" s="210"/>
      <c r="O707" s="210"/>
      <c r="P707" s="210"/>
      <c r="Q707" s="210"/>
      <c r="R707" s="210"/>
      <c r="S707" s="210"/>
      <c r="T707" s="210"/>
      <c r="U707" s="210"/>
      <c r="V707" s="210"/>
      <c r="W707" s="210"/>
      <c r="X707" s="210"/>
      <c r="Y707" s="210"/>
      <c r="Z707" s="210"/>
    </row>
    <row r="708" ht="12.75" customHeight="1">
      <c r="A708" s="625"/>
      <c r="B708" s="625"/>
      <c r="C708" s="625"/>
      <c r="D708" s="627"/>
      <c r="E708" s="210"/>
      <c r="F708" s="210"/>
      <c r="G708" s="210"/>
      <c r="H708" s="210"/>
      <c r="I708" s="627"/>
      <c r="J708" s="210"/>
      <c r="K708" s="210"/>
      <c r="L708" s="210"/>
      <c r="M708" s="628"/>
      <c r="N708" s="210"/>
      <c r="O708" s="210"/>
      <c r="P708" s="210"/>
      <c r="Q708" s="210"/>
      <c r="R708" s="210"/>
      <c r="S708" s="210"/>
      <c r="T708" s="210"/>
      <c r="U708" s="210"/>
      <c r="V708" s="210"/>
      <c r="W708" s="210"/>
      <c r="X708" s="210"/>
      <c r="Y708" s="210"/>
      <c r="Z708" s="210"/>
    </row>
    <row r="709" ht="12.75" customHeight="1">
      <c r="A709" s="625"/>
      <c r="B709" s="625"/>
      <c r="C709" s="625"/>
      <c r="D709" s="627"/>
      <c r="E709" s="210"/>
      <c r="F709" s="210"/>
      <c r="G709" s="210"/>
      <c r="H709" s="210"/>
      <c r="I709" s="627"/>
      <c r="J709" s="210"/>
      <c r="K709" s="210"/>
      <c r="L709" s="210"/>
      <c r="M709" s="628"/>
      <c r="N709" s="210"/>
      <c r="O709" s="210"/>
      <c r="P709" s="210"/>
      <c r="Q709" s="210"/>
      <c r="R709" s="210"/>
      <c r="S709" s="210"/>
      <c r="T709" s="210"/>
      <c r="U709" s="210"/>
      <c r="V709" s="210"/>
      <c r="W709" s="210"/>
      <c r="X709" s="210"/>
      <c r="Y709" s="210"/>
      <c r="Z709" s="210"/>
    </row>
    <row r="710" ht="12.75" customHeight="1">
      <c r="A710" s="625"/>
      <c r="B710" s="625"/>
      <c r="C710" s="625"/>
      <c r="D710" s="627"/>
      <c r="E710" s="210"/>
      <c r="F710" s="210"/>
      <c r="G710" s="210"/>
      <c r="H710" s="210"/>
      <c r="I710" s="627"/>
      <c r="J710" s="210"/>
      <c r="K710" s="210"/>
      <c r="L710" s="210"/>
      <c r="M710" s="628"/>
      <c r="N710" s="210"/>
      <c r="O710" s="210"/>
      <c r="P710" s="210"/>
      <c r="Q710" s="210"/>
      <c r="R710" s="210"/>
      <c r="S710" s="210"/>
      <c r="T710" s="210"/>
      <c r="U710" s="210"/>
      <c r="V710" s="210"/>
      <c r="W710" s="210"/>
      <c r="X710" s="210"/>
      <c r="Y710" s="210"/>
      <c r="Z710" s="210"/>
    </row>
    <row r="711" ht="12.75" customHeight="1">
      <c r="A711" s="625"/>
      <c r="B711" s="625"/>
      <c r="C711" s="625"/>
      <c r="D711" s="627"/>
      <c r="E711" s="210"/>
      <c r="F711" s="210"/>
      <c r="G711" s="210"/>
      <c r="H711" s="210"/>
      <c r="I711" s="627"/>
      <c r="J711" s="210"/>
      <c r="K711" s="210"/>
      <c r="L711" s="210"/>
      <c r="M711" s="628"/>
      <c r="N711" s="210"/>
      <c r="O711" s="210"/>
      <c r="P711" s="210"/>
      <c r="Q711" s="210"/>
      <c r="R711" s="210"/>
      <c r="S711" s="210"/>
      <c r="T711" s="210"/>
      <c r="U711" s="210"/>
      <c r="V711" s="210"/>
      <c r="W711" s="210"/>
      <c r="X711" s="210"/>
      <c r="Y711" s="210"/>
      <c r="Z711" s="210"/>
    </row>
    <row r="712" ht="12.75" customHeight="1">
      <c r="A712" s="625"/>
      <c r="B712" s="625"/>
      <c r="C712" s="625"/>
      <c r="D712" s="627"/>
      <c r="E712" s="210"/>
      <c r="F712" s="210"/>
      <c r="G712" s="210"/>
      <c r="H712" s="210"/>
      <c r="I712" s="627"/>
      <c r="J712" s="210"/>
      <c r="K712" s="210"/>
      <c r="L712" s="210"/>
      <c r="M712" s="628"/>
      <c r="N712" s="210"/>
      <c r="O712" s="210"/>
      <c r="P712" s="210"/>
      <c r="Q712" s="210"/>
      <c r="R712" s="210"/>
      <c r="S712" s="210"/>
      <c r="T712" s="210"/>
      <c r="U712" s="210"/>
      <c r="V712" s="210"/>
      <c r="W712" s="210"/>
      <c r="X712" s="210"/>
      <c r="Y712" s="210"/>
      <c r="Z712" s="210"/>
    </row>
    <row r="713" ht="12.75" customHeight="1">
      <c r="A713" s="625"/>
      <c r="B713" s="625"/>
      <c r="C713" s="625"/>
      <c r="D713" s="627"/>
      <c r="E713" s="210"/>
      <c r="F713" s="210"/>
      <c r="G713" s="210"/>
      <c r="H713" s="210"/>
      <c r="I713" s="627"/>
      <c r="J713" s="210"/>
      <c r="K713" s="210"/>
      <c r="L713" s="210"/>
      <c r="M713" s="628"/>
      <c r="N713" s="210"/>
      <c r="O713" s="210"/>
      <c r="P713" s="210"/>
      <c r="Q713" s="210"/>
      <c r="R713" s="210"/>
      <c r="S713" s="210"/>
      <c r="T713" s="210"/>
      <c r="U713" s="210"/>
      <c r="V713" s="210"/>
      <c r="W713" s="210"/>
      <c r="X713" s="210"/>
      <c r="Y713" s="210"/>
      <c r="Z713" s="210"/>
    </row>
    <row r="714" ht="12.75" customHeight="1">
      <c r="A714" s="625"/>
      <c r="B714" s="625"/>
      <c r="C714" s="625"/>
      <c r="D714" s="627"/>
      <c r="E714" s="210"/>
      <c r="F714" s="210"/>
      <c r="G714" s="210"/>
      <c r="H714" s="210"/>
      <c r="I714" s="627"/>
      <c r="J714" s="210"/>
      <c r="K714" s="210"/>
      <c r="L714" s="210"/>
      <c r="M714" s="628"/>
      <c r="N714" s="210"/>
      <c r="O714" s="210"/>
      <c r="P714" s="210"/>
      <c r="Q714" s="210"/>
      <c r="R714" s="210"/>
      <c r="S714" s="210"/>
      <c r="T714" s="210"/>
      <c r="U714" s="210"/>
      <c r="V714" s="210"/>
      <c r="W714" s="210"/>
      <c r="X714" s="210"/>
      <c r="Y714" s="210"/>
      <c r="Z714" s="210"/>
    </row>
    <row r="715" ht="12.75" customHeight="1">
      <c r="A715" s="625"/>
      <c r="B715" s="625"/>
      <c r="C715" s="625"/>
      <c r="D715" s="627"/>
      <c r="E715" s="210"/>
      <c r="F715" s="210"/>
      <c r="G715" s="210"/>
      <c r="H715" s="210"/>
      <c r="I715" s="627"/>
      <c r="J715" s="210"/>
      <c r="K715" s="210"/>
      <c r="L715" s="210"/>
      <c r="M715" s="628"/>
      <c r="N715" s="210"/>
      <c r="O715" s="210"/>
      <c r="P715" s="210"/>
      <c r="Q715" s="210"/>
      <c r="R715" s="210"/>
      <c r="S715" s="210"/>
      <c r="T715" s="210"/>
      <c r="U715" s="210"/>
      <c r="V715" s="210"/>
      <c r="W715" s="210"/>
      <c r="X715" s="210"/>
      <c r="Y715" s="210"/>
      <c r="Z715" s="210"/>
    </row>
    <row r="716" ht="12.75" customHeight="1">
      <c r="A716" s="625"/>
      <c r="B716" s="625"/>
      <c r="C716" s="625"/>
      <c r="D716" s="627"/>
      <c r="E716" s="210"/>
      <c r="F716" s="210"/>
      <c r="G716" s="210"/>
      <c r="H716" s="210"/>
      <c r="I716" s="627"/>
      <c r="J716" s="210"/>
      <c r="K716" s="210"/>
      <c r="L716" s="210"/>
      <c r="M716" s="628"/>
      <c r="N716" s="210"/>
      <c r="O716" s="210"/>
      <c r="P716" s="210"/>
      <c r="Q716" s="210"/>
      <c r="R716" s="210"/>
      <c r="S716" s="210"/>
      <c r="T716" s="210"/>
      <c r="U716" s="210"/>
      <c r="V716" s="210"/>
      <c r="W716" s="210"/>
      <c r="X716" s="210"/>
      <c r="Y716" s="210"/>
      <c r="Z716" s="210"/>
    </row>
    <row r="717" ht="12.75" customHeight="1">
      <c r="A717" s="625"/>
      <c r="B717" s="625"/>
      <c r="C717" s="625"/>
      <c r="D717" s="627"/>
      <c r="E717" s="210"/>
      <c r="F717" s="210"/>
      <c r="G717" s="210"/>
      <c r="H717" s="210"/>
      <c r="I717" s="627"/>
      <c r="J717" s="210"/>
      <c r="K717" s="210"/>
      <c r="L717" s="210"/>
      <c r="M717" s="628"/>
      <c r="N717" s="210"/>
      <c r="O717" s="210"/>
      <c r="P717" s="210"/>
      <c r="Q717" s="210"/>
      <c r="R717" s="210"/>
      <c r="S717" s="210"/>
      <c r="T717" s="210"/>
      <c r="U717" s="210"/>
      <c r="V717" s="210"/>
      <c r="W717" s="210"/>
      <c r="X717" s="210"/>
      <c r="Y717" s="210"/>
      <c r="Z717" s="210"/>
    </row>
    <row r="718" ht="12.75" customHeight="1">
      <c r="A718" s="625"/>
      <c r="B718" s="625"/>
      <c r="C718" s="625"/>
      <c r="D718" s="627"/>
      <c r="E718" s="210"/>
      <c r="F718" s="210"/>
      <c r="G718" s="210"/>
      <c r="H718" s="210"/>
      <c r="I718" s="627"/>
      <c r="J718" s="210"/>
      <c r="K718" s="210"/>
      <c r="L718" s="210"/>
      <c r="M718" s="628"/>
      <c r="N718" s="210"/>
      <c r="O718" s="210"/>
      <c r="P718" s="210"/>
      <c r="Q718" s="210"/>
      <c r="R718" s="210"/>
      <c r="S718" s="210"/>
      <c r="T718" s="210"/>
      <c r="U718" s="210"/>
      <c r="V718" s="210"/>
      <c r="W718" s="210"/>
      <c r="X718" s="210"/>
      <c r="Y718" s="210"/>
      <c r="Z718" s="210"/>
    </row>
    <row r="719" ht="12.75" customHeight="1">
      <c r="A719" s="625"/>
      <c r="B719" s="625"/>
      <c r="C719" s="625"/>
      <c r="D719" s="627"/>
      <c r="E719" s="210"/>
      <c r="F719" s="210"/>
      <c r="G719" s="210"/>
      <c r="H719" s="210"/>
      <c r="I719" s="627"/>
      <c r="J719" s="210"/>
      <c r="K719" s="210"/>
      <c r="L719" s="210"/>
      <c r="M719" s="628"/>
      <c r="N719" s="210"/>
      <c r="O719" s="210"/>
      <c r="P719" s="210"/>
      <c r="Q719" s="210"/>
      <c r="R719" s="210"/>
      <c r="S719" s="210"/>
      <c r="T719" s="210"/>
      <c r="U719" s="210"/>
      <c r="V719" s="210"/>
      <c r="W719" s="210"/>
      <c r="X719" s="210"/>
      <c r="Y719" s="210"/>
      <c r="Z719" s="210"/>
    </row>
    <row r="720" ht="12.75" customHeight="1">
      <c r="A720" s="625"/>
      <c r="B720" s="625"/>
      <c r="C720" s="625"/>
      <c r="D720" s="627"/>
      <c r="E720" s="210"/>
      <c r="F720" s="210"/>
      <c r="G720" s="210"/>
      <c r="H720" s="210"/>
      <c r="I720" s="627"/>
      <c r="J720" s="210"/>
      <c r="K720" s="210"/>
      <c r="L720" s="210"/>
      <c r="M720" s="628"/>
      <c r="N720" s="210"/>
      <c r="O720" s="210"/>
      <c r="P720" s="210"/>
      <c r="Q720" s="210"/>
      <c r="R720" s="210"/>
      <c r="S720" s="210"/>
      <c r="T720" s="210"/>
      <c r="U720" s="210"/>
      <c r="V720" s="210"/>
      <c r="W720" s="210"/>
      <c r="X720" s="210"/>
      <c r="Y720" s="210"/>
      <c r="Z720" s="210"/>
    </row>
    <row r="721" ht="12.75" customHeight="1">
      <c r="A721" s="625"/>
      <c r="B721" s="625"/>
      <c r="C721" s="625"/>
      <c r="D721" s="627"/>
      <c r="E721" s="210"/>
      <c r="F721" s="210"/>
      <c r="G721" s="210"/>
      <c r="H721" s="210"/>
      <c r="I721" s="627"/>
      <c r="J721" s="210"/>
      <c r="K721" s="210"/>
      <c r="L721" s="210"/>
      <c r="M721" s="628"/>
      <c r="N721" s="210"/>
      <c r="O721" s="210"/>
      <c r="P721" s="210"/>
      <c r="Q721" s="210"/>
      <c r="R721" s="210"/>
      <c r="S721" s="210"/>
      <c r="T721" s="210"/>
      <c r="U721" s="210"/>
      <c r="V721" s="210"/>
      <c r="W721" s="210"/>
      <c r="X721" s="210"/>
      <c r="Y721" s="210"/>
      <c r="Z721" s="210"/>
    </row>
    <row r="722" ht="12.75" customHeight="1">
      <c r="A722" s="625"/>
      <c r="B722" s="625"/>
      <c r="C722" s="625"/>
      <c r="D722" s="627"/>
      <c r="E722" s="210"/>
      <c r="F722" s="210"/>
      <c r="G722" s="210"/>
      <c r="H722" s="210"/>
      <c r="I722" s="627"/>
      <c r="J722" s="210"/>
      <c r="K722" s="210"/>
      <c r="L722" s="210"/>
      <c r="M722" s="628"/>
      <c r="N722" s="210"/>
      <c r="O722" s="210"/>
      <c r="P722" s="210"/>
      <c r="Q722" s="210"/>
      <c r="R722" s="210"/>
      <c r="S722" s="210"/>
      <c r="T722" s="210"/>
      <c r="U722" s="210"/>
      <c r="V722" s="210"/>
      <c r="W722" s="210"/>
      <c r="X722" s="210"/>
      <c r="Y722" s="210"/>
      <c r="Z722" s="210"/>
    </row>
    <row r="723" ht="12.75" customHeight="1">
      <c r="A723" s="625"/>
      <c r="B723" s="625"/>
      <c r="C723" s="625"/>
      <c r="D723" s="627"/>
      <c r="E723" s="210"/>
      <c r="F723" s="210"/>
      <c r="G723" s="210"/>
      <c r="H723" s="210"/>
      <c r="I723" s="627"/>
      <c r="J723" s="210"/>
      <c r="K723" s="210"/>
      <c r="L723" s="210"/>
      <c r="M723" s="628"/>
      <c r="N723" s="210"/>
      <c r="O723" s="210"/>
      <c r="P723" s="210"/>
      <c r="Q723" s="210"/>
      <c r="R723" s="210"/>
      <c r="S723" s="210"/>
      <c r="T723" s="210"/>
      <c r="U723" s="210"/>
      <c r="V723" s="210"/>
      <c r="W723" s="210"/>
      <c r="X723" s="210"/>
      <c r="Y723" s="210"/>
      <c r="Z723" s="210"/>
    </row>
    <row r="724" ht="12.75" customHeight="1">
      <c r="A724" s="625"/>
      <c r="B724" s="625"/>
      <c r="C724" s="625"/>
      <c r="D724" s="627"/>
      <c r="E724" s="210"/>
      <c r="F724" s="210"/>
      <c r="G724" s="210"/>
      <c r="H724" s="210"/>
      <c r="I724" s="627"/>
      <c r="J724" s="210"/>
      <c r="K724" s="210"/>
      <c r="L724" s="210"/>
      <c r="M724" s="628"/>
      <c r="N724" s="210"/>
      <c r="O724" s="210"/>
      <c r="P724" s="210"/>
      <c r="Q724" s="210"/>
      <c r="R724" s="210"/>
      <c r="S724" s="210"/>
      <c r="T724" s="210"/>
      <c r="U724" s="210"/>
      <c r="V724" s="210"/>
      <c r="W724" s="210"/>
      <c r="X724" s="210"/>
      <c r="Y724" s="210"/>
      <c r="Z724" s="210"/>
    </row>
    <row r="725" ht="12.75" customHeight="1">
      <c r="A725" s="625"/>
      <c r="B725" s="625"/>
      <c r="C725" s="625"/>
      <c r="D725" s="627"/>
      <c r="E725" s="210"/>
      <c r="F725" s="210"/>
      <c r="G725" s="210"/>
      <c r="H725" s="210"/>
      <c r="I725" s="627"/>
      <c r="J725" s="210"/>
      <c r="K725" s="210"/>
      <c r="L725" s="210"/>
      <c r="M725" s="628"/>
      <c r="N725" s="210"/>
      <c r="O725" s="210"/>
      <c r="P725" s="210"/>
      <c r="Q725" s="210"/>
      <c r="R725" s="210"/>
      <c r="S725" s="210"/>
      <c r="T725" s="210"/>
      <c r="U725" s="210"/>
      <c r="V725" s="210"/>
      <c r="W725" s="210"/>
      <c r="X725" s="210"/>
      <c r="Y725" s="210"/>
      <c r="Z725" s="210"/>
    </row>
    <row r="726" ht="12.75" customHeight="1">
      <c r="A726" s="625"/>
      <c r="B726" s="625"/>
      <c r="C726" s="625"/>
      <c r="D726" s="627"/>
      <c r="E726" s="210"/>
      <c r="F726" s="210"/>
      <c r="G726" s="210"/>
      <c r="H726" s="210"/>
      <c r="I726" s="627"/>
      <c r="J726" s="210"/>
      <c r="K726" s="210"/>
      <c r="L726" s="210"/>
      <c r="M726" s="628"/>
      <c r="N726" s="210"/>
      <c r="O726" s="210"/>
      <c r="P726" s="210"/>
      <c r="Q726" s="210"/>
      <c r="R726" s="210"/>
      <c r="S726" s="210"/>
      <c r="T726" s="210"/>
      <c r="U726" s="210"/>
      <c r="V726" s="210"/>
      <c r="W726" s="210"/>
      <c r="X726" s="210"/>
      <c r="Y726" s="210"/>
      <c r="Z726" s="210"/>
    </row>
    <row r="727" ht="12.75" customHeight="1">
      <c r="A727" s="625"/>
      <c r="B727" s="625"/>
      <c r="C727" s="625"/>
      <c r="D727" s="627"/>
      <c r="E727" s="210"/>
      <c r="F727" s="210"/>
      <c r="G727" s="210"/>
      <c r="H727" s="210"/>
      <c r="I727" s="627"/>
      <c r="J727" s="210"/>
      <c r="K727" s="210"/>
      <c r="L727" s="210"/>
      <c r="M727" s="628"/>
      <c r="N727" s="210"/>
      <c r="O727" s="210"/>
      <c r="P727" s="210"/>
      <c r="Q727" s="210"/>
      <c r="R727" s="210"/>
      <c r="S727" s="210"/>
      <c r="T727" s="210"/>
      <c r="U727" s="210"/>
      <c r="V727" s="210"/>
      <c r="W727" s="210"/>
      <c r="X727" s="210"/>
      <c r="Y727" s="210"/>
      <c r="Z727" s="210"/>
    </row>
    <row r="728" ht="12.75" customHeight="1">
      <c r="A728" s="625"/>
      <c r="B728" s="625"/>
      <c r="C728" s="625"/>
      <c r="D728" s="627"/>
      <c r="E728" s="210"/>
      <c r="F728" s="210"/>
      <c r="G728" s="210"/>
      <c r="H728" s="210"/>
      <c r="I728" s="627"/>
      <c r="J728" s="210"/>
      <c r="K728" s="210"/>
      <c r="L728" s="210"/>
      <c r="M728" s="628"/>
      <c r="N728" s="210"/>
      <c r="O728" s="210"/>
      <c r="P728" s="210"/>
      <c r="Q728" s="210"/>
      <c r="R728" s="210"/>
      <c r="S728" s="210"/>
      <c r="T728" s="210"/>
      <c r="U728" s="210"/>
      <c r="V728" s="210"/>
      <c r="W728" s="210"/>
      <c r="X728" s="210"/>
      <c r="Y728" s="210"/>
      <c r="Z728" s="210"/>
    </row>
    <row r="729" ht="12.75" customHeight="1">
      <c r="A729" s="625"/>
      <c r="B729" s="625"/>
      <c r="C729" s="625"/>
      <c r="D729" s="627"/>
      <c r="E729" s="210"/>
      <c r="F729" s="210"/>
      <c r="G729" s="210"/>
      <c r="H729" s="210"/>
      <c r="I729" s="627"/>
      <c r="J729" s="210"/>
      <c r="K729" s="210"/>
      <c r="L729" s="210"/>
      <c r="M729" s="628"/>
      <c r="N729" s="210"/>
      <c r="O729" s="210"/>
      <c r="P729" s="210"/>
      <c r="Q729" s="210"/>
      <c r="R729" s="210"/>
      <c r="S729" s="210"/>
      <c r="T729" s="210"/>
      <c r="U729" s="210"/>
      <c r="V729" s="210"/>
      <c r="W729" s="210"/>
      <c r="X729" s="210"/>
      <c r="Y729" s="210"/>
      <c r="Z729" s="210"/>
    </row>
    <row r="730" ht="12.75" customHeight="1">
      <c r="A730" s="625"/>
      <c r="B730" s="625"/>
      <c r="C730" s="625"/>
      <c r="D730" s="627"/>
      <c r="E730" s="210"/>
      <c r="F730" s="210"/>
      <c r="G730" s="210"/>
      <c r="H730" s="210"/>
      <c r="I730" s="627"/>
      <c r="J730" s="210"/>
      <c r="K730" s="210"/>
      <c r="L730" s="210"/>
      <c r="M730" s="628"/>
      <c r="N730" s="210"/>
      <c r="O730" s="210"/>
      <c r="P730" s="210"/>
      <c r="Q730" s="210"/>
      <c r="R730" s="210"/>
      <c r="S730" s="210"/>
      <c r="T730" s="210"/>
      <c r="U730" s="210"/>
      <c r="V730" s="210"/>
      <c r="W730" s="210"/>
      <c r="X730" s="210"/>
      <c r="Y730" s="210"/>
      <c r="Z730" s="210"/>
    </row>
    <row r="731" ht="12.75" customHeight="1">
      <c r="A731" s="625"/>
      <c r="B731" s="625"/>
      <c r="C731" s="625"/>
      <c r="D731" s="627"/>
      <c r="E731" s="210"/>
      <c r="F731" s="210"/>
      <c r="G731" s="210"/>
      <c r="H731" s="210"/>
      <c r="I731" s="627"/>
      <c r="J731" s="210"/>
      <c r="K731" s="210"/>
      <c r="L731" s="210"/>
      <c r="M731" s="628"/>
      <c r="N731" s="210"/>
      <c r="O731" s="210"/>
      <c r="P731" s="210"/>
      <c r="Q731" s="210"/>
      <c r="R731" s="210"/>
      <c r="S731" s="210"/>
      <c r="T731" s="210"/>
      <c r="U731" s="210"/>
      <c r="V731" s="210"/>
      <c r="W731" s="210"/>
      <c r="X731" s="210"/>
      <c r="Y731" s="210"/>
      <c r="Z731" s="210"/>
    </row>
    <row r="732" ht="12.75" customHeight="1">
      <c r="A732" s="625"/>
      <c r="B732" s="625"/>
      <c r="C732" s="625"/>
      <c r="D732" s="627"/>
      <c r="E732" s="210"/>
      <c r="F732" s="210"/>
      <c r="G732" s="210"/>
      <c r="H732" s="210"/>
      <c r="I732" s="627"/>
      <c r="J732" s="210"/>
      <c r="K732" s="210"/>
      <c r="L732" s="210"/>
      <c r="M732" s="628"/>
      <c r="N732" s="210"/>
      <c r="O732" s="210"/>
      <c r="P732" s="210"/>
      <c r="Q732" s="210"/>
      <c r="R732" s="210"/>
      <c r="S732" s="210"/>
      <c r="T732" s="210"/>
      <c r="U732" s="210"/>
      <c r="V732" s="210"/>
      <c r="W732" s="210"/>
      <c r="X732" s="210"/>
      <c r="Y732" s="210"/>
      <c r="Z732" s="210"/>
    </row>
    <row r="733" ht="12.75" customHeight="1">
      <c r="A733" s="625"/>
      <c r="B733" s="625"/>
      <c r="C733" s="625"/>
      <c r="D733" s="627"/>
      <c r="E733" s="210"/>
      <c r="F733" s="210"/>
      <c r="G733" s="210"/>
      <c r="H733" s="210"/>
      <c r="I733" s="627"/>
      <c r="J733" s="210"/>
      <c r="K733" s="210"/>
      <c r="L733" s="210"/>
      <c r="M733" s="628"/>
      <c r="N733" s="210"/>
      <c r="O733" s="210"/>
      <c r="P733" s="210"/>
      <c r="Q733" s="210"/>
      <c r="R733" s="210"/>
      <c r="S733" s="210"/>
      <c r="T733" s="210"/>
      <c r="U733" s="210"/>
      <c r="V733" s="210"/>
      <c r="W733" s="210"/>
      <c r="X733" s="210"/>
      <c r="Y733" s="210"/>
      <c r="Z733" s="210"/>
    </row>
    <row r="734" ht="12.75" customHeight="1">
      <c r="A734" s="625"/>
      <c r="B734" s="625"/>
      <c r="C734" s="625"/>
      <c r="D734" s="627"/>
      <c r="E734" s="210"/>
      <c r="F734" s="210"/>
      <c r="G734" s="210"/>
      <c r="H734" s="210"/>
      <c r="I734" s="627"/>
      <c r="J734" s="210"/>
      <c r="K734" s="210"/>
      <c r="L734" s="210"/>
      <c r="M734" s="628"/>
      <c r="N734" s="210"/>
      <c r="O734" s="210"/>
      <c r="P734" s="210"/>
      <c r="Q734" s="210"/>
      <c r="R734" s="210"/>
      <c r="S734" s="210"/>
      <c r="T734" s="210"/>
      <c r="U734" s="210"/>
      <c r="V734" s="210"/>
      <c r="W734" s="210"/>
      <c r="X734" s="210"/>
      <c r="Y734" s="210"/>
      <c r="Z734" s="210"/>
    </row>
    <row r="735" ht="12.75" customHeight="1">
      <c r="A735" s="625"/>
      <c r="B735" s="625"/>
      <c r="C735" s="625"/>
      <c r="D735" s="627"/>
      <c r="E735" s="210"/>
      <c r="F735" s="210"/>
      <c r="G735" s="210"/>
      <c r="H735" s="210"/>
      <c r="I735" s="627"/>
      <c r="J735" s="210"/>
      <c r="K735" s="210"/>
      <c r="L735" s="210"/>
      <c r="M735" s="628"/>
      <c r="N735" s="210"/>
      <c r="O735" s="210"/>
      <c r="P735" s="210"/>
      <c r="Q735" s="210"/>
      <c r="R735" s="210"/>
      <c r="S735" s="210"/>
      <c r="T735" s="210"/>
      <c r="U735" s="210"/>
      <c r="V735" s="210"/>
      <c r="W735" s="210"/>
      <c r="X735" s="210"/>
      <c r="Y735" s="210"/>
      <c r="Z735" s="210"/>
    </row>
    <row r="736" ht="12.75" customHeight="1">
      <c r="A736" s="625"/>
      <c r="B736" s="625"/>
      <c r="C736" s="625"/>
      <c r="D736" s="627"/>
      <c r="E736" s="210"/>
      <c r="F736" s="210"/>
      <c r="G736" s="210"/>
      <c r="H736" s="210"/>
      <c r="I736" s="627"/>
      <c r="J736" s="210"/>
      <c r="K736" s="210"/>
      <c r="L736" s="210"/>
      <c r="M736" s="628"/>
      <c r="N736" s="210"/>
      <c r="O736" s="210"/>
      <c r="P736" s="210"/>
      <c r="Q736" s="210"/>
      <c r="R736" s="210"/>
      <c r="S736" s="210"/>
      <c r="T736" s="210"/>
      <c r="U736" s="210"/>
      <c r="V736" s="210"/>
      <c r="W736" s="210"/>
      <c r="X736" s="210"/>
      <c r="Y736" s="210"/>
      <c r="Z736" s="210"/>
    </row>
    <row r="737" ht="12.75" customHeight="1">
      <c r="A737" s="625"/>
      <c r="B737" s="625"/>
      <c r="C737" s="625"/>
      <c r="D737" s="627"/>
      <c r="E737" s="210"/>
      <c r="F737" s="210"/>
      <c r="G737" s="210"/>
      <c r="H737" s="210"/>
      <c r="I737" s="627"/>
      <c r="J737" s="210"/>
      <c r="K737" s="210"/>
      <c r="L737" s="210"/>
      <c r="M737" s="628"/>
      <c r="N737" s="210"/>
      <c r="O737" s="210"/>
      <c r="P737" s="210"/>
      <c r="Q737" s="210"/>
      <c r="R737" s="210"/>
      <c r="S737" s="210"/>
      <c r="T737" s="210"/>
      <c r="U737" s="210"/>
      <c r="V737" s="210"/>
      <c r="W737" s="210"/>
      <c r="X737" s="210"/>
      <c r="Y737" s="210"/>
      <c r="Z737" s="210"/>
    </row>
    <row r="738" ht="12.75" customHeight="1">
      <c r="A738" s="625"/>
      <c r="B738" s="625"/>
      <c r="C738" s="625"/>
      <c r="D738" s="627"/>
      <c r="E738" s="210"/>
      <c r="F738" s="210"/>
      <c r="G738" s="210"/>
      <c r="H738" s="210"/>
      <c r="I738" s="627"/>
      <c r="J738" s="210"/>
      <c r="K738" s="210"/>
      <c r="L738" s="210"/>
      <c r="M738" s="628"/>
      <c r="N738" s="210"/>
      <c r="O738" s="210"/>
      <c r="P738" s="210"/>
      <c r="Q738" s="210"/>
      <c r="R738" s="210"/>
      <c r="S738" s="210"/>
      <c r="T738" s="210"/>
      <c r="U738" s="210"/>
      <c r="V738" s="210"/>
      <c r="W738" s="210"/>
      <c r="X738" s="210"/>
      <c r="Y738" s="210"/>
      <c r="Z738" s="210"/>
    </row>
    <row r="739" ht="12.75" customHeight="1">
      <c r="A739" s="625"/>
      <c r="B739" s="625"/>
      <c r="C739" s="625"/>
      <c r="D739" s="627"/>
      <c r="E739" s="210"/>
      <c r="F739" s="210"/>
      <c r="G739" s="210"/>
      <c r="H739" s="210"/>
      <c r="I739" s="627"/>
      <c r="J739" s="210"/>
      <c r="K739" s="210"/>
      <c r="L739" s="210"/>
      <c r="M739" s="628"/>
      <c r="N739" s="210"/>
      <c r="O739" s="210"/>
      <c r="P739" s="210"/>
      <c r="Q739" s="210"/>
      <c r="R739" s="210"/>
      <c r="S739" s="210"/>
      <c r="T739" s="210"/>
      <c r="U739" s="210"/>
      <c r="V739" s="210"/>
      <c r="W739" s="210"/>
      <c r="X739" s="210"/>
      <c r="Y739" s="210"/>
      <c r="Z739" s="210"/>
    </row>
    <row r="740" ht="12.75" customHeight="1">
      <c r="A740" s="625"/>
      <c r="B740" s="625"/>
      <c r="C740" s="625"/>
      <c r="D740" s="627"/>
      <c r="E740" s="210"/>
      <c r="F740" s="210"/>
      <c r="G740" s="210"/>
      <c r="H740" s="210"/>
      <c r="I740" s="627"/>
      <c r="J740" s="210"/>
      <c r="K740" s="210"/>
      <c r="L740" s="210"/>
      <c r="M740" s="628"/>
      <c r="N740" s="210"/>
      <c r="O740" s="210"/>
      <c r="P740" s="210"/>
      <c r="Q740" s="210"/>
      <c r="R740" s="210"/>
      <c r="S740" s="210"/>
      <c r="T740" s="210"/>
      <c r="U740" s="210"/>
      <c r="V740" s="210"/>
      <c r="W740" s="210"/>
      <c r="X740" s="210"/>
      <c r="Y740" s="210"/>
      <c r="Z740" s="210"/>
    </row>
    <row r="741" ht="12.75" customHeight="1">
      <c r="A741" s="625"/>
      <c r="B741" s="625"/>
      <c r="C741" s="625"/>
      <c r="D741" s="627"/>
      <c r="E741" s="210"/>
      <c r="F741" s="210"/>
      <c r="G741" s="210"/>
      <c r="H741" s="210"/>
      <c r="I741" s="627"/>
      <c r="J741" s="210"/>
      <c r="K741" s="210"/>
      <c r="L741" s="210"/>
      <c r="M741" s="628"/>
      <c r="N741" s="210"/>
      <c r="O741" s="210"/>
      <c r="P741" s="210"/>
      <c r="Q741" s="210"/>
      <c r="R741" s="210"/>
      <c r="S741" s="210"/>
      <c r="T741" s="210"/>
      <c r="U741" s="210"/>
      <c r="V741" s="210"/>
      <c r="W741" s="210"/>
      <c r="X741" s="210"/>
      <c r="Y741" s="210"/>
      <c r="Z741" s="210"/>
    </row>
    <row r="742" ht="12.75" customHeight="1">
      <c r="A742" s="625"/>
      <c r="B742" s="625"/>
      <c r="C742" s="625"/>
      <c r="D742" s="627"/>
      <c r="E742" s="210"/>
      <c r="F742" s="210"/>
      <c r="G742" s="210"/>
      <c r="H742" s="210"/>
      <c r="I742" s="627"/>
      <c r="J742" s="210"/>
      <c r="K742" s="210"/>
      <c r="L742" s="210"/>
      <c r="M742" s="628"/>
      <c r="N742" s="210"/>
      <c r="O742" s="210"/>
      <c r="P742" s="210"/>
      <c r="Q742" s="210"/>
      <c r="R742" s="210"/>
      <c r="S742" s="210"/>
      <c r="T742" s="210"/>
      <c r="U742" s="210"/>
      <c r="V742" s="210"/>
      <c r="W742" s="210"/>
      <c r="X742" s="210"/>
      <c r="Y742" s="210"/>
      <c r="Z742" s="210"/>
    </row>
    <row r="743" ht="12.75" customHeight="1">
      <c r="A743" s="625"/>
      <c r="B743" s="625"/>
      <c r="C743" s="625"/>
      <c r="D743" s="627"/>
      <c r="E743" s="210"/>
      <c r="F743" s="210"/>
      <c r="G743" s="210"/>
      <c r="H743" s="210"/>
      <c r="I743" s="627"/>
      <c r="J743" s="210"/>
      <c r="K743" s="210"/>
      <c r="L743" s="210"/>
      <c r="M743" s="628"/>
      <c r="N743" s="210"/>
      <c r="O743" s="210"/>
      <c r="P743" s="210"/>
      <c r="Q743" s="210"/>
      <c r="R743" s="210"/>
      <c r="S743" s="210"/>
      <c r="T743" s="210"/>
      <c r="U743" s="210"/>
      <c r="V743" s="210"/>
      <c r="W743" s="210"/>
      <c r="X743" s="210"/>
      <c r="Y743" s="210"/>
      <c r="Z743" s="210"/>
    </row>
    <row r="744" ht="12.75" customHeight="1">
      <c r="A744" s="625"/>
      <c r="B744" s="625"/>
      <c r="C744" s="625"/>
      <c r="D744" s="627"/>
      <c r="E744" s="210"/>
      <c r="F744" s="210"/>
      <c r="G744" s="210"/>
      <c r="H744" s="210"/>
      <c r="I744" s="627"/>
      <c r="J744" s="210"/>
      <c r="K744" s="210"/>
      <c r="L744" s="210"/>
      <c r="M744" s="628"/>
      <c r="N744" s="210"/>
      <c r="O744" s="210"/>
      <c r="P744" s="210"/>
      <c r="Q744" s="210"/>
      <c r="R744" s="210"/>
      <c r="S744" s="210"/>
      <c r="T744" s="210"/>
      <c r="U744" s="210"/>
      <c r="V744" s="210"/>
      <c r="W744" s="210"/>
      <c r="X744" s="210"/>
      <c r="Y744" s="210"/>
      <c r="Z744" s="210"/>
    </row>
    <row r="745" ht="12.75" customHeight="1">
      <c r="A745" s="625"/>
      <c r="B745" s="625"/>
      <c r="C745" s="625"/>
      <c r="D745" s="627"/>
      <c r="E745" s="210"/>
      <c r="F745" s="210"/>
      <c r="G745" s="210"/>
      <c r="H745" s="210"/>
      <c r="I745" s="627"/>
      <c r="J745" s="210"/>
      <c r="K745" s="210"/>
      <c r="L745" s="210"/>
      <c r="M745" s="628"/>
      <c r="N745" s="210"/>
      <c r="O745" s="210"/>
      <c r="P745" s="210"/>
      <c r="Q745" s="210"/>
      <c r="R745" s="210"/>
      <c r="S745" s="210"/>
      <c r="T745" s="210"/>
      <c r="U745" s="210"/>
      <c r="V745" s="210"/>
      <c r="W745" s="210"/>
      <c r="X745" s="210"/>
      <c r="Y745" s="210"/>
      <c r="Z745" s="210"/>
    </row>
    <row r="746" ht="12.75" customHeight="1">
      <c r="A746" s="625"/>
      <c r="B746" s="625"/>
      <c r="C746" s="625"/>
      <c r="D746" s="627"/>
      <c r="E746" s="210"/>
      <c r="F746" s="210"/>
      <c r="G746" s="210"/>
      <c r="H746" s="210"/>
      <c r="I746" s="627"/>
      <c r="J746" s="210"/>
      <c r="K746" s="210"/>
      <c r="L746" s="210"/>
      <c r="M746" s="628"/>
      <c r="N746" s="210"/>
      <c r="O746" s="210"/>
      <c r="P746" s="210"/>
      <c r="Q746" s="210"/>
      <c r="R746" s="210"/>
      <c r="S746" s="210"/>
      <c r="T746" s="210"/>
      <c r="U746" s="210"/>
      <c r="V746" s="210"/>
      <c r="W746" s="210"/>
      <c r="X746" s="210"/>
      <c r="Y746" s="210"/>
      <c r="Z746" s="210"/>
    </row>
    <row r="747" ht="12.75" customHeight="1">
      <c r="A747" s="625"/>
      <c r="B747" s="625"/>
      <c r="C747" s="625"/>
      <c r="D747" s="627"/>
      <c r="E747" s="210"/>
      <c r="F747" s="210"/>
      <c r="G747" s="210"/>
      <c r="H747" s="210"/>
      <c r="I747" s="627"/>
      <c r="J747" s="210"/>
      <c r="K747" s="210"/>
      <c r="L747" s="210"/>
      <c r="M747" s="628"/>
      <c r="N747" s="210"/>
      <c r="O747" s="210"/>
      <c r="P747" s="210"/>
      <c r="Q747" s="210"/>
      <c r="R747" s="210"/>
      <c r="S747" s="210"/>
      <c r="T747" s="210"/>
      <c r="U747" s="210"/>
      <c r="V747" s="210"/>
      <c r="W747" s="210"/>
      <c r="X747" s="210"/>
      <c r="Y747" s="210"/>
      <c r="Z747" s="210"/>
    </row>
    <row r="748" ht="12.75" customHeight="1">
      <c r="A748" s="625"/>
      <c r="B748" s="625"/>
      <c r="C748" s="625"/>
      <c r="D748" s="627"/>
      <c r="E748" s="210"/>
      <c r="F748" s="210"/>
      <c r="G748" s="210"/>
      <c r="H748" s="210"/>
      <c r="I748" s="627"/>
      <c r="J748" s="210"/>
      <c r="K748" s="210"/>
      <c r="L748" s="210"/>
      <c r="M748" s="628"/>
      <c r="N748" s="210"/>
      <c r="O748" s="210"/>
      <c r="P748" s="210"/>
      <c r="Q748" s="210"/>
      <c r="R748" s="210"/>
      <c r="S748" s="210"/>
      <c r="T748" s="210"/>
      <c r="U748" s="210"/>
      <c r="V748" s="210"/>
      <c r="W748" s="210"/>
      <c r="X748" s="210"/>
      <c r="Y748" s="210"/>
      <c r="Z748" s="210"/>
    </row>
    <row r="749" ht="12.75" customHeight="1">
      <c r="A749" s="625"/>
      <c r="B749" s="625"/>
      <c r="C749" s="625"/>
      <c r="D749" s="627"/>
      <c r="E749" s="210"/>
      <c r="F749" s="210"/>
      <c r="G749" s="210"/>
      <c r="H749" s="210"/>
      <c r="I749" s="627"/>
      <c r="J749" s="210"/>
      <c r="K749" s="210"/>
      <c r="L749" s="210"/>
      <c r="M749" s="628"/>
      <c r="N749" s="210"/>
      <c r="O749" s="210"/>
      <c r="P749" s="210"/>
      <c r="Q749" s="210"/>
      <c r="R749" s="210"/>
      <c r="S749" s="210"/>
      <c r="T749" s="210"/>
      <c r="U749" s="210"/>
      <c r="V749" s="210"/>
      <c r="W749" s="210"/>
      <c r="X749" s="210"/>
      <c r="Y749" s="210"/>
      <c r="Z749" s="210"/>
    </row>
    <row r="750" ht="12.75" customHeight="1">
      <c r="A750" s="625"/>
      <c r="B750" s="625"/>
      <c r="C750" s="625"/>
      <c r="D750" s="627"/>
      <c r="E750" s="210"/>
      <c r="F750" s="210"/>
      <c r="G750" s="210"/>
      <c r="H750" s="210"/>
      <c r="I750" s="627"/>
      <c r="J750" s="210"/>
      <c r="K750" s="210"/>
      <c r="L750" s="210"/>
      <c r="M750" s="628"/>
      <c r="N750" s="210"/>
      <c r="O750" s="210"/>
      <c r="P750" s="210"/>
      <c r="Q750" s="210"/>
      <c r="R750" s="210"/>
      <c r="S750" s="210"/>
      <c r="T750" s="210"/>
      <c r="U750" s="210"/>
      <c r="V750" s="210"/>
      <c r="W750" s="210"/>
      <c r="X750" s="210"/>
      <c r="Y750" s="210"/>
      <c r="Z750" s="210"/>
    </row>
    <row r="751" ht="12.75" customHeight="1">
      <c r="A751" s="625"/>
      <c r="B751" s="625"/>
      <c r="C751" s="625"/>
      <c r="D751" s="627"/>
      <c r="E751" s="210"/>
      <c r="F751" s="210"/>
      <c r="G751" s="210"/>
      <c r="H751" s="210"/>
      <c r="I751" s="627"/>
      <c r="J751" s="210"/>
      <c r="K751" s="210"/>
      <c r="L751" s="210"/>
      <c r="M751" s="628"/>
      <c r="N751" s="210"/>
      <c r="O751" s="210"/>
      <c r="P751" s="210"/>
      <c r="Q751" s="210"/>
      <c r="R751" s="210"/>
      <c r="S751" s="210"/>
      <c r="T751" s="210"/>
      <c r="U751" s="210"/>
      <c r="V751" s="210"/>
      <c r="W751" s="210"/>
      <c r="X751" s="210"/>
      <c r="Y751" s="210"/>
      <c r="Z751" s="210"/>
    </row>
    <row r="752" ht="12.75" customHeight="1">
      <c r="A752" s="625"/>
      <c r="B752" s="625"/>
      <c r="C752" s="625"/>
      <c r="D752" s="627"/>
      <c r="E752" s="210"/>
      <c r="F752" s="210"/>
      <c r="G752" s="210"/>
      <c r="H752" s="210"/>
      <c r="I752" s="627"/>
      <c r="J752" s="210"/>
      <c r="K752" s="210"/>
      <c r="L752" s="210"/>
      <c r="M752" s="628"/>
      <c r="N752" s="210"/>
      <c r="O752" s="210"/>
      <c r="P752" s="210"/>
      <c r="Q752" s="210"/>
      <c r="R752" s="210"/>
      <c r="S752" s="210"/>
      <c r="T752" s="210"/>
      <c r="U752" s="210"/>
      <c r="V752" s="210"/>
      <c r="W752" s="210"/>
      <c r="X752" s="210"/>
      <c r="Y752" s="210"/>
      <c r="Z752" s="210"/>
    </row>
    <row r="753" ht="12.75" customHeight="1">
      <c r="A753" s="625"/>
      <c r="B753" s="625"/>
      <c r="C753" s="625"/>
      <c r="D753" s="627"/>
      <c r="E753" s="210"/>
      <c r="F753" s="210"/>
      <c r="G753" s="210"/>
      <c r="H753" s="210"/>
      <c r="I753" s="627"/>
      <c r="J753" s="210"/>
      <c r="K753" s="210"/>
      <c r="L753" s="210"/>
      <c r="M753" s="628"/>
      <c r="N753" s="210"/>
      <c r="O753" s="210"/>
      <c r="P753" s="210"/>
      <c r="Q753" s="210"/>
      <c r="R753" s="210"/>
      <c r="S753" s="210"/>
      <c r="T753" s="210"/>
      <c r="U753" s="210"/>
      <c r="V753" s="210"/>
      <c r="W753" s="210"/>
      <c r="X753" s="210"/>
      <c r="Y753" s="210"/>
      <c r="Z753" s="210"/>
    </row>
    <row r="754" ht="12.75" customHeight="1">
      <c r="A754" s="625"/>
      <c r="B754" s="625"/>
      <c r="C754" s="625"/>
      <c r="D754" s="627"/>
      <c r="E754" s="210"/>
      <c r="F754" s="210"/>
      <c r="G754" s="210"/>
      <c r="H754" s="210"/>
      <c r="I754" s="627"/>
      <c r="J754" s="210"/>
      <c r="K754" s="210"/>
      <c r="L754" s="210"/>
      <c r="M754" s="628"/>
      <c r="N754" s="210"/>
      <c r="O754" s="210"/>
      <c r="P754" s="210"/>
      <c r="Q754" s="210"/>
      <c r="R754" s="210"/>
      <c r="S754" s="210"/>
      <c r="T754" s="210"/>
      <c r="U754" s="210"/>
      <c r="V754" s="210"/>
      <c r="W754" s="210"/>
      <c r="X754" s="210"/>
      <c r="Y754" s="210"/>
      <c r="Z754" s="210"/>
    </row>
    <row r="755" ht="12.75" customHeight="1">
      <c r="A755" s="625"/>
      <c r="B755" s="625"/>
      <c r="C755" s="625"/>
      <c r="D755" s="627"/>
      <c r="E755" s="210"/>
      <c r="F755" s="210"/>
      <c r="G755" s="210"/>
      <c r="H755" s="210"/>
      <c r="I755" s="627"/>
      <c r="J755" s="210"/>
      <c r="K755" s="210"/>
      <c r="L755" s="210"/>
      <c r="M755" s="628"/>
      <c r="N755" s="210"/>
      <c r="O755" s="210"/>
      <c r="P755" s="210"/>
      <c r="Q755" s="210"/>
      <c r="R755" s="210"/>
      <c r="S755" s="210"/>
      <c r="T755" s="210"/>
      <c r="U755" s="210"/>
      <c r="V755" s="210"/>
      <c r="W755" s="210"/>
      <c r="X755" s="210"/>
      <c r="Y755" s="210"/>
      <c r="Z755" s="210"/>
    </row>
    <row r="756" ht="12.75" customHeight="1">
      <c r="A756" s="625"/>
      <c r="B756" s="625"/>
      <c r="C756" s="625"/>
      <c r="D756" s="627"/>
      <c r="E756" s="210"/>
      <c r="F756" s="210"/>
      <c r="G756" s="210"/>
      <c r="H756" s="210"/>
      <c r="I756" s="627"/>
      <c r="J756" s="210"/>
      <c r="K756" s="210"/>
      <c r="L756" s="210"/>
      <c r="M756" s="628"/>
      <c r="N756" s="210"/>
      <c r="O756" s="210"/>
      <c r="P756" s="210"/>
      <c r="Q756" s="210"/>
      <c r="R756" s="210"/>
      <c r="S756" s="210"/>
      <c r="T756" s="210"/>
      <c r="U756" s="210"/>
      <c r="V756" s="210"/>
      <c r="W756" s="210"/>
      <c r="X756" s="210"/>
      <c r="Y756" s="210"/>
      <c r="Z756" s="210"/>
    </row>
    <row r="757" ht="12.75" customHeight="1">
      <c r="A757" s="625"/>
      <c r="B757" s="625"/>
      <c r="C757" s="625"/>
      <c r="D757" s="627"/>
      <c r="E757" s="210"/>
      <c r="F757" s="210"/>
      <c r="G757" s="210"/>
      <c r="H757" s="210"/>
      <c r="I757" s="627"/>
      <c r="J757" s="210"/>
      <c r="K757" s="210"/>
      <c r="L757" s="210"/>
      <c r="M757" s="628"/>
      <c r="N757" s="210"/>
      <c r="O757" s="210"/>
      <c r="P757" s="210"/>
      <c r="Q757" s="210"/>
      <c r="R757" s="210"/>
      <c r="S757" s="210"/>
      <c r="T757" s="210"/>
      <c r="U757" s="210"/>
      <c r="V757" s="210"/>
      <c r="W757" s="210"/>
      <c r="X757" s="210"/>
      <c r="Y757" s="210"/>
      <c r="Z757" s="210"/>
    </row>
    <row r="758" ht="12.75" customHeight="1">
      <c r="A758" s="625"/>
      <c r="B758" s="625"/>
      <c r="C758" s="625"/>
      <c r="D758" s="627"/>
      <c r="E758" s="210"/>
      <c r="F758" s="210"/>
      <c r="G758" s="210"/>
      <c r="H758" s="210"/>
      <c r="I758" s="627"/>
      <c r="J758" s="210"/>
      <c r="K758" s="210"/>
      <c r="L758" s="210"/>
      <c r="M758" s="628"/>
      <c r="N758" s="210"/>
      <c r="O758" s="210"/>
      <c r="P758" s="210"/>
      <c r="Q758" s="210"/>
      <c r="R758" s="210"/>
      <c r="S758" s="210"/>
      <c r="T758" s="210"/>
      <c r="U758" s="210"/>
      <c r="V758" s="210"/>
      <c r="W758" s="210"/>
      <c r="X758" s="210"/>
      <c r="Y758" s="210"/>
      <c r="Z758" s="210"/>
    </row>
    <row r="759" ht="12.75" customHeight="1">
      <c r="A759" s="625"/>
      <c r="B759" s="625"/>
      <c r="C759" s="625"/>
      <c r="D759" s="627"/>
      <c r="E759" s="210"/>
      <c r="F759" s="210"/>
      <c r="G759" s="210"/>
      <c r="H759" s="210"/>
      <c r="I759" s="627"/>
      <c r="J759" s="210"/>
      <c r="K759" s="210"/>
      <c r="L759" s="210"/>
      <c r="M759" s="628"/>
      <c r="N759" s="210"/>
      <c r="O759" s="210"/>
      <c r="P759" s="210"/>
      <c r="Q759" s="210"/>
      <c r="R759" s="210"/>
      <c r="S759" s="210"/>
      <c r="T759" s="210"/>
      <c r="U759" s="210"/>
      <c r="V759" s="210"/>
      <c r="W759" s="210"/>
      <c r="X759" s="210"/>
      <c r="Y759" s="210"/>
      <c r="Z759" s="210"/>
    </row>
    <row r="760" ht="12.75" customHeight="1">
      <c r="A760" s="625"/>
      <c r="B760" s="625"/>
      <c r="C760" s="625"/>
      <c r="D760" s="627"/>
      <c r="E760" s="210"/>
      <c r="F760" s="210"/>
      <c r="G760" s="210"/>
      <c r="H760" s="210"/>
      <c r="I760" s="627"/>
      <c r="J760" s="210"/>
      <c r="K760" s="210"/>
      <c r="L760" s="210"/>
      <c r="M760" s="628"/>
      <c r="N760" s="210"/>
      <c r="O760" s="210"/>
      <c r="P760" s="210"/>
      <c r="Q760" s="210"/>
      <c r="R760" s="210"/>
      <c r="S760" s="210"/>
      <c r="T760" s="210"/>
      <c r="U760" s="210"/>
      <c r="V760" s="210"/>
      <c r="W760" s="210"/>
      <c r="X760" s="210"/>
      <c r="Y760" s="210"/>
      <c r="Z760" s="210"/>
    </row>
    <row r="761" ht="12.75" customHeight="1">
      <c r="A761" s="625"/>
      <c r="B761" s="625"/>
      <c r="C761" s="625"/>
      <c r="D761" s="627"/>
      <c r="E761" s="210"/>
      <c r="F761" s="210"/>
      <c r="G761" s="210"/>
      <c r="H761" s="210"/>
      <c r="I761" s="627"/>
      <c r="J761" s="210"/>
      <c r="K761" s="210"/>
      <c r="L761" s="210"/>
      <c r="M761" s="628"/>
      <c r="N761" s="210"/>
      <c r="O761" s="210"/>
      <c r="P761" s="210"/>
      <c r="Q761" s="210"/>
      <c r="R761" s="210"/>
      <c r="S761" s="210"/>
      <c r="T761" s="210"/>
      <c r="U761" s="210"/>
      <c r="V761" s="210"/>
      <c r="W761" s="210"/>
      <c r="X761" s="210"/>
      <c r="Y761" s="210"/>
      <c r="Z761" s="210"/>
    </row>
    <row r="762" ht="12.75" customHeight="1">
      <c r="A762" s="625"/>
      <c r="B762" s="625"/>
      <c r="C762" s="625"/>
      <c r="D762" s="627"/>
      <c r="E762" s="210"/>
      <c r="F762" s="210"/>
      <c r="G762" s="210"/>
      <c r="H762" s="210"/>
      <c r="I762" s="627"/>
      <c r="J762" s="210"/>
      <c r="K762" s="210"/>
      <c r="L762" s="210"/>
      <c r="M762" s="628"/>
      <c r="N762" s="210"/>
      <c r="O762" s="210"/>
      <c r="P762" s="210"/>
      <c r="Q762" s="210"/>
      <c r="R762" s="210"/>
      <c r="S762" s="210"/>
      <c r="T762" s="210"/>
      <c r="U762" s="210"/>
      <c r="V762" s="210"/>
      <c r="W762" s="210"/>
      <c r="X762" s="210"/>
      <c r="Y762" s="210"/>
      <c r="Z762" s="210"/>
    </row>
    <row r="763" ht="12.75" customHeight="1">
      <c r="A763" s="625"/>
      <c r="B763" s="625"/>
      <c r="C763" s="625"/>
      <c r="D763" s="627"/>
      <c r="E763" s="210"/>
      <c r="F763" s="210"/>
      <c r="G763" s="210"/>
      <c r="H763" s="210"/>
      <c r="I763" s="627"/>
      <c r="J763" s="210"/>
      <c r="K763" s="210"/>
      <c r="L763" s="210"/>
      <c r="M763" s="628"/>
      <c r="N763" s="210"/>
      <c r="O763" s="210"/>
      <c r="P763" s="210"/>
      <c r="Q763" s="210"/>
      <c r="R763" s="210"/>
      <c r="S763" s="210"/>
      <c r="T763" s="210"/>
      <c r="U763" s="210"/>
      <c r="V763" s="210"/>
      <c r="W763" s="210"/>
      <c r="X763" s="210"/>
      <c r="Y763" s="210"/>
      <c r="Z763" s="210"/>
    </row>
    <row r="764" ht="12.75" customHeight="1">
      <c r="A764" s="625"/>
      <c r="B764" s="625"/>
      <c r="C764" s="625"/>
      <c r="D764" s="627"/>
      <c r="E764" s="210"/>
      <c r="F764" s="210"/>
      <c r="G764" s="210"/>
      <c r="H764" s="210"/>
      <c r="I764" s="627"/>
      <c r="J764" s="210"/>
      <c r="K764" s="210"/>
      <c r="L764" s="210"/>
      <c r="M764" s="628"/>
      <c r="N764" s="210"/>
      <c r="O764" s="210"/>
      <c r="P764" s="210"/>
      <c r="Q764" s="210"/>
      <c r="R764" s="210"/>
      <c r="S764" s="210"/>
      <c r="T764" s="210"/>
      <c r="U764" s="210"/>
      <c r="V764" s="210"/>
      <c r="W764" s="210"/>
      <c r="X764" s="210"/>
      <c r="Y764" s="210"/>
      <c r="Z764" s="210"/>
    </row>
    <row r="765" ht="12.75" customHeight="1">
      <c r="A765" s="625"/>
      <c r="B765" s="625"/>
      <c r="C765" s="625"/>
      <c r="D765" s="627"/>
      <c r="E765" s="210"/>
      <c r="F765" s="210"/>
      <c r="G765" s="210"/>
      <c r="H765" s="210"/>
      <c r="I765" s="627"/>
      <c r="J765" s="210"/>
      <c r="K765" s="210"/>
      <c r="L765" s="210"/>
      <c r="M765" s="628"/>
      <c r="N765" s="210"/>
      <c r="O765" s="210"/>
      <c r="P765" s="210"/>
      <c r="Q765" s="210"/>
      <c r="R765" s="210"/>
      <c r="S765" s="210"/>
      <c r="T765" s="210"/>
      <c r="U765" s="210"/>
      <c r="V765" s="210"/>
      <c r="W765" s="210"/>
      <c r="X765" s="210"/>
      <c r="Y765" s="210"/>
      <c r="Z765" s="210"/>
    </row>
    <row r="766" ht="12.75" customHeight="1">
      <c r="A766" s="625"/>
      <c r="B766" s="625"/>
      <c r="C766" s="625"/>
      <c r="D766" s="627"/>
      <c r="E766" s="210"/>
      <c r="F766" s="210"/>
      <c r="G766" s="210"/>
      <c r="H766" s="210"/>
      <c r="I766" s="627"/>
      <c r="J766" s="210"/>
      <c r="K766" s="210"/>
      <c r="L766" s="210"/>
      <c r="M766" s="628"/>
      <c r="N766" s="210"/>
      <c r="O766" s="210"/>
      <c r="P766" s="210"/>
      <c r="Q766" s="210"/>
      <c r="R766" s="210"/>
      <c r="S766" s="210"/>
      <c r="T766" s="210"/>
      <c r="U766" s="210"/>
      <c r="V766" s="210"/>
      <c r="W766" s="210"/>
      <c r="X766" s="210"/>
      <c r="Y766" s="210"/>
      <c r="Z766" s="210"/>
    </row>
    <row r="767" ht="12.75" customHeight="1">
      <c r="A767" s="625"/>
      <c r="B767" s="625"/>
      <c r="C767" s="625"/>
      <c r="D767" s="627"/>
      <c r="E767" s="210"/>
      <c r="F767" s="210"/>
      <c r="G767" s="210"/>
      <c r="H767" s="210"/>
      <c r="I767" s="627"/>
      <c r="J767" s="210"/>
      <c r="K767" s="210"/>
      <c r="L767" s="210"/>
      <c r="M767" s="628"/>
      <c r="N767" s="210"/>
      <c r="O767" s="210"/>
      <c r="P767" s="210"/>
      <c r="Q767" s="210"/>
      <c r="R767" s="210"/>
      <c r="S767" s="210"/>
      <c r="T767" s="210"/>
      <c r="U767" s="210"/>
      <c r="V767" s="210"/>
      <c r="W767" s="210"/>
      <c r="X767" s="210"/>
      <c r="Y767" s="210"/>
      <c r="Z767" s="210"/>
    </row>
    <row r="768" ht="12.75" customHeight="1">
      <c r="A768" s="625"/>
      <c r="B768" s="625"/>
      <c r="C768" s="625"/>
      <c r="D768" s="627"/>
      <c r="E768" s="210"/>
      <c r="F768" s="210"/>
      <c r="G768" s="210"/>
      <c r="H768" s="210"/>
      <c r="I768" s="627"/>
      <c r="J768" s="210"/>
      <c r="K768" s="210"/>
      <c r="L768" s="210"/>
      <c r="M768" s="628"/>
      <c r="N768" s="210"/>
      <c r="O768" s="210"/>
      <c r="P768" s="210"/>
      <c r="Q768" s="210"/>
      <c r="R768" s="210"/>
      <c r="S768" s="210"/>
      <c r="T768" s="210"/>
      <c r="U768" s="210"/>
      <c r="V768" s="210"/>
      <c r="W768" s="210"/>
      <c r="X768" s="210"/>
      <c r="Y768" s="210"/>
      <c r="Z768" s="210"/>
    </row>
    <row r="769" ht="12.75" customHeight="1">
      <c r="A769" s="625"/>
      <c r="B769" s="625"/>
      <c r="C769" s="625"/>
      <c r="D769" s="627"/>
      <c r="E769" s="210"/>
      <c r="F769" s="210"/>
      <c r="G769" s="210"/>
      <c r="H769" s="210"/>
      <c r="I769" s="627"/>
      <c r="J769" s="210"/>
      <c r="K769" s="210"/>
      <c r="L769" s="210"/>
      <c r="M769" s="628"/>
      <c r="N769" s="210"/>
      <c r="O769" s="210"/>
      <c r="P769" s="210"/>
      <c r="Q769" s="210"/>
      <c r="R769" s="210"/>
      <c r="S769" s="210"/>
      <c r="T769" s="210"/>
      <c r="U769" s="210"/>
      <c r="V769" s="210"/>
      <c r="W769" s="210"/>
      <c r="X769" s="210"/>
      <c r="Y769" s="210"/>
      <c r="Z769" s="210"/>
    </row>
    <row r="770" ht="12.75" customHeight="1">
      <c r="A770" s="625"/>
      <c r="B770" s="625"/>
      <c r="C770" s="625"/>
      <c r="D770" s="627"/>
      <c r="E770" s="210"/>
      <c r="F770" s="210"/>
      <c r="G770" s="210"/>
      <c r="H770" s="210"/>
      <c r="I770" s="627"/>
      <c r="J770" s="210"/>
      <c r="K770" s="210"/>
      <c r="L770" s="210"/>
      <c r="M770" s="628"/>
      <c r="N770" s="210"/>
      <c r="O770" s="210"/>
      <c r="P770" s="210"/>
      <c r="Q770" s="210"/>
      <c r="R770" s="210"/>
      <c r="S770" s="210"/>
      <c r="T770" s="210"/>
      <c r="U770" s="210"/>
      <c r="V770" s="210"/>
      <c r="W770" s="210"/>
      <c r="X770" s="210"/>
      <c r="Y770" s="210"/>
      <c r="Z770" s="210"/>
    </row>
    <row r="771" ht="12.75" customHeight="1">
      <c r="A771" s="625"/>
      <c r="B771" s="625"/>
      <c r="C771" s="625"/>
      <c r="D771" s="627"/>
      <c r="E771" s="210"/>
      <c r="F771" s="210"/>
      <c r="G771" s="210"/>
      <c r="H771" s="210"/>
      <c r="I771" s="627"/>
      <c r="J771" s="210"/>
      <c r="K771" s="210"/>
      <c r="L771" s="210"/>
      <c r="M771" s="628"/>
      <c r="N771" s="210"/>
      <c r="O771" s="210"/>
      <c r="P771" s="210"/>
      <c r="Q771" s="210"/>
      <c r="R771" s="210"/>
      <c r="S771" s="210"/>
      <c r="T771" s="210"/>
      <c r="U771" s="210"/>
      <c r="V771" s="210"/>
      <c r="W771" s="210"/>
      <c r="X771" s="210"/>
      <c r="Y771" s="210"/>
      <c r="Z771" s="210"/>
    </row>
    <row r="772" ht="12.75" customHeight="1">
      <c r="A772" s="625"/>
      <c r="B772" s="625"/>
      <c r="C772" s="625"/>
      <c r="D772" s="627"/>
      <c r="E772" s="210"/>
      <c r="F772" s="210"/>
      <c r="G772" s="210"/>
      <c r="H772" s="210"/>
      <c r="I772" s="627"/>
      <c r="J772" s="210"/>
      <c r="K772" s="210"/>
      <c r="L772" s="210"/>
      <c r="M772" s="628"/>
      <c r="N772" s="210"/>
      <c r="O772" s="210"/>
      <c r="P772" s="210"/>
      <c r="Q772" s="210"/>
      <c r="R772" s="210"/>
      <c r="S772" s="210"/>
      <c r="T772" s="210"/>
      <c r="U772" s="210"/>
      <c r="V772" s="210"/>
      <c r="W772" s="210"/>
      <c r="X772" s="210"/>
      <c r="Y772" s="210"/>
      <c r="Z772" s="210"/>
    </row>
    <row r="773" ht="12.75" customHeight="1">
      <c r="A773" s="625"/>
      <c r="B773" s="625"/>
      <c r="C773" s="625"/>
      <c r="D773" s="627"/>
      <c r="E773" s="210"/>
      <c r="F773" s="210"/>
      <c r="G773" s="210"/>
      <c r="H773" s="210"/>
      <c r="I773" s="627"/>
      <c r="J773" s="210"/>
      <c r="K773" s="210"/>
      <c r="L773" s="210"/>
      <c r="M773" s="628"/>
      <c r="N773" s="210"/>
      <c r="O773" s="210"/>
      <c r="P773" s="210"/>
      <c r="Q773" s="210"/>
      <c r="R773" s="210"/>
      <c r="S773" s="210"/>
      <c r="T773" s="210"/>
      <c r="U773" s="210"/>
      <c r="V773" s="210"/>
      <c r="W773" s="210"/>
      <c r="X773" s="210"/>
      <c r="Y773" s="210"/>
      <c r="Z773" s="210"/>
    </row>
    <row r="774" ht="12.75" customHeight="1">
      <c r="A774" s="625"/>
      <c r="B774" s="625"/>
      <c r="C774" s="625"/>
      <c r="D774" s="627"/>
      <c r="E774" s="210"/>
      <c r="F774" s="210"/>
      <c r="G774" s="210"/>
      <c r="H774" s="210"/>
      <c r="I774" s="627"/>
      <c r="J774" s="210"/>
      <c r="K774" s="210"/>
      <c r="L774" s="210"/>
      <c r="M774" s="628"/>
      <c r="N774" s="210"/>
      <c r="O774" s="210"/>
      <c r="P774" s="210"/>
      <c r="Q774" s="210"/>
      <c r="R774" s="210"/>
      <c r="S774" s="210"/>
      <c r="T774" s="210"/>
      <c r="U774" s="210"/>
      <c r="V774" s="210"/>
      <c r="W774" s="210"/>
      <c r="X774" s="210"/>
      <c r="Y774" s="210"/>
      <c r="Z774" s="210"/>
    </row>
    <row r="775" ht="12.75" customHeight="1">
      <c r="A775" s="625"/>
      <c r="B775" s="625"/>
      <c r="C775" s="625"/>
      <c r="D775" s="627"/>
      <c r="E775" s="210"/>
      <c r="F775" s="210"/>
      <c r="G775" s="210"/>
      <c r="H775" s="210"/>
      <c r="I775" s="627"/>
      <c r="J775" s="210"/>
      <c r="K775" s="210"/>
      <c r="L775" s="210"/>
      <c r="M775" s="628"/>
      <c r="N775" s="210"/>
      <c r="O775" s="210"/>
      <c r="P775" s="210"/>
      <c r="Q775" s="210"/>
      <c r="R775" s="210"/>
      <c r="S775" s="210"/>
      <c r="T775" s="210"/>
      <c r="U775" s="210"/>
      <c r="V775" s="210"/>
      <c r="W775" s="210"/>
      <c r="X775" s="210"/>
      <c r="Y775" s="210"/>
      <c r="Z775" s="210"/>
    </row>
    <row r="776" ht="12.75" customHeight="1">
      <c r="A776" s="625"/>
      <c r="B776" s="625"/>
      <c r="C776" s="625"/>
      <c r="D776" s="627"/>
      <c r="E776" s="210"/>
      <c r="F776" s="210"/>
      <c r="G776" s="210"/>
      <c r="H776" s="210"/>
      <c r="I776" s="627"/>
      <c r="J776" s="210"/>
      <c r="K776" s="210"/>
      <c r="L776" s="210"/>
      <c r="M776" s="628"/>
      <c r="N776" s="210"/>
      <c r="O776" s="210"/>
      <c r="P776" s="210"/>
      <c r="Q776" s="210"/>
      <c r="R776" s="210"/>
      <c r="S776" s="210"/>
      <c r="T776" s="210"/>
      <c r="U776" s="210"/>
      <c r="V776" s="210"/>
      <c r="W776" s="210"/>
      <c r="X776" s="210"/>
      <c r="Y776" s="210"/>
      <c r="Z776" s="210"/>
    </row>
    <row r="777" ht="12.75" customHeight="1">
      <c r="A777" s="625"/>
      <c r="B777" s="625"/>
      <c r="C777" s="625"/>
      <c r="D777" s="627"/>
      <c r="E777" s="210"/>
      <c r="F777" s="210"/>
      <c r="G777" s="210"/>
      <c r="H777" s="210"/>
      <c r="I777" s="627"/>
      <c r="J777" s="210"/>
      <c r="K777" s="210"/>
      <c r="L777" s="210"/>
      <c r="M777" s="628"/>
      <c r="N777" s="210"/>
      <c r="O777" s="210"/>
      <c r="P777" s="210"/>
      <c r="Q777" s="210"/>
      <c r="R777" s="210"/>
      <c r="S777" s="210"/>
      <c r="T777" s="210"/>
      <c r="U777" s="210"/>
      <c r="V777" s="210"/>
      <c r="W777" s="210"/>
      <c r="X777" s="210"/>
      <c r="Y777" s="210"/>
      <c r="Z777" s="210"/>
    </row>
    <row r="778" ht="12.75" customHeight="1">
      <c r="A778" s="625"/>
      <c r="B778" s="625"/>
      <c r="C778" s="625"/>
      <c r="D778" s="627"/>
      <c r="E778" s="210"/>
      <c r="F778" s="210"/>
      <c r="G778" s="210"/>
      <c r="H778" s="210"/>
      <c r="I778" s="627"/>
      <c r="J778" s="210"/>
      <c r="K778" s="210"/>
      <c r="L778" s="210"/>
      <c r="M778" s="628"/>
      <c r="N778" s="210"/>
      <c r="O778" s="210"/>
      <c r="P778" s="210"/>
      <c r="Q778" s="210"/>
      <c r="R778" s="210"/>
      <c r="S778" s="210"/>
      <c r="T778" s="210"/>
      <c r="U778" s="210"/>
      <c r="V778" s="210"/>
      <c r="W778" s="210"/>
      <c r="X778" s="210"/>
      <c r="Y778" s="210"/>
      <c r="Z778" s="210"/>
    </row>
    <row r="779" ht="12.75" customHeight="1">
      <c r="A779" s="625"/>
      <c r="B779" s="625"/>
      <c r="C779" s="625"/>
      <c r="D779" s="627"/>
      <c r="E779" s="210"/>
      <c r="F779" s="210"/>
      <c r="G779" s="210"/>
      <c r="H779" s="210"/>
      <c r="I779" s="627"/>
      <c r="J779" s="210"/>
      <c r="K779" s="210"/>
      <c r="L779" s="210"/>
      <c r="M779" s="628"/>
      <c r="N779" s="210"/>
      <c r="O779" s="210"/>
      <c r="P779" s="210"/>
      <c r="Q779" s="210"/>
      <c r="R779" s="210"/>
      <c r="S779" s="210"/>
      <c r="T779" s="210"/>
      <c r="U779" s="210"/>
      <c r="V779" s="210"/>
      <c r="W779" s="210"/>
      <c r="X779" s="210"/>
      <c r="Y779" s="210"/>
      <c r="Z779" s="210"/>
    </row>
    <row r="780" ht="12.75" customHeight="1">
      <c r="A780" s="625"/>
      <c r="B780" s="625"/>
      <c r="C780" s="625"/>
      <c r="D780" s="627"/>
      <c r="E780" s="210"/>
      <c r="F780" s="210"/>
      <c r="G780" s="210"/>
      <c r="H780" s="210"/>
      <c r="I780" s="627"/>
      <c r="J780" s="210"/>
      <c r="K780" s="210"/>
      <c r="L780" s="210"/>
      <c r="M780" s="628"/>
      <c r="N780" s="210"/>
      <c r="O780" s="210"/>
      <c r="P780" s="210"/>
      <c r="Q780" s="210"/>
      <c r="R780" s="210"/>
      <c r="S780" s="210"/>
      <c r="T780" s="210"/>
      <c r="U780" s="210"/>
      <c r="V780" s="210"/>
      <c r="W780" s="210"/>
      <c r="X780" s="210"/>
      <c r="Y780" s="210"/>
      <c r="Z780" s="210"/>
    </row>
    <row r="781" ht="12.75" customHeight="1">
      <c r="A781" s="625"/>
      <c r="B781" s="625"/>
      <c r="C781" s="625"/>
      <c r="D781" s="627"/>
      <c r="E781" s="210"/>
      <c r="F781" s="210"/>
      <c r="G781" s="210"/>
      <c r="H781" s="210"/>
      <c r="I781" s="627"/>
      <c r="J781" s="210"/>
      <c r="K781" s="210"/>
      <c r="L781" s="210"/>
      <c r="M781" s="628"/>
      <c r="N781" s="210"/>
      <c r="O781" s="210"/>
      <c r="P781" s="210"/>
      <c r="Q781" s="210"/>
      <c r="R781" s="210"/>
      <c r="S781" s="210"/>
      <c r="T781" s="210"/>
      <c r="U781" s="210"/>
      <c r="V781" s="210"/>
      <c r="W781" s="210"/>
      <c r="X781" s="210"/>
      <c r="Y781" s="210"/>
      <c r="Z781" s="210"/>
    </row>
    <row r="782" ht="12.75" customHeight="1">
      <c r="A782" s="625"/>
      <c r="B782" s="625"/>
      <c r="C782" s="625"/>
      <c r="D782" s="627"/>
      <c r="E782" s="210"/>
      <c r="F782" s="210"/>
      <c r="G782" s="210"/>
      <c r="H782" s="210"/>
      <c r="I782" s="627"/>
      <c r="J782" s="210"/>
      <c r="K782" s="210"/>
      <c r="L782" s="210"/>
      <c r="M782" s="628"/>
      <c r="N782" s="210"/>
      <c r="O782" s="210"/>
      <c r="P782" s="210"/>
      <c r="Q782" s="210"/>
      <c r="R782" s="210"/>
      <c r="S782" s="210"/>
      <c r="T782" s="210"/>
      <c r="U782" s="210"/>
      <c r="V782" s="210"/>
      <c r="W782" s="210"/>
      <c r="X782" s="210"/>
      <c r="Y782" s="210"/>
      <c r="Z782" s="210"/>
    </row>
    <row r="783" ht="12.75" customHeight="1">
      <c r="A783" s="625"/>
      <c r="B783" s="625"/>
      <c r="C783" s="625"/>
      <c r="D783" s="627"/>
      <c r="E783" s="210"/>
      <c r="F783" s="210"/>
      <c r="G783" s="210"/>
      <c r="H783" s="210"/>
      <c r="I783" s="627"/>
      <c r="J783" s="210"/>
      <c r="K783" s="210"/>
      <c r="L783" s="210"/>
      <c r="M783" s="628"/>
      <c r="N783" s="210"/>
      <c r="O783" s="210"/>
      <c r="P783" s="210"/>
      <c r="Q783" s="210"/>
      <c r="R783" s="210"/>
      <c r="S783" s="210"/>
      <c r="T783" s="210"/>
      <c r="U783" s="210"/>
      <c r="V783" s="210"/>
      <c r="W783" s="210"/>
      <c r="X783" s="210"/>
      <c r="Y783" s="210"/>
      <c r="Z783" s="210"/>
    </row>
    <row r="784" ht="12.75" customHeight="1">
      <c r="A784" s="625"/>
      <c r="B784" s="625"/>
      <c r="C784" s="625"/>
      <c r="D784" s="627"/>
      <c r="E784" s="210"/>
      <c r="F784" s="210"/>
      <c r="G784" s="210"/>
      <c r="H784" s="210"/>
      <c r="I784" s="627"/>
      <c r="J784" s="210"/>
      <c r="K784" s="210"/>
      <c r="L784" s="210"/>
      <c r="M784" s="628"/>
      <c r="N784" s="210"/>
      <c r="O784" s="210"/>
      <c r="P784" s="210"/>
      <c r="Q784" s="210"/>
      <c r="R784" s="210"/>
      <c r="S784" s="210"/>
      <c r="T784" s="210"/>
      <c r="U784" s="210"/>
      <c r="V784" s="210"/>
      <c r="W784" s="210"/>
      <c r="X784" s="210"/>
      <c r="Y784" s="210"/>
      <c r="Z784" s="210"/>
    </row>
    <row r="785" ht="12.75" customHeight="1">
      <c r="A785" s="625"/>
      <c r="B785" s="625"/>
      <c r="C785" s="625"/>
      <c r="D785" s="627"/>
      <c r="E785" s="210"/>
      <c r="F785" s="210"/>
      <c r="G785" s="210"/>
      <c r="H785" s="210"/>
      <c r="I785" s="627"/>
      <c r="J785" s="210"/>
      <c r="K785" s="210"/>
      <c r="L785" s="210"/>
      <c r="M785" s="628"/>
      <c r="N785" s="210"/>
      <c r="O785" s="210"/>
      <c r="P785" s="210"/>
      <c r="Q785" s="210"/>
      <c r="R785" s="210"/>
      <c r="S785" s="210"/>
      <c r="T785" s="210"/>
      <c r="U785" s="210"/>
      <c r="V785" s="210"/>
      <c r="W785" s="210"/>
      <c r="X785" s="210"/>
      <c r="Y785" s="210"/>
      <c r="Z785" s="210"/>
    </row>
    <row r="786" ht="12.75" customHeight="1">
      <c r="A786" s="625"/>
      <c r="B786" s="625"/>
      <c r="C786" s="625"/>
      <c r="D786" s="627"/>
      <c r="E786" s="210"/>
      <c r="F786" s="210"/>
      <c r="G786" s="210"/>
      <c r="H786" s="210"/>
      <c r="I786" s="627"/>
      <c r="J786" s="210"/>
      <c r="K786" s="210"/>
      <c r="L786" s="210"/>
      <c r="M786" s="628"/>
      <c r="N786" s="210"/>
      <c r="O786" s="210"/>
      <c r="P786" s="210"/>
      <c r="Q786" s="210"/>
      <c r="R786" s="210"/>
      <c r="S786" s="210"/>
      <c r="T786" s="210"/>
      <c r="U786" s="210"/>
      <c r="V786" s="210"/>
      <c r="W786" s="210"/>
      <c r="X786" s="210"/>
      <c r="Y786" s="210"/>
      <c r="Z786" s="210"/>
    </row>
    <row r="787" ht="12.75" customHeight="1">
      <c r="A787" s="625"/>
      <c r="B787" s="625"/>
      <c r="C787" s="625"/>
      <c r="D787" s="627"/>
      <c r="E787" s="210"/>
      <c r="F787" s="210"/>
      <c r="G787" s="210"/>
      <c r="H787" s="210"/>
      <c r="I787" s="627"/>
      <c r="J787" s="210"/>
      <c r="K787" s="210"/>
      <c r="L787" s="210"/>
      <c r="M787" s="628"/>
      <c r="N787" s="210"/>
      <c r="O787" s="210"/>
      <c r="P787" s="210"/>
      <c r="Q787" s="210"/>
      <c r="R787" s="210"/>
      <c r="S787" s="210"/>
      <c r="T787" s="210"/>
      <c r="U787" s="210"/>
      <c r="V787" s="210"/>
      <c r="W787" s="210"/>
      <c r="X787" s="210"/>
      <c r="Y787" s="210"/>
      <c r="Z787" s="210"/>
    </row>
    <row r="788" ht="12.75" customHeight="1">
      <c r="A788" s="625"/>
      <c r="B788" s="625"/>
      <c r="C788" s="625"/>
      <c r="D788" s="627"/>
      <c r="E788" s="210"/>
      <c r="F788" s="210"/>
      <c r="G788" s="210"/>
      <c r="H788" s="210"/>
      <c r="I788" s="627"/>
      <c r="J788" s="210"/>
      <c r="K788" s="210"/>
      <c r="L788" s="210"/>
      <c r="M788" s="628"/>
      <c r="N788" s="210"/>
      <c r="O788" s="210"/>
      <c r="P788" s="210"/>
      <c r="Q788" s="210"/>
      <c r="R788" s="210"/>
      <c r="S788" s="210"/>
      <c r="T788" s="210"/>
      <c r="U788" s="210"/>
      <c r="V788" s="210"/>
      <c r="W788" s="210"/>
      <c r="X788" s="210"/>
      <c r="Y788" s="210"/>
      <c r="Z788" s="210"/>
    </row>
    <row r="789" ht="12.75" customHeight="1">
      <c r="A789" s="625"/>
      <c r="B789" s="625"/>
      <c r="C789" s="625"/>
      <c r="D789" s="627"/>
      <c r="E789" s="210"/>
      <c r="F789" s="210"/>
      <c r="G789" s="210"/>
      <c r="H789" s="210"/>
      <c r="I789" s="627"/>
      <c r="J789" s="210"/>
      <c r="K789" s="210"/>
      <c r="L789" s="210"/>
      <c r="M789" s="628"/>
      <c r="N789" s="210"/>
      <c r="O789" s="210"/>
      <c r="P789" s="210"/>
      <c r="Q789" s="210"/>
      <c r="R789" s="210"/>
      <c r="S789" s="210"/>
      <c r="T789" s="210"/>
      <c r="U789" s="210"/>
      <c r="V789" s="210"/>
      <c r="W789" s="210"/>
      <c r="X789" s="210"/>
      <c r="Y789" s="210"/>
      <c r="Z789" s="210"/>
    </row>
    <row r="790" ht="12.75" customHeight="1">
      <c r="A790" s="625"/>
      <c r="B790" s="625"/>
      <c r="C790" s="625"/>
      <c r="D790" s="627"/>
      <c r="E790" s="210"/>
      <c r="F790" s="210"/>
      <c r="G790" s="210"/>
      <c r="H790" s="210"/>
      <c r="I790" s="627"/>
      <c r="J790" s="210"/>
      <c r="K790" s="210"/>
      <c r="L790" s="210"/>
      <c r="M790" s="628"/>
      <c r="N790" s="210"/>
      <c r="O790" s="210"/>
      <c r="P790" s="210"/>
      <c r="Q790" s="210"/>
      <c r="R790" s="210"/>
      <c r="S790" s="210"/>
      <c r="T790" s="210"/>
      <c r="U790" s="210"/>
      <c r="V790" s="210"/>
      <c r="W790" s="210"/>
      <c r="X790" s="210"/>
      <c r="Y790" s="210"/>
      <c r="Z790" s="210"/>
    </row>
    <row r="791" ht="12.75" customHeight="1">
      <c r="A791" s="625"/>
      <c r="B791" s="625"/>
      <c r="C791" s="625"/>
      <c r="D791" s="627"/>
      <c r="E791" s="210"/>
      <c r="F791" s="210"/>
      <c r="G791" s="210"/>
      <c r="H791" s="210"/>
      <c r="I791" s="627"/>
      <c r="J791" s="210"/>
      <c r="K791" s="210"/>
      <c r="L791" s="210"/>
      <c r="M791" s="628"/>
      <c r="N791" s="210"/>
      <c r="O791" s="210"/>
      <c r="P791" s="210"/>
      <c r="Q791" s="210"/>
      <c r="R791" s="210"/>
      <c r="S791" s="210"/>
      <c r="T791" s="210"/>
      <c r="U791" s="210"/>
      <c r="V791" s="210"/>
      <c r="W791" s="210"/>
      <c r="X791" s="210"/>
      <c r="Y791" s="210"/>
      <c r="Z791" s="210"/>
    </row>
    <row r="792" ht="12.75" customHeight="1">
      <c r="A792" s="625"/>
      <c r="B792" s="625"/>
      <c r="C792" s="625"/>
      <c r="D792" s="627"/>
      <c r="E792" s="210"/>
      <c r="F792" s="210"/>
      <c r="G792" s="210"/>
      <c r="H792" s="210"/>
      <c r="I792" s="627"/>
      <c r="J792" s="210"/>
      <c r="K792" s="210"/>
      <c r="L792" s="210"/>
      <c r="M792" s="628"/>
      <c r="N792" s="210"/>
      <c r="O792" s="210"/>
      <c r="P792" s="210"/>
      <c r="Q792" s="210"/>
      <c r="R792" s="210"/>
      <c r="S792" s="210"/>
      <c r="T792" s="210"/>
      <c r="U792" s="210"/>
      <c r="V792" s="210"/>
      <c r="W792" s="210"/>
      <c r="X792" s="210"/>
      <c r="Y792" s="210"/>
      <c r="Z792" s="210"/>
    </row>
    <row r="793" ht="12.75" customHeight="1">
      <c r="A793" s="625"/>
      <c r="B793" s="625"/>
      <c r="C793" s="625"/>
      <c r="D793" s="627"/>
      <c r="E793" s="210"/>
      <c r="F793" s="210"/>
      <c r="G793" s="210"/>
      <c r="H793" s="210"/>
      <c r="I793" s="627"/>
      <c r="J793" s="210"/>
      <c r="K793" s="210"/>
      <c r="L793" s="210"/>
      <c r="M793" s="628"/>
      <c r="N793" s="210"/>
      <c r="O793" s="210"/>
      <c r="P793" s="210"/>
      <c r="Q793" s="210"/>
      <c r="R793" s="210"/>
      <c r="S793" s="210"/>
      <c r="T793" s="210"/>
      <c r="U793" s="210"/>
      <c r="V793" s="210"/>
      <c r="W793" s="210"/>
      <c r="X793" s="210"/>
      <c r="Y793" s="210"/>
      <c r="Z793" s="210"/>
    </row>
    <row r="794" ht="12.75" customHeight="1">
      <c r="A794" s="625"/>
      <c r="B794" s="625"/>
      <c r="C794" s="625"/>
      <c r="D794" s="627"/>
      <c r="E794" s="210"/>
      <c r="F794" s="210"/>
      <c r="G794" s="210"/>
      <c r="H794" s="210"/>
      <c r="I794" s="627"/>
      <c r="J794" s="210"/>
      <c r="K794" s="210"/>
      <c r="L794" s="210"/>
      <c r="M794" s="628"/>
      <c r="N794" s="210"/>
      <c r="O794" s="210"/>
      <c r="P794" s="210"/>
      <c r="Q794" s="210"/>
      <c r="R794" s="210"/>
      <c r="S794" s="210"/>
      <c r="T794" s="210"/>
      <c r="U794" s="210"/>
      <c r="V794" s="210"/>
      <c r="W794" s="210"/>
      <c r="X794" s="210"/>
      <c r="Y794" s="210"/>
      <c r="Z794" s="210"/>
    </row>
    <row r="795" ht="12.75" customHeight="1">
      <c r="A795" s="625"/>
      <c r="B795" s="625"/>
      <c r="C795" s="625"/>
      <c r="D795" s="627"/>
      <c r="E795" s="210"/>
      <c r="F795" s="210"/>
      <c r="G795" s="210"/>
      <c r="H795" s="210"/>
      <c r="I795" s="627"/>
      <c r="J795" s="210"/>
      <c r="K795" s="210"/>
      <c r="L795" s="210"/>
      <c r="M795" s="628"/>
      <c r="N795" s="210"/>
      <c r="O795" s="210"/>
      <c r="P795" s="210"/>
      <c r="Q795" s="210"/>
      <c r="R795" s="210"/>
      <c r="S795" s="210"/>
      <c r="T795" s="210"/>
      <c r="U795" s="210"/>
      <c r="V795" s="210"/>
      <c r="W795" s="210"/>
      <c r="X795" s="210"/>
      <c r="Y795" s="210"/>
      <c r="Z795" s="210"/>
    </row>
    <row r="796" ht="12.75" customHeight="1">
      <c r="A796" s="625"/>
      <c r="B796" s="625"/>
      <c r="C796" s="625"/>
      <c r="D796" s="627"/>
      <c r="E796" s="210"/>
      <c r="F796" s="210"/>
      <c r="G796" s="210"/>
      <c r="H796" s="210"/>
      <c r="I796" s="627"/>
      <c r="J796" s="210"/>
      <c r="K796" s="210"/>
      <c r="L796" s="210"/>
      <c r="M796" s="628"/>
      <c r="N796" s="210"/>
      <c r="O796" s="210"/>
      <c r="P796" s="210"/>
      <c r="Q796" s="210"/>
      <c r="R796" s="210"/>
      <c r="S796" s="210"/>
      <c r="T796" s="210"/>
      <c r="U796" s="210"/>
      <c r="V796" s="210"/>
      <c r="W796" s="210"/>
      <c r="X796" s="210"/>
      <c r="Y796" s="210"/>
      <c r="Z796" s="210"/>
    </row>
    <row r="797" ht="12.75" customHeight="1">
      <c r="A797" s="625"/>
      <c r="B797" s="625"/>
      <c r="C797" s="625"/>
      <c r="D797" s="627"/>
      <c r="E797" s="210"/>
      <c r="F797" s="210"/>
      <c r="G797" s="210"/>
      <c r="H797" s="210"/>
      <c r="I797" s="627"/>
      <c r="J797" s="210"/>
      <c r="K797" s="210"/>
      <c r="L797" s="210"/>
      <c r="M797" s="628"/>
      <c r="N797" s="210"/>
      <c r="O797" s="210"/>
      <c r="P797" s="210"/>
      <c r="Q797" s="210"/>
      <c r="R797" s="210"/>
      <c r="S797" s="210"/>
      <c r="T797" s="210"/>
      <c r="U797" s="210"/>
      <c r="V797" s="210"/>
      <c r="W797" s="210"/>
      <c r="X797" s="210"/>
      <c r="Y797" s="210"/>
      <c r="Z797" s="210"/>
    </row>
    <row r="798" ht="12.75" customHeight="1">
      <c r="A798" s="625"/>
      <c r="B798" s="625"/>
      <c r="C798" s="625"/>
      <c r="D798" s="627"/>
      <c r="E798" s="210"/>
      <c r="F798" s="210"/>
      <c r="G798" s="210"/>
      <c r="H798" s="210"/>
      <c r="I798" s="627"/>
      <c r="J798" s="210"/>
      <c r="K798" s="210"/>
      <c r="L798" s="210"/>
      <c r="M798" s="628"/>
      <c r="N798" s="210"/>
      <c r="O798" s="210"/>
      <c r="P798" s="210"/>
      <c r="Q798" s="210"/>
      <c r="R798" s="210"/>
      <c r="S798" s="210"/>
      <c r="T798" s="210"/>
      <c r="U798" s="210"/>
      <c r="V798" s="210"/>
      <c r="W798" s="210"/>
      <c r="X798" s="210"/>
      <c r="Y798" s="210"/>
      <c r="Z798" s="210"/>
    </row>
    <row r="799" ht="12.75" customHeight="1">
      <c r="A799" s="625"/>
      <c r="B799" s="625"/>
      <c r="C799" s="625"/>
      <c r="D799" s="627"/>
      <c r="E799" s="210"/>
      <c r="F799" s="210"/>
      <c r="G799" s="210"/>
      <c r="H799" s="210"/>
      <c r="I799" s="627"/>
      <c r="J799" s="210"/>
      <c r="K799" s="210"/>
      <c r="L799" s="210"/>
      <c r="M799" s="628"/>
      <c r="N799" s="210"/>
      <c r="O799" s="210"/>
      <c r="P799" s="210"/>
      <c r="Q799" s="210"/>
      <c r="R799" s="210"/>
      <c r="S799" s="210"/>
      <c r="T799" s="210"/>
      <c r="U799" s="210"/>
      <c r="V799" s="210"/>
      <c r="W799" s="210"/>
      <c r="X799" s="210"/>
      <c r="Y799" s="210"/>
      <c r="Z799" s="210"/>
    </row>
    <row r="800" ht="12.75" customHeight="1">
      <c r="A800" s="625"/>
      <c r="B800" s="625"/>
      <c r="C800" s="625"/>
      <c r="D800" s="627"/>
      <c r="E800" s="210"/>
      <c r="F800" s="210"/>
      <c r="G800" s="210"/>
      <c r="H800" s="210"/>
      <c r="I800" s="627"/>
      <c r="J800" s="210"/>
      <c r="K800" s="210"/>
      <c r="L800" s="210"/>
      <c r="M800" s="628"/>
      <c r="N800" s="210"/>
      <c r="O800" s="210"/>
      <c r="P800" s="210"/>
      <c r="Q800" s="210"/>
      <c r="R800" s="210"/>
      <c r="S800" s="210"/>
      <c r="T800" s="210"/>
      <c r="U800" s="210"/>
      <c r="V800" s="210"/>
      <c r="W800" s="210"/>
      <c r="X800" s="210"/>
      <c r="Y800" s="210"/>
      <c r="Z800" s="210"/>
    </row>
    <row r="801" ht="12.75" customHeight="1">
      <c r="A801" s="625"/>
      <c r="B801" s="625"/>
      <c r="C801" s="625"/>
      <c r="D801" s="627"/>
      <c r="E801" s="210"/>
      <c r="F801" s="210"/>
      <c r="G801" s="210"/>
      <c r="H801" s="210"/>
      <c r="I801" s="627"/>
      <c r="J801" s="210"/>
      <c r="K801" s="210"/>
      <c r="L801" s="210"/>
      <c r="M801" s="628"/>
      <c r="N801" s="210"/>
      <c r="O801" s="210"/>
      <c r="P801" s="210"/>
      <c r="Q801" s="210"/>
      <c r="R801" s="210"/>
      <c r="S801" s="210"/>
      <c r="T801" s="210"/>
      <c r="U801" s="210"/>
      <c r="V801" s="210"/>
      <c r="W801" s="210"/>
      <c r="X801" s="210"/>
      <c r="Y801" s="210"/>
      <c r="Z801" s="210"/>
    </row>
    <row r="802" ht="12.75" customHeight="1">
      <c r="A802" s="625"/>
      <c r="B802" s="625"/>
      <c r="C802" s="625"/>
      <c r="D802" s="627"/>
      <c r="E802" s="210"/>
      <c r="F802" s="210"/>
      <c r="G802" s="210"/>
      <c r="H802" s="210"/>
      <c r="I802" s="627"/>
      <c r="J802" s="210"/>
      <c r="K802" s="210"/>
      <c r="L802" s="210"/>
      <c r="M802" s="628"/>
      <c r="N802" s="210"/>
      <c r="O802" s="210"/>
      <c r="P802" s="210"/>
      <c r="Q802" s="210"/>
      <c r="R802" s="210"/>
      <c r="S802" s="210"/>
      <c r="T802" s="210"/>
      <c r="U802" s="210"/>
      <c r="V802" s="210"/>
      <c r="W802" s="210"/>
      <c r="X802" s="210"/>
      <c r="Y802" s="210"/>
      <c r="Z802" s="210"/>
    </row>
    <row r="803" ht="12.75" customHeight="1">
      <c r="A803" s="625"/>
      <c r="B803" s="625"/>
      <c r="C803" s="625"/>
      <c r="D803" s="627"/>
      <c r="E803" s="210"/>
      <c r="F803" s="210"/>
      <c r="G803" s="210"/>
      <c r="H803" s="210"/>
      <c r="I803" s="627"/>
      <c r="J803" s="210"/>
      <c r="K803" s="210"/>
      <c r="L803" s="210"/>
      <c r="M803" s="628"/>
      <c r="N803" s="210"/>
      <c r="O803" s="210"/>
      <c r="P803" s="210"/>
      <c r="Q803" s="210"/>
      <c r="R803" s="210"/>
      <c r="S803" s="210"/>
      <c r="T803" s="210"/>
      <c r="U803" s="210"/>
      <c r="V803" s="210"/>
      <c r="W803" s="210"/>
      <c r="X803" s="210"/>
      <c r="Y803" s="210"/>
      <c r="Z803" s="210"/>
    </row>
    <row r="804" ht="12.75" customHeight="1">
      <c r="A804" s="625"/>
      <c r="B804" s="625"/>
      <c r="C804" s="625"/>
      <c r="D804" s="627"/>
      <c r="E804" s="210"/>
      <c r="F804" s="210"/>
      <c r="G804" s="210"/>
      <c r="H804" s="210"/>
      <c r="I804" s="627"/>
      <c r="J804" s="210"/>
      <c r="K804" s="210"/>
      <c r="L804" s="210"/>
      <c r="M804" s="628"/>
      <c r="N804" s="210"/>
      <c r="O804" s="210"/>
      <c r="P804" s="210"/>
      <c r="Q804" s="210"/>
      <c r="R804" s="210"/>
      <c r="S804" s="210"/>
      <c r="T804" s="210"/>
      <c r="U804" s="210"/>
      <c r="V804" s="210"/>
      <c r="W804" s="210"/>
      <c r="X804" s="210"/>
      <c r="Y804" s="210"/>
      <c r="Z804" s="210"/>
    </row>
    <row r="805" ht="12.75" customHeight="1">
      <c r="A805" s="625"/>
      <c r="B805" s="625"/>
      <c r="C805" s="625"/>
      <c r="D805" s="627"/>
      <c r="E805" s="210"/>
      <c r="F805" s="210"/>
      <c r="G805" s="210"/>
      <c r="H805" s="210"/>
      <c r="I805" s="627"/>
      <c r="J805" s="210"/>
      <c r="K805" s="210"/>
      <c r="L805" s="210"/>
      <c r="M805" s="628"/>
      <c r="N805" s="210"/>
      <c r="O805" s="210"/>
      <c r="P805" s="210"/>
      <c r="Q805" s="210"/>
      <c r="R805" s="210"/>
      <c r="S805" s="210"/>
      <c r="T805" s="210"/>
      <c r="U805" s="210"/>
      <c r="V805" s="210"/>
      <c r="W805" s="210"/>
      <c r="X805" s="210"/>
      <c r="Y805" s="210"/>
      <c r="Z805" s="210"/>
    </row>
    <row r="806" ht="12.75" customHeight="1">
      <c r="A806" s="625"/>
      <c r="B806" s="625"/>
      <c r="C806" s="625"/>
      <c r="D806" s="627"/>
      <c r="E806" s="210"/>
      <c r="F806" s="210"/>
      <c r="G806" s="210"/>
      <c r="H806" s="210"/>
      <c r="I806" s="627"/>
      <c r="J806" s="210"/>
      <c r="K806" s="210"/>
      <c r="L806" s="210"/>
      <c r="M806" s="628"/>
      <c r="N806" s="210"/>
      <c r="O806" s="210"/>
      <c r="P806" s="210"/>
      <c r="Q806" s="210"/>
      <c r="R806" s="210"/>
      <c r="S806" s="210"/>
      <c r="T806" s="210"/>
      <c r="U806" s="210"/>
      <c r="V806" s="210"/>
      <c r="W806" s="210"/>
      <c r="X806" s="210"/>
      <c r="Y806" s="210"/>
      <c r="Z806" s="210"/>
    </row>
    <row r="807" ht="12.75" customHeight="1">
      <c r="A807" s="625"/>
      <c r="B807" s="625"/>
      <c r="C807" s="625"/>
      <c r="D807" s="627"/>
      <c r="E807" s="210"/>
      <c r="F807" s="210"/>
      <c r="G807" s="210"/>
      <c r="H807" s="210"/>
      <c r="I807" s="627"/>
      <c r="J807" s="210"/>
      <c r="K807" s="210"/>
      <c r="L807" s="210"/>
      <c r="M807" s="628"/>
      <c r="N807" s="210"/>
      <c r="O807" s="210"/>
      <c r="P807" s="210"/>
      <c r="Q807" s="210"/>
      <c r="R807" s="210"/>
      <c r="S807" s="210"/>
      <c r="T807" s="210"/>
      <c r="U807" s="210"/>
      <c r="V807" s="210"/>
      <c r="W807" s="210"/>
      <c r="X807" s="210"/>
      <c r="Y807" s="210"/>
      <c r="Z807" s="210"/>
    </row>
    <row r="808" ht="12.75" customHeight="1">
      <c r="A808" s="625"/>
      <c r="B808" s="625"/>
      <c r="C808" s="625"/>
      <c r="D808" s="627"/>
      <c r="E808" s="210"/>
      <c r="F808" s="210"/>
      <c r="G808" s="210"/>
      <c r="H808" s="210"/>
      <c r="I808" s="627"/>
      <c r="J808" s="210"/>
      <c r="K808" s="210"/>
      <c r="L808" s="210"/>
      <c r="M808" s="628"/>
      <c r="N808" s="210"/>
      <c r="O808" s="210"/>
      <c r="P808" s="210"/>
      <c r="Q808" s="210"/>
      <c r="R808" s="210"/>
      <c r="S808" s="210"/>
      <c r="T808" s="210"/>
      <c r="U808" s="210"/>
      <c r="V808" s="210"/>
      <c r="W808" s="210"/>
      <c r="X808" s="210"/>
      <c r="Y808" s="210"/>
      <c r="Z808" s="210"/>
    </row>
    <row r="809" ht="12.75" customHeight="1">
      <c r="A809" s="625"/>
      <c r="B809" s="625"/>
      <c r="C809" s="625"/>
      <c r="D809" s="627"/>
      <c r="E809" s="210"/>
      <c r="F809" s="210"/>
      <c r="G809" s="210"/>
      <c r="H809" s="210"/>
      <c r="I809" s="627"/>
      <c r="J809" s="210"/>
      <c r="K809" s="210"/>
      <c r="L809" s="210"/>
      <c r="M809" s="628"/>
      <c r="N809" s="210"/>
      <c r="O809" s="210"/>
      <c r="P809" s="210"/>
      <c r="Q809" s="210"/>
      <c r="R809" s="210"/>
      <c r="S809" s="210"/>
      <c r="T809" s="210"/>
      <c r="U809" s="210"/>
      <c r="V809" s="210"/>
      <c r="W809" s="210"/>
      <c r="X809" s="210"/>
      <c r="Y809" s="210"/>
      <c r="Z809" s="210"/>
    </row>
    <row r="810" ht="12.75" customHeight="1">
      <c r="A810" s="625"/>
      <c r="B810" s="625"/>
      <c r="C810" s="625"/>
      <c r="D810" s="627"/>
      <c r="E810" s="210"/>
      <c r="F810" s="210"/>
      <c r="G810" s="210"/>
      <c r="H810" s="210"/>
      <c r="I810" s="627"/>
      <c r="J810" s="210"/>
      <c r="K810" s="210"/>
      <c r="L810" s="210"/>
      <c r="M810" s="628"/>
      <c r="N810" s="210"/>
      <c r="O810" s="210"/>
      <c r="P810" s="210"/>
      <c r="Q810" s="210"/>
      <c r="R810" s="210"/>
      <c r="S810" s="210"/>
      <c r="T810" s="210"/>
      <c r="U810" s="210"/>
      <c r="V810" s="210"/>
      <c r="W810" s="210"/>
      <c r="X810" s="210"/>
      <c r="Y810" s="210"/>
      <c r="Z810" s="210"/>
    </row>
    <row r="811" ht="12.75" customHeight="1">
      <c r="A811" s="625"/>
      <c r="B811" s="625"/>
      <c r="C811" s="625"/>
      <c r="D811" s="627"/>
      <c r="E811" s="210"/>
      <c r="F811" s="210"/>
      <c r="G811" s="210"/>
      <c r="H811" s="210"/>
      <c r="I811" s="627"/>
      <c r="J811" s="210"/>
      <c r="K811" s="210"/>
      <c r="L811" s="210"/>
      <c r="M811" s="628"/>
      <c r="N811" s="210"/>
      <c r="O811" s="210"/>
      <c r="P811" s="210"/>
      <c r="Q811" s="210"/>
      <c r="R811" s="210"/>
      <c r="S811" s="210"/>
      <c r="T811" s="210"/>
      <c r="U811" s="210"/>
      <c r="V811" s="210"/>
      <c r="W811" s="210"/>
      <c r="X811" s="210"/>
      <c r="Y811" s="210"/>
      <c r="Z811" s="210"/>
    </row>
    <row r="812" ht="12.75" customHeight="1">
      <c r="A812" s="625"/>
      <c r="B812" s="625"/>
      <c r="C812" s="625"/>
      <c r="D812" s="627"/>
      <c r="E812" s="210"/>
      <c r="F812" s="210"/>
      <c r="G812" s="210"/>
      <c r="H812" s="210"/>
      <c r="I812" s="627"/>
      <c r="J812" s="210"/>
      <c r="K812" s="210"/>
      <c r="L812" s="210"/>
      <c r="M812" s="628"/>
      <c r="N812" s="210"/>
      <c r="O812" s="210"/>
      <c r="P812" s="210"/>
      <c r="Q812" s="210"/>
      <c r="R812" s="210"/>
      <c r="S812" s="210"/>
      <c r="T812" s="210"/>
      <c r="U812" s="210"/>
      <c r="V812" s="210"/>
      <c r="W812" s="210"/>
      <c r="X812" s="210"/>
      <c r="Y812" s="210"/>
      <c r="Z812" s="210"/>
    </row>
    <row r="813" ht="12.75" customHeight="1">
      <c r="A813" s="625"/>
      <c r="B813" s="625"/>
      <c r="C813" s="625"/>
      <c r="D813" s="627"/>
      <c r="E813" s="210"/>
      <c r="F813" s="210"/>
      <c r="G813" s="210"/>
      <c r="H813" s="210"/>
      <c r="I813" s="627"/>
      <c r="J813" s="210"/>
      <c r="K813" s="210"/>
      <c r="L813" s="210"/>
      <c r="M813" s="628"/>
      <c r="N813" s="210"/>
      <c r="O813" s="210"/>
      <c r="P813" s="210"/>
      <c r="Q813" s="210"/>
      <c r="R813" s="210"/>
      <c r="S813" s="210"/>
      <c r="T813" s="210"/>
      <c r="U813" s="210"/>
      <c r="V813" s="210"/>
      <c r="W813" s="210"/>
      <c r="X813" s="210"/>
      <c r="Y813" s="210"/>
      <c r="Z813" s="210"/>
    </row>
    <row r="814" ht="12.75" customHeight="1">
      <c r="A814" s="625"/>
      <c r="B814" s="625"/>
      <c r="C814" s="625"/>
      <c r="D814" s="627"/>
      <c r="E814" s="210"/>
      <c r="F814" s="210"/>
      <c r="G814" s="210"/>
      <c r="H814" s="210"/>
      <c r="I814" s="627"/>
      <c r="J814" s="210"/>
      <c r="K814" s="210"/>
      <c r="L814" s="210"/>
      <c r="M814" s="628"/>
      <c r="N814" s="210"/>
      <c r="O814" s="210"/>
      <c r="P814" s="210"/>
      <c r="Q814" s="210"/>
      <c r="R814" s="210"/>
      <c r="S814" s="210"/>
      <c r="T814" s="210"/>
      <c r="U814" s="210"/>
      <c r="V814" s="210"/>
      <c r="W814" s="210"/>
      <c r="X814" s="210"/>
      <c r="Y814" s="210"/>
      <c r="Z814" s="210"/>
    </row>
    <row r="815" ht="12.75" customHeight="1">
      <c r="A815" s="625"/>
      <c r="B815" s="625"/>
      <c r="C815" s="625"/>
      <c r="D815" s="627"/>
      <c r="E815" s="210"/>
      <c r="F815" s="210"/>
      <c r="G815" s="210"/>
      <c r="H815" s="210"/>
      <c r="I815" s="627"/>
      <c r="J815" s="210"/>
      <c r="K815" s="210"/>
      <c r="L815" s="210"/>
      <c r="M815" s="628"/>
      <c r="N815" s="210"/>
      <c r="O815" s="210"/>
      <c r="P815" s="210"/>
      <c r="Q815" s="210"/>
      <c r="R815" s="210"/>
      <c r="S815" s="210"/>
      <c r="T815" s="210"/>
      <c r="U815" s="210"/>
      <c r="V815" s="210"/>
      <c r="W815" s="210"/>
      <c r="X815" s="210"/>
      <c r="Y815" s="210"/>
      <c r="Z815" s="210"/>
    </row>
    <row r="816" ht="12.75" customHeight="1">
      <c r="A816" s="625"/>
      <c r="B816" s="625"/>
      <c r="C816" s="625"/>
      <c r="D816" s="627"/>
      <c r="E816" s="210"/>
      <c r="F816" s="210"/>
      <c r="G816" s="210"/>
      <c r="H816" s="210"/>
      <c r="I816" s="627"/>
      <c r="J816" s="210"/>
      <c r="K816" s="210"/>
      <c r="L816" s="210"/>
      <c r="M816" s="628"/>
      <c r="N816" s="210"/>
      <c r="O816" s="210"/>
      <c r="P816" s="210"/>
      <c r="Q816" s="210"/>
      <c r="R816" s="210"/>
      <c r="S816" s="210"/>
      <c r="T816" s="210"/>
      <c r="U816" s="210"/>
      <c r="V816" s="210"/>
      <c r="W816" s="210"/>
      <c r="X816" s="210"/>
      <c r="Y816" s="210"/>
      <c r="Z816" s="210"/>
    </row>
    <row r="817" ht="12.75" customHeight="1">
      <c r="A817" s="625"/>
      <c r="B817" s="625"/>
      <c r="C817" s="625"/>
      <c r="D817" s="627"/>
      <c r="E817" s="210"/>
      <c r="F817" s="210"/>
      <c r="G817" s="210"/>
      <c r="H817" s="210"/>
      <c r="I817" s="627"/>
      <c r="J817" s="210"/>
      <c r="K817" s="210"/>
      <c r="L817" s="210"/>
      <c r="M817" s="628"/>
      <c r="N817" s="210"/>
      <c r="O817" s="210"/>
      <c r="P817" s="210"/>
      <c r="Q817" s="210"/>
      <c r="R817" s="210"/>
      <c r="S817" s="210"/>
      <c r="T817" s="210"/>
      <c r="U817" s="210"/>
      <c r="V817" s="210"/>
      <c r="W817" s="210"/>
      <c r="X817" s="210"/>
      <c r="Y817" s="210"/>
      <c r="Z817" s="210"/>
    </row>
    <row r="818" ht="12.75" customHeight="1">
      <c r="A818" s="625"/>
      <c r="B818" s="625"/>
      <c r="C818" s="625"/>
      <c r="D818" s="627"/>
      <c r="E818" s="210"/>
      <c r="F818" s="210"/>
      <c r="G818" s="210"/>
      <c r="H818" s="210"/>
      <c r="I818" s="627"/>
      <c r="J818" s="210"/>
      <c r="K818" s="210"/>
      <c r="L818" s="210"/>
      <c r="M818" s="628"/>
      <c r="N818" s="210"/>
      <c r="O818" s="210"/>
      <c r="P818" s="210"/>
      <c r="Q818" s="210"/>
      <c r="R818" s="210"/>
      <c r="S818" s="210"/>
      <c r="T818" s="210"/>
      <c r="U818" s="210"/>
      <c r="V818" s="210"/>
      <c r="W818" s="210"/>
      <c r="X818" s="210"/>
      <c r="Y818" s="210"/>
      <c r="Z818" s="210"/>
    </row>
    <row r="819" ht="12.75" customHeight="1">
      <c r="A819" s="625"/>
      <c r="B819" s="625"/>
      <c r="C819" s="625"/>
      <c r="D819" s="627"/>
      <c r="E819" s="210"/>
      <c r="F819" s="210"/>
      <c r="G819" s="210"/>
      <c r="H819" s="210"/>
      <c r="I819" s="627"/>
      <c r="J819" s="210"/>
      <c r="K819" s="210"/>
      <c r="L819" s="210"/>
      <c r="M819" s="628"/>
      <c r="N819" s="210"/>
      <c r="O819" s="210"/>
      <c r="P819" s="210"/>
      <c r="Q819" s="210"/>
      <c r="R819" s="210"/>
      <c r="S819" s="210"/>
      <c r="T819" s="210"/>
      <c r="U819" s="210"/>
      <c r="V819" s="210"/>
      <c r="W819" s="210"/>
      <c r="X819" s="210"/>
      <c r="Y819" s="210"/>
      <c r="Z819" s="210"/>
    </row>
    <row r="820" ht="12.75" customHeight="1">
      <c r="A820" s="625"/>
      <c r="B820" s="625"/>
      <c r="C820" s="625"/>
      <c r="D820" s="627"/>
      <c r="E820" s="210"/>
      <c r="F820" s="210"/>
      <c r="G820" s="210"/>
      <c r="H820" s="210"/>
      <c r="I820" s="627"/>
      <c r="J820" s="210"/>
      <c r="K820" s="210"/>
      <c r="L820" s="210"/>
      <c r="M820" s="628"/>
      <c r="N820" s="210"/>
      <c r="O820" s="210"/>
      <c r="P820" s="210"/>
      <c r="Q820" s="210"/>
      <c r="R820" s="210"/>
      <c r="S820" s="210"/>
      <c r="T820" s="210"/>
      <c r="U820" s="210"/>
      <c r="V820" s="210"/>
      <c r="W820" s="210"/>
      <c r="X820" s="210"/>
      <c r="Y820" s="210"/>
      <c r="Z820" s="210"/>
    </row>
    <row r="821" ht="12.75" customHeight="1">
      <c r="A821" s="625"/>
      <c r="B821" s="625"/>
      <c r="C821" s="625"/>
      <c r="D821" s="627"/>
      <c r="E821" s="210"/>
      <c r="F821" s="210"/>
      <c r="G821" s="210"/>
      <c r="H821" s="210"/>
      <c r="I821" s="627"/>
      <c r="J821" s="210"/>
      <c r="K821" s="210"/>
      <c r="L821" s="210"/>
      <c r="M821" s="628"/>
      <c r="N821" s="210"/>
      <c r="O821" s="210"/>
      <c r="P821" s="210"/>
      <c r="Q821" s="210"/>
      <c r="R821" s="210"/>
      <c r="S821" s="210"/>
      <c r="T821" s="210"/>
      <c r="U821" s="210"/>
      <c r="V821" s="210"/>
      <c r="W821" s="210"/>
      <c r="X821" s="210"/>
      <c r="Y821" s="210"/>
      <c r="Z821" s="210"/>
    </row>
    <row r="822" ht="12.75" customHeight="1">
      <c r="A822" s="625"/>
      <c r="B822" s="625"/>
      <c r="C822" s="625"/>
      <c r="D822" s="627"/>
      <c r="E822" s="210"/>
      <c r="F822" s="210"/>
      <c r="G822" s="210"/>
      <c r="H822" s="210"/>
      <c r="I822" s="627"/>
      <c r="J822" s="210"/>
      <c r="K822" s="210"/>
      <c r="L822" s="210"/>
      <c r="M822" s="628"/>
      <c r="N822" s="210"/>
      <c r="O822" s="210"/>
      <c r="P822" s="210"/>
      <c r="Q822" s="210"/>
      <c r="R822" s="210"/>
      <c r="S822" s="210"/>
      <c r="T822" s="210"/>
      <c r="U822" s="210"/>
      <c r="V822" s="210"/>
      <c r="W822" s="210"/>
      <c r="X822" s="210"/>
      <c r="Y822" s="210"/>
      <c r="Z822" s="210"/>
    </row>
    <row r="823" ht="12.75" customHeight="1">
      <c r="A823" s="625"/>
      <c r="B823" s="625"/>
      <c r="C823" s="625"/>
      <c r="D823" s="627"/>
      <c r="E823" s="210"/>
      <c r="F823" s="210"/>
      <c r="G823" s="210"/>
      <c r="H823" s="210"/>
      <c r="I823" s="627"/>
      <c r="J823" s="210"/>
      <c r="K823" s="210"/>
      <c r="L823" s="210"/>
      <c r="M823" s="628"/>
      <c r="N823" s="210"/>
      <c r="O823" s="210"/>
      <c r="P823" s="210"/>
      <c r="Q823" s="210"/>
      <c r="R823" s="210"/>
      <c r="S823" s="210"/>
      <c r="T823" s="210"/>
      <c r="U823" s="210"/>
      <c r="V823" s="210"/>
      <c r="W823" s="210"/>
      <c r="X823" s="210"/>
      <c r="Y823" s="210"/>
      <c r="Z823" s="210"/>
    </row>
    <row r="824" ht="12.75" customHeight="1">
      <c r="A824" s="625"/>
      <c r="B824" s="625"/>
      <c r="C824" s="625"/>
      <c r="D824" s="627"/>
      <c r="E824" s="210"/>
      <c r="F824" s="210"/>
      <c r="G824" s="210"/>
      <c r="H824" s="210"/>
      <c r="I824" s="627"/>
      <c r="J824" s="210"/>
      <c r="K824" s="210"/>
      <c r="L824" s="210"/>
      <c r="M824" s="628"/>
      <c r="N824" s="210"/>
      <c r="O824" s="210"/>
      <c r="P824" s="210"/>
      <c r="Q824" s="210"/>
      <c r="R824" s="210"/>
      <c r="S824" s="210"/>
      <c r="T824" s="210"/>
      <c r="U824" s="210"/>
      <c r="V824" s="210"/>
      <c r="W824" s="210"/>
      <c r="X824" s="210"/>
      <c r="Y824" s="210"/>
      <c r="Z824" s="210"/>
    </row>
    <row r="825" ht="12.75" customHeight="1">
      <c r="A825" s="625"/>
      <c r="B825" s="625"/>
      <c r="C825" s="625"/>
      <c r="D825" s="627"/>
      <c r="E825" s="210"/>
      <c r="F825" s="210"/>
      <c r="G825" s="210"/>
      <c r="H825" s="210"/>
      <c r="I825" s="627"/>
      <c r="J825" s="210"/>
      <c r="K825" s="210"/>
      <c r="L825" s="210"/>
      <c r="M825" s="628"/>
      <c r="N825" s="210"/>
      <c r="O825" s="210"/>
      <c r="P825" s="210"/>
      <c r="Q825" s="210"/>
      <c r="R825" s="210"/>
      <c r="S825" s="210"/>
      <c r="T825" s="210"/>
      <c r="U825" s="210"/>
      <c r="V825" s="210"/>
      <c r="W825" s="210"/>
      <c r="X825" s="210"/>
      <c r="Y825" s="210"/>
      <c r="Z825" s="210"/>
    </row>
    <row r="826" ht="12.75" customHeight="1">
      <c r="A826" s="625"/>
      <c r="B826" s="625"/>
      <c r="C826" s="625"/>
      <c r="D826" s="627"/>
      <c r="E826" s="210"/>
      <c r="F826" s="210"/>
      <c r="G826" s="210"/>
      <c r="H826" s="210"/>
      <c r="I826" s="627"/>
      <c r="J826" s="210"/>
      <c r="K826" s="210"/>
      <c r="L826" s="210"/>
      <c r="M826" s="628"/>
      <c r="N826" s="210"/>
      <c r="O826" s="210"/>
      <c r="P826" s="210"/>
      <c r="Q826" s="210"/>
      <c r="R826" s="210"/>
      <c r="S826" s="210"/>
      <c r="T826" s="210"/>
      <c r="U826" s="210"/>
      <c r="V826" s="210"/>
      <c r="W826" s="210"/>
      <c r="X826" s="210"/>
      <c r="Y826" s="210"/>
      <c r="Z826" s="210"/>
    </row>
    <row r="827" ht="12.75" customHeight="1">
      <c r="A827" s="625"/>
      <c r="B827" s="625"/>
      <c r="C827" s="625"/>
      <c r="D827" s="627"/>
      <c r="E827" s="210"/>
      <c r="F827" s="210"/>
      <c r="G827" s="210"/>
      <c r="H827" s="210"/>
      <c r="I827" s="627"/>
      <c r="J827" s="210"/>
      <c r="K827" s="210"/>
      <c r="L827" s="210"/>
      <c r="M827" s="628"/>
      <c r="N827" s="210"/>
      <c r="O827" s="210"/>
      <c r="P827" s="210"/>
      <c r="Q827" s="210"/>
      <c r="R827" s="210"/>
      <c r="S827" s="210"/>
      <c r="T827" s="210"/>
      <c r="U827" s="210"/>
      <c r="V827" s="210"/>
      <c r="W827" s="210"/>
      <c r="X827" s="210"/>
      <c r="Y827" s="210"/>
      <c r="Z827" s="210"/>
    </row>
    <row r="828" ht="12.75" customHeight="1">
      <c r="A828" s="625"/>
      <c r="B828" s="625"/>
      <c r="C828" s="625"/>
      <c r="D828" s="627"/>
      <c r="E828" s="210"/>
      <c r="F828" s="210"/>
      <c r="G828" s="210"/>
      <c r="H828" s="210"/>
      <c r="I828" s="627"/>
      <c r="J828" s="210"/>
      <c r="K828" s="210"/>
      <c r="L828" s="210"/>
      <c r="M828" s="628"/>
      <c r="N828" s="210"/>
      <c r="O828" s="210"/>
      <c r="P828" s="210"/>
      <c r="Q828" s="210"/>
      <c r="R828" s="210"/>
      <c r="S828" s="210"/>
      <c r="T828" s="210"/>
      <c r="U828" s="210"/>
      <c r="V828" s="210"/>
      <c r="W828" s="210"/>
      <c r="X828" s="210"/>
      <c r="Y828" s="210"/>
      <c r="Z828" s="210"/>
    </row>
    <row r="829" ht="12.75" customHeight="1">
      <c r="A829" s="625"/>
      <c r="B829" s="625"/>
      <c r="C829" s="625"/>
      <c r="D829" s="627"/>
      <c r="E829" s="210"/>
      <c r="F829" s="210"/>
      <c r="G829" s="210"/>
      <c r="H829" s="210"/>
      <c r="I829" s="627"/>
      <c r="J829" s="210"/>
      <c r="K829" s="210"/>
      <c r="L829" s="210"/>
      <c r="M829" s="628"/>
      <c r="N829" s="210"/>
      <c r="O829" s="210"/>
      <c r="P829" s="210"/>
      <c r="Q829" s="210"/>
      <c r="R829" s="210"/>
      <c r="S829" s="210"/>
      <c r="T829" s="210"/>
      <c r="U829" s="210"/>
      <c r="V829" s="210"/>
      <c r="W829" s="210"/>
      <c r="X829" s="210"/>
      <c r="Y829" s="210"/>
      <c r="Z829" s="210"/>
    </row>
    <row r="830" ht="12.75" customHeight="1">
      <c r="A830" s="625"/>
      <c r="B830" s="625"/>
      <c r="C830" s="625"/>
      <c r="D830" s="627"/>
      <c r="E830" s="210"/>
      <c r="F830" s="210"/>
      <c r="G830" s="210"/>
      <c r="H830" s="210"/>
      <c r="I830" s="627"/>
      <c r="J830" s="210"/>
      <c r="K830" s="210"/>
      <c r="L830" s="210"/>
      <c r="M830" s="628"/>
      <c r="N830" s="210"/>
      <c r="O830" s="210"/>
      <c r="P830" s="210"/>
      <c r="Q830" s="210"/>
      <c r="R830" s="210"/>
      <c r="S830" s="210"/>
      <c r="T830" s="210"/>
      <c r="U830" s="210"/>
      <c r="V830" s="210"/>
      <c r="W830" s="210"/>
      <c r="X830" s="210"/>
      <c r="Y830" s="210"/>
      <c r="Z830" s="210"/>
    </row>
    <row r="831" ht="12.75" customHeight="1">
      <c r="A831" s="625"/>
      <c r="B831" s="625"/>
      <c r="C831" s="625"/>
      <c r="D831" s="627"/>
      <c r="E831" s="210"/>
      <c r="F831" s="210"/>
      <c r="G831" s="210"/>
      <c r="H831" s="210"/>
      <c r="I831" s="627"/>
      <c r="J831" s="210"/>
      <c r="K831" s="210"/>
      <c r="L831" s="210"/>
      <c r="M831" s="628"/>
      <c r="N831" s="210"/>
      <c r="O831" s="210"/>
      <c r="P831" s="210"/>
      <c r="Q831" s="210"/>
      <c r="R831" s="210"/>
      <c r="S831" s="210"/>
      <c r="T831" s="210"/>
      <c r="U831" s="210"/>
      <c r="V831" s="210"/>
      <c r="W831" s="210"/>
      <c r="X831" s="210"/>
      <c r="Y831" s="210"/>
      <c r="Z831" s="210"/>
    </row>
    <row r="832" ht="12.75" customHeight="1">
      <c r="A832" s="625"/>
      <c r="B832" s="625"/>
      <c r="C832" s="625"/>
      <c r="D832" s="627"/>
      <c r="E832" s="210"/>
      <c r="F832" s="210"/>
      <c r="G832" s="210"/>
      <c r="H832" s="210"/>
      <c r="I832" s="627"/>
      <c r="J832" s="210"/>
      <c r="K832" s="210"/>
      <c r="L832" s="210"/>
      <c r="M832" s="628"/>
      <c r="N832" s="210"/>
      <c r="O832" s="210"/>
      <c r="P832" s="210"/>
      <c r="Q832" s="210"/>
      <c r="R832" s="210"/>
      <c r="S832" s="210"/>
      <c r="T832" s="210"/>
      <c r="U832" s="210"/>
      <c r="V832" s="210"/>
      <c r="W832" s="210"/>
      <c r="X832" s="210"/>
      <c r="Y832" s="210"/>
      <c r="Z832" s="210"/>
    </row>
    <row r="833" ht="12.75" customHeight="1">
      <c r="A833" s="625"/>
      <c r="B833" s="625"/>
      <c r="C833" s="625"/>
      <c r="D833" s="627"/>
      <c r="E833" s="210"/>
      <c r="F833" s="210"/>
      <c r="G833" s="210"/>
      <c r="H833" s="210"/>
      <c r="I833" s="627"/>
      <c r="J833" s="210"/>
      <c r="K833" s="210"/>
      <c r="L833" s="210"/>
      <c r="M833" s="628"/>
      <c r="N833" s="210"/>
      <c r="O833" s="210"/>
      <c r="P833" s="210"/>
      <c r="Q833" s="210"/>
      <c r="R833" s="210"/>
      <c r="S833" s="210"/>
      <c r="T833" s="210"/>
      <c r="U833" s="210"/>
      <c r="V833" s="210"/>
      <c r="W833" s="210"/>
      <c r="X833" s="210"/>
      <c r="Y833" s="210"/>
      <c r="Z833" s="210"/>
    </row>
    <row r="834" ht="12.75" customHeight="1">
      <c r="A834" s="625"/>
      <c r="B834" s="625"/>
      <c r="C834" s="625"/>
      <c r="D834" s="627"/>
      <c r="E834" s="210"/>
      <c r="F834" s="210"/>
      <c r="G834" s="210"/>
      <c r="H834" s="210"/>
      <c r="I834" s="627"/>
      <c r="J834" s="210"/>
      <c r="K834" s="210"/>
      <c r="L834" s="210"/>
      <c r="M834" s="628"/>
      <c r="N834" s="210"/>
      <c r="O834" s="210"/>
      <c r="P834" s="210"/>
      <c r="Q834" s="210"/>
      <c r="R834" s="210"/>
      <c r="S834" s="210"/>
      <c r="T834" s="210"/>
      <c r="U834" s="210"/>
      <c r="V834" s="210"/>
      <c r="W834" s="210"/>
      <c r="X834" s="210"/>
      <c r="Y834" s="210"/>
      <c r="Z834" s="210"/>
    </row>
    <row r="835" ht="12.75" customHeight="1">
      <c r="A835" s="625"/>
      <c r="B835" s="625"/>
      <c r="C835" s="625"/>
      <c r="D835" s="627"/>
      <c r="E835" s="210"/>
      <c r="F835" s="210"/>
      <c r="G835" s="210"/>
      <c r="H835" s="210"/>
      <c r="I835" s="627"/>
      <c r="J835" s="210"/>
      <c r="K835" s="210"/>
      <c r="L835" s="210"/>
      <c r="M835" s="628"/>
      <c r="N835" s="210"/>
      <c r="O835" s="210"/>
      <c r="P835" s="210"/>
      <c r="Q835" s="210"/>
      <c r="R835" s="210"/>
      <c r="S835" s="210"/>
      <c r="T835" s="210"/>
      <c r="U835" s="210"/>
      <c r="V835" s="210"/>
      <c r="W835" s="210"/>
      <c r="X835" s="210"/>
      <c r="Y835" s="210"/>
      <c r="Z835" s="210"/>
    </row>
    <row r="836" ht="12.75" customHeight="1">
      <c r="A836" s="625"/>
      <c r="B836" s="625"/>
      <c r="C836" s="625"/>
      <c r="D836" s="627"/>
      <c r="E836" s="210"/>
      <c r="F836" s="210"/>
      <c r="G836" s="210"/>
      <c r="H836" s="210"/>
      <c r="I836" s="627"/>
      <c r="J836" s="210"/>
      <c r="K836" s="210"/>
      <c r="L836" s="210"/>
      <c r="M836" s="628"/>
      <c r="N836" s="210"/>
      <c r="O836" s="210"/>
      <c r="P836" s="210"/>
      <c r="Q836" s="210"/>
      <c r="R836" s="210"/>
      <c r="S836" s="210"/>
      <c r="T836" s="210"/>
      <c r="U836" s="210"/>
      <c r="V836" s="210"/>
      <c r="W836" s="210"/>
      <c r="X836" s="210"/>
      <c r="Y836" s="210"/>
      <c r="Z836" s="210"/>
    </row>
    <row r="837" ht="12.75" customHeight="1">
      <c r="A837" s="625"/>
      <c r="B837" s="625"/>
      <c r="C837" s="625"/>
      <c r="D837" s="627"/>
      <c r="E837" s="210"/>
      <c r="F837" s="210"/>
      <c r="G837" s="210"/>
      <c r="H837" s="210"/>
      <c r="I837" s="627"/>
      <c r="J837" s="210"/>
      <c r="K837" s="210"/>
      <c r="L837" s="210"/>
      <c r="M837" s="628"/>
      <c r="N837" s="210"/>
      <c r="O837" s="210"/>
      <c r="P837" s="210"/>
      <c r="Q837" s="210"/>
      <c r="R837" s="210"/>
      <c r="S837" s="210"/>
      <c r="T837" s="210"/>
      <c r="U837" s="210"/>
      <c r="V837" s="210"/>
      <c r="W837" s="210"/>
      <c r="X837" s="210"/>
      <c r="Y837" s="210"/>
      <c r="Z837" s="210"/>
    </row>
    <row r="838" ht="12.75" customHeight="1">
      <c r="A838" s="625"/>
      <c r="B838" s="625"/>
      <c r="C838" s="625"/>
      <c r="D838" s="627"/>
      <c r="E838" s="210"/>
      <c r="F838" s="210"/>
      <c r="G838" s="210"/>
      <c r="H838" s="210"/>
      <c r="I838" s="627"/>
      <c r="J838" s="210"/>
      <c r="K838" s="210"/>
      <c r="L838" s="210"/>
      <c r="M838" s="628"/>
      <c r="N838" s="210"/>
      <c r="O838" s="210"/>
      <c r="P838" s="210"/>
      <c r="Q838" s="210"/>
      <c r="R838" s="210"/>
      <c r="S838" s="210"/>
      <c r="T838" s="210"/>
      <c r="U838" s="210"/>
      <c r="V838" s="210"/>
      <c r="W838" s="210"/>
      <c r="X838" s="210"/>
      <c r="Y838" s="210"/>
      <c r="Z838" s="210"/>
    </row>
    <row r="839" ht="12.75" customHeight="1">
      <c r="A839" s="625"/>
      <c r="B839" s="625"/>
      <c r="C839" s="625"/>
      <c r="D839" s="627"/>
      <c r="E839" s="210"/>
      <c r="F839" s="210"/>
      <c r="G839" s="210"/>
      <c r="H839" s="210"/>
      <c r="I839" s="627"/>
      <c r="J839" s="210"/>
      <c r="K839" s="210"/>
      <c r="L839" s="210"/>
      <c r="M839" s="628"/>
      <c r="N839" s="210"/>
      <c r="O839" s="210"/>
      <c r="P839" s="210"/>
      <c r="Q839" s="210"/>
      <c r="R839" s="210"/>
      <c r="S839" s="210"/>
      <c r="T839" s="210"/>
      <c r="U839" s="210"/>
      <c r="V839" s="210"/>
      <c r="W839" s="210"/>
      <c r="X839" s="210"/>
      <c r="Y839" s="210"/>
      <c r="Z839" s="210"/>
    </row>
    <row r="840" ht="12.75" customHeight="1">
      <c r="A840" s="625"/>
      <c r="B840" s="625"/>
      <c r="C840" s="625"/>
      <c r="D840" s="627"/>
      <c r="E840" s="210"/>
      <c r="F840" s="210"/>
      <c r="G840" s="210"/>
      <c r="H840" s="210"/>
      <c r="I840" s="627"/>
      <c r="J840" s="210"/>
      <c r="K840" s="210"/>
      <c r="L840" s="210"/>
      <c r="M840" s="628"/>
      <c r="N840" s="210"/>
      <c r="O840" s="210"/>
      <c r="P840" s="210"/>
      <c r="Q840" s="210"/>
      <c r="R840" s="210"/>
      <c r="S840" s="210"/>
      <c r="T840" s="210"/>
      <c r="U840" s="210"/>
      <c r="V840" s="210"/>
      <c r="W840" s="210"/>
      <c r="X840" s="210"/>
      <c r="Y840" s="210"/>
      <c r="Z840" s="210"/>
    </row>
    <row r="841" ht="12.75" customHeight="1">
      <c r="A841" s="625"/>
      <c r="B841" s="625"/>
      <c r="C841" s="625"/>
      <c r="D841" s="627"/>
      <c r="E841" s="210"/>
      <c r="F841" s="210"/>
      <c r="G841" s="210"/>
      <c r="H841" s="210"/>
      <c r="I841" s="627"/>
      <c r="J841" s="210"/>
      <c r="K841" s="210"/>
      <c r="L841" s="210"/>
      <c r="M841" s="628"/>
      <c r="N841" s="210"/>
      <c r="O841" s="210"/>
      <c r="P841" s="210"/>
      <c r="Q841" s="210"/>
      <c r="R841" s="210"/>
      <c r="S841" s="210"/>
      <c r="T841" s="210"/>
      <c r="U841" s="210"/>
      <c r="V841" s="210"/>
      <c r="W841" s="210"/>
      <c r="X841" s="210"/>
      <c r="Y841" s="210"/>
      <c r="Z841" s="210"/>
    </row>
    <row r="842" ht="12.75" customHeight="1">
      <c r="A842" s="625"/>
      <c r="B842" s="625"/>
      <c r="C842" s="625"/>
      <c r="D842" s="627"/>
      <c r="E842" s="210"/>
      <c r="F842" s="210"/>
      <c r="G842" s="210"/>
      <c r="H842" s="210"/>
      <c r="I842" s="627"/>
      <c r="J842" s="210"/>
      <c r="K842" s="210"/>
      <c r="L842" s="210"/>
      <c r="M842" s="628"/>
      <c r="N842" s="210"/>
      <c r="O842" s="210"/>
      <c r="P842" s="210"/>
      <c r="Q842" s="210"/>
      <c r="R842" s="210"/>
      <c r="S842" s="210"/>
      <c r="T842" s="210"/>
      <c r="U842" s="210"/>
      <c r="V842" s="210"/>
      <c r="W842" s="210"/>
      <c r="X842" s="210"/>
      <c r="Y842" s="210"/>
      <c r="Z842" s="210"/>
    </row>
    <row r="843" ht="12.75" customHeight="1">
      <c r="A843" s="625"/>
      <c r="B843" s="625"/>
      <c r="C843" s="625"/>
      <c r="D843" s="627"/>
      <c r="E843" s="210"/>
      <c r="F843" s="210"/>
      <c r="G843" s="210"/>
      <c r="H843" s="210"/>
      <c r="I843" s="627"/>
      <c r="J843" s="210"/>
      <c r="K843" s="210"/>
      <c r="L843" s="210"/>
      <c r="M843" s="628"/>
      <c r="N843" s="210"/>
      <c r="O843" s="210"/>
      <c r="P843" s="210"/>
      <c r="Q843" s="210"/>
      <c r="R843" s="210"/>
      <c r="S843" s="210"/>
      <c r="T843" s="210"/>
      <c r="U843" s="210"/>
      <c r="V843" s="210"/>
      <c r="W843" s="210"/>
      <c r="X843" s="210"/>
      <c r="Y843" s="210"/>
      <c r="Z843" s="210"/>
    </row>
    <row r="844" ht="12.75" customHeight="1">
      <c r="A844" s="625"/>
      <c r="B844" s="625"/>
      <c r="C844" s="625"/>
      <c r="D844" s="627"/>
      <c r="E844" s="210"/>
      <c r="F844" s="210"/>
      <c r="G844" s="210"/>
      <c r="H844" s="210"/>
      <c r="I844" s="627"/>
      <c r="J844" s="210"/>
      <c r="K844" s="210"/>
      <c r="L844" s="210"/>
      <c r="M844" s="628"/>
      <c r="N844" s="210"/>
      <c r="O844" s="210"/>
      <c r="P844" s="210"/>
      <c r="Q844" s="210"/>
      <c r="R844" s="210"/>
      <c r="S844" s="210"/>
      <c r="T844" s="210"/>
      <c r="U844" s="210"/>
      <c r="V844" s="210"/>
      <c r="W844" s="210"/>
      <c r="X844" s="210"/>
      <c r="Y844" s="210"/>
      <c r="Z844" s="210"/>
    </row>
    <row r="845" ht="12.75" customHeight="1">
      <c r="A845" s="625"/>
      <c r="B845" s="625"/>
      <c r="C845" s="625"/>
      <c r="D845" s="627"/>
      <c r="E845" s="210"/>
      <c r="F845" s="210"/>
      <c r="G845" s="210"/>
      <c r="H845" s="210"/>
      <c r="I845" s="627"/>
      <c r="J845" s="210"/>
      <c r="K845" s="210"/>
      <c r="L845" s="210"/>
      <c r="M845" s="628"/>
      <c r="N845" s="210"/>
      <c r="O845" s="210"/>
      <c r="P845" s="210"/>
      <c r="Q845" s="210"/>
      <c r="R845" s="210"/>
      <c r="S845" s="210"/>
      <c r="T845" s="210"/>
      <c r="U845" s="210"/>
      <c r="V845" s="210"/>
      <c r="W845" s="210"/>
      <c r="X845" s="210"/>
      <c r="Y845" s="210"/>
      <c r="Z845" s="210"/>
    </row>
    <row r="846" ht="12.75" customHeight="1">
      <c r="A846" s="625"/>
      <c r="B846" s="625"/>
      <c r="C846" s="625"/>
      <c r="D846" s="627"/>
      <c r="E846" s="210"/>
      <c r="F846" s="210"/>
      <c r="G846" s="210"/>
      <c r="H846" s="210"/>
      <c r="I846" s="627"/>
      <c r="J846" s="210"/>
      <c r="K846" s="210"/>
      <c r="L846" s="210"/>
      <c r="M846" s="628"/>
      <c r="N846" s="210"/>
      <c r="O846" s="210"/>
      <c r="P846" s="210"/>
      <c r="Q846" s="210"/>
      <c r="R846" s="210"/>
      <c r="S846" s="210"/>
      <c r="T846" s="210"/>
      <c r="U846" s="210"/>
      <c r="V846" s="210"/>
      <c r="W846" s="210"/>
      <c r="X846" s="210"/>
      <c r="Y846" s="210"/>
      <c r="Z846" s="210"/>
    </row>
    <row r="847" ht="12.75" customHeight="1">
      <c r="A847" s="625"/>
      <c r="B847" s="625"/>
      <c r="C847" s="625"/>
      <c r="D847" s="627"/>
      <c r="E847" s="210"/>
      <c r="F847" s="210"/>
      <c r="G847" s="210"/>
      <c r="H847" s="210"/>
      <c r="I847" s="627"/>
      <c r="J847" s="210"/>
      <c r="K847" s="210"/>
      <c r="L847" s="210"/>
      <c r="M847" s="628"/>
      <c r="N847" s="210"/>
      <c r="O847" s="210"/>
      <c r="P847" s="210"/>
      <c r="Q847" s="210"/>
      <c r="R847" s="210"/>
      <c r="S847" s="210"/>
      <c r="T847" s="210"/>
      <c r="U847" s="210"/>
      <c r="V847" s="210"/>
      <c r="W847" s="210"/>
      <c r="X847" s="210"/>
      <c r="Y847" s="210"/>
      <c r="Z847" s="210"/>
    </row>
    <row r="848" ht="12.75" customHeight="1">
      <c r="A848" s="625"/>
      <c r="B848" s="625"/>
      <c r="C848" s="625"/>
      <c r="D848" s="627"/>
      <c r="E848" s="210"/>
      <c r="F848" s="210"/>
      <c r="G848" s="210"/>
      <c r="H848" s="210"/>
      <c r="I848" s="627"/>
      <c r="J848" s="210"/>
      <c r="K848" s="210"/>
      <c r="L848" s="210"/>
      <c r="M848" s="628"/>
      <c r="N848" s="210"/>
      <c r="O848" s="210"/>
      <c r="P848" s="210"/>
      <c r="Q848" s="210"/>
      <c r="R848" s="210"/>
      <c r="S848" s="210"/>
      <c r="T848" s="210"/>
      <c r="U848" s="210"/>
      <c r="V848" s="210"/>
      <c r="W848" s="210"/>
      <c r="X848" s="210"/>
      <c r="Y848" s="210"/>
      <c r="Z848" s="210"/>
    </row>
    <row r="849" ht="12.75" customHeight="1">
      <c r="A849" s="625"/>
      <c r="B849" s="625"/>
      <c r="C849" s="625"/>
      <c r="D849" s="627"/>
      <c r="E849" s="210"/>
      <c r="F849" s="210"/>
      <c r="G849" s="210"/>
      <c r="H849" s="210"/>
      <c r="I849" s="627"/>
      <c r="J849" s="210"/>
      <c r="K849" s="210"/>
      <c r="L849" s="210"/>
      <c r="M849" s="628"/>
      <c r="N849" s="210"/>
      <c r="O849" s="210"/>
      <c r="P849" s="210"/>
      <c r="Q849" s="210"/>
      <c r="R849" s="210"/>
      <c r="S849" s="210"/>
      <c r="T849" s="210"/>
      <c r="U849" s="210"/>
      <c r="V849" s="210"/>
      <c r="W849" s="210"/>
      <c r="X849" s="210"/>
      <c r="Y849" s="210"/>
      <c r="Z849" s="210"/>
    </row>
    <row r="850" ht="12.75" customHeight="1">
      <c r="A850" s="625"/>
      <c r="B850" s="625"/>
      <c r="C850" s="625"/>
      <c r="D850" s="627"/>
      <c r="E850" s="210"/>
      <c r="F850" s="210"/>
      <c r="G850" s="210"/>
      <c r="H850" s="210"/>
      <c r="I850" s="627"/>
      <c r="J850" s="210"/>
      <c r="K850" s="210"/>
      <c r="L850" s="210"/>
      <c r="M850" s="628"/>
      <c r="N850" s="210"/>
      <c r="O850" s="210"/>
      <c r="P850" s="210"/>
      <c r="Q850" s="210"/>
      <c r="R850" s="210"/>
      <c r="S850" s="210"/>
      <c r="T850" s="210"/>
      <c r="U850" s="210"/>
      <c r="V850" s="210"/>
      <c r="W850" s="210"/>
      <c r="X850" s="210"/>
      <c r="Y850" s="210"/>
      <c r="Z850" s="210"/>
    </row>
    <row r="851" ht="12.75" customHeight="1">
      <c r="A851" s="625"/>
      <c r="B851" s="625"/>
      <c r="C851" s="625"/>
      <c r="D851" s="627"/>
      <c r="E851" s="210"/>
      <c r="F851" s="210"/>
      <c r="G851" s="210"/>
      <c r="H851" s="210"/>
      <c r="I851" s="627"/>
      <c r="J851" s="210"/>
      <c r="K851" s="210"/>
      <c r="L851" s="210"/>
      <c r="M851" s="628"/>
      <c r="N851" s="210"/>
      <c r="O851" s="210"/>
      <c r="P851" s="210"/>
      <c r="Q851" s="210"/>
      <c r="R851" s="210"/>
      <c r="S851" s="210"/>
      <c r="T851" s="210"/>
      <c r="U851" s="210"/>
      <c r="V851" s="210"/>
      <c r="W851" s="210"/>
      <c r="X851" s="210"/>
      <c r="Y851" s="210"/>
      <c r="Z851" s="210"/>
    </row>
    <row r="852" ht="12.75" customHeight="1">
      <c r="A852" s="625"/>
      <c r="B852" s="625"/>
      <c r="C852" s="625"/>
      <c r="D852" s="627"/>
      <c r="E852" s="210"/>
      <c r="F852" s="210"/>
      <c r="G852" s="210"/>
      <c r="H852" s="210"/>
      <c r="I852" s="627"/>
      <c r="J852" s="210"/>
      <c r="K852" s="210"/>
      <c r="L852" s="210"/>
      <c r="M852" s="628"/>
      <c r="N852" s="210"/>
      <c r="O852" s="210"/>
      <c r="P852" s="210"/>
      <c r="Q852" s="210"/>
      <c r="R852" s="210"/>
      <c r="S852" s="210"/>
      <c r="T852" s="210"/>
      <c r="U852" s="210"/>
      <c r="V852" s="210"/>
      <c r="W852" s="210"/>
      <c r="X852" s="210"/>
      <c r="Y852" s="210"/>
      <c r="Z852" s="210"/>
    </row>
    <row r="853" ht="12.75" customHeight="1">
      <c r="A853" s="625"/>
      <c r="B853" s="625"/>
      <c r="C853" s="625"/>
      <c r="D853" s="627"/>
      <c r="E853" s="210"/>
      <c r="F853" s="210"/>
      <c r="G853" s="210"/>
      <c r="H853" s="210"/>
      <c r="I853" s="627"/>
      <c r="J853" s="210"/>
      <c r="K853" s="210"/>
      <c r="L853" s="210"/>
      <c r="M853" s="628"/>
      <c r="N853" s="210"/>
      <c r="O853" s="210"/>
      <c r="P853" s="210"/>
      <c r="Q853" s="210"/>
      <c r="R853" s="210"/>
      <c r="S853" s="210"/>
      <c r="T853" s="210"/>
      <c r="U853" s="210"/>
      <c r="V853" s="210"/>
      <c r="W853" s="210"/>
      <c r="X853" s="210"/>
      <c r="Y853" s="210"/>
      <c r="Z853" s="210"/>
    </row>
    <row r="854" ht="12.75" customHeight="1">
      <c r="A854" s="625"/>
      <c r="B854" s="625"/>
      <c r="C854" s="625"/>
      <c r="D854" s="627"/>
      <c r="E854" s="210"/>
      <c r="F854" s="210"/>
      <c r="G854" s="210"/>
      <c r="H854" s="210"/>
      <c r="I854" s="627"/>
      <c r="J854" s="210"/>
      <c r="K854" s="210"/>
      <c r="L854" s="210"/>
      <c r="M854" s="628"/>
      <c r="N854" s="210"/>
      <c r="O854" s="210"/>
      <c r="P854" s="210"/>
      <c r="Q854" s="210"/>
      <c r="R854" s="210"/>
      <c r="S854" s="210"/>
      <c r="T854" s="210"/>
      <c r="U854" s="210"/>
      <c r="V854" s="210"/>
      <c r="W854" s="210"/>
      <c r="X854" s="210"/>
      <c r="Y854" s="210"/>
      <c r="Z854" s="210"/>
    </row>
    <row r="855" ht="12.75" customHeight="1">
      <c r="A855" s="625"/>
      <c r="B855" s="625"/>
      <c r="C855" s="625"/>
      <c r="D855" s="627"/>
      <c r="E855" s="210"/>
      <c r="F855" s="210"/>
      <c r="G855" s="210"/>
      <c r="H855" s="210"/>
      <c r="I855" s="627"/>
      <c r="J855" s="210"/>
      <c r="K855" s="210"/>
      <c r="L855" s="210"/>
      <c r="M855" s="628"/>
      <c r="N855" s="210"/>
      <c r="O855" s="210"/>
      <c r="P855" s="210"/>
      <c r="Q855" s="210"/>
      <c r="R855" s="210"/>
      <c r="S855" s="210"/>
      <c r="T855" s="210"/>
      <c r="U855" s="210"/>
      <c r="V855" s="210"/>
      <c r="W855" s="210"/>
      <c r="X855" s="210"/>
      <c r="Y855" s="210"/>
      <c r="Z855" s="210"/>
    </row>
    <row r="856" ht="12.75" customHeight="1">
      <c r="A856" s="625"/>
      <c r="B856" s="625"/>
      <c r="C856" s="625"/>
      <c r="D856" s="627"/>
      <c r="E856" s="210"/>
      <c r="F856" s="210"/>
      <c r="G856" s="210"/>
      <c r="H856" s="210"/>
      <c r="I856" s="627"/>
      <c r="J856" s="210"/>
      <c r="K856" s="210"/>
      <c r="L856" s="210"/>
      <c r="M856" s="628"/>
      <c r="N856" s="210"/>
      <c r="O856" s="210"/>
      <c r="P856" s="210"/>
      <c r="Q856" s="210"/>
      <c r="R856" s="210"/>
      <c r="S856" s="210"/>
      <c r="T856" s="210"/>
      <c r="U856" s="210"/>
      <c r="V856" s="210"/>
      <c r="W856" s="210"/>
      <c r="X856" s="210"/>
      <c r="Y856" s="210"/>
      <c r="Z856" s="210"/>
    </row>
    <row r="857" ht="12.75" customHeight="1">
      <c r="A857" s="625"/>
      <c r="B857" s="625"/>
      <c r="C857" s="625"/>
      <c r="D857" s="627"/>
      <c r="E857" s="210"/>
      <c r="F857" s="210"/>
      <c r="G857" s="210"/>
      <c r="H857" s="210"/>
      <c r="I857" s="627"/>
      <c r="J857" s="210"/>
      <c r="K857" s="210"/>
      <c r="L857" s="210"/>
      <c r="M857" s="628"/>
      <c r="N857" s="210"/>
      <c r="O857" s="210"/>
      <c r="P857" s="210"/>
      <c r="Q857" s="210"/>
      <c r="R857" s="210"/>
      <c r="S857" s="210"/>
      <c r="T857" s="210"/>
      <c r="U857" s="210"/>
      <c r="V857" s="210"/>
      <c r="W857" s="210"/>
      <c r="X857" s="210"/>
      <c r="Y857" s="210"/>
      <c r="Z857" s="210"/>
    </row>
    <row r="858" ht="12.75" customHeight="1">
      <c r="A858" s="625"/>
      <c r="B858" s="625"/>
      <c r="C858" s="625"/>
      <c r="D858" s="627"/>
      <c r="E858" s="210"/>
      <c r="F858" s="210"/>
      <c r="G858" s="210"/>
      <c r="H858" s="210"/>
      <c r="I858" s="627"/>
      <c r="J858" s="210"/>
      <c r="K858" s="210"/>
      <c r="L858" s="210"/>
      <c r="M858" s="628"/>
      <c r="N858" s="210"/>
      <c r="O858" s="210"/>
      <c r="P858" s="210"/>
      <c r="Q858" s="210"/>
      <c r="R858" s="210"/>
      <c r="S858" s="210"/>
      <c r="T858" s="210"/>
      <c r="U858" s="210"/>
      <c r="V858" s="210"/>
      <c r="W858" s="210"/>
      <c r="X858" s="210"/>
      <c r="Y858" s="210"/>
      <c r="Z858" s="210"/>
    </row>
    <row r="859" ht="12.75" customHeight="1">
      <c r="A859" s="625"/>
      <c r="B859" s="625"/>
      <c r="C859" s="625"/>
      <c r="D859" s="627"/>
      <c r="E859" s="210"/>
      <c r="F859" s="210"/>
      <c r="G859" s="210"/>
      <c r="H859" s="210"/>
      <c r="I859" s="627"/>
      <c r="J859" s="210"/>
      <c r="K859" s="210"/>
      <c r="L859" s="210"/>
      <c r="M859" s="628"/>
      <c r="N859" s="210"/>
      <c r="O859" s="210"/>
      <c r="P859" s="210"/>
      <c r="Q859" s="210"/>
      <c r="R859" s="210"/>
      <c r="S859" s="210"/>
      <c r="T859" s="210"/>
      <c r="U859" s="210"/>
      <c r="V859" s="210"/>
      <c r="W859" s="210"/>
      <c r="X859" s="210"/>
      <c r="Y859" s="210"/>
      <c r="Z859" s="210"/>
    </row>
    <row r="860" ht="12.75" customHeight="1">
      <c r="A860" s="625"/>
      <c r="B860" s="625"/>
      <c r="C860" s="625"/>
      <c r="D860" s="627"/>
      <c r="E860" s="210"/>
      <c r="F860" s="210"/>
      <c r="G860" s="210"/>
      <c r="H860" s="210"/>
      <c r="I860" s="627"/>
      <c r="J860" s="210"/>
      <c r="K860" s="210"/>
      <c r="L860" s="210"/>
      <c r="M860" s="628"/>
      <c r="N860" s="210"/>
      <c r="O860" s="210"/>
      <c r="P860" s="210"/>
      <c r="Q860" s="210"/>
      <c r="R860" s="210"/>
      <c r="S860" s="210"/>
      <c r="T860" s="210"/>
      <c r="U860" s="210"/>
      <c r="V860" s="210"/>
      <c r="W860" s="210"/>
      <c r="X860" s="210"/>
      <c r="Y860" s="210"/>
      <c r="Z860" s="210"/>
    </row>
    <row r="861" ht="12.75" customHeight="1">
      <c r="A861" s="625"/>
      <c r="B861" s="625"/>
      <c r="C861" s="625"/>
      <c r="D861" s="627"/>
      <c r="E861" s="210"/>
      <c r="F861" s="210"/>
      <c r="G861" s="210"/>
      <c r="H861" s="210"/>
      <c r="I861" s="627"/>
      <c r="J861" s="210"/>
      <c r="K861" s="210"/>
      <c r="L861" s="210"/>
      <c r="M861" s="628"/>
      <c r="N861" s="210"/>
      <c r="O861" s="210"/>
      <c r="P861" s="210"/>
      <c r="Q861" s="210"/>
      <c r="R861" s="210"/>
      <c r="S861" s="210"/>
      <c r="T861" s="210"/>
      <c r="U861" s="210"/>
      <c r="V861" s="210"/>
      <c r="W861" s="210"/>
      <c r="X861" s="210"/>
      <c r="Y861" s="210"/>
      <c r="Z861" s="210"/>
    </row>
    <row r="862" ht="12.75" customHeight="1">
      <c r="A862" s="625"/>
      <c r="B862" s="625"/>
      <c r="C862" s="625"/>
      <c r="D862" s="627"/>
      <c r="E862" s="210"/>
      <c r="F862" s="210"/>
      <c r="G862" s="210"/>
      <c r="H862" s="210"/>
      <c r="I862" s="627"/>
      <c r="J862" s="210"/>
      <c r="K862" s="210"/>
      <c r="L862" s="210"/>
      <c r="M862" s="628"/>
      <c r="N862" s="210"/>
      <c r="O862" s="210"/>
      <c r="P862" s="210"/>
      <c r="Q862" s="210"/>
      <c r="R862" s="210"/>
      <c r="S862" s="210"/>
      <c r="T862" s="210"/>
      <c r="U862" s="210"/>
      <c r="V862" s="210"/>
      <c r="W862" s="210"/>
      <c r="X862" s="210"/>
      <c r="Y862" s="210"/>
      <c r="Z862" s="210"/>
    </row>
    <row r="863" ht="12.75" customHeight="1">
      <c r="A863" s="625"/>
      <c r="B863" s="625"/>
      <c r="C863" s="625"/>
      <c r="D863" s="627"/>
      <c r="E863" s="210"/>
      <c r="F863" s="210"/>
      <c r="G863" s="210"/>
      <c r="H863" s="210"/>
      <c r="I863" s="627"/>
      <c r="J863" s="210"/>
      <c r="K863" s="210"/>
      <c r="L863" s="210"/>
      <c r="M863" s="628"/>
      <c r="N863" s="210"/>
      <c r="O863" s="210"/>
      <c r="P863" s="210"/>
      <c r="Q863" s="210"/>
      <c r="R863" s="210"/>
      <c r="S863" s="210"/>
      <c r="T863" s="210"/>
      <c r="U863" s="210"/>
      <c r="V863" s="210"/>
      <c r="W863" s="210"/>
      <c r="X863" s="210"/>
      <c r="Y863" s="210"/>
      <c r="Z863" s="210"/>
    </row>
    <row r="864" ht="12.75" customHeight="1">
      <c r="A864" s="625"/>
      <c r="B864" s="625"/>
      <c r="C864" s="625"/>
      <c r="D864" s="627"/>
      <c r="E864" s="210"/>
      <c r="F864" s="210"/>
      <c r="G864" s="210"/>
      <c r="H864" s="210"/>
      <c r="I864" s="627"/>
      <c r="J864" s="210"/>
      <c r="K864" s="210"/>
      <c r="L864" s="210"/>
      <c r="M864" s="628"/>
      <c r="N864" s="210"/>
      <c r="O864" s="210"/>
      <c r="P864" s="210"/>
      <c r="Q864" s="210"/>
      <c r="R864" s="210"/>
      <c r="S864" s="210"/>
      <c r="T864" s="210"/>
      <c r="U864" s="210"/>
      <c r="V864" s="210"/>
      <c r="W864" s="210"/>
      <c r="X864" s="210"/>
      <c r="Y864" s="210"/>
      <c r="Z864" s="210"/>
    </row>
    <row r="865" ht="12.75" customHeight="1">
      <c r="A865" s="625"/>
      <c r="B865" s="625"/>
      <c r="C865" s="625"/>
      <c r="D865" s="627"/>
      <c r="E865" s="210"/>
      <c r="F865" s="210"/>
      <c r="G865" s="210"/>
      <c r="H865" s="210"/>
      <c r="I865" s="627"/>
      <c r="J865" s="210"/>
      <c r="K865" s="210"/>
      <c r="L865" s="210"/>
      <c r="M865" s="628"/>
      <c r="N865" s="210"/>
      <c r="O865" s="210"/>
      <c r="P865" s="210"/>
      <c r="Q865" s="210"/>
      <c r="R865" s="210"/>
      <c r="S865" s="210"/>
      <c r="T865" s="210"/>
      <c r="U865" s="210"/>
      <c r="V865" s="210"/>
      <c r="W865" s="210"/>
      <c r="X865" s="210"/>
      <c r="Y865" s="210"/>
      <c r="Z865" s="210"/>
    </row>
    <row r="866" ht="12.75" customHeight="1">
      <c r="A866" s="625"/>
      <c r="B866" s="625"/>
      <c r="C866" s="625"/>
      <c r="D866" s="627"/>
      <c r="E866" s="210"/>
      <c r="F866" s="210"/>
      <c r="G866" s="210"/>
      <c r="H866" s="210"/>
      <c r="I866" s="627"/>
      <c r="J866" s="210"/>
      <c r="K866" s="210"/>
      <c r="L866" s="210"/>
      <c r="M866" s="628"/>
      <c r="N866" s="210"/>
      <c r="O866" s="210"/>
      <c r="P866" s="210"/>
      <c r="Q866" s="210"/>
      <c r="R866" s="210"/>
      <c r="S866" s="210"/>
      <c r="T866" s="210"/>
      <c r="U866" s="210"/>
      <c r="V866" s="210"/>
      <c r="W866" s="210"/>
      <c r="X866" s="210"/>
      <c r="Y866" s="210"/>
      <c r="Z866" s="210"/>
    </row>
    <row r="867" ht="12.75" customHeight="1">
      <c r="A867" s="625"/>
      <c r="B867" s="625"/>
      <c r="C867" s="625"/>
      <c r="D867" s="627"/>
      <c r="E867" s="210"/>
      <c r="F867" s="210"/>
      <c r="G867" s="210"/>
      <c r="H867" s="210"/>
      <c r="I867" s="627"/>
      <c r="J867" s="210"/>
      <c r="K867" s="210"/>
      <c r="L867" s="210"/>
      <c r="M867" s="628"/>
      <c r="N867" s="210"/>
      <c r="O867" s="210"/>
      <c r="P867" s="210"/>
      <c r="Q867" s="210"/>
      <c r="R867" s="210"/>
      <c r="S867" s="210"/>
      <c r="T867" s="210"/>
      <c r="U867" s="210"/>
      <c r="V867" s="210"/>
      <c r="W867" s="210"/>
      <c r="X867" s="210"/>
      <c r="Y867" s="210"/>
      <c r="Z867" s="210"/>
    </row>
    <row r="868" ht="12.75" customHeight="1">
      <c r="A868" s="625"/>
      <c r="B868" s="625"/>
      <c r="C868" s="625"/>
      <c r="D868" s="627"/>
      <c r="E868" s="210"/>
      <c r="F868" s="210"/>
      <c r="G868" s="210"/>
      <c r="H868" s="210"/>
      <c r="I868" s="627"/>
      <c r="J868" s="210"/>
      <c r="K868" s="210"/>
      <c r="L868" s="210"/>
      <c r="M868" s="628"/>
      <c r="N868" s="210"/>
      <c r="O868" s="210"/>
      <c r="P868" s="210"/>
      <c r="Q868" s="210"/>
      <c r="R868" s="210"/>
      <c r="S868" s="210"/>
      <c r="T868" s="210"/>
      <c r="U868" s="210"/>
      <c r="V868" s="210"/>
      <c r="W868" s="210"/>
      <c r="X868" s="210"/>
      <c r="Y868" s="210"/>
      <c r="Z868" s="210"/>
    </row>
    <row r="869" ht="12.75" customHeight="1">
      <c r="A869" s="625"/>
      <c r="B869" s="625"/>
      <c r="C869" s="625"/>
      <c r="D869" s="627"/>
      <c r="E869" s="210"/>
      <c r="F869" s="210"/>
      <c r="G869" s="210"/>
      <c r="H869" s="210"/>
      <c r="I869" s="627"/>
      <c r="J869" s="210"/>
      <c r="K869" s="210"/>
      <c r="L869" s="210"/>
      <c r="M869" s="628"/>
      <c r="N869" s="210"/>
      <c r="O869" s="210"/>
      <c r="P869" s="210"/>
      <c r="Q869" s="210"/>
      <c r="R869" s="210"/>
      <c r="S869" s="210"/>
      <c r="T869" s="210"/>
      <c r="U869" s="210"/>
      <c r="V869" s="210"/>
      <c r="W869" s="210"/>
      <c r="X869" s="210"/>
      <c r="Y869" s="210"/>
      <c r="Z869" s="210"/>
    </row>
    <row r="870" ht="12.75" customHeight="1">
      <c r="A870" s="625"/>
      <c r="B870" s="625"/>
      <c r="C870" s="625"/>
      <c r="D870" s="627"/>
      <c r="E870" s="210"/>
      <c r="F870" s="210"/>
      <c r="G870" s="210"/>
      <c r="H870" s="210"/>
      <c r="I870" s="627"/>
      <c r="J870" s="210"/>
      <c r="K870" s="210"/>
      <c r="L870" s="210"/>
      <c r="M870" s="628"/>
      <c r="N870" s="210"/>
      <c r="O870" s="210"/>
      <c r="P870" s="210"/>
      <c r="Q870" s="210"/>
      <c r="R870" s="210"/>
      <c r="S870" s="210"/>
      <c r="T870" s="210"/>
      <c r="U870" s="210"/>
      <c r="V870" s="210"/>
      <c r="W870" s="210"/>
      <c r="X870" s="210"/>
      <c r="Y870" s="210"/>
      <c r="Z870" s="210"/>
    </row>
    <row r="871" ht="12.75" customHeight="1">
      <c r="A871" s="625"/>
      <c r="B871" s="625"/>
      <c r="C871" s="625"/>
      <c r="D871" s="627"/>
      <c r="E871" s="210"/>
      <c r="F871" s="210"/>
      <c r="G871" s="210"/>
      <c r="H871" s="210"/>
      <c r="I871" s="627"/>
      <c r="J871" s="210"/>
      <c r="K871" s="210"/>
      <c r="L871" s="210"/>
      <c r="M871" s="628"/>
      <c r="N871" s="210"/>
      <c r="O871" s="210"/>
      <c r="P871" s="210"/>
      <c r="Q871" s="210"/>
      <c r="R871" s="210"/>
      <c r="S871" s="210"/>
      <c r="T871" s="210"/>
      <c r="U871" s="210"/>
      <c r="V871" s="210"/>
      <c r="W871" s="210"/>
      <c r="X871" s="210"/>
      <c r="Y871" s="210"/>
      <c r="Z871" s="210"/>
    </row>
    <row r="872" ht="12.75" customHeight="1">
      <c r="A872" s="625"/>
      <c r="B872" s="625"/>
      <c r="C872" s="625"/>
      <c r="D872" s="627"/>
      <c r="E872" s="210"/>
      <c r="F872" s="210"/>
      <c r="G872" s="210"/>
      <c r="H872" s="210"/>
      <c r="I872" s="627"/>
      <c r="J872" s="210"/>
      <c r="K872" s="210"/>
      <c r="L872" s="210"/>
      <c r="M872" s="628"/>
      <c r="N872" s="210"/>
      <c r="O872" s="210"/>
      <c r="P872" s="210"/>
      <c r="Q872" s="210"/>
      <c r="R872" s="210"/>
      <c r="S872" s="210"/>
      <c r="T872" s="210"/>
      <c r="U872" s="210"/>
      <c r="V872" s="210"/>
      <c r="W872" s="210"/>
      <c r="X872" s="210"/>
      <c r="Y872" s="210"/>
      <c r="Z872" s="210"/>
    </row>
    <row r="873" ht="12.75" customHeight="1">
      <c r="A873" s="625"/>
      <c r="B873" s="625"/>
      <c r="C873" s="625"/>
      <c r="D873" s="627"/>
      <c r="E873" s="210"/>
      <c r="F873" s="210"/>
      <c r="G873" s="210"/>
      <c r="H873" s="210"/>
      <c r="I873" s="627"/>
      <c r="J873" s="210"/>
      <c r="K873" s="210"/>
      <c r="L873" s="210"/>
      <c r="M873" s="628"/>
      <c r="N873" s="210"/>
      <c r="O873" s="210"/>
      <c r="P873" s="210"/>
      <c r="Q873" s="210"/>
      <c r="R873" s="210"/>
      <c r="S873" s="210"/>
      <c r="T873" s="210"/>
      <c r="U873" s="210"/>
      <c r="V873" s="210"/>
      <c r="W873" s="210"/>
      <c r="X873" s="210"/>
      <c r="Y873" s="210"/>
      <c r="Z873" s="210"/>
    </row>
    <row r="874" ht="12.75" customHeight="1">
      <c r="A874" s="625"/>
      <c r="B874" s="625"/>
      <c r="C874" s="625"/>
      <c r="D874" s="627"/>
      <c r="E874" s="210"/>
      <c r="F874" s="210"/>
      <c r="G874" s="210"/>
      <c r="H874" s="210"/>
      <c r="I874" s="627"/>
      <c r="J874" s="210"/>
      <c r="K874" s="210"/>
      <c r="L874" s="210"/>
      <c r="M874" s="628"/>
      <c r="N874" s="210"/>
      <c r="O874" s="210"/>
      <c r="P874" s="210"/>
      <c r="Q874" s="210"/>
      <c r="R874" s="210"/>
      <c r="S874" s="210"/>
      <c r="T874" s="210"/>
      <c r="U874" s="210"/>
      <c r="V874" s="210"/>
      <c r="W874" s="210"/>
      <c r="X874" s="210"/>
      <c r="Y874" s="210"/>
      <c r="Z874" s="210"/>
    </row>
    <row r="875" ht="12.75" customHeight="1">
      <c r="A875" s="625"/>
      <c r="B875" s="625"/>
      <c r="C875" s="625"/>
      <c r="D875" s="627"/>
      <c r="E875" s="210"/>
      <c r="F875" s="210"/>
      <c r="G875" s="210"/>
      <c r="H875" s="210"/>
      <c r="I875" s="627"/>
      <c r="J875" s="210"/>
      <c r="K875" s="210"/>
      <c r="L875" s="210"/>
      <c r="M875" s="628"/>
      <c r="N875" s="210"/>
      <c r="O875" s="210"/>
      <c r="P875" s="210"/>
      <c r="Q875" s="210"/>
      <c r="R875" s="210"/>
      <c r="S875" s="210"/>
      <c r="T875" s="210"/>
      <c r="U875" s="210"/>
      <c r="V875" s="210"/>
      <c r="W875" s="210"/>
      <c r="X875" s="210"/>
      <c r="Y875" s="210"/>
      <c r="Z875" s="210"/>
    </row>
    <row r="876" ht="12.75" customHeight="1">
      <c r="A876" s="625"/>
      <c r="B876" s="625"/>
      <c r="C876" s="625"/>
      <c r="D876" s="627"/>
      <c r="E876" s="210"/>
      <c r="F876" s="210"/>
      <c r="G876" s="210"/>
      <c r="H876" s="210"/>
      <c r="I876" s="627"/>
      <c r="J876" s="210"/>
      <c r="K876" s="210"/>
      <c r="L876" s="210"/>
      <c r="M876" s="628"/>
      <c r="N876" s="210"/>
      <c r="O876" s="210"/>
      <c r="P876" s="210"/>
      <c r="Q876" s="210"/>
      <c r="R876" s="210"/>
      <c r="S876" s="210"/>
      <c r="T876" s="210"/>
      <c r="U876" s="210"/>
      <c r="V876" s="210"/>
      <c r="W876" s="210"/>
      <c r="X876" s="210"/>
      <c r="Y876" s="210"/>
      <c r="Z876" s="210"/>
    </row>
    <row r="877" ht="12.75" customHeight="1">
      <c r="A877" s="625"/>
      <c r="B877" s="625"/>
      <c r="C877" s="625"/>
      <c r="D877" s="627"/>
      <c r="E877" s="210"/>
      <c r="F877" s="210"/>
      <c r="G877" s="210"/>
      <c r="H877" s="210"/>
      <c r="I877" s="627"/>
      <c r="J877" s="210"/>
      <c r="K877" s="210"/>
      <c r="L877" s="210"/>
      <c r="M877" s="628"/>
      <c r="N877" s="210"/>
      <c r="O877" s="210"/>
      <c r="P877" s="210"/>
      <c r="Q877" s="210"/>
      <c r="R877" s="210"/>
      <c r="S877" s="210"/>
      <c r="T877" s="210"/>
      <c r="U877" s="210"/>
      <c r="V877" s="210"/>
      <c r="W877" s="210"/>
      <c r="X877" s="210"/>
      <c r="Y877" s="210"/>
      <c r="Z877" s="210"/>
    </row>
    <row r="878" ht="12.75" customHeight="1">
      <c r="A878" s="625"/>
      <c r="B878" s="625"/>
      <c r="C878" s="625"/>
      <c r="D878" s="627"/>
      <c r="E878" s="210"/>
      <c r="F878" s="210"/>
      <c r="G878" s="210"/>
      <c r="H878" s="210"/>
      <c r="I878" s="627"/>
      <c r="J878" s="210"/>
      <c r="K878" s="210"/>
      <c r="L878" s="210"/>
      <c r="M878" s="628"/>
      <c r="N878" s="210"/>
      <c r="O878" s="210"/>
      <c r="P878" s="210"/>
      <c r="Q878" s="210"/>
      <c r="R878" s="210"/>
      <c r="S878" s="210"/>
      <c r="T878" s="210"/>
      <c r="U878" s="210"/>
      <c r="V878" s="210"/>
      <c r="W878" s="210"/>
      <c r="X878" s="210"/>
      <c r="Y878" s="210"/>
      <c r="Z878" s="210"/>
    </row>
    <row r="879" ht="12.75" customHeight="1">
      <c r="A879" s="625"/>
      <c r="B879" s="625"/>
      <c r="C879" s="625"/>
      <c r="D879" s="627"/>
      <c r="E879" s="210"/>
      <c r="F879" s="210"/>
      <c r="G879" s="210"/>
      <c r="H879" s="210"/>
      <c r="I879" s="627"/>
      <c r="J879" s="210"/>
      <c r="K879" s="210"/>
      <c r="L879" s="210"/>
      <c r="M879" s="628"/>
      <c r="N879" s="210"/>
      <c r="O879" s="210"/>
      <c r="P879" s="210"/>
      <c r="Q879" s="210"/>
      <c r="R879" s="210"/>
      <c r="S879" s="210"/>
      <c r="T879" s="210"/>
      <c r="U879" s="210"/>
      <c r="V879" s="210"/>
      <c r="W879" s="210"/>
      <c r="X879" s="210"/>
      <c r="Y879" s="210"/>
      <c r="Z879" s="210"/>
    </row>
    <row r="880" ht="12.75" customHeight="1">
      <c r="A880" s="625"/>
      <c r="B880" s="625"/>
      <c r="C880" s="625"/>
      <c r="D880" s="627"/>
      <c r="E880" s="210"/>
      <c r="F880" s="210"/>
      <c r="G880" s="210"/>
      <c r="H880" s="210"/>
      <c r="I880" s="627"/>
      <c r="J880" s="210"/>
      <c r="K880" s="210"/>
      <c r="L880" s="210"/>
      <c r="M880" s="628"/>
      <c r="N880" s="210"/>
      <c r="O880" s="210"/>
      <c r="P880" s="210"/>
      <c r="Q880" s="210"/>
      <c r="R880" s="210"/>
      <c r="S880" s="210"/>
      <c r="T880" s="210"/>
      <c r="U880" s="210"/>
      <c r="V880" s="210"/>
      <c r="W880" s="210"/>
      <c r="X880" s="210"/>
      <c r="Y880" s="210"/>
      <c r="Z880" s="210"/>
    </row>
    <row r="881" ht="12.75" customHeight="1">
      <c r="A881" s="625"/>
      <c r="B881" s="625"/>
      <c r="C881" s="625"/>
      <c r="D881" s="627"/>
      <c r="E881" s="210"/>
      <c r="F881" s="210"/>
      <c r="G881" s="210"/>
      <c r="H881" s="210"/>
      <c r="I881" s="627"/>
      <c r="J881" s="210"/>
      <c r="K881" s="210"/>
      <c r="L881" s="210"/>
      <c r="M881" s="628"/>
      <c r="N881" s="210"/>
      <c r="O881" s="210"/>
      <c r="P881" s="210"/>
      <c r="Q881" s="210"/>
      <c r="R881" s="210"/>
      <c r="S881" s="210"/>
      <c r="T881" s="210"/>
      <c r="U881" s="210"/>
      <c r="V881" s="210"/>
      <c r="W881" s="210"/>
      <c r="X881" s="210"/>
      <c r="Y881" s="210"/>
      <c r="Z881" s="210"/>
    </row>
    <row r="882" ht="12.75" customHeight="1">
      <c r="A882" s="625"/>
      <c r="B882" s="625"/>
      <c r="C882" s="625"/>
      <c r="D882" s="627"/>
      <c r="E882" s="210"/>
      <c r="F882" s="210"/>
      <c r="G882" s="210"/>
      <c r="H882" s="210"/>
      <c r="I882" s="627"/>
      <c r="J882" s="210"/>
      <c r="K882" s="210"/>
      <c r="L882" s="210"/>
      <c r="M882" s="628"/>
      <c r="N882" s="210"/>
      <c r="O882" s="210"/>
      <c r="P882" s="210"/>
      <c r="Q882" s="210"/>
      <c r="R882" s="210"/>
      <c r="S882" s="210"/>
      <c r="T882" s="210"/>
      <c r="U882" s="210"/>
      <c r="V882" s="210"/>
      <c r="W882" s="210"/>
      <c r="X882" s="210"/>
      <c r="Y882" s="210"/>
      <c r="Z882" s="210"/>
    </row>
    <row r="883" ht="12.75" customHeight="1">
      <c r="A883" s="625"/>
      <c r="B883" s="625"/>
      <c r="C883" s="625"/>
      <c r="D883" s="627"/>
      <c r="E883" s="210"/>
      <c r="F883" s="210"/>
      <c r="G883" s="210"/>
      <c r="H883" s="210"/>
      <c r="I883" s="627"/>
      <c r="J883" s="210"/>
      <c r="K883" s="210"/>
      <c r="L883" s="210"/>
      <c r="M883" s="628"/>
      <c r="N883" s="210"/>
      <c r="O883" s="210"/>
      <c r="P883" s="210"/>
      <c r="Q883" s="210"/>
      <c r="R883" s="210"/>
      <c r="S883" s="210"/>
      <c r="T883" s="210"/>
      <c r="U883" s="210"/>
      <c r="V883" s="210"/>
      <c r="W883" s="210"/>
      <c r="X883" s="210"/>
      <c r="Y883" s="210"/>
      <c r="Z883" s="210"/>
    </row>
    <row r="884" ht="12.75" customHeight="1">
      <c r="A884" s="625"/>
      <c r="B884" s="625"/>
      <c r="C884" s="625"/>
      <c r="D884" s="627"/>
      <c r="E884" s="210"/>
      <c r="F884" s="210"/>
      <c r="G884" s="210"/>
      <c r="H884" s="210"/>
      <c r="I884" s="627"/>
      <c r="J884" s="210"/>
      <c r="K884" s="210"/>
      <c r="L884" s="210"/>
      <c r="M884" s="628"/>
      <c r="N884" s="210"/>
      <c r="O884" s="210"/>
      <c r="P884" s="210"/>
      <c r="Q884" s="210"/>
      <c r="R884" s="210"/>
      <c r="S884" s="210"/>
      <c r="T884" s="210"/>
      <c r="U884" s="210"/>
      <c r="V884" s="210"/>
      <c r="W884" s="210"/>
      <c r="X884" s="210"/>
      <c r="Y884" s="210"/>
      <c r="Z884" s="210"/>
    </row>
    <row r="885" ht="12.75" customHeight="1">
      <c r="A885" s="625"/>
      <c r="B885" s="625"/>
      <c r="C885" s="625"/>
      <c r="D885" s="627"/>
      <c r="E885" s="210"/>
      <c r="F885" s="210"/>
      <c r="G885" s="210"/>
      <c r="H885" s="210"/>
      <c r="I885" s="627"/>
      <c r="J885" s="210"/>
      <c r="K885" s="210"/>
      <c r="L885" s="210"/>
      <c r="M885" s="628"/>
      <c r="N885" s="210"/>
      <c r="O885" s="210"/>
      <c r="P885" s="210"/>
      <c r="Q885" s="210"/>
      <c r="R885" s="210"/>
      <c r="S885" s="210"/>
      <c r="T885" s="210"/>
      <c r="U885" s="210"/>
      <c r="V885" s="210"/>
      <c r="W885" s="210"/>
      <c r="X885" s="210"/>
      <c r="Y885" s="210"/>
      <c r="Z885" s="210"/>
    </row>
    <row r="886" ht="12.75" customHeight="1">
      <c r="A886" s="625"/>
      <c r="B886" s="625"/>
      <c r="C886" s="625"/>
      <c r="D886" s="627"/>
      <c r="E886" s="210"/>
      <c r="F886" s="210"/>
      <c r="G886" s="210"/>
      <c r="H886" s="210"/>
      <c r="I886" s="627"/>
      <c r="J886" s="210"/>
      <c r="K886" s="210"/>
      <c r="L886" s="210"/>
      <c r="M886" s="628"/>
      <c r="N886" s="210"/>
      <c r="O886" s="210"/>
      <c r="P886" s="210"/>
      <c r="Q886" s="210"/>
      <c r="R886" s="210"/>
      <c r="S886" s="210"/>
      <c r="T886" s="210"/>
      <c r="U886" s="210"/>
      <c r="V886" s="210"/>
      <c r="W886" s="210"/>
      <c r="X886" s="210"/>
      <c r="Y886" s="210"/>
      <c r="Z886" s="210"/>
    </row>
    <row r="887" ht="12.75" customHeight="1">
      <c r="A887" s="625"/>
      <c r="B887" s="625"/>
      <c r="C887" s="625"/>
      <c r="D887" s="627"/>
      <c r="E887" s="210"/>
      <c r="F887" s="210"/>
      <c r="G887" s="210"/>
      <c r="H887" s="210"/>
      <c r="I887" s="627"/>
      <c r="J887" s="210"/>
      <c r="K887" s="210"/>
      <c r="L887" s="210"/>
      <c r="M887" s="628"/>
      <c r="N887" s="210"/>
      <c r="O887" s="210"/>
      <c r="P887" s="210"/>
      <c r="Q887" s="210"/>
      <c r="R887" s="210"/>
      <c r="S887" s="210"/>
      <c r="T887" s="210"/>
      <c r="U887" s="210"/>
      <c r="V887" s="210"/>
      <c r="W887" s="210"/>
      <c r="X887" s="210"/>
      <c r="Y887" s="210"/>
      <c r="Z887" s="210"/>
    </row>
    <row r="888" ht="12.75" customHeight="1">
      <c r="A888" s="625"/>
      <c r="B888" s="625"/>
      <c r="C888" s="625"/>
      <c r="D888" s="627"/>
      <c r="E888" s="210"/>
      <c r="F888" s="210"/>
      <c r="G888" s="210"/>
      <c r="H888" s="210"/>
      <c r="I888" s="627"/>
      <c r="J888" s="210"/>
      <c r="K888" s="210"/>
      <c r="L888" s="210"/>
      <c r="M888" s="628"/>
      <c r="N888" s="210"/>
      <c r="O888" s="210"/>
      <c r="P888" s="210"/>
      <c r="Q888" s="210"/>
      <c r="R888" s="210"/>
      <c r="S888" s="210"/>
      <c r="T888" s="210"/>
      <c r="U888" s="210"/>
      <c r="V888" s="210"/>
      <c r="W888" s="210"/>
      <c r="X888" s="210"/>
      <c r="Y888" s="210"/>
      <c r="Z888" s="210"/>
    </row>
    <row r="889" ht="12.75" customHeight="1">
      <c r="A889" s="625"/>
      <c r="B889" s="625"/>
      <c r="C889" s="625"/>
      <c r="D889" s="627"/>
      <c r="E889" s="210"/>
      <c r="F889" s="210"/>
      <c r="G889" s="210"/>
      <c r="H889" s="210"/>
      <c r="I889" s="627"/>
      <c r="J889" s="210"/>
      <c r="K889" s="210"/>
      <c r="L889" s="210"/>
      <c r="M889" s="628"/>
      <c r="N889" s="210"/>
      <c r="O889" s="210"/>
      <c r="P889" s="210"/>
      <c r="Q889" s="210"/>
      <c r="R889" s="210"/>
      <c r="S889" s="210"/>
      <c r="T889" s="210"/>
      <c r="U889" s="210"/>
      <c r="V889" s="210"/>
      <c r="W889" s="210"/>
      <c r="X889" s="210"/>
      <c r="Y889" s="210"/>
      <c r="Z889" s="210"/>
    </row>
    <row r="890" ht="12.75" customHeight="1">
      <c r="A890" s="625"/>
      <c r="B890" s="625"/>
      <c r="C890" s="625"/>
      <c r="D890" s="627"/>
      <c r="E890" s="210"/>
      <c r="F890" s="210"/>
      <c r="G890" s="210"/>
      <c r="H890" s="210"/>
      <c r="I890" s="627"/>
      <c r="J890" s="210"/>
      <c r="K890" s="210"/>
      <c r="L890" s="210"/>
      <c r="M890" s="628"/>
      <c r="N890" s="210"/>
      <c r="O890" s="210"/>
      <c r="P890" s="210"/>
      <c r="Q890" s="210"/>
      <c r="R890" s="210"/>
      <c r="S890" s="210"/>
      <c r="T890" s="210"/>
      <c r="U890" s="210"/>
      <c r="V890" s="210"/>
      <c r="W890" s="210"/>
      <c r="X890" s="210"/>
      <c r="Y890" s="210"/>
      <c r="Z890" s="210"/>
    </row>
    <row r="891" ht="12.75" customHeight="1">
      <c r="A891" s="625"/>
      <c r="B891" s="625"/>
      <c r="C891" s="625"/>
      <c r="D891" s="627"/>
      <c r="E891" s="210"/>
      <c r="F891" s="210"/>
      <c r="G891" s="210"/>
      <c r="H891" s="210"/>
      <c r="I891" s="627"/>
      <c r="J891" s="210"/>
      <c r="K891" s="210"/>
      <c r="L891" s="210"/>
      <c r="M891" s="628"/>
      <c r="N891" s="210"/>
      <c r="O891" s="210"/>
      <c r="P891" s="210"/>
      <c r="Q891" s="210"/>
      <c r="R891" s="210"/>
      <c r="S891" s="210"/>
      <c r="T891" s="210"/>
      <c r="U891" s="210"/>
      <c r="V891" s="210"/>
      <c r="W891" s="210"/>
      <c r="X891" s="210"/>
      <c r="Y891" s="210"/>
      <c r="Z891" s="210"/>
    </row>
    <row r="892" ht="12.75" customHeight="1">
      <c r="A892" s="625"/>
      <c r="B892" s="625"/>
      <c r="C892" s="625"/>
      <c r="D892" s="627"/>
      <c r="E892" s="210"/>
      <c r="F892" s="210"/>
      <c r="G892" s="210"/>
      <c r="H892" s="210"/>
      <c r="I892" s="627"/>
      <c r="J892" s="210"/>
      <c r="K892" s="210"/>
      <c r="L892" s="210"/>
      <c r="M892" s="628"/>
      <c r="N892" s="210"/>
      <c r="O892" s="210"/>
      <c r="P892" s="210"/>
      <c r="Q892" s="210"/>
      <c r="R892" s="210"/>
      <c r="S892" s="210"/>
      <c r="T892" s="210"/>
      <c r="U892" s="210"/>
      <c r="V892" s="210"/>
      <c r="W892" s="210"/>
      <c r="X892" s="210"/>
      <c r="Y892" s="210"/>
      <c r="Z892" s="210"/>
    </row>
    <row r="893" ht="12.75" customHeight="1">
      <c r="A893" s="625"/>
      <c r="B893" s="625"/>
      <c r="C893" s="625"/>
      <c r="D893" s="627"/>
      <c r="E893" s="210"/>
      <c r="F893" s="210"/>
      <c r="G893" s="210"/>
      <c r="H893" s="210"/>
      <c r="I893" s="627"/>
      <c r="J893" s="210"/>
      <c r="K893" s="210"/>
      <c r="L893" s="210"/>
      <c r="M893" s="628"/>
      <c r="N893" s="210"/>
      <c r="O893" s="210"/>
      <c r="P893" s="210"/>
      <c r="Q893" s="210"/>
      <c r="R893" s="210"/>
      <c r="S893" s="210"/>
      <c r="T893" s="210"/>
      <c r="U893" s="210"/>
      <c r="V893" s="210"/>
      <c r="W893" s="210"/>
      <c r="X893" s="210"/>
      <c r="Y893" s="210"/>
      <c r="Z893" s="210"/>
    </row>
    <row r="894" ht="12.75" customHeight="1">
      <c r="A894" s="625"/>
      <c r="B894" s="625"/>
      <c r="C894" s="625"/>
      <c r="D894" s="627"/>
      <c r="E894" s="210"/>
      <c r="F894" s="210"/>
      <c r="G894" s="210"/>
      <c r="H894" s="210"/>
      <c r="I894" s="627"/>
      <c r="J894" s="210"/>
      <c r="K894" s="210"/>
      <c r="L894" s="210"/>
      <c r="M894" s="628"/>
      <c r="N894" s="210"/>
      <c r="O894" s="210"/>
      <c r="P894" s="210"/>
      <c r="Q894" s="210"/>
      <c r="R894" s="210"/>
      <c r="S894" s="210"/>
      <c r="T894" s="210"/>
      <c r="U894" s="210"/>
      <c r="V894" s="210"/>
      <c r="W894" s="210"/>
      <c r="X894" s="210"/>
      <c r="Y894" s="210"/>
      <c r="Z894" s="210"/>
    </row>
    <row r="895" ht="12.75" customHeight="1">
      <c r="A895" s="625"/>
      <c r="B895" s="625"/>
      <c r="C895" s="625"/>
      <c r="D895" s="627"/>
      <c r="E895" s="210"/>
      <c r="F895" s="210"/>
      <c r="G895" s="210"/>
      <c r="H895" s="210"/>
      <c r="I895" s="627"/>
      <c r="J895" s="210"/>
      <c r="K895" s="210"/>
      <c r="L895" s="210"/>
      <c r="M895" s="628"/>
      <c r="N895" s="210"/>
      <c r="O895" s="210"/>
      <c r="P895" s="210"/>
      <c r="Q895" s="210"/>
      <c r="R895" s="210"/>
      <c r="S895" s="210"/>
      <c r="T895" s="210"/>
      <c r="U895" s="210"/>
      <c r="V895" s="210"/>
      <c r="W895" s="210"/>
      <c r="X895" s="210"/>
      <c r="Y895" s="210"/>
      <c r="Z895" s="210"/>
    </row>
    <row r="896" ht="12.75" customHeight="1">
      <c r="A896" s="625"/>
      <c r="B896" s="625"/>
      <c r="C896" s="625"/>
      <c r="D896" s="627"/>
      <c r="E896" s="210"/>
      <c r="F896" s="210"/>
      <c r="G896" s="210"/>
      <c r="H896" s="210"/>
      <c r="I896" s="627"/>
      <c r="J896" s="210"/>
      <c r="K896" s="210"/>
      <c r="L896" s="210"/>
      <c r="M896" s="628"/>
      <c r="N896" s="210"/>
      <c r="O896" s="210"/>
      <c r="P896" s="210"/>
      <c r="Q896" s="210"/>
      <c r="R896" s="210"/>
      <c r="S896" s="210"/>
      <c r="T896" s="210"/>
      <c r="U896" s="210"/>
      <c r="V896" s="210"/>
      <c r="W896" s="210"/>
      <c r="X896" s="210"/>
      <c r="Y896" s="210"/>
      <c r="Z896" s="210"/>
    </row>
    <row r="897" ht="12.75" customHeight="1">
      <c r="A897" s="625"/>
      <c r="B897" s="625"/>
      <c r="C897" s="625"/>
      <c r="D897" s="627"/>
      <c r="E897" s="210"/>
      <c r="F897" s="210"/>
      <c r="G897" s="210"/>
      <c r="H897" s="210"/>
      <c r="I897" s="627"/>
      <c r="J897" s="210"/>
      <c r="K897" s="210"/>
      <c r="L897" s="210"/>
      <c r="M897" s="628"/>
      <c r="N897" s="210"/>
      <c r="O897" s="210"/>
      <c r="P897" s="210"/>
      <c r="Q897" s="210"/>
      <c r="R897" s="210"/>
      <c r="S897" s="210"/>
      <c r="T897" s="210"/>
      <c r="U897" s="210"/>
      <c r="V897" s="210"/>
      <c r="W897" s="210"/>
      <c r="X897" s="210"/>
      <c r="Y897" s="210"/>
      <c r="Z897" s="210"/>
    </row>
    <row r="898" ht="12.75" customHeight="1">
      <c r="A898" s="625"/>
      <c r="B898" s="625"/>
      <c r="C898" s="625"/>
      <c r="D898" s="627"/>
      <c r="E898" s="210"/>
      <c r="F898" s="210"/>
      <c r="G898" s="210"/>
      <c r="H898" s="210"/>
      <c r="I898" s="627"/>
      <c r="J898" s="210"/>
      <c r="K898" s="210"/>
      <c r="L898" s="210"/>
      <c r="M898" s="628"/>
      <c r="N898" s="210"/>
      <c r="O898" s="210"/>
      <c r="P898" s="210"/>
      <c r="Q898" s="210"/>
      <c r="R898" s="210"/>
      <c r="S898" s="210"/>
      <c r="T898" s="210"/>
      <c r="U898" s="210"/>
      <c r="V898" s="210"/>
      <c r="W898" s="210"/>
      <c r="X898" s="210"/>
      <c r="Y898" s="210"/>
      <c r="Z898" s="210"/>
    </row>
    <row r="899" ht="12.75" customHeight="1">
      <c r="A899" s="625"/>
      <c r="B899" s="625"/>
      <c r="C899" s="625"/>
      <c r="D899" s="627"/>
      <c r="E899" s="210"/>
      <c r="F899" s="210"/>
      <c r="G899" s="210"/>
      <c r="H899" s="210"/>
      <c r="I899" s="627"/>
      <c r="J899" s="210"/>
      <c r="K899" s="210"/>
      <c r="L899" s="210"/>
      <c r="M899" s="628"/>
      <c r="N899" s="210"/>
      <c r="O899" s="210"/>
      <c r="P899" s="210"/>
      <c r="Q899" s="210"/>
      <c r="R899" s="210"/>
      <c r="S899" s="210"/>
      <c r="T899" s="210"/>
      <c r="U899" s="210"/>
      <c r="V899" s="210"/>
      <c r="W899" s="210"/>
      <c r="X899" s="210"/>
      <c r="Y899" s="210"/>
      <c r="Z899" s="210"/>
    </row>
    <row r="900" ht="12.75" customHeight="1">
      <c r="A900" s="625"/>
      <c r="B900" s="625"/>
      <c r="C900" s="625"/>
      <c r="D900" s="627"/>
      <c r="E900" s="210"/>
      <c r="F900" s="210"/>
      <c r="G900" s="210"/>
      <c r="H900" s="210"/>
      <c r="I900" s="627"/>
      <c r="J900" s="210"/>
      <c r="K900" s="210"/>
      <c r="L900" s="210"/>
      <c r="M900" s="628"/>
      <c r="N900" s="210"/>
      <c r="O900" s="210"/>
      <c r="P900" s="210"/>
      <c r="Q900" s="210"/>
      <c r="R900" s="210"/>
      <c r="S900" s="210"/>
      <c r="T900" s="210"/>
      <c r="U900" s="210"/>
      <c r="V900" s="210"/>
      <c r="W900" s="210"/>
      <c r="X900" s="210"/>
      <c r="Y900" s="210"/>
      <c r="Z900" s="210"/>
    </row>
    <row r="901" ht="12.75" customHeight="1">
      <c r="A901" s="625"/>
      <c r="B901" s="625"/>
      <c r="C901" s="625"/>
      <c r="D901" s="627"/>
      <c r="E901" s="210"/>
      <c r="F901" s="210"/>
      <c r="G901" s="210"/>
      <c r="H901" s="210"/>
      <c r="I901" s="627"/>
      <c r="J901" s="210"/>
      <c r="K901" s="210"/>
      <c r="L901" s="210"/>
      <c r="M901" s="628"/>
      <c r="N901" s="210"/>
      <c r="O901" s="210"/>
      <c r="P901" s="210"/>
      <c r="Q901" s="210"/>
      <c r="R901" s="210"/>
      <c r="S901" s="210"/>
      <c r="T901" s="210"/>
      <c r="U901" s="210"/>
      <c r="V901" s="210"/>
      <c r="W901" s="210"/>
      <c r="X901" s="210"/>
      <c r="Y901" s="210"/>
      <c r="Z901" s="210"/>
    </row>
    <row r="902" ht="12.75" customHeight="1">
      <c r="A902" s="625"/>
      <c r="B902" s="625"/>
      <c r="C902" s="625"/>
      <c r="D902" s="627"/>
      <c r="E902" s="210"/>
      <c r="F902" s="210"/>
      <c r="G902" s="210"/>
      <c r="H902" s="210"/>
      <c r="I902" s="627"/>
      <c r="J902" s="210"/>
      <c r="K902" s="210"/>
      <c r="L902" s="210"/>
      <c r="M902" s="628"/>
      <c r="N902" s="210"/>
      <c r="O902" s="210"/>
      <c r="P902" s="210"/>
      <c r="Q902" s="210"/>
      <c r="R902" s="210"/>
      <c r="S902" s="210"/>
      <c r="T902" s="210"/>
      <c r="U902" s="210"/>
      <c r="V902" s="210"/>
      <c r="W902" s="210"/>
      <c r="X902" s="210"/>
      <c r="Y902" s="210"/>
      <c r="Z902" s="210"/>
    </row>
    <row r="903" ht="12.75" customHeight="1">
      <c r="A903" s="625"/>
      <c r="B903" s="625"/>
      <c r="C903" s="625"/>
      <c r="D903" s="627"/>
      <c r="E903" s="210"/>
      <c r="F903" s="210"/>
      <c r="G903" s="210"/>
      <c r="H903" s="210"/>
      <c r="I903" s="627"/>
      <c r="J903" s="210"/>
      <c r="K903" s="210"/>
      <c r="L903" s="210"/>
      <c r="M903" s="628"/>
      <c r="N903" s="210"/>
      <c r="O903" s="210"/>
      <c r="P903" s="210"/>
      <c r="Q903" s="210"/>
      <c r="R903" s="210"/>
      <c r="S903" s="210"/>
      <c r="T903" s="210"/>
      <c r="U903" s="210"/>
      <c r="V903" s="210"/>
      <c r="W903" s="210"/>
      <c r="X903" s="210"/>
      <c r="Y903" s="210"/>
      <c r="Z903" s="210"/>
    </row>
    <row r="904" ht="12.75" customHeight="1">
      <c r="A904" s="625"/>
      <c r="B904" s="625"/>
      <c r="C904" s="625"/>
      <c r="D904" s="627"/>
      <c r="E904" s="210"/>
      <c r="F904" s="210"/>
      <c r="G904" s="210"/>
      <c r="H904" s="210"/>
      <c r="I904" s="627"/>
      <c r="J904" s="210"/>
      <c r="K904" s="210"/>
      <c r="L904" s="210"/>
      <c r="M904" s="628"/>
      <c r="N904" s="210"/>
      <c r="O904" s="210"/>
      <c r="P904" s="210"/>
      <c r="Q904" s="210"/>
      <c r="R904" s="210"/>
      <c r="S904" s="210"/>
      <c r="T904" s="210"/>
      <c r="U904" s="210"/>
      <c r="V904" s="210"/>
      <c r="W904" s="210"/>
      <c r="X904" s="210"/>
      <c r="Y904" s="210"/>
      <c r="Z904" s="210"/>
    </row>
    <row r="905" ht="12.75" customHeight="1">
      <c r="A905" s="625"/>
      <c r="B905" s="625"/>
      <c r="C905" s="625"/>
      <c r="D905" s="627"/>
      <c r="E905" s="210"/>
      <c r="F905" s="210"/>
      <c r="G905" s="210"/>
      <c r="H905" s="210"/>
      <c r="I905" s="627"/>
      <c r="J905" s="210"/>
      <c r="K905" s="210"/>
      <c r="L905" s="210"/>
      <c r="M905" s="628"/>
      <c r="N905" s="210"/>
      <c r="O905" s="210"/>
      <c r="P905" s="210"/>
      <c r="Q905" s="210"/>
      <c r="R905" s="210"/>
      <c r="S905" s="210"/>
      <c r="T905" s="210"/>
      <c r="U905" s="210"/>
      <c r="V905" s="210"/>
      <c r="W905" s="210"/>
      <c r="X905" s="210"/>
      <c r="Y905" s="210"/>
      <c r="Z905" s="210"/>
    </row>
    <row r="906" ht="12.75" customHeight="1">
      <c r="A906" s="625"/>
      <c r="B906" s="625"/>
      <c r="C906" s="625"/>
      <c r="D906" s="627"/>
      <c r="E906" s="210"/>
      <c r="F906" s="210"/>
      <c r="G906" s="210"/>
      <c r="H906" s="210"/>
      <c r="I906" s="627"/>
      <c r="J906" s="210"/>
      <c r="K906" s="210"/>
      <c r="L906" s="210"/>
      <c r="M906" s="628"/>
      <c r="N906" s="210"/>
      <c r="O906" s="210"/>
      <c r="P906" s="210"/>
      <c r="Q906" s="210"/>
      <c r="R906" s="210"/>
      <c r="S906" s="210"/>
      <c r="T906" s="210"/>
      <c r="U906" s="210"/>
      <c r="V906" s="210"/>
      <c r="W906" s="210"/>
      <c r="X906" s="210"/>
      <c r="Y906" s="210"/>
      <c r="Z906" s="210"/>
    </row>
    <row r="907" ht="12.75" customHeight="1">
      <c r="A907" s="625"/>
      <c r="B907" s="625"/>
      <c r="C907" s="625"/>
      <c r="D907" s="627"/>
      <c r="E907" s="210"/>
      <c r="F907" s="210"/>
      <c r="G907" s="210"/>
      <c r="H907" s="210"/>
      <c r="I907" s="627"/>
      <c r="J907" s="210"/>
      <c r="K907" s="210"/>
      <c r="L907" s="210"/>
      <c r="M907" s="628"/>
      <c r="N907" s="210"/>
      <c r="O907" s="210"/>
      <c r="P907" s="210"/>
      <c r="Q907" s="210"/>
      <c r="R907" s="210"/>
      <c r="S907" s="210"/>
      <c r="T907" s="210"/>
      <c r="U907" s="210"/>
      <c r="V907" s="210"/>
      <c r="W907" s="210"/>
      <c r="X907" s="210"/>
      <c r="Y907" s="210"/>
      <c r="Z907" s="210"/>
    </row>
    <row r="908" ht="12.75" customHeight="1">
      <c r="A908" s="625"/>
      <c r="B908" s="625"/>
      <c r="C908" s="625"/>
      <c r="D908" s="627"/>
      <c r="E908" s="210"/>
      <c r="F908" s="210"/>
      <c r="G908" s="210"/>
      <c r="H908" s="210"/>
      <c r="I908" s="627"/>
      <c r="J908" s="210"/>
      <c r="K908" s="210"/>
      <c r="L908" s="210"/>
      <c r="M908" s="628"/>
      <c r="N908" s="210"/>
      <c r="O908" s="210"/>
      <c r="P908" s="210"/>
      <c r="Q908" s="210"/>
      <c r="R908" s="210"/>
      <c r="S908" s="210"/>
      <c r="T908" s="210"/>
      <c r="U908" s="210"/>
      <c r="V908" s="210"/>
      <c r="W908" s="210"/>
      <c r="X908" s="210"/>
      <c r="Y908" s="210"/>
      <c r="Z908" s="210"/>
    </row>
    <row r="909" ht="12.75" customHeight="1">
      <c r="A909" s="625"/>
      <c r="B909" s="625"/>
      <c r="C909" s="625"/>
      <c r="D909" s="627"/>
      <c r="E909" s="210"/>
      <c r="F909" s="210"/>
      <c r="G909" s="210"/>
      <c r="H909" s="210"/>
      <c r="I909" s="627"/>
      <c r="J909" s="210"/>
      <c r="K909" s="210"/>
      <c r="L909" s="210"/>
      <c r="M909" s="628"/>
      <c r="N909" s="210"/>
      <c r="O909" s="210"/>
      <c r="P909" s="210"/>
      <c r="Q909" s="210"/>
      <c r="R909" s="210"/>
      <c r="S909" s="210"/>
      <c r="T909" s="210"/>
      <c r="U909" s="210"/>
      <c r="V909" s="210"/>
      <c r="W909" s="210"/>
      <c r="X909" s="210"/>
      <c r="Y909" s="210"/>
      <c r="Z909" s="210"/>
    </row>
    <row r="910" ht="12.75" customHeight="1">
      <c r="A910" s="625"/>
      <c r="B910" s="625"/>
      <c r="C910" s="625"/>
      <c r="D910" s="627"/>
      <c r="E910" s="210"/>
      <c r="F910" s="210"/>
      <c r="G910" s="210"/>
      <c r="H910" s="210"/>
      <c r="I910" s="627"/>
      <c r="J910" s="210"/>
      <c r="K910" s="210"/>
      <c r="L910" s="210"/>
      <c r="M910" s="628"/>
      <c r="N910" s="210"/>
      <c r="O910" s="210"/>
      <c r="P910" s="210"/>
      <c r="Q910" s="210"/>
      <c r="R910" s="210"/>
      <c r="S910" s="210"/>
      <c r="T910" s="210"/>
      <c r="U910" s="210"/>
      <c r="V910" s="210"/>
      <c r="W910" s="210"/>
      <c r="X910" s="210"/>
      <c r="Y910" s="210"/>
      <c r="Z910" s="210"/>
    </row>
    <row r="911" ht="12.75" customHeight="1">
      <c r="A911" s="625"/>
      <c r="B911" s="625"/>
      <c r="C911" s="625"/>
      <c r="D911" s="627"/>
      <c r="E911" s="210"/>
      <c r="F911" s="210"/>
      <c r="G911" s="210"/>
      <c r="H911" s="210"/>
      <c r="I911" s="627"/>
      <c r="J911" s="210"/>
      <c r="K911" s="210"/>
      <c r="L911" s="210"/>
      <c r="M911" s="628"/>
      <c r="N911" s="210"/>
      <c r="O911" s="210"/>
      <c r="P911" s="210"/>
      <c r="Q911" s="210"/>
      <c r="R911" s="210"/>
      <c r="S911" s="210"/>
      <c r="T911" s="210"/>
      <c r="U911" s="210"/>
      <c r="V911" s="210"/>
      <c r="W911" s="210"/>
      <c r="X911" s="210"/>
      <c r="Y911" s="210"/>
      <c r="Z911" s="210"/>
    </row>
    <row r="912" ht="12.75" customHeight="1">
      <c r="A912" s="625"/>
      <c r="B912" s="625"/>
      <c r="C912" s="625"/>
      <c r="D912" s="627"/>
      <c r="E912" s="210"/>
      <c r="F912" s="210"/>
      <c r="G912" s="210"/>
      <c r="H912" s="210"/>
      <c r="I912" s="627"/>
      <c r="J912" s="210"/>
      <c r="K912" s="210"/>
      <c r="L912" s="210"/>
      <c r="M912" s="628"/>
      <c r="N912" s="210"/>
      <c r="O912" s="210"/>
      <c r="P912" s="210"/>
      <c r="Q912" s="210"/>
      <c r="R912" s="210"/>
      <c r="S912" s="210"/>
      <c r="T912" s="210"/>
      <c r="U912" s="210"/>
      <c r="V912" s="210"/>
      <c r="W912" s="210"/>
      <c r="X912" s="210"/>
      <c r="Y912" s="210"/>
      <c r="Z912" s="210"/>
    </row>
    <row r="913" ht="12.75" customHeight="1">
      <c r="A913" s="625"/>
      <c r="B913" s="625"/>
      <c r="C913" s="625"/>
      <c r="D913" s="627"/>
      <c r="E913" s="210"/>
      <c r="F913" s="210"/>
      <c r="G913" s="210"/>
      <c r="H913" s="210"/>
      <c r="I913" s="627"/>
      <c r="J913" s="210"/>
      <c r="K913" s="210"/>
      <c r="L913" s="210"/>
      <c r="M913" s="628"/>
      <c r="N913" s="210"/>
      <c r="O913" s="210"/>
      <c r="P913" s="210"/>
      <c r="Q913" s="210"/>
      <c r="R913" s="210"/>
      <c r="S913" s="210"/>
      <c r="T913" s="210"/>
      <c r="U913" s="210"/>
      <c r="V913" s="210"/>
      <c r="W913" s="210"/>
      <c r="X913" s="210"/>
      <c r="Y913" s="210"/>
      <c r="Z913" s="210"/>
    </row>
    <row r="914" ht="12.75" customHeight="1">
      <c r="A914" s="625"/>
      <c r="B914" s="625"/>
      <c r="C914" s="625"/>
      <c r="D914" s="627"/>
      <c r="E914" s="210"/>
      <c r="F914" s="210"/>
      <c r="G914" s="210"/>
      <c r="H914" s="210"/>
      <c r="I914" s="627"/>
      <c r="J914" s="210"/>
      <c r="K914" s="210"/>
      <c r="L914" s="210"/>
      <c r="M914" s="628"/>
      <c r="N914" s="210"/>
      <c r="O914" s="210"/>
      <c r="P914" s="210"/>
      <c r="Q914" s="210"/>
      <c r="R914" s="210"/>
      <c r="S914" s="210"/>
      <c r="T914" s="210"/>
      <c r="U914" s="210"/>
      <c r="V914" s="210"/>
      <c r="W914" s="210"/>
      <c r="X914" s="210"/>
      <c r="Y914" s="210"/>
      <c r="Z914" s="210"/>
    </row>
    <row r="915" ht="12.75" customHeight="1">
      <c r="A915" s="625"/>
      <c r="B915" s="625"/>
      <c r="C915" s="625"/>
      <c r="D915" s="627"/>
      <c r="E915" s="210"/>
      <c r="F915" s="210"/>
      <c r="G915" s="210"/>
      <c r="H915" s="210"/>
      <c r="I915" s="627"/>
      <c r="J915" s="210"/>
      <c r="K915" s="210"/>
      <c r="L915" s="210"/>
      <c r="M915" s="628"/>
      <c r="N915" s="210"/>
      <c r="O915" s="210"/>
      <c r="P915" s="210"/>
      <c r="Q915" s="210"/>
      <c r="R915" s="210"/>
      <c r="S915" s="210"/>
      <c r="T915" s="210"/>
      <c r="U915" s="210"/>
      <c r="V915" s="210"/>
      <c r="W915" s="210"/>
      <c r="X915" s="210"/>
      <c r="Y915" s="210"/>
      <c r="Z915" s="210"/>
    </row>
    <row r="916" ht="12.75" customHeight="1">
      <c r="A916" s="625"/>
      <c r="B916" s="625"/>
      <c r="C916" s="625"/>
      <c r="D916" s="627"/>
      <c r="E916" s="210"/>
      <c r="F916" s="210"/>
      <c r="G916" s="210"/>
      <c r="H916" s="210"/>
      <c r="I916" s="627"/>
      <c r="J916" s="210"/>
      <c r="K916" s="210"/>
      <c r="L916" s="210"/>
      <c r="M916" s="628"/>
      <c r="N916" s="210"/>
      <c r="O916" s="210"/>
      <c r="P916" s="210"/>
      <c r="Q916" s="210"/>
      <c r="R916" s="210"/>
      <c r="S916" s="210"/>
      <c r="T916" s="210"/>
      <c r="U916" s="210"/>
      <c r="V916" s="210"/>
      <c r="W916" s="210"/>
      <c r="X916" s="210"/>
      <c r="Y916" s="210"/>
      <c r="Z916" s="210"/>
    </row>
    <row r="917" ht="12.75" customHeight="1">
      <c r="A917" s="625"/>
      <c r="B917" s="625"/>
      <c r="C917" s="625"/>
      <c r="D917" s="627"/>
      <c r="E917" s="210"/>
      <c r="F917" s="210"/>
      <c r="G917" s="210"/>
      <c r="H917" s="210"/>
      <c r="I917" s="627"/>
      <c r="J917" s="210"/>
      <c r="K917" s="210"/>
      <c r="L917" s="210"/>
      <c r="M917" s="628"/>
      <c r="N917" s="210"/>
      <c r="O917" s="210"/>
      <c r="P917" s="210"/>
      <c r="Q917" s="210"/>
      <c r="R917" s="210"/>
      <c r="S917" s="210"/>
      <c r="T917" s="210"/>
      <c r="U917" s="210"/>
      <c r="V917" s="210"/>
      <c r="W917" s="210"/>
      <c r="X917" s="210"/>
      <c r="Y917" s="210"/>
      <c r="Z917" s="210"/>
    </row>
    <row r="918" ht="12.75" customHeight="1">
      <c r="A918" s="625"/>
      <c r="B918" s="625"/>
      <c r="C918" s="625"/>
      <c r="D918" s="627"/>
      <c r="E918" s="210"/>
      <c r="F918" s="210"/>
      <c r="G918" s="210"/>
      <c r="H918" s="210"/>
      <c r="I918" s="627"/>
      <c r="J918" s="210"/>
      <c r="K918" s="210"/>
      <c r="L918" s="210"/>
      <c r="M918" s="628"/>
      <c r="N918" s="210"/>
      <c r="O918" s="210"/>
      <c r="P918" s="210"/>
      <c r="Q918" s="210"/>
      <c r="R918" s="210"/>
      <c r="S918" s="210"/>
      <c r="T918" s="210"/>
      <c r="U918" s="210"/>
      <c r="V918" s="210"/>
      <c r="W918" s="210"/>
      <c r="X918" s="210"/>
      <c r="Y918" s="210"/>
      <c r="Z918" s="210"/>
    </row>
    <row r="919" ht="12.75" customHeight="1">
      <c r="A919" s="625"/>
      <c r="B919" s="625"/>
      <c r="C919" s="625"/>
      <c r="D919" s="627"/>
      <c r="E919" s="210"/>
      <c r="F919" s="210"/>
      <c r="G919" s="210"/>
      <c r="H919" s="210"/>
      <c r="I919" s="627"/>
      <c r="J919" s="210"/>
      <c r="K919" s="210"/>
      <c r="L919" s="210"/>
      <c r="M919" s="628"/>
      <c r="N919" s="210"/>
      <c r="O919" s="210"/>
      <c r="P919" s="210"/>
      <c r="Q919" s="210"/>
      <c r="R919" s="210"/>
      <c r="S919" s="210"/>
      <c r="T919" s="210"/>
      <c r="U919" s="210"/>
      <c r="V919" s="210"/>
      <c r="W919" s="210"/>
      <c r="X919" s="210"/>
      <c r="Y919" s="210"/>
      <c r="Z919" s="210"/>
    </row>
    <row r="920" ht="12.75" customHeight="1">
      <c r="A920" s="625"/>
      <c r="B920" s="625"/>
      <c r="C920" s="625"/>
      <c r="D920" s="627"/>
      <c r="E920" s="210"/>
      <c r="F920" s="210"/>
      <c r="G920" s="210"/>
      <c r="H920" s="210"/>
      <c r="I920" s="627"/>
      <c r="J920" s="210"/>
      <c r="K920" s="210"/>
      <c r="L920" s="210"/>
      <c r="M920" s="628"/>
      <c r="N920" s="210"/>
      <c r="O920" s="210"/>
      <c r="P920" s="210"/>
      <c r="Q920" s="210"/>
      <c r="R920" s="210"/>
      <c r="S920" s="210"/>
      <c r="T920" s="210"/>
      <c r="U920" s="210"/>
      <c r="V920" s="210"/>
      <c r="W920" s="210"/>
      <c r="X920" s="210"/>
      <c r="Y920" s="210"/>
      <c r="Z920" s="210"/>
    </row>
    <row r="921" ht="12.75" customHeight="1">
      <c r="A921" s="625"/>
      <c r="B921" s="625"/>
      <c r="C921" s="625"/>
      <c r="D921" s="627"/>
      <c r="E921" s="210"/>
      <c r="F921" s="210"/>
      <c r="G921" s="210"/>
      <c r="H921" s="210"/>
      <c r="I921" s="627"/>
      <c r="J921" s="210"/>
      <c r="K921" s="210"/>
      <c r="L921" s="210"/>
      <c r="M921" s="628"/>
      <c r="N921" s="210"/>
      <c r="O921" s="210"/>
      <c r="P921" s="210"/>
      <c r="Q921" s="210"/>
      <c r="R921" s="210"/>
      <c r="S921" s="210"/>
      <c r="T921" s="210"/>
      <c r="U921" s="210"/>
      <c r="V921" s="210"/>
      <c r="W921" s="210"/>
      <c r="X921" s="210"/>
      <c r="Y921" s="210"/>
      <c r="Z921" s="210"/>
    </row>
    <row r="922" ht="12.75" customHeight="1">
      <c r="A922" s="625"/>
      <c r="B922" s="625"/>
      <c r="C922" s="625"/>
      <c r="D922" s="627"/>
      <c r="E922" s="210"/>
      <c r="F922" s="210"/>
      <c r="G922" s="210"/>
      <c r="H922" s="210"/>
      <c r="I922" s="627"/>
      <c r="J922" s="210"/>
      <c r="K922" s="210"/>
      <c r="L922" s="210"/>
      <c r="M922" s="628"/>
      <c r="N922" s="210"/>
      <c r="O922" s="210"/>
      <c r="P922" s="210"/>
      <c r="Q922" s="210"/>
      <c r="R922" s="210"/>
      <c r="S922" s="210"/>
      <c r="T922" s="210"/>
      <c r="U922" s="210"/>
      <c r="V922" s="210"/>
      <c r="W922" s="210"/>
      <c r="X922" s="210"/>
      <c r="Y922" s="210"/>
      <c r="Z922" s="210"/>
    </row>
    <row r="923" ht="12.75" customHeight="1">
      <c r="A923" s="625"/>
      <c r="B923" s="625"/>
      <c r="C923" s="625"/>
      <c r="D923" s="627"/>
      <c r="E923" s="210"/>
      <c r="F923" s="210"/>
      <c r="G923" s="210"/>
      <c r="H923" s="210"/>
      <c r="I923" s="627"/>
      <c r="J923" s="210"/>
      <c r="K923" s="210"/>
      <c r="L923" s="210"/>
      <c r="M923" s="628"/>
      <c r="N923" s="210"/>
      <c r="O923" s="210"/>
      <c r="P923" s="210"/>
      <c r="Q923" s="210"/>
      <c r="R923" s="210"/>
      <c r="S923" s="210"/>
      <c r="T923" s="210"/>
      <c r="U923" s="210"/>
      <c r="V923" s="210"/>
      <c r="W923" s="210"/>
      <c r="X923" s="210"/>
      <c r="Y923" s="210"/>
      <c r="Z923" s="210"/>
    </row>
    <row r="924" ht="12.75" customHeight="1">
      <c r="A924" s="625"/>
      <c r="B924" s="625"/>
      <c r="C924" s="625"/>
      <c r="D924" s="627"/>
      <c r="E924" s="210"/>
      <c r="F924" s="210"/>
      <c r="G924" s="210"/>
      <c r="H924" s="210"/>
      <c r="I924" s="627"/>
      <c r="J924" s="210"/>
      <c r="K924" s="210"/>
      <c r="L924" s="210"/>
      <c r="M924" s="628"/>
      <c r="N924" s="210"/>
      <c r="O924" s="210"/>
      <c r="P924" s="210"/>
      <c r="Q924" s="210"/>
      <c r="R924" s="210"/>
      <c r="S924" s="210"/>
      <c r="T924" s="210"/>
      <c r="U924" s="210"/>
      <c r="V924" s="210"/>
      <c r="W924" s="210"/>
      <c r="X924" s="210"/>
      <c r="Y924" s="210"/>
      <c r="Z924" s="210"/>
    </row>
    <row r="925" ht="12.75" customHeight="1">
      <c r="A925" s="625"/>
      <c r="B925" s="625"/>
      <c r="C925" s="625"/>
      <c r="D925" s="627"/>
      <c r="E925" s="210"/>
      <c r="F925" s="210"/>
      <c r="G925" s="210"/>
      <c r="H925" s="210"/>
      <c r="I925" s="627"/>
      <c r="J925" s="210"/>
      <c r="K925" s="210"/>
      <c r="L925" s="210"/>
      <c r="M925" s="628"/>
      <c r="N925" s="210"/>
      <c r="O925" s="210"/>
      <c r="P925" s="210"/>
      <c r="Q925" s="210"/>
      <c r="R925" s="210"/>
      <c r="S925" s="210"/>
      <c r="T925" s="210"/>
      <c r="U925" s="210"/>
      <c r="V925" s="210"/>
      <c r="W925" s="210"/>
      <c r="X925" s="210"/>
      <c r="Y925" s="210"/>
      <c r="Z925" s="210"/>
    </row>
    <row r="926" ht="12.75" customHeight="1">
      <c r="A926" s="625"/>
      <c r="B926" s="625"/>
      <c r="C926" s="625"/>
      <c r="D926" s="627"/>
      <c r="E926" s="210"/>
      <c r="F926" s="210"/>
      <c r="G926" s="210"/>
      <c r="H926" s="210"/>
      <c r="I926" s="627"/>
      <c r="J926" s="210"/>
      <c r="K926" s="210"/>
      <c r="L926" s="210"/>
      <c r="M926" s="628"/>
      <c r="N926" s="210"/>
      <c r="O926" s="210"/>
      <c r="P926" s="210"/>
      <c r="Q926" s="210"/>
      <c r="R926" s="210"/>
      <c r="S926" s="210"/>
      <c r="T926" s="210"/>
      <c r="U926" s="210"/>
      <c r="V926" s="210"/>
      <c r="W926" s="210"/>
      <c r="X926" s="210"/>
      <c r="Y926" s="210"/>
      <c r="Z926" s="210"/>
    </row>
    <row r="927" ht="12.75" customHeight="1">
      <c r="A927" s="625"/>
      <c r="B927" s="625"/>
      <c r="C927" s="625"/>
      <c r="D927" s="627"/>
      <c r="E927" s="210"/>
      <c r="F927" s="210"/>
      <c r="G927" s="210"/>
      <c r="H927" s="210"/>
      <c r="I927" s="627"/>
      <c r="J927" s="210"/>
      <c r="K927" s="210"/>
      <c r="L927" s="210"/>
      <c r="M927" s="628"/>
      <c r="N927" s="210"/>
      <c r="O927" s="210"/>
      <c r="P927" s="210"/>
      <c r="Q927" s="210"/>
      <c r="R927" s="210"/>
      <c r="S927" s="210"/>
      <c r="T927" s="210"/>
      <c r="U927" s="210"/>
      <c r="V927" s="210"/>
      <c r="W927" s="210"/>
      <c r="X927" s="210"/>
      <c r="Y927" s="210"/>
      <c r="Z927" s="210"/>
    </row>
    <row r="928" ht="12.75" customHeight="1">
      <c r="A928" s="625"/>
      <c r="B928" s="625"/>
      <c r="C928" s="625"/>
      <c r="D928" s="627"/>
      <c r="E928" s="210"/>
      <c r="F928" s="210"/>
      <c r="G928" s="210"/>
      <c r="H928" s="210"/>
      <c r="I928" s="627"/>
      <c r="J928" s="210"/>
      <c r="K928" s="210"/>
      <c r="L928" s="210"/>
      <c r="M928" s="628"/>
      <c r="N928" s="210"/>
      <c r="O928" s="210"/>
      <c r="P928" s="210"/>
      <c r="Q928" s="210"/>
      <c r="R928" s="210"/>
      <c r="S928" s="210"/>
      <c r="T928" s="210"/>
      <c r="U928" s="210"/>
      <c r="V928" s="210"/>
      <c r="W928" s="210"/>
      <c r="X928" s="210"/>
      <c r="Y928" s="210"/>
      <c r="Z928" s="210"/>
    </row>
    <row r="929" ht="12.75" customHeight="1">
      <c r="A929" s="625"/>
      <c r="B929" s="625"/>
      <c r="C929" s="625"/>
      <c r="D929" s="627"/>
      <c r="E929" s="210"/>
      <c r="F929" s="210"/>
      <c r="G929" s="210"/>
      <c r="H929" s="210"/>
      <c r="I929" s="627"/>
      <c r="J929" s="210"/>
      <c r="K929" s="210"/>
      <c r="L929" s="210"/>
      <c r="M929" s="628"/>
      <c r="N929" s="210"/>
      <c r="O929" s="210"/>
      <c r="P929" s="210"/>
      <c r="Q929" s="210"/>
      <c r="R929" s="210"/>
      <c r="S929" s="210"/>
      <c r="T929" s="210"/>
      <c r="U929" s="210"/>
      <c r="V929" s="210"/>
      <c r="W929" s="210"/>
      <c r="X929" s="210"/>
      <c r="Y929" s="210"/>
      <c r="Z929" s="210"/>
    </row>
    <row r="930" ht="12.75" customHeight="1">
      <c r="A930" s="625"/>
      <c r="B930" s="625"/>
      <c r="C930" s="625"/>
      <c r="D930" s="627"/>
      <c r="E930" s="210"/>
      <c r="F930" s="210"/>
      <c r="G930" s="210"/>
      <c r="H930" s="210"/>
      <c r="I930" s="627"/>
      <c r="J930" s="210"/>
      <c r="K930" s="210"/>
      <c r="L930" s="210"/>
      <c r="M930" s="628"/>
      <c r="N930" s="210"/>
      <c r="O930" s="210"/>
      <c r="P930" s="210"/>
      <c r="Q930" s="210"/>
      <c r="R930" s="210"/>
      <c r="S930" s="210"/>
      <c r="T930" s="210"/>
      <c r="U930" s="210"/>
      <c r="V930" s="210"/>
      <c r="W930" s="210"/>
      <c r="X930" s="210"/>
      <c r="Y930" s="210"/>
      <c r="Z930" s="210"/>
    </row>
    <row r="931" ht="12.75" customHeight="1">
      <c r="A931" s="625"/>
      <c r="B931" s="625"/>
      <c r="C931" s="625"/>
      <c r="D931" s="627"/>
      <c r="E931" s="210"/>
      <c r="F931" s="210"/>
      <c r="G931" s="210"/>
      <c r="H931" s="210"/>
      <c r="I931" s="627"/>
      <c r="J931" s="210"/>
      <c r="K931" s="210"/>
      <c r="L931" s="210"/>
      <c r="M931" s="628"/>
      <c r="N931" s="210"/>
      <c r="O931" s="210"/>
      <c r="P931" s="210"/>
      <c r="Q931" s="210"/>
      <c r="R931" s="210"/>
      <c r="S931" s="210"/>
      <c r="T931" s="210"/>
      <c r="U931" s="210"/>
      <c r="V931" s="210"/>
      <c r="W931" s="210"/>
      <c r="X931" s="210"/>
      <c r="Y931" s="210"/>
      <c r="Z931" s="210"/>
    </row>
    <row r="932" ht="12.75" customHeight="1">
      <c r="A932" s="625"/>
      <c r="B932" s="625"/>
      <c r="C932" s="625"/>
      <c r="D932" s="627"/>
      <c r="E932" s="210"/>
      <c r="F932" s="210"/>
      <c r="G932" s="210"/>
      <c r="H932" s="210"/>
      <c r="I932" s="627"/>
      <c r="J932" s="210"/>
      <c r="K932" s="210"/>
      <c r="L932" s="210"/>
      <c r="M932" s="628"/>
      <c r="N932" s="210"/>
      <c r="O932" s="210"/>
      <c r="P932" s="210"/>
      <c r="Q932" s="210"/>
      <c r="R932" s="210"/>
      <c r="S932" s="210"/>
      <c r="T932" s="210"/>
      <c r="U932" s="210"/>
      <c r="V932" s="210"/>
      <c r="W932" s="210"/>
      <c r="X932" s="210"/>
      <c r="Y932" s="210"/>
      <c r="Z932" s="210"/>
    </row>
    <row r="933" ht="12.75" customHeight="1">
      <c r="A933" s="625"/>
      <c r="B933" s="625"/>
      <c r="C933" s="625"/>
      <c r="D933" s="627"/>
      <c r="E933" s="210"/>
      <c r="F933" s="210"/>
      <c r="G933" s="210"/>
      <c r="H933" s="210"/>
      <c r="I933" s="627"/>
      <c r="J933" s="210"/>
      <c r="K933" s="210"/>
      <c r="L933" s="210"/>
      <c r="M933" s="628"/>
      <c r="N933" s="210"/>
      <c r="O933" s="210"/>
      <c r="P933" s="210"/>
      <c r="Q933" s="210"/>
      <c r="R933" s="210"/>
      <c r="S933" s="210"/>
      <c r="T933" s="210"/>
      <c r="U933" s="210"/>
      <c r="V933" s="210"/>
      <c r="W933" s="210"/>
      <c r="X933" s="210"/>
      <c r="Y933" s="210"/>
      <c r="Z933" s="210"/>
    </row>
    <row r="934" ht="12.75" customHeight="1">
      <c r="A934" s="625"/>
      <c r="B934" s="625"/>
      <c r="C934" s="625"/>
      <c r="D934" s="627"/>
      <c r="E934" s="210"/>
      <c r="F934" s="210"/>
      <c r="G934" s="210"/>
      <c r="H934" s="210"/>
      <c r="I934" s="627"/>
      <c r="J934" s="210"/>
      <c r="K934" s="210"/>
      <c r="L934" s="210"/>
      <c r="M934" s="628"/>
      <c r="N934" s="210"/>
      <c r="O934" s="210"/>
      <c r="P934" s="210"/>
      <c r="Q934" s="210"/>
      <c r="R934" s="210"/>
      <c r="S934" s="210"/>
      <c r="T934" s="210"/>
      <c r="U934" s="210"/>
      <c r="V934" s="210"/>
      <c r="W934" s="210"/>
      <c r="X934" s="210"/>
      <c r="Y934" s="210"/>
      <c r="Z934" s="210"/>
    </row>
    <row r="935" ht="12.75" customHeight="1">
      <c r="A935" s="625"/>
      <c r="B935" s="625"/>
      <c r="C935" s="625"/>
      <c r="D935" s="627"/>
      <c r="E935" s="210"/>
      <c r="F935" s="210"/>
      <c r="G935" s="210"/>
      <c r="H935" s="210"/>
      <c r="I935" s="627"/>
      <c r="J935" s="210"/>
      <c r="K935" s="210"/>
      <c r="L935" s="210"/>
      <c r="M935" s="628"/>
      <c r="N935" s="210"/>
      <c r="O935" s="210"/>
      <c r="P935" s="210"/>
      <c r="Q935" s="210"/>
      <c r="R935" s="210"/>
      <c r="S935" s="210"/>
      <c r="T935" s="210"/>
      <c r="U935" s="210"/>
      <c r="V935" s="210"/>
      <c r="W935" s="210"/>
      <c r="X935" s="210"/>
      <c r="Y935" s="210"/>
      <c r="Z935" s="210"/>
    </row>
    <row r="936" ht="12.75" customHeight="1">
      <c r="A936" s="625"/>
      <c r="B936" s="625"/>
      <c r="C936" s="625"/>
      <c r="D936" s="627"/>
      <c r="E936" s="210"/>
      <c r="F936" s="210"/>
      <c r="G936" s="210"/>
      <c r="H936" s="210"/>
      <c r="I936" s="627"/>
      <c r="J936" s="210"/>
      <c r="K936" s="210"/>
      <c r="L936" s="210"/>
      <c r="M936" s="628"/>
      <c r="N936" s="210"/>
      <c r="O936" s="210"/>
      <c r="P936" s="210"/>
      <c r="Q936" s="210"/>
      <c r="R936" s="210"/>
      <c r="S936" s="210"/>
      <c r="T936" s="210"/>
      <c r="U936" s="210"/>
      <c r="V936" s="210"/>
      <c r="W936" s="210"/>
      <c r="X936" s="210"/>
      <c r="Y936" s="210"/>
      <c r="Z936" s="210"/>
    </row>
    <row r="937" ht="12.75" customHeight="1">
      <c r="A937" s="625"/>
      <c r="B937" s="625"/>
      <c r="C937" s="625"/>
      <c r="D937" s="627"/>
      <c r="E937" s="210"/>
      <c r="F937" s="210"/>
      <c r="G937" s="210"/>
      <c r="H937" s="210"/>
      <c r="I937" s="627"/>
      <c r="J937" s="210"/>
      <c r="K937" s="210"/>
      <c r="L937" s="210"/>
      <c r="M937" s="628"/>
      <c r="N937" s="210"/>
      <c r="O937" s="210"/>
      <c r="P937" s="210"/>
      <c r="Q937" s="210"/>
      <c r="R937" s="210"/>
      <c r="S937" s="210"/>
      <c r="T937" s="210"/>
      <c r="U937" s="210"/>
      <c r="V937" s="210"/>
      <c r="W937" s="210"/>
      <c r="X937" s="210"/>
      <c r="Y937" s="210"/>
      <c r="Z937" s="210"/>
    </row>
    <row r="938" ht="12.75" customHeight="1">
      <c r="A938" s="625"/>
      <c r="B938" s="625"/>
      <c r="C938" s="625"/>
      <c r="D938" s="627"/>
      <c r="E938" s="210"/>
      <c r="F938" s="210"/>
      <c r="G938" s="210"/>
      <c r="H938" s="210"/>
      <c r="I938" s="627"/>
      <c r="J938" s="210"/>
      <c r="K938" s="210"/>
      <c r="L938" s="210"/>
      <c r="M938" s="628"/>
      <c r="N938" s="210"/>
      <c r="O938" s="210"/>
      <c r="P938" s="210"/>
      <c r="Q938" s="210"/>
      <c r="R938" s="210"/>
      <c r="S938" s="210"/>
      <c r="T938" s="210"/>
      <c r="U938" s="210"/>
      <c r="V938" s="210"/>
      <c r="W938" s="210"/>
      <c r="X938" s="210"/>
      <c r="Y938" s="210"/>
      <c r="Z938" s="210"/>
    </row>
    <row r="939" ht="12.75" customHeight="1">
      <c r="A939" s="625"/>
      <c r="B939" s="625"/>
      <c r="C939" s="625"/>
      <c r="D939" s="627"/>
      <c r="E939" s="210"/>
      <c r="F939" s="210"/>
      <c r="G939" s="210"/>
      <c r="H939" s="210"/>
      <c r="I939" s="627"/>
      <c r="J939" s="210"/>
      <c r="K939" s="210"/>
      <c r="L939" s="210"/>
      <c r="M939" s="628"/>
      <c r="N939" s="210"/>
      <c r="O939" s="210"/>
      <c r="P939" s="210"/>
      <c r="Q939" s="210"/>
      <c r="R939" s="210"/>
      <c r="S939" s="210"/>
      <c r="T939" s="210"/>
      <c r="U939" s="210"/>
      <c r="V939" s="210"/>
      <c r="W939" s="210"/>
      <c r="X939" s="210"/>
      <c r="Y939" s="210"/>
      <c r="Z939" s="210"/>
    </row>
    <row r="940" ht="12.75" customHeight="1">
      <c r="A940" s="625"/>
      <c r="B940" s="625"/>
      <c r="C940" s="625"/>
      <c r="D940" s="627"/>
      <c r="E940" s="210"/>
      <c r="F940" s="210"/>
      <c r="G940" s="210"/>
      <c r="H940" s="210"/>
      <c r="I940" s="627"/>
      <c r="J940" s="210"/>
      <c r="K940" s="210"/>
      <c r="L940" s="210"/>
      <c r="M940" s="628"/>
      <c r="N940" s="210"/>
      <c r="O940" s="210"/>
      <c r="P940" s="210"/>
      <c r="Q940" s="210"/>
      <c r="R940" s="210"/>
      <c r="S940" s="210"/>
      <c r="T940" s="210"/>
      <c r="U940" s="210"/>
      <c r="V940" s="210"/>
      <c r="W940" s="210"/>
      <c r="X940" s="210"/>
      <c r="Y940" s="210"/>
      <c r="Z940" s="210"/>
    </row>
    <row r="941" ht="12.75" customHeight="1">
      <c r="A941" s="625"/>
      <c r="B941" s="625"/>
      <c r="C941" s="625"/>
      <c r="D941" s="627"/>
      <c r="E941" s="210"/>
      <c r="F941" s="210"/>
      <c r="G941" s="210"/>
      <c r="H941" s="210"/>
      <c r="I941" s="627"/>
      <c r="J941" s="210"/>
      <c r="K941" s="210"/>
      <c r="L941" s="210"/>
      <c r="M941" s="628"/>
      <c r="N941" s="210"/>
      <c r="O941" s="210"/>
      <c r="P941" s="210"/>
      <c r="Q941" s="210"/>
      <c r="R941" s="210"/>
      <c r="S941" s="210"/>
      <c r="T941" s="210"/>
      <c r="U941" s="210"/>
      <c r="V941" s="210"/>
      <c r="W941" s="210"/>
      <c r="X941" s="210"/>
      <c r="Y941" s="210"/>
      <c r="Z941" s="210"/>
    </row>
    <row r="942" ht="12.75" customHeight="1">
      <c r="A942" s="625"/>
      <c r="B942" s="625"/>
      <c r="C942" s="625"/>
      <c r="D942" s="627"/>
      <c r="E942" s="210"/>
      <c r="F942" s="210"/>
      <c r="G942" s="210"/>
      <c r="H942" s="210"/>
      <c r="I942" s="627"/>
      <c r="J942" s="210"/>
      <c r="K942" s="210"/>
      <c r="L942" s="210"/>
      <c r="M942" s="628"/>
      <c r="N942" s="210"/>
      <c r="O942" s="210"/>
      <c r="P942" s="210"/>
      <c r="Q942" s="210"/>
      <c r="R942" s="210"/>
      <c r="S942" s="210"/>
      <c r="T942" s="210"/>
      <c r="U942" s="210"/>
      <c r="V942" s="210"/>
      <c r="W942" s="210"/>
      <c r="X942" s="210"/>
      <c r="Y942" s="210"/>
      <c r="Z942" s="210"/>
    </row>
    <row r="943" ht="12.75" customHeight="1">
      <c r="A943" s="625"/>
      <c r="B943" s="625"/>
      <c r="C943" s="625"/>
      <c r="D943" s="627"/>
      <c r="E943" s="210"/>
      <c r="F943" s="210"/>
      <c r="G943" s="210"/>
      <c r="H943" s="210"/>
      <c r="I943" s="627"/>
      <c r="J943" s="210"/>
      <c r="K943" s="210"/>
      <c r="L943" s="210"/>
      <c r="M943" s="628"/>
      <c r="N943" s="210"/>
      <c r="O943" s="210"/>
      <c r="P943" s="210"/>
      <c r="Q943" s="210"/>
      <c r="R943" s="210"/>
      <c r="S943" s="210"/>
      <c r="T943" s="210"/>
      <c r="U943" s="210"/>
      <c r="V943" s="210"/>
      <c r="W943" s="210"/>
      <c r="X943" s="210"/>
      <c r="Y943" s="210"/>
      <c r="Z943" s="210"/>
    </row>
    <row r="944" ht="12.75" customHeight="1">
      <c r="A944" s="625"/>
      <c r="B944" s="625"/>
      <c r="C944" s="625"/>
      <c r="D944" s="627"/>
      <c r="E944" s="210"/>
      <c r="F944" s="210"/>
      <c r="G944" s="210"/>
      <c r="H944" s="210"/>
      <c r="I944" s="627"/>
      <c r="J944" s="210"/>
      <c r="K944" s="210"/>
      <c r="L944" s="210"/>
      <c r="M944" s="628"/>
      <c r="N944" s="210"/>
      <c r="O944" s="210"/>
      <c r="P944" s="210"/>
      <c r="Q944" s="210"/>
      <c r="R944" s="210"/>
      <c r="S944" s="210"/>
      <c r="T944" s="210"/>
      <c r="U944" s="210"/>
      <c r="V944" s="210"/>
      <c r="W944" s="210"/>
      <c r="X944" s="210"/>
      <c r="Y944" s="210"/>
      <c r="Z944" s="210"/>
    </row>
    <row r="945" ht="12.75" customHeight="1">
      <c r="A945" s="625"/>
      <c r="B945" s="625"/>
      <c r="C945" s="625"/>
      <c r="D945" s="627"/>
      <c r="E945" s="210"/>
      <c r="F945" s="210"/>
      <c r="G945" s="210"/>
      <c r="H945" s="210"/>
      <c r="I945" s="627"/>
      <c r="J945" s="210"/>
      <c r="K945" s="210"/>
      <c r="L945" s="210"/>
      <c r="M945" s="628"/>
      <c r="N945" s="210"/>
      <c r="O945" s="210"/>
      <c r="P945" s="210"/>
      <c r="Q945" s="210"/>
      <c r="R945" s="210"/>
      <c r="S945" s="210"/>
      <c r="T945" s="210"/>
      <c r="U945" s="210"/>
      <c r="V945" s="210"/>
      <c r="W945" s="210"/>
      <c r="X945" s="210"/>
      <c r="Y945" s="210"/>
      <c r="Z945" s="210"/>
    </row>
    <row r="946" ht="12.75" customHeight="1">
      <c r="A946" s="625"/>
      <c r="B946" s="625"/>
      <c r="C946" s="625"/>
      <c r="D946" s="627"/>
      <c r="E946" s="210"/>
      <c r="F946" s="210"/>
      <c r="G946" s="210"/>
      <c r="H946" s="210"/>
      <c r="I946" s="627"/>
      <c r="J946" s="210"/>
      <c r="K946" s="210"/>
      <c r="L946" s="210"/>
      <c r="M946" s="628"/>
      <c r="N946" s="210"/>
      <c r="O946" s="210"/>
      <c r="P946" s="210"/>
      <c r="Q946" s="210"/>
      <c r="R946" s="210"/>
      <c r="S946" s="210"/>
      <c r="T946" s="210"/>
      <c r="U946" s="210"/>
      <c r="V946" s="210"/>
      <c r="W946" s="210"/>
      <c r="X946" s="210"/>
      <c r="Y946" s="210"/>
      <c r="Z946" s="210"/>
    </row>
    <row r="947" ht="12.75" customHeight="1">
      <c r="A947" s="625"/>
      <c r="B947" s="625"/>
      <c r="C947" s="625"/>
      <c r="D947" s="627"/>
      <c r="E947" s="210"/>
      <c r="F947" s="210"/>
      <c r="G947" s="210"/>
      <c r="H947" s="210"/>
      <c r="I947" s="627"/>
      <c r="J947" s="210"/>
      <c r="K947" s="210"/>
      <c r="L947" s="210"/>
      <c r="M947" s="628"/>
      <c r="N947" s="210"/>
      <c r="O947" s="210"/>
      <c r="P947" s="210"/>
      <c r="Q947" s="210"/>
      <c r="R947" s="210"/>
      <c r="S947" s="210"/>
      <c r="T947" s="210"/>
      <c r="U947" s="210"/>
      <c r="V947" s="210"/>
      <c r="W947" s="210"/>
      <c r="X947" s="210"/>
      <c r="Y947" s="210"/>
      <c r="Z947" s="210"/>
    </row>
    <row r="948" ht="12.75" customHeight="1">
      <c r="A948" s="625"/>
      <c r="B948" s="625"/>
      <c r="C948" s="625"/>
      <c r="D948" s="627"/>
      <c r="E948" s="210"/>
      <c r="F948" s="210"/>
      <c r="G948" s="210"/>
      <c r="H948" s="210"/>
      <c r="I948" s="627"/>
      <c r="J948" s="210"/>
      <c r="K948" s="210"/>
      <c r="L948" s="210"/>
      <c r="M948" s="628"/>
      <c r="N948" s="210"/>
      <c r="O948" s="210"/>
      <c r="P948" s="210"/>
      <c r="Q948" s="210"/>
      <c r="R948" s="210"/>
      <c r="S948" s="210"/>
      <c r="T948" s="210"/>
      <c r="U948" s="210"/>
      <c r="V948" s="210"/>
      <c r="W948" s="210"/>
      <c r="X948" s="210"/>
      <c r="Y948" s="210"/>
      <c r="Z948" s="210"/>
    </row>
    <row r="949" ht="12.75" customHeight="1">
      <c r="A949" s="625"/>
      <c r="B949" s="625"/>
      <c r="C949" s="625"/>
      <c r="D949" s="627"/>
      <c r="E949" s="210"/>
      <c r="F949" s="210"/>
      <c r="G949" s="210"/>
      <c r="H949" s="210"/>
      <c r="I949" s="627"/>
      <c r="J949" s="210"/>
      <c r="K949" s="210"/>
      <c r="L949" s="210"/>
      <c r="M949" s="628"/>
      <c r="N949" s="210"/>
      <c r="O949" s="210"/>
      <c r="P949" s="210"/>
      <c r="Q949" s="210"/>
      <c r="R949" s="210"/>
      <c r="S949" s="210"/>
      <c r="T949" s="210"/>
      <c r="U949" s="210"/>
      <c r="V949" s="210"/>
      <c r="W949" s="210"/>
      <c r="X949" s="210"/>
      <c r="Y949" s="210"/>
      <c r="Z949" s="210"/>
    </row>
    <row r="950" ht="12.75" customHeight="1">
      <c r="A950" s="625"/>
      <c r="B950" s="625"/>
      <c r="C950" s="625"/>
      <c r="D950" s="627"/>
      <c r="E950" s="210"/>
      <c r="F950" s="210"/>
      <c r="G950" s="210"/>
      <c r="H950" s="210"/>
      <c r="I950" s="627"/>
      <c r="J950" s="210"/>
      <c r="K950" s="210"/>
      <c r="L950" s="210"/>
      <c r="M950" s="628"/>
      <c r="N950" s="210"/>
      <c r="O950" s="210"/>
      <c r="P950" s="210"/>
      <c r="Q950" s="210"/>
      <c r="R950" s="210"/>
      <c r="S950" s="210"/>
      <c r="T950" s="210"/>
      <c r="U950" s="210"/>
      <c r="V950" s="210"/>
      <c r="W950" s="210"/>
      <c r="X950" s="210"/>
      <c r="Y950" s="210"/>
      <c r="Z950" s="210"/>
    </row>
    <row r="951" ht="12.75" customHeight="1">
      <c r="A951" s="625"/>
      <c r="B951" s="625"/>
      <c r="C951" s="625"/>
      <c r="D951" s="627"/>
      <c r="E951" s="210"/>
      <c r="F951" s="210"/>
      <c r="G951" s="210"/>
      <c r="H951" s="210"/>
      <c r="I951" s="627"/>
      <c r="J951" s="210"/>
      <c r="K951" s="210"/>
      <c r="L951" s="210"/>
      <c r="M951" s="628"/>
      <c r="N951" s="210"/>
      <c r="O951" s="210"/>
      <c r="P951" s="210"/>
      <c r="Q951" s="210"/>
      <c r="R951" s="210"/>
      <c r="S951" s="210"/>
      <c r="T951" s="210"/>
      <c r="U951" s="210"/>
      <c r="V951" s="210"/>
      <c r="W951" s="210"/>
      <c r="X951" s="210"/>
      <c r="Y951" s="210"/>
      <c r="Z951" s="210"/>
    </row>
    <row r="952" ht="12.75" customHeight="1">
      <c r="A952" s="625"/>
      <c r="B952" s="625"/>
      <c r="C952" s="625"/>
      <c r="D952" s="627"/>
      <c r="E952" s="210"/>
      <c r="F952" s="210"/>
      <c r="G952" s="210"/>
      <c r="H952" s="210"/>
      <c r="I952" s="627"/>
      <c r="J952" s="210"/>
      <c r="K952" s="210"/>
      <c r="L952" s="210"/>
      <c r="M952" s="628"/>
      <c r="N952" s="210"/>
      <c r="O952" s="210"/>
      <c r="P952" s="210"/>
      <c r="Q952" s="210"/>
      <c r="R952" s="210"/>
      <c r="S952" s="210"/>
      <c r="T952" s="210"/>
      <c r="U952" s="210"/>
      <c r="V952" s="210"/>
      <c r="W952" s="210"/>
      <c r="X952" s="210"/>
      <c r="Y952" s="210"/>
      <c r="Z952" s="210"/>
    </row>
    <row r="953" ht="12.75" customHeight="1">
      <c r="A953" s="625"/>
      <c r="B953" s="625"/>
      <c r="C953" s="625"/>
      <c r="D953" s="627"/>
      <c r="E953" s="210"/>
      <c r="F953" s="210"/>
      <c r="G953" s="210"/>
      <c r="H953" s="210"/>
      <c r="I953" s="627"/>
      <c r="J953" s="210"/>
      <c r="K953" s="210"/>
      <c r="L953" s="210"/>
      <c r="M953" s="628"/>
      <c r="N953" s="210"/>
      <c r="O953" s="210"/>
      <c r="P953" s="210"/>
      <c r="Q953" s="210"/>
      <c r="R953" s="210"/>
      <c r="S953" s="210"/>
      <c r="T953" s="210"/>
      <c r="U953" s="210"/>
      <c r="V953" s="210"/>
      <c r="W953" s="210"/>
      <c r="X953" s="210"/>
      <c r="Y953" s="210"/>
      <c r="Z953" s="210"/>
    </row>
    <row r="954" ht="12.75" customHeight="1">
      <c r="A954" s="625"/>
      <c r="B954" s="625"/>
      <c r="C954" s="625"/>
      <c r="D954" s="627"/>
      <c r="E954" s="210"/>
      <c r="F954" s="210"/>
      <c r="G954" s="210"/>
      <c r="H954" s="210"/>
      <c r="I954" s="627"/>
      <c r="J954" s="210"/>
      <c r="K954" s="210"/>
      <c r="L954" s="210"/>
      <c r="M954" s="628"/>
      <c r="N954" s="210"/>
      <c r="O954" s="210"/>
      <c r="P954" s="210"/>
      <c r="Q954" s="210"/>
      <c r="R954" s="210"/>
      <c r="S954" s="210"/>
      <c r="T954" s="210"/>
      <c r="U954" s="210"/>
      <c r="V954" s="210"/>
      <c r="W954" s="210"/>
      <c r="X954" s="210"/>
      <c r="Y954" s="210"/>
      <c r="Z954" s="210"/>
    </row>
    <row r="955" ht="12.75" customHeight="1">
      <c r="A955" s="625"/>
      <c r="B955" s="625"/>
      <c r="C955" s="625"/>
      <c r="D955" s="627"/>
      <c r="E955" s="210"/>
      <c r="F955" s="210"/>
      <c r="G955" s="210"/>
      <c r="H955" s="210"/>
      <c r="I955" s="627"/>
      <c r="J955" s="210"/>
      <c r="K955" s="210"/>
      <c r="L955" s="210"/>
      <c r="M955" s="628"/>
      <c r="N955" s="210"/>
      <c r="O955" s="210"/>
      <c r="P955" s="210"/>
      <c r="Q955" s="210"/>
      <c r="R955" s="210"/>
      <c r="S955" s="210"/>
      <c r="T955" s="210"/>
      <c r="U955" s="210"/>
      <c r="V955" s="210"/>
      <c r="W955" s="210"/>
      <c r="X955" s="210"/>
      <c r="Y955" s="210"/>
      <c r="Z955" s="210"/>
    </row>
    <row r="956" ht="12.75" customHeight="1">
      <c r="A956" s="625"/>
      <c r="B956" s="625"/>
      <c r="C956" s="625"/>
      <c r="D956" s="627"/>
      <c r="E956" s="210"/>
      <c r="F956" s="210"/>
      <c r="G956" s="210"/>
      <c r="H956" s="210"/>
      <c r="I956" s="627"/>
      <c r="J956" s="210"/>
      <c r="K956" s="210"/>
      <c r="L956" s="210"/>
      <c r="M956" s="628"/>
      <c r="N956" s="210"/>
      <c r="O956" s="210"/>
      <c r="P956" s="210"/>
      <c r="Q956" s="210"/>
      <c r="R956" s="210"/>
      <c r="S956" s="210"/>
      <c r="T956" s="210"/>
      <c r="U956" s="210"/>
      <c r="V956" s="210"/>
      <c r="W956" s="210"/>
      <c r="X956" s="210"/>
      <c r="Y956" s="210"/>
      <c r="Z956" s="210"/>
    </row>
    <row r="957" ht="12.75" customHeight="1">
      <c r="A957" s="625"/>
      <c r="B957" s="625"/>
      <c r="C957" s="625"/>
      <c r="D957" s="627"/>
      <c r="E957" s="210"/>
      <c r="F957" s="210"/>
      <c r="G957" s="210"/>
      <c r="H957" s="210"/>
      <c r="I957" s="627"/>
      <c r="J957" s="210"/>
      <c r="K957" s="210"/>
      <c r="L957" s="210"/>
      <c r="M957" s="628"/>
      <c r="N957" s="210"/>
      <c r="O957" s="210"/>
      <c r="P957" s="210"/>
      <c r="Q957" s="210"/>
      <c r="R957" s="210"/>
      <c r="S957" s="210"/>
      <c r="T957" s="210"/>
      <c r="U957" s="210"/>
      <c r="V957" s="210"/>
      <c r="W957" s="210"/>
      <c r="X957" s="210"/>
      <c r="Y957" s="210"/>
      <c r="Z957" s="210"/>
    </row>
    <row r="958" ht="12.75" customHeight="1">
      <c r="A958" s="625"/>
      <c r="B958" s="625"/>
      <c r="C958" s="625"/>
      <c r="D958" s="627"/>
      <c r="E958" s="210"/>
      <c r="F958" s="210"/>
      <c r="G958" s="210"/>
      <c r="H958" s="210"/>
      <c r="I958" s="627"/>
      <c r="J958" s="210"/>
      <c r="K958" s="210"/>
      <c r="L958" s="210"/>
      <c r="M958" s="628"/>
      <c r="N958" s="210"/>
      <c r="O958" s="210"/>
      <c r="P958" s="210"/>
      <c r="Q958" s="210"/>
      <c r="R958" s="210"/>
      <c r="S958" s="210"/>
      <c r="T958" s="210"/>
      <c r="U958" s="210"/>
      <c r="V958" s="210"/>
      <c r="W958" s="210"/>
      <c r="X958" s="210"/>
      <c r="Y958" s="210"/>
      <c r="Z958" s="210"/>
    </row>
    <row r="959" ht="12.75" customHeight="1">
      <c r="A959" s="625"/>
      <c r="B959" s="625"/>
      <c r="C959" s="625"/>
      <c r="D959" s="627"/>
      <c r="E959" s="210"/>
      <c r="F959" s="210"/>
      <c r="G959" s="210"/>
      <c r="H959" s="210"/>
      <c r="I959" s="627"/>
      <c r="J959" s="210"/>
      <c r="K959" s="210"/>
      <c r="L959" s="210"/>
      <c r="M959" s="628"/>
      <c r="N959" s="210"/>
      <c r="O959" s="210"/>
      <c r="P959" s="210"/>
      <c r="Q959" s="210"/>
      <c r="R959" s="210"/>
      <c r="S959" s="210"/>
      <c r="T959" s="210"/>
      <c r="U959" s="210"/>
      <c r="V959" s="210"/>
      <c r="W959" s="210"/>
      <c r="X959" s="210"/>
      <c r="Y959" s="210"/>
      <c r="Z959" s="210"/>
    </row>
    <row r="960" ht="12.75" customHeight="1">
      <c r="A960" s="625"/>
      <c r="B960" s="625"/>
      <c r="C960" s="625"/>
      <c r="D960" s="627"/>
      <c r="E960" s="210"/>
      <c r="F960" s="210"/>
      <c r="G960" s="210"/>
      <c r="H960" s="210"/>
      <c r="I960" s="627"/>
      <c r="J960" s="210"/>
      <c r="K960" s="210"/>
      <c r="L960" s="210"/>
      <c r="M960" s="628"/>
      <c r="N960" s="210"/>
      <c r="O960" s="210"/>
      <c r="P960" s="210"/>
      <c r="Q960" s="210"/>
      <c r="R960" s="210"/>
      <c r="S960" s="210"/>
      <c r="T960" s="210"/>
      <c r="U960" s="210"/>
      <c r="V960" s="210"/>
      <c r="W960" s="210"/>
      <c r="X960" s="210"/>
      <c r="Y960" s="210"/>
      <c r="Z960" s="210"/>
    </row>
    <row r="961" ht="12.75" customHeight="1">
      <c r="A961" s="625"/>
      <c r="B961" s="625"/>
      <c r="C961" s="625"/>
      <c r="D961" s="627"/>
      <c r="E961" s="210"/>
      <c r="F961" s="210"/>
      <c r="G961" s="210"/>
      <c r="H961" s="210"/>
      <c r="I961" s="627"/>
      <c r="J961" s="210"/>
      <c r="K961" s="210"/>
      <c r="L961" s="210"/>
      <c r="M961" s="628"/>
      <c r="N961" s="210"/>
      <c r="O961" s="210"/>
      <c r="P961" s="210"/>
      <c r="Q961" s="210"/>
      <c r="R961" s="210"/>
      <c r="S961" s="210"/>
      <c r="T961" s="210"/>
      <c r="U961" s="210"/>
      <c r="V961" s="210"/>
      <c r="W961" s="210"/>
      <c r="X961" s="210"/>
      <c r="Y961" s="210"/>
      <c r="Z961" s="210"/>
    </row>
    <row r="962" ht="12.75" customHeight="1">
      <c r="A962" s="625"/>
      <c r="B962" s="625"/>
      <c r="C962" s="625"/>
      <c r="D962" s="627"/>
      <c r="E962" s="210"/>
      <c r="F962" s="210"/>
      <c r="G962" s="210"/>
      <c r="H962" s="210"/>
      <c r="I962" s="627"/>
      <c r="J962" s="210"/>
      <c r="K962" s="210"/>
      <c r="L962" s="210"/>
      <c r="M962" s="628"/>
      <c r="N962" s="210"/>
      <c r="O962" s="210"/>
      <c r="P962" s="210"/>
      <c r="Q962" s="210"/>
      <c r="R962" s="210"/>
      <c r="S962" s="210"/>
      <c r="T962" s="210"/>
      <c r="U962" s="210"/>
      <c r="V962" s="210"/>
      <c r="W962" s="210"/>
      <c r="X962" s="210"/>
      <c r="Y962" s="210"/>
      <c r="Z962" s="210"/>
    </row>
    <row r="963" ht="12.75" customHeight="1">
      <c r="A963" s="625"/>
      <c r="B963" s="625"/>
      <c r="C963" s="625"/>
      <c r="D963" s="627"/>
      <c r="E963" s="210"/>
      <c r="F963" s="210"/>
      <c r="G963" s="210"/>
      <c r="H963" s="210"/>
      <c r="I963" s="627"/>
      <c r="J963" s="210"/>
      <c r="K963" s="210"/>
      <c r="L963" s="210"/>
      <c r="M963" s="628"/>
      <c r="N963" s="210"/>
      <c r="O963" s="210"/>
      <c r="P963" s="210"/>
      <c r="Q963" s="210"/>
      <c r="R963" s="210"/>
      <c r="S963" s="210"/>
      <c r="T963" s="210"/>
      <c r="U963" s="210"/>
      <c r="V963" s="210"/>
      <c r="W963" s="210"/>
      <c r="X963" s="210"/>
      <c r="Y963" s="210"/>
      <c r="Z963" s="210"/>
    </row>
    <row r="964" ht="12.75" customHeight="1">
      <c r="A964" s="625"/>
      <c r="B964" s="625"/>
      <c r="C964" s="625"/>
      <c r="D964" s="627"/>
      <c r="E964" s="210"/>
      <c r="F964" s="210"/>
      <c r="G964" s="210"/>
      <c r="H964" s="210"/>
      <c r="I964" s="627"/>
      <c r="J964" s="210"/>
      <c r="K964" s="210"/>
      <c r="L964" s="210"/>
      <c r="M964" s="628"/>
      <c r="N964" s="210"/>
      <c r="O964" s="210"/>
      <c r="P964" s="210"/>
      <c r="Q964" s="210"/>
      <c r="R964" s="210"/>
      <c r="S964" s="210"/>
      <c r="T964" s="210"/>
      <c r="U964" s="210"/>
      <c r="V964" s="210"/>
      <c r="W964" s="210"/>
      <c r="X964" s="210"/>
      <c r="Y964" s="210"/>
      <c r="Z964" s="210"/>
    </row>
    <row r="965" ht="12.75" customHeight="1">
      <c r="A965" s="625"/>
      <c r="B965" s="625"/>
      <c r="C965" s="625"/>
      <c r="D965" s="627"/>
      <c r="E965" s="210"/>
      <c r="F965" s="210"/>
      <c r="G965" s="210"/>
      <c r="H965" s="210"/>
      <c r="I965" s="627"/>
      <c r="J965" s="210"/>
      <c r="K965" s="210"/>
      <c r="L965" s="210"/>
      <c r="M965" s="628"/>
      <c r="N965" s="210"/>
      <c r="O965" s="210"/>
      <c r="P965" s="210"/>
      <c r="Q965" s="210"/>
      <c r="R965" s="210"/>
      <c r="S965" s="210"/>
      <c r="T965" s="210"/>
      <c r="U965" s="210"/>
      <c r="V965" s="210"/>
      <c r="W965" s="210"/>
      <c r="X965" s="210"/>
      <c r="Y965" s="210"/>
      <c r="Z965" s="210"/>
    </row>
    <row r="966" ht="12.75" customHeight="1">
      <c r="A966" s="625"/>
      <c r="B966" s="625"/>
      <c r="C966" s="625"/>
      <c r="D966" s="627"/>
      <c r="E966" s="210"/>
      <c r="F966" s="210"/>
      <c r="G966" s="210"/>
      <c r="H966" s="210"/>
      <c r="I966" s="627"/>
      <c r="J966" s="210"/>
      <c r="K966" s="210"/>
      <c r="L966" s="210"/>
      <c r="M966" s="628"/>
      <c r="N966" s="210"/>
      <c r="O966" s="210"/>
      <c r="P966" s="210"/>
      <c r="Q966" s="210"/>
      <c r="R966" s="210"/>
      <c r="S966" s="210"/>
      <c r="T966" s="210"/>
      <c r="U966" s="210"/>
      <c r="V966" s="210"/>
      <c r="W966" s="210"/>
      <c r="X966" s="210"/>
      <c r="Y966" s="210"/>
      <c r="Z966" s="210"/>
    </row>
    <row r="967" ht="12.75" customHeight="1">
      <c r="A967" s="625"/>
      <c r="B967" s="625"/>
      <c r="C967" s="625"/>
      <c r="D967" s="627"/>
      <c r="E967" s="210"/>
      <c r="F967" s="210"/>
      <c r="G967" s="210"/>
      <c r="H967" s="210"/>
      <c r="I967" s="627"/>
      <c r="J967" s="210"/>
      <c r="K967" s="210"/>
      <c r="L967" s="210"/>
      <c r="M967" s="628"/>
      <c r="N967" s="210"/>
      <c r="O967" s="210"/>
      <c r="P967" s="210"/>
      <c r="Q967" s="210"/>
      <c r="R967" s="210"/>
      <c r="S967" s="210"/>
      <c r="T967" s="210"/>
      <c r="U967" s="210"/>
      <c r="V967" s="210"/>
      <c r="W967" s="210"/>
      <c r="X967" s="210"/>
      <c r="Y967" s="210"/>
      <c r="Z967" s="210"/>
    </row>
    <row r="968" ht="12.75" customHeight="1">
      <c r="A968" s="625"/>
      <c r="B968" s="625"/>
      <c r="C968" s="625"/>
      <c r="D968" s="627"/>
      <c r="E968" s="210"/>
      <c r="F968" s="210"/>
      <c r="G968" s="210"/>
      <c r="H968" s="210"/>
      <c r="I968" s="627"/>
      <c r="J968" s="210"/>
      <c r="K968" s="210"/>
      <c r="L968" s="210"/>
      <c r="M968" s="628"/>
      <c r="N968" s="210"/>
      <c r="O968" s="210"/>
      <c r="P968" s="210"/>
      <c r="Q968" s="210"/>
      <c r="R968" s="210"/>
      <c r="S968" s="210"/>
      <c r="T968" s="210"/>
      <c r="U968" s="210"/>
      <c r="V968" s="210"/>
      <c r="W968" s="210"/>
      <c r="X968" s="210"/>
      <c r="Y968" s="210"/>
      <c r="Z968" s="210"/>
    </row>
    <row r="969" ht="12.75" customHeight="1">
      <c r="A969" s="625"/>
      <c r="B969" s="625"/>
      <c r="C969" s="625"/>
      <c r="D969" s="627"/>
      <c r="E969" s="210"/>
      <c r="F969" s="210"/>
      <c r="G969" s="210"/>
      <c r="H969" s="210"/>
      <c r="I969" s="627"/>
      <c r="J969" s="210"/>
      <c r="K969" s="210"/>
      <c r="L969" s="210"/>
      <c r="M969" s="628"/>
      <c r="N969" s="210"/>
      <c r="O969" s="210"/>
      <c r="P969" s="210"/>
      <c r="Q969" s="210"/>
      <c r="R969" s="210"/>
      <c r="S969" s="210"/>
      <c r="T969" s="210"/>
      <c r="U969" s="210"/>
      <c r="V969" s="210"/>
      <c r="W969" s="210"/>
      <c r="X969" s="210"/>
      <c r="Y969" s="210"/>
      <c r="Z969" s="210"/>
    </row>
    <row r="970" ht="12.75" customHeight="1">
      <c r="A970" s="625"/>
      <c r="B970" s="625"/>
      <c r="C970" s="625"/>
      <c r="D970" s="627"/>
      <c r="E970" s="210"/>
      <c r="F970" s="210"/>
      <c r="G970" s="210"/>
      <c r="H970" s="210"/>
      <c r="I970" s="627"/>
      <c r="J970" s="210"/>
      <c r="K970" s="210"/>
      <c r="L970" s="210"/>
      <c r="M970" s="628"/>
      <c r="N970" s="210"/>
      <c r="O970" s="210"/>
      <c r="P970" s="210"/>
      <c r="Q970" s="210"/>
      <c r="R970" s="210"/>
      <c r="S970" s="210"/>
      <c r="T970" s="210"/>
      <c r="U970" s="210"/>
      <c r="V970" s="210"/>
      <c r="W970" s="210"/>
      <c r="X970" s="210"/>
      <c r="Y970" s="210"/>
      <c r="Z970" s="210"/>
    </row>
    <row r="971" ht="12.75" customHeight="1">
      <c r="A971" s="625"/>
      <c r="B971" s="625"/>
      <c r="C971" s="625"/>
      <c r="D971" s="627"/>
      <c r="E971" s="210"/>
      <c r="F971" s="210"/>
      <c r="G971" s="210"/>
      <c r="H971" s="210"/>
      <c r="I971" s="627"/>
      <c r="J971" s="210"/>
      <c r="K971" s="210"/>
      <c r="L971" s="210"/>
      <c r="M971" s="628"/>
      <c r="N971" s="210"/>
      <c r="O971" s="210"/>
      <c r="P971" s="210"/>
      <c r="Q971" s="210"/>
      <c r="R971" s="210"/>
      <c r="S971" s="210"/>
      <c r="T971" s="210"/>
      <c r="U971" s="210"/>
      <c r="V971" s="210"/>
      <c r="W971" s="210"/>
      <c r="X971" s="210"/>
      <c r="Y971" s="210"/>
      <c r="Z971" s="210"/>
    </row>
    <row r="972" ht="12.75" customHeight="1">
      <c r="A972" s="625"/>
      <c r="B972" s="625"/>
      <c r="C972" s="625"/>
      <c r="D972" s="627"/>
      <c r="E972" s="210"/>
      <c r="F972" s="210"/>
      <c r="G972" s="210"/>
      <c r="H972" s="210"/>
      <c r="I972" s="627"/>
      <c r="J972" s="210"/>
      <c r="K972" s="210"/>
      <c r="L972" s="210"/>
      <c r="M972" s="628"/>
      <c r="N972" s="210"/>
      <c r="O972" s="210"/>
      <c r="P972" s="210"/>
      <c r="Q972" s="210"/>
      <c r="R972" s="210"/>
      <c r="S972" s="210"/>
      <c r="T972" s="210"/>
      <c r="U972" s="210"/>
      <c r="V972" s="210"/>
      <c r="W972" s="210"/>
      <c r="X972" s="210"/>
      <c r="Y972" s="210"/>
      <c r="Z972" s="210"/>
    </row>
    <row r="973" ht="12.75" customHeight="1">
      <c r="A973" s="625"/>
      <c r="B973" s="625"/>
      <c r="C973" s="625"/>
      <c r="D973" s="627"/>
      <c r="E973" s="210"/>
      <c r="F973" s="210"/>
      <c r="G973" s="210"/>
      <c r="H973" s="210"/>
      <c r="I973" s="627"/>
      <c r="J973" s="210"/>
      <c r="K973" s="210"/>
      <c r="L973" s="210"/>
      <c r="M973" s="628"/>
      <c r="N973" s="210"/>
      <c r="O973" s="210"/>
      <c r="P973" s="210"/>
      <c r="Q973" s="210"/>
      <c r="R973" s="210"/>
      <c r="S973" s="210"/>
      <c r="T973" s="210"/>
      <c r="U973" s="210"/>
      <c r="V973" s="210"/>
      <c r="W973" s="210"/>
      <c r="X973" s="210"/>
      <c r="Y973" s="210"/>
      <c r="Z973" s="210"/>
    </row>
    <row r="974" ht="12.75" customHeight="1">
      <c r="A974" s="625"/>
      <c r="B974" s="625"/>
      <c r="C974" s="625"/>
      <c r="D974" s="627"/>
      <c r="E974" s="210"/>
      <c r="F974" s="210"/>
      <c r="G974" s="210"/>
      <c r="H974" s="210"/>
      <c r="I974" s="627"/>
      <c r="J974" s="210"/>
      <c r="K974" s="210"/>
      <c r="L974" s="210"/>
      <c r="M974" s="628"/>
      <c r="N974" s="210"/>
      <c r="O974" s="210"/>
      <c r="P974" s="210"/>
      <c r="Q974" s="210"/>
      <c r="R974" s="210"/>
      <c r="S974" s="210"/>
      <c r="T974" s="210"/>
      <c r="U974" s="210"/>
      <c r="V974" s="210"/>
      <c r="W974" s="210"/>
      <c r="X974" s="210"/>
      <c r="Y974" s="210"/>
      <c r="Z974" s="210"/>
    </row>
    <row r="975" ht="12.75" customHeight="1">
      <c r="A975" s="625"/>
      <c r="B975" s="625"/>
      <c r="C975" s="625"/>
      <c r="D975" s="627"/>
      <c r="E975" s="210"/>
      <c r="F975" s="210"/>
      <c r="G975" s="210"/>
      <c r="H975" s="210"/>
      <c r="I975" s="627"/>
      <c r="J975" s="210"/>
      <c r="K975" s="210"/>
      <c r="L975" s="210"/>
      <c r="M975" s="628"/>
      <c r="N975" s="210"/>
      <c r="O975" s="210"/>
      <c r="P975" s="210"/>
      <c r="Q975" s="210"/>
      <c r="R975" s="210"/>
      <c r="S975" s="210"/>
      <c r="T975" s="210"/>
      <c r="U975" s="210"/>
      <c r="V975" s="210"/>
      <c r="W975" s="210"/>
      <c r="X975" s="210"/>
      <c r="Y975" s="210"/>
      <c r="Z975" s="210"/>
    </row>
    <row r="976" ht="12.75" customHeight="1">
      <c r="A976" s="625"/>
      <c r="B976" s="625"/>
      <c r="C976" s="625"/>
      <c r="D976" s="627"/>
      <c r="E976" s="210"/>
      <c r="F976" s="210"/>
      <c r="G976" s="210"/>
      <c r="H976" s="210"/>
      <c r="I976" s="627"/>
      <c r="J976" s="210"/>
      <c r="K976" s="210"/>
      <c r="L976" s="210"/>
      <c r="M976" s="628"/>
      <c r="N976" s="210"/>
      <c r="O976" s="210"/>
      <c r="P976" s="210"/>
      <c r="Q976" s="210"/>
      <c r="R976" s="210"/>
      <c r="S976" s="210"/>
      <c r="T976" s="210"/>
      <c r="U976" s="210"/>
      <c r="V976" s="210"/>
      <c r="W976" s="210"/>
      <c r="X976" s="210"/>
      <c r="Y976" s="210"/>
      <c r="Z976" s="210"/>
    </row>
    <row r="977" ht="12.75" customHeight="1">
      <c r="A977" s="625"/>
      <c r="B977" s="625"/>
      <c r="C977" s="625"/>
      <c r="D977" s="627"/>
      <c r="E977" s="210"/>
      <c r="F977" s="210"/>
      <c r="G977" s="210"/>
      <c r="H977" s="210"/>
      <c r="I977" s="627"/>
      <c r="J977" s="210"/>
      <c r="K977" s="210"/>
      <c r="L977" s="210"/>
      <c r="M977" s="628"/>
      <c r="N977" s="210"/>
      <c r="O977" s="210"/>
      <c r="P977" s="210"/>
      <c r="Q977" s="210"/>
      <c r="R977" s="210"/>
      <c r="S977" s="210"/>
      <c r="T977" s="210"/>
      <c r="U977" s="210"/>
      <c r="V977" s="210"/>
      <c r="W977" s="210"/>
      <c r="X977" s="210"/>
      <c r="Y977" s="210"/>
      <c r="Z977" s="210"/>
    </row>
    <row r="978" ht="12.75" customHeight="1">
      <c r="A978" s="625"/>
      <c r="B978" s="625"/>
      <c r="C978" s="625"/>
      <c r="D978" s="627"/>
      <c r="E978" s="210"/>
      <c r="F978" s="210"/>
      <c r="G978" s="210"/>
      <c r="H978" s="210"/>
      <c r="I978" s="627"/>
      <c r="J978" s="210"/>
      <c r="K978" s="210"/>
      <c r="L978" s="210"/>
      <c r="M978" s="628"/>
      <c r="N978" s="210"/>
      <c r="O978" s="210"/>
      <c r="P978" s="210"/>
      <c r="Q978" s="210"/>
      <c r="R978" s="210"/>
      <c r="S978" s="210"/>
      <c r="T978" s="210"/>
      <c r="U978" s="210"/>
      <c r="V978" s="210"/>
      <c r="W978" s="210"/>
      <c r="X978" s="210"/>
      <c r="Y978" s="210"/>
      <c r="Z978" s="210"/>
    </row>
    <row r="979" ht="12.75" customHeight="1">
      <c r="A979" s="625"/>
      <c r="B979" s="625"/>
      <c r="C979" s="625"/>
      <c r="D979" s="627"/>
      <c r="E979" s="210"/>
      <c r="F979" s="210"/>
      <c r="G979" s="210"/>
      <c r="H979" s="210"/>
      <c r="I979" s="627"/>
      <c r="J979" s="210"/>
      <c r="K979" s="210"/>
      <c r="L979" s="210"/>
      <c r="M979" s="628"/>
      <c r="N979" s="210"/>
      <c r="O979" s="210"/>
      <c r="P979" s="210"/>
      <c r="Q979" s="210"/>
      <c r="R979" s="210"/>
      <c r="S979" s="210"/>
      <c r="T979" s="210"/>
      <c r="U979" s="210"/>
      <c r="V979" s="210"/>
      <c r="W979" s="210"/>
      <c r="X979" s="210"/>
      <c r="Y979" s="210"/>
      <c r="Z979" s="210"/>
    </row>
    <row r="980" ht="12.75" customHeight="1">
      <c r="A980" s="625"/>
      <c r="B980" s="625"/>
      <c r="C980" s="625"/>
      <c r="D980" s="627"/>
      <c r="E980" s="210"/>
      <c r="F980" s="210"/>
      <c r="G980" s="210"/>
      <c r="H980" s="210"/>
      <c r="I980" s="627"/>
      <c r="J980" s="210"/>
      <c r="K980" s="210"/>
      <c r="L980" s="210"/>
      <c r="M980" s="628"/>
      <c r="N980" s="210"/>
      <c r="O980" s="210"/>
      <c r="P980" s="210"/>
      <c r="Q980" s="210"/>
      <c r="R980" s="210"/>
      <c r="S980" s="210"/>
      <c r="T980" s="210"/>
      <c r="U980" s="210"/>
      <c r="V980" s="210"/>
      <c r="W980" s="210"/>
      <c r="X980" s="210"/>
      <c r="Y980" s="210"/>
      <c r="Z980" s="210"/>
    </row>
    <row r="981" ht="12.75" customHeight="1">
      <c r="A981" s="625"/>
      <c r="B981" s="625"/>
      <c r="C981" s="625"/>
      <c r="D981" s="627"/>
      <c r="E981" s="210"/>
      <c r="F981" s="210"/>
      <c r="G981" s="210"/>
      <c r="H981" s="210"/>
      <c r="I981" s="627"/>
      <c r="J981" s="210"/>
      <c r="K981" s="210"/>
      <c r="L981" s="210"/>
      <c r="M981" s="628"/>
      <c r="N981" s="210"/>
      <c r="O981" s="210"/>
      <c r="P981" s="210"/>
      <c r="Q981" s="210"/>
      <c r="R981" s="210"/>
      <c r="S981" s="210"/>
      <c r="T981" s="210"/>
      <c r="U981" s="210"/>
      <c r="V981" s="210"/>
      <c r="W981" s="210"/>
      <c r="X981" s="210"/>
      <c r="Y981" s="210"/>
      <c r="Z981" s="210"/>
    </row>
    <row r="982" ht="12.75" customHeight="1">
      <c r="A982" s="625"/>
      <c r="B982" s="625"/>
      <c r="C982" s="625"/>
      <c r="D982" s="627"/>
      <c r="E982" s="210"/>
      <c r="F982" s="210"/>
      <c r="G982" s="210"/>
      <c r="H982" s="210"/>
      <c r="I982" s="627"/>
      <c r="J982" s="210"/>
      <c r="K982" s="210"/>
      <c r="L982" s="210"/>
      <c r="M982" s="628"/>
      <c r="N982" s="210"/>
      <c r="O982" s="210"/>
      <c r="P982" s="210"/>
      <c r="Q982" s="210"/>
      <c r="R982" s="210"/>
      <c r="S982" s="210"/>
      <c r="T982" s="210"/>
      <c r="U982" s="210"/>
      <c r="V982" s="210"/>
      <c r="W982" s="210"/>
      <c r="X982" s="210"/>
      <c r="Y982" s="210"/>
      <c r="Z982" s="210"/>
    </row>
    <row r="983" ht="12.75" customHeight="1">
      <c r="A983" s="625"/>
      <c r="B983" s="625"/>
      <c r="C983" s="625"/>
      <c r="D983" s="627"/>
      <c r="E983" s="210"/>
      <c r="F983" s="210"/>
      <c r="G983" s="210"/>
      <c r="H983" s="210"/>
      <c r="I983" s="627"/>
      <c r="J983" s="210"/>
      <c r="K983" s="210"/>
      <c r="L983" s="210"/>
      <c r="M983" s="628"/>
      <c r="N983" s="210"/>
      <c r="O983" s="210"/>
      <c r="P983" s="210"/>
      <c r="Q983" s="210"/>
      <c r="R983" s="210"/>
      <c r="S983" s="210"/>
      <c r="T983" s="210"/>
      <c r="U983" s="210"/>
      <c r="V983" s="210"/>
      <c r="W983" s="210"/>
      <c r="X983" s="210"/>
      <c r="Y983" s="210"/>
      <c r="Z983" s="210"/>
    </row>
    <row r="984" ht="12.75" customHeight="1">
      <c r="A984" s="625"/>
      <c r="B984" s="625"/>
      <c r="C984" s="625"/>
      <c r="D984" s="627"/>
      <c r="E984" s="210"/>
      <c r="F984" s="210"/>
      <c r="G984" s="210"/>
      <c r="H984" s="210"/>
      <c r="I984" s="627"/>
      <c r="J984" s="210"/>
      <c r="K984" s="210"/>
      <c r="L984" s="210"/>
      <c r="M984" s="628"/>
      <c r="N984" s="210"/>
      <c r="O984" s="210"/>
      <c r="P984" s="210"/>
      <c r="Q984" s="210"/>
      <c r="R984" s="210"/>
      <c r="S984" s="210"/>
      <c r="T984" s="210"/>
      <c r="U984" s="210"/>
      <c r="V984" s="210"/>
      <c r="W984" s="210"/>
      <c r="X984" s="210"/>
      <c r="Y984" s="210"/>
      <c r="Z984" s="210"/>
    </row>
    <row r="985" ht="12.75" customHeight="1">
      <c r="A985" s="625"/>
      <c r="B985" s="625"/>
      <c r="C985" s="625"/>
      <c r="D985" s="627"/>
      <c r="E985" s="210"/>
      <c r="F985" s="210"/>
      <c r="G985" s="210"/>
      <c r="H985" s="210"/>
      <c r="I985" s="627"/>
      <c r="J985" s="210"/>
      <c r="K985" s="210"/>
      <c r="L985" s="210"/>
      <c r="M985" s="628"/>
      <c r="N985" s="210"/>
      <c r="O985" s="210"/>
      <c r="P985" s="210"/>
      <c r="Q985" s="210"/>
      <c r="R985" s="210"/>
      <c r="S985" s="210"/>
      <c r="T985" s="210"/>
      <c r="U985" s="210"/>
      <c r="V985" s="210"/>
      <c r="W985" s="210"/>
      <c r="X985" s="210"/>
      <c r="Y985" s="210"/>
      <c r="Z985" s="210"/>
    </row>
    <row r="986" ht="12.75" customHeight="1">
      <c r="A986" s="625"/>
      <c r="B986" s="625"/>
      <c r="C986" s="625"/>
      <c r="D986" s="627"/>
      <c r="E986" s="210"/>
      <c r="F986" s="210"/>
      <c r="G986" s="210"/>
      <c r="H986" s="210"/>
      <c r="I986" s="627"/>
      <c r="J986" s="210"/>
      <c r="K986" s="210"/>
      <c r="L986" s="210"/>
      <c r="M986" s="628"/>
      <c r="N986" s="210"/>
      <c r="O986" s="210"/>
      <c r="P986" s="210"/>
      <c r="Q986" s="210"/>
      <c r="R986" s="210"/>
      <c r="S986" s="210"/>
      <c r="T986" s="210"/>
      <c r="U986" s="210"/>
      <c r="V986" s="210"/>
      <c r="W986" s="210"/>
      <c r="X986" s="210"/>
      <c r="Y986" s="210"/>
      <c r="Z986" s="210"/>
    </row>
    <row r="987" ht="12.75" customHeight="1">
      <c r="A987" s="625"/>
      <c r="B987" s="625"/>
      <c r="C987" s="625"/>
      <c r="D987" s="627"/>
      <c r="E987" s="210"/>
      <c r="F987" s="210"/>
      <c r="G987" s="210"/>
      <c r="H987" s="210"/>
      <c r="I987" s="627"/>
      <c r="J987" s="210"/>
      <c r="K987" s="210"/>
      <c r="L987" s="210"/>
      <c r="M987" s="628"/>
      <c r="N987" s="210"/>
      <c r="O987" s="210"/>
      <c r="P987" s="210"/>
      <c r="Q987" s="210"/>
      <c r="R987" s="210"/>
      <c r="S987" s="210"/>
      <c r="T987" s="210"/>
      <c r="U987" s="210"/>
      <c r="V987" s="210"/>
      <c r="W987" s="210"/>
      <c r="X987" s="210"/>
      <c r="Y987" s="210"/>
      <c r="Z987" s="210"/>
    </row>
    <row r="988" ht="12.75" customHeight="1">
      <c r="A988" s="625"/>
      <c r="B988" s="625"/>
      <c r="C988" s="625"/>
      <c r="D988" s="627"/>
      <c r="E988" s="210"/>
      <c r="F988" s="210"/>
      <c r="G988" s="210"/>
      <c r="H988" s="210"/>
      <c r="I988" s="627"/>
      <c r="J988" s="210"/>
      <c r="K988" s="210"/>
      <c r="L988" s="210"/>
      <c r="M988" s="628"/>
      <c r="N988" s="210"/>
      <c r="O988" s="210"/>
      <c r="P988" s="210"/>
      <c r="Q988" s="210"/>
      <c r="R988" s="210"/>
      <c r="S988" s="210"/>
      <c r="T988" s="210"/>
      <c r="U988" s="210"/>
      <c r="V988" s="210"/>
      <c r="W988" s="210"/>
      <c r="X988" s="210"/>
      <c r="Y988" s="210"/>
      <c r="Z988" s="210"/>
    </row>
    <row r="989" ht="12.75" customHeight="1">
      <c r="A989" s="625"/>
      <c r="B989" s="625"/>
      <c r="C989" s="625"/>
      <c r="D989" s="627"/>
      <c r="E989" s="210"/>
      <c r="F989" s="210"/>
      <c r="G989" s="210"/>
      <c r="H989" s="210"/>
      <c r="I989" s="627"/>
      <c r="J989" s="210"/>
      <c r="K989" s="210"/>
      <c r="L989" s="210"/>
      <c r="M989" s="628"/>
      <c r="N989" s="210"/>
      <c r="O989" s="210"/>
      <c r="P989" s="210"/>
      <c r="Q989" s="210"/>
      <c r="R989" s="210"/>
      <c r="S989" s="210"/>
      <c r="T989" s="210"/>
      <c r="U989" s="210"/>
      <c r="V989" s="210"/>
      <c r="W989" s="210"/>
      <c r="X989" s="210"/>
      <c r="Y989" s="210"/>
      <c r="Z989" s="210"/>
    </row>
    <row r="990" ht="12.75" customHeight="1">
      <c r="A990" s="625"/>
      <c r="B990" s="625"/>
      <c r="C990" s="625"/>
      <c r="D990" s="627"/>
      <c r="E990" s="210"/>
      <c r="F990" s="210"/>
      <c r="G990" s="210"/>
      <c r="H990" s="210"/>
      <c r="I990" s="627"/>
      <c r="J990" s="210"/>
      <c r="K990" s="210"/>
      <c r="L990" s="210"/>
      <c r="M990" s="628"/>
      <c r="N990" s="210"/>
      <c r="O990" s="210"/>
      <c r="P990" s="210"/>
      <c r="Q990" s="210"/>
      <c r="R990" s="210"/>
      <c r="S990" s="210"/>
      <c r="T990" s="210"/>
      <c r="U990" s="210"/>
      <c r="V990" s="210"/>
      <c r="W990" s="210"/>
      <c r="X990" s="210"/>
      <c r="Y990" s="210"/>
      <c r="Z990" s="210"/>
    </row>
    <row r="991" ht="12.75" customHeight="1">
      <c r="A991" s="625"/>
      <c r="B991" s="625"/>
      <c r="C991" s="625"/>
      <c r="D991" s="627"/>
      <c r="E991" s="210"/>
      <c r="F991" s="210"/>
      <c r="G991" s="210"/>
      <c r="H991" s="210"/>
      <c r="I991" s="627"/>
      <c r="J991" s="210"/>
      <c r="K991" s="210"/>
      <c r="L991" s="210"/>
      <c r="M991" s="628"/>
      <c r="N991" s="210"/>
      <c r="O991" s="210"/>
      <c r="P991" s="210"/>
      <c r="Q991" s="210"/>
      <c r="R991" s="210"/>
      <c r="S991" s="210"/>
      <c r="T991" s="210"/>
      <c r="U991" s="210"/>
      <c r="V991" s="210"/>
      <c r="W991" s="210"/>
      <c r="X991" s="210"/>
      <c r="Y991" s="210"/>
      <c r="Z991" s="210"/>
    </row>
    <row r="992" ht="12.75" customHeight="1">
      <c r="A992" s="625"/>
      <c r="B992" s="625"/>
      <c r="C992" s="625"/>
      <c r="D992" s="627"/>
      <c r="E992" s="210"/>
      <c r="F992" s="210"/>
      <c r="G992" s="210"/>
      <c r="H992" s="210"/>
      <c r="I992" s="627"/>
      <c r="J992" s="210"/>
      <c r="K992" s="210"/>
      <c r="L992" s="210"/>
      <c r="M992" s="628"/>
      <c r="N992" s="210"/>
      <c r="O992" s="210"/>
      <c r="P992" s="210"/>
      <c r="Q992" s="210"/>
      <c r="R992" s="210"/>
      <c r="S992" s="210"/>
      <c r="T992" s="210"/>
      <c r="U992" s="210"/>
      <c r="V992" s="210"/>
      <c r="W992" s="210"/>
      <c r="X992" s="210"/>
      <c r="Y992" s="210"/>
      <c r="Z992" s="210"/>
    </row>
    <row r="993" ht="12.75" customHeight="1">
      <c r="A993" s="625"/>
      <c r="B993" s="625"/>
      <c r="C993" s="625"/>
      <c r="D993" s="627"/>
      <c r="E993" s="210"/>
      <c r="F993" s="210"/>
      <c r="G993" s="210"/>
      <c r="H993" s="210"/>
      <c r="I993" s="627"/>
      <c r="J993" s="210"/>
      <c r="K993" s="210"/>
      <c r="L993" s="210"/>
      <c r="M993" s="628"/>
      <c r="N993" s="210"/>
      <c r="O993" s="210"/>
      <c r="P993" s="210"/>
      <c r="Q993" s="210"/>
      <c r="R993" s="210"/>
      <c r="S993" s="210"/>
      <c r="T993" s="210"/>
      <c r="U993" s="210"/>
      <c r="V993" s="210"/>
      <c r="W993" s="210"/>
      <c r="X993" s="210"/>
      <c r="Y993" s="210"/>
      <c r="Z993" s="210"/>
    </row>
    <row r="994" ht="12.75" customHeight="1">
      <c r="A994" s="625"/>
      <c r="B994" s="625"/>
      <c r="C994" s="625"/>
      <c r="D994" s="627"/>
      <c r="E994" s="210"/>
      <c r="F994" s="210"/>
      <c r="G994" s="210"/>
      <c r="H994" s="210"/>
      <c r="I994" s="627"/>
      <c r="J994" s="210"/>
      <c r="K994" s="210"/>
      <c r="L994" s="210"/>
      <c r="M994" s="628"/>
      <c r="N994" s="210"/>
      <c r="O994" s="210"/>
      <c r="P994" s="210"/>
      <c r="Q994" s="210"/>
      <c r="R994" s="210"/>
      <c r="S994" s="210"/>
      <c r="T994" s="210"/>
      <c r="U994" s="210"/>
      <c r="V994" s="210"/>
      <c r="W994" s="210"/>
      <c r="X994" s="210"/>
      <c r="Y994" s="210"/>
      <c r="Z994" s="210"/>
    </row>
    <row r="995" ht="12.75" customHeight="1">
      <c r="A995" s="625"/>
      <c r="B995" s="625"/>
      <c r="C995" s="625"/>
      <c r="D995" s="627"/>
      <c r="E995" s="210"/>
      <c r="F995" s="210"/>
      <c r="G995" s="210"/>
      <c r="H995" s="210"/>
      <c r="I995" s="627"/>
      <c r="J995" s="210"/>
      <c r="K995" s="210"/>
      <c r="L995" s="210"/>
      <c r="M995" s="628"/>
      <c r="N995" s="210"/>
      <c r="O995" s="210"/>
      <c r="P995" s="210"/>
      <c r="Q995" s="210"/>
      <c r="R995" s="210"/>
      <c r="S995" s="210"/>
      <c r="T995" s="210"/>
      <c r="U995" s="210"/>
      <c r="V995" s="210"/>
      <c r="W995" s="210"/>
      <c r="X995" s="210"/>
      <c r="Y995" s="210"/>
      <c r="Z995" s="210"/>
    </row>
    <row r="996" ht="12.75" customHeight="1">
      <c r="A996" s="625"/>
      <c r="B996" s="625"/>
      <c r="C996" s="625"/>
      <c r="D996" s="627"/>
      <c r="E996" s="210"/>
      <c r="F996" s="210"/>
      <c r="G996" s="210"/>
      <c r="H996" s="210"/>
      <c r="I996" s="627"/>
      <c r="J996" s="210"/>
      <c r="K996" s="210"/>
      <c r="L996" s="210"/>
      <c r="M996" s="628"/>
      <c r="N996" s="210"/>
      <c r="O996" s="210"/>
      <c r="P996" s="210"/>
      <c r="Q996" s="210"/>
      <c r="R996" s="210"/>
      <c r="S996" s="210"/>
      <c r="T996" s="210"/>
      <c r="U996" s="210"/>
      <c r="V996" s="210"/>
      <c r="W996" s="210"/>
      <c r="X996" s="210"/>
      <c r="Y996" s="210"/>
      <c r="Z996" s="210"/>
    </row>
    <row r="997" ht="12.75" customHeight="1">
      <c r="A997" s="625"/>
      <c r="B997" s="625"/>
      <c r="C997" s="625"/>
      <c r="D997" s="627"/>
      <c r="E997" s="210"/>
      <c r="F997" s="210"/>
      <c r="G997" s="210"/>
      <c r="H997" s="210"/>
      <c r="I997" s="627"/>
      <c r="J997" s="210"/>
      <c r="K997" s="210"/>
      <c r="L997" s="210"/>
      <c r="M997" s="628"/>
      <c r="N997" s="210"/>
      <c r="O997" s="210"/>
      <c r="P997" s="210"/>
      <c r="Q997" s="210"/>
      <c r="R997" s="210"/>
      <c r="S997" s="210"/>
      <c r="T997" s="210"/>
      <c r="U997" s="210"/>
      <c r="V997" s="210"/>
      <c r="W997" s="210"/>
      <c r="X997" s="210"/>
      <c r="Y997" s="210"/>
      <c r="Z997" s="210"/>
    </row>
    <row r="998" ht="12.75" customHeight="1">
      <c r="A998" s="625"/>
      <c r="B998" s="625"/>
      <c r="C998" s="625"/>
      <c r="D998" s="627"/>
      <c r="E998" s="210"/>
      <c r="F998" s="210"/>
      <c r="G998" s="210"/>
      <c r="H998" s="210"/>
      <c r="I998" s="627"/>
      <c r="J998" s="210"/>
      <c r="K998" s="210"/>
      <c r="L998" s="210"/>
      <c r="M998" s="628"/>
      <c r="N998" s="210"/>
      <c r="O998" s="210"/>
      <c r="P998" s="210"/>
      <c r="Q998" s="210"/>
      <c r="R998" s="210"/>
      <c r="S998" s="210"/>
      <c r="T998" s="210"/>
      <c r="U998" s="210"/>
      <c r="V998" s="210"/>
      <c r="W998" s="210"/>
      <c r="X998" s="210"/>
      <c r="Y998" s="210"/>
      <c r="Z998" s="210"/>
    </row>
    <row r="999" ht="12.75" customHeight="1">
      <c r="A999" s="625"/>
      <c r="B999" s="625"/>
      <c r="C999" s="625"/>
      <c r="D999" s="627"/>
      <c r="E999" s="210"/>
      <c r="F999" s="210"/>
      <c r="G999" s="210"/>
      <c r="H999" s="210"/>
      <c r="I999" s="627"/>
      <c r="J999" s="210"/>
      <c r="K999" s="210"/>
      <c r="L999" s="210"/>
      <c r="M999" s="628"/>
      <c r="N999" s="210"/>
      <c r="O999" s="210"/>
      <c r="P999" s="210"/>
      <c r="Q999" s="210"/>
      <c r="R999" s="210"/>
      <c r="S999" s="210"/>
      <c r="T999" s="210"/>
      <c r="U999" s="210"/>
      <c r="V999" s="210"/>
      <c r="W999" s="210"/>
      <c r="X999" s="210"/>
      <c r="Y999" s="210"/>
      <c r="Z999" s="210"/>
    </row>
    <row r="1000" ht="12.75" customHeight="1">
      <c r="A1000" s="625"/>
      <c r="B1000" s="625"/>
      <c r="C1000" s="625"/>
      <c r="D1000" s="627"/>
      <c r="E1000" s="210"/>
      <c r="F1000" s="210"/>
      <c r="G1000" s="210"/>
      <c r="H1000" s="210"/>
      <c r="I1000" s="627"/>
      <c r="J1000" s="210"/>
      <c r="K1000" s="210"/>
      <c r="L1000" s="210"/>
      <c r="M1000" s="628"/>
      <c r="N1000" s="210"/>
      <c r="O1000" s="210"/>
      <c r="P1000" s="210"/>
      <c r="Q1000" s="210"/>
      <c r="R1000" s="210"/>
      <c r="S1000" s="210"/>
      <c r="T1000" s="210"/>
      <c r="U1000" s="210"/>
      <c r="V1000" s="210"/>
      <c r="W1000" s="210"/>
      <c r="X1000" s="210"/>
      <c r="Y1000" s="210"/>
      <c r="Z1000" s="210"/>
    </row>
  </sheetData>
  <autoFilter ref="$A$1:$M$169"/>
  <mergeCells count="76">
    <mergeCell ref="O69:R69"/>
    <mergeCell ref="O70:R70"/>
    <mergeCell ref="O71:R71"/>
    <mergeCell ref="O72:R72"/>
    <mergeCell ref="O73:R73"/>
    <mergeCell ref="O74:R74"/>
    <mergeCell ref="O75:R75"/>
    <mergeCell ref="O76:R76"/>
    <mergeCell ref="O78:T79"/>
    <mergeCell ref="O80:R80"/>
    <mergeCell ref="O81:R81"/>
    <mergeCell ref="O82:R82"/>
    <mergeCell ref="O83:R83"/>
    <mergeCell ref="O84:R84"/>
    <mergeCell ref="P94:R94"/>
    <mergeCell ref="P95:R95"/>
    <mergeCell ref="P96:R96"/>
    <mergeCell ref="P97:R97"/>
    <mergeCell ref="P98:R98"/>
    <mergeCell ref="P99:R99"/>
    <mergeCell ref="O85:R85"/>
    <mergeCell ref="O87:R88"/>
    <mergeCell ref="P89:R89"/>
    <mergeCell ref="P90:R90"/>
    <mergeCell ref="P91:R91"/>
    <mergeCell ref="P92:R92"/>
    <mergeCell ref="P93:R93"/>
    <mergeCell ref="O2:P2"/>
    <mergeCell ref="O14:S15"/>
    <mergeCell ref="O16:S16"/>
    <mergeCell ref="O17:S17"/>
    <mergeCell ref="O18:S18"/>
    <mergeCell ref="O19:S19"/>
    <mergeCell ref="O20:S20"/>
    <mergeCell ref="O21:S21"/>
    <mergeCell ref="O22:S22"/>
    <mergeCell ref="O23:S23"/>
    <mergeCell ref="O24:S24"/>
    <mergeCell ref="O26:S27"/>
    <mergeCell ref="P28:R28"/>
    <mergeCell ref="P29:R29"/>
    <mergeCell ref="P30:R30"/>
    <mergeCell ref="P31:R31"/>
    <mergeCell ref="P32:R32"/>
    <mergeCell ref="P33:R33"/>
    <mergeCell ref="P34:R34"/>
    <mergeCell ref="P35:R35"/>
    <mergeCell ref="P36:R36"/>
    <mergeCell ref="P37:R37"/>
    <mergeCell ref="P38:R38"/>
    <mergeCell ref="P39:R39"/>
    <mergeCell ref="P40:R40"/>
    <mergeCell ref="P41:R41"/>
    <mergeCell ref="P42:R42"/>
    <mergeCell ref="O44:S45"/>
    <mergeCell ref="P46:R46"/>
    <mergeCell ref="P47:R47"/>
    <mergeCell ref="P48:R48"/>
    <mergeCell ref="P49:R49"/>
    <mergeCell ref="P50:R50"/>
    <mergeCell ref="P51:R51"/>
    <mergeCell ref="P52:R52"/>
    <mergeCell ref="P53:R53"/>
    <mergeCell ref="P54:R54"/>
    <mergeCell ref="P55:R55"/>
    <mergeCell ref="P56:R56"/>
    <mergeCell ref="P57:R57"/>
    <mergeCell ref="P58:R58"/>
    <mergeCell ref="P59:R59"/>
    <mergeCell ref="O61:T62"/>
    <mergeCell ref="O63:R63"/>
    <mergeCell ref="O64:R64"/>
    <mergeCell ref="O65:R65"/>
    <mergeCell ref="O66:R66"/>
    <mergeCell ref="O67:R67"/>
    <mergeCell ref="O68:R68"/>
  </mergeCells>
  <printOptions/>
  <pageMargins bottom="1.0" footer="0.0" header="0.0" left="0.75" right="0.75" top="1.0"/>
  <pageSetup orientation="portrait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xSplit="1.0" ySplit="1.0" topLeftCell="B2" activePane="bottomRight" state="frozen"/>
      <selection activeCell="B1" sqref="B1" pane="topRight"/>
      <selection activeCell="A2" sqref="A2" pane="bottomLeft"/>
      <selection activeCell="B2" sqref="B2" pane="bottomRight"/>
    </sheetView>
  </sheetViews>
  <sheetFormatPr customHeight="1" defaultColWidth="14.43" defaultRowHeight="15.0"/>
  <cols>
    <col customWidth="1" min="1" max="1" width="17.29"/>
    <col customWidth="1" min="2" max="2" width="22.29"/>
    <col customWidth="1" min="3" max="3" width="23.86"/>
    <col customWidth="1" min="4" max="4" width="24.57"/>
    <col customWidth="1" min="5" max="5" width="34.43"/>
    <col customWidth="1" min="6" max="6" width="44.86"/>
    <col customWidth="1" min="7" max="7" width="12.29"/>
    <col customWidth="1" min="8" max="8" width="25.43"/>
    <col customWidth="1" min="9" max="9" width="23.57"/>
    <col customWidth="1" min="10" max="10" width="24.14"/>
    <col customWidth="1" min="11" max="11" width="60.57"/>
    <col customWidth="1" min="12" max="12" width="58.86"/>
    <col customWidth="1" min="13" max="13" width="45.0"/>
    <col customWidth="1" min="14" max="14" width="9.14"/>
    <col customWidth="1" min="15" max="15" width="27.14"/>
    <col customWidth="1" min="16" max="16" width="9.86"/>
    <col customWidth="1" min="17" max="17" width="3.43"/>
    <col customWidth="1" min="18" max="18" width="39.14"/>
    <col customWidth="1" min="19" max="19" width="62.86"/>
    <col customWidth="1" min="20" max="20" width="13.71"/>
    <col customWidth="1" min="21" max="26" width="8.71"/>
  </cols>
  <sheetData>
    <row r="1" ht="12.75" customHeight="1">
      <c r="A1" s="578" t="s">
        <v>0</v>
      </c>
      <c r="B1" s="581" t="s">
        <v>1</v>
      </c>
      <c r="C1" s="581" t="s">
        <v>2</v>
      </c>
      <c r="D1" s="580" t="s">
        <v>3</v>
      </c>
      <c r="E1" s="581" t="s">
        <v>4</v>
      </c>
      <c r="F1" s="581" t="s">
        <v>5</v>
      </c>
      <c r="G1" s="581" t="s">
        <v>6</v>
      </c>
      <c r="H1" s="581" t="s">
        <v>7</v>
      </c>
      <c r="I1" s="580" t="s">
        <v>8</v>
      </c>
      <c r="J1" s="581" t="s">
        <v>198</v>
      </c>
      <c r="K1" s="582" t="s">
        <v>10</v>
      </c>
      <c r="L1" s="582" t="s">
        <v>11</v>
      </c>
      <c r="M1" s="579" t="s">
        <v>12</v>
      </c>
      <c r="N1" s="210"/>
      <c r="O1" s="210"/>
      <c r="P1" s="210"/>
      <c r="Q1" s="210"/>
      <c r="R1" s="210"/>
      <c r="S1" s="210"/>
      <c r="T1" s="210"/>
      <c r="U1" s="210"/>
      <c r="V1" s="210"/>
      <c r="W1" s="210"/>
      <c r="X1" s="210"/>
      <c r="Y1" s="210"/>
      <c r="Z1" s="210"/>
    </row>
    <row r="2" ht="12.75" customHeight="1">
      <c r="A2" s="436">
        <v>111.0</v>
      </c>
      <c r="B2" s="437" t="s">
        <v>10909</v>
      </c>
      <c r="C2" s="437">
        <v>2009.0</v>
      </c>
      <c r="D2" s="511">
        <v>39877.0</v>
      </c>
      <c r="E2" s="437" t="s">
        <v>10910</v>
      </c>
      <c r="F2" s="437" t="s">
        <v>1114</v>
      </c>
      <c r="G2" s="437" t="s">
        <v>17</v>
      </c>
      <c r="H2" s="437" t="s">
        <v>3328</v>
      </c>
      <c r="I2" s="511">
        <v>40569.0</v>
      </c>
      <c r="J2" s="439">
        <v>1.0</v>
      </c>
      <c r="K2" s="647" t="s">
        <v>293</v>
      </c>
      <c r="L2" s="439" t="s">
        <v>395</v>
      </c>
      <c r="M2" s="669">
        <f t="shared" ref="M2:M131" si="1">I2-D2</f>
        <v>692</v>
      </c>
      <c r="N2" s="210"/>
      <c r="O2" s="557" t="s">
        <v>10911</v>
      </c>
      <c r="P2" s="329"/>
      <c r="Q2" s="15"/>
      <c r="R2" s="15"/>
      <c r="S2" s="15"/>
      <c r="T2" s="15"/>
      <c r="U2" s="210"/>
      <c r="V2" s="210"/>
      <c r="W2" s="210"/>
      <c r="X2" s="210"/>
      <c r="Y2" s="210"/>
      <c r="Z2" s="210"/>
    </row>
    <row r="3" ht="12.75" customHeight="1">
      <c r="A3" s="430">
        <v>211.0</v>
      </c>
      <c r="B3" s="431" t="s">
        <v>10912</v>
      </c>
      <c r="C3" s="431">
        <v>2007.0</v>
      </c>
      <c r="D3" s="508">
        <v>39338.0</v>
      </c>
      <c r="E3" s="431" t="s">
        <v>10913</v>
      </c>
      <c r="F3" s="431" t="s">
        <v>10375</v>
      </c>
      <c r="G3" s="431" t="s">
        <v>806</v>
      </c>
      <c r="H3" s="431" t="s">
        <v>1404</v>
      </c>
      <c r="I3" s="508">
        <v>40581.0</v>
      </c>
      <c r="J3" s="433">
        <v>2.0</v>
      </c>
      <c r="K3" s="650" t="s">
        <v>309</v>
      </c>
      <c r="L3" s="433" t="s">
        <v>390</v>
      </c>
      <c r="M3" s="670">
        <f t="shared" si="1"/>
        <v>1243</v>
      </c>
      <c r="N3" s="210"/>
      <c r="O3" s="331" t="s">
        <v>27</v>
      </c>
      <c r="P3" s="331">
        <f>COUNTIF($G$2:$G$476,"PT")</f>
        <v>0</v>
      </c>
      <c r="Q3" s="15"/>
      <c r="R3" s="15"/>
      <c r="S3" s="15"/>
      <c r="T3" s="15"/>
      <c r="U3" s="210"/>
      <c r="V3" s="210"/>
      <c r="W3" s="210"/>
      <c r="X3" s="210"/>
      <c r="Y3" s="210"/>
      <c r="Z3" s="210"/>
    </row>
    <row r="4" ht="12.75" customHeight="1">
      <c r="A4" s="436">
        <v>311.0</v>
      </c>
      <c r="B4" s="437" t="s">
        <v>10914</v>
      </c>
      <c r="C4" s="437">
        <v>2008.0</v>
      </c>
      <c r="D4" s="511">
        <v>39638.0</v>
      </c>
      <c r="E4" s="437" t="s">
        <v>10915</v>
      </c>
      <c r="F4" s="437" t="s">
        <v>1307</v>
      </c>
      <c r="G4" s="437" t="s">
        <v>17</v>
      </c>
      <c r="H4" s="437" t="s">
        <v>9193</v>
      </c>
      <c r="I4" s="511">
        <v>40581.0</v>
      </c>
      <c r="J4" s="439">
        <v>2.0</v>
      </c>
      <c r="K4" s="650" t="s">
        <v>309</v>
      </c>
      <c r="L4" s="439" t="s">
        <v>395</v>
      </c>
      <c r="M4" s="669">
        <f t="shared" si="1"/>
        <v>943</v>
      </c>
      <c r="N4" s="210"/>
      <c r="O4" s="332" t="s">
        <v>34</v>
      </c>
      <c r="P4" s="332">
        <f>COUNTIF($G$2:$G$476,"PTN")</f>
        <v>1</v>
      </c>
      <c r="Q4" s="25"/>
      <c r="R4" s="25"/>
      <c r="S4" s="25"/>
      <c r="T4" s="25"/>
      <c r="U4" s="210"/>
      <c r="V4" s="210"/>
      <c r="W4" s="210"/>
      <c r="X4" s="210"/>
      <c r="Y4" s="210"/>
      <c r="Z4" s="210"/>
    </row>
    <row r="5" ht="12.75" customHeight="1">
      <c r="A5" s="430">
        <v>411.0</v>
      </c>
      <c r="B5" s="431" t="s">
        <v>10916</v>
      </c>
      <c r="C5" s="431">
        <v>2008.0</v>
      </c>
      <c r="D5" s="508">
        <v>39654.0</v>
      </c>
      <c r="E5" s="431" t="s">
        <v>10917</v>
      </c>
      <c r="F5" s="431" t="s">
        <v>7096</v>
      </c>
      <c r="G5" s="431" t="s">
        <v>17</v>
      </c>
      <c r="H5" s="431" t="s">
        <v>8508</v>
      </c>
      <c r="I5" s="508">
        <v>40585.0</v>
      </c>
      <c r="J5" s="433">
        <v>2.0</v>
      </c>
      <c r="K5" s="649" t="s">
        <v>322</v>
      </c>
      <c r="L5" s="433" t="s">
        <v>390</v>
      </c>
      <c r="M5" s="670">
        <f t="shared" si="1"/>
        <v>931</v>
      </c>
      <c r="N5" s="210"/>
      <c r="O5" s="333" t="s">
        <v>40</v>
      </c>
      <c r="P5" s="333">
        <f>COUNTIF($G$2:$G$476,"PTE")</f>
        <v>60</v>
      </c>
      <c r="Q5" s="25"/>
      <c r="R5" s="25"/>
      <c r="S5" s="25"/>
      <c r="T5" s="25"/>
      <c r="U5" s="210"/>
      <c r="V5" s="210"/>
      <c r="W5" s="210"/>
      <c r="X5" s="210"/>
      <c r="Y5" s="210"/>
      <c r="Z5" s="210"/>
    </row>
    <row r="6" ht="12.75" customHeight="1">
      <c r="A6" s="436">
        <v>511.0</v>
      </c>
      <c r="B6" s="437" t="s">
        <v>10918</v>
      </c>
      <c r="C6" s="437">
        <v>2009.0</v>
      </c>
      <c r="D6" s="511">
        <v>39827.0</v>
      </c>
      <c r="E6" s="437" t="s">
        <v>10919</v>
      </c>
      <c r="F6" s="437" t="s">
        <v>10055</v>
      </c>
      <c r="G6" s="437" t="s">
        <v>712</v>
      </c>
      <c r="H6" s="437" t="s">
        <v>9193</v>
      </c>
      <c r="I6" s="511">
        <v>40598.0</v>
      </c>
      <c r="J6" s="439">
        <v>2.0</v>
      </c>
      <c r="K6" s="648" t="s">
        <v>344</v>
      </c>
      <c r="L6" s="439" t="s">
        <v>395</v>
      </c>
      <c r="M6" s="669">
        <f t="shared" si="1"/>
        <v>771</v>
      </c>
      <c r="N6" s="210"/>
      <c r="O6" s="332" t="s">
        <v>46</v>
      </c>
      <c r="P6" s="332">
        <f>COUNTIF($G$2:$G$476,"Pré-Mistura")</f>
        <v>0</v>
      </c>
      <c r="Q6" s="25"/>
      <c r="R6" s="25"/>
      <c r="S6" s="25"/>
      <c r="T6" s="25"/>
      <c r="U6" s="210"/>
      <c r="V6" s="210"/>
      <c r="W6" s="210"/>
      <c r="X6" s="210"/>
      <c r="Y6" s="210"/>
      <c r="Z6" s="210"/>
    </row>
    <row r="7" ht="12.75" customHeight="1">
      <c r="A7" s="430">
        <v>611.0</v>
      </c>
      <c r="B7" s="431" t="s">
        <v>10920</v>
      </c>
      <c r="C7" s="431">
        <v>2006.0</v>
      </c>
      <c r="D7" s="508">
        <v>38989.0</v>
      </c>
      <c r="E7" s="431" t="s">
        <v>10921</v>
      </c>
      <c r="F7" s="431" t="s">
        <v>1349</v>
      </c>
      <c r="G7" s="431" t="s">
        <v>806</v>
      </c>
      <c r="H7" s="431" t="s">
        <v>251</v>
      </c>
      <c r="I7" s="508">
        <v>40605.0</v>
      </c>
      <c r="J7" s="433">
        <v>3.0</v>
      </c>
      <c r="K7" s="650" t="s">
        <v>309</v>
      </c>
      <c r="L7" s="433" t="s">
        <v>395</v>
      </c>
      <c r="M7" s="670">
        <f t="shared" si="1"/>
        <v>1616</v>
      </c>
      <c r="N7" s="210"/>
      <c r="O7" s="333" t="s">
        <v>713</v>
      </c>
      <c r="P7" s="333">
        <f>COUNTIF($G$2:$G$476,"PF")</f>
        <v>32</v>
      </c>
      <c r="Q7" s="25"/>
      <c r="R7" s="25"/>
      <c r="S7" s="25"/>
      <c r="T7" s="25"/>
      <c r="U7" s="210"/>
      <c r="V7" s="210"/>
      <c r="W7" s="210"/>
      <c r="X7" s="210"/>
      <c r="Y7" s="210"/>
      <c r="Z7" s="210"/>
    </row>
    <row r="8" ht="12.75" customHeight="1">
      <c r="A8" s="436">
        <v>711.0</v>
      </c>
      <c r="B8" s="437" t="s">
        <v>10922</v>
      </c>
      <c r="C8" s="437">
        <v>2004.0</v>
      </c>
      <c r="D8" s="511">
        <v>38341.0</v>
      </c>
      <c r="E8" s="437" t="s">
        <v>10923</v>
      </c>
      <c r="F8" s="437" t="s">
        <v>10924</v>
      </c>
      <c r="G8" s="437" t="s">
        <v>806</v>
      </c>
      <c r="H8" s="437" t="s">
        <v>952</v>
      </c>
      <c r="I8" s="511">
        <v>40605.0</v>
      </c>
      <c r="J8" s="439">
        <v>3.0</v>
      </c>
      <c r="K8" s="647" t="s">
        <v>293</v>
      </c>
      <c r="L8" s="439" t="s">
        <v>390</v>
      </c>
      <c r="M8" s="669">
        <f t="shared" si="1"/>
        <v>2264</v>
      </c>
      <c r="N8" s="210"/>
      <c r="O8" s="332" t="s">
        <v>707</v>
      </c>
      <c r="P8" s="332">
        <f>COUNTIF($G$2:$G$476,"PFN")</f>
        <v>1</v>
      </c>
      <c r="Q8" s="25"/>
      <c r="R8" s="25"/>
      <c r="S8" s="25"/>
      <c r="T8" s="25"/>
      <c r="U8" s="210"/>
      <c r="V8" s="210"/>
      <c r="W8" s="210"/>
      <c r="X8" s="210"/>
      <c r="Y8" s="210"/>
      <c r="Z8" s="210"/>
    </row>
    <row r="9" ht="12.75" customHeight="1">
      <c r="A9" s="430">
        <v>811.0</v>
      </c>
      <c r="B9" s="431" t="s">
        <v>10925</v>
      </c>
      <c r="C9" s="431">
        <v>2005.0</v>
      </c>
      <c r="D9" s="508">
        <v>38629.0</v>
      </c>
      <c r="E9" s="431" t="s">
        <v>10926</v>
      </c>
      <c r="F9" s="431" t="s">
        <v>10924</v>
      </c>
      <c r="G9" s="431" t="s">
        <v>806</v>
      </c>
      <c r="H9" s="431" t="s">
        <v>952</v>
      </c>
      <c r="I9" s="508">
        <v>40605.0</v>
      </c>
      <c r="J9" s="433">
        <v>3.0</v>
      </c>
      <c r="K9" s="647" t="s">
        <v>293</v>
      </c>
      <c r="L9" s="433" t="s">
        <v>390</v>
      </c>
      <c r="M9" s="670">
        <f t="shared" si="1"/>
        <v>1976</v>
      </c>
      <c r="N9" s="210"/>
      <c r="O9" s="333" t="s">
        <v>720</v>
      </c>
      <c r="P9" s="333">
        <f>COUNTIF($G$2:$G$476,"PF/PTE")</f>
        <v>36</v>
      </c>
      <c r="Q9" s="25"/>
      <c r="R9" s="25"/>
      <c r="S9" s="25"/>
      <c r="T9" s="25"/>
      <c r="U9" s="210"/>
      <c r="V9" s="210"/>
      <c r="W9" s="210"/>
      <c r="X9" s="210"/>
      <c r="Y9" s="210"/>
      <c r="Z9" s="210"/>
    </row>
    <row r="10" ht="12.75" customHeight="1">
      <c r="A10" s="436">
        <v>911.0</v>
      </c>
      <c r="B10" s="437" t="s">
        <v>10927</v>
      </c>
      <c r="C10" s="437">
        <v>2009.0</v>
      </c>
      <c r="D10" s="511">
        <v>39909.0</v>
      </c>
      <c r="E10" s="437" t="s">
        <v>10928</v>
      </c>
      <c r="F10" s="437" t="s">
        <v>134</v>
      </c>
      <c r="G10" s="437" t="s">
        <v>712</v>
      </c>
      <c r="H10" s="437" t="s">
        <v>9193</v>
      </c>
      <c r="I10" s="511">
        <v>40613.0</v>
      </c>
      <c r="J10" s="439">
        <v>3.0</v>
      </c>
      <c r="K10" s="647" t="s">
        <v>293</v>
      </c>
      <c r="L10" s="439" t="s">
        <v>390</v>
      </c>
      <c r="M10" s="669">
        <f t="shared" si="1"/>
        <v>704</v>
      </c>
      <c r="N10" s="210"/>
      <c r="O10" s="332" t="s">
        <v>725</v>
      </c>
      <c r="P10" s="332">
        <f>COUNTIF($G$2:$G$476,"Bio")</f>
        <v>13</v>
      </c>
      <c r="Q10" s="25"/>
      <c r="R10" s="25"/>
      <c r="S10" s="25"/>
      <c r="T10" s="25"/>
      <c r="U10" s="210"/>
      <c r="V10" s="210"/>
      <c r="W10" s="210"/>
      <c r="X10" s="210"/>
      <c r="Y10" s="210"/>
      <c r="Z10" s="210"/>
    </row>
    <row r="11" ht="12.75" customHeight="1">
      <c r="A11" s="430">
        <v>1011.0</v>
      </c>
      <c r="B11" s="431" t="s">
        <v>10929</v>
      </c>
      <c r="C11" s="431">
        <v>2009.0</v>
      </c>
      <c r="D11" s="508">
        <v>39898.0</v>
      </c>
      <c r="E11" s="431" t="s">
        <v>10930</v>
      </c>
      <c r="F11" s="431" t="s">
        <v>1569</v>
      </c>
      <c r="G11" s="431" t="s">
        <v>712</v>
      </c>
      <c r="H11" s="431" t="s">
        <v>66</v>
      </c>
      <c r="I11" s="508">
        <v>40617.0</v>
      </c>
      <c r="J11" s="433">
        <v>3.0</v>
      </c>
      <c r="K11" s="650" t="s">
        <v>309</v>
      </c>
      <c r="L11" s="433" t="s">
        <v>390</v>
      </c>
      <c r="M11" s="670">
        <f t="shared" si="1"/>
        <v>719</v>
      </c>
      <c r="N11" s="210"/>
      <c r="O11" s="334" t="s">
        <v>729</v>
      </c>
      <c r="P11" s="334">
        <f>COUNTIF($G$2:$G$476,"Bio/Org")</f>
        <v>3</v>
      </c>
      <c r="Q11" s="25"/>
      <c r="R11" s="25"/>
      <c r="S11" s="25"/>
      <c r="T11" s="25"/>
      <c r="U11" s="210"/>
      <c r="V11" s="210"/>
      <c r="W11" s="210"/>
      <c r="X11" s="210"/>
      <c r="Y11" s="210"/>
      <c r="Z11" s="210"/>
    </row>
    <row r="12" ht="13.5" customHeight="1">
      <c r="A12" s="436">
        <v>1111.0</v>
      </c>
      <c r="B12" s="437" t="s">
        <v>10931</v>
      </c>
      <c r="C12" s="437">
        <v>2009.0</v>
      </c>
      <c r="D12" s="511">
        <v>39997.0</v>
      </c>
      <c r="E12" s="437" t="s">
        <v>10932</v>
      </c>
      <c r="F12" s="437" t="s">
        <v>1349</v>
      </c>
      <c r="G12" s="437" t="s">
        <v>712</v>
      </c>
      <c r="H12" s="437" t="s">
        <v>66</v>
      </c>
      <c r="I12" s="511">
        <v>40619.0</v>
      </c>
      <c r="J12" s="439">
        <v>3.0</v>
      </c>
      <c r="K12" s="650" t="s">
        <v>309</v>
      </c>
      <c r="L12" s="439" t="s">
        <v>395</v>
      </c>
      <c r="M12" s="669">
        <f t="shared" si="1"/>
        <v>622</v>
      </c>
      <c r="N12" s="210"/>
      <c r="O12" s="335" t="s">
        <v>51</v>
      </c>
      <c r="P12" s="336">
        <f>SUM(P3:P11)</f>
        <v>146</v>
      </c>
      <c r="Q12" s="25"/>
      <c r="R12" s="25"/>
      <c r="S12" s="25"/>
      <c r="T12" s="25"/>
      <c r="U12" s="210"/>
      <c r="V12" s="210"/>
      <c r="W12" s="210"/>
      <c r="X12" s="210"/>
      <c r="Y12" s="210"/>
      <c r="Z12" s="210"/>
    </row>
    <row r="13" ht="12.75" customHeight="1">
      <c r="A13" s="430">
        <v>1211.0</v>
      </c>
      <c r="B13" s="431" t="s">
        <v>10933</v>
      </c>
      <c r="C13" s="431">
        <v>2006.0</v>
      </c>
      <c r="D13" s="508">
        <v>39021.0</v>
      </c>
      <c r="E13" s="431" t="s">
        <v>10934</v>
      </c>
      <c r="F13" s="431" t="s">
        <v>353</v>
      </c>
      <c r="G13" s="431" t="s">
        <v>17</v>
      </c>
      <c r="H13" s="431" t="s">
        <v>3328</v>
      </c>
      <c r="I13" s="508">
        <v>40620.0</v>
      </c>
      <c r="J13" s="433">
        <v>3.0</v>
      </c>
      <c r="K13" s="649" t="s">
        <v>322</v>
      </c>
      <c r="L13" s="433" t="s">
        <v>390</v>
      </c>
      <c r="M13" s="670">
        <f t="shared" si="1"/>
        <v>1599</v>
      </c>
      <c r="N13" s="210"/>
      <c r="O13" s="25"/>
      <c r="P13" s="25"/>
      <c r="Q13" s="25"/>
      <c r="R13" s="337"/>
      <c r="S13" s="337"/>
      <c r="T13" s="25"/>
      <c r="U13" s="210"/>
      <c r="V13" s="210"/>
      <c r="W13" s="210"/>
      <c r="X13" s="210"/>
      <c r="Y13" s="210"/>
      <c r="Z13" s="210"/>
    </row>
    <row r="14" ht="13.5" customHeight="1">
      <c r="A14" s="436">
        <v>1311.0</v>
      </c>
      <c r="B14" s="437" t="s">
        <v>10935</v>
      </c>
      <c r="C14" s="437">
        <v>2008.0</v>
      </c>
      <c r="D14" s="511">
        <v>39660.0</v>
      </c>
      <c r="E14" s="437" t="s">
        <v>10936</v>
      </c>
      <c r="F14" s="437" t="s">
        <v>711</v>
      </c>
      <c r="G14" s="437" t="s">
        <v>17</v>
      </c>
      <c r="H14" s="437" t="s">
        <v>234</v>
      </c>
      <c r="I14" s="511">
        <v>40623.0</v>
      </c>
      <c r="J14" s="439">
        <v>3.0</v>
      </c>
      <c r="K14" s="649" t="s">
        <v>322</v>
      </c>
      <c r="L14" s="439" t="s">
        <v>390</v>
      </c>
      <c r="M14" s="669">
        <f t="shared" si="1"/>
        <v>963</v>
      </c>
      <c r="N14" s="210"/>
      <c r="O14" s="338" t="s">
        <v>61</v>
      </c>
      <c r="P14" s="95"/>
      <c r="Q14" s="95"/>
      <c r="R14" s="95"/>
      <c r="S14" s="96"/>
      <c r="T14" s="25"/>
      <c r="U14" s="210"/>
      <c r="V14" s="210"/>
      <c r="W14" s="210"/>
      <c r="X14" s="210"/>
      <c r="Y14" s="210"/>
      <c r="Z14" s="210"/>
    </row>
    <row r="15" ht="14.25" customHeight="1">
      <c r="A15" s="430">
        <v>1411.0</v>
      </c>
      <c r="B15" s="431" t="s">
        <v>10937</v>
      </c>
      <c r="C15" s="431">
        <v>2008.0</v>
      </c>
      <c r="D15" s="508">
        <v>39475.0</v>
      </c>
      <c r="E15" s="431" t="s">
        <v>10938</v>
      </c>
      <c r="F15" s="431" t="s">
        <v>10055</v>
      </c>
      <c r="G15" s="431" t="s">
        <v>712</v>
      </c>
      <c r="H15" s="431" t="s">
        <v>753</v>
      </c>
      <c r="I15" s="508">
        <v>40623.0</v>
      </c>
      <c r="J15" s="433">
        <v>3.0</v>
      </c>
      <c r="K15" s="648" t="s">
        <v>344</v>
      </c>
      <c r="L15" s="433" t="s">
        <v>395</v>
      </c>
      <c r="M15" s="670">
        <f t="shared" si="1"/>
        <v>1148</v>
      </c>
      <c r="N15" s="210"/>
      <c r="O15" s="339"/>
      <c r="P15" s="340"/>
      <c r="Q15" s="340"/>
      <c r="R15" s="340"/>
      <c r="S15" s="341"/>
      <c r="T15" s="25"/>
      <c r="U15" s="210"/>
      <c r="V15" s="210"/>
      <c r="W15" s="210"/>
      <c r="X15" s="210"/>
      <c r="Y15" s="210"/>
      <c r="Z15" s="210"/>
    </row>
    <row r="16" ht="12.75" customHeight="1">
      <c r="A16" s="436">
        <v>1511.0</v>
      </c>
      <c r="B16" s="437" t="s">
        <v>10939</v>
      </c>
      <c r="C16" s="437">
        <v>2009.0</v>
      </c>
      <c r="D16" s="511">
        <v>39857.0</v>
      </c>
      <c r="E16" s="437" t="s">
        <v>10940</v>
      </c>
      <c r="F16" s="437" t="s">
        <v>7535</v>
      </c>
      <c r="G16" s="437" t="s">
        <v>17</v>
      </c>
      <c r="H16" s="437" t="s">
        <v>380</v>
      </c>
      <c r="I16" s="511">
        <v>40623.0</v>
      </c>
      <c r="J16" s="439">
        <v>3.0</v>
      </c>
      <c r="K16" s="649" t="s">
        <v>322</v>
      </c>
      <c r="L16" s="439" t="s">
        <v>395</v>
      </c>
      <c r="M16" s="669">
        <f t="shared" si="1"/>
        <v>766</v>
      </c>
      <c r="N16" s="210"/>
      <c r="O16" s="342" t="s">
        <v>10941</v>
      </c>
      <c r="P16" s="343"/>
      <c r="Q16" s="343"/>
      <c r="R16" s="343"/>
      <c r="S16" s="344"/>
      <c r="T16" s="25"/>
      <c r="U16" s="210"/>
      <c r="V16" s="210"/>
      <c r="W16" s="210"/>
      <c r="X16" s="210"/>
      <c r="Y16" s="210"/>
      <c r="Z16" s="210"/>
    </row>
    <row r="17" ht="12.75" customHeight="1">
      <c r="A17" s="430">
        <v>1611.0</v>
      </c>
      <c r="B17" s="431" t="s">
        <v>10942</v>
      </c>
      <c r="C17" s="431">
        <v>2008.0</v>
      </c>
      <c r="D17" s="508">
        <v>39575.0</v>
      </c>
      <c r="E17" s="431" t="s">
        <v>10943</v>
      </c>
      <c r="F17" s="431" t="s">
        <v>965</v>
      </c>
      <c r="G17" s="431" t="s">
        <v>17</v>
      </c>
      <c r="H17" s="431" t="s">
        <v>1336</v>
      </c>
      <c r="I17" s="508">
        <v>40623.0</v>
      </c>
      <c r="J17" s="433">
        <v>3.0</v>
      </c>
      <c r="K17" s="647" t="s">
        <v>293</v>
      </c>
      <c r="L17" s="433" t="s">
        <v>390</v>
      </c>
      <c r="M17" s="670">
        <f t="shared" si="1"/>
        <v>1048</v>
      </c>
      <c r="N17" s="210"/>
      <c r="O17" s="345" t="s">
        <v>10944</v>
      </c>
      <c r="P17" s="106"/>
      <c r="Q17" s="106"/>
      <c r="R17" s="106"/>
      <c r="S17" s="107"/>
      <c r="T17" s="25"/>
      <c r="U17" s="210"/>
      <c r="V17" s="210"/>
      <c r="W17" s="210"/>
      <c r="X17" s="210"/>
      <c r="Y17" s="210"/>
      <c r="Z17" s="210"/>
    </row>
    <row r="18" ht="12.75" customHeight="1">
      <c r="A18" s="436">
        <v>1711.0</v>
      </c>
      <c r="B18" s="437" t="s">
        <v>10945</v>
      </c>
      <c r="C18" s="437">
        <v>2008.0</v>
      </c>
      <c r="D18" s="511">
        <v>39799.0</v>
      </c>
      <c r="E18" s="437" t="s">
        <v>10946</v>
      </c>
      <c r="F18" s="437" t="s">
        <v>4929</v>
      </c>
      <c r="G18" s="437" t="s">
        <v>17</v>
      </c>
      <c r="H18" s="437" t="s">
        <v>9193</v>
      </c>
      <c r="I18" s="511">
        <v>40624.0</v>
      </c>
      <c r="J18" s="439">
        <v>3.0</v>
      </c>
      <c r="K18" s="649" t="s">
        <v>322</v>
      </c>
      <c r="L18" s="439" t="s">
        <v>390</v>
      </c>
      <c r="M18" s="669">
        <f t="shared" si="1"/>
        <v>825</v>
      </c>
      <c r="N18" s="210"/>
      <c r="O18" s="346" t="s">
        <v>10947</v>
      </c>
      <c r="P18" s="106"/>
      <c r="Q18" s="106"/>
      <c r="R18" s="106"/>
      <c r="S18" s="107"/>
      <c r="T18" s="25"/>
      <c r="U18" s="210"/>
      <c r="V18" s="210"/>
      <c r="W18" s="210"/>
      <c r="X18" s="210"/>
      <c r="Y18" s="210"/>
      <c r="Z18" s="210"/>
    </row>
    <row r="19" ht="12.75" customHeight="1">
      <c r="A19" s="430">
        <v>1811.0</v>
      </c>
      <c r="B19" s="431" t="s">
        <v>10948</v>
      </c>
      <c r="C19" s="431">
        <v>2008.0</v>
      </c>
      <c r="D19" s="508">
        <v>39500.0</v>
      </c>
      <c r="E19" s="431" t="s">
        <v>10949</v>
      </c>
      <c r="F19" s="635" t="s">
        <v>10950</v>
      </c>
      <c r="G19" s="431" t="s">
        <v>725</v>
      </c>
      <c r="H19" s="431" t="s">
        <v>10951</v>
      </c>
      <c r="I19" s="508">
        <v>40632.0</v>
      </c>
      <c r="J19" s="433">
        <v>3.0</v>
      </c>
      <c r="K19" s="648" t="s">
        <v>344</v>
      </c>
      <c r="L19" s="433" t="s">
        <v>399</v>
      </c>
      <c r="M19" s="670">
        <f t="shared" si="1"/>
        <v>1132</v>
      </c>
      <c r="N19" s="210"/>
      <c r="O19" s="345" t="s">
        <v>10952</v>
      </c>
      <c r="P19" s="106"/>
      <c r="Q19" s="106"/>
      <c r="R19" s="106"/>
      <c r="S19" s="107"/>
      <c r="T19" s="25"/>
      <c r="U19" s="210"/>
      <c r="V19" s="210"/>
      <c r="W19" s="210"/>
      <c r="X19" s="210"/>
      <c r="Y19" s="210"/>
      <c r="Z19" s="210"/>
    </row>
    <row r="20" ht="12.75" customHeight="1">
      <c r="A20" s="436">
        <v>1911.0</v>
      </c>
      <c r="B20" s="437" t="s">
        <v>10953</v>
      </c>
      <c r="C20" s="437">
        <v>2009.0</v>
      </c>
      <c r="D20" s="511">
        <v>40042.0</v>
      </c>
      <c r="E20" s="437" t="s">
        <v>10954</v>
      </c>
      <c r="F20" s="437" t="s">
        <v>65</v>
      </c>
      <c r="G20" s="437" t="s">
        <v>712</v>
      </c>
      <c r="H20" s="437" t="s">
        <v>10955</v>
      </c>
      <c r="I20" s="511">
        <v>40632.0</v>
      </c>
      <c r="J20" s="439">
        <v>3.0</v>
      </c>
      <c r="K20" s="650" t="s">
        <v>309</v>
      </c>
      <c r="L20" s="439" t="s">
        <v>390</v>
      </c>
      <c r="M20" s="669">
        <f t="shared" si="1"/>
        <v>590</v>
      </c>
      <c r="N20" s="210"/>
      <c r="O20" s="346" t="s">
        <v>10956</v>
      </c>
      <c r="P20" s="106"/>
      <c r="Q20" s="106"/>
      <c r="R20" s="106"/>
      <c r="S20" s="107"/>
      <c r="T20" s="25"/>
      <c r="U20" s="210"/>
      <c r="V20" s="210"/>
      <c r="W20" s="210"/>
      <c r="X20" s="210"/>
      <c r="Y20" s="210"/>
      <c r="Z20" s="210"/>
    </row>
    <row r="21" ht="12.75" customHeight="1">
      <c r="A21" s="430">
        <v>2011.0</v>
      </c>
      <c r="B21" s="431" t="s">
        <v>10957</v>
      </c>
      <c r="C21" s="431">
        <v>2005.0</v>
      </c>
      <c r="D21" s="508">
        <v>38665.0</v>
      </c>
      <c r="E21" s="431" t="s">
        <v>10958</v>
      </c>
      <c r="F21" s="431" t="s">
        <v>10375</v>
      </c>
      <c r="G21" s="431" t="s">
        <v>806</v>
      </c>
      <c r="H21" s="431" t="s">
        <v>1404</v>
      </c>
      <c r="I21" s="508">
        <v>40640.0</v>
      </c>
      <c r="J21" s="433">
        <v>4.0</v>
      </c>
      <c r="K21" s="650" t="s">
        <v>309</v>
      </c>
      <c r="L21" s="433" t="s">
        <v>390</v>
      </c>
      <c r="M21" s="670">
        <f t="shared" si="1"/>
        <v>1975</v>
      </c>
      <c r="N21" s="210"/>
      <c r="O21" s="345" t="s">
        <v>10959</v>
      </c>
      <c r="P21" s="106"/>
      <c r="Q21" s="106"/>
      <c r="R21" s="106"/>
      <c r="S21" s="107"/>
      <c r="T21" s="25"/>
      <c r="U21" s="210"/>
      <c r="V21" s="210"/>
      <c r="W21" s="210"/>
      <c r="X21" s="210"/>
      <c r="Y21" s="210"/>
      <c r="Z21" s="210"/>
    </row>
    <row r="22" ht="12.75" customHeight="1">
      <c r="A22" s="436">
        <v>2111.0</v>
      </c>
      <c r="B22" s="437" t="s">
        <v>10960</v>
      </c>
      <c r="C22" s="437">
        <v>2006.0</v>
      </c>
      <c r="D22" s="511">
        <v>38961.0</v>
      </c>
      <c r="E22" s="437" t="s">
        <v>10961</v>
      </c>
      <c r="F22" s="437" t="s">
        <v>10755</v>
      </c>
      <c r="G22" s="437" t="s">
        <v>34</v>
      </c>
      <c r="H22" s="437" t="s">
        <v>143</v>
      </c>
      <c r="I22" s="511">
        <v>40641.0</v>
      </c>
      <c r="J22" s="439">
        <v>4.0</v>
      </c>
      <c r="K22" s="649" t="s">
        <v>322</v>
      </c>
      <c r="L22" s="439" t="s">
        <v>395</v>
      </c>
      <c r="M22" s="669">
        <f t="shared" si="1"/>
        <v>1680</v>
      </c>
      <c r="N22" s="210"/>
      <c r="O22" s="346" t="s">
        <v>10962</v>
      </c>
      <c r="P22" s="106"/>
      <c r="Q22" s="106"/>
      <c r="R22" s="106"/>
      <c r="S22" s="107"/>
      <c r="T22" s="25"/>
      <c r="U22" s="210"/>
      <c r="V22" s="210"/>
      <c r="W22" s="210"/>
      <c r="X22" s="210"/>
      <c r="Y22" s="210"/>
      <c r="Z22" s="210"/>
    </row>
    <row r="23" ht="12.75" customHeight="1">
      <c r="A23" s="430">
        <v>2211.0</v>
      </c>
      <c r="B23" s="431" t="s">
        <v>10963</v>
      </c>
      <c r="C23" s="431">
        <v>2006.0</v>
      </c>
      <c r="D23" s="508">
        <v>38750.0</v>
      </c>
      <c r="E23" s="431" t="s">
        <v>10964</v>
      </c>
      <c r="F23" s="431" t="s">
        <v>816</v>
      </c>
      <c r="G23" s="431" t="s">
        <v>712</v>
      </c>
      <c r="H23" s="431" t="s">
        <v>1043</v>
      </c>
      <c r="I23" s="508">
        <v>40641.0</v>
      </c>
      <c r="J23" s="433">
        <v>4.0</v>
      </c>
      <c r="K23" s="647" t="s">
        <v>293</v>
      </c>
      <c r="L23" s="433" t="s">
        <v>395</v>
      </c>
      <c r="M23" s="670">
        <f t="shared" si="1"/>
        <v>1891</v>
      </c>
      <c r="N23" s="210"/>
      <c r="O23" s="345" t="s">
        <v>10965</v>
      </c>
      <c r="P23" s="106"/>
      <c r="Q23" s="106"/>
      <c r="R23" s="106"/>
      <c r="S23" s="107"/>
      <c r="T23" s="25"/>
      <c r="U23" s="210"/>
      <c r="V23" s="210"/>
      <c r="W23" s="210"/>
      <c r="X23" s="210"/>
      <c r="Y23" s="210"/>
      <c r="Z23" s="210"/>
    </row>
    <row r="24" ht="13.5" customHeight="1">
      <c r="A24" s="436">
        <v>2311.0</v>
      </c>
      <c r="B24" s="437" t="s">
        <v>10966</v>
      </c>
      <c r="C24" s="437">
        <v>2008.0</v>
      </c>
      <c r="D24" s="511">
        <v>39693.0</v>
      </c>
      <c r="E24" s="437" t="s">
        <v>10967</v>
      </c>
      <c r="F24" s="437" t="s">
        <v>873</v>
      </c>
      <c r="G24" s="437" t="s">
        <v>17</v>
      </c>
      <c r="H24" s="437" t="s">
        <v>1894</v>
      </c>
      <c r="I24" s="511">
        <v>40651.0</v>
      </c>
      <c r="J24" s="439">
        <v>4.0</v>
      </c>
      <c r="K24" s="649" t="s">
        <v>322</v>
      </c>
      <c r="L24" s="439" t="s">
        <v>390</v>
      </c>
      <c r="M24" s="669">
        <f t="shared" si="1"/>
        <v>958</v>
      </c>
      <c r="N24" s="210"/>
      <c r="O24" s="347" t="s">
        <v>10968</v>
      </c>
      <c r="P24" s="121"/>
      <c r="Q24" s="121"/>
      <c r="R24" s="121"/>
      <c r="S24" s="122"/>
      <c r="T24" s="25"/>
      <c r="U24" s="210"/>
      <c r="V24" s="210"/>
      <c r="W24" s="210"/>
      <c r="X24" s="210"/>
      <c r="Y24" s="210"/>
      <c r="Z24" s="210"/>
    </row>
    <row r="25" ht="13.5" customHeight="1">
      <c r="A25" s="430">
        <v>2411.0</v>
      </c>
      <c r="B25" s="431" t="s">
        <v>10969</v>
      </c>
      <c r="C25" s="431">
        <v>2008.0</v>
      </c>
      <c r="D25" s="508">
        <v>39777.0</v>
      </c>
      <c r="E25" s="431" t="s">
        <v>10970</v>
      </c>
      <c r="F25" s="431" t="s">
        <v>7932</v>
      </c>
      <c r="G25" s="431" t="s">
        <v>712</v>
      </c>
      <c r="H25" s="431" t="s">
        <v>163</v>
      </c>
      <c r="I25" s="508">
        <v>40659.0</v>
      </c>
      <c r="J25" s="433">
        <v>4.0</v>
      </c>
      <c r="K25" s="649" t="s">
        <v>322</v>
      </c>
      <c r="L25" s="433" t="s">
        <v>390</v>
      </c>
      <c r="M25" s="670">
        <f t="shared" si="1"/>
        <v>882</v>
      </c>
      <c r="N25" s="210"/>
      <c r="O25" s="25"/>
      <c r="P25" s="25"/>
      <c r="Q25" s="25"/>
      <c r="R25" s="25"/>
      <c r="S25" s="25"/>
      <c r="T25" s="25"/>
      <c r="U25" s="210"/>
      <c r="V25" s="210"/>
      <c r="W25" s="210"/>
      <c r="X25" s="210"/>
      <c r="Y25" s="210"/>
      <c r="Z25" s="210"/>
    </row>
    <row r="26" ht="13.5" customHeight="1">
      <c r="A26" s="436">
        <v>2511.0</v>
      </c>
      <c r="B26" s="437" t="s">
        <v>10971</v>
      </c>
      <c r="C26" s="437">
        <v>2006.0</v>
      </c>
      <c r="D26" s="511">
        <v>38979.0</v>
      </c>
      <c r="E26" s="437" t="s">
        <v>10972</v>
      </c>
      <c r="F26" s="437" t="s">
        <v>10755</v>
      </c>
      <c r="G26" s="437" t="s">
        <v>707</v>
      </c>
      <c r="H26" s="437" t="s">
        <v>143</v>
      </c>
      <c r="I26" s="511">
        <v>40662.0</v>
      </c>
      <c r="J26" s="439">
        <v>4.0</v>
      </c>
      <c r="K26" s="647" t="s">
        <v>293</v>
      </c>
      <c r="L26" s="439" t="s">
        <v>395</v>
      </c>
      <c r="M26" s="669">
        <f t="shared" si="1"/>
        <v>1683</v>
      </c>
      <c r="N26" s="210"/>
      <c r="O26" s="338" t="s">
        <v>773</v>
      </c>
      <c r="P26" s="95"/>
      <c r="Q26" s="95"/>
      <c r="R26" s="95"/>
      <c r="S26" s="96"/>
      <c r="T26" s="25"/>
      <c r="U26" s="210"/>
      <c r="V26" s="210"/>
      <c r="W26" s="210"/>
      <c r="X26" s="210"/>
      <c r="Y26" s="210"/>
      <c r="Z26" s="210"/>
    </row>
    <row r="27" ht="13.5" customHeight="1">
      <c r="A27" s="430">
        <v>2611.0</v>
      </c>
      <c r="B27" s="431" t="s">
        <v>10973</v>
      </c>
      <c r="C27" s="431">
        <v>2009.0</v>
      </c>
      <c r="D27" s="508">
        <v>39944.0</v>
      </c>
      <c r="E27" s="431" t="s">
        <v>10974</v>
      </c>
      <c r="F27" s="431" t="s">
        <v>1307</v>
      </c>
      <c r="G27" s="431" t="s">
        <v>17</v>
      </c>
      <c r="H27" s="431" t="s">
        <v>10975</v>
      </c>
      <c r="I27" s="508">
        <v>40669.0</v>
      </c>
      <c r="J27" s="433">
        <v>5.0</v>
      </c>
      <c r="K27" s="650" t="s">
        <v>309</v>
      </c>
      <c r="L27" s="433" t="s">
        <v>390</v>
      </c>
      <c r="M27" s="670">
        <f t="shared" si="1"/>
        <v>725</v>
      </c>
      <c r="N27" s="210"/>
      <c r="O27" s="97"/>
      <c r="P27" s="98"/>
      <c r="Q27" s="98"/>
      <c r="R27" s="98"/>
      <c r="S27" s="99"/>
      <c r="T27" s="25"/>
      <c r="U27" s="210"/>
      <c r="V27" s="210"/>
      <c r="W27" s="210"/>
      <c r="X27" s="210"/>
      <c r="Y27" s="210"/>
      <c r="Z27" s="210"/>
    </row>
    <row r="28" ht="12.75" customHeight="1">
      <c r="A28" s="436">
        <v>2711.0</v>
      </c>
      <c r="B28" s="437" t="s">
        <v>10976</v>
      </c>
      <c r="C28" s="437">
        <v>2008.0</v>
      </c>
      <c r="D28" s="511">
        <v>39800.0</v>
      </c>
      <c r="E28" s="437" t="s">
        <v>10977</v>
      </c>
      <c r="F28" s="437" t="s">
        <v>7932</v>
      </c>
      <c r="G28" s="437" t="s">
        <v>712</v>
      </c>
      <c r="H28" s="437" t="s">
        <v>163</v>
      </c>
      <c r="I28" s="511">
        <v>40669.0</v>
      </c>
      <c r="J28" s="439">
        <v>5.0</v>
      </c>
      <c r="K28" s="649" t="s">
        <v>322</v>
      </c>
      <c r="L28" s="439" t="s">
        <v>390</v>
      </c>
      <c r="M28" s="669">
        <f t="shared" si="1"/>
        <v>869</v>
      </c>
      <c r="N28" s="210"/>
      <c r="O28" s="348" t="s">
        <v>106</v>
      </c>
      <c r="P28" s="349" t="s">
        <v>107</v>
      </c>
      <c r="Q28" s="350"/>
      <c r="R28" s="351"/>
      <c r="S28" s="352" t="s">
        <v>108</v>
      </c>
      <c r="T28" s="25"/>
      <c r="U28" s="210"/>
      <c r="V28" s="210"/>
      <c r="W28" s="210"/>
      <c r="X28" s="210"/>
      <c r="Y28" s="210"/>
      <c r="Z28" s="210"/>
    </row>
    <row r="29" ht="12.75" customHeight="1">
      <c r="A29" s="430">
        <v>2811.0</v>
      </c>
      <c r="B29" s="431" t="s">
        <v>10978</v>
      </c>
      <c r="C29" s="431">
        <v>2008.0</v>
      </c>
      <c r="D29" s="508">
        <v>39520.0</v>
      </c>
      <c r="E29" s="431" t="s">
        <v>10979</v>
      </c>
      <c r="F29" s="431" t="s">
        <v>1120</v>
      </c>
      <c r="G29" s="431" t="s">
        <v>712</v>
      </c>
      <c r="H29" s="431" t="s">
        <v>5372</v>
      </c>
      <c r="I29" s="508">
        <v>40669.0</v>
      </c>
      <c r="J29" s="433">
        <v>5.0</v>
      </c>
      <c r="K29" s="649" t="s">
        <v>322</v>
      </c>
      <c r="L29" s="433" t="s">
        <v>395</v>
      </c>
      <c r="M29" s="670">
        <f t="shared" si="1"/>
        <v>1149</v>
      </c>
      <c r="N29" s="210"/>
      <c r="O29" s="333">
        <v>1999.0</v>
      </c>
      <c r="P29" s="353">
        <f>COUNTIF($C$2:$C$503,"1999")</f>
        <v>0</v>
      </c>
      <c r="Q29" s="343"/>
      <c r="R29" s="344"/>
      <c r="S29" s="354">
        <f>P29/P42</f>
        <v>0</v>
      </c>
      <c r="T29" s="25"/>
      <c r="U29" s="210"/>
      <c r="V29" s="210"/>
      <c r="W29" s="210"/>
      <c r="X29" s="210"/>
      <c r="Y29" s="210"/>
      <c r="Z29" s="210"/>
    </row>
    <row r="30" ht="12.75" customHeight="1">
      <c r="A30" s="436">
        <v>2911.0</v>
      </c>
      <c r="B30" s="437" t="s">
        <v>10980</v>
      </c>
      <c r="C30" s="437">
        <v>2004.0</v>
      </c>
      <c r="D30" s="511">
        <v>38275.0</v>
      </c>
      <c r="E30" s="437" t="s">
        <v>10981</v>
      </c>
      <c r="F30" s="437" t="s">
        <v>873</v>
      </c>
      <c r="G30" s="437" t="s">
        <v>17</v>
      </c>
      <c r="H30" s="437" t="s">
        <v>334</v>
      </c>
      <c r="I30" s="511">
        <v>40672.0</v>
      </c>
      <c r="J30" s="439">
        <v>5.0</v>
      </c>
      <c r="K30" s="649" t="s">
        <v>322</v>
      </c>
      <c r="L30" s="439" t="s">
        <v>390</v>
      </c>
      <c r="M30" s="669">
        <f t="shared" si="1"/>
        <v>2397</v>
      </c>
      <c r="N30" s="210"/>
      <c r="O30" s="332">
        <v>2000.0</v>
      </c>
      <c r="P30" s="355">
        <f>COUNTIF($C$2:$C$503,"2000")</f>
        <v>0</v>
      </c>
      <c r="Q30" s="106"/>
      <c r="R30" s="107"/>
      <c r="S30" s="356">
        <f>P30/P42</f>
        <v>0</v>
      </c>
      <c r="T30" s="25"/>
      <c r="U30" s="210"/>
      <c r="V30" s="210"/>
      <c r="W30" s="210"/>
      <c r="X30" s="210"/>
      <c r="Y30" s="210"/>
      <c r="Z30" s="210"/>
    </row>
    <row r="31" ht="12.75" customHeight="1">
      <c r="A31" s="430">
        <v>3011.0</v>
      </c>
      <c r="B31" s="431" t="s">
        <v>10982</v>
      </c>
      <c r="C31" s="431">
        <v>2008.0</v>
      </c>
      <c r="D31" s="508">
        <v>39709.0</v>
      </c>
      <c r="E31" s="431" t="s">
        <v>10983</v>
      </c>
      <c r="F31" s="431" t="s">
        <v>1349</v>
      </c>
      <c r="G31" s="431" t="s">
        <v>17</v>
      </c>
      <c r="H31" s="431" t="s">
        <v>5527</v>
      </c>
      <c r="I31" s="508">
        <v>40675.0</v>
      </c>
      <c r="J31" s="433">
        <v>5.0</v>
      </c>
      <c r="K31" s="649" t="s">
        <v>322</v>
      </c>
      <c r="L31" s="433" t="s">
        <v>395</v>
      </c>
      <c r="M31" s="670">
        <f t="shared" si="1"/>
        <v>966</v>
      </c>
      <c r="N31" s="210"/>
      <c r="O31" s="333">
        <v>2001.0</v>
      </c>
      <c r="P31" s="357">
        <f>COUNTIF($C$2:$C$503,"2001")</f>
        <v>1</v>
      </c>
      <c r="Q31" s="106"/>
      <c r="R31" s="107"/>
      <c r="S31" s="354">
        <f>P31/P42</f>
        <v>0.006849315068</v>
      </c>
      <c r="T31" s="25"/>
      <c r="U31" s="210"/>
      <c r="V31" s="210"/>
      <c r="W31" s="210"/>
      <c r="X31" s="210"/>
      <c r="Y31" s="210"/>
      <c r="Z31" s="210"/>
    </row>
    <row r="32" ht="12.75" customHeight="1">
      <c r="A32" s="436">
        <v>3111.0</v>
      </c>
      <c r="B32" s="437" t="s">
        <v>10984</v>
      </c>
      <c r="C32" s="437">
        <v>2008.0</v>
      </c>
      <c r="D32" s="511">
        <v>39736.0</v>
      </c>
      <c r="E32" s="437" t="s">
        <v>10985</v>
      </c>
      <c r="F32" s="437" t="s">
        <v>1349</v>
      </c>
      <c r="G32" s="437" t="s">
        <v>17</v>
      </c>
      <c r="H32" s="437" t="s">
        <v>4023</v>
      </c>
      <c r="I32" s="511">
        <v>40675.0</v>
      </c>
      <c r="J32" s="439">
        <v>5.0</v>
      </c>
      <c r="K32" s="649" t="s">
        <v>322</v>
      </c>
      <c r="L32" s="439" t="s">
        <v>395</v>
      </c>
      <c r="M32" s="669">
        <f t="shared" si="1"/>
        <v>939</v>
      </c>
      <c r="N32" s="210"/>
      <c r="O32" s="332">
        <v>2002.0</v>
      </c>
      <c r="P32" s="355">
        <f>COUNTIF($C$2:$C$503,"2002")</f>
        <v>0</v>
      </c>
      <c r="Q32" s="106"/>
      <c r="R32" s="107"/>
      <c r="S32" s="356">
        <f>P32/P42</f>
        <v>0</v>
      </c>
      <c r="T32" s="25"/>
      <c r="U32" s="210"/>
      <c r="V32" s="210"/>
      <c r="W32" s="210"/>
      <c r="X32" s="210"/>
      <c r="Y32" s="210"/>
      <c r="Z32" s="210"/>
    </row>
    <row r="33" ht="12.75" customHeight="1">
      <c r="A33" s="430">
        <v>3211.0</v>
      </c>
      <c r="B33" s="431" t="s">
        <v>10986</v>
      </c>
      <c r="C33" s="431">
        <v>2008.0</v>
      </c>
      <c r="D33" s="508">
        <v>39500.0</v>
      </c>
      <c r="E33" s="431" t="s">
        <v>10987</v>
      </c>
      <c r="F33" s="431" t="s">
        <v>1365</v>
      </c>
      <c r="G33" s="431" t="s">
        <v>17</v>
      </c>
      <c r="H33" s="431" t="s">
        <v>1894</v>
      </c>
      <c r="I33" s="508">
        <v>40679.0</v>
      </c>
      <c r="J33" s="433">
        <v>5.0</v>
      </c>
      <c r="K33" s="647" t="s">
        <v>293</v>
      </c>
      <c r="L33" s="433" t="s">
        <v>395</v>
      </c>
      <c r="M33" s="670">
        <f t="shared" si="1"/>
        <v>1179</v>
      </c>
      <c r="N33" s="210"/>
      <c r="O33" s="333">
        <v>2003.0</v>
      </c>
      <c r="P33" s="357">
        <f>COUNTIF($C$2:$C$503,"2003")</f>
        <v>0</v>
      </c>
      <c r="Q33" s="106"/>
      <c r="R33" s="107"/>
      <c r="S33" s="354">
        <f>P33/P42</f>
        <v>0</v>
      </c>
      <c r="T33" s="25"/>
      <c r="U33" s="210"/>
      <c r="V33" s="210"/>
      <c r="W33" s="210"/>
      <c r="X33" s="210"/>
      <c r="Y33" s="210"/>
      <c r="Z33" s="210"/>
    </row>
    <row r="34" ht="12.75" customHeight="1">
      <c r="A34" s="436">
        <v>3311.0</v>
      </c>
      <c r="B34" s="437" t="s">
        <v>10988</v>
      </c>
      <c r="C34" s="437">
        <v>2009.0</v>
      </c>
      <c r="D34" s="511">
        <v>40071.0</v>
      </c>
      <c r="E34" s="437" t="s">
        <v>10989</v>
      </c>
      <c r="F34" s="437" t="s">
        <v>1365</v>
      </c>
      <c r="G34" s="437" t="s">
        <v>17</v>
      </c>
      <c r="H34" s="437" t="s">
        <v>26</v>
      </c>
      <c r="I34" s="511">
        <v>40679.0</v>
      </c>
      <c r="J34" s="439">
        <v>5.0</v>
      </c>
      <c r="K34" s="647" t="s">
        <v>293</v>
      </c>
      <c r="L34" s="439" t="s">
        <v>395</v>
      </c>
      <c r="M34" s="669">
        <f t="shared" si="1"/>
        <v>608</v>
      </c>
      <c r="N34" s="210"/>
      <c r="O34" s="332">
        <v>2004.0</v>
      </c>
      <c r="P34" s="355">
        <f>COUNTIF($C$2:$C$503,"2004")</f>
        <v>2</v>
      </c>
      <c r="Q34" s="106"/>
      <c r="R34" s="107"/>
      <c r="S34" s="356">
        <f>P34/P42</f>
        <v>0.01369863014</v>
      </c>
      <c r="T34" s="25"/>
      <c r="U34" s="210"/>
      <c r="V34" s="210"/>
      <c r="W34" s="210"/>
      <c r="X34" s="210"/>
      <c r="Y34" s="210"/>
      <c r="Z34" s="210"/>
    </row>
    <row r="35" ht="12.75" customHeight="1">
      <c r="A35" s="430">
        <v>3411.0</v>
      </c>
      <c r="B35" s="431" t="s">
        <v>10990</v>
      </c>
      <c r="C35" s="431">
        <v>2009.0</v>
      </c>
      <c r="D35" s="508">
        <v>40018.0</v>
      </c>
      <c r="E35" s="431" t="s">
        <v>10991</v>
      </c>
      <c r="F35" s="431" t="s">
        <v>1365</v>
      </c>
      <c r="G35" s="431" t="s">
        <v>17</v>
      </c>
      <c r="H35" s="431" t="s">
        <v>9193</v>
      </c>
      <c r="I35" s="508">
        <v>40679.0</v>
      </c>
      <c r="J35" s="433">
        <v>5.0</v>
      </c>
      <c r="K35" s="647" t="s">
        <v>293</v>
      </c>
      <c r="L35" s="433" t="s">
        <v>395</v>
      </c>
      <c r="M35" s="670">
        <f t="shared" si="1"/>
        <v>661</v>
      </c>
      <c r="N35" s="210"/>
      <c r="O35" s="333">
        <v>2005.0</v>
      </c>
      <c r="P35" s="357">
        <f>COUNTIF($C$2:$C$503,"2005")</f>
        <v>5</v>
      </c>
      <c r="Q35" s="106"/>
      <c r="R35" s="107"/>
      <c r="S35" s="354">
        <f>P35/P42</f>
        <v>0.03424657534</v>
      </c>
      <c r="T35" s="25"/>
      <c r="U35" s="210"/>
      <c r="V35" s="210"/>
      <c r="W35" s="210"/>
      <c r="X35" s="210"/>
      <c r="Y35" s="210"/>
      <c r="Z35" s="210"/>
    </row>
    <row r="36" ht="12.75" customHeight="1">
      <c r="A36" s="436">
        <v>3511.0</v>
      </c>
      <c r="B36" s="437" t="s">
        <v>10992</v>
      </c>
      <c r="C36" s="437">
        <v>2009.0</v>
      </c>
      <c r="D36" s="511">
        <v>39902.0</v>
      </c>
      <c r="E36" s="437" t="s">
        <v>10993</v>
      </c>
      <c r="F36" s="437" t="s">
        <v>1114</v>
      </c>
      <c r="G36" s="437" t="s">
        <v>17</v>
      </c>
      <c r="H36" s="437" t="s">
        <v>10975</v>
      </c>
      <c r="I36" s="511">
        <v>40679.0</v>
      </c>
      <c r="J36" s="439">
        <v>5.0</v>
      </c>
      <c r="K36" s="647" t="s">
        <v>293</v>
      </c>
      <c r="L36" s="439" t="s">
        <v>395</v>
      </c>
      <c r="M36" s="669">
        <f t="shared" si="1"/>
        <v>777</v>
      </c>
      <c r="N36" s="210"/>
      <c r="O36" s="332">
        <v>2006.0</v>
      </c>
      <c r="P36" s="355">
        <f>COUNTIF($C$2:$C$503,"2006")</f>
        <v>8</v>
      </c>
      <c r="Q36" s="106"/>
      <c r="R36" s="107"/>
      <c r="S36" s="356">
        <f>P36/P42</f>
        <v>0.05479452055</v>
      </c>
      <c r="T36" s="25"/>
      <c r="U36" s="210"/>
      <c r="V36" s="210"/>
      <c r="W36" s="210"/>
      <c r="X36" s="210"/>
      <c r="Y36" s="210"/>
      <c r="Z36" s="210"/>
    </row>
    <row r="37" ht="12.75" customHeight="1">
      <c r="A37" s="430">
        <v>3611.0</v>
      </c>
      <c r="B37" s="431" t="s">
        <v>10994</v>
      </c>
      <c r="C37" s="431">
        <v>2009.0</v>
      </c>
      <c r="D37" s="508">
        <v>39855.0</v>
      </c>
      <c r="E37" s="431" t="s">
        <v>10995</v>
      </c>
      <c r="F37" s="431" t="s">
        <v>1937</v>
      </c>
      <c r="G37" s="431" t="s">
        <v>17</v>
      </c>
      <c r="H37" s="431" t="s">
        <v>10975</v>
      </c>
      <c r="I37" s="508">
        <v>40679.0</v>
      </c>
      <c r="J37" s="433">
        <v>5.0</v>
      </c>
      <c r="K37" s="650" t="s">
        <v>309</v>
      </c>
      <c r="L37" s="433" t="s">
        <v>386</v>
      </c>
      <c r="M37" s="670">
        <f t="shared" si="1"/>
        <v>824</v>
      </c>
      <c r="N37" s="210"/>
      <c r="O37" s="333">
        <v>2007.0</v>
      </c>
      <c r="P37" s="357">
        <f>COUNTIF($C$2:$C$503,"2007")</f>
        <v>7</v>
      </c>
      <c r="Q37" s="106"/>
      <c r="R37" s="107"/>
      <c r="S37" s="354">
        <f>P37/P42</f>
        <v>0.04794520548</v>
      </c>
      <c r="T37" s="25"/>
      <c r="U37" s="210"/>
      <c r="V37" s="210"/>
      <c r="W37" s="210"/>
      <c r="X37" s="210"/>
      <c r="Y37" s="210"/>
      <c r="Z37" s="210"/>
    </row>
    <row r="38" ht="12.75" customHeight="1">
      <c r="A38" s="436">
        <v>3711.0</v>
      </c>
      <c r="B38" s="437" t="s">
        <v>10996</v>
      </c>
      <c r="C38" s="437">
        <v>2008.0</v>
      </c>
      <c r="D38" s="511">
        <v>39688.0</v>
      </c>
      <c r="E38" s="437" t="s">
        <v>10997</v>
      </c>
      <c r="F38" s="437" t="s">
        <v>353</v>
      </c>
      <c r="G38" s="437" t="s">
        <v>17</v>
      </c>
      <c r="H38" s="437" t="s">
        <v>66</v>
      </c>
      <c r="I38" s="511">
        <v>40682.0</v>
      </c>
      <c r="J38" s="439">
        <v>5.0</v>
      </c>
      <c r="K38" s="649" t="s">
        <v>322</v>
      </c>
      <c r="L38" s="439" t="s">
        <v>390</v>
      </c>
      <c r="M38" s="669">
        <f t="shared" si="1"/>
        <v>994</v>
      </c>
      <c r="N38" s="210"/>
      <c r="O38" s="332">
        <v>2008.0</v>
      </c>
      <c r="P38" s="355">
        <f>COUNTIF($C$2:$C$503,"2008")</f>
        <v>46</v>
      </c>
      <c r="Q38" s="106"/>
      <c r="R38" s="107"/>
      <c r="S38" s="356">
        <f>P38/P42</f>
        <v>0.3150684932</v>
      </c>
      <c r="T38" s="25"/>
      <c r="U38" s="210"/>
      <c r="V38" s="210"/>
      <c r="W38" s="210"/>
      <c r="X38" s="210"/>
      <c r="Y38" s="210"/>
      <c r="Z38" s="210"/>
    </row>
    <row r="39" ht="12.75" customHeight="1">
      <c r="A39" s="430">
        <v>3811.0</v>
      </c>
      <c r="B39" s="431" t="s">
        <v>10998</v>
      </c>
      <c r="C39" s="431">
        <v>2010.0</v>
      </c>
      <c r="D39" s="508">
        <v>40268.0</v>
      </c>
      <c r="E39" s="431" t="s">
        <v>10999</v>
      </c>
      <c r="F39" s="431" t="s">
        <v>11000</v>
      </c>
      <c r="G39" s="431" t="s">
        <v>725</v>
      </c>
      <c r="H39" s="431" t="s">
        <v>807</v>
      </c>
      <c r="I39" s="508">
        <v>40682.0</v>
      </c>
      <c r="J39" s="433">
        <v>5.0</v>
      </c>
      <c r="K39" s="648" t="s">
        <v>344</v>
      </c>
      <c r="L39" s="433" t="s">
        <v>399</v>
      </c>
      <c r="M39" s="670">
        <f t="shared" si="1"/>
        <v>414</v>
      </c>
      <c r="N39" s="210"/>
      <c r="O39" s="333">
        <v>2009.0</v>
      </c>
      <c r="P39" s="357">
        <f>COUNTIF($C$2:$C$503,"2009")</f>
        <v>58</v>
      </c>
      <c r="Q39" s="106"/>
      <c r="R39" s="107"/>
      <c r="S39" s="354">
        <f>(P39/P42)</f>
        <v>0.397260274</v>
      </c>
      <c r="T39" s="25"/>
      <c r="U39" s="210"/>
      <c r="V39" s="210"/>
      <c r="W39" s="210"/>
      <c r="X39" s="210"/>
      <c r="Y39" s="210"/>
      <c r="Z39" s="210"/>
    </row>
    <row r="40" ht="12.75" customHeight="1">
      <c r="A40" s="436">
        <v>3911.0</v>
      </c>
      <c r="B40" s="437" t="s">
        <v>11001</v>
      </c>
      <c r="C40" s="437">
        <v>2008.0</v>
      </c>
      <c r="D40" s="511">
        <v>39518.0</v>
      </c>
      <c r="E40" s="437" t="s">
        <v>11002</v>
      </c>
      <c r="F40" s="634" t="s">
        <v>4086</v>
      </c>
      <c r="G40" s="437" t="s">
        <v>725</v>
      </c>
      <c r="H40" s="437" t="s">
        <v>807</v>
      </c>
      <c r="I40" s="511">
        <v>40682.0</v>
      </c>
      <c r="J40" s="439">
        <v>5.0</v>
      </c>
      <c r="K40" s="649" t="s">
        <v>322</v>
      </c>
      <c r="L40" s="439" t="s">
        <v>399</v>
      </c>
      <c r="M40" s="669">
        <f t="shared" si="1"/>
        <v>1164</v>
      </c>
      <c r="N40" s="210"/>
      <c r="O40" s="332">
        <v>2010.0</v>
      </c>
      <c r="P40" s="355">
        <f>COUNTIF($C$2:$C$503,"2010")</f>
        <v>14</v>
      </c>
      <c r="Q40" s="106"/>
      <c r="R40" s="107"/>
      <c r="S40" s="356">
        <f>(P40/P42)</f>
        <v>0.09589041096</v>
      </c>
      <c r="T40" s="25"/>
      <c r="U40" s="210"/>
      <c r="V40" s="210"/>
      <c r="W40" s="210"/>
      <c r="X40" s="210"/>
      <c r="Y40" s="210"/>
      <c r="Z40" s="210"/>
    </row>
    <row r="41" ht="12.75" customHeight="1">
      <c r="A41" s="430">
        <v>4011.0</v>
      </c>
      <c r="B41" s="431" t="s">
        <v>11003</v>
      </c>
      <c r="C41" s="431">
        <v>2009.0</v>
      </c>
      <c r="D41" s="508">
        <v>40109.0</v>
      </c>
      <c r="E41" s="431" t="s">
        <v>11004</v>
      </c>
      <c r="F41" s="635" t="s">
        <v>11005</v>
      </c>
      <c r="G41" s="431" t="s">
        <v>725</v>
      </c>
      <c r="H41" s="431" t="s">
        <v>11006</v>
      </c>
      <c r="I41" s="508">
        <v>40682.0</v>
      </c>
      <c r="J41" s="433">
        <v>5.0</v>
      </c>
      <c r="K41" s="648" t="s">
        <v>344</v>
      </c>
      <c r="L41" s="433" t="s">
        <v>399</v>
      </c>
      <c r="M41" s="670">
        <f t="shared" si="1"/>
        <v>573</v>
      </c>
      <c r="N41" s="210"/>
      <c r="O41" s="333">
        <v>2011.0</v>
      </c>
      <c r="P41" s="357">
        <f>COUNTIF($C$2:$C$503,"2011")</f>
        <v>5</v>
      </c>
      <c r="Q41" s="106"/>
      <c r="R41" s="107"/>
      <c r="S41" s="354">
        <f>(P41/P42)</f>
        <v>0.03424657534</v>
      </c>
      <c r="T41" s="25"/>
      <c r="U41" s="210"/>
      <c r="V41" s="210"/>
      <c r="W41" s="210"/>
      <c r="X41" s="210"/>
      <c r="Y41" s="210"/>
      <c r="Z41" s="210"/>
    </row>
    <row r="42" ht="12.75" customHeight="1">
      <c r="A42" s="436">
        <v>4111.0</v>
      </c>
      <c r="B42" s="437" t="s">
        <v>11007</v>
      </c>
      <c r="C42" s="437">
        <v>2007.0</v>
      </c>
      <c r="D42" s="511">
        <v>39213.0</v>
      </c>
      <c r="E42" s="437" t="s">
        <v>11008</v>
      </c>
      <c r="F42" s="437" t="s">
        <v>167</v>
      </c>
      <c r="G42" s="437" t="s">
        <v>806</v>
      </c>
      <c r="H42" s="437" t="s">
        <v>807</v>
      </c>
      <c r="I42" s="511">
        <v>40682.0</v>
      </c>
      <c r="J42" s="439">
        <v>5.0</v>
      </c>
      <c r="K42" s="649" t="s">
        <v>322</v>
      </c>
      <c r="L42" s="439" t="s">
        <v>390</v>
      </c>
      <c r="M42" s="669">
        <f t="shared" si="1"/>
        <v>1469</v>
      </c>
      <c r="N42" s="210"/>
      <c r="O42" s="359" t="s">
        <v>179</v>
      </c>
      <c r="P42" s="360">
        <f>SUM(P29:R41)</f>
        <v>146</v>
      </c>
      <c r="Q42" s="361"/>
      <c r="R42" s="362"/>
      <c r="S42" s="363">
        <f>SUM(S29:S41)</f>
        <v>1</v>
      </c>
      <c r="T42" s="25"/>
      <c r="U42" s="210"/>
      <c r="V42" s="210"/>
      <c r="W42" s="210"/>
      <c r="X42" s="210"/>
      <c r="Y42" s="210"/>
      <c r="Z42" s="210"/>
    </row>
    <row r="43" ht="12.75" customHeight="1">
      <c r="A43" s="430">
        <v>4211.0</v>
      </c>
      <c r="B43" s="431" t="s">
        <v>10605</v>
      </c>
      <c r="C43" s="431">
        <v>2008.0</v>
      </c>
      <c r="D43" s="508">
        <v>39800.0</v>
      </c>
      <c r="E43" s="431" t="s">
        <v>11009</v>
      </c>
      <c r="F43" s="431" t="s">
        <v>65</v>
      </c>
      <c r="G43" s="431" t="s">
        <v>712</v>
      </c>
      <c r="H43" s="431" t="s">
        <v>163</v>
      </c>
      <c r="I43" s="508">
        <v>40689.0</v>
      </c>
      <c r="J43" s="433">
        <v>5.0</v>
      </c>
      <c r="K43" s="647" t="s">
        <v>293</v>
      </c>
      <c r="L43" s="433" t="s">
        <v>386</v>
      </c>
      <c r="M43" s="670">
        <f t="shared" si="1"/>
        <v>889</v>
      </c>
      <c r="N43" s="210"/>
      <c r="O43" s="25"/>
      <c r="P43" s="25"/>
      <c r="Q43" s="25"/>
      <c r="R43" s="25"/>
      <c r="S43" s="25"/>
      <c r="T43" s="25"/>
      <c r="U43" s="210"/>
      <c r="V43" s="210"/>
      <c r="W43" s="210"/>
      <c r="X43" s="210"/>
      <c r="Y43" s="210"/>
      <c r="Z43" s="210"/>
    </row>
    <row r="44" ht="14.25" customHeight="1">
      <c r="A44" s="436">
        <v>4311.0</v>
      </c>
      <c r="B44" s="437" t="s">
        <v>11010</v>
      </c>
      <c r="C44" s="437">
        <v>2008.0</v>
      </c>
      <c r="D44" s="511">
        <v>39539.0</v>
      </c>
      <c r="E44" s="437" t="s">
        <v>11011</v>
      </c>
      <c r="F44" s="634" t="s">
        <v>11012</v>
      </c>
      <c r="G44" s="437" t="s">
        <v>725</v>
      </c>
      <c r="H44" s="437" t="s">
        <v>956</v>
      </c>
      <c r="I44" s="511">
        <v>40690.0</v>
      </c>
      <c r="J44" s="439">
        <v>5.0</v>
      </c>
      <c r="K44" s="649" t="s">
        <v>322</v>
      </c>
      <c r="L44" s="439" t="s">
        <v>399</v>
      </c>
      <c r="M44" s="669">
        <f t="shared" si="1"/>
        <v>1151</v>
      </c>
      <c r="N44" s="210"/>
      <c r="O44" s="338" t="s">
        <v>847</v>
      </c>
      <c r="P44" s="95"/>
      <c r="Q44" s="95"/>
      <c r="R44" s="95"/>
      <c r="S44" s="96"/>
      <c r="T44" s="25"/>
      <c r="U44" s="210"/>
      <c r="V44" s="210"/>
      <c r="W44" s="210"/>
      <c r="X44" s="210"/>
      <c r="Y44" s="210"/>
      <c r="Z44" s="210"/>
    </row>
    <row r="45" ht="13.5" customHeight="1">
      <c r="A45" s="430">
        <v>4411.0</v>
      </c>
      <c r="B45" s="431" t="s">
        <v>11013</v>
      </c>
      <c r="C45" s="431">
        <v>2009.0</v>
      </c>
      <c r="D45" s="508">
        <v>40031.0</v>
      </c>
      <c r="E45" s="431" t="s">
        <v>11014</v>
      </c>
      <c r="F45" s="431" t="s">
        <v>44</v>
      </c>
      <c r="G45" s="431" t="s">
        <v>712</v>
      </c>
      <c r="H45" s="431" t="s">
        <v>56</v>
      </c>
      <c r="I45" s="508">
        <v>40690.0</v>
      </c>
      <c r="J45" s="433">
        <v>5.0</v>
      </c>
      <c r="K45" s="647" t="s">
        <v>293</v>
      </c>
      <c r="L45" s="433" t="s">
        <v>390</v>
      </c>
      <c r="M45" s="670">
        <f t="shared" si="1"/>
        <v>659</v>
      </c>
      <c r="N45" s="210"/>
      <c r="O45" s="97"/>
      <c r="P45" s="98"/>
      <c r="Q45" s="98"/>
      <c r="R45" s="98"/>
      <c r="S45" s="99"/>
      <c r="T45" s="25"/>
      <c r="U45" s="210"/>
      <c r="V45" s="210"/>
      <c r="W45" s="210"/>
      <c r="X45" s="210"/>
      <c r="Y45" s="210"/>
      <c r="Z45" s="210"/>
    </row>
    <row r="46" ht="12.75" customHeight="1">
      <c r="A46" s="436">
        <v>4511.0</v>
      </c>
      <c r="B46" s="437" t="s">
        <v>11015</v>
      </c>
      <c r="C46" s="437">
        <v>2005.0</v>
      </c>
      <c r="D46" s="511">
        <v>38533.0</v>
      </c>
      <c r="E46" s="437" t="s">
        <v>11016</v>
      </c>
      <c r="F46" s="437" t="s">
        <v>31</v>
      </c>
      <c r="G46" s="437" t="s">
        <v>806</v>
      </c>
      <c r="H46" s="437" t="s">
        <v>807</v>
      </c>
      <c r="I46" s="511">
        <v>40690.0</v>
      </c>
      <c r="J46" s="439">
        <v>5.0</v>
      </c>
      <c r="K46" s="650" t="s">
        <v>309</v>
      </c>
      <c r="L46" s="439" t="s">
        <v>395</v>
      </c>
      <c r="M46" s="669">
        <f t="shared" si="1"/>
        <v>2157</v>
      </c>
      <c r="N46" s="210"/>
      <c r="O46" s="348" t="s">
        <v>9</v>
      </c>
      <c r="P46" s="349" t="s">
        <v>107</v>
      </c>
      <c r="Q46" s="350"/>
      <c r="R46" s="351"/>
      <c r="S46" s="352" t="s">
        <v>108</v>
      </c>
      <c r="T46" s="25"/>
      <c r="U46" s="210"/>
      <c r="V46" s="210"/>
      <c r="W46" s="210"/>
      <c r="X46" s="210"/>
      <c r="Y46" s="210"/>
      <c r="Z46" s="210"/>
    </row>
    <row r="47" ht="12.75" customHeight="1">
      <c r="A47" s="430">
        <v>4611.0</v>
      </c>
      <c r="B47" s="431" t="s">
        <v>11017</v>
      </c>
      <c r="C47" s="431">
        <v>2010.0</v>
      </c>
      <c r="D47" s="508">
        <v>40231.0</v>
      </c>
      <c r="E47" s="431" t="s">
        <v>11018</v>
      </c>
      <c r="F47" s="431" t="s">
        <v>65</v>
      </c>
      <c r="G47" s="431" t="s">
        <v>712</v>
      </c>
      <c r="H47" s="431" t="s">
        <v>9193</v>
      </c>
      <c r="I47" s="508">
        <v>40693.0</v>
      </c>
      <c r="J47" s="433">
        <v>5.0</v>
      </c>
      <c r="K47" s="650" t="s">
        <v>309</v>
      </c>
      <c r="L47" s="433" t="s">
        <v>390</v>
      </c>
      <c r="M47" s="670">
        <f t="shared" si="1"/>
        <v>462</v>
      </c>
      <c r="N47" s="210"/>
      <c r="O47" s="364" t="s">
        <v>203</v>
      </c>
      <c r="P47" s="353">
        <f>COUNTIF($J$2:$J$476,"1")</f>
        <v>1</v>
      </c>
      <c r="Q47" s="343"/>
      <c r="R47" s="344"/>
      <c r="S47" s="365">
        <f>(P47/P59)</f>
        <v>0.006849315068</v>
      </c>
      <c r="T47" s="25"/>
      <c r="U47" s="210"/>
      <c r="V47" s="210"/>
      <c r="W47" s="210"/>
      <c r="X47" s="210"/>
      <c r="Y47" s="210"/>
      <c r="Z47" s="210"/>
    </row>
    <row r="48" ht="12.75" customHeight="1">
      <c r="A48" s="436">
        <v>4711.0</v>
      </c>
      <c r="B48" s="437" t="s">
        <v>11019</v>
      </c>
      <c r="C48" s="437">
        <v>2009.0</v>
      </c>
      <c r="D48" s="511">
        <v>40154.0</v>
      </c>
      <c r="E48" s="437" t="s">
        <v>11020</v>
      </c>
      <c r="F48" s="437" t="s">
        <v>11021</v>
      </c>
      <c r="G48" s="437" t="s">
        <v>725</v>
      </c>
      <c r="H48" s="437" t="s">
        <v>11022</v>
      </c>
      <c r="I48" s="511">
        <v>40694.0</v>
      </c>
      <c r="J48" s="439">
        <v>5.0</v>
      </c>
      <c r="K48" s="648" t="s">
        <v>1259</v>
      </c>
      <c r="L48" s="439" t="s">
        <v>399</v>
      </c>
      <c r="M48" s="669">
        <f t="shared" si="1"/>
        <v>540</v>
      </c>
      <c r="N48" s="210"/>
      <c r="O48" s="332" t="s">
        <v>207</v>
      </c>
      <c r="P48" s="355">
        <f>COUNTIF($J$2:$J$476,"2")</f>
        <v>4</v>
      </c>
      <c r="Q48" s="106"/>
      <c r="R48" s="107"/>
      <c r="S48" s="356">
        <f>(P48/P59)</f>
        <v>0.02739726027</v>
      </c>
      <c r="T48" s="25"/>
      <c r="U48" s="210"/>
      <c r="V48" s="210"/>
      <c r="W48" s="210"/>
      <c r="X48" s="210"/>
      <c r="Y48" s="210"/>
      <c r="Z48" s="210"/>
    </row>
    <row r="49" ht="12.75" customHeight="1">
      <c r="A49" s="430">
        <v>4811.0</v>
      </c>
      <c r="B49" s="431" t="s">
        <v>11023</v>
      </c>
      <c r="C49" s="431">
        <v>2008.0</v>
      </c>
      <c r="D49" s="508">
        <v>39778.0</v>
      </c>
      <c r="E49" s="431" t="s">
        <v>11024</v>
      </c>
      <c r="F49" s="431" t="s">
        <v>1365</v>
      </c>
      <c r="G49" s="431" t="s">
        <v>17</v>
      </c>
      <c r="H49" s="431" t="s">
        <v>50</v>
      </c>
      <c r="I49" s="508">
        <v>40695.0</v>
      </c>
      <c r="J49" s="433">
        <v>6.0</v>
      </c>
      <c r="K49" s="647" t="s">
        <v>293</v>
      </c>
      <c r="L49" s="433" t="s">
        <v>395</v>
      </c>
      <c r="M49" s="670">
        <f t="shared" si="1"/>
        <v>917</v>
      </c>
      <c r="N49" s="210"/>
      <c r="O49" s="333" t="s">
        <v>213</v>
      </c>
      <c r="P49" s="357">
        <f>COUNTIF($J$2:$J$476,"3")</f>
        <v>14</v>
      </c>
      <c r="Q49" s="106"/>
      <c r="R49" s="107"/>
      <c r="S49" s="354">
        <f>(P49/P59)</f>
        <v>0.09589041096</v>
      </c>
      <c r="T49" s="25"/>
      <c r="U49" s="210"/>
      <c r="V49" s="210"/>
      <c r="W49" s="210"/>
      <c r="X49" s="210"/>
      <c r="Y49" s="210"/>
      <c r="Z49" s="210"/>
    </row>
    <row r="50" ht="12.75" customHeight="1">
      <c r="A50" s="436">
        <v>4911.0</v>
      </c>
      <c r="B50" s="437" t="s">
        <v>11025</v>
      </c>
      <c r="C50" s="437">
        <v>2009.0</v>
      </c>
      <c r="D50" s="511">
        <v>39882.0</v>
      </c>
      <c r="E50" s="437" t="s">
        <v>11026</v>
      </c>
      <c r="F50" s="437" t="s">
        <v>4585</v>
      </c>
      <c r="G50" s="437" t="s">
        <v>712</v>
      </c>
      <c r="H50" s="437" t="s">
        <v>4172</v>
      </c>
      <c r="I50" s="511">
        <v>40695.0</v>
      </c>
      <c r="J50" s="439">
        <v>6.0</v>
      </c>
      <c r="K50" s="647" t="s">
        <v>293</v>
      </c>
      <c r="L50" s="439" t="s">
        <v>390</v>
      </c>
      <c r="M50" s="669">
        <f t="shared" si="1"/>
        <v>813</v>
      </c>
      <c r="N50" s="210"/>
      <c r="O50" s="332" t="s">
        <v>219</v>
      </c>
      <c r="P50" s="355">
        <f>COUNTIF($J$2:$J$476,"4")</f>
        <v>6</v>
      </c>
      <c r="Q50" s="106"/>
      <c r="R50" s="107"/>
      <c r="S50" s="356">
        <f>(P50/P59)</f>
        <v>0.04109589041</v>
      </c>
      <c r="T50" s="25"/>
      <c r="U50" s="210"/>
      <c r="V50" s="210"/>
      <c r="W50" s="210"/>
      <c r="X50" s="210"/>
      <c r="Y50" s="210"/>
      <c r="Z50" s="210"/>
    </row>
    <row r="51" ht="12.75" customHeight="1">
      <c r="A51" s="430">
        <v>5011.0</v>
      </c>
      <c r="B51" s="431" t="s">
        <v>11027</v>
      </c>
      <c r="C51" s="431">
        <v>2008.0</v>
      </c>
      <c r="D51" s="508">
        <v>39685.0</v>
      </c>
      <c r="E51" s="431" t="s">
        <v>11028</v>
      </c>
      <c r="F51" s="431" t="s">
        <v>11029</v>
      </c>
      <c r="G51" s="431" t="s">
        <v>725</v>
      </c>
      <c r="H51" s="431" t="s">
        <v>11030</v>
      </c>
      <c r="I51" s="508">
        <v>40695.0</v>
      </c>
      <c r="J51" s="433">
        <v>6.0</v>
      </c>
      <c r="K51" s="649" t="s">
        <v>322</v>
      </c>
      <c r="L51" s="433" t="s">
        <v>399</v>
      </c>
      <c r="M51" s="670">
        <f t="shared" si="1"/>
        <v>1010</v>
      </c>
      <c r="N51" s="210"/>
      <c r="O51" s="333" t="s">
        <v>223</v>
      </c>
      <c r="P51" s="357">
        <f>COUNTIF($J$2:$J$476,"5")</f>
        <v>22</v>
      </c>
      <c r="Q51" s="106"/>
      <c r="R51" s="107"/>
      <c r="S51" s="354">
        <f>(P51/P59)</f>
        <v>0.1506849315</v>
      </c>
      <c r="T51" s="25"/>
      <c r="U51" s="210"/>
      <c r="V51" s="210"/>
      <c r="W51" s="210"/>
      <c r="X51" s="210"/>
      <c r="Y51" s="210"/>
      <c r="Z51" s="210"/>
    </row>
    <row r="52" ht="12.75" customHeight="1">
      <c r="A52" s="436">
        <v>5111.0</v>
      </c>
      <c r="B52" s="437" t="s">
        <v>11031</v>
      </c>
      <c r="C52" s="437">
        <v>2009.0</v>
      </c>
      <c r="D52" s="511">
        <v>39904.0</v>
      </c>
      <c r="E52" s="437" t="s">
        <v>11032</v>
      </c>
      <c r="F52" s="437" t="s">
        <v>11033</v>
      </c>
      <c r="G52" s="437" t="s">
        <v>806</v>
      </c>
      <c r="H52" s="437" t="s">
        <v>158</v>
      </c>
      <c r="I52" s="511">
        <v>40707.0</v>
      </c>
      <c r="J52" s="439">
        <v>6.0</v>
      </c>
      <c r="K52" s="647" t="s">
        <v>293</v>
      </c>
      <c r="L52" s="439" t="s">
        <v>390</v>
      </c>
      <c r="M52" s="669">
        <f t="shared" si="1"/>
        <v>803</v>
      </c>
      <c r="N52" s="210"/>
      <c r="O52" s="332" t="s">
        <v>229</v>
      </c>
      <c r="P52" s="355">
        <f>COUNTIF($J$2:$J$476,"6")</f>
        <v>6</v>
      </c>
      <c r="Q52" s="106"/>
      <c r="R52" s="107"/>
      <c r="S52" s="356">
        <f>(P52/P59)</f>
        <v>0.04109589041</v>
      </c>
      <c r="T52" s="25"/>
      <c r="U52" s="210"/>
      <c r="V52" s="210"/>
      <c r="W52" s="210"/>
      <c r="X52" s="210"/>
      <c r="Y52" s="210"/>
      <c r="Z52" s="210"/>
    </row>
    <row r="53" ht="12.75" customHeight="1">
      <c r="A53" s="430">
        <v>5211.0</v>
      </c>
      <c r="B53" s="431" t="s">
        <v>11034</v>
      </c>
      <c r="C53" s="431">
        <v>2007.0</v>
      </c>
      <c r="D53" s="508">
        <v>39440.0</v>
      </c>
      <c r="E53" s="431" t="s">
        <v>11035</v>
      </c>
      <c r="F53" s="431" t="s">
        <v>11033</v>
      </c>
      <c r="G53" s="431" t="s">
        <v>806</v>
      </c>
      <c r="H53" s="431" t="s">
        <v>158</v>
      </c>
      <c r="I53" s="508">
        <v>40707.0</v>
      </c>
      <c r="J53" s="433">
        <v>6.0</v>
      </c>
      <c r="K53" s="647" t="s">
        <v>293</v>
      </c>
      <c r="L53" s="433" t="s">
        <v>390</v>
      </c>
      <c r="M53" s="670">
        <f t="shared" si="1"/>
        <v>1267</v>
      </c>
      <c r="N53" s="210"/>
      <c r="O53" s="333" t="s">
        <v>235</v>
      </c>
      <c r="P53" s="357">
        <f>COUNTIF($J$2:$J$476,"7")</f>
        <v>13</v>
      </c>
      <c r="Q53" s="106"/>
      <c r="R53" s="107"/>
      <c r="S53" s="354">
        <f>(P53/P59)</f>
        <v>0.08904109589</v>
      </c>
      <c r="T53" s="25"/>
      <c r="U53" s="210"/>
      <c r="V53" s="210"/>
      <c r="W53" s="210"/>
      <c r="X53" s="210"/>
      <c r="Y53" s="210"/>
      <c r="Z53" s="210"/>
    </row>
    <row r="54" ht="12.75" customHeight="1">
      <c r="A54" s="436">
        <v>5311.0</v>
      </c>
      <c r="B54" s="437" t="s">
        <v>11036</v>
      </c>
      <c r="C54" s="437">
        <v>2005.0</v>
      </c>
      <c r="D54" s="511">
        <v>38400.0</v>
      </c>
      <c r="E54" s="437" t="s">
        <v>11037</v>
      </c>
      <c r="F54" s="437" t="s">
        <v>422</v>
      </c>
      <c r="G54" s="437" t="s">
        <v>806</v>
      </c>
      <c r="H54" s="437" t="s">
        <v>251</v>
      </c>
      <c r="I54" s="511">
        <v>40730.0</v>
      </c>
      <c r="J54" s="439">
        <v>6.0</v>
      </c>
      <c r="K54" s="647" t="s">
        <v>293</v>
      </c>
      <c r="L54" s="439" t="s">
        <v>395</v>
      </c>
      <c r="M54" s="669">
        <f t="shared" si="1"/>
        <v>2330</v>
      </c>
      <c r="N54" s="210"/>
      <c r="O54" s="332" t="s">
        <v>239</v>
      </c>
      <c r="P54" s="355">
        <f>COUNTIF($J$2:$J$476,"8")</f>
        <v>16</v>
      </c>
      <c r="Q54" s="106"/>
      <c r="R54" s="107"/>
      <c r="S54" s="356">
        <f>(P54/P59)</f>
        <v>0.1095890411</v>
      </c>
      <c r="T54" s="25"/>
      <c r="U54" s="210"/>
      <c r="V54" s="210"/>
      <c r="W54" s="210"/>
      <c r="X54" s="210"/>
      <c r="Y54" s="210"/>
      <c r="Z54" s="210"/>
    </row>
    <row r="55" ht="12.75" customHeight="1">
      <c r="A55" s="430">
        <v>5411.0</v>
      </c>
      <c r="B55" s="431" t="s">
        <v>11038</v>
      </c>
      <c r="C55" s="431">
        <v>2001.0</v>
      </c>
      <c r="D55" s="508">
        <v>37222.0</v>
      </c>
      <c r="E55" s="431" t="s">
        <v>11039</v>
      </c>
      <c r="F55" s="431" t="s">
        <v>937</v>
      </c>
      <c r="G55" s="431" t="s">
        <v>806</v>
      </c>
      <c r="H55" s="431" t="s">
        <v>158</v>
      </c>
      <c r="I55" s="508">
        <v>40732.0</v>
      </c>
      <c r="J55" s="433">
        <v>7.0</v>
      </c>
      <c r="K55" s="647" t="s">
        <v>293</v>
      </c>
      <c r="L55" s="433" t="s">
        <v>390</v>
      </c>
      <c r="M55" s="670">
        <f t="shared" si="1"/>
        <v>3510</v>
      </c>
      <c r="N55" s="210"/>
      <c r="O55" s="333" t="s">
        <v>245</v>
      </c>
      <c r="P55" s="357">
        <f>COUNTIF($J$2:$J$476,"9")</f>
        <v>21</v>
      </c>
      <c r="Q55" s="106"/>
      <c r="R55" s="107"/>
      <c r="S55" s="354">
        <f>(P55/P59)</f>
        <v>0.1438356164</v>
      </c>
      <c r="T55" s="25"/>
      <c r="U55" s="210"/>
      <c r="V55" s="210"/>
      <c r="W55" s="210"/>
      <c r="X55" s="210"/>
      <c r="Y55" s="210"/>
      <c r="Z55" s="210"/>
    </row>
    <row r="56" ht="12.75" customHeight="1">
      <c r="A56" s="436">
        <v>5511.0</v>
      </c>
      <c r="B56" s="437" t="s">
        <v>11040</v>
      </c>
      <c r="C56" s="437">
        <v>2008.0</v>
      </c>
      <c r="D56" s="511">
        <v>39771.0</v>
      </c>
      <c r="E56" s="437" t="s">
        <v>11041</v>
      </c>
      <c r="F56" s="437" t="s">
        <v>1365</v>
      </c>
      <c r="G56" s="437" t="s">
        <v>17</v>
      </c>
      <c r="H56" s="437" t="s">
        <v>10975</v>
      </c>
      <c r="I56" s="511">
        <v>40732.0</v>
      </c>
      <c r="J56" s="439">
        <v>7.0</v>
      </c>
      <c r="K56" s="647" t="s">
        <v>293</v>
      </c>
      <c r="L56" s="439" t="s">
        <v>395</v>
      </c>
      <c r="M56" s="669">
        <f t="shared" si="1"/>
        <v>961</v>
      </c>
      <c r="N56" s="210"/>
      <c r="O56" s="332" t="s">
        <v>252</v>
      </c>
      <c r="P56" s="355">
        <f>COUNTIF($J$2:$J$476,"10")</f>
        <v>12</v>
      </c>
      <c r="Q56" s="106"/>
      <c r="R56" s="107"/>
      <c r="S56" s="356">
        <f>(P56/P59)</f>
        <v>0.08219178082</v>
      </c>
      <c r="T56" s="25"/>
      <c r="U56" s="210"/>
      <c r="V56" s="210"/>
      <c r="W56" s="210"/>
      <c r="X56" s="210"/>
      <c r="Y56" s="210"/>
      <c r="Z56" s="210"/>
    </row>
    <row r="57" ht="12.75" customHeight="1">
      <c r="A57" s="430">
        <v>5611.0</v>
      </c>
      <c r="B57" s="431" t="s">
        <v>11042</v>
      </c>
      <c r="C57" s="431">
        <v>2008.0</v>
      </c>
      <c r="D57" s="508">
        <v>39686.0</v>
      </c>
      <c r="E57" s="431" t="s">
        <v>11043</v>
      </c>
      <c r="F57" s="431" t="s">
        <v>134</v>
      </c>
      <c r="G57" s="431" t="s">
        <v>17</v>
      </c>
      <c r="H57" s="431" t="s">
        <v>1894</v>
      </c>
      <c r="I57" s="508">
        <v>40730.0</v>
      </c>
      <c r="J57" s="433">
        <v>7.0</v>
      </c>
      <c r="K57" s="649" t="s">
        <v>322</v>
      </c>
      <c r="L57" s="433" t="s">
        <v>395</v>
      </c>
      <c r="M57" s="670">
        <f t="shared" si="1"/>
        <v>1044</v>
      </c>
      <c r="N57" s="210"/>
      <c r="O57" s="333" t="s">
        <v>258</v>
      </c>
      <c r="P57" s="357">
        <f>COUNTIF($J$2:$J$476,"11")</f>
        <v>6</v>
      </c>
      <c r="Q57" s="106"/>
      <c r="R57" s="107"/>
      <c r="S57" s="354">
        <f>(P57/P59)</f>
        <v>0.04109589041</v>
      </c>
      <c r="T57" s="25"/>
      <c r="U57" s="210"/>
      <c r="V57" s="210"/>
      <c r="W57" s="210"/>
      <c r="X57" s="210"/>
      <c r="Y57" s="210"/>
      <c r="Z57" s="210"/>
    </row>
    <row r="58" ht="12.75" customHeight="1">
      <c r="A58" s="436">
        <v>5711.0</v>
      </c>
      <c r="B58" s="437" t="s">
        <v>11044</v>
      </c>
      <c r="C58" s="437">
        <v>2009.0</v>
      </c>
      <c r="D58" s="511">
        <v>39871.0</v>
      </c>
      <c r="E58" s="437" t="s">
        <v>11045</v>
      </c>
      <c r="F58" s="437" t="s">
        <v>1365</v>
      </c>
      <c r="G58" s="437" t="s">
        <v>17</v>
      </c>
      <c r="H58" s="437" t="s">
        <v>5372</v>
      </c>
      <c r="I58" s="511">
        <v>40732.0</v>
      </c>
      <c r="J58" s="439">
        <v>7.0</v>
      </c>
      <c r="K58" s="647" t="s">
        <v>293</v>
      </c>
      <c r="L58" s="439" t="s">
        <v>395</v>
      </c>
      <c r="M58" s="669">
        <f t="shared" si="1"/>
        <v>861</v>
      </c>
      <c r="N58" s="210"/>
      <c r="O58" s="366" t="s">
        <v>264</v>
      </c>
      <c r="P58" s="355">
        <f>COUNTIF($J$2:$J$476,"12")</f>
        <v>25</v>
      </c>
      <c r="Q58" s="106"/>
      <c r="R58" s="107"/>
      <c r="S58" s="367">
        <f>(P58/P59)</f>
        <v>0.1712328767</v>
      </c>
      <c r="T58" s="25"/>
      <c r="U58" s="210"/>
      <c r="V58" s="210"/>
      <c r="W58" s="210"/>
      <c r="X58" s="210"/>
      <c r="Y58" s="210"/>
      <c r="Z58" s="210"/>
    </row>
    <row r="59" ht="12.75" customHeight="1">
      <c r="A59" s="430">
        <v>5811.0</v>
      </c>
      <c r="B59" s="431" t="s">
        <v>11046</v>
      </c>
      <c r="C59" s="431">
        <v>2008.0</v>
      </c>
      <c r="D59" s="508">
        <v>39451.0</v>
      </c>
      <c r="E59" s="431" t="s">
        <v>11047</v>
      </c>
      <c r="F59" s="431" t="s">
        <v>1014</v>
      </c>
      <c r="G59" s="431" t="s">
        <v>17</v>
      </c>
      <c r="H59" s="431" t="s">
        <v>158</v>
      </c>
      <c r="I59" s="508">
        <v>40737.0</v>
      </c>
      <c r="J59" s="433">
        <v>7.0</v>
      </c>
      <c r="K59" s="650" t="s">
        <v>309</v>
      </c>
      <c r="L59" s="433" t="s">
        <v>390</v>
      </c>
      <c r="M59" s="670">
        <f t="shared" si="1"/>
        <v>1286</v>
      </c>
      <c r="N59" s="210"/>
      <c r="O59" s="359" t="s">
        <v>268</v>
      </c>
      <c r="P59" s="360">
        <f>SUM(P47:R58)</f>
        <v>146</v>
      </c>
      <c r="Q59" s="361"/>
      <c r="R59" s="362"/>
      <c r="S59" s="363">
        <f>SUM(S47:S58)</f>
        <v>1</v>
      </c>
      <c r="T59" s="25"/>
      <c r="U59" s="210"/>
      <c r="V59" s="210"/>
      <c r="W59" s="210"/>
      <c r="X59" s="210"/>
      <c r="Y59" s="210"/>
      <c r="Z59" s="210"/>
    </row>
    <row r="60" ht="12.75" customHeight="1">
      <c r="A60" s="436">
        <v>5911.0</v>
      </c>
      <c r="B60" s="437" t="s">
        <v>11048</v>
      </c>
      <c r="C60" s="437">
        <v>2009.0</v>
      </c>
      <c r="D60" s="511">
        <v>40093.0</v>
      </c>
      <c r="E60" s="437" t="s">
        <v>11049</v>
      </c>
      <c r="F60" s="437" t="s">
        <v>429</v>
      </c>
      <c r="G60" s="437" t="s">
        <v>806</v>
      </c>
      <c r="H60" s="437" t="s">
        <v>789</v>
      </c>
      <c r="I60" s="511">
        <v>40736.0</v>
      </c>
      <c r="J60" s="439">
        <v>7.0</v>
      </c>
      <c r="K60" s="650" t="s">
        <v>309</v>
      </c>
      <c r="L60" s="439" t="s">
        <v>386</v>
      </c>
      <c r="M60" s="669">
        <f t="shared" si="1"/>
        <v>643</v>
      </c>
      <c r="N60" s="210"/>
      <c r="O60" s="25"/>
      <c r="P60" s="25"/>
      <c r="Q60" s="25"/>
      <c r="R60" s="25"/>
      <c r="S60" s="25"/>
      <c r="T60" s="25"/>
      <c r="U60" s="210"/>
      <c r="V60" s="210"/>
      <c r="W60" s="210"/>
      <c r="X60" s="210"/>
      <c r="Y60" s="210"/>
      <c r="Z60" s="210"/>
    </row>
    <row r="61" ht="13.5" customHeight="1">
      <c r="A61" s="430">
        <v>6011.0</v>
      </c>
      <c r="B61" s="431" t="s">
        <v>11050</v>
      </c>
      <c r="C61" s="431">
        <v>2009.0</v>
      </c>
      <c r="D61" s="508">
        <v>40093.0</v>
      </c>
      <c r="E61" s="431" t="s">
        <v>11051</v>
      </c>
      <c r="F61" s="431" t="s">
        <v>429</v>
      </c>
      <c r="G61" s="431" t="s">
        <v>806</v>
      </c>
      <c r="H61" s="431" t="s">
        <v>789</v>
      </c>
      <c r="I61" s="508">
        <v>40742.0</v>
      </c>
      <c r="J61" s="433">
        <v>7.0</v>
      </c>
      <c r="K61" s="650" t="s">
        <v>309</v>
      </c>
      <c r="L61" s="433" t="s">
        <v>386</v>
      </c>
      <c r="M61" s="670">
        <f t="shared" si="1"/>
        <v>649</v>
      </c>
      <c r="N61" s="210"/>
      <c r="O61" s="368" t="s">
        <v>278</v>
      </c>
      <c r="P61" s="95"/>
      <c r="Q61" s="95"/>
      <c r="R61" s="95"/>
      <c r="S61" s="95"/>
      <c r="T61" s="96"/>
      <c r="U61" s="210"/>
      <c r="V61" s="210"/>
      <c r="W61" s="210"/>
      <c r="X61" s="210"/>
      <c r="Y61" s="210"/>
      <c r="Z61" s="210"/>
    </row>
    <row r="62" ht="12.75" customHeight="1">
      <c r="A62" s="436">
        <v>6111.0</v>
      </c>
      <c r="B62" s="437" t="s">
        <v>11052</v>
      </c>
      <c r="C62" s="437">
        <v>2009.0</v>
      </c>
      <c r="D62" s="511">
        <v>40093.0</v>
      </c>
      <c r="E62" s="437" t="s">
        <v>11053</v>
      </c>
      <c r="F62" s="437" t="s">
        <v>429</v>
      </c>
      <c r="G62" s="437" t="s">
        <v>806</v>
      </c>
      <c r="H62" s="437" t="s">
        <v>789</v>
      </c>
      <c r="I62" s="511">
        <v>40745.0</v>
      </c>
      <c r="J62" s="439">
        <v>7.0</v>
      </c>
      <c r="K62" s="650" t="s">
        <v>309</v>
      </c>
      <c r="L62" s="439" t="s">
        <v>386</v>
      </c>
      <c r="M62" s="669">
        <f t="shared" si="1"/>
        <v>652</v>
      </c>
      <c r="N62" s="210"/>
      <c r="O62" s="97"/>
      <c r="P62" s="98"/>
      <c r="Q62" s="98"/>
      <c r="R62" s="98"/>
      <c r="S62" s="98"/>
      <c r="T62" s="99"/>
      <c r="U62" s="210"/>
      <c r="V62" s="210"/>
      <c r="W62" s="210"/>
      <c r="X62" s="210"/>
      <c r="Y62" s="210"/>
      <c r="Z62" s="210"/>
    </row>
    <row r="63" ht="12.75" customHeight="1">
      <c r="A63" s="430">
        <v>6211.0</v>
      </c>
      <c r="B63" s="431" t="s">
        <v>11054</v>
      </c>
      <c r="C63" s="431">
        <v>2009.0</v>
      </c>
      <c r="D63" s="508">
        <v>39877.0</v>
      </c>
      <c r="E63" s="431" t="s">
        <v>11055</v>
      </c>
      <c r="F63" s="431" t="s">
        <v>102</v>
      </c>
      <c r="G63" s="431" t="s">
        <v>806</v>
      </c>
      <c r="H63" s="431" t="s">
        <v>158</v>
      </c>
      <c r="I63" s="508">
        <v>40750.0</v>
      </c>
      <c r="J63" s="433">
        <v>7.0</v>
      </c>
      <c r="K63" s="649" t="s">
        <v>322</v>
      </c>
      <c r="L63" s="433" t="s">
        <v>395</v>
      </c>
      <c r="M63" s="670">
        <f t="shared" si="1"/>
        <v>873</v>
      </c>
      <c r="N63" s="210"/>
      <c r="O63" s="369" t="s">
        <v>288</v>
      </c>
      <c r="P63" s="370"/>
      <c r="Q63" s="370"/>
      <c r="R63" s="371"/>
      <c r="S63" s="531" t="s">
        <v>289</v>
      </c>
      <c r="T63" s="532" t="s">
        <v>108</v>
      </c>
      <c r="U63" s="210"/>
      <c r="V63" s="210"/>
      <c r="W63" s="210"/>
      <c r="X63" s="210"/>
      <c r="Y63" s="210"/>
      <c r="Z63" s="210"/>
    </row>
    <row r="64" ht="12.75" customHeight="1">
      <c r="A64" s="436">
        <v>6311.0</v>
      </c>
      <c r="B64" s="437" t="s">
        <v>11056</v>
      </c>
      <c r="C64" s="437">
        <v>2010.0</v>
      </c>
      <c r="D64" s="511">
        <v>40210.0</v>
      </c>
      <c r="E64" s="437" t="s">
        <v>11057</v>
      </c>
      <c r="F64" s="437" t="s">
        <v>11058</v>
      </c>
      <c r="G64" s="437" t="s">
        <v>725</v>
      </c>
      <c r="H64" s="437" t="s">
        <v>7769</v>
      </c>
      <c r="I64" s="511">
        <v>40750.0</v>
      </c>
      <c r="J64" s="439">
        <v>7.0</v>
      </c>
      <c r="K64" s="648" t="s">
        <v>344</v>
      </c>
      <c r="L64" s="439" t="s">
        <v>399</v>
      </c>
      <c r="M64" s="669">
        <f t="shared" si="1"/>
        <v>540</v>
      </c>
      <c r="N64" s="210"/>
      <c r="O64" s="533" t="s">
        <v>293</v>
      </c>
      <c r="P64" s="534"/>
      <c r="Q64" s="534"/>
      <c r="R64" s="535"/>
      <c r="S64" s="376">
        <f>COUNTIF($K$2:$K$476,"I - Extremamente tóxico")</f>
        <v>44</v>
      </c>
      <c r="T64" s="377">
        <f>(S64/S76)</f>
        <v>0.301369863</v>
      </c>
      <c r="U64" s="210"/>
      <c r="V64" s="210"/>
      <c r="W64" s="210"/>
      <c r="X64" s="210"/>
      <c r="Y64" s="210"/>
      <c r="Z64" s="210"/>
    </row>
    <row r="65" ht="12.75" customHeight="1">
      <c r="A65" s="430">
        <v>6411.0</v>
      </c>
      <c r="B65" s="431" t="s">
        <v>11059</v>
      </c>
      <c r="C65" s="431">
        <v>2009.0</v>
      </c>
      <c r="D65" s="508">
        <v>39878.0</v>
      </c>
      <c r="E65" s="431" t="s">
        <v>11060</v>
      </c>
      <c r="F65" s="431" t="s">
        <v>102</v>
      </c>
      <c r="G65" s="431" t="s">
        <v>712</v>
      </c>
      <c r="H65" s="431" t="s">
        <v>158</v>
      </c>
      <c r="I65" s="508">
        <v>40750.0</v>
      </c>
      <c r="J65" s="433">
        <v>7.0</v>
      </c>
      <c r="K65" s="649" t="s">
        <v>322</v>
      </c>
      <c r="L65" s="433" t="s">
        <v>395</v>
      </c>
      <c r="M65" s="670">
        <f t="shared" si="1"/>
        <v>872</v>
      </c>
      <c r="N65" s="210"/>
      <c r="O65" s="378" t="s">
        <v>297</v>
      </c>
      <c r="P65" s="379"/>
      <c r="Q65" s="379"/>
      <c r="R65" s="380"/>
      <c r="S65" s="381">
        <f>COUNTIF($K$2:$K$476,"Categoria 1 - Produto Extremamente Tóxico")</f>
        <v>0</v>
      </c>
      <c r="T65" s="382">
        <f>(S65/S76)</f>
        <v>0</v>
      </c>
      <c r="U65" s="210"/>
      <c r="V65" s="210"/>
      <c r="W65" s="210"/>
      <c r="X65" s="210"/>
      <c r="Y65" s="210"/>
      <c r="Z65" s="210"/>
    </row>
    <row r="66" ht="12.75" customHeight="1">
      <c r="A66" s="436">
        <v>6511.0</v>
      </c>
      <c r="B66" s="437" t="s">
        <v>11061</v>
      </c>
      <c r="C66" s="437">
        <v>2010.0</v>
      </c>
      <c r="D66" s="511">
        <v>40309.0</v>
      </c>
      <c r="E66" s="437" t="s">
        <v>11062</v>
      </c>
      <c r="F66" s="437" t="s">
        <v>11063</v>
      </c>
      <c r="G66" s="437" t="s">
        <v>806</v>
      </c>
      <c r="H66" s="437" t="s">
        <v>789</v>
      </c>
      <c r="I66" s="511">
        <v>40750.0</v>
      </c>
      <c r="J66" s="439">
        <v>7.0</v>
      </c>
      <c r="K66" s="649" t="s">
        <v>322</v>
      </c>
      <c r="L66" s="439" t="s">
        <v>395</v>
      </c>
      <c r="M66" s="669">
        <f t="shared" si="1"/>
        <v>441</v>
      </c>
      <c r="N66" s="210"/>
      <c r="O66" s="378" t="s">
        <v>302</v>
      </c>
      <c r="P66" s="379"/>
      <c r="Q66" s="379"/>
      <c r="R66" s="380"/>
      <c r="S66" s="381">
        <f>COUNTIF($K$2:$K$476,"Categoria 2 - Produto Altamente Tóxico")</f>
        <v>0</v>
      </c>
      <c r="T66" s="382">
        <f>(S66/S76)</f>
        <v>0</v>
      </c>
      <c r="U66" s="210"/>
      <c r="V66" s="210"/>
      <c r="W66" s="210"/>
      <c r="X66" s="210"/>
      <c r="Y66" s="210"/>
      <c r="Z66" s="210"/>
    </row>
    <row r="67" ht="12.75" customHeight="1">
      <c r="A67" s="430">
        <v>6611.0</v>
      </c>
      <c r="B67" s="431" t="s">
        <v>11064</v>
      </c>
      <c r="C67" s="431">
        <v>2008.0</v>
      </c>
      <c r="D67" s="508">
        <v>39805.0</v>
      </c>
      <c r="E67" s="431" t="s">
        <v>11065</v>
      </c>
      <c r="F67" s="431" t="s">
        <v>926</v>
      </c>
      <c r="G67" s="431" t="s">
        <v>17</v>
      </c>
      <c r="H67" s="431" t="s">
        <v>3328</v>
      </c>
      <c r="I67" s="508">
        <v>40753.0</v>
      </c>
      <c r="J67" s="433">
        <v>7.0</v>
      </c>
      <c r="K67" s="649" t="s">
        <v>322</v>
      </c>
      <c r="L67" s="433" t="s">
        <v>390</v>
      </c>
      <c r="M67" s="670">
        <f t="shared" si="1"/>
        <v>948</v>
      </c>
      <c r="N67" s="210"/>
      <c r="O67" s="383" t="s">
        <v>309</v>
      </c>
      <c r="P67" s="379"/>
      <c r="Q67" s="379"/>
      <c r="R67" s="380"/>
      <c r="S67" s="384">
        <f>COUNTIF($K$2:$K$476,"II - Altamente tóxico")</f>
        <v>31</v>
      </c>
      <c r="T67" s="385">
        <f>(S67/S76)</f>
        <v>0.2123287671</v>
      </c>
      <c r="U67" s="210"/>
      <c r="V67" s="210"/>
      <c r="W67" s="210"/>
      <c r="X67" s="210"/>
      <c r="Y67" s="210"/>
      <c r="Z67" s="210"/>
    </row>
    <row r="68" ht="12.75" customHeight="1">
      <c r="A68" s="436">
        <v>6711.0</v>
      </c>
      <c r="B68" s="437" t="s">
        <v>11066</v>
      </c>
      <c r="C68" s="437">
        <v>2008.0</v>
      </c>
      <c r="D68" s="511">
        <v>39700.0</v>
      </c>
      <c r="E68" s="437" t="s">
        <v>11067</v>
      </c>
      <c r="F68" s="437" t="s">
        <v>11068</v>
      </c>
      <c r="G68" s="437" t="s">
        <v>17</v>
      </c>
      <c r="H68" s="437" t="s">
        <v>1894</v>
      </c>
      <c r="I68" s="511">
        <v>40763.0</v>
      </c>
      <c r="J68" s="439">
        <v>8.0</v>
      </c>
      <c r="K68" s="649" t="s">
        <v>322</v>
      </c>
      <c r="L68" s="439" t="s">
        <v>390</v>
      </c>
      <c r="M68" s="669">
        <f t="shared" si="1"/>
        <v>1063</v>
      </c>
      <c r="N68" s="210"/>
      <c r="O68" s="383" t="s">
        <v>316</v>
      </c>
      <c r="P68" s="379"/>
      <c r="Q68" s="379"/>
      <c r="R68" s="380"/>
      <c r="S68" s="384">
        <f>COUNTIF($K$2:$K$476,"Categoria 3 - Produto Moderadamente Tóxico")</f>
        <v>0</v>
      </c>
      <c r="T68" s="385">
        <f>(S68/S76)</f>
        <v>0</v>
      </c>
      <c r="U68" s="210"/>
      <c r="V68" s="210"/>
      <c r="W68" s="210"/>
      <c r="X68" s="210"/>
      <c r="Y68" s="210"/>
      <c r="Z68" s="210"/>
    </row>
    <row r="69" ht="12.75" customHeight="1">
      <c r="A69" s="430">
        <v>6811.0</v>
      </c>
      <c r="B69" s="431" t="s">
        <v>11069</v>
      </c>
      <c r="C69" s="431">
        <v>2008.0</v>
      </c>
      <c r="D69" s="508">
        <v>39771.0</v>
      </c>
      <c r="E69" s="431" t="s">
        <v>11070</v>
      </c>
      <c r="F69" s="431" t="s">
        <v>422</v>
      </c>
      <c r="G69" s="431" t="s">
        <v>17</v>
      </c>
      <c r="H69" s="431" t="s">
        <v>10975</v>
      </c>
      <c r="I69" s="508">
        <v>40763.0</v>
      </c>
      <c r="J69" s="433">
        <v>8.0</v>
      </c>
      <c r="K69" s="649" t="s">
        <v>322</v>
      </c>
      <c r="L69" s="433" t="s">
        <v>390</v>
      </c>
      <c r="M69" s="670">
        <f t="shared" si="1"/>
        <v>992</v>
      </c>
      <c r="N69" s="210"/>
      <c r="O69" s="386" t="s">
        <v>322</v>
      </c>
      <c r="P69" s="379"/>
      <c r="Q69" s="379"/>
      <c r="R69" s="380"/>
      <c r="S69" s="387">
        <f>COUNTIF($K$2:$K$476,"III - Medianamente tóxico")</f>
        <v>56</v>
      </c>
      <c r="T69" s="388">
        <f>(S69/S76)</f>
        <v>0.3835616438</v>
      </c>
      <c r="U69" s="210"/>
      <c r="V69" s="210"/>
      <c r="W69" s="210"/>
      <c r="X69" s="210"/>
      <c r="Y69" s="210"/>
      <c r="Z69" s="210"/>
    </row>
    <row r="70" ht="12.75" customHeight="1">
      <c r="A70" s="436">
        <v>6911.0</v>
      </c>
      <c r="B70" s="437" t="s">
        <v>11071</v>
      </c>
      <c r="C70" s="437">
        <v>2008.0</v>
      </c>
      <c r="D70" s="511">
        <v>39588.0</v>
      </c>
      <c r="E70" s="437" t="s">
        <v>11072</v>
      </c>
      <c r="F70" s="437" t="s">
        <v>4622</v>
      </c>
      <c r="G70" s="437" t="s">
        <v>712</v>
      </c>
      <c r="H70" s="437" t="s">
        <v>7752</v>
      </c>
      <c r="I70" s="511">
        <v>40773.0</v>
      </c>
      <c r="J70" s="439">
        <v>8.0</v>
      </c>
      <c r="K70" s="647" t="s">
        <v>293</v>
      </c>
      <c r="L70" s="439" t="s">
        <v>390</v>
      </c>
      <c r="M70" s="669">
        <f t="shared" si="1"/>
        <v>1185</v>
      </c>
      <c r="N70" s="210"/>
      <c r="O70" s="386" t="s">
        <v>329</v>
      </c>
      <c r="P70" s="379"/>
      <c r="Q70" s="379"/>
      <c r="R70" s="380"/>
      <c r="S70" s="387">
        <f>COUNTIF($K$2:$K$476,"Categoria 4 - Produto Pouco Tóxico")</f>
        <v>0</v>
      </c>
      <c r="T70" s="388">
        <f>(S70/S76)</f>
        <v>0</v>
      </c>
      <c r="U70" s="210"/>
      <c r="V70" s="210"/>
      <c r="W70" s="210"/>
      <c r="X70" s="210"/>
      <c r="Y70" s="210"/>
      <c r="Z70" s="210"/>
    </row>
    <row r="71" ht="12.75" customHeight="1">
      <c r="A71" s="430">
        <v>7011.0</v>
      </c>
      <c r="B71" s="431" t="s">
        <v>11073</v>
      </c>
      <c r="C71" s="431">
        <v>2008.0</v>
      </c>
      <c r="D71" s="508">
        <v>39588.0</v>
      </c>
      <c r="E71" s="431" t="s">
        <v>11074</v>
      </c>
      <c r="F71" s="431" t="s">
        <v>4622</v>
      </c>
      <c r="G71" s="431" t="s">
        <v>712</v>
      </c>
      <c r="H71" s="431" t="s">
        <v>7752</v>
      </c>
      <c r="I71" s="508">
        <v>40773.0</v>
      </c>
      <c r="J71" s="433">
        <v>8.0</v>
      </c>
      <c r="K71" s="647" t="s">
        <v>293</v>
      </c>
      <c r="L71" s="433" t="s">
        <v>390</v>
      </c>
      <c r="M71" s="670">
        <f t="shared" si="1"/>
        <v>1185</v>
      </c>
      <c r="N71" s="210"/>
      <c r="O71" s="386" t="s">
        <v>336</v>
      </c>
      <c r="P71" s="379"/>
      <c r="Q71" s="379"/>
      <c r="R71" s="380"/>
      <c r="S71" s="387">
        <f>COUNTIF($K$2:$K$476,"Categoria 5 - Produto Improvável de Causar Dano Agudo")</f>
        <v>0</v>
      </c>
      <c r="T71" s="388">
        <f>(S71/S76)</f>
        <v>0</v>
      </c>
      <c r="U71" s="210"/>
      <c r="V71" s="210"/>
      <c r="W71" s="210"/>
      <c r="X71" s="210"/>
      <c r="Y71" s="210"/>
      <c r="Z71" s="210"/>
    </row>
    <row r="72" ht="12.75" customHeight="1">
      <c r="A72" s="436">
        <v>7111.0</v>
      </c>
      <c r="B72" s="437" t="s">
        <v>11075</v>
      </c>
      <c r="C72" s="437">
        <v>2010.0</v>
      </c>
      <c r="D72" s="511">
        <v>40344.0</v>
      </c>
      <c r="E72" s="437" t="s">
        <v>11076</v>
      </c>
      <c r="F72" s="437" t="s">
        <v>1120</v>
      </c>
      <c r="G72" s="437" t="s">
        <v>712</v>
      </c>
      <c r="H72" s="437" t="s">
        <v>45</v>
      </c>
      <c r="I72" s="511">
        <v>40779.0</v>
      </c>
      <c r="J72" s="439">
        <v>8.0</v>
      </c>
      <c r="K72" s="649" t="s">
        <v>322</v>
      </c>
      <c r="L72" s="439" t="s">
        <v>395</v>
      </c>
      <c r="M72" s="669">
        <f t="shared" si="1"/>
        <v>435</v>
      </c>
      <c r="N72" s="210"/>
      <c r="O72" s="389" t="s">
        <v>344</v>
      </c>
      <c r="P72" s="379"/>
      <c r="Q72" s="379"/>
      <c r="R72" s="380"/>
      <c r="S72" s="390">
        <f>COUNTIF($K$2:$K$476,"IV - Pouco tóxico")</f>
        <v>10</v>
      </c>
      <c r="T72" s="391">
        <f>(S72/S76)</f>
        <v>0.06849315068</v>
      </c>
      <c r="U72" s="210"/>
      <c r="V72" s="210"/>
      <c r="W72" s="210"/>
      <c r="X72" s="210"/>
      <c r="Y72" s="210"/>
      <c r="Z72" s="210"/>
    </row>
    <row r="73" ht="12.75" customHeight="1">
      <c r="A73" s="430">
        <v>7211.0</v>
      </c>
      <c r="B73" s="431" t="s">
        <v>11077</v>
      </c>
      <c r="C73" s="431">
        <v>2008.0</v>
      </c>
      <c r="D73" s="508">
        <v>39750.0</v>
      </c>
      <c r="E73" s="431" t="s">
        <v>11078</v>
      </c>
      <c r="F73" s="431" t="s">
        <v>1349</v>
      </c>
      <c r="G73" s="431" t="s">
        <v>17</v>
      </c>
      <c r="H73" s="431" t="s">
        <v>50</v>
      </c>
      <c r="I73" s="508">
        <v>40778.0</v>
      </c>
      <c r="J73" s="433">
        <v>8.0</v>
      </c>
      <c r="K73" s="649" t="s">
        <v>322</v>
      </c>
      <c r="L73" s="433" t="s">
        <v>395</v>
      </c>
      <c r="M73" s="670">
        <f t="shared" si="1"/>
        <v>1028</v>
      </c>
      <c r="N73" s="210"/>
      <c r="O73" s="389" t="s">
        <v>1231</v>
      </c>
      <c r="P73" s="379"/>
      <c r="Q73" s="379"/>
      <c r="R73" s="380"/>
      <c r="S73" s="390">
        <f>COUNTIF($K$2:$K$476,"Não classificado - Produto não classificado")</f>
        <v>0</v>
      </c>
      <c r="T73" s="391">
        <f>(S73/S76)</f>
        <v>0</v>
      </c>
      <c r="U73" s="210"/>
      <c r="V73" s="210"/>
      <c r="W73" s="210"/>
      <c r="X73" s="210"/>
      <c r="Y73" s="210"/>
      <c r="Z73" s="210"/>
    </row>
    <row r="74" ht="12.75" customHeight="1">
      <c r="A74" s="436">
        <v>7311.0</v>
      </c>
      <c r="B74" s="437" t="s">
        <v>11079</v>
      </c>
      <c r="C74" s="437">
        <v>2009.0</v>
      </c>
      <c r="D74" s="511">
        <v>39993.0</v>
      </c>
      <c r="E74" s="437" t="s">
        <v>11080</v>
      </c>
      <c r="F74" s="437" t="s">
        <v>1365</v>
      </c>
      <c r="G74" s="437" t="s">
        <v>17</v>
      </c>
      <c r="H74" s="437" t="s">
        <v>9329</v>
      </c>
      <c r="I74" s="511">
        <v>40778.0</v>
      </c>
      <c r="J74" s="439">
        <v>8.0</v>
      </c>
      <c r="K74" s="647" t="s">
        <v>293</v>
      </c>
      <c r="L74" s="439" t="s">
        <v>395</v>
      </c>
      <c r="M74" s="669">
        <f t="shared" si="1"/>
        <v>785</v>
      </c>
      <c r="N74" s="210"/>
      <c r="O74" s="389" t="s">
        <v>1259</v>
      </c>
      <c r="P74" s="379"/>
      <c r="Q74" s="379"/>
      <c r="R74" s="380"/>
      <c r="S74" s="390">
        <f>COUNTIF($K$2:$K$476,"Não determinada devido à natureza do produto (Inimigos naturais)")</f>
        <v>5</v>
      </c>
      <c r="T74" s="391">
        <f>(S74/S76)</f>
        <v>0.03424657534</v>
      </c>
      <c r="U74" s="210"/>
      <c r="V74" s="210"/>
      <c r="W74" s="210"/>
      <c r="X74" s="210"/>
      <c r="Y74" s="210"/>
      <c r="Z74" s="210"/>
    </row>
    <row r="75" ht="12.75" customHeight="1">
      <c r="A75" s="430">
        <v>7411.0</v>
      </c>
      <c r="B75" s="431" t="s">
        <v>11081</v>
      </c>
      <c r="C75" s="431">
        <v>2011.0</v>
      </c>
      <c r="D75" s="508">
        <v>40602.0</v>
      </c>
      <c r="E75" s="431" t="s">
        <v>11082</v>
      </c>
      <c r="F75" s="431" t="s">
        <v>1365</v>
      </c>
      <c r="G75" s="431" t="s">
        <v>17</v>
      </c>
      <c r="H75" s="431" t="s">
        <v>7752</v>
      </c>
      <c r="I75" s="508">
        <v>40779.0</v>
      </c>
      <c r="J75" s="433">
        <v>8.0</v>
      </c>
      <c r="K75" s="647" t="s">
        <v>293</v>
      </c>
      <c r="L75" s="433" t="s">
        <v>395</v>
      </c>
      <c r="M75" s="670">
        <f t="shared" si="1"/>
        <v>177</v>
      </c>
      <c r="N75" s="210"/>
      <c r="O75" s="392" t="s">
        <v>19</v>
      </c>
      <c r="P75" s="393"/>
      <c r="Q75" s="393"/>
      <c r="R75" s="394"/>
      <c r="S75" s="395">
        <f>COUNTIF($K$2:$K$476,"O perfil toxicológico foi considerado equivalente ao produto técnico de referência")</f>
        <v>0</v>
      </c>
      <c r="T75" s="396">
        <f>(S75/S76)</f>
        <v>0</v>
      </c>
      <c r="U75" s="210"/>
      <c r="V75" s="210"/>
      <c r="W75" s="210"/>
      <c r="X75" s="210"/>
      <c r="Y75" s="210"/>
      <c r="Z75" s="210"/>
    </row>
    <row r="76" ht="12.75" customHeight="1">
      <c r="A76" s="436">
        <v>7511.0</v>
      </c>
      <c r="B76" s="437" t="s">
        <v>11083</v>
      </c>
      <c r="C76" s="437">
        <v>2009.0</v>
      </c>
      <c r="D76" s="511">
        <v>39933.0</v>
      </c>
      <c r="E76" s="437" t="s">
        <v>11084</v>
      </c>
      <c r="F76" s="437" t="s">
        <v>723</v>
      </c>
      <c r="G76" s="437" t="s">
        <v>17</v>
      </c>
      <c r="H76" s="437" t="s">
        <v>9193</v>
      </c>
      <c r="I76" s="511">
        <v>40779.0</v>
      </c>
      <c r="J76" s="439">
        <v>8.0</v>
      </c>
      <c r="K76" s="650" t="s">
        <v>309</v>
      </c>
      <c r="L76" s="439" t="s">
        <v>390</v>
      </c>
      <c r="M76" s="669">
        <f t="shared" si="1"/>
        <v>846</v>
      </c>
      <c r="N76" s="210"/>
      <c r="O76" s="397" t="s">
        <v>268</v>
      </c>
      <c r="P76" s="343"/>
      <c r="Q76" s="343"/>
      <c r="R76" s="398"/>
      <c r="S76" s="399">
        <f>SUM(S64:S75)</f>
        <v>146</v>
      </c>
      <c r="T76" s="400">
        <f>(S76/S76)</f>
        <v>1</v>
      </c>
      <c r="U76" s="210"/>
      <c r="V76" s="210"/>
      <c r="W76" s="210"/>
      <c r="X76" s="210"/>
      <c r="Y76" s="210"/>
      <c r="Z76" s="210"/>
    </row>
    <row r="77" ht="12.75" customHeight="1">
      <c r="A77" s="430">
        <v>7611.0</v>
      </c>
      <c r="B77" s="431" t="s">
        <v>11085</v>
      </c>
      <c r="C77" s="431">
        <v>2011.0</v>
      </c>
      <c r="D77" s="508">
        <v>40647.0</v>
      </c>
      <c r="E77" s="431" t="s">
        <v>11086</v>
      </c>
      <c r="F77" s="431" t="s">
        <v>1365</v>
      </c>
      <c r="G77" s="431" t="s">
        <v>17</v>
      </c>
      <c r="H77" s="431" t="s">
        <v>380</v>
      </c>
      <c r="I77" s="508">
        <v>40776.0</v>
      </c>
      <c r="J77" s="433">
        <v>8.0</v>
      </c>
      <c r="K77" s="647" t="s">
        <v>293</v>
      </c>
      <c r="L77" s="433" t="s">
        <v>395</v>
      </c>
      <c r="M77" s="670">
        <f t="shared" si="1"/>
        <v>129</v>
      </c>
      <c r="N77" s="210"/>
      <c r="O77" s="25"/>
      <c r="P77" s="25"/>
      <c r="Q77" s="25"/>
      <c r="R77" s="25"/>
      <c r="S77" s="25"/>
      <c r="T77" s="25"/>
      <c r="U77" s="210"/>
      <c r="V77" s="210"/>
      <c r="W77" s="210"/>
      <c r="X77" s="210"/>
      <c r="Y77" s="210"/>
      <c r="Z77" s="210"/>
    </row>
    <row r="78" ht="13.5" customHeight="1">
      <c r="A78" s="436">
        <v>7711.0</v>
      </c>
      <c r="B78" s="437" t="s">
        <v>11087</v>
      </c>
      <c r="C78" s="437">
        <v>2008.0</v>
      </c>
      <c r="D78" s="511">
        <v>39813.0</v>
      </c>
      <c r="E78" s="437" t="s">
        <v>11088</v>
      </c>
      <c r="F78" s="437" t="s">
        <v>2229</v>
      </c>
      <c r="G78" s="437" t="s">
        <v>17</v>
      </c>
      <c r="H78" s="437" t="s">
        <v>10975</v>
      </c>
      <c r="I78" s="511">
        <v>40781.0</v>
      </c>
      <c r="J78" s="439">
        <v>8.0</v>
      </c>
      <c r="K78" s="649" t="s">
        <v>322</v>
      </c>
      <c r="L78" s="439" t="s">
        <v>399</v>
      </c>
      <c r="M78" s="669">
        <f t="shared" si="1"/>
        <v>968</v>
      </c>
      <c r="N78" s="210"/>
      <c r="O78" s="368" t="s">
        <v>11</v>
      </c>
      <c r="P78" s="95"/>
      <c r="Q78" s="95"/>
      <c r="R78" s="95"/>
      <c r="S78" s="95"/>
      <c r="T78" s="96"/>
      <c r="U78" s="210"/>
      <c r="V78" s="210"/>
      <c r="W78" s="210"/>
      <c r="X78" s="210"/>
      <c r="Y78" s="210"/>
      <c r="Z78" s="210"/>
    </row>
    <row r="79" ht="12.75" customHeight="1">
      <c r="A79" s="430">
        <v>7811.0</v>
      </c>
      <c r="B79" s="431" t="s">
        <v>11089</v>
      </c>
      <c r="C79" s="431">
        <v>2009.0</v>
      </c>
      <c r="D79" s="508">
        <v>39902.0</v>
      </c>
      <c r="E79" s="431" t="s">
        <v>11090</v>
      </c>
      <c r="F79" s="431" t="s">
        <v>4929</v>
      </c>
      <c r="G79" s="431" t="s">
        <v>17</v>
      </c>
      <c r="H79" s="431" t="s">
        <v>10975</v>
      </c>
      <c r="I79" s="508">
        <v>40779.0</v>
      </c>
      <c r="J79" s="433">
        <v>8.0</v>
      </c>
      <c r="K79" s="649" t="s">
        <v>322</v>
      </c>
      <c r="L79" s="433" t="s">
        <v>395</v>
      </c>
      <c r="M79" s="670">
        <f t="shared" si="1"/>
        <v>877</v>
      </c>
      <c r="N79" s="210"/>
      <c r="O79" s="97"/>
      <c r="P79" s="98"/>
      <c r="Q79" s="98"/>
      <c r="R79" s="98"/>
      <c r="S79" s="98"/>
      <c r="T79" s="99"/>
      <c r="U79" s="210"/>
      <c r="V79" s="210"/>
      <c r="W79" s="210"/>
      <c r="X79" s="210"/>
      <c r="Y79" s="210"/>
      <c r="Z79" s="210"/>
    </row>
    <row r="80" ht="12.75" customHeight="1">
      <c r="A80" s="436">
        <v>7911.0</v>
      </c>
      <c r="B80" s="437" t="s">
        <v>11091</v>
      </c>
      <c r="C80" s="437">
        <v>2008.0</v>
      </c>
      <c r="D80" s="511">
        <v>39644.0</v>
      </c>
      <c r="E80" s="437" t="s">
        <v>11092</v>
      </c>
      <c r="F80" s="437" t="s">
        <v>869</v>
      </c>
      <c r="G80" s="437" t="s">
        <v>17</v>
      </c>
      <c r="H80" s="437" t="s">
        <v>163</v>
      </c>
      <c r="I80" s="511">
        <v>40780.0</v>
      </c>
      <c r="J80" s="439">
        <v>8.0</v>
      </c>
      <c r="K80" s="647" t="s">
        <v>293</v>
      </c>
      <c r="L80" s="439" t="s">
        <v>395</v>
      </c>
      <c r="M80" s="669">
        <f t="shared" si="1"/>
        <v>1136</v>
      </c>
      <c r="N80" s="210"/>
      <c r="O80" s="369" t="s">
        <v>288</v>
      </c>
      <c r="P80" s="370"/>
      <c r="Q80" s="370"/>
      <c r="R80" s="371"/>
      <c r="S80" s="536" t="s">
        <v>289</v>
      </c>
      <c r="T80" s="537" t="s">
        <v>108</v>
      </c>
      <c r="U80" s="210"/>
      <c r="V80" s="210"/>
      <c r="W80" s="210"/>
      <c r="X80" s="210"/>
      <c r="Y80" s="210"/>
      <c r="Z80" s="210"/>
    </row>
    <row r="81" ht="13.5" customHeight="1">
      <c r="A81" s="430">
        <v>8011.0</v>
      </c>
      <c r="B81" s="431" t="s">
        <v>11093</v>
      </c>
      <c r="C81" s="431">
        <v>2009.0</v>
      </c>
      <c r="D81" s="508">
        <v>39933.0</v>
      </c>
      <c r="E81" s="431" t="s">
        <v>11094</v>
      </c>
      <c r="F81" s="431" t="s">
        <v>353</v>
      </c>
      <c r="G81" s="431" t="s">
        <v>17</v>
      </c>
      <c r="H81" s="431" t="s">
        <v>56</v>
      </c>
      <c r="I81" s="508">
        <v>40779.0</v>
      </c>
      <c r="J81" s="433">
        <v>8.0</v>
      </c>
      <c r="K81" s="649" t="s">
        <v>322</v>
      </c>
      <c r="L81" s="433" t="s">
        <v>390</v>
      </c>
      <c r="M81" s="670">
        <f t="shared" si="1"/>
        <v>846</v>
      </c>
      <c r="N81" s="210"/>
      <c r="O81" s="538" t="s">
        <v>386</v>
      </c>
      <c r="P81" s="343"/>
      <c r="Q81" s="343"/>
      <c r="R81" s="344"/>
      <c r="S81" s="405">
        <f>COUNTIF($L$2:$L$476,"I - Produto altamente perigoso ao meio ambiente")</f>
        <v>6</v>
      </c>
      <c r="T81" s="406">
        <f>(S81/S85)</f>
        <v>0.04109589041</v>
      </c>
      <c r="U81" s="210"/>
      <c r="V81" s="210"/>
      <c r="W81" s="210"/>
      <c r="X81" s="210"/>
      <c r="Y81" s="210"/>
      <c r="Z81" s="210"/>
    </row>
    <row r="82" ht="13.5" customHeight="1">
      <c r="A82" s="436">
        <v>8111.0</v>
      </c>
      <c r="B82" s="437" t="s">
        <v>11095</v>
      </c>
      <c r="C82" s="437">
        <v>2009.0</v>
      </c>
      <c r="D82" s="511">
        <v>39847.0</v>
      </c>
      <c r="E82" s="437" t="s">
        <v>11096</v>
      </c>
      <c r="F82" s="437" t="s">
        <v>1307</v>
      </c>
      <c r="G82" s="437" t="s">
        <v>712</v>
      </c>
      <c r="H82" s="437" t="s">
        <v>10020</v>
      </c>
      <c r="I82" s="511">
        <v>40786.0</v>
      </c>
      <c r="J82" s="439">
        <v>8.0</v>
      </c>
      <c r="K82" s="647" t="s">
        <v>293</v>
      </c>
      <c r="L82" s="439" t="s">
        <v>395</v>
      </c>
      <c r="M82" s="669">
        <f t="shared" si="1"/>
        <v>939</v>
      </c>
      <c r="N82" s="210"/>
      <c r="O82" s="407" t="s">
        <v>390</v>
      </c>
      <c r="P82" s="106"/>
      <c r="Q82" s="106"/>
      <c r="R82" s="107"/>
      <c r="S82" s="408">
        <f>COUNTIF($L$2:$L$476,"II - Produto muito perigoso ao meio ambiente")</f>
        <v>67</v>
      </c>
      <c r="T82" s="409">
        <f>(S82/S85)</f>
        <v>0.4589041096</v>
      </c>
      <c r="U82" s="210"/>
      <c r="V82" s="210"/>
      <c r="W82" s="210"/>
      <c r="X82" s="210"/>
      <c r="Y82" s="210"/>
      <c r="Z82" s="210"/>
    </row>
    <row r="83" ht="13.5" customHeight="1">
      <c r="A83" s="430">
        <v>8211.0</v>
      </c>
      <c r="B83" s="431" t="s">
        <v>11097</v>
      </c>
      <c r="C83" s="431">
        <v>2005.0</v>
      </c>
      <c r="D83" s="508">
        <v>38415.0</v>
      </c>
      <c r="E83" s="431" t="s">
        <v>11098</v>
      </c>
      <c r="F83" s="431" t="s">
        <v>422</v>
      </c>
      <c r="G83" s="431" t="s">
        <v>806</v>
      </c>
      <c r="H83" s="431" t="s">
        <v>251</v>
      </c>
      <c r="I83" s="508">
        <v>40786.0</v>
      </c>
      <c r="J83" s="433">
        <v>8.0</v>
      </c>
      <c r="K83" s="649" t="s">
        <v>322</v>
      </c>
      <c r="L83" s="433" t="s">
        <v>395</v>
      </c>
      <c r="M83" s="670">
        <f t="shared" si="1"/>
        <v>2371</v>
      </c>
      <c r="N83" s="210"/>
      <c r="O83" s="410" t="s">
        <v>395</v>
      </c>
      <c r="P83" s="106"/>
      <c r="Q83" s="106"/>
      <c r="R83" s="107"/>
      <c r="S83" s="405">
        <f>COUNTIF($L$2:$L$476,"III - Produto perigoso ao meio ambiente")</f>
        <v>56</v>
      </c>
      <c r="T83" s="406">
        <f>(S83/S85)</f>
        <v>0.3835616438</v>
      </c>
      <c r="U83" s="210"/>
      <c r="V83" s="210"/>
      <c r="W83" s="210"/>
      <c r="X83" s="210"/>
      <c r="Y83" s="210"/>
      <c r="Z83" s="210"/>
    </row>
    <row r="84" ht="14.25" customHeight="1">
      <c r="A84" s="436">
        <v>8311.0</v>
      </c>
      <c r="B84" s="437" t="s">
        <v>11099</v>
      </c>
      <c r="C84" s="437">
        <v>2007.0</v>
      </c>
      <c r="D84" s="511">
        <v>39413.0</v>
      </c>
      <c r="E84" s="437" t="s">
        <v>11100</v>
      </c>
      <c r="F84" s="437" t="s">
        <v>873</v>
      </c>
      <c r="G84" s="437" t="s">
        <v>712</v>
      </c>
      <c r="H84" s="437" t="s">
        <v>3881</v>
      </c>
      <c r="I84" s="511">
        <v>40787.0</v>
      </c>
      <c r="J84" s="439">
        <v>9.0</v>
      </c>
      <c r="K84" s="647" t="s">
        <v>293</v>
      </c>
      <c r="L84" s="439" t="s">
        <v>390</v>
      </c>
      <c r="M84" s="669">
        <f t="shared" si="1"/>
        <v>1374</v>
      </c>
      <c r="N84" s="210"/>
      <c r="O84" s="407" t="s">
        <v>399</v>
      </c>
      <c r="P84" s="106"/>
      <c r="Q84" s="106"/>
      <c r="R84" s="107"/>
      <c r="S84" s="408">
        <f>COUNTIF($L$2:$L$476,"IV - Produto pouco perigoso ao meio ambiente")</f>
        <v>17</v>
      </c>
      <c r="T84" s="409">
        <f>(S84/S85)</f>
        <v>0.1164383562</v>
      </c>
      <c r="U84" s="210"/>
      <c r="V84" s="210"/>
      <c r="W84" s="210"/>
      <c r="X84" s="210"/>
      <c r="Y84" s="210"/>
      <c r="Z84" s="210"/>
    </row>
    <row r="85" ht="12.75" customHeight="1">
      <c r="A85" s="430">
        <v>8411.0</v>
      </c>
      <c r="B85" s="431" t="s">
        <v>11101</v>
      </c>
      <c r="C85" s="431">
        <v>2009.0</v>
      </c>
      <c r="D85" s="508">
        <v>39884.0</v>
      </c>
      <c r="E85" s="431" t="s">
        <v>11102</v>
      </c>
      <c r="F85" s="431" t="s">
        <v>1509</v>
      </c>
      <c r="G85" s="431" t="s">
        <v>17</v>
      </c>
      <c r="H85" s="431" t="s">
        <v>66</v>
      </c>
      <c r="I85" s="508">
        <v>40787.0</v>
      </c>
      <c r="J85" s="433">
        <v>9.0</v>
      </c>
      <c r="K85" s="649" t="s">
        <v>322</v>
      </c>
      <c r="L85" s="433" t="s">
        <v>390</v>
      </c>
      <c r="M85" s="670">
        <f t="shared" si="1"/>
        <v>903</v>
      </c>
      <c r="N85" s="210"/>
      <c r="O85" s="369" t="s">
        <v>268</v>
      </c>
      <c r="P85" s="370"/>
      <c r="Q85" s="370"/>
      <c r="R85" s="371"/>
      <c r="S85" s="399">
        <f>SUM(S81:S84)</f>
        <v>146</v>
      </c>
      <c r="T85" s="400">
        <f>(S85/S85)</f>
        <v>1</v>
      </c>
      <c r="U85" s="210"/>
      <c r="V85" s="210"/>
      <c r="W85" s="210"/>
      <c r="X85" s="210"/>
      <c r="Y85" s="210"/>
      <c r="Z85" s="210"/>
    </row>
    <row r="86" ht="12.75" customHeight="1">
      <c r="A86" s="436">
        <v>8511.0</v>
      </c>
      <c r="B86" s="437" t="s">
        <v>11103</v>
      </c>
      <c r="C86" s="437">
        <v>2007.0</v>
      </c>
      <c r="D86" s="511">
        <v>39353.0</v>
      </c>
      <c r="E86" s="437" t="s">
        <v>11104</v>
      </c>
      <c r="F86" s="437" t="s">
        <v>11105</v>
      </c>
      <c r="G86" s="437" t="s">
        <v>712</v>
      </c>
      <c r="H86" s="437" t="s">
        <v>10020</v>
      </c>
      <c r="I86" s="511">
        <v>40802.0</v>
      </c>
      <c r="J86" s="439">
        <v>9.0</v>
      </c>
      <c r="K86" s="649" t="s">
        <v>322</v>
      </c>
      <c r="L86" s="439" t="s">
        <v>390</v>
      </c>
      <c r="M86" s="669">
        <f t="shared" si="1"/>
        <v>1449</v>
      </c>
      <c r="N86" s="210"/>
      <c r="O86" s="25"/>
      <c r="P86" s="25"/>
      <c r="Q86" s="25"/>
      <c r="R86" s="25"/>
      <c r="S86" s="25"/>
      <c r="T86" s="25"/>
      <c r="U86" s="210"/>
      <c r="V86" s="210"/>
      <c r="W86" s="210"/>
      <c r="X86" s="210"/>
      <c r="Y86" s="210"/>
      <c r="Z86" s="210"/>
    </row>
    <row r="87" ht="14.25" customHeight="1">
      <c r="A87" s="430">
        <v>8611.0</v>
      </c>
      <c r="B87" s="431" t="s">
        <v>11106</v>
      </c>
      <c r="C87" s="431">
        <v>2009.0</v>
      </c>
      <c r="D87" s="508">
        <v>40177.0</v>
      </c>
      <c r="E87" s="431" t="s">
        <v>11107</v>
      </c>
      <c r="F87" s="635" t="s">
        <v>4122</v>
      </c>
      <c r="G87" s="431" t="s">
        <v>725</v>
      </c>
      <c r="H87" s="431" t="s">
        <v>6884</v>
      </c>
      <c r="I87" s="508">
        <v>40798.0</v>
      </c>
      <c r="J87" s="433">
        <v>9.0</v>
      </c>
      <c r="K87" s="649" t="s">
        <v>322</v>
      </c>
      <c r="L87" s="433" t="s">
        <v>399</v>
      </c>
      <c r="M87" s="670">
        <f t="shared" si="1"/>
        <v>621</v>
      </c>
      <c r="N87" s="210"/>
      <c r="O87" s="414" t="s">
        <v>412</v>
      </c>
      <c r="P87" s="415"/>
      <c r="Q87" s="415"/>
      <c r="R87" s="416"/>
      <c r="S87" s="25"/>
      <c r="T87" s="25"/>
      <c r="U87" s="210"/>
      <c r="V87" s="210"/>
      <c r="W87" s="210"/>
      <c r="X87" s="210"/>
      <c r="Y87" s="210"/>
      <c r="Z87" s="210"/>
    </row>
    <row r="88" ht="12.75" customHeight="1">
      <c r="A88" s="436">
        <v>8711.0</v>
      </c>
      <c r="B88" s="437" t="s">
        <v>11108</v>
      </c>
      <c r="C88" s="437">
        <v>2006.0</v>
      </c>
      <c r="D88" s="511">
        <v>39021.0</v>
      </c>
      <c r="E88" s="437" t="s">
        <v>11109</v>
      </c>
      <c r="F88" s="437" t="s">
        <v>2825</v>
      </c>
      <c r="G88" s="437" t="s">
        <v>806</v>
      </c>
      <c r="H88" s="437" t="s">
        <v>1404</v>
      </c>
      <c r="I88" s="511">
        <v>40802.0</v>
      </c>
      <c r="J88" s="439">
        <v>9.0</v>
      </c>
      <c r="K88" s="647" t="s">
        <v>293</v>
      </c>
      <c r="L88" s="439" t="s">
        <v>395</v>
      </c>
      <c r="M88" s="669">
        <f t="shared" si="1"/>
        <v>1781</v>
      </c>
      <c r="N88" s="210"/>
      <c r="O88" s="417"/>
      <c r="P88" s="98"/>
      <c r="Q88" s="98"/>
      <c r="R88" s="418"/>
      <c r="S88" s="25"/>
      <c r="T88" s="25"/>
      <c r="U88" s="210"/>
      <c r="V88" s="210"/>
      <c r="W88" s="210"/>
      <c r="X88" s="210"/>
      <c r="Y88" s="210"/>
      <c r="Z88" s="210"/>
    </row>
    <row r="89" ht="12.75" customHeight="1">
      <c r="A89" s="430">
        <v>8811.0</v>
      </c>
      <c r="B89" s="431" t="s">
        <v>11110</v>
      </c>
      <c r="C89" s="431">
        <v>2008.0</v>
      </c>
      <c r="D89" s="508">
        <v>39808.0</v>
      </c>
      <c r="E89" s="431" t="s">
        <v>11111</v>
      </c>
      <c r="F89" s="431" t="s">
        <v>7096</v>
      </c>
      <c r="G89" s="431" t="s">
        <v>712</v>
      </c>
      <c r="H89" s="431" t="s">
        <v>9193</v>
      </c>
      <c r="I89" s="508">
        <v>40802.0</v>
      </c>
      <c r="J89" s="433">
        <v>9.0</v>
      </c>
      <c r="K89" s="647" t="s">
        <v>293</v>
      </c>
      <c r="L89" s="433" t="s">
        <v>390</v>
      </c>
      <c r="M89" s="670">
        <f t="shared" si="1"/>
        <v>994</v>
      </c>
      <c r="N89" s="210"/>
      <c r="O89" s="419" t="s">
        <v>423</v>
      </c>
      <c r="P89" s="420" t="s">
        <v>424</v>
      </c>
      <c r="Q89" s="421"/>
      <c r="R89" s="422"/>
      <c r="S89" s="25"/>
      <c r="T89" s="25"/>
      <c r="U89" s="210"/>
      <c r="V89" s="210"/>
      <c r="W89" s="210"/>
      <c r="X89" s="210"/>
      <c r="Y89" s="210"/>
      <c r="Z89" s="210"/>
    </row>
    <row r="90" ht="12.75" customHeight="1">
      <c r="A90" s="436">
        <v>8911.0</v>
      </c>
      <c r="B90" s="437" t="s">
        <v>11112</v>
      </c>
      <c r="C90" s="437">
        <v>2009.0</v>
      </c>
      <c r="D90" s="511">
        <v>39843.0</v>
      </c>
      <c r="E90" s="437" t="s">
        <v>11113</v>
      </c>
      <c r="F90" s="437" t="s">
        <v>1365</v>
      </c>
      <c r="G90" s="437" t="s">
        <v>17</v>
      </c>
      <c r="H90" s="437" t="s">
        <v>5372</v>
      </c>
      <c r="I90" s="511">
        <v>40802.0</v>
      </c>
      <c r="J90" s="439">
        <v>9.0</v>
      </c>
      <c r="K90" s="647" t="s">
        <v>293</v>
      </c>
      <c r="L90" s="439" t="s">
        <v>395</v>
      </c>
      <c r="M90" s="669">
        <f t="shared" si="1"/>
        <v>959</v>
      </c>
      <c r="N90" s="210"/>
      <c r="O90" s="423" t="s">
        <v>430</v>
      </c>
      <c r="P90" s="424" t="str">
        <f>AVERAGEIF(G2:G476,"PT",M2:M476)</f>
        <v>#DIV/0!</v>
      </c>
      <c r="Q90" s="379"/>
      <c r="R90" s="380"/>
      <c r="S90" s="25"/>
      <c r="T90" s="25"/>
      <c r="U90" s="210"/>
      <c r="V90" s="210"/>
      <c r="W90" s="210"/>
      <c r="X90" s="210"/>
      <c r="Y90" s="210"/>
      <c r="Z90" s="210"/>
    </row>
    <row r="91" ht="12.75" customHeight="1">
      <c r="A91" s="430">
        <v>9011.0</v>
      </c>
      <c r="B91" s="431" t="s">
        <v>11114</v>
      </c>
      <c r="C91" s="431">
        <v>2009.0</v>
      </c>
      <c r="D91" s="508">
        <v>40168.0</v>
      </c>
      <c r="E91" s="431" t="s">
        <v>11115</v>
      </c>
      <c r="F91" s="431" t="s">
        <v>7535</v>
      </c>
      <c r="G91" s="431" t="s">
        <v>806</v>
      </c>
      <c r="H91" s="431" t="s">
        <v>789</v>
      </c>
      <c r="I91" s="508">
        <v>40802.0</v>
      </c>
      <c r="J91" s="433">
        <v>9.0</v>
      </c>
      <c r="K91" s="648" t="s">
        <v>344</v>
      </c>
      <c r="L91" s="433" t="s">
        <v>395</v>
      </c>
      <c r="M91" s="670">
        <f t="shared" si="1"/>
        <v>634</v>
      </c>
      <c r="N91" s="210"/>
      <c r="O91" s="425" t="s">
        <v>34</v>
      </c>
      <c r="P91" s="426">
        <f>AVERAGEIF(G2:G477,"PTN",M2:M477)</f>
        <v>1680</v>
      </c>
      <c r="Q91" s="379"/>
      <c r="R91" s="380"/>
      <c r="S91" s="25"/>
      <c r="T91" s="25"/>
      <c r="U91" s="210"/>
      <c r="V91" s="210"/>
      <c r="W91" s="210"/>
      <c r="X91" s="210"/>
      <c r="Y91" s="210"/>
      <c r="Z91" s="210"/>
    </row>
    <row r="92" ht="12.75" customHeight="1">
      <c r="A92" s="436">
        <v>9111.0</v>
      </c>
      <c r="B92" s="437" t="s">
        <v>11116</v>
      </c>
      <c r="C92" s="437">
        <v>2008.0</v>
      </c>
      <c r="D92" s="511">
        <v>39580.0</v>
      </c>
      <c r="E92" s="437" t="s">
        <v>11117</v>
      </c>
      <c r="F92" s="437" t="s">
        <v>11118</v>
      </c>
      <c r="G92" s="437" t="s">
        <v>806</v>
      </c>
      <c r="H92" s="437" t="s">
        <v>158</v>
      </c>
      <c r="I92" s="511">
        <v>40807.0</v>
      </c>
      <c r="J92" s="439">
        <v>9.0</v>
      </c>
      <c r="K92" s="649" t="s">
        <v>322</v>
      </c>
      <c r="L92" s="439" t="s">
        <v>390</v>
      </c>
      <c r="M92" s="669">
        <f t="shared" si="1"/>
        <v>1227</v>
      </c>
      <c r="N92" s="210"/>
      <c r="O92" s="423" t="s">
        <v>17</v>
      </c>
      <c r="P92" s="424">
        <f>AVERAGEIF(G2:G476,"PTE",M2:M476)</f>
        <v>927.75</v>
      </c>
      <c r="Q92" s="379"/>
      <c r="R92" s="380"/>
      <c r="S92" s="25"/>
      <c r="T92" s="25"/>
      <c r="U92" s="210"/>
      <c r="V92" s="210"/>
      <c r="W92" s="210"/>
      <c r="X92" s="210"/>
      <c r="Y92" s="210"/>
      <c r="Z92" s="210"/>
    </row>
    <row r="93" ht="15.0" customHeight="1">
      <c r="A93" s="430">
        <v>9211.0</v>
      </c>
      <c r="B93" s="431" t="s">
        <v>11119</v>
      </c>
      <c r="C93" s="431">
        <v>2011.0</v>
      </c>
      <c r="D93" s="508">
        <v>40744.0</v>
      </c>
      <c r="E93" s="431" t="s">
        <v>11120</v>
      </c>
      <c r="F93" s="635" t="s">
        <v>5688</v>
      </c>
      <c r="G93" s="431" t="s">
        <v>729</v>
      </c>
      <c r="H93" s="431" t="s">
        <v>11121</v>
      </c>
      <c r="I93" s="508">
        <v>40807.0</v>
      </c>
      <c r="J93" s="433">
        <v>9.0</v>
      </c>
      <c r="K93" s="648" t="s">
        <v>1259</v>
      </c>
      <c r="L93" s="433" t="s">
        <v>399</v>
      </c>
      <c r="M93" s="670">
        <f t="shared" si="1"/>
        <v>63</v>
      </c>
      <c r="N93" s="210"/>
      <c r="O93" s="425" t="s">
        <v>46</v>
      </c>
      <c r="P93" s="426" t="str">
        <f>AVERAGEIF(G2:G476,"Pré-Mistura",M2:M476)</f>
        <v>#DIV/0!</v>
      </c>
      <c r="Q93" s="379"/>
      <c r="R93" s="380"/>
      <c r="S93" s="25"/>
      <c r="T93" s="25"/>
      <c r="U93" s="210"/>
      <c r="V93" s="210"/>
      <c r="W93" s="210"/>
      <c r="X93" s="210"/>
      <c r="Y93" s="210"/>
      <c r="Z93" s="210"/>
    </row>
    <row r="94" ht="12.75" customHeight="1">
      <c r="A94" s="436">
        <v>9311.0</v>
      </c>
      <c r="B94" s="437" t="s">
        <v>11122</v>
      </c>
      <c r="C94" s="437">
        <v>2009.0</v>
      </c>
      <c r="D94" s="511">
        <v>40093.0</v>
      </c>
      <c r="E94" s="437" t="s">
        <v>11123</v>
      </c>
      <c r="F94" s="437" t="s">
        <v>429</v>
      </c>
      <c r="G94" s="437" t="s">
        <v>806</v>
      </c>
      <c r="H94" s="437" t="s">
        <v>789</v>
      </c>
      <c r="I94" s="511">
        <v>40807.0</v>
      </c>
      <c r="J94" s="439">
        <v>9.0</v>
      </c>
      <c r="K94" s="650" t="s">
        <v>309</v>
      </c>
      <c r="L94" s="439" t="s">
        <v>386</v>
      </c>
      <c r="M94" s="669">
        <f t="shared" si="1"/>
        <v>714</v>
      </c>
      <c r="N94" s="210"/>
      <c r="O94" s="423" t="s">
        <v>806</v>
      </c>
      <c r="P94" s="424">
        <f>AVERAGEIF(G2:G476,"PF",M2:M476)</f>
        <v>1254.84375</v>
      </c>
      <c r="Q94" s="379"/>
      <c r="R94" s="380"/>
      <c r="S94" s="25"/>
      <c r="T94" s="25"/>
      <c r="U94" s="210"/>
      <c r="V94" s="210"/>
      <c r="W94" s="210"/>
      <c r="X94" s="210"/>
      <c r="Y94" s="210"/>
      <c r="Z94" s="210"/>
    </row>
    <row r="95" ht="12.75" customHeight="1">
      <c r="A95" s="430">
        <v>9411.0</v>
      </c>
      <c r="B95" s="431" t="s">
        <v>11124</v>
      </c>
      <c r="C95" s="431">
        <v>2008.0</v>
      </c>
      <c r="D95" s="508">
        <v>39758.0</v>
      </c>
      <c r="E95" s="431" t="s">
        <v>11125</v>
      </c>
      <c r="F95" s="431" t="s">
        <v>10111</v>
      </c>
      <c r="G95" s="431" t="s">
        <v>806</v>
      </c>
      <c r="H95" s="431" t="s">
        <v>234</v>
      </c>
      <c r="I95" s="508">
        <v>40808.0</v>
      </c>
      <c r="J95" s="433">
        <v>9.0</v>
      </c>
      <c r="K95" s="649" t="s">
        <v>322</v>
      </c>
      <c r="L95" s="433" t="s">
        <v>390</v>
      </c>
      <c r="M95" s="670">
        <f t="shared" si="1"/>
        <v>1050</v>
      </c>
      <c r="N95" s="210"/>
      <c r="O95" s="425" t="s">
        <v>707</v>
      </c>
      <c r="P95" s="426">
        <f>AVERAGEIF(G2:G476,"PFN",M2:M476)</f>
        <v>1683</v>
      </c>
      <c r="Q95" s="379"/>
      <c r="R95" s="380"/>
      <c r="S95" s="25"/>
      <c r="T95" s="25"/>
      <c r="U95" s="210"/>
      <c r="V95" s="210"/>
      <c r="W95" s="210"/>
      <c r="X95" s="210"/>
      <c r="Y95" s="210"/>
      <c r="Z95" s="210"/>
    </row>
    <row r="96" ht="12.75" customHeight="1">
      <c r="A96" s="436">
        <v>9511.0</v>
      </c>
      <c r="B96" s="437" t="s">
        <v>11126</v>
      </c>
      <c r="C96" s="437">
        <v>2008.0</v>
      </c>
      <c r="D96" s="511">
        <v>39647.0</v>
      </c>
      <c r="E96" s="437" t="s">
        <v>11127</v>
      </c>
      <c r="F96" s="437" t="s">
        <v>7535</v>
      </c>
      <c r="G96" s="437" t="s">
        <v>17</v>
      </c>
      <c r="H96" s="437" t="s">
        <v>163</v>
      </c>
      <c r="I96" s="511">
        <v>40808.0</v>
      </c>
      <c r="J96" s="439">
        <v>9.0</v>
      </c>
      <c r="K96" s="649" t="s">
        <v>322</v>
      </c>
      <c r="L96" s="439" t="s">
        <v>395</v>
      </c>
      <c r="M96" s="669">
        <f t="shared" si="1"/>
        <v>1161</v>
      </c>
      <c r="N96" s="210"/>
      <c r="O96" s="423" t="s">
        <v>712</v>
      </c>
      <c r="P96" s="424">
        <f>AVERAGEIF(G2:G476,"PF/PTE",M2:M476)</f>
        <v>976.3888889</v>
      </c>
      <c r="Q96" s="379"/>
      <c r="R96" s="380"/>
      <c r="S96" s="25"/>
      <c r="T96" s="25"/>
      <c r="U96" s="210"/>
      <c r="V96" s="210"/>
      <c r="W96" s="210"/>
      <c r="X96" s="210"/>
      <c r="Y96" s="210"/>
      <c r="Z96" s="210"/>
    </row>
    <row r="97" ht="12.75" customHeight="1">
      <c r="A97" s="430">
        <v>9611.0</v>
      </c>
      <c r="B97" s="431" t="s">
        <v>11128</v>
      </c>
      <c r="C97" s="431">
        <v>2010.0</v>
      </c>
      <c r="D97" s="508">
        <v>40533.0</v>
      </c>
      <c r="E97" s="431" t="s">
        <v>11129</v>
      </c>
      <c r="F97" s="635" t="s">
        <v>11130</v>
      </c>
      <c r="G97" s="431" t="s">
        <v>725</v>
      </c>
      <c r="H97" s="431" t="s">
        <v>3885</v>
      </c>
      <c r="I97" s="508">
        <v>40809.0</v>
      </c>
      <c r="J97" s="433">
        <v>9.0</v>
      </c>
      <c r="K97" s="648" t="s">
        <v>1259</v>
      </c>
      <c r="L97" s="433" t="s">
        <v>399</v>
      </c>
      <c r="M97" s="670">
        <f t="shared" si="1"/>
        <v>276</v>
      </c>
      <c r="N97" s="210"/>
      <c r="O97" s="425" t="s">
        <v>725</v>
      </c>
      <c r="P97" s="426">
        <f>AVERAGEIF(G2:G476,"Bio",M2:M476)</f>
        <v>765.3846154</v>
      </c>
      <c r="Q97" s="379"/>
      <c r="R97" s="380"/>
      <c r="S97" s="25"/>
      <c r="T97" s="25"/>
      <c r="U97" s="210"/>
      <c r="V97" s="210"/>
      <c r="W97" s="210"/>
      <c r="X97" s="210"/>
      <c r="Y97" s="210"/>
      <c r="Z97" s="210"/>
    </row>
    <row r="98" ht="12.75" customHeight="1">
      <c r="A98" s="436">
        <v>9711.0</v>
      </c>
      <c r="B98" s="437" t="s">
        <v>11131</v>
      </c>
      <c r="C98" s="437">
        <v>2008.0</v>
      </c>
      <c r="D98" s="511">
        <v>39701.0</v>
      </c>
      <c r="E98" s="437" t="s">
        <v>11132</v>
      </c>
      <c r="F98" s="437" t="s">
        <v>25</v>
      </c>
      <c r="G98" s="437" t="s">
        <v>712</v>
      </c>
      <c r="H98" s="437" t="s">
        <v>9884</v>
      </c>
      <c r="I98" s="511">
        <v>40812.0</v>
      </c>
      <c r="J98" s="439">
        <v>9.0</v>
      </c>
      <c r="K98" s="647" t="s">
        <v>293</v>
      </c>
      <c r="L98" s="439" t="s">
        <v>390</v>
      </c>
      <c r="M98" s="669">
        <f t="shared" si="1"/>
        <v>1111</v>
      </c>
      <c r="N98" s="210"/>
      <c r="O98" s="423" t="s">
        <v>729</v>
      </c>
      <c r="P98" s="424">
        <f>AVERAGEIF(G2:G476,"Bio/Org",M2:M476)</f>
        <v>99.66666667</v>
      </c>
      <c r="Q98" s="379"/>
      <c r="R98" s="380"/>
      <c r="S98" s="25"/>
      <c r="T98" s="25"/>
      <c r="U98" s="210"/>
      <c r="V98" s="210"/>
      <c r="W98" s="210"/>
      <c r="X98" s="210"/>
      <c r="Y98" s="210"/>
      <c r="Z98" s="210"/>
    </row>
    <row r="99" ht="12.75" customHeight="1">
      <c r="A99" s="430">
        <v>9811.0</v>
      </c>
      <c r="B99" s="431" t="s">
        <v>11133</v>
      </c>
      <c r="C99" s="431">
        <v>2009.0</v>
      </c>
      <c r="D99" s="508">
        <v>40147.0</v>
      </c>
      <c r="E99" s="431" t="s">
        <v>11134</v>
      </c>
      <c r="F99" s="431" t="s">
        <v>171</v>
      </c>
      <c r="G99" s="431" t="s">
        <v>17</v>
      </c>
      <c r="H99" s="431" t="s">
        <v>753</v>
      </c>
      <c r="I99" s="508">
        <v>40814.0</v>
      </c>
      <c r="J99" s="433">
        <v>9.0</v>
      </c>
      <c r="K99" s="649" t="s">
        <v>322</v>
      </c>
      <c r="L99" s="433" t="s">
        <v>390</v>
      </c>
      <c r="M99" s="670">
        <f t="shared" si="1"/>
        <v>667</v>
      </c>
      <c r="N99" s="210"/>
      <c r="O99" s="427" t="s">
        <v>435</v>
      </c>
      <c r="P99" s="428">
        <f>AVERAGE(M2:M494)</f>
        <v>990.2876712</v>
      </c>
      <c r="Q99" s="429"/>
      <c r="R99" s="329"/>
      <c r="S99" s="25"/>
      <c r="T99" s="25"/>
      <c r="U99" s="210"/>
      <c r="V99" s="210"/>
      <c r="W99" s="210"/>
      <c r="X99" s="210"/>
      <c r="Y99" s="210"/>
      <c r="Z99" s="210"/>
    </row>
    <row r="100" ht="12.75" customHeight="1">
      <c r="A100" s="436">
        <v>9911.0</v>
      </c>
      <c r="B100" s="437" t="s">
        <v>11135</v>
      </c>
      <c r="C100" s="437">
        <v>2008.0</v>
      </c>
      <c r="D100" s="511">
        <v>39813.0</v>
      </c>
      <c r="E100" s="437" t="s">
        <v>11136</v>
      </c>
      <c r="F100" s="437" t="s">
        <v>7417</v>
      </c>
      <c r="G100" s="437" t="s">
        <v>806</v>
      </c>
      <c r="H100" s="437" t="s">
        <v>3328</v>
      </c>
      <c r="I100" s="511">
        <v>40814.0</v>
      </c>
      <c r="J100" s="439">
        <v>9.0</v>
      </c>
      <c r="K100" s="647" t="s">
        <v>293</v>
      </c>
      <c r="L100" s="439" t="s">
        <v>390</v>
      </c>
      <c r="M100" s="669">
        <f t="shared" si="1"/>
        <v>1001</v>
      </c>
      <c r="N100" s="210"/>
      <c r="O100" s="210"/>
      <c r="P100" s="210"/>
      <c r="Q100" s="210"/>
      <c r="R100" s="210"/>
      <c r="S100" s="210"/>
      <c r="T100" s="210"/>
      <c r="U100" s="210"/>
      <c r="V100" s="210"/>
      <c r="W100" s="210"/>
      <c r="X100" s="210"/>
      <c r="Y100" s="210"/>
      <c r="Z100" s="210"/>
    </row>
    <row r="101" ht="12.75" customHeight="1">
      <c r="A101" s="430">
        <v>10011.0</v>
      </c>
      <c r="B101" s="431" t="s">
        <v>11137</v>
      </c>
      <c r="C101" s="431">
        <v>2009.0</v>
      </c>
      <c r="D101" s="508">
        <v>39905.0</v>
      </c>
      <c r="E101" s="431" t="s">
        <v>11138</v>
      </c>
      <c r="F101" s="431" t="s">
        <v>65</v>
      </c>
      <c r="G101" s="431" t="s">
        <v>806</v>
      </c>
      <c r="H101" s="431" t="s">
        <v>158</v>
      </c>
      <c r="I101" s="508">
        <v>40814.0</v>
      </c>
      <c r="J101" s="433">
        <v>9.0</v>
      </c>
      <c r="K101" s="649" t="s">
        <v>322</v>
      </c>
      <c r="L101" s="433" t="s">
        <v>390</v>
      </c>
      <c r="M101" s="670">
        <f t="shared" si="1"/>
        <v>909</v>
      </c>
      <c r="N101" s="210"/>
      <c r="O101" s="210"/>
      <c r="P101" s="210"/>
      <c r="Q101" s="210"/>
      <c r="R101" s="210"/>
      <c r="S101" s="210"/>
      <c r="T101" s="210"/>
      <c r="U101" s="210"/>
      <c r="V101" s="210"/>
      <c r="W101" s="210"/>
      <c r="X101" s="210"/>
      <c r="Y101" s="210"/>
      <c r="Z101" s="210"/>
    </row>
    <row r="102" ht="12.75" customHeight="1">
      <c r="A102" s="436">
        <v>10111.0</v>
      </c>
      <c r="B102" s="437" t="s">
        <v>11139</v>
      </c>
      <c r="C102" s="437">
        <v>2008.0</v>
      </c>
      <c r="D102" s="511">
        <v>39771.0</v>
      </c>
      <c r="E102" s="437" t="s">
        <v>11140</v>
      </c>
      <c r="F102" s="437" t="s">
        <v>11141</v>
      </c>
      <c r="G102" s="437" t="s">
        <v>17</v>
      </c>
      <c r="H102" s="437" t="s">
        <v>1043</v>
      </c>
      <c r="I102" s="511">
        <v>40815.0</v>
      </c>
      <c r="J102" s="439">
        <v>9.0</v>
      </c>
      <c r="K102" s="649" t="s">
        <v>322</v>
      </c>
      <c r="L102" s="439" t="s">
        <v>390</v>
      </c>
      <c r="M102" s="669">
        <f t="shared" si="1"/>
        <v>1044</v>
      </c>
      <c r="N102" s="210"/>
      <c r="O102" s="210"/>
      <c r="P102" s="210"/>
      <c r="Q102" s="210"/>
      <c r="R102" s="210"/>
      <c r="S102" s="210"/>
      <c r="T102" s="210"/>
      <c r="U102" s="210"/>
      <c r="V102" s="210"/>
      <c r="W102" s="210"/>
      <c r="X102" s="210"/>
      <c r="Y102" s="210"/>
      <c r="Z102" s="210"/>
    </row>
    <row r="103" ht="12.75" customHeight="1">
      <c r="A103" s="430">
        <v>10211.0</v>
      </c>
      <c r="B103" s="431" t="s">
        <v>11142</v>
      </c>
      <c r="C103" s="431">
        <v>2009.0</v>
      </c>
      <c r="D103" s="508">
        <v>39959.0</v>
      </c>
      <c r="E103" s="431" t="s">
        <v>11143</v>
      </c>
      <c r="F103" s="431" t="s">
        <v>171</v>
      </c>
      <c r="G103" s="431" t="s">
        <v>17</v>
      </c>
      <c r="H103" s="431" t="s">
        <v>9193</v>
      </c>
      <c r="I103" s="508">
        <v>40816.0</v>
      </c>
      <c r="J103" s="433">
        <v>9.0</v>
      </c>
      <c r="K103" s="649" t="s">
        <v>322</v>
      </c>
      <c r="L103" s="433" t="s">
        <v>390</v>
      </c>
      <c r="M103" s="670">
        <f t="shared" si="1"/>
        <v>857</v>
      </c>
      <c r="N103" s="210"/>
      <c r="O103" s="210"/>
      <c r="P103" s="210"/>
      <c r="Q103" s="210"/>
      <c r="R103" s="210"/>
      <c r="S103" s="210"/>
      <c r="T103" s="210"/>
      <c r="U103" s="210"/>
      <c r="V103" s="210"/>
      <c r="W103" s="210"/>
      <c r="X103" s="210"/>
      <c r="Y103" s="210"/>
      <c r="Z103" s="210"/>
    </row>
    <row r="104" ht="12.75" customHeight="1">
      <c r="A104" s="436">
        <v>10311.0</v>
      </c>
      <c r="B104" s="437" t="s">
        <v>11144</v>
      </c>
      <c r="C104" s="437">
        <v>2009.0</v>
      </c>
      <c r="D104" s="511">
        <v>40149.0</v>
      </c>
      <c r="E104" s="437" t="s">
        <v>11145</v>
      </c>
      <c r="F104" s="437" t="s">
        <v>723</v>
      </c>
      <c r="G104" s="437" t="s">
        <v>17</v>
      </c>
      <c r="H104" s="437" t="s">
        <v>8508</v>
      </c>
      <c r="I104" s="511">
        <v>40816.0</v>
      </c>
      <c r="J104" s="439">
        <v>9.0</v>
      </c>
      <c r="K104" s="650" t="s">
        <v>309</v>
      </c>
      <c r="L104" s="439" t="s">
        <v>390</v>
      </c>
      <c r="M104" s="669">
        <f t="shared" si="1"/>
        <v>667</v>
      </c>
      <c r="N104" s="210"/>
      <c r="O104" s="210"/>
      <c r="P104" s="210"/>
      <c r="Q104" s="210"/>
      <c r="R104" s="210"/>
      <c r="S104" s="210"/>
      <c r="T104" s="210"/>
      <c r="U104" s="210"/>
      <c r="V104" s="210"/>
      <c r="W104" s="210"/>
      <c r="X104" s="210"/>
      <c r="Y104" s="210"/>
      <c r="Z104" s="210"/>
    </row>
    <row r="105" ht="12.75" customHeight="1">
      <c r="A105" s="430">
        <v>10411.0</v>
      </c>
      <c r="B105" s="431" t="s">
        <v>11146</v>
      </c>
      <c r="C105" s="431">
        <v>2009.0</v>
      </c>
      <c r="D105" s="508">
        <v>40150.0</v>
      </c>
      <c r="E105" s="431" t="s">
        <v>11147</v>
      </c>
      <c r="F105" s="431" t="s">
        <v>11148</v>
      </c>
      <c r="G105" s="431" t="s">
        <v>806</v>
      </c>
      <c r="H105" s="431" t="s">
        <v>8126</v>
      </c>
      <c r="I105" s="508">
        <v>40819.0</v>
      </c>
      <c r="J105" s="433">
        <v>10.0</v>
      </c>
      <c r="K105" s="649" t="s">
        <v>322</v>
      </c>
      <c r="L105" s="433" t="s">
        <v>395</v>
      </c>
      <c r="M105" s="670">
        <f t="shared" si="1"/>
        <v>669</v>
      </c>
      <c r="N105" s="210"/>
      <c r="O105" s="210"/>
      <c r="P105" s="210"/>
      <c r="Q105" s="210"/>
      <c r="R105" s="210"/>
      <c r="S105" s="210"/>
      <c r="T105" s="210"/>
      <c r="U105" s="210"/>
      <c r="V105" s="210"/>
      <c r="W105" s="210"/>
      <c r="X105" s="210"/>
      <c r="Y105" s="210"/>
      <c r="Z105" s="210"/>
    </row>
    <row r="106" ht="12.75" customHeight="1">
      <c r="A106" s="436">
        <v>10511.0</v>
      </c>
      <c r="B106" s="437" t="s">
        <v>11149</v>
      </c>
      <c r="C106" s="437">
        <v>2009.0</v>
      </c>
      <c r="D106" s="511">
        <v>40070.0</v>
      </c>
      <c r="E106" s="437" t="s">
        <v>11150</v>
      </c>
      <c r="F106" s="437" t="s">
        <v>2307</v>
      </c>
      <c r="G106" s="437" t="s">
        <v>712</v>
      </c>
      <c r="H106" s="437" t="s">
        <v>45</v>
      </c>
      <c r="I106" s="511">
        <v>40823.0</v>
      </c>
      <c r="J106" s="439">
        <v>10.0</v>
      </c>
      <c r="K106" s="647" t="s">
        <v>293</v>
      </c>
      <c r="L106" s="439" t="s">
        <v>390</v>
      </c>
      <c r="M106" s="669">
        <f t="shared" si="1"/>
        <v>753</v>
      </c>
      <c r="N106" s="210"/>
      <c r="O106" s="210"/>
      <c r="P106" s="210"/>
      <c r="Q106" s="210"/>
      <c r="R106" s="210"/>
      <c r="S106" s="210"/>
      <c r="T106" s="210"/>
      <c r="U106" s="210"/>
      <c r="V106" s="210"/>
      <c r="W106" s="210"/>
      <c r="X106" s="210"/>
      <c r="Y106" s="210"/>
      <c r="Z106" s="210"/>
    </row>
    <row r="107" ht="12.75" customHeight="1">
      <c r="A107" s="430">
        <v>10611.0</v>
      </c>
      <c r="B107" s="431" t="s">
        <v>11151</v>
      </c>
      <c r="C107" s="431">
        <v>2009.0</v>
      </c>
      <c r="D107" s="508">
        <v>40087.0</v>
      </c>
      <c r="E107" s="431" t="s">
        <v>11152</v>
      </c>
      <c r="F107" s="431" t="s">
        <v>2307</v>
      </c>
      <c r="G107" s="431" t="s">
        <v>712</v>
      </c>
      <c r="H107" s="431" t="s">
        <v>45</v>
      </c>
      <c r="I107" s="508">
        <v>40823.0</v>
      </c>
      <c r="J107" s="433">
        <v>10.0</v>
      </c>
      <c r="K107" s="647" t="s">
        <v>293</v>
      </c>
      <c r="L107" s="433" t="s">
        <v>390</v>
      </c>
      <c r="M107" s="670">
        <f t="shared" si="1"/>
        <v>736</v>
      </c>
      <c r="N107" s="210"/>
      <c r="O107" s="210"/>
      <c r="P107" s="210"/>
      <c r="Q107" s="210"/>
      <c r="R107" s="210"/>
      <c r="S107" s="210"/>
      <c r="T107" s="210"/>
      <c r="U107" s="210"/>
      <c r="V107" s="210"/>
      <c r="W107" s="210"/>
      <c r="X107" s="210"/>
      <c r="Y107" s="210"/>
      <c r="Z107" s="210"/>
    </row>
    <row r="108" ht="12.75" customHeight="1">
      <c r="A108" s="436">
        <v>10711.0</v>
      </c>
      <c r="B108" s="437" t="s">
        <v>11153</v>
      </c>
      <c r="C108" s="437">
        <v>2010.0</v>
      </c>
      <c r="D108" s="511">
        <v>40379.0</v>
      </c>
      <c r="E108" s="437" t="s">
        <v>11154</v>
      </c>
      <c r="F108" s="437" t="s">
        <v>2716</v>
      </c>
      <c r="G108" s="437" t="s">
        <v>725</v>
      </c>
      <c r="H108" s="437" t="s">
        <v>11155</v>
      </c>
      <c r="I108" s="511">
        <v>40823.0</v>
      </c>
      <c r="J108" s="439">
        <v>10.0</v>
      </c>
      <c r="K108" s="648" t="s">
        <v>344</v>
      </c>
      <c r="L108" s="439" t="s">
        <v>399</v>
      </c>
      <c r="M108" s="669">
        <f t="shared" si="1"/>
        <v>444</v>
      </c>
      <c r="N108" s="210"/>
      <c r="O108" s="210"/>
      <c r="P108" s="210"/>
      <c r="Q108" s="210"/>
      <c r="R108" s="210"/>
      <c r="S108" s="210"/>
      <c r="T108" s="210"/>
      <c r="U108" s="210"/>
      <c r="V108" s="210"/>
      <c r="W108" s="210"/>
      <c r="X108" s="210"/>
      <c r="Y108" s="210"/>
      <c r="Z108" s="210"/>
    </row>
    <row r="109" ht="12.75" customHeight="1">
      <c r="A109" s="430">
        <v>10811.0</v>
      </c>
      <c r="B109" s="431" t="s">
        <v>11156</v>
      </c>
      <c r="C109" s="431">
        <v>2010.0</v>
      </c>
      <c r="D109" s="508">
        <v>40358.0</v>
      </c>
      <c r="E109" s="431" t="s">
        <v>11157</v>
      </c>
      <c r="F109" s="431" t="s">
        <v>353</v>
      </c>
      <c r="G109" s="431" t="s">
        <v>17</v>
      </c>
      <c r="H109" s="431" t="s">
        <v>6362</v>
      </c>
      <c r="I109" s="508">
        <v>40823.0</v>
      </c>
      <c r="J109" s="433">
        <v>10.0</v>
      </c>
      <c r="K109" s="649" t="s">
        <v>322</v>
      </c>
      <c r="L109" s="433" t="s">
        <v>390</v>
      </c>
      <c r="M109" s="670">
        <f t="shared" si="1"/>
        <v>465</v>
      </c>
      <c r="N109" s="210"/>
      <c r="O109" s="210"/>
      <c r="P109" s="210"/>
      <c r="Q109" s="210"/>
      <c r="R109" s="210"/>
      <c r="S109" s="210"/>
      <c r="T109" s="210"/>
      <c r="U109" s="210"/>
      <c r="V109" s="210"/>
      <c r="W109" s="210"/>
      <c r="X109" s="210"/>
      <c r="Y109" s="210"/>
      <c r="Z109" s="210"/>
    </row>
    <row r="110" ht="12.75" customHeight="1">
      <c r="A110" s="436">
        <v>10911.0</v>
      </c>
      <c r="B110" s="437" t="s">
        <v>11158</v>
      </c>
      <c r="C110" s="437">
        <v>2009.0</v>
      </c>
      <c r="D110" s="511">
        <v>40150.0</v>
      </c>
      <c r="E110" s="437" t="s">
        <v>11159</v>
      </c>
      <c r="F110" s="437" t="s">
        <v>11148</v>
      </c>
      <c r="G110" s="437" t="s">
        <v>806</v>
      </c>
      <c r="H110" s="437" t="s">
        <v>8126</v>
      </c>
      <c r="I110" s="511">
        <v>40830.0</v>
      </c>
      <c r="J110" s="439">
        <v>10.0</v>
      </c>
      <c r="K110" s="649" t="s">
        <v>322</v>
      </c>
      <c r="L110" s="439" t="s">
        <v>395</v>
      </c>
      <c r="M110" s="669">
        <f t="shared" si="1"/>
        <v>680</v>
      </c>
      <c r="N110" s="210"/>
      <c r="O110" s="210"/>
      <c r="P110" s="210"/>
      <c r="Q110" s="210"/>
      <c r="R110" s="210"/>
      <c r="S110" s="210"/>
      <c r="T110" s="210"/>
      <c r="U110" s="210"/>
      <c r="V110" s="210"/>
      <c r="W110" s="210"/>
      <c r="X110" s="210"/>
      <c r="Y110" s="210"/>
      <c r="Z110" s="210"/>
    </row>
    <row r="111" ht="12.75" customHeight="1">
      <c r="A111" s="430">
        <v>11011.0</v>
      </c>
      <c r="B111" s="431" t="s">
        <v>11160</v>
      </c>
      <c r="C111" s="431">
        <v>2009.0</v>
      </c>
      <c r="D111" s="508">
        <v>39904.0</v>
      </c>
      <c r="E111" s="431" t="s">
        <v>11161</v>
      </c>
      <c r="F111" s="431" t="s">
        <v>1001</v>
      </c>
      <c r="G111" s="431" t="s">
        <v>17</v>
      </c>
      <c r="H111" s="431" t="s">
        <v>956</v>
      </c>
      <c r="I111" s="508">
        <v>40835.0</v>
      </c>
      <c r="J111" s="433">
        <v>10.0</v>
      </c>
      <c r="K111" s="650" t="s">
        <v>309</v>
      </c>
      <c r="L111" s="433" t="s">
        <v>390</v>
      </c>
      <c r="M111" s="670">
        <f t="shared" si="1"/>
        <v>931</v>
      </c>
      <c r="N111" s="210"/>
      <c r="O111" s="210"/>
      <c r="P111" s="210"/>
      <c r="Q111" s="210"/>
      <c r="R111" s="210"/>
      <c r="S111" s="210"/>
      <c r="T111" s="210"/>
      <c r="U111" s="210"/>
      <c r="V111" s="210"/>
      <c r="W111" s="210"/>
      <c r="X111" s="210"/>
      <c r="Y111" s="210"/>
      <c r="Z111" s="210"/>
    </row>
    <row r="112" ht="12.75" customHeight="1">
      <c r="A112" s="436">
        <v>11111.0</v>
      </c>
      <c r="B112" s="437" t="s">
        <v>11162</v>
      </c>
      <c r="C112" s="437">
        <v>2009.0</v>
      </c>
      <c r="D112" s="511">
        <v>39953.0</v>
      </c>
      <c r="E112" s="437" t="s">
        <v>11163</v>
      </c>
      <c r="F112" s="437" t="s">
        <v>723</v>
      </c>
      <c r="G112" s="437" t="s">
        <v>17</v>
      </c>
      <c r="H112" s="437" t="s">
        <v>66</v>
      </c>
      <c r="I112" s="511">
        <v>40836.0</v>
      </c>
      <c r="J112" s="439">
        <v>10.0</v>
      </c>
      <c r="K112" s="650" t="s">
        <v>309</v>
      </c>
      <c r="L112" s="439" t="s">
        <v>390</v>
      </c>
      <c r="M112" s="669">
        <f t="shared" si="1"/>
        <v>883</v>
      </c>
      <c r="N112" s="210"/>
      <c r="O112" s="210"/>
      <c r="P112" s="210"/>
      <c r="Q112" s="210"/>
      <c r="R112" s="210"/>
      <c r="S112" s="210"/>
      <c r="T112" s="210"/>
      <c r="U112" s="210"/>
      <c r="V112" s="210"/>
      <c r="W112" s="210"/>
      <c r="X112" s="210"/>
      <c r="Y112" s="210"/>
      <c r="Z112" s="210"/>
    </row>
    <row r="113" ht="12.75" customHeight="1">
      <c r="A113" s="430">
        <v>11211.0</v>
      </c>
      <c r="B113" s="431" t="s">
        <v>11164</v>
      </c>
      <c r="C113" s="431">
        <v>2010.0</v>
      </c>
      <c r="D113" s="508">
        <v>40315.0</v>
      </c>
      <c r="E113" s="431" t="s">
        <v>11165</v>
      </c>
      <c r="F113" s="431" t="s">
        <v>1365</v>
      </c>
      <c r="G113" s="431" t="s">
        <v>17</v>
      </c>
      <c r="H113" s="431" t="s">
        <v>1894</v>
      </c>
      <c r="I113" s="508">
        <v>40837.0</v>
      </c>
      <c r="J113" s="433">
        <v>10.0</v>
      </c>
      <c r="K113" s="647" t="s">
        <v>293</v>
      </c>
      <c r="L113" s="433" t="s">
        <v>395</v>
      </c>
      <c r="M113" s="670">
        <f t="shared" si="1"/>
        <v>522</v>
      </c>
      <c r="N113" s="210"/>
      <c r="O113" s="210"/>
      <c r="P113" s="210"/>
      <c r="Q113" s="210"/>
      <c r="R113" s="210"/>
      <c r="S113" s="210"/>
      <c r="T113" s="210"/>
      <c r="U113" s="210"/>
      <c r="V113" s="210"/>
      <c r="W113" s="210"/>
      <c r="X113" s="210"/>
      <c r="Y113" s="210"/>
      <c r="Z113" s="210"/>
    </row>
    <row r="114" ht="12.75" customHeight="1">
      <c r="A114" s="436">
        <v>11311.0</v>
      </c>
      <c r="B114" s="437" t="s">
        <v>11166</v>
      </c>
      <c r="C114" s="437">
        <v>2010.0</v>
      </c>
      <c r="D114" s="511">
        <v>40361.0</v>
      </c>
      <c r="E114" s="437" t="s">
        <v>11167</v>
      </c>
      <c r="F114" s="437" t="s">
        <v>1365</v>
      </c>
      <c r="G114" s="437" t="s">
        <v>17</v>
      </c>
      <c r="H114" s="437" t="s">
        <v>87</v>
      </c>
      <c r="I114" s="511">
        <v>40837.0</v>
      </c>
      <c r="J114" s="439">
        <v>10.0</v>
      </c>
      <c r="K114" s="647" t="s">
        <v>293</v>
      </c>
      <c r="L114" s="439" t="s">
        <v>395</v>
      </c>
      <c r="M114" s="669">
        <f t="shared" si="1"/>
        <v>476</v>
      </c>
      <c r="N114" s="210"/>
      <c r="O114" s="210"/>
      <c r="P114" s="210"/>
      <c r="Q114" s="210"/>
      <c r="R114" s="210"/>
      <c r="S114" s="210"/>
      <c r="T114" s="210"/>
      <c r="U114" s="210"/>
      <c r="V114" s="210"/>
      <c r="W114" s="210"/>
      <c r="X114" s="210"/>
      <c r="Y114" s="210"/>
      <c r="Z114" s="210"/>
    </row>
    <row r="115" ht="12.75" customHeight="1">
      <c r="A115" s="430">
        <v>11411.0</v>
      </c>
      <c r="B115" s="431" t="s">
        <v>11168</v>
      </c>
      <c r="C115" s="431">
        <v>2009.0</v>
      </c>
      <c r="D115" s="508">
        <v>40079.0</v>
      </c>
      <c r="E115" s="431" t="s">
        <v>11169</v>
      </c>
      <c r="F115" s="431" t="s">
        <v>1365</v>
      </c>
      <c r="G115" s="431" t="s">
        <v>17</v>
      </c>
      <c r="H115" s="431" t="s">
        <v>130</v>
      </c>
      <c r="I115" s="508">
        <v>40837.0</v>
      </c>
      <c r="J115" s="433">
        <v>10.0</v>
      </c>
      <c r="K115" s="647" t="s">
        <v>293</v>
      </c>
      <c r="L115" s="433" t="s">
        <v>395</v>
      </c>
      <c r="M115" s="670">
        <f t="shared" si="1"/>
        <v>758</v>
      </c>
      <c r="N115" s="210"/>
      <c r="O115" s="210"/>
      <c r="P115" s="210"/>
      <c r="Q115" s="210"/>
      <c r="R115" s="210"/>
      <c r="S115" s="210"/>
      <c r="T115" s="210"/>
      <c r="U115" s="210"/>
      <c r="V115" s="210"/>
      <c r="W115" s="210"/>
      <c r="X115" s="210"/>
      <c r="Y115" s="210"/>
      <c r="Z115" s="210"/>
    </row>
    <row r="116" ht="12.75" customHeight="1">
      <c r="A116" s="436">
        <v>11511.0</v>
      </c>
      <c r="B116" s="437" t="s">
        <v>11170</v>
      </c>
      <c r="C116" s="437">
        <v>2010.0</v>
      </c>
      <c r="D116" s="511">
        <v>40326.0</v>
      </c>
      <c r="E116" s="437" t="s">
        <v>11171</v>
      </c>
      <c r="F116" s="437" t="s">
        <v>1365</v>
      </c>
      <c r="G116" s="437" t="s">
        <v>17</v>
      </c>
      <c r="H116" s="437" t="s">
        <v>321</v>
      </c>
      <c r="I116" s="511">
        <v>40837.0</v>
      </c>
      <c r="J116" s="439">
        <v>10.0</v>
      </c>
      <c r="K116" s="647" t="s">
        <v>293</v>
      </c>
      <c r="L116" s="439" t="s">
        <v>395</v>
      </c>
      <c r="M116" s="669">
        <f t="shared" si="1"/>
        <v>511</v>
      </c>
      <c r="N116" s="210"/>
      <c r="O116" s="210"/>
      <c r="P116" s="210"/>
      <c r="Q116" s="210"/>
      <c r="R116" s="210"/>
      <c r="S116" s="210"/>
      <c r="T116" s="210"/>
      <c r="U116" s="210"/>
      <c r="V116" s="210"/>
      <c r="W116" s="210"/>
      <c r="X116" s="210"/>
      <c r="Y116" s="210"/>
      <c r="Z116" s="210"/>
    </row>
    <row r="117" ht="12.75" customHeight="1">
      <c r="A117" s="430">
        <v>11611.0</v>
      </c>
      <c r="B117" s="431" t="s">
        <v>11172</v>
      </c>
      <c r="C117" s="431">
        <v>2008.0</v>
      </c>
      <c r="D117" s="508">
        <v>39801.0</v>
      </c>
      <c r="E117" s="431" t="s">
        <v>11173</v>
      </c>
      <c r="F117" s="431" t="s">
        <v>873</v>
      </c>
      <c r="G117" s="431" t="s">
        <v>712</v>
      </c>
      <c r="H117" s="431" t="s">
        <v>1894</v>
      </c>
      <c r="I117" s="508">
        <v>40848.0</v>
      </c>
      <c r="J117" s="433">
        <v>11.0</v>
      </c>
      <c r="K117" s="647" t="s">
        <v>293</v>
      </c>
      <c r="L117" s="433" t="s">
        <v>390</v>
      </c>
      <c r="M117" s="670">
        <f t="shared" si="1"/>
        <v>1047</v>
      </c>
      <c r="N117" s="210"/>
      <c r="O117" s="210"/>
      <c r="P117" s="210"/>
      <c r="Q117" s="210"/>
      <c r="R117" s="210"/>
      <c r="S117" s="210"/>
      <c r="T117" s="210"/>
      <c r="U117" s="210"/>
      <c r="V117" s="210"/>
      <c r="W117" s="210"/>
      <c r="X117" s="210"/>
      <c r="Y117" s="210"/>
      <c r="Z117" s="210"/>
    </row>
    <row r="118" ht="12.75" customHeight="1">
      <c r="A118" s="436">
        <v>11711.0</v>
      </c>
      <c r="B118" s="437" t="s">
        <v>11174</v>
      </c>
      <c r="C118" s="437">
        <v>2006.0</v>
      </c>
      <c r="D118" s="511">
        <v>39073.0</v>
      </c>
      <c r="E118" s="437" t="s">
        <v>11175</v>
      </c>
      <c r="F118" s="437" t="s">
        <v>944</v>
      </c>
      <c r="G118" s="437" t="s">
        <v>806</v>
      </c>
      <c r="H118" s="437" t="s">
        <v>8926</v>
      </c>
      <c r="I118" s="511">
        <v>40854.0</v>
      </c>
      <c r="J118" s="439">
        <v>11.0</v>
      </c>
      <c r="K118" s="649" t="s">
        <v>322</v>
      </c>
      <c r="L118" s="439" t="s">
        <v>395</v>
      </c>
      <c r="M118" s="669">
        <f t="shared" si="1"/>
        <v>1781</v>
      </c>
      <c r="N118" s="210"/>
      <c r="O118" s="210"/>
      <c r="P118" s="210"/>
      <c r="Q118" s="210"/>
      <c r="R118" s="210"/>
      <c r="S118" s="210"/>
      <c r="T118" s="210"/>
      <c r="U118" s="210"/>
      <c r="V118" s="210"/>
      <c r="W118" s="210"/>
      <c r="X118" s="210"/>
      <c r="Y118" s="210"/>
      <c r="Z118" s="210"/>
    </row>
    <row r="119" ht="12.75" customHeight="1">
      <c r="A119" s="430">
        <v>11811.0</v>
      </c>
      <c r="B119" s="431" t="s">
        <v>11176</v>
      </c>
      <c r="C119" s="431">
        <v>2009.0</v>
      </c>
      <c r="D119" s="508">
        <v>40127.0</v>
      </c>
      <c r="E119" s="431" t="s">
        <v>11177</v>
      </c>
      <c r="F119" s="431" t="s">
        <v>1349</v>
      </c>
      <c r="G119" s="431" t="s">
        <v>712</v>
      </c>
      <c r="H119" s="431" t="s">
        <v>50</v>
      </c>
      <c r="I119" s="508">
        <v>40850.0</v>
      </c>
      <c r="J119" s="433">
        <v>11.0</v>
      </c>
      <c r="K119" s="650" t="s">
        <v>309</v>
      </c>
      <c r="L119" s="433" t="s">
        <v>395</v>
      </c>
      <c r="M119" s="670">
        <f t="shared" si="1"/>
        <v>723</v>
      </c>
      <c r="N119" s="210"/>
      <c r="O119" s="210"/>
      <c r="P119" s="210"/>
      <c r="Q119" s="210"/>
      <c r="R119" s="210"/>
      <c r="S119" s="210"/>
      <c r="T119" s="210"/>
      <c r="U119" s="210"/>
      <c r="V119" s="210"/>
      <c r="W119" s="210"/>
      <c r="X119" s="210"/>
      <c r="Y119" s="210"/>
      <c r="Z119" s="210"/>
    </row>
    <row r="120" ht="12.75" customHeight="1">
      <c r="A120" s="436">
        <v>11911.0</v>
      </c>
      <c r="B120" s="437" t="s">
        <v>11178</v>
      </c>
      <c r="C120" s="437">
        <v>2010.0</v>
      </c>
      <c r="D120" s="511">
        <v>40379.0</v>
      </c>
      <c r="E120" s="437" t="s">
        <v>11179</v>
      </c>
      <c r="F120" s="437" t="s">
        <v>4332</v>
      </c>
      <c r="G120" s="437" t="s">
        <v>806</v>
      </c>
      <c r="H120" s="437" t="s">
        <v>5536</v>
      </c>
      <c r="I120" s="511">
        <v>40851.0</v>
      </c>
      <c r="J120" s="439">
        <v>11.0</v>
      </c>
      <c r="K120" s="649" t="s">
        <v>322</v>
      </c>
      <c r="L120" s="439" t="s">
        <v>390</v>
      </c>
      <c r="M120" s="669">
        <f t="shared" si="1"/>
        <v>472</v>
      </c>
      <c r="N120" s="210"/>
      <c r="O120" s="210"/>
      <c r="P120" s="210"/>
      <c r="Q120" s="210"/>
      <c r="R120" s="210"/>
      <c r="S120" s="210"/>
      <c r="T120" s="210"/>
      <c r="U120" s="210"/>
      <c r="V120" s="210"/>
      <c r="W120" s="210"/>
      <c r="X120" s="210"/>
      <c r="Y120" s="210"/>
      <c r="Z120" s="210"/>
    </row>
    <row r="121" ht="12.75" customHeight="1">
      <c r="A121" s="430">
        <v>12011.0</v>
      </c>
      <c r="B121" s="431" t="s">
        <v>11180</v>
      </c>
      <c r="C121" s="431">
        <v>2009.0</v>
      </c>
      <c r="D121" s="508">
        <v>40057.0</v>
      </c>
      <c r="E121" s="431" t="s">
        <v>11181</v>
      </c>
      <c r="F121" s="431" t="s">
        <v>865</v>
      </c>
      <c r="G121" s="431" t="s">
        <v>17</v>
      </c>
      <c r="H121" s="431" t="s">
        <v>7752</v>
      </c>
      <c r="I121" s="508">
        <v>40858.0</v>
      </c>
      <c r="J121" s="433">
        <v>11.0</v>
      </c>
      <c r="K121" s="650" t="s">
        <v>309</v>
      </c>
      <c r="L121" s="433" t="s">
        <v>395</v>
      </c>
      <c r="M121" s="670">
        <f t="shared" si="1"/>
        <v>801</v>
      </c>
      <c r="N121" s="210"/>
      <c r="O121" s="210"/>
      <c r="P121" s="210"/>
      <c r="Q121" s="210"/>
      <c r="R121" s="210"/>
      <c r="S121" s="210"/>
      <c r="T121" s="210"/>
      <c r="U121" s="210"/>
      <c r="V121" s="210"/>
      <c r="W121" s="210"/>
      <c r="X121" s="210"/>
      <c r="Y121" s="210"/>
      <c r="Z121" s="210"/>
    </row>
    <row r="122" ht="12.75" customHeight="1">
      <c r="A122" s="436">
        <v>12111.0</v>
      </c>
      <c r="B122" s="437" t="s">
        <v>11182</v>
      </c>
      <c r="C122" s="437">
        <v>2010.0</v>
      </c>
      <c r="D122" s="511">
        <v>40266.0</v>
      </c>
      <c r="E122" s="437" t="s">
        <v>11183</v>
      </c>
      <c r="F122" s="437" t="s">
        <v>723</v>
      </c>
      <c r="G122" s="437" t="s">
        <v>17</v>
      </c>
      <c r="H122" s="437" t="s">
        <v>50</v>
      </c>
      <c r="I122" s="511">
        <v>40876.0</v>
      </c>
      <c r="J122" s="439">
        <v>11.0</v>
      </c>
      <c r="K122" s="650" t="s">
        <v>309</v>
      </c>
      <c r="L122" s="439" t="s">
        <v>390</v>
      </c>
      <c r="M122" s="669">
        <f t="shared" si="1"/>
        <v>610</v>
      </c>
      <c r="N122" s="210"/>
      <c r="O122" s="210"/>
      <c r="P122" s="210"/>
      <c r="Q122" s="210"/>
      <c r="R122" s="210"/>
      <c r="S122" s="210"/>
      <c r="T122" s="210"/>
      <c r="U122" s="210"/>
      <c r="V122" s="210"/>
      <c r="W122" s="210"/>
      <c r="X122" s="210"/>
      <c r="Y122" s="210"/>
      <c r="Z122" s="210"/>
    </row>
    <row r="123" ht="12.75" customHeight="1">
      <c r="A123" s="430">
        <v>12211.0</v>
      </c>
      <c r="B123" s="431" t="s">
        <v>11184</v>
      </c>
      <c r="C123" s="431">
        <v>2006.0</v>
      </c>
      <c r="D123" s="508">
        <v>39059.0</v>
      </c>
      <c r="E123" s="431" t="s">
        <v>11185</v>
      </c>
      <c r="F123" s="431" t="s">
        <v>44</v>
      </c>
      <c r="G123" s="431" t="s">
        <v>17</v>
      </c>
      <c r="H123" s="431" t="s">
        <v>3328</v>
      </c>
      <c r="I123" s="508">
        <v>40878.0</v>
      </c>
      <c r="J123" s="433">
        <v>12.0</v>
      </c>
      <c r="K123" s="647" t="s">
        <v>293</v>
      </c>
      <c r="L123" s="433" t="s">
        <v>395</v>
      </c>
      <c r="M123" s="670">
        <f t="shared" si="1"/>
        <v>1819</v>
      </c>
      <c r="N123" s="210"/>
      <c r="O123" s="210"/>
      <c r="P123" s="210"/>
      <c r="Q123" s="210"/>
      <c r="R123" s="210"/>
      <c r="S123" s="210"/>
      <c r="T123" s="210"/>
      <c r="U123" s="210"/>
      <c r="V123" s="210"/>
      <c r="W123" s="210"/>
      <c r="X123" s="210"/>
      <c r="Y123" s="210"/>
      <c r="Z123" s="210"/>
    </row>
    <row r="124" ht="12.75" customHeight="1">
      <c r="A124" s="436">
        <v>12311.0</v>
      </c>
      <c r="B124" s="437" t="s">
        <v>11186</v>
      </c>
      <c r="C124" s="437">
        <v>2008.0</v>
      </c>
      <c r="D124" s="511">
        <v>39491.0</v>
      </c>
      <c r="E124" s="437" t="s">
        <v>11187</v>
      </c>
      <c r="F124" s="437" t="s">
        <v>422</v>
      </c>
      <c r="G124" s="437" t="s">
        <v>17</v>
      </c>
      <c r="H124" s="437" t="s">
        <v>50</v>
      </c>
      <c r="I124" s="511">
        <v>40878.0</v>
      </c>
      <c r="J124" s="439">
        <v>12.0</v>
      </c>
      <c r="K124" s="650" t="s">
        <v>309</v>
      </c>
      <c r="L124" s="439" t="s">
        <v>390</v>
      </c>
      <c r="M124" s="669">
        <f t="shared" si="1"/>
        <v>1387</v>
      </c>
      <c r="N124" s="210"/>
      <c r="O124" s="210"/>
      <c r="P124" s="210"/>
      <c r="Q124" s="210"/>
      <c r="R124" s="210"/>
      <c r="S124" s="210"/>
      <c r="T124" s="210"/>
      <c r="U124" s="210"/>
      <c r="V124" s="210"/>
      <c r="W124" s="210"/>
      <c r="X124" s="210"/>
      <c r="Y124" s="210"/>
      <c r="Z124" s="210"/>
    </row>
    <row r="125" ht="12.75" customHeight="1">
      <c r="A125" s="430">
        <v>12411.0</v>
      </c>
      <c r="B125" s="431" t="s">
        <v>11188</v>
      </c>
      <c r="C125" s="431">
        <v>2009.0</v>
      </c>
      <c r="D125" s="508">
        <v>40175.0</v>
      </c>
      <c r="E125" s="431" t="s">
        <v>11189</v>
      </c>
      <c r="F125" s="431" t="s">
        <v>11190</v>
      </c>
      <c r="G125" s="431" t="s">
        <v>806</v>
      </c>
      <c r="H125" s="431" t="s">
        <v>807</v>
      </c>
      <c r="I125" s="508">
        <v>40878.0</v>
      </c>
      <c r="J125" s="433">
        <v>12.0</v>
      </c>
      <c r="K125" s="650" t="s">
        <v>309</v>
      </c>
      <c r="L125" s="433" t="s">
        <v>390</v>
      </c>
      <c r="M125" s="670">
        <f t="shared" si="1"/>
        <v>703</v>
      </c>
      <c r="N125" s="210"/>
      <c r="O125" s="210"/>
      <c r="P125" s="210"/>
      <c r="Q125" s="210"/>
      <c r="R125" s="210"/>
      <c r="S125" s="210"/>
      <c r="T125" s="210"/>
      <c r="U125" s="210"/>
      <c r="V125" s="210"/>
      <c r="W125" s="210"/>
      <c r="X125" s="210"/>
      <c r="Y125" s="210"/>
      <c r="Z125" s="210"/>
    </row>
    <row r="126" ht="12.75" customHeight="1">
      <c r="A126" s="436">
        <v>12511.0</v>
      </c>
      <c r="B126" s="437" t="s">
        <v>11191</v>
      </c>
      <c r="C126" s="437">
        <v>2009.0</v>
      </c>
      <c r="D126" s="511">
        <v>39849.0</v>
      </c>
      <c r="E126" s="437" t="s">
        <v>11192</v>
      </c>
      <c r="F126" s="634" t="s">
        <v>4122</v>
      </c>
      <c r="G126" s="437" t="s">
        <v>725</v>
      </c>
      <c r="H126" s="437" t="s">
        <v>11155</v>
      </c>
      <c r="I126" s="511">
        <v>40878.0</v>
      </c>
      <c r="J126" s="439">
        <v>12.0</v>
      </c>
      <c r="K126" s="648" t="s">
        <v>344</v>
      </c>
      <c r="L126" s="439" t="s">
        <v>399</v>
      </c>
      <c r="M126" s="669">
        <f t="shared" si="1"/>
        <v>1029</v>
      </c>
      <c r="N126" s="210"/>
      <c r="O126" s="210"/>
      <c r="P126" s="210"/>
      <c r="Q126" s="210"/>
      <c r="R126" s="210"/>
      <c r="S126" s="210"/>
      <c r="T126" s="210"/>
      <c r="U126" s="210"/>
      <c r="V126" s="210"/>
      <c r="W126" s="210"/>
      <c r="X126" s="210"/>
      <c r="Y126" s="210"/>
      <c r="Z126" s="210"/>
    </row>
    <row r="127" ht="12.75" customHeight="1">
      <c r="A127" s="430">
        <v>12611.0</v>
      </c>
      <c r="B127" s="431" t="s">
        <v>11193</v>
      </c>
      <c r="C127" s="431">
        <v>2009.0</v>
      </c>
      <c r="D127" s="508">
        <v>39987.0</v>
      </c>
      <c r="E127" s="431" t="s">
        <v>11194</v>
      </c>
      <c r="F127" s="431" t="s">
        <v>1804</v>
      </c>
      <c r="G127" s="431" t="s">
        <v>17</v>
      </c>
      <c r="H127" s="431" t="s">
        <v>9884</v>
      </c>
      <c r="I127" s="508">
        <v>40882.0</v>
      </c>
      <c r="J127" s="433">
        <v>12.0</v>
      </c>
      <c r="K127" s="649" t="s">
        <v>322</v>
      </c>
      <c r="L127" s="433" t="s">
        <v>390</v>
      </c>
      <c r="M127" s="670">
        <f t="shared" si="1"/>
        <v>895</v>
      </c>
      <c r="N127" s="210"/>
      <c r="O127" s="210"/>
      <c r="P127" s="210"/>
      <c r="Q127" s="210"/>
      <c r="R127" s="210"/>
      <c r="S127" s="210"/>
      <c r="T127" s="210"/>
      <c r="U127" s="210"/>
      <c r="V127" s="210"/>
      <c r="W127" s="210"/>
      <c r="X127" s="210"/>
      <c r="Y127" s="210"/>
      <c r="Z127" s="210"/>
    </row>
    <row r="128" ht="12.75" customHeight="1">
      <c r="A128" s="436">
        <v>12711.0</v>
      </c>
      <c r="B128" s="437" t="s">
        <v>11195</v>
      </c>
      <c r="C128" s="437">
        <v>2009.0</v>
      </c>
      <c r="D128" s="511">
        <v>39954.0</v>
      </c>
      <c r="E128" s="437" t="s">
        <v>11196</v>
      </c>
      <c r="F128" s="437" t="s">
        <v>1601</v>
      </c>
      <c r="G128" s="437" t="s">
        <v>17</v>
      </c>
      <c r="H128" s="437" t="s">
        <v>10975</v>
      </c>
      <c r="I128" s="511">
        <v>40891.0</v>
      </c>
      <c r="J128" s="439">
        <v>12.0</v>
      </c>
      <c r="K128" s="649" t="s">
        <v>322</v>
      </c>
      <c r="L128" s="439" t="s">
        <v>390</v>
      </c>
      <c r="M128" s="669">
        <f t="shared" si="1"/>
        <v>937</v>
      </c>
      <c r="N128" s="210"/>
      <c r="O128" s="210"/>
      <c r="P128" s="210"/>
      <c r="Q128" s="210"/>
      <c r="R128" s="210"/>
      <c r="S128" s="210"/>
      <c r="T128" s="210"/>
      <c r="U128" s="210"/>
      <c r="V128" s="210"/>
      <c r="W128" s="210"/>
      <c r="X128" s="210"/>
      <c r="Y128" s="210"/>
      <c r="Z128" s="210"/>
    </row>
    <row r="129" ht="12.75" customHeight="1">
      <c r="A129" s="430">
        <v>12811.0</v>
      </c>
      <c r="B129" s="431" t="s">
        <v>11197</v>
      </c>
      <c r="C129" s="431">
        <v>2009.0</v>
      </c>
      <c r="D129" s="508">
        <v>39855.0</v>
      </c>
      <c r="E129" s="431" t="s">
        <v>11198</v>
      </c>
      <c r="F129" s="431" t="s">
        <v>1601</v>
      </c>
      <c r="G129" s="431" t="s">
        <v>17</v>
      </c>
      <c r="H129" s="431" t="s">
        <v>1894</v>
      </c>
      <c r="I129" s="508">
        <v>40891.0</v>
      </c>
      <c r="J129" s="433">
        <v>12.0</v>
      </c>
      <c r="K129" s="649" t="s">
        <v>322</v>
      </c>
      <c r="L129" s="433" t="s">
        <v>390</v>
      </c>
      <c r="M129" s="670">
        <f t="shared" si="1"/>
        <v>1036</v>
      </c>
      <c r="N129" s="210"/>
      <c r="O129" s="210"/>
      <c r="P129" s="210"/>
      <c r="Q129" s="210"/>
      <c r="R129" s="210"/>
      <c r="S129" s="210"/>
      <c r="T129" s="210"/>
      <c r="U129" s="210"/>
      <c r="V129" s="210"/>
      <c r="W129" s="210"/>
      <c r="X129" s="210"/>
      <c r="Y129" s="210"/>
      <c r="Z129" s="210"/>
    </row>
    <row r="130" ht="12.75" customHeight="1">
      <c r="A130" s="436">
        <v>12911.0</v>
      </c>
      <c r="B130" s="437" t="s">
        <v>11199</v>
      </c>
      <c r="C130" s="437">
        <v>2009.0</v>
      </c>
      <c r="D130" s="511">
        <v>40057.0</v>
      </c>
      <c r="E130" s="437" t="s">
        <v>11200</v>
      </c>
      <c r="F130" s="437" t="s">
        <v>1349</v>
      </c>
      <c r="G130" s="437" t="s">
        <v>712</v>
      </c>
      <c r="H130" s="437" t="s">
        <v>50</v>
      </c>
      <c r="I130" s="511">
        <v>40891.0</v>
      </c>
      <c r="J130" s="439">
        <v>12.0</v>
      </c>
      <c r="K130" s="650" t="s">
        <v>309</v>
      </c>
      <c r="L130" s="439" t="s">
        <v>395</v>
      </c>
      <c r="M130" s="669">
        <f t="shared" si="1"/>
        <v>834</v>
      </c>
      <c r="N130" s="210"/>
      <c r="O130" s="210"/>
      <c r="P130" s="210"/>
      <c r="Q130" s="210"/>
      <c r="R130" s="210"/>
      <c r="S130" s="210"/>
      <c r="T130" s="210"/>
      <c r="U130" s="210"/>
      <c r="V130" s="210"/>
      <c r="W130" s="210"/>
      <c r="X130" s="210"/>
      <c r="Y130" s="210"/>
      <c r="Z130" s="210"/>
    </row>
    <row r="131" ht="12.75" customHeight="1">
      <c r="A131" s="430">
        <v>13011.0</v>
      </c>
      <c r="B131" s="431" t="s">
        <v>11201</v>
      </c>
      <c r="C131" s="431">
        <v>2008.0</v>
      </c>
      <c r="D131" s="508">
        <v>39750.0</v>
      </c>
      <c r="E131" s="431" t="s">
        <v>11202</v>
      </c>
      <c r="F131" s="431" t="s">
        <v>422</v>
      </c>
      <c r="G131" s="431" t="s">
        <v>712</v>
      </c>
      <c r="H131" s="431" t="s">
        <v>1894</v>
      </c>
      <c r="I131" s="508">
        <v>40892.0</v>
      </c>
      <c r="J131" s="433">
        <v>12.0</v>
      </c>
      <c r="K131" s="649" t="s">
        <v>322</v>
      </c>
      <c r="L131" s="433" t="s">
        <v>395</v>
      </c>
      <c r="M131" s="670">
        <f t="shared" si="1"/>
        <v>1142</v>
      </c>
      <c r="N131" s="210"/>
      <c r="O131" s="210"/>
      <c r="P131" s="210"/>
      <c r="Q131" s="210"/>
      <c r="R131" s="210"/>
      <c r="S131" s="210"/>
      <c r="T131" s="210"/>
      <c r="U131" s="210"/>
      <c r="V131" s="210"/>
      <c r="W131" s="210"/>
      <c r="X131" s="210"/>
      <c r="Y131" s="210"/>
      <c r="Z131" s="210"/>
    </row>
    <row r="132" ht="12.75" customHeight="1">
      <c r="A132" s="436">
        <v>13111.0</v>
      </c>
      <c r="B132" s="597" t="s">
        <v>4250</v>
      </c>
      <c r="C132" s="597" t="s">
        <v>4250</v>
      </c>
      <c r="D132" s="552" t="s">
        <v>4250</v>
      </c>
      <c r="E132" s="597" t="s">
        <v>4250</v>
      </c>
      <c r="F132" s="597" t="s">
        <v>4250</v>
      </c>
      <c r="G132" s="597" t="s">
        <v>4250</v>
      </c>
      <c r="H132" s="597" t="s">
        <v>4250</v>
      </c>
      <c r="I132" s="552" t="s">
        <v>4250</v>
      </c>
      <c r="J132" s="332" t="s">
        <v>4250</v>
      </c>
      <c r="K132" s="332" t="s">
        <v>4250</v>
      </c>
      <c r="L132" s="332" t="s">
        <v>4250</v>
      </c>
      <c r="M132" s="671" t="s">
        <v>4250</v>
      </c>
      <c r="N132" s="210"/>
      <c r="O132" s="210"/>
      <c r="P132" s="210"/>
      <c r="Q132" s="210"/>
      <c r="R132" s="210"/>
      <c r="S132" s="210"/>
      <c r="T132" s="210"/>
      <c r="U132" s="210"/>
      <c r="V132" s="210"/>
      <c r="W132" s="210"/>
      <c r="X132" s="210"/>
      <c r="Y132" s="210"/>
      <c r="Z132" s="210"/>
    </row>
    <row r="133" ht="12.75" customHeight="1">
      <c r="A133" s="430">
        <v>13211.0</v>
      </c>
      <c r="B133" s="431" t="s">
        <v>11203</v>
      </c>
      <c r="C133" s="431">
        <v>2008.0</v>
      </c>
      <c r="D133" s="508">
        <v>39771.0</v>
      </c>
      <c r="E133" s="431" t="s">
        <v>11204</v>
      </c>
      <c r="F133" s="431" t="s">
        <v>422</v>
      </c>
      <c r="G133" s="431" t="s">
        <v>17</v>
      </c>
      <c r="H133" s="431" t="s">
        <v>66</v>
      </c>
      <c r="I133" s="508">
        <v>40892.0</v>
      </c>
      <c r="J133" s="433">
        <v>12.0</v>
      </c>
      <c r="K133" s="650" t="s">
        <v>309</v>
      </c>
      <c r="L133" s="433" t="s">
        <v>395</v>
      </c>
      <c r="M133" s="670">
        <f t="shared" ref="M133:M148" si="2">I133-D133</f>
        <v>1121</v>
      </c>
      <c r="N133" s="210"/>
      <c r="O133" s="210"/>
      <c r="P133" s="210"/>
      <c r="Q133" s="210"/>
      <c r="R133" s="210"/>
      <c r="S133" s="210"/>
      <c r="T133" s="210"/>
      <c r="U133" s="210"/>
      <c r="V133" s="210"/>
      <c r="W133" s="210"/>
      <c r="X133" s="210"/>
      <c r="Y133" s="210"/>
      <c r="Z133" s="210"/>
    </row>
    <row r="134" ht="12.75" customHeight="1">
      <c r="A134" s="436">
        <v>13311.0</v>
      </c>
      <c r="B134" s="437" t="s">
        <v>11205</v>
      </c>
      <c r="C134" s="437">
        <v>2009.0</v>
      </c>
      <c r="D134" s="511">
        <v>39842.0</v>
      </c>
      <c r="E134" s="437" t="s">
        <v>11206</v>
      </c>
      <c r="F134" s="634" t="s">
        <v>2983</v>
      </c>
      <c r="G134" s="437" t="s">
        <v>725</v>
      </c>
      <c r="H134" s="437" t="s">
        <v>11155</v>
      </c>
      <c r="I134" s="511">
        <v>40898.0</v>
      </c>
      <c r="J134" s="439">
        <v>12.0</v>
      </c>
      <c r="K134" s="648" t="s">
        <v>344</v>
      </c>
      <c r="L134" s="439" t="s">
        <v>399</v>
      </c>
      <c r="M134" s="669">
        <f t="shared" si="2"/>
        <v>1056</v>
      </c>
      <c r="N134" s="210"/>
      <c r="O134" s="210"/>
      <c r="P134" s="210"/>
      <c r="Q134" s="210"/>
      <c r="R134" s="210"/>
      <c r="S134" s="210"/>
      <c r="T134" s="210"/>
      <c r="U134" s="210"/>
      <c r="V134" s="210"/>
      <c r="W134" s="210"/>
      <c r="X134" s="210"/>
      <c r="Y134" s="210"/>
      <c r="Z134" s="210"/>
    </row>
    <row r="135" ht="12.75" customHeight="1">
      <c r="A135" s="430">
        <v>13411.0</v>
      </c>
      <c r="B135" s="431" t="s">
        <v>11207</v>
      </c>
      <c r="C135" s="431">
        <v>2009.0</v>
      </c>
      <c r="D135" s="508">
        <v>39987.0</v>
      </c>
      <c r="E135" s="431" t="s">
        <v>11208</v>
      </c>
      <c r="F135" s="431" t="s">
        <v>10434</v>
      </c>
      <c r="G135" s="431" t="s">
        <v>806</v>
      </c>
      <c r="H135" s="431" t="s">
        <v>807</v>
      </c>
      <c r="I135" s="508">
        <v>40898.0</v>
      </c>
      <c r="J135" s="433">
        <v>12.0</v>
      </c>
      <c r="K135" s="650" t="s">
        <v>309</v>
      </c>
      <c r="L135" s="433" t="s">
        <v>390</v>
      </c>
      <c r="M135" s="670">
        <f t="shared" si="2"/>
        <v>911</v>
      </c>
      <c r="N135" s="210"/>
      <c r="O135" s="210"/>
      <c r="P135" s="210"/>
      <c r="Q135" s="210"/>
      <c r="R135" s="210"/>
      <c r="S135" s="210"/>
      <c r="T135" s="210"/>
      <c r="U135" s="210"/>
      <c r="V135" s="210"/>
      <c r="W135" s="210"/>
      <c r="X135" s="210"/>
      <c r="Y135" s="210"/>
      <c r="Z135" s="210"/>
    </row>
    <row r="136" ht="12.75" customHeight="1">
      <c r="A136" s="436">
        <v>13511.0</v>
      </c>
      <c r="B136" s="437" t="s">
        <v>11209</v>
      </c>
      <c r="C136" s="437">
        <v>2009.0</v>
      </c>
      <c r="D136" s="511">
        <v>39988.0</v>
      </c>
      <c r="E136" s="437" t="s">
        <v>11210</v>
      </c>
      <c r="F136" s="437" t="s">
        <v>10434</v>
      </c>
      <c r="G136" s="437" t="s">
        <v>806</v>
      </c>
      <c r="H136" s="437" t="s">
        <v>807</v>
      </c>
      <c r="I136" s="511">
        <v>40898.0</v>
      </c>
      <c r="J136" s="439">
        <v>12.0</v>
      </c>
      <c r="K136" s="650" t="s">
        <v>309</v>
      </c>
      <c r="L136" s="439" t="s">
        <v>390</v>
      </c>
      <c r="M136" s="669">
        <f t="shared" si="2"/>
        <v>910</v>
      </c>
      <c r="N136" s="210"/>
      <c r="O136" s="210"/>
      <c r="P136" s="210"/>
      <c r="Q136" s="210"/>
      <c r="R136" s="210"/>
      <c r="S136" s="210"/>
      <c r="T136" s="210"/>
      <c r="U136" s="210"/>
      <c r="V136" s="210"/>
      <c r="W136" s="210"/>
      <c r="X136" s="210"/>
      <c r="Y136" s="210"/>
      <c r="Z136" s="210"/>
    </row>
    <row r="137" ht="12.75" customHeight="1">
      <c r="A137" s="430">
        <v>13611.0</v>
      </c>
      <c r="B137" s="431" t="s">
        <v>11211</v>
      </c>
      <c r="C137" s="431">
        <v>2008.0</v>
      </c>
      <c r="D137" s="508">
        <v>39808.0</v>
      </c>
      <c r="E137" s="431" t="s">
        <v>11212</v>
      </c>
      <c r="F137" s="431" t="s">
        <v>1307</v>
      </c>
      <c r="G137" s="431" t="s">
        <v>712</v>
      </c>
      <c r="H137" s="431" t="s">
        <v>9193</v>
      </c>
      <c r="I137" s="508">
        <v>40900.0</v>
      </c>
      <c r="J137" s="433">
        <v>12.0</v>
      </c>
      <c r="K137" s="649" t="s">
        <v>322</v>
      </c>
      <c r="L137" s="433" t="s">
        <v>395</v>
      </c>
      <c r="M137" s="670">
        <f t="shared" si="2"/>
        <v>1092</v>
      </c>
      <c r="N137" s="210"/>
      <c r="O137" s="210"/>
      <c r="P137" s="210"/>
      <c r="Q137" s="210"/>
      <c r="R137" s="210"/>
      <c r="S137" s="210"/>
      <c r="T137" s="210"/>
      <c r="U137" s="210"/>
      <c r="V137" s="210"/>
      <c r="W137" s="210"/>
      <c r="X137" s="210"/>
      <c r="Y137" s="210"/>
      <c r="Z137" s="210"/>
    </row>
    <row r="138" ht="12.75" customHeight="1">
      <c r="A138" s="436">
        <v>13711.0</v>
      </c>
      <c r="B138" s="437" t="s">
        <v>11213</v>
      </c>
      <c r="C138" s="437">
        <v>2008.0</v>
      </c>
      <c r="D138" s="511">
        <v>39700.0</v>
      </c>
      <c r="E138" s="437" t="s">
        <v>11214</v>
      </c>
      <c r="F138" s="437" t="s">
        <v>1349</v>
      </c>
      <c r="G138" s="437" t="s">
        <v>712</v>
      </c>
      <c r="H138" s="437" t="s">
        <v>380</v>
      </c>
      <c r="I138" s="511">
        <v>40900.0</v>
      </c>
      <c r="J138" s="439">
        <v>12.0</v>
      </c>
      <c r="K138" s="649" t="s">
        <v>322</v>
      </c>
      <c r="L138" s="439" t="s">
        <v>395</v>
      </c>
      <c r="M138" s="669">
        <f t="shared" si="2"/>
        <v>1200</v>
      </c>
      <c r="N138" s="210"/>
      <c r="O138" s="210"/>
      <c r="P138" s="210"/>
      <c r="Q138" s="210"/>
      <c r="R138" s="210"/>
      <c r="S138" s="210"/>
      <c r="T138" s="210"/>
      <c r="U138" s="210"/>
      <c r="V138" s="210"/>
      <c r="W138" s="210"/>
      <c r="X138" s="210"/>
      <c r="Y138" s="210"/>
      <c r="Z138" s="210"/>
    </row>
    <row r="139" ht="12.75" customHeight="1">
      <c r="A139" s="430">
        <v>13811.0</v>
      </c>
      <c r="B139" s="431" t="s">
        <v>11215</v>
      </c>
      <c r="C139" s="431">
        <v>2009.0</v>
      </c>
      <c r="D139" s="508">
        <v>39948.0</v>
      </c>
      <c r="E139" s="431" t="s">
        <v>11216</v>
      </c>
      <c r="F139" s="431" t="s">
        <v>65</v>
      </c>
      <c r="G139" s="431" t="s">
        <v>712</v>
      </c>
      <c r="H139" s="431" t="s">
        <v>5372</v>
      </c>
      <c r="I139" s="508">
        <v>40900.0</v>
      </c>
      <c r="J139" s="433">
        <v>12.0</v>
      </c>
      <c r="K139" s="650" t="s">
        <v>309</v>
      </c>
      <c r="L139" s="433" t="s">
        <v>390</v>
      </c>
      <c r="M139" s="670">
        <f t="shared" si="2"/>
        <v>952</v>
      </c>
      <c r="N139" s="210"/>
      <c r="O139" s="210"/>
      <c r="P139" s="210"/>
      <c r="Q139" s="210"/>
      <c r="R139" s="210"/>
      <c r="S139" s="210"/>
      <c r="T139" s="210"/>
      <c r="U139" s="210"/>
      <c r="V139" s="210"/>
      <c r="W139" s="210"/>
      <c r="X139" s="210"/>
      <c r="Y139" s="210"/>
      <c r="Z139" s="210"/>
    </row>
    <row r="140" ht="12.75" customHeight="1">
      <c r="A140" s="436">
        <v>13911.0</v>
      </c>
      <c r="B140" s="437" t="s">
        <v>11217</v>
      </c>
      <c r="C140" s="437">
        <v>2011.0</v>
      </c>
      <c r="D140" s="511">
        <v>40813.0</v>
      </c>
      <c r="E140" s="437" t="s">
        <v>11218</v>
      </c>
      <c r="F140" s="634" t="s">
        <v>5688</v>
      </c>
      <c r="G140" s="437" t="s">
        <v>729</v>
      </c>
      <c r="H140" s="437" t="s">
        <v>11219</v>
      </c>
      <c r="I140" s="511">
        <v>40900.0</v>
      </c>
      <c r="J140" s="439">
        <v>12.0</v>
      </c>
      <c r="K140" s="648" t="s">
        <v>1259</v>
      </c>
      <c r="L140" s="439" t="s">
        <v>399</v>
      </c>
      <c r="M140" s="669">
        <f t="shared" si="2"/>
        <v>87</v>
      </c>
      <c r="N140" s="210"/>
      <c r="O140" s="210"/>
      <c r="P140" s="210"/>
      <c r="Q140" s="210"/>
      <c r="R140" s="210"/>
      <c r="S140" s="210"/>
      <c r="T140" s="210"/>
      <c r="U140" s="210"/>
      <c r="V140" s="210"/>
      <c r="W140" s="210"/>
      <c r="X140" s="210"/>
      <c r="Y140" s="210"/>
      <c r="Z140" s="210"/>
    </row>
    <row r="141" ht="12.75" customHeight="1">
      <c r="A141" s="430">
        <v>14011.0</v>
      </c>
      <c r="B141" s="431" t="s">
        <v>11220</v>
      </c>
      <c r="C141" s="431">
        <v>2007.0</v>
      </c>
      <c r="D141" s="508">
        <v>39335.0</v>
      </c>
      <c r="E141" s="431" t="s">
        <v>11221</v>
      </c>
      <c r="F141" s="431" t="s">
        <v>7932</v>
      </c>
      <c r="G141" s="431" t="s">
        <v>712</v>
      </c>
      <c r="H141" s="431" t="s">
        <v>5372</v>
      </c>
      <c r="I141" s="508">
        <v>40903.0</v>
      </c>
      <c r="J141" s="433">
        <v>12.0</v>
      </c>
      <c r="K141" s="649" t="s">
        <v>322</v>
      </c>
      <c r="L141" s="433" t="s">
        <v>395</v>
      </c>
      <c r="M141" s="670">
        <f t="shared" si="2"/>
        <v>1568</v>
      </c>
      <c r="N141" s="210"/>
      <c r="O141" s="210"/>
      <c r="P141" s="210"/>
      <c r="Q141" s="210"/>
      <c r="R141" s="210"/>
      <c r="S141" s="210"/>
      <c r="T141" s="210"/>
      <c r="U141" s="210"/>
      <c r="V141" s="210"/>
      <c r="W141" s="210"/>
      <c r="X141" s="210"/>
      <c r="Y141" s="210"/>
      <c r="Z141" s="210"/>
    </row>
    <row r="142" ht="12.75" customHeight="1">
      <c r="A142" s="436">
        <v>14111.0</v>
      </c>
      <c r="B142" s="437" t="s">
        <v>11222</v>
      </c>
      <c r="C142" s="437">
        <v>2007.0</v>
      </c>
      <c r="D142" s="511">
        <v>39310.0</v>
      </c>
      <c r="E142" s="437" t="s">
        <v>11223</v>
      </c>
      <c r="F142" s="437" t="s">
        <v>865</v>
      </c>
      <c r="G142" s="437" t="s">
        <v>17</v>
      </c>
      <c r="H142" s="437" t="s">
        <v>10020</v>
      </c>
      <c r="I142" s="511">
        <v>40903.0</v>
      </c>
      <c r="J142" s="439">
        <v>12.0</v>
      </c>
      <c r="K142" s="649" t="s">
        <v>322</v>
      </c>
      <c r="L142" s="439" t="s">
        <v>390</v>
      </c>
      <c r="M142" s="669">
        <f t="shared" si="2"/>
        <v>1593</v>
      </c>
      <c r="N142" s="210"/>
      <c r="O142" s="210"/>
      <c r="P142" s="210"/>
      <c r="Q142" s="210"/>
      <c r="R142" s="210"/>
      <c r="S142" s="210"/>
      <c r="T142" s="210"/>
      <c r="U142" s="210"/>
      <c r="V142" s="210"/>
      <c r="W142" s="210"/>
      <c r="X142" s="210"/>
      <c r="Y142" s="210"/>
      <c r="Z142" s="210"/>
    </row>
    <row r="143" ht="12.75" customHeight="1">
      <c r="A143" s="430">
        <v>14211.0</v>
      </c>
      <c r="B143" s="431" t="s">
        <v>11224</v>
      </c>
      <c r="C143" s="431">
        <v>2010.0</v>
      </c>
      <c r="D143" s="508">
        <v>40430.0</v>
      </c>
      <c r="E143" s="431" t="s">
        <v>11225</v>
      </c>
      <c r="F143" s="431" t="s">
        <v>11226</v>
      </c>
      <c r="G143" s="431" t="s">
        <v>806</v>
      </c>
      <c r="H143" s="431" t="s">
        <v>234</v>
      </c>
      <c r="I143" s="508">
        <v>40904.0</v>
      </c>
      <c r="J143" s="433">
        <v>12.0</v>
      </c>
      <c r="K143" s="649" t="s">
        <v>322</v>
      </c>
      <c r="L143" s="433" t="s">
        <v>390</v>
      </c>
      <c r="M143" s="670">
        <f t="shared" si="2"/>
        <v>474</v>
      </c>
      <c r="N143" s="210"/>
      <c r="O143" s="210"/>
      <c r="P143" s="210"/>
      <c r="Q143" s="210"/>
      <c r="R143" s="210"/>
      <c r="S143" s="210"/>
      <c r="T143" s="210"/>
      <c r="U143" s="210"/>
      <c r="V143" s="210"/>
      <c r="W143" s="210"/>
      <c r="X143" s="210"/>
      <c r="Y143" s="210"/>
      <c r="Z143" s="210"/>
    </row>
    <row r="144" ht="12.75" customHeight="1">
      <c r="A144" s="436">
        <v>14311.0</v>
      </c>
      <c r="B144" s="437" t="s">
        <v>11227</v>
      </c>
      <c r="C144" s="437">
        <v>2009.0</v>
      </c>
      <c r="D144" s="511">
        <v>39902.0</v>
      </c>
      <c r="E144" s="437" t="s">
        <v>11228</v>
      </c>
      <c r="F144" s="437" t="s">
        <v>723</v>
      </c>
      <c r="G144" s="437" t="s">
        <v>17</v>
      </c>
      <c r="H144" s="437" t="s">
        <v>7752</v>
      </c>
      <c r="I144" s="511">
        <v>40905.0</v>
      </c>
      <c r="J144" s="439">
        <v>12.0</v>
      </c>
      <c r="K144" s="650" t="s">
        <v>309</v>
      </c>
      <c r="L144" s="439" t="s">
        <v>390</v>
      </c>
      <c r="M144" s="669">
        <f t="shared" si="2"/>
        <v>1003</v>
      </c>
      <c r="N144" s="210"/>
      <c r="O144" s="210"/>
      <c r="P144" s="210"/>
      <c r="Q144" s="210"/>
      <c r="R144" s="210"/>
      <c r="S144" s="210"/>
      <c r="T144" s="210"/>
      <c r="U144" s="210"/>
      <c r="V144" s="210"/>
      <c r="W144" s="210"/>
      <c r="X144" s="210"/>
      <c r="Y144" s="210"/>
      <c r="Z144" s="210"/>
    </row>
    <row r="145" ht="12.75" customHeight="1">
      <c r="A145" s="430">
        <v>14411.0</v>
      </c>
      <c r="B145" s="431" t="s">
        <v>11229</v>
      </c>
      <c r="C145" s="431">
        <v>2011.0</v>
      </c>
      <c r="D145" s="508">
        <v>40756.0</v>
      </c>
      <c r="E145" s="431" t="s">
        <v>11230</v>
      </c>
      <c r="F145" s="635" t="s">
        <v>5688</v>
      </c>
      <c r="G145" s="431" t="s">
        <v>729</v>
      </c>
      <c r="H145" s="431" t="s">
        <v>2757</v>
      </c>
      <c r="I145" s="508">
        <v>40905.0</v>
      </c>
      <c r="J145" s="433">
        <v>12.0</v>
      </c>
      <c r="K145" s="648" t="s">
        <v>1259</v>
      </c>
      <c r="L145" s="433" t="s">
        <v>399</v>
      </c>
      <c r="M145" s="670">
        <f t="shared" si="2"/>
        <v>149</v>
      </c>
      <c r="N145" s="210"/>
      <c r="O145" s="210"/>
      <c r="P145" s="210"/>
      <c r="Q145" s="210"/>
      <c r="R145" s="210"/>
      <c r="S145" s="210"/>
      <c r="T145" s="210"/>
      <c r="U145" s="210"/>
      <c r="V145" s="210"/>
      <c r="W145" s="210"/>
      <c r="X145" s="210"/>
      <c r="Y145" s="210"/>
      <c r="Z145" s="210"/>
    </row>
    <row r="146" ht="12.75" customHeight="1">
      <c r="A146" s="436">
        <v>14511.0</v>
      </c>
      <c r="B146" s="437" t="s">
        <v>11231</v>
      </c>
      <c r="C146" s="437">
        <v>2008.0</v>
      </c>
      <c r="D146" s="511">
        <v>39605.0</v>
      </c>
      <c r="E146" s="437" t="s">
        <v>11232</v>
      </c>
      <c r="F146" s="437" t="s">
        <v>711</v>
      </c>
      <c r="G146" s="437" t="s">
        <v>712</v>
      </c>
      <c r="H146" s="437" t="s">
        <v>10020</v>
      </c>
      <c r="I146" s="511">
        <v>40906.0</v>
      </c>
      <c r="J146" s="439">
        <v>12.0</v>
      </c>
      <c r="K146" s="649" t="s">
        <v>322</v>
      </c>
      <c r="L146" s="439" t="s">
        <v>390</v>
      </c>
      <c r="M146" s="669">
        <f t="shared" si="2"/>
        <v>1301</v>
      </c>
      <c r="N146" s="210"/>
      <c r="O146" s="210"/>
      <c r="P146" s="210"/>
      <c r="Q146" s="210"/>
      <c r="R146" s="210"/>
      <c r="S146" s="210"/>
      <c r="T146" s="210"/>
      <c r="U146" s="210"/>
      <c r="V146" s="210"/>
      <c r="W146" s="210"/>
      <c r="X146" s="210"/>
      <c r="Y146" s="210"/>
      <c r="Z146" s="210"/>
    </row>
    <row r="147" ht="12.75" customHeight="1">
      <c r="A147" s="430">
        <v>14611.0</v>
      </c>
      <c r="B147" s="431" t="s">
        <v>11233</v>
      </c>
      <c r="C147" s="431">
        <v>2009.0</v>
      </c>
      <c r="D147" s="508">
        <v>40014.0</v>
      </c>
      <c r="E147" s="431" t="s">
        <v>11234</v>
      </c>
      <c r="F147" s="431" t="s">
        <v>4622</v>
      </c>
      <c r="G147" s="431" t="s">
        <v>712</v>
      </c>
      <c r="H147" s="431" t="s">
        <v>66</v>
      </c>
      <c r="I147" s="508">
        <v>40907.0</v>
      </c>
      <c r="J147" s="433">
        <v>12.0</v>
      </c>
      <c r="K147" s="647" t="s">
        <v>293</v>
      </c>
      <c r="L147" s="433" t="s">
        <v>390</v>
      </c>
      <c r="M147" s="670">
        <f t="shared" si="2"/>
        <v>893</v>
      </c>
      <c r="N147" s="210"/>
      <c r="O147" s="210"/>
      <c r="P147" s="210"/>
      <c r="Q147" s="210"/>
      <c r="R147" s="210"/>
      <c r="S147" s="210"/>
      <c r="T147" s="210"/>
      <c r="U147" s="210"/>
      <c r="V147" s="210"/>
      <c r="W147" s="210"/>
      <c r="X147" s="210"/>
      <c r="Y147" s="210"/>
      <c r="Z147" s="210"/>
    </row>
    <row r="148" ht="12.75" customHeight="1">
      <c r="A148" s="436">
        <v>14711.0</v>
      </c>
      <c r="B148" s="437" t="s">
        <v>11235</v>
      </c>
      <c r="C148" s="437">
        <v>2008.0</v>
      </c>
      <c r="D148" s="511">
        <v>39710.0</v>
      </c>
      <c r="E148" s="437" t="s">
        <v>11236</v>
      </c>
      <c r="F148" s="437" t="s">
        <v>869</v>
      </c>
      <c r="G148" s="437" t="s">
        <v>712</v>
      </c>
      <c r="H148" s="437" t="s">
        <v>163</v>
      </c>
      <c r="I148" s="511">
        <v>40907.0</v>
      </c>
      <c r="J148" s="439">
        <v>12.0</v>
      </c>
      <c r="K148" s="647" t="s">
        <v>293</v>
      </c>
      <c r="L148" s="439" t="s">
        <v>395</v>
      </c>
      <c r="M148" s="669">
        <f t="shared" si="2"/>
        <v>1197</v>
      </c>
      <c r="N148" s="210"/>
      <c r="O148" s="210"/>
      <c r="P148" s="210"/>
      <c r="Q148" s="210"/>
      <c r="R148" s="210"/>
      <c r="S148" s="210"/>
      <c r="T148" s="210"/>
      <c r="U148" s="210"/>
      <c r="V148" s="210"/>
      <c r="W148" s="210"/>
      <c r="X148" s="210"/>
      <c r="Y148" s="210"/>
      <c r="Z148" s="210"/>
    </row>
    <row r="149" ht="12.75" customHeight="1">
      <c r="A149" s="210"/>
      <c r="B149" s="210"/>
      <c r="C149" s="210"/>
      <c r="D149" s="627"/>
      <c r="E149" s="210"/>
      <c r="F149" s="210"/>
      <c r="G149" s="210"/>
      <c r="H149" s="210"/>
      <c r="I149" s="627"/>
      <c r="J149" s="210"/>
      <c r="K149" s="210"/>
      <c r="L149" s="210"/>
      <c r="M149" s="210"/>
      <c r="N149" s="210"/>
      <c r="O149" s="210"/>
      <c r="P149" s="210"/>
      <c r="Q149" s="210"/>
      <c r="R149" s="210"/>
      <c r="S149" s="210"/>
      <c r="T149" s="210"/>
      <c r="U149" s="210"/>
      <c r="V149" s="210"/>
      <c r="W149" s="210"/>
      <c r="X149" s="210"/>
      <c r="Y149" s="210"/>
      <c r="Z149" s="210"/>
    </row>
    <row r="150" ht="12.75" customHeight="1">
      <c r="A150" s="625"/>
      <c r="B150" s="625"/>
      <c r="C150" s="625"/>
      <c r="D150" s="627"/>
      <c r="E150" s="210"/>
      <c r="F150" s="210"/>
      <c r="G150" s="210"/>
      <c r="H150" s="210"/>
      <c r="I150" s="627"/>
      <c r="J150" s="210"/>
      <c r="K150" s="210"/>
      <c r="L150" s="210"/>
      <c r="M150" s="626"/>
      <c r="N150" s="210"/>
      <c r="O150" s="210"/>
      <c r="P150" s="210"/>
      <c r="Q150" s="210"/>
      <c r="R150" s="210"/>
      <c r="S150" s="210"/>
      <c r="T150" s="210"/>
      <c r="U150" s="210"/>
      <c r="V150" s="210"/>
      <c r="W150" s="210"/>
      <c r="X150" s="210"/>
      <c r="Y150" s="210"/>
      <c r="Z150" s="210"/>
    </row>
    <row r="151" ht="12.75" customHeight="1">
      <c r="A151" s="625"/>
      <c r="B151" s="625"/>
      <c r="C151" s="625"/>
      <c r="D151" s="627"/>
      <c r="E151" s="210"/>
      <c r="F151" s="210"/>
      <c r="G151" s="210"/>
      <c r="H151" s="210"/>
      <c r="I151" s="627"/>
      <c r="J151" s="210"/>
      <c r="K151" s="210"/>
      <c r="L151" s="210"/>
      <c r="M151" s="626"/>
      <c r="N151" s="210"/>
      <c r="O151" s="210"/>
      <c r="P151" s="210"/>
      <c r="Q151" s="210"/>
      <c r="R151" s="210"/>
      <c r="S151" s="210"/>
      <c r="T151" s="210"/>
      <c r="U151" s="210"/>
      <c r="V151" s="210"/>
      <c r="W151" s="210"/>
      <c r="X151" s="210"/>
      <c r="Y151" s="210"/>
      <c r="Z151" s="210"/>
    </row>
    <row r="152" ht="12.75" customHeight="1">
      <c r="A152" s="625"/>
      <c r="B152" s="625"/>
      <c r="C152" s="625"/>
      <c r="D152" s="627"/>
      <c r="E152" s="210"/>
      <c r="F152" s="210"/>
      <c r="G152" s="210"/>
      <c r="H152" s="210"/>
      <c r="I152" s="627"/>
      <c r="J152" s="210"/>
      <c r="K152" s="210"/>
      <c r="L152" s="210"/>
      <c r="M152" s="626"/>
      <c r="N152" s="210"/>
      <c r="O152" s="210"/>
      <c r="P152" s="210"/>
      <c r="Q152" s="210"/>
      <c r="R152" s="210"/>
      <c r="S152" s="210"/>
      <c r="T152" s="210"/>
      <c r="U152" s="210"/>
      <c r="V152" s="210"/>
      <c r="W152" s="210"/>
      <c r="X152" s="210"/>
      <c r="Y152" s="210"/>
      <c r="Z152" s="210"/>
    </row>
    <row r="153" ht="12.75" customHeight="1">
      <c r="A153" s="625"/>
      <c r="B153" s="625"/>
      <c r="C153" s="625"/>
      <c r="D153" s="627"/>
      <c r="E153" s="210"/>
      <c r="F153" s="210"/>
      <c r="G153" s="210"/>
      <c r="H153" s="210"/>
      <c r="I153" s="627"/>
      <c r="J153" s="210"/>
      <c r="K153" s="210"/>
      <c r="L153" s="210"/>
      <c r="M153" s="626"/>
      <c r="N153" s="210"/>
      <c r="O153" s="210"/>
      <c r="P153" s="210"/>
      <c r="Q153" s="210"/>
      <c r="R153" s="210"/>
      <c r="S153" s="210"/>
      <c r="T153" s="210"/>
      <c r="U153" s="210"/>
      <c r="V153" s="210"/>
      <c r="W153" s="210"/>
      <c r="X153" s="210"/>
      <c r="Y153" s="210"/>
      <c r="Z153" s="210"/>
    </row>
    <row r="154" ht="12.75" customHeight="1">
      <c r="A154" s="625"/>
      <c r="B154" s="625"/>
      <c r="C154" s="625"/>
      <c r="D154" s="627"/>
      <c r="E154" s="210"/>
      <c r="F154" s="210"/>
      <c r="G154" s="210"/>
      <c r="H154" s="210"/>
      <c r="I154" s="627"/>
      <c r="J154" s="210"/>
      <c r="K154" s="210"/>
      <c r="L154" s="210"/>
      <c r="M154" s="626"/>
      <c r="N154" s="210"/>
      <c r="O154" s="210"/>
      <c r="P154" s="210"/>
      <c r="Q154" s="210"/>
      <c r="R154" s="210"/>
      <c r="S154" s="210"/>
      <c r="T154" s="210"/>
      <c r="U154" s="210"/>
      <c r="V154" s="210"/>
      <c r="W154" s="210"/>
      <c r="X154" s="210"/>
      <c r="Y154" s="210"/>
      <c r="Z154" s="210"/>
    </row>
    <row r="155" ht="12.75" customHeight="1">
      <c r="A155" s="625"/>
      <c r="B155" s="625"/>
      <c r="C155" s="625"/>
      <c r="D155" s="627"/>
      <c r="E155" s="210"/>
      <c r="F155" s="210"/>
      <c r="G155" s="210"/>
      <c r="H155" s="210"/>
      <c r="I155" s="627"/>
      <c r="J155" s="210"/>
      <c r="K155" s="210"/>
      <c r="L155" s="210"/>
      <c r="M155" s="626"/>
      <c r="N155" s="210"/>
      <c r="O155" s="210"/>
      <c r="P155" s="210"/>
      <c r="Q155" s="210"/>
      <c r="R155" s="210"/>
      <c r="S155" s="210"/>
      <c r="T155" s="210"/>
      <c r="U155" s="210"/>
      <c r="V155" s="210"/>
      <c r="W155" s="210"/>
      <c r="X155" s="210"/>
      <c r="Y155" s="210"/>
      <c r="Z155" s="210"/>
    </row>
    <row r="156" ht="12.75" customHeight="1">
      <c r="A156" s="625"/>
      <c r="B156" s="625"/>
      <c r="C156" s="625"/>
      <c r="D156" s="627"/>
      <c r="E156" s="210"/>
      <c r="F156" s="210"/>
      <c r="G156" s="210"/>
      <c r="H156" s="210"/>
      <c r="I156" s="627"/>
      <c r="J156" s="210"/>
      <c r="K156" s="210"/>
      <c r="L156" s="210"/>
      <c r="M156" s="626"/>
      <c r="N156" s="210"/>
      <c r="O156" s="210"/>
      <c r="P156" s="210"/>
      <c r="Q156" s="210"/>
      <c r="R156" s="210"/>
      <c r="S156" s="210"/>
      <c r="T156" s="210"/>
      <c r="U156" s="210"/>
      <c r="V156" s="210"/>
      <c r="W156" s="210"/>
      <c r="X156" s="210"/>
      <c r="Y156" s="210"/>
      <c r="Z156" s="210"/>
    </row>
    <row r="157" ht="12.75" customHeight="1">
      <c r="A157" s="625"/>
      <c r="B157" s="625"/>
      <c r="C157" s="625"/>
      <c r="D157" s="627"/>
      <c r="E157" s="210"/>
      <c r="F157" s="210"/>
      <c r="G157" s="210"/>
      <c r="H157" s="210"/>
      <c r="I157" s="627"/>
      <c r="J157" s="210"/>
      <c r="K157" s="210"/>
      <c r="L157" s="210"/>
      <c r="M157" s="626"/>
      <c r="N157" s="210"/>
      <c r="O157" s="210"/>
      <c r="P157" s="210"/>
      <c r="Q157" s="210"/>
      <c r="R157" s="210"/>
      <c r="S157" s="210"/>
      <c r="T157" s="210"/>
      <c r="U157" s="210"/>
      <c r="V157" s="210"/>
      <c r="W157" s="210"/>
      <c r="X157" s="210"/>
      <c r="Y157" s="210"/>
      <c r="Z157" s="210"/>
    </row>
    <row r="158" ht="12.75" customHeight="1">
      <c r="A158" s="625"/>
      <c r="B158" s="625"/>
      <c r="C158" s="625"/>
      <c r="D158" s="627"/>
      <c r="E158" s="210"/>
      <c r="F158" s="210"/>
      <c r="G158" s="210"/>
      <c r="H158" s="210"/>
      <c r="I158" s="627"/>
      <c r="J158" s="210"/>
      <c r="K158" s="210"/>
      <c r="L158" s="210"/>
      <c r="M158" s="626"/>
      <c r="N158" s="210"/>
      <c r="O158" s="210"/>
      <c r="P158" s="210"/>
      <c r="Q158" s="210"/>
      <c r="R158" s="210"/>
      <c r="S158" s="210"/>
      <c r="T158" s="210"/>
      <c r="U158" s="210"/>
      <c r="V158" s="210"/>
      <c r="W158" s="210"/>
      <c r="X158" s="210"/>
      <c r="Y158" s="210"/>
      <c r="Z158" s="210"/>
    </row>
    <row r="159" ht="12.75" customHeight="1">
      <c r="A159" s="625"/>
      <c r="B159" s="625"/>
      <c r="C159" s="625"/>
      <c r="D159" s="627"/>
      <c r="E159" s="210"/>
      <c r="F159" s="210"/>
      <c r="G159" s="210"/>
      <c r="H159" s="210"/>
      <c r="I159" s="627"/>
      <c r="J159" s="210"/>
      <c r="K159" s="210"/>
      <c r="L159" s="210"/>
      <c r="M159" s="626"/>
      <c r="N159" s="210"/>
      <c r="O159" s="210"/>
      <c r="P159" s="210"/>
      <c r="Q159" s="210"/>
      <c r="R159" s="210"/>
      <c r="S159" s="210"/>
      <c r="T159" s="210"/>
      <c r="U159" s="210"/>
      <c r="V159" s="210"/>
      <c r="W159" s="210"/>
      <c r="X159" s="210"/>
      <c r="Y159" s="210"/>
      <c r="Z159" s="210"/>
    </row>
    <row r="160" ht="12.75" customHeight="1">
      <c r="A160" s="625"/>
      <c r="B160" s="625"/>
      <c r="C160" s="625"/>
      <c r="D160" s="627"/>
      <c r="E160" s="210"/>
      <c r="F160" s="210"/>
      <c r="G160" s="210"/>
      <c r="H160" s="210"/>
      <c r="I160" s="627"/>
      <c r="J160" s="210"/>
      <c r="K160" s="210"/>
      <c r="L160" s="210"/>
      <c r="M160" s="626"/>
      <c r="N160" s="210"/>
      <c r="O160" s="210"/>
      <c r="P160" s="210"/>
      <c r="Q160" s="210"/>
      <c r="R160" s="210"/>
      <c r="S160" s="210"/>
      <c r="T160" s="210"/>
      <c r="U160" s="210"/>
      <c r="V160" s="210"/>
      <c r="W160" s="210"/>
      <c r="X160" s="210"/>
      <c r="Y160" s="210"/>
      <c r="Z160" s="210"/>
    </row>
    <row r="161" ht="12.75" customHeight="1">
      <c r="A161" s="625"/>
      <c r="B161" s="625"/>
      <c r="C161" s="625"/>
      <c r="D161" s="627"/>
      <c r="E161" s="210"/>
      <c r="F161" s="210"/>
      <c r="G161" s="210"/>
      <c r="H161" s="210"/>
      <c r="I161" s="627"/>
      <c r="J161" s="210"/>
      <c r="K161" s="210"/>
      <c r="L161" s="210"/>
      <c r="M161" s="626"/>
      <c r="N161" s="210"/>
      <c r="O161" s="210"/>
      <c r="P161" s="210"/>
      <c r="Q161" s="210"/>
      <c r="R161" s="210"/>
      <c r="S161" s="210"/>
      <c r="T161" s="210"/>
      <c r="U161" s="210"/>
      <c r="V161" s="210"/>
      <c r="W161" s="210"/>
      <c r="X161" s="210"/>
      <c r="Y161" s="210"/>
      <c r="Z161" s="210"/>
    </row>
    <row r="162" ht="12.75" customHeight="1">
      <c r="A162" s="625"/>
      <c r="B162" s="625"/>
      <c r="C162" s="625"/>
      <c r="D162" s="627"/>
      <c r="E162" s="210"/>
      <c r="F162" s="210"/>
      <c r="G162" s="210"/>
      <c r="H162" s="210"/>
      <c r="I162" s="627"/>
      <c r="J162" s="210"/>
      <c r="K162" s="210"/>
      <c r="L162" s="210"/>
      <c r="M162" s="626"/>
      <c r="N162" s="210"/>
      <c r="O162" s="210"/>
      <c r="P162" s="210"/>
      <c r="Q162" s="210"/>
      <c r="R162" s="210"/>
      <c r="S162" s="210"/>
      <c r="T162" s="210"/>
      <c r="U162" s="210"/>
      <c r="V162" s="210"/>
      <c r="W162" s="210"/>
      <c r="X162" s="210"/>
      <c r="Y162" s="210"/>
      <c r="Z162" s="210"/>
    </row>
    <row r="163" ht="12.75" customHeight="1">
      <c r="A163" s="625"/>
      <c r="B163" s="625"/>
      <c r="C163" s="625"/>
      <c r="D163" s="627"/>
      <c r="E163" s="210"/>
      <c r="F163" s="210"/>
      <c r="G163" s="210"/>
      <c r="H163" s="210"/>
      <c r="I163" s="627"/>
      <c r="J163" s="210"/>
      <c r="K163" s="210"/>
      <c r="L163" s="210"/>
      <c r="M163" s="626"/>
      <c r="N163" s="210"/>
      <c r="O163" s="210"/>
      <c r="P163" s="210"/>
      <c r="Q163" s="210"/>
      <c r="R163" s="210"/>
      <c r="S163" s="210"/>
      <c r="T163" s="210"/>
      <c r="U163" s="210"/>
      <c r="V163" s="210"/>
      <c r="W163" s="210"/>
      <c r="X163" s="210"/>
      <c r="Y163" s="210"/>
      <c r="Z163" s="210"/>
    </row>
    <row r="164" ht="12.75" customHeight="1">
      <c r="A164" s="625"/>
      <c r="B164" s="625"/>
      <c r="C164" s="625"/>
      <c r="D164" s="627"/>
      <c r="E164" s="210"/>
      <c r="F164" s="210"/>
      <c r="G164" s="210"/>
      <c r="H164" s="210"/>
      <c r="I164" s="627"/>
      <c r="J164" s="210"/>
      <c r="K164" s="210"/>
      <c r="L164" s="210"/>
      <c r="M164" s="626"/>
      <c r="N164" s="210"/>
      <c r="O164" s="210"/>
      <c r="P164" s="210"/>
      <c r="Q164" s="210"/>
      <c r="R164" s="210"/>
      <c r="S164" s="210"/>
      <c r="T164" s="210"/>
      <c r="U164" s="210"/>
      <c r="V164" s="210"/>
      <c r="W164" s="210"/>
      <c r="X164" s="210"/>
      <c r="Y164" s="210"/>
      <c r="Z164" s="210"/>
    </row>
    <row r="165" ht="12.75" customHeight="1">
      <c r="A165" s="625"/>
      <c r="B165" s="625"/>
      <c r="C165" s="625"/>
      <c r="D165" s="627"/>
      <c r="E165" s="210"/>
      <c r="F165" s="210"/>
      <c r="G165" s="210"/>
      <c r="H165" s="210"/>
      <c r="I165" s="627"/>
      <c r="J165" s="210"/>
      <c r="K165" s="210"/>
      <c r="L165" s="210"/>
      <c r="M165" s="626"/>
      <c r="N165" s="210"/>
      <c r="O165" s="210"/>
      <c r="P165" s="210"/>
      <c r="Q165" s="210"/>
      <c r="R165" s="210"/>
      <c r="S165" s="210"/>
      <c r="T165" s="210"/>
      <c r="U165" s="210"/>
      <c r="V165" s="210"/>
      <c r="W165" s="210"/>
      <c r="X165" s="210"/>
      <c r="Y165" s="210"/>
      <c r="Z165" s="210"/>
    </row>
    <row r="166" ht="12.75" customHeight="1">
      <c r="A166" s="625"/>
      <c r="B166" s="625"/>
      <c r="C166" s="625"/>
      <c r="D166" s="627"/>
      <c r="E166" s="210"/>
      <c r="F166" s="210"/>
      <c r="G166" s="210"/>
      <c r="H166" s="210"/>
      <c r="I166" s="627"/>
      <c r="J166" s="210"/>
      <c r="K166" s="210"/>
      <c r="L166" s="210"/>
      <c r="M166" s="626"/>
      <c r="N166" s="210"/>
      <c r="O166" s="210"/>
      <c r="P166" s="210"/>
      <c r="Q166" s="210"/>
      <c r="R166" s="210"/>
      <c r="S166" s="210"/>
      <c r="T166" s="210"/>
      <c r="U166" s="210"/>
      <c r="V166" s="210"/>
      <c r="W166" s="210"/>
      <c r="X166" s="210"/>
      <c r="Y166" s="210"/>
      <c r="Z166" s="210"/>
    </row>
    <row r="167" ht="12.75" customHeight="1">
      <c r="A167" s="625"/>
      <c r="B167" s="625"/>
      <c r="C167" s="625"/>
      <c r="D167" s="627"/>
      <c r="E167" s="210"/>
      <c r="F167" s="210"/>
      <c r="G167" s="210"/>
      <c r="H167" s="210"/>
      <c r="I167" s="627"/>
      <c r="J167" s="210"/>
      <c r="K167" s="210"/>
      <c r="L167" s="210"/>
      <c r="M167" s="626"/>
      <c r="N167" s="210"/>
      <c r="O167" s="210"/>
      <c r="P167" s="210"/>
      <c r="Q167" s="210"/>
      <c r="R167" s="210"/>
      <c r="S167" s="210"/>
      <c r="T167" s="210"/>
      <c r="U167" s="210"/>
      <c r="V167" s="210"/>
      <c r="W167" s="210"/>
      <c r="X167" s="210"/>
      <c r="Y167" s="210"/>
      <c r="Z167" s="210"/>
    </row>
    <row r="168" ht="12.75" customHeight="1">
      <c r="A168" s="625"/>
      <c r="B168" s="625"/>
      <c r="C168" s="625"/>
      <c r="D168" s="627"/>
      <c r="E168" s="210"/>
      <c r="F168" s="210"/>
      <c r="G168" s="210"/>
      <c r="H168" s="210"/>
      <c r="I168" s="627"/>
      <c r="J168" s="210"/>
      <c r="K168" s="210"/>
      <c r="L168" s="210"/>
      <c r="M168" s="626"/>
      <c r="N168" s="210"/>
      <c r="O168" s="210"/>
      <c r="P168" s="210"/>
      <c r="Q168" s="210"/>
      <c r="R168" s="210"/>
      <c r="S168" s="210"/>
      <c r="T168" s="210"/>
      <c r="U168" s="210"/>
      <c r="V168" s="210"/>
      <c r="W168" s="210"/>
      <c r="X168" s="210"/>
      <c r="Y168" s="210"/>
      <c r="Z168" s="210"/>
    </row>
    <row r="169" ht="12.75" customHeight="1">
      <c r="A169" s="625"/>
      <c r="B169" s="625"/>
      <c r="C169" s="625"/>
      <c r="D169" s="627"/>
      <c r="E169" s="210"/>
      <c r="F169" s="210"/>
      <c r="G169" s="210"/>
      <c r="H169" s="210"/>
      <c r="I169" s="627"/>
      <c r="J169" s="210"/>
      <c r="K169" s="210"/>
      <c r="L169" s="210"/>
      <c r="M169" s="626"/>
      <c r="N169" s="210"/>
      <c r="O169" s="210"/>
      <c r="P169" s="210"/>
      <c r="Q169" s="210"/>
      <c r="R169" s="210"/>
      <c r="S169" s="210"/>
      <c r="T169" s="210"/>
      <c r="U169" s="210"/>
      <c r="V169" s="210"/>
      <c r="W169" s="210"/>
      <c r="X169" s="210"/>
      <c r="Y169" s="210"/>
      <c r="Z169" s="210"/>
    </row>
    <row r="170" ht="12.75" customHeight="1">
      <c r="A170" s="625"/>
      <c r="B170" s="625"/>
      <c r="C170" s="625"/>
      <c r="D170" s="627"/>
      <c r="E170" s="210"/>
      <c r="F170" s="210"/>
      <c r="G170" s="210"/>
      <c r="H170" s="210"/>
      <c r="I170" s="627"/>
      <c r="J170" s="210"/>
      <c r="K170" s="210"/>
      <c r="L170" s="210"/>
      <c r="M170" s="626"/>
      <c r="N170" s="210"/>
      <c r="O170" s="210"/>
      <c r="P170" s="210"/>
      <c r="Q170" s="210"/>
      <c r="R170" s="210"/>
      <c r="S170" s="210"/>
      <c r="T170" s="210"/>
      <c r="U170" s="210"/>
      <c r="V170" s="210"/>
      <c r="W170" s="210"/>
      <c r="X170" s="210"/>
      <c r="Y170" s="210"/>
      <c r="Z170" s="210"/>
    </row>
    <row r="171" ht="12.75" customHeight="1">
      <c r="A171" s="625"/>
      <c r="B171" s="625"/>
      <c r="C171" s="625"/>
      <c r="D171" s="627"/>
      <c r="E171" s="210"/>
      <c r="F171" s="210"/>
      <c r="G171" s="210"/>
      <c r="H171" s="210"/>
      <c r="I171" s="627"/>
      <c r="J171" s="210"/>
      <c r="K171" s="210"/>
      <c r="L171" s="210"/>
      <c r="M171" s="626"/>
      <c r="N171" s="210"/>
      <c r="O171" s="210"/>
      <c r="P171" s="210"/>
      <c r="Q171" s="210"/>
      <c r="R171" s="210"/>
      <c r="S171" s="210"/>
      <c r="T171" s="210"/>
      <c r="U171" s="210"/>
      <c r="V171" s="210"/>
      <c r="W171" s="210"/>
      <c r="X171" s="210"/>
      <c r="Y171" s="210"/>
      <c r="Z171" s="210"/>
    </row>
    <row r="172" ht="12.75" customHeight="1">
      <c r="A172" s="625"/>
      <c r="B172" s="625"/>
      <c r="C172" s="625"/>
      <c r="D172" s="627"/>
      <c r="E172" s="210"/>
      <c r="F172" s="210"/>
      <c r="G172" s="210"/>
      <c r="H172" s="210"/>
      <c r="I172" s="627"/>
      <c r="J172" s="210"/>
      <c r="K172" s="210"/>
      <c r="L172" s="210"/>
      <c r="M172" s="626"/>
      <c r="N172" s="210"/>
      <c r="O172" s="210"/>
      <c r="P172" s="210"/>
      <c r="Q172" s="210"/>
      <c r="R172" s="210"/>
      <c r="S172" s="210"/>
      <c r="T172" s="210"/>
      <c r="U172" s="210"/>
      <c r="V172" s="210"/>
      <c r="W172" s="210"/>
      <c r="X172" s="210"/>
      <c r="Y172" s="210"/>
      <c r="Z172" s="210"/>
    </row>
    <row r="173" ht="12.75" customHeight="1">
      <c r="A173" s="625"/>
      <c r="B173" s="625"/>
      <c r="C173" s="625"/>
      <c r="D173" s="627"/>
      <c r="E173" s="210"/>
      <c r="F173" s="210"/>
      <c r="G173" s="210"/>
      <c r="H173" s="210"/>
      <c r="I173" s="627"/>
      <c r="J173" s="210"/>
      <c r="K173" s="210"/>
      <c r="L173" s="210"/>
      <c r="M173" s="626"/>
      <c r="N173" s="210"/>
      <c r="O173" s="210"/>
      <c r="P173" s="210"/>
      <c r="Q173" s="210"/>
      <c r="R173" s="210"/>
      <c r="S173" s="210"/>
      <c r="T173" s="210"/>
      <c r="U173" s="210"/>
      <c r="V173" s="210"/>
      <c r="W173" s="210"/>
      <c r="X173" s="210"/>
      <c r="Y173" s="210"/>
      <c r="Z173" s="210"/>
    </row>
    <row r="174" ht="12.75" customHeight="1">
      <c r="A174" s="625"/>
      <c r="B174" s="625"/>
      <c r="C174" s="625"/>
      <c r="D174" s="627"/>
      <c r="E174" s="210"/>
      <c r="F174" s="210"/>
      <c r="G174" s="210"/>
      <c r="H174" s="210"/>
      <c r="I174" s="627"/>
      <c r="J174" s="210"/>
      <c r="K174" s="210"/>
      <c r="L174" s="210"/>
      <c r="M174" s="626"/>
      <c r="N174" s="210"/>
      <c r="O174" s="210"/>
      <c r="P174" s="210"/>
      <c r="Q174" s="210"/>
      <c r="R174" s="210"/>
      <c r="S174" s="210"/>
      <c r="T174" s="210"/>
      <c r="U174" s="210"/>
      <c r="V174" s="210"/>
      <c r="W174" s="210"/>
      <c r="X174" s="210"/>
      <c r="Y174" s="210"/>
      <c r="Z174" s="210"/>
    </row>
    <row r="175" ht="12.75" customHeight="1">
      <c r="A175" s="625"/>
      <c r="B175" s="625"/>
      <c r="C175" s="625"/>
      <c r="D175" s="627"/>
      <c r="E175" s="210"/>
      <c r="F175" s="210"/>
      <c r="G175" s="210"/>
      <c r="H175" s="210"/>
      <c r="I175" s="627"/>
      <c r="J175" s="210"/>
      <c r="K175" s="210"/>
      <c r="L175" s="210"/>
      <c r="M175" s="626"/>
      <c r="N175" s="210"/>
      <c r="O175" s="210"/>
      <c r="P175" s="210"/>
      <c r="Q175" s="210"/>
      <c r="R175" s="210"/>
      <c r="S175" s="210"/>
      <c r="T175" s="210"/>
      <c r="U175" s="210"/>
      <c r="V175" s="210"/>
      <c r="W175" s="210"/>
      <c r="X175" s="210"/>
      <c r="Y175" s="210"/>
      <c r="Z175" s="210"/>
    </row>
    <row r="176" ht="12.75" customHeight="1">
      <c r="A176" s="625"/>
      <c r="B176" s="625"/>
      <c r="C176" s="625"/>
      <c r="D176" s="627"/>
      <c r="E176" s="210"/>
      <c r="F176" s="210"/>
      <c r="G176" s="210"/>
      <c r="H176" s="210"/>
      <c r="I176" s="627"/>
      <c r="J176" s="210"/>
      <c r="K176" s="210"/>
      <c r="L176" s="210"/>
      <c r="M176" s="626"/>
      <c r="N176" s="210"/>
      <c r="O176" s="210"/>
      <c r="P176" s="210"/>
      <c r="Q176" s="210"/>
      <c r="R176" s="210"/>
      <c r="S176" s="210"/>
      <c r="T176" s="210"/>
      <c r="U176" s="210"/>
      <c r="V176" s="210"/>
      <c r="W176" s="210"/>
      <c r="X176" s="210"/>
      <c r="Y176" s="210"/>
      <c r="Z176" s="210"/>
    </row>
    <row r="177" ht="12.75" customHeight="1">
      <c r="A177" s="625"/>
      <c r="B177" s="625"/>
      <c r="C177" s="625"/>
      <c r="D177" s="627"/>
      <c r="E177" s="210"/>
      <c r="F177" s="210"/>
      <c r="G177" s="210"/>
      <c r="H177" s="210"/>
      <c r="I177" s="627"/>
      <c r="J177" s="210"/>
      <c r="K177" s="210"/>
      <c r="L177" s="210"/>
      <c r="M177" s="626"/>
      <c r="N177" s="210"/>
      <c r="O177" s="210"/>
      <c r="P177" s="210"/>
      <c r="Q177" s="210"/>
      <c r="R177" s="210"/>
      <c r="S177" s="210"/>
      <c r="T177" s="210"/>
      <c r="U177" s="210"/>
      <c r="V177" s="210"/>
      <c r="W177" s="210"/>
      <c r="X177" s="210"/>
      <c r="Y177" s="210"/>
      <c r="Z177" s="210"/>
    </row>
    <row r="178" ht="12.75" customHeight="1">
      <c r="A178" s="625"/>
      <c r="B178" s="625"/>
      <c r="C178" s="625"/>
      <c r="D178" s="627"/>
      <c r="E178" s="210"/>
      <c r="F178" s="210"/>
      <c r="G178" s="210"/>
      <c r="H178" s="210"/>
      <c r="I178" s="627"/>
      <c r="J178" s="210"/>
      <c r="K178" s="210"/>
      <c r="L178" s="210"/>
      <c r="M178" s="626"/>
      <c r="N178" s="210"/>
      <c r="O178" s="210"/>
      <c r="P178" s="210"/>
      <c r="Q178" s="210"/>
      <c r="R178" s="210"/>
      <c r="S178" s="210"/>
      <c r="T178" s="210"/>
      <c r="U178" s="210"/>
      <c r="V178" s="210"/>
      <c r="W178" s="210"/>
      <c r="X178" s="210"/>
      <c r="Y178" s="210"/>
      <c r="Z178" s="210"/>
    </row>
    <row r="179" ht="12.75" customHeight="1">
      <c r="A179" s="625"/>
      <c r="B179" s="625"/>
      <c r="C179" s="625"/>
      <c r="D179" s="627"/>
      <c r="E179" s="210"/>
      <c r="F179" s="210"/>
      <c r="G179" s="210"/>
      <c r="H179" s="210"/>
      <c r="I179" s="627"/>
      <c r="J179" s="210"/>
      <c r="K179" s="210"/>
      <c r="L179" s="210"/>
      <c r="M179" s="626"/>
      <c r="N179" s="210"/>
      <c r="O179" s="210"/>
      <c r="P179" s="210"/>
      <c r="Q179" s="210"/>
      <c r="R179" s="210"/>
      <c r="S179" s="210"/>
      <c r="T179" s="210"/>
      <c r="U179" s="210"/>
      <c r="V179" s="210"/>
      <c r="W179" s="210"/>
      <c r="X179" s="210"/>
      <c r="Y179" s="210"/>
      <c r="Z179" s="210"/>
    </row>
    <row r="180" ht="12.75" customHeight="1">
      <c r="A180" s="625"/>
      <c r="B180" s="625"/>
      <c r="C180" s="625"/>
      <c r="D180" s="627"/>
      <c r="E180" s="210"/>
      <c r="F180" s="210"/>
      <c r="G180" s="210"/>
      <c r="H180" s="210"/>
      <c r="I180" s="627"/>
      <c r="J180" s="210"/>
      <c r="K180" s="210"/>
      <c r="L180" s="210"/>
      <c r="M180" s="626"/>
      <c r="N180" s="210"/>
      <c r="O180" s="210"/>
      <c r="P180" s="210"/>
      <c r="Q180" s="210"/>
      <c r="R180" s="210"/>
      <c r="S180" s="210"/>
      <c r="T180" s="210"/>
      <c r="U180" s="210"/>
      <c r="V180" s="210"/>
      <c r="W180" s="210"/>
      <c r="X180" s="210"/>
      <c r="Y180" s="210"/>
      <c r="Z180" s="210"/>
    </row>
    <row r="181" ht="12.75" customHeight="1">
      <c r="A181" s="625"/>
      <c r="B181" s="625"/>
      <c r="C181" s="625"/>
      <c r="D181" s="627"/>
      <c r="E181" s="210"/>
      <c r="F181" s="210"/>
      <c r="G181" s="210"/>
      <c r="H181" s="210"/>
      <c r="I181" s="627"/>
      <c r="J181" s="210"/>
      <c r="K181" s="210"/>
      <c r="L181" s="210"/>
      <c r="M181" s="626"/>
      <c r="N181" s="210"/>
      <c r="O181" s="210"/>
      <c r="P181" s="210"/>
      <c r="Q181" s="210"/>
      <c r="R181" s="210"/>
      <c r="S181" s="210"/>
      <c r="T181" s="210"/>
      <c r="U181" s="210"/>
      <c r="V181" s="210"/>
      <c r="W181" s="210"/>
      <c r="X181" s="210"/>
      <c r="Y181" s="210"/>
      <c r="Z181" s="210"/>
    </row>
    <row r="182" ht="12.75" customHeight="1">
      <c r="A182" s="625"/>
      <c r="B182" s="625"/>
      <c r="C182" s="625"/>
      <c r="D182" s="627"/>
      <c r="E182" s="210"/>
      <c r="F182" s="210"/>
      <c r="G182" s="210"/>
      <c r="H182" s="210"/>
      <c r="I182" s="627"/>
      <c r="J182" s="210"/>
      <c r="K182" s="210"/>
      <c r="L182" s="210"/>
      <c r="M182" s="626"/>
      <c r="N182" s="210"/>
      <c r="O182" s="210"/>
      <c r="P182" s="210"/>
      <c r="Q182" s="210"/>
      <c r="R182" s="210"/>
      <c r="S182" s="210"/>
      <c r="T182" s="210"/>
      <c r="U182" s="210"/>
      <c r="V182" s="210"/>
      <c r="W182" s="210"/>
      <c r="X182" s="210"/>
      <c r="Y182" s="210"/>
      <c r="Z182" s="210"/>
    </row>
    <row r="183" ht="12.75" customHeight="1">
      <c r="A183" s="625"/>
      <c r="B183" s="625"/>
      <c r="C183" s="625"/>
      <c r="D183" s="627"/>
      <c r="E183" s="210"/>
      <c r="F183" s="210"/>
      <c r="G183" s="210"/>
      <c r="H183" s="210"/>
      <c r="I183" s="627"/>
      <c r="J183" s="210"/>
      <c r="K183" s="210"/>
      <c r="L183" s="210"/>
      <c r="M183" s="626"/>
      <c r="N183" s="210"/>
      <c r="O183" s="210"/>
      <c r="P183" s="210"/>
      <c r="Q183" s="210"/>
      <c r="R183" s="210"/>
      <c r="S183" s="210"/>
      <c r="T183" s="210"/>
      <c r="U183" s="210"/>
      <c r="V183" s="210"/>
      <c r="W183" s="210"/>
      <c r="X183" s="210"/>
      <c r="Y183" s="210"/>
      <c r="Z183" s="210"/>
    </row>
    <row r="184" ht="12.75" customHeight="1">
      <c r="A184" s="625"/>
      <c r="B184" s="625"/>
      <c r="C184" s="625"/>
      <c r="D184" s="627"/>
      <c r="E184" s="210"/>
      <c r="F184" s="210"/>
      <c r="G184" s="210"/>
      <c r="H184" s="210"/>
      <c r="I184" s="627"/>
      <c r="J184" s="210"/>
      <c r="K184" s="210"/>
      <c r="L184" s="210"/>
      <c r="M184" s="626"/>
      <c r="N184" s="210"/>
      <c r="O184" s="210"/>
      <c r="P184" s="210"/>
      <c r="Q184" s="210"/>
      <c r="R184" s="210"/>
      <c r="S184" s="210"/>
      <c r="T184" s="210"/>
      <c r="U184" s="210"/>
      <c r="V184" s="210"/>
      <c r="W184" s="210"/>
      <c r="X184" s="210"/>
      <c r="Y184" s="210"/>
      <c r="Z184" s="210"/>
    </row>
    <row r="185" ht="12.75" customHeight="1">
      <c r="A185" s="625"/>
      <c r="B185" s="625"/>
      <c r="C185" s="625"/>
      <c r="D185" s="627"/>
      <c r="E185" s="210"/>
      <c r="F185" s="210"/>
      <c r="G185" s="210"/>
      <c r="H185" s="210"/>
      <c r="I185" s="627"/>
      <c r="J185" s="210"/>
      <c r="K185" s="210"/>
      <c r="L185" s="210"/>
      <c r="M185" s="626"/>
      <c r="N185" s="210"/>
      <c r="O185" s="210"/>
      <c r="P185" s="210"/>
      <c r="Q185" s="210"/>
      <c r="R185" s="210"/>
      <c r="S185" s="210"/>
      <c r="T185" s="210"/>
      <c r="U185" s="210"/>
      <c r="V185" s="210"/>
      <c r="W185" s="210"/>
      <c r="X185" s="210"/>
      <c r="Y185" s="210"/>
      <c r="Z185" s="210"/>
    </row>
    <row r="186" ht="12.75" customHeight="1">
      <c r="A186" s="625"/>
      <c r="B186" s="625"/>
      <c r="C186" s="625"/>
      <c r="D186" s="627"/>
      <c r="E186" s="210"/>
      <c r="F186" s="210"/>
      <c r="G186" s="210"/>
      <c r="H186" s="210"/>
      <c r="I186" s="627"/>
      <c r="J186" s="210"/>
      <c r="K186" s="210"/>
      <c r="L186" s="210"/>
      <c r="M186" s="626"/>
      <c r="N186" s="210"/>
      <c r="O186" s="210"/>
      <c r="P186" s="210"/>
      <c r="Q186" s="210"/>
      <c r="R186" s="210"/>
      <c r="S186" s="210"/>
      <c r="T186" s="210"/>
      <c r="U186" s="210"/>
      <c r="V186" s="210"/>
      <c r="W186" s="210"/>
      <c r="X186" s="210"/>
      <c r="Y186" s="210"/>
      <c r="Z186" s="210"/>
    </row>
    <row r="187" ht="12.75" customHeight="1">
      <c r="A187" s="625"/>
      <c r="B187" s="625"/>
      <c r="C187" s="625"/>
      <c r="D187" s="627"/>
      <c r="E187" s="210"/>
      <c r="F187" s="210"/>
      <c r="G187" s="210"/>
      <c r="H187" s="210"/>
      <c r="I187" s="627"/>
      <c r="J187" s="210"/>
      <c r="K187" s="210"/>
      <c r="L187" s="210"/>
      <c r="M187" s="626"/>
      <c r="N187" s="210"/>
      <c r="O187" s="210"/>
      <c r="P187" s="210"/>
      <c r="Q187" s="210"/>
      <c r="R187" s="210"/>
      <c r="S187" s="210"/>
      <c r="T187" s="210"/>
      <c r="U187" s="210"/>
      <c r="V187" s="210"/>
      <c r="W187" s="210"/>
      <c r="X187" s="210"/>
      <c r="Y187" s="210"/>
      <c r="Z187" s="210"/>
    </row>
    <row r="188" ht="12.75" customHeight="1">
      <c r="A188" s="625"/>
      <c r="B188" s="625"/>
      <c r="C188" s="625"/>
      <c r="D188" s="627"/>
      <c r="E188" s="210"/>
      <c r="F188" s="210"/>
      <c r="G188" s="210"/>
      <c r="H188" s="210"/>
      <c r="I188" s="627"/>
      <c r="J188" s="210"/>
      <c r="K188" s="210"/>
      <c r="L188" s="210"/>
      <c r="M188" s="626"/>
      <c r="N188" s="210"/>
      <c r="O188" s="210"/>
      <c r="P188" s="210"/>
      <c r="Q188" s="210"/>
      <c r="R188" s="210"/>
      <c r="S188" s="210"/>
      <c r="T188" s="210"/>
      <c r="U188" s="210"/>
      <c r="V188" s="210"/>
      <c r="W188" s="210"/>
      <c r="X188" s="210"/>
      <c r="Y188" s="210"/>
      <c r="Z188" s="210"/>
    </row>
    <row r="189" ht="12.75" customHeight="1">
      <c r="A189" s="625"/>
      <c r="B189" s="625"/>
      <c r="C189" s="625"/>
      <c r="D189" s="627"/>
      <c r="E189" s="210"/>
      <c r="F189" s="210"/>
      <c r="G189" s="210"/>
      <c r="H189" s="210"/>
      <c r="I189" s="627"/>
      <c r="J189" s="210"/>
      <c r="K189" s="210"/>
      <c r="L189" s="210"/>
      <c r="M189" s="626"/>
      <c r="N189" s="210"/>
      <c r="O189" s="210"/>
      <c r="P189" s="210"/>
      <c r="Q189" s="210"/>
      <c r="R189" s="210"/>
      <c r="S189" s="210"/>
      <c r="T189" s="210"/>
      <c r="U189" s="210"/>
      <c r="V189" s="210"/>
      <c r="W189" s="210"/>
      <c r="X189" s="210"/>
      <c r="Y189" s="210"/>
      <c r="Z189" s="210"/>
    </row>
    <row r="190" ht="12.75" customHeight="1">
      <c r="A190" s="625"/>
      <c r="B190" s="625"/>
      <c r="C190" s="625"/>
      <c r="D190" s="627"/>
      <c r="E190" s="210"/>
      <c r="F190" s="210"/>
      <c r="G190" s="210"/>
      <c r="H190" s="210"/>
      <c r="I190" s="627"/>
      <c r="J190" s="210"/>
      <c r="K190" s="210"/>
      <c r="L190" s="210"/>
      <c r="M190" s="626"/>
      <c r="N190" s="210"/>
      <c r="O190" s="210"/>
      <c r="P190" s="210"/>
      <c r="Q190" s="210"/>
      <c r="R190" s="210"/>
      <c r="S190" s="210"/>
      <c r="T190" s="210"/>
      <c r="U190" s="210"/>
      <c r="V190" s="210"/>
      <c r="W190" s="210"/>
      <c r="X190" s="210"/>
      <c r="Y190" s="210"/>
      <c r="Z190" s="210"/>
    </row>
    <row r="191" ht="12.75" customHeight="1">
      <c r="A191" s="625"/>
      <c r="B191" s="625"/>
      <c r="C191" s="625"/>
      <c r="D191" s="627"/>
      <c r="E191" s="210"/>
      <c r="F191" s="210"/>
      <c r="G191" s="210"/>
      <c r="H191" s="210"/>
      <c r="I191" s="627"/>
      <c r="J191" s="210"/>
      <c r="K191" s="210"/>
      <c r="L191" s="210"/>
      <c r="M191" s="626"/>
      <c r="N191" s="210"/>
      <c r="O191" s="210"/>
      <c r="P191" s="210"/>
      <c r="Q191" s="210"/>
      <c r="R191" s="210"/>
      <c r="S191" s="210"/>
      <c r="T191" s="210"/>
      <c r="U191" s="210"/>
      <c r="V191" s="210"/>
      <c r="W191" s="210"/>
      <c r="X191" s="210"/>
      <c r="Y191" s="210"/>
      <c r="Z191" s="210"/>
    </row>
    <row r="192" ht="12.75" customHeight="1">
      <c r="A192" s="625"/>
      <c r="B192" s="625"/>
      <c r="C192" s="625"/>
      <c r="D192" s="627"/>
      <c r="E192" s="210"/>
      <c r="F192" s="210"/>
      <c r="G192" s="210"/>
      <c r="H192" s="210"/>
      <c r="I192" s="627"/>
      <c r="J192" s="210"/>
      <c r="K192" s="210"/>
      <c r="L192" s="210"/>
      <c r="M192" s="626"/>
      <c r="N192" s="210"/>
      <c r="O192" s="210"/>
      <c r="P192" s="210"/>
      <c r="Q192" s="210"/>
      <c r="R192" s="210"/>
      <c r="S192" s="210"/>
      <c r="T192" s="210"/>
      <c r="U192" s="210"/>
      <c r="V192" s="210"/>
      <c r="W192" s="210"/>
      <c r="X192" s="210"/>
      <c r="Y192" s="210"/>
      <c r="Z192" s="210"/>
    </row>
    <row r="193" ht="12.75" customHeight="1">
      <c r="A193" s="625"/>
      <c r="B193" s="625"/>
      <c r="C193" s="625"/>
      <c r="D193" s="627"/>
      <c r="E193" s="210"/>
      <c r="F193" s="210"/>
      <c r="G193" s="210"/>
      <c r="H193" s="210"/>
      <c r="I193" s="627"/>
      <c r="J193" s="210"/>
      <c r="K193" s="210"/>
      <c r="L193" s="210"/>
      <c r="M193" s="626"/>
      <c r="N193" s="210"/>
      <c r="O193" s="210"/>
      <c r="P193" s="210"/>
      <c r="Q193" s="210"/>
      <c r="R193" s="210"/>
      <c r="S193" s="210"/>
      <c r="T193" s="210"/>
      <c r="U193" s="210"/>
      <c r="V193" s="210"/>
      <c r="W193" s="210"/>
      <c r="X193" s="210"/>
      <c r="Y193" s="210"/>
      <c r="Z193" s="210"/>
    </row>
    <row r="194" ht="12.75" customHeight="1">
      <c r="A194" s="625"/>
      <c r="B194" s="625"/>
      <c r="C194" s="625"/>
      <c r="D194" s="627"/>
      <c r="E194" s="210"/>
      <c r="F194" s="210"/>
      <c r="G194" s="210"/>
      <c r="H194" s="210"/>
      <c r="I194" s="627"/>
      <c r="J194" s="210"/>
      <c r="K194" s="210"/>
      <c r="L194" s="210"/>
      <c r="M194" s="626"/>
      <c r="N194" s="210"/>
      <c r="O194" s="210"/>
      <c r="P194" s="210"/>
      <c r="Q194" s="210"/>
      <c r="R194" s="210"/>
      <c r="S194" s="210"/>
      <c r="T194" s="210"/>
      <c r="U194" s="210"/>
      <c r="V194" s="210"/>
      <c r="W194" s="210"/>
      <c r="X194" s="210"/>
      <c r="Y194" s="210"/>
      <c r="Z194" s="210"/>
    </row>
    <row r="195" ht="12.75" customHeight="1">
      <c r="A195" s="625"/>
      <c r="B195" s="625"/>
      <c r="C195" s="625"/>
      <c r="D195" s="627"/>
      <c r="E195" s="210"/>
      <c r="F195" s="210"/>
      <c r="G195" s="210"/>
      <c r="H195" s="210"/>
      <c r="I195" s="627"/>
      <c r="J195" s="210"/>
      <c r="K195" s="210"/>
      <c r="L195" s="210"/>
      <c r="M195" s="626"/>
      <c r="N195" s="210"/>
      <c r="O195" s="210"/>
      <c r="P195" s="210"/>
      <c r="Q195" s="210"/>
      <c r="R195" s="210"/>
      <c r="S195" s="210"/>
      <c r="T195" s="210"/>
      <c r="U195" s="210"/>
      <c r="V195" s="210"/>
      <c r="W195" s="210"/>
      <c r="X195" s="210"/>
      <c r="Y195" s="210"/>
      <c r="Z195" s="210"/>
    </row>
    <row r="196" ht="12.75" customHeight="1">
      <c r="A196" s="625"/>
      <c r="B196" s="625"/>
      <c r="C196" s="625"/>
      <c r="D196" s="627"/>
      <c r="E196" s="210"/>
      <c r="F196" s="210"/>
      <c r="G196" s="210"/>
      <c r="H196" s="210"/>
      <c r="I196" s="627"/>
      <c r="J196" s="210"/>
      <c r="K196" s="210"/>
      <c r="L196" s="210"/>
      <c r="M196" s="626"/>
      <c r="N196" s="210"/>
      <c r="O196" s="210"/>
      <c r="P196" s="210"/>
      <c r="Q196" s="210"/>
      <c r="R196" s="210"/>
      <c r="S196" s="210"/>
      <c r="T196" s="210"/>
      <c r="U196" s="210"/>
      <c r="V196" s="210"/>
      <c r="W196" s="210"/>
      <c r="X196" s="210"/>
      <c r="Y196" s="210"/>
      <c r="Z196" s="210"/>
    </row>
    <row r="197" ht="12.75" customHeight="1">
      <c r="A197" s="625"/>
      <c r="B197" s="625"/>
      <c r="C197" s="625"/>
      <c r="D197" s="627"/>
      <c r="E197" s="210"/>
      <c r="F197" s="210"/>
      <c r="G197" s="210"/>
      <c r="H197" s="210"/>
      <c r="I197" s="627"/>
      <c r="J197" s="210"/>
      <c r="K197" s="210"/>
      <c r="L197" s="210"/>
      <c r="M197" s="626"/>
      <c r="N197" s="210"/>
      <c r="O197" s="210"/>
      <c r="P197" s="210"/>
      <c r="Q197" s="210"/>
      <c r="R197" s="210"/>
      <c r="S197" s="210"/>
      <c r="T197" s="210"/>
      <c r="U197" s="210"/>
      <c r="V197" s="210"/>
      <c r="W197" s="210"/>
      <c r="X197" s="210"/>
      <c r="Y197" s="210"/>
      <c r="Z197" s="210"/>
    </row>
    <row r="198" ht="12.75" customHeight="1">
      <c r="A198" s="625"/>
      <c r="B198" s="625"/>
      <c r="C198" s="625"/>
      <c r="D198" s="627"/>
      <c r="E198" s="210"/>
      <c r="F198" s="210"/>
      <c r="G198" s="210"/>
      <c r="H198" s="210"/>
      <c r="I198" s="627"/>
      <c r="J198" s="210"/>
      <c r="K198" s="210"/>
      <c r="L198" s="210"/>
      <c r="M198" s="626"/>
      <c r="N198" s="210"/>
      <c r="O198" s="210"/>
      <c r="P198" s="210"/>
      <c r="Q198" s="210"/>
      <c r="R198" s="210"/>
      <c r="S198" s="210"/>
      <c r="T198" s="210"/>
      <c r="U198" s="210"/>
      <c r="V198" s="210"/>
      <c r="W198" s="210"/>
      <c r="X198" s="210"/>
      <c r="Y198" s="210"/>
      <c r="Z198" s="210"/>
    </row>
    <row r="199" ht="12.75" customHeight="1">
      <c r="A199" s="625"/>
      <c r="B199" s="625"/>
      <c r="C199" s="625"/>
      <c r="D199" s="627"/>
      <c r="E199" s="210"/>
      <c r="F199" s="210"/>
      <c r="G199" s="210"/>
      <c r="H199" s="210"/>
      <c r="I199" s="627"/>
      <c r="J199" s="210"/>
      <c r="K199" s="210"/>
      <c r="L199" s="210"/>
      <c r="M199" s="626"/>
      <c r="N199" s="210"/>
      <c r="O199" s="210"/>
      <c r="P199" s="210"/>
      <c r="Q199" s="210"/>
      <c r="R199" s="210"/>
      <c r="S199" s="210"/>
      <c r="T199" s="210"/>
      <c r="U199" s="210"/>
      <c r="V199" s="210"/>
      <c r="W199" s="210"/>
      <c r="X199" s="210"/>
      <c r="Y199" s="210"/>
      <c r="Z199" s="210"/>
    </row>
    <row r="200" ht="12.75" customHeight="1">
      <c r="A200" s="625"/>
      <c r="B200" s="625"/>
      <c r="C200" s="625"/>
      <c r="D200" s="627"/>
      <c r="E200" s="210"/>
      <c r="F200" s="210"/>
      <c r="G200" s="210"/>
      <c r="H200" s="210"/>
      <c r="I200" s="627"/>
      <c r="J200" s="210"/>
      <c r="K200" s="210"/>
      <c r="L200" s="210"/>
      <c r="M200" s="626"/>
      <c r="N200" s="210"/>
      <c r="O200" s="210"/>
      <c r="P200" s="210"/>
      <c r="Q200" s="210"/>
      <c r="R200" s="210"/>
      <c r="S200" s="210"/>
      <c r="T200" s="210"/>
      <c r="U200" s="210"/>
      <c r="V200" s="210"/>
      <c r="W200" s="210"/>
      <c r="X200" s="210"/>
      <c r="Y200" s="210"/>
      <c r="Z200" s="210"/>
    </row>
    <row r="201" ht="12.75" customHeight="1">
      <c r="A201" s="625"/>
      <c r="B201" s="625"/>
      <c r="C201" s="625"/>
      <c r="D201" s="627"/>
      <c r="E201" s="210"/>
      <c r="F201" s="210"/>
      <c r="G201" s="210"/>
      <c r="H201" s="210"/>
      <c r="I201" s="627"/>
      <c r="J201" s="210"/>
      <c r="K201" s="210"/>
      <c r="L201" s="210"/>
      <c r="M201" s="626"/>
      <c r="N201" s="210"/>
      <c r="O201" s="210"/>
      <c r="P201" s="210"/>
      <c r="Q201" s="210"/>
      <c r="R201" s="210"/>
      <c r="S201" s="210"/>
      <c r="T201" s="210"/>
      <c r="U201" s="210"/>
      <c r="V201" s="210"/>
      <c r="W201" s="210"/>
      <c r="X201" s="210"/>
      <c r="Y201" s="210"/>
      <c r="Z201" s="210"/>
    </row>
    <row r="202" ht="12.75" customHeight="1">
      <c r="A202" s="625"/>
      <c r="B202" s="625"/>
      <c r="C202" s="625"/>
      <c r="D202" s="627"/>
      <c r="E202" s="210"/>
      <c r="F202" s="210"/>
      <c r="G202" s="210"/>
      <c r="H202" s="210"/>
      <c r="I202" s="627"/>
      <c r="J202" s="210"/>
      <c r="K202" s="210"/>
      <c r="L202" s="210"/>
      <c r="M202" s="626"/>
      <c r="N202" s="210"/>
      <c r="O202" s="210"/>
      <c r="P202" s="210"/>
      <c r="Q202" s="210"/>
      <c r="R202" s="210"/>
      <c r="S202" s="210"/>
      <c r="T202" s="210"/>
      <c r="U202" s="210"/>
      <c r="V202" s="210"/>
      <c r="W202" s="210"/>
      <c r="X202" s="210"/>
      <c r="Y202" s="210"/>
      <c r="Z202" s="210"/>
    </row>
    <row r="203" ht="12.75" customHeight="1">
      <c r="A203" s="625"/>
      <c r="B203" s="625"/>
      <c r="C203" s="625"/>
      <c r="D203" s="627"/>
      <c r="E203" s="210"/>
      <c r="F203" s="210"/>
      <c r="G203" s="210"/>
      <c r="H203" s="210"/>
      <c r="I203" s="627"/>
      <c r="J203" s="210"/>
      <c r="K203" s="210"/>
      <c r="L203" s="210"/>
      <c r="M203" s="626"/>
      <c r="N203" s="210"/>
      <c r="O203" s="210"/>
      <c r="P203" s="210"/>
      <c r="Q203" s="210"/>
      <c r="R203" s="210"/>
      <c r="S203" s="210"/>
      <c r="T203" s="210"/>
      <c r="U203" s="210"/>
      <c r="V203" s="210"/>
      <c r="W203" s="210"/>
      <c r="X203" s="210"/>
      <c r="Y203" s="210"/>
      <c r="Z203" s="210"/>
    </row>
    <row r="204" ht="12.75" customHeight="1">
      <c r="A204" s="625"/>
      <c r="B204" s="625"/>
      <c r="C204" s="625"/>
      <c r="D204" s="627"/>
      <c r="E204" s="210"/>
      <c r="F204" s="210"/>
      <c r="G204" s="210"/>
      <c r="H204" s="210"/>
      <c r="I204" s="627"/>
      <c r="J204" s="210"/>
      <c r="K204" s="210"/>
      <c r="L204" s="210"/>
      <c r="M204" s="626"/>
      <c r="N204" s="210"/>
      <c r="O204" s="210"/>
      <c r="P204" s="210"/>
      <c r="Q204" s="210"/>
      <c r="R204" s="210"/>
      <c r="S204" s="210"/>
      <c r="T204" s="210"/>
      <c r="U204" s="210"/>
      <c r="V204" s="210"/>
      <c r="W204" s="210"/>
      <c r="X204" s="210"/>
      <c r="Y204" s="210"/>
      <c r="Z204" s="210"/>
    </row>
    <row r="205" ht="12.75" customHeight="1">
      <c r="A205" s="625"/>
      <c r="B205" s="625"/>
      <c r="C205" s="625"/>
      <c r="D205" s="627"/>
      <c r="E205" s="210"/>
      <c r="F205" s="210"/>
      <c r="G205" s="210"/>
      <c r="H205" s="210"/>
      <c r="I205" s="627"/>
      <c r="J205" s="210"/>
      <c r="K205" s="210"/>
      <c r="L205" s="210"/>
      <c r="M205" s="626"/>
      <c r="N205" s="210"/>
      <c r="O205" s="210"/>
      <c r="P205" s="210"/>
      <c r="Q205" s="210"/>
      <c r="R205" s="210"/>
      <c r="S205" s="210"/>
      <c r="T205" s="210"/>
      <c r="U205" s="210"/>
      <c r="V205" s="210"/>
      <c r="W205" s="210"/>
      <c r="X205" s="210"/>
      <c r="Y205" s="210"/>
      <c r="Z205" s="210"/>
    </row>
    <row r="206" ht="12.75" customHeight="1">
      <c r="A206" s="625"/>
      <c r="B206" s="625"/>
      <c r="C206" s="625"/>
      <c r="D206" s="627"/>
      <c r="E206" s="210"/>
      <c r="F206" s="210"/>
      <c r="G206" s="210"/>
      <c r="H206" s="210"/>
      <c r="I206" s="627"/>
      <c r="J206" s="210"/>
      <c r="K206" s="210"/>
      <c r="L206" s="210"/>
      <c r="M206" s="626"/>
      <c r="N206" s="210"/>
      <c r="O206" s="210"/>
      <c r="P206" s="210"/>
      <c r="Q206" s="210"/>
      <c r="R206" s="210"/>
      <c r="S206" s="210"/>
      <c r="T206" s="210"/>
      <c r="U206" s="210"/>
      <c r="V206" s="210"/>
      <c r="W206" s="210"/>
      <c r="X206" s="210"/>
      <c r="Y206" s="210"/>
      <c r="Z206" s="210"/>
    </row>
    <row r="207" ht="12.75" customHeight="1">
      <c r="A207" s="625"/>
      <c r="B207" s="625"/>
      <c r="C207" s="625"/>
      <c r="D207" s="627"/>
      <c r="E207" s="210"/>
      <c r="F207" s="210"/>
      <c r="G207" s="210"/>
      <c r="H207" s="210"/>
      <c r="I207" s="627"/>
      <c r="J207" s="210"/>
      <c r="K207" s="210"/>
      <c r="L207" s="210"/>
      <c r="M207" s="626"/>
      <c r="N207" s="210"/>
      <c r="O207" s="210"/>
      <c r="P207" s="210"/>
      <c r="Q207" s="210"/>
      <c r="R207" s="210"/>
      <c r="S207" s="210"/>
      <c r="T207" s="210"/>
      <c r="U207" s="210"/>
      <c r="V207" s="210"/>
      <c r="W207" s="210"/>
      <c r="X207" s="210"/>
      <c r="Y207" s="210"/>
      <c r="Z207" s="210"/>
    </row>
    <row r="208" ht="12.75" customHeight="1">
      <c r="A208" s="625"/>
      <c r="B208" s="625"/>
      <c r="C208" s="625"/>
      <c r="D208" s="627"/>
      <c r="E208" s="210"/>
      <c r="F208" s="210"/>
      <c r="G208" s="210"/>
      <c r="H208" s="210"/>
      <c r="I208" s="627"/>
      <c r="J208" s="210"/>
      <c r="K208" s="210"/>
      <c r="L208" s="210"/>
      <c r="M208" s="626"/>
      <c r="N208" s="210"/>
      <c r="O208" s="210"/>
      <c r="P208" s="210"/>
      <c r="Q208" s="210"/>
      <c r="R208" s="210"/>
      <c r="S208" s="210"/>
      <c r="T208" s="210"/>
      <c r="U208" s="210"/>
      <c r="V208" s="210"/>
      <c r="W208" s="210"/>
      <c r="X208" s="210"/>
      <c r="Y208" s="210"/>
      <c r="Z208" s="210"/>
    </row>
    <row r="209" ht="12.75" customHeight="1">
      <c r="A209" s="625"/>
      <c r="B209" s="625"/>
      <c r="C209" s="625"/>
      <c r="D209" s="627"/>
      <c r="E209" s="210"/>
      <c r="F209" s="210"/>
      <c r="G209" s="210"/>
      <c r="H209" s="210"/>
      <c r="I209" s="627"/>
      <c r="J209" s="210"/>
      <c r="K209" s="210"/>
      <c r="L209" s="210"/>
      <c r="M209" s="626"/>
      <c r="N209" s="210"/>
      <c r="O209" s="210"/>
      <c r="P209" s="210"/>
      <c r="Q209" s="210"/>
      <c r="R209" s="210"/>
      <c r="S209" s="210"/>
      <c r="T209" s="210"/>
      <c r="U209" s="210"/>
      <c r="V209" s="210"/>
      <c r="W209" s="210"/>
      <c r="X209" s="210"/>
      <c r="Y209" s="210"/>
      <c r="Z209" s="210"/>
    </row>
    <row r="210" ht="12.75" customHeight="1">
      <c r="A210" s="625"/>
      <c r="B210" s="625"/>
      <c r="C210" s="625"/>
      <c r="D210" s="627"/>
      <c r="E210" s="210"/>
      <c r="F210" s="210"/>
      <c r="G210" s="210"/>
      <c r="H210" s="210"/>
      <c r="I210" s="627"/>
      <c r="J210" s="210"/>
      <c r="K210" s="210"/>
      <c r="L210" s="210"/>
      <c r="M210" s="626"/>
      <c r="N210" s="210"/>
      <c r="O210" s="210"/>
      <c r="P210" s="210"/>
      <c r="Q210" s="210"/>
      <c r="R210" s="210"/>
      <c r="S210" s="210"/>
      <c r="T210" s="210"/>
      <c r="U210" s="210"/>
      <c r="V210" s="210"/>
      <c r="W210" s="210"/>
      <c r="X210" s="210"/>
      <c r="Y210" s="210"/>
      <c r="Z210" s="210"/>
    </row>
    <row r="211" ht="12.75" customHeight="1">
      <c r="A211" s="625"/>
      <c r="B211" s="625"/>
      <c r="C211" s="625"/>
      <c r="D211" s="627"/>
      <c r="E211" s="210"/>
      <c r="F211" s="210"/>
      <c r="G211" s="210"/>
      <c r="H211" s="210"/>
      <c r="I211" s="627"/>
      <c r="J211" s="210"/>
      <c r="K211" s="210"/>
      <c r="L211" s="210"/>
      <c r="M211" s="626"/>
      <c r="N211" s="210"/>
      <c r="O211" s="210"/>
      <c r="P211" s="210"/>
      <c r="Q211" s="210"/>
      <c r="R211" s="210"/>
      <c r="S211" s="210"/>
      <c r="T211" s="210"/>
      <c r="U211" s="210"/>
      <c r="V211" s="210"/>
      <c r="W211" s="210"/>
      <c r="X211" s="210"/>
      <c r="Y211" s="210"/>
      <c r="Z211" s="210"/>
    </row>
    <row r="212" ht="12.75" customHeight="1">
      <c r="A212" s="625"/>
      <c r="B212" s="625"/>
      <c r="C212" s="625"/>
      <c r="D212" s="627"/>
      <c r="E212" s="210"/>
      <c r="F212" s="210"/>
      <c r="G212" s="210"/>
      <c r="H212" s="210"/>
      <c r="I212" s="627"/>
      <c r="J212" s="210"/>
      <c r="K212" s="210"/>
      <c r="L212" s="210"/>
      <c r="M212" s="626"/>
      <c r="N212" s="210"/>
      <c r="O212" s="210"/>
      <c r="P212" s="210"/>
      <c r="Q212" s="210"/>
      <c r="R212" s="210"/>
      <c r="S212" s="210"/>
      <c r="T212" s="210"/>
      <c r="U212" s="210"/>
      <c r="V212" s="210"/>
      <c r="W212" s="210"/>
      <c r="X212" s="210"/>
      <c r="Y212" s="210"/>
      <c r="Z212" s="210"/>
    </row>
    <row r="213" ht="12.75" customHeight="1">
      <c r="A213" s="625"/>
      <c r="B213" s="625"/>
      <c r="C213" s="625"/>
      <c r="D213" s="627"/>
      <c r="E213" s="210"/>
      <c r="F213" s="210"/>
      <c r="G213" s="210"/>
      <c r="H213" s="210"/>
      <c r="I213" s="627"/>
      <c r="J213" s="210"/>
      <c r="K213" s="210"/>
      <c r="L213" s="210"/>
      <c r="M213" s="626"/>
      <c r="N213" s="210"/>
      <c r="O213" s="210"/>
      <c r="P213" s="210"/>
      <c r="Q213" s="210"/>
      <c r="R213" s="210"/>
      <c r="S213" s="210"/>
      <c r="T213" s="210"/>
      <c r="U213" s="210"/>
      <c r="V213" s="210"/>
      <c r="W213" s="210"/>
      <c r="X213" s="210"/>
      <c r="Y213" s="210"/>
      <c r="Z213" s="210"/>
    </row>
    <row r="214" ht="12.75" customHeight="1">
      <c r="A214" s="625"/>
      <c r="B214" s="625"/>
      <c r="C214" s="625"/>
      <c r="D214" s="627"/>
      <c r="E214" s="210"/>
      <c r="F214" s="210"/>
      <c r="G214" s="210"/>
      <c r="H214" s="210"/>
      <c r="I214" s="627"/>
      <c r="J214" s="210"/>
      <c r="K214" s="210"/>
      <c r="L214" s="210"/>
      <c r="M214" s="626"/>
      <c r="N214" s="210"/>
      <c r="O214" s="210"/>
      <c r="P214" s="210"/>
      <c r="Q214" s="210"/>
      <c r="R214" s="210"/>
      <c r="S214" s="210"/>
      <c r="T214" s="210"/>
      <c r="U214" s="210"/>
      <c r="V214" s="210"/>
      <c r="W214" s="210"/>
      <c r="X214" s="210"/>
      <c r="Y214" s="210"/>
      <c r="Z214" s="210"/>
    </row>
    <row r="215" ht="12.75" customHeight="1">
      <c r="A215" s="625"/>
      <c r="B215" s="625"/>
      <c r="C215" s="625"/>
      <c r="D215" s="627"/>
      <c r="E215" s="210"/>
      <c r="F215" s="210"/>
      <c r="G215" s="210"/>
      <c r="H215" s="210"/>
      <c r="I215" s="627"/>
      <c r="J215" s="210"/>
      <c r="K215" s="210"/>
      <c r="L215" s="210"/>
      <c r="M215" s="626"/>
      <c r="N215" s="210"/>
      <c r="O215" s="210"/>
      <c r="P215" s="210"/>
      <c r="Q215" s="210"/>
      <c r="R215" s="210"/>
      <c r="S215" s="210"/>
      <c r="T215" s="210"/>
      <c r="U215" s="210"/>
      <c r="V215" s="210"/>
      <c r="W215" s="210"/>
      <c r="X215" s="210"/>
      <c r="Y215" s="210"/>
      <c r="Z215" s="210"/>
    </row>
    <row r="216" ht="12.75" customHeight="1">
      <c r="A216" s="625"/>
      <c r="B216" s="625"/>
      <c r="C216" s="625"/>
      <c r="D216" s="627"/>
      <c r="E216" s="210"/>
      <c r="F216" s="210"/>
      <c r="G216" s="210"/>
      <c r="H216" s="210"/>
      <c r="I216" s="627"/>
      <c r="J216" s="210"/>
      <c r="K216" s="210"/>
      <c r="L216" s="210"/>
      <c r="M216" s="626"/>
      <c r="N216" s="210"/>
      <c r="O216" s="210"/>
      <c r="P216" s="210"/>
      <c r="Q216" s="210"/>
      <c r="R216" s="210"/>
      <c r="S216" s="210"/>
      <c r="T216" s="210"/>
      <c r="U216" s="210"/>
      <c r="V216" s="210"/>
      <c r="W216" s="210"/>
      <c r="X216" s="210"/>
      <c r="Y216" s="210"/>
      <c r="Z216" s="210"/>
    </row>
    <row r="217" ht="12.75" customHeight="1">
      <c r="A217" s="625"/>
      <c r="B217" s="625"/>
      <c r="C217" s="625"/>
      <c r="D217" s="627"/>
      <c r="E217" s="210"/>
      <c r="F217" s="210"/>
      <c r="G217" s="210"/>
      <c r="H217" s="210"/>
      <c r="I217" s="627"/>
      <c r="J217" s="210"/>
      <c r="K217" s="210"/>
      <c r="L217" s="210"/>
      <c r="M217" s="626"/>
      <c r="N217" s="210"/>
      <c r="O217" s="210"/>
      <c r="P217" s="210"/>
      <c r="Q217" s="210"/>
      <c r="R217" s="210"/>
      <c r="S217" s="210"/>
      <c r="T217" s="210"/>
      <c r="U217" s="210"/>
      <c r="V217" s="210"/>
      <c r="W217" s="210"/>
      <c r="X217" s="210"/>
      <c r="Y217" s="210"/>
      <c r="Z217" s="210"/>
    </row>
    <row r="218" ht="12.75" customHeight="1">
      <c r="A218" s="625"/>
      <c r="B218" s="625"/>
      <c r="C218" s="625"/>
      <c r="D218" s="627"/>
      <c r="E218" s="210"/>
      <c r="F218" s="210"/>
      <c r="G218" s="210"/>
      <c r="H218" s="210"/>
      <c r="I218" s="627"/>
      <c r="J218" s="210"/>
      <c r="K218" s="210"/>
      <c r="L218" s="210"/>
      <c r="M218" s="626"/>
      <c r="N218" s="210"/>
      <c r="O218" s="210"/>
      <c r="P218" s="210"/>
      <c r="Q218" s="210"/>
      <c r="R218" s="210"/>
      <c r="S218" s="210"/>
      <c r="T218" s="210"/>
      <c r="U218" s="210"/>
      <c r="V218" s="210"/>
      <c r="W218" s="210"/>
      <c r="X218" s="210"/>
      <c r="Y218" s="210"/>
      <c r="Z218" s="210"/>
    </row>
    <row r="219" ht="12.75" customHeight="1">
      <c r="A219" s="625"/>
      <c r="B219" s="625"/>
      <c r="C219" s="625"/>
      <c r="D219" s="627"/>
      <c r="E219" s="210"/>
      <c r="F219" s="210"/>
      <c r="G219" s="210"/>
      <c r="H219" s="210"/>
      <c r="I219" s="627"/>
      <c r="J219" s="210"/>
      <c r="K219" s="210"/>
      <c r="L219" s="210"/>
      <c r="M219" s="626"/>
      <c r="N219" s="210"/>
      <c r="O219" s="210"/>
      <c r="P219" s="210"/>
      <c r="Q219" s="210"/>
      <c r="R219" s="210"/>
      <c r="S219" s="210"/>
      <c r="T219" s="210"/>
      <c r="U219" s="210"/>
      <c r="V219" s="210"/>
      <c r="W219" s="210"/>
      <c r="X219" s="210"/>
      <c r="Y219" s="210"/>
      <c r="Z219" s="210"/>
    </row>
    <row r="220" ht="12.75" customHeight="1">
      <c r="A220" s="625"/>
      <c r="B220" s="625"/>
      <c r="C220" s="625"/>
      <c r="D220" s="627"/>
      <c r="E220" s="210"/>
      <c r="F220" s="210"/>
      <c r="G220" s="210"/>
      <c r="H220" s="210"/>
      <c r="I220" s="627"/>
      <c r="J220" s="210"/>
      <c r="K220" s="210"/>
      <c r="L220" s="210"/>
      <c r="M220" s="626"/>
      <c r="N220" s="210"/>
      <c r="O220" s="210"/>
      <c r="P220" s="210"/>
      <c r="Q220" s="210"/>
      <c r="R220" s="210"/>
      <c r="S220" s="210"/>
      <c r="T220" s="210"/>
      <c r="U220" s="210"/>
      <c r="V220" s="210"/>
      <c r="W220" s="210"/>
      <c r="X220" s="210"/>
      <c r="Y220" s="210"/>
      <c r="Z220" s="210"/>
    </row>
    <row r="221" ht="12.75" customHeight="1">
      <c r="A221" s="625"/>
      <c r="B221" s="625"/>
      <c r="C221" s="625"/>
      <c r="D221" s="627"/>
      <c r="E221" s="210"/>
      <c r="F221" s="210"/>
      <c r="G221" s="210"/>
      <c r="H221" s="210"/>
      <c r="I221" s="627"/>
      <c r="J221" s="210"/>
      <c r="K221" s="210"/>
      <c r="L221" s="210"/>
      <c r="M221" s="626"/>
      <c r="N221" s="210"/>
      <c r="O221" s="210"/>
      <c r="P221" s="210"/>
      <c r="Q221" s="210"/>
      <c r="R221" s="210"/>
      <c r="S221" s="210"/>
      <c r="T221" s="210"/>
      <c r="U221" s="210"/>
      <c r="V221" s="210"/>
      <c r="W221" s="210"/>
      <c r="X221" s="210"/>
      <c r="Y221" s="210"/>
      <c r="Z221" s="210"/>
    </row>
    <row r="222" ht="12.75" customHeight="1">
      <c r="A222" s="625"/>
      <c r="B222" s="625"/>
      <c r="C222" s="625"/>
      <c r="D222" s="627"/>
      <c r="E222" s="210"/>
      <c r="F222" s="210"/>
      <c r="G222" s="210"/>
      <c r="H222" s="210"/>
      <c r="I222" s="627"/>
      <c r="J222" s="210"/>
      <c r="K222" s="210"/>
      <c r="L222" s="210"/>
      <c r="M222" s="626"/>
      <c r="N222" s="210"/>
      <c r="O222" s="210"/>
      <c r="P222" s="210"/>
      <c r="Q222" s="210"/>
      <c r="R222" s="210"/>
      <c r="S222" s="210"/>
      <c r="T222" s="210"/>
      <c r="U222" s="210"/>
      <c r="V222" s="210"/>
      <c r="W222" s="210"/>
      <c r="X222" s="210"/>
      <c r="Y222" s="210"/>
      <c r="Z222" s="210"/>
    </row>
    <row r="223" ht="12.75" customHeight="1">
      <c r="A223" s="625"/>
      <c r="B223" s="625"/>
      <c r="C223" s="625"/>
      <c r="D223" s="627"/>
      <c r="E223" s="210"/>
      <c r="F223" s="210"/>
      <c r="G223" s="210"/>
      <c r="H223" s="210"/>
      <c r="I223" s="627"/>
      <c r="J223" s="210"/>
      <c r="K223" s="210"/>
      <c r="L223" s="210"/>
      <c r="M223" s="626"/>
      <c r="N223" s="210"/>
      <c r="O223" s="210"/>
      <c r="P223" s="210"/>
      <c r="Q223" s="210"/>
      <c r="R223" s="210"/>
      <c r="S223" s="210"/>
      <c r="T223" s="210"/>
      <c r="U223" s="210"/>
      <c r="V223" s="210"/>
      <c r="W223" s="210"/>
      <c r="X223" s="210"/>
      <c r="Y223" s="210"/>
      <c r="Z223" s="210"/>
    </row>
    <row r="224" ht="12.75" customHeight="1">
      <c r="A224" s="625"/>
      <c r="B224" s="625"/>
      <c r="C224" s="625"/>
      <c r="D224" s="627"/>
      <c r="E224" s="210"/>
      <c r="F224" s="210"/>
      <c r="G224" s="210"/>
      <c r="H224" s="210"/>
      <c r="I224" s="627"/>
      <c r="J224" s="210"/>
      <c r="K224" s="210"/>
      <c r="L224" s="210"/>
      <c r="M224" s="626"/>
      <c r="N224" s="210"/>
      <c r="O224" s="210"/>
      <c r="P224" s="210"/>
      <c r="Q224" s="210"/>
      <c r="R224" s="210"/>
      <c r="S224" s="210"/>
      <c r="T224" s="210"/>
      <c r="U224" s="210"/>
      <c r="V224" s="210"/>
      <c r="W224" s="210"/>
      <c r="X224" s="210"/>
      <c r="Y224" s="210"/>
      <c r="Z224" s="210"/>
    </row>
    <row r="225" ht="12.75" customHeight="1">
      <c r="A225" s="625"/>
      <c r="B225" s="625"/>
      <c r="C225" s="625"/>
      <c r="D225" s="627"/>
      <c r="E225" s="210"/>
      <c r="F225" s="210"/>
      <c r="G225" s="210"/>
      <c r="H225" s="210"/>
      <c r="I225" s="627"/>
      <c r="J225" s="210"/>
      <c r="K225" s="210"/>
      <c r="L225" s="210"/>
      <c r="M225" s="626"/>
      <c r="N225" s="210"/>
      <c r="O225" s="210"/>
      <c r="P225" s="210"/>
      <c r="Q225" s="210"/>
      <c r="R225" s="210"/>
      <c r="S225" s="210"/>
      <c r="T225" s="210"/>
      <c r="U225" s="210"/>
      <c r="V225" s="210"/>
      <c r="W225" s="210"/>
      <c r="X225" s="210"/>
      <c r="Y225" s="210"/>
      <c r="Z225" s="210"/>
    </row>
    <row r="226" ht="12.75" customHeight="1">
      <c r="A226" s="625"/>
      <c r="B226" s="625"/>
      <c r="C226" s="625"/>
      <c r="D226" s="627"/>
      <c r="E226" s="210"/>
      <c r="F226" s="210"/>
      <c r="G226" s="210"/>
      <c r="H226" s="210"/>
      <c r="I226" s="627"/>
      <c r="J226" s="210"/>
      <c r="K226" s="210"/>
      <c r="L226" s="210"/>
      <c r="M226" s="626"/>
      <c r="N226" s="210"/>
      <c r="O226" s="210"/>
      <c r="P226" s="210"/>
      <c r="Q226" s="210"/>
      <c r="R226" s="210"/>
      <c r="S226" s="210"/>
      <c r="T226" s="210"/>
      <c r="U226" s="210"/>
      <c r="V226" s="210"/>
      <c r="W226" s="210"/>
      <c r="X226" s="210"/>
      <c r="Y226" s="210"/>
      <c r="Z226" s="210"/>
    </row>
    <row r="227" ht="12.75" customHeight="1">
      <c r="A227" s="625"/>
      <c r="B227" s="625"/>
      <c r="C227" s="625"/>
      <c r="D227" s="627"/>
      <c r="E227" s="210"/>
      <c r="F227" s="210"/>
      <c r="G227" s="210"/>
      <c r="H227" s="210"/>
      <c r="I227" s="627"/>
      <c r="J227" s="210"/>
      <c r="K227" s="210"/>
      <c r="L227" s="210"/>
      <c r="M227" s="626"/>
      <c r="N227" s="210"/>
      <c r="O227" s="210"/>
      <c r="P227" s="210"/>
      <c r="Q227" s="210"/>
      <c r="R227" s="210"/>
      <c r="S227" s="210"/>
      <c r="T227" s="210"/>
      <c r="U227" s="210"/>
      <c r="V227" s="210"/>
      <c r="W227" s="210"/>
      <c r="X227" s="210"/>
      <c r="Y227" s="210"/>
      <c r="Z227" s="210"/>
    </row>
    <row r="228" ht="12.75" customHeight="1">
      <c r="A228" s="625"/>
      <c r="B228" s="625"/>
      <c r="C228" s="625"/>
      <c r="D228" s="627"/>
      <c r="E228" s="210"/>
      <c r="F228" s="210"/>
      <c r="G228" s="210"/>
      <c r="H228" s="210"/>
      <c r="I228" s="627"/>
      <c r="J228" s="210"/>
      <c r="K228" s="210"/>
      <c r="L228" s="210"/>
      <c r="M228" s="626"/>
      <c r="N228" s="210"/>
      <c r="O228" s="210"/>
      <c r="P228" s="210"/>
      <c r="Q228" s="210"/>
      <c r="R228" s="210"/>
      <c r="S228" s="210"/>
      <c r="T228" s="210"/>
      <c r="U228" s="210"/>
      <c r="V228" s="210"/>
      <c r="W228" s="210"/>
      <c r="X228" s="210"/>
      <c r="Y228" s="210"/>
      <c r="Z228" s="210"/>
    </row>
    <row r="229" ht="12.75" customHeight="1">
      <c r="A229" s="625"/>
      <c r="B229" s="625"/>
      <c r="C229" s="625"/>
      <c r="D229" s="627"/>
      <c r="E229" s="210"/>
      <c r="F229" s="210"/>
      <c r="G229" s="210"/>
      <c r="H229" s="210"/>
      <c r="I229" s="627"/>
      <c r="J229" s="210"/>
      <c r="K229" s="210"/>
      <c r="L229" s="210"/>
      <c r="M229" s="626"/>
      <c r="N229" s="210"/>
      <c r="O229" s="210"/>
      <c r="P229" s="210"/>
      <c r="Q229" s="210"/>
      <c r="R229" s="210"/>
      <c r="S229" s="210"/>
      <c r="T229" s="210"/>
      <c r="U229" s="210"/>
      <c r="V229" s="210"/>
      <c r="W229" s="210"/>
      <c r="X229" s="210"/>
      <c r="Y229" s="210"/>
      <c r="Z229" s="210"/>
    </row>
    <row r="230" ht="12.75" customHeight="1">
      <c r="A230" s="625"/>
      <c r="B230" s="625"/>
      <c r="C230" s="625"/>
      <c r="D230" s="627"/>
      <c r="E230" s="210"/>
      <c r="F230" s="210"/>
      <c r="G230" s="210"/>
      <c r="H230" s="210"/>
      <c r="I230" s="627"/>
      <c r="J230" s="210"/>
      <c r="K230" s="210"/>
      <c r="L230" s="210"/>
      <c r="M230" s="626"/>
      <c r="N230" s="210"/>
      <c r="O230" s="210"/>
      <c r="P230" s="210"/>
      <c r="Q230" s="210"/>
      <c r="R230" s="210"/>
      <c r="S230" s="210"/>
      <c r="T230" s="210"/>
      <c r="U230" s="210"/>
      <c r="V230" s="210"/>
      <c r="W230" s="210"/>
      <c r="X230" s="210"/>
      <c r="Y230" s="210"/>
      <c r="Z230" s="210"/>
    </row>
    <row r="231" ht="12.75" customHeight="1">
      <c r="A231" s="625"/>
      <c r="B231" s="625"/>
      <c r="C231" s="625"/>
      <c r="D231" s="627"/>
      <c r="E231" s="210"/>
      <c r="F231" s="210"/>
      <c r="G231" s="210"/>
      <c r="H231" s="210"/>
      <c r="I231" s="627"/>
      <c r="J231" s="210"/>
      <c r="K231" s="210"/>
      <c r="L231" s="210"/>
      <c r="M231" s="626"/>
      <c r="N231" s="210"/>
      <c r="O231" s="210"/>
      <c r="P231" s="210"/>
      <c r="Q231" s="210"/>
      <c r="R231" s="210"/>
      <c r="S231" s="210"/>
      <c r="T231" s="210"/>
      <c r="U231" s="210"/>
      <c r="V231" s="210"/>
      <c r="W231" s="210"/>
      <c r="X231" s="210"/>
      <c r="Y231" s="210"/>
      <c r="Z231" s="210"/>
    </row>
    <row r="232" ht="12.75" customHeight="1">
      <c r="A232" s="625"/>
      <c r="B232" s="625"/>
      <c r="C232" s="625"/>
      <c r="D232" s="627"/>
      <c r="E232" s="210"/>
      <c r="F232" s="210"/>
      <c r="G232" s="210"/>
      <c r="H232" s="210"/>
      <c r="I232" s="627"/>
      <c r="J232" s="210"/>
      <c r="K232" s="210"/>
      <c r="L232" s="210"/>
      <c r="M232" s="626"/>
      <c r="N232" s="210"/>
      <c r="O232" s="210"/>
      <c r="P232" s="210"/>
      <c r="Q232" s="210"/>
      <c r="R232" s="210"/>
      <c r="S232" s="210"/>
      <c r="T232" s="210"/>
      <c r="U232" s="210"/>
      <c r="V232" s="210"/>
      <c r="W232" s="210"/>
      <c r="X232" s="210"/>
      <c r="Y232" s="210"/>
      <c r="Z232" s="210"/>
    </row>
    <row r="233" ht="12.75" customHeight="1">
      <c r="A233" s="625"/>
      <c r="B233" s="625"/>
      <c r="C233" s="625"/>
      <c r="D233" s="627"/>
      <c r="E233" s="210"/>
      <c r="F233" s="210"/>
      <c r="G233" s="210"/>
      <c r="H233" s="210"/>
      <c r="I233" s="627"/>
      <c r="J233" s="210"/>
      <c r="K233" s="210"/>
      <c r="L233" s="210"/>
      <c r="M233" s="626"/>
      <c r="N233" s="210"/>
      <c r="O233" s="210"/>
      <c r="P233" s="210"/>
      <c r="Q233" s="210"/>
      <c r="R233" s="210"/>
      <c r="S233" s="210"/>
      <c r="T233" s="210"/>
      <c r="U233" s="210"/>
      <c r="V233" s="210"/>
      <c r="W233" s="210"/>
      <c r="X233" s="210"/>
      <c r="Y233" s="210"/>
      <c r="Z233" s="210"/>
    </row>
    <row r="234" ht="12.75" customHeight="1">
      <c r="A234" s="625"/>
      <c r="B234" s="625"/>
      <c r="C234" s="625"/>
      <c r="D234" s="627"/>
      <c r="E234" s="210"/>
      <c r="F234" s="210"/>
      <c r="G234" s="210"/>
      <c r="H234" s="210"/>
      <c r="I234" s="627"/>
      <c r="J234" s="210"/>
      <c r="K234" s="210"/>
      <c r="L234" s="210"/>
      <c r="M234" s="626"/>
      <c r="N234" s="210"/>
      <c r="O234" s="210"/>
      <c r="P234" s="210"/>
      <c r="Q234" s="210"/>
      <c r="R234" s="210"/>
      <c r="S234" s="210"/>
      <c r="T234" s="210"/>
      <c r="U234" s="210"/>
      <c r="V234" s="210"/>
      <c r="W234" s="210"/>
      <c r="X234" s="210"/>
      <c r="Y234" s="210"/>
      <c r="Z234" s="210"/>
    </row>
    <row r="235" ht="12.75" customHeight="1">
      <c r="A235" s="625"/>
      <c r="B235" s="625"/>
      <c r="C235" s="625"/>
      <c r="D235" s="627"/>
      <c r="E235" s="210"/>
      <c r="F235" s="210"/>
      <c r="G235" s="210"/>
      <c r="H235" s="210"/>
      <c r="I235" s="627"/>
      <c r="J235" s="210"/>
      <c r="K235" s="210"/>
      <c r="L235" s="210"/>
      <c r="M235" s="626"/>
      <c r="N235" s="210"/>
      <c r="O235" s="210"/>
      <c r="P235" s="210"/>
      <c r="Q235" s="210"/>
      <c r="R235" s="210"/>
      <c r="S235" s="210"/>
      <c r="T235" s="210"/>
      <c r="U235" s="210"/>
      <c r="V235" s="210"/>
      <c r="W235" s="210"/>
      <c r="X235" s="210"/>
      <c r="Y235" s="210"/>
      <c r="Z235" s="210"/>
    </row>
    <row r="236" ht="12.75" customHeight="1">
      <c r="A236" s="625"/>
      <c r="B236" s="625"/>
      <c r="C236" s="625"/>
      <c r="D236" s="627"/>
      <c r="E236" s="210"/>
      <c r="F236" s="210"/>
      <c r="G236" s="210"/>
      <c r="H236" s="210"/>
      <c r="I236" s="627"/>
      <c r="J236" s="210"/>
      <c r="K236" s="210"/>
      <c r="L236" s="210"/>
      <c r="M236" s="626"/>
      <c r="N236" s="210"/>
      <c r="O236" s="210"/>
      <c r="P236" s="210"/>
      <c r="Q236" s="210"/>
      <c r="R236" s="210"/>
      <c r="S236" s="210"/>
      <c r="T236" s="210"/>
      <c r="U236" s="210"/>
      <c r="V236" s="210"/>
      <c r="W236" s="210"/>
      <c r="X236" s="210"/>
      <c r="Y236" s="210"/>
      <c r="Z236" s="210"/>
    </row>
    <row r="237" ht="12.75" customHeight="1">
      <c r="A237" s="625"/>
      <c r="B237" s="625"/>
      <c r="C237" s="625"/>
      <c r="D237" s="627"/>
      <c r="E237" s="210"/>
      <c r="F237" s="210"/>
      <c r="G237" s="210"/>
      <c r="H237" s="210"/>
      <c r="I237" s="627"/>
      <c r="J237" s="210"/>
      <c r="K237" s="210"/>
      <c r="L237" s="210"/>
      <c r="M237" s="626"/>
      <c r="N237" s="210"/>
      <c r="O237" s="210"/>
      <c r="P237" s="210"/>
      <c r="Q237" s="210"/>
      <c r="R237" s="210"/>
      <c r="S237" s="210"/>
      <c r="T237" s="210"/>
      <c r="U237" s="210"/>
      <c r="V237" s="210"/>
      <c r="W237" s="210"/>
      <c r="X237" s="210"/>
      <c r="Y237" s="210"/>
      <c r="Z237" s="210"/>
    </row>
    <row r="238" ht="12.75" customHeight="1">
      <c r="A238" s="625"/>
      <c r="B238" s="625"/>
      <c r="C238" s="625"/>
      <c r="D238" s="627"/>
      <c r="E238" s="210"/>
      <c r="F238" s="210"/>
      <c r="G238" s="210"/>
      <c r="H238" s="210"/>
      <c r="I238" s="627"/>
      <c r="J238" s="210"/>
      <c r="K238" s="210"/>
      <c r="L238" s="210"/>
      <c r="M238" s="626"/>
      <c r="N238" s="210"/>
      <c r="O238" s="210"/>
      <c r="P238" s="210"/>
      <c r="Q238" s="210"/>
      <c r="R238" s="210"/>
      <c r="S238" s="210"/>
      <c r="T238" s="210"/>
      <c r="U238" s="210"/>
      <c r="V238" s="210"/>
      <c r="W238" s="210"/>
      <c r="X238" s="210"/>
      <c r="Y238" s="210"/>
      <c r="Z238" s="210"/>
    </row>
    <row r="239" ht="12.75" customHeight="1">
      <c r="A239" s="625"/>
      <c r="B239" s="625"/>
      <c r="C239" s="625"/>
      <c r="D239" s="627"/>
      <c r="E239" s="210"/>
      <c r="F239" s="210"/>
      <c r="G239" s="210"/>
      <c r="H239" s="210"/>
      <c r="I239" s="627"/>
      <c r="J239" s="210"/>
      <c r="K239" s="210"/>
      <c r="L239" s="210"/>
      <c r="M239" s="626"/>
      <c r="N239" s="210"/>
      <c r="O239" s="210"/>
      <c r="P239" s="210"/>
      <c r="Q239" s="210"/>
      <c r="R239" s="210"/>
      <c r="S239" s="210"/>
      <c r="T239" s="210"/>
      <c r="U239" s="210"/>
      <c r="V239" s="210"/>
      <c r="W239" s="210"/>
      <c r="X239" s="210"/>
      <c r="Y239" s="210"/>
      <c r="Z239" s="210"/>
    </row>
    <row r="240" ht="12.75" customHeight="1">
      <c r="A240" s="625"/>
      <c r="B240" s="625"/>
      <c r="C240" s="625"/>
      <c r="D240" s="627"/>
      <c r="E240" s="210"/>
      <c r="F240" s="210"/>
      <c r="G240" s="210"/>
      <c r="H240" s="210"/>
      <c r="I240" s="627"/>
      <c r="J240" s="210"/>
      <c r="K240" s="210"/>
      <c r="L240" s="210"/>
      <c r="M240" s="626"/>
      <c r="N240" s="210"/>
      <c r="O240" s="210"/>
      <c r="P240" s="210"/>
      <c r="Q240" s="210"/>
      <c r="R240" s="210"/>
      <c r="S240" s="210"/>
      <c r="T240" s="210"/>
      <c r="U240" s="210"/>
      <c r="V240" s="210"/>
      <c r="W240" s="210"/>
      <c r="X240" s="210"/>
      <c r="Y240" s="210"/>
      <c r="Z240" s="210"/>
    </row>
    <row r="241" ht="12.75" customHeight="1">
      <c r="A241" s="625"/>
      <c r="B241" s="625"/>
      <c r="C241" s="625"/>
      <c r="D241" s="627"/>
      <c r="E241" s="210"/>
      <c r="F241" s="210"/>
      <c r="G241" s="210"/>
      <c r="H241" s="210"/>
      <c r="I241" s="627"/>
      <c r="J241" s="210"/>
      <c r="K241" s="210"/>
      <c r="L241" s="210"/>
      <c r="M241" s="626"/>
      <c r="N241" s="210"/>
      <c r="O241" s="210"/>
      <c r="P241" s="210"/>
      <c r="Q241" s="210"/>
      <c r="R241" s="210"/>
      <c r="S241" s="210"/>
      <c r="T241" s="210"/>
      <c r="U241" s="210"/>
      <c r="V241" s="210"/>
      <c r="W241" s="210"/>
      <c r="X241" s="210"/>
      <c r="Y241" s="210"/>
      <c r="Z241" s="210"/>
    </row>
    <row r="242" ht="12.75" customHeight="1">
      <c r="A242" s="625"/>
      <c r="B242" s="625"/>
      <c r="C242" s="625"/>
      <c r="D242" s="627"/>
      <c r="E242" s="210"/>
      <c r="F242" s="210"/>
      <c r="G242" s="210"/>
      <c r="H242" s="210"/>
      <c r="I242" s="627"/>
      <c r="J242" s="210"/>
      <c r="K242" s="210"/>
      <c r="L242" s="210"/>
      <c r="M242" s="626"/>
      <c r="N242" s="210"/>
      <c r="O242" s="210"/>
      <c r="P242" s="210"/>
      <c r="Q242" s="210"/>
      <c r="R242" s="210"/>
      <c r="S242" s="210"/>
      <c r="T242" s="210"/>
      <c r="U242" s="210"/>
      <c r="V242" s="210"/>
      <c r="W242" s="210"/>
      <c r="X242" s="210"/>
      <c r="Y242" s="210"/>
      <c r="Z242" s="210"/>
    </row>
    <row r="243" ht="12.75" customHeight="1">
      <c r="A243" s="625"/>
      <c r="B243" s="625"/>
      <c r="C243" s="625"/>
      <c r="D243" s="627"/>
      <c r="E243" s="210"/>
      <c r="F243" s="210"/>
      <c r="G243" s="210"/>
      <c r="H243" s="210"/>
      <c r="I243" s="627"/>
      <c r="J243" s="210"/>
      <c r="K243" s="210"/>
      <c r="L243" s="210"/>
      <c r="M243" s="626"/>
      <c r="N243" s="210"/>
      <c r="O243" s="210"/>
      <c r="P243" s="210"/>
      <c r="Q243" s="210"/>
      <c r="R243" s="210"/>
      <c r="S243" s="210"/>
      <c r="T243" s="210"/>
      <c r="U243" s="210"/>
      <c r="V243" s="210"/>
      <c r="W243" s="210"/>
      <c r="X243" s="210"/>
      <c r="Y243" s="210"/>
      <c r="Z243" s="210"/>
    </row>
    <row r="244" ht="12.75" customHeight="1">
      <c r="A244" s="625"/>
      <c r="B244" s="625"/>
      <c r="C244" s="625"/>
      <c r="D244" s="627"/>
      <c r="E244" s="210"/>
      <c r="F244" s="210"/>
      <c r="G244" s="210"/>
      <c r="H244" s="210"/>
      <c r="I244" s="627"/>
      <c r="J244" s="210"/>
      <c r="K244" s="210"/>
      <c r="L244" s="210"/>
      <c r="M244" s="626"/>
      <c r="N244" s="210"/>
      <c r="O244" s="210"/>
      <c r="P244" s="210"/>
      <c r="Q244" s="210"/>
      <c r="R244" s="210"/>
      <c r="S244" s="210"/>
      <c r="T244" s="210"/>
      <c r="U244" s="210"/>
      <c r="V244" s="210"/>
      <c r="W244" s="210"/>
      <c r="X244" s="210"/>
      <c r="Y244" s="210"/>
      <c r="Z244" s="210"/>
    </row>
    <row r="245" ht="12.75" customHeight="1">
      <c r="A245" s="625"/>
      <c r="B245" s="625"/>
      <c r="C245" s="625"/>
      <c r="D245" s="627"/>
      <c r="E245" s="210"/>
      <c r="F245" s="210"/>
      <c r="G245" s="210"/>
      <c r="H245" s="210"/>
      <c r="I245" s="627"/>
      <c r="J245" s="210"/>
      <c r="K245" s="210"/>
      <c r="L245" s="210"/>
      <c r="M245" s="626"/>
      <c r="N245" s="210"/>
      <c r="O245" s="210"/>
      <c r="P245" s="210"/>
      <c r="Q245" s="210"/>
      <c r="R245" s="210"/>
      <c r="S245" s="210"/>
      <c r="T245" s="210"/>
      <c r="U245" s="210"/>
      <c r="V245" s="210"/>
      <c r="W245" s="210"/>
      <c r="X245" s="210"/>
      <c r="Y245" s="210"/>
      <c r="Z245" s="210"/>
    </row>
    <row r="246" ht="12.75" customHeight="1">
      <c r="A246" s="625"/>
      <c r="B246" s="625"/>
      <c r="C246" s="625"/>
      <c r="D246" s="627"/>
      <c r="E246" s="210"/>
      <c r="F246" s="210"/>
      <c r="G246" s="210"/>
      <c r="H246" s="210"/>
      <c r="I246" s="627"/>
      <c r="J246" s="210"/>
      <c r="K246" s="210"/>
      <c r="L246" s="210"/>
      <c r="M246" s="626"/>
      <c r="N246" s="210"/>
      <c r="O246" s="210"/>
      <c r="P246" s="210"/>
      <c r="Q246" s="210"/>
      <c r="R246" s="210"/>
      <c r="S246" s="210"/>
      <c r="T246" s="210"/>
      <c r="U246" s="210"/>
      <c r="V246" s="210"/>
      <c r="W246" s="210"/>
      <c r="X246" s="210"/>
      <c r="Y246" s="210"/>
      <c r="Z246" s="210"/>
    </row>
    <row r="247" ht="12.75" customHeight="1">
      <c r="A247" s="625"/>
      <c r="B247" s="625"/>
      <c r="C247" s="625"/>
      <c r="D247" s="627"/>
      <c r="E247" s="210"/>
      <c r="F247" s="210"/>
      <c r="G247" s="210"/>
      <c r="H247" s="210"/>
      <c r="I247" s="627"/>
      <c r="J247" s="210"/>
      <c r="K247" s="210"/>
      <c r="L247" s="210"/>
      <c r="M247" s="626"/>
      <c r="N247" s="210"/>
      <c r="O247" s="210"/>
      <c r="P247" s="210"/>
      <c r="Q247" s="210"/>
      <c r="R247" s="210"/>
      <c r="S247" s="210"/>
      <c r="T247" s="210"/>
      <c r="U247" s="210"/>
      <c r="V247" s="210"/>
      <c r="W247" s="210"/>
      <c r="X247" s="210"/>
      <c r="Y247" s="210"/>
      <c r="Z247" s="210"/>
    </row>
    <row r="248" ht="12.75" customHeight="1">
      <c r="A248" s="625"/>
      <c r="B248" s="625"/>
      <c r="C248" s="625"/>
      <c r="D248" s="627"/>
      <c r="E248" s="210"/>
      <c r="F248" s="210"/>
      <c r="G248" s="210"/>
      <c r="H248" s="210"/>
      <c r="I248" s="627"/>
      <c r="J248" s="210"/>
      <c r="K248" s="210"/>
      <c r="L248" s="210"/>
      <c r="M248" s="626"/>
      <c r="N248" s="210"/>
      <c r="O248" s="210"/>
      <c r="P248" s="210"/>
      <c r="Q248" s="210"/>
      <c r="R248" s="210"/>
      <c r="S248" s="210"/>
      <c r="T248" s="210"/>
      <c r="U248" s="210"/>
      <c r="V248" s="210"/>
      <c r="W248" s="210"/>
      <c r="X248" s="210"/>
      <c r="Y248" s="210"/>
      <c r="Z248" s="210"/>
    </row>
    <row r="249" ht="12.75" customHeight="1">
      <c r="A249" s="625"/>
      <c r="B249" s="625"/>
      <c r="C249" s="625"/>
      <c r="D249" s="627"/>
      <c r="E249" s="210"/>
      <c r="F249" s="210"/>
      <c r="G249" s="210"/>
      <c r="H249" s="210"/>
      <c r="I249" s="627"/>
      <c r="J249" s="210"/>
      <c r="K249" s="210"/>
      <c r="L249" s="210"/>
      <c r="M249" s="626"/>
      <c r="N249" s="210"/>
      <c r="O249" s="210"/>
      <c r="P249" s="210"/>
      <c r="Q249" s="210"/>
      <c r="R249" s="210"/>
      <c r="S249" s="210"/>
      <c r="T249" s="210"/>
      <c r="U249" s="210"/>
      <c r="V249" s="210"/>
      <c r="W249" s="210"/>
      <c r="X249" s="210"/>
      <c r="Y249" s="210"/>
      <c r="Z249" s="210"/>
    </row>
    <row r="250" ht="12.75" customHeight="1">
      <c r="A250" s="625"/>
      <c r="B250" s="625"/>
      <c r="C250" s="625"/>
      <c r="D250" s="627"/>
      <c r="E250" s="210"/>
      <c r="F250" s="210"/>
      <c r="G250" s="210"/>
      <c r="H250" s="210"/>
      <c r="I250" s="627"/>
      <c r="J250" s="210"/>
      <c r="K250" s="210"/>
      <c r="L250" s="210"/>
      <c r="M250" s="626"/>
      <c r="N250" s="210"/>
      <c r="O250" s="210"/>
      <c r="P250" s="210"/>
      <c r="Q250" s="210"/>
      <c r="R250" s="210"/>
      <c r="S250" s="210"/>
      <c r="T250" s="210"/>
      <c r="U250" s="210"/>
      <c r="V250" s="210"/>
      <c r="W250" s="210"/>
      <c r="X250" s="210"/>
      <c r="Y250" s="210"/>
      <c r="Z250" s="210"/>
    </row>
    <row r="251" ht="12.75" customHeight="1">
      <c r="A251" s="625"/>
      <c r="B251" s="625"/>
      <c r="C251" s="625"/>
      <c r="D251" s="627"/>
      <c r="E251" s="210"/>
      <c r="F251" s="210"/>
      <c r="G251" s="210"/>
      <c r="H251" s="210"/>
      <c r="I251" s="627"/>
      <c r="J251" s="210"/>
      <c r="K251" s="210"/>
      <c r="L251" s="210"/>
      <c r="M251" s="626"/>
      <c r="N251" s="210"/>
      <c r="O251" s="210"/>
      <c r="P251" s="210"/>
      <c r="Q251" s="210"/>
      <c r="R251" s="210"/>
      <c r="S251" s="210"/>
      <c r="T251" s="210"/>
      <c r="U251" s="210"/>
      <c r="V251" s="210"/>
      <c r="W251" s="210"/>
      <c r="X251" s="210"/>
      <c r="Y251" s="210"/>
      <c r="Z251" s="210"/>
    </row>
    <row r="252" ht="12.75" customHeight="1">
      <c r="A252" s="625"/>
      <c r="B252" s="625"/>
      <c r="C252" s="625"/>
      <c r="D252" s="627"/>
      <c r="E252" s="210"/>
      <c r="F252" s="210"/>
      <c r="G252" s="210"/>
      <c r="H252" s="210"/>
      <c r="I252" s="627"/>
      <c r="J252" s="210"/>
      <c r="K252" s="210"/>
      <c r="L252" s="210"/>
      <c r="M252" s="626"/>
      <c r="N252" s="210"/>
      <c r="O252" s="210"/>
      <c r="P252" s="210"/>
      <c r="Q252" s="210"/>
      <c r="R252" s="210"/>
      <c r="S252" s="210"/>
      <c r="T252" s="210"/>
      <c r="U252" s="210"/>
      <c r="V252" s="210"/>
      <c r="W252" s="210"/>
      <c r="X252" s="210"/>
      <c r="Y252" s="210"/>
      <c r="Z252" s="210"/>
    </row>
    <row r="253" ht="12.75" customHeight="1">
      <c r="A253" s="625"/>
      <c r="B253" s="625"/>
      <c r="C253" s="625"/>
      <c r="D253" s="627"/>
      <c r="E253" s="210"/>
      <c r="F253" s="210"/>
      <c r="G253" s="210"/>
      <c r="H253" s="210"/>
      <c r="I253" s="627"/>
      <c r="J253" s="210"/>
      <c r="K253" s="210"/>
      <c r="L253" s="210"/>
      <c r="M253" s="626"/>
      <c r="N253" s="210"/>
      <c r="O253" s="210"/>
      <c r="P253" s="210"/>
      <c r="Q253" s="210"/>
      <c r="R253" s="210"/>
      <c r="S253" s="210"/>
      <c r="T253" s="210"/>
      <c r="U253" s="210"/>
      <c r="V253" s="210"/>
      <c r="W253" s="210"/>
      <c r="X253" s="210"/>
      <c r="Y253" s="210"/>
      <c r="Z253" s="210"/>
    </row>
    <row r="254" ht="12.75" customHeight="1">
      <c r="A254" s="625"/>
      <c r="B254" s="625"/>
      <c r="C254" s="625"/>
      <c r="D254" s="627"/>
      <c r="E254" s="210"/>
      <c r="F254" s="210"/>
      <c r="G254" s="210"/>
      <c r="H254" s="210"/>
      <c r="I254" s="627"/>
      <c r="J254" s="210"/>
      <c r="K254" s="210"/>
      <c r="L254" s="210"/>
      <c r="M254" s="626"/>
      <c r="N254" s="210"/>
      <c r="O254" s="210"/>
      <c r="P254" s="210"/>
      <c r="Q254" s="210"/>
      <c r="R254" s="210"/>
      <c r="S254" s="210"/>
      <c r="T254" s="210"/>
      <c r="U254" s="210"/>
      <c r="V254" s="210"/>
      <c r="W254" s="210"/>
      <c r="X254" s="210"/>
      <c r="Y254" s="210"/>
      <c r="Z254" s="210"/>
    </row>
    <row r="255" ht="12.75" customHeight="1">
      <c r="A255" s="625"/>
      <c r="B255" s="625"/>
      <c r="C255" s="625"/>
      <c r="D255" s="627"/>
      <c r="E255" s="210"/>
      <c r="F255" s="210"/>
      <c r="G255" s="210"/>
      <c r="H255" s="210"/>
      <c r="I255" s="627"/>
      <c r="J255" s="210"/>
      <c r="K255" s="210"/>
      <c r="L255" s="210"/>
      <c r="M255" s="626"/>
      <c r="N255" s="210"/>
      <c r="O255" s="210"/>
      <c r="P255" s="210"/>
      <c r="Q255" s="210"/>
      <c r="R255" s="210"/>
      <c r="S255" s="210"/>
      <c r="T255" s="210"/>
      <c r="U255" s="210"/>
      <c r="V255" s="210"/>
      <c r="W255" s="210"/>
      <c r="X255" s="210"/>
      <c r="Y255" s="210"/>
      <c r="Z255" s="210"/>
    </row>
    <row r="256" ht="12.75" customHeight="1">
      <c r="A256" s="625"/>
      <c r="B256" s="625"/>
      <c r="C256" s="625"/>
      <c r="D256" s="627"/>
      <c r="E256" s="210"/>
      <c r="F256" s="210"/>
      <c r="G256" s="210"/>
      <c r="H256" s="210"/>
      <c r="I256" s="627"/>
      <c r="J256" s="210"/>
      <c r="K256" s="210"/>
      <c r="L256" s="210"/>
      <c r="M256" s="626"/>
      <c r="N256" s="210"/>
      <c r="O256" s="210"/>
      <c r="P256" s="210"/>
      <c r="Q256" s="210"/>
      <c r="R256" s="210"/>
      <c r="S256" s="210"/>
      <c r="T256" s="210"/>
      <c r="U256" s="210"/>
      <c r="V256" s="210"/>
      <c r="W256" s="210"/>
      <c r="X256" s="210"/>
      <c r="Y256" s="210"/>
      <c r="Z256" s="210"/>
    </row>
    <row r="257" ht="12.75" customHeight="1">
      <c r="A257" s="625"/>
      <c r="B257" s="625"/>
      <c r="C257" s="625"/>
      <c r="D257" s="627"/>
      <c r="E257" s="210"/>
      <c r="F257" s="210"/>
      <c r="G257" s="210"/>
      <c r="H257" s="210"/>
      <c r="I257" s="627"/>
      <c r="J257" s="210"/>
      <c r="K257" s="210"/>
      <c r="L257" s="210"/>
      <c r="M257" s="626"/>
      <c r="N257" s="210"/>
      <c r="O257" s="210"/>
      <c r="P257" s="210"/>
      <c r="Q257" s="210"/>
      <c r="R257" s="210"/>
      <c r="S257" s="210"/>
      <c r="T257" s="210"/>
      <c r="U257" s="210"/>
      <c r="V257" s="210"/>
      <c r="W257" s="210"/>
      <c r="X257" s="210"/>
      <c r="Y257" s="210"/>
      <c r="Z257" s="210"/>
    </row>
    <row r="258" ht="12.75" customHeight="1">
      <c r="A258" s="625"/>
      <c r="B258" s="625"/>
      <c r="C258" s="625"/>
      <c r="D258" s="627"/>
      <c r="E258" s="210"/>
      <c r="F258" s="210"/>
      <c r="G258" s="210"/>
      <c r="H258" s="210"/>
      <c r="I258" s="627"/>
      <c r="J258" s="210"/>
      <c r="K258" s="210"/>
      <c r="L258" s="210"/>
      <c r="M258" s="626"/>
      <c r="N258" s="210"/>
      <c r="O258" s="210"/>
      <c r="P258" s="210"/>
      <c r="Q258" s="210"/>
      <c r="R258" s="210"/>
      <c r="S258" s="210"/>
      <c r="T258" s="210"/>
      <c r="U258" s="210"/>
      <c r="V258" s="210"/>
      <c r="W258" s="210"/>
      <c r="X258" s="210"/>
      <c r="Y258" s="210"/>
      <c r="Z258" s="210"/>
    </row>
    <row r="259" ht="12.75" customHeight="1">
      <c r="A259" s="625"/>
      <c r="B259" s="625"/>
      <c r="C259" s="625"/>
      <c r="D259" s="627"/>
      <c r="E259" s="210"/>
      <c r="F259" s="210"/>
      <c r="G259" s="210"/>
      <c r="H259" s="210"/>
      <c r="I259" s="627"/>
      <c r="J259" s="210"/>
      <c r="K259" s="210"/>
      <c r="L259" s="210"/>
      <c r="M259" s="626"/>
      <c r="N259" s="210"/>
      <c r="O259" s="210"/>
      <c r="P259" s="210"/>
      <c r="Q259" s="210"/>
      <c r="R259" s="210"/>
      <c r="S259" s="210"/>
      <c r="T259" s="210"/>
      <c r="U259" s="210"/>
      <c r="V259" s="210"/>
      <c r="W259" s="210"/>
      <c r="X259" s="210"/>
      <c r="Y259" s="210"/>
      <c r="Z259" s="210"/>
    </row>
    <row r="260" ht="12.75" customHeight="1">
      <c r="A260" s="625"/>
      <c r="B260" s="625"/>
      <c r="C260" s="625"/>
      <c r="D260" s="627"/>
      <c r="E260" s="210"/>
      <c r="F260" s="210"/>
      <c r="G260" s="210"/>
      <c r="H260" s="210"/>
      <c r="I260" s="627"/>
      <c r="J260" s="210"/>
      <c r="K260" s="210"/>
      <c r="L260" s="210"/>
      <c r="M260" s="626"/>
      <c r="N260" s="210"/>
      <c r="O260" s="210"/>
      <c r="P260" s="210"/>
      <c r="Q260" s="210"/>
      <c r="R260" s="210"/>
      <c r="S260" s="210"/>
      <c r="T260" s="210"/>
      <c r="U260" s="210"/>
      <c r="V260" s="210"/>
      <c r="W260" s="210"/>
      <c r="X260" s="210"/>
      <c r="Y260" s="210"/>
      <c r="Z260" s="210"/>
    </row>
    <row r="261" ht="12.75" customHeight="1">
      <c r="A261" s="625"/>
      <c r="B261" s="625"/>
      <c r="C261" s="625"/>
      <c r="D261" s="627"/>
      <c r="E261" s="210"/>
      <c r="F261" s="210"/>
      <c r="G261" s="210"/>
      <c r="H261" s="210"/>
      <c r="I261" s="627"/>
      <c r="J261" s="210"/>
      <c r="K261" s="210"/>
      <c r="L261" s="210"/>
      <c r="M261" s="626"/>
      <c r="N261" s="210"/>
      <c r="O261" s="210"/>
      <c r="P261" s="210"/>
      <c r="Q261" s="210"/>
      <c r="R261" s="210"/>
      <c r="S261" s="210"/>
      <c r="T261" s="210"/>
      <c r="U261" s="210"/>
      <c r="V261" s="210"/>
      <c r="W261" s="210"/>
      <c r="X261" s="210"/>
      <c r="Y261" s="210"/>
      <c r="Z261" s="210"/>
    </row>
    <row r="262" ht="12.75" customHeight="1">
      <c r="A262" s="625"/>
      <c r="B262" s="625"/>
      <c r="C262" s="625"/>
      <c r="D262" s="627"/>
      <c r="E262" s="210"/>
      <c r="F262" s="210"/>
      <c r="G262" s="210"/>
      <c r="H262" s="210"/>
      <c r="I262" s="627"/>
      <c r="J262" s="210"/>
      <c r="K262" s="210"/>
      <c r="L262" s="210"/>
      <c r="M262" s="626"/>
      <c r="N262" s="210"/>
      <c r="O262" s="210"/>
      <c r="P262" s="210"/>
      <c r="Q262" s="210"/>
      <c r="R262" s="210"/>
      <c r="S262" s="210"/>
      <c r="T262" s="210"/>
      <c r="U262" s="210"/>
      <c r="V262" s="210"/>
      <c r="W262" s="210"/>
      <c r="X262" s="210"/>
      <c r="Y262" s="210"/>
      <c r="Z262" s="210"/>
    </row>
    <row r="263" ht="12.75" customHeight="1">
      <c r="A263" s="625"/>
      <c r="B263" s="625"/>
      <c r="C263" s="625"/>
      <c r="D263" s="627"/>
      <c r="E263" s="210"/>
      <c r="F263" s="210"/>
      <c r="G263" s="210"/>
      <c r="H263" s="210"/>
      <c r="I263" s="627"/>
      <c r="J263" s="210"/>
      <c r="K263" s="210"/>
      <c r="L263" s="210"/>
      <c r="M263" s="626"/>
      <c r="N263" s="210"/>
      <c r="O263" s="210"/>
      <c r="P263" s="210"/>
      <c r="Q263" s="210"/>
      <c r="R263" s="210"/>
      <c r="S263" s="210"/>
      <c r="T263" s="210"/>
      <c r="U263" s="210"/>
      <c r="V263" s="210"/>
      <c r="W263" s="210"/>
      <c r="X263" s="210"/>
      <c r="Y263" s="210"/>
      <c r="Z263" s="210"/>
    </row>
    <row r="264" ht="12.75" customHeight="1">
      <c r="A264" s="625"/>
      <c r="B264" s="625"/>
      <c r="C264" s="625"/>
      <c r="D264" s="627"/>
      <c r="E264" s="210"/>
      <c r="F264" s="210"/>
      <c r="G264" s="210"/>
      <c r="H264" s="210"/>
      <c r="I264" s="627"/>
      <c r="J264" s="210"/>
      <c r="K264" s="210"/>
      <c r="L264" s="210"/>
      <c r="M264" s="626"/>
      <c r="N264" s="210"/>
      <c r="O264" s="210"/>
      <c r="P264" s="210"/>
      <c r="Q264" s="210"/>
      <c r="R264" s="210"/>
      <c r="S264" s="210"/>
      <c r="T264" s="210"/>
      <c r="U264" s="210"/>
      <c r="V264" s="210"/>
      <c r="W264" s="210"/>
      <c r="X264" s="210"/>
      <c r="Y264" s="210"/>
      <c r="Z264" s="210"/>
    </row>
    <row r="265" ht="12.75" customHeight="1">
      <c r="A265" s="625"/>
      <c r="B265" s="625"/>
      <c r="C265" s="625"/>
      <c r="D265" s="627"/>
      <c r="E265" s="210"/>
      <c r="F265" s="210"/>
      <c r="G265" s="210"/>
      <c r="H265" s="210"/>
      <c r="I265" s="627"/>
      <c r="J265" s="210"/>
      <c r="K265" s="210"/>
      <c r="L265" s="210"/>
      <c r="M265" s="626"/>
      <c r="N265" s="210"/>
      <c r="O265" s="210"/>
      <c r="P265" s="210"/>
      <c r="Q265" s="210"/>
      <c r="R265" s="210"/>
      <c r="S265" s="210"/>
      <c r="T265" s="210"/>
      <c r="U265" s="210"/>
      <c r="V265" s="210"/>
      <c r="W265" s="210"/>
      <c r="X265" s="210"/>
      <c r="Y265" s="210"/>
      <c r="Z265" s="210"/>
    </row>
    <row r="266" ht="12.75" customHeight="1">
      <c r="A266" s="625"/>
      <c r="B266" s="625"/>
      <c r="C266" s="625"/>
      <c r="D266" s="627"/>
      <c r="E266" s="210"/>
      <c r="F266" s="210"/>
      <c r="G266" s="210"/>
      <c r="H266" s="210"/>
      <c r="I266" s="627"/>
      <c r="J266" s="210"/>
      <c r="K266" s="210"/>
      <c r="L266" s="210"/>
      <c r="M266" s="626"/>
      <c r="N266" s="210"/>
      <c r="O266" s="210"/>
      <c r="P266" s="210"/>
      <c r="Q266" s="210"/>
      <c r="R266" s="210"/>
      <c r="S266" s="210"/>
      <c r="T266" s="210"/>
      <c r="U266" s="210"/>
      <c r="V266" s="210"/>
      <c r="W266" s="210"/>
      <c r="X266" s="210"/>
      <c r="Y266" s="210"/>
      <c r="Z266" s="210"/>
    </row>
    <row r="267" ht="12.75" customHeight="1">
      <c r="A267" s="625"/>
      <c r="B267" s="625"/>
      <c r="C267" s="625"/>
      <c r="D267" s="627"/>
      <c r="E267" s="210"/>
      <c r="F267" s="210"/>
      <c r="G267" s="210"/>
      <c r="H267" s="210"/>
      <c r="I267" s="627"/>
      <c r="J267" s="210"/>
      <c r="K267" s="210"/>
      <c r="L267" s="210"/>
      <c r="M267" s="626"/>
      <c r="N267" s="210"/>
      <c r="O267" s="210"/>
      <c r="P267" s="210"/>
      <c r="Q267" s="210"/>
      <c r="R267" s="210"/>
      <c r="S267" s="210"/>
      <c r="T267" s="210"/>
      <c r="U267" s="210"/>
      <c r="V267" s="210"/>
      <c r="W267" s="210"/>
      <c r="X267" s="210"/>
      <c r="Y267" s="210"/>
      <c r="Z267" s="210"/>
    </row>
    <row r="268" ht="12.75" customHeight="1">
      <c r="A268" s="625"/>
      <c r="B268" s="625"/>
      <c r="C268" s="625"/>
      <c r="D268" s="627"/>
      <c r="E268" s="210"/>
      <c r="F268" s="210"/>
      <c r="G268" s="210"/>
      <c r="H268" s="210"/>
      <c r="I268" s="627"/>
      <c r="J268" s="210"/>
      <c r="K268" s="210"/>
      <c r="L268" s="210"/>
      <c r="M268" s="626"/>
      <c r="N268" s="210"/>
      <c r="O268" s="210"/>
      <c r="P268" s="210"/>
      <c r="Q268" s="210"/>
      <c r="R268" s="210"/>
      <c r="S268" s="210"/>
      <c r="T268" s="210"/>
      <c r="U268" s="210"/>
      <c r="V268" s="210"/>
      <c r="W268" s="210"/>
      <c r="X268" s="210"/>
      <c r="Y268" s="210"/>
      <c r="Z268" s="210"/>
    </row>
    <row r="269" ht="12.75" customHeight="1">
      <c r="A269" s="625"/>
      <c r="B269" s="625"/>
      <c r="C269" s="625"/>
      <c r="D269" s="627"/>
      <c r="E269" s="210"/>
      <c r="F269" s="210"/>
      <c r="G269" s="210"/>
      <c r="H269" s="210"/>
      <c r="I269" s="627"/>
      <c r="J269" s="210"/>
      <c r="K269" s="210"/>
      <c r="L269" s="210"/>
      <c r="M269" s="626"/>
      <c r="N269" s="210"/>
      <c r="O269" s="210"/>
      <c r="P269" s="210"/>
      <c r="Q269" s="210"/>
      <c r="R269" s="210"/>
      <c r="S269" s="210"/>
      <c r="T269" s="210"/>
      <c r="U269" s="210"/>
      <c r="V269" s="210"/>
      <c r="W269" s="210"/>
      <c r="X269" s="210"/>
      <c r="Y269" s="210"/>
      <c r="Z269" s="210"/>
    </row>
    <row r="270" ht="12.75" customHeight="1">
      <c r="A270" s="625"/>
      <c r="B270" s="625"/>
      <c r="C270" s="625"/>
      <c r="D270" s="627"/>
      <c r="E270" s="210"/>
      <c r="F270" s="210"/>
      <c r="G270" s="210"/>
      <c r="H270" s="210"/>
      <c r="I270" s="627"/>
      <c r="J270" s="210"/>
      <c r="K270" s="210"/>
      <c r="L270" s="210"/>
      <c r="M270" s="626"/>
      <c r="N270" s="210"/>
      <c r="O270" s="210"/>
      <c r="P270" s="210"/>
      <c r="Q270" s="210"/>
      <c r="R270" s="210"/>
      <c r="S270" s="210"/>
      <c r="T270" s="210"/>
      <c r="U270" s="210"/>
      <c r="V270" s="210"/>
      <c r="W270" s="210"/>
      <c r="X270" s="210"/>
      <c r="Y270" s="210"/>
      <c r="Z270" s="210"/>
    </row>
    <row r="271" ht="12.75" customHeight="1">
      <c r="A271" s="625"/>
      <c r="B271" s="625"/>
      <c r="C271" s="625"/>
      <c r="D271" s="627"/>
      <c r="E271" s="210"/>
      <c r="F271" s="210"/>
      <c r="G271" s="210"/>
      <c r="H271" s="210"/>
      <c r="I271" s="627"/>
      <c r="J271" s="210"/>
      <c r="K271" s="210"/>
      <c r="L271" s="210"/>
      <c r="M271" s="626"/>
      <c r="N271" s="210"/>
      <c r="O271" s="210"/>
      <c r="P271" s="210"/>
      <c r="Q271" s="210"/>
      <c r="R271" s="210"/>
      <c r="S271" s="210"/>
      <c r="T271" s="210"/>
      <c r="U271" s="210"/>
      <c r="V271" s="210"/>
      <c r="W271" s="210"/>
      <c r="X271" s="210"/>
      <c r="Y271" s="210"/>
      <c r="Z271" s="210"/>
    </row>
    <row r="272" ht="12.75" customHeight="1">
      <c r="A272" s="625"/>
      <c r="B272" s="625"/>
      <c r="C272" s="625"/>
      <c r="D272" s="627"/>
      <c r="E272" s="210"/>
      <c r="F272" s="210"/>
      <c r="G272" s="210"/>
      <c r="H272" s="210"/>
      <c r="I272" s="627"/>
      <c r="J272" s="210"/>
      <c r="K272" s="210"/>
      <c r="L272" s="210"/>
      <c r="M272" s="626"/>
      <c r="N272" s="210"/>
      <c r="O272" s="210"/>
      <c r="P272" s="210"/>
      <c r="Q272" s="210"/>
      <c r="R272" s="210"/>
      <c r="S272" s="210"/>
      <c r="T272" s="210"/>
      <c r="U272" s="210"/>
      <c r="V272" s="210"/>
      <c r="W272" s="210"/>
      <c r="X272" s="210"/>
      <c r="Y272" s="210"/>
      <c r="Z272" s="210"/>
    </row>
    <row r="273" ht="12.75" customHeight="1">
      <c r="A273" s="625"/>
      <c r="B273" s="625"/>
      <c r="C273" s="625"/>
      <c r="D273" s="627"/>
      <c r="E273" s="210"/>
      <c r="F273" s="210"/>
      <c r="G273" s="210"/>
      <c r="H273" s="210"/>
      <c r="I273" s="627"/>
      <c r="J273" s="210"/>
      <c r="K273" s="210"/>
      <c r="L273" s="210"/>
      <c r="M273" s="626"/>
      <c r="N273" s="210"/>
      <c r="O273" s="210"/>
      <c r="P273" s="210"/>
      <c r="Q273" s="210"/>
      <c r="R273" s="210"/>
      <c r="S273" s="210"/>
      <c r="T273" s="210"/>
      <c r="U273" s="210"/>
      <c r="V273" s="210"/>
      <c r="W273" s="210"/>
      <c r="X273" s="210"/>
      <c r="Y273" s="210"/>
      <c r="Z273" s="210"/>
    </row>
    <row r="274" ht="12.75" customHeight="1">
      <c r="A274" s="625"/>
      <c r="B274" s="625"/>
      <c r="C274" s="625"/>
      <c r="D274" s="627"/>
      <c r="E274" s="210"/>
      <c r="F274" s="210"/>
      <c r="G274" s="210"/>
      <c r="H274" s="210"/>
      <c r="I274" s="627"/>
      <c r="J274" s="210"/>
      <c r="K274" s="210"/>
      <c r="L274" s="210"/>
      <c r="M274" s="626"/>
      <c r="N274" s="210"/>
      <c r="O274" s="210"/>
      <c r="P274" s="210"/>
      <c r="Q274" s="210"/>
      <c r="R274" s="210"/>
      <c r="S274" s="210"/>
      <c r="T274" s="210"/>
      <c r="U274" s="210"/>
      <c r="V274" s="210"/>
      <c r="W274" s="210"/>
      <c r="X274" s="210"/>
      <c r="Y274" s="210"/>
      <c r="Z274" s="210"/>
    </row>
    <row r="275" ht="12.75" customHeight="1">
      <c r="A275" s="625"/>
      <c r="B275" s="625"/>
      <c r="C275" s="625"/>
      <c r="D275" s="627"/>
      <c r="E275" s="210"/>
      <c r="F275" s="210"/>
      <c r="G275" s="210"/>
      <c r="H275" s="210"/>
      <c r="I275" s="627"/>
      <c r="J275" s="210"/>
      <c r="K275" s="210"/>
      <c r="L275" s="210"/>
      <c r="M275" s="626"/>
      <c r="N275" s="210"/>
      <c r="O275" s="210"/>
      <c r="P275" s="210"/>
      <c r="Q275" s="210"/>
      <c r="R275" s="210"/>
      <c r="S275" s="210"/>
      <c r="T275" s="210"/>
      <c r="U275" s="210"/>
      <c r="V275" s="210"/>
      <c r="W275" s="210"/>
      <c r="X275" s="210"/>
      <c r="Y275" s="210"/>
      <c r="Z275" s="210"/>
    </row>
    <row r="276" ht="12.75" customHeight="1">
      <c r="A276" s="625"/>
      <c r="B276" s="625"/>
      <c r="C276" s="625"/>
      <c r="D276" s="627"/>
      <c r="E276" s="210"/>
      <c r="F276" s="210"/>
      <c r="G276" s="210"/>
      <c r="H276" s="210"/>
      <c r="I276" s="627"/>
      <c r="J276" s="210"/>
      <c r="K276" s="210"/>
      <c r="L276" s="210"/>
      <c r="M276" s="626"/>
      <c r="N276" s="210"/>
      <c r="O276" s="210"/>
      <c r="P276" s="210"/>
      <c r="Q276" s="210"/>
      <c r="R276" s="210"/>
      <c r="S276" s="210"/>
      <c r="T276" s="210"/>
      <c r="U276" s="210"/>
      <c r="V276" s="210"/>
      <c r="W276" s="210"/>
      <c r="X276" s="210"/>
      <c r="Y276" s="210"/>
      <c r="Z276" s="210"/>
    </row>
    <row r="277" ht="12.75" customHeight="1">
      <c r="A277" s="625"/>
      <c r="B277" s="625"/>
      <c r="C277" s="625"/>
      <c r="D277" s="627"/>
      <c r="E277" s="210"/>
      <c r="F277" s="210"/>
      <c r="G277" s="210"/>
      <c r="H277" s="210"/>
      <c r="I277" s="627"/>
      <c r="J277" s="210"/>
      <c r="K277" s="210"/>
      <c r="L277" s="210"/>
      <c r="M277" s="626"/>
      <c r="N277" s="210"/>
      <c r="O277" s="210"/>
      <c r="P277" s="210"/>
      <c r="Q277" s="210"/>
      <c r="R277" s="210"/>
      <c r="S277" s="210"/>
      <c r="T277" s="210"/>
      <c r="U277" s="210"/>
      <c r="V277" s="210"/>
      <c r="W277" s="210"/>
      <c r="X277" s="210"/>
      <c r="Y277" s="210"/>
      <c r="Z277" s="210"/>
    </row>
    <row r="278" ht="12.75" customHeight="1">
      <c r="A278" s="625"/>
      <c r="B278" s="625"/>
      <c r="C278" s="625"/>
      <c r="D278" s="627"/>
      <c r="E278" s="210"/>
      <c r="F278" s="210"/>
      <c r="G278" s="210"/>
      <c r="H278" s="210"/>
      <c r="I278" s="627"/>
      <c r="J278" s="210"/>
      <c r="K278" s="210"/>
      <c r="L278" s="210"/>
      <c r="M278" s="626"/>
      <c r="N278" s="210"/>
      <c r="O278" s="210"/>
      <c r="P278" s="210"/>
      <c r="Q278" s="210"/>
      <c r="R278" s="210"/>
      <c r="S278" s="210"/>
      <c r="T278" s="210"/>
      <c r="U278" s="210"/>
      <c r="V278" s="210"/>
      <c r="W278" s="210"/>
      <c r="X278" s="210"/>
      <c r="Y278" s="210"/>
      <c r="Z278" s="210"/>
    </row>
    <row r="279" ht="12.75" customHeight="1">
      <c r="A279" s="625"/>
      <c r="B279" s="625"/>
      <c r="C279" s="625"/>
      <c r="D279" s="627"/>
      <c r="E279" s="210"/>
      <c r="F279" s="210"/>
      <c r="G279" s="210"/>
      <c r="H279" s="210"/>
      <c r="I279" s="627"/>
      <c r="J279" s="210"/>
      <c r="K279" s="210"/>
      <c r="L279" s="210"/>
      <c r="M279" s="626"/>
      <c r="N279" s="210"/>
      <c r="O279" s="210"/>
      <c r="P279" s="210"/>
      <c r="Q279" s="210"/>
      <c r="R279" s="210"/>
      <c r="S279" s="210"/>
      <c r="T279" s="210"/>
      <c r="U279" s="210"/>
      <c r="V279" s="210"/>
      <c r="W279" s="210"/>
      <c r="X279" s="210"/>
      <c r="Y279" s="210"/>
      <c r="Z279" s="210"/>
    </row>
    <row r="280" ht="12.75" customHeight="1">
      <c r="A280" s="625"/>
      <c r="B280" s="625"/>
      <c r="C280" s="625"/>
      <c r="D280" s="627"/>
      <c r="E280" s="210"/>
      <c r="F280" s="210"/>
      <c r="G280" s="210"/>
      <c r="H280" s="210"/>
      <c r="I280" s="627"/>
      <c r="J280" s="210"/>
      <c r="K280" s="210"/>
      <c r="L280" s="210"/>
      <c r="M280" s="626"/>
      <c r="N280" s="210"/>
      <c r="O280" s="210"/>
      <c r="P280" s="210"/>
      <c r="Q280" s="210"/>
      <c r="R280" s="210"/>
      <c r="S280" s="210"/>
      <c r="T280" s="210"/>
      <c r="U280" s="210"/>
      <c r="V280" s="210"/>
      <c r="W280" s="210"/>
      <c r="X280" s="210"/>
      <c r="Y280" s="210"/>
      <c r="Z280" s="210"/>
    </row>
    <row r="281" ht="12.75" customHeight="1">
      <c r="A281" s="625"/>
      <c r="B281" s="625"/>
      <c r="C281" s="625"/>
      <c r="D281" s="627"/>
      <c r="E281" s="210"/>
      <c r="F281" s="210"/>
      <c r="G281" s="210"/>
      <c r="H281" s="210"/>
      <c r="I281" s="627"/>
      <c r="J281" s="210"/>
      <c r="K281" s="210"/>
      <c r="L281" s="210"/>
      <c r="M281" s="626"/>
      <c r="N281" s="210"/>
      <c r="O281" s="210"/>
      <c r="P281" s="210"/>
      <c r="Q281" s="210"/>
      <c r="R281" s="210"/>
      <c r="S281" s="210"/>
      <c r="T281" s="210"/>
      <c r="U281" s="210"/>
      <c r="V281" s="210"/>
      <c r="W281" s="210"/>
      <c r="X281" s="210"/>
      <c r="Y281" s="210"/>
      <c r="Z281" s="210"/>
    </row>
    <row r="282" ht="12.75" customHeight="1">
      <c r="A282" s="625"/>
      <c r="B282" s="625"/>
      <c r="C282" s="625"/>
      <c r="D282" s="627"/>
      <c r="E282" s="210"/>
      <c r="F282" s="210"/>
      <c r="G282" s="210"/>
      <c r="H282" s="210"/>
      <c r="I282" s="627"/>
      <c r="J282" s="210"/>
      <c r="K282" s="210"/>
      <c r="L282" s="210"/>
      <c r="M282" s="626"/>
      <c r="N282" s="210"/>
      <c r="O282" s="210"/>
      <c r="P282" s="210"/>
      <c r="Q282" s="210"/>
      <c r="R282" s="210"/>
      <c r="S282" s="210"/>
      <c r="T282" s="210"/>
      <c r="U282" s="210"/>
      <c r="V282" s="210"/>
      <c r="W282" s="210"/>
      <c r="X282" s="210"/>
      <c r="Y282" s="210"/>
      <c r="Z282" s="210"/>
    </row>
    <row r="283" ht="12.75" customHeight="1">
      <c r="A283" s="625"/>
      <c r="B283" s="625"/>
      <c r="C283" s="625"/>
      <c r="D283" s="627"/>
      <c r="E283" s="210"/>
      <c r="F283" s="210"/>
      <c r="G283" s="210"/>
      <c r="H283" s="210"/>
      <c r="I283" s="627"/>
      <c r="J283" s="210"/>
      <c r="K283" s="210"/>
      <c r="L283" s="210"/>
      <c r="M283" s="626"/>
      <c r="N283" s="210"/>
      <c r="O283" s="210"/>
      <c r="P283" s="210"/>
      <c r="Q283" s="210"/>
      <c r="R283" s="210"/>
      <c r="S283" s="210"/>
      <c r="T283" s="210"/>
      <c r="U283" s="210"/>
      <c r="V283" s="210"/>
      <c r="W283" s="210"/>
      <c r="X283" s="210"/>
      <c r="Y283" s="210"/>
      <c r="Z283" s="210"/>
    </row>
    <row r="284" ht="12.75" customHeight="1">
      <c r="A284" s="625"/>
      <c r="B284" s="625"/>
      <c r="C284" s="625"/>
      <c r="D284" s="627"/>
      <c r="E284" s="210"/>
      <c r="F284" s="210"/>
      <c r="G284" s="210"/>
      <c r="H284" s="210"/>
      <c r="I284" s="627"/>
      <c r="J284" s="210"/>
      <c r="K284" s="210"/>
      <c r="L284" s="210"/>
      <c r="M284" s="626"/>
      <c r="N284" s="210"/>
      <c r="O284" s="210"/>
      <c r="P284" s="210"/>
      <c r="Q284" s="210"/>
      <c r="R284" s="210"/>
      <c r="S284" s="210"/>
      <c r="T284" s="210"/>
      <c r="U284" s="210"/>
      <c r="V284" s="210"/>
      <c r="W284" s="210"/>
      <c r="X284" s="210"/>
      <c r="Y284" s="210"/>
      <c r="Z284" s="210"/>
    </row>
    <row r="285" ht="12.75" customHeight="1">
      <c r="A285" s="625"/>
      <c r="B285" s="625"/>
      <c r="C285" s="625"/>
      <c r="D285" s="627"/>
      <c r="E285" s="210"/>
      <c r="F285" s="210"/>
      <c r="G285" s="210"/>
      <c r="H285" s="210"/>
      <c r="I285" s="627"/>
      <c r="J285" s="210"/>
      <c r="K285" s="210"/>
      <c r="L285" s="210"/>
      <c r="M285" s="626"/>
      <c r="N285" s="210"/>
      <c r="O285" s="210"/>
      <c r="P285" s="210"/>
      <c r="Q285" s="210"/>
      <c r="R285" s="210"/>
      <c r="S285" s="210"/>
      <c r="T285" s="210"/>
      <c r="U285" s="210"/>
      <c r="V285" s="210"/>
      <c r="W285" s="210"/>
      <c r="X285" s="210"/>
      <c r="Y285" s="210"/>
      <c r="Z285" s="210"/>
    </row>
    <row r="286" ht="12.75" customHeight="1">
      <c r="A286" s="625"/>
      <c r="B286" s="625"/>
      <c r="C286" s="625"/>
      <c r="D286" s="627"/>
      <c r="E286" s="210"/>
      <c r="F286" s="210"/>
      <c r="G286" s="210"/>
      <c r="H286" s="210"/>
      <c r="I286" s="627"/>
      <c r="J286" s="210"/>
      <c r="K286" s="210"/>
      <c r="L286" s="210"/>
      <c r="M286" s="626"/>
      <c r="N286" s="210"/>
      <c r="O286" s="210"/>
      <c r="P286" s="210"/>
      <c r="Q286" s="210"/>
      <c r="R286" s="210"/>
      <c r="S286" s="210"/>
      <c r="T286" s="210"/>
      <c r="U286" s="210"/>
      <c r="V286" s="210"/>
      <c r="W286" s="210"/>
      <c r="X286" s="210"/>
      <c r="Y286" s="210"/>
      <c r="Z286" s="210"/>
    </row>
    <row r="287" ht="12.75" customHeight="1">
      <c r="A287" s="625"/>
      <c r="B287" s="625"/>
      <c r="C287" s="625"/>
      <c r="D287" s="627"/>
      <c r="E287" s="210"/>
      <c r="F287" s="210"/>
      <c r="G287" s="210"/>
      <c r="H287" s="210"/>
      <c r="I287" s="627"/>
      <c r="J287" s="210"/>
      <c r="K287" s="210"/>
      <c r="L287" s="210"/>
      <c r="M287" s="626"/>
      <c r="N287" s="210"/>
      <c r="O287" s="210"/>
      <c r="P287" s="210"/>
      <c r="Q287" s="210"/>
      <c r="R287" s="210"/>
      <c r="S287" s="210"/>
      <c r="T287" s="210"/>
      <c r="U287" s="210"/>
      <c r="V287" s="210"/>
      <c r="W287" s="210"/>
      <c r="X287" s="210"/>
      <c r="Y287" s="210"/>
      <c r="Z287" s="210"/>
    </row>
    <row r="288" ht="12.75" customHeight="1">
      <c r="A288" s="625"/>
      <c r="B288" s="625"/>
      <c r="C288" s="625"/>
      <c r="D288" s="627"/>
      <c r="E288" s="210"/>
      <c r="F288" s="210"/>
      <c r="G288" s="210"/>
      <c r="H288" s="210"/>
      <c r="I288" s="627"/>
      <c r="J288" s="210"/>
      <c r="K288" s="210"/>
      <c r="L288" s="210"/>
      <c r="M288" s="626"/>
      <c r="N288" s="210"/>
      <c r="O288" s="210"/>
      <c r="P288" s="210"/>
      <c r="Q288" s="210"/>
      <c r="R288" s="210"/>
      <c r="S288" s="210"/>
      <c r="T288" s="210"/>
      <c r="U288" s="210"/>
      <c r="V288" s="210"/>
      <c r="W288" s="210"/>
      <c r="X288" s="210"/>
      <c r="Y288" s="210"/>
      <c r="Z288" s="210"/>
    </row>
    <row r="289" ht="12.75" customHeight="1">
      <c r="A289" s="625"/>
      <c r="B289" s="625"/>
      <c r="C289" s="625"/>
      <c r="D289" s="627"/>
      <c r="E289" s="210"/>
      <c r="F289" s="210"/>
      <c r="G289" s="210"/>
      <c r="H289" s="210"/>
      <c r="I289" s="627"/>
      <c r="J289" s="210"/>
      <c r="K289" s="210"/>
      <c r="L289" s="210"/>
      <c r="M289" s="626"/>
      <c r="N289" s="210"/>
      <c r="O289" s="210"/>
      <c r="P289" s="210"/>
      <c r="Q289" s="210"/>
      <c r="R289" s="210"/>
      <c r="S289" s="210"/>
      <c r="T289" s="210"/>
      <c r="U289" s="210"/>
      <c r="V289" s="210"/>
      <c r="W289" s="210"/>
      <c r="X289" s="210"/>
      <c r="Y289" s="210"/>
      <c r="Z289" s="210"/>
    </row>
    <row r="290" ht="12.75" customHeight="1">
      <c r="A290" s="625"/>
      <c r="B290" s="625"/>
      <c r="C290" s="625"/>
      <c r="D290" s="627"/>
      <c r="E290" s="210"/>
      <c r="F290" s="210"/>
      <c r="G290" s="210"/>
      <c r="H290" s="210"/>
      <c r="I290" s="627"/>
      <c r="J290" s="210"/>
      <c r="K290" s="210"/>
      <c r="L290" s="210"/>
      <c r="M290" s="626"/>
      <c r="N290" s="210"/>
      <c r="O290" s="210"/>
      <c r="P290" s="210"/>
      <c r="Q290" s="210"/>
      <c r="R290" s="210"/>
      <c r="S290" s="210"/>
      <c r="T290" s="210"/>
      <c r="U290" s="210"/>
      <c r="V290" s="210"/>
      <c r="W290" s="210"/>
      <c r="X290" s="210"/>
      <c r="Y290" s="210"/>
      <c r="Z290" s="210"/>
    </row>
    <row r="291" ht="12.75" customHeight="1">
      <c r="A291" s="625"/>
      <c r="B291" s="625"/>
      <c r="C291" s="625"/>
      <c r="D291" s="627"/>
      <c r="E291" s="210"/>
      <c r="F291" s="210"/>
      <c r="G291" s="210"/>
      <c r="H291" s="210"/>
      <c r="I291" s="627"/>
      <c r="J291" s="210"/>
      <c r="K291" s="210"/>
      <c r="L291" s="210"/>
      <c r="M291" s="626"/>
      <c r="N291" s="210"/>
      <c r="O291" s="210"/>
      <c r="P291" s="210"/>
      <c r="Q291" s="210"/>
      <c r="R291" s="210"/>
      <c r="S291" s="210"/>
      <c r="T291" s="210"/>
      <c r="U291" s="210"/>
      <c r="V291" s="210"/>
      <c r="W291" s="210"/>
      <c r="X291" s="210"/>
      <c r="Y291" s="210"/>
      <c r="Z291" s="210"/>
    </row>
    <row r="292" ht="12.75" customHeight="1">
      <c r="A292" s="625"/>
      <c r="B292" s="625"/>
      <c r="C292" s="625"/>
      <c r="D292" s="627"/>
      <c r="E292" s="210"/>
      <c r="F292" s="210"/>
      <c r="G292" s="210"/>
      <c r="H292" s="210"/>
      <c r="I292" s="627"/>
      <c r="J292" s="210"/>
      <c r="K292" s="210"/>
      <c r="L292" s="210"/>
      <c r="M292" s="626"/>
      <c r="N292" s="210"/>
      <c r="O292" s="210"/>
      <c r="P292" s="210"/>
      <c r="Q292" s="210"/>
      <c r="R292" s="210"/>
      <c r="S292" s="210"/>
      <c r="T292" s="210"/>
      <c r="U292" s="210"/>
      <c r="V292" s="210"/>
      <c r="W292" s="210"/>
      <c r="X292" s="210"/>
      <c r="Y292" s="210"/>
      <c r="Z292" s="210"/>
    </row>
    <row r="293" ht="12.75" customHeight="1">
      <c r="A293" s="625"/>
      <c r="B293" s="625"/>
      <c r="C293" s="625"/>
      <c r="D293" s="627"/>
      <c r="E293" s="210"/>
      <c r="F293" s="210"/>
      <c r="G293" s="210"/>
      <c r="H293" s="210"/>
      <c r="I293" s="627"/>
      <c r="J293" s="210"/>
      <c r="K293" s="210"/>
      <c r="L293" s="210"/>
      <c r="M293" s="626"/>
      <c r="N293" s="210"/>
      <c r="O293" s="210"/>
      <c r="P293" s="210"/>
      <c r="Q293" s="210"/>
      <c r="R293" s="210"/>
      <c r="S293" s="210"/>
      <c r="T293" s="210"/>
      <c r="U293" s="210"/>
      <c r="V293" s="210"/>
      <c r="W293" s="210"/>
      <c r="X293" s="210"/>
      <c r="Y293" s="210"/>
      <c r="Z293" s="210"/>
    </row>
    <row r="294" ht="12.75" customHeight="1">
      <c r="A294" s="625"/>
      <c r="B294" s="625"/>
      <c r="C294" s="625"/>
      <c r="D294" s="627"/>
      <c r="E294" s="210"/>
      <c r="F294" s="210"/>
      <c r="G294" s="210"/>
      <c r="H294" s="210"/>
      <c r="I294" s="627"/>
      <c r="J294" s="210"/>
      <c r="K294" s="210"/>
      <c r="L294" s="210"/>
      <c r="M294" s="626"/>
      <c r="N294" s="210"/>
      <c r="O294" s="210"/>
      <c r="P294" s="210"/>
      <c r="Q294" s="210"/>
      <c r="R294" s="210"/>
      <c r="S294" s="210"/>
      <c r="T294" s="210"/>
      <c r="U294" s="210"/>
      <c r="V294" s="210"/>
      <c r="W294" s="210"/>
      <c r="X294" s="210"/>
      <c r="Y294" s="210"/>
      <c r="Z294" s="210"/>
    </row>
    <row r="295" ht="12.75" customHeight="1">
      <c r="A295" s="625"/>
      <c r="B295" s="625"/>
      <c r="C295" s="625"/>
      <c r="D295" s="627"/>
      <c r="E295" s="210"/>
      <c r="F295" s="210"/>
      <c r="G295" s="210"/>
      <c r="H295" s="210"/>
      <c r="I295" s="627"/>
      <c r="J295" s="210"/>
      <c r="K295" s="210"/>
      <c r="L295" s="210"/>
      <c r="M295" s="626"/>
      <c r="N295" s="210"/>
      <c r="O295" s="210"/>
      <c r="P295" s="210"/>
      <c r="Q295" s="210"/>
      <c r="R295" s="210"/>
      <c r="S295" s="210"/>
      <c r="T295" s="210"/>
      <c r="U295" s="210"/>
      <c r="V295" s="210"/>
      <c r="W295" s="210"/>
      <c r="X295" s="210"/>
      <c r="Y295" s="210"/>
      <c r="Z295" s="210"/>
    </row>
    <row r="296" ht="12.75" customHeight="1">
      <c r="A296" s="625"/>
      <c r="B296" s="625"/>
      <c r="C296" s="625"/>
      <c r="D296" s="627"/>
      <c r="E296" s="210"/>
      <c r="F296" s="210"/>
      <c r="G296" s="210"/>
      <c r="H296" s="210"/>
      <c r="I296" s="627"/>
      <c r="J296" s="210"/>
      <c r="K296" s="210"/>
      <c r="L296" s="210"/>
      <c r="M296" s="626"/>
      <c r="N296" s="210"/>
      <c r="O296" s="210"/>
      <c r="P296" s="210"/>
      <c r="Q296" s="210"/>
      <c r="R296" s="210"/>
      <c r="S296" s="210"/>
      <c r="T296" s="210"/>
      <c r="U296" s="210"/>
      <c r="V296" s="210"/>
      <c r="W296" s="210"/>
      <c r="X296" s="210"/>
      <c r="Y296" s="210"/>
      <c r="Z296" s="210"/>
    </row>
    <row r="297" ht="12.75" customHeight="1">
      <c r="A297" s="625"/>
      <c r="B297" s="625"/>
      <c r="C297" s="625"/>
      <c r="D297" s="627"/>
      <c r="E297" s="210"/>
      <c r="F297" s="210"/>
      <c r="G297" s="210"/>
      <c r="H297" s="210"/>
      <c r="I297" s="627"/>
      <c r="J297" s="210"/>
      <c r="K297" s="210"/>
      <c r="L297" s="210"/>
      <c r="M297" s="626"/>
      <c r="N297" s="210"/>
      <c r="O297" s="210"/>
      <c r="P297" s="210"/>
      <c r="Q297" s="210"/>
      <c r="R297" s="210"/>
      <c r="S297" s="210"/>
      <c r="T297" s="210"/>
      <c r="U297" s="210"/>
      <c r="V297" s="210"/>
      <c r="W297" s="210"/>
      <c r="X297" s="210"/>
      <c r="Y297" s="210"/>
      <c r="Z297" s="210"/>
    </row>
    <row r="298" ht="12.75" customHeight="1">
      <c r="A298" s="625"/>
      <c r="B298" s="625"/>
      <c r="C298" s="625"/>
      <c r="D298" s="627"/>
      <c r="E298" s="210"/>
      <c r="F298" s="210"/>
      <c r="G298" s="210"/>
      <c r="H298" s="210"/>
      <c r="I298" s="627"/>
      <c r="J298" s="210"/>
      <c r="K298" s="210"/>
      <c r="L298" s="210"/>
      <c r="M298" s="626"/>
      <c r="N298" s="210"/>
      <c r="O298" s="210"/>
      <c r="P298" s="210"/>
      <c r="Q298" s="210"/>
      <c r="R298" s="210"/>
      <c r="S298" s="210"/>
      <c r="T298" s="210"/>
      <c r="U298" s="210"/>
      <c r="V298" s="210"/>
      <c r="W298" s="210"/>
      <c r="X298" s="210"/>
      <c r="Y298" s="210"/>
      <c r="Z298" s="210"/>
    </row>
    <row r="299" ht="12.75" customHeight="1">
      <c r="A299" s="625"/>
      <c r="B299" s="625"/>
      <c r="C299" s="625"/>
      <c r="D299" s="627"/>
      <c r="E299" s="210"/>
      <c r="F299" s="210"/>
      <c r="G299" s="210"/>
      <c r="H299" s="210"/>
      <c r="I299" s="627"/>
      <c r="J299" s="210"/>
      <c r="K299" s="210"/>
      <c r="L299" s="210"/>
      <c r="M299" s="626"/>
      <c r="N299" s="210"/>
      <c r="O299" s="210"/>
      <c r="P299" s="210"/>
      <c r="Q299" s="210"/>
      <c r="R299" s="210"/>
      <c r="S299" s="210"/>
      <c r="T299" s="210"/>
      <c r="U299" s="210"/>
      <c r="V299" s="210"/>
      <c r="W299" s="210"/>
      <c r="X299" s="210"/>
      <c r="Y299" s="210"/>
      <c r="Z299" s="210"/>
    </row>
    <row r="300" ht="12.75" customHeight="1">
      <c r="A300" s="625"/>
      <c r="B300" s="625"/>
      <c r="C300" s="625"/>
      <c r="D300" s="627"/>
      <c r="E300" s="210"/>
      <c r="F300" s="210"/>
      <c r="G300" s="210"/>
      <c r="H300" s="210"/>
      <c r="I300" s="627"/>
      <c r="J300" s="210"/>
      <c r="K300" s="210"/>
      <c r="L300" s="210"/>
      <c r="M300" s="626"/>
      <c r="N300" s="210"/>
      <c r="O300" s="210"/>
      <c r="P300" s="210"/>
      <c r="Q300" s="210"/>
      <c r="R300" s="210"/>
      <c r="S300" s="210"/>
      <c r="T300" s="210"/>
      <c r="U300" s="210"/>
      <c r="V300" s="210"/>
      <c r="W300" s="210"/>
      <c r="X300" s="210"/>
      <c r="Y300" s="210"/>
      <c r="Z300" s="210"/>
    </row>
    <row r="301" ht="12.75" customHeight="1">
      <c r="A301" s="625"/>
      <c r="B301" s="625"/>
      <c r="C301" s="625"/>
      <c r="D301" s="627"/>
      <c r="E301" s="210"/>
      <c r="F301" s="210"/>
      <c r="G301" s="210"/>
      <c r="H301" s="210"/>
      <c r="I301" s="627"/>
      <c r="J301" s="210"/>
      <c r="K301" s="210"/>
      <c r="L301" s="210"/>
      <c r="M301" s="626"/>
      <c r="N301" s="210"/>
      <c r="O301" s="210"/>
      <c r="P301" s="210"/>
      <c r="Q301" s="210"/>
      <c r="R301" s="210"/>
      <c r="S301" s="210"/>
      <c r="T301" s="210"/>
      <c r="U301" s="210"/>
      <c r="V301" s="210"/>
      <c r="W301" s="210"/>
      <c r="X301" s="210"/>
      <c r="Y301" s="210"/>
      <c r="Z301" s="210"/>
    </row>
    <row r="302" ht="12.75" customHeight="1">
      <c r="A302" s="625"/>
      <c r="B302" s="625"/>
      <c r="C302" s="625"/>
      <c r="D302" s="627"/>
      <c r="E302" s="210"/>
      <c r="F302" s="210"/>
      <c r="G302" s="210"/>
      <c r="H302" s="210"/>
      <c r="I302" s="627"/>
      <c r="J302" s="210"/>
      <c r="K302" s="210"/>
      <c r="L302" s="210"/>
      <c r="M302" s="626"/>
      <c r="N302" s="210"/>
      <c r="O302" s="210"/>
      <c r="P302" s="210"/>
      <c r="Q302" s="210"/>
      <c r="R302" s="210"/>
      <c r="S302" s="210"/>
      <c r="T302" s="210"/>
      <c r="U302" s="210"/>
      <c r="V302" s="210"/>
      <c r="W302" s="210"/>
      <c r="X302" s="210"/>
      <c r="Y302" s="210"/>
      <c r="Z302" s="210"/>
    </row>
    <row r="303" ht="12.75" customHeight="1">
      <c r="A303" s="625"/>
      <c r="B303" s="625"/>
      <c r="C303" s="625"/>
      <c r="D303" s="627"/>
      <c r="E303" s="210"/>
      <c r="F303" s="210"/>
      <c r="G303" s="210"/>
      <c r="H303" s="210"/>
      <c r="I303" s="627"/>
      <c r="J303" s="210"/>
      <c r="K303" s="210"/>
      <c r="L303" s="210"/>
      <c r="M303" s="626"/>
      <c r="N303" s="210"/>
      <c r="O303" s="210"/>
      <c r="P303" s="210"/>
      <c r="Q303" s="210"/>
      <c r="R303" s="210"/>
      <c r="S303" s="210"/>
      <c r="T303" s="210"/>
      <c r="U303" s="210"/>
      <c r="V303" s="210"/>
      <c r="W303" s="210"/>
      <c r="X303" s="210"/>
      <c r="Y303" s="210"/>
      <c r="Z303" s="210"/>
    </row>
    <row r="304" ht="12.75" customHeight="1">
      <c r="A304" s="625"/>
      <c r="B304" s="625"/>
      <c r="C304" s="625"/>
      <c r="D304" s="627"/>
      <c r="E304" s="210"/>
      <c r="F304" s="210"/>
      <c r="G304" s="210"/>
      <c r="H304" s="210"/>
      <c r="I304" s="627"/>
      <c r="J304" s="210"/>
      <c r="K304" s="210"/>
      <c r="L304" s="210"/>
      <c r="M304" s="626"/>
      <c r="N304" s="210"/>
      <c r="O304" s="210"/>
      <c r="P304" s="210"/>
      <c r="Q304" s="210"/>
      <c r="R304" s="210"/>
      <c r="S304" s="210"/>
      <c r="T304" s="210"/>
      <c r="U304" s="210"/>
      <c r="V304" s="210"/>
      <c r="W304" s="210"/>
      <c r="X304" s="210"/>
      <c r="Y304" s="210"/>
      <c r="Z304" s="210"/>
    </row>
    <row r="305" ht="12.75" customHeight="1">
      <c r="A305" s="625"/>
      <c r="B305" s="625"/>
      <c r="C305" s="625"/>
      <c r="D305" s="627"/>
      <c r="E305" s="210"/>
      <c r="F305" s="210"/>
      <c r="G305" s="210"/>
      <c r="H305" s="210"/>
      <c r="I305" s="627"/>
      <c r="J305" s="210"/>
      <c r="K305" s="210"/>
      <c r="L305" s="210"/>
      <c r="M305" s="626"/>
      <c r="N305" s="210"/>
      <c r="O305" s="210"/>
      <c r="P305" s="210"/>
      <c r="Q305" s="210"/>
      <c r="R305" s="210"/>
      <c r="S305" s="210"/>
      <c r="T305" s="210"/>
      <c r="U305" s="210"/>
      <c r="V305" s="210"/>
      <c r="W305" s="210"/>
      <c r="X305" s="210"/>
      <c r="Y305" s="210"/>
      <c r="Z305" s="210"/>
    </row>
    <row r="306" ht="12.75" customHeight="1">
      <c r="A306" s="625"/>
      <c r="B306" s="625"/>
      <c r="C306" s="625"/>
      <c r="D306" s="627"/>
      <c r="E306" s="210"/>
      <c r="F306" s="210"/>
      <c r="G306" s="210"/>
      <c r="H306" s="210"/>
      <c r="I306" s="627"/>
      <c r="J306" s="210"/>
      <c r="K306" s="210"/>
      <c r="L306" s="210"/>
      <c r="M306" s="626"/>
      <c r="N306" s="210"/>
      <c r="O306" s="210"/>
      <c r="P306" s="210"/>
      <c r="Q306" s="210"/>
      <c r="R306" s="210"/>
      <c r="S306" s="210"/>
      <c r="T306" s="210"/>
      <c r="U306" s="210"/>
      <c r="V306" s="210"/>
      <c r="W306" s="210"/>
      <c r="X306" s="210"/>
      <c r="Y306" s="210"/>
      <c r="Z306" s="210"/>
    </row>
    <row r="307" ht="12.75" customHeight="1">
      <c r="A307" s="625"/>
      <c r="B307" s="625"/>
      <c r="C307" s="625"/>
      <c r="D307" s="627"/>
      <c r="E307" s="210"/>
      <c r="F307" s="210"/>
      <c r="G307" s="210"/>
      <c r="H307" s="210"/>
      <c r="I307" s="627"/>
      <c r="J307" s="210"/>
      <c r="K307" s="210"/>
      <c r="L307" s="210"/>
      <c r="M307" s="626"/>
      <c r="N307" s="210"/>
      <c r="O307" s="210"/>
      <c r="P307" s="210"/>
      <c r="Q307" s="210"/>
      <c r="R307" s="210"/>
      <c r="S307" s="210"/>
      <c r="T307" s="210"/>
      <c r="U307" s="210"/>
      <c r="V307" s="210"/>
      <c r="W307" s="210"/>
      <c r="X307" s="210"/>
      <c r="Y307" s="210"/>
      <c r="Z307" s="210"/>
    </row>
    <row r="308" ht="12.75" customHeight="1">
      <c r="A308" s="625"/>
      <c r="B308" s="625"/>
      <c r="C308" s="625"/>
      <c r="D308" s="627"/>
      <c r="E308" s="210"/>
      <c r="F308" s="210"/>
      <c r="G308" s="210"/>
      <c r="H308" s="210"/>
      <c r="I308" s="627"/>
      <c r="J308" s="210"/>
      <c r="K308" s="210"/>
      <c r="L308" s="210"/>
      <c r="M308" s="626"/>
      <c r="N308" s="210"/>
      <c r="O308" s="210"/>
      <c r="P308" s="210"/>
      <c r="Q308" s="210"/>
      <c r="R308" s="210"/>
      <c r="S308" s="210"/>
      <c r="T308" s="210"/>
      <c r="U308" s="210"/>
      <c r="V308" s="210"/>
      <c r="W308" s="210"/>
      <c r="X308" s="210"/>
      <c r="Y308" s="210"/>
      <c r="Z308" s="210"/>
    </row>
    <row r="309" ht="12.75" customHeight="1">
      <c r="A309" s="625"/>
      <c r="B309" s="625"/>
      <c r="C309" s="625"/>
      <c r="D309" s="627"/>
      <c r="E309" s="210"/>
      <c r="F309" s="210"/>
      <c r="G309" s="210"/>
      <c r="H309" s="210"/>
      <c r="I309" s="627"/>
      <c r="J309" s="210"/>
      <c r="K309" s="210"/>
      <c r="L309" s="210"/>
      <c r="M309" s="626"/>
      <c r="N309" s="210"/>
      <c r="O309" s="210"/>
      <c r="P309" s="210"/>
      <c r="Q309" s="210"/>
      <c r="R309" s="210"/>
      <c r="S309" s="210"/>
      <c r="T309" s="210"/>
      <c r="U309" s="210"/>
      <c r="V309" s="210"/>
      <c r="W309" s="210"/>
      <c r="X309" s="210"/>
      <c r="Y309" s="210"/>
      <c r="Z309" s="210"/>
    </row>
    <row r="310" ht="12.75" customHeight="1">
      <c r="A310" s="625"/>
      <c r="B310" s="625"/>
      <c r="C310" s="625"/>
      <c r="D310" s="627"/>
      <c r="E310" s="210"/>
      <c r="F310" s="210"/>
      <c r="G310" s="210"/>
      <c r="H310" s="210"/>
      <c r="I310" s="627"/>
      <c r="J310" s="210"/>
      <c r="K310" s="210"/>
      <c r="L310" s="210"/>
      <c r="M310" s="626"/>
      <c r="N310" s="210"/>
      <c r="O310" s="210"/>
      <c r="P310" s="210"/>
      <c r="Q310" s="210"/>
      <c r="R310" s="210"/>
      <c r="S310" s="210"/>
      <c r="T310" s="210"/>
      <c r="U310" s="210"/>
      <c r="V310" s="210"/>
      <c r="W310" s="210"/>
      <c r="X310" s="210"/>
      <c r="Y310" s="210"/>
      <c r="Z310" s="210"/>
    </row>
    <row r="311" ht="12.75" customHeight="1">
      <c r="A311" s="625"/>
      <c r="B311" s="625"/>
      <c r="C311" s="625"/>
      <c r="D311" s="627"/>
      <c r="E311" s="210"/>
      <c r="F311" s="210"/>
      <c r="G311" s="210"/>
      <c r="H311" s="210"/>
      <c r="I311" s="627"/>
      <c r="J311" s="210"/>
      <c r="K311" s="210"/>
      <c r="L311" s="210"/>
      <c r="M311" s="626"/>
      <c r="N311" s="210"/>
      <c r="O311" s="210"/>
      <c r="P311" s="210"/>
      <c r="Q311" s="210"/>
      <c r="R311" s="210"/>
      <c r="S311" s="210"/>
      <c r="T311" s="210"/>
      <c r="U311" s="210"/>
      <c r="V311" s="210"/>
      <c r="W311" s="210"/>
      <c r="X311" s="210"/>
      <c r="Y311" s="210"/>
      <c r="Z311" s="210"/>
    </row>
    <row r="312" ht="12.75" customHeight="1">
      <c r="A312" s="625"/>
      <c r="B312" s="625"/>
      <c r="C312" s="625"/>
      <c r="D312" s="627"/>
      <c r="E312" s="210"/>
      <c r="F312" s="210"/>
      <c r="G312" s="210"/>
      <c r="H312" s="210"/>
      <c r="I312" s="627"/>
      <c r="J312" s="210"/>
      <c r="K312" s="210"/>
      <c r="L312" s="210"/>
      <c r="M312" s="626"/>
      <c r="N312" s="210"/>
      <c r="O312" s="210"/>
      <c r="P312" s="210"/>
      <c r="Q312" s="210"/>
      <c r="R312" s="210"/>
      <c r="S312" s="210"/>
      <c r="T312" s="210"/>
      <c r="U312" s="210"/>
      <c r="V312" s="210"/>
      <c r="W312" s="210"/>
      <c r="X312" s="210"/>
      <c r="Y312" s="210"/>
      <c r="Z312" s="210"/>
    </row>
    <row r="313" ht="12.75" customHeight="1">
      <c r="A313" s="625"/>
      <c r="B313" s="625"/>
      <c r="C313" s="625"/>
      <c r="D313" s="627"/>
      <c r="E313" s="210"/>
      <c r="F313" s="210"/>
      <c r="G313" s="210"/>
      <c r="H313" s="210"/>
      <c r="I313" s="627"/>
      <c r="J313" s="210"/>
      <c r="K313" s="210"/>
      <c r="L313" s="210"/>
      <c r="M313" s="626"/>
      <c r="N313" s="210"/>
      <c r="O313" s="210"/>
      <c r="P313" s="210"/>
      <c r="Q313" s="210"/>
      <c r="R313" s="210"/>
      <c r="S313" s="210"/>
      <c r="T313" s="210"/>
      <c r="U313" s="210"/>
      <c r="V313" s="210"/>
      <c r="W313" s="210"/>
      <c r="X313" s="210"/>
      <c r="Y313" s="210"/>
      <c r="Z313" s="210"/>
    </row>
    <row r="314" ht="12.75" customHeight="1">
      <c r="A314" s="625"/>
      <c r="B314" s="625"/>
      <c r="C314" s="625"/>
      <c r="D314" s="627"/>
      <c r="E314" s="210"/>
      <c r="F314" s="210"/>
      <c r="G314" s="210"/>
      <c r="H314" s="210"/>
      <c r="I314" s="627"/>
      <c r="J314" s="210"/>
      <c r="K314" s="210"/>
      <c r="L314" s="210"/>
      <c r="M314" s="626"/>
      <c r="N314" s="210"/>
      <c r="O314" s="210"/>
      <c r="P314" s="210"/>
      <c r="Q314" s="210"/>
      <c r="R314" s="210"/>
      <c r="S314" s="210"/>
      <c r="T314" s="210"/>
      <c r="U314" s="210"/>
      <c r="V314" s="210"/>
      <c r="W314" s="210"/>
      <c r="X314" s="210"/>
      <c r="Y314" s="210"/>
      <c r="Z314" s="210"/>
    </row>
    <row r="315" ht="12.75" customHeight="1">
      <c r="A315" s="625"/>
      <c r="B315" s="625"/>
      <c r="C315" s="625"/>
      <c r="D315" s="627"/>
      <c r="E315" s="210"/>
      <c r="F315" s="210"/>
      <c r="G315" s="210"/>
      <c r="H315" s="210"/>
      <c r="I315" s="627"/>
      <c r="J315" s="210"/>
      <c r="K315" s="210"/>
      <c r="L315" s="210"/>
      <c r="M315" s="626"/>
      <c r="N315" s="210"/>
      <c r="O315" s="210"/>
      <c r="P315" s="210"/>
      <c r="Q315" s="210"/>
      <c r="R315" s="210"/>
      <c r="S315" s="210"/>
      <c r="T315" s="210"/>
      <c r="U315" s="210"/>
      <c r="V315" s="210"/>
      <c r="W315" s="210"/>
      <c r="X315" s="210"/>
      <c r="Y315" s="210"/>
      <c r="Z315" s="210"/>
    </row>
    <row r="316" ht="12.75" customHeight="1">
      <c r="A316" s="625"/>
      <c r="B316" s="625"/>
      <c r="C316" s="625"/>
      <c r="D316" s="627"/>
      <c r="E316" s="210"/>
      <c r="F316" s="210"/>
      <c r="G316" s="210"/>
      <c r="H316" s="210"/>
      <c r="I316" s="627"/>
      <c r="J316" s="210"/>
      <c r="K316" s="210"/>
      <c r="L316" s="210"/>
      <c r="M316" s="626"/>
      <c r="N316" s="210"/>
      <c r="O316" s="210"/>
      <c r="P316" s="210"/>
      <c r="Q316" s="210"/>
      <c r="R316" s="210"/>
      <c r="S316" s="210"/>
      <c r="T316" s="210"/>
      <c r="U316" s="210"/>
      <c r="V316" s="210"/>
      <c r="W316" s="210"/>
      <c r="X316" s="210"/>
      <c r="Y316" s="210"/>
      <c r="Z316" s="210"/>
    </row>
    <row r="317" ht="12.75" customHeight="1">
      <c r="A317" s="625"/>
      <c r="B317" s="625"/>
      <c r="C317" s="625"/>
      <c r="D317" s="627"/>
      <c r="E317" s="210"/>
      <c r="F317" s="210"/>
      <c r="G317" s="210"/>
      <c r="H317" s="210"/>
      <c r="I317" s="627"/>
      <c r="J317" s="210"/>
      <c r="K317" s="210"/>
      <c r="L317" s="210"/>
      <c r="M317" s="626"/>
      <c r="N317" s="210"/>
      <c r="O317" s="210"/>
      <c r="P317" s="210"/>
      <c r="Q317" s="210"/>
      <c r="R317" s="210"/>
      <c r="S317" s="210"/>
      <c r="T317" s="210"/>
      <c r="U317" s="210"/>
      <c r="V317" s="210"/>
      <c r="W317" s="210"/>
      <c r="X317" s="210"/>
      <c r="Y317" s="210"/>
      <c r="Z317" s="210"/>
    </row>
    <row r="318" ht="12.75" customHeight="1">
      <c r="A318" s="625"/>
      <c r="B318" s="625"/>
      <c r="C318" s="625"/>
      <c r="D318" s="627"/>
      <c r="E318" s="210"/>
      <c r="F318" s="210"/>
      <c r="G318" s="210"/>
      <c r="H318" s="210"/>
      <c r="I318" s="627"/>
      <c r="J318" s="210"/>
      <c r="K318" s="210"/>
      <c r="L318" s="210"/>
      <c r="M318" s="626"/>
      <c r="N318" s="210"/>
      <c r="O318" s="210"/>
      <c r="P318" s="210"/>
      <c r="Q318" s="210"/>
      <c r="R318" s="210"/>
      <c r="S318" s="210"/>
      <c r="T318" s="210"/>
      <c r="U318" s="210"/>
      <c r="V318" s="210"/>
      <c r="W318" s="210"/>
      <c r="X318" s="210"/>
      <c r="Y318" s="210"/>
      <c r="Z318" s="210"/>
    </row>
    <row r="319" ht="12.75" customHeight="1">
      <c r="A319" s="625"/>
      <c r="B319" s="625"/>
      <c r="C319" s="625"/>
      <c r="D319" s="627"/>
      <c r="E319" s="210"/>
      <c r="F319" s="210"/>
      <c r="G319" s="210"/>
      <c r="H319" s="210"/>
      <c r="I319" s="627"/>
      <c r="J319" s="210"/>
      <c r="K319" s="210"/>
      <c r="L319" s="210"/>
      <c r="M319" s="626"/>
      <c r="N319" s="210"/>
      <c r="O319" s="210"/>
      <c r="P319" s="210"/>
      <c r="Q319" s="210"/>
      <c r="R319" s="210"/>
      <c r="S319" s="210"/>
      <c r="T319" s="210"/>
      <c r="U319" s="210"/>
      <c r="V319" s="210"/>
      <c r="W319" s="210"/>
      <c r="X319" s="210"/>
      <c r="Y319" s="210"/>
      <c r="Z319" s="210"/>
    </row>
    <row r="320" ht="12.75" customHeight="1">
      <c r="A320" s="625"/>
      <c r="B320" s="625"/>
      <c r="C320" s="625"/>
      <c r="D320" s="627"/>
      <c r="E320" s="210"/>
      <c r="F320" s="210"/>
      <c r="G320" s="210"/>
      <c r="H320" s="210"/>
      <c r="I320" s="627"/>
      <c r="J320" s="210"/>
      <c r="K320" s="210"/>
      <c r="L320" s="210"/>
      <c r="M320" s="626"/>
      <c r="N320" s="210"/>
      <c r="O320" s="210"/>
      <c r="P320" s="210"/>
      <c r="Q320" s="210"/>
      <c r="R320" s="210"/>
      <c r="S320" s="210"/>
      <c r="T320" s="210"/>
      <c r="U320" s="210"/>
      <c r="V320" s="210"/>
      <c r="W320" s="210"/>
      <c r="X320" s="210"/>
      <c r="Y320" s="210"/>
      <c r="Z320" s="210"/>
    </row>
    <row r="321" ht="12.75" customHeight="1">
      <c r="A321" s="625"/>
      <c r="B321" s="625"/>
      <c r="C321" s="625"/>
      <c r="D321" s="627"/>
      <c r="E321" s="210"/>
      <c r="F321" s="210"/>
      <c r="G321" s="210"/>
      <c r="H321" s="210"/>
      <c r="I321" s="627"/>
      <c r="J321" s="210"/>
      <c r="K321" s="210"/>
      <c r="L321" s="210"/>
      <c r="M321" s="626"/>
      <c r="N321" s="210"/>
      <c r="O321" s="210"/>
      <c r="P321" s="210"/>
      <c r="Q321" s="210"/>
      <c r="R321" s="210"/>
      <c r="S321" s="210"/>
      <c r="T321" s="210"/>
      <c r="U321" s="210"/>
      <c r="V321" s="210"/>
      <c r="W321" s="210"/>
      <c r="X321" s="210"/>
      <c r="Y321" s="210"/>
      <c r="Z321" s="210"/>
    </row>
    <row r="322" ht="12.75" customHeight="1">
      <c r="A322" s="625"/>
      <c r="B322" s="625"/>
      <c r="C322" s="625"/>
      <c r="D322" s="627"/>
      <c r="E322" s="210"/>
      <c r="F322" s="210"/>
      <c r="G322" s="210"/>
      <c r="H322" s="210"/>
      <c r="I322" s="627"/>
      <c r="J322" s="210"/>
      <c r="K322" s="210"/>
      <c r="L322" s="210"/>
      <c r="M322" s="626"/>
      <c r="N322" s="210"/>
      <c r="O322" s="210"/>
      <c r="P322" s="210"/>
      <c r="Q322" s="210"/>
      <c r="R322" s="210"/>
      <c r="S322" s="210"/>
      <c r="T322" s="210"/>
      <c r="U322" s="210"/>
      <c r="V322" s="210"/>
      <c r="W322" s="210"/>
      <c r="X322" s="210"/>
      <c r="Y322" s="210"/>
      <c r="Z322" s="210"/>
    </row>
    <row r="323" ht="12.75" customHeight="1">
      <c r="A323" s="625"/>
      <c r="B323" s="625"/>
      <c r="C323" s="625"/>
      <c r="D323" s="627"/>
      <c r="E323" s="210"/>
      <c r="F323" s="210"/>
      <c r="G323" s="210"/>
      <c r="H323" s="210"/>
      <c r="I323" s="627"/>
      <c r="J323" s="210"/>
      <c r="K323" s="210"/>
      <c r="L323" s="210"/>
      <c r="M323" s="626"/>
      <c r="N323" s="210"/>
      <c r="O323" s="210"/>
      <c r="P323" s="210"/>
      <c r="Q323" s="210"/>
      <c r="R323" s="210"/>
      <c r="S323" s="210"/>
      <c r="T323" s="210"/>
      <c r="U323" s="210"/>
      <c r="V323" s="210"/>
      <c r="W323" s="210"/>
      <c r="X323" s="210"/>
      <c r="Y323" s="210"/>
      <c r="Z323" s="210"/>
    </row>
    <row r="324" ht="12.75" customHeight="1">
      <c r="A324" s="625"/>
      <c r="B324" s="625"/>
      <c r="C324" s="625"/>
      <c r="D324" s="627"/>
      <c r="E324" s="210"/>
      <c r="F324" s="210"/>
      <c r="G324" s="210"/>
      <c r="H324" s="210"/>
      <c r="I324" s="627"/>
      <c r="J324" s="210"/>
      <c r="K324" s="210"/>
      <c r="L324" s="210"/>
      <c r="M324" s="626"/>
      <c r="N324" s="210"/>
      <c r="O324" s="210"/>
      <c r="P324" s="210"/>
      <c r="Q324" s="210"/>
      <c r="R324" s="210"/>
      <c r="S324" s="210"/>
      <c r="T324" s="210"/>
      <c r="U324" s="210"/>
      <c r="V324" s="210"/>
      <c r="W324" s="210"/>
      <c r="X324" s="210"/>
      <c r="Y324" s="210"/>
      <c r="Z324" s="210"/>
    </row>
    <row r="325" ht="12.75" customHeight="1">
      <c r="A325" s="625"/>
      <c r="B325" s="625"/>
      <c r="C325" s="625"/>
      <c r="D325" s="627"/>
      <c r="E325" s="210"/>
      <c r="F325" s="210"/>
      <c r="G325" s="210"/>
      <c r="H325" s="210"/>
      <c r="I325" s="627"/>
      <c r="J325" s="210"/>
      <c r="K325" s="210"/>
      <c r="L325" s="210"/>
      <c r="M325" s="626"/>
      <c r="N325" s="210"/>
      <c r="O325" s="210"/>
      <c r="P325" s="210"/>
      <c r="Q325" s="210"/>
      <c r="R325" s="210"/>
      <c r="S325" s="210"/>
      <c r="T325" s="210"/>
      <c r="U325" s="210"/>
      <c r="V325" s="210"/>
      <c r="W325" s="210"/>
      <c r="X325" s="210"/>
      <c r="Y325" s="210"/>
      <c r="Z325" s="210"/>
    </row>
    <row r="326" ht="12.75" customHeight="1">
      <c r="A326" s="625"/>
      <c r="B326" s="625"/>
      <c r="C326" s="625"/>
      <c r="D326" s="627"/>
      <c r="E326" s="210"/>
      <c r="F326" s="210"/>
      <c r="G326" s="210"/>
      <c r="H326" s="210"/>
      <c r="I326" s="627"/>
      <c r="J326" s="210"/>
      <c r="K326" s="210"/>
      <c r="L326" s="210"/>
      <c r="M326" s="626"/>
      <c r="N326" s="210"/>
      <c r="O326" s="210"/>
      <c r="P326" s="210"/>
      <c r="Q326" s="210"/>
      <c r="R326" s="210"/>
      <c r="S326" s="210"/>
      <c r="T326" s="210"/>
      <c r="U326" s="210"/>
      <c r="V326" s="210"/>
      <c r="W326" s="210"/>
      <c r="X326" s="210"/>
      <c r="Y326" s="210"/>
      <c r="Z326" s="210"/>
    </row>
    <row r="327" ht="12.75" customHeight="1">
      <c r="A327" s="625"/>
      <c r="B327" s="625"/>
      <c r="C327" s="625"/>
      <c r="D327" s="627"/>
      <c r="E327" s="210"/>
      <c r="F327" s="210"/>
      <c r="G327" s="210"/>
      <c r="H327" s="210"/>
      <c r="I327" s="627"/>
      <c r="J327" s="210"/>
      <c r="K327" s="210"/>
      <c r="L327" s="210"/>
      <c r="M327" s="626"/>
      <c r="N327" s="210"/>
      <c r="O327" s="210"/>
      <c r="P327" s="210"/>
      <c r="Q327" s="210"/>
      <c r="R327" s="210"/>
      <c r="S327" s="210"/>
      <c r="T327" s="210"/>
      <c r="U327" s="210"/>
      <c r="V327" s="210"/>
      <c r="W327" s="210"/>
      <c r="X327" s="210"/>
      <c r="Y327" s="210"/>
      <c r="Z327" s="210"/>
    </row>
    <row r="328" ht="12.75" customHeight="1">
      <c r="A328" s="625"/>
      <c r="B328" s="625"/>
      <c r="C328" s="625"/>
      <c r="D328" s="627"/>
      <c r="E328" s="210"/>
      <c r="F328" s="210"/>
      <c r="G328" s="210"/>
      <c r="H328" s="210"/>
      <c r="I328" s="627"/>
      <c r="J328" s="210"/>
      <c r="K328" s="210"/>
      <c r="L328" s="210"/>
      <c r="M328" s="626"/>
      <c r="N328" s="210"/>
      <c r="O328" s="210"/>
      <c r="P328" s="210"/>
      <c r="Q328" s="210"/>
      <c r="R328" s="210"/>
      <c r="S328" s="210"/>
      <c r="T328" s="210"/>
      <c r="U328" s="210"/>
      <c r="V328" s="210"/>
      <c r="W328" s="210"/>
      <c r="X328" s="210"/>
      <c r="Y328" s="210"/>
      <c r="Z328" s="210"/>
    </row>
    <row r="329" ht="12.75" customHeight="1">
      <c r="A329" s="625"/>
      <c r="B329" s="625"/>
      <c r="C329" s="625"/>
      <c r="D329" s="627"/>
      <c r="E329" s="210"/>
      <c r="F329" s="210"/>
      <c r="G329" s="210"/>
      <c r="H329" s="210"/>
      <c r="I329" s="627"/>
      <c r="J329" s="210"/>
      <c r="K329" s="210"/>
      <c r="L329" s="210"/>
      <c r="M329" s="626"/>
      <c r="N329" s="210"/>
      <c r="O329" s="210"/>
      <c r="P329" s="210"/>
      <c r="Q329" s="210"/>
      <c r="R329" s="210"/>
      <c r="S329" s="210"/>
      <c r="T329" s="210"/>
      <c r="U329" s="210"/>
      <c r="V329" s="210"/>
      <c r="W329" s="210"/>
      <c r="X329" s="210"/>
      <c r="Y329" s="210"/>
      <c r="Z329" s="210"/>
    </row>
    <row r="330" ht="12.75" customHeight="1">
      <c r="A330" s="625"/>
      <c r="B330" s="625"/>
      <c r="C330" s="625"/>
      <c r="D330" s="627"/>
      <c r="E330" s="210"/>
      <c r="F330" s="210"/>
      <c r="G330" s="210"/>
      <c r="H330" s="210"/>
      <c r="I330" s="627"/>
      <c r="J330" s="210"/>
      <c r="K330" s="210"/>
      <c r="L330" s="210"/>
      <c r="M330" s="626"/>
      <c r="N330" s="210"/>
      <c r="O330" s="210"/>
      <c r="P330" s="210"/>
      <c r="Q330" s="210"/>
      <c r="R330" s="210"/>
      <c r="S330" s="210"/>
      <c r="T330" s="210"/>
      <c r="U330" s="210"/>
      <c r="V330" s="210"/>
      <c r="W330" s="210"/>
      <c r="X330" s="210"/>
      <c r="Y330" s="210"/>
      <c r="Z330" s="210"/>
    </row>
    <row r="331" ht="12.75" customHeight="1">
      <c r="A331" s="625"/>
      <c r="B331" s="625"/>
      <c r="C331" s="625"/>
      <c r="D331" s="627"/>
      <c r="E331" s="210"/>
      <c r="F331" s="210"/>
      <c r="G331" s="210"/>
      <c r="H331" s="210"/>
      <c r="I331" s="627"/>
      <c r="J331" s="210"/>
      <c r="K331" s="210"/>
      <c r="L331" s="210"/>
      <c r="M331" s="626"/>
      <c r="N331" s="210"/>
      <c r="O331" s="210"/>
      <c r="P331" s="210"/>
      <c r="Q331" s="210"/>
      <c r="R331" s="210"/>
      <c r="S331" s="210"/>
      <c r="T331" s="210"/>
      <c r="U331" s="210"/>
      <c r="V331" s="210"/>
      <c r="W331" s="210"/>
      <c r="X331" s="210"/>
      <c r="Y331" s="210"/>
      <c r="Z331" s="210"/>
    </row>
    <row r="332" ht="12.75" customHeight="1">
      <c r="A332" s="625"/>
      <c r="B332" s="625"/>
      <c r="C332" s="625"/>
      <c r="D332" s="627"/>
      <c r="E332" s="210"/>
      <c r="F332" s="210"/>
      <c r="G332" s="210"/>
      <c r="H332" s="210"/>
      <c r="I332" s="627"/>
      <c r="J332" s="210"/>
      <c r="K332" s="210"/>
      <c r="L332" s="210"/>
      <c r="M332" s="626"/>
      <c r="N332" s="210"/>
      <c r="O332" s="210"/>
      <c r="P332" s="210"/>
      <c r="Q332" s="210"/>
      <c r="R332" s="210"/>
      <c r="S332" s="210"/>
      <c r="T332" s="210"/>
      <c r="U332" s="210"/>
      <c r="V332" s="210"/>
      <c r="W332" s="210"/>
      <c r="X332" s="210"/>
      <c r="Y332" s="210"/>
      <c r="Z332" s="210"/>
    </row>
    <row r="333" ht="12.75" customHeight="1">
      <c r="A333" s="625"/>
      <c r="B333" s="625"/>
      <c r="C333" s="625"/>
      <c r="D333" s="627"/>
      <c r="E333" s="210"/>
      <c r="F333" s="210"/>
      <c r="G333" s="210"/>
      <c r="H333" s="210"/>
      <c r="I333" s="627"/>
      <c r="J333" s="210"/>
      <c r="K333" s="210"/>
      <c r="L333" s="210"/>
      <c r="M333" s="626"/>
      <c r="N333" s="210"/>
      <c r="O333" s="210"/>
      <c r="P333" s="210"/>
      <c r="Q333" s="210"/>
      <c r="R333" s="210"/>
      <c r="S333" s="210"/>
      <c r="T333" s="210"/>
      <c r="U333" s="210"/>
      <c r="V333" s="210"/>
      <c r="W333" s="210"/>
      <c r="X333" s="210"/>
      <c r="Y333" s="210"/>
      <c r="Z333" s="210"/>
    </row>
    <row r="334" ht="12.75" customHeight="1">
      <c r="A334" s="625"/>
      <c r="B334" s="625"/>
      <c r="C334" s="625"/>
      <c r="D334" s="627"/>
      <c r="E334" s="210"/>
      <c r="F334" s="210"/>
      <c r="G334" s="210"/>
      <c r="H334" s="210"/>
      <c r="I334" s="627"/>
      <c r="J334" s="210"/>
      <c r="K334" s="210"/>
      <c r="L334" s="210"/>
      <c r="M334" s="626"/>
      <c r="N334" s="210"/>
      <c r="O334" s="210"/>
      <c r="P334" s="210"/>
      <c r="Q334" s="210"/>
      <c r="R334" s="210"/>
      <c r="S334" s="210"/>
      <c r="T334" s="210"/>
      <c r="U334" s="210"/>
      <c r="V334" s="210"/>
      <c r="W334" s="210"/>
      <c r="X334" s="210"/>
      <c r="Y334" s="210"/>
      <c r="Z334" s="210"/>
    </row>
    <row r="335" ht="12.75" customHeight="1">
      <c r="A335" s="625"/>
      <c r="B335" s="625"/>
      <c r="C335" s="625"/>
      <c r="D335" s="627"/>
      <c r="E335" s="210"/>
      <c r="F335" s="210"/>
      <c r="G335" s="210"/>
      <c r="H335" s="210"/>
      <c r="I335" s="627"/>
      <c r="J335" s="210"/>
      <c r="K335" s="210"/>
      <c r="L335" s="210"/>
      <c r="M335" s="626"/>
      <c r="N335" s="210"/>
      <c r="O335" s="210"/>
      <c r="P335" s="210"/>
      <c r="Q335" s="210"/>
      <c r="R335" s="210"/>
      <c r="S335" s="210"/>
      <c r="T335" s="210"/>
      <c r="U335" s="210"/>
      <c r="V335" s="210"/>
      <c r="W335" s="210"/>
      <c r="X335" s="210"/>
      <c r="Y335" s="210"/>
      <c r="Z335" s="210"/>
    </row>
    <row r="336" ht="12.75" customHeight="1">
      <c r="A336" s="625"/>
      <c r="B336" s="625"/>
      <c r="C336" s="625"/>
      <c r="D336" s="627"/>
      <c r="E336" s="210"/>
      <c r="F336" s="210"/>
      <c r="G336" s="210"/>
      <c r="H336" s="210"/>
      <c r="I336" s="627"/>
      <c r="J336" s="210"/>
      <c r="K336" s="210"/>
      <c r="L336" s="210"/>
      <c r="M336" s="626"/>
      <c r="N336" s="210"/>
      <c r="O336" s="210"/>
      <c r="P336" s="210"/>
      <c r="Q336" s="210"/>
      <c r="R336" s="210"/>
      <c r="S336" s="210"/>
      <c r="T336" s="210"/>
      <c r="U336" s="210"/>
      <c r="V336" s="210"/>
      <c r="W336" s="210"/>
      <c r="X336" s="210"/>
      <c r="Y336" s="210"/>
      <c r="Z336" s="210"/>
    </row>
    <row r="337" ht="12.75" customHeight="1">
      <c r="A337" s="625"/>
      <c r="B337" s="625"/>
      <c r="C337" s="625"/>
      <c r="D337" s="627"/>
      <c r="E337" s="210"/>
      <c r="F337" s="210"/>
      <c r="G337" s="210"/>
      <c r="H337" s="210"/>
      <c r="I337" s="627"/>
      <c r="J337" s="210"/>
      <c r="K337" s="210"/>
      <c r="L337" s="210"/>
      <c r="M337" s="626"/>
      <c r="N337" s="210"/>
      <c r="O337" s="210"/>
      <c r="P337" s="210"/>
      <c r="Q337" s="210"/>
      <c r="R337" s="210"/>
      <c r="S337" s="210"/>
      <c r="T337" s="210"/>
      <c r="U337" s="210"/>
      <c r="V337" s="210"/>
      <c r="W337" s="210"/>
      <c r="X337" s="210"/>
      <c r="Y337" s="210"/>
      <c r="Z337" s="210"/>
    </row>
    <row r="338" ht="12.75" customHeight="1">
      <c r="A338" s="625"/>
      <c r="B338" s="625"/>
      <c r="C338" s="625"/>
      <c r="D338" s="627"/>
      <c r="E338" s="210"/>
      <c r="F338" s="210"/>
      <c r="G338" s="210"/>
      <c r="H338" s="210"/>
      <c r="I338" s="627"/>
      <c r="J338" s="210"/>
      <c r="K338" s="210"/>
      <c r="L338" s="210"/>
      <c r="M338" s="626"/>
      <c r="N338" s="210"/>
      <c r="O338" s="210"/>
      <c r="P338" s="210"/>
      <c r="Q338" s="210"/>
      <c r="R338" s="210"/>
      <c r="S338" s="210"/>
      <c r="T338" s="210"/>
      <c r="U338" s="210"/>
      <c r="V338" s="210"/>
      <c r="W338" s="210"/>
      <c r="X338" s="210"/>
      <c r="Y338" s="210"/>
      <c r="Z338" s="210"/>
    </row>
    <row r="339" ht="12.75" customHeight="1">
      <c r="A339" s="625"/>
      <c r="B339" s="625"/>
      <c r="C339" s="625"/>
      <c r="D339" s="627"/>
      <c r="E339" s="210"/>
      <c r="F339" s="210"/>
      <c r="G339" s="210"/>
      <c r="H339" s="210"/>
      <c r="I339" s="627"/>
      <c r="J339" s="210"/>
      <c r="K339" s="210"/>
      <c r="L339" s="210"/>
      <c r="M339" s="626"/>
      <c r="N339" s="210"/>
      <c r="O339" s="210"/>
      <c r="P339" s="210"/>
      <c r="Q339" s="210"/>
      <c r="R339" s="210"/>
      <c r="S339" s="210"/>
      <c r="T339" s="210"/>
      <c r="U339" s="210"/>
      <c r="V339" s="210"/>
      <c r="W339" s="210"/>
      <c r="X339" s="210"/>
      <c r="Y339" s="210"/>
      <c r="Z339" s="210"/>
    </row>
    <row r="340" ht="12.75" customHeight="1">
      <c r="A340" s="625"/>
      <c r="B340" s="625"/>
      <c r="C340" s="625"/>
      <c r="D340" s="627"/>
      <c r="E340" s="210"/>
      <c r="F340" s="210"/>
      <c r="G340" s="210"/>
      <c r="H340" s="210"/>
      <c r="I340" s="627"/>
      <c r="J340" s="210"/>
      <c r="K340" s="210"/>
      <c r="L340" s="210"/>
      <c r="M340" s="626"/>
      <c r="N340" s="210"/>
      <c r="O340" s="210"/>
      <c r="P340" s="210"/>
      <c r="Q340" s="210"/>
      <c r="R340" s="210"/>
      <c r="S340" s="210"/>
      <c r="T340" s="210"/>
      <c r="U340" s="210"/>
      <c r="V340" s="210"/>
      <c r="W340" s="210"/>
      <c r="X340" s="210"/>
      <c r="Y340" s="210"/>
      <c r="Z340" s="210"/>
    </row>
    <row r="341" ht="12.75" customHeight="1">
      <c r="A341" s="625"/>
      <c r="B341" s="625"/>
      <c r="C341" s="625"/>
      <c r="D341" s="627"/>
      <c r="E341" s="210"/>
      <c r="F341" s="210"/>
      <c r="G341" s="210"/>
      <c r="H341" s="210"/>
      <c r="I341" s="627"/>
      <c r="J341" s="210"/>
      <c r="K341" s="210"/>
      <c r="L341" s="210"/>
      <c r="M341" s="626"/>
      <c r="N341" s="210"/>
      <c r="O341" s="210"/>
      <c r="P341" s="210"/>
      <c r="Q341" s="210"/>
      <c r="R341" s="210"/>
      <c r="S341" s="210"/>
      <c r="T341" s="210"/>
      <c r="U341" s="210"/>
      <c r="V341" s="210"/>
      <c r="W341" s="210"/>
      <c r="X341" s="210"/>
      <c r="Y341" s="210"/>
      <c r="Z341" s="210"/>
    </row>
    <row r="342" ht="12.75" customHeight="1">
      <c r="A342" s="625"/>
      <c r="B342" s="625"/>
      <c r="C342" s="625"/>
      <c r="D342" s="627"/>
      <c r="E342" s="210"/>
      <c r="F342" s="210"/>
      <c r="G342" s="210"/>
      <c r="H342" s="210"/>
      <c r="I342" s="627"/>
      <c r="J342" s="210"/>
      <c r="K342" s="210"/>
      <c r="L342" s="210"/>
      <c r="M342" s="626"/>
      <c r="N342" s="210"/>
      <c r="O342" s="210"/>
      <c r="P342" s="210"/>
      <c r="Q342" s="210"/>
      <c r="R342" s="210"/>
      <c r="S342" s="210"/>
      <c r="T342" s="210"/>
      <c r="U342" s="210"/>
      <c r="V342" s="210"/>
      <c r="W342" s="210"/>
      <c r="X342" s="210"/>
      <c r="Y342" s="210"/>
      <c r="Z342" s="210"/>
    </row>
    <row r="343" ht="12.75" customHeight="1">
      <c r="A343" s="625"/>
      <c r="B343" s="625"/>
      <c r="C343" s="625"/>
      <c r="D343" s="627"/>
      <c r="E343" s="210"/>
      <c r="F343" s="210"/>
      <c r="G343" s="210"/>
      <c r="H343" s="210"/>
      <c r="I343" s="627"/>
      <c r="J343" s="210"/>
      <c r="K343" s="210"/>
      <c r="L343" s="210"/>
      <c r="M343" s="626"/>
      <c r="N343" s="210"/>
      <c r="O343" s="210"/>
      <c r="P343" s="210"/>
      <c r="Q343" s="210"/>
      <c r="R343" s="210"/>
      <c r="S343" s="210"/>
      <c r="T343" s="210"/>
      <c r="U343" s="210"/>
      <c r="V343" s="210"/>
      <c r="W343" s="210"/>
      <c r="X343" s="210"/>
      <c r="Y343" s="210"/>
      <c r="Z343" s="210"/>
    </row>
    <row r="344" ht="12.75" customHeight="1">
      <c r="A344" s="625"/>
      <c r="B344" s="625"/>
      <c r="C344" s="625"/>
      <c r="D344" s="627"/>
      <c r="E344" s="210"/>
      <c r="F344" s="210"/>
      <c r="G344" s="210"/>
      <c r="H344" s="210"/>
      <c r="I344" s="627"/>
      <c r="J344" s="210"/>
      <c r="K344" s="210"/>
      <c r="L344" s="210"/>
      <c r="M344" s="626"/>
      <c r="N344" s="210"/>
      <c r="O344" s="210"/>
      <c r="P344" s="210"/>
      <c r="Q344" s="210"/>
      <c r="R344" s="210"/>
      <c r="S344" s="210"/>
      <c r="T344" s="210"/>
      <c r="U344" s="210"/>
      <c r="V344" s="210"/>
      <c r="W344" s="210"/>
      <c r="X344" s="210"/>
      <c r="Y344" s="210"/>
      <c r="Z344" s="210"/>
    </row>
    <row r="345" ht="12.75" customHeight="1">
      <c r="A345" s="625"/>
      <c r="B345" s="625"/>
      <c r="C345" s="625"/>
      <c r="D345" s="627"/>
      <c r="E345" s="210"/>
      <c r="F345" s="210"/>
      <c r="G345" s="210"/>
      <c r="H345" s="210"/>
      <c r="I345" s="627"/>
      <c r="J345" s="210"/>
      <c r="K345" s="210"/>
      <c r="L345" s="210"/>
      <c r="M345" s="626"/>
      <c r="N345" s="210"/>
      <c r="O345" s="210"/>
      <c r="P345" s="210"/>
      <c r="Q345" s="210"/>
      <c r="R345" s="210"/>
      <c r="S345" s="210"/>
      <c r="T345" s="210"/>
      <c r="U345" s="210"/>
      <c r="V345" s="210"/>
      <c r="W345" s="210"/>
      <c r="X345" s="210"/>
      <c r="Y345" s="210"/>
      <c r="Z345" s="210"/>
    </row>
    <row r="346" ht="12.75" customHeight="1">
      <c r="A346" s="625"/>
      <c r="B346" s="625"/>
      <c r="C346" s="625"/>
      <c r="D346" s="627"/>
      <c r="E346" s="210"/>
      <c r="F346" s="210"/>
      <c r="G346" s="210"/>
      <c r="H346" s="210"/>
      <c r="I346" s="627"/>
      <c r="J346" s="210"/>
      <c r="K346" s="210"/>
      <c r="L346" s="210"/>
      <c r="M346" s="626"/>
      <c r="N346" s="210"/>
      <c r="O346" s="210"/>
      <c r="P346" s="210"/>
      <c r="Q346" s="210"/>
      <c r="R346" s="210"/>
      <c r="S346" s="210"/>
      <c r="T346" s="210"/>
      <c r="U346" s="210"/>
      <c r="V346" s="210"/>
      <c r="W346" s="210"/>
      <c r="X346" s="210"/>
      <c r="Y346" s="210"/>
      <c r="Z346" s="210"/>
    </row>
    <row r="347" ht="12.75" customHeight="1">
      <c r="A347" s="625"/>
      <c r="B347" s="625"/>
      <c r="C347" s="625"/>
      <c r="D347" s="627"/>
      <c r="E347" s="210"/>
      <c r="F347" s="210"/>
      <c r="G347" s="210"/>
      <c r="H347" s="210"/>
      <c r="I347" s="627"/>
      <c r="J347" s="210"/>
      <c r="K347" s="210"/>
      <c r="L347" s="210"/>
      <c r="M347" s="626"/>
      <c r="N347" s="210"/>
      <c r="O347" s="210"/>
      <c r="P347" s="210"/>
      <c r="Q347" s="210"/>
      <c r="R347" s="210"/>
      <c r="S347" s="210"/>
      <c r="T347" s="210"/>
      <c r="U347" s="210"/>
      <c r="V347" s="210"/>
      <c r="W347" s="210"/>
      <c r="X347" s="210"/>
      <c r="Y347" s="210"/>
      <c r="Z347" s="210"/>
    </row>
    <row r="348" ht="12.75" customHeight="1">
      <c r="A348" s="625"/>
      <c r="B348" s="625"/>
      <c r="C348" s="625"/>
      <c r="D348" s="627"/>
      <c r="E348" s="210"/>
      <c r="F348" s="210"/>
      <c r="G348" s="210"/>
      <c r="H348" s="210"/>
      <c r="I348" s="627"/>
      <c r="J348" s="210"/>
      <c r="K348" s="210"/>
      <c r="L348" s="210"/>
      <c r="M348" s="626"/>
      <c r="N348" s="210"/>
      <c r="O348" s="210"/>
      <c r="P348" s="210"/>
      <c r="Q348" s="210"/>
      <c r="R348" s="210"/>
      <c r="S348" s="210"/>
      <c r="T348" s="210"/>
      <c r="U348" s="210"/>
      <c r="V348" s="210"/>
      <c r="W348" s="210"/>
      <c r="X348" s="210"/>
      <c r="Y348" s="210"/>
      <c r="Z348" s="210"/>
    </row>
    <row r="349" ht="12.75" customHeight="1">
      <c r="A349" s="625"/>
      <c r="B349" s="625"/>
      <c r="C349" s="625"/>
      <c r="D349" s="627"/>
      <c r="E349" s="210"/>
      <c r="F349" s="210"/>
      <c r="G349" s="210"/>
      <c r="H349" s="210"/>
      <c r="I349" s="627"/>
      <c r="J349" s="210"/>
      <c r="K349" s="210"/>
      <c r="L349" s="210"/>
      <c r="M349" s="626"/>
      <c r="N349" s="210"/>
      <c r="O349" s="210"/>
      <c r="P349" s="210"/>
      <c r="Q349" s="210"/>
      <c r="R349" s="210"/>
      <c r="S349" s="210"/>
      <c r="T349" s="210"/>
      <c r="U349" s="210"/>
      <c r="V349" s="210"/>
      <c r="W349" s="210"/>
      <c r="X349" s="210"/>
      <c r="Y349" s="210"/>
      <c r="Z349" s="210"/>
    </row>
    <row r="350" ht="12.75" customHeight="1">
      <c r="A350" s="625"/>
      <c r="B350" s="625"/>
      <c r="C350" s="625"/>
      <c r="D350" s="627"/>
      <c r="E350" s="210"/>
      <c r="F350" s="210"/>
      <c r="G350" s="210"/>
      <c r="H350" s="210"/>
      <c r="I350" s="627"/>
      <c r="J350" s="210"/>
      <c r="K350" s="210"/>
      <c r="L350" s="210"/>
      <c r="M350" s="626"/>
      <c r="N350" s="210"/>
      <c r="O350" s="210"/>
      <c r="P350" s="210"/>
      <c r="Q350" s="210"/>
      <c r="R350" s="210"/>
      <c r="S350" s="210"/>
      <c r="T350" s="210"/>
      <c r="U350" s="210"/>
      <c r="V350" s="210"/>
      <c r="W350" s="210"/>
      <c r="X350" s="210"/>
      <c r="Y350" s="210"/>
      <c r="Z350" s="210"/>
    </row>
    <row r="351" ht="12.75" customHeight="1">
      <c r="A351" s="625"/>
      <c r="B351" s="625"/>
      <c r="C351" s="625"/>
      <c r="D351" s="627"/>
      <c r="E351" s="210"/>
      <c r="F351" s="210"/>
      <c r="G351" s="210"/>
      <c r="H351" s="210"/>
      <c r="I351" s="627"/>
      <c r="J351" s="210"/>
      <c r="K351" s="210"/>
      <c r="L351" s="210"/>
      <c r="M351" s="626"/>
      <c r="N351" s="210"/>
      <c r="O351" s="210"/>
      <c r="P351" s="210"/>
      <c r="Q351" s="210"/>
      <c r="R351" s="210"/>
      <c r="S351" s="210"/>
      <c r="T351" s="210"/>
      <c r="U351" s="210"/>
      <c r="V351" s="210"/>
      <c r="W351" s="210"/>
      <c r="X351" s="210"/>
      <c r="Y351" s="210"/>
      <c r="Z351" s="210"/>
    </row>
    <row r="352" ht="12.75" customHeight="1">
      <c r="A352" s="625"/>
      <c r="B352" s="625"/>
      <c r="C352" s="625"/>
      <c r="D352" s="627"/>
      <c r="E352" s="210"/>
      <c r="F352" s="210"/>
      <c r="G352" s="210"/>
      <c r="H352" s="210"/>
      <c r="I352" s="627"/>
      <c r="J352" s="210"/>
      <c r="K352" s="210"/>
      <c r="L352" s="210"/>
      <c r="M352" s="626"/>
      <c r="N352" s="210"/>
      <c r="O352" s="210"/>
      <c r="P352" s="210"/>
      <c r="Q352" s="210"/>
      <c r="R352" s="210"/>
      <c r="S352" s="210"/>
      <c r="T352" s="210"/>
      <c r="U352" s="210"/>
      <c r="V352" s="210"/>
      <c r="W352" s="210"/>
      <c r="X352" s="210"/>
      <c r="Y352" s="210"/>
      <c r="Z352" s="210"/>
    </row>
    <row r="353" ht="12.75" customHeight="1">
      <c r="A353" s="625"/>
      <c r="B353" s="625"/>
      <c r="C353" s="625"/>
      <c r="D353" s="627"/>
      <c r="E353" s="210"/>
      <c r="F353" s="210"/>
      <c r="G353" s="210"/>
      <c r="H353" s="210"/>
      <c r="I353" s="627"/>
      <c r="J353" s="210"/>
      <c r="K353" s="210"/>
      <c r="L353" s="210"/>
      <c r="M353" s="626"/>
      <c r="N353" s="210"/>
      <c r="O353" s="210"/>
      <c r="P353" s="210"/>
      <c r="Q353" s="210"/>
      <c r="R353" s="210"/>
      <c r="S353" s="210"/>
      <c r="T353" s="210"/>
      <c r="U353" s="210"/>
      <c r="V353" s="210"/>
      <c r="W353" s="210"/>
      <c r="X353" s="210"/>
      <c r="Y353" s="210"/>
      <c r="Z353" s="210"/>
    </row>
    <row r="354" ht="12.75" customHeight="1">
      <c r="A354" s="625"/>
      <c r="B354" s="625"/>
      <c r="C354" s="625"/>
      <c r="D354" s="627"/>
      <c r="E354" s="210"/>
      <c r="F354" s="210"/>
      <c r="G354" s="210"/>
      <c r="H354" s="210"/>
      <c r="I354" s="627"/>
      <c r="J354" s="210"/>
      <c r="K354" s="210"/>
      <c r="L354" s="210"/>
      <c r="M354" s="626"/>
      <c r="N354" s="210"/>
      <c r="O354" s="210"/>
      <c r="P354" s="210"/>
      <c r="Q354" s="210"/>
      <c r="R354" s="210"/>
      <c r="S354" s="210"/>
      <c r="T354" s="210"/>
      <c r="U354" s="210"/>
      <c r="V354" s="210"/>
      <c r="W354" s="210"/>
      <c r="X354" s="210"/>
      <c r="Y354" s="210"/>
      <c r="Z354" s="210"/>
    </row>
    <row r="355" ht="12.75" customHeight="1">
      <c r="A355" s="625"/>
      <c r="B355" s="625"/>
      <c r="C355" s="625"/>
      <c r="D355" s="627"/>
      <c r="E355" s="210"/>
      <c r="F355" s="210"/>
      <c r="G355" s="210"/>
      <c r="H355" s="210"/>
      <c r="I355" s="627"/>
      <c r="J355" s="210"/>
      <c r="K355" s="210"/>
      <c r="L355" s="210"/>
      <c r="M355" s="626"/>
      <c r="N355" s="210"/>
      <c r="O355" s="210"/>
      <c r="P355" s="210"/>
      <c r="Q355" s="210"/>
      <c r="R355" s="210"/>
      <c r="S355" s="210"/>
      <c r="T355" s="210"/>
      <c r="U355" s="210"/>
      <c r="V355" s="210"/>
      <c r="W355" s="210"/>
      <c r="X355" s="210"/>
      <c r="Y355" s="210"/>
      <c r="Z355" s="210"/>
    </row>
    <row r="356" ht="12.75" customHeight="1">
      <c r="A356" s="625"/>
      <c r="B356" s="625"/>
      <c r="C356" s="625"/>
      <c r="D356" s="627"/>
      <c r="E356" s="210"/>
      <c r="F356" s="210"/>
      <c r="G356" s="210"/>
      <c r="H356" s="210"/>
      <c r="I356" s="627"/>
      <c r="J356" s="210"/>
      <c r="K356" s="210"/>
      <c r="L356" s="210"/>
      <c r="M356" s="626"/>
      <c r="N356" s="210"/>
      <c r="O356" s="210"/>
      <c r="P356" s="210"/>
      <c r="Q356" s="210"/>
      <c r="R356" s="210"/>
      <c r="S356" s="210"/>
      <c r="T356" s="210"/>
      <c r="U356" s="210"/>
      <c r="V356" s="210"/>
      <c r="W356" s="210"/>
      <c r="X356" s="210"/>
      <c r="Y356" s="210"/>
      <c r="Z356" s="210"/>
    </row>
    <row r="357" ht="12.75" customHeight="1">
      <c r="A357" s="625"/>
      <c r="B357" s="625"/>
      <c r="C357" s="625"/>
      <c r="D357" s="627"/>
      <c r="E357" s="210"/>
      <c r="F357" s="210"/>
      <c r="G357" s="210"/>
      <c r="H357" s="210"/>
      <c r="I357" s="627"/>
      <c r="J357" s="210"/>
      <c r="K357" s="210"/>
      <c r="L357" s="210"/>
      <c r="M357" s="626"/>
      <c r="N357" s="210"/>
      <c r="O357" s="210"/>
      <c r="P357" s="210"/>
      <c r="Q357" s="210"/>
      <c r="R357" s="210"/>
      <c r="S357" s="210"/>
      <c r="T357" s="210"/>
      <c r="U357" s="210"/>
      <c r="V357" s="210"/>
      <c r="W357" s="210"/>
      <c r="X357" s="210"/>
      <c r="Y357" s="210"/>
      <c r="Z357" s="210"/>
    </row>
    <row r="358" ht="12.75" customHeight="1">
      <c r="A358" s="625"/>
      <c r="B358" s="625"/>
      <c r="C358" s="625"/>
      <c r="D358" s="627"/>
      <c r="E358" s="210"/>
      <c r="F358" s="210"/>
      <c r="G358" s="210"/>
      <c r="H358" s="210"/>
      <c r="I358" s="627"/>
      <c r="J358" s="210"/>
      <c r="K358" s="210"/>
      <c r="L358" s="210"/>
      <c r="M358" s="626"/>
      <c r="N358" s="210"/>
      <c r="O358" s="210"/>
      <c r="P358" s="210"/>
      <c r="Q358" s="210"/>
      <c r="R358" s="210"/>
      <c r="S358" s="210"/>
      <c r="T358" s="210"/>
      <c r="U358" s="210"/>
      <c r="V358" s="210"/>
      <c r="W358" s="210"/>
      <c r="X358" s="210"/>
      <c r="Y358" s="210"/>
      <c r="Z358" s="210"/>
    </row>
    <row r="359" ht="12.75" customHeight="1">
      <c r="A359" s="625"/>
      <c r="B359" s="625"/>
      <c r="C359" s="625"/>
      <c r="D359" s="627"/>
      <c r="E359" s="210"/>
      <c r="F359" s="210"/>
      <c r="G359" s="210"/>
      <c r="H359" s="210"/>
      <c r="I359" s="627"/>
      <c r="J359" s="210"/>
      <c r="K359" s="210"/>
      <c r="L359" s="210"/>
      <c r="M359" s="626"/>
      <c r="N359" s="210"/>
      <c r="O359" s="210"/>
      <c r="P359" s="210"/>
      <c r="Q359" s="210"/>
      <c r="R359" s="210"/>
      <c r="S359" s="210"/>
      <c r="T359" s="210"/>
      <c r="U359" s="210"/>
      <c r="V359" s="210"/>
      <c r="W359" s="210"/>
      <c r="X359" s="210"/>
      <c r="Y359" s="210"/>
      <c r="Z359" s="210"/>
    </row>
    <row r="360" ht="12.75" customHeight="1">
      <c r="A360" s="625"/>
      <c r="B360" s="625"/>
      <c r="C360" s="625"/>
      <c r="D360" s="627"/>
      <c r="E360" s="210"/>
      <c r="F360" s="210"/>
      <c r="G360" s="210"/>
      <c r="H360" s="210"/>
      <c r="I360" s="627"/>
      <c r="J360" s="210"/>
      <c r="K360" s="210"/>
      <c r="L360" s="210"/>
      <c r="M360" s="626"/>
      <c r="N360" s="210"/>
      <c r="O360" s="210"/>
      <c r="P360" s="210"/>
      <c r="Q360" s="210"/>
      <c r="R360" s="210"/>
      <c r="S360" s="210"/>
      <c r="T360" s="210"/>
      <c r="U360" s="210"/>
      <c r="V360" s="210"/>
      <c r="W360" s="210"/>
      <c r="X360" s="210"/>
      <c r="Y360" s="210"/>
      <c r="Z360" s="210"/>
    </row>
    <row r="361" ht="12.75" customHeight="1">
      <c r="A361" s="625"/>
      <c r="B361" s="625"/>
      <c r="C361" s="625"/>
      <c r="D361" s="627"/>
      <c r="E361" s="210"/>
      <c r="F361" s="210"/>
      <c r="G361" s="210"/>
      <c r="H361" s="210"/>
      <c r="I361" s="627"/>
      <c r="J361" s="210"/>
      <c r="K361" s="210"/>
      <c r="L361" s="210"/>
      <c r="M361" s="626"/>
      <c r="N361" s="210"/>
      <c r="O361" s="210"/>
      <c r="P361" s="210"/>
      <c r="Q361" s="210"/>
      <c r="R361" s="210"/>
      <c r="S361" s="210"/>
      <c r="T361" s="210"/>
      <c r="U361" s="210"/>
      <c r="V361" s="210"/>
      <c r="W361" s="210"/>
      <c r="X361" s="210"/>
      <c r="Y361" s="210"/>
      <c r="Z361" s="210"/>
    </row>
    <row r="362" ht="12.75" customHeight="1">
      <c r="A362" s="625"/>
      <c r="B362" s="625"/>
      <c r="C362" s="625"/>
      <c r="D362" s="627"/>
      <c r="E362" s="210"/>
      <c r="F362" s="210"/>
      <c r="G362" s="210"/>
      <c r="H362" s="210"/>
      <c r="I362" s="627"/>
      <c r="J362" s="210"/>
      <c r="K362" s="210"/>
      <c r="L362" s="210"/>
      <c r="M362" s="626"/>
      <c r="N362" s="210"/>
      <c r="O362" s="210"/>
      <c r="P362" s="210"/>
      <c r="Q362" s="210"/>
      <c r="R362" s="210"/>
      <c r="S362" s="210"/>
      <c r="T362" s="210"/>
      <c r="U362" s="210"/>
      <c r="V362" s="210"/>
      <c r="W362" s="210"/>
      <c r="X362" s="210"/>
      <c r="Y362" s="210"/>
      <c r="Z362" s="210"/>
    </row>
    <row r="363" ht="12.75" customHeight="1">
      <c r="A363" s="625"/>
      <c r="B363" s="625"/>
      <c r="C363" s="625"/>
      <c r="D363" s="627"/>
      <c r="E363" s="210"/>
      <c r="F363" s="210"/>
      <c r="G363" s="210"/>
      <c r="H363" s="210"/>
      <c r="I363" s="627"/>
      <c r="J363" s="210"/>
      <c r="K363" s="210"/>
      <c r="L363" s="210"/>
      <c r="M363" s="626"/>
      <c r="N363" s="210"/>
      <c r="O363" s="210"/>
      <c r="P363" s="210"/>
      <c r="Q363" s="210"/>
      <c r="R363" s="210"/>
      <c r="S363" s="210"/>
      <c r="T363" s="210"/>
      <c r="U363" s="210"/>
      <c r="V363" s="210"/>
      <c r="W363" s="210"/>
      <c r="X363" s="210"/>
      <c r="Y363" s="210"/>
      <c r="Z363" s="210"/>
    </row>
    <row r="364" ht="12.75" customHeight="1">
      <c r="A364" s="625"/>
      <c r="B364" s="625"/>
      <c r="C364" s="625"/>
      <c r="D364" s="627"/>
      <c r="E364" s="210"/>
      <c r="F364" s="210"/>
      <c r="G364" s="210"/>
      <c r="H364" s="210"/>
      <c r="I364" s="627"/>
      <c r="J364" s="210"/>
      <c r="K364" s="210"/>
      <c r="L364" s="210"/>
      <c r="M364" s="626"/>
      <c r="N364" s="210"/>
      <c r="O364" s="210"/>
      <c r="P364" s="210"/>
      <c r="Q364" s="210"/>
      <c r="R364" s="210"/>
      <c r="S364" s="210"/>
      <c r="T364" s="210"/>
      <c r="U364" s="210"/>
      <c r="V364" s="210"/>
      <c r="W364" s="210"/>
      <c r="X364" s="210"/>
      <c r="Y364" s="210"/>
      <c r="Z364" s="210"/>
    </row>
    <row r="365" ht="12.75" customHeight="1">
      <c r="A365" s="625"/>
      <c r="B365" s="625"/>
      <c r="C365" s="625"/>
      <c r="D365" s="627"/>
      <c r="E365" s="210"/>
      <c r="F365" s="210"/>
      <c r="G365" s="210"/>
      <c r="H365" s="210"/>
      <c r="I365" s="627"/>
      <c r="J365" s="210"/>
      <c r="K365" s="210"/>
      <c r="L365" s="210"/>
      <c r="M365" s="626"/>
      <c r="N365" s="210"/>
      <c r="O365" s="210"/>
      <c r="P365" s="210"/>
      <c r="Q365" s="210"/>
      <c r="R365" s="210"/>
      <c r="S365" s="210"/>
      <c r="T365" s="210"/>
      <c r="U365" s="210"/>
      <c r="V365" s="210"/>
      <c r="W365" s="210"/>
      <c r="X365" s="210"/>
      <c r="Y365" s="210"/>
      <c r="Z365" s="210"/>
    </row>
    <row r="366" ht="12.75" customHeight="1">
      <c r="A366" s="625"/>
      <c r="B366" s="625"/>
      <c r="C366" s="625"/>
      <c r="D366" s="627"/>
      <c r="E366" s="210"/>
      <c r="F366" s="210"/>
      <c r="G366" s="210"/>
      <c r="H366" s="210"/>
      <c r="I366" s="627"/>
      <c r="J366" s="210"/>
      <c r="K366" s="210"/>
      <c r="L366" s="210"/>
      <c r="M366" s="626"/>
      <c r="N366" s="210"/>
      <c r="O366" s="210"/>
      <c r="P366" s="210"/>
      <c r="Q366" s="210"/>
      <c r="R366" s="210"/>
      <c r="S366" s="210"/>
      <c r="T366" s="210"/>
      <c r="U366" s="210"/>
      <c r="V366" s="210"/>
      <c r="W366" s="210"/>
      <c r="X366" s="210"/>
      <c r="Y366" s="210"/>
      <c r="Z366" s="210"/>
    </row>
    <row r="367" ht="12.75" customHeight="1">
      <c r="A367" s="625"/>
      <c r="B367" s="625"/>
      <c r="C367" s="625"/>
      <c r="D367" s="627"/>
      <c r="E367" s="210"/>
      <c r="F367" s="210"/>
      <c r="G367" s="210"/>
      <c r="H367" s="210"/>
      <c r="I367" s="627"/>
      <c r="J367" s="210"/>
      <c r="K367" s="210"/>
      <c r="L367" s="210"/>
      <c r="M367" s="626"/>
      <c r="N367" s="210"/>
      <c r="O367" s="210"/>
      <c r="P367" s="210"/>
      <c r="Q367" s="210"/>
      <c r="R367" s="210"/>
      <c r="S367" s="210"/>
      <c r="T367" s="210"/>
      <c r="U367" s="210"/>
      <c r="V367" s="210"/>
      <c r="W367" s="210"/>
      <c r="X367" s="210"/>
      <c r="Y367" s="210"/>
      <c r="Z367" s="210"/>
    </row>
    <row r="368" ht="12.75" customHeight="1">
      <c r="A368" s="625"/>
      <c r="B368" s="625"/>
      <c r="C368" s="625"/>
      <c r="D368" s="627"/>
      <c r="E368" s="210"/>
      <c r="F368" s="210"/>
      <c r="G368" s="210"/>
      <c r="H368" s="210"/>
      <c r="I368" s="627"/>
      <c r="J368" s="210"/>
      <c r="K368" s="210"/>
      <c r="L368" s="210"/>
      <c r="M368" s="626"/>
      <c r="N368" s="210"/>
      <c r="O368" s="210"/>
      <c r="P368" s="210"/>
      <c r="Q368" s="210"/>
      <c r="R368" s="210"/>
      <c r="S368" s="210"/>
      <c r="T368" s="210"/>
      <c r="U368" s="210"/>
      <c r="V368" s="210"/>
      <c r="W368" s="210"/>
      <c r="X368" s="210"/>
      <c r="Y368" s="210"/>
      <c r="Z368" s="210"/>
    </row>
    <row r="369" ht="12.75" customHeight="1">
      <c r="A369" s="625"/>
      <c r="B369" s="625"/>
      <c r="C369" s="625"/>
      <c r="D369" s="627"/>
      <c r="E369" s="210"/>
      <c r="F369" s="210"/>
      <c r="G369" s="210"/>
      <c r="H369" s="210"/>
      <c r="I369" s="627"/>
      <c r="J369" s="210"/>
      <c r="K369" s="210"/>
      <c r="L369" s="210"/>
      <c r="M369" s="626"/>
      <c r="N369" s="210"/>
      <c r="O369" s="210"/>
      <c r="P369" s="210"/>
      <c r="Q369" s="210"/>
      <c r="R369" s="210"/>
      <c r="S369" s="210"/>
      <c r="T369" s="210"/>
      <c r="U369" s="210"/>
      <c r="V369" s="210"/>
      <c r="W369" s="210"/>
      <c r="X369" s="210"/>
      <c r="Y369" s="210"/>
      <c r="Z369" s="210"/>
    </row>
    <row r="370" ht="12.75" customHeight="1">
      <c r="A370" s="625"/>
      <c r="B370" s="625"/>
      <c r="C370" s="625"/>
      <c r="D370" s="627"/>
      <c r="E370" s="210"/>
      <c r="F370" s="210"/>
      <c r="G370" s="210"/>
      <c r="H370" s="210"/>
      <c r="I370" s="627"/>
      <c r="J370" s="210"/>
      <c r="K370" s="210"/>
      <c r="L370" s="210"/>
      <c r="M370" s="626"/>
      <c r="N370" s="210"/>
      <c r="O370" s="210"/>
      <c r="P370" s="210"/>
      <c r="Q370" s="210"/>
      <c r="R370" s="210"/>
      <c r="S370" s="210"/>
      <c r="T370" s="210"/>
      <c r="U370" s="210"/>
      <c r="V370" s="210"/>
      <c r="W370" s="210"/>
      <c r="X370" s="210"/>
      <c r="Y370" s="210"/>
      <c r="Z370" s="210"/>
    </row>
    <row r="371" ht="12.75" customHeight="1">
      <c r="A371" s="625"/>
      <c r="B371" s="625"/>
      <c r="C371" s="625"/>
      <c r="D371" s="627"/>
      <c r="E371" s="210"/>
      <c r="F371" s="210"/>
      <c r="G371" s="210"/>
      <c r="H371" s="210"/>
      <c r="I371" s="627"/>
      <c r="J371" s="210"/>
      <c r="K371" s="210"/>
      <c r="L371" s="210"/>
      <c r="M371" s="626"/>
      <c r="N371" s="210"/>
      <c r="O371" s="210"/>
      <c r="P371" s="210"/>
      <c r="Q371" s="210"/>
      <c r="R371" s="210"/>
      <c r="S371" s="210"/>
      <c r="T371" s="210"/>
      <c r="U371" s="210"/>
      <c r="V371" s="210"/>
      <c r="W371" s="210"/>
      <c r="X371" s="210"/>
      <c r="Y371" s="210"/>
      <c r="Z371" s="210"/>
    </row>
    <row r="372" ht="12.75" customHeight="1">
      <c r="A372" s="625"/>
      <c r="B372" s="625"/>
      <c r="C372" s="625"/>
      <c r="D372" s="627"/>
      <c r="E372" s="210"/>
      <c r="F372" s="210"/>
      <c r="G372" s="210"/>
      <c r="H372" s="210"/>
      <c r="I372" s="627"/>
      <c r="J372" s="210"/>
      <c r="K372" s="210"/>
      <c r="L372" s="210"/>
      <c r="M372" s="626"/>
      <c r="N372" s="210"/>
      <c r="O372" s="210"/>
      <c r="P372" s="210"/>
      <c r="Q372" s="210"/>
      <c r="R372" s="210"/>
      <c r="S372" s="210"/>
      <c r="T372" s="210"/>
      <c r="U372" s="210"/>
      <c r="V372" s="210"/>
      <c r="W372" s="210"/>
      <c r="X372" s="210"/>
      <c r="Y372" s="210"/>
      <c r="Z372" s="210"/>
    </row>
    <row r="373" ht="12.75" customHeight="1">
      <c r="A373" s="625"/>
      <c r="B373" s="625"/>
      <c r="C373" s="625"/>
      <c r="D373" s="627"/>
      <c r="E373" s="210"/>
      <c r="F373" s="210"/>
      <c r="G373" s="210"/>
      <c r="H373" s="210"/>
      <c r="I373" s="627"/>
      <c r="J373" s="210"/>
      <c r="K373" s="210"/>
      <c r="L373" s="210"/>
      <c r="M373" s="626"/>
      <c r="N373" s="210"/>
      <c r="O373" s="210"/>
      <c r="P373" s="210"/>
      <c r="Q373" s="210"/>
      <c r="R373" s="210"/>
      <c r="S373" s="210"/>
      <c r="T373" s="210"/>
      <c r="U373" s="210"/>
      <c r="V373" s="210"/>
      <c r="W373" s="210"/>
      <c r="X373" s="210"/>
      <c r="Y373" s="210"/>
      <c r="Z373" s="210"/>
    </row>
    <row r="374" ht="12.75" customHeight="1">
      <c r="A374" s="625"/>
      <c r="B374" s="625"/>
      <c r="C374" s="625"/>
      <c r="D374" s="627"/>
      <c r="E374" s="210"/>
      <c r="F374" s="210"/>
      <c r="G374" s="210"/>
      <c r="H374" s="210"/>
      <c r="I374" s="627"/>
      <c r="J374" s="210"/>
      <c r="K374" s="210"/>
      <c r="L374" s="210"/>
      <c r="M374" s="626"/>
      <c r="N374" s="210"/>
      <c r="O374" s="210"/>
      <c r="P374" s="210"/>
      <c r="Q374" s="210"/>
      <c r="R374" s="210"/>
      <c r="S374" s="210"/>
      <c r="T374" s="210"/>
      <c r="U374" s="210"/>
      <c r="V374" s="210"/>
      <c r="W374" s="210"/>
      <c r="X374" s="210"/>
      <c r="Y374" s="210"/>
      <c r="Z374" s="210"/>
    </row>
    <row r="375" ht="12.75" customHeight="1">
      <c r="A375" s="625"/>
      <c r="B375" s="625"/>
      <c r="C375" s="625"/>
      <c r="D375" s="627"/>
      <c r="E375" s="210"/>
      <c r="F375" s="210"/>
      <c r="G375" s="210"/>
      <c r="H375" s="210"/>
      <c r="I375" s="627"/>
      <c r="J375" s="210"/>
      <c r="K375" s="210"/>
      <c r="L375" s="210"/>
      <c r="M375" s="626"/>
      <c r="N375" s="210"/>
      <c r="O375" s="210"/>
      <c r="P375" s="210"/>
      <c r="Q375" s="210"/>
      <c r="R375" s="210"/>
      <c r="S375" s="210"/>
      <c r="T375" s="210"/>
      <c r="U375" s="210"/>
      <c r="V375" s="210"/>
      <c r="W375" s="210"/>
      <c r="X375" s="210"/>
      <c r="Y375" s="210"/>
      <c r="Z375" s="210"/>
    </row>
    <row r="376" ht="12.75" customHeight="1">
      <c r="A376" s="625"/>
      <c r="B376" s="625"/>
      <c r="C376" s="625"/>
      <c r="D376" s="627"/>
      <c r="E376" s="210"/>
      <c r="F376" s="210"/>
      <c r="G376" s="210"/>
      <c r="H376" s="210"/>
      <c r="I376" s="627"/>
      <c r="J376" s="210"/>
      <c r="K376" s="210"/>
      <c r="L376" s="210"/>
      <c r="M376" s="626"/>
      <c r="N376" s="210"/>
      <c r="O376" s="210"/>
      <c r="P376" s="210"/>
      <c r="Q376" s="210"/>
      <c r="R376" s="210"/>
      <c r="S376" s="210"/>
      <c r="T376" s="210"/>
      <c r="U376" s="210"/>
      <c r="V376" s="210"/>
      <c r="W376" s="210"/>
      <c r="X376" s="210"/>
      <c r="Y376" s="210"/>
      <c r="Z376" s="210"/>
    </row>
    <row r="377" ht="12.75" customHeight="1">
      <c r="A377" s="625"/>
      <c r="B377" s="625"/>
      <c r="C377" s="625"/>
      <c r="D377" s="627"/>
      <c r="E377" s="210"/>
      <c r="F377" s="210"/>
      <c r="G377" s="210"/>
      <c r="H377" s="210"/>
      <c r="I377" s="627"/>
      <c r="J377" s="210"/>
      <c r="K377" s="210"/>
      <c r="L377" s="210"/>
      <c r="M377" s="626"/>
      <c r="N377" s="210"/>
      <c r="O377" s="210"/>
      <c r="P377" s="210"/>
      <c r="Q377" s="210"/>
      <c r="R377" s="210"/>
      <c r="S377" s="210"/>
      <c r="T377" s="210"/>
      <c r="U377" s="210"/>
      <c r="V377" s="210"/>
      <c r="W377" s="210"/>
      <c r="X377" s="210"/>
      <c r="Y377" s="210"/>
      <c r="Z377" s="210"/>
    </row>
    <row r="378" ht="12.75" customHeight="1">
      <c r="A378" s="625"/>
      <c r="B378" s="625"/>
      <c r="C378" s="625"/>
      <c r="D378" s="627"/>
      <c r="E378" s="210"/>
      <c r="F378" s="210"/>
      <c r="G378" s="210"/>
      <c r="H378" s="210"/>
      <c r="I378" s="627"/>
      <c r="J378" s="210"/>
      <c r="K378" s="210"/>
      <c r="L378" s="210"/>
      <c r="M378" s="626"/>
      <c r="N378" s="210"/>
      <c r="O378" s="210"/>
      <c r="P378" s="210"/>
      <c r="Q378" s="210"/>
      <c r="R378" s="210"/>
      <c r="S378" s="210"/>
      <c r="T378" s="210"/>
      <c r="U378" s="210"/>
      <c r="V378" s="210"/>
      <c r="W378" s="210"/>
      <c r="X378" s="210"/>
      <c r="Y378" s="210"/>
      <c r="Z378" s="210"/>
    </row>
    <row r="379" ht="12.75" customHeight="1">
      <c r="A379" s="625"/>
      <c r="B379" s="625"/>
      <c r="C379" s="625"/>
      <c r="D379" s="627"/>
      <c r="E379" s="210"/>
      <c r="F379" s="210"/>
      <c r="G379" s="210"/>
      <c r="H379" s="210"/>
      <c r="I379" s="627"/>
      <c r="J379" s="210"/>
      <c r="K379" s="210"/>
      <c r="L379" s="210"/>
      <c r="M379" s="626"/>
      <c r="N379" s="210"/>
      <c r="O379" s="210"/>
      <c r="P379" s="210"/>
      <c r="Q379" s="210"/>
      <c r="R379" s="210"/>
      <c r="S379" s="210"/>
      <c r="T379" s="210"/>
      <c r="U379" s="210"/>
      <c r="V379" s="210"/>
      <c r="W379" s="210"/>
      <c r="X379" s="210"/>
      <c r="Y379" s="210"/>
      <c r="Z379" s="210"/>
    </row>
    <row r="380" ht="12.75" customHeight="1">
      <c r="A380" s="625"/>
      <c r="B380" s="625"/>
      <c r="C380" s="625"/>
      <c r="D380" s="627"/>
      <c r="E380" s="210"/>
      <c r="F380" s="210"/>
      <c r="G380" s="210"/>
      <c r="H380" s="210"/>
      <c r="I380" s="627"/>
      <c r="J380" s="210"/>
      <c r="K380" s="210"/>
      <c r="L380" s="210"/>
      <c r="M380" s="626"/>
      <c r="N380" s="210"/>
      <c r="O380" s="210"/>
      <c r="P380" s="210"/>
      <c r="Q380" s="210"/>
      <c r="R380" s="210"/>
      <c r="S380" s="210"/>
      <c r="T380" s="210"/>
      <c r="U380" s="210"/>
      <c r="V380" s="210"/>
      <c r="W380" s="210"/>
      <c r="X380" s="210"/>
      <c r="Y380" s="210"/>
      <c r="Z380" s="210"/>
    </row>
    <row r="381" ht="12.75" customHeight="1">
      <c r="A381" s="625"/>
      <c r="B381" s="625"/>
      <c r="C381" s="625"/>
      <c r="D381" s="627"/>
      <c r="E381" s="210"/>
      <c r="F381" s="210"/>
      <c r="G381" s="210"/>
      <c r="H381" s="210"/>
      <c r="I381" s="627"/>
      <c r="J381" s="210"/>
      <c r="K381" s="210"/>
      <c r="L381" s="210"/>
      <c r="M381" s="626"/>
      <c r="N381" s="210"/>
      <c r="O381" s="210"/>
      <c r="P381" s="210"/>
      <c r="Q381" s="210"/>
      <c r="R381" s="210"/>
      <c r="S381" s="210"/>
      <c r="T381" s="210"/>
      <c r="U381" s="210"/>
      <c r="V381" s="210"/>
      <c r="W381" s="210"/>
      <c r="X381" s="210"/>
      <c r="Y381" s="210"/>
      <c r="Z381" s="210"/>
    </row>
    <row r="382" ht="12.75" customHeight="1">
      <c r="A382" s="625"/>
      <c r="B382" s="625"/>
      <c r="C382" s="625"/>
      <c r="D382" s="627"/>
      <c r="E382" s="210"/>
      <c r="F382" s="210"/>
      <c r="G382" s="210"/>
      <c r="H382" s="210"/>
      <c r="I382" s="627"/>
      <c r="J382" s="210"/>
      <c r="K382" s="210"/>
      <c r="L382" s="210"/>
      <c r="M382" s="626"/>
      <c r="N382" s="210"/>
      <c r="O382" s="210"/>
      <c r="P382" s="210"/>
      <c r="Q382" s="210"/>
      <c r="R382" s="210"/>
      <c r="S382" s="210"/>
      <c r="T382" s="210"/>
      <c r="U382" s="210"/>
      <c r="V382" s="210"/>
      <c r="W382" s="210"/>
      <c r="X382" s="210"/>
      <c r="Y382" s="210"/>
      <c r="Z382" s="210"/>
    </row>
    <row r="383" ht="12.75" customHeight="1">
      <c r="A383" s="625"/>
      <c r="B383" s="625"/>
      <c r="C383" s="625"/>
      <c r="D383" s="627"/>
      <c r="E383" s="210"/>
      <c r="F383" s="210"/>
      <c r="G383" s="210"/>
      <c r="H383" s="210"/>
      <c r="I383" s="627"/>
      <c r="J383" s="210"/>
      <c r="K383" s="210"/>
      <c r="L383" s="210"/>
      <c r="M383" s="626"/>
      <c r="N383" s="210"/>
      <c r="O383" s="210"/>
      <c r="P383" s="210"/>
      <c r="Q383" s="210"/>
      <c r="R383" s="210"/>
      <c r="S383" s="210"/>
      <c r="T383" s="210"/>
      <c r="U383" s="210"/>
      <c r="V383" s="210"/>
      <c r="W383" s="210"/>
      <c r="X383" s="210"/>
      <c r="Y383" s="210"/>
      <c r="Z383" s="210"/>
    </row>
    <row r="384" ht="12.75" customHeight="1">
      <c r="A384" s="625"/>
      <c r="B384" s="625"/>
      <c r="C384" s="625"/>
      <c r="D384" s="627"/>
      <c r="E384" s="210"/>
      <c r="F384" s="210"/>
      <c r="G384" s="210"/>
      <c r="H384" s="210"/>
      <c r="I384" s="627"/>
      <c r="J384" s="210"/>
      <c r="K384" s="210"/>
      <c r="L384" s="210"/>
      <c r="M384" s="626"/>
      <c r="N384" s="210"/>
      <c r="O384" s="210"/>
      <c r="P384" s="210"/>
      <c r="Q384" s="210"/>
      <c r="R384" s="210"/>
      <c r="S384" s="210"/>
      <c r="T384" s="210"/>
      <c r="U384" s="210"/>
      <c r="V384" s="210"/>
      <c r="W384" s="210"/>
      <c r="X384" s="210"/>
      <c r="Y384" s="210"/>
      <c r="Z384" s="210"/>
    </row>
    <row r="385" ht="12.75" customHeight="1">
      <c r="A385" s="625"/>
      <c r="B385" s="625"/>
      <c r="C385" s="625"/>
      <c r="D385" s="627"/>
      <c r="E385" s="210"/>
      <c r="F385" s="210"/>
      <c r="G385" s="210"/>
      <c r="H385" s="210"/>
      <c r="I385" s="627"/>
      <c r="J385" s="210"/>
      <c r="K385" s="210"/>
      <c r="L385" s="210"/>
      <c r="M385" s="626"/>
      <c r="N385" s="210"/>
      <c r="O385" s="210"/>
      <c r="P385" s="210"/>
      <c r="Q385" s="210"/>
      <c r="R385" s="210"/>
      <c r="S385" s="210"/>
      <c r="T385" s="210"/>
      <c r="U385" s="210"/>
      <c r="V385" s="210"/>
      <c r="W385" s="210"/>
      <c r="X385" s="210"/>
      <c r="Y385" s="210"/>
      <c r="Z385" s="210"/>
    </row>
    <row r="386" ht="12.75" customHeight="1">
      <c r="A386" s="625"/>
      <c r="B386" s="625"/>
      <c r="C386" s="625"/>
      <c r="D386" s="627"/>
      <c r="E386" s="210"/>
      <c r="F386" s="210"/>
      <c r="G386" s="210"/>
      <c r="H386" s="210"/>
      <c r="I386" s="627"/>
      <c r="J386" s="210"/>
      <c r="K386" s="210"/>
      <c r="L386" s="210"/>
      <c r="M386" s="626"/>
      <c r="N386" s="210"/>
      <c r="O386" s="210"/>
      <c r="P386" s="210"/>
      <c r="Q386" s="210"/>
      <c r="R386" s="210"/>
      <c r="S386" s="210"/>
      <c r="T386" s="210"/>
      <c r="U386" s="210"/>
      <c r="V386" s="210"/>
      <c r="W386" s="210"/>
      <c r="X386" s="210"/>
      <c r="Y386" s="210"/>
      <c r="Z386" s="210"/>
    </row>
    <row r="387" ht="12.75" customHeight="1">
      <c r="A387" s="625"/>
      <c r="B387" s="625"/>
      <c r="C387" s="625"/>
      <c r="D387" s="627"/>
      <c r="E387" s="210"/>
      <c r="F387" s="210"/>
      <c r="G387" s="210"/>
      <c r="H387" s="210"/>
      <c r="I387" s="627"/>
      <c r="J387" s="210"/>
      <c r="K387" s="210"/>
      <c r="L387" s="210"/>
      <c r="M387" s="626"/>
      <c r="N387" s="210"/>
      <c r="O387" s="210"/>
      <c r="P387" s="210"/>
      <c r="Q387" s="210"/>
      <c r="R387" s="210"/>
      <c r="S387" s="210"/>
      <c r="T387" s="210"/>
      <c r="U387" s="210"/>
      <c r="V387" s="210"/>
      <c r="W387" s="210"/>
      <c r="X387" s="210"/>
      <c r="Y387" s="210"/>
      <c r="Z387" s="210"/>
    </row>
    <row r="388" ht="12.75" customHeight="1">
      <c r="A388" s="625"/>
      <c r="B388" s="625"/>
      <c r="C388" s="625"/>
      <c r="D388" s="627"/>
      <c r="E388" s="210"/>
      <c r="F388" s="210"/>
      <c r="G388" s="210"/>
      <c r="H388" s="210"/>
      <c r="I388" s="627"/>
      <c r="J388" s="210"/>
      <c r="K388" s="210"/>
      <c r="L388" s="210"/>
      <c r="M388" s="626"/>
      <c r="N388" s="210"/>
      <c r="O388" s="210"/>
      <c r="P388" s="210"/>
      <c r="Q388" s="210"/>
      <c r="R388" s="210"/>
      <c r="S388" s="210"/>
      <c r="T388" s="210"/>
      <c r="U388" s="210"/>
      <c r="V388" s="210"/>
      <c r="W388" s="210"/>
      <c r="X388" s="210"/>
      <c r="Y388" s="210"/>
      <c r="Z388" s="210"/>
    </row>
    <row r="389" ht="12.75" customHeight="1">
      <c r="A389" s="625"/>
      <c r="B389" s="625"/>
      <c r="C389" s="625"/>
      <c r="D389" s="627"/>
      <c r="E389" s="210"/>
      <c r="F389" s="210"/>
      <c r="G389" s="210"/>
      <c r="H389" s="210"/>
      <c r="I389" s="627"/>
      <c r="J389" s="210"/>
      <c r="K389" s="210"/>
      <c r="L389" s="210"/>
      <c r="M389" s="626"/>
      <c r="N389" s="210"/>
      <c r="O389" s="210"/>
      <c r="P389" s="210"/>
      <c r="Q389" s="210"/>
      <c r="R389" s="210"/>
      <c r="S389" s="210"/>
      <c r="T389" s="210"/>
      <c r="U389" s="210"/>
      <c r="V389" s="210"/>
      <c r="W389" s="210"/>
      <c r="X389" s="210"/>
      <c r="Y389" s="210"/>
      <c r="Z389" s="210"/>
    </row>
    <row r="390" ht="12.75" customHeight="1">
      <c r="A390" s="625"/>
      <c r="B390" s="625"/>
      <c r="C390" s="625"/>
      <c r="D390" s="627"/>
      <c r="E390" s="210"/>
      <c r="F390" s="210"/>
      <c r="G390" s="210"/>
      <c r="H390" s="210"/>
      <c r="I390" s="627"/>
      <c r="J390" s="210"/>
      <c r="K390" s="210"/>
      <c r="L390" s="210"/>
      <c r="M390" s="626"/>
      <c r="N390" s="210"/>
      <c r="O390" s="210"/>
      <c r="P390" s="210"/>
      <c r="Q390" s="210"/>
      <c r="R390" s="210"/>
      <c r="S390" s="210"/>
      <c r="T390" s="210"/>
      <c r="U390" s="210"/>
      <c r="V390" s="210"/>
      <c r="W390" s="210"/>
      <c r="X390" s="210"/>
      <c r="Y390" s="210"/>
      <c r="Z390" s="210"/>
    </row>
    <row r="391" ht="12.75" customHeight="1">
      <c r="A391" s="625"/>
      <c r="B391" s="625"/>
      <c r="C391" s="625"/>
      <c r="D391" s="627"/>
      <c r="E391" s="210"/>
      <c r="F391" s="210"/>
      <c r="G391" s="210"/>
      <c r="H391" s="210"/>
      <c r="I391" s="627"/>
      <c r="J391" s="210"/>
      <c r="K391" s="210"/>
      <c r="L391" s="210"/>
      <c r="M391" s="626"/>
      <c r="N391" s="210"/>
      <c r="O391" s="210"/>
      <c r="P391" s="210"/>
      <c r="Q391" s="210"/>
      <c r="R391" s="210"/>
      <c r="S391" s="210"/>
      <c r="T391" s="210"/>
      <c r="U391" s="210"/>
      <c r="V391" s="210"/>
      <c r="W391" s="210"/>
      <c r="X391" s="210"/>
      <c r="Y391" s="210"/>
      <c r="Z391" s="210"/>
    </row>
    <row r="392" ht="12.75" customHeight="1">
      <c r="A392" s="625"/>
      <c r="B392" s="625"/>
      <c r="C392" s="625"/>
      <c r="D392" s="627"/>
      <c r="E392" s="210"/>
      <c r="F392" s="210"/>
      <c r="G392" s="210"/>
      <c r="H392" s="210"/>
      <c r="I392" s="627"/>
      <c r="J392" s="210"/>
      <c r="K392" s="210"/>
      <c r="L392" s="210"/>
      <c r="M392" s="626"/>
      <c r="N392" s="210"/>
      <c r="O392" s="210"/>
      <c r="P392" s="210"/>
      <c r="Q392" s="210"/>
      <c r="R392" s="210"/>
      <c r="S392" s="210"/>
      <c r="T392" s="210"/>
      <c r="U392" s="210"/>
      <c r="V392" s="210"/>
      <c r="W392" s="210"/>
      <c r="X392" s="210"/>
      <c r="Y392" s="210"/>
      <c r="Z392" s="210"/>
    </row>
    <row r="393" ht="12.75" customHeight="1">
      <c r="A393" s="625"/>
      <c r="B393" s="625"/>
      <c r="C393" s="625"/>
      <c r="D393" s="627"/>
      <c r="E393" s="210"/>
      <c r="F393" s="210"/>
      <c r="G393" s="210"/>
      <c r="H393" s="210"/>
      <c r="I393" s="627"/>
      <c r="J393" s="210"/>
      <c r="K393" s="210"/>
      <c r="L393" s="210"/>
      <c r="M393" s="626"/>
      <c r="N393" s="210"/>
      <c r="O393" s="210"/>
      <c r="P393" s="210"/>
      <c r="Q393" s="210"/>
      <c r="R393" s="210"/>
      <c r="S393" s="210"/>
      <c r="T393" s="210"/>
      <c r="U393" s="210"/>
      <c r="V393" s="210"/>
      <c r="W393" s="210"/>
      <c r="X393" s="210"/>
      <c r="Y393" s="210"/>
      <c r="Z393" s="210"/>
    </row>
    <row r="394" ht="12.75" customHeight="1">
      <c r="A394" s="625"/>
      <c r="B394" s="625"/>
      <c r="C394" s="625"/>
      <c r="D394" s="627"/>
      <c r="E394" s="210"/>
      <c r="F394" s="210"/>
      <c r="G394" s="210"/>
      <c r="H394" s="210"/>
      <c r="I394" s="627"/>
      <c r="J394" s="210"/>
      <c r="K394" s="210"/>
      <c r="L394" s="210"/>
      <c r="M394" s="626"/>
      <c r="N394" s="210"/>
      <c r="O394" s="210"/>
      <c r="P394" s="210"/>
      <c r="Q394" s="210"/>
      <c r="R394" s="210"/>
      <c r="S394" s="210"/>
      <c r="T394" s="210"/>
      <c r="U394" s="210"/>
      <c r="V394" s="210"/>
      <c r="W394" s="210"/>
      <c r="X394" s="210"/>
      <c r="Y394" s="210"/>
      <c r="Z394" s="210"/>
    </row>
    <row r="395" ht="12.75" customHeight="1">
      <c r="A395" s="625"/>
      <c r="B395" s="625"/>
      <c r="C395" s="625"/>
      <c r="D395" s="627"/>
      <c r="E395" s="210"/>
      <c r="F395" s="210"/>
      <c r="G395" s="210"/>
      <c r="H395" s="210"/>
      <c r="I395" s="627"/>
      <c r="J395" s="210"/>
      <c r="K395" s="210"/>
      <c r="L395" s="210"/>
      <c r="M395" s="626"/>
      <c r="N395" s="210"/>
      <c r="O395" s="210"/>
      <c r="P395" s="210"/>
      <c r="Q395" s="210"/>
      <c r="R395" s="210"/>
      <c r="S395" s="210"/>
      <c r="T395" s="210"/>
      <c r="U395" s="210"/>
      <c r="V395" s="210"/>
      <c r="W395" s="210"/>
      <c r="X395" s="210"/>
      <c r="Y395" s="210"/>
      <c r="Z395" s="210"/>
    </row>
    <row r="396" ht="12.75" customHeight="1">
      <c r="A396" s="625"/>
      <c r="B396" s="625"/>
      <c r="C396" s="625"/>
      <c r="D396" s="627"/>
      <c r="E396" s="210"/>
      <c r="F396" s="210"/>
      <c r="G396" s="210"/>
      <c r="H396" s="210"/>
      <c r="I396" s="627"/>
      <c r="J396" s="210"/>
      <c r="K396" s="210"/>
      <c r="L396" s="210"/>
      <c r="M396" s="626"/>
      <c r="N396" s="210"/>
      <c r="O396" s="210"/>
      <c r="P396" s="210"/>
      <c r="Q396" s="210"/>
      <c r="R396" s="210"/>
      <c r="S396" s="210"/>
      <c r="T396" s="210"/>
      <c r="U396" s="210"/>
      <c r="V396" s="210"/>
      <c r="W396" s="210"/>
      <c r="X396" s="210"/>
      <c r="Y396" s="210"/>
      <c r="Z396" s="210"/>
    </row>
    <row r="397" ht="12.75" customHeight="1">
      <c r="A397" s="625"/>
      <c r="B397" s="625"/>
      <c r="C397" s="625"/>
      <c r="D397" s="627"/>
      <c r="E397" s="210"/>
      <c r="F397" s="210"/>
      <c r="G397" s="210"/>
      <c r="H397" s="210"/>
      <c r="I397" s="627"/>
      <c r="J397" s="210"/>
      <c r="K397" s="210"/>
      <c r="L397" s="210"/>
      <c r="M397" s="626"/>
      <c r="N397" s="210"/>
      <c r="O397" s="210"/>
      <c r="P397" s="210"/>
      <c r="Q397" s="210"/>
      <c r="R397" s="210"/>
      <c r="S397" s="210"/>
      <c r="T397" s="210"/>
      <c r="U397" s="210"/>
      <c r="V397" s="210"/>
      <c r="W397" s="210"/>
      <c r="X397" s="210"/>
      <c r="Y397" s="210"/>
      <c r="Z397" s="210"/>
    </row>
    <row r="398" ht="12.75" customHeight="1">
      <c r="A398" s="625"/>
      <c r="B398" s="625"/>
      <c r="C398" s="625"/>
      <c r="D398" s="627"/>
      <c r="E398" s="210"/>
      <c r="F398" s="210"/>
      <c r="G398" s="210"/>
      <c r="H398" s="210"/>
      <c r="I398" s="627"/>
      <c r="J398" s="210"/>
      <c r="K398" s="210"/>
      <c r="L398" s="210"/>
      <c r="M398" s="626"/>
      <c r="N398" s="210"/>
      <c r="O398" s="210"/>
      <c r="P398" s="210"/>
      <c r="Q398" s="210"/>
      <c r="R398" s="210"/>
      <c r="S398" s="210"/>
      <c r="T398" s="210"/>
      <c r="U398" s="210"/>
      <c r="V398" s="210"/>
      <c r="W398" s="210"/>
      <c r="X398" s="210"/>
      <c r="Y398" s="210"/>
      <c r="Z398" s="210"/>
    </row>
    <row r="399" ht="12.75" customHeight="1">
      <c r="A399" s="625"/>
      <c r="B399" s="625"/>
      <c r="C399" s="625"/>
      <c r="D399" s="627"/>
      <c r="E399" s="210"/>
      <c r="F399" s="210"/>
      <c r="G399" s="210"/>
      <c r="H399" s="210"/>
      <c r="I399" s="627"/>
      <c r="J399" s="210"/>
      <c r="K399" s="210"/>
      <c r="L399" s="210"/>
      <c r="M399" s="626"/>
      <c r="N399" s="210"/>
      <c r="O399" s="210"/>
      <c r="P399" s="210"/>
      <c r="Q399" s="210"/>
      <c r="R399" s="210"/>
      <c r="S399" s="210"/>
      <c r="T399" s="210"/>
      <c r="U399" s="210"/>
      <c r="V399" s="210"/>
      <c r="W399" s="210"/>
      <c r="X399" s="210"/>
      <c r="Y399" s="210"/>
      <c r="Z399" s="210"/>
    </row>
    <row r="400" ht="12.75" customHeight="1">
      <c r="A400" s="625"/>
      <c r="B400" s="625"/>
      <c r="C400" s="625"/>
      <c r="D400" s="627"/>
      <c r="E400" s="210"/>
      <c r="F400" s="210"/>
      <c r="G400" s="210"/>
      <c r="H400" s="210"/>
      <c r="I400" s="627"/>
      <c r="J400" s="210"/>
      <c r="K400" s="210"/>
      <c r="L400" s="210"/>
      <c r="M400" s="626"/>
      <c r="N400" s="210"/>
      <c r="O400" s="210"/>
      <c r="P400" s="210"/>
      <c r="Q400" s="210"/>
      <c r="R400" s="210"/>
      <c r="S400" s="210"/>
      <c r="T400" s="210"/>
      <c r="U400" s="210"/>
      <c r="V400" s="210"/>
      <c r="W400" s="210"/>
      <c r="X400" s="210"/>
      <c r="Y400" s="210"/>
      <c r="Z400" s="210"/>
    </row>
    <row r="401" ht="12.75" customHeight="1">
      <c r="A401" s="625"/>
      <c r="B401" s="625"/>
      <c r="C401" s="625"/>
      <c r="D401" s="627"/>
      <c r="E401" s="210"/>
      <c r="F401" s="210"/>
      <c r="G401" s="210"/>
      <c r="H401" s="210"/>
      <c r="I401" s="627"/>
      <c r="J401" s="210"/>
      <c r="K401" s="210"/>
      <c r="L401" s="210"/>
      <c r="M401" s="626"/>
      <c r="N401" s="210"/>
      <c r="O401" s="210"/>
      <c r="P401" s="210"/>
      <c r="Q401" s="210"/>
      <c r="R401" s="210"/>
      <c r="S401" s="210"/>
      <c r="T401" s="210"/>
      <c r="U401" s="210"/>
      <c r="V401" s="210"/>
      <c r="W401" s="210"/>
      <c r="X401" s="210"/>
      <c r="Y401" s="210"/>
      <c r="Z401" s="210"/>
    </row>
    <row r="402" ht="12.75" customHeight="1">
      <c r="A402" s="625"/>
      <c r="B402" s="625"/>
      <c r="C402" s="625"/>
      <c r="D402" s="627"/>
      <c r="E402" s="210"/>
      <c r="F402" s="210"/>
      <c r="G402" s="210"/>
      <c r="H402" s="210"/>
      <c r="I402" s="627"/>
      <c r="J402" s="210"/>
      <c r="K402" s="210"/>
      <c r="L402" s="210"/>
      <c r="M402" s="626"/>
      <c r="N402" s="210"/>
      <c r="O402" s="210"/>
      <c r="P402" s="210"/>
      <c r="Q402" s="210"/>
      <c r="R402" s="210"/>
      <c r="S402" s="210"/>
      <c r="T402" s="210"/>
      <c r="U402" s="210"/>
      <c r="V402" s="210"/>
      <c r="W402" s="210"/>
      <c r="X402" s="210"/>
      <c r="Y402" s="210"/>
      <c r="Z402" s="210"/>
    </row>
    <row r="403" ht="12.75" customHeight="1">
      <c r="A403" s="625"/>
      <c r="B403" s="625"/>
      <c r="C403" s="625"/>
      <c r="D403" s="627"/>
      <c r="E403" s="210"/>
      <c r="F403" s="210"/>
      <c r="G403" s="210"/>
      <c r="H403" s="210"/>
      <c r="I403" s="627"/>
      <c r="J403" s="210"/>
      <c r="K403" s="210"/>
      <c r="L403" s="210"/>
      <c r="M403" s="626"/>
      <c r="N403" s="210"/>
      <c r="O403" s="210"/>
      <c r="P403" s="210"/>
      <c r="Q403" s="210"/>
      <c r="R403" s="210"/>
      <c r="S403" s="210"/>
      <c r="T403" s="210"/>
      <c r="U403" s="210"/>
      <c r="V403" s="210"/>
      <c r="W403" s="210"/>
      <c r="X403" s="210"/>
      <c r="Y403" s="210"/>
      <c r="Z403" s="210"/>
    </row>
    <row r="404" ht="12.75" customHeight="1">
      <c r="A404" s="625"/>
      <c r="B404" s="625"/>
      <c r="C404" s="625"/>
      <c r="D404" s="627"/>
      <c r="E404" s="210"/>
      <c r="F404" s="210"/>
      <c r="G404" s="210"/>
      <c r="H404" s="210"/>
      <c r="I404" s="627"/>
      <c r="J404" s="210"/>
      <c r="K404" s="210"/>
      <c r="L404" s="210"/>
      <c r="M404" s="626"/>
      <c r="N404" s="210"/>
      <c r="O404" s="210"/>
      <c r="P404" s="210"/>
      <c r="Q404" s="210"/>
      <c r="R404" s="210"/>
      <c r="S404" s="210"/>
      <c r="T404" s="210"/>
      <c r="U404" s="210"/>
      <c r="V404" s="210"/>
      <c r="W404" s="210"/>
      <c r="X404" s="210"/>
      <c r="Y404" s="210"/>
      <c r="Z404" s="210"/>
    </row>
    <row r="405" ht="12.75" customHeight="1">
      <c r="A405" s="625"/>
      <c r="B405" s="625"/>
      <c r="C405" s="625"/>
      <c r="D405" s="627"/>
      <c r="E405" s="210"/>
      <c r="F405" s="210"/>
      <c r="G405" s="210"/>
      <c r="H405" s="210"/>
      <c r="I405" s="627"/>
      <c r="J405" s="210"/>
      <c r="K405" s="210"/>
      <c r="L405" s="210"/>
      <c r="M405" s="626"/>
      <c r="N405" s="210"/>
      <c r="O405" s="210"/>
      <c r="P405" s="210"/>
      <c r="Q405" s="210"/>
      <c r="R405" s="210"/>
      <c r="S405" s="210"/>
      <c r="T405" s="210"/>
      <c r="U405" s="210"/>
      <c r="V405" s="210"/>
      <c r="W405" s="210"/>
      <c r="X405" s="210"/>
      <c r="Y405" s="210"/>
      <c r="Z405" s="210"/>
    </row>
    <row r="406" ht="12.75" customHeight="1">
      <c r="A406" s="625"/>
      <c r="B406" s="625"/>
      <c r="C406" s="625"/>
      <c r="D406" s="627"/>
      <c r="E406" s="210"/>
      <c r="F406" s="210"/>
      <c r="G406" s="210"/>
      <c r="H406" s="210"/>
      <c r="I406" s="627"/>
      <c r="J406" s="210"/>
      <c r="K406" s="210"/>
      <c r="L406" s="210"/>
      <c r="M406" s="626"/>
      <c r="N406" s="210"/>
      <c r="O406" s="210"/>
      <c r="P406" s="210"/>
      <c r="Q406" s="210"/>
      <c r="R406" s="210"/>
      <c r="S406" s="210"/>
      <c r="T406" s="210"/>
      <c r="U406" s="210"/>
      <c r="V406" s="210"/>
      <c r="W406" s="210"/>
      <c r="X406" s="210"/>
      <c r="Y406" s="210"/>
      <c r="Z406" s="210"/>
    </row>
    <row r="407" ht="12.75" customHeight="1">
      <c r="A407" s="625"/>
      <c r="B407" s="625"/>
      <c r="C407" s="625"/>
      <c r="D407" s="627"/>
      <c r="E407" s="210"/>
      <c r="F407" s="210"/>
      <c r="G407" s="210"/>
      <c r="H407" s="210"/>
      <c r="I407" s="627"/>
      <c r="J407" s="210"/>
      <c r="K407" s="210"/>
      <c r="L407" s="210"/>
      <c r="M407" s="626"/>
      <c r="N407" s="210"/>
      <c r="O407" s="210"/>
      <c r="P407" s="210"/>
      <c r="Q407" s="210"/>
      <c r="R407" s="210"/>
      <c r="S407" s="210"/>
      <c r="T407" s="210"/>
      <c r="U407" s="210"/>
      <c r="V407" s="210"/>
      <c r="W407" s="210"/>
      <c r="X407" s="210"/>
      <c r="Y407" s="210"/>
      <c r="Z407" s="210"/>
    </row>
    <row r="408" ht="12.75" customHeight="1">
      <c r="A408" s="625"/>
      <c r="B408" s="625"/>
      <c r="C408" s="625"/>
      <c r="D408" s="627"/>
      <c r="E408" s="210"/>
      <c r="F408" s="210"/>
      <c r="G408" s="210"/>
      <c r="H408" s="210"/>
      <c r="I408" s="627"/>
      <c r="J408" s="210"/>
      <c r="K408" s="210"/>
      <c r="L408" s="210"/>
      <c r="M408" s="626"/>
      <c r="N408" s="210"/>
      <c r="O408" s="210"/>
      <c r="P408" s="210"/>
      <c r="Q408" s="210"/>
      <c r="R408" s="210"/>
      <c r="S408" s="210"/>
      <c r="T408" s="210"/>
      <c r="U408" s="210"/>
      <c r="V408" s="210"/>
      <c r="W408" s="210"/>
      <c r="X408" s="210"/>
      <c r="Y408" s="210"/>
      <c r="Z408" s="210"/>
    </row>
    <row r="409" ht="12.75" customHeight="1">
      <c r="A409" s="625"/>
      <c r="B409" s="625"/>
      <c r="C409" s="625"/>
      <c r="D409" s="627"/>
      <c r="E409" s="210"/>
      <c r="F409" s="210"/>
      <c r="G409" s="210"/>
      <c r="H409" s="210"/>
      <c r="I409" s="627"/>
      <c r="J409" s="210"/>
      <c r="K409" s="210"/>
      <c r="L409" s="210"/>
      <c r="M409" s="626"/>
      <c r="N409" s="210"/>
      <c r="O409" s="210"/>
      <c r="P409" s="210"/>
      <c r="Q409" s="210"/>
      <c r="R409" s="210"/>
      <c r="S409" s="210"/>
      <c r="T409" s="210"/>
      <c r="U409" s="210"/>
      <c r="V409" s="210"/>
      <c r="W409" s="210"/>
      <c r="X409" s="210"/>
      <c r="Y409" s="210"/>
      <c r="Z409" s="210"/>
    </row>
    <row r="410" ht="12.75" customHeight="1">
      <c r="A410" s="625"/>
      <c r="B410" s="625"/>
      <c r="C410" s="625"/>
      <c r="D410" s="627"/>
      <c r="E410" s="210"/>
      <c r="F410" s="210"/>
      <c r="G410" s="210"/>
      <c r="H410" s="210"/>
      <c r="I410" s="627"/>
      <c r="J410" s="210"/>
      <c r="K410" s="210"/>
      <c r="L410" s="210"/>
      <c r="M410" s="626"/>
      <c r="N410" s="210"/>
      <c r="O410" s="210"/>
      <c r="P410" s="210"/>
      <c r="Q410" s="210"/>
      <c r="R410" s="210"/>
      <c r="S410" s="210"/>
      <c r="T410" s="210"/>
      <c r="U410" s="210"/>
      <c r="V410" s="210"/>
      <c r="W410" s="210"/>
      <c r="X410" s="210"/>
      <c r="Y410" s="210"/>
      <c r="Z410" s="210"/>
    </row>
    <row r="411" ht="12.75" customHeight="1">
      <c r="A411" s="625"/>
      <c r="B411" s="625"/>
      <c r="C411" s="625"/>
      <c r="D411" s="627"/>
      <c r="E411" s="210"/>
      <c r="F411" s="210"/>
      <c r="G411" s="210"/>
      <c r="H411" s="210"/>
      <c r="I411" s="627"/>
      <c r="J411" s="210"/>
      <c r="K411" s="210"/>
      <c r="L411" s="210"/>
      <c r="M411" s="626"/>
      <c r="N411" s="210"/>
      <c r="O411" s="210"/>
      <c r="P411" s="210"/>
      <c r="Q411" s="210"/>
      <c r="R411" s="210"/>
      <c r="S411" s="210"/>
      <c r="T411" s="210"/>
      <c r="U411" s="210"/>
      <c r="V411" s="210"/>
      <c r="W411" s="210"/>
      <c r="X411" s="210"/>
      <c r="Y411" s="210"/>
      <c r="Z411" s="210"/>
    </row>
    <row r="412" ht="12.75" customHeight="1">
      <c r="A412" s="625"/>
      <c r="B412" s="625"/>
      <c r="C412" s="625"/>
      <c r="D412" s="627"/>
      <c r="E412" s="210"/>
      <c r="F412" s="210"/>
      <c r="G412" s="210"/>
      <c r="H412" s="210"/>
      <c r="I412" s="627"/>
      <c r="J412" s="210"/>
      <c r="K412" s="210"/>
      <c r="L412" s="210"/>
      <c r="M412" s="626"/>
      <c r="N412" s="210"/>
      <c r="O412" s="210"/>
      <c r="P412" s="210"/>
      <c r="Q412" s="210"/>
      <c r="R412" s="210"/>
      <c r="S412" s="210"/>
      <c r="T412" s="210"/>
      <c r="U412" s="210"/>
      <c r="V412" s="210"/>
      <c r="W412" s="210"/>
      <c r="X412" s="210"/>
      <c r="Y412" s="210"/>
      <c r="Z412" s="210"/>
    </row>
    <row r="413" ht="12.75" customHeight="1">
      <c r="A413" s="625"/>
      <c r="B413" s="625"/>
      <c r="C413" s="625"/>
      <c r="D413" s="627"/>
      <c r="E413" s="210"/>
      <c r="F413" s="210"/>
      <c r="G413" s="210"/>
      <c r="H413" s="210"/>
      <c r="I413" s="627"/>
      <c r="J413" s="210"/>
      <c r="K413" s="210"/>
      <c r="L413" s="210"/>
      <c r="M413" s="626"/>
      <c r="N413" s="210"/>
      <c r="O413" s="210"/>
      <c r="P413" s="210"/>
      <c r="Q413" s="210"/>
      <c r="R413" s="210"/>
      <c r="S413" s="210"/>
      <c r="T413" s="210"/>
      <c r="U413" s="210"/>
      <c r="V413" s="210"/>
      <c r="W413" s="210"/>
      <c r="X413" s="210"/>
      <c r="Y413" s="210"/>
      <c r="Z413" s="210"/>
    </row>
    <row r="414" ht="12.75" customHeight="1">
      <c r="A414" s="625"/>
      <c r="B414" s="625"/>
      <c r="C414" s="625"/>
      <c r="D414" s="627"/>
      <c r="E414" s="210"/>
      <c r="F414" s="210"/>
      <c r="G414" s="210"/>
      <c r="H414" s="210"/>
      <c r="I414" s="627"/>
      <c r="J414" s="210"/>
      <c r="K414" s="210"/>
      <c r="L414" s="210"/>
      <c r="M414" s="626"/>
      <c r="N414" s="210"/>
      <c r="O414" s="210"/>
      <c r="P414" s="210"/>
      <c r="Q414" s="210"/>
      <c r="R414" s="210"/>
      <c r="S414" s="210"/>
      <c r="T414" s="210"/>
      <c r="U414" s="210"/>
      <c r="V414" s="210"/>
      <c r="W414" s="210"/>
      <c r="X414" s="210"/>
      <c r="Y414" s="210"/>
      <c r="Z414" s="210"/>
    </row>
    <row r="415" ht="12.75" customHeight="1">
      <c r="A415" s="625"/>
      <c r="B415" s="625"/>
      <c r="C415" s="625"/>
      <c r="D415" s="627"/>
      <c r="E415" s="210"/>
      <c r="F415" s="210"/>
      <c r="G415" s="210"/>
      <c r="H415" s="210"/>
      <c r="I415" s="627"/>
      <c r="J415" s="210"/>
      <c r="K415" s="210"/>
      <c r="L415" s="210"/>
      <c r="M415" s="626"/>
      <c r="N415" s="210"/>
      <c r="O415" s="210"/>
      <c r="P415" s="210"/>
      <c r="Q415" s="210"/>
      <c r="R415" s="210"/>
      <c r="S415" s="210"/>
      <c r="T415" s="210"/>
      <c r="U415" s="210"/>
      <c r="V415" s="210"/>
      <c r="W415" s="210"/>
      <c r="X415" s="210"/>
      <c r="Y415" s="210"/>
      <c r="Z415" s="210"/>
    </row>
    <row r="416" ht="12.75" customHeight="1">
      <c r="A416" s="625"/>
      <c r="B416" s="625"/>
      <c r="C416" s="625"/>
      <c r="D416" s="627"/>
      <c r="E416" s="210"/>
      <c r="F416" s="210"/>
      <c r="G416" s="210"/>
      <c r="H416" s="210"/>
      <c r="I416" s="627"/>
      <c r="J416" s="210"/>
      <c r="K416" s="210"/>
      <c r="L416" s="210"/>
      <c r="M416" s="626"/>
      <c r="N416" s="210"/>
      <c r="O416" s="210"/>
      <c r="P416" s="210"/>
      <c r="Q416" s="210"/>
      <c r="R416" s="210"/>
      <c r="S416" s="210"/>
      <c r="T416" s="210"/>
      <c r="U416" s="210"/>
      <c r="V416" s="210"/>
      <c r="W416" s="210"/>
      <c r="X416" s="210"/>
      <c r="Y416" s="210"/>
      <c r="Z416" s="210"/>
    </row>
    <row r="417" ht="12.75" customHeight="1">
      <c r="A417" s="625"/>
      <c r="B417" s="625"/>
      <c r="C417" s="625"/>
      <c r="D417" s="627"/>
      <c r="E417" s="210"/>
      <c r="F417" s="210"/>
      <c r="G417" s="210"/>
      <c r="H417" s="210"/>
      <c r="I417" s="627"/>
      <c r="J417" s="210"/>
      <c r="K417" s="210"/>
      <c r="L417" s="210"/>
      <c r="M417" s="626"/>
      <c r="N417" s="210"/>
      <c r="O417" s="210"/>
      <c r="P417" s="210"/>
      <c r="Q417" s="210"/>
      <c r="R417" s="210"/>
      <c r="S417" s="210"/>
      <c r="T417" s="210"/>
      <c r="U417" s="210"/>
      <c r="V417" s="210"/>
      <c r="W417" s="210"/>
      <c r="X417" s="210"/>
      <c r="Y417" s="210"/>
      <c r="Z417" s="210"/>
    </row>
    <row r="418" ht="12.75" customHeight="1">
      <c r="A418" s="625"/>
      <c r="B418" s="625"/>
      <c r="C418" s="625"/>
      <c r="D418" s="627"/>
      <c r="E418" s="210"/>
      <c r="F418" s="210"/>
      <c r="G418" s="210"/>
      <c r="H418" s="210"/>
      <c r="I418" s="627"/>
      <c r="J418" s="210"/>
      <c r="K418" s="210"/>
      <c r="L418" s="210"/>
      <c r="M418" s="626"/>
      <c r="N418" s="210"/>
      <c r="O418" s="210"/>
      <c r="P418" s="210"/>
      <c r="Q418" s="210"/>
      <c r="R418" s="210"/>
      <c r="S418" s="210"/>
      <c r="T418" s="210"/>
      <c r="U418" s="210"/>
      <c r="V418" s="210"/>
      <c r="W418" s="210"/>
      <c r="X418" s="210"/>
      <c r="Y418" s="210"/>
      <c r="Z418" s="210"/>
    </row>
    <row r="419" ht="12.75" customHeight="1">
      <c r="A419" s="625"/>
      <c r="B419" s="625"/>
      <c r="C419" s="625"/>
      <c r="D419" s="627"/>
      <c r="E419" s="210"/>
      <c r="F419" s="210"/>
      <c r="G419" s="210"/>
      <c r="H419" s="210"/>
      <c r="I419" s="627"/>
      <c r="J419" s="210"/>
      <c r="K419" s="210"/>
      <c r="L419" s="210"/>
      <c r="M419" s="626"/>
      <c r="N419" s="210"/>
      <c r="O419" s="210"/>
      <c r="P419" s="210"/>
      <c r="Q419" s="210"/>
      <c r="R419" s="210"/>
      <c r="S419" s="210"/>
      <c r="T419" s="210"/>
      <c r="U419" s="210"/>
      <c r="V419" s="210"/>
      <c r="W419" s="210"/>
      <c r="X419" s="210"/>
      <c r="Y419" s="210"/>
      <c r="Z419" s="210"/>
    </row>
    <row r="420" ht="12.75" customHeight="1">
      <c r="A420" s="625"/>
      <c r="B420" s="625"/>
      <c r="C420" s="625"/>
      <c r="D420" s="627"/>
      <c r="E420" s="210"/>
      <c r="F420" s="210"/>
      <c r="G420" s="210"/>
      <c r="H420" s="210"/>
      <c r="I420" s="627"/>
      <c r="J420" s="210"/>
      <c r="K420" s="210"/>
      <c r="L420" s="210"/>
      <c r="M420" s="626"/>
      <c r="N420" s="210"/>
      <c r="O420" s="210"/>
      <c r="P420" s="210"/>
      <c r="Q420" s="210"/>
      <c r="R420" s="210"/>
      <c r="S420" s="210"/>
      <c r="T420" s="210"/>
      <c r="U420" s="210"/>
      <c r="V420" s="210"/>
      <c r="W420" s="210"/>
      <c r="X420" s="210"/>
      <c r="Y420" s="210"/>
      <c r="Z420" s="210"/>
    </row>
    <row r="421" ht="12.75" customHeight="1">
      <c r="A421" s="625"/>
      <c r="B421" s="625"/>
      <c r="C421" s="625"/>
      <c r="D421" s="627"/>
      <c r="E421" s="210"/>
      <c r="F421" s="210"/>
      <c r="G421" s="210"/>
      <c r="H421" s="210"/>
      <c r="I421" s="627"/>
      <c r="J421" s="210"/>
      <c r="K421" s="210"/>
      <c r="L421" s="210"/>
      <c r="M421" s="626"/>
      <c r="N421" s="210"/>
      <c r="O421" s="210"/>
      <c r="P421" s="210"/>
      <c r="Q421" s="210"/>
      <c r="R421" s="210"/>
      <c r="S421" s="210"/>
      <c r="T421" s="210"/>
      <c r="U421" s="210"/>
      <c r="V421" s="210"/>
      <c r="W421" s="210"/>
      <c r="X421" s="210"/>
      <c r="Y421" s="210"/>
      <c r="Z421" s="210"/>
    </row>
    <row r="422" ht="12.75" customHeight="1">
      <c r="A422" s="625"/>
      <c r="B422" s="625"/>
      <c r="C422" s="625"/>
      <c r="D422" s="627"/>
      <c r="E422" s="210"/>
      <c r="F422" s="210"/>
      <c r="G422" s="210"/>
      <c r="H422" s="210"/>
      <c r="I422" s="627"/>
      <c r="J422" s="210"/>
      <c r="K422" s="210"/>
      <c r="L422" s="210"/>
      <c r="M422" s="626"/>
      <c r="N422" s="210"/>
      <c r="O422" s="210"/>
      <c r="P422" s="210"/>
      <c r="Q422" s="210"/>
      <c r="R422" s="210"/>
      <c r="S422" s="210"/>
      <c r="T422" s="210"/>
      <c r="U422" s="210"/>
      <c r="V422" s="210"/>
      <c r="W422" s="210"/>
      <c r="X422" s="210"/>
      <c r="Y422" s="210"/>
      <c r="Z422" s="210"/>
    </row>
    <row r="423" ht="12.75" customHeight="1">
      <c r="A423" s="625"/>
      <c r="B423" s="625"/>
      <c r="C423" s="625"/>
      <c r="D423" s="627"/>
      <c r="E423" s="210"/>
      <c r="F423" s="210"/>
      <c r="G423" s="210"/>
      <c r="H423" s="210"/>
      <c r="I423" s="627"/>
      <c r="J423" s="210"/>
      <c r="K423" s="210"/>
      <c r="L423" s="210"/>
      <c r="M423" s="626"/>
      <c r="N423" s="210"/>
      <c r="O423" s="210"/>
      <c r="P423" s="210"/>
      <c r="Q423" s="210"/>
      <c r="R423" s="210"/>
      <c r="S423" s="210"/>
      <c r="T423" s="210"/>
      <c r="U423" s="210"/>
      <c r="V423" s="210"/>
      <c r="W423" s="210"/>
      <c r="X423" s="210"/>
      <c r="Y423" s="210"/>
      <c r="Z423" s="210"/>
    </row>
    <row r="424" ht="12.75" customHeight="1">
      <c r="A424" s="625"/>
      <c r="B424" s="625"/>
      <c r="C424" s="625"/>
      <c r="D424" s="627"/>
      <c r="E424" s="210"/>
      <c r="F424" s="210"/>
      <c r="G424" s="210"/>
      <c r="H424" s="210"/>
      <c r="I424" s="627"/>
      <c r="J424" s="210"/>
      <c r="K424" s="210"/>
      <c r="L424" s="210"/>
      <c r="M424" s="626"/>
      <c r="N424" s="210"/>
      <c r="O424" s="210"/>
      <c r="P424" s="210"/>
      <c r="Q424" s="210"/>
      <c r="R424" s="210"/>
      <c r="S424" s="210"/>
      <c r="T424" s="210"/>
      <c r="U424" s="210"/>
      <c r="V424" s="210"/>
      <c r="W424" s="210"/>
      <c r="X424" s="210"/>
      <c r="Y424" s="210"/>
      <c r="Z424" s="210"/>
    </row>
    <row r="425" ht="12.75" customHeight="1">
      <c r="A425" s="625"/>
      <c r="B425" s="625"/>
      <c r="C425" s="625"/>
      <c r="D425" s="627"/>
      <c r="E425" s="210"/>
      <c r="F425" s="210"/>
      <c r="G425" s="210"/>
      <c r="H425" s="210"/>
      <c r="I425" s="627"/>
      <c r="J425" s="210"/>
      <c r="K425" s="210"/>
      <c r="L425" s="210"/>
      <c r="M425" s="626"/>
      <c r="N425" s="210"/>
      <c r="O425" s="210"/>
      <c r="P425" s="210"/>
      <c r="Q425" s="210"/>
      <c r="R425" s="210"/>
      <c r="S425" s="210"/>
      <c r="T425" s="210"/>
      <c r="U425" s="210"/>
      <c r="V425" s="210"/>
      <c r="W425" s="210"/>
      <c r="X425" s="210"/>
      <c r="Y425" s="210"/>
      <c r="Z425" s="210"/>
    </row>
    <row r="426" ht="12.75" customHeight="1">
      <c r="A426" s="625"/>
      <c r="B426" s="625"/>
      <c r="C426" s="625"/>
      <c r="D426" s="627"/>
      <c r="E426" s="210"/>
      <c r="F426" s="210"/>
      <c r="G426" s="210"/>
      <c r="H426" s="210"/>
      <c r="I426" s="627"/>
      <c r="J426" s="210"/>
      <c r="K426" s="210"/>
      <c r="L426" s="210"/>
      <c r="M426" s="626"/>
      <c r="N426" s="210"/>
      <c r="O426" s="210"/>
      <c r="P426" s="210"/>
      <c r="Q426" s="210"/>
      <c r="R426" s="210"/>
      <c r="S426" s="210"/>
      <c r="T426" s="210"/>
      <c r="U426" s="210"/>
      <c r="V426" s="210"/>
      <c r="W426" s="210"/>
      <c r="X426" s="210"/>
      <c r="Y426" s="210"/>
      <c r="Z426" s="210"/>
    </row>
    <row r="427" ht="12.75" customHeight="1">
      <c r="A427" s="625"/>
      <c r="B427" s="625"/>
      <c r="C427" s="625"/>
      <c r="D427" s="627"/>
      <c r="E427" s="210"/>
      <c r="F427" s="210"/>
      <c r="G427" s="210"/>
      <c r="H427" s="210"/>
      <c r="I427" s="627"/>
      <c r="J427" s="210"/>
      <c r="K427" s="210"/>
      <c r="L427" s="210"/>
      <c r="M427" s="626"/>
      <c r="N427" s="210"/>
      <c r="O427" s="210"/>
      <c r="P427" s="210"/>
      <c r="Q427" s="210"/>
      <c r="R427" s="210"/>
      <c r="S427" s="210"/>
      <c r="T427" s="210"/>
      <c r="U427" s="210"/>
      <c r="V427" s="210"/>
      <c r="W427" s="210"/>
      <c r="X427" s="210"/>
      <c r="Y427" s="210"/>
      <c r="Z427" s="210"/>
    </row>
    <row r="428" ht="12.75" customHeight="1">
      <c r="A428" s="625"/>
      <c r="B428" s="625"/>
      <c r="C428" s="625"/>
      <c r="D428" s="627"/>
      <c r="E428" s="210"/>
      <c r="F428" s="210"/>
      <c r="G428" s="210"/>
      <c r="H428" s="210"/>
      <c r="I428" s="627"/>
      <c r="J428" s="210"/>
      <c r="K428" s="210"/>
      <c r="L428" s="210"/>
      <c r="M428" s="626"/>
      <c r="N428" s="210"/>
      <c r="O428" s="210"/>
      <c r="P428" s="210"/>
      <c r="Q428" s="210"/>
      <c r="R428" s="210"/>
      <c r="S428" s="210"/>
      <c r="T428" s="210"/>
      <c r="U428" s="210"/>
      <c r="V428" s="210"/>
      <c r="W428" s="210"/>
      <c r="X428" s="210"/>
      <c r="Y428" s="210"/>
      <c r="Z428" s="210"/>
    </row>
    <row r="429" ht="12.75" customHeight="1">
      <c r="A429" s="625"/>
      <c r="B429" s="625"/>
      <c r="C429" s="625"/>
      <c r="D429" s="627"/>
      <c r="E429" s="210"/>
      <c r="F429" s="210"/>
      <c r="G429" s="210"/>
      <c r="H429" s="210"/>
      <c r="I429" s="627"/>
      <c r="J429" s="210"/>
      <c r="K429" s="210"/>
      <c r="L429" s="210"/>
      <c r="M429" s="626"/>
      <c r="N429" s="210"/>
      <c r="O429" s="210"/>
      <c r="P429" s="210"/>
      <c r="Q429" s="210"/>
      <c r="R429" s="210"/>
      <c r="S429" s="210"/>
      <c r="T429" s="210"/>
      <c r="U429" s="210"/>
      <c r="V429" s="210"/>
      <c r="W429" s="210"/>
      <c r="X429" s="210"/>
      <c r="Y429" s="210"/>
      <c r="Z429" s="210"/>
    </row>
    <row r="430" ht="12.75" customHeight="1">
      <c r="A430" s="625"/>
      <c r="B430" s="625"/>
      <c r="C430" s="625"/>
      <c r="D430" s="627"/>
      <c r="E430" s="210"/>
      <c r="F430" s="210"/>
      <c r="G430" s="210"/>
      <c r="H430" s="210"/>
      <c r="I430" s="627"/>
      <c r="J430" s="210"/>
      <c r="K430" s="210"/>
      <c r="L430" s="210"/>
      <c r="M430" s="626"/>
      <c r="N430" s="210"/>
      <c r="O430" s="210"/>
      <c r="P430" s="210"/>
      <c r="Q430" s="210"/>
      <c r="R430" s="210"/>
      <c r="S430" s="210"/>
      <c r="T430" s="210"/>
      <c r="U430" s="210"/>
      <c r="V430" s="210"/>
      <c r="W430" s="210"/>
      <c r="X430" s="210"/>
      <c r="Y430" s="210"/>
      <c r="Z430" s="210"/>
    </row>
    <row r="431" ht="12.75" customHeight="1">
      <c r="A431" s="625"/>
      <c r="B431" s="625"/>
      <c r="C431" s="625"/>
      <c r="D431" s="627"/>
      <c r="E431" s="210"/>
      <c r="F431" s="210"/>
      <c r="G431" s="210"/>
      <c r="H431" s="210"/>
      <c r="I431" s="627"/>
      <c r="J431" s="210"/>
      <c r="K431" s="210"/>
      <c r="L431" s="210"/>
      <c r="M431" s="626"/>
      <c r="N431" s="210"/>
      <c r="O431" s="210"/>
      <c r="P431" s="210"/>
      <c r="Q431" s="210"/>
      <c r="R431" s="210"/>
      <c r="S431" s="210"/>
      <c r="T431" s="210"/>
      <c r="U431" s="210"/>
      <c r="V431" s="210"/>
      <c r="W431" s="210"/>
      <c r="X431" s="210"/>
      <c r="Y431" s="210"/>
      <c r="Z431" s="210"/>
    </row>
    <row r="432" ht="12.75" customHeight="1">
      <c r="A432" s="625"/>
      <c r="B432" s="625"/>
      <c r="C432" s="625"/>
      <c r="D432" s="627"/>
      <c r="E432" s="210"/>
      <c r="F432" s="210"/>
      <c r="G432" s="210"/>
      <c r="H432" s="210"/>
      <c r="I432" s="627"/>
      <c r="J432" s="210"/>
      <c r="K432" s="210"/>
      <c r="L432" s="210"/>
      <c r="M432" s="626"/>
      <c r="N432" s="210"/>
      <c r="O432" s="210"/>
      <c r="P432" s="210"/>
      <c r="Q432" s="210"/>
      <c r="R432" s="210"/>
      <c r="S432" s="210"/>
      <c r="T432" s="210"/>
      <c r="U432" s="210"/>
      <c r="V432" s="210"/>
      <c r="W432" s="210"/>
      <c r="X432" s="210"/>
      <c r="Y432" s="210"/>
      <c r="Z432" s="210"/>
    </row>
    <row r="433" ht="12.75" customHeight="1">
      <c r="A433" s="625"/>
      <c r="B433" s="625"/>
      <c r="C433" s="625"/>
      <c r="D433" s="627"/>
      <c r="E433" s="210"/>
      <c r="F433" s="210"/>
      <c r="G433" s="210"/>
      <c r="H433" s="210"/>
      <c r="I433" s="627"/>
      <c r="J433" s="210"/>
      <c r="K433" s="210"/>
      <c r="L433" s="210"/>
      <c r="M433" s="626"/>
      <c r="N433" s="210"/>
      <c r="O433" s="210"/>
      <c r="P433" s="210"/>
      <c r="Q433" s="210"/>
      <c r="R433" s="210"/>
      <c r="S433" s="210"/>
      <c r="T433" s="210"/>
      <c r="U433" s="210"/>
      <c r="V433" s="210"/>
      <c r="W433" s="210"/>
      <c r="X433" s="210"/>
      <c r="Y433" s="210"/>
      <c r="Z433" s="210"/>
    </row>
    <row r="434" ht="12.75" customHeight="1">
      <c r="A434" s="625"/>
      <c r="B434" s="625"/>
      <c r="C434" s="625"/>
      <c r="D434" s="627"/>
      <c r="E434" s="210"/>
      <c r="F434" s="210"/>
      <c r="G434" s="210"/>
      <c r="H434" s="210"/>
      <c r="I434" s="627"/>
      <c r="J434" s="210"/>
      <c r="K434" s="210"/>
      <c r="L434" s="210"/>
      <c r="M434" s="626"/>
      <c r="N434" s="210"/>
      <c r="O434" s="210"/>
      <c r="P434" s="210"/>
      <c r="Q434" s="210"/>
      <c r="R434" s="210"/>
      <c r="S434" s="210"/>
      <c r="T434" s="210"/>
      <c r="U434" s="210"/>
      <c r="V434" s="210"/>
      <c r="W434" s="210"/>
      <c r="X434" s="210"/>
      <c r="Y434" s="210"/>
      <c r="Z434" s="210"/>
    </row>
    <row r="435" ht="12.75" customHeight="1">
      <c r="A435" s="625"/>
      <c r="B435" s="625"/>
      <c r="C435" s="625"/>
      <c r="D435" s="627"/>
      <c r="E435" s="210"/>
      <c r="F435" s="210"/>
      <c r="G435" s="210"/>
      <c r="H435" s="210"/>
      <c r="I435" s="627"/>
      <c r="J435" s="210"/>
      <c r="K435" s="210"/>
      <c r="L435" s="210"/>
      <c r="M435" s="626"/>
      <c r="N435" s="210"/>
      <c r="O435" s="210"/>
      <c r="P435" s="210"/>
      <c r="Q435" s="210"/>
      <c r="R435" s="210"/>
      <c r="S435" s="210"/>
      <c r="T435" s="210"/>
      <c r="U435" s="210"/>
      <c r="V435" s="210"/>
      <c r="W435" s="210"/>
      <c r="X435" s="210"/>
      <c r="Y435" s="210"/>
      <c r="Z435" s="210"/>
    </row>
    <row r="436" ht="12.75" customHeight="1">
      <c r="A436" s="625"/>
      <c r="B436" s="625"/>
      <c r="C436" s="625"/>
      <c r="D436" s="627"/>
      <c r="E436" s="210"/>
      <c r="F436" s="210"/>
      <c r="G436" s="210"/>
      <c r="H436" s="210"/>
      <c r="I436" s="627"/>
      <c r="J436" s="210"/>
      <c r="K436" s="210"/>
      <c r="L436" s="210"/>
      <c r="M436" s="626"/>
      <c r="N436" s="210"/>
      <c r="O436" s="210"/>
      <c r="P436" s="210"/>
      <c r="Q436" s="210"/>
      <c r="R436" s="210"/>
      <c r="S436" s="210"/>
      <c r="T436" s="210"/>
      <c r="U436" s="210"/>
      <c r="V436" s="210"/>
      <c r="W436" s="210"/>
      <c r="X436" s="210"/>
      <c r="Y436" s="210"/>
      <c r="Z436" s="210"/>
    </row>
    <row r="437" ht="12.75" customHeight="1">
      <c r="A437" s="625"/>
      <c r="B437" s="625"/>
      <c r="C437" s="625"/>
      <c r="D437" s="627"/>
      <c r="E437" s="210"/>
      <c r="F437" s="210"/>
      <c r="G437" s="210"/>
      <c r="H437" s="210"/>
      <c r="I437" s="627"/>
      <c r="J437" s="210"/>
      <c r="K437" s="210"/>
      <c r="L437" s="210"/>
      <c r="M437" s="626"/>
      <c r="N437" s="210"/>
      <c r="O437" s="210"/>
      <c r="P437" s="210"/>
      <c r="Q437" s="210"/>
      <c r="R437" s="210"/>
      <c r="S437" s="210"/>
      <c r="T437" s="210"/>
      <c r="U437" s="210"/>
      <c r="V437" s="210"/>
      <c r="W437" s="210"/>
      <c r="X437" s="210"/>
      <c r="Y437" s="210"/>
      <c r="Z437" s="210"/>
    </row>
    <row r="438" ht="12.75" customHeight="1">
      <c r="A438" s="625"/>
      <c r="B438" s="625"/>
      <c r="C438" s="625"/>
      <c r="D438" s="627"/>
      <c r="E438" s="210"/>
      <c r="F438" s="210"/>
      <c r="G438" s="210"/>
      <c r="H438" s="210"/>
      <c r="I438" s="627"/>
      <c r="J438" s="210"/>
      <c r="K438" s="210"/>
      <c r="L438" s="210"/>
      <c r="M438" s="626"/>
      <c r="N438" s="210"/>
      <c r="O438" s="210"/>
      <c r="P438" s="210"/>
      <c r="Q438" s="210"/>
      <c r="R438" s="210"/>
      <c r="S438" s="210"/>
      <c r="T438" s="210"/>
      <c r="U438" s="210"/>
      <c r="V438" s="210"/>
      <c r="W438" s="210"/>
      <c r="X438" s="210"/>
      <c r="Y438" s="210"/>
      <c r="Z438" s="210"/>
    </row>
    <row r="439" ht="12.75" customHeight="1">
      <c r="A439" s="625"/>
      <c r="B439" s="625"/>
      <c r="C439" s="625"/>
      <c r="D439" s="627"/>
      <c r="E439" s="210"/>
      <c r="F439" s="210"/>
      <c r="G439" s="210"/>
      <c r="H439" s="210"/>
      <c r="I439" s="627"/>
      <c r="J439" s="210"/>
      <c r="K439" s="210"/>
      <c r="L439" s="210"/>
      <c r="M439" s="626"/>
      <c r="N439" s="210"/>
      <c r="O439" s="210"/>
      <c r="P439" s="210"/>
      <c r="Q439" s="210"/>
      <c r="R439" s="210"/>
      <c r="S439" s="210"/>
      <c r="T439" s="210"/>
      <c r="U439" s="210"/>
      <c r="V439" s="210"/>
      <c r="W439" s="210"/>
      <c r="X439" s="210"/>
      <c r="Y439" s="210"/>
      <c r="Z439" s="210"/>
    </row>
    <row r="440" ht="12.75" customHeight="1">
      <c r="A440" s="625"/>
      <c r="B440" s="625"/>
      <c r="C440" s="625"/>
      <c r="D440" s="627"/>
      <c r="E440" s="210"/>
      <c r="F440" s="210"/>
      <c r="G440" s="210"/>
      <c r="H440" s="210"/>
      <c r="I440" s="627"/>
      <c r="J440" s="210"/>
      <c r="K440" s="210"/>
      <c r="L440" s="210"/>
      <c r="M440" s="626"/>
      <c r="N440" s="210"/>
      <c r="O440" s="210"/>
      <c r="P440" s="210"/>
      <c r="Q440" s="210"/>
      <c r="R440" s="210"/>
      <c r="S440" s="210"/>
      <c r="T440" s="210"/>
      <c r="U440" s="210"/>
      <c r="V440" s="210"/>
      <c r="W440" s="210"/>
      <c r="X440" s="210"/>
      <c r="Y440" s="210"/>
      <c r="Z440" s="210"/>
    </row>
    <row r="441" ht="12.75" customHeight="1">
      <c r="A441" s="625"/>
      <c r="B441" s="625"/>
      <c r="C441" s="625"/>
      <c r="D441" s="627"/>
      <c r="E441" s="210"/>
      <c r="F441" s="210"/>
      <c r="G441" s="210"/>
      <c r="H441" s="210"/>
      <c r="I441" s="627"/>
      <c r="J441" s="210"/>
      <c r="K441" s="210"/>
      <c r="L441" s="210"/>
      <c r="M441" s="626"/>
      <c r="N441" s="210"/>
      <c r="O441" s="210"/>
      <c r="P441" s="210"/>
      <c r="Q441" s="210"/>
      <c r="R441" s="210"/>
      <c r="S441" s="210"/>
      <c r="T441" s="210"/>
      <c r="U441" s="210"/>
      <c r="V441" s="210"/>
      <c r="W441" s="210"/>
      <c r="X441" s="210"/>
      <c r="Y441" s="210"/>
      <c r="Z441" s="210"/>
    </row>
    <row r="442" ht="12.75" customHeight="1">
      <c r="A442" s="625"/>
      <c r="B442" s="625"/>
      <c r="C442" s="625"/>
      <c r="D442" s="627"/>
      <c r="E442" s="210"/>
      <c r="F442" s="210"/>
      <c r="G442" s="210"/>
      <c r="H442" s="210"/>
      <c r="I442" s="627"/>
      <c r="J442" s="210"/>
      <c r="K442" s="210"/>
      <c r="L442" s="210"/>
      <c r="M442" s="626"/>
      <c r="N442" s="210"/>
      <c r="O442" s="210"/>
      <c r="P442" s="210"/>
      <c r="Q442" s="210"/>
      <c r="R442" s="210"/>
      <c r="S442" s="210"/>
      <c r="T442" s="210"/>
      <c r="U442" s="210"/>
      <c r="V442" s="210"/>
      <c r="W442" s="210"/>
      <c r="X442" s="210"/>
      <c r="Y442" s="210"/>
      <c r="Z442" s="210"/>
    </row>
    <row r="443" ht="12.75" customHeight="1">
      <c r="A443" s="625"/>
      <c r="B443" s="625"/>
      <c r="C443" s="625"/>
      <c r="D443" s="627"/>
      <c r="E443" s="210"/>
      <c r="F443" s="210"/>
      <c r="G443" s="210"/>
      <c r="H443" s="210"/>
      <c r="I443" s="627"/>
      <c r="J443" s="210"/>
      <c r="K443" s="210"/>
      <c r="L443" s="210"/>
      <c r="M443" s="626"/>
      <c r="N443" s="210"/>
      <c r="O443" s="210"/>
      <c r="P443" s="210"/>
      <c r="Q443" s="210"/>
      <c r="R443" s="210"/>
      <c r="S443" s="210"/>
      <c r="T443" s="210"/>
      <c r="U443" s="210"/>
      <c r="V443" s="210"/>
      <c r="W443" s="210"/>
      <c r="X443" s="210"/>
      <c r="Y443" s="210"/>
      <c r="Z443" s="210"/>
    </row>
    <row r="444" ht="12.75" customHeight="1">
      <c r="A444" s="625"/>
      <c r="B444" s="625"/>
      <c r="C444" s="625"/>
      <c r="D444" s="627"/>
      <c r="E444" s="210"/>
      <c r="F444" s="210"/>
      <c r="G444" s="210"/>
      <c r="H444" s="210"/>
      <c r="I444" s="627"/>
      <c r="J444" s="210"/>
      <c r="K444" s="210"/>
      <c r="L444" s="210"/>
      <c r="M444" s="626"/>
      <c r="N444" s="210"/>
      <c r="O444" s="210"/>
      <c r="P444" s="210"/>
      <c r="Q444" s="210"/>
      <c r="R444" s="210"/>
      <c r="S444" s="210"/>
      <c r="T444" s="210"/>
      <c r="U444" s="210"/>
      <c r="V444" s="210"/>
      <c r="W444" s="210"/>
      <c r="X444" s="210"/>
      <c r="Y444" s="210"/>
      <c r="Z444" s="210"/>
    </row>
    <row r="445" ht="12.75" customHeight="1">
      <c r="A445" s="625"/>
      <c r="B445" s="625"/>
      <c r="C445" s="625"/>
      <c r="D445" s="627"/>
      <c r="E445" s="210"/>
      <c r="F445" s="210"/>
      <c r="G445" s="210"/>
      <c r="H445" s="210"/>
      <c r="I445" s="627"/>
      <c r="J445" s="210"/>
      <c r="K445" s="210"/>
      <c r="L445" s="210"/>
      <c r="M445" s="626"/>
      <c r="N445" s="210"/>
      <c r="O445" s="210"/>
      <c r="P445" s="210"/>
      <c r="Q445" s="210"/>
      <c r="R445" s="210"/>
      <c r="S445" s="210"/>
      <c r="T445" s="210"/>
      <c r="U445" s="210"/>
      <c r="V445" s="210"/>
      <c r="W445" s="210"/>
      <c r="X445" s="210"/>
      <c r="Y445" s="210"/>
      <c r="Z445" s="210"/>
    </row>
    <row r="446" ht="12.75" customHeight="1">
      <c r="A446" s="625"/>
      <c r="B446" s="625"/>
      <c r="C446" s="625"/>
      <c r="D446" s="627"/>
      <c r="E446" s="210"/>
      <c r="F446" s="210"/>
      <c r="G446" s="210"/>
      <c r="H446" s="210"/>
      <c r="I446" s="627"/>
      <c r="J446" s="210"/>
      <c r="K446" s="210"/>
      <c r="L446" s="210"/>
      <c r="M446" s="626"/>
      <c r="N446" s="210"/>
      <c r="O446" s="210"/>
      <c r="P446" s="210"/>
      <c r="Q446" s="210"/>
      <c r="R446" s="210"/>
      <c r="S446" s="210"/>
      <c r="T446" s="210"/>
      <c r="U446" s="210"/>
      <c r="V446" s="210"/>
      <c r="W446" s="210"/>
      <c r="X446" s="210"/>
      <c r="Y446" s="210"/>
      <c r="Z446" s="210"/>
    </row>
    <row r="447" ht="12.75" customHeight="1">
      <c r="A447" s="625"/>
      <c r="B447" s="625"/>
      <c r="C447" s="625"/>
      <c r="D447" s="627"/>
      <c r="E447" s="210"/>
      <c r="F447" s="210"/>
      <c r="G447" s="210"/>
      <c r="H447" s="210"/>
      <c r="I447" s="627"/>
      <c r="J447" s="210"/>
      <c r="K447" s="210"/>
      <c r="L447" s="210"/>
      <c r="M447" s="626"/>
      <c r="N447" s="210"/>
      <c r="O447" s="210"/>
      <c r="P447" s="210"/>
      <c r="Q447" s="210"/>
      <c r="R447" s="210"/>
      <c r="S447" s="210"/>
      <c r="T447" s="210"/>
      <c r="U447" s="210"/>
      <c r="V447" s="210"/>
      <c r="W447" s="210"/>
      <c r="X447" s="210"/>
      <c r="Y447" s="210"/>
      <c r="Z447" s="210"/>
    </row>
    <row r="448" ht="12.75" customHeight="1">
      <c r="A448" s="625"/>
      <c r="B448" s="625"/>
      <c r="C448" s="625"/>
      <c r="D448" s="627"/>
      <c r="E448" s="210"/>
      <c r="F448" s="210"/>
      <c r="G448" s="210"/>
      <c r="H448" s="210"/>
      <c r="I448" s="627"/>
      <c r="J448" s="210"/>
      <c r="K448" s="210"/>
      <c r="L448" s="210"/>
      <c r="M448" s="626"/>
      <c r="N448" s="210"/>
      <c r="O448" s="210"/>
      <c r="P448" s="210"/>
      <c r="Q448" s="210"/>
      <c r="R448" s="210"/>
      <c r="S448" s="210"/>
      <c r="T448" s="210"/>
      <c r="U448" s="210"/>
      <c r="V448" s="210"/>
      <c r="W448" s="210"/>
      <c r="X448" s="210"/>
      <c r="Y448" s="210"/>
      <c r="Z448" s="210"/>
    </row>
    <row r="449" ht="12.75" customHeight="1">
      <c r="A449" s="625"/>
      <c r="B449" s="625"/>
      <c r="C449" s="625"/>
      <c r="D449" s="627"/>
      <c r="E449" s="210"/>
      <c r="F449" s="210"/>
      <c r="G449" s="210"/>
      <c r="H449" s="210"/>
      <c r="I449" s="627"/>
      <c r="J449" s="210"/>
      <c r="K449" s="210"/>
      <c r="L449" s="210"/>
      <c r="M449" s="626"/>
      <c r="N449" s="210"/>
      <c r="O449" s="210"/>
      <c r="P449" s="210"/>
      <c r="Q449" s="210"/>
      <c r="R449" s="210"/>
      <c r="S449" s="210"/>
      <c r="T449" s="210"/>
      <c r="U449" s="210"/>
      <c r="V449" s="210"/>
      <c r="W449" s="210"/>
      <c r="X449" s="210"/>
      <c r="Y449" s="210"/>
      <c r="Z449" s="210"/>
    </row>
    <row r="450" ht="12.75" customHeight="1">
      <c r="A450" s="625"/>
      <c r="B450" s="625"/>
      <c r="C450" s="625"/>
      <c r="D450" s="627"/>
      <c r="E450" s="210"/>
      <c r="F450" s="210"/>
      <c r="G450" s="210"/>
      <c r="H450" s="210"/>
      <c r="I450" s="627"/>
      <c r="J450" s="210"/>
      <c r="K450" s="210"/>
      <c r="L450" s="210"/>
      <c r="M450" s="626"/>
      <c r="N450" s="210"/>
      <c r="O450" s="210"/>
      <c r="P450" s="210"/>
      <c r="Q450" s="210"/>
      <c r="R450" s="210"/>
      <c r="S450" s="210"/>
      <c r="T450" s="210"/>
      <c r="U450" s="210"/>
      <c r="V450" s="210"/>
      <c r="W450" s="210"/>
      <c r="X450" s="210"/>
      <c r="Y450" s="210"/>
      <c r="Z450" s="210"/>
    </row>
    <row r="451" ht="12.75" customHeight="1">
      <c r="A451" s="625"/>
      <c r="B451" s="625"/>
      <c r="C451" s="625"/>
      <c r="D451" s="627"/>
      <c r="E451" s="210"/>
      <c r="F451" s="210"/>
      <c r="G451" s="210"/>
      <c r="H451" s="210"/>
      <c r="I451" s="627"/>
      <c r="J451" s="210"/>
      <c r="K451" s="210"/>
      <c r="L451" s="210"/>
      <c r="M451" s="626"/>
      <c r="N451" s="210"/>
      <c r="O451" s="210"/>
      <c r="P451" s="210"/>
      <c r="Q451" s="210"/>
      <c r="R451" s="210"/>
      <c r="S451" s="210"/>
      <c r="T451" s="210"/>
      <c r="U451" s="210"/>
      <c r="V451" s="210"/>
      <c r="W451" s="210"/>
      <c r="X451" s="210"/>
      <c r="Y451" s="210"/>
      <c r="Z451" s="210"/>
    </row>
    <row r="452" ht="12.75" customHeight="1">
      <c r="A452" s="625"/>
      <c r="B452" s="625"/>
      <c r="C452" s="625"/>
      <c r="D452" s="627"/>
      <c r="E452" s="210"/>
      <c r="F452" s="210"/>
      <c r="G452" s="210"/>
      <c r="H452" s="210"/>
      <c r="I452" s="627"/>
      <c r="J452" s="210"/>
      <c r="K452" s="210"/>
      <c r="L452" s="210"/>
      <c r="M452" s="626"/>
      <c r="N452" s="210"/>
      <c r="O452" s="210"/>
      <c r="P452" s="210"/>
      <c r="Q452" s="210"/>
      <c r="R452" s="210"/>
      <c r="S452" s="210"/>
      <c r="T452" s="210"/>
      <c r="U452" s="210"/>
      <c r="V452" s="210"/>
      <c r="W452" s="210"/>
      <c r="X452" s="210"/>
      <c r="Y452" s="210"/>
      <c r="Z452" s="210"/>
    </row>
    <row r="453" ht="12.75" customHeight="1">
      <c r="A453" s="625"/>
      <c r="B453" s="625"/>
      <c r="C453" s="625"/>
      <c r="D453" s="627"/>
      <c r="E453" s="210"/>
      <c r="F453" s="210"/>
      <c r="G453" s="210"/>
      <c r="H453" s="210"/>
      <c r="I453" s="627"/>
      <c r="J453" s="210"/>
      <c r="K453" s="210"/>
      <c r="L453" s="210"/>
      <c r="M453" s="626"/>
      <c r="N453" s="210"/>
      <c r="O453" s="210"/>
      <c r="P453" s="210"/>
      <c r="Q453" s="210"/>
      <c r="R453" s="210"/>
      <c r="S453" s="210"/>
      <c r="T453" s="210"/>
      <c r="U453" s="210"/>
      <c r="V453" s="210"/>
      <c r="W453" s="210"/>
      <c r="X453" s="210"/>
      <c r="Y453" s="210"/>
      <c r="Z453" s="210"/>
    </row>
    <row r="454" ht="12.75" customHeight="1">
      <c r="A454" s="625"/>
      <c r="B454" s="625"/>
      <c r="C454" s="625"/>
      <c r="D454" s="627"/>
      <c r="E454" s="210"/>
      <c r="F454" s="210"/>
      <c r="G454" s="210"/>
      <c r="H454" s="210"/>
      <c r="I454" s="627"/>
      <c r="J454" s="210"/>
      <c r="K454" s="210"/>
      <c r="L454" s="210"/>
      <c r="M454" s="626"/>
      <c r="N454" s="210"/>
      <c r="O454" s="210"/>
      <c r="P454" s="210"/>
      <c r="Q454" s="210"/>
      <c r="R454" s="210"/>
      <c r="S454" s="210"/>
      <c r="T454" s="210"/>
      <c r="U454" s="210"/>
      <c r="V454" s="210"/>
      <c r="W454" s="210"/>
      <c r="X454" s="210"/>
      <c r="Y454" s="210"/>
      <c r="Z454" s="210"/>
    </row>
    <row r="455" ht="12.75" customHeight="1">
      <c r="A455" s="625"/>
      <c r="B455" s="625"/>
      <c r="C455" s="625"/>
      <c r="D455" s="627"/>
      <c r="E455" s="210"/>
      <c r="F455" s="210"/>
      <c r="G455" s="210"/>
      <c r="H455" s="210"/>
      <c r="I455" s="627"/>
      <c r="J455" s="210"/>
      <c r="K455" s="210"/>
      <c r="L455" s="210"/>
      <c r="M455" s="626"/>
      <c r="N455" s="210"/>
      <c r="O455" s="210"/>
      <c r="P455" s="210"/>
      <c r="Q455" s="210"/>
      <c r="R455" s="210"/>
      <c r="S455" s="210"/>
      <c r="T455" s="210"/>
      <c r="U455" s="210"/>
      <c r="V455" s="210"/>
      <c r="W455" s="210"/>
      <c r="X455" s="210"/>
      <c r="Y455" s="210"/>
      <c r="Z455" s="210"/>
    </row>
    <row r="456" ht="12.75" customHeight="1">
      <c r="A456" s="625"/>
      <c r="B456" s="625"/>
      <c r="C456" s="625"/>
      <c r="D456" s="627"/>
      <c r="E456" s="210"/>
      <c r="F456" s="210"/>
      <c r="G456" s="210"/>
      <c r="H456" s="210"/>
      <c r="I456" s="627"/>
      <c r="J456" s="210"/>
      <c r="K456" s="210"/>
      <c r="L456" s="210"/>
      <c r="M456" s="626"/>
      <c r="N456" s="210"/>
      <c r="O456" s="210"/>
      <c r="P456" s="210"/>
      <c r="Q456" s="210"/>
      <c r="R456" s="210"/>
      <c r="S456" s="210"/>
      <c r="T456" s="210"/>
      <c r="U456" s="210"/>
      <c r="V456" s="210"/>
      <c r="W456" s="210"/>
      <c r="X456" s="210"/>
      <c r="Y456" s="210"/>
      <c r="Z456" s="210"/>
    </row>
    <row r="457" ht="12.75" customHeight="1">
      <c r="A457" s="625"/>
      <c r="B457" s="625"/>
      <c r="C457" s="625"/>
      <c r="D457" s="627"/>
      <c r="E457" s="210"/>
      <c r="F457" s="210"/>
      <c r="G457" s="210"/>
      <c r="H457" s="210"/>
      <c r="I457" s="627"/>
      <c r="J457" s="210"/>
      <c r="K457" s="210"/>
      <c r="L457" s="210"/>
      <c r="M457" s="626"/>
      <c r="N457" s="210"/>
      <c r="O457" s="210"/>
      <c r="P457" s="210"/>
      <c r="Q457" s="210"/>
      <c r="R457" s="210"/>
      <c r="S457" s="210"/>
      <c r="T457" s="210"/>
      <c r="U457" s="210"/>
      <c r="V457" s="210"/>
      <c r="W457" s="210"/>
      <c r="X457" s="210"/>
      <c r="Y457" s="210"/>
      <c r="Z457" s="210"/>
    </row>
    <row r="458" ht="12.75" customHeight="1">
      <c r="A458" s="625"/>
      <c r="B458" s="625"/>
      <c r="C458" s="625"/>
      <c r="D458" s="627"/>
      <c r="E458" s="210"/>
      <c r="F458" s="210"/>
      <c r="G458" s="210"/>
      <c r="H458" s="210"/>
      <c r="I458" s="627"/>
      <c r="J458" s="210"/>
      <c r="K458" s="210"/>
      <c r="L458" s="210"/>
      <c r="M458" s="626"/>
      <c r="N458" s="210"/>
      <c r="O458" s="210"/>
      <c r="P458" s="210"/>
      <c r="Q458" s="210"/>
      <c r="R458" s="210"/>
      <c r="S458" s="210"/>
      <c r="T458" s="210"/>
      <c r="U458" s="210"/>
      <c r="V458" s="210"/>
      <c r="W458" s="210"/>
      <c r="X458" s="210"/>
      <c r="Y458" s="210"/>
      <c r="Z458" s="210"/>
    </row>
    <row r="459" ht="12.75" customHeight="1">
      <c r="A459" s="625"/>
      <c r="B459" s="625"/>
      <c r="C459" s="625"/>
      <c r="D459" s="627"/>
      <c r="E459" s="210"/>
      <c r="F459" s="210"/>
      <c r="G459" s="210"/>
      <c r="H459" s="210"/>
      <c r="I459" s="627"/>
      <c r="J459" s="210"/>
      <c r="K459" s="210"/>
      <c r="L459" s="210"/>
      <c r="M459" s="626"/>
      <c r="N459" s="210"/>
      <c r="O459" s="210"/>
      <c r="P459" s="210"/>
      <c r="Q459" s="210"/>
      <c r="R459" s="210"/>
      <c r="S459" s="210"/>
      <c r="T459" s="210"/>
      <c r="U459" s="210"/>
      <c r="V459" s="210"/>
      <c r="W459" s="210"/>
      <c r="X459" s="210"/>
      <c r="Y459" s="210"/>
      <c r="Z459" s="210"/>
    </row>
    <row r="460" ht="12.75" customHeight="1">
      <c r="A460" s="625"/>
      <c r="B460" s="625"/>
      <c r="C460" s="625"/>
      <c r="D460" s="627"/>
      <c r="E460" s="210"/>
      <c r="F460" s="210"/>
      <c r="G460" s="210"/>
      <c r="H460" s="210"/>
      <c r="I460" s="627"/>
      <c r="J460" s="210"/>
      <c r="K460" s="210"/>
      <c r="L460" s="210"/>
      <c r="M460" s="626"/>
      <c r="N460" s="210"/>
      <c r="O460" s="210"/>
      <c r="P460" s="210"/>
      <c r="Q460" s="210"/>
      <c r="R460" s="210"/>
      <c r="S460" s="210"/>
      <c r="T460" s="210"/>
      <c r="U460" s="210"/>
      <c r="V460" s="210"/>
      <c r="W460" s="210"/>
      <c r="X460" s="210"/>
      <c r="Y460" s="210"/>
      <c r="Z460" s="210"/>
    </row>
    <row r="461" ht="12.75" customHeight="1">
      <c r="A461" s="625"/>
      <c r="B461" s="625"/>
      <c r="C461" s="625"/>
      <c r="D461" s="627"/>
      <c r="E461" s="210"/>
      <c r="F461" s="210"/>
      <c r="G461" s="210"/>
      <c r="H461" s="210"/>
      <c r="I461" s="627"/>
      <c r="J461" s="210"/>
      <c r="K461" s="210"/>
      <c r="L461" s="210"/>
      <c r="M461" s="626"/>
      <c r="N461" s="210"/>
      <c r="O461" s="210"/>
      <c r="P461" s="210"/>
      <c r="Q461" s="210"/>
      <c r="R461" s="210"/>
      <c r="S461" s="210"/>
      <c r="T461" s="210"/>
      <c r="U461" s="210"/>
      <c r="V461" s="210"/>
      <c r="W461" s="210"/>
      <c r="X461" s="210"/>
      <c r="Y461" s="210"/>
      <c r="Z461" s="210"/>
    </row>
    <row r="462" ht="12.75" customHeight="1">
      <c r="A462" s="625"/>
      <c r="B462" s="625"/>
      <c r="C462" s="625"/>
      <c r="D462" s="627"/>
      <c r="E462" s="210"/>
      <c r="F462" s="210"/>
      <c r="G462" s="210"/>
      <c r="H462" s="210"/>
      <c r="I462" s="627"/>
      <c r="J462" s="210"/>
      <c r="K462" s="210"/>
      <c r="L462" s="210"/>
      <c r="M462" s="626"/>
      <c r="N462" s="210"/>
      <c r="O462" s="210"/>
      <c r="P462" s="210"/>
      <c r="Q462" s="210"/>
      <c r="R462" s="210"/>
      <c r="S462" s="210"/>
      <c r="T462" s="210"/>
      <c r="U462" s="210"/>
      <c r="V462" s="210"/>
      <c r="W462" s="210"/>
      <c r="X462" s="210"/>
      <c r="Y462" s="210"/>
      <c r="Z462" s="210"/>
    </row>
    <row r="463" ht="12.75" customHeight="1">
      <c r="A463" s="625"/>
      <c r="B463" s="625"/>
      <c r="C463" s="625"/>
      <c r="D463" s="627"/>
      <c r="E463" s="210"/>
      <c r="F463" s="210"/>
      <c r="G463" s="210"/>
      <c r="H463" s="210"/>
      <c r="I463" s="627"/>
      <c r="J463" s="210"/>
      <c r="K463" s="210"/>
      <c r="L463" s="210"/>
      <c r="M463" s="626"/>
      <c r="N463" s="210"/>
      <c r="O463" s="210"/>
      <c r="P463" s="210"/>
      <c r="Q463" s="210"/>
      <c r="R463" s="210"/>
      <c r="S463" s="210"/>
      <c r="T463" s="210"/>
      <c r="U463" s="210"/>
      <c r="V463" s="210"/>
      <c r="W463" s="210"/>
      <c r="X463" s="210"/>
      <c r="Y463" s="210"/>
      <c r="Z463" s="210"/>
    </row>
    <row r="464" ht="12.75" customHeight="1">
      <c r="A464" s="625"/>
      <c r="B464" s="625"/>
      <c r="C464" s="625"/>
      <c r="D464" s="627"/>
      <c r="E464" s="210"/>
      <c r="F464" s="210"/>
      <c r="G464" s="210"/>
      <c r="H464" s="210"/>
      <c r="I464" s="627"/>
      <c r="J464" s="210"/>
      <c r="K464" s="210"/>
      <c r="L464" s="210"/>
      <c r="M464" s="626"/>
      <c r="N464" s="210"/>
      <c r="O464" s="210"/>
      <c r="P464" s="210"/>
      <c r="Q464" s="210"/>
      <c r="R464" s="210"/>
      <c r="S464" s="210"/>
      <c r="T464" s="210"/>
      <c r="U464" s="210"/>
      <c r="V464" s="210"/>
      <c r="W464" s="210"/>
      <c r="X464" s="210"/>
      <c r="Y464" s="210"/>
      <c r="Z464" s="210"/>
    </row>
    <row r="465" ht="12.75" customHeight="1">
      <c r="A465" s="625"/>
      <c r="B465" s="625"/>
      <c r="C465" s="625"/>
      <c r="D465" s="627"/>
      <c r="E465" s="210"/>
      <c r="F465" s="210"/>
      <c r="G465" s="210"/>
      <c r="H465" s="210"/>
      <c r="I465" s="627"/>
      <c r="J465" s="210"/>
      <c r="K465" s="210"/>
      <c r="L465" s="210"/>
      <c r="M465" s="626"/>
      <c r="N465" s="210"/>
      <c r="O465" s="210"/>
      <c r="P465" s="210"/>
      <c r="Q465" s="210"/>
      <c r="R465" s="210"/>
      <c r="S465" s="210"/>
      <c r="T465" s="210"/>
      <c r="U465" s="210"/>
      <c r="V465" s="210"/>
      <c r="W465" s="210"/>
      <c r="X465" s="210"/>
      <c r="Y465" s="210"/>
      <c r="Z465" s="210"/>
    </row>
    <row r="466" ht="12.75" customHeight="1">
      <c r="A466" s="625"/>
      <c r="B466" s="625"/>
      <c r="C466" s="625"/>
      <c r="D466" s="627"/>
      <c r="E466" s="210"/>
      <c r="F466" s="210"/>
      <c r="G466" s="210"/>
      <c r="H466" s="210"/>
      <c r="I466" s="627"/>
      <c r="J466" s="210"/>
      <c r="K466" s="210"/>
      <c r="L466" s="210"/>
      <c r="M466" s="626"/>
      <c r="N466" s="210"/>
      <c r="O466" s="210"/>
      <c r="P466" s="210"/>
      <c r="Q466" s="210"/>
      <c r="R466" s="210"/>
      <c r="S466" s="210"/>
      <c r="T466" s="210"/>
      <c r="U466" s="210"/>
      <c r="V466" s="210"/>
      <c r="W466" s="210"/>
      <c r="X466" s="210"/>
      <c r="Y466" s="210"/>
      <c r="Z466" s="210"/>
    </row>
    <row r="467" ht="12.75" customHeight="1">
      <c r="A467" s="625"/>
      <c r="B467" s="625"/>
      <c r="C467" s="625"/>
      <c r="D467" s="627"/>
      <c r="E467" s="210"/>
      <c r="F467" s="210"/>
      <c r="G467" s="210"/>
      <c r="H467" s="210"/>
      <c r="I467" s="627"/>
      <c r="J467" s="210"/>
      <c r="K467" s="210"/>
      <c r="L467" s="210"/>
      <c r="M467" s="626"/>
      <c r="N467" s="210"/>
      <c r="O467" s="210"/>
      <c r="P467" s="210"/>
      <c r="Q467" s="210"/>
      <c r="R467" s="210"/>
      <c r="S467" s="210"/>
      <c r="T467" s="210"/>
      <c r="U467" s="210"/>
      <c r="V467" s="210"/>
      <c r="W467" s="210"/>
      <c r="X467" s="210"/>
      <c r="Y467" s="210"/>
      <c r="Z467" s="210"/>
    </row>
    <row r="468" ht="12.75" customHeight="1">
      <c r="A468" s="625"/>
      <c r="B468" s="625"/>
      <c r="C468" s="625"/>
      <c r="D468" s="627"/>
      <c r="E468" s="210"/>
      <c r="F468" s="210"/>
      <c r="G468" s="210"/>
      <c r="H468" s="210"/>
      <c r="I468" s="627"/>
      <c r="J468" s="210"/>
      <c r="K468" s="210"/>
      <c r="L468" s="210"/>
      <c r="M468" s="626"/>
      <c r="N468" s="210"/>
      <c r="O468" s="210"/>
      <c r="P468" s="210"/>
      <c r="Q468" s="210"/>
      <c r="R468" s="210"/>
      <c r="S468" s="210"/>
      <c r="T468" s="210"/>
      <c r="U468" s="210"/>
      <c r="V468" s="210"/>
      <c r="W468" s="210"/>
      <c r="X468" s="210"/>
      <c r="Y468" s="210"/>
      <c r="Z468" s="210"/>
    </row>
    <row r="469" ht="12.75" customHeight="1">
      <c r="A469" s="625"/>
      <c r="B469" s="625"/>
      <c r="C469" s="625"/>
      <c r="D469" s="627"/>
      <c r="E469" s="210"/>
      <c r="F469" s="210"/>
      <c r="G469" s="210"/>
      <c r="H469" s="210"/>
      <c r="I469" s="627"/>
      <c r="J469" s="210"/>
      <c r="K469" s="210"/>
      <c r="L469" s="210"/>
      <c r="M469" s="626"/>
      <c r="N469" s="210"/>
      <c r="O469" s="210"/>
      <c r="P469" s="210"/>
      <c r="Q469" s="210"/>
      <c r="R469" s="210"/>
      <c r="S469" s="210"/>
      <c r="T469" s="210"/>
      <c r="U469" s="210"/>
      <c r="V469" s="210"/>
      <c r="W469" s="210"/>
      <c r="X469" s="210"/>
      <c r="Y469" s="210"/>
      <c r="Z469" s="210"/>
    </row>
    <row r="470" ht="12.75" customHeight="1">
      <c r="A470" s="625"/>
      <c r="B470" s="625"/>
      <c r="C470" s="625"/>
      <c r="D470" s="627"/>
      <c r="E470" s="210"/>
      <c r="F470" s="210"/>
      <c r="G470" s="210"/>
      <c r="H470" s="210"/>
      <c r="I470" s="627"/>
      <c r="J470" s="210"/>
      <c r="K470" s="210"/>
      <c r="L470" s="210"/>
      <c r="M470" s="626"/>
      <c r="N470" s="210"/>
      <c r="O470" s="210"/>
      <c r="P470" s="210"/>
      <c r="Q470" s="210"/>
      <c r="R470" s="210"/>
      <c r="S470" s="210"/>
      <c r="T470" s="210"/>
      <c r="U470" s="210"/>
      <c r="V470" s="210"/>
      <c r="W470" s="210"/>
      <c r="X470" s="210"/>
      <c r="Y470" s="210"/>
      <c r="Z470" s="210"/>
    </row>
    <row r="471" ht="12.75" customHeight="1">
      <c r="A471" s="625"/>
      <c r="B471" s="625"/>
      <c r="C471" s="625"/>
      <c r="D471" s="627"/>
      <c r="E471" s="210"/>
      <c r="F471" s="210"/>
      <c r="G471" s="210"/>
      <c r="H471" s="210"/>
      <c r="I471" s="627"/>
      <c r="J471" s="210"/>
      <c r="K471" s="210"/>
      <c r="L471" s="210"/>
      <c r="M471" s="626"/>
      <c r="N471" s="210"/>
      <c r="O471" s="210"/>
      <c r="P471" s="210"/>
      <c r="Q471" s="210"/>
      <c r="R471" s="210"/>
      <c r="S471" s="210"/>
      <c r="T471" s="210"/>
      <c r="U471" s="210"/>
      <c r="V471" s="210"/>
      <c r="W471" s="210"/>
      <c r="X471" s="210"/>
      <c r="Y471" s="210"/>
      <c r="Z471" s="210"/>
    </row>
    <row r="472" ht="12.75" customHeight="1">
      <c r="A472" s="625"/>
      <c r="B472" s="625"/>
      <c r="C472" s="625"/>
      <c r="D472" s="627"/>
      <c r="E472" s="210"/>
      <c r="F472" s="210"/>
      <c r="G472" s="210"/>
      <c r="H472" s="210"/>
      <c r="I472" s="627"/>
      <c r="J472" s="210"/>
      <c r="K472" s="210"/>
      <c r="L472" s="210"/>
      <c r="M472" s="626"/>
      <c r="N472" s="210"/>
      <c r="O472" s="210"/>
      <c r="P472" s="210"/>
      <c r="Q472" s="210"/>
      <c r="R472" s="210"/>
      <c r="S472" s="210"/>
      <c r="T472" s="210"/>
      <c r="U472" s="210"/>
      <c r="V472" s="210"/>
      <c r="W472" s="210"/>
      <c r="X472" s="210"/>
      <c r="Y472" s="210"/>
      <c r="Z472" s="210"/>
    </row>
    <row r="473" ht="12.75" customHeight="1">
      <c r="A473" s="625"/>
      <c r="B473" s="625"/>
      <c r="C473" s="625"/>
      <c r="D473" s="627"/>
      <c r="E473" s="210"/>
      <c r="F473" s="210"/>
      <c r="G473" s="210"/>
      <c r="H473" s="210"/>
      <c r="I473" s="627"/>
      <c r="J473" s="210"/>
      <c r="K473" s="210"/>
      <c r="L473" s="210"/>
      <c r="M473" s="626"/>
      <c r="N473" s="210"/>
      <c r="O473" s="210"/>
      <c r="P473" s="210"/>
      <c r="Q473" s="210"/>
      <c r="R473" s="210"/>
      <c r="S473" s="210"/>
      <c r="T473" s="210"/>
      <c r="U473" s="210"/>
      <c r="V473" s="210"/>
      <c r="W473" s="210"/>
      <c r="X473" s="210"/>
      <c r="Y473" s="210"/>
      <c r="Z473" s="210"/>
    </row>
    <row r="474" ht="12.75" customHeight="1">
      <c r="A474" s="625"/>
      <c r="B474" s="625"/>
      <c r="C474" s="625"/>
      <c r="D474" s="627"/>
      <c r="E474" s="210"/>
      <c r="F474" s="210"/>
      <c r="G474" s="210"/>
      <c r="H474" s="210"/>
      <c r="I474" s="627"/>
      <c r="J474" s="210"/>
      <c r="K474" s="210"/>
      <c r="L474" s="210"/>
      <c r="M474" s="626"/>
      <c r="N474" s="210"/>
      <c r="O474" s="210"/>
      <c r="P474" s="210"/>
      <c r="Q474" s="210"/>
      <c r="R474" s="210"/>
      <c r="S474" s="210"/>
      <c r="T474" s="210"/>
      <c r="U474" s="210"/>
      <c r="V474" s="210"/>
      <c r="W474" s="210"/>
      <c r="X474" s="210"/>
      <c r="Y474" s="210"/>
      <c r="Z474" s="210"/>
    </row>
    <row r="475" ht="12.75" customHeight="1">
      <c r="A475" s="625"/>
      <c r="B475" s="625"/>
      <c r="C475" s="625"/>
      <c r="D475" s="627"/>
      <c r="E475" s="210"/>
      <c r="F475" s="210"/>
      <c r="G475" s="210"/>
      <c r="H475" s="210"/>
      <c r="I475" s="627"/>
      <c r="J475" s="210"/>
      <c r="K475" s="210"/>
      <c r="L475" s="210"/>
      <c r="M475" s="626"/>
      <c r="N475" s="210"/>
      <c r="O475" s="210"/>
      <c r="P475" s="210"/>
      <c r="Q475" s="210"/>
      <c r="R475" s="210"/>
      <c r="S475" s="210"/>
      <c r="T475" s="210"/>
      <c r="U475" s="210"/>
      <c r="V475" s="210"/>
      <c r="W475" s="210"/>
      <c r="X475" s="210"/>
      <c r="Y475" s="210"/>
      <c r="Z475" s="210"/>
    </row>
    <row r="476" ht="12.75" customHeight="1">
      <c r="A476" s="625"/>
      <c r="B476" s="625"/>
      <c r="C476" s="625"/>
      <c r="D476" s="627"/>
      <c r="E476" s="210"/>
      <c r="F476" s="210"/>
      <c r="G476" s="210"/>
      <c r="H476" s="210"/>
      <c r="I476" s="627"/>
      <c r="J476" s="210"/>
      <c r="K476" s="210"/>
      <c r="L476" s="210"/>
      <c r="M476" s="626"/>
      <c r="N476" s="210"/>
      <c r="O476" s="210"/>
      <c r="P476" s="210"/>
      <c r="Q476" s="210"/>
      <c r="R476" s="210"/>
      <c r="S476" s="210"/>
      <c r="T476" s="210"/>
      <c r="U476" s="210"/>
      <c r="V476" s="210"/>
      <c r="W476" s="210"/>
      <c r="X476" s="210"/>
      <c r="Y476" s="210"/>
      <c r="Z476" s="210"/>
    </row>
    <row r="477" ht="12.75" customHeight="1">
      <c r="A477" s="625"/>
      <c r="B477" s="625"/>
      <c r="C477" s="625"/>
      <c r="D477" s="627"/>
      <c r="E477" s="210"/>
      <c r="F477" s="210"/>
      <c r="G477" s="210"/>
      <c r="H477" s="210"/>
      <c r="I477" s="627"/>
      <c r="J477" s="210"/>
      <c r="K477" s="210"/>
      <c r="L477" s="210"/>
      <c r="M477" s="626"/>
      <c r="N477" s="210"/>
      <c r="O477" s="210"/>
      <c r="P477" s="210"/>
      <c r="Q477" s="210"/>
      <c r="R477" s="210"/>
      <c r="S477" s="210"/>
      <c r="T477" s="210"/>
      <c r="U477" s="210"/>
      <c r="V477" s="210"/>
      <c r="W477" s="210"/>
      <c r="X477" s="210"/>
      <c r="Y477" s="210"/>
      <c r="Z477" s="210"/>
    </row>
    <row r="478" ht="12.75" customHeight="1">
      <c r="A478" s="625"/>
      <c r="B478" s="625"/>
      <c r="C478" s="625"/>
      <c r="D478" s="627"/>
      <c r="E478" s="210"/>
      <c r="F478" s="210"/>
      <c r="G478" s="210"/>
      <c r="H478" s="210"/>
      <c r="I478" s="627"/>
      <c r="J478" s="210"/>
      <c r="K478" s="210"/>
      <c r="L478" s="210"/>
      <c r="M478" s="626"/>
      <c r="N478" s="210"/>
      <c r="O478" s="210"/>
      <c r="P478" s="210"/>
      <c r="Q478" s="210"/>
      <c r="R478" s="210"/>
      <c r="S478" s="210"/>
      <c r="T478" s="210"/>
      <c r="U478" s="210"/>
      <c r="V478" s="210"/>
      <c r="W478" s="210"/>
      <c r="X478" s="210"/>
      <c r="Y478" s="210"/>
      <c r="Z478" s="210"/>
    </row>
    <row r="479" ht="12.75" customHeight="1">
      <c r="A479" s="625"/>
      <c r="B479" s="625"/>
      <c r="C479" s="625"/>
      <c r="D479" s="627"/>
      <c r="E479" s="210"/>
      <c r="F479" s="210"/>
      <c r="G479" s="210"/>
      <c r="H479" s="210"/>
      <c r="I479" s="627"/>
      <c r="J479" s="210"/>
      <c r="K479" s="210"/>
      <c r="L479" s="210"/>
      <c r="M479" s="626"/>
      <c r="N479" s="210"/>
      <c r="O479" s="210"/>
      <c r="P479" s="210"/>
      <c r="Q479" s="210"/>
      <c r="R479" s="210"/>
      <c r="S479" s="210"/>
      <c r="T479" s="210"/>
      <c r="U479" s="210"/>
      <c r="V479" s="210"/>
      <c r="W479" s="210"/>
      <c r="X479" s="210"/>
      <c r="Y479" s="210"/>
      <c r="Z479" s="210"/>
    </row>
    <row r="480" ht="12.75" customHeight="1">
      <c r="A480" s="625"/>
      <c r="B480" s="625"/>
      <c r="C480" s="625"/>
      <c r="D480" s="627"/>
      <c r="E480" s="210"/>
      <c r="F480" s="210"/>
      <c r="G480" s="210"/>
      <c r="H480" s="210"/>
      <c r="I480" s="627"/>
      <c r="J480" s="210"/>
      <c r="K480" s="210"/>
      <c r="L480" s="210"/>
      <c r="M480" s="626"/>
      <c r="N480" s="210"/>
      <c r="O480" s="210"/>
      <c r="P480" s="210"/>
      <c r="Q480" s="210"/>
      <c r="R480" s="210"/>
      <c r="S480" s="210"/>
      <c r="T480" s="210"/>
      <c r="U480" s="210"/>
      <c r="V480" s="210"/>
      <c r="W480" s="210"/>
      <c r="X480" s="210"/>
      <c r="Y480" s="210"/>
      <c r="Z480" s="210"/>
    </row>
    <row r="481" ht="12.75" customHeight="1">
      <c r="A481" s="625"/>
      <c r="B481" s="625"/>
      <c r="C481" s="625"/>
      <c r="D481" s="627"/>
      <c r="E481" s="210"/>
      <c r="F481" s="210"/>
      <c r="G481" s="210"/>
      <c r="H481" s="210"/>
      <c r="I481" s="627"/>
      <c r="J481" s="210"/>
      <c r="K481" s="210"/>
      <c r="L481" s="210"/>
      <c r="M481" s="626"/>
      <c r="N481" s="210"/>
      <c r="O481" s="210"/>
      <c r="P481" s="210"/>
      <c r="Q481" s="210"/>
      <c r="R481" s="210"/>
      <c r="S481" s="210"/>
      <c r="T481" s="210"/>
      <c r="U481" s="210"/>
      <c r="V481" s="210"/>
      <c r="W481" s="210"/>
      <c r="X481" s="210"/>
      <c r="Y481" s="210"/>
      <c r="Z481" s="210"/>
    </row>
    <row r="482" ht="12.75" customHeight="1">
      <c r="A482" s="625"/>
      <c r="B482" s="625"/>
      <c r="C482" s="625"/>
      <c r="D482" s="627"/>
      <c r="E482" s="210"/>
      <c r="F482" s="210"/>
      <c r="G482" s="210"/>
      <c r="H482" s="210"/>
      <c r="I482" s="627"/>
      <c r="J482" s="210"/>
      <c r="K482" s="210"/>
      <c r="L482" s="210"/>
      <c r="M482" s="626"/>
      <c r="N482" s="210"/>
      <c r="O482" s="210"/>
      <c r="P482" s="210"/>
      <c r="Q482" s="210"/>
      <c r="R482" s="210"/>
      <c r="S482" s="210"/>
      <c r="T482" s="210"/>
      <c r="U482" s="210"/>
      <c r="V482" s="210"/>
      <c r="W482" s="210"/>
      <c r="X482" s="210"/>
      <c r="Y482" s="210"/>
      <c r="Z482" s="210"/>
    </row>
    <row r="483" ht="12.75" customHeight="1">
      <c r="A483" s="625"/>
      <c r="B483" s="625"/>
      <c r="C483" s="625"/>
      <c r="D483" s="627"/>
      <c r="E483" s="210"/>
      <c r="F483" s="210"/>
      <c r="G483" s="210"/>
      <c r="H483" s="210"/>
      <c r="I483" s="627"/>
      <c r="J483" s="210"/>
      <c r="K483" s="210"/>
      <c r="L483" s="210"/>
      <c r="M483" s="626"/>
      <c r="N483" s="210"/>
      <c r="O483" s="210"/>
      <c r="P483" s="210"/>
      <c r="Q483" s="210"/>
      <c r="R483" s="210"/>
      <c r="S483" s="210"/>
      <c r="T483" s="210"/>
      <c r="U483" s="210"/>
      <c r="V483" s="210"/>
      <c r="W483" s="210"/>
      <c r="X483" s="210"/>
      <c r="Y483" s="210"/>
      <c r="Z483" s="210"/>
    </row>
    <row r="484" ht="12.75" customHeight="1">
      <c r="A484" s="625"/>
      <c r="B484" s="625"/>
      <c r="C484" s="625"/>
      <c r="D484" s="627"/>
      <c r="E484" s="210"/>
      <c r="F484" s="210"/>
      <c r="G484" s="210"/>
      <c r="H484" s="210"/>
      <c r="I484" s="627"/>
      <c r="J484" s="210"/>
      <c r="K484" s="210"/>
      <c r="L484" s="210"/>
      <c r="M484" s="626"/>
      <c r="N484" s="210"/>
      <c r="O484" s="210"/>
      <c r="P484" s="210"/>
      <c r="Q484" s="210"/>
      <c r="R484" s="210"/>
      <c r="S484" s="210"/>
      <c r="T484" s="210"/>
      <c r="U484" s="210"/>
      <c r="V484" s="210"/>
      <c r="W484" s="210"/>
      <c r="X484" s="210"/>
      <c r="Y484" s="210"/>
      <c r="Z484" s="210"/>
    </row>
    <row r="485" ht="12.75" customHeight="1">
      <c r="A485" s="625"/>
      <c r="B485" s="625"/>
      <c r="C485" s="625"/>
      <c r="D485" s="627"/>
      <c r="E485" s="210"/>
      <c r="F485" s="210"/>
      <c r="G485" s="210"/>
      <c r="H485" s="210"/>
      <c r="I485" s="627"/>
      <c r="J485" s="210"/>
      <c r="K485" s="210"/>
      <c r="L485" s="210"/>
      <c r="M485" s="626"/>
      <c r="N485" s="210"/>
      <c r="O485" s="210"/>
      <c r="P485" s="210"/>
      <c r="Q485" s="210"/>
      <c r="R485" s="210"/>
      <c r="S485" s="210"/>
      <c r="T485" s="210"/>
      <c r="U485" s="210"/>
      <c r="V485" s="210"/>
      <c r="W485" s="210"/>
      <c r="X485" s="210"/>
      <c r="Y485" s="210"/>
      <c r="Z485" s="210"/>
    </row>
    <row r="486" ht="12.75" customHeight="1">
      <c r="A486" s="625"/>
      <c r="B486" s="625"/>
      <c r="C486" s="625"/>
      <c r="D486" s="627"/>
      <c r="E486" s="210"/>
      <c r="F486" s="210"/>
      <c r="G486" s="210"/>
      <c r="H486" s="210"/>
      <c r="I486" s="627"/>
      <c r="J486" s="210"/>
      <c r="K486" s="210"/>
      <c r="L486" s="210"/>
      <c r="M486" s="626"/>
      <c r="N486" s="210"/>
      <c r="O486" s="210"/>
      <c r="P486" s="210"/>
      <c r="Q486" s="210"/>
      <c r="R486" s="210"/>
      <c r="S486" s="210"/>
      <c r="T486" s="210"/>
      <c r="U486" s="210"/>
      <c r="V486" s="210"/>
      <c r="W486" s="210"/>
      <c r="X486" s="210"/>
      <c r="Y486" s="210"/>
      <c r="Z486" s="210"/>
    </row>
    <row r="487" ht="12.75" customHeight="1">
      <c r="A487" s="625"/>
      <c r="B487" s="625"/>
      <c r="C487" s="625"/>
      <c r="D487" s="627"/>
      <c r="E487" s="210"/>
      <c r="F487" s="210"/>
      <c r="G487" s="210"/>
      <c r="H487" s="210"/>
      <c r="I487" s="627"/>
      <c r="J487" s="210"/>
      <c r="K487" s="210"/>
      <c r="L487" s="210"/>
      <c r="M487" s="626"/>
      <c r="N487" s="210"/>
      <c r="O487" s="210"/>
      <c r="P487" s="210"/>
      <c r="Q487" s="210"/>
      <c r="R487" s="210"/>
      <c r="S487" s="210"/>
      <c r="T487" s="210"/>
      <c r="U487" s="210"/>
      <c r="V487" s="210"/>
      <c r="W487" s="210"/>
      <c r="X487" s="210"/>
      <c r="Y487" s="210"/>
      <c r="Z487" s="210"/>
    </row>
    <row r="488" ht="12.75" customHeight="1">
      <c r="A488" s="625"/>
      <c r="B488" s="625"/>
      <c r="C488" s="625"/>
      <c r="D488" s="627"/>
      <c r="E488" s="210"/>
      <c r="F488" s="210"/>
      <c r="G488" s="210"/>
      <c r="H488" s="210"/>
      <c r="I488" s="627"/>
      <c r="J488" s="210"/>
      <c r="K488" s="210"/>
      <c r="L488" s="210"/>
      <c r="M488" s="626"/>
      <c r="N488" s="210"/>
      <c r="O488" s="210"/>
      <c r="P488" s="210"/>
      <c r="Q488" s="210"/>
      <c r="R488" s="210"/>
      <c r="S488" s="210"/>
      <c r="T488" s="210"/>
      <c r="U488" s="210"/>
      <c r="V488" s="210"/>
      <c r="W488" s="210"/>
      <c r="X488" s="210"/>
      <c r="Y488" s="210"/>
      <c r="Z488" s="210"/>
    </row>
    <row r="489" ht="12.75" customHeight="1">
      <c r="A489" s="625"/>
      <c r="B489" s="625"/>
      <c r="C489" s="625"/>
      <c r="D489" s="627"/>
      <c r="E489" s="210"/>
      <c r="F489" s="210"/>
      <c r="G489" s="210"/>
      <c r="H489" s="210"/>
      <c r="I489" s="627"/>
      <c r="J489" s="210"/>
      <c r="K489" s="210"/>
      <c r="L489" s="210"/>
      <c r="M489" s="626"/>
      <c r="N489" s="210"/>
      <c r="O489" s="210"/>
      <c r="P489" s="210"/>
      <c r="Q489" s="210"/>
      <c r="R489" s="210"/>
      <c r="S489" s="210"/>
      <c r="T489" s="210"/>
      <c r="U489" s="210"/>
      <c r="V489" s="210"/>
      <c r="W489" s="210"/>
      <c r="X489" s="210"/>
      <c r="Y489" s="210"/>
      <c r="Z489" s="210"/>
    </row>
    <row r="490" ht="12.75" customHeight="1">
      <c r="A490" s="625"/>
      <c r="B490" s="625"/>
      <c r="C490" s="625"/>
      <c r="D490" s="627"/>
      <c r="E490" s="210"/>
      <c r="F490" s="210"/>
      <c r="G490" s="210"/>
      <c r="H490" s="210"/>
      <c r="I490" s="627"/>
      <c r="J490" s="210"/>
      <c r="K490" s="210"/>
      <c r="L490" s="210"/>
      <c r="M490" s="626"/>
      <c r="N490" s="210"/>
      <c r="O490" s="210"/>
      <c r="P490" s="210"/>
      <c r="Q490" s="210"/>
      <c r="R490" s="210"/>
      <c r="S490" s="210"/>
      <c r="T490" s="210"/>
      <c r="U490" s="210"/>
      <c r="V490" s="210"/>
      <c r="W490" s="210"/>
      <c r="X490" s="210"/>
      <c r="Y490" s="210"/>
      <c r="Z490" s="210"/>
    </row>
    <row r="491" ht="12.75" customHeight="1">
      <c r="A491" s="625"/>
      <c r="B491" s="625"/>
      <c r="C491" s="625"/>
      <c r="D491" s="627"/>
      <c r="E491" s="210"/>
      <c r="F491" s="210"/>
      <c r="G491" s="210"/>
      <c r="H491" s="210"/>
      <c r="I491" s="627"/>
      <c r="J491" s="210"/>
      <c r="K491" s="210"/>
      <c r="L491" s="210"/>
      <c r="M491" s="626"/>
      <c r="N491" s="210"/>
      <c r="O491" s="210"/>
      <c r="P491" s="210"/>
      <c r="Q491" s="210"/>
      <c r="R491" s="210"/>
      <c r="S491" s="210"/>
      <c r="T491" s="210"/>
      <c r="U491" s="210"/>
      <c r="V491" s="210"/>
      <c r="W491" s="210"/>
      <c r="X491" s="210"/>
      <c r="Y491" s="210"/>
      <c r="Z491" s="210"/>
    </row>
    <row r="492" ht="12.75" customHeight="1">
      <c r="A492" s="625"/>
      <c r="B492" s="625"/>
      <c r="C492" s="625"/>
      <c r="D492" s="627"/>
      <c r="E492" s="210"/>
      <c r="F492" s="210"/>
      <c r="G492" s="210"/>
      <c r="H492" s="210"/>
      <c r="I492" s="627"/>
      <c r="J492" s="210"/>
      <c r="K492" s="210"/>
      <c r="L492" s="210"/>
      <c r="M492" s="626"/>
      <c r="N492" s="210"/>
      <c r="O492" s="210"/>
      <c r="P492" s="210"/>
      <c r="Q492" s="210"/>
      <c r="R492" s="210"/>
      <c r="S492" s="210"/>
      <c r="T492" s="210"/>
      <c r="U492" s="210"/>
      <c r="V492" s="210"/>
      <c r="W492" s="210"/>
      <c r="X492" s="210"/>
      <c r="Y492" s="210"/>
      <c r="Z492" s="210"/>
    </row>
    <row r="493" ht="12.75" customHeight="1">
      <c r="A493" s="625"/>
      <c r="B493" s="625"/>
      <c r="C493" s="625"/>
      <c r="D493" s="627"/>
      <c r="E493" s="210"/>
      <c r="F493" s="210"/>
      <c r="G493" s="210"/>
      <c r="H493" s="210"/>
      <c r="I493" s="627"/>
      <c r="J493" s="210"/>
      <c r="K493" s="210"/>
      <c r="L493" s="210"/>
      <c r="M493" s="626"/>
      <c r="N493" s="210"/>
      <c r="O493" s="210"/>
      <c r="P493" s="210"/>
      <c r="Q493" s="210"/>
      <c r="R493" s="210"/>
      <c r="S493" s="210"/>
      <c r="T493" s="210"/>
      <c r="U493" s="210"/>
      <c r="V493" s="210"/>
      <c r="W493" s="210"/>
      <c r="X493" s="210"/>
      <c r="Y493" s="210"/>
      <c r="Z493" s="210"/>
    </row>
    <row r="494" ht="12.75" customHeight="1">
      <c r="A494" s="625"/>
      <c r="B494" s="625"/>
      <c r="C494" s="625"/>
      <c r="D494" s="627"/>
      <c r="E494" s="210"/>
      <c r="F494" s="210"/>
      <c r="G494" s="210"/>
      <c r="H494" s="210"/>
      <c r="I494" s="627"/>
      <c r="J494" s="210"/>
      <c r="K494" s="210"/>
      <c r="L494" s="210"/>
      <c r="M494" s="626"/>
      <c r="N494" s="210"/>
      <c r="O494" s="210"/>
      <c r="P494" s="210"/>
      <c r="Q494" s="210"/>
      <c r="R494" s="210"/>
      <c r="S494" s="210"/>
      <c r="T494" s="210"/>
      <c r="U494" s="210"/>
      <c r="V494" s="210"/>
      <c r="W494" s="210"/>
      <c r="X494" s="210"/>
      <c r="Y494" s="210"/>
      <c r="Z494" s="210"/>
    </row>
    <row r="495" ht="12.75" customHeight="1">
      <c r="A495" s="625"/>
      <c r="B495" s="625"/>
      <c r="C495" s="625"/>
      <c r="D495" s="627"/>
      <c r="E495" s="210"/>
      <c r="F495" s="210"/>
      <c r="G495" s="210"/>
      <c r="H495" s="210"/>
      <c r="I495" s="627"/>
      <c r="J495" s="210"/>
      <c r="K495" s="210"/>
      <c r="L495" s="210"/>
      <c r="M495" s="626"/>
      <c r="N495" s="210"/>
      <c r="O495" s="210"/>
      <c r="P495" s="210"/>
      <c r="Q495" s="210"/>
      <c r="R495" s="210"/>
      <c r="S495" s="210"/>
      <c r="T495" s="210"/>
      <c r="U495" s="210"/>
      <c r="V495" s="210"/>
      <c r="W495" s="210"/>
      <c r="X495" s="210"/>
      <c r="Y495" s="210"/>
      <c r="Z495" s="210"/>
    </row>
    <row r="496" ht="12.75" customHeight="1">
      <c r="A496" s="625"/>
      <c r="B496" s="625"/>
      <c r="C496" s="625"/>
      <c r="D496" s="627"/>
      <c r="E496" s="210"/>
      <c r="F496" s="210"/>
      <c r="G496" s="210"/>
      <c r="H496" s="210"/>
      <c r="I496" s="627"/>
      <c r="J496" s="210"/>
      <c r="K496" s="210"/>
      <c r="L496" s="210"/>
      <c r="M496" s="626"/>
      <c r="N496" s="210"/>
      <c r="O496" s="210"/>
      <c r="P496" s="210"/>
      <c r="Q496" s="210"/>
      <c r="R496" s="210"/>
      <c r="S496" s="210"/>
      <c r="T496" s="210"/>
      <c r="U496" s="210"/>
      <c r="V496" s="210"/>
      <c r="W496" s="210"/>
      <c r="X496" s="210"/>
      <c r="Y496" s="210"/>
      <c r="Z496" s="210"/>
    </row>
    <row r="497" ht="12.75" customHeight="1">
      <c r="A497" s="625"/>
      <c r="B497" s="625"/>
      <c r="C497" s="625"/>
      <c r="D497" s="627"/>
      <c r="E497" s="210"/>
      <c r="F497" s="210"/>
      <c r="G497" s="210"/>
      <c r="H497" s="210"/>
      <c r="I497" s="627"/>
      <c r="J497" s="210"/>
      <c r="K497" s="210"/>
      <c r="L497" s="210"/>
      <c r="M497" s="626"/>
      <c r="N497" s="210"/>
      <c r="O497" s="210"/>
      <c r="P497" s="210"/>
      <c r="Q497" s="210"/>
      <c r="R497" s="210"/>
      <c r="S497" s="210"/>
      <c r="T497" s="210"/>
      <c r="U497" s="210"/>
      <c r="V497" s="210"/>
      <c r="W497" s="210"/>
      <c r="X497" s="210"/>
      <c r="Y497" s="210"/>
      <c r="Z497" s="210"/>
    </row>
    <row r="498" ht="12.75" customHeight="1">
      <c r="A498" s="625"/>
      <c r="B498" s="625"/>
      <c r="C498" s="625"/>
      <c r="D498" s="627"/>
      <c r="E498" s="210"/>
      <c r="F498" s="210"/>
      <c r="G498" s="210"/>
      <c r="H498" s="210"/>
      <c r="I498" s="627"/>
      <c r="J498" s="210"/>
      <c r="K498" s="210"/>
      <c r="L498" s="210"/>
      <c r="M498" s="626"/>
      <c r="N498" s="210"/>
      <c r="O498" s="210"/>
      <c r="P498" s="210"/>
      <c r="Q498" s="210"/>
      <c r="R498" s="210"/>
      <c r="S498" s="210"/>
      <c r="T498" s="210"/>
      <c r="U498" s="210"/>
      <c r="V498" s="210"/>
      <c r="W498" s="210"/>
      <c r="X498" s="210"/>
      <c r="Y498" s="210"/>
      <c r="Z498" s="210"/>
    </row>
    <row r="499" ht="12.75" customHeight="1">
      <c r="A499" s="625"/>
      <c r="B499" s="625"/>
      <c r="C499" s="625"/>
      <c r="D499" s="627"/>
      <c r="E499" s="210"/>
      <c r="F499" s="210"/>
      <c r="G499" s="210"/>
      <c r="H499" s="210"/>
      <c r="I499" s="627"/>
      <c r="J499" s="210"/>
      <c r="K499" s="210"/>
      <c r="L499" s="210"/>
      <c r="M499" s="626"/>
      <c r="N499" s="210"/>
      <c r="O499" s="210"/>
      <c r="P499" s="210"/>
      <c r="Q499" s="210"/>
      <c r="R499" s="210"/>
      <c r="S499" s="210"/>
      <c r="T499" s="210"/>
      <c r="U499" s="210"/>
      <c r="V499" s="210"/>
      <c r="W499" s="210"/>
      <c r="X499" s="210"/>
      <c r="Y499" s="210"/>
      <c r="Z499" s="210"/>
    </row>
    <row r="500" ht="12.75" customHeight="1">
      <c r="A500" s="625"/>
      <c r="B500" s="625"/>
      <c r="C500" s="625"/>
      <c r="D500" s="627"/>
      <c r="E500" s="210"/>
      <c r="F500" s="210"/>
      <c r="G500" s="210"/>
      <c r="H500" s="210"/>
      <c r="I500" s="627"/>
      <c r="J500" s="210"/>
      <c r="K500" s="210"/>
      <c r="L500" s="210"/>
      <c r="M500" s="626"/>
      <c r="N500" s="210"/>
      <c r="O500" s="210"/>
      <c r="P500" s="210"/>
      <c r="Q500" s="210"/>
      <c r="R500" s="210"/>
      <c r="S500" s="210"/>
      <c r="T500" s="210"/>
      <c r="U500" s="210"/>
      <c r="V500" s="210"/>
      <c r="W500" s="210"/>
      <c r="X500" s="210"/>
      <c r="Y500" s="210"/>
      <c r="Z500" s="210"/>
    </row>
    <row r="501" ht="12.75" customHeight="1">
      <c r="A501" s="625"/>
      <c r="B501" s="625"/>
      <c r="C501" s="625"/>
      <c r="D501" s="627"/>
      <c r="E501" s="210"/>
      <c r="F501" s="210"/>
      <c r="G501" s="210"/>
      <c r="H501" s="210"/>
      <c r="I501" s="627"/>
      <c r="J501" s="210"/>
      <c r="K501" s="210"/>
      <c r="L501" s="210"/>
      <c r="M501" s="626"/>
      <c r="N501" s="210"/>
      <c r="O501" s="210"/>
      <c r="P501" s="210"/>
      <c r="Q501" s="210"/>
      <c r="R501" s="210"/>
      <c r="S501" s="210"/>
      <c r="T501" s="210"/>
      <c r="U501" s="210"/>
      <c r="V501" s="210"/>
      <c r="W501" s="210"/>
      <c r="X501" s="210"/>
      <c r="Y501" s="210"/>
      <c r="Z501" s="210"/>
    </row>
    <row r="502" ht="12.75" customHeight="1">
      <c r="A502" s="625"/>
      <c r="B502" s="625"/>
      <c r="C502" s="625"/>
      <c r="D502" s="627"/>
      <c r="E502" s="210"/>
      <c r="F502" s="210"/>
      <c r="G502" s="210"/>
      <c r="H502" s="210"/>
      <c r="I502" s="627"/>
      <c r="J502" s="210"/>
      <c r="K502" s="210"/>
      <c r="L502" s="210"/>
      <c r="M502" s="626"/>
      <c r="N502" s="210"/>
      <c r="O502" s="210"/>
      <c r="P502" s="210"/>
      <c r="Q502" s="210"/>
      <c r="R502" s="210"/>
      <c r="S502" s="210"/>
      <c r="T502" s="210"/>
      <c r="U502" s="210"/>
      <c r="V502" s="210"/>
      <c r="W502" s="210"/>
      <c r="X502" s="210"/>
      <c r="Y502" s="210"/>
      <c r="Z502" s="210"/>
    </row>
    <row r="503" ht="12.75" customHeight="1">
      <c r="A503" s="625"/>
      <c r="B503" s="625"/>
      <c r="C503" s="625"/>
      <c r="D503" s="627"/>
      <c r="E503" s="210"/>
      <c r="F503" s="210"/>
      <c r="G503" s="210"/>
      <c r="H503" s="210"/>
      <c r="I503" s="627"/>
      <c r="J503" s="210"/>
      <c r="K503" s="210"/>
      <c r="L503" s="210"/>
      <c r="M503" s="626"/>
      <c r="N503" s="210"/>
      <c r="O503" s="210"/>
      <c r="P503" s="210"/>
      <c r="Q503" s="210"/>
      <c r="R503" s="210"/>
      <c r="S503" s="210"/>
      <c r="T503" s="210"/>
      <c r="U503" s="210"/>
      <c r="V503" s="210"/>
      <c r="W503" s="210"/>
      <c r="X503" s="210"/>
      <c r="Y503" s="210"/>
      <c r="Z503" s="210"/>
    </row>
    <row r="504" ht="12.75" customHeight="1">
      <c r="A504" s="625"/>
      <c r="B504" s="625"/>
      <c r="C504" s="625"/>
      <c r="D504" s="627"/>
      <c r="E504" s="210"/>
      <c r="F504" s="210"/>
      <c r="G504" s="210"/>
      <c r="H504" s="210"/>
      <c r="I504" s="627"/>
      <c r="J504" s="210"/>
      <c r="K504" s="210"/>
      <c r="L504" s="210"/>
      <c r="M504" s="626"/>
      <c r="N504" s="210"/>
      <c r="O504" s="210"/>
      <c r="P504" s="210"/>
      <c r="Q504" s="210"/>
      <c r="R504" s="210"/>
      <c r="S504" s="210"/>
      <c r="T504" s="210"/>
      <c r="U504" s="210"/>
      <c r="V504" s="210"/>
      <c r="W504" s="210"/>
      <c r="X504" s="210"/>
      <c r="Y504" s="210"/>
      <c r="Z504" s="210"/>
    </row>
    <row r="505" ht="12.75" customHeight="1">
      <c r="A505" s="625"/>
      <c r="B505" s="625"/>
      <c r="C505" s="625"/>
      <c r="D505" s="627"/>
      <c r="E505" s="210"/>
      <c r="F505" s="210"/>
      <c r="G505" s="210"/>
      <c r="H505" s="210"/>
      <c r="I505" s="627"/>
      <c r="J505" s="210"/>
      <c r="K505" s="210"/>
      <c r="L505" s="210"/>
      <c r="M505" s="626"/>
      <c r="N505" s="210"/>
      <c r="O505" s="210"/>
      <c r="P505" s="210"/>
      <c r="Q505" s="210"/>
      <c r="R505" s="210"/>
      <c r="S505" s="210"/>
      <c r="T505" s="210"/>
      <c r="U505" s="210"/>
      <c r="V505" s="210"/>
      <c r="W505" s="210"/>
      <c r="X505" s="210"/>
      <c r="Y505" s="210"/>
      <c r="Z505" s="210"/>
    </row>
    <row r="506" ht="12.75" customHeight="1">
      <c r="A506" s="625"/>
      <c r="B506" s="625"/>
      <c r="C506" s="625"/>
      <c r="D506" s="627"/>
      <c r="E506" s="210"/>
      <c r="F506" s="210"/>
      <c r="G506" s="210"/>
      <c r="H506" s="210"/>
      <c r="I506" s="627"/>
      <c r="J506" s="210"/>
      <c r="K506" s="210"/>
      <c r="L506" s="210"/>
      <c r="M506" s="626"/>
      <c r="N506" s="210"/>
      <c r="O506" s="210"/>
      <c r="P506" s="210"/>
      <c r="Q506" s="210"/>
      <c r="R506" s="210"/>
      <c r="S506" s="210"/>
      <c r="T506" s="210"/>
      <c r="U506" s="210"/>
      <c r="V506" s="210"/>
      <c r="W506" s="210"/>
      <c r="X506" s="210"/>
      <c r="Y506" s="210"/>
      <c r="Z506" s="210"/>
    </row>
    <row r="507" ht="12.75" customHeight="1">
      <c r="A507" s="625"/>
      <c r="B507" s="625"/>
      <c r="C507" s="625"/>
      <c r="D507" s="627"/>
      <c r="E507" s="210"/>
      <c r="F507" s="210"/>
      <c r="G507" s="210"/>
      <c r="H507" s="210"/>
      <c r="I507" s="627"/>
      <c r="J507" s="210"/>
      <c r="K507" s="210"/>
      <c r="L507" s="210"/>
      <c r="M507" s="626"/>
      <c r="N507" s="210"/>
      <c r="O507" s="210"/>
      <c r="P507" s="210"/>
      <c r="Q507" s="210"/>
      <c r="R507" s="210"/>
      <c r="S507" s="210"/>
      <c r="T507" s="210"/>
      <c r="U507" s="210"/>
      <c r="V507" s="210"/>
      <c r="W507" s="210"/>
      <c r="X507" s="210"/>
      <c r="Y507" s="210"/>
      <c r="Z507" s="210"/>
    </row>
    <row r="508" ht="12.75" customHeight="1">
      <c r="A508" s="625"/>
      <c r="B508" s="625"/>
      <c r="C508" s="625"/>
      <c r="D508" s="627"/>
      <c r="E508" s="210"/>
      <c r="F508" s="210"/>
      <c r="G508" s="210"/>
      <c r="H508" s="210"/>
      <c r="I508" s="627"/>
      <c r="J508" s="210"/>
      <c r="K508" s="210"/>
      <c r="L508" s="210"/>
      <c r="M508" s="626"/>
      <c r="N508" s="210"/>
      <c r="O508" s="210"/>
      <c r="P508" s="210"/>
      <c r="Q508" s="210"/>
      <c r="R508" s="210"/>
      <c r="S508" s="210"/>
      <c r="T508" s="210"/>
      <c r="U508" s="210"/>
      <c r="V508" s="210"/>
      <c r="W508" s="210"/>
      <c r="X508" s="210"/>
      <c r="Y508" s="210"/>
      <c r="Z508" s="210"/>
    </row>
    <row r="509" ht="12.75" customHeight="1">
      <c r="A509" s="625"/>
      <c r="B509" s="625"/>
      <c r="C509" s="625"/>
      <c r="D509" s="627"/>
      <c r="E509" s="210"/>
      <c r="F509" s="210"/>
      <c r="G509" s="210"/>
      <c r="H509" s="210"/>
      <c r="I509" s="627"/>
      <c r="J509" s="210"/>
      <c r="K509" s="210"/>
      <c r="L509" s="210"/>
      <c r="M509" s="626"/>
      <c r="N509" s="210"/>
      <c r="O509" s="210"/>
      <c r="P509" s="210"/>
      <c r="Q509" s="210"/>
      <c r="R509" s="210"/>
      <c r="S509" s="210"/>
      <c r="T509" s="210"/>
      <c r="U509" s="210"/>
      <c r="V509" s="210"/>
      <c r="W509" s="210"/>
      <c r="X509" s="210"/>
      <c r="Y509" s="210"/>
      <c r="Z509" s="210"/>
    </row>
    <row r="510" ht="12.75" customHeight="1">
      <c r="A510" s="625"/>
      <c r="B510" s="625"/>
      <c r="C510" s="625"/>
      <c r="D510" s="627"/>
      <c r="E510" s="210"/>
      <c r="F510" s="210"/>
      <c r="G510" s="210"/>
      <c r="H510" s="210"/>
      <c r="I510" s="627"/>
      <c r="J510" s="210"/>
      <c r="K510" s="210"/>
      <c r="L510" s="210"/>
      <c r="M510" s="626"/>
      <c r="N510" s="210"/>
      <c r="O510" s="210"/>
      <c r="P510" s="210"/>
      <c r="Q510" s="210"/>
      <c r="R510" s="210"/>
      <c r="S510" s="210"/>
      <c r="T510" s="210"/>
      <c r="U510" s="210"/>
      <c r="V510" s="210"/>
      <c r="W510" s="210"/>
      <c r="X510" s="210"/>
      <c r="Y510" s="210"/>
      <c r="Z510" s="210"/>
    </row>
    <row r="511" ht="12.75" customHeight="1">
      <c r="A511" s="625"/>
      <c r="B511" s="625"/>
      <c r="C511" s="625"/>
      <c r="D511" s="627"/>
      <c r="E511" s="210"/>
      <c r="F511" s="210"/>
      <c r="G511" s="210"/>
      <c r="H511" s="210"/>
      <c r="I511" s="627"/>
      <c r="J511" s="210"/>
      <c r="K511" s="210"/>
      <c r="L511" s="210"/>
      <c r="M511" s="626"/>
      <c r="N511" s="210"/>
      <c r="O511" s="210"/>
      <c r="P511" s="210"/>
      <c r="Q511" s="210"/>
      <c r="R511" s="210"/>
      <c r="S511" s="210"/>
      <c r="T511" s="210"/>
      <c r="U511" s="210"/>
      <c r="V511" s="210"/>
      <c r="W511" s="210"/>
      <c r="X511" s="210"/>
      <c r="Y511" s="210"/>
      <c r="Z511" s="210"/>
    </row>
    <row r="512" ht="12.75" customHeight="1">
      <c r="A512" s="625"/>
      <c r="B512" s="625"/>
      <c r="C512" s="625"/>
      <c r="D512" s="627"/>
      <c r="E512" s="210"/>
      <c r="F512" s="210"/>
      <c r="G512" s="210"/>
      <c r="H512" s="210"/>
      <c r="I512" s="627"/>
      <c r="J512" s="210"/>
      <c r="K512" s="210"/>
      <c r="L512" s="210"/>
      <c r="M512" s="626"/>
      <c r="N512" s="210"/>
      <c r="O512" s="210"/>
      <c r="P512" s="210"/>
      <c r="Q512" s="210"/>
      <c r="R512" s="210"/>
      <c r="S512" s="210"/>
      <c r="T512" s="210"/>
      <c r="U512" s="210"/>
      <c r="V512" s="210"/>
      <c r="W512" s="210"/>
      <c r="X512" s="210"/>
      <c r="Y512" s="210"/>
      <c r="Z512" s="210"/>
    </row>
    <row r="513" ht="12.75" customHeight="1">
      <c r="A513" s="625"/>
      <c r="B513" s="625"/>
      <c r="C513" s="625"/>
      <c r="D513" s="627"/>
      <c r="E513" s="210"/>
      <c r="F513" s="210"/>
      <c r="G513" s="210"/>
      <c r="H513" s="210"/>
      <c r="I513" s="627"/>
      <c r="J513" s="210"/>
      <c r="K513" s="210"/>
      <c r="L513" s="210"/>
      <c r="M513" s="626"/>
      <c r="N513" s="210"/>
      <c r="O513" s="210"/>
      <c r="P513" s="210"/>
      <c r="Q513" s="210"/>
      <c r="R513" s="210"/>
      <c r="S513" s="210"/>
      <c r="T513" s="210"/>
      <c r="U513" s="210"/>
      <c r="V513" s="210"/>
      <c r="W513" s="210"/>
      <c r="X513" s="210"/>
      <c r="Y513" s="210"/>
      <c r="Z513" s="210"/>
    </row>
    <row r="514" ht="12.75" customHeight="1">
      <c r="A514" s="625"/>
      <c r="B514" s="625"/>
      <c r="C514" s="625"/>
      <c r="D514" s="627"/>
      <c r="E514" s="210"/>
      <c r="F514" s="210"/>
      <c r="G514" s="210"/>
      <c r="H514" s="210"/>
      <c r="I514" s="627"/>
      <c r="J514" s="210"/>
      <c r="K514" s="210"/>
      <c r="L514" s="210"/>
      <c r="M514" s="626"/>
      <c r="N514" s="210"/>
      <c r="O514" s="210"/>
      <c r="P514" s="210"/>
      <c r="Q514" s="210"/>
      <c r="R514" s="210"/>
      <c r="S514" s="210"/>
      <c r="T514" s="210"/>
      <c r="U514" s="210"/>
      <c r="V514" s="210"/>
      <c r="W514" s="210"/>
      <c r="X514" s="210"/>
      <c r="Y514" s="210"/>
      <c r="Z514" s="210"/>
    </row>
    <row r="515" ht="12.75" customHeight="1">
      <c r="A515" s="625"/>
      <c r="B515" s="625"/>
      <c r="C515" s="625"/>
      <c r="D515" s="627"/>
      <c r="E515" s="210"/>
      <c r="F515" s="210"/>
      <c r="G515" s="210"/>
      <c r="H515" s="210"/>
      <c r="I515" s="627"/>
      <c r="J515" s="210"/>
      <c r="K515" s="210"/>
      <c r="L515" s="210"/>
      <c r="M515" s="626"/>
      <c r="N515" s="210"/>
      <c r="O515" s="210"/>
      <c r="P515" s="210"/>
      <c r="Q515" s="210"/>
      <c r="R515" s="210"/>
      <c r="S515" s="210"/>
      <c r="T515" s="210"/>
      <c r="U515" s="210"/>
      <c r="V515" s="210"/>
      <c r="W515" s="210"/>
      <c r="X515" s="210"/>
      <c r="Y515" s="210"/>
      <c r="Z515" s="210"/>
    </row>
    <row r="516" ht="12.75" customHeight="1">
      <c r="A516" s="625"/>
      <c r="B516" s="625"/>
      <c r="C516" s="625"/>
      <c r="D516" s="627"/>
      <c r="E516" s="210"/>
      <c r="F516" s="210"/>
      <c r="G516" s="210"/>
      <c r="H516" s="210"/>
      <c r="I516" s="627"/>
      <c r="J516" s="210"/>
      <c r="K516" s="210"/>
      <c r="L516" s="210"/>
      <c r="M516" s="626"/>
      <c r="N516" s="210"/>
      <c r="O516" s="210"/>
      <c r="P516" s="210"/>
      <c r="Q516" s="210"/>
      <c r="R516" s="210"/>
      <c r="S516" s="210"/>
      <c r="T516" s="210"/>
      <c r="U516" s="210"/>
      <c r="V516" s="210"/>
      <c r="W516" s="210"/>
      <c r="X516" s="210"/>
      <c r="Y516" s="210"/>
      <c r="Z516" s="210"/>
    </row>
    <row r="517" ht="12.75" customHeight="1">
      <c r="A517" s="625"/>
      <c r="B517" s="625"/>
      <c r="C517" s="625"/>
      <c r="D517" s="627"/>
      <c r="E517" s="210"/>
      <c r="F517" s="210"/>
      <c r="G517" s="210"/>
      <c r="H517" s="210"/>
      <c r="I517" s="627"/>
      <c r="J517" s="210"/>
      <c r="K517" s="210"/>
      <c r="L517" s="210"/>
      <c r="M517" s="626"/>
      <c r="N517" s="210"/>
      <c r="O517" s="210"/>
      <c r="P517" s="210"/>
      <c r="Q517" s="210"/>
      <c r="R517" s="210"/>
      <c r="S517" s="210"/>
      <c r="T517" s="210"/>
      <c r="U517" s="210"/>
      <c r="V517" s="210"/>
      <c r="W517" s="210"/>
      <c r="X517" s="210"/>
      <c r="Y517" s="210"/>
      <c r="Z517" s="210"/>
    </row>
    <row r="518" ht="12.75" customHeight="1">
      <c r="A518" s="625"/>
      <c r="B518" s="625"/>
      <c r="C518" s="625"/>
      <c r="D518" s="627"/>
      <c r="E518" s="210"/>
      <c r="F518" s="210"/>
      <c r="G518" s="210"/>
      <c r="H518" s="210"/>
      <c r="I518" s="627"/>
      <c r="J518" s="210"/>
      <c r="K518" s="210"/>
      <c r="L518" s="210"/>
      <c r="M518" s="626"/>
      <c r="N518" s="210"/>
      <c r="O518" s="210"/>
      <c r="P518" s="210"/>
      <c r="Q518" s="210"/>
      <c r="R518" s="210"/>
      <c r="S518" s="210"/>
      <c r="T518" s="210"/>
      <c r="U518" s="210"/>
      <c r="V518" s="210"/>
      <c r="W518" s="210"/>
      <c r="X518" s="210"/>
      <c r="Y518" s="210"/>
      <c r="Z518" s="210"/>
    </row>
    <row r="519" ht="12.75" customHeight="1">
      <c r="A519" s="625"/>
      <c r="B519" s="625"/>
      <c r="C519" s="625"/>
      <c r="D519" s="627"/>
      <c r="E519" s="210"/>
      <c r="F519" s="210"/>
      <c r="G519" s="210"/>
      <c r="H519" s="210"/>
      <c r="I519" s="627"/>
      <c r="J519" s="210"/>
      <c r="K519" s="210"/>
      <c r="L519" s="210"/>
      <c r="M519" s="626"/>
      <c r="N519" s="210"/>
      <c r="O519" s="210"/>
      <c r="P519" s="210"/>
      <c r="Q519" s="210"/>
      <c r="R519" s="210"/>
      <c r="S519" s="210"/>
      <c r="T519" s="210"/>
      <c r="U519" s="210"/>
      <c r="V519" s="210"/>
      <c r="W519" s="210"/>
      <c r="X519" s="210"/>
      <c r="Y519" s="210"/>
      <c r="Z519" s="210"/>
    </row>
    <row r="520" ht="12.75" customHeight="1">
      <c r="A520" s="625"/>
      <c r="B520" s="625"/>
      <c r="C520" s="625"/>
      <c r="D520" s="627"/>
      <c r="E520" s="210"/>
      <c r="F520" s="210"/>
      <c r="G520" s="210"/>
      <c r="H520" s="210"/>
      <c r="I520" s="627"/>
      <c r="J520" s="210"/>
      <c r="K520" s="210"/>
      <c r="L520" s="210"/>
      <c r="M520" s="626"/>
      <c r="N520" s="210"/>
      <c r="O520" s="210"/>
      <c r="P520" s="210"/>
      <c r="Q520" s="210"/>
      <c r="R520" s="210"/>
      <c r="S520" s="210"/>
      <c r="T520" s="210"/>
      <c r="U520" s="210"/>
      <c r="V520" s="210"/>
      <c r="W520" s="210"/>
      <c r="X520" s="210"/>
      <c r="Y520" s="210"/>
      <c r="Z520" s="210"/>
    </row>
    <row r="521" ht="12.75" customHeight="1">
      <c r="A521" s="625"/>
      <c r="B521" s="625"/>
      <c r="C521" s="625"/>
      <c r="D521" s="627"/>
      <c r="E521" s="210"/>
      <c r="F521" s="210"/>
      <c r="G521" s="210"/>
      <c r="H521" s="210"/>
      <c r="I521" s="627"/>
      <c r="J521" s="210"/>
      <c r="K521" s="210"/>
      <c r="L521" s="210"/>
      <c r="M521" s="626"/>
      <c r="N521" s="210"/>
      <c r="O521" s="210"/>
      <c r="P521" s="210"/>
      <c r="Q521" s="210"/>
      <c r="R521" s="210"/>
      <c r="S521" s="210"/>
      <c r="T521" s="210"/>
      <c r="U521" s="210"/>
      <c r="V521" s="210"/>
      <c r="W521" s="210"/>
      <c r="X521" s="210"/>
      <c r="Y521" s="210"/>
      <c r="Z521" s="210"/>
    </row>
    <row r="522" ht="12.75" customHeight="1">
      <c r="A522" s="625"/>
      <c r="B522" s="625"/>
      <c r="C522" s="625"/>
      <c r="D522" s="627"/>
      <c r="E522" s="210"/>
      <c r="F522" s="210"/>
      <c r="G522" s="210"/>
      <c r="H522" s="210"/>
      <c r="I522" s="627"/>
      <c r="J522" s="210"/>
      <c r="K522" s="210"/>
      <c r="L522" s="210"/>
      <c r="M522" s="626"/>
      <c r="N522" s="210"/>
      <c r="O522" s="210"/>
      <c r="P522" s="210"/>
      <c r="Q522" s="210"/>
      <c r="R522" s="210"/>
      <c r="S522" s="210"/>
      <c r="T522" s="210"/>
      <c r="U522" s="210"/>
      <c r="V522" s="210"/>
      <c r="W522" s="210"/>
      <c r="X522" s="210"/>
      <c r="Y522" s="210"/>
      <c r="Z522" s="210"/>
    </row>
    <row r="523" ht="12.75" customHeight="1">
      <c r="A523" s="625"/>
      <c r="B523" s="625"/>
      <c r="C523" s="625"/>
      <c r="D523" s="627"/>
      <c r="E523" s="210"/>
      <c r="F523" s="210"/>
      <c r="G523" s="210"/>
      <c r="H523" s="210"/>
      <c r="I523" s="627"/>
      <c r="J523" s="210"/>
      <c r="K523" s="210"/>
      <c r="L523" s="210"/>
      <c r="M523" s="626"/>
      <c r="N523" s="210"/>
      <c r="O523" s="210"/>
      <c r="P523" s="210"/>
      <c r="Q523" s="210"/>
      <c r="R523" s="210"/>
      <c r="S523" s="210"/>
      <c r="T523" s="210"/>
      <c r="U523" s="210"/>
      <c r="V523" s="210"/>
      <c r="W523" s="210"/>
      <c r="X523" s="210"/>
      <c r="Y523" s="210"/>
      <c r="Z523" s="210"/>
    </row>
    <row r="524" ht="12.75" customHeight="1">
      <c r="A524" s="625"/>
      <c r="B524" s="625"/>
      <c r="C524" s="625"/>
      <c r="D524" s="627"/>
      <c r="E524" s="210"/>
      <c r="F524" s="210"/>
      <c r="G524" s="210"/>
      <c r="H524" s="210"/>
      <c r="I524" s="627"/>
      <c r="J524" s="210"/>
      <c r="K524" s="210"/>
      <c r="L524" s="210"/>
      <c r="M524" s="626"/>
      <c r="N524" s="210"/>
      <c r="O524" s="210"/>
      <c r="P524" s="210"/>
      <c r="Q524" s="210"/>
      <c r="R524" s="210"/>
      <c r="S524" s="210"/>
      <c r="T524" s="210"/>
      <c r="U524" s="210"/>
      <c r="V524" s="210"/>
      <c r="W524" s="210"/>
      <c r="X524" s="210"/>
      <c r="Y524" s="210"/>
      <c r="Z524" s="210"/>
    </row>
    <row r="525" ht="12.75" customHeight="1">
      <c r="A525" s="625"/>
      <c r="B525" s="625"/>
      <c r="C525" s="625"/>
      <c r="D525" s="627"/>
      <c r="E525" s="210"/>
      <c r="F525" s="210"/>
      <c r="G525" s="210"/>
      <c r="H525" s="210"/>
      <c r="I525" s="627"/>
      <c r="J525" s="210"/>
      <c r="K525" s="210"/>
      <c r="L525" s="210"/>
      <c r="M525" s="626"/>
      <c r="N525" s="210"/>
      <c r="O525" s="210"/>
      <c r="P525" s="210"/>
      <c r="Q525" s="210"/>
      <c r="R525" s="210"/>
      <c r="S525" s="210"/>
      <c r="T525" s="210"/>
      <c r="U525" s="210"/>
      <c r="V525" s="210"/>
      <c r="W525" s="210"/>
      <c r="X525" s="210"/>
      <c r="Y525" s="210"/>
      <c r="Z525" s="210"/>
    </row>
    <row r="526" ht="12.75" customHeight="1">
      <c r="A526" s="625"/>
      <c r="B526" s="625"/>
      <c r="C526" s="625"/>
      <c r="D526" s="627"/>
      <c r="E526" s="210"/>
      <c r="F526" s="210"/>
      <c r="G526" s="210"/>
      <c r="H526" s="210"/>
      <c r="I526" s="627"/>
      <c r="J526" s="210"/>
      <c r="K526" s="210"/>
      <c r="L526" s="210"/>
      <c r="M526" s="626"/>
      <c r="N526" s="210"/>
      <c r="O526" s="210"/>
      <c r="P526" s="210"/>
      <c r="Q526" s="210"/>
      <c r="R526" s="210"/>
      <c r="S526" s="210"/>
      <c r="T526" s="210"/>
      <c r="U526" s="210"/>
      <c r="V526" s="210"/>
      <c r="W526" s="210"/>
      <c r="X526" s="210"/>
      <c r="Y526" s="210"/>
      <c r="Z526" s="210"/>
    </row>
    <row r="527" ht="12.75" customHeight="1">
      <c r="A527" s="625"/>
      <c r="B527" s="625"/>
      <c r="C527" s="625"/>
      <c r="D527" s="627"/>
      <c r="E527" s="210"/>
      <c r="F527" s="210"/>
      <c r="G527" s="210"/>
      <c r="H527" s="210"/>
      <c r="I527" s="627"/>
      <c r="J527" s="210"/>
      <c r="K527" s="210"/>
      <c r="L527" s="210"/>
      <c r="M527" s="626"/>
      <c r="N527" s="210"/>
      <c r="O527" s="210"/>
      <c r="P527" s="210"/>
      <c r="Q527" s="210"/>
      <c r="R527" s="210"/>
      <c r="S527" s="210"/>
      <c r="T527" s="210"/>
      <c r="U527" s="210"/>
      <c r="V527" s="210"/>
      <c r="W527" s="210"/>
      <c r="X527" s="210"/>
      <c r="Y527" s="210"/>
      <c r="Z527" s="210"/>
    </row>
    <row r="528" ht="12.75" customHeight="1">
      <c r="A528" s="625"/>
      <c r="B528" s="625"/>
      <c r="C528" s="625"/>
      <c r="D528" s="627"/>
      <c r="E528" s="210"/>
      <c r="F528" s="210"/>
      <c r="G528" s="210"/>
      <c r="H528" s="210"/>
      <c r="I528" s="627"/>
      <c r="J528" s="210"/>
      <c r="K528" s="210"/>
      <c r="L528" s="210"/>
      <c r="M528" s="626"/>
      <c r="N528" s="210"/>
      <c r="O528" s="210"/>
      <c r="P528" s="210"/>
      <c r="Q528" s="210"/>
      <c r="R528" s="210"/>
      <c r="S528" s="210"/>
      <c r="T528" s="210"/>
      <c r="U528" s="210"/>
      <c r="V528" s="210"/>
      <c r="W528" s="210"/>
      <c r="X528" s="210"/>
      <c r="Y528" s="210"/>
      <c r="Z528" s="210"/>
    </row>
    <row r="529" ht="12.75" customHeight="1">
      <c r="A529" s="625"/>
      <c r="B529" s="625"/>
      <c r="C529" s="625"/>
      <c r="D529" s="627"/>
      <c r="E529" s="210"/>
      <c r="F529" s="210"/>
      <c r="G529" s="210"/>
      <c r="H529" s="210"/>
      <c r="I529" s="627"/>
      <c r="J529" s="210"/>
      <c r="K529" s="210"/>
      <c r="L529" s="210"/>
      <c r="M529" s="626"/>
      <c r="N529" s="210"/>
      <c r="O529" s="210"/>
      <c r="P529" s="210"/>
      <c r="Q529" s="210"/>
      <c r="R529" s="210"/>
      <c r="S529" s="210"/>
      <c r="T529" s="210"/>
      <c r="U529" s="210"/>
      <c r="V529" s="210"/>
      <c r="W529" s="210"/>
      <c r="X529" s="210"/>
      <c r="Y529" s="210"/>
      <c r="Z529" s="210"/>
    </row>
    <row r="530" ht="12.75" customHeight="1">
      <c r="A530" s="625"/>
      <c r="B530" s="625"/>
      <c r="C530" s="625"/>
      <c r="D530" s="627"/>
      <c r="E530" s="210"/>
      <c r="F530" s="210"/>
      <c r="G530" s="210"/>
      <c r="H530" s="210"/>
      <c r="I530" s="627"/>
      <c r="J530" s="210"/>
      <c r="K530" s="210"/>
      <c r="L530" s="210"/>
      <c r="M530" s="626"/>
      <c r="N530" s="210"/>
      <c r="O530" s="210"/>
      <c r="P530" s="210"/>
      <c r="Q530" s="210"/>
      <c r="R530" s="210"/>
      <c r="S530" s="210"/>
      <c r="T530" s="210"/>
      <c r="U530" s="210"/>
      <c r="V530" s="210"/>
      <c r="W530" s="210"/>
      <c r="X530" s="210"/>
      <c r="Y530" s="210"/>
      <c r="Z530" s="210"/>
    </row>
    <row r="531" ht="12.75" customHeight="1">
      <c r="A531" s="625"/>
      <c r="B531" s="625"/>
      <c r="C531" s="625"/>
      <c r="D531" s="627"/>
      <c r="E531" s="210"/>
      <c r="F531" s="210"/>
      <c r="G531" s="210"/>
      <c r="H531" s="210"/>
      <c r="I531" s="627"/>
      <c r="J531" s="210"/>
      <c r="K531" s="210"/>
      <c r="L531" s="210"/>
      <c r="M531" s="626"/>
      <c r="N531" s="210"/>
      <c r="O531" s="210"/>
      <c r="P531" s="210"/>
      <c r="Q531" s="210"/>
      <c r="R531" s="210"/>
      <c r="S531" s="210"/>
      <c r="T531" s="210"/>
      <c r="U531" s="210"/>
      <c r="V531" s="210"/>
      <c r="W531" s="210"/>
      <c r="X531" s="210"/>
      <c r="Y531" s="210"/>
      <c r="Z531" s="210"/>
    </row>
    <row r="532" ht="12.75" customHeight="1">
      <c r="A532" s="625"/>
      <c r="B532" s="625"/>
      <c r="C532" s="625"/>
      <c r="D532" s="627"/>
      <c r="E532" s="210"/>
      <c r="F532" s="210"/>
      <c r="G532" s="210"/>
      <c r="H532" s="210"/>
      <c r="I532" s="627"/>
      <c r="J532" s="210"/>
      <c r="K532" s="210"/>
      <c r="L532" s="210"/>
      <c r="M532" s="626"/>
      <c r="N532" s="210"/>
      <c r="O532" s="210"/>
      <c r="P532" s="210"/>
      <c r="Q532" s="210"/>
      <c r="R532" s="210"/>
      <c r="S532" s="210"/>
      <c r="T532" s="210"/>
      <c r="U532" s="210"/>
      <c r="V532" s="210"/>
      <c r="W532" s="210"/>
      <c r="X532" s="210"/>
      <c r="Y532" s="210"/>
      <c r="Z532" s="210"/>
    </row>
    <row r="533" ht="12.75" customHeight="1">
      <c r="A533" s="625"/>
      <c r="B533" s="625"/>
      <c r="C533" s="625"/>
      <c r="D533" s="627"/>
      <c r="E533" s="210"/>
      <c r="F533" s="210"/>
      <c r="G533" s="210"/>
      <c r="H533" s="210"/>
      <c r="I533" s="627"/>
      <c r="J533" s="210"/>
      <c r="K533" s="210"/>
      <c r="L533" s="210"/>
      <c r="M533" s="626"/>
      <c r="N533" s="210"/>
      <c r="O533" s="210"/>
      <c r="P533" s="210"/>
      <c r="Q533" s="210"/>
      <c r="R533" s="210"/>
      <c r="S533" s="210"/>
      <c r="T533" s="210"/>
      <c r="U533" s="210"/>
      <c r="V533" s="210"/>
      <c r="W533" s="210"/>
      <c r="X533" s="210"/>
      <c r="Y533" s="210"/>
      <c r="Z533" s="210"/>
    </row>
    <row r="534" ht="12.75" customHeight="1">
      <c r="A534" s="625"/>
      <c r="B534" s="625"/>
      <c r="C534" s="625"/>
      <c r="D534" s="627"/>
      <c r="E534" s="210"/>
      <c r="F534" s="210"/>
      <c r="G534" s="210"/>
      <c r="H534" s="210"/>
      <c r="I534" s="627"/>
      <c r="J534" s="210"/>
      <c r="K534" s="210"/>
      <c r="L534" s="210"/>
      <c r="M534" s="626"/>
      <c r="N534" s="210"/>
      <c r="O534" s="210"/>
      <c r="P534" s="210"/>
      <c r="Q534" s="210"/>
      <c r="R534" s="210"/>
      <c r="S534" s="210"/>
      <c r="T534" s="210"/>
      <c r="U534" s="210"/>
      <c r="V534" s="210"/>
      <c r="W534" s="210"/>
      <c r="X534" s="210"/>
      <c r="Y534" s="210"/>
      <c r="Z534" s="210"/>
    </row>
    <row r="535" ht="12.75" customHeight="1">
      <c r="A535" s="625"/>
      <c r="B535" s="625"/>
      <c r="C535" s="625"/>
      <c r="D535" s="627"/>
      <c r="E535" s="210"/>
      <c r="F535" s="210"/>
      <c r="G535" s="210"/>
      <c r="H535" s="210"/>
      <c r="I535" s="627"/>
      <c r="J535" s="210"/>
      <c r="K535" s="210"/>
      <c r="L535" s="210"/>
      <c r="M535" s="626"/>
      <c r="N535" s="210"/>
      <c r="O535" s="210"/>
      <c r="P535" s="210"/>
      <c r="Q535" s="210"/>
      <c r="R535" s="210"/>
      <c r="S535" s="210"/>
      <c r="T535" s="210"/>
      <c r="U535" s="210"/>
      <c r="V535" s="210"/>
      <c r="W535" s="210"/>
      <c r="X535" s="210"/>
      <c r="Y535" s="210"/>
      <c r="Z535" s="210"/>
    </row>
    <row r="536" ht="12.75" customHeight="1">
      <c r="A536" s="625"/>
      <c r="B536" s="625"/>
      <c r="C536" s="625"/>
      <c r="D536" s="627"/>
      <c r="E536" s="210"/>
      <c r="F536" s="210"/>
      <c r="G536" s="210"/>
      <c r="H536" s="210"/>
      <c r="I536" s="627"/>
      <c r="J536" s="210"/>
      <c r="K536" s="210"/>
      <c r="L536" s="210"/>
      <c r="M536" s="626"/>
      <c r="N536" s="210"/>
      <c r="O536" s="210"/>
      <c r="P536" s="210"/>
      <c r="Q536" s="210"/>
      <c r="R536" s="210"/>
      <c r="S536" s="210"/>
      <c r="T536" s="210"/>
      <c r="U536" s="210"/>
      <c r="V536" s="210"/>
      <c r="W536" s="210"/>
      <c r="X536" s="210"/>
      <c r="Y536" s="210"/>
      <c r="Z536" s="210"/>
    </row>
    <row r="537" ht="12.75" customHeight="1">
      <c r="A537" s="625"/>
      <c r="B537" s="625"/>
      <c r="C537" s="625"/>
      <c r="D537" s="627"/>
      <c r="E537" s="210"/>
      <c r="F537" s="210"/>
      <c r="G537" s="210"/>
      <c r="H537" s="210"/>
      <c r="I537" s="627"/>
      <c r="J537" s="210"/>
      <c r="K537" s="210"/>
      <c r="L537" s="210"/>
      <c r="M537" s="626"/>
      <c r="N537" s="210"/>
      <c r="O537" s="210"/>
      <c r="P537" s="210"/>
      <c r="Q537" s="210"/>
      <c r="R537" s="210"/>
      <c r="S537" s="210"/>
      <c r="T537" s="210"/>
      <c r="U537" s="210"/>
      <c r="V537" s="210"/>
      <c r="W537" s="210"/>
      <c r="X537" s="210"/>
      <c r="Y537" s="210"/>
      <c r="Z537" s="210"/>
    </row>
    <row r="538" ht="12.75" customHeight="1">
      <c r="A538" s="625"/>
      <c r="B538" s="625"/>
      <c r="C538" s="625"/>
      <c r="D538" s="627"/>
      <c r="E538" s="210"/>
      <c r="F538" s="210"/>
      <c r="G538" s="210"/>
      <c r="H538" s="210"/>
      <c r="I538" s="627"/>
      <c r="J538" s="210"/>
      <c r="K538" s="210"/>
      <c r="L538" s="210"/>
      <c r="M538" s="626"/>
      <c r="N538" s="210"/>
      <c r="O538" s="210"/>
      <c r="P538" s="210"/>
      <c r="Q538" s="210"/>
      <c r="R538" s="210"/>
      <c r="S538" s="210"/>
      <c r="T538" s="210"/>
      <c r="U538" s="210"/>
      <c r="V538" s="210"/>
      <c r="W538" s="210"/>
      <c r="X538" s="210"/>
      <c r="Y538" s="210"/>
      <c r="Z538" s="210"/>
    </row>
    <row r="539" ht="12.75" customHeight="1">
      <c r="A539" s="625"/>
      <c r="B539" s="625"/>
      <c r="C539" s="625"/>
      <c r="D539" s="627"/>
      <c r="E539" s="210"/>
      <c r="F539" s="210"/>
      <c r="G539" s="210"/>
      <c r="H539" s="210"/>
      <c r="I539" s="627"/>
      <c r="J539" s="210"/>
      <c r="K539" s="210"/>
      <c r="L539" s="210"/>
      <c r="M539" s="626"/>
      <c r="N539" s="210"/>
      <c r="O539" s="210"/>
      <c r="P539" s="210"/>
      <c r="Q539" s="210"/>
      <c r="R539" s="210"/>
      <c r="S539" s="210"/>
      <c r="T539" s="210"/>
      <c r="U539" s="210"/>
      <c r="V539" s="210"/>
      <c r="W539" s="210"/>
      <c r="X539" s="210"/>
      <c r="Y539" s="210"/>
      <c r="Z539" s="210"/>
    </row>
    <row r="540" ht="12.75" customHeight="1">
      <c r="A540" s="625"/>
      <c r="B540" s="625"/>
      <c r="C540" s="625"/>
      <c r="D540" s="627"/>
      <c r="E540" s="210"/>
      <c r="F540" s="210"/>
      <c r="G540" s="210"/>
      <c r="H540" s="210"/>
      <c r="I540" s="627"/>
      <c r="J540" s="210"/>
      <c r="K540" s="210"/>
      <c r="L540" s="210"/>
      <c r="M540" s="626"/>
      <c r="N540" s="210"/>
      <c r="O540" s="210"/>
      <c r="P540" s="210"/>
      <c r="Q540" s="210"/>
      <c r="R540" s="210"/>
      <c r="S540" s="210"/>
      <c r="T540" s="210"/>
      <c r="U540" s="210"/>
      <c r="V540" s="210"/>
      <c r="W540" s="210"/>
      <c r="X540" s="210"/>
      <c r="Y540" s="210"/>
      <c r="Z540" s="210"/>
    </row>
    <row r="541" ht="12.75" customHeight="1">
      <c r="A541" s="625"/>
      <c r="B541" s="625"/>
      <c r="C541" s="625"/>
      <c r="D541" s="627"/>
      <c r="E541" s="210"/>
      <c r="F541" s="210"/>
      <c r="G541" s="210"/>
      <c r="H541" s="210"/>
      <c r="I541" s="627"/>
      <c r="J541" s="210"/>
      <c r="K541" s="210"/>
      <c r="L541" s="210"/>
      <c r="M541" s="626"/>
      <c r="N541" s="210"/>
      <c r="O541" s="210"/>
      <c r="P541" s="210"/>
      <c r="Q541" s="210"/>
      <c r="R541" s="210"/>
      <c r="S541" s="210"/>
      <c r="T541" s="210"/>
      <c r="U541" s="210"/>
      <c r="V541" s="210"/>
      <c r="W541" s="210"/>
      <c r="X541" s="210"/>
      <c r="Y541" s="210"/>
      <c r="Z541" s="210"/>
    </row>
    <row r="542" ht="12.75" customHeight="1">
      <c r="A542" s="625"/>
      <c r="B542" s="625"/>
      <c r="C542" s="625"/>
      <c r="D542" s="627"/>
      <c r="E542" s="210"/>
      <c r="F542" s="210"/>
      <c r="G542" s="210"/>
      <c r="H542" s="210"/>
      <c r="I542" s="627"/>
      <c r="J542" s="210"/>
      <c r="K542" s="210"/>
      <c r="L542" s="210"/>
      <c r="M542" s="626"/>
      <c r="N542" s="210"/>
      <c r="O542" s="210"/>
      <c r="P542" s="210"/>
      <c r="Q542" s="210"/>
      <c r="R542" s="210"/>
      <c r="S542" s="210"/>
      <c r="T542" s="210"/>
      <c r="U542" s="210"/>
      <c r="V542" s="210"/>
      <c r="W542" s="210"/>
      <c r="X542" s="210"/>
      <c r="Y542" s="210"/>
      <c r="Z542" s="210"/>
    </row>
    <row r="543" ht="12.75" customHeight="1">
      <c r="A543" s="625"/>
      <c r="B543" s="625"/>
      <c r="C543" s="625"/>
      <c r="D543" s="627"/>
      <c r="E543" s="210"/>
      <c r="F543" s="210"/>
      <c r="G543" s="210"/>
      <c r="H543" s="210"/>
      <c r="I543" s="627"/>
      <c r="J543" s="210"/>
      <c r="K543" s="210"/>
      <c r="L543" s="210"/>
      <c r="M543" s="626"/>
      <c r="N543" s="210"/>
      <c r="O543" s="210"/>
      <c r="P543" s="210"/>
      <c r="Q543" s="210"/>
      <c r="R543" s="210"/>
      <c r="S543" s="210"/>
      <c r="T543" s="210"/>
      <c r="U543" s="210"/>
      <c r="V543" s="210"/>
      <c r="W543" s="210"/>
      <c r="X543" s="210"/>
      <c r="Y543" s="210"/>
      <c r="Z543" s="210"/>
    </row>
    <row r="544" ht="12.75" customHeight="1">
      <c r="A544" s="625"/>
      <c r="B544" s="625"/>
      <c r="C544" s="625"/>
      <c r="D544" s="627"/>
      <c r="E544" s="210"/>
      <c r="F544" s="210"/>
      <c r="G544" s="210"/>
      <c r="H544" s="210"/>
      <c r="I544" s="627"/>
      <c r="J544" s="210"/>
      <c r="K544" s="210"/>
      <c r="L544" s="210"/>
      <c r="M544" s="626"/>
      <c r="N544" s="210"/>
      <c r="O544" s="210"/>
      <c r="P544" s="210"/>
      <c r="Q544" s="210"/>
      <c r="R544" s="210"/>
      <c r="S544" s="210"/>
      <c r="T544" s="210"/>
      <c r="U544" s="210"/>
      <c r="V544" s="210"/>
      <c r="W544" s="210"/>
      <c r="X544" s="210"/>
      <c r="Y544" s="210"/>
      <c r="Z544" s="210"/>
    </row>
    <row r="545" ht="12.75" customHeight="1">
      <c r="A545" s="625"/>
      <c r="B545" s="625"/>
      <c r="C545" s="625"/>
      <c r="D545" s="627"/>
      <c r="E545" s="210"/>
      <c r="F545" s="210"/>
      <c r="G545" s="210"/>
      <c r="H545" s="210"/>
      <c r="I545" s="627"/>
      <c r="J545" s="210"/>
      <c r="K545" s="210"/>
      <c r="L545" s="210"/>
      <c r="M545" s="626"/>
      <c r="N545" s="210"/>
      <c r="O545" s="210"/>
      <c r="P545" s="210"/>
      <c r="Q545" s="210"/>
      <c r="R545" s="210"/>
      <c r="S545" s="210"/>
      <c r="T545" s="210"/>
      <c r="U545" s="210"/>
      <c r="V545" s="210"/>
      <c r="W545" s="210"/>
      <c r="X545" s="210"/>
      <c r="Y545" s="210"/>
      <c r="Z545" s="210"/>
    </row>
    <row r="546" ht="12.75" customHeight="1">
      <c r="A546" s="625"/>
      <c r="B546" s="625"/>
      <c r="C546" s="625"/>
      <c r="D546" s="627"/>
      <c r="E546" s="210"/>
      <c r="F546" s="210"/>
      <c r="G546" s="210"/>
      <c r="H546" s="210"/>
      <c r="I546" s="627"/>
      <c r="J546" s="210"/>
      <c r="K546" s="210"/>
      <c r="L546" s="210"/>
      <c r="M546" s="626"/>
      <c r="N546" s="210"/>
      <c r="O546" s="210"/>
      <c r="P546" s="210"/>
      <c r="Q546" s="210"/>
      <c r="R546" s="210"/>
      <c r="S546" s="210"/>
      <c r="T546" s="210"/>
      <c r="U546" s="210"/>
      <c r="V546" s="210"/>
      <c r="W546" s="210"/>
      <c r="X546" s="210"/>
      <c r="Y546" s="210"/>
      <c r="Z546" s="210"/>
    </row>
    <row r="547" ht="12.75" customHeight="1">
      <c r="A547" s="625"/>
      <c r="B547" s="625"/>
      <c r="C547" s="625"/>
      <c r="D547" s="627"/>
      <c r="E547" s="210"/>
      <c r="F547" s="210"/>
      <c r="G547" s="210"/>
      <c r="H547" s="210"/>
      <c r="I547" s="627"/>
      <c r="J547" s="210"/>
      <c r="K547" s="210"/>
      <c r="L547" s="210"/>
      <c r="M547" s="626"/>
      <c r="N547" s="210"/>
      <c r="O547" s="210"/>
      <c r="P547" s="210"/>
      <c r="Q547" s="210"/>
      <c r="R547" s="210"/>
      <c r="S547" s="210"/>
      <c r="T547" s="210"/>
      <c r="U547" s="210"/>
      <c r="V547" s="210"/>
      <c r="W547" s="210"/>
      <c r="X547" s="210"/>
      <c r="Y547" s="210"/>
      <c r="Z547" s="210"/>
    </row>
    <row r="548" ht="12.75" customHeight="1">
      <c r="A548" s="625"/>
      <c r="B548" s="625"/>
      <c r="C548" s="625"/>
      <c r="D548" s="627"/>
      <c r="E548" s="210"/>
      <c r="F548" s="210"/>
      <c r="G548" s="210"/>
      <c r="H548" s="210"/>
      <c r="I548" s="627"/>
      <c r="J548" s="210"/>
      <c r="K548" s="210"/>
      <c r="L548" s="210"/>
      <c r="M548" s="626"/>
      <c r="N548" s="210"/>
      <c r="O548" s="210"/>
      <c r="P548" s="210"/>
      <c r="Q548" s="210"/>
      <c r="R548" s="210"/>
      <c r="S548" s="210"/>
      <c r="T548" s="210"/>
      <c r="U548" s="210"/>
      <c r="V548" s="210"/>
      <c r="W548" s="210"/>
      <c r="X548" s="210"/>
      <c r="Y548" s="210"/>
      <c r="Z548" s="210"/>
    </row>
    <row r="549" ht="12.75" customHeight="1">
      <c r="A549" s="625"/>
      <c r="B549" s="625"/>
      <c r="C549" s="625"/>
      <c r="D549" s="627"/>
      <c r="E549" s="210"/>
      <c r="F549" s="210"/>
      <c r="G549" s="210"/>
      <c r="H549" s="210"/>
      <c r="I549" s="627"/>
      <c r="J549" s="210"/>
      <c r="K549" s="210"/>
      <c r="L549" s="210"/>
      <c r="M549" s="626"/>
      <c r="N549" s="210"/>
      <c r="O549" s="210"/>
      <c r="P549" s="210"/>
      <c r="Q549" s="210"/>
      <c r="R549" s="210"/>
      <c r="S549" s="210"/>
      <c r="T549" s="210"/>
      <c r="U549" s="210"/>
      <c r="V549" s="210"/>
      <c r="W549" s="210"/>
      <c r="X549" s="210"/>
      <c r="Y549" s="210"/>
      <c r="Z549" s="210"/>
    </row>
    <row r="550" ht="12.75" customHeight="1">
      <c r="A550" s="625"/>
      <c r="B550" s="625"/>
      <c r="C550" s="625"/>
      <c r="D550" s="627"/>
      <c r="E550" s="210"/>
      <c r="F550" s="210"/>
      <c r="G550" s="210"/>
      <c r="H550" s="210"/>
      <c r="I550" s="627"/>
      <c r="J550" s="210"/>
      <c r="K550" s="210"/>
      <c r="L550" s="210"/>
      <c r="M550" s="626"/>
      <c r="N550" s="210"/>
      <c r="O550" s="210"/>
      <c r="P550" s="210"/>
      <c r="Q550" s="210"/>
      <c r="R550" s="210"/>
      <c r="S550" s="210"/>
      <c r="T550" s="210"/>
      <c r="U550" s="210"/>
      <c r="V550" s="210"/>
      <c r="W550" s="210"/>
      <c r="X550" s="210"/>
      <c r="Y550" s="210"/>
      <c r="Z550" s="210"/>
    </row>
    <row r="551" ht="12.75" customHeight="1">
      <c r="A551" s="625"/>
      <c r="B551" s="625"/>
      <c r="C551" s="625"/>
      <c r="D551" s="627"/>
      <c r="E551" s="210"/>
      <c r="F551" s="210"/>
      <c r="G551" s="210"/>
      <c r="H551" s="210"/>
      <c r="I551" s="627"/>
      <c r="J551" s="210"/>
      <c r="K551" s="210"/>
      <c r="L551" s="210"/>
      <c r="M551" s="626"/>
      <c r="N551" s="210"/>
      <c r="O551" s="210"/>
      <c r="P551" s="210"/>
      <c r="Q551" s="210"/>
      <c r="R551" s="210"/>
      <c r="S551" s="210"/>
      <c r="T551" s="210"/>
      <c r="U551" s="210"/>
      <c r="V551" s="210"/>
      <c r="W551" s="210"/>
      <c r="X551" s="210"/>
      <c r="Y551" s="210"/>
      <c r="Z551" s="210"/>
    </row>
    <row r="552" ht="12.75" customHeight="1">
      <c r="A552" s="625"/>
      <c r="B552" s="625"/>
      <c r="C552" s="625"/>
      <c r="D552" s="627"/>
      <c r="E552" s="210"/>
      <c r="F552" s="210"/>
      <c r="G552" s="210"/>
      <c r="H552" s="210"/>
      <c r="I552" s="627"/>
      <c r="J552" s="210"/>
      <c r="K552" s="210"/>
      <c r="L552" s="210"/>
      <c r="M552" s="626"/>
      <c r="N552" s="210"/>
      <c r="O552" s="210"/>
      <c r="P552" s="210"/>
      <c r="Q552" s="210"/>
      <c r="R552" s="210"/>
      <c r="S552" s="210"/>
      <c r="T552" s="210"/>
      <c r="U552" s="210"/>
      <c r="V552" s="210"/>
      <c r="W552" s="210"/>
      <c r="X552" s="210"/>
      <c r="Y552" s="210"/>
      <c r="Z552" s="210"/>
    </row>
    <row r="553" ht="12.75" customHeight="1">
      <c r="A553" s="625"/>
      <c r="B553" s="625"/>
      <c r="C553" s="625"/>
      <c r="D553" s="627"/>
      <c r="E553" s="210"/>
      <c r="F553" s="210"/>
      <c r="G553" s="210"/>
      <c r="H553" s="210"/>
      <c r="I553" s="627"/>
      <c r="J553" s="210"/>
      <c r="K553" s="210"/>
      <c r="L553" s="210"/>
      <c r="M553" s="626"/>
      <c r="N553" s="210"/>
      <c r="O553" s="210"/>
      <c r="P553" s="210"/>
      <c r="Q553" s="210"/>
      <c r="R553" s="210"/>
      <c r="S553" s="210"/>
      <c r="T553" s="210"/>
      <c r="U553" s="210"/>
      <c r="V553" s="210"/>
      <c r="W553" s="210"/>
      <c r="X553" s="210"/>
      <c r="Y553" s="210"/>
      <c r="Z553" s="210"/>
    </row>
    <row r="554" ht="12.75" customHeight="1">
      <c r="A554" s="625"/>
      <c r="B554" s="625"/>
      <c r="C554" s="625"/>
      <c r="D554" s="627"/>
      <c r="E554" s="210"/>
      <c r="F554" s="210"/>
      <c r="G554" s="210"/>
      <c r="H554" s="210"/>
      <c r="I554" s="627"/>
      <c r="J554" s="210"/>
      <c r="K554" s="210"/>
      <c r="L554" s="210"/>
      <c r="M554" s="626"/>
      <c r="N554" s="210"/>
      <c r="O554" s="210"/>
      <c r="P554" s="210"/>
      <c r="Q554" s="210"/>
      <c r="R554" s="210"/>
      <c r="S554" s="210"/>
      <c r="T554" s="210"/>
      <c r="U554" s="210"/>
      <c r="V554" s="210"/>
      <c r="W554" s="210"/>
      <c r="X554" s="210"/>
      <c r="Y554" s="210"/>
      <c r="Z554" s="210"/>
    </row>
    <row r="555" ht="12.75" customHeight="1">
      <c r="A555" s="625"/>
      <c r="B555" s="625"/>
      <c r="C555" s="625"/>
      <c r="D555" s="627"/>
      <c r="E555" s="210"/>
      <c r="F555" s="210"/>
      <c r="G555" s="210"/>
      <c r="H555" s="210"/>
      <c r="I555" s="627"/>
      <c r="J555" s="210"/>
      <c r="K555" s="210"/>
      <c r="L555" s="210"/>
      <c r="M555" s="626"/>
      <c r="N555" s="210"/>
      <c r="O555" s="210"/>
      <c r="P555" s="210"/>
      <c r="Q555" s="210"/>
      <c r="R555" s="210"/>
      <c r="S555" s="210"/>
      <c r="T555" s="210"/>
      <c r="U555" s="210"/>
      <c r="V555" s="210"/>
      <c r="W555" s="210"/>
      <c r="X555" s="210"/>
      <c r="Y555" s="210"/>
      <c r="Z555" s="210"/>
    </row>
    <row r="556" ht="12.75" customHeight="1">
      <c r="A556" s="625"/>
      <c r="B556" s="625"/>
      <c r="C556" s="625"/>
      <c r="D556" s="627"/>
      <c r="E556" s="210"/>
      <c r="F556" s="210"/>
      <c r="G556" s="210"/>
      <c r="H556" s="210"/>
      <c r="I556" s="627"/>
      <c r="J556" s="210"/>
      <c r="K556" s="210"/>
      <c r="L556" s="210"/>
      <c r="M556" s="626"/>
      <c r="N556" s="210"/>
      <c r="O556" s="210"/>
      <c r="P556" s="210"/>
      <c r="Q556" s="210"/>
      <c r="R556" s="210"/>
      <c r="S556" s="210"/>
      <c r="T556" s="210"/>
      <c r="U556" s="210"/>
      <c r="V556" s="210"/>
      <c r="W556" s="210"/>
      <c r="X556" s="210"/>
      <c r="Y556" s="210"/>
      <c r="Z556" s="210"/>
    </row>
    <row r="557" ht="12.75" customHeight="1">
      <c r="A557" s="625"/>
      <c r="B557" s="625"/>
      <c r="C557" s="625"/>
      <c r="D557" s="627"/>
      <c r="E557" s="210"/>
      <c r="F557" s="210"/>
      <c r="G557" s="210"/>
      <c r="H557" s="210"/>
      <c r="I557" s="627"/>
      <c r="J557" s="210"/>
      <c r="K557" s="210"/>
      <c r="L557" s="210"/>
      <c r="M557" s="626"/>
      <c r="N557" s="210"/>
      <c r="O557" s="210"/>
      <c r="P557" s="210"/>
      <c r="Q557" s="210"/>
      <c r="R557" s="210"/>
      <c r="S557" s="210"/>
      <c r="T557" s="210"/>
      <c r="U557" s="210"/>
      <c r="V557" s="210"/>
      <c r="W557" s="210"/>
      <c r="X557" s="210"/>
      <c r="Y557" s="210"/>
      <c r="Z557" s="210"/>
    </row>
    <row r="558" ht="12.75" customHeight="1">
      <c r="A558" s="625"/>
      <c r="B558" s="625"/>
      <c r="C558" s="625"/>
      <c r="D558" s="627"/>
      <c r="E558" s="210"/>
      <c r="F558" s="210"/>
      <c r="G558" s="210"/>
      <c r="H558" s="210"/>
      <c r="I558" s="627"/>
      <c r="J558" s="210"/>
      <c r="K558" s="210"/>
      <c r="L558" s="210"/>
      <c r="M558" s="626"/>
      <c r="N558" s="210"/>
      <c r="O558" s="210"/>
      <c r="P558" s="210"/>
      <c r="Q558" s="210"/>
      <c r="R558" s="210"/>
      <c r="S558" s="210"/>
      <c r="T558" s="210"/>
      <c r="U558" s="210"/>
      <c r="V558" s="210"/>
      <c r="W558" s="210"/>
      <c r="X558" s="210"/>
      <c r="Y558" s="210"/>
      <c r="Z558" s="210"/>
    </row>
    <row r="559" ht="12.75" customHeight="1">
      <c r="A559" s="625"/>
      <c r="B559" s="625"/>
      <c r="C559" s="625"/>
      <c r="D559" s="627"/>
      <c r="E559" s="210"/>
      <c r="F559" s="210"/>
      <c r="G559" s="210"/>
      <c r="H559" s="210"/>
      <c r="I559" s="627"/>
      <c r="J559" s="210"/>
      <c r="K559" s="210"/>
      <c r="L559" s="210"/>
      <c r="M559" s="626"/>
      <c r="N559" s="210"/>
      <c r="O559" s="210"/>
      <c r="P559" s="210"/>
      <c r="Q559" s="210"/>
      <c r="R559" s="210"/>
      <c r="S559" s="210"/>
      <c r="T559" s="210"/>
      <c r="U559" s="210"/>
      <c r="V559" s="210"/>
      <c r="W559" s="210"/>
      <c r="X559" s="210"/>
      <c r="Y559" s="210"/>
      <c r="Z559" s="210"/>
    </row>
    <row r="560" ht="12.75" customHeight="1">
      <c r="A560" s="625"/>
      <c r="B560" s="625"/>
      <c r="C560" s="625"/>
      <c r="D560" s="627"/>
      <c r="E560" s="210"/>
      <c r="F560" s="210"/>
      <c r="G560" s="210"/>
      <c r="H560" s="210"/>
      <c r="I560" s="627"/>
      <c r="J560" s="210"/>
      <c r="K560" s="210"/>
      <c r="L560" s="210"/>
      <c r="M560" s="626"/>
      <c r="N560" s="210"/>
      <c r="O560" s="210"/>
      <c r="P560" s="210"/>
      <c r="Q560" s="210"/>
      <c r="R560" s="210"/>
      <c r="S560" s="210"/>
      <c r="T560" s="210"/>
      <c r="U560" s="210"/>
      <c r="V560" s="210"/>
      <c r="W560" s="210"/>
      <c r="X560" s="210"/>
      <c r="Y560" s="210"/>
      <c r="Z560" s="210"/>
    </row>
    <row r="561" ht="12.75" customHeight="1">
      <c r="A561" s="625"/>
      <c r="B561" s="625"/>
      <c r="C561" s="625"/>
      <c r="D561" s="627"/>
      <c r="E561" s="210"/>
      <c r="F561" s="210"/>
      <c r="G561" s="210"/>
      <c r="H561" s="210"/>
      <c r="I561" s="627"/>
      <c r="J561" s="210"/>
      <c r="K561" s="210"/>
      <c r="L561" s="210"/>
      <c r="M561" s="626"/>
      <c r="N561" s="210"/>
      <c r="O561" s="210"/>
      <c r="P561" s="210"/>
      <c r="Q561" s="210"/>
      <c r="R561" s="210"/>
      <c r="S561" s="210"/>
      <c r="T561" s="210"/>
      <c r="U561" s="210"/>
      <c r="V561" s="210"/>
      <c r="W561" s="210"/>
      <c r="X561" s="210"/>
      <c r="Y561" s="210"/>
      <c r="Z561" s="210"/>
    </row>
    <row r="562" ht="12.75" customHeight="1">
      <c r="A562" s="625"/>
      <c r="B562" s="625"/>
      <c r="C562" s="625"/>
      <c r="D562" s="627"/>
      <c r="E562" s="210"/>
      <c r="F562" s="210"/>
      <c r="G562" s="210"/>
      <c r="H562" s="210"/>
      <c r="I562" s="627"/>
      <c r="J562" s="210"/>
      <c r="K562" s="210"/>
      <c r="L562" s="210"/>
      <c r="M562" s="626"/>
      <c r="N562" s="210"/>
      <c r="O562" s="210"/>
      <c r="P562" s="210"/>
      <c r="Q562" s="210"/>
      <c r="R562" s="210"/>
      <c r="S562" s="210"/>
      <c r="T562" s="210"/>
      <c r="U562" s="210"/>
      <c r="V562" s="210"/>
      <c r="W562" s="210"/>
      <c r="X562" s="210"/>
      <c r="Y562" s="210"/>
      <c r="Z562" s="210"/>
    </row>
    <row r="563" ht="12.75" customHeight="1">
      <c r="A563" s="625"/>
      <c r="B563" s="625"/>
      <c r="C563" s="625"/>
      <c r="D563" s="627"/>
      <c r="E563" s="210"/>
      <c r="F563" s="210"/>
      <c r="G563" s="210"/>
      <c r="H563" s="210"/>
      <c r="I563" s="627"/>
      <c r="J563" s="210"/>
      <c r="K563" s="210"/>
      <c r="L563" s="210"/>
      <c r="M563" s="626"/>
      <c r="N563" s="210"/>
      <c r="O563" s="210"/>
      <c r="P563" s="210"/>
      <c r="Q563" s="210"/>
      <c r="R563" s="210"/>
      <c r="S563" s="210"/>
      <c r="T563" s="210"/>
      <c r="U563" s="210"/>
      <c r="V563" s="210"/>
      <c r="W563" s="210"/>
      <c r="X563" s="210"/>
      <c r="Y563" s="210"/>
      <c r="Z563" s="210"/>
    </row>
    <row r="564" ht="12.75" customHeight="1">
      <c r="A564" s="625"/>
      <c r="B564" s="625"/>
      <c r="C564" s="625"/>
      <c r="D564" s="627"/>
      <c r="E564" s="210"/>
      <c r="F564" s="210"/>
      <c r="G564" s="210"/>
      <c r="H564" s="210"/>
      <c r="I564" s="627"/>
      <c r="J564" s="210"/>
      <c r="K564" s="210"/>
      <c r="L564" s="210"/>
      <c r="M564" s="626"/>
      <c r="N564" s="210"/>
      <c r="O564" s="210"/>
      <c r="P564" s="210"/>
      <c r="Q564" s="210"/>
      <c r="R564" s="210"/>
      <c r="S564" s="210"/>
      <c r="T564" s="210"/>
      <c r="U564" s="210"/>
      <c r="V564" s="210"/>
      <c r="W564" s="210"/>
      <c r="X564" s="210"/>
      <c r="Y564" s="210"/>
      <c r="Z564" s="210"/>
    </row>
    <row r="565" ht="12.75" customHeight="1">
      <c r="A565" s="625"/>
      <c r="B565" s="625"/>
      <c r="C565" s="625"/>
      <c r="D565" s="627"/>
      <c r="E565" s="210"/>
      <c r="F565" s="210"/>
      <c r="G565" s="210"/>
      <c r="H565" s="210"/>
      <c r="I565" s="627"/>
      <c r="J565" s="210"/>
      <c r="K565" s="210"/>
      <c r="L565" s="210"/>
      <c r="M565" s="626"/>
      <c r="N565" s="210"/>
      <c r="O565" s="210"/>
      <c r="P565" s="210"/>
      <c r="Q565" s="210"/>
      <c r="R565" s="210"/>
      <c r="S565" s="210"/>
      <c r="T565" s="210"/>
      <c r="U565" s="210"/>
      <c r="V565" s="210"/>
      <c r="W565" s="210"/>
      <c r="X565" s="210"/>
      <c r="Y565" s="210"/>
      <c r="Z565" s="210"/>
    </row>
    <row r="566" ht="12.75" customHeight="1">
      <c r="A566" s="625"/>
      <c r="B566" s="625"/>
      <c r="C566" s="625"/>
      <c r="D566" s="627"/>
      <c r="E566" s="210"/>
      <c r="F566" s="210"/>
      <c r="G566" s="210"/>
      <c r="H566" s="210"/>
      <c r="I566" s="627"/>
      <c r="J566" s="210"/>
      <c r="K566" s="210"/>
      <c r="L566" s="210"/>
      <c r="M566" s="626"/>
      <c r="N566" s="210"/>
      <c r="O566" s="210"/>
      <c r="P566" s="210"/>
      <c r="Q566" s="210"/>
      <c r="R566" s="210"/>
      <c r="S566" s="210"/>
      <c r="T566" s="210"/>
      <c r="U566" s="210"/>
      <c r="V566" s="210"/>
      <c r="W566" s="210"/>
      <c r="X566" s="210"/>
      <c r="Y566" s="210"/>
      <c r="Z566" s="210"/>
    </row>
    <row r="567" ht="12.75" customHeight="1">
      <c r="A567" s="625"/>
      <c r="B567" s="625"/>
      <c r="C567" s="625"/>
      <c r="D567" s="627"/>
      <c r="E567" s="210"/>
      <c r="F567" s="210"/>
      <c r="G567" s="210"/>
      <c r="H567" s="210"/>
      <c r="I567" s="627"/>
      <c r="J567" s="210"/>
      <c r="K567" s="210"/>
      <c r="L567" s="210"/>
      <c r="M567" s="626"/>
      <c r="N567" s="210"/>
      <c r="O567" s="210"/>
      <c r="P567" s="210"/>
      <c r="Q567" s="210"/>
      <c r="R567" s="210"/>
      <c r="S567" s="210"/>
      <c r="T567" s="210"/>
      <c r="U567" s="210"/>
      <c r="V567" s="210"/>
      <c r="W567" s="210"/>
      <c r="X567" s="210"/>
      <c r="Y567" s="210"/>
      <c r="Z567" s="210"/>
    </row>
    <row r="568" ht="12.75" customHeight="1">
      <c r="A568" s="625"/>
      <c r="B568" s="625"/>
      <c r="C568" s="625"/>
      <c r="D568" s="627"/>
      <c r="E568" s="210"/>
      <c r="F568" s="210"/>
      <c r="G568" s="210"/>
      <c r="H568" s="210"/>
      <c r="I568" s="627"/>
      <c r="J568" s="210"/>
      <c r="K568" s="210"/>
      <c r="L568" s="210"/>
      <c r="M568" s="626"/>
      <c r="N568" s="210"/>
      <c r="O568" s="210"/>
      <c r="P568" s="210"/>
      <c r="Q568" s="210"/>
      <c r="R568" s="210"/>
      <c r="S568" s="210"/>
      <c r="T568" s="210"/>
      <c r="U568" s="210"/>
      <c r="V568" s="210"/>
      <c r="W568" s="210"/>
      <c r="X568" s="210"/>
      <c r="Y568" s="210"/>
      <c r="Z568" s="210"/>
    </row>
    <row r="569" ht="12.75" customHeight="1">
      <c r="A569" s="625"/>
      <c r="B569" s="625"/>
      <c r="C569" s="625"/>
      <c r="D569" s="627"/>
      <c r="E569" s="210"/>
      <c r="F569" s="210"/>
      <c r="G569" s="210"/>
      <c r="H569" s="210"/>
      <c r="I569" s="627"/>
      <c r="J569" s="210"/>
      <c r="K569" s="210"/>
      <c r="L569" s="210"/>
      <c r="M569" s="626"/>
      <c r="N569" s="210"/>
      <c r="O569" s="210"/>
      <c r="P569" s="210"/>
      <c r="Q569" s="210"/>
      <c r="R569" s="210"/>
      <c r="S569" s="210"/>
      <c r="T569" s="210"/>
      <c r="U569" s="210"/>
      <c r="V569" s="210"/>
      <c r="W569" s="210"/>
      <c r="X569" s="210"/>
      <c r="Y569" s="210"/>
      <c r="Z569" s="210"/>
    </row>
    <row r="570" ht="12.75" customHeight="1">
      <c r="A570" s="625"/>
      <c r="B570" s="625"/>
      <c r="C570" s="625"/>
      <c r="D570" s="627"/>
      <c r="E570" s="210"/>
      <c r="F570" s="210"/>
      <c r="G570" s="210"/>
      <c r="H570" s="210"/>
      <c r="I570" s="627"/>
      <c r="J570" s="210"/>
      <c r="K570" s="210"/>
      <c r="L570" s="210"/>
      <c r="M570" s="626"/>
      <c r="N570" s="210"/>
      <c r="O570" s="210"/>
      <c r="P570" s="210"/>
      <c r="Q570" s="210"/>
      <c r="R570" s="210"/>
      <c r="S570" s="210"/>
      <c r="T570" s="210"/>
      <c r="U570" s="210"/>
      <c r="V570" s="210"/>
      <c r="W570" s="210"/>
      <c r="X570" s="210"/>
      <c r="Y570" s="210"/>
      <c r="Z570" s="210"/>
    </row>
    <row r="571" ht="12.75" customHeight="1">
      <c r="A571" s="625"/>
      <c r="B571" s="625"/>
      <c r="C571" s="625"/>
      <c r="D571" s="627"/>
      <c r="E571" s="210"/>
      <c r="F571" s="210"/>
      <c r="G571" s="210"/>
      <c r="H571" s="210"/>
      <c r="I571" s="627"/>
      <c r="J571" s="210"/>
      <c r="K571" s="210"/>
      <c r="L571" s="210"/>
      <c r="M571" s="626"/>
      <c r="N571" s="210"/>
      <c r="O571" s="210"/>
      <c r="P571" s="210"/>
      <c r="Q571" s="210"/>
      <c r="R571" s="210"/>
      <c r="S571" s="210"/>
      <c r="T571" s="210"/>
      <c r="U571" s="210"/>
      <c r="V571" s="210"/>
      <c r="W571" s="210"/>
      <c r="X571" s="210"/>
      <c r="Y571" s="210"/>
      <c r="Z571" s="210"/>
    </row>
    <row r="572" ht="12.75" customHeight="1">
      <c r="A572" s="625"/>
      <c r="B572" s="625"/>
      <c r="C572" s="625"/>
      <c r="D572" s="627"/>
      <c r="E572" s="210"/>
      <c r="F572" s="210"/>
      <c r="G572" s="210"/>
      <c r="H572" s="210"/>
      <c r="I572" s="627"/>
      <c r="J572" s="210"/>
      <c r="K572" s="210"/>
      <c r="L572" s="210"/>
      <c r="M572" s="626"/>
      <c r="N572" s="210"/>
      <c r="O572" s="210"/>
      <c r="P572" s="210"/>
      <c r="Q572" s="210"/>
      <c r="R572" s="210"/>
      <c r="S572" s="210"/>
      <c r="T572" s="210"/>
      <c r="U572" s="210"/>
      <c r="V572" s="210"/>
      <c r="W572" s="210"/>
      <c r="X572" s="210"/>
      <c r="Y572" s="210"/>
      <c r="Z572" s="210"/>
    </row>
    <row r="573" ht="12.75" customHeight="1">
      <c r="A573" s="625"/>
      <c r="B573" s="625"/>
      <c r="C573" s="625"/>
      <c r="D573" s="627"/>
      <c r="E573" s="210"/>
      <c r="F573" s="210"/>
      <c r="G573" s="210"/>
      <c r="H573" s="210"/>
      <c r="I573" s="627"/>
      <c r="J573" s="210"/>
      <c r="K573" s="210"/>
      <c r="L573" s="210"/>
      <c r="M573" s="626"/>
      <c r="N573" s="210"/>
      <c r="O573" s="210"/>
      <c r="P573" s="210"/>
      <c r="Q573" s="210"/>
      <c r="R573" s="210"/>
      <c r="S573" s="210"/>
      <c r="T573" s="210"/>
      <c r="U573" s="210"/>
      <c r="V573" s="210"/>
      <c r="W573" s="210"/>
      <c r="X573" s="210"/>
      <c r="Y573" s="210"/>
      <c r="Z573" s="210"/>
    </row>
    <row r="574" ht="12.75" customHeight="1">
      <c r="A574" s="625"/>
      <c r="B574" s="625"/>
      <c r="C574" s="625"/>
      <c r="D574" s="627"/>
      <c r="E574" s="210"/>
      <c r="F574" s="210"/>
      <c r="G574" s="210"/>
      <c r="H574" s="210"/>
      <c r="I574" s="627"/>
      <c r="J574" s="210"/>
      <c r="K574" s="210"/>
      <c r="L574" s="210"/>
      <c r="M574" s="626"/>
      <c r="N574" s="210"/>
      <c r="O574" s="210"/>
      <c r="P574" s="210"/>
      <c r="Q574" s="210"/>
      <c r="R574" s="210"/>
      <c r="S574" s="210"/>
      <c r="T574" s="210"/>
      <c r="U574" s="210"/>
      <c r="V574" s="210"/>
      <c r="W574" s="210"/>
      <c r="X574" s="210"/>
      <c r="Y574" s="210"/>
      <c r="Z574" s="210"/>
    </row>
    <row r="575" ht="12.75" customHeight="1">
      <c r="A575" s="625"/>
      <c r="B575" s="625"/>
      <c r="C575" s="625"/>
      <c r="D575" s="627"/>
      <c r="E575" s="210"/>
      <c r="F575" s="210"/>
      <c r="G575" s="210"/>
      <c r="H575" s="210"/>
      <c r="I575" s="627"/>
      <c r="J575" s="210"/>
      <c r="K575" s="210"/>
      <c r="L575" s="210"/>
      <c r="M575" s="626"/>
      <c r="N575" s="210"/>
      <c r="O575" s="210"/>
      <c r="P575" s="210"/>
      <c r="Q575" s="210"/>
      <c r="R575" s="210"/>
      <c r="S575" s="210"/>
      <c r="T575" s="210"/>
      <c r="U575" s="210"/>
      <c r="V575" s="210"/>
      <c r="W575" s="210"/>
      <c r="X575" s="210"/>
      <c r="Y575" s="210"/>
      <c r="Z575" s="210"/>
    </row>
    <row r="576" ht="12.75" customHeight="1">
      <c r="A576" s="625"/>
      <c r="B576" s="625"/>
      <c r="C576" s="625"/>
      <c r="D576" s="627"/>
      <c r="E576" s="210"/>
      <c r="F576" s="210"/>
      <c r="G576" s="210"/>
      <c r="H576" s="210"/>
      <c r="I576" s="627"/>
      <c r="J576" s="210"/>
      <c r="K576" s="210"/>
      <c r="L576" s="210"/>
      <c r="M576" s="626"/>
      <c r="N576" s="210"/>
      <c r="O576" s="210"/>
      <c r="P576" s="210"/>
      <c r="Q576" s="210"/>
      <c r="R576" s="210"/>
      <c r="S576" s="210"/>
      <c r="T576" s="210"/>
      <c r="U576" s="210"/>
      <c r="V576" s="210"/>
      <c r="W576" s="210"/>
      <c r="X576" s="210"/>
      <c r="Y576" s="210"/>
      <c r="Z576" s="210"/>
    </row>
    <row r="577" ht="12.75" customHeight="1">
      <c r="A577" s="625"/>
      <c r="B577" s="625"/>
      <c r="C577" s="625"/>
      <c r="D577" s="627"/>
      <c r="E577" s="210"/>
      <c r="F577" s="210"/>
      <c r="G577" s="210"/>
      <c r="H577" s="210"/>
      <c r="I577" s="627"/>
      <c r="J577" s="210"/>
      <c r="K577" s="210"/>
      <c r="L577" s="210"/>
      <c r="M577" s="626"/>
      <c r="N577" s="210"/>
      <c r="O577" s="210"/>
      <c r="P577" s="210"/>
      <c r="Q577" s="210"/>
      <c r="R577" s="210"/>
      <c r="S577" s="210"/>
      <c r="T577" s="210"/>
      <c r="U577" s="210"/>
      <c r="V577" s="210"/>
      <c r="W577" s="210"/>
      <c r="X577" s="210"/>
      <c r="Y577" s="210"/>
      <c r="Z577" s="210"/>
    </row>
    <row r="578" ht="12.75" customHeight="1">
      <c r="A578" s="625"/>
      <c r="B578" s="625"/>
      <c r="C578" s="625"/>
      <c r="D578" s="627"/>
      <c r="E578" s="210"/>
      <c r="F578" s="210"/>
      <c r="G578" s="210"/>
      <c r="H578" s="210"/>
      <c r="I578" s="627"/>
      <c r="J578" s="210"/>
      <c r="K578" s="210"/>
      <c r="L578" s="210"/>
      <c r="M578" s="626"/>
      <c r="N578" s="210"/>
      <c r="O578" s="210"/>
      <c r="P578" s="210"/>
      <c r="Q578" s="210"/>
      <c r="R578" s="210"/>
      <c r="S578" s="210"/>
      <c r="T578" s="210"/>
      <c r="U578" s="210"/>
      <c r="V578" s="210"/>
      <c r="W578" s="210"/>
      <c r="X578" s="210"/>
      <c r="Y578" s="210"/>
      <c r="Z578" s="210"/>
    </row>
    <row r="579" ht="12.75" customHeight="1">
      <c r="A579" s="625"/>
      <c r="B579" s="625"/>
      <c r="C579" s="625"/>
      <c r="D579" s="627"/>
      <c r="E579" s="210"/>
      <c r="F579" s="210"/>
      <c r="G579" s="210"/>
      <c r="H579" s="210"/>
      <c r="I579" s="627"/>
      <c r="J579" s="210"/>
      <c r="K579" s="210"/>
      <c r="L579" s="210"/>
      <c r="M579" s="626"/>
      <c r="N579" s="210"/>
      <c r="O579" s="210"/>
      <c r="P579" s="210"/>
      <c r="Q579" s="210"/>
      <c r="R579" s="210"/>
      <c r="S579" s="210"/>
      <c r="T579" s="210"/>
      <c r="U579" s="210"/>
      <c r="V579" s="210"/>
      <c r="W579" s="210"/>
      <c r="X579" s="210"/>
      <c r="Y579" s="210"/>
      <c r="Z579" s="210"/>
    </row>
    <row r="580" ht="12.75" customHeight="1">
      <c r="A580" s="625"/>
      <c r="B580" s="625"/>
      <c r="C580" s="625"/>
      <c r="D580" s="627"/>
      <c r="E580" s="210"/>
      <c r="F580" s="210"/>
      <c r="G580" s="210"/>
      <c r="H580" s="210"/>
      <c r="I580" s="627"/>
      <c r="J580" s="210"/>
      <c r="K580" s="210"/>
      <c r="L580" s="210"/>
      <c r="M580" s="626"/>
      <c r="N580" s="210"/>
      <c r="O580" s="210"/>
      <c r="P580" s="210"/>
      <c r="Q580" s="210"/>
      <c r="R580" s="210"/>
      <c r="S580" s="210"/>
      <c r="T580" s="210"/>
      <c r="U580" s="210"/>
      <c r="V580" s="210"/>
      <c r="W580" s="210"/>
      <c r="X580" s="210"/>
      <c r="Y580" s="210"/>
      <c r="Z580" s="210"/>
    </row>
    <row r="581" ht="12.75" customHeight="1">
      <c r="A581" s="625"/>
      <c r="B581" s="625"/>
      <c r="C581" s="625"/>
      <c r="D581" s="627"/>
      <c r="E581" s="210"/>
      <c r="F581" s="210"/>
      <c r="G581" s="210"/>
      <c r="H581" s="210"/>
      <c r="I581" s="627"/>
      <c r="J581" s="210"/>
      <c r="K581" s="210"/>
      <c r="L581" s="210"/>
      <c r="M581" s="626"/>
      <c r="N581" s="210"/>
      <c r="O581" s="210"/>
      <c r="P581" s="210"/>
      <c r="Q581" s="210"/>
      <c r="R581" s="210"/>
      <c r="S581" s="210"/>
      <c r="T581" s="210"/>
      <c r="U581" s="210"/>
      <c r="V581" s="210"/>
      <c r="W581" s="210"/>
      <c r="X581" s="210"/>
      <c r="Y581" s="210"/>
      <c r="Z581" s="210"/>
    </row>
    <row r="582" ht="12.75" customHeight="1">
      <c r="A582" s="625"/>
      <c r="B582" s="625"/>
      <c r="C582" s="625"/>
      <c r="D582" s="627"/>
      <c r="E582" s="210"/>
      <c r="F582" s="210"/>
      <c r="G582" s="210"/>
      <c r="H582" s="210"/>
      <c r="I582" s="627"/>
      <c r="J582" s="210"/>
      <c r="K582" s="210"/>
      <c r="L582" s="210"/>
      <c r="M582" s="626"/>
      <c r="N582" s="210"/>
      <c r="O582" s="210"/>
      <c r="P582" s="210"/>
      <c r="Q582" s="210"/>
      <c r="R582" s="210"/>
      <c r="S582" s="210"/>
      <c r="T582" s="210"/>
      <c r="U582" s="210"/>
      <c r="V582" s="210"/>
      <c r="W582" s="210"/>
      <c r="X582" s="210"/>
      <c r="Y582" s="210"/>
      <c r="Z582" s="210"/>
    </row>
    <row r="583" ht="12.75" customHeight="1">
      <c r="A583" s="625"/>
      <c r="B583" s="625"/>
      <c r="C583" s="625"/>
      <c r="D583" s="627"/>
      <c r="E583" s="210"/>
      <c r="F583" s="210"/>
      <c r="G583" s="210"/>
      <c r="H583" s="210"/>
      <c r="I583" s="627"/>
      <c r="J583" s="210"/>
      <c r="K583" s="210"/>
      <c r="L583" s="210"/>
      <c r="M583" s="626"/>
      <c r="N583" s="210"/>
      <c r="O583" s="210"/>
      <c r="P583" s="210"/>
      <c r="Q583" s="210"/>
      <c r="R583" s="210"/>
      <c r="S583" s="210"/>
      <c r="T583" s="210"/>
      <c r="U583" s="210"/>
      <c r="V583" s="210"/>
      <c r="W583" s="210"/>
      <c r="X583" s="210"/>
      <c r="Y583" s="210"/>
      <c r="Z583" s="210"/>
    </row>
    <row r="584" ht="12.75" customHeight="1">
      <c r="A584" s="625"/>
      <c r="B584" s="625"/>
      <c r="C584" s="625"/>
      <c r="D584" s="627"/>
      <c r="E584" s="210"/>
      <c r="F584" s="210"/>
      <c r="G584" s="210"/>
      <c r="H584" s="210"/>
      <c r="I584" s="627"/>
      <c r="J584" s="210"/>
      <c r="K584" s="210"/>
      <c r="L584" s="210"/>
      <c r="M584" s="626"/>
      <c r="N584" s="210"/>
      <c r="O584" s="210"/>
      <c r="P584" s="210"/>
      <c r="Q584" s="210"/>
      <c r="R584" s="210"/>
      <c r="S584" s="210"/>
      <c r="T584" s="210"/>
      <c r="U584" s="210"/>
      <c r="V584" s="210"/>
      <c r="W584" s="210"/>
      <c r="X584" s="210"/>
      <c r="Y584" s="210"/>
      <c r="Z584" s="210"/>
    </row>
    <row r="585" ht="12.75" customHeight="1">
      <c r="A585" s="625"/>
      <c r="B585" s="625"/>
      <c r="C585" s="625"/>
      <c r="D585" s="627"/>
      <c r="E585" s="210"/>
      <c r="F585" s="210"/>
      <c r="G585" s="210"/>
      <c r="H585" s="210"/>
      <c r="I585" s="627"/>
      <c r="J585" s="210"/>
      <c r="K585" s="210"/>
      <c r="L585" s="210"/>
      <c r="M585" s="626"/>
      <c r="N585" s="210"/>
      <c r="O585" s="210"/>
      <c r="P585" s="210"/>
      <c r="Q585" s="210"/>
      <c r="R585" s="210"/>
      <c r="S585" s="210"/>
      <c r="T585" s="210"/>
      <c r="U585" s="210"/>
      <c r="V585" s="210"/>
      <c r="W585" s="210"/>
      <c r="X585" s="210"/>
      <c r="Y585" s="210"/>
      <c r="Z585" s="210"/>
    </row>
    <row r="586" ht="12.75" customHeight="1">
      <c r="A586" s="625"/>
      <c r="B586" s="625"/>
      <c r="C586" s="625"/>
      <c r="D586" s="627"/>
      <c r="E586" s="210"/>
      <c r="F586" s="210"/>
      <c r="G586" s="210"/>
      <c r="H586" s="210"/>
      <c r="I586" s="627"/>
      <c r="J586" s="210"/>
      <c r="K586" s="210"/>
      <c r="L586" s="210"/>
      <c r="M586" s="626"/>
      <c r="N586" s="210"/>
      <c r="O586" s="210"/>
      <c r="P586" s="210"/>
      <c r="Q586" s="210"/>
      <c r="R586" s="210"/>
      <c r="S586" s="210"/>
      <c r="T586" s="210"/>
      <c r="U586" s="210"/>
      <c r="V586" s="210"/>
      <c r="W586" s="210"/>
      <c r="X586" s="210"/>
      <c r="Y586" s="210"/>
      <c r="Z586" s="210"/>
    </row>
    <row r="587" ht="12.75" customHeight="1">
      <c r="A587" s="625"/>
      <c r="B587" s="625"/>
      <c r="C587" s="625"/>
      <c r="D587" s="627"/>
      <c r="E587" s="210"/>
      <c r="F587" s="210"/>
      <c r="G587" s="210"/>
      <c r="H587" s="210"/>
      <c r="I587" s="627"/>
      <c r="J587" s="210"/>
      <c r="K587" s="210"/>
      <c r="L587" s="210"/>
      <c r="M587" s="626"/>
      <c r="N587" s="210"/>
      <c r="O587" s="210"/>
      <c r="P587" s="210"/>
      <c r="Q587" s="210"/>
      <c r="R587" s="210"/>
      <c r="S587" s="210"/>
      <c r="T587" s="210"/>
      <c r="U587" s="210"/>
      <c r="V587" s="210"/>
      <c r="W587" s="210"/>
      <c r="X587" s="210"/>
      <c r="Y587" s="210"/>
      <c r="Z587" s="210"/>
    </row>
    <row r="588" ht="12.75" customHeight="1">
      <c r="A588" s="625"/>
      <c r="B588" s="625"/>
      <c r="C588" s="625"/>
      <c r="D588" s="627"/>
      <c r="E588" s="210"/>
      <c r="F588" s="210"/>
      <c r="G588" s="210"/>
      <c r="H588" s="210"/>
      <c r="I588" s="627"/>
      <c r="J588" s="210"/>
      <c r="K588" s="210"/>
      <c r="L588" s="210"/>
      <c r="M588" s="626"/>
      <c r="N588" s="210"/>
      <c r="O588" s="210"/>
      <c r="P588" s="210"/>
      <c r="Q588" s="210"/>
      <c r="R588" s="210"/>
      <c r="S588" s="210"/>
      <c r="T588" s="210"/>
      <c r="U588" s="210"/>
      <c r="V588" s="210"/>
      <c r="W588" s="210"/>
      <c r="X588" s="210"/>
      <c r="Y588" s="210"/>
      <c r="Z588" s="210"/>
    </row>
    <row r="589" ht="12.75" customHeight="1">
      <c r="A589" s="625"/>
      <c r="B589" s="625"/>
      <c r="C589" s="625"/>
      <c r="D589" s="627"/>
      <c r="E589" s="210"/>
      <c r="F589" s="210"/>
      <c r="G589" s="210"/>
      <c r="H589" s="210"/>
      <c r="I589" s="627"/>
      <c r="J589" s="210"/>
      <c r="K589" s="210"/>
      <c r="L589" s="210"/>
      <c r="M589" s="626"/>
      <c r="N589" s="210"/>
      <c r="O589" s="210"/>
      <c r="P589" s="210"/>
      <c r="Q589" s="210"/>
      <c r="R589" s="210"/>
      <c r="S589" s="210"/>
      <c r="T589" s="210"/>
      <c r="U589" s="210"/>
      <c r="V589" s="210"/>
      <c r="W589" s="210"/>
      <c r="X589" s="210"/>
      <c r="Y589" s="210"/>
      <c r="Z589" s="210"/>
    </row>
    <row r="590" ht="12.75" customHeight="1">
      <c r="A590" s="625"/>
      <c r="B590" s="625"/>
      <c r="C590" s="625"/>
      <c r="D590" s="627"/>
      <c r="E590" s="210"/>
      <c r="F590" s="210"/>
      <c r="G590" s="210"/>
      <c r="H590" s="210"/>
      <c r="I590" s="627"/>
      <c r="J590" s="210"/>
      <c r="K590" s="210"/>
      <c r="L590" s="210"/>
      <c r="M590" s="626"/>
      <c r="N590" s="210"/>
      <c r="O590" s="210"/>
      <c r="P590" s="210"/>
      <c r="Q590" s="210"/>
      <c r="R590" s="210"/>
      <c r="S590" s="210"/>
      <c r="T590" s="210"/>
      <c r="U590" s="210"/>
      <c r="V590" s="210"/>
      <c r="W590" s="210"/>
      <c r="X590" s="210"/>
      <c r="Y590" s="210"/>
      <c r="Z590" s="210"/>
    </row>
    <row r="591" ht="12.75" customHeight="1">
      <c r="A591" s="625"/>
      <c r="B591" s="625"/>
      <c r="C591" s="625"/>
      <c r="D591" s="627"/>
      <c r="E591" s="210"/>
      <c r="F591" s="210"/>
      <c r="G591" s="210"/>
      <c r="H591" s="210"/>
      <c r="I591" s="627"/>
      <c r="J591" s="210"/>
      <c r="K591" s="210"/>
      <c r="L591" s="210"/>
      <c r="M591" s="626"/>
      <c r="N591" s="210"/>
      <c r="O591" s="210"/>
      <c r="P591" s="210"/>
      <c r="Q591" s="210"/>
      <c r="R591" s="210"/>
      <c r="S591" s="210"/>
      <c r="T591" s="210"/>
      <c r="U591" s="210"/>
      <c r="V591" s="210"/>
      <c r="W591" s="210"/>
      <c r="X591" s="210"/>
      <c r="Y591" s="210"/>
      <c r="Z591" s="210"/>
    </row>
    <row r="592" ht="12.75" customHeight="1">
      <c r="A592" s="625"/>
      <c r="B592" s="625"/>
      <c r="C592" s="625"/>
      <c r="D592" s="627"/>
      <c r="E592" s="210"/>
      <c r="F592" s="210"/>
      <c r="G592" s="210"/>
      <c r="H592" s="210"/>
      <c r="I592" s="627"/>
      <c r="J592" s="210"/>
      <c r="K592" s="210"/>
      <c r="L592" s="210"/>
      <c r="M592" s="626"/>
      <c r="N592" s="210"/>
      <c r="O592" s="210"/>
      <c r="P592" s="210"/>
      <c r="Q592" s="210"/>
      <c r="R592" s="210"/>
      <c r="S592" s="210"/>
      <c r="T592" s="210"/>
      <c r="U592" s="210"/>
      <c r="V592" s="210"/>
      <c r="W592" s="210"/>
      <c r="X592" s="210"/>
      <c r="Y592" s="210"/>
      <c r="Z592" s="210"/>
    </row>
    <row r="593" ht="12.75" customHeight="1">
      <c r="A593" s="625"/>
      <c r="B593" s="625"/>
      <c r="C593" s="625"/>
      <c r="D593" s="627"/>
      <c r="E593" s="210"/>
      <c r="F593" s="210"/>
      <c r="G593" s="210"/>
      <c r="H593" s="210"/>
      <c r="I593" s="627"/>
      <c r="J593" s="210"/>
      <c r="K593" s="210"/>
      <c r="L593" s="210"/>
      <c r="M593" s="626"/>
      <c r="N593" s="210"/>
      <c r="O593" s="210"/>
      <c r="P593" s="210"/>
      <c r="Q593" s="210"/>
      <c r="R593" s="210"/>
      <c r="S593" s="210"/>
      <c r="T593" s="210"/>
      <c r="U593" s="210"/>
      <c r="V593" s="210"/>
      <c r="W593" s="210"/>
      <c r="X593" s="210"/>
      <c r="Y593" s="210"/>
      <c r="Z593" s="210"/>
    </row>
    <row r="594" ht="12.75" customHeight="1">
      <c r="A594" s="625"/>
      <c r="B594" s="625"/>
      <c r="C594" s="625"/>
      <c r="D594" s="627"/>
      <c r="E594" s="210"/>
      <c r="F594" s="210"/>
      <c r="G594" s="210"/>
      <c r="H594" s="210"/>
      <c r="I594" s="627"/>
      <c r="J594" s="210"/>
      <c r="K594" s="210"/>
      <c r="L594" s="210"/>
      <c r="M594" s="626"/>
      <c r="N594" s="210"/>
      <c r="O594" s="210"/>
      <c r="P594" s="210"/>
      <c r="Q594" s="210"/>
      <c r="R594" s="210"/>
      <c r="S594" s="210"/>
      <c r="T594" s="210"/>
      <c r="U594" s="210"/>
      <c r="V594" s="210"/>
      <c r="W594" s="210"/>
      <c r="X594" s="210"/>
      <c r="Y594" s="210"/>
      <c r="Z594" s="210"/>
    </row>
    <row r="595" ht="12.75" customHeight="1">
      <c r="A595" s="625"/>
      <c r="B595" s="625"/>
      <c r="C595" s="625"/>
      <c r="D595" s="627"/>
      <c r="E595" s="210"/>
      <c r="F595" s="210"/>
      <c r="G595" s="210"/>
      <c r="H595" s="210"/>
      <c r="I595" s="627"/>
      <c r="J595" s="210"/>
      <c r="K595" s="210"/>
      <c r="L595" s="210"/>
      <c r="M595" s="626"/>
      <c r="N595" s="210"/>
      <c r="O595" s="210"/>
      <c r="P595" s="210"/>
      <c r="Q595" s="210"/>
      <c r="R595" s="210"/>
      <c r="S595" s="210"/>
      <c r="T595" s="210"/>
      <c r="U595" s="210"/>
      <c r="V595" s="210"/>
      <c r="W595" s="210"/>
      <c r="X595" s="210"/>
      <c r="Y595" s="210"/>
      <c r="Z595" s="210"/>
    </row>
    <row r="596" ht="12.75" customHeight="1">
      <c r="A596" s="625"/>
      <c r="B596" s="625"/>
      <c r="C596" s="625"/>
      <c r="D596" s="627"/>
      <c r="E596" s="210"/>
      <c r="F596" s="210"/>
      <c r="G596" s="210"/>
      <c r="H596" s="210"/>
      <c r="I596" s="627"/>
      <c r="J596" s="210"/>
      <c r="K596" s="210"/>
      <c r="L596" s="210"/>
      <c r="M596" s="626"/>
      <c r="N596" s="210"/>
      <c r="O596" s="210"/>
      <c r="P596" s="210"/>
      <c r="Q596" s="210"/>
      <c r="R596" s="210"/>
      <c r="S596" s="210"/>
      <c r="T596" s="210"/>
      <c r="U596" s="210"/>
      <c r="V596" s="210"/>
      <c r="W596" s="210"/>
      <c r="X596" s="210"/>
      <c r="Y596" s="210"/>
      <c r="Z596" s="210"/>
    </row>
    <row r="597" ht="12.75" customHeight="1">
      <c r="A597" s="625"/>
      <c r="B597" s="625"/>
      <c r="C597" s="625"/>
      <c r="D597" s="627"/>
      <c r="E597" s="210"/>
      <c r="F597" s="210"/>
      <c r="G597" s="210"/>
      <c r="H597" s="210"/>
      <c r="I597" s="627"/>
      <c r="J597" s="210"/>
      <c r="K597" s="210"/>
      <c r="L597" s="210"/>
      <c r="M597" s="626"/>
      <c r="N597" s="210"/>
      <c r="O597" s="210"/>
      <c r="P597" s="210"/>
      <c r="Q597" s="210"/>
      <c r="R597" s="210"/>
      <c r="S597" s="210"/>
      <c r="T597" s="210"/>
      <c r="U597" s="210"/>
      <c r="V597" s="210"/>
      <c r="W597" s="210"/>
      <c r="X597" s="210"/>
      <c r="Y597" s="210"/>
      <c r="Z597" s="210"/>
    </row>
    <row r="598" ht="12.75" customHeight="1">
      <c r="A598" s="625"/>
      <c r="B598" s="625"/>
      <c r="C598" s="625"/>
      <c r="D598" s="627"/>
      <c r="E598" s="210"/>
      <c r="F598" s="210"/>
      <c r="G598" s="210"/>
      <c r="H598" s="210"/>
      <c r="I598" s="627"/>
      <c r="J598" s="210"/>
      <c r="K598" s="210"/>
      <c r="L598" s="210"/>
      <c r="M598" s="626"/>
      <c r="N598" s="210"/>
      <c r="O598" s="210"/>
      <c r="P598" s="210"/>
      <c r="Q598" s="210"/>
      <c r="R598" s="210"/>
      <c r="S598" s="210"/>
      <c r="T598" s="210"/>
      <c r="U598" s="210"/>
      <c r="V598" s="210"/>
      <c r="W598" s="210"/>
      <c r="X598" s="210"/>
      <c r="Y598" s="210"/>
      <c r="Z598" s="210"/>
    </row>
    <row r="599" ht="12.75" customHeight="1">
      <c r="A599" s="625"/>
      <c r="B599" s="625"/>
      <c r="C599" s="625"/>
      <c r="D599" s="627"/>
      <c r="E599" s="210"/>
      <c r="F599" s="210"/>
      <c r="G599" s="210"/>
      <c r="H599" s="210"/>
      <c r="I599" s="627"/>
      <c r="J599" s="210"/>
      <c r="K599" s="210"/>
      <c r="L599" s="210"/>
      <c r="M599" s="626"/>
      <c r="N599" s="210"/>
      <c r="O599" s="210"/>
      <c r="P599" s="210"/>
      <c r="Q599" s="210"/>
      <c r="R599" s="210"/>
      <c r="S599" s="210"/>
      <c r="T599" s="210"/>
      <c r="U599" s="210"/>
      <c r="V599" s="210"/>
      <c r="W599" s="210"/>
      <c r="X599" s="210"/>
      <c r="Y599" s="210"/>
      <c r="Z599" s="210"/>
    </row>
    <row r="600" ht="12.75" customHeight="1">
      <c r="A600" s="625"/>
      <c r="B600" s="625"/>
      <c r="C600" s="625"/>
      <c r="D600" s="627"/>
      <c r="E600" s="210"/>
      <c r="F600" s="210"/>
      <c r="G600" s="210"/>
      <c r="H600" s="210"/>
      <c r="I600" s="627"/>
      <c r="J600" s="210"/>
      <c r="K600" s="210"/>
      <c r="L600" s="210"/>
      <c r="M600" s="626"/>
      <c r="N600" s="210"/>
      <c r="O600" s="210"/>
      <c r="P600" s="210"/>
      <c r="Q600" s="210"/>
      <c r="R600" s="210"/>
      <c r="S600" s="210"/>
      <c r="T600" s="210"/>
      <c r="U600" s="210"/>
      <c r="V600" s="210"/>
      <c r="W600" s="210"/>
      <c r="X600" s="210"/>
      <c r="Y600" s="210"/>
      <c r="Z600" s="210"/>
    </row>
    <row r="601" ht="12.75" customHeight="1">
      <c r="A601" s="625"/>
      <c r="B601" s="625"/>
      <c r="C601" s="625"/>
      <c r="D601" s="627"/>
      <c r="E601" s="210"/>
      <c r="F601" s="210"/>
      <c r="G601" s="210"/>
      <c r="H601" s="210"/>
      <c r="I601" s="627"/>
      <c r="J601" s="210"/>
      <c r="K601" s="210"/>
      <c r="L601" s="210"/>
      <c r="M601" s="626"/>
      <c r="N601" s="210"/>
      <c r="O601" s="210"/>
      <c r="P601" s="210"/>
      <c r="Q601" s="210"/>
      <c r="R601" s="210"/>
      <c r="S601" s="210"/>
      <c r="T601" s="210"/>
      <c r="U601" s="210"/>
      <c r="V601" s="210"/>
      <c r="W601" s="210"/>
      <c r="X601" s="210"/>
      <c r="Y601" s="210"/>
      <c r="Z601" s="210"/>
    </row>
    <row r="602" ht="12.75" customHeight="1">
      <c r="A602" s="625"/>
      <c r="B602" s="625"/>
      <c r="C602" s="625"/>
      <c r="D602" s="627"/>
      <c r="E602" s="210"/>
      <c r="F602" s="210"/>
      <c r="G602" s="210"/>
      <c r="H602" s="210"/>
      <c r="I602" s="627"/>
      <c r="J602" s="210"/>
      <c r="K602" s="210"/>
      <c r="L602" s="210"/>
      <c r="M602" s="626"/>
      <c r="N602" s="210"/>
      <c r="O602" s="210"/>
      <c r="P602" s="210"/>
      <c r="Q602" s="210"/>
      <c r="R602" s="210"/>
      <c r="S602" s="210"/>
      <c r="T602" s="210"/>
      <c r="U602" s="210"/>
      <c r="V602" s="210"/>
      <c r="W602" s="210"/>
      <c r="X602" s="210"/>
      <c r="Y602" s="210"/>
      <c r="Z602" s="210"/>
    </row>
    <row r="603" ht="12.75" customHeight="1">
      <c r="A603" s="625"/>
      <c r="B603" s="625"/>
      <c r="C603" s="625"/>
      <c r="D603" s="627"/>
      <c r="E603" s="210"/>
      <c r="F603" s="210"/>
      <c r="G603" s="210"/>
      <c r="H603" s="210"/>
      <c r="I603" s="627"/>
      <c r="J603" s="210"/>
      <c r="K603" s="210"/>
      <c r="L603" s="210"/>
      <c r="M603" s="626"/>
      <c r="N603" s="210"/>
      <c r="O603" s="210"/>
      <c r="P603" s="210"/>
      <c r="Q603" s="210"/>
      <c r="R603" s="210"/>
      <c r="S603" s="210"/>
      <c r="T603" s="210"/>
      <c r="U603" s="210"/>
      <c r="V603" s="210"/>
      <c r="W603" s="210"/>
      <c r="X603" s="210"/>
      <c r="Y603" s="210"/>
      <c r="Z603" s="210"/>
    </row>
    <row r="604" ht="12.75" customHeight="1">
      <c r="A604" s="625"/>
      <c r="B604" s="625"/>
      <c r="C604" s="625"/>
      <c r="D604" s="627"/>
      <c r="E604" s="210"/>
      <c r="F604" s="210"/>
      <c r="G604" s="210"/>
      <c r="H604" s="210"/>
      <c r="I604" s="627"/>
      <c r="J604" s="210"/>
      <c r="K604" s="210"/>
      <c r="L604" s="210"/>
      <c r="M604" s="626"/>
      <c r="N604" s="210"/>
      <c r="O604" s="210"/>
      <c r="P604" s="210"/>
      <c r="Q604" s="210"/>
      <c r="R604" s="210"/>
      <c r="S604" s="210"/>
      <c r="T604" s="210"/>
      <c r="U604" s="210"/>
      <c r="V604" s="210"/>
      <c r="W604" s="210"/>
      <c r="X604" s="210"/>
      <c r="Y604" s="210"/>
      <c r="Z604" s="210"/>
    </row>
    <row r="605" ht="12.75" customHeight="1">
      <c r="A605" s="625"/>
      <c r="B605" s="625"/>
      <c r="C605" s="625"/>
      <c r="D605" s="627"/>
      <c r="E605" s="210"/>
      <c r="F605" s="210"/>
      <c r="G605" s="210"/>
      <c r="H605" s="210"/>
      <c r="I605" s="627"/>
      <c r="J605" s="210"/>
      <c r="K605" s="210"/>
      <c r="L605" s="210"/>
      <c r="M605" s="626"/>
      <c r="N605" s="210"/>
      <c r="O605" s="210"/>
      <c r="P605" s="210"/>
      <c r="Q605" s="210"/>
      <c r="R605" s="210"/>
      <c r="S605" s="210"/>
      <c r="T605" s="210"/>
      <c r="U605" s="210"/>
      <c r="V605" s="210"/>
      <c r="W605" s="210"/>
      <c r="X605" s="210"/>
      <c r="Y605" s="210"/>
      <c r="Z605" s="210"/>
    </row>
    <row r="606" ht="12.75" customHeight="1">
      <c r="A606" s="625"/>
      <c r="B606" s="625"/>
      <c r="C606" s="625"/>
      <c r="D606" s="627"/>
      <c r="E606" s="210"/>
      <c r="F606" s="210"/>
      <c r="G606" s="210"/>
      <c r="H606" s="210"/>
      <c r="I606" s="627"/>
      <c r="J606" s="210"/>
      <c r="K606" s="210"/>
      <c r="L606" s="210"/>
      <c r="M606" s="626"/>
      <c r="N606" s="210"/>
      <c r="O606" s="210"/>
      <c r="P606" s="210"/>
      <c r="Q606" s="210"/>
      <c r="R606" s="210"/>
      <c r="S606" s="210"/>
      <c r="T606" s="210"/>
      <c r="U606" s="210"/>
      <c r="V606" s="210"/>
      <c r="W606" s="210"/>
      <c r="X606" s="210"/>
      <c r="Y606" s="210"/>
      <c r="Z606" s="210"/>
    </row>
    <row r="607" ht="12.75" customHeight="1">
      <c r="A607" s="625"/>
      <c r="B607" s="625"/>
      <c r="C607" s="625"/>
      <c r="D607" s="627"/>
      <c r="E607" s="210"/>
      <c r="F607" s="210"/>
      <c r="G607" s="210"/>
      <c r="H607" s="210"/>
      <c r="I607" s="627"/>
      <c r="J607" s="210"/>
      <c r="K607" s="210"/>
      <c r="L607" s="210"/>
      <c r="M607" s="626"/>
      <c r="N607" s="210"/>
      <c r="O607" s="210"/>
      <c r="P607" s="210"/>
      <c r="Q607" s="210"/>
      <c r="R607" s="210"/>
      <c r="S607" s="210"/>
      <c r="T607" s="210"/>
      <c r="U607" s="210"/>
      <c r="V607" s="210"/>
      <c r="W607" s="210"/>
      <c r="X607" s="210"/>
      <c r="Y607" s="210"/>
      <c r="Z607" s="210"/>
    </row>
    <row r="608" ht="12.75" customHeight="1">
      <c r="A608" s="625"/>
      <c r="B608" s="625"/>
      <c r="C608" s="625"/>
      <c r="D608" s="627"/>
      <c r="E608" s="210"/>
      <c r="F608" s="210"/>
      <c r="G608" s="210"/>
      <c r="H608" s="210"/>
      <c r="I608" s="627"/>
      <c r="J608" s="210"/>
      <c r="K608" s="210"/>
      <c r="L608" s="210"/>
      <c r="M608" s="626"/>
      <c r="N608" s="210"/>
      <c r="O608" s="210"/>
      <c r="P608" s="210"/>
      <c r="Q608" s="210"/>
      <c r="R608" s="210"/>
      <c r="S608" s="210"/>
      <c r="T608" s="210"/>
      <c r="U608" s="210"/>
      <c r="V608" s="210"/>
      <c r="W608" s="210"/>
      <c r="X608" s="210"/>
      <c r="Y608" s="210"/>
      <c r="Z608" s="210"/>
    </row>
    <row r="609" ht="12.75" customHeight="1">
      <c r="A609" s="625"/>
      <c r="B609" s="625"/>
      <c r="C609" s="625"/>
      <c r="D609" s="627"/>
      <c r="E609" s="210"/>
      <c r="F609" s="210"/>
      <c r="G609" s="210"/>
      <c r="H609" s="210"/>
      <c r="I609" s="627"/>
      <c r="J609" s="210"/>
      <c r="K609" s="210"/>
      <c r="L609" s="210"/>
      <c r="M609" s="626"/>
      <c r="N609" s="210"/>
      <c r="O609" s="210"/>
      <c r="P609" s="210"/>
      <c r="Q609" s="210"/>
      <c r="R609" s="210"/>
      <c r="S609" s="210"/>
      <c r="T609" s="210"/>
      <c r="U609" s="210"/>
      <c r="V609" s="210"/>
      <c r="W609" s="210"/>
      <c r="X609" s="210"/>
      <c r="Y609" s="210"/>
      <c r="Z609" s="210"/>
    </row>
    <row r="610" ht="12.75" customHeight="1">
      <c r="A610" s="625"/>
      <c r="B610" s="625"/>
      <c r="C610" s="625"/>
      <c r="D610" s="627"/>
      <c r="E610" s="210"/>
      <c r="F610" s="210"/>
      <c r="G610" s="210"/>
      <c r="H610" s="210"/>
      <c r="I610" s="627"/>
      <c r="J610" s="210"/>
      <c r="K610" s="210"/>
      <c r="L610" s="210"/>
      <c r="M610" s="626"/>
      <c r="N610" s="210"/>
      <c r="O610" s="210"/>
      <c r="P610" s="210"/>
      <c r="Q610" s="210"/>
      <c r="R610" s="210"/>
      <c r="S610" s="210"/>
      <c r="T610" s="210"/>
      <c r="U610" s="210"/>
      <c r="V610" s="210"/>
      <c r="W610" s="210"/>
      <c r="X610" s="210"/>
      <c r="Y610" s="210"/>
      <c r="Z610" s="210"/>
    </row>
    <row r="611" ht="12.75" customHeight="1">
      <c r="A611" s="625"/>
      <c r="B611" s="625"/>
      <c r="C611" s="625"/>
      <c r="D611" s="627"/>
      <c r="E611" s="210"/>
      <c r="F611" s="210"/>
      <c r="G611" s="210"/>
      <c r="H611" s="210"/>
      <c r="I611" s="627"/>
      <c r="J611" s="210"/>
      <c r="K611" s="210"/>
      <c r="L611" s="210"/>
      <c r="M611" s="626"/>
      <c r="N611" s="210"/>
      <c r="O611" s="210"/>
      <c r="P611" s="210"/>
      <c r="Q611" s="210"/>
      <c r="R611" s="210"/>
      <c r="S611" s="210"/>
      <c r="T611" s="210"/>
      <c r="U611" s="210"/>
      <c r="V611" s="210"/>
      <c r="W611" s="210"/>
      <c r="X611" s="210"/>
      <c r="Y611" s="210"/>
      <c r="Z611" s="210"/>
    </row>
    <row r="612" ht="12.75" customHeight="1">
      <c r="A612" s="625"/>
      <c r="B612" s="625"/>
      <c r="C612" s="625"/>
      <c r="D612" s="627"/>
      <c r="E612" s="210"/>
      <c r="F612" s="210"/>
      <c r="G612" s="210"/>
      <c r="H612" s="210"/>
      <c r="I612" s="627"/>
      <c r="J612" s="210"/>
      <c r="K612" s="210"/>
      <c r="L612" s="210"/>
      <c r="M612" s="626"/>
      <c r="N612" s="210"/>
      <c r="O612" s="210"/>
      <c r="P612" s="210"/>
      <c r="Q612" s="210"/>
      <c r="R612" s="210"/>
      <c r="S612" s="210"/>
      <c r="T612" s="210"/>
      <c r="U612" s="210"/>
      <c r="V612" s="210"/>
      <c r="W612" s="210"/>
      <c r="X612" s="210"/>
      <c r="Y612" s="210"/>
      <c r="Z612" s="210"/>
    </row>
    <row r="613" ht="12.75" customHeight="1">
      <c r="A613" s="625"/>
      <c r="B613" s="625"/>
      <c r="C613" s="625"/>
      <c r="D613" s="627"/>
      <c r="E613" s="210"/>
      <c r="F613" s="210"/>
      <c r="G613" s="210"/>
      <c r="H613" s="210"/>
      <c r="I613" s="627"/>
      <c r="J613" s="210"/>
      <c r="K613" s="210"/>
      <c r="L613" s="210"/>
      <c r="M613" s="626"/>
      <c r="N613" s="210"/>
      <c r="O613" s="210"/>
      <c r="P613" s="210"/>
      <c r="Q613" s="210"/>
      <c r="R613" s="210"/>
      <c r="S613" s="210"/>
      <c r="T613" s="210"/>
      <c r="U613" s="210"/>
      <c r="V613" s="210"/>
      <c r="W613" s="210"/>
      <c r="X613" s="210"/>
      <c r="Y613" s="210"/>
      <c r="Z613" s="210"/>
    </row>
    <row r="614" ht="12.75" customHeight="1">
      <c r="A614" s="625"/>
      <c r="B614" s="625"/>
      <c r="C614" s="625"/>
      <c r="D614" s="627"/>
      <c r="E614" s="210"/>
      <c r="F614" s="210"/>
      <c r="G614" s="210"/>
      <c r="H614" s="210"/>
      <c r="I614" s="627"/>
      <c r="J614" s="210"/>
      <c r="K614" s="210"/>
      <c r="L614" s="210"/>
      <c r="M614" s="626"/>
      <c r="N614" s="210"/>
      <c r="O614" s="210"/>
      <c r="P614" s="210"/>
      <c r="Q614" s="210"/>
      <c r="R614" s="210"/>
      <c r="S614" s="210"/>
      <c r="T614" s="210"/>
      <c r="U614" s="210"/>
      <c r="V614" s="210"/>
      <c r="W614" s="210"/>
      <c r="X614" s="210"/>
      <c r="Y614" s="210"/>
      <c r="Z614" s="210"/>
    </row>
    <row r="615" ht="12.75" customHeight="1">
      <c r="A615" s="625"/>
      <c r="B615" s="625"/>
      <c r="C615" s="625"/>
      <c r="D615" s="627"/>
      <c r="E615" s="210"/>
      <c r="F615" s="210"/>
      <c r="G615" s="210"/>
      <c r="H615" s="210"/>
      <c r="I615" s="627"/>
      <c r="J615" s="210"/>
      <c r="K615" s="210"/>
      <c r="L615" s="210"/>
      <c r="M615" s="626"/>
      <c r="N615" s="210"/>
      <c r="O615" s="210"/>
      <c r="P615" s="210"/>
      <c r="Q615" s="210"/>
      <c r="R615" s="210"/>
      <c r="S615" s="210"/>
      <c r="T615" s="210"/>
      <c r="U615" s="210"/>
      <c r="V615" s="210"/>
      <c r="W615" s="210"/>
      <c r="X615" s="210"/>
      <c r="Y615" s="210"/>
      <c r="Z615" s="210"/>
    </row>
    <row r="616" ht="12.75" customHeight="1">
      <c r="A616" s="625"/>
      <c r="B616" s="625"/>
      <c r="C616" s="625"/>
      <c r="D616" s="627"/>
      <c r="E616" s="210"/>
      <c r="F616" s="210"/>
      <c r="G616" s="210"/>
      <c r="H616" s="210"/>
      <c r="I616" s="627"/>
      <c r="J616" s="210"/>
      <c r="K616" s="210"/>
      <c r="L616" s="210"/>
      <c r="M616" s="626"/>
      <c r="N616" s="210"/>
      <c r="O616" s="210"/>
      <c r="P616" s="210"/>
      <c r="Q616" s="210"/>
      <c r="R616" s="210"/>
      <c r="S616" s="210"/>
      <c r="T616" s="210"/>
      <c r="U616" s="210"/>
      <c r="V616" s="210"/>
      <c r="W616" s="210"/>
      <c r="X616" s="210"/>
      <c r="Y616" s="210"/>
      <c r="Z616" s="210"/>
    </row>
    <row r="617" ht="12.75" customHeight="1">
      <c r="A617" s="625"/>
      <c r="B617" s="625"/>
      <c r="C617" s="625"/>
      <c r="D617" s="627"/>
      <c r="E617" s="210"/>
      <c r="F617" s="210"/>
      <c r="G617" s="210"/>
      <c r="H617" s="210"/>
      <c r="I617" s="627"/>
      <c r="J617" s="210"/>
      <c r="K617" s="210"/>
      <c r="L617" s="210"/>
      <c r="M617" s="626"/>
      <c r="N617" s="210"/>
      <c r="O617" s="210"/>
      <c r="P617" s="210"/>
      <c r="Q617" s="210"/>
      <c r="R617" s="210"/>
      <c r="S617" s="210"/>
      <c r="T617" s="210"/>
      <c r="U617" s="210"/>
      <c r="V617" s="210"/>
      <c r="W617" s="210"/>
      <c r="X617" s="210"/>
      <c r="Y617" s="210"/>
      <c r="Z617" s="210"/>
    </row>
    <row r="618" ht="12.75" customHeight="1">
      <c r="A618" s="625"/>
      <c r="B618" s="625"/>
      <c r="C618" s="625"/>
      <c r="D618" s="627"/>
      <c r="E618" s="210"/>
      <c r="F618" s="210"/>
      <c r="G618" s="210"/>
      <c r="H618" s="210"/>
      <c r="I618" s="627"/>
      <c r="J618" s="210"/>
      <c r="K618" s="210"/>
      <c r="L618" s="210"/>
      <c r="M618" s="626"/>
      <c r="N618" s="210"/>
      <c r="O618" s="210"/>
      <c r="P618" s="210"/>
      <c r="Q618" s="210"/>
      <c r="R618" s="210"/>
      <c r="S618" s="210"/>
      <c r="T618" s="210"/>
      <c r="U618" s="210"/>
      <c r="V618" s="210"/>
      <c r="W618" s="210"/>
      <c r="X618" s="210"/>
      <c r="Y618" s="210"/>
      <c r="Z618" s="210"/>
    </row>
    <row r="619" ht="12.75" customHeight="1">
      <c r="A619" s="625"/>
      <c r="B619" s="625"/>
      <c r="C619" s="625"/>
      <c r="D619" s="627"/>
      <c r="E619" s="210"/>
      <c r="F619" s="210"/>
      <c r="G619" s="210"/>
      <c r="H619" s="210"/>
      <c r="I619" s="627"/>
      <c r="J619" s="210"/>
      <c r="K619" s="210"/>
      <c r="L619" s="210"/>
      <c r="M619" s="626"/>
      <c r="N619" s="210"/>
      <c r="O619" s="210"/>
      <c r="P619" s="210"/>
      <c r="Q619" s="210"/>
      <c r="R619" s="210"/>
      <c r="S619" s="210"/>
      <c r="T619" s="210"/>
      <c r="U619" s="210"/>
      <c r="V619" s="210"/>
      <c r="W619" s="210"/>
      <c r="X619" s="210"/>
      <c r="Y619" s="210"/>
      <c r="Z619" s="210"/>
    </row>
    <row r="620" ht="12.75" customHeight="1">
      <c r="A620" s="625"/>
      <c r="B620" s="625"/>
      <c r="C620" s="625"/>
      <c r="D620" s="627"/>
      <c r="E620" s="210"/>
      <c r="F620" s="210"/>
      <c r="G620" s="210"/>
      <c r="H620" s="210"/>
      <c r="I620" s="627"/>
      <c r="J620" s="210"/>
      <c r="K620" s="210"/>
      <c r="L620" s="210"/>
      <c r="M620" s="626"/>
      <c r="N620" s="210"/>
      <c r="O620" s="210"/>
      <c r="P620" s="210"/>
      <c r="Q620" s="210"/>
      <c r="R620" s="210"/>
      <c r="S620" s="210"/>
      <c r="T620" s="210"/>
      <c r="U620" s="210"/>
      <c r="V620" s="210"/>
      <c r="W620" s="210"/>
      <c r="X620" s="210"/>
      <c r="Y620" s="210"/>
      <c r="Z620" s="210"/>
    </row>
    <row r="621" ht="12.75" customHeight="1">
      <c r="A621" s="625"/>
      <c r="B621" s="625"/>
      <c r="C621" s="625"/>
      <c r="D621" s="627"/>
      <c r="E621" s="210"/>
      <c r="F621" s="210"/>
      <c r="G621" s="210"/>
      <c r="H621" s="210"/>
      <c r="I621" s="627"/>
      <c r="J621" s="210"/>
      <c r="K621" s="210"/>
      <c r="L621" s="210"/>
      <c r="M621" s="626"/>
      <c r="N621" s="210"/>
      <c r="O621" s="210"/>
      <c r="P621" s="210"/>
      <c r="Q621" s="210"/>
      <c r="R621" s="210"/>
      <c r="S621" s="210"/>
      <c r="T621" s="210"/>
      <c r="U621" s="210"/>
      <c r="V621" s="210"/>
      <c r="W621" s="210"/>
      <c r="X621" s="210"/>
      <c r="Y621" s="210"/>
      <c r="Z621" s="210"/>
    </row>
    <row r="622" ht="12.75" customHeight="1">
      <c r="A622" s="625"/>
      <c r="B622" s="625"/>
      <c r="C622" s="625"/>
      <c r="D622" s="627"/>
      <c r="E622" s="210"/>
      <c r="F622" s="210"/>
      <c r="G622" s="210"/>
      <c r="H622" s="210"/>
      <c r="I622" s="627"/>
      <c r="J622" s="210"/>
      <c r="K622" s="210"/>
      <c r="L622" s="210"/>
      <c r="M622" s="626"/>
      <c r="N622" s="210"/>
      <c r="O622" s="210"/>
      <c r="P622" s="210"/>
      <c r="Q622" s="210"/>
      <c r="R622" s="210"/>
      <c r="S622" s="210"/>
      <c r="T622" s="210"/>
      <c r="U622" s="210"/>
      <c r="V622" s="210"/>
      <c r="W622" s="210"/>
      <c r="X622" s="210"/>
      <c r="Y622" s="210"/>
      <c r="Z622" s="210"/>
    </row>
    <row r="623" ht="12.75" customHeight="1">
      <c r="A623" s="625"/>
      <c r="B623" s="625"/>
      <c r="C623" s="625"/>
      <c r="D623" s="627"/>
      <c r="E623" s="210"/>
      <c r="F623" s="210"/>
      <c r="G623" s="210"/>
      <c r="H623" s="210"/>
      <c r="I623" s="627"/>
      <c r="J623" s="210"/>
      <c r="K623" s="210"/>
      <c r="L623" s="210"/>
      <c r="M623" s="626"/>
      <c r="N623" s="210"/>
      <c r="O623" s="210"/>
      <c r="P623" s="210"/>
      <c r="Q623" s="210"/>
      <c r="R623" s="210"/>
      <c r="S623" s="210"/>
      <c r="T623" s="210"/>
      <c r="U623" s="210"/>
      <c r="V623" s="210"/>
      <c r="W623" s="210"/>
      <c r="X623" s="210"/>
      <c r="Y623" s="210"/>
      <c r="Z623" s="210"/>
    </row>
    <row r="624" ht="12.75" customHeight="1">
      <c r="A624" s="625"/>
      <c r="B624" s="625"/>
      <c r="C624" s="625"/>
      <c r="D624" s="627"/>
      <c r="E624" s="210"/>
      <c r="F624" s="210"/>
      <c r="G624" s="210"/>
      <c r="H624" s="210"/>
      <c r="I624" s="627"/>
      <c r="J624" s="210"/>
      <c r="K624" s="210"/>
      <c r="L624" s="210"/>
      <c r="M624" s="626"/>
      <c r="N624" s="210"/>
      <c r="O624" s="210"/>
      <c r="P624" s="210"/>
      <c r="Q624" s="210"/>
      <c r="R624" s="210"/>
      <c r="S624" s="210"/>
      <c r="T624" s="210"/>
      <c r="U624" s="210"/>
      <c r="V624" s="210"/>
      <c r="W624" s="210"/>
      <c r="X624" s="210"/>
      <c r="Y624" s="210"/>
      <c r="Z624" s="210"/>
    </row>
    <row r="625" ht="12.75" customHeight="1">
      <c r="A625" s="625"/>
      <c r="B625" s="625"/>
      <c r="C625" s="625"/>
      <c r="D625" s="627"/>
      <c r="E625" s="210"/>
      <c r="F625" s="210"/>
      <c r="G625" s="210"/>
      <c r="H625" s="210"/>
      <c r="I625" s="627"/>
      <c r="J625" s="210"/>
      <c r="K625" s="210"/>
      <c r="L625" s="210"/>
      <c r="M625" s="626"/>
      <c r="N625" s="210"/>
      <c r="O625" s="210"/>
      <c r="P625" s="210"/>
      <c r="Q625" s="210"/>
      <c r="R625" s="210"/>
      <c r="S625" s="210"/>
      <c r="T625" s="210"/>
      <c r="U625" s="210"/>
      <c r="V625" s="210"/>
      <c r="W625" s="210"/>
      <c r="X625" s="210"/>
      <c r="Y625" s="210"/>
      <c r="Z625" s="210"/>
    </row>
    <row r="626" ht="12.75" customHeight="1">
      <c r="A626" s="625"/>
      <c r="B626" s="625"/>
      <c r="C626" s="625"/>
      <c r="D626" s="627"/>
      <c r="E626" s="210"/>
      <c r="F626" s="210"/>
      <c r="G626" s="210"/>
      <c r="H626" s="210"/>
      <c r="I626" s="627"/>
      <c r="J626" s="210"/>
      <c r="K626" s="210"/>
      <c r="L626" s="210"/>
      <c r="M626" s="626"/>
      <c r="N626" s="210"/>
      <c r="O626" s="210"/>
      <c r="P626" s="210"/>
      <c r="Q626" s="210"/>
      <c r="R626" s="210"/>
      <c r="S626" s="210"/>
      <c r="T626" s="210"/>
      <c r="U626" s="210"/>
      <c r="V626" s="210"/>
      <c r="W626" s="210"/>
      <c r="X626" s="210"/>
      <c r="Y626" s="210"/>
      <c r="Z626" s="210"/>
    </row>
    <row r="627" ht="12.75" customHeight="1">
      <c r="A627" s="625"/>
      <c r="B627" s="625"/>
      <c r="C627" s="625"/>
      <c r="D627" s="627"/>
      <c r="E627" s="210"/>
      <c r="F627" s="210"/>
      <c r="G627" s="210"/>
      <c r="H627" s="210"/>
      <c r="I627" s="627"/>
      <c r="J627" s="210"/>
      <c r="K627" s="210"/>
      <c r="L627" s="210"/>
      <c r="M627" s="626"/>
      <c r="N627" s="210"/>
      <c r="O627" s="210"/>
      <c r="P627" s="210"/>
      <c r="Q627" s="210"/>
      <c r="R627" s="210"/>
      <c r="S627" s="210"/>
      <c r="T627" s="210"/>
      <c r="U627" s="210"/>
      <c r="V627" s="210"/>
      <c r="W627" s="210"/>
      <c r="X627" s="210"/>
      <c r="Y627" s="210"/>
      <c r="Z627" s="210"/>
    </row>
    <row r="628" ht="12.75" customHeight="1">
      <c r="A628" s="625"/>
      <c r="B628" s="625"/>
      <c r="C628" s="625"/>
      <c r="D628" s="627"/>
      <c r="E628" s="210"/>
      <c r="F628" s="210"/>
      <c r="G628" s="210"/>
      <c r="H628" s="210"/>
      <c r="I628" s="627"/>
      <c r="J628" s="210"/>
      <c r="K628" s="210"/>
      <c r="L628" s="210"/>
      <c r="M628" s="626"/>
      <c r="N628" s="210"/>
      <c r="O628" s="210"/>
      <c r="P628" s="210"/>
      <c r="Q628" s="210"/>
      <c r="R628" s="210"/>
      <c r="S628" s="210"/>
      <c r="T628" s="210"/>
      <c r="U628" s="210"/>
      <c r="V628" s="210"/>
      <c r="W628" s="210"/>
      <c r="X628" s="210"/>
      <c r="Y628" s="210"/>
      <c r="Z628" s="210"/>
    </row>
    <row r="629" ht="12.75" customHeight="1">
      <c r="A629" s="625"/>
      <c r="B629" s="625"/>
      <c r="C629" s="625"/>
      <c r="D629" s="627"/>
      <c r="E629" s="210"/>
      <c r="F629" s="210"/>
      <c r="G629" s="210"/>
      <c r="H629" s="210"/>
      <c r="I629" s="627"/>
      <c r="J629" s="210"/>
      <c r="K629" s="210"/>
      <c r="L629" s="210"/>
      <c r="M629" s="626"/>
      <c r="N629" s="210"/>
      <c r="O629" s="210"/>
      <c r="P629" s="210"/>
      <c r="Q629" s="210"/>
      <c r="R629" s="210"/>
      <c r="S629" s="210"/>
      <c r="T629" s="210"/>
      <c r="U629" s="210"/>
      <c r="V629" s="210"/>
      <c r="W629" s="210"/>
      <c r="X629" s="210"/>
      <c r="Y629" s="210"/>
      <c r="Z629" s="210"/>
    </row>
    <row r="630" ht="12.75" customHeight="1">
      <c r="A630" s="625"/>
      <c r="B630" s="625"/>
      <c r="C630" s="625"/>
      <c r="D630" s="627"/>
      <c r="E630" s="210"/>
      <c r="F630" s="210"/>
      <c r="G630" s="210"/>
      <c r="H630" s="210"/>
      <c r="I630" s="627"/>
      <c r="J630" s="210"/>
      <c r="K630" s="210"/>
      <c r="L630" s="210"/>
      <c r="M630" s="626"/>
      <c r="N630" s="210"/>
      <c r="O630" s="210"/>
      <c r="P630" s="210"/>
      <c r="Q630" s="210"/>
      <c r="R630" s="210"/>
      <c r="S630" s="210"/>
      <c r="T630" s="210"/>
      <c r="U630" s="210"/>
      <c r="V630" s="210"/>
      <c r="W630" s="210"/>
      <c r="X630" s="210"/>
      <c r="Y630" s="210"/>
      <c r="Z630" s="210"/>
    </row>
    <row r="631" ht="12.75" customHeight="1">
      <c r="A631" s="625"/>
      <c r="B631" s="625"/>
      <c r="C631" s="625"/>
      <c r="D631" s="627"/>
      <c r="E631" s="210"/>
      <c r="F631" s="210"/>
      <c r="G631" s="210"/>
      <c r="H631" s="210"/>
      <c r="I631" s="627"/>
      <c r="J631" s="210"/>
      <c r="K631" s="210"/>
      <c r="L631" s="210"/>
      <c r="M631" s="626"/>
      <c r="N631" s="210"/>
      <c r="O631" s="210"/>
      <c r="P631" s="210"/>
      <c r="Q631" s="210"/>
      <c r="R631" s="210"/>
      <c r="S631" s="210"/>
      <c r="T631" s="210"/>
      <c r="U631" s="210"/>
      <c r="V631" s="210"/>
      <c r="W631" s="210"/>
      <c r="X631" s="210"/>
      <c r="Y631" s="210"/>
      <c r="Z631" s="210"/>
    </row>
    <row r="632" ht="12.75" customHeight="1">
      <c r="A632" s="625"/>
      <c r="B632" s="625"/>
      <c r="C632" s="625"/>
      <c r="D632" s="627"/>
      <c r="E632" s="210"/>
      <c r="F632" s="210"/>
      <c r="G632" s="210"/>
      <c r="H632" s="210"/>
      <c r="I632" s="627"/>
      <c r="J632" s="210"/>
      <c r="K632" s="210"/>
      <c r="L632" s="210"/>
      <c r="M632" s="626"/>
      <c r="N632" s="210"/>
      <c r="O632" s="210"/>
      <c r="P632" s="210"/>
      <c r="Q632" s="210"/>
      <c r="R632" s="210"/>
      <c r="S632" s="210"/>
      <c r="T632" s="210"/>
      <c r="U632" s="210"/>
      <c r="V632" s="210"/>
      <c r="W632" s="210"/>
      <c r="X632" s="210"/>
      <c r="Y632" s="210"/>
      <c r="Z632" s="210"/>
    </row>
    <row r="633" ht="12.75" customHeight="1">
      <c r="A633" s="625"/>
      <c r="B633" s="625"/>
      <c r="C633" s="625"/>
      <c r="D633" s="627"/>
      <c r="E633" s="210"/>
      <c r="F633" s="210"/>
      <c r="G633" s="210"/>
      <c r="H633" s="210"/>
      <c r="I633" s="627"/>
      <c r="J633" s="210"/>
      <c r="K633" s="210"/>
      <c r="L633" s="210"/>
      <c r="M633" s="626"/>
      <c r="N633" s="210"/>
      <c r="O633" s="210"/>
      <c r="P633" s="210"/>
      <c r="Q633" s="210"/>
      <c r="R633" s="210"/>
      <c r="S633" s="210"/>
      <c r="T633" s="210"/>
      <c r="U633" s="210"/>
      <c r="V633" s="210"/>
      <c r="W633" s="210"/>
      <c r="X633" s="210"/>
      <c r="Y633" s="210"/>
      <c r="Z633" s="210"/>
    </row>
    <row r="634" ht="12.75" customHeight="1">
      <c r="A634" s="625"/>
      <c r="B634" s="625"/>
      <c r="C634" s="625"/>
      <c r="D634" s="627"/>
      <c r="E634" s="210"/>
      <c r="F634" s="210"/>
      <c r="G634" s="210"/>
      <c r="H634" s="210"/>
      <c r="I634" s="627"/>
      <c r="J634" s="210"/>
      <c r="K634" s="210"/>
      <c r="L634" s="210"/>
      <c r="M634" s="626"/>
      <c r="N634" s="210"/>
      <c r="O634" s="210"/>
      <c r="P634" s="210"/>
      <c r="Q634" s="210"/>
      <c r="R634" s="210"/>
      <c r="S634" s="210"/>
      <c r="T634" s="210"/>
      <c r="U634" s="210"/>
      <c r="V634" s="210"/>
      <c r="W634" s="210"/>
      <c r="X634" s="210"/>
      <c r="Y634" s="210"/>
      <c r="Z634" s="210"/>
    </row>
    <row r="635" ht="12.75" customHeight="1">
      <c r="A635" s="625"/>
      <c r="B635" s="625"/>
      <c r="C635" s="625"/>
      <c r="D635" s="627"/>
      <c r="E635" s="210"/>
      <c r="F635" s="210"/>
      <c r="G635" s="210"/>
      <c r="H635" s="210"/>
      <c r="I635" s="627"/>
      <c r="J635" s="210"/>
      <c r="K635" s="210"/>
      <c r="L635" s="210"/>
      <c r="M635" s="626"/>
      <c r="N635" s="210"/>
      <c r="O635" s="210"/>
      <c r="P635" s="210"/>
      <c r="Q635" s="210"/>
      <c r="R635" s="210"/>
      <c r="S635" s="210"/>
      <c r="T635" s="210"/>
      <c r="U635" s="210"/>
      <c r="V635" s="210"/>
      <c r="W635" s="210"/>
      <c r="X635" s="210"/>
      <c r="Y635" s="210"/>
      <c r="Z635" s="210"/>
    </row>
    <row r="636" ht="12.75" customHeight="1">
      <c r="A636" s="625"/>
      <c r="B636" s="625"/>
      <c r="C636" s="625"/>
      <c r="D636" s="627"/>
      <c r="E636" s="210"/>
      <c r="F636" s="210"/>
      <c r="G636" s="210"/>
      <c r="H636" s="210"/>
      <c r="I636" s="627"/>
      <c r="J636" s="210"/>
      <c r="K636" s="210"/>
      <c r="L636" s="210"/>
      <c r="M636" s="626"/>
      <c r="N636" s="210"/>
      <c r="O636" s="210"/>
      <c r="P636" s="210"/>
      <c r="Q636" s="210"/>
      <c r="R636" s="210"/>
      <c r="S636" s="210"/>
      <c r="T636" s="210"/>
      <c r="U636" s="210"/>
      <c r="V636" s="210"/>
      <c r="W636" s="210"/>
      <c r="X636" s="210"/>
      <c r="Y636" s="210"/>
      <c r="Z636" s="210"/>
    </row>
    <row r="637" ht="12.75" customHeight="1">
      <c r="A637" s="625"/>
      <c r="B637" s="625"/>
      <c r="C637" s="625"/>
      <c r="D637" s="627"/>
      <c r="E637" s="210"/>
      <c r="F637" s="210"/>
      <c r="G637" s="210"/>
      <c r="H637" s="210"/>
      <c r="I637" s="627"/>
      <c r="J637" s="210"/>
      <c r="K637" s="210"/>
      <c r="L637" s="210"/>
      <c r="M637" s="626"/>
      <c r="N637" s="210"/>
      <c r="O637" s="210"/>
      <c r="P637" s="210"/>
      <c r="Q637" s="210"/>
      <c r="R637" s="210"/>
      <c r="S637" s="210"/>
      <c r="T637" s="210"/>
      <c r="U637" s="210"/>
      <c r="V637" s="210"/>
      <c r="W637" s="210"/>
      <c r="X637" s="210"/>
      <c r="Y637" s="210"/>
      <c r="Z637" s="210"/>
    </row>
    <row r="638" ht="12.75" customHeight="1">
      <c r="A638" s="625"/>
      <c r="B638" s="625"/>
      <c r="C638" s="625"/>
      <c r="D638" s="627"/>
      <c r="E638" s="210"/>
      <c r="F638" s="210"/>
      <c r="G638" s="210"/>
      <c r="H638" s="210"/>
      <c r="I638" s="627"/>
      <c r="J638" s="210"/>
      <c r="K638" s="210"/>
      <c r="L638" s="210"/>
      <c r="M638" s="626"/>
      <c r="N638" s="210"/>
      <c r="O638" s="210"/>
      <c r="P638" s="210"/>
      <c r="Q638" s="210"/>
      <c r="R638" s="210"/>
      <c r="S638" s="210"/>
      <c r="T638" s="210"/>
      <c r="U638" s="210"/>
      <c r="V638" s="210"/>
      <c r="W638" s="210"/>
      <c r="X638" s="210"/>
      <c r="Y638" s="210"/>
      <c r="Z638" s="210"/>
    </row>
    <row r="639" ht="12.75" customHeight="1">
      <c r="A639" s="625"/>
      <c r="B639" s="625"/>
      <c r="C639" s="625"/>
      <c r="D639" s="627"/>
      <c r="E639" s="210"/>
      <c r="F639" s="210"/>
      <c r="G639" s="210"/>
      <c r="H639" s="210"/>
      <c r="I639" s="627"/>
      <c r="J639" s="210"/>
      <c r="K639" s="210"/>
      <c r="L639" s="210"/>
      <c r="M639" s="626"/>
      <c r="N639" s="210"/>
      <c r="O639" s="210"/>
      <c r="P639" s="210"/>
      <c r="Q639" s="210"/>
      <c r="R639" s="210"/>
      <c r="S639" s="210"/>
      <c r="T639" s="210"/>
      <c r="U639" s="210"/>
      <c r="V639" s="210"/>
      <c r="W639" s="210"/>
      <c r="X639" s="210"/>
      <c r="Y639" s="210"/>
      <c r="Z639" s="210"/>
    </row>
    <row r="640" ht="12.75" customHeight="1">
      <c r="A640" s="625"/>
      <c r="B640" s="625"/>
      <c r="C640" s="625"/>
      <c r="D640" s="627"/>
      <c r="E640" s="210"/>
      <c r="F640" s="210"/>
      <c r="G640" s="210"/>
      <c r="H640" s="210"/>
      <c r="I640" s="627"/>
      <c r="J640" s="210"/>
      <c r="K640" s="210"/>
      <c r="L640" s="210"/>
      <c r="M640" s="626"/>
      <c r="N640" s="210"/>
      <c r="O640" s="210"/>
      <c r="P640" s="210"/>
      <c r="Q640" s="210"/>
      <c r="R640" s="210"/>
      <c r="S640" s="210"/>
      <c r="T640" s="210"/>
      <c r="U640" s="210"/>
      <c r="V640" s="210"/>
      <c r="W640" s="210"/>
      <c r="X640" s="210"/>
      <c r="Y640" s="210"/>
      <c r="Z640" s="210"/>
    </row>
    <row r="641" ht="12.75" customHeight="1">
      <c r="A641" s="625"/>
      <c r="B641" s="625"/>
      <c r="C641" s="625"/>
      <c r="D641" s="627"/>
      <c r="E641" s="210"/>
      <c r="F641" s="210"/>
      <c r="G641" s="210"/>
      <c r="H641" s="210"/>
      <c r="I641" s="627"/>
      <c r="J641" s="210"/>
      <c r="K641" s="210"/>
      <c r="L641" s="210"/>
      <c r="M641" s="626"/>
      <c r="N641" s="210"/>
      <c r="O641" s="210"/>
      <c r="P641" s="210"/>
      <c r="Q641" s="210"/>
      <c r="R641" s="210"/>
      <c r="S641" s="210"/>
      <c r="T641" s="210"/>
      <c r="U641" s="210"/>
      <c r="V641" s="210"/>
      <c r="W641" s="210"/>
      <c r="X641" s="210"/>
      <c r="Y641" s="210"/>
      <c r="Z641" s="210"/>
    </row>
    <row r="642" ht="12.75" customHeight="1">
      <c r="A642" s="625"/>
      <c r="B642" s="625"/>
      <c r="C642" s="625"/>
      <c r="D642" s="627"/>
      <c r="E642" s="210"/>
      <c r="F642" s="210"/>
      <c r="G642" s="210"/>
      <c r="H642" s="210"/>
      <c r="I642" s="627"/>
      <c r="J642" s="210"/>
      <c r="K642" s="210"/>
      <c r="L642" s="210"/>
      <c r="M642" s="626"/>
      <c r="N642" s="210"/>
      <c r="O642" s="210"/>
      <c r="P642" s="210"/>
      <c r="Q642" s="210"/>
      <c r="R642" s="210"/>
      <c r="S642" s="210"/>
      <c r="T642" s="210"/>
      <c r="U642" s="210"/>
      <c r="V642" s="210"/>
      <c r="W642" s="210"/>
      <c r="X642" s="210"/>
      <c r="Y642" s="210"/>
      <c r="Z642" s="210"/>
    </row>
    <row r="643" ht="12.75" customHeight="1">
      <c r="A643" s="625"/>
      <c r="B643" s="625"/>
      <c r="C643" s="625"/>
      <c r="D643" s="627"/>
      <c r="E643" s="210"/>
      <c r="F643" s="210"/>
      <c r="G643" s="210"/>
      <c r="H643" s="210"/>
      <c r="I643" s="627"/>
      <c r="J643" s="210"/>
      <c r="K643" s="210"/>
      <c r="L643" s="210"/>
      <c r="M643" s="626"/>
      <c r="N643" s="210"/>
      <c r="O643" s="210"/>
      <c r="P643" s="210"/>
      <c r="Q643" s="210"/>
      <c r="R643" s="210"/>
      <c r="S643" s="210"/>
      <c r="T643" s="210"/>
      <c r="U643" s="210"/>
      <c r="V643" s="210"/>
      <c r="W643" s="210"/>
      <c r="X643" s="210"/>
      <c r="Y643" s="210"/>
      <c r="Z643" s="210"/>
    </row>
    <row r="644" ht="12.75" customHeight="1">
      <c r="A644" s="625"/>
      <c r="B644" s="625"/>
      <c r="C644" s="625"/>
      <c r="D644" s="627"/>
      <c r="E644" s="210"/>
      <c r="F644" s="210"/>
      <c r="G644" s="210"/>
      <c r="H644" s="210"/>
      <c r="I644" s="627"/>
      <c r="J644" s="210"/>
      <c r="K644" s="210"/>
      <c r="L644" s="210"/>
      <c r="M644" s="626"/>
      <c r="N644" s="210"/>
      <c r="O644" s="210"/>
      <c r="P644" s="210"/>
      <c r="Q644" s="210"/>
      <c r="R644" s="210"/>
      <c r="S644" s="210"/>
      <c r="T644" s="210"/>
      <c r="U644" s="210"/>
      <c r="V644" s="210"/>
      <c r="W644" s="210"/>
      <c r="X644" s="210"/>
      <c r="Y644" s="210"/>
      <c r="Z644" s="210"/>
    </row>
    <row r="645" ht="12.75" customHeight="1">
      <c r="A645" s="625"/>
      <c r="B645" s="625"/>
      <c r="C645" s="625"/>
      <c r="D645" s="627"/>
      <c r="E645" s="210"/>
      <c r="F645" s="210"/>
      <c r="G645" s="210"/>
      <c r="H645" s="210"/>
      <c r="I645" s="627"/>
      <c r="J645" s="210"/>
      <c r="K645" s="210"/>
      <c r="L645" s="210"/>
      <c r="M645" s="626"/>
      <c r="N645" s="210"/>
      <c r="O645" s="210"/>
      <c r="P645" s="210"/>
      <c r="Q645" s="210"/>
      <c r="R645" s="210"/>
      <c r="S645" s="210"/>
      <c r="T645" s="210"/>
      <c r="U645" s="210"/>
      <c r="V645" s="210"/>
      <c r="W645" s="210"/>
      <c r="X645" s="210"/>
      <c r="Y645" s="210"/>
      <c r="Z645" s="210"/>
    </row>
    <row r="646" ht="12.75" customHeight="1">
      <c r="A646" s="625"/>
      <c r="B646" s="625"/>
      <c r="C646" s="625"/>
      <c r="D646" s="627"/>
      <c r="E646" s="210"/>
      <c r="F646" s="210"/>
      <c r="G646" s="210"/>
      <c r="H646" s="210"/>
      <c r="I646" s="627"/>
      <c r="J646" s="210"/>
      <c r="K646" s="210"/>
      <c r="L646" s="210"/>
      <c r="M646" s="626"/>
      <c r="N646" s="210"/>
      <c r="O646" s="210"/>
      <c r="P646" s="210"/>
      <c r="Q646" s="210"/>
      <c r="R646" s="210"/>
      <c r="S646" s="210"/>
      <c r="T646" s="210"/>
      <c r="U646" s="210"/>
      <c r="V646" s="210"/>
      <c r="W646" s="210"/>
      <c r="X646" s="210"/>
      <c r="Y646" s="210"/>
      <c r="Z646" s="210"/>
    </row>
    <row r="647" ht="12.75" customHeight="1">
      <c r="A647" s="625"/>
      <c r="B647" s="625"/>
      <c r="C647" s="625"/>
      <c r="D647" s="627"/>
      <c r="E647" s="210"/>
      <c r="F647" s="210"/>
      <c r="G647" s="210"/>
      <c r="H647" s="210"/>
      <c r="I647" s="627"/>
      <c r="J647" s="210"/>
      <c r="K647" s="210"/>
      <c r="L647" s="210"/>
      <c r="M647" s="626"/>
      <c r="N647" s="210"/>
      <c r="O647" s="210"/>
      <c r="P647" s="210"/>
      <c r="Q647" s="210"/>
      <c r="R647" s="210"/>
      <c r="S647" s="210"/>
      <c r="T647" s="210"/>
      <c r="U647" s="210"/>
      <c r="V647" s="210"/>
      <c r="W647" s="210"/>
      <c r="X647" s="210"/>
      <c r="Y647" s="210"/>
      <c r="Z647" s="210"/>
    </row>
    <row r="648" ht="12.75" customHeight="1">
      <c r="A648" s="625"/>
      <c r="B648" s="625"/>
      <c r="C648" s="625"/>
      <c r="D648" s="627"/>
      <c r="E648" s="210"/>
      <c r="F648" s="210"/>
      <c r="G648" s="210"/>
      <c r="H648" s="210"/>
      <c r="I648" s="627"/>
      <c r="J648" s="210"/>
      <c r="K648" s="210"/>
      <c r="L648" s="210"/>
      <c r="M648" s="626"/>
      <c r="N648" s="210"/>
      <c r="O648" s="210"/>
      <c r="P648" s="210"/>
      <c r="Q648" s="210"/>
      <c r="R648" s="210"/>
      <c r="S648" s="210"/>
      <c r="T648" s="210"/>
      <c r="U648" s="210"/>
      <c r="V648" s="210"/>
      <c r="W648" s="210"/>
      <c r="X648" s="210"/>
      <c r="Y648" s="210"/>
      <c r="Z648" s="210"/>
    </row>
    <row r="649" ht="12.75" customHeight="1">
      <c r="A649" s="625"/>
      <c r="B649" s="625"/>
      <c r="C649" s="625"/>
      <c r="D649" s="627"/>
      <c r="E649" s="210"/>
      <c r="F649" s="210"/>
      <c r="G649" s="210"/>
      <c r="H649" s="210"/>
      <c r="I649" s="627"/>
      <c r="J649" s="210"/>
      <c r="K649" s="210"/>
      <c r="L649" s="210"/>
      <c r="M649" s="626"/>
      <c r="N649" s="210"/>
      <c r="O649" s="210"/>
      <c r="P649" s="210"/>
      <c r="Q649" s="210"/>
      <c r="R649" s="210"/>
      <c r="S649" s="210"/>
      <c r="T649" s="210"/>
      <c r="U649" s="210"/>
      <c r="V649" s="210"/>
      <c r="W649" s="210"/>
      <c r="X649" s="210"/>
      <c r="Y649" s="210"/>
      <c r="Z649" s="210"/>
    </row>
    <row r="650" ht="12.75" customHeight="1">
      <c r="A650" s="625"/>
      <c r="B650" s="625"/>
      <c r="C650" s="625"/>
      <c r="D650" s="627"/>
      <c r="E650" s="210"/>
      <c r="F650" s="210"/>
      <c r="G650" s="210"/>
      <c r="H650" s="210"/>
      <c r="I650" s="627"/>
      <c r="J650" s="210"/>
      <c r="K650" s="210"/>
      <c r="L650" s="210"/>
      <c r="M650" s="626"/>
      <c r="N650" s="210"/>
      <c r="O650" s="210"/>
      <c r="P650" s="210"/>
      <c r="Q650" s="210"/>
      <c r="R650" s="210"/>
      <c r="S650" s="210"/>
      <c r="T650" s="210"/>
      <c r="U650" s="210"/>
      <c r="V650" s="210"/>
      <c r="W650" s="210"/>
      <c r="X650" s="210"/>
      <c r="Y650" s="210"/>
      <c r="Z650" s="210"/>
    </row>
    <row r="651" ht="12.75" customHeight="1">
      <c r="A651" s="625"/>
      <c r="B651" s="625"/>
      <c r="C651" s="625"/>
      <c r="D651" s="627"/>
      <c r="E651" s="210"/>
      <c r="F651" s="210"/>
      <c r="G651" s="210"/>
      <c r="H651" s="210"/>
      <c r="I651" s="627"/>
      <c r="J651" s="210"/>
      <c r="K651" s="210"/>
      <c r="L651" s="210"/>
      <c r="M651" s="626"/>
      <c r="N651" s="210"/>
      <c r="O651" s="210"/>
      <c r="P651" s="210"/>
      <c r="Q651" s="210"/>
      <c r="R651" s="210"/>
      <c r="S651" s="210"/>
      <c r="T651" s="210"/>
      <c r="U651" s="210"/>
      <c r="V651" s="210"/>
      <c r="W651" s="210"/>
      <c r="X651" s="210"/>
      <c r="Y651" s="210"/>
      <c r="Z651" s="210"/>
    </row>
    <row r="652" ht="12.75" customHeight="1">
      <c r="A652" s="625"/>
      <c r="B652" s="625"/>
      <c r="C652" s="625"/>
      <c r="D652" s="627"/>
      <c r="E652" s="210"/>
      <c r="F652" s="210"/>
      <c r="G652" s="210"/>
      <c r="H652" s="210"/>
      <c r="I652" s="627"/>
      <c r="J652" s="210"/>
      <c r="K652" s="210"/>
      <c r="L652" s="210"/>
      <c r="M652" s="626"/>
      <c r="N652" s="210"/>
      <c r="O652" s="210"/>
      <c r="P652" s="210"/>
      <c r="Q652" s="210"/>
      <c r="R652" s="210"/>
      <c r="S652" s="210"/>
      <c r="T652" s="210"/>
      <c r="U652" s="210"/>
      <c r="V652" s="210"/>
      <c r="W652" s="210"/>
      <c r="X652" s="210"/>
      <c r="Y652" s="210"/>
      <c r="Z652" s="210"/>
    </row>
    <row r="653" ht="12.75" customHeight="1">
      <c r="A653" s="625"/>
      <c r="B653" s="625"/>
      <c r="C653" s="625"/>
      <c r="D653" s="627"/>
      <c r="E653" s="210"/>
      <c r="F653" s="210"/>
      <c r="G653" s="210"/>
      <c r="H653" s="210"/>
      <c r="I653" s="627"/>
      <c r="J653" s="210"/>
      <c r="K653" s="210"/>
      <c r="L653" s="210"/>
      <c r="M653" s="626"/>
      <c r="N653" s="210"/>
      <c r="O653" s="210"/>
      <c r="P653" s="210"/>
      <c r="Q653" s="210"/>
      <c r="R653" s="210"/>
      <c r="S653" s="210"/>
      <c r="T653" s="210"/>
      <c r="U653" s="210"/>
      <c r="V653" s="210"/>
      <c r="W653" s="210"/>
      <c r="X653" s="210"/>
      <c r="Y653" s="210"/>
      <c r="Z653" s="210"/>
    </row>
    <row r="654" ht="12.75" customHeight="1">
      <c r="A654" s="625"/>
      <c r="B654" s="625"/>
      <c r="C654" s="625"/>
      <c r="D654" s="627"/>
      <c r="E654" s="210"/>
      <c r="F654" s="210"/>
      <c r="G654" s="210"/>
      <c r="H654" s="210"/>
      <c r="I654" s="627"/>
      <c r="J654" s="210"/>
      <c r="K654" s="210"/>
      <c r="L654" s="210"/>
      <c r="M654" s="626"/>
      <c r="N654" s="210"/>
      <c r="O654" s="210"/>
      <c r="P654" s="210"/>
      <c r="Q654" s="210"/>
      <c r="R654" s="210"/>
      <c r="S654" s="210"/>
      <c r="T654" s="210"/>
      <c r="U654" s="210"/>
      <c r="V654" s="210"/>
      <c r="W654" s="210"/>
      <c r="X654" s="210"/>
      <c r="Y654" s="210"/>
      <c r="Z654" s="210"/>
    </row>
    <row r="655" ht="12.75" customHeight="1">
      <c r="A655" s="625"/>
      <c r="B655" s="625"/>
      <c r="C655" s="625"/>
      <c r="D655" s="627"/>
      <c r="E655" s="210"/>
      <c r="F655" s="210"/>
      <c r="G655" s="210"/>
      <c r="H655" s="210"/>
      <c r="I655" s="627"/>
      <c r="J655" s="210"/>
      <c r="K655" s="210"/>
      <c r="L655" s="210"/>
      <c r="M655" s="626"/>
      <c r="N655" s="210"/>
      <c r="O655" s="210"/>
      <c r="P655" s="210"/>
      <c r="Q655" s="210"/>
      <c r="R655" s="210"/>
      <c r="S655" s="210"/>
      <c r="T655" s="210"/>
      <c r="U655" s="210"/>
      <c r="V655" s="210"/>
      <c r="W655" s="210"/>
      <c r="X655" s="210"/>
      <c r="Y655" s="210"/>
      <c r="Z655" s="210"/>
    </row>
    <row r="656" ht="12.75" customHeight="1">
      <c r="A656" s="625"/>
      <c r="B656" s="625"/>
      <c r="C656" s="625"/>
      <c r="D656" s="627"/>
      <c r="E656" s="210"/>
      <c r="F656" s="210"/>
      <c r="G656" s="210"/>
      <c r="H656" s="210"/>
      <c r="I656" s="627"/>
      <c r="J656" s="210"/>
      <c r="K656" s="210"/>
      <c r="L656" s="210"/>
      <c r="M656" s="626"/>
      <c r="N656" s="210"/>
      <c r="O656" s="210"/>
      <c r="P656" s="210"/>
      <c r="Q656" s="210"/>
      <c r="R656" s="210"/>
      <c r="S656" s="210"/>
      <c r="T656" s="210"/>
      <c r="U656" s="210"/>
      <c r="V656" s="210"/>
      <c r="W656" s="210"/>
      <c r="X656" s="210"/>
      <c r="Y656" s="210"/>
      <c r="Z656" s="210"/>
    </row>
    <row r="657" ht="12.75" customHeight="1">
      <c r="A657" s="625"/>
      <c r="B657" s="625"/>
      <c r="C657" s="625"/>
      <c r="D657" s="627"/>
      <c r="E657" s="210"/>
      <c r="F657" s="210"/>
      <c r="G657" s="210"/>
      <c r="H657" s="210"/>
      <c r="I657" s="627"/>
      <c r="J657" s="210"/>
      <c r="K657" s="210"/>
      <c r="L657" s="210"/>
      <c r="M657" s="626"/>
      <c r="N657" s="210"/>
      <c r="O657" s="210"/>
      <c r="P657" s="210"/>
      <c r="Q657" s="210"/>
      <c r="R657" s="210"/>
      <c r="S657" s="210"/>
      <c r="T657" s="210"/>
      <c r="U657" s="210"/>
      <c r="V657" s="210"/>
      <c r="W657" s="210"/>
      <c r="X657" s="210"/>
      <c r="Y657" s="210"/>
      <c r="Z657" s="210"/>
    </row>
    <row r="658" ht="12.75" customHeight="1">
      <c r="A658" s="625"/>
      <c r="B658" s="625"/>
      <c r="C658" s="625"/>
      <c r="D658" s="627"/>
      <c r="E658" s="210"/>
      <c r="F658" s="210"/>
      <c r="G658" s="210"/>
      <c r="H658" s="210"/>
      <c r="I658" s="627"/>
      <c r="J658" s="210"/>
      <c r="K658" s="210"/>
      <c r="L658" s="210"/>
      <c r="M658" s="626"/>
      <c r="N658" s="210"/>
      <c r="O658" s="210"/>
      <c r="P658" s="210"/>
      <c r="Q658" s="210"/>
      <c r="R658" s="210"/>
      <c r="S658" s="210"/>
      <c r="T658" s="210"/>
      <c r="U658" s="210"/>
      <c r="V658" s="210"/>
      <c r="W658" s="210"/>
      <c r="X658" s="210"/>
      <c r="Y658" s="210"/>
      <c r="Z658" s="210"/>
    </row>
    <row r="659" ht="12.75" customHeight="1">
      <c r="A659" s="625"/>
      <c r="B659" s="625"/>
      <c r="C659" s="625"/>
      <c r="D659" s="627"/>
      <c r="E659" s="210"/>
      <c r="F659" s="210"/>
      <c r="G659" s="210"/>
      <c r="H659" s="210"/>
      <c r="I659" s="627"/>
      <c r="J659" s="210"/>
      <c r="K659" s="210"/>
      <c r="L659" s="210"/>
      <c r="M659" s="626"/>
      <c r="N659" s="210"/>
      <c r="O659" s="210"/>
      <c r="P659" s="210"/>
      <c r="Q659" s="210"/>
      <c r="R659" s="210"/>
      <c r="S659" s="210"/>
      <c r="T659" s="210"/>
      <c r="U659" s="210"/>
      <c r="V659" s="210"/>
      <c r="W659" s="210"/>
      <c r="X659" s="210"/>
      <c r="Y659" s="210"/>
      <c r="Z659" s="210"/>
    </row>
    <row r="660" ht="12.75" customHeight="1">
      <c r="A660" s="625"/>
      <c r="B660" s="625"/>
      <c r="C660" s="625"/>
      <c r="D660" s="627"/>
      <c r="E660" s="210"/>
      <c r="F660" s="210"/>
      <c r="G660" s="210"/>
      <c r="H660" s="210"/>
      <c r="I660" s="627"/>
      <c r="J660" s="210"/>
      <c r="K660" s="210"/>
      <c r="L660" s="210"/>
      <c r="M660" s="626"/>
      <c r="N660" s="210"/>
      <c r="O660" s="210"/>
      <c r="P660" s="210"/>
      <c r="Q660" s="210"/>
      <c r="R660" s="210"/>
      <c r="S660" s="210"/>
      <c r="T660" s="210"/>
      <c r="U660" s="210"/>
      <c r="V660" s="210"/>
      <c r="W660" s="210"/>
      <c r="X660" s="210"/>
      <c r="Y660" s="210"/>
      <c r="Z660" s="210"/>
    </row>
    <row r="661" ht="12.75" customHeight="1">
      <c r="A661" s="625"/>
      <c r="B661" s="625"/>
      <c r="C661" s="625"/>
      <c r="D661" s="627"/>
      <c r="E661" s="210"/>
      <c r="F661" s="210"/>
      <c r="G661" s="210"/>
      <c r="H661" s="210"/>
      <c r="I661" s="627"/>
      <c r="J661" s="210"/>
      <c r="K661" s="210"/>
      <c r="L661" s="210"/>
      <c r="M661" s="626"/>
      <c r="N661" s="210"/>
      <c r="O661" s="210"/>
      <c r="P661" s="210"/>
      <c r="Q661" s="210"/>
      <c r="R661" s="210"/>
      <c r="S661" s="210"/>
      <c r="T661" s="210"/>
      <c r="U661" s="210"/>
      <c r="V661" s="210"/>
      <c r="W661" s="210"/>
      <c r="X661" s="210"/>
      <c r="Y661" s="210"/>
      <c r="Z661" s="210"/>
    </row>
    <row r="662" ht="12.75" customHeight="1">
      <c r="A662" s="625"/>
      <c r="B662" s="625"/>
      <c r="C662" s="625"/>
      <c r="D662" s="627"/>
      <c r="E662" s="210"/>
      <c r="F662" s="210"/>
      <c r="G662" s="210"/>
      <c r="H662" s="210"/>
      <c r="I662" s="627"/>
      <c r="J662" s="210"/>
      <c r="K662" s="210"/>
      <c r="L662" s="210"/>
      <c r="M662" s="626"/>
      <c r="N662" s="210"/>
      <c r="O662" s="210"/>
      <c r="P662" s="210"/>
      <c r="Q662" s="210"/>
      <c r="R662" s="210"/>
      <c r="S662" s="210"/>
      <c r="T662" s="210"/>
      <c r="U662" s="210"/>
      <c r="V662" s="210"/>
      <c r="W662" s="210"/>
      <c r="X662" s="210"/>
      <c r="Y662" s="210"/>
      <c r="Z662" s="210"/>
    </row>
    <row r="663" ht="12.75" customHeight="1">
      <c r="A663" s="625"/>
      <c r="B663" s="625"/>
      <c r="C663" s="625"/>
      <c r="D663" s="627"/>
      <c r="E663" s="210"/>
      <c r="F663" s="210"/>
      <c r="G663" s="210"/>
      <c r="H663" s="210"/>
      <c r="I663" s="627"/>
      <c r="J663" s="210"/>
      <c r="K663" s="210"/>
      <c r="L663" s="210"/>
      <c r="M663" s="626"/>
      <c r="N663" s="210"/>
      <c r="O663" s="210"/>
      <c r="P663" s="210"/>
      <c r="Q663" s="210"/>
      <c r="R663" s="210"/>
      <c r="S663" s="210"/>
      <c r="T663" s="210"/>
      <c r="U663" s="210"/>
      <c r="V663" s="210"/>
      <c r="W663" s="210"/>
      <c r="X663" s="210"/>
      <c r="Y663" s="210"/>
      <c r="Z663" s="210"/>
    </row>
    <row r="664" ht="12.75" customHeight="1">
      <c r="A664" s="625"/>
      <c r="B664" s="625"/>
      <c r="C664" s="625"/>
      <c r="D664" s="627"/>
      <c r="E664" s="210"/>
      <c r="F664" s="210"/>
      <c r="G664" s="210"/>
      <c r="H664" s="210"/>
      <c r="I664" s="627"/>
      <c r="J664" s="210"/>
      <c r="K664" s="210"/>
      <c r="L664" s="210"/>
      <c r="M664" s="626"/>
      <c r="N664" s="210"/>
      <c r="O664" s="210"/>
      <c r="P664" s="210"/>
      <c r="Q664" s="210"/>
      <c r="R664" s="210"/>
      <c r="S664" s="210"/>
      <c r="T664" s="210"/>
      <c r="U664" s="210"/>
      <c r="V664" s="210"/>
      <c r="W664" s="210"/>
      <c r="X664" s="210"/>
      <c r="Y664" s="210"/>
      <c r="Z664" s="210"/>
    </row>
    <row r="665" ht="12.75" customHeight="1">
      <c r="A665" s="625"/>
      <c r="B665" s="625"/>
      <c r="C665" s="625"/>
      <c r="D665" s="627"/>
      <c r="E665" s="210"/>
      <c r="F665" s="210"/>
      <c r="G665" s="210"/>
      <c r="H665" s="210"/>
      <c r="I665" s="627"/>
      <c r="J665" s="210"/>
      <c r="K665" s="210"/>
      <c r="L665" s="210"/>
      <c r="M665" s="626"/>
      <c r="N665" s="210"/>
      <c r="O665" s="210"/>
      <c r="P665" s="210"/>
      <c r="Q665" s="210"/>
      <c r="R665" s="210"/>
      <c r="S665" s="210"/>
      <c r="T665" s="210"/>
      <c r="U665" s="210"/>
      <c r="V665" s="210"/>
      <c r="W665" s="210"/>
      <c r="X665" s="210"/>
      <c r="Y665" s="210"/>
      <c r="Z665" s="210"/>
    </row>
    <row r="666" ht="12.75" customHeight="1">
      <c r="A666" s="625"/>
      <c r="B666" s="625"/>
      <c r="C666" s="625"/>
      <c r="D666" s="627"/>
      <c r="E666" s="210"/>
      <c r="F666" s="210"/>
      <c r="G666" s="210"/>
      <c r="H666" s="210"/>
      <c r="I666" s="627"/>
      <c r="J666" s="210"/>
      <c r="K666" s="210"/>
      <c r="L666" s="210"/>
      <c r="M666" s="626"/>
      <c r="N666" s="210"/>
      <c r="O666" s="210"/>
      <c r="P666" s="210"/>
      <c r="Q666" s="210"/>
      <c r="R666" s="210"/>
      <c r="S666" s="210"/>
      <c r="T666" s="210"/>
      <c r="U666" s="210"/>
      <c r="V666" s="210"/>
      <c r="W666" s="210"/>
      <c r="X666" s="210"/>
      <c r="Y666" s="210"/>
      <c r="Z666" s="210"/>
    </row>
    <row r="667" ht="12.75" customHeight="1">
      <c r="A667" s="625"/>
      <c r="B667" s="625"/>
      <c r="C667" s="625"/>
      <c r="D667" s="627"/>
      <c r="E667" s="210"/>
      <c r="F667" s="210"/>
      <c r="G667" s="210"/>
      <c r="H667" s="210"/>
      <c r="I667" s="627"/>
      <c r="J667" s="210"/>
      <c r="K667" s="210"/>
      <c r="L667" s="210"/>
      <c r="M667" s="626"/>
      <c r="N667" s="210"/>
      <c r="O667" s="210"/>
      <c r="P667" s="210"/>
      <c r="Q667" s="210"/>
      <c r="R667" s="210"/>
      <c r="S667" s="210"/>
      <c r="T667" s="210"/>
      <c r="U667" s="210"/>
      <c r="V667" s="210"/>
      <c r="W667" s="210"/>
      <c r="X667" s="210"/>
      <c r="Y667" s="210"/>
      <c r="Z667" s="210"/>
    </row>
    <row r="668" ht="12.75" customHeight="1">
      <c r="A668" s="625"/>
      <c r="B668" s="625"/>
      <c r="C668" s="625"/>
      <c r="D668" s="627"/>
      <c r="E668" s="210"/>
      <c r="F668" s="210"/>
      <c r="G668" s="210"/>
      <c r="H668" s="210"/>
      <c r="I668" s="627"/>
      <c r="J668" s="210"/>
      <c r="K668" s="210"/>
      <c r="L668" s="210"/>
      <c r="M668" s="626"/>
      <c r="N668" s="210"/>
      <c r="O668" s="210"/>
      <c r="P668" s="210"/>
      <c r="Q668" s="210"/>
      <c r="R668" s="210"/>
      <c r="S668" s="210"/>
      <c r="T668" s="210"/>
      <c r="U668" s="210"/>
      <c r="V668" s="210"/>
      <c r="W668" s="210"/>
      <c r="X668" s="210"/>
      <c r="Y668" s="210"/>
      <c r="Z668" s="210"/>
    </row>
    <row r="669" ht="12.75" customHeight="1">
      <c r="A669" s="625"/>
      <c r="B669" s="625"/>
      <c r="C669" s="625"/>
      <c r="D669" s="627"/>
      <c r="E669" s="210"/>
      <c r="F669" s="210"/>
      <c r="G669" s="210"/>
      <c r="H669" s="210"/>
      <c r="I669" s="627"/>
      <c r="J669" s="210"/>
      <c r="K669" s="210"/>
      <c r="L669" s="210"/>
      <c r="M669" s="626"/>
      <c r="N669" s="210"/>
      <c r="O669" s="210"/>
      <c r="P669" s="210"/>
      <c r="Q669" s="210"/>
      <c r="R669" s="210"/>
      <c r="S669" s="210"/>
      <c r="T669" s="210"/>
      <c r="U669" s="210"/>
      <c r="V669" s="210"/>
      <c r="W669" s="210"/>
      <c r="X669" s="210"/>
      <c r="Y669" s="210"/>
      <c r="Z669" s="210"/>
    </row>
    <row r="670" ht="12.75" customHeight="1">
      <c r="A670" s="625"/>
      <c r="B670" s="625"/>
      <c r="C670" s="625"/>
      <c r="D670" s="627"/>
      <c r="E670" s="210"/>
      <c r="F670" s="210"/>
      <c r="G670" s="210"/>
      <c r="H670" s="210"/>
      <c r="I670" s="627"/>
      <c r="J670" s="210"/>
      <c r="K670" s="210"/>
      <c r="L670" s="210"/>
      <c r="M670" s="626"/>
      <c r="N670" s="210"/>
      <c r="O670" s="210"/>
      <c r="P670" s="210"/>
      <c r="Q670" s="210"/>
      <c r="R670" s="210"/>
      <c r="S670" s="210"/>
      <c r="T670" s="210"/>
      <c r="U670" s="210"/>
      <c r="V670" s="210"/>
      <c r="W670" s="210"/>
      <c r="X670" s="210"/>
      <c r="Y670" s="210"/>
      <c r="Z670" s="210"/>
    </row>
    <row r="671" ht="12.75" customHeight="1">
      <c r="A671" s="625"/>
      <c r="B671" s="625"/>
      <c r="C671" s="625"/>
      <c r="D671" s="627"/>
      <c r="E671" s="210"/>
      <c r="F671" s="210"/>
      <c r="G671" s="210"/>
      <c r="H671" s="210"/>
      <c r="I671" s="627"/>
      <c r="J671" s="210"/>
      <c r="K671" s="210"/>
      <c r="L671" s="210"/>
      <c r="M671" s="626"/>
      <c r="N671" s="210"/>
      <c r="O671" s="210"/>
      <c r="P671" s="210"/>
      <c r="Q671" s="210"/>
      <c r="R671" s="210"/>
      <c r="S671" s="210"/>
      <c r="T671" s="210"/>
      <c r="U671" s="210"/>
      <c r="V671" s="210"/>
      <c r="W671" s="210"/>
      <c r="X671" s="210"/>
      <c r="Y671" s="210"/>
      <c r="Z671" s="210"/>
    </row>
    <row r="672" ht="12.75" customHeight="1">
      <c r="A672" s="625"/>
      <c r="B672" s="625"/>
      <c r="C672" s="625"/>
      <c r="D672" s="627"/>
      <c r="E672" s="210"/>
      <c r="F672" s="210"/>
      <c r="G672" s="210"/>
      <c r="H672" s="210"/>
      <c r="I672" s="627"/>
      <c r="J672" s="210"/>
      <c r="K672" s="210"/>
      <c r="L672" s="210"/>
      <c r="M672" s="626"/>
      <c r="N672" s="210"/>
      <c r="O672" s="210"/>
      <c r="P672" s="210"/>
      <c r="Q672" s="210"/>
      <c r="R672" s="210"/>
      <c r="S672" s="210"/>
      <c r="T672" s="210"/>
      <c r="U672" s="210"/>
      <c r="V672" s="210"/>
      <c r="W672" s="210"/>
      <c r="X672" s="210"/>
      <c r="Y672" s="210"/>
      <c r="Z672" s="210"/>
    </row>
    <row r="673" ht="12.75" customHeight="1">
      <c r="A673" s="625"/>
      <c r="B673" s="625"/>
      <c r="C673" s="625"/>
      <c r="D673" s="627"/>
      <c r="E673" s="210"/>
      <c r="F673" s="210"/>
      <c r="G673" s="210"/>
      <c r="H673" s="210"/>
      <c r="I673" s="627"/>
      <c r="J673" s="210"/>
      <c r="K673" s="210"/>
      <c r="L673" s="210"/>
      <c r="M673" s="626"/>
      <c r="N673" s="210"/>
      <c r="O673" s="210"/>
      <c r="P673" s="210"/>
      <c r="Q673" s="210"/>
      <c r="R673" s="210"/>
      <c r="S673" s="210"/>
      <c r="T673" s="210"/>
      <c r="U673" s="210"/>
      <c r="V673" s="210"/>
      <c r="W673" s="210"/>
      <c r="X673" s="210"/>
      <c r="Y673" s="210"/>
      <c r="Z673" s="210"/>
    </row>
    <row r="674" ht="12.75" customHeight="1">
      <c r="A674" s="625"/>
      <c r="B674" s="625"/>
      <c r="C674" s="625"/>
      <c r="D674" s="627"/>
      <c r="E674" s="210"/>
      <c r="F674" s="210"/>
      <c r="G674" s="210"/>
      <c r="H674" s="210"/>
      <c r="I674" s="627"/>
      <c r="J674" s="210"/>
      <c r="K674" s="210"/>
      <c r="L674" s="210"/>
      <c r="M674" s="626"/>
      <c r="N674" s="210"/>
      <c r="O674" s="210"/>
      <c r="P674" s="210"/>
      <c r="Q674" s="210"/>
      <c r="R674" s="210"/>
      <c r="S674" s="210"/>
      <c r="T674" s="210"/>
      <c r="U674" s="210"/>
      <c r="V674" s="210"/>
      <c r="W674" s="210"/>
      <c r="X674" s="210"/>
      <c r="Y674" s="210"/>
      <c r="Z674" s="210"/>
    </row>
    <row r="675" ht="12.75" customHeight="1">
      <c r="A675" s="625"/>
      <c r="B675" s="625"/>
      <c r="C675" s="625"/>
      <c r="D675" s="627"/>
      <c r="E675" s="210"/>
      <c r="F675" s="210"/>
      <c r="G675" s="210"/>
      <c r="H675" s="210"/>
      <c r="I675" s="627"/>
      <c r="J675" s="210"/>
      <c r="K675" s="210"/>
      <c r="L675" s="210"/>
      <c r="M675" s="626"/>
      <c r="N675" s="210"/>
      <c r="O675" s="210"/>
      <c r="P675" s="210"/>
      <c r="Q675" s="210"/>
      <c r="R675" s="210"/>
      <c r="S675" s="210"/>
      <c r="T675" s="210"/>
      <c r="U675" s="210"/>
      <c r="V675" s="210"/>
      <c r="W675" s="210"/>
      <c r="X675" s="210"/>
      <c r="Y675" s="210"/>
      <c r="Z675" s="210"/>
    </row>
    <row r="676" ht="12.75" customHeight="1">
      <c r="A676" s="625"/>
      <c r="B676" s="625"/>
      <c r="C676" s="625"/>
      <c r="D676" s="627"/>
      <c r="E676" s="210"/>
      <c r="F676" s="210"/>
      <c r="G676" s="210"/>
      <c r="H676" s="210"/>
      <c r="I676" s="627"/>
      <c r="J676" s="210"/>
      <c r="K676" s="210"/>
      <c r="L676" s="210"/>
      <c r="M676" s="626"/>
      <c r="N676" s="210"/>
      <c r="O676" s="210"/>
      <c r="P676" s="210"/>
      <c r="Q676" s="210"/>
      <c r="R676" s="210"/>
      <c r="S676" s="210"/>
      <c r="T676" s="210"/>
      <c r="U676" s="210"/>
      <c r="V676" s="210"/>
      <c r="W676" s="210"/>
      <c r="X676" s="210"/>
      <c r="Y676" s="210"/>
      <c r="Z676" s="210"/>
    </row>
    <row r="677" ht="12.75" customHeight="1">
      <c r="A677" s="625"/>
      <c r="B677" s="625"/>
      <c r="C677" s="625"/>
      <c r="D677" s="627"/>
      <c r="E677" s="210"/>
      <c r="F677" s="210"/>
      <c r="G677" s="210"/>
      <c r="H677" s="210"/>
      <c r="I677" s="627"/>
      <c r="J677" s="210"/>
      <c r="K677" s="210"/>
      <c r="L677" s="210"/>
      <c r="M677" s="626"/>
      <c r="N677" s="210"/>
      <c r="O677" s="210"/>
      <c r="P677" s="210"/>
      <c r="Q677" s="210"/>
      <c r="R677" s="210"/>
      <c r="S677" s="210"/>
      <c r="T677" s="210"/>
      <c r="U677" s="210"/>
      <c r="V677" s="210"/>
      <c r="W677" s="210"/>
      <c r="X677" s="210"/>
      <c r="Y677" s="210"/>
      <c r="Z677" s="210"/>
    </row>
    <row r="678" ht="12.75" customHeight="1">
      <c r="A678" s="625"/>
      <c r="B678" s="625"/>
      <c r="C678" s="625"/>
      <c r="D678" s="627"/>
      <c r="E678" s="210"/>
      <c r="F678" s="210"/>
      <c r="G678" s="210"/>
      <c r="H678" s="210"/>
      <c r="I678" s="627"/>
      <c r="J678" s="210"/>
      <c r="K678" s="210"/>
      <c r="L678" s="210"/>
      <c r="M678" s="626"/>
      <c r="N678" s="210"/>
      <c r="O678" s="210"/>
      <c r="P678" s="210"/>
      <c r="Q678" s="210"/>
      <c r="R678" s="210"/>
      <c r="S678" s="210"/>
      <c r="T678" s="210"/>
      <c r="U678" s="210"/>
      <c r="V678" s="210"/>
      <c r="W678" s="210"/>
      <c r="X678" s="210"/>
      <c r="Y678" s="210"/>
      <c r="Z678" s="210"/>
    </row>
    <row r="679" ht="12.75" customHeight="1">
      <c r="A679" s="625"/>
      <c r="B679" s="625"/>
      <c r="C679" s="625"/>
      <c r="D679" s="627"/>
      <c r="E679" s="210"/>
      <c r="F679" s="210"/>
      <c r="G679" s="210"/>
      <c r="H679" s="210"/>
      <c r="I679" s="627"/>
      <c r="J679" s="210"/>
      <c r="K679" s="210"/>
      <c r="L679" s="210"/>
      <c r="M679" s="626"/>
      <c r="N679" s="210"/>
      <c r="O679" s="210"/>
      <c r="P679" s="210"/>
      <c r="Q679" s="210"/>
      <c r="R679" s="210"/>
      <c r="S679" s="210"/>
      <c r="T679" s="210"/>
      <c r="U679" s="210"/>
      <c r="V679" s="210"/>
      <c r="W679" s="210"/>
      <c r="X679" s="210"/>
      <c r="Y679" s="210"/>
      <c r="Z679" s="210"/>
    </row>
    <row r="680" ht="12.75" customHeight="1">
      <c r="A680" s="625"/>
      <c r="B680" s="625"/>
      <c r="C680" s="625"/>
      <c r="D680" s="627"/>
      <c r="E680" s="210"/>
      <c r="F680" s="210"/>
      <c r="G680" s="210"/>
      <c r="H680" s="210"/>
      <c r="I680" s="627"/>
      <c r="J680" s="210"/>
      <c r="K680" s="210"/>
      <c r="L680" s="210"/>
      <c r="M680" s="626"/>
      <c r="N680" s="210"/>
      <c r="O680" s="210"/>
      <c r="P680" s="210"/>
      <c r="Q680" s="210"/>
      <c r="R680" s="210"/>
      <c r="S680" s="210"/>
      <c r="T680" s="210"/>
      <c r="U680" s="210"/>
      <c r="V680" s="210"/>
      <c r="W680" s="210"/>
      <c r="X680" s="210"/>
      <c r="Y680" s="210"/>
      <c r="Z680" s="210"/>
    </row>
    <row r="681" ht="12.75" customHeight="1">
      <c r="A681" s="625"/>
      <c r="B681" s="625"/>
      <c r="C681" s="625"/>
      <c r="D681" s="627"/>
      <c r="E681" s="210"/>
      <c r="F681" s="210"/>
      <c r="G681" s="210"/>
      <c r="H681" s="210"/>
      <c r="I681" s="627"/>
      <c r="J681" s="210"/>
      <c r="K681" s="210"/>
      <c r="L681" s="210"/>
      <c r="M681" s="626"/>
      <c r="N681" s="210"/>
      <c r="O681" s="210"/>
      <c r="P681" s="210"/>
      <c r="Q681" s="210"/>
      <c r="R681" s="210"/>
      <c r="S681" s="210"/>
      <c r="T681" s="210"/>
      <c r="U681" s="210"/>
      <c r="V681" s="210"/>
      <c r="W681" s="210"/>
      <c r="X681" s="210"/>
      <c r="Y681" s="210"/>
      <c r="Z681" s="210"/>
    </row>
    <row r="682" ht="12.75" customHeight="1">
      <c r="A682" s="625"/>
      <c r="B682" s="625"/>
      <c r="C682" s="625"/>
      <c r="D682" s="627"/>
      <c r="E682" s="210"/>
      <c r="F682" s="210"/>
      <c r="G682" s="210"/>
      <c r="H682" s="210"/>
      <c r="I682" s="627"/>
      <c r="J682" s="210"/>
      <c r="K682" s="210"/>
      <c r="L682" s="210"/>
      <c r="M682" s="626"/>
      <c r="N682" s="210"/>
      <c r="O682" s="210"/>
      <c r="P682" s="210"/>
      <c r="Q682" s="210"/>
      <c r="R682" s="210"/>
      <c r="S682" s="210"/>
      <c r="T682" s="210"/>
      <c r="U682" s="210"/>
      <c r="V682" s="210"/>
      <c r="W682" s="210"/>
      <c r="X682" s="210"/>
      <c r="Y682" s="210"/>
      <c r="Z682" s="210"/>
    </row>
    <row r="683" ht="12.75" customHeight="1">
      <c r="A683" s="625"/>
      <c r="B683" s="625"/>
      <c r="C683" s="625"/>
      <c r="D683" s="627"/>
      <c r="E683" s="210"/>
      <c r="F683" s="210"/>
      <c r="G683" s="210"/>
      <c r="H683" s="210"/>
      <c r="I683" s="627"/>
      <c r="J683" s="210"/>
      <c r="K683" s="210"/>
      <c r="L683" s="210"/>
      <c r="M683" s="626"/>
      <c r="N683" s="210"/>
      <c r="O683" s="210"/>
      <c r="P683" s="210"/>
      <c r="Q683" s="210"/>
      <c r="R683" s="210"/>
      <c r="S683" s="210"/>
      <c r="T683" s="210"/>
      <c r="U683" s="210"/>
      <c r="V683" s="210"/>
      <c r="W683" s="210"/>
      <c r="X683" s="210"/>
      <c r="Y683" s="210"/>
      <c r="Z683" s="210"/>
    </row>
    <row r="684" ht="12.75" customHeight="1">
      <c r="A684" s="625"/>
      <c r="B684" s="625"/>
      <c r="C684" s="625"/>
      <c r="D684" s="627"/>
      <c r="E684" s="210"/>
      <c r="F684" s="210"/>
      <c r="G684" s="210"/>
      <c r="H684" s="210"/>
      <c r="I684" s="627"/>
      <c r="J684" s="210"/>
      <c r="K684" s="210"/>
      <c r="L684" s="210"/>
      <c r="M684" s="626"/>
      <c r="N684" s="210"/>
      <c r="O684" s="210"/>
      <c r="P684" s="210"/>
      <c r="Q684" s="210"/>
      <c r="R684" s="210"/>
      <c r="S684" s="210"/>
      <c r="T684" s="210"/>
      <c r="U684" s="210"/>
      <c r="V684" s="210"/>
      <c r="W684" s="210"/>
      <c r="X684" s="210"/>
      <c r="Y684" s="210"/>
      <c r="Z684" s="210"/>
    </row>
    <row r="685" ht="12.75" customHeight="1">
      <c r="A685" s="625"/>
      <c r="B685" s="625"/>
      <c r="C685" s="625"/>
      <c r="D685" s="627"/>
      <c r="E685" s="210"/>
      <c r="F685" s="210"/>
      <c r="G685" s="210"/>
      <c r="H685" s="210"/>
      <c r="I685" s="627"/>
      <c r="J685" s="210"/>
      <c r="K685" s="210"/>
      <c r="L685" s="210"/>
      <c r="M685" s="626"/>
      <c r="N685" s="210"/>
      <c r="O685" s="210"/>
      <c r="P685" s="210"/>
      <c r="Q685" s="210"/>
      <c r="R685" s="210"/>
      <c r="S685" s="210"/>
      <c r="T685" s="210"/>
      <c r="U685" s="210"/>
      <c r="V685" s="210"/>
      <c r="W685" s="210"/>
      <c r="X685" s="210"/>
      <c r="Y685" s="210"/>
      <c r="Z685" s="210"/>
    </row>
    <row r="686" ht="12.75" customHeight="1">
      <c r="A686" s="625"/>
      <c r="B686" s="625"/>
      <c r="C686" s="625"/>
      <c r="D686" s="627"/>
      <c r="E686" s="210"/>
      <c r="F686" s="210"/>
      <c r="G686" s="210"/>
      <c r="H686" s="210"/>
      <c r="I686" s="627"/>
      <c r="J686" s="210"/>
      <c r="K686" s="210"/>
      <c r="L686" s="210"/>
      <c r="M686" s="626"/>
      <c r="N686" s="210"/>
      <c r="O686" s="210"/>
      <c r="P686" s="210"/>
      <c r="Q686" s="210"/>
      <c r="R686" s="210"/>
      <c r="S686" s="210"/>
      <c r="T686" s="210"/>
      <c r="U686" s="210"/>
      <c r="V686" s="210"/>
      <c r="W686" s="210"/>
      <c r="X686" s="210"/>
      <c r="Y686" s="210"/>
      <c r="Z686" s="210"/>
    </row>
    <row r="687" ht="12.75" customHeight="1">
      <c r="A687" s="625"/>
      <c r="B687" s="625"/>
      <c r="C687" s="625"/>
      <c r="D687" s="627"/>
      <c r="E687" s="210"/>
      <c r="F687" s="210"/>
      <c r="G687" s="210"/>
      <c r="H687" s="210"/>
      <c r="I687" s="627"/>
      <c r="J687" s="210"/>
      <c r="K687" s="210"/>
      <c r="L687" s="210"/>
      <c r="M687" s="626"/>
      <c r="N687" s="210"/>
      <c r="O687" s="210"/>
      <c r="P687" s="210"/>
      <c r="Q687" s="210"/>
      <c r="R687" s="210"/>
      <c r="S687" s="210"/>
      <c r="T687" s="210"/>
      <c r="U687" s="210"/>
      <c r="V687" s="210"/>
      <c r="W687" s="210"/>
      <c r="X687" s="210"/>
      <c r="Y687" s="210"/>
      <c r="Z687" s="210"/>
    </row>
    <row r="688" ht="12.75" customHeight="1">
      <c r="A688" s="625"/>
      <c r="B688" s="625"/>
      <c r="C688" s="625"/>
      <c r="D688" s="627"/>
      <c r="E688" s="210"/>
      <c r="F688" s="210"/>
      <c r="G688" s="210"/>
      <c r="H688" s="210"/>
      <c r="I688" s="627"/>
      <c r="J688" s="210"/>
      <c r="K688" s="210"/>
      <c r="L688" s="210"/>
      <c r="M688" s="626"/>
      <c r="N688" s="210"/>
      <c r="O688" s="210"/>
      <c r="P688" s="210"/>
      <c r="Q688" s="210"/>
      <c r="R688" s="210"/>
      <c r="S688" s="210"/>
      <c r="T688" s="210"/>
      <c r="U688" s="210"/>
      <c r="V688" s="210"/>
      <c r="W688" s="210"/>
      <c r="X688" s="210"/>
      <c r="Y688" s="210"/>
      <c r="Z688" s="210"/>
    </row>
    <row r="689" ht="12.75" customHeight="1">
      <c r="A689" s="625"/>
      <c r="B689" s="625"/>
      <c r="C689" s="625"/>
      <c r="D689" s="627"/>
      <c r="E689" s="210"/>
      <c r="F689" s="210"/>
      <c r="G689" s="210"/>
      <c r="H689" s="210"/>
      <c r="I689" s="627"/>
      <c r="J689" s="210"/>
      <c r="K689" s="210"/>
      <c r="L689" s="210"/>
      <c r="M689" s="626"/>
      <c r="N689" s="210"/>
      <c r="O689" s="210"/>
      <c r="P689" s="210"/>
      <c r="Q689" s="210"/>
      <c r="R689" s="210"/>
      <c r="S689" s="210"/>
      <c r="T689" s="210"/>
      <c r="U689" s="210"/>
      <c r="V689" s="210"/>
      <c r="W689" s="210"/>
      <c r="X689" s="210"/>
      <c r="Y689" s="210"/>
      <c r="Z689" s="210"/>
    </row>
    <row r="690" ht="12.75" customHeight="1">
      <c r="A690" s="625"/>
      <c r="B690" s="625"/>
      <c r="C690" s="625"/>
      <c r="D690" s="627"/>
      <c r="E690" s="210"/>
      <c r="F690" s="210"/>
      <c r="G690" s="210"/>
      <c r="H690" s="210"/>
      <c r="I690" s="627"/>
      <c r="J690" s="210"/>
      <c r="K690" s="210"/>
      <c r="L690" s="210"/>
      <c r="M690" s="626"/>
      <c r="N690" s="210"/>
      <c r="O690" s="210"/>
      <c r="P690" s="210"/>
      <c r="Q690" s="210"/>
      <c r="R690" s="210"/>
      <c r="S690" s="210"/>
      <c r="T690" s="210"/>
      <c r="U690" s="210"/>
      <c r="V690" s="210"/>
      <c r="W690" s="210"/>
      <c r="X690" s="210"/>
      <c r="Y690" s="210"/>
      <c r="Z690" s="210"/>
    </row>
    <row r="691" ht="12.75" customHeight="1">
      <c r="A691" s="625"/>
      <c r="B691" s="625"/>
      <c r="C691" s="625"/>
      <c r="D691" s="627"/>
      <c r="E691" s="210"/>
      <c r="F691" s="210"/>
      <c r="G691" s="210"/>
      <c r="H691" s="210"/>
      <c r="I691" s="627"/>
      <c r="J691" s="210"/>
      <c r="K691" s="210"/>
      <c r="L691" s="210"/>
      <c r="M691" s="626"/>
      <c r="N691" s="210"/>
      <c r="O691" s="210"/>
      <c r="P691" s="210"/>
      <c r="Q691" s="210"/>
      <c r="R691" s="210"/>
      <c r="S691" s="210"/>
      <c r="T691" s="210"/>
      <c r="U691" s="210"/>
      <c r="V691" s="210"/>
      <c r="W691" s="210"/>
      <c r="X691" s="210"/>
      <c r="Y691" s="210"/>
      <c r="Z691" s="210"/>
    </row>
    <row r="692" ht="12.75" customHeight="1">
      <c r="A692" s="625"/>
      <c r="B692" s="625"/>
      <c r="C692" s="625"/>
      <c r="D692" s="627"/>
      <c r="E692" s="210"/>
      <c r="F692" s="210"/>
      <c r="G692" s="210"/>
      <c r="H692" s="210"/>
      <c r="I692" s="627"/>
      <c r="J692" s="210"/>
      <c r="K692" s="210"/>
      <c r="L692" s="210"/>
      <c r="M692" s="626"/>
      <c r="N692" s="210"/>
      <c r="O692" s="210"/>
      <c r="P692" s="210"/>
      <c r="Q692" s="210"/>
      <c r="R692" s="210"/>
      <c r="S692" s="210"/>
      <c r="T692" s="210"/>
      <c r="U692" s="210"/>
      <c r="V692" s="210"/>
      <c r="W692" s="210"/>
      <c r="X692" s="210"/>
      <c r="Y692" s="210"/>
      <c r="Z692" s="210"/>
    </row>
    <row r="693" ht="12.75" customHeight="1">
      <c r="A693" s="625"/>
      <c r="B693" s="625"/>
      <c r="C693" s="625"/>
      <c r="D693" s="627"/>
      <c r="E693" s="210"/>
      <c r="F693" s="210"/>
      <c r="G693" s="210"/>
      <c r="H693" s="210"/>
      <c r="I693" s="627"/>
      <c r="J693" s="210"/>
      <c r="K693" s="210"/>
      <c r="L693" s="210"/>
      <c r="M693" s="626"/>
      <c r="N693" s="210"/>
      <c r="O693" s="210"/>
      <c r="P693" s="210"/>
      <c r="Q693" s="210"/>
      <c r="R693" s="210"/>
      <c r="S693" s="210"/>
      <c r="T693" s="210"/>
      <c r="U693" s="210"/>
      <c r="V693" s="210"/>
      <c r="W693" s="210"/>
      <c r="X693" s="210"/>
      <c r="Y693" s="210"/>
      <c r="Z693" s="210"/>
    </row>
    <row r="694" ht="12.75" customHeight="1">
      <c r="A694" s="625"/>
      <c r="B694" s="625"/>
      <c r="C694" s="625"/>
      <c r="D694" s="627"/>
      <c r="E694" s="210"/>
      <c r="F694" s="210"/>
      <c r="G694" s="210"/>
      <c r="H694" s="210"/>
      <c r="I694" s="627"/>
      <c r="J694" s="210"/>
      <c r="K694" s="210"/>
      <c r="L694" s="210"/>
      <c r="M694" s="626"/>
      <c r="N694" s="210"/>
      <c r="O694" s="210"/>
      <c r="P694" s="210"/>
      <c r="Q694" s="210"/>
      <c r="R694" s="210"/>
      <c r="S694" s="210"/>
      <c r="T694" s="210"/>
      <c r="U694" s="210"/>
      <c r="V694" s="210"/>
      <c r="W694" s="210"/>
      <c r="X694" s="210"/>
      <c r="Y694" s="210"/>
      <c r="Z694" s="210"/>
    </row>
    <row r="695" ht="12.75" customHeight="1">
      <c r="A695" s="625"/>
      <c r="B695" s="625"/>
      <c r="C695" s="625"/>
      <c r="D695" s="627"/>
      <c r="E695" s="210"/>
      <c r="F695" s="210"/>
      <c r="G695" s="210"/>
      <c r="H695" s="210"/>
      <c r="I695" s="627"/>
      <c r="J695" s="210"/>
      <c r="K695" s="210"/>
      <c r="L695" s="210"/>
      <c r="M695" s="626"/>
      <c r="N695" s="210"/>
      <c r="O695" s="210"/>
      <c r="P695" s="210"/>
      <c r="Q695" s="210"/>
      <c r="R695" s="210"/>
      <c r="S695" s="210"/>
      <c r="T695" s="210"/>
      <c r="U695" s="210"/>
      <c r="V695" s="210"/>
      <c r="W695" s="210"/>
      <c r="X695" s="210"/>
      <c r="Y695" s="210"/>
      <c r="Z695" s="210"/>
    </row>
    <row r="696" ht="12.75" customHeight="1">
      <c r="A696" s="625"/>
      <c r="B696" s="625"/>
      <c r="C696" s="625"/>
      <c r="D696" s="627"/>
      <c r="E696" s="210"/>
      <c r="F696" s="210"/>
      <c r="G696" s="210"/>
      <c r="H696" s="210"/>
      <c r="I696" s="627"/>
      <c r="J696" s="210"/>
      <c r="K696" s="210"/>
      <c r="L696" s="210"/>
      <c r="M696" s="626"/>
      <c r="N696" s="210"/>
      <c r="O696" s="210"/>
      <c r="P696" s="210"/>
      <c r="Q696" s="210"/>
      <c r="R696" s="210"/>
      <c r="S696" s="210"/>
      <c r="T696" s="210"/>
      <c r="U696" s="210"/>
      <c r="V696" s="210"/>
      <c r="W696" s="210"/>
      <c r="X696" s="210"/>
      <c r="Y696" s="210"/>
      <c r="Z696" s="210"/>
    </row>
    <row r="697" ht="12.75" customHeight="1">
      <c r="A697" s="625"/>
      <c r="B697" s="625"/>
      <c r="C697" s="625"/>
      <c r="D697" s="627"/>
      <c r="E697" s="210"/>
      <c r="F697" s="210"/>
      <c r="G697" s="210"/>
      <c r="H697" s="210"/>
      <c r="I697" s="627"/>
      <c r="J697" s="210"/>
      <c r="K697" s="210"/>
      <c r="L697" s="210"/>
      <c r="M697" s="626"/>
      <c r="N697" s="210"/>
      <c r="O697" s="210"/>
      <c r="P697" s="210"/>
      <c r="Q697" s="210"/>
      <c r="R697" s="210"/>
      <c r="S697" s="210"/>
      <c r="T697" s="210"/>
      <c r="U697" s="210"/>
      <c r="V697" s="210"/>
      <c r="W697" s="210"/>
      <c r="X697" s="210"/>
      <c r="Y697" s="210"/>
      <c r="Z697" s="210"/>
    </row>
    <row r="698" ht="12.75" customHeight="1">
      <c r="A698" s="625"/>
      <c r="B698" s="625"/>
      <c r="C698" s="625"/>
      <c r="D698" s="627"/>
      <c r="E698" s="210"/>
      <c r="F698" s="210"/>
      <c r="G698" s="210"/>
      <c r="H698" s="210"/>
      <c r="I698" s="627"/>
      <c r="J698" s="210"/>
      <c r="K698" s="210"/>
      <c r="L698" s="210"/>
      <c r="M698" s="626"/>
      <c r="N698" s="210"/>
      <c r="O698" s="210"/>
      <c r="P698" s="210"/>
      <c r="Q698" s="210"/>
      <c r="R698" s="210"/>
      <c r="S698" s="210"/>
      <c r="T698" s="210"/>
      <c r="U698" s="210"/>
      <c r="V698" s="210"/>
      <c r="W698" s="210"/>
      <c r="X698" s="210"/>
      <c r="Y698" s="210"/>
      <c r="Z698" s="210"/>
    </row>
    <row r="699" ht="12.75" customHeight="1">
      <c r="A699" s="625"/>
      <c r="B699" s="625"/>
      <c r="C699" s="625"/>
      <c r="D699" s="627"/>
      <c r="E699" s="210"/>
      <c r="F699" s="210"/>
      <c r="G699" s="210"/>
      <c r="H699" s="210"/>
      <c r="I699" s="627"/>
      <c r="J699" s="210"/>
      <c r="K699" s="210"/>
      <c r="L699" s="210"/>
      <c r="M699" s="626"/>
      <c r="N699" s="210"/>
      <c r="O699" s="210"/>
      <c r="P699" s="210"/>
      <c r="Q699" s="210"/>
      <c r="R699" s="210"/>
      <c r="S699" s="210"/>
      <c r="T699" s="210"/>
      <c r="U699" s="210"/>
      <c r="V699" s="210"/>
      <c r="W699" s="210"/>
      <c r="X699" s="210"/>
      <c r="Y699" s="210"/>
      <c r="Z699" s="210"/>
    </row>
    <row r="700" ht="12.75" customHeight="1">
      <c r="A700" s="625"/>
      <c r="B700" s="625"/>
      <c r="C700" s="625"/>
      <c r="D700" s="627"/>
      <c r="E700" s="210"/>
      <c r="F700" s="210"/>
      <c r="G700" s="210"/>
      <c r="H700" s="210"/>
      <c r="I700" s="627"/>
      <c r="J700" s="210"/>
      <c r="K700" s="210"/>
      <c r="L700" s="210"/>
      <c r="M700" s="626"/>
      <c r="N700" s="210"/>
      <c r="O700" s="210"/>
      <c r="P700" s="210"/>
      <c r="Q700" s="210"/>
      <c r="R700" s="210"/>
      <c r="S700" s="210"/>
      <c r="T700" s="210"/>
      <c r="U700" s="210"/>
      <c r="V700" s="210"/>
      <c r="W700" s="210"/>
      <c r="X700" s="210"/>
      <c r="Y700" s="210"/>
      <c r="Z700" s="210"/>
    </row>
    <row r="701" ht="12.75" customHeight="1">
      <c r="A701" s="625"/>
      <c r="B701" s="625"/>
      <c r="C701" s="625"/>
      <c r="D701" s="627"/>
      <c r="E701" s="210"/>
      <c r="F701" s="210"/>
      <c r="G701" s="210"/>
      <c r="H701" s="210"/>
      <c r="I701" s="627"/>
      <c r="J701" s="210"/>
      <c r="K701" s="210"/>
      <c r="L701" s="210"/>
      <c r="M701" s="626"/>
      <c r="N701" s="210"/>
      <c r="O701" s="210"/>
      <c r="P701" s="210"/>
      <c r="Q701" s="210"/>
      <c r="R701" s="210"/>
      <c r="S701" s="210"/>
      <c r="T701" s="210"/>
      <c r="U701" s="210"/>
      <c r="V701" s="210"/>
      <c r="W701" s="210"/>
      <c r="X701" s="210"/>
      <c r="Y701" s="210"/>
      <c r="Z701" s="210"/>
    </row>
    <row r="702" ht="12.75" customHeight="1">
      <c r="A702" s="625"/>
      <c r="B702" s="625"/>
      <c r="C702" s="625"/>
      <c r="D702" s="627"/>
      <c r="E702" s="210"/>
      <c r="F702" s="210"/>
      <c r="G702" s="210"/>
      <c r="H702" s="210"/>
      <c r="I702" s="627"/>
      <c r="J702" s="210"/>
      <c r="K702" s="210"/>
      <c r="L702" s="210"/>
      <c r="M702" s="626"/>
      <c r="N702" s="210"/>
      <c r="O702" s="210"/>
      <c r="P702" s="210"/>
      <c r="Q702" s="210"/>
      <c r="R702" s="210"/>
      <c r="S702" s="210"/>
      <c r="T702" s="210"/>
      <c r="U702" s="210"/>
      <c r="V702" s="210"/>
      <c r="W702" s="210"/>
      <c r="X702" s="210"/>
      <c r="Y702" s="210"/>
      <c r="Z702" s="210"/>
    </row>
    <row r="703" ht="12.75" customHeight="1">
      <c r="A703" s="625"/>
      <c r="B703" s="625"/>
      <c r="C703" s="625"/>
      <c r="D703" s="627"/>
      <c r="E703" s="210"/>
      <c r="F703" s="210"/>
      <c r="G703" s="210"/>
      <c r="H703" s="210"/>
      <c r="I703" s="627"/>
      <c r="J703" s="210"/>
      <c r="K703" s="210"/>
      <c r="L703" s="210"/>
      <c r="M703" s="626"/>
      <c r="N703" s="210"/>
      <c r="O703" s="210"/>
      <c r="P703" s="210"/>
      <c r="Q703" s="210"/>
      <c r="R703" s="210"/>
      <c r="S703" s="210"/>
      <c r="T703" s="210"/>
      <c r="U703" s="210"/>
      <c r="V703" s="210"/>
      <c r="W703" s="210"/>
      <c r="X703" s="210"/>
      <c r="Y703" s="210"/>
      <c r="Z703" s="210"/>
    </row>
    <row r="704" ht="12.75" customHeight="1">
      <c r="A704" s="625"/>
      <c r="B704" s="625"/>
      <c r="C704" s="625"/>
      <c r="D704" s="627"/>
      <c r="E704" s="210"/>
      <c r="F704" s="210"/>
      <c r="G704" s="210"/>
      <c r="H704" s="210"/>
      <c r="I704" s="627"/>
      <c r="J704" s="210"/>
      <c r="K704" s="210"/>
      <c r="L704" s="210"/>
      <c r="M704" s="626"/>
      <c r="N704" s="210"/>
      <c r="O704" s="210"/>
      <c r="P704" s="210"/>
      <c r="Q704" s="210"/>
      <c r="R704" s="210"/>
      <c r="S704" s="210"/>
      <c r="T704" s="210"/>
      <c r="U704" s="210"/>
      <c r="V704" s="210"/>
      <c r="W704" s="210"/>
      <c r="X704" s="210"/>
      <c r="Y704" s="210"/>
      <c r="Z704" s="210"/>
    </row>
    <row r="705" ht="12.75" customHeight="1">
      <c r="A705" s="625"/>
      <c r="B705" s="625"/>
      <c r="C705" s="625"/>
      <c r="D705" s="627"/>
      <c r="E705" s="210"/>
      <c r="F705" s="210"/>
      <c r="G705" s="210"/>
      <c r="H705" s="210"/>
      <c r="I705" s="627"/>
      <c r="J705" s="210"/>
      <c r="K705" s="210"/>
      <c r="L705" s="210"/>
      <c r="M705" s="626"/>
      <c r="N705" s="210"/>
      <c r="O705" s="210"/>
      <c r="P705" s="210"/>
      <c r="Q705" s="210"/>
      <c r="R705" s="210"/>
      <c r="S705" s="210"/>
      <c r="T705" s="210"/>
      <c r="U705" s="210"/>
      <c r="V705" s="210"/>
      <c r="W705" s="210"/>
      <c r="X705" s="210"/>
      <c r="Y705" s="210"/>
      <c r="Z705" s="210"/>
    </row>
    <row r="706" ht="12.75" customHeight="1">
      <c r="A706" s="625"/>
      <c r="B706" s="625"/>
      <c r="C706" s="625"/>
      <c r="D706" s="627"/>
      <c r="E706" s="210"/>
      <c r="F706" s="210"/>
      <c r="G706" s="210"/>
      <c r="H706" s="210"/>
      <c r="I706" s="627"/>
      <c r="J706" s="210"/>
      <c r="K706" s="210"/>
      <c r="L706" s="210"/>
      <c r="M706" s="626"/>
      <c r="N706" s="210"/>
      <c r="O706" s="210"/>
      <c r="P706" s="210"/>
      <c r="Q706" s="210"/>
      <c r="R706" s="210"/>
      <c r="S706" s="210"/>
      <c r="T706" s="210"/>
      <c r="U706" s="210"/>
      <c r="V706" s="210"/>
      <c r="W706" s="210"/>
      <c r="X706" s="210"/>
      <c r="Y706" s="210"/>
      <c r="Z706" s="210"/>
    </row>
    <row r="707" ht="12.75" customHeight="1">
      <c r="A707" s="625"/>
      <c r="B707" s="625"/>
      <c r="C707" s="625"/>
      <c r="D707" s="627"/>
      <c r="E707" s="210"/>
      <c r="F707" s="210"/>
      <c r="G707" s="210"/>
      <c r="H707" s="210"/>
      <c r="I707" s="627"/>
      <c r="J707" s="210"/>
      <c r="K707" s="210"/>
      <c r="L707" s="210"/>
      <c r="M707" s="626"/>
      <c r="N707" s="210"/>
      <c r="O707" s="210"/>
      <c r="P707" s="210"/>
      <c r="Q707" s="210"/>
      <c r="R707" s="210"/>
      <c r="S707" s="210"/>
      <c r="T707" s="210"/>
      <c r="U707" s="210"/>
      <c r="V707" s="210"/>
      <c r="W707" s="210"/>
      <c r="X707" s="210"/>
      <c r="Y707" s="210"/>
      <c r="Z707" s="210"/>
    </row>
    <row r="708" ht="12.75" customHeight="1">
      <c r="A708" s="625"/>
      <c r="B708" s="625"/>
      <c r="C708" s="625"/>
      <c r="D708" s="627"/>
      <c r="E708" s="210"/>
      <c r="F708" s="210"/>
      <c r="G708" s="210"/>
      <c r="H708" s="210"/>
      <c r="I708" s="627"/>
      <c r="J708" s="210"/>
      <c r="K708" s="210"/>
      <c r="L708" s="210"/>
      <c r="M708" s="626"/>
      <c r="N708" s="210"/>
      <c r="O708" s="210"/>
      <c r="P708" s="210"/>
      <c r="Q708" s="210"/>
      <c r="R708" s="210"/>
      <c r="S708" s="210"/>
      <c r="T708" s="210"/>
      <c r="U708" s="210"/>
      <c r="V708" s="210"/>
      <c r="W708" s="210"/>
      <c r="X708" s="210"/>
      <c r="Y708" s="210"/>
      <c r="Z708" s="210"/>
    </row>
    <row r="709" ht="12.75" customHeight="1">
      <c r="A709" s="625"/>
      <c r="B709" s="625"/>
      <c r="C709" s="625"/>
      <c r="D709" s="627"/>
      <c r="E709" s="210"/>
      <c r="F709" s="210"/>
      <c r="G709" s="210"/>
      <c r="H709" s="210"/>
      <c r="I709" s="627"/>
      <c r="J709" s="210"/>
      <c r="K709" s="210"/>
      <c r="L709" s="210"/>
      <c r="M709" s="626"/>
      <c r="N709" s="210"/>
      <c r="O709" s="210"/>
      <c r="P709" s="210"/>
      <c r="Q709" s="210"/>
      <c r="R709" s="210"/>
      <c r="S709" s="210"/>
      <c r="T709" s="210"/>
      <c r="U709" s="210"/>
      <c r="V709" s="210"/>
      <c r="W709" s="210"/>
      <c r="X709" s="210"/>
      <c r="Y709" s="210"/>
      <c r="Z709" s="210"/>
    </row>
    <row r="710" ht="12.75" customHeight="1">
      <c r="A710" s="625"/>
      <c r="B710" s="625"/>
      <c r="C710" s="625"/>
      <c r="D710" s="627"/>
      <c r="E710" s="210"/>
      <c r="F710" s="210"/>
      <c r="G710" s="210"/>
      <c r="H710" s="210"/>
      <c r="I710" s="627"/>
      <c r="J710" s="210"/>
      <c r="K710" s="210"/>
      <c r="L710" s="210"/>
      <c r="M710" s="626"/>
      <c r="N710" s="210"/>
      <c r="O710" s="210"/>
      <c r="P710" s="210"/>
      <c r="Q710" s="210"/>
      <c r="R710" s="210"/>
      <c r="S710" s="210"/>
      <c r="T710" s="210"/>
      <c r="U710" s="210"/>
      <c r="V710" s="210"/>
      <c r="W710" s="210"/>
      <c r="X710" s="210"/>
      <c r="Y710" s="210"/>
      <c r="Z710" s="210"/>
    </row>
    <row r="711" ht="12.75" customHeight="1">
      <c r="A711" s="625"/>
      <c r="B711" s="625"/>
      <c r="C711" s="625"/>
      <c r="D711" s="627"/>
      <c r="E711" s="210"/>
      <c r="F711" s="210"/>
      <c r="G711" s="210"/>
      <c r="H711" s="210"/>
      <c r="I711" s="627"/>
      <c r="J711" s="210"/>
      <c r="K711" s="210"/>
      <c r="L711" s="210"/>
      <c r="M711" s="626"/>
      <c r="N711" s="210"/>
      <c r="O711" s="210"/>
      <c r="P711" s="210"/>
      <c r="Q711" s="210"/>
      <c r="R711" s="210"/>
      <c r="S711" s="210"/>
      <c r="T711" s="210"/>
      <c r="U711" s="210"/>
      <c r="V711" s="210"/>
      <c r="W711" s="210"/>
      <c r="X711" s="210"/>
      <c r="Y711" s="210"/>
      <c r="Z711" s="210"/>
    </row>
    <row r="712" ht="12.75" customHeight="1">
      <c r="A712" s="625"/>
      <c r="B712" s="625"/>
      <c r="C712" s="625"/>
      <c r="D712" s="627"/>
      <c r="E712" s="210"/>
      <c r="F712" s="210"/>
      <c r="G712" s="210"/>
      <c r="H712" s="210"/>
      <c r="I712" s="627"/>
      <c r="J712" s="210"/>
      <c r="K712" s="210"/>
      <c r="L712" s="210"/>
      <c r="M712" s="626"/>
      <c r="N712" s="210"/>
      <c r="O712" s="210"/>
      <c r="P712" s="210"/>
      <c r="Q712" s="210"/>
      <c r="R712" s="210"/>
      <c r="S712" s="210"/>
      <c r="T712" s="210"/>
      <c r="U712" s="210"/>
      <c r="V712" s="210"/>
      <c r="W712" s="210"/>
      <c r="X712" s="210"/>
      <c r="Y712" s="210"/>
      <c r="Z712" s="210"/>
    </row>
    <row r="713" ht="12.75" customHeight="1">
      <c r="A713" s="625"/>
      <c r="B713" s="625"/>
      <c r="C713" s="625"/>
      <c r="D713" s="627"/>
      <c r="E713" s="210"/>
      <c r="F713" s="210"/>
      <c r="G713" s="210"/>
      <c r="H713" s="210"/>
      <c r="I713" s="627"/>
      <c r="J713" s="210"/>
      <c r="K713" s="210"/>
      <c r="L713" s="210"/>
      <c r="M713" s="626"/>
      <c r="N713" s="210"/>
      <c r="O713" s="210"/>
      <c r="P713" s="210"/>
      <c r="Q713" s="210"/>
      <c r="R713" s="210"/>
      <c r="S713" s="210"/>
      <c r="T713" s="210"/>
      <c r="U713" s="210"/>
      <c r="V713" s="210"/>
      <c r="W713" s="210"/>
      <c r="X713" s="210"/>
      <c r="Y713" s="210"/>
      <c r="Z713" s="210"/>
    </row>
    <row r="714" ht="12.75" customHeight="1">
      <c r="A714" s="625"/>
      <c r="B714" s="625"/>
      <c r="C714" s="625"/>
      <c r="D714" s="627"/>
      <c r="E714" s="210"/>
      <c r="F714" s="210"/>
      <c r="G714" s="210"/>
      <c r="H714" s="210"/>
      <c r="I714" s="627"/>
      <c r="J714" s="210"/>
      <c r="K714" s="210"/>
      <c r="L714" s="210"/>
      <c r="M714" s="626"/>
      <c r="N714" s="210"/>
      <c r="O714" s="210"/>
      <c r="P714" s="210"/>
      <c r="Q714" s="210"/>
      <c r="R714" s="210"/>
      <c r="S714" s="210"/>
      <c r="T714" s="210"/>
      <c r="U714" s="210"/>
      <c r="V714" s="210"/>
      <c r="W714" s="210"/>
      <c r="X714" s="210"/>
      <c r="Y714" s="210"/>
      <c r="Z714" s="210"/>
    </row>
    <row r="715" ht="12.75" customHeight="1">
      <c r="A715" s="625"/>
      <c r="B715" s="625"/>
      <c r="C715" s="625"/>
      <c r="D715" s="627"/>
      <c r="E715" s="210"/>
      <c r="F715" s="210"/>
      <c r="G715" s="210"/>
      <c r="H715" s="210"/>
      <c r="I715" s="627"/>
      <c r="J715" s="210"/>
      <c r="K715" s="210"/>
      <c r="L715" s="210"/>
      <c r="M715" s="626"/>
      <c r="N715" s="210"/>
      <c r="O715" s="210"/>
      <c r="P715" s="210"/>
      <c r="Q715" s="210"/>
      <c r="R715" s="210"/>
      <c r="S715" s="210"/>
      <c r="T715" s="210"/>
      <c r="U715" s="210"/>
      <c r="V715" s="210"/>
      <c r="W715" s="210"/>
      <c r="X715" s="210"/>
      <c r="Y715" s="210"/>
      <c r="Z715" s="210"/>
    </row>
    <row r="716" ht="12.75" customHeight="1">
      <c r="A716" s="625"/>
      <c r="B716" s="625"/>
      <c r="C716" s="625"/>
      <c r="D716" s="627"/>
      <c r="E716" s="210"/>
      <c r="F716" s="210"/>
      <c r="G716" s="210"/>
      <c r="H716" s="210"/>
      <c r="I716" s="627"/>
      <c r="J716" s="210"/>
      <c r="K716" s="210"/>
      <c r="L716" s="210"/>
      <c r="M716" s="626"/>
      <c r="N716" s="210"/>
      <c r="O716" s="210"/>
      <c r="P716" s="210"/>
      <c r="Q716" s="210"/>
      <c r="R716" s="210"/>
      <c r="S716" s="210"/>
      <c r="T716" s="210"/>
      <c r="U716" s="210"/>
      <c r="V716" s="210"/>
      <c r="W716" s="210"/>
      <c r="X716" s="210"/>
      <c r="Y716" s="210"/>
      <c r="Z716" s="210"/>
    </row>
    <row r="717" ht="12.75" customHeight="1">
      <c r="A717" s="625"/>
      <c r="B717" s="625"/>
      <c r="C717" s="625"/>
      <c r="D717" s="627"/>
      <c r="E717" s="210"/>
      <c r="F717" s="210"/>
      <c r="G717" s="210"/>
      <c r="H717" s="210"/>
      <c r="I717" s="627"/>
      <c r="J717" s="210"/>
      <c r="K717" s="210"/>
      <c r="L717" s="210"/>
      <c r="M717" s="626"/>
      <c r="N717" s="210"/>
      <c r="O717" s="210"/>
      <c r="P717" s="210"/>
      <c r="Q717" s="210"/>
      <c r="R717" s="210"/>
      <c r="S717" s="210"/>
      <c r="T717" s="210"/>
      <c r="U717" s="210"/>
      <c r="V717" s="210"/>
      <c r="W717" s="210"/>
      <c r="X717" s="210"/>
      <c r="Y717" s="210"/>
      <c r="Z717" s="210"/>
    </row>
    <row r="718" ht="12.75" customHeight="1">
      <c r="A718" s="625"/>
      <c r="B718" s="625"/>
      <c r="C718" s="625"/>
      <c r="D718" s="627"/>
      <c r="E718" s="210"/>
      <c r="F718" s="210"/>
      <c r="G718" s="210"/>
      <c r="H718" s="210"/>
      <c r="I718" s="627"/>
      <c r="J718" s="210"/>
      <c r="K718" s="210"/>
      <c r="L718" s="210"/>
      <c r="M718" s="626"/>
      <c r="N718" s="210"/>
      <c r="O718" s="210"/>
      <c r="P718" s="210"/>
      <c r="Q718" s="210"/>
      <c r="R718" s="210"/>
      <c r="S718" s="210"/>
      <c r="T718" s="210"/>
      <c r="U718" s="210"/>
      <c r="V718" s="210"/>
      <c r="W718" s="210"/>
      <c r="X718" s="210"/>
      <c r="Y718" s="210"/>
      <c r="Z718" s="210"/>
    </row>
    <row r="719" ht="12.75" customHeight="1">
      <c r="A719" s="625"/>
      <c r="B719" s="625"/>
      <c r="C719" s="625"/>
      <c r="D719" s="627"/>
      <c r="E719" s="210"/>
      <c r="F719" s="210"/>
      <c r="G719" s="210"/>
      <c r="H719" s="210"/>
      <c r="I719" s="627"/>
      <c r="J719" s="210"/>
      <c r="K719" s="210"/>
      <c r="L719" s="210"/>
      <c r="M719" s="626"/>
      <c r="N719" s="210"/>
      <c r="O719" s="210"/>
      <c r="P719" s="210"/>
      <c r="Q719" s="210"/>
      <c r="R719" s="210"/>
      <c r="S719" s="210"/>
      <c r="T719" s="210"/>
      <c r="U719" s="210"/>
      <c r="V719" s="210"/>
      <c r="W719" s="210"/>
      <c r="X719" s="210"/>
      <c r="Y719" s="210"/>
      <c r="Z719" s="210"/>
    </row>
    <row r="720" ht="12.75" customHeight="1">
      <c r="A720" s="625"/>
      <c r="B720" s="625"/>
      <c r="C720" s="625"/>
      <c r="D720" s="627"/>
      <c r="E720" s="210"/>
      <c r="F720" s="210"/>
      <c r="G720" s="210"/>
      <c r="H720" s="210"/>
      <c r="I720" s="627"/>
      <c r="J720" s="210"/>
      <c r="K720" s="210"/>
      <c r="L720" s="210"/>
      <c r="M720" s="626"/>
      <c r="N720" s="210"/>
      <c r="O720" s="210"/>
      <c r="P720" s="210"/>
      <c r="Q720" s="210"/>
      <c r="R720" s="210"/>
      <c r="S720" s="210"/>
      <c r="T720" s="210"/>
      <c r="U720" s="210"/>
      <c r="V720" s="210"/>
      <c r="W720" s="210"/>
      <c r="X720" s="210"/>
      <c r="Y720" s="210"/>
      <c r="Z720" s="210"/>
    </row>
    <row r="721" ht="12.75" customHeight="1">
      <c r="A721" s="625"/>
      <c r="B721" s="625"/>
      <c r="C721" s="625"/>
      <c r="D721" s="627"/>
      <c r="E721" s="210"/>
      <c r="F721" s="210"/>
      <c r="G721" s="210"/>
      <c r="H721" s="210"/>
      <c r="I721" s="627"/>
      <c r="J721" s="210"/>
      <c r="K721" s="210"/>
      <c r="L721" s="210"/>
      <c r="M721" s="626"/>
      <c r="N721" s="210"/>
      <c r="O721" s="210"/>
      <c r="P721" s="210"/>
      <c r="Q721" s="210"/>
      <c r="R721" s="210"/>
      <c r="S721" s="210"/>
      <c r="T721" s="210"/>
      <c r="U721" s="210"/>
      <c r="V721" s="210"/>
      <c r="W721" s="210"/>
      <c r="X721" s="210"/>
      <c r="Y721" s="210"/>
      <c r="Z721" s="210"/>
    </row>
    <row r="722" ht="12.75" customHeight="1">
      <c r="A722" s="625"/>
      <c r="B722" s="625"/>
      <c r="C722" s="625"/>
      <c r="D722" s="627"/>
      <c r="E722" s="210"/>
      <c r="F722" s="210"/>
      <c r="G722" s="210"/>
      <c r="H722" s="210"/>
      <c r="I722" s="627"/>
      <c r="J722" s="210"/>
      <c r="K722" s="210"/>
      <c r="L722" s="210"/>
      <c r="M722" s="626"/>
      <c r="N722" s="210"/>
      <c r="O722" s="210"/>
      <c r="P722" s="210"/>
      <c r="Q722" s="210"/>
      <c r="R722" s="210"/>
      <c r="S722" s="210"/>
      <c r="T722" s="210"/>
      <c r="U722" s="210"/>
      <c r="V722" s="210"/>
      <c r="W722" s="210"/>
      <c r="X722" s="210"/>
      <c r="Y722" s="210"/>
      <c r="Z722" s="210"/>
    </row>
    <row r="723" ht="12.75" customHeight="1">
      <c r="A723" s="625"/>
      <c r="B723" s="625"/>
      <c r="C723" s="625"/>
      <c r="D723" s="627"/>
      <c r="E723" s="210"/>
      <c r="F723" s="210"/>
      <c r="G723" s="210"/>
      <c r="H723" s="210"/>
      <c r="I723" s="627"/>
      <c r="J723" s="210"/>
      <c r="K723" s="210"/>
      <c r="L723" s="210"/>
      <c r="M723" s="626"/>
      <c r="N723" s="210"/>
      <c r="O723" s="210"/>
      <c r="P723" s="210"/>
      <c r="Q723" s="210"/>
      <c r="R723" s="210"/>
      <c r="S723" s="210"/>
      <c r="T723" s="210"/>
      <c r="U723" s="210"/>
      <c r="V723" s="210"/>
      <c r="W723" s="210"/>
      <c r="X723" s="210"/>
      <c r="Y723" s="210"/>
      <c r="Z723" s="210"/>
    </row>
    <row r="724" ht="12.75" customHeight="1">
      <c r="A724" s="625"/>
      <c r="B724" s="625"/>
      <c r="C724" s="625"/>
      <c r="D724" s="627"/>
      <c r="E724" s="210"/>
      <c r="F724" s="210"/>
      <c r="G724" s="210"/>
      <c r="H724" s="210"/>
      <c r="I724" s="627"/>
      <c r="J724" s="210"/>
      <c r="K724" s="210"/>
      <c r="L724" s="210"/>
      <c r="M724" s="626"/>
      <c r="N724" s="210"/>
      <c r="O724" s="210"/>
      <c r="P724" s="210"/>
      <c r="Q724" s="210"/>
      <c r="R724" s="210"/>
      <c r="S724" s="210"/>
      <c r="T724" s="210"/>
      <c r="U724" s="210"/>
      <c r="V724" s="210"/>
      <c r="W724" s="210"/>
      <c r="X724" s="210"/>
      <c r="Y724" s="210"/>
      <c r="Z724" s="210"/>
    </row>
    <row r="725" ht="12.75" customHeight="1">
      <c r="A725" s="625"/>
      <c r="B725" s="625"/>
      <c r="C725" s="625"/>
      <c r="D725" s="627"/>
      <c r="E725" s="210"/>
      <c r="F725" s="210"/>
      <c r="G725" s="210"/>
      <c r="H725" s="210"/>
      <c r="I725" s="627"/>
      <c r="J725" s="210"/>
      <c r="K725" s="210"/>
      <c r="L725" s="210"/>
      <c r="M725" s="626"/>
      <c r="N725" s="210"/>
      <c r="O725" s="210"/>
      <c r="P725" s="210"/>
      <c r="Q725" s="210"/>
      <c r="R725" s="210"/>
      <c r="S725" s="210"/>
      <c r="T725" s="210"/>
      <c r="U725" s="210"/>
      <c r="V725" s="210"/>
      <c r="W725" s="210"/>
      <c r="X725" s="210"/>
      <c r="Y725" s="210"/>
      <c r="Z725" s="210"/>
    </row>
    <row r="726" ht="12.75" customHeight="1">
      <c r="A726" s="625"/>
      <c r="B726" s="625"/>
      <c r="C726" s="625"/>
      <c r="D726" s="627"/>
      <c r="E726" s="210"/>
      <c r="F726" s="210"/>
      <c r="G726" s="210"/>
      <c r="H726" s="210"/>
      <c r="I726" s="627"/>
      <c r="J726" s="210"/>
      <c r="K726" s="210"/>
      <c r="L726" s="210"/>
      <c r="M726" s="626"/>
      <c r="N726" s="210"/>
      <c r="O726" s="210"/>
      <c r="P726" s="210"/>
      <c r="Q726" s="210"/>
      <c r="R726" s="210"/>
      <c r="S726" s="210"/>
      <c r="T726" s="210"/>
      <c r="U726" s="210"/>
      <c r="V726" s="210"/>
      <c r="W726" s="210"/>
      <c r="X726" s="210"/>
      <c r="Y726" s="210"/>
      <c r="Z726" s="210"/>
    </row>
    <row r="727" ht="12.75" customHeight="1">
      <c r="A727" s="625"/>
      <c r="B727" s="625"/>
      <c r="C727" s="625"/>
      <c r="D727" s="627"/>
      <c r="E727" s="210"/>
      <c r="F727" s="210"/>
      <c r="G727" s="210"/>
      <c r="H727" s="210"/>
      <c r="I727" s="627"/>
      <c r="J727" s="210"/>
      <c r="K727" s="210"/>
      <c r="L727" s="210"/>
      <c r="M727" s="626"/>
      <c r="N727" s="210"/>
      <c r="O727" s="210"/>
      <c r="P727" s="210"/>
      <c r="Q727" s="210"/>
      <c r="R727" s="210"/>
      <c r="S727" s="210"/>
      <c r="T727" s="210"/>
      <c r="U727" s="210"/>
      <c r="V727" s="210"/>
      <c r="W727" s="210"/>
      <c r="X727" s="210"/>
      <c r="Y727" s="210"/>
      <c r="Z727" s="210"/>
    </row>
    <row r="728" ht="12.75" customHeight="1">
      <c r="A728" s="625"/>
      <c r="B728" s="625"/>
      <c r="C728" s="625"/>
      <c r="D728" s="627"/>
      <c r="E728" s="210"/>
      <c r="F728" s="210"/>
      <c r="G728" s="210"/>
      <c r="H728" s="210"/>
      <c r="I728" s="627"/>
      <c r="J728" s="210"/>
      <c r="K728" s="210"/>
      <c r="L728" s="210"/>
      <c r="M728" s="626"/>
      <c r="N728" s="210"/>
      <c r="O728" s="210"/>
      <c r="P728" s="210"/>
      <c r="Q728" s="210"/>
      <c r="R728" s="210"/>
      <c r="S728" s="210"/>
      <c r="T728" s="210"/>
      <c r="U728" s="210"/>
      <c r="V728" s="210"/>
      <c r="W728" s="210"/>
      <c r="X728" s="210"/>
      <c r="Y728" s="210"/>
      <c r="Z728" s="210"/>
    </row>
    <row r="729" ht="12.75" customHeight="1">
      <c r="A729" s="625"/>
      <c r="B729" s="625"/>
      <c r="C729" s="625"/>
      <c r="D729" s="627"/>
      <c r="E729" s="210"/>
      <c r="F729" s="210"/>
      <c r="G729" s="210"/>
      <c r="H729" s="210"/>
      <c r="I729" s="627"/>
      <c r="J729" s="210"/>
      <c r="K729" s="210"/>
      <c r="L729" s="210"/>
      <c r="M729" s="626"/>
      <c r="N729" s="210"/>
      <c r="O729" s="210"/>
      <c r="P729" s="210"/>
      <c r="Q729" s="210"/>
      <c r="R729" s="210"/>
      <c r="S729" s="210"/>
      <c r="T729" s="210"/>
      <c r="U729" s="210"/>
      <c r="V729" s="210"/>
      <c r="W729" s="210"/>
      <c r="X729" s="210"/>
      <c r="Y729" s="210"/>
      <c r="Z729" s="210"/>
    </row>
    <row r="730" ht="12.75" customHeight="1">
      <c r="A730" s="625"/>
      <c r="B730" s="625"/>
      <c r="C730" s="625"/>
      <c r="D730" s="627"/>
      <c r="E730" s="210"/>
      <c r="F730" s="210"/>
      <c r="G730" s="210"/>
      <c r="H730" s="210"/>
      <c r="I730" s="627"/>
      <c r="J730" s="210"/>
      <c r="K730" s="210"/>
      <c r="L730" s="210"/>
      <c r="M730" s="626"/>
      <c r="N730" s="210"/>
      <c r="O730" s="210"/>
      <c r="P730" s="210"/>
      <c r="Q730" s="210"/>
      <c r="R730" s="210"/>
      <c r="S730" s="210"/>
      <c r="T730" s="210"/>
      <c r="U730" s="210"/>
      <c r="V730" s="210"/>
      <c r="W730" s="210"/>
      <c r="X730" s="210"/>
      <c r="Y730" s="210"/>
      <c r="Z730" s="210"/>
    </row>
    <row r="731" ht="12.75" customHeight="1">
      <c r="A731" s="625"/>
      <c r="B731" s="625"/>
      <c r="C731" s="625"/>
      <c r="D731" s="627"/>
      <c r="E731" s="210"/>
      <c r="F731" s="210"/>
      <c r="G731" s="210"/>
      <c r="H731" s="210"/>
      <c r="I731" s="627"/>
      <c r="J731" s="210"/>
      <c r="K731" s="210"/>
      <c r="L731" s="210"/>
      <c r="M731" s="626"/>
      <c r="N731" s="210"/>
      <c r="O731" s="210"/>
      <c r="P731" s="210"/>
      <c r="Q731" s="210"/>
      <c r="R731" s="210"/>
      <c r="S731" s="210"/>
      <c r="T731" s="210"/>
      <c r="U731" s="210"/>
      <c r="V731" s="210"/>
      <c r="W731" s="210"/>
      <c r="X731" s="210"/>
      <c r="Y731" s="210"/>
      <c r="Z731" s="210"/>
    </row>
    <row r="732" ht="12.75" customHeight="1">
      <c r="A732" s="625"/>
      <c r="B732" s="625"/>
      <c r="C732" s="625"/>
      <c r="D732" s="627"/>
      <c r="E732" s="210"/>
      <c r="F732" s="210"/>
      <c r="G732" s="210"/>
      <c r="H732" s="210"/>
      <c r="I732" s="627"/>
      <c r="J732" s="210"/>
      <c r="K732" s="210"/>
      <c r="L732" s="210"/>
      <c r="M732" s="626"/>
      <c r="N732" s="210"/>
      <c r="O732" s="210"/>
      <c r="P732" s="210"/>
      <c r="Q732" s="210"/>
      <c r="R732" s="210"/>
      <c r="S732" s="210"/>
      <c r="T732" s="210"/>
      <c r="U732" s="210"/>
      <c r="V732" s="210"/>
      <c r="W732" s="210"/>
      <c r="X732" s="210"/>
      <c r="Y732" s="210"/>
      <c r="Z732" s="210"/>
    </row>
    <row r="733" ht="12.75" customHeight="1">
      <c r="A733" s="625"/>
      <c r="B733" s="625"/>
      <c r="C733" s="625"/>
      <c r="D733" s="627"/>
      <c r="E733" s="210"/>
      <c r="F733" s="210"/>
      <c r="G733" s="210"/>
      <c r="H733" s="210"/>
      <c r="I733" s="627"/>
      <c r="J733" s="210"/>
      <c r="K733" s="210"/>
      <c r="L733" s="210"/>
      <c r="M733" s="626"/>
      <c r="N733" s="210"/>
      <c r="O733" s="210"/>
      <c r="P733" s="210"/>
      <c r="Q733" s="210"/>
      <c r="R733" s="210"/>
      <c r="S733" s="210"/>
      <c r="T733" s="210"/>
      <c r="U733" s="210"/>
      <c r="V733" s="210"/>
      <c r="W733" s="210"/>
      <c r="X733" s="210"/>
      <c r="Y733" s="210"/>
      <c r="Z733" s="210"/>
    </row>
    <row r="734" ht="12.75" customHeight="1">
      <c r="A734" s="625"/>
      <c r="B734" s="625"/>
      <c r="C734" s="625"/>
      <c r="D734" s="627"/>
      <c r="E734" s="210"/>
      <c r="F734" s="210"/>
      <c r="G734" s="210"/>
      <c r="H734" s="210"/>
      <c r="I734" s="627"/>
      <c r="J734" s="210"/>
      <c r="K734" s="210"/>
      <c r="L734" s="210"/>
      <c r="M734" s="626"/>
      <c r="N734" s="210"/>
      <c r="O734" s="210"/>
      <c r="P734" s="210"/>
      <c r="Q734" s="210"/>
      <c r="R734" s="210"/>
      <c r="S734" s="210"/>
      <c r="T734" s="210"/>
      <c r="U734" s="210"/>
      <c r="V734" s="210"/>
      <c r="W734" s="210"/>
      <c r="X734" s="210"/>
      <c r="Y734" s="210"/>
      <c r="Z734" s="210"/>
    </row>
    <row r="735" ht="12.75" customHeight="1">
      <c r="A735" s="625"/>
      <c r="B735" s="625"/>
      <c r="C735" s="625"/>
      <c r="D735" s="627"/>
      <c r="E735" s="210"/>
      <c r="F735" s="210"/>
      <c r="G735" s="210"/>
      <c r="H735" s="210"/>
      <c r="I735" s="627"/>
      <c r="J735" s="210"/>
      <c r="K735" s="210"/>
      <c r="L735" s="210"/>
      <c r="M735" s="626"/>
      <c r="N735" s="210"/>
      <c r="O735" s="210"/>
      <c r="P735" s="210"/>
      <c r="Q735" s="210"/>
      <c r="R735" s="210"/>
      <c r="S735" s="210"/>
      <c r="T735" s="210"/>
      <c r="U735" s="210"/>
      <c r="V735" s="210"/>
      <c r="W735" s="210"/>
      <c r="X735" s="210"/>
      <c r="Y735" s="210"/>
      <c r="Z735" s="210"/>
    </row>
    <row r="736" ht="12.75" customHeight="1">
      <c r="A736" s="625"/>
      <c r="B736" s="625"/>
      <c r="C736" s="625"/>
      <c r="D736" s="627"/>
      <c r="E736" s="210"/>
      <c r="F736" s="210"/>
      <c r="G736" s="210"/>
      <c r="H736" s="210"/>
      <c r="I736" s="627"/>
      <c r="J736" s="210"/>
      <c r="K736" s="210"/>
      <c r="L736" s="210"/>
      <c r="M736" s="626"/>
      <c r="N736" s="210"/>
      <c r="O736" s="210"/>
      <c r="P736" s="210"/>
      <c r="Q736" s="210"/>
      <c r="R736" s="210"/>
      <c r="S736" s="210"/>
      <c r="T736" s="210"/>
      <c r="U736" s="210"/>
      <c r="V736" s="210"/>
      <c r="W736" s="210"/>
      <c r="X736" s="210"/>
      <c r="Y736" s="210"/>
      <c r="Z736" s="210"/>
    </row>
    <row r="737" ht="12.75" customHeight="1">
      <c r="A737" s="625"/>
      <c r="B737" s="625"/>
      <c r="C737" s="625"/>
      <c r="D737" s="627"/>
      <c r="E737" s="210"/>
      <c r="F737" s="210"/>
      <c r="G737" s="210"/>
      <c r="H737" s="210"/>
      <c r="I737" s="627"/>
      <c r="J737" s="210"/>
      <c r="K737" s="210"/>
      <c r="L737" s="210"/>
      <c r="M737" s="626"/>
      <c r="N737" s="210"/>
      <c r="O737" s="210"/>
      <c r="P737" s="210"/>
      <c r="Q737" s="210"/>
      <c r="R737" s="210"/>
      <c r="S737" s="210"/>
      <c r="T737" s="210"/>
      <c r="U737" s="210"/>
      <c r="V737" s="210"/>
      <c r="W737" s="210"/>
      <c r="X737" s="210"/>
      <c r="Y737" s="210"/>
      <c r="Z737" s="210"/>
    </row>
    <row r="738" ht="12.75" customHeight="1">
      <c r="A738" s="625"/>
      <c r="B738" s="625"/>
      <c r="C738" s="625"/>
      <c r="D738" s="627"/>
      <c r="E738" s="210"/>
      <c r="F738" s="210"/>
      <c r="G738" s="210"/>
      <c r="H738" s="210"/>
      <c r="I738" s="627"/>
      <c r="J738" s="210"/>
      <c r="K738" s="210"/>
      <c r="L738" s="210"/>
      <c r="M738" s="626"/>
      <c r="N738" s="210"/>
      <c r="O738" s="210"/>
      <c r="P738" s="210"/>
      <c r="Q738" s="210"/>
      <c r="R738" s="210"/>
      <c r="S738" s="210"/>
      <c r="T738" s="210"/>
      <c r="U738" s="210"/>
      <c r="V738" s="210"/>
      <c r="W738" s="210"/>
      <c r="X738" s="210"/>
      <c r="Y738" s="210"/>
      <c r="Z738" s="210"/>
    </row>
    <row r="739" ht="12.75" customHeight="1">
      <c r="A739" s="625"/>
      <c r="B739" s="625"/>
      <c r="C739" s="625"/>
      <c r="D739" s="627"/>
      <c r="E739" s="210"/>
      <c r="F739" s="210"/>
      <c r="G739" s="210"/>
      <c r="H739" s="210"/>
      <c r="I739" s="627"/>
      <c r="J739" s="210"/>
      <c r="K739" s="210"/>
      <c r="L739" s="210"/>
      <c r="M739" s="626"/>
      <c r="N739" s="210"/>
      <c r="O739" s="210"/>
      <c r="P739" s="210"/>
      <c r="Q739" s="210"/>
      <c r="R739" s="210"/>
      <c r="S739" s="210"/>
      <c r="T739" s="210"/>
      <c r="U739" s="210"/>
      <c r="V739" s="210"/>
      <c r="W739" s="210"/>
      <c r="X739" s="210"/>
      <c r="Y739" s="210"/>
      <c r="Z739" s="210"/>
    </row>
    <row r="740" ht="12.75" customHeight="1">
      <c r="A740" s="625"/>
      <c r="B740" s="625"/>
      <c r="C740" s="625"/>
      <c r="D740" s="627"/>
      <c r="E740" s="210"/>
      <c r="F740" s="210"/>
      <c r="G740" s="210"/>
      <c r="H740" s="210"/>
      <c r="I740" s="627"/>
      <c r="J740" s="210"/>
      <c r="K740" s="210"/>
      <c r="L740" s="210"/>
      <c r="M740" s="626"/>
      <c r="N740" s="210"/>
      <c r="O740" s="210"/>
      <c r="P740" s="210"/>
      <c r="Q740" s="210"/>
      <c r="R740" s="210"/>
      <c r="S740" s="210"/>
      <c r="T740" s="210"/>
      <c r="U740" s="210"/>
      <c r="V740" s="210"/>
      <c r="W740" s="210"/>
      <c r="X740" s="210"/>
      <c r="Y740" s="210"/>
      <c r="Z740" s="210"/>
    </row>
    <row r="741" ht="12.75" customHeight="1">
      <c r="A741" s="625"/>
      <c r="B741" s="625"/>
      <c r="C741" s="625"/>
      <c r="D741" s="627"/>
      <c r="E741" s="210"/>
      <c r="F741" s="210"/>
      <c r="G741" s="210"/>
      <c r="H741" s="210"/>
      <c r="I741" s="627"/>
      <c r="J741" s="210"/>
      <c r="K741" s="210"/>
      <c r="L741" s="210"/>
      <c r="M741" s="626"/>
      <c r="N741" s="210"/>
      <c r="O741" s="210"/>
      <c r="P741" s="210"/>
      <c r="Q741" s="210"/>
      <c r="R741" s="210"/>
      <c r="S741" s="210"/>
      <c r="T741" s="210"/>
      <c r="U741" s="210"/>
      <c r="V741" s="210"/>
      <c r="W741" s="210"/>
      <c r="X741" s="210"/>
      <c r="Y741" s="210"/>
      <c r="Z741" s="210"/>
    </row>
    <row r="742" ht="12.75" customHeight="1">
      <c r="A742" s="625"/>
      <c r="B742" s="625"/>
      <c r="C742" s="625"/>
      <c r="D742" s="627"/>
      <c r="E742" s="210"/>
      <c r="F742" s="210"/>
      <c r="G742" s="210"/>
      <c r="H742" s="210"/>
      <c r="I742" s="627"/>
      <c r="J742" s="210"/>
      <c r="K742" s="210"/>
      <c r="L742" s="210"/>
      <c r="M742" s="626"/>
      <c r="N742" s="210"/>
      <c r="O742" s="210"/>
      <c r="P742" s="210"/>
      <c r="Q742" s="210"/>
      <c r="R742" s="210"/>
      <c r="S742" s="210"/>
      <c r="T742" s="210"/>
      <c r="U742" s="210"/>
      <c r="V742" s="210"/>
      <c r="W742" s="210"/>
      <c r="X742" s="210"/>
      <c r="Y742" s="210"/>
      <c r="Z742" s="210"/>
    </row>
    <row r="743" ht="12.75" customHeight="1">
      <c r="A743" s="625"/>
      <c r="B743" s="625"/>
      <c r="C743" s="625"/>
      <c r="D743" s="627"/>
      <c r="E743" s="210"/>
      <c r="F743" s="210"/>
      <c r="G743" s="210"/>
      <c r="H743" s="210"/>
      <c r="I743" s="627"/>
      <c r="J743" s="210"/>
      <c r="K743" s="210"/>
      <c r="L743" s="210"/>
      <c r="M743" s="626"/>
      <c r="N743" s="210"/>
      <c r="O743" s="210"/>
      <c r="P743" s="210"/>
      <c r="Q743" s="210"/>
      <c r="R743" s="210"/>
      <c r="S743" s="210"/>
      <c r="T743" s="210"/>
      <c r="U743" s="210"/>
      <c r="V743" s="210"/>
      <c r="W743" s="210"/>
      <c r="X743" s="210"/>
      <c r="Y743" s="210"/>
      <c r="Z743" s="210"/>
    </row>
    <row r="744" ht="12.75" customHeight="1">
      <c r="A744" s="625"/>
      <c r="B744" s="625"/>
      <c r="C744" s="625"/>
      <c r="D744" s="627"/>
      <c r="E744" s="210"/>
      <c r="F744" s="210"/>
      <c r="G744" s="210"/>
      <c r="H744" s="210"/>
      <c r="I744" s="627"/>
      <c r="J744" s="210"/>
      <c r="K744" s="210"/>
      <c r="L744" s="210"/>
      <c r="M744" s="626"/>
      <c r="N744" s="210"/>
      <c r="O744" s="210"/>
      <c r="P744" s="210"/>
      <c r="Q744" s="210"/>
      <c r="R744" s="210"/>
      <c r="S744" s="210"/>
      <c r="T744" s="210"/>
      <c r="U744" s="210"/>
      <c r="V744" s="210"/>
      <c r="W744" s="210"/>
      <c r="X744" s="210"/>
      <c r="Y744" s="210"/>
      <c r="Z744" s="210"/>
    </row>
    <row r="745" ht="12.75" customHeight="1">
      <c r="A745" s="625"/>
      <c r="B745" s="625"/>
      <c r="C745" s="625"/>
      <c r="D745" s="627"/>
      <c r="E745" s="210"/>
      <c r="F745" s="210"/>
      <c r="G745" s="210"/>
      <c r="H745" s="210"/>
      <c r="I745" s="627"/>
      <c r="J745" s="210"/>
      <c r="K745" s="210"/>
      <c r="L745" s="210"/>
      <c r="M745" s="626"/>
      <c r="N745" s="210"/>
      <c r="O745" s="210"/>
      <c r="P745" s="210"/>
      <c r="Q745" s="210"/>
      <c r="R745" s="210"/>
      <c r="S745" s="210"/>
      <c r="T745" s="210"/>
      <c r="U745" s="210"/>
      <c r="V745" s="210"/>
      <c r="W745" s="210"/>
      <c r="X745" s="210"/>
      <c r="Y745" s="210"/>
      <c r="Z745" s="210"/>
    </row>
    <row r="746" ht="12.75" customHeight="1">
      <c r="A746" s="625"/>
      <c r="B746" s="625"/>
      <c r="C746" s="625"/>
      <c r="D746" s="627"/>
      <c r="E746" s="210"/>
      <c r="F746" s="210"/>
      <c r="G746" s="210"/>
      <c r="H746" s="210"/>
      <c r="I746" s="627"/>
      <c r="J746" s="210"/>
      <c r="K746" s="210"/>
      <c r="L746" s="210"/>
      <c r="M746" s="626"/>
      <c r="N746" s="210"/>
      <c r="O746" s="210"/>
      <c r="P746" s="210"/>
      <c r="Q746" s="210"/>
      <c r="R746" s="210"/>
      <c r="S746" s="210"/>
      <c r="T746" s="210"/>
      <c r="U746" s="210"/>
      <c r="V746" s="210"/>
      <c r="W746" s="210"/>
      <c r="X746" s="210"/>
      <c r="Y746" s="210"/>
      <c r="Z746" s="210"/>
    </row>
    <row r="747" ht="12.75" customHeight="1">
      <c r="A747" s="625"/>
      <c r="B747" s="625"/>
      <c r="C747" s="625"/>
      <c r="D747" s="627"/>
      <c r="E747" s="210"/>
      <c r="F747" s="210"/>
      <c r="G747" s="210"/>
      <c r="H747" s="210"/>
      <c r="I747" s="627"/>
      <c r="J747" s="210"/>
      <c r="K747" s="210"/>
      <c r="L747" s="210"/>
      <c r="M747" s="626"/>
      <c r="N747" s="210"/>
      <c r="O747" s="210"/>
      <c r="P747" s="210"/>
      <c r="Q747" s="210"/>
      <c r="R747" s="210"/>
      <c r="S747" s="210"/>
      <c r="T747" s="210"/>
      <c r="U747" s="210"/>
      <c r="V747" s="210"/>
      <c r="W747" s="210"/>
      <c r="X747" s="210"/>
      <c r="Y747" s="210"/>
      <c r="Z747" s="210"/>
    </row>
    <row r="748" ht="12.75" customHeight="1">
      <c r="A748" s="625"/>
      <c r="B748" s="625"/>
      <c r="C748" s="625"/>
      <c r="D748" s="627"/>
      <c r="E748" s="210"/>
      <c r="F748" s="210"/>
      <c r="G748" s="210"/>
      <c r="H748" s="210"/>
      <c r="I748" s="627"/>
      <c r="J748" s="210"/>
      <c r="K748" s="210"/>
      <c r="L748" s="210"/>
      <c r="M748" s="626"/>
      <c r="N748" s="210"/>
      <c r="O748" s="210"/>
      <c r="P748" s="210"/>
      <c r="Q748" s="210"/>
      <c r="R748" s="210"/>
      <c r="S748" s="210"/>
      <c r="T748" s="210"/>
      <c r="U748" s="210"/>
      <c r="V748" s="210"/>
      <c r="W748" s="210"/>
      <c r="X748" s="210"/>
      <c r="Y748" s="210"/>
      <c r="Z748" s="210"/>
    </row>
    <row r="749" ht="12.75" customHeight="1">
      <c r="A749" s="625"/>
      <c r="B749" s="625"/>
      <c r="C749" s="625"/>
      <c r="D749" s="627"/>
      <c r="E749" s="210"/>
      <c r="F749" s="210"/>
      <c r="G749" s="210"/>
      <c r="H749" s="210"/>
      <c r="I749" s="627"/>
      <c r="J749" s="210"/>
      <c r="K749" s="210"/>
      <c r="L749" s="210"/>
      <c r="M749" s="626"/>
      <c r="N749" s="210"/>
      <c r="O749" s="210"/>
      <c r="P749" s="210"/>
      <c r="Q749" s="210"/>
      <c r="R749" s="210"/>
      <c r="S749" s="210"/>
      <c r="T749" s="210"/>
      <c r="U749" s="210"/>
      <c r="V749" s="210"/>
      <c r="W749" s="210"/>
      <c r="X749" s="210"/>
      <c r="Y749" s="210"/>
      <c r="Z749" s="210"/>
    </row>
    <row r="750" ht="12.75" customHeight="1">
      <c r="A750" s="625"/>
      <c r="B750" s="625"/>
      <c r="C750" s="625"/>
      <c r="D750" s="627"/>
      <c r="E750" s="210"/>
      <c r="F750" s="210"/>
      <c r="G750" s="210"/>
      <c r="H750" s="210"/>
      <c r="I750" s="627"/>
      <c r="J750" s="210"/>
      <c r="K750" s="210"/>
      <c r="L750" s="210"/>
      <c r="M750" s="626"/>
      <c r="N750" s="210"/>
      <c r="O750" s="210"/>
      <c r="P750" s="210"/>
      <c r="Q750" s="210"/>
      <c r="R750" s="210"/>
      <c r="S750" s="210"/>
      <c r="T750" s="210"/>
      <c r="U750" s="210"/>
      <c r="V750" s="210"/>
      <c r="W750" s="210"/>
      <c r="X750" s="210"/>
      <c r="Y750" s="210"/>
      <c r="Z750" s="210"/>
    </row>
    <row r="751" ht="12.75" customHeight="1">
      <c r="A751" s="625"/>
      <c r="B751" s="625"/>
      <c r="C751" s="625"/>
      <c r="D751" s="627"/>
      <c r="E751" s="210"/>
      <c r="F751" s="210"/>
      <c r="G751" s="210"/>
      <c r="H751" s="210"/>
      <c r="I751" s="627"/>
      <c r="J751" s="210"/>
      <c r="K751" s="210"/>
      <c r="L751" s="210"/>
      <c r="M751" s="626"/>
      <c r="N751" s="210"/>
      <c r="O751" s="210"/>
      <c r="P751" s="210"/>
      <c r="Q751" s="210"/>
      <c r="R751" s="210"/>
      <c r="S751" s="210"/>
      <c r="T751" s="210"/>
      <c r="U751" s="210"/>
      <c r="V751" s="210"/>
      <c r="W751" s="210"/>
      <c r="X751" s="210"/>
      <c r="Y751" s="210"/>
      <c r="Z751" s="210"/>
    </row>
    <row r="752" ht="12.75" customHeight="1">
      <c r="A752" s="625"/>
      <c r="B752" s="625"/>
      <c r="C752" s="625"/>
      <c r="D752" s="627"/>
      <c r="E752" s="210"/>
      <c r="F752" s="210"/>
      <c r="G752" s="210"/>
      <c r="H752" s="210"/>
      <c r="I752" s="627"/>
      <c r="J752" s="210"/>
      <c r="K752" s="210"/>
      <c r="L752" s="210"/>
      <c r="M752" s="626"/>
      <c r="N752" s="210"/>
      <c r="O752" s="210"/>
      <c r="P752" s="210"/>
      <c r="Q752" s="210"/>
      <c r="R752" s="210"/>
      <c r="S752" s="210"/>
      <c r="T752" s="210"/>
      <c r="U752" s="210"/>
      <c r="V752" s="210"/>
      <c r="W752" s="210"/>
      <c r="X752" s="210"/>
      <c r="Y752" s="210"/>
      <c r="Z752" s="210"/>
    </row>
    <row r="753" ht="12.75" customHeight="1">
      <c r="A753" s="625"/>
      <c r="B753" s="625"/>
      <c r="C753" s="625"/>
      <c r="D753" s="627"/>
      <c r="E753" s="210"/>
      <c r="F753" s="210"/>
      <c r="G753" s="210"/>
      <c r="H753" s="210"/>
      <c r="I753" s="627"/>
      <c r="J753" s="210"/>
      <c r="K753" s="210"/>
      <c r="L753" s="210"/>
      <c r="M753" s="626"/>
      <c r="N753" s="210"/>
      <c r="O753" s="210"/>
      <c r="P753" s="210"/>
      <c r="Q753" s="210"/>
      <c r="R753" s="210"/>
      <c r="S753" s="210"/>
      <c r="T753" s="210"/>
      <c r="U753" s="210"/>
      <c r="V753" s="210"/>
      <c r="W753" s="210"/>
      <c r="X753" s="210"/>
      <c r="Y753" s="210"/>
      <c r="Z753" s="210"/>
    </row>
    <row r="754" ht="12.75" customHeight="1">
      <c r="A754" s="625"/>
      <c r="B754" s="625"/>
      <c r="C754" s="625"/>
      <c r="D754" s="627"/>
      <c r="E754" s="210"/>
      <c r="F754" s="210"/>
      <c r="G754" s="210"/>
      <c r="H754" s="210"/>
      <c r="I754" s="627"/>
      <c r="J754" s="210"/>
      <c r="K754" s="210"/>
      <c r="L754" s="210"/>
      <c r="M754" s="626"/>
      <c r="N754" s="210"/>
      <c r="O754" s="210"/>
      <c r="P754" s="210"/>
      <c r="Q754" s="210"/>
      <c r="R754" s="210"/>
      <c r="S754" s="210"/>
      <c r="T754" s="210"/>
      <c r="U754" s="210"/>
      <c r="V754" s="210"/>
      <c r="W754" s="210"/>
      <c r="X754" s="210"/>
      <c r="Y754" s="210"/>
      <c r="Z754" s="210"/>
    </row>
    <row r="755" ht="12.75" customHeight="1">
      <c r="A755" s="625"/>
      <c r="B755" s="625"/>
      <c r="C755" s="625"/>
      <c r="D755" s="627"/>
      <c r="E755" s="210"/>
      <c r="F755" s="210"/>
      <c r="G755" s="210"/>
      <c r="H755" s="210"/>
      <c r="I755" s="627"/>
      <c r="J755" s="210"/>
      <c r="K755" s="210"/>
      <c r="L755" s="210"/>
      <c r="M755" s="626"/>
      <c r="N755" s="210"/>
      <c r="O755" s="210"/>
      <c r="P755" s="210"/>
      <c r="Q755" s="210"/>
      <c r="R755" s="210"/>
      <c r="S755" s="210"/>
      <c r="T755" s="210"/>
      <c r="U755" s="210"/>
      <c r="V755" s="210"/>
      <c r="W755" s="210"/>
      <c r="X755" s="210"/>
      <c r="Y755" s="210"/>
      <c r="Z755" s="210"/>
    </row>
    <row r="756" ht="12.75" customHeight="1">
      <c r="A756" s="625"/>
      <c r="B756" s="625"/>
      <c r="C756" s="625"/>
      <c r="D756" s="627"/>
      <c r="E756" s="210"/>
      <c r="F756" s="210"/>
      <c r="G756" s="210"/>
      <c r="H756" s="210"/>
      <c r="I756" s="627"/>
      <c r="J756" s="210"/>
      <c r="K756" s="210"/>
      <c r="L756" s="210"/>
      <c r="M756" s="626"/>
      <c r="N756" s="210"/>
      <c r="O756" s="210"/>
      <c r="P756" s="210"/>
      <c r="Q756" s="210"/>
      <c r="R756" s="210"/>
      <c r="S756" s="210"/>
      <c r="T756" s="210"/>
      <c r="U756" s="210"/>
      <c r="V756" s="210"/>
      <c r="W756" s="210"/>
      <c r="X756" s="210"/>
      <c r="Y756" s="210"/>
      <c r="Z756" s="210"/>
    </row>
    <row r="757" ht="12.75" customHeight="1">
      <c r="A757" s="625"/>
      <c r="B757" s="625"/>
      <c r="C757" s="625"/>
      <c r="D757" s="627"/>
      <c r="E757" s="210"/>
      <c r="F757" s="210"/>
      <c r="G757" s="210"/>
      <c r="H757" s="210"/>
      <c r="I757" s="627"/>
      <c r="J757" s="210"/>
      <c r="K757" s="210"/>
      <c r="L757" s="210"/>
      <c r="M757" s="626"/>
      <c r="N757" s="210"/>
      <c r="O757" s="210"/>
      <c r="P757" s="210"/>
      <c r="Q757" s="210"/>
      <c r="R757" s="210"/>
      <c r="S757" s="210"/>
      <c r="T757" s="210"/>
      <c r="U757" s="210"/>
      <c r="V757" s="210"/>
      <c r="W757" s="210"/>
      <c r="X757" s="210"/>
      <c r="Y757" s="210"/>
      <c r="Z757" s="210"/>
    </row>
    <row r="758" ht="12.75" customHeight="1">
      <c r="A758" s="625"/>
      <c r="B758" s="625"/>
      <c r="C758" s="625"/>
      <c r="D758" s="627"/>
      <c r="E758" s="210"/>
      <c r="F758" s="210"/>
      <c r="G758" s="210"/>
      <c r="H758" s="210"/>
      <c r="I758" s="627"/>
      <c r="J758" s="210"/>
      <c r="K758" s="210"/>
      <c r="L758" s="210"/>
      <c r="M758" s="626"/>
      <c r="N758" s="210"/>
      <c r="O758" s="210"/>
      <c r="P758" s="210"/>
      <c r="Q758" s="210"/>
      <c r="R758" s="210"/>
      <c r="S758" s="210"/>
      <c r="T758" s="210"/>
      <c r="U758" s="210"/>
      <c r="V758" s="210"/>
      <c r="W758" s="210"/>
      <c r="X758" s="210"/>
      <c r="Y758" s="210"/>
      <c r="Z758" s="210"/>
    </row>
    <row r="759" ht="12.75" customHeight="1">
      <c r="A759" s="625"/>
      <c r="B759" s="625"/>
      <c r="C759" s="625"/>
      <c r="D759" s="627"/>
      <c r="E759" s="210"/>
      <c r="F759" s="210"/>
      <c r="G759" s="210"/>
      <c r="H759" s="210"/>
      <c r="I759" s="627"/>
      <c r="J759" s="210"/>
      <c r="K759" s="210"/>
      <c r="L759" s="210"/>
      <c r="M759" s="626"/>
      <c r="N759" s="210"/>
      <c r="O759" s="210"/>
      <c r="P759" s="210"/>
      <c r="Q759" s="210"/>
      <c r="R759" s="210"/>
      <c r="S759" s="210"/>
      <c r="T759" s="210"/>
      <c r="U759" s="210"/>
      <c r="V759" s="210"/>
      <c r="W759" s="210"/>
      <c r="X759" s="210"/>
      <c r="Y759" s="210"/>
      <c r="Z759" s="210"/>
    </row>
    <row r="760" ht="12.75" customHeight="1">
      <c r="A760" s="625"/>
      <c r="B760" s="625"/>
      <c r="C760" s="625"/>
      <c r="D760" s="627"/>
      <c r="E760" s="210"/>
      <c r="F760" s="210"/>
      <c r="G760" s="210"/>
      <c r="H760" s="210"/>
      <c r="I760" s="627"/>
      <c r="J760" s="210"/>
      <c r="K760" s="210"/>
      <c r="L760" s="210"/>
      <c r="M760" s="626"/>
      <c r="N760" s="210"/>
      <c r="O760" s="210"/>
      <c r="P760" s="210"/>
      <c r="Q760" s="210"/>
      <c r="R760" s="210"/>
      <c r="S760" s="210"/>
      <c r="T760" s="210"/>
      <c r="U760" s="210"/>
      <c r="V760" s="210"/>
      <c r="W760" s="210"/>
      <c r="X760" s="210"/>
      <c r="Y760" s="210"/>
      <c r="Z760" s="210"/>
    </row>
    <row r="761" ht="12.75" customHeight="1">
      <c r="A761" s="625"/>
      <c r="B761" s="625"/>
      <c r="C761" s="625"/>
      <c r="D761" s="627"/>
      <c r="E761" s="210"/>
      <c r="F761" s="210"/>
      <c r="G761" s="210"/>
      <c r="H761" s="210"/>
      <c r="I761" s="627"/>
      <c r="J761" s="210"/>
      <c r="K761" s="210"/>
      <c r="L761" s="210"/>
      <c r="M761" s="626"/>
      <c r="N761" s="210"/>
      <c r="O761" s="210"/>
      <c r="P761" s="210"/>
      <c r="Q761" s="210"/>
      <c r="R761" s="210"/>
      <c r="S761" s="210"/>
      <c r="T761" s="210"/>
      <c r="U761" s="210"/>
      <c r="V761" s="210"/>
      <c r="W761" s="210"/>
      <c r="X761" s="210"/>
      <c r="Y761" s="210"/>
      <c r="Z761" s="210"/>
    </row>
    <row r="762" ht="12.75" customHeight="1">
      <c r="A762" s="625"/>
      <c r="B762" s="625"/>
      <c r="C762" s="625"/>
      <c r="D762" s="627"/>
      <c r="E762" s="210"/>
      <c r="F762" s="210"/>
      <c r="G762" s="210"/>
      <c r="H762" s="210"/>
      <c r="I762" s="627"/>
      <c r="J762" s="210"/>
      <c r="K762" s="210"/>
      <c r="L762" s="210"/>
      <c r="M762" s="626"/>
      <c r="N762" s="210"/>
      <c r="O762" s="210"/>
      <c r="P762" s="210"/>
      <c r="Q762" s="210"/>
      <c r="R762" s="210"/>
      <c r="S762" s="210"/>
      <c r="T762" s="210"/>
      <c r="U762" s="210"/>
      <c r="V762" s="210"/>
      <c r="W762" s="210"/>
      <c r="X762" s="210"/>
      <c r="Y762" s="210"/>
      <c r="Z762" s="210"/>
    </row>
    <row r="763" ht="12.75" customHeight="1">
      <c r="A763" s="625"/>
      <c r="B763" s="625"/>
      <c r="C763" s="625"/>
      <c r="D763" s="627"/>
      <c r="E763" s="210"/>
      <c r="F763" s="210"/>
      <c r="G763" s="210"/>
      <c r="H763" s="210"/>
      <c r="I763" s="627"/>
      <c r="J763" s="210"/>
      <c r="K763" s="210"/>
      <c r="L763" s="210"/>
      <c r="M763" s="626"/>
      <c r="N763" s="210"/>
      <c r="O763" s="210"/>
      <c r="P763" s="210"/>
      <c r="Q763" s="210"/>
      <c r="R763" s="210"/>
      <c r="S763" s="210"/>
      <c r="T763" s="210"/>
      <c r="U763" s="210"/>
      <c r="V763" s="210"/>
      <c r="W763" s="210"/>
      <c r="X763" s="210"/>
      <c r="Y763" s="210"/>
      <c r="Z763" s="210"/>
    </row>
    <row r="764" ht="12.75" customHeight="1">
      <c r="A764" s="625"/>
      <c r="B764" s="625"/>
      <c r="C764" s="625"/>
      <c r="D764" s="627"/>
      <c r="E764" s="210"/>
      <c r="F764" s="210"/>
      <c r="G764" s="210"/>
      <c r="H764" s="210"/>
      <c r="I764" s="627"/>
      <c r="J764" s="210"/>
      <c r="K764" s="210"/>
      <c r="L764" s="210"/>
      <c r="M764" s="626"/>
      <c r="N764" s="210"/>
      <c r="O764" s="210"/>
      <c r="P764" s="210"/>
      <c r="Q764" s="210"/>
      <c r="R764" s="210"/>
      <c r="S764" s="210"/>
      <c r="T764" s="210"/>
      <c r="U764" s="210"/>
      <c r="V764" s="210"/>
      <c r="W764" s="210"/>
      <c r="X764" s="210"/>
      <c r="Y764" s="210"/>
      <c r="Z764" s="210"/>
    </row>
    <row r="765" ht="12.75" customHeight="1">
      <c r="A765" s="625"/>
      <c r="B765" s="625"/>
      <c r="C765" s="625"/>
      <c r="D765" s="627"/>
      <c r="E765" s="210"/>
      <c r="F765" s="210"/>
      <c r="G765" s="210"/>
      <c r="H765" s="210"/>
      <c r="I765" s="627"/>
      <c r="J765" s="210"/>
      <c r="K765" s="210"/>
      <c r="L765" s="210"/>
      <c r="M765" s="626"/>
      <c r="N765" s="210"/>
      <c r="O765" s="210"/>
      <c r="P765" s="210"/>
      <c r="Q765" s="210"/>
      <c r="R765" s="210"/>
      <c r="S765" s="210"/>
      <c r="T765" s="210"/>
      <c r="U765" s="210"/>
      <c r="V765" s="210"/>
      <c r="W765" s="210"/>
      <c r="X765" s="210"/>
      <c r="Y765" s="210"/>
      <c r="Z765" s="210"/>
    </row>
    <row r="766" ht="12.75" customHeight="1">
      <c r="A766" s="625"/>
      <c r="B766" s="625"/>
      <c r="C766" s="625"/>
      <c r="D766" s="627"/>
      <c r="E766" s="210"/>
      <c r="F766" s="210"/>
      <c r="G766" s="210"/>
      <c r="H766" s="210"/>
      <c r="I766" s="627"/>
      <c r="J766" s="210"/>
      <c r="K766" s="210"/>
      <c r="L766" s="210"/>
      <c r="M766" s="626"/>
      <c r="N766" s="210"/>
      <c r="O766" s="210"/>
      <c r="P766" s="210"/>
      <c r="Q766" s="210"/>
      <c r="R766" s="210"/>
      <c r="S766" s="210"/>
      <c r="T766" s="210"/>
      <c r="U766" s="210"/>
      <c r="V766" s="210"/>
      <c r="W766" s="210"/>
      <c r="X766" s="210"/>
      <c r="Y766" s="210"/>
      <c r="Z766" s="210"/>
    </row>
    <row r="767" ht="12.75" customHeight="1">
      <c r="A767" s="625"/>
      <c r="B767" s="625"/>
      <c r="C767" s="625"/>
      <c r="D767" s="627"/>
      <c r="E767" s="210"/>
      <c r="F767" s="210"/>
      <c r="G767" s="210"/>
      <c r="H767" s="210"/>
      <c r="I767" s="627"/>
      <c r="J767" s="210"/>
      <c r="K767" s="210"/>
      <c r="L767" s="210"/>
      <c r="M767" s="626"/>
      <c r="N767" s="210"/>
      <c r="O767" s="210"/>
      <c r="P767" s="210"/>
      <c r="Q767" s="210"/>
      <c r="R767" s="210"/>
      <c r="S767" s="210"/>
      <c r="T767" s="210"/>
      <c r="U767" s="210"/>
      <c r="V767" s="210"/>
      <c r="W767" s="210"/>
      <c r="X767" s="210"/>
      <c r="Y767" s="210"/>
      <c r="Z767" s="210"/>
    </row>
    <row r="768" ht="12.75" customHeight="1">
      <c r="A768" s="625"/>
      <c r="B768" s="625"/>
      <c r="C768" s="625"/>
      <c r="D768" s="627"/>
      <c r="E768" s="210"/>
      <c r="F768" s="210"/>
      <c r="G768" s="210"/>
      <c r="H768" s="210"/>
      <c r="I768" s="627"/>
      <c r="J768" s="210"/>
      <c r="K768" s="210"/>
      <c r="L768" s="210"/>
      <c r="M768" s="626"/>
      <c r="N768" s="210"/>
      <c r="O768" s="210"/>
      <c r="P768" s="210"/>
      <c r="Q768" s="210"/>
      <c r="R768" s="210"/>
      <c r="S768" s="210"/>
      <c r="T768" s="210"/>
      <c r="U768" s="210"/>
      <c r="V768" s="210"/>
      <c r="W768" s="210"/>
      <c r="X768" s="210"/>
      <c r="Y768" s="210"/>
      <c r="Z768" s="210"/>
    </row>
    <row r="769" ht="12.75" customHeight="1">
      <c r="A769" s="625"/>
      <c r="B769" s="625"/>
      <c r="C769" s="625"/>
      <c r="D769" s="627"/>
      <c r="E769" s="210"/>
      <c r="F769" s="210"/>
      <c r="G769" s="210"/>
      <c r="H769" s="210"/>
      <c r="I769" s="627"/>
      <c r="J769" s="210"/>
      <c r="K769" s="210"/>
      <c r="L769" s="210"/>
      <c r="M769" s="626"/>
      <c r="N769" s="210"/>
      <c r="O769" s="210"/>
      <c r="P769" s="210"/>
      <c r="Q769" s="210"/>
      <c r="R769" s="210"/>
      <c r="S769" s="210"/>
      <c r="T769" s="210"/>
      <c r="U769" s="210"/>
      <c r="V769" s="210"/>
      <c r="W769" s="210"/>
      <c r="X769" s="210"/>
      <c r="Y769" s="210"/>
      <c r="Z769" s="210"/>
    </row>
    <row r="770" ht="12.75" customHeight="1">
      <c r="A770" s="625"/>
      <c r="B770" s="625"/>
      <c r="C770" s="625"/>
      <c r="D770" s="627"/>
      <c r="E770" s="210"/>
      <c r="F770" s="210"/>
      <c r="G770" s="210"/>
      <c r="H770" s="210"/>
      <c r="I770" s="627"/>
      <c r="J770" s="210"/>
      <c r="K770" s="210"/>
      <c r="L770" s="210"/>
      <c r="M770" s="626"/>
      <c r="N770" s="210"/>
      <c r="O770" s="210"/>
      <c r="P770" s="210"/>
      <c r="Q770" s="210"/>
      <c r="R770" s="210"/>
      <c r="S770" s="210"/>
      <c r="T770" s="210"/>
      <c r="U770" s="210"/>
      <c r="V770" s="210"/>
      <c r="W770" s="210"/>
      <c r="X770" s="210"/>
      <c r="Y770" s="210"/>
      <c r="Z770" s="210"/>
    </row>
    <row r="771" ht="12.75" customHeight="1">
      <c r="A771" s="625"/>
      <c r="B771" s="625"/>
      <c r="C771" s="625"/>
      <c r="D771" s="627"/>
      <c r="E771" s="210"/>
      <c r="F771" s="210"/>
      <c r="G771" s="210"/>
      <c r="H771" s="210"/>
      <c r="I771" s="627"/>
      <c r="J771" s="210"/>
      <c r="K771" s="210"/>
      <c r="L771" s="210"/>
      <c r="M771" s="626"/>
      <c r="N771" s="210"/>
      <c r="O771" s="210"/>
      <c r="P771" s="210"/>
      <c r="Q771" s="210"/>
      <c r="R771" s="210"/>
      <c r="S771" s="210"/>
      <c r="T771" s="210"/>
      <c r="U771" s="210"/>
      <c r="V771" s="210"/>
      <c r="W771" s="210"/>
      <c r="X771" s="210"/>
      <c r="Y771" s="210"/>
      <c r="Z771" s="210"/>
    </row>
    <row r="772" ht="12.75" customHeight="1">
      <c r="A772" s="625"/>
      <c r="B772" s="625"/>
      <c r="C772" s="625"/>
      <c r="D772" s="627"/>
      <c r="E772" s="210"/>
      <c r="F772" s="210"/>
      <c r="G772" s="210"/>
      <c r="H772" s="210"/>
      <c r="I772" s="627"/>
      <c r="J772" s="210"/>
      <c r="K772" s="210"/>
      <c r="L772" s="210"/>
      <c r="M772" s="626"/>
      <c r="N772" s="210"/>
      <c r="O772" s="210"/>
      <c r="P772" s="210"/>
      <c r="Q772" s="210"/>
      <c r="R772" s="210"/>
      <c r="S772" s="210"/>
      <c r="T772" s="210"/>
      <c r="U772" s="210"/>
      <c r="V772" s="210"/>
      <c r="W772" s="210"/>
      <c r="X772" s="210"/>
      <c r="Y772" s="210"/>
      <c r="Z772" s="210"/>
    </row>
    <row r="773" ht="12.75" customHeight="1">
      <c r="A773" s="625"/>
      <c r="B773" s="625"/>
      <c r="C773" s="625"/>
      <c r="D773" s="627"/>
      <c r="E773" s="210"/>
      <c r="F773" s="210"/>
      <c r="G773" s="210"/>
      <c r="H773" s="210"/>
      <c r="I773" s="627"/>
      <c r="J773" s="210"/>
      <c r="K773" s="210"/>
      <c r="L773" s="210"/>
      <c r="M773" s="626"/>
      <c r="N773" s="210"/>
      <c r="O773" s="210"/>
      <c r="P773" s="210"/>
      <c r="Q773" s="210"/>
      <c r="R773" s="210"/>
      <c r="S773" s="210"/>
      <c r="T773" s="210"/>
      <c r="U773" s="210"/>
      <c r="V773" s="210"/>
      <c r="W773" s="210"/>
      <c r="X773" s="210"/>
      <c r="Y773" s="210"/>
      <c r="Z773" s="210"/>
    </row>
    <row r="774" ht="12.75" customHeight="1">
      <c r="A774" s="625"/>
      <c r="B774" s="625"/>
      <c r="C774" s="625"/>
      <c r="D774" s="627"/>
      <c r="E774" s="210"/>
      <c r="F774" s="210"/>
      <c r="G774" s="210"/>
      <c r="H774" s="210"/>
      <c r="I774" s="627"/>
      <c r="J774" s="210"/>
      <c r="K774" s="210"/>
      <c r="L774" s="210"/>
      <c r="M774" s="626"/>
      <c r="N774" s="210"/>
      <c r="O774" s="210"/>
      <c r="P774" s="210"/>
      <c r="Q774" s="210"/>
      <c r="R774" s="210"/>
      <c r="S774" s="210"/>
      <c r="T774" s="210"/>
      <c r="U774" s="210"/>
      <c r="V774" s="210"/>
      <c r="W774" s="210"/>
      <c r="X774" s="210"/>
      <c r="Y774" s="210"/>
      <c r="Z774" s="210"/>
    </row>
    <row r="775" ht="12.75" customHeight="1">
      <c r="A775" s="625"/>
      <c r="B775" s="625"/>
      <c r="C775" s="625"/>
      <c r="D775" s="627"/>
      <c r="E775" s="210"/>
      <c r="F775" s="210"/>
      <c r="G775" s="210"/>
      <c r="H775" s="210"/>
      <c r="I775" s="627"/>
      <c r="J775" s="210"/>
      <c r="K775" s="210"/>
      <c r="L775" s="210"/>
      <c r="M775" s="626"/>
      <c r="N775" s="210"/>
      <c r="O775" s="210"/>
      <c r="P775" s="210"/>
      <c r="Q775" s="210"/>
      <c r="R775" s="210"/>
      <c r="S775" s="210"/>
      <c r="T775" s="210"/>
      <c r="U775" s="210"/>
      <c r="V775" s="210"/>
      <c r="W775" s="210"/>
      <c r="X775" s="210"/>
      <c r="Y775" s="210"/>
      <c r="Z775" s="210"/>
    </row>
    <row r="776" ht="12.75" customHeight="1">
      <c r="A776" s="625"/>
      <c r="B776" s="625"/>
      <c r="C776" s="625"/>
      <c r="D776" s="627"/>
      <c r="E776" s="210"/>
      <c r="F776" s="210"/>
      <c r="G776" s="210"/>
      <c r="H776" s="210"/>
      <c r="I776" s="627"/>
      <c r="J776" s="210"/>
      <c r="K776" s="210"/>
      <c r="L776" s="210"/>
      <c r="M776" s="626"/>
      <c r="N776" s="210"/>
      <c r="O776" s="210"/>
      <c r="P776" s="210"/>
      <c r="Q776" s="210"/>
      <c r="R776" s="210"/>
      <c r="S776" s="210"/>
      <c r="T776" s="210"/>
      <c r="U776" s="210"/>
      <c r="V776" s="210"/>
      <c r="W776" s="210"/>
      <c r="X776" s="210"/>
      <c r="Y776" s="210"/>
      <c r="Z776" s="210"/>
    </row>
    <row r="777" ht="12.75" customHeight="1">
      <c r="A777" s="625"/>
      <c r="B777" s="625"/>
      <c r="C777" s="625"/>
      <c r="D777" s="627"/>
      <c r="E777" s="210"/>
      <c r="F777" s="210"/>
      <c r="G777" s="210"/>
      <c r="H777" s="210"/>
      <c r="I777" s="627"/>
      <c r="J777" s="210"/>
      <c r="K777" s="210"/>
      <c r="L777" s="210"/>
      <c r="M777" s="626"/>
      <c r="N777" s="210"/>
      <c r="O777" s="210"/>
      <c r="P777" s="210"/>
      <c r="Q777" s="210"/>
      <c r="R777" s="210"/>
      <c r="S777" s="210"/>
      <c r="T777" s="210"/>
      <c r="U777" s="210"/>
      <c r="V777" s="210"/>
      <c r="W777" s="210"/>
      <c r="X777" s="210"/>
      <c r="Y777" s="210"/>
      <c r="Z777" s="210"/>
    </row>
    <row r="778" ht="12.75" customHeight="1">
      <c r="A778" s="625"/>
      <c r="B778" s="625"/>
      <c r="C778" s="625"/>
      <c r="D778" s="627"/>
      <c r="E778" s="210"/>
      <c r="F778" s="210"/>
      <c r="G778" s="210"/>
      <c r="H778" s="210"/>
      <c r="I778" s="627"/>
      <c r="J778" s="210"/>
      <c r="K778" s="210"/>
      <c r="L778" s="210"/>
      <c r="M778" s="626"/>
      <c r="N778" s="210"/>
      <c r="O778" s="210"/>
      <c r="P778" s="210"/>
      <c r="Q778" s="210"/>
      <c r="R778" s="210"/>
      <c r="S778" s="210"/>
      <c r="T778" s="210"/>
      <c r="U778" s="210"/>
      <c r="V778" s="210"/>
      <c r="W778" s="210"/>
      <c r="X778" s="210"/>
      <c r="Y778" s="210"/>
      <c r="Z778" s="210"/>
    </row>
    <row r="779" ht="12.75" customHeight="1">
      <c r="A779" s="625"/>
      <c r="B779" s="625"/>
      <c r="C779" s="625"/>
      <c r="D779" s="627"/>
      <c r="E779" s="210"/>
      <c r="F779" s="210"/>
      <c r="G779" s="210"/>
      <c r="H779" s="210"/>
      <c r="I779" s="627"/>
      <c r="J779" s="210"/>
      <c r="K779" s="210"/>
      <c r="L779" s="210"/>
      <c r="M779" s="626"/>
      <c r="N779" s="210"/>
      <c r="O779" s="210"/>
      <c r="P779" s="210"/>
      <c r="Q779" s="210"/>
      <c r="R779" s="210"/>
      <c r="S779" s="210"/>
      <c r="T779" s="210"/>
      <c r="U779" s="210"/>
      <c r="V779" s="210"/>
      <c r="W779" s="210"/>
      <c r="X779" s="210"/>
      <c r="Y779" s="210"/>
      <c r="Z779" s="210"/>
    </row>
    <row r="780" ht="12.75" customHeight="1">
      <c r="A780" s="625"/>
      <c r="B780" s="625"/>
      <c r="C780" s="625"/>
      <c r="D780" s="627"/>
      <c r="E780" s="210"/>
      <c r="F780" s="210"/>
      <c r="G780" s="210"/>
      <c r="H780" s="210"/>
      <c r="I780" s="627"/>
      <c r="J780" s="210"/>
      <c r="K780" s="210"/>
      <c r="L780" s="210"/>
      <c r="M780" s="626"/>
      <c r="N780" s="210"/>
      <c r="O780" s="210"/>
      <c r="P780" s="210"/>
      <c r="Q780" s="210"/>
      <c r="R780" s="210"/>
      <c r="S780" s="210"/>
      <c r="T780" s="210"/>
      <c r="U780" s="210"/>
      <c r="V780" s="210"/>
      <c r="W780" s="210"/>
      <c r="X780" s="210"/>
      <c r="Y780" s="210"/>
      <c r="Z780" s="210"/>
    </row>
    <row r="781" ht="12.75" customHeight="1">
      <c r="A781" s="625"/>
      <c r="B781" s="625"/>
      <c r="C781" s="625"/>
      <c r="D781" s="627"/>
      <c r="E781" s="210"/>
      <c r="F781" s="210"/>
      <c r="G781" s="210"/>
      <c r="H781" s="210"/>
      <c r="I781" s="627"/>
      <c r="J781" s="210"/>
      <c r="K781" s="210"/>
      <c r="L781" s="210"/>
      <c r="M781" s="626"/>
      <c r="N781" s="210"/>
      <c r="O781" s="210"/>
      <c r="P781" s="210"/>
      <c r="Q781" s="210"/>
      <c r="R781" s="210"/>
      <c r="S781" s="210"/>
      <c r="T781" s="210"/>
      <c r="U781" s="210"/>
      <c r="V781" s="210"/>
      <c r="W781" s="210"/>
      <c r="X781" s="210"/>
      <c r="Y781" s="210"/>
      <c r="Z781" s="210"/>
    </row>
    <row r="782" ht="12.75" customHeight="1">
      <c r="A782" s="625"/>
      <c r="B782" s="625"/>
      <c r="C782" s="625"/>
      <c r="D782" s="627"/>
      <c r="E782" s="210"/>
      <c r="F782" s="210"/>
      <c r="G782" s="210"/>
      <c r="H782" s="210"/>
      <c r="I782" s="627"/>
      <c r="J782" s="210"/>
      <c r="K782" s="210"/>
      <c r="L782" s="210"/>
      <c r="M782" s="626"/>
      <c r="N782" s="210"/>
      <c r="O782" s="210"/>
      <c r="P782" s="210"/>
      <c r="Q782" s="210"/>
      <c r="R782" s="210"/>
      <c r="S782" s="210"/>
      <c r="T782" s="210"/>
      <c r="U782" s="210"/>
      <c r="V782" s="210"/>
      <c r="W782" s="210"/>
      <c r="X782" s="210"/>
      <c r="Y782" s="210"/>
      <c r="Z782" s="210"/>
    </row>
    <row r="783" ht="12.75" customHeight="1">
      <c r="A783" s="625"/>
      <c r="B783" s="625"/>
      <c r="C783" s="625"/>
      <c r="D783" s="627"/>
      <c r="E783" s="210"/>
      <c r="F783" s="210"/>
      <c r="G783" s="210"/>
      <c r="H783" s="210"/>
      <c r="I783" s="627"/>
      <c r="J783" s="210"/>
      <c r="K783" s="210"/>
      <c r="L783" s="210"/>
      <c r="M783" s="626"/>
      <c r="N783" s="210"/>
      <c r="O783" s="210"/>
      <c r="P783" s="210"/>
      <c r="Q783" s="210"/>
      <c r="R783" s="210"/>
      <c r="S783" s="210"/>
      <c r="T783" s="210"/>
      <c r="U783" s="210"/>
      <c r="V783" s="210"/>
      <c r="W783" s="210"/>
      <c r="X783" s="210"/>
      <c r="Y783" s="210"/>
      <c r="Z783" s="210"/>
    </row>
    <row r="784" ht="12.75" customHeight="1">
      <c r="A784" s="625"/>
      <c r="B784" s="625"/>
      <c r="C784" s="625"/>
      <c r="D784" s="627"/>
      <c r="E784" s="210"/>
      <c r="F784" s="210"/>
      <c r="G784" s="210"/>
      <c r="H784" s="210"/>
      <c r="I784" s="627"/>
      <c r="J784" s="210"/>
      <c r="K784" s="210"/>
      <c r="L784" s="210"/>
      <c r="M784" s="626"/>
      <c r="N784" s="210"/>
      <c r="O784" s="210"/>
      <c r="P784" s="210"/>
      <c r="Q784" s="210"/>
      <c r="R784" s="210"/>
      <c r="S784" s="210"/>
      <c r="T784" s="210"/>
      <c r="U784" s="210"/>
      <c r="V784" s="210"/>
      <c r="W784" s="210"/>
      <c r="X784" s="210"/>
      <c r="Y784" s="210"/>
      <c r="Z784" s="210"/>
    </row>
    <row r="785" ht="12.75" customHeight="1">
      <c r="A785" s="625"/>
      <c r="B785" s="625"/>
      <c r="C785" s="625"/>
      <c r="D785" s="627"/>
      <c r="E785" s="210"/>
      <c r="F785" s="210"/>
      <c r="G785" s="210"/>
      <c r="H785" s="210"/>
      <c r="I785" s="627"/>
      <c r="J785" s="210"/>
      <c r="K785" s="210"/>
      <c r="L785" s="210"/>
      <c r="M785" s="626"/>
      <c r="N785" s="210"/>
      <c r="O785" s="210"/>
      <c r="P785" s="210"/>
      <c r="Q785" s="210"/>
      <c r="R785" s="210"/>
      <c r="S785" s="210"/>
      <c r="T785" s="210"/>
      <c r="U785" s="210"/>
      <c r="V785" s="210"/>
      <c r="W785" s="210"/>
      <c r="X785" s="210"/>
      <c r="Y785" s="210"/>
      <c r="Z785" s="210"/>
    </row>
    <row r="786" ht="12.75" customHeight="1">
      <c r="A786" s="625"/>
      <c r="B786" s="625"/>
      <c r="C786" s="625"/>
      <c r="D786" s="627"/>
      <c r="E786" s="210"/>
      <c r="F786" s="210"/>
      <c r="G786" s="210"/>
      <c r="H786" s="210"/>
      <c r="I786" s="627"/>
      <c r="J786" s="210"/>
      <c r="K786" s="210"/>
      <c r="L786" s="210"/>
      <c r="M786" s="626"/>
      <c r="N786" s="210"/>
      <c r="O786" s="210"/>
      <c r="P786" s="210"/>
      <c r="Q786" s="210"/>
      <c r="R786" s="210"/>
      <c r="S786" s="210"/>
      <c r="T786" s="210"/>
      <c r="U786" s="210"/>
      <c r="V786" s="210"/>
      <c r="W786" s="210"/>
      <c r="X786" s="210"/>
      <c r="Y786" s="210"/>
      <c r="Z786" s="210"/>
    </row>
    <row r="787" ht="12.75" customHeight="1">
      <c r="A787" s="625"/>
      <c r="B787" s="625"/>
      <c r="C787" s="625"/>
      <c r="D787" s="627"/>
      <c r="E787" s="210"/>
      <c r="F787" s="210"/>
      <c r="G787" s="210"/>
      <c r="H787" s="210"/>
      <c r="I787" s="627"/>
      <c r="J787" s="210"/>
      <c r="K787" s="210"/>
      <c r="L787" s="210"/>
      <c r="M787" s="626"/>
      <c r="N787" s="210"/>
      <c r="O787" s="210"/>
      <c r="P787" s="210"/>
      <c r="Q787" s="210"/>
      <c r="R787" s="210"/>
      <c r="S787" s="210"/>
      <c r="T787" s="210"/>
      <c r="U787" s="210"/>
      <c r="V787" s="210"/>
      <c r="W787" s="210"/>
      <c r="X787" s="210"/>
      <c r="Y787" s="210"/>
      <c r="Z787" s="210"/>
    </row>
    <row r="788" ht="12.75" customHeight="1">
      <c r="A788" s="625"/>
      <c r="B788" s="625"/>
      <c r="C788" s="625"/>
      <c r="D788" s="627"/>
      <c r="E788" s="210"/>
      <c r="F788" s="210"/>
      <c r="G788" s="210"/>
      <c r="H788" s="210"/>
      <c r="I788" s="627"/>
      <c r="J788" s="210"/>
      <c r="K788" s="210"/>
      <c r="L788" s="210"/>
      <c r="M788" s="626"/>
      <c r="N788" s="210"/>
      <c r="O788" s="210"/>
      <c r="P788" s="210"/>
      <c r="Q788" s="210"/>
      <c r="R788" s="210"/>
      <c r="S788" s="210"/>
      <c r="T788" s="210"/>
      <c r="U788" s="210"/>
      <c r="V788" s="210"/>
      <c r="W788" s="210"/>
      <c r="X788" s="210"/>
      <c r="Y788" s="210"/>
      <c r="Z788" s="210"/>
    </row>
    <row r="789" ht="12.75" customHeight="1">
      <c r="A789" s="625"/>
      <c r="B789" s="625"/>
      <c r="C789" s="625"/>
      <c r="D789" s="627"/>
      <c r="E789" s="210"/>
      <c r="F789" s="210"/>
      <c r="G789" s="210"/>
      <c r="H789" s="210"/>
      <c r="I789" s="627"/>
      <c r="J789" s="210"/>
      <c r="K789" s="210"/>
      <c r="L789" s="210"/>
      <c r="M789" s="626"/>
      <c r="N789" s="210"/>
      <c r="O789" s="210"/>
      <c r="P789" s="210"/>
      <c r="Q789" s="210"/>
      <c r="R789" s="210"/>
      <c r="S789" s="210"/>
      <c r="T789" s="210"/>
      <c r="U789" s="210"/>
      <c r="V789" s="210"/>
      <c r="W789" s="210"/>
      <c r="X789" s="210"/>
      <c r="Y789" s="210"/>
      <c r="Z789" s="210"/>
    </row>
    <row r="790" ht="12.75" customHeight="1">
      <c r="A790" s="625"/>
      <c r="B790" s="625"/>
      <c r="C790" s="625"/>
      <c r="D790" s="627"/>
      <c r="E790" s="210"/>
      <c r="F790" s="210"/>
      <c r="G790" s="210"/>
      <c r="H790" s="210"/>
      <c r="I790" s="627"/>
      <c r="J790" s="210"/>
      <c r="K790" s="210"/>
      <c r="L790" s="210"/>
      <c r="M790" s="626"/>
      <c r="N790" s="210"/>
      <c r="O790" s="210"/>
      <c r="P790" s="210"/>
      <c r="Q790" s="210"/>
      <c r="R790" s="210"/>
      <c r="S790" s="210"/>
      <c r="T790" s="210"/>
      <c r="U790" s="210"/>
      <c r="V790" s="210"/>
      <c r="W790" s="210"/>
      <c r="X790" s="210"/>
      <c r="Y790" s="210"/>
      <c r="Z790" s="210"/>
    </row>
    <row r="791" ht="12.75" customHeight="1">
      <c r="A791" s="625"/>
      <c r="B791" s="625"/>
      <c r="C791" s="625"/>
      <c r="D791" s="627"/>
      <c r="E791" s="210"/>
      <c r="F791" s="210"/>
      <c r="G791" s="210"/>
      <c r="H791" s="210"/>
      <c r="I791" s="627"/>
      <c r="J791" s="210"/>
      <c r="K791" s="210"/>
      <c r="L791" s="210"/>
      <c r="M791" s="626"/>
      <c r="N791" s="210"/>
      <c r="O791" s="210"/>
      <c r="P791" s="210"/>
      <c r="Q791" s="210"/>
      <c r="R791" s="210"/>
      <c r="S791" s="210"/>
      <c r="T791" s="210"/>
      <c r="U791" s="210"/>
      <c r="V791" s="210"/>
      <c r="W791" s="210"/>
      <c r="X791" s="210"/>
      <c r="Y791" s="210"/>
      <c r="Z791" s="210"/>
    </row>
    <row r="792" ht="12.75" customHeight="1">
      <c r="A792" s="625"/>
      <c r="B792" s="625"/>
      <c r="C792" s="625"/>
      <c r="D792" s="627"/>
      <c r="E792" s="210"/>
      <c r="F792" s="210"/>
      <c r="G792" s="210"/>
      <c r="H792" s="210"/>
      <c r="I792" s="627"/>
      <c r="J792" s="210"/>
      <c r="K792" s="210"/>
      <c r="L792" s="210"/>
      <c r="M792" s="626"/>
      <c r="N792" s="210"/>
      <c r="O792" s="210"/>
      <c r="P792" s="210"/>
      <c r="Q792" s="210"/>
      <c r="R792" s="210"/>
      <c r="S792" s="210"/>
      <c r="T792" s="210"/>
      <c r="U792" s="210"/>
      <c r="V792" s="210"/>
      <c r="W792" s="210"/>
      <c r="X792" s="210"/>
      <c r="Y792" s="210"/>
      <c r="Z792" s="210"/>
    </row>
    <row r="793" ht="12.75" customHeight="1">
      <c r="A793" s="625"/>
      <c r="B793" s="625"/>
      <c r="C793" s="625"/>
      <c r="D793" s="627"/>
      <c r="E793" s="210"/>
      <c r="F793" s="210"/>
      <c r="G793" s="210"/>
      <c r="H793" s="210"/>
      <c r="I793" s="627"/>
      <c r="J793" s="210"/>
      <c r="K793" s="210"/>
      <c r="L793" s="210"/>
      <c r="M793" s="626"/>
      <c r="N793" s="210"/>
      <c r="O793" s="210"/>
      <c r="P793" s="210"/>
      <c r="Q793" s="210"/>
      <c r="R793" s="210"/>
      <c r="S793" s="210"/>
      <c r="T793" s="210"/>
      <c r="U793" s="210"/>
      <c r="V793" s="210"/>
      <c r="W793" s="210"/>
      <c r="X793" s="210"/>
      <c r="Y793" s="210"/>
      <c r="Z793" s="210"/>
    </row>
    <row r="794" ht="12.75" customHeight="1">
      <c r="A794" s="625"/>
      <c r="B794" s="625"/>
      <c r="C794" s="625"/>
      <c r="D794" s="627"/>
      <c r="E794" s="210"/>
      <c r="F794" s="210"/>
      <c r="G794" s="210"/>
      <c r="H794" s="210"/>
      <c r="I794" s="627"/>
      <c r="J794" s="210"/>
      <c r="K794" s="210"/>
      <c r="L794" s="210"/>
      <c r="M794" s="626"/>
      <c r="N794" s="210"/>
      <c r="O794" s="210"/>
      <c r="P794" s="210"/>
      <c r="Q794" s="210"/>
      <c r="R794" s="210"/>
      <c r="S794" s="210"/>
      <c r="T794" s="210"/>
      <c r="U794" s="210"/>
      <c r="V794" s="210"/>
      <c r="W794" s="210"/>
      <c r="X794" s="210"/>
      <c r="Y794" s="210"/>
      <c r="Z794" s="210"/>
    </row>
    <row r="795" ht="12.75" customHeight="1">
      <c r="A795" s="625"/>
      <c r="B795" s="625"/>
      <c r="C795" s="625"/>
      <c r="D795" s="627"/>
      <c r="E795" s="210"/>
      <c r="F795" s="210"/>
      <c r="G795" s="210"/>
      <c r="H795" s="210"/>
      <c r="I795" s="627"/>
      <c r="J795" s="210"/>
      <c r="K795" s="210"/>
      <c r="L795" s="210"/>
      <c r="M795" s="626"/>
      <c r="N795" s="210"/>
      <c r="O795" s="210"/>
      <c r="P795" s="210"/>
      <c r="Q795" s="210"/>
      <c r="R795" s="210"/>
      <c r="S795" s="210"/>
      <c r="T795" s="210"/>
      <c r="U795" s="210"/>
      <c r="V795" s="210"/>
      <c r="W795" s="210"/>
      <c r="X795" s="210"/>
      <c r="Y795" s="210"/>
      <c r="Z795" s="210"/>
    </row>
    <row r="796" ht="12.75" customHeight="1">
      <c r="A796" s="625"/>
      <c r="B796" s="625"/>
      <c r="C796" s="625"/>
      <c r="D796" s="627"/>
      <c r="E796" s="210"/>
      <c r="F796" s="210"/>
      <c r="G796" s="210"/>
      <c r="H796" s="210"/>
      <c r="I796" s="627"/>
      <c r="J796" s="210"/>
      <c r="K796" s="210"/>
      <c r="L796" s="210"/>
      <c r="M796" s="626"/>
      <c r="N796" s="210"/>
      <c r="O796" s="210"/>
      <c r="P796" s="210"/>
      <c r="Q796" s="210"/>
      <c r="R796" s="210"/>
      <c r="S796" s="210"/>
      <c r="T796" s="210"/>
      <c r="U796" s="210"/>
      <c r="V796" s="210"/>
      <c r="W796" s="210"/>
      <c r="X796" s="210"/>
      <c r="Y796" s="210"/>
      <c r="Z796" s="210"/>
    </row>
    <row r="797" ht="12.75" customHeight="1">
      <c r="A797" s="625"/>
      <c r="B797" s="625"/>
      <c r="C797" s="625"/>
      <c r="D797" s="627"/>
      <c r="E797" s="210"/>
      <c r="F797" s="210"/>
      <c r="G797" s="210"/>
      <c r="H797" s="210"/>
      <c r="I797" s="627"/>
      <c r="J797" s="210"/>
      <c r="K797" s="210"/>
      <c r="L797" s="210"/>
      <c r="M797" s="626"/>
      <c r="N797" s="210"/>
      <c r="O797" s="210"/>
      <c r="P797" s="210"/>
      <c r="Q797" s="210"/>
      <c r="R797" s="210"/>
      <c r="S797" s="210"/>
      <c r="T797" s="210"/>
      <c r="U797" s="210"/>
      <c r="V797" s="210"/>
      <c r="W797" s="210"/>
      <c r="X797" s="210"/>
      <c r="Y797" s="210"/>
      <c r="Z797" s="210"/>
    </row>
    <row r="798" ht="12.75" customHeight="1">
      <c r="A798" s="625"/>
      <c r="B798" s="625"/>
      <c r="C798" s="625"/>
      <c r="D798" s="627"/>
      <c r="E798" s="210"/>
      <c r="F798" s="210"/>
      <c r="G798" s="210"/>
      <c r="H798" s="210"/>
      <c r="I798" s="627"/>
      <c r="J798" s="210"/>
      <c r="K798" s="210"/>
      <c r="L798" s="210"/>
      <c r="M798" s="626"/>
      <c r="N798" s="210"/>
      <c r="O798" s="210"/>
      <c r="P798" s="210"/>
      <c r="Q798" s="210"/>
      <c r="R798" s="210"/>
      <c r="S798" s="210"/>
      <c r="T798" s="210"/>
      <c r="U798" s="210"/>
      <c r="V798" s="210"/>
      <c r="W798" s="210"/>
      <c r="X798" s="210"/>
      <c r="Y798" s="210"/>
      <c r="Z798" s="210"/>
    </row>
    <row r="799" ht="12.75" customHeight="1">
      <c r="A799" s="625"/>
      <c r="B799" s="625"/>
      <c r="C799" s="625"/>
      <c r="D799" s="627"/>
      <c r="E799" s="210"/>
      <c r="F799" s="210"/>
      <c r="G799" s="210"/>
      <c r="H799" s="210"/>
      <c r="I799" s="627"/>
      <c r="J799" s="210"/>
      <c r="K799" s="210"/>
      <c r="L799" s="210"/>
      <c r="M799" s="626"/>
      <c r="N799" s="210"/>
      <c r="O799" s="210"/>
      <c r="P799" s="210"/>
      <c r="Q799" s="210"/>
      <c r="R799" s="210"/>
      <c r="S799" s="210"/>
      <c r="T799" s="210"/>
      <c r="U799" s="210"/>
      <c r="V799" s="210"/>
      <c r="W799" s="210"/>
      <c r="X799" s="210"/>
      <c r="Y799" s="210"/>
      <c r="Z799" s="210"/>
    </row>
    <row r="800" ht="12.75" customHeight="1">
      <c r="A800" s="625"/>
      <c r="B800" s="625"/>
      <c r="C800" s="625"/>
      <c r="D800" s="627"/>
      <c r="E800" s="210"/>
      <c r="F800" s="210"/>
      <c r="G800" s="210"/>
      <c r="H800" s="210"/>
      <c r="I800" s="627"/>
      <c r="J800" s="210"/>
      <c r="K800" s="210"/>
      <c r="L800" s="210"/>
      <c r="M800" s="626"/>
      <c r="N800" s="210"/>
      <c r="O800" s="210"/>
      <c r="P800" s="210"/>
      <c r="Q800" s="210"/>
      <c r="R800" s="210"/>
      <c r="S800" s="210"/>
      <c r="T800" s="210"/>
      <c r="U800" s="210"/>
      <c r="V800" s="210"/>
      <c r="W800" s="210"/>
      <c r="X800" s="210"/>
      <c r="Y800" s="210"/>
      <c r="Z800" s="210"/>
    </row>
    <row r="801" ht="12.75" customHeight="1">
      <c r="A801" s="625"/>
      <c r="B801" s="625"/>
      <c r="C801" s="625"/>
      <c r="D801" s="627"/>
      <c r="E801" s="210"/>
      <c r="F801" s="210"/>
      <c r="G801" s="210"/>
      <c r="H801" s="210"/>
      <c r="I801" s="627"/>
      <c r="J801" s="210"/>
      <c r="K801" s="210"/>
      <c r="L801" s="210"/>
      <c r="M801" s="626"/>
      <c r="N801" s="210"/>
      <c r="O801" s="210"/>
      <c r="P801" s="210"/>
      <c r="Q801" s="210"/>
      <c r="R801" s="210"/>
      <c r="S801" s="210"/>
      <c r="T801" s="210"/>
      <c r="U801" s="210"/>
      <c r="V801" s="210"/>
      <c r="W801" s="210"/>
      <c r="X801" s="210"/>
      <c r="Y801" s="210"/>
      <c r="Z801" s="210"/>
    </row>
    <row r="802" ht="12.75" customHeight="1">
      <c r="A802" s="625"/>
      <c r="B802" s="625"/>
      <c r="C802" s="625"/>
      <c r="D802" s="627"/>
      <c r="E802" s="210"/>
      <c r="F802" s="210"/>
      <c r="G802" s="210"/>
      <c r="H802" s="210"/>
      <c r="I802" s="627"/>
      <c r="J802" s="210"/>
      <c r="K802" s="210"/>
      <c r="L802" s="210"/>
      <c r="M802" s="626"/>
      <c r="N802" s="210"/>
      <c r="O802" s="210"/>
      <c r="P802" s="210"/>
      <c r="Q802" s="210"/>
      <c r="R802" s="210"/>
      <c r="S802" s="210"/>
      <c r="T802" s="210"/>
      <c r="U802" s="210"/>
      <c r="V802" s="210"/>
      <c r="W802" s="210"/>
      <c r="X802" s="210"/>
      <c r="Y802" s="210"/>
      <c r="Z802" s="210"/>
    </row>
    <row r="803" ht="12.75" customHeight="1">
      <c r="A803" s="625"/>
      <c r="B803" s="625"/>
      <c r="C803" s="625"/>
      <c r="D803" s="627"/>
      <c r="E803" s="210"/>
      <c r="F803" s="210"/>
      <c r="G803" s="210"/>
      <c r="H803" s="210"/>
      <c r="I803" s="627"/>
      <c r="J803" s="210"/>
      <c r="K803" s="210"/>
      <c r="L803" s="210"/>
      <c r="M803" s="626"/>
      <c r="N803" s="210"/>
      <c r="O803" s="210"/>
      <c r="P803" s="210"/>
      <c r="Q803" s="210"/>
      <c r="R803" s="210"/>
      <c r="S803" s="210"/>
      <c r="T803" s="210"/>
      <c r="U803" s="210"/>
      <c r="V803" s="210"/>
      <c r="W803" s="210"/>
      <c r="X803" s="210"/>
      <c r="Y803" s="210"/>
      <c r="Z803" s="210"/>
    </row>
    <row r="804" ht="12.75" customHeight="1">
      <c r="A804" s="625"/>
      <c r="B804" s="625"/>
      <c r="C804" s="625"/>
      <c r="D804" s="627"/>
      <c r="E804" s="210"/>
      <c r="F804" s="210"/>
      <c r="G804" s="210"/>
      <c r="H804" s="210"/>
      <c r="I804" s="627"/>
      <c r="J804" s="210"/>
      <c r="K804" s="210"/>
      <c r="L804" s="210"/>
      <c r="M804" s="626"/>
      <c r="N804" s="210"/>
      <c r="O804" s="210"/>
      <c r="P804" s="210"/>
      <c r="Q804" s="210"/>
      <c r="R804" s="210"/>
      <c r="S804" s="210"/>
      <c r="T804" s="210"/>
      <c r="U804" s="210"/>
      <c r="V804" s="210"/>
      <c r="W804" s="210"/>
      <c r="X804" s="210"/>
      <c r="Y804" s="210"/>
      <c r="Z804" s="210"/>
    </row>
    <row r="805" ht="12.75" customHeight="1">
      <c r="A805" s="625"/>
      <c r="B805" s="625"/>
      <c r="C805" s="625"/>
      <c r="D805" s="627"/>
      <c r="E805" s="210"/>
      <c r="F805" s="210"/>
      <c r="G805" s="210"/>
      <c r="H805" s="210"/>
      <c r="I805" s="627"/>
      <c r="J805" s="210"/>
      <c r="K805" s="210"/>
      <c r="L805" s="210"/>
      <c r="M805" s="626"/>
      <c r="N805" s="210"/>
      <c r="O805" s="210"/>
      <c r="P805" s="210"/>
      <c r="Q805" s="210"/>
      <c r="R805" s="210"/>
      <c r="S805" s="210"/>
      <c r="T805" s="210"/>
      <c r="U805" s="210"/>
      <c r="V805" s="210"/>
      <c r="W805" s="210"/>
      <c r="X805" s="210"/>
      <c r="Y805" s="210"/>
      <c r="Z805" s="210"/>
    </row>
    <row r="806" ht="12.75" customHeight="1">
      <c r="A806" s="625"/>
      <c r="B806" s="625"/>
      <c r="C806" s="625"/>
      <c r="D806" s="627"/>
      <c r="E806" s="210"/>
      <c r="F806" s="210"/>
      <c r="G806" s="210"/>
      <c r="H806" s="210"/>
      <c r="I806" s="627"/>
      <c r="J806" s="210"/>
      <c r="K806" s="210"/>
      <c r="L806" s="210"/>
      <c r="M806" s="626"/>
      <c r="N806" s="210"/>
      <c r="O806" s="210"/>
      <c r="P806" s="210"/>
      <c r="Q806" s="210"/>
      <c r="R806" s="210"/>
      <c r="S806" s="210"/>
      <c r="T806" s="210"/>
      <c r="U806" s="210"/>
      <c r="V806" s="210"/>
      <c r="W806" s="210"/>
      <c r="X806" s="210"/>
      <c r="Y806" s="210"/>
      <c r="Z806" s="210"/>
    </row>
    <row r="807" ht="12.75" customHeight="1">
      <c r="A807" s="625"/>
      <c r="B807" s="625"/>
      <c r="C807" s="625"/>
      <c r="D807" s="627"/>
      <c r="E807" s="210"/>
      <c r="F807" s="210"/>
      <c r="G807" s="210"/>
      <c r="H807" s="210"/>
      <c r="I807" s="627"/>
      <c r="J807" s="210"/>
      <c r="K807" s="210"/>
      <c r="L807" s="210"/>
      <c r="M807" s="626"/>
      <c r="N807" s="210"/>
      <c r="O807" s="210"/>
      <c r="P807" s="210"/>
      <c r="Q807" s="210"/>
      <c r="R807" s="210"/>
      <c r="S807" s="210"/>
      <c r="T807" s="210"/>
      <c r="U807" s="210"/>
      <c r="V807" s="210"/>
      <c r="W807" s="210"/>
      <c r="X807" s="210"/>
      <c r="Y807" s="210"/>
      <c r="Z807" s="210"/>
    </row>
    <row r="808" ht="12.75" customHeight="1">
      <c r="A808" s="625"/>
      <c r="B808" s="625"/>
      <c r="C808" s="625"/>
      <c r="D808" s="627"/>
      <c r="E808" s="210"/>
      <c r="F808" s="210"/>
      <c r="G808" s="210"/>
      <c r="H808" s="210"/>
      <c r="I808" s="627"/>
      <c r="J808" s="210"/>
      <c r="K808" s="210"/>
      <c r="L808" s="210"/>
      <c r="M808" s="626"/>
      <c r="N808" s="210"/>
      <c r="O808" s="210"/>
      <c r="P808" s="210"/>
      <c r="Q808" s="210"/>
      <c r="R808" s="210"/>
      <c r="S808" s="210"/>
      <c r="T808" s="210"/>
      <c r="U808" s="210"/>
      <c r="V808" s="210"/>
      <c r="W808" s="210"/>
      <c r="X808" s="210"/>
      <c r="Y808" s="210"/>
      <c r="Z808" s="210"/>
    </row>
    <row r="809" ht="12.75" customHeight="1">
      <c r="A809" s="625"/>
      <c r="B809" s="625"/>
      <c r="C809" s="625"/>
      <c r="D809" s="627"/>
      <c r="E809" s="210"/>
      <c r="F809" s="210"/>
      <c r="G809" s="210"/>
      <c r="H809" s="210"/>
      <c r="I809" s="627"/>
      <c r="J809" s="210"/>
      <c r="K809" s="210"/>
      <c r="L809" s="210"/>
      <c r="M809" s="626"/>
      <c r="N809" s="210"/>
      <c r="O809" s="210"/>
      <c r="P809" s="210"/>
      <c r="Q809" s="210"/>
      <c r="R809" s="210"/>
      <c r="S809" s="210"/>
      <c r="T809" s="210"/>
      <c r="U809" s="210"/>
      <c r="V809" s="210"/>
      <c r="W809" s="210"/>
      <c r="X809" s="210"/>
      <c r="Y809" s="210"/>
      <c r="Z809" s="210"/>
    </row>
    <row r="810" ht="12.75" customHeight="1">
      <c r="A810" s="625"/>
      <c r="B810" s="625"/>
      <c r="C810" s="625"/>
      <c r="D810" s="627"/>
      <c r="E810" s="210"/>
      <c r="F810" s="210"/>
      <c r="G810" s="210"/>
      <c r="H810" s="210"/>
      <c r="I810" s="627"/>
      <c r="J810" s="210"/>
      <c r="K810" s="210"/>
      <c r="L810" s="210"/>
      <c r="M810" s="626"/>
      <c r="N810" s="210"/>
      <c r="O810" s="210"/>
      <c r="P810" s="210"/>
      <c r="Q810" s="210"/>
      <c r="R810" s="210"/>
      <c r="S810" s="210"/>
      <c r="T810" s="210"/>
      <c r="U810" s="210"/>
      <c r="V810" s="210"/>
      <c r="W810" s="210"/>
      <c r="X810" s="210"/>
      <c r="Y810" s="210"/>
      <c r="Z810" s="210"/>
    </row>
    <row r="811" ht="12.75" customHeight="1">
      <c r="A811" s="625"/>
      <c r="B811" s="625"/>
      <c r="C811" s="625"/>
      <c r="D811" s="627"/>
      <c r="E811" s="210"/>
      <c r="F811" s="210"/>
      <c r="G811" s="210"/>
      <c r="H811" s="210"/>
      <c r="I811" s="627"/>
      <c r="J811" s="210"/>
      <c r="K811" s="210"/>
      <c r="L811" s="210"/>
      <c r="M811" s="626"/>
      <c r="N811" s="210"/>
      <c r="O811" s="210"/>
      <c r="P811" s="210"/>
      <c r="Q811" s="210"/>
      <c r="R811" s="210"/>
      <c r="S811" s="210"/>
      <c r="T811" s="210"/>
      <c r="U811" s="210"/>
      <c r="V811" s="210"/>
      <c r="W811" s="210"/>
      <c r="X811" s="210"/>
      <c r="Y811" s="210"/>
      <c r="Z811" s="210"/>
    </row>
    <row r="812" ht="12.75" customHeight="1">
      <c r="A812" s="625"/>
      <c r="B812" s="625"/>
      <c r="C812" s="625"/>
      <c r="D812" s="627"/>
      <c r="E812" s="210"/>
      <c r="F812" s="210"/>
      <c r="G812" s="210"/>
      <c r="H812" s="210"/>
      <c r="I812" s="627"/>
      <c r="J812" s="210"/>
      <c r="K812" s="210"/>
      <c r="L812" s="210"/>
      <c r="M812" s="626"/>
      <c r="N812" s="210"/>
      <c r="O812" s="210"/>
      <c r="P812" s="210"/>
      <c r="Q812" s="210"/>
      <c r="R812" s="210"/>
      <c r="S812" s="210"/>
      <c r="T812" s="210"/>
      <c r="U812" s="210"/>
      <c r="V812" s="210"/>
      <c r="W812" s="210"/>
      <c r="X812" s="210"/>
      <c r="Y812" s="210"/>
      <c r="Z812" s="210"/>
    </row>
    <row r="813" ht="12.75" customHeight="1">
      <c r="A813" s="625"/>
      <c r="B813" s="625"/>
      <c r="C813" s="625"/>
      <c r="D813" s="627"/>
      <c r="E813" s="210"/>
      <c r="F813" s="210"/>
      <c r="G813" s="210"/>
      <c r="H813" s="210"/>
      <c r="I813" s="627"/>
      <c r="J813" s="210"/>
      <c r="K813" s="210"/>
      <c r="L813" s="210"/>
      <c r="M813" s="626"/>
      <c r="N813" s="210"/>
      <c r="O813" s="210"/>
      <c r="P813" s="210"/>
      <c r="Q813" s="210"/>
      <c r="R813" s="210"/>
      <c r="S813" s="210"/>
      <c r="T813" s="210"/>
      <c r="U813" s="210"/>
      <c r="V813" s="210"/>
      <c r="W813" s="210"/>
      <c r="X813" s="210"/>
      <c r="Y813" s="210"/>
      <c r="Z813" s="210"/>
    </row>
    <row r="814" ht="12.75" customHeight="1">
      <c r="A814" s="625"/>
      <c r="B814" s="625"/>
      <c r="C814" s="625"/>
      <c r="D814" s="627"/>
      <c r="E814" s="210"/>
      <c r="F814" s="210"/>
      <c r="G814" s="210"/>
      <c r="H814" s="210"/>
      <c r="I814" s="627"/>
      <c r="J814" s="210"/>
      <c r="K814" s="210"/>
      <c r="L814" s="210"/>
      <c r="M814" s="626"/>
      <c r="N814" s="210"/>
      <c r="O814" s="210"/>
      <c r="P814" s="210"/>
      <c r="Q814" s="210"/>
      <c r="R814" s="210"/>
      <c r="S814" s="210"/>
      <c r="T814" s="210"/>
      <c r="U814" s="210"/>
      <c r="V814" s="210"/>
      <c r="W814" s="210"/>
      <c r="X814" s="210"/>
      <c r="Y814" s="210"/>
      <c r="Z814" s="210"/>
    </row>
    <row r="815" ht="12.75" customHeight="1">
      <c r="A815" s="625"/>
      <c r="B815" s="625"/>
      <c r="C815" s="625"/>
      <c r="D815" s="627"/>
      <c r="E815" s="210"/>
      <c r="F815" s="210"/>
      <c r="G815" s="210"/>
      <c r="H815" s="210"/>
      <c r="I815" s="627"/>
      <c r="J815" s="210"/>
      <c r="K815" s="210"/>
      <c r="L815" s="210"/>
      <c r="M815" s="626"/>
      <c r="N815" s="210"/>
      <c r="O815" s="210"/>
      <c r="P815" s="210"/>
      <c r="Q815" s="210"/>
      <c r="R815" s="210"/>
      <c r="S815" s="210"/>
      <c r="T815" s="210"/>
      <c r="U815" s="210"/>
      <c r="V815" s="210"/>
      <c r="W815" s="210"/>
      <c r="X815" s="210"/>
      <c r="Y815" s="210"/>
      <c r="Z815" s="210"/>
    </row>
    <row r="816" ht="12.75" customHeight="1">
      <c r="A816" s="625"/>
      <c r="B816" s="625"/>
      <c r="C816" s="625"/>
      <c r="D816" s="627"/>
      <c r="E816" s="210"/>
      <c r="F816" s="210"/>
      <c r="G816" s="210"/>
      <c r="H816" s="210"/>
      <c r="I816" s="627"/>
      <c r="J816" s="210"/>
      <c r="K816" s="210"/>
      <c r="L816" s="210"/>
      <c r="M816" s="626"/>
      <c r="N816" s="210"/>
      <c r="O816" s="210"/>
      <c r="P816" s="210"/>
      <c r="Q816" s="210"/>
      <c r="R816" s="210"/>
      <c r="S816" s="210"/>
      <c r="T816" s="210"/>
      <c r="U816" s="210"/>
      <c r="V816" s="210"/>
      <c r="W816" s="210"/>
      <c r="X816" s="210"/>
      <c r="Y816" s="210"/>
      <c r="Z816" s="210"/>
    </row>
    <row r="817" ht="12.75" customHeight="1">
      <c r="A817" s="625"/>
      <c r="B817" s="625"/>
      <c r="C817" s="625"/>
      <c r="D817" s="627"/>
      <c r="E817" s="210"/>
      <c r="F817" s="210"/>
      <c r="G817" s="210"/>
      <c r="H817" s="210"/>
      <c r="I817" s="627"/>
      <c r="J817" s="210"/>
      <c r="K817" s="210"/>
      <c r="L817" s="210"/>
      <c r="M817" s="626"/>
      <c r="N817" s="210"/>
      <c r="O817" s="210"/>
      <c r="P817" s="210"/>
      <c r="Q817" s="210"/>
      <c r="R817" s="210"/>
      <c r="S817" s="210"/>
      <c r="T817" s="210"/>
      <c r="U817" s="210"/>
      <c r="V817" s="210"/>
      <c r="W817" s="210"/>
      <c r="X817" s="210"/>
      <c r="Y817" s="210"/>
      <c r="Z817" s="210"/>
    </row>
    <row r="818" ht="12.75" customHeight="1">
      <c r="A818" s="625"/>
      <c r="B818" s="625"/>
      <c r="C818" s="625"/>
      <c r="D818" s="627"/>
      <c r="E818" s="210"/>
      <c r="F818" s="210"/>
      <c r="G818" s="210"/>
      <c r="H818" s="210"/>
      <c r="I818" s="627"/>
      <c r="J818" s="210"/>
      <c r="K818" s="210"/>
      <c r="L818" s="210"/>
      <c r="M818" s="626"/>
      <c r="N818" s="210"/>
      <c r="O818" s="210"/>
      <c r="P818" s="210"/>
      <c r="Q818" s="210"/>
      <c r="R818" s="210"/>
      <c r="S818" s="210"/>
      <c r="T818" s="210"/>
      <c r="U818" s="210"/>
      <c r="V818" s="210"/>
      <c r="W818" s="210"/>
      <c r="X818" s="210"/>
      <c r="Y818" s="210"/>
      <c r="Z818" s="210"/>
    </row>
    <row r="819" ht="12.75" customHeight="1">
      <c r="A819" s="625"/>
      <c r="B819" s="625"/>
      <c r="C819" s="625"/>
      <c r="D819" s="627"/>
      <c r="E819" s="210"/>
      <c r="F819" s="210"/>
      <c r="G819" s="210"/>
      <c r="H819" s="210"/>
      <c r="I819" s="627"/>
      <c r="J819" s="210"/>
      <c r="K819" s="210"/>
      <c r="L819" s="210"/>
      <c r="M819" s="626"/>
      <c r="N819" s="210"/>
      <c r="O819" s="210"/>
      <c r="P819" s="210"/>
      <c r="Q819" s="210"/>
      <c r="R819" s="210"/>
      <c r="S819" s="210"/>
      <c r="T819" s="210"/>
      <c r="U819" s="210"/>
      <c r="V819" s="210"/>
      <c r="W819" s="210"/>
      <c r="X819" s="210"/>
      <c r="Y819" s="210"/>
      <c r="Z819" s="210"/>
    </row>
    <row r="820" ht="12.75" customHeight="1">
      <c r="A820" s="625"/>
      <c r="B820" s="625"/>
      <c r="C820" s="625"/>
      <c r="D820" s="627"/>
      <c r="E820" s="210"/>
      <c r="F820" s="210"/>
      <c r="G820" s="210"/>
      <c r="H820" s="210"/>
      <c r="I820" s="627"/>
      <c r="J820" s="210"/>
      <c r="K820" s="210"/>
      <c r="L820" s="210"/>
      <c r="M820" s="626"/>
      <c r="N820" s="210"/>
      <c r="O820" s="210"/>
      <c r="P820" s="210"/>
      <c r="Q820" s="210"/>
      <c r="R820" s="210"/>
      <c r="S820" s="210"/>
      <c r="T820" s="210"/>
      <c r="U820" s="210"/>
      <c r="V820" s="210"/>
      <c r="W820" s="210"/>
      <c r="X820" s="210"/>
      <c r="Y820" s="210"/>
      <c r="Z820" s="210"/>
    </row>
    <row r="821" ht="12.75" customHeight="1">
      <c r="A821" s="625"/>
      <c r="B821" s="625"/>
      <c r="C821" s="625"/>
      <c r="D821" s="627"/>
      <c r="E821" s="210"/>
      <c r="F821" s="210"/>
      <c r="G821" s="210"/>
      <c r="H821" s="210"/>
      <c r="I821" s="627"/>
      <c r="J821" s="210"/>
      <c r="K821" s="210"/>
      <c r="L821" s="210"/>
      <c r="M821" s="626"/>
      <c r="N821" s="210"/>
      <c r="O821" s="210"/>
      <c r="P821" s="210"/>
      <c r="Q821" s="210"/>
      <c r="R821" s="210"/>
      <c r="S821" s="210"/>
      <c r="T821" s="210"/>
      <c r="U821" s="210"/>
      <c r="V821" s="210"/>
      <c r="W821" s="210"/>
      <c r="X821" s="210"/>
      <c r="Y821" s="210"/>
      <c r="Z821" s="210"/>
    </row>
    <row r="822" ht="12.75" customHeight="1">
      <c r="A822" s="625"/>
      <c r="B822" s="625"/>
      <c r="C822" s="625"/>
      <c r="D822" s="627"/>
      <c r="E822" s="210"/>
      <c r="F822" s="210"/>
      <c r="G822" s="210"/>
      <c r="H822" s="210"/>
      <c r="I822" s="627"/>
      <c r="J822" s="210"/>
      <c r="K822" s="210"/>
      <c r="L822" s="210"/>
      <c r="M822" s="626"/>
      <c r="N822" s="210"/>
      <c r="O822" s="210"/>
      <c r="P822" s="210"/>
      <c r="Q822" s="210"/>
      <c r="R822" s="210"/>
      <c r="S822" s="210"/>
      <c r="T822" s="210"/>
      <c r="U822" s="210"/>
      <c r="V822" s="210"/>
      <c r="W822" s="210"/>
      <c r="X822" s="210"/>
      <c r="Y822" s="210"/>
      <c r="Z822" s="210"/>
    </row>
    <row r="823" ht="12.75" customHeight="1">
      <c r="A823" s="625"/>
      <c r="B823" s="625"/>
      <c r="C823" s="625"/>
      <c r="D823" s="627"/>
      <c r="E823" s="210"/>
      <c r="F823" s="210"/>
      <c r="G823" s="210"/>
      <c r="H823" s="210"/>
      <c r="I823" s="627"/>
      <c r="J823" s="210"/>
      <c r="K823" s="210"/>
      <c r="L823" s="210"/>
      <c r="M823" s="626"/>
      <c r="N823" s="210"/>
      <c r="O823" s="210"/>
      <c r="P823" s="210"/>
      <c r="Q823" s="210"/>
      <c r="R823" s="210"/>
      <c r="S823" s="210"/>
      <c r="T823" s="210"/>
      <c r="U823" s="210"/>
      <c r="V823" s="210"/>
      <c r="W823" s="210"/>
      <c r="X823" s="210"/>
      <c r="Y823" s="210"/>
      <c r="Z823" s="210"/>
    </row>
    <row r="824" ht="12.75" customHeight="1">
      <c r="A824" s="625"/>
      <c r="B824" s="625"/>
      <c r="C824" s="625"/>
      <c r="D824" s="627"/>
      <c r="E824" s="210"/>
      <c r="F824" s="210"/>
      <c r="G824" s="210"/>
      <c r="H824" s="210"/>
      <c r="I824" s="627"/>
      <c r="J824" s="210"/>
      <c r="K824" s="210"/>
      <c r="L824" s="210"/>
      <c r="M824" s="626"/>
      <c r="N824" s="210"/>
      <c r="O824" s="210"/>
      <c r="P824" s="210"/>
      <c r="Q824" s="210"/>
      <c r="R824" s="210"/>
      <c r="S824" s="210"/>
      <c r="T824" s="210"/>
      <c r="U824" s="210"/>
      <c r="V824" s="210"/>
      <c r="W824" s="210"/>
      <c r="X824" s="210"/>
      <c r="Y824" s="210"/>
      <c r="Z824" s="210"/>
    </row>
    <row r="825" ht="12.75" customHeight="1">
      <c r="A825" s="625"/>
      <c r="B825" s="625"/>
      <c r="C825" s="625"/>
      <c r="D825" s="627"/>
      <c r="E825" s="210"/>
      <c r="F825" s="210"/>
      <c r="G825" s="210"/>
      <c r="H825" s="210"/>
      <c r="I825" s="627"/>
      <c r="J825" s="210"/>
      <c r="K825" s="210"/>
      <c r="L825" s="210"/>
      <c r="M825" s="626"/>
      <c r="N825" s="210"/>
      <c r="O825" s="210"/>
      <c r="P825" s="210"/>
      <c r="Q825" s="210"/>
      <c r="R825" s="210"/>
      <c r="S825" s="210"/>
      <c r="T825" s="210"/>
      <c r="U825" s="210"/>
      <c r="V825" s="210"/>
      <c r="W825" s="210"/>
      <c r="X825" s="210"/>
      <c r="Y825" s="210"/>
      <c r="Z825" s="210"/>
    </row>
    <row r="826" ht="12.75" customHeight="1">
      <c r="A826" s="625"/>
      <c r="B826" s="625"/>
      <c r="C826" s="625"/>
      <c r="D826" s="627"/>
      <c r="E826" s="210"/>
      <c r="F826" s="210"/>
      <c r="G826" s="210"/>
      <c r="H826" s="210"/>
      <c r="I826" s="627"/>
      <c r="J826" s="210"/>
      <c r="K826" s="210"/>
      <c r="L826" s="210"/>
      <c r="M826" s="626"/>
      <c r="N826" s="210"/>
      <c r="O826" s="210"/>
      <c r="P826" s="210"/>
      <c r="Q826" s="210"/>
      <c r="R826" s="210"/>
      <c r="S826" s="210"/>
      <c r="T826" s="210"/>
      <c r="U826" s="210"/>
      <c r="V826" s="210"/>
      <c r="W826" s="210"/>
      <c r="X826" s="210"/>
      <c r="Y826" s="210"/>
      <c r="Z826" s="210"/>
    </row>
    <row r="827" ht="12.75" customHeight="1">
      <c r="A827" s="625"/>
      <c r="B827" s="625"/>
      <c r="C827" s="625"/>
      <c r="D827" s="627"/>
      <c r="E827" s="210"/>
      <c r="F827" s="210"/>
      <c r="G827" s="210"/>
      <c r="H827" s="210"/>
      <c r="I827" s="627"/>
      <c r="J827" s="210"/>
      <c r="K827" s="210"/>
      <c r="L827" s="210"/>
      <c r="M827" s="626"/>
      <c r="N827" s="210"/>
      <c r="O827" s="210"/>
      <c r="P827" s="210"/>
      <c r="Q827" s="210"/>
      <c r="R827" s="210"/>
      <c r="S827" s="210"/>
      <c r="T827" s="210"/>
      <c r="U827" s="210"/>
      <c r="V827" s="210"/>
      <c r="W827" s="210"/>
      <c r="X827" s="210"/>
      <c r="Y827" s="210"/>
      <c r="Z827" s="210"/>
    </row>
    <row r="828" ht="12.75" customHeight="1">
      <c r="A828" s="625"/>
      <c r="B828" s="625"/>
      <c r="C828" s="625"/>
      <c r="D828" s="627"/>
      <c r="E828" s="210"/>
      <c r="F828" s="210"/>
      <c r="G828" s="210"/>
      <c r="H828" s="210"/>
      <c r="I828" s="627"/>
      <c r="J828" s="210"/>
      <c r="K828" s="210"/>
      <c r="L828" s="210"/>
      <c r="M828" s="626"/>
      <c r="N828" s="210"/>
      <c r="O828" s="210"/>
      <c r="P828" s="210"/>
      <c r="Q828" s="210"/>
      <c r="R828" s="210"/>
      <c r="S828" s="210"/>
      <c r="T828" s="210"/>
      <c r="U828" s="210"/>
      <c r="V828" s="210"/>
      <c r="W828" s="210"/>
      <c r="X828" s="210"/>
      <c r="Y828" s="210"/>
      <c r="Z828" s="210"/>
    </row>
    <row r="829" ht="12.75" customHeight="1">
      <c r="A829" s="625"/>
      <c r="B829" s="625"/>
      <c r="C829" s="625"/>
      <c r="D829" s="627"/>
      <c r="E829" s="210"/>
      <c r="F829" s="210"/>
      <c r="G829" s="210"/>
      <c r="H829" s="210"/>
      <c r="I829" s="627"/>
      <c r="J829" s="210"/>
      <c r="K829" s="210"/>
      <c r="L829" s="210"/>
      <c r="M829" s="626"/>
      <c r="N829" s="210"/>
      <c r="O829" s="210"/>
      <c r="P829" s="210"/>
      <c r="Q829" s="210"/>
      <c r="R829" s="210"/>
      <c r="S829" s="210"/>
      <c r="T829" s="210"/>
      <c r="U829" s="210"/>
      <c r="V829" s="210"/>
      <c r="W829" s="210"/>
      <c r="X829" s="210"/>
      <c r="Y829" s="210"/>
      <c r="Z829" s="210"/>
    </row>
    <row r="830" ht="12.75" customHeight="1">
      <c r="A830" s="625"/>
      <c r="B830" s="625"/>
      <c r="C830" s="625"/>
      <c r="D830" s="627"/>
      <c r="E830" s="210"/>
      <c r="F830" s="210"/>
      <c r="G830" s="210"/>
      <c r="H830" s="210"/>
      <c r="I830" s="627"/>
      <c r="J830" s="210"/>
      <c r="K830" s="210"/>
      <c r="L830" s="210"/>
      <c r="M830" s="626"/>
      <c r="N830" s="210"/>
      <c r="O830" s="210"/>
      <c r="P830" s="210"/>
      <c r="Q830" s="210"/>
      <c r="R830" s="210"/>
      <c r="S830" s="210"/>
      <c r="T830" s="210"/>
      <c r="U830" s="210"/>
      <c r="V830" s="210"/>
      <c r="W830" s="210"/>
      <c r="X830" s="210"/>
      <c r="Y830" s="210"/>
      <c r="Z830" s="210"/>
    </row>
    <row r="831" ht="12.75" customHeight="1">
      <c r="A831" s="625"/>
      <c r="B831" s="625"/>
      <c r="C831" s="625"/>
      <c r="D831" s="627"/>
      <c r="E831" s="210"/>
      <c r="F831" s="210"/>
      <c r="G831" s="210"/>
      <c r="H831" s="210"/>
      <c r="I831" s="627"/>
      <c r="J831" s="210"/>
      <c r="K831" s="210"/>
      <c r="L831" s="210"/>
      <c r="M831" s="626"/>
      <c r="N831" s="210"/>
      <c r="O831" s="210"/>
      <c r="P831" s="210"/>
      <c r="Q831" s="210"/>
      <c r="R831" s="210"/>
      <c r="S831" s="210"/>
      <c r="T831" s="210"/>
      <c r="U831" s="210"/>
      <c r="V831" s="210"/>
      <c r="W831" s="210"/>
      <c r="X831" s="210"/>
      <c r="Y831" s="210"/>
      <c r="Z831" s="210"/>
    </row>
    <row r="832" ht="12.75" customHeight="1">
      <c r="A832" s="625"/>
      <c r="B832" s="625"/>
      <c r="C832" s="625"/>
      <c r="D832" s="627"/>
      <c r="E832" s="210"/>
      <c r="F832" s="210"/>
      <c r="G832" s="210"/>
      <c r="H832" s="210"/>
      <c r="I832" s="627"/>
      <c r="J832" s="210"/>
      <c r="K832" s="210"/>
      <c r="L832" s="210"/>
      <c r="M832" s="626"/>
      <c r="N832" s="210"/>
      <c r="O832" s="210"/>
      <c r="P832" s="210"/>
      <c r="Q832" s="210"/>
      <c r="R832" s="210"/>
      <c r="S832" s="210"/>
      <c r="T832" s="210"/>
      <c r="U832" s="210"/>
      <c r="V832" s="210"/>
      <c r="W832" s="210"/>
      <c r="X832" s="210"/>
      <c r="Y832" s="210"/>
      <c r="Z832" s="210"/>
    </row>
    <row r="833" ht="12.75" customHeight="1">
      <c r="A833" s="625"/>
      <c r="B833" s="625"/>
      <c r="C833" s="625"/>
      <c r="D833" s="627"/>
      <c r="E833" s="210"/>
      <c r="F833" s="210"/>
      <c r="G833" s="210"/>
      <c r="H833" s="210"/>
      <c r="I833" s="627"/>
      <c r="J833" s="210"/>
      <c r="K833" s="210"/>
      <c r="L833" s="210"/>
      <c r="M833" s="626"/>
      <c r="N833" s="210"/>
      <c r="O833" s="210"/>
      <c r="P833" s="210"/>
      <c r="Q833" s="210"/>
      <c r="R833" s="210"/>
      <c r="S833" s="210"/>
      <c r="T833" s="210"/>
      <c r="U833" s="210"/>
      <c r="V833" s="210"/>
      <c r="W833" s="210"/>
      <c r="X833" s="210"/>
      <c r="Y833" s="210"/>
      <c r="Z833" s="210"/>
    </row>
    <row r="834" ht="12.75" customHeight="1">
      <c r="A834" s="625"/>
      <c r="B834" s="625"/>
      <c r="C834" s="625"/>
      <c r="D834" s="627"/>
      <c r="E834" s="210"/>
      <c r="F834" s="210"/>
      <c r="G834" s="210"/>
      <c r="H834" s="210"/>
      <c r="I834" s="627"/>
      <c r="J834" s="210"/>
      <c r="K834" s="210"/>
      <c r="L834" s="210"/>
      <c r="M834" s="626"/>
      <c r="N834" s="210"/>
      <c r="O834" s="210"/>
      <c r="P834" s="210"/>
      <c r="Q834" s="210"/>
      <c r="R834" s="210"/>
      <c r="S834" s="210"/>
      <c r="T834" s="210"/>
      <c r="U834" s="210"/>
      <c r="V834" s="210"/>
      <c r="W834" s="210"/>
      <c r="X834" s="210"/>
      <c r="Y834" s="210"/>
      <c r="Z834" s="210"/>
    </row>
    <row r="835" ht="12.75" customHeight="1">
      <c r="A835" s="625"/>
      <c r="B835" s="625"/>
      <c r="C835" s="625"/>
      <c r="D835" s="627"/>
      <c r="E835" s="210"/>
      <c r="F835" s="210"/>
      <c r="G835" s="210"/>
      <c r="H835" s="210"/>
      <c r="I835" s="627"/>
      <c r="J835" s="210"/>
      <c r="K835" s="210"/>
      <c r="L835" s="210"/>
      <c r="M835" s="626"/>
      <c r="N835" s="210"/>
      <c r="O835" s="210"/>
      <c r="P835" s="210"/>
      <c r="Q835" s="210"/>
      <c r="R835" s="210"/>
      <c r="S835" s="210"/>
      <c r="T835" s="210"/>
      <c r="U835" s="210"/>
      <c r="V835" s="210"/>
      <c r="W835" s="210"/>
      <c r="X835" s="210"/>
      <c r="Y835" s="210"/>
      <c r="Z835" s="210"/>
    </row>
    <row r="836" ht="12.75" customHeight="1">
      <c r="A836" s="625"/>
      <c r="B836" s="625"/>
      <c r="C836" s="625"/>
      <c r="D836" s="627"/>
      <c r="E836" s="210"/>
      <c r="F836" s="210"/>
      <c r="G836" s="210"/>
      <c r="H836" s="210"/>
      <c r="I836" s="627"/>
      <c r="J836" s="210"/>
      <c r="K836" s="210"/>
      <c r="L836" s="210"/>
      <c r="M836" s="626"/>
      <c r="N836" s="210"/>
      <c r="O836" s="210"/>
      <c r="P836" s="210"/>
      <c r="Q836" s="210"/>
      <c r="R836" s="210"/>
      <c r="S836" s="210"/>
      <c r="T836" s="210"/>
      <c r="U836" s="210"/>
      <c r="V836" s="210"/>
      <c r="W836" s="210"/>
      <c r="X836" s="210"/>
      <c r="Y836" s="210"/>
      <c r="Z836" s="210"/>
    </row>
    <row r="837" ht="12.75" customHeight="1">
      <c r="A837" s="625"/>
      <c r="B837" s="625"/>
      <c r="C837" s="625"/>
      <c r="D837" s="627"/>
      <c r="E837" s="210"/>
      <c r="F837" s="210"/>
      <c r="G837" s="210"/>
      <c r="H837" s="210"/>
      <c r="I837" s="627"/>
      <c r="J837" s="210"/>
      <c r="K837" s="210"/>
      <c r="L837" s="210"/>
      <c r="M837" s="626"/>
      <c r="N837" s="210"/>
      <c r="O837" s="210"/>
      <c r="P837" s="210"/>
      <c r="Q837" s="210"/>
      <c r="R837" s="210"/>
      <c r="S837" s="210"/>
      <c r="T837" s="210"/>
      <c r="U837" s="210"/>
      <c r="V837" s="210"/>
      <c r="W837" s="210"/>
      <c r="X837" s="210"/>
      <c r="Y837" s="210"/>
      <c r="Z837" s="210"/>
    </row>
    <row r="838" ht="12.75" customHeight="1">
      <c r="A838" s="625"/>
      <c r="B838" s="625"/>
      <c r="C838" s="625"/>
      <c r="D838" s="627"/>
      <c r="E838" s="210"/>
      <c r="F838" s="210"/>
      <c r="G838" s="210"/>
      <c r="H838" s="210"/>
      <c r="I838" s="627"/>
      <c r="J838" s="210"/>
      <c r="K838" s="210"/>
      <c r="L838" s="210"/>
      <c r="M838" s="626"/>
      <c r="N838" s="210"/>
      <c r="O838" s="210"/>
      <c r="P838" s="210"/>
      <c r="Q838" s="210"/>
      <c r="R838" s="210"/>
      <c r="S838" s="210"/>
      <c r="T838" s="210"/>
      <c r="U838" s="210"/>
      <c r="V838" s="210"/>
      <c r="W838" s="210"/>
      <c r="X838" s="210"/>
      <c r="Y838" s="210"/>
      <c r="Z838" s="210"/>
    </row>
    <row r="839" ht="12.75" customHeight="1">
      <c r="A839" s="625"/>
      <c r="B839" s="625"/>
      <c r="C839" s="625"/>
      <c r="D839" s="627"/>
      <c r="E839" s="210"/>
      <c r="F839" s="210"/>
      <c r="G839" s="210"/>
      <c r="H839" s="210"/>
      <c r="I839" s="627"/>
      <c r="J839" s="210"/>
      <c r="K839" s="210"/>
      <c r="L839" s="210"/>
      <c r="M839" s="626"/>
      <c r="N839" s="210"/>
      <c r="O839" s="210"/>
      <c r="P839" s="210"/>
      <c r="Q839" s="210"/>
      <c r="R839" s="210"/>
      <c r="S839" s="210"/>
      <c r="T839" s="210"/>
      <c r="U839" s="210"/>
      <c r="V839" s="210"/>
      <c r="W839" s="210"/>
      <c r="X839" s="210"/>
      <c r="Y839" s="210"/>
      <c r="Z839" s="210"/>
    </row>
    <row r="840" ht="12.75" customHeight="1">
      <c r="A840" s="625"/>
      <c r="B840" s="625"/>
      <c r="C840" s="625"/>
      <c r="D840" s="627"/>
      <c r="E840" s="210"/>
      <c r="F840" s="210"/>
      <c r="G840" s="210"/>
      <c r="H840" s="210"/>
      <c r="I840" s="627"/>
      <c r="J840" s="210"/>
      <c r="K840" s="210"/>
      <c r="L840" s="210"/>
      <c r="M840" s="626"/>
      <c r="N840" s="210"/>
      <c r="O840" s="210"/>
      <c r="P840" s="210"/>
      <c r="Q840" s="210"/>
      <c r="R840" s="210"/>
      <c r="S840" s="210"/>
      <c r="T840" s="210"/>
      <c r="U840" s="210"/>
      <c r="V840" s="210"/>
      <c r="W840" s="210"/>
      <c r="X840" s="210"/>
      <c r="Y840" s="210"/>
      <c r="Z840" s="210"/>
    </row>
    <row r="841" ht="12.75" customHeight="1">
      <c r="A841" s="625"/>
      <c r="B841" s="625"/>
      <c r="C841" s="625"/>
      <c r="D841" s="627"/>
      <c r="E841" s="210"/>
      <c r="F841" s="210"/>
      <c r="G841" s="210"/>
      <c r="H841" s="210"/>
      <c r="I841" s="627"/>
      <c r="J841" s="210"/>
      <c r="K841" s="210"/>
      <c r="L841" s="210"/>
      <c r="M841" s="626"/>
      <c r="N841" s="210"/>
      <c r="O841" s="210"/>
      <c r="P841" s="210"/>
      <c r="Q841" s="210"/>
      <c r="R841" s="210"/>
      <c r="S841" s="210"/>
      <c r="T841" s="210"/>
      <c r="U841" s="210"/>
      <c r="V841" s="210"/>
      <c r="W841" s="210"/>
      <c r="X841" s="210"/>
      <c r="Y841" s="210"/>
      <c r="Z841" s="210"/>
    </row>
    <row r="842" ht="12.75" customHeight="1">
      <c r="A842" s="625"/>
      <c r="B842" s="625"/>
      <c r="C842" s="625"/>
      <c r="D842" s="627"/>
      <c r="E842" s="210"/>
      <c r="F842" s="210"/>
      <c r="G842" s="210"/>
      <c r="H842" s="210"/>
      <c r="I842" s="627"/>
      <c r="J842" s="210"/>
      <c r="K842" s="210"/>
      <c r="L842" s="210"/>
      <c r="M842" s="626"/>
      <c r="N842" s="210"/>
      <c r="O842" s="210"/>
      <c r="P842" s="210"/>
      <c r="Q842" s="210"/>
      <c r="R842" s="210"/>
      <c r="S842" s="210"/>
      <c r="T842" s="210"/>
      <c r="U842" s="210"/>
      <c r="V842" s="210"/>
      <c r="W842" s="210"/>
      <c r="X842" s="210"/>
      <c r="Y842" s="210"/>
      <c r="Z842" s="210"/>
    </row>
    <row r="843" ht="12.75" customHeight="1">
      <c r="A843" s="625"/>
      <c r="B843" s="625"/>
      <c r="C843" s="625"/>
      <c r="D843" s="627"/>
      <c r="E843" s="210"/>
      <c r="F843" s="210"/>
      <c r="G843" s="210"/>
      <c r="H843" s="210"/>
      <c r="I843" s="627"/>
      <c r="J843" s="210"/>
      <c r="K843" s="210"/>
      <c r="L843" s="210"/>
      <c r="M843" s="626"/>
      <c r="N843" s="210"/>
      <c r="O843" s="210"/>
      <c r="P843" s="210"/>
      <c r="Q843" s="210"/>
      <c r="R843" s="210"/>
      <c r="S843" s="210"/>
      <c r="T843" s="210"/>
      <c r="U843" s="210"/>
      <c r="V843" s="210"/>
      <c r="W843" s="210"/>
      <c r="X843" s="210"/>
      <c r="Y843" s="210"/>
      <c r="Z843" s="210"/>
    </row>
    <row r="844" ht="12.75" customHeight="1">
      <c r="A844" s="625"/>
      <c r="B844" s="625"/>
      <c r="C844" s="625"/>
      <c r="D844" s="627"/>
      <c r="E844" s="210"/>
      <c r="F844" s="210"/>
      <c r="G844" s="210"/>
      <c r="H844" s="210"/>
      <c r="I844" s="627"/>
      <c r="J844" s="210"/>
      <c r="K844" s="210"/>
      <c r="L844" s="210"/>
      <c r="M844" s="626"/>
      <c r="N844" s="210"/>
      <c r="O844" s="210"/>
      <c r="P844" s="210"/>
      <c r="Q844" s="210"/>
      <c r="R844" s="210"/>
      <c r="S844" s="210"/>
      <c r="T844" s="210"/>
      <c r="U844" s="210"/>
      <c r="V844" s="210"/>
      <c r="W844" s="210"/>
      <c r="X844" s="210"/>
      <c r="Y844" s="210"/>
      <c r="Z844" s="210"/>
    </row>
    <row r="845" ht="12.75" customHeight="1">
      <c r="A845" s="625"/>
      <c r="B845" s="625"/>
      <c r="C845" s="625"/>
      <c r="D845" s="627"/>
      <c r="E845" s="210"/>
      <c r="F845" s="210"/>
      <c r="G845" s="210"/>
      <c r="H845" s="210"/>
      <c r="I845" s="627"/>
      <c r="J845" s="210"/>
      <c r="K845" s="210"/>
      <c r="L845" s="210"/>
      <c r="M845" s="626"/>
      <c r="N845" s="210"/>
      <c r="O845" s="210"/>
      <c r="P845" s="210"/>
      <c r="Q845" s="210"/>
      <c r="R845" s="210"/>
      <c r="S845" s="210"/>
      <c r="T845" s="210"/>
      <c r="U845" s="210"/>
      <c r="V845" s="210"/>
      <c r="W845" s="210"/>
      <c r="X845" s="210"/>
      <c r="Y845" s="210"/>
      <c r="Z845" s="210"/>
    </row>
    <row r="846" ht="12.75" customHeight="1">
      <c r="A846" s="625"/>
      <c r="B846" s="625"/>
      <c r="C846" s="625"/>
      <c r="D846" s="627"/>
      <c r="E846" s="210"/>
      <c r="F846" s="210"/>
      <c r="G846" s="210"/>
      <c r="H846" s="210"/>
      <c r="I846" s="627"/>
      <c r="J846" s="210"/>
      <c r="K846" s="210"/>
      <c r="L846" s="210"/>
      <c r="M846" s="626"/>
      <c r="N846" s="210"/>
      <c r="O846" s="210"/>
      <c r="P846" s="210"/>
      <c r="Q846" s="210"/>
      <c r="R846" s="210"/>
      <c r="S846" s="210"/>
      <c r="T846" s="210"/>
      <c r="U846" s="210"/>
      <c r="V846" s="210"/>
      <c r="W846" s="210"/>
      <c r="X846" s="210"/>
      <c r="Y846" s="210"/>
      <c r="Z846" s="210"/>
    </row>
    <row r="847" ht="12.75" customHeight="1">
      <c r="A847" s="625"/>
      <c r="B847" s="625"/>
      <c r="C847" s="625"/>
      <c r="D847" s="627"/>
      <c r="E847" s="210"/>
      <c r="F847" s="210"/>
      <c r="G847" s="210"/>
      <c r="H847" s="210"/>
      <c r="I847" s="627"/>
      <c r="J847" s="210"/>
      <c r="K847" s="210"/>
      <c r="L847" s="210"/>
      <c r="M847" s="626"/>
      <c r="N847" s="210"/>
      <c r="O847" s="210"/>
      <c r="P847" s="210"/>
      <c r="Q847" s="210"/>
      <c r="R847" s="210"/>
      <c r="S847" s="210"/>
      <c r="T847" s="210"/>
      <c r="U847" s="210"/>
      <c r="V847" s="210"/>
      <c r="W847" s="210"/>
      <c r="X847" s="210"/>
      <c r="Y847" s="210"/>
      <c r="Z847" s="210"/>
    </row>
    <row r="848" ht="12.75" customHeight="1">
      <c r="A848" s="625"/>
      <c r="B848" s="625"/>
      <c r="C848" s="625"/>
      <c r="D848" s="627"/>
      <c r="E848" s="210"/>
      <c r="F848" s="210"/>
      <c r="G848" s="210"/>
      <c r="H848" s="210"/>
      <c r="I848" s="627"/>
      <c r="J848" s="210"/>
      <c r="K848" s="210"/>
      <c r="L848" s="210"/>
      <c r="M848" s="626"/>
      <c r="N848" s="210"/>
      <c r="O848" s="210"/>
      <c r="P848" s="210"/>
      <c r="Q848" s="210"/>
      <c r="R848" s="210"/>
      <c r="S848" s="210"/>
      <c r="T848" s="210"/>
      <c r="U848" s="210"/>
      <c r="V848" s="210"/>
      <c r="W848" s="210"/>
      <c r="X848" s="210"/>
      <c r="Y848" s="210"/>
      <c r="Z848" s="210"/>
    </row>
    <row r="849" ht="12.75" customHeight="1">
      <c r="A849" s="625"/>
      <c r="B849" s="625"/>
      <c r="C849" s="625"/>
      <c r="D849" s="627"/>
      <c r="E849" s="210"/>
      <c r="F849" s="210"/>
      <c r="G849" s="210"/>
      <c r="H849" s="210"/>
      <c r="I849" s="627"/>
      <c r="J849" s="210"/>
      <c r="K849" s="210"/>
      <c r="L849" s="210"/>
      <c r="M849" s="626"/>
      <c r="N849" s="210"/>
      <c r="O849" s="210"/>
      <c r="P849" s="210"/>
      <c r="Q849" s="210"/>
      <c r="R849" s="210"/>
      <c r="S849" s="210"/>
      <c r="T849" s="210"/>
      <c r="U849" s="210"/>
      <c r="V849" s="210"/>
      <c r="W849" s="210"/>
      <c r="X849" s="210"/>
      <c r="Y849" s="210"/>
      <c r="Z849" s="210"/>
    </row>
    <row r="850" ht="12.75" customHeight="1">
      <c r="A850" s="625"/>
      <c r="B850" s="625"/>
      <c r="C850" s="625"/>
      <c r="D850" s="627"/>
      <c r="E850" s="210"/>
      <c r="F850" s="210"/>
      <c r="G850" s="210"/>
      <c r="H850" s="210"/>
      <c r="I850" s="627"/>
      <c r="J850" s="210"/>
      <c r="K850" s="210"/>
      <c r="L850" s="210"/>
      <c r="M850" s="626"/>
      <c r="N850" s="210"/>
      <c r="O850" s="210"/>
      <c r="P850" s="210"/>
      <c r="Q850" s="210"/>
      <c r="R850" s="210"/>
      <c r="S850" s="210"/>
      <c r="T850" s="210"/>
      <c r="U850" s="210"/>
      <c r="V850" s="210"/>
      <c r="W850" s="210"/>
      <c r="X850" s="210"/>
      <c r="Y850" s="210"/>
      <c r="Z850" s="210"/>
    </row>
    <row r="851" ht="12.75" customHeight="1">
      <c r="A851" s="625"/>
      <c r="B851" s="625"/>
      <c r="C851" s="625"/>
      <c r="D851" s="627"/>
      <c r="E851" s="210"/>
      <c r="F851" s="210"/>
      <c r="G851" s="210"/>
      <c r="H851" s="210"/>
      <c r="I851" s="627"/>
      <c r="J851" s="210"/>
      <c r="K851" s="210"/>
      <c r="L851" s="210"/>
      <c r="M851" s="626"/>
      <c r="N851" s="210"/>
      <c r="O851" s="210"/>
      <c r="P851" s="210"/>
      <c r="Q851" s="210"/>
      <c r="R851" s="210"/>
      <c r="S851" s="210"/>
      <c r="T851" s="210"/>
      <c r="U851" s="210"/>
      <c r="V851" s="210"/>
      <c r="W851" s="210"/>
      <c r="X851" s="210"/>
      <c r="Y851" s="210"/>
      <c r="Z851" s="210"/>
    </row>
    <row r="852" ht="12.75" customHeight="1">
      <c r="A852" s="625"/>
      <c r="B852" s="625"/>
      <c r="C852" s="625"/>
      <c r="D852" s="627"/>
      <c r="E852" s="210"/>
      <c r="F852" s="210"/>
      <c r="G852" s="210"/>
      <c r="H852" s="210"/>
      <c r="I852" s="627"/>
      <c r="J852" s="210"/>
      <c r="K852" s="210"/>
      <c r="L852" s="210"/>
      <c r="M852" s="626"/>
      <c r="N852" s="210"/>
      <c r="O852" s="210"/>
      <c r="P852" s="210"/>
      <c r="Q852" s="210"/>
      <c r="R852" s="210"/>
      <c r="S852" s="210"/>
      <c r="T852" s="210"/>
      <c r="U852" s="210"/>
      <c r="V852" s="210"/>
      <c r="W852" s="210"/>
      <c r="X852" s="210"/>
      <c r="Y852" s="210"/>
      <c r="Z852" s="210"/>
    </row>
    <row r="853" ht="12.75" customHeight="1">
      <c r="A853" s="625"/>
      <c r="B853" s="625"/>
      <c r="C853" s="625"/>
      <c r="D853" s="627"/>
      <c r="E853" s="210"/>
      <c r="F853" s="210"/>
      <c r="G853" s="210"/>
      <c r="H853" s="210"/>
      <c r="I853" s="627"/>
      <c r="J853" s="210"/>
      <c r="K853" s="210"/>
      <c r="L853" s="210"/>
      <c r="M853" s="626"/>
      <c r="N853" s="210"/>
      <c r="O853" s="210"/>
      <c r="P853" s="210"/>
      <c r="Q853" s="210"/>
      <c r="R853" s="210"/>
      <c r="S853" s="210"/>
      <c r="T853" s="210"/>
      <c r="U853" s="210"/>
      <c r="V853" s="210"/>
      <c r="W853" s="210"/>
      <c r="X853" s="210"/>
      <c r="Y853" s="210"/>
      <c r="Z853" s="210"/>
    </row>
    <row r="854" ht="12.75" customHeight="1">
      <c r="A854" s="625"/>
      <c r="B854" s="625"/>
      <c r="C854" s="625"/>
      <c r="D854" s="627"/>
      <c r="E854" s="210"/>
      <c r="F854" s="210"/>
      <c r="G854" s="210"/>
      <c r="H854" s="210"/>
      <c r="I854" s="627"/>
      <c r="J854" s="210"/>
      <c r="K854" s="210"/>
      <c r="L854" s="210"/>
      <c r="M854" s="626"/>
      <c r="N854" s="210"/>
      <c r="O854" s="210"/>
      <c r="P854" s="210"/>
      <c r="Q854" s="210"/>
      <c r="R854" s="210"/>
      <c r="S854" s="210"/>
      <c r="T854" s="210"/>
      <c r="U854" s="210"/>
      <c r="V854" s="210"/>
      <c r="W854" s="210"/>
      <c r="X854" s="210"/>
      <c r="Y854" s="210"/>
      <c r="Z854" s="210"/>
    </row>
    <row r="855" ht="12.75" customHeight="1">
      <c r="A855" s="625"/>
      <c r="B855" s="625"/>
      <c r="C855" s="625"/>
      <c r="D855" s="627"/>
      <c r="E855" s="210"/>
      <c r="F855" s="210"/>
      <c r="G855" s="210"/>
      <c r="H855" s="210"/>
      <c r="I855" s="627"/>
      <c r="J855" s="210"/>
      <c r="K855" s="210"/>
      <c r="L855" s="210"/>
      <c r="M855" s="626"/>
      <c r="N855" s="210"/>
      <c r="O855" s="210"/>
      <c r="P855" s="210"/>
      <c r="Q855" s="210"/>
      <c r="R855" s="210"/>
      <c r="S855" s="210"/>
      <c r="T855" s="210"/>
      <c r="U855" s="210"/>
      <c r="V855" s="210"/>
      <c r="W855" s="210"/>
      <c r="X855" s="210"/>
      <c r="Y855" s="210"/>
      <c r="Z855" s="210"/>
    </row>
    <row r="856" ht="12.75" customHeight="1">
      <c r="A856" s="625"/>
      <c r="B856" s="625"/>
      <c r="C856" s="625"/>
      <c r="D856" s="627"/>
      <c r="E856" s="210"/>
      <c r="F856" s="210"/>
      <c r="G856" s="210"/>
      <c r="H856" s="210"/>
      <c r="I856" s="627"/>
      <c r="J856" s="210"/>
      <c r="K856" s="210"/>
      <c r="L856" s="210"/>
      <c r="M856" s="626"/>
      <c r="N856" s="210"/>
      <c r="O856" s="210"/>
      <c r="P856" s="210"/>
      <c r="Q856" s="210"/>
      <c r="R856" s="210"/>
      <c r="S856" s="210"/>
      <c r="T856" s="210"/>
      <c r="U856" s="210"/>
      <c r="V856" s="210"/>
      <c r="W856" s="210"/>
      <c r="X856" s="210"/>
      <c r="Y856" s="210"/>
      <c r="Z856" s="210"/>
    </row>
    <row r="857" ht="12.75" customHeight="1">
      <c r="A857" s="625"/>
      <c r="B857" s="625"/>
      <c r="C857" s="625"/>
      <c r="D857" s="627"/>
      <c r="E857" s="210"/>
      <c r="F857" s="210"/>
      <c r="G857" s="210"/>
      <c r="H857" s="210"/>
      <c r="I857" s="627"/>
      <c r="J857" s="210"/>
      <c r="K857" s="210"/>
      <c r="L857" s="210"/>
      <c r="M857" s="626"/>
      <c r="N857" s="210"/>
      <c r="O857" s="210"/>
      <c r="P857" s="210"/>
      <c r="Q857" s="210"/>
      <c r="R857" s="210"/>
      <c r="S857" s="210"/>
      <c r="T857" s="210"/>
      <c r="U857" s="210"/>
      <c r="V857" s="210"/>
      <c r="W857" s="210"/>
      <c r="X857" s="210"/>
      <c r="Y857" s="210"/>
      <c r="Z857" s="210"/>
    </row>
    <row r="858" ht="12.75" customHeight="1">
      <c r="A858" s="625"/>
      <c r="B858" s="625"/>
      <c r="C858" s="625"/>
      <c r="D858" s="627"/>
      <c r="E858" s="210"/>
      <c r="F858" s="210"/>
      <c r="G858" s="210"/>
      <c r="H858" s="210"/>
      <c r="I858" s="627"/>
      <c r="J858" s="210"/>
      <c r="K858" s="210"/>
      <c r="L858" s="210"/>
      <c r="M858" s="626"/>
      <c r="N858" s="210"/>
      <c r="O858" s="210"/>
      <c r="P858" s="210"/>
      <c r="Q858" s="210"/>
      <c r="R858" s="210"/>
      <c r="S858" s="210"/>
      <c r="T858" s="210"/>
      <c r="U858" s="210"/>
      <c r="V858" s="210"/>
      <c r="W858" s="210"/>
      <c r="X858" s="210"/>
      <c r="Y858" s="210"/>
      <c r="Z858" s="210"/>
    </row>
    <row r="859" ht="12.75" customHeight="1">
      <c r="A859" s="625"/>
      <c r="B859" s="625"/>
      <c r="C859" s="625"/>
      <c r="D859" s="627"/>
      <c r="E859" s="210"/>
      <c r="F859" s="210"/>
      <c r="G859" s="210"/>
      <c r="H859" s="210"/>
      <c r="I859" s="627"/>
      <c r="J859" s="210"/>
      <c r="K859" s="210"/>
      <c r="L859" s="210"/>
      <c r="M859" s="626"/>
      <c r="N859" s="210"/>
      <c r="O859" s="210"/>
      <c r="P859" s="210"/>
      <c r="Q859" s="210"/>
      <c r="R859" s="210"/>
      <c r="S859" s="210"/>
      <c r="T859" s="210"/>
      <c r="U859" s="210"/>
      <c r="V859" s="210"/>
      <c r="W859" s="210"/>
      <c r="X859" s="210"/>
      <c r="Y859" s="210"/>
      <c r="Z859" s="210"/>
    </row>
    <row r="860" ht="12.75" customHeight="1">
      <c r="A860" s="625"/>
      <c r="B860" s="625"/>
      <c r="C860" s="625"/>
      <c r="D860" s="627"/>
      <c r="E860" s="210"/>
      <c r="F860" s="210"/>
      <c r="G860" s="210"/>
      <c r="H860" s="210"/>
      <c r="I860" s="627"/>
      <c r="J860" s="210"/>
      <c r="K860" s="210"/>
      <c r="L860" s="210"/>
      <c r="M860" s="626"/>
      <c r="N860" s="210"/>
      <c r="O860" s="210"/>
      <c r="P860" s="210"/>
      <c r="Q860" s="210"/>
      <c r="R860" s="210"/>
      <c r="S860" s="210"/>
      <c r="T860" s="210"/>
      <c r="U860" s="210"/>
      <c r="V860" s="210"/>
      <c r="W860" s="210"/>
      <c r="X860" s="210"/>
      <c r="Y860" s="210"/>
      <c r="Z860" s="210"/>
    </row>
    <row r="861" ht="12.75" customHeight="1">
      <c r="A861" s="625"/>
      <c r="B861" s="625"/>
      <c r="C861" s="625"/>
      <c r="D861" s="627"/>
      <c r="E861" s="210"/>
      <c r="F861" s="210"/>
      <c r="G861" s="210"/>
      <c r="H861" s="210"/>
      <c r="I861" s="627"/>
      <c r="J861" s="210"/>
      <c r="K861" s="210"/>
      <c r="L861" s="210"/>
      <c r="M861" s="626"/>
      <c r="N861" s="210"/>
      <c r="O861" s="210"/>
      <c r="P861" s="210"/>
      <c r="Q861" s="210"/>
      <c r="R861" s="210"/>
      <c r="S861" s="210"/>
      <c r="T861" s="210"/>
      <c r="U861" s="210"/>
      <c r="V861" s="210"/>
      <c r="W861" s="210"/>
      <c r="X861" s="210"/>
      <c r="Y861" s="210"/>
      <c r="Z861" s="210"/>
    </row>
    <row r="862" ht="12.75" customHeight="1">
      <c r="A862" s="625"/>
      <c r="B862" s="625"/>
      <c r="C862" s="625"/>
      <c r="D862" s="627"/>
      <c r="E862" s="210"/>
      <c r="F862" s="210"/>
      <c r="G862" s="210"/>
      <c r="H862" s="210"/>
      <c r="I862" s="627"/>
      <c r="J862" s="210"/>
      <c r="K862" s="210"/>
      <c r="L862" s="210"/>
      <c r="M862" s="626"/>
      <c r="N862" s="210"/>
      <c r="O862" s="210"/>
      <c r="P862" s="210"/>
      <c r="Q862" s="210"/>
      <c r="R862" s="210"/>
      <c r="S862" s="210"/>
      <c r="T862" s="210"/>
      <c r="U862" s="210"/>
      <c r="V862" s="210"/>
      <c r="W862" s="210"/>
      <c r="X862" s="210"/>
      <c r="Y862" s="210"/>
      <c r="Z862" s="210"/>
    </row>
    <row r="863" ht="12.75" customHeight="1">
      <c r="A863" s="625"/>
      <c r="B863" s="625"/>
      <c r="C863" s="625"/>
      <c r="D863" s="627"/>
      <c r="E863" s="210"/>
      <c r="F863" s="210"/>
      <c r="G863" s="210"/>
      <c r="H863" s="210"/>
      <c r="I863" s="627"/>
      <c r="J863" s="210"/>
      <c r="K863" s="210"/>
      <c r="L863" s="210"/>
      <c r="M863" s="626"/>
      <c r="N863" s="210"/>
      <c r="O863" s="210"/>
      <c r="P863" s="210"/>
      <c r="Q863" s="210"/>
      <c r="R863" s="210"/>
      <c r="S863" s="210"/>
      <c r="T863" s="210"/>
      <c r="U863" s="210"/>
      <c r="V863" s="210"/>
      <c r="W863" s="210"/>
      <c r="X863" s="210"/>
      <c r="Y863" s="210"/>
      <c r="Z863" s="210"/>
    </row>
    <row r="864" ht="12.75" customHeight="1">
      <c r="A864" s="625"/>
      <c r="B864" s="625"/>
      <c r="C864" s="625"/>
      <c r="D864" s="627"/>
      <c r="E864" s="210"/>
      <c r="F864" s="210"/>
      <c r="G864" s="210"/>
      <c r="H864" s="210"/>
      <c r="I864" s="627"/>
      <c r="J864" s="210"/>
      <c r="K864" s="210"/>
      <c r="L864" s="210"/>
      <c r="M864" s="626"/>
      <c r="N864" s="210"/>
      <c r="O864" s="210"/>
      <c r="P864" s="210"/>
      <c r="Q864" s="210"/>
      <c r="R864" s="210"/>
      <c r="S864" s="210"/>
      <c r="T864" s="210"/>
      <c r="U864" s="210"/>
      <c r="V864" s="210"/>
      <c r="W864" s="210"/>
      <c r="X864" s="210"/>
      <c r="Y864" s="210"/>
      <c r="Z864" s="210"/>
    </row>
    <row r="865" ht="12.75" customHeight="1">
      <c r="A865" s="625"/>
      <c r="B865" s="625"/>
      <c r="C865" s="625"/>
      <c r="D865" s="627"/>
      <c r="E865" s="210"/>
      <c r="F865" s="210"/>
      <c r="G865" s="210"/>
      <c r="H865" s="210"/>
      <c r="I865" s="627"/>
      <c r="J865" s="210"/>
      <c r="K865" s="210"/>
      <c r="L865" s="210"/>
      <c r="M865" s="626"/>
      <c r="N865" s="210"/>
      <c r="O865" s="210"/>
      <c r="P865" s="210"/>
      <c r="Q865" s="210"/>
      <c r="R865" s="210"/>
      <c r="S865" s="210"/>
      <c r="T865" s="210"/>
      <c r="U865" s="210"/>
      <c r="V865" s="210"/>
      <c r="W865" s="210"/>
      <c r="X865" s="210"/>
      <c r="Y865" s="210"/>
      <c r="Z865" s="210"/>
    </row>
    <row r="866" ht="12.75" customHeight="1">
      <c r="A866" s="625"/>
      <c r="B866" s="625"/>
      <c r="C866" s="625"/>
      <c r="D866" s="627"/>
      <c r="E866" s="210"/>
      <c r="F866" s="210"/>
      <c r="G866" s="210"/>
      <c r="H866" s="210"/>
      <c r="I866" s="627"/>
      <c r="J866" s="210"/>
      <c r="K866" s="210"/>
      <c r="L866" s="210"/>
      <c r="M866" s="626"/>
      <c r="N866" s="210"/>
      <c r="O866" s="210"/>
      <c r="P866" s="210"/>
      <c r="Q866" s="210"/>
      <c r="R866" s="210"/>
      <c r="S866" s="210"/>
      <c r="T866" s="210"/>
      <c r="U866" s="210"/>
      <c r="V866" s="210"/>
      <c r="W866" s="210"/>
      <c r="X866" s="210"/>
      <c r="Y866" s="210"/>
      <c r="Z866" s="210"/>
    </row>
    <row r="867" ht="12.75" customHeight="1">
      <c r="A867" s="625"/>
      <c r="B867" s="625"/>
      <c r="C867" s="625"/>
      <c r="D867" s="627"/>
      <c r="E867" s="210"/>
      <c r="F867" s="210"/>
      <c r="G867" s="210"/>
      <c r="H867" s="210"/>
      <c r="I867" s="627"/>
      <c r="J867" s="210"/>
      <c r="K867" s="210"/>
      <c r="L867" s="210"/>
      <c r="M867" s="626"/>
      <c r="N867" s="210"/>
      <c r="O867" s="210"/>
      <c r="P867" s="210"/>
      <c r="Q867" s="210"/>
      <c r="R867" s="210"/>
      <c r="S867" s="210"/>
      <c r="T867" s="210"/>
      <c r="U867" s="210"/>
      <c r="V867" s="210"/>
      <c r="W867" s="210"/>
      <c r="X867" s="210"/>
      <c r="Y867" s="210"/>
      <c r="Z867" s="210"/>
    </row>
    <row r="868" ht="12.75" customHeight="1">
      <c r="A868" s="625"/>
      <c r="B868" s="625"/>
      <c r="C868" s="625"/>
      <c r="D868" s="627"/>
      <c r="E868" s="210"/>
      <c r="F868" s="210"/>
      <c r="G868" s="210"/>
      <c r="H868" s="210"/>
      <c r="I868" s="627"/>
      <c r="J868" s="210"/>
      <c r="K868" s="210"/>
      <c r="L868" s="210"/>
      <c r="M868" s="626"/>
      <c r="N868" s="210"/>
      <c r="O868" s="210"/>
      <c r="P868" s="210"/>
      <c r="Q868" s="210"/>
      <c r="R868" s="210"/>
      <c r="S868" s="210"/>
      <c r="T868" s="210"/>
      <c r="U868" s="210"/>
      <c r="V868" s="210"/>
      <c r="W868" s="210"/>
      <c r="X868" s="210"/>
      <c r="Y868" s="210"/>
      <c r="Z868" s="210"/>
    </row>
    <row r="869" ht="12.75" customHeight="1">
      <c r="A869" s="625"/>
      <c r="B869" s="625"/>
      <c r="C869" s="625"/>
      <c r="D869" s="627"/>
      <c r="E869" s="210"/>
      <c r="F869" s="210"/>
      <c r="G869" s="210"/>
      <c r="H869" s="210"/>
      <c r="I869" s="627"/>
      <c r="J869" s="210"/>
      <c r="K869" s="210"/>
      <c r="L869" s="210"/>
      <c r="M869" s="626"/>
      <c r="N869" s="210"/>
      <c r="O869" s="210"/>
      <c r="P869" s="210"/>
      <c r="Q869" s="210"/>
      <c r="R869" s="210"/>
      <c r="S869" s="210"/>
      <c r="T869" s="210"/>
      <c r="U869" s="210"/>
      <c r="V869" s="210"/>
      <c r="W869" s="210"/>
      <c r="X869" s="210"/>
      <c r="Y869" s="210"/>
      <c r="Z869" s="210"/>
    </row>
    <row r="870" ht="12.75" customHeight="1">
      <c r="A870" s="625"/>
      <c r="B870" s="625"/>
      <c r="C870" s="625"/>
      <c r="D870" s="627"/>
      <c r="E870" s="210"/>
      <c r="F870" s="210"/>
      <c r="G870" s="210"/>
      <c r="H870" s="210"/>
      <c r="I870" s="627"/>
      <c r="J870" s="210"/>
      <c r="K870" s="210"/>
      <c r="L870" s="210"/>
      <c r="M870" s="626"/>
      <c r="N870" s="210"/>
      <c r="O870" s="210"/>
      <c r="P870" s="210"/>
      <c r="Q870" s="210"/>
      <c r="R870" s="210"/>
      <c r="S870" s="210"/>
      <c r="T870" s="210"/>
      <c r="U870" s="210"/>
      <c r="V870" s="210"/>
      <c r="W870" s="210"/>
      <c r="X870" s="210"/>
      <c r="Y870" s="210"/>
      <c r="Z870" s="210"/>
    </row>
    <row r="871" ht="12.75" customHeight="1">
      <c r="A871" s="625"/>
      <c r="B871" s="625"/>
      <c r="C871" s="625"/>
      <c r="D871" s="627"/>
      <c r="E871" s="210"/>
      <c r="F871" s="210"/>
      <c r="G871" s="210"/>
      <c r="H871" s="210"/>
      <c r="I871" s="627"/>
      <c r="J871" s="210"/>
      <c r="K871" s="210"/>
      <c r="L871" s="210"/>
      <c r="M871" s="626"/>
      <c r="N871" s="210"/>
      <c r="O871" s="210"/>
      <c r="P871" s="210"/>
      <c r="Q871" s="210"/>
      <c r="R871" s="210"/>
      <c r="S871" s="210"/>
      <c r="T871" s="210"/>
      <c r="U871" s="210"/>
      <c r="V871" s="210"/>
      <c r="W871" s="210"/>
      <c r="X871" s="210"/>
      <c r="Y871" s="210"/>
      <c r="Z871" s="210"/>
    </row>
    <row r="872" ht="12.75" customHeight="1">
      <c r="A872" s="625"/>
      <c r="B872" s="625"/>
      <c r="C872" s="625"/>
      <c r="D872" s="627"/>
      <c r="E872" s="210"/>
      <c r="F872" s="210"/>
      <c r="G872" s="210"/>
      <c r="H872" s="210"/>
      <c r="I872" s="627"/>
      <c r="J872" s="210"/>
      <c r="K872" s="210"/>
      <c r="L872" s="210"/>
      <c r="M872" s="626"/>
      <c r="N872" s="210"/>
      <c r="O872" s="210"/>
      <c r="P872" s="210"/>
      <c r="Q872" s="210"/>
      <c r="R872" s="210"/>
      <c r="S872" s="210"/>
      <c r="T872" s="210"/>
      <c r="U872" s="210"/>
      <c r="V872" s="210"/>
      <c r="W872" s="210"/>
      <c r="X872" s="210"/>
      <c r="Y872" s="210"/>
      <c r="Z872" s="210"/>
    </row>
    <row r="873" ht="12.75" customHeight="1">
      <c r="A873" s="625"/>
      <c r="B873" s="625"/>
      <c r="C873" s="625"/>
      <c r="D873" s="627"/>
      <c r="E873" s="210"/>
      <c r="F873" s="210"/>
      <c r="G873" s="210"/>
      <c r="H873" s="210"/>
      <c r="I873" s="627"/>
      <c r="J873" s="210"/>
      <c r="K873" s="210"/>
      <c r="L873" s="210"/>
      <c r="M873" s="626"/>
      <c r="N873" s="210"/>
      <c r="O873" s="210"/>
      <c r="P873" s="210"/>
      <c r="Q873" s="210"/>
      <c r="R873" s="210"/>
      <c r="S873" s="210"/>
      <c r="T873" s="210"/>
      <c r="U873" s="210"/>
      <c r="V873" s="210"/>
      <c r="W873" s="210"/>
      <c r="X873" s="210"/>
      <c r="Y873" s="210"/>
      <c r="Z873" s="210"/>
    </row>
    <row r="874" ht="12.75" customHeight="1">
      <c r="A874" s="625"/>
      <c r="B874" s="625"/>
      <c r="C874" s="625"/>
      <c r="D874" s="627"/>
      <c r="E874" s="210"/>
      <c r="F874" s="210"/>
      <c r="G874" s="210"/>
      <c r="H874" s="210"/>
      <c r="I874" s="627"/>
      <c r="J874" s="210"/>
      <c r="K874" s="210"/>
      <c r="L874" s="210"/>
      <c r="M874" s="626"/>
      <c r="N874" s="210"/>
      <c r="O874" s="210"/>
      <c r="P874" s="210"/>
      <c r="Q874" s="210"/>
      <c r="R874" s="210"/>
      <c r="S874" s="210"/>
      <c r="T874" s="210"/>
      <c r="U874" s="210"/>
      <c r="V874" s="210"/>
      <c r="W874" s="210"/>
      <c r="X874" s="210"/>
      <c r="Y874" s="210"/>
      <c r="Z874" s="210"/>
    </row>
    <row r="875" ht="12.75" customHeight="1">
      <c r="A875" s="625"/>
      <c r="B875" s="625"/>
      <c r="C875" s="625"/>
      <c r="D875" s="627"/>
      <c r="E875" s="210"/>
      <c r="F875" s="210"/>
      <c r="G875" s="210"/>
      <c r="H875" s="210"/>
      <c r="I875" s="627"/>
      <c r="J875" s="210"/>
      <c r="K875" s="210"/>
      <c r="L875" s="210"/>
      <c r="M875" s="626"/>
      <c r="N875" s="210"/>
      <c r="O875" s="210"/>
      <c r="P875" s="210"/>
      <c r="Q875" s="210"/>
      <c r="R875" s="210"/>
      <c r="S875" s="210"/>
      <c r="T875" s="210"/>
      <c r="U875" s="210"/>
      <c r="V875" s="210"/>
      <c r="W875" s="210"/>
      <c r="X875" s="210"/>
      <c r="Y875" s="210"/>
      <c r="Z875" s="210"/>
    </row>
    <row r="876" ht="12.75" customHeight="1">
      <c r="A876" s="625"/>
      <c r="B876" s="625"/>
      <c r="C876" s="625"/>
      <c r="D876" s="627"/>
      <c r="E876" s="210"/>
      <c r="F876" s="210"/>
      <c r="G876" s="210"/>
      <c r="H876" s="210"/>
      <c r="I876" s="627"/>
      <c r="J876" s="210"/>
      <c r="K876" s="210"/>
      <c r="L876" s="210"/>
      <c r="M876" s="626"/>
      <c r="N876" s="210"/>
      <c r="O876" s="210"/>
      <c r="P876" s="210"/>
      <c r="Q876" s="210"/>
      <c r="R876" s="210"/>
      <c r="S876" s="210"/>
      <c r="T876" s="210"/>
      <c r="U876" s="210"/>
      <c r="V876" s="210"/>
      <c r="W876" s="210"/>
      <c r="X876" s="210"/>
      <c r="Y876" s="210"/>
      <c r="Z876" s="210"/>
    </row>
    <row r="877" ht="12.75" customHeight="1">
      <c r="A877" s="625"/>
      <c r="B877" s="625"/>
      <c r="C877" s="625"/>
      <c r="D877" s="627"/>
      <c r="E877" s="210"/>
      <c r="F877" s="210"/>
      <c r="G877" s="210"/>
      <c r="H877" s="210"/>
      <c r="I877" s="627"/>
      <c r="J877" s="210"/>
      <c r="K877" s="210"/>
      <c r="L877" s="210"/>
      <c r="M877" s="626"/>
      <c r="N877" s="210"/>
      <c r="O877" s="210"/>
      <c r="P877" s="210"/>
      <c r="Q877" s="210"/>
      <c r="R877" s="210"/>
      <c r="S877" s="210"/>
      <c r="T877" s="210"/>
      <c r="U877" s="210"/>
      <c r="V877" s="210"/>
      <c r="W877" s="210"/>
      <c r="X877" s="210"/>
      <c r="Y877" s="210"/>
      <c r="Z877" s="210"/>
    </row>
    <row r="878" ht="12.75" customHeight="1">
      <c r="A878" s="625"/>
      <c r="B878" s="625"/>
      <c r="C878" s="625"/>
      <c r="D878" s="627"/>
      <c r="E878" s="210"/>
      <c r="F878" s="210"/>
      <c r="G878" s="210"/>
      <c r="H878" s="210"/>
      <c r="I878" s="627"/>
      <c r="J878" s="210"/>
      <c r="K878" s="210"/>
      <c r="L878" s="210"/>
      <c r="M878" s="626"/>
      <c r="N878" s="210"/>
      <c r="O878" s="210"/>
      <c r="P878" s="210"/>
      <c r="Q878" s="210"/>
      <c r="R878" s="210"/>
      <c r="S878" s="210"/>
      <c r="T878" s="210"/>
      <c r="U878" s="210"/>
      <c r="V878" s="210"/>
      <c r="W878" s="210"/>
      <c r="X878" s="210"/>
      <c r="Y878" s="210"/>
      <c r="Z878" s="210"/>
    </row>
    <row r="879" ht="12.75" customHeight="1">
      <c r="A879" s="625"/>
      <c r="B879" s="625"/>
      <c r="C879" s="625"/>
      <c r="D879" s="627"/>
      <c r="E879" s="210"/>
      <c r="F879" s="210"/>
      <c r="G879" s="210"/>
      <c r="H879" s="210"/>
      <c r="I879" s="627"/>
      <c r="J879" s="210"/>
      <c r="K879" s="210"/>
      <c r="L879" s="210"/>
      <c r="M879" s="626"/>
      <c r="N879" s="210"/>
      <c r="O879" s="210"/>
      <c r="P879" s="210"/>
      <c r="Q879" s="210"/>
      <c r="R879" s="210"/>
      <c r="S879" s="210"/>
      <c r="T879" s="210"/>
      <c r="U879" s="210"/>
      <c r="V879" s="210"/>
      <c r="W879" s="210"/>
      <c r="X879" s="210"/>
      <c r="Y879" s="210"/>
      <c r="Z879" s="210"/>
    </row>
    <row r="880" ht="12.75" customHeight="1">
      <c r="A880" s="625"/>
      <c r="B880" s="625"/>
      <c r="C880" s="625"/>
      <c r="D880" s="627"/>
      <c r="E880" s="210"/>
      <c r="F880" s="210"/>
      <c r="G880" s="210"/>
      <c r="H880" s="210"/>
      <c r="I880" s="627"/>
      <c r="J880" s="210"/>
      <c r="K880" s="210"/>
      <c r="L880" s="210"/>
      <c r="M880" s="626"/>
      <c r="N880" s="210"/>
      <c r="O880" s="210"/>
      <c r="P880" s="210"/>
      <c r="Q880" s="210"/>
      <c r="R880" s="210"/>
      <c r="S880" s="210"/>
      <c r="T880" s="210"/>
      <c r="U880" s="210"/>
      <c r="V880" s="210"/>
      <c r="W880" s="210"/>
      <c r="X880" s="210"/>
      <c r="Y880" s="210"/>
      <c r="Z880" s="210"/>
    </row>
    <row r="881" ht="12.75" customHeight="1">
      <c r="A881" s="625"/>
      <c r="B881" s="625"/>
      <c r="C881" s="625"/>
      <c r="D881" s="627"/>
      <c r="E881" s="210"/>
      <c r="F881" s="210"/>
      <c r="G881" s="210"/>
      <c r="H881" s="210"/>
      <c r="I881" s="627"/>
      <c r="J881" s="210"/>
      <c r="K881" s="210"/>
      <c r="L881" s="210"/>
      <c r="M881" s="626"/>
      <c r="N881" s="210"/>
      <c r="O881" s="210"/>
      <c r="P881" s="210"/>
      <c r="Q881" s="210"/>
      <c r="R881" s="210"/>
      <c r="S881" s="210"/>
      <c r="T881" s="210"/>
      <c r="U881" s="210"/>
      <c r="V881" s="210"/>
      <c r="W881" s="210"/>
      <c r="X881" s="210"/>
      <c r="Y881" s="210"/>
      <c r="Z881" s="210"/>
    </row>
    <row r="882" ht="12.75" customHeight="1">
      <c r="A882" s="625"/>
      <c r="B882" s="625"/>
      <c r="C882" s="625"/>
      <c r="D882" s="627"/>
      <c r="E882" s="210"/>
      <c r="F882" s="210"/>
      <c r="G882" s="210"/>
      <c r="H882" s="210"/>
      <c r="I882" s="627"/>
      <c r="J882" s="210"/>
      <c r="K882" s="210"/>
      <c r="L882" s="210"/>
      <c r="M882" s="626"/>
      <c r="N882" s="210"/>
      <c r="O882" s="210"/>
      <c r="P882" s="210"/>
      <c r="Q882" s="210"/>
      <c r="R882" s="210"/>
      <c r="S882" s="210"/>
      <c r="T882" s="210"/>
      <c r="U882" s="210"/>
      <c r="V882" s="210"/>
      <c r="W882" s="210"/>
      <c r="X882" s="210"/>
      <c r="Y882" s="210"/>
      <c r="Z882" s="210"/>
    </row>
    <row r="883" ht="12.75" customHeight="1">
      <c r="A883" s="625"/>
      <c r="B883" s="625"/>
      <c r="C883" s="625"/>
      <c r="D883" s="627"/>
      <c r="E883" s="210"/>
      <c r="F883" s="210"/>
      <c r="G883" s="210"/>
      <c r="H883" s="210"/>
      <c r="I883" s="627"/>
      <c r="J883" s="210"/>
      <c r="K883" s="210"/>
      <c r="L883" s="210"/>
      <c r="M883" s="626"/>
      <c r="N883" s="210"/>
      <c r="O883" s="210"/>
      <c r="P883" s="210"/>
      <c r="Q883" s="210"/>
      <c r="R883" s="210"/>
      <c r="S883" s="210"/>
      <c r="T883" s="210"/>
      <c r="U883" s="210"/>
      <c r="V883" s="210"/>
      <c r="W883" s="210"/>
      <c r="X883" s="210"/>
      <c r="Y883" s="210"/>
      <c r="Z883" s="210"/>
    </row>
    <row r="884" ht="12.75" customHeight="1">
      <c r="A884" s="625"/>
      <c r="B884" s="625"/>
      <c r="C884" s="625"/>
      <c r="D884" s="627"/>
      <c r="E884" s="210"/>
      <c r="F884" s="210"/>
      <c r="G884" s="210"/>
      <c r="H884" s="210"/>
      <c r="I884" s="627"/>
      <c r="J884" s="210"/>
      <c r="K884" s="210"/>
      <c r="L884" s="210"/>
      <c r="M884" s="626"/>
      <c r="N884" s="210"/>
      <c r="O884" s="210"/>
      <c r="P884" s="210"/>
      <c r="Q884" s="210"/>
      <c r="R884" s="210"/>
      <c r="S884" s="210"/>
      <c r="T884" s="210"/>
      <c r="U884" s="210"/>
      <c r="V884" s="210"/>
      <c r="W884" s="210"/>
      <c r="X884" s="210"/>
      <c r="Y884" s="210"/>
      <c r="Z884" s="210"/>
    </row>
    <row r="885" ht="12.75" customHeight="1">
      <c r="A885" s="625"/>
      <c r="B885" s="625"/>
      <c r="C885" s="625"/>
      <c r="D885" s="627"/>
      <c r="E885" s="210"/>
      <c r="F885" s="210"/>
      <c r="G885" s="210"/>
      <c r="H885" s="210"/>
      <c r="I885" s="627"/>
      <c r="J885" s="210"/>
      <c r="K885" s="210"/>
      <c r="L885" s="210"/>
      <c r="M885" s="626"/>
      <c r="N885" s="210"/>
      <c r="O885" s="210"/>
      <c r="P885" s="210"/>
      <c r="Q885" s="210"/>
      <c r="R885" s="210"/>
      <c r="S885" s="210"/>
      <c r="T885" s="210"/>
      <c r="U885" s="210"/>
      <c r="V885" s="210"/>
      <c r="W885" s="210"/>
      <c r="X885" s="210"/>
      <c r="Y885" s="210"/>
      <c r="Z885" s="210"/>
    </row>
    <row r="886" ht="12.75" customHeight="1">
      <c r="A886" s="625"/>
      <c r="B886" s="625"/>
      <c r="C886" s="625"/>
      <c r="D886" s="627"/>
      <c r="E886" s="210"/>
      <c r="F886" s="210"/>
      <c r="G886" s="210"/>
      <c r="H886" s="210"/>
      <c r="I886" s="627"/>
      <c r="J886" s="210"/>
      <c r="K886" s="210"/>
      <c r="L886" s="210"/>
      <c r="M886" s="626"/>
      <c r="N886" s="210"/>
      <c r="O886" s="210"/>
      <c r="P886" s="210"/>
      <c r="Q886" s="210"/>
      <c r="R886" s="210"/>
      <c r="S886" s="210"/>
      <c r="T886" s="210"/>
      <c r="U886" s="210"/>
      <c r="V886" s="210"/>
      <c r="W886" s="210"/>
      <c r="X886" s="210"/>
      <c r="Y886" s="210"/>
      <c r="Z886" s="210"/>
    </row>
    <row r="887" ht="12.75" customHeight="1">
      <c r="A887" s="625"/>
      <c r="B887" s="625"/>
      <c r="C887" s="625"/>
      <c r="D887" s="627"/>
      <c r="E887" s="210"/>
      <c r="F887" s="210"/>
      <c r="G887" s="210"/>
      <c r="H887" s="210"/>
      <c r="I887" s="627"/>
      <c r="J887" s="210"/>
      <c r="K887" s="210"/>
      <c r="L887" s="210"/>
      <c r="M887" s="626"/>
      <c r="N887" s="210"/>
      <c r="O887" s="210"/>
      <c r="P887" s="210"/>
      <c r="Q887" s="210"/>
      <c r="R887" s="210"/>
      <c r="S887" s="210"/>
      <c r="T887" s="210"/>
      <c r="U887" s="210"/>
      <c r="V887" s="210"/>
      <c r="W887" s="210"/>
      <c r="X887" s="210"/>
      <c r="Y887" s="210"/>
      <c r="Z887" s="210"/>
    </row>
    <row r="888" ht="12.75" customHeight="1">
      <c r="A888" s="625"/>
      <c r="B888" s="625"/>
      <c r="C888" s="625"/>
      <c r="D888" s="627"/>
      <c r="E888" s="210"/>
      <c r="F888" s="210"/>
      <c r="G888" s="210"/>
      <c r="H888" s="210"/>
      <c r="I888" s="627"/>
      <c r="J888" s="210"/>
      <c r="K888" s="210"/>
      <c r="L888" s="210"/>
      <c r="M888" s="626"/>
      <c r="N888" s="210"/>
      <c r="O888" s="210"/>
      <c r="P888" s="210"/>
      <c r="Q888" s="210"/>
      <c r="R888" s="210"/>
      <c r="S888" s="210"/>
      <c r="T888" s="210"/>
      <c r="U888" s="210"/>
      <c r="V888" s="210"/>
      <c r="W888" s="210"/>
      <c r="X888" s="210"/>
      <c r="Y888" s="210"/>
      <c r="Z888" s="210"/>
    </row>
    <row r="889" ht="12.75" customHeight="1">
      <c r="A889" s="625"/>
      <c r="B889" s="625"/>
      <c r="C889" s="625"/>
      <c r="D889" s="627"/>
      <c r="E889" s="210"/>
      <c r="F889" s="210"/>
      <c r="G889" s="210"/>
      <c r="H889" s="210"/>
      <c r="I889" s="627"/>
      <c r="J889" s="210"/>
      <c r="K889" s="210"/>
      <c r="L889" s="210"/>
      <c r="M889" s="626"/>
      <c r="N889" s="210"/>
      <c r="O889" s="210"/>
      <c r="P889" s="210"/>
      <c r="Q889" s="210"/>
      <c r="R889" s="210"/>
      <c r="S889" s="210"/>
      <c r="T889" s="210"/>
      <c r="U889" s="210"/>
      <c r="V889" s="210"/>
      <c r="W889" s="210"/>
      <c r="X889" s="210"/>
      <c r="Y889" s="210"/>
      <c r="Z889" s="210"/>
    </row>
    <row r="890" ht="12.75" customHeight="1">
      <c r="A890" s="625"/>
      <c r="B890" s="625"/>
      <c r="C890" s="625"/>
      <c r="D890" s="627"/>
      <c r="E890" s="210"/>
      <c r="F890" s="210"/>
      <c r="G890" s="210"/>
      <c r="H890" s="210"/>
      <c r="I890" s="627"/>
      <c r="J890" s="210"/>
      <c r="K890" s="210"/>
      <c r="L890" s="210"/>
      <c r="M890" s="626"/>
      <c r="N890" s="210"/>
      <c r="O890" s="210"/>
      <c r="P890" s="210"/>
      <c r="Q890" s="210"/>
      <c r="R890" s="210"/>
      <c r="S890" s="210"/>
      <c r="T890" s="210"/>
      <c r="U890" s="210"/>
      <c r="V890" s="210"/>
      <c r="W890" s="210"/>
      <c r="X890" s="210"/>
      <c r="Y890" s="210"/>
      <c r="Z890" s="210"/>
    </row>
    <row r="891" ht="12.75" customHeight="1">
      <c r="A891" s="625"/>
      <c r="B891" s="625"/>
      <c r="C891" s="625"/>
      <c r="D891" s="627"/>
      <c r="E891" s="210"/>
      <c r="F891" s="210"/>
      <c r="G891" s="210"/>
      <c r="H891" s="210"/>
      <c r="I891" s="627"/>
      <c r="J891" s="210"/>
      <c r="K891" s="210"/>
      <c r="L891" s="210"/>
      <c r="M891" s="626"/>
      <c r="N891" s="210"/>
      <c r="O891" s="210"/>
      <c r="P891" s="210"/>
      <c r="Q891" s="210"/>
      <c r="R891" s="210"/>
      <c r="S891" s="210"/>
      <c r="T891" s="210"/>
      <c r="U891" s="210"/>
      <c r="V891" s="210"/>
      <c r="W891" s="210"/>
      <c r="X891" s="210"/>
      <c r="Y891" s="210"/>
      <c r="Z891" s="210"/>
    </row>
    <row r="892" ht="12.75" customHeight="1">
      <c r="A892" s="625"/>
      <c r="B892" s="625"/>
      <c r="C892" s="625"/>
      <c r="D892" s="627"/>
      <c r="E892" s="210"/>
      <c r="F892" s="210"/>
      <c r="G892" s="210"/>
      <c r="H892" s="210"/>
      <c r="I892" s="627"/>
      <c r="J892" s="210"/>
      <c r="K892" s="210"/>
      <c r="L892" s="210"/>
      <c r="M892" s="626"/>
      <c r="N892" s="210"/>
      <c r="O892" s="210"/>
      <c r="P892" s="210"/>
      <c r="Q892" s="210"/>
      <c r="R892" s="210"/>
      <c r="S892" s="210"/>
      <c r="T892" s="210"/>
      <c r="U892" s="210"/>
      <c r="V892" s="210"/>
      <c r="W892" s="210"/>
      <c r="X892" s="210"/>
      <c r="Y892" s="210"/>
      <c r="Z892" s="210"/>
    </row>
    <row r="893" ht="12.75" customHeight="1">
      <c r="A893" s="625"/>
      <c r="B893" s="625"/>
      <c r="C893" s="625"/>
      <c r="D893" s="627"/>
      <c r="E893" s="210"/>
      <c r="F893" s="210"/>
      <c r="G893" s="210"/>
      <c r="H893" s="210"/>
      <c r="I893" s="627"/>
      <c r="J893" s="210"/>
      <c r="K893" s="210"/>
      <c r="L893" s="210"/>
      <c r="M893" s="626"/>
      <c r="N893" s="210"/>
      <c r="O893" s="210"/>
      <c r="P893" s="210"/>
      <c r="Q893" s="210"/>
      <c r="R893" s="210"/>
      <c r="S893" s="210"/>
      <c r="T893" s="210"/>
      <c r="U893" s="210"/>
      <c r="V893" s="210"/>
      <c r="W893" s="210"/>
      <c r="X893" s="210"/>
      <c r="Y893" s="210"/>
      <c r="Z893" s="210"/>
    </row>
    <row r="894" ht="12.75" customHeight="1">
      <c r="A894" s="625"/>
      <c r="B894" s="625"/>
      <c r="C894" s="625"/>
      <c r="D894" s="627"/>
      <c r="E894" s="210"/>
      <c r="F894" s="210"/>
      <c r="G894" s="210"/>
      <c r="H894" s="210"/>
      <c r="I894" s="627"/>
      <c r="J894" s="210"/>
      <c r="K894" s="210"/>
      <c r="L894" s="210"/>
      <c r="M894" s="626"/>
      <c r="N894" s="210"/>
      <c r="O894" s="210"/>
      <c r="P894" s="210"/>
      <c r="Q894" s="210"/>
      <c r="R894" s="210"/>
      <c r="S894" s="210"/>
      <c r="T894" s="210"/>
      <c r="U894" s="210"/>
      <c r="V894" s="210"/>
      <c r="W894" s="210"/>
      <c r="X894" s="210"/>
      <c r="Y894" s="210"/>
      <c r="Z894" s="210"/>
    </row>
    <row r="895" ht="12.75" customHeight="1">
      <c r="A895" s="625"/>
      <c r="B895" s="625"/>
      <c r="C895" s="625"/>
      <c r="D895" s="627"/>
      <c r="E895" s="210"/>
      <c r="F895" s="210"/>
      <c r="G895" s="210"/>
      <c r="H895" s="210"/>
      <c r="I895" s="627"/>
      <c r="J895" s="210"/>
      <c r="K895" s="210"/>
      <c r="L895" s="210"/>
      <c r="M895" s="626"/>
      <c r="N895" s="210"/>
      <c r="O895" s="210"/>
      <c r="P895" s="210"/>
      <c r="Q895" s="210"/>
      <c r="R895" s="210"/>
      <c r="S895" s="210"/>
      <c r="T895" s="210"/>
      <c r="U895" s="210"/>
      <c r="V895" s="210"/>
      <c r="W895" s="210"/>
      <c r="X895" s="210"/>
      <c r="Y895" s="210"/>
      <c r="Z895" s="210"/>
    </row>
    <row r="896" ht="12.75" customHeight="1">
      <c r="A896" s="625"/>
      <c r="B896" s="625"/>
      <c r="C896" s="625"/>
      <c r="D896" s="627"/>
      <c r="E896" s="210"/>
      <c r="F896" s="210"/>
      <c r="G896" s="210"/>
      <c r="H896" s="210"/>
      <c r="I896" s="627"/>
      <c r="J896" s="210"/>
      <c r="K896" s="210"/>
      <c r="L896" s="210"/>
      <c r="M896" s="626"/>
      <c r="N896" s="210"/>
      <c r="O896" s="210"/>
      <c r="P896" s="210"/>
      <c r="Q896" s="210"/>
      <c r="R896" s="210"/>
      <c r="S896" s="210"/>
      <c r="T896" s="210"/>
      <c r="U896" s="210"/>
      <c r="V896" s="210"/>
      <c r="W896" s="210"/>
      <c r="X896" s="210"/>
      <c r="Y896" s="210"/>
      <c r="Z896" s="210"/>
    </row>
    <row r="897" ht="12.75" customHeight="1">
      <c r="A897" s="625"/>
      <c r="B897" s="625"/>
      <c r="C897" s="625"/>
      <c r="D897" s="627"/>
      <c r="E897" s="210"/>
      <c r="F897" s="210"/>
      <c r="G897" s="210"/>
      <c r="H897" s="210"/>
      <c r="I897" s="627"/>
      <c r="J897" s="210"/>
      <c r="K897" s="210"/>
      <c r="L897" s="210"/>
      <c r="M897" s="626"/>
      <c r="N897" s="210"/>
      <c r="O897" s="210"/>
      <c r="P897" s="210"/>
      <c r="Q897" s="210"/>
      <c r="R897" s="210"/>
      <c r="S897" s="210"/>
      <c r="T897" s="210"/>
      <c r="U897" s="210"/>
      <c r="V897" s="210"/>
      <c r="W897" s="210"/>
      <c r="X897" s="210"/>
      <c r="Y897" s="210"/>
      <c r="Z897" s="210"/>
    </row>
    <row r="898" ht="12.75" customHeight="1">
      <c r="A898" s="625"/>
      <c r="B898" s="625"/>
      <c r="C898" s="625"/>
      <c r="D898" s="627"/>
      <c r="E898" s="210"/>
      <c r="F898" s="210"/>
      <c r="G898" s="210"/>
      <c r="H898" s="210"/>
      <c r="I898" s="627"/>
      <c r="J898" s="210"/>
      <c r="K898" s="210"/>
      <c r="L898" s="210"/>
      <c r="M898" s="626"/>
      <c r="N898" s="210"/>
      <c r="O898" s="210"/>
      <c r="P898" s="210"/>
      <c r="Q898" s="210"/>
      <c r="R898" s="210"/>
      <c r="S898" s="210"/>
      <c r="T898" s="210"/>
      <c r="U898" s="210"/>
      <c r="V898" s="210"/>
      <c r="W898" s="210"/>
      <c r="X898" s="210"/>
      <c r="Y898" s="210"/>
      <c r="Z898" s="210"/>
    </row>
    <row r="899" ht="12.75" customHeight="1">
      <c r="A899" s="625"/>
      <c r="B899" s="625"/>
      <c r="C899" s="625"/>
      <c r="D899" s="627"/>
      <c r="E899" s="210"/>
      <c r="F899" s="210"/>
      <c r="G899" s="210"/>
      <c r="H899" s="210"/>
      <c r="I899" s="627"/>
      <c r="J899" s="210"/>
      <c r="K899" s="210"/>
      <c r="L899" s="210"/>
      <c r="M899" s="626"/>
      <c r="N899" s="210"/>
      <c r="O899" s="210"/>
      <c r="P899" s="210"/>
      <c r="Q899" s="210"/>
      <c r="R899" s="210"/>
      <c r="S899" s="210"/>
      <c r="T899" s="210"/>
      <c r="U899" s="210"/>
      <c r="V899" s="210"/>
      <c r="W899" s="210"/>
      <c r="X899" s="210"/>
      <c r="Y899" s="210"/>
      <c r="Z899" s="210"/>
    </row>
    <row r="900" ht="12.75" customHeight="1">
      <c r="A900" s="625"/>
      <c r="B900" s="625"/>
      <c r="C900" s="625"/>
      <c r="D900" s="627"/>
      <c r="E900" s="210"/>
      <c r="F900" s="210"/>
      <c r="G900" s="210"/>
      <c r="H900" s="210"/>
      <c r="I900" s="627"/>
      <c r="J900" s="210"/>
      <c r="K900" s="210"/>
      <c r="L900" s="210"/>
      <c r="M900" s="626"/>
      <c r="N900" s="210"/>
      <c r="O900" s="210"/>
      <c r="P900" s="210"/>
      <c r="Q900" s="210"/>
      <c r="R900" s="210"/>
      <c r="S900" s="210"/>
      <c r="T900" s="210"/>
      <c r="U900" s="210"/>
      <c r="V900" s="210"/>
      <c r="W900" s="210"/>
      <c r="X900" s="210"/>
      <c r="Y900" s="210"/>
      <c r="Z900" s="210"/>
    </row>
    <row r="901" ht="12.75" customHeight="1">
      <c r="A901" s="625"/>
      <c r="B901" s="625"/>
      <c r="C901" s="625"/>
      <c r="D901" s="627"/>
      <c r="E901" s="210"/>
      <c r="F901" s="210"/>
      <c r="G901" s="210"/>
      <c r="H901" s="210"/>
      <c r="I901" s="627"/>
      <c r="J901" s="210"/>
      <c r="K901" s="210"/>
      <c r="L901" s="210"/>
      <c r="M901" s="626"/>
      <c r="N901" s="210"/>
      <c r="O901" s="210"/>
      <c r="P901" s="210"/>
      <c r="Q901" s="210"/>
      <c r="R901" s="210"/>
      <c r="S901" s="210"/>
      <c r="T901" s="210"/>
      <c r="U901" s="210"/>
      <c r="V901" s="210"/>
      <c r="W901" s="210"/>
      <c r="X901" s="210"/>
      <c r="Y901" s="210"/>
      <c r="Z901" s="210"/>
    </row>
    <row r="902" ht="12.75" customHeight="1">
      <c r="A902" s="625"/>
      <c r="B902" s="625"/>
      <c r="C902" s="625"/>
      <c r="D902" s="627"/>
      <c r="E902" s="210"/>
      <c r="F902" s="210"/>
      <c r="G902" s="210"/>
      <c r="H902" s="210"/>
      <c r="I902" s="627"/>
      <c r="J902" s="210"/>
      <c r="K902" s="210"/>
      <c r="L902" s="210"/>
      <c r="M902" s="626"/>
      <c r="N902" s="210"/>
      <c r="O902" s="210"/>
      <c r="P902" s="210"/>
      <c r="Q902" s="210"/>
      <c r="R902" s="210"/>
      <c r="S902" s="210"/>
      <c r="T902" s="210"/>
      <c r="U902" s="210"/>
      <c r="V902" s="210"/>
      <c r="W902" s="210"/>
      <c r="X902" s="210"/>
      <c r="Y902" s="210"/>
      <c r="Z902" s="210"/>
    </row>
    <row r="903" ht="12.75" customHeight="1">
      <c r="A903" s="625"/>
      <c r="B903" s="625"/>
      <c r="C903" s="625"/>
      <c r="D903" s="627"/>
      <c r="E903" s="210"/>
      <c r="F903" s="210"/>
      <c r="G903" s="210"/>
      <c r="H903" s="210"/>
      <c r="I903" s="627"/>
      <c r="J903" s="210"/>
      <c r="K903" s="210"/>
      <c r="L903" s="210"/>
      <c r="M903" s="626"/>
      <c r="N903" s="210"/>
      <c r="O903" s="210"/>
      <c r="P903" s="210"/>
      <c r="Q903" s="210"/>
      <c r="R903" s="210"/>
      <c r="S903" s="210"/>
      <c r="T903" s="210"/>
      <c r="U903" s="210"/>
      <c r="V903" s="210"/>
      <c r="W903" s="210"/>
      <c r="X903" s="210"/>
      <c r="Y903" s="210"/>
      <c r="Z903" s="210"/>
    </row>
    <row r="904" ht="12.75" customHeight="1">
      <c r="A904" s="625"/>
      <c r="B904" s="625"/>
      <c r="C904" s="625"/>
      <c r="D904" s="627"/>
      <c r="E904" s="210"/>
      <c r="F904" s="210"/>
      <c r="G904" s="210"/>
      <c r="H904" s="210"/>
      <c r="I904" s="627"/>
      <c r="J904" s="210"/>
      <c r="K904" s="210"/>
      <c r="L904" s="210"/>
      <c r="M904" s="626"/>
      <c r="N904" s="210"/>
      <c r="O904" s="210"/>
      <c r="P904" s="210"/>
      <c r="Q904" s="210"/>
      <c r="R904" s="210"/>
      <c r="S904" s="210"/>
      <c r="T904" s="210"/>
      <c r="U904" s="210"/>
      <c r="V904" s="210"/>
      <c r="W904" s="210"/>
      <c r="X904" s="210"/>
      <c r="Y904" s="210"/>
      <c r="Z904" s="210"/>
    </row>
    <row r="905" ht="12.75" customHeight="1">
      <c r="A905" s="625"/>
      <c r="B905" s="625"/>
      <c r="C905" s="625"/>
      <c r="D905" s="627"/>
      <c r="E905" s="210"/>
      <c r="F905" s="210"/>
      <c r="G905" s="210"/>
      <c r="H905" s="210"/>
      <c r="I905" s="627"/>
      <c r="J905" s="210"/>
      <c r="K905" s="210"/>
      <c r="L905" s="210"/>
      <c r="M905" s="626"/>
      <c r="N905" s="210"/>
      <c r="O905" s="210"/>
      <c r="P905" s="210"/>
      <c r="Q905" s="210"/>
      <c r="R905" s="210"/>
      <c r="S905" s="210"/>
      <c r="T905" s="210"/>
      <c r="U905" s="210"/>
      <c r="V905" s="210"/>
      <c r="W905" s="210"/>
      <c r="X905" s="210"/>
      <c r="Y905" s="210"/>
      <c r="Z905" s="210"/>
    </row>
    <row r="906" ht="12.75" customHeight="1">
      <c r="A906" s="625"/>
      <c r="B906" s="625"/>
      <c r="C906" s="625"/>
      <c r="D906" s="627"/>
      <c r="E906" s="210"/>
      <c r="F906" s="210"/>
      <c r="G906" s="210"/>
      <c r="H906" s="210"/>
      <c r="I906" s="627"/>
      <c r="J906" s="210"/>
      <c r="K906" s="210"/>
      <c r="L906" s="210"/>
      <c r="M906" s="626"/>
      <c r="N906" s="210"/>
      <c r="O906" s="210"/>
      <c r="P906" s="210"/>
      <c r="Q906" s="210"/>
      <c r="R906" s="210"/>
      <c r="S906" s="210"/>
      <c r="T906" s="210"/>
      <c r="U906" s="210"/>
      <c r="V906" s="210"/>
      <c r="W906" s="210"/>
      <c r="X906" s="210"/>
      <c r="Y906" s="210"/>
      <c r="Z906" s="210"/>
    </row>
    <row r="907" ht="12.75" customHeight="1">
      <c r="A907" s="625"/>
      <c r="B907" s="625"/>
      <c r="C907" s="625"/>
      <c r="D907" s="627"/>
      <c r="E907" s="210"/>
      <c r="F907" s="210"/>
      <c r="G907" s="210"/>
      <c r="H907" s="210"/>
      <c r="I907" s="627"/>
      <c r="J907" s="210"/>
      <c r="K907" s="210"/>
      <c r="L907" s="210"/>
      <c r="M907" s="626"/>
      <c r="N907" s="210"/>
      <c r="O907" s="210"/>
      <c r="P907" s="210"/>
      <c r="Q907" s="210"/>
      <c r="R907" s="210"/>
      <c r="S907" s="210"/>
      <c r="T907" s="210"/>
      <c r="U907" s="210"/>
      <c r="V907" s="210"/>
      <c r="W907" s="210"/>
      <c r="X907" s="210"/>
      <c r="Y907" s="210"/>
      <c r="Z907" s="210"/>
    </row>
    <row r="908" ht="12.75" customHeight="1">
      <c r="A908" s="625"/>
      <c r="B908" s="625"/>
      <c r="C908" s="625"/>
      <c r="D908" s="627"/>
      <c r="E908" s="210"/>
      <c r="F908" s="210"/>
      <c r="G908" s="210"/>
      <c r="H908" s="210"/>
      <c r="I908" s="627"/>
      <c r="J908" s="210"/>
      <c r="K908" s="210"/>
      <c r="L908" s="210"/>
      <c r="M908" s="626"/>
      <c r="N908" s="210"/>
      <c r="O908" s="210"/>
      <c r="P908" s="210"/>
      <c r="Q908" s="210"/>
      <c r="R908" s="210"/>
      <c r="S908" s="210"/>
      <c r="T908" s="210"/>
      <c r="U908" s="210"/>
      <c r="V908" s="210"/>
      <c r="W908" s="210"/>
      <c r="X908" s="210"/>
      <c r="Y908" s="210"/>
      <c r="Z908" s="210"/>
    </row>
    <row r="909" ht="12.75" customHeight="1">
      <c r="A909" s="625"/>
      <c r="B909" s="625"/>
      <c r="C909" s="625"/>
      <c r="D909" s="627"/>
      <c r="E909" s="210"/>
      <c r="F909" s="210"/>
      <c r="G909" s="210"/>
      <c r="H909" s="210"/>
      <c r="I909" s="627"/>
      <c r="J909" s="210"/>
      <c r="K909" s="210"/>
      <c r="L909" s="210"/>
      <c r="M909" s="626"/>
      <c r="N909" s="210"/>
      <c r="O909" s="210"/>
      <c r="P909" s="210"/>
      <c r="Q909" s="210"/>
      <c r="R909" s="210"/>
      <c r="S909" s="210"/>
      <c r="T909" s="210"/>
      <c r="U909" s="210"/>
      <c r="V909" s="210"/>
      <c r="W909" s="210"/>
      <c r="X909" s="210"/>
      <c r="Y909" s="210"/>
      <c r="Z909" s="210"/>
    </row>
    <row r="910" ht="12.75" customHeight="1">
      <c r="A910" s="625"/>
      <c r="B910" s="625"/>
      <c r="C910" s="625"/>
      <c r="D910" s="627"/>
      <c r="E910" s="210"/>
      <c r="F910" s="210"/>
      <c r="G910" s="210"/>
      <c r="H910" s="210"/>
      <c r="I910" s="627"/>
      <c r="J910" s="210"/>
      <c r="K910" s="210"/>
      <c r="L910" s="210"/>
      <c r="M910" s="626"/>
      <c r="N910" s="210"/>
      <c r="O910" s="210"/>
      <c r="P910" s="210"/>
      <c r="Q910" s="210"/>
      <c r="R910" s="210"/>
      <c r="S910" s="210"/>
      <c r="T910" s="210"/>
      <c r="U910" s="210"/>
      <c r="V910" s="210"/>
      <c r="W910" s="210"/>
      <c r="X910" s="210"/>
      <c r="Y910" s="210"/>
      <c r="Z910" s="210"/>
    </row>
    <row r="911" ht="12.75" customHeight="1">
      <c r="A911" s="625"/>
      <c r="B911" s="625"/>
      <c r="C911" s="625"/>
      <c r="D911" s="627"/>
      <c r="E911" s="210"/>
      <c r="F911" s="210"/>
      <c r="G911" s="210"/>
      <c r="H911" s="210"/>
      <c r="I911" s="627"/>
      <c r="J911" s="210"/>
      <c r="K911" s="210"/>
      <c r="L911" s="210"/>
      <c r="M911" s="626"/>
      <c r="N911" s="210"/>
      <c r="O911" s="210"/>
      <c r="P911" s="210"/>
      <c r="Q911" s="210"/>
      <c r="R911" s="210"/>
      <c r="S911" s="210"/>
      <c r="T911" s="210"/>
      <c r="U911" s="210"/>
      <c r="V911" s="210"/>
      <c r="W911" s="210"/>
      <c r="X911" s="210"/>
      <c r="Y911" s="210"/>
      <c r="Z911" s="210"/>
    </row>
    <row r="912" ht="12.75" customHeight="1">
      <c r="A912" s="625"/>
      <c r="B912" s="625"/>
      <c r="C912" s="625"/>
      <c r="D912" s="627"/>
      <c r="E912" s="210"/>
      <c r="F912" s="210"/>
      <c r="G912" s="210"/>
      <c r="H912" s="210"/>
      <c r="I912" s="627"/>
      <c r="J912" s="210"/>
      <c r="K912" s="210"/>
      <c r="L912" s="210"/>
      <c r="M912" s="626"/>
      <c r="N912" s="210"/>
      <c r="O912" s="210"/>
      <c r="P912" s="210"/>
      <c r="Q912" s="210"/>
      <c r="R912" s="210"/>
      <c r="S912" s="210"/>
      <c r="T912" s="210"/>
      <c r="U912" s="210"/>
      <c r="V912" s="210"/>
      <c r="W912" s="210"/>
      <c r="X912" s="210"/>
      <c r="Y912" s="210"/>
      <c r="Z912" s="210"/>
    </row>
    <row r="913" ht="12.75" customHeight="1">
      <c r="A913" s="625"/>
      <c r="B913" s="625"/>
      <c r="C913" s="625"/>
      <c r="D913" s="627"/>
      <c r="E913" s="210"/>
      <c r="F913" s="210"/>
      <c r="G913" s="210"/>
      <c r="H913" s="210"/>
      <c r="I913" s="627"/>
      <c r="J913" s="210"/>
      <c r="K913" s="210"/>
      <c r="L913" s="210"/>
      <c r="M913" s="626"/>
      <c r="N913" s="210"/>
      <c r="O913" s="210"/>
      <c r="P913" s="210"/>
      <c r="Q913" s="210"/>
      <c r="R913" s="210"/>
      <c r="S913" s="210"/>
      <c r="T913" s="210"/>
      <c r="U913" s="210"/>
      <c r="V913" s="210"/>
      <c r="W913" s="210"/>
      <c r="X913" s="210"/>
      <c r="Y913" s="210"/>
      <c r="Z913" s="210"/>
    </row>
    <row r="914" ht="12.75" customHeight="1">
      <c r="A914" s="625"/>
      <c r="B914" s="625"/>
      <c r="C914" s="625"/>
      <c r="D914" s="627"/>
      <c r="E914" s="210"/>
      <c r="F914" s="210"/>
      <c r="G914" s="210"/>
      <c r="H914" s="210"/>
      <c r="I914" s="627"/>
      <c r="J914" s="210"/>
      <c r="K914" s="210"/>
      <c r="L914" s="210"/>
      <c r="M914" s="626"/>
      <c r="N914" s="210"/>
      <c r="O914" s="210"/>
      <c r="P914" s="210"/>
      <c r="Q914" s="210"/>
      <c r="R914" s="210"/>
      <c r="S914" s="210"/>
      <c r="T914" s="210"/>
      <c r="U914" s="210"/>
      <c r="V914" s="210"/>
      <c r="W914" s="210"/>
      <c r="X914" s="210"/>
      <c r="Y914" s="210"/>
      <c r="Z914" s="210"/>
    </row>
    <row r="915" ht="12.75" customHeight="1">
      <c r="A915" s="625"/>
      <c r="B915" s="625"/>
      <c r="C915" s="625"/>
      <c r="D915" s="627"/>
      <c r="E915" s="210"/>
      <c r="F915" s="210"/>
      <c r="G915" s="210"/>
      <c r="H915" s="210"/>
      <c r="I915" s="627"/>
      <c r="J915" s="210"/>
      <c r="K915" s="210"/>
      <c r="L915" s="210"/>
      <c r="M915" s="626"/>
      <c r="N915" s="210"/>
      <c r="O915" s="210"/>
      <c r="P915" s="210"/>
      <c r="Q915" s="210"/>
      <c r="R915" s="210"/>
      <c r="S915" s="210"/>
      <c r="T915" s="210"/>
      <c r="U915" s="210"/>
      <c r="V915" s="210"/>
      <c r="W915" s="210"/>
      <c r="X915" s="210"/>
      <c r="Y915" s="210"/>
      <c r="Z915" s="210"/>
    </row>
    <row r="916" ht="12.75" customHeight="1">
      <c r="A916" s="625"/>
      <c r="B916" s="625"/>
      <c r="C916" s="625"/>
      <c r="D916" s="627"/>
      <c r="E916" s="210"/>
      <c r="F916" s="210"/>
      <c r="G916" s="210"/>
      <c r="H916" s="210"/>
      <c r="I916" s="627"/>
      <c r="J916" s="210"/>
      <c r="K916" s="210"/>
      <c r="L916" s="210"/>
      <c r="M916" s="626"/>
      <c r="N916" s="210"/>
      <c r="O916" s="210"/>
      <c r="P916" s="210"/>
      <c r="Q916" s="210"/>
      <c r="R916" s="210"/>
      <c r="S916" s="210"/>
      <c r="T916" s="210"/>
      <c r="U916" s="210"/>
      <c r="V916" s="210"/>
      <c r="W916" s="210"/>
      <c r="X916" s="210"/>
      <c r="Y916" s="210"/>
      <c r="Z916" s="210"/>
    </row>
    <row r="917" ht="12.75" customHeight="1">
      <c r="A917" s="625"/>
      <c r="B917" s="625"/>
      <c r="C917" s="625"/>
      <c r="D917" s="627"/>
      <c r="E917" s="210"/>
      <c r="F917" s="210"/>
      <c r="G917" s="210"/>
      <c r="H917" s="210"/>
      <c r="I917" s="627"/>
      <c r="J917" s="210"/>
      <c r="K917" s="210"/>
      <c r="L917" s="210"/>
      <c r="M917" s="626"/>
      <c r="N917" s="210"/>
      <c r="O917" s="210"/>
      <c r="P917" s="210"/>
      <c r="Q917" s="210"/>
      <c r="R917" s="210"/>
      <c r="S917" s="210"/>
      <c r="T917" s="210"/>
      <c r="U917" s="210"/>
      <c r="V917" s="210"/>
      <c r="W917" s="210"/>
      <c r="X917" s="210"/>
      <c r="Y917" s="210"/>
      <c r="Z917" s="210"/>
    </row>
    <row r="918" ht="12.75" customHeight="1">
      <c r="A918" s="625"/>
      <c r="B918" s="625"/>
      <c r="C918" s="625"/>
      <c r="D918" s="627"/>
      <c r="E918" s="210"/>
      <c r="F918" s="210"/>
      <c r="G918" s="210"/>
      <c r="H918" s="210"/>
      <c r="I918" s="627"/>
      <c r="J918" s="210"/>
      <c r="K918" s="210"/>
      <c r="L918" s="210"/>
      <c r="M918" s="626"/>
      <c r="N918" s="210"/>
      <c r="O918" s="210"/>
      <c r="P918" s="210"/>
      <c r="Q918" s="210"/>
      <c r="R918" s="210"/>
      <c r="S918" s="210"/>
      <c r="T918" s="210"/>
      <c r="U918" s="210"/>
      <c r="V918" s="210"/>
      <c r="W918" s="210"/>
      <c r="X918" s="210"/>
      <c r="Y918" s="210"/>
      <c r="Z918" s="210"/>
    </row>
    <row r="919" ht="12.75" customHeight="1">
      <c r="A919" s="625"/>
      <c r="B919" s="625"/>
      <c r="C919" s="625"/>
      <c r="D919" s="627"/>
      <c r="E919" s="210"/>
      <c r="F919" s="210"/>
      <c r="G919" s="210"/>
      <c r="H919" s="210"/>
      <c r="I919" s="627"/>
      <c r="J919" s="210"/>
      <c r="K919" s="210"/>
      <c r="L919" s="210"/>
      <c r="M919" s="626"/>
      <c r="N919" s="210"/>
      <c r="O919" s="210"/>
      <c r="P919" s="210"/>
      <c r="Q919" s="210"/>
      <c r="R919" s="210"/>
      <c r="S919" s="210"/>
      <c r="T919" s="210"/>
      <c r="U919" s="210"/>
      <c r="V919" s="210"/>
      <c r="W919" s="210"/>
      <c r="X919" s="210"/>
      <c r="Y919" s="210"/>
      <c r="Z919" s="210"/>
    </row>
    <row r="920" ht="12.75" customHeight="1">
      <c r="A920" s="625"/>
      <c r="B920" s="625"/>
      <c r="C920" s="625"/>
      <c r="D920" s="627"/>
      <c r="E920" s="210"/>
      <c r="F920" s="210"/>
      <c r="G920" s="210"/>
      <c r="H920" s="210"/>
      <c r="I920" s="627"/>
      <c r="J920" s="210"/>
      <c r="K920" s="210"/>
      <c r="L920" s="210"/>
      <c r="M920" s="626"/>
      <c r="N920" s="210"/>
      <c r="O920" s="210"/>
      <c r="P920" s="210"/>
      <c r="Q920" s="210"/>
      <c r="R920" s="210"/>
      <c r="S920" s="210"/>
      <c r="T920" s="210"/>
      <c r="U920" s="210"/>
      <c r="V920" s="210"/>
      <c r="W920" s="210"/>
      <c r="X920" s="210"/>
      <c r="Y920" s="210"/>
      <c r="Z920" s="210"/>
    </row>
    <row r="921" ht="12.75" customHeight="1">
      <c r="A921" s="625"/>
      <c r="B921" s="625"/>
      <c r="C921" s="625"/>
      <c r="D921" s="627"/>
      <c r="E921" s="210"/>
      <c r="F921" s="210"/>
      <c r="G921" s="210"/>
      <c r="H921" s="210"/>
      <c r="I921" s="627"/>
      <c r="J921" s="210"/>
      <c r="K921" s="210"/>
      <c r="L921" s="210"/>
      <c r="M921" s="626"/>
      <c r="N921" s="210"/>
      <c r="O921" s="210"/>
      <c r="P921" s="210"/>
      <c r="Q921" s="210"/>
      <c r="R921" s="210"/>
      <c r="S921" s="210"/>
      <c r="T921" s="210"/>
      <c r="U921" s="210"/>
      <c r="V921" s="210"/>
      <c r="W921" s="210"/>
      <c r="X921" s="210"/>
      <c r="Y921" s="210"/>
      <c r="Z921" s="210"/>
    </row>
    <row r="922" ht="12.75" customHeight="1">
      <c r="A922" s="625"/>
      <c r="B922" s="625"/>
      <c r="C922" s="625"/>
      <c r="D922" s="627"/>
      <c r="E922" s="210"/>
      <c r="F922" s="210"/>
      <c r="G922" s="210"/>
      <c r="H922" s="210"/>
      <c r="I922" s="627"/>
      <c r="J922" s="210"/>
      <c r="K922" s="210"/>
      <c r="L922" s="210"/>
      <c r="M922" s="626"/>
      <c r="N922" s="210"/>
      <c r="O922" s="210"/>
      <c r="P922" s="210"/>
      <c r="Q922" s="210"/>
      <c r="R922" s="210"/>
      <c r="S922" s="210"/>
      <c r="T922" s="210"/>
      <c r="U922" s="210"/>
      <c r="V922" s="210"/>
      <c r="W922" s="210"/>
      <c r="X922" s="210"/>
      <c r="Y922" s="210"/>
      <c r="Z922" s="210"/>
    </row>
    <row r="923" ht="12.75" customHeight="1">
      <c r="A923" s="625"/>
      <c r="B923" s="625"/>
      <c r="C923" s="625"/>
      <c r="D923" s="627"/>
      <c r="E923" s="210"/>
      <c r="F923" s="210"/>
      <c r="G923" s="210"/>
      <c r="H923" s="210"/>
      <c r="I923" s="627"/>
      <c r="J923" s="210"/>
      <c r="K923" s="210"/>
      <c r="L923" s="210"/>
      <c r="M923" s="626"/>
      <c r="N923" s="210"/>
      <c r="O923" s="210"/>
      <c r="P923" s="210"/>
      <c r="Q923" s="210"/>
      <c r="R923" s="210"/>
      <c r="S923" s="210"/>
      <c r="T923" s="210"/>
      <c r="U923" s="210"/>
      <c r="V923" s="210"/>
      <c r="W923" s="210"/>
      <c r="X923" s="210"/>
      <c r="Y923" s="210"/>
      <c r="Z923" s="210"/>
    </row>
    <row r="924" ht="12.75" customHeight="1">
      <c r="A924" s="625"/>
      <c r="B924" s="625"/>
      <c r="C924" s="625"/>
      <c r="D924" s="627"/>
      <c r="E924" s="210"/>
      <c r="F924" s="210"/>
      <c r="G924" s="210"/>
      <c r="H924" s="210"/>
      <c r="I924" s="627"/>
      <c r="J924" s="210"/>
      <c r="K924" s="210"/>
      <c r="L924" s="210"/>
      <c r="M924" s="626"/>
      <c r="N924" s="210"/>
      <c r="O924" s="210"/>
      <c r="P924" s="210"/>
      <c r="Q924" s="210"/>
      <c r="R924" s="210"/>
      <c r="S924" s="210"/>
      <c r="T924" s="210"/>
      <c r="U924" s="210"/>
      <c r="V924" s="210"/>
      <c r="W924" s="210"/>
      <c r="X924" s="210"/>
      <c r="Y924" s="210"/>
      <c r="Z924" s="210"/>
    </row>
    <row r="925" ht="12.75" customHeight="1">
      <c r="A925" s="625"/>
      <c r="B925" s="625"/>
      <c r="C925" s="625"/>
      <c r="D925" s="627"/>
      <c r="E925" s="210"/>
      <c r="F925" s="210"/>
      <c r="G925" s="210"/>
      <c r="H925" s="210"/>
      <c r="I925" s="627"/>
      <c r="J925" s="210"/>
      <c r="K925" s="210"/>
      <c r="L925" s="210"/>
      <c r="M925" s="626"/>
      <c r="N925" s="210"/>
      <c r="O925" s="210"/>
      <c r="P925" s="210"/>
      <c r="Q925" s="210"/>
      <c r="R925" s="210"/>
      <c r="S925" s="210"/>
      <c r="T925" s="210"/>
      <c r="U925" s="210"/>
      <c r="V925" s="210"/>
      <c r="W925" s="210"/>
      <c r="X925" s="210"/>
      <c r="Y925" s="210"/>
      <c r="Z925" s="210"/>
    </row>
    <row r="926" ht="12.75" customHeight="1">
      <c r="A926" s="625"/>
      <c r="B926" s="625"/>
      <c r="C926" s="625"/>
      <c r="D926" s="627"/>
      <c r="E926" s="210"/>
      <c r="F926" s="210"/>
      <c r="G926" s="210"/>
      <c r="H926" s="210"/>
      <c r="I926" s="627"/>
      <c r="J926" s="210"/>
      <c r="K926" s="210"/>
      <c r="L926" s="210"/>
      <c r="M926" s="626"/>
      <c r="N926" s="210"/>
      <c r="O926" s="210"/>
      <c r="P926" s="210"/>
      <c r="Q926" s="210"/>
      <c r="R926" s="210"/>
      <c r="S926" s="210"/>
      <c r="T926" s="210"/>
      <c r="U926" s="210"/>
      <c r="V926" s="210"/>
      <c r="W926" s="210"/>
      <c r="X926" s="210"/>
      <c r="Y926" s="210"/>
      <c r="Z926" s="210"/>
    </row>
    <row r="927" ht="12.75" customHeight="1">
      <c r="A927" s="625"/>
      <c r="B927" s="625"/>
      <c r="C927" s="625"/>
      <c r="D927" s="627"/>
      <c r="E927" s="210"/>
      <c r="F927" s="210"/>
      <c r="G927" s="210"/>
      <c r="H927" s="210"/>
      <c r="I927" s="627"/>
      <c r="J927" s="210"/>
      <c r="K927" s="210"/>
      <c r="L927" s="210"/>
      <c r="M927" s="626"/>
      <c r="N927" s="210"/>
      <c r="O927" s="210"/>
      <c r="P927" s="210"/>
      <c r="Q927" s="210"/>
      <c r="R927" s="210"/>
      <c r="S927" s="210"/>
      <c r="T927" s="210"/>
      <c r="U927" s="210"/>
      <c r="V927" s="210"/>
      <c r="W927" s="210"/>
      <c r="X927" s="210"/>
      <c r="Y927" s="210"/>
      <c r="Z927" s="210"/>
    </row>
    <row r="928" ht="12.75" customHeight="1">
      <c r="A928" s="625"/>
      <c r="B928" s="625"/>
      <c r="C928" s="625"/>
      <c r="D928" s="627"/>
      <c r="E928" s="210"/>
      <c r="F928" s="210"/>
      <c r="G928" s="210"/>
      <c r="H928" s="210"/>
      <c r="I928" s="627"/>
      <c r="J928" s="210"/>
      <c r="K928" s="210"/>
      <c r="L928" s="210"/>
      <c r="M928" s="626"/>
      <c r="N928" s="210"/>
      <c r="O928" s="210"/>
      <c r="P928" s="210"/>
      <c r="Q928" s="210"/>
      <c r="R928" s="210"/>
      <c r="S928" s="210"/>
      <c r="T928" s="210"/>
      <c r="U928" s="210"/>
      <c r="V928" s="210"/>
      <c r="W928" s="210"/>
      <c r="X928" s="210"/>
      <c r="Y928" s="210"/>
      <c r="Z928" s="210"/>
    </row>
    <row r="929" ht="12.75" customHeight="1">
      <c r="A929" s="625"/>
      <c r="B929" s="625"/>
      <c r="C929" s="625"/>
      <c r="D929" s="627"/>
      <c r="E929" s="210"/>
      <c r="F929" s="210"/>
      <c r="G929" s="210"/>
      <c r="H929" s="210"/>
      <c r="I929" s="627"/>
      <c r="J929" s="210"/>
      <c r="K929" s="210"/>
      <c r="L929" s="210"/>
      <c r="M929" s="626"/>
      <c r="N929" s="210"/>
      <c r="O929" s="210"/>
      <c r="P929" s="210"/>
      <c r="Q929" s="210"/>
      <c r="R929" s="210"/>
      <c r="S929" s="210"/>
      <c r="T929" s="210"/>
      <c r="U929" s="210"/>
      <c r="V929" s="210"/>
      <c r="W929" s="210"/>
      <c r="X929" s="210"/>
      <c r="Y929" s="210"/>
      <c r="Z929" s="210"/>
    </row>
    <row r="930" ht="12.75" customHeight="1">
      <c r="A930" s="625"/>
      <c r="B930" s="625"/>
      <c r="C930" s="625"/>
      <c r="D930" s="627"/>
      <c r="E930" s="210"/>
      <c r="F930" s="210"/>
      <c r="G930" s="210"/>
      <c r="H930" s="210"/>
      <c r="I930" s="627"/>
      <c r="J930" s="210"/>
      <c r="K930" s="210"/>
      <c r="L930" s="210"/>
      <c r="M930" s="626"/>
      <c r="N930" s="210"/>
      <c r="O930" s="210"/>
      <c r="P930" s="210"/>
      <c r="Q930" s="210"/>
      <c r="R930" s="210"/>
      <c r="S930" s="210"/>
      <c r="T930" s="210"/>
      <c r="U930" s="210"/>
      <c r="V930" s="210"/>
      <c r="W930" s="210"/>
      <c r="X930" s="210"/>
      <c r="Y930" s="210"/>
      <c r="Z930" s="210"/>
    </row>
    <row r="931" ht="12.75" customHeight="1">
      <c r="A931" s="625"/>
      <c r="B931" s="625"/>
      <c r="C931" s="625"/>
      <c r="D931" s="627"/>
      <c r="E931" s="210"/>
      <c r="F931" s="210"/>
      <c r="G931" s="210"/>
      <c r="H931" s="210"/>
      <c r="I931" s="627"/>
      <c r="J931" s="210"/>
      <c r="K931" s="210"/>
      <c r="L931" s="210"/>
      <c r="M931" s="626"/>
      <c r="N931" s="210"/>
      <c r="O931" s="210"/>
      <c r="P931" s="210"/>
      <c r="Q931" s="210"/>
      <c r="R931" s="210"/>
      <c r="S931" s="210"/>
      <c r="T931" s="210"/>
      <c r="U931" s="210"/>
      <c r="V931" s="210"/>
      <c r="W931" s="210"/>
      <c r="X931" s="210"/>
      <c r="Y931" s="210"/>
      <c r="Z931" s="210"/>
    </row>
    <row r="932" ht="12.75" customHeight="1">
      <c r="A932" s="625"/>
      <c r="B932" s="625"/>
      <c r="C932" s="625"/>
      <c r="D932" s="627"/>
      <c r="E932" s="210"/>
      <c r="F932" s="210"/>
      <c r="G932" s="210"/>
      <c r="H932" s="210"/>
      <c r="I932" s="627"/>
      <c r="J932" s="210"/>
      <c r="K932" s="210"/>
      <c r="L932" s="210"/>
      <c r="M932" s="626"/>
      <c r="N932" s="210"/>
      <c r="O932" s="210"/>
      <c r="P932" s="210"/>
      <c r="Q932" s="210"/>
      <c r="R932" s="210"/>
      <c r="S932" s="210"/>
      <c r="T932" s="210"/>
      <c r="U932" s="210"/>
      <c r="V932" s="210"/>
      <c r="W932" s="210"/>
      <c r="X932" s="210"/>
      <c r="Y932" s="210"/>
      <c r="Z932" s="210"/>
    </row>
    <row r="933" ht="12.75" customHeight="1">
      <c r="A933" s="625"/>
      <c r="B933" s="625"/>
      <c r="C933" s="625"/>
      <c r="D933" s="627"/>
      <c r="E933" s="210"/>
      <c r="F933" s="210"/>
      <c r="G933" s="210"/>
      <c r="H933" s="210"/>
      <c r="I933" s="627"/>
      <c r="J933" s="210"/>
      <c r="K933" s="210"/>
      <c r="L933" s="210"/>
      <c r="M933" s="626"/>
      <c r="N933" s="210"/>
      <c r="O933" s="210"/>
      <c r="P933" s="210"/>
      <c r="Q933" s="210"/>
      <c r="R933" s="210"/>
      <c r="S933" s="210"/>
      <c r="T933" s="210"/>
      <c r="U933" s="210"/>
      <c r="V933" s="210"/>
      <c r="W933" s="210"/>
      <c r="X933" s="210"/>
      <c r="Y933" s="210"/>
      <c r="Z933" s="210"/>
    </row>
    <row r="934" ht="12.75" customHeight="1">
      <c r="A934" s="625"/>
      <c r="B934" s="625"/>
      <c r="C934" s="625"/>
      <c r="D934" s="627"/>
      <c r="E934" s="210"/>
      <c r="F934" s="210"/>
      <c r="G934" s="210"/>
      <c r="H934" s="210"/>
      <c r="I934" s="627"/>
      <c r="J934" s="210"/>
      <c r="K934" s="210"/>
      <c r="L934" s="210"/>
      <c r="M934" s="626"/>
      <c r="N934" s="210"/>
      <c r="O934" s="210"/>
      <c r="P934" s="210"/>
      <c r="Q934" s="210"/>
      <c r="R934" s="210"/>
      <c r="S934" s="210"/>
      <c r="T934" s="210"/>
      <c r="U934" s="210"/>
      <c r="V934" s="210"/>
      <c r="W934" s="210"/>
      <c r="X934" s="210"/>
      <c r="Y934" s="210"/>
      <c r="Z934" s="210"/>
    </row>
    <row r="935" ht="12.75" customHeight="1">
      <c r="A935" s="625"/>
      <c r="B935" s="625"/>
      <c r="C935" s="625"/>
      <c r="D935" s="627"/>
      <c r="E935" s="210"/>
      <c r="F935" s="210"/>
      <c r="G935" s="210"/>
      <c r="H935" s="210"/>
      <c r="I935" s="627"/>
      <c r="J935" s="210"/>
      <c r="K935" s="210"/>
      <c r="L935" s="210"/>
      <c r="M935" s="626"/>
      <c r="N935" s="210"/>
      <c r="O935" s="210"/>
      <c r="P935" s="210"/>
      <c r="Q935" s="210"/>
      <c r="R935" s="210"/>
      <c r="S935" s="210"/>
      <c r="T935" s="210"/>
      <c r="U935" s="210"/>
      <c r="V935" s="210"/>
      <c r="W935" s="210"/>
      <c r="X935" s="210"/>
      <c r="Y935" s="210"/>
      <c r="Z935" s="210"/>
    </row>
    <row r="936" ht="12.75" customHeight="1">
      <c r="A936" s="625"/>
      <c r="B936" s="625"/>
      <c r="C936" s="625"/>
      <c r="D936" s="627"/>
      <c r="E936" s="210"/>
      <c r="F936" s="210"/>
      <c r="G936" s="210"/>
      <c r="H936" s="210"/>
      <c r="I936" s="627"/>
      <c r="J936" s="210"/>
      <c r="K936" s="210"/>
      <c r="L936" s="210"/>
      <c r="M936" s="626"/>
      <c r="N936" s="210"/>
      <c r="O936" s="210"/>
      <c r="P936" s="210"/>
      <c r="Q936" s="210"/>
      <c r="R936" s="210"/>
      <c r="S936" s="210"/>
      <c r="T936" s="210"/>
      <c r="U936" s="210"/>
      <c r="V936" s="210"/>
      <c r="W936" s="210"/>
      <c r="X936" s="210"/>
      <c r="Y936" s="210"/>
      <c r="Z936" s="210"/>
    </row>
    <row r="937" ht="12.75" customHeight="1">
      <c r="A937" s="625"/>
      <c r="B937" s="625"/>
      <c r="C937" s="625"/>
      <c r="D937" s="627"/>
      <c r="E937" s="210"/>
      <c r="F937" s="210"/>
      <c r="G937" s="210"/>
      <c r="H937" s="210"/>
      <c r="I937" s="627"/>
      <c r="J937" s="210"/>
      <c r="K937" s="210"/>
      <c r="L937" s="210"/>
      <c r="M937" s="626"/>
      <c r="N937" s="210"/>
      <c r="O937" s="210"/>
      <c r="P937" s="210"/>
      <c r="Q937" s="210"/>
      <c r="R937" s="210"/>
      <c r="S937" s="210"/>
      <c r="T937" s="210"/>
      <c r="U937" s="210"/>
      <c r="V937" s="210"/>
      <c r="W937" s="210"/>
      <c r="X937" s="210"/>
      <c r="Y937" s="210"/>
      <c r="Z937" s="210"/>
    </row>
    <row r="938" ht="12.75" customHeight="1">
      <c r="A938" s="625"/>
      <c r="B938" s="625"/>
      <c r="C938" s="625"/>
      <c r="D938" s="627"/>
      <c r="E938" s="210"/>
      <c r="F938" s="210"/>
      <c r="G938" s="210"/>
      <c r="H938" s="210"/>
      <c r="I938" s="627"/>
      <c r="J938" s="210"/>
      <c r="K938" s="210"/>
      <c r="L938" s="210"/>
      <c r="M938" s="626"/>
      <c r="N938" s="210"/>
      <c r="O938" s="210"/>
      <c r="P938" s="210"/>
      <c r="Q938" s="210"/>
      <c r="R938" s="210"/>
      <c r="S938" s="210"/>
      <c r="T938" s="210"/>
      <c r="U938" s="210"/>
      <c r="V938" s="210"/>
      <c r="W938" s="210"/>
      <c r="X938" s="210"/>
      <c r="Y938" s="210"/>
      <c r="Z938" s="210"/>
    </row>
    <row r="939" ht="12.75" customHeight="1">
      <c r="A939" s="625"/>
      <c r="B939" s="625"/>
      <c r="C939" s="625"/>
      <c r="D939" s="627"/>
      <c r="E939" s="210"/>
      <c r="F939" s="210"/>
      <c r="G939" s="210"/>
      <c r="H939" s="210"/>
      <c r="I939" s="627"/>
      <c r="J939" s="210"/>
      <c r="K939" s="210"/>
      <c r="L939" s="210"/>
      <c r="M939" s="626"/>
      <c r="N939" s="210"/>
      <c r="O939" s="210"/>
      <c r="P939" s="210"/>
      <c r="Q939" s="210"/>
      <c r="R939" s="210"/>
      <c r="S939" s="210"/>
      <c r="T939" s="210"/>
      <c r="U939" s="210"/>
      <c r="V939" s="210"/>
      <c r="W939" s="210"/>
      <c r="X939" s="210"/>
      <c r="Y939" s="210"/>
      <c r="Z939" s="210"/>
    </row>
    <row r="940" ht="12.75" customHeight="1">
      <c r="A940" s="625"/>
      <c r="B940" s="625"/>
      <c r="C940" s="625"/>
      <c r="D940" s="627"/>
      <c r="E940" s="210"/>
      <c r="F940" s="210"/>
      <c r="G940" s="210"/>
      <c r="H940" s="210"/>
      <c r="I940" s="627"/>
      <c r="J940" s="210"/>
      <c r="K940" s="210"/>
      <c r="L940" s="210"/>
      <c r="M940" s="626"/>
      <c r="N940" s="210"/>
      <c r="O940" s="210"/>
      <c r="P940" s="210"/>
      <c r="Q940" s="210"/>
      <c r="R940" s="210"/>
      <c r="S940" s="210"/>
      <c r="T940" s="210"/>
      <c r="U940" s="210"/>
      <c r="V940" s="210"/>
      <c r="W940" s="210"/>
      <c r="X940" s="210"/>
      <c r="Y940" s="210"/>
      <c r="Z940" s="210"/>
    </row>
    <row r="941" ht="12.75" customHeight="1">
      <c r="A941" s="625"/>
      <c r="B941" s="625"/>
      <c r="C941" s="625"/>
      <c r="D941" s="627"/>
      <c r="E941" s="210"/>
      <c r="F941" s="210"/>
      <c r="G941" s="210"/>
      <c r="H941" s="210"/>
      <c r="I941" s="627"/>
      <c r="J941" s="210"/>
      <c r="K941" s="210"/>
      <c r="L941" s="210"/>
      <c r="M941" s="626"/>
      <c r="N941" s="210"/>
      <c r="O941" s="210"/>
      <c r="P941" s="210"/>
      <c r="Q941" s="210"/>
      <c r="R941" s="210"/>
      <c r="S941" s="210"/>
      <c r="T941" s="210"/>
      <c r="U941" s="210"/>
      <c r="V941" s="210"/>
      <c r="W941" s="210"/>
      <c r="X941" s="210"/>
      <c r="Y941" s="210"/>
      <c r="Z941" s="210"/>
    </row>
    <row r="942" ht="12.75" customHeight="1">
      <c r="A942" s="625"/>
      <c r="B942" s="625"/>
      <c r="C942" s="625"/>
      <c r="D942" s="627"/>
      <c r="E942" s="210"/>
      <c r="F942" s="210"/>
      <c r="G942" s="210"/>
      <c r="H942" s="210"/>
      <c r="I942" s="627"/>
      <c r="J942" s="210"/>
      <c r="K942" s="210"/>
      <c r="L942" s="210"/>
      <c r="M942" s="626"/>
      <c r="N942" s="210"/>
      <c r="O942" s="210"/>
      <c r="P942" s="210"/>
      <c r="Q942" s="210"/>
      <c r="R942" s="210"/>
      <c r="S942" s="210"/>
      <c r="T942" s="210"/>
      <c r="U942" s="210"/>
      <c r="V942" s="210"/>
      <c r="W942" s="210"/>
      <c r="X942" s="210"/>
      <c r="Y942" s="210"/>
      <c r="Z942" s="210"/>
    </row>
    <row r="943" ht="12.75" customHeight="1">
      <c r="A943" s="625"/>
      <c r="B943" s="625"/>
      <c r="C943" s="625"/>
      <c r="D943" s="627"/>
      <c r="E943" s="210"/>
      <c r="F943" s="210"/>
      <c r="G943" s="210"/>
      <c r="H943" s="210"/>
      <c r="I943" s="627"/>
      <c r="J943" s="210"/>
      <c r="K943" s="210"/>
      <c r="L943" s="210"/>
      <c r="M943" s="626"/>
      <c r="N943" s="210"/>
      <c r="O943" s="210"/>
      <c r="P943" s="210"/>
      <c r="Q943" s="210"/>
      <c r="R943" s="210"/>
      <c r="S943" s="210"/>
      <c r="T943" s="210"/>
      <c r="U943" s="210"/>
      <c r="V943" s="210"/>
      <c r="W943" s="210"/>
      <c r="X943" s="210"/>
      <c r="Y943" s="210"/>
      <c r="Z943" s="210"/>
    </row>
    <row r="944" ht="12.75" customHeight="1">
      <c r="A944" s="625"/>
      <c r="B944" s="625"/>
      <c r="C944" s="625"/>
      <c r="D944" s="627"/>
      <c r="E944" s="210"/>
      <c r="F944" s="210"/>
      <c r="G944" s="210"/>
      <c r="H944" s="210"/>
      <c r="I944" s="627"/>
      <c r="J944" s="210"/>
      <c r="K944" s="210"/>
      <c r="L944" s="210"/>
      <c r="M944" s="626"/>
      <c r="N944" s="210"/>
      <c r="O944" s="210"/>
      <c r="P944" s="210"/>
      <c r="Q944" s="210"/>
      <c r="R944" s="210"/>
      <c r="S944" s="210"/>
      <c r="T944" s="210"/>
      <c r="U944" s="210"/>
      <c r="V944" s="210"/>
      <c r="W944" s="210"/>
      <c r="X944" s="210"/>
      <c r="Y944" s="210"/>
      <c r="Z944" s="210"/>
    </row>
    <row r="945" ht="12.75" customHeight="1">
      <c r="A945" s="625"/>
      <c r="B945" s="625"/>
      <c r="C945" s="625"/>
      <c r="D945" s="627"/>
      <c r="E945" s="210"/>
      <c r="F945" s="210"/>
      <c r="G945" s="210"/>
      <c r="H945" s="210"/>
      <c r="I945" s="627"/>
      <c r="J945" s="210"/>
      <c r="K945" s="210"/>
      <c r="L945" s="210"/>
      <c r="M945" s="626"/>
      <c r="N945" s="210"/>
      <c r="O945" s="210"/>
      <c r="P945" s="210"/>
      <c r="Q945" s="210"/>
      <c r="R945" s="210"/>
      <c r="S945" s="210"/>
      <c r="T945" s="210"/>
      <c r="U945" s="210"/>
      <c r="V945" s="210"/>
      <c r="W945" s="210"/>
      <c r="X945" s="210"/>
      <c r="Y945" s="210"/>
      <c r="Z945" s="210"/>
    </row>
    <row r="946" ht="12.75" customHeight="1">
      <c r="A946" s="625"/>
      <c r="B946" s="625"/>
      <c r="C946" s="625"/>
      <c r="D946" s="627"/>
      <c r="E946" s="210"/>
      <c r="F946" s="210"/>
      <c r="G946" s="210"/>
      <c r="H946" s="210"/>
      <c r="I946" s="627"/>
      <c r="J946" s="210"/>
      <c r="K946" s="210"/>
      <c r="L946" s="210"/>
      <c r="M946" s="626"/>
      <c r="N946" s="210"/>
      <c r="O946" s="210"/>
      <c r="P946" s="210"/>
      <c r="Q946" s="210"/>
      <c r="R946" s="210"/>
      <c r="S946" s="210"/>
      <c r="T946" s="210"/>
      <c r="U946" s="210"/>
      <c r="V946" s="210"/>
      <c r="W946" s="210"/>
      <c r="X946" s="210"/>
      <c r="Y946" s="210"/>
      <c r="Z946" s="210"/>
    </row>
    <row r="947" ht="12.75" customHeight="1">
      <c r="A947" s="625"/>
      <c r="B947" s="625"/>
      <c r="C947" s="625"/>
      <c r="D947" s="627"/>
      <c r="E947" s="210"/>
      <c r="F947" s="210"/>
      <c r="G947" s="210"/>
      <c r="H947" s="210"/>
      <c r="I947" s="627"/>
      <c r="J947" s="210"/>
      <c r="K947" s="210"/>
      <c r="L947" s="210"/>
      <c r="M947" s="626"/>
      <c r="N947" s="210"/>
      <c r="O947" s="210"/>
      <c r="P947" s="210"/>
      <c r="Q947" s="210"/>
      <c r="R947" s="210"/>
      <c r="S947" s="210"/>
      <c r="T947" s="210"/>
      <c r="U947" s="210"/>
      <c r="V947" s="210"/>
      <c r="W947" s="210"/>
      <c r="X947" s="210"/>
      <c r="Y947" s="210"/>
      <c r="Z947" s="210"/>
    </row>
    <row r="948" ht="12.75" customHeight="1">
      <c r="A948" s="625"/>
      <c r="B948" s="625"/>
      <c r="C948" s="625"/>
      <c r="D948" s="627"/>
      <c r="E948" s="210"/>
      <c r="F948" s="210"/>
      <c r="G948" s="210"/>
      <c r="H948" s="210"/>
      <c r="I948" s="627"/>
      <c r="J948" s="210"/>
      <c r="K948" s="210"/>
      <c r="L948" s="210"/>
      <c r="M948" s="626"/>
      <c r="N948" s="210"/>
      <c r="O948" s="210"/>
      <c r="P948" s="210"/>
      <c r="Q948" s="210"/>
      <c r="R948" s="210"/>
      <c r="S948" s="210"/>
      <c r="T948" s="210"/>
      <c r="U948" s="210"/>
      <c r="V948" s="210"/>
      <c r="W948" s="210"/>
      <c r="X948" s="210"/>
      <c r="Y948" s="210"/>
      <c r="Z948" s="210"/>
    </row>
    <row r="949" ht="12.75" customHeight="1">
      <c r="A949" s="625"/>
      <c r="B949" s="625"/>
      <c r="C949" s="625"/>
      <c r="D949" s="627"/>
      <c r="E949" s="210"/>
      <c r="F949" s="210"/>
      <c r="G949" s="210"/>
      <c r="H949" s="210"/>
      <c r="I949" s="627"/>
      <c r="J949" s="210"/>
      <c r="K949" s="210"/>
      <c r="L949" s="210"/>
      <c r="M949" s="626"/>
      <c r="N949" s="210"/>
      <c r="O949" s="210"/>
      <c r="P949" s="210"/>
      <c r="Q949" s="210"/>
      <c r="R949" s="210"/>
      <c r="S949" s="210"/>
      <c r="T949" s="210"/>
      <c r="U949" s="210"/>
      <c r="V949" s="210"/>
      <c r="W949" s="210"/>
      <c r="X949" s="210"/>
      <c r="Y949" s="210"/>
      <c r="Z949" s="210"/>
    </row>
    <row r="950" ht="12.75" customHeight="1">
      <c r="A950" s="625"/>
      <c r="B950" s="625"/>
      <c r="C950" s="625"/>
      <c r="D950" s="627"/>
      <c r="E950" s="210"/>
      <c r="F950" s="210"/>
      <c r="G950" s="210"/>
      <c r="H950" s="210"/>
      <c r="I950" s="627"/>
      <c r="J950" s="210"/>
      <c r="K950" s="210"/>
      <c r="L950" s="210"/>
      <c r="M950" s="626"/>
      <c r="N950" s="210"/>
      <c r="O950" s="210"/>
      <c r="P950" s="210"/>
      <c r="Q950" s="210"/>
      <c r="R950" s="210"/>
      <c r="S950" s="210"/>
      <c r="T950" s="210"/>
      <c r="U950" s="210"/>
      <c r="V950" s="210"/>
      <c r="W950" s="210"/>
      <c r="X950" s="210"/>
      <c r="Y950" s="210"/>
      <c r="Z950" s="210"/>
    </row>
    <row r="951" ht="12.75" customHeight="1">
      <c r="A951" s="625"/>
      <c r="B951" s="625"/>
      <c r="C951" s="625"/>
      <c r="D951" s="627"/>
      <c r="E951" s="210"/>
      <c r="F951" s="210"/>
      <c r="G951" s="210"/>
      <c r="H951" s="210"/>
      <c r="I951" s="627"/>
      <c r="J951" s="210"/>
      <c r="K951" s="210"/>
      <c r="L951" s="210"/>
      <c r="M951" s="626"/>
      <c r="N951" s="210"/>
      <c r="O951" s="210"/>
      <c r="P951" s="210"/>
      <c r="Q951" s="210"/>
      <c r="R951" s="210"/>
      <c r="S951" s="210"/>
      <c r="T951" s="210"/>
      <c r="U951" s="210"/>
      <c r="V951" s="210"/>
      <c r="W951" s="210"/>
      <c r="X951" s="210"/>
      <c r="Y951" s="210"/>
      <c r="Z951" s="210"/>
    </row>
    <row r="952" ht="12.75" customHeight="1">
      <c r="A952" s="625"/>
      <c r="B952" s="625"/>
      <c r="C952" s="625"/>
      <c r="D952" s="627"/>
      <c r="E952" s="210"/>
      <c r="F952" s="210"/>
      <c r="G952" s="210"/>
      <c r="H952" s="210"/>
      <c r="I952" s="627"/>
      <c r="J952" s="210"/>
      <c r="K952" s="210"/>
      <c r="L952" s="210"/>
      <c r="M952" s="626"/>
      <c r="N952" s="210"/>
      <c r="O952" s="210"/>
      <c r="P952" s="210"/>
      <c r="Q952" s="210"/>
      <c r="R952" s="210"/>
      <c r="S952" s="210"/>
      <c r="T952" s="210"/>
      <c r="U952" s="210"/>
      <c r="V952" s="210"/>
      <c r="W952" s="210"/>
      <c r="X952" s="210"/>
      <c r="Y952" s="210"/>
      <c r="Z952" s="210"/>
    </row>
    <row r="953" ht="12.75" customHeight="1">
      <c r="A953" s="625"/>
      <c r="B953" s="625"/>
      <c r="C953" s="625"/>
      <c r="D953" s="627"/>
      <c r="E953" s="210"/>
      <c r="F953" s="210"/>
      <c r="G953" s="210"/>
      <c r="H953" s="210"/>
      <c r="I953" s="627"/>
      <c r="J953" s="210"/>
      <c r="K953" s="210"/>
      <c r="L953" s="210"/>
      <c r="M953" s="626"/>
      <c r="N953" s="210"/>
      <c r="O953" s="210"/>
      <c r="P953" s="210"/>
      <c r="Q953" s="210"/>
      <c r="R953" s="210"/>
      <c r="S953" s="210"/>
      <c r="T953" s="210"/>
      <c r="U953" s="210"/>
      <c r="V953" s="210"/>
      <c r="W953" s="210"/>
      <c r="X953" s="210"/>
      <c r="Y953" s="210"/>
      <c r="Z953" s="210"/>
    </row>
    <row r="954" ht="12.75" customHeight="1">
      <c r="A954" s="625"/>
      <c r="B954" s="625"/>
      <c r="C954" s="625"/>
      <c r="D954" s="627"/>
      <c r="E954" s="210"/>
      <c r="F954" s="210"/>
      <c r="G954" s="210"/>
      <c r="H954" s="210"/>
      <c r="I954" s="627"/>
      <c r="J954" s="210"/>
      <c r="K954" s="210"/>
      <c r="L954" s="210"/>
      <c r="M954" s="626"/>
      <c r="N954" s="210"/>
      <c r="O954" s="210"/>
      <c r="P954" s="210"/>
      <c r="Q954" s="210"/>
      <c r="R954" s="210"/>
      <c r="S954" s="210"/>
      <c r="T954" s="210"/>
      <c r="U954" s="210"/>
      <c r="V954" s="210"/>
      <c r="W954" s="210"/>
      <c r="X954" s="210"/>
      <c r="Y954" s="210"/>
      <c r="Z954" s="210"/>
    </row>
    <row r="955" ht="12.75" customHeight="1">
      <c r="A955" s="625"/>
      <c r="B955" s="625"/>
      <c r="C955" s="625"/>
      <c r="D955" s="627"/>
      <c r="E955" s="210"/>
      <c r="F955" s="210"/>
      <c r="G955" s="210"/>
      <c r="H955" s="210"/>
      <c r="I955" s="627"/>
      <c r="J955" s="210"/>
      <c r="K955" s="210"/>
      <c r="L955" s="210"/>
      <c r="M955" s="626"/>
      <c r="N955" s="210"/>
      <c r="O955" s="210"/>
      <c r="P955" s="210"/>
      <c r="Q955" s="210"/>
      <c r="R955" s="210"/>
      <c r="S955" s="210"/>
      <c r="T955" s="210"/>
      <c r="U955" s="210"/>
      <c r="V955" s="210"/>
      <c r="W955" s="210"/>
      <c r="X955" s="210"/>
      <c r="Y955" s="210"/>
      <c r="Z955" s="210"/>
    </row>
    <row r="956" ht="12.75" customHeight="1">
      <c r="A956" s="625"/>
      <c r="B956" s="625"/>
      <c r="C956" s="625"/>
      <c r="D956" s="627"/>
      <c r="E956" s="210"/>
      <c r="F956" s="210"/>
      <c r="G956" s="210"/>
      <c r="H956" s="210"/>
      <c r="I956" s="627"/>
      <c r="J956" s="210"/>
      <c r="K956" s="210"/>
      <c r="L956" s="210"/>
      <c r="M956" s="626"/>
      <c r="N956" s="210"/>
      <c r="O956" s="210"/>
      <c r="P956" s="210"/>
      <c r="Q956" s="210"/>
      <c r="R956" s="210"/>
      <c r="S956" s="210"/>
      <c r="T956" s="210"/>
      <c r="U956" s="210"/>
      <c r="V956" s="210"/>
      <c r="W956" s="210"/>
      <c r="X956" s="210"/>
      <c r="Y956" s="210"/>
      <c r="Z956" s="210"/>
    </row>
    <row r="957" ht="12.75" customHeight="1">
      <c r="A957" s="625"/>
      <c r="B957" s="625"/>
      <c r="C957" s="625"/>
      <c r="D957" s="627"/>
      <c r="E957" s="210"/>
      <c r="F957" s="210"/>
      <c r="G957" s="210"/>
      <c r="H957" s="210"/>
      <c r="I957" s="627"/>
      <c r="J957" s="210"/>
      <c r="K957" s="210"/>
      <c r="L957" s="210"/>
      <c r="M957" s="626"/>
      <c r="N957" s="210"/>
      <c r="O957" s="210"/>
      <c r="P957" s="210"/>
      <c r="Q957" s="210"/>
      <c r="R957" s="210"/>
      <c r="S957" s="210"/>
      <c r="T957" s="210"/>
      <c r="U957" s="210"/>
      <c r="V957" s="210"/>
      <c r="W957" s="210"/>
      <c r="X957" s="210"/>
      <c r="Y957" s="210"/>
      <c r="Z957" s="210"/>
    </row>
    <row r="958" ht="12.75" customHeight="1">
      <c r="A958" s="625"/>
      <c r="B958" s="625"/>
      <c r="C958" s="625"/>
      <c r="D958" s="627"/>
      <c r="E958" s="210"/>
      <c r="F958" s="210"/>
      <c r="G958" s="210"/>
      <c r="H958" s="210"/>
      <c r="I958" s="627"/>
      <c r="J958" s="210"/>
      <c r="K958" s="210"/>
      <c r="L958" s="210"/>
      <c r="M958" s="626"/>
      <c r="N958" s="210"/>
      <c r="O958" s="210"/>
      <c r="P958" s="210"/>
      <c r="Q958" s="210"/>
      <c r="R958" s="210"/>
      <c r="S958" s="210"/>
      <c r="T958" s="210"/>
      <c r="U958" s="210"/>
      <c r="V958" s="210"/>
      <c r="W958" s="210"/>
      <c r="X958" s="210"/>
      <c r="Y958" s="210"/>
      <c r="Z958" s="210"/>
    </row>
    <row r="959" ht="12.75" customHeight="1">
      <c r="A959" s="625"/>
      <c r="B959" s="625"/>
      <c r="C959" s="625"/>
      <c r="D959" s="627"/>
      <c r="E959" s="210"/>
      <c r="F959" s="210"/>
      <c r="G959" s="210"/>
      <c r="H959" s="210"/>
      <c r="I959" s="627"/>
      <c r="J959" s="210"/>
      <c r="K959" s="210"/>
      <c r="L959" s="210"/>
      <c r="M959" s="626"/>
      <c r="N959" s="210"/>
      <c r="O959" s="210"/>
      <c r="P959" s="210"/>
      <c r="Q959" s="210"/>
      <c r="R959" s="210"/>
      <c r="S959" s="210"/>
      <c r="T959" s="210"/>
      <c r="U959" s="210"/>
      <c r="V959" s="210"/>
      <c r="W959" s="210"/>
      <c r="X959" s="210"/>
      <c r="Y959" s="210"/>
      <c r="Z959" s="210"/>
    </row>
    <row r="960" ht="12.75" customHeight="1">
      <c r="A960" s="625"/>
      <c r="B960" s="625"/>
      <c r="C960" s="625"/>
      <c r="D960" s="627"/>
      <c r="E960" s="210"/>
      <c r="F960" s="210"/>
      <c r="G960" s="210"/>
      <c r="H960" s="210"/>
      <c r="I960" s="627"/>
      <c r="J960" s="210"/>
      <c r="K960" s="210"/>
      <c r="L960" s="210"/>
      <c r="M960" s="626"/>
      <c r="N960" s="210"/>
      <c r="O960" s="210"/>
      <c r="P960" s="210"/>
      <c r="Q960" s="210"/>
      <c r="R960" s="210"/>
      <c r="S960" s="210"/>
      <c r="T960" s="210"/>
      <c r="U960" s="210"/>
      <c r="V960" s="210"/>
      <c r="W960" s="210"/>
      <c r="X960" s="210"/>
      <c r="Y960" s="210"/>
      <c r="Z960" s="210"/>
    </row>
    <row r="961" ht="12.75" customHeight="1">
      <c r="A961" s="625"/>
      <c r="B961" s="625"/>
      <c r="C961" s="625"/>
      <c r="D961" s="627"/>
      <c r="E961" s="210"/>
      <c r="F961" s="210"/>
      <c r="G961" s="210"/>
      <c r="H961" s="210"/>
      <c r="I961" s="627"/>
      <c r="J961" s="210"/>
      <c r="K961" s="210"/>
      <c r="L961" s="210"/>
      <c r="M961" s="626"/>
      <c r="N961" s="210"/>
      <c r="O961" s="210"/>
      <c r="P961" s="210"/>
      <c r="Q961" s="210"/>
      <c r="R961" s="210"/>
      <c r="S961" s="210"/>
      <c r="T961" s="210"/>
      <c r="U961" s="210"/>
      <c r="V961" s="210"/>
      <c r="W961" s="210"/>
      <c r="X961" s="210"/>
      <c r="Y961" s="210"/>
      <c r="Z961" s="210"/>
    </row>
    <row r="962" ht="12.75" customHeight="1">
      <c r="A962" s="625"/>
      <c r="B962" s="625"/>
      <c r="C962" s="625"/>
      <c r="D962" s="627"/>
      <c r="E962" s="210"/>
      <c r="F962" s="210"/>
      <c r="G962" s="210"/>
      <c r="H962" s="210"/>
      <c r="I962" s="627"/>
      <c r="J962" s="210"/>
      <c r="K962" s="210"/>
      <c r="L962" s="210"/>
      <c r="M962" s="626"/>
      <c r="N962" s="210"/>
      <c r="O962" s="210"/>
      <c r="P962" s="210"/>
      <c r="Q962" s="210"/>
      <c r="R962" s="210"/>
      <c r="S962" s="210"/>
      <c r="T962" s="210"/>
      <c r="U962" s="210"/>
      <c r="V962" s="210"/>
      <c r="W962" s="210"/>
      <c r="X962" s="210"/>
      <c r="Y962" s="210"/>
      <c r="Z962" s="210"/>
    </row>
    <row r="963" ht="12.75" customHeight="1">
      <c r="A963" s="625"/>
      <c r="B963" s="625"/>
      <c r="C963" s="625"/>
      <c r="D963" s="627"/>
      <c r="E963" s="210"/>
      <c r="F963" s="210"/>
      <c r="G963" s="210"/>
      <c r="H963" s="210"/>
      <c r="I963" s="627"/>
      <c r="J963" s="210"/>
      <c r="K963" s="210"/>
      <c r="L963" s="210"/>
      <c r="M963" s="626"/>
      <c r="N963" s="210"/>
      <c r="O963" s="210"/>
      <c r="P963" s="210"/>
      <c r="Q963" s="210"/>
      <c r="R963" s="210"/>
      <c r="S963" s="210"/>
      <c r="T963" s="210"/>
      <c r="U963" s="210"/>
      <c r="V963" s="210"/>
      <c r="W963" s="210"/>
      <c r="X963" s="210"/>
      <c r="Y963" s="210"/>
      <c r="Z963" s="210"/>
    </row>
    <row r="964" ht="12.75" customHeight="1">
      <c r="A964" s="625"/>
      <c r="B964" s="625"/>
      <c r="C964" s="625"/>
      <c r="D964" s="627"/>
      <c r="E964" s="210"/>
      <c r="F964" s="210"/>
      <c r="G964" s="210"/>
      <c r="H964" s="210"/>
      <c r="I964" s="627"/>
      <c r="J964" s="210"/>
      <c r="K964" s="210"/>
      <c r="L964" s="210"/>
      <c r="M964" s="626"/>
      <c r="N964" s="210"/>
      <c r="O964" s="210"/>
      <c r="P964" s="210"/>
      <c r="Q964" s="210"/>
      <c r="R964" s="210"/>
      <c r="S964" s="210"/>
      <c r="T964" s="210"/>
      <c r="U964" s="210"/>
      <c r="V964" s="210"/>
      <c r="W964" s="210"/>
      <c r="X964" s="210"/>
      <c r="Y964" s="210"/>
      <c r="Z964" s="210"/>
    </row>
    <row r="965" ht="12.75" customHeight="1">
      <c r="A965" s="625"/>
      <c r="B965" s="625"/>
      <c r="C965" s="625"/>
      <c r="D965" s="627"/>
      <c r="E965" s="210"/>
      <c r="F965" s="210"/>
      <c r="G965" s="210"/>
      <c r="H965" s="210"/>
      <c r="I965" s="627"/>
      <c r="J965" s="210"/>
      <c r="K965" s="210"/>
      <c r="L965" s="210"/>
      <c r="M965" s="626"/>
      <c r="N965" s="210"/>
      <c r="O965" s="210"/>
      <c r="P965" s="210"/>
      <c r="Q965" s="210"/>
      <c r="R965" s="210"/>
      <c r="S965" s="210"/>
      <c r="T965" s="210"/>
      <c r="U965" s="210"/>
      <c r="V965" s="210"/>
      <c r="W965" s="210"/>
      <c r="X965" s="210"/>
      <c r="Y965" s="210"/>
      <c r="Z965" s="210"/>
    </row>
    <row r="966" ht="12.75" customHeight="1">
      <c r="A966" s="625"/>
      <c r="B966" s="625"/>
      <c r="C966" s="625"/>
      <c r="D966" s="627"/>
      <c r="E966" s="210"/>
      <c r="F966" s="210"/>
      <c r="G966" s="210"/>
      <c r="H966" s="210"/>
      <c r="I966" s="627"/>
      <c r="J966" s="210"/>
      <c r="K966" s="210"/>
      <c r="L966" s="210"/>
      <c r="M966" s="626"/>
      <c r="N966" s="210"/>
      <c r="O966" s="210"/>
      <c r="P966" s="210"/>
      <c r="Q966" s="210"/>
      <c r="R966" s="210"/>
      <c r="S966" s="210"/>
      <c r="T966" s="210"/>
      <c r="U966" s="210"/>
      <c r="V966" s="210"/>
      <c r="W966" s="210"/>
      <c r="X966" s="210"/>
      <c r="Y966" s="210"/>
      <c r="Z966" s="210"/>
    </row>
    <row r="967" ht="12.75" customHeight="1">
      <c r="A967" s="625"/>
      <c r="B967" s="625"/>
      <c r="C967" s="625"/>
      <c r="D967" s="627"/>
      <c r="E967" s="210"/>
      <c r="F967" s="210"/>
      <c r="G967" s="210"/>
      <c r="H967" s="210"/>
      <c r="I967" s="627"/>
      <c r="J967" s="210"/>
      <c r="K967" s="210"/>
      <c r="L967" s="210"/>
      <c r="M967" s="626"/>
      <c r="N967" s="210"/>
      <c r="O967" s="210"/>
      <c r="P967" s="210"/>
      <c r="Q967" s="210"/>
      <c r="R967" s="210"/>
      <c r="S967" s="210"/>
      <c r="T967" s="210"/>
      <c r="U967" s="210"/>
      <c r="V967" s="210"/>
      <c r="W967" s="210"/>
      <c r="X967" s="210"/>
      <c r="Y967" s="210"/>
      <c r="Z967" s="210"/>
    </row>
    <row r="968" ht="12.75" customHeight="1">
      <c r="A968" s="625"/>
      <c r="B968" s="625"/>
      <c r="C968" s="625"/>
      <c r="D968" s="627"/>
      <c r="E968" s="210"/>
      <c r="F968" s="210"/>
      <c r="G968" s="210"/>
      <c r="H968" s="210"/>
      <c r="I968" s="627"/>
      <c r="J968" s="210"/>
      <c r="K968" s="210"/>
      <c r="L968" s="210"/>
      <c r="M968" s="626"/>
      <c r="N968" s="210"/>
      <c r="O968" s="210"/>
      <c r="P968" s="210"/>
      <c r="Q968" s="210"/>
      <c r="R968" s="210"/>
      <c r="S968" s="210"/>
      <c r="T968" s="210"/>
      <c r="U968" s="210"/>
      <c r="V968" s="210"/>
      <c r="W968" s="210"/>
      <c r="X968" s="210"/>
      <c r="Y968" s="210"/>
      <c r="Z968" s="210"/>
    </row>
    <row r="969" ht="12.75" customHeight="1">
      <c r="A969" s="625"/>
      <c r="B969" s="625"/>
      <c r="C969" s="625"/>
      <c r="D969" s="627"/>
      <c r="E969" s="210"/>
      <c r="F969" s="210"/>
      <c r="G969" s="210"/>
      <c r="H969" s="210"/>
      <c r="I969" s="627"/>
      <c r="J969" s="210"/>
      <c r="K969" s="210"/>
      <c r="L969" s="210"/>
      <c r="M969" s="626"/>
      <c r="N969" s="210"/>
      <c r="O969" s="210"/>
      <c r="P969" s="210"/>
      <c r="Q969" s="210"/>
      <c r="R969" s="210"/>
      <c r="S969" s="210"/>
      <c r="T969" s="210"/>
      <c r="U969" s="210"/>
      <c r="V969" s="210"/>
      <c r="W969" s="210"/>
      <c r="X969" s="210"/>
      <c r="Y969" s="210"/>
      <c r="Z969" s="210"/>
    </row>
    <row r="970" ht="12.75" customHeight="1">
      <c r="A970" s="625"/>
      <c r="B970" s="625"/>
      <c r="C970" s="625"/>
      <c r="D970" s="627"/>
      <c r="E970" s="210"/>
      <c r="F970" s="210"/>
      <c r="G970" s="210"/>
      <c r="H970" s="210"/>
      <c r="I970" s="627"/>
      <c r="J970" s="210"/>
      <c r="K970" s="210"/>
      <c r="L970" s="210"/>
      <c r="M970" s="626"/>
      <c r="N970" s="210"/>
      <c r="O970" s="210"/>
      <c r="P970" s="210"/>
      <c r="Q970" s="210"/>
      <c r="R970" s="210"/>
      <c r="S970" s="210"/>
      <c r="T970" s="210"/>
      <c r="U970" s="210"/>
      <c r="V970" s="210"/>
      <c r="W970" s="210"/>
      <c r="X970" s="210"/>
      <c r="Y970" s="210"/>
      <c r="Z970" s="210"/>
    </row>
    <row r="971" ht="12.75" customHeight="1">
      <c r="A971" s="625"/>
      <c r="B971" s="625"/>
      <c r="C971" s="625"/>
      <c r="D971" s="627"/>
      <c r="E971" s="210"/>
      <c r="F971" s="210"/>
      <c r="G971" s="210"/>
      <c r="H971" s="210"/>
      <c r="I971" s="627"/>
      <c r="J971" s="210"/>
      <c r="K971" s="210"/>
      <c r="L971" s="210"/>
      <c r="M971" s="626"/>
      <c r="N971" s="210"/>
      <c r="O971" s="210"/>
      <c r="P971" s="210"/>
      <c r="Q971" s="210"/>
      <c r="R971" s="210"/>
      <c r="S971" s="210"/>
      <c r="T971" s="210"/>
      <c r="U971" s="210"/>
      <c r="V971" s="210"/>
      <c r="W971" s="210"/>
      <c r="X971" s="210"/>
      <c r="Y971" s="210"/>
      <c r="Z971" s="210"/>
    </row>
    <row r="972" ht="12.75" customHeight="1">
      <c r="A972" s="625"/>
      <c r="B972" s="625"/>
      <c r="C972" s="625"/>
      <c r="D972" s="627"/>
      <c r="E972" s="210"/>
      <c r="F972" s="210"/>
      <c r="G972" s="210"/>
      <c r="H972" s="210"/>
      <c r="I972" s="627"/>
      <c r="J972" s="210"/>
      <c r="K972" s="210"/>
      <c r="L972" s="210"/>
      <c r="M972" s="626"/>
      <c r="N972" s="210"/>
      <c r="O972" s="210"/>
      <c r="P972" s="210"/>
      <c r="Q972" s="210"/>
      <c r="R972" s="210"/>
      <c r="S972" s="210"/>
      <c r="T972" s="210"/>
      <c r="U972" s="210"/>
      <c r="V972" s="210"/>
      <c r="W972" s="210"/>
      <c r="X972" s="210"/>
      <c r="Y972" s="210"/>
      <c r="Z972" s="210"/>
    </row>
    <row r="973" ht="12.75" customHeight="1">
      <c r="A973" s="625"/>
      <c r="B973" s="625"/>
      <c r="C973" s="625"/>
      <c r="D973" s="627"/>
      <c r="E973" s="210"/>
      <c r="F973" s="210"/>
      <c r="G973" s="210"/>
      <c r="H973" s="210"/>
      <c r="I973" s="627"/>
      <c r="J973" s="210"/>
      <c r="K973" s="210"/>
      <c r="L973" s="210"/>
      <c r="M973" s="626"/>
      <c r="N973" s="210"/>
      <c r="O973" s="210"/>
      <c r="P973" s="210"/>
      <c r="Q973" s="210"/>
      <c r="R973" s="210"/>
      <c r="S973" s="210"/>
      <c r="T973" s="210"/>
      <c r="U973" s="210"/>
      <c r="V973" s="210"/>
      <c r="W973" s="210"/>
      <c r="X973" s="210"/>
      <c r="Y973" s="210"/>
      <c r="Z973" s="210"/>
    </row>
    <row r="974" ht="12.75" customHeight="1">
      <c r="A974" s="625"/>
      <c r="B974" s="625"/>
      <c r="C974" s="625"/>
      <c r="D974" s="627"/>
      <c r="E974" s="210"/>
      <c r="F974" s="210"/>
      <c r="G974" s="210"/>
      <c r="H974" s="210"/>
      <c r="I974" s="627"/>
      <c r="J974" s="210"/>
      <c r="K974" s="210"/>
      <c r="L974" s="210"/>
      <c r="M974" s="626"/>
      <c r="N974" s="210"/>
      <c r="O974" s="210"/>
      <c r="P974" s="210"/>
      <c r="Q974" s="210"/>
      <c r="R974" s="210"/>
      <c r="S974" s="210"/>
      <c r="T974" s="210"/>
      <c r="U974" s="210"/>
      <c r="V974" s="210"/>
      <c r="W974" s="210"/>
      <c r="X974" s="210"/>
      <c r="Y974" s="210"/>
      <c r="Z974" s="210"/>
    </row>
    <row r="975" ht="12.75" customHeight="1">
      <c r="A975" s="625"/>
      <c r="B975" s="625"/>
      <c r="C975" s="625"/>
      <c r="D975" s="627"/>
      <c r="E975" s="210"/>
      <c r="F975" s="210"/>
      <c r="G975" s="210"/>
      <c r="H975" s="210"/>
      <c r="I975" s="627"/>
      <c r="J975" s="210"/>
      <c r="K975" s="210"/>
      <c r="L975" s="210"/>
      <c r="M975" s="626"/>
      <c r="N975" s="210"/>
      <c r="O975" s="210"/>
      <c r="P975" s="210"/>
      <c r="Q975" s="210"/>
      <c r="R975" s="210"/>
      <c r="S975" s="210"/>
      <c r="T975" s="210"/>
      <c r="U975" s="210"/>
      <c r="V975" s="210"/>
      <c r="W975" s="210"/>
      <c r="X975" s="210"/>
      <c r="Y975" s="210"/>
      <c r="Z975" s="210"/>
    </row>
    <row r="976" ht="12.75" customHeight="1">
      <c r="A976" s="625"/>
      <c r="B976" s="625"/>
      <c r="C976" s="625"/>
      <c r="D976" s="627"/>
      <c r="E976" s="210"/>
      <c r="F976" s="210"/>
      <c r="G976" s="210"/>
      <c r="H976" s="210"/>
      <c r="I976" s="627"/>
      <c r="J976" s="210"/>
      <c r="K976" s="210"/>
      <c r="L976" s="210"/>
      <c r="M976" s="626"/>
      <c r="N976" s="210"/>
      <c r="O976" s="210"/>
      <c r="P976" s="210"/>
      <c r="Q976" s="210"/>
      <c r="R976" s="210"/>
      <c r="S976" s="210"/>
      <c r="T976" s="210"/>
      <c r="U976" s="210"/>
      <c r="V976" s="210"/>
      <c r="W976" s="210"/>
      <c r="X976" s="210"/>
      <c r="Y976" s="210"/>
      <c r="Z976" s="210"/>
    </row>
    <row r="977" ht="12.75" customHeight="1">
      <c r="A977" s="625"/>
      <c r="B977" s="625"/>
      <c r="C977" s="625"/>
      <c r="D977" s="627"/>
      <c r="E977" s="210"/>
      <c r="F977" s="210"/>
      <c r="G977" s="210"/>
      <c r="H977" s="210"/>
      <c r="I977" s="627"/>
      <c r="J977" s="210"/>
      <c r="K977" s="210"/>
      <c r="L977" s="210"/>
      <c r="M977" s="626"/>
      <c r="N977" s="210"/>
      <c r="O977" s="210"/>
      <c r="P977" s="210"/>
      <c r="Q977" s="210"/>
      <c r="R977" s="210"/>
      <c r="S977" s="210"/>
      <c r="T977" s="210"/>
      <c r="U977" s="210"/>
      <c r="V977" s="210"/>
      <c r="W977" s="210"/>
      <c r="X977" s="210"/>
      <c r="Y977" s="210"/>
      <c r="Z977" s="210"/>
    </row>
    <row r="978" ht="12.75" customHeight="1">
      <c r="A978" s="625"/>
      <c r="B978" s="625"/>
      <c r="C978" s="625"/>
      <c r="D978" s="627"/>
      <c r="E978" s="210"/>
      <c r="F978" s="210"/>
      <c r="G978" s="210"/>
      <c r="H978" s="210"/>
      <c r="I978" s="627"/>
      <c r="J978" s="210"/>
      <c r="K978" s="210"/>
      <c r="L978" s="210"/>
      <c r="M978" s="626"/>
      <c r="N978" s="210"/>
      <c r="O978" s="210"/>
      <c r="P978" s="210"/>
      <c r="Q978" s="210"/>
      <c r="R978" s="210"/>
      <c r="S978" s="210"/>
      <c r="T978" s="210"/>
      <c r="U978" s="210"/>
      <c r="V978" s="210"/>
      <c r="W978" s="210"/>
      <c r="X978" s="210"/>
      <c r="Y978" s="210"/>
      <c r="Z978" s="210"/>
    </row>
    <row r="979" ht="12.75" customHeight="1">
      <c r="A979" s="625"/>
      <c r="B979" s="625"/>
      <c r="C979" s="625"/>
      <c r="D979" s="627"/>
      <c r="E979" s="210"/>
      <c r="F979" s="210"/>
      <c r="G979" s="210"/>
      <c r="H979" s="210"/>
      <c r="I979" s="627"/>
      <c r="J979" s="210"/>
      <c r="K979" s="210"/>
      <c r="L979" s="210"/>
      <c r="M979" s="626"/>
      <c r="N979" s="210"/>
      <c r="O979" s="210"/>
      <c r="P979" s="210"/>
      <c r="Q979" s="210"/>
      <c r="R979" s="210"/>
      <c r="S979" s="210"/>
      <c r="T979" s="210"/>
      <c r="U979" s="210"/>
      <c r="V979" s="210"/>
      <c r="W979" s="210"/>
      <c r="X979" s="210"/>
      <c r="Y979" s="210"/>
      <c r="Z979" s="210"/>
    </row>
    <row r="980" ht="12.75" customHeight="1">
      <c r="A980" s="625"/>
      <c r="B980" s="625"/>
      <c r="C980" s="625"/>
      <c r="D980" s="627"/>
      <c r="E980" s="210"/>
      <c r="F980" s="210"/>
      <c r="G980" s="210"/>
      <c r="H980" s="210"/>
      <c r="I980" s="627"/>
      <c r="J980" s="210"/>
      <c r="K980" s="210"/>
      <c r="L980" s="210"/>
      <c r="M980" s="626"/>
      <c r="N980" s="210"/>
      <c r="O980" s="210"/>
      <c r="P980" s="210"/>
      <c r="Q980" s="210"/>
      <c r="R980" s="210"/>
      <c r="S980" s="210"/>
      <c r="T980" s="210"/>
      <c r="U980" s="210"/>
      <c r="V980" s="210"/>
      <c r="W980" s="210"/>
      <c r="X980" s="210"/>
      <c r="Y980" s="210"/>
      <c r="Z980" s="210"/>
    </row>
    <row r="981" ht="12.75" customHeight="1">
      <c r="A981" s="625"/>
      <c r="B981" s="625"/>
      <c r="C981" s="625"/>
      <c r="D981" s="627"/>
      <c r="E981" s="210"/>
      <c r="F981" s="210"/>
      <c r="G981" s="210"/>
      <c r="H981" s="210"/>
      <c r="I981" s="627"/>
      <c r="J981" s="210"/>
      <c r="K981" s="210"/>
      <c r="L981" s="210"/>
      <c r="M981" s="626"/>
      <c r="N981" s="210"/>
      <c r="O981" s="210"/>
      <c r="P981" s="210"/>
      <c r="Q981" s="210"/>
      <c r="R981" s="210"/>
      <c r="S981" s="210"/>
      <c r="T981" s="210"/>
      <c r="U981" s="210"/>
      <c r="V981" s="210"/>
      <c r="W981" s="210"/>
      <c r="X981" s="210"/>
      <c r="Y981" s="210"/>
      <c r="Z981" s="210"/>
    </row>
    <row r="982" ht="12.75" customHeight="1">
      <c r="A982" s="625"/>
      <c r="B982" s="625"/>
      <c r="C982" s="625"/>
      <c r="D982" s="627"/>
      <c r="E982" s="210"/>
      <c r="F982" s="210"/>
      <c r="G982" s="210"/>
      <c r="H982" s="210"/>
      <c r="I982" s="627"/>
      <c r="J982" s="210"/>
      <c r="K982" s="210"/>
      <c r="L982" s="210"/>
      <c r="M982" s="626"/>
      <c r="N982" s="210"/>
      <c r="O982" s="210"/>
      <c r="P982" s="210"/>
      <c r="Q982" s="210"/>
      <c r="R982" s="210"/>
      <c r="S982" s="210"/>
      <c r="T982" s="210"/>
      <c r="U982" s="210"/>
      <c r="V982" s="210"/>
      <c r="W982" s="210"/>
      <c r="X982" s="210"/>
      <c r="Y982" s="210"/>
      <c r="Z982" s="210"/>
    </row>
    <row r="983" ht="12.75" customHeight="1">
      <c r="A983" s="625"/>
      <c r="B983" s="625"/>
      <c r="C983" s="625"/>
      <c r="D983" s="627"/>
      <c r="E983" s="210"/>
      <c r="F983" s="210"/>
      <c r="G983" s="210"/>
      <c r="H983" s="210"/>
      <c r="I983" s="627"/>
      <c r="J983" s="210"/>
      <c r="K983" s="210"/>
      <c r="L983" s="210"/>
      <c r="M983" s="626"/>
      <c r="N983" s="210"/>
      <c r="O983" s="210"/>
      <c r="P983" s="210"/>
      <c r="Q983" s="210"/>
      <c r="R983" s="210"/>
      <c r="S983" s="210"/>
      <c r="T983" s="210"/>
      <c r="U983" s="210"/>
      <c r="V983" s="210"/>
      <c r="W983" s="210"/>
      <c r="X983" s="210"/>
      <c r="Y983" s="210"/>
      <c r="Z983" s="210"/>
    </row>
    <row r="984" ht="12.75" customHeight="1">
      <c r="A984" s="625"/>
      <c r="B984" s="625"/>
      <c r="C984" s="625"/>
      <c r="D984" s="627"/>
      <c r="E984" s="210"/>
      <c r="F984" s="210"/>
      <c r="G984" s="210"/>
      <c r="H984" s="210"/>
      <c r="I984" s="627"/>
      <c r="J984" s="210"/>
      <c r="K984" s="210"/>
      <c r="L984" s="210"/>
      <c r="M984" s="626"/>
      <c r="N984" s="210"/>
      <c r="O984" s="210"/>
      <c r="P984" s="210"/>
      <c r="Q984" s="210"/>
      <c r="R984" s="210"/>
      <c r="S984" s="210"/>
      <c r="T984" s="210"/>
      <c r="U984" s="210"/>
      <c r="V984" s="210"/>
      <c r="W984" s="210"/>
      <c r="X984" s="210"/>
      <c r="Y984" s="210"/>
      <c r="Z984" s="210"/>
    </row>
    <row r="985" ht="12.75" customHeight="1">
      <c r="A985" s="625"/>
      <c r="B985" s="625"/>
      <c r="C985" s="625"/>
      <c r="D985" s="627"/>
      <c r="E985" s="210"/>
      <c r="F985" s="210"/>
      <c r="G985" s="210"/>
      <c r="H985" s="210"/>
      <c r="I985" s="627"/>
      <c r="J985" s="210"/>
      <c r="K985" s="210"/>
      <c r="L985" s="210"/>
      <c r="M985" s="626"/>
      <c r="N985" s="210"/>
      <c r="O985" s="210"/>
      <c r="P985" s="210"/>
      <c r="Q985" s="210"/>
      <c r="R985" s="210"/>
      <c r="S985" s="210"/>
      <c r="T985" s="210"/>
      <c r="U985" s="210"/>
      <c r="V985" s="210"/>
      <c r="W985" s="210"/>
      <c r="X985" s="210"/>
      <c r="Y985" s="210"/>
      <c r="Z985" s="210"/>
    </row>
    <row r="986" ht="12.75" customHeight="1">
      <c r="A986" s="625"/>
      <c r="B986" s="625"/>
      <c r="C986" s="625"/>
      <c r="D986" s="627"/>
      <c r="E986" s="210"/>
      <c r="F986" s="210"/>
      <c r="G986" s="210"/>
      <c r="H986" s="210"/>
      <c r="I986" s="627"/>
      <c r="J986" s="210"/>
      <c r="K986" s="210"/>
      <c r="L986" s="210"/>
      <c r="M986" s="626"/>
      <c r="N986" s="210"/>
      <c r="O986" s="210"/>
      <c r="P986" s="210"/>
      <c r="Q986" s="210"/>
      <c r="R986" s="210"/>
      <c r="S986" s="210"/>
      <c r="T986" s="210"/>
      <c r="U986" s="210"/>
      <c r="V986" s="210"/>
      <c r="W986" s="210"/>
      <c r="X986" s="210"/>
      <c r="Y986" s="210"/>
      <c r="Z986" s="210"/>
    </row>
    <row r="987" ht="12.75" customHeight="1">
      <c r="A987" s="625"/>
      <c r="B987" s="625"/>
      <c r="C987" s="625"/>
      <c r="D987" s="627"/>
      <c r="E987" s="210"/>
      <c r="F987" s="210"/>
      <c r="G987" s="210"/>
      <c r="H987" s="210"/>
      <c r="I987" s="627"/>
      <c r="J987" s="210"/>
      <c r="K987" s="210"/>
      <c r="L987" s="210"/>
      <c r="M987" s="626"/>
      <c r="N987" s="210"/>
      <c r="O987" s="210"/>
      <c r="P987" s="210"/>
      <c r="Q987" s="210"/>
      <c r="R987" s="210"/>
      <c r="S987" s="210"/>
      <c r="T987" s="210"/>
      <c r="U987" s="210"/>
      <c r="V987" s="210"/>
      <c r="W987" s="210"/>
      <c r="X987" s="210"/>
      <c r="Y987" s="210"/>
      <c r="Z987" s="210"/>
    </row>
    <row r="988" ht="12.75" customHeight="1">
      <c r="A988" s="625"/>
      <c r="B988" s="625"/>
      <c r="C988" s="625"/>
      <c r="D988" s="627"/>
      <c r="E988" s="210"/>
      <c r="F988" s="210"/>
      <c r="G988" s="210"/>
      <c r="H988" s="210"/>
      <c r="I988" s="627"/>
      <c r="J988" s="210"/>
      <c r="K988" s="210"/>
      <c r="L988" s="210"/>
      <c r="M988" s="626"/>
      <c r="N988" s="210"/>
      <c r="O988" s="210"/>
      <c r="P988" s="210"/>
      <c r="Q988" s="210"/>
      <c r="R988" s="210"/>
      <c r="S988" s="210"/>
      <c r="T988" s="210"/>
      <c r="U988" s="210"/>
      <c r="V988" s="210"/>
      <c r="W988" s="210"/>
      <c r="X988" s="210"/>
      <c r="Y988" s="210"/>
      <c r="Z988" s="210"/>
    </row>
    <row r="989" ht="12.75" customHeight="1">
      <c r="A989" s="625"/>
      <c r="B989" s="625"/>
      <c r="C989" s="625"/>
      <c r="D989" s="627"/>
      <c r="E989" s="210"/>
      <c r="F989" s="210"/>
      <c r="G989" s="210"/>
      <c r="H989" s="210"/>
      <c r="I989" s="627"/>
      <c r="J989" s="210"/>
      <c r="K989" s="210"/>
      <c r="L989" s="210"/>
      <c r="M989" s="626"/>
      <c r="N989" s="210"/>
      <c r="O989" s="210"/>
      <c r="P989" s="210"/>
      <c r="Q989" s="210"/>
      <c r="R989" s="210"/>
      <c r="S989" s="210"/>
      <c r="T989" s="210"/>
      <c r="U989" s="210"/>
      <c r="V989" s="210"/>
      <c r="W989" s="210"/>
      <c r="X989" s="210"/>
      <c r="Y989" s="210"/>
      <c r="Z989" s="210"/>
    </row>
    <row r="990" ht="12.75" customHeight="1">
      <c r="A990" s="625"/>
      <c r="B990" s="625"/>
      <c r="C990" s="625"/>
      <c r="D990" s="627"/>
      <c r="E990" s="210"/>
      <c r="F990" s="210"/>
      <c r="G990" s="210"/>
      <c r="H990" s="210"/>
      <c r="I990" s="627"/>
      <c r="J990" s="210"/>
      <c r="K990" s="210"/>
      <c r="L990" s="210"/>
      <c r="M990" s="626"/>
      <c r="N990" s="210"/>
      <c r="O990" s="210"/>
      <c r="P990" s="210"/>
      <c r="Q990" s="210"/>
      <c r="R990" s="210"/>
      <c r="S990" s="210"/>
      <c r="T990" s="210"/>
      <c r="U990" s="210"/>
      <c r="V990" s="210"/>
      <c r="W990" s="210"/>
      <c r="X990" s="210"/>
      <c r="Y990" s="210"/>
      <c r="Z990" s="210"/>
    </row>
    <row r="991" ht="12.75" customHeight="1">
      <c r="A991" s="625"/>
      <c r="B991" s="625"/>
      <c r="C991" s="625"/>
      <c r="D991" s="627"/>
      <c r="E991" s="210"/>
      <c r="F991" s="210"/>
      <c r="G991" s="210"/>
      <c r="H991" s="210"/>
      <c r="I991" s="627"/>
      <c r="J991" s="210"/>
      <c r="K991" s="210"/>
      <c r="L991" s="210"/>
      <c r="M991" s="626"/>
      <c r="N991" s="210"/>
      <c r="O991" s="210"/>
      <c r="P991" s="210"/>
      <c r="Q991" s="210"/>
      <c r="R991" s="210"/>
      <c r="S991" s="210"/>
      <c r="T991" s="210"/>
      <c r="U991" s="210"/>
      <c r="V991" s="210"/>
      <c r="W991" s="210"/>
      <c r="X991" s="210"/>
      <c r="Y991" s="210"/>
      <c r="Z991" s="210"/>
    </row>
    <row r="992" ht="12.75" customHeight="1">
      <c r="A992" s="625"/>
      <c r="B992" s="625"/>
      <c r="C992" s="625"/>
      <c r="D992" s="627"/>
      <c r="E992" s="210"/>
      <c r="F992" s="210"/>
      <c r="G992" s="210"/>
      <c r="H992" s="210"/>
      <c r="I992" s="627"/>
      <c r="J992" s="210"/>
      <c r="K992" s="210"/>
      <c r="L992" s="210"/>
      <c r="M992" s="626"/>
      <c r="N992" s="210"/>
      <c r="O992" s="210"/>
      <c r="P992" s="210"/>
      <c r="Q992" s="210"/>
      <c r="R992" s="210"/>
      <c r="S992" s="210"/>
      <c r="T992" s="210"/>
      <c r="U992" s="210"/>
      <c r="V992" s="210"/>
      <c r="W992" s="210"/>
      <c r="X992" s="210"/>
      <c r="Y992" s="210"/>
      <c r="Z992" s="210"/>
    </row>
    <row r="993" ht="12.75" customHeight="1">
      <c r="A993" s="625"/>
      <c r="B993" s="625"/>
      <c r="C993" s="625"/>
      <c r="D993" s="627"/>
      <c r="E993" s="210"/>
      <c r="F993" s="210"/>
      <c r="G993" s="210"/>
      <c r="H993" s="210"/>
      <c r="I993" s="627"/>
      <c r="J993" s="210"/>
      <c r="K993" s="210"/>
      <c r="L993" s="210"/>
      <c r="M993" s="626"/>
      <c r="N993" s="210"/>
      <c r="O993" s="210"/>
      <c r="P993" s="210"/>
      <c r="Q993" s="210"/>
      <c r="R993" s="210"/>
      <c r="S993" s="210"/>
      <c r="T993" s="210"/>
      <c r="U993" s="210"/>
      <c r="V993" s="210"/>
      <c r="W993" s="210"/>
      <c r="X993" s="210"/>
      <c r="Y993" s="210"/>
      <c r="Z993" s="210"/>
    </row>
    <row r="994" ht="12.75" customHeight="1">
      <c r="A994" s="625"/>
      <c r="B994" s="625"/>
      <c r="C994" s="625"/>
      <c r="D994" s="627"/>
      <c r="E994" s="210"/>
      <c r="F994" s="210"/>
      <c r="G994" s="210"/>
      <c r="H994" s="210"/>
      <c r="I994" s="627"/>
      <c r="J994" s="210"/>
      <c r="K994" s="210"/>
      <c r="L994" s="210"/>
      <c r="M994" s="626"/>
      <c r="N994" s="210"/>
      <c r="O994" s="210"/>
      <c r="P994" s="210"/>
      <c r="Q994" s="210"/>
      <c r="R994" s="210"/>
      <c r="S994" s="210"/>
      <c r="T994" s="210"/>
      <c r="U994" s="210"/>
      <c r="V994" s="210"/>
      <c r="W994" s="210"/>
      <c r="X994" s="210"/>
      <c r="Y994" s="210"/>
      <c r="Z994" s="210"/>
    </row>
    <row r="995" ht="12.75" customHeight="1">
      <c r="A995" s="625"/>
      <c r="B995" s="625"/>
      <c r="C995" s="625"/>
      <c r="D995" s="627"/>
      <c r="E995" s="210"/>
      <c r="F995" s="210"/>
      <c r="G995" s="210"/>
      <c r="H995" s="210"/>
      <c r="I995" s="627"/>
      <c r="J995" s="210"/>
      <c r="K995" s="210"/>
      <c r="L995" s="210"/>
      <c r="M995" s="626"/>
      <c r="N995" s="210"/>
      <c r="O995" s="210"/>
      <c r="P995" s="210"/>
      <c r="Q995" s="210"/>
      <c r="R995" s="210"/>
      <c r="S995" s="210"/>
      <c r="T995" s="210"/>
      <c r="U995" s="210"/>
      <c r="V995" s="210"/>
      <c r="W995" s="210"/>
      <c r="X995" s="210"/>
      <c r="Y995" s="210"/>
      <c r="Z995" s="210"/>
    </row>
    <row r="996" ht="12.75" customHeight="1">
      <c r="A996" s="625"/>
      <c r="B996" s="625"/>
      <c r="C996" s="625"/>
      <c r="D996" s="627"/>
      <c r="E996" s="210"/>
      <c r="F996" s="210"/>
      <c r="G996" s="210"/>
      <c r="H996" s="210"/>
      <c r="I996" s="627"/>
      <c r="J996" s="210"/>
      <c r="K996" s="210"/>
      <c r="L996" s="210"/>
      <c r="M996" s="626"/>
      <c r="N996" s="210"/>
      <c r="O996" s="210"/>
      <c r="P996" s="210"/>
      <c r="Q996" s="210"/>
      <c r="R996" s="210"/>
      <c r="S996" s="210"/>
      <c r="T996" s="210"/>
      <c r="U996" s="210"/>
      <c r="V996" s="210"/>
      <c r="W996" s="210"/>
      <c r="X996" s="210"/>
      <c r="Y996" s="210"/>
      <c r="Z996" s="210"/>
    </row>
    <row r="997" ht="12.75" customHeight="1">
      <c r="A997" s="625"/>
      <c r="B997" s="625"/>
      <c r="C997" s="625"/>
      <c r="D997" s="627"/>
      <c r="E997" s="210"/>
      <c r="F997" s="210"/>
      <c r="G997" s="210"/>
      <c r="H997" s="210"/>
      <c r="I997" s="627"/>
      <c r="J997" s="210"/>
      <c r="K997" s="210"/>
      <c r="L997" s="210"/>
      <c r="M997" s="626"/>
      <c r="N997" s="210"/>
      <c r="O997" s="210"/>
      <c r="P997" s="210"/>
      <c r="Q997" s="210"/>
      <c r="R997" s="210"/>
      <c r="S997" s="210"/>
      <c r="T997" s="210"/>
      <c r="U997" s="210"/>
      <c r="V997" s="210"/>
      <c r="W997" s="210"/>
      <c r="X997" s="210"/>
      <c r="Y997" s="210"/>
      <c r="Z997" s="210"/>
    </row>
    <row r="998" ht="12.75" customHeight="1">
      <c r="A998" s="625"/>
      <c r="B998" s="625"/>
      <c r="C998" s="625"/>
      <c r="D998" s="627"/>
      <c r="E998" s="210"/>
      <c r="F998" s="210"/>
      <c r="G998" s="210"/>
      <c r="H998" s="210"/>
      <c r="I998" s="627"/>
      <c r="J998" s="210"/>
      <c r="K998" s="210"/>
      <c r="L998" s="210"/>
      <c r="M998" s="626"/>
      <c r="N998" s="210"/>
      <c r="O998" s="210"/>
      <c r="P998" s="210"/>
      <c r="Q998" s="210"/>
      <c r="R998" s="210"/>
      <c r="S998" s="210"/>
      <c r="T998" s="210"/>
      <c r="U998" s="210"/>
      <c r="V998" s="210"/>
      <c r="W998" s="210"/>
      <c r="X998" s="210"/>
      <c r="Y998" s="210"/>
      <c r="Z998" s="210"/>
    </row>
    <row r="999" ht="12.75" customHeight="1">
      <c r="A999" s="625"/>
      <c r="B999" s="625"/>
      <c r="C999" s="625"/>
      <c r="D999" s="627"/>
      <c r="E999" s="210"/>
      <c r="F999" s="210"/>
      <c r="G999" s="210"/>
      <c r="H999" s="210"/>
      <c r="I999" s="627"/>
      <c r="J999" s="210"/>
      <c r="K999" s="210"/>
      <c r="L999" s="210"/>
      <c r="M999" s="626"/>
      <c r="N999" s="210"/>
      <c r="O999" s="210"/>
      <c r="P999" s="210"/>
      <c r="Q999" s="210"/>
      <c r="R999" s="210"/>
      <c r="S999" s="210"/>
      <c r="T999" s="210"/>
      <c r="U999" s="210"/>
      <c r="V999" s="210"/>
      <c r="W999" s="210"/>
      <c r="X999" s="210"/>
      <c r="Y999" s="210"/>
      <c r="Z999" s="210"/>
    </row>
    <row r="1000" ht="12.75" customHeight="1">
      <c r="A1000" s="625"/>
      <c r="B1000" s="625"/>
      <c r="C1000" s="625"/>
      <c r="D1000" s="627"/>
      <c r="E1000" s="210"/>
      <c r="F1000" s="210"/>
      <c r="G1000" s="210"/>
      <c r="H1000" s="210"/>
      <c r="I1000" s="627"/>
      <c r="J1000" s="210"/>
      <c r="K1000" s="210"/>
      <c r="L1000" s="210"/>
      <c r="M1000" s="626"/>
      <c r="N1000" s="210"/>
      <c r="O1000" s="210"/>
      <c r="P1000" s="210"/>
      <c r="Q1000" s="210"/>
      <c r="R1000" s="210"/>
      <c r="S1000" s="210"/>
      <c r="T1000" s="210"/>
      <c r="U1000" s="210"/>
      <c r="V1000" s="210"/>
      <c r="W1000" s="210"/>
      <c r="X1000" s="210"/>
      <c r="Y1000" s="210"/>
      <c r="Z1000" s="210"/>
    </row>
  </sheetData>
  <autoFilter ref="$A$1:$M$149"/>
  <mergeCells count="76">
    <mergeCell ref="O69:R69"/>
    <mergeCell ref="O70:R70"/>
    <mergeCell ref="O71:R71"/>
    <mergeCell ref="O72:R72"/>
    <mergeCell ref="O73:R73"/>
    <mergeCell ref="O74:R74"/>
    <mergeCell ref="O75:R75"/>
    <mergeCell ref="O76:R76"/>
    <mergeCell ref="O78:T79"/>
    <mergeCell ref="O80:R80"/>
    <mergeCell ref="O81:R81"/>
    <mergeCell ref="O82:R82"/>
    <mergeCell ref="O83:R83"/>
    <mergeCell ref="O84:R84"/>
    <mergeCell ref="P94:R94"/>
    <mergeCell ref="P95:R95"/>
    <mergeCell ref="P96:R96"/>
    <mergeCell ref="P97:R97"/>
    <mergeCell ref="P98:R98"/>
    <mergeCell ref="P99:R99"/>
    <mergeCell ref="O85:R85"/>
    <mergeCell ref="O87:R88"/>
    <mergeCell ref="P89:R89"/>
    <mergeCell ref="P90:R90"/>
    <mergeCell ref="P91:R91"/>
    <mergeCell ref="P92:R92"/>
    <mergeCell ref="P93:R93"/>
    <mergeCell ref="O2:P2"/>
    <mergeCell ref="O14:S15"/>
    <mergeCell ref="O16:S16"/>
    <mergeCell ref="O17:S17"/>
    <mergeCell ref="O18:S18"/>
    <mergeCell ref="O19:S19"/>
    <mergeCell ref="O20:S20"/>
    <mergeCell ref="O21:S21"/>
    <mergeCell ref="O22:S22"/>
    <mergeCell ref="O23:S23"/>
    <mergeCell ref="O24:S24"/>
    <mergeCell ref="O26:S27"/>
    <mergeCell ref="P28:R28"/>
    <mergeCell ref="P29:R29"/>
    <mergeCell ref="P30:R30"/>
    <mergeCell ref="P31:R31"/>
    <mergeCell ref="P32:R32"/>
    <mergeCell ref="P33:R33"/>
    <mergeCell ref="P34:R34"/>
    <mergeCell ref="P35:R35"/>
    <mergeCell ref="P36:R36"/>
    <mergeCell ref="P37:R37"/>
    <mergeCell ref="P38:R38"/>
    <mergeCell ref="P39:R39"/>
    <mergeCell ref="P40:R40"/>
    <mergeCell ref="P41:R41"/>
    <mergeCell ref="P42:R42"/>
    <mergeCell ref="O44:S45"/>
    <mergeCell ref="P46:R46"/>
    <mergeCell ref="P47:R47"/>
    <mergeCell ref="P48:R48"/>
    <mergeCell ref="P49:R49"/>
    <mergeCell ref="P50:R50"/>
    <mergeCell ref="P51:R51"/>
    <mergeCell ref="P52:R52"/>
    <mergeCell ref="P53:R53"/>
    <mergeCell ref="P54:R54"/>
    <mergeCell ref="P55:R55"/>
    <mergeCell ref="P56:R56"/>
    <mergeCell ref="P57:R57"/>
    <mergeCell ref="P58:R58"/>
    <mergeCell ref="P59:R59"/>
    <mergeCell ref="O61:T62"/>
    <mergeCell ref="O63:R63"/>
    <mergeCell ref="O64:R64"/>
    <mergeCell ref="O65:R65"/>
    <mergeCell ref="O66:R66"/>
    <mergeCell ref="O67:R67"/>
    <mergeCell ref="O68:R68"/>
  </mergeCells>
  <printOptions/>
  <pageMargins bottom="1.0" footer="0.0" header="0.0" left="0.75" right="0.75" top="1.0"/>
  <pageSetup paperSize="9" orientation="portrait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xSplit="1.0" ySplit="1.0" topLeftCell="B2" activePane="bottomRight" state="frozen"/>
      <selection activeCell="B1" sqref="B1" pane="topRight"/>
      <selection activeCell="A2" sqref="A2" pane="bottomLeft"/>
      <selection activeCell="B2" sqref="B2" pane="bottomRight"/>
    </sheetView>
  </sheetViews>
  <sheetFormatPr customHeight="1" defaultColWidth="14.43" defaultRowHeight="15.0"/>
  <cols>
    <col customWidth="1" min="1" max="1" width="15.86"/>
    <col customWidth="1" min="2" max="2" width="24.71"/>
    <col customWidth="1" min="3" max="3" width="26.86"/>
    <col customWidth="1" min="4" max="4" width="32.0"/>
    <col customWidth="1" min="5" max="5" width="35.29"/>
    <col customWidth="1" min="6" max="6" width="34.86"/>
    <col customWidth="1" min="7" max="7" width="12.29"/>
    <col customWidth="1" min="8" max="8" width="24.29"/>
    <col customWidth="1" min="9" max="9" width="24.43"/>
    <col customWidth="1" min="10" max="10" width="24.14"/>
    <col customWidth="1" min="11" max="11" width="60.14"/>
    <col customWidth="1" min="12" max="12" width="58.86"/>
    <col customWidth="1" min="13" max="13" width="45.29"/>
    <col customWidth="1" min="14" max="14" width="9.14"/>
    <col customWidth="1" min="15" max="15" width="27.14"/>
    <col customWidth="1" min="16" max="16" width="9.86"/>
    <col customWidth="1" min="17" max="17" width="3.43"/>
    <col customWidth="1" min="18" max="18" width="39.14"/>
    <col customWidth="1" min="19" max="19" width="62.86"/>
    <col customWidth="1" min="20" max="20" width="13.71"/>
    <col customWidth="1" min="21" max="26" width="8.71"/>
  </cols>
  <sheetData>
    <row r="1" ht="12.75" customHeight="1">
      <c r="A1" s="578" t="s">
        <v>0</v>
      </c>
      <c r="B1" s="581" t="s">
        <v>1</v>
      </c>
      <c r="C1" s="581" t="s">
        <v>2</v>
      </c>
      <c r="D1" s="580" t="s">
        <v>3</v>
      </c>
      <c r="E1" s="581" t="s">
        <v>4</v>
      </c>
      <c r="F1" s="581" t="s">
        <v>5</v>
      </c>
      <c r="G1" s="581" t="s">
        <v>6</v>
      </c>
      <c r="H1" s="581" t="s">
        <v>7</v>
      </c>
      <c r="I1" s="580" t="s">
        <v>8</v>
      </c>
      <c r="J1" s="581" t="s">
        <v>198</v>
      </c>
      <c r="K1" s="582" t="s">
        <v>10</v>
      </c>
      <c r="L1" s="582" t="s">
        <v>11</v>
      </c>
      <c r="M1" s="326" t="s">
        <v>12</v>
      </c>
      <c r="N1" s="210"/>
      <c r="O1" s="210"/>
      <c r="P1" s="210"/>
      <c r="Q1" s="210"/>
      <c r="R1" s="210"/>
      <c r="S1" s="210"/>
      <c r="T1" s="210"/>
      <c r="U1" s="210"/>
      <c r="V1" s="210"/>
      <c r="W1" s="210"/>
      <c r="X1" s="210"/>
      <c r="Y1" s="210"/>
      <c r="Z1" s="210"/>
    </row>
    <row r="2" ht="12.75" customHeight="1">
      <c r="A2" s="436">
        <v>110.0</v>
      </c>
      <c r="B2" s="437" t="s">
        <v>11237</v>
      </c>
      <c r="C2" s="437">
        <v>2008.0</v>
      </c>
      <c r="D2" s="511">
        <v>39561.0</v>
      </c>
      <c r="E2" s="437" t="s">
        <v>11238</v>
      </c>
      <c r="F2" s="437" t="s">
        <v>11239</v>
      </c>
      <c r="G2" s="437" t="s">
        <v>17</v>
      </c>
      <c r="H2" s="437" t="s">
        <v>11240</v>
      </c>
      <c r="I2" s="511">
        <v>40186.0</v>
      </c>
      <c r="J2" s="439">
        <v>1.0</v>
      </c>
      <c r="K2" s="647" t="s">
        <v>293</v>
      </c>
      <c r="L2" s="439" t="s">
        <v>390</v>
      </c>
      <c r="M2" s="330">
        <f t="shared" ref="M2:M105" si="1">I2-D2</f>
        <v>625</v>
      </c>
      <c r="N2" s="210"/>
      <c r="O2" s="557" t="s">
        <v>11241</v>
      </c>
      <c r="P2" s="329"/>
      <c r="Q2" s="15"/>
      <c r="R2" s="15"/>
      <c r="S2" s="15"/>
      <c r="T2" s="15"/>
      <c r="U2" s="210"/>
      <c r="V2" s="210"/>
      <c r="W2" s="210"/>
      <c r="X2" s="210"/>
      <c r="Y2" s="210"/>
      <c r="Z2" s="210"/>
    </row>
    <row r="3" ht="12.75" customHeight="1">
      <c r="A3" s="430">
        <v>210.0</v>
      </c>
      <c r="B3" s="431" t="s">
        <v>11242</v>
      </c>
      <c r="C3" s="431">
        <v>2007.0</v>
      </c>
      <c r="D3" s="508">
        <v>39443.0</v>
      </c>
      <c r="E3" s="431" t="s">
        <v>11243</v>
      </c>
      <c r="F3" s="431" t="s">
        <v>11244</v>
      </c>
      <c r="G3" s="431" t="s">
        <v>17</v>
      </c>
      <c r="H3" s="431" t="s">
        <v>273</v>
      </c>
      <c r="I3" s="508">
        <v>40186.0</v>
      </c>
      <c r="J3" s="433">
        <v>1.0</v>
      </c>
      <c r="K3" s="647" t="s">
        <v>293</v>
      </c>
      <c r="L3" s="433" t="s">
        <v>390</v>
      </c>
      <c r="M3" s="327">
        <f t="shared" si="1"/>
        <v>743</v>
      </c>
      <c r="N3" s="210"/>
      <c r="O3" s="331" t="s">
        <v>27</v>
      </c>
      <c r="P3" s="331">
        <f>COUNTIF($G$2:$G$476,"PT")</f>
        <v>2</v>
      </c>
      <c r="Q3" s="15"/>
      <c r="R3" s="15"/>
      <c r="S3" s="15"/>
      <c r="T3" s="15"/>
      <c r="U3" s="210"/>
      <c r="V3" s="210"/>
      <c r="W3" s="210"/>
      <c r="X3" s="210"/>
      <c r="Y3" s="210"/>
      <c r="Z3" s="210"/>
    </row>
    <row r="4" ht="12.75" customHeight="1">
      <c r="A4" s="436">
        <v>310.0</v>
      </c>
      <c r="B4" s="437" t="s">
        <v>11245</v>
      </c>
      <c r="C4" s="437">
        <v>2008.0</v>
      </c>
      <c r="D4" s="511">
        <v>39654.0</v>
      </c>
      <c r="E4" s="437" t="s">
        <v>11246</v>
      </c>
      <c r="F4" s="437" t="s">
        <v>1001</v>
      </c>
      <c r="G4" s="437" t="s">
        <v>712</v>
      </c>
      <c r="H4" s="437" t="s">
        <v>2002</v>
      </c>
      <c r="I4" s="511">
        <v>40189.0</v>
      </c>
      <c r="J4" s="439">
        <v>1.0</v>
      </c>
      <c r="K4" s="649" t="s">
        <v>322</v>
      </c>
      <c r="L4" s="439" t="s">
        <v>395</v>
      </c>
      <c r="M4" s="330">
        <f t="shared" si="1"/>
        <v>535</v>
      </c>
      <c r="N4" s="210"/>
      <c r="O4" s="332" t="s">
        <v>34</v>
      </c>
      <c r="P4" s="332">
        <f>COUNTIF($G$2:$G$476,"PTN")</f>
        <v>0</v>
      </c>
      <c r="Q4" s="25"/>
      <c r="R4" s="25"/>
      <c r="S4" s="25"/>
      <c r="T4" s="25"/>
      <c r="U4" s="210"/>
      <c r="V4" s="210"/>
      <c r="W4" s="210"/>
      <c r="X4" s="210"/>
      <c r="Y4" s="210"/>
      <c r="Z4" s="210"/>
    </row>
    <row r="5" ht="12.75" customHeight="1">
      <c r="A5" s="430">
        <v>410.0</v>
      </c>
      <c r="B5" s="431" t="s">
        <v>11247</v>
      </c>
      <c r="C5" s="431">
        <v>2004.0</v>
      </c>
      <c r="D5" s="508">
        <v>38327.0</v>
      </c>
      <c r="E5" s="431" t="s">
        <v>11248</v>
      </c>
      <c r="F5" s="431" t="s">
        <v>167</v>
      </c>
      <c r="G5" s="431" t="s">
        <v>46</v>
      </c>
      <c r="H5" s="431" t="s">
        <v>2647</v>
      </c>
      <c r="I5" s="508">
        <v>40189.0</v>
      </c>
      <c r="J5" s="433">
        <v>1.0</v>
      </c>
      <c r="K5" s="650" t="s">
        <v>309</v>
      </c>
      <c r="L5" s="433" t="s">
        <v>390</v>
      </c>
      <c r="M5" s="327">
        <f t="shared" si="1"/>
        <v>1862</v>
      </c>
      <c r="N5" s="210"/>
      <c r="O5" s="333" t="s">
        <v>40</v>
      </c>
      <c r="P5" s="333">
        <f>COUNTIF($G$2:$G$476,"PTE")</f>
        <v>35</v>
      </c>
      <c r="Q5" s="25"/>
      <c r="R5" s="25"/>
      <c r="S5" s="25"/>
      <c r="T5" s="25"/>
      <c r="U5" s="210"/>
      <c r="V5" s="210"/>
      <c r="W5" s="210"/>
      <c r="X5" s="210"/>
      <c r="Y5" s="210"/>
      <c r="Z5" s="210"/>
    </row>
    <row r="6" ht="12.75" customHeight="1">
      <c r="A6" s="436">
        <v>510.0</v>
      </c>
      <c r="B6" s="437" t="s">
        <v>11249</v>
      </c>
      <c r="C6" s="437">
        <v>2008.0</v>
      </c>
      <c r="D6" s="511">
        <v>39562.0</v>
      </c>
      <c r="E6" s="437" t="s">
        <v>11250</v>
      </c>
      <c r="F6" s="437" t="s">
        <v>2825</v>
      </c>
      <c r="G6" s="437" t="s">
        <v>712</v>
      </c>
      <c r="H6" s="437" t="s">
        <v>56</v>
      </c>
      <c r="I6" s="511">
        <v>40192.0</v>
      </c>
      <c r="J6" s="439">
        <v>1.0</v>
      </c>
      <c r="K6" s="649" t="s">
        <v>322</v>
      </c>
      <c r="L6" s="439" t="s">
        <v>395</v>
      </c>
      <c r="M6" s="330">
        <f t="shared" si="1"/>
        <v>630</v>
      </c>
      <c r="N6" s="210"/>
      <c r="O6" s="332" t="s">
        <v>46</v>
      </c>
      <c r="P6" s="332">
        <f>COUNTIF($G$2:$G$476,"Pré-Mistura")</f>
        <v>2</v>
      </c>
      <c r="Q6" s="25"/>
      <c r="R6" s="25"/>
      <c r="S6" s="25"/>
      <c r="T6" s="25"/>
      <c r="U6" s="210"/>
      <c r="V6" s="210"/>
      <c r="W6" s="210"/>
      <c r="X6" s="210"/>
      <c r="Y6" s="210"/>
      <c r="Z6" s="210"/>
    </row>
    <row r="7" ht="12.75" customHeight="1">
      <c r="A7" s="430">
        <v>610.0</v>
      </c>
      <c r="B7" s="431" t="s">
        <v>11251</v>
      </c>
      <c r="C7" s="431">
        <v>2008.0</v>
      </c>
      <c r="D7" s="508">
        <v>39742.0</v>
      </c>
      <c r="E7" s="431" t="s">
        <v>11252</v>
      </c>
      <c r="F7" s="431" t="s">
        <v>11253</v>
      </c>
      <c r="G7" s="431" t="s">
        <v>707</v>
      </c>
      <c r="H7" s="431" t="s">
        <v>1015</v>
      </c>
      <c r="I7" s="508">
        <v>40205.0</v>
      </c>
      <c r="J7" s="433">
        <v>1.0</v>
      </c>
      <c r="K7" s="650" t="s">
        <v>309</v>
      </c>
      <c r="L7" s="433" t="s">
        <v>386</v>
      </c>
      <c r="M7" s="327">
        <f t="shared" si="1"/>
        <v>463</v>
      </c>
      <c r="N7" s="210"/>
      <c r="O7" s="333" t="s">
        <v>713</v>
      </c>
      <c r="P7" s="333">
        <f>COUNTIF($G$2:$G$476,"PF")</f>
        <v>26</v>
      </c>
      <c r="Q7" s="25"/>
      <c r="R7" s="25"/>
      <c r="S7" s="25"/>
      <c r="T7" s="25"/>
      <c r="U7" s="210"/>
      <c r="V7" s="210"/>
      <c r="W7" s="210"/>
      <c r="X7" s="210"/>
      <c r="Y7" s="210"/>
      <c r="Z7" s="210"/>
    </row>
    <row r="8" ht="12.75" customHeight="1">
      <c r="A8" s="436">
        <v>710.0</v>
      </c>
      <c r="B8" s="437" t="s">
        <v>11254</v>
      </c>
      <c r="C8" s="437">
        <v>2008.0</v>
      </c>
      <c r="D8" s="511">
        <v>34514.0</v>
      </c>
      <c r="E8" s="437" t="s">
        <v>11255</v>
      </c>
      <c r="F8" s="437" t="s">
        <v>11256</v>
      </c>
      <c r="G8" s="437" t="s">
        <v>806</v>
      </c>
      <c r="H8" s="437" t="s">
        <v>11257</v>
      </c>
      <c r="I8" s="511">
        <v>40206.0</v>
      </c>
      <c r="J8" s="439">
        <v>1.0</v>
      </c>
      <c r="K8" s="647" t="s">
        <v>293</v>
      </c>
      <c r="L8" s="439" t="s">
        <v>386</v>
      </c>
      <c r="M8" s="330">
        <f t="shared" si="1"/>
        <v>5692</v>
      </c>
      <c r="N8" s="210"/>
      <c r="O8" s="332" t="s">
        <v>707</v>
      </c>
      <c r="P8" s="332">
        <f>COUNTIF($G$2:$G$476,"PFN")</f>
        <v>1</v>
      </c>
      <c r="Q8" s="25"/>
      <c r="R8" s="25"/>
      <c r="S8" s="25"/>
      <c r="T8" s="25"/>
      <c r="U8" s="210"/>
      <c r="V8" s="210"/>
      <c r="W8" s="210"/>
      <c r="X8" s="210"/>
      <c r="Y8" s="210"/>
      <c r="Z8" s="210"/>
    </row>
    <row r="9" ht="12.75" customHeight="1">
      <c r="A9" s="430">
        <v>810.0</v>
      </c>
      <c r="B9" s="431" t="s">
        <v>11258</v>
      </c>
      <c r="C9" s="431">
        <v>2006.0</v>
      </c>
      <c r="D9" s="508">
        <v>38835.0</v>
      </c>
      <c r="E9" s="431" t="s">
        <v>11259</v>
      </c>
      <c r="F9" s="431" t="s">
        <v>11260</v>
      </c>
      <c r="G9" s="431" t="s">
        <v>806</v>
      </c>
      <c r="H9" s="431" t="s">
        <v>11261</v>
      </c>
      <c r="I9" s="508">
        <v>40233.0</v>
      </c>
      <c r="J9" s="433">
        <v>2.0</v>
      </c>
      <c r="K9" s="650" t="s">
        <v>309</v>
      </c>
      <c r="L9" s="433" t="s">
        <v>395</v>
      </c>
      <c r="M9" s="327">
        <f t="shared" si="1"/>
        <v>1398</v>
      </c>
      <c r="N9" s="210"/>
      <c r="O9" s="333" t="s">
        <v>720</v>
      </c>
      <c r="P9" s="333">
        <f>COUNTIF($G$2:$G$476,"PF/PTE")</f>
        <v>34</v>
      </c>
      <c r="Q9" s="25"/>
      <c r="R9" s="25"/>
      <c r="S9" s="25"/>
      <c r="T9" s="25"/>
      <c r="U9" s="210"/>
      <c r="V9" s="210"/>
      <c r="W9" s="210"/>
      <c r="X9" s="210"/>
      <c r="Y9" s="210"/>
      <c r="Z9" s="210"/>
    </row>
    <row r="10" ht="12.75" customHeight="1">
      <c r="A10" s="436">
        <v>910.0</v>
      </c>
      <c r="B10" s="437" t="s">
        <v>11262</v>
      </c>
      <c r="C10" s="437">
        <v>2007.0</v>
      </c>
      <c r="D10" s="511">
        <v>39384.0</v>
      </c>
      <c r="E10" s="437" t="s">
        <v>11263</v>
      </c>
      <c r="F10" s="437" t="s">
        <v>11264</v>
      </c>
      <c r="G10" s="437" t="s">
        <v>17</v>
      </c>
      <c r="H10" s="437" t="s">
        <v>5372</v>
      </c>
      <c r="I10" s="511">
        <v>40233.0</v>
      </c>
      <c r="J10" s="439">
        <v>2.0</v>
      </c>
      <c r="K10" s="649" t="s">
        <v>322</v>
      </c>
      <c r="L10" s="439" t="s">
        <v>395</v>
      </c>
      <c r="M10" s="330">
        <f t="shared" si="1"/>
        <v>849</v>
      </c>
      <c r="N10" s="210"/>
      <c r="O10" s="332" t="s">
        <v>725</v>
      </c>
      <c r="P10" s="332">
        <f>COUNTIF($G$2:$G$476,"Bio")</f>
        <v>4</v>
      </c>
      <c r="Q10" s="25"/>
      <c r="R10" s="25"/>
      <c r="S10" s="25"/>
      <c r="T10" s="25"/>
      <c r="U10" s="210"/>
      <c r="V10" s="210"/>
      <c r="W10" s="210"/>
      <c r="X10" s="210"/>
      <c r="Y10" s="210"/>
      <c r="Z10" s="210"/>
    </row>
    <row r="11" ht="13.5" customHeight="1">
      <c r="A11" s="430">
        <v>1010.0</v>
      </c>
      <c r="B11" s="431" t="s">
        <v>11265</v>
      </c>
      <c r="C11" s="431">
        <v>2008.0</v>
      </c>
      <c r="D11" s="508">
        <v>39731.0</v>
      </c>
      <c r="E11" s="431" t="s">
        <v>11266</v>
      </c>
      <c r="F11" s="431" t="s">
        <v>11267</v>
      </c>
      <c r="G11" s="431" t="s">
        <v>712</v>
      </c>
      <c r="H11" s="431" t="s">
        <v>56</v>
      </c>
      <c r="I11" s="508">
        <v>40235.0</v>
      </c>
      <c r="J11" s="433">
        <v>2.0</v>
      </c>
      <c r="K11" s="647" t="s">
        <v>293</v>
      </c>
      <c r="L11" s="433" t="s">
        <v>395</v>
      </c>
      <c r="M11" s="327">
        <f t="shared" si="1"/>
        <v>504</v>
      </c>
      <c r="N11" s="210"/>
      <c r="O11" s="334" t="s">
        <v>729</v>
      </c>
      <c r="P11" s="334">
        <f>COUNTIF($G$2:$G$476,"Bio/Org")</f>
        <v>0</v>
      </c>
      <c r="Q11" s="25"/>
      <c r="R11" s="25"/>
      <c r="S11" s="25"/>
      <c r="T11" s="25"/>
      <c r="U11" s="210"/>
      <c r="V11" s="210"/>
      <c r="W11" s="210"/>
      <c r="X11" s="210"/>
      <c r="Y11" s="210"/>
      <c r="Z11" s="210"/>
    </row>
    <row r="12" ht="14.25" customHeight="1">
      <c r="A12" s="436">
        <v>1110.0</v>
      </c>
      <c r="B12" s="437" t="s">
        <v>11268</v>
      </c>
      <c r="C12" s="437">
        <v>2006.0</v>
      </c>
      <c r="D12" s="511">
        <v>39052.0</v>
      </c>
      <c r="E12" s="437" t="s">
        <v>11269</v>
      </c>
      <c r="F12" s="437" t="s">
        <v>11270</v>
      </c>
      <c r="G12" s="437" t="s">
        <v>806</v>
      </c>
      <c r="H12" s="437" t="s">
        <v>11271</v>
      </c>
      <c r="I12" s="511">
        <v>40238.0</v>
      </c>
      <c r="J12" s="439">
        <v>3.0</v>
      </c>
      <c r="K12" s="647" t="s">
        <v>293</v>
      </c>
      <c r="L12" s="439" t="s">
        <v>390</v>
      </c>
      <c r="M12" s="330">
        <f t="shared" si="1"/>
        <v>1186</v>
      </c>
      <c r="N12" s="210"/>
      <c r="O12" s="335" t="s">
        <v>51</v>
      </c>
      <c r="P12" s="336">
        <f>SUM(P3:P11)</f>
        <v>104</v>
      </c>
      <c r="Q12" s="25"/>
      <c r="R12" s="25"/>
      <c r="S12" s="25"/>
      <c r="T12" s="25"/>
      <c r="U12" s="210"/>
      <c r="V12" s="210"/>
      <c r="W12" s="210"/>
      <c r="X12" s="210"/>
      <c r="Y12" s="210"/>
      <c r="Z12" s="210"/>
    </row>
    <row r="13" ht="14.25" customHeight="1">
      <c r="A13" s="430">
        <v>1210.0</v>
      </c>
      <c r="B13" s="431" t="s">
        <v>11272</v>
      </c>
      <c r="C13" s="431">
        <v>2007.0</v>
      </c>
      <c r="D13" s="508">
        <v>39101.0</v>
      </c>
      <c r="E13" s="431" t="s">
        <v>11273</v>
      </c>
      <c r="F13" s="431" t="s">
        <v>4171</v>
      </c>
      <c r="G13" s="431" t="s">
        <v>17</v>
      </c>
      <c r="H13" s="431" t="s">
        <v>11261</v>
      </c>
      <c r="I13" s="508">
        <v>40241.0</v>
      </c>
      <c r="J13" s="433">
        <v>3.0</v>
      </c>
      <c r="K13" s="649" t="s">
        <v>322</v>
      </c>
      <c r="L13" s="433" t="s">
        <v>395</v>
      </c>
      <c r="M13" s="327">
        <f t="shared" si="1"/>
        <v>1140</v>
      </c>
      <c r="N13" s="210"/>
      <c r="O13" s="25"/>
      <c r="P13" s="25"/>
      <c r="Q13" s="25"/>
      <c r="R13" s="337"/>
      <c r="S13" s="337"/>
      <c r="T13" s="25"/>
      <c r="U13" s="210"/>
      <c r="V13" s="210"/>
      <c r="W13" s="210"/>
      <c r="X13" s="210"/>
      <c r="Y13" s="210"/>
      <c r="Z13" s="210"/>
    </row>
    <row r="14" ht="14.25" customHeight="1">
      <c r="A14" s="436">
        <v>1310.0</v>
      </c>
      <c r="B14" s="437" t="s">
        <v>11274</v>
      </c>
      <c r="C14" s="437">
        <v>1999.0</v>
      </c>
      <c r="D14" s="511">
        <v>36294.0</v>
      </c>
      <c r="E14" s="437" t="s">
        <v>11275</v>
      </c>
      <c r="F14" s="437" t="s">
        <v>31</v>
      </c>
      <c r="G14" s="437" t="s">
        <v>712</v>
      </c>
      <c r="H14" s="437" t="s">
        <v>7752</v>
      </c>
      <c r="I14" s="511">
        <v>40245.0</v>
      </c>
      <c r="J14" s="439">
        <v>3.0</v>
      </c>
      <c r="K14" s="647" t="s">
        <v>293</v>
      </c>
      <c r="L14" s="439" t="s">
        <v>395</v>
      </c>
      <c r="M14" s="330">
        <f t="shared" si="1"/>
        <v>3951</v>
      </c>
      <c r="N14" s="210"/>
      <c r="O14" s="338" t="s">
        <v>61</v>
      </c>
      <c r="P14" s="95"/>
      <c r="Q14" s="95"/>
      <c r="R14" s="95"/>
      <c r="S14" s="96"/>
      <c r="T14" s="25"/>
      <c r="U14" s="210"/>
      <c r="V14" s="210"/>
      <c r="W14" s="210"/>
      <c r="X14" s="210"/>
      <c r="Y14" s="210"/>
      <c r="Z14" s="210"/>
    </row>
    <row r="15" ht="15.75" customHeight="1">
      <c r="A15" s="430">
        <v>1410.0</v>
      </c>
      <c r="B15" s="431" t="s">
        <v>11276</v>
      </c>
      <c r="C15" s="431">
        <v>2006.0</v>
      </c>
      <c r="D15" s="508">
        <v>38849.0</v>
      </c>
      <c r="E15" s="431" t="s">
        <v>11277</v>
      </c>
      <c r="F15" s="431" t="s">
        <v>11278</v>
      </c>
      <c r="G15" s="431" t="s">
        <v>806</v>
      </c>
      <c r="H15" s="431" t="s">
        <v>143</v>
      </c>
      <c r="I15" s="508">
        <v>40260.0</v>
      </c>
      <c r="J15" s="433">
        <v>3.0</v>
      </c>
      <c r="K15" s="647" t="s">
        <v>293</v>
      </c>
      <c r="L15" s="433" t="s">
        <v>395</v>
      </c>
      <c r="M15" s="327">
        <f t="shared" si="1"/>
        <v>1411</v>
      </c>
      <c r="N15" s="210"/>
      <c r="O15" s="339"/>
      <c r="P15" s="340"/>
      <c r="Q15" s="340"/>
      <c r="R15" s="340"/>
      <c r="S15" s="341"/>
      <c r="T15" s="25"/>
      <c r="U15" s="210"/>
      <c r="V15" s="210"/>
      <c r="W15" s="210"/>
      <c r="X15" s="210"/>
      <c r="Y15" s="210"/>
      <c r="Z15" s="210"/>
    </row>
    <row r="16" ht="15.75" customHeight="1">
      <c r="A16" s="436">
        <v>1510.0</v>
      </c>
      <c r="B16" s="437" t="s">
        <v>11279</v>
      </c>
      <c r="C16" s="437">
        <v>2008.0</v>
      </c>
      <c r="D16" s="511">
        <v>39540.0</v>
      </c>
      <c r="E16" s="437" t="s">
        <v>11280</v>
      </c>
      <c r="F16" s="437" t="s">
        <v>422</v>
      </c>
      <c r="G16" s="437" t="s">
        <v>712</v>
      </c>
      <c r="H16" s="437" t="s">
        <v>11281</v>
      </c>
      <c r="I16" s="511">
        <v>40268.0</v>
      </c>
      <c r="J16" s="439">
        <v>3.0</v>
      </c>
      <c r="K16" s="647" t="s">
        <v>293</v>
      </c>
      <c r="L16" s="439" t="s">
        <v>395</v>
      </c>
      <c r="M16" s="330">
        <f t="shared" si="1"/>
        <v>728</v>
      </c>
      <c r="N16" s="210"/>
      <c r="O16" s="342" t="s">
        <v>11282</v>
      </c>
      <c r="P16" s="343"/>
      <c r="Q16" s="343"/>
      <c r="R16" s="343"/>
      <c r="S16" s="344"/>
      <c r="T16" s="25"/>
      <c r="U16" s="210"/>
      <c r="V16" s="210"/>
      <c r="W16" s="210"/>
      <c r="X16" s="210"/>
      <c r="Y16" s="210"/>
      <c r="Z16" s="210"/>
    </row>
    <row r="17" ht="12.75" customHeight="1">
      <c r="A17" s="430">
        <v>1610.0</v>
      </c>
      <c r="B17" s="431" t="s">
        <v>11283</v>
      </c>
      <c r="C17" s="431">
        <v>2006.0</v>
      </c>
      <c r="D17" s="508">
        <v>38866.0</v>
      </c>
      <c r="E17" s="431" t="s">
        <v>11284</v>
      </c>
      <c r="F17" s="431" t="s">
        <v>11285</v>
      </c>
      <c r="G17" s="431" t="s">
        <v>712</v>
      </c>
      <c r="H17" s="431" t="s">
        <v>11240</v>
      </c>
      <c r="I17" s="508">
        <v>40273.0</v>
      </c>
      <c r="J17" s="433">
        <v>4.0</v>
      </c>
      <c r="K17" s="649" t="s">
        <v>322</v>
      </c>
      <c r="L17" s="433" t="s">
        <v>390</v>
      </c>
      <c r="M17" s="327">
        <f t="shared" si="1"/>
        <v>1407</v>
      </c>
      <c r="N17" s="210"/>
      <c r="O17" s="345" t="s">
        <v>11286</v>
      </c>
      <c r="P17" s="106"/>
      <c r="Q17" s="106"/>
      <c r="R17" s="106"/>
      <c r="S17" s="107"/>
      <c r="T17" s="25"/>
      <c r="U17" s="210"/>
      <c r="V17" s="210"/>
      <c r="W17" s="210"/>
      <c r="X17" s="210"/>
      <c r="Y17" s="210"/>
      <c r="Z17" s="210"/>
    </row>
    <row r="18" ht="12.75" customHeight="1">
      <c r="A18" s="436">
        <v>1710.0</v>
      </c>
      <c r="B18" s="437" t="s">
        <v>11287</v>
      </c>
      <c r="C18" s="437">
        <v>2008.0</v>
      </c>
      <c r="D18" s="511">
        <v>39808.0</v>
      </c>
      <c r="E18" s="437" t="s">
        <v>11288</v>
      </c>
      <c r="F18" s="437" t="s">
        <v>11289</v>
      </c>
      <c r="G18" s="437" t="s">
        <v>712</v>
      </c>
      <c r="H18" s="437" t="s">
        <v>9193</v>
      </c>
      <c r="I18" s="511">
        <v>40275.0</v>
      </c>
      <c r="J18" s="439">
        <v>4.0</v>
      </c>
      <c r="K18" s="647" t="s">
        <v>293</v>
      </c>
      <c r="L18" s="439" t="s">
        <v>390</v>
      </c>
      <c r="M18" s="330">
        <f t="shared" si="1"/>
        <v>467</v>
      </c>
      <c r="N18" s="210"/>
      <c r="O18" s="346" t="s">
        <v>11290</v>
      </c>
      <c r="P18" s="106"/>
      <c r="Q18" s="106"/>
      <c r="R18" s="106"/>
      <c r="S18" s="107"/>
      <c r="T18" s="25"/>
      <c r="U18" s="210"/>
      <c r="V18" s="210"/>
      <c r="W18" s="210"/>
      <c r="X18" s="210"/>
      <c r="Y18" s="210"/>
      <c r="Z18" s="210"/>
    </row>
    <row r="19" ht="12.75" customHeight="1">
      <c r="A19" s="430">
        <v>1810.0</v>
      </c>
      <c r="B19" s="431" t="s">
        <v>11291</v>
      </c>
      <c r="C19" s="431">
        <v>2008.0</v>
      </c>
      <c r="D19" s="508">
        <v>39562.0</v>
      </c>
      <c r="E19" s="431" t="s">
        <v>11292</v>
      </c>
      <c r="F19" s="431" t="s">
        <v>422</v>
      </c>
      <c r="G19" s="431" t="s">
        <v>712</v>
      </c>
      <c r="H19" s="431" t="s">
        <v>56</v>
      </c>
      <c r="I19" s="508">
        <v>40276.0</v>
      </c>
      <c r="J19" s="433">
        <v>4.0</v>
      </c>
      <c r="K19" s="647" t="s">
        <v>293</v>
      </c>
      <c r="L19" s="433" t="s">
        <v>395</v>
      </c>
      <c r="M19" s="327">
        <f t="shared" si="1"/>
        <v>714</v>
      </c>
      <c r="N19" s="210"/>
      <c r="O19" s="345" t="s">
        <v>11293</v>
      </c>
      <c r="P19" s="106"/>
      <c r="Q19" s="106"/>
      <c r="R19" s="106"/>
      <c r="S19" s="107"/>
      <c r="T19" s="25"/>
      <c r="U19" s="210"/>
      <c r="V19" s="210"/>
      <c r="W19" s="210"/>
      <c r="X19" s="210"/>
      <c r="Y19" s="210"/>
      <c r="Z19" s="210"/>
    </row>
    <row r="20" ht="12.75" customHeight="1">
      <c r="A20" s="436">
        <v>1910.0</v>
      </c>
      <c r="B20" s="437" t="s">
        <v>11294</v>
      </c>
      <c r="C20" s="437">
        <v>2008.0</v>
      </c>
      <c r="D20" s="511">
        <v>39640.0</v>
      </c>
      <c r="E20" s="437" t="s">
        <v>11295</v>
      </c>
      <c r="F20" s="437" t="s">
        <v>11289</v>
      </c>
      <c r="G20" s="437" t="s">
        <v>17</v>
      </c>
      <c r="H20" s="437" t="s">
        <v>2139</v>
      </c>
      <c r="I20" s="511">
        <v>40280.0</v>
      </c>
      <c r="J20" s="439">
        <v>4.0</v>
      </c>
      <c r="K20" s="647" t="s">
        <v>293</v>
      </c>
      <c r="L20" s="439" t="s">
        <v>390</v>
      </c>
      <c r="M20" s="330">
        <f t="shared" si="1"/>
        <v>640</v>
      </c>
      <c r="N20" s="210"/>
      <c r="O20" s="346" t="s">
        <v>11296</v>
      </c>
      <c r="P20" s="106"/>
      <c r="Q20" s="106"/>
      <c r="R20" s="106"/>
      <c r="S20" s="107"/>
      <c r="T20" s="25"/>
      <c r="U20" s="210"/>
      <c r="V20" s="210"/>
      <c r="W20" s="210"/>
      <c r="X20" s="210"/>
      <c r="Y20" s="210"/>
      <c r="Z20" s="210"/>
    </row>
    <row r="21" ht="12.75" customHeight="1">
      <c r="A21" s="430">
        <v>2010.0</v>
      </c>
      <c r="B21" s="431" t="s">
        <v>11297</v>
      </c>
      <c r="C21" s="431">
        <v>2006.0</v>
      </c>
      <c r="D21" s="508">
        <v>38747.0</v>
      </c>
      <c r="E21" s="431" t="s">
        <v>11298</v>
      </c>
      <c r="F21" s="431" t="s">
        <v>9189</v>
      </c>
      <c r="G21" s="431" t="s">
        <v>712</v>
      </c>
      <c r="H21" s="431" t="s">
        <v>5757</v>
      </c>
      <c r="I21" s="508">
        <v>40294.0</v>
      </c>
      <c r="J21" s="433">
        <v>4.0</v>
      </c>
      <c r="K21" s="647" t="s">
        <v>293</v>
      </c>
      <c r="L21" s="433" t="s">
        <v>390</v>
      </c>
      <c r="M21" s="327">
        <f t="shared" si="1"/>
        <v>1547</v>
      </c>
      <c r="N21" s="210"/>
      <c r="O21" s="345" t="s">
        <v>11299</v>
      </c>
      <c r="P21" s="106"/>
      <c r="Q21" s="106"/>
      <c r="R21" s="106"/>
      <c r="S21" s="107"/>
      <c r="T21" s="25"/>
      <c r="U21" s="210"/>
      <c r="V21" s="210"/>
      <c r="W21" s="210"/>
      <c r="X21" s="210"/>
      <c r="Y21" s="210"/>
      <c r="Z21" s="210"/>
    </row>
    <row r="22" ht="12.75" customHeight="1">
      <c r="A22" s="436">
        <v>2110.0</v>
      </c>
      <c r="B22" s="437" t="s">
        <v>11300</v>
      </c>
      <c r="C22" s="437">
        <v>2001.0</v>
      </c>
      <c r="D22" s="511">
        <v>36923.0</v>
      </c>
      <c r="E22" s="437" t="s">
        <v>11301</v>
      </c>
      <c r="F22" s="437" t="s">
        <v>11302</v>
      </c>
      <c r="G22" s="437" t="s">
        <v>712</v>
      </c>
      <c r="H22" s="437" t="s">
        <v>11303</v>
      </c>
      <c r="I22" s="511">
        <v>40295.0</v>
      </c>
      <c r="J22" s="439">
        <v>4.0</v>
      </c>
      <c r="K22" s="647" t="s">
        <v>293</v>
      </c>
      <c r="L22" s="439" t="s">
        <v>395</v>
      </c>
      <c r="M22" s="330">
        <f t="shared" si="1"/>
        <v>3372</v>
      </c>
      <c r="N22" s="210"/>
      <c r="O22" s="346" t="s">
        <v>11304</v>
      </c>
      <c r="P22" s="106"/>
      <c r="Q22" s="106"/>
      <c r="R22" s="106"/>
      <c r="S22" s="107"/>
      <c r="T22" s="25"/>
      <c r="U22" s="210"/>
      <c r="V22" s="210"/>
      <c r="W22" s="210"/>
      <c r="X22" s="210"/>
      <c r="Y22" s="210"/>
      <c r="Z22" s="210"/>
    </row>
    <row r="23" ht="13.5" customHeight="1">
      <c r="A23" s="430">
        <v>2210.0</v>
      </c>
      <c r="B23" s="431" t="s">
        <v>11305</v>
      </c>
      <c r="C23" s="431">
        <v>2006.0</v>
      </c>
      <c r="D23" s="508">
        <v>39079.0</v>
      </c>
      <c r="E23" s="431" t="s">
        <v>11306</v>
      </c>
      <c r="F23" s="431" t="s">
        <v>11307</v>
      </c>
      <c r="G23" s="431" t="s">
        <v>806</v>
      </c>
      <c r="H23" s="431" t="s">
        <v>11308</v>
      </c>
      <c r="I23" s="508">
        <v>40297.0</v>
      </c>
      <c r="J23" s="433">
        <v>4.0</v>
      </c>
      <c r="K23" s="647" t="s">
        <v>293</v>
      </c>
      <c r="L23" s="433" t="s">
        <v>395</v>
      </c>
      <c r="M23" s="327">
        <f t="shared" si="1"/>
        <v>1218</v>
      </c>
      <c r="N23" s="210"/>
      <c r="O23" s="345" t="s">
        <v>11309</v>
      </c>
      <c r="P23" s="106"/>
      <c r="Q23" s="106"/>
      <c r="R23" s="106"/>
      <c r="S23" s="107"/>
      <c r="T23" s="25"/>
      <c r="U23" s="210"/>
      <c r="V23" s="210"/>
      <c r="W23" s="210"/>
      <c r="X23" s="210"/>
      <c r="Y23" s="210"/>
      <c r="Z23" s="210"/>
    </row>
    <row r="24" ht="13.5" customHeight="1">
      <c r="A24" s="436">
        <v>2310.0</v>
      </c>
      <c r="B24" s="437" t="s">
        <v>11310</v>
      </c>
      <c r="C24" s="437">
        <v>2000.0</v>
      </c>
      <c r="D24" s="511">
        <v>36868.0</v>
      </c>
      <c r="E24" s="437" t="s">
        <v>11311</v>
      </c>
      <c r="F24" s="437" t="s">
        <v>7528</v>
      </c>
      <c r="G24" s="437" t="s">
        <v>806</v>
      </c>
      <c r="H24" s="437" t="s">
        <v>3328</v>
      </c>
      <c r="I24" s="511">
        <v>40303.0</v>
      </c>
      <c r="J24" s="439">
        <v>5.0</v>
      </c>
      <c r="K24" s="647" t="s">
        <v>293</v>
      </c>
      <c r="L24" s="439" t="s">
        <v>395</v>
      </c>
      <c r="M24" s="330">
        <f t="shared" si="1"/>
        <v>3435</v>
      </c>
      <c r="N24" s="210"/>
      <c r="O24" s="347" t="s">
        <v>11312</v>
      </c>
      <c r="P24" s="121"/>
      <c r="Q24" s="121"/>
      <c r="R24" s="121"/>
      <c r="S24" s="122"/>
      <c r="T24" s="25"/>
      <c r="U24" s="210"/>
      <c r="V24" s="210"/>
      <c r="W24" s="210"/>
      <c r="X24" s="210"/>
      <c r="Y24" s="210"/>
      <c r="Z24" s="210"/>
    </row>
    <row r="25" ht="12.75" customHeight="1">
      <c r="A25" s="430">
        <v>2410.0</v>
      </c>
      <c r="B25" s="431" t="s">
        <v>11313</v>
      </c>
      <c r="C25" s="431">
        <v>2009.0</v>
      </c>
      <c r="D25" s="508">
        <v>39909.0</v>
      </c>
      <c r="E25" s="431" t="s">
        <v>11314</v>
      </c>
      <c r="F25" s="431" t="s">
        <v>5688</v>
      </c>
      <c r="G25" s="431" t="s">
        <v>725</v>
      </c>
      <c r="H25" s="431" t="s">
        <v>11315</v>
      </c>
      <c r="I25" s="508">
        <v>40322.0</v>
      </c>
      <c r="J25" s="433">
        <v>5.0</v>
      </c>
      <c r="K25" s="648" t="s">
        <v>1259</v>
      </c>
      <c r="L25" s="433" t="s">
        <v>399</v>
      </c>
      <c r="M25" s="327">
        <f t="shared" si="1"/>
        <v>413</v>
      </c>
      <c r="N25" s="210"/>
      <c r="O25" s="25"/>
      <c r="P25" s="25"/>
      <c r="Q25" s="25"/>
      <c r="R25" s="25"/>
      <c r="S25" s="25"/>
      <c r="T25" s="25"/>
      <c r="U25" s="210"/>
      <c r="V25" s="210"/>
      <c r="W25" s="210"/>
      <c r="X25" s="210"/>
      <c r="Y25" s="210"/>
      <c r="Z25" s="210"/>
    </row>
    <row r="26" ht="13.5" customHeight="1">
      <c r="A26" s="436">
        <v>2510.0</v>
      </c>
      <c r="B26" s="437" t="s">
        <v>11316</v>
      </c>
      <c r="C26" s="437">
        <v>2008.0</v>
      </c>
      <c r="D26" s="511">
        <v>39518.0</v>
      </c>
      <c r="E26" s="437" t="s">
        <v>11317</v>
      </c>
      <c r="F26" s="437" t="s">
        <v>11318</v>
      </c>
      <c r="G26" s="437" t="s">
        <v>17</v>
      </c>
      <c r="H26" s="437" t="s">
        <v>273</v>
      </c>
      <c r="I26" s="511">
        <v>40323.0</v>
      </c>
      <c r="J26" s="439">
        <v>5.0</v>
      </c>
      <c r="K26" s="648" t="s">
        <v>344</v>
      </c>
      <c r="L26" s="439" t="s">
        <v>390</v>
      </c>
      <c r="M26" s="330">
        <f t="shared" si="1"/>
        <v>805</v>
      </c>
      <c r="N26" s="210"/>
      <c r="O26" s="338" t="s">
        <v>773</v>
      </c>
      <c r="P26" s="95"/>
      <c r="Q26" s="95"/>
      <c r="R26" s="95"/>
      <c r="S26" s="96"/>
      <c r="T26" s="25"/>
      <c r="U26" s="210"/>
      <c r="V26" s="210"/>
      <c r="W26" s="210"/>
      <c r="X26" s="210"/>
      <c r="Y26" s="210"/>
      <c r="Z26" s="210"/>
    </row>
    <row r="27" ht="13.5" customHeight="1">
      <c r="A27" s="430">
        <v>2610.0</v>
      </c>
      <c r="B27" s="431" t="s">
        <v>11319</v>
      </c>
      <c r="C27" s="431">
        <v>2006.0</v>
      </c>
      <c r="D27" s="508">
        <v>38951.0</v>
      </c>
      <c r="E27" s="431" t="s">
        <v>11320</v>
      </c>
      <c r="F27" s="431" t="s">
        <v>11260</v>
      </c>
      <c r="G27" s="431" t="s">
        <v>806</v>
      </c>
      <c r="H27" s="431" t="s">
        <v>11261</v>
      </c>
      <c r="I27" s="508">
        <v>40329.0</v>
      </c>
      <c r="J27" s="433">
        <v>5.0</v>
      </c>
      <c r="K27" s="650" t="s">
        <v>309</v>
      </c>
      <c r="L27" s="433" t="s">
        <v>395</v>
      </c>
      <c r="M27" s="327">
        <f t="shared" si="1"/>
        <v>1378</v>
      </c>
      <c r="N27" s="210"/>
      <c r="O27" s="97"/>
      <c r="P27" s="98"/>
      <c r="Q27" s="98"/>
      <c r="R27" s="98"/>
      <c r="S27" s="99"/>
      <c r="T27" s="25"/>
      <c r="U27" s="210"/>
      <c r="V27" s="210"/>
      <c r="W27" s="210"/>
      <c r="X27" s="210"/>
      <c r="Y27" s="210"/>
      <c r="Z27" s="210"/>
    </row>
    <row r="28" ht="12.75" customHeight="1">
      <c r="A28" s="436">
        <v>2710.0</v>
      </c>
      <c r="B28" s="437" t="s">
        <v>11321</v>
      </c>
      <c r="C28" s="437">
        <v>2007.0</v>
      </c>
      <c r="D28" s="511">
        <v>39106.0</v>
      </c>
      <c r="E28" s="437" t="s">
        <v>11322</v>
      </c>
      <c r="F28" s="437" t="s">
        <v>422</v>
      </c>
      <c r="G28" s="437" t="s">
        <v>712</v>
      </c>
      <c r="H28" s="437" t="s">
        <v>9381</v>
      </c>
      <c r="I28" s="511">
        <v>40330.0</v>
      </c>
      <c r="J28" s="439">
        <v>6.0</v>
      </c>
      <c r="K28" s="647" t="s">
        <v>293</v>
      </c>
      <c r="L28" s="439" t="s">
        <v>395</v>
      </c>
      <c r="M28" s="330">
        <f t="shared" si="1"/>
        <v>1224</v>
      </c>
      <c r="N28" s="210"/>
      <c r="O28" s="348" t="s">
        <v>106</v>
      </c>
      <c r="P28" s="349" t="s">
        <v>107</v>
      </c>
      <c r="Q28" s="350"/>
      <c r="R28" s="351"/>
      <c r="S28" s="352" t="s">
        <v>108</v>
      </c>
      <c r="T28" s="25"/>
      <c r="U28" s="210"/>
      <c r="V28" s="210"/>
      <c r="W28" s="210"/>
      <c r="X28" s="210"/>
      <c r="Y28" s="210"/>
      <c r="Z28" s="210"/>
    </row>
    <row r="29" ht="12.75" customHeight="1">
      <c r="A29" s="430">
        <v>2810.0</v>
      </c>
      <c r="B29" s="431" t="s">
        <v>11323</v>
      </c>
      <c r="C29" s="431">
        <v>2008.0</v>
      </c>
      <c r="D29" s="508">
        <v>39700.0</v>
      </c>
      <c r="E29" s="431" t="s">
        <v>11324</v>
      </c>
      <c r="F29" s="431" t="s">
        <v>6090</v>
      </c>
      <c r="G29" s="431" t="s">
        <v>725</v>
      </c>
      <c r="H29" s="431" t="s">
        <v>11315</v>
      </c>
      <c r="I29" s="508">
        <v>40333.0</v>
      </c>
      <c r="J29" s="433">
        <v>6.0</v>
      </c>
      <c r="K29" s="648" t="s">
        <v>1259</v>
      </c>
      <c r="L29" s="433" t="s">
        <v>399</v>
      </c>
      <c r="M29" s="327">
        <f t="shared" si="1"/>
        <v>633</v>
      </c>
      <c r="N29" s="210"/>
      <c r="O29" s="333">
        <v>1996.0</v>
      </c>
      <c r="P29" s="353">
        <f>COUNTIF($C$2:$C$503,"1996")</f>
        <v>1</v>
      </c>
      <c r="Q29" s="343"/>
      <c r="R29" s="344"/>
      <c r="S29" s="354">
        <f>P29/P42</f>
        <v>0.009615384615</v>
      </c>
      <c r="T29" s="25"/>
      <c r="U29" s="210"/>
      <c r="V29" s="210"/>
      <c r="W29" s="210"/>
      <c r="X29" s="210"/>
      <c r="Y29" s="210"/>
      <c r="Z29" s="210"/>
    </row>
    <row r="30" ht="12.75" customHeight="1">
      <c r="A30" s="436">
        <v>2910.0</v>
      </c>
      <c r="B30" s="437" t="s">
        <v>11325</v>
      </c>
      <c r="C30" s="437">
        <v>1999.0</v>
      </c>
      <c r="D30" s="511">
        <v>36455.0</v>
      </c>
      <c r="E30" s="437" t="s">
        <v>11326</v>
      </c>
      <c r="F30" s="437" t="s">
        <v>218</v>
      </c>
      <c r="G30" s="437" t="s">
        <v>806</v>
      </c>
      <c r="H30" s="437" t="s">
        <v>11327</v>
      </c>
      <c r="I30" s="511">
        <v>40340.0</v>
      </c>
      <c r="J30" s="439">
        <v>6.0</v>
      </c>
      <c r="K30" s="647" t="s">
        <v>293</v>
      </c>
      <c r="L30" s="439" t="s">
        <v>395</v>
      </c>
      <c r="M30" s="330">
        <f t="shared" si="1"/>
        <v>3885</v>
      </c>
      <c r="N30" s="210"/>
      <c r="O30" s="332">
        <v>1999.0</v>
      </c>
      <c r="P30" s="355">
        <f>COUNTIF($C$2:$C$503,"1999")</f>
        <v>3</v>
      </c>
      <c r="Q30" s="106"/>
      <c r="R30" s="107"/>
      <c r="S30" s="356">
        <f>P30/P42</f>
        <v>0.02884615385</v>
      </c>
      <c r="T30" s="25"/>
      <c r="U30" s="210"/>
      <c r="V30" s="210"/>
      <c r="W30" s="210"/>
      <c r="X30" s="210"/>
      <c r="Y30" s="210"/>
      <c r="Z30" s="210"/>
    </row>
    <row r="31" ht="12.75" customHeight="1">
      <c r="A31" s="430">
        <v>3010.0</v>
      </c>
      <c r="B31" s="431" t="s">
        <v>11328</v>
      </c>
      <c r="C31" s="431">
        <v>2008.0</v>
      </c>
      <c r="D31" s="508">
        <v>39485.0</v>
      </c>
      <c r="E31" s="431" t="s">
        <v>11329</v>
      </c>
      <c r="F31" s="431" t="s">
        <v>3859</v>
      </c>
      <c r="G31" s="431" t="s">
        <v>712</v>
      </c>
      <c r="H31" s="431" t="s">
        <v>273</v>
      </c>
      <c r="I31" s="508">
        <v>40343.0</v>
      </c>
      <c r="J31" s="433">
        <v>6.0</v>
      </c>
      <c r="K31" s="647" t="s">
        <v>293</v>
      </c>
      <c r="L31" s="433" t="s">
        <v>390</v>
      </c>
      <c r="M31" s="327">
        <f t="shared" si="1"/>
        <v>858</v>
      </c>
      <c r="N31" s="210"/>
      <c r="O31" s="333">
        <v>2000.0</v>
      </c>
      <c r="P31" s="357">
        <f>COUNTIF($C$2:$C$503,"2000")</f>
        <v>1</v>
      </c>
      <c r="Q31" s="106"/>
      <c r="R31" s="107"/>
      <c r="S31" s="354">
        <f>P31/P42</f>
        <v>0.009615384615</v>
      </c>
      <c r="T31" s="25"/>
      <c r="U31" s="210"/>
      <c r="V31" s="210"/>
      <c r="W31" s="210"/>
      <c r="X31" s="210"/>
      <c r="Y31" s="210"/>
      <c r="Z31" s="210"/>
    </row>
    <row r="32" ht="12.75" customHeight="1">
      <c r="A32" s="436">
        <v>3110.0</v>
      </c>
      <c r="B32" s="437" t="s">
        <v>11330</v>
      </c>
      <c r="C32" s="437">
        <v>2008.0</v>
      </c>
      <c r="D32" s="511">
        <v>39647.0</v>
      </c>
      <c r="E32" s="437" t="s">
        <v>11331</v>
      </c>
      <c r="F32" s="437" t="s">
        <v>422</v>
      </c>
      <c r="G32" s="437" t="s">
        <v>17</v>
      </c>
      <c r="H32" s="437" t="s">
        <v>11332</v>
      </c>
      <c r="I32" s="511">
        <v>40350.0</v>
      </c>
      <c r="J32" s="439">
        <v>6.0</v>
      </c>
      <c r="K32" s="650" t="s">
        <v>309</v>
      </c>
      <c r="L32" s="439" t="s">
        <v>395</v>
      </c>
      <c r="M32" s="330">
        <f t="shared" si="1"/>
        <v>703</v>
      </c>
      <c r="N32" s="210"/>
      <c r="O32" s="332">
        <v>2001.0</v>
      </c>
      <c r="P32" s="355">
        <f>COUNTIF($C$2:$C$503,"2001")</f>
        <v>2</v>
      </c>
      <c r="Q32" s="106"/>
      <c r="R32" s="107"/>
      <c r="S32" s="356">
        <f>P32/P42</f>
        <v>0.01923076923</v>
      </c>
      <c r="T32" s="25"/>
      <c r="U32" s="210"/>
      <c r="V32" s="210"/>
      <c r="W32" s="210"/>
      <c r="X32" s="210"/>
      <c r="Y32" s="210"/>
      <c r="Z32" s="210"/>
    </row>
    <row r="33" ht="12.75" customHeight="1">
      <c r="A33" s="430">
        <v>3210.0</v>
      </c>
      <c r="B33" s="431" t="s">
        <v>11333</v>
      </c>
      <c r="C33" s="431">
        <v>2007.0</v>
      </c>
      <c r="D33" s="508">
        <v>39351.0</v>
      </c>
      <c r="E33" s="431" t="s">
        <v>11334</v>
      </c>
      <c r="F33" s="431" t="s">
        <v>6945</v>
      </c>
      <c r="G33" s="431" t="s">
        <v>17</v>
      </c>
      <c r="H33" s="431" t="s">
        <v>11335</v>
      </c>
      <c r="I33" s="508">
        <v>40351.0</v>
      </c>
      <c r="J33" s="433">
        <v>6.0</v>
      </c>
      <c r="K33" s="647" t="s">
        <v>293</v>
      </c>
      <c r="L33" s="433" t="s">
        <v>395</v>
      </c>
      <c r="M33" s="327">
        <f t="shared" si="1"/>
        <v>1000</v>
      </c>
      <c r="N33" s="210"/>
      <c r="O33" s="333">
        <v>2002.0</v>
      </c>
      <c r="P33" s="357">
        <f>COUNTIF($C$2:$C$503,"2002")</f>
        <v>0</v>
      </c>
      <c r="Q33" s="106"/>
      <c r="R33" s="107"/>
      <c r="S33" s="354">
        <f>P33/P42</f>
        <v>0</v>
      </c>
      <c r="T33" s="25"/>
      <c r="U33" s="210"/>
      <c r="V33" s="210"/>
      <c r="W33" s="210"/>
      <c r="X33" s="210"/>
      <c r="Y33" s="210"/>
      <c r="Z33" s="210"/>
    </row>
    <row r="34" ht="12.75" customHeight="1">
      <c r="A34" s="436">
        <v>3310.0</v>
      </c>
      <c r="B34" s="437" t="s">
        <v>11336</v>
      </c>
      <c r="C34" s="437">
        <v>2006.0</v>
      </c>
      <c r="D34" s="511">
        <v>39071.0</v>
      </c>
      <c r="E34" s="437" t="s">
        <v>11337</v>
      </c>
      <c r="F34" s="437" t="s">
        <v>422</v>
      </c>
      <c r="G34" s="437" t="s">
        <v>712</v>
      </c>
      <c r="H34" s="437" t="s">
        <v>7752</v>
      </c>
      <c r="I34" s="511">
        <v>40352.0</v>
      </c>
      <c r="J34" s="439">
        <v>6.0</v>
      </c>
      <c r="K34" s="649" t="s">
        <v>322</v>
      </c>
      <c r="L34" s="439" t="s">
        <v>395</v>
      </c>
      <c r="M34" s="330">
        <f t="shared" si="1"/>
        <v>1281</v>
      </c>
      <c r="N34" s="210"/>
      <c r="O34" s="332">
        <v>2003.0</v>
      </c>
      <c r="P34" s="355">
        <f>COUNTIF($C$2:$C$503,"2003")</f>
        <v>0</v>
      </c>
      <c r="Q34" s="106"/>
      <c r="R34" s="107"/>
      <c r="S34" s="356">
        <f>P34/P42</f>
        <v>0</v>
      </c>
      <c r="T34" s="25"/>
      <c r="U34" s="210"/>
      <c r="V34" s="210"/>
      <c r="W34" s="210"/>
      <c r="X34" s="210"/>
      <c r="Y34" s="210"/>
      <c r="Z34" s="210"/>
    </row>
    <row r="35" ht="12.75" customHeight="1">
      <c r="A35" s="430">
        <v>3410.0</v>
      </c>
      <c r="B35" s="431" t="s">
        <v>11338</v>
      </c>
      <c r="C35" s="431">
        <v>2009.0</v>
      </c>
      <c r="D35" s="508">
        <v>39860.0</v>
      </c>
      <c r="E35" s="431" t="s">
        <v>11339</v>
      </c>
      <c r="F35" s="431" t="s">
        <v>1601</v>
      </c>
      <c r="G35" s="431" t="s">
        <v>17</v>
      </c>
      <c r="H35" s="431" t="s">
        <v>2359</v>
      </c>
      <c r="I35" s="508">
        <v>40353.0</v>
      </c>
      <c r="J35" s="433">
        <v>6.0</v>
      </c>
      <c r="K35" s="649" t="s">
        <v>322</v>
      </c>
      <c r="L35" s="433" t="s">
        <v>390</v>
      </c>
      <c r="M35" s="327">
        <f t="shared" si="1"/>
        <v>493</v>
      </c>
      <c r="N35" s="210"/>
      <c r="O35" s="333">
        <v>2004.0</v>
      </c>
      <c r="P35" s="357">
        <f>COUNTIF($C$2:$C$503,"2004")</f>
        <v>2</v>
      </c>
      <c r="Q35" s="106"/>
      <c r="R35" s="107"/>
      <c r="S35" s="354">
        <f>P35/P42</f>
        <v>0.01923076923</v>
      </c>
      <c r="T35" s="25"/>
      <c r="U35" s="210"/>
      <c r="V35" s="210"/>
      <c r="W35" s="210"/>
      <c r="X35" s="210"/>
      <c r="Y35" s="210"/>
      <c r="Z35" s="210"/>
    </row>
    <row r="36" ht="12.75" customHeight="1">
      <c r="A36" s="436">
        <v>3510.0</v>
      </c>
      <c r="B36" s="437" t="s">
        <v>11340</v>
      </c>
      <c r="C36" s="437">
        <v>2007.0</v>
      </c>
      <c r="D36" s="511">
        <v>39413.0</v>
      </c>
      <c r="E36" s="437" t="s">
        <v>11341</v>
      </c>
      <c r="F36" s="437" t="s">
        <v>11342</v>
      </c>
      <c r="G36" s="437" t="s">
        <v>17</v>
      </c>
      <c r="H36" s="437" t="s">
        <v>9193</v>
      </c>
      <c r="I36" s="511">
        <v>40353.0</v>
      </c>
      <c r="J36" s="439">
        <v>6.0</v>
      </c>
      <c r="K36" s="649" t="s">
        <v>322</v>
      </c>
      <c r="L36" s="439" t="s">
        <v>390</v>
      </c>
      <c r="M36" s="330">
        <f t="shared" si="1"/>
        <v>940</v>
      </c>
      <c r="N36" s="210"/>
      <c r="O36" s="332">
        <v>2005.0</v>
      </c>
      <c r="P36" s="355">
        <f>COUNTIF($C$2:$C$503,"2005")</f>
        <v>1</v>
      </c>
      <c r="Q36" s="106"/>
      <c r="R36" s="107"/>
      <c r="S36" s="356">
        <f>P36/P42</f>
        <v>0.009615384615</v>
      </c>
      <c r="T36" s="25"/>
      <c r="U36" s="210"/>
      <c r="V36" s="210"/>
      <c r="W36" s="210"/>
      <c r="X36" s="210"/>
      <c r="Y36" s="210"/>
      <c r="Z36" s="210"/>
    </row>
    <row r="37" ht="12.75" customHeight="1">
      <c r="A37" s="430">
        <v>3610.0</v>
      </c>
      <c r="B37" s="431" t="s">
        <v>11343</v>
      </c>
      <c r="C37" s="431">
        <v>2009.0</v>
      </c>
      <c r="D37" s="508">
        <v>40147.0</v>
      </c>
      <c r="E37" s="431" t="s">
        <v>11344</v>
      </c>
      <c r="F37" s="431" t="s">
        <v>1114</v>
      </c>
      <c r="G37" s="431" t="s">
        <v>712</v>
      </c>
      <c r="H37" s="431" t="s">
        <v>2359</v>
      </c>
      <c r="I37" s="508">
        <v>40353.0</v>
      </c>
      <c r="J37" s="433">
        <v>6.0</v>
      </c>
      <c r="K37" s="647" t="s">
        <v>293</v>
      </c>
      <c r="L37" s="433" t="s">
        <v>390</v>
      </c>
      <c r="M37" s="327">
        <f t="shared" si="1"/>
        <v>206</v>
      </c>
      <c r="N37" s="210"/>
      <c r="O37" s="333">
        <v>2006.0</v>
      </c>
      <c r="P37" s="357">
        <f>COUNTIF($C$2:$C$503,"2006")</f>
        <v>17</v>
      </c>
      <c r="Q37" s="106"/>
      <c r="R37" s="107"/>
      <c r="S37" s="354">
        <f>P37/P42</f>
        <v>0.1634615385</v>
      </c>
      <c r="T37" s="25"/>
      <c r="U37" s="210"/>
      <c r="V37" s="210"/>
      <c r="W37" s="210"/>
      <c r="X37" s="210"/>
      <c r="Y37" s="210"/>
      <c r="Z37" s="210"/>
    </row>
    <row r="38" ht="12.75" customHeight="1">
      <c r="A38" s="436">
        <v>3710.0</v>
      </c>
      <c r="B38" s="437" t="s">
        <v>11345</v>
      </c>
      <c r="C38" s="437">
        <v>2008.0</v>
      </c>
      <c r="D38" s="511">
        <v>39506.0</v>
      </c>
      <c r="E38" s="437" t="s">
        <v>11346</v>
      </c>
      <c r="F38" s="437" t="s">
        <v>11347</v>
      </c>
      <c r="G38" s="437" t="s">
        <v>17</v>
      </c>
      <c r="H38" s="437" t="s">
        <v>11348</v>
      </c>
      <c r="I38" s="511">
        <v>40357.0</v>
      </c>
      <c r="J38" s="439">
        <v>6.0</v>
      </c>
      <c r="K38" s="647" t="s">
        <v>293</v>
      </c>
      <c r="L38" s="439" t="s">
        <v>390</v>
      </c>
      <c r="M38" s="330">
        <f t="shared" si="1"/>
        <v>851</v>
      </c>
      <c r="N38" s="210"/>
      <c r="O38" s="332">
        <v>2007.0</v>
      </c>
      <c r="P38" s="355">
        <f>COUNTIF($C$2:$C$503,"2007")</f>
        <v>14</v>
      </c>
      <c r="Q38" s="106"/>
      <c r="R38" s="107"/>
      <c r="S38" s="356">
        <f>P38/P42</f>
        <v>0.1346153846</v>
      </c>
      <c r="T38" s="25"/>
      <c r="U38" s="210"/>
      <c r="V38" s="210"/>
      <c r="W38" s="210"/>
      <c r="X38" s="210"/>
      <c r="Y38" s="210"/>
      <c r="Z38" s="210"/>
    </row>
    <row r="39" ht="12.75" customHeight="1">
      <c r="A39" s="430">
        <v>3810.0</v>
      </c>
      <c r="B39" s="431" t="s">
        <v>11349</v>
      </c>
      <c r="C39" s="431">
        <v>2007.0</v>
      </c>
      <c r="D39" s="508">
        <v>39391.0</v>
      </c>
      <c r="E39" s="431" t="s">
        <v>11350</v>
      </c>
      <c r="F39" s="431" t="s">
        <v>2451</v>
      </c>
      <c r="G39" s="431" t="s">
        <v>712</v>
      </c>
      <c r="H39" s="431" t="s">
        <v>11351</v>
      </c>
      <c r="I39" s="508">
        <v>40358.0</v>
      </c>
      <c r="J39" s="433">
        <v>6.0</v>
      </c>
      <c r="K39" s="649" t="s">
        <v>322</v>
      </c>
      <c r="L39" s="433" t="s">
        <v>390</v>
      </c>
      <c r="M39" s="327">
        <f t="shared" si="1"/>
        <v>967</v>
      </c>
      <c r="N39" s="210"/>
      <c r="O39" s="333">
        <v>2008.0</v>
      </c>
      <c r="P39" s="357">
        <f>COUNTIF($C$2:$C$503,"2008")</f>
        <v>43</v>
      </c>
      <c r="Q39" s="106"/>
      <c r="R39" s="107"/>
      <c r="S39" s="354">
        <f>P39/P42</f>
        <v>0.4134615385</v>
      </c>
      <c r="T39" s="25"/>
      <c r="U39" s="210"/>
      <c r="V39" s="210"/>
      <c r="W39" s="210"/>
      <c r="X39" s="210"/>
      <c r="Y39" s="210"/>
      <c r="Z39" s="210"/>
    </row>
    <row r="40" ht="12.75" customHeight="1">
      <c r="A40" s="436">
        <v>3910.0</v>
      </c>
      <c r="B40" s="437" t="s">
        <v>11352</v>
      </c>
      <c r="C40" s="437">
        <v>2008.0</v>
      </c>
      <c r="D40" s="511">
        <v>39813.0</v>
      </c>
      <c r="E40" s="437" t="s">
        <v>11353</v>
      </c>
      <c r="F40" s="437" t="s">
        <v>11289</v>
      </c>
      <c r="G40" s="437" t="s">
        <v>17</v>
      </c>
      <c r="H40" s="437" t="s">
        <v>11354</v>
      </c>
      <c r="I40" s="511">
        <v>40359.0</v>
      </c>
      <c r="J40" s="439">
        <v>6.0</v>
      </c>
      <c r="K40" s="650" t="s">
        <v>309</v>
      </c>
      <c r="L40" s="439" t="s">
        <v>390</v>
      </c>
      <c r="M40" s="330">
        <f t="shared" si="1"/>
        <v>546</v>
      </c>
      <c r="N40" s="210"/>
      <c r="O40" s="332">
        <v>2009.0</v>
      </c>
      <c r="P40" s="355">
        <f>COUNTIF($C$2:$C$503,"2009")</f>
        <v>19</v>
      </c>
      <c r="Q40" s="106"/>
      <c r="R40" s="107"/>
      <c r="S40" s="356">
        <f>P40/P42</f>
        <v>0.1826923077</v>
      </c>
      <c r="T40" s="25"/>
      <c r="U40" s="210"/>
      <c r="V40" s="210"/>
      <c r="W40" s="210"/>
      <c r="X40" s="210"/>
      <c r="Y40" s="210"/>
      <c r="Z40" s="210"/>
    </row>
    <row r="41" ht="12.75" customHeight="1">
      <c r="A41" s="430">
        <v>4010.0</v>
      </c>
      <c r="B41" s="431" t="s">
        <v>11355</v>
      </c>
      <c r="C41" s="431">
        <v>2004.0</v>
      </c>
      <c r="D41" s="508">
        <v>38288.0</v>
      </c>
      <c r="E41" s="431" t="s">
        <v>11356</v>
      </c>
      <c r="F41" s="431" t="s">
        <v>11357</v>
      </c>
      <c r="G41" s="431" t="s">
        <v>430</v>
      </c>
      <c r="H41" s="431" t="s">
        <v>11261</v>
      </c>
      <c r="I41" s="508">
        <v>40364.0</v>
      </c>
      <c r="J41" s="433">
        <v>7.0</v>
      </c>
      <c r="K41" s="650" t="s">
        <v>309</v>
      </c>
      <c r="L41" s="433" t="s">
        <v>386</v>
      </c>
      <c r="M41" s="327">
        <f t="shared" si="1"/>
        <v>2076</v>
      </c>
      <c r="N41" s="210"/>
      <c r="O41" s="333">
        <v>2010.0</v>
      </c>
      <c r="P41" s="357">
        <f>COUNTIF($C$2:$C$503,"2010")</f>
        <v>1</v>
      </c>
      <c r="Q41" s="106"/>
      <c r="R41" s="107"/>
      <c r="S41" s="354">
        <f>P41/P42</f>
        <v>0.009615384615</v>
      </c>
      <c r="T41" s="25"/>
      <c r="U41" s="210"/>
      <c r="V41" s="210"/>
      <c r="W41" s="210"/>
      <c r="X41" s="210"/>
      <c r="Y41" s="210"/>
      <c r="Z41" s="210"/>
    </row>
    <row r="42" ht="12.75" customHeight="1">
      <c r="A42" s="436">
        <v>4110.0</v>
      </c>
      <c r="B42" s="437" t="s">
        <v>11358</v>
      </c>
      <c r="C42" s="437">
        <v>2009.0</v>
      </c>
      <c r="D42" s="511">
        <v>39846.0</v>
      </c>
      <c r="E42" s="437" t="s">
        <v>11359</v>
      </c>
      <c r="F42" s="437" t="s">
        <v>65</v>
      </c>
      <c r="G42" s="437" t="s">
        <v>712</v>
      </c>
      <c r="H42" s="437" t="s">
        <v>9193</v>
      </c>
      <c r="I42" s="511">
        <v>40365.0</v>
      </c>
      <c r="J42" s="439">
        <v>7.0</v>
      </c>
      <c r="K42" s="650" t="s">
        <v>309</v>
      </c>
      <c r="L42" s="439" t="s">
        <v>386</v>
      </c>
      <c r="M42" s="330">
        <f t="shared" si="1"/>
        <v>519</v>
      </c>
      <c r="N42" s="210"/>
      <c r="O42" s="359" t="s">
        <v>179</v>
      </c>
      <c r="P42" s="360">
        <f>SUM(P29:R41)</f>
        <v>104</v>
      </c>
      <c r="Q42" s="361"/>
      <c r="R42" s="362"/>
      <c r="S42" s="363">
        <f>SUM(S29:S41)</f>
        <v>1</v>
      </c>
      <c r="T42" s="25"/>
      <c r="U42" s="210"/>
      <c r="V42" s="210"/>
      <c r="W42" s="210"/>
      <c r="X42" s="210"/>
      <c r="Y42" s="210"/>
      <c r="Z42" s="210"/>
    </row>
    <row r="43" ht="12.75" customHeight="1">
      <c r="A43" s="430">
        <v>4210.0</v>
      </c>
      <c r="B43" s="431" t="s">
        <v>11360</v>
      </c>
      <c r="C43" s="431">
        <v>2006.0</v>
      </c>
      <c r="D43" s="508">
        <v>38923.0</v>
      </c>
      <c r="E43" s="431" t="s">
        <v>11361</v>
      </c>
      <c r="F43" s="431" t="s">
        <v>1630</v>
      </c>
      <c r="G43" s="431" t="s">
        <v>712</v>
      </c>
      <c r="H43" s="431" t="s">
        <v>9381</v>
      </c>
      <c r="I43" s="508">
        <v>40368.0</v>
      </c>
      <c r="J43" s="433">
        <v>7.0</v>
      </c>
      <c r="K43" s="647" t="s">
        <v>293</v>
      </c>
      <c r="L43" s="433" t="s">
        <v>390</v>
      </c>
      <c r="M43" s="327">
        <f t="shared" si="1"/>
        <v>1445</v>
      </c>
      <c r="N43" s="210"/>
      <c r="O43" s="25"/>
      <c r="P43" s="25"/>
      <c r="Q43" s="25"/>
      <c r="R43" s="25"/>
      <c r="S43" s="25"/>
      <c r="T43" s="25"/>
      <c r="U43" s="210"/>
      <c r="V43" s="210"/>
      <c r="W43" s="210"/>
      <c r="X43" s="210"/>
      <c r="Y43" s="210"/>
      <c r="Z43" s="210"/>
    </row>
    <row r="44" ht="13.5" customHeight="1">
      <c r="A44" s="436">
        <v>4310.0</v>
      </c>
      <c r="B44" s="437" t="s">
        <v>11362</v>
      </c>
      <c r="C44" s="437">
        <v>2008.0</v>
      </c>
      <c r="D44" s="511">
        <v>39799.0</v>
      </c>
      <c r="E44" s="437" t="s">
        <v>11363</v>
      </c>
      <c r="F44" s="437" t="s">
        <v>11260</v>
      </c>
      <c r="G44" s="437" t="s">
        <v>17</v>
      </c>
      <c r="H44" s="437" t="s">
        <v>941</v>
      </c>
      <c r="I44" s="511">
        <v>40378.0</v>
      </c>
      <c r="J44" s="439">
        <v>7.0</v>
      </c>
      <c r="K44" s="649" t="s">
        <v>322</v>
      </c>
      <c r="L44" s="439" t="s">
        <v>395</v>
      </c>
      <c r="M44" s="330">
        <f t="shared" si="1"/>
        <v>579</v>
      </c>
      <c r="N44" s="210"/>
      <c r="O44" s="338" t="s">
        <v>847</v>
      </c>
      <c r="P44" s="95"/>
      <c r="Q44" s="95"/>
      <c r="R44" s="95"/>
      <c r="S44" s="96"/>
      <c r="T44" s="25"/>
      <c r="U44" s="210"/>
      <c r="V44" s="210"/>
      <c r="W44" s="210"/>
      <c r="X44" s="210"/>
      <c r="Y44" s="210"/>
      <c r="Z44" s="210"/>
    </row>
    <row r="45" ht="13.5" customHeight="1">
      <c r="A45" s="430">
        <v>4410.0</v>
      </c>
      <c r="B45" s="431" t="s">
        <v>11364</v>
      </c>
      <c r="C45" s="431">
        <v>2009.0</v>
      </c>
      <c r="D45" s="508">
        <v>39875.0</v>
      </c>
      <c r="E45" s="431" t="s">
        <v>11365</v>
      </c>
      <c r="F45" s="431" t="s">
        <v>65</v>
      </c>
      <c r="G45" s="431" t="s">
        <v>712</v>
      </c>
      <c r="H45" s="431" t="s">
        <v>9193</v>
      </c>
      <c r="I45" s="508">
        <v>40378.0</v>
      </c>
      <c r="J45" s="433">
        <v>7.0</v>
      </c>
      <c r="K45" s="650" t="s">
        <v>309</v>
      </c>
      <c r="L45" s="433" t="s">
        <v>390</v>
      </c>
      <c r="M45" s="327">
        <f t="shared" si="1"/>
        <v>503</v>
      </c>
      <c r="N45" s="210"/>
      <c r="O45" s="97"/>
      <c r="P45" s="98"/>
      <c r="Q45" s="98"/>
      <c r="R45" s="98"/>
      <c r="S45" s="99"/>
      <c r="T45" s="25"/>
      <c r="U45" s="210"/>
      <c r="V45" s="210"/>
      <c r="W45" s="210"/>
      <c r="X45" s="210"/>
      <c r="Y45" s="210"/>
      <c r="Z45" s="210"/>
    </row>
    <row r="46" ht="12.75" customHeight="1">
      <c r="A46" s="436">
        <v>4510.0</v>
      </c>
      <c r="B46" s="437" t="s">
        <v>11366</v>
      </c>
      <c r="C46" s="437">
        <v>2008.0</v>
      </c>
      <c r="D46" s="511">
        <v>39640.0</v>
      </c>
      <c r="E46" s="437" t="s">
        <v>11367</v>
      </c>
      <c r="F46" s="437" t="s">
        <v>6945</v>
      </c>
      <c r="G46" s="437" t="s">
        <v>17</v>
      </c>
      <c r="H46" s="437" t="s">
        <v>11332</v>
      </c>
      <c r="I46" s="511">
        <v>40380.0</v>
      </c>
      <c r="J46" s="439">
        <v>7.0</v>
      </c>
      <c r="K46" s="647" t="s">
        <v>293</v>
      </c>
      <c r="L46" s="439" t="s">
        <v>395</v>
      </c>
      <c r="M46" s="330">
        <f t="shared" si="1"/>
        <v>740</v>
      </c>
      <c r="N46" s="210"/>
      <c r="O46" s="348" t="s">
        <v>9</v>
      </c>
      <c r="P46" s="349" t="s">
        <v>107</v>
      </c>
      <c r="Q46" s="350"/>
      <c r="R46" s="351"/>
      <c r="S46" s="352" t="s">
        <v>108</v>
      </c>
      <c r="T46" s="25"/>
      <c r="U46" s="210"/>
      <c r="V46" s="210"/>
      <c r="W46" s="210"/>
      <c r="X46" s="210"/>
      <c r="Y46" s="210"/>
      <c r="Z46" s="210"/>
    </row>
    <row r="47" ht="12.75" customHeight="1">
      <c r="A47" s="430">
        <v>4610.0</v>
      </c>
      <c r="B47" s="431" t="s">
        <v>11368</v>
      </c>
      <c r="C47" s="431">
        <v>2008.0</v>
      </c>
      <c r="D47" s="508">
        <v>39813.0</v>
      </c>
      <c r="E47" s="431" t="s">
        <v>11369</v>
      </c>
      <c r="F47" s="431" t="s">
        <v>11260</v>
      </c>
      <c r="G47" s="431" t="s">
        <v>17</v>
      </c>
      <c r="H47" s="431" t="s">
        <v>11281</v>
      </c>
      <c r="I47" s="508">
        <v>40382.0</v>
      </c>
      <c r="J47" s="433">
        <v>7.0</v>
      </c>
      <c r="K47" s="649" t="s">
        <v>322</v>
      </c>
      <c r="L47" s="433" t="s">
        <v>395</v>
      </c>
      <c r="M47" s="327">
        <f t="shared" si="1"/>
        <v>569</v>
      </c>
      <c r="N47" s="210"/>
      <c r="O47" s="364" t="s">
        <v>203</v>
      </c>
      <c r="P47" s="353">
        <f>COUNTIF($J$2:$J$476,"1")</f>
        <v>7</v>
      </c>
      <c r="Q47" s="343"/>
      <c r="R47" s="344"/>
      <c r="S47" s="365">
        <f>(P47/P59)</f>
        <v>0.06730769231</v>
      </c>
      <c r="T47" s="25"/>
      <c r="U47" s="210"/>
      <c r="V47" s="210"/>
      <c r="W47" s="210"/>
      <c r="X47" s="210"/>
      <c r="Y47" s="210"/>
      <c r="Z47" s="210"/>
    </row>
    <row r="48" ht="12.75" customHeight="1">
      <c r="A48" s="436">
        <v>4710.0</v>
      </c>
      <c r="B48" s="437" t="s">
        <v>11370</v>
      </c>
      <c r="C48" s="437">
        <v>2008.0</v>
      </c>
      <c r="D48" s="511">
        <v>39667.0</v>
      </c>
      <c r="E48" s="437" t="s">
        <v>11371</v>
      </c>
      <c r="F48" s="437" t="s">
        <v>65</v>
      </c>
      <c r="G48" s="437" t="s">
        <v>17</v>
      </c>
      <c r="H48" s="437" t="s">
        <v>2139</v>
      </c>
      <c r="I48" s="511">
        <v>40385.0</v>
      </c>
      <c r="J48" s="439">
        <v>7.0</v>
      </c>
      <c r="K48" s="647" t="s">
        <v>293</v>
      </c>
      <c r="L48" s="439" t="s">
        <v>386</v>
      </c>
      <c r="M48" s="330">
        <f t="shared" si="1"/>
        <v>718</v>
      </c>
      <c r="N48" s="210"/>
      <c r="O48" s="332" t="s">
        <v>207</v>
      </c>
      <c r="P48" s="355">
        <f>COUNTIF($J$2:$J$476,"2")</f>
        <v>3</v>
      </c>
      <c r="Q48" s="106"/>
      <c r="R48" s="107"/>
      <c r="S48" s="356">
        <f>(P48/P59)</f>
        <v>0.02884615385</v>
      </c>
      <c r="T48" s="25"/>
      <c r="U48" s="210"/>
      <c r="V48" s="210"/>
      <c r="W48" s="210"/>
      <c r="X48" s="210"/>
      <c r="Y48" s="210"/>
      <c r="Z48" s="210"/>
    </row>
    <row r="49" ht="12.75" customHeight="1">
      <c r="A49" s="430">
        <v>4810.0</v>
      </c>
      <c r="B49" s="431" t="s">
        <v>11372</v>
      </c>
      <c r="C49" s="431">
        <v>2007.0</v>
      </c>
      <c r="D49" s="508">
        <v>39427.0</v>
      </c>
      <c r="E49" s="431" t="s">
        <v>11373</v>
      </c>
      <c r="F49" s="431" t="s">
        <v>11374</v>
      </c>
      <c r="G49" s="431" t="s">
        <v>806</v>
      </c>
      <c r="H49" s="431" t="s">
        <v>2190</v>
      </c>
      <c r="I49" s="508">
        <v>40392.0</v>
      </c>
      <c r="J49" s="433">
        <v>8.0</v>
      </c>
      <c r="K49" s="647" t="s">
        <v>293</v>
      </c>
      <c r="L49" s="433" t="s">
        <v>390</v>
      </c>
      <c r="M49" s="327">
        <f t="shared" si="1"/>
        <v>965</v>
      </c>
      <c r="N49" s="210"/>
      <c r="O49" s="333" t="s">
        <v>213</v>
      </c>
      <c r="P49" s="357">
        <f>COUNTIF($J$2:$J$476,"3")</f>
        <v>5</v>
      </c>
      <c r="Q49" s="106"/>
      <c r="R49" s="107"/>
      <c r="S49" s="354">
        <f>(P49/P59)</f>
        <v>0.04807692308</v>
      </c>
      <c r="T49" s="25"/>
      <c r="U49" s="210"/>
      <c r="V49" s="210"/>
      <c r="W49" s="210"/>
      <c r="X49" s="210"/>
      <c r="Y49" s="210"/>
      <c r="Z49" s="210"/>
    </row>
    <row r="50" ht="12.75" customHeight="1">
      <c r="A50" s="436">
        <v>4910.0</v>
      </c>
      <c r="B50" s="437" t="s">
        <v>11375</v>
      </c>
      <c r="C50" s="437">
        <v>1996.0</v>
      </c>
      <c r="D50" s="511">
        <v>35230.0</v>
      </c>
      <c r="E50" s="437" t="s">
        <v>11376</v>
      </c>
      <c r="F50" s="437" t="s">
        <v>11377</v>
      </c>
      <c r="G50" s="437" t="s">
        <v>806</v>
      </c>
      <c r="H50" s="437" t="s">
        <v>2328</v>
      </c>
      <c r="I50" s="511">
        <v>40393.0</v>
      </c>
      <c r="J50" s="439">
        <v>8.0</v>
      </c>
      <c r="K50" s="648" t="s">
        <v>344</v>
      </c>
      <c r="L50" s="439" t="s">
        <v>395</v>
      </c>
      <c r="M50" s="330">
        <f t="shared" si="1"/>
        <v>5163</v>
      </c>
      <c r="N50" s="210"/>
      <c r="O50" s="332" t="s">
        <v>219</v>
      </c>
      <c r="P50" s="355">
        <f>COUNTIF($J$2:$J$476,"4")</f>
        <v>7</v>
      </c>
      <c r="Q50" s="106"/>
      <c r="R50" s="107"/>
      <c r="S50" s="356">
        <f>(P50/P59)</f>
        <v>0.06730769231</v>
      </c>
      <c r="T50" s="25"/>
      <c r="U50" s="210"/>
      <c r="V50" s="210"/>
      <c r="W50" s="210"/>
      <c r="X50" s="210"/>
      <c r="Y50" s="210"/>
      <c r="Z50" s="210"/>
    </row>
    <row r="51" ht="12.75" customHeight="1">
      <c r="A51" s="430">
        <v>5010.0</v>
      </c>
      <c r="B51" s="431" t="s">
        <v>11378</v>
      </c>
      <c r="C51" s="431">
        <v>2006.0</v>
      </c>
      <c r="D51" s="508">
        <v>39001.0</v>
      </c>
      <c r="E51" s="431" t="s">
        <v>11379</v>
      </c>
      <c r="F51" s="431" t="s">
        <v>5694</v>
      </c>
      <c r="G51" s="431" t="s">
        <v>806</v>
      </c>
      <c r="H51" s="431" t="s">
        <v>2328</v>
      </c>
      <c r="I51" s="508">
        <v>40393.0</v>
      </c>
      <c r="J51" s="433">
        <v>8.0</v>
      </c>
      <c r="K51" s="649" t="s">
        <v>322</v>
      </c>
      <c r="L51" s="433" t="s">
        <v>395</v>
      </c>
      <c r="M51" s="327">
        <f t="shared" si="1"/>
        <v>1392</v>
      </c>
      <c r="N51" s="210"/>
      <c r="O51" s="333" t="s">
        <v>223</v>
      </c>
      <c r="P51" s="357">
        <f>COUNTIF($J$2:$J$476,"5")</f>
        <v>4</v>
      </c>
      <c r="Q51" s="106"/>
      <c r="R51" s="107"/>
      <c r="S51" s="354">
        <f>(P51/P59)</f>
        <v>0.03846153846</v>
      </c>
      <c r="T51" s="25"/>
      <c r="U51" s="210"/>
      <c r="V51" s="210"/>
      <c r="W51" s="210"/>
      <c r="X51" s="210"/>
      <c r="Y51" s="210"/>
      <c r="Z51" s="210"/>
    </row>
    <row r="52" ht="13.5" customHeight="1">
      <c r="A52" s="436">
        <v>5110.0</v>
      </c>
      <c r="B52" s="437" t="s">
        <v>11380</v>
      </c>
      <c r="C52" s="437">
        <v>2006.0</v>
      </c>
      <c r="D52" s="511">
        <v>39080.0</v>
      </c>
      <c r="E52" s="437" t="s">
        <v>11381</v>
      </c>
      <c r="F52" s="437" t="s">
        <v>11382</v>
      </c>
      <c r="G52" s="437" t="s">
        <v>806</v>
      </c>
      <c r="H52" s="437" t="s">
        <v>1015</v>
      </c>
      <c r="I52" s="511">
        <v>40393.0</v>
      </c>
      <c r="J52" s="439">
        <v>8.0</v>
      </c>
      <c r="K52" s="649" t="s">
        <v>322</v>
      </c>
      <c r="L52" s="439" t="s">
        <v>386</v>
      </c>
      <c r="M52" s="330">
        <f t="shared" si="1"/>
        <v>1313</v>
      </c>
      <c r="N52" s="210"/>
      <c r="O52" s="332" t="s">
        <v>229</v>
      </c>
      <c r="P52" s="355">
        <f>COUNTIF($J$2:$J$476,"6")</f>
        <v>13</v>
      </c>
      <c r="Q52" s="106"/>
      <c r="R52" s="107"/>
      <c r="S52" s="356">
        <f>(P52/P59)</f>
        <v>0.125</v>
      </c>
      <c r="T52" s="25"/>
      <c r="U52" s="210"/>
      <c r="V52" s="210"/>
      <c r="W52" s="210"/>
      <c r="X52" s="210"/>
      <c r="Y52" s="210"/>
      <c r="Z52" s="210"/>
    </row>
    <row r="53" ht="13.5" customHeight="1">
      <c r="A53" s="430">
        <v>5210.0</v>
      </c>
      <c r="B53" s="431" t="s">
        <v>11383</v>
      </c>
      <c r="C53" s="431">
        <v>2006.0</v>
      </c>
      <c r="D53" s="508">
        <v>38989.0</v>
      </c>
      <c r="E53" s="431" t="s">
        <v>11384</v>
      </c>
      <c r="F53" s="431" t="s">
        <v>11382</v>
      </c>
      <c r="G53" s="431" t="s">
        <v>806</v>
      </c>
      <c r="H53" s="431" t="s">
        <v>1015</v>
      </c>
      <c r="I53" s="508">
        <v>40393.0</v>
      </c>
      <c r="J53" s="433">
        <v>8.0</v>
      </c>
      <c r="K53" s="649" t="s">
        <v>322</v>
      </c>
      <c r="L53" s="433" t="s">
        <v>386</v>
      </c>
      <c r="M53" s="327">
        <f t="shared" si="1"/>
        <v>1404</v>
      </c>
      <c r="N53" s="210"/>
      <c r="O53" s="333" t="s">
        <v>235</v>
      </c>
      <c r="P53" s="357">
        <f>COUNTIF($J$2:$J$476,"7")</f>
        <v>8</v>
      </c>
      <c r="Q53" s="106"/>
      <c r="R53" s="107"/>
      <c r="S53" s="354">
        <f>(P53/P59)</f>
        <v>0.07692307692</v>
      </c>
      <c r="T53" s="25"/>
      <c r="U53" s="210"/>
      <c r="V53" s="210"/>
      <c r="W53" s="210"/>
      <c r="X53" s="210"/>
      <c r="Y53" s="210"/>
      <c r="Z53" s="210"/>
    </row>
    <row r="54" ht="12.75" customHeight="1">
      <c r="A54" s="436">
        <v>5310.0</v>
      </c>
      <c r="B54" s="437" t="s">
        <v>11385</v>
      </c>
      <c r="C54" s="437">
        <v>2006.0</v>
      </c>
      <c r="D54" s="511">
        <v>38898.0</v>
      </c>
      <c r="E54" s="437" t="s">
        <v>11386</v>
      </c>
      <c r="F54" s="437" t="s">
        <v>11387</v>
      </c>
      <c r="G54" s="437" t="s">
        <v>430</v>
      </c>
      <c r="H54" s="437" t="s">
        <v>11261</v>
      </c>
      <c r="I54" s="511">
        <v>40402.0</v>
      </c>
      <c r="J54" s="439">
        <v>8.0</v>
      </c>
      <c r="K54" s="650" t="s">
        <v>309</v>
      </c>
      <c r="L54" s="439" t="s">
        <v>395</v>
      </c>
      <c r="M54" s="330">
        <f t="shared" si="1"/>
        <v>1504</v>
      </c>
      <c r="N54" s="210"/>
      <c r="O54" s="332" t="s">
        <v>239</v>
      </c>
      <c r="P54" s="355">
        <f>COUNTIF($J$2:$J$476,"8")</f>
        <v>14</v>
      </c>
      <c r="Q54" s="106"/>
      <c r="R54" s="107"/>
      <c r="S54" s="356">
        <f>(P54/P59)</f>
        <v>0.1346153846</v>
      </c>
      <c r="T54" s="25"/>
      <c r="U54" s="210"/>
      <c r="V54" s="210"/>
      <c r="W54" s="210"/>
      <c r="X54" s="210"/>
      <c r="Y54" s="210"/>
      <c r="Z54" s="210"/>
    </row>
    <row r="55" ht="12.75" customHeight="1">
      <c r="A55" s="430">
        <v>5410.0</v>
      </c>
      <c r="B55" s="431" t="s">
        <v>11388</v>
      </c>
      <c r="C55" s="431">
        <v>2008.0</v>
      </c>
      <c r="D55" s="508">
        <v>39758.0</v>
      </c>
      <c r="E55" s="431" t="s">
        <v>11389</v>
      </c>
      <c r="F55" s="431" t="s">
        <v>3859</v>
      </c>
      <c r="G55" s="431" t="s">
        <v>17</v>
      </c>
      <c r="H55" s="431" t="s">
        <v>5757</v>
      </c>
      <c r="I55" s="508">
        <v>40414.0</v>
      </c>
      <c r="J55" s="433">
        <v>8.0</v>
      </c>
      <c r="K55" s="647" t="s">
        <v>293</v>
      </c>
      <c r="L55" s="433" t="s">
        <v>390</v>
      </c>
      <c r="M55" s="327">
        <f t="shared" si="1"/>
        <v>656</v>
      </c>
      <c r="N55" s="210"/>
      <c r="O55" s="333" t="s">
        <v>245</v>
      </c>
      <c r="P55" s="357">
        <f>COUNTIF($J$2:$J$476,"9")</f>
        <v>13</v>
      </c>
      <c r="Q55" s="106"/>
      <c r="R55" s="107"/>
      <c r="S55" s="354">
        <f>(P55/P59)</f>
        <v>0.125</v>
      </c>
      <c r="T55" s="25"/>
      <c r="U55" s="210"/>
      <c r="V55" s="210"/>
      <c r="W55" s="210"/>
      <c r="X55" s="210"/>
      <c r="Y55" s="210"/>
      <c r="Z55" s="210"/>
    </row>
    <row r="56" ht="12.75" customHeight="1">
      <c r="A56" s="436">
        <v>5510.0</v>
      </c>
      <c r="B56" s="437" t="s">
        <v>11390</v>
      </c>
      <c r="C56" s="437">
        <v>2007.0</v>
      </c>
      <c r="D56" s="511">
        <v>39307.0</v>
      </c>
      <c r="E56" s="437" t="s">
        <v>11391</v>
      </c>
      <c r="F56" s="437" t="s">
        <v>11392</v>
      </c>
      <c r="G56" s="437" t="s">
        <v>17</v>
      </c>
      <c r="H56" s="437" t="s">
        <v>5757</v>
      </c>
      <c r="I56" s="511">
        <v>40417.0</v>
      </c>
      <c r="J56" s="439">
        <v>8.0</v>
      </c>
      <c r="K56" s="649" t="s">
        <v>322</v>
      </c>
      <c r="L56" s="439" t="s">
        <v>395</v>
      </c>
      <c r="M56" s="330">
        <f t="shared" si="1"/>
        <v>1110</v>
      </c>
      <c r="N56" s="210"/>
      <c r="O56" s="332" t="s">
        <v>252</v>
      </c>
      <c r="P56" s="355">
        <f>COUNTIF($J$2:$J$476,"10")</f>
        <v>8</v>
      </c>
      <c r="Q56" s="106"/>
      <c r="R56" s="107"/>
      <c r="S56" s="356">
        <f>(P56/P59)</f>
        <v>0.07692307692</v>
      </c>
      <c r="T56" s="25"/>
      <c r="U56" s="210"/>
      <c r="V56" s="210"/>
      <c r="W56" s="210"/>
      <c r="X56" s="210"/>
      <c r="Y56" s="210"/>
      <c r="Z56" s="210"/>
    </row>
    <row r="57" ht="12.75" customHeight="1">
      <c r="A57" s="430">
        <v>5610.0</v>
      </c>
      <c r="B57" s="431" t="s">
        <v>11393</v>
      </c>
      <c r="C57" s="431">
        <v>2007.0</v>
      </c>
      <c r="D57" s="508">
        <v>39428.0</v>
      </c>
      <c r="E57" s="431" t="s">
        <v>11394</v>
      </c>
      <c r="F57" s="431" t="s">
        <v>1001</v>
      </c>
      <c r="G57" s="431" t="s">
        <v>712</v>
      </c>
      <c r="H57" s="431" t="s">
        <v>11335</v>
      </c>
      <c r="I57" s="508">
        <v>40417.0</v>
      </c>
      <c r="J57" s="433">
        <v>8.0</v>
      </c>
      <c r="K57" s="650" t="s">
        <v>309</v>
      </c>
      <c r="L57" s="433" t="s">
        <v>395</v>
      </c>
      <c r="M57" s="327">
        <f t="shared" si="1"/>
        <v>989</v>
      </c>
      <c r="N57" s="210"/>
      <c r="O57" s="333" t="s">
        <v>258</v>
      </c>
      <c r="P57" s="357">
        <f>COUNTIF($J$2:$J$476,"11")</f>
        <v>11</v>
      </c>
      <c r="Q57" s="106"/>
      <c r="R57" s="107"/>
      <c r="S57" s="354">
        <f>(P57/P59)</f>
        <v>0.1057692308</v>
      </c>
      <c r="T57" s="25"/>
      <c r="U57" s="210"/>
      <c r="V57" s="210"/>
      <c r="W57" s="210"/>
      <c r="X57" s="210"/>
      <c r="Y57" s="210"/>
      <c r="Z57" s="210"/>
    </row>
    <row r="58" ht="12.75" customHeight="1">
      <c r="A58" s="436">
        <v>5710.0</v>
      </c>
      <c r="B58" s="437" t="s">
        <v>11395</v>
      </c>
      <c r="C58" s="437">
        <v>2006.0</v>
      </c>
      <c r="D58" s="511">
        <v>39021.0</v>
      </c>
      <c r="E58" s="437" t="s">
        <v>11396</v>
      </c>
      <c r="F58" s="437" t="s">
        <v>11397</v>
      </c>
      <c r="G58" s="437" t="s">
        <v>806</v>
      </c>
      <c r="H58" s="437" t="s">
        <v>2328</v>
      </c>
      <c r="I58" s="511">
        <v>40417.0</v>
      </c>
      <c r="J58" s="439">
        <v>8.0</v>
      </c>
      <c r="K58" s="649" t="s">
        <v>322</v>
      </c>
      <c r="L58" s="439" t="s">
        <v>395</v>
      </c>
      <c r="M58" s="330">
        <f t="shared" si="1"/>
        <v>1396</v>
      </c>
      <c r="N58" s="210"/>
      <c r="O58" s="366" t="s">
        <v>264</v>
      </c>
      <c r="P58" s="355">
        <f>COUNTIF($J$2:$J$476,"12")</f>
        <v>11</v>
      </c>
      <c r="Q58" s="106"/>
      <c r="R58" s="107"/>
      <c r="S58" s="367">
        <f>(P58/P59)</f>
        <v>0.1057692308</v>
      </c>
      <c r="T58" s="25"/>
      <c r="U58" s="210"/>
      <c r="V58" s="210"/>
      <c r="W58" s="210"/>
      <c r="X58" s="210"/>
      <c r="Y58" s="210"/>
      <c r="Z58" s="210"/>
    </row>
    <row r="59" ht="12.75" customHeight="1">
      <c r="A59" s="430">
        <v>5810.0</v>
      </c>
      <c r="B59" s="431" t="s">
        <v>11398</v>
      </c>
      <c r="C59" s="431">
        <v>2007.0</v>
      </c>
      <c r="D59" s="508">
        <v>39405.0</v>
      </c>
      <c r="E59" s="431" t="s">
        <v>11399</v>
      </c>
      <c r="F59" s="431" t="s">
        <v>11264</v>
      </c>
      <c r="G59" s="431" t="s">
        <v>712</v>
      </c>
      <c r="H59" s="431" t="s">
        <v>45</v>
      </c>
      <c r="I59" s="508">
        <v>40421.0</v>
      </c>
      <c r="J59" s="433">
        <v>8.0</v>
      </c>
      <c r="K59" s="647" t="s">
        <v>293</v>
      </c>
      <c r="L59" s="433" t="s">
        <v>395</v>
      </c>
      <c r="M59" s="327">
        <f t="shared" si="1"/>
        <v>1016</v>
      </c>
      <c r="N59" s="210"/>
      <c r="O59" s="359" t="s">
        <v>268</v>
      </c>
      <c r="P59" s="360">
        <f>SUM(P47:R58)</f>
        <v>104</v>
      </c>
      <c r="Q59" s="361"/>
      <c r="R59" s="362"/>
      <c r="S59" s="363">
        <f>SUM(S47:S58)</f>
        <v>1</v>
      </c>
      <c r="T59" s="25"/>
      <c r="U59" s="210"/>
      <c r="V59" s="210"/>
      <c r="W59" s="210"/>
      <c r="X59" s="210"/>
      <c r="Y59" s="210"/>
      <c r="Z59" s="210"/>
    </row>
    <row r="60" ht="12.75" customHeight="1">
      <c r="A60" s="436">
        <v>5910.0</v>
      </c>
      <c r="B60" s="437" t="s">
        <v>11400</v>
      </c>
      <c r="C60" s="437">
        <v>2009.0</v>
      </c>
      <c r="D60" s="511">
        <v>39891.0</v>
      </c>
      <c r="E60" s="437" t="s">
        <v>11401</v>
      </c>
      <c r="F60" s="437" t="s">
        <v>3859</v>
      </c>
      <c r="G60" s="437" t="s">
        <v>17</v>
      </c>
      <c r="H60" s="437" t="s">
        <v>11281</v>
      </c>
      <c r="I60" s="511">
        <v>40421.0</v>
      </c>
      <c r="J60" s="439">
        <v>8.0</v>
      </c>
      <c r="K60" s="647" t="s">
        <v>293</v>
      </c>
      <c r="L60" s="439" t="s">
        <v>390</v>
      </c>
      <c r="M60" s="330">
        <f t="shared" si="1"/>
        <v>530</v>
      </c>
      <c r="N60" s="210"/>
      <c r="O60" s="25"/>
      <c r="P60" s="25"/>
      <c r="Q60" s="25"/>
      <c r="R60" s="25"/>
      <c r="S60" s="25"/>
      <c r="T60" s="25"/>
      <c r="U60" s="210"/>
      <c r="V60" s="210"/>
      <c r="W60" s="210"/>
      <c r="X60" s="210"/>
      <c r="Y60" s="210"/>
      <c r="Z60" s="210"/>
    </row>
    <row r="61" ht="13.5" customHeight="1">
      <c r="A61" s="430">
        <v>6010.0</v>
      </c>
      <c r="B61" s="431" t="s">
        <v>11402</v>
      </c>
      <c r="C61" s="431">
        <v>2005.0</v>
      </c>
      <c r="D61" s="508">
        <v>38700.0</v>
      </c>
      <c r="E61" s="431" t="s">
        <v>11403</v>
      </c>
      <c r="F61" s="431" t="s">
        <v>11404</v>
      </c>
      <c r="G61" s="431" t="s">
        <v>806</v>
      </c>
      <c r="H61" s="431" t="s">
        <v>11240</v>
      </c>
      <c r="I61" s="508">
        <v>40421.0</v>
      </c>
      <c r="J61" s="433">
        <v>8.0</v>
      </c>
      <c r="K61" s="649" t="s">
        <v>322</v>
      </c>
      <c r="L61" s="433" t="s">
        <v>390</v>
      </c>
      <c r="M61" s="327">
        <f t="shared" si="1"/>
        <v>1721</v>
      </c>
      <c r="N61" s="210"/>
      <c r="O61" s="368" t="s">
        <v>278</v>
      </c>
      <c r="P61" s="95"/>
      <c r="Q61" s="95"/>
      <c r="R61" s="95"/>
      <c r="S61" s="95"/>
      <c r="T61" s="96"/>
      <c r="U61" s="210"/>
      <c r="V61" s="210"/>
      <c r="W61" s="210"/>
      <c r="X61" s="210"/>
      <c r="Y61" s="210"/>
      <c r="Z61" s="210"/>
    </row>
    <row r="62" ht="12.75" customHeight="1">
      <c r="A62" s="436">
        <v>6110.0</v>
      </c>
      <c r="B62" s="437" t="s">
        <v>11405</v>
      </c>
      <c r="C62" s="437">
        <v>2008.0</v>
      </c>
      <c r="D62" s="511">
        <v>39771.0</v>
      </c>
      <c r="E62" s="437" t="s">
        <v>11406</v>
      </c>
      <c r="F62" s="437" t="s">
        <v>228</v>
      </c>
      <c r="G62" s="437" t="s">
        <v>712</v>
      </c>
      <c r="H62" s="437" t="s">
        <v>6340</v>
      </c>
      <c r="I62" s="511">
        <v>40421.0</v>
      </c>
      <c r="J62" s="439">
        <v>8.0</v>
      </c>
      <c r="K62" s="647" t="s">
        <v>293</v>
      </c>
      <c r="L62" s="439" t="s">
        <v>390</v>
      </c>
      <c r="M62" s="330">
        <f t="shared" si="1"/>
        <v>650</v>
      </c>
      <c r="N62" s="210"/>
      <c r="O62" s="97"/>
      <c r="P62" s="98"/>
      <c r="Q62" s="98"/>
      <c r="R62" s="98"/>
      <c r="S62" s="98"/>
      <c r="T62" s="99"/>
      <c r="U62" s="210"/>
      <c r="V62" s="210"/>
      <c r="W62" s="210"/>
      <c r="X62" s="210"/>
      <c r="Y62" s="210"/>
      <c r="Z62" s="210"/>
    </row>
    <row r="63" ht="12.75" customHeight="1">
      <c r="A63" s="430">
        <v>6210.0</v>
      </c>
      <c r="B63" s="431" t="s">
        <v>11407</v>
      </c>
      <c r="C63" s="431">
        <v>2008.0</v>
      </c>
      <c r="D63" s="508">
        <v>39475.0</v>
      </c>
      <c r="E63" s="431" t="s">
        <v>11408</v>
      </c>
      <c r="F63" s="431" t="s">
        <v>11409</v>
      </c>
      <c r="G63" s="431" t="s">
        <v>806</v>
      </c>
      <c r="H63" s="431" t="s">
        <v>11308</v>
      </c>
      <c r="I63" s="508">
        <v>40423.0</v>
      </c>
      <c r="J63" s="433">
        <v>9.0</v>
      </c>
      <c r="K63" s="649" t="s">
        <v>322</v>
      </c>
      <c r="L63" s="433" t="s">
        <v>395</v>
      </c>
      <c r="M63" s="327">
        <f t="shared" si="1"/>
        <v>948</v>
      </c>
      <c r="N63" s="210"/>
      <c r="O63" s="369" t="s">
        <v>288</v>
      </c>
      <c r="P63" s="370"/>
      <c r="Q63" s="370"/>
      <c r="R63" s="371"/>
      <c r="S63" s="531" t="s">
        <v>289</v>
      </c>
      <c r="T63" s="532" t="s">
        <v>108</v>
      </c>
      <c r="U63" s="210"/>
      <c r="V63" s="210"/>
      <c r="W63" s="210"/>
      <c r="X63" s="210"/>
      <c r="Y63" s="210"/>
      <c r="Z63" s="210"/>
    </row>
    <row r="64" ht="12.75" customHeight="1">
      <c r="A64" s="436">
        <v>6310.0</v>
      </c>
      <c r="B64" s="437" t="s">
        <v>11410</v>
      </c>
      <c r="C64" s="437">
        <v>2008.0</v>
      </c>
      <c r="D64" s="511">
        <v>39475.0</v>
      </c>
      <c r="E64" s="437" t="s">
        <v>11411</v>
      </c>
      <c r="F64" s="437" t="s">
        <v>11409</v>
      </c>
      <c r="G64" s="437" t="s">
        <v>806</v>
      </c>
      <c r="H64" s="437" t="s">
        <v>11308</v>
      </c>
      <c r="I64" s="511">
        <v>40423.0</v>
      </c>
      <c r="J64" s="439">
        <v>9.0</v>
      </c>
      <c r="K64" s="649" t="s">
        <v>322</v>
      </c>
      <c r="L64" s="439" t="s">
        <v>395</v>
      </c>
      <c r="M64" s="330">
        <f t="shared" si="1"/>
        <v>948</v>
      </c>
      <c r="N64" s="210"/>
      <c r="O64" s="533" t="s">
        <v>293</v>
      </c>
      <c r="P64" s="534"/>
      <c r="Q64" s="534"/>
      <c r="R64" s="535"/>
      <c r="S64" s="376">
        <f>COUNTIF($K$2:$K$476,"I - Extremamente tóxico")</f>
        <v>46</v>
      </c>
      <c r="T64" s="377">
        <f>(S64/S76)</f>
        <v>0.4423076923</v>
      </c>
      <c r="U64" s="210"/>
      <c r="V64" s="210"/>
      <c r="W64" s="210"/>
      <c r="X64" s="210"/>
      <c r="Y64" s="210"/>
      <c r="Z64" s="210"/>
    </row>
    <row r="65" ht="12.75" customHeight="1">
      <c r="A65" s="430">
        <v>6410.0</v>
      </c>
      <c r="B65" s="431" t="s">
        <v>11412</v>
      </c>
      <c r="C65" s="431">
        <v>2008.0</v>
      </c>
      <c r="D65" s="508">
        <v>39750.0</v>
      </c>
      <c r="E65" s="431" t="s">
        <v>11413</v>
      </c>
      <c r="F65" s="431" t="s">
        <v>422</v>
      </c>
      <c r="G65" s="431" t="s">
        <v>712</v>
      </c>
      <c r="H65" s="431" t="s">
        <v>11414</v>
      </c>
      <c r="I65" s="508">
        <v>40423.0</v>
      </c>
      <c r="J65" s="433">
        <v>9.0</v>
      </c>
      <c r="K65" s="649" t="s">
        <v>322</v>
      </c>
      <c r="L65" s="433" t="s">
        <v>395</v>
      </c>
      <c r="M65" s="327">
        <f t="shared" si="1"/>
        <v>673</v>
      </c>
      <c r="N65" s="210"/>
      <c r="O65" s="378" t="s">
        <v>297</v>
      </c>
      <c r="P65" s="379"/>
      <c r="Q65" s="379"/>
      <c r="R65" s="380"/>
      <c r="S65" s="381">
        <f>COUNTIF($K$2:$K$476,"Categoria 1 - Produto Extremamente Tóxico")</f>
        <v>0</v>
      </c>
      <c r="T65" s="382">
        <f>(S65/S76)</f>
        <v>0</v>
      </c>
      <c r="U65" s="210"/>
      <c r="V65" s="210"/>
      <c r="W65" s="210"/>
      <c r="X65" s="210"/>
      <c r="Y65" s="210"/>
      <c r="Z65" s="210"/>
    </row>
    <row r="66" ht="12.75" customHeight="1">
      <c r="A66" s="436">
        <v>6510.0</v>
      </c>
      <c r="B66" s="437" t="s">
        <v>11415</v>
      </c>
      <c r="C66" s="437">
        <v>2008.0</v>
      </c>
      <c r="D66" s="511">
        <v>39455.0</v>
      </c>
      <c r="E66" s="437" t="s">
        <v>11416</v>
      </c>
      <c r="F66" s="437" t="s">
        <v>11417</v>
      </c>
      <c r="G66" s="437" t="s">
        <v>806</v>
      </c>
      <c r="H66" s="437" t="s">
        <v>11261</v>
      </c>
      <c r="I66" s="511">
        <v>40434.0</v>
      </c>
      <c r="J66" s="439">
        <v>9.0</v>
      </c>
      <c r="K66" s="647" t="s">
        <v>293</v>
      </c>
      <c r="L66" s="439" t="s">
        <v>390</v>
      </c>
      <c r="M66" s="330">
        <f t="shared" si="1"/>
        <v>979</v>
      </c>
      <c r="N66" s="210"/>
      <c r="O66" s="378" t="s">
        <v>302</v>
      </c>
      <c r="P66" s="379"/>
      <c r="Q66" s="379"/>
      <c r="R66" s="380"/>
      <c r="S66" s="381">
        <f>COUNTIF($K$2:$K$476,"Categoria 2 - Produto Altamente Tóxico")</f>
        <v>0</v>
      </c>
      <c r="T66" s="382">
        <f>(S66/S76)</f>
        <v>0</v>
      </c>
      <c r="U66" s="210"/>
      <c r="V66" s="210"/>
      <c r="W66" s="210"/>
      <c r="X66" s="210"/>
      <c r="Y66" s="210"/>
      <c r="Z66" s="210"/>
    </row>
    <row r="67" ht="12.75" customHeight="1">
      <c r="A67" s="430">
        <v>6610.0</v>
      </c>
      <c r="B67" s="431" t="s">
        <v>11418</v>
      </c>
      <c r="C67" s="431">
        <v>2006.0</v>
      </c>
      <c r="D67" s="508">
        <v>38806.0</v>
      </c>
      <c r="E67" s="431" t="s">
        <v>11419</v>
      </c>
      <c r="F67" s="431" t="s">
        <v>11420</v>
      </c>
      <c r="G67" s="431" t="s">
        <v>806</v>
      </c>
      <c r="H67" s="431" t="s">
        <v>11327</v>
      </c>
      <c r="I67" s="508">
        <v>40435.0</v>
      </c>
      <c r="J67" s="433">
        <v>9.0</v>
      </c>
      <c r="K67" s="647" t="s">
        <v>293</v>
      </c>
      <c r="L67" s="433" t="s">
        <v>395</v>
      </c>
      <c r="M67" s="327">
        <f t="shared" si="1"/>
        <v>1629</v>
      </c>
      <c r="N67" s="210"/>
      <c r="O67" s="383" t="s">
        <v>309</v>
      </c>
      <c r="P67" s="379"/>
      <c r="Q67" s="379"/>
      <c r="R67" s="380"/>
      <c r="S67" s="384">
        <f>COUNTIF($K$2:$K$476,"II - Altamente tóxico")</f>
        <v>20</v>
      </c>
      <c r="T67" s="385">
        <f>(S67/S76)</f>
        <v>0.1923076923</v>
      </c>
      <c r="U67" s="210"/>
      <c r="V67" s="210"/>
      <c r="W67" s="210"/>
      <c r="X67" s="210"/>
      <c r="Y67" s="210"/>
      <c r="Z67" s="210"/>
    </row>
    <row r="68" ht="12.75" customHeight="1">
      <c r="A68" s="436">
        <v>6710.0</v>
      </c>
      <c r="B68" s="437" t="s">
        <v>11421</v>
      </c>
      <c r="C68" s="437">
        <v>2007.0</v>
      </c>
      <c r="D68" s="511">
        <v>39437.0</v>
      </c>
      <c r="E68" s="437" t="s">
        <v>11422</v>
      </c>
      <c r="F68" s="437" t="s">
        <v>11423</v>
      </c>
      <c r="G68" s="437" t="s">
        <v>806</v>
      </c>
      <c r="H68" s="437" t="s">
        <v>1015</v>
      </c>
      <c r="I68" s="511">
        <v>40435.0</v>
      </c>
      <c r="J68" s="439">
        <v>9.0</v>
      </c>
      <c r="K68" s="647" t="s">
        <v>293</v>
      </c>
      <c r="L68" s="439" t="s">
        <v>390</v>
      </c>
      <c r="M68" s="330">
        <f t="shared" si="1"/>
        <v>998</v>
      </c>
      <c r="N68" s="210"/>
      <c r="O68" s="383" t="s">
        <v>316</v>
      </c>
      <c r="P68" s="379"/>
      <c r="Q68" s="379"/>
      <c r="R68" s="380"/>
      <c r="S68" s="384">
        <f>COUNTIF($K$2:$K$476,"Categoria 3 - Produto Moderadamente Tóxico")</f>
        <v>0</v>
      </c>
      <c r="T68" s="385">
        <f>(S68/S76)</f>
        <v>0</v>
      </c>
      <c r="U68" s="210"/>
      <c r="V68" s="210"/>
      <c r="W68" s="210"/>
      <c r="X68" s="210"/>
      <c r="Y68" s="210"/>
      <c r="Z68" s="210"/>
    </row>
    <row r="69" ht="14.25" customHeight="1">
      <c r="A69" s="430">
        <v>6810.0</v>
      </c>
      <c r="B69" s="431" t="s">
        <v>11424</v>
      </c>
      <c r="C69" s="431">
        <v>2008.0</v>
      </c>
      <c r="D69" s="508">
        <v>39470.0</v>
      </c>
      <c r="E69" s="431" t="s">
        <v>11425</v>
      </c>
      <c r="F69" s="431" t="s">
        <v>2716</v>
      </c>
      <c r="G69" s="431" t="s">
        <v>725</v>
      </c>
      <c r="H69" s="431" t="s">
        <v>11121</v>
      </c>
      <c r="I69" s="508">
        <v>40435.0</v>
      </c>
      <c r="J69" s="433">
        <v>9.0</v>
      </c>
      <c r="K69" s="648" t="s">
        <v>344</v>
      </c>
      <c r="L69" s="433" t="s">
        <v>399</v>
      </c>
      <c r="M69" s="327">
        <f t="shared" si="1"/>
        <v>965</v>
      </c>
      <c r="N69" s="210"/>
      <c r="O69" s="386" t="s">
        <v>322</v>
      </c>
      <c r="P69" s="379"/>
      <c r="Q69" s="379"/>
      <c r="R69" s="380"/>
      <c r="S69" s="387">
        <f>COUNTIF($K$2:$K$476,"III - Medianamente tóxico")</f>
        <v>33</v>
      </c>
      <c r="T69" s="388">
        <f>(S69/S76)</f>
        <v>0.3173076923</v>
      </c>
      <c r="U69" s="210"/>
      <c r="V69" s="210"/>
      <c r="W69" s="210"/>
      <c r="X69" s="210"/>
      <c r="Y69" s="210"/>
      <c r="Z69" s="210"/>
    </row>
    <row r="70" ht="13.5" customHeight="1">
      <c r="A70" s="436">
        <v>6910.0</v>
      </c>
      <c r="B70" s="437" t="s">
        <v>11426</v>
      </c>
      <c r="C70" s="437">
        <v>2008.0</v>
      </c>
      <c r="D70" s="511">
        <v>39636.0</v>
      </c>
      <c r="E70" s="437" t="s">
        <v>11427</v>
      </c>
      <c r="F70" s="437" t="s">
        <v>3146</v>
      </c>
      <c r="G70" s="437" t="s">
        <v>17</v>
      </c>
      <c r="H70" s="437" t="s">
        <v>11327</v>
      </c>
      <c r="I70" s="511">
        <v>40435.0</v>
      </c>
      <c r="J70" s="439">
        <v>9.0</v>
      </c>
      <c r="K70" s="650" t="s">
        <v>309</v>
      </c>
      <c r="L70" s="439" t="s">
        <v>390</v>
      </c>
      <c r="M70" s="330">
        <f t="shared" si="1"/>
        <v>799</v>
      </c>
      <c r="N70" s="210"/>
      <c r="O70" s="386" t="s">
        <v>329</v>
      </c>
      <c r="P70" s="379"/>
      <c r="Q70" s="379"/>
      <c r="R70" s="380"/>
      <c r="S70" s="387">
        <f>COUNTIF($K$2:$K$476,"Categoria 4 - Produto Pouco Tóxico")</f>
        <v>0</v>
      </c>
      <c r="T70" s="388">
        <f>(S70/S76)</f>
        <v>0</v>
      </c>
      <c r="U70" s="210"/>
      <c r="V70" s="210"/>
      <c r="W70" s="210"/>
      <c r="X70" s="210"/>
      <c r="Y70" s="210"/>
      <c r="Z70" s="210"/>
    </row>
    <row r="71" ht="12.75" customHeight="1">
      <c r="A71" s="430">
        <v>7010.0</v>
      </c>
      <c r="B71" s="431" t="s">
        <v>11428</v>
      </c>
      <c r="C71" s="431">
        <v>2008.0</v>
      </c>
      <c r="D71" s="508">
        <v>39813.0</v>
      </c>
      <c r="E71" s="431" t="s">
        <v>11429</v>
      </c>
      <c r="F71" s="431" t="s">
        <v>2716</v>
      </c>
      <c r="G71" s="431" t="s">
        <v>725</v>
      </c>
      <c r="H71" s="431" t="s">
        <v>2969</v>
      </c>
      <c r="I71" s="508">
        <v>40435.0</v>
      </c>
      <c r="J71" s="433">
        <v>9.0</v>
      </c>
      <c r="K71" s="649" t="s">
        <v>322</v>
      </c>
      <c r="L71" s="433" t="s">
        <v>399</v>
      </c>
      <c r="M71" s="327">
        <f t="shared" si="1"/>
        <v>622</v>
      </c>
      <c r="N71" s="210"/>
      <c r="O71" s="386" t="s">
        <v>336</v>
      </c>
      <c r="P71" s="379"/>
      <c r="Q71" s="379"/>
      <c r="R71" s="380"/>
      <c r="S71" s="387">
        <f>COUNTIF($K$2:$K$476,"Categoria 5 - Produto Improvável de Causar Dano Agudo")</f>
        <v>0</v>
      </c>
      <c r="T71" s="388">
        <f>(S71/S76)</f>
        <v>0</v>
      </c>
      <c r="U71" s="210"/>
      <c r="V71" s="210"/>
      <c r="W71" s="210"/>
      <c r="X71" s="210"/>
      <c r="Y71" s="210"/>
      <c r="Z71" s="210"/>
    </row>
    <row r="72" ht="12.75" customHeight="1">
      <c r="A72" s="436">
        <v>7110.0</v>
      </c>
      <c r="B72" s="437" t="s">
        <v>11430</v>
      </c>
      <c r="C72" s="437">
        <v>2001.0</v>
      </c>
      <c r="D72" s="511">
        <v>37188.0</v>
      </c>
      <c r="E72" s="437" t="s">
        <v>11431</v>
      </c>
      <c r="F72" s="437" t="s">
        <v>2944</v>
      </c>
      <c r="G72" s="437" t="s">
        <v>806</v>
      </c>
      <c r="H72" s="437" t="s">
        <v>11261</v>
      </c>
      <c r="I72" s="511">
        <v>40435.0</v>
      </c>
      <c r="J72" s="439">
        <v>9.0</v>
      </c>
      <c r="K72" s="647" t="s">
        <v>293</v>
      </c>
      <c r="L72" s="439" t="s">
        <v>390</v>
      </c>
      <c r="M72" s="330">
        <f t="shared" si="1"/>
        <v>3247</v>
      </c>
      <c r="N72" s="210"/>
      <c r="O72" s="389" t="s">
        <v>344</v>
      </c>
      <c r="P72" s="379"/>
      <c r="Q72" s="379"/>
      <c r="R72" s="380"/>
      <c r="S72" s="390">
        <f>COUNTIF($K$2:$K$476,"IV - Pouco tóxico")</f>
        <v>3</v>
      </c>
      <c r="T72" s="391">
        <f>(S72/S76)</f>
        <v>0.02884615385</v>
      </c>
      <c r="U72" s="210"/>
      <c r="V72" s="210"/>
      <c r="W72" s="210"/>
      <c r="X72" s="210"/>
      <c r="Y72" s="210"/>
      <c r="Z72" s="210"/>
    </row>
    <row r="73" ht="12.75" customHeight="1">
      <c r="A73" s="430">
        <v>7210.0</v>
      </c>
      <c r="B73" s="431" t="s">
        <v>11432</v>
      </c>
      <c r="C73" s="431">
        <v>2009.0</v>
      </c>
      <c r="D73" s="508">
        <v>39885.0</v>
      </c>
      <c r="E73" s="431" t="s">
        <v>11433</v>
      </c>
      <c r="F73" s="431" t="s">
        <v>2451</v>
      </c>
      <c r="G73" s="431" t="s">
        <v>17</v>
      </c>
      <c r="H73" s="431" t="s">
        <v>11434</v>
      </c>
      <c r="I73" s="508">
        <v>40443.0</v>
      </c>
      <c r="J73" s="433">
        <v>9.0</v>
      </c>
      <c r="K73" s="649" t="s">
        <v>322</v>
      </c>
      <c r="L73" s="433" t="s">
        <v>395</v>
      </c>
      <c r="M73" s="327">
        <f t="shared" si="1"/>
        <v>558</v>
      </c>
      <c r="N73" s="210"/>
      <c r="O73" s="389" t="s">
        <v>1231</v>
      </c>
      <c r="P73" s="379"/>
      <c r="Q73" s="379"/>
      <c r="R73" s="380"/>
      <c r="S73" s="390">
        <f>COUNTIF($K$2:$K$476,"Não classificado - Produto não classificado")</f>
        <v>0</v>
      </c>
      <c r="T73" s="391">
        <f>(S73/S76)</f>
        <v>0</v>
      </c>
      <c r="U73" s="210"/>
      <c r="V73" s="210"/>
      <c r="W73" s="210"/>
      <c r="X73" s="210"/>
      <c r="Y73" s="210"/>
      <c r="Z73" s="210"/>
    </row>
    <row r="74" ht="12.75" customHeight="1">
      <c r="A74" s="436">
        <v>7310.0</v>
      </c>
      <c r="B74" s="437" t="s">
        <v>11435</v>
      </c>
      <c r="C74" s="437">
        <v>2008.0</v>
      </c>
      <c r="D74" s="511">
        <v>39492.0</v>
      </c>
      <c r="E74" s="437" t="s">
        <v>11436</v>
      </c>
      <c r="F74" s="437" t="s">
        <v>3146</v>
      </c>
      <c r="G74" s="437" t="s">
        <v>17</v>
      </c>
      <c r="H74" s="437" t="s">
        <v>11327</v>
      </c>
      <c r="I74" s="511">
        <v>40449.0</v>
      </c>
      <c r="J74" s="439">
        <v>9.0</v>
      </c>
      <c r="K74" s="649" t="s">
        <v>322</v>
      </c>
      <c r="L74" s="439" t="s">
        <v>390</v>
      </c>
      <c r="M74" s="330">
        <f t="shared" si="1"/>
        <v>957</v>
      </c>
      <c r="N74" s="210"/>
      <c r="O74" s="389" t="s">
        <v>1259</v>
      </c>
      <c r="P74" s="379"/>
      <c r="Q74" s="379"/>
      <c r="R74" s="380"/>
      <c r="S74" s="390">
        <f>COUNTIF($K$2:$K$476,"Não determinada devido à natureza do produto (Inimigos naturais)")</f>
        <v>2</v>
      </c>
      <c r="T74" s="391">
        <f>(S74/S76)</f>
        <v>0.01923076923</v>
      </c>
      <c r="U74" s="210"/>
      <c r="V74" s="210"/>
      <c r="W74" s="210"/>
      <c r="X74" s="210"/>
      <c r="Y74" s="210"/>
      <c r="Z74" s="210"/>
    </row>
    <row r="75" ht="12.75" customHeight="1">
      <c r="A75" s="430">
        <v>7410.0</v>
      </c>
      <c r="B75" s="431" t="s">
        <v>11437</v>
      </c>
      <c r="C75" s="431">
        <v>2008.0</v>
      </c>
      <c r="D75" s="508">
        <v>39597.0</v>
      </c>
      <c r="E75" s="431" t="s">
        <v>11438</v>
      </c>
      <c r="F75" s="431" t="s">
        <v>422</v>
      </c>
      <c r="G75" s="431" t="s">
        <v>17</v>
      </c>
      <c r="H75" s="431" t="s">
        <v>11439</v>
      </c>
      <c r="I75" s="508">
        <v>40451.0</v>
      </c>
      <c r="J75" s="433">
        <v>9.0</v>
      </c>
      <c r="K75" s="650" t="s">
        <v>309</v>
      </c>
      <c r="L75" s="433" t="s">
        <v>390</v>
      </c>
      <c r="M75" s="327">
        <f t="shared" si="1"/>
        <v>854</v>
      </c>
      <c r="N75" s="210"/>
      <c r="O75" s="392" t="s">
        <v>19</v>
      </c>
      <c r="P75" s="393"/>
      <c r="Q75" s="393"/>
      <c r="R75" s="394"/>
      <c r="S75" s="395">
        <f>COUNTIF($K$2:$K$476,"O perfil toxicológico foi considerado equivalente ao produto técnico de referência")</f>
        <v>0</v>
      </c>
      <c r="T75" s="396">
        <f>(S75/S76)</f>
        <v>0</v>
      </c>
      <c r="U75" s="210"/>
      <c r="V75" s="210"/>
      <c r="W75" s="210"/>
      <c r="X75" s="210"/>
      <c r="Y75" s="210"/>
      <c r="Z75" s="210"/>
    </row>
    <row r="76" ht="12.75" customHeight="1">
      <c r="A76" s="436">
        <v>7510.0</v>
      </c>
      <c r="B76" s="437" t="s">
        <v>11440</v>
      </c>
      <c r="C76" s="437">
        <v>2008.0</v>
      </c>
      <c r="D76" s="511">
        <v>39785.0</v>
      </c>
      <c r="E76" s="437" t="s">
        <v>11441</v>
      </c>
      <c r="F76" s="437" t="s">
        <v>11260</v>
      </c>
      <c r="G76" s="437" t="s">
        <v>17</v>
      </c>
      <c r="H76" s="437" t="s">
        <v>2359</v>
      </c>
      <c r="I76" s="511">
        <v>40452.0</v>
      </c>
      <c r="J76" s="439">
        <v>10.0</v>
      </c>
      <c r="K76" s="649" t="s">
        <v>322</v>
      </c>
      <c r="L76" s="439" t="s">
        <v>395</v>
      </c>
      <c r="M76" s="330">
        <f t="shared" si="1"/>
        <v>667</v>
      </c>
      <c r="N76" s="210"/>
      <c r="O76" s="397" t="s">
        <v>268</v>
      </c>
      <c r="P76" s="343"/>
      <c r="Q76" s="343"/>
      <c r="R76" s="398"/>
      <c r="S76" s="399">
        <f>SUM(S64:S75)</f>
        <v>104</v>
      </c>
      <c r="T76" s="400">
        <f>(S76/S76)</f>
        <v>1</v>
      </c>
      <c r="U76" s="210"/>
      <c r="V76" s="210"/>
      <c r="W76" s="210"/>
      <c r="X76" s="210"/>
      <c r="Y76" s="210"/>
      <c r="Z76" s="210"/>
    </row>
    <row r="77" ht="12.75" customHeight="1">
      <c r="A77" s="430">
        <v>7610.0</v>
      </c>
      <c r="B77" s="431" t="s">
        <v>11442</v>
      </c>
      <c r="C77" s="431">
        <v>2007.0</v>
      </c>
      <c r="D77" s="508">
        <v>39351.0</v>
      </c>
      <c r="E77" s="431" t="s">
        <v>11443</v>
      </c>
      <c r="F77" s="431" t="s">
        <v>3146</v>
      </c>
      <c r="G77" s="431" t="s">
        <v>17</v>
      </c>
      <c r="H77" s="431" t="s">
        <v>11335</v>
      </c>
      <c r="I77" s="508">
        <v>40459.0</v>
      </c>
      <c r="J77" s="433">
        <v>10.0</v>
      </c>
      <c r="K77" s="649" t="s">
        <v>322</v>
      </c>
      <c r="L77" s="433" t="s">
        <v>390</v>
      </c>
      <c r="M77" s="327">
        <f t="shared" si="1"/>
        <v>1108</v>
      </c>
      <c r="N77" s="210"/>
      <c r="O77" s="25"/>
      <c r="P77" s="25"/>
      <c r="Q77" s="25"/>
      <c r="R77" s="25"/>
      <c r="S77" s="25"/>
      <c r="T77" s="25"/>
      <c r="U77" s="210"/>
      <c r="V77" s="210"/>
      <c r="W77" s="210"/>
      <c r="X77" s="210"/>
      <c r="Y77" s="210"/>
      <c r="Z77" s="210"/>
    </row>
    <row r="78" ht="13.5" customHeight="1">
      <c r="A78" s="436">
        <v>7710.0</v>
      </c>
      <c r="B78" s="437" t="s">
        <v>11444</v>
      </c>
      <c r="C78" s="437">
        <v>2009.0</v>
      </c>
      <c r="D78" s="511">
        <v>39834.0</v>
      </c>
      <c r="E78" s="437" t="s">
        <v>11334</v>
      </c>
      <c r="F78" s="437" t="s">
        <v>6945</v>
      </c>
      <c r="G78" s="437" t="s">
        <v>17</v>
      </c>
      <c r="H78" s="437" t="s">
        <v>2359</v>
      </c>
      <c r="I78" s="511">
        <v>40471.0</v>
      </c>
      <c r="J78" s="439">
        <v>10.0</v>
      </c>
      <c r="K78" s="647" t="s">
        <v>293</v>
      </c>
      <c r="L78" s="439" t="s">
        <v>395</v>
      </c>
      <c r="M78" s="330">
        <f t="shared" si="1"/>
        <v>637</v>
      </c>
      <c r="N78" s="210"/>
      <c r="O78" s="368" t="s">
        <v>11</v>
      </c>
      <c r="P78" s="95"/>
      <c r="Q78" s="95"/>
      <c r="R78" s="95"/>
      <c r="S78" s="95"/>
      <c r="T78" s="96"/>
      <c r="U78" s="210"/>
      <c r="V78" s="210"/>
      <c r="W78" s="210"/>
      <c r="X78" s="210"/>
      <c r="Y78" s="210"/>
      <c r="Z78" s="210"/>
    </row>
    <row r="79" ht="12.75" customHeight="1">
      <c r="A79" s="430">
        <v>7810.0</v>
      </c>
      <c r="B79" s="431" t="s">
        <v>11445</v>
      </c>
      <c r="C79" s="431">
        <v>2008.0</v>
      </c>
      <c r="D79" s="508">
        <v>39547.0</v>
      </c>
      <c r="E79" s="431" t="s">
        <v>11446</v>
      </c>
      <c r="F79" s="431" t="s">
        <v>11318</v>
      </c>
      <c r="G79" s="431" t="s">
        <v>712</v>
      </c>
      <c r="H79" s="431" t="s">
        <v>273</v>
      </c>
      <c r="I79" s="508">
        <v>40472.0</v>
      </c>
      <c r="J79" s="433">
        <v>10.0</v>
      </c>
      <c r="K79" s="649" t="s">
        <v>322</v>
      </c>
      <c r="L79" s="433" t="s">
        <v>395</v>
      </c>
      <c r="M79" s="327">
        <f t="shared" si="1"/>
        <v>925</v>
      </c>
      <c r="N79" s="210"/>
      <c r="O79" s="97"/>
      <c r="P79" s="98"/>
      <c r="Q79" s="98"/>
      <c r="R79" s="98"/>
      <c r="S79" s="98"/>
      <c r="T79" s="99"/>
      <c r="U79" s="210"/>
      <c r="V79" s="210"/>
      <c r="W79" s="210"/>
      <c r="X79" s="210"/>
      <c r="Y79" s="210"/>
      <c r="Z79" s="210"/>
    </row>
    <row r="80" ht="12.75" customHeight="1">
      <c r="A80" s="436">
        <v>7910.0</v>
      </c>
      <c r="B80" s="437" t="s">
        <v>11447</v>
      </c>
      <c r="C80" s="437">
        <v>2008.0</v>
      </c>
      <c r="D80" s="511">
        <v>39644.0</v>
      </c>
      <c r="E80" s="437" t="s">
        <v>11448</v>
      </c>
      <c r="F80" s="437" t="s">
        <v>11318</v>
      </c>
      <c r="G80" s="437" t="s">
        <v>712</v>
      </c>
      <c r="H80" s="437" t="s">
        <v>273</v>
      </c>
      <c r="I80" s="511">
        <v>40472.0</v>
      </c>
      <c r="J80" s="439">
        <v>10.0</v>
      </c>
      <c r="K80" s="649" t="s">
        <v>322</v>
      </c>
      <c r="L80" s="439" t="s">
        <v>395</v>
      </c>
      <c r="M80" s="330">
        <f t="shared" si="1"/>
        <v>828</v>
      </c>
      <c r="N80" s="210"/>
      <c r="O80" s="369" t="s">
        <v>288</v>
      </c>
      <c r="P80" s="370"/>
      <c r="Q80" s="370"/>
      <c r="R80" s="371"/>
      <c r="S80" s="536" t="s">
        <v>289</v>
      </c>
      <c r="T80" s="537" t="s">
        <v>108</v>
      </c>
      <c r="U80" s="210"/>
      <c r="V80" s="210"/>
      <c r="W80" s="210"/>
      <c r="X80" s="210"/>
      <c r="Y80" s="210"/>
      <c r="Z80" s="210"/>
    </row>
    <row r="81" ht="13.5" customHeight="1">
      <c r="A81" s="430">
        <v>8010.0</v>
      </c>
      <c r="B81" s="431" t="s">
        <v>11449</v>
      </c>
      <c r="C81" s="431">
        <v>2008.0</v>
      </c>
      <c r="D81" s="508">
        <v>39681.0</v>
      </c>
      <c r="E81" s="431" t="s">
        <v>11450</v>
      </c>
      <c r="F81" s="431" t="s">
        <v>11451</v>
      </c>
      <c r="G81" s="431" t="s">
        <v>17</v>
      </c>
      <c r="H81" s="431" t="s">
        <v>11303</v>
      </c>
      <c r="I81" s="508">
        <v>40472.0</v>
      </c>
      <c r="J81" s="433">
        <v>10.0</v>
      </c>
      <c r="K81" s="647" t="s">
        <v>293</v>
      </c>
      <c r="L81" s="433" t="s">
        <v>386</v>
      </c>
      <c r="M81" s="327">
        <f t="shared" si="1"/>
        <v>791</v>
      </c>
      <c r="N81" s="210"/>
      <c r="O81" s="538" t="s">
        <v>386</v>
      </c>
      <c r="P81" s="343"/>
      <c r="Q81" s="343"/>
      <c r="R81" s="344"/>
      <c r="S81" s="405">
        <f>COUNTIF($L$2:$L$476,"I - Produto altamente perigoso ao meio ambiente")</f>
        <v>9</v>
      </c>
      <c r="T81" s="406">
        <f>(S81/S85)</f>
        <v>0.08653846154</v>
      </c>
      <c r="U81" s="210"/>
      <c r="V81" s="210"/>
      <c r="W81" s="210"/>
      <c r="X81" s="210"/>
      <c r="Y81" s="210"/>
      <c r="Z81" s="210"/>
    </row>
    <row r="82" ht="13.5" customHeight="1">
      <c r="A82" s="436">
        <v>8110.0</v>
      </c>
      <c r="B82" s="437" t="s">
        <v>11452</v>
      </c>
      <c r="C82" s="437">
        <v>2006.0</v>
      </c>
      <c r="D82" s="511">
        <v>39001.0</v>
      </c>
      <c r="E82" s="437" t="s">
        <v>11453</v>
      </c>
      <c r="F82" s="437" t="s">
        <v>167</v>
      </c>
      <c r="G82" s="437" t="s">
        <v>17</v>
      </c>
      <c r="H82" s="437" t="s">
        <v>2647</v>
      </c>
      <c r="I82" s="511">
        <v>40472.0</v>
      </c>
      <c r="J82" s="439">
        <v>10.0</v>
      </c>
      <c r="K82" s="650" t="s">
        <v>309</v>
      </c>
      <c r="L82" s="439" t="s">
        <v>390</v>
      </c>
      <c r="M82" s="330">
        <f t="shared" si="1"/>
        <v>1471</v>
      </c>
      <c r="N82" s="210"/>
      <c r="O82" s="407" t="s">
        <v>390</v>
      </c>
      <c r="P82" s="106"/>
      <c r="Q82" s="106"/>
      <c r="R82" s="107"/>
      <c r="S82" s="408">
        <f>COUNTIF($L$2:$L$476,"II - Produto muito perigoso ao meio ambiente")</f>
        <v>41</v>
      </c>
      <c r="T82" s="409">
        <f>(S82/S85)</f>
        <v>0.3942307692</v>
      </c>
      <c r="U82" s="210"/>
      <c r="V82" s="210"/>
      <c r="W82" s="210"/>
      <c r="X82" s="210"/>
      <c r="Y82" s="210"/>
      <c r="Z82" s="210"/>
    </row>
    <row r="83" ht="13.5" customHeight="1">
      <c r="A83" s="430">
        <v>8210.0</v>
      </c>
      <c r="B83" s="431" t="s">
        <v>11454</v>
      </c>
      <c r="C83" s="431">
        <v>2009.0</v>
      </c>
      <c r="D83" s="508">
        <v>40135.0</v>
      </c>
      <c r="E83" s="431" t="s">
        <v>11455</v>
      </c>
      <c r="F83" s="431" t="s">
        <v>1076</v>
      </c>
      <c r="G83" s="431" t="s">
        <v>712</v>
      </c>
      <c r="H83" s="431" t="s">
        <v>2359</v>
      </c>
      <c r="I83" s="508">
        <v>40480.0</v>
      </c>
      <c r="J83" s="433">
        <v>10.0</v>
      </c>
      <c r="K83" s="647" t="s">
        <v>293</v>
      </c>
      <c r="L83" s="433" t="s">
        <v>390</v>
      </c>
      <c r="M83" s="327">
        <f t="shared" si="1"/>
        <v>345</v>
      </c>
      <c r="N83" s="210"/>
      <c r="O83" s="410" t="s">
        <v>395</v>
      </c>
      <c r="P83" s="106"/>
      <c r="Q83" s="106"/>
      <c r="R83" s="107"/>
      <c r="S83" s="405">
        <f>COUNTIF($L$2:$L$476,"III - Produto perigoso ao meio ambiente")</f>
        <v>50</v>
      </c>
      <c r="T83" s="406">
        <f>(S83/S85)</f>
        <v>0.4807692308</v>
      </c>
      <c r="U83" s="210"/>
      <c r="V83" s="210"/>
      <c r="W83" s="210"/>
      <c r="X83" s="210"/>
      <c r="Y83" s="210"/>
      <c r="Z83" s="210"/>
    </row>
    <row r="84" ht="14.25" customHeight="1">
      <c r="A84" s="436">
        <v>8310.0</v>
      </c>
      <c r="B84" s="437" t="s">
        <v>11456</v>
      </c>
      <c r="C84" s="437">
        <v>2008.0</v>
      </c>
      <c r="D84" s="511">
        <v>39758.0</v>
      </c>
      <c r="E84" s="437" t="s">
        <v>11457</v>
      </c>
      <c r="F84" s="437" t="s">
        <v>11458</v>
      </c>
      <c r="G84" s="437" t="s">
        <v>17</v>
      </c>
      <c r="H84" s="437" t="s">
        <v>2359</v>
      </c>
      <c r="I84" s="511">
        <v>40486.0</v>
      </c>
      <c r="J84" s="439">
        <v>11.0</v>
      </c>
      <c r="K84" s="650" t="s">
        <v>309</v>
      </c>
      <c r="L84" s="439" t="s">
        <v>390</v>
      </c>
      <c r="M84" s="330">
        <f t="shared" si="1"/>
        <v>728</v>
      </c>
      <c r="N84" s="210"/>
      <c r="O84" s="407" t="s">
        <v>399</v>
      </c>
      <c r="P84" s="106"/>
      <c r="Q84" s="106"/>
      <c r="R84" s="107"/>
      <c r="S84" s="408">
        <f>COUNTIF($L$2:$L$476,"IV - Produto pouco perigoso ao meio ambiente")</f>
        <v>4</v>
      </c>
      <c r="T84" s="409">
        <f>(S84/S85)</f>
        <v>0.03846153846</v>
      </c>
      <c r="U84" s="210"/>
      <c r="V84" s="210"/>
      <c r="W84" s="210"/>
      <c r="X84" s="210"/>
      <c r="Y84" s="210"/>
      <c r="Z84" s="210"/>
    </row>
    <row r="85" ht="12.75" customHeight="1">
      <c r="A85" s="430">
        <v>8410.0</v>
      </c>
      <c r="B85" s="431" t="s">
        <v>11459</v>
      </c>
      <c r="C85" s="431">
        <v>2009.0</v>
      </c>
      <c r="D85" s="508">
        <v>39843.0</v>
      </c>
      <c r="E85" s="431" t="s">
        <v>11460</v>
      </c>
      <c r="F85" s="431" t="s">
        <v>6945</v>
      </c>
      <c r="G85" s="431" t="s">
        <v>712</v>
      </c>
      <c r="H85" s="431" t="s">
        <v>11281</v>
      </c>
      <c r="I85" s="508">
        <v>40487.0</v>
      </c>
      <c r="J85" s="433">
        <v>11.0</v>
      </c>
      <c r="K85" s="649" t="s">
        <v>322</v>
      </c>
      <c r="L85" s="433" t="s">
        <v>395</v>
      </c>
      <c r="M85" s="327">
        <f t="shared" si="1"/>
        <v>644</v>
      </c>
      <c r="N85" s="210"/>
      <c r="O85" s="369" t="s">
        <v>268</v>
      </c>
      <c r="P85" s="370"/>
      <c r="Q85" s="370"/>
      <c r="R85" s="371"/>
      <c r="S85" s="399">
        <f>SUM(S81:S84)</f>
        <v>104</v>
      </c>
      <c r="T85" s="400">
        <f>(S85/S85)</f>
        <v>1</v>
      </c>
      <c r="U85" s="210"/>
      <c r="V85" s="210"/>
      <c r="W85" s="210"/>
      <c r="X85" s="210"/>
      <c r="Y85" s="210"/>
      <c r="Z85" s="210"/>
    </row>
    <row r="86" ht="13.5" customHeight="1">
      <c r="A86" s="436">
        <v>8510.0</v>
      </c>
      <c r="B86" s="437" t="s">
        <v>11461</v>
      </c>
      <c r="C86" s="437">
        <v>2009.0</v>
      </c>
      <c r="D86" s="511">
        <v>40057.0</v>
      </c>
      <c r="E86" s="437" t="s">
        <v>11462</v>
      </c>
      <c r="F86" s="437" t="s">
        <v>218</v>
      </c>
      <c r="G86" s="437" t="s">
        <v>712</v>
      </c>
      <c r="H86" s="437" t="s">
        <v>11240</v>
      </c>
      <c r="I86" s="511">
        <v>40493.0</v>
      </c>
      <c r="J86" s="439">
        <v>11.0</v>
      </c>
      <c r="K86" s="647" t="s">
        <v>293</v>
      </c>
      <c r="L86" s="439" t="s">
        <v>395</v>
      </c>
      <c r="M86" s="330">
        <f t="shared" si="1"/>
        <v>436</v>
      </c>
      <c r="N86" s="210"/>
      <c r="O86" s="25"/>
      <c r="P86" s="25"/>
      <c r="Q86" s="25"/>
      <c r="R86" s="25"/>
      <c r="S86" s="25"/>
      <c r="T86" s="25"/>
      <c r="U86" s="210"/>
      <c r="V86" s="210"/>
      <c r="W86" s="210"/>
      <c r="X86" s="210"/>
      <c r="Y86" s="210"/>
      <c r="Z86" s="210"/>
    </row>
    <row r="87" ht="13.5" customHeight="1">
      <c r="A87" s="430">
        <v>8610.0</v>
      </c>
      <c r="B87" s="431" t="s">
        <v>11463</v>
      </c>
      <c r="C87" s="431">
        <v>2008.0</v>
      </c>
      <c r="D87" s="508">
        <v>39744.0</v>
      </c>
      <c r="E87" s="431" t="s">
        <v>11464</v>
      </c>
      <c r="F87" s="431" t="s">
        <v>11451</v>
      </c>
      <c r="G87" s="431" t="s">
        <v>17</v>
      </c>
      <c r="H87" s="431" t="s">
        <v>273</v>
      </c>
      <c r="I87" s="508">
        <v>40493.0</v>
      </c>
      <c r="J87" s="433">
        <v>11.0</v>
      </c>
      <c r="K87" s="647" t="s">
        <v>293</v>
      </c>
      <c r="L87" s="433" t="s">
        <v>386</v>
      </c>
      <c r="M87" s="327">
        <f t="shared" si="1"/>
        <v>749</v>
      </c>
      <c r="N87" s="210"/>
      <c r="O87" s="414" t="s">
        <v>412</v>
      </c>
      <c r="P87" s="415"/>
      <c r="Q87" s="415"/>
      <c r="R87" s="416"/>
      <c r="S87" s="25"/>
      <c r="T87" s="25"/>
      <c r="U87" s="210"/>
      <c r="V87" s="210"/>
      <c r="W87" s="210"/>
      <c r="X87" s="210"/>
      <c r="Y87" s="210"/>
      <c r="Z87" s="210"/>
    </row>
    <row r="88" ht="12.75" customHeight="1">
      <c r="A88" s="436">
        <v>8710.0</v>
      </c>
      <c r="B88" s="437" t="s">
        <v>11465</v>
      </c>
      <c r="C88" s="437">
        <v>2009.0</v>
      </c>
      <c r="D88" s="511">
        <v>39902.0</v>
      </c>
      <c r="E88" s="437" t="s">
        <v>11466</v>
      </c>
      <c r="F88" s="437" t="s">
        <v>1114</v>
      </c>
      <c r="G88" s="437" t="s">
        <v>17</v>
      </c>
      <c r="H88" s="437" t="s">
        <v>11467</v>
      </c>
      <c r="I88" s="511">
        <v>40493.0</v>
      </c>
      <c r="J88" s="439">
        <v>11.0</v>
      </c>
      <c r="K88" s="647" t="s">
        <v>293</v>
      </c>
      <c r="L88" s="439" t="s">
        <v>395</v>
      </c>
      <c r="M88" s="330">
        <f t="shared" si="1"/>
        <v>591</v>
      </c>
      <c r="N88" s="210"/>
      <c r="O88" s="417"/>
      <c r="P88" s="98"/>
      <c r="Q88" s="98"/>
      <c r="R88" s="418"/>
      <c r="S88" s="25"/>
      <c r="T88" s="25"/>
      <c r="U88" s="210"/>
      <c r="V88" s="210"/>
      <c r="W88" s="210"/>
      <c r="X88" s="210"/>
      <c r="Y88" s="210"/>
      <c r="Z88" s="210"/>
    </row>
    <row r="89" ht="13.5" customHeight="1">
      <c r="A89" s="430">
        <v>8810.0</v>
      </c>
      <c r="B89" s="431" t="s">
        <v>11468</v>
      </c>
      <c r="C89" s="431">
        <v>1999.0</v>
      </c>
      <c r="D89" s="508">
        <v>36378.0</v>
      </c>
      <c r="E89" s="431" t="s">
        <v>11469</v>
      </c>
      <c r="F89" s="431" t="s">
        <v>6945</v>
      </c>
      <c r="G89" s="431" t="s">
        <v>806</v>
      </c>
      <c r="H89" s="431" t="s">
        <v>2698</v>
      </c>
      <c r="I89" s="508">
        <v>40493.0</v>
      </c>
      <c r="J89" s="433">
        <v>11.0</v>
      </c>
      <c r="K89" s="650" t="s">
        <v>309</v>
      </c>
      <c r="L89" s="433" t="s">
        <v>395</v>
      </c>
      <c r="M89" s="327">
        <f t="shared" si="1"/>
        <v>4115</v>
      </c>
      <c r="N89" s="210"/>
      <c r="O89" s="419" t="s">
        <v>423</v>
      </c>
      <c r="P89" s="420" t="s">
        <v>424</v>
      </c>
      <c r="Q89" s="421"/>
      <c r="R89" s="422"/>
      <c r="S89" s="25"/>
      <c r="T89" s="25"/>
      <c r="U89" s="210"/>
      <c r="V89" s="210"/>
      <c r="W89" s="210"/>
      <c r="X89" s="210"/>
      <c r="Y89" s="210"/>
      <c r="Z89" s="210"/>
    </row>
    <row r="90" ht="13.5" customHeight="1">
      <c r="A90" s="436">
        <v>8910.0</v>
      </c>
      <c r="B90" s="437" t="s">
        <v>11470</v>
      </c>
      <c r="C90" s="437">
        <v>2006.0</v>
      </c>
      <c r="D90" s="511">
        <v>38887.0</v>
      </c>
      <c r="E90" s="437" t="s">
        <v>11471</v>
      </c>
      <c r="F90" s="437" t="s">
        <v>6945</v>
      </c>
      <c r="G90" s="437" t="s">
        <v>46</v>
      </c>
      <c r="H90" s="437" t="s">
        <v>11472</v>
      </c>
      <c r="I90" s="511">
        <v>40493.0</v>
      </c>
      <c r="J90" s="439">
        <v>11.0</v>
      </c>
      <c r="K90" s="650" t="s">
        <v>309</v>
      </c>
      <c r="L90" s="439" t="s">
        <v>395</v>
      </c>
      <c r="M90" s="330">
        <f t="shared" si="1"/>
        <v>1606</v>
      </c>
      <c r="N90" s="210"/>
      <c r="O90" s="423" t="s">
        <v>430</v>
      </c>
      <c r="P90" s="424">
        <f>AVERAGEIF(G2:G476,"PT",M2:M476)</f>
        <v>1790</v>
      </c>
      <c r="Q90" s="379"/>
      <c r="R90" s="380"/>
      <c r="S90" s="25"/>
      <c r="T90" s="25"/>
      <c r="U90" s="210"/>
      <c r="V90" s="210"/>
      <c r="W90" s="210"/>
      <c r="X90" s="210"/>
      <c r="Y90" s="210"/>
      <c r="Z90" s="210"/>
    </row>
    <row r="91" ht="13.5" customHeight="1">
      <c r="A91" s="430">
        <v>9010.0</v>
      </c>
      <c r="B91" s="431" t="s">
        <v>11473</v>
      </c>
      <c r="C91" s="431">
        <v>2008.0</v>
      </c>
      <c r="D91" s="508">
        <v>39749.0</v>
      </c>
      <c r="E91" s="431" t="s">
        <v>11474</v>
      </c>
      <c r="F91" s="431" t="s">
        <v>11475</v>
      </c>
      <c r="G91" s="431" t="s">
        <v>712</v>
      </c>
      <c r="H91" s="431" t="s">
        <v>11439</v>
      </c>
      <c r="I91" s="508">
        <v>40493.0</v>
      </c>
      <c r="J91" s="433">
        <v>11.0</v>
      </c>
      <c r="K91" s="649" t="s">
        <v>322</v>
      </c>
      <c r="L91" s="433" t="s">
        <v>395</v>
      </c>
      <c r="M91" s="327">
        <f t="shared" si="1"/>
        <v>744</v>
      </c>
      <c r="N91" s="210"/>
      <c r="O91" s="425" t="s">
        <v>34</v>
      </c>
      <c r="P91" s="426" t="str">
        <f>AVERAGEIF(G2:G477,"PTN",M2:M477)</f>
        <v>#DIV/0!</v>
      </c>
      <c r="Q91" s="379"/>
      <c r="R91" s="380"/>
      <c r="S91" s="25"/>
      <c r="T91" s="25"/>
      <c r="U91" s="210"/>
      <c r="V91" s="210"/>
      <c r="W91" s="210"/>
      <c r="X91" s="210"/>
      <c r="Y91" s="210"/>
      <c r="Z91" s="210"/>
    </row>
    <row r="92" ht="14.25" customHeight="1">
      <c r="A92" s="436">
        <v>9110.0</v>
      </c>
      <c r="B92" s="437" t="s">
        <v>11476</v>
      </c>
      <c r="C92" s="437">
        <v>2009.0</v>
      </c>
      <c r="D92" s="511">
        <v>39853.0</v>
      </c>
      <c r="E92" s="437" t="s">
        <v>11477</v>
      </c>
      <c r="F92" s="437" t="s">
        <v>11478</v>
      </c>
      <c r="G92" s="437" t="s">
        <v>712</v>
      </c>
      <c r="H92" s="437" t="s">
        <v>11479</v>
      </c>
      <c r="I92" s="511">
        <v>40493.0</v>
      </c>
      <c r="J92" s="439">
        <v>11.0</v>
      </c>
      <c r="K92" s="650" t="s">
        <v>309</v>
      </c>
      <c r="L92" s="439" t="s">
        <v>395</v>
      </c>
      <c r="M92" s="330">
        <f t="shared" si="1"/>
        <v>640</v>
      </c>
      <c r="N92" s="210"/>
      <c r="O92" s="423" t="s">
        <v>17</v>
      </c>
      <c r="P92" s="424">
        <f>AVERAGEIF(G2:G476,"PTE",M2:M476)</f>
        <v>779.5428571</v>
      </c>
      <c r="Q92" s="379"/>
      <c r="R92" s="380"/>
      <c r="S92" s="25"/>
      <c r="T92" s="25"/>
      <c r="U92" s="210"/>
      <c r="V92" s="210"/>
      <c r="W92" s="210"/>
      <c r="X92" s="210"/>
      <c r="Y92" s="210"/>
      <c r="Z92" s="210"/>
    </row>
    <row r="93" ht="12.75" customHeight="1">
      <c r="A93" s="430">
        <v>9210.0</v>
      </c>
      <c r="B93" s="431" t="s">
        <v>11480</v>
      </c>
      <c r="C93" s="431">
        <v>2008.0</v>
      </c>
      <c r="D93" s="508">
        <v>39765.0</v>
      </c>
      <c r="E93" s="431" t="s">
        <v>11481</v>
      </c>
      <c r="F93" s="431" t="s">
        <v>11482</v>
      </c>
      <c r="G93" s="431" t="s">
        <v>806</v>
      </c>
      <c r="H93" s="431" t="s">
        <v>2647</v>
      </c>
      <c r="I93" s="508">
        <v>40493.0</v>
      </c>
      <c r="J93" s="433">
        <v>11.0</v>
      </c>
      <c r="K93" s="649" t="s">
        <v>322</v>
      </c>
      <c r="L93" s="433" t="s">
        <v>390</v>
      </c>
      <c r="M93" s="327">
        <f t="shared" si="1"/>
        <v>728</v>
      </c>
      <c r="N93" s="210"/>
      <c r="O93" s="425" t="s">
        <v>46</v>
      </c>
      <c r="P93" s="426">
        <f>AVERAGEIF(G2:G476,"Pré-Mistura",M2:M476)</f>
        <v>1734</v>
      </c>
      <c r="Q93" s="379"/>
      <c r="R93" s="380"/>
      <c r="S93" s="25"/>
      <c r="T93" s="25"/>
      <c r="U93" s="210"/>
      <c r="V93" s="210"/>
      <c r="W93" s="210"/>
      <c r="X93" s="210"/>
      <c r="Y93" s="210"/>
      <c r="Z93" s="210"/>
    </row>
    <row r="94" ht="12.75" customHeight="1">
      <c r="A94" s="436">
        <v>9310.0</v>
      </c>
      <c r="B94" s="437" t="s">
        <v>11483</v>
      </c>
      <c r="C94" s="437">
        <v>2008.0</v>
      </c>
      <c r="D94" s="511">
        <v>39609.0</v>
      </c>
      <c r="E94" s="437" t="s">
        <v>11484</v>
      </c>
      <c r="F94" s="437" t="s">
        <v>11485</v>
      </c>
      <c r="G94" s="437" t="s">
        <v>806</v>
      </c>
      <c r="H94" s="437" t="s">
        <v>2647</v>
      </c>
      <c r="I94" s="511">
        <v>40499.0</v>
      </c>
      <c r="J94" s="439">
        <v>11.0</v>
      </c>
      <c r="K94" s="647" t="s">
        <v>293</v>
      </c>
      <c r="L94" s="439" t="s">
        <v>390</v>
      </c>
      <c r="M94" s="330">
        <f t="shared" si="1"/>
        <v>890</v>
      </c>
      <c r="N94" s="210"/>
      <c r="O94" s="423" t="s">
        <v>806</v>
      </c>
      <c r="P94" s="424">
        <f>AVERAGEIF(G2:G476,"PF",M2:M476)</f>
        <v>1897.423077</v>
      </c>
      <c r="Q94" s="379"/>
      <c r="R94" s="380"/>
      <c r="S94" s="25"/>
      <c r="T94" s="25"/>
      <c r="U94" s="210"/>
      <c r="V94" s="210"/>
      <c r="W94" s="210"/>
      <c r="X94" s="210"/>
      <c r="Y94" s="210"/>
      <c r="Z94" s="210"/>
    </row>
    <row r="95" ht="13.5" customHeight="1">
      <c r="A95" s="430">
        <v>9410.0</v>
      </c>
      <c r="B95" s="431" t="s">
        <v>11486</v>
      </c>
      <c r="C95" s="431">
        <v>2008.0</v>
      </c>
      <c r="D95" s="508">
        <v>39685.0</v>
      </c>
      <c r="E95" s="431" t="s">
        <v>11487</v>
      </c>
      <c r="F95" s="431" t="s">
        <v>11239</v>
      </c>
      <c r="G95" s="431" t="s">
        <v>17</v>
      </c>
      <c r="H95" s="431" t="s">
        <v>11488</v>
      </c>
      <c r="I95" s="508">
        <v>40514.0</v>
      </c>
      <c r="J95" s="433">
        <v>12.0</v>
      </c>
      <c r="K95" s="647" t="s">
        <v>293</v>
      </c>
      <c r="L95" s="433" t="s">
        <v>395</v>
      </c>
      <c r="M95" s="327">
        <f t="shared" si="1"/>
        <v>829</v>
      </c>
      <c r="N95" s="210"/>
      <c r="O95" s="425" t="s">
        <v>707</v>
      </c>
      <c r="P95" s="426">
        <f>AVERAGEIF(G2:G476,"PFN",M2:M476)</f>
        <v>463</v>
      </c>
      <c r="Q95" s="379"/>
      <c r="R95" s="380"/>
      <c r="S95" s="25"/>
      <c r="T95" s="25"/>
      <c r="U95" s="210"/>
      <c r="V95" s="210"/>
      <c r="W95" s="210"/>
      <c r="X95" s="210"/>
      <c r="Y95" s="210"/>
      <c r="Z95" s="210"/>
    </row>
    <row r="96" ht="13.5" customHeight="1">
      <c r="A96" s="436">
        <v>9510.0</v>
      </c>
      <c r="B96" s="437" t="s">
        <v>11489</v>
      </c>
      <c r="C96" s="437">
        <v>2008.0</v>
      </c>
      <c r="D96" s="511">
        <v>39699.0</v>
      </c>
      <c r="E96" s="437" t="s">
        <v>11490</v>
      </c>
      <c r="F96" s="437" t="s">
        <v>11239</v>
      </c>
      <c r="G96" s="437" t="s">
        <v>17</v>
      </c>
      <c r="H96" s="437" t="s">
        <v>11467</v>
      </c>
      <c r="I96" s="511">
        <v>40514.0</v>
      </c>
      <c r="J96" s="439">
        <v>12.0</v>
      </c>
      <c r="K96" s="647" t="s">
        <v>293</v>
      </c>
      <c r="L96" s="439" t="s">
        <v>395</v>
      </c>
      <c r="M96" s="330">
        <f t="shared" si="1"/>
        <v>815</v>
      </c>
      <c r="N96" s="210"/>
      <c r="O96" s="423" t="s">
        <v>712</v>
      </c>
      <c r="P96" s="424">
        <f>AVERAGEIF(G2:G476,"PF/PTE",M2:M476)</f>
        <v>951.5588235</v>
      </c>
      <c r="Q96" s="379"/>
      <c r="R96" s="380"/>
      <c r="S96" s="25"/>
      <c r="T96" s="25"/>
      <c r="U96" s="210"/>
      <c r="V96" s="210"/>
      <c r="W96" s="210"/>
      <c r="X96" s="210"/>
      <c r="Y96" s="210"/>
      <c r="Z96" s="210"/>
    </row>
    <row r="97" ht="12.75" customHeight="1">
      <c r="A97" s="430">
        <v>9610.0</v>
      </c>
      <c r="B97" s="431" t="s">
        <v>11491</v>
      </c>
      <c r="C97" s="431">
        <v>2008.0</v>
      </c>
      <c r="D97" s="508">
        <v>39735.0</v>
      </c>
      <c r="E97" s="431" t="s">
        <v>11492</v>
      </c>
      <c r="F97" s="431" t="s">
        <v>11260</v>
      </c>
      <c r="G97" s="431" t="s">
        <v>17</v>
      </c>
      <c r="H97" s="431" t="s">
        <v>11493</v>
      </c>
      <c r="I97" s="508">
        <v>40520.0</v>
      </c>
      <c r="J97" s="433">
        <v>12.0</v>
      </c>
      <c r="K97" s="649" t="s">
        <v>322</v>
      </c>
      <c r="L97" s="433" t="s">
        <v>395</v>
      </c>
      <c r="M97" s="327">
        <f t="shared" si="1"/>
        <v>785</v>
      </c>
      <c r="N97" s="210"/>
      <c r="O97" s="425" t="s">
        <v>725</v>
      </c>
      <c r="P97" s="426">
        <f>AVERAGEIF(G2:G476,"Bio",M2:M476)</f>
        <v>658.25</v>
      </c>
      <c r="Q97" s="379"/>
      <c r="R97" s="380"/>
      <c r="S97" s="25"/>
      <c r="T97" s="25"/>
      <c r="U97" s="210"/>
      <c r="V97" s="210"/>
      <c r="W97" s="210"/>
      <c r="X97" s="210"/>
      <c r="Y97" s="210"/>
      <c r="Z97" s="210"/>
    </row>
    <row r="98" ht="12.75" customHeight="1">
      <c r="A98" s="436">
        <v>9710.0</v>
      </c>
      <c r="B98" s="437" t="s">
        <v>11494</v>
      </c>
      <c r="C98" s="437">
        <v>2009.0</v>
      </c>
      <c r="D98" s="511">
        <v>39966.0</v>
      </c>
      <c r="E98" s="437" t="s">
        <v>11495</v>
      </c>
      <c r="F98" s="437" t="s">
        <v>11496</v>
      </c>
      <c r="G98" s="437" t="s">
        <v>712</v>
      </c>
      <c r="H98" s="437" t="s">
        <v>380</v>
      </c>
      <c r="I98" s="511">
        <v>40522.0</v>
      </c>
      <c r="J98" s="439">
        <v>12.0</v>
      </c>
      <c r="K98" s="647" t="s">
        <v>293</v>
      </c>
      <c r="L98" s="439" t="s">
        <v>390</v>
      </c>
      <c r="M98" s="330">
        <f t="shared" si="1"/>
        <v>556</v>
      </c>
      <c r="N98" s="210"/>
      <c r="O98" s="423" t="s">
        <v>729</v>
      </c>
      <c r="P98" s="424" t="str">
        <f>AVERAGEIF(G2:G476,"Bio/Org",M2:M476)</f>
        <v>#DIV/0!</v>
      </c>
      <c r="Q98" s="379"/>
      <c r="R98" s="380"/>
      <c r="S98" s="25"/>
      <c r="T98" s="25"/>
      <c r="U98" s="210"/>
      <c r="V98" s="210"/>
      <c r="W98" s="210"/>
      <c r="X98" s="210"/>
      <c r="Y98" s="210"/>
      <c r="Z98" s="210"/>
    </row>
    <row r="99" ht="12.75" customHeight="1">
      <c r="A99" s="430">
        <v>9810.0</v>
      </c>
      <c r="B99" s="431" t="s">
        <v>11497</v>
      </c>
      <c r="C99" s="431">
        <v>2009.0</v>
      </c>
      <c r="D99" s="508">
        <v>39981.0</v>
      </c>
      <c r="E99" s="431" t="s">
        <v>11498</v>
      </c>
      <c r="F99" s="431" t="s">
        <v>11496</v>
      </c>
      <c r="G99" s="431" t="s">
        <v>712</v>
      </c>
      <c r="H99" s="431" t="s">
        <v>380</v>
      </c>
      <c r="I99" s="508">
        <v>40522.0</v>
      </c>
      <c r="J99" s="433">
        <v>12.0</v>
      </c>
      <c r="K99" s="647" t="s">
        <v>293</v>
      </c>
      <c r="L99" s="433" t="s">
        <v>390</v>
      </c>
      <c r="M99" s="327">
        <f t="shared" si="1"/>
        <v>541</v>
      </c>
      <c r="N99" s="210"/>
      <c r="O99" s="427" t="s">
        <v>435</v>
      </c>
      <c r="P99" s="428">
        <f>AVERAGE(M2:M494)</f>
        <v>1145.326923</v>
      </c>
      <c r="Q99" s="429"/>
      <c r="R99" s="329"/>
      <c r="S99" s="25"/>
      <c r="T99" s="25"/>
      <c r="U99" s="210"/>
      <c r="V99" s="210"/>
      <c r="W99" s="210"/>
      <c r="X99" s="210"/>
      <c r="Y99" s="210"/>
      <c r="Z99" s="210"/>
    </row>
    <row r="100" ht="12.75" customHeight="1">
      <c r="A100" s="436">
        <v>9910.0</v>
      </c>
      <c r="B100" s="437" t="s">
        <v>11499</v>
      </c>
      <c r="C100" s="437">
        <v>2009.0</v>
      </c>
      <c r="D100" s="511">
        <v>40057.0</v>
      </c>
      <c r="E100" s="437" t="s">
        <v>11500</v>
      </c>
      <c r="F100" s="437" t="s">
        <v>6945</v>
      </c>
      <c r="G100" s="437" t="s">
        <v>712</v>
      </c>
      <c r="H100" s="437" t="s">
        <v>66</v>
      </c>
      <c r="I100" s="511">
        <v>40528.0</v>
      </c>
      <c r="J100" s="439">
        <v>12.0</v>
      </c>
      <c r="K100" s="649" t="s">
        <v>322</v>
      </c>
      <c r="L100" s="439" t="s">
        <v>395</v>
      </c>
      <c r="M100" s="330">
        <f t="shared" si="1"/>
        <v>471</v>
      </c>
      <c r="N100" s="210"/>
      <c r="O100" s="210"/>
      <c r="P100" s="210"/>
      <c r="Q100" s="210"/>
      <c r="R100" s="210"/>
      <c r="S100" s="210"/>
      <c r="T100" s="210"/>
      <c r="U100" s="210"/>
      <c r="V100" s="210"/>
      <c r="W100" s="210"/>
      <c r="X100" s="210"/>
      <c r="Y100" s="210"/>
      <c r="Z100" s="210"/>
    </row>
    <row r="101" ht="12.75" customHeight="1">
      <c r="A101" s="430">
        <v>10010.0</v>
      </c>
      <c r="B101" s="431" t="s">
        <v>11501</v>
      </c>
      <c r="C101" s="431">
        <v>2010.0</v>
      </c>
      <c r="D101" s="508">
        <v>39099.0</v>
      </c>
      <c r="E101" s="431" t="s">
        <v>11502</v>
      </c>
      <c r="F101" s="431" t="s">
        <v>1549</v>
      </c>
      <c r="G101" s="431" t="s">
        <v>712</v>
      </c>
      <c r="H101" s="431" t="s">
        <v>66</v>
      </c>
      <c r="I101" s="508">
        <v>40528.0</v>
      </c>
      <c r="J101" s="433">
        <v>12.0</v>
      </c>
      <c r="K101" s="647" t="s">
        <v>293</v>
      </c>
      <c r="L101" s="433" t="s">
        <v>390</v>
      </c>
      <c r="M101" s="327">
        <f t="shared" si="1"/>
        <v>1429</v>
      </c>
      <c r="N101" s="210"/>
      <c r="O101" s="210"/>
      <c r="P101" s="210"/>
      <c r="Q101" s="210"/>
      <c r="R101" s="210"/>
      <c r="S101" s="210"/>
      <c r="T101" s="210"/>
      <c r="U101" s="210"/>
      <c r="V101" s="210"/>
      <c r="W101" s="210"/>
      <c r="X101" s="210"/>
      <c r="Y101" s="210"/>
      <c r="Z101" s="210"/>
    </row>
    <row r="102" ht="12.75" customHeight="1">
      <c r="A102" s="436">
        <v>10110.0</v>
      </c>
      <c r="B102" s="437" t="s">
        <v>11503</v>
      </c>
      <c r="C102" s="437">
        <v>2009.0</v>
      </c>
      <c r="D102" s="511">
        <v>39987.0</v>
      </c>
      <c r="E102" s="437" t="s">
        <v>11504</v>
      </c>
      <c r="F102" s="437" t="s">
        <v>1601</v>
      </c>
      <c r="G102" s="437" t="s">
        <v>806</v>
      </c>
      <c r="H102" s="437" t="s">
        <v>5536</v>
      </c>
      <c r="I102" s="511">
        <v>40533.0</v>
      </c>
      <c r="J102" s="439">
        <v>12.0</v>
      </c>
      <c r="K102" s="647" t="s">
        <v>293</v>
      </c>
      <c r="L102" s="439" t="s">
        <v>390</v>
      </c>
      <c r="M102" s="330">
        <f t="shared" si="1"/>
        <v>546</v>
      </c>
      <c r="N102" s="210"/>
      <c r="O102" s="210"/>
      <c r="P102" s="210"/>
      <c r="Q102" s="210"/>
      <c r="R102" s="210"/>
      <c r="S102" s="210"/>
      <c r="T102" s="210"/>
      <c r="U102" s="210"/>
      <c r="V102" s="210"/>
      <c r="W102" s="210"/>
      <c r="X102" s="210"/>
      <c r="Y102" s="210"/>
      <c r="Z102" s="210"/>
    </row>
    <row r="103" ht="12.75" customHeight="1">
      <c r="A103" s="430">
        <v>10210.0</v>
      </c>
      <c r="B103" s="431" t="s">
        <v>11505</v>
      </c>
      <c r="C103" s="431">
        <v>2009.0</v>
      </c>
      <c r="D103" s="508">
        <v>39925.0</v>
      </c>
      <c r="E103" s="431" t="s">
        <v>11506</v>
      </c>
      <c r="F103" s="431" t="s">
        <v>65</v>
      </c>
      <c r="G103" s="431" t="s">
        <v>712</v>
      </c>
      <c r="H103" s="431" t="s">
        <v>753</v>
      </c>
      <c r="I103" s="508">
        <v>40533.0</v>
      </c>
      <c r="J103" s="433">
        <v>12.0</v>
      </c>
      <c r="K103" s="650" t="s">
        <v>309</v>
      </c>
      <c r="L103" s="433" t="s">
        <v>390</v>
      </c>
      <c r="M103" s="327">
        <f t="shared" si="1"/>
        <v>608</v>
      </c>
      <c r="N103" s="210"/>
      <c r="O103" s="210"/>
      <c r="P103" s="210"/>
      <c r="Q103" s="210"/>
      <c r="R103" s="210"/>
      <c r="S103" s="210"/>
      <c r="T103" s="210"/>
      <c r="U103" s="210"/>
      <c r="V103" s="210"/>
      <c r="W103" s="210"/>
      <c r="X103" s="210"/>
      <c r="Y103" s="210"/>
      <c r="Z103" s="210"/>
    </row>
    <row r="104" ht="12.75" customHeight="1">
      <c r="A104" s="436">
        <v>10310.0</v>
      </c>
      <c r="B104" s="437" t="s">
        <v>11507</v>
      </c>
      <c r="C104" s="437">
        <v>2007.0</v>
      </c>
      <c r="D104" s="511">
        <v>39185.0</v>
      </c>
      <c r="E104" s="437" t="s">
        <v>11508</v>
      </c>
      <c r="F104" s="437" t="s">
        <v>11392</v>
      </c>
      <c r="G104" s="437" t="s">
        <v>806</v>
      </c>
      <c r="H104" s="437" t="s">
        <v>5536</v>
      </c>
      <c r="I104" s="511">
        <v>40533.0</v>
      </c>
      <c r="J104" s="439">
        <v>12.0</v>
      </c>
      <c r="K104" s="649" t="s">
        <v>322</v>
      </c>
      <c r="L104" s="439" t="s">
        <v>395</v>
      </c>
      <c r="M104" s="330">
        <f t="shared" si="1"/>
        <v>1348</v>
      </c>
      <c r="N104" s="210"/>
      <c r="O104" s="210"/>
      <c r="P104" s="210"/>
      <c r="Q104" s="210"/>
      <c r="R104" s="210"/>
      <c r="S104" s="210"/>
      <c r="T104" s="210"/>
      <c r="U104" s="210"/>
      <c r="V104" s="210"/>
      <c r="W104" s="210"/>
      <c r="X104" s="210"/>
      <c r="Y104" s="210"/>
      <c r="Z104" s="210"/>
    </row>
    <row r="105" ht="12.75" customHeight="1">
      <c r="A105" s="430">
        <v>10410.0</v>
      </c>
      <c r="B105" s="431" t="s">
        <v>11509</v>
      </c>
      <c r="C105" s="431">
        <v>2009.0</v>
      </c>
      <c r="D105" s="508">
        <v>39834.0</v>
      </c>
      <c r="E105" s="431" t="s">
        <v>11510</v>
      </c>
      <c r="F105" s="431" t="s">
        <v>4622</v>
      </c>
      <c r="G105" s="431" t="s">
        <v>17</v>
      </c>
      <c r="H105" s="431" t="s">
        <v>66</v>
      </c>
      <c r="I105" s="508">
        <v>40542.0</v>
      </c>
      <c r="J105" s="433">
        <v>12.0</v>
      </c>
      <c r="K105" s="650" t="s">
        <v>309</v>
      </c>
      <c r="L105" s="433" t="s">
        <v>390</v>
      </c>
      <c r="M105" s="327">
        <f t="shared" si="1"/>
        <v>708</v>
      </c>
      <c r="N105" s="210"/>
      <c r="O105" s="210"/>
      <c r="P105" s="210"/>
      <c r="Q105" s="210"/>
      <c r="R105" s="210"/>
      <c r="S105" s="210"/>
      <c r="T105" s="210"/>
      <c r="U105" s="210"/>
      <c r="V105" s="210"/>
      <c r="W105" s="210"/>
      <c r="X105" s="210"/>
      <c r="Y105" s="210"/>
      <c r="Z105" s="210"/>
    </row>
    <row r="106" ht="12.75" customHeight="1">
      <c r="A106" s="625"/>
      <c r="B106" s="210"/>
      <c r="C106" s="210"/>
      <c r="D106" s="627"/>
      <c r="E106" s="210"/>
      <c r="F106" s="210"/>
      <c r="G106" s="210"/>
      <c r="H106" s="210"/>
      <c r="I106" s="627"/>
      <c r="J106" s="210"/>
      <c r="K106" s="210"/>
      <c r="L106" s="210"/>
      <c r="M106" s="628"/>
      <c r="N106" s="210"/>
      <c r="O106" s="210"/>
      <c r="P106" s="210"/>
      <c r="Q106" s="210"/>
      <c r="R106" s="210"/>
      <c r="S106" s="210"/>
      <c r="T106" s="210"/>
      <c r="U106" s="210"/>
      <c r="V106" s="210"/>
      <c r="W106" s="210"/>
      <c r="X106" s="210"/>
      <c r="Y106" s="210"/>
      <c r="Z106" s="210"/>
    </row>
    <row r="107" ht="12.75" hidden="1" customHeight="1">
      <c r="A107" s="672"/>
      <c r="B107" s="672"/>
      <c r="C107" s="672"/>
      <c r="D107" s="673"/>
      <c r="E107" s="674"/>
      <c r="F107" s="674"/>
      <c r="G107" s="674"/>
      <c r="H107" s="674"/>
      <c r="I107" s="673"/>
      <c r="J107" s="675"/>
      <c r="K107" s="675"/>
      <c r="L107" s="675"/>
      <c r="M107" s="676"/>
      <c r="N107" s="210"/>
      <c r="O107" s="210"/>
      <c r="P107" s="210"/>
      <c r="Q107" s="210"/>
      <c r="R107" s="210"/>
      <c r="S107" s="210"/>
      <c r="T107" s="210"/>
      <c r="U107" s="210"/>
      <c r="V107" s="210"/>
      <c r="W107" s="210"/>
      <c r="X107" s="210"/>
      <c r="Y107" s="210"/>
      <c r="Z107" s="210"/>
    </row>
    <row r="108" ht="12.75" hidden="1" customHeight="1">
      <c r="A108" s="672"/>
      <c r="B108" s="672"/>
      <c r="C108" s="672"/>
      <c r="D108" s="673"/>
      <c r="E108" s="674"/>
      <c r="F108" s="674"/>
      <c r="G108" s="674"/>
      <c r="H108" s="674"/>
      <c r="I108" s="673"/>
      <c r="J108" s="675"/>
      <c r="K108" s="675"/>
      <c r="L108" s="675"/>
      <c r="M108" s="676"/>
      <c r="N108" s="210"/>
      <c r="O108" s="210"/>
      <c r="P108" s="210"/>
      <c r="Q108" s="210"/>
      <c r="R108" s="210"/>
      <c r="S108" s="210"/>
      <c r="T108" s="210"/>
      <c r="U108" s="210"/>
      <c r="V108" s="210"/>
      <c r="W108" s="210"/>
      <c r="X108" s="210"/>
      <c r="Y108" s="210"/>
      <c r="Z108" s="210"/>
    </row>
    <row r="109" ht="12.75" hidden="1" customHeight="1">
      <c r="A109" s="672"/>
      <c r="B109" s="672"/>
      <c r="C109" s="672"/>
      <c r="D109" s="673"/>
      <c r="E109" s="674"/>
      <c r="F109" s="674"/>
      <c r="G109" s="674"/>
      <c r="H109" s="674"/>
      <c r="I109" s="673"/>
      <c r="J109" s="675"/>
      <c r="K109" s="675"/>
      <c r="L109" s="675"/>
      <c r="M109" s="676"/>
      <c r="N109" s="210"/>
      <c r="O109" s="210"/>
      <c r="P109" s="210"/>
      <c r="Q109" s="210"/>
      <c r="R109" s="210"/>
      <c r="S109" s="210"/>
      <c r="T109" s="210"/>
      <c r="U109" s="210"/>
      <c r="V109" s="210"/>
      <c r="W109" s="210"/>
      <c r="X109" s="210"/>
      <c r="Y109" s="210"/>
      <c r="Z109" s="210"/>
    </row>
    <row r="110" ht="12.75" hidden="1" customHeight="1">
      <c r="A110" s="672"/>
      <c r="B110" s="672"/>
      <c r="C110" s="672"/>
      <c r="D110" s="673"/>
      <c r="E110" s="674"/>
      <c r="F110" s="674"/>
      <c r="G110" s="674"/>
      <c r="H110" s="674"/>
      <c r="I110" s="673"/>
      <c r="J110" s="675"/>
      <c r="K110" s="675"/>
      <c r="L110" s="675"/>
      <c r="M110" s="676"/>
      <c r="N110" s="210"/>
      <c r="O110" s="210"/>
      <c r="P110" s="210"/>
      <c r="Q110" s="210"/>
      <c r="R110" s="210"/>
      <c r="S110" s="210"/>
      <c r="T110" s="210"/>
      <c r="U110" s="210"/>
      <c r="V110" s="210"/>
      <c r="W110" s="210"/>
      <c r="X110" s="210"/>
      <c r="Y110" s="210"/>
      <c r="Z110" s="210"/>
    </row>
    <row r="111" ht="12.75" hidden="1" customHeight="1">
      <c r="A111" s="672"/>
      <c r="B111" s="672"/>
      <c r="C111" s="672"/>
      <c r="D111" s="673"/>
      <c r="E111" s="674"/>
      <c r="F111" s="674"/>
      <c r="G111" s="674"/>
      <c r="H111" s="674"/>
      <c r="I111" s="673"/>
      <c r="J111" s="675"/>
      <c r="K111" s="675"/>
      <c r="L111" s="675"/>
      <c r="M111" s="676"/>
      <c r="N111" s="210"/>
      <c r="O111" s="210"/>
      <c r="P111" s="210"/>
      <c r="Q111" s="210"/>
      <c r="R111" s="210"/>
      <c r="S111" s="210"/>
      <c r="T111" s="210"/>
      <c r="U111" s="210"/>
      <c r="V111" s="210"/>
      <c r="W111" s="210"/>
      <c r="X111" s="210"/>
      <c r="Y111" s="210"/>
      <c r="Z111" s="210"/>
    </row>
    <row r="112" ht="12.75" hidden="1" customHeight="1">
      <c r="A112" s="672"/>
      <c r="B112" s="672"/>
      <c r="C112" s="672"/>
      <c r="D112" s="673"/>
      <c r="E112" s="674"/>
      <c r="F112" s="674"/>
      <c r="G112" s="674"/>
      <c r="H112" s="674"/>
      <c r="I112" s="673"/>
      <c r="J112" s="675"/>
      <c r="K112" s="675"/>
      <c r="L112" s="675"/>
      <c r="M112" s="676"/>
      <c r="N112" s="210"/>
      <c r="O112" s="210"/>
      <c r="P112" s="210"/>
      <c r="Q112" s="210"/>
      <c r="R112" s="210"/>
      <c r="S112" s="210"/>
      <c r="T112" s="210"/>
      <c r="U112" s="210"/>
      <c r="V112" s="210"/>
      <c r="W112" s="210"/>
      <c r="X112" s="210"/>
      <c r="Y112" s="210"/>
      <c r="Z112" s="210"/>
    </row>
    <row r="113" ht="12.75" hidden="1" customHeight="1">
      <c r="A113" s="672"/>
      <c r="B113" s="672"/>
      <c r="C113" s="672"/>
      <c r="D113" s="673"/>
      <c r="E113" s="674"/>
      <c r="F113" s="674"/>
      <c r="G113" s="674"/>
      <c r="H113" s="674"/>
      <c r="I113" s="673"/>
      <c r="J113" s="675"/>
      <c r="K113" s="675"/>
      <c r="L113" s="675"/>
      <c r="M113" s="676"/>
      <c r="N113" s="210"/>
      <c r="O113" s="210"/>
      <c r="P113" s="210"/>
      <c r="Q113" s="210"/>
      <c r="R113" s="210"/>
      <c r="S113" s="210"/>
      <c r="T113" s="210"/>
      <c r="U113" s="210"/>
      <c r="V113" s="210"/>
      <c r="W113" s="210"/>
      <c r="X113" s="210"/>
      <c r="Y113" s="210"/>
      <c r="Z113" s="210"/>
    </row>
    <row r="114" ht="12.75" hidden="1" customHeight="1">
      <c r="A114" s="672"/>
      <c r="B114" s="672"/>
      <c r="C114" s="672"/>
      <c r="D114" s="673"/>
      <c r="E114" s="674"/>
      <c r="F114" s="674"/>
      <c r="G114" s="674"/>
      <c r="H114" s="674"/>
      <c r="I114" s="673"/>
      <c r="J114" s="674"/>
      <c r="K114" s="674"/>
      <c r="L114" s="674"/>
      <c r="M114" s="676"/>
      <c r="N114" s="210"/>
      <c r="O114" s="210"/>
      <c r="P114" s="210"/>
      <c r="Q114" s="210"/>
      <c r="R114" s="210"/>
      <c r="S114" s="210"/>
      <c r="T114" s="210"/>
      <c r="U114" s="210"/>
      <c r="V114" s="210"/>
      <c r="W114" s="210"/>
      <c r="X114" s="210"/>
      <c r="Y114" s="210"/>
      <c r="Z114" s="210"/>
    </row>
    <row r="115" ht="12.75" hidden="1" customHeight="1">
      <c r="A115" s="672"/>
      <c r="B115" s="672"/>
      <c r="C115" s="672"/>
      <c r="D115" s="673"/>
      <c r="E115" s="674"/>
      <c r="F115" s="674"/>
      <c r="G115" s="674"/>
      <c r="H115" s="674"/>
      <c r="I115" s="673"/>
      <c r="J115" s="674"/>
      <c r="K115" s="674"/>
      <c r="L115" s="674"/>
      <c r="M115" s="676"/>
      <c r="N115" s="210"/>
      <c r="O115" s="210"/>
      <c r="P115" s="210"/>
      <c r="Q115" s="210"/>
      <c r="R115" s="210"/>
      <c r="S115" s="210"/>
      <c r="T115" s="210"/>
      <c r="U115" s="210"/>
      <c r="V115" s="210"/>
      <c r="W115" s="210"/>
      <c r="X115" s="210"/>
      <c r="Y115" s="210"/>
      <c r="Z115" s="210"/>
    </row>
    <row r="116" ht="12.75" hidden="1" customHeight="1">
      <c r="A116" s="677"/>
      <c r="B116" s="677"/>
      <c r="C116" s="677"/>
      <c r="D116" s="678"/>
      <c r="E116" s="204"/>
      <c r="F116" s="204"/>
      <c r="G116" s="204"/>
      <c r="H116" s="204"/>
      <c r="I116" s="678"/>
      <c r="J116" s="204"/>
      <c r="K116" s="204"/>
      <c r="L116" s="204"/>
      <c r="M116" s="679"/>
      <c r="N116" s="210"/>
      <c r="O116" s="210"/>
      <c r="P116" s="210"/>
      <c r="Q116" s="210"/>
      <c r="R116" s="210"/>
      <c r="S116" s="210"/>
      <c r="T116" s="210"/>
      <c r="U116" s="210"/>
      <c r="V116" s="210"/>
      <c r="W116" s="210"/>
      <c r="X116" s="210"/>
      <c r="Y116" s="210"/>
      <c r="Z116" s="210"/>
    </row>
    <row r="117" ht="12.75" hidden="1" customHeight="1">
      <c r="A117" s="677"/>
      <c r="B117" s="677"/>
      <c r="C117" s="677"/>
      <c r="D117" s="678"/>
      <c r="E117" s="204"/>
      <c r="F117" s="204"/>
      <c r="G117" s="204"/>
      <c r="H117" s="204"/>
      <c r="I117" s="678"/>
      <c r="J117" s="204"/>
      <c r="K117" s="204"/>
      <c r="L117" s="204"/>
      <c r="M117" s="679"/>
      <c r="N117" s="210"/>
      <c r="O117" s="210"/>
      <c r="P117" s="210"/>
      <c r="Q117" s="210"/>
      <c r="R117" s="210"/>
      <c r="S117" s="210"/>
      <c r="T117" s="210"/>
      <c r="U117" s="210"/>
      <c r="V117" s="210"/>
      <c r="W117" s="210"/>
      <c r="X117" s="210"/>
      <c r="Y117" s="210"/>
      <c r="Z117" s="210"/>
    </row>
    <row r="118" ht="12.75" hidden="1" customHeight="1">
      <c r="A118" s="677"/>
      <c r="B118" s="677"/>
      <c r="C118" s="677"/>
      <c r="D118" s="678"/>
      <c r="E118" s="204"/>
      <c r="F118" s="204"/>
      <c r="G118" s="204"/>
      <c r="H118" s="204"/>
      <c r="I118" s="678"/>
      <c r="J118" s="204"/>
      <c r="K118" s="204"/>
      <c r="L118" s="204"/>
      <c r="M118" s="679"/>
      <c r="N118" s="210"/>
      <c r="O118" s="210"/>
      <c r="P118" s="210"/>
      <c r="Q118" s="210"/>
      <c r="R118" s="210"/>
      <c r="S118" s="210"/>
      <c r="T118" s="210"/>
      <c r="U118" s="210"/>
      <c r="V118" s="210"/>
      <c r="W118" s="210"/>
      <c r="X118" s="210"/>
      <c r="Y118" s="210"/>
      <c r="Z118" s="210"/>
    </row>
    <row r="119" ht="12.75" hidden="1" customHeight="1">
      <c r="A119" s="677"/>
      <c r="B119" s="677"/>
      <c r="C119" s="677"/>
      <c r="D119" s="678"/>
      <c r="E119" s="204"/>
      <c r="F119" s="204"/>
      <c r="G119" s="204"/>
      <c r="H119" s="204"/>
      <c r="I119" s="678"/>
      <c r="J119" s="204"/>
      <c r="K119" s="204"/>
      <c r="L119" s="204"/>
      <c r="M119" s="679"/>
      <c r="N119" s="210"/>
      <c r="O119" s="210"/>
      <c r="P119" s="210"/>
      <c r="Q119" s="210"/>
      <c r="R119" s="210"/>
      <c r="S119" s="210"/>
      <c r="T119" s="210"/>
      <c r="U119" s="210"/>
      <c r="V119" s="210"/>
      <c r="W119" s="210"/>
      <c r="X119" s="210"/>
      <c r="Y119" s="210"/>
      <c r="Z119" s="210"/>
    </row>
    <row r="120" ht="12.75" hidden="1" customHeight="1">
      <c r="A120" s="677"/>
      <c r="B120" s="677"/>
      <c r="C120" s="677"/>
      <c r="D120" s="678"/>
      <c r="E120" s="204"/>
      <c r="F120" s="204"/>
      <c r="G120" s="204"/>
      <c r="H120" s="204"/>
      <c r="I120" s="678"/>
      <c r="J120" s="204"/>
      <c r="K120" s="204"/>
      <c r="L120" s="204"/>
      <c r="M120" s="679"/>
      <c r="N120" s="210"/>
      <c r="O120" s="210"/>
      <c r="P120" s="210"/>
      <c r="Q120" s="210"/>
      <c r="R120" s="210"/>
      <c r="S120" s="210"/>
      <c r="T120" s="210"/>
      <c r="U120" s="210"/>
      <c r="V120" s="210"/>
      <c r="W120" s="210"/>
      <c r="X120" s="210"/>
      <c r="Y120" s="210"/>
      <c r="Z120" s="210"/>
    </row>
    <row r="121" ht="12.75" hidden="1" customHeight="1">
      <c r="A121" s="677"/>
      <c r="B121" s="677"/>
      <c r="C121" s="677"/>
      <c r="D121" s="678"/>
      <c r="E121" s="204"/>
      <c r="F121" s="204"/>
      <c r="G121" s="204"/>
      <c r="H121" s="204"/>
      <c r="I121" s="678"/>
      <c r="J121" s="204"/>
      <c r="K121" s="204"/>
      <c r="L121" s="204"/>
      <c r="M121" s="679"/>
      <c r="N121" s="210"/>
      <c r="O121" s="210"/>
      <c r="P121" s="210"/>
      <c r="Q121" s="210"/>
      <c r="R121" s="210"/>
      <c r="S121" s="210"/>
      <c r="T121" s="210"/>
      <c r="U121" s="210"/>
      <c r="V121" s="210"/>
      <c r="W121" s="210"/>
      <c r="X121" s="210"/>
      <c r="Y121" s="210"/>
      <c r="Z121" s="210"/>
    </row>
    <row r="122" ht="12.75" hidden="1" customHeight="1">
      <c r="A122" s="677"/>
      <c r="B122" s="677"/>
      <c r="C122" s="677"/>
      <c r="D122" s="678"/>
      <c r="E122" s="204"/>
      <c r="F122" s="204"/>
      <c r="G122" s="204"/>
      <c r="H122" s="204"/>
      <c r="I122" s="678"/>
      <c r="J122" s="204"/>
      <c r="K122" s="204"/>
      <c r="L122" s="204"/>
      <c r="M122" s="679"/>
      <c r="N122" s="210"/>
      <c r="O122" s="210"/>
      <c r="P122" s="210"/>
      <c r="Q122" s="210"/>
      <c r="R122" s="210"/>
      <c r="S122" s="210"/>
      <c r="T122" s="210"/>
      <c r="U122" s="210"/>
      <c r="V122" s="210"/>
      <c r="W122" s="210"/>
      <c r="X122" s="210"/>
      <c r="Y122" s="210"/>
      <c r="Z122" s="210"/>
    </row>
    <row r="123" ht="12.75" hidden="1" customHeight="1">
      <c r="A123" s="677"/>
      <c r="B123" s="677"/>
      <c r="C123" s="677"/>
      <c r="D123" s="678"/>
      <c r="E123" s="204"/>
      <c r="F123" s="204"/>
      <c r="G123" s="204"/>
      <c r="H123" s="204"/>
      <c r="I123" s="678"/>
      <c r="J123" s="204"/>
      <c r="K123" s="204"/>
      <c r="L123" s="204"/>
      <c r="M123" s="679"/>
      <c r="N123" s="210"/>
      <c r="O123" s="210"/>
      <c r="P123" s="210"/>
      <c r="Q123" s="210"/>
      <c r="R123" s="210"/>
      <c r="S123" s="210"/>
      <c r="T123" s="210"/>
      <c r="U123" s="210"/>
      <c r="V123" s="210"/>
      <c r="W123" s="210"/>
      <c r="X123" s="210"/>
      <c r="Y123" s="210"/>
      <c r="Z123" s="210"/>
    </row>
    <row r="124" ht="12.75" hidden="1" customHeight="1">
      <c r="A124" s="677"/>
      <c r="B124" s="677"/>
      <c r="C124" s="677"/>
      <c r="D124" s="678"/>
      <c r="E124" s="204"/>
      <c r="F124" s="204"/>
      <c r="G124" s="204"/>
      <c r="H124" s="204"/>
      <c r="I124" s="678"/>
      <c r="J124" s="204"/>
      <c r="K124" s="204"/>
      <c r="L124" s="204"/>
      <c r="M124" s="679"/>
      <c r="N124" s="210"/>
      <c r="O124" s="210"/>
      <c r="P124" s="210"/>
      <c r="Q124" s="210"/>
      <c r="R124" s="210"/>
      <c r="S124" s="210"/>
      <c r="T124" s="210"/>
      <c r="U124" s="210"/>
      <c r="V124" s="210"/>
      <c r="W124" s="210"/>
      <c r="X124" s="210"/>
      <c r="Y124" s="210"/>
      <c r="Z124" s="210"/>
    </row>
    <row r="125" ht="12.75" hidden="1" customHeight="1">
      <c r="A125" s="677"/>
      <c r="B125" s="677"/>
      <c r="C125" s="677"/>
      <c r="D125" s="678"/>
      <c r="E125" s="204"/>
      <c r="F125" s="204"/>
      <c r="G125" s="204"/>
      <c r="H125" s="204"/>
      <c r="I125" s="678"/>
      <c r="J125" s="204"/>
      <c r="K125" s="204"/>
      <c r="L125" s="204"/>
      <c r="M125" s="679"/>
      <c r="N125" s="210"/>
      <c r="O125" s="210"/>
      <c r="P125" s="210"/>
      <c r="Q125" s="210"/>
      <c r="R125" s="210"/>
      <c r="S125" s="210"/>
      <c r="T125" s="210"/>
      <c r="U125" s="210"/>
      <c r="V125" s="210"/>
      <c r="W125" s="210"/>
      <c r="X125" s="210"/>
      <c r="Y125" s="210"/>
      <c r="Z125" s="210"/>
    </row>
    <row r="126" ht="12.75" hidden="1" customHeight="1">
      <c r="A126" s="677"/>
      <c r="B126" s="677"/>
      <c r="C126" s="677"/>
      <c r="D126" s="678"/>
      <c r="E126" s="204"/>
      <c r="F126" s="204"/>
      <c r="G126" s="204"/>
      <c r="H126" s="204"/>
      <c r="I126" s="678"/>
      <c r="J126" s="204"/>
      <c r="K126" s="204"/>
      <c r="L126" s="204"/>
      <c r="M126" s="679"/>
      <c r="N126" s="210"/>
      <c r="O126" s="210"/>
      <c r="P126" s="210"/>
      <c r="Q126" s="210"/>
      <c r="R126" s="210"/>
      <c r="S126" s="210"/>
      <c r="T126" s="210"/>
      <c r="U126" s="210"/>
      <c r="V126" s="210"/>
      <c r="W126" s="210"/>
      <c r="X126" s="210"/>
      <c r="Y126" s="210"/>
      <c r="Z126" s="210"/>
    </row>
    <row r="127" ht="12.75" hidden="1" customHeight="1">
      <c r="A127" s="677"/>
      <c r="B127" s="677"/>
      <c r="C127" s="677"/>
      <c r="D127" s="678"/>
      <c r="E127" s="204"/>
      <c r="F127" s="204"/>
      <c r="G127" s="204"/>
      <c r="H127" s="204"/>
      <c r="I127" s="678"/>
      <c r="J127" s="204"/>
      <c r="K127" s="204"/>
      <c r="L127" s="204"/>
      <c r="M127" s="679"/>
      <c r="N127" s="210"/>
      <c r="O127" s="210"/>
      <c r="P127" s="210"/>
      <c r="Q127" s="210"/>
      <c r="R127" s="210"/>
      <c r="S127" s="210"/>
      <c r="T127" s="210"/>
      <c r="U127" s="210"/>
      <c r="V127" s="210"/>
      <c r="W127" s="210"/>
      <c r="X127" s="210"/>
      <c r="Y127" s="210"/>
      <c r="Z127" s="210"/>
    </row>
    <row r="128" ht="12.75" hidden="1" customHeight="1">
      <c r="A128" s="677"/>
      <c r="B128" s="677"/>
      <c r="C128" s="677"/>
      <c r="D128" s="678"/>
      <c r="E128" s="204"/>
      <c r="F128" s="204"/>
      <c r="G128" s="204"/>
      <c r="H128" s="204"/>
      <c r="I128" s="678"/>
      <c r="J128" s="204"/>
      <c r="K128" s="204"/>
      <c r="L128" s="204"/>
      <c r="M128" s="679"/>
      <c r="N128" s="210"/>
      <c r="O128" s="210"/>
      <c r="P128" s="210"/>
      <c r="Q128" s="210"/>
      <c r="R128" s="210"/>
      <c r="S128" s="210"/>
      <c r="T128" s="210"/>
      <c r="U128" s="210"/>
      <c r="V128" s="210"/>
      <c r="W128" s="210"/>
      <c r="X128" s="210"/>
      <c r="Y128" s="210"/>
      <c r="Z128" s="210"/>
    </row>
    <row r="129" ht="12.75" hidden="1" customHeight="1">
      <c r="A129" s="677"/>
      <c r="B129" s="677"/>
      <c r="C129" s="677"/>
      <c r="D129" s="678"/>
      <c r="E129" s="204"/>
      <c r="F129" s="204"/>
      <c r="G129" s="204"/>
      <c r="H129" s="204"/>
      <c r="I129" s="678"/>
      <c r="J129" s="204"/>
      <c r="K129" s="204"/>
      <c r="L129" s="204"/>
      <c r="M129" s="679"/>
      <c r="N129" s="210"/>
      <c r="O129" s="210"/>
      <c r="P129" s="210"/>
      <c r="Q129" s="210"/>
      <c r="R129" s="210"/>
      <c r="S129" s="210"/>
      <c r="T129" s="210"/>
      <c r="U129" s="210"/>
      <c r="V129" s="210"/>
      <c r="W129" s="210"/>
      <c r="X129" s="210"/>
      <c r="Y129" s="210"/>
      <c r="Z129" s="210"/>
    </row>
    <row r="130" ht="12.75" hidden="1" customHeight="1">
      <c r="A130" s="677"/>
      <c r="B130" s="677"/>
      <c r="C130" s="677"/>
      <c r="D130" s="678"/>
      <c r="E130" s="204"/>
      <c r="F130" s="204"/>
      <c r="G130" s="204"/>
      <c r="H130" s="204"/>
      <c r="I130" s="678"/>
      <c r="J130" s="204"/>
      <c r="K130" s="204"/>
      <c r="L130" s="204"/>
      <c r="M130" s="679"/>
      <c r="N130" s="210"/>
      <c r="O130" s="210"/>
      <c r="P130" s="210"/>
      <c r="Q130" s="210"/>
      <c r="R130" s="210"/>
      <c r="S130" s="210"/>
      <c r="T130" s="210"/>
      <c r="U130" s="210"/>
      <c r="V130" s="210"/>
      <c r="W130" s="210"/>
      <c r="X130" s="210"/>
      <c r="Y130" s="210"/>
      <c r="Z130" s="210"/>
    </row>
    <row r="131" ht="12.75" hidden="1" customHeight="1">
      <c r="A131" s="677"/>
      <c r="B131" s="677"/>
      <c r="C131" s="677"/>
      <c r="D131" s="678"/>
      <c r="E131" s="204"/>
      <c r="F131" s="204"/>
      <c r="G131" s="204"/>
      <c r="H131" s="204"/>
      <c r="I131" s="678"/>
      <c r="J131" s="204"/>
      <c r="K131" s="204"/>
      <c r="L131" s="204"/>
      <c r="M131" s="679"/>
      <c r="N131" s="210"/>
      <c r="O131" s="210"/>
      <c r="P131" s="210"/>
      <c r="Q131" s="210"/>
      <c r="R131" s="210"/>
      <c r="S131" s="210"/>
      <c r="T131" s="210"/>
      <c r="U131" s="210"/>
      <c r="V131" s="210"/>
      <c r="W131" s="210"/>
      <c r="X131" s="210"/>
      <c r="Y131" s="210"/>
      <c r="Z131" s="210"/>
    </row>
    <row r="132" ht="12.75" hidden="1" customHeight="1">
      <c r="A132" s="677"/>
      <c r="B132" s="677"/>
      <c r="C132" s="677"/>
      <c r="D132" s="678"/>
      <c r="E132" s="204"/>
      <c r="F132" s="204"/>
      <c r="G132" s="204"/>
      <c r="H132" s="204"/>
      <c r="I132" s="678"/>
      <c r="J132" s="204"/>
      <c r="K132" s="204"/>
      <c r="L132" s="204"/>
      <c r="M132" s="679"/>
      <c r="N132" s="210"/>
      <c r="O132" s="210"/>
      <c r="P132" s="210"/>
      <c r="Q132" s="210"/>
      <c r="R132" s="210"/>
      <c r="S132" s="210"/>
      <c r="T132" s="210"/>
      <c r="U132" s="210"/>
      <c r="V132" s="210"/>
      <c r="W132" s="210"/>
      <c r="X132" s="210"/>
      <c r="Y132" s="210"/>
      <c r="Z132" s="210"/>
    </row>
    <row r="133" ht="12.75" hidden="1" customHeight="1">
      <c r="A133" s="677"/>
      <c r="B133" s="677"/>
      <c r="C133" s="677"/>
      <c r="D133" s="678"/>
      <c r="E133" s="204"/>
      <c r="F133" s="204"/>
      <c r="G133" s="204"/>
      <c r="H133" s="204"/>
      <c r="I133" s="678"/>
      <c r="J133" s="204"/>
      <c r="K133" s="204"/>
      <c r="L133" s="204"/>
      <c r="M133" s="679"/>
      <c r="N133" s="210"/>
      <c r="O133" s="210"/>
      <c r="P133" s="210"/>
      <c r="Q133" s="210"/>
      <c r="R133" s="210"/>
      <c r="S133" s="210"/>
      <c r="T133" s="210"/>
      <c r="U133" s="210"/>
      <c r="V133" s="210"/>
      <c r="W133" s="210"/>
      <c r="X133" s="210"/>
      <c r="Y133" s="210"/>
      <c r="Z133" s="210"/>
    </row>
    <row r="134" ht="12.75" hidden="1" customHeight="1">
      <c r="A134" s="677"/>
      <c r="B134" s="677"/>
      <c r="C134" s="677"/>
      <c r="D134" s="678"/>
      <c r="E134" s="204"/>
      <c r="F134" s="204"/>
      <c r="G134" s="204"/>
      <c r="H134" s="204"/>
      <c r="I134" s="678"/>
      <c r="J134" s="204"/>
      <c r="K134" s="204"/>
      <c r="L134" s="204"/>
      <c r="M134" s="679"/>
      <c r="N134" s="210"/>
      <c r="O134" s="210"/>
      <c r="P134" s="210"/>
      <c r="Q134" s="210"/>
      <c r="R134" s="210"/>
      <c r="S134" s="210"/>
      <c r="T134" s="210"/>
      <c r="U134" s="210"/>
      <c r="V134" s="210"/>
      <c r="W134" s="210"/>
      <c r="X134" s="210"/>
      <c r="Y134" s="210"/>
      <c r="Z134" s="210"/>
    </row>
    <row r="135" ht="12.75" hidden="1" customHeight="1">
      <c r="A135" s="677"/>
      <c r="B135" s="677"/>
      <c r="C135" s="677"/>
      <c r="D135" s="678"/>
      <c r="E135" s="204"/>
      <c r="F135" s="204"/>
      <c r="G135" s="204"/>
      <c r="H135" s="204"/>
      <c r="I135" s="678"/>
      <c r="J135" s="204"/>
      <c r="K135" s="204"/>
      <c r="L135" s="204"/>
      <c r="M135" s="679"/>
      <c r="N135" s="210"/>
      <c r="O135" s="210"/>
      <c r="P135" s="210"/>
      <c r="Q135" s="210"/>
      <c r="R135" s="210"/>
      <c r="S135" s="210"/>
      <c r="T135" s="210"/>
      <c r="U135" s="210"/>
      <c r="V135" s="210"/>
      <c r="W135" s="210"/>
      <c r="X135" s="210"/>
      <c r="Y135" s="210"/>
      <c r="Z135" s="210"/>
    </row>
    <row r="136" ht="12.75" hidden="1" customHeight="1">
      <c r="A136" s="677"/>
      <c r="B136" s="677"/>
      <c r="C136" s="677"/>
      <c r="D136" s="678"/>
      <c r="E136" s="204"/>
      <c r="F136" s="204"/>
      <c r="G136" s="204"/>
      <c r="H136" s="204"/>
      <c r="I136" s="678"/>
      <c r="J136" s="204"/>
      <c r="K136" s="204"/>
      <c r="L136" s="204"/>
      <c r="M136" s="679"/>
      <c r="N136" s="210"/>
      <c r="O136" s="210"/>
      <c r="P136" s="210"/>
      <c r="Q136" s="210"/>
      <c r="R136" s="210"/>
      <c r="S136" s="210"/>
      <c r="T136" s="210"/>
      <c r="U136" s="210"/>
      <c r="V136" s="210"/>
      <c r="W136" s="210"/>
      <c r="X136" s="210"/>
      <c r="Y136" s="210"/>
      <c r="Z136" s="210"/>
    </row>
    <row r="137" ht="12.75" hidden="1" customHeight="1">
      <c r="A137" s="677"/>
      <c r="B137" s="677"/>
      <c r="C137" s="677"/>
      <c r="D137" s="678"/>
      <c r="E137" s="204"/>
      <c r="F137" s="204"/>
      <c r="G137" s="204"/>
      <c r="H137" s="204"/>
      <c r="I137" s="678"/>
      <c r="J137" s="204"/>
      <c r="K137" s="204"/>
      <c r="L137" s="204"/>
      <c r="M137" s="679"/>
      <c r="N137" s="210"/>
      <c r="O137" s="210"/>
      <c r="P137" s="210"/>
      <c r="Q137" s="210"/>
      <c r="R137" s="210"/>
      <c r="S137" s="210"/>
      <c r="T137" s="210"/>
      <c r="U137" s="210"/>
      <c r="V137" s="210"/>
      <c r="W137" s="210"/>
      <c r="X137" s="210"/>
      <c r="Y137" s="210"/>
      <c r="Z137" s="210"/>
    </row>
    <row r="138" ht="12.75" hidden="1" customHeight="1">
      <c r="A138" s="677"/>
      <c r="B138" s="677"/>
      <c r="C138" s="677"/>
      <c r="D138" s="678"/>
      <c r="E138" s="204"/>
      <c r="F138" s="204"/>
      <c r="G138" s="204"/>
      <c r="H138" s="204"/>
      <c r="I138" s="678"/>
      <c r="J138" s="204"/>
      <c r="K138" s="204"/>
      <c r="L138" s="204"/>
      <c r="M138" s="679"/>
      <c r="N138" s="210"/>
      <c r="O138" s="210"/>
      <c r="P138" s="210"/>
      <c r="Q138" s="210"/>
      <c r="R138" s="210"/>
      <c r="S138" s="210"/>
      <c r="T138" s="210"/>
      <c r="U138" s="210"/>
      <c r="V138" s="210"/>
      <c r="W138" s="210"/>
      <c r="X138" s="210"/>
      <c r="Y138" s="210"/>
      <c r="Z138" s="210"/>
    </row>
    <row r="139" ht="12.75" hidden="1" customHeight="1">
      <c r="A139" s="677"/>
      <c r="B139" s="677"/>
      <c r="C139" s="677"/>
      <c r="D139" s="678"/>
      <c r="E139" s="204"/>
      <c r="F139" s="204"/>
      <c r="G139" s="204"/>
      <c r="H139" s="204"/>
      <c r="I139" s="678"/>
      <c r="J139" s="204"/>
      <c r="K139" s="204"/>
      <c r="L139" s="204"/>
      <c r="M139" s="679"/>
      <c r="N139" s="210"/>
      <c r="O139" s="210"/>
      <c r="P139" s="210"/>
      <c r="Q139" s="210"/>
      <c r="R139" s="210"/>
      <c r="S139" s="210"/>
      <c r="T139" s="210"/>
      <c r="U139" s="210"/>
      <c r="V139" s="210"/>
      <c r="W139" s="210"/>
      <c r="X139" s="210"/>
      <c r="Y139" s="210"/>
      <c r="Z139" s="210"/>
    </row>
    <row r="140" ht="12.75" hidden="1" customHeight="1">
      <c r="A140" s="677"/>
      <c r="B140" s="677"/>
      <c r="C140" s="677"/>
      <c r="D140" s="678"/>
      <c r="E140" s="204"/>
      <c r="F140" s="204"/>
      <c r="G140" s="204"/>
      <c r="H140" s="204"/>
      <c r="I140" s="678"/>
      <c r="J140" s="204"/>
      <c r="K140" s="204"/>
      <c r="L140" s="204"/>
      <c r="M140" s="679"/>
      <c r="N140" s="210"/>
      <c r="O140" s="210"/>
      <c r="P140" s="210"/>
      <c r="Q140" s="210"/>
      <c r="R140" s="210"/>
      <c r="S140" s="210"/>
      <c r="T140" s="210"/>
      <c r="U140" s="210"/>
      <c r="V140" s="210"/>
      <c r="W140" s="210"/>
      <c r="X140" s="210"/>
      <c r="Y140" s="210"/>
      <c r="Z140" s="210"/>
    </row>
    <row r="141" ht="12.75" hidden="1" customHeight="1">
      <c r="A141" s="677"/>
      <c r="B141" s="677"/>
      <c r="C141" s="677"/>
      <c r="D141" s="678"/>
      <c r="E141" s="204"/>
      <c r="F141" s="204"/>
      <c r="G141" s="204"/>
      <c r="H141" s="204"/>
      <c r="I141" s="678"/>
      <c r="J141" s="204"/>
      <c r="K141" s="204"/>
      <c r="L141" s="204"/>
      <c r="M141" s="679"/>
      <c r="N141" s="210"/>
      <c r="O141" s="210"/>
      <c r="P141" s="210"/>
      <c r="Q141" s="210"/>
      <c r="R141" s="210"/>
      <c r="S141" s="210"/>
      <c r="T141" s="210"/>
      <c r="U141" s="210"/>
      <c r="V141" s="210"/>
      <c r="W141" s="210"/>
      <c r="X141" s="210"/>
      <c r="Y141" s="210"/>
      <c r="Z141" s="210"/>
    </row>
    <row r="142" ht="12.75" hidden="1" customHeight="1">
      <c r="A142" s="677"/>
      <c r="B142" s="677"/>
      <c r="C142" s="677"/>
      <c r="D142" s="678"/>
      <c r="E142" s="204"/>
      <c r="F142" s="204"/>
      <c r="G142" s="204"/>
      <c r="H142" s="204"/>
      <c r="I142" s="678"/>
      <c r="J142" s="204"/>
      <c r="K142" s="204"/>
      <c r="L142" s="204"/>
      <c r="M142" s="679"/>
      <c r="N142" s="210"/>
      <c r="O142" s="210"/>
      <c r="P142" s="210"/>
      <c r="Q142" s="210"/>
      <c r="R142" s="210"/>
      <c r="S142" s="210"/>
      <c r="T142" s="210"/>
      <c r="U142" s="210"/>
      <c r="V142" s="210"/>
      <c r="W142" s="210"/>
      <c r="X142" s="210"/>
      <c r="Y142" s="210"/>
      <c r="Z142" s="210"/>
    </row>
    <row r="143" ht="12.75" hidden="1" customHeight="1">
      <c r="A143" s="677"/>
      <c r="B143" s="677"/>
      <c r="C143" s="677"/>
      <c r="D143" s="678"/>
      <c r="E143" s="204"/>
      <c r="F143" s="204"/>
      <c r="G143" s="204"/>
      <c r="H143" s="204"/>
      <c r="I143" s="678"/>
      <c r="J143" s="204"/>
      <c r="K143" s="204"/>
      <c r="L143" s="204"/>
      <c r="M143" s="679"/>
      <c r="N143" s="210"/>
      <c r="O143" s="210"/>
      <c r="P143" s="210"/>
      <c r="Q143" s="210"/>
      <c r="R143" s="210"/>
      <c r="S143" s="210"/>
      <c r="T143" s="210"/>
      <c r="U143" s="210"/>
      <c r="V143" s="210"/>
      <c r="W143" s="210"/>
      <c r="X143" s="210"/>
      <c r="Y143" s="210"/>
      <c r="Z143" s="210"/>
    </row>
    <row r="144" ht="12.75" hidden="1" customHeight="1">
      <c r="A144" s="677"/>
      <c r="B144" s="677"/>
      <c r="C144" s="677"/>
      <c r="D144" s="678"/>
      <c r="E144" s="204"/>
      <c r="F144" s="204"/>
      <c r="G144" s="204"/>
      <c r="H144" s="204"/>
      <c r="I144" s="678"/>
      <c r="J144" s="204"/>
      <c r="K144" s="204"/>
      <c r="L144" s="204"/>
      <c r="M144" s="679"/>
      <c r="N144" s="210"/>
      <c r="O144" s="210"/>
      <c r="P144" s="210"/>
      <c r="Q144" s="210"/>
      <c r="R144" s="210"/>
      <c r="S144" s="210"/>
      <c r="T144" s="210"/>
      <c r="U144" s="210"/>
      <c r="V144" s="210"/>
      <c r="W144" s="210"/>
      <c r="X144" s="210"/>
      <c r="Y144" s="210"/>
      <c r="Z144" s="210"/>
    </row>
    <row r="145" ht="12.75" hidden="1" customHeight="1">
      <c r="A145" s="677"/>
      <c r="B145" s="677"/>
      <c r="C145" s="677"/>
      <c r="D145" s="678"/>
      <c r="E145" s="204"/>
      <c r="F145" s="204"/>
      <c r="G145" s="204"/>
      <c r="H145" s="204"/>
      <c r="I145" s="678"/>
      <c r="J145" s="204"/>
      <c r="K145" s="204"/>
      <c r="L145" s="204"/>
      <c r="M145" s="679"/>
      <c r="N145" s="210"/>
      <c r="O145" s="210"/>
      <c r="P145" s="210"/>
      <c r="Q145" s="210"/>
      <c r="R145" s="210"/>
      <c r="S145" s="210"/>
      <c r="T145" s="210"/>
      <c r="U145" s="210"/>
      <c r="V145" s="210"/>
      <c r="W145" s="210"/>
      <c r="X145" s="210"/>
      <c r="Y145" s="210"/>
      <c r="Z145" s="210"/>
    </row>
    <row r="146" ht="12.75" hidden="1" customHeight="1">
      <c r="A146" s="677"/>
      <c r="B146" s="677"/>
      <c r="C146" s="677"/>
      <c r="D146" s="678"/>
      <c r="E146" s="204"/>
      <c r="F146" s="204"/>
      <c r="G146" s="204"/>
      <c r="H146" s="204"/>
      <c r="I146" s="678"/>
      <c r="J146" s="204"/>
      <c r="K146" s="204"/>
      <c r="L146" s="204"/>
      <c r="M146" s="679"/>
      <c r="N146" s="210"/>
      <c r="O146" s="210"/>
      <c r="P146" s="210"/>
      <c r="Q146" s="210"/>
      <c r="R146" s="210"/>
      <c r="S146" s="210"/>
      <c r="T146" s="210"/>
      <c r="U146" s="210"/>
      <c r="V146" s="210"/>
      <c r="W146" s="210"/>
      <c r="X146" s="210"/>
      <c r="Y146" s="210"/>
      <c r="Z146" s="210"/>
    </row>
    <row r="147" ht="12.75" hidden="1" customHeight="1">
      <c r="A147" s="677"/>
      <c r="B147" s="677"/>
      <c r="C147" s="677"/>
      <c r="D147" s="678"/>
      <c r="E147" s="204"/>
      <c r="F147" s="204"/>
      <c r="G147" s="204"/>
      <c r="H147" s="204"/>
      <c r="I147" s="678"/>
      <c r="J147" s="204"/>
      <c r="K147" s="204"/>
      <c r="L147" s="204"/>
      <c r="M147" s="679"/>
      <c r="N147" s="210"/>
      <c r="O147" s="210"/>
      <c r="P147" s="210"/>
      <c r="Q147" s="210"/>
      <c r="R147" s="210"/>
      <c r="S147" s="210"/>
      <c r="T147" s="210"/>
      <c r="U147" s="210"/>
      <c r="V147" s="210"/>
      <c r="W147" s="210"/>
      <c r="X147" s="210"/>
      <c r="Y147" s="210"/>
      <c r="Z147" s="210"/>
    </row>
    <row r="148" ht="12.75" hidden="1" customHeight="1">
      <c r="A148" s="677"/>
      <c r="B148" s="677"/>
      <c r="C148" s="677"/>
      <c r="D148" s="678"/>
      <c r="E148" s="204"/>
      <c r="F148" s="204"/>
      <c r="G148" s="204"/>
      <c r="H148" s="204"/>
      <c r="I148" s="678"/>
      <c r="J148" s="204"/>
      <c r="K148" s="204"/>
      <c r="L148" s="204"/>
      <c r="M148" s="679"/>
      <c r="N148" s="210"/>
      <c r="O148" s="210"/>
      <c r="P148" s="210"/>
      <c r="Q148" s="210"/>
      <c r="R148" s="210"/>
      <c r="S148" s="210"/>
      <c r="T148" s="210"/>
      <c r="U148" s="210"/>
      <c r="V148" s="210"/>
      <c r="W148" s="210"/>
      <c r="X148" s="210"/>
      <c r="Y148" s="210"/>
      <c r="Z148" s="210"/>
    </row>
    <row r="149" ht="12.75" hidden="1" customHeight="1">
      <c r="A149" s="677"/>
      <c r="B149" s="677"/>
      <c r="C149" s="677"/>
      <c r="D149" s="678"/>
      <c r="E149" s="204"/>
      <c r="F149" s="204"/>
      <c r="G149" s="204"/>
      <c r="H149" s="204"/>
      <c r="I149" s="678"/>
      <c r="J149" s="204"/>
      <c r="K149" s="204"/>
      <c r="L149" s="204"/>
      <c r="M149" s="679"/>
      <c r="N149" s="210"/>
      <c r="O149" s="210"/>
      <c r="P149" s="210"/>
      <c r="Q149" s="210"/>
      <c r="R149" s="210"/>
      <c r="S149" s="210"/>
      <c r="T149" s="210"/>
      <c r="U149" s="210"/>
      <c r="V149" s="210"/>
      <c r="W149" s="210"/>
      <c r="X149" s="210"/>
      <c r="Y149" s="210"/>
      <c r="Z149" s="210"/>
    </row>
    <row r="150" ht="12.75" hidden="1" customHeight="1">
      <c r="A150" s="677"/>
      <c r="B150" s="677"/>
      <c r="C150" s="677"/>
      <c r="D150" s="678"/>
      <c r="E150" s="204"/>
      <c r="F150" s="204"/>
      <c r="G150" s="204"/>
      <c r="H150" s="204"/>
      <c r="I150" s="678"/>
      <c r="J150" s="204"/>
      <c r="K150" s="204"/>
      <c r="L150" s="204"/>
      <c r="M150" s="679"/>
      <c r="N150" s="210"/>
      <c r="O150" s="210"/>
      <c r="P150" s="210"/>
      <c r="Q150" s="210"/>
      <c r="R150" s="210"/>
      <c r="S150" s="210"/>
      <c r="T150" s="210"/>
      <c r="U150" s="210"/>
      <c r="V150" s="210"/>
      <c r="W150" s="210"/>
      <c r="X150" s="210"/>
      <c r="Y150" s="210"/>
      <c r="Z150" s="210"/>
    </row>
    <row r="151" ht="12.75" hidden="1" customHeight="1">
      <c r="A151" s="677"/>
      <c r="B151" s="677"/>
      <c r="C151" s="677"/>
      <c r="D151" s="678"/>
      <c r="E151" s="204"/>
      <c r="F151" s="204"/>
      <c r="G151" s="204"/>
      <c r="H151" s="204"/>
      <c r="I151" s="678"/>
      <c r="J151" s="204"/>
      <c r="K151" s="204"/>
      <c r="L151" s="204"/>
      <c r="M151" s="679"/>
      <c r="N151" s="210"/>
      <c r="O151" s="210"/>
      <c r="P151" s="210"/>
      <c r="Q151" s="210"/>
      <c r="R151" s="210"/>
      <c r="S151" s="210"/>
      <c r="T151" s="210"/>
      <c r="U151" s="210"/>
      <c r="V151" s="210"/>
      <c r="W151" s="210"/>
      <c r="X151" s="210"/>
      <c r="Y151" s="210"/>
      <c r="Z151" s="210"/>
    </row>
    <row r="152" ht="12.75" hidden="1" customHeight="1">
      <c r="A152" s="677"/>
      <c r="B152" s="677"/>
      <c r="C152" s="677"/>
      <c r="D152" s="678"/>
      <c r="E152" s="204"/>
      <c r="F152" s="204"/>
      <c r="G152" s="204"/>
      <c r="H152" s="204"/>
      <c r="I152" s="678"/>
      <c r="J152" s="204"/>
      <c r="K152" s="204"/>
      <c r="L152" s="204"/>
      <c r="M152" s="679"/>
      <c r="N152" s="210"/>
      <c r="O152" s="210"/>
      <c r="P152" s="210"/>
      <c r="Q152" s="210"/>
      <c r="R152" s="210"/>
      <c r="S152" s="210"/>
      <c r="T152" s="210"/>
      <c r="U152" s="210"/>
      <c r="V152" s="210"/>
      <c r="W152" s="210"/>
      <c r="X152" s="210"/>
      <c r="Y152" s="210"/>
      <c r="Z152" s="210"/>
    </row>
    <row r="153" ht="12.75" hidden="1" customHeight="1">
      <c r="A153" s="677"/>
      <c r="B153" s="677"/>
      <c r="C153" s="677"/>
      <c r="D153" s="678"/>
      <c r="E153" s="204"/>
      <c r="F153" s="204"/>
      <c r="G153" s="204"/>
      <c r="H153" s="204"/>
      <c r="I153" s="678"/>
      <c r="J153" s="204"/>
      <c r="K153" s="204"/>
      <c r="L153" s="204"/>
      <c r="M153" s="679"/>
      <c r="N153" s="210"/>
      <c r="O153" s="210"/>
      <c r="P153" s="210"/>
      <c r="Q153" s="210"/>
      <c r="R153" s="210"/>
      <c r="S153" s="210"/>
      <c r="T153" s="210"/>
      <c r="U153" s="210"/>
      <c r="V153" s="210"/>
      <c r="W153" s="210"/>
      <c r="X153" s="210"/>
      <c r="Y153" s="210"/>
      <c r="Z153" s="210"/>
    </row>
    <row r="154" ht="12.75" hidden="1" customHeight="1">
      <c r="A154" s="677"/>
      <c r="B154" s="677"/>
      <c r="C154" s="677"/>
      <c r="D154" s="678"/>
      <c r="E154" s="204"/>
      <c r="F154" s="204"/>
      <c r="G154" s="204"/>
      <c r="H154" s="204"/>
      <c r="I154" s="678"/>
      <c r="J154" s="204"/>
      <c r="K154" s="204"/>
      <c r="L154" s="204"/>
      <c r="M154" s="679"/>
      <c r="N154" s="210"/>
      <c r="O154" s="210"/>
      <c r="P154" s="210"/>
      <c r="Q154" s="210"/>
      <c r="R154" s="210"/>
      <c r="S154" s="210"/>
      <c r="T154" s="210"/>
      <c r="U154" s="210"/>
      <c r="V154" s="210"/>
      <c r="W154" s="210"/>
      <c r="X154" s="210"/>
      <c r="Y154" s="210"/>
      <c r="Z154" s="210"/>
    </row>
    <row r="155" ht="12.75" hidden="1" customHeight="1">
      <c r="A155" s="677"/>
      <c r="B155" s="677"/>
      <c r="C155" s="677"/>
      <c r="D155" s="678"/>
      <c r="E155" s="204"/>
      <c r="F155" s="204"/>
      <c r="G155" s="204"/>
      <c r="H155" s="204"/>
      <c r="I155" s="678"/>
      <c r="J155" s="204"/>
      <c r="K155" s="204"/>
      <c r="L155" s="204"/>
      <c r="M155" s="679"/>
      <c r="N155" s="210"/>
      <c r="O155" s="210"/>
      <c r="P155" s="210"/>
      <c r="Q155" s="210"/>
      <c r="R155" s="210"/>
      <c r="S155" s="210"/>
      <c r="T155" s="210"/>
      <c r="U155" s="210"/>
      <c r="V155" s="210"/>
      <c r="W155" s="210"/>
      <c r="X155" s="210"/>
      <c r="Y155" s="210"/>
      <c r="Z155" s="210"/>
    </row>
    <row r="156" ht="12.75" hidden="1" customHeight="1">
      <c r="A156" s="677"/>
      <c r="B156" s="677"/>
      <c r="C156" s="677"/>
      <c r="D156" s="678"/>
      <c r="E156" s="204"/>
      <c r="F156" s="204"/>
      <c r="G156" s="204"/>
      <c r="H156" s="204"/>
      <c r="I156" s="678"/>
      <c r="J156" s="204"/>
      <c r="K156" s="204"/>
      <c r="L156" s="204"/>
      <c r="M156" s="679"/>
      <c r="N156" s="210"/>
      <c r="O156" s="210"/>
      <c r="P156" s="210"/>
      <c r="Q156" s="210"/>
      <c r="R156" s="210"/>
      <c r="S156" s="210"/>
      <c r="T156" s="210"/>
      <c r="U156" s="210"/>
      <c r="V156" s="210"/>
      <c r="W156" s="210"/>
      <c r="X156" s="210"/>
      <c r="Y156" s="210"/>
      <c r="Z156" s="210"/>
    </row>
    <row r="157" ht="12.75" hidden="1" customHeight="1">
      <c r="A157" s="677"/>
      <c r="B157" s="677"/>
      <c r="C157" s="677"/>
      <c r="D157" s="678"/>
      <c r="E157" s="204"/>
      <c r="F157" s="204"/>
      <c r="G157" s="204"/>
      <c r="H157" s="204"/>
      <c r="I157" s="678"/>
      <c r="J157" s="204"/>
      <c r="K157" s="204"/>
      <c r="L157" s="204"/>
      <c r="M157" s="679"/>
      <c r="N157" s="210"/>
      <c r="O157" s="210"/>
      <c r="P157" s="210"/>
      <c r="Q157" s="210"/>
      <c r="R157" s="210"/>
      <c r="S157" s="210"/>
      <c r="T157" s="210"/>
      <c r="U157" s="210"/>
      <c r="V157" s="210"/>
      <c r="W157" s="210"/>
      <c r="X157" s="210"/>
      <c r="Y157" s="210"/>
      <c r="Z157" s="210"/>
    </row>
    <row r="158" ht="12.75" hidden="1" customHeight="1">
      <c r="A158" s="677"/>
      <c r="B158" s="677"/>
      <c r="C158" s="677"/>
      <c r="D158" s="678"/>
      <c r="E158" s="204"/>
      <c r="F158" s="204"/>
      <c r="G158" s="204"/>
      <c r="H158" s="204"/>
      <c r="I158" s="678"/>
      <c r="J158" s="204"/>
      <c r="K158" s="204"/>
      <c r="L158" s="204"/>
      <c r="M158" s="679"/>
      <c r="N158" s="210"/>
      <c r="O158" s="210"/>
      <c r="P158" s="210"/>
      <c r="Q158" s="210"/>
      <c r="R158" s="210"/>
      <c r="S158" s="210"/>
      <c r="T158" s="210"/>
      <c r="U158" s="210"/>
      <c r="V158" s="210"/>
      <c r="W158" s="210"/>
      <c r="X158" s="210"/>
      <c r="Y158" s="210"/>
      <c r="Z158" s="210"/>
    </row>
    <row r="159" ht="12.75" hidden="1" customHeight="1">
      <c r="A159" s="677"/>
      <c r="B159" s="677"/>
      <c r="C159" s="677"/>
      <c r="D159" s="678"/>
      <c r="E159" s="204"/>
      <c r="F159" s="204"/>
      <c r="G159" s="204"/>
      <c r="H159" s="204"/>
      <c r="I159" s="678"/>
      <c r="J159" s="204"/>
      <c r="K159" s="204"/>
      <c r="L159" s="204"/>
      <c r="M159" s="679"/>
      <c r="N159" s="210"/>
      <c r="O159" s="210"/>
      <c r="P159" s="210"/>
      <c r="Q159" s="210"/>
      <c r="R159" s="210"/>
      <c r="S159" s="210"/>
      <c r="T159" s="210"/>
      <c r="U159" s="210"/>
      <c r="V159" s="210"/>
      <c r="W159" s="210"/>
      <c r="X159" s="210"/>
      <c r="Y159" s="210"/>
      <c r="Z159" s="210"/>
    </row>
    <row r="160" ht="12.75" hidden="1" customHeight="1">
      <c r="A160" s="677"/>
      <c r="B160" s="677"/>
      <c r="C160" s="677"/>
      <c r="D160" s="678"/>
      <c r="E160" s="204"/>
      <c r="F160" s="204"/>
      <c r="G160" s="204"/>
      <c r="H160" s="204"/>
      <c r="I160" s="678"/>
      <c r="J160" s="204"/>
      <c r="K160" s="204"/>
      <c r="L160" s="204"/>
      <c r="M160" s="679"/>
      <c r="N160" s="210"/>
      <c r="O160" s="210"/>
      <c r="P160" s="210"/>
      <c r="Q160" s="210"/>
      <c r="R160" s="210"/>
      <c r="S160" s="210"/>
      <c r="T160" s="210"/>
      <c r="U160" s="210"/>
      <c r="V160" s="210"/>
      <c r="W160" s="210"/>
      <c r="X160" s="210"/>
      <c r="Y160" s="210"/>
      <c r="Z160" s="210"/>
    </row>
    <row r="161" ht="12.75" hidden="1" customHeight="1">
      <c r="A161" s="677"/>
      <c r="B161" s="677"/>
      <c r="C161" s="677"/>
      <c r="D161" s="678"/>
      <c r="E161" s="204"/>
      <c r="F161" s="204"/>
      <c r="G161" s="204"/>
      <c r="H161" s="204"/>
      <c r="I161" s="678"/>
      <c r="J161" s="204"/>
      <c r="K161" s="204"/>
      <c r="L161" s="204"/>
      <c r="M161" s="679"/>
      <c r="N161" s="210"/>
      <c r="O161" s="210"/>
      <c r="P161" s="210"/>
      <c r="Q161" s="210"/>
      <c r="R161" s="210"/>
      <c r="S161" s="210"/>
      <c r="T161" s="210"/>
      <c r="U161" s="210"/>
      <c r="V161" s="210"/>
      <c r="W161" s="210"/>
      <c r="X161" s="210"/>
      <c r="Y161" s="210"/>
      <c r="Z161" s="210"/>
    </row>
    <row r="162" ht="12.75" hidden="1" customHeight="1">
      <c r="A162" s="677"/>
      <c r="B162" s="677"/>
      <c r="C162" s="677"/>
      <c r="D162" s="678"/>
      <c r="E162" s="204"/>
      <c r="F162" s="204"/>
      <c r="G162" s="204"/>
      <c r="H162" s="204"/>
      <c r="I162" s="678"/>
      <c r="J162" s="204"/>
      <c r="K162" s="204"/>
      <c r="L162" s="204"/>
      <c r="M162" s="679"/>
      <c r="N162" s="210"/>
      <c r="O162" s="210"/>
      <c r="P162" s="210"/>
      <c r="Q162" s="210"/>
      <c r="R162" s="210"/>
      <c r="S162" s="210"/>
      <c r="T162" s="210"/>
      <c r="U162" s="210"/>
      <c r="V162" s="210"/>
      <c r="W162" s="210"/>
      <c r="X162" s="210"/>
      <c r="Y162" s="210"/>
      <c r="Z162" s="210"/>
    </row>
    <row r="163" ht="12.75" hidden="1" customHeight="1">
      <c r="A163" s="677"/>
      <c r="B163" s="677"/>
      <c r="C163" s="677"/>
      <c r="D163" s="678"/>
      <c r="E163" s="204"/>
      <c r="F163" s="204"/>
      <c r="G163" s="204"/>
      <c r="H163" s="204"/>
      <c r="I163" s="678"/>
      <c r="J163" s="204"/>
      <c r="K163" s="204"/>
      <c r="L163" s="204"/>
      <c r="M163" s="679"/>
      <c r="N163" s="210"/>
      <c r="O163" s="210"/>
      <c r="P163" s="210"/>
      <c r="Q163" s="210"/>
      <c r="R163" s="210"/>
      <c r="S163" s="210"/>
      <c r="T163" s="210"/>
      <c r="U163" s="210"/>
      <c r="V163" s="210"/>
      <c r="W163" s="210"/>
      <c r="X163" s="210"/>
      <c r="Y163" s="210"/>
      <c r="Z163" s="210"/>
    </row>
    <row r="164" ht="12.75" hidden="1" customHeight="1">
      <c r="A164" s="677"/>
      <c r="B164" s="677"/>
      <c r="C164" s="677"/>
      <c r="D164" s="678"/>
      <c r="E164" s="204"/>
      <c r="F164" s="204"/>
      <c r="G164" s="204"/>
      <c r="H164" s="204"/>
      <c r="I164" s="678"/>
      <c r="J164" s="204"/>
      <c r="K164" s="204"/>
      <c r="L164" s="204"/>
      <c r="M164" s="679"/>
      <c r="N164" s="210"/>
      <c r="O164" s="210"/>
      <c r="P164" s="210"/>
      <c r="Q164" s="210"/>
      <c r="R164" s="210"/>
      <c r="S164" s="210"/>
      <c r="T164" s="210"/>
      <c r="U164" s="210"/>
      <c r="V164" s="210"/>
      <c r="W164" s="210"/>
      <c r="X164" s="210"/>
      <c r="Y164" s="210"/>
      <c r="Z164" s="210"/>
    </row>
    <row r="165" ht="12.75" hidden="1" customHeight="1">
      <c r="A165" s="677"/>
      <c r="B165" s="677"/>
      <c r="C165" s="677"/>
      <c r="D165" s="678"/>
      <c r="E165" s="204"/>
      <c r="F165" s="204"/>
      <c r="G165" s="204"/>
      <c r="H165" s="204"/>
      <c r="I165" s="678"/>
      <c r="J165" s="204"/>
      <c r="K165" s="204"/>
      <c r="L165" s="204"/>
      <c r="M165" s="679"/>
      <c r="N165" s="210"/>
      <c r="O165" s="210"/>
      <c r="P165" s="210"/>
      <c r="Q165" s="210"/>
      <c r="R165" s="210"/>
      <c r="S165" s="210"/>
      <c r="T165" s="210"/>
      <c r="U165" s="210"/>
      <c r="V165" s="210"/>
      <c r="W165" s="210"/>
      <c r="X165" s="210"/>
      <c r="Y165" s="210"/>
      <c r="Z165" s="210"/>
    </row>
    <row r="166" ht="12.75" hidden="1" customHeight="1">
      <c r="A166" s="677"/>
      <c r="B166" s="677"/>
      <c r="C166" s="677"/>
      <c r="D166" s="678"/>
      <c r="E166" s="204"/>
      <c r="F166" s="204"/>
      <c r="G166" s="204"/>
      <c r="H166" s="204"/>
      <c r="I166" s="678"/>
      <c r="J166" s="204"/>
      <c r="K166" s="204"/>
      <c r="L166" s="204"/>
      <c r="M166" s="679"/>
      <c r="N166" s="210"/>
      <c r="O166" s="210"/>
      <c r="P166" s="210"/>
      <c r="Q166" s="210"/>
      <c r="R166" s="210"/>
      <c r="S166" s="210"/>
      <c r="T166" s="210"/>
      <c r="U166" s="210"/>
      <c r="V166" s="210"/>
      <c r="W166" s="210"/>
      <c r="X166" s="210"/>
      <c r="Y166" s="210"/>
      <c r="Z166" s="210"/>
    </row>
    <row r="167" ht="12.75" hidden="1" customHeight="1">
      <c r="A167" s="677"/>
      <c r="B167" s="677"/>
      <c r="C167" s="677"/>
      <c r="D167" s="678"/>
      <c r="E167" s="204"/>
      <c r="F167" s="204"/>
      <c r="G167" s="204"/>
      <c r="H167" s="204"/>
      <c r="I167" s="678"/>
      <c r="J167" s="204"/>
      <c r="K167" s="204"/>
      <c r="L167" s="204"/>
      <c r="M167" s="679"/>
      <c r="N167" s="210"/>
      <c r="O167" s="210"/>
      <c r="P167" s="210"/>
      <c r="Q167" s="210"/>
      <c r="R167" s="210"/>
      <c r="S167" s="210"/>
      <c r="T167" s="210"/>
      <c r="U167" s="210"/>
      <c r="V167" s="210"/>
      <c r="W167" s="210"/>
      <c r="X167" s="210"/>
      <c r="Y167" s="210"/>
      <c r="Z167" s="210"/>
    </row>
    <row r="168" ht="12.75" hidden="1" customHeight="1">
      <c r="A168" s="677"/>
      <c r="B168" s="677"/>
      <c r="C168" s="677"/>
      <c r="D168" s="678"/>
      <c r="E168" s="204"/>
      <c r="F168" s="204"/>
      <c r="G168" s="204"/>
      <c r="H168" s="204"/>
      <c r="I168" s="678"/>
      <c r="J168" s="204"/>
      <c r="K168" s="204"/>
      <c r="L168" s="204"/>
      <c r="M168" s="679"/>
      <c r="N168" s="210"/>
      <c r="O168" s="210"/>
      <c r="P168" s="210"/>
      <c r="Q168" s="210"/>
      <c r="R168" s="210"/>
      <c r="S168" s="210"/>
      <c r="T168" s="210"/>
      <c r="U168" s="210"/>
      <c r="V168" s="210"/>
      <c r="W168" s="210"/>
      <c r="X168" s="210"/>
      <c r="Y168" s="210"/>
      <c r="Z168" s="210"/>
    </row>
    <row r="169" ht="12.75" hidden="1" customHeight="1">
      <c r="A169" s="677"/>
      <c r="B169" s="677"/>
      <c r="C169" s="677"/>
      <c r="D169" s="678"/>
      <c r="E169" s="204"/>
      <c r="F169" s="204"/>
      <c r="G169" s="204"/>
      <c r="H169" s="204"/>
      <c r="I169" s="678"/>
      <c r="J169" s="204"/>
      <c r="K169" s="204"/>
      <c r="L169" s="204"/>
      <c r="M169" s="679"/>
      <c r="N169" s="210"/>
      <c r="O169" s="210"/>
      <c r="P169" s="210"/>
      <c r="Q169" s="210"/>
      <c r="R169" s="210"/>
      <c r="S169" s="210"/>
      <c r="T169" s="210"/>
      <c r="U169" s="210"/>
      <c r="V169" s="210"/>
      <c r="W169" s="210"/>
      <c r="X169" s="210"/>
      <c r="Y169" s="210"/>
      <c r="Z169" s="210"/>
    </row>
    <row r="170" ht="12.75" hidden="1" customHeight="1">
      <c r="A170" s="677"/>
      <c r="B170" s="677"/>
      <c r="C170" s="677"/>
      <c r="D170" s="678"/>
      <c r="E170" s="204"/>
      <c r="F170" s="204"/>
      <c r="G170" s="204"/>
      <c r="H170" s="204"/>
      <c r="I170" s="678"/>
      <c r="J170" s="204"/>
      <c r="K170" s="204"/>
      <c r="L170" s="204"/>
      <c r="M170" s="679"/>
      <c r="N170" s="210"/>
      <c r="O170" s="210"/>
      <c r="P170" s="210"/>
      <c r="Q170" s="210"/>
      <c r="R170" s="210"/>
      <c r="S170" s="210"/>
      <c r="T170" s="210"/>
      <c r="U170" s="210"/>
      <c r="V170" s="210"/>
      <c r="W170" s="210"/>
      <c r="X170" s="210"/>
      <c r="Y170" s="210"/>
      <c r="Z170" s="210"/>
    </row>
    <row r="171" ht="12.75" hidden="1" customHeight="1">
      <c r="A171" s="677"/>
      <c r="B171" s="677"/>
      <c r="C171" s="677"/>
      <c r="D171" s="678"/>
      <c r="E171" s="204"/>
      <c r="F171" s="204"/>
      <c r="G171" s="204"/>
      <c r="H171" s="204"/>
      <c r="I171" s="678"/>
      <c r="J171" s="204"/>
      <c r="K171" s="204"/>
      <c r="L171" s="204"/>
      <c r="M171" s="679"/>
      <c r="N171" s="210"/>
      <c r="O171" s="210"/>
      <c r="P171" s="210"/>
      <c r="Q171" s="210"/>
      <c r="R171" s="210"/>
      <c r="S171" s="210"/>
      <c r="T171" s="210"/>
      <c r="U171" s="210"/>
      <c r="V171" s="210"/>
      <c r="W171" s="210"/>
      <c r="X171" s="210"/>
      <c r="Y171" s="210"/>
      <c r="Z171" s="210"/>
    </row>
    <row r="172" ht="12.75" hidden="1" customHeight="1">
      <c r="A172" s="677"/>
      <c r="B172" s="677"/>
      <c r="C172" s="677"/>
      <c r="D172" s="678"/>
      <c r="E172" s="204"/>
      <c r="F172" s="204"/>
      <c r="G172" s="204"/>
      <c r="H172" s="204"/>
      <c r="I172" s="678"/>
      <c r="J172" s="204"/>
      <c r="K172" s="204"/>
      <c r="L172" s="204"/>
      <c r="M172" s="679"/>
      <c r="N172" s="210"/>
      <c r="O172" s="210"/>
      <c r="P172" s="210"/>
      <c r="Q172" s="210"/>
      <c r="R172" s="210"/>
      <c r="S172" s="210"/>
      <c r="T172" s="210"/>
      <c r="U172" s="210"/>
      <c r="V172" s="210"/>
      <c r="W172" s="210"/>
      <c r="X172" s="210"/>
      <c r="Y172" s="210"/>
      <c r="Z172" s="210"/>
    </row>
    <row r="173" ht="12.75" customHeight="1">
      <c r="A173" s="625"/>
      <c r="B173" s="625"/>
      <c r="C173" s="625"/>
      <c r="D173" s="627"/>
      <c r="E173" s="210"/>
      <c r="F173" s="210"/>
      <c r="G173" s="210"/>
      <c r="H173" s="210"/>
      <c r="I173" s="627"/>
      <c r="J173" s="210"/>
      <c r="K173" s="210"/>
      <c r="L173" s="210"/>
      <c r="M173" s="628"/>
      <c r="N173" s="210"/>
      <c r="O173" s="210"/>
      <c r="P173" s="210"/>
      <c r="Q173" s="210"/>
      <c r="R173" s="210"/>
      <c r="S173" s="210"/>
      <c r="T173" s="210"/>
      <c r="U173" s="210"/>
      <c r="V173" s="210"/>
      <c r="W173" s="210"/>
      <c r="X173" s="210"/>
      <c r="Y173" s="210"/>
      <c r="Z173" s="210"/>
    </row>
    <row r="174" ht="12.75" customHeight="1">
      <c r="A174" s="625"/>
      <c r="B174" s="625"/>
      <c r="C174" s="625"/>
      <c r="D174" s="627"/>
      <c r="E174" s="210"/>
      <c r="F174" s="210"/>
      <c r="G174" s="210"/>
      <c r="H174" s="210"/>
      <c r="I174" s="627"/>
      <c r="J174" s="210"/>
      <c r="K174" s="210"/>
      <c r="L174" s="210"/>
      <c r="M174" s="628"/>
      <c r="N174" s="210"/>
      <c r="O174" s="210"/>
      <c r="P174" s="210"/>
      <c r="Q174" s="210"/>
      <c r="R174" s="210"/>
      <c r="S174" s="210"/>
      <c r="T174" s="210"/>
      <c r="U174" s="210"/>
      <c r="V174" s="210"/>
      <c r="W174" s="210"/>
      <c r="X174" s="210"/>
      <c r="Y174" s="210"/>
      <c r="Z174" s="210"/>
    </row>
    <row r="175" ht="12.75" customHeight="1">
      <c r="A175" s="625"/>
      <c r="B175" s="625"/>
      <c r="C175" s="625"/>
      <c r="D175" s="627"/>
      <c r="E175" s="210"/>
      <c r="F175" s="210"/>
      <c r="G175" s="210"/>
      <c r="H175" s="210"/>
      <c r="I175" s="627"/>
      <c r="J175" s="210"/>
      <c r="K175" s="210"/>
      <c r="L175" s="210"/>
      <c r="M175" s="628"/>
      <c r="N175" s="210"/>
      <c r="O175" s="210"/>
      <c r="P175" s="210"/>
      <c r="Q175" s="210"/>
      <c r="R175" s="210"/>
      <c r="S175" s="210"/>
      <c r="T175" s="210"/>
      <c r="U175" s="210"/>
      <c r="V175" s="210"/>
      <c r="W175" s="210"/>
      <c r="X175" s="210"/>
      <c r="Y175" s="210"/>
      <c r="Z175" s="210"/>
    </row>
    <row r="176" ht="12.75" customHeight="1">
      <c r="A176" s="625"/>
      <c r="B176" s="625"/>
      <c r="C176" s="625"/>
      <c r="D176" s="627"/>
      <c r="E176" s="210"/>
      <c r="F176" s="210"/>
      <c r="G176" s="210"/>
      <c r="H176" s="210"/>
      <c r="I176" s="627"/>
      <c r="J176" s="210"/>
      <c r="K176" s="210"/>
      <c r="L176" s="210"/>
      <c r="M176" s="628"/>
      <c r="N176" s="210"/>
      <c r="O176" s="210"/>
      <c r="P176" s="210"/>
      <c r="Q176" s="210"/>
      <c r="R176" s="210"/>
      <c r="S176" s="210"/>
      <c r="T176" s="210"/>
      <c r="U176" s="210"/>
      <c r="V176" s="210"/>
      <c r="W176" s="210"/>
      <c r="X176" s="210"/>
      <c r="Y176" s="210"/>
      <c r="Z176" s="210"/>
    </row>
    <row r="177" ht="12.75" customHeight="1">
      <c r="A177" s="625"/>
      <c r="B177" s="625"/>
      <c r="C177" s="625"/>
      <c r="D177" s="627"/>
      <c r="E177" s="210"/>
      <c r="F177" s="210"/>
      <c r="G177" s="210"/>
      <c r="H177" s="210"/>
      <c r="I177" s="627"/>
      <c r="J177" s="210"/>
      <c r="K177" s="210"/>
      <c r="L177" s="210"/>
      <c r="M177" s="628"/>
      <c r="N177" s="210"/>
      <c r="O177" s="210"/>
      <c r="P177" s="210"/>
      <c r="Q177" s="210"/>
      <c r="R177" s="210"/>
      <c r="S177" s="210"/>
      <c r="T177" s="210"/>
      <c r="U177" s="210"/>
      <c r="V177" s="210"/>
      <c r="W177" s="210"/>
      <c r="X177" s="210"/>
      <c r="Y177" s="210"/>
      <c r="Z177" s="210"/>
    </row>
    <row r="178" ht="12.75" customHeight="1">
      <c r="A178" s="625"/>
      <c r="B178" s="625"/>
      <c r="C178" s="625"/>
      <c r="D178" s="627"/>
      <c r="E178" s="210"/>
      <c r="F178" s="210"/>
      <c r="G178" s="210"/>
      <c r="H178" s="210"/>
      <c r="I178" s="627"/>
      <c r="J178" s="210"/>
      <c r="K178" s="210"/>
      <c r="L178" s="210"/>
      <c r="M178" s="628"/>
      <c r="N178" s="210"/>
      <c r="O178" s="210"/>
      <c r="P178" s="210"/>
      <c r="Q178" s="210"/>
      <c r="R178" s="210"/>
      <c r="S178" s="210"/>
      <c r="T178" s="210"/>
      <c r="U178" s="210"/>
      <c r="V178" s="210"/>
      <c r="W178" s="210"/>
      <c r="X178" s="210"/>
      <c r="Y178" s="210"/>
      <c r="Z178" s="210"/>
    </row>
    <row r="179" ht="12.75" customHeight="1">
      <c r="A179" s="625"/>
      <c r="B179" s="625"/>
      <c r="C179" s="625"/>
      <c r="D179" s="627"/>
      <c r="E179" s="210"/>
      <c r="F179" s="210"/>
      <c r="G179" s="210"/>
      <c r="H179" s="210"/>
      <c r="I179" s="627"/>
      <c r="J179" s="210"/>
      <c r="K179" s="210"/>
      <c r="L179" s="210"/>
      <c r="M179" s="628"/>
      <c r="N179" s="210"/>
      <c r="O179" s="210"/>
      <c r="P179" s="210"/>
      <c r="Q179" s="210"/>
      <c r="R179" s="210"/>
      <c r="S179" s="210"/>
      <c r="T179" s="210"/>
      <c r="U179" s="210"/>
      <c r="V179" s="210"/>
      <c r="W179" s="210"/>
      <c r="X179" s="210"/>
      <c r="Y179" s="210"/>
      <c r="Z179" s="210"/>
    </row>
    <row r="180" ht="12.75" customHeight="1">
      <c r="A180" s="625"/>
      <c r="B180" s="625"/>
      <c r="C180" s="625"/>
      <c r="D180" s="627"/>
      <c r="E180" s="210"/>
      <c r="F180" s="210"/>
      <c r="G180" s="210"/>
      <c r="H180" s="210"/>
      <c r="I180" s="627"/>
      <c r="J180" s="210"/>
      <c r="K180" s="210"/>
      <c r="L180" s="210"/>
      <c r="M180" s="628"/>
      <c r="N180" s="210"/>
      <c r="O180" s="210"/>
      <c r="P180" s="210"/>
      <c r="Q180" s="210"/>
      <c r="R180" s="210"/>
      <c r="S180" s="210"/>
      <c r="T180" s="210"/>
      <c r="U180" s="210"/>
      <c r="V180" s="210"/>
      <c r="W180" s="210"/>
      <c r="X180" s="210"/>
      <c r="Y180" s="210"/>
      <c r="Z180" s="210"/>
    </row>
    <row r="181" ht="12.75" customHeight="1">
      <c r="A181" s="625"/>
      <c r="B181" s="625"/>
      <c r="C181" s="625"/>
      <c r="D181" s="627"/>
      <c r="E181" s="210"/>
      <c r="F181" s="210"/>
      <c r="G181" s="210"/>
      <c r="H181" s="210"/>
      <c r="I181" s="627"/>
      <c r="J181" s="210"/>
      <c r="K181" s="210"/>
      <c r="L181" s="210"/>
      <c r="M181" s="628"/>
      <c r="N181" s="210"/>
      <c r="O181" s="210"/>
      <c r="P181" s="210"/>
      <c r="Q181" s="210"/>
      <c r="R181" s="210"/>
      <c r="S181" s="210"/>
      <c r="T181" s="210"/>
      <c r="U181" s="210"/>
      <c r="V181" s="210"/>
      <c r="W181" s="210"/>
      <c r="X181" s="210"/>
      <c r="Y181" s="210"/>
      <c r="Z181" s="210"/>
    </row>
    <row r="182" ht="12.75" customHeight="1">
      <c r="A182" s="625"/>
      <c r="B182" s="625"/>
      <c r="C182" s="625"/>
      <c r="D182" s="627"/>
      <c r="E182" s="210"/>
      <c r="F182" s="210"/>
      <c r="G182" s="210"/>
      <c r="H182" s="210"/>
      <c r="I182" s="627"/>
      <c r="J182" s="210"/>
      <c r="K182" s="210"/>
      <c r="L182" s="210"/>
      <c r="M182" s="628"/>
      <c r="N182" s="210"/>
      <c r="O182" s="210"/>
      <c r="P182" s="210"/>
      <c r="Q182" s="210"/>
      <c r="R182" s="210"/>
      <c r="S182" s="210"/>
      <c r="T182" s="210"/>
      <c r="U182" s="210"/>
      <c r="V182" s="210"/>
      <c r="W182" s="210"/>
      <c r="X182" s="210"/>
      <c r="Y182" s="210"/>
      <c r="Z182" s="210"/>
    </row>
    <row r="183" ht="12.75" customHeight="1">
      <c r="A183" s="625"/>
      <c r="B183" s="625"/>
      <c r="C183" s="625"/>
      <c r="D183" s="627"/>
      <c r="E183" s="210"/>
      <c r="F183" s="210"/>
      <c r="G183" s="210"/>
      <c r="H183" s="210"/>
      <c r="I183" s="627"/>
      <c r="J183" s="210"/>
      <c r="K183" s="210"/>
      <c r="L183" s="210"/>
      <c r="M183" s="628"/>
      <c r="N183" s="210"/>
      <c r="O183" s="210"/>
      <c r="P183" s="210"/>
      <c r="Q183" s="210"/>
      <c r="R183" s="210"/>
      <c r="S183" s="210"/>
      <c r="T183" s="210"/>
      <c r="U183" s="210"/>
      <c r="V183" s="210"/>
      <c r="W183" s="210"/>
      <c r="X183" s="210"/>
      <c r="Y183" s="210"/>
      <c r="Z183" s="210"/>
    </row>
    <row r="184" ht="12.75" customHeight="1">
      <c r="A184" s="625"/>
      <c r="B184" s="625"/>
      <c r="C184" s="625"/>
      <c r="D184" s="627"/>
      <c r="E184" s="210"/>
      <c r="F184" s="210"/>
      <c r="G184" s="210"/>
      <c r="H184" s="210"/>
      <c r="I184" s="627"/>
      <c r="J184" s="210"/>
      <c r="K184" s="210"/>
      <c r="L184" s="210"/>
      <c r="M184" s="628"/>
      <c r="N184" s="210"/>
      <c r="O184" s="210"/>
      <c r="P184" s="210"/>
      <c r="Q184" s="210"/>
      <c r="R184" s="210"/>
      <c r="S184" s="210"/>
      <c r="T184" s="210"/>
      <c r="U184" s="210"/>
      <c r="V184" s="210"/>
      <c r="W184" s="210"/>
      <c r="X184" s="210"/>
      <c r="Y184" s="210"/>
      <c r="Z184" s="210"/>
    </row>
    <row r="185" ht="12.75" customHeight="1">
      <c r="A185" s="625"/>
      <c r="B185" s="625"/>
      <c r="C185" s="625"/>
      <c r="D185" s="627"/>
      <c r="E185" s="210"/>
      <c r="F185" s="210"/>
      <c r="G185" s="210"/>
      <c r="H185" s="210"/>
      <c r="I185" s="627"/>
      <c r="J185" s="210"/>
      <c r="K185" s="210"/>
      <c r="L185" s="210"/>
      <c r="M185" s="628"/>
      <c r="N185" s="210"/>
      <c r="O185" s="210"/>
      <c r="P185" s="210"/>
      <c r="Q185" s="210"/>
      <c r="R185" s="210"/>
      <c r="S185" s="210"/>
      <c r="T185" s="210"/>
      <c r="U185" s="210"/>
      <c r="V185" s="210"/>
      <c r="W185" s="210"/>
      <c r="X185" s="210"/>
      <c r="Y185" s="210"/>
      <c r="Z185" s="210"/>
    </row>
    <row r="186" ht="12.75" customHeight="1">
      <c r="A186" s="625"/>
      <c r="B186" s="625"/>
      <c r="C186" s="625"/>
      <c r="D186" s="627"/>
      <c r="E186" s="210"/>
      <c r="F186" s="210"/>
      <c r="G186" s="210"/>
      <c r="H186" s="210"/>
      <c r="I186" s="627"/>
      <c r="J186" s="210"/>
      <c r="K186" s="210"/>
      <c r="L186" s="210"/>
      <c r="M186" s="628"/>
      <c r="N186" s="210"/>
      <c r="O186" s="210"/>
      <c r="P186" s="210"/>
      <c r="Q186" s="210"/>
      <c r="R186" s="210"/>
      <c r="S186" s="210"/>
      <c r="T186" s="210"/>
      <c r="U186" s="210"/>
      <c r="V186" s="210"/>
      <c r="W186" s="210"/>
      <c r="X186" s="210"/>
      <c r="Y186" s="210"/>
      <c r="Z186" s="210"/>
    </row>
    <row r="187" ht="12.75" customHeight="1">
      <c r="A187" s="625"/>
      <c r="B187" s="625"/>
      <c r="C187" s="625"/>
      <c r="D187" s="627"/>
      <c r="E187" s="210"/>
      <c r="F187" s="210"/>
      <c r="G187" s="210"/>
      <c r="H187" s="210"/>
      <c r="I187" s="627"/>
      <c r="J187" s="210"/>
      <c r="K187" s="210"/>
      <c r="L187" s="210"/>
      <c r="M187" s="628"/>
      <c r="N187" s="210"/>
      <c r="O187" s="210"/>
      <c r="P187" s="210"/>
      <c r="Q187" s="210"/>
      <c r="R187" s="210"/>
      <c r="S187" s="210"/>
      <c r="T187" s="210"/>
      <c r="U187" s="210"/>
      <c r="V187" s="210"/>
      <c r="W187" s="210"/>
      <c r="X187" s="210"/>
      <c r="Y187" s="210"/>
      <c r="Z187" s="210"/>
    </row>
    <row r="188" ht="12.75" customHeight="1">
      <c r="A188" s="625"/>
      <c r="B188" s="625"/>
      <c r="C188" s="625"/>
      <c r="D188" s="627"/>
      <c r="E188" s="210"/>
      <c r="F188" s="210"/>
      <c r="G188" s="210"/>
      <c r="H188" s="210"/>
      <c r="I188" s="627"/>
      <c r="J188" s="210"/>
      <c r="K188" s="210"/>
      <c r="L188" s="210"/>
      <c r="M188" s="628"/>
      <c r="N188" s="210"/>
      <c r="O188" s="210"/>
      <c r="P188" s="210"/>
      <c r="Q188" s="210"/>
      <c r="R188" s="210"/>
      <c r="S188" s="210"/>
      <c r="T188" s="210"/>
      <c r="U188" s="210"/>
      <c r="V188" s="210"/>
      <c r="W188" s="210"/>
      <c r="X188" s="210"/>
      <c r="Y188" s="210"/>
      <c r="Z188" s="210"/>
    </row>
    <row r="189" ht="12.75" customHeight="1">
      <c r="A189" s="625"/>
      <c r="B189" s="625"/>
      <c r="C189" s="625"/>
      <c r="D189" s="627"/>
      <c r="E189" s="210"/>
      <c r="F189" s="210"/>
      <c r="G189" s="210"/>
      <c r="H189" s="210"/>
      <c r="I189" s="627"/>
      <c r="J189" s="210"/>
      <c r="K189" s="210"/>
      <c r="L189" s="210"/>
      <c r="M189" s="628"/>
      <c r="N189" s="210"/>
      <c r="O189" s="210"/>
      <c r="P189" s="210"/>
      <c r="Q189" s="210"/>
      <c r="R189" s="210"/>
      <c r="S189" s="210"/>
      <c r="T189" s="210"/>
      <c r="U189" s="210"/>
      <c r="V189" s="210"/>
      <c r="W189" s="210"/>
      <c r="X189" s="210"/>
      <c r="Y189" s="210"/>
      <c r="Z189" s="210"/>
    </row>
    <row r="190" ht="12.75" customHeight="1">
      <c r="A190" s="625"/>
      <c r="B190" s="625"/>
      <c r="C190" s="625"/>
      <c r="D190" s="627"/>
      <c r="E190" s="210"/>
      <c r="F190" s="210"/>
      <c r="G190" s="210"/>
      <c r="H190" s="210"/>
      <c r="I190" s="627"/>
      <c r="J190" s="210"/>
      <c r="K190" s="210"/>
      <c r="L190" s="210"/>
      <c r="M190" s="628"/>
      <c r="N190" s="210"/>
      <c r="O190" s="210"/>
      <c r="P190" s="210"/>
      <c r="Q190" s="210"/>
      <c r="R190" s="210"/>
      <c r="S190" s="210"/>
      <c r="T190" s="210"/>
      <c r="U190" s="210"/>
      <c r="V190" s="210"/>
      <c r="W190" s="210"/>
      <c r="X190" s="210"/>
      <c r="Y190" s="210"/>
      <c r="Z190" s="210"/>
    </row>
    <row r="191" ht="12.75" customHeight="1">
      <c r="A191" s="625"/>
      <c r="B191" s="625"/>
      <c r="C191" s="625"/>
      <c r="D191" s="627"/>
      <c r="E191" s="210"/>
      <c r="F191" s="210"/>
      <c r="G191" s="210"/>
      <c r="H191" s="210"/>
      <c r="I191" s="627"/>
      <c r="J191" s="210"/>
      <c r="K191" s="210"/>
      <c r="L191" s="210"/>
      <c r="M191" s="628"/>
      <c r="N191" s="210"/>
      <c r="O191" s="210"/>
      <c r="P191" s="210"/>
      <c r="Q191" s="210"/>
      <c r="R191" s="210"/>
      <c r="S191" s="210"/>
      <c r="T191" s="210"/>
      <c r="U191" s="210"/>
      <c r="V191" s="210"/>
      <c r="W191" s="210"/>
      <c r="X191" s="210"/>
      <c r="Y191" s="210"/>
      <c r="Z191" s="210"/>
    </row>
    <row r="192" ht="12.75" customHeight="1">
      <c r="A192" s="625"/>
      <c r="B192" s="625"/>
      <c r="C192" s="625"/>
      <c r="D192" s="627"/>
      <c r="E192" s="210"/>
      <c r="F192" s="210"/>
      <c r="G192" s="210"/>
      <c r="H192" s="210"/>
      <c r="I192" s="627"/>
      <c r="J192" s="210"/>
      <c r="K192" s="210"/>
      <c r="L192" s="210"/>
      <c r="M192" s="628"/>
      <c r="N192" s="210"/>
      <c r="O192" s="210"/>
      <c r="P192" s="210"/>
      <c r="Q192" s="210"/>
      <c r="R192" s="210"/>
      <c r="S192" s="210"/>
      <c r="T192" s="210"/>
      <c r="U192" s="210"/>
      <c r="V192" s="210"/>
      <c r="W192" s="210"/>
      <c r="X192" s="210"/>
      <c r="Y192" s="210"/>
      <c r="Z192" s="210"/>
    </row>
    <row r="193" ht="12.75" customHeight="1">
      <c r="A193" s="625"/>
      <c r="B193" s="625"/>
      <c r="C193" s="625"/>
      <c r="D193" s="627"/>
      <c r="E193" s="210"/>
      <c r="F193" s="210"/>
      <c r="G193" s="210"/>
      <c r="H193" s="210"/>
      <c r="I193" s="627"/>
      <c r="J193" s="210"/>
      <c r="K193" s="210"/>
      <c r="L193" s="210"/>
      <c r="M193" s="628"/>
      <c r="N193" s="210"/>
      <c r="O193" s="210"/>
      <c r="P193" s="210"/>
      <c r="Q193" s="210"/>
      <c r="R193" s="210"/>
      <c r="S193" s="210"/>
      <c r="T193" s="210"/>
      <c r="U193" s="210"/>
      <c r="V193" s="210"/>
      <c r="W193" s="210"/>
      <c r="X193" s="210"/>
      <c r="Y193" s="210"/>
      <c r="Z193" s="210"/>
    </row>
    <row r="194" ht="12.75" customHeight="1">
      <c r="A194" s="625"/>
      <c r="B194" s="625"/>
      <c r="C194" s="625"/>
      <c r="D194" s="627"/>
      <c r="E194" s="210"/>
      <c r="F194" s="210"/>
      <c r="G194" s="210"/>
      <c r="H194" s="210"/>
      <c r="I194" s="627"/>
      <c r="J194" s="210"/>
      <c r="K194" s="210"/>
      <c r="L194" s="210"/>
      <c r="M194" s="628"/>
      <c r="N194" s="210"/>
      <c r="O194" s="210"/>
      <c r="P194" s="210"/>
      <c r="Q194" s="210"/>
      <c r="R194" s="210"/>
      <c r="S194" s="210"/>
      <c r="T194" s="210"/>
      <c r="U194" s="210"/>
      <c r="V194" s="210"/>
      <c r="W194" s="210"/>
      <c r="X194" s="210"/>
      <c r="Y194" s="210"/>
      <c r="Z194" s="210"/>
    </row>
    <row r="195" ht="12.75" customHeight="1">
      <c r="A195" s="625"/>
      <c r="B195" s="625"/>
      <c r="C195" s="625"/>
      <c r="D195" s="627"/>
      <c r="E195" s="210"/>
      <c r="F195" s="210"/>
      <c r="G195" s="210"/>
      <c r="H195" s="210"/>
      <c r="I195" s="627"/>
      <c r="J195" s="210"/>
      <c r="K195" s="210"/>
      <c r="L195" s="210"/>
      <c r="M195" s="628"/>
      <c r="N195" s="210"/>
      <c r="O195" s="210"/>
      <c r="P195" s="210"/>
      <c r="Q195" s="210"/>
      <c r="R195" s="210"/>
      <c r="S195" s="210"/>
      <c r="T195" s="210"/>
      <c r="U195" s="210"/>
      <c r="V195" s="210"/>
      <c r="W195" s="210"/>
      <c r="X195" s="210"/>
      <c r="Y195" s="210"/>
      <c r="Z195" s="210"/>
    </row>
    <row r="196" ht="12.75" customHeight="1">
      <c r="A196" s="625"/>
      <c r="B196" s="625"/>
      <c r="C196" s="625"/>
      <c r="D196" s="627"/>
      <c r="E196" s="210"/>
      <c r="F196" s="210"/>
      <c r="G196" s="210"/>
      <c r="H196" s="210"/>
      <c r="I196" s="627"/>
      <c r="J196" s="210"/>
      <c r="K196" s="210"/>
      <c r="L196" s="210"/>
      <c r="M196" s="628"/>
      <c r="N196" s="210"/>
      <c r="O196" s="210"/>
      <c r="P196" s="210"/>
      <c r="Q196" s="210"/>
      <c r="R196" s="210"/>
      <c r="S196" s="210"/>
      <c r="T196" s="210"/>
      <c r="U196" s="210"/>
      <c r="V196" s="210"/>
      <c r="W196" s="210"/>
      <c r="X196" s="210"/>
      <c r="Y196" s="210"/>
      <c r="Z196" s="210"/>
    </row>
    <row r="197" ht="12.75" customHeight="1">
      <c r="A197" s="625"/>
      <c r="B197" s="625"/>
      <c r="C197" s="625"/>
      <c r="D197" s="627"/>
      <c r="E197" s="210"/>
      <c r="F197" s="210"/>
      <c r="G197" s="210"/>
      <c r="H197" s="210"/>
      <c r="I197" s="627"/>
      <c r="J197" s="210"/>
      <c r="K197" s="210"/>
      <c r="L197" s="210"/>
      <c r="M197" s="628"/>
      <c r="N197" s="210"/>
      <c r="O197" s="210"/>
      <c r="P197" s="210"/>
      <c r="Q197" s="210"/>
      <c r="R197" s="210"/>
      <c r="S197" s="210"/>
      <c r="T197" s="210"/>
      <c r="U197" s="210"/>
      <c r="V197" s="210"/>
      <c r="W197" s="210"/>
      <c r="X197" s="210"/>
      <c r="Y197" s="210"/>
      <c r="Z197" s="210"/>
    </row>
    <row r="198" ht="12.75" customHeight="1">
      <c r="A198" s="625"/>
      <c r="B198" s="625"/>
      <c r="C198" s="625"/>
      <c r="D198" s="627"/>
      <c r="E198" s="210"/>
      <c r="F198" s="210"/>
      <c r="G198" s="210"/>
      <c r="H198" s="210"/>
      <c r="I198" s="627"/>
      <c r="J198" s="210"/>
      <c r="K198" s="210"/>
      <c r="L198" s="210"/>
      <c r="M198" s="628"/>
      <c r="N198" s="210"/>
      <c r="O198" s="210"/>
      <c r="P198" s="210"/>
      <c r="Q198" s="210"/>
      <c r="R198" s="210"/>
      <c r="S198" s="210"/>
      <c r="T198" s="210"/>
      <c r="U198" s="210"/>
      <c r="V198" s="210"/>
      <c r="W198" s="210"/>
      <c r="X198" s="210"/>
      <c r="Y198" s="210"/>
      <c r="Z198" s="210"/>
    </row>
    <row r="199" ht="12.75" customHeight="1">
      <c r="A199" s="625"/>
      <c r="B199" s="625"/>
      <c r="C199" s="625"/>
      <c r="D199" s="627"/>
      <c r="E199" s="210"/>
      <c r="F199" s="210"/>
      <c r="G199" s="210"/>
      <c r="H199" s="210"/>
      <c r="I199" s="627"/>
      <c r="J199" s="210"/>
      <c r="K199" s="210"/>
      <c r="L199" s="210"/>
      <c r="M199" s="628"/>
      <c r="N199" s="210"/>
      <c r="O199" s="210"/>
      <c r="P199" s="210"/>
      <c r="Q199" s="210"/>
      <c r="R199" s="210"/>
      <c r="S199" s="210"/>
      <c r="T199" s="210"/>
      <c r="U199" s="210"/>
      <c r="V199" s="210"/>
      <c r="W199" s="210"/>
      <c r="X199" s="210"/>
      <c r="Y199" s="210"/>
      <c r="Z199" s="210"/>
    </row>
    <row r="200" ht="12.75" customHeight="1">
      <c r="A200" s="625"/>
      <c r="B200" s="625"/>
      <c r="C200" s="625"/>
      <c r="D200" s="627"/>
      <c r="E200" s="210"/>
      <c r="F200" s="210"/>
      <c r="G200" s="210"/>
      <c r="H200" s="210"/>
      <c r="I200" s="627"/>
      <c r="J200" s="210"/>
      <c r="K200" s="210"/>
      <c r="L200" s="210"/>
      <c r="M200" s="628"/>
      <c r="N200" s="210"/>
      <c r="O200" s="210"/>
      <c r="P200" s="210"/>
      <c r="Q200" s="210"/>
      <c r="R200" s="210"/>
      <c r="S200" s="210"/>
      <c r="T200" s="210"/>
      <c r="U200" s="210"/>
      <c r="V200" s="210"/>
      <c r="W200" s="210"/>
      <c r="X200" s="210"/>
      <c r="Y200" s="210"/>
      <c r="Z200" s="210"/>
    </row>
    <row r="201" ht="12.75" customHeight="1">
      <c r="A201" s="625"/>
      <c r="B201" s="625"/>
      <c r="C201" s="625"/>
      <c r="D201" s="627"/>
      <c r="E201" s="210"/>
      <c r="F201" s="210"/>
      <c r="G201" s="210"/>
      <c r="H201" s="210"/>
      <c r="I201" s="627"/>
      <c r="J201" s="210"/>
      <c r="K201" s="210"/>
      <c r="L201" s="210"/>
      <c r="M201" s="628"/>
      <c r="N201" s="210"/>
      <c r="O201" s="210"/>
      <c r="P201" s="210"/>
      <c r="Q201" s="210"/>
      <c r="R201" s="210"/>
      <c r="S201" s="210"/>
      <c r="T201" s="210"/>
      <c r="U201" s="210"/>
      <c r="V201" s="210"/>
      <c r="W201" s="210"/>
      <c r="X201" s="210"/>
      <c r="Y201" s="210"/>
      <c r="Z201" s="210"/>
    </row>
    <row r="202" ht="12.75" customHeight="1">
      <c r="A202" s="625"/>
      <c r="B202" s="625"/>
      <c r="C202" s="625"/>
      <c r="D202" s="627"/>
      <c r="E202" s="210"/>
      <c r="F202" s="210"/>
      <c r="G202" s="210"/>
      <c r="H202" s="210"/>
      <c r="I202" s="627"/>
      <c r="J202" s="210"/>
      <c r="K202" s="210"/>
      <c r="L202" s="210"/>
      <c r="M202" s="628"/>
      <c r="N202" s="210"/>
      <c r="O202" s="210"/>
      <c r="P202" s="210"/>
      <c r="Q202" s="210"/>
      <c r="R202" s="210"/>
      <c r="S202" s="210"/>
      <c r="T202" s="210"/>
      <c r="U202" s="210"/>
      <c r="V202" s="210"/>
      <c r="W202" s="210"/>
      <c r="X202" s="210"/>
      <c r="Y202" s="210"/>
      <c r="Z202" s="210"/>
    </row>
    <row r="203" ht="12.75" customHeight="1">
      <c r="A203" s="625"/>
      <c r="B203" s="625"/>
      <c r="C203" s="625"/>
      <c r="D203" s="627"/>
      <c r="E203" s="210"/>
      <c r="F203" s="210"/>
      <c r="G203" s="210"/>
      <c r="H203" s="210"/>
      <c r="I203" s="627"/>
      <c r="J203" s="210"/>
      <c r="K203" s="210"/>
      <c r="L203" s="210"/>
      <c r="M203" s="628"/>
      <c r="N203" s="210"/>
      <c r="O203" s="210"/>
      <c r="P203" s="210"/>
      <c r="Q203" s="210"/>
      <c r="R203" s="210"/>
      <c r="S203" s="210"/>
      <c r="T203" s="210"/>
      <c r="U203" s="210"/>
      <c r="V203" s="210"/>
      <c r="W203" s="210"/>
      <c r="X203" s="210"/>
      <c r="Y203" s="210"/>
      <c r="Z203" s="210"/>
    </row>
    <row r="204" ht="12.75" customHeight="1">
      <c r="A204" s="625"/>
      <c r="B204" s="625"/>
      <c r="C204" s="625"/>
      <c r="D204" s="627"/>
      <c r="E204" s="210"/>
      <c r="F204" s="210"/>
      <c r="G204" s="210"/>
      <c r="H204" s="210"/>
      <c r="I204" s="627"/>
      <c r="J204" s="210"/>
      <c r="K204" s="210"/>
      <c r="L204" s="210"/>
      <c r="M204" s="628"/>
      <c r="N204" s="210"/>
      <c r="O204" s="210"/>
      <c r="P204" s="210"/>
      <c r="Q204" s="210"/>
      <c r="R204" s="210"/>
      <c r="S204" s="210"/>
      <c r="T204" s="210"/>
      <c r="U204" s="210"/>
      <c r="V204" s="210"/>
      <c r="W204" s="210"/>
      <c r="X204" s="210"/>
      <c r="Y204" s="210"/>
      <c r="Z204" s="210"/>
    </row>
    <row r="205" ht="12.75" customHeight="1">
      <c r="A205" s="625"/>
      <c r="B205" s="625"/>
      <c r="C205" s="625"/>
      <c r="D205" s="627"/>
      <c r="E205" s="210"/>
      <c r="F205" s="210"/>
      <c r="G205" s="210"/>
      <c r="H205" s="210"/>
      <c r="I205" s="627"/>
      <c r="J205" s="210"/>
      <c r="K205" s="210"/>
      <c r="L205" s="210"/>
      <c r="M205" s="628"/>
      <c r="N205" s="210"/>
      <c r="O205" s="210"/>
      <c r="P205" s="210"/>
      <c r="Q205" s="210"/>
      <c r="R205" s="210"/>
      <c r="S205" s="210"/>
      <c r="T205" s="210"/>
      <c r="U205" s="210"/>
      <c r="V205" s="210"/>
      <c r="W205" s="210"/>
      <c r="X205" s="210"/>
      <c r="Y205" s="210"/>
      <c r="Z205" s="210"/>
    </row>
    <row r="206" ht="12.75" customHeight="1">
      <c r="A206" s="625"/>
      <c r="B206" s="625"/>
      <c r="C206" s="625"/>
      <c r="D206" s="627"/>
      <c r="E206" s="210"/>
      <c r="F206" s="210"/>
      <c r="G206" s="210"/>
      <c r="H206" s="210"/>
      <c r="I206" s="627"/>
      <c r="J206" s="210"/>
      <c r="K206" s="210"/>
      <c r="L206" s="210"/>
      <c r="M206" s="628"/>
      <c r="N206" s="210"/>
      <c r="O206" s="210"/>
      <c r="P206" s="210"/>
      <c r="Q206" s="210"/>
      <c r="R206" s="210"/>
      <c r="S206" s="210"/>
      <c r="T206" s="210"/>
      <c r="U206" s="210"/>
      <c r="V206" s="210"/>
      <c r="W206" s="210"/>
      <c r="X206" s="210"/>
      <c r="Y206" s="210"/>
      <c r="Z206" s="210"/>
    </row>
    <row r="207" ht="12.75" customHeight="1">
      <c r="A207" s="625"/>
      <c r="B207" s="625"/>
      <c r="C207" s="625"/>
      <c r="D207" s="627"/>
      <c r="E207" s="210"/>
      <c r="F207" s="210"/>
      <c r="G207" s="210"/>
      <c r="H207" s="210"/>
      <c r="I207" s="627"/>
      <c r="J207" s="210"/>
      <c r="K207" s="210"/>
      <c r="L207" s="210"/>
      <c r="M207" s="628"/>
      <c r="N207" s="210"/>
      <c r="O207" s="210"/>
      <c r="P207" s="210"/>
      <c r="Q207" s="210"/>
      <c r="R207" s="210"/>
      <c r="S207" s="210"/>
      <c r="T207" s="210"/>
      <c r="U207" s="210"/>
      <c r="V207" s="210"/>
      <c r="W207" s="210"/>
      <c r="X207" s="210"/>
      <c r="Y207" s="210"/>
      <c r="Z207" s="210"/>
    </row>
    <row r="208" ht="12.75" customHeight="1">
      <c r="A208" s="625"/>
      <c r="B208" s="625"/>
      <c r="C208" s="625"/>
      <c r="D208" s="627"/>
      <c r="E208" s="210"/>
      <c r="F208" s="210"/>
      <c r="G208" s="210"/>
      <c r="H208" s="210"/>
      <c r="I208" s="627"/>
      <c r="J208" s="210"/>
      <c r="K208" s="210"/>
      <c r="L208" s="210"/>
      <c r="M208" s="628"/>
      <c r="N208" s="210"/>
      <c r="O208" s="210"/>
      <c r="P208" s="210"/>
      <c r="Q208" s="210"/>
      <c r="R208" s="210"/>
      <c r="S208" s="210"/>
      <c r="T208" s="210"/>
      <c r="U208" s="210"/>
      <c r="V208" s="210"/>
      <c r="W208" s="210"/>
      <c r="X208" s="210"/>
      <c r="Y208" s="210"/>
      <c r="Z208" s="210"/>
    </row>
    <row r="209" ht="12.75" customHeight="1">
      <c r="A209" s="625"/>
      <c r="B209" s="625"/>
      <c r="C209" s="625"/>
      <c r="D209" s="627"/>
      <c r="E209" s="210"/>
      <c r="F209" s="210"/>
      <c r="G209" s="210"/>
      <c r="H209" s="210"/>
      <c r="I209" s="627"/>
      <c r="J209" s="210"/>
      <c r="K209" s="210"/>
      <c r="L209" s="210"/>
      <c r="M209" s="628"/>
      <c r="N209" s="210"/>
      <c r="O209" s="210"/>
      <c r="P209" s="210"/>
      <c r="Q209" s="210"/>
      <c r="R209" s="210"/>
      <c r="S209" s="210"/>
      <c r="T209" s="210"/>
      <c r="U209" s="210"/>
      <c r="V209" s="210"/>
      <c r="W209" s="210"/>
      <c r="X209" s="210"/>
      <c r="Y209" s="210"/>
      <c r="Z209" s="210"/>
    </row>
    <row r="210" ht="12.75" customHeight="1">
      <c r="A210" s="625"/>
      <c r="B210" s="625"/>
      <c r="C210" s="625"/>
      <c r="D210" s="627"/>
      <c r="E210" s="210"/>
      <c r="F210" s="210"/>
      <c r="G210" s="210"/>
      <c r="H210" s="210"/>
      <c r="I210" s="627"/>
      <c r="J210" s="210"/>
      <c r="K210" s="210"/>
      <c r="L210" s="210"/>
      <c r="M210" s="628"/>
      <c r="N210" s="210"/>
      <c r="O210" s="210"/>
      <c r="P210" s="210"/>
      <c r="Q210" s="210"/>
      <c r="R210" s="210"/>
      <c r="S210" s="210"/>
      <c r="T210" s="210"/>
      <c r="U210" s="210"/>
      <c r="V210" s="210"/>
      <c r="W210" s="210"/>
      <c r="X210" s="210"/>
      <c r="Y210" s="210"/>
      <c r="Z210" s="210"/>
    </row>
    <row r="211" ht="12.75" customHeight="1">
      <c r="A211" s="625"/>
      <c r="B211" s="625"/>
      <c r="C211" s="625"/>
      <c r="D211" s="627"/>
      <c r="E211" s="210"/>
      <c r="F211" s="210"/>
      <c r="G211" s="210"/>
      <c r="H211" s="210"/>
      <c r="I211" s="627"/>
      <c r="J211" s="210"/>
      <c r="K211" s="210"/>
      <c r="L211" s="210"/>
      <c r="M211" s="628"/>
      <c r="N211" s="210"/>
      <c r="O211" s="210"/>
      <c r="P211" s="210"/>
      <c r="Q211" s="210"/>
      <c r="R211" s="210"/>
      <c r="S211" s="210"/>
      <c r="T211" s="210"/>
      <c r="U211" s="210"/>
      <c r="V211" s="210"/>
      <c r="W211" s="210"/>
      <c r="X211" s="210"/>
      <c r="Y211" s="210"/>
      <c r="Z211" s="210"/>
    </row>
    <row r="212" ht="12.75" customHeight="1">
      <c r="A212" s="625"/>
      <c r="B212" s="625"/>
      <c r="C212" s="625"/>
      <c r="D212" s="627"/>
      <c r="E212" s="210"/>
      <c r="F212" s="210"/>
      <c r="G212" s="210"/>
      <c r="H212" s="210"/>
      <c r="I212" s="627"/>
      <c r="J212" s="210"/>
      <c r="K212" s="210"/>
      <c r="L212" s="210"/>
      <c r="M212" s="628"/>
      <c r="N212" s="210"/>
      <c r="O212" s="210"/>
      <c r="P212" s="210"/>
      <c r="Q212" s="210"/>
      <c r="R212" s="210"/>
      <c r="S212" s="210"/>
      <c r="T212" s="210"/>
      <c r="U212" s="210"/>
      <c r="V212" s="210"/>
      <c r="W212" s="210"/>
      <c r="X212" s="210"/>
      <c r="Y212" s="210"/>
      <c r="Z212" s="210"/>
    </row>
    <row r="213" ht="12.75" customHeight="1">
      <c r="A213" s="625"/>
      <c r="B213" s="625"/>
      <c r="C213" s="625"/>
      <c r="D213" s="627"/>
      <c r="E213" s="210"/>
      <c r="F213" s="210"/>
      <c r="G213" s="210"/>
      <c r="H213" s="210"/>
      <c r="I213" s="627"/>
      <c r="J213" s="210"/>
      <c r="K213" s="210"/>
      <c r="L213" s="210"/>
      <c r="M213" s="628"/>
      <c r="N213" s="210"/>
      <c r="O213" s="210"/>
      <c r="P213" s="210"/>
      <c r="Q213" s="210"/>
      <c r="R213" s="210"/>
      <c r="S213" s="210"/>
      <c r="T213" s="210"/>
      <c r="U213" s="210"/>
      <c r="V213" s="210"/>
      <c r="W213" s="210"/>
      <c r="X213" s="210"/>
      <c r="Y213" s="210"/>
      <c r="Z213" s="210"/>
    </row>
    <row r="214" ht="12.75" customHeight="1">
      <c r="A214" s="625"/>
      <c r="B214" s="625"/>
      <c r="C214" s="625"/>
      <c r="D214" s="627"/>
      <c r="E214" s="210"/>
      <c r="F214" s="210"/>
      <c r="G214" s="210"/>
      <c r="H214" s="210"/>
      <c r="I214" s="627"/>
      <c r="J214" s="210"/>
      <c r="K214" s="210"/>
      <c r="L214" s="210"/>
      <c r="M214" s="628"/>
      <c r="N214" s="210"/>
      <c r="O214" s="210"/>
      <c r="P214" s="210"/>
      <c r="Q214" s="210"/>
      <c r="R214" s="210"/>
      <c r="S214" s="210"/>
      <c r="T214" s="210"/>
      <c r="U214" s="210"/>
      <c r="V214" s="210"/>
      <c r="W214" s="210"/>
      <c r="X214" s="210"/>
      <c r="Y214" s="210"/>
      <c r="Z214" s="210"/>
    </row>
    <row r="215" ht="12.75" customHeight="1">
      <c r="A215" s="625"/>
      <c r="B215" s="625"/>
      <c r="C215" s="625"/>
      <c r="D215" s="627"/>
      <c r="E215" s="210"/>
      <c r="F215" s="210"/>
      <c r="G215" s="210"/>
      <c r="H215" s="210"/>
      <c r="I215" s="627"/>
      <c r="J215" s="210"/>
      <c r="K215" s="210"/>
      <c r="L215" s="210"/>
      <c r="M215" s="628"/>
      <c r="N215" s="210"/>
      <c r="O215" s="210"/>
      <c r="P215" s="210"/>
      <c r="Q215" s="210"/>
      <c r="R215" s="210"/>
      <c r="S215" s="210"/>
      <c r="T215" s="210"/>
      <c r="U215" s="210"/>
      <c r="V215" s="210"/>
      <c r="W215" s="210"/>
      <c r="X215" s="210"/>
      <c r="Y215" s="210"/>
      <c r="Z215" s="210"/>
    </row>
    <row r="216" ht="12.75" customHeight="1">
      <c r="A216" s="625"/>
      <c r="B216" s="625"/>
      <c r="C216" s="625"/>
      <c r="D216" s="627"/>
      <c r="E216" s="210"/>
      <c r="F216" s="210"/>
      <c r="G216" s="210"/>
      <c r="H216" s="210"/>
      <c r="I216" s="627"/>
      <c r="J216" s="210"/>
      <c r="K216" s="210"/>
      <c r="L216" s="210"/>
      <c r="M216" s="628"/>
      <c r="N216" s="210"/>
      <c r="O216" s="210"/>
      <c r="P216" s="210"/>
      <c r="Q216" s="210"/>
      <c r="R216" s="210"/>
      <c r="S216" s="210"/>
      <c r="T216" s="210"/>
      <c r="U216" s="210"/>
      <c r="V216" s="210"/>
      <c r="W216" s="210"/>
      <c r="X216" s="210"/>
      <c r="Y216" s="210"/>
      <c r="Z216" s="210"/>
    </row>
    <row r="217" ht="12.75" customHeight="1">
      <c r="A217" s="625"/>
      <c r="B217" s="625"/>
      <c r="C217" s="625"/>
      <c r="D217" s="627"/>
      <c r="E217" s="210"/>
      <c r="F217" s="210"/>
      <c r="G217" s="210"/>
      <c r="H217" s="210"/>
      <c r="I217" s="627"/>
      <c r="J217" s="210"/>
      <c r="K217" s="210"/>
      <c r="L217" s="210"/>
      <c r="M217" s="628"/>
      <c r="N217" s="210"/>
      <c r="O217" s="210"/>
      <c r="P217" s="210"/>
      <c r="Q217" s="210"/>
      <c r="R217" s="210"/>
      <c r="S217" s="210"/>
      <c r="T217" s="210"/>
      <c r="U217" s="210"/>
      <c r="V217" s="210"/>
      <c r="W217" s="210"/>
      <c r="X217" s="210"/>
      <c r="Y217" s="210"/>
      <c r="Z217" s="210"/>
    </row>
    <row r="218" ht="12.75" customHeight="1">
      <c r="A218" s="625"/>
      <c r="B218" s="625"/>
      <c r="C218" s="625"/>
      <c r="D218" s="627"/>
      <c r="E218" s="210"/>
      <c r="F218" s="210"/>
      <c r="G218" s="210"/>
      <c r="H218" s="210"/>
      <c r="I218" s="627"/>
      <c r="J218" s="210"/>
      <c r="K218" s="210"/>
      <c r="L218" s="210"/>
      <c r="M218" s="628"/>
      <c r="N218" s="210"/>
      <c r="O218" s="210"/>
      <c r="P218" s="210"/>
      <c r="Q218" s="210"/>
      <c r="R218" s="210"/>
      <c r="S218" s="210"/>
      <c r="T218" s="210"/>
      <c r="U218" s="210"/>
      <c r="V218" s="210"/>
      <c r="W218" s="210"/>
      <c r="X218" s="210"/>
      <c r="Y218" s="210"/>
      <c r="Z218" s="210"/>
    </row>
    <row r="219" ht="12.75" customHeight="1">
      <c r="A219" s="625"/>
      <c r="B219" s="625"/>
      <c r="C219" s="625"/>
      <c r="D219" s="627"/>
      <c r="E219" s="210"/>
      <c r="F219" s="210"/>
      <c r="G219" s="210"/>
      <c r="H219" s="210"/>
      <c r="I219" s="627"/>
      <c r="J219" s="210"/>
      <c r="K219" s="210"/>
      <c r="L219" s="210"/>
      <c r="M219" s="628"/>
      <c r="N219" s="210"/>
      <c r="O219" s="210"/>
      <c r="P219" s="210"/>
      <c r="Q219" s="210"/>
      <c r="R219" s="210"/>
      <c r="S219" s="210"/>
      <c r="T219" s="210"/>
      <c r="U219" s="210"/>
      <c r="V219" s="210"/>
      <c r="W219" s="210"/>
      <c r="X219" s="210"/>
      <c r="Y219" s="210"/>
      <c r="Z219" s="210"/>
    </row>
    <row r="220" ht="12.75" customHeight="1">
      <c r="A220" s="625"/>
      <c r="B220" s="625"/>
      <c r="C220" s="625"/>
      <c r="D220" s="627"/>
      <c r="E220" s="210"/>
      <c r="F220" s="210"/>
      <c r="G220" s="210"/>
      <c r="H220" s="210"/>
      <c r="I220" s="627"/>
      <c r="J220" s="210"/>
      <c r="K220" s="210"/>
      <c r="L220" s="210"/>
      <c r="M220" s="628"/>
      <c r="N220" s="210"/>
      <c r="O220" s="210"/>
      <c r="P220" s="210"/>
      <c r="Q220" s="210"/>
      <c r="R220" s="210"/>
      <c r="S220" s="210"/>
      <c r="T220" s="210"/>
      <c r="U220" s="210"/>
      <c r="V220" s="210"/>
      <c r="W220" s="210"/>
      <c r="X220" s="210"/>
      <c r="Y220" s="210"/>
      <c r="Z220" s="210"/>
    </row>
    <row r="221" ht="12.75" customHeight="1">
      <c r="A221" s="625"/>
      <c r="B221" s="625"/>
      <c r="C221" s="625"/>
      <c r="D221" s="627"/>
      <c r="E221" s="210"/>
      <c r="F221" s="210"/>
      <c r="G221" s="210"/>
      <c r="H221" s="210"/>
      <c r="I221" s="627"/>
      <c r="J221" s="210"/>
      <c r="K221" s="210"/>
      <c r="L221" s="210"/>
      <c r="M221" s="628"/>
      <c r="N221" s="210"/>
      <c r="O221" s="210"/>
      <c r="P221" s="210"/>
      <c r="Q221" s="210"/>
      <c r="R221" s="210"/>
      <c r="S221" s="210"/>
      <c r="T221" s="210"/>
      <c r="U221" s="210"/>
      <c r="V221" s="210"/>
      <c r="W221" s="210"/>
      <c r="X221" s="210"/>
      <c r="Y221" s="210"/>
      <c r="Z221" s="210"/>
    </row>
    <row r="222" ht="12.75" customHeight="1">
      <c r="A222" s="625"/>
      <c r="B222" s="625"/>
      <c r="C222" s="625"/>
      <c r="D222" s="627"/>
      <c r="E222" s="210"/>
      <c r="F222" s="210"/>
      <c r="G222" s="210"/>
      <c r="H222" s="210"/>
      <c r="I222" s="627"/>
      <c r="J222" s="210"/>
      <c r="K222" s="210"/>
      <c r="L222" s="210"/>
      <c r="M222" s="628"/>
      <c r="N222" s="210"/>
      <c r="O222" s="210"/>
      <c r="P222" s="210"/>
      <c r="Q222" s="210"/>
      <c r="R222" s="210"/>
      <c r="S222" s="210"/>
      <c r="T222" s="210"/>
      <c r="U222" s="210"/>
      <c r="V222" s="210"/>
      <c r="W222" s="210"/>
      <c r="X222" s="210"/>
      <c r="Y222" s="210"/>
      <c r="Z222" s="210"/>
    </row>
    <row r="223" ht="12.75" customHeight="1">
      <c r="A223" s="625"/>
      <c r="B223" s="625"/>
      <c r="C223" s="625"/>
      <c r="D223" s="627"/>
      <c r="E223" s="210"/>
      <c r="F223" s="210"/>
      <c r="G223" s="210"/>
      <c r="H223" s="210"/>
      <c r="I223" s="627"/>
      <c r="J223" s="210"/>
      <c r="K223" s="210"/>
      <c r="L223" s="210"/>
      <c r="M223" s="628"/>
      <c r="N223" s="210"/>
      <c r="O223" s="210"/>
      <c r="P223" s="210"/>
      <c r="Q223" s="210"/>
      <c r="R223" s="210"/>
      <c r="S223" s="210"/>
      <c r="T223" s="210"/>
      <c r="U223" s="210"/>
      <c r="V223" s="210"/>
      <c r="W223" s="210"/>
      <c r="X223" s="210"/>
      <c r="Y223" s="210"/>
      <c r="Z223" s="210"/>
    </row>
    <row r="224" ht="12.75" customHeight="1">
      <c r="A224" s="625"/>
      <c r="B224" s="625"/>
      <c r="C224" s="625"/>
      <c r="D224" s="627"/>
      <c r="E224" s="210"/>
      <c r="F224" s="210"/>
      <c r="G224" s="210"/>
      <c r="H224" s="210"/>
      <c r="I224" s="627"/>
      <c r="J224" s="210"/>
      <c r="K224" s="210"/>
      <c r="L224" s="210"/>
      <c r="M224" s="628"/>
      <c r="N224" s="210"/>
      <c r="O224" s="210"/>
      <c r="P224" s="210"/>
      <c r="Q224" s="210"/>
      <c r="R224" s="210"/>
      <c r="S224" s="210"/>
      <c r="T224" s="210"/>
      <c r="U224" s="210"/>
      <c r="V224" s="210"/>
      <c r="W224" s="210"/>
      <c r="X224" s="210"/>
      <c r="Y224" s="210"/>
      <c r="Z224" s="210"/>
    </row>
    <row r="225" ht="12.75" customHeight="1">
      <c r="A225" s="625"/>
      <c r="B225" s="625"/>
      <c r="C225" s="625"/>
      <c r="D225" s="627"/>
      <c r="E225" s="210"/>
      <c r="F225" s="210"/>
      <c r="G225" s="210"/>
      <c r="H225" s="210"/>
      <c r="I225" s="627"/>
      <c r="J225" s="210"/>
      <c r="K225" s="210"/>
      <c r="L225" s="210"/>
      <c r="M225" s="628"/>
      <c r="N225" s="210"/>
      <c r="O225" s="210"/>
      <c r="P225" s="210"/>
      <c r="Q225" s="210"/>
      <c r="R225" s="210"/>
      <c r="S225" s="210"/>
      <c r="T225" s="210"/>
      <c r="U225" s="210"/>
      <c r="V225" s="210"/>
      <c r="W225" s="210"/>
      <c r="X225" s="210"/>
      <c r="Y225" s="210"/>
      <c r="Z225" s="210"/>
    </row>
    <row r="226" ht="12.75" customHeight="1">
      <c r="A226" s="625"/>
      <c r="B226" s="625"/>
      <c r="C226" s="625"/>
      <c r="D226" s="627"/>
      <c r="E226" s="210"/>
      <c r="F226" s="210"/>
      <c r="G226" s="210"/>
      <c r="H226" s="210"/>
      <c r="I226" s="627"/>
      <c r="J226" s="210"/>
      <c r="K226" s="210"/>
      <c r="L226" s="210"/>
      <c r="M226" s="628"/>
      <c r="N226" s="210"/>
      <c r="O226" s="210"/>
      <c r="P226" s="210"/>
      <c r="Q226" s="210"/>
      <c r="R226" s="210"/>
      <c r="S226" s="210"/>
      <c r="T226" s="210"/>
      <c r="U226" s="210"/>
      <c r="V226" s="210"/>
      <c r="W226" s="210"/>
      <c r="X226" s="210"/>
      <c r="Y226" s="210"/>
      <c r="Z226" s="210"/>
    </row>
    <row r="227" ht="12.75" customHeight="1">
      <c r="A227" s="625"/>
      <c r="B227" s="625"/>
      <c r="C227" s="625"/>
      <c r="D227" s="627"/>
      <c r="E227" s="210"/>
      <c r="F227" s="210"/>
      <c r="G227" s="210"/>
      <c r="H227" s="210"/>
      <c r="I227" s="627"/>
      <c r="J227" s="210"/>
      <c r="K227" s="210"/>
      <c r="L227" s="210"/>
      <c r="M227" s="628"/>
      <c r="N227" s="210"/>
      <c r="O227" s="210"/>
      <c r="P227" s="210"/>
      <c r="Q227" s="210"/>
      <c r="R227" s="210"/>
      <c r="S227" s="210"/>
      <c r="T227" s="210"/>
      <c r="U227" s="210"/>
      <c r="V227" s="210"/>
      <c r="W227" s="210"/>
      <c r="X227" s="210"/>
      <c r="Y227" s="210"/>
      <c r="Z227" s="210"/>
    </row>
    <row r="228" ht="12.75" customHeight="1">
      <c r="A228" s="625"/>
      <c r="B228" s="625"/>
      <c r="C228" s="625"/>
      <c r="D228" s="627"/>
      <c r="E228" s="210"/>
      <c r="F228" s="210"/>
      <c r="G228" s="210"/>
      <c r="H228" s="210"/>
      <c r="I228" s="627"/>
      <c r="J228" s="210"/>
      <c r="K228" s="210"/>
      <c r="L228" s="210"/>
      <c r="M228" s="628"/>
      <c r="N228" s="210"/>
      <c r="O228" s="210"/>
      <c r="P228" s="210"/>
      <c r="Q228" s="210"/>
      <c r="R228" s="210"/>
      <c r="S228" s="210"/>
      <c r="T228" s="210"/>
      <c r="U228" s="210"/>
      <c r="V228" s="210"/>
      <c r="W228" s="210"/>
      <c r="X228" s="210"/>
      <c r="Y228" s="210"/>
      <c r="Z228" s="210"/>
    </row>
    <row r="229" ht="12.75" customHeight="1">
      <c r="A229" s="625"/>
      <c r="B229" s="625"/>
      <c r="C229" s="625"/>
      <c r="D229" s="627"/>
      <c r="E229" s="210"/>
      <c r="F229" s="210"/>
      <c r="G229" s="210"/>
      <c r="H229" s="210"/>
      <c r="I229" s="627"/>
      <c r="J229" s="210"/>
      <c r="K229" s="210"/>
      <c r="L229" s="210"/>
      <c r="M229" s="628"/>
      <c r="N229" s="210"/>
      <c r="O229" s="210"/>
      <c r="P229" s="210"/>
      <c r="Q229" s="210"/>
      <c r="R229" s="210"/>
      <c r="S229" s="210"/>
      <c r="T229" s="210"/>
      <c r="U229" s="210"/>
      <c r="V229" s="210"/>
      <c r="W229" s="210"/>
      <c r="X229" s="210"/>
      <c r="Y229" s="210"/>
      <c r="Z229" s="210"/>
    </row>
    <row r="230" ht="12.75" customHeight="1">
      <c r="A230" s="625"/>
      <c r="B230" s="625"/>
      <c r="C230" s="625"/>
      <c r="D230" s="627"/>
      <c r="E230" s="210"/>
      <c r="F230" s="210"/>
      <c r="G230" s="210"/>
      <c r="H230" s="210"/>
      <c r="I230" s="627"/>
      <c r="J230" s="210"/>
      <c r="K230" s="210"/>
      <c r="L230" s="210"/>
      <c r="M230" s="628"/>
      <c r="N230" s="210"/>
      <c r="O230" s="210"/>
      <c r="P230" s="210"/>
      <c r="Q230" s="210"/>
      <c r="R230" s="210"/>
      <c r="S230" s="210"/>
      <c r="T230" s="210"/>
      <c r="U230" s="210"/>
      <c r="V230" s="210"/>
      <c r="W230" s="210"/>
      <c r="X230" s="210"/>
      <c r="Y230" s="210"/>
      <c r="Z230" s="210"/>
    </row>
    <row r="231" ht="12.75" customHeight="1">
      <c r="A231" s="625"/>
      <c r="B231" s="625"/>
      <c r="C231" s="625"/>
      <c r="D231" s="627"/>
      <c r="E231" s="210"/>
      <c r="F231" s="210"/>
      <c r="G231" s="210"/>
      <c r="H231" s="210"/>
      <c r="I231" s="627"/>
      <c r="J231" s="210"/>
      <c r="K231" s="210"/>
      <c r="L231" s="210"/>
      <c r="M231" s="628"/>
      <c r="N231" s="210"/>
      <c r="O231" s="210"/>
      <c r="P231" s="210"/>
      <c r="Q231" s="210"/>
      <c r="R231" s="210"/>
      <c r="S231" s="210"/>
      <c r="T231" s="210"/>
      <c r="U231" s="210"/>
      <c r="V231" s="210"/>
      <c r="W231" s="210"/>
      <c r="X231" s="210"/>
      <c r="Y231" s="210"/>
      <c r="Z231" s="210"/>
    </row>
    <row r="232" ht="12.75" customHeight="1">
      <c r="A232" s="625"/>
      <c r="B232" s="625"/>
      <c r="C232" s="625"/>
      <c r="D232" s="627"/>
      <c r="E232" s="210"/>
      <c r="F232" s="210"/>
      <c r="G232" s="210"/>
      <c r="H232" s="210"/>
      <c r="I232" s="627"/>
      <c r="J232" s="210"/>
      <c r="K232" s="210"/>
      <c r="L232" s="210"/>
      <c r="M232" s="628"/>
      <c r="N232" s="210"/>
      <c r="O232" s="210"/>
      <c r="P232" s="210"/>
      <c r="Q232" s="210"/>
      <c r="R232" s="210"/>
      <c r="S232" s="210"/>
      <c r="T232" s="210"/>
      <c r="U232" s="210"/>
      <c r="V232" s="210"/>
      <c r="W232" s="210"/>
      <c r="X232" s="210"/>
      <c r="Y232" s="210"/>
      <c r="Z232" s="210"/>
    </row>
    <row r="233" ht="12.75" customHeight="1">
      <c r="A233" s="625"/>
      <c r="B233" s="625"/>
      <c r="C233" s="625"/>
      <c r="D233" s="627"/>
      <c r="E233" s="210"/>
      <c r="F233" s="210"/>
      <c r="G233" s="210"/>
      <c r="H233" s="210"/>
      <c r="I233" s="627"/>
      <c r="J233" s="210"/>
      <c r="K233" s="210"/>
      <c r="L233" s="210"/>
      <c r="M233" s="628"/>
      <c r="N233" s="210"/>
      <c r="O233" s="210"/>
      <c r="P233" s="210"/>
      <c r="Q233" s="210"/>
      <c r="R233" s="210"/>
      <c r="S233" s="210"/>
      <c r="T233" s="210"/>
      <c r="U233" s="210"/>
      <c r="V233" s="210"/>
      <c r="W233" s="210"/>
      <c r="X233" s="210"/>
      <c r="Y233" s="210"/>
      <c r="Z233" s="210"/>
    </row>
    <row r="234" ht="12.75" customHeight="1">
      <c r="A234" s="625"/>
      <c r="B234" s="625"/>
      <c r="C234" s="625"/>
      <c r="D234" s="627"/>
      <c r="E234" s="210"/>
      <c r="F234" s="210"/>
      <c r="G234" s="210"/>
      <c r="H234" s="210"/>
      <c r="I234" s="627"/>
      <c r="J234" s="210"/>
      <c r="K234" s="210"/>
      <c r="L234" s="210"/>
      <c r="M234" s="628"/>
      <c r="N234" s="210"/>
      <c r="O234" s="210"/>
      <c r="P234" s="210"/>
      <c r="Q234" s="210"/>
      <c r="R234" s="210"/>
      <c r="S234" s="210"/>
      <c r="T234" s="210"/>
      <c r="U234" s="210"/>
      <c r="V234" s="210"/>
      <c r="W234" s="210"/>
      <c r="X234" s="210"/>
      <c r="Y234" s="210"/>
      <c r="Z234" s="210"/>
    </row>
    <row r="235" ht="12.75" customHeight="1">
      <c r="A235" s="625"/>
      <c r="B235" s="625"/>
      <c r="C235" s="625"/>
      <c r="D235" s="627"/>
      <c r="E235" s="210"/>
      <c r="F235" s="210"/>
      <c r="G235" s="210"/>
      <c r="H235" s="210"/>
      <c r="I235" s="627"/>
      <c r="J235" s="210"/>
      <c r="K235" s="210"/>
      <c r="L235" s="210"/>
      <c r="M235" s="628"/>
      <c r="N235" s="210"/>
      <c r="O235" s="210"/>
      <c r="P235" s="210"/>
      <c r="Q235" s="210"/>
      <c r="R235" s="210"/>
      <c r="S235" s="210"/>
      <c r="T235" s="210"/>
      <c r="U235" s="210"/>
      <c r="V235" s="210"/>
      <c r="W235" s="210"/>
      <c r="X235" s="210"/>
      <c r="Y235" s="210"/>
      <c r="Z235" s="210"/>
    </row>
    <row r="236" ht="12.75" customHeight="1">
      <c r="A236" s="625"/>
      <c r="B236" s="625"/>
      <c r="C236" s="625"/>
      <c r="D236" s="627"/>
      <c r="E236" s="210"/>
      <c r="F236" s="210"/>
      <c r="G236" s="210"/>
      <c r="H236" s="210"/>
      <c r="I236" s="627"/>
      <c r="J236" s="210"/>
      <c r="K236" s="210"/>
      <c r="L236" s="210"/>
      <c r="M236" s="628"/>
      <c r="N236" s="210"/>
      <c r="O236" s="210"/>
      <c r="P236" s="210"/>
      <c r="Q236" s="210"/>
      <c r="R236" s="210"/>
      <c r="S236" s="210"/>
      <c r="T236" s="210"/>
      <c r="U236" s="210"/>
      <c r="V236" s="210"/>
      <c r="W236" s="210"/>
      <c r="X236" s="210"/>
      <c r="Y236" s="210"/>
      <c r="Z236" s="210"/>
    </row>
    <row r="237" ht="12.75" customHeight="1">
      <c r="A237" s="625"/>
      <c r="B237" s="625"/>
      <c r="C237" s="625"/>
      <c r="D237" s="627"/>
      <c r="E237" s="210"/>
      <c r="F237" s="210"/>
      <c r="G237" s="210"/>
      <c r="H237" s="210"/>
      <c r="I237" s="627"/>
      <c r="J237" s="210"/>
      <c r="K237" s="210"/>
      <c r="L237" s="210"/>
      <c r="M237" s="628"/>
      <c r="N237" s="210"/>
      <c r="O237" s="210"/>
      <c r="P237" s="210"/>
      <c r="Q237" s="210"/>
      <c r="R237" s="210"/>
      <c r="S237" s="210"/>
      <c r="T237" s="210"/>
      <c r="U237" s="210"/>
      <c r="V237" s="210"/>
      <c r="W237" s="210"/>
      <c r="X237" s="210"/>
      <c r="Y237" s="210"/>
      <c r="Z237" s="210"/>
    </row>
    <row r="238" ht="12.75" customHeight="1">
      <c r="A238" s="625"/>
      <c r="B238" s="625"/>
      <c r="C238" s="625"/>
      <c r="D238" s="627"/>
      <c r="E238" s="210"/>
      <c r="F238" s="210"/>
      <c r="G238" s="210"/>
      <c r="H238" s="210"/>
      <c r="I238" s="627"/>
      <c r="J238" s="210"/>
      <c r="K238" s="210"/>
      <c r="L238" s="210"/>
      <c r="M238" s="628"/>
      <c r="N238" s="210"/>
      <c r="O238" s="210"/>
      <c r="P238" s="210"/>
      <c r="Q238" s="210"/>
      <c r="R238" s="210"/>
      <c r="S238" s="210"/>
      <c r="T238" s="210"/>
      <c r="U238" s="210"/>
      <c r="V238" s="210"/>
      <c r="W238" s="210"/>
      <c r="X238" s="210"/>
      <c r="Y238" s="210"/>
      <c r="Z238" s="210"/>
    </row>
    <row r="239" ht="12.75" customHeight="1">
      <c r="A239" s="625"/>
      <c r="B239" s="625"/>
      <c r="C239" s="625"/>
      <c r="D239" s="627"/>
      <c r="E239" s="210"/>
      <c r="F239" s="210"/>
      <c r="G239" s="210"/>
      <c r="H239" s="210"/>
      <c r="I239" s="627"/>
      <c r="J239" s="210"/>
      <c r="K239" s="210"/>
      <c r="L239" s="210"/>
      <c r="M239" s="628"/>
      <c r="N239" s="210"/>
      <c r="O239" s="210"/>
      <c r="P239" s="210"/>
      <c r="Q239" s="210"/>
      <c r="R239" s="210"/>
      <c r="S239" s="210"/>
      <c r="T239" s="210"/>
      <c r="U239" s="210"/>
      <c r="V239" s="210"/>
      <c r="W239" s="210"/>
      <c r="X239" s="210"/>
      <c r="Y239" s="210"/>
      <c r="Z239" s="210"/>
    </row>
    <row r="240" ht="12.75" customHeight="1">
      <c r="A240" s="625"/>
      <c r="B240" s="625"/>
      <c r="C240" s="625"/>
      <c r="D240" s="627"/>
      <c r="E240" s="210"/>
      <c r="F240" s="210"/>
      <c r="G240" s="210"/>
      <c r="H240" s="210"/>
      <c r="I240" s="627"/>
      <c r="J240" s="210"/>
      <c r="K240" s="210"/>
      <c r="L240" s="210"/>
      <c r="M240" s="628"/>
      <c r="N240" s="210"/>
      <c r="O240" s="210"/>
      <c r="P240" s="210"/>
      <c r="Q240" s="210"/>
      <c r="R240" s="210"/>
      <c r="S240" s="210"/>
      <c r="T240" s="210"/>
      <c r="U240" s="210"/>
      <c r="V240" s="210"/>
      <c r="W240" s="210"/>
      <c r="X240" s="210"/>
      <c r="Y240" s="210"/>
      <c r="Z240" s="210"/>
    </row>
    <row r="241" ht="12.75" customHeight="1">
      <c r="A241" s="625"/>
      <c r="B241" s="625"/>
      <c r="C241" s="625"/>
      <c r="D241" s="627"/>
      <c r="E241" s="210"/>
      <c r="F241" s="210"/>
      <c r="G241" s="210"/>
      <c r="H241" s="210"/>
      <c r="I241" s="627"/>
      <c r="J241" s="210"/>
      <c r="K241" s="210"/>
      <c r="L241" s="210"/>
      <c r="M241" s="628"/>
      <c r="N241" s="210"/>
      <c r="O241" s="210"/>
      <c r="P241" s="210"/>
      <c r="Q241" s="210"/>
      <c r="R241" s="210"/>
      <c r="S241" s="210"/>
      <c r="T241" s="210"/>
      <c r="U241" s="210"/>
      <c r="V241" s="210"/>
      <c r="W241" s="210"/>
      <c r="X241" s="210"/>
      <c r="Y241" s="210"/>
      <c r="Z241" s="210"/>
    </row>
    <row r="242" ht="12.75" customHeight="1">
      <c r="A242" s="625"/>
      <c r="B242" s="625"/>
      <c r="C242" s="625"/>
      <c r="D242" s="627"/>
      <c r="E242" s="210"/>
      <c r="F242" s="210"/>
      <c r="G242" s="210"/>
      <c r="H242" s="210"/>
      <c r="I242" s="627"/>
      <c r="J242" s="210"/>
      <c r="K242" s="210"/>
      <c r="L242" s="210"/>
      <c r="M242" s="628"/>
      <c r="N242" s="210"/>
      <c r="O242" s="210"/>
      <c r="P242" s="210"/>
      <c r="Q242" s="210"/>
      <c r="R242" s="210"/>
      <c r="S242" s="210"/>
      <c r="T242" s="210"/>
      <c r="U242" s="210"/>
      <c r="V242" s="210"/>
      <c r="W242" s="210"/>
      <c r="X242" s="210"/>
      <c r="Y242" s="210"/>
      <c r="Z242" s="210"/>
    </row>
    <row r="243" ht="12.75" customHeight="1">
      <c r="A243" s="625"/>
      <c r="B243" s="625"/>
      <c r="C243" s="625"/>
      <c r="D243" s="627"/>
      <c r="E243" s="210"/>
      <c r="F243" s="210"/>
      <c r="G243" s="210"/>
      <c r="H243" s="210"/>
      <c r="I243" s="627"/>
      <c r="J243" s="210"/>
      <c r="K243" s="210"/>
      <c r="L243" s="210"/>
      <c r="M243" s="628"/>
      <c r="N243" s="210"/>
      <c r="O243" s="210"/>
      <c r="P243" s="210"/>
      <c r="Q243" s="210"/>
      <c r="R243" s="210"/>
      <c r="S243" s="210"/>
      <c r="T243" s="210"/>
      <c r="U243" s="210"/>
      <c r="V243" s="210"/>
      <c r="W243" s="210"/>
      <c r="X243" s="210"/>
      <c r="Y243" s="210"/>
      <c r="Z243" s="210"/>
    </row>
    <row r="244" ht="12.75" customHeight="1">
      <c r="A244" s="625"/>
      <c r="B244" s="625"/>
      <c r="C244" s="625"/>
      <c r="D244" s="627"/>
      <c r="E244" s="210"/>
      <c r="F244" s="210"/>
      <c r="G244" s="210"/>
      <c r="H244" s="210"/>
      <c r="I244" s="627"/>
      <c r="J244" s="210"/>
      <c r="K244" s="210"/>
      <c r="L244" s="210"/>
      <c r="M244" s="628"/>
      <c r="N244" s="210"/>
      <c r="O244" s="210"/>
      <c r="P244" s="210"/>
      <c r="Q244" s="210"/>
      <c r="R244" s="210"/>
      <c r="S244" s="210"/>
      <c r="T244" s="210"/>
      <c r="U244" s="210"/>
      <c r="V244" s="210"/>
      <c r="W244" s="210"/>
      <c r="X244" s="210"/>
      <c r="Y244" s="210"/>
      <c r="Z244" s="210"/>
    </row>
    <row r="245" ht="12.75" customHeight="1">
      <c r="A245" s="625"/>
      <c r="B245" s="625"/>
      <c r="C245" s="625"/>
      <c r="D245" s="627"/>
      <c r="E245" s="210"/>
      <c r="F245" s="210"/>
      <c r="G245" s="210"/>
      <c r="H245" s="210"/>
      <c r="I245" s="627"/>
      <c r="J245" s="210"/>
      <c r="K245" s="210"/>
      <c r="L245" s="210"/>
      <c r="M245" s="628"/>
      <c r="N245" s="210"/>
      <c r="O245" s="210"/>
      <c r="P245" s="210"/>
      <c r="Q245" s="210"/>
      <c r="R245" s="210"/>
      <c r="S245" s="210"/>
      <c r="T245" s="210"/>
      <c r="U245" s="210"/>
      <c r="V245" s="210"/>
      <c r="W245" s="210"/>
      <c r="X245" s="210"/>
      <c r="Y245" s="210"/>
      <c r="Z245" s="210"/>
    </row>
    <row r="246" ht="12.75" customHeight="1">
      <c r="A246" s="625"/>
      <c r="B246" s="625"/>
      <c r="C246" s="625"/>
      <c r="D246" s="627"/>
      <c r="E246" s="210"/>
      <c r="F246" s="210"/>
      <c r="G246" s="210"/>
      <c r="H246" s="210"/>
      <c r="I246" s="627"/>
      <c r="J246" s="210"/>
      <c r="K246" s="210"/>
      <c r="L246" s="210"/>
      <c r="M246" s="628"/>
      <c r="N246" s="210"/>
      <c r="O246" s="210"/>
      <c r="P246" s="210"/>
      <c r="Q246" s="210"/>
      <c r="R246" s="210"/>
      <c r="S246" s="210"/>
      <c r="T246" s="210"/>
      <c r="U246" s="210"/>
      <c r="V246" s="210"/>
      <c r="W246" s="210"/>
      <c r="X246" s="210"/>
      <c r="Y246" s="210"/>
      <c r="Z246" s="210"/>
    </row>
    <row r="247" ht="12.75" customHeight="1">
      <c r="A247" s="625"/>
      <c r="B247" s="625"/>
      <c r="C247" s="625"/>
      <c r="D247" s="627"/>
      <c r="E247" s="210"/>
      <c r="F247" s="210"/>
      <c r="G247" s="210"/>
      <c r="H247" s="210"/>
      <c r="I247" s="627"/>
      <c r="J247" s="210"/>
      <c r="K247" s="210"/>
      <c r="L247" s="210"/>
      <c r="M247" s="628"/>
      <c r="N247" s="210"/>
      <c r="O247" s="210"/>
      <c r="P247" s="210"/>
      <c r="Q247" s="210"/>
      <c r="R247" s="210"/>
      <c r="S247" s="210"/>
      <c r="T247" s="210"/>
      <c r="U247" s="210"/>
      <c r="V247" s="210"/>
      <c r="W247" s="210"/>
      <c r="X247" s="210"/>
      <c r="Y247" s="210"/>
      <c r="Z247" s="210"/>
    </row>
    <row r="248" ht="12.75" customHeight="1">
      <c r="A248" s="625"/>
      <c r="B248" s="625"/>
      <c r="C248" s="625"/>
      <c r="D248" s="627"/>
      <c r="E248" s="210"/>
      <c r="F248" s="210"/>
      <c r="G248" s="210"/>
      <c r="H248" s="210"/>
      <c r="I248" s="627"/>
      <c r="J248" s="210"/>
      <c r="K248" s="210"/>
      <c r="L248" s="210"/>
      <c r="M248" s="628"/>
      <c r="N248" s="210"/>
      <c r="O248" s="210"/>
      <c r="P248" s="210"/>
      <c r="Q248" s="210"/>
      <c r="R248" s="210"/>
      <c r="S248" s="210"/>
      <c r="T248" s="210"/>
      <c r="U248" s="210"/>
      <c r="V248" s="210"/>
      <c r="W248" s="210"/>
      <c r="X248" s="210"/>
      <c r="Y248" s="210"/>
      <c r="Z248" s="210"/>
    </row>
    <row r="249" ht="12.75" customHeight="1">
      <c r="A249" s="625"/>
      <c r="B249" s="625"/>
      <c r="C249" s="625"/>
      <c r="D249" s="627"/>
      <c r="E249" s="210"/>
      <c r="F249" s="210"/>
      <c r="G249" s="210"/>
      <c r="H249" s="210"/>
      <c r="I249" s="627"/>
      <c r="J249" s="210"/>
      <c r="K249" s="210"/>
      <c r="L249" s="210"/>
      <c r="M249" s="628"/>
      <c r="N249" s="210"/>
      <c r="O249" s="210"/>
      <c r="P249" s="210"/>
      <c r="Q249" s="210"/>
      <c r="R249" s="210"/>
      <c r="S249" s="210"/>
      <c r="T249" s="210"/>
      <c r="U249" s="210"/>
      <c r="V249" s="210"/>
      <c r="W249" s="210"/>
      <c r="X249" s="210"/>
      <c r="Y249" s="210"/>
      <c r="Z249" s="210"/>
    </row>
    <row r="250" ht="12.75" customHeight="1">
      <c r="A250" s="625"/>
      <c r="B250" s="625"/>
      <c r="C250" s="625"/>
      <c r="D250" s="627"/>
      <c r="E250" s="210"/>
      <c r="F250" s="210"/>
      <c r="G250" s="210"/>
      <c r="H250" s="210"/>
      <c r="I250" s="627"/>
      <c r="J250" s="210"/>
      <c r="K250" s="210"/>
      <c r="L250" s="210"/>
      <c r="M250" s="628"/>
      <c r="N250" s="210"/>
      <c r="O250" s="210"/>
      <c r="P250" s="210"/>
      <c r="Q250" s="210"/>
      <c r="R250" s="210"/>
      <c r="S250" s="210"/>
      <c r="T250" s="210"/>
      <c r="U250" s="210"/>
      <c r="V250" s="210"/>
      <c r="W250" s="210"/>
      <c r="X250" s="210"/>
      <c r="Y250" s="210"/>
      <c r="Z250" s="210"/>
    </row>
    <row r="251" ht="12.75" customHeight="1">
      <c r="A251" s="625"/>
      <c r="B251" s="625"/>
      <c r="C251" s="625"/>
      <c r="D251" s="627"/>
      <c r="E251" s="210"/>
      <c r="F251" s="210"/>
      <c r="G251" s="210"/>
      <c r="H251" s="210"/>
      <c r="I251" s="627"/>
      <c r="J251" s="210"/>
      <c r="K251" s="210"/>
      <c r="L251" s="210"/>
      <c r="M251" s="628"/>
      <c r="N251" s="210"/>
      <c r="O251" s="210"/>
      <c r="P251" s="210"/>
      <c r="Q251" s="210"/>
      <c r="R251" s="210"/>
      <c r="S251" s="210"/>
      <c r="T251" s="210"/>
      <c r="U251" s="210"/>
      <c r="V251" s="210"/>
      <c r="W251" s="210"/>
      <c r="X251" s="210"/>
      <c r="Y251" s="210"/>
      <c r="Z251" s="210"/>
    </row>
    <row r="252" ht="12.75" customHeight="1">
      <c r="A252" s="625"/>
      <c r="B252" s="625"/>
      <c r="C252" s="625"/>
      <c r="D252" s="627"/>
      <c r="E252" s="210"/>
      <c r="F252" s="210"/>
      <c r="G252" s="210"/>
      <c r="H252" s="210"/>
      <c r="I252" s="627"/>
      <c r="J252" s="210"/>
      <c r="K252" s="210"/>
      <c r="L252" s="210"/>
      <c r="M252" s="628"/>
      <c r="N252" s="210"/>
      <c r="O252" s="210"/>
      <c r="P252" s="210"/>
      <c r="Q252" s="210"/>
      <c r="R252" s="210"/>
      <c r="S252" s="210"/>
      <c r="T252" s="210"/>
      <c r="U252" s="210"/>
      <c r="V252" s="210"/>
      <c r="W252" s="210"/>
      <c r="X252" s="210"/>
      <c r="Y252" s="210"/>
      <c r="Z252" s="210"/>
    </row>
    <row r="253" ht="12.75" customHeight="1">
      <c r="A253" s="625"/>
      <c r="B253" s="625"/>
      <c r="C253" s="625"/>
      <c r="D253" s="627"/>
      <c r="E253" s="210"/>
      <c r="F253" s="210"/>
      <c r="G253" s="210"/>
      <c r="H253" s="210"/>
      <c r="I253" s="627"/>
      <c r="J253" s="210"/>
      <c r="K253" s="210"/>
      <c r="L253" s="210"/>
      <c r="M253" s="628"/>
      <c r="N253" s="210"/>
      <c r="O253" s="210"/>
      <c r="P253" s="210"/>
      <c r="Q253" s="210"/>
      <c r="R253" s="210"/>
      <c r="S253" s="210"/>
      <c r="T253" s="210"/>
      <c r="U253" s="210"/>
      <c r="V253" s="210"/>
      <c r="W253" s="210"/>
      <c r="X253" s="210"/>
      <c r="Y253" s="210"/>
      <c r="Z253" s="210"/>
    </row>
    <row r="254" ht="12.75" customHeight="1">
      <c r="A254" s="625"/>
      <c r="B254" s="625"/>
      <c r="C254" s="625"/>
      <c r="D254" s="627"/>
      <c r="E254" s="210"/>
      <c r="F254" s="210"/>
      <c r="G254" s="210"/>
      <c r="H254" s="210"/>
      <c r="I254" s="627"/>
      <c r="J254" s="210"/>
      <c r="K254" s="210"/>
      <c r="L254" s="210"/>
      <c r="M254" s="628"/>
      <c r="N254" s="210"/>
      <c r="O254" s="210"/>
      <c r="P254" s="210"/>
      <c r="Q254" s="210"/>
      <c r="R254" s="210"/>
      <c r="S254" s="210"/>
      <c r="T254" s="210"/>
      <c r="U254" s="210"/>
      <c r="V254" s="210"/>
      <c r="W254" s="210"/>
      <c r="X254" s="210"/>
      <c r="Y254" s="210"/>
      <c r="Z254" s="210"/>
    </row>
    <row r="255" ht="12.75" customHeight="1">
      <c r="A255" s="625"/>
      <c r="B255" s="625"/>
      <c r="C255" s="625"/>
      <c r="D255" s="627"/>
      <c r="E255" s="210"/>
      <c r="F255" s="210"/>
      <c r="G255" s="210"/>
      <c r="H255" s="210"/>
      <c r="I255" s="627"/>
      <c r="J255" s="210"/>
      <c r="K255" s="210"/>
      <c r="L255" s="210"/>
      <c r="M255" s="628"/>
      <c r="N255" s="210"/>
      <c r="O255" s="210"/>
      <c r="P255" s="210"/>
      <c r="Q255" s="210"/>
      <c r="R255" s="210"/>
      <c r="S255" s="210"/>
      <c r="T255" s="210"/>
      <c r="U255" s="210"/>
      <c r="V255" s="210"/>
      <c r="W255" s="210"/>
      <c r="X255" s="210"/>
      <c r="Y255" s="210"/>
      <c r="Z255" s="210"/>
    </row>
    <row r="256" ht="12.75" customHeight="1">
      <c r="A256" s="625"/>
      <c r="B256" s="625"/>
      <c r="C256" s="625"/>
      <c r="D256" s="627"/>
      <c r="E256" s="210"/>
      <c r="F256" s="210"/>
      <c r="G256" s="210"/>
      <c r="H256" s="210"/>
      <c r="I256" s="627"/>
      <c r="J256" s="210"/>
      <c r="K256" s="210"/>
      <c r="L256" s="210"/>
      <c r="M256" s="628"/>
      <c r="N256" s="210"/>
      <c r="O256" s="210"/>
      <c r="P256" s="210"/>
      <c r="Q256" s="210"/>
      <c r="R256" s="210"/>
      <c r="S256" s="210"/>
      <c r="T256" s="210"/>
      <c r="U256" s="210"/>
      <c r="V256" s="210"/>
      <c r="W256" s="210"/>
      <c r="X256" s="210"/>
      <c r="Y256" s="210"/>
      <c r="Z256" s="210"/>
    </row>
    <row r="257" ht="12.75" customHeight="1">
      <c r="A257" s="625"/>
      <c r="B257" s="625"/>
      <c r="C257" s="625"/>
      <c r="D257" s="627"/>
      <c r="E257" s="210"/>
      <c r="F257" s="210"/>
      <c r="G257" s="210"/>
      <c r="H257" s="210"/>
      <c r="I257" s="627"/>
      <c r="J257" s="210"/>
      <c r="K257" s="210"/>
      <c r="L257" s="210"/>
      <c r="M257" s="628"/>
      <c r="N257" s="210"/>
      <c r="O257" s="210"/>
      <c r="P257" s="210"/>
      <c r="Q257" s="210"/>
      <c r="R257" s="210"/>
      <c r="S257" s="210"/>
      <c r="T257" s="210"/>
      <c r="U257" s="210"/>
      <c r="V257" s="210"/>
      <c r="W257" s="210"/>
      <c r="X257" s="210"/>
      <c r="Y257" s="210"/>
      <c r="Z257" s="210"/>
    </row>
    <row r="258" ht="12.75" customHeight="1">
      <c r="A258" s="625"/>
      <c r="B258" s="625"/>
      <c r="C258" s="625"/>
      <c r="D258" s="627"/>
      <c r="E258" s="210"/>
      <c r="F258" s="210"/>
      <c r="G258" s="210"/>
      <c r="H258" s="210"/>
      <c r="I258" s="627"/>
      <c r="J258" s="210"/>
      <c r="K258" s="210"/>
      <c r="L258" s="210"/>
      <c r="M258" s="628"/>
      <c r="N258" s="210"/>
      <c r="O258" s="210"/>
      <c r="P258" s="210"/>
      <c r="Q258" s="210"/>
      <c r="R258" s="210"/>
      <c r="S258" s="210"/>
      <c r="T258" s="210"/>
      <c r="U258" s="210"/>
      <c r="V258" s="210"/>
      <c r="W258" s="210"/>
      <c r="X258" s="210"/>
      <c r="Y258" s="210"/>
      <c r="Z258" s="210"/>
    </row>
    <row r="259" ht="12.75" customHeight="1">
      <c r="A259" s="625"/>
      <c r="B259" s="625"/>
      <c r="C259" s="625"/>
      <c r="D259" s="627"/>
      <c r="E259" s="210"/>
      <c r="F259" s="210"/>
      <c r="G259" s="210"/>
      <c r="H259" s="210"/>
      <c r="I259" s="627"/>
      <c r="J259" s="210"/>
      <c r="K259" s="210"/>
      <c r="L259" s="210"/>
      <c r="M259" s="628"/>
      <c r="N259" s="210"/>
      <c r="O259" s="210"/>
      <c r="P259" s="210"/>
      <c r="Q259" s="210"/>
      <c r="R259" s="210"/>
      <c r="S259" s="210"/>
      <c r="T259" s="210"/>
      <c r="U259" s="210"/>
      <c r="V259" s="210"/>
      <c r="W259" s="210"/>
      <c r="X259" s="210"/>
      <c r="Y259" s="210"/>
      <c r="Z259" s="210"/>
    </row>
    <row r="260" ht="12.75" customHeight="1">
      <c r="A260" s="625"/>
      <c r="B260" s="625"/>
      <c r="C260" s="625"/>
      <c r="D260" s="627"/>
      <c r="E260" s="210"/>
      <c r="F260" s="210"/>
      <c r="G260" s="210"/>
      <c r="H260" s="210"/>
      <c r="I260" s="627"/>
      <c r="J260" s="210"/>
      <c r="K260" s="210"/>
      <c r="L260" s="210"/>
      <c r="M260" s="628"/>
      <c r="N260" s="210"/>
      <c r="O260" s="210"/>
      <c r="P260" s="210"/>
      <c r="Q260" s="210"/>
      <c r="R260" s="210"/>
      <c r="S260" s="210"/>
      <c r="T260" s="210"/>
      <c r="U260" s="210"/>
      <c r="V260" s="210"/>
      <c r="W260" s="210"/>
      <c r="X260" s="210"/>
      <c r="Y260" s="210"/>
      <c r="Z260" s="210"/>
    </row>
    <row r="261" ht="12.75" customHeight="1">
      <c r="A261" s="625"/>
      <c r="B261" s="625"/>
      <c r="C261" s="625"/>
      <c r="D261" s="627"/>
      <c r="E261" s="210"/>
      <c r="F261" s="210"/>
      <c r="G261" s="210"/>
      <c r="H261" s="210"/>
      <c r="I261" s="627"/>
      <c r="J261" s="210"/>
      <c r="K261" s="210"/>
      <c r="L261" s="210"/>
      <c r="M261" s="628"/>
      <c r="N261" s="210"/>
      <c r="O261" s="210"/>
      <c r="P261" s="210"/>
      <c r="Q261" s="210"/>
      <c r="R261" s="210"/>
      <c r="S261" s="210"/>
      <c r="T261" s="210"/>
      <c r="U261" s="210"/>
      <c r="V261" s="210"/>
      <c r="W261" s="210"/>
      <c r="X261" s="210"/>
      <c r="Y261" s="210"/>
      <c r="Z261" s="210"/>
    </row>
    <row r="262" ht="12.75" customHeight="1">
      <c r="A262" s="625"/>
      <c r="B262" s="625"/>
      <c r="C262" s="625"/>
      <c r="D262" s="627"/>
      <c r="E262" s="210"/>
      <c r="F262" s="210"/>
      <c r="G262" s="210"/>
      <c r="H262" s="210"/>
      <c r="I262" s="627"/>
      <c r="J262" s="210"/>
      <c r="K262" s="210"/>
      <c r="L262" s="210"/>
      <c r="M262" s="628"/>
      <c r="N262" s="210"/>
      <c r="O262" s="210"/>
      <c r="P262" s="210"/>
      <c r="Q262" s="210"/>
      <c r="R262" s="210"/>
      <c r="S262" s="210"/>
      <c r="T262" s="210"/>
      <c r="U262" s="210"/>
      <c r="V262" s="210"/>
      <c r="W262" s="210"/>
      <c r="X262" s="210"/>
      <c r="Y262" s="210"/>
      <c r="Z262" s="210"/>
    </row>
    <row r="263" ht="12.75" customHeight="1">
      <c r="A263" s="625"/>
      <c r="B263" s="625"/>
      <c r="C263" s="625"/>
      <c r="D263" s="627"/>
      <c r="E263" s="210"/>
      <c r="F263" s="210"/>
      <c r="G263" s="210"/>
      <c r="H263" s="210"/>
      <c r="I263" s="627"/>
      <c r="J263" s="210"/>
      <c r="K263" s="210"/>
      <c r="L263" s="210"/>
      <c r="M263" s="628"/>
      <c r="N263" s="210"/>
      <c r="O263" s="210"/>
      <c r="P263" s="210"/>
      <c r="Q263" s="210"/>
      <c r="R263" s="210"/>
      <c r="S263" s="210"/>
      <c r="T263" s="210"/>
      <c r="U263" s="210"/>
      <c r="V263" s="210"/>
      <c r="W263" s="210"/>
      <c r="X263" s="210"/>
      <c r="Y263" s="210"/>
      <c r="Z263" s="210"/>
    </row>
    <row r="264" ht="12.75" customHeight="1">
      <c r="A264" s="625"/>
      <c r="B264" s="625"/>
      <c r="C264" s="625"/>
      <c r="D264" s="627"/>
      <c r="E264" s="210"/>
      <c r="F264" s="210"/>
      <c r="G264" s="210"/>
      <c r="H264" s="210"/>
      <c r="I264" s="627"/>
      <c r="J264" s="210"/>
      <c r="K264" s="210"/>
      <c r="L264" s="210"/>
      <c r="M264" s="628"/>
      <c r="N264" s="210"/>
      <c r="O264" s="210"/>
      <c r="P264" s="210"/>
      <c r="Q264" s="210"/>
      <c r="R264" s="210"/>
      <c r="S264" s="210"/>
      <c r="T264" s="210"/>
      <c r="U264" s="210"/>
      <c r="V264" s="210"/>
      <c r="W264" s="210"/>
      <c r="X264" s="210"/>
      <c r="Y264" s="210"/>
      <c r="Z264" s="210"/>
    </row>
    <row r="265" ht="12.75" customHeight="1">
      <c r="A265" s="625"/>
      <c r="B265" s="625"/>
      <c r="C265" s="625"/>
      <c r="D265" s="627"/>
      <c r="E265" s="210"/>
      <c r="F265" s="210"/>
      <c r="G265" s="210"/>
      <c r="H265" s="210"/>
      <c r="I265" s="627"/>
      <c r="J265" s="210"/>
      <c r="K265" s="210"/>
      <c r="L265" s="210"/>
      <c r="M265" s="628"/>
      <c r="N265" s="210"/>
      <c r="O265" s="210"/>
      <c r="P265" s="210"/>
      <c r="Q265" s="210"/>
      <c r="R265" s="210"/>
      <c r="S265" s="210"/>
      <c r="T265" s="210"/>
      <c r="U265" s="210"/>
      <c r="V265" s="210"/>
      <c r="W265" s="210"/>
      <c r="X265" s="210"/>
      <c r="Y265" s="210"/>
      <c r="Z265" s="210"/>
    </row>
    <row r="266" ht="12.75" customHeight="1">
      <c r="A266" s="625"/>
      <c r="B266" s="625"/>
      <c r="C266" s="625"/>
      <c r="D266" s="627"/>
      <c r="E266" s="210"/>
      <c r="F266" s="210"/>
      <c r="G266" s="210"/>
      <c r="H266" s="210"/>
      <c r="I266" s="627"/>
      <c r="J266" s="210"/>
      <c r="K266" s="210"/>
      <c r="L266" s="210"/>
      <c r="M266" s="628"/>
      <c r="N266" s="210"/>
      <c r="O266" s="210"/>
      <c r="P266" s="210"/>
      <c r="Q266" s="210"/>
      <c r="R266" s="210"/>
      <c r="S266" s="210"/>
      <c r="T266" s="210"/>
      <c r="U266" s="210"/>
      <c r="V266" s="210"/>
      <c r="W266" s="210"/>
      <c r="X266" s="210"/>
      <c r="Y266" s="210"/>
      <c r="Z266" s="210"/>
    </row>
    <row r="267" ht="12.75" customHeight="1">
      <c r="A267" s="625"/>
      <c r="B267" s="625"/>
      <c r="C267" s="625"/>
      <c r="D267" s="627"/>
      <c r="E267" s="210"/>
      <c r="F267" s="210"/>
      <c r="G267" s="210"/>
      <c r="H267" s="210"/>
      <c r="I267" s="627"/>
      <c r="J267" s="210"/>
      <c r="K267" s="210"/>
      <c r="L267" s="210"/>
      <c r="M267" s="628"/>
      <c r="N267" s="210"/>
      <c r="O267" s="210"/>
      <c r="P267" s="210"/>
      <c r="Q267" s="210"/>
      <c r="R267" s="210"/>
      <c r="S267" s="210"/>
      <c r="T267" s="210"/>
      <c r="U267" s="210"/>
      <c r="V267" s="210"/>
      <c r="W267" s="210"/>
      <c r="X267" s="210"/>
      <c r="Y267" s="210"/>
      <c r="Z267" s="210"/>
    </row>
    <row r="268" ht="12.75" customHeight="1">
      <c r="A268" s="625"/>
      <c r="B268" s="625"/>
      <c r="C268" s="625"/>
      <c r="D268" s="627"/>
      <c r="E268" s="210"/>
      <c r="F268" s="210"/>
      <c r="G268" s="210"/>
      <c r="H268" s="210"/>
      <c r="I268" s="627"/>
      <c r="J268" s="210"/>
      <c r="K268" s="210"/>
      <c r="L268" s="210"/>
      <c r="M268" s="628"/>
      <c r="N268" s="210"/>
      <c r="O268" s="210"/>
      <c r="P268" s="210"/>
      <c r="Q268" s="210"/>
      <c r="R268" s="210"/>
      <c r="S268" s="210"/>
      <c r="T268" s="210"/>
      <c r="U268" s="210"/>
      <c r="V268" s="210"/>
      <c r="W268" s="210"/>
      <c r="X268" s="210"/>
      <c r="Y268" s="210"/>
      <c r="Z268" s="210"/>
    </row>
    <row r="269" ht="12.75" customHeight="1">
      <c r="A269" s="625"/>
      <c r="B269" s="625"/>
      <c r="C269" s="625"/>
      <c r="D269" s="627"/>
      <c r="E269" s="210"/>
      <c r="F269" s="210"/>
      <c r="G269" s="210"/>
      <c r="H269" s="210"/>
      <c r="I269" s="627"/>
      <c r="J269" s="210"/>
      <c r="K269" s="210"/>
      <c r="L269" s="210"/>
      <c r="M269" s="628"/>
      <c r="N269" s="210"/>
      <c r="O269" s="210"/>
      <c r="P269" s="210"/>
      <c r="Q269" s="210"/>
      <c r="R269" s="210"/>
      <c r="S269" s="210"/>
      <c r="T269" s="210"/>
      <c r="U269" s="210"/>
      <c r="V269" s="210"/>
      <c r="W269" s="210"/>
      <c r="X269" s="210"/>
      <c r="Y269" s="210"/>
      <c r="Z269" s="210"/>
    </row>
    <row r="270" ht="12.75" customHeight="1">
      <c r="A270" s="625"/>
      <c r="B270" s="625"/>
      <c r="C270" s="625"/>
      <c r="D270" s="627"/>
      <c r="E270" s="210"/>
      <c r="F270" s="210"/>
      <c r="G270" s="210"/>
      <c r="H270" s="210"/>
      <c r="I270" s="627"/>
      <c r="J270" s="210"/>
      <c r="K270" s="210"/>
      <c r="L270" s="210"/>
      <c r="M270" s="628"/>
      <c r="N270" s="210"/>
      <c r="O270" s="210"/>
      <c r="P270" s="210"/>
      <c r="Q270" s="210"/>
      <c r="R270" s="210"/>
      <c r="S270" s="210"/>
      <c r="T270" s="210"/>
      <c r="U270" s="210"/>
      <c r="V270" s="210"/>
      <c r="W270" s="210"/>
      <c r="X270" s="210"/>
      <c r="Y270" s="210"/>
      <c r="Z270" s="210"/>
    </row>
    <row r="271" ht="12.75" customHeight="1">
      <c r="A271" s="625"/>
      <c r="B271" s="625"/>
      <c r="C271" s="625"/>
      <c r="D271" s="627"/>
      <c r="E271" s="210"/>
      <c r="F271" s="210"/>
      <c r="G271" s="210"/>
      <c r="H271" s="210"/>
      <c r="I271" s="627"/>
      <c r="J271" s="210"/>
      <c r="K271" s="210"/>
      <c r="L271" s="210"/>
      <c r="M271" s="628"/>
      <c r="N271" s="210"/>
      <c r="O271" s="210"/>
      <c r="P271" s="210"/>
      <c r="Q271" s="210"/>
      <c r="R271" s="210"/>
      <c r="S271" s="210"/>
      <c r="T271" s="210"/>
      <c r="U271" s="210"/>
      <c r="V271" s="210"/>
      <c r="W271" s="210"/>
      <c r="X271" s="210"/>
      <c r="Y271" s="210"/>
      <c r="Z271" s="210"/>
    </row>
    <row r="272" ht="12.75" customHeight="1">
      <c r="A272" s="625"/>
      <c r="B272" s="625"/>
      <c r="C272" s="625"/>
      <c r="D272" s="627"/>
      <c r="E272" s="210"/>
      <c r="F272" s="210"/>
      <c r="G272" s="210"/>
      <c r="H272" s="210"/>
      <c r="I272" s="627"/>
      <c r="J272" s="210"/>
      <c r="K272" s="210"/>
      <c r="L272" s="210"/>
      <c r="M272" s="628"/>
      <c r="N272" s="210"/>
      <c r="O272" s="210"/>
      <c r="P272" s="210"/>
      <c r="Q272" s="210"/>
      <c r="R272" s="210"/>
      <c r="S272" s="210"/>
      <c r="T272" s="210"/>
      <c r="U272" s="210"/>
      <c r="V272" s="210"/>
      <c r="W272" s="210"/>
      <c r="X272" s="210"/>
      <c r="Y272" s="210"/>
      <c r="Z272" s="210"/>
    </row>
    <row r="273" ht="12.75" customHeight="1">
      <c r="A273" s="625"/>
      <c r="B273" s="625"/>
      <c r="C273" s="625"/>
      <c r="D273" s="627"/>
      <c r="E273" s="210"/>
      <c r="F273" s="210"/>
      <c r="G273" s="210"/>
      <c r="H273" s="210"/>
      <c r="I273" s="627"/>
      <c r="J273" s="210"/>
      <c r="K273" s="210"/>
      <c r="L273" s="210"/>
      <c r="M273" s="628"/>
      <c r="N273" s="210"/>
      <c r="O273" s="210"/>
      <c r="P273" s="210"/>
      <c r="Q273" s="210"/>
      <c r="R273" s="210"/>
      <c r="S273" s="210"/>
      <c r="T273" s="210"/>
      <c r="U273" s="210"/>
      <c r="V273" s="210"/>
      <c r="W273" s="210"/>
      <c r="X273" s="210"/>
      <c r="Y273" s="210"/>
      <c r="Z273" s="210"/>
    </row>
    <row r="274" ht="12.75" customHeight="1">
      <c r="A274" s="625"/>
      <c r="B274" s="625"/>
      <c r="C274" s="625"/>
      <c r="D274" s="627"/>
      <c r="E274" s="210"/>
      <c r="F274" s="210"/>
      <c r="G274" s="210"/>
      <c r="H274" s="210"/>
      <c r="I274" s="627"/>
      <c r="J274" s="210"/>
      <c r="K274" s="210"/>
      <c r="L274" s="210"/>
      <c r="M274" s="628"/>
      <c r="N274" s="210"/>
      <c r="O274" s="210"/>
      <c r="P274" s="210"/>
      <c r="Q274" s="210"/>
      <c r="R274" s="210"/>
      <c r="S274" s="210"/>
      <c r="T274" s="210"/>
      <c r="U274" s="210"/>
      <c r="V274" s="210"/>
      <c r="W274" s="210"/>
      <c r="X274" s="210"/>
      <c r="Y274" s="210"/>
      <c r="Z274" s="210"/>
    </row>
    <row r="275" ht="12.75" customHeight="1">
      <c r="A275" s="625"/>
      <c r="B275" s="625"/>
      <c r="C275" s="625"/>
      <c r="D275" s="627"/>
      <c r="E275" s="210"/>
      <c r="F275" s="210"/>
      <c r="G275" s="210"/>
      <c r="H275" s="210"/>
      <c r="I275" s="627"/>
      <c r="J275" s="210"/>
      <c r="K275" s="210"/>
      <c r="L275" s="210"/>
      <c r="M275" s="628"/>
      <c r="N275" s="210"/>
      <c r="O275" s="210"/>
      <c r="P275" s="210"/>
      <c r="Q275" s="210"/>
      <c r="R275" s="210"/>
      <c r="S275" s="210"/>
      <c r="T275" s="210"/>
      <c r="U275" s="210"/>
      <c r="V275" s="210"/>
      <c r="W275" s="210"/>
      <c r="X275" s="210"/>
      <c r="Y275" s="210"/>
      <c r="Z275" s="210"/>
    </row>
    <row r="276" ht="12.75" customHeight="1">
      <c r="A276" s="625"/>
      <c r="B276" s="625"/>
      <c r="C276" s="625"/>
      <c r="D276" s="627"/>
      <c r="E276" s="210"/>
      <c r="F276" s="210"/>
      <c r="G276" s="210"/>
      <c r="H276" s="210"/>
      <c r="I276" s="627"/>
      <c r="J276" s="210"/>
      <c r="K276" s="210"/>
      <c r="L276" s="210"/>
      <c r="M276" s="628"/>
      <c r="N276" s="210"/>
      <c r="O276" s="210"/>
      <c r="P276" s="210"/>
      <c r="Q276" s="210"/>
      <c r="R276" s="210"/>
      <c r="S276" s="210"/>
      <c r="T276" s="210"/>
      <c r="U276" s="210"/>
      <c r="V276" s="210"/>
      <c r="W276" s="210"/>
      <c r="X276" s="210"/>
      <c r="Y276" s="210"/>
      <c r="Z276" s="210"/>
    </row>
    <row r="277" ht="12.75" customHeight="1">
      <c r="A277" s="625"/>
      <c r="B277" s="625"/>
      <c r="C277" s="625"/>
      <c r="D277" s="627"/>
      <c r="E277" s="210"/>
      <c r="F277" s="210"/>
      <c r="G277" s="210"/>
      <c r="H277" s="210"/>
      <c r="I277" s="627"/>
      <c r="J277" s="210"/>
      <c r="K277" s="210"/>
      <c r="L277" s="210"/>
      <c r="M277" s="628"/>
      <c r="N277" s="210"/>
      <c r="O277" s="210"/>
      <c r="P277" s="210"/>
      <c r="Q277" s="210"/>
      <c r="R277" s="210"/>
      <c r="S277" s="210"/>
      <c r="T277" s="210"/>
      <c r="U277" s="210"/>
      <c r="V277" s="210"/>
      <c r="W277" s="210"/>
      <c r="X277" s="210"/>
      <c r="Y277" s="210"/>
      <c r="Z277" s="210"/>
    </row>
    <row r="278" ht="12.75" customHeight="1">
      <c r="A278" s="625"/>
      <c r="B278" s="625"/>
      <c r="C278" s="625"/>
      <c r="D278" s="627"/>
      <c r="E278" s="210"/>
      <c r="F278" s="210"/>
      <c r="G278" s="210"/>
      <c r="H278" s="210"/>
      <c r="I278" s="627"/>
      <c r="J278" s="210"/>
      <c r="K278" s="210"/>
      <c r="L278" s="210"/>
      <c r="M278" s="628"/>
      <c r="N278" s="210"/>
      <c r="O278" s="210"/>
      <c r="P278" s="210"/>
      <c r="Q278" s="210"/>
      <c r="R278" s="210"/>
      <c r="S278" s="210"/>
      <c r="T278" s="210"/>
      <c r="U278" s="210"/>
      <c r="V278" s="210"/>
      <c r="W278" s="210"/>
      <c r="X278" s="210"/>
      <c r="Y278" s="210"/>
      <c r="Z278" s="210"/>
    </row>
    <row r="279" ht="12.75" customHeight="1">
      <c r="A279" s="625"/>
      <c r="B279" s="625"/>
      <c r="C279" s="625"/>
      <c r="D279" s="627"/>
      <c r="E279" s="210"/>
      <c r="F279" s="210"/>
      <c r="G279" s="210"/>
      <c r="H279" s="210"/>
      <c r="I279" s="627"/>
      <c r="J279" s="210"/>
      <c r="K279" s="210"/>
      <c r="L279" s="210"/>
      <c r="M279" s="628"/>
      <c r="N279" s="210"/>
      <c r="O279" s="210"/>
      <c r="P279" s="210"/>
      <c r="Q279" s="210"/>
      <c r="R279" s="210"/>
      <c r="S279" s="210"/>
      <c r="T279" s="210"/>
      <c r="U279" s="210"/>
      <c r="V279" s="210"/>
      <c r="W279" s="210"/>
      <c r="X279" s="210"/>
      <c r="Y279" s="210"/>
      <c r="Z279" s="210"/>
    </row>
    <row r="280" ht="12.75" customHeight="1">
      <c r="A280" s="625"/>
      <c r="B280" s="625"/>
      <c r="C280" s="625"/>
      <c r="D280" s="627"/>
      <c r="E280" s="210"/>
      <c r="F280" s="210"/>
      <c r="G280" s="210"/>
      <c r="H280" s="210"/>
      <c r="I280" s="627"/>
      <c r="J280" s="210"/>
      <c r="K280" s="210"/>
      <c r="L280" s="210"/>
      <c r="M280" s="628"/>
      <c r="N280" s="210"/>
      <c r="O280" s="210"/>
      <c r="P280" s="210"/>
      <c r="Q280" s="210"/>
      <c r="R280" s="210"/>
      <c r="S280" s="210"/>
      <c r="T280" s="210"/>
      <c r="U280" s="210"/>
      <c r="V280" s="210"/>
      <c r="W280" s="210"/>
      <c r="X280" s="210"/>
      <c r="Y280" s="210"/>
      <c r="Z280" s="210"/>
    </row>
    <row r="281" ht="12.75" customHeight="1">
      <c r="A281" s="625"/>
      <c r="B281" s="625"/>
      <c r="C281" s="625"/>
      <c r="D281" s="627"/>
      <c r="E281" s="210"/>
      <c r="F281" s="210"/>
      <c r="G281" s="210"/>
      <c r="H281" s="210"/>
      <c r="I281" s="627"/>
      <c r="J281" s="210"/>
      <c r="K281" s="210"/>
      <c r="L281" s="210"/>
      <c r="M281" s="628"/>
      <c r="N281" s="210"/>
      <c r="O281" s="210"/>
      <c r="P281" s="210"/>
      <c r="Q281" s="210"/>
      <c r="R281" s="210"/>
      <c r="S281" s="210"/>
      <c r="T281" s="210"/>
      <c r="U281" s="210"/>
      <c r="V281" s="210"/>
      <c r="W281" s="210"/>
      <c r="X281" s="210"/>
      <c r="Y281" s="210"/>
      <c r="Z281" s="210"/>
    </row>
    <row r="282" ht="12.75" customHeight="1">
      <c r="A282" s="625"/>
      <c r="B282" s="625"/>
      <c r="C282" s="625"/>
      <c r="D282" s="627"/>
      <c r="E282" s="210"/>
      <c r="F282" s="210"/>
      <c r="G282" s="210"/>
      <c r="H282" s="210"/>
      <c r="I282" s="627"/>
      <c r="J282" s="210"/>
      <c r="K282" s="210"/>
      <c r="L282" s="210"/>
      <c r="M282" s="628"/>
      <c r="N282" s="210"/>
      <c r="O282" s="210"/>
      <c r="P282" s="210"/>
      <c r="Q282" s="210"/>
      <c r="R282" s="210"/>
      <c r="S282" s="210"/>
      <c r="T282" s="210"/>
      <c r="U282" s="210"/>
      <c r="V282" s="210"/>
      <c r="W282" s="210"/>
      <c r="X282" s="210"/>
      <c r="Y282" s="210"/>
      <c r="Z282" s="210"/>
    </row>
    <row r="283" ht="12.75" customHeight="1">
      <c r="A283" s="625"/>
      <c r="B283" s="625"/>
      <c r="C283" s="625"/>
      <c r="D283" s="627"/>
      <c r="E283" s="210"/>
      <c r="F283" s="210"/>
      <c r="G283" s="210"/>
      <c r="H283" s="210"/>
      <c r="I283" s="627"/>
      <c r="J283" s="210"/>
      <c r="K283" s="210"/>
      <c r="L283" s="210"/>
      <c r="M283" s="628"/>
      <c r="N283" s="210"/>
      <c r="O283" s="210"/>
      <c r="P283" s="210"/>
      <c r="Q283" s="210"/>
      <c r="R283" s="210"/>
      <c r="S283" s="210"/>
      <c r="T283" s="210"/>
      <c r="U283" s="210"/>
      <c r="V283" s="210"/>
      <c r="W283" s="210"/>
      <c r="X283" s="210"/>
      <c r="Y283" s="210"/>
      <c r="Z283" s="210"/>
    </row>
    <row r="284" ht="12.75" customHeight="1">
      <c r="A284" s="625"/>
      <c r="B284" s="625"/>
      <c r="C284" s="625"/>
      <c r="D284" s="627"/>
      <c r="E284" s="210"/>
      <c r="F284" s="210"/>
      <c r="G284" s="210"/>
      <c r="H284" s="210"/>
      <c r="I284" s="627"/>
      <c r="J284" s="210"/>
      <c r="K284" s="210"/>
      <c r="L284" s="210"/>
      <c r="M284" s="628"/>
      <c r="N284" s="210"/>
      <c r="O284" s="210"/>
      <c r="P284" s="210"/>
      <c r="Q284" s="210"/>
      <c r="R284" s="210"/>
      <c r="S284" s="210"/>
      <c r="T284" s="210"/>
      <c r="U284" s="210"/>
      <c r="V284" s="210"/>
      <c r="W284" s="210"/>
      <c r="X284" s="210"/>
      <c r="Y284" s="210"/>
      <c r="Z284" s="210"/>
    </row>
    <row r="285" ht="12.75" customHeight="1">
      <c r="A285" s="625"/>
      <c r="B285" s="625"/>
      <c r="C285" s="625"/>
      <c r="D285" s="627"/>
      <c r="E285" s="210"/>
      <c r="F285" s="210"/>
      <c r="G285" s="210"/>
      <c r="H285" s="210"/>
      <c r="I285" s="627"/>
      <c r="J285" s="210"/>
      <c r="K285" s="210"/>
      <c r="L285" s="210"/>
      <c r="M285" s="628"/>
      <c r="N285" s="210"/>
      <c r="O285" s="210"/>
      <c r="P285" s="210"/>
      <c r="Q285" s="210"/>
      <c r="R285" s="210"/>
      <c r="S285" s="210"/>
      <c r="T285" s="210"/>
      <c r="U285" s="210"/>
      <c r="V285" s="210"/>
      <c r="W285" s="210"/>
      <c r="X285" s="210"/>
      <c r="Y285" s="210"/>
      <c r="Z285" s="210"/>
    </row>
    <row r="286" ht="12.75" customHeight="1">
      <c r="A286" s="625"/>
      <c r="B286" s="625"/>
      <c r="C286" s="625"/>
      <c r="D286" s="627"/>
      <c r="E286" s="210"/>
      <c r="F286" s="210"/>
      <c r="G286" s="210"/>
      <c r="H286" s="210"/>
      <c r="I286" s="627"/>
      <c r="J286" s="210"/>
      <c r="K286" s="210"/>
      <c r="L286" s="210"/>
      <c r="M286" s="628"/>
      <c r="N286" s="210"/>
      <c r="O286" s="210"/>
      <c r="P286" s="210"/>
      <c r="Q286" s="210"/>
      <c r="R286" s="210"/>
      <c r="S286" s="210"/>
      <c r="T286" s="210"/>
      <c r="U286" s="210"/>
      <c r="V286" s="210"/>
      <c r="W286" s="210"/>
      <c r="X286" s="210"/>
      <c r="Y286" s="210"/>
      <c r="Z286" s="210"/>
    </row>
    <row r="287" ht="12.75" customHeight="1">
      <c r="A287" s="625"/>
      <c r="B287" s="625"/>
      <c r="C287" s="625"/>
      <c r="D287" s="627"/>
      <c r="E287" s="210"/>
      <c r="F287" s="210"/>
      <c r="G287" s="210"/>
      <c r="H287" s="210"/>
      <c r="I287" s="627"/>
      <c r="J287" s="210"/>
      <c r="K287" s="210"/>
      <c r="L287" s="210"/>
      <c r="M287" s="628"/>
      <c r="N287" s="210"/>
      <c r="O287" s="210"/>
      <c r="P287" s="210"/>
      <c r="Q287" s="210"/>
      <c r="R287" s="210"/>
      <c r="S287" s="210"/>
      <c r="T287" s="210"/>
      <c r="U287" s="210"/>
      <c r="V287" s="210"/>
      <c r="W287" s="210"/>
      <c r="X287" s="210"/>
      <c r="Y287" s="210"/>
      <c r="Z287" s="210"/>
    </row>
    <row r="288" ht="12.75" customHeight="1">
      <c r="A288" s="625"/>
      <c r="B288" s="625"/>
      <c r="C288" s="625"/>
      <c r="D288" s="627"/>
      <c r="E288" s="210"/>
      <c r="F288" s="210"/>
      <c r="G288" s="210"/>
      <c r="H288" s="210"/>
      <c r="I288" s="627"/>
      <c r="J288" s="210"/>
      <c r="K288" s="210"/>
      <c r="L288" s="210"/>
      <c r="M288" s="628"/>
      <c r="N288" s="210"/>
      <c r="O288" s="210"/>
      <c r="P288" s="210"/>
      <c r="Q288" s="210"/>
      <c r="R288" s="210"/>
      <c r="S288" s="210"/>
      <c r="T288" s="210"/>
      <c r="U288" s="210"/>
      <c r="V288" s="210"/>
      <c r="W288" s="210"/>
      <c r="X288" s="210"/>
      <c r="Y288" s="210"/>
      <c r="Z288" s="210"/>
    </row>
    <row r="289" ht="12.75" customHeight="1">
      <c r="A289" s="625"/>
      <c r="B289" s="625"/>
      <c r="C289" s="625"/>
      <c r="D289" s="627"/>
      <c r="E289" s="210"/>
      <c r="F289" s="210"/>
      <c r="G289" s="210"/>
      <c r="H289" s="210"/>
      <c r="I289" s="627"/>
      <c r="J289" s="210"/>
      <c r="K289" s="210"/>
      <c r="L289" s="210"/>
      <c r="M289" s="628"/>
      <c r="N289" s="210"/>
      <c r="O289" s="210"/>
      <c r="P289" s="210"/>
      <c r="Q289" s="210"/>
      <c r="R289" s="210"/>
      <c r="S289" s="210"/>
      <c r="T289" s="210"/>
      <c r="U289" s="210"/>
      <c r="V289" s="210"/>
      <c r="W289" s="210"/>
      <c r="X289" s="210"/>
      <c r="Y289" s="210"/>
      <c r="Z289" s="210"/>
    </row>
    <row r="290" ht="12.75" customHeight="1">
      <c r="A290" s="625"/>
      <c r="B290" s="625"/>
      <c r="C290" s="625"/>
      <c r="D290" s="627"/>
      <c r="E290" s="210"/>
      <c r="F290" s="210"/>
      <c r="G290" s="210"/>
      <c r="H290" s="210"/>
      <c r="I290" s="627"/>
      <c r="J290" s="210"/>
      <c r="K290" s="210"/>
      <c r="L290" s="210"/>
      <c r="M290" s="628"/>
      <c r="N290" s="210"/>
      <c r="O290" s="210"/>
      <c r="P290" s="210"/>
      <c r="Q290" s="210"/>
      <c r="R290" s="210"/>
      <c r="S290" s="210"/>
      <c r="T290" s="210"/>
      <c r="U290" s="210"/>
      <c r="V290" s="210"/>
      <c r="W290" s="210"/>
      <c r="X290" s="210"/>
      <c r="Y290" s="210"/>
      <c r="Z290" s="210"/>
    </row>
    <row r="291" ht="12.75" customHeight="1">
      <c r="A291" s="625"/>
      <c r="B291" s="625"/>
      <c r="C291" s="625"/>
      <c r="D291" s="627"/>
      <c r="E291" s="210"/>
      <c r="F291" s="210"/>
      <c r="G291" s="210"/>
      <c r="H291" s="210"/>
      <c r="I291" s="627"/>
      <c r="J291" s="210"/>
      <c r="K291" s="210"/>
      <c r="L291" s="210"/>
      <c r="M291" s="628"/>
      <c r="N291" s="210"/>
      <c r="O291" s="210"/>
      <c r="P291" s="210"/>
      <c r="Q291" s="210"/>
      <c r="R291" s="210"/>
      <c r="S291" s="210"/>
      <c r="T291" s="210"/>
      <c r="U291" s="210"/>
      <c r="V291" s="210"/>
      <c r="W291" s="210"/>
      <c r="X291" s="210"/>
      <c r="Y291" s="210"/>
      <c r="Z291" s="210"/>
    </row>
    <row r="292" ht="12.75" customHeight="1">
      <c r="A292" s="625"/>
      <c r="B292" s="625"/>
      <c r="C292" s="625"/>
      <c r="D292" s="627"/>
      <c r="E292" s="210"/>
      <c r="F292" s="210"/>
      <c r="G292" s="210"/>
      <c r="H292" s="210"/>
      <c r="I292" s="627"/>
      <c r="J292" s="210"/>
      <c r="K292" s="210"/>
      <c r="L292" s="210"/>
      <c r="M292" s="628"/>
      <c r="N292" s="210"/>
      <c r="O292" s="210"/>
      <c r="P292" s="210"/>
      <c r="Q292" s="210"/>
      <c r="R292" s="210"/>
      <c r="S292" s="210"/>
      <c r="T292" s="210"/>
      <c r="U292" s="210"/>
      <c r="V292" s="210"/>
      <c r="W292" s="210"/>
      <c r="X292" s="210"/>
      <c r="Y292" s="210"/>
      <c r="Z292" s="210"/>
    </row>
    <row r="293" ht="12.75" customHeight="1">
      <c r="A293" s="625"/>
      <c r="B293" s="625"/>
      <c r="C293" s="625"/>
      <c r="D293" s="627"/>
      <c r="E293" s="210"/>
      <c r="F293" s="210"/>
      <c r="G293" s="210"/>
      <c r="H293" s="210"/>
      <c r="I293" s="627"/>
      <c r="J293" s="210"/>
      <c r="K293" s="210"/>
      <c r="L293" s="210"/>
      <c r="M293" s="628"/>
      <c r="N293" s="210"/>
      <c r="O293" s="210"/>
      <c r="P293" s="210"/>
      <c r="Q293" s="210"/>
      <c r="R293" s="210"/>
      <c r="S293" s="210"/>
      <c r="T293" s="210"/>
      <c r="U293" s="210"/>
      <c r="V293" s="210"/>
      <c r="W293" s="210"/>
      <c r="X293" s="210"/>
      <c r="Y293" s="210"/>
      <c r="Z293" s="210"/>
    </row>
    <row r="294" ht="12.75" customHeight="1">
      <c r="A294" s="625"/>
      <c r="B294" s="625"/>
      <c r="C294" s="625"/>
      <c r="D294" s="627"/>
      <c r="E294" s="210"/>
      <c r="F294" s="210"/>
      <c r="G294" s="210"/>
      <c r="H294" s="210"/>
      <c r="I294" s="627"/>
      <c r="J294" s="210"/>
      <c r="K294" s="210"/>
      <c r="L294" s="210"/>
      <c r="M294" s="628"/>
      <c r="N294" s="210"/>
      <c r="O294" s="210"/>
      <c r="P294" s="210"/>
      <c r="Q294" s="210"/>
      <c r="R294" s="210"/>
      <c r="S294" s="210"/>
      <c r="T294" s="210"/>
      <c r="U294" s="210"/>
      <c r="V294" s="210"/>
      <c r="W294" s="210"/>
      <c r="X294" s="210"/>
      <c r="Y294" s="210"/>
      <c r="Z294" s="210"/>
    </row>
    <row r="295" ht="12.75" customHeight="1">
      <c r="A295" s="625"/>
      <c r="B295" s="625"/>
      <c r="C295" s="625"/>
      <c r="D295" s="627"/>
      <c r="E295" s="210"/>
      <c r="F295" s="210"/>
      <c r="G295" s="210"/>
      <c r="H295" s="210"/>
      <c r="I295" s="627"/>
      <c r="J295" s="210"/>
      <c r="K295" s="210"/>
      <c r="L295" s="210"/>
      <c r="M295" s="628"/>
      <c r="N295" s="210"/>
      <c r="O295" s="210"/>
      <c r="P295" s="210"/>
      <c r="Q295" s="210"/>
      <c r="R295" s="210"/>
      <c r="S295" s="210"/>
      <c r="T295" s="210"/>
      <c r="U295" s="210"/>
      <c r="V295" s="210"/>
      <c r="W295" s="210"/>
      <c r="X295" s="210"/>
      <c r="Y295" s="210"/>
      <c r="Z295" s="210"/>
    </row>
    <row r="296" ht="12.75" customHeight="1">
      <c r="A296" s="625"/>
      <c r="B296" s="625"/>
      <c r="C296" s="625"/>
      <c r="D296" s="627"/>
      <c r="E296" s="210"/>
      <c r="F296" s="210"/>
      <c r="G296" s="210"/>
      <c r="H296" s="210"/>
      <c r="I296" s="627"/>
      <c r="J296" s="210"/>
      <c r="K296" s="210"/>
      <c r="L296" s="210"/>
      <c r="M296" s="628"/>
      <c r="N296" s="210"/>
      <c r="O296" s="210"/>
      <c r="P296" s="210"/>
      <c r="Q296" s="210"/>
      <c r="R296" s="210"/>
      <c r="S296" s="210"/>
      <c r="T296" s="210"/>
      <c r="U296" s="210"/>
      <c r="V296" s="210"/>
      <c r="W296" s="210"/>
      <c r="X296" s="210"/>
      <c r="Y296" s="210"/>
      <c r="Z296" s="210"/>
    </row>
    <row r="297" ht="12.75" customHeight="1">
      <c r="A297" s="625"/>
      <c r="B297" s="625"/>
      <c r="C297" s="625"/>
      <c r="D297" s="627"/>
      <c r="E297" s="210"/>
      <c r="F297" s="210"/>
      <c r="G297" s="210"/>
      <c r="H297" s="210"/>
      <c r="I297" s="627"/>
      <c r="J297" s="210"/>
      <c r="K297" s="210"/>
      <c r="L297" s="210"/>
      <c r="M297" s="628"/>
      <c r="N297" s="210"/>
      <c r="O297" s="210"/>
      <c r="P297" s="210"/>
      <c r="Q297" s="210"/>
      <c r="R297" s="210"/>
      <c r="S297" s="210"/>
      <c r="T297" s="210"/>
      <c r="U297" s="210"/>
      <c r="V297" s="210"/>
      <c r="W297" s="210"/>
      <c r="X297" s="210"/>
      <c r="Y297" s="210"/>
      <c r="Z297" s="210"/>
    </row>
    <row r="298" ht="12.75" customHeight="1">
      <c r="A298" s="625"/>
      <c r="B298" s="625"/>
      <c r="C298" s="625"/>
      <c r="D298" s="627"/>
      <c r="E298" s="210"/>
      <c r="F298" s="210"/>
      <c r="G298" s="210"/>
      <c r="H298" s="210"/>
      <c r="I298" s="627"/>
      <c r="J298" s="210"/>
      <c r="K298" s="210"/>
      <c r="L298" s="210"/>
      <c r="M298" s="628"/>
      <c r="N298" s="210"/>
      <c r="O298" s="210"/>
      <c r="P298" s="210"/>
      <c r="Q298" s="210"/>
      <c r="R298" s="210"/>
      <c r="S298" s="210"/>
      <c r="T298" s="210"/>
      <c r="U298" s="210"/>
      <c r="V298" s="210"/>
      <c r="W298" s="210"/>
      <c r="X298" s="210"/>
      <c r="Y298" s="210"/>
      <c r="Z298" s="210"/>
    </row>
    <row r="299" ht="12.75" customHeight="1">
      <c r="A299" s="625"/>
      <c r="B299" s="625"/>
      <c r="C299" s="625"/>
      <c r="D299" s="627"/>
      <c r="E299" s="210"/>
      <c r="F299" s="210"/>
      <c r="G299" s="210"/>
      <c r="H299" s="210"/>
      <c r="I299" s="627"/>
      <c r="J299" s="210"/>
      <c r="K299" s="210"/>
      <c r="L299" s="210"/>
      <c r="M299" s="628"/>
      <c r="N299" s="210"/>
      <c r="O299" s="210"/>
      <c r="P299" s="210"/>
      <c r="Q299" s="210"/>
      <c r="R299" s="210"/>
      <c r="S299" s="210"/>
      <c r="T299" s="210"/>
      <c r="U299" s="210"/>
      <c r="V299" s="210"/>
      <c r="W299" s="210"/>
      <c r="X299" s="210"/>
      <c r="Y299" s="210"/>
      <c r="Z299" s="210"/>
    </row>
    <row r="300" ht="12.75" customHeight="1">
      <c r="A300" s="625"/>
      <c r="B300" s="625"/>
      <c r="C300" s="625"/>
      <c r="D300" s="627"/>
      <c r="E300" s="210"/>
      <c r="F300" s="210"/>
      <c r="G300" s="210"/>
      <c r="H300" s="210"/>
      <c r="I300" s="627"/>
      <c r="J300" s="210"/>
      <c r="K300" s="210"/>
      <c r="L300" s="210"/>
      <c r="M300" s="628"/>
      <c r="N300" s="210"/>
      <c r="O300" s="210"/>
      <c r="P300" s="210"/>
      <c r="Q300" s="210"/>
      <c r="R300" s="210"/>
      <c r="S300" s="210"/>
      <c r="T300" s="210"/>
      <c r="U300" s="210"/>
      <c r="V300" s="210"/>
      <c r="W300" s="210"/>
      <c r="X300" s="210"/>
      <c r="Y300" s="210"/>
      <c r="Z300" s="210"/>
    </row>
    <row r="301" ht="12.75" customHeight="1">
      <c r="A301" s="625"/>
      <c r="B301" s="625"/>
      <c r="C301" s="625"/>
      <c r="D301" s="627"/>
      <c r="E301" s="210"/>
      <c r="F301" s="210"/>
      <c r="G301" s="210"/>
      <c r="H301" s="210"/>
      <c r="I301" s="627"/>
      <c r="J301" s="210"/>
      <c r="K301" s="210"/>
      <c r="L301" s="210"/>
      <c r="M301" s="628"/>
      <c r="N301" s="210"/>
      <c r="O301" s="210"/>
      <c r="P301" s="210"/>
      <c r="Q301" s="210"/>
      <c r="R301" s="210"/>
      <c r="S301" s="210"/>
      <c r="T301" s="210"/>
      <c r="U301" s="210"/>
      <c r="V301" s="210"/>
      <c r="W301" s="210"/>
      <c r="X301" s="210"/>
      <c r="Y301" s="210"/>
      <c r="Z301" s="210"/>
    </row>
    <row r="302" ht="12.75" customHeight="1">
      <c r="A302" s="625"/>
      <c r="B302" s="625"/>
      <c r="C302" s="625"/>
      <c r="D302" s="627"/>
      <c r="E302" s="210"/>
      <c r="F302" s="210"/>
      <c r="G302" s="210"/>
      <c r="H302" s="210"/>
      <c r="I302" s="627"/>
      <c r="J302" s="210"/>
      <c r="K302" s="210"/>
      <c r="L302" s="210"/>
      <c r="M302" s="628"/>
      <c r="N302" s="210"/>
      <c r="O302" s="210"/>
      <c r="P302" s="210"/>
      <c r="Q302" s="210"/>
      <c r="R302" s="210"/>
      <c r="S302" s="210"/>
      <c r="T302" s="210"/>
      <c r="U302" s="210"/>
      <c r="V302" s="210"/>
      <c r="W302" s="210"/>
      <c r="X302" s="210"/>
      <c r="Y302" s="210"/>
      <c r="Z302" s="210"/>
    </row>
    <row r="303" ht="12.75" customHeight="1">
      <c r="A303" s="625"/>
      <c r="B303" s="625"/>
      <c r="C303" s="625"/>
      <c r="D303" s="627"/>
      <c r="E303" s="210"/>
      <c r="F303" s="210"/>
      <c r="G303" s="210"/>
      <c r="H303" s="210"/>
      <c r="I303" s="627"/>
      <c r="J303" s="210"/>
      <c r="K303" s="210"/>
      <c r="L303" s="210"/>
      <c r="M303" s="628"/>
      <c r="N303" s="210"/>
      <c r="O303" s="210"/>
      <c r="P303" s="210"/>
      <c r="Q303" s="210"/>
      <c r="R303" s="210"/>
      <c r="S303" s="210"/>
      <c r="T303" s="210"/>
      <c r="U303" s="210"/>
      <c r="V303" s="210"/>
      <c r="W303" s="210"/>
      <c r="X303" s="210"/>
      <c r="Y303" s="210"/>
      <c r="Z303" s="210"/>
    </row>
    <row r="304" ht="12.75" customHeight="1">
      <c r="A304" s="625"/>
      <c r="B304" s="625"/>
      <c r="C304" s="625"/>
      <c r="D304" s="627"/>
      <c r="E304" s="210"/>
      <c r="F304" s="210"/>
      <c r="G304" s="210"/>
      <c r="H304" s="210"/>
      <c r="I304" s="627"/>
      <c r="J304" s="210"/>
      <c r="K304" s="210"/>
      <c r="L304" s="210"/>
      <c r="M304" s="628"/>
      <c r="N304" s="210"/>
      <c r="O304" s="210"/>
      <c r="P304" s="210"/>
      <c r="Q304" s="210"/>
      <c r="R304" s="210"/>
      <c r="S304" s="210"/>
      <c r="T304" s="210"/>
      <c r="U304" s="210"/>
      <c r="V304" s="210"/>
      <c r="W304" s="210"/>
      <c r="X304" s="210"/>
      <c r="Y304" s="210"/>
      <c r="Z304" s="210"/>
    </row>
    <row r="305" ht="12.75" customHeight="1">
      <c r="A305" s="625"/>
      <c r="B305" s="625"/>
      <c r="C305" s="625"/>
      <c r="D305" s="627"/>
      <c r="E305" s="210"/>
      <c r="F305" s="210"/>
      <c r="G305" s="210"/>
      <c r="H305" s="210"/>
      <c r="I305" s="627"/>
      <c r="J305" s="210"/>
      <c r="K305" s="210"/>
      <c r="L305" s="210"/>
      <c r="M305" s="628"/>
      <c r="N305" s="210"/>
      <c r="O305" s="210"/>
      <c r="P305" s="210"/>
      <c r="Q305" s="210"/>
      <c r="R305" s="210"/>
      <c r="S305" s="210"/>
      <c r="T305" s="210"/>
      <c r="U305" s="210"/>
      <c r="V305" s="210"/>
      <c r="W305" s="210"/>
      <c r="X305" s="210"/>
      <c r="Y305" s="210"/>
      <c r="Z305" s="210"/>
    </row>
    <row r="306" ht="12.75" customHeight="1">
      <c r="A306" s="625"/>
      <c r="B306" s="625"/>
      <c r="C306" s="625"/>
      <c r="D306" s="627"/>
      <c r="E306" s="210"/>
      <c r="F306" s="210"/>
      <c r="G306" s="210"/>
      <c r="H306" s="210"/>
      <c r="I306" s="627"/>
      <c r="J306" s="210"/>
      <c r="K306" s="210"/>
      <c r="L306" s="210"/>
      <c r="M306" s="628"/>
      <c r="N306" s="210"/>
      <c r="O306" s="210"/>
      <c r="P306" s="210"/>
      <c r="Q306" s="210"/>
      <c r="R306" s="210"/>
      <c r="S306" s="210"/>
      <c r="T306" s="210"/>
      <c r="U306" s="210"/>
      <c r="V306" s="210"/>
      <c r="W306" s="210"/>
      <c r="X306" s="210"/>
      <c r="Y306" s="210"/>
      <c r="Z306" s="210"/>
    </row>
    <row r="307" ht="12.75" customHeight="1">
      <c r="A307" s="625"/>
      <c r="B307" s="625"/>
      <c r="C307" s="625"/>
      <c r="D307" s="627"/>
      <c r="E307" s="210"/>
      <c r="F307" s="210"/>
      <c r="G307" s="210"/>
      <c r="H307" s="210"/>
      <c r="I307" s="627"/>
      <c r="J307" s="210"/>
      <c r="K307" s="210"/>
      <c r="L307" s="210"/>
      <c r="M307" s="628"/>
      <c r="N307" s="210"/>
      <c r="O307" s="210"/>
      <c r="P307" s="210"/>
      <c r="Q307" s="210"/>
      <c r="R307" s="210"/>
      <c r="S307" s="210"/>
      <c r="T307" s="210"/>
      <c r="U307" s="210"/>
      <c r="V307" s="210"/>
      <c r="W307" s="210"/>
      <c r="X307" s="210"/>
      <c r="Y307" s="210"/>
      <c r="Z307" s="210"/>
    </row>
    <row r="308" ht="12.75" customHeight="1">
      <c r="A308" s="625"/>
      <c r="B308" s="625"/>
      <c r="C308" s="625"/>
      <c r="D308" s="627"/>
      <c r="E308" s="210"/>
      <c r="F308" s="210"/>
      <c r="G308" s="210"/>
      <c r="H308" s="210"/>
      <c r="I308" s="627"/>
      <c r="J308" s="210"/>
      <c r="K308" s="210"/>
      <c r="L308" s="210"/>
      <c r="M308" s="628"/>
      <c r="N308" s="210"/>
      <c r="O308" s="210"/>
      <c r="P308" s="210"/>
      <c r="Q308" s="210"/>
      <c r="R308" s="210"/>
      <c r="S308" s="210"/>
      <c r="T308" s="210"/>
      <c r="U308" s="210"/>
      <c r="V308" s="210"/>
      <c r="W308" s="210"/>
      <c r="X308" s="210"/>
      <c r="Y308" s="210"/>
      <c r="Z308" s="210"/>
    </row>
    <row r="309" ht="12.75" customHeight="1">
      <c r="A309" s="625"/>
      <c r="B309" s="625"/>
      <c r="C309" s="625"/>
      <c r="D309" s="627"/>
      <c r="E309" s="210"/>
      <c r="F309" s="210"/>
      <c r="G309" s="210"/>
      <c r="H309" s="210"/>
      <c r="I309" s="627"/>
      <c r="J309" s="210"/>
      <c r="K309" s="210"/>
      <c r="L309" s="210"/>
      <c r="M309" s="628"/>
      <c r="N309" s="210"/>
      <c r="O309" s="210"/>
      <c r="P309" s="210"/>
      <c r="Q309" s="210"/>
      <c r="R309" s="210"/>
      <c r="S309" s="210"/>
      <c r="T309" s="210"/>
      <c r="U309" s="210"/>
      <c r="V309" s="210"/>
      <c r="W309" s="210"/>
      <c r="X309" s="210"/>
      <c r="Y309" s="210"/>
      <c r="Z309" s="210"/>
    </row>
    <row r="310" ht="12.75" customHeight="1">
      <c r="A310" s="625"/>
      <c r="B310" s="625"/>
      <c r="C310" s="625"/>
      <c r="D310" s="627"/>
      <c r="E310" s="210"/>
      <c r="F310" s="210"/>
      <c r="G310" s="210"/>
      <c r="H310" s="210"/>
      <c r="I310" s="627"/>
      <c r="J310" s="210"/>
      <c r="K310" s="210"/>
      <c r="L310" s="210"/>
      <c r="M310" s="628"/>
      <c r="N310" s="210"/>
      <c r="O310" s="210"/>
      <c r="P310" s="210"/>
      <c r="Q310" s="210"/>
      <c r="R310" s="210"/>
      <c r="S310" s="210"/>
      <c r="T310" s="210"/>
      <c r="U310" s="210"/>
      <c r="V310" s="210"/>
      <c r="W310" s="210"/>
      <c r="X310" s="210"/>
      <c r="Y310" s="210"/>
      <c r="Z310" s="210"/>
    </row>
    <row r="311" ht="12.75" customHeight="1">
      <c r="A311" s="625"/>
      <c r="B311" s="625"/>
      <c r="C311" s="625"/>
      <c r="D311" s="627"/>
      <c r="E311" s="210"/>
      <c r="F311" s="210"/>
      <c r="G311" s="210"/>
      <c r="H311" s="210"/>
      <c r="I311" s="627"/>
      <c r="J311" s="210"/>
      <c r="K311" s="210"/>
      <c r="L311" s="210"/>
      <c r="M311" s="628"/>
      <c r="N311" s="210"/>
      <c r="O311" s="210"/>
      <c r="P311" s="210"/>
      <c r="Q311" s="210"/>
      <c r="R311" s="210"/>
      <c r="S311" s="210"/>
      <c r="T311" s="210"/>
      <c r="U311" s="210"/>
      <c r="V311" s="210"/>
      <c r="W311" s="210"/>
      <c r="X311" s="210"/>
      <c r="Y311" s="210"/>
      <c r="Z311" s="210"/>
    </row>
    <row r="312" ht="12.75" customHeight="1">
      <c r="A312" s="625"/>
      <c r="B312" s="625"/>
      <c r="C312" s="625"/>
      <c r="D312" s="627"/>
      <c r="E312" s="210"/>
      <c r="F312" s="210"/>
      <c r="G312" s="210"/>
      <c r="H312" s="210"/>
      <c r="I312" s="627"/>
      <c r="J312" s="210"/>
      <c r="K312" s="210"/>
      <c r="L312" s="210"/>
      <c r="M312" s="628"/>
      <c r="N312" s="210"/>
      <c r="O312" s="210"/>
      <c r="P312" s="210"/>
      <c r="Q312" s="210"/>
      <c r="R312" s="210"/>
      <c r="S312" s="210"/>
      <c r="T312" s="210"/>
      <c r="U312" s="210"/>
      <c r="V312" s="210"/>
      <c r="W312" s="210"/>
      <c r="X312" s="210"/>
      <c r="Y312" s="210"/>
      <c r="Z312" s="210"/>
    </row>
    <row r="313" ht="12.75" customHeight="1">
      <c r="A313" s="625"/>
      <c r="B313" s="625"/>
      <c r="C313" s="625"/>
      <c r="D313" s="627"/>
      <c r="E313" s="210"/>
      <c r="F313" s="210"/>
      <c r="G313" s="210"/>
      <c r="H313" s="210"/>
      <c r="I313" s="627"/>
      <c r="J313" s="210"/>
      <c r="K313" s="210"/>
      <c r="L313" s="210"/>
      <c r="M313" s="628"/>
      <c r="N313" s="210"/>
      <c r="O313" s="210"/>
      <c r="P313" s="210"/>
      <c r="Q313" s="210"/>
      <c r="R313" s="210"/>
      <c r="S313" s="210"/>
      <c r="T313" s="210"/>
      <c r="U313" s="210"/>
      <c r="V313" s="210"/>
      <c r="W313" s="210"/>
      <c r="X313" s="210"/>
      <c r="Y313" s="210"/>
      <c r="Z313" s="210"/>
    </row>
    <row r="314" ht="12.75" customHeight="1">
      <c r="A314" s="625"/>
      <c r="B314" s="625"/>
      <c r="C314" s="625"/>
      <c r="D314" s="627"/>
      <c r="E314" s="210"/>
      <c r="F314" s="210"/>
      <c r="G314" s="210"/>
      <c r="H314" s="210"/>
      <c r="I314" s="627"/>
      <c r="J314" s="210"/>
      <c r="K314" s="210"/>
      <c r="L314" s="210"/>
      <c r="M314" s="628"/>
      <c r="N314" s="210"/>
      <c r="O314" s="210"/>
      <c r="P314" s="210"/>
      <c r="Q314" s="210"/>
      <c r="R314" s="210"/>
      <c r="S314" s="210"/>
      <c r="T314" s="210"/>
      <c r="U314" s="210"/>
      <c r="V314" s="210"/>
      <c r="W314" s="210"/>
      <c r="X314" s="210"/>
      <c r="Y314" s="210"/>
      <c r="Z314" s="210"/>
    </row>
    <row r="315" ht="12.75" customHeight="1">
      <c r="A315" s="625"/>
      <c r="B315" s="625"/>
      <c r="C315" s="625"/>
      <c r="D315" s="627"/>
      <c r="E315" s="210"/>
      <c r="F315" s="210"/>
      <c r="G315" s="210"/>
      <c r="H315" s="210"/>
      <c r="I315" s="627"/>
      <c r="J315" s="210"/>
      <c r="K315" s="210"/>
      <c r="L315" s="210"/>
      <c r="M315" s="628"/>
      <c r="N315" s="210"/>
      <c r="O315" s="210"/>
      <c r="P315" s="210"/>
      <c r="Q315" s="210"/>
      <c r="R315" s="210"/>
      <c r="S315" s="210"/>
      <c r="T315" s="210"/>
      <c r="U315" s="210"/>
      <c r="V315" s="210"/>
      <c r="W315" s="210"/>
      <c r="X315" s="210"/>
      <c r="Y315" s="210"/>
      <c r="Z315" s="210"/>
    </row>
    <row r="316" ht="12.75" customHeight="1">
      <c r="A316" s="625"/>
      <c r="B316" s="625"/>
      <c r="C316" s="625"/>
      <c r="D316" s="627"/>
      <c r="E316" s="210"/>
      <c r="F316" s="210"/>
      <c r="G316" s="210"/>
      <c r="H316" s="210"/>
      <c r="I316" s="627"/>
      <c r="J316" s="210"/>
      <c r="K316" s="210"/>
      <c r="L316" s="210"/>
      <c r="M316" s="628"/>
      <c r="N316" s="210"/>
      <c r="O316" s="210"/>
      <c r="P316" s="210"/>
      <c r="Q316" s="210"/>
      <c r="R316" s="210"/>
      <c r="S316" s="210"/>
      <c r="T316" s="210"/>
      <c r="U316" s="210"/>
      <c r="V316" s="210"/>
      <c r="W316" s="210"/>
      <c r="X316" s="210"/>
      <c r="Y316" s="210"/>
      <c r="Z316" s="210"/>
    </row>
    <row r="317" ht="12.75" customHeight="1">
      <c r="A317" s="625"/>
      <c r="B317" s="625"/>
      <c r="C317" s="625"/>
      <c r="D317" s="627"/>
      <c r="E317" s="210"/>
      <c r="F317" s="210"/>
      <c r="G317" s="210"/>
      <c r="H317" s="210"/>
      <c r="I317" s="627"/>
      <c r="J317" s="210"/>
      <c r="K317" s="210"/>
      <c r="L317" s="210"/>
      <c r="M317" s="628"/>
      <c r="N317" s="210"/>
      <c r="O317" s="210"/>
      <c r="P317" s="210"/>
      <c r="Q317" s="210"/>
      <c r="R317" s="210"/>
      <c r="S317" s="210"/>
      <c r="T317" s="210"/>
      <c r="U317" s="210"/>
      <c r="V317" s="210"/>
      <c r="W317" s="210"/>
      <c r="X317" s="210"/>
      <c r="Y317" s="210"/>
      <c r="Z317" s="210"/>
    </row>
    <row r="318" ht="12.75" customHeight="1">
      <c r="A318" s="625"/>
      <c r="B318" s="625"/>
      <c r="C318" s="625"/>
      <c r="D318" s="627"/>
      <c r="E318" s="210"/>
      <c r="F318" s="210"/>
      <c r="G318" s="210"/>
      <c r="H318" s="210"/>
      <c r="I318" s="627"/>
      <c r="J318" s="210"/>
      <c r="K318" s="210"/>
      <c r="L318" s="210"/>
      <c r="M318" s="628"/>
      <c r="N318" s="210"/>
      <c r="O318" s="210"/>
      <c r="P318" s="210"/>
      <c r="Q318" s="210"/>
      <c r="R318" s="210"/>
      <c r="S318" s="210"/>
      <c r="T318" s="210"/>
      <c r="U318" s="210"/>
      <c r="V318" s="210"/>
      <c r="W318" s="210"/>
      <c r="X318" s="210"/>
      <c r="Y318" s="210"/>
      <c r="Z318" s="210"/>
    </row>
    <row r="319" ht="12.75" customHeight="1">
      <c r="A319" s="625"/>
      <c r="B319" s="625"/>
      <c r="C319" s="625"/>
      <c r="D319" s="627"/>
      <c r="E319" s="210"/>
      <c r="F319" s="210"/>
      <c r="G319" s="210"/>
      <c r="H319" s="210"/>
      <c r="I319" s="627"/>
      <c r="J319" s="210"/>
      <c r="K319" s="210"/>
      <c r="L319" s="210"/>
      <c r="M319" s="628"/>
      <c r="N319" s="210"/>
      <c r="O319" s="210"/>
      <c r="P319" s="210"/>
      <c r="Q319" s="210"/>
      <c r="R319" s="210"/>
      <c r="S319" s="210"/>
      <c r="T319" s="210"/>
      <c r="U319" s="210"/>
      <c r="V319" s="210"/>
      <c r="W319" s="210"/>
      <c r="X319" s="210"/>
      <c r="Y319" s="210"/>
      <c r="Z319" s="210"/>
    </row>
    <row r="320" ht="12.75" customHeight="1">
      <c r="A320" s="625"/>
      <c r="B320" s="625"/>
      <c r="C320" s="625"/>
      <c r="D320" s="627"/>
      <c r="E320" s="210"/>
      <c r="F320" s="210"/>
      <c r="G320" s="210"/>
      <c r="H320" s="210"/>
      <c r="I320" s="627"/>
      <c r="J320" s="210"/>
      <c r="K320" s="210"/>
      <c r="L320" s="210"/>
      <c r="M320" s="628"/>
      <c r="N320" s="210"/>
      <c r="O320" s="210"/>
      <c r="P320" s="210"/>
      <c r="Q320" s="210"/>
      <c r="R320" s="210"/>
      <c r="S320" s="210"/>
      <c r="T320" s="210"/>
      <c r="U320" s="210"/>
      <c r="V320" s="210"/>
      <c r="W320" s="210"/>
      <c r="X320" s="210"/>
      <c r="Y320" s="210"/>
      <c r="Z320" s="210"/>
    </row>
    <row r="321" ht="12.75" customHeight="1">
      <c r="A321" s="625"/>
      <c r="B321" s="625"/>
      <c r="C321" s="625"/>
      <c r="D321" s="627"/>
      <c r="E321" s="210"/>
      <c r="F321" s="210"/>
      <c r="G321" s="210"/>
      <c r="H321" s="210"/>
      <c r="I321" s="627"/>
      <c r="J321" s="210"/>
      <c r="K321" s="210"/>
      <c r="L321" s="210"/>
      <c r="M321" s="628"/>
      <c r="N321" s="210"/>
      <c r="O321" s="210"/>
      <c r="P321" s="210"/>
      <c r="Q321" s="210"/>
      <c r="R321" s="210"/>
      <c r="S321" s="210"/>
      <c r="T321" s="210"/>
      <c r="U321" s="210"/>
      <c r="V321" s="210"/>
      <c r="W321" s="210"/>
      <c r="X321" s="210"/>
      <c r="Y321" s="210"/>
      <c r="Z321" s="210"/>
    </row>
    <row r="322" ht="12.75" customHeight="1">
      <c r="A322" s="625"/>
      <c r="B322" s="625"/>
      <c r="C322" s="625"/>
      <c r="D322" s="627"/>
      <c r="E322" s="210"/>
      <c r="F322" s="210"/>
      <c r="G322" s="210"/>
      <c r="H322" s="210"/>
      <c r="I322" s="627"/>
      <c r="J322" s="210"/>
      <c r="K322" s="210"/>
      <c r="L322" s="210"/>
      <c r="M322" s="628"/>
      <c r="N322" s="210"/>
      <c r="O322" s="210"/>
      <c r="P322" s="210"/>
      <c r="Q322" s="210"/>
      <c r="R322" s="210"/>
      <c r="S322" s="210"/>
      <c r="T322" s="210"/>
      <c r="U322" s="210"/>
      <c r="V322" s="210"/>
      <c r="W322" s="210"/>
      <c r="X322" s="210"/>
      <c r="Y322" s="210"/>
      <c r="Z322" s="210"/>
    </row>
    <row r="323" ht="12.75" customHeight="1">
      <c r="A323" s="625"/>
      <c r="B323" s="625"/>
      <c r="C323" s="625"/>
      <c r="D323" s="627"/>
      <c r="E323" s="210"/>
      <c r="F323" s="210"/>
      <c r="G323" s="210"/>
      <c r="H323" s="210"/>
      <c r="I323" s="627"/>
      <c r="J323" s="210"/>
      <c r="K323" s="210"/>
      <c r="L323" s="210"/>
      <c r="M323" s="628"/>
      <c r="N323" s="210"/>
      <c r="O323" s="210"/>
      <c r="P323" s="210"/>
      <c r="Q323" s="210"/>
      <c r="R323" s="210"/>
      <c r="S323" s="210"/>
      <c r="T323" s="210"/>
      <c r="U323" s="210"/>
      <c r="V323" s="210"/>
      <c r="W323" s="210"/>
      <c r="X323" s="210"/>
      <c r="Y323" s="210"/>
      <c r="Z323" s="210"/>
    </row>
    <row r="324" ht="12.75" customHeight="1">
      <c r="A324" s="625"/>
      <c r="B324" s="625"/>
      <c r="C324" s="625"/>
      <c r="D324" s="627"/>
      <c r="E324" s="210"/>
      <c r="F324" s="210"/>
      <c r="G324" s="210"/>
      <c r="H324" s="210"/>
      <c r="I324" s="627"/>
      <c r="J324" s="210"/>
      <c r="K324" s="210"/>
      <c r="L324" s="210"/>
      <c r="M324" s="628"/>
      <c r="N324" s="210"/>
      <c r="O324" s="210"/>
      <c r="P324" s="210"/>
      <c r="Q324" s="210"/>
      <c r="R324" s="210"/>
      <c r="S324" s="210"/>
      <c r="T324" s="210"/>
      <c r="U324" s="210"/>
      <c r="V324" s="210"/>
      <c r="W324" s="210"/>
      <c r="X324" s="210"/>
      <c r="Y324" s="210"/>
      <c r="Z324" s="210"/>
    </row>
    <row r="325" ht="12.75" customHeight="1">
      <c r="A325" s="625"/>
      <c r="B325" s="625"/>
      <c r="C325" s="625"/>
      <c r="D325" s="627"/>
      <c r="E325" s="210"/>
      <c r="F325" s="210"/>
      <c r="G325" s="210"/>
      <c r="H325" s="210"/>
      <c r="I325" s="627"/>
      <c r="J325" s="210"/>
      <c r="K325" s="210"/>
      <c r="L325" s="210"/>
      <c r="M325" s="628"/>
      <c r="N325" s="210"/>
      <c r="O325" s="210"/>
      <c r="P325" s="210"/>
      <c r="Q325" s="210"/>
      <c r="R325" s="210"/>
      <c r="S325" s="210"/>
      <c r="T325" s="210"/>
      <c r="U325" s="210"/>
      <c r="V325" s="210"/>
      <c r="W325" s="210"/>
      <c r="X325" s="210"/>
      <c r="Y325" s="210"/>
      <c r="Z325" s="210"/>
    </row>
    <row r="326" ht="12.75" customHeight="1">
      <c r="A326" s="625"/>
      <c r="B326" s="625"/>
      <c r="C326" s="625"/>
      <c r="D326" s="627"/>
      <c r="E326" s="210"/>
      <c r="F326" s="210"/>
      <c r="G326" s="210"/>
      <c r="H326" s="210"/>
      <c r="I326" s="627"/>
      <c r="J326" s="210"/>
      <c r="K326" s="210"/>
      <c r="L326" s="210"/>
      <c r="M326" s="628"/>
      <c r="N326" s="210"/>
      <c r="O326" s="210"/>
      <c r="P326" s="210"/>
      <c r="Q326" s="210"/>
      <c r="R326" s="210"/>
      <c r="S326" s="210"/>
      <c r="T326" s="210"/>
      <c r="U326" s="210"/>
      <c r="V326" s="210"/>
      <c r="W326" s="210"/>
      <c r="X326" s="210"/>
      <c r="Y326" s="210"/>
      <c r="Z326" s="210"/>
    </row>
    <row r="327" ht="12.75" customHeight="1">
      <c r="A327" s="625"/>
      <c r="B327" s="625"/>
      <c r="C327" s="625"/>
      <c r="D327" s="627"/>
      <c r="E327" s="210"/>
      <c r="F327" s="210"/>
      <c r="G327" s="210"/>
      <c r="H327" s="210"/>
      <c r="I327" s="627"/>
      <c r="J327" s="210"/>
      <c r="K327" s="210"/>
      <c r="L327" s="210"/>
      <c r="M327" s="628"/>
      <c r="N327" s="210"/>
      <c r="O327" s="210"/>
      <c r="P327" s="210"/>
      <c r="Q327" s="210"/>
      <c r="R327" s="210"/>
      <c r="S327" s="210"/>
      <c r="T327" s="210"/>
      <c r="U327" s="210"/>
      <c r="V327" s="210"/>
      <c r="W327" s="210"/>
      <c r="X327" s="210"/>
      <c r="Y327" s="210"/>
      <c r="Z327" s="210"/>
    </row>
    <row r="328" ht="12.75" customHeight="1">
      <c r="A328" s="625"/>
      <c r="B328" s="625"/>
      <c r="C328" s="625"/>
      <c r="D328" s="627"/>
      <c r="E328" s="210"/>
      <c r="F328" s="210"/>
      <c r="G328" s="210"/>
      <c r="H328" s="210"/>
      <c r="I328" s="627"/>
      <c r="J328" s="210"/>
      <c r="K328" s="210"/>
      <c r="L328" s="210"/>
      <c r="M328" s="628"/>
      <c r="N328" s="210"/>
      <c r="O328" s="210"/>
      <c r="P328" s="210"/>
      <c r="Q328" s="210"/>
      <c r="R328" s="210"/>
      <c r="S328" s="210"/>
      <c r="T328" s="210"/>
      <c r="U328" s="210"/>
      <c r="V328" s="210"/>
      <c r="W328" s="210"/>
      <c r="X328" s="210"/>
      <c r="Y328" s="210"/>
      <c r="Z328" s="210"/>
    </row>
    <row r="329" ht="12.75" customHeight="1">
      <c r="A329" s="625"/>
      <c r="B329" s="625"/>
      <c r="C329" s="625"/>
      <c r="D329" s="627"/>
      <c r="E329" s="210"/>
      <c r="F329" s="210"/>
      <c r="G329" s="210"/>
      <c r="H329" s="210"/>
      <c r="I329" s="627"/>
      <c r="J329" s="210"/>
      <c r="K329" s="210"/>
      <c r="L329" s="210"/>
      <c r="M329" s="628"/>
      <c r="N329" s="210"/>
      <c r="O329" s="210"/>
      <c r="P329" s="210"/>
      <c r="Q329" s="210"/>
      <c r="R329" s="210"/>
      <c r="S329" s="210"/>
      <c r="T329" s="210"/>
      <c r="U329" s="210"/>
      <c r="V329" s="210"/>
      <c r="W329" s="210"/>
      <c r="X329" s="210"/>
      <c r="Y329" s="210"/>
      <c r="Z329" s="210"/>
    </row>
    <row r="330" ht="12.75" customHeight="1">
      <c r="A330" s="625"/>
      <c r="B330" s="625"/>
      <c r="C330" s="625"/>
      <c r="D330" s="627"/>
      <c r="E330" s="210"/>
      <c r="F330" s="210"/>
      <c r="G330" s="210"/>
      <c r="H330" s="210"/>
      <c r="I330" s="627"/>
      <c r="J330" s="210"/>
      <c r="K330" s="210"/>
      <c r="L330" s="210"/>
      <c r="M330" s="628"/>
      <c r="N330" s="210"/>
      <c r="O330" s="210"/>
      <c r="P330" s="210"/>
      <c r="Q330" s="210"/>
      <c r="R330" s="210"/>
      <c r="S330" s="210"/>
      <c r="T330" s="210"/>
      <c r="U330" s="210"/>
      <c r="V330" s="210"/>
      <c r="W330" s="210"/>
      <c r="X330" s="210"/>
      <c r="Y330" s="210"/>
      <c r="Z330" s="210"/>
    </row>
    <row r="331" ht="12.75" customHeight="1">
      <c r="A331" s="625"/>
      <c r="B331" s="625"/>
      <c r="C331" s="625"/>
      <c r="D331" s="627"/>
      <c r="E331" s="210"/>
      <c r="F331" s="210"/>
      <c r="G331" s="210"/>
      <c r="H331" s="210"/>
      <c r="I331" s="627"/>
      <c r="J331" s="210"/>
      <c r="K331" s="210"/>
      <c r="L331" s="210"/>
      <c r="M331" s="628"/>
      <c r="N331" s="210"/>
      <c r="O331" s="210"/>
      <c r="P331" s="210"/>
      <c r="Q331" s="210"/>
      <c r="R331" s="210"/>
      <c r="S331" s="210"/>
      <c r="T331" s="210"/>
      <c r="U331" s="210"/>
      <c r="V331" s="210"/>
      <c r="W331" s="210"/>
      <c r="X331" s="210"/>
      <c r="Y331" s="210"/>
      <c r="Z331" s="210"/>
    </row>
    <row r="332" ht="12.75" customHeight="1">
      <c r="A332" s="625"/>
      <c r="B332" s="625"/>
      <c r="C332" s="625"/>
      <c r="D332" s="627"/>
      <c r="E332" s="210"/>
      <c r="F332" s="210"/>
      <c r="G332" s="210"/>
      <c r="H332" s="210"/>
      <c r="I332" s="627"/>
      <c r="J332" s="210"/>
      <c r="K332" s="210"/>
      <c r="L332" s="210"/>
      <c r="M332" s="628"/>
      <c r="N332" s="210"/>
      <c r="O332" s="210"/>
      <c r="P332" s="210"/>
      <c r="Q332" s="210"/>
      <c r="R332" s="210"/>
      <c r="S332" s="210"/>
      <c r="T332" s="210"/>
      <c r="U332" s="210"/>
      <c r="V332" s="210"/>
      <c r="W332" s="210"/>
      <c r="X332" s="210"/>
      <c r="Y332" s="210"/>
      <c r="Z332" s="210"/>
    </row>
    <row r="333" ht="12.75" customHeight="1">
      <c r="A333" s="625"/>
      <c r="B333" s="625"/>
      <c r="C333" s="625"/>
      <c r="D333" s="627"/>
      <c r="E333" s="210"/>
      <c r="F333" s="210"/>
      <c r="G333" s="210"/>
      <c r="H333" s="210"/>
      <c r="I333" s="627"/>
      <c r="J333" s="210"/>
      <c r="K333" s="210"/>
      <c r="L333" s="210"/>
      <c r="M333" s="628"/>
      <c r="N333" s="210"/>
      <c r="O333" s="210"/>
      <c r="P333" s="210"/>
      <c r="Q333" s="210"/>
      <c r="R333" s="210"/>
      <c r="S333" s="210"/>
      <c r="T333" s="210"/>
      <c r="U333" s="210"/>
      <c r="V333" s="210"/>
      <c r="W333" s="210"/>
      <c r="X333" s="210"/>
      <c r="Y333" s="210"/>
      <c r="Z333" s="210"/>
    </row>
    <row r="334" ht="12.75" customHeight="1">
      <c r="A334" s="625"/>
      <c r="B334" s="625"/>
      <c r="C334" s="625"/>
      <c r="D334" s="627"/>
      <c r="E334" s="210"/>
      <c r="F334" s="210"/>
      <c r="G334" s="210"/>
      <c r="H334" s="210"/>
      <c r="I334" s="627"/>
      <c r="J334" s="210"/>
      <c r="K334" s="210"/>
      <c r="L334" s="210"/>
      <c r="M334" s="628"/>
      <c r="N334" s="210"/>
      <c r="O334" s="210"/>
      <c r="P334" s="210"/>
      <c r="Q334" s="210"/>
      <c r="R334" s="210"/>
      <c r="S334" s="210"/>
      <c r="T334" s="210"/>
      <c r="U334" s="210"/>
      <c r="V334" s="210"/>
      <c r="W334" s="210"/>
      <c r="X334" s="210"/>
      <c r="Y334" s="210"/>
      <c r="Z334" s="210"/>
    </row>
    <row r="335" ht="12.75" customHeight="1">
      <c r="A335" s="625"/>
      <c r="B335" s="625"/>
      <c r="C335" s="625"/>
      <c r="D335" s="627"/>
      <c r="E335" s="210"/>
      <c r="F335" s="210"/>
      <c r="G335" s="210"/>
      <c r="H335" s="210"/>
      <c r="I335" s="627"/>
      <c r="J335" s="210"/>
      <c r="K335" s="210"/>
      <c r="L335" s="210"/>
      <c r="M335" s="628"/>
      <c r="N335" s="210"/>
      <c r="O335" s="210"/>
      <c r="P335" s="210"/>
      <c r="Q335" s="210"/>
      <c r="R335" s="210"/>
      <c r="S335" s="210"/>
      <c r="T335" s="210"/>
      <c r="U335" s="210"/>
      <c r="V335" s="210"/>
      <c r="W335" s="210"/>
      <c r="X335" s="210"/>
      <c r="Y335" s="210"/>
      <c r="Z335" s="210"/>
    </row>
    <row r="336" ht="12.75" customHeight="1">
      <c r="A336" s="625"/>
      <c r="B336" s="625"/>
      <c r="C336" s="625"/>
      <c r="D336" s="627"/>
      <c r="E336" s="210"/>
      <c r="F336" s="210"/>
      <c r="G336" s="210"/>
      <c r="H336" s="210"/>
      <c r="I336" s="627"/>
      <c r="J336" s="210"/>
      <c r="K336" s="210"/>
      <c r="L336" s="210"/>
      <c r="M336" s="628"/>
      <c r="N336" s="210"/>
      <c r="O336" s="210"/>
      <c r="P336" s="210"/>
      <c r="Q336" s="210"/>
      <c r="R336" s="210"/>
      <c r="S336" s="210"/>
      <c r="T336" s="210"/>
      <c r="U336" s="210"/>
      <c r="V336" s="210"/>
      <c r="W336" s="210"/>
      <c r="X336" s="210"/>
      <c r="Y336" s="210"/>
      <c r="Z336" s="210"/>
    </row>
    <row r="337" ht="12.75" customHeight="1">
      <c r="A337" s="625"/>
      <c r="B337" s="625"/>
      <c r="C337" s="625"/>
      <c r="D337" s="627"/>
      <c r="E337" s="210"/>
      <c r="F337" s="210"/>
      <c r="G337" s="210"/>
      <c r="H337" s="210"/>
      <c r="I337" s="627"/>
      <c r="J337" s="210"/>
      <c r="K337" s="210"/>
      <c r="L337" s="210"/>
      <c r="M337" s="628"/>
      <c r="N337" s="210"/>
      <c r="O337" s="210"/>
      <c r="P337" s="210"/>
      <c r="Q337" s="210"/>
      <c r="R337" s="210"/>
      <c r="S337" s="210"/>
      <c r="T337" s="210"/>
      <c r="U337" s="210"/>
      <c r="V337" s="210"/>
      <c r="W337" s="210"/>
      <c r="X337" s="210"/>
      <c r="Y337" s="210"/>
      <c r="Z337" s="210"/>
    </row>
    <row r="338" ht="12.75" customHeight="1">
      <c r="A338" s="625"/>
      <c r="B338" s="625"/>
      <c r="C338" s="625"/>
      <c r="D338" s="627"/>
      <c r="E338" s="210"/>
      <c r="F338" s="210"/>
      <c r="G338" s="210"/>
      <c r="H338" s="210"/>
      <c r="I338" s="627"/>
      <c r="J338" s="210"/>
      <c r="K338" s="210"/>
      <c r="L338" s="210"/>
      <c r="M338" s="628"/>
      <c r="N338" s="210"/>
      <c r="O338" s="210"/>
      <c r="P338" s="210"/>
      <c r="Q338" s="210"/>
      <c r="R338" s="210"/>
      <c r="S338" s="210"/>
      <c r="T338" s="210"/>
      <c r="U338" s="210"/>
      <c r="V338" s="210"/>
      <c r="W338" s="210"/>
      <c r="X338" s="210"/>
      <c r="Y338" s="210"/>
      <c r="Z338" s="210"/>
    </row>
    <row r="339" ht="12.75" customHeight="1">
      <c r="A339" s="625"/>
      <c r="B339" s="625"/>
      <c r="C339" s="625"/>
      <c r="D339" s="627"/>
      <c r="E339" s="210"/>
      <c r="F339" s="210"/>
      <c r="G339" s="210"/>
      <c r="H339" s="210"/>
      <c r="I339" s="627"/>
      <c r="J339" s="210"/>
      <c r="K339" s="210"/>
      <c r="L339" s="210"/>
      <c r="M339" s="628"/>
      <c r="N339" s="210"/>
      <c r="O339" s="210"/>
      <c r="P339" s="210"/>
      <c r="Q339" s="210"/>
      <c r="R339" s="210"/>
      <c r="S339" s="210"/>
      <c r="T339" s="210"/>
      <c r="U339" s="210"/>
      <c r="V339" s="210"/>
      <c r="W339" s="210"/>
      <c r="X339" s="210"/>
      <c r="Y339" s="210"/>
      <c r="Z339" s="210"/>
    </row>
    <row r="340" ht="12.75" customHeight="1">
      <c r="A340" s="625"/>
      <c r="B340" s="625"/>
      <c r="C340" s="625"/>
      <c r="D340" s="627"/>
      <c r="E340" s="210"/>
      <c r="F340" s="210"/>
      <c r="G340" s="210"/>
      <c r="H340" s="210"/>
      <c r="I340" s="627"/>
      <c r="J340" s="210"/>
      <c r="K340" s="210"/>
      <c r="L340" s="210"/>
      <c r="M340" s="628"/>
      <c r="N340" s="210"/>
      <c r="O340" s="210"/>
      <c r="P340" s="210"/>
      <c r="Q340" s="210"/>
      <c r="R340" s="210"/>
      <c r="S340" s="210"/>
      <c r="T340" s="210"/>
      <c r="U340" s="210"/>
      <c r="V340" s="210"/>
      <c r="W340" s="210"/>
      <c r="X340" s="210"/>
      <c r="Y340" s="210"/>
      <c r="Z340" s="210"/>
    </row>
    <row r="341" ht="12.75" customHeight="1">
      <c r="A341" s="625"/>
      <c r="B341" s="625"/>
      <c r="C341" s="625"/>
      <c r="D341" s="627"/>
      <c r="E341" s="210"/>
      <c r="F341" s="210"/>
      <c r="G341" s="210"/>
      <c r="H341" s="210"/>
      <c r="I341" s="627"/>
      <c r="J341" s="210"/>
      <c r="K341" s="210"/>
      <c r="L341" s="210"/>
      <c r="M341" s="628"/>
      <c r="N341" s="210"/>
      <c r="O341" s="210"/>
      <c r="P341" s="210"/>
      <c r="Q341" s="210"/>
      <c r="R341" s="210"/>
      <c r="S341" s="210"/>
      <c r="T341" s="210"/>
      <c r="U341" s="210"/>
      <c r="V341" s="210"/>
      <c r="W341" s="210"/>
      <c r="X341" s="210"/>
      <c r="Y341" s="210"/>
      <c r="Z341" s="210"/>
    </row>
    <row r="342" ht="12.75" customHeight="1">
      <c r="A342" s="625"/>
      <c r="B342" s="625"/>
      <c r="C342" s="625"/>
      <c r="D342" s="627"/>
      <c r="E342" s="210"/>
      <c r="F342" s="210"/>
      <c r="G342" s="210"/>
      <c r="H342" s="210"/>
      <c r="I342" s="627"/>
      <c r="J342" s="210"/>
      <c r="K342" s="210"/>
      <c r="L342" s="210"/>
      <c r="M342" s="628"/>
      <c r="N342" s="210"/>
      <c r="O342" s="210"/>
      <c r="P342" s="210"/>
      <c r="Q342" s="210"/>
      <c r="R342" s="210"/>
      <c r="S342" s="210"/>
      <c r="T342" s="210"/>
      <c r="U342" s="210"/>
      <c r="V342" s="210"/>
      <c r="W342" s="210"/>
      <c r="X342" s="210"/>
      <c r="Y342" s="210"/>
      <c r="Z342" s="210"/>
    </row>
    <row r="343" ht="12.75" customHeight="1">
      <c r="A343" s="625"/>
      <c r="B343" s="625"/>
      <c r="C343" s="625"/>
      <c r="D343" s="627"/>
      <c r="E343" s="210"/>
      <c r="F343" s="210"/>
      <c r="G343" s="210"/>
      <c r="H343" s="210"/>
      <c r="I343" s="627"/>
      <c r="J343" s="210"/>
      <c r="K343" s="210"/>
      <c r="L343" s="210"/>
      <c r="M343" s="628"/>
      <c r="N343" s="210"/>
      <c r="O343" s="210"/>
      <c r="P343" s="210"/>
      <c r="Q343" s="210"/>
      <c r="R343" s="210"/>
      <c r="S343" s="210"/>
      <c r="T343" s="210"/>
      <c r="U343" s="210"/>
      <c r="V343" s="210"/>
      <c r="W343" s="210"/>
      <c r="X343" s="210"/>
      <c r="Y343" s="210"/>
      <c r="Z343" s="210"/>
    </row>
    <row r="344" ht="12.75" customHeight="1">
      <c r="A344" s="625"/>
      <c r="B344" s="625"/>
      <c r="C344" s="625"/>
      <c r="D344" s="627"/>
      <c r="E344" s="210"/>
      <c r="F344" s="210"/>
      <c r="G344" s="210"/>
      <c r="H344" s="210"/>
      <c r="I344" s="627"/>
      <c r="J344" s="210"/>
      <c r="K344" s="210"/>
      <c r="L344" s="210"/>
      <c r="M344" s="628"/>
      <c r="N344" s="210"/>
      <c r="O344" s="210"/>
      <c r="P344" s="210"/>
      <c r="Q344" s="210"/>
      <c r="R344" s="210"/>
      <c r="S344" s="210"/>
      <c r="T344" s="210"/>
      <c r="U344" s="210"/>
      <c r="V344" s="210"/>
      <c r="W344" s="210"/>
      <c r="X344" s="210"/>
      <c r="Y344" s="210"/>
      <c r="Z344" s="210"/>
    </row>
    <row r="345" ht="12.75" customHeight="1">
      <c r="A345" s="625"/>
      <c r="B345" s="625"/>
      <c r="C345" s="625"/>
      <c r="D345" s="627"/>
      <c r="E345" s="210"/>
      <c r="F345" s="210"/>
      <c r="G345" s="210"/>
      <c r="H345" s="210"/>
      <c r="I345" s="627"/>
      <c r="J345" s="210"/>
      <c r="K345" s="210"/>
      <c r="L345" s="210"/>
      <c r="M345" s="628"/>
      <c r="N345" s="210"/>
      <c r="O345" s="210"/>
      <c r="P345" s="210"/>
      <c r="Q345" s="210"/>
      <c r="R345" s="210"/>
      <c r="S345" s="210"/>
      <c r="T345" s="210"/>
      <c r="U345" s="210"/>
      <c r="V345" s="210"/>
      <c r="W345" s="210"/>
      <c r="X345" s="210"/>
      <c r="Y345" s="210"/>
      <c r="Z345" s="210"/>
    </row>
    <row r="346" ht="12.75" customHeight="1">
      <c r="A346" s="625"/>
      <c r="B346" s="625"/>
      <c r="C346" s="625"/>
      <c r="D346" s="627"/>
      <c r="E346" s="210"/>
      <c r="F346" s="210"/>
      <c r="G346" s="210"/>
      <c r="H346" s="210"/>
      <c r="I346" s="627"/>
      <c r="J346" s="210"/>
      <c r="K346" s="210"/>
      <c r="L346" s="210"/>
      <c r="M346" s="628"/>
      <c r="N346" s="210"/>
      <c r="O346" s="210"/>
      <c r="P346" s="210"/>
      <c r="Q346" s="210"/>
      <c r="R346" s="210"/>
      <c r="S346" s="210"/>
      <c r="T346" s="210"/>
      <c r="U346" s="210"/>
      <c r="V346" s="210"/>
      <c r="W346" s="210"/>
      <c r="X346" s="210"/>
      <c r="Y346" s="210"/>
      <c r="Z346" s="210"/>
    </row>
    <row r="347" ht="12.75" customHeight="1">
      <c r="A347" s="625"/>
      <c r="B347" s="625"/>
      <c r="C347" s="625"/>
      <c r="D347" s="627"/>
      <c r="E347" s="210"/>
      <c r="F347" s="210"/>
      <c r="G347" s="210"/>
      <c r="H347" s="210"/>
      <c r="I347" s="627"/>
      <c r="J347" s="210"/>
      <c r="K347" s="210"/>
      <c r="L347" s="210"/>
      <c r="M347" s="628"/>
      <c r="N347" s="210"/>
      <c r="O347" s="210"/>
      <c r="P347" s="210"/>
      <c r="Q347" s="210"/>
      <c r="R347" s="210"/>
      <c r="S347" s="210"/>
      <c r="T347" s="210"/>
      <c r="U347" s="210"/>
      <c r="V347" s="210"/>
      <c r="W347" s="210"/>
      <c r="X347" s="210"/>
      <c r="Y347" s="210"/>
      <c r="Z347" s="210"/>
    </row>
    <row r="348" ht="12.75" customHeight="1">
      <c r="A348" s="625"/>
      <c r="B348" s="625"/>
      <c r="C348" s="625"/>
      <c r="D348" s="627"/>
      <c r="E348" s="210"/>
      <c r="F348" s="210"/>
      <c r="G348" s="210"/>
      <c r="H348" s="210"/>
      <c r="I348" s="627"/>
      <c r="J348" s="210"/>
      <c r="K348" s="210"/>
      <c r="L348" s="210"/>
      <c r="M348" s="628"/>
      <c r="N348" s="210"/>
      <c r="O348" s="210"/>
      <c r="P348" s="210"/>
      <c r="Q348" s="210"/>
      <c r="R348" s="210"/>
      <c r="S348" s="210"/>
      <c r="T348" s="210"/>
      <c r="U348" s="210"/>
      <c r="V348" s="210"/>
      <c r="W348" s="210"/>
      <c r="X348" s="210"/>
      <c r="Y348" s="210"/>
      <c r="Z348" s="210"/>
    </row>
    <row r="349" ht="12.75" customHeight="1">
      <c r="A349" s="625"/>
      <c r="B349" s="625"/>
      <c r="C349" s="625"/>
      <c r="D349" s="627"/>
      <c r="E349" s="210"/>
      <c r="F349" s="210"/>
      <c r="G349" s="210"/>
      <c r="H349" s="210"/>
      <c r="I349" s="627"/>
      <c r="J349" s="210"/>
      <c r="K349" s="210"/>
      <c r="L349" s="210"/>
      <c r="M349" s="628"/>
      <c r="N349" s="210"/>
      <c r="O349" s="210"/>
      <c r="P349" s="210"/>
      <c r="Q349" s="210"/>
      <c r="R349" s="210"/>
      <c r="S349" s="210"/>
      <c r="T349" s="210"/>
      <c r="U349" s="210"/>
      <c r="V349" s="210"/>
      <c r="W349" s="210"/>
      <c r="X349" s="210"/>
      <c r="Y349" s="210"/>
      <c r="Z349" s="210"/>
    </row>
    <row r="350" ht="12.75" customHeight="1">
      <c r="A350" s="625"/>
      <c r="B350" s="625"/>
      <c r="C350" s="625"/>
      <c r="D350" s="627"/>
      <c r="E350" s="210"/>
      <c r="F350" s="210"/>
      <c r="G350" s="210"/>
      <c r="H350" s="210"/>
      <c r="I350" s="627"/>
      <c r="J350" s="210"/>
      <c r="K350" s="210"/>
      <c r="L350" s="210"/>
      <c r="M350" s="628"/>
      <c r="N350" s="210"/>
      <c r="O350" s="210"/>
      <c r="P350" s="210"/>
      <c r="Q350" s="210"/>
      <c r="R350" s="210"/>
      <c r="S350" s="210"/>
      <c r="T350" s="210"/>
      <c r="U350" s="210"/>
      <c r="V350" s="210"/>
      <c r="W350" s="210"/>
      <c r="X350" s="210"/>
      <c r="Y350" s="210"/>
      <c r="Z350" s="210"/>
    </row>
    <row r="351" ht="12.75" customHeight="1">
      <c r="A351" s="625"/>
      <c r="B351" s="625"/>
      <c r="C351" s="625"/>
      <c r="D351" s="627"/>
      <c r="E351" s="210"/>
      <c r="F351" s="210"/>
      <c r="G351" s="210"/>
      <c r="H351" s="210"/>
      <c r="I351" s="627"/>
      <c r="J351" s="210"/>
      <c r="K351" s="210"/>
      <c r="L351" s="210"/>
      <c r="M351" s="628"/>
      <c r="N351" s="210"/>
      <c r="O351" s="210"/>
      <c r="P351" s="210"/>
      <c r="Q351" s="210"/>
      <c r="R351" s="210"/>
      <c r="S351" s="210"/>
      <c r="T351" s="210"/>
      <c r="U351" s="210"/>
      <c r="V351" s="210"/>
      <c r="W351" s="210"/>
      <c r="X351" s="210"/>
      <c r="Y351" s="210"/>
      <c r="Z351" s="210"/>
    </row>
    <row r="352" ht="12.75" customHeight="1">
      <c r="A352" s="625"/>
      <c r="B352" s="625"/>
      <c r="C352" s="625"/>
      <c r="D352" s="627"/>
      <c r="E352" s="210"/>
      <c r="F352" s="210"/>
      <c r="G352" s="210"/>
      <c r="H352" s="210"/>
      <c r="I352" s="627"/>
      <c r="J352" s="210"/>
      <c r="K352" s="210"/>
      <c r="L352" s="210"/>
      <c r="M352" s="628"/>
      <c r="N352" s="210"/>
      <c r="O352" s="210"/>
      <c r="P352" s="210"/>
      <c r="Q352" s="210"/>
      <c r="R352" s="210"/>
      <c r="S352" s="210"/>
      <c r="T352" s="210"/>
      <c r="U352" s="210"/>
      <c r="V352" s="210"/>
      <c r="W352" s="210"/>
      <c r="X352" s="210"/>
      <c r="Y352" s="210"/>
      <c r="Z352" s="210"/>
    </row>
    <row r="353" ht="12.75" customHeight="1">
      <c r="A353" s="625"/>
      <c r="B353" s="625"/>
      <c r="C353" s="625"/>
      <c r="D353" s="627"/>
      <c r="E353" s="210"/>
      <c r="F353" s="210"/>
      <c r="G353" s="210"/>
      <c r="H353" s="210"/>
      <c r="I353" s="627"/>
      <c r="J353" s="210"/>
      <c r="K353" s="210"/>
      <c r="L353" s="210"/>
      <c r="M353" s="628"/>
      <c r="N353" s="210"/>
      <c r="O353" s="210"/>
      <c r="P353" s="210"/>
      <c r="Q353" s="210"/>
      <c r="R353" s="210"/>
      <c r="S353" s="210"/>
      <c r="T353" s="210"/>
      <c r="U353" s="210"/>
      <c r="V353" s="210"/>
      <c r="W353" s="210"/>
      <c r="X353" s="210"/>
      <c r="Y353" s="210"/>
      <c r="Z353" s="210"/>
    </row>
    <row r="354" ht="12.75" customHeight="1">
      <c r="A354" s="625"/>
      <c r="B354" s="625"/>
      <c r="C354" s="625"/>
      <c r="D354" s="627"/>
      <c r="E354" s="210"/>
      <c r="F354" s="210"/>
      <c r="G354" s="210"/>
      <c r="H354" s="210"/>
      <c r="I354" s="627"/>
      <c r="J354" s="210"/>
      <c r="K354" s="210"/>
      <c r="L354" s="210"/>
      <c r="M354" s="628"/>
      <c r="N354" s="210"/>
      <c r="O354" s="210"/>
      <c r="P354" s="210"/>
      <c r="Q354" s="210"/>
      <c r="R354" s="210"/>
      <c r="S354" s="210"/>
      <c r="T354" s="210"/>
      <c r="U354" s="210"/>
      <c r="V354" s="210"/>
      <c r="W354" s="210"/>
      <c r="X354" s="210"/>
      <c r="Y354" s="210"/>
      <c r="Z354" s="210"/>
    </row>
    <row r="355" ht="12.75" customHeight="1">
      <c r="A355" s="625"/>
      <c r="B355" s="625"/>
      <c r="C355" s="625"/>
      <c r="D355" s="627"/>
      <c r="E355" s="210"/>
      <c r="F355" s="210"/>
      <c r="G355" s="210"/>
      <c r="H355" s="210"/>
      <c r="I355" s="627"/>
      <c r="J355" s="210"/>
      <c r="K355" s="210"/>
      <c r="L355" s="210"/>
      <c r="M355" s="628"/>
      <c r="N355" s="210"/>
      <c r="O355" s="210"/>
      <c r="P355" s="210"/>
      <c r="Q355" s="210"/>
      <c r="R355" s="210"/>
      <c r="S355" s="210"/>
      <c r="T355" s="210"/>
      <c r="U355" s="210"/>
      <c r="V355" s="210"/>
      <c r="W355" s="210"/>
      <c r="X355" s="210"/>
      <c r="Y355" s="210"/>
      <c r="Z355" s="210"/>
    </row>
    <row r="356" ht="12.75" customHeight="1">
      <c r="A356" s="625"/>
      <c r="B356" s="625"/>
      <c r="C356" s="625"/>
      <c r="D356" s="627"/>
      <c r="E356" s="210"/>
      <c r="F356" s="210"/>
      <c r="G356" s="210"/>
      <c r="H356" s="210"/>
      <c r="I356" s="627"/>
      <c r="J356" s="210"/>
      <c r="K356" s="210"/>
      <c r="L356" s="210"/>
      <c r="M356" s="628"/>
      <c r="N356" s="210"/>
      <c r="O356" s="210"/>
      <c r="P356" s="210"/>
      <c r="Q356" s="210"/>
      <c r="R356" s="210"/>
      <c r="S356" s="210"/>
      <c r="T356" s="210"/>
      <c r="U356" s="210"/>
      <c r="V356" s="210"/>
      <c r="W356" s="210"/>
      <c r="X356" s="210"/>
      <c r="Y356" s="210"/>
      <c r="Z356" s="210"/>
    </row>
    <row r="357" ht="12.75" customHeight="1">
      <c r="A357" s="625"/>
      <c r="B357" s="625"/>
      <c r="C357" s="625"/>
      <c r="D357" s="627"/>
      <c r="E357" s="210"/>
      <c r="F357" s="210"/>
      <c r="G357" s="210"/>
      <c r="H357" s="210"/>
      <c r="I357" s="627"/>
      <c r="J357" s="210"/>
      <c r="K357" s="210"/>
      <c r="L357" s="210"/>
      <c r="M357" s="628"/>
      <c r="N357" s="210"/>
      <c r="O357" s="210"/>
      <c r="P357" s="210"/>
      <c r="Q357" s="210"/>
      <c r="R357" s="210"/>
      <c r="S357" s="210"/>
      <c r="T357" s="210"/>
      <c r="U357" s="210"/>
      <c r="V357" s="210"/>
      <c r="W357" s="210"/>
      <c r="X357" s="210"/>
      <c r="Y357" s="210"/>
      <c r="Z357" s="210"/>
    </row>
    <row r="358" ht="12.75" customHeight="1">
      <c r="A358" s="625"/>
      <c r="B358" s="625"/>
      <c r="C358" s="625"/>
      <c r="D358" s="627"/>
      <c r="E358" s="210"/>
      <c r="F358" s="210"/>
      <c r="G358" s="210"/>
      <c r="H358" s="210"/>
      <c r="I358" s="627"/>
      <c r="J358" s="210"/>
      <c r="K358" s="210"/>
      <c r="L358" s="210"/>
      <c r="M358" s="628"/>
      <c r="N358" s="210"/>
      <c r="O358" s="210"/>
      <c r="P358" s="210"/>
      <c r="Q358" s="210"/>
      <c r="R358" s="210"/>
      <c r="S358" s="210"/>
      <c r="T358" s="210"/>
      <c r="U358" s="210"/>
      <c r="V358" s="210"/>
      <c r="W358" s="210"/>
      <c r="X358" s="210"/>
      <c r="Y358" s="210"/>
      <c r="Z358" s="210"/>
    </row>
    <row r="359" ht="12.75" customHeight="1">
      <c r="A359" s="625"/>
      <c r="B359" s="625"/>
      <c r="C359" s="625"/>
      <c r="D359" s="627"/>
      <c r="E359" s="210"/>
      <c r="F359" s="210"/>
      <c r="G359" s="210"/>
      <c r="H359" s="210"/>
      <c r="I359" s="627"/>
      <c r="J359" s="210"/>
      <c r="K359" s="210"/>
      <c r="L359" s="210"/>
      <c r="M359" s="628"/>
      <c r="N359" s="210"/>
      <c r="O359" s="210"/>
      <c r="P359" s="210"/>
      <c r="Q359" s="210"/>
      <c r="R359" s="210"/>
      <c r="S359" s="210"/>
      <c r="T359" s="210"/>
      <c r="U359" s="210"/>
      <c r="V359" s="210"/>
      <c r="W359" s="210"/>
      <c r="X359" s="210"/>
      <c r="Y359" s="210"/>
      <c r="Z359" s="210"/>
    </row>
    <row r="360" ht="12.75" customHeight="1">
      <c r="A360" s="625"/>
      <c r="B360" s="625"/>
      <c r="C360" s="625"/>
      <c r="D360" s="627"/>
      <c r="E360" s="210"/>
      <c r="F360" s="210"/>
      <c r="G360" s="210"/>
      <c r="H360" s="210"/>
      <c r="I360" s="627"/>
      <c r="J360" s="210"/>
      <c r="K360" s="210"/>
      <c r="L360" s="210"/>
      <c r="M360" s="628"/>
      <c r="N360" s="210"/>
      <c r="O360" s="210"/>
      <c r="P360" s="210"/>
      <c r="Q360" s="210"/>
      <c r="R360" s="210"/>
      <c r="S360" s="210"/>
      <c r="T360" s="210"/>
      <c r="U360" s="210"/>
      <c r="V360" s="210"/>
      <c r="W360" s="210"/>
      <c r="X360" s="210"/>
      <c r="Y360" s="210"/>
      <c r="Z360" s="210"/>
    </row>
    <row r="361" ht="12.75" customHeight="1">
      <c r="A361" s="625"/>
      <c r="B361" s="625"/>
      <c r="C361" s="625"/>
      <c r="D361" s="627"/>
      <c r="E361" s="210"/>
      <c r="F361" s="210"/>
      <c r="G361" s="210"/>
      <c r="H361" s="210"/>
      <c r="I361" s="627"/>
      <c r="J361" s="210"/>
      <c r="K361" s="210"/>
      <c r="L361" s="210"/>
      <c r="M361" s="628"/>
      <c r="N361" s="210"/>
      <c r="O361" s="210"/>
      <c r="P361" s="210"/>
      <c r="Q361" s="210"/>
      <c r="R361" s="210"/>
      <c r="S361" s="210"/>
      <c r="T361" s="210"/>
      <c r="U361" s="210"/>
      <c r="V361" s="210"/>
      <c r="W361" s="210"/>
      <c r="X361" s="210"/>
      <c r="Y361" s="210"/>
      <c r="Z361" s="210"/>
    </row>
    <row r="362" ht="12.75" customHeight="1">
      <c r="A362" s="625"/>
      <c r="B362" s="625"/>
      <c r="C362" s="625"/>
      <c r="D362" s="627"/>
      <c r="E362" s="210"/>
      <c r="F362" s="210"/>
      <c r="G362" s="210"/>
      <c r="H362" s="210"/>
      <c r="I362" s="627"/>
      <c r="J362" s="210"/>
      <c r="K362" s="210"/>
      <c r="L362" s="210"/>
      <c r="M362" s="628"/>
      <c r="N362" s="210"/>
      <c r="O362" s="210"/>
      <c r="P362" s="210"/>
      <c r="Q362" s="210"/>
      <c r="R362" s="210"/>
      <c r="S362" s="210"/>
      <c r="T362" s="210"/>
      <c r="U362" s="210"/>
      <c r="V362" s="210"/>
      <c r="W362" s="210"/>
      <c r="X362" s="210"/>
      <c r="Y362" s="210"/>
      <c r="Z362" s="210"/>
    </row>
    <row r="363" ht="12.75" customHeight="1">
      <c r="A363" s="625"/>
      <c r="B363" s="625"/>
      <c r="C363" s="625"/>
      <c r="D363" s="627"/>
      <c r="E363" s="210"/>
      <c r="F363" s="210"/>
      <c r="G363" s="210"/>
      <c r="H363" s="210"/>
      <c r="I363" s="627"/>
      <c r="J363" s="210"/>
      <c r="K363" s="210"/>
      <c r="L363" s="210"/>
      <c r="M363" s="628"/>
      <c r="N363" s="210"/>
      <c r="O363" s="210"/>
      <c r="P363" s="210"/>
      <c r="Q363" s="210"/>
      <c r="R363" s="210"/>
      <c r="S363" s="210"/>
      <c r="T363" s="210"/>
      <c r="U363" s="210"/>
      <c r="V363" s="210"/>
      <c r="W363" s="210"/>
      <c r="X363" s="210"/>
      <c r="Y363" s="210"/>
      <c r="Z363" s="210"/>
    </row>
    <row r="364" ht="12.75" customHeight="1">
      <c r="A364" s="625"/>
      <c r="B364" s="625"/>
      <c r="C364" s="625"/>
      <c r="D364" s="627"/>
      <c r="E364" s="210"/>
      <c r="F364" s="210"/>
      <c r="G364" s="210"/>
      <c r="H364" s="210"/>
      <c r="I364" s="627"/>
      <c r="J364" s="210"/>
      <c r="K364" s="210"/>
      <c r="L364" s="210"/>
      <c r="M364" s="628"/>
      <c r="N364" s="210"/>
      <c r="O364" s="210"/>
      <c r="P364" s="210"/>
      <c r="Q364" s="210"/>
      <c r="R364" s="210"/>
      <c r="S364" s="210"/>
      <c r="T364" s="210"/>
      <c r="U364" s="210"/>
      <c r="V364" s="210"/>
      <c r="W364" s="210"/>
      <c r="X364" s="210"/>
      <c r="Y364" s="210"/>
      <c r="Z364" s="210"/>
    </row>
    <row r="365" ht="12.75" customHeight="1">
      <c r="A365" s="625"/>
      <c r="B365" s="625"/>
      <c r="C365" s="625"/>
      <c r="D365" s="627"/>
      <c r="E365" s="210"/>
      <c r="F365" s="210"/>
      <c r="G365" s="210"/>
      <c r="H365" s="210"/>
      <c r="I365" s="627"/>
      <c r="J365" s="210"/>
      <c r="K365" s="210"/>
      <c r="L365" s="210"/>
      <c r="M365" s="628"/>
      <c r="N365" s="210"/>
      <c r="O365" s="210"/>
      <c r="P365" s="210"/>
      <c r="Q365" s="210"/>
      <c r="R365" s="210"/>
      <c r="S365" s="210"/>
      <c r="T365" s="210"/>
      <c r="U365" s="210"/>
      <c r="V365" s="210"/>
      <c r="W365" s="210"/>
      <c r="X365" s="210"/>
      <c r="Y365" s="210"/>
      <c r="Z365" s="210"/>
    </row>
    <row r="366" ht="12.75" customHeight="1">
      <c r="A366" s="625"/>
      <c r="B366" s="625"/>
      <c r="C366" s="625"/>
      <c r="D366" s="627"/>
      <c r="E366" s="210"/>
      <c r="F366" s="210"/>
      <c r="G366" s="210"/>
      <c r="H366" s="210"/>
      <c r="I366" s="627"/>
      <c r="J366" s="210"/>
      <c r="K366" s="210"/>
      <c r="L366" s="210"/>
      <c r="M366" s="628"/>
      <c r="N366" s="210"/>
      <c r="O366" s="210"/>
      <c r="P366" s="210"/>
      <c r="Q366" s="210"/>
      <c r="R366" s="210"/>
      <c r="S366" s="210"/>
      <c r="T366" s="210"/>
      <c r="U366" s="210"/>
      <c r="V366" s="210"/>
      <c r="W366" s="210"/>
      <c r="X366" s="210"/>
      <c r="Y366" s="210"/>
      <c r="Z366" s="210"/>
    </row>
    <row r="367" ht="12.75" customHeight="1">
      <c r="A367" s="625"/>
      <c r="B367" s="625"/>
      <c r="C367" s="625"/>
      <c r="D367" s="627"/>
      <c r="E367" s="210"/>
      <c r="F367" s="210"/>
      <c r="G367" s="210"/>
      <c r="H367" s="210"/>
      <c r="I367" s="627"/>
      <c r="J367" s="210"/>
      <c r="K367" s="210"/>
      <c r="L367" s="210"/>
      <c r="M367" s="628"/>
      <c r="N367" s="210"/>
      <c r="O367" s="210"/>
      <c r="P367" s="210"/>
      <c r="Q367" s="210"/>
      <c r="R367" s="210"/>
      <c r="S367" s="210"/>
      <c r="T367" s="210"/>
      <c r="U367" s="210"/>
      <c r="V367" s="210"/>
      <c r="W367" s="210"/>
      <c r="X367" s="210"/>
      <c r="Y367" s="210"/>
      <c r="Z367" s="210"/>
    </row>
    <row r="368" ht="12.75" customHeight="1">
      <c r="A368" s="625"/>
      <c r="B368" s="625"/>
      <c r="C368" s="625"/>
      <c r="D368" s="627"/>
      <c r="E368" s="210"/>
      <c r="F368" s="210"/>
      <c r="G368" s="210"/>
      <c r="H368" s="210"/>
      <c r="I368" s="627"/>
      <c r="J368" s="210"/>
      <c r="K368" s="210"/>
      <c r="L368" s="210"/>
      <c r="M368" s="628"/>
      <c r="N368" s="210"/>
      <c r="O368" s="210"/>
      <c r="P368" s="210"/>
      <c r="Q368" s="210"/>
      <c r="R368" s="210"/>
      <c r="S368" s="210"/>
      <c r="T368" s="210"/>
      <c r="U368" s="210"/>
      <c r="V368" s="210"/>
      <c r="W368" s="210"/>
      <c r="X368" s="210"/>
      <c r="Y368" s="210"/>
      <c r="Z368" s="210"/>
    </row>
    <row r="369" ht="12.75" customHeight="1">
      <c r="A369" s="625"/>
      <c r="B369" s="625"/>
      <c r="C369" s="625"/>
      <c r="D369" s="627"/>
      <c r="E369" s="210"/>
      <c r="F369" s="210"/>
      <c r="G369" s="210"/>
      <c r="H369" s="210"/>
      <c r="I369" s="627"/>
      <c r="J369" s="210"/>
      <c r="K369" s="210"/>
      <c r="L369" s="210"/>
      <c r="M369" s="628"/>
      <c r="N369" s="210"/>
      <c r="O369" s="210"/>
      <c r="P369" s="210"/>
      <c r="Q369" s="210"/>
      <c r="R369" s="210"/>
      <c r="S369" s="210"/>
      <c r="T369" s="210"/>
      <c r="U369" s="210"/>
      <c r="V369" s="210"/>
      <c r="W369" s="210"/>
      <c r="X369" s="210"/>
      <c r="Y369" s="210"/>
      <c r="Z369" s="210"/>
    </row>
    <row r="370" ht="12.75" customHeight="1">
      <c r="A370" s="625"/>
      <c r="B370" s="625"/>
      <c r="C370" s="625"/>
      <c r="D370" s="627"/>
      <c r="E370" s="210"/>
      <c r="F370" s="210"/>
      <c r="G370" s="210"/>
      <c r="H370" s="210"/>
      <c r="I370" s="627"/>
      <c r="J370" s="210"/>
      <c r="K370" s="210"/>
      <c r="L370" s="210"/>
      <c r="M370" s="628"/>
      <c r="N370" s="210"/>
      <c r="O370" s="210"/>
      <c r="P370" s="210"/>
      <c r="Q370" s="210"/>
      <c r="R370" s="210"/>
      <c r="S370" s="210"/>
      <c r="T370" s="210"/>
      <c r="U370" s="210"/>
      <c r="V370" s="210"/>
      <c r="W370" s="210"/>
      <c r="X370" s="210"/>
      <c r="Y370" s="210"/>
      <c r="Z370" s="210"/>
    </row>
    <row r="371" ht="12.75" customHeight="1">
      <c r="A371" s="625"/>
      <c r="B371" s="625"/>
      <c r="C371" s="625"/>
      <c r="D371" s="627"/>
      <c r="E371" s="210"/>
      <c r="F371" s="210"/>
      <c r="G371" s="210"/>
      <c r="H371" s="210"/>
      <c r="I371" s="627"/>
      <c r="J371" s="210"/>
      <c r="K371" s="210"/>
      <c r="L371" s="210"/>
      <c r="M371" s="628"/>
      <c r="N371" s="210"/>
      <c r="O371" s="210"/>
      <c r="P371" s="210"/>
      <c r="Q371" s="210"/>
      <c r="R371" s="210"/>
      <c r="S371" s="210"/>
      <c r="T371" s="210"/>
      <c r="U371" s="210"/>
      <c r="V371" s="210"/>
      <c r="W371" s="210"/>
      <c r="X371" s="210"/>
      <c r="Y371" s="210"/>
      <c r="Z371" s="210"/>
    </row>
    <row r="372" ht="12.75" customHeight="1">
      <c r="A372" s="625"/>
      <c r="B372" s="625"/>
      <c r="C372" s="625"/>
      <c r="D372" s="627"/>
      <c r="E372" s="210"/>
      <c r="F372" s="210"/>
      <c r="G372" s="210"/>
      <c r="H372" s="210"/>
      <c r="I372" s="627"/>
      <c r="J372" s="210"/>
      <c r="K372" s="210"/>
      <c r="L372" s="210"/>
      <c r="M372" s="628"/>
      <c r="N372" s="210"/>
      <c r="O372" s="210"/>
      <c r="P372" s="210"/>
      <c r="Q372" s="210"/>
      <c r="R372" s="210"/>
      <c r="S372" s="210"/>
      <c r="T372" s="210"/>
      <c r="U372" s="210"/>
      <c r="V372" s="210"/>
      <c r="W372" s="210"/>
      <c r="X372" s="210"/>
      <c r="Y372" s="210"/>
      <c r="Z372" s="210"/>
    </row>
    <row r="373" ht="12.75" customHeight="1">
      <c r="A373" s="625"/>
      <c r="B373" s="625"/>
      <c r="C373" s="625"/>
      <c r="D373" s="627"/>
      <c r="E373" s="210"/>
      <c r="F373" s="210"/>
      <c r="G373" s="210"/>
      <c r="H373" s="210"/>
      <c r="I373" s="627"/>
      <c r="J373" s="210"/>
      <c r="K373" s="210"/>
      <c r="L373" s="210"/>
      <c r="M373" s="628"/>
      <c r="N373" s="210"/>
      <c r="O373" s="210"/>
      <c r="P373" s="210"/>
      <c r="Q373" s="210"/>
      <c r="R373" s="210"/>
      <c r="S373" s="210"/>
      <c r="T373" s="210"/>
      <c r="U373" s="210"/>
      <c r="V373" s="210"/>
      <c r="W373" s="210"/>
      <c r="X373" s="210"/>
      <c r="Y373" s="210"/>
      <c r="Z373" s="210"/>
    </row>
    <row r="374" ht="12.75" customHeight="1">
      <c r="A374" s="625"/>
      <c r="B374" s="625"/>
      <c r="C374" s="625"/>
      <c r="D374" s="627"/>
      <c r="E374" s="210"/>
      <c r="F374" s="210"/>
      <c r="G374" s="210"/>
      <c r="H374" s="210"/>
      <c r="I374" s="627"/>
      <c r="J374" s="210"/>
      <c r="K374" s="210"/>
      <c r="L374" s="210"/>
      <c r="M374" s="628"/>
      <c r="N374" s="210"/>
      <c r="O374" s="210"/>
      <c r="P374" s="210"/>
      <c r="Q374" s="210"/>
      <c r="R374" s="210"/>
      <c r="S374" s="210"/>
      <c r="T374" s="210"/>
      <c r="U374" s="210"/>
      <c r="V374" s="210"/>
      <c r="W374" s="210"/>
      <c r="X374" s="210"/>
      <c r="Y374" s="210"/>
      <c r="Z374" s="210"/>
    </row>
    <row r="375" ht="12.75" customHeight="1">
      <c r="A375" s="625"/>
      <c r="B375" s="625"/>
      <c r="C375" s="625"/>
      <c r="D375" s="627"/>
      <c r="E375" s="210"/>
      <c r="F375" s="210"/>
      <c r="G375" s="210"/>
      <c r="H375" s="210"/>
      <c r="I375" s="627"/>
      <c r="J375" s="210"/>
      <c r="K375" s="210"/>
      <c r="L375" s="210"/>
      <c r="M375" s="628"/>
      <c r="N375" s="210"/>
      <c r="O375" s="210"/>
      <c r="P375" s="210"/>
      <c r="Q375" s="210"/>
      <c r="R375" s="210"/>
      <c r="S375" s="210"/>
      <c r="T375" s="210"/>
      <c r="U375" s="210"/>
      <c r="V375" s="210"/>
      <c r="W375" s="210"/>
      <c r="X375" s="210"/>
      <c r="Y375" s="210"/>
      <c r="Z375" s="210"/>
    </row>
    <row r="376" ht="12.75" customHeight="1">
      <c r="A376" s="625"/>
      <c r="B376" s="625"/>
      <c r="C376" s="625"/>
      <c r="D376" s="627"/>
      <c r="E376" s="210"/>
      <c r="F376" s="210"/>
      <c r="G376" s="210"/>
      <c r="H376" s="210"/>
      <c r="I376" s="627"/>
      <c r="J376" s="210"/>
      <c r="K376" s="210"/>
      <c r="L376" s="210"/>
      <c r="M376" s="628"/>
      <c r="N376" s="210"/>
      <c r="O376" s="210"/>
      <c r="P376" s="210"/>
      <c r="Q376" s="210"/>
      <c r="R376" s="210"/>
      <c r="S376" s="210"/>
      <c r="T376" s="210"/>
      <c r="U376" s="210"/>
      <c r="V376" s="210"/>
      <c r="W376" s="210"/>
      <c r="X376" s="210"/>
      <c r="Y376" s="210"/>
      <c r="Z376" s="210"/>
    </row>
    <row r="377" ht="12.75" customHeight="1">
      <c r="A377" s="625"/>
      <c r="B377" s="625"/>
      <c r="C377" s="625"/>
      <c r="D377" s="627"/>
      <c r="E377" s="210"/>
      <c r="F377" s="210"/>
      <c r="G377" s="210"/>
      <c r="H377" s="210"/>
      <c r="I377" s="627"/>
      <c r="J377" s="210"/>
      <c r="K377" s="210"/>
      <c r="L377" s="210"/>
      <c r="M377" s="628"/>
      <c r="N377" s="210"/>
      <c r="O377" s="210"/>
      <c r="P377" s="210"/>
      <c r="Q377" s="210"/>
      <c r="R377" s="210"/>
      <c r="S377" s="210"/>
      <c r="T377" s="210"/>
      <c r="U377" s="210"/>
      <c r="V377" s="210"/>
      <c r="W377" s="210"/>
      <c r="X377" s="210"/>
      <c r="Y377" s="210"/>
      <c r="Z377" s="210"/>
    </row>
    <row r="378" ht="12.75" customHeight="1">
      <c r="A378" s="625"/>
      <c r="B378" s="625"/>
      <c r="C378" s="625"/>
      <c r="D378" s="627"/>
      <c r="E378" s="210"/>
      <c r="F378" s="210"/>
      <c r="G378" s="210"/>
      <c r="H378" s="210"/>
      <c r="I378" s="627"/>
      <c r="J378" s="210"/>
      <c r="K378" s="210"/>
      <c r="L378" s="210"/>
      <c r="M378" s="628"/>
      <c r="N378" s="210"/>
      <c r="O378" s="210"/>
      <c r="P378" s="210"/>
      <c r="Q378" s="210"/>
      <c r="R378" s="210"/>
      <c r="S378" s="210"/>
      <c r="T378" s="210"/>
      <c r="U378" s="210"/>
      <c r="V378" s="210"/>
      <c r="W378" s="210"/>
      <c r="X378" s="210"/>
      <c r="Y378" s="210"/>
      <c r="Z378" s="210"/>
    </row>
    <row r="379" ht="12.75" customHeight="1">
      <c r="A379" s="625"/>
      <c r="B379" s="625"/>
      <c r="C379" s="625"/>
      <c r="D379" s="627"/>
      <c r="E379" s="210"/>
      <c r="F379" s="210"/>
      <c r="G379" s="210"/>
      <c r="H379" s="210"/>
      <c r="I379" s="627"/>
      <c r="J379" s="210"/>
      <c r="K379" s="210"/>
      <c r="L379" s="210"/>
      <c r="M379" s="628"/>
      <c r="N379" s="210"/>
      <c r="O379" s="210"/>
      <c r="P379" s="210"/>
      <c r="Q379" s="210"/>
      <c r="R379" s="210"/>
      <c r="S379" s="210"/>
      <c r="T379" s="210"/>
      <c r="U379" s="210"/>
      <c r="V379" s="210"/>
      <c r="W379" s="210"/>
      <c r="X379" s="210"/>
      <c r="Y379" s="210"/>
      <c r="Z379" s="210"/>
    </row>
    <row r="380" ht="12.75" customHeight="1">
      <c r="A380" s="625"/>
      <c r="B380" s="625"/>
      <c r="C380" s="625"/>
      <c r="D380" s="627"/>
      <c r="E380" s="210"/>
      <c r="F380" s="210"/>
      <c r="G380" s="210"/>
      <c r="H380" s="210"/>
      <c r="I380" s="627"/>
      <c r="J380" s="210"/>
      <c r="K380" s="210"/>
      <c r="L380" s="210"/>
      <c r="M380" s="628"/>
      <c r="N380" s="210"/>
      <c r="O380" s="210"/>
      <c r="P380" s="210"/>
      <c r="Q380" s="210"/>
      <c r="R380" s="210"/>
      <c r="S380" s="210"/>
      <c r="T380" s="210"/>
      <c r="U380" s="210"/>
      <c r="V380" s="210"/>
      <c r="W380" s="210"/>
      <c r="X380" s="210"/>
      <c r="Y380" s="210"/>
      <c r="Z380" s="210"/>
    </row>
    <row r="381" ht="12.75" customHeight="1">
      <c r="A381" s="625"/>
      <c r="B381" s="625"/>
      <c r="C381" s="625"/>
      <c r="D381" s="627"/>
      <c r="E381" s="210"/>
      <c r="F381" s="210"/>
      <c r="G381" s="210"/>
      <c r="H381" s="210"/>
      <c r="I381" s="627"/>
      <c r="J381" s="210"/>
      <c r="K381" s="210"/>
      <c r="L381" s="210"/>
      <c r="M381" s="628"/>
      <c r="N381" s="210"/>
      <c r="O381" s="210"/>
      <c r="P381" s="210"/>
      <c r="Q381" s="210"/>
      <c r="R381" s="210"/>
      <c r="S381" s="210"/>
      <c r="T381" s="210"/>
      <c r="U381" s="210"/>
      <c r="V381" s="210"/>
      <c r="W381" s="210"/>
      <c r="X381" s="210"/>
      <c r="Y381" s="210"/>
      <c r="Z381" s="210"/>
    </row>
    <row r="382" ht="12.75" customHeight="1">
      <c r="A382" s="625"/>
      <c r="B382" s="625"/>
      <c r="C382" s="625"/>
      <c r="D382" s="627"/>
      <c r="E382" s="210"/>
      <c r="F382" s="210"/>
      <c r="G382" s="210"/>
      <c r="H382" s="210"/>
      <c r="I382" s="627"/>
      <c r="J382" s="210"/>
      <c r="K382" s="210"/>
      <c r="L382" s="210"/>
      <c r="M382" s="628"/>
      <c r="N382" s="210"/>
      <c r="O382" s="210"/>
      <c r="P382" s="210"/>
      <c r="Q382" s="210"/>
      <c r="R382" s="210"/>
      <c r="S382" s="210"/>
      <c r="T382" s="210"/>
      <c r="U382" s="210"/>
      <c r="V382" s="210"/>
      <c r="W382" s="210"/>
      <c r="X382" s="210"/>
      <c r="Y382" s="210"/>
      <c r="Z382" s="210"/>
    </row>
    <row r="383" ht="12.75" customHeight="1">
      <c r="A383" s="625"/>
      <c r="B383" s="625"/>
      <c r="C383" s="625"/>
      <c r="D383" s="627"/>
      <c r="E383" s="210"/>
      <c r="F383" s="210"/>
      <c r="G383" s="210"/>
      <c r="H383" s="210"/>
      <c r="I383" s="627"/>
      <c r="J383" s="210"/>
      <c r="K383" s="210"/>
      <c r="L383" s="210"/>
      <c r="M383" s="628"/>
      <c r="N383" s="210"/>
      <c r="O383" s="210"/>
      <c r="P383" s="210"/>
      <c r="Q383" s="210"/>
      <c r="R383" s="210"/>
      <c r="S383" s="210"/>
      <c r="T383" s="210"/>
      <c r="U383" s="210"/>
      <c r="V383" s="210"/>
      <c r="W383" s="210"/>
      <c r="X383" s="210"/>
      <c r="Y383" s="210"/>
      <c r="Z383" s="210"/>
    </row>
    <row r="384" ht="12.75" customHeight="1">
      <c r="A384" s="625"/>
      <c r="B384" s="625"/>
      <c r="C384" s="625"/>
      <c r="D384" s="627"/>
      <c r="E384" s="210"/>
      <c r="F384" s="210"/>
      <c r="G384" s="210"/>
      <c r="H384" s="210"/>
      <c r="I384" s="627"/>
      <c r="J384" s="210"/>
      <c r="K384" s="210"/>
      <c r="L384" s="210"/>
      <c r="M384" s="628"/>
      <c r="N384" s="210"/>
      <c r="O384" s="210"/>
      <c r="P384" s="210"/>
      <c r="Q384" s="210"/>
      <c r="R384" s="210"/>
      <c r="S384" s="210"/>
      <c r="T384" s="210"/>
      <c r="U384" s="210"/>
      <c r="V384" s="210"/>
      <c r="W384" s="210"/>
      <c r="X384" s="210"/>
      <c r="Y384" s="210"/>
      <c r="Z384" s="210"/>
    </row>
    <row r="385" ht="12.75" customHeight="1">
      <c r="A385" s="625"/>
      <c r="B385" s="625"/>
      <c r="C385" s="625"/>
      <c r="D385" s="627"/>
      <c r="E385" s="210"/>
      <c r="F385" s="210"/>
      <c r="G385" s="210"/>
      <c r="H385" s="210"/>
      <c r="I385" s="627"/>
      <c r="J385" s="210"/>
      <c r="K385" s="210"/>
      <c r="L385" s="210"/>
      <c r="M385" s="628"/>
      <c r="N385" s="210"/>
      <c r="O385" s="210"/>
      <c r="P385" s="210"/>
      <c r="Q385" s="210"/>
      <c r="R385" s="210"/>
      <c r="S385" s="210"/>
      <c r="T385" s="210"/>
      <c r="U385" s="210"/>
      <c r="V385" s="210"/>
      <c r="W385" s="210"/>
      <c r="X385" s="210"/>
      <c r="Y385" s="210"/>
      <c r="Z385" s="210"/>
    </row>
    <row r="386" ht="12.75" customHeight="1">
      <c r="A386" s="625"/>
      <c r="B386" s="625"/>
      <c r="C386" s="625"/>
      <c r="D386" s="627"/>
      <c r="E386" s="210"/>
      <c r="F386" s="210"/>
      <c r="G386" s="210"/>
      <c r="H386" s="210"/>
      <c r="I386" s="627"/>
      <c r="J386" s="210"/>
      <c r="K386" s="210"/>
      <c r="L386" s="210"/>
      <c r="M386" s="628"/>
      <c r="N386" s="210"/>
      <c r="O386" s="210"/>
      <c r="P386" s="210"/>
      <c r="Q386" s="210"/>
      <c r="R386" s="210"/>
      <c r="S386" s="210"/>
      <c r="T386" s="210"/>
      <c r="U386" s="210"/>
      <c r="V386" s="210"/>
      <c r="W386" s="210"/>
      <c r="X386" s="210"/>
      <c r="Y386" s="210"/>
      <c r="Z386" s="210"/>
    </row>
    <row r="387" ht="12.75" customHeight="1">
      <c r="A387" s="625"/>
      <c r="B387" s="625"/>
      <c r="C387" s="625"/>
      <c r="D387" s="627"/>
      <c r="E387" s="210"/>
      <c r="F387" s="210"/>
      <c r="G387" s="210"/>
      <c r="H387" s="210"/>
      <c r="I387" s="627"/>
      <c r="J387" s="210"/>
      <c r="K387" s="210"/>
      <c r="L387" s="210"/>
      <c r="M387" s="628"/>
      <c r="N387" s="210"/>
      <c r="O387" s="210"/>
      <c r="P387" s="210"/>
      <c r="Q387" s="210"/>
      <c r="R387" s="210"/>
      <c r="S387" s="210"/>
      <c r="T387" s="210"/>
      <c r="U387" s="210"/>
      <c r="V387" s="210"/>
      <c r="W387" s="210"/>
      <c r="X387" s="210"/>
      <c r="Y387" s="210"/>
      <c r="Z387" s="210"/>
    </row>
    <row r="388" ht="12.75" customHeight="1">
      <c r="A388" s="625"/>
      <c r="B388" s="625"/>
      <c r="C388" s="625"/>
      <c r="D388" s="627"/>
      <c r="E388" s="210"/>
      <c r="F388" s="210"/>
      <c r="G388" s="210"/>
      <c r="H388" s="210"/>
      <c r="I388" s="627"/>
      <c r="J388" s="210"/>
      <c r="K388" s="210"/>
      <c r="L388" s="210"/>
      <c r="M388" s="628"/>
      <c r="N388" s="210"/>
      <c r="O388" s="210"/>
      <c r="P388" s="210"/>
      <c r="Q388" s="210"/>
      <c r="R388" s="210"/>
      <c r="S388" s="210"/>
      <c r="T388" s="210"/>
      <c r="U388" s="210"/>
      <c r="V388" s="210"/>
      <c r="W388" s="210"/>
      <c r="X388" s="210"/>
      <c r="Y388" s="210"/>
      <c r="Z388" s="210"/>
    </row>
    <row r="389" ht="12.75" customHeight="1">
      <c r="A389" s="625"/>
      <c r="B389" s="625"/>
      <c r="C389" s="625"/>
      <c r="D389" s="627"/>
      <c r="E389" s="210"/>
      <c r="F389" s="210"/>
      <c r="G389" s="210"/>
      <c r="H389" s="210"/>
      <c r="I389" s="627"/>
      <c r="J389" s="210"/>
      <c r="K389" s="210"/>
      <c r="L389" s="210"/>
      <c r="M389" s="628"/>
      <c r="N389" s="210"/>
      <c r="O389" s="210"/>
      <c r="P389" s="210"/>
      <c r="Q389" s="210"/>
      <c r="R389" s="210"/>
      <c r="S389" s="210"/>
      <c r="T389" s="210"/>
      <c r="U389" s="210"/>
      <c r="V389" s="210"/>
      <c r="W389" s="210"/>
      <c r="X389" s="210"/>
      <c r="Y389" s="210"/>
      <c r="Z389" s="210"/>
    </row>
    <row r="390" ht="12.75" customHeight="1">
      <c r="A390" s="625"/>
      <c r="B390" s="625"/>
      <c r="C390" s="625"/>
      <c r="D390" s="627"/>
      <c r="E390" s="210"/>
      <c r="F390" s="210"/>
      <c r="G390" s="210"/>
      <c r="H390" s="210"/>
      <c r="I390" s="627"/>
      <c r="J390" s="210"/>
      <c r="K390" s="210"/>
      <c r="L390" s="210"/>
      <c r="M390" s="628"/>
      <c r="N390" s="210"/>
      <c r="O390" s="210"/>
      <c r="P390" s="210"/>
      <c r="Q390" s="210"/>
      <c r="R390" s="210"/>
      <c r="S390" s="210"/>
      <c r="T390" s="210"/>
      <c r="U390" s="210"/>
      <c r="V390" s="210"/>
      <c r="W390" s="210"/>
      <c r="X390" s="210"/>
      <c r="Y390" s="210"/>
      <c r="Z390" s="210"/>
    </row>
    <row r="391" ht="12.75" customHeight="1">
      <c r="A391" s="625"/>
      <c r="B391" s="625"/>
      <c r="C391" s="625"/>
      <c r="D391" s="627"/>
      <c r="E391" s="210"/>
      <c r="F391" s="210"/>
      <c r="G391" s="210"/>
      <c r="H391" s="210"/>
      <c r="I391" s="627"/>
      <c r="J391" s="210"/>
      <c r="K391" s="210"/>
      <c r="L391" s="210"/>
      <c r="M391" s="628"/>
      <c r="N391" s="210"/>
      <c r="O391" s="210"/>
      <c r="P391" s="210"/>
      <c r="Q391" s="210"/>
      <c r="R391" s="210"/>
      <c r="S391" s="210"/>
      <c r="T391" s="210"/>
      <c r="U391" s="210"/>
      <c r="V391" s="210"/>
      <c r="W391" s="210"/>
      <c r="X391" s="210"/>
      <c r="Y391" s="210"/>
      <c r="Z391" s="210"/>
    </row>
    <row r="392" ht="12.75" customHeight="1">
      <c r="A392" s="625"/>
      <c r="B392" s="625"/>
      <c r="C392" s="625"/>
      <c r="D392" s="627"/>
      <c r="E392" s="210"/>
      <c r="F392" s="210"/>
      <c r="G392" s="210"/>
      <c r="H392" s="210"/>
      <c r="I392" s="627"/>
      <c r="J392" s="210"/>
      <c r="K392" s="210"/>
      <c r="L392" s="210"/>
      <c r="M392" s="628"/>
      <c r="N392" s="210"/>
      <c r="O392" s="210"/>
      <c r="P392" s="210"/>
      <c r="Q392" s="210"/>
      <c r="R392" s="210"/>
      <c r="S392" s="210"/>
      <c r="T392" s="210"/>
      <c r="U392" s="210"/>
      <c r="V392" s="210"/>
      <c r="W392" s="210"/>
      <c r="X392" s="210"/>
      <c r="Y392" s="210"/>
      <c r="Z392" s="210"/>
    </row>
    <row r="393" ht="12.75" customHeight="1">
      <c r="A393" s="625"/>
      <c r="B393" s="625"/>
      <c r="C393" s="625"/>
      <c r="D393" s="627"/>
      <c r="E393" s="210"/>
      <c r="F393" s="210"/>
      <c r="G393" s="210"/>
      <c r="H393" s="210"/>
      <c r="I393" s="627"/>
      <c r="J393" s="210"/>
      <c r="K393" s="210"/>
      <c r="L393" s="210"/>
      <c r="M393" s="628"/>
      <c r="N393" s="210"/>
      <c r="O393" s="210"/>
      <c r="P393" s="210"/>
      <c r="Q393" s="210"/>
      <c r="R393" s="210"/>
      <c r="S393" s="210"/>
      <c r="T393" s="210"/>
      <c r="U393" s="210"/>
      <c r="V393" s="210"/>
      <c r="W393" s="210"/>
      <c r="X393" s="210"/>
      <c r="Y393" s="210"/>
      <c r="Z393" s="210"/>
    </row>
    <row r="394" ht="12.75" customHeight="1">
      <c r="A394" s="625"/>
      <c r="B394" s="625"/>
      <c r="C394" s="625"/>
      <c r="D394" s="627"/>
      <c r="E394" s="210"/>
      <c r="F394" s="210"/>
      <c r="G394" s="210"/>
      <c r="H394" s="210"/>
      <c r="I394" s="627"/>
      <c r="J394" s="210"/>
      <c r="K394" s="210"/>
      <c r="L394" s="210"/>
      <c r="M394" s="628"/>
      <c r="N394" s="210"/>
      <c r="O394" s="210"/>
      <c r="P394" s="210"/>
      <c r="Q394" s="210"/>
      <c r="R394" s="210"/>
      <c r="S394" s="210"/>
      <c r="T394" s="210"/>
      <c r="U394" s="210"/>
      <c r="V394" s="210"/>
      <c r="W394" s="210"/>
      <c r="X394" s="210"/>
      <c r="Y394" s="210"/>
      <c r="Z394" s="210"/>
    </row>
    <row r="395" ht="12.75" customHeight="1">
      <c r="A395" s="625"/>
      <c r="B395" s="625"/>
      <c r="C395" s="625"/>
      <c r="D395" s="627"/>
      <c r="E395" s="210"/>
      <c r="F395" s="210"/>
      <c r="G395" s="210"/>
      <c r="H395" s="210"/>
      <c r="I395" s="627"/>
      <c r="J395" s="210"/>
      <c r="K395" s="210"/>
      <c r="L395" s="210"/>
      <c r="M395" s="628"/>
      <c r="N395" s="210"/>
      <c r="O395" s="210"/>
      <c r="P395" s="210"/>
      <c r="Q395" s="210"/>
      <c r="R395" s="210"/>
      <c r="S395" s="210"/>
      <c r="T395" s="210"/>
      <c r="U395" s="210"/>
      <c r="V395" s="210"/>
      <c r="W395" s="210"/>
      <c r="X395" s="210"/>
      <c r="Y395" s="210"/>
      <c r="Z395" s="210"/>
    </row>
    <row r="396" ht="12.75" customHeight="1">
      <c r="A396" s="625"/>
      <c r="B396" s="625"/>
      <c r="C396" s="625"/>
      <c r="D396" s="627"/>
      <c r="E396" s="210"/>
      <c r="F396" s="210"/>
      <c r="G396" s="210"/>
      <c r="H396" s="210"/>
      <c r="I396" s="627"/>
      <c r="J396" s="210"/>
      <c r="K396" s="210"/>
      <c r="L396" s="210"/>
      <c r="M396" s="628"/>
      <c r="N396" s="210"/>
      <c r="O396" s="210"/>
      <c r="P396" s="210"/>
      <c r="Q396" s="210"/>
      <c r="R396" s="210"/>
      <c r="S396" s="210"/>
      <c r="T396" s="210"/>
      <c r="U396" s="210"/>
      <c r="V396" s="210"/>
      <c r="W396" s="210"/>
      <c r="X396" s="210"/>
      <c r="Y396" s="210"/>
      <c r="Z396" s="210"/>
    </row>
    <row r="397" ht="12.75" customHeight="1">
      <c r="A397" s="625"/>
      <c r="B397" s="625"/>
      <c r="C397" s="625"/>
      <c r="D397" s="627"/>
      <c r="E397" s="210"/>
      <c r="F397" s="210"/>
      <c r="G397" s="210"/>
      <c r="H397" s="210"/>
      <c r="I397" s="627"/>
      <c r="J397" s="210"/>
      <c r="K397" s="210"/>
      <c r="L397" s="210"/>
      <c r="M397" s="628"/>
      <c r="N397" s="210"/>
      <c r="O397" s="210"/>
      <c r="P397" s="210"/>
      <c r="Q397" s="210"/>
      <c r="R397" s="210"/>
      <c r="S397" s="210"/>
      <c r="T397" s="210"/>
      <c r="U397" s="210"/>
      <c r="V397" s="210"/>
      <c r="W397" s="210"/>
      <c r="X397" s="210"/>
      <c r="Y397" s="210"/>
      <c r="Z397" s="210"/>
    </row>
    <row r="398" ht="12.75" customHeight="1">
      <c r="A398" s="625"/>
      <c r="B398" s="625"/>
      <c r="C398" s="625"/>
      <c r="D398" s="627"/>
      <c r="E398" s="210"/>
      <c r="F398" s="210"/>
      <c r="G398" s="210"/>
      <c r="H398" s="210"/>
      <c r="I398" s="627"/>
      <c r="J398" s="210"/>
      <c r="K398" s="210"/>
      <c r="L398" s="210"/>
      <c r="M398" s="628"/>
      <c r="N398" s="210"/>
      <c r="O398" s="210"/>
      <c r="P398" s="210"/>
      <c r="Q398" s="210"/>
      <c r="R398" s="210"/>
      <c r="S398" s="210"/>
      <c r="T398" s="210"/>
      <c r="U398" s="210"/>
      <c r="V398" s="210"/>
      <c r="W398" s="210"/>
      <c r="X398" s="210"/>
      <c r="Y398" s="210"/>
      <c r="Z398" s="210"/>
    </row>
    <row r="399" ht="12.75" customHeight="1">
      <c r="A399" s="625"/>
      <c r="B399" s="625"/>
      <c r="C399" s="625"/>
      <c r="D399" s="627"/>
      <c r="E399" s="210"/>
      <c r="F399" s="210"/>
      <c r="G399" s="210"/>
      <c r="H399" s="210"/>
      <c r="I399" s="627"/>
      <c r="J399" s="210"/>
      <c r="K399" s="210"/>
      <c r="L399" s="210"/>
      <c r="M399" s="628"/>
      <c r="N399" s="210"/>
      <c r="O399" s="210"/>
      <c r="P399" s="210"/>
      <c r="Q399" s="210"/>
      <c r="R399" s="210"/>
      <c r="S399" s="210"/>
      <c r="T399" s="210"/>
      <c r="U399" s="210"/>
      <c r="V399" s="210"/>
      <c r="W399" s="210"/>
      <c r="X399" s="210"/>
      <c r="Y399" s="210"/>
      <c r="Z399" s="210"/>
    </row>
    <row r="400" ht="12.75" customHeight="1">
      <c r="A400" s="625"/>
      <c r="B400" s="625"/>
      <c r="C400" s="625"/>
      <c r="D400" s="627"/>
      <c r="E400" s="210"/>
      <c r="F400" s="210"/>
      <c r="G400" s="210"/>
      <c r="H400" s="210"/>
      <c r="I400" s="627"/>
      <c r="J400" s="210"/>
      <c r="K400" s="210"/>
      <c r="L400" s="210"/>
      <c r="M400" s="628"/>
      <c r="N400" s="210"/>
      <c r="O400" s="210"/>
      <c r="P400" s="210"/>
      <c r="Q400" s="210"/>
      <c r="R400" s="210"/>
      <c r="S400" s="210"/>
      <c r="T400" s="210"/>
      <c r="U400" s="210"/>
      <c r="V400" s="210"/>
      <c r="W400" s="210"/>
      <c r="X400" s="210"/>
      <c r="Y400" s="210"/>
      <c r="Z400" s="210"/>
    </row>
    <row r="401" ht="12.75" customHeight="1">
      <c r="A401" s="625"/>
      <c r="B401" s="625"/>
      <c r="C401" s="625"/>
      <c r="D401" s="627"/>
      <c r="E401" s="210"/>
      <c r="F401" s="210"/>
      <c r="G401" s="210"/>
      <c r="H401" s="210"/>
      <c r="I401" s="627"/>
      <c r="J401" s="210"/>
      <c r="K401" s="210"/>
      <c r="L401" s="210"/>
      <c r="M401" s="628"/>
      <c r="N401" s="210"/>
      <c r="O401" s="210"/>
      <c r="P401" s="210"/>
      <c r="Q401" s="210"/>
      <c r="R401" s="210"/>
      <c r="S401" s="210"/>
      <c r="T401" s="210"/>
      <c r="U401" s="210"/>
      <c r="V401" s="210"/>
      <c r="W401" s="210"/>
      <c r="X401" s="210"/>
      <c r="Y401" s="210"/>
      <c r="Z401" s="210"/>
    </row>
    <row r="402" ht="12.75" customHeight="1">
      <c r="A402" s="625"/>
      <c r="B402" s="625"/>
      <c r="C402" s="625"/>
      <c r="D402" s="627"/>
      <c r="E402" s="210"/>
      <c r="F402" s="210"/>
      <c r="G402" s="210"/>
      <c r="H402" s="210"/>
      <c r="I402" s="627"/>
      <c r="J402" s="210"/>
      <c r="K402" s="210"/>
      <c r="L402" s="210"/>
      <c r="M402" s="628"/>
      <c r="N402" s="210"/>
      <c r="O402" s="210"/>
      <c r="P402" s="210"/>
      <c r="Q402" s="210"/>
      <c r="R402" s="210"/>
      <c r="S402" s="210"/>
      <c r="T402" s="210"/>
      <c r="U402" s="210"/>
      <c r="V402" s="210"/>
      <c r="W402" s="210"/>
      <c r="X402" s="210"/>
      <c r="Y402" s="210"/>
      <c r="Z402" s="210"/>
    </row>
    <row r="403" ht="12.75" customHeight="1">
      <c r="A403" s="625"/>
      <c r="B403" s="625"/>
      <c r="C403" s="625"/>
      <c r="D403" s="627"/>
      <c r="E403" s="210"/>
      <c r="F403" s="210"/>
      <c r="G403" s="210"/>
      <c r="H403" s="210"/>
      <c r="I403" s="627"/>
      <c r="J403" s="210"/>
      <c r="K403" s="210"/>
      <c r="L403" s="210"/>
      <c r="M403" s="628"/>
      <c r="N403" s="210"/>
      <c r="O403" s="210"/>
      <c r="P403" s="210"/>
      <c r="Q403" s="210"/>
      <c r="R403" s="210"/>
      <c r="S403" s="210"/>
      <c r="T403" s="210"/>
      <c r="U403" s="210"/>
      <c r="V403" s="210"/>
      <c r="W403" s="210"/>
      <c r="X403" s="210"/>
      <c r="Y403" s="210"/>
      <c r="Z403" s="210"/>
    </row>
    <row r="404" ht="12.75" customHeight="1">
      <c r="A404" s="625"/>
      <c r="B404" s="625"/>
      <c r="C404" s="625"/>
      <c r="D404" s="627"/>
      <c r="E404" s="210"/>
      <c r="F404" s="210"/>
      <c r="G404" s="210"/>
      <c r="H404" s="210"/>
      <c r="I404" s="627"/>
      <c r="J404" s="210"/>
      <c r="K404" s="210"/>
      <c r="L404" s="210"/>
      <c r="M404" s="628"/>
      <c r="N404" s="210"/>
      <c r="O404" s="210"/>
      <c r="P404" s="210"/>
      <c r="Q404" s="210"/>
      <c r="R404" s="210"/>
      <c r="S404" s="210"/>
      <c r="T404" s="210"/>
      <c r="U404" s="210"/>
      <c r="V404" s="210"/>
      <c r="W404" s="210"/>
      <c r="X404" s="210"/>
      <c r="Y404" s="210"/>
      <c r="Z404" s="210"/>
    </row>
    <row r="405" ht="12.75" customHeight="1">
      <c r="A405" s="625"/>
      <c r="B405" s="625"/>
      <c r="C405" s="625"/>
      <c r="D405" s="627"/>
      <c r="E405" s="210"/>
      <c r="F405" s="210"/>
      <c r="G405" s="210"/>
      <c r="H405" s="210"/>
      <c r="I405" s="627"/>
      <c r="J405" s="210"/>
      <c r="K405" s="210"/>
      <c r="L405" s="210"/>
      <c r="M405" s="628"/>
      <c r="N405" s="210"/>
      <c r="O405" s="210"/>
      <c r="P405" s="210"/>
      <c r="Q405" s="210"/>
      <c r="R405" s="210"/>
      <c r="S405" s="210"/>
      <c r="T405" s="210"/>
      <c r="U405" s="210"/>
      <c r="V405" s="210"/>
      <c r="W405" s="210"/>
      <c r="X405" s="210"/>
      <c r="Y405" s="210"/>
      <c r="Z405" s="210"/>
    </row>
    <row r="406" ht="12.75" customHeight="1">
      <c r="A406" s="625"/>
      <c r="B406" s="625"/>
      <c r="C406" s="625"/>
      <c r="D406" s="627"/>
      <c r="E406" s="210"/>
      <c r="F406" s="210"/>
      <c r="G406" s="210"/>
      <c r="H406" s="210"/>
      <c r="I406" s="627"/>
      <c r="J406" s="210"/>
      <c r="K406" s="210"/>
      <c r="L406" s="210"/>
      <c r="M406" s="628"/>
      <c r="N406" s="210"/>
      <c r="O406" s="210"/>
      <c r="P406" s="210"/>
      <c r="Q406" s="210"/>
      <c r="R406" s="210"/>
      <c r="S406" s="210"/>
      <c r="T406" s="210"/>
      <c r="U406" s="210"/>
      <c r="V406" s="210"/>
      <c r="W406" s="210"/>
      <c r="X406" s="210"/>
      <c r="Y406" s="210"/>
      <c r="Z406" s="210"/>
    </row>
    <row r="407" ht="12.75" customHeight="1">
      <c r="A407" s="625"/>
      <c r="B407" s="625"/>
      <c r="C407" s="625"/>
      <c r="D407" s="627"/>
      <c r="E407" s="210"/>
      <c r="F407" s="210"/>
      <c r="G407" s="210"/>
      <c r="H407" s="210"/>
      <c r="I407" s="627"/>
      <c r="J407" s="210"/>
      <c r="K407" s="210"/>
      <c r="L407" s="210"/>
      <c r="M407" s="628"/>
      <c r="N407" s="210"/>
      <c r="O407" s="210"/>
      <c r="P407" s="210"/>
      <c r="Q407" s="210"/>
      <c r="R407" s="210"/>
      <c r="S407" s="210"/>
      <c r="T407" s="210"/>
      <c r="U407" s="210"/>
      <c r="V407" s="210"/>
      <c r="W407" s="210"/>
      <c r="X407" s="210"/>
      <c r="Y407" s="210"/>
      <c r="Z407" s="210"/>
    </row>
    <row r="408" ht="12.75" customHeight="1">
      <c r="A408" s="625"/>
      <c r="B408" s="625"/>
      <c r="C408" s="625"/>
      <c r="D408" s="627"/>
      <c r="E408" s="210"/>
      <c r="F408" s="210"/>
      <c r="G408" s="210"/>
      <c r="H408" s="210"/>
      <c r="I408" s="627"/>
      <c r="J408" s="210"/>
      <c r="K408" s="210"/>
      <c r="L408" s="210"/>
      <c r="M408" s="628"/>
      <c r="N408" s="210"/>
      <c r="O408" s="210"/>
      <c r="P408" s="210"/>
      <c r="Q408" s="210"/>
      <c r="R408" s="210"/>
      <c r="S408" s="210"/>
      <c r="T408" s="210"/>
      <c r="U408" s="210"/>
      <c r="V408" s="210"/>
      <c r="W408" s="210"/>
      <c r="X408" s="210"/>
      <c r="Y408" s="210"/>
      <c r="Z408" s="210"/>
    </row>
    <row r="409" ht="12.75" customHeight="1">
      <c r="A409" s="625"/>
      <c r="B409" s="625"/>
      <c r="C409" s="625"/>
      <c r="D409" s="627"/>
      <c r="E409" s="210"/>
      <c r="F409" s="210"/>
      <c r="G409" s="210"/>
      <c r="H409" s="210"/>
      <c r="I409" s="627"/>
      <c r="J409" s="210"/>
      <c r="K409" s="210"/>
      <c r="L409" s="210"/>
      <c r="M409" s="628"/>
      <c r="N409" s="210"/>
      <c r="O409" s="210"/>
      <c r="P409" s="210"/>
      <c r="Q409" s="210"/>
      <c r="R409" s="210"/>
      <c r="S409" s="210"/>
      <c r="T409" s="210"/>
      <c r="U409" s="210"/>
      <c r="V409" s="210"/>
      <c r="W409" s="210"/>
      <c r="X409" s="210"/>
      <c r="Y409" s="210"/>
      <c r="Z409" s="210"/>
    </row>
    <row r="410" ht="12.75" customHeight="1">
      <c r="A410" s="625"/>
      <c r="B410" s="625"/>
      <c r="C410" s="625"/>
      <c r="D410" s="627"/>
      <c r="E410" s="210"/>
      <c r="F410" s="210"/>
      <c r="G410" s="210"/>
      <c r="H410" s="210"/>
      <c r="I410" s="627"/>
      <c r="J410" s="210"/>
      <c r="K410" s="210"/>
      <c r="L410" s="210"/>
      <c r="M410" s="628"/>
      <c r="N410" s="210"/>
      <c r="O410" s="210"/>
      <c r="P410" s="210"/>
      <c r="Q410" s="210"/>
      <c r="R410" s="210"/>
      <c r="S410" s="210"/>
      <c r="T410" s="210"/>
      <c r="U410" s="210"/>
      <c r="V410" s="210"/>
      <c r="W410" s="210"/>
      <c r="X410" s="210"/>
      <c r="Y410" s="210"/>
      <c r="Z410" s="210"/>
    </row>
    <row r="411" ht="12.75" customHeight="1">
      <c r="A411" s="625"/>
      <c r="B411" s="625"/>
      <c r="C411" s="625"/>
      <c r="D411" s="627"/>
      <c r="E411" s="210"/>
      <c r="F411" s="210"/>
      <c r="G411" s="210"/>
      <c r="H411" s="210"/>
      <c r="I411" s="627"/>
      <c r="J411" s="210"/>
      <c r="K411" s="210"/>
      <c r="L411" s="210"/>
      <c r="M411" s="628"/>
      <c r="N411" s="210"/>
      <c r="O411" s="210"/>
      <c r="P411" s="210"/>
      <c r="Q411" s="210"/>
      <c r="R411" s="210"/>
      <c r="S411" s="210"/>
      <c r="T411" s="210"/>
      <c r="U411" s="210"/>
      <c r="V411" s="210"/>
      <c r="W411" s="210"/>
      <c r="X411" s="210"/>
      <c r="Y411" s="210"/>
      <c r="Z411" s="210"/>
    </row>
    <row r="412" ht="12.75" customHeight="1">
      <c r="A412" s="625"/>
      <c r="B412" s="625"/>
      <c r="C412" s="625"/>
      <c r="D412" s="627"/>
      <c r="E412" s="210"/>
      <c r="F412" s="210"/>
      <c r="G412" s="210"/>
      <c r="H412" s="210"/>
      <c r="I412" s="627"/>
      <c r="J412" s="210"/>
      <c r="K412" s="210"/>
      <c r="L412" s="210"/>
      <c r="M412" s="628"/>
      <c r="N412" s="210"/>
      <c r="O412" s="210"/>
      <c r="P412" s="210"/>
      <c r="Q412" s="210"/>
      <c r="R412" s="210"/>
      <c r="S412" s="210"/>
      <c r="T412" s="210"/>
      <c r="U412" s="210"/>
      <c r="V412" s="210"/>
      <c r="W412" s="210"/>
      <c r="X412" s="210"/>
      <c r="Y412" s="210"/>
      <c r="Z412" s="210"/>
    </row>
    <row r="413" ht="12.75" customHeight="1">
      <c r="A413" s="625"/>
      <c r="B413" s="625"/>
      <c r="C413" s="625"/>
      <c r="D413" s="627"/>
      <c r="E413" s="210"/>
      <c r="F413" s="210"/>
      <c r="G413" s="210"/>
      <c r="H413" s="210"/>
      <c r="I413" s="627"/>
      <c r="J413" s="210"/>
      <c r="K413" s="210"/>
      <c r="L413" s="210"/>
      <c r="M413" s="628"/>
      <c r="N413" s="210"/>
      <c r="O413" s="210"/>
      <c r="P413" s="210"/>
      <c r="Q413" s="210"/>
      <c r="R413" s="210"/>
      <c r="S413" s="210"/>
      <c r="T413" s="210"/>
      <c r="U413" s="210"/>
      <c r="V413" s="210"/>
      <c r="W413" s="210"/>
      <c r="X413" s="210"/>
      <c r="Y413" s="210"/>
      <c r="Z413" s="210"/>
    </row>
    <row r="414" ht="12.75" customHeight="1">
      <c r="A414" s="625"/>
      <c r="B414" s="625"/>
      <c r="C414" s="625"/>
      <c r="D414" s="627"/>
      <c r="E414" s="210"/>
      <c r="F414" s="210"/>
      <c r="G414" s="210"/>
      <c r="H414" s="210"/>
      <c r="I414" s="627"/>
      <c r="J414" s="210"/>
      <c r="K414" s="210"/>
      <c r="L414" s="210"/>
      <c r="M414" s="628"/>
      <c r="N414" s="210"/>
      <c r="O414" s="210"/>
      <c r="P414" s="210"/>
      <c r="Q414" s="210"/>
      <c r="R414" s="210"/>
      <c r="S414" s="210"/>
      <c r="T414" s="210"/>
      <c r="U414" s="210"/>
      <c r="V414" s="210"/>
      <c r="W414" s="210"/>
      <c r="X414" s="210"/>
      <c r="Y414" s="210"/>
      <c r="Z414" s="210"/>
    </row>
    <row r="415" ht="12.75" customHeight="1">
      <c r="A415" s="625"/>
      <c r="B415" s="625"/>
      <c r="C415" s="625"/>
      <c r="D415" s="627"/>
      <c r="E415" s="210"/>
      <c r="F415" s="210"/>
      <c r="G415" s="210"/>
      <c r="H415" s="210"/>
      <c r="I415" s="627"/>
      <c r="J415" s="210"/>
      <c r="K415" s="210"/>
      <c r="L415" s="210"/>
      <c r="M415" s="628"/>
      <c r="N415" s="210"/>
      <c r="O415" s="210"/>
      <c r="P415" s="210"/>
      <c r="Q415" s="210"/>
      <c r="R415" s="210"/>
      <c r="S415" s="210"/>
      <c r="T415" s="210"/>
      <c r="U415" s="210"/>
      <c r="V415" s="210"/>
      <c r="W415" s="210"/>
      <c r="X415" s="210"/>
      <c r="Y415" s="210"/>
      <c r="Z415" s="210"/>
    </row>
    <row r="416" ht="12.75" customHeight="1">
      <c r="A416" s="625"/>
      <c r="B416" s="625"/>
      <c r="C416" s="625"/>
      <c r="D416" s="627"/>
      <c r="E416" s="210"/>
      <c r="F416" s="210"/>
      <c r="G416" s="210"/>
      <c r="H416" s="210"/>
      <c r="I416" s="627"/>
      <c r="J416" s="210"/>
      <c r="K416" s="210"/>
      <c r="L416" s="210"/>
      <c r="M416" s="628"/>
      <c r="N416" s="210"/>
      <c r="O416" s="210"/>
      <c r="P416" s="210"/>
      <c r="Q416" s="210"/>
      <c r="R416" s="210"/>
      <c r="S416" s="210"/>
      <c r="T416" s="210"/>
      <c r="U416" s="210"/>
      <c r="V416" s="210"/>
      <c r="W416" s="210"/>
      <c r="X416" s="210"/>
      <c r="Y416" s="210"/>
      <c r="Z416" s="210"/>
    </row>
    <row r="417" ht="12.75" customHeight="1">
      <c r="A417" s="625"/>
      <c r="B417" s="625"/>
      <c r="C417" s="625"/>
      <c r="D417" s="627"/>
      <c r="E417" s="210"/>
      <c r="F417" s="210"/>
      <c r="G417" s="210"/>
      <c r="H417" s="210"/>
      <c r="I417" s="627"/>
      <c r="J417" s="210"/>
      <c r="K417" s="210"/>
      <c r="L417" s="210"/>
      <c r="M417" s="628"/>
      <c r="N417" s="210"/>
      <c r="O417" s="210"/>
      <c r="P417" s="210"/>
      <c r="Q417" s="210"/>
      <c r="R417" s="210"/>
      <c r="S417" s="210"/>
      <c r="T417" s="210"/>
      <c r="U417" s="210"/>
      <c r="V417" s="210"/>
      <c r="W417" s="210"/>
      <c r="X417" s="210"/>
      <c r="Y417" s="210"/>
      <c r="Z417" s="210"/>
    </row>
    <row r="418" ht="12.75" customHeight="1">
      <c r="A418" s="625"/>
      <c r="B418" s="625"/>
      <c r="C418" s="625"/>
      <c r="D418" s="627"/>
      <c r="E418" s="210"/>
      <c r="F418" s="210"/>
      <c r="G418" s="210"/>
      <c r="H418" s="210"/>
      <c r="I418" s="627"/>
      <c r="J418" s="210"/>
      <c r="K418" s="210"/>
      <c r="L418" s="210"/>
      <c r="M418" s="628"/>
      <c r="N418" s="210"/>
      <c r="O418" s="210"/>
      <c r="P418" s="210"/>
      <c r="Q418" s="210"/>
      <c r="R418" s="210"/>
      <c r="S418" s="210"/>
      <c r="T418" s="210"/>
      <c r="U418" s="210"/>
      <c r="V418" s="210"/>
      <c r="W418" s="210"/>
      <c r="X418" s="210"/>
      <c r="Y418" s="210"/>
      <c r="Z418" s="210"/>
    </row>
    <row r="419" ht="12.75" customHeight="1">
      <c r="A419" s="625"/>
      <c r="B419" s="625"/>
      <c r="C419" s="625"/>
      <c r="D419" s="627"/>
      <c r="E419" s="210"/>
      <c r="F419" s="210"/>
      <c r="G419" s="210"/>
      <c r="H419" s="210"/>
      <c r="I419" s="627"/>
      <c r="J419" s="210"/>
      <c r="K419" s="210"/>
      <c r="L419" s="210"/>
      <c r="M419" s="628"/>
      <c r="N419" s="210"/>
      <c r="O419" s="210"/>
      <c r="P419" s="210"/>
      <c r="Q419" s="210"/>
      <c r="R419" s="210"/>
      <c r="S419" s="210"/>
      <c r="T419" s="210"/>
      <c r="U419" s="210"/>
      <c r="V419" s="210"/>
      <c r="W419" s="210"/>
      <c r="X419" s="210"/>
      <c r="Y419" s="210"/>
      <c r="Z419" s="210"/>
    </row>
    <row r="420" ht="12.75" customHeight="1">
      <c r="A420" s="625"/>
      <c r="B420" s="625"/>
      <c r="C420" s="625"/>
      <c r="D420" s="627"/>
      <c r="E420" s="210"/>
      <c r="F420" s="210"/>
      <c r="G420" s="210"/>
      <c r="H420" s="210"/>
      <c r="I420" s="627"/>
      <c r="J420" s="210"/>
      <c r="K420" s="210"/>
      <c r="L420" s="210"/>
      <c r="M420" s="628"/>
      <c r="N420" s="210"/>
      <c r="O420" s="210"/>
      <c r="P420" s="210"/>
      <c r="Q420" s="210"/>
      <c r="R420" s="210"/>
      <c r="S420" s="210"/>
      <c r="T420" s="210"/>
      <c r="U420" s="210"/>
      <c r="V420" s="210"/>
      <c r="W420" s="210"/>
      <c r="X420" s="210"/>
      <c r="Y420" s="210"/>
      <c r="Z420" s="210"/>
    </row>
    <row r="421" ht="12.75" customHeight="1">
      <c r="A421" s="625"/>
      <c r="B421" s="625"/>
      <c r="C421" s="625"/>
      <c r="D421" s="627"/>
      <c r="E421" s="210"/>
      <c r="F421" s="210"/>
      <c r="G421" s="210"/>
      <c r="H421" s="210"/>
      <c r="I421" s="627"/>
      <c r="J421" s="210"/>
      <c r="K421" s="210"/>
      <c r="L421" s="210"/>
      <c r="M421" s="628"/>
      <c r="N421" s="210"/>
      <c r="O421" s="210"/>
      <c r="P421" s="210"/>
      <c r="Q421" s="210"/>
      <c r="R421" s="210"/>
      <c r="S421" s="210"/>
      <c r="T421" s="210"/>
      <c r="U421" s="210"/>
      <c r="V421" s="210"/>
      <c r="W421" s="210"/>
      <c r="X421" s="210"/>
      <c r="Y421" s="210"/>
      <c r="Z421" s="210"/>
    </row>
    <row r="422" ht="12.75" customHeight="1">
      <c r="A422" s="625"/>
      <c r="B422" s="625"/>
      <c r="C422" s="625"/>
      <c r="D422" s="627"/>
      <c r="E422" s="210"/>
      <c r="F422" s="210"/>
      <c r="G422" s="210"/>
      <c r="H422" s="210"/>
      <c r="I422" s="627"/>
      <c r="J422" s="210"/>
      <c r="K422" s="210"/>
      <c r="L422" s="210"/>
      <c r="M422" s="628"/>
      <c r="N422" s="210"/>
      <c r="O422" s="210"/>
      <c r="P422" s="210"/>
      <c r="Q422" s="210"/>
      <c r="R422" s="210"/>
      <c r="S422" s="210"/>
      <c r="T422" s="210"/>
      <c r="U422" s="210"/>
      <c r="V422" s="210"/>
      <c r="W422" s="210"/>
      <c r="X422" s="210"/>
      <c r="Y422" s="210"/>
      <c r="Z422" s="210"/>
    </row>
    <row r="423" ht="12.75" customHeight="1">
      <c r="A423" s="625"/>
      <c r="B423" s="625"/>
      <c r="C423" s="625"/>
      <c r="D423" s="627"/>
      <c r="E423" s="210"/>
      <c r="F423" s="210"/>
      <c r="G423" s="210"/>
      <c r="H423" s="210"/>
      <c r="I423" s="627"/>
      <c r="J423" s="210"/>
      <c r="K423" s="210"/>
      <c r="L423" s="210"/>
      <c r="M423" s="628"/>
      <c r="N423" s="210"/>
      <c r="O423" s="210"/>
      <c r="P423" s="210"/>
      <c r="Q423" s="210"/>
      <c r="R423" s="210"/>
      <c r="S423" s="210"/>
      <c r="T423" s="210"/>
      <c r="U423" s="210"/>
      <c r="V423" s="210"/>
      <c r="W423" s="210"/>
      <c r="X423" s="210"/>
      <c r="Y423" s="210"/>
      <c r="Z423" s="210"/>
    </row>
    <row r="424" ht="12.75" customHeight="1">
      <c r="A424" s="625"/>
      <c r="B424" s="625"/>
      <c r="C424" s="625"/>
      <c r="D424" s="627"/>
      <c r="E424" s="210"/>
      <c r="F424" s="210"/>
      <c r="G424" s="210"/>
      <c r="H424" s="210"/>
      <c r="I424" s="627"/>
      <c r="J424" s="210"/>
      <c r="K424" s="210"/>
      <c r="L424" s="210"/>
      <c r="M424" s="628"/>
      <c r="N424" s="210"/>
      <c r="O424" s="210"/>
      <c r="P424" s="210"/>
      <c r="Q424" s="210"/>
      <c r="R424" s="210"/>
      <c r="S424" s="210"/>
      <c r="T424" s="210"/>
      <c r="U424" s="210"/>
      <c r="V424" s="210"/>
      <c r="W424" s="210"/>
      <c r="X424" s="210"/>
      <c r="Y424" s="210"/>
      <c r="Z424" s="210"/>
    </row>
    <row r="425" ht="12.75" customHeight="1">
      <c r="A425" s="625"/>
      <c r="B425" s="625"/>
      <c r="C425" s="625"/>
      <c r="D425" s="627"/>
      <c r="E425" s="210"/>
      <c r="F425" s="210"/>
      <c r="G425" s="210"/>
      <c r="H425" s="210"/>
      <c r="I425" s="627"/>
      <c r="J425" s="210"/>
      <c r="K425" s="210"/>
      <c r="L425" s="210"/>
      <c r="M425" s="628"/>
      <c r="N425" s="210"/>
      <c r="O425" s="210"/>
      <c r="P425" s="210"/>
      <c r="Q425" s="210"/>
      <c r="R425" s="210"/>
      <c r="S425" s="210"/>
      <c r="T425" s="210"/>
      <c r="U425" s="210"/>
      <c r="V425" s="210"/>
      <c r="W425" s="210"/>
      <c r="X425" s="210"/>
      <c r="Y425" s="210"/>
      <c r="Z425" s="210"/>
    </row>
    <row r="426" ht="12.75" customHeight="1">
      <c r="A426" s="625"/>
      <c r="B426" s="625"/>
      <c r="C426" s="625"/>
      <c r="D426" s="627"/>
      <c r="E426" s="210"/>
      <c r="F426" s="210"/>
      <c r="G426" s="210"/>
      <c r="H426" s="210"/>
      <c r="I426" s="627"/>
      <c r="J426" s="210"/>
      <c r="K426" s="210"/>
      <c r="L426" s="210"/>
      <c r="M426" s="628"/>
      <c r="N426" s="210"/>
      <c r="O426" s="210"/>
      <c r="P426" s="210"/>
      <c r="Q426" s="210"/>
      <c r="R426" s="210"/>
      <c r="S426" s="210"/>
      <c r="T426" s="210"/>
      <c r="U426" s="210"/>
      <c r="V426" s="210"/>
      <c r="W426" s="210"/>
      <c r="X426" s="210"/>
      <c r="Y426" s="210"/>
      <c r="Z426" s="210"/>
    </row>
    <row r="427" ht="12.75" customHeight="1">
      <c r="A427" s="625"/>
      <c r="B427" s="625"/>
      <c r="C427" s="625"/>
      <c r="D427" s="627"/>
      <c r="E427" s="210"/>
      <c r="F427" s="210"/>
      <c r="G427" s="210"/>
      <c r="H427" s="210"/>
      <c r="I427" s="627"/>
      <c r="J427" s="210"/>
      <c r="K427" s="210"/>
      <c r="L427" s="210"/>
      <c r="M427" s="628"/>
      <c r="N427" s="210"/>
      <c r="O427" s="210"/>
      <c r="P427" s="210"/>
      <c r="Q427" s="210"/>
      <c r="R427" s="210"/>
      <c r="S427" s="210"/>
      <c r="T427" s="210"/>
      <c r="U427" s="210"/>
      <c r="V427" s="210"/>
      <c r="W427" s="210"/>
      <c r="X427" s="210"/>
      <c r="Y427" s="210"/>
      <c r="Z427" s="210"/>
    </row>
    <row r="428" ht="12.75" customHeight="1">
      <c r="A428" s="625"/>
      <c r="B428" s="625"/>
      <c r="C428" s="625"/>
      <c r="D428" s="627"/>
      <c r="E428" s="210"/>
      <c r="F428" s="210"/>
      <c r="G428" s="210"/>
      <c r="H428" s="210"/>
      <c r="I428" s="627"/>
      <c r="J428" s="210"/>
      <c r="K428" s="210"/>
      <c r="L428" s="210"/>
      <c r="M428" s="628"/>
      <c r="N428" s="210"/>
      <c r="O428" s="210"/>
      <c r="P428" s="210"/>
      <c r="Q428" s="210"/>
      <c r="R428" s="210"/>
      <c r="S428" s="210"/>
      <c r="T428" s="210"/>
      <c r="U428" s="210"/>
      <c r="V428" s="210"/>
      <c r="W428" s="210"/>
      <c r="X428" s="210"/>
      <c r="Y428" s="210"/>
      <c r="Z428" s="210"/>
    </row>
    <row r="429" ht="12.75" customHeight="1">
      <c r="A429" s="625"/>
      <c r="B429" s="625"/>
      <c r="C429" s="625"/>
      <c r="D429" s="627"/>
      <c r="E429" s="210"/>
      <c r="F429" s="210"/>
      <c r="G429" s="210"/>
      <c r="H429" s="210"/>
      <c r="I429" s="627"/>
      <c r="J429" s="210"/>
      <c r="K429" s="210"/>
      <c r="L429" s="210"/>
      <c r="M429" s="628"/>
      <c r="N429" s="210"/>
      <c r="O429" s="210"/>
      <c r="P429" s="210"/>
      <c r="Q429" s="210"/>
      <c r="R429" s="210"/>
      <c r="S429" s="210"/>
      <c r="T429" s="210"/>
      <c r="U429" s="210"/>
      <c r="V429" s="210"/>
      <c r="W429" s="210"/>
      <c r="X429" s="210"/>
      <c r="Y429" s="210"/>
      <c r="Z429" s="210"/>
    </row>
    <row r="430" ht="12.75" customHeight="1">
      <c r="A430" s="625"/>
      <c r="B430" s="625"/>
      <c r="C430" s="625"/>
      <c r="D430" s="627"/>
      <c r="E430" s="210"/>
      <c r="F430" s="210"/>
      <c r="G430" s="210"/>
      <c r="H430" s="210"/>
      <c r="I430" s="627"/>
      <c r="J430" s="210"/>
      <c r="K430" s="210"/>
      <c r="L430" s="210"/>
      <c r="M430" s="628"/>
      <c r="N430" s="210"/>
      <c r="O430" s="210"/>
      <c r="P430" s="210"/>
      <c r="Q430" s="210"/>
      <c r="R430" s="210"/>
      <c r="S430" s="210"/>
      <c r="T430" s="210"/>
      <c r="U430" s="210"/>
      <c r="V430" s="210"/>
      <c r="W430" s="210"/>
      <c r="X430" s="210"/>
      <c r="Y430" s="210"/>
      <c r="Z430" s="210"/>
    </row>
    <row r="431" ht="12.75" customHeight="1">
      <c r="A431" s="625"/>
      <c r="B431" s="625"/>
      <c r="C431" s="625"/>
      <c r="D431" s="627"/>
      <c r="E431" s="210"/>
      <c r="F431" s="210"/>
      <c r="G431" s="210"/>
      <c r="H431" s="210"/>
      <c r="I431" s="627"/>
      <c r="J431" s="210"/>
      <c r="K431" s="210"/>
      <c r="L431" s="210"/>
      <c r="M431" s="628"/>
      <c r="N431" s="210"/>
      <c r="O431" s="210"/>
      <c r="P431" s="210"/>
      <c r="Q431" s="210"/>
      <c r="R431" s="210"/>
      <c r="S431" s="210"/>
      <c r="T431" s="210"/>
      <c r="U431" s="210"/>
      <c r="V431" s="210"/>
      <c r="W431" s="210"/>
      <c r="X431" s="210"/>
      <c r="Y431" s="210"/>
      <c r="Z431" s="210"/>
    </row>
    <row r="432" ht="12.75" customHeight="1">
      <c r="A432" s="625"/>
      <c r="B432" s="625"/>
      <c r="C432" s="625"/>
      <c r="D432" s="627"/>
      <c r="E432" s="210"/>
      <c r="F432" s="210"/>
      <c r="G432" s="210"/>
      <c r="H432" s="210"/>
      <c r="I432" s="627"/>
      <c r="J432" s="210"/>
      <c r="K432" s="210"/>
      <c r="L432" s="210"/>
      <c r="M432" s="628"/>
      <c r="N432" s="210"/>
      <c r="O432" s="210"/>
      <c r="P432" s="210"/>
      <c r="Q432" s="210"/>
      <c r="R432" s="210"/>
      <c r="S432" s="210"/>
      <c r="T432" s="210"/>
      <c r="U432" s="210"/>
      <c r="V432" s="210"/>
      <c r="W432" s="210"/>
      <c r="X432" s="210"/>
      <c r="Y432" s="210"/>
      <c r="Z432" s="210"/>
    </row>
    <row r="433" ht="12.75" customHeight="1">
      <c r="A433" s="625"/>
      <c r="B433" s="625"/>
      <c r="C433" s="625"/>
      <c r="D433" s="627"/>
      <c r="E433" s="210"/>
      <c r="F433" s="210"/>
      <c r="G433" s="210"/>
      <c r="H433" s="210"/>
      <c r="I433" s="627"/>
      <c r="J433" s="210"/>
      <c r="K433" s="210"/>
      <c r="L433" s="210"/>
      <c r="M433" s="628"/>
      <c r="N433" s="210"/>
      <c r="O433" s="210"/>
      <c r="P433" s="210"/>
      <c r="Q433" s="210"/>
      <c r="R433" s="210"/>
      <c r="S433" s="210"/>
      <c r="T433" s="210"/>
      <c r="U433" s="210"/>
      <c r="V433" s="210"/>
      <c r="W433" s="210"/>
      <c r="X433" s="210"/>
      <c r="Y433" s="210"/>
      <c r="Z433" s="210"/>
    </row>
    <row r="434" ht="12.75" customHeight="1">
      <c r="A434" s="625"/>
      <c r="B434" s="625"/>
      <c r="C434" s="625"/>
      <c r="D434" s="627"/>
      <c r="E434" s="210"/>
      <c r="F434" s="210"/>
      <c r="G434" s="210"/>
      <c r="H434" s="210"/>
      <c r="I434" s="627"/>
      <c r="J434" s="210"/>
      <c r="K434" s="210"/>
      <c r="L434" s="210"/>
      <c r="M434" s="628"/>
      <c r="N434" s="210"/>
      <c r="O434" s="210"/>
      <c r="P434" s="210"/>
      <c r="Q434" s="210"/>
      <c r="R434" s="210"/>
      <c r="S434" s="210"/>
      <c r="T434" s="210"/>
      <c r="U434" s="210"/>
      <c r="V434" s="210"/>
      <c r="W434" s="210"/>
      <c r="X434" s="210"/>
      <c r="Y434" s="210"/>
      <c r="Z434" s="210"/>
    </row>
    <row r="435" ht="12.75" customHeight="1">
      <c r="A435" s="625"/>
      <c r="B435" s="625"/>
      <c r="C435" s="625"/>
      <c r="D435" s="627"/>
      <c r="E435" s="210"/>
      <c r="F435" s="210"/>
      <c r="G435" s="210"/>
      <c r="H435" s="210"/>
      <c r="I435" s="627"/>
      <c r="J435" s="210"/>
      <c r="K435" s="210"/>
      <c r="L435" s="210"/>
      <c r="M435" s="628"/>
      <c r="N435" s="210"/>
      <c r="O435" s="210"/>
      <c r="P435" s="210"/>
      <c r="Q435" s="210"/>
      <c r="R435" s="210"/>
      <c r="S435" s="210"/>
      <c r="T435" s="210"/>
      <c r="U435" s="210"/>
      <c r="V435" s="210"/>
      <c r="W435" s="210"/>
      <c r="X435" s="210"/>
      <c r="Y435" s="210"/>
      <c r="Z435" s="210"/>
    </row>
    <row r="436" ht="12.75" customHeight="1">
      <c r="A436" s="625"/>
      <c r="B436" s="625"/>
      <c r="C436" s="625"/>
      <c r="D436" s="627"/>
      <c r="E436" s="210"/>
      <c r="F436" s="210"/>
      <c r="G436" s="210"/>
      <c r="H436" s="210"/>
      <c r="I436" s="627"/>
      <c r="J436" s="210"/>
      <c r="K436" s="210"/>
      <c r="L436" s="210"/>
      <c r="M436" s="628"/>
      <c r="N436" s="210"/>
      <c r="O436" s="210"/>
      <c r="P436" s="210"/>
      <c r="Q436" s="210"/>
      <c r="R436" s="210"/>
      <c r="S436" s="210"/>
      <c r="T436" s="210"/>
      <c r="U436" s="210"/>
      <c r="V436" s="210"/>
      <c r="W436" s="210"/>
      <c r="X436" s="210"/>
      <c r="Y436" s="210"/>
      <c r="Z436" s="210"/>
    </row>
    <row r="437" ht="12.75" customHeight="1">
      <c r="A437" s="625"/>
      <c r="B437" s="625"/>
      <c r="C437" s="625"/>
      <c r="D437" s="627"/>
      <c r="E437" s="210"/>
      <c r="F437" s="210"/>
      <c r="G437" s="210"/>
      <c r="H437" s="210"/>
      <c r="I437" s="627"/>
      <c r="J437" s="210"/>
      <c r="K437" s="210"/>
      <c r="L437" s="210"/>
      <c r="M437" s="628"/>
      <c r="N437" s="210"/>
      <c r="O437" s="210"/>
      <c r="P437" s="210"/>
      <c r="Q437" s="210"/>
      <c r="R437" s="210"/>
      <c r="S437" s="210"/>
      <c r="T437" s="210"/>
      <c r="U437" s="210"/>
      <c r="V437" s="210"/>
      <c r="W437" s="210"/>
      <c r="X437" s="210"/>
      <c r="Y437" s="210"/>
      <c r="Z437" s="210"/>
    </row>
    <row r="438" ht="12.75" customHeight="1">
      <c r="A438" s="625"/>
      <c r="B438" s="625"/>
      <c r="C438" s="625"/>
      <c r="D438" s="627"/>
      <c r="E438" s="210"/>
      <c r="F438" s="210"/>
      <c r="G438" s="210"/>
      <c r="H438" s="210"/>
      <c r="I438" s="627"/>
      <c r="J438" s="210"/>
      <c r="K438" s="210"/>
      <c r="L438" s="210"/>
      <c r="M438" s="628"/>
      <c r="N438" s="210"/>
      <c r="O438" s="210"/>
      <c r="P438" s="210"/>
      <c r="Q438" s="210"/>
      <c r="R438" s="210"/>
      <c r="S438" s="210"/>
      <c r="T438" s="210"/>
      <c r="U438" s="210"/>
      <c r="V438" s="210"/>
      <c r="W438" s="210"/>
      <c r="X438" s="210"/>
      <c r="Y438" s="210"/>
      <c r="Z438" s="210"/>
    </row>
    <row r="439" ht="12.75" customHeight="1">
      <c r="A439" s="625"/>
      <c r="B439" s="625"/>
      <c r="C439" s="625"/>
      <c r="D439" s="627"/>
      <c r="E439" s="210"/>
      <c r="F439" s="210"/>
      <c r="G439" s="210"/>
      <c r="H439" s="210"/>
      <c r="I439" s="627"/>
      <c r="J439" s="210"/>
      <c r="K439" s="210"/>
      <c r="L439" s="210"/>
      <c r="M439" s="628"/>
      <c r="N439" s="210"/>
      <c r="O439" s="210"/>
      <c r="P439" s="210"/>
      <c r="Q439" s="210"/>
      <c r="R439" s="210"/>
      <c r="S439" s="210"/>
      <c r="T439" s="210"/>
      <c r="U439" s="210"/>
      <c r="V439" s="210"/>
      <c r="W439" s="210"/>
      <c r="X439" s="210"/>
      <c r="Y439" s="210"/>
      <c r="Z439" s="210"/>
    </row>
    <row r="440" ht="12.75" customHeight="1">
      <c r="A440" s="625"/>
      <c r="B440" s="625"/>
      <c r="C440" s="625"/>
      <c r="D440" s="627"/>
      <c r="E440" s="210"/>
      <c r="F440" s="210"/>
      <c r="G440" s="210"/>
      <c r="H440" s="210"/>
      <c r="I440" s="627"/>
      <c r="J440" s="210"/>
      <c r="K440" s="210"/>
      <c r="L440" s="210"/>
      <c r="M440" s="628"/>
      <c r="N440" s="210"/>
      <c r="O440" s="210"/>
      <c r="P440" s="210"/>
      <c r="Q440" s="210"/>
      <c r="R440" s="210"/>
      <c r="S440" s="210"/>
      <c r="T440" s="210"/>
      <c r="U440" s="210"/>
      <c r="V440" s="210"/>
      <c r="W440" s="210"/>
      <c r="X440" s="210"/>
      <c r="Y440" s="210"/>
      <c r="Z440" s="210"/>
    </row>
    <row r="441" ht="12.75" customHeight="1">
      <c r="A441" s="625"/>
      <c r="B441" s="625"/>
      <c r="C441" s="625"/>
      <c r="D441" s="627"/>
      <c r="E441" s="210"/>
      <c r="F441" s="210"/>
      <c r="G441" s="210"/>
      <c r="H441" s="210"/>
      <c r="I441" s="627"/>
      <c r="J441" s="210"/>
      <c r="K441" s="210"/>
      <c r="L441" s="210"/>
      <c r="M441" s="628"/>
      <c r="N441" s="210"/>
      <c r="O441" s="210"/>
      <c r="P441" s="210"/>
      <c r="Q441" s="210"/>
      <c r="R441" s="210"/>
      <c r="S441" s="210"/>
      <c r="T441" s="210"/>
      <c r="U441" s="210"/>
      <c r="V441" s="210"/>
      <c r="W441" s="210"/>
      <c r="X441" s="210"/>
      <c r="Y441" s="210"/>
      <c r="Z441" s="210"/>
    </row>
    <row r="442" ht="12.75" customHeight="1">
      <c r="A442" s="625"/>
      <c r="B442" s="625"/>
      <c r="C442" s="625"/>
      <c r="D442" s="627"/>
      <c r="E442" s="210"/>
      <c r="F442" s="210"/>
      <c r="G442" s="210"/>
      <c r="H442" s="210"/>
      <c r="I442" s="627"/>
      <c r="J442" s="210"/>
      <c r="K442" s="210"/>
      <c r="L442" s="210"/>
      <c r="M442" s="628"/>
      <c r="N442" s="210"/>
      <c r="O442" s="210"/>
      <c r="P442" s="210"/>
      <c r="Q442" s="210"/>
      <c r="R442" s="210"/>
      <c r="S442" s="210"/>
      <c r="T442" s="210"/>
      <c r="U442" s="210"/>
      <c r="V442" s="210"/>
      <c r="W442" s="210"/>
      <c r="X442" s="210"/>
      <c r="Y442" s="210"/>
      <c r="Z442" s="210"/>
    </row>
    <row r="443" ht="12.75" customHeight="1">
      <c r="A443" s="625"/>
      <c r="B443" s="625"/>
      <c r="C443" s="625"/>
      <c r="D443" s="627"/>
      <c r="E443" s="210"/>
      <c r="F443" s="210"/>
      <c r="G443" s="210"/>
      <c r="H443" s="210"/>
      <c r="I443" s="627"/>
      <c r="J443" s="210"/>
      <c r="K443" s="210"/>
      <c r="L443" s="210"/>
      <c r="M443" s="628"/>
      <c r="N443" s="210"/>
      <c r="O443" s="210"/>
      <c r="P443" s="210"/>
      <c r="Q443" s="210"/>
      <c r="R443" s="210"/>
      <c r="S443" s="210"/>
      <c r="T443" s="210"/>
      <c r="U443" s="210"/>
      <c r="V443" s="210"/>
      <c r="W443" s="210"/>
      <c r="X443" s="210"/>
      <c r="Y443" s="210"/>
      <c r="Z443" s="210"/>
    </row>
    <row r="444" ht="12.75" customHeight="1">
      <c r="A444" s="625"/>
      <c r="B444" s="625"/>
      <c r="C444" s="625"/>
      <c r="D444" s="627"/>
      <c r="E444" s="210"/>
      <c r="F444" s="210"/>
      <c r="G444" s="210"/>
      <c r="H444" s="210"/>
      <c r="I444" s="627"/>
      <c r="J444" s="210"/>
      <c r="K444" s="210"/>
      <c r="L444" s="210"/>
      <c r="M444" s="628"/>
      <c r="N444" s="210"/>
      <c r="O444" s="210"/>
      <c r="P444" s="210"/>
      <c r="Q444" s="210"/>
      <c r="R444" s="210"/>
      <c r="S444" s="210"/>
      <c r="T444" s="210"/>
      <c r="U444" s="210"/>
      <c r="V444" s="210"/>
      <c r="W444" s="210"/>
      <c r="X444" s="210"/>
      <c r="Y444" s="210"/>
      <c r="Z444" s="210"/>
    </row>
    <row r="445" ht="12.75" customHeight="1">
      <c r="A445" s="625"/>
      <c r="B445" s="625"/>
      <c r="C445" s="625"/>
      <c r="D445" s="627"/>
      <c r="E445" s="210"/>
      <c r="F445" s="210"/>
      <c r="G445" s="210"/>
      <c r="H445" s="210"/>
      <c r="I445" s="627"/>
      <c r="J445" s="210"/>
      <c r="K445" s="210"/>
      <c r="L445" s="210"/>
      <c r="M445" s="628"/>
      <c r="N445" s="210"/>
      <c r="O445" s="210"/>
      <c r="P445" s="210"/>
      <c r="Q445" s="210"/>
      <c r="R445" s="210"/>
      <c r="S445" s="210"/>
      <c r="T445" s="210"/>
      <c r="U445" s="210"/>
      <c r="V445" s="210"/>
      <c r="W445" s="210"/>
      <c r="X445" s="210"/>
      <c r="Y445" s="210"/>
      <c r="Z445" s="210"/>
    </row>
    <row r="446" ht="12.75" customHeight="1">
      <c r="A446" s="625"/>
      <c r="B446" s="625"/>
      <c r="C446" s="625"/>
      <c r="D446" s="627"/>
      <c r="E446" s="210"/>
      <c r="F446" s="210"/>
      <c r="G446" s="210"/>
      <c r="H446" s="210"/>
      <c r="I446" s="627"/>
      <c r="J446" s="210"/>
      <c r="K446" s="210"/>
      <c r="L446" s="210"/>
      <c r="M446" s="628"/>
      <c r="N446" s="210"/>
      <c r="O446" s="210"/>
      <c r="P446" s="210"/>
      <c r="Q446" s="210"/>
      <c r="R446" s="210"/>
      <c r="S446" s="210"/>
      <c r="T446" s="210"/>
      <c r="U446" s="210"/>
      <c r="V446" s="210"/>
      <c r="W446" s="210"/>
      <c r="X446" s="210"/>
      <c r="Y446" s="210"/>
      <c r="Z446" s="210"/>
    </row>
    <row r="447" ht="12.75" customHeight="1">
      <c r="A447" s="625"/>
      <c r="B447" s="625"/>
      <c r="C447" s="625"/>
      <c r="D447" s="627"/>
      <c r="E447" s="210"/>
      <c r="F447" s="210"/>
      <c r="G447" s="210"/>
      <c r="H447" s="210"/>
      <c r="I447" s="627"/>
      <c r="J447" s="210"/>
      <c r="K447" s="210"/>
      <c r="L447" s="210"/>
      <c r="M447" s="628"/>
      <c r="N447" s="210"/>
      <c r="O447" s="210"/>
      <c r="P447" s="210"/>
      <c r="Q447" s="210"/>
      <c r="R447" s="210"/>
      <c r="S447" s="210"/>
      <c r="T447" s="210"/>
      <c r="U447" s="210"/>
      <c r="V447" s="210"/>
      <c r="W447" s="210"/>
      <c r="X447" s="210"/>
      <c r="Y447" s="210"/>
      <c r="Z447" s="210"/>
    </row>
    <row r="448" ht="12.75" customHeight="1">
      <c r="A448" s="625"/>
      <c r="B448" s="625"/>
      <c r="C448" s="625"/>
      <c r="D448" s="627"/>
      <c r="E448" s="210"/>
      <c r="F448" s="210"/>
      <c r="G448" s="210"/>
      <c r="H448" s="210"/>
      <c r="I448" s="627"/>
      <c r="J448" s="210"/>
      <c r="K448" s="210"/>
      <c r="L448" s="210"/>
      <c r="M448" s="628"/>
      <c r="N448" s="210"/>
      <c r="O448" s="210"/>
      <c r="P448" s="210"/>
      <c r="Q448" s="210"/>
      <c r="R448" s="210"/>
      <c r="S448" s="210"/>
      <c r="T448" s="210"/>
      <c r="U448" s="210"/>
      <c r="V448" s="210"/>
      <c r="W448" s="210"/>
      <c r="X448" s="210"/>
      <c r="Y448" s="210"/>
      <c r="Z448" s="210"/>
    </row>
    <row r="449" ht="12.75" customHeight="1">
      <c r="A449" s="625"/>
      <c r="B449" s="625"/>
      <c r="C449" s="625"/>
      <c r="D449" s="627"/>
      <c r="E449" s="210"/>
      <c r="F449" s="210"/>
      <c r="G449" s="210"/>
      <c r="H449" s="210"/>
      <c r="I449" s="627"/>
      <c r="J449" s="210"/>
      <c r="K449" s="210"/>
      <c r="L449" s="210"/>
      <c r="M449" s="628"/>
      <c r="N449" s="210"/>
      <c r="O449" s="210"/>
      <c r="P449" s="210"/>
      <c r="Q449" s="210"/>
      <c r="R449" s="210"/>
      <c r="S449" s="210"/>
      <c r="T449" s="210"/>
      <c r="U449" s="210"/>
      <c r="V449" s="210"/>
      <c r="W449" s="210"/>
      <c r="X449" s="210"/>
      <c r="Y449" s="210"/>
      <c r="Z449" s="210"/>
    </row>
    <row r="450" ht="12.75" customHeight="1">
      <c r="A450" s="625"/>
      <c r="B450" s="625"/>
      <c r="C450" s="625"/>
      <c r="D450" s="627"/>
      <c r="E450" s="210"/>
      <c r="F450" s="210"/>
      <c r="G450" s="210"/>
      <c r="H450" s="210"/>
      <c r="I450" s="627"/>
      <c r="J450" s="210"/>
      <c r="K450" s="210"/>
      <c r="L450" s="210"/>
      <c r="M450" s="628"/>
      <c r="N450" s="210"/>
      <c r="O450" s="210"/>
      <c r="P450" s="210"/>
      <c r="Q450" s="210"/>
      <c r="R450" s="210"/>
      <c r="S450" s="210"/>
      <c r="T450" s="210"/>
      <c r="U450" s="210"/>
      <c r="V450" s="210"/>
      <c r="W450" s="210"/>
      <c r="X450" s="210"/>
      <c r="Y450" s="210"/>
      <c r="Z450" s="210"/>
    </row>
    <row r="451" ht="12.75" customHeight="1">
      <c r="A451" s="625"/>
      <c r="B451" s="625"/>
      <c r="C451" s="625"/>
      <c r="D451" s="627"/>
      <c r="E451" s="210"/>
      <c r="F451" s="210"/>
      <c r="G451" s="210"/>
      <c r="H451" s="210"/>
      <c r="I451" s="627"/>
      <c r="J451" s="210"/>
      <c r="K451" s="210"/>
      <c r="L451" s="210"/>
      <c r="M451" s="628"/>
      <c r="N451" s="210"/>
      <c r="O451" s="210"/>
      <c r="P451" s="210"/>
      <c r="Q451" s="210"/>
      <c r="R451" s="210"/>
      <c r="S451" s="210"/>
      <c r="T451" s="210"/>
      <c r="U451" s="210"/>
      <c r="V451" s="210"/>
      <c r="W451" s="210"/>
      <c r="X451" s="210"/>
      <c r="Y451" s="210"/>
      <c r="Z451" s="210"/>
    </row>
    <row r="452" ht="12.75" customHeight="1">
      <c r="A452" s="625"/>
      <c r="B452" s="625"/>
      <c r="C452" s="625"/>
      <c r="D452" s="627"/>
      <c r="E452" s="210"/>
      <c r="F452" s="210"/>
      <c r="G452" s="210"/>
      <c r="H452" s="210"/>
      <c r="I452" s="627"/>
      <c r="J452" s="210"/>
      <c r="K452" s="210"/>
      <c r="L452" s="210"/>
      <c r="M452" s="628"/>
      <c r="N452" s="210"/>
      <c r="O452" s="210"/>
      <c r="P452" s="210"/>
      <c r="Q452" s="210"/>
      <c r="R452" s="210"/>
      <c r="S452" s="210"/>
      <c r="T452" s="210"/>
      <c r="U452" s="210"/>
      <c r="V452" s="210"/>
      <c r="W452" s="210"/>
      <c r="X452" s="210"/>
      <c r="Y452" s="210"/>
      <c r="Z452" s="210"/>
    </row>
    <row r="453" ht="12.75" customHeight="1">
      <c r="A453" s="625"/>
      <c r="B453" s="625"/>
      <c r="C453" s="625"/>
      <c r="D453" s="627"/>
      <c r="E453" s="210"/>
      <c r="F453" s="210"/>
      <c r="G453" s="210"/>
      <c r="H453" s="210"/>
      <c r="I453" s="627"/>
      <c r="J453" s="210"/>
      <c r="K453" s="210"/>
      <c r="L453" s="210"/>
      <c r="M453" s="628"/>
      <c r="N453" s="210"/>
      <c r="O453" s="210"/>
      <c r="P453" s="210"/>
      <c r="Q453" s="210"/>
      <c r="R453" s="210"/>
      <c r="S453" s="210"/>
      <c r="T453" s="210"/>
      <c r="U453" s="210"/>
      <c r="V453" s="210"/>
      <c r="W453" s="210"/>
      <c r="X453" s="210"/>
      <c r="Y453" s="210"/>
      <c r="Z453" s="210"/>
    </row>
    <row r="454" ht="12.75" customHeight="1">
      <c r="A454" s="625"/>
      <c r="B454" s="625"/>
      <c r="C454" s="625"/>
      <c r="D454" s="627"/>
      <c r="E454" s="210"/>
      <c r="F454" s="210"/>
      <c r="G454" s="210"/>
      <c r="H454" s="210"/>
      <c r="I454" s="627"/>
      <c r="J454" s="210"/>
      <c r="K454" s="210"/>
      <c r="L454" s="210"/>
      <c r="M454" s="628"/>
      <c r="N454" s="210"/>
      <c r="O454" s="210"/>
      <c r="P454" s="210"/>
      <c r="Q454" s="210"/>
      <c r="R454" s="210"/>
      <c r="S454" s="210"/>
      <c r="T454" s="210"/>
      <c r="U454" s="210"/>
      <c r="V454" s="210"/>
      <c r="W454" s="210"/>
      <c r="X454" s="210"/>
      <c r="Y454" s="210"/>
      <c r="Z454" s="210"/>
    </row>
    <row r="455" ht="12.75" customHeight="1">
      <c r="A455" s="625"/>
      <c r="B455" s="625"/>
      <c r="C455" s="625"/>
      <c r="D455" s="627"/>
      <c r="E455" s="210"/>
      <c r="F455" s="210"/>
      <c r="G455" s="210"/>
      <c r="H455" s="210"/>
      <c r="I455" s="627"/>
      <c r="J455" s="210"/>
      <c r="K455" s="210"/>
      <c r="L455" s="210"/>
      <c r="M455" s="628"/>
      <c r="N455" s="210"/>
      <c r="O455" s="210"/>
      <c r="P455" s="210"/>
      <c r="Q455" s="210"/>
      <c r="R455" s="210"/>
      <c r="S455" s="210"/>
      <c r="T455" s="210"/>
      <c r="U455" s="210"/>
      <c r="V455" s="210"/>
      <c r="W455" s="210"/>
      <c r="X455" s="210"/>
      <c r="Y455" s="210"/>
      <c r="Z455" s="210"/>
    </row>
    <row r="456" ht="12.75" customHeight="1">
      <c r="A456" s="625"/>
      <c r="B456" s="625"/>
      <c r="C456" s="625"/>
      <c r="D456" s="627"/>
      <c r="E456" s="210"/>
      <c r="F456" s="210"/>
      <c r="G456" s="210"/>
      <c r="H456" s="210"/>
      <c r="I456" s="627"/>
      <c r="J456" s="210"/>
      <c r="K456" s="210"/>
      <c r="L456" s="210"/>
      <c r="M456" s="628"/>
      <c r="N456" s="210"/>
      <c r="O456" s="210"/>
      <c r="P456" s="210"/>
      <c r="Q456" s="210"/>
      <c r="R456" s="210"/>
      <c r="S456" s="210"/>
      <c r="T456" s="210"/>
      <c r="U456" s="210"/>
      <c r="V456" s="210"/>
      <c r="W456" s="210"/>
      <c r="X456" s="210"/>
      <c r="Y456" s="210"/>
      <c r="Z456" s="210"/>
    </row>
    <row r="457" ht="12.75" customHeight="1">
      <c r="A457" s="625"/>
      <c r="B457" s="625"/>
      <c r="C457" s="625"/>
      <c r="D457" s="627"/>
      <c r="E457" s="210"/>
      <c r="F457" s="210"/>
      <c r="G457" s="210"/>
      <c r="H457" s="210"/>
      <c r="I457" s="627"/>
      <c r="J457" s="210"/>
      <c r="K457" s="210"/>
      <c r="L457" s="210"/>
      <c r="M457" s="628"/>
      <c r="N457" s="210"/>
      <c r="O457" s="210"/>
      <c r="P457" s="210"/>
      <c r="Q457" s="210"/>
      <c r="R457" s="210"/>
      <c r="S457" s="210"/>
      <c r="T457" s="210"/>
      <c r="U457" s="210"/>
      <c r="V457" s="210"/>
      <c r="W457" s="210"/>
      <c r="X457" s="210"/>
      <c r="Y457" s="210"/>
      <c r="Z457" s="210"/>
    </row>
    <row r="458" ht="12.75" customHeight="1">
      <c r="A458" s="625"/>
      <c r="B458" s="625"/>
      <c r="C458" s="625"/>
      <c r="D458" s="627"/>
      <c r="E458" s="210"/>
      <c r="F458" s="210"/>
      <c r="G458" s="210"/>
      <c r="H458" s="210"/>
      <c r="I458" s="627"/>
      <c r="J458" s="210"/>
      <c r="K458" s="210"/>
      <c r="L458" s="210"/>
      <c r="M458" s="628"/>
      <c r="N458" s="210"/>
      <c r="O458" s="210"/>
      <c r="P458" s="210"/>
      <c r="Q458" s="210"/>
      <c r="R458" s="210"/>
      <c r="S458" s="210"/>
      <c r="T458" s="210"/>
      <c r="U458" s="210"/>
      <c r="V458" s="210"/>
      <c r="W458" s="210"/>
      <c r="X458" s="210"/>
      <c r="Y458" s="210"/>
      <c r="Z458" s="210"/>
    </row>
    <row r="459" ht="12.75" customHeight="1">
      <c r="A459" s="625"/>
      <c r="B459" s="625"/>
      <c r="C459" s="625"/>
      <c r="D459" s="627"/>
      <c r="E459" s="210"/>
      <c r="F459" s="210"/>
      <c r="G459" s="210"/>
      <c r="H459" s="210"/>
      <c r="I459" s="627"/>
      <c r="J459" s="210"/>
      <c r="K459" s="210"/>
      <c r="L459" s="210"/>
      <c r="M459" s="628"/>
      <c r="N459" s="210"/>
      <c r="O459" s="210"/>
      <c r="P459" s="210"/>
      <c r="Q459" s="210"/>
      <c r="R459" s="210"/>
      <c r="S459" s="210"/>
      <c r="T459" s="210"/>
      <c r="U459" s="210"/>
      <c r="V459" s="210"/>
      <c r="W459" s="210"/>
      <c r="X459" s="210"/>
      <c r="Y459" s="210"/>
      <c r="Z459" s="210"/>
    </row>
    <row r="460" ht="12.75" customHeight="1">
      <c r="A460" s="625"/>
      <c r="B460" s="625"/>
      <c r="C460" s="625"/>
      <c r="D460" s="627"/>
      <c r="E460" s="210"/>
      <c r="F460" s="210"/>
      <c r="G460" s="210"/>
      <c r="H460" s="210"/>
      <c r="I460" s="627"/>
      <c r="J460" s="210"/>
      <c r="K460" s="210"/>
      <c r="L460" s="210"/>
      <c r="M460" s="628"/>
      <c r="N460" s="210"/>
      <c r="O460" s="210"/>
      <c r="P460" s="210"/>
      <c r="Q460" s="210"/>
      <c r="R460" s="210"/>
      <c r="S460" s="210"/>
      <c r="T460" s="210"/>
      <c r="U460" s="210"/>
      <c r="V460" s="210"/>
      <c r="W460" s="210"/>
      <c r="X460" s="210"/>
      <c r="Y460" s="210"/>
      <c r="Z460" s="210"/>
    </row>
    <row r="461" ht="12.75" customHeight="1">
      <c r="A461" s="625"/>
      <c r="B461" s="625"/>
      <c r="C461" s="625"/>
      <c r="D461" s="627"/>
      <c r="E461" s="210"/>
      <c r="F461" s="210"/>
      <c r="G461" s="210"/>
      <c r="H461" s="210"/>
      <c r="I461" s="627"/>
      <c r="J461" s="210"/>
      <c r="K461" s="210"/>
      <c r="L461" s="210"/>
      <c r="M461" s="628"/>
      <c r="N461" s="210"/>
      <c r="O461" s="210"/>
      <c r="P461" s="210"/>
      <c r="Q461" s="210"/>
      <c r="R461" s="210"/>
      <c r="S461" s="210"/>
      <c r="T461" s="210"/>
      <c r="U461" s="210"/>
      <c r="V461" s="210"/>
      <c r="W461" s="210"/>
      <c r="X461" s="210"/>
      <c r="Y461" s="210"/>
      <c r="Z461" s="210"/>
    </row>
    <row r="462" ht="12.75" customHeight="1">
      <c r="A462" s="625"/>
      <c r="B462" s="625"/>
      <c r="C462" s="625"/>
      <c r="D462" s="627"/>
      <c r="E462" s="210"/>
      <c r="F462" s="210"/>
      <c r="G462" s="210"/>
      <c r="H462" s="210"/>
      <c r="I462" s="627"/>
      <c r="J462" s="210"/>
      <c r="K462" s="210"/>
      <c r="L462" s="210"/>
      <c r="M462" s="628"/>
      <c r="N462" s="210"/>
      <c r="O462" s="210"/>
      <c r="P462" s="210"/>
      <c r="Q462" s="210"/>
      <c r="R462" s="210"/>
      <c r="S462" s="210"/>
      <c r="T462" s="210"/>
      <c r="U462" s="210"/>
      <c r="V462" s="210"/>
      <c r="W462" s="210"/>
      <c r="X462" s="210"/>
      <c r="Y462" s="210"/>
      <c r="Z462" s="210"/>
    </row>
    <row r="463" ht="12.75" customHeight="1">
      <c r="A463" s="625"/>
      <c r="B463" s="625"/>
      <c r="C463" s="625"/>
      <c r="D463" s="627"/>
      <c r="E463" s="210"/>
      <c r="F463" s="210"/>
      <c r="G463" s="210"/>
      <c r="H463" s="210"/>
      <c r="I463" s="627"/>
      <c r="J463" s="210"/>
      <c r="K463" s="210"/>
      <c r="L463" s="210"/>
      <c r="M463" s="628"/>
      <c r="N463" s="210"/>
      <c r="O463" s="210"/>
      <c r="P463" s="210"/>
      <c r="Q463" s="210"/>
      <c r="R463" s="210"/>
      <c r="S463" s="210"/>
      <c r="T463" s="210"/>
      <c r="U463" s="210"/>
      <c r="V463" s="210"/>
      <c r="W463" s="210"/>
      <c r="X463" s="210"/>
      <c r="Y463" s="210"/>
      <c r="Z463" s="210"/>
    </row>
    <row r="464" ht="12.75" customHeight="1">
      <c r="A464" s="625"/>
      <c r="B464" s="625"/>
      <c r="C464" s="625"/>
      <c r="D464" s="627"/>
      <c r="E464" s="210"/>
      <c r="F464" s="210"/>
      <c r="G464" s="210"/>
      <c r="H464" s="210"/>
      <c r="I464" s="627"/>
      <c r="J464" s="210"/>
      <c r="K464" s="210"/>
      <c r="L464" s="210"/>
      <c r="M464" s="628"/>
      <c r="N464" s="210"/>
      <c r="O464" s="210"/>
      <c r="P464" s="210"/>
      <c r="Q464" s="210"/>
      <c r="R464" s="210"/>
      <c r="S464" s="210"/>
      <c r="T464" s="210"/>
      <c r="U464" s="210"/>
      <c r="V464" s="210"/>
      <c r="W464" s="210"/>
      <c r="X464" s="210"/>
      <c r="Y464" s="210"/>
      <c r="Z464" s="210"/>
    </row>
    <row r="465" ht="12.75" customHeight="1">
      <c r="A465" s="625"/>
      <c r="B465" s="625"/>
      <c r="C465" s="625"/>
      <c r="D465" s="627"/>
      <c r="E465" s="210"/>
      <c r="F465" s="210"/>
      <c r="G465" s="210"/>
      <c r="H465" s="210"/>
      <c r="I465" s="627"/>
      <c r="J465" s="210"/>
      <c r="K465" s="210"/>
      <c r="L465" s="210"/>
      <c r="M465" s="628"/>
      <c r="N465" s="210"/>
      <c r="O465" s="210"/>
      <c r="P465" s="210"/>
      <c r="Q465" s="210"/>
      <c r="R465" s="210"/>
      <c r="S465" s="210"/>
      <c r="T465" s="210"/>
      <c r="U465" s="210"/>
      <c r="V465" s="210"/>
      <c r="W465" s="210"/>
      <c r="X465" s="210"/>
      <c r="Y465" s="210"/>
      <c r="Z465" s="210"/>
    </row>
    <row r="466" ht="12.75" customHeight="1">
      <c r="A466" s="625"/>
      <c r="B466" s="625"/>
      <c r="C466" s="625"/>
      <c r="D466" s="627"/>
      <c r="E466" s="210"/>
      <c r="F466" s="210"/>
      <c r="G466" s="210"/>
      <c r="H466" s="210"/>
      <c r="I466" s="627"/>
      <c r="J466" s="210"/>
      <c r="K466" s="210"/>
      <c r="L466" s="210"/>
      <c r="M466" s="628"/>
      <c r="N466" s="210"/>
      <c r="O466" s="210"/>
      <c r="P466" s="210"/>
      <c r="Q466" s="210"/>
      <c r="R466" s="210"/>
      <c r="S466" s="210"/>
      <c r="T466" s="210"/>
      <c r="U466" s="210"/>
      <c r="V466" s="210"/>
      <c r="W466" s="210"/>
      <c r="X466" s="210"/>
      <c r="Y466" s="210"/>
      <c r="Z466" s="210"/>
    </row>
    <row r="467" ht="12.75" customHeight="1">
      <c r="A467" s="625"/>
      <c r="B467" s="625"/>
      <c r="C467" s="625"/>
      <c r="D467" s="627"/>
      <c r="E467" s="210"/>
      <c r="F467" s="210"/>
      <c r="G467" s="210"/>
      <c r="H467" s="210"/>
      <c r="I467" s="627"/>
      <c r="J467" s="210"/>
      <c r="K467" s="210"/>
      <c r="L467" s="210"/>
      <c r="M467" s="628"/>
      <c r="N467" s="210"/>
      <c r="O467" s="210"/>
      <c r="P467" s="210"/>
      <c r="Q467" s="210"/>
      <c r="R467" s="210"/>
      <c r="S467" s="210"/>
      <c r="T467" s="210"/>
      <c r="U467" s="210"/>
      <c r="V467" s="210"/>
      <c r="W467" s="210"/>
      <c r="X467" s="210"/>
      <c r="Y467" s="210"/>
      <c r="Z467" s="210"/>
    </row>
    <row r="468" ht="12.75" customHeight="1">
      <c r="A468" s="625"/>
      <c r="B468" s="625"/>
      <c r="C468" s="625"/>
      <c r="D468" s="627"/>
      <c r="E468" s="210"/>
      <c r="F468" s="210"/>
      <c r="G468" s="210"/>
      <c r="H468" s="210"/>
      <c r="I468" s="627"/>
      <c r="J468" s="210"/>
      <c r="K468" s="210"/>
      <c r="L468" s="210"/>
      <c r="M468" s="628"/>
      <c r="N468" s="210"/>
      <c r="O468" s="210"/>
      <c r="P468" s="210"/>
      <c r="Q468" s="210"/>
      <c r="R468" s="210"/>
      <c r="S468" s="210"/>
      <c r="T468" s="210"/>
      <c r="U468" s="210"/>
      <c r="V468" s="210"/>
      <c r="W468" s="210"/>
      <c r="X468" s="210"/>
      <c r="Y468" s="210"/>
      <c r="Z468" s="210"/>
    </row>
    <row r="469" ht="12.75" customHeight="1">
      <c r="A469" s="625"/>
      <c r="B469" s="625"/>
      <c r="C469" s="625"/>
      <c r="D469" s="627"/>
      <c r="E469" s="210"/>
      <c r="F469" s="210"/>
      <c r="G469" s="210"/>
      <c r="H469" s="210"/>
      <c r="I469" s="627"/>
      <c r="J469" s="210"/>
      <c r="K469" s="210"/>
      <c r="L469" s="210"/>
      <c r="M469" s="628"/>
      <c r="N469" s="210"/>
      <c r="O469" s="210"/>
      <c r="P469" s="210"/>
      <c r="Q469" s="210"/>
      <c r="R469" s="210"/>
      <c r="S469" s="210"/>
      <c r="T469" s="210"/>
      <c r="U469" s="210"/>
      <c r="V469" s="210"/>
      <c r="W469" s="210"/>
      <c r="X469" s="210"/>
      <c r="Y469" s="210"/>
      <c r="Z469" s="210"/>
    </row>
    <row r="470" ht="12.75" customHeight="1">
      <c r="A470" s="625"/>
      <c r="B470" s="625"/>
      <c r="C470" s="625"/>
      <c r="D470" s="627"/>
      <c r="E470" s="210"/>
      <c r="F470" s="210"/>
      <c r="G470" s="210"/>
      <c r="H470" s="210"/>
      <c r="I470" s="627"/>
      <c r="J470" s="210"/>
      <c r="K470" s="210"/>
      <c r="L470" s="210"/>
      <c r="M470" s="628"/>
      <c r="N470" s="210"/>
      <c r="O470" s="210"/>
      <c r="P470" s="210"/>
      <c r="Q470" s="210"/>
      <c r="R470" s="210"/>
      <c r="S470" s="210"/>
      <c r="T470" s="210"/>
      <c r="U470" s="210"/>
      <c r="V470" s="210"/>
      <c r="W470" s="210"/>
      <c r="X470" s="210"/>
      <c r="Y470" s="210"/>
      <c r="Z470" s="210"/>
    </row>
    <row r="471" ht="12.75" customHeight="1">
      <c r="A471" s="625"/>
      <c r="B471" s="625"/>
      <c r="C471" s="625"/>
      <c r="D471" s="627"/>
      <c r="E471" s="210"/>
      <c r="F471" s="210"/>
      <c r="G471" s="210"/>
      <c r="H471" s="210"/>
      <c r="I471" s="627"/>
      <c r="J471" s="210"/>
      <c r="K471" s="210"/>
      <c r="L471" s="210"/>
      <c r="M471" s="628"/>
      <c r="N471" s="210"/>
      <c r="O471" s="210"/>
      <c r="P471" s="210"/>
      <c r="Q471" s="210"/>
      <c r="R471" s="210"/>
      <c r="S471" s="210"/>
      <c r="T471" s="210"/>
      <c r="U471" s="210"/>
      <c r="V471" s="210"/>
      <c r="W471" s="210"/>
      <c r="X471" s="210"/>
      <c r="Y471" s="210"/>
      <c r="Z471" s="210"/>
    </row>
    <row r="472" ht="12.75" customHeight="1">
      <c r="A472" s="625"/>
      <c r="B472" s="625"/>
      <c r="C472" s="625"/>
      <c r="D472" s="627"/>
      <c r="E472" s="210"/>
      <c r="F472" s="210"/>
      <c r="G472" s="210"/>
      <c r="H472" s="210"/>
      <c r="I472" s="627"/>
      <c r="J472" s="210"/>
      <c r="K472" s="210"/>
      <c r="L472" s="210"/>
      <c r="M472" s="628"/>
      <c r="N472" s="210"/>
      <c r="O472" s="210"/>
      <c r="P472" s="210"/>
      <c r="Q472" s="210"/>
      <c r="R472" s="210"/>
      <c r="S472" s="210"/>
      <c r="T472" s="210"/>
      <c r="U472" s="210"/>
      <c r="V472" s="210"/>
      <c r="W472" s="210"/>
      <c r="X472" s="210"/>
      <c r="Y472" s="210"/>
      <c r="Z472" s="210"/>
    </row>
    <row r="473" ht="12.75" customHeight="1">
      <c r="A473" s="625"/>
      <c r="B473" s="625"/>
      <c r="C473" s="625"/>
      <c r="D473" s="627"/>
      <c r="E473" s="210"/>
      <c r="F473" s="210"/>
      <c r="G473" s="210"/>
      <c r="H473" s="210"/>
      <c r="I473" s="627"/>
      <c r="J473" s="210"/>
      <c r="K473" s="210"/>
      <c r="L473" s="210"/>
      <c r="M473" s="628"/>
      <c r="N473" s="210"/>
      <c r="O473" s="210"/>
      <c r="P473" s="210"/>
      <c r="Q473" s="210"/>
      <c r="R473" s="210"/>
      <c r="S473" s="210"/>
      <c r="T473" s="210"/>
      <c r="U473" s="210"/>
      <c r="V473" s="210"/>
      <c r="W473" s="210"/>
      <c r="X473" s="210"/>
      <c r="Y473" s="210"/>
      <c r="Z473" s="210"/>
    </row>
    <row r="474" ht="12.75" customHeight="1">
      <c r="A474" s="625"/>
      <c r="B474" s="625"/>
      <c r="C474" s="625"/>
      <c r="D474" s="627"/>
      <c r="E474" s="210"/>
      <c r="F474" s="210"/>
      <c r="G474" s="210"/>
      <c r="H474" s="210"/>
      <c r="I474" s="627"/>
      <c r="J474" s="210"/>
      <c r="K474" s="210"/>
      <c r="L474" s="210"/>
      <c r="M474" s="628"/>
      <c r="N474" s="210"/>
      <c r="O474" s="210"/>
      <c r="P474" s="210"/>
      <c r="Q474" s="210"/>
      <c r="R474" s="210"/>
      <c r="S474" s="210"/>
      <c r="T474" s="210"/>
      <c r="U474" s="210"/>
      <c r="V474" s="210"/>
      <c r="W474" s="210"/>
      <c r="X474" s="210"/>
      <c r="Y474" s="210"/>
      <c r="Z474" s="210"/>
    </row>
    <row r="475" ht="12.75" customHeight="1">
      <c r="A475" s="625"/>
      <c r="B475" s="625"/>
      <c r="C475" s="625"/>
      <c r="D475" s="627"/>
      <c r="E475" s="210"/>
      <c r="F475" s="210"/>
      <c r="G475" s="210"/>
      <c r="H475" s="210"/>
      <c r="I475" s="627"/>
      <c r="J475" s="210"/>
      <c r="K475" s="210"/>
      <c r="L475" s="210"/>
      <c r="M475" s="628"/>
      <c r="N475" s="210"/>
      <c r="O475" s="210"/>
      <c r="P475" s="210"/>
      <c r="Q475" s="210"/>
      <c r="R475" s="210"/>
      <c r="S475" s="210"/>
      <c r="T475" s="210"/>
      <c r="U475" s="210"/>
      <c r="V475" s="210"/>
      <c r="W475" s="210"/>
      <c r="X475" s="210"/>
      <c r="Y475" s="210"/>
      <c r="Z475" s="210"/>
    </row>
    <row r="476" ht="12.75" customHeight="1">
      <c r="A476" s="625"/>
      <c r="B476" s="625"/>
      <c r="C476" s="625"/>
      <c r="D476" s="627"/>
      <c r="E476" s="210"/>
      <c r="F476" s="210"/>
      <c r="G476" s="210"/>
      <c r="H476" s="210"/>
      <c r="I476" s="627"/>
      <c r="J476" s="210"/>
      <c r="K476" s="210"/>
      <c r="L476" s="210"/>
      <c r="M476" s="628"/>
      <c r="N476" s="210"/>
      <c r="O476" s="210"/>
      <c r="P476" s="210"/>
      <c r="Q476" s="210"/>
      <c r="R476" s="210"/>
      <c r="S476" s="210"/>
      <c r="T476" s="210"/>
      <c r="U476" s="210"/>
      <c r="V476" s="210"/>
      <c r="W476" s="210"/>
      <c r="X476" s="210"/>
      <c r="Y476" s="210"/>
      <c r="Z476" s="210"/>
    </row>
    <row r="477" ht="12.75" customHeight="1">
      <c r="A477" s="625"/>
      <c r="B477" s="625"/>
      <c r="C477" s="625"/>
      <c r="D477" s="627"/>
      <c r="E477" s="210"/>
      <c r="F477" s="210"/>
      <c r="G477" s="210"/>
      <c r="H477" s="210"/>
      <c r="I477" s="627"/>
      <c r="J477" s="210"/>
      <c r="K477" s="210"/>
      <c r="L477" s="210"/>
      <c r="M477" s="628"/>
      <c r="N477" s="210"/>
      <c r="O477" s="210"/>
      <c r="P477" s="210"/>
      <c r="Q477" s="210"/>
      <c r="R477" s="210"/>
      <c r="S477" s="210"/>
      <c r="T477" s="210"/>
      <c r="U477" s="210"/>
      <c r="V477" s="210"/>
      <c r="W477" s="210"/>
      <c r="X477" s="210"/>
      <c r="Y477" s="210"/>
      <c r="Z477" s="210"/>
    </row>
    <row r="478" ht="12.75" customHeight="1">
      <c r="A478" s="625"/>
      <c r="B478" s="625"/>
      <c r="C478" s="625"/>
      <c r="D478" s="627"/>
      <c r="E478" s="210"/>
      <c r="F478" s="210"/>
      <c r="G478" s="210"/>
      <c r="H478" s="210"/>
      <c r="I478" s="627"/>
      <c r="J478" s="210"/>
      <c r="K478" s="210"/>
      <c r="L478" s="210"/>
      <c r="M478" s="628"/>
      <c r="N478" s="210"/>
      <c r="O478" s="210"/>
      <c r="P478" s="210"/>
      <c r="Q478" s="210"/>
      <c r="R478" s="210"/>
      <c r="S478" s="210"/>
      <c r="T478" s="210"/>
      <c r="U478" s="210"/>
      <c r="V478" s="210"/>
      <c r="W478" s="210"/>
      <c r="X478" s="210"/>
      <c r="Y478" s="210"/>
      <c r="Z478" s="210"/>
    </row>
    <row r="479" ht="12.75" customHeight="1">
      <c r="A479" s="625"/>
      <c r="B479" s="625"/>
      <c r="C479" s="625"/>
      <c r="D479" s="627"/>
      <c r="E479" s="210"/>
      <c r="F479" s="210"/>
      <c r="G479" s="210"/>
      <c r="H479" s="210"/>
      <c r="I479" s="627"/>
      <c r="J479" s="210"/>
      <c r="K479" s="210"/>
      <c r="L479" s="210"/>
      <c r="M479" s="628"/>
      <c r="N479" s="210"/>
      <c r="O479" s="210"/>
      <c r="P479" s="210"/>
      <c r="Q479" s="210"/>
      <c r="R479" s="210"/>
      <c r="S479" s="210"/>
      <c r="T479" s="210"/>
      <c r="U479" s="210"/>
      <c r="V479" s="210"/>
      <c r="W479" s="210"/>
      <c r="X479" s="210"/>
      <c r="Y479" s="210"/>
      <c r="Z479" s="210"/>
    </row>
    <row r="480" ht="12.75" customHeight="1">
      <c r="A480" s="625"/>
      <c r="B480" s="625"/>
      <c r="C480" s="625"/>
      <c r="D480" s="627"/>
      <c r="E480" s="210"/>
      <c r="F480" s="210"/>
      <c r="G480" s="210"/>
      <c r="H480" s="210"/>
      <c r="I480" s="627"/>
      <c r="J480" s="210"/>
      <c r="K480" s="210"/>
      <c r="L480" s="210"/>
      <c r="M480" s="628"/>
      <c r="N480" s="210"/>
      <c r="O480" s="210"/>
      <c r="P480" s="210"/>
      <c r="Q480" s="210"/>
      <c r="R480" s="210"/>
      <c r="S480" s="210"/>
      <c r="T480" s="210"/>
      <c r="U480" s="210"/>
      <c r="V480" s="210"/>
      <c r="W480" s="210"/>
      <c r="X480" s="210"/>
      <c r="Y480" s="210"/>
      <c r="Z480" s="210"/>
    </row>
    <row r="481" ht="12.75" customHeight="1">
      <c r="A481" s="625"/>
      <c r="B481" s="625"/>
      <c r="C481" s="625"/>
      <c r="D481" s="627"/>
      <c r="E481" s="210"/>
      <c r="F481" s="210"/>
      <c r="G481" s="210"/>
      <c r="H481" s="210"/>
      <c r="I481" s="627"/>
      <c r="J481" s="210"/>
      <c r="K481" s="210"/>
      <c r="L481" s="210"/>
      <c r="M481" s="628"/>
      <c r="N481" s="210"/>
      <c r="O481" s="210"/>
      <c r="P481" s="210"/>
      <c r="Q481" s="210"/>
      <c r="R481" s="210"/>
      <c r="S481" s="210"/>
      <c r="T481" s="210"/>
      <c r="U481" s="210"/>
      <c r="V481" s="210"/>
      <c r="W481" s="210"/>
      <c r="X481" s="210"/>
      <c r="Y481" s="210"/>
      <c r="Z481" s="210"/>
    </row>
    <row r="482" ht="12.75" customHeight="1">
      <c r="A482" s="625"/>
      <c r="B482" s="625"/>
      <c r="C482" s="625"/>
      <c r="D482" s="627"/>
      <c r="E482" s="210"/>
      <c r="F482" s="210"/>
      <c r="G482" s="210"/>
      <c r="H482" s="210"/>
      <c r="I482" s="627"/>
      <c r="J482" s="210"/>
      <c r="K482" s="210"/>
      <c r="L482" s="210"/>
      <c r="M482" s="628"/>
      <c r="N482" s="210"/>
      <c r="O482" s="210"/>
      <c r="P482" s="210"/>
      <c r="Q482" s="210"/>
      <c r="R482" s="210"/>
      <c r="S482" s="210"/>
      <c r="T482" s="210"/>
      <c r="U482" s="210"/>
      <c r="V482" s="210"/>
      <c r="W482" s="210"/>
      <c r="X482" s="210"/>
      <c r="Y482" s="210"/>
      <c r="Z482" s="210"/>
    </row>
    <row r="483" ht="12.75" customHeight="1">
      <c r="A483" s="625"/>
      <c r="B483" s="625"/>
      <c r="C483" s="625"/>
      <c r="D483" s="627"/>
      <c r="E483" s="210"/>
      <c r="F483" s="210"/>
      <c r="G483" s="210"/>
      <c r="H483" s="210"/>
      <c r="I483" s="627"/>
      <c r="J483" s="210"/>
      <c r="K483" s="210"/>
      <c r="L483" s="210"/>
      <c r="M483" s="628"/>
      <c r="N483" s="210"/>
      <c r="O483" s="210"/>
      <c r="P483" s="210"/>
      <c r="Q483" s="210"/>
      <c r="R483" s="210"/>
      <c r="S483" s="210"/>
      <c r="T483" s="210"/>
      <c r="U483" s="210"/>
      <c r="V483" s="210"/>
      <c r="W483" s="210"/>
      <c r="X483" s="210"/>
      <c r="Y483" s="210"/>
      <c r="Z483" s="210"/>
    </row>
    <row r="484" ht="12.75" customHeight="1">
      <c r="A484" s="625"/>
      <c r="B484" s="625"/>
      <c r="C484" s="625"/>
      <c r="D484" s="627"/>
      <c r="E484" s="210"/>
      <c r="F484" s="210"/>
      <c r="G484" s="210"/>
      <c r="H484" s="210"/>
      <c r="I484" s="627"/>
      <c r="J484" s="210"/>
      <c r="K484" s="210"/>
      <c r="L484" s="210"/>
      <c r="M484" s="628"/>
      <c r="N484" s="210"/>
      <c r="O484" s="210"/>
      <c r="P484" s="210"/>
      <c r="Q484" s="210"/>
      <c r="R484" s="210"/>
      <c r="S484" s="210"/>
      <c r="T484" s="210"/>
      <c r="U484" s="210"/>
      <c r="V484" s="210"/>
      <c r="W484" s="210"/>
      <c r="X484" s="210"/>
      <c r="Y484" s="210"/>
      <c r="Z484" s="210"/>
    </row>
    <row r="485" ht="12.75" customHeight="1">
      <c r="A485" s="625"/>
      <c r="B485" s="625"/>
      <c r="C485" s="625"/>
      <c r="D485" s="627"/>
      <c r="E485" s="210"/>
      <c r="F485" s="210"/>
      <c r="G485" s="210"/>
      <c r="H485" s="210"/>
      <c r="I485" s="627"/>
      <c r="J485" s="210"/>
      <c r="K485" s="210"/>
      <c r="L485" s="210"/>
      <c r="M485" s="628"/>
      <c r="N485" s="210"/>
      <c r="O485" s="210"/>
      <c r="P485" s="210"/>
      <c r="Q485" s="210"/>
      <c r="R485" s="210"/>
      <c r="S485" s="210"/>
      <c r="T485" s="210"/>
      <c r="U485" s="210"/>
      <c r="V485" s="210"/>
      <c r="W485" s="210"/>
      <c r="X485" s="210"/>
      <c r="Y485" s="210"/>
      <c r="Z485" s="210"/>
    </row>
    <row r="486" ht="12.75" customHeight="1">
      <c r="A486" s="625"/>
      <c r="B486" s="625"/>
      <c r="C486" s="625"/>
      <c r="D486" s="627"/>
      <c r="E486" s="210"/>
      <c r="F486" s="210"/>
      <c r="G486" s="210"/>
      <c r="H486" s="210"/>
      <c r="I486" s="627"/>
      <c r="J486" s="210"/>
      <c r="K486" s="210"/>
      <c r="L486" s="210"/>
      <c r="M486" s="628"/>
      <c r="N486" s="210"/>
      <c r="O486" s="210"/>
      <c r="P486" s="210"/>
      <c r="Q486" s="210"/>
      <c r="R486" s="210"/>
      <c r="S486" s="210"/>
      <c r="T486" s="210"/>
      <c r="U486" s="210"/>
      <c r="V486" s="210"/>
      <c r="W486" s="210"/>
      <c r="X486" s="210"/>
      <c r="Y486" s="210"/>
      <c r="Z486" s="210"/>
    </row>
    <row r="487" ht="12.75" customHeight="1">
      <c r="A487" s="625"/>
      <c r="B487" s="625"/>
      <c r="C487" s="625"/>
      <c r="D487" s="627"/>
      <c r="E487" s="210"/>
      <c r="F487" s="210"/>
      <c r="G487" s="210"/>
      <c r="H487" s="210"/>
      <c r="I487" s="627"/>
      <c r="J487" s="210"/>
      <c r="K487" s="210"/>
      <c r="L487" s="210"/>
      <c r="M487" s="628"/>
      <c r="N487" s="210"/>
      <c r="O487" s="210"/>
      <c r="P487" s="210"/>
      <c r="Q487" s="210"/>
      <c r="R487" s="210"/>
      <c r="S487" s="210"/>
      <c r="T487" s="210"/>
      <c r="U487" s="210"/>
      <c r="V487" s="210"/>
      <c r="W487" s="210"/>
      <c r="X487" s="210"/>
      <c r="Y487" s="210"/>
      <c r="Z487" s="210"/>
    </row>
    <row r="488" ht="12.75" customHeight="1">
      <c r="A488" s="625"/>
      <c r="B488" s="625"/>
      <c r="C488" s="625"/>
      <c r="D488" s="627"/>
      <c r="E488" s="210"/>
      <c r="F488" s="210"/>
      <c r="G488" s="210"/>
      <c r="H488" s="210"/>
      <c r="I488" s="627"/>
      <c r="J488" s="210"/>
      <c r="K488" s="210"/>
      <c r="L488" s="210"/>
      <c r="M488" s="628"/>
      <c r="N488" s="210"/>
      <c r="O488" s="210"/>
      <c r="P488" s="210"/>
      <c r="Q488" s="210"/>
      <c r="R488" s="210"/>
      <c r="S488" s="210"/>
      <c r="T488" s="210"/>
      <c r="U488" s="210"/>
      <c r="V488" s="210"/>
      <c r="W488" s="210"/>
      <c r="X488" s="210"/>
      <c r="Y488" s="210"/>
      <c r="Z488" s="210"/>
    </row>
    <row r="489" ht="12.75" customHeight="1">
      <c r="A489" s="625"/>
      <c r="B489" s="625"/>
      <c r="C489" s="625"/>
      <c r="D489" s="627"/>
      <c r="E489" s="210"/>
      <c r="F489" s="210"/>
      <c r="G489" s="210"/>
      <c r="H489" s="210"/>
      <c r="I489" s="627"/>
      <c r="J489" s="210"/>
      <c r="K489" s="210"/>
      <c r="L489" s="210"/>
      <c r="M489" s="628"/>
      <c r="N489" s="210"/>
      <c r="O489" s="210"/>
      <c r="P489" s="210"/>
      <c r="Q489" s="210"/>
      <c r="R489" s="210"/>
      <c r="S489" s="210"/>
      <c r="T489" s="210"/>
      <c r="U489" s="210"/>
      <c r="V489" s="210"/>
      <c r="W489" s="210"/>
      <c r="X489" s="210"/>
      <c r="Y489" s="210"/>
      <c r="Z489" s="210"/>
    </row>
    <row r="490" ht="12.75" customHeight="1">
      <c r="A490" s="625"/>
      <c r="B490" s="625"/>
      <c r="C490" s="625"/>
      <c r="D490" s="627"/>
      <c r="E490" s="210"/>
      <c r="F490" s="210"/>
      <c r="G490" s="210"/>
      <c r="H490" s="210"/>
      <c r="I490" s="627"/>
      <c r="J490" s="210"/>
      <c r="K490" s="210"/>
      <c r="L490" s="210"/>
      <c r="M490" s="628"/>
      <c r="N490" s="210"/>
      <c r="O490" s="210"/>
      <c r="P490" s="210"/>
      <c r="Q490" s="210"/>
      <c r="R490" s="210"/>
      <c r="S490" s="210"/>
      <c r="T490" s="210"/>
      <c r="U490" s="210"/>
      <c r="V490" s="210"/>
      <c r="W490" s="210"/>
      <c r="X490" s="210"/>
      <c r="Y490" s="210"/>
      <c r="Z490" s="210"/>
    </row>
    <row r="491" ht="12.75" customHeight="1">
      <c r="A491" s="625"/>
      <c r="B491" s="625"/>
      <c r="C491" s="625"/>
      <c r="D491" s="627"/>
      <c r="E491" s="210"/>
      <c r="F491" s="210"/>
      <c r="G491" s="210"/>
      <c r="H491" s="210"/>
      <c r="I491" s="627"/>
      <c r="J491" s="210"/>
      <c r="K491" s="210"/>
      <c r="L491" s="210"/>
      <c r="M491" s="628"/>
      <c r="N491" s="210"/>
      <c r="O491" s="210"/>
      <c r="P491" s="210"/>
      <c r="Q491" s="210"/>
      <c r="R491" s="210"/>
      <c r="S491" s="210"/>
      <c r="T491" s="210"/>
      <c r="U491" s="210"/>
      <c r="V491" s="210"/>
      <c r="W491" s="210"/>
      <c r="X491" s="210"/>
      <c r="Y491" s="210"/>
      <c r="Z491" s="210"/>
    </row>
    <row r="492" ht="12.75" customHeight="1">
      <c r="A492" s="625"/>
      <c r="B492" s="625"/>
      <c r="C492" s="625"/>
      <c r="D492" s="627"/>
      <c r="E492" s="210"/>
      <c r="F492" s="210"/>
      <c r="G492" s="210"/>
      <c r="H492" s="210"/>
      <c r="I492" s="627"/>
      <c r="J492" s="210"/>
      <c r="K492" s="210"/>
      <c r="L492" s="210"/>
      <c r="M492" s="628"/>
      <c r="N492" s="210"/>
      <c r="O492" s="210"/>
      <c r="P492" s="210"/>
      <c r="Q492" s="210"/>
      <c r="R492" s="210"/>
      <c r="S492" s="210"/>
      <c r="T492" s="210"/>
      <c r="U492" s="210"/>
      <c r="V492" s="210"/>
      <c r="W492" s="210"/>
      <c r="X492" s="210"/>
      <c r="Y492" s="210"/>
      <c r="Z492" s="210"/>
    </row>
    <row r="493" ht="12.75" customHeight="1">
      <c r="A493" s="625"/>
      <c r="B493" s="625"/>
      <c r="C493" s="625"/>
      <c r="D493" s="627"/>
      <c r="E493" s="210"/>
      <c r="F493" s="210"/>
      <c r="G493" s="210"/>
      <c r="H493" s="210"/>
      <c r="I493" s="627"/>
      <c r="J493" s="210"/>
      <c r="K493" s="210"/>
      <c r="L493" s="210"/>
      <c r="M493" s="628"/>
      <c r="N493" s="210"/>
      <c r="O493" s="210"/>
      <c r="P493" s="210"/>
      <c r="Q493" s="210"/>
      <c r="R493" s="210"/>
      <c r="S493" s="210"/>
      <c r="T493" s="210"/>
      <c r="U493" s="210"/>
      <c r="V493" s="210"/>
      <c r="W493" s="210"/>
      <c r="X493" s="210"/>
      <c r="Y493" s="210"/>
      <c r="Z493" s="210"/>
    </row>
    <row r="494" ht="12.75" customHeight="1">
      <c r="A494" s="625"/>
      <c r="B494" s="625"/>
      <c r="C494" s="625"/>
      <c r="D494" s="627"/>
      <c r="E494" s="210"/>
      <c r="F494" s="210"/>
      <c r="G494" s="210"/>
      <c r="H494" s="210"/>
      <c r="I494" s="627"/>
      <c r="J494" s="210"/>
      <c r="K494" s="210"/>
      <c r="L494" s="210"/>
      <c r="M494" s="628"/>
      <c r="N494" s="210"/>
      <c r="O494" s="210"/>
      <c r="P494" s="210"/>
      <c r="Q494" s="210"/>
      <c r="R494" s="210"/>
      <c r="S494" s="210"/>
      <c r="T494" s="210"/>
      <c r="U494" s="210"/>
      <c r="V494" s="210"/>
      <c r="W494" s="210"/>
      <c r="X494" s="210"/>
      <c r="Y494" s="210"/>
      <c r="Z494" s="210"/>
    </row>
    <row r="495" ht="12.75" customHeight="1">
      <c r="A495" s="625"/>
      <c r="B495" s="625"/>
      <c r="C495" s="625"/>
      <c r="D495" s="627"/>
      <c r="E495" s="210"/>
      <c r="F495" s="210"/>
      <c r="G495" s="210"/>
      <c r="H495" s="210"/>
      <c r="I495" s="627"/>
      <c r="J495" s="210"/>
      <c r="K495" s="210"/>
      <c r="L495" s="210"/>
      <c r="M495" s="628"/>
      <c r="N495" s="210"/>
      <c r="O495" s="210"/>
      <c r="P495" s="210"/>
      <c r="Q495" s="210"/>
      <c r="R495" s="210"/>
      <c r="S495" s="210"/>
      <c r="T495" s="210"/>
      <c r="U495" s="210"/>
      <c r="V495" s="210"/>
      <c r="W495" s="210"/>
      <c r="X495" s="210"/>
      <c r="Y495" s="210"/>
      <c r="Z495" s="210"/>
    </row>
    <row r="496" ht="12.75" customHeight="1">
      <c r="A496" s="625"/>
      <c r="B496" s="625"/>
      <c r="C496" s="625"/>
      <c r="D496" s="627"/>
      <c r="E496" s="210"/>
      <c r="F496" s="210"/>
      <c r="G496" s="210"/>
      <c r="H496" s="210"/>
      <c r="I496" s="627"/>
      <c r="J496" s="210"/>
      <c r="K496" s="210"/>
      <c r="L496" s="210"/>
      <c r="M496" s="628"/>
      <c r="N496" s="210"/>
      <c r="O496" s="210"/>
      <c r="P496" s="210"/>
      <c r="Q496" s="210"/>
      <c r="R496" s="210"/>
      <c r="S496" s="210"/>
      <c r="T496" s="210"/>
      <c r="U496" s="210"/>
      <c r="V496" s="210"/>
      <c r="W496" s="210"/>
      <c r="X496" s="210"/>
      <c r="Y496" s="210"/>
      <c r="Z496" s="210"/>
    </row>
    <row r="497" ht="12.75" customHeight="1">
      <c r="A497" s="625"/>
      <c r="B497" s="625"/>
      <c r="C497" s="625"/>
      <c r="D497" s="627"/>
      <c r="E497" s="210"/>
      <c r="F497" s="210"/>
      <c r="G497" s="210"/>
      <c r="H497" s="210"/>
      <c r="I497" s="627"/>
      <c r="J497" s="210"/>
      <c r="K497" s="210"/>
      <c r="L497" s="210"/>
      <c r="M497" s="628"/>
      <c r="N497" s="210"/>
      <c r="O497" s="210"/>
      <c r="P497" s="210"/>
      <c r="Q497" s="210"/>
      <c r="R497" s="210"/>
      <c r="S497" s="210"/>
      <c r="T497" s="210"/>
      <c r="U497" s="210"/>
      <c r="V497" s="210"/>
      <c r="W497" s="210"/>
      <c r="X497" s="210"/>
      <c r="Y497" s="210"/>
      <c r="Z497" s="210"/>
    </row>
    <row r="498" ht="12.75" customHeight="1">
      <c r="A498" s="625"/>
      <c r="B498" s="625"/>
      <c r="C498" s="625"/>
      <c r="D498" s="627"/>
      <c r="E498" s="210"/>
      <c r="F498" s="210"/>
      <c r="G498" s="210"/>
      <c r="H498" s="210"/>
      <c r="I498" s="627"/>
      <c r="J498" s="210"/>
      <c r="K498" s="210"/>
      <c r="L498" s="210"/>
      <c r="M498" s="628"/>
      <c r="N498" s="210"/>
      <c r="O498" s="210"/>
      <c r="P498" s="210"/>
      <c r="Q498" s="210"/>
      <c r="R498" s="210"/>
      <c r="S498" s="210"/>
      <c r="T498" s="210"/>
      <c r="U498" s="210"/>
      <c r="V498" s="210"/>
      <c r="W498" s="210"/>
      <c r="X498" s="210"/>
      <c r="Y498" s="210"/>
      <c r="Z498" s="210"/>
    </row>
    <row r="499" ht="12.75" customHeight="1">
      <c r="A499" s="625"/>
      <c r="B499" s="625"/>
      <c r="C499" s="625"/>
      <c r="D499" s="627"/>
      <c r="E499" s="210"/>
      <c r="F499" s="210"/>
      <c r="G499" s="210"/>
      <c r="H499" s="210"/>
      <c r="I499" s="627"/>
      <c r="J499" s="210"/>
      <c r="K499" s="210"/>
      <c r="L499" s="210"/>
      <c r="M499" s="628"/>
      <c r="N499" s="210"/>
      <c r="O499" s="210"/>
      <c r="P499" s="210"/>
      <c r="Q499" s="210"/>
      <c r="R499" s="210"/>
      <c r="S499" s="210"/>
      <c r="T499" s="210"/>
      <c r="U499" s="210"/>
      <c r="V499" s="210"/>
      <c r="W499" s="210"/>
      <c r="X499" s="210"/>
      <c r="Y499" s="210"/>
      <c r="Z499" s="210"/>
    </row>
    <row r="500" ht="12.75" customHeight="1">
      <c r="A500" s="625"/>
      <c r="B500" s="625"/>
      <c r="C500" s="625"/>
      <c r="D500" s="627"/>
      <c r="E500" s="210"/>
      <c r="F500" s="210"/>
      <c r="G500" s="210"/>
      <c r="H500" s="210"/>
      <c r="I500" s="627"/>
      <c r="J500" s="210"/>
      <c r="K500" s="210"/>
      <c r="L500" s="210"/>
      <c r="M500" s="628"/>
      <c r="N500" s="210"/>
      <c r="O500" s="210"/>
      <c r="P500" s="210"/>
      <c r="Q500" s="210"/>
      <c r="R500" s="210"/>
      <c r="S500" s="210"/>
      <c r="T500" s="210"/>
      <c r="U500" s="210"/>
      <c r="V500" s="210"/>
      <c r="W500" s="210"/>
      <c r="X500" s="210"/>
      <c r="Y500" s="210"/>
      <c r="Z500" s="210"/>
    </row>
    <row r="501" ht="12.75" customHeight="1">
      <c r="A501" s="625"/>
      <c r="B501" s="625"/>
      <c r="C501" s="625"/>
      <c r="D501" s="627"/>
      <c r="E501" s="210"/>
      <c r="F501" s="210"/>
      <c r="G501" s="210"/>
      <c r="H501" s="210"/>
      <c r="I501" s="627"/>
      <c r="J501" s="210"/>
      <c r="K501" s="210"/>
      <c r="L501" s="210"/>
      <c r="M501" s="628"/>
      <c r="N501" s="210"/>
      <c r="O501" s="210"/>
      <c r="P501" s="210"/>
      <c r="Q501" s="210"/>
      <c r="R501" s="210"/>
      <c r="S501" s="210"/>
      <c r="T501" s="210"/>
      <c r="U501" s="210"/>
      <c r="V501" s="210"/>
      <c r="W501" s="210"/>
      <c r="X501" s="210"/>
      <c r="Y501" s="210"/>
      <c r="Z501" s="210"/>
    </row>
    <row r="502" ht="12.75" customHeight="1">
      <c r="A502" s="625"/>
      <c r="B502" s="625"/>
      <c r="C502" s="625"/>
      <c r="D502" s="627"/>
      <c r="E502" s="210"/>
      <c r="F502" s="210"/>
      <c r="G502" s="210"/>
      <c r="H502" s="210"/>
      <c r="I502" s="627"/>
      <c r="J502" s="210"/>
      <c r="K502" s="210"/>
      <c r="L502" s="210"/>
      <c r="M502" s="628"/>
      <c r="N502" s="210"/>
      <c r="O502" s="210"/>
      <c r="P502" s="210"/>
      <c r="Q502" s="210"/>
      <c r="R502" s="210"/>
      <c r="S502" s="210"/>
      <c r="T502" s="210"/>
      <c r="U502" s="210"/>
      <c r="V502" s="210"/>
      <c r="W502" s="210"/>
      <c r="X502" s="210"/>
      <c r="Y502" s="210"/>
      <c r="Z502" s="210"/>
    </row>
    <row r="503" ht="12.75" customHeight="1">
      <c r="A503" s="625"/>
      <c r="B503" s="625"/>
      <c r="C503" s="625"/>
      <c r="D503" s="627"/>
      <c r="E503" s="210"/>
      <c r="F503" s="210"/>
      <c r="G503" s="210"/>
      <c r="H503" s="210"/>
      <c r="I503" s="627"/>
      <c r="J503" s="210"/>
      <c r="K503" s="210"/>
      <c r="L503" s="210"/>
      <c r="M503" s="628"/>
      <c r="N503" s="210"/>
      <c r="O503" s="210"/>
      <c r="P503" s="210"/>
      <c r="Q503" s="210"/>
      <c r="R503" s="210"/>
      <c r="S503" s="210"/>
      <c r="T503" s="210"/>
      <c r="U503" s="210"/>
      <c r="V503" s="210"/>
      <c r="W503" s="210"/>
      <c r="X503" s="210"/>
      <c r="Y503" s="210"/>
      <c r="Z503" s="210"/>
    </row>
    <row r="504" ht="12.75" customHeight="1">
      <c r="A504" s="625"/>
      <c r="B504" s="625"/>
      <c r="C504" s="625"/>
      <c r="D504" s="627"/>
      <c r="E504" s="210"/>
      <c r="F504" s="210"/>
      <c r="G504" s="210"/>
      <c r="H504" s="210"/>
      <c r="I504" s="627"/>
      <c r="J504" s="210"/>
      <c r="K504" s="210"/>
      <c r="L504" s="210"/>
      <c r="M504" s="628"/>
      <c r="N504" s="210"/>
      <c r="O504" s="210"/>
      <c r="P504" s="210"/>
      <c r="Q504" s="210"/>
      <c r="R504" s="210"/>
      <c r="S504" s="210"/>
      <c r="T504" s="210"/>
      <c r="U504" s="210"/>
      <c r="V504" s="210"/>
      <c r="W504" s="210"/>
      <c r="X504" s="210"/>
      <c r="Y504" s="210"/>
      <c r="Z504" s="210"/>
    </row>
    <row r="505" ht="12.75" customHeight="1">
      <c r="A505" s="625"/>
      <c r="B505" s="625"/>
      <c r="C505" s="625"/>
      <c r="D505" s="627"/>
      <c r="E505" s="210"/>
      <c r="F505" s="210"/>
      <c r="G505" s="210"/>
      <c r="H505" s="210"/>
      <c r="I505" s="627"/>
      <c r="J505" s="210"/>
      <c r="K505" s="210"/>
      <c r="L505" s="210"/>
      <c r="M505" s="628"/>
      <c r="N505" s="210"/>
      <c r="O505" s="210"/>
      <c r="P505" s="210"/>
      <c r="Q505" s="210"/>
      <c r="R505" s="210"/>
      <c r="S505" s="210"/>
      <c r="T505" s="210"/>
      <c r="U505" s="210"/>
      <c r="V505" s="210"/>
      <c r="W505" s="210"/>
      <c r="X505" s="210"/>
      <c r="Y505" s="210"/>
      <c r="Z505" s="210"/>
    </row>
    <row r="506" ht="12.75" customHeight="1">
      <c r="A506" s="625"/>
      <c r="B506" s="625"/>
      <c r="C506" s="625"/>
      <c r="D506" s="627"/>
      <c r="E506" s="210"/>
      <c r="F506" s="210"/>
      <c r="G506" s="210"/>
      <c r="H506" s="210"/>
      <c r="I506" s="627"/>
      <c r="J506" s="210"/>
      <c r="K506" s="210"/>
      <c r="L506" s="210"/>
      <c r="M506" s="628"/>
      <c r="N506" s="210"/>
      <c r="O506" s="210"/>
      <c r="P506" s="210"/>
      <c r="Q506" s="210"/>
      <c r="R506" s="210"/>
      <c r="S506" s="210"/>
      <c r="T506" s="210"/>
      <c r="U506" s="210"/>
      <c r="V506" s="210"/>
      <c r="W506" s="210"/>
      <c r="X506" s="210"/>
      <c r="Y506" s="210"/>
      <c r="Z506" s="210"/>
    </row>
    <row r="507" ht="12.75" customHeight="1">
      <c r="A507" s="625"/>
      <c r="B507" s="625"/>
      <c r="C507" s="625"/>
      <c r="D507" s="627"/>
      <c r="E507" s="210"/>
      <c r="F507" s="210"/>
      <c r="G507" s="210"/>
      <c r="H507" s="210"/>
      <c r="I507" s="627"/>
      <c r="J507" s="210"/>
      <c r="K507" s="210"/>
      <c r="L507" s="210"/>
      <c r="M507" s="628"/>
      <c r="N507" s="210"/>
      <c r="O507" s="210"/>
      <c r="P507" s="210"/>
      <c r="Q507" s="210"/>
      <c r="R507" s="210"/>
      <c r="S507" s="210"/>
      <c r="T507" s="210"/>
      <c r="U507" s="210"/>
      <c r="V507" s="210"/>
      <c r="W507" s="210"/>
      <c r="X507" s="210"/>
      <c r="Y507" s="210"/>
      <c r="Z507" s="210"/>
    </row>
    <row r="508" ht="12.75" customHeight="1">
      <c r="A508" s="625"/>
      <c r="B508" s="625"/>
      <c r="C508" s="625"/>
      <c r="D508" s="627"/>
      <c r="E508" s="210"/>
      <c r="F508" s="210"/>
      <c r="G508" s="210"/>
      <c r="H508" s="210"/>
      <c r="I508" s="627"/>
      <c r="J508" s="210"/>
      <c r="K508" s="210"/>
      <c r="L508" s="210"/>
      <c r="M508" s="628"/>
      <c r="N508" s="210"/>
      <c r="O508" s="210"/>
      <c r="P508" s="210"/>
      <c r="Q508" s="210"/>
      <c r="R508" s="210"/>
      <c r="S508" s="210"/>
      <c r="T508" s="210"/>
      <c r="U508" s="210"/>
      <c r="V508" s="210"/>
      <c r="W508" s="210"/>
      <c r="X508" s="210"/>
      <c r="Y508" s="210"/>
      <c r="Z508" s="210"/>
    </row>
    <row r="509" ht="12.75" customHeight="1">
      <c r="A509" s="625"/>
      <c r="B509" s="625"/>
      <c r="C509" s="625"/>
      <c r="D509" s="627"/>
      <c r="E509" s="210"/>
      <c r="F509" s="210"/>
      <c r="G509" s="210"/>
      <c r="H509" s="210"/>
      <c r="I509" s="627"/>
      <c r="J509" s="210"/>
      <c r="K509" s="210"/>
      <c r="L509" s="210"/>
      <c r="M509" s="628"/>
      <c r="N509" s="210"/>
      <c r="O509" s="210"/>
      <c r="P509" s="210"/>
      <c r="Q509" s="210"/>
      <c r="R509" s="210"/>
      <c r="S509" s="210"/>
      <c r="T509" s="210"/>
      <c r="U509" s="210"/>
      <c r="V509" s="210"/>
      <c r="W509" s="210"/>
      <c r="X509" s="210"/>
      <c r="Y509" s="210"/>
      <c r="Z509" s="210"/>
    </row>
    <row r="510" ht="12.75" customHeight="1">
      <c r="A510" s="625"/>
      <c r="B510" s="625"/>
      <c r="C510" s="625"/>
      <c r="D510" s="627"/>
      <c r="E510" s="210"/>
      <c r="F510" s="210"/>
      <c r="G510" s="210"/>
      <c r="H510" s="210"/>
      <c r="I510" s="627"/>
      <c r="J510" s="210"/>
      <c r="K510" s="210"/>
      <c r="L510" s="210"/>
      <c r="M510" s="628"/>
      <c r="N510" s="210"/>
      <c r="O510" s="210"/>
      <c r="P510" s="210"/>
      <c r="Q510" s="210"/>
      <c r="R510" s="210"/>
      <c r="S510" s="210"/>
      <c r="T510" s="210"/>
      <c r="U510" s="210"/>
      <c r="V510" s="210"/>
      <c r="W510" s="210"/>
      <c r="X510" s="210"/>
      <c r="Y510" s="210"/>
      <c r="Z510" s="210"/>
    </row>
    <row r="511" ht="12.75" customHeight="1">
      <c r="A511" s="625"/>
      <c r="B511" s="625"/>
      <c r="C511" s="625"/>
      <c r="D511" s="627"/>
      <c r="E511" s="210"/>
      <c r="F511" s="210"/>
      <c r="G511" s="210"/>
      <c r="H511" s="210"/>
      <c r="I511" s="627"/>
      <c r="J511" s="210"/>
      <c r="K511" s="210"/>
      <c r="L511" s="210"/>
      <c r="M511" s="628"/>
      <c r="N511" s="210"/>
      <c r="O511" s="210"/>
      <c r="P511" s="210"/>
      <c r="Q511" s="210"/>
      <c r="R511" s="210"/>
      <c r="S511" s="210"/>
      <c r="T511" s="210"/>
      <c r="U511" s="210"/>
      <c r="V511" s="210"/>
      <c r="W511" s="210"/>
      <c r="X511" s="210"/>
      <c r="Y511" s="210"/>
      <c r="Z511" s="210"/>
    </row>
    <row r="512" ht="12.75" customHeight="1">
      <c r="A512" s="625"/>
      <c r="B512" s="625"/>
      <c r="C512" s="625"/>
      <c r="D512" s="627"/>
      <c r="E512" s="210"/>
      <c r="F512" s="210"/>
      <c r="G512" s="210"/>
      <c r="H512" s="210"/>
      <c r="I512" s="627"/>
      <c r="J512" s="210"/>
      <c r="K512" s="210"/>
      <c r="L512" s="210"/>
      <c r="M512" s="628"/>
      <c r="N512" s="210"/>
      <c r="O512" s="210"/>
      <c r="P512" s="210"/>
      <c r="Q512" s="210"/>
      <c r="R512" s="210"/>
      <c r="S512" s="210"/>
      <c r="T512" s="210"/>
      <c r="U512" s="210"/>
      <c r="V512" s="210"/>
      <c r="W512" s="210"/>
      <c r="X512" s="210"/>
      <c r="Y512" s="210"/>
      <c r="Z512" s="210"/>
    </row>
    <row r="513" ht="12.75" customHeight="1">
      <c r="A513" s="625"/>
      <c r="B513" s="625"/>
      <c r="C513" s="625"/>
      <c r="D513" s="627"/>
      <c r="E513" s="210"/>
      <c r="F513" s="210"/>
      <c r="G513" s="210"/>
      <c r="H513" s="210"/>
      <c r="I513" s="627"/>
      <c r="J513" s="210"/>
      <c r="K513" s="210"/>
      <c r="L513" s="210"/>
      <c r="M513" s="628"/>
      <c r="N513" s="210"/>
      <c r="O513" s="210"/>
      <c r="P513" s="210"/>
      <c r="Q513" s="210"/>
      <c r="R513" s="210"/>
      <c r="S513" s="210"/>
      <c r="T513" s="210"/>
      <c r="U513" s="210"/>
      <c r="V513" s="210"/>
      <c r="W513" s="210"/>
      <c r="X513" s="210"/>
      <c r="Y513" s="210"/>
      <c r="Z513" s="210"/>
    </row>
    <row r="514" ht="12.75" customHeight="1">
      <c r="A514" s="625"/>
      <c r="B514" s="625"/>
      <c r="C514" s="625"/>
      <c r="D514" s="627"/>
      <c r="E514" s="210"/>
      <c r="F514" s="210"/>
      <c r="G514" s="210"/>
      <c r="H514" s="210"/>
      <c r="I514" s="627"/>
      <c r="J514" s="210"/>
      <c r="K514" s="210"/>
      <c r="L514" s="210"/>
      <c r="M514" s="628"/>
      <c r="N514" s="210"/>
      <c r="O514" s="210"/>
      <c r="P514" s="210"/>
      <c r="Q514" s="210"/>
      <c r="R514" s="210"/>
      <c r="S514" s="210"/>
      <c r="T514" s="210"/>
      <c r="U514" s="210"/>
      <c r="V514" s="210"/>
      <c r="W514" s="210"/>
      <c r="X514" s="210"/>
      <c r="Y514" s="210"/>
      <c r="Z514" s="210"/>
    </row>
    <row r="515" ht="12.75" customHeight="1">
      <c r="A515" s="625"/>
      <c r="B515" s="625"/>
      <c r="C515" s="625"/>
      <c r="D515" s="627"/>
      <c r="E515" s="210"/>
      <c r="F515" s="210"/>
      <c r="G515" s="210"/>
      <c r="H515" s="210"/>
      <c r="I515" s="627"/>
      <c r="J515" s="210"/>
      <c r="K515" s="210"/>
      <c r="L515" s="210"/>
      <c r="M515" s="628"/>
      <c r="N515" s="210"/>
      <c r="O515" s="210"/>
      <c r="P515" s="210"/>
      <c r="Q515" s="210"/>
      <c r="R515" s="210"/>
      <c r="S515" s="210"/>
      <c r="T515" s="210"/>
      <c r="U515" s="210"/>
      <c r="V515" s="210"/>
      <c r="W515" s="210"/>
      <c r="X515" s="210"/>
      <c r="Y515" s="210"/>
      <c r="Z515" s="210"/>
    </row>
    <row r="516" ht="12.75" customHeight="1">
      <c r="A516" s="625"/>
      <c r="B516" s="625"/>
      <c r="C516" s="625"/>
      <c r="D516" s="627"/>
      <c r="E516" s="210"/>
      <c r="F516" s="210"/>
      <c r="G516" s="210"/>
      <c r="H516" s="210"/>
      <c r="I516" s="627"/>
      <c r="J516" s="210"/>
      <c r="K516" s="210"/>
      <c r="L516" s="210"/>
      <c r="M516" s="628"/>
      <c r="N516" s="210"/>
      <c r="O516" s="210"/>
      <c r="P516" s="210"/>
      <c r="Q516" s="210"/>
      <c r="R516" s="210"/>
      <c r="S516" s="210"/>
      <c r="T516" s="210"/>
      <c r="U516" s="210"/>
      <c r="V516" s="210"/>
      <c r="W516" s="210"/>
      <c r="X516" s="210"/>
      <c r="Y516" s="210"/>
      <c r="Z516" s="210"/>
    </row>
    <row r="517" ht="12.75" customHeight="1">
      <c r="A517" s="625"/>
      <c r="B517" s="625"/>
      <c r="C517" s="625"/>
      <c r="D517" s="627"/>
      <c r="E517" s="210"/>
      <c r="F517" s="210"/>
      <c r="G517" s="210"/>
      <c r="H517" s="210"/>
      <c r="I517" s="627"/>
      <c r="J517" s="210"/>
      <c r="K517" s="210"/>
      <c r="L517" s="210"/>
      <c r="M517" s="628"/>
      <c r="N517" s="210"/>
      <c r="O517" s="210"/>
      <c r="P517" s="210"/>
      <c r="Q517" s="210"/>
      <c r="R517" s="210"/>
      <c r="S517" s="210"/>
      <c r="T517" s="210"/>
      <c r="U517" s="210"/>
      <c r="V517" s="210"/>
      <c r="W517" s="210"/>
      <c r="X517" s="210"/>
      <c r="Y517" s="210"/>
      <c r="Z517" s="210"/>
    </row>
    <row r="518" ht="12.75" customHeight="1">
      <c r="A518" s="625"/>
      <c r="B518" s="625"/>
      <c r="C518" s="625"/>
      <c r="D518" s="627"/>
      <c r="E518" s="210"/>
      <c r="F518" s="210"/>
      <c r="G518" s="210"/>
      <c r="H518" s="210"/>
      <c r="I518" s="627"/>
      <c r="J518" s="210"/>
      <c r="K518" s="210"/>
      <c r="L518" s="210"/>
      <c r="M518" s="628"/>
      <c r="N518" s="210"/>
      <c r="O518" s="210"/>
      <c r="P518" s="210"/>
      <c r="Q518" s="210"/>
      <c r="R518" s="210"/>
      <c r="S518" s="210"/>
      <c r="T518" s="210"/>
      <c r="U518" s="210"/>
      <c r="V518" s="210"/>
      <c r="W518" s="210"/>
      <c r="X518" s="210"/>
      <c r="Y518" s="210"/>
      <c r="Z518" s="210"/>
    </row>
    <row r="519" ht="12.75" customHeight="1">
      <c r="A519" s="625"/>
      <c r="B519" s="625"/>
      <c r="C519" s="625"/>
      <c r="D519" s="627"/>
      <c r="E519" s="210"/>
      <c r="F519" s="210"/>
      <c r="G519" s="210"/>
      <c r="H519" s="210"/>
      <c r="I519" s="627"/>
      <c r="J519" s="210"/>
      <c r="K519" s="210"/>
      <c r="L519" s="210"/>
      <c r="M519" s="628"/>
      <c r="N519" s="210"/>
      <c r="O519" s="210"/>
      <c r="P519" s="210"/>
      <c r="Q519" s="210"/>
      <c r="R519" s="210"/>
      <c r="S519" s="210"/>
      <c r="T519" s="210"/>
      <c r="U519" s="210"/>
      <c r="V519" s="210"/>
      <c r="W519" s="210"/>
      <c r="X519" s="210"/>
      <c r="Y519" s="210"/>
      <c r="Z519" s="210"/>
    </row>
    <row r="520" ht="12.75" customHeight="1">
      <c r="A520" s="625"/>
      <c r="B520" s="625"/>
      <c r="C520" s="625"/>
      <c r="D520" s="627"/>
      <c r="E520" s="210"/>
      <c r="F520" s="210"/>
      <c r="G520" s="210"/>
      <c r="H520" s="210"/>
      <c r="I520" s="627"/>
      <c r="J520" s="210"/>
      <c r="K520" s="210"/>
      <c r="L520" s="210"/>
      <c r="M520" s="628"/>
      <c r="N520" s="210"/>
      <c r="O520" s="210"/>
      <c r="P520" s="210"/>
      <c r="Q520" s="210"/>
      <c r="R520" s="210"/>
      <c r="S520" s="210"/>
      <c r="T520" s="210"/>
      <c r="U520" s="210"/>
      <c r="V520" s="210"/>
      <c r="W520" s="210"/>
      <c r="X520" s="210"/>
      <c r="Y520" s="210"/>
      <c r="Z520" s="210"/>
    </row>
    <row r="521" ht="12.75" customHeight="1">
      <c r="A521" s="625"/>
      <c r="B521" s="625"/>
      <c r="C521" s="625"/>
      <c r="D521" s="627"/>
      <c r="E521" s="210"/>
      <c r="F521" s="210"/>
      <c r="G521" s="210"/>
      <c r="H521" s="210"/>
      <c r="I521" s="627"/>
      <c r="J521" s="210"/>
      <c r="K521" s="210"/>
      <c r="L521" s="210"/>
      <c r="M521" s="628"/>
      <c r="N521" s="210"/>
      <c r="O521" s="210"/>
      <c r="P521" s="210"/>
      <c r="Q521" s="210"/>
      <c r="R521" s="210"/>
      <c r="S521" s="210"/>
      <c r="T521" s="210"/>
      <c r="U521" s="210"/>
      <c r="V521" s="210"/>
      <c r="W521" s="210"/>
      <c r="X521" s="210"/>
      <c r="Y521" s="210"/>
      <c r="Z521" s="210"/>
    </row>
    <row r="522" ht="12.75" customHeight="1">
      <c r="A522" s="625"/>
      <c r="B522" s="625"/>
      <c r="C522" s="625"/>
      <c r="D522" s="627"/>
      <c r="E522" s="210"/>
      <c r="F522" s="210"/>
      <c r="G522" s="210"/>
      <c r="H522" s="210"/>
      <c r="I522" s="627"/>
      <c r="J522" s="210"/>
      <c r="K522" s="210"/>
      <c r="L522" s="210"/>
      <c r="M522" s="628"/>
      <c r="N522" s="210"/>
      <c r="O522" s="210"/>
      <c r="P522" s="210"/>
      <c r="Q522" s="210"/>
      <c r="R522" s="210"/>
      <c r="S522" s="210"/>
      <c r="T522" s="210"/>
      <c r="U522" s="210"/>
      <c r="V522" s="210"/>
      <c r="W522" s="210"/>
      <c r="X522" s="210"/>
      <c r="Y522" s="210"/>
      <c r="Z522" s="210"/>
    </row>
    <row r="523" ht="12.75" customHeight="1">
      <c r="A523" s="625"/>
      <c r="B523" s="625"/>
      <c r="C523" s="625"/>
      <c r="D523" s="627"/>
      <c r="E523" s="210"/>
      <c r="F523" s="210"/>
      <c r="G523" s="210"/>
      <c r="H523" s="210"/>
      <c r="I523" s="627"/>
      <c r="J523" s="210"/>
      <c r="K523" s="210"/>
      <c r="L523" s="210"/>
      <c r="M523" s="628"/>
      <c r="N523" s="210"/>
      <c r="O523" s="210"/>
      <c r="P523" s="210"/>
      <c r="Q523" s="210"/>
      <c r="R523" s="210"/>
      <c r="S523" s="210"/>
      <c r="T523" s="210"/>
      <c r="U523" s="210"/>
      <c r="V523" s="210"/>
      <c r="W523" s="210"/>
      <c r="X523" s="210"/>
      <c r="Y523" s="210"/>
      <c r="Z523" s="210"/>
    </row>
    <row r="524" ht="12.75" customHeight="1">
      <c r="A524" s="625"/>
      <c r="B524" s="625"/>
      <c r="C524" s="625"/>
      <c r="D524" s="627"/>
      <c r="E524" s="210"/>
      <c r="F524" s="210"/>
      <c r="G524" s="210"/>
      <c r="H524" s="210"/>
      <c r="I524" s="627"/>
      <c r="J524" s="210"/>
      <c r="K524" s="210"/>
      <c r="L524" s="210"/>
      <c r="M524" s="628"/>
      <c r="N524" s="210"/>
      <c r="O524" s="210"/>
      <c r="P524" s="210"/>
      <c r="Q524" s="210"/>
      <c r="R524" s="210"/>
      <c r="S524" s="210"/>
      <c r="T524" s="210"/>
      <c r="U524" s="210"/>
      <c r="V524" s="210"/>
      <c r="W524" s="210"/>
      <c r="X524" s="210"/>
      <c r="Y524" s="210"/>
      <c r="Z524" s="210"/>
    </row>
    <row r="525" ht="12.75" customHeight="1">
      <c r="A525" s="625"/>
      <c r="B525" s="625"/>
      <c r="C525" s="625"/>
      <c r="D525" s="627"/>
      <c r="E525" s="210"/>
      <c r="F525" s="210"/>
      <c r="G525" s="210"/>
      <c r="H525" s="210"/>
      <c r="I525" s="627"/>
      <c r="J525" s="210"/>
      <c r="K525" s="210"/>
      <c r="L525" s="210"/>
      <c r="M525" s="628"/>
      <c r="N525" s="210"/>
      <c r="O525" s="210"/>
      <c r="P525" s="210"/>
      <c r="Q525" s="210"/>
      <c r="R525" s="210"/>
      <c r="S525" s="210"/>
      <c r="T525" s="210"/>
      <c r="U525" s="210"/>
      <c r="V525" s="210"/>
      <c r="W525" s="210"/>
      <c r="X525" s="210"/>
      <c r="Y525" s="210"/>
      <c r="Z525" s="210"/>
    </row>
    <row r="526" ht="12.75" customHeight="1">
      <c r="A526" s="625"/>
      <c r="B526" s="625"/>
      <c r="C526" s="625"/>
      <c r="D526" s="627"/>
      <c r="E526" s="210"/>
      <c r="F526" s="210"/>
      <c r="G526" s="210"/>
      <c r="H526" s="210"/>
      <c r="I526" s="627"/>
      <c r="J526" s="210"/>
      <c r="K526" s="210"/>
      <c r="L526" s="210"/>
      <c r="M526" s="628"/>
      <c r="N526" s="210"/>
      <c r="O526" s="210"/>
      <c r="P526" s="210"/>
      <c r="Q526" s="210"/>
      <c r="R526" s="210"/>
      <c r="S526" s="210"/>
      <c r="T526" s="210"/>
      <c r="U526" s="210"/>
      <c r="V526" s="210"/>
      <c r="W526" s="210"/>
      <c r="X526" s="210"/>
      <c r="Y526" s="210"/>
      <c r="Z526" s="210"/>
    </row>
    <row r="527" ht="12.75" customHeight="1">
      <c r="A527" s="625"/>
      <c r="B527" s="625"/>
      <c r="C527" s="625"/>
      <c r="D527" s="627"/>
      <c r="E527" s="210"/>
      <c r="F527" s="210"/>
      <c r="G527" s="210"/>
      <c r="H527" s="210"/>
      <c r="I527" s="627"/>
      <c r="J527" s="210"/>
      <c r="K527" s="210"/>
      <c r="L527" s="210"/>
      <c r="M527" s="628"/>
      <c r="N527" s="210"/>
      <c r="O527" s="210"/>
      <c r="P527" s="210"/>
      <c r="Q527" s="210"/>
      <c r="R527" s="210"/>
      <c r="S527" s="210"/>
      <c r="T527" s="210"/>
      <c r="U527" s="210"/>
      <c r="V527" s="210"/>
      <c r="W527" s="210"/>
      <c r="X527" s="210"/>
      <c r="Y527" s="210"/>
      <c r="Z527" s="210"/>
    </row>
    <row r="528" ht="12.75" customHeight="1">
      <c r="A528" s="625"/>
      <c r="B528" s="625"/>
      <c r="C528" s="625"/>
      <c r="D528" s="627"/>
      <c r="E528" s="210"/>
      <c r="F528" s="210"/>
      <c r="G528" s="210"/>
      <c r="H528" s="210"/>
      <c r="I528" s="627"/>
      <c r="J528" s="210"/>
      <c r="K528" s="210"/>
      <c r="L528" s="210"/>
      <c r="M528" s="628"/>
      <c r="N528" s="210"/>
      <c r="O528" s="210"/>
      <c r="P528" s="210"/>
      <c r="Q528" s="210"/>
      <c r="R528" s="210"/>
      <c r="S528" s="210"/>
      <c r="T528" s="210"/>
      <c r="U528" s="210"/>
      <c r="V528" s="210"/>
      <c r="W528" s="210"/>
      <c r="X528" s="210"/>
      <c r="Y528" s="210"/>
      <c r="Z528" s="210"/>
    </row>
    <row r="529" ht="12.75" customHeight="1">
      <c r="A529" s="625"/>
      <c r="B529" s="625"/>
      <c r="C529" s="625"/>
      <c r="D529" s="627"/>
      <c r="E529" s="210"/>
      <c r="F529" s="210"/>
      <c r="G529" s="210"/>
      <c r="H529" s="210"/>
      <c r="I529" s="627"/>
      <c r="J529" s="210"/>
      <c r="K529" s="210"/>
      <c r="L529" s="210"/>
      <c r="M529" s="628"/>
      <c r="N529" s="210"/>
      <c r="O529" s="210"/>
      <c r="P529" s="210"/>
      <c r="Q529" s="210"/>
      <c r="R529" s="210"/>
      <c r="S529" s="210"/>
      <c r="T529" s="210"/>
      <c r="U529" s="210"/>
      <c r="V529" s="210"/>
      <c r="W529" s="210"/>
      <c r="X529" s="210"/>
      <c r="Y529" s="210"/>
      <c r="Z529" s="210"/>
    </row>
    <row r="530" ht="12.75" customHeight="1">
      <c r="A530" s="625"/>
      <c r="B530" s="625"/>
      <c r="C530" s="625"/>
      <c r="D530" s="627"/>
      <c r="E530" s="210"/>
      <c r="F530" s="210"/>
      <c r="G530" s="210"/>
      <c r="H530" s="210"/>
      <c r="I530" s="627"/>
      <c r="J530" s="210"/>
      <c r="K530" s="210"/>
      <c r="L530" s="210"/>
      <c r="M530" s="628"/>
      <c r="N530" s="210"/>
      <c r="O530" s="210"/>
      <c r="P530" s="210"/>
      <c r="Q530" s="210"/>
      <c r="R530" s="210"/>
      <c r="S530" s="210"/>
      <c r="T530" s="210"/>
      <c r="U530" s="210"/>
      <c r="V530" s="210"/>
      <c r="W530" s="210"/>
      <c r="X530" s="210"/>
      <c r="Y530" s="210"/>
      <c r="Z530" s="210"/>
    </row>
    <row r="531" ht="12.75" customHeight="1">
      <c r="A531" s="625"/>
      <c r="B531" s="625"/>
      <c r="C531" s="625"/>
      <c r="D531" s="627"/>
      <c r="E531" s="210"/>
      <c r="F531" s="210"/>
      <c r="G531" s="210"/>
      <c r="H531" s="210"/>
      <c r="I531" s="627"/>
      <c r="J531" s="210"/>
      <c r="K531" s="210"/>
      <c r="L531" s="210"/>
      <c r="M531" s="628"/>
      <c r="N531" s="210"/>
      <c r="O531" s="210"/>
      <c r="P531" s="210"/>
      <c r="Q531" s="210"/>
      <c r="R531" s="210"/>
      <c r="S531" s="210"/>
      <c r="T531" s="210"/>
      <c r="U531" s="210"/>
      <c r="V531" s="210"/>
      <c r="W531" s="210"/>
      <c r="X531" s="210"/>
      <c r="Y531" s="210"/>
      <c r="Z531" s="210"/>
    </row>
    <row r="532" ht="12.75" customHeight="1">
      <c r="A532" s="625"/>
      <c r="B532" s="625"/>
      <c r="C532" s="625"/>
      <c r="D532" s="627"/>
      <c r="E532" s="210"/>
      <c r="F532" s="210"/>
      <c r="G532" s="210"/>
      <c r="H532" s="210"/>
      <c r="I532" s="627"/>
      <c r="J532" s="210"/>
      <c r="K532" s="210"/>
      <c r="L532" s="210"/>
      <c r="M532" s="628"/>
      <c r="N532" s="210"/>
      <c r="O532" s="210"/>
      <c r="P532" s="210"/>
      <c r="Q532" s="210"/>
      <c r="R532" s="210"/>
      <c r="S532" s="210"/>
      <c r="T532" s="210"/>
      <c r="U532" s="210"/>
      <c r="V532" s="210"/>
      <c r="W532" s="210"/>
      <c r="X532" s="210"/>
      <c r="Y532" s="210"/>
      <c r="Z532" s="210"/>
    </row>
    <row r="533" ht="12.75" customHeight="1">
      <c r="A533" s="625"/>
      <c r="B533" s="625"/>
      <c r="C533" s="625"/>
      <c r="D533" s="627"/>
      <c r="E533" s="210"/>
      <c r="F533" s="210"/>
      <c r="G533" s="210"/>
      <c r="H533" s="210"/>
      <c r="I533" s="627"/>
      <c r="J533" s="210"/>
      <c r="K533" s="210"/>
      <c r="L533" s="210"/>
      <c r="M533" s="628"/>
      <c r="N533" s="210"/>
      <c r="O533" s="210"/>
      <c r="P533" s="210"/>
      <c r="Q533" s="210"/>
      <c r="R533" s="210"/>
      <c r="S533" s="210"/>
      <c r="T533" s="210"/>
      <c r="U533" s="210"/>
      <c r="V533" s="210"/>
      <c r="W533" s="210"/>
      <c r="X533" s="210"/>
      <c r="Y533" s="210"/>
      <c r="Z533" s="210"/>
    </row>
    <row r="534" ht="12.75" customHeight="1">
      <c r="A534" s="625"/>
      <c r="B534" s="625"/>
      <c r="C534" s="625"/>
      <c r="D534" s="627"/>
      <c r="E534" s="210"/>
      <c r="F534" s="210"/>
      <c r="G534" s="210"/>
      <c r="H534" s="210"/>
      <c r="I534" s="627"/>
      <c r="J534" s="210"/>
      <c r="K534" s="210"/>
      <c r="L534" s="210"/>
      <c r="M534" s="628"/>
      <c r="N534" s="210"/>
      <c r="O534" s="210"/>
      <c r="P534" s="210"/>
      <c r="Q534" s="210"/>
      <c r="R534" s="210"/>
      <c r="S534" s="210"/>
      <c r="T534" s="210"/>
      <c r="U534" s="210"/>
      <c r="V534" s="210"/>
      <c r="W534" s="210"/>
      <c r="X534" s="210"/>
      <c r="Y534" s="210"/>
      <c r="Z534" s="210"/>
    </row>
    <row r="535" ht="12.75" customHeight="1">
      <c r="A535" s="625"/>
      <c r="B535" s="625"/>
      <c r="C535" s="625"/>
      <c r="D535" s="627"/>
      <c r="E535" s="210"/>
      <c r="F535" s="210"/>
      <c r="G535" s="210"/>
      <c r="H535" s="210"/>
      <c r="I535" s="627"/>
      <c r="J535" s="210"/>
      <c r="K535" s="210"/>
      <c r="L535" s="210"/>
      <c r="M535" s="628"/>
      <c r="N535" s="210"/>
      <c r="O535" s="210"/>
      <c r="P535" s="210"/>
      <c r="Q535" s="210"/>
      <c r="R535" s="210"/>
      <c r="S535" s="210"/>
      <c r="T535" s="210"/>
      <c r="U535" s="210"/>
      <c r="V535" s="210"/>
      <c r="W535" s="210"/>
      <c r="X535" s="210"/>
      <c r="Y535" s="210"/>
      <c r="Z535" s="210"/>
    </row>
    <row r="536" ht="12.75" customHeight="1">
      <c r="A536" s="625"/>
      <c r="B536" s="625"/>
      <c r="C536" s="625"/>
      <c r="D536" s="627"/>
      <c r="E536" s="210"/>
      <c r="F536" s="210"/>
      <c r="G536" s="210"/>
      <c r="H536" s="210"/>
      <c r="I536" s="627"/>
      <c r="J536" s="210"/>
      <c r="K536" s="210"/>
      <c r="L536" s="210"/>
      <c r="M536" s="628"/>
      <c r="N536" s="210"/>
      <c r="O536" s="210"/>
      <c r="P536" s="210"/>
      <c r="Q536" s="210"/>
      <c r="R536" s="210"/>
      <c r="S536" s="210"/>
      <c r="T536" s="210"/>
      <c r="U536" s="210"/>
      <c r="V536" s="210"/>
      <c r="W536" s="210"/>
      <c r="X536" s="210"/>
      <c r="Y536" s="210"/>
      <c r="Z536" s="210"/>
    </row>
    <row r="537" ht="12.75" customHeight="1">
      <c r="A537" s="625"/>
      <c r="B537" s="625"/>
      <c r="C537" s="625"/>
      <c r="D537" s="627"/>
      <c r="E537" s="210"/>
      <c r="F537" s="210"/>
      <c r="G537" s="210"/>
      <c r="H537" s="210"/>
      <c r="I537" s="627"/>
      <c r="J537" s="210"/>
      <c r="K537" s="210"/>
      <c r="L537" s="210"/>
      <c r="M537" s="628"/>
      <c r="N537" s="210"/>
      <c r="O537" s="210"/>
      <c r="P537" s="210"/>
      <c r="Q537" s="210"/>
      <c r="R537" s="210"/>
      <c r="S537" s="210"/>
      <c r="T537" s="210"/>
      <c r="U537" s="210"/>
      <c r="V537" s="210"/>
      <c r="W537" s="210"/>
      <c r="X537" s="210"/>
      <c r="Y537" s="210"/>
      <c r="Z537" s="210"/>
    </row>
    <row r="538" ht="12.75" customHeight="1">
      <c r="A538" s="625"/>
      <c r="B538" s="625"/>
      <c r="C538" s="625"/>
      <c r="D538" s="627"/>
      <c r="E538" s="210"/>
      <c r="F538" s="210"/>
      <c r="G538" s="210"/>
      <c r="H538" s="210"/>
      <c r="I538" s="627"/>
      <c r="J538" s="210"/>
      <c r="K538" s="210"/>
      <c r="L538" s="210"/>
      <c r="M538" s="628"/>
      <c r="N538" s="210"/>
      <c r="O538" s="210"/>
      <c r="P538" s="210"/>
      <c r="Q538" s="210"/>
      <c r="R538" s="210"/>
      <c r="S538" s="210"/>
      <c r="T538" s="210"/>
      <c r="U538" s="210"/>
      <c r="V538" s="210"/>
      <c r="W538" s="210"/>
      <c r="X538" s="210"/>
      <c r="Y538" s="210"/>
      <c r="Z538" s="210"/>
    </row>
    <row r="539" ht="12.75" customHeight="1">
      <c r="A539" s="625"/>
      <c r="B539" s="625"/>
      <c r="C539" s="625"/>
      <c r="D539" s="627"/>
      <c r="E539" s="210"/>
      <c r="F539" s="210"/>
      <c r="G539" s="210"/>
      <c r="H539" s="210"/>
      <c r="I539" s="627"/>
      <c r="J539" s="210"/>
      <c r="K539" s="210"/>
      <c r="L539" s="210"/>
      <c r="M539" s="628"/>
      <c r="N539" s="210"/>
      <c r="O539" s="210"/>
      <c r="P539" s="210"/>
      <c r="Q539" s="210"/>
      <c r="R539" s="210"/>
      <c r="S539" s="210"/>
      <c r="T539" s="210"/>
      <c r="U539" s="210"/>
      <c r="V539" s="210"/>
      <c r="W539" s="210"/>
      <c r="X539" s="210"/>
      <c r="Y539" s="210"/>
      <c r="Z539" s="210"/>
    </row>
    <row r="540" ht="12.75" customHeight="1">
      <c r="A540" s="625"/>
      <c r="B540" s="625"/>
      <c r="C540" s="625"/>
      <c r="D540" s="627"/>
      <c r="E540" s="210"/>
      <c r="F540" s="210"/>
      <c r="G540" s="210"/>
      <c r="H540" s="210"/>
      <c r="I540" s="627"/>
      <c r="J540" s="210"/>
      <c r="K540" s="210"/>
      <c r="L540" s="210"/>
      <c r="M540" s="628"/>
      <c r="N540" s="210"/>
      <c r="O540" s="210"/>
      <c r="P540" s="210"/>
      <c r="Q540" s="210"/>
      <c r="R540" s="210"/>
      <c r="S540" s="210"/>
      <c r="T540" s="210"/>
      <c r="U540" s="210"/>
      <c r="V540" s="210"/>
      <c r="W540" s="210"/>
      <c r="X540" s="210"/>
      <c r="Y540" s="210"/>
      <c r="Z540" s="210"/>
    </row>
    <row r="541" ht="12.75" customHeight="1">
      <c r="A541" s="625"/>
      <c r="B541" s="625"/>
      <c r="C541" s="625"/>
      <c r="D541" s="627"/>
      <c r="E541" s="210"/>
      <c r="F541" s="210"/>
      <c r="G541" s="210"/>
      <c r="H541" s="210"/>
      <c r="I541" s="627"/>
      <c r="J541" s="210"/>
      <c r="K541" s="210"/>
      <c r="L541" s="210"/>
      <c r="M541" s="628"/>
      <c r="N541" s="210"/>
      <c r="O541" s="210"/>
      <c r="P541" s="210"/>
      <c r="Q541" s="210"/>
      <c r="R541" s="210"/>
      <c r="S541" s="210"/>
      <c r="T541" s="210"/>
      <c r="U541" s="210"/>
      <c r="V541" s="210"/>
      <c r="W541" s="210"/>
      <c r="X541" s="210"/>
      <c r="Y541" s="210"/>
      <c r="Z541" s="210"/>
    </row>
    <row r="542" ht="12.75" customHeight="1">
      <c r="A542" s="625"/>
      <c r="B542" s="625"/>
      <c r="C542" s="625"/>
      <c r="D542" s="627"/>
      <c r="E542" s="210"/>
      <c r="F542" s="210"/>
      <c r="G542" s="210"/>
      <c r="H542" s="210"/>
      <c r="I542" s="627"/>
      <c r="J542" s="210"/>
      <c r="K542" s="210"/>
      <c r="L542" s="210"/>
      <c r="M542" s="628"/>
      <c r="N542" s="210"/>
      <c r="O542" s="210"/>
      <c r="P542" s="210"/>
      <c r="Q542" s="210"/>
      <c r="R542" s="210"/>
      <c r="S542" s="210"/>
      <c r="T542" s="210"/>
      <c r="U542" s="210"/>
      <c r="V542" s="210"/>
      <c r="W542" s="210"/>
      <c r="X542" s="210"/>
      <c r="Y542" s="210"/>
      <c r="Z542" s="210"/>
    </row>
    <row r="543" ht="12.75" customHeight="1">
      <c r="A543" s="625"/>
      <c r="B543" s="625"/>
      <c r="C543" s="625"/>
      <c r="D543" s="627"/>
      <c r="E543" s="210"/>
      <c r="F543" s="210"/>
      <c r="G543" s="210"/>
      <c r="H543" s="210"/>
      <c r="I543" s="627"/>
      <c r="J543" s="210"/>
      <c r="K543" s="210"/>
      <c r="L543" s="210"/>
      <c r="M543" s="628"/>
      <c r="N543" s="210"/>
      <c r="O543" s="210"/>
      <c r="P543" s="210"/>
      <c r="Q543" s="210"/>
      <c r="R543" s="210"/>
      <c r="S543" s="210"/>
      <c r="T543" s="210"/>
      <c r="U543" s="210"/>
      <c r="V543" s="210"/>
      <c r="W543" s="210"/>
      <c r="X543" s="210"/>
      <c r="Y543" s="210"/>
      <c r="Z543" s="210"/>
    </row>
    <row r="544" ht="12.75" customHeight="1">
      <c r="A544" s="625"/>
      <c r="B544" s="625"/>
      <c r="C544" s="625"/>
      <c r="D544" s="627"/>
      <c r="E544" s="210"/>
      <c r="F544" s="210"/>
      <c r="G544" s="210"/>
      <c r="H544" s="210"/>
      <c r="I544" s="627"/>
      <c r="J544" s="210"/>
      <c r="K544" s="210"/>
      <c r="L544" s="210"/>
      <c r="M544" s="628"/>
      <c r="N544" s="210"/>
      <c r="O544" s="210"/>
      <c r="P544" s="210"/>
      <c r="Q544" s="210"/>
      <c r="R544" s="210"/>
      <c r="S544" s="210"/>
      <c r="T544" s="210"/>
      <c r="U544" s="210"/>
      <c r="V544" s="210"/>
      <c r="W544" s="210"/>
      <c r="X544" s="210"/>
      <c r="Y544" s="210"/>
      <c r="Z544" s="210"/>
    </row>
    <row r="545" ht="12.75" customHeight="1">
      <c r="A545" s="625"/>
      <c r="B545" s="625"/>
      <c r="C545" s="625"/>
      <c r="D545" s="627"/>
      <c r="E545" s="210"/>
      <c r="F545" s="210"/>
      <c r="G545" s="210"/>
      <c r="H545" s="210"/>
      <c r="I545" s="627"/>
      <c r="J545" s="210"/>
      <c r="K545" s="210"/>
      <c r="L545" s="210"/>
      <c r="M545" s="628"/>
      <c r="N545" s="210"/>
      <c r="O545" s="210"/>
      <c r="P545" s="210"/>
      <c r="Q545" s="210"/>
      <c r="R545" s="210"/>
      <c r="S545" s="210"/>
      <c r="T545" s="210"/>
      <c r="U545" s="210"/>
      <c r="V545" s="210"/>
      <c r="W545" s="210"/>
      <c r="X545" s="210"/>
      <c r="Y545" s="210"/>
      <c r="Z545" s="210"/>
    </row>
    <row r="546" ht="12.75" customHeight="1">
      <c r="A546" s="625"/>
      <c r="B546" s="625"/>
      <c r="C546" s="625"/>
      <c r="D546" s="627"/>
      <c r="E546" s="210"/>
      <c r="F546" s="210"/>
      <c r="G546" s="210"/>
      <c r="H546" s="210"/>
      <c r="I546" s="627"/>
      <c r="J546" s="210"/>
      <c r="K546" s="210"/>
      <c r="L546" s="210"/>
      <c r="M546" s="628"/>
      <c r="N546" s="210"/>
      <c r="O546" s="210"/>
      <c r="P546" s="210"/>
      <c r="Q546" s="210"/>
      <c r="R546" s="210"/>
      <c r="S546" s="210"/>
      <c r="T546" s="210"/>
      <c r="U546" s="210"/>
      <c r="V546" s="210"/>
      <c r="W546" s="210"/>
      <c r="X546" s="210"/>
      <c r="Y546" s="210"/>
      <c r="Z546" s="210"/>
    </row>
    <row r="547" ht="12.75" customHeight="1">
      <c r="A547" s="625"/>
      <c r="B547" s="625"/>
      <c r="C547" s="625"/>
      <c r="D547" s="627"/>
      <c r="E547" s="210"/>
      <c r="F547" s="210"/>
      <c r="G547" s="210"/>
      <c r="H547" s="210"/>
      <c r="I547" s="627"/>
      <c r="J547" s="210"/>
      <c r="K547" s="210"/>
      <c r="L547" s="210"/>
      <c r="M547" s="628"/>
      <c r="N547" s="210"/>
      <c r="O547" s="210"/>
      <c r="P547" s="210"/>
      <c r="Q547" s="210"/>
      <c r="R547" s="210"/>
      <c r="S547" s="210"/>
      <c r="T547" s="210"/>
      <c r="U547" s="210"/>
      <c r="V547" s="210"/>
      <c r="W547" s="210"/>
      <c r="X547" s="210"/>
      <c r="Y547" s="210"/>
      <c r="Z547" s="210"/>
    </row>
    <row r="548" ht="12.75" customHeight="1">
      <c r="A548" s="625"/>
      <c r="B548" s="625"/>
      <c r="C548" s="625"/>
      <c r="D548" s="627"/>
      <c r="E548" s="210"/>
      <c r="F548" s="210"/>
      <c r="G548" s="210"/>
      <c r="H548" s="210"/>
      <c r="I548" s="627"/>
      <c r="J548" s="210"/>
      <c r="K548" s="210"/>
      <c r="L548" s="210"/>
      <c r="M548" s="628"/>
      <c r="N548" s="210"/>
      <c r="O548" s="210"/>
      <c r="P548" s="210"/>
      <c r="Q548" s="210"/>
      <c r="R548" s="210"/>
      <c r="S548" s="210"/>
      <c r="T548" s="210"/>
      <c r="U548" s="210"/>
      <c r="V548" s="210"/>
      <c r="W548" s="210"/>
      <c r="X548" s="210"/>
      <c r="Y548" s="210"/>
      <c r="Z548" s="210"/>
    </row>
    <row r="549" ht="12.75" customHeight="1">
      <c r="A549" s="625"/>
      <c r="B549" s="625"/>
      <c r="C549" s="625"/>
      <c r="D549" s="627"/>
      <c r="E549" s="210"/>
      <c r="F549" s="210"/>
      <c r="G549" s="210"/>
      <c r="H549" s="210"/>
      <c r="I549" s="627"/>
      <c r="J549" s="210"/>
      <c r="K549" s="210"/>
      <c r="L549" s="210"/>
      <c r="M549" s="628"/>
      <c r="N549" s="210"/>
      <c r="O549" s="210"/>
      <c r="P549" s="210"/>
      <c r="Q549" s="210"/>
      <c r="R549" s="210"/>
      <c r="S549" s="210"/>
      <c r="T549" s="210"/>
      <c r="U549" s="210"/>
      <c r="V549" s="210"/>
      <c r="W549" s="210"/>
      <c r="X549" s="210"/>
      <c r="Y549" s="210"/>
      <c r="Z549" s="210"/>
    </row>
    <row r="550" ht="12.75" customHeight="1">
      <c r="A550" s="625"/>
      <c r="B550" s="625"/>
      <c r="C550" s="625"/>
      <c r="D550" s="627"/>
      <c r="E550" s="210"/>
      <c r="F550" s="210"/>
      <c r="G550" s="210"/>
      <c r="H550" s="210"/>
      <c r="I550" s="627"/>
      <c r="J550" s="210"/>
      <c r="K550" s="210"/>
      <c r="L550" s="210"/>
      <c r="M550" s="628"/>
      <c r="N550" s="210"/>
      <c r="O550" s="210"/>
      <c r="P550" s="210"/>
      <c r="Q550" s="210"/>
      <c r="R550" s="210"/>
      <c r="S550" s="210"/>
      <c r="T550" s="210"/>
      <c r="U550" s="210"/>
      <c r="V550" s="210"/>
      <c r="W550" s="210"/>
      <c r="X550" s="210"/>
      <c r="Y550" s="210"/>
      <c r="Z550" s="210"/>
    </row>
    <row r="551" ht="12.75" customHeight="1">
      <c r="A551" s="625"/>
      <c r="B551" s="625"/>
      <c r="C551" s="625"/>
      <c r="D551" s="627"/>
      <c r="E551" s="210"/>
      <c r="F551" s="210"/>
      <c r="G551" s="210"/>
      <c r="H551" s="210"/>
      <c r="I551" s="627"/>
      <c r="J551" s="210"/>
      <c r="K551" s="210"/>
      <c r="L551" s="210"/>
      <c r="M551" s="628"/>
      <c r="N551" s="210"/>
      <c r="O551" s="210"/>
      <c r="P551" s="210"/>
      <c r="Q551" s="210"/>
      <c r="R551" s="210"/>
      <c r="S551" s="210"/>
      <c r="T551" s="210"/>
      <c r="U551" s="210"/>
      <c r="V551" s="210"/>
      <c r="W551" s="210"/>
      <c r="X551" s="210"/>
      <c r="Y551" s="210"/>
      <c r="Z551" s="210"/>
    </row>
    <row r="552" ht="12.75" customHeight="1">
      <c r="A552" s="625"/>
      <c r="B552" s="625"/>
      <c r="C552" s="625"/>
      <c r="D552" s="627"/>
      <c r="E552" s="210"/>
      <c r="F552" s="210"/>
      <c r="G552" s="210"/>
      <c r="H552" s="210"/>
      <c r="I552" s="627"/>
      <c r="J552" s="210"/>
      <c r="K552" s="210"/>
      <c r="L552" s="210"/>
      <c r="M552" s="628"/>
      <c r="N552" s="210"/>
      <c r="O552" s="210"/>
      <c r="P552" s="210"/>
      <c r="Q552" s="210"/>
      <c r="R552" s="210"/>
      <c r="S552" s="210"/>
      <c r="T552" s="210"/>
      <c r="U552" s="210"/>
      <c r="V552" s="210"/>
      <c r="W552" s="210"/>
      <c r="X552" s="210"/>
      <c r="Y552" s="210"/>
      <c r="Z552" s="210"/>
    </row>
    <row r="553" ht="12.75" customHeight="1">
      <c r="A553" s="625"/>
      <c r="B553" s="625"/>
      <c r="C553" s="625"/>
      <c r="D553" s="627"/>
      <c r="E553" s="210"/>
      <c r="F553" s="210"/>
      <c r="G553" s="210"/>
      <c r="H553" s="210"/>
      <c r="I553" s="627"/>
      <c r="J553" s="210"/>
      <c r="K553" s="210"/>
      <c r="L553" s="210"/>
      <c r="M553" s="628"/>
      <c r="N553" s="210"/>
      <c r="O553" s="210"/>
      <c r="P553" s="210"/>
      <c r="Q553" s="210"/>
      <c r="R553" s="210"/>
      <c r="S553" s="210"/>
      <c r="T553" s="210"/>
      <c r="U553" s="210"/>
      <c r="V553" s="210"/>
      <c r="W553" s="210"/>
      <c r="X553" s="210"/>
      <c r="Y553" s="210"/>
      <c r="Z553" s="210"/>
    </row>
    <row r="554" ht="12.75" customHeight="1">
      <c r="A554" s="625"/>
      <c r="B554" s="625"/>
      <c r="C554" s="625"/>
      <c r="D554" s="627"/>
      <c r="E554" s="210"/>
      <c r="F554" s="210"/>
      <c r="G554" s="210"/>
      <c r="H554" s="210"/>
      <c r="I554" s="627"/>
      <c r="J554" s="210"/>
      <c r="K554" s="210"/>
      <c r="L554" s="210"/>
      <c r="M554" s="628"/>
      <c r="N554" s="210"/>
      <c r="O554" s="210"/>
      <c r="P554" s="210"/>
      <c r="Q554" s="210"/>
      <c r="R554" s="210"/>
      <c r="S554" s="210"/>
      <c r="T554" s="210"/>
      <c r="U554" s="210"/>
      <c r="V554" s="210"/>
      <c r="W554" s="210"/>
      <c r="X554" s="210"/>
      <c r="Y554" s="210"/>
      <c r="Z554" s="210"/>
    </row>
    <row r="555" ht="12.75" customHeight="1">
      <c r="A555" s="625"/>
      <c r="B555" s="625"/>
      <c r="C555" s="625"/>
      <c r="D555" s="627"/>
      <c r="E555" s="210"/>
      <c r="F555" s="210"/>
      <c r="G555" s="210"/>
      <c r="H555" s="210"/>
      <c r="I555" s="627"/>
      <c r="J555" s="210"/>
      <c r="K555" s="210"/>
      <c r="L555" s="210"/>
      <c r="M555" s="628"/>
      <c r="N555" s="210"/>
      <c r="O555" s="210"/>
      <c r="P555" s="210"/>
      <c r="Q555" s="210"/>
      <c r="R555" s="210"/>
      <c r="S555" s="210"/>
      <c r="T555" s="210"/>
      <c r="U555" s="210"/>
      <c r="V555" s="210"/>
      <c r="W555" s="210"/>
      <c r="X555" s="210"/>
      <c r="Y555" s="210"/>
      <c r="Z555" s="210"/>
    </row>
    <row r="556" ht="12.75" customHeight="1">
      <c r="A556" s="625"/>
      <c r="B556" s="625"/>
      <c r="C556" s="625"/>
      <c r="D556" s="627"/>
      <c r="E556" s="210"/>
      <c r="F556" s="210"/>
      <c r="G556" s="210"/>
      <c r="H556" s="210"/>
      <c r="I556" s="627"/>
      <c r="J556" s="210"/>
      <c r="K556" s="210"/>
      <c r="L556" s="210"/>
      <c r="M556" s="628"/>
      <c r="N556" s="210"/>
      <c r="O556" s="210"/>
      <c r="P556" s="210"/>
      <c r="Q556" s="210"/>
      <c r="R556" s="210"/>
      <c r="S556" s="210"/>
      <c r="T556" s="210"/>
      <c r="U556" s="210"/>
      <c r="V556" s="210"/>
      <c r="W556" s="210"/>
      <c r="X556" s="210"/>
      <c r="Y556" s="210"/>
      <c r="Z556" s="210"/>
    </row>
    <row r="557" ht="12.75" customHeight="1">
      <c r="A557" s="625"/>
      <c r="B557" s="625"/>
      <c r="C557" s="625"/>
      <c r="D557" s="627"/>
      <c r="E557" s="210"/>
      <c r="F557" s="210"/>
      <c r="G557" s="210"/>
      <c r="H557" s="210"/>
      <c r="I557" s="627"/>
      <c r="J557" s="210"/>
      <c r="K557" s="210"/>
      <c r="L557" s="210"/>
      <c r="M557" s="628"/>
      <c r="N557" s="210"/>
      <c r="O557" s="210"/>
      <c r="P557" s="210"/>
      <c r="Q557" s="210"/>
      <c r="R557" s="210"/>
      <c r="S557" s="210"/>
      <c r="T557" s="210"/>
      <c r="U557" s="210"/>
      <c r="V557" s="210"/>
      <c r="W557" s="210"/>
      <c r="X557" s="210"/>
      <c r="Y557" s="210"/>
      <c r="Z557" s="210"/>
    </row>
    <row r="558" ht="12.75" customHeight="1">
      <c r="A558" s="625"/>
      <c r="B558" s="625"/>
      <c r="C558" s="625"/>
      <c r="D558" s="627"/>
      <c r="E558" s="210"/>
      <c r="F558" s="210"/>
      <c r="G558" s="210"/>
      <c r="H558" s="210"/>
      <c r="I558" s="627"/>
      <c r="J558" s="210"/>
      <c r="K558" s="210"/>
      <c r="L558" s="210"/>
      <c r="M558" s="628"/>
      <c r="N558" s="210"/>
      <c r="O558" s="210"/>
      <c r="P558" s="210"/>
      <c r="Q558" s="210"/>
      <c r="R558" s="210"/>
      <c r="S558" s="210"/>
      <c r="T558" s="210"/>
      <c r="U558" s="210"/>
      <c r="V558" s="210"/>
      <c r="W558" s="210"/>
      <c r="X558" s="210"/>
      <c r="Y558" s="210"/>
      <c r="Z558" s="210"/>
    </row>
    <row r="559" ht="12.75" customHeight="1">
      <c r="A559" s="625"/>
      <c r="B559" s="625"/>
      <c r="C559" s="625"/>
      <c r="D559" s="627"/>
      <c r="E559" s="210"/>
      <c r="F559" s="210"/>
      <c r="G559" s="210"/>
      <c r="H559" s="210"/>
      <c r="I559" s="627"/>
      <c r="J559" s="210"/>
      <c r="K559" s="210"/>
      <c r="L559" s="210"/>
      <c r="M559" s="628"/>
      <c r="N559" s="210"/>
      <c r="O559" s="210"/>
      <c r="P559" s="210"/>
      <c r="Q559" s="210"/>
      <c r="R559" s="210"/>
      <c r="S559" s="210"/>
      <c r="T559" s="210"/>
      <c r="U559" s="210"/>
      <c r="V559" s="210"/>
      <c r="W559" s="210"/>
      <c r="X559" s="210"/>
      <c r="Y559" s="210"/>
      <c r="Z559" s="210"/>
    </row>
    <row r="560" ht="12.75" customHeight="1">
      <c r="A560" s="625"/>
      <c r="B560" s="625"/>
      <c r="C560" s="625"/>
      <c r="D560" s="627"/>
      <c r="E560" s="210"/>
      <c r="F560" s="210"/>
      <c r="G560" s="210"/>
      <c r="H560" s="210"/>
      <c r="I560" s="627"/>
      <c r="J560" s="210"/>
      <c r="K560" s="210"/>
      <c r="L560" s="210"/>
      <c r="M560" s="628"/>
      <c r="N560" s="210"/>
      <c r="O560" s="210"/>
      <c r="P560" s="210"/>
      <c r="Q560" s="210"/>
      <c r="R560" s="210"/>
      <c r="S560" s="210"/>
      <c r="T560" s="210"/>
      <c r="U560" s="210"/>
      <c r="V560" s="210"/>
      <c r="W560" s="210"/>
      <c r="X560" s="210"/>
      <c r="Y560" s="210"/>
      <c r="Z560" s="210"/>
    </row>
    <row r="561" ht="12.75" customHeight="1">
      <c r="A561" s="625"/>
      <c r="B561" s="625"/>
      <c r="C561" s="625"/>
      <c r="D561" s="627"/>
      <c r="E561" s="210"/>
      <c r="F561" s="210"/>
      <c r="G561" s="210"/>
      <c r="H561" s="210"/>
      <c r="I561" s="627"/>
      <c r="J561" s="210"/>
      <c r="K561" s="210"/>
      <c r="L561" s="210"/>
      <c r="M561" s="628"/>
      <c r="N561" s="210"/>
      <c r="O561" s="210"/>
      <c r="P561" s="210"/>
      <c r="Q561" s="210"/>
      <c r="R561" s="210"/>
      <c r="S561" s="210"/>
      <c r="T561" s="210"/>
      <c r="U561" s="210"/>
      <c r="V561" s="210"/>
      <c r="W561" s="210"/>
      <c r="X561" s="210"/>
      <c r="Y561" s="210"/>
      <c r="Z561" s="210"/>
    </row>
    <row r="562" ht="12.75" customHeight="1">
      <c r="A562" s="625"/>
      <c r="B562" s="625"/>
      <c r="C562" s="625"/>
      <c r="D562" s="627"/>
      <c r="E562" s="210"/>
      <c r="F562" s="210"/>
      <c r="G562" s="210"/>
      <c r="H562" s="210"/>
      <c r="I562" s="627"/>
      <c r="J562" s="210"/>
      <c r="K562" s="210"/>
      <c r="L562" s="210"/>
      <c r="M562" s="628"/>
      <c r="N562" s="210"/>
      <c r="O562" s="210"/>
      <c r="P562" s="210"/>
      <c r="Q562" s="210"/>
      <c r="R562" s="210"/>
      <c r="S562" s="210"/>
      <c r="T562" s="210"/>
      <c r="U562" s="210"/>
      <c r="V562" s="210"/>
      <c r="W562" s="210"/>
      <c r="X562" s="210"/>
      <c r="Y562" s="210"/>
      <c r="Z562" s="210"/>
    </row>
    <row r="563" ht="12.75" customHeight="1">
      <c r="A563" s="625"/>
      <c r="B563" s="625"/>
      <c r="C563" s="625"/>
      <c r="D563" s="627"/>
      <c r="E563" s="210"/>
      <c r="F563" s="210"/>
      <c r="G563" s="210"/>
      <c r="H563" s="210"/>
      <c r="I563" s="627"/>
      <c r="J563" s="210"/>
      <c r="K563" s="210"/>
      <c r="L563" s="210"/>
      <c r="M563" s="628"/>
      <c r="N563" s="210"/>
      <c r="O563" s="210"/>
      <c r="P563" s="210"/>
      <c r="Q563" s="210"/>
      <c r="R563" s="210"/>
      <c r="S563" s="210"/>
      <c r="T563" s="210"/>
      <c r="U563" s="210"/>
      <c r="V563" s="210"/>
      <c r="W563" s="210"/>
      <c r="X563" s="210"/>
      <c r="Y563" s="210"/>
      <c r="Z563" s="210"/>
    </row>
    <row r="564" ht="12.75" customHeight="1">
      <c r="A564" s="625"/>
      <c r="B564" s="625"/>
      <c r="C564" s="625"/>
      <c r="D564" s="627"/>
      <c r="E564" s="210"/>
      <c r="F564" s="210"/>
      <c r="G564" s="210"/>
      <c r="H564" s="210"/>
      <c r="I564" s="627"/>
      <c r="J564" s="210"/>
      <c r="K564" s="210"/>
      <c r="L564" s="210"/>
      <c r="M564" s="628"/>
      <c r="N564" s="210"/>
      <c r="O564" s="210"/>
      <c r="P564" s="210"/>
      <c r="Q564" s="210"/>
      <c r="R564" s="210"/>
      <c r="S564" s="210"/>
      <c r="T564" s="210"/>
      <c r="U564" s="210"/>
      <c r="V564" s="210"/>
      <c r="W564" s="210"/>
      <c r="X564" s="210"/>
      <c r="Y564" s="210"/>
      <c r="Z564" s="210"/>
    </row>
    <row r="565" ht="12.75" customHeight="1">
      <c r="A565" s="625"/>
      <c r="B565" s="625"/>
      <c r="C565" s="625"/>
      <c r="D565" s="627"/>
      <c r="E565" s="210"/>
      <c r="F565" s="210"/>
      <c r="G565" s="210"/>
      <c r="H565" s="210"/>
      <c r="I565" s="627"/>
      <c r="J565" s="210"/>
      <c r="K565" s="210"/>
      <c r="L565" s="210"/>
      <c r="M565" s="628"/>
      <c r="N565" s="210"/>
      <c r="O565" s="210"/>
      <c r="P565" s="210"/>
      <c r="Q565" s="210"/>
      <c r="R565" s="210"/>
      <c r="S565" s="210"/>
      <c r="T565" s="210"/>
      <c r="U565" s="210"/>
      <c r="V565" s="210"/>
      <c r="W565" s="210"/>
      <c r="X565" s="210"/>
      <c r="Y565" s="210"/>
      <c r="Z565" s="210"/>
    </row>
    <row r="566" ht="12.75" customHeight="1">
      <c r="A566" s="625"/>
      <c r="B566" s="625"/>
      <c r="C566" s="625"/>
      <c r="D566" s="627"/>
      <c r="E566" s="210"/>
      <c r="F566" s="210"/>
      <c r="G566" s="210"/>
      <c r="H566" s="210"/>
      <c r="I566" s="627"/>
      <c r="J566" s="210"/>
      <c r="K566" s="210"/>
      <c r="L566" s="210"/>
      <c r="M566" s="628"/>
      <c r="N566" s="210"/>
      <c r="O566" s="210"/>
      <c r="P566" s="210"/>
      <c r="Q566" s="210"/>
      <c r="R566" s="210"/>
      <c r="S566" s="210"/>
      <c r="T566" s="210"/>
      <c r="U566" s="210"/>
      <c r="V566" s="210"/>
      <c r="W566" s="210"/>
      <c r="X566" s="210"/>
      <c r="Y566" s="210"/>
      <c r="Z566" s="210"/>
    </row>
    <row r="567" ht="12.75" customHeight="1">
      <c r="A567" s="625"/>
      <c r="B567" s="625"/>
      <c r="C567" s="625"/>
      <c r="D567" s="627"/>
      <c r="E567" s="210"/>
      <c r="F567" s="210"/>
      <c r="G567" s="210"/>
      <c r="H567" s="210"/>
      <c r="I567" s="627"/>
      <c r="J567" s="210"/>
      <c r="K567" s="210"/>
      <c r="L567" s="210"/>
      <c r="M567" s="628"/>
      <c r="N567" s="210"/>
      <c r="O567" s="210"/>
      <c r="P567" s="210"/>
      <c r="Q567" s="210"/>
      <c r="R567" s="210"/>
      <c r="S567" s="210"/>
      <c r="T567" s="210"/>
      <c r="U567" s="210"/>
      <c r="V567" s="210"/>
      <c r="W567" s="210"/>
      <c r="X567" s="210"/>
      <c r="Y567" s="210"/>
      <c r="Z567" s="210"/>
    </row>
    <row r="568" ht="12.75" customHeight="1">
      <c r="A568" s="625"/>
      <c r="B568" s="625"/>
      <c r="C568" s="625"/>
      <c r="D568" s="627"/>
      <c r="E568" s="210"/>
      <c r="F568" s="210"/>
      <c r="G568" s="210"/>
      <c r="H568" s="210"/>
      <c r="I568" s="627"/>
      <c r="J568" s="210"/>
      <c r="K568" s="210"/>
      <c r="L568" s="210"/>
      <c r="M568" s="628"/>
      <c r="N568" s="210"/>
      <c r="O568" s="210"/>
      <c r="P568" s="210"/>
      <c r="Q568" s="210"/>
      <c r="R568" s="210"/>
      <c r="S568" s="210"/>
      <c r="T568" s="210"/>
      <c r="U568" s="210"/>
      <c r="V568" s="210"/>
      <c r="W568" s="210"/>
      <c r="X568" s="210"/>
      <c r="Y568" s="210"/>
      <c r="Z568" s="210"/>
    </row>
    <row r="569" ht="12.75" customHeight="1">
      <c r="A569" s="625"/>
      <c r="B569" s="625"/>
      <c r="C569" s="625"/>
      <c r="D569" s="627"/>
      <c r="E569" s="210"/>
      <c r="F569" s="210"/>
      <c r="G569" s="210"/>
      <c r="H569" s="210"/>
      <c r="I569" s="627"/>
      <c r="J569" s="210"/>
      <c r="K569" s="210"/>
      <c r="L569" s="210"/>
      <c r="M569" s="628"/>
      <c r="N569" s="210"/>
      <c r="O569" s="210"/>
      <c r="P569" s="210"/>
      <c r="Q569" s="210"/>
      <c r="R569" s="210"/>
      <c r="S569" s="210"/>
      <c r="T569" s="210"/>
      <c r="U569" s="210"/>
      <c r="V569" s="210"/>
      <c r="W569" s="210"/>
      <c r="X569" s="210"/>
      <c r="Y569" s="210"/>
      <c r="Z569" s="210"/>
    </row>
    <row r="570" ht="12.75" customHeight="1">
      <c r="A570" s="625"/>
      <c r="B570" s="625"/>
      <c r="C570" s="625"/>
      <c r="D570" s="627"/>
      <c r="E570" s="210"/>
      <c r="F570" s="210"/>
      <c r="G570" s="210"/>
      <c r="H570" s="210"/>
      <c r="I570" s="627"/>
      <c r="J570" s="210"/>
      <c r="K570" s="210"/>
      <c r="L570" s="210"/>
      <c r="M570" s="628"/>
      <c r="N570" s="210"/>
      <c r="O570" s="210"/>
      <c r="P570" s="210"/>
      <c r="Q570" s="210"/>
      <c r="R570" s="210"/>
      <c r="S570" s="210"/>
      <c r="T570" s="210"/>
      <c r="U570" s="210"/>
      <c r="V570" s="210"/>
      <c r="W570" s="210"/>
      <c r="X570" s="210"/>
      <c r="Y570" s="210"/>
      <c r="Z570" s="210"/>
    </row>
    <row r="571" ht="12.75" customHeight="1">
      <c r="A571" s="625"/>
      <c r="B571" s="625"/>
      <c r="C571" s="625"/>
      <c r="D571" s="627"/>
      <c r="E571" s="210"/>
      <c r="F571" s="210"/>
      <c r="G571" s="210"/>
      <c r="H571" s="210"/>
      <c r="I571" s="627"/>
      <c r="J571" s="210"/>
      <c r="K571" s="210"/>
      <c r="L571" s="210"/>
      <c r="M571" s="628"/>
      <c r="N571" s="210"/>
      <c r="O571" s="210"/>
      <c r="P571" s="210"/>
      <c r="Q571" s="210"/>
      <c r="R571" s="210"/>
      <c r="S571" s="210"/>
      <c r="T571" s="210"/>
      <c r="U571" s="210"/>
      <c r="V571" s="210"/>
      <c r="W571" s="210"/>
      <c r="X571" s="210"/>
      <c r="Y571" s="210"/>
      <c r="Z571" s="210"/>
    </row>
    <row r="572" ht="12.75" customHeight="1">
      <c r="A572" s="625"/>
      <c r="B572" s="625"/>
      <c r="C572" s="625"/>
      <c r="D572" s="627"/>
      <c r="E572" s="210"/>
      <c r="F572" s="210"/>
      <c r="G572" s="210"/>
      <c r="H572" s="210"/>
      <c r="I572" s="627"/>
      <c r="J572" s="210"/>
      <c r="K572" s="210"/>
      <c r="L572" s="210"/>
      <c r="M572" s="628"/>
      <c r="N572" s="210"/>
      <c r="O572" s="210"/>
      <c r="P572" s="210"/>
      <c r="Q572" s="210"/>
      <c r="R572" s="210"/>
      <c r="S572" s="210"/>
      <c r="T572" s="210"/>
      <c r="U572" s="210"/>
      <c r="V572" s="210"/>
      <c r="W572" s="210"/>
      <c r="X572" s="210"/>
      <c r="Y572" s="210"/>
      <c r="Z572" s="210"/>
    </row>
    <row r="573" ht="12.75" customHeight="1">
      <c r="A573" s="625"/>
      <c r="B573" s="625"/>
      <c r="C573" s="625"/>
      <c r="D573" s="627"/>
      <c r="E573" s="210"/>
      <c r="F573" s="210"/>
      <c r="G573" s="210"/>
      <c r="H573" s="210"/>
      <c r="I573" s="627"/>
      <c r="J573" s="210"/>
      <c r="K573" s="210"/>
      <c r="L573" s="210"/>
      <c r="M573" s="628"/>
      <c r="N573" s="210"/>
      <c r="O573" s="210"/>
      <c r="P573" s="210"/>
      <c r="Q573" s="210"/>
      <c r="R573" s="210"/>
      <c r="S573" s="210"/>
      <c r="T573" s="210"/>
      <c r="U573" s="210"/>
      <c r="V573" s="210"/>
      <c r="W573" s="210"/>
      <c r="X573" s="210"/>
      <c r="Y573" s="210"/>
      <c r="Z573" s="210"/>
    </row>
    <row r="574" ht="12.75" customHeight="1">
      <c r="A574" s="625"/>
      <c r="B574" s="625"/>
      <c r="C574" s="625"/>
      <c r="D574" s="627"/>
      <c r="E574" s="210"/>
      <c r="F574" s="210"/>
      <c r="G574" s="210"/>
      <c r="H574" s="210"/>
      <c r="I574" s="627"/>
      <c r="J574" s="210"/>
      <c r="K574" s="210"/>
      <c r="L574" s="210"/>
      <c r="M574" s="628"/>
      <c r="N574" s="210"/>
      <c r="O574" s="210"/>
      <c r="P574" s="210"/>
      <c r="Q574" s="210"/>
      <c r="R574" s="210"/>
      <c r="S574" s="210"/>
      <c r="T574" s="210"/>
      <c r="U574" s="210"/>
      <c r="V574" s="210"/>
      <c r="W574" s="210"/>
      <c r="X574" s="210"/>
      <c r="Y574" s="210"/>
      <c r="Z574" s="210"/>
    </row>
    <row r="575" ht="12.75" customHeight="1">
      <c r="A575" s="625"/>
      <c r="B575" s="625"/>
      <c r="C575" s="625"/>
      <c r="D575" s="627"/>
      <c r="E575" s="210"/>
      <c r="F575" s="210"/>
      <c r="G575" s="210"/>
      <c r="H575" s="210"/>
      <c r="I575" s="627"/>
      <c r="J575" s="210"/>
      <c r="K575" s="210"/>
      <c r="L575" s="210"/>
      <c r="M575" s="628"/>
      <c r="N575" s="210"/>
      <c r="O575" s="210"/>
      <c r="P575" s="210"/>
      <c r="Q575" s="210"/>
      <c r="R575" s="210"/>
      <c r="S575" s="210"/>
      <c r="T575" s="210"/>
      <c r="U575" s="210"/>
      <c r="V575" s="210"/>
      <c r="W575" s="210"/>
      <c r="X575" s="210"/>
      <c r="Y575" s="210"/>
      <c r="Z575" s="210"/>
    </row>
    <row r="576" ht="12.75" customHeight="1">
      <c r="A576" s="625"/>
      <c r="B576" s="625"/>
      <c r="C576" s="625"/>
      <c r="D576" s="627"/>
      <c r="E576" s="210"/>
      <c r="F576" s="210"/>
      <c r="G576" s="210"/>
      <c r="H576" s="210"/>
      <c r="I576" s="627"/>
      <c r="J576" s="210"/>
      <c r="K576" s="210"/>
      <c r="L576" s="210"/>
      <c r="M576" s="628"/>
      <c r="N576" s="210"/>
      <c r="O576" s="210"/>
      <c r="P576" s="210"/>
      <c r="Q576" s="210"/>
      <c r="R576" s="210"/>
      <c r="S576" s="210"/>
      <c r="T576" s="210"/>
      <c r="U576" s="210"/>
      <c r="V576" s="210"/>
      <c r="W576" s="210"/>
      <c r="X576" s="210"/>
      <c r="Y576" s="210"/>
      <c r="Z576" s="210"/>
    </row>
    <row r="577" ht="12.75" customHeight="1">
      <c r="A577" s="625"/>
      <c r="B577" s="625"/>
      <c r="C577" s="625"/>
      <c r="D577" s="627"/>
      <c r="E577" s="210"/>
      <c r="F577" s="210"/>
      <c r="G577" s="210"/>
      <c r="H577" s="210"/>
      <c r="I577" s="627"/>
      <c r="J577" s="210"/>
      <c r="K577" s="210"/>
      <c r="L577" s="210"/>
      <c r="M577" s="628"/>
      <c r="N577" s="210"/>
      <c r="O577" s="210"/>
      <c r="P577" s="210"/>
      <c r="Q577" s="210"/>
      <c r="R577" s="210"/>
      <c r="S577" s="210"/>
      <c r="T577" s="210"/>
      <c r="U577" s="210"/>
      <c r="V577" s="210"/>
      <c r="W577" s="210"/>
      <c r="X577" s="210"/>
      <c r="Y577" s="210"/>
      <c r="Z577" s="210"/>
    </row>
    <row r="578" ht="12.75" customHeight="1">
      <c r="A578" s="625"/>
      <c r="B578" s="625"/>
      <c r="C578" s="625"/>
      <c r="D578" s="627"/>
      <c r="E578" s="210"/>
      <c r="F578" s="210"/>
      <c r="G578" s="210"/>
      <c r="H578" s="210"/>
      <c r="I578" s="627"/>
      <c r="J578" s="210"/>
      <c r="K578" s="210"/>
      <c r="L578" s="210"/>
      <c r="M578" s="628"/>
      <c r="N578" s="210"/>
      <c r="O578" s="210"/>
      <c r="P578" s="210"/>
      <c r="Q578" s="210"/>
      <c r="R578" s="210"/>
      <c r="S578" s="210"/>
      <c r="T578" s="210"/>
      <c r="U578" s="210"/>
      <c r="V578" s="210"/>
      <c r="W578" s="210"/>
      <c r="X578" s="210"/>
      <c r="Y578" s="210"/>
      <c r="Z578" s="210"/>
    </row>
    <row r="579" ht="12.75" customHeight="1">
      <c r="A579" s="625"/>
      <c r="B579" s="625"/>
      <c r="C579" s="625"/>
      <c r="D579" s="627"/>
      <c r="E579" s="210"/>
      <c r="F579" s="210"/>
      <c r="G579" s="210"/>
      <c r="H579" s="210"/>
      <c r="I579" s="627"/>
      <c r="J579" s="210"/>
      <c r="K579" s="210"/>
      <c r="L579" s="210"/>
      <c r="M579" s="628"/>
      <c r="N579" s="210"/>
      <c r="O579" s="210"/>
      <c r="P579" s="210"/>
      <c r="Q579" s="210"/>
      <c r="R579" s="210"/>
      <c r="S579" s="210"/>
      <c r="T579" s="210"/>
      <c r="U579" s="210"/>
      <c r="V579" s="210"/>
      <c r="W579" s="210"/>
      <c r="X579" s="210"/>
      <c r="Y579" s="210"/>
      <c r="Z579" s="210"/>
    </row>
    <row r="580" ht="12.75" customHeight="1">
      <c r="A580" s="625"/>
      <c r="B580" s="625"/>
      <c r="C580" s="625"/>
      <c r="D580" s="627"/>
      <c r="E580" s="210"/>
      <c r="F580" s="210"/>
      <c r="G580" s="210"/>
      <c r="H580" s="210"/>
      <c r="I580" s="627"/>
      <c r="J580" s="210"/>
      <c r="K580" s="210"/>
      <c r="L580" s="210"/>
      <c r="M580" s="628"/>
      <c r="N580" s="210"/>
      <c r="O580" s="210"/>
      <c r="P580" s="210"/>
      <c r="Q580" s="210"/>
      <c r="R580" s="210"/>
      <c r="S580" s="210"/>
      <c r="T580" s="210"/>
      <c r="U580" s="210"/>
      <c r="V580" s="210"/>
      <c r="W580" s="210"/>
      <c r="X580" s="210"/>
      <c r="Y580" s="210"/>
      <c r="Z580" s="210"/>
    </row>
    <row r="581" ht="12.75" customHeight="1">
      <c r="A581" s="625"/>
      <c r="B581" s="625"/>
      <c r="C581" s="625"/>
      <c r="D581" s="627"/>
      <c r="E581" s="210"/>
      <c r="F581" s="210"/>
      <c r="G581" s="210"/>
      <c r="H581" s="210"/>
      <c r="I581" s="627"/>
      <c r="J581" s="210"/>
      <c r="K581" s="210"/>
      <c r="L581" s="210"/>
      <c r="M581" s="628"/>
      <c r="N581" s="210"/>
      <c r="O581" s="210"/>
      <c r="P581" s="210"/>
      <c r="Q581" s="210"/>
      <c r="R581" s="210"/>
      <c r="S581" s="210"/>
      <c r="T581" s="210"/>
      <c r="U581" s="210"/>
      <c r="V581" s="210"/>
      <c r="W581" s="210"/>
      <c r="X581" s="210"/>
      <c r="Y581" s="210"/>
      <c r="Z581" s="210"/>
    </row>
    <row r="582" ht="12.75" customHeight="1">
      <c r="A582" s="625"/>
      <c r="B582" s="625"/>
      <c r="C582" s="625"/>
      <c r="D582" s="627"/>
      <c r="E582" s="210"/>
      <c r="F582" s="210"/>
      <c r="G582" s="210"/>
      <c r="H582" s="210"/>
      <c r="I582" s="627"/>
      <c r="J582" s="210"/>
      <c r="K582" s="210"/>
      <c r="L582" s="210"/>
      <c r="M582" s="628"/>
      <c r="N582" s="210"/>
      <c r="O582" s="210"/>
      <c r="P582" s="210"/>
      <c r="Q582" s="210"/>
      <c r="R582" s="210"/>
      <c r="S582" s="210"/>
      <c r="T582" s="210"/>
      <c r="U582" s="210"/>
      <c r="V582" s="210"/>
      <c r="W582" s="210"/>
      <c r="X582" s="210"/>
      <c r="Y582" s="210"/>
      <c r="Z582" s="210"/>
    </row>
    <row r="583" ht="12.75" customHeight="1">
      <c r="A583" s="625"/>
      <c r="B583" s="625"/>
      <c r="C583" s="625"/>
      <c r="D583" s="627"/>
      <c r="E583" s="210"/>
      <c r="F583" s="210"/>
      <c r="G583" s="210"/>
      <c r="H583" s="210"/>
      <c r="I583" s="627"/>
      <c r="J583" s="210"/>
      <c r="K583" s="210"/>
      <c r="L583" s="210"/>
      <c r="M583" s="628"/>
      <c r="N583" s="210"/>
      <c r="O583" s="210"/>
      <c r="P583" s="210"/>
      <c r="Q583" s="210"/>
      <c r="R583" s="210"/>
      <c r="S583" s="210"/>
      <c r="T583" s="210"/>
      <c r="U583" s="210"/>
      <c r="V583" s="210"/>
      <c r="W583" s="210"/>
      <c r="X583" s="210"/>
      <c r="Y583" s="210"/>
      <c r="Z583" s="210"/>
    </row>
    <row r="584" ht="12.75" customHeight="1">
      <c r="A584" s="625"/>
      <c r="B584" s="625"/>
      <c r="C584" s="625"/>
      <c r="D584" s="627"/>
      <c r="E584" s="210"/>
      <c r="F584" s="210"/>
      <c r="G584" s="210"/>
      <c r="H584" s="210"/>
      <c r="I584" s="627"/>
      <c r="J584" s="210"/>
      <c r="K584" s="210"/>
      <c r="L584" s="210"/>
      <c r="M584" s="628"/>
      <c r="N584" s="210"/>
      <c r="O584" s="210"/>
      <c r="P584" s="210"/>
      <c r="Q584" s="210"/>
      <c r="R584" s="210"/>
      <c r="S584" s="210"/>
      <c r="T584" s="210"/>
      <c r="U584" s="210"/>
      <c r="V584" s="210"/>
      <c r="W584" s="210"/>
      <c r="X584" s="210"/>
      <c r="Y584" s="210"/>
      <c r="Z584" s="210"/>
    </row>
    <row r="585" ht="12.75" customHeight="1">
      <c r="A585" s="625"/>
      <c r="B585" s="625"/>
      <c r="C585" s="625"/>
      <c r="D585" s="627"/>
      <c r="E585" s="210"/>
      <c r="F585" s="210"/>
      <c r="G585" s="210"/>
      <c r="H585" s="210"/>
      <c r="I585" s="627"/>
      <c r="J585" s="210"/>
      <c r="K585" s="210"/>
      <c r="L585" s="210"/>
      <c r="M585" s="628"/>
      <c r="N585" s="210"/>
      <c r="O585" s="210"/>
      <c r="P585" s="210"/>
      <c r="Q585" s="210"/>
      <c r="R585" s="210"/>
      <c r="S585" s="210"/>
      <c r="T585" s="210"/>
      <c r="U585" s="210"/>
      <c r="V585" s="210"/>
      <c r="W585" s="210"/>
      <c r="X585" s="210"/>
      <c r="Y585" s="210"/>
      <c r="Z585" s="210"/>
    </row>
    <row r="586" ht="12.75" customHeight="1">
      <c r="A586" s="625"/>
      <c r="B586" s="625"/>
      <c r="C586" s="625"/>
      <c r="D586" s="627"/>
      <c r="E586" s="210"/>
      <c r="F586" s="210"/>
      <c r="G586" s="210"/>
      <c r="H586" s="210"/>
      <c r="I586" s="627"/>
      <c r="J586" s="210"/>
      <c r="K586" s="210"/>
      <c r="L586" s="210"/>
      <c r="M586" s="628"/>
      <c r="N586" s="210"/>
      <c r="O586" s="210"/>
      <c r="P586" s="210"/>
      <c r="Q586" s="210"/>
      <c r="R586" s="210"/>
      <c r="S586" s="210"/>
      <c r="T586" s="210"/>
      <c r="U586" s="210"/>
      <c r="V586" s="210"/>
      <c r="W586" s="210"/>
      <c r="X586" s="210"/>
      <c r="Y586" s="210"/>
      <c r="Z586" s="210"/>
    </row>
    <row r="587" ht="12.75" customHeight="1">
      <c r="A587" s="625"/>
      <c r="B587" s="625"/>
      <c r="C587" s="625"/>
      <c r="D587" s="627"/>
      <c r="E587" s="210"/>
      <c r="F587" s="210"/>
      <c r="G587" s="210"/>
      <c r="H587" s="210"/>
      <c r="I587" s="627"/>
      <c r="J587" s="210"/>
      <c r="K587" s="210"/>
      <c r="L587" s="210"/>
      <c r="M587" s="628"/>
      <c r="N587" s="210"/>
      <c r="O587" s="210"/>
      <c r="P587" s="210"/>
      <c r="Q587" s="210"/>
      <c r="R587" s="210"/>
      <c r="S587" s="210"/>
      <c r="T587" s="210"/>
      <c r="U587" s="210"/>
      <c r="V587" s="210"/>
      <c r="W587" s="210"/>
      <c r="X587" s="210"/>
      <c r="Y587" s="210"/>
      <c r="Z587" s="210"/>
    </row>
    <row r="588" ht="12.75" customHeight="1">
      <c r="A588" s="625"/>
      <c r="B588" s="625"/>
      <c r="C588" s="625"/>
      <c r="D588" s="627"/>
      <c r="E588" s="210"/>
      <c r="F588" s="210"/>
      <c r="G588" s="210"/>
      <c r="H588" s="210"/>
      <c r="I588" s="627"/>
      <c r="J588" s="210"/>
      <c r="K588" s="210"/>
      <c r="L588" s="210"/>
      <c r="M588" s="628"/>
      <c r="N588" s="210"/>
      <c r="O588" s="210"/>
      <c r="P588" s="210"/>
      <c r="Q588" s="210"/>
      <c r="R588" s="210"/>
      <c r="S588" s="210"/>
      <c r="T588" s="210"/>
      <c r="U588" s="210"/>
      <c r="V588" s="210"/>
      <c r="W588" s="210"/>
      <c r="X588" s="210"/>
      <c r="Y588" s="210"/>
      <c r="Z588" s="210"/>
    </row>
    <row r="589" ht="12.75" customHeight="1">
      <c r="A589" s="625"/>
      <c r="B589" s="625"/>
      <c r="C589" s="625"/>
      <c r="D589" s="627"/>
      <c r="E589" s="210"/>
      <c r="F589" s="210"/>
      <c r="G589" s="210"/>
      <c r="H589" s="210"/>
      <c r="I589" s="627"/>
      <c r="J589" s="210"/>
      <c r="K589" s="210"/>
      <c r="L589" s="210"/>
      <c r="M589" s="628"/>
      <c r="N589" s="210"/>
      <c r="O589" s="210"/>
      <c r="P589" s="210"/>
      <c r="Q589" s="210"/>
      <c r="R589" s="210"/>
      <c r="S589" s="210"/>
      <c r="T589" s="210"/>
      <c r="U589" s="210"/>
      <c r="V589" s="210"/>
      <c r="W589" s="210"/>
      <c r="X589" s="210"/>
      <c r="Y589" s="210"/>
      <c r="Z589" s="210"/>
    </row>
    <row r="590" ht="12.75" customHeight="1">
      <c r="A590" s="625"/>
      <c r="B590" s="625"/>
      <c r="C590" s="625"/>
      <c r="D590" s="627"/>
      <c r="E590" s="210"/>
      <c r="F590" s="210"/>
      <c r="G590" s="210"/>
      <c r="H590" s="210"/>
      <c r="I590" s="627"/>
      <c r="J590" s="210"/>
      <c r="K590" s="210"/>
      <c r="L590" s="210"/>
      <c r="M590" s="628"/>
      <c r="N590" s="210"/>
      <c r="O590" s="210"/>
      <c r="P590" s="210"/>
      <c r="Q590" s="210"/>
      <c r="R590" s="210"/>
      <c r="S590" s="210"/>
      <c r="T590" s="210"/>
      <c r="U590" s="210"/>
      <c r="V590" s="210"/>
      <c r="W590" s="210"/>
      <c r="X590" s="210"/>
      <c r="Y590" s="210"/>
      <c r="Z590" s="210"/>
    </row>
    <row r="591" ht="12.75" customHeight="1">
      <c r="A591" s="625"/>
      <c r="B591" s="625"/>
      <c r="C591" s="625"/>
      <c r="D591" s="627"/>
      <c r="E591" s="210"/>
      <c r="F591" s="210"/>
      <c r="G591" s="210"/>
      <c r="H591" s="210"/>
      <c r="I591" s="627"/>
      <c r="J591" s="210"/>
      <c r="K591" s="210"/>
      <c r="L591" s="210"/>
      <c r="M591" s="628"/>
      <c r="N591" s="210"/>
      <c r="O591" s="210"/>
      <c r="P591" s="210"/>
      <c r="Q591" s="210"/>
      <c r="R591" s="210"/>
      <c r="S591" s="210"/>
      <c r="T591" s="210"/>
      <c r="U591" s="210"/>
      <c r="V591" s="210"/>
      <c r="W591" s="210"/>
      <c r="X591" s="210"/>
      <c r="Y591" s="210"/>
      <c r="Z591" s="210"/>
    </row>
    <row r="592" ht="12.75" customHeight="1">
      <c r="A592" s="625"/>
      <c r="B592" s="625"/>
      <c r="C592" s="625"/>
      <c r="D592" s="627"/>
      <c r="E592" s="210"/>
      <c r="F592" s="210"/>
      <c r="G592" s="210"/>
      <c r="H592" s="210"/>
      <c r="I592" s="627"/>
      <c r="J592" s="210"/>
      <c r="K592" s="210"/>
      <c r="L592" s="210"/>
      <c r="M592" s="628"/>
      <c r="N592" s="210"/>
      <c r="O592" s="210"/>
      <c r="P592" s="210"/>
      <c r="Q592" s="210"/>
      <c r="R592" s="210"/>
      <c r="S592" s="210"/>
      <c r="T592" s="210"/>
      <c r="U592" s="210"/>
      <c r="V592" s="210"/>
      <c r="W592" s="210"/>
      <c r="X592" s="210"/>
      <c r="Y592" s="210"/>
      <c r="Z592" s="210"/>
    </row>
    <row r="593" ht="12.75" customHeight="1">
      <c r="A593" s="625"/>
      <c r="B593" s="625"/>
      <c r="C593" s="625"/>
      <c r="D593" s="627"/>
      <c r="E593" s="210"/>
      <c r="F593" s="210"/>
      <c r="G593" s="210"/>
      <c r="H593" s="210"/>
      <c r="I593" s="627"/>
      <c r="J593" s="210"/>
      <c r="K593" s="210"/>
      <c r="L593" s="210"/>
      <c r="M593" s="628"/>
      <c r="N593" s="210"/>
      <c r="O593" s="210"/>
      <c r="P593" s="210"/>
      <c r="Q593" s="210"/>
      <c r="R593" s="210"/>
      <c r="S593" s="210"/>
      <c r="T593" s="210"/>
      <c r="U593" s="210"/>
      <c r="V593" s="210"/>
      <c r="W593" s="210"/>
      <c r="X593" s="210"/>
      <c r="Y593" s="210"/>
      <c r="Z593" s="210"/>
    </row>
    <row r="594" ht="12.75" customHeight="1">
      <c r="A594" s="625"/>
      <c r="B594" s="625"/>
      <c r="C594" s="625"/>
      <c r="D594" s="627"/>
      <c r="E594" s="210"/>
      <c r="F594" s="210"/>
      <c r="G594" s="210"/>
      <c r="H594" s="210"/>
      <c r="I594" s="627"/>
      <c r="J594" s="210"/>
      <c r="K594" s="210"/>
      <c r="L594" s="210"/>
      <c r="M594" s="628"/>
      <c r="N594" s="210"/>
      <c r="O594" s="210"/>
      <c r="P594" s="210"/>
      <c r="Q594" s="210"/>
      <c r="R594" s="210"/>
      <c r="S594" s="210"/>
      <c r="T594" s="210"/>
      <c r="U594" s="210"/>
      <c r="V594" s="210"/>
      <c r="W594" s="210"/>
      <c r="X594" s="210"/>
      <c r="Y594" s="210"/>
      <c r="Z594" s="210"/>
    </row>
    <row r="595" ht="12.75" customHeight="1">
      <c r="A595" s="625"/>
      <c r="B595" s="625"/>
      <c r="C595" s="625"/>
      <c r="D595" s="627"/>
      <c r="E595" s="210"/>
      <c r="F595" s="210"/>
      <c r="G595" s="210"/>
      <c r="H595" s="210"/>
      <c r="I595" s="627"/>
      <c r="J595" s="210"/>
      <c r="K595" s="210"/>
      <c r="L595" s="210"/>
      <c r="M595" s="628"/>
      <c r="N595" s="210"/>
      <c r="O595" s="210"/>
      <c r="P595" s="210"/>
      <c r="Q595" s="210"/>
      <c r="R595" s="210"/>
      <c r="S595" s="210"/>
      <c r="T595" s="210"/>
      <c r="U595" s="210"/>
      <c r="V595" s="210"/>
      <c r="W595" s="210"/>
      <c r="X595" s="210"/>
      <c r="Y595" s="210"/>
      <c r="Z595" s="210"/>
    </row>
    <row r="596" ht="12.75" customHeight="1">
      <c r="A596" s="625"/>
      <c r="B596" s="625"/>
      <c r="C596" s="625"/>
      <c r="D596" s="627"/>
      <c r="E596" s="210"/>
      <c r="F596" s="210"/>
      <c r="G596" s="210"/>
      <c r="H596" s="210"/>
      <c r="I596" s="627"/>
      <c r="J596" s="210"/>
      <c r="K596" s="210"/>
      <c r="L596" s="210"/>
      <c r="M596" s="628"/>
      <c r="N596" s="210"/>
      <c r="O596" s="210"/>
      <c r="P596" s="210"/>
      <c r="Q596" s="210"/>
      <c r="R596" s="210"/>
      <c r="S596" s="210"/>
      <c r="T596" s="210"/>
      <c r="U596" s="210"/>
      <c r="V596" s="210"/>
      <c r="W596" s="210"/>
      <c r="X596" s="210"/>
      <c r="Y596" s="210"/>
      <c r="Z596" s="210"/>
    </row>
    <row r="597" ht="12.75" customHeight="1">
      <c r="A597" s="625"/>
      <c r="B597" s="625"/>
      <c r="C597" s="625"/>
      <c r="D597" s="627"/>
      <c r="E597" s="210"/>
      <c r="F597" s="210"/>
      <c r="G597" s="210"/>
      <c r="H597" s="210"/>
      <c r="I597" s="627"/>
      <c r="J597" s="210"/>
      <c r="K597" s="210"/>
      <c r="L597" s="210"/>
      <c r="M597" s="628"/>
      <c r="N597" s="210"/>
      <c r="O597" s="210"/>
      <c r="P597" s="210"/>
      <c r="Q597" s="210"/>
      <c r="R597" s="210"/>
      <c r="S597" s="210"/>
      <c r="T597" s="210"/>
      <c r="U597" s="210"/>
      <c r="V597" s="210"/>
      <c r="W597" s="210"/>
      <c r="X597" s="210"/>
      <c r="Y597" s="210"/>
      <c r="Z597" s="210"/>
    </row>
    <row r="598" ht="12.75" customHeight="1">
      <c r="A598" s="625"/>
      <c r="B598" s="625"/>
      <c r="C598" s="625"/>
      <c r="D598" s="627"/>
      <c r="E598" s="210"/>
      <c r="F598" s="210"/>
      <c r="G598" s="210"/>
      <c r="H598" s="210"/>
      <c r="I598" s="627"/>
      <c r="J598" s="210"/>
      <c r="K598" s="210"/>
      <c r="L598" s="210"/>
      <c r="M598" s="628"/>
      <c r="N598" s="210"/>
      <c r="O598" s="210"/>
      <c r="P598" s="210"/>
      <c r="Q598" s="210"/>
      <c r="R598" s="210"/>
      <c r="S598" s="210"/>
      <c r="T598" s="210"/>
      <c r="U598" s="210"/>
      <c r="V598" s="210"/>
      <c r="W598" s="210"/>
      <c r="X598" s="210"/>
      <c r="Y598" s="210"/>
      <c r="Z598" s="210"/>
    </row>
    <row r="599" ht="12.75" customHeight="1">
      <c r="A599" s="625"/>
      <c r="B599" s="625"/>
      <c r="C599" s="625"/>
      <c r="D599" s="627"/>
      <c r="E599" s="210"/>
      <c r="F599" s="210"/>
      <c r="G599" s="210"/>
      <c r="H599" s="210"/>
      <c r="I599" s="627"/>
      <c r="J599" s="210"/>
      <c r="K599" s="210"/>
      <c r="L599" s="210"/>
      <c r="M599" s="628"/>
      <c r="N599" s="210"/>
      <c r="O599" s="210"/>
      <c r="P599" s="210"/>
      <c r="Q599" s="210"/>
      <c r="R599" s="210"/>
      <c r="S599" s="210"/>
      <c r="T599" s="210"/>
      <c r="U599" s="210"/>
      <c r="V599" s="210"/>
      <c r="W599" s="210"/>
      <c r="X599" s="210"/>
      <c r="Y599" s="210"/>
      <c r="Z599" s="210"/>
    </row>
    <row r="600" ht="12.75" customHeight="1">
      <c r="A600" s="625"/>
      <c r="B600" s="625"/>
      <c r="C600" s="625"/>
      <c r="D600" s="627"/>
      <c r="E600" s="210"/>
      <c r="F600" s="210"/>
      <c r="G600" s="210"/>
      <c r="H600" s="210"/>
      <c r="I600" s="627"/>
      <c r="J600" s="210"/>
      <c r="K600" s="210"/>
      <c r="L600" s="210"/>
      <c r="M600" s="628"/>
      <c r="N600" s="210"/>
      <c r="O600" s="210"/>
      <c r="P600" s="210"/>
      <c r="Q600" s="210"/>
      <c r="R600" s="210"/>
      <c r="S600" s="210"/>
      <c r="T600" s="210"/>
      <c r="U600" s="210"/>
      <c r="V600" s="210"/>
      <c r="W600" s="210"/>
      <c r="X600" s="210"/>
      <c r="Y600" s="210"/>
      <c r="Z600" s="210"/>
    </row>
    <row r="601" ht="12.75" customHeight="1">
      <c r="A601" s="625"/>
      <c r="B601" s="625"/>
      <c r="C601" s="625"/>
      <c r="D601" s="627"/>
      <c r="E601" s="210"/>
      <c r="F601" s="210"/>
      <c r="G601" s="210"/>
      <c r="H601" s="210"/>
      <c r="I601" s="627"/>
      <c r="J601" s="210"/>
      <c r="K601" s="210"/>
      <c r="L601" s="210"/>
      <c r="M601" s="628"/>
      <c r="N601" s="210"/>
      <c r="O601" s="210"/>
      <c r="P601" s="210"/>
      <c r="Q601" s="210"/>
      <c r="R601" s="210"/>
      <c r="S601" s="210"/>
      <c r="T601" s="210"/>
      <c r="U601" s="210"/>
      <c r="V601" s="210"/>
      <c r="W601" s="210"/>
      <c r="X601" s="210"/>
      <c r="Y601" s="210"/>
      <c r="Z601" s="210"/>
    </row>
    <row r="602" ht="12.75" customHeight="1">
      <c r="A602" s="625"/>
      <c r="B602" s="625"/>
      <c r="C602" s="625"/>
      <c r="D602" s="627"/>
      <c r="E602" s="210"/>
      <c r="F602" s="210"/>
      <c r="G602" s="210"/>
      <c r="H602" s="210"/>
      <c r="I602" s="627"/>
      <c r="J602" s="210"/>
      <c r="K602" s="210"/>
      <c r="L602" s="210"/>
      <c r="M602" s="628"/>
      <c r="N602" s="210"/>
      <c r="O602" s="210"/>
      <c r="P602" s="210"/>
      <c r="Q602" s="210"/>
      <c r="R602" s="210"/>
      <c r="S602" s="210"/>
      <c r="T602" s="210"/>
      <c r="U602" s="210"/>
      <c r="V602" s="210"/>
      <c r="W602" s="210"/>
      <c r="X602" s="210"/>
      <c r="Y602" s="210"/>
      <c r="Z602" s="210"/>
    </row>
    <row r="603" ht="12.75" customHeight="1">
      <c r="A603" s="625"/>
      <c r="B603" s="625"/>
      <c r="C603" s="625"/>
      <c r="D603" s="627"/>
      <c r="E603" s="210"/>
      <c r="F603" s="210"/>
      <c r="G603" s="210"/>
      <c r="H603" s="210"/>
      <c r="I603" s="627"/>
      <c r="J603" s="210"/>
      <c r="K603" s="210"/>
      <c r="L603" s="210"/>
      <c r="M603" s="628"/>
      <c r="N603" s="210"/>
      <c r="O603" s="210"/>
      <c r="P603" s="210"/>
      <c r="Q603" s="210"/>
      <c r="R603" s="210"/>
      <c r="S603" s="210"/>
      <c r="T603" s="210"/>
      <c r="U603" s="210"/>
      <c r="V603" s="210"/>
      <c r="W603" s="210"/>
      <c r="X603" s="210"/>
      <c r="Y603" s="210"/>
      <c r="Z603" s="210"/>
    </row>
    <row r="604" ht="12.75" customHeight="1">
      <c r="A604" s="625"/>
      <c r="B604" s="625"/>
      <c r="C604" s="625"/>
      <c r="D604" s="627"/>
      <c r="E604" s="210"/>
      <c r="F604" s="210"/>
      <c r="G604" s="210"/>
      <c r="H604" s="210"/>
      <c r="I604" s="627"/>
      <c r="J604" s="210"/>
      <c r="K604" s="210"/>
      <c r="L604" s="210"/>
      <c r="M604" s="628"/>
      <c r="N604" s="210"/>
      <c r="O604" s="210"/>
      <c r="P604" s="210"/>
      <c r="Q604" s="210"/>
      <c r="R604" s="210"/>
      <c r="S604" s="210"/>
      <c r="T604" s="210"/>
      <c r="U604" s="210"/>
      <c r="V604" s="210"/>
      <c r="W604" s="210"/>
      <c r="X604" s="210"/>
      <c r="Y604" s="210"/>
      <c r="Z604" s="210"/>
    </row>
    <row r="605" ht="12.75" customHeight="1">
      <c r="A605" s="625"/>
      <c r="B605" s="625"/>
      <c r="C605" s="625"/>
      <c r="D605" s="627"/>
      <c r="E605" s="210"/>
      <c r="F605" s="210"/>
      <c r="G605" s="210"/>
      <c r="H605" s="210"/>
      <c r="I605" s="627"/>
      <c r="J605" s="210"/>
      <c r="K605" s="210"/>
      <c r="L605" s="210"/>
      <c r="M605" s="628"/>
      <c r="N605" s="210"/>
      <c r="O605" s="210"/>
      <c r="P605" s="210"/>
      <c r="Q605" s="210"/>
      <c r="R605" s="210"/>
      <c r="S605" s="210"/>
      <c r="T605" s="210"/>
      <c r="U605" s="210"/>
      <c r="V605" s="210"/>
      <c r="W605" s="210"/>
      <c r="X605" s="210"/>
      <c r="Y605" s="210"/>
      <c r="Z605" s="210"/>
    </row>
    <row r="606" ht="12.75" customHeight="1">
      <c r="A606" s="625"/>
      <c r="B606" s="625"/>
      <c r="C606" s="625"/>
      <c r="D606" s="627"/>
      <c r="E606" s="210"/>
      <c r="F606" s="210"/>
      <c r="G606" s="210"/>
      <c r="H606" s="210"/>
      <c r="I606" s="627"/>
      <c r="J606" s="210"/>
      <c r="K606" s="210"/>
      <c r="L606" s="210"/>
      <c r="M606" s="628"/>
      <c r="N606" s="210"/>
      <c r="O606" s="210"/>
      <c r="P606" s="210"/>
      <c r="Q606" s="210"/>
      <c r="R606" s="210"/>
      <c r="S606" s="210"/>
      <c r="T606" s="210"/>
      <c r="U606" s="210"/>
      <c r="V606" s="210"/>
      <c r="W606" s="210"/>
      <c r="X606" s="210"/>
      <c r="Y606" s="210"/>
      <c r="Z606" s="210"/>
    </row>
    <row r="607" ht="12.75" customHeight="1">
      <c r="A607" s="625"/>
      <c r="B607" s="625"/>
      <c r="C607" s="625"/>
      <c r="D607" s="627"/>
      <c r="E607" s="210"/>
      <c r="F607" s="210"/>
      <c r="G607" s="210"/>
      <c r="H607" s="210"/>
      <c r="I607" s="627"/>
      <c r="J607" s="210"/>
      <c r="K607" s="210"/>
      <c r="L607" s="210"/>
      <c r="M607" s="628"/>
      <c r="N607" s="210"/>
      <c r="O607" s="210"/>
      <c r="P607" s="210"/>
      <c r="Q607" s="210"/>
      <c r="R607" s="210"/>
      <c r="S607" s="210"/>
      <c r="T607" s="210"/>
      <c r="U607" s="210"/>
      <c r="V607" s="210"/>
      <c r="W607" s="210"/>
      <c r="X607" s="210"/>
      <c r="Y607" s="210"/>
      <c r="Z607" s="210"/>
    </row>
    <row r="608" ht="12.75" customHeight="1">
      <c r="A608" s="625"/>
      <c r="B608" s="625"/>
      <c r="C608" s="625"/>
      <c r="D608" s="627"/>
      <c r="E608" s="210"/>
      <c r="F608" s="210"/>
      <c r="G608" s="210"/>
      <c r="H608" s="210"/>
      <c r="I608" s="627"/>
      <c r="J608" s="210"/>
      <c r="K608" s="210"/>
      <c r="L608" s="210"/>
      <c r="M608" s="628"/>
      <c r="N608" s="210"/>
      <c r="O608" s="210"/>
      <c r="P608" s="210"/>
      <c r="Q608" s="210"/>
      <c r="R608" s="210"/>
      <c r="S608" s="210"/>
      <c r="T608" s="210"/>
      <c r="U608" s="210"/>
      <c r="V608" s="210"/>
      <c r="W608" s="210"/>
      <c r="X608" s="210"/>
      <c r="Y608" s="210"/>
      <c r="Z608" s="210"/>
    </row>
    <row r="609" ht="12.75" customHeight="1">
      <c r="A609" s="625"/>
      <c r="B609" s="625"/>
      <c r="C609" s="625"/>
      <c r="D609" s="627"/>
      <c r="E609" s="210"/>
      <c r="F609" s="210"/>
      <c r="G609" s="210"/>
      <c r="H609" s="210"/>
      <c r="I609" s="627"/>
      <c r="J609" s="210"/>
      <c r="K609" s="210"/>
      <c r="L609" s="210"/>
      <c r="M609" s="628"/>
      <c r="N609" s="210"/>
      <c r="O609" s="210"/>
      <c r="P609" s="210"/>
      <c r="Q609" s="210"/>
      <c r="R609" s="210"/>
      <c r="S609" s="210"/>
      <c r="T609" s="210"/>
      <c r="U609" s="210"/>
      <c r="V609" s="210"/>
      <c r="W609" s="210"/>
      <c r="X609" s="210"/>
      <c r="Y609" s="210"/>
      <c r="Z609" s="210"/>
    </row>
    <row r="610" ht="12.75" customHeight="1">
      <c r="A610" s="625"/>
      <c r="B610" s="625"/>
      <c r="C610" s="625"/>
      <c r="D610" s="627"/>
      <c r="E610" s="210"/>
      <c r="F610" s="210"/>
      <c r="G610" s="210"/>
      <c r="H610" s="210"/>
      <c r="I610" s="627"/>
      <c r="J610" s="210"/>
      <c r="K610" s="210"/>
      <c r="L610" s="210"/>
      <c r="M610" s="628"/>
      <c r="N610" s="210"/>
      <c r="O610" s="210"/>
      <c r="P610" s="210"/>
      <c r="Q610" s="210"/>
      <c r="R610" s="210"/>
      <c r="S610" s="210"/>
      <c r="T610" s="210"/>
      <c r="U610" s="210"/>
      <c r="V610" s="210"/>
      <c r="W610" s="210"/>
      <c r="X610" s="210"/>
      <c r="Y610" s="210"/>
      <c r="Z610" s="210"/>
    </row>
    <row r="611" ht="12.75" customHeight="1">
      <c r="A611" s="625"/>
      <c r="B611" s="625"/>
      <c r="C611" s="625"/>
      <c r="D611" s="627"/>
      <c r="E611" s="210"/>
      <c r="F611" s="210"/>
      <c r="G611" s="210"/>
      <c r="H611" s="210"/>
      <c r="I611" s="627"/>
      <c r="J611" s="210"/>
      <c r="K611" s="210"/>
      <c r="L611" s="210"/>
      <c r="M611" s="628"/>
      <c r="N611" s="210"/>
      <c r="O611" s="210"/>
      <c r="P611" s="210"/>
      <c r="Q611" s="210"/>
      <c r="R611" s="210"/>
      <c r="S611" s="210"/>
      <c r="T611" s="210"/>
      <c r="U611" s="210"/>
      <c r="V611" s="210"/>
      <c r="W611" s="210"/>
      <c r="X611" s="210"/>
      <c r="Y611" s="210"/>
      <c r="Z611" s="210"/>
    </row>
    <row r="612" ht="12.75" customHeight="1">
      <c r="A612" s="625"/>
      <c r="B612" s="625"/>
      <c r="C612" s="625"/>
      <c r="D612" s="627"/>
      <c r="E612" s="210"/>
      <c r="F612" s="210"/>
      <c r="G612" s="210"/>
      <c r="H612" s="210"/>
      <c r="I612" s="627"/>
      <c r="J612" s="210"/>
      <c r="K612" s="210"/>
      <c r="L612" s="210"/>
      <c r="M612" s="628"/>
      <c r="N612" s="210"/>
      <c r="O612" s="210"/>
      <c r="P612" s="210"/>
      <c r="Q612" s="210"/>
      <c r="R612" s="210"/>
      <c r="S612" s="210"/>
      <c r="T612" s="210"/>
      <c r="U612" s="210"/>
      <c r="V612" s="210"/>
      <c r="W612" s="210"/>
      <c r="X612" s="210"/>
      <c r="Y612" s="210"/>
      <c r="Z612" s="210"/>
    </row>
    <row r="613" ht="12.75" customHeight="1">
      <c r="A613" s="625"/>
      <c r="B613" s="625"/>
      <c r="C613" s="625"/>
      <c r="D613" s="627"/>
      <c r="E613" s="210"/>
      <c r="F613" s="210"/>
      <c r="G613" s="210"/>
      <c r="H613" s="210"/>
      <c r="I613" s="627"/>
      <c r="J613" s="210"/>
      <c r="K613" s="210"/>
      <c r="L613" s="210"/>
      <c r="M613" s="628"/>
      <c r="N613" s="210"/>
      <c r="O613" s="210"/>
      <c r="P613" s="210"/>
      <c r="Q613" s="210"/>
      <c r="R613" s="210"/>
      <c r="S613" s="210"/>
      <c r="T613" s="210"/>
      <c r="U613" s="210"/>
      <c r="V613" s="210"/>
      <c r="W613" s="210"/>
      <c r="X613" s="210"/>
      <c r="Y613" s="210"/>
      <c r="Z613" s="210"/>
    </row>
    <row r="614" ht="12.75" customHeight="1">
      <c r="A614" s="625"/>
      <c r="B614" s="625"/>
      <c r="C614" s="625"/>
      <c r="D614" s="627"/>
      <c r="E614" s="210"/>
      <c r="F614" s="210"/>
      <c r="G614" s="210"/>
      <c r="H614" s="210"/>
      <c r="I614" s="627"/>
      <c r="J614" s="210"/>
      <c r="K614" s="210"/>
      <c r="L614" s="210"/>
      <c r="M614" s="628"/>
      <c r="N614" s="210"/>
      <c r="O614" s="210"/>
      <c r="P614" s="210"/>
      <c r="Q614" s="210"/>
      <c r="R614" s="210"/>
      <c r="S614" s="210"/>
      <c r="T614" s="210"/>
      <c r="U614" s="210"/>
      <c r="V614" s="210"/>
      <c r="W614" s="210"/>
      <c r="X614" s="210"/>
      <c r="Y614" s="210"/>
      <c r="Z614" s="210"/>
    </row>
    <row r="615" ht="12.75" customHeight="1">
      <c r="A615" s="625"/>
      <c r="B615" s="625"/>
      <c r="C615" s="625"/>
      <c r="D615" s="627"/>
      <c r="E615" s="210"/>
      <c r="F615" s="210"/>
      <c r="G615" s="210"/>
      <c r="H615" s="210"/>
      <c r="I615" s="627"/>
      <c r="J615" s="210"/>
      <c r="K615" s="210"/>
      <c r="L615" s="210"/>
      <c r="M615" s="628"/>
      <c r="N615" s="210"/>
      <c r="O615" s="210"/>
      <c r="P615" s="210"/>
      <c r="Q615" s="210"/>
      <c r="R615" s="210"/>
      <c r="S615" s="210"/>
      <c r="T615" s="210"/>
      <c r="U615" s="210"/>
      <c r="V615" s="210"/>
      <c r="W615" s="210"/>
      <c r="X615" s="210"/>
      <c r="Y615" s="210"/>
      <c r="Z615" s="210"/>
    </row>
    <row r="616" ht="12.75" customHeight="1">
      <c r="A616" s="625"/>
      <c r="B616" s="625"/>
      <c r="C616" s="625"/>
      <c r="D616" s="627"/>
      <c r="E616" s="210"/>
      <c r="F616" s="210"/>
      <c r="G616" s="210"/>
      <c r="H616" s="210"/>
      <c r="I616" s="627"/>
      <c r="J616" s="210"/>
      <c r="K616" s="210"/>
      <c r="L616" s="210"/>
      <c r="M616" s="628"/>
      <c r="N616" s="210"/>
      <c r="O616" s="210"/>
      <c r="P616" s="210"/>
      <c r="Q616" s="210"/>
      <c r="R616" s="210"/>
      <c r="S616" s="210"/>
      <c r="T616" s="210"/>
      <c r="U616" s="210"/>
      <c r="V616" s="210"/>
      <c r="W616" s="210"/>
      <c r="X616" s="210"/>
      <c r="Y616" s="210"/>
      <c r="Z616" s="210"/>
    </row>
    <row r="617" ht="12.75" customHeight="1">
      <c r="A617" s="625"/>
      <c r="B617" s="625"/>
      <c r="C617" s="625"/>
      <c r="D617" s="627"/>
      <c r="E617" s="210"/>
      <c r="F617" s="210"/>
      <c r="G617" s="210"/>
      <c r="H617" s="210"/>
      <c r="I617" s="627"/>
      <c r="J617" s="210"/>
      <c r="K617" s="210"/>
      <c r="L617" s="210"/>
      <c r="M617" s="628"/>
      <c r="N617" s="210"/>
      <c r="O617" s="210"/>
      <c r="P617" s="210"/>
      <c r="Q617" s="210"/>
      <c r="R617" s="210"/>
      <c r="S617" s="210"/>
      <c r="T617" s="210"/>
      <c r="U617" s="210"/>
      <c r="V617" s="210"/>
      <c r="W617" s="210"/>
      <c r="X617" s="210"/>
      <c r="Y617" s="210"/>
      <c r="Z617" s="210"/>
    </row>
    <row r="618" ht="12.75" customHeight="1">
      <c r="A618" s="625"/>
      <c r="B618" s="625"/>
      <c r="C618" s="625"/>
      <c r="D618" s="627"/>
      <c r="E618" s="210"/>
      <c r="F618" s="210"/>
      <c r="G618" s="210"/>
      <c r="H618" s="210"/>
      <c r="I618" s="627"/>
      <c r="J618" s="210"/>
      <c r="K618" s="210"/>
      <c r="L618" s="210"/>
      <c r="M618" s="628"/>
      <c r="N618" s="210"/>
      <c r="O618" s="210"/>
      <c r="P618" s="210"/>
      <c r="Q618" s="210"/>
      <c r="R618" s="210"/>
      <c r="S618" s="210"/>
      <c r="T618" s="210"/>
      <c r="U618" s="210"/>
      <c r="V618" s="210"/>
      <c r="W618" s="210"/>
      <c r="X618" s="210"/>
      <c r="Y618" s="210"/>
      <c r="Z618" s="210"/>
    </row>
    <row r="619" ht="12.75" customHeight="1">
      <c r="A619" s="625"/>
      <c r="B619" s="625"/>
      <c r="C619" s="625"/>
      <c r="D619" s="627"/>
      <c r="E619" s="210"/>
      <c r="F619" s="210"/>
      <c r="G619" s="210"/>
      <c r="H619" s="210"/>
      <c r="I619" s="627"/>
      <c r="J619" s="210"/>
      <c r="K619" s="210"/>
      <c r="L619" s="210"/>
      <c r="M619" s="628"/>
      <c r="N619" s="210"/>
      <c r="O619" s="210"/>
      <c r="P619" s="210"/>
      <c r="Q619" s="210"/>
      <c r="R619" s="210"/>
      <c r="S619" s="210"/>
      <c r="T619" s="210"/>
      <c r="U619" s="210"/>
      <c r="V619" s="210"/>
      <c r="W619" s="210"/>
      <c r="X619" s="210"/>
      <c r="Y619" s="210"/>
      <c r="Z619" s="210"/>
    </row>
    <row r="620" ht="12.75" customHeight="1">
      <c r="A620" s="625"/>
      <c r="B620" s="625"/>
      <c r="C620" s="625"/>
      <c r="D620" s="627"/>
      <c r="E620" s="210"/>
      <c r="F620" s="210"/>
      <c r="G620" s="210"/>
      <c r="H620" s="210"/>
      <c r="I620" s="627"/>
      <c r="J620" s="210"/>
      <c r="K620" s="210"/>
      <c r="L620" s="210"/>
      <c r="M620" s="628"/>
      <c r="N620" s="210"/>
      <c r="O620" s="210"/>
      <c r="P620" s="210"/>
      <c r="Q620" s="210"/>
      <c r="R620" s="210"/>
      <c r="S620" s="210"/>
      <c r="T620" s="210"/>
      <c r="U620" s="210"/>
      <c r="V620" s="210"/>
      <c r="W620" s="210"/>
      <c r="X620" s="210"/>
      <c r="Y620" s="210"/>
      <c r="Z620" s="210"/>
    </row>
    <row r="621" ht="12.75" customHeight="1">
      <c r="A621" s="625"/>
      <c r="B621" s="625"/>
      <c r="C621" s="625"/>
      <c r="D621" s="627"/>
      <c r="E621" s="210"/>
      <c r="F621" s="210"/>
      <c r="G621" s="210"/>
      <c r="H621" s="210"/>
      <c r="I621" s="627"/>
      <c r="J621" s="210"/>
      <c r="K621" s="210"/>
      <c r="L621" s="210"/>
      <c r="M621" s="628"/>
      <c r="N621" s="210"/>
      <c r="O621" s="210"/>
      <c r="P621" s="210"/>
      <c r="Q621" s="210"/>
      <c r="R621" s="210"/>
      <c r="S621" s="210"/>
      <c r="T621" s="210"/>
      <c r="U621" s="210"/>
      <c r="V621" s="210"/>
      <c r="W621" s="210"/>
      <c r="X621" s="210"/>
      <c r="Y621" s="210"/>
      <c r="Z621" s="210"/>
    </row>
    <row r="622" ht="12.75" customHeight="1">
      <c r="A622" s="625"/>
      <c r="B622" s="625"/>
      <c r="C622" s="625"/>
      <c r="D622" s="627"/>
      <c r="E622" s="210"/>
      <c r="F622" s="210"/>
      <c r="G622" s="210"/>
      <c r="H622" s="210"/>
      <c r="I622" s="627"/>
      <c r="J622" s="210"/>
      <c r="K622" s="210"/>
      <c r="L622" s="210"/>
      <c r="M622" s="628"/>
      <c r="N622" s="210"/>
      <c r="O622" s="210"/>
      <c r="P622" s="210"/>
      <c r="Q622" s="210"/>
      <c r="R622" s="210"/>
      <c r="S622" s="210"/>
      <c r="T622" s="210"/>
      <c r="U622" s="210"/>
      <c r="V622" s="210"/>
      <c r="W622" s="210"/>
      <c r="X622" s="210"/>
      <c r="Y622" s="210"/>
      <c r="Z622" s="210"/>
    </row>
    <row r="623" ht="12.75" customHeight="1">
      <c r="A623" s="625"/>
      <c r="B623" s="625"/>
      <c r="C623" s="625"/>
      <c r="D623" s="627"/>
      <c r="E623" s="210"/>
      <c r="F623" s="210"/>
      <c r="G623" s="210"/>
      <c r="H623" s="210"/>
      <c r="I623" s="627"/>
      <c r="J623" s="210"/>
      <c r="K623" s="210"/>
      <c r="L623" s="210"/>
      <c r="M623" s="628"/>
      <c r="N623" s="210"/>
      <c r="O623" s="210"/>
      <c r="P623" s="210"/>
      <c r="Q623" s="210"/>
      <c r="R623" s="210"/>
      <c r="S623" s="210"/>
      <c r="T623" s="210"/>
      <c r="U623" s="210"/>
      <c r="V623" s="210"/>
      <c r="W623" s="210"/>
      <c r="X623" s="210"/>
      <c r="Y623" s="210"/>
      <c r="Z623" s="210"/>
    </row>
    <row r="624" ht="12.75" customHeight="1">
      <c r="A624" s="625"/>
      <c r="B624" s="625"/>
      <c r="C624" s="625"/>
      <c r="D624" s="627"/>
      <c r="E624" s="210"/>
      <c r="F624" s="210"/>
      <c r="G624" s="210"/>
      <c r="H624" s="210"/>
      <c r="I624" s="627"/>
      <c r="J624" s="210"/>
      <c r="K624" s="210"/>
      <c r="L624" s="210"/>
      <c r="M624" s="628"/>
      <c r="N624" s="210"/>
      <c r="O624" s="210"/>
      <c r="P624" s="210"/>
      <c r="Q624" s="210"/>
      <c r="R624" s="210"/>
      <c r="S624" s="210"/>
      <c r="T624" s="210"/>
      <c r="U624" s="210"/>
      <c r="V624" s="210"/>
      <c r="W624" s="210"/>
      <c r="X624" s="210"/>
      <c r="Y624" s="210"/>
      <c r="Z624" s="210"/>
    </row>
    <row r="625" ht="12.75" customHeight="1">
      <c r="A625" s="625"/>
      <c r="B625" s="625"/>
      <c r="C625" s="625"/>
      <c r="D625" s="627"/>
      <c r="E625" s="210"/>
      <c r="F625" s="210"/>
      <c r="G625" s="210"/>
      <c r="H625" s="210"/>
      <c r="I625" s="627"/>
      <c r="J625" s="210"/>
      <c r="K625" s="210"/>
      <c r="L625" s="210"/>
      <c r="M625" s="628"/>
      <c r="N625" s="210"/>
      <c r="O625" s="210"/>
      <c r="P625" s="210"/>
      <c r="Q625" s="210"/>
      <c r="R625" s="210"/>
      <c r="S625" s="210"/>
      <c r="T625" s="210"/>
      <c r="U625" s="210"/>
      <c r="V625" s="210"/>
      <c r="W625" s="210"/>
      <c r="X625" s="210"/>
      <c r="Y625" s="210"/>
      <c r="Z625" s="210"/>
    </row>
    <row r="626" ht="12.75" customHeight="1">
      <c r="A626" s="625"/>
      <c r="B626" s="625"/>
      <c r="C626" s="625"/>
      <c r="D626" s="627"/>
      <c r="E626" s="210"/>
      <c r="F626" s="210"/>
      <c r="G626" s="210"/>
      <c r="H626" s="210"/>
      <c r="I626" s="627"/>
      <c r="J626" s="210"/>
      <c r="K626" s="210"/>
      <c r="L626" s="210"/>
      <c r="M626" s="628"/>
      <c r="N626" s="210"/>
      <c r="O626" s="210"/>
      <c r="P626" s="210"/>
      <c r="Q626" s="210"/>
      <c r="R626" s="210"/>
      <c r="S626" s="210"/>
      <c r="T626" s="210"/>
      <c r="U626" s="210"/>
      <c r="V626" s="210"/>
      <c r="W626" s="210"/>
      <c r="X626" s="210"/>
      <c r="Y626" s="210"/>
      <c r="Z626" s="210"/>
    </row>
    <row r="627" ht="12.75" customHeight="1">
      <c r="A627" s="625"/>
      <c r="B627" s="625"/>
      <c r="C627" s="625"/>
      <c r="D627" s="627"/>
      <c r="E627" s="210"/>
      <c r="F627" s="210"/>
      <c r="G627" s="210"/>
      <c r="H627" s="210"/>
      <c r="I627" s="627"/>
      <c r="J627" s="210"/>
      <c r="K627" s="210"/>
      <c r="L627" s="210"/>
      <c r="M627" s="628"/>
      <c r="N627" s="210"/>
      <c r="O627" s="210"/>
      <c r="P627" s="210"/>
      <c r="Q627" s="210"/>
      <c r="R627" s="210"/>
      <c r="S627" s="210"/>
      <c r="T627" s="210"/>
      <c r="U627" s="210"/>
      <c r="V627" s="210"/>
      <c r="W627" s="210"/>
      <c r="X627" s="210"/>
      <c r="Y627" s="210"/>
      <c r="Z627" s="210"/>
    </row>
    <row r="628" ht="12.75" customHeight="1">
      <c r="A628" s="625"/>
      <c r="B628" s="625"/>
      <c r="C628" s="625"/>
      <c r="D628" s="627"/>
      <c r="E628" s="210"/>
      <c r="F628" s="210"/>
      <c r="G628" s="210"/>
      <c r="H628" s="210"/>
      <c r="I628" s="627"/>
      <c r="J628" s="210"/>
      <c r="K628" s="210"/>
      <c r="L628" s="210"/>
      <c r="M628" s="628"/>
      <c r="N628" s="210"/>
      <c r="O628" s="210"/>
      <c r="P628" s="210"/>
      <c r="Q628" s="210"/>
      <c r="R628" s="210"/>
      <c r="S628" s="210"/>
      <c r="T628" s="210"/>
      <c r="U628" s="210"/>
      <c r="V628" s="210"/>
      <c r="W628" s="210"/>
      <c r="X628" s="210"/>
      <c r="Y628" s="210"/>
      <c r="Z628" s="210"/>
    </row>
    <row r="629" ht="12.75" customHeight="1">
      <c r="A629" s="625"/>
      <c r="B629" s="625"/>
      <c r="C629" s="625"/>
      <c r="D629" s="627"/>
      <c r="E629" s="210"/>
      <c r="F629" s="210"/>
      <c r="G629" s="210"/>
      <c r="H629" s="210"/>
      <c r="I629" s="627"/>
      <c r="J629" s="210"/>
      <c r="K629" s="210"/>
      <c r="L629" s="210"/>
      <c r="M629" s="628"/>
      <c r="N629" s="210"/>
      <c r="O629" s="210"/>
      <c r="P629" s="210"/>
      <c r="Q629" s="210"/>
      <c r="R629" s="210"/>
      <c r="S629" s="210"/>
      <c r="T629" s="210"/>
      <c r="U629" s="210"/>
      <c r="V629" s="210"/>
      <c r="W629" s="210"/>
      <c r="X629" s="210"/>
      <c r="Y629" s="210"/>
      <c r="Z629" s="210"/>
    </row>
    <row r="630" ht="12.75" customHeight="1">
      <c r="A630" s="625"/>
      <c r="B630" s="625"/>
      <c r="C630" s="625"/>
      <c r="D630" s="627"/>
      <c r="E630" s="210"/>
      <c r="F630" s="210"/>
      <c r="G630" s="210"/>
      <c r="H630" s="210"/>
      <c r="I630" s="627"/>
      <c r="J630" s="210"/>
      <c r="K630" s="210"/>
      <c r="L630" s="210"/>
      <c r="M630" s="628"/>
      <c r="N630" s="210"/>
      <c r="O630" s="210"/>
      <c r="P630" s="210"/>
      <c r="Q630" s="210"/>
      <c r="R630" s="210"/>
      <c r="S630" s="210"/>
      <c r="T630" s="210"/>
      <c r="U630" s="210"/>
      <c r="V630" s="210"/>
      <c r="W630" s="210"/>
      <c r="X630" s="210"/>
      <c r="Y630" s="210"/>
      <c r="Z630" s="210"/>
    </row>
    <row r="631" ht="12.75" customHeight="1">
      <c r="A631" s="625"/>
      <c r="B631" s="625"/>
      <c r="C631" s="625"/>
      <c r="D631" s="627"/>
      <c r="E631" s="210"/>
      <c r="F631" s="210"/>
      <c r="G631" s="210"/>
      <c r="H631" s="210"/>
      <c r="I631" s="627"/>
      <c r="J631" s="210"/>
      <c r="K631" s="210"/>
      <c r="L631" s="210"/>
      <c r="M631" s="628"/>
      <c r="N631" s="210"/>
      <c r="O631" s="210"/>
      <c r="P631" s="210"/>
      <c r="Q631" s="210"/>
      <c r="R631" s="210"/>
      <c r="S631" s="210"/>
      <c r="T631" s="210"/>
      <c r="U631" s="210"/>
      <c r="V631" s="210"/>
      <c r="W631" s="210"/>
      <c r="X631" s="210"/>
      <c r="Y631" s="210"/>
      <c r="Z631" s="210"/>
    </row>
    <row r="632" ht="12.75" customHeight="1">
      <c r="A632" s="625"/>
      <c r="B632" s="625"/>
      <c r="C632" s="625"/>
      <c r="D632" s="627"/>
      <c r="E632" s="210"/>
      <c r="F632" s="210"/>
      <c r="G632" s="210"/>
      <c r="H632" s="210"/>
      <c r="I632" s="627"/>
      <c r="J632" s="210"/>
      <c r="K632" s="210"/>
      <c r="L632" s="210"/>
      <c r="M632" s="628"/>
      <c r="N632" s="210"/>
      <c r="O632" s="210"/>
      <c r="P632" s="210"/>
      <c r="Q632" s="210"/>
      <c r="R632" s="210"/>
      <c r="S632" s="210"/>
      <c r="T632" s="210"/>
      <c r="U632" s="210"/>
      <c r="V632" s="210"/>
      <c r="W632" s="210"/>
      <c r="X632" s="210"/>
      <c r="Y632" s="210"/>
      <c r="Z632" s="210"/>
    </row>
    <row r="633" ht="12.75" customHeight="1">
      <c r="A633" s="625"/>
      <c r="B633" s="625"/>
      <c r="C633" s="625"/>
      <c r="D633" s="627"/>
      <c r="E633" s="210"/>
      <c r="F633" s="210"/>
      <c r="G633" s="210"/>
      <c r="H633" s="210"/>
      <c r="I633" s="627"/>
      <c r="J633" s="210"/>
      <c r="K633" s="210"/>
      <c r="L633" s="210"/>
      <c r="M633" s="628"/>
      <c r="N633" s="210"/>
      <c r="O633" s="210"/>
      <c r="P633" s="210"/>
      <c r="Q633" s="210"/>
      <c r="R633" s="210"/>
      <c r="S633" s="210"/>
      <c r="T633" s="210"/>
      <c r="U633" s="210"/>
      <c r="V633" s="210"/>
      <c r="W633" s="210"/>
      <c r="X633" s="210"/>
      <c r="Y633" s="210"/>
      <c r="Z633" s="210"/>
    </row>
    <row r="634" ht="12.75" customHeight="1">
      <c r="A634" s="625"/>
      <c r="B634" s="625"/>
      <c r="C634" s="625"/>
      <c r="D634" s="627"/>
      <c r="E634" s="210"/>
      <c r="F634" s="210"/>
      <c r="G634" s="210"/>
      <c r="H634" s="210"/>
      <c r="I634" s="627"/>
      <c r="J634" s="210"/>
      <c r="K634" s="210"/>
      <c r="L634" s="210"/>
      <c r="M634" s="628"/>
      <c r="N634" s="210"/>
      <c r="O634" s="210"/>
      <c r="P634" s="210"/>
      <c r="Q634" s="210"/>
      <c r="R634" s="210"/>
      <c r="S634" s="210"/>
      <c r="T634" s="210"/>
      <c r="U634" s="210"/>
      <c r="V634" s="210"/>
      <c r="W634" s="210"/>
      <c r="X634" s="210"/>
      <c r="Y634" s="210"/>
      <c r="Z634" s="210"/>
    </row>
    <row r="635" ht="12.75" customHeight="1">
      <c r="A635" s="625"/>
      <c r="B635" s="625"/>
      <c r="C635" s="625"/>
      <c r="D635" s="627"/>
      <c r="E635" s="210"/>
      <c r="F635" s="210"/>
      <c r="G635" s="210"/>
      <c r="H635" s="210"/>
      <c r="I635" s="627"/>
      <c r="J635" s="210"/>
      <c r="K635" s="210"/>
      <c r="L635" s="210"/>
      <c r="M635" s="628"/>
      <c r="N635" s="210"/>
      <c r="O635" s="210"/>
      <c r="P635" s="210"/>
      <c r="Q635" s="210"/>
      <c r="R635" s="210"/>
      <c r="S635" s="210"/>
      <c r="T635" s="210"/>
      <c r="U635" s="210"/>
      <c r="V635" s="210"/>
      <c r="W635" s="210"/>
      <c r="X635" s="210"/>
      <c r="Y635" s="210"/>
      <c r="Z635" s="210"/>
    </row>
    <row r="636" ht="12.75" customHeight="1">
      <c r="A636" s="625"/>
      <c r="B636" s="625"/>
      <c r="C636" s="625"/>
      <c r="D636" s="627"/>
      <c r="E636" s="210"/>
      <c r="F636" s="210"/>
      <c r="G636" s="210"/>
      <c r="H636" s="210"/>
      <c r="I636" s="627"/>
      <c r="J636" s="210"/>
      <c r="K636" s="210"/>
      <c r="L636" s="210"/>
      <c r="M636" s="628"/>
      <c r="N636" s="210"/>
      <c r="O636" s="210"/>
      <c r="P636" s="210"/>
      <c r="Q636" s="210"/>
      <c r="R636" s="210"/>
      <c r="S636" s="210"/>
      <c r="T636" s="210"/>
      <c r="U636" s="210"/>
      <c r="V636" s="210"/>
      <c r="W636" s="210"/>
      <c r="X636" s="210"/>
      <c r="Y636" s="210"/>
      <c r="Z636" s="210"/>
    </row>
    <row r="637" ht="12.75" customHeight="1">
      <c r="A637" s="625"/>
      <c r="B637" s="625"/>
      <c r="C637" s="625"/>
      <c r="D637" s="627"/>
      <c r="E637" s="210"/>
      <c r="F637" s="210"/>
      <c r="G637" s="210"/>
      <c r="H637" s="210"/>
      <c r="I637" s="627"/>
      <c r="J637" s="210"/>
      <c r="K637" s="210"/>
      <c r="L637" s="210"/>
      <c r="M637" s="628"/>
      <c r="N637" s="210"/>
      <c r="O637" s="210"/>
      <c r="P637" s="210"/>
      <c r="Q637" s="210"/>
      <c r="R637" s="210"/>
      <c r="S637" s="210"/>
      <c r="T637" s="210"/>
      <c r="U637" s="210"/>
      <c r="V637" s="210"/>
      <c r="W637" s="210"/>
      <c r="X637" s="210"/>
      <c r="Y637" s="210"/>
      <c r="Z637" s="210"/>
    </row>
    <row r="638" ht="12.75" customHeight="1">
      <c r="A638" s="625"/>
      <c r="B638" s="625"/>
      <c r="C638" s="625"/>
      <c r="D638" s="627"/>
      <c r="E638" s="210"/>
      <c r="F638" s="210"/>
      <c r="G638" s="210"/>
      <c r="H638" s="210"/>
      <c r="I638" s="627"/>
      <c r="J638" s="210"/>
      <c r="K638" s="210"/>
      <c r="L638" s="210"/>
      <c r="M638" s="628"/>
      <c r="N638" s="210"/>
      <c r="O638" s="210"/>
      <c r="P638" s="210"/>
      <c r="Q638" s="210"/>
      <c r="R638" s="210"/>
      <c r="S638" s="210"/>
      <c r="T638" s="210"/>
      <c r="U638" s="210"/>
      <c r="V638" s="210"/>
      <c r="W638" s="210"/>
      <c r="X638" s="210"/>
      <c r="Y638" s="210"/>
      <c r="Z638" s="210"/>
    </row>
    <row r="639" ht="12.75" customHeight="1">
      <c r="A639" s="625"/>
      <c r="B639" s="625"/>
      <c r="C639" s="625"/>
      <c r="D639" s="627"/>
      <c r="E639" s="210"/>
      <c r="F639" s="210"/>
      <c r="G639" s="210"/>
      <c r="H639" s="210"/>
      <c r="I639" s="627"/>
      <c r="J639" s="210"/>
      <c r="K639" s="210"/>
      <c r="L639" s="210"/>
      <c r="M639" s="628"/>
      <c r="N639" s="210"/>
      <c r="O639" s="210"/>
      <c r="P639" s="210"/>
      <c r="Q639" s="210"/>
      <c r="R639" s="210"/>
      <c r="S639" s="210"/>
      <c r="T639" s="210"/>
      <c r="U639" s="210"/>
      <c r="V639" s="210"/>
      <c r="W639" s="210"/>
      <c r="X639" s="210"/>
      <c r="Y639" s="210"/>
      <c r="Z639" s="210"/>
    </row>
    <row r="640" ht="12.75" customHeight="1">
      <c r="A640" s="625"/>
      <c r="B640" s="625"/>
      <c r="C640" s="625"/>
      <c r="D640" s="627"/>
      <c r="E640" s="210"/>
      <c r="F640" s="210"/>
      <c r="G640" s="210"/>
      <c r="H640" s="210"/>
      <c r="I640" s="627"/>
      <c r="J640" s="210"/>
      <c r="K640" s="210"/>
      <c r="L640" s="210"/>
      <c r="M640" s="628"/>
      <c r="N640" s="210"/>
      <c r="O640" s="210"/>
      <c r="P640" s="210"/>
      <c r="Q640" s="210"/>
      <c r="R640" s="210"/>
      <c r="S640" s="210"/>
      <c r="T640" s="210"/>
      <c r="U640" s="210"/>
      <c r="V640" s="210"/>
      <c r="W640" s="210"/>
      <c r="X640" s="210"/>
      <c r="Y640" s="210"/>
      <c r="Z640" s="210"/>
    </row>
    <row r="641" ht="12.75" customHeight="1">
      <c r="A641" s="625"/>
      <c r="B641" s="625"/>
      <c r="C641" s="625"/>
      <c r="D641" s="627"/>
      <c r="E641" s="210"/>
      <c r="F641" s="210"/>
      <c r="G641" s="210"/>
      <c r="H641" s="210"/>
      <c r="I641" s="627"/>
      <c r="J641" s="210"/>
      <c r="K641" s="210"/>
      <c r="L641" s="210"/>
      <c r="M641" s="628"/>
      <c r="N641" s="210"/>
      <c r="O641" s="210"/>
      <c r="P641" s="210"/>
      <c r="Q641" s="210"/>
      <c r="R641" s="210"/>
      <c r="S641" s="210"/>
      <c r="T641" s="210"/>
      <c r="U641" s="210"/>
      <c r="V641" s="210"/>
      <c r="W641" s="210"/>
      <c r="X641" s="210"/>
      <c r="Y641" s="210"/>
      <c r="Z641" s="210"/>
    </row>
    <row r="642" ht="12.75" customHeight="1">
      <c r="A642" s="625"/>
      <c r="B642" s="625"/>
      <c r="C642" s="625"/>
      <c r="D642" s="627"/>
      <c r="E642" s="210"/>
      <c r="F642" s="210"/>
      <c r="G642" s="210"/>
      <c r="H642" s="210"/>
      <c r="I642" s="627"/>
      <c r="J642" s="210"/>
      <c r="K642" s="210"/>
      <c r="L642" s="210"/>
      <c r="M642" s="628"/>
      <c r="N642" s="210"/>
      <c r="O642" s="210"/>
      <c r="P642" s="210"/>
      <c r="Q642" s="210"/>
      <c r="R642" s="210"/>
      <c r="S642" s="210"/>
      <c r="T642" s="210"/>
      <c r="U642" s="210"/>
      <c r="V642" s="210"/>
      <c r="W642" s="210"/>
      <c r="X642" s="210"/>
      <c r="Y642" s="210"/>
      <c r="Z642" s="210"/>
    </row>
    <row r="643" ht="12.75" customHeight="1">
      <c r="A643" s="625"/>
      <c r="B643" s="625"/>
      <c r="C643" s="625"/>
      <c r="D643" s="627"/>
      <c r="E643" s="210"/>
      <c r="F643" s="210"/>
      <c r="G643" s="210"/>
      <c r="H643" s="210"/>
      <c r="I643" s="627"/>
      <c r="J643" s="210"/>
      <c r="K643" s="210"/>
      <c r="L643" s="210"/>
      <c r="M643" s="628"/>
      <c r="N643" s="210"/>
      <c r="O643" s="210"/>
      <c r="P643" s="210"/>
      <c r="Q643" s="210"/>
      <c r="R643" s="210"/>
      <c r="S643" s="210"/>
      <c r="T643" s="210"/>
      <c r="U643" s="210"/>
      <c r="V643" s="210"/>
      <c r="W643" s="210"/>
      <c r="X643" s="210"/>
      <c r="Y643" s="210"/>
      <c r="Z643" s="210"/>
    </row>
    <row r="644" ht="12.75" customHeight="1">
      <c r="A644" s="625"/>
      <c r="B644" s="625"/>
      <c r="C644" s="625"/>
      <c r="D644" s="627"/>
      <c r="E644" s="210"/>
      <c r="F644" s="210"/>
      <c r="G644" s="210"/>
      <c r="H644" s="210"/>
      <c r="I644" s="627"/>
      <c r="J644" s="210"/>
      <c r="K644" s="210"/>
      <c r="L644" s="210"/>
      <c r="M644" s="628"/>
      <c r="N644" s="210"/>
      <c r="O644" s="210"/>
      <c r="P644" s="210"/>
      <c r="Q644" s="210"/>
      <c r="R644" s="210"/>
      <c r="S644" s="210"/>
      <c r="T644" s="210"/>
      <c r="U644" s="210"/>
      <c r="V644" s="210"/>
      <c r="W644" s="210"/>
      <c r="X644" s="210"/>
      <c r="Y644" s="210"/>
      <c r="Z644" s="210"/>
    </row>
    <row r="645" ht="12.75" customHeight="1">
      <c r="A645" s="625"/>
      <c r="B645" s="625"/>
      <c r="C645" s="625"/>
      <c r="D645" s="627"/>
      <c r="E645" s="210"/>
      <c r="F645" s="210"/>
      <c r="G645" s="210"/>
      <c r="H645" s="210"/>
      <c r="I645" s="627"/>
      <c r="J645" s="210"/>
      <c r="K645" s="210"/>
      <c r="L645" s="210"/>
      <c r="M645" s="628"/>
      <c r="N645" s="210"/>
      <c r="O645" s="210"/>
      <c r="P645" s="210"/>
      <c r="Q645" s="210"/>
      <c r="R645" s="210"/>
      <c r="S645" s="210"/>
      <c r="T645" s="210"/>
      <c r="U645" s="210"/>
      <c r="V645" s="210"/>
      <c r="W645" s="210"/>
      <c r="X645" s="210"/>
      <c r="Y645" s="210"/>
      <c r="Z645" s="210"/>
    </row>
    <row r="646" ht="12.75" customHeight="1">
      <c r="A646" s="625"/>
      <c r="B646" s="625"/>
      <c r="C646" s="625"/>
      <c r="D646" s="627"/>
      <c r="E646" s="210"/>
      <c r="F646" s="210"/>
      <c r="G646" s="210"/>
      <c r="H646" s="210"/>
      <c r="I646" s="627"/>
      <c r="J646" s="210"/>
      <c r="K646" s="210"/>
      <c r="L646" s="210"/>
      <c r="M646" s="628"/>
      <c r="N646" s="210"/>
      <c r="O646" s="210"/>
      <c r="P646" s="210"/>
      <c r="Q646" s="210"/>
      <c r="R646" s="210"/>
      <c r="S646" s="210"/>
      <c r="T646" s="210"/>
      <c r="U646" s="210"/>
      <c r="V646" s="210"/>
      <c r="W646" s="210"/>
      <c r="X646" s="210"/>
      <c r="Y646" s="210"/>
      <c r="Z646" s="210"/>
    </row>
    <row r="647" ht="12.75" customHeight="1">
      <c r="A647" s="625"/>
      <c r="B647" s="625"/>
      <c r="C647" s="625"/>
      <c r="D647" s="627"/>
      <c r="E647" s="210"/>
      <c r="F647" s="210"/>
      <c r="G647" s="210"/>
      <c r="H647" s="210"/>
      <c r="I647" s="627"/>
      <c r="J647" s="210"/>
      <c r="K647" s="210"/>
      <c r="L647" s="210"/>
      <c r="M647" s="628"/>
      <c r="N647" s="210"/>
      <c r="O647" s="210"/>
      <c r="P647" s="210"/>
      <c r="Q647" s="210"/>
      <c r="R647" s="210"/>
      <c r="S647" s="210"/>
      <c r="T647" s="210"/>
      <c r="U647" s="210"/>
      <c r="V647" s="210"/>
      <c r="W647" s="210"/>
      <c r="X647" s="210"/>
      <c r="Y647" s="210"/>
      <c r="Z647" s="210"/>
    </row>
    <row r="648" ht="12.75" customHeight="1">
      <c r="A648" s="625"/>
      <c r="B648" s="625"/>
      <c r="C648" s="625"/>
      <c r="D648" s="627"/>
      <c r="E648" s="210"/>
      <c r="F648" s="210"/>
      <c r="G648" s="210"/>
      <c r="H648" s="210"/>
      <c r="I648" s="627"/>
      <c r="J648" s="210"/>
      <c r="K648" s="210"/>
      <c r="L648" s="210"/>
      <c r="M648" s="628"/>
      <c r="N648" s="210"/>
      <c r="O648" s="210"/>
      <c r="P648" s="210"/>
      <c r="Q648" s="210"/>
      <c r="R648" s="210"/>
      <c r="S648" s="210"/>
      <c r="T648" s="210"/>
      <c r="U648" s="210"/>
      <c r="V648" s="210"/>
      <c r="W648" s="210"/>
      <c r="X648" s="210"/>
      <c r="Y648" s="210"/>
      <c r="Z648" s="210"/>
    </row>
    <row r="649" ht="12.75" customHeight="1">
      <c r="A649" s="625"/>
      <c r="B649" s="625"/>
      <c r="C649" s="625"/>
      <c r="D649" s="627"/>
      <c r="E649" s="210"/>
      <c r="F649" s="210"/>
      <c r="G649" s="210"/>
      <c r="H649" s="210"/>
      <c r="I649" s="627"/>
      <c r="J649" s="210"/>
      <c r="K649" s="210"/>
      <c r="L649" s="210"/>
      <c r="M649" s="628"/>
      <c r="N649" s="210"/>
      <c r="O649" s="210"/>
      <c r="P649" s="210"/>
      <c r="Q649" s="210"/>
      <c r="R649" s="210"/>
      <c r="S649" s="210"/>
      <c r="T649" s="210"/>
      <c r="U649" s="210"/>
      <c r="V649" s="210"/>
      <c r="W649" s="210"/>
      <c r="X649" s="210"/>
      <c r="Y649" s="210"/>
      <c r="Z649" s="210"/>
    </row>
    <row r="650" ht="12.75" customHeight="1">
      <c r="A650" s="625"/>
      <c r="B650" s="625"/>
      <c r="C650" s="625"/>
      <c r="D650" s="627"/>
      <c r="E650" s="210"/>
      <c r="F650" s="210"/>
      <c r="G650" s="210"/>
      <c r="H650" s="210"/>
      <c r="I650" s="627"/>
      <c r="J650" s="210"/>
      <c r="K650" s="210"/>
      <c r="L650" s="210"/>
      <c r="M650" s="628"/>
      <c r="N650" s="210"/>
      <c r="O650" s="210"/>
      <c r="P650" s="210"/>
      <c r="Q650" s="210"/>
      <c r="R650" s="210"/>
      <c r="S650" s="210"/>
      <c r="T650" s="210"/>
      <c r="U650" s="210"/>
      <c r="V650" s="210"/>
      <c r="W650" s="210"/>
      <c r="X650" s="210"/>
      <c r="Y650" s="210"/>
      <c r="Z650" s="210"/>
    </row>
    <row r="651" ht="12.75" customHeight="1">
      <c r="A651" s="625"/>
      <c r="B651" s="625"/>
      <c r="C651" s="625"/>
      <c r="D651" s="627"/>
      <c r="E651" s="210"/>
      <c r="F651" s="210"/>
      <c r="G651" s="210"/>
      <c r="H651" s="210"/>
      <c r="I651" s="627"/>
      <c r="J651" s="210"/>
      <c r="K651" s="210"/>
      <c r="L651" s="210"/>
      <c r="M651" s="628"/>
      <c r="N651" s="210"/>
      <c r="O651" s="210"/>
      <c r="P651" s="210"/>
      <c r="Q651" s="210"/>
      <c r="R651" s="210"/>
      <c r="S651" s="210"/>
      <c r="T651" s="210"/>
      <c r="U651" s="210"/>
      <c r="V651" s="210"/>
      <c r="W651" s="210"/>
      <c r="X651" s="210"/>
      <c r="Y651" s="210"/>
      <c r="Z651" s="210"/>
    </row>
    <row r="652" ht="12.75" customHeight="1">
      <c r="A652" s="625"/>
      <c r="B652" s="625"/>
      <c r="C652" s="625"/>
      <c r="D652" s="627"/>
      <c r="E652" s="210"/>
      <c r="F652" s="210"/>
      <c r="G652" s="210"/>
      <c r="H652" s="210"/>
      <c r="I652" s="627"/>
      <c r="J652" s="210"/>
      <c r="K652" s="210"/>
      <c r="L652" s="210"/>
      <c r="M652" s="628"/>
      <c r="N652" s="210"/>
      <c r="O652" s="210"/>
      <c r="P652" s="210"/>
      <c r="Q652" s="210"/>
      <c r="R652" s="210"/>
      <c r="S652" s="210"/>
      <c r="T652" s="210"/>
      <c r="U652" s="210"/>
      <c r="V652" s="210"/>
      <c r="W652" s="210"/>
      <c r="X652" s="210"/>
      <c r="Y652" s="210"/>
      <c r="Z652" s="210"/>
    </row>
    <row r="653" ht="12.75" customHeight="1">
      <c r="A653" s="625"/>
      <c r="B653" s="625"/>
      <c r="C653" s="625"/>
      <c r="D653" s="627"/>
      <c r="E653" s="210"/>
      <c r="F653" s="210"/>
      <c r="G653" s="210"/>
      <c r="H653" s="210"/>
      <c r="I653" s="627"/>
      <c r="J653" s="210"/>
      <c r="K653" s="210"/>
      <c r="L653" s="210"/>
      <c r="M653" s="628"/>
      <c r="N653" s="210"/>
      <c r="O653" s="210"/>
      <c r="P653" s="210"/>
      <c r="Q653" s="210"/>
      <c r="R653" s="210"/>
      <c r="S653" s="210"/>
      <c r="T653" s="210"/>
      <c r="U653" s="210"/>
      <c r="V653" s="210"/>
      <c r="W653" s="210"/>
      <c r="X653" s="210"/>
      <c r="Y653" s="210"/>
      <c r="Z653" s="210"/>
    </row>
    <row r="654" ht="12.75" customHeight="1">
      <c r="A654" s="625"/>
      <c r="B654" s="625"/>
      <c r="C654" s="625"/>
      <c r="D654" s="627"/>
      <c r="E654" s="210"/>
      <c r="F654" s="210"/>
      <c r="G654" s="210"/>
      <c r="H654" s="210"/>
      <c r="I654" s="627"/>
      <c r="J654" s="210"/>
      <c r="K654" s="210"/>
      <c r="L654" s="210"/>
      <c r="M654" s="628"/>
      <c r="N654" s="210"/>
      <c r="O654" s="210"/>
      <c r="P654" s="210"/>
      <c r="Q654" s="210"/>
      <c r="R654" s="210"/>
      <c r="S654" s="210"/>
      <c r="T654" s="210"/>
      <c r="U654" s="210"/>
      <c r="V654" s="210"/>
      <c r="W654" s="210"/>
      <c r="X654" s="210"/>
      <c r="Y654" s="210"/>
      <c r="Z654" s="210"/>
    </row>
    <row r="655" ht="12.75" customHeight="1">
      <c r="A655" s="625"/>
      <c r="B655" s="625"/>
      <c r="C655" s="625"/>
      <c r="D655" s="627"/>
      <c r="E655" s="210"/>
      <c r="F655" s="210"/>
      <c r="G655" s="210"/>
      <c r="H655" s="210"/>
      <c r="I655" s="627"/>
      <c r="J655" s="210"/>
      <c r="K655" s="210"/>
      <c r="L655" s="210"/>
      <c r="M655" s="628"/>
      <c r="N655" s="210"/>
      <c r="O655" s="210"/>
      <c r="P655" s="210"/>
      <c r="Q655" s="210"/>
      <c r="R655" s="210"/>
      <c r="S655" s="210"/>
      <c r="T655" s="210"/>
      <c r="U655" s="210"/>
      <c r="V655" s="210"/>
      <c r="W655" s="210"/>
      <c r="X655" s="210"/>
      <c r="Y655" s="210"/>
      <c r="Z655" s="210"/>
    </row>
    <row r="656" ht="12.75" customHeight="1">
      <c r="A656" s="625"/>
      <c r="B656" s="625"/>
      <c r="C656" s="625"/>
      <c r="D656" s="627"/>
      <c r="E656" s="210"/>
      <c r="F656" s="210"/>
      <c r="G656" s="210"/>
      <c r="H656" s="210"/>
      <c r="I656" s="627"/>
      <c r="J656" s="210"/>
      <c r="K656" s="210"/>
      <c r="L656" s="210"/>
      <c r="M656" s="628"/>
      <c r="N656" s="210"/>
      <c r="O656" s="210"/>
      <c r="P656" s="210"/>
      <c r="Q656" s="210"/>
      <c r="R656" s="210"/>
      <c r="S656" s="210"/>
      <c r="T656" s="210"/>
      <c r="U656" s="210"/>
      <c r="V656" s="210"/>
      <c r="W656" s="210"/>
      <c r="X656" s="210"/>
      <c r="Y656" s="210"/>
      <c r="Z656" s="210"/>
    </row>
    <row r="657" ht="12.75" customHeight="1">
      <c r="A657" s="625"/>
      <c r="B657" s="625"/>
      <c r="C657" s="625"/>
      <c r="D657" s="627"/>
      <c r="E657" s="210"/>
      <c r="F657" s="210"/>
      <c r="G657" s="210"/>
      <c r="H657" s="210"/>
      <c r="I657" s="627"/>
      <c r="J657" s="210"/>
      <c r="K657" s="210"/>
      <c r="L657" s="210"/>
      <c r="M657" s="628"/>
      <c r="N657" s="210"/>
      <c r="O657" s="210"/>
      <c r="P657" s="210"/>
      <c r="Q657" s="210"/>
      <c r="R657" s="210"/>
      <c r="S657" s="210"/>
      <c r="T657" s="210"/>
      <c r="U657" s="210"/>
      <c r="V657" s="210"/>
      <c r="W657" s="210"/>
      <c r="X657" s="210"/>
      <c r="Y657" s="210"/>
      <c r="Z657" s="210"/>
    </row>
    <row r="658" ht="12.75" customHeight="1">
      <c r="A658" s="625"/>
      <c r="B658" s="625"/>
      <c r="C658" s="625"/>
      <c r="D658" s="627"/>
      <c r="E658" s="210"/>
      <c r="F658" s="210"/>
      <c r="G658" s="210"/>
      <c r="H658" s="210"/>
      <c r="I658" s="627"/>
      <c r="J658" s="210"/>
      <c r="K658" s="210"/>
      <c r="L658" s="210"/>
      <c r="M658" s="628"/>
      <c r="N658" s="210"/>
      <c r="O658" s="210"/>
      <c r="P658" s="210"/>
      <c r="Q658" s="210"/>
      <c r="R658" s="210"/>
      <c r="S658" s="210"/>
      <c r="T658" s="210"/>
      <c r="U658" s="210"/>
      <c r="V658" s="210"/>
      <c r="W658" s="210"/>
      <c r="X658" s="210"/>
      <c r="Y658" s="210"/>
      <c r="Z658" s="210"/>
    </row>
    <row r="659" ht="12.75" customHeight="1">
      <c r="A659" s="625"/>
      <c r="B659" s="625"/>
      <c r="C659" s="625"/>
      <c r="D659" s="627"/>
      <c r="E659" s="210"/>
      <c r="F659" s="210"/>
      <c r="G659" s="210"/>
      <c r="H659" s="210"/>
      <c r="I659" s="627"/>
      <c r="J659" s="210"/>
      <c r="K659" s="210"/>
      <c r="L659" s="210"/>
      <c r="M659" s="628"/>
      <c r="N659" s="210"/>
      <c r="O659" s="210"/>
      <c r="P659" s="210"/>
      <c r="Q659" s="210"/>
      <c r="R659" s="210"/>
      <c r="S659" s="210"/>
      <c r="T659" s="210"/>
      <c r="U659" s="210"/>
      <c r="V659" s="210"/>
      <c r="W659" s="210"/>
      <c r="X659" s="210"/>
      <c r="Y659" s="210"/>
      <c r="Z659" s="210"/>
    </row>
    <row r="660" ht="12.75" customHeight="1">
      <c r="A660" s="625"/>
      <c r="B660" s="625"/>
      <c r="C660" s="625"/>
      <c r="D660" s="627"/>
      <c r="E660" s="210"/>
      <c r="F660" s="210"/>
      <c r="G660" s="210"/>
      <c r="H660" s="210"/>
      <c r="I660" s="627"/>
      <c r="J660" s="210"/>
      <c r="K660" s="210"/>
      <c r="L660" s="210"/>
      <c r="M660" s="628"/>
      <c r="N660" s="210"/>
      <c r="O660" s="210"/>
      <c r="P660" s="210"/>
      <c r="Q660" s="210"/>
      <c r="R660" s="210"/>
      <c r="S660" s="210"/>
      <c r="T660" s="210"/>
      <c r="U660" s="210"/>
      <c r="V660" s="210"/>
      <c r="W660" s="210"/>
      <c r="X660" s="210"/>
      <c r="Y660" s="210"/>
      <c r="Z660" s="210"/>
    </row>
    <row r="661" ht="12.75" customHeight="1">
      <c r="A661" s="625"/>
      <c r="B661" s="625"/>
      <c r="C661" s="625"/>
      <c r="D661" s="627"/>
      <c r="E661" s="210"/>
      <c r="F661" s="210"/>
      <c r="G661" s="210"/>
      <c r="H661" s="210"/>
      <c r="I661" s="627"/>
      <c r="J661" s="210"/>
      <c r="K661" s="210"/>
      <c r="L661" s="210"/>
      <c r="M661" s="628"/>
      <c r="N661" s="210"/>
      <c r="O661" s="210"/>
      <c r="P661" s="210"/>
      <c r="Q661" s="210"/>
      <c r="R661" s="210"/>
      <c r="S661" s="210"/>
      <c r="T661" s="210"/>
      <c r="U661" s="210"/>
      <c r="V661" s="210"/>
      <c r="W661" s="210"/>
      <c r="X661" s="210"/>
      <c r="Y661" s="210"/>
      <c r="Z661" s="210"/>
    </row>
    <row r="662" ht="12.75" customHeight="1">
      <c r="A662" s="625"/>
      <c r="B662" s="625"/>
      <c r="C662" s="625"/>
      <c r="D662" s="627"/>
      <c r="E662" s="210"/>
      <c r="F662" s="210"/>
      <c r="G662" s="210"/>
      <c r="H662" s="210"/>
      <c r="I662" s="627"/>
      <c r="J662" s="210"/>
      <c r="K662" s="210"/>
      <c r="L662" s="210"/>
      <c r="M662" s="628"/>
      <c r="N662" s="210"/>
      <c r="O662" s="210"/>
      <c r="P662" s="210"/>
      <c r="Q662" s="210"/>
      <c r="R662" s="210"/>
      <c r="S662" s="210"/>
      <c r="T662" s="210"/>
      <c r="U662" s="210"/>
      <c r="V662" s="210"/>
      <c r="W662" s="210"/>
      <c r="X662" s="210"/>
      <c r="Y662" s="210"/>
      <c r="Z662" s="210"/>
    </row>
    <row r="663" ht="12.75" customHeight="1">
      <c r="A663" s="625"/>
      <c r="B663" s="625"/>
      <c r="C663" s="625"/>
      <c r="D663" s="627"/>
      <c r="E663" s="210"/>
      <c r="F663" s="210"/>
      <c r="G663" s="210"/>
      <c r="H663" s="210"/>
      <c r="I663" s="627"/>
      <c r="J663" s="210"/>
      <c r="K663" s="210"/>
      <c r="L663" s="210"/>
      <c r="M663" s="628"/>
      <c r="N663" s="210"/>
      <c r="O663" s="210"/>
      <c r="P663" s="210"/>
      <c r="Q663" s="210"/>
      <c r="R663" s="210"/>
      <c r="S663" s="210"/>
      <c r="T663" s="210"/>
      <c r="U663" s="210"/>
      <c r="V663" s="210"/>
      <c r="W663" s="210"/>
      <c r="X663" s="210"/>
      <c r="Y663" s="210"/>
      <c r="Z663" s="210"/>
    </row>
    <row r="664" ht="12.75" customHeight="1">
      <c r="A664" s="625"/>
      <c r="B664" s="625"/>
      <c r="C664" s="625"/>
      <c r="D664" s="627"/>
      <c r="E664" s="210"/>
      <c r="F664" s="210"/>
      <c r="G664" s="210"/>
      <c r="H664" s="210"/>
      <c r="I664" s="627"/>
      <c r="J664" s="210"/>
      <c r="K664" s="210"/>
      <c r="L664" s="210"/>
      <c r="M664" s="628"/>
      <c r="N664" s="210"/>
      <c r="O664" s="210"/>
      <c r="P664" s="210"/>
      <c r="Q664" s="210"/>
      <c r="R664" s="210"/>
      <c r="S664" s="210"/>
      <c r="T664" s="210"/>
      <c r="U664" s="210"/>
      <c r="V664" s="210"/>
      <c r="W664" s="210"/>
      <c r="X664" s="210"/>
      <c r="Y664" s="210"/>
      <c r="Z664" s="210"/>
    </row>
    <row r="665" ht="12.75" customHeight="1">
      <c r="A665" s="625"/>
      <c r="B665" s="625"/>
      <c r="C665" s="625"/>
      <c r="D665" s="627"/>
      <c r="E665" s="210"/>
      <c r="F665" s="210"/>
      <c r="G665" s="210"/>
      <c r="H665" s="210"/>
      <c r="I665" s="627"/>
      <c r="J665" s="210"/>
      <c r="K665" s="210"/>
      <c r="L665" s="210"/>
      <c r="M665" s="628"/>
      <c r="N665" s="210"/>
      <c r="O665" s="210"/>
      <c r="P665" s="210"/>
      <c r="Q665" s="210"/>
      <c r="R665" s="210"/>
      <c r="S665" s="210"/>
      <c r="T665" s="210"/>
      <c r="U665" s="210"/>
      <c r="V665" s="210"/>
      <c r="W665" s="210"/>
      <c r="X665" s="210"/>
      <c r="Y665" s="210"/>
      <c r="Z665" s="210"/>
    </row>
    <row r="666" ht="12.75" customHeight="1">
      <c r="A666" s="625"/>
      <c r="B666" s="625"/>
      <c r="C666" s="625"/>
      <c r="D666" s="627"/>
      <c r="E666" s="210"/>
      <c r="F666" s="210"/>
      <c r="G666" s="210"/>
      <c r="H666" s="210"/>
      <c r="I666" s="627"/>
      <c r="J666" s="210"/>
      <c r="K666" s="210"/>
      <c r="L666" s="210"/>
      <c r="M666" s="628"/>
      <c r="N666" s="210"/>
      <c r="O666" s="210"/>
      <c r="P666" s="210"/>
      <c r="Q666" s="210"/>
      <c r="R666" s="210"/>
      <c r="S666" s="210"/>
      <c r="T666" s="210"/>
      <c r="U666" s="210"/>
      <c r="V666" s="210"/>
      <c r="W666" s="210"/>
      <c r="X666" s="210"/>
      <c r="Y666" s="210"/>
      <c r="Z666" s="210"/>
    </row>
    <row r="667" ht="12.75" customHeight="1">
      <c r="A667" s="625"/>
      <c r="B667" s="625"/>
      <c r="C667" s="625"/>
      <c r="D667" s="627"/>
      <c r="E667" s="210"/>
      <c r="F667" s="210"/>
      <c r="G667" s="210"/>
      <c r="H667" s="210"/>
      <c r="I667" s="627"/>
      <c r="J667" s="210"/>
      <c r="K667" s="210"/>
      <c r="L667" s="210"/>
      <c r="M667" s="628"/>
      <c r="N667" s="210"/>
      <c r="O667" s="210"/>
      <c r="P667" s="210"/>
      <c r="Q667" s="210"/>
      <c r="R667" s="210"/>
      <c r="S667" s="210"/>
      <c r="T667" s="210"/>
      <c r="U667" s="210"/>
      <c r="V667" s="210"/>
      <c r="W667" s="210"/>
      <c r="X667" s="210"/>
      <c r="Y667" s="210"/>
      <c r="Z667" s="210"/>
    </row>
    <row r="668" ht="12.75" customHeight="1">
      <c r="A668" s="625"/>
      <c r="B668" s="625"/>
      <c r="C668" s="625"/>
      <c r="D668" s="627"/>
      <c r="E668" s="210"/>
      <c r="F668" s="210"/>
      <c r="G668" s="210"/>
      <c r="H668" s="210"/>
      <c r="I668" s="627"/>
      <c r="J668" s="210"/>
      <c r="K668" s="210"/>
      <c r="L668" s="210"/>
      <c r="M668" s="628"/>
      <c r="N668" s="210"/>
      <c r="O668" s="210"/>
      <c r="P668" s="210"/>
      <c r="Q668" s="210"/>
      <c r="R668" s="210"/>
      <c r="S668" s="210"/>
      <c r="T668" s="210"/>
      <c r="U668" s="210"/>
      <c r="V668" s="210"/>
      <c r="W668" s="210"/>
      <c r="X668" s="210"/>
      <c r="Y668" s="210"/>
      <c r="Z668" s="210"/>
    </row>
    <row r="669" ht="12.75" customHeight="1">
      <c r="A669" s="625"/>
      <c r="B669" s="625"/>
      <c r="C669" s="625"/>
      <c r="D669" s="627"/>
      <c r="E669" s="210"/>
      <c r="F669" s="210"/>
      <c r="G669" s="210"/>
      <c r="H669" s="210"/>
      <c r="I669" s="627"/>
      <c r="J669" s="210"/>
      <c r="K669" s="210"/>
      <c r="L669" s="210"/>
      <c r="M669" s="628"/>
      <c r="N669" s="210"/>
      <c r="O669" s="210"/>
      <c r="P669" s="210"/>
      <c r="Q669" s="210"/>
      <c r="R669" s="210"/>
      <c r="S669" s="210"/>
      <c r="T669" s="210"/>
      <c r="U669" s="210"/>
      <c r="V669" s="210"/>
      <c r="W669" s="210"/>
      <c r="X669" s="210"/>
      <c r="Y669" s="210"/>
      <c r="Z669" s="210"/>
    </row>
    <row r="670" ht="12.75" customHeight="1">
      <c r="A670" s="625"/>
      <c r="B670" s="625"/>
      <c r="C670" s="625"/>
      <c r="D670" s="627"/>
      <c r="E670" s="210"/>
      <c r="F670" s="210"/>
      <c r="G670" s="210"/>
      <c r="H670" s="210"/>
      <c r="I670" s="627"/>
      <c r="J670" s="210"/>
      <c r="K670" s="210"/>
      <c r="L670" s="210"/>
      <c r="M670" s="628"/>
      <c r="N670" s="210"/>
      <c r="O670" s="210"/>
      <c r="P670" s="210"/>
      <c r="Q670" s="210"/>
      <c r="R670" s="210"/>
      <c r="S670" s="210"/>
      <c r="T670" s="210"/>
      <c r="U670" s="210"/>
      <c r="V670" s="210"/>
      <c r="W670" s="210"/>
      <c r="X670" s="210"/>
      <c r="Y670" s="210"/>
      <c r="Z670" s="210"/>
    </row>
    <row r="671" ht="12.75" customHeight="1">
      <c r="A671" s="625"/>
      <c r="B671" s="625"/>
      <c r="C671" s="625"/>
      <c r="D671" s="627"/>
      <c r="E671" s="210"/>
      <c r="F671" s="210"/>
      <c r="G671" s="210"/>
      <c r="H671" s="210"/>
      <c r="I671" s="627"/>
      <c r="J671" s="210"/>
      <c r="K671" s="210"/>
      <c r="L671" s="210"/>
      <c r="M671" s="628"/>
      <c r="N671" s="210"/>
      <c r="O671" s="210"/>
      <c r="P671" s="210"/>
      <c r="Q671" s="210"/>
      <c r="R671" s="210"/>
      <c r="S671" s="210"/>
      <c r="T671" s="210"/>
      <c r="U671" s="210"/>
      <c r="V671" s="210"/>
      <c r="W671" s="210"/>
      <c r="X671" s="210"/>
      <c r="Y671" s="210"/>
      <c r="Z671" s="210"/>
    </row>
    <row r="672" ht="12.75" customHeight="1">
      <c r="A672" s="625"/>
      <c r="B672" s="625"/>
      <c r="C672" s="625"/>
      <c r="D672" s="627"/>
      <c r="E672" s="210"/>
      <c r="F672" s="210"/>
      <c r="G672" s="210"/>
      <c r="H672" s="210"/>
      <c r="I672" s="627"/>
      <c r="J672" s="210"/>
      <c r="K672" s="210"/>
      <c r="L672" s="210"/>
      <c r="M672" s="628"/>
      <c r="N672" s="210"/>
      <c r="O672" s="210"/>
      <c r="P672" s="210"/>
      <c r="Q672" s="210"/>
      <c r="R672" s="210"/>
      <c r="S672" s="210"/>
      <c r="T672" s="210"/>
      <c r="U672" s="210"/>
      <c r="V672" s="210"/>
      <c r="W672" s="210"/>
      <c r="X672" s="210"/>
      <c r="Y672" s="210"/>
      <c r="Z672" s="210"/>
    </row>
    <row r="673" ht="12.75" customHeight="1">
      <c r="A673" s="625"/>
      <c r="B673" s="625"/>
      <c r="C673" s="625"/>
      <c r="D673" s="627"/>
      <c r="E673" s="210"/>
      <c r="F673" s="210"/>
      <c r="G673" s="210"/>
      <c r="H673" s="210"/>
      <c r="I673" s="627"/>
      <c r="J673" s="210"/>
      <c r="K673" s="210"/>
      <c r="L673" s="210"/>
      <c r="M673" s="628"/>
      <c r="N673" s="210"/>
      <c r="O673" s="210"/>
      <c r="P673" s="210"/>
      <c r="Q673" s="210"/>
      <c r="R673" s="210"/>
      <c r="S673" s="210"/>
      <c r="T673" s="210"/>
      <c r="U673" s="210"/>
      <c r="V673" s="210"/>
      <c r="W673" s="210"/>
      <c r="X673" s="210"/>
      <c r="Y673" s="210"/>
      <c r="Z673" s="210"/>
    </row>
    <row r="674" ht="12.75" customHeight="1">
      <c r="A674" s="625"/>
      <c r="B674" s="625"/>
      <c r="C674" s="625"/>
      <c r="D674" s="627"/>
      <c r="E674" s="210"/>
      <c r="F674" s="210"/>
      <c r="G674" s="210"/>
      <c r="H674" s="210"/>
      <c r="I674" s="627"/>
      <c r="J674" s="210"/>
      <c r="K674" s="210"/>
      <c r="L674" s="210"/>
      <c r="M674" s="628"/>
      <c r="N674" s="210"/>
      <c r="O674" s="210"/>
      <c r="P674" s="210"/>
      <c r="Q674" s="210"/>
      <c r="R674" s="210"/>
      <c r="S674" s="210"/>
      <c r="T674" s="210"/>
      <c r="U674" s="210"/>
      <c r="V674" s="210"/>
      <c r="W674" s="210"/>
      <c r="X674" s="210"/>
      <c r="Y674" s="210"/>
      <c r="Z674" s="210"/>
    </row>
    <row r="675" ht="12.75" customHeight="1">
      <c r="A675" s="625"/>
      <c r="B675" s="625"/>
      <c r="C675" s="625"/>
      <c r="D675" s="627"/>
      <c r="E675" s="210"/>
      <c r="F675" s="210"/>
      <c r="G675" s="210"/>
      <c r="H675" s="210"/>
      <c r="I675" s="627"/>
      <c r="J675" s="210"/>
      <c r="K675" s="210"/>
      <c r="L675" s="210"/>
      <c r="M675" s="628"/>
      <c r="N675" s="210"/>
      <c r="O675" s="210"/>
      <c r="P675" s="210"/>
      <c r="Q675" s="210"/>
      <c r="R675" s="210"/>
      <c r="S675" s="210"/>
      <c r="T675" s="210"/>
      <c r="U675" s="210"/>
      <c r="V675" s="210"/>
      <c r="W675" s="210"/>
      <c r="X675" s="210"/>
      <c r="Y675" s="210"/>
      <c r="Z675" s="210"/>
    </row>
    <row r="676" ht="12.75" customHeight="1">
      <c r="A676" s="625"/>
      <c r="B676" s="625"/>
      <c r="C676" s="625"/>
      <c r="D676" s="627"/>
      <c r="E676" s="210"/>
      <c r="F676" s="210"/>
      <c r="G676" s="210"/>
      <c r="H676" s="210"/>
      <c r="I676" s="627"/>
      <c r="J676" s="210"/>
      <c r="K676" s="210"/>
      <c r="L676" s="210"/>
      <c r="M676" s="628"/>
      <c r="N676" s="210"/>
      <c r="O676" s="210"/>
      <c r="P676" s="210"/>
      <c r="Q676" s="210"/>
      <c r="R676" s="210"/>
      <c r="S676" s="210"/>
      <c r="T676" s="210"/>
      <c r="U676" s="210"/>
      <c r="V676" s="210"/>
      <c r="W676" s="210"/>
      <c r="X676" s="210"/>
      <c r="Y676" s="210"/>
      <c r="Z676" s="210"/>
    </row>
    <row r="677" ht="12.75" customHeight="1">
      <c r="A677" s="625"/>
      <c r="B677" s="625"/>
      <c r="C677" s="625"/>
      <c r="D677" s="627"/>
      <c r="E677" s="210"/>
      <c r="F677" s="210"/>
      <c r="G677" s="210"/>
      <c r="H677" s="210"/>
      <c r="I677" s="627"/>
      <c r="J677" s="210"/>
      <c r="K677" s="210"/>
      <c r="L677" s="210"/>
      <c r="M677" s="628"/>
      <c r="N677" s="210"/>
      <c r="O677" s="210"/>
      <c r="P677" s="210"/>
      <c r="Q677" s="210"/>
      <c r="R677" s="210"/>
      <c r="S677" s="210"/>
      <c r="T677" s="210"/>
      <c r="U677" s="210"/>
      <c r="V677" s="210"/>
      <c r="W677" s="210"/>
      <c r="X677" s="210"/>
      <c r="Y677" s="210"/>
      <c r="Z677" s="210"/>
    </row>
    <row r="678" ht="12.75" customHeight="1">
      <c r="A678" s="625"/>
      <c r="B678" s="625"/>
      <c r="C678" s="625"/>
      <c r="D678" s="627"/>
      <c r="E678" s="210"/>
      <c r="F678" s="210"/>
      <c r="G678" s="210"/>
      <c r="H678" s="210"/>
      <c r="I678" s="627"/>
      <c r="J678" s="210"/>
      <c r="K678" s="210"/>
      <c r="L678" s="210"/>
      <c r="M678" s="628"/>
      <c r="N678" s="210"/>
      <c r="O678" s="210"/>
      <c r="P678" s="210"/>
      <c r="Q678" s="210"/>
      <c r="R678" s="210"/>
      <c r="S678" s="210"/>
      <c r="T678" s="210"/>
      <c r="U678" s="210"/>
      <c r="V678" s="210"/>
      <c r="W678" s="210"/>
      <c r="X678" s="210"/>
      <c r="Y678" s="210"/>
      <c r="Z678" s="210"/>
    </row>
    <row r="679" ht="12.75" customHeight="1">
      <c r="A679" s="625"/>
      <c r="B679" s="625"/>
      <c r="C679" s="625"/>
      <c r="D679" s="627"/>
      <c r="E679" s="210"/>
      <c r="F679" s="210"/>
      <c r="G679" s="210"/>
      <c r="H679" s="210"/>
      <c r="I679" s="627"/>
      <c r="J679" s="210"/>
      <c r="K679" s="210"/>
      <c r="L679" s="210"/>
      <c r="M679" s="628"/>
      <c r="N679" s="210"/>
      <c r="O679" s="210"/>
      <c r="P679" s="210"/>
      <c r="Q679" s="210"/>
      <c r="R679" s="210"/>
      <c r="S679" s="210"/>
      <c r="T679" s="210"/>
      <c r="U679" s="210"/>
      <c r="V679" s="210"/>
      <c r="W679" s="210"/>
      <c r="X679" s="210"/>
      <c r="Y679" s="210"/>
      <c r="Z679" s="210"/>
    </row>
    <row r="680" ht="12.75" customHeight="1">
      <c r="A680" s="625"/>
      <c r="B680" s="625"/>
      <c r="C680" s="625"/>
      <c r="D680" s="627"/>
      <c r="E680" s="210"/>
      <c r="F680" s="210"/>
      <c r="G680" s="210"/>
      <c r="H680" s="210"/>
      <c r="I680" s="627"/>
      <c r="J680" s="210"/>
      <c r="K680" s="210"/>
      <c r="L680" s="210"/>
      <c r="M680" s="628"/>
      <c r="N680" s="210"/>
      <c r="O680" s="210"/>
      <c r="P680" s="210"/>
      <c r="Q680" s="210"/>
      <c r="R680" s="210"/>
      <c r="S680" s="210"/>
      <c r="T680" s="210"/>
      <c r="U680" s="210"/>
      <c r="V680" s="210"/>
      <c r="W680" s="210"/>
      <c r="X680" s="210"/>
      <c r="Y680" s="210"/>
      <c r="Z680" s="210"/>
    </row>
    <row r="681" ht="12.75" customHeight="1">
      <c r="A681" s="625"/>
      <c r="B681" s="625"/>
      <c r="C681" s="625"/>
      <c r="D681" s="627"/>
      <c r="E681" s="210"/>
      <c r="F681" s="210"/>
      <c r="G681" s="210"/>
      <c r="H681" s="210"/>
      <c r="I681" s="627"/>
      <c r="J681" s="210"/>
      <c r="K681" s="210"/>
      <c r="L681" s="210"/>
      <c r="M681" s="628"/>
      <c r="N681" s="210"/>
      <c r="O681" s="210"/>
      <c r="P681" s="210"/>
      <c r="Q681" s="210"/>
      <c r="R681" s="210"/>
      <c r="S681" s="210"/>
      <c r="T681" s="210"/>
      <c r="U681" s="210"/>
      <c r="V681" s="210"/>
      <c r="W681" s="210"/>
      <c r="X681" s="210"/>
      <c r="Y681" s="210"/>
      <c r="Z681" s="210"/>
    </row>
    <row r="682" ht="12.75" customHeight="1">
      <c r="A682" s="625"/>
      <c r="B682" s="625"/>
      <c r="C682" s="625"/>
      <c r="D682" s="627"/>
      <c r="E682" s="210"/>
      <c r="F682" s="210"/>
      <c r="G682" s="210"/>
      <c r="H682" s="210"/>
      <c r="I682" s="627"/>
      <c r="J682" s="210"/>
      <c r="K682" s="210"/>
      <c r="L682" s="210"/>
      <c r="M682" s="628"/>
      <c r="N682" s="210"/>
      <c r="O682" s="210"/>
      <c r="P682" s="210"/>
      <c r="Q682" s="210"/>
      <c r="R682" s="210"/>
      <c r="S682" s="210"/>
      <c r="T682" s="210"/>
      <c r="U682" s="210"/>
      <c r="V682" s="210"/>
      <c r="W682" s="210"/>
      <c r="X682" s="210"/>
      <c r="Y682" s="210"/>
      <c r="Z682" s="210"/>
    </row>
    <row r="683" ht="12.75" customHeight="1">
      <c r="A683" s="625"/>
      <c r="B683" s="625"/>
      <c r="C683" s="625"/>
      <c r="D683" s="627"/>
      <c r="E683" s="210"/>
      <c r="F683" s="210"/>
      <c r="G683" s="210"/>
      <c r="H683" s="210"/>
      <c r="I683" s="627"/>
      <c r="J683" s="210"/>
      <c r="K683" s="210"/>
      <c r="L683" s="210"/>
      <c r="M683" s="628"/>
      <c r="N683" s="210"/>
      <c r="O683" s="210"/>
      <c r="P683" s="210"/>
      <c r="Q683" s="210"/>
      <c r="R683" s="210"/>
      <c r="S683" s="210"/>
      <c r="T683" s="210"/>
      <c r="U683" s="210"/>
      <c r="V683" s="210"/>
      <c r="W683" s="210"/>
      <c r="X683" s="210"/>
      <c r="Y683" s="210"/>
      <c r="Z683" s="210"/>
    </row>
    <row r="684" ht="12.75" customHeight="1">
      <c r="A684" s="625"/>
      <c r="B684" s="625"/>
      <c r="C684" s="625"/>
      <c r="D684" s="627"/>
      <c r="E684" s="210"/>
      <c r="F684" s="210"/>
      <c r="G684" s="210"/>
      <c r="H684" s="210"/>
      <c r="I684" s="627"/>
      <c r="J684" s="210"/>
      <c r="K684" s="210"/>
      <c r="L684" s="210"/>
      <c r="M684" s="628"/>
      <c r="N684" s="210"/>
      <c r="O684" s="210"/>
      <c r="P684" s="210"/>
      <c r="Q684" s="210"/>
      <c r="R684" s="210"/>
      <c r="S684" s="210"/>
      <c r="T684" s="210"/>
      <c r="U684" s="210"/>
      <c r="V684" s="210"/>
      <c r="W684" s="210"/>
      <c r="X684" s="210"/>
      <c r="Y684" s="210"/>
      <c r="Z684" s="210"/>
    </row>
    <row r="685" ht="12.75" customHeight="1">
      <c r="A685" s="625"/>
      <c r="B685" s="625"/>
      <c r="C685" s="625"/>
      <c r="D685" s="627"/>
      <c r="E685" s="210"/>
      <c r="F685" s="210"/>
      <c r="G685" s="210"/>
      <c r="H685" s="210"/>
      <c r="I685" s="627"/>
      <c r="J685" s="210"/>
      <c r="K685" s="210"/>
      <c r="L685" s="210"/>
      <c r="M685" s="628"/>
      <c r="N685" s="210"/>
      <c r="O685" s="210"/>
      <c r="P685" s="210"/>
      <c r="Q685" s="210"/>
      <c r="R685" s="210"/>
      <c r="S685" s="210"/>
      <c r="T685" s="210"/>
      <c r="U685" s="210"/>
      <c r="V685" s="210"/>
      <c r="W685" s="210"/>
      <c r="X685" s="210"/>
      <c r="Y685" s="210"/>
      <c r="Z685" s="210"/>
    </row>
    <row r="686" ht="12.75" customHeight="1">
      <c r="A686" s="625"/>
      <c r="B686" s="625"/>
      <c r="C686" s="625"/>
      <c r="D686" s="627"/>
      <c r="E686" s="210"/>
      <c r="F686" s="210"/>
      <c r="G686" s="210"/>
      <c r="H686" s="210"/>
      <c r="I686" s="627"/>
      <c r="J686" s="210"/>
      <c r="K686" s="210"/>
      <c r="L686" s="210"/>
      <c r="M686" s="628"/>
      <c r="N686" s="210"/>
      <c r="O686" s="210"/>
      <c r="P686" s="210"/>
      <c r="Q686" s="210"/>
      <c r="R686" s="210"/>
      <c r="S686" s="210"/>
      <c r="T686" s="210"/>
      <c r="U686" s="210"/>
      <c r="V686" s="210"/>
      <c r="W686" s="210"/>
      <c r="X686" s="210"/>
      <c r="Y686" s="210"/>
      <c r="Z686" s="210"/>
    </row>
    <row r="687" ht="12.75" customHeight="1">
      <c r="A687" s="625"/>
      <c r="B687" s="625"/>
      <c r="C687" s="625"/>
      <c r="D687" s="627"/>
      <c r="E687" s="210"/>
      <c r="F687" s="210"/>
      <c r="G687" s="210"/>
      <c r="H687" s="210"/>
      <c r="I687" s="627"/>
      <c r="J687" s="210"/>
      <c r="K687" s="210"/>
      <c r="L687" s="210"/>
      <c r="M687" s="628"/>
      <c r="N687" s="210"/>
      <c r="O687" s="210"/>
      <c r="P687" s="210"/>
      <c r="Q687" s="210"/>
      <c r="R687" s="210"/>
      <c r="S687" s="210"/>
      <c r="T687" s="210"/>
      <c r="U687" s="210"/>
      <c r="V687" s="210"/>
      <c r="W687" s="210"/>
      <c r="X687" s="210"/>
      <c r="Y687" s="210"/>
      <c r="Z687" s="210"/>
    </row>
    <row r="688" ht="12.75" customHeight="1">
      <c r="A688" s="625"/>
      <c r="B688" s="625"/>
      <c r="C688" s="625"/>
      <c r="D688" s="627"/>
      <c r="E688" s="210"/>
      <c r="F688" s="210"/>
      <c r="G688" s="210"/>
      <c r="H688" s="210"/>
      <c r="I688" s="627"/>
      <c r="J688" s="210"/>
      <c r="K688" s="210"/>
      <c r="L688" s="210"/>
      <c r="M688" s="628"/>
      <c r="N688" s="210"/>
      <c r="O688" s="210"/>
      <c r="P688" s="210"/>
      <c r="Q688" s="210"/>
      <c r="R688" s="210"/>
      <c r="S688" s="210"/>
      <c r="T688" s="210"/>
      <c r="U688" s="210"/>
      <c r="V688" s="210"/>
      <c r="W688" s="210"/>
      <c r="X688" s="210"/>
      <c r="Y688" s="210"/>
      <c r="Z688" s="210"/>
    </row>
    <row r="689" ht="12.75" customHeight="1">
      <c r="A689" s="625"/>
      <c r="B689" s="625"/>
      <c r="C689" s="625"/>
      <c r="D689" s="627"/>
      <c r="E689" s="210"/>
      <c r="F689" s="210"/>
      <c r="G689" s="210"/>
      <c r="H689" s="210"/>
      <c r="I689" s="627"/>
      <c r="J689" s="210"/>
      <c r="K689" s="210"/>
      <c r="L689" s="210"/>
      <c r="M689" s="628"/>
      <c r="N689" s="210"/>
      <c r="O689" s="210"/>
      <c r="P689" s="210"/>
      <c r="Q689" s="210"/>
      <c r="R689" s="210"/>
      <c r="S689" s="210"/>
      <c r="T689" s="210"/>
      <c r="U689" s="210"/>
      <c r="V689" s="210"/>
      <c r="W689" s="210"/>
      <c r="X689" s="210"/>
      <c r="Y689" s="210"/>
      <c r="Z689" s="210"/>
    </row>
    <row r="690" ht="12.75" customHeight="1">
      <c r="A690" s="625"/>
      <c r="B690" s="625"/>
      <c r="C690" s="625"/>
      <c r="D690" s="627"/>
      <c r="E690" s="210"/>
      <c r="F690" s="210"/>
      <c r="G690" s="210"/>
      <c r="H690" s="210"/>
      <c r="I690" s="627"/>
      <c r="J690" s="210"/>
      <c r="K690" s="210"/>
      <c r="L690" s="210"/>
      <c r="M690" s="628"/>
      <c r="N690" s="210"/>
      <c r="O690" s="210"/>
      <c r="P690" s="210"/>
      <c r="Q690" s="210"/>
      <c r="R690" s="210"/>
      <c r="S690" s="210"/>
      <c r="T690" s="210"/>
      <c r="U690" s="210"/>
      <c r="V690" s="210"/>
      <c r="W690" s="210"/>
      <c r="X690" s="210"/>
      <c r="Y690" s="210"/>
      <c r="Z690" s="210"/>
    </row>
    <row r="691" ht="12.75" customHeight="1">
      <c r="A691" s="625"/>
      <c r="B691" s="625"/>
      <c r="C691" s="625"/>
      <c r="D691" s="627"/>
      <c r="E691" s="210"/>
      <c r="F691" s="210"/>
      <c r="G691" s="210"/>
      <c r="H691" s="210"/>
      <c r="I691" s="627"/>
      <c r="J691" s="210"/>
      <c r="K691" s="210"/>
      <c r="L691" s="210"/>
      <c r="M691" s="628"/>
      <c r="N691" s="210"/>
      <c r="O691" s="210"/>
      <c r="P691" s="210"/>
      <c r="Q691" s="210"/>
      <c r="R691" s="210"/>
      <c r="S691" s="210"/>
      <c r="T691" s="210"/>
      <c r="U691" s="210"/>
      <c r="V691" s="210"/>
      <c r="W691" s="210"/>
      <c r="X691" s="210"/>
      <c r="Y691" s="210"/>
      <c r="Z691" s="210"/>
    </row>
    <row r="692" ht="12.75" customHeight="1">
      <c r="A692" s="625"/>
      <c r="B692" s="625"/>
      <c r="C692" s="625"/>
      <c r="D692" s="627"/>
      <c r="E692" s="210"/>
      <c r="F692" s="210"/>
      <c r="G692" s="210"/>
      <c r="H692" s="210"/>
      <c r="I692" s="627"/>
      <c r="J692" s="210"/>
      <c r="K692" s="210"/>
      <c r="L692" s="210"/>
      <c r="M692" s="628"/>
      <c r="N692" s="210"/>
      <c r="O692" s="210"/>
      <c r="P692" s="210"/>
      <c r="Q692" s="210"/>
      <c r="R692" s="210"/>
      <c r="S692" s="210"/>
      <c r="T692" s="210"/>
      <c r="U692" s="210"/>
      <c r="V692" s="210"/>
      <c r="W692" s="210"/>
      <c r="X692" s="210"/>
      <c r="Y692" s="210"/>
      <c r="Z692" s="210"/>
    </row>
    <row r="693" ht="12.75" customHeight="1">
      <c r="A693" s="625"/>
      <c r="B693" s="625"/>
      <c r="C693" s="625"/>
      <c r="D693" s="627"/>
      <c r="E693" s="210"/>
      <c r="F693" s="210"/>
      <c r="G693" s="210"/>
      <c r="H693" s="210"/>
      <c r="I693" s="627"/>
      <c r="J693" s="210"/>
      <c r="K693" s="210"/>
      <c r="L693" s="210"/>
      <c r="M693" s="628"/>
      <c r="N693" s="210"/>
      <c r="O693" s="210"/>
      <c r="P693" s="210"/>
      <c r="Q693" s="210"/>
      <c r="R693" s="210"/>
      <c r="S693" s="210"/>
      <c r="T693" s="210"/>
      <c r="U693" s="210"/>
      <c r="V693" s="210"/>
      <c r="W693" s="210"/>
      <c r="X693" s="210"/>
      <c r="Y693" s="210"/>
      <c r="Z693" s="210"/>
    </row>
    <row r="694" ht="12.75" customHeight="1">
      <c r="A694" s="625"/>
      <c r="B694" s="625"/>
      <c r="C694" s="625"/>
      <c r="D694" s="627"/>
      <c r="E694" s="210"/>
      <c r="F694" s="210"/>
      <c r="G694" s="210"/>
      <c r="H694" s="210"/>
      <c r="I694" s="627"/>
      <c r="J694" s="210"/>
      <c r="K694" s="210"/>
      <c r="L694" s="210"/>
      <c r="M694" s="628"/>
      <c r="N694" s="210"/>
      <c r="O694" s="210"/>
      <c r="P694" s="210"/>
      <c r="Q694" s="210"/>
      <c r="R694" s="210"/>
      <c r="S694" s="210"/>
      <c r="T694" s="210"/>
      <c r="U694" s="210"/>
      <c r="V694" s="210"/>
      <c r="W694" s="210"/>
      <c r="X694" s="210"/>
      <c r="Y694" s="210"/>
      <c r="Z694" s="210"/>
    </row>
    <row r="695" ht="12.75" customHeight="1">
      <c r="A695" s="625"/>
      <c r="B695" s="625"/>
      <c r="C695" s="625"/>
      <c r="D695" s="627"/>
      <c r="E695" s="210"/>
      <c r="F695" s="210"/>
      <c r="G695" s="210"/>
      <c r="H695" s="210"/>
      <c r="I695" s="627"/>
      <c r="J695" s="210"/>
      <c r="K695" s="210"/>
      <c r="L695" s="210"/>
      <c r="M695" s="628"/>
      <c r="N695" s="210"/>
      <c r="O695" s="210"/>
      <c r="P695" s="210"/>
      <c r="Q695" s="210"/>
      <c r="R695" s="210"/>
      <c r="S695" s="210"/>
      <c r="T695" s="210"/>
      <c r="U695" s="210"/>
      <c r="V695" s="210"/>
      <c r="W695" s="210"/>
      <c r="X695" s="210"/>
      <c r="Y695" s="210"/>
      <c r="Z695" s="210"/>
    </row>
    <row r="696" ht="12.75" customHeight="1">
      <c r="A696" s="625"/>
      <c r="B696" s="625"/>
      <c r="C696" s="625"/>
      <c r="D696" s="627"/>
      <c r="E696" s="210"/>
      <c r="F696" s="210"/>
      <c r="G696" s="210"/>
      <c r="H696" s="210"/>
      <c r="I696" s="627"/>
      <c r="J696" s="210"/>
      <c r="K696" s="210"/>
      <c r="L696" s="210"/>
      <c r="M696" s="628"/>
      <c r="N696" s="210"/>
      <c r="O696" s="210"/>
      <c r="P696" s="210"/>
      <c r="Q696" s="210"/>
      <c r="R696" s="210"/>
      <c r="S696" s="210"/>
      <c r="T696" s="210"/>
      <c r="U696" s="210"/>
      <c r="V696" s="210"/>
      <c r="W696" s="210"/>
      <c r="X696" s="210"/>
      <c r="Y696" s="210"/>
      <c r="Z696" s="210"/>
    </row>
    <row r="697" ht="12.75" customHeight="1">
      <c r="A697" s="625"/>
      <c r="B697" s="625"/>
      <c r="C697" s="625"/>
      <c r="D697" s="627"/>
      <c r="E697" s="210"/>
      <c r="F697" s="210"/>
      <c r="G697" s="210"/>
      <c r="H697" s="210"/>
      <c r="I697" s="627"/>
      <c r="J697" s="210"/>
      <c r="K697" s="210"/>
      <c r="L697" s="210"/>
      <c r="M697" s="628"/>
      <c r="N697" s="210"/>
      <c r="O697" s="210"/>
      <c r="P697" s="210"/>
      <c r="Q697" s="210"/>
      <c r="R697" s="210"/>
      <c r="S697" s="210"/>
      <c r="T697" s="210"/>
      <c r="U697" s="210"/>
      <c r="V697" s="210"/>
      <c r="W697" s="210"/>
      <c r="X697" s="210"/>
      <c r="Y697" s="210"/>
      <c r="Z697" s="210"/>
    </row>
    <row r="698" ht="12.75" customHeight="1">
      <c r="A698" s="625"/>
      <c r="B698" s="625"/>
      <c r="C698" s="625"/>
      <c r="D698" s="627"/>
      <c r="E698" s="210"/>
      <c r="F698" s="210"/>
      <c r="G698" s="210"/>
      <c r="H698" s="210"/>
      <c r="I698" s="627"/>
      <c r="J698" s="210"/>
      <c r="K698" s="210"/>
      <c r="L698" s="210"/>
      <c r="M698" s="628"/>
      <c r="N698" s="210"/>
      <c r="O698" s="210"/>
      <c r="P698" s="210"/>
      <c r="Q698" s="210"/>
      <c r="R698" s="210"/>
      <c r="S698" s="210"/>
      <c r="T698" s="210"/>
      <c r="U698" s="210"/>
      <c r="V698" s="210"/>
      <c r="W698" s="210"/>
      <c r="X698" s="210"/>
      <c r="Y698" s="210"/>
      <c r="Z698" s="210"/>
    </row>
    <row r="699" ht="12.75" customHeight="1">
      <c r="A699" s="625"/>
      <c r="B699" s="625"/>
      <c r="C699" s="625"/>
      <c r="D699" s="627"/>
      <c r="E699" s="210"/>
      <c r="F699" s="210"/>
      <c r="G699" s="210"/>
      <c r="H699" s="210"/>
      <c r="I699" s="627"/>
      <c r="J699" s="210"/>
      <c r="K699" s="210"/>
      <c r="L699" s="210"/>
      <c r="M699" s="628"/>
      <c r="N699" s="210"/>
      <c r="O699" s="210"/>
      <c r="P699" s="210"/>
      <c r="Q699" s="210"/>
      <c r="R699" s="210"/>
      <c r="S699" s="210"/>
      <c r="T699" s="210"/>
      <c r="U699" s="210"/>
      <c r="V699" s="210"/>
      <c r="W699" s="210"/>
      <c r="X699" s="210"/>
      <c r="Y699" s="210"/>
      <c r="Z699" s="210"/>
    </row>
    <row r="700" ht="12.75" customHeight="1">
      <c r="A700" s="625"/>
      <c r="B700" s="625"/>
      <c r="C700" s="625"/>
      <c r="D700" s="627"/>
      <c r="E700" s="210"/>
      <c r="F700" s="210"/>
      <c r="G700" s="210"/>
      <c r="H700" s="210"/>
      <c r="I700" s="627"/>
      <c r="J700" s="210"/>
      <c r="K700" s="210"/>
      <c r="L700" s="210"/>
      <c r="M700" s="628"/>
      <c r="N700" s="210"/>
      <c r="O700" s="210"/>
      <c r="P700" s="210"/>
      <c r="Q700" s="210"/>
      <c r="R700" s="210"/>
      <c r="S700" s="210"/>
      <c r="T700" s="210"/>
      <c r="U700" s="210"/>
      <c r="V700" s="210"/>
      <c r="W700" s="210"/>
      <c r="X700" s="210"/>
      <c r="Y700" s="210"/>
      <c r="Z700" s="210"/>
    </row>
    <row r="701" ht="12.75" customHeight="1">
      <c r="A701" s="625"/>
      <c r="B701" s="625"/>
      <c r="C701" s="625"/>
      <c r="D701" s="627"/>
      <c r="E701" s="210"/>
      <c r="F701" s="210"/>
      <c r="G701" s="210"/>
      <c r="H701" s="210"/>
      <c r="I701" s="627"/>
      <c r="J701" s="210"/>
      <c r="K701" s="210"/>
      <c r="L701" s="210"/>
      <c r="M701" s="628"/>
      <c r="N701" s="210"/>
      <c r="O701" s="210"/>
      <c r="P701" s="210"/>
      <c r="Q701" s="210"/>
      <c r="R701" s="210"/>
      <c r="S701" s="210"/>
      <c r="T701" s="210"/>
      <c r="U701" s="210"/>
      <c r="V701" s="210"/>
      <c r="W701" s="210"/>
      <c r="X701" s="210"/>
      <c r="Y701" s="210"/>
      <c r="Z701" s="210"/>
    </row>
    <row r="702" ht="12.75" customHeight="1">
      <c r="A702" s="625"/>
      <c r="B702" s="625"/>
      <c r="C702" s="625"/>
      <c r="D702" s="627"/>
      <c r="E702" s="210"/>
      <c r="F702" s="210"/>
      <c r="G702" s="210"/>
      <c r="H702" s="210"/>
      <c r="I702" s="627"/>
      <c r="J702" s="210"/>
      <c r="K702" s="210"/>
      <c r="L702" s="210"/>
      <c r="M702" s="628"/>
      <c r="N702" s="210"/>
      <c r="O702" s="210"/>
      <c r="P702" s="210"/>
      <c r="Q702" s="210"/>
      <c r="R702" s="210"/>
      <c r="S702" s="210"/>
      <c r="T702" s="210"/>
      <c r="U702" s="210"/>
      <c r="V702" s="210"/>
      <c r="W702" s="210"/>
      <c r="X702" s="210"/>
      <c r="Y702" s="210"/>
      <c r="Z702" s="210"/>
    </row>
    <row r="703" ht="12.75" customHeight="1">
      <c r="A703" s="625"/>
      <c r="B703" s="625"/>
      <c r="C703" s="625"/>
      <c r="D703" s="627"/>
      <c r="E703" s="210"/>
      <c r="F703" s="210"/>
      <c r="G703" s="210"/>
      <c r="H703" s="210"/>
      <c r="I703" s="627"/>
      <c r="J703" s="210"/>
      <c r="K703" s="210"/>
      <c r="L703" s="210"/>
      <c r="M703" s="628"/>
      <c r="N703" s="210"/>
      <c r="O703" s="210"/>
      <c r="P703" s="210"/>
      <c r="Q703" s="210"/>
      <c r="R703" s="210"/>
      <c r="S703" s="210"/>
      <c r="T703" s="210"/>
      <c r="U703" s="210"/>
      <c r="V703" s="210"/>
      <c r="W703" s="210"/>
      <c r="X703" s="210"/>
      <c r="Y703" s="210"/>
      <c r="Z703" s="210"/>
    </row>
    <row r="704" ht="12.75" customHeight="1">
      <c r="A704" s="625"/>
      <c r="B704" s="625"/>
      <c r="C704" s="625"/>
      <c r="D704" s="627"/>
      <c r="E704" s="210"/>
      <c r="F704" s="210"/>
      <c r="G704" s="210"/>
      <c r="H704" s="210"/>
      <c r="I704" s="627"/>
      <c r="J704" s="210"/>
      <c r="K704" s="210"/>
      <c r="L704" s="210"/>
      <c r="M704" s="628"/>
      <c r="N704" s="210"/>
      <c r="O704" s="210"/>
      <c r="P704" s="210"/>
      <c r="Q704" s="210"/>
      <c r="R704" s="210"/>
      <c r="S704" s="210"/>
      <c r="T704" s="210"/>
      <c r="U704" s="210"/>
      <c r="V704" s="210"/>
      <c r="W704" s="210"/>
      <c r="X704" s="210"/>
      <c r="Y704" s="210"/>
      <c r="Z704" s="210"/>
    </row>
    <row r="705" ht="12.75" customHeight="1">
      <c r="A705" s="625"/>
      <c r="B705" s="625"/>
      <c r="C705" s="625"/>
      <c r="D705" s="627"/>
      <c r="E705" s="210"/>
      <c r="F705" s="210"/>
      <c r="G705" s="210"/>
      <c r="H705" s="210"/>
      <c r="I705" s="627"/>
      <c r="J705" s="210"/>
      <c r="K705" s="210"/>
      <c r="L705" s="210"/>
      <c r="M705" s="628"/>
      <c r="N705" s="210"/>
      <c r="O705" s="210"/>
      <c r="P705" s="210"/>
      <c r="Q705" s="210"/>
      <c r="R705" s="210"/>
      <c r="S705" s="210"/>
      <c r="T705" s="210"/>
      <c r="U705" s="210"/>
      <c r="V705" s="210"/>
      <c r="W705" s="210"/>
      <c r="X705" s="210"/>
      <c r="Y705" s="210"/>
      <c r="Z705" s="210"/>
    </row>
    <row r="706" ht="12.75" customHeight="1">
      <c r="A706" s="625"/>
      <c r="B706" s="625"/>
      <c r="C706" s="625"/>
      <c r="D706" s="627"/>
      <c r="E706" s="210"/>
      <c r="F706" s="210"/>
      <c r="G706" s="210"/>
      <c r="H706" s="210"/>
      <c r="I706" s="627"/>
      <c r="J706" s="210"/>
      <c r="K706" s="210"/>
      <c r="L706" s="210"/>
      <c r="M706" s="628"/>
      <c r="N706" s="210"/>
      <c r="O706" s="210"/>
      <c r="P706" s="210"/>
      <c r="Q706" s="210"/>
      <c r="R706" s="210"/>
      <c r="S706" s="210"/>
      <c r="T706" s="210"/>
      <c r="U706" s="210"/>
      <c r="V706" s="210"/>
      <c r="W706" s="210"/>
      <c r="X706" s="210"/>
      <c r="Y706" s="210"/>
      <c r="Z706" s="210"/>
    </row>
    <row r="707" ht="12.75" customHeight="1">
      <c r="A707" s="625"/>
      <c r="B707" s="625"/>
      <c r="C707" s="625"/>
      <c r="D707" s="627"/>
      <c r="E707" s="210"/>
      <c r="F707" s="210"/>
      <c r="G707" s="210"/>
      <c r="H707" s="210"/>
      <c r="I707" s="627"/>
      <c r="J707" s="210"/>
      <c r="K707" s="210"/>
      <c r="L707" s="210"/>
      <c r="M707" s="628"/>
      <c r="N707" s="210"/>
      <c r="O707" s="210"/>
      <c r="P707" s="210"/>
      <c r="Q707" s="210"/>
      <c r="R707" s="210"/>
      <c r="S707" s="210"/>
      <c r="T707" s="210"/>
      <c r="U707" s="210"/>
      <c r="V707" s="210"/>
      <c r="W707" s="210"/>
      <c r="X707" s="210"/>
      <c r="Y707" s="210"/>
      <c r="Z707" s="210"/>
    </row>
    <row r="708" ht="12.75" customHeight="1">
      <c r="A708" s="625"/>
      <c r="B708" s="625"/>
      <c r="C708" s="625"/>
      <c r="D708" s="627"/>
      <c r="E708" s="210"/>
      <c r="F708" s="210"/>
      <c r="G708" s="210"/>
      <c r="H708" s="210"/>
      <c r="I708" s="627"/>
      <c r="J708" s="210"/>
      <c r="K708" s="210"/>
      <c r="L708" s="210"/>
      <c r="M708" s="628"/>
      <c r="N708" s="210"/>
      <c r="O708" s="210"/>
      <c r="P708" s="210"/>
      <c r="Q708" s="210"/>
      <c r="R708" s="210"/>
      <c r="S708" s="210"/>
      <c r="T708" s="210"/>
      <c r="U708" s="210"/>
      <c r="V708" s="210"/>
      <c r="W708" s="210"/>
      <c r="X708" s="210"/>
      <c r="Y708" s="210"/>
      <c r="Z708" s="210"/>
    </row>
    <row r="709" ht="12.75" customHeight="1">
      <c r="A709" s="625"/>
      <c r="B709" s="625"/>
      <c r="C709" s="625"/>
      <c r="D709" s="627"/>
      <c r="E709" s="210"/>
      <c r="F709" s="210"/>
      <c r="G709" s="210"/>
      <c r="H709" s="210"/>
      <c r="I709" s="627"/>
      <c r="J709" s="210"/>
      <c r="K709" s="210"/>
      <c r="L709" s="210"/>
      <c r="M709" s="628"/>
      <c r="N709" s="210"/>
      <c r="O709" s="210"/>
      <c r="P709" s="210"/>
      <c r="Q709" s="210"/>
      <c r="R709" s="210"/>
      <c r="S709" s="210"/>
      <c r="T709" s="210"/>
      <c r="U709" s="210"/>
      <c r="V709" s="210"/>
      <c r="W709" s="210"/>
      <c r="X709" s="210"/>
      <c r="Y709" s="210"/>
      <c r="Z709" s="210"/>
    </row>
    <row r="710" ht="12.75" customHeight="1">
      <c r="A710" s="625"/>
      <c r="B710" s="625"/>
      <c r="C710" s="625"/>
      <c r="D710" s="627"/>
      <c r="E710" s="210"/>
      <c r="F710" s="210"/>
      <c r="G710" s="210"/>
      <c r="H710" s="210"/>
      <c r="I710" s="627"/>
      <c r="J710" s="210"/>
      <c r="K710" s="210"/>
      <c r="L710" s="210"/>
      <c r="M710" s="628"/>
      <c r="N710" s="210"/>
      <c r="O710" s="210"/>
      <c r="P710" s="210"/>
      <c r="Q710" s="210"/>
      <c r="R710" s="210"/>
      <c r="S710" s="210"/>
      <c r="T710" s="210"/>
      <c r="U710" s="210"/>
      <c r="V710" s="210"/>
      <c r="W710" s="210"/>
      <c r="X710" s="210"/>
      <c r="Y710" s="210"/>
      <c r="Z710" s="210"/>
    </row>
    <row r="711" ht="12.75" customHeight="1">
      <c r="A711" s="625"/>
      <c r="B711" s="625"/>
      <c r="C711" s="625"/>
      <c r="D711" s="627"/>
      <c r="E711" s="210"/>
      <c r="F711" s="210"/>
      <c r="G711" s="210"/>
      <c r="H711" s="210"/>
      <c r="I711" s="627"/>
      <c r="J711" s="210"/>
      <c r="K711" s="210"/>
      <c r="L711" s="210"/>
      <c r="M711" s="628"/>
      <c r="N711" s="210"/>
      <c r="O711" s="210"/>
      <c r="P711" s="210"/>
      <c r="Q711" s="210"/>
      <c r="R711" s="210"/>
      <c r="S711" s="210"/>
      <c r="T711" s="210"/>
      <c r="U711" s="210"/>
      <c r="V711" s="210"/>
      <c r="W711" s="210"/>
      <c r="X711" s="210"/>
      <c r="Y711" s="210"/>
      <c r="Z711" s="210"/>
    </row>
    <row r="712" ht="12.75" customHeight="1">
      <c r="A712" s="625"/>
      <c r="B712" s="625"/>
      <c r="C712" s="625"/>
      <c r="D712" s="627"/>
      <c r="E712" s="210"/>
      <c r="F712" s="210"/>
      <c r="G712" s="210"/>
      <c r="H712" s="210"/>
      <c r="I712" s="627"/>
      <c r="J712" s="210"/>
      <c r="K712" s="210"/>
      <c r="L712" s="210"/>
      <c r="M712" s="628"/>
      <c r="N712" s="210"/>
      <c r="O712" s="210"/>
      <c r="P712" s="210"/>
      <c r="Q712" s="210"/>
      <c r="R712" s="210"/>
      <c r="S712" s="210"/>
      <c r="T712" s="210"/>
      <c r="U712" s="210"/>
      <c r="V712" s="210"/>
      <c r="W712" s="210"/>
      <c r="X712" s="210"/>
      <c r="Y712" s="210"/>
      <c r="Z712" s="210"/>
    </row>
    <row r="713" ht="12.75" customHeight="1">
      <c r="A713" s="625"/>
      <c r="B713" s="625"/>
      <c r="C713" s="625"/>
      <c r="D713" s="627"/>
      <c r="E713" s="210"/>
      <c r="F713" s="210"/>
      <c r="G713" s="210"/>
      <c r="H713" s="210"/>
      <c r="I713" s="627"/>
      <c r="J713" s="210"/>
      <c r="K713" s="210"/>
      <c r="L713" s="210"/>
      <c r="M713" s="628"/>
      <c r="N713" s="210"/>
      <c r="O713" s="210"/>
      <c r="P713" s="210"/>
      <c r="Q713" s="210"/>
      <c r="R713" s="210"/>
      <c r="S713" s="210"/>
      <c r="T713" s="210"/>
      <c r="U713" s="210"/>
      <c r="V713" s="210"/>
      <c r="W713" s="210"/>
      <c r="X713" s="210"/>
      <c r="Y713" s="210"/>
      <c r="Z713" s="210"/>
    </row>
    <row r="714" ht="12.75" customHeight="1">
      <c r="A714" s="625"/>
      <c r="B714" s="625"/>
      <c r="C714" s="625"/>
      <c r="D714" s="627"/>
      <c r="E714" s="210"/>
      <c r="F714" s="210"/>
      <c r="G714" s="210"/>
      <c r="H714" s="210"/>
      <c r="I714" s="627"/>
      <c r="J714" s="210"/>
      <c r="K714" s="210"/>
      <c r="L714" s="210"/>
      <c r="M714" s="628"/>
      <c r="N714" s="210"/>
      <c r="O714" s="210"/>
      <c r="P714" s="210"/>
      <c r="Q714" s="210"/>
      <c r="R714" s="210"/>
      <c r="S714" s="210"/>
      <c r="T714" s="210"/>
      <c r="U714" s="210"/>
      <c r="V714" s="210"/>
      <c r="W714" s="210"/>
      <c r="X714" s="210"/>
      <c r="Y714" s="210"/>
      <c r="Z714" s="210"/>
    </row>
    <row r="715" ht="12.75" customHeight="1">
      <c r="A715" s="625"/>
      <c r="B715" s="625"/>
      <c r="C715" s="625"/>
      <c r="D715" s="627"/>
      <c r="E715" s="210"/>
      <c r="F715" s="210"/>
      <c r="G715" s="210"/>
      <c r="H715" s="210"/>
      <c r="I715" s="627"/>
      <c r="J715" s="210"/>
      <c r="K715" s="210"/>
      <c r="L715" s="210"/>
      <c r="M715" s="628"/>
      <c r="N715" s="210"/>
      <c r="O715" s="210"/>
      <c r="P715" s="210"/>
      <c r="Q715" s="210"/>
      <c r="R715" s="210"/>
      <c r="S715" s="210"/>
      <c r="T715" s="210"/>
      <c r="U715" s="210"/>
      <c r="V715" s="210"/>
      <c r="W715" s="210"/>
      <c r="X715" s="210"/>
      <c r="Y715" s="210"/>
      <c r="Z715" s="210"/>
    </row>
    <row r="716" ht="12.75" customHeight="1">
      <c r="A716" s="625"/>
      <c r="B716" s="625"/>
      <c r="C716" s="625"/>
      <c r="D716" s="627"/>
      <c r="E716" s="210"/>
      <c r="F716" s="210"/>
      <c r="G716" s="210"/>
      <c r="H716" s="210"/>
      <c r="I716" s="627"/>
      <c r="J716" s="210"/>
      <c r="K716" s="210"/>
      <c r="L716" s="210"/>
      <c r="M716" s="628"/>
      <c r="N716" s="210"/>
      <c r="O716" s="210"/>
      <c r="P716" s="210"/>
      <c r="Q716" s="210"/>
      <c r="R716" s="210"/>
      <c r="S716" s="210"/>
      <c r="T716" s="210"/>
      <c r="U716" s="210"/>
      <c r="V716" s="210"/>
      <c r="W716" s="210"/>
      <c r="X716" s="210"/>
      <c r="Y716" s="210"/>
      <c r="Z716" s="210"/>
    </row>
    <row r="717" ht="12.75" customHeight="1">
      <c r="A717" s="625"/>
      <c r="B717" s="625"/>
      <c r="C717" s="625"/>
      <c r="D717" s="627"/>
      <c r="E717" s="210"/>
      <c r="F717" s="210"/>
      <c r="G717" s="210"/>
      <c r="H717" s="210"/>
      <c r="I717" s="627"/>
      <c r="J717" s="210"/>
      <c r="K717" s="210"/>
      <c r="L717" s="210"/>
      <c r="M717" s="628"/>
      <c r="N717" s="210"/>
      <c r="O717" s="210"/>
      <c r="P717" s="210"/>
      <c r="Q717" s="210"/>
      <c r="R717" s="210"/>
      <c r="S717" s="210"/>
      <c r="T717" s="210"/>
      <c r="U717" s="210"/>
      <c r="V717" s="210"/>
      <c r="W717" s="210"/>
      <c r="X717" s="210"/>
      <c r="Y717" s="210"/>
      <c r="Z717" s="210"/>
    </row>
    <row r="718" ht="12.75" customHeight="1">
      <c r="A718" s="625"/>
      <c r="B718" s="625"/>
      <c r="C718" s="625"/>
      <c r="D718" s="627"/>
      <c r="E718" s="210"/>
      <c r="F718" s="210"/>
      <c r="G718" s="210"/>
      <c r="H718" s="210"/>
      <c r="I718" s="627"/>
      <c r="J718" s="210"/>
      <c r="K718" s="210"/>
      <c r="L718" s="210"/>
      <c r="M718" s="628"/>
      <c r="N718" s="210"/>
      <c r="O718" s="210"/>
      <c r="P718" s="210"/>
      <c r="Q718" s="210"/>
      <c r="R718" s="210"/>
      <c r="S718" s="210"/>
      <c r="T718" s="210"/>
      <c r="U718" s="210"/>
      <c r="V718" s="210"/>
      <c r="W718" s="210"/>
      <c r="X718" s="210"/>
      <c r="Y718" s="210"/>
      <c r="Z718" s="210"/>
    </row>
    <row r="719" ht="12.75" customHeight="1">
      <c r="A719" s="625"/>
      <c r="B719" s="625"/>
      <c r="C719" s="625"/>
      <c r="D719" s="627"/>
      <c r="E719" s="210"/>
      <c r="F719" s="210"/>
      <c r="G719" s="210"/>
      <c r="H719" s="210"/>
      <c r="I719" s="627"/>
      <c r="J719" s="210"/>
      <c r="K719" s="210"/>
      <c r="L719" s="210"/>
      <c r="M719" s="628"/>
      <c r="N719" s="210"/>
      <c r="O719" s="210"/>
      <c r="P719" s="210"/>
      <c r="Q719" s="210"/>
      <c r="R719" s="210"/>
      <c r="S719" s="210"/>
      <c r="T719" s="210"/>
      <c r="U719" s="210"/>
      <c r="V719" s="210"/>
      <c r="W719" s="210"/>
      <c r="X719" s="210"/>
      <c r="Y719" s="210"/>
      <c r="Z719" s="210"/>
    </row>
    <row r="720" ht="12.75" customHeight="1">
      <c r="A720" s="625"/>
      <c r="B720" s="625"/>
      <c r="C720" s="625"/>
      <c r="D720" s="627"/>
      <c r="E720" s="210"/>
      <c r="F720" s="210"/>
      <c r="G720" s="210"/>
      <c r="H720" s="210"/>
      <c r="I720" s="627"/>
      <c r="J720" s="210"/>
      <c r="K720" s="210"/>
      <c r="L720" s="210"/>
      <c r="M720" s="628"/>
      <c r="N720" s="210"/>
      <c r="O720" s="210"/>
      <c r="P720" s="210"/>
      <c r="Q720" s="210"/>
      <c r="R720" s="210"/>
      <c r="S720" s="210"/>
      <c r="T720" s="210"/>
      <c r="U720" s="210"/>
      <c r="V720" s="210"/>
      <c r="W720" s="210"/>
      <c r="X720" s="210"/>
      <c r="Y720" s="210"/>
      <c r="Z720" s="210"/>
    </row>
    <row r="721" ht="12.75" customHeight="1">
      <c r="A721" s="625"/>
      <c r="B721" s="625"/>
      <c r="C721" s="625"/>
      <c r="D721" s="627"/>
      <c r="E721" s="210"/>
      <c r="F721" s="210"/>
      <c r="G721" s="210"/>
      <c r="H721" s="210"/>
      <c r="I721" s="627"/>
      <c r="J721" s="210"/>
      <c r="K721" s="210"/>
      <c r="L721" s="210"/>
      <c r="M721" s="628"/>
      <c r="N721" s="210"/>
      <c r="O721" s="210"/>
      <c r="P721" s="210"/>
      <c r="Q721" s="210"/>
      <c r="R721" s="210"/>
      <c r="S721" s="210"/>
      <c r="T721" s="210"/>
      <c r="U721" s="210"/>
      <c r="V721" s="210"/>
      <c r="W721" s="210"/>
      <c r="X721" s="210"/>
      <c r="Y721" s="210"/>
      <c r="Z721" s="210"/>
    </row>
    <row r="722" ht="12.75" customHeight="1">
      <c r="A722" s="625"/>
      <c r="B722" s="625"/>
      <c r="C722" s="625"/>
      <c r="D722" s="627"/>
      <c r="E722" s="210"/>
      <c r="F722" s="210"/>
      <c r="G722" s="210"/>
      <c r="H722" s="210"/>
      <c r="I722" s="627"/>
      <c r="J722" s="210"/>
      <c r="K722" s="210"/>
      <c r="L722" s="210"/>
      <c r="M722" s="628"/>
      <c r="N722" s="210"/>
      <c r="O722" s="210"/>
      <c r="P722" s="210"/>
      <c r="Q722" s="210"/>
      <c r="R722" s="210"/>
      <c r="S722" s="210"/>
      <c r="T722" s="210"/>
      <c r="U722" s="210"/>
      <c r="V722" s="210"/>
      <c r="W722" s="210"/>
      <c r="X722" s="210"/>
      <c r="Y722" s="210"/>
      <c r="Z722" s="210"/>
    </row>
    <row r="723" ht="12.75" customHeight="1">
      <c r="A723" s="625"/>
      <c r="B723" s="625"/>
      <c r="C723" s="625"/>
      <c r="D723" s="627"/>
      <c r="E723" s="210"/>
      <c r="F723" s="210"/>
      <c r="G723" s="210"/>
      <c r="H723" s="210"/>
      <c r="I723" s="627"/>
      <c r="J723" s="210"/>
      <c r="K723" s="210"/>
      <c r="L723" s="210"/>
      <c r="M723" s="628"/>
      <c r="N723" s="210"/>
      <c r="O723" s="210"/>
      <c r="P723" s="210"/>
      <c r="Q723" s="210"/>
      <c r="R723" s="210"/>
      <c r="S723" s="210"/>
      <c r="T723" s="210"/>
      <c r="U723" s="210"/>
      <c r="V723" s="210"/>
      <c r="W723" s="210"/>
      <c r="X723" s="210"/>
      <c r="Y723" s="210"/>
      <c r="Z723" s="210"/>
    </row>
    <row r="724" ht="12.75" customHeight="1">
      <c r="A724" s="625"/>
      <c r="B724" s="625"/>
      <c r="C724" s="625"/>
      <c r="D724" s="627"/>
      <c r="E724" s="210"/>
      <c r="F724" s="210"/>
      <c r="G724" s="210"/>
      <c r="H724" s="210"/>
      <c r="I724" s="627"/>
      <c r="J724" s="210"/>
      <c r="K724" s="210"/>
      <c r="L724" s="210"/>
      <c r="M724" s="628"/>
      <c r="N724" s="210"/>
      <c r="O724" s="210"/>
      <c r="P724" s="210"/>
      <c r="Q724" s="210"/>
      <c r="R724" s="210"/>
      <c r="S724" s="210"/>
      <c r="T724" s="210"/>
      <c r="U724" s="210"/>
      <c r="V724" s="210"/>
      <c r="W724" s="210"/>
      <c r="X724" s="210"/>
      <c r="Y724" s="210"/>
      <c r="Z724" s="210"/>
    </row>
    <row r="725" ht="12.75" customHeight="1">
      <c r="A725" s="625"/>
      <c r="B725" s="625"/>
      <c r="C725" s="625"/>
      <c r="D725" s="627"/>
      <c r="E725" s="210"/>
      <c r="F725" s="210"/>
      <c r="G725" s="210"/>
      <c r="H725" s="210"/>
      <c r="I725" s="627"/>
      <c r="J725" s="210"/>
      <c r="K725" s="210"/>
      <c r="L725" s="210"/>
      <c r="M725" s="628"/>
      <c r="N725" s="210"/>
      <c r="O725" s="210"/>
      <c r="P725" s="210"/>
      <c r="Q725" s="210"/>
      <c r="R725" s="210"/>
      <c r="S725" s="210"/>
      <c r="T725" s="210"/>
      <c r="U725" s="210"/>
      <c r="V725" s="210"/>
      <c r="W725" s="210"/>
      <c r="X725" s="210"/>
      <c r="Y725" s="210"/>
      <c r="Z725" s="210"/>
    </row>
    <row r="726" ht="12.75" customHeight="1">
      <c r="A726" s="625"/>
      <c r="B726" s="625"/>
      <c r="C726" s="625"/>
      <c r="D726" s="627"/>
      <c r="E726" s="210"/>
      <c r="F726" s="210"/>
      <c r="G726" s="210"/>
      <c r="H726" s="210"/>
      <c r="I726" s="627"/>
      <c r="J726" s="210"/>
      <c r="K726" s="210"/>
      <c r="L726" s="210"/>
      <c r="M726" s="628"/>
      <c r="N726" s="210"/>
      <c r="O726" s="210"/>
      <c r="P726" s="210"/>
      <c r="Q726" s="210"/>
      <c r="R726" s="210"/>
      <c r="S726" s="210"/>
      <c r="T726" s="210"/>
      <c r="U726" s="210"/>
      <c r="V726" s="210"/>
      <c r="W726" s="210"/>
      <c r="X726" s="210"/>
      <c r="Y726" s="210"/>
      <c r="Z726" s="210"/>
    </row>
    <row r="727" ht="12.75" customHeight="1">
      <c r="A727" s="625"/>
      <c r="B727" s="625"/>
      <c r="C727" s="625"/>
      <c r="D727" s="627"/>
      <c r="E727" s="210"/>
      <c r="F727" s="210"/>
      <c r="G727" s="210"/>
      <c r="H727" s="210"/>
      <c r="I727" s="627"/>
      <c r="J727" s="210"/>
      <c r="K727" s="210"/>
      <c r="L727" s="210"/>
      <c r="M727" s="628"/>
      <c r="N727" s="210"/>
      <c r="O727" s="210"/>
      <c r="P727" s="210"/>
      <c r="Q727" s="210"/>
      <c r="R727" s="210"/>
      <c r="S727" s="210"/>
      <c r="T727" s="210"/>
      <c r="U727" s="210"/>
      <c r="V727" s="210"/>
      <c r="W727" s="210"/>
      <c r="X727" s="210"/>
      <c r="Y727" s="210"/>
      <c r="Z727" s="210"/>
    </row>
    <row r="728" ht="12.75" customHeight="1">
      <c r="A728" s="625"/>
      <c r="B728" s="625"/>
      <c r="C728" s="625"/>
      <c r="D728" s="627"/>
      <c r="E728" s="210"/>
      <c r="F728" s="210"/>
      <c r="G728" s="210"/>
      <c r="H728" s="210"/>
      <c r="I728" s="627"/>
      <c r="J728" s="210"/>
      <c r="K728" s="210"/>
      <c r="L728" s="210"/>
      <c r="M728" s="628"/>
      <c r="N728" s="210"/>
      <c r="O728" s="210"/>
      <c r="P728" s="210"/>
      <c r="Q728" s="210"/>
      <c r="R728" s="210"/>
      <c r="S728" s="210"/>
      <c r="T728" s="210"/>
      <c r="U728" s="210"/>
      <c r="V728" s="210"/>
      <c r="W728" s="210"/>
      <c r="X728" s="210"/>
      <c r="Y728" s="210"/>
      <c r="Z728" s="210"/>
    </row>
    <row r="729" ht="12.75" customHeight="1">
      <c r="A729" s="625"/>
      <c r="B729" s="625"/>
      <c r="C729" s="625"/>
      <c r="D729" s="627"/>
      <c r="E729" s="210"/>
      <c r="F729" s="210"/>
      <c r="G729" s="210"/>
      <c r="H729" s="210"/>
      <c r="I729" s="627"/>
      <c r="J729" s="210"/>
      <c r="K729" s="210"/>
      <c r="L729" s="210"/>
      <c r="M729" s="628"/>
      <c r="N729" s="210"/>
      <c r="O729" s="210"/>
      <c r="P729" s="210"/>
      <c r="Q729" s="210"/>
      <c r="R729" s="210"/>
      <c r="S729" s="210"/>
      <c r="T729" s="210"/>
      <c r="U729" s="210"/>
      <c r="V729" s="210"/>
      <c r="W729" s="210"/>
      <c r="X729" s="210"/>
      <c r="Y729" s="210"/>
      <c r="Z729" s="210"/>
    </row>
    <row r="730" ht="12.75" customHeight="1">
      <c r="A730" s="625"/>
      <c r="B730" s="625"/>
      <c r="C730" s="625"/>
      <c r="D730" s="627"/>
      <c r="E730" s="210"/>
      <c r="F730" s="210"/>
      <c r="G730" s="210"/>
      <c r="H730" s="210"/>
      <c r="I730" s="627"/>
      <c r="J730" s="210"/>
      <c r="K730" s="210"/>
      <c r="L730" s="210"/>
      <c r="M730" s="628"/>
      <c r="N730" s="210"/>
      <c r="O730" s="210"/>
      <c r="P730" s="210"/>
      <c r="Q730" s="210"/>
      <c r="R730" s="210"/>
      <c r="S730" s="210"/>
      <c r="T730" s="210"/>
      <c r="U730" s="210"/>
      <c r="V730" s="210"/>
      <c r="W730" s="210"/>
      <c r="X730" s="210"/>
      <c r="Y730" s="210"/>
      <c r="Z730" s="210"/>
    </row>
    <row r="731" ht="12.75" customHeight="1">
      <c r="A731" s="625"/>
      <c r="B731" s="625"/>
      <c r="C731" s="625"/>
      <c r="D731" s="627"/>
      <c r="E731" s="210"/>
      <c r="F731" s="210"/>
      <c r="G731" s="210"/>
      <c r="H731" s="210"/>
      <c r="I731" s="627"/>
      <c r="J731" s="210"/>
      <c r="K731" s="210"/>
      <c r="L731" s="210"/>
      <c r="M731" s="628"/>
      <c r="N731" s="210"/>
      <c r="O731" s="210"/>
      <c r="P731" s="210"/>
      <c r="Q731" s="210"/>
      <c r="R731" s="210"/>
      <c r="S731" s="210"/>
      <c r="T731" s="210"/>
      <c r="U731" s="210"/>
      <c r="V731" s="210"/>
      <c r="W731" s="210"/>
      <c r="X731" s="210"/>
      <c r="Y731" s="210"/>
      <c r="Z731" s="210"/>
    </row>
    <row r="732" ht="12.75" customHeight="1">
      <c r="A732" s="625"/>
      <c r="B732" s="625"/>
      <c r="C732" s="625"/>
      <c r="D732" s="627"/>
      <c r="E732" s="210"/>
      <c r="F732" s="210"/>
      <c r="G732" s="210"/>
      <c r="H732" s="210"/>
      <c r="I732" s="627"/>
      <c r="J732" s="210"/>
      <c r="K732" s="210"/>
      <c r="L732" s="210"/>
      <c r="M732" s="628"/>
      <c r="N732" s="210"/>
      <c r="O732" s="210"/>
      <c r="P732" s="210"/>
      <c r="Q732" s="210"/>
      <c r="R732" s="210"/>
      <c r="S732" s="210"/>
      <c r="T732" s="210"/>
      <c r="U732" s="210"/>
      <c r="V732" s="210"/>
      <c r="W732" s="210"/>
      <c r="X732" s="210"/>
      <c r="Y732" s="210"/>
      <c r="Z732" s="210"/>
    </row>
    <row r="733" ht="12.75" customHeight="1">
      <c r="A733" s="625"/>
      <c r="B733" s="625"/>
      <c r="C733" s="625"/>
      <c r="D733" s="627"/>
      <c r="E733" s="210"/>
      <c r="F733" s="210"/>
      <c r="G733" s="210"/>
      <c r="H733" s="210"/>
      <c r="I733" s="627"/>
      <c r="J733" s="210"/>
      <c r="K733" s="210"/>
      <c r="L733" s="210"/>
      <c r="M733" s="628"/>
      <c r="N733" s="210"/>
      <c r="O733" s="210"/>
      <c r="P733" s="210"/>
      <c r="Q733" s="210"/>
      <c r="R733" s="210"/>
      <c r="S733" s="210"/>
      <c r="T733" s="210"/>
      <c r="U733" s="210"/>
      <c r="V733" s="210"/>
      <c r="W733" s="210"/>
      <c r="X733" s="210"/>
      <c r="Y733" s="210"/>
      <c r="Z733" s="210"/>
    </row>
    <row r="734" ht="12.75" customHeight="1">
      <c r="A734" s="625"/>
      <c r="B734" s="625"/>
      <c r="C734" s="625"/>
      <c r="D734" s="627"/>
      <c r="E734" s="210"/>
      <c r="F734" s="210"/>
      <c r="G734" s="210"/>
      <c r="H734" s="210"/>
      <c r="I734" s="627"/>
      <c r="J734" s="210"/>
      <c r="K734" s="210"/>
      <c r="L734" s="210"/>
      <c r="M734" s="628"/>
      <c r="N734" s="210"/>
      <c r="O734" s="210"/>
      <c r="P734" s="210"/>
      <c r="Q734" s="210"/>
      <c r="R734" s="210"/>
      <c r="S734" s="210"/>
      <c r="T734" s="210"/>
      <c r="U734" s="210"/>
      <c r="V734" s="210"/>
      <c r="W734" s="210"/>
      <c r="X734" s="210"/>
      <c r="Y734" s="210"/>
      <c r="Z734" s="210"/>
    </row>
    <row r="735" ht="12.75" customHeight="1">
      <c r="A735" s="625"/>
      <c r="B735" s="625"/>
      <c r="C735" s="625"/>
      <c r="D735" s="627"/>
      <c r="E735" s="210"/>
      <c r="F735" s="210"/>
      <c r="G735" s="210"/>
      <c r="H735" s="210"/>
      <c r="I735" s="627"/>
      <c r="J735" s="210"/>
      <c r="K735" s="210"/>
      <c r="L735" s="210"/>
      <c r="M735" s="628"/>
      <c r="N735" s="210"/>
      <c r="O735" s="210"/>
      <c r="P735" s="210"/>
      <c r="Q735" s="210"/>
      <c r="R735" s="210"/>
      <c r="S735" s="210"/>
      <c r="T735" s="210"/>
      <c r="U735" s="210"/>
      <c r="V735" s="210"/>
      <c r="W735" s="210"/>
      <c r="X735" s="210"/>
      <c r="Y735" s="210"/>
      <c r="Z735" s="210"/>
    </row>
    <row r="736" ht="12.75" customHeight="1">
      <c r="A736" s="625"/>
      <c r="B736" s="625"/>
      <c r="C736" s="625"/>
      <c r="D736" s="627"/>
      <c r="E736" s="210"/>
      <c r="F736" s="210"/>
      <c r="G736" s="210"/>
      <c r="H736" s="210"/>
      <c r="I736" s="627"/>
      <c r="J736" s="210"/>
      <c r="K736" s="210"/>
      <c r="L736" s="210"/>
      <c r="M736" s="628"/>
      <c r="N736" s="210"/>
      <c r="O736" s="210"/>
      <c r="P736" s="210"/>
      <c r="Q736" s="210"/>
      <c r="R736" s="210"/>
      <c r="S736" s="210"/>
      <c r="T736" s="210"/>
      <c r="U736" s="210"/>
      <c r="V736" s="210"/>
      <c r="W736" s="210"/>
      <c r="X736" s="210"/>
      <c r="Y736" s="210"/>
      <c r="Z736" s="210"/>
    </row>
    <row r="737" ht="12.75" customHeight="1">
      <c r="A737" s="625"/>
      <c r="B737" s="625"/>
      <c r="C737" s="625"/>
      <c r="D737" s="627"/>
      <c r="E737" s="210"/>
      <c r="F737" s="210"/>
      <c r="G737" s="210"/>
      <c r="H737" s="210"/>
      <c r="I737" s="627"/>
      <c r="J737" s="210"/>
      <c r="K737" s="210"/>
      <c r="L737" s="210"/>
      <c r="M737" s="628"/>
      <c r="N737" s="210"/>
      <c r="O737" s="210"/>
      <c r="P737" s="210"/>
      <c r="Q737" s="210"/>
      <c r="R737" s="210"/>
      <c r="S737" s="210"/>
      <c r="T737" s="210"/>
      <c r="U737" s="210"/>
      <c r="V737" s="210"/>
      <c r="W737" s="210"/>
      <c r="X737" s="210"/>
      <c r="Y737" s="210"/>
      <c r="Z737" s="210"/>
    </row>
    <row r="738" ht="12.75" customHeight="1">
      <c r="A738" s="625"/>
      <c r="B738" s="625"/>
      <c r="C738" s="625"/>
      <c r="D738" s="627"/>
      <c r="E738" s="210"/>
      <c r="F738" s="210"/>
      <c r="G738" s="210"/>
      <c r="H738" s="210"/>
      <c r="I738" s="627"/>
      <c r="J738" s="210"/>
      <c r="K738" s="210"/>
      <c r="L738" s="210"/>
      <c r="M738" s="628"/>
      <c r="N738" s="210"/>
      <c r="O738" s="210"/>
      <c r="P738" s="210"/>
      <c r="Q738" s="210"/>
      <c r="R738" s="210"/>
      <c r="S738" s="210"/>
      <c r="T738" s="210"/>
      <c r="U738" s="210"/>
      <c r="V738" s="210"/>
      <c r="W738" s="210"/>
      <c r="X738" s="210"/>
      <c r="Y738" s="210"/>
      <c r="Z738" s="210"/>
    </row>
    <row r="739" ht="12.75" customHeight="1">
      <c r="A739" s="625"/>
      <c r="B739" s="625"/>
      <c r="C739" s="625"/>
      <c r="D739" s="627"/>
      <c r="E739" s="210"/>
      <c r="F739" s="210"/>
      <c r="G739" s="210"/>
      <c r="H739" s="210"/>
      <c r="I739" s="627"/>
      <c r="J739" s="210"/>
      <c r="K739" s="210"/>
      <c r="L739" s="210"/>
      <c r="M739" s="628"/>
      <c r="N739" s="210"/>
      <c r="O739" s="210"/>
      <c r="P739" s="210"/>
      <c r="Q739" s="210"/>
      <c r="R739" s="210"/>
      <c r="S739" s="210"/>
      <c r="T739" s="210"/>
      <c r="U739" s="210"/>
      <c r="V739" s="210"/>
      <c r="W739" s="210"/>
      <c r="X739" s="210"/>
      <c r="Y739" s="210"/>
      <c r="Z739" s="210"/>
    </row>
    <row r="740" ht="12.75" customHeight="1">
      <c r="A740" s="625"/>
      <c r="B740" s="625"/>
      <c r="C740" s="625"/>
      <c r="D740" s="627"/>
      <c r="E740" s="210"/>
      <c r="F740" s="210"/>
      <c r="G740" s="210"/>
      <c r="H740" s="210"/>
      <c r="I740" s="627"/>
      <c r="J740" s="210"/>
      <c r="K740" s="210"/>
      <c r="L740" s="210"/>
      <c r="M740" s="628"/>
      <c r="N740" s="210"/>
      <c r="O740" s="210"/>
      <c r="P740" s="210"/>
      <c r="Q740" s="210"/>
      <c r="R740" s="210"/>
      <c r="S740" s="210"/>
      <c r="T740" s="210"/>
      <c r="U740" s="210"/>
      <c r="V740" s="210"/>
      <c r="W740" s="210"/>
      <c r="X740" s="210"/>
      <c r="Y740" s="210"/>
      <c r="Z740" s="210"/>
    </row>
    <row r="741" ht="12.75" customHeight="1">
      <c r="A741" s="625"/>
      <c r="B741" s="625"/>
      <c r="C741" s="625"/>
      <c r="D741" s="627"/>
      <c r="E741" s="210"/>
      <c r="F741" s="210"/>
      <c r="G741" s="210"/>
      <c r="H741" s="210"/>
      <c r="I741" s="627"/>
      <c r="J741" s="210"/>
      <c r="K741" s="210"/>
      <c r="L741" s="210"/>
      <c r="M741" s="628"/>
      <c r="N741" s="210"/>
      <c r="O741" s="210"/>
      <c r="P741" s="210"/>
      <c r="Q741" s="210"/>
      <c r="R741" s="210"/>
      <c r="S741" s="210"/>
      <c r="T741" s="210"/>
      <c r="U741" s="210"/>
      <c r="V741" s="210"/>
      <c r="W741" s="210"/>
      <c r="X741" s="210"/>
      <c r="Y741" s="210"/>
      <c r="Z741" s="210"/>
    </row>
    <row r="742" ht="12.75" customHeight="1">
      <c r="A742" s="625"/>
      <c r="B742" s="625"/>
      <c r="C742" s="625"/>
      <c r="D742" s="627"/>
      <c r="E742" s="210"/>
      <c r="F742" s="210"/>
      <c r="G742" s="210"/>
      <c r="H742" s="210"/>
      <c r="I742" s="627"/>
      <c r="J742" s="210"/>
      <c r="K742" s="210"/>
      <c r="L742" s="210"/>
      <c r="M742" s="628"/>
      <c r="N742" s="210"/>
      <c r="O742" s="210"/>
      <c r="P742" s="210"/>
      <c r="Q742" s="210"/>
      <c r="R742" s="210"/>
      <c r="S742" s="210"/>
      <c r="T742" s="210"/>
      <c r="U742" s="210"/>
      <c r="V742" s="210"/>
      <c r="W742" s="210"/>
      <c r="X742" s="210"/>
      <c r="Y742" s="210"/>
      <c r="Z742" s="210"/>
    </row>
    <row r="743" ht="12.75" customHeight="1">
      <c r="A743" s="625"/>
      <c r="B743" s="625"/>
      <c r="C743" s="625"/>
      <c r="D743" s="627"/>
      <c r="E743" s="210"/>
      <c r="F743" s="210"/>
      <c r="G743" s="210"/>
      <c r="H743" s="210"/>
      <c r="I743" s="627"/>
      <c r="J743" s="210"/>
      <c r="K743" s="210"/>
      <c r="L743" s="210"/>
      <c r="M743" s="628"/>
      <c r="N743" s="210"/>
      <c r="O743" s="210"/>
      <c r="P743" s="210"/>
      <c r="Q743" s="210"/>
      <c r="R743" s="210"/>
      <c r="S743" s="210"/>
      <c r="T743" s="210"/>
      <c r="U743" s="210"/>
      <c r="V743" s="210"/>
      <c r="W743" s="210"/>
      <c r="X743" s="210"/>
      <c r="Y743" s="210"/>
      <c r="Z743" s="210"/>
    </row>
    <row r="744" ht="12.75" customHeight="1">
      <c r="A744" s="625"/>
      <c r="B744" s="625"/>
      <c r="C744" s="625"/>
      <c r="D744" s="627"/>
      <c r="E744" s="210"/>
      <c r="F744" s="210"/>
      <c r="G744" s="210"/>
      <c r="H744" s="210"/>
      <c r="I744" s="627"/>
      <c r="J744" s="210"/>
      <c r="K744" s="210"/>
      <c r="L744" s="210"/>
      <c r="M744" s="628"/>
      <c r="N744" s="210"/>
      <c r="O744" s="210"/>
      <c r="P744" s="210"/>
      <c r="Q744" s="210"/>
      <c r="R744" s="210"/>
      <c r="S744" s="210"/>
      <c r="T744" s="210"/>
      <c r="U744" s="210"/>
      <c r="V744" s="210"/>
      <c r="W744" s="210"/>
      <c r="X744" s="210"/>
      <c r="Y744" s="210"/>
      <c r="Z744" s="210"/>
    </row>
    <row r="745" ht="12.75" customHeight="1">
      <c r="A745" s="625"/>
      <c r="B745" s="625"/>
      <c r="C745" s="625"/>
      <c r="D745" s="627"/>
      <c r="E745" s="210"/>
      <c r="F745" s="210"/>
      <c r="G745" s="210"/>
      <c r="H745" s="210"/>
      <c r="I745" s="627"/>
      <c r="J745" s="210"/>
      <c r="K745" s="210"/>
      <c r="L745" s="210"/>
      <c r="M745" s="628"/>
      <c r="N745" s="210"/>
      <c r="O745" s="210"/>
      <c r="P745" s="210"/>
      <c r="Q745" s="210"/>
      <c r="R745" s="210"/>
      <c r="S745" s="210"/>
      <c r="T745" s="210"/>
      <c r="U745" s="210"/>
      <c r="V745" s="210"/>
      <c r="W745" s="210"/>
      <c r="X745" s="210"/>
      <c r="Y745" s="210"/>
      <c r="Z745" s="210"/>
    </row>
    <row r="746" ht="12.75" customHeight="1">
      <c r="A746" s="625"/>
      <c r="B746" s="625"/>
      <c r="C746" s="625"/>
      <c r="D746" s="627"/>
      <c r="E746" s="210"/>
      <c r="F746" s="210"/>
      <c r="G746" s="210"/>
      <c r="H746" s="210"/>
      <c r="I746" s="627"/>
      <c r="J746" s="210"/>
      <c r="K746" s="210"/>
      <c r="L746" s="210"/>
      <c r="M746" s="628"/>
      <c r="N746" s="210"/>
      <c r="O746" s="210"/>
      <c r="P746" s="210"/>
      <c r="Q746" s="210"/>
      <c r="R746" s="210"/>
      <c r="S746" s="210"/>
      <c r="T746" s="210"/>
      <c r="U746" s="210"/>
      <c r="V746" s="210"/>
      <c r="W746" s="210"/>
      <c r="X746" s="210"/>
      <c r="Y746" s="210"/>
      <c r="Z746" s="210"/>
    </row>
    <row r="747" ht="12.75" customHeight="1">
      <c r="A747" s="625"/>
      <c r="B747" s="625"/>
      <c r="C747" s="625"/>
      <c r="D747" s="627"/>
      <c r="E747" s="210"/>
      <c r="F747" s="210"/>
      <c r="G747" s="210"/>
      <c r="H747" s="210"/>
      <c r="I747" s="627"/>
      <c r="J747" s="210"/>
      <c r="K747" s="210"/>
      <c r="L747" s="210"/>
      <c r="M747" s="628"/>
      <c r="N747" s="210"/>
      <c r="O747" s="210"/>
      <c r="P747" s="210"/>
      <c r="Q747" s="210"/>
      <c r="R747" s="210"/>
      <c r="S747" s="210"/>
      <c r="T747" s="210"/>
      <c r="U747" s="210"/>
      <c r="V747" s="210"/>
      <c r="W747" s="210"/>
      <c r="X747" s="210"/>
      <c r="Y747" s="210"/>
      <c r="Z747" s="210"/>
    </row>
    <row r="748" ht="12.75" customHeight="1">
      <c r="A748" s="625"/>
      <c r="B748" s="625"/>
      <c r="C748" s="625"/>
      <c r="D748" s="627"/>
      <c r="E748" s="210"/>
      <c r="F748" s="210"/>
      <c r="G748" s="210"/>
      <c r="H748" s="210"/>
      <c r="I748" s="627"/>
      <c r="J748" s="210"/>
      <c r="K748" s="210"/>
      <c r="L748" s="210"/>
      <c r="M748" s="628"/>
      <c r="N748" s="210"/>
      <c r="O748" s="210"/>
      <c r="P748" s="210"/>
      <c r="Q748" s="210"/>
      <c r="R748" s="210"/>
      <c r="S748" s="210"/>
      <c r="T748" s="210"/>
      <c r="U748" s="210"/>
      <c r="V748" s="210"/>
      <c r="W748" s="210"/>
      <c r="X748" s="210"/>
      <c r="Y748" s="210"/>
      <c r="Z748" s="210"/>
    </row>
    <row r="749" ht="12.75" customHeight="1">
      <c r="A749" s="625"/>
      <c r="B749" s="625"/>
      <c r="C749" s="625"/>
      <c r="D749" s="627"/>
      <c r="E749" s="210"/>
      <c r="F749" s="210"/>
      <c r="G749" s="210"/>
      <c r="H749" s="210"/>
      <c r="I749" s="627"/>
      <c r="J749" s="210"/>
      <c r="K749" s="210"/>
      <c r="L749" s="210"/>
      <c r="M749" s="628"/>
      <c r="N749" s="210"/>
      <c r="O749" s="210"/>
      <c r="P749" s="210"/>
      <c r="Q749" s="210"/>
      <c r="R749" s="210"/>
      <c r="S749" s="210"/>
      <c r="T749" s="210"/>
      <c r="U749" s="210"/>
      <c r="V749" s="210"/>
      <c r="W749" s="210"/>
      <c r="X749" s="210"/>
      <c r="Y749" s="210"/>
      <c r="Z749" s="210"/>
    </row>
    <row r="750" ht="12.75" customHeight="1">
      <c r="A750" s="625"/>
      <c r="B750" s="625"/>
      <c r="C750" s="625"/>
      <c r="D750" s="627"/>
      <c r="E750" s="210"/>
      <c r="F750" s="210"/>
      <c r="G750" s="210"/>
      <c r="H750" s="210"/>
      <c r="I750" s="627"/>
      <c r="J750" s="210"/>
      <c r="K750" s="210"/>
      <c r="L750" s="210"/>
      <c r="M750" s="628"/>
      <c r="N750" s="210"/>
      <c r="O750" s="210"/>
      <c r="P750" s="210"/>
      <c r="Q750" s="210"/>
      <c r="R750" s="210"/>
      <c r="S750" s="210"/>
      <c r="T750" s="210"/>
      <c r="U750" s="210"/>
      <c r="V750" s="210"/>
      <c r="W750" s="210"/>
      <c r="X750" s="210"/>
      <c r="Y750" s="210"/>
      <c r="Z750" s="210"/>
    </row>
    <row r="751" ht="12.75" customHeight="1">
      <c r="A751" s="625"/>
      <c r="B751" s="625"/>
      <c r="C751" s="625"/>
      <c r="D751" s="627"/>
      <c r="E751" s="210"/>
      <c r="F751" s="210"/>
      <c r="G751" s="210"/>
      <c r="H751" s="210"/>
      <c r="I751" s="627"/>
      <c r="J751" s="210"/>
      <c r="K751" s="210"/>
      <c r="L751" s="210"/>
      <c r="M751" s="628"/>
      <c r="N751" s="210"/>
      <c r="O751" s="210"/>
      <c r="P751" s="210"/>
      <c r="Q751" s="210"/>
      <c r="R751" s="210"/>
      <c r="S751" s="210"/>
      <c r="T751" s="210"/>
      <c r="U751" s="210"/>
      <c r="V751" s="210"/>
      <c r="W751" s="210"/>
      <c r="X751" s="210"/>
      <c r="Y751" s="210"/>
      <c r="Z751" s="210"/>
    </row>
    <row r="752" ht="12.75" customHeight="1">
      <c r="A752" s="625"/>
      <c r="B752" s="625"/>
      <c r="C752" s="625"/>
      <c r="D752" s="627"/>
      <c r="E752" s="210"/>
      <c r="F752" s="210"/>
      <c r="G752" s="210"/>
      <c r="H752" s="210"/>
      <c r="I752" s="627"/>
      <c r="J752" s="210"/>
      <c r="K752" s="210"/>
      <c r="L752" s="210"/>
      <c r="M752" s="628"/>
      <c r="N752" s="210"/>
      <c r="O752" s="210"/>
      <c r="P752" s="210"/>
      <c r="Q752" s="210"/>
      <c r="R752" s="210"/>
      <c r="S752" s="210"/>
      <c r="T752" s="210"/>
      <c r="U752" s="210"/>
      <c r="V752" s="210"/>
      <c r="W752" s="210"/>
      <c r="X752" s="210"/>
      <c r="Y752" s="210"/>
      <c r="Z752" s="210"/>
    </row>
    <row r="753" ht="12.75" customHeight="1">
      <c r="A753" s="625"/>
      <c r="B753" s="625"/>
      <c r="C753" s="625"/>
      <c r="D753" s="627"/>
      <c r="E753" s="210"/>
      <c r="F753" s="210"/>
      <c r="G753" s="210"/>
      <c r="H753" s="210"/>
      <c r="I753" s="627"/>
      <c r="J753" s="210"/>
      <c r="K753" s="210"/>
      <c r="L753" s="210"/>
      <c r="M753" s="628"/>
      <c r="N753" s="210"/>
      <c r="O753" s="210"/>
      <c r="P753" s="210"/>
      <c r="Q753" s="210"/>
      <c r="R753" s="210"/>
      <c r="S753" s="210"/>
      <c r="T753" s="210"/>
      <c r="U753" s="210"/>
      <c r="V753" s="210"/>
      <c r="W753" s="210"/>
      <c r="X753" s="210"/>
      <c r="Y753" s="210"/>
      <c r="Z753" s="210"/>
    </row>
    <row r="754" ht="12.75" customHeight="1">
      <c r="A754" s="625"/>
      <c r="B754" s="625"/>
      <c r="C754" s="625"/>
      <c r="D754" s="627"/>
      <c r="E754" s="210"/>
      <c r="F754" s="210"/>
      <c r="G754" s="210"/>
      <c r="H754" s="210"/>
      <c r="I754" s="627"/>
      <c r="J754" s="210"/>
      <c r="K754" s="210"/>
      <c r="L754" s="210"/>
      <c r="M754" s="628"/>
      <c r="N754" s="210"/>
      <c r="O754" s="210"/>
      <c r="P754" s="210"/>
      <c r="Q754" s="210"/>
      <c r="R754" s="210"/>
      <c r="S754" s="210"/>
      <c r="T754" s="210"/>
      <c r="U754" s="210"/>
      <c r="V754" s="210"/>
      <c r="W754" s="210"/>
      <c r="X754" s="210"/>
      <c r="Y754" s="210"/>
      <c r="Z754" s="210"/>
    </row>
    <row r="755" ht="12.75" customHeight="1">
      <c r="A755" s="625"/>
      <c r="B755" s="625"/>
      <c r="C755" s="625"/>
      <c r="D755" s="627"/>
      <c r="E755" s="210"/>
      <c r="F755" s="210"/>
      <c r="G755" s="210"/>
      <c r="H755" s="210"/>
      <c r="I755" s="627"/>
      <c r="J755" s="210"/>
      <c r="K755" s="210"/>
      <c r="L755" s="210"/>
      <c r="M755" s="628"/>
      <c r="N755" s="210"/>
      <c r="O755" s="210"/>
      <c r="P755" s="210"/>
      <c r="Q755" s="210"/>
      <c r="R755" s="210"/>
      <c r="S755" s="210"/>
      <c r="T755" s="210"/>
      <c r="U755" s="210"/>
      <c r="V755" s="210"/>
      <c r="W755" s="210"/>
      <c r="X755" s="210"/>
      <c r="Y755" s="210"/>
      <c r="Z755" s="210"/>
    </row>
    <row r="756" ht="12.75" customHeight="1">
      <c r="A756" s="625"/>
      <c r="B756" s="625"/>
      <c r="C756" s="625"/>
      <c r="D756" s="627"/>
      <c r="E756" s="210"/>
      <c r="F756" s="210"/>
      <c r="G756" s="210"/>
      <c r="H756" s="210"/>
      <c r="I756" s="627"/>
      <c r="J756" s="210"/>
      <c r="K756" s="210"/>
      <c r="L756" s="210"/>
      <c r="M756" s="628"/>
      <c r="N756" s="210"/>
      <c r="O756" s="210"/>
      <c r="P756" s="210"/>
      <c r="Q756" s="210"/>
      <c r="R756" s="210"/>
      <c r="S756" s="210"/>
      <c r="T756" s="210"/>
      <c r="U756" s="210"/>
      <c r="V756" s="210"/>
      <c r="W756" s="210"/>
      <c r="X756" s="210"/>
      <c r="Y756" s="210"/>
      <c r="Z756" s="210"/>
    </row>
    <row r="757" ht="12.75" customHeight="1">
      <c r="A757" s="625"/>
      <c r="B757" s="625"/>
      <c r="C757" s="625"/>
      <c r="D757" s="627"/>
      <c r="E757" s="210"/>
      <c r="F757" s="210"/>
      <c r="G757" s="210"/>
      <c r="H757" s="210"/>
      <c r="I757" s="627"/>
      <c r="J757" s="210"/>
      <c r="K757" s="210"/>
      <c r="L757" s="210"/>
      <c r="M757" s="628"/>
      <c r="N757" s="210"/>
      <c r="O757" s="210"/>
      <c r="P757" s="210"/>
      <c r="Q757" s="210"/>
      <c r="R757" s="210"/>
      <c r="S757" s="210"/>
      <c r="T757" s="210"/>
      <c r="U757" s="210"/>
      <c r="V757" s="210"/>
      <c r="W757" s="210"/>
      <c r="X757" s="210"/>
      <c r="Y757" s="210"/>
      <c r="Z757" s="210"/>
    </row>
    <row r="758" ht="12.75" customHeight="1">
      <c r="A758" s="625"/>
      <c r="B758" s="625"/>
      <c r="C758" s="625"/>
      <c r="D758" s="627"/>
      <c r="E758" s="210"/>
      <c r="F758" s="210"/>
      <c r="G758" s="210"/>
      <c r="H758" s="210"/>
      <c r="I758" s="627"/>
      <c r="J758" s="210"/>
      <c r="K758" s="210"/>
      <c r="L758" s="210"/>
      <c r="M758" s="628"/>
      <c r="N758" s="210"/>
      <c r="O758" s="210"/>
      <c r="P758" s="210"/>
      <c r="Q758" s="210"/>
      <c r="R758" s="210"/>
      <c r="S758" s="210"/>
      <c r="T758" s="210"/>
      <c r="U758" s="210"/>
      <c r="V758" s="210"/>
      <c r="W758" s="210"/>
      <c r="X758" s="210"/>
      <c r="Y758" s="210"/>
      <c r="Z758" s="210"/>
    </row>
    <row r="759" ht="12.75" customHeight="1">
      <c r="A759" s="625"/>
      <c r="B759" s="625"/>
      <c r="C759" s="625"/>
      <c r="D759" s="627"/>
      <c r="E759" s="210"/>
      <c r="F759" s="210"/>
      <c r="G759" s="210"/>
      <c r="H759" s="210"/>
      <c r="I759" s="627"/>
      <c r="J759" s="210"/>
      <c r="K759" s="210"/>
      <c r="L759" s="210"/>
      <c r="M759" s="628"/>
      <c r="N759" s="210"/>
      <c r="O759" s="210"/>
      <c r="P759" s="210"/>
      <c r="Q759" s="210"/>
      <c r="R759" s="210"/>
      <c r="S759" s="210"/>
      <c r="T759" s="210"/>
      <c r="U759" s="210"/>
      <c r="V759" s="210"/>
      <c r="W759" s="210"/>
      <c r="X759" s="210"/>
      <c r="Y759" s="210"/>
      <c r="Z759" s="210"/>
    </row>
    <row r="760" ht="12.75" customHeight="1">
      <c r="A760" s="625"/>
      <c r="B760" s="625"/>
      <c r="C760" s="625"/>
      <c r="D760" s="627"/>
      <c r="E760" s="210"/>
      <c r="F760" s="210"/>
      <c r="G760" s="210"/>
      <c r="H760" s="210"/>
      <c r="I760" s="627"/>
      <c r="J760" s="210"/>
      <c r="K760" s="210"/>
      <c r="L760" s="210"/>
      <c r="M760" s="628"/>
      <c r="N760" s="210"/>
      <c r="O760" s="210"/>
      <c r="P760" s="210"/>
      <c r="Q760" s="210"/>
      <c r="R760" s="210"/>
      <c r="S760" s="210"/>
      <c r="T760" s="210"/>
      <c r="U760" s="210"/>
      <c r="V760" s="210"/>
      <c r="W760" s="210"/>
      <c r="X760" s="210"/>
      <c r="Y760" s="210"/>
      <c r="Z760" s="210"/>
    </row>
    <row r="761" ht="12.75" customHeight="1">
      <c r="A761" s="625"/>
      <c r="B761" s="625"/>
      <c r="C761" s="625"/>
      <c r="D761" s="627"/>
      <c r="E761" s="210"/>
      <c r="F761" s="210"/>
      <c r="G761" s="210"/>
      <c r="H761" s="210"/>
      <c r="I761" s="627"/>
      <c r="J761" s="210"/>
      <c r="K761" s="210"/>
      <c r="L761" s="210"/>
      <c r="M761" s="628"/>
      <c r="N761" s="210"/>
      <c r="O761" s="210"/>
      <c r="P761" s="210"/>
      <c r="Q761" s="210"/>
      <c r="R761" s="210"/>
      <c r="S761" s="210"/>
      <c r="T761" s="210"/>
      <c r="U761" s="210"/>
      <c r="V761" s="210"/>
      <c r="W761" s="210"/>
      <c r="X761" s="210"/>
      <c r="Y761" s="210"/>
      <c r="Z761" s="210"/>
    </row>
    <row r="762" ht="12.75" customHeight="1">
      <c r="A762" s="625"/>
      <c r="B762" s="625"/>
      <c r="C762" s="625"/>
      <c r="D762" s="627"/>
      <c r="E762" s="210"/>
      <c r="F762" s="210"/>
      <c r="G762" s="210"/>
      <c r="H762" s="210"/>
      <c r="I762" s="627"/>
      <c r="J762" s="210"/>
      <c r="K762" s="210"/>
      <c r="L762" s="210"/>
      <c r="M762" s="628"/>
      <c r="N762" s="210"/>
      <c r="O762" s="210"/>
      <c r="P762" s="210"/>
      <c r="Q762" s="210"/>
      <c r="R762" s="210"/>
      <c r="S762" s="210"/>
      <c r="T762" s="210"/>
      <c r="U762" s="210"/>
      <c r="V762" s="210"/>
      <c r="W762" s="210"/>
      <c r="X762" s="210"/>
      <c r="Y762" s="210"/>
      <c r="Z762" s="210"/>
    </row>
    <row r="763" ht="12.75" customHeight="1">
      <c r="A763" s="625"/>
      <c r="B763" s="625"/>
      <c r="C763" s="625"/>
      <c r="D763" s="627"/>
      <c r="E763" s="210"/>
      <c r="F763" s="210"/>
      <c r="G763" s="210"/>
      <c r="H763" s="210"/>
      <c r="I763" s="627"/>
      <c r="J763" s="210"/>
      <c r="K763" s="210"/>
      <c r="L763" s="210"/>
      <c r="M763" s="628"/>
      <c r="N763" s="210"/>
      <c r="O763" s="210"/>
      <c r="P763" s="210"/>
      <c r="Q763" s="210"/>
      <c r="R763" s="210"/>
      <c r="S763" s="210"/>
      <c r="T763" s="210"/>
      <c r="U763" s="210"/>
      <c r="V763" s="210"/>
      <c r="W763" s="210"/>
      <c r="X763" s="210"/>
      <c r="Y763" s="210"/>
      <c r="Z763" s="210"/>
    </row>
    <row r="764" ht="12.75" customHeight="1">
      <c r="A764" s="625"/>
      <c r="B764" s="625"/>
      <c r="C764" s="625"/>
      <c r="D764" s="627"/>
      <c r="E764" s="210"/>
      <c r="F764" s="210"/>
      <c r="G764" s="210"/>
      <c r="H764" s="210"/>
      <c r="I764" s="627"/>
      <c r="J764" s="210"/>
      <c r="K764" s="210"/>
      <c r="L764" s="210"/>
      <c r="M764" s="628"/>
      <c r="N764" s="210"/>
      <c r="O764" s="210"/>
      <c r="P764" s="210"/>
      <c r="Q764" s="210"/>
      <c r="R764" s="210"/>
      <c r="S764" s="210"/>
      <c r="T764" s="210"/>
      <c r="U764" s="210"/>
      <c r="V764" s="210"/>
      <c r="W764" s="210"/>
      <c r="X764" s="210"/>
      <c r="Y764" s="210"/>
      <c r="Z764" s="210"/>
    </row>
    <row r="765" ht="12.75" customHeight="1">
      <c r="A765" s="625"/>
      <c r="B765" s="625"/>
      <c r="C765" s="625"/>
      <c r="D765" s="627"/>
      <c r="E765" s="210"/>
      <c r="F765" s="210"/>
      <c r="G765" s="210"/>
      <c r="H765" s="210"/>
      <c r="I765" s="627"/>
      <c r="J765" s="210"/>
      <c r="K765" s="210"/>
      <c r="L765" s="210"/>
      <c r="M765" s="628"/>
      <c r="N765" s="210"/>
      <c r="O765" s="210"/>
      <c r="P765" s="210"/>
      <c r="Q765" s="210"/>
      <c r="R765" s="210"/>
      <c r="S765" s="210"/>
      <c r="T765" s="210"/>
      <c r="U765" s="210"/>
      <c r="V765" s="210"/>
      <c r="W765" s="210"/>
      <c r="X765" s="210"/>
      <c r="Y765" s="210"/>
      <c r="Z765" s="210"/>
    </row>
    <row r="766" ht="12.75" customHeight="1">
      <c r="A766" s="625"/>
      <c r="B766" s="625"/>
      <c r="C766" s="625"/>
      <c r="D766" s="627"/>
      <c r="E766" s="210"/>
      <c r="F766" s="210"/>
      <c r="G766" s="210"/>
      <c r="H766" s="210"/>
      <c r="I766" s="627"/>
      <c r="J766" s="210"/>
      <c r="K766" s="210"/>
      <c r="L766" s="210"/>
      <c r="M766" s="628"/>
      <c r="N766" s="210"/>
      <c r="O766" s="210"/>
      <c r="P766" s="210"/>
      <c r="Q766" s="210"/>
      <c r="R766" s="210"/>
      <c r="S766" s="210"/>
      <c r="T766" s="210"/>
      <c r="U766" s="210"/>
      <c r="V766" s="210"/>
      <c r="W766" s="210"/>
      <c r="X766" s="210"/>
      <c r="Y766" s="210"/>
      <c r="Z766" s="210"/>
    </row>
    <row r="767" ht="12.75" customHeight="1">
      <c r="A767" s="625"/>
      <c r="B767" s="625"/>
      <c r="C767" s="625"/>
      <c r="D767" s="627"/>
      <c r="E767" s="210"/>
      <c r="F767" s="210"/>
      <c r="G767" s="210"/>
      <c r="H767" s="210"/>
      <c r="I767" s="627"/>
      <c r="J767" s="210"/>
      <c r="K767" s="210"/>
      <c r="L767" s="210"/>
      <c r="M767" s="628"/>
      <c r="N767" s="210"/>
      <c r="O767" s="210"/>
      <c r="P767" s="210"/>
      <c r="Q767" s="210"/>
      <c r="R767" s="210"/>
      <c r="S767" s="210"/>
      <c r="T767" s="210"/>
      <c r="U767" s="210"/>
      <c r="V767" s="210"/>
      <c r="W767" s="210"/>
      <c r="X767" s="210"/>
      <c r="Y767" s="210"/>
      <c r="Z767" s="210"/>
    </row>
    <row r="768" ht="12.75" customHeight="1">
      <c r="A768" s="625"/>
      <c r="B768" s="625"/>
      <c r="C768" s="625"/>
      <c r="D768" s="627"/>
      <c r="E768" s="210"/>
      <c r="F768" s="210"/>
      <c r="G768" s="210"/>
      <c r="H768" s="210"/>
      <c r="I768" s="627"/>
      <c r="J768" s="210"/>
      <c r="K768" s="210"/>
      <c r="L768" s="210"/>
      <c r="M768" s="628"/>
      <c r="N768" s="210"/>
      <c r="O768" s="210"/>
      <c r="P768" s="210"/>
      <c r="Q768" s="210"/>
      <c r="R768" s="210"/>
      <c r="S768" s="210"/>
      <c r="T768" s="210"/>
      <c r="U768" s="210"/>
      <c r="V768" s="210"/>
      <c r="W768" s="210"/>
      <c r="X768" s="210"/>
      <c r="Y768" s="210"/>
      <c r="Z768" s="210"/>
    </row>
    <row r="769" ht="12.75" customHeight="1">
      <c r="A769" s="625"/>
      <c r="B769" s="625"/>
      <c r="C769" s="625"/>
      <c r="D769" s="627"/>
      <c r="E769" s="210"/>
      <c r="F769" s="210"/>
      <c r="G769" s="210"/>
      <c r="H769" s="210"/>
      <c r="I769" s="627"/>
      <c r="J769" s="210"/>
      <c r="K769" s="210"/>
      <c r="L769" s="210"/>
      <c r="M769" s="628"/>
      <c r="N769" s="210"/>
      <c r="O769" s="210"/>
      <c r="P769" s="210"/>
      <c r="Q769" s="210"/>
      <c r="R769" s="210"/>
      <c r="S769" s="210"/>
      <c r="T769" s="210"/>
      <c r="U769" s="210"/>
      <c r="V769" s="210"/>
      <c r="W769" s="210"/>
      <c r="X769" s="210"/>
      <c r="Y769" s="210"/>
      <c r="Z769" s="210"/>
    </row>
    <row r="770" ht="12.75" customHeight="1">
      <c r="A770" s="625"/>
      <c r="B770" s="625"/>
      <c r="C770" s="625"/>
      <c r="D770" s="627"/>
      <c r="E770" s="210"/>
      <c r="F770" s="210"/>
      <c r="G770" s="210"/>
      <c r="H770" s="210"/>
      <c r="I770" s="627"/>
      <c r="J770" s="210"/>
      <c r="K770" s="210"/>
      <c r="L770" s="210"/>
      <c r="M770" s="628"/>
      <c r="N770" s="210"/>
      <c r="O770" s="210"/>
      <c r="P770" s="210"/>
      <c r="Q770" s="210"/>
      <c r="R770" s="210"/>
      <c r="S770" s="210"/>
      <c r="T770" s="210"/>
      <c r="U770" s="210"/>
      <c r="V770" s="210"/>
      <c r="W770" s="210"/>
      <c r="X770" s="210"/>
      <c r="Y770" s="210"/>
      <c r="Z770" s="210"/>
    </row>
    <row r="771" ht="12.75" customHeight="1">
      <c r="A771" s="625"/>
      <c r="B771" s="625"/>
      <c r="C771" s="625"/>
      <c r="D771" s="627"/>
      <c r="E771" s="210"/>
      <c r="F771" s="210"/>
      <c r="G771" s="210"/>
      <c r="H771" s="210"/>
      <c r="I771" s="627"/>
      <c r="J771" s="210"/>
      <c r="K771" s="210"/>
      <c r="L771" s="210"/>
      <c r="M771" s="628"/>
      <c r="N771" s="210"/>
      <c r="O771" s="210"/>
      <c r="P771" s="210"/>
      <c r="Q771" s="210"/>
      <c r="R771" s="210"/>
      <c r="S771" s="210"/>
      <c r="T771" s="210"/>
      <c r="U771" s="210"/>
      <c r="V771" s="210"/>
      <c r="W771" s="210"/>
      <c r="X771" s="210"/>
      <c r="Y771" s="210"/>
      <c r="Z771" s="210"/>
    </row>
    <row r="772" ht="12.75" customHeight="1">
      <c r="A772" s="625"/>
      <c r="B772" s="625"/>
      <c r="C772" s="625"/>
      <c r="D772" s="627"/>
      <c r="E772" s="210"/>
      <c r="F772" s="210"/>
      <c r="G772" s="210"/>
      <c r="H772" s="210"/>
      <c r="I772" s="627"/>
      <c r="J772" s="210"/>
      <c r="K772" s="210"/>
      <c r="L772" s="210"/>
      <c r="M772" s="628"/>
      <c r="N772" s="210"/>
      <c r="O772" s="210"/>
      <c r="P772" s="210"/>
      <c r="Q772" s="210"/>
      <c r="R772" s="210"/>
      <c r="S772" s="210"/>
      <c r="T772" s="210"/>
      <c r="U772" s="210"/>
      <c r="V772" s="210"/>
      <c r="W772" s="210"/>
      <c r="X772" s="210"/>
      <c r="Y772" s="210"/>
      <c r="Z772" s="210"/>
    </row>
    <row r="773" ht="12.75" customHeight="1">
      <c r="A773" s="625"/>
      <c r="B773" s="625"/>
      <c r="C773" s="625"/>
      <c r="D773" s="627"/>
      <c r="E773" s="210"/>
      <c r="F773" s="210"/>
      <c r="G773" s="210"/>
      <c r="H773" s="210"/>
      <c r="I773" s="627"/>
      <c r="J773" s="210"/>
      <c r="K773" s="210"/>
      <c r="L773" s="210"/>
      <c r="M773" s="628"/>
      <c r="N773" s="210"/>
      <c r="O773" s="210"/>
      <c r="P773" s="210"/>
      <c r="Q773" s="210"/>
      <c r="R773" s="210"/>
      <c r="S773" s="210"/>
      <c r="T773" s="210"/>
      <c r="U773" s="210"/>
      <c r="V773" s="210"/>
      <c r="W773" s="210"/>
      <c r="X773" s="210"/>
      <c r="Y773" s="210"/>
      <c r="Z773" s="210"/>
    </row>
    <row r="774" ht="12.75" customHeight="1">
      <c r="A774" s="625"/>
      <c r="B774" s="625"/>
      <c r="C774" s="625"/>
      <c r="D774" s="627"/>
      <c r="E774" s="210"/>
      <c r="F774" s="210"/>
      <c r="G774" s="210"/>
      <c r="H774" s="210"/>
      <c r="I774" s="627"/>
      <c r="J774" s="210"/>
      <c r="K774" s="210"/>
      <c r="L774" s="210"/>
      <c r="M774" s="628"/>
      <c r="N774" s="210"/>
      <c r="O774" s="210"/>
      <c r="P774" s="210"/>
      <c r="Q774" s="210"/>
      <c r="R774" s="210"/>
      <c r="S774" s="210"/>
      <c r="T774" s="210"/>
      <c r="U774" s="210"/>
      <c r="V774" s="210"/>
      <c r="W774" s="210"/>
      <c r="X774" s="210"/>
      <c r="Y774" s="210"/>
      <c r="Z774" s="210"/>
    </row>
    <row r="775" ht="12.75" customHeight="1">
      <c r="A775" s="625"/>
      <c r="B775" s="625"/>
      <c r="C775" s="625"/>
      <c r="D775" s="627"/>
      <c r="E775" s="210"/>
      <c r="F775" s="210"/>
      <c r="G775" s="210"/>
      <c r="H775" s="210"/>
      <c r="I775" s="627"/>
      <c r="J775" s="210"/>
      <c r="K775" s="210"/>
      <c r="L775" s="210"/>
      <c r="M775" s="628"/>
      <c r="N775" s="210"/>
      <c r="O775" s="210"/>
      <c r="P775" s="210"/>
      <c r="Q775" s="210"/>
      <c r="R775" s="210"/>
      <c r="S775" s="210"/>
      <c r="T775" s="210"/>
      <c r="U775" s="210"/>
      <c r="V775" s="210"/>
      <c r="W775" s="210"/>
      <c r="X775" s="210"/>
      <c r="Y775" s="210"/>
      <c r="Z775" s="210"/>
    </row>
    <row r="776" ht="12.75" customHeight="1">
      <c r="A776" s="625"/>
      <c r="B776" s="625"/>
      <c r="C776" s="625"/>
      <c r="D776" s="627"/>
      <c r="E776" s="210"/>
      <c r="F776" s="210"/>
      <c r="G776" s="210"/>
      <c r="H776" s="210"/>
      <c r="I776" s="627"/>
      <c r="J776" s="210"/>
      <c r="K776" s="210"/>
      <c r="L776" s="210"/>
      <c r="M776" s="628"/>
      <c r="N776" s="210"/>
      <c r="O776" s="210"/>
      <c r="P776" s="210"/>
      <c r="Q776" s="210"/>
      <c r="R776" s="210"/>
      <c r="S776" s="210"/>
      <c r="T776" s="210"/>
      <c r="U776" s="210"/>
      <c r="V776" s="210"/>
      <c r="W776" s="210"/>
      <c r="X776" s="210"/>
      <c r="Y776" s="210"/>
      <c r="Z776" s="210"/>
    </row>
    <row r="777" ht="12.75" customHeight="1">
      <c r="A777" s="625"/>
      <c r="B777" s="625"/>
      <c r="C777" s="625"/>
      <c r="D777" s="627"/>
      <c r="E777" s="210"/>
      <c r="F777" s="210"/>
      <c r="G777" s="210"/>
      <c r="H777" s="210"/>
      <c r="I777" s="627"/>
      <c r="J777" s="210"/>
      <c r="K777" s="210"/>
      <c r="L777" s="210"/>
      <c r="M777" s="628"/>
      <c r="N777" s="210"/>
      <c r="O777" s="210"/>
      <c r="P777" s="210"/>
      <c r="Q777" s="210"/>
      <c r="R777" s="210"/>
      <c r="S777" s="210"/>
      <c r="T777" s="210"/>
      <c r="U777" s="210"/>
      <c r="V777" s="210"/>
      <c r="W777" s="210"/>
      <c r="X777" s="210"/>
      <c r="Y777" s="210"/>
      <c r="Z777" s="210"/>
    </row>
    <row r="778" ht="12.75" customHeight="1">
      <c r="A778" s="625"/>
      <c r="B778" s="625"/>
      <c r="C778" s="625"/>
      <c r="D778" s="627"/>
      <c r="E778" s="210"/>
      <c r="F778" s="210"/>
      <c r="G778" s="210"/>
      <c r="H778" s="210"/>
      <c r="I778" s="627"/>
      <c r="J778" s="210"/>
      <c r="K778" s="210"/>
      <c r="L778" s="210"/>
      <c r="M778" s="628"/>
      <c r="N778" s="210"/>
      <c r="O778" s="210"/>
      <c r="P778" s="210"/>
      <c r="Q778" s="210"/>
      <c r="R778" s="210"/>
      <c r="S778" s="210"/>
      <c r="T778" s="210"/>
      <c r="U778" s="210"/>
      <c r="V778" s="210"/>
      <c r="W778" s="210"/>
      <c r="X778" s="210"/>
      <c r="Y778" s="210"/>
      <c r="Z778" s="210"/>
    </row>
    <row r="779" ht="12.75" customHeight="1">
      <c r="A779" s="625"/>
      <c r="B779" s="625"/>
      <c r="C779" s="625"/>
      <c r="D779" s="627"/>
      <c r="E779" s="210"/>
      <c r="F779" s="210"/>
      <c r="G779" s="210"/>
      <c r="H779" s="210"/>
      <c r="I779" s="627"/>
      <c r="J779" s="210"/>
      <c r="K779" s="210"/>
      <c r="L779" s="210"/>
      <c r="M779" s="628"/>
      <c r="N779" s="210"/>
      <c r="O779" s="210"/>
      <c r="P779" s="210"/>
      <c r="Q779" s="210"/>
      <c r="R779" s="210"/>
      <c r="S779" s="210"/>
      <c r="T779" s="210"/>
      <c r="U779" s="210"/>
      <c r="V779" s="210"/>
      <c r="W779" s="210"/>
      <c r="X779" s="210"/>
      <c r="Y779" s="210"/>
      <c r="Z779" s="210"/>
    </row>
    <row r="780" ht="12.75" customHeight="1">
      <c r="A780" s="625"/>
      <c r="B780" s="625"/>
      <c r="C780" s="625"/>
      <c r="D780" s="627"/>
      <c r="E780" s="210"/>
      <c r="F780" s="210"/>
      <c r="G780" s="210"/>
      <c r="H780" s="210"/>
      <c r="I780" s="627"/>
      <c r="J780" s="210"/>
      <c r="K780" s="210"/>
      <c r="L780" s="210"/>
      <c r="M780" s="628"/>
      <c r="N780" s="210"/>
      <c r="O780" s="210"/>
      <c r="P780" s="210"/>
      <c r="Q780" s="210"/>
      <c r="R780" s="210"/>
      <c r="S780" s="210"/>
      <c r="T780" s="210"/>
      <c r="U780" s="210"/>
      <c r="V780" s="210"/>
      <c r="W780" s="210"/>
      <c r="X780" s="210"/>
      <c r="Y780" s="210"/>
      <c r="Z780" s="210"/>
    </row>
    <row r="781" ht="12.75" customHeight="1">
      <c r="A781" s="625"/>
      <c r="B781" s="625"/>
      <c r="C781" s="625"/>
      <c r="D781" s="627"/>
      <c r="E781" s="210"/>
      <c r="F781" s="210"/>
      <c r="G781" s="210"/>
      <c r="H781" s="210"/>
      <c r="I781" s="627"/>
      <c r="J781" s="210"/>
      <c r="K781" s="210"/>
      <c r="L781" s="210"/>
      <c r="M781" s="628"/>
      <c r="N781" s="210"/>
      <c r="O781" s="210"/>
      <c r="P781" s="210"/>
      <c r="Q781" s="210"/>
      <c r="R781" s="210"/>
      <c r="S781" s="210"/>
      <c r="T781" s="210"/>
      <c r="U781" s="210"/>
      <c r="V781" s="210"/>
      <c r="W781" s="210"/>
      <c r="X781" s="210"/>
      <c r="Y781" s="210"/>
      <c r="Z781" s="210"/>
    </row>
    <row r="782" ht="12.75" customHeight="1">
      <c r="A782" s="625"/>
      <c r="B782" s="625"/>
      <c r="C782" s="625"/>
      <c r="D782" s="627"/>
      <c r="E782" s="210"/>
      <c r="F782" s="210"/>
      <c r="G782" s="210"/>
      <c r="H782" s="210"/>
      <c r="I782" s="627"/>
      <c r="J782" s="210"/>
      <c r="K782" s="210"/>
      <c r="L782" s="210"/>
      <c r="M782" s="628"/>
      <c r="N782" s="210"/>
      <c r="O782" s="210"/>
      <c r="P782" s="210"/>
      <c r="Q782" s="210"/>
      <c r="R782" s="210"/>
      <c r="S782" s="210"/>
      <c r="T782" s="210"/>
      <c r="U782" s="210"/>
      <c r="V782" s="210"/>
      <c r="W782" s="210"/>
      <c r="X782" s="210"/>
      <c r="Y782" s="210"/>
      <c r="Z782" s="210"/>
    </row>
    <row r="783" ht="12.75" customHeight="1">
      <c r="A783" s="625"/>
      <c r="B783" s="625"/>
      <c r="C783" s="625"/>
      <c r="D783" s="627"/>
      <c r="E783" s="210"/>
      <c r="F783" s="210"/>
      <c r="G783" s="210"/>
      <c r="H783" s="210"/>
      <c r="I783" s="627"/>
      <c r="J783" s="210"/>
      <c r="K783" s="210"/>
      <c r="L783" s="210"/>
      <c r="M783" s="628"/>
      <c r="N783" s="210"/>
      <c r="O783" s="210"/>
      <c r="P783" s="210"/>
      <c r="Q783" s="210"/>
      <c r="R783" s="210"/>
      <c r="S783" s="210"/>
      <c r="T783" s="210"/>
      <c r="U783" s="210"/>
      <c r="V783" s="210"/>
      <c r="W783" s="210"/>
      <c r="X783" s="210"/>
      <c r="Y783" s="210"/>
      <c r="Z783" s="210"/>
    </row>
    <row r="784" ht="12.75" customHeight="1">
      <c r="A784" s="625"/>
      <c r="B784" s="625"/>
      <c r="C784" s="625"/>
      <c r="D784" s="627"/>
      <c r="E784" s="210"/>
      <c r="F784" s="210"/>
      <c r="G784" s="210"/>
      <c r="H784" s="210"/>
      <c r="I784" s="627"/>
      <c r="J784" s="210"/>
      <c r="K784" s="210"/>
      <c r="L784" s="210"/>
      <c r="M784" s="628"/>
      <c r="N784" s="210"/>
      <c r="O784" s="210"/>
      <c r="P784" s="210"/>
      <c r="Q784" s="210"/>
      <c r="R784" s="210"/>
      <c r="S784" s="210"/>
      <c r="T784" s="210"/>
      <c r="U784" s="210"/>
      <c r="V784" s="210"/>
      <c r="W784" s="210"/>
      <c r="X784" s="210"/>
      <c r="Y784" s="210"/>
      <c r="Z784" s="210"/>
    </row>
    <row r="785" ht="12.75" customHeight="1">
      <c r="A785" s="625"/>
      <c r="B785" s="625"/>
      <c r="C785" s="625"/>
      <c r="D785" s="627"/>
      <c r="E785" s="210"/>
      <c r="F785" s="210"/>
      <c r="G785" s="210"/>
      <c r="H785" s="210"/>
      <c r="I785" s="627"/>
      <c r="J785" s="210"/>
      <c r="K785" s="210"/>
      <c r="L785" s="210"/>
      <c r="M785" s="628"/>
      <c r="N785" s="210"/>
      <c r="O785" s="210"/>
      <c r="P785" s="210"/>
      <c r="Q785" s="210"/>
      <c r="R785" s="210"/>
      <c r="S785" s="210"/>
      <c r="T785" s="210"/>
      <c r="U785" s="210"/>
      <c r="V785" s="210"/>
      <c r="W785" s="210"/>
      <c r="X785" s="210"/>
      <c r="Y785" s="210"/>
      <c r="Z785" s="210"/>
    </row>
    <row r="786" ht="12.75" customHeight="1">
      <c r="A786" s="625"/>
      <c r="B786" s="625"/>
      <c r="C786" s="625"/>
      <c r="D786" s="627"/>
      <c r="E786" s="210"/>
      <c r="F786" s="210"/>
      <c r="G786" s="210"/>
      <c r="H786" s="210"/>
      <c r="I786" s="627"/>
      <c r="J786" s="210"/>
      <c r="K786" s="210"/>
      <c r="L786" s="210"/>
      <c r="M786" s="628"/>
      <c r="N786" s="210"/>
      <c r="O786" s="210"/>
      <c r="P786" s="210"/>
      <c r="Q786" s="210"/>
      <c r="R786" s="210"/>
      <c r="S786" s="210"/>
      <c r="T786" s="210"/>
      <c r="U786" s="210"/>
      <c r="V786" s="210"/>
      <c r="W786" s="210"/>
      <c r="X786" s="210"/>
      <c r="Y786" s="210"/>
      <c r="Z786" s="210"/>
    </row>
    <row r="787" ht="12.75" customHeight="1">
      <c r="A787" s="625"/>
      <c r="B787" s="625"/>
      <c r="C787" s="625"/>
      <c r="D787" s="627"/>
      <c r="E787" s="210"/>
      <c r="F787" s="210"/>
      <c r="G787" s="210"/>
      <c r="H787" s="210"/>
      <c r="I787" s="627"/>
      <c r="J787" s="210"/>
      <c r="K787" s="210"/>
      <c r="L787" s="210"/>
      <c r="M787" s="628"/>
      <c r="N787" s="210"/>
      <c r="O787" s="210"/>
      <c r="P787" s="210"/>
      <c r="Q787" s="210"/>
      <c r="R787" s="210"/>
      <c r="S787" s="210"/>
      <c r="T787" s="210"/>
      <c r="U787" s="210"/>
      <c r="V787" s="210"/>
      <c r="W787" s="210"/>
      <c r="X787" s="210"/>
      <c r="Y787" s="210"/>
      <c r="Z787" s="210"/>
    </row>
    <row r="788" ht="12.75" customHeight="1">
      <c r="A788" s="625"/>
      <c r="B788" s="625"/>
      <c r="C788" s="625"/>
      <c r="D788" s="627"/>
      <c r="E788" s="210"/>
      <c r="F788" s="210"/>
      <c r="G788" s="210"/>
      <c r="H788" s="210"/>
      <c r="I788" s="627"/>
      <c r="J788" s="210"/>
      <c r="K788" s="210"/>
      <c r="L788" s="210"/>
      <c r="M788" s="628"/>
      <c r="N788" s="210"/>
      <c r="O788" s="210"/>
      <c r="P788" s="210"/>
      <c r="Q788" s="210"/>
      <c r="R788" s="210"/>
      <c r="S788" s="210"/>
      <c r="T788" s="210"/>
      <c r="U788" s="210"/>
      <c r="V788" s="210"/>
      <c r="W788" s="210"/>
      <c r="X788" s="210"/>
      <c r="Y788" s="210"/>
      <c r="Z788" s="210"/>
    </row>
    <row r="789" ht="12.75" customHeight="1">
      <c r="A789" s="625"/>
      <c r="B789" s="625"/>
      <c r="C789" s="625"/>
      <c r="D789" s="627"/>
      <c r="E789" s="210"/>
      <c r="F789" s="210"/>
      <c r="G789" s="210"/>
      <c r="H789" s="210"/>
      <c r="I789" s="627"/>
      <c r="J789" s="210"/>
      <c r="K789" s="210"/>
      <c r="L789" s="210"/>
      <c r="M789" s="628"/>
      <c r="N789" s="210"/>
      <c r="O789" s="210"/>
      <c r="P789" s="210"/>
      <c r="Q789" s="210"/>
      <c r="R789" s="210"/>
      <c r="S789" s="210"/>
      <c r="T789" s="210"/>
      <c r="U789" s="210"/>
      <c r="V789" s="210"/>
      <c r="W789" s="210"/>
      <c r="X789" s="210"/>
      <c r="Y789" s="210"/>
      <c r="Z789" s="210"/>
    </row>
    <row r="790" ht="12.75" customHeight="1">
      <c r="A790" s="625"/>
      <c r="B790" s="625"/>
      <c r="C790" s="625"/>
      <c r="D790" s="627"/>
      <c r="E790" s="210"/>
      <c r="F790" s="210"/>
      <c r="G790" s="210"/>
      <c r="H790" s="210"/>
      <c r="I790" s="627"/>
      <c r="J790" s="210"/>
      <c r="K790" s="210"/>
      <c r="L790" s="210"/>
      <c r="M790" s="628"/>
      <c r="N790" s="210"/>
      <c r="O790" s="210"/>
      <c r="P790" s="210"/>
      <c r="Q790" s="210"/>
      <c r="R790" s="210"/>
      <c r="S790" s="210"/>
      <c r="T790" s="210"/>
      <c r="U790" s="210"/>
      <c r="V790" s="210"/>
      <c r="W790" s="210"/>
      <c r="X790" s="210"/>
      <c r="Y790" s="210"/>
      <c r="Z790" s="210"/>
    </row>
    <row r="791" ht="12.75" customHeight="1">
      <c r="A791" s="625"/>
      <c r="B791" s="625"/>
      <c r="C791" s="625"/>
      <c r="D791" s="627"/>
      <c r="E791" s="210"/>
      <c r="F791" s="210"/>
      <c r="G791" s="210"/>
      <c r="H791" s="210"/>
      <c r="I791" s="627"/>
      <c r="J791" s="210"/>
      <c r="K791" s="210"/>
      <c r="L791" s="210"/>
      <c r="M791" s="628"/>
      <c r="N791" s="210"/>
      <c r="O791" s="210"/>
      <c r="P791" s="210"/>
      <c r="Q791" s="210"/>
      <c r="R791" s="210"/>
      <c r="S791" s="210"/>
      <c r="T791" s="210"/>
      <c r="U791" s="210"/>
      <c r="V791" s="210"/>
      <c r="W791" s="210"/>
      <c r="X791" s="210"/>
      <c r="Y791" s="210"/>
      <c r="Z791" s="210"/>
    </row>
    <row r="792" ht="12.75" customHeight="1">
      <c r="A792" s="625"/>
      <c r="B792" s="625"/>
      <c r="C792" s="625"/>
      <c r="D792" s="627"/>
      <c r="E792" s="210"/>
      <c r="F792" s="210"/>
      <c r="G792" s="210"/>
      <c r="H792" s="210"/>
      <c r="I792" s="627"/>
      <c r="J792" s="210"/>
      <c r="K792" s="210"/>
      <c r="L792" s="210"/>
      <c r="M792" s="628"/>
      <c r="N792" s="210"/>
      <c r="O792" s="210"/>
      <c r="P792" s="210"/>
      <c r="Q792" s="210"/>
      <c r="R792" s="210"/>
      <c r="S792" s="210"/>
      <c r="T792" s="210"/>
      <c r="U792" s="210"/>
      <c r="V792" s="210"/>
      <c r="W792" s="210"/>
      <c r="X792" s="210"/>
      <c r="Y792" s="210"/>
      <c r="Z792" s="210"/>
    </row>
    <row r="793" ht="12.75" customHeight="1">
      <c r="A793" s="625"/>
      <c r="B793" s="625"/>
      <c r="C793" s="625"/>
      <c r="D793" s="627"/>
      <c r="E793" s="210"/>
      <c r="F793" s="210"/>
      <c r="G793" s="210"/>
      <c r="H793" s="210"/>
      <c r="I793" s="627"/>
      <c r="J793" s="210"/>
      <c r="K793" s="210"/>
      <c r="L793" s="210"/>
      <c r="M793" s="628"/>
      <c r="N793" s="210"/>
      <c r="O793" s="210"/>
      <c r="P793" s="210"/>
      <c r="Q793" s="210"/>
      <c r="R793" s="210"/>
      <c r="S793" s="210"/>
      <c r="T793" s="210"/>
      <c r="U793" s="210"/>
      <c r="V793" s="210"/>
      <c r="W793" s="210"/>
      <c r="X793" s="210"/>
      <c r="Y793" s="210"/>
      <c r="Z793" s="210"/>
    </row>
    <row r="794" ht="12.75" customHeight="1">
      <c r="A794" s="625"/>
      <c r="B794" s="625"/>
      <c r="C794" s="625"/>
      <c r="D794" s="627"/>
      <c r="E794" s="210"/>
      <c r="F794" s="210"/>
      <c r="G794" s="210"/>
      <c r="H794" s="210"/>
      <c r="I794" s="627"/>
      <c r="J794" s="210"/>
      <c r="K794" s="210"/>
      <c r="L794" s="210"/>
      <c r="M794" s="628"/>
      <c r="N794" s="210"/>
      <c r="O794" s="210"/>
      <c r="P794" s="210"/>
      <c r="Q794" s="210"/>
      <c r="R794" s="210"/>
      <c r="S794" s="210"/>
      <c r="T794" s="210"/>
      <c r="U794" s="210"/>
      <c r="V794" s="210"/>
      <c r="W794" s="210"/>
      <c r="X794" s="210"/>
      <c r="Y794" s="210"/>
      <c r="Z794" s="210"/>
    </row>
    <row r="795" ht="12.75" customHeight="1">
      <c r="A795" s="625"/>
      <c r="B795" s="625"/>
      <c r="C795" s="625"/>
      <c r="D795" s="627"/>
      <c r="E795" s="210"/>
      <c r="F795" s="210"/>
      <c r="G795" s="210"/>
      <c r="H795" s="210"/>
      <c r="I795" s="627"/>
      <c r="J795" s="210"/>
      <c r="K795" s="210"/>
      <c r="L795" s="210"/>
      <c r="M795" s="628"/>
      <c r="N795" s="210"/>
      <c r="O795" s="210"/>
      <c r="P795" s="210"/>
      <c r="Q795" s="210"/>
      <c r="R795" s="210"/>
      <c r="S795" s="210"/>
      <c r="T795" s="210"/>
      <c r="U795" s="210"/>
      <c r="V795" s="210"/>
      <c r="W795" s="210"/>
      <c r="X795" s="210"/>
      <c r="Y795" s="210"/>
      <c r="Z795" s="210"/>
    </row>
    <row r="796" ht="12.75" customHeight="1">
      <c r="A796" s="625"/>
      <c r="B796" s="625"/>
      <c r="C796" s="625"/>
      <c r="D796" s="627"/>
      <c r="E796" s="210"/>
      <c r="F796" s="210"/>
      <c r="G796" s="210"/>
      <c r="H796" s="210"/>
      <c r="I796" s="627"/>
      <c r="J796" s="210"/>
      <c r="K796" s="210"/>
      <c r="L796" s="210"/>
      <c r="M796" s="628"/>
      <c r="N796" s="210"/>
      <c r="O796" s="210"/>
      <c r="P796" s="210"/>
      <c r="Q796" s="210"/>
      <c r="R796" s="210"/>
      <c r="S796" s="210"/>
      <c r="T796" s="210"/>
      <c r="U796" s="210"/>
      <c r="V796" s="210"/>
      <c r="W796" s="210"/>
      <c r="X796" s="210"/>
      <c r="Y796" s="210"/>
      <c r="Z796" s="210"/>
    </row>
    <row r="797" ht="12.75" customHeight="1">
      <c r="A797" s="625"/>
      <c r="B797" s="625"/>
      <c r="C797" s="625"/>
      <c r="D797" s="627"/>
      <c r="E797" s="210"/>
      <c r="F797" s="210"/>
      <c r="G797" s="210"/>
      <c r="H797" s="210"/>
      <c r="I797" s="627"/>
      <c r="J797" s="210"/>
      <c r="K797" s="210"/>
      <c r="L797" s="210"/>
      <c r="M797" s="628"/>
      <c r="N797" s="210"/>
      <c r="O797" s="210"/>
      <c r="P797" s="210"/>
      <c r="Q797" s="210"/>
      <c r="R797" s="210"/>
      <c r="S797" s="210"/>
      <c r="T797" s="210"/>
      <c r="U797" s="210"/>
      <c r="V797" s="210"/>
      <c r="W797" s="210"/>
      <c r="X797" s="210"/>
      <c r="Y797" s="210"/>
      <c r="Z797" s="210"/>
    </row>
    <row r="798" ht="12.75" customHeight="1">
      <c r="A798" s="625"/>
      <c r="B798" s="625"/>
      <c r="C798" s="625"/>
      <c r="D798" s="627"/>
      <c r="E798" s="210"/>
      <c r="F798" s="210"/>
      <c r="G798" s="210"/>
      <c r="H798" s="210"/>
      <c r="I798" s="627"/>
      <c r="J798" s="210"/>
      <c r="K798" s="210"/>
      <c r="L798" s="210"/>
      <c r="M798" s="628"/>
      <c r="N798" s="210"/>
      <c r="O798" s="210"/>
      <c r="P798" s="210"/>
      <c r="Q798" s="210"/>
      <c r="R798" s="210"/>
      <c r="S798" s="210"/>
      <c r="T798" s="210"/>
      <c r="U798" s="210"/>
      <c r="V798" s="210"/>
      <c r="W798" s="210"/>
      <c r="X798" s="210"/>
      <c r="Y798" s="210"/>
      <c r="Z798" s="210"/>
    </row>
    <row r="799" ht="12.75" customHeight="1">
      <c r="A799" s="625"/>
      <c r="B799" s="625"/>
      <c r="C799" s="625"/>
      <c r="D799" s="627"/>
      <c r="E799" s="210"/>
      <c r="F799" s="210"/>
      <c r="G799" s="210"/>
      <c r="H799" s="210"/>
      <c r="I799" s="627"/>
      <c r="J799" s="210"/>
      <c r="K799" s="210"/>
      <c r="L799" s="210"/>
      <c r="M799" s="628"/>
      <c r="N799" s="210"/>
      <c r="O799" s="210"/>
      <c r="P799" s="210"/>
      <c r="Q799" s="210"/>
      <c r="R799" s="210"/>
      <c r="S799" s="210"/>
      <c r="T799" s="210"/>
      <c r="U799" s="210"/>
      <c r="V799" s="210"/>
      <c r="W799" s="210"/>
      <c r="X799" s="210"/>
      <c r="Y799" s="210"/>
      <c r="Z799" s="210"/>
    </row>
    <row r="800" ht="12.75" customHeight="1">
      <c r="A800" s="625"/>
      <c r="B800" s="625"/>
      <c r="C800" s="625"/>
      <c r="D800" s="627"/>
      <c r="E800" s="210"/>
      <c r="F800" s="210"/>
      <c r="G800" s="210"/>
      <c r="H800" s="210"/>
      <c r="I800" s="627"/>
      <c r="J800" s="210"/>
      <c r="K800" s="210"/>
      <c r="L800" s="210"/>
      <c r="M800" s="628"/>
      <c r="N800" s="210"/>
      <c r="O800" s="210"/>
      <c r="P800" s="210"/>
      <c r="Q800" s="210"/>
      <c r="R800" s="210"/>
      <c r="S800" s="210"/>
      <c r="T800" s="210"/>
      <c r="U800" s="210"/>
      <c r="V800" s="210"/>
      <c r="W800" s="210"/>
      <c r="X800" s="210"/>
      <c r="Y800" s="210"/>
      <c r="Z800" s="210"/>
    </row>
    <row r="801" ht="12.75" customHeight="1">
      <c r="A801" s="625"/>
      <c r="B801" s="625"/>
      <c r="C801" s="625"/>
      <c r="D801" s="627"/>
      <c r="E801" s="210"/>
      <c r="F801" s="210"/>
      <c r="G801" s="210"/>
      <c r="H801" s="210"/>
      <c r="I801" s="627"/>
      <c r="J801" s="210"/>
      <c r="K801" s="210"/>
      <c r="L801" s="210"/>
      <c r="M801" s="628"/>
      <c r="N801" s="210"/>
      <c r="O801" s="210"/>
      <c r="P801" s="210"/>
      <c r="Q801" s="210"/>
      <c r="R801" s="210"/>
      <c r="S801" s="210"/>
      <c r="T801" s="210"/>
      <c r="U801" s="210"/>
      <c r="V801" s="210"/>
      <c r="W801" s="210"/>
      <c r="X801" s="210"/>
      <c r="Y801" s="210"/>
      <c r="Z801" s="210"/>
    </row>
    <row r="802" ht="12.75" customHeight="1">
      <c r="A802" s="625"/>
      <c r="B802" s="625"/>
      <c r="C802" s="625"/>
      <c r="D802" s="627"/>
      <c r="E802" s="210"/>
      <c r="F802" s="210"/>
      <c r="G802" s="210"/>
      <c r="H802" s="210"/>
      <c r="I802" s="627"/>
      <c r="J802" s="210"/>
      <c r="K802" s="210"/>
      <c r="L802" s="210"/>
      <c r="M802" s="628"/>
      <c r="N802" s="210"/>
      <c r="O802" s="210"/>
      <c r="P802" s="210"/>
      <c r="Q802" s="210"/>
      <c r="R802" s="210"/>
      <c r="S802" s="210"/>
      <c r="T802" s="210"/>
      <c r="U802" s="210"/>
      <c r="V802" s="210"/>
      <c r="W802" s="210"/>
      <c r="X802" s="210"/>
      <c r="Y802" s="210"/>
      <c r="Z802" s="210"/>
    </row>
    <row r="803" ht="12.75" customHeight="1">
      <c r="A803" s="625"/>
      <c r="B803" s="625"/>
      <c r="C803" s="625"/>
      <c r="D803" s="627"/>
      <c r="E803" s="210"/>
      <c r="F803" s="210"/>
      <c r="G803" s="210"/>
      <c r="H803" s="210"/>
      <c r="I803" s="627"/>
      <c r="J803" s="210"/>
      <c r="K803" s="210"/>
      <c r="L803" s="210"/>
      <c r="M803" s="628"/>
      <c r="N803" s="210"/>
      <c r="O803" s="210"/>
      <c r="P803" s="210"/>
      <c r="Q803" s="210"/>
      <c r="R803" s="210"/>
      <c r="S803" s="210"/>
      <c r="T803" s="210"/>
      <c r="U803" s="210"/>
      <c r="V803" s="210"/>
      <c r="W803" s="210"/>
      <c r="X803" s="210"/>
      <c r="Y803" s="210"/>
      <c r="Z803" s="210"/>
    </row>
    <row r="804" ht="12.75" customHeight="1">
      <c r="A804" s="625"/>
      <c r="B804" s="625"/>
      <c r="C804" s="625"/>
      <c r="D804" s="627"/>
      <c r="E804" s="210"/>
      <c r="F804" s="210"/>
      <c r="G804" s="210"/>
      <c r="H804" s="210"/>
      <c r="I804" s="627"/>
      <c r="J804" s="210"/>
      <c r="K804" s="210"/>
      <c r="L804" s="210"/>
      <c r="M804" s="628"/>
      <c r="N804" s="210"/>
      <c r="O804" s="210"/>
      <c r="P804" s="210"/>
      <c r="Q804" s="210"/>
      <c r="R804" s="210"/>
      <c r="S804" s="210"/>
      <c r="T804" s="210"/>
      <c r="U804" s="210"/>
      <c r="V804" s="210"/>
      <c r="W804" s="210"/>
      <c r="X804" s="210"/>
      <c r="Y804" s="210"/>
      <c r="Z804" s="210"/>
    </row>
    <row r="805" ht="12.75" customHeight="1">
      <c r="A805" s="625"/>
      <c r="B805" s="625"/>
      <c r="C805" s="625"/>
      <c r="D805" s="627"/>
      <c r="E805" s="210"/>
      <c r="F805" s="210"/>
      <c r="G805" s="210"/>
      <c r="H805" s="210"/>
      <c r="I805" s="627"/>
      <c r="J805" s="210"/>
      <c r="K805" s="210"/>
      <c r="L805" s="210"/>
      <c r="M805" s="628"/>
      <c r="N805" s="210"/>
      <c r="O805" s="210"/>
      <c r="P805" s="210"/>
      <c r="Q805" s="210"/>
      <c r="R805" s="210"/>
      <c r="S805" s="210"/>
      <c r="T805" s="210"/>
      <c r="U805" s="210"/>
      <c r="V805" s="210"/>
      <c r="W805" s="210"/>
      <c r="X805" s="210"/>
      <c r="Y805" s="210"/>
      <c r="Z805" s="210"/>
    </row>
    <row r="806" ht="12.75" customHeight="1">
      <c r="A806" s="625"/>
      <c r="B806" s="625"/>
      <c r="C806" s="625"/>
      <c r="D806" s="627"/>
      <c r="E806" s="210"/>
      <c r="F806" s="210"/>
      <c r="G806" s="210"/>
      <c r="H806" s="210"/>
      <c r="I806" s="627"/>
      <c r="J806" s="210"/>
      <c r="K806" s="210"/>
      <c r="L806" s="210"/>
      <c r="M806" s="628"/>
      <c r="N806" s="210"/>
      <c r="O806" s="210"/>
      <c r="P806" s="210"/>
      <c r="Q806" s="210"/>
      <c r="R806" s="210"/>
      <c r="S806" s="210"/>
      <c r="T806" s="210"/>
      <c r="U806" s="210"/>
      <c r="V806" s="210"/>
      <c r="W806" s="210"/>
      <c r="X806" s="210"/>
      <c r="Y806" s="210"/>
      <c r="Z806" s="210"/>
    </row>
    <row r="807" ht="12.75" customHeight="1">
      <c r="A807" s="625"/>
      <c r="B807" s="625"/>
      <c r="C807" s="625"/>
      <c r="D807" s="627"/>
      <c r="E807" s="210"/>
      <c r="F807" s="210"/>
      <c r="G807" s="210"/>
      <c r="H807" s="210"/>
      <c r="I807" s="627"/>
      <c r="J807" s="210"/>
      <c r="K807" s="210"/>
      <c r="L807" s="210"/>
      <c r="M807" s="628"/>
      <c r="N807" s="210"/>
      <c r="O807" s="210"/>
      <c r="P807" s="210"/>
      <c r="Q807" s="210"/>
      <c r="R807" s="210"/>
      <c r="S807" s="210"/>
      <c r="T807" s="210"/>
      <c r="U807" s="210"/>
      <c r="V807" s="210"/>
      <c r="W807" s="210"/>
      <c r="X807" s="210"/>
      <c r="Y807" s="210"/>
      <c r="Z807" s="210"/>
    </row>
    <row r="808" ht="12.75" customHeight="1">
      <c r="A808" s="625"/>
      <c r="B808" s="625"/>
      <c r="C808" s="625"/>
      <c r="D808" s="627"/>
      <c r="E808" s="210"/>
      <c r="F808" s="210"/>
      <c r="G808" s="210"/>
      <c r="H808" s="210"/>
      <c r="I808" s="627"/>
      <c r="J808" s="210"/>
      <c r="K808" s="210"/>
      <c r="L808" s="210"/>
      <c r="M808" s="628"/>
      <c r="N808" s="210"/>
      <c r="O808" s="210"/>
      <c r="P808" s="210"/>
      <c r="Q808" s="210"/>
      <c r="R808" s="210"/>
      <c r="S808" s="210"/>
      <c r="T808" s="210"/>
      <c r="U808" s="210"/>
      <c r="V808" s="210"/>
      <c r="W808" s="210"/>
      <c r="X808" s="210"/>
      <c r="Y808" s="210"/>
      <c r="Z808" s="210"/>
    </row>
    <row r="809" ht="12.75" customHeight="1">
      <c r="A809" s="625"/>
      <c r="B809" s="625"/>
      <c r="C809" s="625"/>
      <c r="D809" s="627"/>
      <c r="E809" s="210"/>
      <c r="F809" s="210"/>
      <c r="G809" s="210"/>
      <c r="H809" s="210"/>
      <c r="I809" s="627"/>
      <c r="J809" s="210"/>
      <c r="K809" s="210"/>
      <c r="L809" s="210"/>
      <c r="M809" s="628"/>
      <c r="N809" s="210"/>
      <c r="O809" s="210"/>
      <c r="P809" s="210"/>
      <c r="Q809" s="210"/>
      <c r="R809" s="210"/>
      <c r="S809" s="210"/>
      <c r="T809" s="210"/>
      <c r="U809" s="210"/>
      <c r="V809" s="210"/>
      <c r="W809" s="210"/>
      <c r="X809" s="210"/>
      <c r="Y809" s="210"/>
      <c r="Z809" s="210"/>
    </row>
    <row r="810" ht="12.75" customHeight="1">
      <c r="A810" s="625"/>
      <c r="B810" s="625"/>
      <c r="C810" s="625"/>
      <c r="D810" s="627"/>
      <c r="E810" s="210"/>
      <c r="F810" s="210"/>
      <c r="G810" s="210"/>
      <c r="H810" s="210"/>
      <c r="I810" s="627"/>
      <c r="J810" s="210"/>
      <c r="K810" s="210"/>
      <c r="L810" s="210"/>
      <c r="M810" s="628"/>
      <c r="N810" s="210"/>
      <c r="O810" s="210"/>
      <c r="P810" s="210"/>
      <c r="Q810" s="210"/>
      <c r="R810" s="210"/>
      <c r="S810" s="210"/>
      <c r="T810" s="210"/>
      <c r="U810" s="210"/>
      <c r="V810" s="210"/>
      <c r="W810" s="210"/>
      <c r="X810" s="210"/>
      <c r="Y810" s="210"/>
      <c r="Z810" s="210"/>
    </row>
    <row r="811" ht="12.75" customHeight="1">
      <c r="A811" s="625"/>
      <c r="B811" s="625"/>
      <c r="C811" s="625"/>
      <c r="D811" s="627"/>
      <c r="E811" s="210"/>
      <c r="F811" s="210"/>
      <c r="G811" s="210"/>
      <c r="H811" s="210"/>
      <c r="I811" s="627"/>
      <c r="J811" s="210"/>
      <c r="K811" s="210"/>
      <c r="L811" s="210"/>
      <c r="M811" s="628"/>
      <c r="N811" s="210"/>
      <c r="O811" s="210"/>
      <c r="P811" s="210"/>
      <c r="Q811" s="210"/>
      <c r="R811" s="210"/>
      <c r="S811" s="210"/>
      <c r="T811" s="210"/>
      <c r="U811" s="210"/>
      <c r="V811" s="210"/>
      <c r="W811" s="210"/>
      <c r="X811" s="210"/>
      <c r="Y811" s="210"/>
      <c r="Z811" s="210"/>
    </row>
    <row r="812" ht="12.75" customHeight="1">
      <c r="A812" s="625"/>
      <c r="B812" s="625"/>
      <c r="C812" s="625"/>
      <c r="D812" s="627"/>
      <c r="E812" s="210"/>
      <c r="F812" s="210"/>
      <c r="G812" s="210"/>
      <c r="H812" s="210"/>
      <c r="I812" s="627"/>
      <c r="J812" s="210"/>
      <c r="K812" s="210"/>
      <c r="L812" s="210"/>
      <c r="M812" s="628"/>
      <c r="N812" s="210"/>
      <c r="O812" s="210"/>
      <c r="P812" s="210"/>
      <c r="Q812" s="210"/>
      <c r="R812" s="210"/>
      <c r="S812" s="210"/>
      <c r="T812" s="210"/>
      <c r="U812" s="210"/>
      <c r="V812" s="210"/>
      <c r="W812" s="210"/>
      <c r="X812" s="210"/>
      <c r="Y812" s="210"/>
      <c r="Z812" s="210"/>
    </row>
    <row r="813" ht="12.75" customHeight="1">
      <c r="A813" s="625"/>
      <c r="B813" s="625"/>
      <c r="C813" s="625"/>
      <c r="D813" s="627"/>
      <c r="E813" s="210"/>
      <c r="F813" s="210"/>
      <c r="G813" s="210"/>
      <c r="H813" s="210"/>
      <c r="I813" s="627"/>
      <c r="J813" s="210"/>
      <c r="K813" s="210"/>
      <c r="L813" s="210"/>
      <c r="M813" s="628"/>
      <c r="N813" s="210"/>
      <c r="O813" s="210"/>
      <c r="P813" s="210"/>
      <c r="Q813" s="210"/>
      <c r="R813" s="210"/>
      <c r="S813" s="210"/>
      <c r="T813" s="210"/>
      <c r="U813" s="210"/>
      <c r="V813" s="210"/>
      <c r="W813" s="210"/>
      <c r="X813" s="210"/>
      <c r="Y813" s="210"/>
      <c r="Z813" s="210"/>
    </row>
    <row r="814" ht="12.75" customHeight="1">
      <c r="A814" s="625"/>
      <c r="B814" s="625"/>
      <c r="C814" s="625"/>
      <c r="D814" s="627"/>
      <c r="E814" s="210"/>
      <c r="F814" s="210"/>
      <c r="G814" s="210"/>
      <c r="H814" s="210"/>
      <c r="I814" s="627"/>
      <c r="J814" s="210"/>
      <c r="K814" s="210"/>
      <c r="L814" s="210"/>
      <c r="M814" s="628"/>
      <c r="N814" s="210"/>
      <c r="O814" s="210"/>
      <c r="P814" s="210"/>
      <c r="Q814" s="210"/>
      <c r="R814" s="210"/>
      <c r="S814" s="210"/>
      <c r="T814" s="210"/>
      <c r="U814" s="210"/>
      <c r="V814" s="210"/>
      <c r="W814" s="210"/>
      <c r="X814" s="210"/>
      <c r="Y814" s="210"/>
      <c r="Z814" s="210"/>
    </row>
    <row r="815" ht="12.75" customHeight="1">
      <c r="A815" s="625"/>
      <c r="B815" s="625"/>
      <c r="C815" s="625"/>
      <c r="D815" s="627"/>
      <c r="E815" s="210"/>
      <c r="F815" s="210"/>
      <c r="G815" s="210"/>
      <c r="H815" s="210"/>
      <c r="I815" s="627"/>
      <c r="J815" s="210"/>
      <c r="K815" s="210"/>
      <c r="L815" s="210"/>
      <c r="M815" s="628"/>
      <c r="N815" s="210"/>
      <c r="O815" s="210"/>
      <c r="P815" s="210"/>
      <c r="Q815" s="210"/>
      <c r="R815" s="210"/>
      <c r="S815" s="210"/>
      <c r="T815" s="210"/>
      <c r="U815" s="210"/>
      <c r="V815" s="210"/>
      <c r="W815" s="210"/>
      <c r="X815" s="210"/>
      <c r="Y815" s="210"/>
      <c r="Z815" s="210"/>
    </row>
    <row r="816" ht="12.75" customHeight="1">
      <c r="A816" s="625"/>
      <c r="B816" s="625"/>
      <c r="C816" s="625"/>
      <c r="D816" s="627"/>
      <c r="E816" s="210"/>
      <c r="F816" s="210"/>
      <c r="G816" s="210"/>
      <c r="H816" s="210"/>
      <c r="I816" s="627"/>
      <c r="J816" s="210"/>
      <c r="K816" s="210"/>
      <c r="L816" s="210"/>
      <c r="M816" s="628"/>
      <c r="N816" s="210"/>
      <c r="O816" s="210"/>
      <c r="P816" s="210"/>
      <c r="Q816" s="210"/>
      <c r="R816" s="210"/>
      <c r="S816" s="210"/>
      <c r="T816" s="210"/>
      <c r="U816" s="210"/>
      <c r="V816" s="210"/>
      <c r="W816" s="210"/>
      <c r="X816" s="210"/>
      <c r="Y816" s="210"/>
      <c r="Z816" s="210"/>
    </row>
    <row r="817" ht="12.75" customHeight="1">
      <c r="A817" s="625"/>
      <c r="B817" s="625"/>
      <c r="C817" s="625"/>
      <c r="D817" s="627"/>
      <c r="E817" s="210"/>
      <c r="F817" s="210"/>
      <c r="G817" s="210"/>
      <c r="H817" s="210"/>
      <c r="I817" s="627"/>
      <c r="J817" s="210"/>
      <c r="K817" s="210"/>
      <c r="L817" s="210"/>
      <c r="M817" s="628"/>
      <c r="N817" s="210"/>
      <c r="O817" s="210"/>
      <c r="P817" s="210"/>
      <c r="Q817" s="210"/>
      <c r="R817" s="210"/>
      <c r="S817" s="210"/>
      <c r="T817" s="210"/>
      <c r="U817" s="210"/>
      <c r="V817" s="210"/>
      <c r="W817" s="210"/>
      <c r="X817" s="210"/>
      <c r="Y817" s="210"/>
      <c r="Z817" s="210"/>
    </row>
    <row r="818" ht="12.75" customHeight="1">
      <c r="A818" s="625"/>
      <c r="B818" s="625"/>
      <c r="C818" s="625"/>
      <c r="D818" s="627"/>
      <c r="E818" s="210"/>
      <c r="F818" s="210"/>
      <c r="G818" s="210"/>
      <c r="H818" s="210"/>
      <c r="I818" s="627"/>
      <c r="J818" s="210"/>
      <c r="K818" s="210"/>
      <c r="L818" s="210"/>
      <c r="M818" s="628"/>
      <c r="N818" s="210"/>
      <c r="O818" s="210"/>
      <c r="P818" s="210"/>
      <c r="Q818" s="210"/>
      <c r="R818" s="210"/>
      <c r="S818" s="210"/>
      <c r="T818" s="210"/>
      <c r="U818" s="210"/>
      <c r="V818" s="210"/>
      <c r="W818" s="210"/>
      <c r="X818" s="210"/>
      <c r="Y818" s="210"/>
      <c r="Z818" s="210"/>
    </row>
    <row r="819" ht="12.75" customHeight="1">
      <c r="A819" s="625"/>
      <c r="B819" s="625"/>
      <c r="C819" s="625"/>
      <c r="D819" s="627"/>
      <c r="E819" s="210"/>
      <c r="F819" s="210"/>
      <c r="G819" s="210"/>
      <c r="H819" s="210"/>
      <c r="I819" s="627"/>
      <c r="J819" s="210"/>
      <c r="K819" s="210"/>
      <c r="L819" s="210"/>
      <c r="M819" s="628"/>
      <c r="N819" s="210"/>
      <c r="O819" s="210"/>
      <c r="P819" s="210"/>
      <c r="Q819" s="210"/>
      <c r="R819" s="210"/>
      <c r="S819" s="210"/>
      <c r="T819" s="210"/>
      <c r="U819" s="210"/>
      <c r="V819" s="210"/>
      <c r="W819" s="210"/>
      <c r="X819" s="210"/>
      <c r="Y819" s="210"/>
      <c r="Z819" s="210"/>
    </row>
    <row r="820" ht="12.75" customHeight="1">
      <c r="A820" s="625"/>
      <c r="B820" s="625"/>
      <c r="C820" s="625"/>
      <c r="D820" s="627"/>
      <c r="E820" s="210"/>
      <c r="F820" s="210"/>
      <c r="G820" s="210"/>
      <c r="H820" s="210"/>
      <c r="I820" s="627"/>
      <c r="J820" s="210"/>
      <c r="K820" s="210"/>
      <c r="L820" s="210"/>
      <c r="M820" s="628"/>
      <c r="N820" s="210"/>
      <c r="O820" s="210"/>
      <c r="P820" s="210"/>
      <c r="Q820" s="210"/>
      <c r="R820" s="210"/>
      <c r="S820" s="210"/>
      <c r="T820" s="210"/>
      <c r="U820" s="210"/>
      <c r="V820" s="210"/>
      <c r="W820" s="210"/>
      <c r="X820" s="210"/>
      <c r="Y820" s="210"/>
      <c r="Z820" s="210"/>
    </row>
    <row r="821" ht="12.75" customHeight="1">
      <c r="A821" s="625"/>
      <c r="B821" s="625"/>
      <c r="C821" s="625"/>
      <c r="D821" s="627"/>
      <c r="E821" s="210"/>
      <c r="F821" s="210"/>
      <c r="G821" s="210"/>
      <c r="H821" s="210"/>
      <c r="I821" s="627"/>
      <c r="J821" s="210"/>
      <c r="K821" s="210"/>
      <c r="L821" s="210"/>
      <c r="M821" s="628"/>
      <c r="N821" s="210"/>
      <c r="O821" s="210"/>
      <c r="P821" s="210"/>
      <c r="Q821" s="210"/>
      <c r="R821" s="210"/>
      <c r="S821" s="210"/>
      <c r="T821" s="210"/>
      <c r="U821" s="210"/>
      <c r="V821" s="210"/>
      <c r="W821" s="210"/>
      <c r="X821" s="210"/>
      <c r="Y821" s="210"/>
      <c r="Z821" s="210"/>
    </row>
    <row r="822" ht="12.75" customHeight="1">
      <c r="A822" s="625"/>
      <c r="B822" s="625"/>
      <c r="C822" s="625"/>
      <c r="D822" s="627"/>
      <c r="E822" s="210"/>
      <c r="F822" s="210"/>
      <c r="G822" s="210"/>
      <c r="H822" s="210"/>
      <c r="I822" s="627"/>
      <c r="J822" s="210"/>
      <c r="K822" s="210"/>
      <c r="L822" s="210"/>
      <c r="M822" s="628"/>
      <c r="N822" s="210"/>
      <c r="O822" s="210"/>
      <c r="P822" s="210"/>
      <c r="Q822" s="210"/>
      <c r="R822" s="210"/>
      <c r="S822" s="210"/>
      <c r="T822" s="210"/>
      <c r="U822" s="210"/>
      <c r="V822" s="210"/>
      <c r="W822" s="210"/>
      <c r="X822" s="210"/>
      <c r="Y822" s="210"/>
      <c r="Z822" s="210"/>
    </row>
    <row r="823" ht="12.75" customHeight="1">
      <c r="A823" s="625"/>
      <c r="B823" s="625"/>
      <c r="C823" s="625"/>
      <c r="D823" s="627"/>
      <c r="E823" s="210"/>
      <c r="F823" s="210"/>
      <c r="G823" s="210"/>
      <c r="H823" s="210"/>
      <c r="I823" s="627"/>
      <c r="J823" s="210"/>
      <c r="K823" s="210"/>
      <c r="L823" s="210"/>
      <c r="M823" s="628"/>
      <c r="N823" s="210"/>
      <c r="O823" s="210"/>
      <c r="P823" s="210"/>
      <c r="Q823" s="210"/>
      <c r="R823" s="210"/>
      <c r="S823" s="210"/>
      <c r="T823" s="210"/>
      <c r="U823" s="210"/>
      <c r="V823" s="210"/>
      <c r="W823" s="210"/>
      <c r="X823" s="210"/>
      <c r="Y823" s="210"/>
      <c r="Z823" s="210"/>
    </row>
    <row r="824" ht="12.75" customHeight="1">
      <c r="A824" s="625"/>
      <c r="B824" s="625"/>
      <c r="C824" s="625"/>
      <c r="D824" s="627"/>
      <c r="E824" s="210"/>
      <c r="F824" s="210"/>
      <c r="G824" s="210"/>
      <c r="H824" s="210"/>
      <c r="I824" s="627"/>
      <c r="J824" s="210"/>
      <c r="K824" s="210"/>
      <c r="L824" s="210"/>
      <c r="M824" s="628"/>
      <c r="N824" s="210"/>
      <c r="O824" s="210"/>
      <c r="P824" s="210"/>
      <c r="Q824" s="210"/>
      <c r="R824" s="210"/>
      <c r="S824" s="210"/>
      <c r="T824" s="210"/>
      <c r="U824" s="210"/>
      <c r="V824" s="210"/>
      <c r="W824" s="210"/>
      <c r="X824" s="210"/>
      <c r="Y824" s="210"/>
      <c r="Z824" s="210"/>
    </row>
    <row r="825" ht="12.75" customHeight="1">
      <c r="A825" s="625"/>
      <c r="B825" s="625"/>
      <c r="C825" s="625"/>
      <c r="D825" s="627"/>
      <c r="E825" s="210"/>
      <c r="F825" s="210"/>
      <c r="G825" s="210"/>
      <c r="H825" s="210"/>
      <c r="I825" s="627"/>
      <c r="J825" s="210"/>
      <c r="K825" s="210"/>
      <c r="L825" s="210"/>
      <c r="M825" s="628"/>
      <c r="N825" s="210"/>
      <c r="O825" s="210"/>
      <c r="P825" s="210"/>
      <c r="Q825" s="210"/>
      <c r="R825" s="210"/>
      <c r="S825" s="210"/>
      <c r="T825" s="210"/>
      <c r="U825" s="210"/>
      <c r="V825" s="210"/>
      <c r="W825" s="210"/>
      <c r="X825" s="210"/>
      <c r="Y825" s="210"/>
      <c r="Z825" s="210"/>
    </row>
    <row r="826" ht="12.75" customHeight="1">
      <c r="A826" s="625"/>
      <c r="B826" s="625"/>
      <c r="C826" s="625"/>
      <c r="D826" s="627"/>
      <c r="E826" s="210"/>
      <c r="F826" s="210"/>
      <c r="G826" s="210"/>
      <c r="H826" s="210"/>
      <c r="I826" s="627"/>
      <c r="J826" s="210"/>
      <c r="K826" s="210"/>
      <c r="L826" s="210"/>
      <c r="M826" s="628"/>
      <c r="N826" s="210"/>
      <c r="O826" s="210"/>
      <c r="P826" s="210"/>
      <c r="Q826" s="210"/>
      <c r="R826" s="210"/>
      <c r="S826" s="210"/>
      <c r="T826" s="210"/>
      <c r="U826" s="210"/>
      <c r="V826" s="210"/>
      <c r="W826" s="210"/>
      <c r="X826" s="210"/>
      <c r="Y826" s="210"/>
      <c r="Z826" s="210"/>
    </row>
    <row r="827" ht="12.75" customHeight="1">
      <c r="A827" s="625"/>
      <c r="B827" s="625"/>
      <c r="C827" s="625"/>
      <c r="D827" s="627"/>
      <c r="E827" s="210"/>
      <c r="F827" s="210"/>
      <c r="G827" s="210"/>
      <c r="H827" s="210"/>
      <c r="I827" s="627"/>
      <c r="J827" s="210"/>
      <c r="K827" s="210"/>
      <c r="L827" s="210"/>
      <c r="M827" s="628"/>
      <c r="N827" s="210"/>
      <c r="O827" s="210"/>
      <c r="P827" s="210"/>
      <c r="Q827" s="210"/>
      <c r="R827" s="210"/>
      <c r="S827" s="210"/>
      <c r="T827" s="210"/>
      <c r="U827" s="210"/>
      <c r="V827" s="210"/>
      <c r="W827" s="210"/>
      <c r="X827" s="210"/>
      <c r="Y827" s="210"/>
      <c r="Z827" s="210"/>
    </row>
    <row r="828" ht="12.75" customHeight="1">
      <c r="A828" s="625"/>
      <c r="B828" s="625"/>
      <c r="C828" s="625"/>
      <c r="D828" s="627"/>
      <c r="E828" s="210"/>
      <c r="F828" s="210"/>
      <c r="G828" s="210"/>
      <c r="H828" s="210"/>
      <c r="I828" s="627"/>
      <c r="J828" s="210"/>
      <c r="K828" s="210"/>
      <c r="L828" s="210"/>
      <c r="M828" s="628"/>
      <c r="N828" s="210"/>
      <c r="O828" s="210"/>
      <c r="P828" s="210"/>
      <c r="Q828" s="210"/>
      <c r="R828" s="210"/>
      <c r="S828" s="210"/>
      <c r="T828" s="210"/>
      <c r="U828" s="210"/>
      <c r="V828" s="210"/>
      <c r="W828" s="210"/>
      <c r="X828" s="210"/>
      <c r="Y828" s="210"/>
      <c r="Z828" s="210"/>
    </row>
    <row r="829" ht="12.75" customHeight="1">
      <c r="A829" s="625"/>
      <c r="B829" s="625"/>
      <c r="C829" s="625"/>
      <c r="D829" s="627"/>
      <c r="E829" s="210"/>
      <c r="F829" s="210"/>
      <c r="G829" s="210"/>
      <c r="H829" s="210"/>
      <c r="I829" s="627"/>
      <c r="J829" s="210"/>
      <c r="K829" s="210"/>
      <c r="L829" s="210"/>
      <c r="M829" s="628"/>
      <c r="N829" s="210"/>
      <c r="O829" s="210"/>
      <c r="P829" s="210"/>
      <c r="Q829" s="210"/>
      <c r="R829" s="210"/>
      <c r="S829" s="210"/>
      <c r="T829" s="210"/>
      <c r="U829" s="210"/>
      <c r="V829" s="210"/>
      <c r="W829" s="210"/>
      <c r="X829" s="210"/>
      <c r="Y829" s="210"/>
      <c r="Z829" s="210"/>
    </row>
    <row r="830" ht="12.75" customHeight="1">
      <c r="A830" s="625"/>
      <c r="B830" s="625"/>
      <c r="C830" s="625"/>
      <c r="D830" s="627"/>
      <c r="E830" s="210"/>
      <c r="F830" s="210"/>
      <c r="G830" s="210"/>
      <c r="H830" s="210"/>
      <c r="I830" s="627"/>
      <c r="J830" s="210"/>
      <c r="K830" s="210"/>
      <c r="L830" s="210"/>
      <c r="M830" s="628"/>
      <c r="N830" s="210"/>
      <c r="O830" s="210"/>
      <c r="P830" s="210"/>
      <c r="Q830" s="210"/>
      <c r="R830" s="210"/>
      <c r="S830" s="210"/>
      <c r="T830" s="210"/>
      <c r="U830" s="210"/>
      <c r="V830" s="210"/>
      <c r="W830" s="210"/>
      <c r="X830" s="210"/>
      <c r="Y830" s="210"/>
      <c r="Z830" s="210"/>
    </row>
    <row r="831" ht="12.75" customHeight="1">
      <c r="A831" s="625"/>
      <c r="B831" s="625"/>
      <c r="C831" s="625"/>
      <c r="D831" s="627"/>
      <c r="E831" s="210"/>
      <c r="F831" s="210"/>
      <c r="G831" s="210"/>
      <c r="H831" s="210"/>
      <c r="I831" s="627"/>
      <c r="J831" s="210"/>
      <c r="K831" s="210"/>
      <c r="L831" s="210"/>
      <c r="M831" s="628"/>
      <c r="N831" s="210"/>
      <c r="O831" s="210"/>
      <c r="P831" s="210"/>
      <c r="Q831" s="210"/>
      <c r="R831" s="210"/>
      <c r="S831" s="210"/>
      <c r="T831" s="210"/>
      <c r="U831" s="210"/>
      <c r="V831" s="210"/>
      <c r="W831" s="210"/>
      <c r="X831" s="210"/>
      <c r="Y831" s="210"/>
      <c r="Z831" s="210"/>
    </row>
    <row r="832" ht="12.75" customHeight="1">
      <c r="A832" s="625"/>
      <c r="B832" s="625"/>
      <c r="C832" s="625"/>
      <c r="D832" s="627"/>
      <c r="E832" s="210"/>
      <c r="F832" s="210"/>
      <c r="G832" s="210"/>
      <c r="H832" s="210"/>
      <c r="I832" s="627"/>
      <c r="J832" s="210"/>
      <c r="K832" s="210"/>
      <c r="L832" s="210"/>
      <c r="M832" s="628"/>
      <c r="N832" s="210"/>
      <c r="O832" s="210"/>
      <c r="P832" s="210"/>
      <c r="Q832" s="210"/>
      <c r="R832" s="210"/>
      <c r="S832" s="210"/>
      <c r="T832" s="210"/>
      <c r="U832" s="210"/>
      <c r="V832" s="210"/>
      <c r="W832" s="210"/>
      <c r="X832" s="210"/>
      <c r="Y832" s="210"/>
      <c r="Z832" s="210"/>
    </row>
    <row r="833" ht="12.75" customHeight="1">
      <c r="A833" s="625"/>
      <c r="B833" s="625"/>
      <c r="C833" s="625"/>
      <c r="D833" s="627"/>
      <c r="E833" s="210"/>
      <c r="F833" s="210"/>
      <c r="G833" s="210"/>
      <c r="H833" s="210"/>
      <c r="I833" s="627"/>
      <c r="J833" s="210"/>
      <c r="K833" s="210"/>
      <c r="L833" s="210"/>
      <c r="M833" s="628"/>
      <c r="N833" s="210"/>
      <c r="O833" s="210"/>
      <c r="P833" s="210"/>
      <c r="Q833" s="210"/>
      <c r="R833" s="210"/>
      <c r="S833" s="210"/>
      <c r="T833" s="210"/>
      <c r="U833" s="210"/>
      <c r="V833" s="210"/>
      <c r="W833" s="210"/>
      <c r="X833" s="210"/>
      <c r="Y833" s="210"/>
      <c r="Z833" s="210"/>
    </row>
    <row r="834" ht="12.75" customHeight="1">
      <c r="A834" s="625"/>
      <c r="B834" s="625"/>
      <c r="C834" s="625"/>
      <c r="D834" s="627"/>
      <c r="E834" s="210"/>
      <c r="F834" s="210"/>
      <c r="G834" s="210"/>
      <c r="H834" s="210"/>
      <c r="I834" s="627"/>
      <c r="J834" s="210"/>
      <c r="K834" s="210"/>
      <c r="L834" s="210"/>
      <c r="M834" s="628"/>
      <c r="N834" s="210"/>
      <c r="O834" s="210"/>
      <c r="P834" s="210"/>
      <c r="Q834" s="210"/>
      <c r="R834" s="210"/>
      <c r="S834" s="210"/>
      <c r="T834" s="210"/>
      <c r="U834" s="210"/>
      <c r="V834" s="210"/>
      <c r="W834" s="210"/>
      <c r="X834" s="210"/>
      <c r="Y834" s="210"/>
      <c r="Z834" s="210"/>
    </row>
    <row r="835" ht="12.75" customHeight="1">
      <c r="A835" s="625"/>
      <c r="B835" s="625"/>
      <c r="C835" s="625"/>
      <c r="D835" s="627"/>
      <c r="E835" s="210"/>
      <c r="F835" s="210"/>
      <c r="G835" s="210"/>
      <c r="H835" s="210"/>
      <c r="I835" s="627"/>
      <c r="J835" s="210"/>
      <c r="K835" s="210"/>
      <c r="L835" s="210"/>
      <c r="M835" s="628"/>
      <c r="N835" s="210"/>
      <c r="O835" s="210"/>
      <c r="P835" s="210"/>
      <c r="Q835" s="210"/>
      <c r="R835" s="210"/>
      <c r="S835" s="210"/>
      <c r="T835" s="210"/>
      <c r="U835" s="210"/>
      <c r="V835" s="210"/>
      <c r="W835" s="210"/>
      <c r="X835" s="210"/>
      <c r="Y835" s="210"/>
      <c r="Z835" s="210"/>
    </row>
    <row r="836" ht="12.75" customHeight="1">
      <c r="A836" s="625"/>
      <c r="B836" s="625"/>
      <c r="C836" s="625"/>
      <c r="D836" s="627"/>
      <c r="E836" s="210"/>
      <c r="F836" s="210"/>
      <c r="G836" s="210"/>
      <c r="H836" s="210"/>
      <c r="I836" s="627"/>
      <c r="J836" s="210"/>
      <c r="K836" s="210"/>
      <c r="L836" s="210"/>
      <c r="M836" s="628"/>
      <c r="N836" s="210"/>
      <c r="O836" s="210"/>
      <c r="P836" s="210"/>
      <c r="Q836" s="210"/>
      <c r="R836" s="210"/>
      <c r="S836" s="210"/>
      <c r="T836" s="210"/>
      <c r="U836" s="210"/>
      <c r="V836" s="210"/>
      <c r="W836" s="210"/>
      <c r="X836" s="210"/>
      <c r="Y836" s="210"/>
      <c r="Z836" s="210"/>
    </row>
    <row r="837" ht="12.75" customHeight="1">
      <c r="A837" s="625"/>
      <c r="B837" s="625"/>
      <c r="C837" s="625"/>
      <c r="D837" s="627"/>
      <c r="E837" s="210"/>
      <c r="F837" s="210"/>
      <c r="G837" s="210"/>
      <c r="H837" s="210"/>
      <c r="I837" s="627"/>
      <c r="J837" s="210"/>
      <c r="K837" s="210"/>
      <c r="L837" s="210"/>
      <c r="M837" s="628"/>
      <c r="N837" s="210"/>
      <c r="O837" s="210"/>
      <c r="P837" s="210"/>
      <c r="Q837" s="210"/>
      <c r="R837" s="210"/>
      <c r="S837" s="210"/>
      <c r="T837" s="210"/>
      <c r="U837" s="210"/>
      <c r="V837" s="210"/>
      <c r="W837" s="210"/>
      <c r="X837" s="210"/>
      <c r="Y837" s="210"/>
      <c r="Z837" s="210"/>
    </row>
    <row r="838" ht="12.75" customHeight="1">
      <c r="A838" s="625"/>
      <c r="B838" s="625"/>
      <c r="C838" s="625"/>
      <c r="D838" s="627"/>
      <c r="E838" s="210"/>
      <c r="F838" s="210"/>
      <c r="G838" s="210"/>
      <c r="H838" s="210"/>
      <c r="I838" s="627"/>
      <c r="J838" s="210"/>
      <c r="K838" s="210"/>
      <c r="L838" s="210"/>
      <c r="M838" s="628"/>
      <c r="N838" s="210"/>
      <c r="O838" s="210"/>
      <c r="P838" s="210"/>
      <c r="Q838" s="210"/>
      <c r="R838" s="210"/>
      <c r="S838" s="210"/>
      <c r="T838" s="210"/>
      <c r="U838" s="210"/>
      <c r="V838" s="210"/>
      <c r="W838" s="210"/>
      <c r="X838" s="210"/>
      <c r="Y838" s="210"/>
      <c r="Z838" s="210"/>
    </row>
    <row r="839" ht="12.75" customHeight="1">
      <c r="A839" s="625"/>
      <c r="B839" s="625"/>
      <c r="C839" s="625"/>
      <c r="D839" s="627"/>
      <c r="E839" s="210"/>
      <c r="F839" s="210"/>
      <c r="G839" s="210"/>
      <c r="H839" s="210"/>
      <c r="I839" s="627"/>
      <c r="J839" s="210"/>
      <c r="K839" s="210"/>
      <c r="L839" s="210"/>
      <c r="M839" s="628"/>
      <c r="N839" s="210"/>
      <c r="O839" s="210"/>
      <c r="P839" s="210"/>
      <c r="Q839" s="210"/>
      <c r="R839" s="210"/>
      <c r="S839" s="210"/>
      <c r="T839" s="210"/>
      <c r="U839" s="210"/>
      <c r="V839" s="210"/>
      <c r="W839" s="210"/>
      <c r="X839" s="210"/>
      <c r="Y839" s="210"/>
      <c r="Z839" s="210"/>
    </row>
    <row r="840" ht="12.75" customHeight="1">
      <c r="A840" s="625"/>
      <c r="B840" s="625"/>
      <c r="C840" s="625"/>
      <c r="D840" s="627"/>
      <c r="E840" s="210"/>
      <c r="F840" s="210"/>
      <c r="G840" s="210"/>
      <c r="H840" s="210"/>
      <c r="I840" s="627"/>
      <c r="J840" s="210"/>
      <c r="K840" s="210"/>
      <c r="L840" s="210"/>
      <c r="M840" s="628"/>
      <c r="N840" s="210"/>
      <c r="O840" s="210"/>
      <c r="P840" s="210"/>
      <c r="Q840" s="210"/>
      <c r="R840" s="210"/>
      <c r="S840" s="210"/>
      <c r="T840" s="210"/>
      <c r="U840" s="210"/>
      <c r="V840" s="210"/>
      <c r="W840" s="210"/>
      <c r="X840" s="210"/>
      <c r="Y840" s="210"/>
      <c r="Z840" s="210"/>
    </row>
    <row r="841" ht="12.75" customHeight="1">
      <c r="A841" s="625"/>
      <c r="B841" s="625"/>
      <c r="C841" s="625"/>
      <c r="D841" s="627"/>
      <c r="E841" s="210"/>
      <c r="F841" s="210"/>
      <c r="G841" s="210"/>
      <c r="H841" s="210"/>
      <c r="I841" s="627"/>
      <c r="J841" s="210"/>
      <c r="K841" s="210"/>
      <c r="L841" s="210"/>
      <c r="M841" s="628"/>
      <c r="N841" s="210"/>
      <c r="O841" s="210"/>
      <c r="P841" s="210"/>
      <c r="Q841" s="210"/>
      <c r="R841" s="210"/>
      <c r="S841" s="210"/>
      <c r="T841" s="210"/>
      <c r="U841" s="210"/>
      <c r="V841" s="210"/>
      <c r="W841" s="210"/>
      <c r="X841" s="210"/>
      <c r="Y841" s="210"/>
      <c r="Z841" s="210"/>
    </row>
    <row r="842" ht="12.75" customHeight="1">
      <c r="A842" s="625"/>
      <c r="B842" s="625"/>
      <c r="C842" s="625"/>
      <c r="D842" s="627"/>
      <c r="E842" s="210"/>
      <c r="F842" s="210"/>
      <c r="G842" s="210"/>
      <c r="H842" s="210"/>
      <c r="I842" s="627"/>
      <c r="J842" s="210"/>
      <c r="K842" s="210"/>
      <c r="L842" s="210"/>
      <c r="M842" s="628"/>
      <c r="N842" s="210"/>
      <c r="O842" s="210"/>
      <c r="P842" s="210"/>
      <c r="Q842" s="210"/>
      <c r="R842" s="210"/>
      <c r="S842" s="210"/>
      <c r="T842" s="210"/>
      <c r="U842" s="210"/>
      <c r="V842" s="210"/>
      <c r="W842" s="210"/>
      <c r="X842" s="210"/>
      <c r="Y842" s="210"/>
      <c r="Z842" s="210"/>
    </row>
    <row r="843" ht="12.75" customHeight="1">
      <c r="A843" s="625"/>
      <c r="B843" s="625"/>
      <c r="C843" s="625"/>
      <c r="D843" s="627"/>
      <c r="E843" s="210"/>
      <c r="F843" s="210"/>
      <c r="G843" s="210"/>
      <c r="H843" s="210"/>
      <c r="I843" s="627"/>
      <c r="J843" s="210"/>
      <c r="K843" s="210"/>
      <c r="L843" s="210"/>
      <c r="M843" s="628"/>
      <c r="N843" s="210"/>
      <c r="O843" s="210"/>
      <c r="P843" s="210"/>
      <c r="Q843" s="210"/>
      <c r="R843" s="210"/>
      <c r="S843" s="210"/>
      <c r="T843" s="210"/>
      <c r="U843" s="210"/>
      <c r="V843" s="210"/>
      <c r="W843" s="210"/>
      <c r="X843" s="210"/>
      <c r="Y843" s="210"/>
      <c r="Z843" s="210"/>
    </row>
    <row r="844" ht="12.75" customHeight="1">
      <c r="A844" s="625"/>
      <c r="B844" s="625"/>
      <c r="C844" s="625"/>
      <c r="D844" s="627"/>
      <c r="E844" s="210"/>
      <c r="F844" s="210"/>
      <c r="G844" s="210"/>
      <c r="H844" s="210"/>
      <c r="I844" s="627"/>
      <c r="J844" s="210"/>
      <c r="K844" s="210"/>
      <c r="L844" s="210"/>
      <c r="M844" s="628"/>
      <c r="N844" s="210"/>
      <c r="O844" s="210"/>
      <c r="P844" s="210"/>
      <c r="Q844" s="210"/>
      <c r="R844" s="210"/>
      <c r="S844" s="210"/>
      <c r="T844" s="210"/>
      <c r="U844" s="210"/>
      <c r="V844" s="210"/>
      <c r="W844" s="210"/>
      <c r="X844" s="210"/>
      <c r="Y844" s="210"/>
      <c r="Z844" s="210"/>
    </row>
    <row r="845" ht="12.75" customHeight="1">
      <c r="A845" s="625"/>
      <c r="B845" s="625"/>
      <c r="C845" s="625"/>
      <c r="D845" s="627"/>
      <c r="E845" s="210"/>
      <c r="F845" s="210"/>
      <c r="G845" s="210"/>
      <c r="H845" s="210"/>
      <c r="I845" s="627"/>
      <c r="J845" s="210"/>
      <c r="K845" s="210"/>
      <c r="L845" s="210"/>
      <c r="M845" s="628"/>
      <c r="N845" s="210"/>
      <c r="O845" s="210"/>
      <c r="P845" s="210"/>
      <c r="Q845" s="210"/>
      <c r="R845" s="210"/>
      <c r="S845" s="210"/>
      <c r="T845" s="210"/>
      <c r="U845" s="210"/>
      <c r="V845" s="210"/>
      <c r="W845" s="210"/>
      <c r="X845" s="210"/>
      <c r="Y845" s="210"/>
      <c r="Z845" s="210"/>
    </row>
    <row r="846" ht="12.75" customHeight="1">
      <c r="A846" s="625"/>
      <c r="B846" s="625"/>
      <c r="C846" s="625"/>
      <c r="D846" s="627"/>
      <c r="E846" s="210"/>
      <c r="F846" s="210"/>
      <c r="G846" s="210"/>
      <c r="H846" s="210"/>
      <c r="I846" s="627"/>
      <c r="J846" s="210"/>
      <c r="K846" s="210"/>
      <c r="L846" s="210"/>
      <c r="M846" s="628"/>
      <c r="N846" s="210"/>
      <c r="O846" s="210"/>
      <c r="P846" s="210"/>
      <c r="Q846" s="210"/>
      <c r="R846" s="210"/>
      <c r="S846" s="210"/>
      <c r="T846" s="210"/>
      <c r="U846" s="210"/>
      <c r="V846" s="210"/>
      <c r="W846" s="210"/>
      <c r="X846" s="210"/>
      <c r="Y846" s="210"/>
      <c r="Z846" s="210"/>
    </row>
    <row r="847" ht="12.75" customHeight="1">
      <c r="A847" s="625"/>
      <c r="B847" s="625"/>
      <c r="C847" s="625"/>
      <c r="D847" s="627"/>
      <c r="E847" s="210"/>
      <c r="F847" s="210"/>
      <c r="G847" s="210"/>
      <c r="H847" s="210"/>
      <c r="I847" s="627"/>
      <c r="J847" s="210"/>
      <c r="K847" s="210"/>
      <c r="L847" s="210"/>
      <c r="M847" s="628"/>
      <c r="N847" s="210"/>
      <c r="O847" s="210"/>
      <c r="P847" s="210"/>
      <c r="Q847" s="210"/>
      <c r="R847" s="210"/>
      <c r="S847" s="210"/>
      <c r="T847" s="210"/>
      <c r="U847" s="210"/>
      <c r="V847" s="210"/>
      <c r="W847" s="210"/>
      <c r="X847" s="210"/>
      <c r="Y847" s="210"/>
      <c r="Z847" s="210"/>
    </row>
    <row r="848" ht="12.75" customHeight="1">
      <c r="A848" s="625"/>
      <c r="B848" s="625"/>
      <c r="C848" s="625"/>
      <c r="D848" s="627"/>
      <c r="E848" s="210"/>
      <c r="F848" s="210"/>
      <c r="G848" s="210"/>
      <c r="H848" s="210"/>
      <c r="I848" s="627"/>
      <c r="J848" s="210"/>
      <c r="K848" s="210"/>
      <c r="L848" s="210"/>
      <c r="M848" s="628"/>
      <c r="N848" s="210"/>
      <c r="O848" s="210"/>
      <c r="P848" s="210"/>
      <c r="Q848" s="210"/>
      <c r="R848" s="210"/>
      <c r="S848" s="210"/>
      <c r="T848" s="210"/>
      <c r="U848" s="210"/>
      <c r="V848" s="210"/>
      <c r="W848" s="210"/>
      <c r="X848" s="210"/>
      <c r="Y848" s="210"/>
      <c r="Z848" s="210"/>
    </row>
    <row r="849" ht="12.75" customHeight="1">
      <c r="A849" s="625"/>
      <c r="B849" s="625"/>
      <c r="C849" s="625"/>
      <c r="D849" s="627"/>
      <c r="E849" s="210"/>
      <c r="F849" s="210"/>
      <c r="G849" s="210"/>
      <c r="H849" s="210"/>
      <c r="I849" s="627"/>
      <c r="J849" s="210"/>
      <c r="K849" s="210"/>
      <c r="L849" s="210"/>
      <c r="M849" s="628"/>
      <c r="N849" s="210"/>
      <c r="O849" s="210"/>
      <c r="P849" s="210"/>
      <c r="Q849" s="210"/>
      <c r="R849" s="210"/>
      <c r="S849" s="210"/>
      <c r="T849" s="210"/>
      <c r="U849" s="210"/>
      <c r="V849" s="210"/>
      <c r="W849" s="210"/>
      <c r="X849" s="210"/>
      <c r="Y849" s="210"/>
      <c r="Z849" s="210"/>
    </row>
    <row r="850" ht="12.75" customHeight="1">
      <c r="A850" s="625"/>
      <c r="B850" s="625"/>
      <c r="C850" s="625"/>
      <c r="D850" s="627"/>
      <c r="E850" s="210"/>
      <c r="F850" s="210"/>
      <c r="G850" s="210"/>
      <c r="H850" s="210"/>
      <c r="I850" s="627"/>
      <c r="J850" s="210"/>
      <c r="K850" s="210"/>
      <c r="L850" s="210"/>
      <c r="M850" s="628"/>
      <c r="N850" s="210"/>
      <c r="O850" s="210"/>
      <c r="P850" s="210"/>
      <c r="Q850" s="210"/>
      <c r="R850" s="210"/>
      <c r="S850" s="210"/>
      <c r="T850" s="210"/>
      <c r="U850" s="210"/>
      <c r="V850" s="210"/>
      <c r="W850" s="210"/>
      <c r="X850" s="210"/>
      <c r="Y850" s="210"/>
      <c r="Z850" s="210"/>
    </row>
    <row r="851" ht="12.75" customHeight="1">
      <c r="A851" s="625"/>
      <c r="B851" s="625"/>
      <c r="C851" s="625"/>
      <c r="D851" s="627"/>
      <c r="E851" s="210"/>
      <c r="F851" s="210"/>
      <c r="G851" s="210"/>
      <c r="H851" s="210"/>
      <c r="I851" s="627"/>
      <c r="J851" s="210"/>
      <c r="K851" s="210"/>
      <c r="L851" s="210"/>
      <c r="M851" s="628"/>
      <c r="N851" s="210"/>
      <c r="O851" s="210"/>
      <c r="P851" s="210"/>
      <c r="Q851" s="210"/>
      <c r="R851" s="210"/>
      <c r="S851" s="210"/>
      <c r="T851" s="210"/>
      <c r="U851" s="210"/>
      <c r="V851" s="210"/>
      <c r="W851" s="210"/>
      <c r="X851" s="210"/>
      <c r="Y851" s="210"/>
      <c r="Z851" s="210"/>
    </row>
    <row r="852" ht="12.75" customHeight="1">
      <c r="A852" s="625"/>
      <c r="B852" s="625"/>
      <c r="C852" s="625"/>
      <c r="D852" s="627"/>
      <c r="E852" s="210"/>
      <c r="F852" s="210"/>
      <c r="G852" s="210"/>
      <c r="H852" s="210"/>
      <c r="I852" s="627"/>
      <c r="J852" s="210"/>
      <c r="K852" s="210"/>
      <c r="L852" s="210"/>
      <c r="M852" s="628"/>
      <c r="N852" s="210"/>
      <c r="O852" s="210"/>
      <c r="P852" s="210"/>
      <c r="Q852" s="210"/>
      <c r="R852" s="210"/>
      <c r="S852" s="210"/>
      <c r="T852" s="210"/>
      <c r="U852" s="210"/>
      <c r="V852" s="210"/>
      <c r="W852" s="210"/>
      <c r="X852" s="210"/>
      <c r="Y852" s="210"/>
      <c r="Z852" s="210"/>
    </row>
    <row r="853" ht="12.75" customHeight="1">
      <c r="A853" s="625"/>
      <c r="B853" s="625"/>
      <c r="C853" s="625"/>
      <c r="D853" s="627"/>
      <c r="E853" s="210"/>
      <c r="F853" s="210"/>
      <c r="G853" s="210"/>
      <c r="H853" s="210"/>
      <c r="I853" s="627"/>
      <c r="J853" s="210"/>
      <c r="K853" s="210"/>
      <c r="L853" s="210"/>
      <c r="M853" s="628"/>
      <c r="N853" s="210"/>
      <c r="O853" s="210"/>
      <c r="P853" s="210"/>
      <c r="Q853" s="210"/>
      <c r="R853" s="210"/>
      <c r="S853" s="210"/>
      <c r="T853" s="210"/>
      <c r="U853" s="210"/>
      <c r="V853" s="210"/>
      <c r="W853" s="210"/>
      <c r="X853" s="210"/>
      <c r="Y853" s="210"/>
      <c r="Z853" s="210"/>
    </row>
    <row r="854" ht="12.75" customHeight="1">
      <c r="A854" s="625"/>
      <c r="B854" s="625"/>
      <c r="C854" s="625"/>
      <c r="D854" s="627"/>
      <c r="E854" s="210"/>
      <c r="F854" s="210"/>
      <c r="G854" s="210"/>
      <c r="H854" s="210"/>
      <c r="I854" s="627"/>
      <c r="J854" s="210"/>
      <c r="K854" s="210"/>
      <c r="L854" s="210"/>
      <c r="M854" s="628"/>
      <c r="N854" s="210"/>
      <c r="O854" s="210"/>
      <c r="P854" s="210"/>
      <c r="Q854" s="210"/>
      <c r="R854" s="210"/>
      <c r="S854" s="210"/>
      <c r="T854" s="210"/>
      <c r="U854" s="210"/>
      <c r="V854" s="210"/>
      <c r="W854" s="210"/>
      <c r="X854" s="210"/>
      <c r="Y854" s="210"/>
      <c r="Z854" s="210"/>
    </row>
    <row r="855" ht="12.75" customHeight="1">
      <c r="A855" s="625"/>
      <c r="B855" s="625"/>
      <c r="C855" s="625"/>
      <c r="D855" s="627"/>
      <c r="E855" s="210"/>
      <c r="F855" s="210"/>
      <c r="G855" s="210"/>
      <c r="H855" s="210"/>
      <c r="I855" s="627"/>
      <c r="J855" s="210"/>
      <c r="K855" s="210"/>
      <c r="L855" s="210"/>
      <c r="M855" s="628"/>
      <c r="N855" s="210"/>
      <c r="O855" s="210"/>
      <c r="P855" s="210"/>
      <c r="Q855" s="210"/>
      <c r="R855" s="210"/>
      <c r="S855" s="210"/>
      <c r="T855" s="210"/>
      <c r="U855" s="210"/>
      <c r="V855" s="210"/>
      <c r="W855" s="210"/>
      <c r="X855" s="210"/>
      <c r="Y855" s="210"/>
      <c r="Z855" s="210"/>
    </row>
    <row r="856" ht="12.75" customHeight="1">
      <c r="A856" s="625"/>
      <c r="B856" s="625"/>
      <c r="C856" s="625"/>
      <c r="D856" s="627"/>
      <c r="E856" s="210"/>
      <c r="F856" s="210"/>
      <c r="G856" s="210"/>
      <c r="H856" s="210"/>
      <c r="I856" s="627"/>
      <c r="J856" s="210"/>
      <c r="K856" s="210"/>
      <c r="L856" s="210"/>
      <c r="M856" s="628"/>
      <c r="N856" s="210"/>
      <c r="O856" s="210"/>
      <c r="P856" s="210"/>
      <c r="Q856" s="210"/>
      <c r="R856" s="210"/>
      <c r="S856" s="210"/>
      <c r="T856" s="210"/>
      <c r="U856" s="210"/>
      <c r="V856" s="210"/>
      <c r="W856" s="210"/>
      <c r="X856" s="210"/>
      <c r="Y856" s="210"/>
      <c r="Z856" s="210"/>
    </row>
    <row r="857" ht="12.75" customHeight="1">
      <c r="A857" s="625"/>
      <c r="B857" s="625"/>
      <c r="C857" s="625"/>
      <c r="D857" s="627"/>
      <c r="E857" s="210"/>
      <c r="F857" s="210"/>
      <c r="G857" s="210"/>
      <c r="H857" s="210"/>
      <c r="I857" s="627"/>
      <c r="J857" s="210"/>
      <c r="K857" s="210"/>
      <c r="L857" s="210"/>
      <c r="M857" s="628"/>
      <c r="N857" s="210"/>
      <c r="O857" s="210"/>
      <c r="P857" s="210"/>
      <c r="Q857" s="210"/>
      <c r="R857" s="210"/>
      <c r="S857" s="210"/>
      <c r="T857" s="210"/>
      <c r="U857" s="210"/>
      <c r="V857" s="210"/>
      <c r="W857" s="210"/>
      <c r="X857" s="210"/>
      <c r="Y857" s="210"/>
      <c r="Z857" s="210"/>
    </row>
    <row r="858" ht="12.75" customHeight="1">
      <c r="A858" s="625"/>
      <c r="B858" s="625"/>
      <c r="C858" s="625"/>
      <c r="D858" s="627"/>
      <c r="E858" s="210"/>
      <c r="F858" s="210"/>
      <c r="G858" s="210"/>
      <c r="H858" s="210"/>
      <c r="I858" s="627"/>
      <c r="J858" s="210"/>
      <c r="K858" s="210"/>
      <c r="L858" s="210"/>
      <c r="M858" s="628"/>
      <c r="N858" s="210"/>
      <c r="O858" s="210"/>
      <c r="P858" s="210"/>
      <c r="Q858" s="210"/>
      <c r="R858" s="210"/>
      <c r="S858" s="210"/>
      <c r="T858" s="210"/>
      <c r="U858" s="210"/>
      <c r="V858" s="210"/>
      <c r="W858" s="210"/>
      <c r="X858" s="210"/>
      <c r="Y858" s="210"/>
      <c r="Z858" s="210"/>
    </row>
    <row r="859" ht="12.75" customHeight="1">
      <c r="A859" s="625"/>
      <c r="B859" s="625"/>
      <c r="C859" s="625"/>
      <c r="D859" s="627"/>
      <c r="E859" s="210"/>
      <c r="F859" s="210"/>
      <c r="G859" s="210"/>
      <c r="H859" s="210"/>
      <c r="I859" s="627"/>
      <c r="J859" s="210"/>
      <c r="K859" s="210"/>
      <c r="L859" s="210"/>
      <c r="M859" s="628"/>
      <c r="N859" s="210"/>
      <c r="O859" s="210"/>
      <c r="P859" s="210"/>
      <c r="Q859" s="210"/>
      <c r="R859" s="210"/>
      <c r="S859" s="210"/>
      <c r="T859" s="210"/>
      <c r="U859" s="210"/>
      <c r="V859" s="210"/>
      <c r="W859" s="210"/>
      <c r="X859" s="210"/>
      <c r="Y859" s="210"/>
      <c r="Z859" s="210"/>
    </row>
    <row r="860" ht="12.75" customHeight="1">
      <c r="A860" s="625"/>
      <c r="B860" s="625"/>
      <c r="C860" s="625"/>
      <c r="D860" s="627"/>
      <c r="E860" s="210"/>
      <c r="F860" s="210"/>
      <c r="G860" s="210"/>
      <c r="H860" s="210"/>
      <c r="I860" s="627"/>
      <c r="J860" s="210"/>
      <c r="K860" s="210"/>
      <c r="L860" s="210"/>
      <c r="M860" s="628"/>
      <c r="N860" s="210"/>
      <c r="O860" s="210"/>
      <c r="P860" s="210"/>
      <c r="Q860" s="210"/>
      <c r="R860" s="210"/>
      <c r="S860" s="210"/>
      <c r="T860" s="210"/>
      <c r="U860" s="210"/>
      <c r="V860" s="210"/>
      <c r="W860" s="210"/>
      <c r="X860" s="210"/>
      <c r="Y860" s="210"/>
      <c r="Z860" s="210"/>
    </row>
    <row r="861" ht="12.75" customHeight="1">
      <c r="A861" s="625"/>
      <c r="B861" s="625"/>
      <c r="C861" s="625"/>
      <c r="D861" s="627"/>
      <c r="E861" s="210"/>
      <c r="F861" s="210"/>
      <c r="G861" s="210"/>
      <c r="H861" s="210"/>
      <c r="I861" s="627"/>
      <c r="J861" s="210"/>
      <c r="K861" s="210"/>
      <c r="L861" s="210"/>
      <c r="M861" s="628"/>
      <c r="N861" s="210"/>
      <c r="O861" s="210"/>
      <c r="P861" s="210"/>
      <c r="Q861" s="210"/>
      <c r="R861" s="210"/>
      <c r="S861" s="210"/>
      <c r="T861" s="210"/>
      <c r="U861" s="210"/>
      <c r="V861" s="210"/>
      <c r="W861" s="210"/>
      <c r="X861" s="210"/>
      <c r="Y861" s="210"/>
      <c r="Z861" s="210"/>
    </row>
    <row r="862" ht="12.75" customHeight="1">
      <c r="A862" s="625"/>
      <c r="B862" s="625"/>
      <c r="C862" s="625"/>
      <c r="D862" s="627"/>
      <c r="E862" s="210"/>
      <c r="F862" s="210"/>
      <c r="G862" s="210"/>
      <c r="H862" s="210"/>
      <c r="I862" s="627"/>
      <c r="J862" s="210"/>
      <c r="K862" s="210"/>
      <c r="L862" s="210"/>
      <c r="M862" s="628"/>
      <c r="N862" s="210"/>
      <c r="O862" s="210"/>
      <c r="P862" s="210"/>
      <c r="Q862" s="210"/>
      <c r="R862" s="210"/>
      <c r="S862" s="210"/>
      <c r="T862" s="210"/>
      <c r="U862" s="210"/>
      <c r="V862" s="210"/>
      <c r="W862" s="210"/>
      <c r="X862" s="210"/>
      <c r="Y862" s="210"/>
      <c r="Z862" s="210"/>
    </row>
    <row r="863" ht="12.75" customHeight="1">
      <c r="A863" s="625"/>
      <c r="B863" s="625"/>
      <c r="C863" s="625"/>
      <c r="D863" s="627"/>
      <c r="E863" s="210"/>
      <c r="F863" s="210"/>
      <c r="G863" s="210"/>
      <c r="H863" s="210"/>
      <c r="I863" s="627"/>
      <c r="J863" s="210"/>
      <c r="K863" s="210"/>
      <c r="L863" s="210"/>
      <c r="M863" s="628"/>
      <c r="N863" s="210"/>
      <c r="O863" s="210"/>
      <c r="P863" s="210"/>
      <c r="Q863" s="210"/>
      <c r="R863" s="210"/>
      <c r="S863" s="210"/>
      <c r="T863" s="210"/>
      <c r="U863" s="210"/>
      <c r="V863" s="210"/>
      <c r="W863" s="210"/>
      <c r="X863" s="210"/>
      <c r="Y863" s="210"/>
      <c r="Z863" s="210"/>
    </row>
    <row r="864" ht="12.75" customHeight="1">
      <c r="A864" s="625"/>
      <c r="B864" s="625"/>
      <c r="C864" s="625"/>
      <c r="D864" s="627"/>
      <c r="E864" s="210"/>
      <c r="F864" s="210"/>
      <c r="G864" s="210"/>
      <c r="H864" s="210"/>
      <c r="I864" s="627"/>
      <c r="J864" s="210"/>
      <c r="K864" s="210"/>
      <c r="L864" s="210"/>
      <c r="M864" s="628"/>
      <c r="N864" s="210"/>
      <c r="O864" s="210"/>
      <c r="P864" s="210"/>
      <c r="Q864" s="210"/>
      <c r="R864" s="210"/>
      <c r="S864" s="210"/>
      <c r="T864" s="210"/>
      <c r="U864" s="210"/>
      <c r="V864" s="210"/>
      <c r="W864" s="210"/>
      <c r="X864" s="210"/>
      <c r="Y864" s="210"/>
      <c r="Z864" s="210"/>
    </row>
    <row r="865" ht="12.75" customHeight="1">
      <c r="A865" s="625"/>
      <c r="B865" s="625"/>
      <c r="C865" s="625"/>
      <c r="D865" s="627"/>
      <c r="E865" s="210"/>
      <c r="F865" s="210"/>
      <c r="G865" s="210"/>
      <c r="H865" s="210"/>
      <c r="I865" s="627"/>
      <c r="J865" s="210"/>
      <c r="K865" s="210"/>
      <c r="L865" s="210"/>
      <c r="M865" s="628"/>
      <c r="N865" s="210"/>
      <c r="O865" s="210"/>
      <c r="P865" s="210"/>
      <c r="Q865" s="210"/>
      <c r="R865" s="210"/>
      <c r="S865" s="210"/>
      <c r="T865" s="210"/>
      <c r="U865" s="210"/>
      <c r="V865" s="210"/>
      <c r="W865" s="210"/>
      <c r="X865" s="210"/>
      <c r="Y865" s="210"/>
      <c r="Z865" s="210"/>
    </row>
    <row r="866" ht="12.75" customHeight="1">
      <c r="A866" s="625"/>
      <c r="B866" s="625"/>
      <c r="C866" s="625"/>
      <c r="D866" s="627"/>
      <c r="E866" s="210"/>
      <c r="F866" s="210"/>
      <c r="G866" s="210"/>
      <c r="H866" s="210"/>
      <c r="I866" s="627"/>
      <c r="J866" s="210"/>
      <c r="K866" s="210"/>
      <c r="L866" s="210"/>
      <c r="M866" s="628"/>
      <c r="N866" s="210"/>
      <c r="O866" s="210"/>
      <c r="P866" s="210"/>
      <c r="Q866" s="210"/>
      <c r="R866" s="210"/>
      <c r="S866" s="210"/>
      <c r="T866" s="210"/>
      <c r="U866" s="210"/>
      <c r="V866" s="210"/>
      <c r="W866" s="210"/>
      <c r="X866" s="210"/>
      <c r="Y866" s="210"/>
      <c r="Z866" s="210"/>
    </row>
    <row r="867" ht="12.75" customHeight="1">
      <c r="A867" s="625"/>
      <c r="B867" s="625"/>
      <c r="C867" s="625"/>
      <c r="D867" s="627"/>
      <c r="E867" s="210"/>
      <c r="F867" s="210"/>
      <c r="G867" s="210"/>
      <c r="H867" s="210"/>
      <c r="I867" s="627"/>
      <c r="J867" s="210"/>
      <c r="K867" s="210"/>
      <c r="L867" s="210"/>
      <c r="M867" s="628"/>
      <c r="N867" s="210"/>
      <c r="O867" s="210"/>
      <c r="P867" s="210"/>
      <c r="Q867" s="210"/>
      <c r="R867" s="210"/>
      <c r="S867" s="210"/>
      <c r="T867" s="210"/>
      <c r="U867" s="210"/>
      <c r="V867" s="210"/>
      <c r="W867" s="210"/>
      <c r="X867" s="210"/>
      <c r="Y867" s="210"/>
      <c r="Z867" s="210"/>
    </row>
    <row r="868" ht="12.75" customHeight="1">
      <c r="A868" s="625"/>
      <c r="B868" s="625"/>
      <c r="C868" s="625"/>
      <c r="D868" s="627"/>
      <c r="E868" s="210"/>
      <c r="F868" s="210"/>
      <c r="G868" s="210"/>
      <c r="H868" s="210"/>
      <c r="I868" s="627"/>
      <c r="J868" s="210"/>
      <c r="K868" s="210"/>
      <c r="L868" s="210"/>
      <c r="M868" s="628"/>
      <c r="N868" s="210"/>
      <c r="O868" s="210"/>
      <c r="P868" s="210"/>
      <c r="Q868" s="210"/>
      <c r="R868" s="210"/>
      <c r="S868" s="210"/>
      <c r="T868" s="210"/>
      <c r="U868" s="210"/>
      <c r="V868" s="210"/>
      <c r="W868" s="210"/>
      <c r="X868" s="210"/>
      <c r="Y868" s="210"/>
      <c r="Z868" s="210"/>
    </row>
    <row r="869" ht="12.75" customHeight="1">
      <c r="A869" s="625"/>
      <c r="B869" s="625"/>
      <c r="C869" s="625"/>
      <c r="D869" s="627"/>
      <c r="E869" s="210"/>
      <c r="F869" s="210"/>
      <c r="G869" s="210"/>
      <c r="H869" s="210"/>
      <c r="I869" s="627"/>
      <c r="J869" s="210"/>
      <c r="K869" s="210"/>
      <c r="L869" s="210"/>
      <c r="M869" s="628"/>
      <c r="N869" s="210"/>
      <c r="O869" s="210"/>
      <c r="P869" s="210"/>
      <c r="Q869" s="210"/>
      <c r="R869" s="210"/>
      <c r="S869" s="210"/>
      <c r="T869" s="210"/>
      <c r="U869" s="210"/>
      <c r="V869" s="210"/>
      <c r="W869" s="210"/>
      <c r="X869" s="210"/>
      <c r="Y869" s="210"/>
      <c r="Z869" s="210"/>
    </row>
    <row r="870" ht="12.75" customHeight="1">
      <c r="A870" s="625"/>
      <c r="B870" s="625"/>
      <c r="C870" s="625"/>
      <c r="D870" s="627"/>
      <c r="E870" s="210"/>
      <c r="F870" s="210"/>
      <c r="G870" s="210"/>
      <c r="H870" s="210"/>
      <c r="I870" s="627"/>
      <c r="J870" s="210"/>
      <c r="K870" s="210"/>
      <c r="L870" s="210"/>
      <c r="M870" s="628"/>
      <c r="N870" s="210"/>
      <c r="O870" s="210"/>
      <c r="P870" s="210"/>
      <c r="Q870" s="210"/>
      <c r="R870" s="210"/>
      <c r="S870" s="210"/>
      <c r="T870" s="210"/>
      <c r="U870" s="210"/>
      <c r="V870" s="210"/>
      <c r="W870" s="210"/>
      <c r="X870" s="210"/>
      <c r="Y870" s="210"/>
      <c r="Z870" s="210"/>
    </row>
    <row r="871" ht="12.75" customHeight="1">
      <c r="A871" s="625"/>
      <c r="B871" s="625"/>
      <c r="C871" s="625"/>
      <c r="D871" s="627"/>
      <c r="E871" s="210"/>
      <c r="F871" s="210"/>
      <c r="G871" s="210"/>
      <c r="H871" s="210"/>
      <c r="I871" s="627"/>
      <c r="J871" s="210"/>
      <c r="K871" s="210"/>
      <c r="L871" s="210"/>
      <c r="M871" s="628"/>
      <c r="N871" s="210"/>
      <c r="O871" s="210"/>
      <c r="P871" s="210"/>
      <c r="Q871" s="210"/>
      <c r="R871" s="210"/>
      <c r="S871" s="210"/>
      <c r="T871" s="210"/>
      <c r="U871" s="210"/>
      <c r="V871" s="210"/>
      <c r="W871" s="210"/>
      <c r="X871" s="210"/>
      <c r="Y871" s="210"/>
      <c r="Z871" s="210"/>
    </row>
    <row r="872" ht="12.75" customHeight="1">
      <c r="A872" s="625"/>
      <c r="B872" s="625"/>
      <c r="C872" s="625"/>
      <c r="D872" s="627"/>
      <c r="E872" s="210"/>
      <c r="F872" s="210"/>
      <c r="G872" s="210"/>
      <c r="H872" s="210"/>
      <c r="I872" s="627"/>
      <c r="J872" s="210"/>
      <c r="K872" s="210"/>
      <c r="L872" s="210"/>
      <c r="M872" s="628"/>
      <c r="N872" s="210"/>
      <c r="O872" s="210"/>
      <c r="P872" s="210"/>
      <c r="Q872" s="210"/>
      <c r="R872" s="210"/>
      <c r="S872" s="210"/>
      <c r="T872" s="210"/>
      <c r="U872" s="210"/>
      <c r="V872" s="210"/>
      <c r="W872" s="210"/>
      <c r="X872" s="210"/>
      <c r="Y872" s="210"/>
      <c r="Z872" s="210"/>
    </row>
    <row r="873" ht="12.75" customHeight="1">
      <c r="A873" s="625"/>
      <c r="B873" s="625"/>
      <c r="C873" s="625"/>
      <c r="D873" s="627"/>
      <c r="E873" s="210"/>
      <c r="F873" s="210"/>
      <c r="G873" s="210"/>
      <c r="H873" s="210"/>
      <c r="I873" s="627"/>
      <c r="J873" s="210"/>
      <c r="K873" s="210"/>
      <c r="L873" s="210"/>
      <c r="M873" s="628"/>
      <c r="N873" s="210"/>
      <c r="O873" s="210"/>
      <c r="P873" s="210"/>
      <c r="Q873" s="210"/>
      <c r="R873" s="210"/>
      <c r="S873" s="210"/>
      <c r="T873" s="210"/>
      <c r="U873" s="210"/>
      <c r="V873" s="210"/>
      <c r="W873" s="210"/>
      <c r="X873" s="210"/>
      <c r="Y873" s="210"/>
      <c r="Z873" s="210"/>
    </row>
    <row r="874" ht="12.75" customHeight="1">
      <c r="A874" s="625"/>
      <c r="B874" s="625"/>
      <c r="C874" s="625"/>
      <c r="D874" s="627"/>
      <c r="E874" s="210"/>
      <c r="F874" s="210"/>
      <c r="G874" s="210"/>
      <c r="H874" s="210"/>
      <c r="I874" s="627"/>
      <c r="J874" s="210"/>
      <c r="K874" s="210"/>
      <c r="L874" s="210"/>
      <c r="M874" s="628"/>
      <c r="N874" s="210"/>
      <c r="O874" s="210"/>
      <c r="P874" s="210"/>
      <c r="Q874" s="210"/>
      <c r="R874" s="210"/>
      <c r="S874" s="210"/>
      <c r="T874" s="210"/>
      <c r="U874" s="210"/>
      <c r="V874" s="210"/>
      <c r="W874" s="210"/>
      <c r="X874" s="210"/>
      <c r="Y874" s="210"/>
      <c r="Z874" s="210"/>
    </row>
    <row r="875" ht="12.75" customHeight="1">
      <c r="A875" s="625"/>
      <c r="B875" s="625"/>
      <c r="C875" s="625"/>
      <c r="D875" s="627"/>
      <c r="E875" s="210"/>
      <c r="F875" s="210"/>
      <c r="G875" s="210"/>
      <c r="H875" s="210"/>
      <c r="I875" s="627"/>
      <c r="J875" s="210"/>
      <c r="K875" s="210"/>
      <c r="L875" s="210"/>
      <c r="M875" s="628"/>
      <c r="N875" s="210"/>
      <c r="O875" s="210"/>
      <c r="P875" s="210"/>
      <c r="Q875" s="210"/>
      <c r="R875" s="210"/>
      <c r="S875" s="210"/>
      <c r="T875" s="210"/>
      <c r="U875" s="210"/>
      <c r="V875" s="210"/>
      <c r="W875" s="210"/>
      <c r="X875" s="210"/>
      <c r="Y875" s="210"/>
      <c r="Z875" s="210"/>
    </row>
    <row r="876" ht="12.75" customHeight="1">
      <c r="A876" s="625"/>
      <c r="B876" s="625"/>
      <c r="C876" s="625"/>
      <c r="D876" s="627"/>
      <c r="E876" s="210"/>
      <c r="F876" s="210"/>
      <c r="G876" s="210"/>
      <c r="H876" s="210"/>
      <c r="I876" s="627"/>
      <c r="J876" s="210"/>
      <c r="K876" s="210"/>
      <c r="L876" s="210"/>
      <c r="M876" s="628"/>
      <c r="N876" s="210"/>
      <c r="O876" s="210"/>
      <c r="P876" s="210"/>
      <c r="Q876" s="210"/>
      <c r="R876" s="210"/>
      <c r="S876" s="210"/>
      <c r="T876" s="210"/>
      <c r="U876" s="210"/>
      <c r="V876" s="210"/>
      <c r="W876" s="210"/>
      <c r="X876" s="210"/>
      <c r="Y876" s="210"/>
      <c r="Z876" s="210"/>
    </row>
    <row r="877" ht="12.75" customHeight="1">
      <c r="A877" s="625"/>
      <c r="B877" s="625"/>
      <c r="C877" s="625"/>
      <c r="D877" s="627"/>
      <c r="E877" s="210"/>
      <c r="F877" s="210"/>
      <c r="G877" s="210"/>
      <c r="H877" s="210"/>
      <c r="I877" s="627"/>
      <c r="J877" s="210"/>
      <c r="K877" s="210"/>
      <c r="L877" s="210"/>
      <c r="M877" s="628"/>
      <c r="N877" s="210"/>
      <c r="O877" s="210"/>
      <c r="P877" s="210"/>
      <c r="Q877" s="210"/>
      <c r="R877" s="210"/>
      <c r="S877" s="210"/>
      <c r="T877" s="210"/>
      <c r="U877" s="210"/>
      <c r="V877" s="210"/>
      <c r="W877" s="210"/>
      <c r="X877" s="210"/>
      <c r="Y877" s="210"/>
      <c r="Z877" s="210"/>
    </row>
    <row r="878" ht="12.75" customHeight="1">
      <c r="A878" s="625"/>
      <c r="B878" s="625"/>
      <c r="C878" s="625"/>
      <c r="D878" s="627"/>
      <c r="E878" s="210"/>
      <c r="F878" s="210"/>
      <c r="G878" s="210"/>
      <c r="H878" s="210"/>
      <c r="I878" s="627"/>
      <c r="J878" s="210"/>
      <c r="K878" s="210"/>
      <c r="L878" s="210"/>
      <c r="M878" s="628"/>
      <c r="N878" s="210"/>
      <c r="O878" s="210"/>
      <c r="P878" s="210"/>
      <c r="Q878" s="210"/>
      <c r="R878" s="210"/>
      <c r="S878" s="210"/>
      <c r="T878" s="210"/>
      <c r="U878" s="210"/>
      <c r="V878" s="210"/>
      <c r="W878" s="210"/>
      <c r="X878" s="210"/>
      <c r="Y878" s="210"/>
      <c r="Z878" s="210"/>
    </row>
    <row r="879" ht="12.75" customHeight="1">
      <c r="A879" s="625"/>
      <c r="B879" s="625"/>
      <c r="C879" s="625"/>
      <c r="D879" s="627"/>
      <c r="E879" s="210"/>
      <c r="F879" s="210"/>
      <c r="G879" s="210"/>
      <c r="H879" s="210"/>
      <c r="I879" s="627"/>
      <c r="J879" s="210"/>
      <c r="K879" s="210"/>
      <c r="L879" s="210"/>
      <c r="M879" s="628"/>
      <c r="N879" s="210"/>
      <c r="O879" s="210"/>
      <c r="P879" s="210"/>
      <c r="Q879" s="210"/>
      <c r="R879" s="210"/>
      <c r="S879" s="210"/>
      <c r="T879" s="210"/>
      <c r="U879" s="210"/>
      <c r="V879" s="210"/>
      <c r="W879" s="210"/>
      <c r="X879" s="210"/>
      <c r="Y879" s="210"/>
      <c r="Z879" s="210"/>
    </row>
    <row r="880" ht="12.75" customHeight="1">
      <c r="A880" s="625"/>
      <c r="B880" s="625"/>
      <c r="C880" s="625"/>
      <c r="D880" s="627"/>
      <c r="E880" s="210"/>
      <c r="F880" s="210"/>
      <c r="G880" s="210"/>
      <c r="H880" s="210"/>
      <c r="I880" s="627"/>
      <c r="J880" s="210"/>
      <c r="K880" s="210"/>
      <c r="L880" s="210"/>
      <c r="M880" s="628"/>
      <c r="N880" s="210"/>
      <c r="O880" s="210"/>
      <c r="P880" s="210"/>
      <c r="Q880" s="210"/>
      <c r="R880" s="210"/>
      <c r="S880" s="210"/>
      <c r="T880" s="210"/>
      <c r="U880" s="210"/>
      <c r="V880" s="210"/>
      <c r="W880" s="210"/>
      <c r="X880" s="210"/>
      <c r="Y880" s="210"/>
      <c r="Z880" s="210"/>
    </row>
    <row r="881" ht="12.75" customHeight="1">
      <c r="A881" s="625"/>
      <c r="B881" s="625"/>
      <c r="C881" s="625"/>
      <c r="D881" s="627"/>
      <c r="E881" s="210"/>
      <c r="F881" s="210"/>
      <c r="G881" s="210"/>
      <c r="H881" s="210"/>
      <c r="I881" s="627"/>
      <c r="J881" s="210"/>
      <c r="K881" s="210"/>
      <c r="L881" s="210"/>
      <c r="M881" s="628"/>
      <c r="N881" s="210"/>
      <c r="O881" s="210"/>
      <c r="P881" s="210"/>
      <c r="Q881" s="210"/>
      <c r="R881" s="210"/>
      <c r="S881" s="210"/>
      <c r="T881" s="210"/>
      <c r="U881" s="210"/>
      <c r="V881" s="210"/>
      <c r="W881" s="210"/>
      <c r="X881" s="210"/>
      <c r="Y881" s="210"/>
      <c r="Z881" s="210"/>
    </row>
    <row r="882" ht="12.75" customHeight="1">
      <c r="A882" s="625"/>
      <c r="B882" s="625"/>
      <c r="C882" s="625"/>
      <c r="D882" s="627"/>
      <c r="E882" s="210"/>
      <c r="F882" s="210"/>
      <c r="G882" s="210"/>
      <c r="H882" s="210"/>
      <c r="I882" s="627"/>
      <c r="J882" s="210"/>
      <c r="K882" s="210"/>
      <c r="L882" s="210"/>
      <c r="M882" s="628"/>
      <c r="N882" s="210"/>
      <c r="O882" s="210"/>
      <c r="P882" s="210"/>
      <c r="Q882" s="210"/>
      <c r="R882" s="210"/>
      <c r="S882" s="210"/>
      <c r="T882" s="210"/>
      <c r="U882" s="210"/>
      <c r="V882" s="210"/>
      <c r="W882" s="210"/>
      <c r="X882" s="210"/>
      <c r="Y882" s="210"/>
      <c r="Z882" s="210"/>
    </row>
    <row r="883" ht="12.75" customHeight="1">
      <c r="A883" s="625"/>
      <c r="B883" s="625"/>
      <c r="C883" s="625"/>
      <c r="D883" s="627"/>
      <c r="E883" s="210"/>
      <c r="F883" s="210"/>
      <c r="G883" s="210"/>
      <c r="H883" s="210"/>
      <c r="I883" s="627"/>
      <c r="J883" s="210"/>
      <c r="K883" s="210"/>
      <c r="L883" s="210"/>
      <c r="M883" s="628"/>
      <c r="N883" s="210"/>
      <c r="O883" s="210"/>
      <c r="P883" s="210"/>
      <c r="Q883" s="210"/>
      <c r="R883" s="210"/>
      <c r="S883" s="210"/>
      <c r="T883" s="210"/>
      <c r="U883" s="210"/>
      <c r="V883" s="210"/>
      <c r="W883" s="210"/>
      <c r="X883" s="210"/>
      <c r="Y883" s="210"/>
      <c r="Z883" s="210"/>
    </row>
    <row r="884" ht="12.75" customHeight="1">
      <c r="A884" s="625"/>
      <c r="B884" s="625"/>
      <c r="C884" s="625"/>
      <c r="D884" s="627"/>
      <c r="E884" s="210"/>
      <c r="F884" s="210"/>
      <c r="G884" s="210"/>
      <c r="H884" s="210"/>
      <c r="I884" s="627"/>
      <c r="J884" s="210"/>
      <c r="K884" s="210"/>
      <c r="L884" s="210"/>
      <c r="M884" s="628"/>
      <c r="N884" s="210"/>
      <c r="O884" s="210"/>
      <c r="P884" s="210"/>
      <c r="Q884" s="210"/>
      <c r="R884" s="210"/>
      <c r="S884" s="210"/>
      <c r="T884" s="210"/>
      <c r="U884" s="210"/>
      <c r="V884" s="210"/>
      <c r="W884" s="210"/>
      <c r="X884" s="210"/>
      <c r="Y884" s="210"/>
      <c r="Z884" s="210"/>
    </row>
    <row r="885" ht="12.75" customHeight="1">
      <c r="A885" s="625"/>
      <c r="B885" s="625"/>
      <c r="C885" s="625"/>
      <c r="D885" s="627"/>
      <c r="E885" s="210"/>
      <c r="F885" s="210"/>
      <c r="G885" s="210"/>
      <c r="H885" s="210"/>
      <c r="I885" s="627"/>
      <c r="J885" s="210"/>
      <c r="K885" s="210"/>
      <c r="L885" s="210"/>
      <c r="M885" s="628"/>
      <c r="N885" s="210"/>
      <c r="O885" s="210"/>
      <c r="P885" s="210"/>
      <c r="Q885" s="210"/>
      <c r="R885" s="210"/>
      <c r="S885" s="210"/>
      <c r="T885" s="210"/>
      <c r="U885" s="210"/>
      <c r="V885" s="210"/>
      <c r="W885" s="210"/>
      <c r="X885" s="210"/>
      <c r="Y885" s="210"/>
      <c r="Z885" s="210"/>
    </row>
    <row r="886" ht="12.75" customHeight="1">
      <c r="A886" s="625"/>
      <c r="B886" s="625"/>
      <c r="C886" s="625"/>
      <c r="D886" s="627"/>
      <c r="E886" s="210"/>
      <c r="F886" s="210"/>
      <c r="G886" s="210"/>
      <c r="H886" s="210"/>
      <c r="I886" s="627"/>
      <c r="J886" s="210"/>
      <c r="K886" s="210"/>
      <c r="L886" s="210"/>
      <c r="M886" s="628"/>
      <c r="N886" s="210"/>
      <c r="O886" s="210"/>
      <c r="P886" s="210"/>
      <c r="Q886" s="210"/>
      <c r="R886" s="210"/>
      <c r="S886" s="210"/>
      <c r="T886" s="210"/>
      <c r="U886" s="210"/>
      <c r="V886" s="210"/>
      <c r="W886" s="210"/>
      <c r="X886" s="210"/>
      <c r="Y886" s="210"/>
      <c r="Z886" s="210"/>
    </row>
    <row r="887" ht="12.75" customHeight="1">
      <c r="A887" s="625"/>
      <c r="B887" s="625"/>
      <c r="C887" s="625"/>
      <c r="D887" s="627"/>
      <c r="E887" s="210"/>
      <c r="F887" s="210"/>
      <c r="G887" s="210"/>
      <c r="H887" s="210"/>
      <c r="I887" s="627"/>
      <c r="J887" s="210"/>
      <c r="K887" s="210"/>
      <c r="L887" s="210"/>
      <c r="M887" s="628"/>
      <c r="N887" s="210"/>
      <c r="O887" s="210"/>
      <c r="P887" s="210"/>
      <c r="Q887" s="210"/>
      <c r="R887" s="210"/>
      <c r="S887" s="210"/>
      <c r="T887" s="210"/>
      <c r="U887" s="210"/>
      <c r="V887" s="210"/>
      <c r="W887" s="210"/>
      <c r="X887" s="210"/>
      <c r="Y887" s="210"/>
      <c r="Z887" s="210"/>
    </row>
    <row r="888" ht="12.75" customHeight="1">
      <c r="A888" s="625"/>
      <c r="B888" s="625"/>
      <c r="C888" s="625"/>
      <c r="D888" s="627"/>
      <c r="E888" s="210"/>
      <c r="F888" s="210"/>
      <c r="G888" s="210"/>
      <c r="H888" s="210"/>
      <c r="I888" s="627"/>
      <c r="J888" s="210"/>
      <c r="K888" s="210"/>
      <c r="L888" s="210"/>
      <c r="M888" s="628"/>
      <c r="N888" s="210"/>
      <c r="O888" s="210"/>
      <c r="P888" s="210"/>
      <c r="Q888" s="210"/>
      <c r="R888" s="210"/>
      <c r="S888" s="210"/>
      <c r="T888" s="210"/>
      <c r="U888" s="210"/>
      <c r="V888" s="210"/>
      <c r="W888" s="210"/>
      <c r="X888" s="210"/>
      <c r="Y888" s="210"/>
      <c r="Z888" s="210"/>
    </row>
    <row r="889" ht="12.75" customHeight="1">
      <c r="A889" s="625"/>
      <c r="B889" s="625"/>
      <c r="C889" s="625"/>
      <c r="D889" s="627"/>
      <c r="E889" s="210"/>
      <c r="F889" s="210"/>
      <c r="G889" s="210"/>
      <c r="H889" s="210"/>
      <c r="I889" s="627"/>
      <c r="J889" s="210"/>
      <c r="K889" s="210"/>
      <c r="L889" s="210"/>
      <c r="M889" s="628"/>
      <c r="N889" s="210"/>
      <c r="O889" s="210"/>
      <c r="P889" s="210"/>
      <c r="Q889" s="210"/>
      <c r="R889" s="210"/>
      <c r="S889" s="210"/>
      <c r="T889" s="210"/>
      <c r="U889" s="210"/>
      <c r="V889" s="210"/>
      <c r="W889" s="210"/>
      <c r="X889" s="210"/>
      <c r="Y889" s="210"/>
      <c r="Z889" s="210"/>
    </row>
    <row r="890" ht="12.75" customHeight="1">
      <c r="A890" s="625"/>
      <c r="B890" s="625"/>
      <c r="C890" s="625"/>
      <c r="D890" s="627"/>
      <c r="E890" s="210"/>
      <c r="F890" s="210"/>
      <c r="G890" s="210"/>
      <c r="H890" s="210"/>
      <c r="I890" s="627"/>
      <c r="J890" s="210"/>
      <c r="K890" s="210"/>
      <c r="L890" s="210"/>
      <c r="M890" s="628"/>
      <c r="N890" s="210"/>
      <c r="O890" s="210"/>
      <c r="P890" s="210"/>
      <c r="Q890" s="210"/>
      <c r="R890" s="210"/>
      <c r="S890" s="210"/>
      <c r="T890" s="210"/>
      <c r="U890" s="210"/>
      <c r="V890" s="210"/>
      <c r="W890" s="210"/>
      <c r="X890" s="210"/>
      <c r="Y890" s="210"/>
      <c r="Z890" s="210"/>
    </row>
    <row r="891" ht="12.75" customHeight="1">
      <c r="A891" s="625"/>
      <c r="B891" s="625"/>
      <c r="C891" s="625"/>
      <c r="D891" s="627"/>
      <c r="E891" s="210"/>
      <c r="F891" s="210"/>
      <c r="G891" s="210"/>
      <c r="H891" s="210"/>
      <c r="I891" s="627"/>
      <c r="J891" s="210"/>
      <c r="K891" s="210"/>
      <c r="L891" s="210"/>
      <c r="M891" s="628"/>
      <c r="N891" s="210"/>
      <c r="O891" s="210"/>
      <c r="P891" s="210"/>
      <c r="Q891" s="210"/>
      <c r="R891" s="210"/>
      <c r="S891" s="210"/>
      <c r="T891" s="210"/>
      <c r="U891" s="210"/>
      <c r="V891" s="210"/>
      <c r="W891" s="210"/>
      <c r="X891" s="210"/>
      <c r="Y891" s="210"/>
      <c r="Z891" s="210"/>
    </row>
    <row r="892" ht="12.75" customHeight="1">
      <c r="A892" s="625"/>
      <c r="B892" s="625"/>
      <c r="C892" s="625"/>
      <c r="D892" s="627"/>
      <c r="E892" s="210"/>
      <c r="F892" s="210"/>
      <c r="G892" s="210"/>
      <c r="H892" s="210"/>
      <c r="I892" s="627"/>
      <c r="J892" s="210"/>
      <c r="K892" s="210"/>
      <c r="L892" s="210"/>
      <c r="M892" s="628"/>
      <c r="N892" s="210"/>
      <c r="O892" s="210"/>
      <c r="P892" s="210"/>
      <c r="Q892" s="210"/>
      <c r="R892" s="210"/>
      <c r="S892" s="210"/>
      <c r="T892" s="210"/>
      <c r="U892" s="210"/>
      <c r="V892" s="210"/>
      <c r="W892" s="210"/>
      <c r="X892" s="210"/>
      <c r="Y892" s="210"/>
      <c r="Z892" s="210"/>
    </row>
    <row r="893" ht="12.75" customHeight="1">
      <c r="A893" s="625"/>
      <c r="B893" s="625"/>
      <c r="C893" s="625"/>
      <c r="D893" s="627"/>
      <c r="E893" s="210"/>
      <c r="F893" s="210"/>
      <c r="G893" s="210"/>
      <c r="H893" s="210"/>
      <c r="I893" s="627"/>
      <c r="J893" s="210"/>
      <c r="K893" s="210"/>
      <c r="L893" s="210"/>
      <c r="M893" s="628"/>
      <c r="N893" s="210"/>
      <c r="O893" s="210"/>
      <c r="P893" s="210"/>
      <c r="Q893" s="210"/>
      <c r="R893" s="210"/>
      <c r="S893" s="210"/>
      <c r="T893" s="210"/>
      <c r="U893" s="210"/>
      <c r="V893" s="210"/>
      <c r="W893" s="210"/>
      <c r="X893" s="210"/>
      <c r="Y893" s="210"/>
      <c r="Z893" s="210"/>
    </row>
    <row r="894" ht="12.75" customHeight="1">
      <c r="A894" s="625"/>
      <c r="B894" s="625"/>
      <c r="C894" s="625"/>
      <c r="D894" s="627"/>
      <c r="E894" s="210"/>
      <c r="F894" s="210"/>
      <c r="G894" s="210"/>
      <c r="H894" s="210"/>
      <c r="I894" s="627"/>
      <c r="J894" s="210"/>
      <c r="K894" s="210"/>
      <c r="L894" s="210"/>
      <c r="M894" s="628"/>
      <c r="N894" s="210"/>
      <c r="O894" s="210"/>
      <c r="P894" s="210"/>
      <c r="Q894" s="210"/>
      <c r="R894" s="210"/>
      <c r="S894" s="210"/>
      <c r="T894" s="210"/>
      <c r="U894" s="210"/>
      <c r="V894" s="210"/>
      <c r="W894" s="210"/>
      <c r="X894" s="210"/>
      <c r="Y894" s="210"/>
      <c r="Z894" s="210"/>
    </row>
    <row r="895" ht="12.75" customHeight="1">
      <c r="A895" s="625"/>
      <c r="B895" s="625"/>
      <c r="C895" s="625"/>
      <c r="D895" s="627"/>
      <c r="E895" s="210"/>
      <c r="F895" s="210"/>
      <c r="G895" s="210"/>
      <c r="H895" s="210"/>
      <c r="I895" s="627"/>
      <c r="J895" s="210"/>
      <c r="K895" s="210"/>
      <c r="L895" s="210"/>
      <c r="M895" s="628"/>
      <c r="N895" s="210"/>
      <c r="O895" s="210"/>
      <c r="P895" s="210"/>
      <c r="Q895" s="210"/>
      <c r="R895" s="210"/>
      <c r="S895" s="210"/>
      <c r="T895" s="210"/>
      <c r="U895" s="210"/>
      <c r="V895" s="210"/>
      <c r="W895" s="210"/>
      <c r="X895" s="210"/>
      <c r="Y895" s="210"/>
      <c r="Z895" s="210"/>
    </row>
    <row r="896" ht="12.75" customHeight="1">
      <c r="A896" s="625"/>
      <c r="B896" s="625"/>
      <c r="C896" s="625"/>
      <c r="D896" s="627"/>
      <c r="E896" s="210"/>
      <c r="F896" s="210"/>
      <c r="G896" s="210"/>
      <c r="H896" s="210"/>
      <c r="I896" s="627"/>
      <c r="J896" s="210"/>
      <c r="K896" s="210"/>
      <c r="L896" s="210"/>
      <c r="M896" s="628"/>
      <c r="N896" s="210"/>
      <c r="O896" s="210"/>
      <c r="P896" s="210"/>
      <c r="Q896" s="210"/>
      <c r="R896" s="210"/>
      <c r="S896" s="210"/>
      <c r="T896" s="210"/>
      <c r="U896" s="210"/>
      <c r="V896" s="210"/>
      <c r="W896" s="210"/>
      <c r="X896" s="210"/>
      <c r="Y896" s="210"/>
      <c r="Z896" s="210"/>
    </row>
    <row r="897" ht="12.75" customHeight="1">
      <c r="A897" s="625"/>
      <c r="B897" s="625"/>
      <c r="C897" s="625"/>
      <c r="D897" s="627"/>
      <c r="E897" s="210"/>
      <c r="F897" s="210"/>
      <c r="G897" s="210"/>
      <c r="H897" s="210"/>
      <c r="I897" s="627"/>
      <c r="J897" s="210"/>
      <c r="K897" s="210"/>
      <c r="L897" s="210"/>
      <c r="M897" s="628"/>
      <c r="N897" s="210"/>
      <c r="O897" s="210"/>
      <c r="P897" s="210"/>
      <c r="Q897" s="210"/>
      <c r="R897" s="210"/>
      <c r="S897" s="210"/>
      <c r="T897" s="210"/>
      <c r="U897" s="210"/>
      <c r="V897" s="210"/>
      <c r="W897" s="210"/>
      <c r="X897" s="210"/>
      <c r="Y897" s="210"/>
      <c r="Z897" s="210"/>
    </row>
    <row r="898" ht="12.75" customHeight="1">
      <c r="A898" s="625"/>
      <c r="B898" s="625"/>
      <c r="C898" s="625"/>
      <c r="D898" s="627"/>
      <c r="E898" s="210"/>
      <c r="F898" s="210"/>
      <c r="G898" s="210"/>
      <c r="H898" s="210"/>
      <c r="I898" s="627"/>
      <c r="J898" s="210"/>
      <c r="K898" s="210"/>
      <c r="L898" s="210"/>
      <c r="M898" s="628"/>
      <c r="N898" s="210"/>
      <c r="O898" s="210"/>
      <c r="P898" s="210"/>
      <c r="Q898" s="210"/>
      <c r="R898" s="210"/>
      <c r="S898" s="210"/>
      <c r="T898" s="210"/>
      <c r="U898" s="210"/>
      <c r="V898" s="210"/>
      <c r="W898" s="210"/>
      <c r="X898" s="210"/>
      <c r="Y898" s="210"/>
      <c r="Z898" s="210"/>
    </row>
    <row r="899" ht="12.75" customHeight="1">
      <c r="A899" s="625"/>
      <c r="B899" s="625"/>
      <c r="C899" s="625"/>
      <c r="D899" s="627"/>
      <c r="E899" s="210"/>
      <c r="F899" s="210"/>
      <c r="G899" s="210"/>
      <c r="H899" s="210"/>
      <c r="I899" s="627"/>
      <c r="J899" s="210"/>
      <c r="K899" s="210"/>
      <c r="L899" s="210"/>
      <c r="M899" s="628"/>
      <c r="N899" s="210"/>
      <c r="O899" s="210"/>
      <c r="P899" s="210"/>
      <c r="Q899" s="210"/>
      <c r="R899" s="210"/>
      <c r="S899" s="210"/>
      <c r="T899" s="210"/>
      <c r="U899" s="210"/>
      <c r="V899" s="210"/>
      <c r="W899" s="210"/>
      <c r="X899" s="210"/>
      <c r="Y899" s="210"/>
      <c r="Z899" s="210"/>
    </row>
    <row r="900" ht="12.75" customHeight="1">
      <c r="A900" s="625"/>
      <c r="B900" s="625"/>
      <c r="C900" s="625"/>
      <c r="D900" s="627"/>
      <c r="E900" s="210"/>
      <c r="F900" s="210"/>
      <c r="G900" s="210"/>
      <c r="H900" s="210"/>
      <c r="I900" s="627"/>
      <c r="J900" s="210"/>
      <c r="K900" s="210"/>
      <c r="L900" s="210"/>
      <c r="M900" s="628"/>
      <c r="N900" s="210"/>
      <c r="O900" s="210"/>
      <c r="P900" s="210"/>
      <c r="Q900" s="210"/>
      <c r="R900" s="210"/>
      <c r="S900" s="210"/>
      <c r="T900" s="210"/>
      <c r="U900" s="210"/>
      <c r="V900" s="210"/>
      <c r="W900" s="210"/>
      <c r="X900" s="210"/>
      <c r="Y900" s="210"/>
      <c r="Z900" s="210"/>
    </row>
    <row r="901" ht="12.75" customHeight="1">
      <c r="A901" s="625"/>
      <c r="B901" s="625"/>
      <c r="C901" s="625"/>
      <c r="D901" s="627"/>
      <c r="E901" s="210"/>
      <c r="F901" s="210"/>
      <c r="G901" s="210"/>
      <c r="H901" s="210"/>
      <c r="I901" s="627"/>
      <c r="J901" s="210"/>
      <c r="K901" s="210"/>
      <c r="L901" s="210"/>
      <c r="M901" s="628"/>
      <c r="N901" s="210"/>
      <c r="O901" s="210"/>
      <c r="P901" s="210"/>
      <c r="Q901" s="210"/>
      <c r="R901" s="210"/>
      <c r="S901" s="210"/>
      <c r="T901" s="210"/>
      <c r="U901" s="210"/>
      <c r="V901" s="210"/>
      <c r="W901" s="210"/>
      <c r="X901" s="210"/>
      <c r="Y901" s="210"/>
      <c r="Z901" s="210"/>
    </row>
    <row r="902" ht="12.75" customHeight="1">
      <c r="A902" s="625"/>
      <c r="B902" s="625"/>
      <c r="C902" s="625"/>
      <c r="D902" s="627"/>
      <c r="E902" s="210"/>
      <c r="F902" s="210"/>
      <c r="G902" s="210"/>
      <c r="H902" s="210"/>
      <c r="I902" s="627"/>
      <c r="J902" s="210"/>
      <c r="K902" s="210"/>
      <c r="L902" s="210"/>
      <c r="M902" s="628"/>
      <c r="N902" s="210"/>
      <c r="O902" s="210"/>
      <c r="P902" s="210"/>
      <c r="Q902" s="210"/>
      <c r="R902" s="210"/>
      <c r="S902" s="210"/>
      <c r="T902" s="210"/>
      <c r="U902" s="210"/>
      <c r="V902" s="210"/>
      <c r="W902" s="210"/>
      <c r="X902" s="210"/>
      <c r="Y902" s="210"/>
      <c r="Z902" s="210"/>
    </row>
    <row r="903" ht="12.75" customHeight="1">
      <c r="A903" s="625"/>
      <c r="B903" s="625"/>
      <c r="C903" s="625"/>
      <c r="D903" s="627"/>
      <c r="E903" s="210"/>
      <c r="F903" s="210"/>
      <c r="G903" s="210"/>
      <c r="H903" s="210"/>
      <c r="I903" s="627"/>
      <c r="J903" s="210"/>
      <c r="K903" s="210"/>
      <c r="L903" s="210"/>
      <c r="M903" s="628"/>
      <c r="N903" s="210"/>
      <c r="O903" s="210"/>
      <c r="P903" s="210"/>
      <c r="Q903" s="210"/>
      <c r="R903" s="210"/>
      <c r="S903" s="210"/>
      <c r="T903" s="210"/>
      <c r="U903" s="210"/>
      <c r="V903" s="210"/>
      <c r="W903" s="210"/>
      <c r="X903" s="210"/>
      <c r="Y903" s="210"/>
      <c r="Z903" s="210"/>
    </row>
    <row r="904" ht="12.75" customHeight="1">
      <c r="A904" s="625"/>
      <c r="B904" s="625"/>
      <c r="C904" s="625"/>
      <c r="D904" s="627"/>
      <c r="E904" s="210"/>
      <c r="F904" s="210"/>
      <c r="G904" s="210"/>
      <c r="H904" s="210"/>
      <c r="I904" s="627"/>
      <c r="J904" s="210"/>
      <c r="K904" s="210"/>
      <c r="L904" s="210"/>
      <c r="M904" s="628"/>
      <c r="N904" s="210"/>
      <c r="O904" s="210"/>
      <c r="P904" s="210"/>
      <c r="Q904" s="210"/>
      <c r="R904" s="210"/>
      <c r="S904" s="210"/>
      <c r="T904" s="210"/>
      <c r="U904" s="210"/>
      <c r="V904" s="210"/>
      <c r="W904" s="210"/>
      <c r="X904" s="210"/>
      <c r="Y904" s="210"/>
      <c r="Z904" s="210"/>
    </row>
    <row r="905" ht="12.75" customHeight="1">
      <c r="A905" s="625"/>
      <c r="B905" s="625"/>
      <c r="C905" s="625"/>
      <c r="D905" s="627"/>
      <c r="E905" s="210"/>
      <c r="F905" s="210"/>
      <c r="G905" s="210"/>
      <c r="H905" s="210"/>
      <c r="I905" s="627"/>
      <c r="J905" s="210"/>
      <c r="K905" s="210"/>
      <c r="L905" s="210"/>
      <c r="M905" s="628"/>
      <c r="N905" s="210"/>
      <c r="O905" s="210"/>
      <c r="P905" s="210"/>
      <c r="Q905" s="210"/>
      <c r="R905" s="210"/>
      <c r="S905" s="210"/>
      <c r="T905" s="210"/>
      <c r="U905" s="210"/>
      <c r="V905" s="210"/>
      <c r="W905" s="210"/>
      <c r="X905" s="210"/>
      <c r="Y905" s="210"/>
      <c r="Z905" s="210"/>
    </row>
    <row r="906" ht="12.75" customHeight="1">
      <c r="A906" s="625"/>
      <c r="B906" s="625"/>
      <c r="C906" s="625"/>
      <c r="D906" s="627"/>
      <c r="E906" s="210"/>
      <c r="F906" s="210"/>
      <c r="G906" s="210"/>
      <c r="H906" s="210"/>
      <c r="I906" s="627"/>
      <c r="J906" s="210"/>
      <c r="K906" s="210"/>
      <c r="L906" s="210"/>
      <c r="M906" s="628"/>
      <c r="N906" s="210"/>
      <c r="O906" s="210"/>
      <c r="P906" s="210"/>
      <c r="Q906" s="210"/>
      <c r="R906" s="210"/>
      <c r="S906" s="210"/>
      <c r="T906" s="210"/>
      <c r="U906" s="210"/>
      <c r="V906" s="210"/>
      <c r="W906" s="210"/>
      <c r="X906" s="210"/>
      <c r="Y906" s="210"/>
      <c r="Z906" s="210"/>
    </row>
    <row r="907" ht="12.75" customHeight="1">
      <c r="A907" s="625"/>
      <c r="B907" s="625"/>
      <c r="C907" s="625"/>
      <c r="D907" s="627"/>
      <c r="E907" s="210"/>
      <c r="F907" s="210"/>
      <c r="G907" s="210"/>
      <c r="H907" s="210"/>
      <c r="I907" s="627"/>
      <c r="J907" s="210"/>
      <c r="K907" s="210"/>
      <c r="L907" s="210"/>
      <c r="M907" s="628"/>
      <c r="N907" s="210"/>
      <c r="O907" s="210"/>
      <c r="P907" s="210"/>
      <c r="Q907" s="210"/>
      <c r="R907" s="210"/>
      <c r="S907" s="210"/>
      <c r="T907" s="210"/>
      <c r="U907" s="210"/>
      <c r="V907" s="210"/>
      <c r="W907" s="210"/>
      <c r="X907" s="210"/>
      <c r="Y907" s="210"/>
      <c r="Z907" s="210"/>
    </row>
    <row r="908" ht="12.75" customHeight="1">
      <c r="A908" s="625"/>
      <c r="B908" s="625"/>
      <c r="C908" s="625"/>
      <c r="D908" s="627"/>
      <c r="E908" s="210"/>
      <c r="F908" s="210"/>
      <c r="G908" s="210"/>
      <c r="H908" s="210"/>
      <c r="I908" s="627"/>
      <c r="J908" s="210"/>
      <c r="K908" s="210"/>
      <c r="L908" s="210"/>
      <c r="M908" s="628"/>
      <c r="N908" s="210"/>
      <c r="O908" s="210"/>
      <c r="P908" s="210"/>
      <c r="Q908" s="210"/>
      <c r="R908" s="210"/>
      <c r="S908" s="210"/>
      <c r="T908" s="210"/>
      <c r="U908" s="210"/>
      <c r="V908" s="210"/>
      <c r="W908" s="210"/>
      <c r="X908" s="210"/>
      <c r="Y908" s="210"/>
      <c r="Z908" s="210"/>
    </row>
    <row r="909" ht="12.75" customHeight="1">
      <c r="A909" s="625"/>
      <c r="B909" s="625"/>
      <c r="C909" s="625"/>
      <c r="D909" s="627"/>
      <c r="E909" s="210"/>
      <c r="F909" s="210"/>
      <c r="G909" s="210"/>
      <c r="H909" s="210"/>
      <c r="I909" s="627"/>
      <c r="J909" s="210"/>
      <c r="K909" s="210"/>
      <c r="L909" s="210"/>
      <c r="M909" s="628"/>
      <c r="N909" s="210"/>
      <c r="O909" s="210"/>
      <c r="P909" s="210"/>
      <c r="Q909" s="210"/>
      <c r="R909" s="210"/>
      <c r="S909" s="210"/>
      <c r="T909" s="210"/>
      <c r="U909" s="210"/>
      <c r="V909" s="210"/>
      <c r="W909" s="210"/>
      <c r="X909" s="210"/>
      <c r="Y909" s="210"/>
      <c r="Z909" s="210"/>
    </row>
    <row r="910" ht="12.75" customHeight="1">
      <c r="A910" s="625"/>
      <c r="B910" s="625"/>
      <c r="C910" s="625"/>
      <c r="D910" s="627"/>
      <c r="E910" s="210"/>
      <c r="F910" s="210"/>
      <c r="G910" s="210"/>
      <c r="H910" s="210"/>
      <c r="I910" s="627"/>
      <c r="J910" s="210"/>
      <c r="K910" s="210"/>
      <c r="L910" s="210"/>
      <c r="M910" s="628"/>
      <c r="N910" s="210"/>
      <c r="O910" s="210"/>
      <c r="P910" s="210"/>
      <c r="Q910" s="210"/>
      <c r="R910" s="210"/>
      <c r="S910" s="210"/>
      <c r="T910" s="210"/>
      <c r="U910" s="210"/>
      <c r="V910" s="210"/>
      <c r="W910" s="210"/>
      <c r="X910" s="210"/>
      <c r="Y910" s="210"/>
      <c r="Z910" s="210"/>
    </row>
    <row r="911" ht="12.75" customHeight="1">
      <c r="A911" s="625"/>
      <c r="B911" s="625"/>
      <c r="C911" s="625"/>
      <c r="D911" s="627"/>
      <c r="E911" s="210"/>
      <c r="F911" s="210"/>
      <c r="G911" s="210"/>
      <c r="H911" s="210"/>
      <c r="I911" s="627"/>
      <c r="J911" s="210"/>
      <c r="K911" s="210"/>
      <c r="L911" s="210"/>
      <c r="M911" s="628"/>
      <c r="N911" s="210"/>
      <c r="O911" s="210"/>
      <c r="P911" s="210"/>
      <c r="Q911" s="210"/>
      <c r="R911" s="210"/>
      <c r="S911" s="210"/>
      <c r="T911" s="210"/>
      <c r="U911" s="210"/>
      <c r="V911" s="210"/>
      <c r="W911" s="210"/>
      <c r="X911" s="210"/>
      <c r="Y911" s="210"/>
      <c r="Z911" s="210"/>
    </row>
    <row r="912" ht="12.75" customHeight="1">
      <c r="A912" s="625"/>
      <c r="B912" s="625"/>
      <c r="C912" s="625"/>
      <c r="D912" s="627"/>
      <c r="E912" s="210"/>
      <c r="F912" s="210"/>
      <c r="G912" s="210"/>
      <c r="H912" s="210"/>
      <c r="I912" s="627"/>
      <c r="J912" s="210"/>
      <c r="K912" s="210"/>
      <c r="L912" s="210"/>
      <c r="M912" s="628"/>
      <c r="N912" s="210"/>
      <c r="O912" s="210"/>
      <c r="P912" s="210"/>
      <c r="Q912" s="210"/>
      <c r="R912" s="210"/>
      <c r="S912" s="210"/>
      <c r="T912" s="210"/>
      <c r="U912" s="210"/>
      <c r="V912" s="210"/>
      <c r="W912" s="210"/>
      <c r="X912" s="210"/>
      <c r="Y912" s="210"/>
      <c r="Z912" s="210"/>
    </row>
    <row r="913" ht="12.75" customHeight="1">
      <c r="A913" s="625"/>
      <c r="B913" s="625"/>
      <c r="C913" s="625"/>
      <c r="D913" s="627"/>
      <c r="E913" s="210"/>
      <c r="F913" s="210"/>
      <c r="G913" s="210"/>
      <c r="H913" s="210"/>
      <c r="I913" s="627"/>
      <c r="J913" s="210"/>
      <c r="K913" s="210"/>
      <c r="L913" s="210"/>
      <c r="M913" s="628"/>
      <c r="N913" s="210"/>
      <c r="O913" s="210"/>
      <c r="P913" s="210"/>
      <c r="Q913" s="210"/>
      <c r="R913" s="210"/>
      <c r="S913" s="210"/>
      <c r="T913" s="210"/>
      <c r="U913" s="210"/>
      <c r="V913" s="210"/>
      <c r="W913" s="210"/>
      <c r="X913" s="210"/>
      <c r="Y913" s="210"/>
      <c r="Z913" s="210"/>
    </row>
    <row r="914" ht="12.75" customHeight="1">
      <c r="A914" s="625"/>
      <c r="B914" s="625"/>
      <c r="C914" s="625"/>
      <c r="D914" s="627"/>
      <c r="E914" s="210"/>
      <c r="F914" s="210"/>
      <c r="G914" s="210"/>
      <c r="H914" s="210"/>
      <c r="I914" s="627"/>
      <c r="J914" s="210"/>
      <c r="K914" s="210"/>
      <c r="L914" s="210"/>
      <c r="M914" s="628"/>
      <c r="N914" s="210"/>
      <c r="O914" s="210"/>
      <c r="P914" s="210"/>
      <c r="Q914" s="210"/>
      <c r="R914" s="210"/>
      <c r="S914" s="210"/>
      <c r="T914" s="210"/>
      <c r="U914" s="210"/>
      <c r="V914" s="210"/>
      <c r="W914" s="210"/>
      <c r="X914" s="210"/>
      <c r="Y914" s="210"/>
      <c r="Z914" s="210"/>
    </row>
    <row r="915" ht="12.75" customHeight="1">
      <c r="A915" s="625"/>
      <c r="B915" s="625"/>
      <c r="C915" s="625"/>
      <c r="D915" s="627"/>
      <c r="E915" s="210"/>
      <c r="F915" s="210"/>
      <c r="G915" s="210"/>
      <c r="H915" s="210"/>
      <c r="I915" s="627"/>
      <c r="J915" s="210"/>
      <c r="K915" s="210"/>
      <c r="L915" s="210"/>
      <c r="M915" s="628"/>
      <c r="N915" s="210"/>
      <c r="O915" s="210"/>
      <c r="P915" s="210"/>
      <c r="Q915" s="210"/>
      <c r="R915" s="210"/>
      <c r="S915" s="210"/>
      <c r="T915" s="210"/>
      <c r="U915" s="210"/>
      <c r="V915" s="210"/>
      <c r="W915" s="210"/>
      <c r="X915" s="210"/>
      <c r="Y915" s="210"/>
      <c r="Z915" s="210"/>
    </row>
    <row r="916" ht="12.75" customHeight="1">
      <c r="A916" s="625"/>
      <c r="B916" s="625"/>
      <c r="C916" s="625"/>
      <c r="D916" s="627"/>
      <c r="E916" s="210"/>
      <c r="F916" s="210"/>
      <c r="G916" s="210"/>
      <c r="H916" s="210"/>
      <c r="I916" s="627"/>
      <c r="J916" s="210"/>
      <c r="K916" s="210"/>
      <c r="L916" s="210"/>
      <c r="M916" s="628"/>
      <c r="N916" s="210"/>
      <c r="O916" s="210"/>
      <c r="P916" s="210"/>
      <c r="Q916" s="210"/>
      <c r="R916" s="210"/>
      <c r="S916" s="210"/>
      <c r="T916" s="210"/>
      <c r="U916" s="210"/>
      <c r="V916" s="210"/>
      <c r="W916" s="210"/>
      <c r="X916" s="210"/>
      <c r="Y916" s="210"/>
      <c r="Z916" s="210"/>
    </row>
    <row r="917" ht="12.75" customHeight="1">
      <c r="A917" s="625"/>
      <c r="B917" s="625"/>
      <c r="C917" s="625"/>
      <c r="D917" s="627"/>
      <c r="E917" s="210"/>
      <c r="F917" s="210"/>
      <c r="G917" s="210"/>
      <c r="H917" s="210"/>
      <c r="I917" s="627"/>
      <c r="J917" s="210"/>
      <c r="K917" s="210"/>
      <c r="L917" s="210"/>
      <c r="M917" s="628"/>
      <c r="N917" s="210"/>
      <c r="O917" s="210"/>
      <c r="P917" s="210"/>
      <c r="Q917" s="210"/>
      <c r="R917" s="210"/>
      <c r="S917" s="210"/>
      <c r="T917" s="210"/>
      <c r="U917" s="210"/>
      <c r="V917" s="210"/>
      <c r="W917" s="210"/>
      <c r="X917" s="210"/>
      <c r="Y917" s="210"/>
      <c r="Z917" s="210"/>
    </row>
    <row r="918" ht="12.75" customHeight="1">
      <c r="A918" s="625"/>
      <c r="B918" s="625"/>
      <c r="C918" s="625"/>
      <c r="D918" s="627"/>
      <c r="E918" s="210"/>
      <c r="F918" s="210"/>
      <c r="G918" s="210"/>
      <c r="H918" s="210"/>
      <c r="I918" s="627"/>
      <c r="J918" s="210"/>
      <c r="K918" s="210"/>
      <c r="L918" s="210"/>
      <c r="M918" s="628"/>
      <c r="N918" s="210"/>
      <c r="O918" s="210"/>
      <c r="P918" s="210"/>
      <c r="Q918" s="210"/>
      <c r="R918" s="210"/>
      <c r="S918" s="210"/>
      <c r="T918" s="210"/>
      <c r="U918" s="210"/>
      <c r="V918" s="210"/>
      <c r="W918" s="210"/>
      <c r="X918" s="210"/>
      <c r="Y918" s="210"/>
      <c r="Z918" s="210"/>
    </row>
    <row r="919" ht="12.75" customHeight="1">
      <c r="A919" s="625"/>
      <c r="B919" s="625"/>
      <c r="C919" s="625"/>
      <c r="D919" s="627"/>
      <c r="E919" s="210"/>
      <c r="F919" s="210"/>
      <c r="G919" s="210"/>
      <c r="H919" s="210"/>
      <c r="I919" s="627"/>
      <c r="J919" s="210"/>
      <c r="K919" s="210"/>
      <c r="L919" s="210"/>
      <c r="M919" s="628"/>
      <c r="N919" s="210"/>
      <c r="O919" s="210"/>
      <c r="P919" s="210"/>
      <c r="Q919" s="210"/>
      <c r="R919" s="210"/>
      <c r="S919" s="210"/>
      <c r="T919" s="210"/>
      <c r="U919" s="210"/>
      <c r="V919" s="210"/>
      <c r="W919" s="210"/>
      <c r="X919" s="210"/>
      <c r="Y919" s="210"/>
      <c r="Z919" s="210"/>
    </row>
    <row r="920" ht="12.75" customHeight="1">
      <c r="A920" s="625"/>
      <c r="B920" s="625"/>
      <c r="C920" s="625"/>
      <c r="D920" s="627"/>
      <c r="E920" s="210"/>
      <c r="F920" s="210"/>
      <c r="G920" s="210"/>
      <c r="H920" s="210"/>
      <c r="I920" s="627"/>
      <c r="J920" s="210"/>
      <c r="K920" s="210"/>
      <c r="L920" s="210"/>
      <c r="M920" s="628"/>
      <c r="N920" s="210"/>
      <c r="O920" s="210"/>
      <c r="P920" s="210"/>
      <c r="Q920" s="210"/>
      <c r="R920" s="210"/>
      <c r="S920" s="210"/>
      <c r="T920" s="210"/>
      <c r="U920" s="210"/>
      <c r="V920" s="210"/>
      <c r="W920" s="210"/>
      <c r="X920" s="210"/>
      <c r="Y920" s="210"/>
      <c r="Z920" s="210"/>
    </row>
    <row r="921" ht="12.75" customHeight="1">
      <c r="A921" s="625"/>
      <c r="B921" s="625"/>
      <c r="C921" s="625"/>
      <c r="D921" s="627"/>
      <c r="E921" s="210"/>
      <c r="F921" s="210"/>
      <c r="G921" s="210"/>
      <c r="H921" s="210"/>
      <c r="I921" s="627"/>
      <c r="J921" s="210"/>
      <c r="K921" s="210"/>
      <c r="L921" s="210"/>
      <c r="M921" s="628"/>
      <c r="N921" s="210"/>
      <c r="O921" s="210"/>
      <c r="P921" s="210"/>
      <c r="Q921" s="210"/>
      <c r="R921" s="210"/>
      <c r="S921" s="210"/>
      <c r="T921" s="210"/>
      <c r="U921" s="210"/>
      <c r="V921" s="210"/>
      <c r="W921" s="210"/>
      <c r="X921" s="210"/>
      <c r="Y921" s="210"/>
      <c r="Z921" s="210"/>
    </row>
    <row r="922" ht="12.75" customHeight="1">
      <c r="A922" s="625"/>
      <c r="B922" s="625"/>
      <c r="C922" s="625"/>
      <c r="D922" s="627"/>
      <c r="E922" s="210"/>
      <c r="F922" s="210"/>
      <c r="G922" s="210"/>
      <c r="H922" s="210"/>
      <c r="I922" s="627"/>
      <c r="J922" s="210"/>
      <c r="K922" s="210"/>
      <c r="L922" s="210"/>
      <c r="M922" s="628"/>
      <c r="N922" s="210"/>
      <c r="O922" s="210"/>
      <c r="P922" s="210"/>
      <c r="Q922" s="210"/>
      <c r="R922" s="210"/>
      <c r="S922" s="210"/>
      <c r="T922" s="210"/>
      <c r="U922" s="210"/>
      <c r="V922" s="210"/>
      <c r="W922" s="210"/>
      <c r="X922" s="210"/>
      <c r="Y922" s="210"/>
      <c r="Z922" s="210"/>
    </row>
    <row r="923" ht="12.75" customHeight="1">
      <c r="A923" s="625"/>
      <c r="B923" s="625"/>
      <c r="C923" s="625"/>
      <c r="D923" s="627"/>
      <c r="E923" s="210"/>
      <c r="F923" s="210"/>
      <c r="G923" s="210"/>
      <c r="H923" s="210"/>
      <c r="I923" s="627"/>
      <c r="J923" s="210"/>
      <c r="K923" s="210"/>
      <c r="L923" s="210"/>
      <c r="M923" s="628"/>
      <c r="N923" s="210"/>
      <c r="O923" s="210"/>
      <c r="P923" s="210"/>
      <c r="Q923" s="210"/>
      <c r="R923" s="210"/>
      <c r="S923" s="210"/>
      <c r="T923" s="210"/>
      <c r="U923" s="210"/>
      <c r="V923" s="210"/>
      <c r="W923" s="210"/>
      <c r="X923" s="210"/>
      <c r="Y923" s="210"/>
      <c r="Z923" s="210"/>
    </row>
    <row r="924" ht="12.75" customHeight="1">
      <c r="A924" s="625"/>
      <c r="B924" s="625"/>
      <c r="C924" s="625"/>
      <c r="D924" s="627"/>
      <c r="E924" s="210"/>
      <c r="F924" s="210"/>
      <c r="G924" s="210"/>
      <c r="H924" s="210"/>
      <c r="I924" s="627"/>
      <c r="J924" s="210"/>
      <c r="K924" s="210"/>
      <c r="L924" s="210"/>
      <c r="M924" s="628"/>
      <c r="N924" s="210"/>
      <c r="O924" s="210"/>
      <c r="P924" s="210"/>
      <c r="Q924" s="210"/>
      <c r="R924" s="210"/>
      <c r="S924" s="210"/>
      <c r="T924" s="210"/>
      <c r="U924" s="210"/>
      <c r="V924" s="210"/>
      <c r="W924" s="210"/>
      <c r="X924" s="210"/>
      <c r="Y924" s="210"/>
      <c r="Z924" s="210"/>
    </row>
    <row r="925" ht="12.75" customHeight="1">
      <c r="A925" s="625"/>
      <c r="B925" s="625"/>
      <c r="C925" s="625"/>
      <c r="D925" s="627"/>
      <c r="E925" s="210"/>
      <c r="F925" s="210"/>
      <c r="G925" s="210"/>
      <c r="H925" s="210"/>
      <c r="I925" s="627"/>
      <c r="J925" s="210"/>
      <c r="K925" s="210"/>
      <c r="L925" s="210"/>
      <c r="M925" s="628"/>
      <c r="N925" s="210"/>
      <c r="O925" s="210"/>
      <c r="P925" s="210"/>
      <c r="Q925" s="210"/>
      <c r="R925" s="210"/>
      <c r="S925" s="210"/>
      <c r="T925" s="210"/>
      <c r="U925" s="210"/>
      <c r="V925" s="210"/>
      <c r="W925" s="210"/>
      <c r="X925" s="210"/>
      <c r="Y925" s="210"/>
      <c r="Z925" s="210"/>
    </row>
    <row r="926" ht="12.75" customHeight="1">
      <c r="A926" s="625"/>
      <c r="B926" s="625"/>
      <c r="C926" s="625"/>
      <c r="D926" s="627"/>
      <c r="E926" s="210"/>
      <c r="F926" s="210"/>
      <c r="G926" s="210"/>
      <c r="H926" s="210"/>
      <c r="I926" s="627"/>
      <c r="J926" s="210"/>
      <c r="K926" s="210"/>
      <c r="L926" s="210"/>
      <c r="M926" s="628"/>
      <c r="N926" s="210"/>
      <c r="O926" s="210"/>
      <c r="P926" s="210"/>
      <c r="Q926" s="210"/>
      <c r="R926" s="210"/>
      <c r="S926" s="210"/>
      <c r="T926" s="210"/>
      <c r="U926" s="210"/>
      <c r="V926" s="210"/>
      <c r="W926" s="210"/>
      <c r="X926" s="210"/>
      <c r="Y926" s="210"/>
      <c r="Z926" s="210"/>
    </row>
    <row r="927" ht="12.75" customHeight="1">
      <c r="A927" s="625"/>
      <c r="B927" s="625"/>
      <c r="C927" s="625"/>
      <c r="D927" s="627"/>
      <c r="E927" s="210"/>
      <c r="F927" s="210"/>
      <c r="G927" s="210"/>
      <c r="H927" s="210"/>
      <c r="I927" s="627"/>
      <c r="J927" s="210"/>
      <c r="K927" s="210"/>
      <c r="L927" s="210"/>
      <c r="M927" s="628"/>
      <c r="N927" s="210"/>
      <c r="O927" s="210"/>
      <c r="P927" s="210"/>
      <c r="Q927" s="210"/>
      <c r="R927" s="210"/>
      <c r="S927" s="210"/>
      <c r="T927" s="210"/>
      <c r="U927" s="210"/>
      <c r="V927" s="210"/>
      <c r="W927" s="210"/>
      <c r="X927" s="210"/>
      <c r="Y927" s="210"/>
      <c r="Z927" s="210"/>
    </row>
    <row r="928" ht="12.75" customHeight="1">
      <c r="A928" s="625"/>
      <c r="B928" s="625"/>
      <c r="C928" s="625"/>
      <c r="D928" s="627"/>
      <c r="E928" s="210"/>
      <c r="F928" s="210"/>
      <c r="G928" s="210"/>
      <c r="H928" s="210"/>
      <c r="I928" s="627"/>
      <c r="J928" s="210"/>
      <c r="K928" s="210"/>
      <c r="L928" s="210"/>
      <c r="M928" s="628"/>
      <c r="N928" s="210"/>
      <c r="O928" s="210"/>
      <c r="P928" s="210"/>
      <c r="Q928" s="210"/>
      <c r="R928" s="210"/>
      <c r="S928" s="210"/>
      <c r="T928" s="210"/>
      <c r="U928" s="210"/>
      <c r="V928" s="210"/>
      <c r="W928" s="210"/>
      <c r="X928" s="210"/>
      <c r="Y928" s="210"/>
      <c r="Z928" s="210"/>
    </row>
    <row r="929" ht="12.75" customHeight="1">
      <c r="A929" s="625"/>
      <c r="B929" s="625"/>
      <c r="C929" s="625"/>
      <c r="D929" s="627"/>
      <c r="E929" s="210"/>
      <c r="F929" s="210"/>
      <c r="G929" s="210"/>
      <c r="H929" s="210"/>
      <c r="I929" s="627"/>
      <c r="J929" s="210"/>
      <c r="K929" s="210"/>
      <c r="L929" s="210"/>
      <c r="M929" s="628"/>
      <c r="N929" s="210"/>
      <c r="O929" s="210"/>
      <c r="P929" s="210"/>
      <c r="Q929" s="210"/>
      <c r="R929" s="210"/>
      <c r="S929" s="210"/>
      <c r="T929" s="210"/>
      <c r="U929" s="210"/>
      <c r="V929" s="210"/>
      <c r="W929" s="210"/>
      <c r="X929" s="210"/>
      <c r="Y929" s="210"/>
      <c r="Z929" s="210"/>
    </row>
    <row r="930" ht="12.75" customHeight="1">
      <c r="A930" s="625"/>
      <c r="B930" s="625"/>
      <c r="C930" s="625"/>
      <c r="D930" s="627"/>
      <c r="E930" s="210"/>
      <c r="F930" s="210"/>
      <c r="G930" s="210"/>
      <c r="H930" s="210"/>
      <c r="I930" s="627"/>
      <c r="J930" s="210"/>
      <c r="K930" s="210"/>
      <c r="L930" s="210"/>
      <c r="M930" s="628"/>
      <c r="N930" s="210"/>
      <c r="O930" s="210"/>
      <c r="P930" s="210"/>
      <c r="Q930" s="210"/>
      <c r="R930" s="210"/>
      <c r="S930" s="210"/>
      <c r="T930" s="210"/>
      <c r="U930" s="210"/>
      <c r="V930" s="210"/>
      <c r="W930" s="210"/>
      <c r="X930" s="210"/>
      <c r="Y930" s="210"/>
      <c r="Z930" s="210"/>
    </row>
    <row r="931" ht="12.75" customHeight="1">
      <c r="A931" s="625"/>
      <c r="B931" s="625"/>
      <c r="C931" s="625"/>
      <c r="D931" s="627"/>
      <c r="E931" s="210"/>
      <c r="F931" s="210"/>
      <c r="G931" s="210"/>
      <c r="H931" s="210"/>
      <c r="I931" s="627"/>
      <c r="J931" s="210"/>
      <c r="K931" s="210"/>
      <c r="L931" s="210"/>
      <c r="M931" s="628"/>
      <c r="N931" s="210"/>
      <c r="O931" s="210"/>
      <c r="P931" s="210"/>
      <c r="Q931" s="210"/>
      <c r="R931" s="210"/>
      <c r="S931" s="210"/>
      <c r="T931" s="210"/>
      <c r="U931" s="210"/>
      <c r="V931" s="210"/>
      <c r="W931" s="210"/>
      <c r="X931" s="210"/>
      <c r="Y931" s="210"/>
      <c r="Z931" s="210"/>
    </row>
    <row r="932" ht="12.75" customHeight="1">
      <c r="A932" s="625"/>
      <c r="B932" s="625"/>
      <c r="C932" s="625"/>
      <c r="D932" s="627"/>
      <c r="E932" s="210"/>
      <c r="F932" s="210"/>
      <c r="G932" s="210"/>
      <c r="H932" s="210"/>
      <c r="I932" s="627"/>
      <c r="J932" s="210"/>
      <c r="K932" s="210"/>
      <c r="L932" s="210"/>
      <c r="M932" s="628"/>
      <c r="N932" s="210"/>
      <c r="O932" s="210"/>
      <c r="P932" s="210"/>
      <c r="Q932" s="210"/>
      <c r="R932" s="210"/>
      <c r="S932" s="210"/>
      <c r="T932" s="210"/>
      <c r="U932" s="210"/>
      <c r="V932" s="210"/>
      <c r="W932" s="210"/>
      <c r="X932" s="210"/>
      <c r="Y932" s="210"/>
      <c r="Z932" s="210"/>
    </row>
    <row r="933" ht="12.75" customHeight="1">
      <c r="A933" s="625"/>
      <c r="B933" s="625"/>
      <c r="C933" s="625"/>
      <c r="D933" s="627"/>
      <c r="E933" s="210"/>
      <c r="F933" s="210"/>
      <c r="G933" s="210"/>
      <c r="H933" s="210"/>
      <c r="I933" s="627"/>
      <c r="J933" s="210"/>
      <c r="K933" s="210"/>
      <c r="L933" s="210"/>
      <c r="M933" s="628"/>
      <c r="N933" s="210"/>
      <c r="O933" s="210"/>
      <c r="P933" s="210"/>
      <c r="Q933" s="210"/>
      <c r="R933" s="210"/>
      <c r="S933" s="210"/>
      <c r="T933" s="210"/>
      <c r="U933" s="210"/>
      <c r="V933" s="210"/>
      <c r="W933" s="210"/>
      <c r="X933" s="210"/>
      <c r="Y933" s="210"/>
      <c r="Z933" s="210"/>
    </row>
    <row r="934" ht="12.75" customHeight="1">
      <c r="A934" s="625"/>
      <c r="B934" s="625"/>
      <c r="C934" s="625"/>
      <c r="D934" s="627"/>
      <c r="E934" s="210"/>
      <c r="F934" s="210"/>
      <c r="G934" s="210"/>
      <c r="H934" s="210"/>
      <c r="I934" s="627"/>
      <c r="J934" s="210"/>
      <c r="K934" s="210"/>
      <c r="L934" s="210"/>
      <c r="M934" s="628"/>
      <c r="N934" s="210"/>
      <c r="O934" s="210"/>
      <c r="P934" s="210"/>
      <c r="Q934" s="210"/>
      <c r="R934" s="210"/>
      <c r="S934" s="210"/>
      <c r="T934" s="210"/>
      <c r="U934" s="210"/>
      <c r="V934" s="210"/>
      <c r="W934" s="210"/>
      <c r="X934" s="210"/>
      <c r="Y934" s="210"/>
      <c r="Z934" s="210"/>
    </row>
    <row r="935" ht="12.75" customHeight="1">
      <c r="A935" s="625"/>
      <c r="B935" s="625"/>
      <c r="C935" s="625"/>
      <c r="D935" s="627"/>
      <c r="E935" s="210"/>
      <c r="F935" s="210"/>
      <c r="G935" s="210"/>
      <c r="H935" s="210"/>
      <c r="I935" s="627"/>
      <c r="J935" s="210"/>
      <c r="K935" s="210"/>
      <c r="L935" s="210"/>
      <c r="M935" s="628"/>
      <c r="N935" s="210"/>
      <c r="O935" s="210"/>
      <c r="P935" s="210"/>
      <c r="Q935" s="210"/>
      <c r="R935" s="210"/>
      <c r="S935" s="210"/>
      <c r="T935" s="210"/>
      <c r="U935" s="210"/>
      <c r="V935" s="210"/>
      <c r="W935" s="210"/>
      <c r="X935" s="210"/>
      <c r="Y935" s="210"/>
      <c r="Z935" s="210"/>
    </row>
    <row r="936" ht="12.75" customHeight="1">
      <c r="A936" s="625"/>
      <c r="B936" s="625"/>
      <c r="C936" s="625"/>
      <c r="D936" s="627"/>
      <c r="E936" s="210"/>
      <c r="F936" s="210"/>
      <c r="G936" s="210"/>
      <c r="H936" s="210"/>
      <c r="I936" s="627"/>
      <c r="J936" s="210"/>
      <c r="K936" s="210"/>
      <c r="L936" s="210"/>
      <c r="M936" s="628"/>
      <c r="N936" s="210"/>
      <c r="O936" s="210"/>
      <c r="P936" s="210"/>
      <c r="Q936" s="210"/>
      <c r="R936" s="210"/>
      <c r="S936" s="210"/>
      <c r="T936" s="210"/>
      <c r="U936" s="210"/>
      <c r="V936" s="210"/>
      <c r="W936" s="210"/>
      <c r="X936" s="210"/>
      <c r="Y936" s="210"/>
      <c r="Z936" s="210"/>
    </row>
    <row r="937" ht="12.75" customHeight="1">
      <c r="A937" s="625"/>
      <c r="B937" s="625"/>
      <c r="C937" s="625"/>
      <c r="D937" s="627"/>
      <c r="E937" s="210"/>
      <c r="F937" s="210"/>
      <c r="G937" s="210"/>
      <c r="H937" s="210"/>
      <c r="I937" s="627"/>
      <c r="J937" s="210"/>
      <c r="K937" s="210"/>
      <c r="L937" s="210"/>
      <c r="M937" s="628"/>
      <c r="N937" s="210"/>
      <c r="O937" s="210"/>
      <c r="P937" s="210"/>
      <c r="Q937" s="210"/>
      <c r="R937" s="210"/>
      <c r="S937" s="210"/>
      <c r="T937" s="210"/>
      <c r="U937" s="210"/>
      <c r="V937" s="210"/>
      <c r="W937" s="210"/>
      <c r="X937" s="210"/>
      <c r="Y937" s="210"/>
      <c r="Z937" s="210"/>
    </row>
    <row r="938" ht="12.75" customHeight="1">
      <c r="A938" s="625"/>
      <c r="B938" s="625"/>
      <c r="C938" s="625"/>
      <c r="D938" s="627"/>
      <c r="E938" s="210"/>
      <c r="F938" s="210"/>
      <c r="G938" s="210"/>
      <c r="H938" s="210"/>
      <c r="I938" s="627"/>
      <c r="J938" s="210"/>
      <c r="K938" s="210"/>
      <c r="L938" s="210"/>
      <c r="M938" s="628"/>
      <c r="N938" s="210"/>
      <c r="O938" s="210"/>
      <c r="P938" s="210"/>
      <c r="Q938" s="210"/>
      <c r="R938" s="210"/>
      <c r="S938" s="210"/>
      <c r="T938" s="210"/>
      <c r="U938" s="210"/>
      <c r="V938" s="210"/>
      <c r="W938" s="210"/>
      <c r="X938" s="210"/>
      <c r="Y938" s="210"/>
      <c r="Z938" s="210"/>
    </row>
    <row r="939" ht="12.75" customHeight="1">
      <c r="A939" s="625"/>
      <c r="B939" s="625"/>
      <c r="C939" s="625"/>
      <c r="D939" s="627"/>
      <c r="E939" s="210"/>
      <c r="F939" s="210"/>
      <c r="G939" s="210"/>
      <c r="H939" s="210"/>
      <c r="I939" s="627"/>
      <c r="J939" s="210"/>
      <c r="K939" s="210"/>
      <c r="L939" s="210"/>
      <c r="M939" s="628"/>
      <c r="N939" s="210"/>
      <c r="O939" s="210"/>
      <c r="P939" s="210"/>
      <c r="Q939" s="210"/>
      <c r="R939" s="210"/>
      <c r="S939" s="210"/>
      <c r="T939" s="210"/>
      <c r="U939" s="210"/>
      <c r="V939" s="210"/>
      <c r="W939" s="210"/>
      <c r="X939" s="210"/>
      <c r="Y939" s="210"/>
      <c r="Z939" s="210"/>
    </row>
    <row r="940" ht="12.75" customHeight="1">
      <c r="A940" s="625"/>
      <c r="B940" s="625"/>
      <c r="C940" s="625"/>
      <c r="D940" s="627"/>
      <c r="E940" s="210"/>
      <c r="F940" s="210"/>
      <c r="G940" s="210"/>
      <c r="H940" s="210"/>
      <c r="I940" s="627"/>
      <c r="J940" s="210"/>
      <c r="K940" s="210"/>
      <c r="L940" s="210"/>
      <c r="M940" s="628"/>
      <c r="N940" s="210"/>
      <c r="O940" s="210"/>
      <c r="P940" s="210"/>
      <c r="Q940" s="210"/>
      <c r="R940" s="210"/>
      <c r="S940" s="210"/>
      <c r="T940" s="210"/>
      <c r="U940" s="210"/>
      <c r="V940" s="210"/>
      <c r="W940" s="210"/>
      <c r="X940" s="210"/>
      <c r="Y940" s="210"/>
      <c r="Z940" s="210"/>
    </row>
    <row r="941" ht="12.75" customHeight="1">
      <c r="A941" s="625"/>
      <c r="B941" s="625"/>
      <c r="C941" s="625"/>
      <c r="D941" s="627"/>
      <c r="E941" s="210"/>
      <c r="F941" s="210"/>
      <c r="G941" s="210"/>
      <c r="H941" s="210"/>
      <c r="I941" s="627"/>
      <c r="J941" s="210"/>
      <c r="K941" s="210"/>
      <c r="L941" s="210"/>
      <c r="M941" s="628"/>
      <c r="N941" s="210"/>
      <c r="O941" s="210"/>
      <c r="P941" s="210"/>
      <c r="Q941" s="210"/>
      <c r="R941" s="210"/>
      <c r="S941" s="210"/>
      <c r="T941" s="210"/>
      <c r="U941" s="210"/>
      <c r="V941" s="210"/>
      <c r="W941" s="210"/>
      <c r="X941" s="210"/>
      <c r="Y941" s="210"/>
      <c r="Z941" s="210"/>
    </row>
    <row r="942" ht="12.75" customHeight="1">
      <c r="A942" s="625"/>
      <c r="B942" s="625"/>
      <c r="C942" s="625"/>
      <c r="D942" s="627"/>
      <c r="E942" s="210"/>
      <c r="F942" s="210"/>
      <c r="G942" s="210"/>
      <c r="H942" s="210"/>
      <c r="I942" s="627"/>
      <c r="J942" s="210"/>
      <c r="K942" s="210"/>
      <c r="L942" s="210"/>
      <c r="M942" s="628"/>
      <c r="N942" s="210"/>
      <c r="O942" s="210"/>
      <c r="P942" s="210"/>
      <c r="Q942" s="210"/>
      <c r="R942" s="210"/>
      <c r="S942" s="210"/>
      <c r="T942" s="210"/>
      <c r="U942" s="210"/>
      <c r="V942" s="210"/>
      <c r="W942" s="210"/>
      <c r="X942" s="210"/>
      <c r="Y942" s="210"/>
      <c r="Z942" s="210"/>
    </row>
    <row r="943" ht="12.75" customHeight="1">
      <c r="A943" s="625"/>
      <c r="B943" s="625"/>
      <c r="C943" s="625"/>
      <c r="D943" s="627"/>
      <c r="E943" s="210"/>
      <c r="F943" s="210"/>
      <c r="G943" s="210"/>
      <c r="H943" s="210"/>
      <c r="I943" s="627"/>
      <c r="J943" s="210"/>
      <c r="K943" s="210"/>
      <c r="L943" s="210"/>
      <c r="M943" s="628"/>
      <c r="N943" s="210"/>
      <c r="O943" s="210"/>
      <c r="P943" s="210"/>
      <c r="Q943" s="210"/>
      <c r="R943" s="210"/>
      <c r="S943" s="210"/>
      <c r="T943" s="210"/>
      <c r="U943" s="210"/>
      <c r="V943" s="210"/>
      <c r="W943" s="210"/>
      <c r="X943" s="210"/>
      <c r="Y943" s="210"/>
      <c r="Z943" s="210"/>
    </row>
    <row r="944" ht="12.75" customHeight="1">
      <c r="A944" s="625"/>
      <c r="B944" s="625"/>
      <c r="C944" s="625"/>
      <c r="D944" s="627"/>
      <c r="E944" s="210"/>
      <c r="F944" s="210"/>
      <c r="G944" s="210"/>
      <c r="H944" s="210"/>
      <c r="I944" s="627"/>
      <c r="J944" s="210"/>
      <c r="K944" s="210"/>
      <c r="L944" s="210"/>
      <c r="M944" s="628"/>
      <c r="N944" s="210"/>
      <c r="O944" s="210"/>
      <c r="P944" s="210"/>
      <c r="Q944" s="210"/>
      <c r="R944" s="210"/>
      <c r="S944" s="210"/>
      <c r="T944" s="210"/>
      <c r="U944" s="210"/>
      <c r="V944" s="210"/>
      <c r="W944" s="210"/>
      <c r="X944" s="210"/>
      <c r="Y944" s="210"/>
      <c r="Z944" s="210"/>
    </row>
    <row r="945" ht="12.75" customHeight="1">
      <c r="A945" s="625"/>
      <c r="B945" s="625"/>
      <c r="C945" s="625"/>
      <c r="D945" s="627"/>
      <c r="E945" s="210"/>
      <c r="F945" s="210"/>
      <c r="G945" s="210"/>
      <c r="H945" s="210"/>
      <c r="I945" s="627"/>
      <c r="J945" s="210"/>
      <c r="K945" s="210"/>
      <c r="L945" s="210"/>
      <c r="M945" s="628"/>
      <c r="N945" s="210"/>
      <c r="O945" s="210"/>
      <c r="P945" s="210"/>
      <c r="Q945" s="210"/>
      <c r="R945" s="210"/>
      <c r="S945" s="210"/>
      <c r="T945" s="210"/>
      <c r="U945" s="210"/>
      <c r="V945" s="210"/>
      <c r="W945" s="210"/>
      <c r="X945" s="210"/>
      <c r="Y945" s="210"/>
      <c r="Z945" s="210"/>
    </row>
    <row r="946" ht="12.75" customHeight="1">
      <c r="A946" s="625"/>
      <c r="B946" s="625"/>
      <c r="C946" s="625"/>
      <c r="D946" s="627"/>
      <c r="E946" s="210"/>
      <c r="F946" s="210"/>
      <c r="G946" s="210"/>
      <c r="H946" s="210"/>
      <c r="I946" s="627"/>
      <c r="J946" s="210"/>
      <c r="K946" s="210"/>
      <c r="L946" s="210"/>
      <c r="M946" s="628"/>
      <c r="N946" s="210"/>
      <c r="O946" s="210"/>
      <c r="P946" s="210"/>
      <c r="Q946" s="210"/>
      <c r="R946" s="210"/>
      <c r="S946" s="210"/>
      <c r="T946" s="210"/>
      <c r="U946" s="210"/>
      <c r="V946" s="210"/>
      <c r="W946" s="210"/>
      <c r="X946" s="210"/>
      <c r="Y946" s="210"/>
      <c r="Z946" s="210"/>
    </row>
    <row r="947" ht="12.75" customHeight="1">
      <c r="A947" s="625"/>
      <c r="B947" s="625"/>
      <c r="C947" s="625"/>
      <c r="D947" s="627"/>
      <c r="E947" s="210"/>
      <c r="F947" s="210"/>
      <c r="G947" s="210"/>
      <c r="H947" s="210"/>
      <c r="I947" s="627"/>
      <c r="J947" s="210"/>
      <c r="K947" s="210"/>
      <c r="L947" s="210"/>
      <c r="M947" s="628"/>
      <c r="N947" s="210"/>
      <c r="O947" s="210"/>
      <c r="P947" s="210"/>
      <c r="Q947" s="210"/>
      <c r="R947" s="210"/>
      <c r="S947" s="210"/>
      <c r="T947" s="210"/>
      <c r="U947" s="210"/>
      <c r="V947" s="210"/>
      <c r="W947" s="210"/>
      <c r="X947" s="210"/>
      <c r="Y947" s="210"/>
      <c r="Z947" s="210"/>
    </row>
    <row r="948" ht="12.75" customHeight="1">
      <c r="A948" s="625"/>
      <c r="B948" s="625"/>
      <c r="C948" s="625"/>
      <c r="D948" s="627"/>
      <c r="E948" s="210"/>
      <c r="F948" s="210"/>
      <c r="G948" s="210"/>
      <c r="H948" s="210"/>
      <c r="I948" s="627"/>
      <c r="J948" s="210"/>
      <c r="K948" s="210"/>
      <c r="L948" s="210"/>
      <c r="M948" s="628"/>
      <c r="N948" s="210"/>
      <c r="O948" s="210"/>
      <c r="P948" s="210"/>
      <c r="Q948" s="210"/>
      <c r="R948" s="210"/>
      <c r="S948" s="210"/>
      <c r="T948" s="210"/>
      <c r="U948" s="210"/>
      <c r="V948" s="210"/>
      <c r="W948" s="210"/>
      <c r="X948" s="210"/>
      <c r="Y948" s="210"/>
      <c r="Z948" s="210"/>
    </row>
    <row r="949" ht="12.75" customHeight="1">
      <c r="A949" s="625"/>
      <c r="B949" s="625"/>
      <c r="C949" s="625"/>
      <c r="D949" s="627"/>
      <c r="E949" s="210"/>
      <c r="F949" s="210"/>
      <c r="G949" s="210"/>
      <c r="H949" s="210"/>
      <c r="I949" s="627"/>
      <c r="J949" s="210"/>
      <c r="K949" s="210"/>
      <c r="L949" s="210"/>
      <c r="M949" s="628"/>
      <c r="N949" s="210"/>
      <c r="O949" s="210"/>
      <c r="P949" s="210"/>
      <c r="Q949" s="210"/>
      <c r="R949" s="210"/>
      <c r="S949" s="210"/>
      <c r="T949" s="210"/>
      <c r="U949" s="210"/>
      <c r="V949" s="210"/>
      <c r="W949" s="210"/>
      <c r="X949" s="210"/>
      <c r="Y949" s="210"/>
      <c r="Z949" s="210"/>
    </row>
    <row r="950" ht="12.75" customHeight="1">
      <c r="A950" s="625"/>
      <c r="B950" s="625"/>
      <c r="C950" s="625"/>
      <c r="D950" s="627"/>
      <c r="E950" s="210"/>
      <c r="F950" s="210"/>
      <c r="G950" s="210"/>
      <c r="H950" s="210"/>
      <c r="I950" s="627"/>
      <c r="J950" s="210"/>
      <c r="K950" s="210"/>
      <c r="L950" s="210"/>
      <c r="M950" s="628"/>
      <c r="N950" s="210"/>
      <c r="O950" s="210"/>
      <c r="P950" s="210"/>
      <c r="Q950" s="210"/>
      <c r="R950" s="210"/>
      <c r="S950" s="210"/>
      <c r="T950" s="210"/>
      <c r="U950" s="210"/>
      <c r="V950" s="210"/>
      <c r="W950" s="210"/>
      <c r="X950" s="210"/>
      <c r="Y950" s="210"/>
      <c r="Z950" s="210"/>
    </row>
    <row r="951" ht="12.75" customHeight="1">
      <c r="A951" s="625"/>
      <c r="B951" s="625"/>
      <c r="C951" s="625"/>
      <c r="D951" s="627"/>
      <c r="E951" s="210"/>
      <c r="F951" s="210"/>
      <c r="G951" s="210"/>
      <c r="H951" s="210"/>
      <c r="I951" s="627"/>
      <c r="J951" s="210"/>
      <c r="K951" s="210"/>
      <c r="L951" s="210"/>
      <c r="M951" s="628"/>
      <c r="N951" s="210"/>
      <c r="O951" s="210"/>
      <c r="P951" s="210"/>
      <c r="Q951" s="210"/>
      <c r="R951" s="210"/>
      <c r="S951" s="210"/>
      <c r="T951" s="210"/>
      <c r="U951" s="210"/>
      <c r="V951" s="210"/>
      <c r="W951" s="210"/>
      <c r="X951" s="210"/>
      <c r="Y951" s="210"/>
      <c r="Z951" s="210"/>
    </row>
    <row r="952" ht="12.75" customHeight="1">
      <c r="A952" s="625"/>
      <c r="B952" s="625"/>
      <c r="C952" s="625"/>
      <c r="D952" s="627"/>
      <c r="E952" s="210"/>
      <c r="F952" s="210"/>
      <c r="G952" s="210"/>
      <c r="H952" s="210"/>
      <c r="I952" s="627"/>
      <c r="J952" s="210"/>
      <c r="K952" s="210"/>
      <c r="L952" s="210"/>
      <c r="M952" s="628"/>
      <c r="N952" s="210"/>
      <c r="O952" s="210"/>
      <c r="P952" s="210"/>
      <c r="Q952" s="210"/>
      <c r="R952" s="210"/>
      <c r="S952" s="210"/>
      <c r="T952" s="210"/>
      <c r="U952" s="210"/>
      <c r="V952" s="210"/>
      <c r="W952" s="210"/>
      <c r="X952" s="210"/>
      <c r="Y952" s="210"/>
      <c r="Z952" s="210"/>
    </row>
    <row r="953" ht="12.75" customHeight="1">
      <c r="A953" s="625"/>
      <c r="B953" s="625"/>
      <c r="C953" s="625"/>
      <c r="D953" s="627"/>
      <c r="E953" s="210"/>
      <c r="F953" s="210"/>
      <c r="G953" s="210"/>
      <c r="H953" s="210"/>
      <c r="I953" s="627"/>
      <c r="J953" s="210"/>
      <c r="K953" s="210"/>
      <c r="L953" s="210"/>
      <c r="M953" s="628"/>
      <c r="N953" s="210"/>
      <c r="O953" s="210"/>
      <c r="P953" s="210"/>
      <c r="Q953" s="210"/>
      <c r="R953" s="210"/>
      <c r="S953" s="210"/>
      <c r="T953" s="210"/>
      <c r="U953" s="210"/>
      <c r="V953" s="210"/>
      <c r="W953" s="210"/>
      <c r="X953" s="210"/>
      <c r="Y953" s="210"/>
      <c r="Z953" s="210"/>
    </row>
    <row r="954" ht="12.75" customHeight="1">
      <c r="A954" s="625"/>
      <c r="B954" s="625"/>
      <c r="C954" s="625"/>
      <c r="D954" s="627"/>
      <c r="E954" s="210"/>
      <c r="F954" s="210"/>
      <c r="G954" s="210"/>
      <c r="H954" s="210"/>
      <c r="I954" s="627"/>
      <c r="J954" s="210"/>
      <c r="K954" s="210"/>
      <c r="L954" s="210"/>
      <c r="M954" s="628"/>
      <c r="N954" s="210"/>
      <c r="O954" s="210"/>
      <c r="P954" s="210"/>
      <c r="Q954" s="210"/>
      <c r="R954" s="210"/>
      <c r="S954" s="210"/>
      <c r="T954" s="210"/>
      <c r="U954" s="210"/>
      <c r="V954" s="210"/>
      <c r="W954" s="210"/>
      <c r="X954" s="210"/>
      <c r="Y954" s="210"/>
      <c r="Z954" s="210"/>
    </row>
    <row r="955" ht="12.75" customHeight="1">
      <c r="A955" s="625"/>
      <c r="B955" s="625"/>
      <c r="C955" s="625"/>
      <c r="D955" s="627"/>
      <c r="E955" s="210"/>
      <c r="F955" s="210"/>
      <c r="G955" s="210"/>
      <c r="H955" s="210"/>
      <c r="I955" s="627"/>
      <c r="J955" s="210"/>
      <c r="K955" s="210"/>
      <c r="L955" s="210"/>
      <c r="M955" s="628"/>
      <c r="N955" s="210"/>
      <c r="O955" s="210"/>
      <c r="P955" s="210"/>
      <c r="Q955" s="210"/>
      <c r="R955" s="210"/>
      <c r="S955" s="210"/>
      <c r="T955" s="210"/>
      <c r="U955" s="210"/>
      <c r="V955" s="210"/>
      <c r="W955" s="210"/>
      <c r="X955" s="210"/>
      <c r="Y955" s="210"/>
      <c r="Z955" s="210"/>
    </row>
    <row r="956" ht="12.75" customHeight="1">
      <c r="A956" s="625"/>
      <c r="B956" s="625"/>
      <c r="C956" s="625"/>
      <c r="D956" s="627"/>
      <c r="E956" s="210"/>
      <c r="F956" s="210"/>
      <c r="G956" s="210"/>
      <c r="H956" s="210"/>
      <c r="I956" s="627"/>
      <c r="J956" s="210"/>
      <c r="K956" s="210"/>
      <c r="L956" s="210"/>
      <c r="M956" s="628"/>
      <c r="N956" s="210"/>
      <c r="O956" s="210"/>
      <c r="P956" s="210"/>
      <c r="Q956" s="210"/>
      <c r="R956" s="210"/>
      <c r="S956" s="210"/>
      <c r="T956" s="210"/>
      <c r="U956" s="210"/>
      <c r="V956" s="210"/>
      <c r="W956" s="210"/>
      <c r="X956" s="210"/>
      <c r="Y956" s="210"/>
      <c r="Z956" s="210"/>
    </row>
    <row r="957" ht="12.75" customHeight="1">
      <c r="A957" s="625"/>
      <c r="B957" s="625"/>
      <c r="C957" s="625"/>
      <c r="D957" s="627"/>
      <c r="E957" s="210"/>
      <c r="F957" s="210"/>
      <c r="G957" s="210"/>
      <c r="H957" s="210"/>
      <c r="I957" s="627"/>
      <c r="J957" s="210"/>
      <c r="K957" s="210"/>
      <c r="L957" s="210"/>
      <c r="M957" s="628"/>
      <c r="N957" s="210"/>
      <c r="O957" s="210"/>
      <c r="P957" s="210"/>
      <c r="Q957" s="210"/>
      <c r="R957" s="210"/>
      <c r="S957" s="210"/>
      <c r="T957" s="210"/>
      <c r="U957" s="210"/>
      <c r="V957" s="210"/>
      <c r="W957" s="210"/>
      <c r="X957" s="210"/>
      <c r="Y957" s="210"/>
      <c r="Z957" s="210"/>
    </row>
    <row r="958" ht="12.75" customHeight="1">
      <c r="A958" s="625"/>
      <c r="B958" s="625"/>
      <c r="C958" s="625"/>
      <c r="D958" s="627"/>
      <c r="E958" s="210"/>
      <c r="F958" s="210"/>
      <c r="G958" s="210"/>
      <c r="H958" s="210"/>
      <c r="I958" s="627"/>
      <c r="J958" s="210"/>
      <c r="K958" s="210"/>
      <c r="L958" s="210"/>
      <c r="M958" s="628"/>
      <c r="N958" s="210"/>
      <c r="O958" s="210"/>
      <c r="P958" s="210"/>
      <c r="Q958" s="210"/>
      <c r="R958" s="210"/>
      <c r="S958" s="210"/>
      <c r="T958" s="210"/>
      <c r="U958" s="210"/>
      <c r="V958" s="210"/>
      <c r="W958" s="210"/>
      <c r="X958" s="210"/>
      <c r="Y958" s="210"/>
      <c r="Z958" s="210"/>
    </row>
    <row r="959" ht="12.75" customHeight="1">
      <c r="A959" s="625"/>
      <c r="B959" s="625"/>
      <c r="C959" s="625"/>
      <c r="D959" s="627"/>
      <c r="E959" s="210"/>
      <c r="F959" s="210"/>
      <c r="G959" s="210"/>
      <c r="H959" s="210"/>
      <c r="I959" s="627"/>
      <c r="J959" s="210"/>
      <c r="K959" s="210"/>
      <c r="L959" s="210"/>
      <c r="M959" s="628"/>
      <c r="N959" s="210"/>
      <c r="O959" s="210"/>
      <c r="P959" s="210"/>
      <c r="Q959" s="210"/>
      <c r="R959" s="210"/>
      <c r="S959" s="210"/>
      <c r="T959" s="210"/>
      <c r="U959" s="210"/>
      <c r="V959" s="210"/>
      <c r="W959" s="210"/>
      <c r="X959" s="210"/>
      <c r="Y959" s="210"/>
      <c r="Z959" s="210"/>
    </row>
    <row r="960" ht="12.75" customHeight="1">
      <c r="A960" s="625"/>
      <c r="B960" s="625"/>
      <c r="C960" s="625"/>
      <c r="D960" s="627"/>
      <c r="E960" s="210"/>
      <c r="F960" s="210"/>
      <c r="G960" s="210"/>
      <c r="H960" s="210"/>
      <c r="I960" s="627"/>
      <c r="J960" s="210"/>
      <c r="K960" s="210"/>
      <c r="L960" s="210"/>
      <c r="M960" s="628"/>
      <c r="N960" s="210"/>
      <c r="O960" s="210"/>
      <c r="P960" s="210"/>
      <c r="Q960" s="210"/>
      <c r="R960" s="210"/>
      <c r="S960" s="210"/>
      <c r="T960" s="210"/>
      <c r="U960" s="210"/>
      <c r="V960" s="210"/>
      <c r="W960" s="210"/>
      <c r="X960" s="210"/>
      <c r="Y960" s="210"/>
      <c r="Z960" s="210"/>
    </row>
    <row r="961" ht="12.75" customHeight="1">
      <c r="A961" s="625"/>
      <c r="B961" s="625"/>
      <c r="C961" s="625"/>
      <c r="D961" s="627"/>
      <c r="E961" s="210"/>
      <c r="F961" s="210"/>
      <c r="G961" s="210"/>
      <c r="H961" s="210"/>
      <c r="I961" s="627"/>
      <c r="J961" s="210"/>
      <c r="K961" s="210"/>
      <c r="L961" s="210"/>
      <c r="M961" s="628"/>
      <c r="N961" s="210"/>
      <c r="O961" s="210"/>
      <c r="P961" s="210"/>
      <c r="Q961" s="210"/>
      <c r="R961" s="210"/>
      <c r="S961" s="210"/>
      <c r="T961" s="210"/>
      <c r="U961" s="210"/>
      <c r="V961" s="210"/>
      <c r="W961" s="210"/>
      <c r="X961" s="210"/>
      <c r="Y961" s="210"/>
      <c r="Z961" s="210"/>
    </row>
    <row r="962" ht="12.75" customHeight="1">
      <c r="A962" s="625"/>
      <c r="B962" s="625"/>
      <c r="C962" s="625"/>
      <c r="D962" s="627"/>
      <c r="E962" s="210"/>
      <c r="F962" s="210"/>
      <c r="G962" s="210"/>
      <c r="H962" s="210"/>
      <c r="I962" s="627"/>
      <c r="J962" s="210"/>
      <c r="K962" s="210"/>
      <c r="L962" s="210"/>
      <c r="M962" s="628"/>
      <c r="N962" s="210"/>
      <c r="O962" s="210"/>
      <c r="P962" s="210"/>
      <c r="Q962" s="210"/>
      <c r="R962" s="210"/>
      <c r="S962" s="210"/>
      <c r="T962" s="210"/>
      <c r="U962" s="210"/>
      <c r="V962" s="210"/>
      <c r="W962" s="210"/>
      <c r="X962" s="210"/>
      <c r="Y962" s="210"/>
      <c r="Z962" s="210"/>
    </row>
    <row r="963" ht="12.75" customHeight="1">
      <c r="A963" s="625"/>
      <c r="B963" s="625"/>
      <c r="C963" s="625"/>
      <c r="D963" s="627"/>
      <c r="E963" s="210"/>
      <c r="F963" s="210"/>
      <c r="G963" s="210"/>
      <c r="H963" s="210"/>
      <c r="I963" s="627"/>
      <c r="J963" s="210"/>
      <c r="K963" s="210"/>
      <c r="L963" s="210"/>
      <c r="M963" s="628"/>
      <c r="N963" s="210"/>
      <c r="O963" s="210"/>
      <c r="P963" s="210"/>
      <c r="Q963" s="210"/>
      <c r="R963" s="210"/>
      <c r="S963" s="210"/>
      <c r="T963" s="210"/>
      <c r="U963" s="210"/>
      <c r="V963" s="210"/>
      <c r="W963" s="210"/>
      <c r="X963" s="210"/>
      <c r="Y963" s="210"/>
      <c r="Z963" s="210"/>
    </row>
    <row r="964" ht="12.75" customHeight="1">
      <c r="A964" s="625"/>
      <c r="B964" s="625"/>
      <c r="C964" s="625"/>
      <c r="D964" s="627"/>
      <c r="E964" s="210"/>
      <c r="F964" s="210"/>
      <c r="G964" s="210"/>
      <c r="H964" s="210"/>
      <c r="I964" s="627"/>
      <c r="J964" s="210"/>
      <c r="K964" s="210"/>
      <c r="L964" s="210"/>
      <c r="M964" s="628"/>
      <c r="N964" s="210"/>
      <c r="O964" s="210"/>
      <c r="P964" s="210"/>
      <c r="Q964" s="210"/>
      <c r="R964" s="210"/>
      <c r="S964" s="210"/>
      <c r="T964" s="210"/>
      <c r="U964" s="210"/>
      <c r="V964" s="210"/>
      <c r="W964" s="210"/>
      <c r="X964" s="210"/>
      <c r="Y964" s="210"/>
      <c r="Z964" s="210"/>
    </row>
    <row r="965" ht="12.75" customHeight="1">
      <c r="A965" s="625"/>
      <c r="B965" s="625"/>
      <c r="C965" s="625"/>
      <c r="D965" s="627"/>
      <c r="E965" s="210"/>
      <c r="F965" s="210"/>
      <c r="G965" s="210"/>
      <c r="H965" s="210"/>
      <c r="I965" s="627"/>
      <c r="J965" s="210"/>
      <c r="K965" s="210"/>
      <c r="L965" s="210"/>
      <c r="M965" s="628"/>
      <c r="N965" s="210"/>
      <c r="O965" s="210"/>
      <c r="P965" s="210"/>
      <c r="Q965" s="210"/>
      <c r="R965" s="210"/>
      <c r="S965" s="210"/>
      <c r="T965" s="210"/>
      <c r="U965" s="210"/>
      <c r="V965" s="210"/>
      <c r="W965" s="210"/>
      <c r="X965" s="210"/>
      <c r="Y965" s="210"/>
      <c r="Z965" s="210"/>
    </row>
    <row r="966" ht="12.75" customHeight="1">
      <c r="A966" s="625"/>
      <c r="B966" s="625"/>
      <c r="C966" s="625"/>
      <c r="D966" s="627"/>
      <c r="E966" s="210"/>
      <c r="F966" s="210"/>
      <c r="G966" s="210"/>
      <c r="H966" s="210"/>
      <c r="I966" s="627"/>
      <c r="J966" s="210"/>
      <c r="K966" s="210"/>
      <c r="L966" s="210"/>
      <c r="M966" s="628"/>
      <c r="N966" s="210"/>
      <c r="O966" s="210"/>
      <c r="P966" s="210"/>
      <c r="Q966" s="210"/>
      <c r="R966" s="210"/>
      <c r="S966" s="210"/>
      <c r="T966" s="210"/>
      <c r="U966" s="210"/>
      <c r="V966" s="210"/>
      <c r="W966" s="210"/>
      <c r="X966" s="210"/>
      <c r="Y966" s="210"/>
      <c r="Z966" s="210"/>
    </row>
    <row r="967" ht="12.75" customHeight="1">
      <c r="A967" s="625"/>
      <c r="B967" s="625"/>
      <c r="C967" s="625"/>
      <c r="D967" s="627"/>
      <c r="E967" s="210"/>
      <c r="F967" s="210"/>
      <c r="G967" s="210"/>
      <c r="H967" s="210"/>
      <c r="I967" s="627"/>
      <c r="J967" s="210"/>
      <c r="K967" s="210"/>
      <c r="L967" s="210"/>
      <c r="M967" s="628"/>
      <c r="N967" s="210"/>
      <c r="O967" s="210"/>
      <c r="P967" s="210"/>
      <c r="Q967" s="210"/>
      <c r="R967" s="210"/>
      <c r="S967" s="210"/>
      <c r="T967" s="210"/>
      <c r="U967" s="210"/>
      <c r="V967" s="210"/>
      <c r="W967" s="210"/>
      <c r="X967" s="210"/>
      <c r="Y967" s="210"/>
      <c r="Z967" s="210"/>
    </row>
    <row r="968" ht="12.75" customHeight="1">
      <c r="A968" s="625"/>
      <c r="B968" s="625"/>
      <c r="C968" s="625"/>
      <c r="D968" s="627"/>
      <c r="E968" s="210"/>
      <c r="F968" s="210"/>
      <c r="G968" s="210"/>
      <c r="H968" s="210"/>
      <c r="I968" s="627"/>
      <c r="J968" s="210"/>
      <c r="K968" s="210"/>
      <c r="L968" s="210"/>
      <c r="M968" s="628"/>
      <c r="N968" s="210"/>
      <c r="O968" s="210"/>
      <c r="P968" s="210"/>
      <c r="Q968" s="210"/>
      <c r="R968" s="210"/>
      <c r="S968" s="210"/>
      <c r="T968" s="210"/>
      <c r="U968" s="210"/>
      <c r="V968" s="210"/>
      <c r="W968" s="210"/>
      <c r="X968" s="210"/>
      <c r="Y968" s="210"/>
      <c r="Z968" s="210"/>
    </row>
    <row r="969" ht="12.75" customHeight="1">
      <c r="A969" s="625"/>
      <c r="B969" s="625"/>
      <c r="C969" s="625"/>
      <c r="D969" s="627"/>
      <c r="E969" s="210"/>
      <c r="F969" s="210"/>
      <c r="G969" s="210"/>
      <c r="H969" s="210"/>
      <c r="I969" s="627"/>
      <c r="J969" s="210"/>
      <c r="K969" s="210"/>
      <c r="L969" s="210"/>
      <c r="M969" s="628"/>
      <c r="N969" s="210"/>
      <c r="O969" s="210"/>
      <c r="P969" s="210"/>
      <c r="Q969" s="210"/>
      <c r="R969" s="210"/>
      <c r="S969" s="210"/>
      <c r="T969" s="210"/>
      <c r="U969" s="210"/>
      <c r="V969" s="210"/>
      <c r="W969" s="210"/>
      <c r="X969" s="210"/>
      <c r="Y969" s="210"/>
      <c r="Z969" s="210"/>
    </row>
    <row r="970" ht="12.75" customHeight="1">
      <c r="A970" s="625"/>
      <c r="B970" s="625"/>
      <c r="C970" s="625"/>
      <c r="D970" s="627"/>
      <c r="E970" s="210"/>
      <c r="F970" s="210"/>
      <c r="G970" s="210"/>
      <c r="H970" s="210"/>
      <c r="I970" s="627"/>
      <c r="J970" s="210"/>
      <c r="K970" s="210"/>
      <c r="L970" s="210"/>
      <c r="M970" s="628"/>
      <c r="N970" s="210"/>
      <c r="O970" s="210"/>
      <c r="P970" s="210"/>
      <c r="Q970" s="210"/>
      <c r="R970" s="210"/>
      <c r="S970" s="210"/>
      <c r="T970" s="210"/>
      <c r="U970" s="210"/>
      <c r="V970" s="210"/>
      <c r="W970" s="210"/>
      <c r="X970" s="210"/>
      <c r="Y970" s="210"/>
      <c r="Z970" s="210"/>
    </row>
    <row r="971" ht="12.75" customHeight="1">
      <c r="A971" s="625"/>
      <c r="B971" s="625"/>
      <c r="C971" s="625"/>
      <c r="D971" s="627"/>
      <c r="E971" s="210"/>
      <c r="F971" s="210"/>
      <c r="G971" s="210"/>
      <c r="H971" s="210"/>
      <c r="I971" s="627"/>
      <c r="J971" s="210"/>
      <c r="K971" s="210"/>
      <c r="L971" s="210"/>
      <c r="M971" s="628"/>
      <c r="N971" s="210"/>
      <c r="O971" s="210"/>
      <c r="P971" s="210"/>
      <c r="Q971" s="210"/>
      <c r="R971" s="210"/>
      <c r="S971" s="210"/>
      <c r="T971" s="210"/>
      <c r="U971" s="210"/>
      <c r="V971" s="210"/>
      <c r="W971" s="210"/>
      <c r="X971" s="210"/>
      <c r="Y971" s="210"/>
      <c r="Z971" s="210"/>
    </row>
    <row r="972" ht="12.75" customHeight="1">
      <c r="A972" s="625"/>
      <c r="B972" s="625"/>
      <c r="C972" s="625"/>
      <c r="D972" s="627"/>
      <c r="E972" s="210"/>
      <c r="F972" s="210"/>
      <c r="G972" s="210"/>
      <c r="H972" s="210"/>
      <c r="I972" s="627"/>
      <c r="J972" s="210"/>
      <c r="K972" s="210"/>
      <c r="L972" s="210"/>
      <c r="M972" s="628"/>
      <c r="N972" s="210"/>
      <c r="O972" s="210"/>
      <c r="P972" s="210"/>
      <c r="Q972" s="210"/>
      <c r="R972" s="210"/>
      <c r="S972" s="210"/>
      <c r="T972" s="210"/>
      <c r="U972" s="210"/>
      <c r="V972" s="210"/>
      <c r="W972" s="210"/>
      <c r="X972" s="210"/>
      <c r="Y972" s="210"/>
      <c r="Z972" s="210"/>
    </row>
    <row r="973" ht="12.75" customHeight="1">
      <c r="A973" s="625"/>
      <c r="B973" s="625"/>
      <c r="C973" s="625"/>
      <c r="D973" s="627"/>
      <c r="E973" s="210"/>
      <c r="F973" s="210"/>
      <c r="G973" s="210"/>
      <c r="H973" s="210"/>
      <c r="I973" s="627"/>
      <c r="J973" s="210"/>
      <c r="K973" s="210"/>
      <c r="L973" s="210"/>
      <c r="M973" s="628"/>
      <c r="N973" s="210"/>
      <c r="O973" s="210"/>
      <c r="P973" s="210"/>
      <c r="Q973" s="210"/>
      <c r="R973" s="210"/>
      <c r="S973" s="210"/>
      <c r="T973" s="210"/>
      <c r="U973" s="210"/>
      <c r="V973" s="210"/>
      <c r="W973" s="210"/>
      <c r="X973" s="210"/>
      <c r="Y973" s="210"/>
      <c r="Z973" s="210"/>
    </row>
    <row r="974" ht="12.75" customHeight="1">
      <c r="A974" s="625"/>
      <c r="B974" s="625"/>
      <c r="C974" s="625"/>
      <c r="D974" s="627"/>
      <c r="E974" s="210"/>
      <c r="F974" s="210"/>
      <c r="G974" s="210"/>
      <c r="H974" s="210"/>
      <c r="I974" s="627"/>
      <c r="J974" s="210"/>
      <c r="K974" s="210"/>
      <c r="L974" s="210"/>
      <c r="M974" s="628"/>
      <c r="N974" s="210"/>
      <c r="O974" s="210"/>
      <c r="P974" s="210"/>
      <c r="Q974" s="210"/>
      <c r="R974" s="210"/>
      <c r="S974" s="210"/>
      <c r="T974" s="210"/>
      <c r="U974" s="210"/>
      <c r="V974" s="210"/>
      <c r="W974" s="210"/>
      <c r="X974" s="210"/>
      <c r="Y974" s="210"/>
      <c r="Z974" s="210"/>
    </row>
    <row r="975" ht="12.75" customHeight="1">
      <c r="A975" s="625"/>
      <c r="B975" s="625"/>
      <c r="C975" s="625"/>
      <c r="D975" s="627"/>
      <c r="E975" s="210"/>
      <c r="F975" s="210"/>
      <c r="G975" s="210"/>
      <c r="H975" s="210"/>
      <c r="I975" s="627"/>
      <c r="J975" s="210"/>
      <c r="K975" s="210"/>
      <c r="L975" s="210"/>
      <c r="M975" s="628"/>
      <c r="N975" s="210"/>
      <c r="O975" s="210"/>
      <c r="P975" s="210"/>
      <c r="Q975" s="210"/>
      <c r="R975" s="210"/>
      <c r="S975" s="210"/>
      <c r="T975" s="210"/>
      <c r="U975" s="210"/>
      <c r="V975" s="210"/>
      <c r="W975" s="210"/>
      <c r="X975" s="210"/>
      <c r="Y975" s="210"/>
      <c r="Z975" s="210"/>
    </row>
    <row r="976" ht="12.75" customHeight="1">
      <c r="A976" s="625"/>
      <c r="B976" s="625"/>
      <c r="C976" s="625"/>
      <c r="D976" s="627"/>
      <c r="E976" s="210"/>
      <c r="F976" s="210"/>
      <c r="G976" s="210"/>
      <c r="H976" s="210"/>
      <c r="I976" s="627"/>
      <c r="J976" s="210"/>
      <c r="K976" s="210"/>
      <c r="L976" s="210"/>
      <c r="M976" s="628"/>
      <c r="N976" s="210"/>
      <c r="O976" s="210"/>
      <c r="P976" s="210"/>
      <c r="Q976" s="210"/>
      <c r="R976" s="210"/>
      <c r="S976" s="210"/>
      <c r="T976" s="210"/>
      <c r="U976" s="210"/>
      <c r="V976" s="210"/>
      <c r="W976" s="210"/>
      <c r="X976" s="210"/>
      <c r="Y976" s="210"/>
      <c r="Z976" s="210"/>
    </row>
    <row r="977" ht="12.75" customHeight="1">
      <c r="A977" s="625"/>
      <c r="B977" s="625"/>
      <c r="C977" s="625"/>
      <c r="D977" s="627"/>
      <c r="E977" s="210"/>
      <c r="F977" s="210"/>
      <c r="G977" s="210"/>
      <c r="H977" s="210"/>
      <c r="I977" s="627"/>
      <c r="J977" s="210"/>
      <c r="K977" s="210"/>
      <c r="L977" s="210"/>
      <c r="M977" s="628"/>
      <c r="N977" s="210"/>
      <c r="O977" s="210"/>
      <c r="P977" s="210"/>
      <c r="Q977" s="210"/>
      <c r="R977" s="210"/>
      <c r="S977" s="210"/>
      <c r="T977" s="210"/>
      <c r="U977" s="210"/>
      <c r="V977" s="210"/>
      <c r="W977" s="210"/>
      <c r="X977" s="210"/>
      <c r="Y977" s="210"/>
      <c r="Z977" s="210"/>
    </row>
    <row r="978" ht="12.75" customHeight="1">
      <c r="A978" s="625"/>
      <c r="B978" s="625"/>
      <c r="C978" s="625"/>
      <c r="D978" s="627"/>
      <c r="E978" s="210"/>
      <c r="F978" s="210"/>
      <c r="G978" s="210"/>
      <c r="H978" s="210"/>
      <c r="I978" s="627"/>
      <c r="J978" s="210"/>
      <c r="K978" s="210"/>
      <c r="L978" s="210"/>
      <c r="M978" s="628"/>
      <c r="N978" s="210"/>
      <c r="O978" s="210"/>
      <c r="P978" s="210"/>
      <c r="Q978" s="210"/>
      <c r="R978" s="210"/>
      <c r="S978" s="210"/>
      <c r="T978" s="210"/>
      <c r="U978" s="210"/>
      <c r="V978" s="210"/>
      <c r="W978" s="210"/>
      <c r="X978" s="210"/>
      <c r="Y978" s="210"/>
      <c r="Z978" s="210"/>
    </row>
    <row r="979" ht="12.75" customHeight="1">
      <c r="A979" s="625"/>
      <c r="B979" s="625"/>
      <c r="C979" s="625"/>
      <c r="D979" s="627"/>
      <c r="E979" s="210"/>
      <c r="F979" s="210"/>
      <c r="G979" s="210"/>
      <c r="H979" s="210"/>
      <c r="I979" s="627"/>
      <c r="J979" s="210"/>
      <c r="K979" s="210"/>
      <c r="L979" s="210"/>
      <c r="M979" s="628"/>
      <c r="N979" s="210"/>
      <c r="O979" s="210"/>
      <c r="P979" s="210"/>
      <c r="Q979" s="210"/>
      <c r="R979" s="210"/>
      <c r="S979" s="210"/>
      <c r="T979" s="210"/>
      <c r="U979" s="210"/>
      <c r="V979" s="210"/>
      <c r="W979" s="210"/>
      <c r="X979" s="210"/>
      <c r="Y979" s="210"/>
      <c r="Z979" s="210"/>
    </row>
    <row r="980" ht="12.75" customHeight="1">
      <c r="A980" s="625"/>
      <c r="B980" s="625"/>
      <c r="C980" s="625"/>
      <c r="D980" s="627"/>
      <c r="E980" s="210"/>
      <c r="F980" s="210"/>
      <c r="G980" s="210"/>
      <c r="H980" s="210"/>
      <c r="I980" s="627"/>
      <c r="J980" s="210"/>
      <c r="K980" s="210"/>
      <c r="L980" s="210"/>
      <c r="M980" s="628"/>
      <c r="N980" s="210"/>
      <c r="O980" s="210"/>
      <c r="P980" s="210"/>
      <c r="Q980" s="210"/>
      <c r="R980" s="210"/>
      <c r="S980" s="210"/>
      <c r="T980" s="210"/>
      <c r="U980" s="210"/>
      <c r="V980" s="210"/>
      <c r="W980" s="210"/>
      <c r="X980" s="210"/>
      <c r="Y980" s="210"/>
      <c r="Z980" s="210"/>
    </row>
    <row r="981" ht="12.75" customHeight="1">
      <c r="A981" s="625"/>
      <c r="B981" s="625"/>
      <c r="C981" s="625"/>
      <c r="D981" s="627"/>
      <c r="E981" s="210"/>
      <c r="F981" s="210"/>
      <c r="G981" s="210"/>
      <c r="H981" s="210"/>
      <c r="I981" s="627"/>
      <c r="J981" s="210"/>
      <c r="K981" s="210"/>
      <c r="L981" s="210"/>
      <c r="M981" s="628"/>
      <c r="N981" s="210"/>
      <c r="O981" s="210"/>
      <c r="P981" s="210"/>
      <c r="Q981" s="210"/>
      <c r="R981" s="210"/>
      <c r="S981" s="210"/>
      <c r="T981" s="210"/>
      <c r="U981" s="210"/>
      <c r="V981" s="210"/>
      <c r="W981" s="210"/>
      <c r="X981" s="210"/>
      <c r="Y981" s="210"/>
      <c r="Z981" s="210"/>
    </row>
    <row r="982" ht="12.75" customHeight="1">
      <c r="A982" s="625"/>
      <c r="B982" s="625"/>
      <c r="C982" s="625"/>
      <c r="D982" s="627"/>
      <c r="E982" s="210"/>
      <c r="F982" s="210"/>
      <c r="G982" s="210"/>
      <c r="H982" s="210"/>
      <c r="I982" s="627"/>
      <c r="J982" s="210"/>
      <c r="K982" s="210"/>
      <c r="L982" s="210"/>
      <c r="M982" s="628"/>
      <c r="N982" s="210"/>
      <c r="O982" s="210"/>
      <c r="P982" s="210"/>
      <c r="Q982" s="210"/>
      <c r="R982" s="210"/>
      <c r="S982" s="210"/>
      <c r="T982" s="210"/>
      <c r="U982" s="210"/>
      <c r="V982" s="210"/>
      <c r="W982" s="210"/>
      <c r="X982" s="210"/>
      <c r="Y982" s="210"/>
      <c r="Z982" s="210"/>
    </row>
    <row r="983" ht="12.75" customHeight="1">
      <c r="A983" s="625"/>
      <c r="B983" s="625"/>
      <c r="C983" s="625"/>
      <c r="D983" s="627"/>
      <c r="E983" s="210"/>
      <c r="F983" s="210"/>
      <c r="G983" s="210"/>
      <c r="H983" s="210"/>
      <c r="I983" s="627"/>
      <c r="J983" s="210"/>
      <c r="K983" s="210"/>
      <c r="L983" s="210"/>
      <c r="M983" s="628"/>
      <c r="N983" s="210"/>
      <c r="O983" s="210"/>
      <c r="P983" s="210"/>
      <c r="Q983" s="210"/>
      <c r="R983" s="210"/>
      <c r="S983" s="210"/>
      <c r="T983" s="210"/>
      <c r="U983" s="210"/>
      <c r="V983" s="210"/>
      <c r="W983" s="210"/>
      <c r="X983" s="210"/>
      <c r="Y983" s="210"/>
      <c r="Z983" s="210"/>
    </row>
    <row r="984" ht="12.75" customHeight="1">
      <c r="A984" s="625"/>
      <c r="B984" s="625"/>
      <c r="C984" s="625"/>
      <c r="D984" s="627"/>
      <c r="E984" s="210"/>
      <c r="F984" s="210"/>
      <c r="G984" s="210"/>
      <c r="H984" s="210"/>
      <c r="I984" s="627"/>
      <c r="J984" s="210"/>
      <c r="K984" s="210"/>
      <c r="L984" s="210"/>
      <c r="M984" s="628"/>
      <c r="N984" s="210"/>
      <c r="O984" s="210"/>
      <c r="P984" s="210"/>
      <c r="Q984" s="210"/>
      <c r="R984" s="210"/>
      <c r="S984" s="210"/>
      <c r="T984" s="210"/>
      <c r="U984" s="210"/>
      <c r="V984" s="210"/>
      <c r="W984" s="210"/>
      <c r="X984" s="210"/>
      <c r="Y984" s="210"/>
      <c r="Z984" s="210"/>
    </row>
    <row r="985" ht="12.75" customHeight="1">
      <c r="A985" s="625"/>
      <c r="B985" s="625"/>
      <c r="C985" s="625"/>
      <c r="D985" s="627"/>
      <c r="E985" s="210"/>
      <c r="F985" s="210"/>
      <c r="G985" s="210"/>
      <c r="H985" s="210"/>
      <c r="I985" s="627"/>
      <c r="J985" s="210"/>
      <c r="K985" s="210"/>
      <c r="L985" s="210"/>
      <c r="M985" s="628"/>
      <c r="N985" s="210"/>
      <c r="O985" s="210"/>
      <c r="P985" s="210"/>
      <c r="Q985" s="210"/>
      <c r="R985" s="210"/>
      <c r="S985" s="210"/>
      <c r="T985" s="210"/>
      <c r="U985" s="210"/>
      <c r="V985" s="210"/>
      <c r="W985" s="210"/>
      <c r="X985" s="210"/>
      <c r="Y985" s="210"/>
      <c r="Z985" s="210"/>
    </row>
    <row r="986" ht="12.75" customHeight="1">
      <c r="A986" s="625"/>
      <c r="B986" s="625"/>
      <c r="C986" s="625"/>
      <c r="D986" s="627"/>
      <c r="E986" s="210"/>
      <c r="F986" s="210"/>
      <c r="G986" s="210"/>
      <c r="H986" s="210"/>
      <c r="I986" s="627"/>
      <c r="J986" s="210"/>
      <c r="K986" s="210"/>
      <c r="L986" s="210"/>
      <c r="M986" s="628"/>
      <c r="N986" s="210"/>
      <c r="O986" s="210"/>
      <c r="P986" s="210"/>
      <c r="Q986" s="210"/>
      <c r="R986" s="210"/>
      <c r="S986" s="210"/>
      <c r="T986" s="210"/>
      <c r="U986" s="210"/>
      <c r="V986" s="210"/>
      <c r="W986" s="210"/>
      <c r="X986" s="210"/>
      <c r="Y986" s="210"/>
      <c r="Z986" s="210"/>
    </row>
    <row r="987" ht="12.75" customHeight="1">
      <c r="A987" s="625"/>
      <c r="B987" s="625"/>
      <c r="C987" s="625"/>
      <c r="D987" s="627"/>
      <c r="E987" s="210"/>
      <c r="F987" s="210"/>
      <c r="G987" s="210"/>
      <c r="H987" s="210"/>
      <c r="I987" s="627"/>
      <c r="J987" s="210"/>
      <c r="K987" s="210"/>
      <c r="L987" s="210"/>
      <c r="M987" s="628"/>
      <c r="N987" s="210"/>
      <c r="O987" s="210"/>
      <c r="P987" s="210"/>
      <c r="Q987" s="210"/>
      <c r="R987" s="210"/>
      <c r="S987" s="210"/>
      <c r="T987" s="210"/>
      <c r="U987" s="210"/>
      <c r="V987" s="210"/>
      <c r="W987" s="210"/>
      <c r="X987" s="210"/>
      <c r="Y987" s="210"/>
      <c r="Z987" s="210"/>
    </row>
    <row r="988" ht="12.75" customHeight="1">
      <c r="A988" s="625"/>
      <c r="B988" s="625"/>
      <c r="C988" s="625"/>
      <c r="D988" s="627"/>
      <c r="E988" s="210"/>
      <c r="F988" s="210"/>
      <c r="G988" s="210"/>
      <c r="H988" s="210"/>
      <c r="I988" s="627"/>
      <c r="J988" s="210"/>
      <c r="K988" s="210"/>
      <c r="L988" s="210"/>
      <c r="M988" s="628"/>
      <c r="N988" s="210"/>
      <c r="O988" s="210"/>
      <c r="P988" s="210"/>
      <c r="Q988" s="210"/>
      <c r="R988" s="210"/>
      <c r="S988" s="210"/>
      <c r="T988" s="210"/>
      <c r="U988" s="210"/>
      <c r="V988" s="210"/>
      <c r="W988" s="210"/>
      <c r="X988" s="210"/>
      <c r="Y988" s="210"/>
      <c r="Z988" s="210"/>
    </row>
    <row r="989" ht="12.75" customHeight="1">
      <c r="A989" s="625"/>
      <c r="B989" s="625"/>
      <c r="C989" s="625"/>
      <c r="D989" s="627"/>
      <c r="E989" s="210"/>
      <c r="F989" s="210"/>
      <c r="G989" s="210"/>
      <c r="H989" s="210"/>
      <c r="I989" s="627"/>
      <c r="J989" s="210"/>
      <c r="K989" s="210"/>
      <c r="L989" s="210"/>
      <c r="M989" s="628"/>
      <c r="N989" s="210"/>
      <c r="O989" s="210"/>
      <c r="P989" s="210"/>
      <c r="Q989" s="210"/>
      <c r="R989" s="210"/>
      <c r="S989" s="210"/>
      <c r="T989" s="210"/>
      <c r="U989" s="210"/>
      <c r="V989" s="210"/>
      <c r="W989" s="210"/>
      <c r="X989" s="210"/>
      <c r="Y989" s="210"/>
      <c r="Z989" s="210"/>
    </row>
    <row r="990" ht="12.75" customHeight="1">
      <c r="A990" s="625"/>
      <c r="B990" s="625"/>
      <c r="C990" s="625"/>
      <c r="D990" s="627"/>
      <c r="E990" s="210"/>
      <c r="F990" s="210"/>
      <c r="G990" s="210"/>
      <c r="H990" s="210"/>
      <c r="I990" s="627"/>
      <c r="J990" s="210"/>
      <c r="K990" s="210"/>
      <c r="L990" s="210"/>
      <c r="M990" s="628"/>
      <c r="N990" s="210"/>
      <c r="O990" s="210"/>
      <c r="P990" s="210"/>
      <c r="Q990" s="210"/>
      <c r="R990" s="210"/>
      <c r="S990" s="210"/>
      <c r="T990" s="210"/>
      <c r="U990" s="210"/>
      <c r="V990" s="210"/>
      <c r="W990" s="210"/>
      <c r="X990" s="210"/>
      <c r="Y990" s="210"/>
      <c r="Z990" s="210"/>
    </row>
    <row r="991" ht="12.75" customHeight="1">
      <c r="A991" s="625"/>
      <c r="B991" s="625"/>
      <c r="C991" s="625"/>
      <c r="D991" s="627"/>
      <c r="E991" s="210"/>
      <c r="F991" s="210"/>
      <c r="G991" s="210"/>
      <c r="H991" s="210"/>
      <c r="I991" s="627"/>
      <c r="J991" s="210"/>
      <c r="K991" s="210"/>
      <c r="L991" s="210"/>
      <c r="M991" s="628"/>
      <c r="N991" s="210"/>
      <c r="O991" s="210"/>
      <c r="P991" s="210"/>
      <c r="Q991" s="210"/>
      <c r="R991" s="210"/>
      <c r="S991" s="210"/>
      <c r="T991" s="210"/>
      <c r="U991" s="210"/>
      <c r="V991" s="210"/>
      <c r="W991" s="210"/>
      <c r="X991" s="210"/>
      <c r="Y991" s="210"/>
      <c r="Z991" s="210"/>
    </row>
    <row r="992" ht="12.75" customHeight="1">
      <c r="A992" s="625"/>
      <c r="B992" s="625"/>
      <c r="C992" s="625"/>
      <c r="D992" s="627"/>
      <c r="E992" s="210"/>
      <c r="F992" s="210"/>
      <c r="G992" s="210"/>
      <c r="H992" s="210"/>
      <c r="I992" s="627"/>
      <c r="J992" s="210"/>
      <c r="K992" s="210"/>
      <c r="L992" s="210"/>
      <c r="M992" s="628"/>
      <c r="N992" s="210"/>
      <c r="O992" s="210"/>
      <c r="P992" s="210"/>
      <c r="Q992" s="210"/>
      <c r="R992" s="210"/>
      <c r="S992" s="210"/>
      <c r="T992" s="210"/>
      <c r="U992" s="210"/>
      <c r="V992" s="210"/>
      <c r="W992" s="210"/>
      <c r="X992" s="210"/>
      <c r="Y992" s="210"/>
      <c r="Z992" s="210"/>
    </row>
    <row r="993" ht="12.75" customHeight="1">
      <c r="A993" s="625"/>
      <c r="B993" s="625"/>
      <c r="C993" s="625"/>
      <c r="D993" s="627"/>
      <c r="E993" s="210"/>
      <c r="F993" s="210"/>
      <c r="G993" s="210"/>
      <c r="H993" s="210"/>
      <c r="I993" s="627"/>
      <c r="J993" s="210"/>
      <c r="K993" s="210"/>
      <c r="L993" s="210"/>
      <c r="M993" s="628"/>
      <c r="N993" s="210"/>
      <c r="O993" s="210"/>
      <c r="P993" s="210"/>
      <c r="Q993" s="210"/>
      <c r="R993" s="210"/>
      <c r="S993" s="210"/>
      <c r="T993" s="210"/>
      <c r="U993" s="210"/>
      <c r="V993" s="210"/>
      <c r="W993" s="210"/>
      <c r="X993" s="210"/>
      <c r="Y993" s="210"/>
      <c r="Z993" s="210"/>
    </row>
    <row r="994" ht="12.75" customHeight="1">
      <c r="A994" s="625"/>
      <c r="B994" s="625"/>
      <c r="C994" s="625"/>
      <c r="D994" s="627"/>
      <c r="E994" s="210"/>
      <c r="F994" s="210"/>
      <c r="G994" s="210"/>
      <c r="H994" s="210"/>
      <c r="I994" s="627"/>
      <c r="J994" s="210"/>
      <c r="K994" s="210"/>
      <c r="L994" s="210"/>
      <c r="M994" s="628"/>
      <c r="N994" s="210"/>
      <c r="O994" s="210"/>
      <c r="P994" s="210"/>
      <c r="Q994" s="210"/>
      <c r="R994" s="210"/>
      <c r="S994" s="210"/>
      <c r="T994" s="210"/>
      <c r="U994" s="210"/>
      <c r="V994" s="210"/>
      <c r="W994" s="210"/>
      <c r="X994" s="210"/>
      <c r="Y994" s="210"/>
      <c r="Z994" s="210"/>
    </row>
    <row r="995" ht="12.75" customHeight="1">
      <c r="A995" s="625"/>
      <c r="B995" s="625"/>
      <c r="C995" s="625"/>
      <c r="D995" s="627"/>
      <c r="E995" s="210"/>
      <c r="F995" s="210"/>
      <c r="G995" s="210"/>
      <c r="H995" s="210"/>
      <c r="I995" s="627"/>
      <c r="J995" s="210"/>
      <c r="K995" s="210"/>
      <c r="L995" s="210"/>
      <c r="M995" s="628"/>
      <c r="N995" s="210"/>
      <c r="O995" s="210"/>
      <c r="P995" s="210"/>
      <c r="Q995" s="210"/>
      <c r="R995" s="210"/>
      <c r="S995" s="210"/>
      <c r="T995" s="210"/>
      <c r="U995" s="210"/>
      <c r="V995" s="210"/>
      <c r="W995" s="210"/>
      <c r="X995" s="210"/>
      <c r="Y995" s="210"/>
      <c r="Z995" s="210"/>
    </row>
    <row r="996" ht="12.75" customHeight="1">
      <c r="A996" s="625"/>
      <c r="B996" s="625"/>
      <c r="C996" s="625"/>
      <c r="D996" s="627"/>
      <c r="E996" s="210"/>
      <c r="F996" s="210"/>
      <c r="G996" s="210"/>
      <c r="H996" s="210"/>
      <c r="I996" s="627"/>
      <c r="J996" s="210"/>
      <c r="K996" s="210"/>
      <c r="L996" s="210"/>
      <c r="M996" s="628"/>
      <c r="N996" s="210"/>
      <c r="O996" s="210"/>
      <c r="P996" s="210"/>
      <c r="Q996" s="210"/>
      <c r="R996" s="210"/>
      <c r="S996" s="210"/>
      <c r="T996" s="210"/>
      <c r="U996" s="210"/>
      <c r="V996" s="210"/>
      <c r="W996" s="210"/>
      <c r="X996" s="210"/>
      <c r="Y996" s="210"/>
      <c r="Z996" s="210"/>
    </row>
    <row r="997" ht="12.75" customHeight="1">
      <c r="A997" s="625"/>
      <c r="B997" s="625"/>
      <c r="C997" s="625"/>
      <c r="D997" s="627"/>
      <c r="E997" s="210"/>
      <c r="F997" s="210"/>
      <c r="G997" s="210"/>
      <c r="H997" s="210"/>
      <c r="I997" s="627"/>
      <c r="J997" s="210"/>
      <c r="K997" s="210"/>
      <c r="L997" s="210"/>
      <c r="M997" s="628"/>
      <c r="N997" s="210"/>
      <c r="O997" s="210"/>
      <c r="P997" s="210"/>
      <c r="Q997" s="210"/>
      <c r="R997" s="210"/>
      <c r="S997" s="210"/>
      <c r="T997" s="210"/>
      <c r="U997" s="210"/>
      <c r="V997" s="210"/>
      <c r="W997" s="210"/>
      <c r="X997" s="210"/>
      <c r="Y997" s="210"/>
      <c r="Z997" s="210"/>
    </row>
    <row r="998" ht="12.75" customHeight="1">
      <c r="A998" s="625"/>
      <c r="B998" s="625"/>
      <c r="C998" s="625"/>
      <c r="D998" s="627"/>
      <c r="E998" s="210"/>
      <c r="F998" s="210"/>
      <c r="G998" s="210"/>
      <c r="H998" s="210"/>
      <c r="I998" s="627"/>
      <c r="J998" s="210"/>
      <c r="K998" s="210"/>
      <c r="L998" s="210"/>
      <c r="M998" s="628"/>
      <c r="N998" s="210"/>
      <c r="O998" s="210"/>
      <c r="P998" s="210"/>
      <c r="Q998" s="210"/>
      <c r="R998" s="210"/>
      <c r="S998" s="210"/>
      <c r="T998" s="210"/>
      <c r="U998" s="210"/>
      <c r="V998" s="210"/>
      <c r="W998" s="210"/>
      <c r="X998" s="210"/>
      <c r="Y998" s="210"/>
      <c r="Z998" s="210"/>
    </row>
    <row r="999" ht="12.75" customHeight="1">
      <c r="A999" s="625"/>
      <c r="B999" s="625"/>
      <c r="C999" s="625"/>
      <c r="D999" s="627"/>
      <c r="E999" s="210"/>
      <c r="F999" s="210"/>
      <c r="G999" s="210"/>
      <c r="H999" s="210"/>
      <c r="I999" s="627"/>
      <c r="J999" s="210"/>
      <c r="K999" s="210"/>
      <c r="L999" s="210"/>
      <c r="M999" s="628"/>
      <c r="N999" s="210"/>
      <c r="O999" s="210"/>
      <c r="P999" s="210"/>
      <c r="Q999" s="210"/>
      <c r="R999" s="210"/>
      <c r="S999" s="210"/>
      <c r="T999" s="210"/>
      <c r="U999" s="210"/>
      <c r="V999" s="210"/>
      <c r="W999" s="210"/>
      <c r="X999" s="210"/>
      <c r="Y999" s="210"/>
      <c r="Z999" s="210"/>
    </row>
    <row r="1000" ht="12.75" customHeight="1">
      <c r="A1000" s="625"/>
      <c r="B1000" s="625"/>
      <c r="C1000" s="625"/>
      <c r="D1000" s="627"/>
      <c r="E1000" s="210"/>
      <c r="F1000" s="210"/>
      <c r="G1000" s="210"/>
      <c r="H1000" s="210"/>
      <c r="I1000" s="627"/>
      <c r="J1000" s="210"/>
      <c r="K1000" s="210"/>
      <c r="L1000" s="210"/>
      <c r="M1000" s="628"/>
      <c r="N1000" s="210"/>
      <c r="O1000" s="210"/>
      <c r="P1000" s="210"/>
      <c r="Q1000" s="210"/>
      <c r="R1000" s="210"/>
      <c r="S1000" s="210"/>
      <c r="T1000" s="210"/>
      <c r="U1000" s="210"/>
      <c r="V1000" s="210"/>
      <c r="W1000" s="210"/>
      <c r="X1000" s="210"/>
      <c r="Y1000" s="210"/>
      <c r="Z1000" s="210"/>
    </row>
  </sheetData>
  <autoFilter ref="$A$1:$I$106"/>
  <mergeCells count="76">
    <mergeCell ref="O69:R69"/>
    <mergeCell ref="O70:R70"/>
    <mergeCell ref="O71:R71"/>
    <mergeCell ref="O72:R72"/>
    <mergeCell ref="O73:R73"/>
    <mergeCell ref="O74:R74"/>
    <mergeCell ref="O75:R75"/>
    <mergeCell ref="O76:R76"/>
    <mergeCell ref="O78:T79"/>
    <mergeCell ref="O80:R80"/>
    <mergeCell ref="O81:R81"/>
    <mergeCell ref="O82:R82"/>
    <mergeCell ref="O83:R83"/>
    <mergeCell ref="O84:R84"/>
    <mergeCell ref="P94:R94"/>
    <mergeCell ref="P95:R95"/>
    <mergeCell ref="P96:R96"/>
    <mergeCell ref="P97:R97"/>
    <mergeCell ref="P98:R98"/>
    <mergeCell ref="P99:R99"/>
    <mergeCell ref="O85:R85"/>
    <mergeCell ref="O87:R88"/>
    <mergeCell ref="P89:R89"/>
    <mergeCell ref="P90:R90"/>
    <mergeCell ref="P91:R91"/>
    <mergeCell ref="P92:R92"/>
    <mergeCell ref="P93:R93"/>
    <mergeCell ref="O2:P2"/>
    <mergeCell ref="O14:S15"/>
    <mergeCell ref="O16:S16"/>
    <mergeCell ref="O17:S17"/>
    <mergeCell ref="O18:S18"/>
    <mergeCell ref="O19:S19"/>
    <mergeCell ref="O20:S20"/>
    <mergeCell ref="O21:S21"/>
    <mergeCell ref="O22:S22"/>
    <mergeCell ref="O23:S23"/>
    <mergeCell ref="O24:S24"/>
    <mergeCell ref="O26:S27"/>
    <mergeCell ref="P28:R28"/>
    <mergeCell ref="P29:R29"/>
    <mergeCell ref="P30:R30"/>
    <mergeCell ref="P31:R31"/>
    <mergeCell ref="P32:R32"/>
    <mergeCell ref="P33:R33"/>
    <mergeCell ref="P34:R34"/>
    <mergeCell ref="P35:R35"/>
    <mergeCell ref="P36:R36"/>
    <mergeCell ref="P37:R37"/>
    <mergeCell ref="P38:R38"/>
    <mergeCell ref="P39:R39"/>
    <mergeCell ref="P40:R40"/>
    <mergeCell ref="P41:R41"/>
    <mergeCell ref="P42:R42"/>
    <mergeCell ref="O44:S45"/>
    <mergeCell ref="P46:R46"/>
    <mergeCell ref="P47:R47"/>
    <mergeCell ref="P48:R48"/>
    <mergeCell ref="P49:R49"/>
    <mergeCell ref="P50:R50"/>
    <mergeCell ref="P51:R51"/>
    <mergeCell ref="P52:R52"/>
    <mergeCell ref="P53:R53"/>
    <mergeCell ref="P54:R54"/>
    <mergeCell ref="P55:R55"/>
    <mergeCell ref="P56:R56"/>
    <mergeCell ref="P57:R57"/>
    <mergeCell ref="P58:R58"/>
    <mergeCell ref="P59:R59"/>
    <mergeCell ref="O61:T62"/>
    <mergeCell ref="O63:R63"/>
    <mergeCell ref="O64:R64"/>
    <mergeCell ref="O65:R65"/>
    <mergeCell ref="O66:R66"/>
    <mergeCell ref="O67:R67"/>
    <mergeCell ref="O68:R68"/>
  </mergeCells>
  <printOptions/>
  <pageMargins bottom="1.0" footer="0.0" header="0.0" left="0.75" right="0.75" top="1.0"/>
  <pageSetup orientation="portrait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xSplit="1.0" ySplit="1.0" topLeftCell="B2" activePane="bottomRight" state="frozen"/>
      <selection activeCell="B1" sqref="B1" pane="topRight"/>
      <selection activeCell="A2" sqref="A2" pane="bottomLeft"/>
      <selection activeCell="B2" sqref="B2" pane="bottomRight"/>
    </sheetView>
  </sheetViews>
  <sheetFormatPr customHeight="1" defaultColWidth="14.43" defaultRowHeight="15.0"/>
  <cols>
    <col customWidth="1" min="1" max="1" width="17.29"/>
    <col customWidth="1" min="2" max="2" width="22.29"/>
    <col customWidth="1" min="3" max="3" width="23.86"/>
    <col customWidth="1" min="4" max="4" width="24.57"/>
    <col customWidth="1" min="5" max="5" width="39.14"/>
    <col customWidth="1" min="6" max="6" width="41.57"/>
    <col customWidth="1" min="7" max="7" width="11.86"/>
    <col customWidth="1" min="8" max="8" width="27.57"/>
    <col customWidth="1" min="9" max="9" width="23.29"/>
    <col customWidth="1" min="10" max="10" width="24.14"/>
    <col customWidth="1" min="11" max="11" width="41.29"/>
    <col customWidth="1" min="12" max="12" width="58.86"/>
    <col customWidth="1" min="13" max="13" width="37.29"/>
    <col customWidth="1" min="14" max="14" width="9.14"/>
    <col customWidth="1" min="15" max="15" width="27.14"/>
    <col customWidth="1" min="16" max="16" width="9.86"/>
    <col customWidth="1" min="17" max="17" width="3.43"/>
    <col customWidth="1" min="18" max="18" width="39.14"/>
    <col customWidth="1" min="19" max="19" width="62.86"/>
    <col customWidth="1" min="20" max="20" width="13.71"/>
    <col customWidth="1" min="21" max="26" width="8.71"/>
  </cols>
  <sheetData>
    <row r="1" ht="12.75" customHeight="1">
      <c r="A1" s="578" t="s">
        <v>0</v>
      </c>
      <c r="B1" s="581" t="s">
        <v>1</v>
      </c>
      <c r="C1" s="581" t="s">
        <v>2</v>
      </c>
      <c r="D1" s="580" t="s">
        <v>3</v>
      </c>
      <c r="E1" s="581" t="s">
        <v>4</v>
      </c>
      <c r="F1" s="581" t="s">
        <v>5</v>
      </c>
      <c r="G1" s="581" t="s">
        <v>6</v>
      </c>
      <c r="H1" s="581" t="s">
        <v>7</v>
      </c>
      <c r="I1" s="580" t="s">
        <v>8</v>
      </c>
      <c r="J1" s="581" t="s">
        <v>198</v>
      </c>
      <c r="K1" s="582" t="s">
        <v>10</v>
      </c>
      <c r="L1" s="582" t="s">
        <v>11</v>
      </c>
      <c r="M1" s="326" t="s">
        <v>12</v>
      </c>
      <c r="N1" s="210"/>
      <c r="O1" s="210"/>
      <c r="P1" s="210"/>
      <c r="Q1" s="210"/>
      <c r="R1" s="210"/>
      <c r="S1" s="210"/>
      <c r="T1" s="210"/>
      <c r="U1" s="210"/>
      <c r="V1" s="210"/>
      <c r="W1" s="210"/>
      <c r="X1" s="210"/>
      <c r="Y1" s="210"/>
      <c r="Z1" s="210"/>
    </row>
    <row r="2" ht="12.75" customHeight="1">
      <c r="A2" s="436">
        <v>109.0</v>
      </c>
      <c r="B2" s="437" t="s">
        <v>11511</v>
      </c>
      <c r="C2" s="437">
        <v>2007.0</v>
      </c>
      <c r="D2" s="511">
        <v>39370.0</v>
      </c>
      <c r="E2" s="437" t="s">
        <v>11512</v>
      </c>
      <c r="F2" s="437" t="s">
        <v>11513</v>
      </c>
      <c r="G2" s="437" t="s">
        <v>17</v>
      </c>
      <c r="H2" s="437" t="s">
        <v>11514</v>
      </c>
      <c r="I2" s="511">
        <v>39820.0</v>
      </c>
      <c r="J2" s="439">
        <v>1.0</v>
      </c>
      <c r="K2" s="647" t="s">
        <v>293</v>
      </c>
      <c r="L2" s="439" t="s">
        <v>390</v>
      </c>
      <c r="M2" s="330">
        <f t="shared" ref="M2:M44" si="1">I2-D2</f>
        <v>450</v>
      </c>
      <c r="N2" s="210"/>
      <c r="O2" s="557" t="s">
        <v>11515</v>
      </c>
      <c r="P2" s="329"/>
      <c r="Q2" s="15"/>
      <c r="R2" s="15"/>
      <c r="S2" s="15"/>
      <c r="T2" s="15"/>
      <c r="U2" s="210"/>
      <c r="V2" s="210"/>
      <c r="W2" s="210"/>
      <c r="X2" s="210"/>
      <c r="Y2" s="210"/>
      <c r="Z2" s="210"/>
    </row>
    <row r="3" ht="12.75" customHeight="1">
      <c r="A3" s="430">
        <v>209.0</v>
      </c>
      <c r="B3" s="431" t="s">
        <v>11516</v>
      </c>
      <c r="C3" s="431">
        <v>2006.0</v>
      </c>
      <c r="D3" s="508">
        <v>38799.0</v>
      </c>
      <c r="E3" s="431" t="s">
        <v>11517</v>
      </c>
      <c r="F3" s="431" t="s">
        <v>11033</v>
      </c>
      <c r="G3" s="431" t="s">
        <v>707</v>
      </c>
      <c r="H3" s="431" t="s">
        <v>1015</v>
      </c>
      <c r="I3" s="508">
        <v>39826.0</v>
      </c>
      <c r="J3" s="433">
        <v>1.0</v>
      </c>
      <c r="K3" s="650" t="s">
        <v>309</v>
      </c>
      <c r="L3" s="431" t="s">
        <v>399</v>
      </c>
      <c r="M3" s="327">
        <f t="shared" si="1"/>
        <v>1027</v>
      </c>
      <c r="N3" s="210"/>
      <c r="O3" s="331" t="s">
        <v>27</v>
      </c>
      <c r="P3" s="331">
        <f>COUNTIF($G$2:$G$476,"PT")</f>
        <v>4</v>
      </c>
      <c r="Q3" s="15"/>
      <c r="R3" s="15"/>
      <c r="S3" s="15"/>
      <c r="T3" s="15"/>
      <c r="U3" s="210"/>
      <c r="V3" s="210"/>
      <c r="W3" s="210"/>
      <c r="X3" s="210"/>
      <c r="Y3" s="210"/>
      <c r="Z3" s="210"/>
    </row>
    <row r="4" ht="12.75" customHeight="1">
      <c r="A4" s="436">
        <v>309.0</v>
      </c>
      <c r="B4" s="437" t="s">
        <v>11518</v>
      </c>
      <c r="C4" s="437">
        <v>2006.0</v>
      </c>
      <c r="D4" s="511">
        <v>39003.0</v>
      </c>
      <c r="E4" s="437" t="s">
        <v>11519</v>
      </c>
      <c r="F4" s="437" t="s">
        <v>2426</v>
      </c>
      <c r="G4" s="437" t="s">
        <v>712</v>
      </c>
      <c r="H4" s="437" t="s">
        <v>11520</v>
      </c>
      <c r="I4" s="511">
        <v>39828.0</v>
      </c>
      <c r="J4" s="439">
        <v>1.0</v>
      </c>
      <c r="K4" s="647" t="s">
        <v>293</v>
      </c>
      <c r="L4" s="439" t="s">
        <v>390</v>
      </c>
      <c r="M4" s="330">
        <f t="shared" si="1"/>
        <v>825</v>
      </c>
      <c r="N4" s="210"/>
      <c r="O4" s="332" t="s">
        <v>34</v>
      </c>
      <c r="P4" s="332">
        <f>COUNTIF($G$2:$G$476,"PTN")</f>
        <v>4</v>
      </c>
      <c r="Q4" s="25"/>
      <c r="R4" s="25"/>
      <c r="S4" s="25"/>
      <c r="T4" s="25"/>
      <c r="U4" s="210"/>
      <c r="V4" s="210"/>
      <c r="W4" s="210"/>
      <c r="X4" s="210"/>
      <c r="Y4" s="210"/>
      <c r="Z4" s="210"/>
    </row>
    <row r="5" ht="12.75" customHeight="1">
      <c r="A5" s="430">
        <v>409.0</v>
      </c>
      <c r="B5" s="431" t="s">
        <v>11521</v>
      </c>
      <c r="C5" s="431">
        <v>2006.0</v>
      </c>
      <c r="D5" s="508">
        <v>39016.0</v>
      </c>
      <c r="E5" s="431" t="s">
        <v>11522</v>
      </c>
      <c r="F5" s="431" t="s">
        <v>11523</v>
      </c>
      <c r="G5" s="431" t="s">
        <v>806</v>
      </c>
      <c r="H5" s="431" t="s">
        <v>11261</v>
      </c>
      <c r="I5" s="508">
        <v>39828.0</v>
      </c>
      <c r="J5" s="433">
        <v>1.0</v>
      </c>
      <c r="K5" s="650" t="s">
        <v>309</v>
      </c>
      <c r="L5" s="431" t="s">
        <v>390</v>
      </c>
      <c r="M5" s="327">
        <f t="shared" si="1"/>
        <v>812</v>
      </c>
      <c r="N5" s="210"/>
      <c r="O5" s="333" t="s">
        <v>40</v>
      </c>
      <c r="P5" s="333">
        <f>COUNTIF($G$2:$G$476,"PTE")</f>
        <v>28</v>
      </c>
      <c r="Q5" s="25"/>
      <c r="R5" s="25"/>
      <c r="S5" s="25"/>
      <c r="T5" s="25"/>
      <c r="U5" s="210"/>
      <c r="V5" s="210"/>
      <c r="W5" s="210"/>
      <c r="X5" s="210"/>
      <c r="Y5" s="210"/>
      <c r="Z5" s="210"/>
    </row>
    <row r="6" ht="12.75" customHeight="1">
      <c r="A6" s="436">
        <v>509.0</v>
      </c>
      <c r="B6" s="437" t="s">
        <v>11524</v>
      </c>
      <c r="C6" s="437">
        <v>2006.0</v>
      </c>
      <c r="D6" s="511">
        <v>38946.0</v>
      </c>
      <c r="E6" s="437" t="s">
        <v>11525</v>
      </c>
      <c r="F6" s="437" t="s">
        <v>11526</v>
      </c>
      <c r="G6" s="437" t="s">
        <v>712</v>
      </c>
      <c r="H6" s="437" t="s">
        <v>8622</v>
      </c>
      <c r="I6" s="511">
        <v>39829.0</v>
      </c>
      <c r="J6" s="439">
        <v>1.0</v>
      </c>
      <c r="K6" s="647" t="s">
        <v>293</v>
      </c>
      <c r="L6" s="439" t="s">
        <v>390</v>
      </c>
      <c r="M6" s="330">
        <f t="shared" si="1"/>
        <v>883</v>
      </c>
      <c r="N6" s="210"/>
      <c r="O6" s="332" t="s">
        <v>46</v>
      </c>
      <c r="P6" s="332">
        <f>COUNTIF($G$2:$G$476,"Pré-Mistura")</f>
        <v>0</v>
      </c>
      <c r="Q6" s="25"/>
      <c r="R6" s="25"/>
      <c r="S6" s="25"/>
      <c r="T6" s="25"/>
      <c r="U6" s="210"/>
      <c r="V6" s="210"/>
      <c r="W6" s="210"/>
      <c r="X6" s="210"/>
      <c r="Y6" s="210"/>
      <c r="Z6" s="210"/>
    </row>
    <row r="7" ht="12.75" customHeight="1">
      <c r="A7" s="430">
        <v>609.0</v>
      </c>
      <c r="B7" s="431" t="s">
        <v>11527</v>
      </c>
      <c r="C7" s="431">
        <v>2007.0</v>
      </c>
      <c r="D7" s="508">
        <v>39279.0</v>
      </c>
      <c r="E7" s="431" t="s">
        <v>11528</v>
      </c>
      <c r="F7" s="431" t="s">
        <v>1349</v>
      </c>
      <c r="G7" s="431" t="s">
        <v>712</v>
      </c>
      <c r="H7" s="431" t="s">
        <v>11529</v>
      </c>
      <c r="I7" s="508">
        <v>39829.0</v>
      </c>
      <c r="J7" s="433">
        <v>1.0</v>
      </c>
      <c r="K7" s="649" t="s">
        <v>322</v>
      </c>
      <c r="L7" s="431" t="s">
        <v>390</v>
      </c>
      <c r="M7" s="327">
        <f t="shared" si="1"/>
        <v>550</v>
      </c>
      <c r="N7" s="210"/>
      <c r="O7" s="333" t="s">
        <v>713</v>
      </c>
      <c r="P7" s="333">
        <f>COUNTIF($G$2:$G$476,"PF")</f>
        <v>30</v>
      </c>
      <c r="Q7" s="25"/>
      <c r="R7" s="25"/>
      <c r="S7" s="25"/>
      <c r="T7" s="25"/>
      <c r="U7" s="210"/>
      <c r="V7" s="210"/>
      <c r="W7" s="210"/>
      <c r="X7" s="210"/>
      <c r="Y7" s="210"/>
      <c r="Z7" s="210"/>
    </row>
    <row r="8" ht="12.75" customHeight="1">
      <c r="A8" s="436">
        <v>709.0</v>
      </c>
      <c r="B8" s="437" t="s">
        <v>11530</v>
      </c>
      <c r="C8" s="437">
        <v>2007.0</v>
      </c>
      <c r="D8" s="511">
        <v>39246.0</v>
      </c>
      <c r="E8" s="437" t="s">
        <v>11531</v>
      </c>
      <c r="F8" s="437" t="s">
        <v>11526</v>
      </c>
      <c r="G8" s="437" t="s">
        <v>17</v>
      </c>
      <c r="H8" s="437" t="s">
        <v>11439</v>
      </c>
      <c r="I8" s="511">
        <v>39832.0</v>
      </c>
      <c r="J8" s="439">
        <v>1.0</v>
      </c>
      <c r="K8" s="647" t="s">
        <v>293</v>
      </c>
      <c r="L8" s="439" t="s">
        <v>390</v>
      </c>
      <c r="M8" s="330">
        <f t="shared" si="1"/>
        <v>586</v>
      </c>
      <c r="N8" s="210"/>
      <c r="O8" s="332" t="s">
        <v>707</v>
      </c>
      <c r="P8" s="332">
        <f>COUNTIF($G$2:$G$476,"PFN")</f>
        <v>7</v>
      </c>
      <c r="Q8" s="25"/>
      <c r="R8" s="25"/>
      <c r="S8" s="25"/>
      <c r="T8" s="25"/>
      <c r="U8" s="210"/>
      <c r="V8" s="210"/>
      <c r="W8" s="210"/>
      <c r="X8" s="210"/>
      <c r="Y8" s="210"/>
      <c r="Z8" s="210"/>
    </row>
    <row r="9" ht="12.75" customHeight="1">
      <c r="A9" s="430">
        <v>809.0</v>
      </c>
      <c r="B9" s="431" t="s">
        <v>11532</v>
      </c>
      <c r="C9" s="431">
        <v>2006.0</v>
      </c>
      <c r="D9" s="508">
        <v>38761.0</v>
      </c>
      <c r="E9" s="431" t="s">
        <v>11533</v>
      </c>
      <c r="F9" s="431" t="s">
        <v>11033</v>
      </c>
      <c r="G9" s="431" t="s">
        <v>707</v>
      </c>
      <c r="H9" s="431" t="s">
        <v>1015</v>
      </c>
      <c r="I9" s="508">
        <v>39832.0</v>
      </c>
      <c r="J9" s="433">
        <v>1.0</v>
      </c>
      <c r="K9" s="650" t="s">
        <v>309</v>
      </c>
      <c r="L9" s="431" t="s">
        <v>399</v>
      </c>
      <c r="M9" s="327">
        <f t="shared" si="1"/>
        <v>1071</v>
      </c>
      <c r="N9" s="210"/>
      <c r="O9" s="333" t="s">
        <v>720</v>
      </c>
      <c r="P9" s="333">
        <f>COUNTIF($G$2:$G$476,"PF/PTE")</f>
        <v>62</v>
      </c>
      <c r="Q9" s="25"/>
      <c r="R9" s="25"/>
      <c r="S9" s="25"/>
      <c r="T9" s="25"/>
      <c r="U9" s="210"/>
      <c r="V9" s="210"/>
      <c r="W9" s="210"/>
      <c r="X9" s="210"/>
      <c r="Y9" s="210"/>
      <c r="Z9" s="210"/>
    </row>
    <row r="10" ht="12.75" customHeight="1">
      <c r="A10" s="436">
        <v>909.0</v>
      </c>
      <c r="B10" s="437" t="s">
        <v>11534</v>
      </c>
      <c r="C10" s="437">
        <v>2004.0</v>
      </c>
      <c r="D10" s="511">
        <v>38343.0</v>
      </c>
      <c r="E10" s="437" t="s">
        <v>11535</v>
      </c>
      <c r="F10" s="437" t="s">
        <v>965</v>
      </c>
      <c r="G10" s="437" t="s">
        <v>712</v>
      </c>
      <c r="H10" s="437" t="s">
        <v>11327</v>
      </c>
      <c r="I10" s="511">
        <v>39843.0</v>
      </c>
      <c r="J10" s="439">
        <v>1.0</v>
      </c>
      <c r="K10" s="647" t="s">
        <v>293</v>
      </c>
      <c r="L10" s="439" t="s">
        <v>390</v>
      </c>
      <c r="M10" s="330">
        <f t="shared" si="1"/>
        <v>1500</v>
      </c>
      <c r="N10" s="210"/>
      <c r="O10" s="332" t="s">
        <v>725</v>
      </c>
      <c r="P10" s="332">
        <f>COUNTIF($G$2:$G$476,"Bio")</f>
        <v>2</v>
      </c>
      <c r="Q10" s="25"/>
      <c r="R10" s="25"/>
      <c r="S10" s="25"/>
      <c r="T10" s="25"/>
      <c r="U10" s="210"/>
      <c r="V10" s="210"/>
      <c r="W10" s="210"/>
      <c r="X10" s="210"/>
      <c r="Y10" s="210"/>
      <c r="Z10" s="210"/>
    </row>
    <row r="11" ht="12.75" customHeight="1">
      <c r="A11" s="430">
        <v>1009.0</v>
      </c>
      <c r="B11" s="431" t="s">
        <v>11536</v>
      </c>
      <c r="C11" s="431">
        <v>1998.0</v>
      </c>
      <c r="D11" s="508">
        <v>36115.0</v>
      </c>
      <c r="E11" s="431" t="s">
        <v>11537</v>
      </c>
      <c r="F11" s="431" t="s">
        <v>11538</v>
      </c>
      <c r="G11" s="431" t="s">
        <v>806</v>
      </c>
      <c r="H11" s="431" t="s">
        <v>2647</v>
      </c>
      <c r="I11" s="508">
        <v>39847.0</v>
      </c>
      <c r="J11" s="433">
        <v>2.0</v>
      </c>
      <c r="K11" s="650" t="s">
        <v>309</v>
      </c>
      <c r="L11" s="431" t="s">
        <v>390</v>
      </c>
      <c r="M11" s="327">
        <f t="shared" si="1"/>
        <v>3732</v>
      </c>
      <c r="N11" s="210"/>
      <c r="O11" s="334" t="s">
        <v>729</v>
      </c>
      <c r="P11" s="334">
        <f>COUNTIF($G$2:$G$476,"Bio/Org")</f>
        <v>0</v>
      </c>
      <c r="Q11" s="25"/>
      <c r="R11" s="25"/>
      <c r="S11" s="25"/>
      <c r="T11" s="25"/>
      <c r="U11" s="210"/>
      <c r="V11" s="210"/>
      <c r="W11" s="210"/>
      <c r="X11" s="210"/>
      <c r="Y11" s="210"/>
      <c r="Z11" s="210"/>
    </row>
    <row r="12" ht="12.75" customHeight="1">
      <c r="A12" s="436">
        <v>1109.0</v>
      </c>
      <c r="B12" s="437" t="s">
        <v>11539</v>
      </c>
      <c r="C12" s="437">
        <v>2008.0</v>
      </c>
      <c r="D12" s="511">
        <v>39476.0</v>
      </c>
      <c r="E12" s="437" t="s">
        <v>11540</v>
      </c>
      <c r="F12" s="437" t="s">
        <v>3442</v>
      </c>
      <c r="G12" s="437" t="s">
        <v>712</v>
      </c>
      <c r="H12" s="437" t="s">
        <v>11351</v>
      </c>
      <c r="I12" s="511">
        <v>39850.0</v>
      </c>
      <c r="J12" s="439">
        <v>2.0</v>
      </c>
      <c r="K12" s="649" t="s">
        <v>322</v>
      </c>
      <c r="L12" s="439" t="s">
        <v>390</v>
      </c>
      <c r="M12" s="330">
        <f t="shared" si="1"/>
        <v>374</v>
      </c>
      <c r="N12" s="210"/>
      <c r="O12" s="335" t="s">
        <v>51</v>
      </c>
      <c r="P12" s="336">
        <f>SUM(P3:P11)</f>
        <v>137</v>
      </c>
      <c r="Q12" s="25"/>
      <c r="R12" s="25"/>
      <c r="S12" s="25"/>
      <c r="T12" s="25"/>
      <c r="U12" s="210"/>
      <c r="V12" s="210"/>
      <c r="W12" s="210"/>
      <c r="X12" s="210"/>
      <c r="Y12" s="210"/>
      <c r="Z12" s="210"/>
    </row>
    <row r="13" ht="12.75" customHeight="1">
      <c r="A13" s="430">
        <v>1209.0</v>
      </c>
      <c r="B13" s="431" t="s">
        <v>11541</v>
      </c>
      <c r="C13" s="431">
        <v>2006.0</v>
      </c>
      <c r="D13" s="508">
        <v>39069.0</v>
      </c>
      <c r="E13" s="431" t="s">
        <v>11542</v>
      </c>
      <c r="F13" s="431" t="s">
        <v>11543</v>
      </c>
      <c r="G13" s="431" t="s">
        <v>806</v>
      </c>
      <c r="H13" s="431" t="s">
        <v>2647</v>
      </c>
      <c r="I13" s="508">
        <v>39856.0</v>
      </c>
      <c r="J13" s="433">
        <v>2.0</v>
      </c>
      <c r="K13" s="650" t="s">
        <v>309</v>
      </c>
      <c r="L13" s="431" t="s">
        <v>390</v>
      </c>
      <c r="M13" s="327">
        <f t="shared" si="1"/>
        <v>787</v>
      </c>
      <c r="N13" s="210"/>
      <c r="O13" s="25"/>
      <c r="P13" s="25"/>
      <c r="Q13" s="25"/>
      <c r="R13" s="337"/>
      <c r="S13" s="337"/>
      <c r="T13" s="25"/>
      <c r="U13" s="210"/>
      <c r="V13" s="210"/>
      <c r="W13" s="210"/>
      <c r="X13" s="210"/>
      <c r="Y13" s="210"/>
      <c r="Z13" s="210"/>
    </row>
    <row r="14" ht="13.5" customHeight="1">
      <c r="A14" s="436">
        <v>1309.0</v>
      </c>
      <c r="B14" s="437" t="s">
        <v>11544</v>
      </c>
      <c r="C14" s="437">
        <v>2003.0</v>
      </c>
      <c r="D14" s="511">
        <v>37971.0</v>
      </c>
      <c r="E14" s="437" t="s">
        <v>11545</v>
      </c>
      <c r="F14" s="437" t="s">
        <v>11546</v>
      </c>
      <c r="G14" s="437" t="s">
        <v>34</v>
      </c>
      <c r="H14" s="437" t="s">
        <v>2190</v>
      </c>
      <c r="I14" s="511">
        <v>39857.0</v>
      </c>
      <c r="J14" s="439">
        <v>2.0</v>
      </c>
      <c r="K14" s="649" t="s">
        <v>322</v>
      </c>
      <c r="L14" s="439" t="s">
        <v>395</v>
      </c>
      <c r="M14" s="330">
        <f t="shared" si="1"/>
        <v>1886</v>
      </c>
      <c r="N14" s="210"/>
      <c r="O14" s="338" t="s">
        <v>61</v>
      </c>
      <c r="P14" s="95"/>
      <c r="Q14" s="95"/>
      <c r="R14" s="95"/>
      <c r="S14" s="96"/>
      <c r="T14" s="25"/>
      <c r="U14" s="210"/>
      <c r="V14" s="210"/>
      <c r="W14" s="210"/>
      <c r="X14" s="210"/>
      <c r="Y14" s="210"/>
      <c r="Z14" s="210"/>
    </row>
    <row r="15" ht="14.25" customHeight="1">
      <c r="A15" s="430">
        <v>1409.0</v>
      </c>
      <c r="B15" s="431" t="s">
        <v>11547</v>
      </c>
      <c r="C15" s="431">
        <v>2008.0</v>
      </c>
      <c r="D15" s="508">
        <v>39563.0</v>
      </c>
      <c r="E15" s="431" t="s">
        <v>11548</v>
      </c>
      <c r="F15" s="431" t="s">
        <v>1011</v>
      </c>
      <c r="G15" s="431" t="s">
        <v>712</v>
      </c>
      <c r="H15" s="431" t="s">
        <v>941</v>
      </c>
      <c r="I15" s="508">
        <v>39857.0</v>
      </c>
      <c r="J15" s="433">
        <v>2.0</v>
      </c>
      <c r="K15" s="647" t="s">
        <v>293</v>
      </c>
      <c r="L15" s="431" t="s">
        <v>390</v>
      </c>
      <c r="M15" s="327">
        <f t="shared" si="1"/>
        <v>294</v>
      </c>
      <c r="N15" s="210"/>
      <c r="O15" s="339"/>
      <c r="P15" s="340"/>
      <c r="Q15" s="340"/>
      <c r="R15" s="340"/>
      <c r="S15" s="341"/>
      <c r="T15" s="25"/>
      <c r="U15" s="210"/>
      <c r="V15" s="210"/>
      <c r="W15" s="210"/>
      <c r="X15" s="210"/>
      <c r="Y15" s="210"/>
      <c r="Z15" s="210"/>
    </row>
    <row r="16" ht="12.75" customHeight="1">
      <c r="A16" s="436">
        <v>1509.0</v>
      </c>
      <c r="B16" s="437" t="s">
        <v>11549</v>
      </c>
      <c r="C16" s="437">
        <v>2008.0</v>
      </c>
      <c r="D16" s="511">
        <v>39531.0</v>
      </c>
      <c r="E16" s="437" t="s">
        <v>11550</v>
      </c>
      <c r="F16" s="437" t="s">
        <v>1011</v>
      </c>
      <c r="G16" s="437" t="s">
        <v>712</v>
      </c>
      <c r="H16" s="437" t="s">
        <v>941</v>
      </c>
      <c r="I16" s="511">
        <v>39857.0</v>
      </c>
      <c r="J16" s="439">
        <v>2.0</v>
      </c>
      <c r="K16" s="647" t="s">
        <v>293</v>
      </c>
      <c r="L16" s="439" t="s">
        <v>390</v>
      </c>
      <c r="M16" s="330">
        <f t="shared" si="1"/>
        <v>326</v>
      </c>
      <c r="N16" s="210"/>
      <c r="O16" s="342" t="s">
        <v>11551</v>
      </c>
      <c r="P16" s="343"/>
      <c r="Q16" s="343"/>
      <c r="R16" s="343"/>
      <c r="S16" s="344"/>
      <c r="T16" s="25"/>
      <c r="U16" s="210"/>
      <c r="V16" s="210"/>
      <c r="W16" s="210"/>
      <c r="X16" s="210"/>
      <c r="Y16" s="210"/>
      <c r="Z16" s="210"/>
    </row>
    <row r="17" ht="12.75" customHeight="1">
      <c r="A17" s="430">
        <v>1609.0</v>
      </c>
      <c r="B17" s="431" t="s">
        <v>11552</v>
      </c>
      <c r="C17" s="431">
        <v>2007.0</v>
      </c>
      <c r="D17" s="508">
        <v>39444.0</v>
      </c>
      <c r="E17" s="431" t="s">
        <v>11553</v>
      </c>
      <c r="F17" s="431" t="s">
        <v>11526</v>
      </c>
      <c r="G17" s="431" t="s">
        <v>712</v>
      </c>
      <c r="H17" s="431" t="s">
        <v>11439</v>
      </c>
      <c r="I17" s="508">
        <v>39860.0</v>
      </c>
      <c r="J17" s="433">
        <v>2.0</v>
      </c>
      <c r="K17" s="647" t="s">
        <v>293</v>
      </c>
      <c r="L17" s="431" t="s">
        <v>390</v>
      </c>
      <c r="M17" s="327">
        <f t="shared" si="1"/>
        <v>416</v>
      </c>
      <c r="N17" s="210"/>
      <c r="O17" s="345" t="s">
        <v>11554</v>
      </c>
      <c r="P17" s="106"/>
      <c r="Q17" s="106"/>
      <c r="R17" s="106"/>
      <c r="S17" s="107"/>
      <c r="T17" s="25"/>
      <c r="U17" s="210"/>
      <c r="V17" s="210"/>
      <c r="W17" s="210"/>
      <c r="X17" s="210"/>
      <c r="Y17" s="210"/>
      <c r="Z17" s="210"/>
    </row>
    <row r="18" ht="12.75" customHeight="1">
      <c r="A18" s="436">
        <v>1709.0</v>
      </c>
      <c r="B18" s="437" t="s">
        <v>11555</v>
      </c>
      <c r="C18" s="437">
        <v>2003.0</v>
      </c>
      <c r="D18" s="511">
        <v>37977.0</v>
      </c>
      <c r="E18" s="437" t="s">
        <v>11556</v>
      </c>
      <c r="F18" s="437" t="s">
        <v>11546</v>
      </c>
      <c r="G18" s="437" t="s">
        <v>707</v>
      </c>
      <c r="H18" s="437" t="s">
        <v>2190</v>
      </c>
      <c r="I18" s="511">
        <v>39860.0</v>
      </c>
      <c r="J18" s="439">
        <v>2.0</v>
      </c>
      <c r="K18" s="649" t="s">
        <v>322</v>
      </c>
      <c r="L18" s="439" t="s">
        <v>390</v>
      </c>
      <c r="M18" s="330">
        <f t="shared" si="1"/>
        <v>1883</v>
      </c>
      <c r="N18" s="210"/>
      <c r="O18" s="346" t="s">
        <v>11557</v>
      </c>
      <c r="P18" s="106"/>
      <c r="Q18" s="106"/>
      <c r="R18" s="106"/>
      <c r="S18" s="107"/>
      <c r="T18" s="25"/>
      <c r="U18" s="210"/>
      <c r="V18" s="210"/>
      <c r="W18" s="210"/>
      <c r="X18" s="210"/>
      <c r="Y18" s="210"/>
      <c r="Z18" s="210"/>
    </row>
    <row r="19" ht="12.75" customHeight="1">
      <c r="A19" s="430">
        <v>1809.0</v>
      </c>
      <c r="B19" s="431" t="s">
        <v>11558</v>
      </c>
      <c r="C19" s="431">
        <v>2006.0</v>
      </c>
      <c r="D19" s="508">
        <v>39071.0</v>
      </c>
      <c r="E19" s="431" t="s">
        <v>11559</v>
      </c>
      <c r="F19" s="431" t="s">
        <v>11409</v>
      </c>
      <c r="G19" s="431" t="s">
        <v>806</v>
      </c>
      <c r="H19" s="431" t="s">
        <v>11560</v>
      </c>
      <c r="I19" s="508">
        <v>39861.0</v>
      </c>
      <c r="J19" s="433">
        <v>2.0</v>
      </c>
      <c r="K19" s="647" t="s">
        <v>293</v>
      </c>
      <c r="L19" s="431" t="s">
        <v>390</v>
      </c>
      <c r="M19" s="327">
        <f t="shared" si="1"/>
        <v>790</v>
      </c>
      <c r="N19" s="210"/>
      <c r="O19" s="345" t="s">
        <v>11561</v>
      </c>
      <c r="P19" s="106"/>
      <c r="Q19" s="106"/>
      <c r="R19" s="106"/>
      <c r="S19" s="107"/>
      <c r="T19" s="25"/>
      <c r="U19" s="210"/>
      <c r="V19" s="210"/>
      <c r="W19" s="210"/>
      <c r="X19" s="210"/>
      <c r="Y19" s="210"/>
      <c r="Z19" s="210"/>
    </row>
    <row r="20" ht="12.75" customHeight="1">
      <c r="A20" s="436">
        <v>1909.0</v>
      </c>
      <c r="B20" s="437" t="s">
        <v>11562</v>
      </c>
      <c r="C20" s="437">
        <v>2005.0</v>
      </c>
      <c r="D20" s="511">
        <v>38629.0</v>
      </c>
      <c r="E20" s="437" t="s">
        <v>11563</v>
      </c>
      <c r="F20" s="437" t="s">
        <v>11564</v>
      </c>
      <c r="G20" s="437" t="s">
        <v>34</v>
      </c>
      <c r="H20" s="437" t="s">
        <v>11261</v>
      </c>
      <c r="I20" s="511">
        <v>39877.0</v>
      </c>
      <c r="J20" s="439">
        <v>3.0</v>
      </c>
      <c r="K20" s="647" t="s">
        <v>293</v>
      </c>
      <c r="L20" s="439" t="s">
        <v>390</v>
      </c>
      <c r="M20" s="330">
        <f t="shared" si="1"/>
        <v>1248</v>
      </c>
      <c r="N20" s="210"/>
      <c r="O20" s="346" t="s">
        <v>11565</v>
      </c>
      <c r="P20" s="106"/>
      <c r="Q20" s="106"/>
      <c r="R20" s="106"/>
      <c r="S20" s="107"/>
      <c r="T20" s="25"/>
      <c r="U20" s="210"/>
      <c r="V20" s="210"/>
      <c r="W20" s="210"/>
      <c r="X20" s="210"/>
      <c r="Y20" s="210"/>
      <c r="Z20" s="210"/>
    </row>
    <row r="21" ht="12.75" customHeight="1">
      <c r="A21" s="430">
        <v>2009.0</v>
      </c>
      <c r="B21" s="431" t="s">
        <v>11566</v>
      </c>
      <c r="C21" s="431">
        <v>2007.0</v>
      </c>
      <c r="D21" s="508">
        <v>39443.0</v>
      </c>
      <c r="E21" s="431" t="s">
        <v>11567</v>
      </c>
      <c r="F21" s="431" t="s">
        <v>2426</v>
      </c>
      <c r="G21" s="431" t="s">
        <v>712</v>
      </c>
      <c r="H21" s="431" t="s">
        <v>11520</v>
      </c>
      <c r="I21" s="508">
        <v>39881.0</v>
      </c>
      <c r="J21" s="433">
        <v>3.0</v>
      </c>
      <c r="K21" s="647" t="s">
        <v>293</v>
      </c>
      <c r="L21" s="431" t="s">
        <v>390</v>
      </c>
      <c r="M21" s="327">
        <f t="shared" si="1"/>
        <v>438</v>
      </c>
      <c r="N21" s="210"/>
      <c r="O21" s="345" t="s">
        <v>11568</v>
      </c>
      <c r="P21" s="106"/>
      <c r="Q21" s="106"/>
      <c r="R21" s="106"/>
      <c r="S21" s="107"/>
      <c r="T21" s="25"/>
      <c r="U21" s="210"/>
      <c r="V21" s="210"/>
      <c r="W21" s="210"/>
      <c r="X21" s="210"/>
      <c r="Y21" s="210"/>
      <c r="Z21" s="210"/>
    </row>
    <row r="22" ht="12.75" customHeight="1">
      <c r="A22" s="436">
        <v>2109.0</v>
      </c>
      <c r="B22" s="437" t="s">
        <v>11569</v>
      </c>
      <c r="C22" s="437">
        <v>2008.0</v>
      </c>
      <c r="D22" s="511">
        <v>39534.0</v>
      </c>
      <c r="E22" s="437" t="s">
        <v>11570</v>
      </c>
      <c r="F22" s="437" t="s">
        <v>11571</v>
      </c>
      <c r="G22" s="437" t="s">
        <v>806</v>
      </c>
      <c r="H22" s="437" t="s">
        <v>2647</v>
      </c>
      <c r="I22" s="511">
        <v>39885.0</v>
      </c>
      <c r="J22" s="439">
        <v>3.0</v>
      </c>
      <c r="K22" s="648" t="s">
        <v>344</v>
      </c>
      <c r="L22" s="439" t="s">
        <v>390</v>
      </c>
      <c r="M22" s="330">
        <f t="shared" si="1"/>
        <v>351</v>
      </c>
      <c r="N22" s="210"/>
      <c r="O22" s="346" t="s">
        <v>11572</v>
      </c>
      <c r="P22" s="106"/>
      <c r="Q22" s="106"/>
      <c r="R22" s="106"/>
      <c r="S22" s="107"/>
      <c r="T22" s="25"/>
      <c r="U22" s="210"/>
      <c r="V22" s="210"/>
      <c r="W22" s="210"/>
      <c r="X22" s="210"/>
      <c r="Y22" s="210"/>
      <c r="Z22" s="210"/>
    </row>
    <row r="23" ht="12.75" customHeight="1">
      <c r="A23" s="430">
        <v>2209.0</v>
      </c>
      <c r="B23" s="431" t="s">
        <v>11573</v>
      </c>
      <c r="C23" s="431">
        <v>2008.0</v>
      </c>
      <c r="D23" s="508">
        <v>39534.0</v>
      </c>
      <c r="E23" s="431" t="s">
        <v>11574</v>
      </c>
      <c r="F23" s="431" t="s">
        <v>11571</v>
      </c>
      <c r="G23" s="431" t="s">
        <v>806</v>
      </c>
      <c r="H23" s="431" t="s">
        <v>2647</v>
      </c>
      <c r="I23" s="508">
        <v>39885.0</v>
      </c>
      <c r="J23" s="433">
        <v>3.0</v>
      </c>
      <c r="K23" s="648" t="s">
        <v>344</v>
      </c>
      <c r="L23" s="431" t="s">
        <v>390</v>
      </c>
      <c r="M23" s="327">
        <f t="shared" si="1"/>
        <v>351</v>
      </c>
      <c r="N23" s="210"/>
      <c r="O23" s="345" t="s">
        <v>11575</v>
      </c>
      <c r="P23" s="106"/>
      <c r="Q23" s="106"/>
      <c r="R23" s="106"/>
      <c r="S23" s="107"/>
      <c r="T23" s="25"/>
      <c r="U23" s="210"/>
      <c r="V23" s="210"/>
      <c r="W23" s="210"/>
      <c r="X23" s="210"/>
      <c r="Y23" s="210"/>
      <c r="Z23" s="210"/>
    </row>
    <row r="24" ht="12.75" customHeight="1">
      <c r="A24" s="436">
        <v>2309.0</v>
      </c>
      <c r="B24" s="437" t="s">
        <v>11576</v>
      </c>
      <c r="C24" s="437">
        <v>2006.0</v>
      </c>
      <c r="D24" s="511">
        <v>39050.0</v>
      </c>
      <c r="E24" s="437" t="s">
        <v>11577</v>
      </c>
      <c r="F24" s="437" t="s">
        <v>8449</v>
      </c>
      <c r="G24" s="437" t="s">
        <v>806</v>
      </c>
      <c r="H24" s="437" t="s">
        <v>11261</v>
      </c>
      <c r="I24" s="511">
        <v>39889.0</v>
      </c>
      <c r="J24" s="439">
        <v>3.0</v>
      </c>
      <c r="K24" s="649" t="s">
        <v>322</v>
      </c>
      <c r="L24" s="439" t="s">
        <v>395</v>
      </c>
      <c r="M24" s="330">
        <f t="shared" si="1"/>
        <v>839</v>
      </c>
      <c r="N24" s="210"/>
      <c r="O24" s="347" t="s">
        <v>11578</v>
      </c>
      <c r="P24" s="121"/>
      <c r="Q24" s="121"/>
      <c r="R24" s="121"/>
      <c r="S24" s="122"/>
      <c r="T24" s="25"/>
      <c r="U24" s="210"/>
      <c r="V24" s="210"/>
      <c r="W24" s="210"/>
      <c r="X24" s="210"/>
      <c r="Y24" s="210"/>
      <c r="Z24" s="210"/>
    </row>
    <row r="25" ht="12.75" customHeight="1">
      <c r="A25" s="430">
        <v>2409.0</v>
      </c>
      <c r="B25" s="431" t="s">
        <v>11579</v>
      </c>
      <c r="C25" s="431">
        <v>2008.0</v>
      </c>
      <c r="D25" s="508">
        <v>39475.0</v>
      </c>
      <c r="E25" s="431" t="s">
        <v>11580</v>
      </c>
      <c r="F25" s="431" t="s">
        <v>1349</v>
      </c>
      <c r="G25" s="431" t="s">
        <v>712</v>
      </c>
      <c r="H25" s="431" t="s">
        <v>753</v>
      </c>
      <c r="I25" s="508">
        <v>39890.0</v>
      </c>
      <c r="J25" s="433">
        <v>3.0</v>
      </c>
      <c r="K25" s="649" t="s">
        <v>322</v>
      </c>
      <c r="L25" s="431" t="s">
        <v>395</v>
      </c>
      <c r="M25" s="327">
        <f t="shared" si="1"/>
        <v>415</v>
      </c>
      <c r="N25" s="210"/>
      <c r="O25" s="25"/>
      <c r="P25" s="25"/>
      <c r="Q25" s="25"/>
      <c r="R25" s="25"/>
      <c r="S25" s="25"/>
      <c r="T25" s="25"/>
      <c r="U25" s="210"/>
      <c r="V25" s="210"/>
      <c r="W25" s="210"/>
      <c r="X25" s="210"/>
      <c r="Y25" s="210"/>
      <c r="Z25" s="210"/>
    </row>
    <row r="26" ht="13.5" customHeight="1">
      <c r="A26" s="436">
        <v>2509.0</v>
      </c>
      <c r="B26" s="437" t="s">
        <v>11581</v>
      </c>
      <c r="C26" s="437">
        <v>2005.0</v>
      </c>
      <c r="D26" s="511">
        <v>38636.0</v>
      </c>
      <c r="E26" s="437" t="s">
        <v>11582</v>
      </c>
      <c r="F26" s="437" t="s">
        <v>11564</v>
      </c>
      <c r="G26" s="437" t="s">
        <v>707</v>
      </c>
      <c r="H26" s="437" t="s">
        <v>11261</v>
      </c>
      <c r="I26" s="511">
        <v>39892.0</v>
      </c>
      <c r="J26" s="439">
        <v>3.0</v>
      </c>
      <c r="K26" s="649" t="s">
        <v>322</v>
      </c>
      <c r="L26" s="439" t="s">
        <v>395</v>
      </c>
      <c r="M26" s="330">
        <f t="shared" si="1"/>
        <v>1256</v>
      </c>
      <c r="N26" s="210"/>
      <c r="O26" s="338" t="s">
        <v>773</v>
      </c>
      <c r="P26" s="95"/>
      <c r="Q26" s="95"/>
      <c r="R26" s="95"/>
      <c r="S26" s="96"/>
      <c r="T26" s="25"/>
      <c r="U26" s="210"/>
      <c r="V26" s="210"/>
      <c r="W26" s="210"/>
      <c r="X26" s="210"/>
      <c r="Y26" s="210"/>
      <c r="Z26" s="210"/>
    </row>
    <row r="27" ht="13.5" customHeight="1">
      <c r="A27" s="430">
        <v>2609.0</v>
      </c>
      <c r="B27" s="431" t="s">
        <v>11583</v>
      </c>
      <c r="C27" s="431">
        <v>2008.0</v>
      </c>
      <c r="D27" s="508">
        <v>39506.0</v>
      </c>
      <c r="E27" s="431" t="s">
        <v>11584</v>
      </c>
      <c r="F27" s="431" t="s">
        <v>11585</v>
      </c>
      <c r="G27" s="431" t="s">
        <v>17</v>
      </c>
      <c r="H27" s="431" t="s">
        <v>56</v>
      </c>
      <c r="I27" s="508">
        <v>39895.0</v>
      </c>
      <c r="J27" s="433">
        <v>3.0</v>
      </c>
      <c r="K27" s="649" t="s">
        <v>322</v>
      </c>
      <c r="L27" s="431" t="s">
        <v>390</v>
      </c>
      <c r="M27" s="327">
        <f t="shared" si="1"/>
        <v>389</v>
      </c>
      <c r="N27" s="210"/>
      <c r="O27" s="97"/>
      <c r="P27" s="98"/>
      <c r="Q27" s="98"/>
      <c r="R27" s="98"/>
      <c r="S27" s="99"/>
      <c r="T27" s="25"/>
      <c r="U27" s="210"/>
      <c r="V27" s="210"/>
      <c r="W27" s="210"/>
      <c r="X27" s="210"/>
      <c r="Y27" s="210"/>
      <c r="Z27" s="210"/>
    </row>
    <row r="28" ht="12.75" customHeight="1">
      <c r="A28" s="436">
        <v>2709.0</v>
      </c>
      <c r="B28" s="437" t="s">
        <v>11586</v>
      </c>
      <c r="C28" s="437">
        <v>2007.0</v>
      </c>
      <c r="D28" s="511">
        <v>39171.0</v>
      </c>
      <c r="E28" s="437" t="s">
        <v>11587</v>
      </c>
      <c r="F28" s="437" t="s">
        <v>11475</v>
      </c>
      <c r="G28" s="437" t="s">
        <v>17</v>
      </c>
      <c r="H28" s="437" t="s">
        <v>11351</v>
      </c>
      <c r="I28" s="511">
        <v>39898.0</v>
      </c>
      <c r="J28" s="439">
        <v>3.0</v>
      </c>
      <c r="K28" s="649" t="s">
        <v>322</v>
      </c>
      <c r="L28" s="439" t="s">
        <v>395</v>
      </c>
      <c r="M28" s="330">
        <f t="shared" si="1"/>
        <v>727</v>
      </c>
      <c r="N28" s="210"/>
      <c r="O28" s="348" t="s">
        <v>106</v>
      </c>
      <c r="P28" s="349" t="s">
        <v>107</v>
      </c>
      <c r="Q28" s="350"/>
      <c r="R28" s="351"/>
      <c r="S28" s="352" t="s">
        <v>108</v>
      </c>
      <c r="T28" s="25"/>
      <c r="U28" s="210"/>
      <c r="V28" s="210"/>
      <c r="W28" s="210"/>
      <c r="X28" s="210"/>
      <c r="Y28" s="210"/>
      <c r="Z28" s="210"/>
    </row>
    <row r="29" ht="12.75" customHeight="1">
      <c r="A29" s="430">
        <v>2809.0</v>
      </c>
      <c r="B29" s="431" t="s">
        <v>11588</v>
      </c>
      <c r="C29" s="431">
        <v>2006.0</v>
      </c>
      <c r="D29" s="508">
        <v>38768.0</v>
      </c>
      <c r="E29" s="431" t="s">
        <v>11589</v>
      </c>
      <c r="F29" s="431" t="s">
        <v>134</v>
      </c>
      <c r="G29" s="431" t="s">
        <v>712</v>
      </c>
      <c r="H29" s="431" t="s">
        <v>1043</v>
      </c>
      <c r="I29" s="508">
        <v>39902.0</v>
      </c>
      <c r="J29" s="433">
        <v>3.0</v>
      </c>
      <c r="K29" s="647" t="s">
        <v>293</v>
      </c>
      <c r="L29" s="431" t="s">
        <v>390</v>
      </c>
      <c r="M29" s="327">
        <f t="shared" si="1"/>
        <v>1134</v>
      </c>
      <c r="N29" s="210"/>
      <c r="O29" s="333">
        <v>1997.0</v>
      </c>
      <c r="P29" s="357">
        <f>COUNTIF($C$2:$C$503,"1997")</f>
        <v>0</v>
      </c>
      <c r="Q29" s="106"/>
      <c r="R29" s="107"/>
      <c r="S29" s="354">
        <f>P29/P42</f>
        <v>0</v>
      </c>
      <c r="T29" s="25"/>
      <c r="U29" s="210"/>
      <c r="V29" s="210"/>
      <c r="W29" s="210"/>
      <c r="X29" s="210"/>
      <c r="Y29" s="210"/>
      <c r="Z29" s="210"/>
    </row>
    <row r="30" ht="12.75" customHeight="1">
      <c r="A30" s="436">
        <v>2909.0</v>
      </c>
      <c r="B30" s="437" t="s">
        <v>11590</v>
      </c>
      <c r="C30" s="437">
        <v>2006.0</v>
      </c>
      <c r="D30" s="511">
        <v>38953.0</v>
      </c>
      <c r="E30" s="437" t="s">
        <v>11591</v>
      </c>
      <c r="F30" s="437" t="s">
        <v>422</v>
      </c>
      <c r="G30" s="437" t="s">
        <v>712</v>
      </c>
      <c r="H30" s="437" t="s">
        <v>5372</v>
      </c>
      <c r="I30" s="511">
        <v>39904.0</v>
      </c>
      <c r="J30" s="439">
        <v>4.0</v>
      </c>
      <c r="K30" s="649" t="s">
        <v>322</v>
      </c>
      <c r="L30" s="439" t="s">
        <v>390</v>
      </c>
      <c r="M30" s="330">
        <f t="shared" si="1"/>
        <v>951</v>
      </c>
      <c r="N30" s="210"/>
      <c r="O30" s="332">
        <v>1998.0</v>
      </c>
      <c r="P30" s="355">
        <f>COUNTIF($C$2:$C$503,"1998")</f>
        <v>2</v>
      </c>
      <c r="Q30" s="106"/>
      <c r="R30" s="107"/>
      <c r="S30" s="356">
        <f>P30/P42</f>
        <v>0.01459854015</v>
      </c>
      <c r="T30" s="25"/>
      <c r="U30" s="210"/>
      <c r="V30" s="210"/>
      <c r="W30" s="210"/>
      <c r="X30" s="210"/>
      <c r="Y30" s="210"/>
      <c r="Z30" s="210"/>
    </row>
    <row r="31" ht="12.75" customHeight="1">
      <c r="A31" s="430">
        <v>3009.0</v>
      </c>
      <c r="B31" s="431" t="s">
        <v>11592</v>
      </c>
      <c r="C31" s="431">
        <v>2008.0</v>
      </c>
      <c r="D31" s="508">
        <v>39608.0</v>
      </c>
      <c r="E31" s="431" t="s">
        <v>11593</v>
      </c>
      <c r="F31" s="431" t="s">
        <v>44</v>
      </c>
      <c r="G31" s="431" t="s">
        <v>712</v>
      </c>
      <c r="H31" s="431" t="s">
        <v>941</v>
      </c>
      <c r="I31" s="508">
        <v>39904.0</v>
      </c>
      <c r="J31" s="433">
        <v>4.0</v>
      </c>
      <c r="K31" s="647" t="s">
        <v>293</v>
      </c>
      <c r="L31" s="431" t="s">
        <v>395</v>
      </c>
      <c r="M31" s="327">
        <f t="shared" si="1"/>
        <v>296</v>
      </c>
      <c r="N31" s="210"/>
      <c r="O31" s="333">
        <v>1999.0</v>
      </c>
      <c r="P31" s="357">
        <f>COUNTIF($C$2:$C$503,"1999")</f>
        <v>1</v>
      </c>
      <c r="Q31" s="106"/>
      <c r="R31" s="107"/>
      <c r="S31" s="354">
        <f>P31/P42</f>
        <v>0.007299270073</v>
      </c>
      <c r="T31" s="25"/>
      <c r="U31" s="210"/>
      <c r="V31" s="210"/>
      <c r="W31" s="210"/>
      <c r="X31" s="210"/>
      <c r="Y31" s="210"/>
      <c r="Z31" s="210"/>
    </row>
    <row r="32" ht="12.75" customHeight="1">
      <c r="A32" s="436">
        <v>3109.0</v>
      </c>
      <c r="B32" s="437" t="s">
        <v>11594</v>
      </c>
      <c r="C32" s="437">
        <v>2006.0</v>
      </c>
      <c r="D32" s="511">
        <v>39001.0</v>
      </c>
      <c r="E32" s="437" t="s">
        <v>11595</v>
      </c>
      <c r="F32" s="437" t="s">
        <v>11596</v>
      </c>
      <c r="G32" s="437" t="s">
        <v>806</v>
      </c>
      <c r="H32" s="437" t="s">
        <v>2647</v>
      </c>
      <c r="I32" s="511">
        <v>39905.0</v>
      </c>
      <c r="J32" s="439">
        <v>4.0</v>
      </c>
      <c r="K32" s="647" t="s">
        <v>293</v>
      </c>
      <c r="L32" s="439" t="s">
        <v>390</v>
      </c>
      <c r="M32" s="330">
        <f t="shared" si="1"/>
        <v>904</v>
      </c>
      <c r="N32" s="210"/>
      <c r="O32" s="332">
        <v>2000.0</v>
      </c>
      <c r="P32" s="355">
        <f>COUNTIF($C$2:$C$503,"2000")</f>
        <v>1</v>
      </c>
      <c r="Q32" s="106"/>
      <c r="R32" s="107"/>
      <c r="S32" s="356">
        <f>P32/P42</f>
        <v>0.007299270073</v>
      </c>
      <c r="T32" s="25"/>
      <c r="U32" s="210"/>
      <c r="V32" s="210"/>
      <c r="W32" s="210"/>
      <c r="X32" s="210"/>
      <c r="Y32" s="210"/>
      <c r="Z32" s="210"/>
    </row>
    <row r="33" ht="12.75" customHeight="1">
      <c r="A33" s="430">
        <v>3209.0</v>
      </c>
      <c r="B33" s="431" t="s">
        <v>11597</v>
      </c>
      <c r="C33" s="431">
        <v>2007.0</v>
      </c>
      <c r="D33" s="508">
        <v>39283.0</v>
      </c>
      <c r="E33" s="431" t="s">
        <v>11598</v>
      </c>
      <c r="F33" s="431" t="s">
        <v>1937</v>
      </c>
      <c r="G33" s="431" t="s">
        <v>712</v>
      </c>
      <c r="H33" s="431" t="s">
        <v>273</v>
      </c>
      <c r="I33" s="508">
        <v>39906.0</v>
      </c>
      <c r="J33" s="433">
        <v>4.0</v>
      </c>
      <c r="K33" s="647" t="s">
        <v>293</v>
      </c>
      <c r="L33" s="431" t="s">
        <v>390</v>
      </c>
      <c r="M33" s="327">
        <f t="shared" si="1"/>
        <v>623</v>
      </c>
      <c r="N33" s="210"/>
      <c r="O33" s="333">
        <v>2001.0</v>
      </c>
      <c r="P33" s="357">
        <f>COUNTIF($C$2:$C$503,"2001")</f>
        <v>2</v>
      </c>
      <c r="Q33" s="106"/>
      <c r="R33" s="107"/>
      <c r="S33" s="354">
        <f>P33/P42</f>
        <v>0.01459854015</v>
      </c>
      <c r="T33" s="25"/>
      <c r="U33" s="210"/>
      <c r="V33" s="210"/>
      <c r="W33" s="210"/>
      <c r="X33" s="210"/>
      <c r="Y33" s="210"/>
      <c r="Z33" s="210"/>
    </row>
    <row r="34" ht="12.75" customHeight="1">
      <c r="A34" s="436">
        <v>3309.0</v>
      </c>
      <c r="B34" s="437" t="s">
        <v>11599</v>
      </c>
      <c r="C34" s="437">
        <v>2008.0</v>
      </c>
      <c r="D34" s="511">
        <v>39675.0</v>
      </c>
      <c r="E34" s="437" t="s">
        <v>11600</v>
      </c>
      <c r="F34" s="437" t="s">
        <v>44</v>
      </c>
      <c r="G34" s="437" t="s">
        <v>712</v>
      </c>
      <c r="H34" s="437" t="s">
        <v>941</v>
      </c>
      <c r="I34" s="511">
        <v>39909.0</v>
      </c>
      <c r="J34" s="439">
        <v>4.0</v>
      </c>
      <c r="K34" s="647" t="s">
        <v>293</v>
      </c>
      <c r="L34" s="439" t="s">
        <v>395</v>
      </c>
      <c r="M34" s="330">
        <f t="shared" si="1"/>
        <v>234</v>
      </c>
      <c r="N34" s="210"/>
      <c r="O34" s="332">
        <v>2002.0</v>
      </c>
      <c r="P34" s="355">
        <f>COUNTIF($C$2:$C$503,"2002")</f>
        <v>1</v>
      </c>
      <c r="Q34" s="106"/>
      <c r="R34" s="107"/>
      <c r="S34" s="356">
        <f>P34/P42</f>
        <v>0.007299270073</v>
      </c>
      <c r="T34" s="25"/>
      <c r="U34" s="210"/>
      <c r="V34" s="210"/>
      <c r="W34" s="210"/>
      <c r="X34" s="210"/>
      <c r="Y34" s="210"/>
      <c r="Z34" s="210"/>
    </row>
    <row r="35" ht="12.75" customHeight="1">
      <c r="A35" s="430">
        <v>3409.0</v>
      </c>
      <c r="B35" s="431" t="s">
        <v>11601</v>
      </c>
      <c r="C35" s="431">
        <v>2007.0</v>
      </c>
      <c r="D35" s="508">
        <v>39444.0</v>
      </c>
      <c r="E35" s="431" t="s">
        <v>11602</v>
      </c>
      <c r="F35" s="431" t="s">
        <v>11603</v>
      </c>
      <c r="G35" s="431" t="s">
        <v>712</v>
      </c>
      <c r="H35" s="431" t="s">
        <v>11439</v>
      </c>
      <c r="I35" s="508">
        <v>39909.0</v>
      </c>
      <c r="J35" s="433">
        <v>4.0</v>
      </c>
      <c r="K35" s="647" t="s">
        <v>293</v>
      </c>
      <c r="L35" s="431" t="s">
        <v>390</v>
      </c>
      <c r="M35" s="327">
        <f t="shared" si="1"/>
        <v>465</v>
      </c>
      <c r="N35" s="210"/>
      <c r="O35" s="333">
        <v>2003.0</v>
      </c>
      <c r="P35" s="357">
        <f>COUNTIF($C$2:$C$503,"2003")</f>
        <v>3</v>
      </c>
      <c r="Q35" s="106"/>
      <c r="R35" s="107"/>
      <c r="S35" s="354">
        <f>P35/P42</f>
        <v>0.02189781022</v>
      </c>
      <c r="T35" s="25"/>
      <c r="U35" s="210"/>
      <c r="V35" s="210"/>
      <c r="W35" s="210"/>
      <c r="X35" s="210"/>
      <c r="Y35" s="210"/>
      <c r="Z35" s="210"/>
    </row>
    <row r="36" ht="12.75" customHeight="1">
      <c r="A36" s="436">
        <v>3509.0</v>
      </c>
      <c r="B36" s="437" t="s">
        <v>11604</v>
      </c>
      <c r="C36" s="437">
        <v>2007.0</v>
      </c>
      <c r="D36" s="511">
        <v>39414.0</v>
      </c>
      <c r="E36" s="437" t="s">
        <v>11605</v>
      </c>
      <c r="F36" s="437" t="s">
        <v>11475</v>
      </c>
      <c r="G36" s="437" t="s">
        <v>17</v>
      </c>
      <c r="H36" s="437" t="s">
        <v>273</v>
      </c>
      <c r="I36" s="511">
        <v>39938.0</v>
      </c>
      <c r="J36" s="439">
        <v>5.0</v>
      </c>
      <c r="K36" s="649" t="s">
        <v>322</v>
      </c>
      <c r="L36" s="439" t="s">
        <v>395</v>
      </c>
      <c r="M36" s="330">
        <f t="shared" si="1"/>
        <v>524</v>
      </c>
      <c r="N36" s="210"/>
      <c r="O36" s="332">
        <v>2004.0</v>
      </c>
      <c r="P36" s="355">
        <f>COUNTIF($C$2:$C$503,"2004")</f>
        <v>2</v>
      </c>
      <c r="Q36" s="106"/>
      <c r="R36" s="107"/>
      <c r="S36" s="356">
        <f>P36/P42</f>
        <v>0.01459854015</v>
      </c>
      <c r="T36" s="25"/>
      <c r="U36" s="210"/>
      <c r="V36" s="210"/>
      <c r="W36" s="210"/>
      <c r="X36" s="210"/>
      <c r="Y36" s="210"/>
      <c r="Z36" s="210"/>
    </row>
    <row r="37" ht="12.75" customHeight="1">
      <c r="A37" s="430">
        <v>3609.0</v>
      </c>
      <c r="B37" s="431" t="s">
        <v>11606</v>
      </c>
      <c r="C37" s="431">
        <v>2006.0</v>
      </c>
      <c r="D37" s="508">
        <v>38889.0</v>
      </c>
      <c r="E37" s="431" t="s">
        <v>11607</v>
      </c>
      <c r="F37" s="431" t="s">
        <v>873</v>
      </c>
      <c r="G37" s="431" t="s">
        <v>17</v>
      </c>
      <c r="H37" s="431" t="s">
        <v>5372</v>
      </c>
      <c r="I37" s="508">
        <v>39947.0</v>
      </c>
      <c r="J37" s="433">
        <v>5.0</v>
      </c>
      <c r="K37" s="649" t="s">
        <v>322</v>
      </c>
      <c r="L37" s="431" t="s">
        <v>390</v>
      </c>
      <c r="M37" s="327">
        <f t="shared" si="1"/>
        <v>1058</v>
      </c>
      <c r="N37" s="210"/>
      <c r="O37" s="333">
        <v>2005.0</v>
      </c>
      <c r="P37" s="357">
        <f>COUNTIF($C$2:$C$503,"2005")</f>
        <v>8</v>
      </c>
      <c r="Q37" s="106"/>
      <c r="R37" s="107"/>
      <c r="S37" s="354">
        <f>P37/P42</f>
        <v>0.05839416058</v>
      </c>
      <c r="T37" s="25"/>
      <c r="U37" s="210"/>
      <c r="V37" s="210"/>
      <c r="W37" s="210"/>
      <c r="X37" s="210"/>
      <c r="Y37" s="210"/>
      <c r="Z37" s="210"/>
    </row>
    <row r="38" ht="12.75" customHeight="1">
      <c r="A38" s="436">
        <v>3709.0</v>
      </c>
      <c r="B38" s="437" t="s">
        <v>11608</v>
      </c>
      <c r="C38" s="437">
        <v>2006.0</v>
      </c>
      <c r="D38" s="511">
        <v>39037.0</v>
      </c>
      <c r="E38" s="437" t="s">
        <v>11609</v>
      </c>
      <c r="F38" s="437" t="s">
        <v>873</v>
      </c>
      <c r="G38" s="437" t="s">
        <v>17</v>
      </c>
      <c r="H38" s="437" t="s">
        <v>892</v>
      </c>
      <c r="I38" s="511">
        <v>39948.0</v>
      </c>
      <c r="J38" s="439">
        <v>5.0</v>
      </c>
      <c r="K38" s="649" t="s">
        <v>322</v>
      </c>
      <c r="L38" s="439" t="s">
        <v>390</v>
      </c>
      <c r="M38" s="330">
        <f t="shared" si="1"/>
        <v>911</v>
      </c>
      <c r="N38" s="210"/>
      <c r="O38" s="332">
        <v>2006.0</v>
      </c>
      <c r="P38" s="355">
        <f>COUNTIF($C$2:$C$503,"2006")</f>
        <v>35</v>
      </c>
      <c r="Q38" s="106"/>
      <c r="R38" s="107"/>
      <c r="S38" s="356">
        <f>P38/P42</f>
        <v>0.2554744526</v>
      </c>
      <c r="T38" s="25"/>
      <c r="U38" s="210"/>
      <c r="V38" s="210"/>
      <c r="W38" s="210"/>
      <c r="X38" s="210"/>
      <c r="Y38" s="210"/>
      <c r="Z38" s="210"/>
    </row>
    <row r="39" ht="12.75" customHeight="1">
      <c r="A39" s="430">
        <v>3809.0</v>
      </c>
      <c r="B39" s="431" t="s">
        <v>11610</v>
      </c>
      <c r="C39" s="431">
        <v>2007.0</v>
      </c>
      <c r="D39" s="508">
        <v>39127.0</v>
      </c>
      <c r="E39" s="431" t="s">
        <v>11611</v>
      </c>
      <c r="F39" s="431" t="s">
        <v>856</v>
      </c>
      <c r="G39" s="431" t="s">
        <v>806</v>
      </c>
      <c r="H39" s="431" t="s">
        <v>1015</v>
      </c>
      <c r="I39" s="508">
        <v>39953.0</v>
      </c>
      <c r="J39" s="433">
        <v>5.0</v>
      </c>
      <c r="K39" s="649" t="s">
        <v>322</v>
      </c>
      <c r="L39" s="431" t="s">
        <v>390</v>
      </c>
      <c r="M39" s="327">
        <f t="shared" si="1"/>
        <v>826</v>
      </c>
      <c r="N39" s="210"/>
      <c r="O39" s="333">
        <v>2007.0</v>
      </c>
      <c r="P39" s="357">
        <f>COUNTIF($C$2:$C$503,"2007")</f>
        <v>47</v>
      </c>
      <c r="Q39" s="106"/>
      <c r="R39" s="107"/>
      <c r="S39" s="354">
        <f>P39/P42</f>
        <v>0.3430656934</v>
      </c>
      <c r="T39" s="25"/>
      <c r="U39" s="210"/>
      <c r="V39" s="210"/>
      <c r="W39" s="210"/>
      <c r="X39" s="210"/>
      <c r="Y39" s="210"/>
      <c r="Z39" s="210"/>
    </row>
    <row r="40" ht="12.75" customHeight="1">
      <c r="A40" s="436">
        <v>3909.0</v>
      </c>
      <c r="B40" s="437" t="s">
        <v>11612</v>
      </c>
      <c r="C40" s="437">
        <v>2003.0</v>
      </c>
      <c r="D40" s="511">
        <v>37868.0</v>
      </c>
      <c r="E40" s="437" t="s">
        <v>11613</v>
      </c>
      <c r="F40" s="437" t="s">
        <v>1509</v>
      </c>
      <c r="G40" s="437" t="s">
        <v>712</v>
      </c>
      <c r="H40" s="437" t="s">
        <v>11240</v>
      </c>
      <c r="I40" s="511">
        <v>39958.0</v>
      </c>
      <c r="J40" s="439">
        <v>5.0</v>
      </c>
      <c r="K40" s="647" t="s">
        <v>293</v>
      </c>
      <c r="L40" s="439" t="s">
        <v>395</v>
      </c>
      <c r="M40" s="330">
        <f t="shared" si="1"/>
        <v>2090</v>
      </c>
      <c r="N40" s="210"/>
      <c r="O40" s="332">
        <v>2008.0</v>
      </c>
      <c r="P40" s="355">
        <f>COUNTIF($C$2:$C$503,"2008")</f>
        <v>35</v>
      </c>
      <c r="Q40" s="106"/>
      <c r="R40" s="107"/>
      <c r="S40" s="356">
        <f>P40/P42</f>
        <v>0.2554744526</v>
      </c>
      <c r="T40" s="25"/>
      <c r="U40" s="210"/>
      <c r="V40" s="210"/>
      <c r="W40" s="210"/>
      <c r="X40" s="210"/>
      <c r="Y40" s="210"/>
      <c r="Z40" s="210"/>
    </row>
    <row r="41" ht="12.75" customHeight="1">
      <c r="A41" s="430">
        <v>4009.0</v>
      </c>
      <c r="B41" s="431" t="s">
        <v>11614</v>
      </c>
      <c r="C41" s="431">
        <v>2006.0</v>
      </c>
      <c r="D41" s="508">
        <v>39071.0</v>
      </c>
      <c r="E41" s="431" t="s">
        <v>11615</v>
      </c>
      <c r="F41" s="431" t="s">
        <v>11616</v>
      </c>
      <c r="G41" s="431" t="s">
        <v>430</v>
      </c>
      <c r="H41" s="431" t="s">
        <v>11560</v>
      </c>
      <c r="I41" s="508">
        <v>39965.0</v>
      </c>
      <c r="J41" s="433">
        <v>6.0</v>
      </c>
      <c r="K41" s="647" t="s">
        <v>293</v>
      </c>
      <c r="L41" s="431" t="s">
        <v>390</v>
      </c>
      <c r="M41" s="327">
        <f t="shared" si="1"/>
        <v>894</v>
      </c>
      <c r="N41" s="210"/>
      <c r="O41" s="333">
        <v>2009.0</v>
      </c>
      <c r="P41" s="357">
        <f>COUNTIF($C$2:$C$503,"2009")</f>
        <v>0</v>
      </c>
      <c r="Q41" s="106"/>
      <c r="R41" s="107"/>
      <c r="S41" s="354">
        <f>P41/P42</f>
        <v>0</v>
      </c>
      <c r="T41" s="25"/>
      <c r="U41" s="210"/>
      <c r="V41" s="210"/>
      <c r="W41" s="210"/>
      <c r="X41" s="210"/>
      <c r="Y41" s="210"/>
      <c r="Z41" s="210"/>
    </row>
    <row r="42" ht="12.75" customHeight="1">
      <c r="A42" s="436">
        <v>4109.0</v>
      </c>
      <c r="B42" s="437" t="s">
        <v>11617</v>
      </c>
      <c r="C42" s="437">
        <v>2007.0</v>
      </c>
      <c r="D42" s="511">
        <v>39444.0</v>
      </c>
      <c r="E42" s="437" t="s">
        <v>11618</v>
      </c>
      <c r="F42" s="437" t="s">
        <v>11409</v>
      </c>
      <c r="G42" s="437" t="s">
        <v>430</v>
      </c>
      <c r="H42" s="437" t="s">
        <v>2117</v>
      </c>
      <c r="I42" s="511">
        <v>39967.0</v>
      </c>
      <c r="J42" s="439">
        <v>6.0</v>
      </c>
      <c r="K42" s="647" t="s">
        <v>293</v>
      </c>
      <c r="L42" s="439" t="s">
        <v>390</v>
      </c>
      <c r="M42" s="330">
        <f t="shared" si="1"/>
        <v>523</v>
      </c>
      <c r="N42" s="210"/>
      <c r="O42" s="359" t="s">
        <v>179</v>
      </c>
      <c r="P42" s="360">
        <f>SUM(P29:R41)</f>
        <v>137</v>
      </c>
      <c r="Q42" s="361"/>
      <c r="R42" s="362"/>
      <c r="S42" s="363">
        <f>SUM(S29:S41)</f>
        <v>1</v>
      </c>
      <c r="T42" s="25"/>
      <c r="U42" s="210"/>
      <c r="V42" s="210"/>
      <c r="W42" s="210"/>
      <c r="X42" s="210"/>
      <c r="Y42" s="210"/>
      <c r="Z42" s="210"/>
    </row>
    <row r="43" ht="12.75" customHeight="1">
      <c r="A43" s="430">
        <v>4209.0</v>
      </c>
      <c r="B43" s="431" t="s">
        <v>11619</v>
      </c>
      <c r="C43" s="431">
        <v>2007.0</v>
      </c>
      <c r="D43" s="508">
        <v>39444.0</v>
      </c>
      <c r="E43" s="431" t="s">
        <v>11620</v>
      </c>
      <c r="F43" s="431" t="s">
        <v>11616</v>
      </c>
      <c r="G43" s="431" t="s">
        <v>430</v>
      </c>
      <c r="H43" s="431" t="s">
        <v>2117</v>
      </c>
      <c r="I43" s="508">
        <v>39967.0</v>
      </c>
      <c r="J43" s="433">
        <v>6.0</v>
      </c>
      <c r="K43" s="647" t="s">
        <v>293</v>
      </c>
      <c r="L43" s="431" t="s">
        <v>390</v>
      </c>
      <c r="M43" s="327">
        <f t="shared" si="1"/>
        <v>523</v>
      </c>
      <c r="N43" s="210"/>
      <c r="O43" s="25"/>
      <c r="P43" s="25"/>
      <c r="Q43" s="25"/>
      <c r="R43" s="25"/>
      <c r="S43" s="25"/>
      <c r="T43" s="25"/>
      <c r="U43" s="210"/>
      <c r="V43" s="210"/>
      <c r="W43" s="210"/>
      <c r="X43" s="210"/>
      <c r="Y43" s="210"/>
      <c r="Z43" s="210"/>
    </row>
    <row r="44" ht="13.5" customHeight="1">
      <c r="A44" s="436">
        <v>4309.0</v>
      </c>
      <c r="B44" s="437" t="s">
        <v>11621</v>
      </c>
      <c r="C44" s="437">
        <v>2008.0</v>
      </c>
      <c r="D44" s="511">
        <v>39554.0</v>
      </c>
      <c r="E44" s="437" t="s">
        <v>11622</v>
      </c>
      <c r="F44" s="437" t="s">
        <v>11623</v>
      </c>
      <c r="G44" s="437" t="s">
        <v>17</v>
      </c>
      <c r="H44" s="437" t="s">
        <v>753</v>
      </c>
      <c r="I44" s="511">
        <v>39970.0</v>
      </c>
      <c r="J44" s="439">
        <v>6.0</v>
      </c>
      <c r="K44" s="647" t="s">
        <v>293</v>
      </c>
      <c r="L44" s="439" t="s">
        <v>386</v>
      </c>
      <c r="M44" s="330">
        <f t="shared" si="1"/>
        <v>416</v>
      </c>
      <c r="N44" s="210"/>
      <c r="O44" s="338" t="s">
        <v>847</v>
      </c>
      <c r="P44" s="95"/>
      <c r="Q44" s="95"/>
      <c r="R44" s="95"/>
      <c r="S44" s="96"/>
      <c r="T44" s="25"/>
      <c r="U44" s="210"/>
      <c r="V44" s="210"/>
      <c r="W44" s="210"/>
      <c r="X44" s="210"/>
      <c r="Y44" s="210"/>
      <c r="Z44" s="210"/>
    </row>
    <row r="45" ht="13.5" customHeight="1">
      <c r="A45" s="430">
        <v>4409.0</v>
      </c>
      <c r="B45" s="590" t="s">
        <v>4250</v>
      </c>
      <c r="C45" s="590" t="s">
        <v>4250</v>
      </c>
      <c r="D45" s="591" t="s">
        <v>4250</v>
      </c>
      <c r="E45" s="590" t="s">
        <v>4250</v>
      </c>
      <c r="F45" s="590" t="s">
        <v>4250</v>
      </c>
      <c r="G45" s="590" t="s">
        <v>4250</v>
      </c>
      <c r="H45" s="590" t="s">
        <v>4250</v>
      </c>
      <c r="I45" s="591" t="s">
        <v>4250</v>
      </c>
      <c r="J45" s="333" t="s">
        <v>4250</v>
      </c>
      <c r="K45" s="590" t="s">
        <v>4250</v>
      </c>
      <c r="L45" s="590" t="s">
        <v>4250</v>
      </c>
      <c r="M45" s="680" t="s">
        <v>4250</v>
      </c>
      <c r="N45" s="210"/>
      <c r="O45" s="97"/>
      <c r="P45" s="98"/>
      <c r="Q45" s="98"/>
      <c r="R45" s="98"/>
      <c r="S45" s="99"/>
      <c r="T45" s="25"/>
      <c r="U45" s="210"/>
      <c r="V45" s="210"/>
      <c r="W45" s="210"/>
      <c r="X45" s="210"/>
      <c r="Y45" s="210"/>
      <c r="Z45" s="210"/>
    </row>
    <row r="46" ht="12.75" customHeight="1">
      <c r="A46" s="436">
        <v>4509.0</v>
      </c>
      <c r="B46" s="437" t="s">
        <v>11624</v>
      </c>
      <c r="C46" s="437">
        <v>2006.0</v>
      </c>
      <c r="D46" s="511">
        <v>39056.0</v>
      </c>
      <c r="E46" s="437" t="s">
        <v>11625</v>
      </c>
      <c r="F46" s="437" t="s">
        <v>422</v>
      </c>
      <c r="G46" s="437" t="s">
        <v>712</v>
      </c>
      <c r="H46" s="437" t="s">
        <v>273</v>
      </c>
      <c r="I46" s="511">
        <v>39970.0</v>
      </c>
      <c r="J46" s="439">
        <v>6.0</v>
      </c>
      <c r="K46" s="649" t="s">
        <v>322</v>
      </c>
      <c r="L46" s="439" t="s">
        <v>395</v>
      </c>
      <c r="M46" s="330">
        <f t="shared" ref="M46:M139" si="2">I46-D46</f>
        <v>914</v>
      </c>
      <c r="N46" s="210"/>
      <c r="O46" s="348" t="s">
        <v>9</v>
      </c>
      <c r="P46" s="349" t="s">
        <v>107</v>
      </c>
      <c r="Q46" s="350"/>
      <c r="R46" s="351"/>
      <c r="S46" s="352" t="s">
        <v>108</v>
      </c>
      <c r="T46" s="25"/>
      <c r="U46" s="210"/>
      <c r="V46" s="210"/>
      <c r="W46" s="210"/>
      <c r="X46" s="210"/>
      <c r="Y46" s="210"/>
      <c r="Z46" s="210"/>
    </row>
    <row r="47" ht="12.75" customHeight="1">
      <c r="A47" s="430">
        <v>4609.0</v>
      </c>
      <c r="B47" s="431" t="s">
        <v>11626</v>
      </c>
      <c r="C47" s="431">
        <v>2006.0</v>
      </c>
      <c r="D47" s="508">
        <v>39056.0</v>
      </c>
      <c r="E47" s="431" t="s">
        <v>11627</v>
      </c>
      <c r="F47" s="431" t="s">
        <v>11585</v>
      </c>
      <c r="G47" s="431" t="s">
        <v>712</v>
      </c>
      <c r="H47" s="431" t="s">
        <v>273</v>
      </c>
      <c r="I47" s="508">
        <v>39970.0</v>
      </c>
      <c r="J47" s="433">
        <v>6.0</v>
      </c>
      <c r="K47" s="649" t="s">
        <v>322</v>
      </c>
      <c r="L47" s="431" t="s">
        <v>395</v>
      </c>
      <c r="M47" s="327">
        <f t="shared" si="2"/>
        <v>914</v>
      </c>
      <c r="N47" s="210"/>
      <c r="O47" s="364" t="s">
        <v>203</v>
      </c>
      <c r="P47" s="353">
        <f>COUNTIF($J$2:$J$476,"1")</f>
        <v>9</v>
      </c>
      <c r="Q47" s="343"/>
      <c r="R47" s="344"/>
      <c r="S47" s="365">
        <f>(P47/P59)</f>
        <v>0.06569343066</v>
      </c>
      <c r="T47" s="25"/>
      <c r="U47" s="210"/>
      <c r="V47" s="210"/>
      <c r="W47" s="210"/>
      <c r="X47" s="210"/>
      <c r="Y47" s="210"/>
      <c r="Z47" s="210"/>
    </row>
    <row r="48" ht="12.75" customHeight="1">
      <c r="A48" s="436">
        <v>4709.0</v>
      </c>
      <c r="B48" s="437" t="s">
        <v>11628</v>
      </c>
      <c r="C48" s="437">
        <v>2007.0</v>
      </c>
      <c r="D48" s="511">
        <v>39150.0</v>
      </c>
      <c r="E48" s="437" t="s">
        <v>11629</v>
      </c>
      <c r="F48" s="437" t="s">
        <v>1549</v>
      </c>
      <c r="G48" s="437" t="s">
        <v>806</v>
      </c>
      <c r="H48" s="437" t="s">
        <v>5536</v>
      </c>
      <c r="I48" s="511">
        <v>39239.0</v>
      </c>
      <c r="J48" s="439">
        <v>6.0</v>
      </c>
      <c r="K48" s="647" t="s">
        <v>293</v>
      </c>
      <c r="L48" s="439" t="s">
        <v>390</v>
      </c>
      <c r="M48" s="330">
        <f t="shared" si="2"/>
        <v>89</v>
      </c>
      <c r="N48" s="210"/>
      <c r="O48" s="332" t="s">
        <v>207</v>
      </c>
      <c r="P48" s="355">
        <f>COUNTIF($J$2:$J$476,"2")</f>
        <v>9</v>
      </c>
      <c r="Q48" s="106"/>
      <c r="R48" s="107"/>
      <c r="S48" s="356">
        <f>(P48/P59)</f>
        <v>0.06569343066</v>
      </c>
      <c r="T48" s="25"/>
      <c r="U48" s="210"/>
      <c r="V48" s="210"/>
      <c r="W48" s="210"/>
      <c r="X48" s="210"/>
      <c r="Y48" s="210"/>
      <c r="Z48" s="210"/>
    </row>
    <row r="49" ht="12.75" customHeight="1">
      <c r="A49" s="430">
        <v>4809.0</v>
      </c>
      <c r="B49" s="431" t="s">
        <v>11630</v>
      </c>
      <c r="C49" s="431">
        <v>2007.0</v>
      </c>
      <c r="D49" s="508">
        <v>39150.0</v>
      </c>
      <c r="E49" s="431" t="s">
        <v>11631</v>
      </c>
      <c r="F49" s="431" t="s">
        <v>1549</v>
      </c>
      <c r="G49" s="431" t="s">
        <v>806</v>
      </c>
      <c r="H49" s="431" t="s">
        <v>5536</v>
      </c>
      <c r="I49" s="508">
        <v>39970.0</v>
      </c>
      <c r="J49" s="433">
        <v>6.0</v>
      </c>
      <c r="K49" s="647" t="s">
        <v>293</v>
      </c>
      <c r="L49" s="431" t="s">
        <v>390</v>
      </c>
      <c r="M49" s="327">
        <f t="shared" si="2"/>
        <v>820</v>
      </c>
      <c r="N49" s="210"/>
      <c r="O49" s="333" t="s">
        <v>213</v>
      </c>
      <c r="P49" s="357">
        <f>COUNTIF($J$2:$J$476,"3")</f>
        <v>10</v>
      </c>
      <c r="Q49" s="106"/>
      <c r="R49" s="107"/>
      <c r="S49" s="354">
        <f>(P49/P59)</f>
        <v>0.07299270073</v>
      </c>
      <c r="T49" s="25"/>
      <c r="U49" s="210"/>
      <c r="V49" s="210"/>
      <c r="W49" s="210"/>
      <c r="X49" s="210"/>
      <c r="Y49" s="210"/>
      <c r="Z49" s="210"/>
    </row>
    <row r="50" ht="12.75" customHeight="1">
      <c r="A50" s="436">
        <v>4909.0</v>
      </c>
      <c r="B50" s="437" t="s">
        <v>11632</v>
      </c>
      <c r="C50" s="437">
        <v>2007.0</v>
      </c>
      <c r="D50" s="511">
        <v>39185.0</v>
      </c>
      <c r="E50" s="437" t="s">
        <v>11633</v>
      </c>
      <c r="F50" s="437" t="s">
        <v>11475</v>
      </c>
      <c r="G50" s="437" t="s">
        <v>712</v>
      </c>
      <c r="H50" s="437" t="s">
        <v>11351</v>
      </c>
      <c r="I50" s="511">
        <v>39970.0</v>
      </c>
      <c r="J50" s="439">
        <v>6.0</v>
      </c>
      <c r="K50" s="649" t="s">
        <v>322</v>
      </c>
      <c r="L50" s="439" t="s">
        <v>395</v>
      </c>
      <c r="M50" s="330">
        <f t="shared" si="2"/>
        <v>785</v>
      </c>
      <c r="N50" s="210"/>
      <c r="O50" s="332" t="s">
        <v>219</v>
      </c>
      <c r="P50" s="355">
        <f>COUNTIF($J$2:$J$476,"4")</f>
        <v>6</v>
      </c>
      <c r="Q50" s="106"/>
      <c r="R50" s="107"/>
      <c r="S50" s="356">
        <f>(P50/P59)</f>
        <v>0.04379562044</v>
      </c>
      <c r="T50" s="25"/>
      <c r="U50" s="210"/>
      <c r="V50" s="210"/>
      <c r="W50" s="210"/>
      <c r="X50" s="210"/>
      <c r="Y50" s="210"/>
      <c r="Z50" s="210"/>
    </row>
    <row r="51" ht="12.75" customHeight="1">
      <c r="A51" s="430">
        <v>5009.0</v>
      </c>
      <c r="B51" s="431" t="s">
        <v>11634</v>
      </c>
      <c r="C51" s="431">
        <v>2008.0</v>
      </c>
      <c r="D51" s="508">
        <v>39534.0</v>
      </c>
      <c r="E51" s="431" t="s">
        <v>11635</v>
      </c>
      <c r="F51" s="431" t="s">
        <v>44</v>
      </c>
      <c r="G51" s="431" t="s">
        <v>712</v>
      </c>
      <c r="H51" s="431" t="s">
        <v>11479</v>
      </c>
      <c r="I51" s="508">
        <v>39974.0</v>
      </c>
      <c r="J51" s="433">
        <v>6.0</v>
      </c>
      <c r="K51" s="647" t="s">
        <v>293</v>
      </c>
      <c r="L51" s="431" t="s">
        <v>395</v>
      </c>
      <c r="M51" s="327">
        <f t="shared" si="2"/>
        <v>440</v>
      </c>
      <c r="N51" s="210"/>
      <c r="O51" s="333" t="s">
        <v>223</v>
      </c>
      <c r="P51" s="357">
        <f>COUNTIF($J$2:$J$476,"5")</f>
        <v>5</v>
      </c>
      <c r="Q51" s="106"/>
      <c r="R51" s="107"/>
      <c r="S51" s="354">
        <f>(P51/P59)</f>
        <v>0.03649635036</v>
      </c>
      <c r="T51" s="25"/>
      <c r="U51" s="210"/>
      <c r="V51" s="210"/>
      <c r="W51" s="210"/>
      <c r="X51" s="210"/>
      <c r="Y51" s="210"/>
      <c r="Z51" s="210"/>
    </row>
    <row r="52" ht="12.75" customHeight="1">
      <c r="A52" s="436">
        <v>5109.0</v>
      </c>
      <c r="B52" s="437" t="s">
        <v>11636</v>
      </c>
      <c r="C52" s="437">
        <v>2007.0</v>
      </c>
      <c r="D52" s="511">
        <v>39435.0</v>
      </c>
      <c r="E52" s="437" t="s">
        <v>11637</v>
      </c>
      <c r="F52" s="437" t="s">
        <v>1630</v>
      </c>
      <c r="G52" s="437" t="s">
        <v>17</v>
      </c>
      <c r="H52" s="437" t="s">
        <v>11479</v>
      </c>
      <c r="I52" s="511">
        <v>39979.0</v>
      </c>
      <c r="J52" s="439">
        <v>6.0</v>
      </c>
      <c r="K52" s="647" t="s">
        <v>293</v>
      </c>
      <c r="L52" s="439" t="s">
        <v>390</v>
      </c>
      <c r="M52" s="330">
        <f t="shared" si="2"/>
        <v>544</v>
      </c>
      <c r="N52" s="210"/>
      <c r="O52" s="332" t="s">
        <v>229</v>
      </c>
      <c r="P52" s="355">
        <f>COUNTIF($J$2:$J$476,"6")</f>
        <v>14</v>
      </c>
      <c r="Q52" s="106"/>
      <c r="R52" s="107"/>
      <c r="S52" s="356">
        <f>(P52/P59)</f>
        <v>0.102189781</v>
      </c>
      <c r="T52" s="25"/>
      <c r="U52" s="210"/>
      <c r="V52" s="210"/>
      <c r="W52" s="210"/>
      <c r="X52" s="210"/>
      <c r="Y52" s="210"/>
      <c r="Z52" s="210"/>
    </row>
    <row r="53" ht="12.75" customHeight="1">
      <c r="A53" s="430">
        <v>5209.0</v>
      </c>
      <c r="B53" s="431" t="s">
        <v>11638</v>
      </c>
      <c r="C53" s="431">
        <v>1999.0</v>
      </c>
      <c r="D53" s="508">
        <v>36525.0</v>
      </c>
      <c r="E53" s="431" t="s">
        <v>11639</v>
      </c>
      <c r="F53" s="431" t="s">
        <v>11342</v>
      </c>
      <c r="G53" s="431" t="s">
        <v>712</v>
      </c>
      <c r="H53" s="431" t="s">
        <v>11240</v>
      </c>
      <c r="I53" s="508">
        <v>39981.0</v>
      </c>
      <c r="J53" s="433">
        <v>6.0</v>
      </c>
      <c r="K53" s="649" t="s">
        <v>322</v>
      </c>
      <c r="L53" s="431" t="s">
        <v>390</v>
      </c>
      <c r="M53" s="327">
        <f t="shared" si="2"/>
        <v>3456</v>
      </c>
      <c r="N53" s="210"/>
      <c r="O53" s="333" t="s">
        <v>235</v>
      </c>
      <c r="P53" s="357">
        <f>COUNTIF($J$2:$J$476,"7")</f>
        <v>11</v>
      </c>
      <c r="Q53" s="106"/>
      <c r="R53" s="107"/>
      <c r="S53" s="354">
        <f>(P53/P59)</f>
        <v>0.0802919708</v>
      </c>
      <c r="T53" s="25"/>
      <c r="U53" s="210"/>
      <c r="V53" s="210"/>
      <c r="W53" s="210"/>
      <c r="X53" s="210"/>
      <c r="Y53" s="210"/>
      <c r="Z53" s="210"/>
    </row>
    <row r="54" ht="12.75" customHeight="1">
      <c r="A54" s="436">
        <v>5309.0</v>
      </c>
      <c r="B54" s="437" t="s">
        <v>11640</v>
      </c>
      <c r="C54" s="437">
        <v>2007.0</v>
      </c>
      <c r="D54" s="511">
        <v>39283.0</v>
      </c>
      <c r="E54" s="437" t="s">
        <v>11641</v>
      </c>
      <c r="F54" s="437" t="s">
        <v>1937</v>
      </c>
      <c r="G54" s="437" t="s">
        <v>712</v>
      </c>
      <c r="H54" s="437" t="s">
        <v>273</v>
      </c>
      <c r="I54" s="511">
        <v>39981.0</v>
      </c>
      <c r="J54" s="439">
        <v>6.0</v>
      </c>
      <c r="K54" s="647" t="s">
        <v>293</v>
      </c>
      <c r="L54" s="439" t="s">
        <v>390</v>
      </c>
      <c r="M54" s="330">
        <f t="shared" si="2"/>
        <v>698</v>
      </c>
      <c r="N54" s="210"/>
      <c r="O54" s="332" t="s">
        <v>239</v>
      </c>
      <c r="P54" s="355">
        <f>COUNTIF($J$2:$J$476,"8")</f>
        <v>14</v>
      </c>
      <c r="Q54" s="106"/>
      <c r="R54" s="107"/>
      <c r="S54" s="356">
        <f>(P54/P59)</f>
        <v>0.102189781</v>
      </c>
      <c r="T54" s="25"/>
      <c r="U54" s="210"/>
      <c r="V54" s="210"/>
      <c r="W54" s="210"/>
      <c r="X54" s="210"/>
      <c r="Y54" s="210"/>
      <c r="Z54" s="210"/>
    </row>
    <row r="55" ht="12.75" customHeight="1">
      <c r="A55" s="430">
        <v>5409.0</v>
      </c>
      <c r="B55" s="431" t="s">
        <v>11642</v>
      </c>
      <c r="C55" s="431">
        <v>1998.0</v>
      </c>
      <c r="D55" s="508">
        <v>36103.0</v>
      </c>
      <c r="E55" s="431" t="s">
        <v>11643</v>
      </c>
      <c r="F55" s="431" t="s">
        <v>2643</v>
      </c>
      <c r="G55" s="431" t="s">
        <v>806</v>
      </c>
      <c r="H55" s="431" t="s">
        <v>11261</v>
      </c>
      <c r="I55" s="508">
        <v>39993.0</v>
      </c>
      <c r="J55" s="433">
        <v>6.0</v>
      </c>
      <c r="K55" s="647" t="s">
        <v>293</v>
      </c>
      <c r="L55" s="431" t="s">
        <v>395</v>
      </c>
      <c r="M55" s="327">
        <f t="shared" si="2"/>
        <v>3890</v>
      </c>
      <c r="N55" s="210"/>
      <c r="O55" s="333" t="s">
        <v>245</v>
      </c>
      <c r="P55" s="357">
        <f>COUNTIF($J$2:$J$476,"9")</f>
        <v>7</v>
      </c>
      <c r="Q55" s="106"/>
      <c r="R55" s="107"/>
      <c r="S55" s="354">
        <f>(P55/P59)</f>
        <v>0.05109489051</v>
      </c>
      <c r="T55" s="25"/>
      <c r="U55" s="210"/>
      <c r="V55" s="210"/>
      <c r="W55" s="210"/>
      <c r="X55" s="210"/>
      <c r="Y55" s="210"/>
      <c r="Z55" s="210"/>
    </row>
    <row r="56" ht="12.75" customHeight="1">
      <c r="A56" s="436">
        <v>5509.0</v>
      </c>
      <c r="B56" s="437" t="s">
        <v>11644</v>
      </c>
      <c r="C56" s="437">
        <v>2000.0</v>
      </c>
      <c r="D56" s="511">
        <v>36705.0</v>
      </c>
      <c r="E56" s="437" t="s">
        <v>11645</v>
      </c>
      <c r="F56" s="437" t="s">
        <v>11409</v>
      </c>
      <c r="G56" s="437" t="s">
        <v>806</v>
      </c>
      <c r="H56" s="437" t="s">
        <v>11646</v>
      </c>
      <c r="I56" s="511">
        <v>39995.0</v>
      </c>
      <c r="J56" s="439">
        <v>7.0</v>
      </c>
      <c r="K56" s="648" t="s">
        <v>344</v>
      </c>
      <c r="L56" s="439" t="s">
        <v>390</v>
      </c>
      <c r="M56" s="330">
        <f t="shared" si="2"/>
        <v>3290</v>
      </c>
      <c r="N56" s="210"/>
      <c r="O56" s="332" t="s">
        <v>252</v>
      </c>
      <c r="P56" s="355">
        <f>COUNTIF($J$2:$J$476,"10")</f>
        <v>11</v>
      </c>
      <c r="Q56" s="106"/>
      <c r="R56" s="107"/>
      <c r="S56" s="356">
        <f>(P56/P59)</f>
        <v>0.0802919708</v>
      </c>
      <c r="T56" s="25"/>
      <c r="U56" s="210"/>
      <c r="V56" s="210"/>
      <c r="W56" s="210"/>
      <c r="X56" s="210"/>
      <c r="Y56" s="210"/>
      <c r="Z56" s="210"/>
    </row>
    <row r="57" ht="12.75" customHeight="1">
      <c r="A57" s="430">
        <v>5609.0</v>
      </c>
      <c r="B57" s="431" t="s">
        <v>11647</v>
      </c>
      <c r="C57" s="431">
        <v>2007.0</v>
      </c>
      <c r="D57" s="508">
        <v>39435.0</v>
      </c>
      <c r="E57" s="431" t="s">
        <v>11648</v>
      </c>
      <c r="F57" s="431" t="s">
        <v>11526</v>
      </c>
      <c r="G57" s="431" t="s">
        <v>712</v>
      </c>
      <c r="H57" s="431" t="s">
        <v>11439</v>
      </c>
      <c r="I57" s="508">
        <v>39996.0</v>
      </c>
      <c r="J57" s="433">
        <v>7.0</v>
      </c>
      <c r="K57" s="647" t="s">
        <v>293</v>
      </c>
      <c r="L57" s="431" t="s">
        <v>390</v>
      </c>
      <c r="M57" s="327">
        <f t="shared" si="2"/>
        <v>561</v>
      </c>
      <c r="N57" s="210"/>
      <c r="O57" s="333" t="s">
        <v>258</v>
      </c>
      <c r="P57" s="357">
        <f>COUNTIF($J$2:$J$476,"11")</f>
        <v>13</v>
      </c>
      <c r="Q57" s="106"/>
      <c r="R57" s="107"/>
      <c r="S57" s="354">
        <f>(P57/P59)</f>
        <v>0.09489051095</v>
      </c>
      <c r="T57" s="25"/>
      <c r="U57" s="210"/>
      <c r="V57" s="210"/>
      <c r="W57" s="210"/>
      <c r="X57" s="210"/>
      <c r="Y57" s="210"/>
      <c r="Z57" s="210"/>
    </row>
    <row r="58" ht="12.75" customHeight="1">
      <c r="A58" s="436">
        <v>5709.0</v>
      </c>
      <c r="B58" s="437" t="s">
        <v>11649</v>
      </c>
      <c r="C58" s="437">
        <v>2007.0</v>
      </c>
      <c r="D58" s="511">
        <v>39339.0</v>
      </c>
      <c r="E58" s="437" t="s">
        <v>11650</v>
      </c>
      <c r="F58" s="437" t="s">
        <v>25</v>
      </c>
      <c r="G58" s="437" t="s">
        <v>17</v>
      </c>
      <c r="H58" s="437" t="s">
        <v>892</v>
      </c>
      <c r="I58" s="511">
        <v>40007.0</v>
      </c>
      <c r="J58" s="439">
        <v>7.0</v>
      </c>
      <c r="K58" s="649" t="s">
        <v>322</v>
      </c>
      <c r="L58" s="439" t="s">
        <v>390</v>
      </c>
      <c r="M58" s="330">
        <f t="shared" si="2"/>
        <v>668</v>
      </c>
      <c r="N58" s="210"/>
      <c r="O58" s="366" t="s">
        <v>264</v>
      </c>
      <c r="P58" s="355">
        <f>COUNTIF($J$2:$J$476,"12")</f>
        <v>28</v>
      </c>
      <c r="Q58" s="106"/>
      <c r="R58" s="107"/>
      <c r="S58" s="367">
        <f>(P58/P59)</f>
        <v>0.204379562</v>
      </c>
      <c r="T58" s="25"/>
      <c r="U58" s="210"/>
      <c r="V58" s="210"/>
      <c r="W58" s="210"/>
      <c r="X58" s="210"/>
      <c r="Y58" s="210"/>
      <c r="Z58" s="210"/>
    </row>
    <row r="59" ht="12.75" customHeight="1">
      <c r="A59" s="430">
        <v>5809.0</v>
      </c>
      <c r="B59" s="431" t="s">
        <v>11651</v>
      </c>
      <c r="C59" s="431">
        <v>2006.0</v>
      </c>
      <c r="D59" s="508">
        <v>39001.0</v>
      </c>
      <c r="E59" s="431" t="s">
        <v>11652</v>
      </c>
      <c r="F59" s="431" t="s">
        <v>422</v>
      </c>
      <c r="G59" s="431" t="s">
        <v>712</v>
      </c>
      <c r="H59" s="431" t="s">
        <v>273</v>
      </c>
      <c r="I59" s="508">
        <v>40011.0</v>
      </c>
      <c r="J59" s="433">
        <v>7.0</v>
      </c>
      <c r="K59" s="649" t="s">
        <v>322</v>
      </c>
      <c r="L59" s="431" t="s">
        <v>395</v>
      </c>
      <c r="M59" s="327">
        <f t="shared" si="2"/>
        <v>1010</v>
      </c>
      <c r="N59" s="210"/>
      <c r="O59" s="359" t="s">
        <v>268</v>
      </c>
      <c r="P59" s="360">
        <f>SUM(P47:R58)</f>
        <v>137</v>
      </c>
      <c r="Q59" s="361"/>
      <c r="R59" s="362"/>
      <c r="S59" s="363">
        <f>SUM(S47:S58)</f>
        <v>1</v>
      </c>
      <c r="T59" s="25"/>
      <c r="U59" s="210"/>
      <c r="V59" s="210"/>
      <c r="W59" s="210"/>
      <c r="X59" s="210"/>
      <c r="Y59" s="210"/>
      <c r="Z59" s="210"/>
    </row>
    <row r="60" ht="12.75" customHeight="1">
      <c r="A60" s="436">
        <v>5909.0</v>
      </c>
      <c r="B60" s="437" t="s">
        <v>11653</v>
      </c>
      <c r="C60" s="437">
        <v>2006.0</v>
      </c>
      <c r="D60" s="511">
        <v>39072.0</v>
      </c>
      <c r="E60" s="437" t="s">
        <v>11654</v>
      </c>
      <c r="F60" s="437" t="s">
        <v>11585</v>
      </c>
      <c r="G60" s="437" t="s">
        <v>712</v>
      </c>
      <c r="H60" s="437" t="s">
        <v>273</v>
      </c>
      <c r="I60" s="511">
        <v>40011.0</v>
      </c>
      <c r="J60" s="439">
        <v>7.0</v>
      </c>
      <c r="K60" s="647" t="s">
        <v>293</v>
      </c>
      <c r="L60" s="439" t="s">
        <v>395</v>
      </c>
      <c r="M60" s="330">
        <f t="shared" si="2"/>
        <v>939</v>
      </c>
      <c r="N60" s="210"/>
      <c r="O60" s="25"/>
      <c r="P60" s="25"/>
      <c r="Q60" s="25"/>
      <c r="R60" s="25"/>
      <c r="S60" s="25"/>
      <c r="T60" s="25"/>
      <c r="U60" s="210"/>
      <c r="V60" s="210"/>
      <c r="W60" s="210"/>
      <c r="X60" s="210"/>
      <c r="Y60" s="210"/>
      <c r="Z60" s="210"/>
    </row>
    <row r="61" ht="13.5" customHeight="1">
      <c r="A61" s="430">
        <v>6009.0</v>
      </c>
      <c r="B61" s="431" t="s">
        <v>11655</v>
      </c>
      <c r="C61" s="431">
        <v>2006.0</v>
      </c>
      <c r="D61" s="508">
        <v>39072.0</v>
      </c>
      <c r="E61" s="431" t="s">
        <v>11656</v>
      </c>
      <c r="F61" s="431" t="s">
        <v>11585</v>
      </c>
      <c r="G61" s="431" t="s">
        <v>712</v>
      </c>
      <c r="H61" s="431" t="s">
        <v>273</v>
      </c>
      <c r="I61" s="508">
        <v>40011.0</v>
      </c>
      <c r="J61" s="433">
        <v>7.0</v>
      </c>
      <c r="K61" s="647" t="s">
        <v>293</v>
      </c>
      <c r="L61" s="431" t="s">
        <v>395</v>
      </c>
      <c r="M61" s="327">
        <f t="shared" si="2"/>
        <v>939</v>
      </c>
      <c r="N61" s="210"/>
      <c r="O61" s="368" t="s">
        <v>278</v>
      </c>
      <c r="P61" s="95"/>
      <c r="Q61" s="95"/>
      <c r="R61" s="95"/>
      <c r="S61" s="95"/>
      <c r="T61" s="96"/>
      <c r="U61" s="210"/>
      <c r="V61" s="210"/>
      <c r="W61" s="210"/>
      <c r="X61" s="210"/>
      <c r="Y61" s="210"/>
      <c r="Z61" s="210"/>
    </row>
    <row r="62" ht="12.75" customHeight="1">
      <c r="A62" s="436">
        <v>6109.0</v>
      </c>
      <c r="B62" s="437" t="s">
        <v>11657</v>
      </c>
      <c r="C62" s="437">
        <v>2008.0</v>
      </c>
      <c r="D62" s="511">
        <v>39553.0</v>
      </c>
      <c r="E62" s="437" t="s">
        <v>11658</v>
      </c>
      <c r="F62" s="437" t="s">
        <v>1011</v>
      </c>
      <c r="G62" s="437" t="s">
        <v>17</v>
      </c>
      <c r="H62" s="437" t="s">
        <v>8508</v>
      </c>
      <c r="I62" s="511">
        <v>40022.0</v>
      </c>
      <c r="J62" s="439">
        <v>7.0</v>
      </c>
      <c r="K62" s="647" t="s">
        <v>293</v>
      </c>
      <c r="L62" s="439" t="s">
        <v>395</v>
      </c>
      <c r="M62" s="330">
        <f t="shared" si="2"/>
        <v>469</v>
      </c>
      <c r="N62" s="210"/>
      <c r="O62" s="97"/>
      <c r="P62" s="98"/>
      <c r="Q62" s="98"/>
      <c r="R62" s="98"/>
      <c r="S62" s="98"/>
      <c r="T62" s="99"/>
      <c r="U62" s="210"/>
      <c r="V62" s="210"/>
      <c r="W62" s="210"/>
      <c r="X62" s="210"/>
      <c r="Y62" s="210"/>
      <c r="Z62" s="210"/>
    </row>
    <row r="63" ht="12.75" customHeight="1">
      <c r="A63" s="430">
        <v>6209.0</v>
      </c>
      <c r="B63" s="431" t="s">
        <v>11659</v>
      </c>
      <c r="C63" s="431">
        <v>2007.0</v>
      </c>
      <c r="D63" s="508">
        <v>39197.0</v>
      </c>
      <c r="E63" s="431" t="s">
        <v>11660</v>
      </c>
      <c r="F63" s="431" t="s">
        <v>11661</v>
      </c>
      <c r="G63" s="431" t="s">
        <v>806</v>
      </c>
      <c r="H63" s="431" t="s">
        <v>11662</v>
      </c>
      <c r="I63" s="508">
        <v>40025.0</v>
      </c>
      <c r="J63" s="433">
        <v>7.0</v>
      </c>
      <c r="K63" s="649" t="s">
        <v>322</v>
      </c>
      <c r="L63" s="431" t="s">
        <v>395</v>
      </c>
      <c r="M63" s="327">
        <f t="shared" si="2"/>
        <v>828</v>
      </c>
      <c r="N63" s="210"/>
      <c r="O63" s="369" t="s">
        <v>288</v>
      </c>
      <c r="P63" s="370"/>
      <c r="Q63" s="370"/>
      <c r="R63" s="371"/>
      <c r="S63" s="531" t="s">
        <v>289</v>
      </c>
      <c r="T63" s="532" t="s">
        <v>108</v>
      </c>
      <c r="U63" s="210"/>
      <c r="V63" s="210"/>
      <c r="W63" s="210"/>
      <c r="X63" s="210"/>
      <c r="Y63" s="210"/>
      <c r="Z63" s="210"/>
    </row>
    <row r="64" ht="12.75" customHeight="1">
      <c r="A64" s="436">
        <v>6309.0</v>
      </c>
      <c r="B64" s="437" t="s">
        <v>11663</v>
      </c>
      <c r="C64" s="437">
        <v>2007.0</v>
      </c>
      <c r="D64" s="511">
        <v>39296.0</v>
      </c>
      <c r="E64" s="437" t="s">
        <v>11664</v>
      </c>
      <c r="F64" s="437" t="s">
        <v>1630</v>
      </c>
      <c r="G64" s="437" t="s">
        <v>17</v>
      </c>
      <c r="H64" s="437" t="s">
        <v>11665</v>
      </c>
      <c r="I64" s="511">
        <v>40025.0</v>
      </c>
      <c r="J64" s="439">
        <v>7.0</v>
      </c>
      <c r="K64" s="647" t="s">
        <v>293</v>
      </c>
      <c r="L64" s="439" t="s">
        <v>390</v>
      </c>
      <c r="M64" s="330">
        <f t="shared" si="2"/>
        <v>729</v>
      </c>
      <c r="N64" s="210"/>
      <c r="O64" s="533" t="s">
        <v>293</v>
      </c>
      <c r="P64" s="534"/>
      <c r="Q64" s="534"/>
      <c r="R64" s="535"/>
      <c r="S64" s="376">
        <f>COUNTIF($K$2:$K$476,"I - Extremamente tóxico")</f>
        <v>68</v>
      </c>
      <c r="T64" s="377">
        <f>(S64/S76)</f>
        <v>0.496350365</v>
      </c>
      <c r="U64" s="210"/>
      <c r="V64" s="210"/>
      <c r="W64" s="210"/>
      <c r="X64" s="210"/>
      <c r="Y64" s="210"/>
      <c r="Z64" s="210"/>
    </row>
    <row r="65" ht="12.75" customHeight="1">
      <c r="A65" s="430">
        <v>6409.0</v>
      </c>
      <c r="B65" s="431" t="s">
        <v>11666</v>
      </c>
      <c r="C65" s="431">
        <v>2008.0</v>
      </c>
      <c r="D65" s="508">
        <v>39731.0</v>
      </c>
      <c r="E65" s="431" t="s">
        <v>11667</v>
      </c>
      <c r="F65" s="431" t="s">
        <v>1011</v>
      </c>
      <c r="G65" s="431" t="s">
        <v>17</v>
      </c>
      <c r="H65" s="431" t="s">
        <v>11668</v>
      </c>
      <c r="I65" s="508">
        <v>40025.0</v>
      </c>
      <c r="J65" s="433">
        <v>7.0</v>
      </c>
      <c r="K65" s="647" t="s">
        <v>293</v>
      </c>
      <c r="L65" s="431" t="s">
        <v>395</v>
      </c>
      <c r="M65" s="327">
        <f t="shared" si="2"/>
        <v>294</v>
      </c>
      <c r="N65" s="210"/>
      <c r="O65" s="378" t="s">
        <v>297</v>
      </c>
      <c r="P65" s="379"/>
      <c r="Q65" s="379"/>
      <c r="R65" s="380"/>
      <c r="S65" s="381">
        <f>COUNTIF($K$2:$K$476,"Categoria 1 - Produto Extremamente Tóxico")</f>
        <v>0</v>
      </c>
      <c r="T65" s="382">
        <f>(S65/S76)</f>
        <v>0</v>
      </c>
      <c r="U65" s="210"/>
      <c r="V65" s="210"/>
      <c r="W65" s="210"/>
      <c r="X65" s="210"/>
      <c r="Y65" s="210"/>
      <c r="Z65" s="210"/>
    </row>
    <row r="66" ht="12.75" customHeight="1">
      <c r="A66" s="436">
        <v>6509.0</v>
      </c>
      <c r="B66" s="437" t="s">
        <v>11669</v>
      </c>
      <c r="C66" s="437">
        <v>2008.0</v>
      </c>
      <c r="D66" s="511">
        <v>39721.0</v>
      </c>
      <c r="E66" s="437" t="s">
        <v>11670</v>
      </c>
      <c r="F66" s="437" t="s">
        <v>1011</v>
      </c>
      <c r="G66" s="437" t="s">
        <v>17</v>
      </c>
      <c r="H66" s="437" t="s">
        <v>373</v>
      </c>
      <c r="I66" s="511">
        <v>40025.0</v>
      </c>
      <c r="J66" s="439">
        <v>7.0</v>
      </c>
      <c r="K66" s="647" t="s">
        <v>293</v>
      </c>
      <c r="L66" s="439" t="s">
        <v>395</v>
      </c>
      <c r="M66" s="330">
        <f t="shared" si="2"/>
        <v>304</v>
      </c>
      <c r="N66" s="210"/>
      <c r="O66" s="378" t="s">
        <v>302</v>
      </c>
      <c r="P66" s="379"/>
      <c r="Q66" s="379"/>
      <c r="R66" s="380"/>
      <c r="S66" s="381">
        <f>COUNTIF($K$2:$K$476,"Categoria 2 - Produto Altamente Tóxico")</f>
        <v>0</v>
      </c>
      <c r="T66" s="382">
        <f>(S66/S76)</f>
        <v>0</v>
      </c>
      <c r="U66" s="210"/>
      <c r="V66" s="210"/>
      <c r="W66" s="210"/>
      <c r="X66" s="210"/>
      <c r="Y66" s="210"/>
      <c r="Z66" s="210"/>
    </row>
    <row r="67" ht="12.75" customHeight="1">
      <c r="A67" s="430">
        <v>6609.0</v>
      </c>
      <c r="B67" s="431" t="s">
        <v>11671</v>
      </c>
      <c r="C67" s="431">
        <v>2008.0</v>
      </c>
      <c r="D67" s="508">
        <v>39554.0</v>
      </c>
      <c r="E67" s="431" t="s">
        <v>11672</v>
      </c>
      <c r="F67" s="431" t="s">
        <v>1630</v>
      </c>
      <c r="G67" s="431" t="s">
        <v>17</v>
      </c>
      <c r="H67" s="431" t="s">
        <v>753</v>
      </c>
      <c r="I67" s="508">
        <v>40032.0</v>
      </c>
      <c r="J67" s="433">
        <v>8.0</v>
      </c>
      <c r="K67" s="647" t="s">
        <v>293</v>
      </c>
      <c r="L67" s="431" t="s">
        <v>390</v>
      </c>
      <c r="M67" s="327">
        <f t="shared" si="2"/>
        <v>478</v>
      </c>
      <c r="N67" s="210"/>
      <c r="O67" s="383" t="s">
        <v>309</v>
      </c>
      <c r="P67" s="379"/>
      <c r="Q67" s="379"/>
      <c r="R67" s="380"/>
      <c r="S67" s="384">
        <f>COUNTIF($K$2:$K$476,"II - Altamente tóxico")</f>
        <v>13</v>
      </c>
      <c r="T67" s="385">
        <f>(S67/S76)</f>
        <v>0.09489051095</v>
      </c>
      <c r="U67" s="210"/>
      <c r="V67" s="210"/>
      <c r="W67" s="210"/>
      <c r="X67" s="210"/>
      <c r="Y67" s="210"/>
      <c r="Z67" s="210"/>
    </row>
    <row r="68" ht="12.75" customHeight="1">
      <c r="A68" s="436">
        <v>6709.0</v>
      </c>
      <c r="B68" s="437" t="s">
        <v>11673</v>
      </c>
      <c r="C68" s="437">
        <v>2007.0</v>
      </c>
      <c r="D68" s="511">
        <v>39254.0</v>
      </c>
      <c r="E68" s="437" t="s">
        <v>11674</v>
      </c>
      <c r="F68" s="437" t="s">
        <v>2451</v>
      </c>
      <c r="G68" s="437" t="s">
        <v>806</v>
      </c>
      <c r="H68" s="437" t="s">
        <v>5536</v>
      </c>
      <c r="I68" s="511">
        <v>40035.0</v>
      </c>
      <c r="J68" s="439">
        <v>8.0</v>
      </c>
      <c r="K68" s="647" t="s">
        <v>293</v>
      </c>
      <c r="L68" s="439" t="s">
        <v>395</v>
      </c>
      <c r="M68" s="330">
        <f t="shared" si="2"/>
        <v>781</v>
      </c>
      <c r="N68" s="210"/>
      <c r="O68" s="383" t="s">
        <v>316</v>
      </c>
      <c r="P68" s="379"/>
      <c r="Q68" s="379"/>
      <c r="R68" s="380"/>
      <c r="S68" s="384">
        <f>COUNTIF($K$2:$K$476,"Categoria 3 - Produto Moderadamente Tóxico")</f>
        <v>0</v>
      </c>
      <c r="T68" s="385">
        <f>(S68/S76)</f>
        <v>0</v>
      </c>
      <c r="U68" s="210"/>
      <c r="V68" s="210"/>
      <c r="W68" s="210"/>
      <c r="X68" s="210"/>
      <c r="Y68" s="210"/>
      <c r="Z68" s="210"/>
    </row>
    <row r="69" ht="12.75" customHeight="1">
      <c r="A69" s="430">
        <v>6809.0</v>
      </c>
      <c r="B69" s="431" t="s">
        <v>11675</v>
      </c>
      <c r="C69" s="431">
        <v>2005.0</v>
      </c>
      <c r="D69" s="508">
        <v>38448.0</v>
      </c>
      <c r="E69" s="431" t="s">
        <v>11676</v>
      </c>
      <c r="F69" s="431" t="s">
        <v>11677</v>
      </c>
      <c r="G69" s="431" t="s">
        <v>806</v>
      </c>
      <c r="H69" s="431" t="s">
        <v>11261</v>
      </c>
      <c r="I69" s="508">
        <v>40037.0</v>
      </c>
      <c r="J69" s="433">
        <v>8.0</v>
      </c>
      <c r="K69" s="650" t="s">
        <v>309</v>
      </c>
      <c r="L69" s="431" t="s">
        <v>395</v>
      </c>
      <c r="M69" s="327">
        <f t="shared" si="2"/>
        <v>1589</v>
      </c>
      <c r="N69" s="210"/>
      <c r="O69" s="386" t="s">
        <v>322</v>
      </c>
      <c r="P69" s="379"/>
      <c r="Q69" s="379"/>
      <c r="R69" s="380"/>
      <c r="S69" s="387">
        <f>COUNTIF($K$2:$K$476,"III - Medianamente tóxico")</f>
        <v>51</v>
      </c>
      <c r="T69" s="388">
        <f>(S69/S76)</f>
        <v>0.3722627737</v>
      </c>
      <c r="U69" s="210"/>
      <c r="V69" s="210"/>
      <c r="W69" s="210"/>
      <c r="X69" s="210"/>
      <c r="Y69" s="210"/>
      <c r="Z69" s="210"/>
    </row>
    <row r="70" ht="12.75" customHeight="1">
      <c r="A70" s="436">
        <v>6909.0</v>
      </c>
      <c r="B70" s="437" t="s">
        <v>11678</v>
      </c>
      <c r="C70" s="437">
        <v>2001.0</v>
      </c>
      <c r="D70" s="511">
        <v>37134.0</v>
      </c>
      <c r="E70" s="437" t="s">
        <v>11679</v>
      </c>
      <c r="F70" s="437" t="s">
        <v>816</v>
      </c>
      <c r="G70" s="437" t="s">
        <v>712</v>
      </c>
      <c r="H70" s="437" t="s">
        <v>5372</v>
      </c>
      <c r="I70" s="511">
        <v>40038.0</v>
      </c>
      <c r="J70" s="439">
        <v>8.0</v>
      </c>
      <c r="K70" s="647" t="s">
        <v>293</v>
      </c>
      <c r="L70" s="439" t="s">
        <v>395</v>
      </c>
      <c r="M70" s="330">
        <f t="shared" si="2"/>
        <v>2904</v>
      </c>
      <c r="N70" s="210"/>
      <c r="O70" s="386" t="s">
        <v>329</v>
      </c>
      <c r="P70" s="379"/>
      <c r="Q70" s="379"/>
      <c r="R70" s="380"/>
      <c r="S70" s="387">
        <f>COUNTIF($K$2:$K$476,"Categoria 4 - Produto Pouco Tóxico")</f>
        <v>0</v>
      </c>
      <c r="T70" s="388">
        <f>(S70/S76)</f>
        <v>0</v>
      </c>
      <c r="U70" s="210"/>
      <c r="V70" s="210"/>
      <c r="W70" s="210"/>
      <c r="X70" s="210"/>
      <c r="Y70" s="210"/>
      <c r="Z70" s="210"/>
    </row>
    <row r="71" ht="12.75" customHeight="1">
      <c r="A71" s="430">
        <v>7009.0</v>
      </c>
      <c r="B71" s="431" t="s">
        <v>11680</v>
      </c>
      <c r="C71" s="431">
        <v>2005.0</v>
      </c>
      <c r="D71" s="508">
        <v>38490.0</v>
      </c>
      <c r="E71" s="431" t="s">
        <v>11681</v>
      </c>
      <c r="F71" s="431" t="s">
        <v>1101</v>
      </c>
      <c r="G71" s="431" t="s">
        <v>806</v>
      </c>
      <c r="H71" s="431" t="s">
        <v>1015</v>
      </c>
      <c r="I71" s="508">
        <v>40038.0</v>
      </c>
      <c r="J71" s="433">
        <v>8.0</v>
      </c>
      <c r="K71" s="647" t="s">
        <v>293</v>
      </c>
      <c r="L71" s="431" t="s">
        <v>390</v>
      </c>
      <c r="M71" s="327">
        <f t="shared" si="2"/>
        <v>1548</v>
      </c>
      <c r="N71" s="210"/>
      <c r="O71" s="386" t="s">
        <v>336</v>
      </c>
      <c r="P71" s="379"/>
      <c r="Q71" s="379"/>
      <c r="R71" s="380"/>
      <c r="S71" s="387">
        <f>COUNTIF($K$2:$K$476,"Categoria 5 - Produto Improvável de Causar Dano Agudo")</f>
        <v>0</v>
      </c>
      <c r="T71" s="388">
        <f>(S71/S76)</f>
        <v>0</v>
      </c>
      <c r="U71" s="210"/>
      <c r="V71" s="210"/>
      <c r="W71" s="210"/>
      <c r="X71" s="210"/>
      <c r="Y71" s="210"/>
      <c r="Z71" s="210"/>
    </row>
    <row r="72" ht="12.75" customHeight="1">
      <c r="A72" s="436">
        <v>7109.0</v>
      </c>
      <c r="B72" s="437" t="s">
        <v>11682</v>
      </c>
      <c r="C72" s="437">
        <v>2005.0</v>
      </c>
      <c r="D72" s="511">
        <v>38448.0</v>
      </c>
      <c r="E72" s="437" t="s">
        <v>11683</v>
      </c>
      <c r="F72" s="437" t="s">
        <v>11318</v>
      </c>
      <c r="G72" s="437" t="s">
        <v>806</v>
      </c>
      <c r="H72" s="437" t="s">
        <v>11261</v>
      </c>
      <c r="I72" s="511">
        <v>40038.0</v>
      </c>
      <c r="J72" s="439">
        <v>8.0</v>
      </c>
      <c r="K72" s="649" t="s">
        <v>322</v>
      </c>
      <c r="L72" s="439" t="s">
        <v>390</v>
      </c>
      <c r="M72" s="330">
        <f t="shared" si="2"/>
        <v>1590</v>
      </c>
      <c r="N72" s="210"/>
      <c r="O72" s="389" t="s">
        <v>344</v>
      </c>
      <c r="P72" s="379"/>
      <c r="Q72" s="379"/>
      <c r="R72" s="380"/>
      <c r="S72" s="390">
        <f>COUNTIF($K$2:$K$476,"IV - Pouco tóxico")</f>
        <v>5</v>
      </c>
      <c r="T72" s="391">
        <f>(S72/S76)</f>
        <v>0.03649635036</v>
      </c>
      <c r="U72" s="210"/>
      <c r="V72" s="210"/>
      <c r="W72" s="210"/>
      <c r="X72" s="210"/>
      <c r="Y72" s="210"/>
      <c r="Z72" s="210"/>
    </row>
    <row r="73" ht="12.75" customHeight="1">
      <c r="A73" s="430">
        <v>7209.0</v>
      </c>
      <c r="B73" s="431" t="s">
        <v>11684</v>
      </c>
      <c r="C73" s="431">
        <v>2007.0</v>
      </c>
      <c r="D73" s="508">
        <v>39386.0</v>
      </c>
      <c r="E73" s="431" t="s">
        <v>11685</v>
      </c>
      <c r="F73" s="431" t="s">
        <v>1120</v>
      </c>
      <c r="G73" s="431" t="s">
        <v>712</v>
      </c>
      <c r="H73" s="431" t="s">
        <v>373</v>
      </c>
      <c r="I73" s="508">
        <v>40039.0</v>
      </c>
      <c r="J73" s="433">
        <v>8.0</v>
      </c>
      <c r="K73" s="647" t="s">
        <v>293</v>
      </c>
      <c r="L73" s="431" t="s">
        <v>390</v>
      </c>
      <c r="M73" s="327">
        <f t="shared" si="2"/>
        <v>653</v>
      </c>
      <c r="N73" s="210"/>
      <c r="O73" s="389" t="s">
        <v>1231</v>
      </c>
      <c r="P73" s="379"/>
      <c r="Q73" s="379"/>
      <c r="R73" s="380"/>
      <c r="S73" s="390">
        <f>COUNTIF($K$2:$K$476,"Não classificado - Produto não classificado")</f>
        <v>0</v>
      </c>
      <c r="T73" s="391">
        <f>(S73/S76)</f>
        <v>0</v>
      </c>
      <c r="U73" s="210"/>
      <c r="V73" s="210"/>
      <c r="W73" s="210"/>
      <c r="X73" s="210"/>
      <c r="Y73" s="210"/>
      <c r="Z73" s="210"/>
    </row>
    <row r="74" ht="12.75" customHeight="1">
      <c r="A74" s="436">
        <v>7309.0</v>
      </c>
      <c r="B74" s="437" t="s">
        <v>11686</v>
      </c>
      <c r="C74" s="437">
        <v>2006.0</v>
      </c>
      <c r="D74" s="511">
        <v>38930.0</v>
      </c>
      <c r="E74" s="437" t="s">
        <v>11687</v>
      </c>
      <c r="F74" s="437" t="s">
        <v>11616</v>
      </c>
      <c r="G74" s="437" t="s">
        <v>806</v>
      </c>
      <c r="H74" s="437" t="s">
        <v>11560</v>
      </c>
      <c r="I74" s="511">
        <v>40039.0</v>
      </c>
      <c r="J74" s="439">
        <v>8.0</v>
      </c>
      <c r="K74" s="647" t="s">
        <v>293</v>
      </c>
      <c r="L74" s="439" t="s">
        <v>390</v>
      </c>
      <c r="M74" s="330">
        <f t="shared" si="2"/>
        <v>1109</v>
      </c>
      <c r="N74" s="210"/>
      <c r="O74" s="389" t="s">
        <v>1259</v>
      </c>
      <c r="P74" s="379"/>
      <c r="Q74" s="379"/>
      <c r="R74" s="380"/>
      <c r="S74" s="390">
        <f>COUNTIF($K$2:$K$476,"Não determinada devido à natureza do produto (Inimigos naturais)")</f>
        <v>0</v>
      </c>
      <c r="T74" s="391">
        <f>(S74/S76)</f>
        <v>0</v>
      </c>
      <c r="U74" s="210"/>
      <c r="V74" s="210"/>
      <c r="W74" s="210"/>
      <c r="X74" s="210"/>
      <c r="Y74" s="210"/>
      <c r="Z74" s="210"/>
    </row>
    <row r="75" ht="12.75" customHeight="1">
      <c r="A75" s="430">
        <v>7409.0</v>
      </c>
      <c r="B75" s="431" t="s">
        <v>11688</v>
      </c>
      <c r="C75" s="431">
        <v>2007.0</v>
      </c>
      <c r="D75" s="508">
        <v>39394.0</v>
      </c>
      <c r="E75" s="431" t="s">
        <v>11689</v>
      </c>
      <c r="F75" s="431" t="s">
        <v>1120</v>
      </c>
      <c r="G75" s="431" t="s">
        <v>712</v>
      </c>
      <c r="H75" s="431" t="s">
        <v>373</v>
      </c>
      <c r="I75" s="508">
        <v>40039.0</v>
      </c>
      <c r="J75" s="433">
        <v>8.0</v>
      </c>
      <c r="K75" s="647" t="s">
        <v>293</v>
      </c>
      <c r="L75" s="431" t="s">
        <v>390</v>
      </c>
      <c r="M75" s="327">
        <f t="shared" si="2"/>
        <v>645</v>
      </c>
      <c r="N75" s="210"/>
      <c r="O75" s="392" t="s">
        <v>19</v>
      </c>
      <c r="P75" s="393"/>
      <c r="Q75" s="393"/>
      <c r="R75" s="394"/>
      <c r="S75" s="395">
        <f>COUNTIF($K$2:$K$476,"O perfil toxicológico foi considerado equivalente ao produto técnico de referência")</f>
        <v>0</v>
      </c>
      <c r="T75" s="396">
        <f>(S75/S76)</f>
        <v>0</v>
      </c>
      <c r="U75" s="210"/>
      <c r="V75" s="210"/>
      <c r="W75" s="210"/>
      <c r="X75" s="210"/>
      <c r="Y75" s="210"/>
      <c r="Z75" s="210"/>
    </row>
    <row r="76" ht="12.75" customHeight="1">
      <c r="A76" s="436">
        <v>7509.0</v>
      </c>
      <c r="B76" s="437" t="s">
        <v>11690</v>
      </c>
      <c r="C76" s="437">
        <v>2006.0</v>
      </c>
      <c r="D76" s="511">
        <v>38904.0</v>
      </c>
      <c r="E76" s="437" t="s">
        <v>11691</v>
      </c>
      <c r="F76" s="437" t="s">
        <v>1630</v>
      </c>
      <c r="G76" s="437" t="s">
        <v>17</v>
      </c>
      <c r="H76" s="437" t="s">
        <v>11692</v>
      </c>
      <c r="I76" s="511">
        <v>40039.0</v>
      </c>
      <c r="J76" s="439">
        <v>8.0</v>
      </c>
      <c r="K76" s="647" t="s">
        <v>293</v>
      </c>
      <c r="L76" s="439" t="s">
        <v>390</v>
      </c>
      <c r="M76" s="330">
        <f t="shared" si="2"/>
        <v>1135</v>
      </c>
      <c r="N76" s="210"/>
      <c r="O76" s="397" t="s">
        <v>268</v>
      </c>
      <c r="P76" s="343"/>
      <c r="Q76" s="343"/>
      <c r="R76" s="398"/>
      <c r="S76" s="399">
        <f>SUM(S64:S75)</f>
        <v>137</v>
      </c>
      <c r="T76" s="400">
        <f>(S76/S76)</f>
        <v>1</v>
      </c>
      <c r="U76" s="210"/>
      <c r="V76" s="210"/>
      <c r="W76" s="210"/>
      <c r="X76" s="210"/>
      <c r="Y76" s="210"/>
      <c r="Z76" s="210"/>
    </row>
    <row r="77" ht="12.75" customHeight="1">
      <c r="A77" s="430">
        <v>7609.0</v>
      </c>
      <c r="B77" s="431" t="s">
        <v>11693</v>
      </c>
      <c r="C77" s="431">
        <v>2006.0</v>
      </c>
      <c r="D77" s="508">
        <v>38819.0</v>
      </c>
      <c r="E77" s="431" t="s">
        <v>11694</v>
      </c>
      <c r="F77" s="431" t="s">
        <v>1630</v>
      </c>
      <c r="G77" s="431" t="s">
        <v>712</v>
      </c>
      <c r="H77" s="431" t="s">
        <v>11240</v>
      </c>
      <c r="I77" s="508">
        <v>40042.0</v>
      </c>
      <c r="J77" s="433">
        <v>8.0</v>
      </c>
      <c r="K77" s="649" t="s">
        <v>322</v>
      </c>
      <c r="L77" s="431" t="s">
        <v>395</v>
      </c>
      <c r="M77" s="327">
        <f t="shared" si="2"/>
        <v>1223</v>
      </c>
      <c r="N77" s="210"/>
      <c r="O77" s="25"/>
      <c r="P77" s="25"/>
      <c r="Q77" s="25"/>
      <c r="R77" s="25"/>
      <c r="S77" s="25"/>
      <c r="T77" s="25"/>
      <c r="U77" s="210"/>
      <c r="V77" s="210"/>
      <c r="W77" s="210"/>
      <c r="X77" s="210"/>
      <c r="Y77" s="210"/>
      <c r="Z77" s="210"/>
    </row>
    <row r="78" ht="13.5" customHeight="1">
      <c r="A78" s="436">
        <v>7709.0</v>
      </c>
      <c r="B78" s="437" t="s">
        <v>11695</v>
      </c>
      <c r="C78" s="437">
        <v>2007.0</v>
      </c>
      <c r="D78" s="511">
        <v>39099.0</v>
      </c>
      <c r="E78" s="437" t="s">
        <v>11696</v>
      </c>
      <c r="F78" s="437" t="s">
        <v>3197</v>
      </c>
      <c r="G78" s="437" t="s">
        <v>806</v>
      </c>
      <c r="H78" s="437" t="s">
        <v>273</v>
      </c>
      <c r="I78" s="511">
        <v>40053.0</v>
      </c>
      <c r="J78" s="439">
        <v>8.0</v>
      </c>
      <c r="K78" s="650" t="s">
        <v>309</v>
      </c>
      <c r="L78" s="439" t="s">
        <v>399</v>
      </c>
      <c r="M78" s="330">
        <f t="shared" si="2"/>
        <v>954</v>
      </c>
      <c r="N78" s="210"/>
      <c r="O78" s="368" t="s">
        <v>11</v>
      </c>
      <c r="P78" s="95"/>
      <c r="Q78" s="95"/>
      <c r="R78" s="95"/>
      <c r="S78" s="95"/>
      <c r="T78" s="96"/>
      <c r="U78" s="210"/>
      <c r="V78" s="210"/>
      <c r="W78" s="210"/>
      <c r="X78" s="210"/>
      <c r="Y78" s="210"/>
      <c r="Z78" s="210"/>
    </row>
    <row r="79" ht="12.75" customHeight="1">
      <c r="A79" s="430">
        <v>7809.0</v>
      </c>
      <c r="B79" s="431" t="s">
        <v>11697</v>
      </c>
      <c r="C79" s="431">
        <v>2007.0</v>
      </c>
      <c r="D79" s="508">
        <v>39433.0</v>
      </c>
      <c r="E79" s="431" t="s">
        <v>11698</v>
      </c>
      <c r="F79" s="431" t="s">
        <v>4322</v>
      </c>
      <c r="G79" s="431" t="s">
        <v>17</v>
      </c>
      <c r="H79" s="431" t="s">
        <v>8622</v>
      </c>
      <c r="I79" s="508">
        <v>40053.0</v>
      </c>
      <c r="J79" s="433">
        <v>8.0</v>
      </c>
      <c r="K79" s="647" t="s">
        <v>293</v>
      </c>
      <c r="L79" s="431" t="s">
        <v>390</v>
      </c>
      <c r="M79" s="327">
        <f t="shared" si="2"/>
        <v>620</v>
      </c>
      <c r="N79" s="210"/>
      <c r="O79" s="97"/>
      <c r="P79" s="98"/>
      <c r="Q79" s="98"/>
      <c r="R79" s="98"/>
      <c r="S79" s="98"/>
      <c r="T79" s="99"/>
      <c r="U79" s="210"/>
      <c r="V79" s="210"/>
      <c r="W79" s="210"/>
      <c r="X79" s="210"/>
      <c r="Y79" s="210"/>
      <c r="Z79" s="210"/>
    </row>
    <row r="80" ht="12.75" customHeight="1">
      <c r="A80" s="436">
        <v>7909.0</v>
      </c>
      <c r="B80" s="437" t="s">
        <v>11699</v>
      </c>
      <c r="C80" s="437">
        <v>2007.0</v>
      </c>
      <c r="D80" s="511">
        <v>39365.0</v>
      </c>
      <c r="E80" s="437" t="s">
        <v>11700</v>
      </c>
      <c r="F80" s="437" t="s">
        <v>11701</v>
      </c>
      <c r="G80" s="437" t="s">
        <v>712</v>
      </c>
      <c r="H80" s="437" t="s">
        <v>892</v>
      </c>
      <c r="I80" s="511">
        <v>40056.0</v>
      </c>
      <c r="J80" s="439">
        <v>8.0</v>
      </c>
      <c r="K80" s="647" t="s">
        <v>293</v>
      </c>
      <c r="L80" s="439" t="s">
        <v>395</v>
      </c>
      <c r="M80" s="330">
        <f t="shared" si="2"/>
        <v>691</v>
      </c>
      <c r="N80" s="210"/>
      <c r="O80" s="369" t="s">
        <v>288</v>
      </c>
      <c r="P80" s="370"/>
      <c r="Q80" s="370"/>
      <c r="R80" s="371"/>
      <c r="S80" s="536" t="s">
        <v>289</v>
      </c>
      <c r="T80" s="537" t="s">
        <v>108</v>
      </c>
      <c r="U80" s="210"/>
      <c r="V80" s="210"/>
      <c r="W80" s="210"/>
      <c r="X80" s="210"/>
      <c r="Y80" s="210"/>
      <c r="Z80" s="210"/>
    </row>
    <row r="81" ht="13.5" customHeight="1">
      <c r="A81" s="430">
        <v>8009.0</v>
      </c>
      <c r="B81" s="431" t="s">
        <v>11702</v>
      </c>
      <c r="C81" s="431">
        <v>2007.0</v>
      </c>
      <c r="D81" s="508">
        <v>39414.0</v>
      </c>
      <c r="E81" s="431" t="s">
        <v>11703</v>
      </c>
      <c r="F81" s="431" t="s">
        <v>1011</v>
      </c>
      <c r="G81" s="431" t="s">
        <v>712</v>
      </c>
      <c r="H81" s="431" t="s">
        <v>941</v>
      </c>
      <c r="I81" s="508">
        <v>40057.0</v>
      </c>
      <c r="J81" s="433">
        <v>9.0</v>
      </c>
      <c r="K81" s="647" t="s">
        <v>293</v>
      </c>
      <c r="L81" s="431" t="s">
        <v>390</v>
      </c>
      <c r="M81" s="327">
        <f t="shared" si="2"/>
        <v>643</v>
      </c>
      <c r="N81" s="210"/>
      <c r="O81" s="538" t="s">
        <v>386</v>
      </c>
      <c r="P81" s="343"/>
      <c r="Q81" s="343"/>
      <c r="R81" s="344"/>
      <c r="S81" s="405">
        <f>COUNTIF($L$2:$L$476,"I - Produto altamente perigoso ao meio ambiente")</f>
        <v>2</v>
      </c>
      <c r="T81" s="406">
        <f>(S81/S85)</f>
        <v>0.01459854015</v>
      </c>
      <c r="U81" s="210"/>
      <c r="V81" s="210"/>
      <c r="W81" s="210"/>
      <c r="X81" s="210"/>
      <c r="Y81" s="210"/>
      <c r="Z81" s="210"/>
    </row>
    <row r="82" ht="13.5" customHeight="1">
      <c r="A82" s="436">
        <v>8109.0</v>
      </c>
      <c r="B82" s="437" t="s">
        <v>11704</v>
      </c>
      <c r="C82" s="437">
        <v>2004.0</v>
      </c>
      <c r="D82" s="511">
        <v>38133.0</v>
      </c>
      <c r="E82" s="437" t="s">
        <v>11705</v>
      </c>
      <c r="F82" s="437" t="s">
        <v>11706</v>
      </c>
      <c r="G82" s="437" t="s">
        <v>712</v>
      </c>
      <c r="H82" s="437" t="s">
        <v>5372</v>
      </c>
      <c r="I82" s="511">
        <v>40057.0</v>
      </c>
      <c r="J82" s="439">
        <v>9.0</v>
      </c>
      <c r="K82" s="647" t="s">
        <v>293</v>
      </c>
      <c r="L82" s="439" t="s">
        <v>390</v>
      </c>
      <c r="M82" s="330">
        <f t="shared" si="2"/>
        <v>1924</v>
      </c>
      <c r="N82" s="210"/>
      <c r="O82" s="407" t="s">
        <v>390</v>
      </c>
      <c r="P82" s="106"/>
      <c r="Q82" s="106"/>
      <c r="R82" s="107"/>
      <c r="S82" s="408">
        <f>COUNTIF($L$2:$L$476,"II - Produto muito perigoso ao meio ambiente")</f>
        <v>79</v>
      </c>
      <c r="T82" s="409">
        <f>(S82/S85)</f>
        <v>0.5766423358</v>
      </c>
      <c r="U82" s="210"/>
      <c r="V82" s="210"/>
      <c r="W82" s="210"/>
      <c r="X82" s="210"/>
      <c r="Y82" s="210"/>
      <c r="Z82" s="210"/>
    </row>
    <row r="83" ht="13.5" customHeight="1">
      <c r="A83" s="430">
        <v>8209.0</v>
      </c>
      <c r="B83" s="431" t="s">
        <v>11707</v>
      </c>
      <c r="C83" s="431">
        <v>2006.0</v>
      </c>
      <c r="D83" s="508">
        <v>38771.0</v>
      </c>
      <c r="E83" s="431" t="s">
        <v>11708</v>
      </c>
      <c r="F83" s="431" t="s">
        <v>8818</v>
      </c>
      <c r="G83" s="431" t="s">
        <v>34</v>
      </c>
      <c r="H83" s="431" t="s">
        <v>2190</v>
      </c>
      <c r="I83" s="508">
        <v>40067.0</v>
      </c>
      <c r="J83" s="433">
        <v>9.0</v>
      </c>
      <c r="K83" s="649" t="s">
        <v>322</v>
      </c>
      <c r="L83" s="431" t="s">
        <v>399</v>
      </c>
      <c r="M83" s="327">
        <f t="shared" si="2"/>
        <v>1296</v>
      </c>
      <c r="N83" s="210"/>
      <c r="O83" s="410" t="s">
        <v>395</v>
      </c>
      <c r="P83" s="106"/>
      <c r="Q83" s="106"/>
      <c r="R83" s="107"/>
      <c r="S83" s="405">
        <f>COUNTIF($L$2:$L$476,"III - Produto perigoso ao meio ambiente")</f>
        <v>49</v>
      </c>
      <c r="T83" s="406">
        <f>(S83/S85)</f>
        <v>0.3576642336</v>
      </c>
      <c r="U83" s="210"/>
      <c r="V83" s="210"/>
      <c r="W83" s="210"/>
      <c r="X83" s="210"/>
      <c r="Y83" s="210"/>
      <c r="Z83" s="210"/>
    </row>
    <row r="84" ht="14.25" customHeight="1">
      <c r="A84" s="436">
        <v>8309.0</v>
      </c>
      <c r="B84" s="437" t="s">
        <v>11709</v>
      </c>
      <c r="C84" s="437">
        <v>2006.0</v>
      </c>
      <c r="D84" s="511">
        <v>38959.0</v>
      </c>
      <c r="E84" s="437" t="s">
        <v>11710</v>
      </c>
      <c r="F84" s="437" t="s">
        <v>8818</v>
      </c>
      <c r="G84" s="437" t="s">
        <v>707</v>
      </c>
      <c r="H84" s="437" t="s">
        <v>2190</v>
      </c>
      <c r="I84" s="511">
        <v>40067.0</v>
      </c>
      <c r="J84" s="439">
        <v>9.0</v>
      </c>
      <c r="K84" s="649" t="s">
        <v>322</v>
      </c>
      <c r="L84" s="439" t="s">
        <v>399</v>
      </c>
      <c r="M84" s="330">
        <f t="shared" si="2"/>
        <v>1108</v>
      </c>
      <c r="N84" s="210"/>
      <c r="O84" s="407" t="s">
        <v>399</v>
      </c>
      <c r="P84" s="106"/>
      <c r="Q84" s="106"/>
      <c r="R84" s="107"/>
      <c r="S84" s="408">
        <f>COUNTIF($L$2:$L$476,"IV - Produto pouco perigoso ao meio ambiente")</f>
        <v>7</v>
      </c>
      <c r="T84" s="409">
        <f>(S84/S85)</f>
        <v>0.05109489051</v>
      </c>
      <c r="U84" s="210"/>
      <c r="V84" s="210"/>
      <c r="W84" s="210"/>
      <c r="X84" s="210"/>
      <c r="Y84" s="210"/>
      <c r="Z84" s="210"/>
    </row>
    <row r="85" ht="12.75" customHeight="1">
      <c r="A85" s="430">
        <v>8409.0</v>
      </c>
      <c r="B85" s="431" t="s">
        <v>11711</v>
      </c>
      <c r="C85" s="431">
        <v>2008.0</v>
      </c>
      <c r="D85" s="508">
        <v>39583.0</v>
      </c>
      <c r="E85" s="431" t="s">
        <v>11712</v>
      </c>
      <c r="F85" s="431" t="s">
        <v>1114</v>
      </c>
      <c r="G85" s="431" t="s">
        <v>712</v>
      </c>
      <c r="H85" s="431" t="s">
        <v>11479</v>
      </c>
      <c r="I85" s="508">
        <v>40072.0</v>
      </c>
      <c r="J85" s="433">
        <v>9.0</v>
      </c>
      <c r="K85" s="647" t="s">
        <v>293</v>
      </c>
      <c r="L85" s="431" t="s">
        <v>390</v>
      </c>
      <c r="M85" s="327">
        <f t="shared" si="2"/>
        <v>489</v>
      </c>
      <c r="N85" s="210"/>
      <c r="O85" s="369" t="s">
        <v>268</v>
      </c>
      <c r="P85" s="370"/>
      <c r="Q85" s="370"/>
      <c r="R85" s="371"/>
      <c r="S85" s="399">
        <f>SUM(S81:S84)</f>
        <v>137</v>
      </c>
      <c r="T85" s="400">
        <f>(S85/S85)</f>
        <v>1</v>
      </c>
      <c r="U85" s="210"/>
      <c r="V85" s="210"/>
      <c r="W85" s="210"/>
      <c r="X85" s="210"/>
      <c r="Y85" s="210"/>
      <c r="Z85" s="210"/>
    </row>
    <row r="86" ht="12.75" customHeight="1">
      <c r="A86" s="436">
        <v>8509.0</v>
      </c>
      <c r="B86" s="437" t="s">
        <v>11713</v>
      </c>
      <c r="C86" s="437">
        <v>2007.0</v>
      </c>
      <c r="D86" s="511">
        <v>39352.0</v>
      </c>
      <c r="E86" s="437" t="s">
        <v>11714</v>
      </c>
      <c r="F86" s="437" t="s">
        <v>11715</v>
      </c>
      <c r="G86" s="437" t="s">
        <v>712</v>
      </c>
      <c r="H86" s="437" t="s">
        <v>11240</v>
      </c>
      <c r="I86" s="511">
        <v>40072.0</v>
      </c>
      <c r="J86" s="439">
        <v>9.0</v>
      </c>
      <c r="K86" s="649" t="s">
        <v>322</v>
      </c>
      <c r="L86" s="439" t="s">
        <v>390</v>
      </c>
      <c r="M86" s="330">
        <f t="shared" si="2"/>
        <v>720</v>
      </c>
      <c r="N86" s="210"/>
      <c r="O86" s="25"/>
      <c r="P86" s="25"/>
      <c r="Q86" s="25"/>
      <c r="R86" s="25"/>
      <c r="S86" s="25"/>
      <c r="T86" s="25"/>
      <c r="U86" s="210"/>
      <c r="V86" s="210"/>
      <c r="W86" s="210"/>
      <c r="X86" s="210"/>
      <c r="Y86" s="210"/>
      <c r="Z86" s="210"/>
    </row>
    <row r="87" ht="13.5" customHeight="1">
      <c r="A87" s="430">
        <v>8609.0</v>
      </c>
      <c r="B87" s="431" t="s">
        <v>11716</v>
      </c>
      <c r="C87" s="431">
        <v>2007.0</v>
      </c>
      <c r="D87" s="508">
        <v>39429.0</v>
      </c>
      <c r="E87" s="431" t="s">
        <v>11717</v>
      </c>
      <c r="F87" s="431" t="s">
        <v>11717</v>
      </c>
      <c r="G87" s="431" t="s">
        <v>725</v>
      </c>
      <c r="H87" s="431" t="s">
        <v>11718</v>
      </c>
      <c r="I87" s="508">
        <v>40073.0</v>
      </c>
      <c r="J87" s="433">
        <v>9.0</v>
      </c>
      <c r="K87" s="648" t="s">
        <v>344</v>
      </c>
      <c r="L87" s="431" t="s">
        <v>399</v>
      </c>
      <c r="M87" s="327">
        <f t="shared" si="2"/>
        <v>644</v>
      </c>
      <c r="N87" s="210"/>
      <c r="O87" s="414" t="s">
        <v>412</v>
      </c>
      <c r="P87" s="415"/>
      <c r="Q87" s="415"/>
      <c r="R87" s="416"/>
      <c r="S87" s="25"/>
      <c r="T87" s="25"/>
      <c r="U87" s="210"/>
      <c r="V87" s="210"/>
      <c r="W87" s="210"/>
      <c r="X87" s="210"/>
      <c r="Y87" s="210"/>
      <c r="Z87" s="210"/>
    </row>
    <row r="88" ht="12.75" customHeight="1">
      <c r="A88" s="436">
        <v>8709.0</v>
      </c>
      <c r="B88" s="437" t="s">
        <v>11719</v>
      </c>
      <c r="C88" s="437">
        <v>2006.0</v>
      </c>
      <c r="D88" s="511">
        <v>39071.0</v>
      </c>
      <c r="E88" s="437" t="s">
        <v>11720</v>
      </c>
      <c r="F88" s="437" t="s">
        <v>11585</v>
      </c>
      <c r="G88" s="437" t="s">
        <v>712</v>
      </c>
      <c r="H88" s="437" t="s">
        <v>11351</v>
      </c>
      <c r="I88" s="511">
        <v>40101.0</v>
      </c>
      <c r="J88" s="439">
        <v>10.0</v>
      </c>
      <c r="K88" s="649" t="s">
        <v>322</v>
      </c>
      <c r="L88" s="439" t="s">
        <v>395</v>
      </c>
      <c r="M88" s="330">
        <f t="shared" si="2"/>
        <v>1030</v>
      </c>
      <c r="N88" s="210"/>
      <c r="O88" s="417"/>
      <c r="P88" s="98"/>
      <c r="Q88" s="98"/>
      <c r="R88" s="418"/>
      <c r="S88" s="25"/>
      <c r="T88" s="25"/>
      <c r="U88" s="210"/>
      <c r="V88" s="210"/>
      <c r="W88" s="210"/>
      <c r="X88" s="210"/>
      <c r="Y88" s="210"/>
      <c r="Z88" s="210"/>
    </row>
    <row r="89" ht="12.75" customHeight="1">
      <c r="A89" s="430">
        <v>8809.0</v>
      </c>
      <c r="B89" s="431" t="s">
        <v>11721</v>
      </c>
      <c r="C89" s="431">
        <v>2007.0</v>
      </c>
      <c r="D89" s="508">
        <v>39344.0</v>
      </c>
      <c r="E89" s="431" t="s">
        <v>11722</v>
      </c>
      <c r="F89" s="431" t="s">
        <v>4332</v>
      </c>
      <c r="G89" s="431" t="s">
        <v>34</v>
      </c>
      <c r="H89" s="431" t="s">
        <v>11723</v>
      </c>
      <c r="I89" s="508">
        <v>40101.0</v>
      </c>
      <c r="J89" s="433">
        <v>10.0</v>
      </c>
      <c r="K89" s="649" t="s">
        <v>322</v>
      </c>
      <c r="L89" s="431" t="s">
        <v>390</v>
      </c>
      <c r="M89" s="327">
        <f t="shared" si="2"/>
        <v>757</v>
      </c>
      <c r="N89" s="210"/>
      <c r="O89" s="419" t="s">
        <v>423</v>
      </c>
      <c r="P89" s="420" t="s">
        <v>424</v>
      </c>
      <c r="Q89" s="421"/>
      <c r="R89" s="422"/>
      <c r="S89" s="25"/>
      <c r="T89" s="25"/>
      <c r="U89" s="210"/>
      <c r="V89" s="210"/>
      <c r="W89" s="210"/>
      <c r="X89" s="210"/>
      <c r="Y89" s="210"/>
      <c r="Z89" s="210"/>
    </row>
    <row r="90" ht="12.75" customHeight="1">
      <c r="A90" s="436">
        <v>8909.0</v>
      </c>
      <c r="B90" s="437" t="s">
        <v>11724</v>
      </c>
      <c r="C90" s="437">
        <v>2007.0</v>
      </c>
      <c r="D90" s="511">
        <v>39353.0</v>
      </c>
      <c r="E90" s="437" t="s">
        <v>11725</v>
      </c>
      <c r="F90" s="437" t="s">
        <v>4332</v>
      </c>
      <c r="G90" s="437" t="s">
        <v>707</v>
      </c>
      <c r="H90" s="437" t="s">
        <v>11723</v>
      </c>
      <c r="I90" s="511">
        <v>40102.0</v>
      </c>
      <c r="J90" s="439">
        <v>10.0</v>
      </c>
      <c r="K90" s="649" t="s">
        <v>322</v>
      </c>
      <c r="L90" s="439" t="s">
        <v>390</v>
      </c>
      <c r="M90" s="330">
        <f t="shared" si="2"/>
        <v>749</v>
      </c>
      <c r="N90" s="210"/>
      <c r="O90" s="423" t="s">
        <v>430</v>
      </c>
      <c r="P90" s="424">
        <f>AVERAGEIF(G2:G476,"PT",M2:M476)</f>
        <v>1125</v>
      </c>
      <c r="Q90" s="379"/>
      <c r="R90" s="380"/>
      <c r="S90" s="25"/>
      <c r="T90" s="25"/>
      <c r="U90" s="210"/>
      <c r="V90" s="210"/>
      <c r="W90" s="210"/>
      <c r="X90" s="210"/>
      <c r="Y90" s="210"/>
      <c r="Z90" s="210"/>
    </row>
    <row r="91" ht="12.75" customHeight="1">
      <c r="A91" s="430">
        <v>9009.0</v>
      </c>
      <c r="B91" s="431" t="s">
        <v>11726</v>
      </c>
      <c r="C91" s="431">
        <v>2006.0</v>
      </c>
      <c r="D91" s="508">
        <v>39069.0</v>
      </c>
      <c r="E91" s="431" t="s">
        <v>11727</v>
      </c>
      <c r="F91" s="431" t="s">
        <v>44</v>
      </c>
      <c r="G91" s="431" t="s">
        <v>806</v>
      </c>
      <c r="H91" s="431" t="s">
        <v>2647</v>
      </c>
      <c r="I91" s="508">
        <v>40102.0</v>
      </c>
      <c r="J91" s="433">
        <v>10.0</v>
      </c>
      <c r="K91" s="649" t="s">
        <v>322</v>
      </c>
      <c r="L91" s="431" t="s">
        <v>390</v>
      </c>
      <c r="M91" s="327">
        <f t="shared" si="2"/>
        <v>1033</v>
      </c>
      <c r="N91" s="210"/>
      <c r="O91" s="425" t="s">
        <v>34</v>
      </c>
      <c r="P91" s="426">
        <f>AVERAGEIF(G2:G477,"PTN",M2:M477)</f>
        <v>1296.75</v>
      </c>
      <c r="Q91" s="379"/>
      <c r="R91" s="380"/>
      <c r="S91" s="25"/>
      <c r="T91" s="25"/>
      <c r="U91" s="210"/>
      <c r="V91" s="210"/>
      <c r="W91" s="210"/>
      <c r="X91" s="210"/>
      <c r="Y91" s="210"/>
      <c r="Z91" s="210"/>
    </row>
    <row r="92" ht="12.75" customHeight="1">
      <c r="A92" s="436">
        <v>9109.0</v>
      </c>
      <c r="B92" s="437" t="s">
        <v>11728</v>
      </c>
      <c r="C92" s="437">
        <v>2007.0</v>
      </c>
      <c r="D92" s="511">
        <v>39356.0</v>
      </c>
      <c r="E92" s="437" t="s">
        <v>11729</v>
      </c>
      <c r="F92" s="437" t="s">
        <v>1120</v>
      </c>
      <c r="G92" s="437" t="s">
        <v>806</v>
      </c>
      <c r="H92" s="437" t="s">
        <v>5536</v>
      </c>
      <c r="I92" s="511">
        <v>40102.0</v>
      </c>
      <c r="J92" s="439">
        <v>10.0</v>
      </c>
      <c r="K92" s="649" t="s">
        <v>322</v>
      </c>
      <c r="L92" s="439" t="s">
        <v>390</v>
      </c>
      <c r="M92" s="330">
        <f t="shared" si="2"/>
        <v>746</v>
      </c>
      <c r="N92" s="210"/>
      <c r="O92" s="423" t="s">
        <v>17</v>
      </c>
      <c r="P92" s="424">
        <f>AVERAGEIF(G2:G476,"PTE",M2:M476)</f>
        <v>586.2142857</v>
      </c>
      <c r="Q92" s="379"/>
      <c r="R92" s="380"/>
      <c r="S92" s="25"/>
      <c r="T92" s="25"/>
      <c r="U92" s="210"/>
      <c r="V92" s="210"/>
      <c r="W92" s="210"/>
      <c r="X92" s="210"/>
      <c r="Y92" s="210"/>
      <c r="Z92" s="210"/>
    </row>
    <row r="93" ht="12.75" customHeight="1">
      <c r="A93" s="430">
        <v>9209.0</v>
      </c>
      <c r="B93" s="431" t="s">
        <v>11730</v>
      </c>
      <c r="C93" s="431">
        <v>2006.0</v>
      </c>
      <c r="D93" s="508">
        <v>39069.0</v>
      </c>
      <c r="E93" s="431" t="s">
        <v>11731</v>
      </c>
      <c r="F93" s="431" t="s">
        <v>11732</v>
      </c>
      <c r="G93" s="431" t="s">
        <v>806</v>
      </c>
      <c r="H93" s="431" t="s">
        <v>2647</v>
      </c>
      <c r="I93" s="508">
        <v>40102.0</v>
      </c>
      <c r="J93" s="433">
        <v>10.0</v>
      </c>
      <c r="K93" s="649" t="s">
        <v>322</v>
      </c>
      <c r="L93" s="431" t="s">
        <v>390</v>
      </c>
      <c r="M93" s="327">
        <f t="shared" si="2"/>
        <v>1033</v>
      </c>
      <c r="N93" s="210"/>
      <c r="O93" s="425" t="s">
        <v>46</v>
      </c>
      <c r="P93" s="426" t="str">
        <f>AVERAGEIF(G2:G476,"Pré-Mistura",M2:M476)</f>
        <v>#DIV/0!</v>
      </c>
      <c r="Q93" s="379"/>
      <c r="R93" s="380"/>
      <c r="S93" s="25"/>
      <c r="T93" s="25"/>
      <c r="U93" s="210"/>
      <c r="V93" s="210"/>
      <c r="W93" s="210"/>
      <c r="X93" s="210"/>
      <c r="Y93" s="210"/>
      <c r="Z93" s="210"/>
    </row>
    <row r="94" ht="12.75" customHeight="1">
      <c r="A94" s="436">
        <v>9309.0</v>
      </c>
      <c r="B94" s="437" t="s">
        <v>11733</v>
      </c>
      <c r="C94" s="437">
        <v>2006.0</v>
      </c>
      <c r="D94" s="511">
        <v>39069.0</v>
      </c>
      <c r="E94" s="437" t="s">
        <v>11734</v>
      </c>
      <c r="F94" s="437" t="s">
        <v>11732</v>
      </c>
      <c r="G94" s="437" t="s">
        <v>806</v>
      </c>
      <c r="H94" s="437" t="s">
        <v>2647</v>
      </c>
      <c r="I94" s="511">
        <v>40102.0</v>
      </c>
      <c r="J94" s="439">
        <v>10.0</v>
      </c>
      <c r="K94" s="649" t="s">
        <v>322</v>
      </c>
      <c r="L94" s="439" t="s">
        <v>390</v>
      </c>
      <c r="M94" s="330">
        <f t="shared" si="2"/>
        <v>1033</v>
      </c>
      <c r="N94" s="210"/>
      <c r="O94" s="423" t="s">
        <v>806</v>
      </c>
      <c r="P94" s="424">
        <f>AVERAGEIF(G2:G476,"PF",M2:M476)</f>
        <v>1277.6</v>
      </c>
      <c r="Q94" s="379"/>
      <c r="R94" s="380"/>
      <c r="S94" s="25"/>
      <c r="T94" s="25"/>
      <c r="U94" s="210"/>
      <c r="V94" s="210"/>
      <c r="W94" s="210"/>
      <c r="X94" s="210"/>
      <c r="Y94" s="210"/>
      <c r="Z94" s="210"/>
    </row>
    <row r="95" ht="12.75" customHeight="1">
      <c r="A95" s="430">
        <v>9409.0</v>
      </c>
      <c r="B95" s="431" t="s">
        <v>11735</v>
      </c>
      <c r="C95" s="431">
        <v>2008.0</v>
      </c>
      <c r="D95" s="508">
        <v>39743.0</v>
      </c>
      <c r="E95" s="431" t="s">
        <v>11736</v>
      </c>
      <c r="F95" s="431" t="s">
        <v>816</v>
      </c>
      <c r="G95" s="431" t="s">
        <v>712</v>
      </c>
      <c r="H95" s="431" t="s">
        <v>11479</v>
      </c>
      <c r="I95" s="508">
        <v>40102.0</v>
      </c>
      <c r="J95" s="433">
        <v>10.0</v>
      </c>
      <c r="K95" s="647" t="s">
        <v>293</v>
      </c>
      <c r="L95" s="431" t="s">
        <v>390</v>
      </c>
      <c r="M95" s="327">
        <f t="shared" si="2"/>
        <v>359</v>
      </c>
      <c r="N95" s="210"/>
      <c r="O95" s="425" t="s">
        <v>707</v>
      </c>
      <c r="P95" s="426">
        <f>AVERAGEIF(G2:G476,"PFN",M2:M476)</f>
        <v>1178.285714</v>
      </c>
      <c r="Q95" s="379"/>
      <c r="R95" s="380"/>
      <c r="S95" s="25"/>
      <c r="T95" s="25"/>
      <c r="U95" s="210"/>
      <c r="V95" s="210"/>
      <c r="W95" s="210"/>
      <c r="X95" s="210"/>
      <c r="Y95" s="210"/>
      <c r="Z95" s="210"/>
    </row>
    <row r="96" ht="12.75" customHeight="1">
      <c r="A96" s="436">
        <v>9509.0</v>
      </c>
      <c r="B96" s="437" t="s">
        <v>11737</v>
      </c>
      <c r="C96" s="437">
        <v>2007.0</v>
      </c>
      <c r="D96" s="511">
        <v>39414.0</v>
      </c>
      <c r="E96" s="437" t="s">
        <v>11738</v>
      </c>
      <c r="F96" s="437" t="s">
        <v>1630</v>
      </c>
      <c r="G96" s="437" t="s">
        <v>712</v>
      </c>
      <c r="H96" s="437" t="s">
        <v>892</v>
      </c>
      <c r="I96" s="511">
        <v>40106.0</v>
      </c>
      <c r="J96" s="439">
        <v>10.0</v>
      </c>
      <c r="K96" s="647" t="s">
        <v>293</v>
      </c>
      <c r="L96" s="439" t="s">
        <v>390</v>
      </c>
      <c r="M96" s="330">
        <f t="shared" si="2"/>
        <v>692</v>
      </c>
      <c r="N96" s="210"/>
      <c r="O96" s="423" t="s">
        <v>712</v>
      </c>
      <c r="P96" s="424">
        <f>AVERAGEIF(G2:G476,"PF/PTE",M2:M476)</f>
        <v>840.8709677</v>
      </c>
      <c r="Q96" s="379"/>
      <c r="R96" s="380"/>
      <c r="S96" s="25"/>
      <c r="T96" s="25"/>
      <c r="U96" s="210"/>
      <c r="V96" s="210"/>
      <c r="W96" s="210"/>
      <c r="X96" s="210"/>
      <c r="Y96" s="210"/>
      <c r="Z96" s="210"/>
    </row>
    <row r="97" ht="12.75" customHeight="1">
      <c r="A97" s="430">
        <v>9609.0</v>
      </c>
      <c r="B97" s="431" t="s">
        <v>11739</v>
      </c>
      <c r="C97" s="431">
        <v>2005.0</v>
      </c>
      <c r="D97" s="508">
        <v>38617.0</v>
      </c>
      <c r="E97" s="431" t="s">
        <v>11740</v>
      </c>
      <c r="F97" s="431" t="s">
        <v>11623</v>
      </c>
      <c r="G97" s="431" t="s">
        <v>806</v>
      </c>
      <c r="H97" s="431" t="s">
        <v>1015</v>
      </c>
      <c r="I97" s="508">
        <v>40107.0</v>
      </c>
      <c r="J97" s="433">
        <v>10.0</v>
      </c>
      <c r="K97" s="649" t="s">
        <v>322</v>
      </c>
      <c r="L97" s="431" t="s">
        <v>390</v>
      </c>
      <c r="M97" s="327">
        <f t="shared" si="2"/>
        <v>1490</v>
      </c>
      <c r="N97" s="210"/>
      <c r="O97" s="425" t="s">
        <v>725</v>
      </c>
      <c r="P97" s="426">
        <f>AVERAGEIF(G2:G476,"Bio",M2:M476)</f>
        <v>804</v>
      </c>
      <c r="Q97" s="379"/>
      <c r="R97" s="380"/>
      <c r="S97" s="25"/>
      <c r="T97" s="25"/>
      <c r="U97" s="210"/>
      <c r="V97" s="210"/>
      <c r="W97" s="210"/>
      <c r="X97" s="210"/>
      <c r="Y97" s="210"/>
      <c r="Z97" s="210"/>
    </row>
    <row r="98" ht="12.75" customHeight="1">
      <c r="A98" s="436">
        <v>9709.0</v>
      </c>
      <c r="B98" s="437" t="s">
        <v>11741</v>
      </c>
      <c r="C98" s="437">
        <v>2002.0</v>
      </c>
      <c r="D98" s="511">
        <v>37554.0</v>
      </c>
      <c r="E98" s="437" t="s">
        <v>11742</v>
      </c>
      <c r="F98" s="437" t="s">
        <v>1101</v>
      </c>
      <c r="G98" s="437" t="s">
        <v>430</v>
      </c>
      <c r="H98" s="437" t="s">
        <v>11743</v>
      </c>
      <c r="I98" s="511">
        <v>40114.0</v>
      </c>
      <c r="J98" s="439">
        <v>10.0</v>
      </c>
      <c r="K98" s="647" t="s">
        <v>293</v>
      </c>
      <c r="L98" s="439" t="s">
        <v>390</v>
      </c>
      <c r="M98" s="330">
        <f t="shared" si="2"/>
        <v>2560</v>
      </c>
      <c r="N98" s="210"/>
      <c r="O98" s="423" t="s">
        <v>729</v>
      </c>
      <c r="P98" s="424" t="str">
        <f>AVERAGEIF(G2:G476,"Bio/Org",M2:M476)</f>
        <v>#DIV/0!</v>
      </c>
      <c r="Q98" s="379"/>
      <c r="R98" s="380"/>
      <c r="S98" s="25"/>
      <c r="T98" s="25"/>
      <c r="U98" s="210"/>
      <c r="V98" s="210"/>
      <c r="W98" s="210"/>
      <c r="X98" s="210"/>
      <c r="Y98" s="210"/>
      <c r="Z98" s="210"/>
    </row>
    <row r="99" ht="12.75" customHeight="1">
      <c r="A99" s="430">
        <v>9809.0</v>
      </c>
      <c r="B99" s="431" t="s">
        <v>11744</v>
      </c>
      <c r="C99" s="431">
        <v>2008.0</v>
      </c>
      <c r="D99" s="508">
        <v>39597.0</v>
      </c>
      <c r="E99" s="431" t="s">
        <v>11745</v>
      </c>
      <c r="F99" s="431" t="s">
        <v>9079</v>
      </c>
      <c r="G99" s="431" t="s">
        <v>17</v>
      </c>
      <c r="H99" s="431" t="s">
        <v>11746</v>
      </c>
      <c r="I99" s="508">
        <v>40120.0</v>
      </c>
      <c r="J99" s="433">
        <v>11.0</v>
      </c>
      <c r="K99" s="650" t="s">
        <v>309</v>
      </c>
      <c r="L99" s="431" t="s">
        <v>390</v>
      </c>
      <c r="M99" s="327">
        <f t="shared" si="2"/>
        <v>523</v>
      </c>
      <c r="N99" s="210"/>
      <c r="O99" s="427" t="s">
        <v>435</v>
      </c>
      <c r="P99" s="428">
        <f>AVERAGE(M2:M494)</f>
        <v>922.7664234</v>
      </c>
      <c r="Q99" s="429"/>
      <c r="R99" s="329"/>
      <c r="S99" s="25"/>
      <c r="T99" s="25"/>
      <c r="U99" s="210"/>
      <c r="V99" s="210"/>
      <c r="W99" s="210"/>
      <c r="X99" s="210"/>
      <c r="Y99" s="210"/>
      <c r="Z99" s="210"/>
    </row>
    <row r="100" ht="12.75" customHeight="1">
      <c r="A100" s="436">
        <v>9909.0</v>
      </c>
      <c r="B100" s="437" t="s">
        <v>11747</v>
      </c>
      <c r="C100" s="437">
        <v>2007.0</v>
      </c>
      <c r="D100" s="511">
        <v>39395.0</v>
      </c>
      <c r="E100" s="437" t="s">
        <v>11748</v>
      </c>
      <c r="F100" s="437" t="s">
        <v>1011</v>
      </c>
      <c r="G100" s="437" t="s">
        <v>712</v>
      </c>
      <c r="H100" s="437" t="s">
        <v>273</v>
      </c>
      <c r="I100" s="511">
        <v>40121.0</v>
      </c>
      <c r="J100" s="439">
        <v>11.0</v>
      </c>
      <c r="K100" s="647" t="s">
        <v>293</v>
      </c>
      <c r="L100" s="439" t="s">
        <v>390</v>
      </c>
      <c r="M100" s="330">
        <f t="shared" si="2"/>
        <v>726</v>
      </c>
      <c r="N100" s="210"/>
      <c r="O100" s="210"/>
      <c r="P100" s="210"/>
      <c r="Q100" s="210"/>
      <c r="R100" s="210"/>
      <c r="S100" s="210"/>
      <c r="T100" s="210"/>
      <c r="U100" s="210"/>
      <c r="V100" s="210"/>
      <c r="W100" s="210"/>
      <c r="X100" s="210"/>
      <c r="Y100" s="210"/>
      <c r="Z100" s="210"/>
    </row>
    <row r="101" ht="12.75" customHeight="1">
      <c r="A101" s="430">
        <v>10009.0</v>
      </c>
      <c r="B101" s="431" t="s">
        <v>11749</v>
      </c>
      <c r="C101" s="431">
        <v>2007.0</v>
      </c>
      <c r="D101" s="508">
        <v>39433.0</v>
      </c>
      <c r="E101" s="431" t="s">
        <v>11750</v>
      </c>
      <c r="F101" s="431" t="s">
        <v>1011</v>
      </c>
      <c r="G101" s="431" t="s">
        <v>712</v>
      </c>
      <c r="H101" s="431" t="s">
        <v>273</v>
      </c>
      <c r="I101" s="508">
        <v>40121.0</v>
      </c>
      <c r="J101" s="433">
        <v>11.0</v>
      </c>
      <c r="K101" s="647" t="s">
        <v>293</v>
      </c>
      <c r="L101" s="431" t="s">
        <v>390</v>
      </c>
      <c r="M101" s="327">
        <f t="shared" si="2"/>
        <v>688</v>
      </c>
      <c r="N101" s="210"/>
      <c r="O101" s="210"/>
      <c r="P101" s="210"/>
      <c r="Q101" s="210"/>
      <c r="R101" s="210"/>
      <c r="S101" s="210"/>
      <c r="T101" s="210"/>
      <c r="U101" s="210"/>
      <c r="V101" s="210"/>
      <c r="W101" s="210"/>
      <c r="X101" s="210"/>
      <c r="Y101" s="210"/>
      <c r="Z101" s="210"/>
    </row>
    <row r="102" ht="12.75" customHeight="1">
      <c r="A102" s="436">
        <v>10109.0</v>
      </c>
      <c r="B102" s="437" t="s">
        <v>11751</v>
      </c>
      <c r="C102" s="437">
        <v>2008.0</v>
      </c>
      <c r="D102" s="511">
        <v>39554.0</v>
      </c>
      <c r="E102" s="437" t="s">
        <v>11752</v>
      </c>
      <c r="F102" s="437" t="s">
        <v>218</v>
      </c>
      <c r="G102" s="437" t="s">
        <v>17</v>
      </c>
      <c r="H102" s="437" t="s">
        <v>11240</v>
      </c>
      <c r="I102" s="511">
        <v>40121.0</v>
      </c>
      <c r="J102" s="439">
        <v>11.0</v>
      </c>
      <c r="K102" s="650" t="s">
        <v>309</v>
      </c>
      <c r="L102" s="439" t="s">
        <v>395</v>
      </c>
      <c r="M102" s="330">
        <f t="shared" si="2"/>
        <v>567</v>
      </c>
      <c r="N102" s="210"/>
      <c r="O102" s="210"/>
      <c r="P102" s="210"/>
      <c r="Q102" s="210"/>
      <c r="R102" s="210"/>
      <c r="S102" s="210"/>
      <c r="T102" s="210"/>
      <c r="U102" s="210"/>
      <c r="V102" s="210"/>
      <c r="W102" s="210"/>
      <c r="X102" s="210"/>
      <c r="Y102" s="210"/>
      <c r="Z102" s="210"/>
    </row>
    <row r="103" ht="12.75" customHeight="1">
      <c r="A103" s="430">
        <v>10209.0</v>
      </c>
      <c r="B103" s="431" t="s">
        <v>11753</v>
      </c>
      <c r="C103" s="431">
        <v>2007.0</v>
      </c>
      <c r="D103" s="508">
        <v>39433.0</v>
      </c>
      <c r="E103" s="431" t="s">
        <v>11754</v>
      </c>
      <c r="F103" s="431" t="s">
        <v>11475</v>
      </c>
      <c r="G103" s="431" t="s">
        <v>712</v>
      </c>
      <c r="H103" s="431" t="s">
        <v>273</v>
      </c>
      <c r="I103" s="508">
        <v>40126.0</v>
      </c>
      <c r="J103" s="433">
        <v>11.0</v>
      </c>
      <c r="K103" s="649" t="s">
        <v>322</v>
      </c>
      <c r="L103" s="431" t="s">
        <v>395</v>
      </c>
      <c r="M103" s="327">
        <f t="shared" si="2"/>
        <v>693</v>
      </c>
      <c r="N103" s="210"/>
      <c r="O103" s="210"/>
      <c r="P103" s="210"/>
      <c r="Q103" s="210"/>
      <c r="R103" s="210"/>
      <c r="S103" s="210"/>
      <c r="T103" s="210"/>
      <c r="U103" s="210"/>
      <c r="V103" s="210"/>
      <c r="W103" s="210"/>
      <c r="X103" s="210"/>
      <c r="Y103" s="210"/>
      <c r="Z103" s="210"/>
    </row>
    <row r="104" ht="12.75" customHeight="1">
      <c r="A104" s="436">
        <v>10309.0</v>
      </c>
      <c r="B104" s="437" t="s">
        <v>11755</v>
      </c>
      <c r="C104" s="437">
        <v>2007.0</v>
      </c>
      <c r="D104" s="511">
        <v>39414.0</v>
      </c>
      <c r="E104" s="437" t="s">
        <v>11756</v>
      </c>
      <c r="F104" s="437" t="s">
        <v>11475</v>
      </c>
      <c r="G104" s="437" t="s">
        <v>712</v>
      </c>
      <c r="H104" s="437" t="s">
        <v>273</v>
      </c>
      <c r="I104" s="511">
        <v>40126.0</v>
      </c>
      <c r="J104" s="439">
        <v>11.0</v>
      </c>
      <c r="K104" s="649" t="s">
        <v>322</v>
      </c>
      <c r="L104" s="439" t="s">
        <v>395</v>
      </c>
      <c r="M104" s="330">
        <f t="shared" si="2"/>
        <v>712</v>
      </c>
      <c r="N104" s="210"/>
      <c r="O104" s="210"/>
      <c r="P104" s="210"/>
      <c r="Q104" s="210"/>
      <c r="R104" s="210"/>
      <c r="S104" s="210"/>
      <c r="T104" s="210"/>
      <c r="U104" s="210"/>
      <c r="V104" s="210"/>
      <c r="W104" s="210"/>
      <c r="X104" s="210"/>
      <c r="Y104" s="210"/>
      <c r="Z104" s="210"/>
    </row>
    <row r="105" ht="12.75" customHeight="1">
      <c r="A105" s="430">
        <v>10409.0</v>
      </c>
      <c r="B105" s="431" t="s">
        <v>11757</v>
      </c>
      <c r="C105" s="431">
        <v>2007.0</v>
      </c>
      <c r="D105" s="508">
        <v>39365.0</v>
      </c>
      <c r="E105" s="431" t="s">
        <v>11758</v>
      </c>
      <c r="F105" s="431" t="s">
        <v>11585</v>
      </c>
      <c r="G105" s="431" t="s">
        <v>712</v>
      </c>
      <c r="H105" s="431" t="s">
        <v>273</v>
      </c>
      <c r="I105" s="508">
        <v>40130.0</v>
      </c>
      <c r="J105" s="433">
        <v>11.0</v>
      </c>
      <c r="K105" s="649" t="s">
        <v>322</v>
      </c>
      <c r="L105" s="431" t="s">
        <v>395</v>
      </c>
      <c r="M105" s="327">
        <f t="shared" si="2"/>
        <v>765</v>
      </c>
      <c r="N105" s="210"/>
      <c r="O105" s="210"/>
      <c r="P105" s="210"/>
      <c r="Q105" s="210"/>
      <c r="R105" s="210"/>
      <c r="S105" s="210"/>
      <c r="T105" s="210"/>
      <c r="U105" s="210"/>
      <c r="V105" s="210"/>
      <c r="W105" s="210"/>
      <c r="X105" s="210"/>
      <c r="Y105" s="210"/>
      <c r="Z105" s="210"/>
    </row>
    <row r="106" ht="12.75" customHeight="1">
      <c r="A106" s="436">
        <v>10509.0</v>
      </c>
      <c r="B106" s="437" t="s">
        <v>11759</v>
      </c>
      <c r="C106" s="437">
        <v>2007.0</v>
      </c>
      <c r="D106" s="511">
        <v>39444.0</v>
      </c>
      <c r="E106" s="437" t="s">
        <v>11760</v>
      </c>
      <c r="F106" s="437" t="s">
        <v>11409</v>
      </c>
      <c r="G106" s="437" t="s">
        <v>806</v>
      </c>
      <c r="H106" s="437" t="s">
        <v>2117</v>
      </c>
      <c r="I106" s="511">
        <v>40135.0</v>
      </c>
      <c r="J106" s="439">
        <v>11.0</v>
      </c>
      <c r="K106" s="649" t="s">
        <v>322</v>
      </c>
      <c r="L106" s="439" t="s">
        <v>395</v>
      </c>
      <c r="M106" s="330">
        <f t="shared" si="2"/>
        <v>691</v>
      </c>
      <c r="N106" s="210"/>
      <c r="O106" s="210"/>
      <c r="P106" s="210"/>
      <c r="Q106" s="210"/>
      <c r="R106" s="210"/>
      <c r="S106" s="210"/>
      <c r="T106" s="210"/>
      <c r="U106" s="210"/>
      <c r="V106" s="210"/>
      <c r="W106" s="210"/>
      <c r="X106" s="210"/>
      <c r="Y106" s="210"/>
      <c r="Z106" s="210"/>
    </row>
    <row r="107" ht="12.75" customHeight="1">
      <c r="A107" s="430">
        <v>10609.0</v>
      </c>
      <c r="B107" s="431" t="s">
        <v>11761</v>
      </c>
      <c r="C107" s="431">
        <v>2007.0</v>
      </c>
      <c r="D107" s="508">
        <v>39372.0</v>
      </c>
      <c r="E107" s="431" t="s">
        <v>11762</v>
      </c>
      <c r="F107" s="431" t="s">
        <v>2451</v>
      </c>
      <c r="G107" s="431" t="s">
        <v>17</v>
      </c>
      <c r="H107" s="431" t="s">
        <v>11351</v>
      </c>
      <c r="I107" s="508">
        <v>40135.0</v>
      </c>
      <c r="J107" s="433">
        <v>11.0</v>
      </c>
      <c r="K107" s="649" t="s">
        <v>322</v>
      </c>
      <c r="L107" s="431" t="s">
        <v>395</v>
      </c>
      <c r="M107" s="327">
        <f t="shared" si="2"/>
        <v>763</v>
      </c>
      <c r="N107" s="210"/>
      <c r="O107" s="210"/>
      <c r="P107" s="210"/>
      <c r="Q107" s="210"/>
      <c r="R107" s="210"/>
      <c r="S107" s="210"/>
      <c r="T107" s="210"/>
      <c r="U107" s="210"/>
      <c r="V107" s="210"/>
      <c r="W107" s="210"/>
      <c r="X107" s="210"/>
      <c r="Y107" s="210"/>
      <c r="Z107" s="210"/>
    </row>
    <row r="108" ht="12.75" customHeight="1">
      <c r="A108" s="436">
        <v>10709.0</v>
      </c>
      <c r="B108" s="437" t="s">
        <v>11763</v>
      </c>
      <c r="C108" s="437">
        <v>2008.0</v>
      </c>
      <c r="D108" s="511">
        <v>39647.0</v>
      </c>
      <c r="E108" s="437" t="s">
        <v>11764</v>
      </c>
      <c r="F108" s="437" t="s">
        <v>1630</v>
      </c>
      <c r="G108" s="437" t="s">
        <v>712</v>
      </c>
      <c r="H108" s="437" t="s">
        <v>11765</v>
      </c>
      <c r="I108" s="511">
        <v>40136.0</v>
      </c>
      <c r="J108" s="439">
        <v>11.0</v>
      </c>
      <c r="K108" s="647" t="s">
        <v>293</v>
      </c>
      <c r="L108" s="439" t="s">
        <v>390</v>
      </c>
      <c r="M108" s="330">
        <f t="shared" si="2"/>
        <v>489</v>
      </c>
      <c r="N108" s="210"/>
      <c r="O108" s="210"/>
      <c r="P108" s="210"/>
      <c r="Q108" s="210"/>
      <c r="R108" s="210"/>
      <c r="S108" s="210"/>
      <c r="T108" s="210"/>
      <c r="U108" s="210"/>
      <c r="V108" s="210"/>
      <c r="W108" s="210"/>
      <c r="X108" s="210"/>
      <c r="Y108" s="210"/>
      <c r="Z108" s="210"/>
    </row>
    <row r="109" ht="12.75" customHeight="1">
      <c r="A109" s="430">
        <v>10809.0</v>
      </c>
      <c r="B109" s="431" t="s">
        <v>11766</v>
      </c>
      <c r="C109" s="431">
        <v>2008.0</v>
      </c>
      <c r="D109" s="508">
        <v>39769.0</v>
      </c>
      <c r="E109" s="431" t="s">
        <v>11767</v>
      </c>
      <c r="F109" s="431" t="s">
        <v>1011</v>
      </c>
      <c r="G109" s="431" t="s">
        <v>17</v>
      </c>
      <c r="H109" s="431" t="s">
        <v>2359</v>
      </c>
      <c r="I109" s="508">
        <v>40136.0</v>
      </c>
      <c r="J109" s="433">
        <v>11.0</v>
      </c>
      <c r="K109" s="647" t="s">
        <v>293</v>
      </c>
      <c r="L109" s="431" t="s">
        <v>395</v>
      </c>
      <c r="M109" s="327">
        <f t="shared" si="2"/>
        <v>367</v>
      </c>
      <c r="N109" s="210"/>
      <c r="O109" s="210"/>
      <c r="P109" s="210"/>
      <c r="Q109" s="210"/>
      <c r="R109" s="210"/>
      <c r="S109" s="210"/>
      <c r="T109" s="210"/>
      <c r="U109" s="210"/>
      <c r="V109" s="210"/>
      <c r="W109" s="210"/>
      <c r="X109" s="210"/>
      <c r="Y109" s="210"/>
      <c r="Z109" s="210"/>
    </row>
    <row r="110" ht="12.75" customHeight="1">
      <c r="A110" s="436">
        <v>10909.0</v>
      </c>
      <c r="B110" s="437" t="s">
        <v>11768</v>
      </c>
      <c r="C110" s="437">
        <v>2008.0</v>
      </c>
      <c r="D110" s="511">
        <v>39806.0</v>
      </c>
      <c r="E110" s="437" t="s">
        <v>11769</v>
      </c>
      <c r="F110" s="437" t="s">
        <v>11701</v>
      </c>
      <c r="G110" s="437" t="s">
        <v>712</v>
      </c>
      <c r="H110" s="437" t="s">
        <v>2359</v>
      </c>
      <c r="I110" s="511">
        <v>40137.0</v>
      </c>
      <c r="J110" s="439">
        <v>11.0</v>
      </c>
      <c r="K110" s="650" t="s">
        <v>309</v>
      </c>
      <c r="L110" s="439" t="s">
        <v>395</v>
      </c>
      <c r="M110" s="330">
        <f t="shared" si="2"/>
        <v>331</v>
      </c>
      <c r="N110" s="210"/>
      <c r="O110" s="210"/>
      <c r="P110" s="210"/>
      <c r="Q110" s="210"/>
      <c r="R110" s="210"/>
      <c r="S110" s="210"/>
      <c r="T110" s="210"/>
      <c r="U110" s="210"/>
      <c r="V110" s="210"/>
      <c r="W110" s="210"/>
      <c r="X110" s="210"/>
      <c r="Y110" s="210"/>
      <c r="Z110" s="210"/>
    </row>
    <row r="111" ht="12.75" customHeight="1">
      <c r="A111" s="430">
        <v>11009.0</v>
      </c>
      <c r="B111" s="431" t="s">
        <v>11770</v>
      </c>
      <c r="C111" s="431">
        <v>2007.0</v>
      </c>
      <c r="D111" s="508">
        <v>39444.0</v>
      </c>
      <c r="E111" s="431" t="s">
        <v>11771</v>
      </c>
      <c r="F111" s="431" t="s">
        <v>1120</v>
      </c>
      <c r="G111" s="431" t="s">
        <v>712</v>
      </c>
      <c r="H111" s="431" t="s">
        <v>11439</v>
      </c>
      <c r="I111" s="508">
        <v>40147.0</v>
      </c>
      <c r="J111" s="433">
        <v>11.0</v>
      </c>
      <c r="K111" s="649" t="s">
        <v>322</v>
      </c>
      <c r="L111" s="431" t="s">
        <v>395</v>
      </c>
      <c r="M111" s="327">
        <f t="shared" si="2"/>
        <v>703</v>
      </c>
      <c r="N111" s="210"/>
      <c r="O111" s="210"/>
      <c r="P111" s="210"/>
      <c r="Q111" s="210"/>
      <c r="R111" s="210"/>
      <c r="S111" s="210"/>
      <c r="T111" s="210"/>
      <c r="U111" s="210"/>
      <c r="V111" s="210"/>
      <c r="W111" s="210"/>
      <c r="X111" s="210"/>
      <c r="Y111" s="210"/>
      <c r="Z111" s="210"/>
    </row>
    <row r="112" ht="12.75" customHeight="1">
      <c r="A112" s="436">
        <v>11109.0</v>
      </c>
      <c r="B112" s="437" t="s">
        <v>11772</v>
      </c>
      <c r="C112" s="437">
        <v>2007.0</v>
      </c>
      <c r="D112" s="511">
        <v>39395.0</v>
      </c>
      <c r="E112" s="437" t="s">
        <v>11773</v>
      </c>
      <c r="F112" s="437" t="s">
        <v>11701</v>
      </c>
      <c r="G112" s="437" t="s">
        <v>17</v>
      </c>
      <c r="H112" s="437" t="s">
        <v>11335</v>
      </c>
      <c r="I112" s="511">
        <v>40149.0</v>
      </c>
      <c r="J112" s="439">
        <v>12.0</v>
      </c>
      <c r="K112" s="649" t="s">
        <v>322</v>
      </c>
      <c r="L112" s="439" t="s">
        <v>390</v>
      </c>
      <c r="M112" s="330">
        <f t="shared" si="2"/>
        <v>754</v>
      </c>
      <c r="N112" s="210"/>
      <c r="O112" s="210"/>
      <c r="P112" s="210"/>
      <c r="Q112" s="210"/>
      <c r="R112" s="210"/>
      <c r="S112" s="210"/>
      <c r="T112" s="210"/>
      <c r="U112" s="210"/>
      <c r="V112" s="210"/>
      <c r="W112" s="210"/>
      <c r="X112" s="210"/>
      <c r="Y112" s="210"/>
      <c r="Z112" s="210"/>
    </row>
    <row r="113" ht="12.75" customHeight="1">
      <c r="A113" s="430">
        <v>11209.0</v>
      </c>
      <c r="B113" s="431" t="s">
        <v>11774</v>
      </c>
      <c r="C113" s="431">
        <v>2006.0</v>
      </c>
      <c r="D113" s="508">
        <v>39035.0</v>
      </c>
      <c r="E113" s="431" t="s">
        <v>11775</v>
      </c>
      <c r="F113" s="431" t="s">
        <v>816</v>
      </c>
      <c r="G113" s="431" t="s">
        <v>806</v>
      </c>
      <c r="H113" s="431" t="s">
        <v>234</v>
      </c>
      <c r="I113" s="508">
        <v>40151.0</v>
      </c>
      <c r="J113" s="433">
        <v>12.0</v>
      </c>
      <c r="K113" s="647" t="s">
        <v>293</v>
      </c>
      <c r="L113" s="431" t="s">
        <v>395</v>
      </c>
      <c r="M113" s="327">
        <f t="shared" si="2"/>
        <v>1116</v>
      </c>
      <c r="N113" s="210"/>
      <c r="O113" s="210"/>
      <c r="P113" s="210"/>
      <c r="Q113" s="210"/>
      <c r="R113" s="210"/>
      <c r="S113" s="210"/>
      <c r="T113" s="210"/>
      <c r="U113" s="210"/>
      <c r="V113" s="210"/>
      <c r="W113" s="210"/>
      <c r="X113" s="210"/>
      <c r="Y113" s="210"/>
      <c r="Z113" s="210"/>
    </row>
    <row r="114" ht="12.75" customHeight="1">
      <c r="A114" s="436">
        <v>11309.0</v>
      </c>
      <c r="B114" s="437" t="s">
        <v>11776</v>
      </c>
      <c r="C114" s="437">
        <v>2008.0</v>
      </c>
      <c r="D114" s="511">
        <v>39553.0</v>
      </c>
      <c r="E114" s="437" t="s">
        <v>11777</v>
      </c>
      <c r="F114" s="437" t="s">
        <v>65</v>
      </c>
      <c r="G114" s="437" t="s">
        <v>17</v>
      </c>
      <c r="H114" s="437" t="s">
        <v>8508</v>
      </c>
      <c r="I114" s="511">
        <v>40151.0</v>
      </c>
      <c r="J114" s="439">
        <v>12.0</v>
      </c>
      <c r="K114" s="647" t="s">
        <v>293</v>
      </c>
      <c r="L114" s="439" t="s">
        <v>386</v>
      </c>
      <c r="M114" s="330">
        <f t="shared" si="2"/>
        <v>598</v>
      </c>
      <c r="N114" s="210"/>
      <c r="O114" s="210"/>
      <c r="P114" s="210"/>
      <c r="Q114" s="210"/>
      <c r="R114" s="210"/>
      <c r="S114" s="210"/>
      <c r="T114" s="210"/>
      <c r="U114" s="210"/>
      <c r="V114" s="210"/>
      <c r="W114" s="210"/>
      <c r="X114" s="210"/>
      <c r="Y114" s="210"/>
      <c r="Z114" s="210"/>
    </row>
    <row r="115" ht="12.75" customHeight="1">
      <c r="A115" s="430">
        <v>11409.0</v>
      </c>
      <c r="B115" s="431" t="s">
        <v>11778</v>
      </c>
      <c r="C115" s="431">
        <v>2008.0</v>
      </c>
      <c r="D115" s="508">
        <v>39695.0</v>
      </c>
      <c r="E115" s="431" t="s">
        <v>11779</v>
      </c>
      <c r="F115" s="431" t="s">
        <v>7528</v>
      </c>
      <c r="G115" s="431" t="s">
        <v>712</v>
      </c>
      <c r="H115" s="431" t="s">
        <v>941</v>
      </c>
      <c r="I115" s="508">
        <v>40154.0</v>
      </c>
      <c r="J115" s="433">
        <v>12.0</v>
      </c>
      <c r="K115" s="647" t="s">
        <v>293</v>
      </c>
      <c r="L115" s="431" t="s">
        <v>390</v>
      </c>
      <c r="M115" s="327">
        <f t="shared" si="2"/>
        <v>459</v>
      </c>
      <c r="N115" s="210"/>
      <c r="O115" s="210"/>
      <c r="P115" s="210"/>
      <c r="Q115" s="210"/>
      <c r="R115" s="210"/>
      <c r="S115" s="210"/>
      <c r="T115" s="210"/>
      <c r="U115" s="210"/>
      <c r="V115" s="210"/>
      <c r="W115" s="210"/>
      <c r="X115" s="210"/>
      <c r="Y115" s="210"/>
      <c r="Z115" s="210"/>
    </row>
    <row r="116" ht="12.75" customHeight="1">
      <c r="A116" s="436">
        <v>11509.0</v>
      </c>
      <c r="B116" s="437" t="s">
        <v>11780</v>
      </c>
      <c r="C116" s="437">
        <v>2008.0</v>
      </c>
      <c r="D116" s="511">
        <v>39709.0</v>
      </c>
      <c r="E116" s="437" t="s">
        <v>11781</v>
      </c>
      <c r="F116" s="437" t="s">
        <v>7528</v>
      </c>
      <c r="G116" s="437" t="s">
        <v>712</v>
      </c>
      <c r="H116" s="437" t="s">
        <v>941</v>
      </c>
      <c r="I116" s="511">
        <v>40154.0</v>
      </c>
      <c r="J116" s="439">
        <v>12.0</v>
      </c>
      <c r="K116" s="647" t="s">
        <v>293</v>
      </c>
      <c r="L116" s="439" t="s">
        <v>390</v>
      </c>
      <c r="M116" s="330">
        <f t="shared" si="2"/>
        <v>445</v>
      </c>
      <c r="N116" s="210"/>
      <c r="O116" s="210"/>
      <c r="P116" s="210"/>
      <c r="Q116" s="210"/>
      <c r="R116" s="210"/>
      <c r="S116" s="210"/>
      <c r="T116" s="210"/>
      <c r="U116" s="210"/>
      <c r="V116" s="210"/>
      <c r="W116" s="210"/>
      <c r="X116" s="210"/>
      <c r="Y116" s="210"/>
      <c r="Z116" s="210"/>
    </row>
    <row r="117" ht="12.75" customHeight="1">
      <c r="A117" s="430">
        <v>11609.0</v>
      </c>
      <c r="B117" s="431" t="s">
        <v>11782</v>
      </c>
      <c r="C117" s="431">
        <v>2007.0</v>
      </c>
      <c r="D117" s="508">
        <v>39443.0</v>
      </c>
      <c r="E117" s="431" t="s">
        <v>11783</v>
      </c>
      <c r="F117" s="431" t="s">
        <v>1630</v>
      </c>
      <c r="G117" s="431" t="s">
        <v>712</v>
      </c>
      <c r="H117" s="431" t="s">
        <v>273</v>
      </c>
      <c r="I117" s="508">
        <v>40154.0</v>
      </c>
      <c r="J117" s="433">
        <v>12.0</v>
      </c>
      <c r="K117" s="649" t="s">
        <v>322</v>
      </c>
      <c r="L117" s="431" t="s">
        <v>395</v>
      </c>
      <c r="M117" s="327">
        <f t="shared" si="2"/>
        <v>711</v>
      </c>
      <c r="N117" s="210"/>
      <c r="O117" s="210"/>
      <c r="P117" s="210"/>
      <c r="Q117" s="210"/>
      <c r="R117" s="210"/>
      <c r="S117" s="210"/>
      <c r="T117" s="210"/>
      <c r="U117" s="210"/>
      <c r="V117" s="210"/>
      <c r="W117" s="210"/>
      <c r="X117" s="210"/>
      <c r="Y117" s="210"/>
      <c r="Z117" s="210"/>
    </row>
    <row r="118" ht="12.75" customHeight="1">
      <c r="A118" s="436">
        <v>11709.0</v>
      </c>
      <c r="B118" s="437" t="s">
        <v>11784</v>
      </c>
      <c r="C118" s="437">
        <v>2008.0</v>
      </c>
      <c r="D118" s="511">
        <v>39547.0</v>
      </c>
      <c r="E118" s="437" t="s">
        <v>11785</v>
      </c>
      <c r="F118" s="437" t="s">
        <v>1076</v>
      </c>
      <c r="G118" s="437" t="s">
        <v>712</v>
      </c>
      <c r="H118" s="437" t="s">
        <v>941</v>
      </c>
      <c r="I118" s="511">
        <v>40154.0</v>
      </c>
      <c r="J118" s="439">
        <v>12.0</v>
      </c>
      <c r="K118" s="647" t="s">
        <v>293</v>
      </c>
      <c r="L118" s="439" t="s">
        <v>390</v>
      </c>
      <c r="M118" s="330">
        <f t="shared" si="2"/>
        <v>607</v>
      </c>
      <c r="N118" s="210"/>
      <c r="O118" s="210"/>
      <c r="P118" s="210"/>
      <c r="Q118" s="210"/>
      <c r="R118" s="210"/>
      <c r="S118" s="210"/>
      <c r="T118" s="210"/>
      <c r="U118" s="210"/>
      <c r="V118" s="210"/>
      <c r="W118" s="210"/>
      <c r="X118" s="210"/>
      <c r="Y118" s="210"/>
      <c r="Z118" s="210"/>
    </row>
    <row r="119" ht="12.75" customHeight="1">
      <c r="A119" s="430">
        <v>11809.0</v>
      </c>
      <c r="B119" s="431" t="s">
        <v>11786</v>
      </c>
      <c r="C119" s="431">
        <v>2008.0</v>
      </c>
      <c r="D119" s="508">
        <v>39695.0</v>
      </c>
      <c r="E119" s="431" t="s">
        <v>11787</v>
      </c>
      <c r="F119" s="431" t="s">
        <v>6945</v>
      </c>
      <c r="G119" s="431" t="s">
        <v>712</v>
      </c>
      <c r="H119" s="431" t="s">
        <v>11668</v>
      </c>
      <c r="I119" s="508">
        <v>40156.0</v>
      </c>
      <c r="J119" s="433">
        <v>12.0</v>
      </c>
      <c r="K119" s="649" t="s">
        <v>322</v>
      </c>
      <c r="L119" s="431" t="s">
        <v>395</v>
      </c>
      <c r="M119" s="327">
        <f t="shared" si="2"/>
        <v>461</v>
      </c>
      <c r="N119" s="210"/>
      <c r="O119" s="210"/>
      <c r="P119" s="210"/>
      <c r="Q119" s="210"/>
      <c r="R119" s="210"/>
      <c r="S119" s="210"/>
      <c r="T119" s="210"/>
      <c r="U119" s="210"/>
      <c r="V119" s="210"/>
      <c r="W119" s="210"/>
      <c r="X119" s="210"/>
      <c r="Y119" s="210"/>
      <c r="Z119" s="210"/>
    </row>
    <row r="120" ht="12.75" customHeight="1">
      <c r="A120" s="436">
        <v>11909.0</v>
      </c>
      <c r="B120" s="437" t="s">
        <v>11788</v>
      </c>
      <c r="C120" s="437">
        <v>2008.0</v>
      </c>
      <c r="D120" s="511">
        <v>39700.0</v>
      </c>
      <c r="E120" s="437" t="s">
        <v>11789</v>
      </c>
      <c r="F120" s="437" t="s">
        <v>6945</v>
      </c>
      <c r="G120" s="437" t="s">
        <v>712</v>
      </c>
      <c r="H120" s="437" t="s">
        <v>11668</v>
      </c>
      <c r="I120" s="511">
        <v>40156.0</v>
      </c>
      <c r="J120" s="439">
        <v>12.0</v>
      </c>
      <c r="K120" s="649" t="s">
        <v>322</v>
      </c>
      <c r="L120" s="439" t="s">
        <v>395</v>
      </c>
      <c r="M120" s="330">
        <f t="shared" si="2"/>
        <v>456</v>
      </c>
      <c r="N120" s="210"/>
      <c r="O120" s="210"/>
      <c r="P120" s="210"/>
      <c r="Q120" s="210"/>
      <c r="R120" s="210"/>
      <c r="S120" s="210"/>
      <c r="T120" s="210"/>
      <c r="U120" s="210"/>
      <c r="V120" s="210"/>
      <c r="W120" s="210"/>
      <c r="X120" s="210"/>
      <c r="Y120" s="210"/>
      <c r="Z120" s="210"/>
    </row>
    <row r="121" ht="12.75" customHeight="1">
      <c r="A121" s="430">
        <v>12009.0</v>
      </c>
      <c r="B121" s="431" t="s">
        <v>11790</v>
      </c>
      <c r="C121" s="431">
        <v>2008.0</v>
      </c>
      <c r="D121" s="508">
        <v>39587.0</v>
      </c>
      <c r="E121" s="431" t="s">
        <v>11791</v>
      </c>
      <c r="F121" s="431" t="s">
        <v>1114</v>
      </c>
      <c r="G121" s="431" t="s">
        <v>712</v>
      </c>
      <c r="H121" s="431" t="s">
        <v>11479</v>
      </c>
      <c r="I121" s="508">
        <v>40157.0</v>
      </c>
      <c r="J121" s="433">
        <v>12.0</v>
      </c>
      <c r="K121" s="647" t="s">
        <v>293</v>
      </c>
      <c r="L121" s="431" t="s">
        <v>390</v>
      </c>
      <c r="M121" s="327">
        <f t="shared" si="2"/>
        <v>570</v>
      </c>
      <c r="N121" s="210"/>
      <c r="O121" s="210"/>
      <c r="P121" s="210"/>
      <c r="Q121" s="210"/>
      <c r="R121" s="210"/>
      <c r="S121" s="210"/>
      <c r="T121" s="210"/>
      <c r="U121" s="210"/>
      <c r="V121" s="210"/>
      <c r="W121" s="210"/>
      <c r="X121" s="210"/>
      <c r="Y121" s="210"/>
      <c r="Z121" s="210"/>
    </row>
    <row r="122" ht="12.75" customHeight="1">
      <c r="A122" s="436">
        <v>12109.0</v>
      </c>
      <c r="B122" s="437" t="s">
        <v>11792</v>
      </c>
      <c r="C122" s="437">
        <v>2007.0</v>
      </c>
      <c r="D122" s="511">
        <v>39205.0</v>
      </c>
      <c r="E122" s="437" t="s">
        <v>11793</v>
      </c>
      <c r="F122" s="437" t="s">
        <v>2825</v>
      </c>
      <c r="G122" s="437" t="s">
        <v>712</v>
      </c>
      <c r="H122" s="437" t="s">
        <v>11281</v>
      </c>
      <c r="I122" s="511">
        <v>40157.0</v>
      </c>
      <c r="J122" s="439">
        <v>12.0</v>
      </c>
      <c r="K122" s="649" t="s">
        <v>322</v>
      </c>
      <c r="L122" s="439" t="s">
        <v>395</v>
      </c>
      <c r="M122" s="330">
        <f t="shared" si="2"/>
        <v>952</v>
      </c>
      <c r="N122" s="210"/>
      <c r="O122" s="210"/>
      <c r="P122" s="210"/>
      <c r="Q122" s="210"/>
      <c r="R122" s="210"/>
      <c r="S122" s="210"/>
      <c r="T122" s="210"/>
      <c r="U122" s="210"/>
      <c r="V122" s="210"/>
      <c r="W122" s="210"/>
      <c r="X122" s="210"/>
      <c r="Y122" s="210"/>
      <c r="Z122" s="210"/>
    </row>
    <row r="123" ht="12.75" customHeight="1">
      <c r="A123" s="430">
        <v>12209.0</v>
      </c>
      <c r="B123" s="431" t="s">
        <v>11794</v>
      </c>
      <c r="C123" s="431">
        <v>2008.0</v>
      </c>
      <c r="D123" s="508">
        <v>39616.0</v>
      </c>
      <c r="E123" s="431" t="s">
        <v>11795</v>
      </c>
      <c r="F123" s="431" t="s">
        <v>11475</v>
      </c>
      <c r="G123" s="431" t="s">
        <v>17</v>
      </c>
      <c r="H123" s="431" t="s">
        <v>11439</v>
      </c>
      <c r="I123" s="508">
        <v>40157.0</v>
      </c>
      <c r="J123" s="433">
        <v>12.0</v>
      </c>
      <c r="K123" s="649" t="s">
        <v>322</v>
      </c>
      <c r="L123" s="431" t="s">
        <v>395</v>
      </c>
      <c r="M123" s="327">
        <f t="shared" si="2"/>
        <v>541</v>
      </c>
      <c r="N123" s="210"/>
      <c r="O123" s="210"/>
      <c r="P123" s="210"/>
      <c r="Q123" s="210"/>
      <c r="R123" s="210"/>
      <c r="S123" s="210"/>
      <c r="T123" s="210"/>
      <c r="U123" s="210"/>
      <c r="V123" s="210"/>
      <c r="W123" s="210"/>
      <c r="X123" s="210"/>
      <c r="Y123" s="210"/>
      <c r="Z123" s="210"/>
    </row>
    <row r="124" ht="12.75" customHeight="1">
      <c r="A124" s="436">
        <v>12309.0</v>
      </c>
      <c r="B124" s="437" t="s">
        <v>11796</v>
      </c>
      <c r="C124" s="437">
        <v>2006.0</v>
      </c>
      <c r="D124" s="511">
        <v>39021.0</v>
      </c>
      <c r="E124" s="437" t="s">
        <v>11797</v>
      </c>
      <c r="F124" s="437" t="s">
        <v>11585</v>
      </c>
      <c r="G124" s="437" t="s">
        <v>712</v>
      </c>
      <c r="H124" s="437" t="s">
        <v>11439</v>
      </c>
      <c r="I124" s="511">
        <v>40157.0</v>
      </c>
      <c r="J124" s="439">
        <v>12.0</v>
      </c>
      <c r="K124" s="650" t="s">
        <v>309</v>
      </c>
      <c r="L124" s="439" t="s">
        <v>395</v>
      </c>
      <c r="M124" s="330">
        <f t="shared" si="2"/>
        <v>1136</v>
      </c>
      <c r="N124" s="210"/>
      <c r="O124" s="210"/>
      <c r="P124" s="210"/>
      <c r="Q124" s="210"/>
      <c r="R124" s="210"/>
      <c r="S124" s="210"/>
      <c r="T124" s="210"/>
      <c r="U124" s="210"/>
      <c r="V124" s="210"/>
      <c r="W124" s="210"/>
      <c r="X124" s="210"/>
      <c r="Y124" s="210"/>
      <c r="Z124" s="210"/>
    </row>
    <row r="125" ht="12.75" customHeight="1">
      <c r="A125" s="430">
        <v>12409.0</v>
      </c>
      <c r="B125" s="431" t="s">
        <v>11798</v>
      </c>
      <c r="C125" s="431">
        <v>2008.0</v>
      </c>
      <c r="D125" s="508">
        <v>39680.0</v>
      </c>
      <c r="E125" s="431" t="s">
        <v>11799</v>
      </c>
      <c r="F125" s="431" t="s">
        <v>1630</v>
      </c>
      <c r="G125" s="431" t="s">
        <v>17</v>
      </c>
      <c r="H125" s="431" t="s">
        <v>8508</v>
      </c>
      <c r="I125" s="508">
        <v>40157.0</v>
      </c>
      <c r="J125" s="433">
        <v>12.0</v>
      </c>
      <c r="K125" s="647" t="s">
        <v>293</v>
      </c>
      <c r="L125" s="431" t="s">
        <v>390</v>
      </c>
      <c r="M125" s="327">
        <f t="shared" si="2"/>
        <v>477</v>
      </c>
      <c r="N125" s="210"/>
      <c r="O125" s="210"/>
      <c r="P125" s="210"/>
      <c r="Q125" s="210"/>
      <c r="R125" s="210"/>
      <c r="S125" s="210"/>
      <c r="T125" s="210"/>
      <c r="U125" s="210"/>
      <c r="V125" s="210"/>
      <c r="W125" s="210"/>
      <c r="X125" s="210"/>
      <c r="Y125" s="210"/>
      <c r="Z125" s="210"/>
    </row>
    <row r="126" ht="12.75" customHeight="1">
      <c r="A126" s="436">
        <v>12509.0</v>
      </c>
      <c r="B126" s="437" t="s">
        <v>11800</v>
      </c>
      <c r="C126" s="437">
        <v>2005.0</v>
      </c>
      <c r="D126" s="511">
        <v>38629.0</v>
      </c>
      <c r="E126" s="437" t="s">
        <v>11801</v>
      </c>
      <c r="F126" s="437" t="s">
        <v>3208</v>
      </c>
      <c r="G126" s="437" t="s">
        <v>712</v>
      </c>
      <c r="H126" s="437" t="s">
        <v>11802</v>
      </c>
      <c r="I126" s="511">
        <v>40158.0</v>
      </c>
      <c r="J126" s="439">
        <v>12.0</v>
      </c>
      <c r="K126" s="647" t="s">
        <v>293</v>
      </c>
      <c r="L126" s="439" t="s">
        <v>390</v>
      </c>
      <c r="M126" s="330">
        <f t="shared" si="2"/>
        <v>1529</v>
      </c>
      <c r="N126" s="210"/>
      <c r="O126" s="210"/>
      <c r="P126" s="210"/>
      <c r="Q126" s="210"/>
      <c r="R126" s="210"/>
      <c r="S126" s="210"/>
      <c r="T126" s="210"/>
      <c r="U126" s="210"/>
      <c r="V126" s="210"/>
      <c r="W126" s="210"/>
      <c r="X126" s="210"/>
      <c r="Y126" s="210"/>
      <c r="Z126" s="210"/>
    </row>
    <row r="127" ht="12.75" customHeight="1">
      <c r="A127" s="430">
        <v>12609.0</v>
      </c>
      <c r="B127" s="431" t="s">
        <v>11803</v>
      </c>
      <c r="C127" s="431">
        <v>2001.0</v>
      </c>
      <c r="D127" s="508">
        <v>37252.0</v>
      </c>
      <c r="E127" s="431" t="s">
        <v>11804</v>
      </c>
      <c r="F127" s="431" t="s">
        <v>11701</v>
      </c>
      <c r="G127" s="431" t="s">
        <v>806</v>
      </c>
      <c r="H127" s="431" t="s">
        <v>3328</v>
      </c>
      <c r="I127" s="508">
        <v>40161.0</v>
      </c>
      <c r="J127" s="433">
        <v>12.0</v>
      </c>
      <c r="K127" s="647" t="s">
        <v>293</v>
      </c>
      <c r="L127" s="431" t="s">
        <v>395</v>
      </c>
      <c r="M127" s="327">
        <f t="shared" si="2"/>
        <v>2909</v>
      </c>
      <c r="N127" s="210"/>
      <c r="O127" s="210"/>
      <c r="P127" s="210"/>
      <c r="Q127" s="210"/>
      <c r="R127" s="210"/>
      <c r="S127" s="210"/>
      <c r="T127" s="210"/>
      <c r="U127" s="210"/>
      <c r="V127" s="210"/>
      <c r="W127" s="210"/>
      <c r="X127" s="210"/>
      <c r="Y127" s="210"/>
      <c r="Z127" s="210"/>
    </row>
    <row r="128" ht="12.75" customHeight="1">
      <c r="A128" s="436">
        <v>12709.0</v>
      </c>
      <c r="B128" s="437" t="s">
        <v>11805</v>
      </c>
      <c r="C128" s="437">
        <v>2006.0</v>
      </c>
      <c r="D128" s="511">
        <v>39065.0</v>
      </c>
      <c r="E128" s="437" t="s">
        <v>11806</v>
      </c>
      <c r="F128" s="437" t="s">
        <v>11701</v>
      </c>
      <c r="G128" s="437" t="s">
        <v>806</v>
      </c>
      <c r="H128" s="437" t="s">
        <v>3328</v>
      </c>
      <c r="I128" s="511">
        <v>40161.0</v>
      </c>
      <c r="J128" s="439">
        <v>12.0</v>
      </c>
      <c r="K128" s="647" t="s">
        <v>293</v>
      </c>
      <c r="L128" s="439" t="s">
        <v>395</v>
      </c>
      <c r="M128" s="330">
        <f t="shared" si="2"/>
        <v>1096</v>
      </c>
      <c r="N128" s="210"/>
      <c r="O128" s="210"/>
      <c r="P128" s="210"/>
      <c r="Q128" s="210"/>
      <c r="R128" s="210"/>
      <c r="S128" s="210"/>
      <c r="T128" s="210"/>
      <c r="U128" s="210"/>
      <c r="V128" s="210"/>
      <c r="W128" s="210"/>
      <c r="X128" s="210"/>
      <c r="Y128" s="210"/>
      <c r="Z128" s="210"/>
    </row>
    <row r="129" ht="12.75" customHeight="1">
      <c r="A129" s="430">
        <v>12809.0</v>
      </c>
      <c r="B129" s="431" t="s">
        <v>11807</v>
      </c>
      <c r="C129" s="431">
        <v>2007.0</v>
      </c>
      <c r="D129" s="508">
        <v>39198.0</v>
      </c>
      <c r="E129" s="431" t="s">
        <v>11808</v>
      </c>
      <c r="F129" s="635" t="s">
        <v>11809</v>
      </c>
      <c r="G129" s="431" t="s">
        <v>725</v>
      </c>
      <c r="H129" s="431" t="s">
        <v>11810</v>
      </c>
      <c r="I129" s="508">
        <v>40162.0</v>
      </c>
      <c r="J129" s="433">
        <v>12.0</v>
      </c>
      <c r="K129" s="648" t="s">
        <v>344</v>
      </c>
      <c r="L129" s="431" t="s">
        <v>399</v>
      </c>
      <c r="M129" s="327">
        <f t="shared" si="2"/>
        <v>964</v>
      </c>
      <c r="N129" s="210"/>
      <c r="O129" s="210"/>
      <c r="P129" s="210"/>
      <c r="Q129" s="210"/>
      <c r="R129" s="210"/>
      <c r="S129" s="210"/>
      <c r="T129" s="210"/>
      <c r="U129" s="210"/>
      <c r="V129" s="210"/>
      <c r="W129" s="210"/>
      <c r="X129" s="210"/>
      <c r="Y129" s="210"/>
      <c r="Z129" s="210"/>
    </row>
    <row r="130" ht="12.75" customHeight="1">
      <c r="A130" s="436">
        <v>12909.0</v>
      </c>
      <c r="B130" s="437" t="s">
        <v>11811</v>
      </c>
      <c r="C130" s="437">
        <v>2008.0</v>
      </c>
      <c r="D130" s="511">
        <v>39742.0</v>
      </c>
      <c r="E130" s="437" t="s">
        <v>11812</v>
      </c>
      <c r="F130" s="437" t="s">
        <v>816</v>
      </c>
      <c r="G130" s="437" t="s">
        <v>712</v>
      </c>
      <c r="H130" s="437" t="s">
        <v>11479</v>
      </c>
      <c r="I130" s="511">
        <v>40163.0</v>
      </c>
      <c r="J130" s="439">
        <v>12.0</v>
      </c>
      <c r="K130" s="647" t="s">
        <v>293</v>
      </c>
      <c r="L130" s="439" t="s">
        <v>390</v>
      </c>
      <c r="M130" s="330">
        <f t="shared" si="2"/>
        <v>421</v>
      </c>
      <c r="N130" s="210"/>
      <c r="O130" s="210"/>
      <c r="P130" s="210"/>
      <c r="Q130" s="210"/>
      <c r="R130" s="210"/>
      <c r="S130" s="210"/>
      <c r="T130" s="210"/>
      <c r="U130" s="210"/>
      <c r="V130" s="210"/>
      <c r="W130" s="210"/>
      <c r="X130" s="210"/>
      <c r="Y130" s="210"/>
      <c r="Z130" s="210"/>
    </row>
    <row r="131" ht="12.75" customHeight="1">
      <c r="A131" s="430">
        <v>13009.0</v>
      </c>
      <c r="B131" s="431" t="s">
        <v>11813</v>
      </c>
      <c r="C131" s="431">
        <v>2008.0</v>
      </c>
      <c r="D131" s="508">
        <v>39594.0</v>
      </c>
      <c r="E131" s="431" t="s">
        <v>11814</v>
      </c>
      <c r="F131" s="431" t="s">
        <v>2451</v>
      </c>
      <c r="G131" s="431" t="s">
        <v>17</v>
      </c>
      <c r="H131" s="431" t="s">
        <v>11467</v>
      </c>
      <c r="I131" s="508">
        <v>40168.0</v>
      </c>
      <c r="J131" s="433">
        <v>12.0</v>
      </c>
      <c r="K131" s="649" t="s">
        <v>322</v>
      </c>
      <c r="L131" s="431" t="s">
        <v>395</v>
      </c>
      <c r="M131" s="327">
        <f t="shared" si="2"/>
        <v>574</v>
      </c>
      <c r="N131" s="210"/>
      <c r="O131" s="210"/>
      <c r="P131" s="210"/>
      <c r="Q131" s="210"/>
      <c r="R131" s="210"/>
      <c r="S131" s="210"/>
      <c r="T131" s="210"/>
      <c r="U131" s="210"/>
      <c r="V131" s="210"/>
      <c r="W131" s="210"/>
      <c r="X131" s="210"/>
      <c r="Y131" s="210"/>
      <c r="Z131" s="210"/>
    </row>
    <row r="132" ht="12.75" customHeight="1">
      <c r="A132" s="436">
        <v>13109.0</v>
      </c>
      <c r="B132" s="437" t="s">
        <v>11815</v>
      </c>
      <c r="C132" s="437">
        <v>2008.0</v>
      </c>
      <c r="D132" s="511">
        <v>39605.0</v>
      </c>
      <c r="E132" s="437" t="s">
        <v>11816</v>
      </c>
      <c r="F132" s="437" t="s">
        <v>2451</v>
      </c>
      <c r="G132" s="437" t="s">
        <v>17</v>
      </c>
      <c r="H132" s="437" t="s">
        <v>11479</v>
      </c>
      <c r="I132" s="511">
        <v>40168.0</v>
      </c>
      <c r="J132" s="439">
        <v>12.0</v>
      </c>
      <c r="K132" s="649" t="s">
        <v>322</v>
      </c>
      <c r="L132" s="439" t="s">
        <v>395</v>
      </c>
      <c r="M132" s="330">
        <f t="shared" si="2"/>
        <v>563</v>
      </c>
      <c r="N132" s="210"/>
      <c r="O132" s="210"/>
      <c r="P132" s="210"/>
      <c r="Q132" s="210"/>
      <c r="R132" s="210"/>
      <c r="S132" s="210"/>
      <c r="T132" s="210"/>
      <c r="U132" s="210"/>
      <c r="V132" s="210"/>
      <c r="W132" s="210"/>
      <c r="X132" s="210"/>
      <c r="Y132" s="210"/>
      <c r="Z132" s="210"/>
    </row>
    <row r="133" ht="12.75" customHeight="1">
      <c r="A133" s="430">
        <v>13209.0</v>
      </c>
      <c r="B133" s="431" t="s">
        <v>11817</v>
      </c>
      <c r="C133" s="431">
        <v>2008.0</v>
      </c>
      <c r="D133" s="508">
        <v>39783.0</v>
      </c>
      <c r="E133" s="431" t="s">
        <v>11818</v>
      </c>
      <c r="F133" s="431" t="s">
        <v>2451</v>
      </c>
      <c r="G133" s="431" t="s">
        <v>17</v>
      </c>
      <c r="H133" s="431" t="s">
        <v>373</v>
      </c>
      <c r="I133" s="508">
        <v>40168.0</v>
      </c>
      <c r="J133" s="433">
        <v>12.0</v>
      </c>
      <c r="K133" s="649" t="s">
        <v>322</v>
      </c>
      <c r="L133" s="431" t="s">
        <v>395</v>
      </c>
      <c r="M133" s="327">
        <f t="shared" si="2"/>
        <v>385</v>
      </c>
      <c r="N133" s="210"/>
      <c r="O133" s="210"/>
      <c r="P133" s="210"/>
      <c r="Q133" s="210"/>
      <c r="R133" s="210"/>
      <c r="S133" s="210"/>
      <c r="T133" s="210"/>
      <c r="U133" s="210"/>
      <c r="V133" s="210"/>
      <c r="W133" s="210"/>
      <c r="X133" s="210"/>
      <c r="Y133" s="210"/>
      <c r="Z133" s="210"/>
    </row>
    <row r="134" ht="12.75" customHeight="1">
      <c r="A134" s="436">
        <v>13309.0</v>
      </c>
      <c r="B134" s="437" t="s">
        <v>11819</v>
      </c>
      <c r="C134" s="437">
        <v>2007.0</v>
      </c>
      <c r="D134" s="511">
        <v>39311.0</v>
      </c>
      <c r="E134" s="437" t="s">
        <v>11820</v>
      </c>
      <c r="F134" s="437" t="s">
        <v>9189</v>
      </c>
      <c r="G134" s="437" t="s">
        <v>712</v>
      </c>
      <c r="H134" s="437" t="s">
        <v>56</v>
      </c>
      <c r="I134" s="511">
        <v>40168.0</v>
      </c>
      <c r="J134" s="439">
        <v>12.0</v>
      </c>
      <c r="K134" s="647" t="s">
        <v>293</v>
      </c>
      <c r="L134" s="439" t="s">
        <v>390</v>
      </c>
      <c r="M134" s="330">
        <f t="shared" si="2"/>
        <v>857</v>
      </c>
      <c r="N134" s="210"/>
      <c r="O134" s="210"/>
      <c r="P134" s="210"/>
      <c r="Q134" s="210"/>
      <c r="R134" s="210"/>
      <c r="S134" s="210"/>
      <c r="T134" s="210"/>
      <c r="U134" s="210"/>
      <c r="V134" s="210"/>
      <c r="W134" s="210"/>
      <c r="X134" s="210"/>
      <c r="Y134" s="210"/>
      <c r="Z134" s="210"/>
    </row>
    <row r="135" ht="12.75" customHeight="1">
      <c r="A135" s="430">
        <v>13409.0</v>
      </c>
      <c r="B135" s="431" t="s">
        <v>11821</v>
      </c>
      <c r="C135" s="431">
        <v>2006.0</v>
      </c>
      <c r="D135" s="508">
        <v>38981.0</v>
      </c>
      <c r="E135" s="431" t="s">
        <v>11822</v>
      </c>
      <c r="F135" s="431" t="s">
        <v>11585</v>
      </c>
      <c r="G135" s="431" t="s">
        <v>712</v>
      </c>
      <c r="H135" s="431" t="s">
        <v>5372</v>
      </c>
      <c r="I135" s="508">
        <v>40168.0</v>
      </c>
      <c r="J135" s="433">
        <v>12.0</v>
      </c>
      <c r="K135" s="649" t="s">
        <v>322</v>
      </c>
      <c r="L135" s="431" t="s">
        <v>390</v>
      </c>
      <c r="M135" s="327">
        <f t="shared" si="2"/>
        <v>1187</v>
      </c>
      <c r="N135" s="210"/>
      <c r="O135" s="210"/>
      <c r="P135" s="210"/>
      <c r="Q135" s="210"/>
      <c r="R135" s="210"/>
      <c r="S135" s="210"/>
      <c r="T135" s="210"/>
      <c r="U135" s="210"/>
      <c r="V135" s="210"/>
      <c r="W135" s="210"/>
      <c r="X135" s="210"/>
      <c r="Y135" s="210"/>
      <c r="Z135" s="210"/>
    </row>
    <row r="136" ht="12.75" customHeight="1">
      <c r="A136" s="436">
        <v>13509.0</v>
      </c>
      <c r="B136" s="437" t="s">
        <v>11823</v>
      </c>
      <c r="C136" s="437">
        <v>2006.0</v>
      </c>
      <c r="D136" s="511">
        <v>39017.0</v>
      </c>
      <c r="E136" s="437" t="s">
        <v>11824</v>
      </c>
      <c r="F136" s="437" t="s">
        <v>11825</v>
      </c>
      <c r="G136" s="437" t="s">
        <v>707</v>
      </c>
      <c r="H136" s="437" t="s">
        <v>11261</v>
      </c>
      <c r="I136" s="511">
        <v>40171.0</v>
      </c>
      <c r="J136" s="439">
        <v>12.0</v>
      </c>
      <c r="K136" s="647" t="s">
        <v>293</v>
      </c>
      <c r="L136" s="439" t="s">
        <v>390</v>
      </c>
      <c r="M136" s="330">
        <f t="shared" si="2"/>
        <v>1154</v>
      </c>
      <c r="N136" s="210"/>
      <c r="O136" s="210"/>
      <c r="P136" s="210"/>
      <c r="Q136" s="210"/>
      <c r="R136" s="210"/>
      <c r="S136" s="210"/>
      <c r="T136" s="210"/>
      <c r="U136" s="210"/>
      <c r="V136" s="210"/>
      <c r="W136" s="210"/>
      <c r="X136" s="210"/>
      <c r="Y136" s="210"/>
      <c r="Z136" s="210"/>
    </row>
    <row r="137" ht="12.75" customHeight="1">
      <c r="A137" s="430">
        <v>13609.0</v>
      </c>
      <c r="B137" s="431" t="s">
        <v>11826</v>
      </c>
      <c r="C137" s="431">
        <v>2006.0</v>
      </c>
      <c r="D137" s="508">
        <v>38875.0</v>
      </c>
      <c r="E137" s="431" t="s">
        <v>11827</v>
      </c>
      <c r="F137" s="431" t="s">
        <v>1349</v>
      </c>
      <c r="G137" s="431" t="s">
        <v>806</v>
      </c>
      <c r="H137" s="431" t="s">
        <v>11261</v>
      </c>
      <c r="I137" s="508">
        <v>40176.0</v>
      </c>
      <c r="J137" s="433">
        <v>12.0</v>
      </c>
      <c r="K137" s="650" t="s">
        <v>309</v>
      </c>
      <c r="L137" s="431" t="s">
        <v>395</v>
      </c>
      <c r="M137" s="327">
        <f t="shared" si="2"/>
        <v>1301</v>
      </c>
      <c r="N137" s="210"/>
      <c r="O137" s="210"/>
      <c r="P137" s="210"/>
      <c r="Q137" s="210"/>
      <c r="R137" s="210"/>
      <c r="S137" s="210"/>
      <c r="T137" s="210"/>
      <c r="U137" s="210"/>
      <c r="V137" s="210"/>
      <c r="W137" s="210"/>
      <c r="X137" s="210"/>
      <c r="Y137" s="210"/>
      <c r="Z137" s="210"/>
    </row>
    <row r="138" ht="12.75" customHeight="1">
      <c r="A138" s="436">
        <v>13709.0</v>
      </c>
      <c r="B138" s="437" t="s">
        <v>11828</v>
      </c>
      <c r="C138" s="437">
        <v>2006.0</v>
      </c>
      <c r="D138" s="511">
        <v>38849.0</v>
      </c>
      <c r="E138" s="437" t="s">
        <v>11829</v>
      </c>
      <c r="F138" s="437" t="s">
        <v>364</v>
      </c>
      <c r="G138" s="437" t="s">
        <v>712</v>
      </c>
      <c r="H138" s="437" t="s">
        <v>11240</v>
      </c>
      <c r="I138" s="511">
        <v>40177.0</v>
      </c>
      <c r="J138" s="439">
        <v>12.0</v>
      </c>
      <c r="K138" s="649" t="s">
        <v>322</v>
      </c>
      <c r="L138" s="439" t="s">
        <v>390</v>
      </c>
      <c r="M138" s="330">
        <f t="shared" si="2"/>
        <v>1328</v>
      </c>
      <c r="N138" s="210"/>
      <c r="O138" s="210"/>
      <c r="P138" s="210"/>
      <c r="Q138" s="210"/>
      <c r="R138" s="210"/>
      <c r="S138" s="210"/>
      <c r="T138" s="210"/>
      <c r="U138" s="210"/>
      <c r="V138" s="210"/>
      <c r="W138" s="210"/>
      <c r="X138" s="210"/>
      <c r="Y138" s="210"/>
      <c r="Z138" s="210"/>
    </row>
    <row r="139" ht="12.75" customHeight="1">
      <c r="A139" s="430">
        <v>13809.0</v>
      </c>
      <c r="B139" s="431" t="s">
        <v>11830</v>
      </c>
      <c r="C139" s="431">
        <v>2005.0</v>
      </c>
      <c r="D139" s="508">
        <v>38712.0</v>
      </c>
      <c r="E139" s="431" t="s">
        <v>11831</v>
      </c>
      <c r="F139" s="431" t="s">
        <v>3442</v>
      </c>
      <c r="G139" s="431" t="s">
        <v>712</v>
      </c>
      <c r="H139" s="431" t="s">
        <v>11240</v>
      </c>
      <c r="I139" s="508">
        <v>40177.0</v>
      </c>
      <c r="J139" s="433">
        <v>12.0</v>
      </c>
      <c r="K139" s="650" t="s">
        <v>309</v>
      </c>
      <c r="L139" s="431" t="s">
        <v>390</v>
      </c>
      <c r="M139" s="327">
        <f t="shared" si="2"/>
        <v>1465</v>
      </c>
      <c r="N139" s="210"/>
      <c r="O139" s="210"/>
      <c r="P139" s="210"/>
      <c r="Q139" s="210"/>
      <c r="R139" s="210"/>
      <c r="S139" s="210"/>
      <c r="T139" s="210"/>
      <c r="U139" s="210"/>
      <c r="V139" s="210"/>
      <c r="W139" s="210"/>
      <c r="X139" s="210"/>
      <c r="Y139" s="210"/>
      <c r="Z139" s="210"/>
    </row>
    <row r="140" ht="12.75" customHeight="1">
      <c r="A140" s="672"/>
      <c r="B140" s="672"/>
      <c r="C140" s="672"/>
      <c r="D140" s="673"/>
      <c r="E140" s="674"/>
      <c r="F140" s="674"/>
      <c r="G140" s="674"/>
      <c r="H140" s="674"/>
      <c r="I140" s="673"/>
      <c r="J140" s="675"/>
      <c r="K140" s="675"/>
      <c r="L140" s="675"/>
      <c r="M140" s="676"/>
      <c r="N140" s="210"/>
      <c r="O140" s="210"/>
      <c r="P140" s="210"/>
      <c r="Q140" s="210"/>
      <c r="R140" s="210"/>
      <c r="S140" s="210"/>
      <c r="T140" s="210"/>
      <c r="U140" s="210"/>
      <c r="V140" s="210"/>
      <c r="W140" s="210"/>
      <c r="X140" s="210"/>
      <c r="Y140" s="210"/>
      <c r="Z140" s="210"/>
    </row>
    <row r="141" ht="12.75" hidden="1" customHeight="1">
      <c r="A141" s="672"/>
      <c r="B141" s="672"/>
      <c r="C141" s="672"/>
      <c r="D141" s="673"/>
      <c r="E141" s="674"/>
      <c r="F141" s="674"/>
      <c r="G141" s="674"/>
      <c r="H141" s="674"/>
      <c r="I141" s="673"/>
      <c r="J141" s="675"/>
      <c r="K141" s="675"/>
      <c r="L141" s="675"/>
      <c r="M141" s="676"/>
      <c r="N141" s="210"/>
      <c r="O141" s="210"/>
      <c r="P141" s="210"/>
      <c r="Q141" s="210"/>
      <c r="R141" s="210"/>
      <c r="S141" s="210"/>
      <c r="T141" s="210"/>
      <c r="U141" s="210"/>
      <c r="V141" s="210"/>
      <c r="W141" s="210"/>
      <c r="X141" s="210"/>
      <c r="Y141" s="210"/>
      <c r="Z141" s="210"/>
    </row>
    <row r="142" ht="12.75" hidden="1" customHeight="1">
      <c r="A142" s="672"/>
      <c r="B142" s="672"/>
      <c r="C142" s="672"/>
      <c r="D142" s="673"/>
      <c r="E142" s="674"/>
      <c r="F142" s="674"/>
      <c r="G142" s="674"/>
      <c r="H142" s="674"/>
      <c r="I142" s="673"/>
      <c r="J142" s="675"/>
      <c r="K142" s="675"/>
      <c r="L142" s="675"/>
      <c r="M142" s="676"/>
      <c r="N142" s="210"/>
      <c r="O142" s="210"/>
      <c r="P142" s="210"/>
      <c r="Q142" s="210"/>
      <c r="R142" s="210"/>
      <c r="S142" s="210"/>
      <c r="T142" s="210"/>
      <c r="U142" s="210"/>
      <c r="V142" s="210"/>
      <c r="W142" s="210"/>
      <c r="X142" s="210"/>
      <c r="Y142" s="210"/>
      <c r="Z142" s="210"/>
    </row>
    <row r="143" ht="12.75" hidden="1" customHeight="1">
      <c r="A143" s="672"/>
      <c r="B143" s="672"/>
      <c r="C143" s="672"/>
      <c r="D143" s="673"/>
      <c r="E143" s="674"/>
      <c r="F143" s="674"/>
      <c r="G143" s="674"/>
      <c r="H143" s="674"/>
      <c r="I143" s="673"/>
      <c r="J143" s="675"/>
      <c r="K143" s="675"/>
      <c r="L143" s="675"/>
      <c r="M143" s="676"/>
      <c r="N143" s="210"/>
      <c r="O143" s="210"/>
      <c r="P143" s="210"/>
      <c r="Q143" s="210"/>
      <c r="R143" s="210"/>
      <c r="S143" s="210"/>
      <c r="T143" s="210"/>
      <c r="U143" s="210"/>
      <c r="V143" s="210"/>
      <c r="W143" s="210"/>
      <c r="X143" s="210"/>
      <c r="Y143" s="210"/>
      <c r="Z143" s="210"/>
    </row>
    <row r="144" ht="12.75" hidden="1" customHeight="1">
      <c r="A144" s="672"/>
      <c r="B144" s="672"/>
      <c r="C144" s="672"/>
      <c r="D144" s="673"/>
      <c r="E144" s="674"/>
      <c r="F144" s="674"/>
      <c r="G144" s="674"/>
      <c r="H144" s="674"/>
      <c r="I144" s="673"/>
      <c r="J144" s="675"/>
      <c r="K144" s="675"/>
      <c r="L144" s="675"/>
      <c r="M144" s="676"/>
      <c r="N144" s="210"/>
      <c r="O144" s="210"/>
      <c r="P144" s="210"/>
      <c r="Q144" s="210"/>
      <c r="R144" s="210"/>
      <c r="S144" s="210"/>
      <c r="T144" s="210"/>
      <c r="U144" s="210"/>
      <c r="V144" s="210"/>
      <c r="W144" s="210"/>
      <c r="X144" s="210"/>
      <c r="Y144" s="210"/>
      <c r="Z144" s="210"/>
    </row>
    <row r="145" ht="12.75" hidden="1" customHeight="1">
      <c r="A145" s="672"/>
      <c r="B145" s="672"/>
      <c r="C145" s="672"/>
      <c r="D145" s="673"/>
      <c r="E145" s="674"/>
      <c r="F145" s="674"/>
      <c r="G145" s="674"/>
      <c r="H145" s="674"/>
      <c r="I145" s="673"/>
      <c r="J145" s="675"/>
      <c r="K145" s="675"/>
      <c r="L145" s="675"/>
      <c r="M145" s="676"/>
      <c r="N145" s="210"/>
      <c r="O145" s="210"/>
      <c r="P145" s="210"/>
      <c r="Q145" s="210"/>
      <c r="R145" s="210"/>
      <c r="S145" s="210"/>
      <c r="T145" s="210"/>
      <c r="U145" s="210"/>
      <c r="V145" s="210"/>
      <c r="W145" s="210"/>
      <c r="X145" s="210"/>
      <c r="Y145" s="210"/>
      <c r="Z145" s="210"/>
    </row>
    <row r="146" ht="12.75" hidden="1" customHeight="1">
      <c r="A146" s="672"/>
      <c r="B146" s="672"/>
      <c r="C146" s="672"/>
      <c r="D146" s="673"/>
      <c r="E146" s="674"/>
      <c r="F146" s="674"/>
      <c r="G146" s="674"/>
      <c r="H146" s="674"/>
      <c r="I146" s="673"/>
      <c r="J146" s="675"/>
      <c r="K146" s="675"/>
      <c r="L146" s="675"/>
      <c r="M146" s="676"/>
      <c r="N146" s="210"/>
      <c r="O146" s="210"/>
      <c r="P146" s="210"/>
      <c r="Q146" s="210"/>
      <c r="R146" s="210"/>
      <c r="S146" s="210"/>
      <c r="T146" s="210"/>
      <c r="U146" s="210"/>
      <c r="V146" s="210"/>
      <c r="W146" s="210"/>
      <c r="X146" s="210"/>
      <c r="Y146" s="210"/>
      <c r="Z146" s="210"/>
    </row>
    <row r="147" ht="12.75" hidden="1" customHeight="1">
      <c r="A147" s="672"/>
      <c r="B147" s="672"/>
      <c r="C147" s="672"/>
      <c r="D147" s="673"/>
      <c r="E147" s="674"/>
      <c r="F147" s="674"/>
      <c r="G147" s="674"/>
      <c r="H147" s="674"/>
      <c r="I147" s="673"/>
      <c r="J147" s="675"/>
      <c r="K147" s="675"/>
      <c r="L147" s="675"/>
      <c r="M147" s="676"/>
      <c r="N147" s="210"/>
      <c r="O147" s="210"/>
      <c r="P147" s="210"/>
      <c r="Q147" s="210"/>
      <c r="R147" s="210"/>
      <c r="S147" s="210"/>
      <c r="T147" s="210"/>
      <c r="U147" s="210"/>
      <c r="V147" s="210"/>
      <c r="W147" s="210"/>
      <c r="X147" s="210"/>
      <c r="Y147" s="210"/>
      <c r="Z147" s="210"/>
    </row>
    <row r="148" ht="12.75" hidden="1" customHeight="1">
      <c r="A148" s="672"/>
      <c r="B148" s="672"/>
      <c r="C148" s="672"/>
      <c r="D148" s="673"/>
      <c r="E148" s="674"/>
      <c r="F148" s="674"/>
      <c r="G148" s="674"/>
      <c r="H148" s="674"/>
      <c r="I148" s="673"/>
      <c r="J148" s="675"/>
      <c r="K148" s="675"/>
      <c r="L148" s="675"/>
      <c r="M148" s="676"/>
      <c r="N148" s="210"/>
      <c r="O148" s="210"/>
      <c r="P148" s="210"/>
      <c r="Q148" s="210"/>
      <c r="R148" s="210"/>
      <c r="S148" s="210"/>
      <c r="T148" s="210"/>
      <c r="U148" s="210"/>
      <c r="V148" s="210"/>
      <c r="W148" s="210"/>
      <c r="X148" s="210"/>
      <c r="Y148" s="210"/>
      <c r="Z148" s="210"/>
    </row>
    <row r="149" ht="12.75" hidden="1" customHeight="1">
      <c r="A149" s="672"/>
      <c r="B149" s="672"/>
      <c r="C149" s="672"/>
      <c r="D149" s="673"/>
      <c r="E149" s="674"/>
      <c r="F149" s="674"/>
      <c r="G149" s="674"/>
      <c r="H149" s="674"/>
      <c r="I149" s="673"/>
      <c r="J149" s="675"/>
      <c r="K149" s="675"/>
      <c r="L149" s="675"/>
      <c r="M149" s="676"/>
      <c r="N149" s="210"/>
      <c r="O149" s="210"/>
      <c r="P149" s="210"/>
      <c r="Q149" s="210"/>
      <c r="R149" s="210"/>
      <c r="S149" s="210"/>
      <c r="T149" s="210"/>
      <c r="U149" s="210"/>
      <c r="V149" s="210"/>
      <c r="W149" s="210"/>
      <c r="X149" s="210"/>
      <c r="Y149" s="210"/>
      <c r="Z149" s="210"/>
    </row>
    <row r="150" ht="12.75" hidden="1" customHeight="1">
      <c r="A150" s="672"/>
      <c r="B150" s="672"/>
      <c r="C150" s="672"/>
      <c r="D150" s="673"/>
      <c r="E150" s="674"/>
      <c r="F150" s="674"/>
      <c r="G150" s="674"/>
      <c r="H150" s="674"/>
      <c r="I150" s="673"/>
      <c r="J150" s="675"/>
      <c r="K150" s="675"/>
      <c r="L150" s="675"/>
      <c r="M150" s="676"/>
      <c r="N150" s="210"/>
      <c r="O150" s="210"/>
      <c r="P150" s="210"/>
      <c r="Q150" s="210"/>
      <c r="R150" s="210"/>
      <c r="S150" s="210"/>
      <c r="T150" s="210"/>
      <c r="U150" s="210"/>
      <c r="V150" s="210"/>
      <c r="W150" s="210"/>
      <c r="X150" s="210"/>
      <c r="Y150" s="210"/>
      <c r="Z150" s="210"/>
    </row>
    <row r="151" ht="12.75" hidden="1" customHeight="1">
      <c r="A151" s="672"/>
      <c r="B151" s="672"/>
      <c r="C151" s="672"/>
      <c r="D151" s="673"/>
      <c r="E151" s="674"/>
      <c r="F151" s="674"/>
      <c r="G151" s="674"/>
      <c r="H151" s="674"/>
      <c r="I151" s="673"/>
      <c r="J151" s="675"/>
      <c r="K151" s="675"/>
      <c r="L151" s="675"/>
      <c r="M151" s="676"/>
      <c r="N151" s="210"/>
      <c r="O151" s="210"/>
      <c r="P151" s="210"/>
      <c r="Q151" s="210"/>
      <c r="R151" s="210"/>
      <c r="S151" s="210"/>
      <c r="T151" s="210"/>
      <c r="U151" s="210"/>
      <c r="V151" s="210"/>
      <c r="W151" s="210"/>
      <c r="X151" s="210"/>
      <c r="Y151" s="210"/>
      <c r="Z151" s="210"/>
    </row>
    <row r="152" ht="12.75" hidden="1" customHeight="1">
      <c r="A152" s="672"/>
      <c r="B152" s="672"/>
      <c r="C152" s="672"/>
      <c r="D152" s="673"/>
      <c r="E152" s="674"/>
      <c r="F152" s="674"/>
      <c r="G152" s="674"/>
      <c r="H152" s="674"/>
      <c r="I152" s="673"/>
      <c r="J152" s="675"/>
      <c r="K152" s="675"/>
      <c r="L152" s="675"/>
      <c r="M152" s="676"/>
      <c r="N152" s="210"/>
      <c r="O152" s="210"/>
      <c r="P152" s="210"/>
      <c r="Q152" s="210"/>
      <c r="R152" s="210"/>
      <c r="S152" s="210"/>
      <c r="T152" s="210"/>
      <c r="U152" s="210"/>
      <c r="V152" s="210"/>
      <c r="W152" s="210"/>
      <c r="X152" s="210"/>
      <c r="Y152" s="210"/>
      <c r="Z152" s="210"/>
    </row>
    <row r="153" ht="12.75" hidden="1" customHeight="1">
      <c r="A153" s="672"/>
      <c r="B153" s="672"/>
      <c r="C153" s="672"/>
      <c r="D153" s="673"/>
      <c r="E153" s="674"/>
      <c r="F153" s="674"/>
      <c r="G153" s="674"/>
      <c r="H153" s="674"/>
      <c r="I153" s="673"/>
      <c r="J153" s="675"/>
      <c r="K153" s="675"/>
      <c r="L153" s="675"/>
      <c r="M153" s="676"/>
      <c r="N153" s="210"/>
      <c r="O153" s="210"/>
      <c r="P153" s="210"/>
      <c r="Q153" s="210"/>
      <c r="R153" s="210"/>
      <c r="S153" s="210"/>
      <c r="T153" s="210"/>
      <c r="U153" s="210"/>
      <c r="V153" s="210"/>
      <c r="W153" s="210"/>
      <c r="X153" s="210"/>
      <c r="Y153" s="210"/>
      <c r="Z153" s="210"/>
    </row>
    <row r="154" ht="12.75" hidden="1" customHeight="1">
      <c r="A154" s="672"/>
      <c r="B154" s="672"/>
      <c r="C154" s="672"/>
      <c r="D154" s="673"/>
      <c r="E154" s="674"/>
      <c r="F154" s="674"/>
      <c r="G154" s="674"/>
      <c r="H154" s="674"/>
      <c r="I154" s="673"/>
      <c r="J154" s="675"/>
      <c r="K154" s="675"/>
      <c r="L154" s="675"/>
      <c r="M154" s="676"/>
      <c r="N154" s="210"/>
      <c r="O154" s="210"/>
      <c r="P154" s="210"/>
      <c r="Q154" s="210"/>
      <c r="R154" s="210"/>
      <c r="S154" s="210"/>
      <c r="T154" s="210"/>
      <c r="U154" s="210"/>
      <c r="V154" s="210"/>
      <c r="W154" s="210"/>
      <c r="X154" s="210"/>
      <c r="Y154" s="210"/>
      <c r="Z154" s="210"/>
    </row>
    <row r="155" ht="12.75" hidden="1" customHeight="1">
      <c r="A155" s="672"/>
      <c r="B155" s="672"/>
      <c r="C155" s="672"/>
      <c r="D155" s="673"/>
      <c r="E155" s="674"/>
      <c r="F155" s="674"/>
      <c r="G155" s="674"/>
      <c r="H155" s="674"/>
      <c r="I155" s="673"/>
      <c r="J155" s="675"/>
      <c r="K155" s="675"/>
      <c r="L155" s="675"/>
      <c r="M155" s="676"/>
      <c r="N155" s="210"/>
      <c r="O155" s="210"/>
      <c r="P155" s="210"/>
      <c r="Q155" s="210"/>
      <c r="R155" s="210"/>
      <c r="S155" s="210"/>
      <c r="T155" s="210"/>
      <c r="U155" s="210"/>
      <c r="V155" s="210"/>
      <c r="W155" s="210"/>
      <c r="X155" s="210"/>
      <c r="Y155" s="210"/>
      <c r="Z155" s="210"/>
    </row>
    <row r="156" ht="12.75" hidden="1" customHeight="1">
      <c r="A156" s="672"/>
      <c r="B156" s="672"/>
      <c r="C156" s="672"/>
      <c r="D156" s="673"/>
      <c r="E156" s="674"/>
      <c r="F156" s="674"/>
      <c r="G156" s="674"/>
      <c r="H156" s="674"/>
      <c r="I156" s="673"/>
      <c r="J156" s="675"/>
      <c r="K156" s="675"/>
      <c r="L156" s="675"/>
      <c r="M156" s="676"/>
      <c r="N156" s="210"/>
      <c r="O156" s="210"/>
      <c r="P156" s="210"/>
      <c r="Q156" s="210"/>
      <c r="R156" s="210"/>
      <c r="S156" s="210"/>
      <c r="T156" s="210"/>
      <c r="U156" s="210"/>
      <c r="V156" s="210"/>
      <c r="W156" s="210"/>
      <c r="X156" s="210"/>
      <c r="Y156" s="210"/>
      <c r="Z156" s="210"/>
    </row>
    <row r="157" ht="12.75" hidden="1" customHeight="1">
      <c r="A157" s="672"/>
      <c r="B157" s="672"/>
      <c r="C157" s="672"/>
      <c r="D157" s="673"/>
      <c r="E157" s="674"/>
      <c r="F157" s="674"/>
      <c r="G157" s="674"/>
      <c r="H157" s="674"/>
      <c r="I157" s="673"/>
      <c r="J157" s="675"/>
      <c r="K157" s="675"/>
      <c r="L157" s="675"/>
      <c r="M157" s="676"/>
      <c r="N157" s="210"/>
      <c r="O157" s="210"/>
      <c r="P157" s="210"/>
      <c r="Q157" s="210"/>
      <c r="R157" s="210"/>
      <c r="S157" s="210"/>
      <c r="T157" s="210"/>
      <c r="U157" s="210"/>
      <c r="V157" s="210"/>
      <c r="W157" s="210"/>
      <c r="X157" s="210"/>
      <c r="Y157" s="210"/>
      <c r="Z157" s="210"/>
    </row>
    <row r="158" ht="12.75" hidden="1" customHeight="1">
      <c r="A158" s="672"/>
      <c r="B158" s="672"/>
      <c r="C158" s="672"/>
      <c r="D158" s="673"/>
      <c r="E158" s="674"/>
      <c r="F158" s="674"/>
      <c r="G158" s="674"/>
      <c r="H158" s="674"/>
      <c r="I158" s="673"/>
      <c r="J158" s="675"/>
      <c r="K158" s="675"/>
      <c r="L158" s="675"/>
      <c r="M158" s="676"/>
      <c r="N158" s="210"/>
      <c r="O158" s="210"/>
      <c r="P158" s="210"/>
      <c r="Q158" s="210"/>
      <c r="R158" s="210"/>
      <c r="S158" s="210"/>
      <c r="T158" s="210"/>
      <c r="U158" s="210"/>
      <c r="V158" s="210"/>
      <c r="W158" s="210"/>
      <c r="X158" s="210"/>
      <c r="Y158" s="210"/>
      <c r="Z158" s="210"/>
    </row>
    <row r="159" ht="12.75" hidden="1" customHeight="1">
      <c r="A159" s="672"/>
      <c r="B159" s="672"/>
      <c r="C159" s="672"/>
      <c r="D159" s="673"/>
      <c r="E159" s="674"/>
      <c r="F159" s="674"/>
      <c r="G159" s="674"/>
      <c r="H159" s="674"/>
      <c r="I159" s="673"/>
      <c r="J159" s="675"/>
      <c r="K159" s="675"/>
      <c r="L159" s="675"/>
      <c r="M159" s="676"/>
      <c r="N159" s="210"/>
      <c r="O159" s="210"/>
      <c r="P159" s="210"/>
      <c r="Q159" s="210"/>
      <c r="R159" s="210"/>
      <c r="S159" s="210"/>
      <c r="T159" s="210"/>
      <c r="U159" s="210"/>
      <c r="V159" s="210"/>
      <c r="W159" s="210"/>
      <c r="X159" s="210"/>
      <c r="Y159" s="210"/>
      <c r="Z159" s="210"/>
    </row>
    <row r="160" ht="12.75" hidden="1" customHeight="1">
      <c r="A160" s="672"/>
      <c r="B160" s="672"/>
      <c r="C160" s="672"/>
      <c r="D160" s="673"/>
      <c r="E160" s="674"/>
      <c r="F160" s="674"/>
      <c r="G160" s="674"/>
      <c r="H160" s="674"/>
      <c r="I160" s="673"/>
      <c r="J160" s="675"/>
      <c r="K160" s="675"/>
      <c r="L160" s="675"/>
      <c r="M160" s="676"/>
      <c r="N160" s="210"/>
      <c r="O160" s="210"/>
      <c r="P160" s="210"/>
      <c r="Q160" s="210"/>
      <c r="R160" s="210"/>
      <c r="S160" s="210"/>
      <c r="T160" s="210"/>
      <c r="U160" s="210"/>
      <c r="V160" s="210"/>
      <c r="W160" s="210"/>
      <c r="X160" s="210"/>
      <c r="Y160" s="210"/>
      <c r="Z160" s="210"/>
    </row>
    <row r="161" ht="12.75" hidden="1" customHeight="1">
      <c r="A161" s="672"/>
      <c r="B161" s="672"/>
      <c r="C161" s="672"/>
      <c r="D161" s="673"/>
      <c r="E161" s="674"/>
      <c r="F161" s="674"/>
      <c r="G161" s="674"/>
      <c r="H161" s="674"/>
      <c r="I161" s="673"/>
      <c r="J161" s="675"/>
      <c r="K161" s="675"/>
      <c r="L161" s="675"/>
      <c r="M161" s="676"/>
      <c r="N161" s="210"/>
      <c r="O161" s="210"/>
      <c r="P161" s="210"/>
      <c r="Q161" s="210"/>
      <c r="R161" s="210"/>
      <c r="S161" s="210"/>
      <c r="T161" s="210"/>
      <c r="U161" s="210"/>
      <c r="V161" s="210"/>
      <c r="W161" s="210"/>
      <c r="X161" s="210"/>
      <c r="Y161" s="210"/>
      <c r="Z161" s="210"/>
    </row>
    <row r="162" ht="12.75" hidden="1" customHeight="1">
      <c r="A162" s="672"/>
      <c r="B162" s="672"/>
      <c r="C162" s="672"/>
      <c r="D162" s="673"/>
      <c r="E162" s="674"/>
      <c r="F162" s="674"/>
      <c r="G162" s="674"/>
      <c r="H162" s="674"/>
      <c r="I162" s="673"/>
      <c r="J162" s="675"/>
      <c r="K162" s="675"/>
      <c r="L162" s="675"/>
      <c r="M162" s="676"/>
      <c r="N162" s="210"/>
      <c r="O162" s="210"/>
      <c r="P162" s="210"/>
      <c r="Q162" s="210"/>
      <c r="R162" s="210"/>
      <c r="S162" s="210"/>
      <c r="T162" s="210"/>
      <c r="U162" s="210"/>
      <c r="V162" s="210"/>
      <c r="W162" s="210"/>
      <c r="X162" s="210"/>
      <c r="Y162" s="210"/>
      <c r="Z162" s="210"/>
    </row>
    <row r="163" ht="12.75" hidden="1" customHeight="1">
      <c r="A163" s="672"/>
      <c r="B163" s="672"/>
      <c r="C163" s="672"/>
      <c r="D163" s="673"/>
      <c r="E163" s="674"/>
      <c r="F163" s="674"/>
      <c r="G163" s="674"/>
      <c r="H163" s="674"/>
      <c r="I163" s="673"/>
      <c r="J163" s="675"/>
      <c r="K163" s="675"/>
      <c r="L163" s="675"/>
      <c r="M163" s="676"/>
      <c r="N163" s="210"/>
      <c r="O163" s="210"/>
      <c r="P163" s="210"/>
      <c r="Q163" s="210"/>
      <c r="R163" s="210"/>
      <c r="S163" s="210"/>
      <c r="T163" s="210"/>
      <c r="U163" s="210"/>
      <c r="V163" s="210"/>
      <c r="W163" s="210"/>
      <c r="X163" s="210"/>
      <c r="Y163" s="210"/>
      <c r="Z163" s="210"/>
    </row>
    <row r="164" ht="12.75" hidden="1" customHeight="1">
      <c r="A164" s="672"/>
      <c r="B164" s="672"/>
      <c r="C164" s="672"/>
      <c r="D164" s="673"/>
      <c r="E164" s="674"/>
      <c r="F164" s="674"/>
      <c r="G164" s="674"/>
      <c r="H164" s="674"/>
      <c r="I164" s="673"/>
      <c r="J164" s="675"/>
      <c r="K164" s="675"/>
      <c r="L164" s="675"/>
      <c r="M164" s="676"/>
      <c r="N164" s="210"/>
      <c r="O164" s="210"/>
      <c r="P164" s="210"/>
      <c r="Q164" s="210"/>
      <c r="R164" s="210"/>
      <c r="S164" s="210"/>
      <c r="T164" s="210"/>
      <c r="U164" s="210"/>
      <c r="V164" s="210"/>
      <c r="W164" s="210"/>
      <c r="X164" s="210"/>
      <c r="Y164" s="210"/>
      <c r="Z164" s="210"/>
    </row>
    <row r="165" ht="12.75" hidden="1" customHeight="1">
      <c r="A165" s="672"/>
      <c r="B165" s="672"/>
      <c r="C165" s="672"/>
      <c r="D165" s="673"/>
      <c r="E165" s="674"/>
      <c r="F165" s="674"/>
      <c r="G165" s="674"/>
      <c r="H165" s="674"/>
      <c r="I165" s="673"/>
      <c r="J165" s="675"/>
      <c r="K165" s="675"/>
      <c r="L165" s="675"/>
      <c r="M165" s="676"/>
      <c r="N165" s="210"/>
      <c r="O165" s="210"/>
      <c r="P165" s="210"/>
      <c r="Q165" s="210"/>
      <c r="R165" s="210"/>
      <c r="S165" s="210"/>
      <c r="T165" s="210"/>
      <c r="U165" s="210"/>
      <c r="V165" s="210"/>
      <c r="W165" s="210"/>
      <c r="X165" s="210"/>
      <c r="Y165" s="210"/>
      <c r="Z165" s="210"/>
    </row>
    <row r="166" ht="12.75" hidden="1" customHeight="1">
      <c r="A166" s="672"/>
      <c r="B166" s="672"/>
      <c r="C166" s="672"/>
      <c r="D166" s="673"/>
      <c r="E166" s="674"/>
      <c r="F166" s="674"/>
      <c r="G166" s="674"/>
      <c r="H166" s="674"/>
      <c r="I166" s="673"/>
      <c r="J166" s="675"/>
      <c r="K166" s="675"/>
      <c r="L166" s="675"/>
      <c r="M166" s="676"/>
      <c r="N166" s="210"/>
      <c r="O166" s="210"/>
      <c r="P166" s="210"/>
      <c r="Q166" s="210"/>
      <c r="R166" s="210"/>
      <c r="S166" s="210"/>
      <c r="T166" s="210"/>
      <c r="U166" s="210"/>
      <c r="V166" s="210"/>
      <c r="W166" s="210"/>
      <c r="X166" s="210"/>
      <c r="Y166" s="210"/>
      <c r="Z166" s="210"/>
    </row>
    <row r="167" ht="12.75" hidden="1" customHeight="1">
      <c r="A167" s="672"/>
      <c r="B167" s="672"/>
      <c r="C167" s="672"/>
      <c r="D167" s="673"/>
      <c r="E167" s="674"/>
      <c r="F167" s="674"/>
      <c r="G167" s="674"/>
      <c r="H167" s="674"/>
      <c r="I167" s="673"/>
      <c r="J167" s="675"/>
      <c r="K167" s="675"/>
      <c r="L167" s="675"/>
      <c r="M167" s="676"/>
      <c r="N167" s="210"/>
      <c r="O167" s="210"/>
      <c r="P167" s="210"/>
      <c r="Q167" s="210"/>
      <c r="R167" s="210"/>
      <c r="S167" s="210"/>
      <c r="T167" s="210"/>
      <c r="U167" s="210"/>
      <c r="V167" s="210"/>
      <c r="W167" s="210"/>
      <c r="X167" s="210"/>
      <c r="Y167" s="210"/>
      <c r="Z167" s="210"/>
    </row>
    <row r="168" ht="12.75" hidden="1" customHeight="1">
      <c r="A168" s="672"/>
      <c r="B168" s="672"/>
      <c r="C168" s="672"/>
      <c r="D168" s="673"/>
      <c r="E168" s="674"/>
      <c r="F168" s="674"/>
      <c r="G168" s="674"/>
      <c r="H168" s="674"/>
      <c r="I168" s="673"/>
      <c r="J168" s="675"/>
      <c r="K168" s="675"/>
      <c r="L168" s="675"/>
      <c r="M168" s="676"/>
      <c r="N168" s="210"/>
      <c r="O168" s="210"/>
      <c r="P168" s="210"/>
      <c r="Q168" s="210"/>
      <c r="R168" s="210"/>
      <c r="S168" s="210"/>
      <c r="T168" s="210"/>
      <c r="U168" s="210"/>
      <c r="V168" s="210"/>
      <c r="W168" s="210"/>
      <c r="X168" s="210"/>
      <c r="Y168" s="210"/>
      <c r="Z168" s="210"/>
    </row>
    <row r="169" ht="12.75" hidden="1" customHeight="1">
      <c r="A169" s="672"/>
      <c r="B169" s="672"/>
      <c r="C169" s="672"/>
      <c r="D169" s="673"/>
      <c r="E169" s="674"/>
      <c r="F169" s="674"/>
      <c r="G169" s="674"/>
      <c r="H169" s="674"/>
      <c r="I169" s="673"/>
      <c r="J169" s="675"/>
      <c r="K169" s="675"/>
      <c r="L169" s="675"/>
      <c r="M169" s="676"/>
      <c r="N169" s="210"/>
      <c r="O169" s="210"/>
      <c r="P169" s="210"/>
      <c r="Q169" s="210"/>
      <c r="R169" s="210"/>
      <c r="S169" s="210"/>
      <c r="T169" s="210"/>
      <c r="U169" s="210"/>
      <c r="V169" s="210"/>
      <c r="W169" s="210"/>
      <c r="X169" s="210"/>
      <c r="Y169" s="210"/>
      <c r="Z169" s="210"/>
    </row>
    <row r="170" ht="12.75" hidden="1" customHeight="1">
      <c r="A170" s="672"/>
      <c r="B170" s="672"/>
      <c r="C170" s="672"/>
      <c r="D170" s="673"/>
      <c r="E170" s="674"/>
      <c r="F170" s="674"/>
      <c r="G170" s="674"/>
      <c r="H170" s="674"/>
      <c r="I170" s="673"/>
      <c r="J170" s="675"/>
      <c r="K170" s="675"/>
      <c r="L170" s="675"/>
      <c r="M170" s="676"/>
      <c r="N170" s="210"/>
      <c r="O170" s="210"/>
      <c r="P170" s="210"/>
      <c r="Q170" s="210"/>
      <c r="R170" s="210"/>
      <c r="S170" s="210"/>
      <c r="T170" s="210"/>
      <c r="U170" s="210"/>
      <c r="V170" s="210"/>
      <c r="W170" s="210"/>
      <c r="X170" s="210"/>
      <c r="Y170" s="210"/>
      <c r="Z170" s="210"/>
    </row>
    <row r="171" ht="12.75" hidden="1" customHeight="1">
      <c r="A171" s="672"/>
      <c r="B171" s="672"/>
      <c r="C171" s="672"/>
      <c r="D171" s="673"/>
      <c r="E171" s="674"/>
      <c r="F171" s="674"/>
      <c r="G171" s="674"/>
      <c r="H171" s="674"/>
      <c r="I171" s="673"/>
      <c r="J171" s="675"/>
      <c r="K171" s="675"/>
      <c r="L171" s="675"/>
      <c r="M171" s="676"/>
      <c r="N171" s="210"/>
      <c r="O171" s="210"/>
      <c r="P171" s="210"/>
      <c r="Q171" s="210"/>
      <c r="R171" s="210"/>
      <c r="S171" s="210"/>
      <c r="T171" s="210"/>
      <c r="U171" s="210"/>
      <c r="V171" s="210"/>
      <c r="W171" s="210"/>
      <c r="X171" s="210"/>
      <c r="Y171" s="210"/>
      <c r="Z171" s="210"/>
    </row>
    <row r="172" ht="12.75" hidden="1" customHeight="1">
      <c r="A172" s="672"/>
      <c r="B172" s="672"/>
      <c r="C172" s="672"/>
      <c r="D172" s="673"/>
      <c r="E172" s="674"/>
      <c r="F172" s="674"/>
      <c r="G172" s="674"/>
      <c r="H172" s="674"/>
      <c r="I172" s="673"/>
      <c r="J172" s="675"/>
      <c r="K172" s="675"/>
      <c r="L172" s="675"/>
      <c r="M172" s="676"/>
      <c r="N172" s="210"/>
      <c r="O172" s="210"/>
      <c r="P172" s="210"/>
      <c r="Q172" s="210"/>
      <c r="R172" s="210"/>
      <c r="S172" s="210"/>
      <c r="T172" s="210"/>
      <c r="U172" s="210"/>
      <c r="V172" s="210"/>
      <c r="W172" s="210"/>
      <c r="X172" s="210"/>
      <c r="Y172" s="210"/>
      <c r="Z172" s="210"/>
    </row>
    <row r="173" ht="12.75" hidden="1" customHeight="1">
      <c r="A173" s="672"/>
      <c r="B173" s="672"/>
      <c r="C173" s="672"/>
      <c r="D173" s="673"/>
      <c r="E173" s="674"/>
      <c r="F173" s="674"/>
      <c r="G173" s="674"/>
      <c r="H173" s="674"/>
      <c r="I173" s="673"/>
      <c r="J173" s="675"/>
      <c r="K173" s="675"/>
      <c r="L173" s="675"/>
      <c r="M173" s="676"/>
      <c r="N173" s="210"/>
      <c r="O173" s="210"/>
      <c r="P173" s="210"/>
      <c r="Q173" s="210"/>
      <c r="R173" s="210"/>
      <c r="S173" s="210"/>
      <c r="T173" s="210"/>
      <c r="U173" s="210"/>
      <c r="V173" s="210"/>
      <c r="W173" s="210"/>
      <c r="X173" s="210"/>
      <c r="Y173" s="210"/>
      <c r="Z173" s="210"/>
    </row>
    <row r="174" ht="12.75" hidden="1" customHeight="1">
      <c r="A174" s="672"/>
      <c r="B174" s="672"/>
      <c r="C174" s="672"/>
      <c r="D174" s="673"/>
      <c r="E174" s="674"/>
      <c r="F174" s="674"/>
      <c r="G174" s="674"/>
      <c r="H174" s="674"/>
      <c r="I174" s="673"/>
      <c r="J174" s="675"/>
      <c r="K174" s="675"/>
      <c r="L174" s="675"/>
      <c r="M174" s="676"/>
      <c r="N174" s="210"/>
      <c r="O174" s="210"/>
      <c r="P174" s="210"/>
      <c r="Q174" s="210"/>
      <c r="R174" s="210"/>
      <c r="S174" s="210"/>
      <c r="T174" s="210"/>
      <c r="U174" s="210"/>
      <c r="V174" s="210"/>
      <c r="W174" s="210"/>
      <c r="X174" s="210"/>
      <c r="Y174" s="210"/>
      <c r="Z174" s="210"/>
    </row>
    <row r="175" ht="12.75" hidden="1" customHeight="1">
      <c r="A175" s="672"/>
      <c r="B175" s="672"/>
      <c r="C175" s="672"/>
      <c r="D175" s="673"/>
      <c r="E175" s="674"/>
      <c r="F175" s="674"/>
      <c r="G175" s="674"/>
      <c r="H175" s="674"/>
      <c r="I175" s="673"/>
      <c r="J175" s="675"/>
      <c r="K175" s="675"/>
      <c r="L175" s="675"/>
      <c r="M175" s="676"/>
      <c r="N175" s="210"/>
      <c r="O175" s="210"/>
      <c r="P175" s="210"/>
      <c r="Q175" s="210"/>
      <c r="R175" s="210"/>
      <c r="S175" s="210"/>
      <c r="T175" s="210"/>
      <c r="U175" s="210"/>
      <c r="V175" s="210"/>
      <c r="W175" s="210"/>
      <c r="X175" s="210"/>
      <c r="Y175" s="210"/>
      <c r="Z175" s="210"/>
    </row>
    <row r="176" ht="12.75" hidden="1" customHeight="1">
      <c r="A176" s="672"/>
      <c r="B176" s="672"/>
      <c r="C176" s="672"/>
      <c r="D176" s="673"/>
      <c r="E176" s="674"/>
      <c r="F176" s="674"/>
      <c r="G176" s="674"/>
      <c r="H176" s="674"/>
      <c r="I176" s="673"/>
      <c r="J176" s="675"/>
      <c r="K176" s="675"/>
      <c r="L176" s="675"/>
      <c r="M176" s="676"/>
      <c r="N176" s="210"/>
      <c r="O176" s="210"/>
      <c r="P176" s="210"/>
      <c r="Q176" s="210"/>
      <c r="R176" s="210"/>
      <c r="S176" s="210"/>
      <c r="T176" s="210"/>
      <c r="U176" s="210"/>
      <c r="V176" s="210"/>
      <c r="W176" s="210"/>
      <c r="X176" s="210"/>
      <c r="Y176" s="210"/>
      <c r="Z176" s="210"/>
    </row>
    <row r="177" ht="12.75" hidden="1" customHeight="1">
      <c r="A177" s="672"/>
      <c r="B177" s="672"/>
      <c r="C177" s="672"/>
      <c r="D177" s="673"/>
      <c r="E177" s="674"/>
      <c r="F177" s="674"/>
      <c r="G177" s="674"/>
      <c r="H177" s="674"/>
      <c r="I177" s="673"/>
      <c r="J177" s="675"/>
      <c r="K177" s="675"/>
      <c r="L177" s="675"/>
      <c r="M177" s="676"/>
      <c r="N177" s="210"/>
      <c r="O177" s="210"/>
      <c r="P177" s="210"/>
      <c r="Q177" s="210"/>
      <c r="R177" s="210"/>
      <c r="S177" s="210"/>
      <c r="T177" s="210"/>
      <c r="U177" s="210"/>
      <c r="V177" s="210"/>
      <c r="W177" s="210"/>
      <c r="X177" s="210"/>
      <c r="Y177" s="210"/>
      <c r="Z177" s="210"/>
    </row>
    <row r="178" ht="12.75" hidden="1" customHeight="1">
      <c r="A178" s="672"/>
      <c r="B178" s="672"/>
      <c r="C178" s="672"/>
      <c r="D178" s="673"/>
      <c r="E178" s="674"/>
      <c r="F178" s="674"/>
      <c r="G178" s="674"/>
      <c r="H178" s="674"/>
      <c r="I178" s="673"/>
      <c r="J178" s="675"/>
      <c r="K178" s="675"/>
      <c r="L178" s="675"/>
      <c r="M178" s="676"/>
      <c r="N178" s="210"/>
      <c r="O178" s="210"/>
      <c r="P178" s="210"/>
      <c r="Q178" s="210"/>
      <c r="R178" s="210"/>
      <c r="S178" s="210"/>
      <c r="T178" s="210"/>
      <c r="U178" s="210"/>
      <c r="V178" s="210"/>
      <c r="W178" s="210"/>
      <c r="X178" s="210"/>
      <c r="Y178" s="210"/>
      <c r="Z178" s="210"/>
    </row>
    <row r="179" ht="12.75" hidden="1" customHeight="1">
      <c r="A179" s="672"/>
      <c r="B179" s="672"/>
      <c r="C179" s="672"/>
      <c r="D179" s="673"/>
      <c r="E179" s="674"/>
      <c r="F179" s="674"/>
      <c r="G179" s="674"/>
      <c r="H179" s="674"/>
      <c r="I179" s="673"/>
      <c r="J179" s="675"/>
      <c r="K179" s="675"/>
      <c r="L179" s="675"/>
      <c r="M179" s="676"/>
      <c r="N179" s="210"/>
      <c r="O179" s="210"/>
      <c r="P179" s="210"/>
      <c r="Q179" s="210"/>
      <c r="R179" s="210"/>
      <c r="S179" s="210"/>
      <c r="T179" s="210"/>
      <c r="U179" s="210"/>
      <c r="V179" s="210"/>
      <c r="W179" s="210"/>
      <c r="X179" s="210"/>
      <c r="Y179" s="210"/>
      <c r="Z179" s="210"/>
    </row>
    <row r="180" ht="12.75" hidden="1" customHeight="1">
      <c r="A180" s="672"/>
      <c r="B180" s="672"/>
      <c r="C180" s="672"/>
      <c r="D180" s="673"/>
      <c r="E180" s="674"/>
      <c r="F180" s="674"/>
      <c r="G180" s="674"/>
      <c r="H180" s="674"/>
      <c r="I180" s="673"/>
      <c r="J180" s="675"/>
      <c r="K180" s="675"/>
      <c r="L180" s="675"/>
      <c r="M180" s="676"/>
      <c r="N180" s="210"/>
      <c r="O180" s="210"/>
      <c r="P180" s="210"/>
      <c r="Q180" s="210"/>
      <c r="R180" s="210"/>
      <c r="S180" s="210"/>
      <c r="T180" s="210"/>
      <c r="U180" s="210"/>
      <c r="V180" s="210"/>
      <c r="W180" s="210"/>
      <c r="X180" s="210"/>
      <c r="Y180" s="210"/>
      <c r="Z180" s="210"/>
    </row>
    <row r="181" ht="12.75" hidden="1" customHeight="1">
      <c r="A181" s="672"/>
      <c r="B181" s="672"/>
      <c r="C181" s="672"/>
      <c r="D181" s="673"/>
      <c r="E181" s="674"/>
      <c r="F181" s="674"/>
      <c r="G181" s="674"/>
      <c r="H181" s="674"/>
      <c r="I181" s="673"/>
      <c r="J181" s="675"/>
      <c r="K181" s="675"/>
      <c r="L181" s="675"/>
      <c r="M181" s="676"/>
      <c r="N181" s="210"/>
      <c r="O181" s="210"/>
      <c r="P181" s="210"/>
      <c r="Q181" s="210"/>
      <c r="R181" s="210"/>
      <c r="S181" s="210"/>
      <c r="T181" s="210"/>
      <c r="U181" s="210"/>
      <c r="V181" s="210"/>
      <c r="W181" s="210"/>
      <c r="X181" s="210"/>
      <c r="Y181" s="210"/>
      <c r="Z181" s="210"/>
    </row>
    <row r="182" ht="12.75" hidden="1" customHeight="1">
      <c r="A182" s="672"/>
      <c r="B182" s="672"/>
      <c r="C182" s="672"/>
      <c r="D182" s="673"/>
      <c r="E182" s="674"/>
      <c r="F182" s="674"/>
      <c r="G182" s="674"/>
      <c r="H182" s="674"/>
      <c r="I182" s="673"/>
      <c r="J182" s="675"/>
      <c r="K182" s="675"/>
      <c r="L182" s="675"/>
      <c r="M182" s="676"/>
      <c r="N182" s="210"/>
      <c r="O182" s="210"/>
      <c r="P182" s="210"/>
      <c r="Q182" s="210"/>
      <c r="R182" s="210"/>
      <c r="S182" s="210"/>
      <c r="T182" s="210"/>
      <c r="U182" s="210"/>
      <c r="V182" s="210"/>
      <c r="W182" s="210"/>
      <c r="X182" s="210"/>
      <c r="Y182" s="210"/>
      <c r="Z182" s="210"/>
    </row>
    <row r="183" ht="12.75" hidden="1" customHeight="1">
      <c r="A183" s="672"/>
      <c r="B183" s="672"/>
      <c r="C183" s="672"/>
      <c r="D183" s="673"/>
      <c r="E183" s="674"/>
      <c r="F183" s="674"/>
      <c r="G183" s="674"/>
      <c r="H183" s="674"/>
      <c r="I183" s="673"/>
      <c r="J183" s="675"/>
      <c r="K183" s="675"/>
      <c r="L183" s="675"/>
      <c r="M183" s="676"/>
      <c r="N183" s="210"/>
      <c r="O183" s="210"/>
      <c r="P183" s="210"/>
      <c r="Q183" s="210"/>
      <c r="R183" s="210"/>
      <c r="S183" s="210"/>
      <c r="T183" s="210"/>
      <c r="U183" s="210"/>
      <c r="V183" s="210"/>
      <c r="W183" s="210"/>
      <c r="X183" s="210"/>
      <c r="Y183" s="210"/>
      <c r="Z183" s="210"/>
    </row>
    <row r="184" ht="12.75" hidden="1" customHeight="1">
      <c r="A184" s="672"/>
      <c r="B184" s="672"/>
      <c r="C184" s="672"/>
      <c r="D184" s="673"/>
      <c r="E184" s="674"/>
      <c r="F184" s="674"/>
      <c r="G184" s="674"/>
      <c r="H184" s="674"/>
      <c r="I184" s="673"/>
      <c r="J184" s="675"/>
      <c r="K184" s="675"/>
      <c r="L184" s="675"/>
      <c r="M184" s="676"/>
      <c r="N184" s="210"/>
      <c r="O184" s="210"/>
      <c r="P184" s="210"/>
      <c r="Q184" s="210"/>
      <c r="R184" s="210"/>
      <c r="S184" s="210"/>
      <c r="T184" s="210"/>
      <c r="U184" s="210"/>
      <c r="V184" s="210"/>
      <c r="W184" s="210"/>
      <c r="X184" s="210"/>
      <c r="Y184" s="210"/>
      <c r="Z184" s="210"/>
    </row>
    <row r="185" ht="12.75" hidden="1" customHeight="1">
      <c r="A185" s="672"/>
      <c r="B185" s="672"/>
      <c r="C185" s="672"/>
      <c r="D185" s="673"/>
      <c r="E185" s="674"/>
      <c r="F185" s="674"/>
      <c r="G185" s="674"/>
      <c r="H185" s="674"/>
      <c r="I185" s="673"/>
      <c r="J185" s="675"/>
      <c r="K185" s="675"/>
      <c r="L185" s="675"/>
      <c r="M185" s="676"/>
      <c r="N185" s="210"/>
      <c r="O185" s="210"/>
      <c r="P185" s="210"/>
      <c r="Q185" s="210"/>
      <c r="R185" s="210"/>
      <c r="S185" s="210"/>
      <c r="T185" s="210"/>
      <c r="U185" s="210"/>
      <c r="V185" s="210"/>
      <c r="W185" s="210"/>
      <c r="X185" s="210"/>
      <c r="Y185" s="210"/>
      <c r="Z185" s="210"/>
    </row>
    <row r="186" ht="12.75" hidden="1" customHeight="1">
      <c r="A186" s="672"/>
      <c r="B186" s="672"/>
      <c r="C186" s="672"/>
      <c r="D186" s="673"/>
      <c r="E186" s="674"/>
      <c r="F186" s="674"/>
      <c r="G186" s="674"/>
      <c r="H186" s="674"/>
      <c r="I186" s="673"/>
      <c r="J186" s="675"/>
      <c r="K186" s="675"/>
      <c r="L186" s="675"/>
      <c r="M186" s="676"/>
      <c r="N186" s="210"/>
      <c r="O186" s="210"/>
      <c r="P186" s="210"/>
      <c r="Q186" s="210"/>
      <c r="R186" s="210"/>
      <c r="S186" s="210"/>
      <c r="T186" s="210"/>
      <c r="U186" s="210"/>
      <c r="V186" s="210"/>
      <c r="W186" s="210"/>
      <c r="X186" s="210"/>
      <c r="Y186" s="210"/>
      <c r="Z186" s="210"/>
    </row>
    <row r="187" ht="12.75" hidden="1" customHeight="1">
      <c r="A187" s="672"/>
      <c r="B187" s="672"/>
      <c r="C187" s="672"/>
      <c r="D187" s="673"/>
      <c r="E187" s="674"/>
      <c r="F187" s="674"/>
      <c r="G187" s="674"/>
      <c r="H187" s="674"/>
      <c r="I187" s="673"/>
      <c r="J187" s="675"/>
      <c r="K187" s="675"/>
      <c r="L187" s="675"/>
      <c r="M187" s="676"/>
      <c r="N187" s="210"/>
      <c r="O187" s="210"/>
      <c r="P187" s="210"/>
      <c r="Q187" s="210"/>
      <c r="R187" s="210"/>
      <c r="S187" s="210"/>
      <c r="T187" s="210"/>
      <c r="U187" s="210"/>
      <c r="V187" s="210"/>
      <c r="W187" s="210"/>
      <c r="X187" s="210"/>
      <c r="Y187" s="210"/>
      <c r="Z187" s="210"/>
    </row>
    <row r="188" ht="12.75" hidden="1" customHeight="1">
      <c r="A188" s="672"/>
      <c r="B188" s="672"/>
      <c r="C188" s="672"/>
      <c r="D188" s="673"/>
      <c r="E188" s="674"/>
      <c r="F188" s="674"/>
      <c r="G188" s="674"/>
      <c r="H188" s="674"/>
      <c r="I188" s="673"/>
      <c r="J188" s="675"/>
      <c r="K188" s="675"/>
      <c r="L188" s="675"/>
      <c r="M188" s="676"/>
      <c r="N188" s="210"/>
      <c r="O188" s="210"/>
      <c r="P188" s="210"/>
      <c r="Q188" s="210"/>
      <c r="R188" s="210"/>
      <c r="S188" s="210"/>
      <c r="T188" s="210"/>
      <c r="U188" s="210"/>
      <c r="V188" s="210"/>
      <c r="W188" s="210"/>
      <c r="X188" s="210"/>
      <c r="Y188" s="210"/>
      <c r="Z188" s="210"/>
    </row>
    <row r="189" ht="12.75" hidden="1" customHeight="1">
      <c r="A189" s="672"/>
      <c r="B189" s="672"/>
      <c r="C189" s="672"/>
      <c r="D189" s="673"/>
      <c r="E189" s="674"/>
      <c r="F189" s="674"/>
      <c r="G189" s="674"/>
      <c r="H189" s="674"/>
      <c r="I189" s="673"/>
      <c r="J189" s="675"/>
      <c r="K189" s="675"/>
      <c r="L189" s="675"/>
      <c r="M189" s="676"/>
      <c r="N189" s="210"/>
      <c r="O189" s="210"/>
      <c r="P189" s="210"/>
      <c r="Q189" s="210"/>
      <c r="R189" s="210"/>
      <c r="S189" s="210"/>
      <c r="T189" s="210"/>
      <c r="U189" s="210"/>
      <c r="V189" s="210"/>
      <c r="W189" s="210"/>
      <c r="X189" s="210"/>
      <c r="Y189" s="210"/>
      <c r="Z189" s="210"/>
    </row>
    <row r="190" ht="12.75" hidden="1" customHeight="1">
      <c r="A190" s="672"/>
      <c r="B190" s="672"/>
      <c r="C190" s="672"/>
      <c r="D190" s="673"/>
      <c r="E190" s="674"/>
      <c r="F190" s="674"/>
      <c r="G190" s="674"/>
      <c r="H190" s="674"/>
      <c r="I190" s="673"/>
      <c r="J190" s="675"/>
      <c r="K190" s="675"/>
      <c r="L190" s="675"/>
      <c r="M190" s="676"/>
      <c r="N190" s="210"/>
      <c r="O190" s="210"/>
      <c r="P190" s="210"/>
      <c r="Q190" s="210"/>
      <c r="R190" s="210"/>
      <c r="S190" s="210"/>
      <c r="T190" s="210"/>
      <c r="U190" s="210"/>
      <c r="V190" s="210"/>
      <c r="W190" s="210"/>
      <c r="X190" s="210"/>
      <c r="Y190" s="210"/>
      <c r="Z190" s="210"/>
    </row>
    <row r="191" ht="12.75" hidden="1" customHeight="1">
      <c r="A191" s="672"/>
      <c r="B191" s="672"/>
      <c r="C191" s="672"/>
      <c r="D191" s="673"/>
      <c r="E191" s="674"/>
      <c r="F191" s="674"/>
      <c r="G191" s="674"/>
      <c r="H191" s="674"/>
      <c r="I191" s="673"/>
      <c r="J191" s="675"/>
      <c r="K191" s="675"/>
      <c r="L191" s="675"/>
      <c r="M191" s="676"/>
      <c r="N191" s="210"/>
      <c r="O191" s="210"/>
      <c r="P191" s="210"/>
      <c r="Q191" s="210"/>
      <c r="R191" s="210"/>
      <c r="S191" s="210"/>
      <c r="T191" s="210"/>
      <c r="U191" s="210"/>
      <c r="V191" s="210"/>
      <c r="W191" s="210"/>
      <c r="X191" s="210"/>
      <c r="Y191" s="210"/>
      <c r="Z191" s="210"/>
    </row>
    <row r="192" ht="12.75" hidden="1" customHeight="1">
      <c r="A192" s="672"/>
      <c r="B192" s="672"/>
      <c r="C192" s="672"/>
      <c r="D192" s="673"/>
      <c r="E192" s="674"/>
      <c r="F192" s="674"/>
      <c r="G192" s="674"/>
      <c r="H192" s="674"/>
      <c r="I192" s="673"/>
      <c r="J192" s="675"/>
      <c r="K192" s="675"/>
      <c r="L192" s="675"/>
      <c r="M192" s="676"/>
      <c r="N192" s="210"/>
      <c r="O192" s="210"/>
      <c r="P192" s="210"/>
      <c r="Q192" s="210"/>
      <c r="R192" s="210"/>
      <c r="S192" s="210"/>
      <c r="T192" s="210"/>
      <c r="U192" s="210"/>
      <c r="V192" s="210"/>
      <c r="W192" s="210"/>
      <c r="X192" s="210"/>
      <c r="Y192" s="210"/>
      <c r="Z192" s="210"/>
    </row>
    <row r="193" ht="12.75" hidden="1" customHeight="1">
      <c r="A193" s="672"/>
      <c r="B193" s="672"/>
      <c r="C193" s="672"/>
      <c r="D193" s="673"/>
      <c r="E193" s="674"/>
      <c r="F193" s="675"/>
      <c r="G193" s="674"/>
      <c r="H193" s="674"/>
      <c r="I193" s="681"/>
      <c r="J193" s="682"/>
      <c r="K193" s="682"/>
      <c r="L193" s="682"/>
      <c r="M193" s="683"/>
      <c r="N193" s="210"/>
      <c r="O193" s="210"/>
      <c r="P193" s="210"/>
      <c r="Q193" s="210"/>
      <c r="R193" s="210"/>
      <c r="S193" s="210"/>
      <c r="T193" s="210"/>
      <c r="U193" s="210"/>
      <c r="V193" s="210"/>
      <c r="W193" s="210"/>
      <c r="X193" s="210"/>
      <c r="Y193" s="210"/>
      <c r="Z193" s="210"/>
    </row>
    <row r="194" ht="12.75" hidden="1" customHeight="1">
      <c r="A194" s="672"/>
      <c r="B194" s="672"/>
      <c r="C194" s="672"/>
      <c r="D194" s="673"/>
      <c r="E194" s="674"/>
      <c r="F194" s="675"/>
      <c r="G194" s="674"/>
      <c r="H194" s="674"/>
      <c r="I194" s="681"/>
      <c r="J194" s="682"/>
      <c r="K194" s="682"/>
      <c r="L194" s="682"/>
      <c r="M194" s="683"/>
      <c r="N194" s="210"/>
      <c r="O194" s="210"/>
      <c r="P194" s="210"/>
      <c r="Q194" s="210"/>
      <c r="R194" s="210"/>
      <c r="S194" s="210"/>
      <c r="T194" s="210"/>
      <c r="U194" s="210"/>
      <c r="V194" s="210"/>
      <c r="W194" s="210"/>
      <c r="X194" s="210"/>
      <c r="Y194" s="210"/>
      <c r="Z194" s="210"/>
    </row>
    <row r="195" ht="12.75" hidden="1" customHeight="1">
      <c r="A195" s="672"/>
      <c r="B195" s="672"/>
      <c r="C195" s="672"/>
      <c r="D195" s="673"/>
      <c r="E195" s="674"/>
      <c r="F195" s="675"/>
      <c r="G195" s="674"/>
      <c r="H195" s="674"/>
      <c r="I195" s="681"/>
      <c r="J195" s="682"/>
      <c r="K195" s="682"/>
      <c r="L195" s="682"/>
      <c r="M195" s="683"/>
      <c r="N195" s="210"/>
      <c r="O195" s="210"/>
      <c r="P195" s="210"/>
      <c r="Q195" s="210"/>
      <c r="R195" s="210"/>
      <c r="S195" s="210"/>
      <c r="T195" s="210"/>
      <c r="U195" s="210"/>
      <c r="V195" s="210"/>
      <c r="W195" s="210"/>
      <c r="X195" s="210"/>
      <c r="Y195" s="210"/>
      <c r="Z195" s="210"/>
    </row>
    <row r="196" ht="12.75" hidden="1" customHeight="1">
      <c r="A196" s="672"/>
      <c r="B196" s="672"/>
      <c r="C196" s="672"/>
      <c r="D196" s="673"/>
      <c r="E196" s="674"/>
      <c r="F196" s="675"/>
      <c r="G196" s="674"/>
      <c r="H196" s="674"/>
      <c r="I196" s="681"/>
      <c r="J196" s="682"/>
      <c r="K196" s="682"/>
      <c r="L196" s="682"/>
      <c r="M196" s="683"/>
      <c r="N196" s="210"/>
      <c r="O196" s="210"/>
      <c r="P196" s="210"/>
      <c r="Q196" s="210"/>
      <c r="R196" s="210"/>
      <c r="S196" s="210"/>
      <c r="T196" s="210"/>
      <c r="U196" s="210"/>
      <c r="V196" s="210"/>
      <c r="W196" s="210"/>
      <c r="X196" s="210"/>
      <c r="Y196" s="210"/>
      <c r="Z196" s="210"/>
    </row>
    <row r="197" ht="12.75" hidden="1" customHeight="1">
      <c r="A197" s="672"/>
      <c r="B197" s="672"/>
      <c r="C197" s="672"/>
      <c r="D197" s="673"/>
      <c r="E197" s="674"/>
      <c r="F197" s="674"/>
      <c r="G197" s="674"/>
      <c r="H197" s="674"/>
      <c r="I197" s="681"/>
      <c r="J197" s="682"/>
      <c r="K197" s="682"/>
      <c r="L197" s="682"/>
      <c r="M197" s="683"/>
      <c r="N197" s="210"/>
      <c r="O197" s="210"/>
      <c r="P197" s="210"/>
      <c r="Q197" s="210"/>
      <c r="R197" s="210"/>
      <c r="S197" s="210"/>
      <c r="T197" s="210"/>
      <c r="U197" s="210"/>
      <c r="V197" s="210"/>
      <c r="W197" s="210"/>
      <c r="X197" s="210"/>
      <c r="Y197" s="210"/>
      <c r="Z197" s="210"/>
    </row>
    <row r="198" ht="12.75" hidden="1" customHeight="1">
      <c r="A198" s="672"/>
      <c r="B198" s="672"/>
      <c r="C198" s="672"/>
      <c r="D198" s="673"/>
      <c r="E198" s="674"/>
      <c r="F198" s="674"/>
      <c r="G198" s="674"/>
      <c r="H198" s="674"/>
      <c r="I198" s="681"/>
      <c r="J198" s="682"/>
      <c r="K198" s="682"/>
      <c r="L198" s="682"/>
      <c r="M198" s="683"/>
      <c r="N198" s="210"/>
      <c r="O198" s="210"/>
      <c r="P198" s="210"/>
      <c r="Q198" s="210"/>
      <c r="R198" s="210"/>
      <c r="S198" s="210"/>
      <c r="T198" s="210"/>
      <c r="U198" s="210"/>
      <c r="V198" s="210"/>
      <c r="W198" s="210"/>
      <c r="X198" s="210"/>
      <c r="Y198" s="210"/>
      <c r="Z198" s="210"/>
    </row>
    <row r="199" ht="12.75" hidden="1" customHeight="1">
      <c r="A199" s="672"/>
      <c r="B199" s="672"/>
      <c r="C199" s="672"/>
      <c r="D199" s="673"/>
      <c r="E199" s="674"/>
      <c r="F199" s="674"/>
      <c r="G199" s="674"/>
      <c r="H199" s="674"/>
      <c r="I199" s="681"/>
      <c r="J199" s="682"/>
      <c r="K199" s="682"/>
      <c r="L199" s="682"/>
      <c r="M199" s="683"/>
      <c r="N199" s="210"/>
      <c r="O199" s="210"/>
      <c r="P199" s="210"/>
      <c r="Q199" s="210"/>
      <c r="R199" s="210"/>
      <c r="S199" s="210"/>
      <c r="T199" s="210"/>
      <c r="U199" s="210"/>
      <c r="V199" s="210"/>
      <c r="W199" s="210"/>
      <c r="X199" s="210"/>
      <c r="Y199" s="210"/>
      <c r="Z199" s="210"/>
    </row>
    <row r="200" ht="12.75" hidden="1" customHeight="1">
      <c r="A200" s="672"/>
      <c r="B200" s="672"/>
      <c r="C200" s="672"/>
      <c r="D200" s="673"/>
      <c r="E200" s="674"/>
      <c r="F200" s="674"/>
      <c r="G200" s="674"/>
      <c r="H200" s="674"/>
      <c r="I200" s="681"/>
      <c r="J200" s="682"/>
      <c r="K200" s="682"/>
      <c r="L200" s="682"/>
      <c r="M200" s="683"/>
      <c r="N200" s="210"/>
      <c r="O200" s="210"/>
      <c r="P200" s="210"/>
      <c r="Q200" s="210"/>
      <c r="R200" s="210"/>
      <c r="S200" s="210"/>
      <c r="T200" s="210"/>
      <c r="U200" s="210"/>
      <c r="V200" s="210"/>
      <c r="W200" s="210"/>
      <c r="X200" s="210"/>
      <c r="Y200" s="210"/>
      <c r="Z200" s="210"/>
    </row>
    <row r="201" ht="12.75" hidden="1" customHeight="1">
      <c r="A201" s="672"/>
      <c r="B201" s="672"/>
      <c r="C201" s="672"/>
      <c r="D201" s="673"/>
      <c r="E201" s="674"/>
      <c r="F201" s="674"/>
      <c r="G201" s="674"/>
      <c r="H201" s="674"/>
      <c r="I201" s="681"/>
      <c r="J201" s="682"/>
      <c r="K201" s="682"/>
      <c r="L201" s="682"/>
      <c r="M201" s="683"/>
      <c r="N201" s="210"/>
      <c r="O201" s="210"/>
      <c r="P201" s="210"/>
      <c r="Q201" s="210"/>
      <c r="R201" s="210"/>
      <c r="S201" s="210"/>
      <c r="T201" s="210"/>
      <c r="U201" s="210"/>
      <c r="V201" s="210"/>
      <c r="W201" s="210"/>
      <c r="X201" s="210"/>
      <c r="Y201" s="210"/>
      <c r="Z201" s="210"/>
    </row>
    <row r="202" ht="12.75" hidden="1" customHeight="1">
      <c r="A202" s="625"/>
      <c r="B202" s="625"/>
      <c r="C202" s="625"/>
      <c r="D202" s="627"/>
      <c r="E202" s="210"/>
      <c r="F202" s="210"/>
      <c r="G202" s="210"/>
      <c r="H202" s="210"/>
      <c r="I202" s="684"/>
      <c r="J202" s="685"/>
      <c r="K202" s="685"/>
      <c r="L202" s="685"/>
      <c r="M202" s="686"/>
      <c r="N202" s="210"/>
      <c r="O202" s="210"/>
      <c r="P202" s="210"/>
      <c r="Q202" s="210"/>
      <c r="R202" s="210"/>
      <c r="S202" s="210"/>
      <c r="T202" s="210"/>
      <c r="U202" s="210"/>
      <c r="V202" s="210"/>
      <c r="W202" s="210"/>
      <c r="X202" s="210"/>
      <c r="Y202" s="210"/>
      <c r="Z202" s="210"/>
    </row>
    <row r="203" ht="12.75" hidden="1" customHeight="1">
      <c r="A203" s="625"/>
      <c r="B203" s="625"/>
      <c r="C203" s="625"/>
      <c r="D203" s="627"/>
      <c r="E203" s="210"/>
      <c r="F203" s="210"/>
      <c r="G203" s="210"/>
      <c r="H203" s="210"/>
      <c r="I203" s="684"/>
      <c r="J203" s="685"/>
      <c r="K203" s="685"/>
      <c r="L203" s="685"/>
      <c r="M203" s="686"/>
      <c r="N203" s="210"/>
      <c r="O203" s="210"/>
      <c r="P203" s="210"/>
      <c r="Q203" s="210"/>
      <c r="R203" s="210"/>
      <c r="S203" s="210"/>
      <c r="T203" s="210"/>
      <c r="U203" s="210"/>
      <c r="V203" s="210"/>
      <c r="W203" s="210"/>
      <c r="X203" s="210"/>
      <c r="Y203" s="210"/>
      <c r="Z203" s="210"/>
    </row>
    <row r="204" ht="12.75" hidden="1" customHeight="1">
      <c r="A204" s="625"/>
      <c r="B204" s="625"/>
      <c r="C204" s="625"/>
      <c r="D204" s="627"/>
      <c r="E204" s="210"/>
      <c r="F204" s="210"/>
      <c r="G204" s="210"/>
      <c r="H204" s="210"/>
      <c r="I204" s="684"/>
      <c r="J204" s="685"/>
      <c r="K204" s="685"/>
      <c r="L204" s="685"/>
      <c r="M204" s="686"/>
      <c r="N204" s="210"/>
      <c r="O204" s="210"/>
      <c r="P204" s="210"/>
      <c r="Q204" s="210"/>
      <c r="R204" s="210"/>
      <c r="S204" s="210"/>
      <c r="T204" s="210"/>
      <c r="U204" s="210"/>
      <c r="V204" s="210"/>
      <c r="W204" s="210"/>
      <c r="X204" s="210"/>
      <c r="Y204" s="210"/>
      <c r="Z204" s="210"/>
    </row>
    <row r="205" ht="12.75" hidden="1" customHeight="1">
      <c r="A205" s="625"/>
      <c r="B205" s="625"/>
      <c r="C205" s="625"/>
      <c r="D205" s="627"/>
      <c r="E205" s="210"/>
      <c r="F205" s="210"/>
      <c r="G205" s="210"/>
      <c r="H205" s="210"/>
      <c r="I205" s="684"/>
      <c r="J205" s="685"/>
      <c r="K205" s="685"/>
      <c r="L205" s="685"/>
      <c r="M205" s="686"/>
      <c r="N205" s="210"/>
      <c r="O205" s="210"/>
      <c r="P205" s="210"/>
      <c r="Q205" s="210"/>
      <c r="R205" s="210"/>
      <c r="S205" s="210"/>
      <c r="T205" s="210"/>
      <c r="U205" s="210"/>
      <c r="V205" s="210"/>
      <c r="W205" s="210"/>
      <c r="X205" s="210"/>
      <c r="Y205" s="210"/>
      <c r="Z205" s="210"/>
    </row>
    <row r="206" ht="12.75" hidden="1" customHeight="1">
      <c r="A206" s="625"/>
      <c r="B206" s="625"/>
      <c r="C206" s="625"/>
      <c r="D206" s="627"/>
      <c r="E206" s="210"/>
      <c r="F206" s="210"/>
      <c r="G206" s="210"/>
      <c r="H206" s="210"/>
      <c r="I206" s="684"/>
      <c r="J206" s="685"/>
      <c r="K206" s="685"/>
      <c r="L206" s="685"/>
      <c r="M206" s="686"/>
      <c r="N206" s="210"/>
      <c r="O206" s="210"/>
      <c r="P206" s="210"/>
      <c r="Q206" s="210"/>
      <c r="R206" s="210"/>
      <c r="S206" s="210"/>
      <c r="T206" s="210"/>
      <c r="U206" s="210"/>
      <c r="V206" s="210"/>
      <c r="W206" s="210"/>
      <c r="X206" s="210"/>
      <c r="Y206" s="210"/>
      <c r="Z206" s="210"/>
    </row>
    <row r="207" ht="12.75" hidden="1" customHeight="1">
      <c r="A207" s="625"/>
      <c r="B207" s="625"/>
      <c r="C207" s="625"/>
      <c r="D207" s="627"/>
      <c r="E207" s="210"/>
      <c r="F207" s="210"/>
      <c r="G207" s="210"/>
      <c r="H207" s="210"/>
      <c r="I207" s="684"/>
      <c r="J207" s="685"/>
      <c r="K207" s="685"/>
      <c r="L207" s="685"/>
      <c r="M207" s="686"/>
      <c r="N207" s="210"/>
      <c r="O207" s="210"/>
      <c r="P207" s="210"/>
      <c r="Q207" s="210"/>
      <c r="R207" s="210"/>
      <c r="S207" s="210"/>
      <c r="T207" s="210"/>
      <c r="U207" s="210"/>
      <c r="V207" s="210"/>
      <c r="W207" s="210"/>
      <c r="X207" s="210"/>
      <c r="Y207" s="210"/>
      <c r="Z207" s="210"/>
    </row>
    <row r="208" ht="12.75" hidden="1" customHeight="1">
      <c r="A208" s="625"/>
      <c r="B208" s="625"/>
      <c r="C208" s="625"/>
      <c r="D208" s="627"/>
      <c r="E208" s="210"/>
      <c r="F208" s="210"/>
      <c r="G208" s="210"/>
      <c r="H208" s="210"/>
      <c r="I208" s="684"/>
      <c r="J208" s="685"/>
      <c r="K208" s="685"/>
      <c r="L208" s="685"/>
      <c r="M208" s="686"/>
      <c r="N208" s="210"/>
      <c r="O208" s="210"/>
      <c r="P208" s="210"/>
      <c r="Q208" s="210"/>
      <c r="R208" s="210"/>
      <c r="S208" s="210"/>
      <c r="T208" s="210"/>
      <c r="U208" s="210"/>
      <c r="V208" s="210"/>
      <c r="W208" s="210"/>
      <c r="X208" s="210"/>
      <c r="Y208" s="210"/>
      <c r="Z208" s="210"/>
    </row>
    <row r="209" ht="12.75" hidden="1" customHeight="1">
      <c r="A209" s="625"/>
      <c r="B209" s="625"/>
      <c r="C209" s="625"/>
      <c r="D209" s="627"/>
      <c r="E209" s="210"/>
      <c r="F209" s="210"/>
      <c r="G209" s="210"/>
      <c r="H209" s="210"/>
      <c r="I209" s="684"/>
      <c r="J209" s="685"/>
      <c r="K209" s="685"/>
      <c r="L209" s="685"/>
      <c r="M209" s="686"/>
      <c r="N209" s="210"/>
      <c r="O209" s="210"/>
      <c r="P209" s="210"/>
      <c r="Q209" s="210"/>
      <c r="R209" s="210"/>
      <c r="S209" s="210"/>
      <c r="T209" s="210"/>
      <c r="U209" s="210"/>
      <c r="V209" s="210"/>
      <c r="W209" s="210"/>
      <c r="X209" s="210"/>
      <c r="Y209" s="210"/>
      <c r="Z209" s="210"/>
    </row>
    <row r="210" ht="12.75" hidden="1" customHeight="1">
      <c r="A210" s="625"/>
      <c r="B210" s="625"/>
      <c r="C210" s="625"/>
      <c r="D210" s="627"/>
      <c r="E210" s="210"/>
      <c r="F210" s="210"/>
      <c r="G210" s="210"/>
      <c r="H210" s="210"/>
      <c r="I210" s="684"/>
      <c r="J210" s="685"/>
      <c r="K210" s="685"/>
      <c r="L210" s="685"/>
      <c r="M210" s="686"/>
      <c r="N210" s="210"/>
      <c r="O210" s="210"/>
      <c r="P210" s="210"/>
      <c r="Q210" s="210"/>
      <c r="R210" s="210"/>
      <c r="S210" s="210"/>
      <c r="T210" s="210"/>
      <c r="U210" s="210"/>
      <c r="V210" s="210"/>
      <c r="W210" s="210"/>
      <c r="X210" s="210"/>
      <c r="Y210" s="210"/>
      <c r="Z210" s="210"/>
    </row>
    <row r="211" ht="12.75" hidden="1" customHeight="1">
      <c r="A211" s="625"/>
      <c r="B211" s="625"/>
      <c r="C211" s="625"/>
      <c r="D211" s="627"/>
      <c r="E211" s="210"/>
      <c r="F211" s="210"/>
      <c r="G211" s="210"/>
      <c r="H211" s="210"/>
      <c r="I211" s="684"/>
      <c r="J211" s="685"/>
      <c r="K211" s="685"/>
      <c r="L211" s="685"/>
      <c r="M211" s="686"/>
      <c r="N211" s="210"/>
      <c r="O211" s="210"/>
      <c r="P211" s="210"/>
      <c r="Q211" s="210"/>
      <c r="R211" s="210"/>
      <c r="S211" s="210"/>
      <c r="T211" s="210"/>
      <c r="U211" s="210"/>
      <c r="V211" s="210"/>
      <c r="W211" s="210"/>
      <c r="X211" s="210"/>
      <c r="Y211" s="210"/>
      <c r="Z211" s="210"/>
    </row>
    <row r="212" ht="12.75" hidden="1" customHeight="1">
      <c r="A212" s="625"/>
      <c r="B212" s="625"/>
      <c r="C212" s="625"/>
      <c r="D212" s="627"/>
      <c r="E212" s="210"/>
      <c r="F212" s="210"/>
      <c r="G212" s="210"/>
      <c r="H212" s="210"/>
      <c r="I212" s="684"/>
      <c r="J212" s="685"/>
      <c r="K212" s="685"/>
      <c r="L212" s="685"/>
      <c r="M212" s="686"/>
      <c r="N212" s="210"/>
      <c r="O212" s="210"/>
      <c r="P212" s="210"/>
      <c r="Q212" s="210"/>
      <c r="R212" s="210"/>
      <c r="S212" s="210"/>
      <c r="T212" s="210"/>
      <c r="U212" s="210"/>
      <c r="V212" s="210"/>
      <c r="W212" s="210"/>
      <c r="X212" s="210"/>
      <c r="Y212" s="210"/>
      <c r="Z212" s="210"/>
    </row>
    <row r="213" ht="12.75" hidden="1" customHeight="1">
      <c r="A213" s="625"/>
      <c r="B213" s="625"/>
      <c r="C213" s="625"/>
      <c r="D213" s="627"/>
      <c r="E213" s="210"/>
      <c r="F213" s="210"/>
      <c r="G213" s="210"/>
      <c r="H213" s="210"/>
      <c r="I213" s="684"/>
      <c r="J213" s="685"/>
      <c r="K213" s="685"/>
      <c r="L213" s="685"/>
      <c r="M213" s="686"/>
      <c r="N213" s="210"/>
      <c r="O213" s="210"/>
      <c r="P213" s="210"/>
      <c r="Q213" s="210"/>
      <c r="R213" s="210"/>
      <c r="S213" s="210"/>
      <c r="T213" s="210"/>
      <c r="U213" s="210"/>
      <c r="V213" s="210"/>
      <c r="W213" s="210"/>
      <c r="X213" s="210"/>
      <c r="Y213" s="210"/>
      <c r="Z213" s="210"/>
    </row>
    <row r="214" ht="12.75" hidden="1" customHeight="1">
      <c r="A214" s="625"/>
      <c r="B214" s="625"/>
      <c r="C214" s="625"/>
      <c r="D214" s="627"/>
      <c r="E214" s="210"/>
      <c r="F214" s="210"/>
      <c r="G214" s="210"/>
      <c r="H214" s="210"/>
      <c r="I214" s="684"/>
      <c r="J214" s="685"/>
      <c r="K214" s="685"/>
      <c r="L214" s="685"/>
      <c r="M214" s="686"/>
      <c r="N214" s="210"/>
      <c r="O214" s="210"/>
      <c r="P214" s="210"/>
      <c r="Q214" s="210"/>
      <c r="R214" s="210"/>
      <c r="S214" s="210"/>
      <c r="T214" s="210"/>
      <c r="U214" s="210"/>
      <c r="V214" s="210"/>
      <c r="W214" s="210"/>
      <c r="X214" s="210"/>
      <c r="Y214" s="210"/>
      <c r="Z214" s="210"/>
    </row>
    <row r="215" ht="12.75" hidden="1" customHeight="1">
      <c r="A215" s="625"/>
      <c r="B215" s="625"/>
      <c r="C215" s="625"/>
      <c r="D215" s="627"/>
      <c r="E215" s="210"/>
      <c r="F215" s="210"/>
      <c r="G215" s="210"/>
      <c r="H215" s="210"/>
      <c r="I215" s="684"/>
      <c r="J215" s="685"/>
      <c r="K215" s="685"/>
      <c r="L215" s="685"/>
      <c r="M215" s="686"/>
      <c r="N215" s="210"/>
      <c r="O215" s="210"/>
      <c r="P215" s="210"/>
      <c r="Q215" s="210"/>
      <c r="R215" s="210"/>
      <c r="S215" s="210"/>
      <c r="T215" s="210"/>
      <c r="U215" s="210"/>
      <c r="V215" s="210"/>
      <c r="W215" s="210"/>
      <c r="X215" s="210"/>
      <c r="Y215" s="210"/>
      <c r="Z215" s="210"/>
    </row>
    <row r="216" ht="12.75" hidden="1" customHeight="1">
      <c r="A216" s="625"/>
      <c r="B216" s="625"/>
      <c r="C216" s="625"/>
      <c r="D216" s="627"/>
      <c r="E216" s="210"/>
      <c r="F216" s="210"/>
      <c r="G216" s="210"/>
      <c r="H216" s="210"/>
      <c r="I216" s="684"/>
      <c r="J216" s="685"/>
      <c r="K216" s="685"/>
      <c r="L216" s="685"/>
      <c r="M216" s="686"/>
      <c r="N216" s="210"/>
      <c r="O216" s="210"/>
      <c r="P216" s="210"/>
      <c r="Q216" s="210"/>
      <c r="R216" s="210"/>
      <c r="S216" s="210"/>
      <c r="T216" s="210"/>
      <c r="U216" s="210"/>
      <c r="V216" s="210"/>
      <c r="W216" s="210"/>
      <c r="X216" s="210"/>
      <c r="Y216" s="210"/>
      <c r="Z216" s="210"/>
    </row>
    <row r="217" ht="12.75" hidden="1" customHeight="1">
      <c r="A217" s="625"/>
      <c r="B217" s="625"/>
      <c r="C217" s="625"/>
      <c r="D217" s="627"/>
      <c r="E217" s="210"/>
      <c r="F217" s="210"/>
      <c r="G217" s="210"/>
      <c r="H217" s="210"/>
      <c r="I217" s="684"/>
      <c r="J217" s="685"/>
      <c r="K217" s="685"/>
      <c r="L217" s="685"/>
      <c r="M217" s="686"/>
      <c r="N217" s="210"/>
      <c r="O217" s="210"/>
      <c r="P217" s="210"/>
      <c r="Q217" s="210"/>
      <c r="R217" s="210"/>
      <c r="S217" s="210"/>
      <c r="T217" s="210"/>
      <c r="U217" s="210"/>
      <c r="V217" s="210"/>
      <c r="W217" s="210"/>
      <c r="X217" s="210"/>
      <c r="Y217" s="210"/>
      <c r="Z217" s="210"/>
    </row>
    <row r="218" ht="12.75" hidden="1" customHeight="1">
      <c r="A218" s="625"/>
      <c r="B218" s="625"/>
      <c r="C218" s="625"/>
      <c r="D218" s="627"/>
      <c r="E218" s="210"/>
      <c r="F218" s="210"/>
      <c r="G218" s="210"/>
      <c r="H218" s="210"/>
      <c r="I218" s="684"/>
      <c r="J218" s="685"/>
      <c r="K218" s="685"/>
      <c r="L218" s="685"/>
      <c r="M218" s="686"/>
      <c r="N218" s="210"/>
      <c r="O218" s="210"/>
      <c r="P218" s="210"/>
      <c r="Q218" s="210"/>
      <c r="R218" s="210"/>
      <c r="S218" s="210"/>
      <c r="T218" s="210"/>
      <c r="U218" s="210"/>
      <c r="V218" s="210"/>
      <c r="W218" s="210"/>
      <c r="X218" s="210"/>
      <c r="Y218" s="210"/>
      <c r="Z218" s="210"/>
    </row>
    <row r="219" ht="12.75" hidden="1" customHeight="1">
      <c r="A219" s="625"/>
      <c r="B219" s="625"/>
      <c r="C219" s="625"/>
      <c r="D219" s="627"/>
      <c r="E219" s="210"/>
      <c r="F219" s="210"/>
      <c r="G219" s="210"/>
      <c r="H219" s="210"/>
      <c r="I219" s="684"/>
      <c r="J219" s="685"/>
      <c r="K219" s="685"/>
      <c r="L219" s="685"/>
      <c r="M219" s="686"/>
      <c r="N219" s="210"/>
      <c r="O219" s="210"/>
      <c r="P219" s="210"/>
      <c r="Q219" s="210"/>
      <c r="R219" s="210"/>
      <c r="S219" s="210"/>
      <c r="T219" s="210"/>
      <c r="U219" s="210"/>
      <c r="V219" s="210"/>
      <c r="W219" s="210"/>
      <c r="X219" s="210"/>
      <c r="Y219" s="210"/>
      <c r="Z219" s="210"/>
    </row>
    <row r="220" ht="12.75" customHeight="1">
      <c r="A220" s="625"/>
      <c r="B220" s="625"/>
      <c r="C220" s="625"/>
      <c r="D220" s="627"/>
      <c r="E220" s="210"/>
      <c r="F220" s="210"/>
      <c r="G220" s="210"/>
      <c r="H220" s="210"/>
      <c r="I220" s="684"/>
      <c r="J220" s="685"/>
      <c r="K220" s="685"/>
      <c r="L220" s="685"/>
      <c r="M220" s="686"/>
      <c r="N220" s="210"/>
      <c r="O220" s="210"/>
      <c r="P220" s="210"/>
      <c r="Q220" s="210"/>
      <c r="R220" s="210"/>
      <c r="S220" s="210"/>
      <c r="T220" s="210"/>
      <c r="U220" s="210"/>
      <c r="V220" s="210"/>
      <c r="W220" s="210"/>
      <c r="X220" s="210"/>
      <c r="Y220" s="210"/>
      <c r="Z220" s="210"/>
    </row>
    <row r="221" ht="12.75" customHeight="1">
      <c r="A221" s="625"/>
      <c r="B221" s="625"/>
      <c r="C221" s="625"/>
      <c r="D221" s="627"/>
      <c r="E221" s="210"/>
      <c r="F221" s="210"/>
      <c r="G221" s="210"/>
      <c r="H221" s="210"/>
      <c r="I221" s="684"/>
      <c r="J221" s="685"/>
      <c r="K221" s="685"/>
      <c r="L221" s="685"/>
      <c r="M221" s="686"/>
      <c r="N221" s="210"/>
      <c r="O221" s="210"/>
      <c r="P221" s="210"/>
      <c r="Q221" s="210"/>
      <c r="R221" s="210"/>
      <c r="S221" s="210"/>
      <c r="T221" s="210"/>
      <c r="U221" s="210"/>
      <c r="V221" s="210"/>
      <c r="W221" s="210"/>
      <c r="X221" s="210"/>
      <c r="Y221" s="210"/>
      <c r="Z221" s="210"/>
    </row>
    <row r="222" ht="12.75" customHeight="1">
      <c r="A222" s="625"/>
      <c r="B222" s="625"/>
      <c r="C222" s="625"/>
      <c r="D222" s="627"/>
      <c r="E222" s="210"/>
      <c r="F222" s="210"/>
      <c r="G222" s="210"/>
      <c r="H222" s="210"/>
      <c r="I222" s="684"/>
      <c r="J222" s="685"/>
      <c r="K222" s="685"/>
      <c r="L222" s="685"/>
      <c r="M222" s="686"/>
      <c r="N222" s="210"/>
      <c r="O222" s="210"/>
      <c r="P222" s="210"/>
      <c r="Q222" s="210"/>
      <c r="R222" s="210"/>
      <c r="S222" s="210"/>
      <c r="T222" s="210"/>
      <c r="U222" s="210"/>
      <c r="V222" s="210"/>
      <c r="W222" s="210"/>
      <c r="X222" s="210"/>
      <c r="Y222" s="210"/>
      <c r="Z222" s="210"/>
    </row>
    <row r="223" ht="12.75" customHeight="1">
      <c r="A223" s="625"/>
      <c r="B223" s="625"/>
      <c r="C223" s="625"/>
      <c r="D223" s="627"/>
      <c r="E223" s="210"/>
      <c r="F223" s="210"/>
      <c r="G223" s="210"/>
      <c r="H223" s="210"/>
      <c r="I223" s="684"/>
      <c r="J223" s="685"/>
      <c r="K223" s="685"/>
      <c r="L223" s="685"/>
      <c r="M223" s="686"/>
      <c r="N223" s="210"/>
      <c r="O223" s="210"/>
      <c r="P223" s="210"/>
      <c r="Q223" s="210"/>
      <c r="R223" s="210"/>
      <c r="S223" s="210"/>
      <c r="T223" s="210"/>
      <c r="U223" s="210"/>
      <c r="V223" s="210"/>
      <c r="W223" s="210"/>
      <c r="X223" s="210"/>
      <c r="Y223" s="210"/>
      <c r="Z223" s="210"/>
    </row>
    <row r="224" ht="12.75" customHeight="1">
      <c r="A224" s="625"/>
      <c r="B224" s="625"/>
      <c r="C224" s="625"/>
      <c r="D224" s="627"/>
      <c r="E224" s="210"/>
      <c r="F224" s="210"/>
      <c r="G224" s="210"/>
      <c r="H224" s="210"/>
      <c r="I224" s="684"/>
      <c r="J224" s="685"/>
      <c r="K224" s="685"/>
      <c r="L224" s="685"/>
      <c r="M224" s="686"/>
      <c r="N224" s="210"/>
      <c r="O224" s="210"/>
      <c r="P224" s="210"/>
      <c r="Q224" s="210"/>
      <c r="R224" s="210"/>
      <c r="S224" s="210"/>
      <c r="T224" s="210"/>
      <c r="U224" s="210"/>
      <c r="V224" s="210"/>
      <c r="W224" s="210"/>
      <c r="X224" s="210"/>
      <c r="Y224" s="210"/>
      <c r="Z224" s="210"/>
    </row>
    <row r="225" ht="12.75" customHeight="1">
      <c r="A225" s="625"/>
      <c r="B225" s="625"/>
      <c r="C225" s="625"/>
      <c r="D225" s="627"/>
      <c r="E225" s="210"/>
      <c r="F225" s="210"/>
      <c r="G225" s="210"/>
      <c r="H225" s="210"/>
      <c r="I225" s="684"/>
      <c r="J225" s="685"/>
      <c r="K225" s="685"/>
      <c r="L225" s="685"/>
      <c r="M225" s="686"/>
      <c r="N225" s="210"/>
      <c r="O225" s="210"/>
      <c r="P225" s="210"/>
      <c r="Q225" s="210"/>
      <c r="R225" s="210"/>
      <c r="S225" s="210"/>
      <c r="T225" s="210"/>
      <c r="U225" s="210"/>
      <c r="V225" s="210"/>
      <c r="W225" s="210"/>
      <c r="X225" s="210"/>
      <c r="Y225" s="210"/>
      <c r="Z225" s="210"/>
    </row>
    <row r="226" ht="12.75" customHeight="1">
      <c r="A226" s="625"/>
      <c r="B226" s="625"/>
      <c r="C226" s="625"/>
      <c r="D226" s="627"/>
      <c r="E226" s="210"/>
      <c r="F226" s="210"/>
      <c r="G226" s="210"/>
      <c r="H226" s="210"/>
      <c r="I226" s="684"/>
      <c r="J226" s="685"/>
      <c r="K226" s="685"/>
      <c r="L226" s="685"/>
      <c r="M226" s="686"/>
      <c r="N226" s="210"/>
      <c r="O226" s="210"/>
      <c r="P226" s="210"/>
      <c r="Q226" s="210"/>
      <c r="R226" s="210"/>
      <c r="S226" s="210"/>
      <c r="T226" s="210"/>
      <c r="U226" s="210"/>
      <c r="V226" s="210"/>
      <c r="W226" s="210"/>
      <c r="X226" s="210"/>
      <c r="Y226" s="210"/>
      <c r="Z226" s="210"/>
    </row>
    <row r="227" ht="12.75" customHeight="1">
      <c r="A227" s="625"/>
      <c r="B227" s="625"/>
      <c r="C227" s="625"/>
      <c r="D227" s="627"/>
      <c r="E227" s="210"/>
      <c r="F227" s="210"/>
      <c r="G227" s="210"/>
      <c r="H227" s="210"/>
      <c r="I227" s="684"/>
      <c r="J227" s="685"/>
      <c r="K227" s="685"/>
      <c r="L227" s="685"/>
      <c r="M227" s="686"/>
      <c r="N227" s="210"/>
      <c r="O227" s="210"/>
      <c r="P227" s="210"/>
      <c r="Q227" s="210"/>
      <c r="R227" s="210"/>
      <c r="S227" s="210"/>
      <c r="T227" s="210"/>
      <c r="U227" s="210"/>
      <c r="V227" s="210"/>
      <c r="W227" s="210"/>
      <c r="X227" s="210"/>
      <c r="Y227" s="210"/>
      <c r="Z227" s="210"/>
    </row>
    <row r="228" ht="12.75" customHeight="1">
      <c r="A228" s="625"/>
      <c r="B228" s="625"/>
      <c r="C228" s="625"/>
      <c r="D228" s="627"/>
      <c r="E228" s="210"/>
      <c r="F228" s="210"/>
      <c r="G228" s="210"/>
      <c r="H228" s="210"/>
      <c r="I228" s="684"/>
      <c r="J228" s="685"/>
      <c r="K228" s="685"/>
      <c r="L228" s="685"/>
      <c r="M228" s="686"/>
      <c r="N228" s="210"/>
      <c r="O228" s="210"/>
      <c r="P228" s="210"/>
      <c r="Q228" s="210"/>
      <c r="R228" s="210"/>
      <c r="S228" s="210"/>
      <c r="T228" s="210"/>
      <c r="U228" s="210"/>
      <c r="V228" s="210"/>
      <c r="W228" s="210"/>
      <c r="X228" s="210"/>
      <c r="Y228" s="210"/>
      <c r="Z228" s="210"/>
    </row>
    <row r="229" ht="12.75" customHeight="1">
      <c r="A229" s="625"/>
      <c r="B229" s="625"/>
      <c r="C229" s="625"/>
      <c r="D229" s="627"/>
      <c r="E229" s="210"/>
      <c r="F229" s="210"/>
      <c r="G229" s="210"/>
      <c r="H229" s="210"/>
      <c r="I229" s="684"/>
      <c r="J229" s="685"/>
      <c r="K229" s="685"/>
      <c r="L229" s="685"/>
      <c r="M229" s="686"/>
      <c r="N229" s="210"/>
      <c r="O229" s="210"/>
      <c r="P229" s="210"/>
      <c r="Q229" s="210"/>
      <c r="R229" s="210"/>
      <c r="S229" s="210"/>
      <c r="T229" s="210"/>
      <c r="U229" s="210"/>
      <c r="V229" s="210"/>
      <c r="W229" s="210"/>
      <c r="X229" s="210"/>
      <c r="Y229" s="210"/>
      <c r="Z229" s="210"/>
    </row>
    <row r="230" ht="12.75" customHeight="1">
      <c r="A230" s="625"/>
      <c r="B230" s="625"/>
      <c r="C230" s="625"/>
      <c r="D230" s="627"/>
      <c r="E230" s="210"/>
      <c r="F230" s="210"/>
      <c r="G230" s="210"/>
      <c r="H230" s="210"/>
      <c r="I230" s="684"/>
      <c r="J230" s="685"/>
      <c r="K230" s="685"/>
      <c r="L230" s="685"/>
      <c r="M230" s="686"/>
      <c r="N230" s="210"/>
      <c r="O230" s="210"/>
      <c r="P230" s="210"/>
      <c r="Q230" s="210"/>
      <c r="R230" s="210"/>
      <c r="S230" s="210"/>
      <c r="T230" s="210"/>
      <c r="U230" s="210"/>
      <c r="V230" s="210"/>
      <c r="W230" s="210"/>
      <c r="X230" s="210"/>
      <c r="Y230" s="210"/>
      <c r="Z230" s="210"/>
    </row>
    <row r="231" ht="12.75" customHeight="1">
      <c r="A231" s="625"/>
      <c r="B231" s="625"/>
      <c r="C231" s="625"/>
      <c r="D231" s="627"/>
      <c r="E231" s="210"/>
      <c r="F231" s="210"/>
      <c r="G231" s="210"/>
      <c r="H231" s="210"/>
      <c r="I231" s="684"/>
      <c r="J231" s="685"/>
      <c r="K231" s="685"/>
      <c r="L231" s="685"/>
      <c r="M231" s="686"/>
      <c r="N231" s="210"/>
      <c r="O231" s="210"/>
      <c r="P231" s="210"/>
      <c r="Q231" s="210"/>
      <c r="R231" s="210"/>
      <c r="S231" s="210"/>
      <c r="T231" s="210"/>
      <c r="U231" s="210"/>
      <c r="V231" s="210"/>
      <c r="W231" s="210"/>
      <c r="X231" s="210"/>
      <c r="Y231" s="210"/>
      <c r="Z231" s="210"/>
    </row>
    <row r="232" ht="12.75" customHeight="1">
      <c r="A232" s="625"/>
      <c r="B232" s="625"/>
      <c r="C232" s="625"/>
      <c r="D232" s="627"/>
      <c r="E232" s="210"/>
      <c r="F232" s="210"/>
      <c r="G232" s="210"/>
      <c r="H232" s="210"/>
      <c r="I232" s="684"/>
      <c r="J232" s="685"/>
      <c r="K232" s="685"/>
      <c r="L232" s="685"/>
      <c r="M232" s="686"/>
      <c r="N232" s="210"/>
      <c r="O232" s="210"/>
      <c r="P232" s="210"/>
      <c r="Q232" s="210"/>
      <c r="R232" s="210"/>
      <c r="S232" s="210"/>
      <c r="T232" s="210"/>
      <c r="U232" s="210"/>
      <c r="V232" s="210"/>
      <c r="W232" s="210"/>
      <c r="X232" s="210"/>
      <c r="Y232" s="210"/>
      <c r="Z232" s="210"/>
    </row>
    <row r="233" ht="12.75" customHeight="1">
      <c r="A233" s="625"/>
      <c r="B233" s="625"/>
      <c r="C233" s="625"/>
      <c r="D233" s="627"/>
      <c r="E233" s="210"/>
      <c r="F233" s="210"/>
      <c r="G233" s="210"/>
      <c r="H233" s="210"/>
      <c r="I233" s="684"/>
      <c r="J233" s="685"/>
      <c r="K233" s="685"/>
      <c r="L233" s="685"/>
      <c r="M233" s="686"/>
      <c r="N233" s="210"/>
      <c r="O233" s="210"/>
      <c r="P233" s="210"/>
      <c r="Q233" s="210"/>
      <c r="R233" s="210"/>
      <c r="S233" s="210"/>
      <c r="T233" s="210"/>
      <c r="U233" s="210"/>
      <c r="V233" s="210"/>
      <c r="W233" s="210"/>
      <c r="X233" s="210"/>
      <c r="Y233" s="210"/>
      <c r="Z233" s="210"/>
    </row>
    <row r="234" ht="12.75" customHeight="1">
      <c r="A234" s="625"/>
      <c r="B234" s="625"/>
      <c r="C234" s="625"/>
      <c r="D234" s="627"/>
      <c r="E234" s="210"/>
      <c r="F234" s="210"/>
      <c r="G234" s="210"/>
      <c r="H234" s="210"/>
      <c r="I234" s="684"/>
      <c r="J234" s="685"/>
      <c r="K234" s="685"/>
      <c r="L234" s="685"/>
      <c r="M234" s="686"/>
      <c r="N234" s="210"/>
      <c r="O234" s="210"/>
      <c r="P234" s="210"/>
      <c r="Q234" s="210"/>
      <c r="R234" s="210"/>
      <c r="S234" s="210"/>
      <c r="T234" s="210"/>
      <c r="U234" s="210"/>
      <c r="V234" s="210"/>
      <c r="W234" s="210"/>
      <c r="X234" s="210"/>
      <c r="Y234" s="210"/>
      <c r="Z234" s="210"/>
    </row>
    <row r="235" ht="12.75" customHeight="1">
      <c r="A235" s="625"/>
      <c r="B235" s="625"/>
      <c r="C235" s="625"/>
      <c r="D235" s="627"/>
      <c r="E235" s="210"/>
      <c r="F235" s="210"/>
      <c r="G235" s="210"/>
      <c r="H235" s="210"/>
      <c r="I235" s="684"/>
      <c r="J235" s="685"/>
      <c r="K235" s="685"/>
      <c r="L235" s="685"/>
      <c r="M235" s="686"/>
      <c r="N235" s="210"/>
      <c r="O235" s="210"/>
      <c r="P235" s="210"/>
      <c r="Q235" s="210"/>
      <c r="R235" s="210"/>
      <c r="S235" s="210"/>
      <c r="T235" s="210"/>
      <c r="U235" s="210"/>
      <c r="V235" s="210"/>
      <c r="W235" s="210"/>
      <c r="X235" s="210"/>
      <c r="Y235" s="210"/>
      <c r="Z235" s="210"/>
    </row>
    <row r="236" ht="12.75" customHeight="1">
      <c r="A236" s="625"/>
      <c r="B236" s="625"/>
      <c r="C236" s="625"/>
      <c r="D236" s="627"/>
      <c r="E236" s="210"/>
      <c r="F236" s="210"/>
      <c r="G236" s="210"/>
      <c r="H236" s="210"/>
      <c r="I236" s="684"/>
      <c r="J236" s="685"/>
      <c r="K236" s="685"/>
      <c r="L236" s="685"/>
      <c r="M236" s="686"/>
      <c r="N236" s="210"/>
      <c r="O236" s="210"/>
      <c r="P236" s="210"/>
      <c r="Q236" s="210"/>
      <c r="R236" s="210"/>
      <c r="S236" s="210"/>
      <c r="T236" s="210"/>
      <c r="U236" s="210"/>
      <c r="V236" s="210"/>
      <c r="W236" s="210"/>
      <c r="X236" s="210"/>
      <c r="Y236" s="210"/>
      <c r="Z236" s="210"/>
    </row>
    <row r="237" ht="12.75" customHeight="1">
      <c r="A237" s="625"/>
      <c r="B237" s="625"/>
      <c r="C237" s="625"/>
      <c r="D237" s="627"/>
      <c r="E237" s="210"/>
      <c r="F237" s="210"/>
      <c r="G237" s="210"/>
      <c r="H237" s="210"/>
      <c r="I237" s="684"/>
      <c r="J237" s="685"/>
      <c r="K237" s="685"/>
      <c r="L237" s="685"/>
      <c r="M237" s="686"/>
      <c r="N237" s="210"/>
      <c r="O237" s="210"/>
      <c r="P237" s="210"/>
      <c r="Q237" s="210"/>
      <c r="R237" s="210"/>
      <c r="S237" s="210"/>
      <c r="T237" s="210"/>
      <c r="U237" s="210"/>
      <c r="V237" s="210"/>
      <c r="W237" s="210"/>
      <c r="X237" s="210"/>
      <c r="Y237" s="210"/>
      <c r="Z237" s="210"/>
    </row>
    <row r="238" ht="12.75" customHeight="1">
      <c r="A238" s="625"/>
      <c r="B238" s="625"/>
      <c r="C238" s="625"/>
      <c r="D238" s="627"/>
      <c r="E238" s="210"/>
      <c r="F238" s="210"/>
      <c r="G238" s="210"/>
      <c r="H238" s="210"/>
      <c r="I238" s="684"/>
      <c r="J238" s="685"/>
      <c r="K238" s="685"/>
      <c r="L238" s="685"/>
      <c r="M238" s="686"/>
      <c r="N238" s="210"/>
      <c r="O238" s="210"/>
      <c r="P238" s="210"/>
      <c r="Q238" s="210"/>
      <c r="R238" s="210"/>
      <c r="S238" s="210"/>
      <c r="T238" s="210"/>
      <c r="U238" s="210"/>
      <c r="V238" s="210"/>
      <c r="W238" s="210"/>
      <c r="X238" s="210"/>
      <c r="Y238" s="210"/>
      <c r="Z238" s="210"/>
    </row>
    <row r="239" ht="12.75" customHeight="1">
      <c r="A239" s="625"/>
      <c r="B239" s="625"/>
      <c r="C239" s="625"/>
      <c r="D239" s="627"/>
      <c r="E239" s="210"/>
      <c r="F239" s="210"/>
      <c r="G239" s="210"/>
      <c r="H239" s="210"/>
      <c r="I239" s="684"/>
      <c r="J239" s="685"/>
      <c r="K239" s="685"/>
      <c r="L239" s="685"/>
      <c r="M239" s="686"/>
      <c r="N239" s="210"/>
      <c r="O239" s="210"/>
      <c r="P239" s="210"/>
      <c r="Q239" s="210"/>
      <c r="R239" s="210"/>
      <c r="S239" s="210"/>
      <c r="T239" s="210"/>
      <c r="U239" s="210"/>
      <c r="V239" s="210"/>
      <c r="W239" s="210"/>
      <c r="X239" s="210"/>
      <c r="Y239" s="210"/>
      <c r="Z239" s="210"/>
    </row>
    <row r="240" ht="12.75" customHeight="1">
      <c r="A240" s="625"/>
      <c r="B240" s="625"/>
      <c r="C240" s="625"/>
      <c r="D240" s="627"/>
      <c r="E240" s="210"/>
      <c r="F240" s="210"/>
      <c r="G240" s="210"/>
      <c r="H240" s="210"/>
      <c r="I240" s="684"/>
      <c r="J240" s="685"/>
      <c r="K240" s="685"/>
      <c r="L240" s="685"/>
      <c r="M240" s="686"/>
      <c r="N240" s="210"/>
      <c r="O240" s="210"/>
      <c r="P240" s="210"/>
      <c r="Q240" s="210"/>
      <c r="R240" s="210"/>
      <c r="S240" s="210"/>
      <c r="T240" s="210"/>
      <c r="U240" s="210"/>
      <c r="V240" s="210"/>
      <c r="W240" s="210"/>
      <c r="X240" s="210"/>
      <c r="Y240" s="210"/>
      <c r="Z240" s="210"/>
    </row>
    <row r="241" ht="12.75" customHeight="1">
      <c r="A241" s="625"/>
      <c r="B241" s="625"/>
      <c r="C241" s="625"/>
      <c r="D241" s="627"/>
      <c r="E241" s="210"/>
      <c r="F241" s="210"/>
      <c r="G241" s="210"/>
      <c r="H241" s="210"/>
      <c r="I241" s="684"/>
      <c r="J241" s="685"/>
      <c r="K241" s="685"/>
      <c r="L241" s="685"/>
      <c r="M241" s="686"/>
      <c r="N241" s="210"/>
      <c r="O241" s="210"/>
      <c r="P241" s="210"/>
      <c r="Q241" s="210"/>
      <c r="R241" s="210"/>
      <c r="S241" s="210"/>
      <c r="T241" s="210"/>
      <c r="U241" s="210"/>
      <c r="V241" s="210"/>
      <c r="W241" s="210"/>
      <c r="X241" s="210"/>
      <c r="Y241" s="210"/>
      <c r="Z241" s="210"/>
    </row>
    <row r="242" ht="12.75" customHeight="1">
      <c r="A242" s="625"/>
      <c r="B242" s="625"/>
      <c r="C242" s="625"/>
      <c r="D242" s="627"/>
      <c r="E242" s="210"/>
      <c r="F242" s="210"/>
      <c r="G242" s="210"/>
      <c r="H242" s="210"/>
      <c r="I242" s="684"/>
      <c r="J242" s="685"/>
      <c r="K242" s="685"/>
      <c r="L242" s="685"/>
      <c r="M242" s="686"/>
      <c r="N242" s="210"/>
      <c r="O242" s="210"/>
      <c r="P242" s="210"/>
      <c r="Q242" s="210"/>
      <c r="R242" s="210"/>
      <c r="S242" s="210"/>
      <c r="T242" s="210"/>
      <c r="U242" s="210"/>
      <c r="V242" s="210"/>
      <c r="W242" s="210"/>
      <c r="X242" s="210"/>
      <c r="Y242" s="210"/>
      <c r="Z242" s="210"/>
    </row>
    <row r="243" ht="12.75" customHeight="1">
      <c r="A243" s="625"/>
      <c r="B243" s="625"/>
      <c r="C243" s="625"/>
      <c r="D243" s="627"/>
      <c r="E243" s="210"/>
      <c r="F243" s="210"/>
      <c r="G243" s="210"/>
      <c r="H243" s="210"/>
      <c r="I243" s="684"/>
      <c r="J243" s="685"/>
      <c r="K243" s="685"/>
      <c r="L243" s="685"/>
      <c r="M243" s="686"/>
      <c r="N243" s="210"/>
      <c r="O243" s="210"/>
      <c r="P243" s="210"/>
      <c r="Q243" s="210"/>
      <c r="R243" s="210"/>
      <c r="S243" s="210"/>
      <c r="T243" s="210"/>
      <c r="U243" s="210"/>
      <c r="V243" s="210"/>
      <c r="W243" s="210"/>
      <c r="X243" s="210"/>
      <c r="Y243" s="210"/>
      <c r="Z243" s="210"/>
    </row>
    <row r="244" ht="12.75" customHeight="1">
      <c r="A244" s="625"/>
      <c r="B244" s="625"/>
      <c r="C244" s="625"/>
      <c r="D244" s="627"/>
      <c r="E244" s="210"/>
      <c r="F244" s="210"/>
      <c r="G244" s="210"/>
      <c r="H244" s="210"/>
      <c r="I244" s="684"/>
      <c r="J244" s="685"/>
      <c r="K244" s="685"/>
      <c r="L244" s="685"/>
      <c r="M244" s="686"/>
      <c r="N244" s="210"/>
      <c r="O244" s="210"/>
      <c r="P244" s="210"/>
      <c r="Q244" s="210"/>
      <c r="R244" s="210"/>
      <c r="S244" s="210"/>
      <c r="T244" s="210"/>
      <c r="U244" s="210"/>
      <c r="V244" s="210"/>
      <c r="W244" s="210"/>
      <c r="X244" s="210"/>
      <c r="Y244" s="210"/>
      <c r="Z244" s="210"/>
    </row>
    <row r="245" ht="12.75" customHeight="1">
      <c r="A245" s="625"/>
      <c r="B245" s="625"/>
      <c r="C245" s="625"/>
      <c r="D245" s="627"/>
      <c r="E245" s="210"/>
      <c r="F245" s="210"/>
      <c r="G245" s="210"/>
      <c r="H245" s="210"/>
      <c r="I245" s="684"/>
      <c r="J245" s="685"/>
      <c r="K245" s="685"/>
      <c r="L245" s="685"/>
      <c r="M245" s="686"/>
      <c r="N245" s="210"/>
      <c r="O245" s="210"/>
      <c r="P245" s="210"/>
      <c r="Q245" s="210"/>
      <c r="R245" s="210"/>
      <c r="S245" s="210"/>
      <c r="T245" s="210"/>
      <c r="U245" s="210"/>
      <c r="V245" s="210"/>
      <c r="W245" s="210"/>
      <c r="X245" s="210"/>
      <c r="Y245" s="210"/>
      <c r="Z245" s="210"/>
    </row>
    <row r="246" ht="12.75" customHeight="1">
      <c r="A246" s="625"/>
      <c r="B246" s="625"/>
      <c r="C246" s="625"/>
      <c r="D246" s="627"/>
      <c r="E246" s="210"/>
      <c r="F246" s="210"/>
      <c r="G246" s="210"/>
      <c r="H246" s="210"/>
      <c r="I246" s="684"/>
      <c r="J246" s="685"/>
      <c r="K246" s="685"/>
      <c r="L246" s="685"/>
      <c r="M246" s="686"/>
      <c r="N246" s="210"/>
      <c r="O246" s="210"/>
      <c r="P246" s="210"/>
      <c r="Q246" s="210"/>
      <c r="R246" s="210"/>
      <c r="S246" s="210"/>
      <c r="T246" s="210"/>
      <c r="U246" s="210"/>
      <c r="V246" s="210"/>
      <c r="W246" s="210"/>
      <c r="X246" s="210"/>
      <c r="Y246" s="210"/>
      <c r="Z246" s="210"/>
    </row>
    <row r="247" ht="12.75" customHeight="1">
      <c r="A247" s="625"/>
      <c r="B247" s="625"/>
      <c r="C247" s="625"/>
      <c r="D247" s="627"/>
      <c r="E247" s="210"/>
      <c r="F247" s="210"/>
      <c r="G247" s="210"/>
      <c r="H247" s="210"/>
      <c r="I247" s="684"/>
      <c r="J247" s="685"/>
      <c r="K247" s="685"/>
      <c r="L247" s="685"/>
      <c r="M247" s="686"/>
      <c r="N247" s="210"/>
      <c r="O247" s="210"/>
      <c r="P247" s="210"/>
      <c r="Q247" s="210"/>
      <c r="R247" s="210"/>
      <c r="S247" s="210"/>
      <c r="T247" s="210"/>
      <c r="U247" s="210"/>
      <c r="V247" s="210"/>
      <c r="W247" s="210"/>
      <c r="X247" s="210"/>
      <c r="Y247" s="210"/>
      <c r="Z247" s="210"/>
    </row>
    <row r="248" ht="12.75" customHeight="1">
      <c r="A248" s="625"/>
      <c r="B248" s="625"/>
      <c r="C248" s="625"/>
      <c r="D248" s="627"/>
      <c r="E248" s="210"/>
      <c r="F248" s="210"/>
      <c r="G248" s="210"/>
      <c r="H248" s="210"/>
      <c r="I248" s="684"/>
      <c r="J248" s="685"/>
      <c r="K248" s="685"/>
      <c r="L248" s="685"/>
      <c r="M248" s="686"/>
      <c r="N248" s="210"/>
      <c r="O248" s="210"/>
      <c r="P248" s="210"/>
      <c r="Q248" s="210"/>
      <c r="R248" s="210"/>
      <c r="S248" s="210"/>
      <c r="T248" s="210"/>
      <c r="U248" s="210"/>
      <c r="V248" s="210"/>
      <c r="W248" s="210"/>
      <c r="X248" s="210"/>
      <c r="Y248" s="210"/>
      <c r="Z248" s="210"/>
    </row>
    <row r="249" ht="12.75" customHeight="1">
      <c r="A249" s="625"/>
      <c r="B249" s="625"/>
      <c r="C249" s="625"/>
      <c r="D249" s="627"/>
      <c r="E249" s="210"/>
      <c r="F249" s="210"/>
      <c r="G249" s="210"/>
      <c r="H249" s="210"/>
      <c r="I249" s="684"/>
      <c r="J249" s="685"/>
      <c r="K249" s="685"/>
      <c r="L249" s="685"/>
      <c r="M249" s="686"/>
      <c r="N249" s="210"/>
      <c r="O249" s="210"/>
      <c r="P249" s="210"/>
      <c r="Q249" s="210"/>
      <c r="R249" s="210"/>
      <c r="S249" s="210"/>
      <c r="T249" s="210"/>
      <c r="U249" s="210"/>
      <c r="V249" s="210"/>
      <c r="W249" s="210"/>
      <c r="X249" s="210"/>
      <c r="Y249" s="210"/>
      <c r="Z249" s="210"/>
    </row>
    <row r="250" ht="12.75" customHeight="1">
      <c r="A250" s="625"/>
      <c r="B250" s="625"/>
      <c r="C250" s="625"/>
      <c r="D250" s="627"/>
      <c r="E250" s="210"/>
      <c r="F250" s="210"/>
      <c r="G250" s="210"/>
      <c r="H250" s="210"/>
      <c r="I250" s="684"/>
      <c r="J250" s="685"/>
      <c r="K250" s="685"/>
      <c r="L250" s="685"/>
      <c r="M250" s="686"/>
      <c r="N250" s="210"/>
      <c r="O250" s="210"/>
      <c r="P250" s="210"/>
      <c r="Q250" s="210"/>
      <c r="R250" s="210"/>
      <c r="S250" s="210"/>
      <c r="T250" s="210"/>
      <c r="U250" s="210"/>
      <c r="V250" s="210"/>
      <c r="W250" s="210"/>
      <c r="X250" s="210"/>
      <c r="Y250" s="210"/>
      <c r="Z250" s="210"/>
    </row>
    <row r="251" ht="12.75" customHeight="1">
      <c r="A251" s="625"/>
      <c r="B251" s="625"/>
      <c r="C251" s="625"/>
      <c r="D251" s="627"/>
      <c r="E251" s="210"/>
      <c r="F251" s="210"/>
      <c r="G251" s="210"/>
      <c r="H251" s="210"/>
      <c r="I251" s="684"/>
      <c r="J251" s="685"/>
      <c r="K251" s="685"/>
      <c r="L251" s="685"/>
      <c r="M251" s="686"/>
      <c r="N251" s="210"/>
      <c r="O251" s="210"/>
      <c r="P251" s="210"/>
      <c r="Q251" s="210"/>
      <c r="R251" s="210"/>
      <c r="S251" s="210"/>
      <c r="T251" s="210"/>
      <c r="U251" s="210"/>
      <c r="V251" s="210"/>
      <c r="W251" s="210"/>
      <c r="X251" s="210"/>
      <c r="Y251" s="210"/>
      <c r="Z251" s="210"/>
    </row>
    <row r="252" ht="12.75" customHeight="1">
      <c r="A252" s="625"/>
      <c r="B252" s="625"/>
      <c r="C252" s="625"/>
      <c r="D252" s="627"/>
      <c r="E252" s="210"/>
      <c r="F252" s="210"/>
      <c r="G252" s="210"/>
      <c r="H252" s="210"/>
      <c r="I252" s="684"/>
      <c r="J252" s="685"/>
      <c r="K252" s="685"/>
      <c r="L252" s="685"/>
      <c r="M252" s="686"/>
      <c r="N252" s="210"/>
      <c r="O252" s="210"/>
      <c r="P252" s="210"/>
      <c r="Q252" s="210"/>
      <c r="R252" s="210"/>
      <c r="S252" s="210"/>
      <c r="T252" s="210"/>
      <c r="U252" s="210"/>
      <c r="V252" s="210"/>
      <c r="W252" s="210"/>
      <c r="X252" s="210"/>
      <c r="Y252" s="210"/>
      <c r="Z252" s="210"/>
    </row>
    <row r="253" ht="12.75" customHeight="1">
      <c r="A253" s="625"/>
      <c r="B253" s="625"/>
      <c r="C253" s="625"/>
      <c r="D253" s="627"/>
      <c r="E253" s="210"/>
      <c r="F253" s="210"/>
      <c r="G253" s="210"/>
      <c r="H253" s="210"/>
      <c r="I253" s="684"/>
      <c r="J253" s="685"/>
      <c r="K253" s="685"/>
      <c r="L253" s="685"/>
      <c r="M253" s="686"/>
      <c r="N253" s="210"/>
      <c r="O253" s="210"/>
      <c r="P253" s="210"/>
      <c r="Q253" s="210"/>
      <c r="R253" s="210"/>
      <c r="S253" s="210"/>
      <c r="T253" s="210"/>
      <c r="U253" s="210"/>
      <c r="V253" s="210"/>
      <c r="W253" s="210"/>
      <c r="X253" s="210"/>
      <c r="Y253" s="210"/>
      <c r="Z253" s="210"/>
    </row>
    <row r="254" ht="12.75" customHeight="1">
      <c r="A254" s="625"/>
      <c r="B254" s="625"/>
      <c r="C254" s="625"/>
      <c r="D254" s="627"/>
      <c r="E254" s="210"/>
      <c r="F254" s="210"/>
      <c r="G254" s="210"/>
      <c r="H254" s="210"/>
      <c r="I254" s="684"/>
      <c r="J254" s="685"/>
      <c r="K254" s="685"/>
      <c r="L254" s="685"/>
      <c r="M254" s="686"/>
      <c r="N254" s="210"/>
      <c r="O254" s="210"/>
      <c r="P254" s="210"/>
      <c r="Q254" s="210"/>
      <c r="R254" s="210"/>
      <c r="S254" s="210"/>
      <c r="T254" s="210"/>
      <c r="U254" s="210"/>
      <c r="V254" s="210"/>
      <c r="W254" s="210"/>
      <c r="X254" s="210"/>
      <c r="Y254" s="210"/>
      <c r="Z254" s="210"/>
    </row>
    <row r="255" ht="12.75" customHeight="1">
      <c r="A255" s="625"/>
      <c r="B255" s="625"/>
      <c r="C255" s="625"/>
      <c r="D255" s="627"/>
      <c r="E255" s="210"/>
      <c r="F255" s="210"/>
      <c r="G255" s="210"/>
      <c r="H255" s="210"/>
      <c r="I255" s="684"/>
      <c r="J255" s="685"/>
      <c r="K255" s="685"/>
      <c r="L255" s="685"/>
      <c r="M255" s="686"/>
      <c r="N255" s="210"/>
      <c r="O255" s="210"/>
      <c r="P255" s="210"/>
      <c r="Q255" s="210"/>
      <c r="R255" s="210"/>
      <c r="S255" s="210"/>
      <c r="T255" s="210"/>
      <c r="U255" s="210"/>
      <c r="V255" s="210"/>
      <c r="W255" s="210"/>
      <c r="X255" s="210"/>
      <c r="Y255" s="210"/>
      <c r="Z255" s="210"/>
    </row>
    <row r="256" ht="12.75" customHeight="1">
      <c r="A256" s="625"/>
      <c r="B256" s="625"/>
      <c r="C256" s="625"/>
      <c r="D256" s="627"/>
      <c r="E256" s="210"/>
      <c r="F256" s="210"/>
      <c r="G256" s="210"/>
      <c r="H256" s="210"/>
      <c r="I256" s="684"/>
      <c r="J256" s="685"/>
      <c r="K256" s="685"/>
      <c r="L256" s="685"/>
      <c r="M256" s="686"/>
      <c r="N256" s="210"/>
      <c r="O256" s="210"/>
      <c r="P256" s="210"/>
      <c r="Q256" s="210"/>
      <c r="R256" s="210"/>
      <c r="S256" s="210"/>
      <c r="T256" s="210"/>
      <c r="U256" s="210"/>
      <c r="V256" s="210"/>
      <c r="W256" s="210"/>
      <c r="X256" s="210"/>
      <c r="Y256" s="210"/>
      <c r="Z256" s="210"/>
    </row>
    <row r="257" ht="12.75" customHeight="1">
      <c r="A257" s="625"/>
      <c r="B257" s="625"/>
      <c r="C257" s="625"/>
      <c r="D257" s="627"/>
      <c r="E257" s="210"/>
      <c r="F257" s="210"/>
      <c r="G257" s="210"/>
      <c r="H257" s="210"/>
      <c r="I257" s="684"/>
      <c r="J257" s="685"/>
      <c r="K257" s="685"/>
      <c r="L257" s="685"/>
      <c r="M257" s="686"/>
      <c r="N257" s="210"/>
      <c r="O257" s="210"/>
      <c r="P257" s="210"/>
      <c r="Q257" s="210"/>
      <c r="R257" s="210"/>
      <c r="S257" s="210"/>
      <c r="T257" s="210"/>
      <c r="U257" s="210"/>
      <c r="V257" s="210"/>
      <c r="W257" s="210"/>
      <c r="X257" s="210"/>
      <c r="Y257" s="210"/>
      <c r="Z257" s="210"/>
    </row>
    <row r="258" ht="12.75" customHeight="1">
      <c r="A258" s="625"/>
      <c r="B258" s="625"/>
      <c r="C258" s="625"/>
      <c r="D258" s="627"/>
      <c r="E258" s="210"/>
      <c r="F258" s="210"/>
      <c r="G258" s="210"/>
      <c r="H258" s="210"/>
      <c r="I258" s="684"/>
      <c r="J258" s="685"/>
      <c r="K258" s="685"/>
      <c r="L258" s="685"/>
      <c r="M258" s="686"/>
      <c r="N258" s="210"/>
      <c r="O258" s="210"/>
      <c r="P258" s="210"/>
      <c r="Q258" s="210"/>
      <c r="R258" s="210"/>
      <c r="S258" s="210"/>
      <c r="T258" s="210"/>
      <c r="U258" s="210"/>
      <c r="V258" s="210"/>
      <c r="W258" s="210"/>
      <c r="X258" s="210"/>
      <c r="Y258" s="210"/>
      <c r="Z258" s="210"/>
    </row>
    <row r="259" ht="12.75" customHeight="1">
      <c r="A259" s="625"/>
      <c r="B259" s="625"/>
      <c r="C259" s="625"/>
      <c r="D259" s="627"/>
      <c r="E259" s="210"/>
      <c r="F259" s="210"/>
      <c r="G259" s="210"/>
      <c r="H259" s="210"/>
      <c r="I259" s="684"/>
      <c r="J259" s="685"/>
      <c r="K259" s="685"/>
      <c r="L259" s="685"/>
      <c r="M259" s="686"/>
      <c r="N259" s="210"/>
      <c r="O259" s="210"/>
      <c r="P259" s="210"/>
      <c r="Q259" s="210"/>
      <c r="R259" s="210"/>
      <c r="S259" s="210"/>
      <c r="T259" s="210"/>
      <c r="U259" s="210"/>
      <c r="V259" s="210"/>
      <c r="W259" s="210"/>
      <c r="X259" s="210"/>
      <c r="Y259" s="210"/>
      <c r="Z259" s="210"/>
    </row>
    <row r="260" ht="12.75" customHeight="1">
      <c r="A260" s="625"/>
      <c r="B260" s="625"/>
      <c r="C260" s="625"/>
      <c r="D260" s="627"/>
      <c r="E260" s="210"/>
      <c r="F260" s="210"/>
      <c r="G260" s="210"/>
      <c r="H260" s="210"/>
      <c r="I260" s="684"/>
      <c r="J260" s="685"/>
      <c r="K260" s="685"/>
      <c r="L260" s="685"/>
      <c r="M260" s="686"/>
      <c r="N260" s="210"/>
      <c r="O260" s="210"/>
      <c r="P260" s="210"/>
      <c r="Q260" s="210"/>
      <c r="R260" s="210"/>
      <c r="S260" s="210"/>
      <c r="T260" s="210"/>
      <c r="U260" s="210"/>
      <c r="V260" s="210"/>
      <c r="W260" s="210"/>
      <c r="X260" s="210"/>
      <c r="Y260" s="210"/>
      <c r="Z260" s="210"/>
    </row>
    <row r="261" ht="12.75" customHeight="1">
      <c r="A261" s="625"/>
      <c r="B261" s="625"/>
      <c r="C261" s="625"/>
      <c r="D261" s="627"/>
      <c r="E261" s="210"/>
      <c r="F261" s="210"/>
      <c r="G261" s="210"/>
      <c r="H261" s="210"/>
      <c r="I261" s="684"/>
      <c r="J261" s="685"/>
      <c r="K261" s="685"/>
      <c r="L261" s="685"/>
      <c r="M261" s="686"/>
      <c r="N261" s="210"/>
      <c r="O261" s="210"/>
      <c r="P261" s="210"/>
      <c r="Q261" s="210"/>
      <c r="R261" s="210"/>
      <c r="S261" s="210"/>
      <c r="T261" s="210"/>
      <c r="U261" s="210"/>
      <c r="V261" s="210"/>
      <c r="W261" s="210"/>
      <c r="X261" s="210"/>
      <c r="Y261" s="210"/>
      <c r="Z261" s="210"/>
    </row>
    <row r="262" ht="12.75" customHeight="1">
      <c r="A262" s="625"/>
      <c r="B262" s="625"/>
      <c r="C262" s="625"/>
      <c r="D262" s="627"/>
      <c r="E262" s="210"/>
      <c r="F262" s="210"/>
      <c r="G262" s="210"/>
      <c r="H262" s="210"/>
      <c r="I262" s="684"/>
      <c r="J262" s="685"/>
      <c r="K262" s="685"/>
      <c r="L262" s="685"/>
      <c r="M262" s="686"/>
      <c r="N262" s="210"/>
      <c r="O262" s="210"/>
      <c r="P262" s="210"/>
      <c r="Q262" s="210"/>
      <c r="R262" s="210"/>
      <c r="S262" s="210"/>
      <c r="T262" s="210"/>
      <c r="U262" s="210"/>
      <c r="V262" s="210"/>
      <c r="W262" s="210"/>
      <c r="X262" s="210"/>
      <c r="Y262" s="210"/>
      <c r="Z262" s="210"/>
    </row>
    <row r="263" ht="12.75" customHeight="1">
      <c r="A263" s="625"/>
      <c r="B263" s="625"/>
      <c r="C263" s="625"/>
      <c r="D263" s="627"/>
      <c r="E263" s="210"/>
      <c r="F263" s="210"/>
      <c r="G263" s="210"/>
      <c r="H263" s="210"/>
      <c r="I263" s="684"/>
      <c r="J263" s="685"/>
      <c r="K263" s="685"/>
      <c r="L263" s="685"/>
      <c r="M263" s="686"/>
      <c r="N263" s="210"/>
      <c r="O263" s="210"/>
      <c r="P263" s="210"/>
      <c r="Q263" s="210"/>
      <c r="R263" s="210"/>
      <c r="S263" s="210"/>
      <c r="T263" s="210"/>
      <c r="U263" s="210"/>
      <c r="V263" s="210"/>
      <c r="W263" s="210"/>
      <c r="X263" s="210"/>
      <c r="Y263" s="210"/>
      <c r="Z263" s="210"/>
    </row>
    <row r="264" ht="12.75" customHeight="1">
      <c r="A264" s="625"/>
      <c r="B264" s="625"/>
      <c r="C264" s="625"/>
      <c r="D264" s="627"/>
      <c r="E264" s="210"/>
      <c r="F264" s="210"/>
      <c r="G264" s="210"/>
      <c r="H264" s="210"/>
      <c r="I264" s="684"/>
      <c r="J264" s="685"/>
      <c r="K264" s="685"/>
      <c r="L264" s="685"/>
      <c r="M264" s="686"/>
      <c r="N264" s="210"/>
      <c r="O264" s="210"/>
      <c r="P264" s="210"/>
      <c r="Q264" s="210"/>
      <c r="R264" s="210"/>
      <c r="S264" s="210"/>
      <c r="T264" s="210"/>
      <c r="U264" s="210"/>
      <c r="V264" s="210"/>
      <c r="W264" s="210"/>
      <c r="X264" s="210"/>
      <c r="Y264" s="210"/>
      <c r="Z264" s="210"/>
    </row>
    <row r="265" ht="12.75" customHeight="1">
      <c r="A265" s="625"/>
      <c r="B265" s="625"/>
      <c r="C265" s="625"/>
      <c r="D265" s="627"/>
      <c r="E265" s="210"/>
      <c r="F265" s="210"/>
      <c r="G265" s="210"/>
      <c r="H265" s="210"/>
      <c r="I265" s="684"/>
      <c r="J265" s="685"/>
      <c r="K265" s="685"/>
      <c r="L265" s="685"/>
      <c r="M265" s="686"/>
      <c r="N265" s="210"/>
      <c r="O265" s="210"/>
      <c r="P265" s="210"/>
      <c r="Q265" s="210"/>
      <c r="R265" s="210"/>
      <c r="S265" s="210"/>
      <c r="T265" s="210"/>
      <c r="U265" s="210"/>
      <c r="V265" s="210"/>
      <c r="W265" s="210"/>
      <c r="X265" s="210"/>
      <c r="Y265" s="210"/>
      <c r="Z265" s="210"/>
    </row>
    <row r="266" ht="12.75" customHeight="1">
      <c r="A266" s="625"/>
      <c r="B266" s="625"/>
      <c r="C266" s="625"/>
      <c r="D266" s="627"/>
      <c r="E266" s="210"/>
      <c r="F266" s="210"/>
      <c r="G266" s="210"/>
      <c r="H266" s="210"/>
      <c r="I266" s="684"/>
      <c r="J266" s="685"/>
      <c r="K266" s="685"/>
      <c r="L266" s="685"/>
      <c r="M266" s="686"/>
      <c r="N266" s="210"/>
      <c r="O266" s="210"/>
      <c r="P266" s="210"/>
      <c r="Q266" s="210"/>
      <c r="R266" s="210"/>
      <c r="S266" s="210"/>
      <c r="T266" s="210"/>
      <c r="U266" s="210"/>
      <c r="V266" s="210"/>
      <c r="W266" s="210"/>
      <c r="X266" s="210"/>
      <c r="Y266" s="210"/>
      <c r="Z266" s="210"/>
    </row>
    <row r="267" ht="12.75" customHeight="1">
      <c r="A267" s="625"/>
      <c r="B267" s="625"/>
      <c r="C267" s="625"/>
      <c r="D267" s="627"/>
      <c r="E267" s="210"/>
      <c r="F267" s="210"/>
      <c r="G267" s="210"/>
      <c r="H267" s="210"/>
      <c r="I267" s="684"/>
      <c r="J267" s="685"/>
      <c r="K267" s="685"/>
      <c r="L267" s="685"/>
      <c r="M267" s="686"/>
      <c r="N267" s="210"/>
      <c r="O267" s="210"/>
      <c r="P267" s="210"/>
      <c r="Q267" s="210"/>
      <c r="R267" s="210"/>
      <c r="S267" s="210"/>
      <c r="T267" s="210"/>
      <c r="U267" s="210"/>
      <c r="V267" s="210"/>
      <c r="W267" s="210"/>
      <c r="X267" s="210"/>
      <c r="Y267" s="210"/>
      <c r="Z267" s="210"/>
    </row>
    <row r="268" ht="12.75" customHeight="1">
      <c r="A268" s="625"/>
      <c r="B268" s="625"/>
      <c r="C268" s="625"/>
      <c r="D268" s="627"/>
      <c r="E268" s="210"/>
      <c r="F268" s="210"/>
      <c r="G268" s="210"/>
      <c r="H268" s="210"/>
      <c r="I268" s="684"/>
      <c r="J268" s="685"/>
      <c r="K268" s="685"/>
      <c r="L268" s="685"/>
      <c r="M268" s="686"/>
      <c r="N268" s="210"/>
      <c r="O268" s="210"/>
      <c r="P268" s="210"/>
      <c r="Q268" s="210"/>
      <c r="R268" s="210"/>
      <c r="S268" s="210"/>
      <c r="T268" s="210"/>
      <c r="U268" s="210"/>
      <c r="V268" s="210"/>
      <c r="W268" s="210"/>
      <c r="X268" s="210"/>
      <c r="Y268" s="210"/>
      <c r="Z268" s="210"/>
    </row>
    <row r="269" ht="12.75" customHeight="1">
      <c r="A269" s="625"/>
      <c r="B269" s="625"/>
      <c r="C269" s="625"/>
      <c r="D269" s="627"/>
      <c r="E269" s="210"/>
      <c r="F269" s="210"/>
      <c r="G269" s="210"/>
      <c r="H269" s="210"/>
      <c r="I269" s="684"/>
      <c r="J269" s="685"/>
      <c r="K269" s="685"/>
      <c r="L269" s="685"/>
      <c r="M269" s="686"/>
      <c r="N269" s="210"/>
      <c r="O269" s="210"/>
      <c r="P269" s="210"/>
      <c r="Q269" s="210"/>
      <c r="R269" s="210"/>
      <c r="S269" s="210"/>
      <c r="T269" s="210"/>
      <c r="U269" s="210"/>
      <c r="V269" s="210"/>
      <c r="W269" s="210"/>
      <c r="X269" s="210"/>
      <c r="Y269" s="210"/>
      <c r="Z269" s="210"/>
    </row>
    <row r="270" ht="12.75" customHeight="1">
      <c r="A270" s="625"/>
      <c r="B270" s="625"/>
      <c r="C270" s="625"/>
      <c r="D270" s="627"/>
      <c r="E270" s="210"/>
      <c r="F270" s="210"/>
      <c r="G270" s="210"/>
      <c r="H270" s="210"/>
      <c r="I270" s="684"/>
      <c r="J270" s="685"/>
      <c r="K270" s="685"/>
      <c r="L270" s="685"/>
      <c r="M270" s="686"/>
      <c r="N270" s="210"/>
      <c r="O270" s="210"/>
      <c r="P270" s="210"/>
      <c r="Q270" s="210"/>
      <c r="R270" s="210"/>
      <c r="S270" s="210"/>
      <c r="T270" s="210"/>
      <c r="U270" s="210"/>
      <c r="V270" s="210"/>
      <c r="W270" s="210"/>
      <c r="X270" s="210"/>
      <c r="Y270" s="210"/>
      <c r="Z270" s="210"/>
    </row>
    <row r="271" ht="12.75" customHeight="1">
      <c r="A271" s="625"/>
      <c r="B271" s="625"/>
      <c r="C271" s="625"/>
      <c r="D271" s="627"/>
      <c r="E271" s="210"/>
      <c r="F271" s="210"/>
      <c r="G271" s="210"/>
      <c r="H271" s="210"/>
      <c r="I271" s="684"/>
      <c r="J271" s="685"/>
      <c r="K271" s="685"/>
      <c r="L271" s="685"/>
      <c r="M271" s="686"/>
      <c r="N271" s="210"/>
      <c r="O271" s="210"/>
      <c r="P271" s="210"/>
      <c r="Q271" s="210"/>
      <c r="R271" s="210"/>
      <c r="S271" s="210"/>
      <c r="T271" s="210"/>
      <c r="U271" s="210"/>
      <c r="V271" s="210"/>
      <c r="W271" s="210"/>
      <c r="X271" s="210"/>
      <c r="Y271" s="210"/>
      <c r="Z271" s="210"/>
    </row>
    <row r="272" ht="12.75" customHeight="1">
      <c r="A272" s="625"/>
      <c r="B272" s="625"/>
      <c r="C272" s="625"/>
      <c r="D272" s="627"/>
      <c r="E272" s="210"/>
      <c r="F272" s="210"/>
      <c r="G272" s="210"/>
      <c r="H272" s="210"/>
      <c r="I272" s="684"/>
      <c r="J272" s="685"/>
      <c r="K272" s="685"/>
      <c r="L272" s="685"/>
      <c r="M272" s="686"/>
      <c r="N272" s="210"/>
      <c r="O272" s="210"/>
      <c r="P272" s="210"/>
      <c r="Q272" s="210"/>
      <c r="R272" s="210"/>
      <c r="S272" s="210"/>
      <c r="T272" s="210"/>
      <c r="U272" s="210"/>
      <c r="V272" s="210"/>
      <c r="W272" s="210"/>
      <c r="X272" s="210"/>
      <c r="Y272" s="210"/>
      <c r="Z272" s="210"/>
    </row>
    <row r="273" ht="12.75" customHeight="1">
      <c r="A273" s="625"/>
      <c r="B273" s="625"/>
      <c r="C273" s="625"/>
      <c r="D273" s="627"/>
      <c r="E273" s="210"/>
      <c r="F273" s="210"/>
      <c r="G273" s="210"/>
      <c r="H273" s="210"/>
      <c r="I273" s="684"/>
      <c r="J273" s="685"/>
      <c r="K273" s="685"/>
      <c r="L273" s="685"/>
      <c r="M273" s="686"/>
      <c r="N273" s="210"/>
      <c r="O273" s="210"/>
      <c r="P273" s="210"/>
      <c r="Q273" s="210"/>
      <c r="R273" s="210"/>
      <c r="S273" s="210"/>
      <c r="T273" s="210"/>
      <c r="U273" s="210"/>
      <c r="V273" s="210"/>
      <c r="W273" s="210"/>
      <c r="X273" s="210"/>
      <c r="Y273" s="210"/>
      <c r="Z273" s="210"/>
    </row>
    <row r="274" ht="12.75" customHeight="1">
      <c r="A274" s="625"/>
      <c r="B274" s="625"/>
      <c r="C274" s="625"/>
      <c r="D274" s="627"/>
      <c r="E274" s="210"/>
      <c r="F274" s="210"/>
      <c r="G274" s="210"/>
      <c r="H274" s="210"/>
      <c r="I274" s="684"/>
      <c r="J274" s="685"/>
      <c r="K274" s="685"/>
      <c r="L274" s="685"/>
      <c r="M274" s="686"/>
      <c r="N274" s="210"/>
      <c r="O274" s="210"/>
      <c r="P274" s="210"/>
      <c r="Q274" s="210"/>
      <c r="R274" s="210"/>
      <c r="S274" s="210"/>
      <c r="T274" s="210"/>
      <c r="U274" s="210"/>
      <c r="V274" s="210"/>
      <c r="W274" s="210"/>
      <c r="X274" s="210"/>
      <c r="Y274" s="210"/>
      <c r="Z274" s="210"/>
    </row>
    <row r="275" ht="12.75" customHeight="1">
      <c r="A275" s="625"/>
      <c r="B275" s="625"/>
      <c r="C275" s="625"/>
      <c r="D275" s="627"/>
      <c r="E275" s="210"/>
      <c r="F275" s="210"/>
      <c r="G275" s="210"/>
      <c r="H275" s="210"/>
      <c r="I275" s="684"/>
      <c r="J275" s="685"/>
      <c r="K275" s="685"/>
      <c r="L275" s="685"/>
      <c r="M275" s="686"/>
      <c r="N275" s="210"/>
      <c r="O275" s="210"/>
      <c r="P275" s="210"/>
      <c r="Q275" s="210"/>
      <c r="R275" s="210"/>
      <c r="S275" s="210"/>
      <c r="T275" s="210"/>
      <c r="U275" s="210"/>
      <c r="V275" s="210"/>
      <c r="W275" s="210"/>
      <c r="X275" s="210"/>
      <c r="Y275" s="210"/>
      <c r="Z275" s="210"/>
    </row>
    <row r="276" ht="12.75" customHeight="1">
      <c r="A276" s="625"/>
      <c r="B276" s="625"/>
      <c r="C276" s="625"/>
      <c r="D276" s="627"/>
      <c r="E276" s="210"/>
      <c r="F276" s="210"/>
      <c r="G276" s="210"/>
      <c r="H276" s="210"/>
      <c r="I276" s="684"/>
      <c r="J276" s="685"/>
      <c r="K276" s="685"/>
      <c r="L276" s="685"/>
      <c r="M276" s="686"/>
      <c r="N276" s="210"/>
      <c r="O276" s="210"/>
      <c r="P276" s="210"/>
      <c r="Q276" s="210"/>
      <c r="R276" s="210"/>
      <c r="S276" s="210"/>
      <c r="T276" s="210"/>
      <c r="U276" s="210"/>
      <c r="V276" s="210"/>
      <c r="W276" s="210"/>
      <c r="X276" s="210"/>
      <c r="Y276" s="210"/>
      <c r="Z276" s="210"/>
    </row>
    <row r="277" ht="12.75" customHeight="1">
      <c r="A277" s="625"/>
      <c r="B277" s="625"/>
      <c r="C277" s="625"/>
      <c r="D277" s="627"/>
      <c r="E277" s="210"/>
      <c r="F277" s="210"/>
      <c r="G277" s="210"/>
      <c r="H277" s="210"/>
      <c r="I277" s="684"/>
      <c r="J277" s="685"/>
      <c r="K277" s="685"/>
      <c r="L277" s="685"/>
      <c r="M277" s="686"/>
      <c r="N277" s="210"/>
      <c r="O277" s="210"/>
      <c r="P277" s="210"/>
      <c r="Q277" s="210"/>
      <c r="R277" s="210"/>
      <c r="S277" s="210"/>
      <c r="T277" s="210"/>
      <c r="U277" s="210"/>
      <c r="V277" s="210"/>
      <c r="W277" s="210"/>
      <c r="X277" s="210"/>
      <c r="Y277" s="210"/>
      <c r="Z277" s="210"/>
    </row>
    <row r="278" ht="12.75" customHeight="1">
      <c r="A278" s="625"/>
      <c r="B278" s="625"/>
      <c r="C278" s="625"/>
      <c r="D278" s="627"/>
      <c r="E278" s="210"/>
      <c r="F278" s="210"/>
      <c r="G278" s="210"/>
      <c r="H278" s="210"/>
      <c r="I278" s="684"/>
      <c r="J278" s="685"/>
      <c r="K278" s="685"/>
      <c r="L278" s="685"/>
      <c r="M278" s="686"/>
      <c r="N278" s="210"/>
      <c r="O278" s="210"/>
      <c r="P278" s="210"/>
      <c r="Q278" s="210"/>
      <c r="R278" s="210"/>
      <c r="S278" s="210"/>
      <c r="T278" s="210"/>
      <c r="U278" s="210"/>
      <c r="V278" s="210"/>
      <c r="W278" s="210"/>
      <c r="X278" s="210"/>
      <c r="Y278" s="210"/>
      <c r="Z278" s="210"/>
    </row>
    <row r="279" ht="12.75" customHeight="1">
      <c r="A279" s="625"/>
      <c r="B279" s="625"/>
      <c r="C279" s="625"/>
      <c r="D279" s="627"/>
      <c r="E279" s="210"/>
      <c r="F279" s="210"/>
      <c r="G279" s="210"/>
      <c r="H279" s="210"/>
      <c r="I279" s="684"/>
      <c r="J279" s="685"/>
      <c r="K279" s="685"/>
      <c r="L279" s="685"/>
      <c r="M279" s="686"/>
      <c r="N279" s="210"/>
      <c r="O279" s="210"/>
      <c r="P279" s="210"/>
      <c r="Q279" s="210"/>
      <c r="R279" s="210"/>
      <c r="S279" s="210"/>
      <c r="T279" s="210"/>
      <c r="U279" s="210"/>
      <c r="V279" s="210"/>
      <c r="W279" s="210"/>
      <c r="X279" s="210"/>
      <c r="Y279" s="210"/>
      <c r="Z279" s="210"/>
    </row>
    <row r="280" ht="12.75" customHeight="1">
      <c r="A280" s="625"/>
      <c r="B280" s="625"/>
      <c r="C280" s="625"/>
      <c r="D280" s="627"/>
      <c r="E280" s="210"/>
      <c r="F280" s="210"/>
      <c r="G280" s="210"/>
      <c r="H280" s="210"/>
      <c r="I280" s="684"/>
      <c r="J280" s="685"/>
      <c r="K280" s="685"/>
      <c r="L280" s="685"/>
      <c r="M280" s="686"/>
      <c r="N280" s="210"/>
      <c r="O280" s="210"/>
      <c r="P280" s="210"/>
      <c r="Q280" s="210"/>
      <c r="R280" s="210"/>
      <c r="S280" s="210"/>
      <c r="T280" s="210"/>
      <c r="U280" s="210"/>
      <c r="V280" s="210"/>
      <c r="W280" s="210"/>
      <c r="X280" s="210"/>
      <c r="Y280" s="210"/>
      <c r="Z280" s="210"/>
    </row>
    <row r="281" ht="12.75" customHeight="1">
      <c r="A281" s="625"/>
      <c r="B281" s="625"/>
      <c r="C281" s="625"/>
      <c r="D281" s="627"/>
      <c r="E281" s="210"/>
      <c r="F281" s="210"/>
      <c r="G281" s="210"/>
      <c r="H281" s="210"/>
      <c r="I281" s="684"/>
      <c r="J281" s="685"/>
      <c r="K281" s="685"/>
      <c r="L281" s="685"/>
      <c r="M281" s="686"/>
      <c r="N281" s="210"/>
      <c r="O281" s="210"/>
      <c r="P281" s="210"/>
      <c r="Q281" s="210"/>
      <c r="R281" s="210"/>
      <c r="S281" s="210"/>
      <c r="T281" s="210"/>
      <c r="U281" s="210"/>
      <c r="V281" s="210"/>
      <c r="W281" s="210"/>
      <c r="X281" s="210"/>
      <c r="Y281" s="210"/>
      <c r="Z281" s="210"/>
    </row>
    <row r="282" ht="12.75" customHeight="1">
      <c r="A282" s="625"/>
      <c r="B282" s="625"/>
      <c r="C282" s="625"/>
      <c r="D282" s="627"/>
      <c r="E282" s="210"/>
      <c r="F282" s="210"/>
      <c r="G282" s="210"/>
      <c r="H282" s="210"/>
      <c r="I282" s="684"/>
      <c r="J282" s="685"/>
      <c r="K282" s="685"/>
      <c r="L282" s="685"/>
      <c r="M282" s="686"/>
      <c r="N282" s="210"/>
      <c r="O282" s="210"/>
      <c r="P282" s="210"/>
      <c r="Q282" s="210"/>
      <c r="R282" s="210"/>
      <c r="S282" s="210"/>
      <c r="T282" s="210"/>
      <c r="U282" s="210"/>
      <c r="V282" s="210"/>
      <c r="W282" s="210"/>
      <c r="X282" s="210"/>
      <c r="Y282" s="210"/>
      <c r="Z282" s="210"/>
    </row>
    <row r="283" ht="12.75" customHeight="1">
      <c r="A283" s="625"/>
      <c r="B283" s="625"/>
      <c r="C283" s="625"/>
      <c r="D283" s="627"/>
      <c r="E283" s="210"/>
      <c r="F283" s="210"/>
      <c r="G283" s="210"/>
      <c r="H283" s="210"/>
      <c r="I283" s="684"/>
      <c r="J283" s="685"/>
      <c r="K283" s="685"/>
      <c r="L283" s="685"/>
      <c r="M283" s="686"/>
      <c r="N283" s="210"/>
      <c r="O283" s="210"/>
      <c r="P283" s="210"/>
      <c r="Q283" s="210"/>
      <c r="R283" s="210"/>
      <c r="S283" s="210"/>
      <c r="T283" s="210"/>
      <c r="U283" s="210"/>
      <c r="V283" s="210"/>
      <c r="W283" s="210"/>
      <c r="X283" s="210"/>
      <c r="Y283" s="210"/>
      <c r="Z283" s="210"/>
    </row>
    <row r="284" ht="12.75" customHeight="1">
      <c r="A284" s="625"/>
      <c r="B284" s="625"/>
      <c r="C284" s="625"/>
      <c r="D284" s="627"/>
      <c r="E284" s="210"/>
      <c r="F284" s="210"/>
      <c r="G284" s="210"/>
      <c r="H284" s="210"/>
      <c r="I284" s="684"/>
      <c r="J284" s="685"/>
      <c r="K284" s="685"/>
      <c r="L284" s="685"/>
      <c r="M284" s="686"/>
      <c r="N284" s="210"/>
      <c r="O284" s="210"/>
      <c r="P284" s="210"/>
      <c r="Q284" s="210"/>
      <c r="R284" s="210"/>
      <c r="S284" s="210"/>
      <c r="T284" s="210"/>
      <c r="U284" s="210"/>
      <c r="V284" s="210"/>
      <c r="W284" s="210"/>
      <c r="X284" s="210"/>
      <c r="Y284" s="210"/>
      <c r="Z284" s="210"/>
    </row>
    <row r="285" ht="12.75" customHeight="1">
      <c r="A285" s="625"/>
      <c r="B285" s="625"/>
      <c r="C285" s="625"/>
      <c r="D285" s="627"/>
      <c r="E285" s="210"/>
      <c r="F285" s="210"/>
      <c r="G285" s="210"/>
      <c r="H285" s="210"/>
      <c r="I285" s="684"/>
      <c r="J285" s="685"/>
      <c r="K285" s="685"/>
      <c r="L285" s="685"/>
      <c r="M285" s="686"/>
      <c r="N285" s="210"/>
      <c r="O285" s="210"/>
      <c r="P285" s="210"/>
      <c r="Q285" s="210"/>
      <c r="R285" s="210"/>
      <c r="S285" s="210"/>
      <c r="T285" s="210"/>
      <c r="U285" s="210"/>
      <c r="V285" s="210"/>
      <c r="W285" s="210"/>
      <c r="X285" s="210"/>
      <c r="Y285" s="210"/>
      <c r="Z285" s="210"/>
    </row>
    <row r="286" ht="12.75" customHeight="1">
      <c r="A286" s="625"/>
      <c r="B286" s="625"/>
      <c r="C286" s="625"/>
      <c r="D286" s="627"/>
      <c r="E286" s="210"/>
      <c r="F286" s="210"/>
      <c r="G286" s="210"/>
      <c r="H286" s="210"/>
      <c r="I286" s="684"/>
      <c r="J286" s="685"/>
      <c r="K286" s="685"/>
      <c r="L286" s="685"/>
      <c r="M286" s="686"/>
      <c r="N286" s="210"/>
      <c r="O286" s="210"/>
      <c r="P286" s="210"/>
      <c r="Q286" s="210"/>
      <c r="R286" s="210"/>
      <c r="S286" s="210"/>
      <c r="T286" s="210"/>
      <c r="U286" s="210"/>
      <c r="V286" s="210"/>
      <c r="W286" s="210"/>
      <c r="X286" s="210"/>
      <c r="Y286" s="210"/>
      <c r="Z286" s="210"/>
    </row>
    <row r="287" ht="12.75" customHeight="1">
      <c r="A287" s="625"/>
      <c r="B287" s="625"/>
      <c r="C287" s="625"/>
      <c r="D287" s="627"/>
      <c r="E287" s="210"/>
      <c r="F287" s="210"/>
      <c r="G287" s="210"/>
      <c r="H287" s="210"/>
      <c r="I287" s="684"/>
      <c r="J287" s="685"/>
      <c r="K287" s="685"/>
      <c r="L287" s="685"/>
      <c r="M287" s="686"/>
      <c r="N287" s="210"/>
      <c r="O287" s="210"/>
      <c r="P287" s="210"/>
      <c r="Q287" s="210"/>
      <c r="R287" s="210"/>
      <c r="S287" s="210"/>
      <c r="T287" s="210"/>
      <c r="U287" s="210"/>
      <c r="V287" s="210"/>
      <c r="W287" s="210"/>
      <c r="X287" s="210"/>
      <c r="Y287" s="210"/>
      <c r="Z287" s="210"/>
    </row>
    <row r="288" ht="12.75" customHeight="1">
      <c r="A288" s="625"/>
      <c r="B288" s="625"/>
      <c r="C288" s="625"/>
      <c r="D288" s="627"/>
      <c r="E288" s="210"/>
      <c r="F288" s="210"/>
      <c r="G288" s="210"/>
      <c r="H288" s="210"/>
      <c r="I288" s="684"/>
      <c r="J288" s="685"/>
      <c r="K288" s="685"/>
      <c r="L288" s="685"/>
      <c r="M288" s="686"/>
      <c r="N288" s="210"/>
      <c r="O288" s="210"/>
      <c r="P288" s="210"/>
      <c r="Q288" s="210"/>
      <c r="R288" s="210"/>
      <c r="S288" s="210"/>
      <c r="T288" s="210"/>
      <c r="U288" s="210"/>
      <c r="V288" s="210"/>
      <c r="W288" s="210"/>
      <c r="X288" s="210"/>
      <c r="Y288" s="210"/>
      <c r="Z288" s="210"/>
    </row>
    <row r="289" ht="12.75" customHeight="1">
      <c r="A289" s="625"/>
      <c r="B289" s="625"/>
      <c r="C289" s="625"/>
      <c r="D289" s="627"/>
      <c r="E289" s="210"/>
      <c r="F289" s="210"/>
      <c r="G289" s="210"/>
      <c r="H289" s="210"/>
      <c r="I289" s="684"/>
      <c r="J289" s="685"/>
      <c r="K289" s="685"/>
      <c r="L289" s="685"/>
      <c r="M289" s="686"/>
      <c r="N289" s="210"/>
      <c r="O289" s="210"/>
      <c r="P289" s="210"/>
      <c r="Q289" s="210"/>
      <c r="R289" s="210"/>
      <c r="S289" s="210"/>
      <c r="T289" s="210"/>
      <c r="U289" s="210"/>
      <c r="V289" s="210"/>
      <c r="W289" s="210"/>
      <c r="X289" s="210"/>
      <c r="Y289" s="210"/>
      <c r="Z289" s="210"/>
    </row>
    <row r="290" ht="12.75" customHeight="1">
      <c r="A290" s="625"/>
      <c r="B290" s="625"/>
      <c r="C290" s="625"/>
      <c r="D290" s="627"/>
      <c r="E290" s="210"/>
      <c r="F290" s="210"/>
      <c r="G290" s="210"/>
      <c r="H290" s="210"/>
      <c r="I290" s="684"/>
      <c r="J290" s="685"/>
      <c r="K290" s="685"/>
      <c r="L290" s="685"/>
      <c r="M290" s="686"/>
      <c r="N290" s="210"/>
      <c r="O290" s="210"/>
      <c r="P290" s="210"/>
      <c r="Q290" s="210"/>
      <c r="R290" s="210"/>
      <c r="S290" s="210"/>
      <c r="T290" s="210"/>
      <c r="U290" s="210"/>
      <c r="V290" s="210"/>
      <c r="W290" s="210"/>
      <c r="X290" s="210"/>
      <c r="Y290" s="210"/>
      <c r="Z290" s="210"/>
    </row>
    <row r="291" ht="12.75" customHeight="1">
      <c r="A291" s="625"/>
      <c r="B291" s="625"/>
      <c r="C291" s="625"/>
      <c r="D291" s="627"/>
      <c r="E291" s="210"/>
      <c r="F291" s="210"/>
      <c r="G291" s="210"/>
      <c r="H291" s="210"/>
      <c r="I291" s="684"/>
      <c r="J291" s="685"/>
      <c r="K291" s="685"/>
      <c r="L291" s="685"/>
      <c r="M291" s="686"/>
      <c r="N291" s="210"/>
      <c r="O291" s="210"/>
      <c r="P291" s="210"/>
      <c r="Q291" s="210"/>
      <c r="R291" s="210"/>
      <c r="S291" s="210"/>
      <c r="T291" s="210"/>
      <c r="U291" s="210"/>
      <c r="V291" s="210"/>
      <c r="W291" s="210"/>
      <c r="X291" s="210"/>
      <c r="Y291" s="210"/>
      <c r="Z291" s="210"/>
    </row>
    <row r="292" ht="12.75" customHeight="1">
      <c r="A292" s="625"/>
      <c r="B292" s="625"/>
      <c r="C292" s="625"/>
      <c r="D292" s="627"/>
      <c r="E292" s="210"/>
      <c r="F292" s="210"/>
      <c r="G292" s="210"/>
      <c r="H292" s="210"/>
      <c r="I292" s="684"/>
      <c r="J292" s="685"/>
      <c r="K292" s="685"/>
      <c r="L292" s="685"/>
      <c r="M292" s="686"/>
      <c r="N292" s="210"/>
      <c r="O292" s="210"/>
      <c r="P292" s="210"/>
      <c r="Q292" s="210"/>
      <c r="R292" s="210"/>
      <c r="S292" s="210"/>
      <c r="T292" s="210"/>
      <c r="U292" s="210"/>
      <c r="V292" s="210"/>
      <c r="W292" s="210"/>
      <c r="X292" s="210"/>
      <c r="Y292" s="210"/>
      <c r="Z292" s="210"/>
    </row>
    <row r="293" ht="12.75" customHeight="1">
      <c r="A293" s="625"/>
      <c r="B293" s="625"/>
      <c r="C293" s="625"/>
      <c r="D293" s="627"/>
      <c r="E293" s="210"/>
      <c r="F293" s="210"/>
      <c r="G293" s="210"/>
      <c r="H293" s="210"/>
      <c r="I293" s="684"/>
      <c r="J293" s="685"/>
      <c r="K293" s="685"/>
      <c r="L293" s="685"/>
      <c r="M293" s="686"/>
      <c r="N293" s="210"/>
      <c r="O293" s="210"/>
      <c r="P293" s="210"/>
      <c r="Q293" s="210"/>
      <c r="R293" s="210"/>
      <c r="S293" s="210"/>
      <c r="T293" s="210"/>
      <c r="U293" s="210"/>
      <c r="V293" s="210"/>
      <c r="W293" s="210"/>
      <c r="X293" s="210"/>
      <c r="Y293" s="210"/>
      <c r="Z293" s="210"/>
    </row>
    <row r="294" ht="12.75" customHeight="1">
      <c r="A294" s="625"/>
      <c r="B294" s="625"/>
      <c r="C294" s="625"/>
      <c r="D294" s="627"/>
      <c r="E294" s="210"/>
      <c r="F294" s="210"/>
      <c r="G294" s="210"/>
      <c r="H294" s="210"/>
      <c r="I294" s="684"/>
      <c r="J294" s="685"/>
      <c r="K294" s="685"/>
      <c r="L294" s="685"/>
      <c r="M294" s="686"/>
      <c r="N294" s="210"/>
      <c r="O294" s="210"/>
      <c r="P294" s="210"/>
      <c r="Q294" s="210"/>
      <c r="R294" s="210"/>
      <c r="S294" s="210"/>
      <c r="T294" s="210"/>
      <c r="U294" s="210"/>
      <c r="V294" s="210"/>
      <c r="W294" s="210"/>
      <c r="X294" s="210"/>
      <c r="Y294" s="210"/>
      <c r="Z294" s="210"/>
    </row>
    <row r="295" ht="12.75" customHeight="1">
      <c r="A295" s="625"/>
      <c r="B295" s="625"/>
      <c r="C295" s="625"/>
      <c r="D295" s="627"/>
      <c r="E295" s="210"/>
      <c r="F295" s="210"/>
      <c r="G295" s="210"/>
      <c r="H295" s="210"/>
      <c r="I295" s="684"/>
      <c r="J295" s="685"/>
      <c r="K295" s="685"/>
      <c r="L295" s="685"/>
      <c r="M295" s="686"/>
      <c r="N295" s="210"/>
      <c r="O295" s="210"/>
      <c r="P295" s="210"/>
      <c r="Q295" s="210"/>
      <c r="R295" s="210"/>
      <c r="S295" s="210"/>
      <c r="T295" s="210"/>
      <c r="U295" s="210"/>
      <c r="V295" s="210"/>
      <c r="W295" s="210"/>
      <c r="X295" s="210"/>
      <c r="Y295" s="210"/>
      <c r="Z295" s="210"/>
    </row>
    <row r="296" ht="12.75" customHeight="1">
      <c r="A296" s="625"/>
      <c r="B296" s="625"/>
      <c r="C296" s="625"/>
      <c r="D296" s="627"/>
      <c r="E296" s="210"/>
      <c r="F296" s="210"/>
      <c r="G296" s="210"/>
      <c r="H296" s="210"/>
      <c r="I296" s="684"/>
      <c r="J296" s="685"/>
      <c r="K296" s="685"/>
      <c r="L296" s="685"/>
      <c r="M296" s="686"/>
      <c r="N296" s="210"/>
      <c r="O296" s="210"/>
      <c r="P296" s="210"/>
      <c r="Q296" s="210"/>
      <c r="R296" s="210"/>
      <c r="S296" s="210"/>
      <c r="T296" s="210"/>
      <c r="U296" s="210"/>
      <c r="V296" s="210"/>
      <c r="W296" s="210"/>
      <c r="X296" s="210"/>
      <c r="Y296" s="210"/>
      <c r="Z296" s="210"/>
    </row>
    <row r="297" ht="12.75" customHeight="1">
      <c r="A297" s="625"/>
      <c r="B297" s="625"/>
      <c r="C297" s="625"/>
      <c r="D297" s="627"/>
      <c r="E297" s="210"/>
      <c r="F297" s="210"/>
      <c r="G297" s="210"/>
      <c r="H297" s="210"/>
      <c r="I297" s="684"/>
      <c r="J297" s="685"/>
      <c r="K297" s="685"/>
      <c r="L297" s="685"/>
      <c r="M297" s="686"/>
      <c r="N297" s="210"/>
      <c r="O297" s="210"/>
      <c r="P297" s="210"/>
      <c r="Q297" s="210"/>
      <c r="R297" s="210"/>
      <c r="S297" s="210"/>
      <c r="T297" s="210"/>
      <c r="U297" s="210"/>
      <c r="V297" s="210"/>
      <c r="W297" s="210"/>
      <c r="X297" s="210"/>
      <c r="Y297" s="210"/>
      <c r="Z297" s="210"/>
    </row>
    <row r="298" ht="12.75" customHeight="1">
      <c r="A298" s="625"/>
      <c r="B298" s="625"/>
      <c r="C298" s="625"/>
      <c r="D298" s="627"/>
      <c r="E298" s="210"/>
      <c r="F298" s="210"/>
      <c r="G298" s="210"/>
      <c r="H298" s="210"/>
      <c r="I298" s="684"/>
      <c r="J298" s="685"/>
      <c r="K298" s="685"/>
      <c r="L298" s="685"/>
      <c r="M298" s="686"/>
      <c r="N298" s="210"/>
      <c r="O298" s="210"/>
      <c r="P298" s="210"/>
      <c r="Q298" s="210"/>
      <c r="R298" s="210"/>
      <c r="S298" s="210"/>
      <c r="T298" s="210"/>
      <c r="U298" s="210"/>
      <c r="V298" s="210"/>
      <c r="W298" s="210"/>
      <c r="X298" s="210"/>
      <c r="Y298" s="210"/>
      <c r="Z298" s="210"/>
    </row>
    <row r="299" ht="12.75" customHeight="1">
      <c r="A299" s="625"/>
      <c r="B299" s="625"/>
      <c r="C299" s="625"/>
      <c r="D299" s="627"/>
      <c r="E299" s="210"/>
      <c r="F299" s="210"/>
      <c r="G299" s="210"/>
      <c r="H299" s="210"/>
      <c r="I299" s="684"/>
      <c r="J299" s="685"/>
      <c r="K299" s="685"/>
      <c r="L299" s="685"/>
      <c r="M299" s="686"/>
      <c r="N299" s="210"/>
      <c r="O299" s="210"/>
      <c r="P299" s="210"/>
      <c r="Q299" s="210"/>
      <c r="R299" s="210"/>
      <c r="S299" s="210"/>
      <c r="T299" s="210"/>
      <c r="U299" s="210"/>
      <c r="V299" s="210"/>
      <c r="W299" s="210"/>
      <c r="X299" s="210"/>
      <c r="Y299" s="210"/>
      <c r="Z299" s="210"/>
    </row>
    <row r="300" ht="12.75" customHeight="1">
      <c r="A300" s="625"/>
      <c r="B300" s="625"/>
      <c r="C300" s="625"/>
      <c r="D300" s="627"/>
      <c r="E300" s="210"/>
      <c r="F300" s="210"/>
      <c r="G300" s="210"/>
      <c r="H300" s="210"/>
      <c r="I300" s="684"/>
      <c r="J300" s="685"/>
      <c r="K300" s="685"/>
      <c r="L300" s="685"/>
      <c r="M300" s="686"/>
      <c r="N300" s="210"/>
      <c r="O300" s="210"/>
      <c r="P300" s="210"/>
      <c r="Q300" s="210"/>
      <c r="R300" s="210"/>
      <c r="S300" s="210"/>
      <c r="T300" s="210"/>
      <c r="U300" s="210"/>
      <c r="V300" s="210"/>
      <c r="W300" s="210"/>
      <c r="X300" s="210"/>
      <c r="Y300" s="210"/>
      <c r="Z300" s="210"/>
    </row>
    <row r="301" ht="12.75" customHeight="1">
      <c r="A301" s="625"/>
      <c r="B301" s="625"/>
      <c r="C301" s="625"/>
      <c r="D301" s="627"/>
      <c r="E301" s="210"/>
      <c r="F301" s="210"/>
      <c r="G301" s="210"/>
      <c r="H301" s="210"/>
      <c r="I301" s="684"/>
      <c r="J301" s="685"/>
      <c r="K301" s="685"/>
      <c r="L301" s="685"/>
      <c r="M301" s="686"/>
      <c r="N301" s="210"/>
      <c r="O301" s="210"/>
      <c r="P301" s="210"/>
      <c r="Q301" s="210"/>
      <c r="R301" s="210"/>
      <c r="S301" s="210"/>
      <c r="T301" s="210"/>
      <c r="U301" s="210"/>
      <c r="V301" s="210"/>
      <c r="W301" s="210"/>
      <c r="X301" s="210"/>
      <c r="Y301" s="210"/>
      <c r="Z301" s="210"/>
    </row>
    <row r="302" ht="12.75" customHeight="1">
      <c r="A302" s="625"/>
      <c r="B302" s="625"/>
      <c r="C302" s="625"/>
      <c r="D302" s="627"/>
      <c r="E302" s="210"/>
      <c r="F302" s="210"/>
      <c r="G302" s="210"/>
      <c r="H302" s="210"/>
      <c r="I302" s="684"/>
      <c r="J302" s="685"/>
      <c r="K302" s="685"/>
      <c r="L302" s="685"/>
      <c r="M302" s="686"/>
      <c r="N302" s="210"/>
      <c r="O302" s="210"/>
      <c r="P302" s="210"/>
      <c r="Q302" s="210"/>
      <c r="R302" s="210"/>
      <c r="S302" s="210"/>
      <c r="T302" s="210"/>
      <c r="U302" s="210"/>
      <c r="V302" s="210"/>
      <c r="W302" s="210"/>
      <c r="X302" s="210"/>
      <c r="Y302" s="210"/>
      <c r="Z302" s="210"/>
    </row>
    <row r="303" ht="12.75" customHeight="1">
      <c r="A303" s="625"/>
      <c r="B303" s="625"/>
      <c r="C303" s="625"/>
      <c r="D303" s="627"/>
      <c r="E303" s="210"/>
      <c r="F303" s="210"/>
      <c r="G303" s="210"/>
      <c r="H303" s="210"/>
      <c r="I303" s="684"/>
      <c r="J303" s="685"/>
      <c r="K303" s="685"/>
      <c r="L303" s="685"/>
      <c r="M303" s="686"/>
      <c r="N303" s="210"/>
      <c r="O303" s="210"/>
      <c r="P303" s="210"/>
      <c r="Q303" s="210"/>
      <c r="R303" s="210"/>
      <c r="S303" s="210"/>
      <c r="T303" s="210"/>
      <c r="U303" s="210"/>
      <c r="V303" s="210"/>
      <c r="W303" s="210"/>
      <c r="X303" s="210"/>
      <c r="Y303" s="210"/>
      <c r="Z303" s="210"/>
    </row>
    <row r="304" ht="12.75" customHeight="1">
      <c r="A304" s="625"/>
      <c r="B304" s="625"/>
      <c r="C304" s="625"/>
      <c r="D304" s="627"/>
      <c r="E304" s="210"/>
      <c r="F304" s="210"/>
      <c r="G304" s="210"/>
      <c r="H304" s="210"/>
      <c r="I304" s="684"/>
      <c r="J304" s="685"/>
      <c r="K304" s="685"/>
      <c r="L304" s="685"/>
      <c r="M304" s="686"/>
      <c r="N304" s="210"/>
      <c r="O304" s="210"/>
      <c r="P304" s="210"/>
      <c r="Q304" s="210"/>
      <c r="R304" s="210"/>
      <c r="S304" s="210"/>
      <c r="T304" s="210"/>
      <c r="U304" s="210"/>
      <c r="V304" s="210"/>
      <c r="W304" s="210"/>
      <c r="X304" s="210"/>
      <c r="Y304" s="210"/>
      <c r="Z304" s="210"/>
    </row>
    <row r="305" ht="12.75" customHeight="1">
      <c r="A305" s="625"/>
      <c r="B305" s="625"/>
      <c r="C305" s="625"/>
      <c r="D305" s="627"/>
      <c r="E305" s="210"/>
      <c r="F305" s="210"/>
      <c r="G305" s="210"/>
      <c r="H305" s="210"/>
      <c r="I305" s="684"/>
      <c r="J305" s="685"/>
      <c r="K305" s="685"/>
      <c r="L305" s="685"/>
      <c r="M305" s="686"/>
      <c r="N305" s="210"/>
      <c r="O305" s="210"/>
      <c r="P305" s="210"/>
      <c r="Q305" s="210"/>
      <c r="R305" s="210"/>
      <c r="S305" s="210"/>
      <c r="T305" s="210"/>
      <c r="U305" s="210"/>
      <c r="V305" s="210"/>
      <c r="W305" s="210"/>
      <c r="X305" s="210"/>
      <c r="Y305" s="210"/>
      <c r="Z305" s="210"/>
    </row>
    <row r="306" ht="12.75" customHeight="1">
      <c r="A306" s="625"/>
      <c r="B306" s="625"/>
      <c r="C306" s="625"/>
      <c r="D306" s="627"/>
      <c r="E306" s="210"/>
      <c r="F306" s="210"/>
      <c r="G306" s="210"/>
      <c r="H306" s="210"/>
      <c r="I306" s="684"/>
      <c r="J306" s="685"/>
      <c r="K306" s="685"/>
      <c r="L306" s="685"/>
      <c r="M306" s="686"/>
      <c r="N306" s="210"/>
      <c r="O306" s="210"/>
      <c r="P306" s="210"/>
      <c r="Q306" s="210"/>
      <c r="R306" s="210"/>
      <c r="S306" s="210"/>
      <c r="T306" s="210"/>
      <c r="U306" s="210"/>
      <c r="V306" s="210"/>
      <c r="W306" s="210"/>
      <c r="X306" s="210"/>
      <c r="Y306" s="210"/>
      <c r="Z306" s="210"/>
    </row>
    <row r="307" ht="12.75" customHeight="1">
      <c r="A307" s="625"/>
      <c r="B307" s="625"/>
      <c r="C307" s="625"/>
      <c r="D307" s="627"/>
      <c r="E307" s="210"/>
      <c r="F307" s="210"/>
      <c r="G307" s="210"/>
      <c r="H307" s="210"/>
      <c r="I307" s="684"/>
      <c r="J307" s="685"/>
      <c r="K307" s="685"/>
      <c r="L307" s="685"/>
      <c r="M307" s="686"/>
      <c r="N307" s="210"/>
      <c r="O307" s="210"/>
      <c r="P307" s="210"/>
      <c r="Q307" s="210"/>
      <c r="R307" s="210"/>
      <c r="S307" s="210"/>
      <c r="T307" s="210"/>
      <c r="U307" s="210"/>
      <c r="V307" s="210"/>
      <c r="W307" s="210"/>
      <c r="X307" s="210"/>
      <c r="Y307" s="210"/>
      <c r="Z307" s="210"/>
    </row>
    <row r="308" ht="12.75" customHeight="1">
      <c r="A308" s="625"/>
      <c r="B308" s="625"/>
      <c r="C308" s="625"/>
      <c r="D308" s="627"/>
      <c r="E308" s="210"/>
      <c r="F308" s="210"/>
      <c r="G308" s="210"/>
      <c r="H308" s="210"/>
      <c r="I308" s="684"/>
      <c r="J308" s="685"/>
      <c r="K308" s="685"/>
      <c r="L308" s="685"/>
      <c r="M308" s="686"/>
      <c r="N308" s="210"/>
      <c r="O308" s="210"/>
      <c r="P308" s="210"/>
      <c r="Q308" s="210"/>
      <c r="R308" s="210"/>
      <c r="S308" s="210"/>
      <c r="T308" s="210"/>
      <c r="U308" s="210"/>
      <c r="V308" s="210"/>
      <c r="W308" s="210"/>
      <c r="X308" s="210"/>
      <c r="Y308" s="210"/>
      <c r="Z308" s="210"/>
    </row>
    <row r="309" ht="12.75" customHeight="1">
      <c r="A309" s="625"/>
      <c r="B309" s="625"/>
      <c r="C309" s="625"/>
      <c r="D309" s="627"/>
      <c r="E309" s="210"/>
      <c r="F309" s="210"/>
      <c r="G309" s="210"/>
      <c r="H309" s="210"/>
      <c r="I309" s="684"/>
      <c r="J309" s="685"/>
      <c r="K309" s="685"/>
      <c r="L309" s="685"/>
      <c r="M309" s="686"/>
      <c r="N309" s="210"/>
      <c r="O309" s="210"/>
      <c r="P309" s="210"/>
      <c r="Q309" s="210"/>
      <c r="R309" s="210"/>
      <c r="S309" s="210"/>
      <c r="T309" s="210"/>
      <c r="U309" s="210"/>
      <c r="V309" s="210"/>
      <c r="W309" s="210"/>
      <c r="X309" s="210"/>
      <c r="Y309" s="210"/>
      <c r="Z309" s="210"/>
    </row>
    <row r="310" ht="12.75" customHeight="1">
      <c r="A310" s="625"/>
      <c r="B310" s="625"/>
      <c r="C310" s="625"/>
      <c r="D310" s="627"/>
      <c r="E310" s="210"/>
      <c r="F310" s="210"/>
      <c r="G310" s="210"/>
      <c r="H310" s="210"/>
      <c r="I310" s="684"/>
      <c r="J310" s="685"/>
      <c r="K310" s="685"/>
      <c r="L310" s="685"/>
      <c r="M310" s="686"/>
      <c r="N310" s="210"/>
      <c r="O310" s="210"/>
      <c r="P310" s="210"/>
      <c r="Q310" s="210"/>
      <c r="R310" s="210"/>
      <c r="S310" s="210"/>
      <c r="T310" s="210"/>
      <c r="U310" s="210"/>
      <c r="V310" s="210"/>
      <c r="W310" s="210"/>
      <c r="X310" s="210"/>
      <c r="Y310" s="210"/>
      <c r="Z310" s="210"/>
    </row>
    <row r="311" ht="12.75" customHeight="1">
      <c r="A311" s="625"/>
      <c r="B311" s="625"/>
      <c r="C311" s="625"/>
      <c r="D311" s="627"/>
      <c r="E311" s="210"/>
      <c r="F311" s="210"/>
      <c r="G311" s="210"/>
      <c r="H311" s="210"/>
      <c r="I311" s="684"/>
      <c r="J311" s="685"/>
      <c r="K311" s="685"/>
      <c r="L311" s="685"/>
      <c r="M311" s="686"/>
      <c r="N311" s="210"/>
      <c r="O311" s="210"/>
      <c r="P311" s="210"/>
      <c r="Q311" s="210"/>
      <c r="R311" s="210"/>
      <c r="S311" s="210"/>
      <c r="T311" s="210"/>
      <c r="U311" s="210"/>
      <c r="V311" s="210"/>
      <c r="W311" s="210"/>
      <c r="X311" s="210"/>
      <c r="Y311" s="210"/>
      <c r="Z311" s="210"/>
    </row>
    <row r="312" ht="12.75" customHeight="1">
      <c r="A312" s="625"/>
      <c r="B312" s="625"/>
      <c r="C312" s="625"/>
      <c r="D312" s="627"/>
      <c r="E312" s="210"/>
      <c r="F312" s="210"/>
      <c r="G312" s="210"/>
      <c r="H312" s="210"/>
      <c r="I312" s="684"/>
      <c r="J312" s="685"/>
      <c r="K312" s="685"/>
      <c r="L312" s="685"/>
      <c r="M312" s="686"/>
      <c r="N312" s="210"/>
      <c r="O312" s="210"/>
      <c r="P312" s="210"/>
      <c r="Q312" s="210"/>
      <c r="R312" s="210"/>
      <c r="S312" s="210"/>
      <c r="T312" s="210"/>
      <c r="U312" s="210"/>
      <c r="V312" s="210"/>
      <c r="W312" s="210"/>
      <c r="X312" s="210"/>
      <c r="Y312" s="210"/>
      <c r="Z312" s="210"/>
    </row>
    <row r="313" ht="12.75" customHeight="1">
      <c r="A313" s="625"/>
      <c r="B313" s="625"/>
      <c r="C313" s="625"/>
      <c r="D313" s="627"/>
      <c r="E313" s="210"/>
      <c r="F313" s="210"/>
      <c r="G313" s="210"/>
      <c r="H313" s="210"/>
      <c r="I313" s="684"/>
      <c r="J313" s="685"/>
      <c r="K313" s="685"/>
      <c r="L313" s="685"/>
      <c r="M313" s="686"/>
      <c r="N313" s="210"/>
      <c r="O313" s="210"/>
      <c r="P313" s="210"/>
      <c r="Q313" s="210"/>
      <c r="R313" s="210"/>
      <c r="S313" s="210"/>
      <c r="T313" s="210"/>
      <c r="U313" s="210"/>
      <c r="V313" s="210"/>
      <c r="W313" s="210"/>
      <c r="X313" s="210"/>
      <c r="Y313" s="210"/>
      <c r="Z313" s="210"/>
    </row>
    <row r="314" ht="12.75" customHeight="1">
      <c r="A314" s="625"/>
      <c r="B314" s="625"/>
      <c r="C314" s="625"/>
      <c r="D314" s="627"/>
      <c r="E314" s="210"/>
      <c r="F314" s="210"/>
      <c r="G314" s="210"/>
      <c r="H314" s="210"/>
      <c r="I314" s="684"/>
      <c r="J314" s="685"/>
      <c r="K314" s="685"/>
      <c r="L314" s="685"/>
      <c r="M314" s="686"/>
      <c r="N314" s="210"/>
      <c r="O314" s="210"/>
      <c r="P314" s="210"/>
      <c r="Q314" s="210"/>
      <c r="R314" s="210"/>
      <c r="S314" s="210"/>
      <c r="T314" s="210"/>
      <c r="U314" s="210"/>
      <c r="V314" s="210"/>
      <c r="W314" s="210"/>
      <c r="X314" s="210"/>
      <c r="Y314" s="210"/>
      <c r="Z314" s="210"/>
    </row>
    <row r="315" ht="12.75" customHeight="1">
      <c r="A315" s="625"/>
      <c r="B315" s="625"/>
      <c r="C315" s="625"/>
      <c r="D315" s="627"/>
      <c r="E315" s="210"/>
      <c r="F315" s="210"/>
      <c r="G315" s="210"/>
      <c r="H315" s="210"/>
      <c r="I315" s="684"/>
      <c r="J315" s="685"/>
      <c r="K315" s="685"/>
      <c r="L315" s="685"/>
      <c r="M315" s="686"/>
      <c r="N315" s="210"/>
      <c r="O315" s="210"/>
      <c r="P315" s="210"/>
      <c r="Q315" s="210"/>
      <c r="R315" s="210"/>
      <c r="S315" s="210"/>
      <c r="T315" s="210"/>
      <c r="U315" s="210"/>
      <c r="V315" s="210"/>
      <c r="W315" s="210"/>
      <c r="X315" s="210"/>
      <c r="Y315" s="210"/>
      <c r="Z315" s="210"/>
    </row>
    <row r="316" ht="12.75" customHeight="1">
      <c r="A316" s="625"/>
      <c r="B316" s="625"/>
      <c r="C316" s="625"/>
      <c r="D316" s="627"/>
      <c r="E316" s="210"/>
      <c r="F316" s="210"/>
      <c r="G316" s="210"/>
      <c r="H316" s="210"/>
      <c r="I316" s="684"/>
      <c r="J316" s="685"/>
      <c r="K316" s="685"/>
      <c r="L316" s="685"/>
      <c r="M316" s="686"/>
      <c r="N316" s="210"/>
      <c r="O316" s="210"/>
      <c r="P316" s="210"/>
      <c r="Q316" s="210"/>
      <c r="R316" s="210"/>
      <c r="S316" s="210"/>
      <c r="T316" s="210"/>
      <c r="U316" s="210"/>
      <c r="V316" s="210"/>
      <c r="W316" s="210"/>
      <c r="X316" s="210"/>
      <c r="Y316" s="210"/>
      <c r="Z316" s="210"/>
    </row>
    <row r="317" ht="12.75" customHeight="1">
      <c r="A317" s="625"/>
      <c r="B317" s="625"/>
      <c r="C317" s="625"/>
      <c r="D317" s="627"/>
      <c r="E317" s="210"/>
      <c r="F317" s="210"/>
      <c r="G317" s="210"/>
      <c r="H317" s="210"/>
      <c r="I317" s="684"/>
      <c r="J317" s="685"/>
      <c r="K317" s="685"/>
      <c r="L317" s="685"/>
      <c r="M317" s="686"/>
      <c r="N317" s="210"/>
      <c r="O317" s="210"/>
      <c r="P317" s="210"/>
      <c r="Q317" s="210"/>
      <c r="R317" s="210"/>
      <c r="S317" s="210"/>
      <c r="T317" s="210"/>
      <c r="U317" s="210"/>
      <c r="V317" s="210"/>
      <c r="W317" s="210"/>
      <c r="X317" s="210"/>
      <c r="Y317" s="210"/>
      <c r="Z317" s="210"/>
    </row>
    <row r="318" ht="12.75" customHeight="1">
      <c r="A318" s="625"/>
      <c r="B318" s="625"/>
      <c r="C318" s="625"/>
      <c r="D318" s="627"/>
      <c r="E318" s="210"/>
      <c r="F318" s="210"/>
      <c r="G318" s="210"/>
      <c r="H318" s="210"/>
      <c r="I318" s="684"/>
      <c r="J318" s="685"/>
      <c r="K318" s="685"/>
      <c r="L318" s="685"/>
      <c r="M318" s="686"/>
      <c r="N318" s="210"/>
      <c r="O318" s="210"/>
      <c r="P318" s="210"/>
      <c r="Q318" s="210"/>
      <c r="R318" s="210"/>
      <c r="S318" s="210"/>
      <c r="T318" s="210"/>
      <c r="U318" s="210"/>
      <c r="V318" s="210"/>
      <c r="W318" s="210"/>
      <c r="X318" s="210"/>
      <c r="Y318" s="210"/>
      <c r="Z318" s="210"/>
    </row>
    <row r="319" ht="12.75" customHeight="1">
      <c r="A319" s="625"/>
      <c r="B319" s="625"/>
      <c r="C319" s="625"/>
      <c r="D319" s="627"/>
      <c r="E319" s="210"/>
      <c r="F319" s="210"/>
      <c r="G319" s="210"/>
      <c r="H319" s="210"/>
      <c r="I319" s="684"/>
      <c r="J319" s="685"/>
      <c r="K319" s="685"/>
      <c r="L319" s="685"/>
      <c r="M319" s="686"/>
      <c r="N319" s="210"/>
      <c r="O319" s="210"/>
      <c r="P319" s="210"/>
      <c r="Q319" s="210"/>
      <c r="R319" s="210"/>
      <c r="S319" s="210"/>
      <c r="T319" s="210"/>
      <c r="U319" s="210"/>
      <c r="V319" s="210"/>
      <c r="W319" s="210"/>
      <c r="X319" s="210"/>
      <c r="Y319" s="210"/>
      <c r="Z319" s="210"/>
    </row>
    <row r="320" ht="12.75" customHeight="1">
      <c r="A320" s="625"/>
      <c r="B320" s="625"/>
      <c r="C320" s="625"/>
      <c r="D320" s="627"/>
      <c r="E320" s="210"/>
      <c r="F320" s="210"/>
      <c r="G320" s="210"/>
      <c r="H320" s="210"/>
      <c r="I320" s="684"/>
      <c r="J320" s="685"/>
      <c r="K320" s="685"/>
      <c r="L320" s="685"/>
      <c r="M320" s="686"/>
      <c r="N320" s="210"/>
      <c r="O320" s="210"/>
      <c r="P320" s="210"/>
      <c r="Q320" s="210"/>
      <c r="R320" s="210"/>
      <c r="S320" s="210"/>
      <c r="T320" s="210"/>
      <c r="U320" s="210"/>
      <c r="V320" s="210"/>
      <c r="W320" s="210"/>
      <c r="X320" s="210"/>
      <c r="Y320" s="210"/>
      <c r="Z320" s="210"/>
    </row>
    <row r="321" ht="12.75" customHeight="1">
      <c r="A321" s="625"/>
      <c r="B321" s="625"/>
      <c r="C321" s="625"/>
      <c r="D321" s="627"/>
      <c r="E321" s="210"/>
      <c r="F321" s="210"/>
      <c r="G321" s="210"/>
      <c r="H321" s="210"/>
      <c r="I321" s="684"/>
      <c r="J321" s="685"/>
      <c r="K321" s="685"/>
      <c r="L321" s="685"/>
      <c r="M321" s="686"/>
      <c r="N321" s="210"/>
      <c r="O321" s="210"/>
      <c r="P321" s="210"/>
      <c r="Q321" s="210"/>
      <c r="R321" s="210"/>
      <c r="S321" s="210"/>
      <c r="T321" s="210"/>
      <c r="U321" s="210"/>
      <c r="V321" s="210"/>
      <c r="W321" s="210"/>
      <c r="X321" s="210"/>
      <c r="Y321" s="210"/>
      <c r="Z321" s="210"/>
    </row>
    <row r="322" ht="12.75" customHeight="1">
      <c r="A322" s="625"/>
      <c r="B322" s="625"/>
      <c r="C322" s="625"/>
      <c r="D322" s="627"/>
      <c r="E322" s="210"/>
      <c r="F322" s="210"/>
      <c r="G322" s="210"/>
      <c r="H322" s="210"/>
      <c r="I322" s="684"/>
      <c r="J322" s="685"/>
      <c r="K322" s="685"/>
      <c r="L322" s="685"/>
      <c r="M322" s="686"/>
      <c r="N322" s="210"/>
      <c r="O322" s="210"/>
      <c r="P322" s="210"/>
      <c r="Q322" s="210"/>
      <c r="R322" s="210"/>
      <c r="S322" s="210"/>
      <c r="T322" s="210"/>
      <c r="U322" s="210"/>
      <c r="V322" s="210"/>
      <c r="W322" s="210"/>
      <c r="X322" s="210"/>
      <c r="Y322" s="210"/>
      <c r="Z322" s="210"/>
    </row>
    <row r="323" ht="12.75" customHeight="1">
      <c r="A323" s="625"/>
      <c r="B323" s="625"/>
      <c r="C323" s="625"/>
      <c r="D323" s="627"/>
      <c r="E323" s="210"/>
      <c r="F323" s="210"/>
      <c r="G323" s="210"/>
      <c r="H323" s="210"/>
      <c r="I323" s="684"/>
      <c r="J323" s="685"/>
      <c r="K323" s="685"/>
      <c r="L323" s="685"/>
      <c r="M323" s="686"/>
      <c r="N323" s="210"/>
      <c r="O323" s="210"/>
      <c r="P323" s="210"/>
      <c r="Q323" s="210"/>
      <c r="R323" s="210"/>
      <c r="S323" s="210"/>
      <c r="T323" s="210"/>
      <c r="U323" s="210"/>
      <c r="V323" s="210"/>
      <c r="W323" s="210"/>
      <c r="X323" s="210"/>
      <c r="Y323" s="210"/>
      <c r="Z323" s="210"/>
    </row>
    <row r="324" ht="12.75" customHeight="1">
      <c r="A324" s="625"/>
      <c r="B324" s="625"/>
      <c r="C324" s="625"/>
      <c r="D324" s="627"/>
      <c r="E324" s="210"/>
      <c r="F324" s="210"/>
      <c r="G324" s="210"/>
      <c r="H324" s="210"/>
      <c r="I324" s="684"/>
      <c r="J324" s="685"/>
      <c r="K324" s="685"/>
      <c r="L324" s="685"/>
      <c r="M324" s="686"/>
      <c r="N324" s="210"/>
      <c r="O324" s="210"/>
      <c r="P324" s="210"/>
      <c r="Q324" s="210"/>
      <c r="R324" s="210"/>
      <c r="S324" s="210"/>
      <c r="T324" s="210"/>
      <c r="U324" s="210"/>
      <c r="V324" s="210"/>
      <c r="W324" s="210"/>
      <c r="X324" s="210"/>
      <c r="Y324" s="210"/>
      <c r="Z324" s="210"/>
    </row>
    <row r="325" ht="12.75" customHeight="1">
      <c r="A325" s="625"/>
      <c r="B325" s="625"/>
      <c r="C325" s="625"/>
      <c r="D325" s="627"/>
      <c r="E325" s="210"/>
      <c r="F325" s="210"/>
      <c r="G325" s="210"/>
      <c r="H325" s="210"/>
      <c r="I325" s="684"/>
      <c r="J325" s="685"/>
      <c r="K325" s="685"/>
      <c r="L325" s="685"/>
      <c r="M325" s="686"/>
      <c r="N325" s="210"/>
      <c r="O325" s="210"/>
      <c r="P325" s="210"/>
      <c r="Q325" s="210"/>
      <c r="R325" s="210"/>
      <c r="S325" s="210"/>
      <c r="T325" s="210"/>
      <c r="U325" s="210"/>
      <c r="V325" s="210"/>
      <c r="W325" s="210"/>
      <c r="X325" s="210"/>
      <c r="Y325" s="210"/>
      <c r="Z325" s="210"/>
    </row>
    <row r="326" ht="12.75" customHeight="1">
      <c r="A326" s="625"/>
      <c r="B326" s="625"/>
      <c r="C326" s="625"/>
      <c r="D326" s="627"/>
      <c r="E326" s="210"/>
      <c r="F326" s="210"/>
      <c r="G326" s="210"/>
      <c r="H326" s="210"/>
      <c r="I326" s="684"/>
      <c r="J326" s="685"/>
      <c r="K326" s="685"/>
      <c r="L326" s="685"/>
      <c r="M326" s="686"/>
      <c r="N326" s="210"/>
      <c r="O326" s="210"/>
      <c r="P326" s="210"/>
      <c r="Q326" s="210"/>
      <c r="R326" s="210"/>
      <c r="S326" s="210"/>
      <c r="T326" s="210"/>
      <c r="U326" s="210"/>
      <c r="V326" s="210"/>
      <c r="W326" s="210"/>
      <c r="X326" s="210"/>
      <c r="Y326" s="210"/>
      <c r="Z326" s="210"/>
    </row>
    <row r="327" ht="12.75" customHeight="1">
      <c r="A327" s="625"/>
      <c r="B327" s="625"/>
      <c r="C327" s="625"/>
      <c r="D327" s="627"/>
      <c r="E327" s="210"/>
      <c r="F327" s="210"/>
      <c r="G327" s="210"/>
      <c r="H327" s="210"/>
      <c r="I327" s="684"/>
      <c r="J327" s="685"/>
      <c r="K327" s="685"/>
      <c r="L327" s="685"/>
      <c r="M327" s="686"/>
      <c r="N327" s="210"/>
      <c r="O327" s="210"/>
      <c r="P327" s="210"/>
      <c r="Q327" s="210"/>
      <c r="R327" s="210"/>
      <c r="S327" s="210"/>
      <c r="T327" s="210"/>
      <c r="U327" s="210"/>
      <c r="V327" s="210"/>
      <c r="W327" s="210"/>
      <c r="X327" s="210"/>
      <c r="Y327" s="210"/>
      <c r="Z327" s="210"/>
    </row>
    <row r="328" ht="12.75" customHeight="1">
      <c r="A328" s="625"/>
      <c r="B328" s="625"/>
      <c r="C328" s="625"/>
      <c r="D328" s="627"/>
      <c r="E328" s="210"/>
      <c r="F328" s="210"/>
      <c r="G328" s="210"/>
      <c r="H328" s="210"/>
      <c r="I328" s="684"/>
      <c r="J328" s="685"/>
      <c r="K328" s="685"/>
      <c r="L328" s="685"/>
      <c r="M328" s="686"/>
      <c r="N328" s="210"/>
      <c r="O328" s="210"/>
      <c r="P328" s="210"/>
      <c r="Q328" s="210"/>
      <c r="R328" s="210"/>
      <c r="S328" s="210"/>
      <c r="T328" s="210"/>
      <c r="U328" s="210"/>
      <c r="V328" s="210"/>
      <c r="W328" s="210"/>
      <c r="X328" s="210"/>
      <c r="Y328" s="210"/>
      <c r="Z328" s="210"/>
    </row>
    <row r="329" ht="12.75" customHeight="1">
      <c r="A329" s="625"/>
      <c r="B329" s="625"/>
      <c r="C329" s="625"/>
      <c r="D329" s="627"/>
      <c r="E329" s="210"/>
      <c r="F329" s="210"/>
      <c r="G329" s="210"/>
      <c r="H329" s="210"/>
      <c r="I329" s="684"/>
      <c r="J329" s="685"/>
      <c r="K329" s="685"/>
      <c r="L329" s="685"/>
      <c r="M329" s="686"/>
      <c r="N329" s="210"/>
      <c r="O329" s="210"/>
      <c r="P329" s="210"/>
      <c r="Q329" s="210"/>
      <c r="R329" s="210"/>
      <c r="S329" s="210"/>
      <c r="T329" s="210"/>
      <c r="U329" s="210"/>
      <c r="V329" s="210"/>
      <c r="W329" s="210"/>
      <c r="X329" s="210"/>
      <c r="Y329" s="210"/>
      <c r="Z329" s="210"/>
    </row>
    <row r="330" ht="12.75" customHeight="1">
      <c r="A330" s="625"/>
      <c r="B330" s="625"/>
      <c r="C330" s="625"/>
      <c r="D330" s="627"/>
      <c r="E330" s="210"/>
      <c r="F330" s="210"/>
      <c r="G330" s="210"/>
      <c r="H330" s="210"/>
      <c r="I330" s="684"/>
      <c r="J330" s="685"/>
      <c r="K330" s="685"/>
      <c r="L330" s="685"/>
      <c r="M330" s="686"/>
      <c r="N330" s="210"/>
      <c r="O330" s="210"/>
      <c r="P330" s="210"/>
      <c r="Q330" s="210"/>
      <c r="R330" s="210"/>
      <c r="S330" s="210"/>
      <c r="T330" s="210"/>
      <c r="U330" s="210"/>
      <c r="V330" s="210"/>
      <c r="W330" s="210"/>
      <c r="X330" s="210"/>
      <c r="Y330" s="210"/>
      <c r="Z330" s="210"/>
    </row>
    <row r="331" ht="12.75" customHeight="1">
      <c r="A331" s="625"/>
      <c r="B331" s="625"/>
      <c r="C331" s="625"/>
      <c r="D331" s="627"/>
      <c r="E331" s="210"/>
      <c r="F331" s="210"/>
      <c r="G331" s="210"/>
      <c r="H331" s="210"/>
      <c r="I331" s="684"/>
      <c r="J331" s="685"/>
      <c r="K331" s="685"/>
      <c r="L331" s="685"/>
      <c r="M331" s="686"/>
      <c r="N331" s="210"/>
      <c r="O331" s="210"/>
      <c r="P331" s="210"/>
      <c r="Q331" s="210"/>
      <c r="R331" s="210"/>
      <c r="S331" s="210"/>
      <c r="T331" s="210"/>
      <c r="U331" s="210"/>
      <c r="V331" s="210"/>
      <c r="W331" s="210"/>
      <c r="X331" s="210"/>
      <c r="Y331" s="210"/>
      <c r="Z331" s="210"/>
    </row>
    <row r="332" ht="12.75" customHeight="1">
      <c r="A332" s="625"/>
      <c r="B332" s="625"/>
      <c r="C332" s="625"/>
      <c r="D332" s="627"/>
      <c r="E332" s="210"/>
      <c r="F332" s="210"/>
      <c r="G332" s="210"/>
      <c r="H332" s="210"/>
      <c r="I332" s="684"/>
      <c r="J332" s="685"/>
      <c r="K332" s="685"/>
      <c r="L332" s="685"/>
      <c r="M332" s="686"/>
      <c r="N332" s="210"/>
      <c r="O332" s="210"/>
      <c r="P332" s="210"/>
      <c r="Q332" s="210"/>
      <c r="R332" s="210"/>
      <c r="S332" s="210"/>
      <c r="T332" s="210"/>
      <c r="U332" s="210"/>
      <c r="V332" s="210"/>
      <c r="W332" s="210"/>
      <c r="X332" s="210"/>
      <c r="Y332" s="210"/>
      <c r="Z332" s="210"/>
    </row>
    <row r="333" ht="12.75" customHeight="1">
      <c r="A333" s="625"/>
      <c r="B333" s="625"/>
      <c r="C333" s="625"/>
      <c r="D333" s="627"/>
      <c r="E333" s="210"/>
      <c r="F333" s="210"/>
      <c r="G333" s="210"/>
      <c r="H333" s="210"/>
      <c r="I333" s="684"/>
      <c r="J333" s="685"/>
      <c r="K333" s="685"/>
      <c r="L333" s="685"/>
      <c r="M333" s="686"/>
      <c r="N333" s="210"/>
      <c r="O333" s="210"/>
      <c r="P333" s="210"/>
      <c r="Q333" s="210"/>
      <c r="R333" s="210"/>
      <c r="S333" s="210"/>
      <c r="T333" s="210"/>
      <c r="U333" s="210"/>
      <c r="V333" s="210"/>
      <c r="W333" s="210"/>
      <c r="X333" s="210"/>
      <c r="Y333" s="210"/>
      <c r="Z333" s="210"/>
    </row>
    <row r="334" ht="12.75" customHeight="1">
      <c r="A334" s="625"/>
      <c r="B334" s="625"/>
      <c r="C334" s="625"/>
      <c r="D334" s="627"/>
      <c r="E334" s="210"/>
      <c r="F334" s="210"/>
      <c r="G334" s="210"/>
      <c r="H334" s="210"/>
      <c r="I334" s="684"/>
      <c r="J334" s="685"/>
      <c r="K334" s="685"/>
      <c r="L334" s="685"/>
      <c r="M334" s="686"/>
      <c r="N334" s="210"/>
      <c r="O334" s="210"/>
      <c r="P334" s="210"/>
      <c r="Q334" s="210"/>
      <c r="R334" s="210"/>
      <c r="S334" s="210"/>
      <c r="T334" s="210"/>
      <c r="U334" s="210"/>
      <c r="V334" s="210"/>
      <c r="W334" s="210"/>
      <c r="X334" s="210"/>
      <c r="Y334" s="210"/>
      <c r="Z334" s="210"/>
    </row>
    <row r="335" ht="12.75" customHeight="1">
      <c r="A335" s="625"/>
      <c r="B335" s="625"/>
      <c r="C335" s="625"/>
      <c r="D335" s="627"/>
      <c r="E335" s="210"/>
      <c r="F335" s="210"/>
      <c r="G335" s="210"/>
      <c r="H335" s="210"/>
      <c r="I335" s="684"/>
      <c r="J335" s="685"/>
      <c r="K335" s="685"/>
      <c r="L335" s="685"/>
      <c r="M335" s="686"/>
      <c r="N335" s="210"/>
      <c r="O335" s="210"/>
      <c r="P335" s="210"/>
      <c r="Q335" s="210"/>
      <c r="R335" s="210"/>
      <c r="S335" s="210"/>
      <c r="T335" s="210"/>
      <c r="U335" s="210"/>
      <c r="V335" s="210"/>
      <c r="W335" s="210"/>
      <c r="X335" s="210"/>
      <c r="Y335" s="210"/>
      <c r="Z335" s="210"/>
    </row>
    <row r="336" ht="12.75" customHeight="1">
      <c r="A336" s="625"/>
      <c r="B336" s="625"/>
      <c r="C336" s="625"/>
      <c r="D336" s="627"/>
      <c r="E336" s="210"/>
      <c r="F336" s="210"/>
      <c r="G336" s="210"/>
      <c r="H336" s="210"/>
      <c r="I336" s="684"/>
      <c r="J336" s="685"/>
      <c r="K336" s="685"/>
      <c r="L336" s="685"/>
      <c r="M336" s="686"/>
      <c r="N336" s="210"/>
      <c r="O336" s="210"/>
      <c r="P336" s="210"/>
      <c r="Q336" s="210"/>
      <c r="R336" s="210"/>
      <c r="S336" s="210"/>
      <c r="T336" s="210"/>
      <c r="U336" s="210"/>
      <c r="V336" s="210"/>
      <c r="W336" s="210"/>
      <c r="X336" s="210"/>
      <c r="Y336" s="210"/>
      <c r="Z336" s="210"/>
    </row>
    <row r="337" ht="12.75" customHeight="1">
      <c r="A337" s="625"/>
      <c r="B337" s="625"/>
      <c r="C337" s="625"/>
      <c r="D337" s="627"/>
      <c r="E337" s="210"/>
      <c r="F337" s="210"/>
      <c r="G337" s="210"/>
      <c r="H337" s="210"/>
      <c r="I337" s="684"/>
      <c r="J337" s="685"/>
      <c r="K337" s="685"/>
      <c r="L337" s="685"/>
      <c r="M337" s="686"/>
      <c r="N337" s="210"/>
      <c r="O337" s="210"/>
      <c r="P337" s="210"/>
      <c r="Q337" s="210"/>
      <c r="R337" s="210"/>
      <c r="S337" s="210"/>
      <c r="T337" s="210"/>
      <c r="U337" s="210"/>
      <c r="V337" s="210"/>
      <c r="W337" s="210"/>
      <c r="X337" s="210"/>
      <c r="Y337" s="210"/>
      <c r="Z337" s="210"/>
    </row>
    <row r="338" ht="12.75" customHeight="1">
      <c r="A338" s="625"/>
      <c r="B338" s="625"/>
      <c r="C338" s="625"/>
      <c r="D338" s="627"/>
      <c r="E338" s="210"/>
      <c r="F338" s="210"/>
      <c r="G338" s="210"/>
      <c r="H338" s="210"/>
      <c r="I338" s="684"/>
      <c r="J338" s="685"/>
      <c r="K338" s="685"/>
      <c r="L338" s="685"/>
      <c r="M338" s="686"/>
      <c r="N338" s="210"/>
      <c r="O338" s="210"/>
      <c r="P338" s="210"/>
      <c r="Q338" s="210"/>
      <c r="R338" s="210"/>
      <c r="S338" s="210"/>
      <c r="T338" s="210"/>
      <c r="U338" s="210"/>
      <c r="V338" s="210"/>
      <c r="W338" s="210"/>
      <c r="X338" s="210"/>
      <c r="Y338" s="210"/>
      <c r="Z338" s="210"/>
    </row>
    <row r="339" ht="12.75" customHeight="1">
      <c r="A339" s="625"/>
      <c r="B339" s="625"/>
      <c r="C339" s="625"/>
      <c r="D339" s="627"/>
      <c r="E339" s="210"/>
      <c r="F339" s="210"/>
      <c r="G339" s="210"/>
      <c r="H339" s="210"/>
      <c r="I339" s="684"/>
      <c r="J339" s="685"/>
      <c r="K339" s="685"/>
      <c r="L339" s="685"/>
      <c r="M339" s="686"/>
      <c r="N339" s="210"/>
      <c r="O339" s="210"/>
      <c r="P339" s="210"/>
      <c r="Q339" s="210"/>
      <c r="R339" s="210"/>
      <c r="S339" s="210"/>
      <c r="T339" s="210"/>
      <c r="U339" s="210"/>
      <c r="V339" s="210"/>
      <c r="W339" s="210"/>
      <c r="X339" s="210"/>
      <c r="Y339" s="210"/>
      <c r="Z339" s="210"/>
    </row>
    <row r="340" ht="12.75" customHeight="1">
      <c r="A340" s="625"/>
      <c r="B340" s="625"/>
      <c r="C340" s="625"/>
      <c r="D340" s="627"/>
      <c r="E340" s="210"/>
      <c r="F340" s="210"/>
      <c r="G340" s="210"/>
      <c r="H340" s="210"/>
      <c r="I340" s="684"/>
      <c r="J340" s="685"/>
      <c r="K340" s="685"/>
      <c r="L340" s="685"/>
      <c r="M340" s="686"/>
      <c r="N340" s="210"/>
      <c r="O340" s="210"/>
      <c r="P340" s="210"/>
      <c r="Q340" s="210"/>
      <c r="R340" s="210"/>
      <c r="S340" s="210"/>
      <c r="T340" s="210"/>
      <c r="U340" s="210"/>
      <c r="V340" s="210"/>
      <c r="W340" s="210"/>
      <c r="X340" s="210"/>
      <c r="Y340" s="210"/>
      <c r="Z340" s="210"/>
    </row>
    <row r="341" ht="12.75" customHeight="1">
      <c r="A341" s="625"/>
      <c r="B341" s="625"/>
      <c r="C341" s="625"/>
      <c r="D341" s="627"/>
      <c r="E341" s="210"/>
      <c r="F341" s="210"/>
      <c r="G341" s="210"/>
      <c r="H341" s="210"/>
      <c r="I341" s="684"/>
      <c r="J341" s="685"/>
      <c r="K341" s="685"/>
      <c r="L341" s="685"/>
      <c r="M341" s="686"/>
      <c r="N341" s="210"/>
      <c r="O341" s="210"/>
      <c r="P341" s="210"/>
      <c r="Q341" s="210"/>
      <c r="R341" s="210"/>
      <c r="S341" s="210"/>
      <c r="T341" s="210"/>
      <c r="U341" s="210"/>
      <c r="V341" s="210"/>
      <c r="W341" s="210"/>
      <c r="X341" s="210"/>
      <c r="Y341" s="210"/>
      <c r="Z341" s="210"/>
    </row>
    <row r="342" ht="12.75" customHeight="1">
      <c r="A342" s="625"/>
      <c r="B342" s="625"/>
      <c r="C342" s="625"/>
      <c r="D342" s="627"/>
      <c r="E342" s="210"/>
      <c r="F342" s="210"/>
      <c r="G342" s="210"/>
      <c r="H342" s="210"/>
      <c r="I342" s="684"/>
      <c r="J342" s="685"/>
      <c r="K342" s="685"/>
      <c r="L342" s="685"/>
      <c r="M342" s="686"/>
      <c r="N342" s="210"/>
      <c r="O342" s="210"/>
      <c r="P342" s="210"/>
      <c r="Q342" s="210"/>
      <c r="R342" s="210"/>
      <c r="S342" s="210"/>
      <c r="T342" s="210"/>
      <c r="U342" s="210"/>
      <c r="V342" s="210"/>
      <c r="W342" s="210"/>
      <c r="X342" s="210"/>
      <c r="Y342" s="210"/>
      <c r="Z342" s="210"/>
    </row>
    <row r="343" ht="12.75" customHeight="1">
      <c r="A343" s="625"/>
      <c r="B343" s="625"/>
      <c r="C343" s="625"/>
      <c r="D343" s="627"/>
      <c r="E343" s="210"/>
      <c r="F343" s="210"/>
      <c r="G343" s="210"/>
      <c r="H343" s="210"/>
      <c r="I343" s="684"/>
      <c r="J343" s="685"/>
      <c r="K343" s="685"/>
      <c r="L343" s="685"/>
      <c r="M343" s="686"/>
      <c r="N343" s="210"/>
      <c r="O343" s="210"/>
      <c r="P343" s="210"/>
      <c r="Q343" s="210"/>
      <c r="R343" s="210"/>
      <c r="S343" s="210"/>
      <c r="T343" s="210"/>
      <c r="U343" s="210"/>
      <c r="V343" s="210"/>
      <c r="W343" s="210"/>
      <c r="X343" s="210"/>
      <c r="Y343" s="210"/>
      <c r="Z343" s="210"/>
    </row>
    <row r="344" ht="12.75" customHeight="1">
      <c r="A344" s="625"/>
      <c r="B344" s="625"/>
      <c r="C344" s="625"/>
      <c r="D344" s="627"/>
      <c r="E344" s="210"/>
      <c r="F344" s="210"/>
      <c r="G344" s="210"/>
      <c r="H344" s="210"/>
      <c r="I344" s="684"/>
      <c r="J344" s="685"/>
      <c r="K344" s="685"/>
      <c r="L344" s="685"/>
      <c r="M344" s="686"/>
      <c r="N344" s="210"/>
      <c r="O344" s="210"/>
      <c r="P344" s="210"/>
      <c r="Q344" s="210"/>
      <c r="R344" s="210"/>
      <c r="S344" s="210"/>
      <c r="T344" s="210"/>
      <c r="U344" s="210"/>
      <c r="V344" s="210"/>
      <c r="W344" s="210"/>
      <c r="X344" s="210"/>
      <c r="Y344" s="210"/>
      <c r="Z344" s="210"/>
    </row>
    <row r="345" ht="12.75" customHeight="1">
      <c r="A345" s="625"/>
      <c r="B345" s="625"/>
      <c r="C345" s="625"/>
      <c r="D345" s="627"/>
      <c r="E345" s="210"/>
      <c r="F345" s="210"/>
      <c r="G345" s="210"/>
      <c r="H345" s="210"/>
      <c r="I345" s="684"/>
      <c r="J345" s="685"/>
      <c r="K345" s="685"/>
      <c r="L345" s="685"/>
      <c r="M345" s="686"/>
      <c r="N345" s="210"/>
      <c r="O345" s="210"/>
      <c r="P345" s="210"/>
      <c r="Q345" s="210"/>
      <c r="R345" s="210"/>
      <c r="S345" s="210"/>
      <c r="T345" s="210"/>
      <c r="U345" s="210"/>
      <c r="V345" s="210"/>
      <c r="W345" s="210"/>
      <c r="X345" s="210"/>
      <c r="Y345" s="210"/>
      <c r="Z345" s="210"/>
    </row>
    <row r="346" ht="12.75" customHeight="1">
      <c r="A346" s="625"/>
      <c r="B346" s="625"/>
      <c r="C346" s="625"/>
      <c r="D346" s="627"/>
      <c r="E346" s="210"/>
      <c r="F346" s="210"/>
      <c r="G346" s="210"/>
      <c r="H346" s="210"/>
      <c r="I346" s="684"/>
      <c r="J346" s="685"/>
      <c r="K346" s="685"/>
      <c r="L346" s="685"/>
      <c r="M346" s="686"/>
      <c r="N346" s="210"/>
      <c r="O346" s="210"/>
      <c r="P346" s="210"/>
      <c r="Q346" s="210"/>
      <c r="R346" s="210"/>
      <c r="S346" s="210"/>
      <c r="T346" s="210"/>
      <c r="U346" s="210"/>
      <c r="V346" s="210"/>
      <c r="W346" s="210"/>
      <c r="X346" s="210"/>
      <c r="Y346" s="210"/>
      <c r="Z346" s="210"/>
    </row>
    <row r="347" ht="12.75" customHeight="1">
      <c r="A347" s="625"/>
      <c r="B347" s="625"/>
      <c r="C347" s="625"/>
      <c r="D347" s="627"/>
      <c r="E347" s="210"/>
      <c r="F347" s="210"/>
      <c r="G347" s="210"/>
      <c r="H347" s="210"/>
      <c r="I347" s="684"/>
      <c r="J347" s="685"/>
      <c r="K347" s="685"/>
      <c r="L347" s="685"/>
      <c r="M347" s="686"/>
      <c r="N347" s="210"/>
      <c r="O347" s="210"/>
      <c r="P347" s="210"/>
      <c r="Q347" s="210"/>
      <c r="R347" s="210"/>
      <c r="S347" s="210"/>
      <c r="T347" s="210"/>
      <c r="U347" s="210"/>
      <c r="V347" s="210"/>
      <c r="W347" s="210"/>
      <c r="X347" s="210"/>
      <c r="Y347" s="210"/>
      <c r="Z347" s="210"/>
    </row>
    <row r="348" ht="12.75" customHeight="1">
      <c r="A348" s="625"/>
      <c r="B348" s="625"/>
      <c r="C348" s="625"/>
      <c r="D348" s="627"/>
      <c r="E348" s="210"/>
      <c r="F348" s="210"/>
      <c r="G348" s="210"/>
      <c r="H348" s="210"/>
      <c r="I348" s="684"/>
      <c r="J348" s="685"/>
      <c r="K348" s="685"/>
      <c r="L348" s="685"/>
      <c r="M348" s="686"/>
      <c r="N348" s="210"/>
      <c r="O348" s="210"/>
      <c r="P348" s="210"/>
      <c r="Q348" s="210"/>
      <c r="R348" s="210"/>
      <c r="S348" s="210"/>
      <c r="T348" s="210"/>
      <c r="U348" s="210"/>
      <c r="V348" s="210"/>
      <c r="W348" s="210"/>
      <c r="X348" s="210"/>
      <c r="Y348" s="210"/>
      <c r="Z348" s="210"/>
    </row>
    <row r="349" ht="12.75" customHeight="1">
      <c r="A349" s="625"/>
      <c r="B349" s="625"/>
      <c r="C349" s="625"/>
      <c r="D349" s="627"/>
      <c r="E349" s="210"/>
      <c r="F349" s="210"/>
      <c r="G349" s="210"/>
      <c r="H349" s="210"/>
      <c r="I349" s="684"/>
      <c r="J349" s="685"/>
      <c r="K349" s="685"/>
      <c r="L349" s="685"/>
      <c r="M349" s="686"/>
      <c r="N349" s="210"/>
      <c r="O349" s="210"/>
      <c r="P349" s="210"/>
      <c r="Q349" s="210"/>
      <c r="R349" s="210"/>
      <c r="S349" s="210"/>
      <c r="T349" s="210"/>
      <c r="U349" s="210"/>
      <c r="V349" s="210"/>
      <c r="W349" s="210"/>
      <c r="X349" s="210"/>
      <c r="Y349" s="210"/>
      <c r="Z349" s="210"/>
    </row>
    <row r="350" ht="12.75" customHeight="1">
      <c r="A350" s="625"/>
      <c r="B350" s="625"/>
      <c r="C350" s="625"/>
      <c r="D350" s="627"/>
      <c r="E350" s="210"/>
      <c r="F350" s="210"/>
      <c r="G350" s="210"/>
      <c r="H350" s="210"/>
      <c r="I350" s="684"/>
      <c r="J350" s="685"/>
      <c r="K350" s="685"/>
      <c r="L350" s="685"/>
      <c r="M350" s="686"/>
      <c r="N350" s="210"/>
      <c r="O350" s="210"/>
      <c r="P350" s="210"/>
      <c r="Q350" s="210"/>
      <c r="R350" s="210"/>
      <c r="S350" s="210"/>
      <c r="T350" s="210"/>
      <c r="U350" s="210"/>
      <c r="V350" s="210"/>
      <c r="W350" s="210"/>
      <c r="X350" s="210"/>
      <c r="Y350" s="210"/>
      <c r="Z350" s="210"/>
    </row>
    <row r="351" ht="12.75" customHeight="1">
      <c r="A351" s="625"/>
      <c r="B351" s="625"/>
      <c r="C351" s="625"/>
      <c r="D351" s="627"/>
      <c r="E351" s="210"/>
      <c r="F351" s="210"/>
      <c r="G351" s="210"/>
      <c r="H351" s="210"/>
      <c r="I351" s="684"/>
      <c r="J351" s="685"/>
      <c r="K351" s="685"/>
      <c r="L351" s="685"/>
      <c r="M351" s="686"/>
      <c r="N351" s="210"/>
      <c r="O351" s="210"/>
      <c r="P351" s="210"/>
      <c r="Q351" s="210"/>
      <c r="R351" s="210"/>
      <c r="S351" s="210"/>
      <c r="T351" s="210"/>
      <c r="U351" s="210"/>
      <c r="V351" s="210"/>
      <c r="W351" s="210"/>
      <c r="X351" s="210"/>
      <c r="Y351" s="210"/>
      <c r="Z351" s="210"/>
    </row>
    <row r="352" ht="12.75" customHeight="1">
      <c r="A352" s="625"/>
      <c r="B352" s="625"/>
      <c r="C352" s="625"/>
      <c r="D352" s="627"/>
      <c r="E352" s="210"/>
      <c r="F352" s="210"/>
      <c r="G352" s="210"/>
      <c r="H352" s="210"/>
      <c r="I352" s="684"/>
      <c r="J352" s="685"/>
      <c r="K352" s="685"/>
      <c r="L352" s="685"/>
      <c r="M352" s="686"/>
      <c r="N352" s="210"/>
      <c r="O352" s="210"/>
      <c r="P352" s="210"/>
      <c r="Q352" s="210"/>
      <c r="R352" s="210"/>
      <c r="S352" s="210"/>
      <c r="T352" s="210"/>
      <c r="U352" s="210"/>
      <c r="V352" s="210"/>
      <c r="W352" s="210"/>
      <c r="X352" s="210"/>
      <c r="Y352" s="210"/>
      <c r="Z352" s="210"/>
    </row>
    <row r="353" ht="12.75" customHeight="1">
      <c r="A353" s="625"/>
      <c r="B353" s="625"/>
      <c r="C353" s="625"/>
      <c r="D353" s="627"/>
      <c r="E353" s="210"/>
      <c r="F353" s="210"/>
      <c r="G353" s="210"/>
      <c r="H353" s="210"/>
      <c r="I353" s="684"/>
      <c r="J353" s="685"/>
      <c r="K353" s="685"/>
      <c r="L353" s="685"/>
      <c r="M353" s="686"/>
      <c r="N353" s="210"/>
      <c r="O353" s="210"/>
      <c r="P353" s="210"/>
      <c r="Q353" s="210"/>
      <c r="R353" s="210"/>
      <c r="S353" s="210"/>
      <c r="T353" s="210"/>
      <c r="U353" s="210"/>
      <c r="V353" s="210"/>
      <c r="W353" s="210"/>
      <c r="X353" s="210"/>
      <c r="Y353" s="210"/>
      <c r="Z353" s="210"/>
    </row>
    <row r="354" ht="12.75" customHeight="1">
      <c r="A354" s="625"/>
      <c r="B354" s="625"/>
      <c r="C354" s="625"/>
      <c r="D354" s="627"/>
      <c r="E354" s="210"/>
      <c r="F354" s="210"/>
      <c r="G354" s="210"/>
      <c r="H354" s="210"/>
      <c r="I354" s="684"/>
      <c r="J354" s="685"/>
      <c r="K354" s="685"/>
      <c r="L354" s="685"/>
      <c r="M354" s="686"/>
      <c r="N354" s="210"/>
      <c r="O354" s="210"/>
      <c r="P354" s="210"/>
      <c r="Q354" s="210"/>
      <c r="R354" s="210"/>
      <c r="S354" s="210"/>
      <c r="T354" s="210"/>
      <c r="U354" s="210"/>
      <c r="V354" s="210"/>
      <c r="W354" s="210"/>
      <c r="X354" s="210"/>
      <c r="Y354" s="210"/>
      <c r="Z354" s="210"/>
    </row>
    <row r="355" ht="12.75" customHeight="1">
      <c r="A355" s="625"/>
      <c r="B355" s="625"/>
      <c r="C355" s="625"/>
      <c r="D355" s="627"/>
      <c r="E355" s="210"/>
      <c r="F355" s="210"/>
      <c r="G355" s="210"/>
      <c r="H355" s="210"/>
      <c r="I355" s="684"/>
      <c r="J355" s="685"/>
      <c r="K355" s="685"/>
      <c r="L355" s="685"/>
      <c r="M355" s="686"/>
      <c r="N355" s="210"/>
      <c r="O355" s="210"/>
      <c r="P355" s="210"/>
      <c r="Q355" s="210"/>
      <c r="R355" s="210"/>
      <c r="S355" s="210"/>
      <c r="T355" s="210"/>
      <c r="U355" s="210"/>
      <c r="V355" s="210"/>
      <c r="W355" s="210"/>
      <c r="X355" s="210"/>
      <c r="Y355" s="210"/>
      <c r="Z355" s="210"/>
    </row>
    <row r="356" ht="12.75" customHeight="1">
      <c r="A356" s="625"/>
      <c r="B356" s="625"/>
      <c r="C356" s="625"/>
      <c r="D356" s="627"/>
      <c r="E356" s="210"/>
      <c r="F356" s="210"/>
      <c r="G356" s="210"/>
      <c r="H356" s="210"/>
      <c r="I356" s="684"/>
      <c r="J356" s="685"/>
      <c r="K356" s="685"/>
      <c r="L356" s="685"/>
      <c r="M356" s="686"/>
      <c r="N356" s="210"/>
      <c r="O356" s="210"/>
      <c r="P356" s="210"/>
      <c r="Q356" s="210"/>
      <c r="R356" s="210"/>
      <c r="S356" s="210"/>
      <c r="T356" s="210"/>
      <c r="U356" s="210"/>
      <c r="V356" s="210"/>
      <c r="W356" s="210"/>
      <c r="X356" s="210"/>
      <c r="Y356" s="210"/>
      <c r="Z356" s="210"/>
    </row>
    <row r="357" ht="12.75" customHeight="1">
      <c r="A357" s="625"/>
      <c r="B357" s="625"/>
      <c r="C357" s="625"/>
      <c r="D357" s="627"/>
      <c r="E357" s="210"/>
      <c r="F357" s="210"/>
      <c r="G357" s="210"/>
      <c r="H357" s="210"/>
      <c r="I357" s="684"/>
      <c r="J357" s="685"/>
      <c r="K357" s="685"/>
      <c r="L357" s="685"/>
      <c r="M357" s="686"/>
      <c r="N357" s="210"/>
      <c r="O357" s="210"/>
      <c r="P357" s="210"/>
      <c r="Q357" s="210"/>
      <c r="R357" s="210"/>
      <c r="S357" s="210"/>
      <c r="T357" s="210"/>
      <c r="U357" s="210"/>
      <c r="V357" s="210"/>
      <c r="W357" s="210"/>
      <c r="X357" s="210"/>
      <c r="Y357" s="210"/>
      <c r="Z357" s="210"/>
    </row>
    <row r="358" ht="12.75" customHeight="1">
      <c r="A358" s="625"/>
      <c r="B358" s="625"/>
      <c r="C358" s="625"/>
      <c r="D358" s="627"/>
      <c r="E358" s="210"/>
      <c r="F358" s="210"/>
      <c r="G358" s="210"/>
      <c r="H358" s="210"/>
      <c r="I358" s="684"/>
      <c r="J358" s="685"/>
      <c r="K358" s="685"/>
      <c r="L358" s="685"/>
      <c r="M358" s="686"/>
      <c r="N358" s="210"/>
      <c r="O358" s="210"/>
      <c r="P358" s="210"/>
      <c r="Q358" s="210"/>
      <c r="R358" s="210"/>
      <c r="S358" s="210"/>
      <c r="T358" s="210"/>
      <c r="U358" s="210"/>
      <c r="V358" s="210"/>
      <c r="W358" s="210"/>
      <c r="X358" s="210"/>
      <c r="Y358" s="210"/>
      <c r="Z358" s="210"/>
    </row>
    <row r="359" ht="12.75" customHeight="1">
      <c r="A359" s="625"/>
      <c r="B359" s="625"/>
      <c r="C359" s="625"/>
      <c r="D359" s="627"/>
      <c r="E359" s="210"/>
      <c r="F359" s="210"/>
      <c r="G359" s="210"/>
      <c r="H359" s="210"/>
      <c r="I359" s="684"/>
      <c r="J359" s="685"/>
      <c r="K359" s="685"/>
      <c r="L359" s="685"/>
      <c r="M359" s="686"/>
      <c r="N359" s="210"/>
      <c r="O359" s="210"/>
      <c r="P359" s="210"/>
      <c r="Q359" s="210"/>
      <c r="R359" s="210"/>
      <c r="S359" s="210"/>
      <c r="T359" s="210"/>
      <c r="U359" s="210"/>
      <c r="V359" s="210"/>
      <c r="W359" s="210"/>
      <c r="X359" s="210"/>
      <c r="Y359" s="210"/>
      <c r="Z359" s="210"/>
    </row>
    <row r="360" ht="12.75" customHeight="1">
      <c r="A360" s="625"/>
      <c r="B360" s="625"/>
      <c r="C360" s="625"/>
      <c r="D360" s="627"/>
      <c r="E360" s="210"/>
      <c r="F360" s="210"/>
      <c r="G360" s="210"/>
      <c r="H360" s="210"/>
      <c r="I360" s="684"/>
      <c r="J360" s="685"/>
      <c r="K360" s="685"/>
      <c r="L360" s="685"/>
      <c r="M360" s="686"/>
      <c r="N360" s="210"/>
      <c r="O360" s="210"/>
      <c r="P360" s="210"/>
      <c r="Q360" s="210"/>
      <c r="R360" s="210"/>
      <c r="S360" s="210"/>
      <c r="T360" s="210"/>
      <c r="U360" s="210"/>
      <c r="V360" s="210"/>
      <c r="W360" s="210"/>
      <c r="X360" s="210"/>
      <c r="Y360" s="210"/>
      <c r="Z360" s="210"/>
    </row>
    <row r="361" ht="12.75" customHeight="1">
      <c r="A361" s="625"/>
      <c r="B361" s="625"/>
      <c r="C361" s="625"/>
      <c r="D361" s="627"/>
      <c r="E361" s="210"/>
      <c r="F361" s="210"/>
      <c r="G361" s="210"/>
      <c r="H361" s="210"/>
      <c r="I361" s="684"/>
      <c r="J361" s="685"/>
      <c r="K361" s="685"/>
      <c r="L361" s="685"/>
      <c r="M361" s="686"/>
      <c r="N361" s="210"/>
      <c r="O361" s="210"/>
      <c r="P361" s="210"/>
      <c r="Q361" s="210"/>
      <c r="R361" s="210"/>
      <c r="S361" s="210"/>
      <c r="T361" s="210"/>
      <c r="U361" s="210"/>
      <c r="V361" s="210"/>
      <c r="W361" s="210"/>
      <c r="X361" s="210"/>
      <c r="Y361" s="210"/>
      <c r="Z361" s="210"/>
    </row>
    <row r="362" ht="12.75" customHeight="1">
      <c r="A362" s="625"/>
      <c r="B362" s="625"/>
      <c r="C362" s="625"/>
      <c r="D362" s="627"/>
      <c r="E362" s="210"/>
      <c r="F362" s="210"/>
      <c r="G362" s="210"/>
      <c r="H362" s="210"/>
      <c r="I362" s="684"/>
      <c r="J362" s="685"/>
      <c r="K362" s="685"/>
      <c r="L362" s="685"/>
      <c r="M362" s="686"/>
      <c r="N362" s="210"/>
      <c r="O362" s="210"/>
      <c r="P362" s="210"/>
      <c r="Q362" s="210"/>
      <c r="R362" s="210"/>
      <c r="S362" s="210"/>
      <c r="T362" s="210"/>
      <c r="U362" s="210"/>
      <c r="V362" s="210"/>
      <c r="W362" s="210"/>
      <c r="X362" s="210"/>
      <c r="Y362" s="210"/>
      <c r="Z362" s="210"/>
    </row>
    <row r="363" ht="12.75" customHeight="1">
      <c r="A363" s="625"/>
      <c r="B363" s="625"/>
      <c r="C363" s="625"/>
      <c r="D363" s="627"/>
      <c r="E363" s="210"/>
      <c r="F363" s="210"/>
      <c r="G363" s="210"/>
      <c r="H363" s="210"/>
      <c r="I363" s="684"/>
      <c r="J363" s="685"/>
      <c r="K363" s="685"/>
      <c r="L363" s="685"/>
      <c r="M363" s="686"/>
      <c r="N363" s="210"/>
      <c r="O363" s="210"/>
      <c r="P363" s="210"/>
      <c r="Q363" s="210"/>
      <c r="R363" s="210"/>
      <c r="S363" s="210"/>
      <c r="T363" s="210"/>
      <c r="U363" s="210"/>
      <c r="V363" s="210"/>
      <c r="W363" s="210"/>
      <c r="X363" s="210"/>
      <c r="Y363" s="210"/>
      <c r="Z363" s="210"/>
    </row>
    <row r="364" ht="12.75" customHeight="1">
      <c r="A364" s="625"/>
      <c r="B364" s="625"/>
      <c r="C364" s="625"/>
      <c r="D364" s="627"/>
      <c r="E364" s="210"/>
      <c r="F364" s="210"/>
      <c r="G364" s="210"/>
      <c r="H364" s="210"/>
      <c r="I364" s="684"/>
      <c r="J364" s="685"/>
      <c r="K364" s="685"/>
      <c r="L364" s="685"/>
      <c r="M364" s="686"/>
      <c r="N364" s="210"/>
      <c r="O364" s="210"/>
      <c r="P364" s="210"/>
      <c r="Q364" s="210"/>
      <c r="R364" s="210"/>
      <c r="S364" s="210"/>
      <c r="T364" s="210"/>
      <c r="U364" s="210"/>
      <c r="V364" s="210"/>
      <c r="W364" s="210"/>
      <c r="X364" s="210"/>
      <c r="Y364" s="210"/>
      <c r="Z364" s="210"/>
    </row>
    <row r="365" ht="12.75" customHeight="1">
      <c r="A365" s="625"/>
      <c r="B365" s="625"/>
      <c r="C365" s="625"/>
      <c r="D365" s="627"/>
      <c r="E365" s="210"/>
      <c r="F365" s="210"/>
      <c r="G365" s="210"/>
      <c r="H365" s="210"/>
      <c r="I365" s="684"/>
      <c r="J365" s="685"/>
      <c r="K365" s="685"/>
      <c r="L365" s="685"/>
      <c r="M365" s="686"/>
      <c r="N365" s="210"/>
      <c r="O365" s="210"/>
      <c r="P365" s="210"/>
      <c r="Q365" s="210"/>
      <c r="R365" s="210"/>
      <c r="S365" s="210"/>
      <c r="T365" s="210"/>
      <c r="U365" s="210"/>
      <c r="V365" s="210"/>
      <c r="W365" s="210"/>
      <c r="X365" s="210"/>
      <c r="Y365" s="210"/>
      <c r="Z365" s="210"/>
    </row>
    <row r="366" ht="12.75" customHeight="1">
      <c r="A366" s="625"/>
      <c r="B366" s="625"/>
      <c r="C366" s="625"/>
      <c r="D366" s="627"/>
      <c r="E366" s="210"/>
      <c r="F366" s="210"/>
      <c r="G366" s="210"/>
      <c r="H366" s="210"/>
      <c r="I366" s="684"/>
      <c r="J366" s="685"/>
      <c r="K366" s="685"/>
      <c r="L366" s="685"/>
      <c r="M366" s="686"/>
      <c r="N366" s="210"/>
      <c r="O366" s="210"/>
      <c r="P366" s="210"/>
      <c r="Q366" s="210"/>
      <c r="R366" s="210"/>
      <c r="S366" s="210"/>
      <c r="T366" s="210"/>
      <c r="U366" s="210"/>
      <c r="V366" s="210"/>
      <c r="W366" s="210"/>
      <c r="X366" s="210"/>
      <c r="Y366" s="210"/>
      <c r="Z366" s="210"/>
    </row>
    <row r="367" ht="12.75" customHeight="1">
      <c r="A367" s="625"/>
      <c r="B367" s="625"/>
      <c r="C367" s="625"/>
      <c r="D367" s="627"/>
      <c r="E367" s="210"/>
      <c r="F367" s="210"/>
      <c r="G367" s="210"/>
      <c r="H367" s="210"/>
      <c r="I367" s="684"/>
      <c r="J367" s="685"/>
      <c r="K367" s="685"/>
      <c r="L367" s="685"/>
      <c r="M367" s="686"/>
      <c r="N367" s="210"/>
      <c r="O367" s="210"/>
      <c r="P367" s="210"/>
      <c r="Q367" s="210"/>
      <c r="R367" s="210"/>
      <c r="S367" s="210"/>
      <c r="T367" s="210"/>
      <c r="U367" s="210"/>
      <c r="V367" s="210"/>
      <c r="W367" s="210"/>
      <c r="X367" s="210"/>
      <c r="Y367" s="210"/>
      <c r="Z367" s="210"/>
    </row>
    <row r="368" ht="12.75" customHeight="1">
      <c r="A368" s="625"/>
      <c r="B368" s="625"/>
      <c r="C368" s="625"/>
      <c r="D368" s="627"/>
      <c r="E368" s="210"/>
      <c r="F368" s="210"/>
      <c r="G368" s="210"/>
      <c r="H368" s="210"/>
      <c r="I368" s="684"/>
      <c r="J368" s="685"/>
      <c r="K368" s="685"/>
      <c r="L368" s="685"/>
      <c r="M368" s="686"/>
      <c r="N368" s="210"/>
      <c r="O368" s="210"/>
      <c r="P368" s="210"/>
      <c r="Q368" s="210"/>
      <c r="R368" s="210"/>
      <c r="S368" s="210"/>
      <c r="T368" s="210"/>
      <c r="U368" s="210"/>
      <c r="V368" s="210"/>
      <c r="W368" s="210"/>
      <c r="X368" s="210"/>
      <c r="Y368" s="210"/>
      <c r="Z368" s="210"/>
    </row>
    <row r="369" ht="12.75" customHeight="1">
      <c r="A369" s="625"/>
      <c r="B369" s="625"/>
      <c r="C369" s="625"/>
      <c r="D369" s="627"/>
      <c r="E369" s="210"/>
      <c r="F369" s="210"/>
      <c r="G369" s="210"/>
      <c r="H369" s="210"/>
      <c r="I369" s="684"/>
      <c r="J369" s="685"/>
      <c r="K369" s="685"/>
      <c r="L369" s="685"/>
      <c r="M369" s="686"/>
      <c r="N369" s="210"/>
      <c r="O369" s="210"/>
      <c r="P369" s="210"/>
      <c r="Q369" s="210"/>
      <c r="R369" s="210"/>
      <c r="S369" s="210"/>
      <c r="T369" s="210"/>
      <c r="U369" s="210"/>
      <c r="V369" s="210"/>
      <c r="W369" s="210"/>
      <c r="X369" s="210"/>
      <c r="Y369" s="210"/>
      <c r="Z369" s="210"/>
    </row>
    <row r="370" ht="12.75" customHeight="1">
      <c r="A370" s="625"/>
      <c r="B370" s="625"/>
      <c r="C370" s="625"/>
      <c r="D370" s="627"/>
      <c r="E370" s="210"/>
      <c r="F370" s="210"/>
      <c r="G370" s="210"/>
      <c r="H370" s="210"/>
      <c r="I370" s="684"/>
      <c r="J370" s="685"/>
      <c r="K370" s="685"/>
      <c r="L370" s="685"/>
      <c r="M370" s="686"/>
      <c r="N370" s="210"/>
      <c r="O370" s="210"/>
      <c r="P370" s="210"/>
      <c r="Q370" s="210"/>
      <c r="R370" s="210"/>
      <c r="S370" s="210"/>
      <c r="T370" s="210"/>
      <c r="U370" s="210"/>
      <c r="V370" s="210"/>
      <c r="W370" s="210"/>
      <c r="X370" s="210"/>
      <c r="Y370" s="210"/>
      <c r="Z370" s="210"/>
    </row>
    <row r="371" ht="12.75" customHeight="1">
      <c r="A371" s="625"/>
      <c r="B371" s="625"/>
      <c r="C371" s="625"/>
      <c r="D371" s="627"/>
      <c r="E371" s="210"/>
      <c r="F371" s="210"/>
      <c r="G371" s="210"/>
      <c r="H371" s="210"/>
      <c r="I371" s="684"/>
      <c r="J371" s="685"/>
      <c r="K371" s="685"/>
      <c r="L371" s="685"/>
      <c r="M371" s="686"/>
      <c r="N371" s="210"/>
      <c r="O371" s="210"/>
      <c r="P371" s="210"/>
      <c r="Q371" s="210"/>
      <c r="R371" s="210"/>
      <c r="S371" s="210"/>
      <c r="T371" s="210"/>
      <c r="U371" s="210"/>
      <c r="V371" s="210"/>
      <c r="W371" s="210"/>
      <c r="X371" s="210"/>
      <c r="Y371" s="210"/>
      <c r="Z371" s="210"/>
    </row>
    <row r="372" ht="12.75" customHeight="1">
      <c r="A372" s="625"/>
      <c r="B372" s="625"/>
      <c r="C372" s="625"/>
      <c r="D372" s="627"/>
      <c r="E372" s="210"/>
      <c r="F372" s="210"/>
      <c r="G372" s="210"/>
      <c r="H372" s="210"/>
      <c r="I372" s="684"/>
      <c r="J372" s="685"/>
      <c r="K372" s="685"/>
      <c r="L372" s="685"/>
      <c r="M372" s="686"/>
      <c r="N372" s="210"/>
      <c r="O372" s="210"/>
      <c r="P372" s="210"/>
      <c r="Q372" s="210"/>
      <c r="R372" s="210"/>
      <c r="S372" s="210"/>
      <c r="T372" s="210"/>
      <c r="U372" s="210"/>
      <c r="V372" s="210"/>
      <c r="W372" s="210"/>
      <c r="X372" s="210"/>
      <c r="Y372" s="210"/>
      <c r="Z372" s="210"/>
    </row>
    <row r="373" ht="12.75" customHeight="1">
      <c r="A373" s="625"/>
      <c r="B373" s="625"/>
      <c r="C373" s="625"/>
      <c r="D373" s="627"/>
      <c r="E373" s="210"/>
      <c r="F373" s="210"/>
      <c r="G373" s="210"/>
      <c r="H373" s="210"/>
      <c r="I373" s="684"/>
      <c r="J373" s="685"/>
      <c r="K373" s="685"/>
      <c r="L373" s="685"/>
      <c r="M373" s="686"/>
      <c r="N373" s="210"/>
      <c r="O373" s="210"/>
      <c r="P373" s="210"/>
      <c r="Q373" s="210"/>
      <c r="R373" s="210"/>
      <c r="S373" s="210"/>
      <c r="T373" s="210"/>
      <c r="U373" s="210"/>
      <c r="V373" s="210"/>
      <c r="W373" s="210"/>
      <c r="X373" s="210"/>
      <c r="Y373" s="210"/>
      <c r="Z373" s="210"/>
    </row>
    <row r="374" ht="12.75" customHeight="1">
      <c r="A374" s="625"/>
      <c r="B374" s="625"/>
      <c r="C374" s="625"/>
      <c r="D374" s="627"/>
      <c r="E374" s="210"/>
      <c r="F374" s="210"/>
      <c r="G374" s="210"/>
      <c r="H374" s="210"/>
      <c r="I374" s="684"/>
      <c r="J374" s="685"/>
      <c r="K374" s="685"/>
      <c r="L374" s="685"/>
      <c r="M374" s="686"/>
      <c r="N374" s="210"/>
      <c r="O374" s="210"/>
      <c r="P374" s="210"/>
      <c r="Q374" s="210"/>
      <c r="R374" s="210"/>
      <c r="S374" s="210"/>
      <c r="T374" s="210"/>
      <c r="U374" s="210"/>
      <c r="V374" s="210"/>
      <c r="W374" s="210"/>
      <c r="X374" s="210"/>
      <c r="Y374" s="210"/>
      <c r="Z374" s="210"/>
    </row>
    <row r="375" ht="12.75" customHeight="1">
      <c r="A375" s="625"/>
      <c r="B375" s="625"/>
      <c r="C375" s="625"/>
      <c r="D375" s="627"/>
      <c r="E375" s="210"/>
      <c r="F375" s="210"/>
      <c r="G375" s="210"/>
      <c r="H375" s="210"/>
      <c r="I375" s="684"/>
      <c r="J375" s="685"/>
      <c r="K375" s="685"/>
      <c r="L375" s="685"/>
      <c r="M375" s="686"/>
      <c r="N375" s="210"/>
      <c r="O375" s="210"/>
      <c r="P375" s="210"/>
      <c r="Q375" s="210"/>
      <c r="R375" s="210"/>
      <c r="S375" s="210"/>
      <c r="T375" s="210"/>
      <c r="U375" s="210"/>
      <c r="V375" s="210"/>
      <c r="W375" s="210"/>
      <c r="X375" s="210"/>
      <c r="Y375" s="210"/>
      <c r="Z375" s="210"/>
    </row>
    <row r="376" ht="12.75" customHeight="1">
      <c r="A376" s="625"/>
      <c r="B376" s="625"/>
      <c r="C376" s="625"/>
      <c r="D376" s="627"/>
      <c r="E376" s="210"/>
      <c r="F376" s="210"/>
      <c r="G376" s="210"/>
      <c r="H376" s="210"/>
      <c r="I376" s="684"/>
      <c r="J376" s="685"/>
      <c r="K376" s="685"/>
      <c r="L376" s="685"/>
      <c r="M376" s="686"/>
      <c r="N376" s="210"/>
      <c r="O376" s="210"/>
      <c r="P376" s="210"/>
      <c r="Q376" s="210"/>
      <c r="R376" s="210"/>
      <c r="S376" s="210"/>
      <c r="T376" s="210"/>
      <c r="U376" s="210"/>
      <c r="V376" s="210"/>
      <c r="W376" s="210"/>
      <c r="X376" s="210"/>
      <c r="Y376" s="210"/>
      <c r="Z376" s="210"/>
    </row>
    <row r="377" ht="12.75" customHeight="1">
      <c r="A377" s="625"/>
      <c r="B377" s="625"/>
      <c r="C377" s="625"/>
      <c r="D377" s="627"/>
      <c r="E377" s="210"/>
      <c r="F377" s="210"/>
      <c r="G377" s="210"/>
      <c r="H377" s="210"/>
      <c r="I377" s="684"/>
      <c r="J377" s="685"/>
      <c r="K377" s="685"/>
      <c r="L377" s="685"/>
      <c r="M377" s="686"/>
      <c r="N377" s="210"/>
      <c r="O377" s="210"/>
      <c r="P377" s="210"/>
      <c r="Q377" s="210"/>
      <c r="R377" s="210"/>
      <c r="S377" s="210"/>
      <c r="T377" s="210"/>
      <c r="U377" s="210"/>
      <c r="V377" s="210"/>
      <c r="W377" s="210"/>
      <c r="X377" s="210"/>
      <c r="Y377" s="210"/>
      <c r="Z377" s="210"/>
    </row>
    <row r="378" ht="12.75" customHeight="1">
      <c r="A378" s="625"/>
      <c r="B378" s="625"/>
      <c r="C378" s="625"/>
      <c r="D378" s="627"/>
      <c r="E378" s="210"/>
      <c r="F378" s="210"/>
      <c r="G378" s="210"/>
      <c r="H378" s="210"/>
      <c r="I378" s="684"/>
      <c r="J378" s="685"/>
      <c r="K378" s="685"/>
      <c r="L378" s="685"/>
      <c r="M378" s="686"/>
      <c r="N378" s="210"/>
      <c r="O378" s="210"/>
      <c r="P378" s="210"/>
      <c r="Q378" s="210"/>
      <c r="R378" s="210"/>
      <c r="S378" s="210"/>
      <c r="T378" s="210"/>
      <c r="U378" s="210"/>
      <c r="V378" s="210"/>
      <c r="W378" s="210"/>
      <c r="X378" s="210"/>
      <c r="Y378" s="210"/>
      <c r="Z378" s="210"/>
    </row>
    <row r="379" ht="12.75" customHeight="1">
      <c r="A379" s="625"/>
      <c r="B379" s="625"/>
      <c r="C379" s="625"/>
      <c r="D379" s="627"/>
      <c r="E379" s="210"/>
      <c r="F379" s="210"/>
      <c r="G379" s="210"/>
      <c r="H379" s="210"/>
      <c r="I379" s="684"/>
      <c r="J379" s="685"/>
      <c r="K379" s="685"/>
      <c r="L379" s="685"/>
      <c r="M379" s="686"/>
      <c r="N379" s="210"/>
      <c r="O379" s="210"/>
      <c r="P379" s="210"/>
      <c r="Q379" s="210"/>
      <c r="R379" s="210"/>
      <c r="S379" s="210"/>
      <c r="T379" s="210"/>
      <c r="U379" s="210"/>
      <c r="V379" s="210"/>
      <c r="W379" s="210"/>
      <c r="X379" s="210"/>
      <c r="Y379" s="210"/>
      <c r="Z379" s="210"/>
    </row>
    <row r="380" ht="12.75" customHeight="1">
      <c r="A380" s="625"/>
      <c r="B380" s="625"/>
      <c r="C380" s="625"/>
      <c r="D380" s="627"/>
      <c r="E380" s="210"/>
      <c r="F380" s="210"/>
      <c r="G380" s="210"/>
      <c r="H380" s="210"/>
      <c r="I380" s="684"/>
      <c r="J380" s="685"/>
      <c r="K380" s="685"/>
      <c r="L380" s="685"/>
      <c r="M380" s="686"/>
      <c r="N380" s="210"/>
      <c r="O380" s="210"/>
      <c r="P380" s="210"/>
      <c r="Q380" s="210"/>
      <c r="R380" s="210"/>
      <c r="S380" s="210"/>
      <c r="T380" s="210"/>
      <c r="U380" s="210"/>
      <c r="V380" s="210"/>
      <c r="W380" s="210"/>
      <c r="X380" s="210"/>
      <c r="Y380" s="210"/>
      <c r="Z380" s="210"/>
    </row>
    <row r="381" ht="12.75" customHeight="1">
      <c r="A381" s="625"/>
      <c r="B381" s="625"/>
      <c r="C381" s="625"/>
      <c r="D381" s="627"/>
      <c r="E381" s="210"/>
      <c r="F381" s="210"/>
      <c r="G381" s="210"/>
      <c r="H381" s="210"/>
      <c r="I381" s="684"/>
      <c r="J381" s="685"/>
      <c r="K381" s="685"/>
      <c r="L381" s="685"/>
      <c r="M381" s="686"/>
      <c r="N381" s="210"/>
      <c r="O381" s="210"/>
      <c r="P381" s="210"/>
      <c r="Q381" s="210"/>
      <c r="R381" s="210"/>
      <c r="S381" s="210"/>
      <c r="T381" s="210"/>
      <c r="U381" s="210"/>
      <c r="V381" s="210"/>
      <c r="W381" s="210"/>
      <c r="X381" s="210"/>
      <c r="Y381" s="210"/>
      <c r="Z381" s="210"/>
    </row>
    <row r="382" ht="12.75" customHeight="1">
      <c r="A382" s="625"/>
      <c r="B382" s="625"/>
      <c r="C382" s="625"/>
      <c r="D382" s="627"/>
      <c r="E382" s="210"/>
      <c r="F382" s="210"/>
      <c r="G382" s="210"/>
      <c r="H382" s="210"/>
      <c r="I382" s="684"/>
      <c r="J382" s="685"/>
      <c r="K382" s="685"/>
      <c r="L382" s="685"/>
      <c r="M382" s="686"/>
      <c r="N382" s="210"/>
      <c r="O382" s="210"/>
      <c r="P382" s="210"/>
      <c r="Q382" s="210"/>
      <c r="R382" s="210"/>
      <c r="S382" s="210"/>
      <c r="T382" s="210"/>
      <c r="U382" s="210"/>
      <c r="V382" s="210"/>
      <c r="W382" s="210"/>
      <c r="X382" s="210"/>
      <c r="Y382" s="210"/>
      <c r="Z382" s="210"/>
    </row>
    <row r="383" ht="12.75" customHeight="1">
      <c r="A383" s="625"/>
      <c r="B383" s="625"/>
      <c r="C383" s="625"/>
      <c r="D383" s="627"/>
      <c r="E383" s="210"/>
      <c r="F383" s="210"/>
      <c r="G383" s="210"/>
      <c r="H383" s="210"/>
      <c r="I383" s="684"/>
      <c r="J383" s="685"/>
      <c r="K383" s="685"/>
      <c r="L383" s="685"/>
      <c r="M383" s="686"/>
      <c r="N383" s="210"/>
      <c r="O383" s="210"/>
      <c r="P383" s="210"/>
      <c r="Q383" s="210"/>
      <c r="R383" s="210"/>
      <c r="S383" s="210"/>
      <c r="T383" s="210"/>
      <c r="U383" s="210"/>
      <c r="V383" s="210"/>
      <c r="W383" s="210"/>
      <c r="X383" s="210"/>
      <c r="Y383" s="210"/>
      <c r="Z383" s="210"/>
    </row>
    <row r="384" ht="12.75" customHeight="1">
      <c r="A384" s="625"/>
      <c r="B384" s="625"/>
      <c r="C384" s="625"/>
      <c r="D384" s="627"/>
      <c r="E384" s="210"/>
      <c r="F384" s="210"/>
      <c r="G384" s="210"/>
      <c r="H384" s="210"/>
      <c r="I384" s="684"/>
      <c r="J384" s="685"/>
      <c r="K384" s="685"/>
      <c r="L384" s="685"/>
      <c r="M384" s="686"/>
      <c r="N384" s="210"/>
      <c r="O384" s="210"/>
      <c r="P384" s="210"/>
      <c r="Q384" s="210"/>
      <c r="R384" s="210"/>
      <c r="S384" s="210"/>
      <c r="T384" s="210"/>
      <c r="U384" s="210"/>
      <c r="V384" s="210"/>
      <c r="W384" s="210"/>
      <c r="X384" s="210"/>
      <c r="Y384" s="210"/>
      <c r="Z384" s="210"/>
    </row>
    <row r="385" ht="12.75" customHeight="1">
      <c r="A385" s="625"/>
      <c r="B385" s="625"/>
      <c r="C385" s="625"/>
      <c r="D385" s="627"/>
      <c r="E385" s="210"/>
      <c r="F385" s="210"/>
      <c r="G385" s="210"/>
      <c r="H385" s="210"/>
      <c r="I385" s="684"/>
      <c r="J385" s="685"/>
      <c r="K385" s="685"/>
      <c r="L385" s="685"/>
      <c r="M385" s="686"/>
      <c r="N385" s="210"/>
      <c r="O385" s="210"/>
      <c r="P385" s="210"/>
      <c r="Q385" s="210"/>
      <c r="R385" s="210"/>
      <c r="S385" s="210"/>
      <c r="T385" s="210"/>
      <c r="U385" s="210"/>
      <c r="V385" s="210"/>
      <c r="W385" s="210"/>
      <c r="X385" s="210"/>
      <c r="Y385" s="210"/>
      <c r="Z385" s="210"/>
    </row>
    <row r="386" ht="12.75" customHeight="1">
      <c r="A386" s="625"/>
      <c r="B386" s="625"/>
      <c r="C386" s="625"/>
      <c r="D386" s="627"/>
      <c r="E386" s="210"/>
      <c r="F386" s="210"/>
      <c r="G386" s="210"/>
      <c r="H386" s="210"/>
      <c r="I386" s="684"/>
      <c r="J386" s="685"/>
      <c r="K386" s="685"/>
      <c r="L386" s="685"/>
      <c r="M386" s="686"/>
      <c r="N386" s="210"/>
      <c r="O386" s="210"/>
      <c r="P386" s="210"/>
      <c r="Q386" s="210"/>
      <c r="R386" s="210"/>
      <c r="S386" s="210"/>
      <c r="T386" s="210"/>
      <c r="U386" s="210"/>
      <c r="V386" s="210"/>
      <c r="W386" s="210"/>
      <c r="X386" s="210"/>
      <c r="Y386" s="210"/>
      <c r="Z386" s="210"/>
    </row>
    <row r="387" ht="12.75" customHeight="1">
      <c r="A387" s="625"/>
      <c r="B387" s="625"/>
      <c r="C387" s="625"/>
      <c r="D387" s="627"/>
      <c r="E387" s="210"/>
      <c r="F387" s="210"/>
      <c r="G387" s="210"/>
      <c r="H387" s="210"/>
      <c r="I387" s="684"/>
      <c r="J387" s="685"/>
      <c r="K387" s="685"/>
      <c r="L387" s="685"/>
      <c r="M387" s="686"/>
      <c r="N387" s="210"/>
      <c r="O387" s="210"/>
      <c r="P387" s="210"/>
      <c r="Q387" s="210"/>
      <c r="R387" s="210"/>
      <c r="S387" s="210"/>
      <c r="T387" s="210"/>
      <c r="U387" s="210"/>
      <c r="V387" s="210"/>
      <c r="W387" s="210"/>
      <c r="X387" s="210"/>
      <c r="Y387" s="210"/>
      <c r="Z387" s="210"/>
    </row>
    <row r="388" ht="12.75" customHeight="1">
      <c r="A388" s="625"/>
      <c r="B388" s="625"/>
      <c r="C388" s="625"/>
      <c r="D388" s="627"/>
      <c r="E388" s="210"/>
      <c r="F388" s="210"/>
      <c r="G388" s="210"/>
      <c r="H388" s="210"/>
      <c r="I388" s="684"/>
      <c r="J388" s="685"/>
      <c r="K388" s="685"/>
      <c r="L388" s="685"/>
      <c r="M388" s="686"/>
      <c r="N388" s="210"/>
      <c r="O388" s="210"/>
      <c r="P388" s="210"/>
      <c r="Q388" s="210"/>
      <c r="R388" s="210"/>
      <c r="S388" s="210"/>
      <c r="T388" s="210"/>
      <c r="U388" s="210"/>
      <c r="V388" s="210"/>
      <c r="W388" s="210"/>
      <c r="X388" s="210"/>
      <c r="Y388" s="210"/>
      <c r="Z388" s="210"/>
    </row>
    <row r="389" ht="12.75" customHeight="1">
      <c r="A389" s="625"/>
      <c r="B389" s="625"/>
      <c r="C389" s="625"/>
      <c r="D389" s="627"/>
      <c r="E389" s="210"/>
      <c r="F389" s="210"/>
      <c r="G389" s="210"/>
      <c r="H389" s="210"/>
      <c r="I389" s="684"/>
      <c r="J389" s="685"/>
      <c r="K389" s="685"/>
      <c r="L389" s="685"/>
      <c r="M389" s="686"/>
      <c r="N389" s="210"/>
      <c r="O389" s="210"/>
      <c r="P389" s="210"/>
      <c r="Q389" s="210"/>
      <c r="R389" s="210"/>
      <c r="S389" s="210"/>
      <c r="T389" s="210"/>
      <c r="U389" s="210"/>
      <c r="V389" s="210"/>
      <c r="W389" s="210"/>
      <c r="X389" s="210"/>
      <c r="Y389" s="210"/>
      <c r="Z389" s="210"/>
    </row>
    <row r="390" ht="12.75" customHeight="1">
      <c r="A390" s="625"/>
      <c r="B390" s="625"/>
      <c r="C390" s="625"/>
      <c r="D390" s="627"/>
      <c r="E390" s="210"/>
      <c r="F390" s="210"/>
      <c r="G390" s="210"/>
      <c r="H390" s="210"/>
      <c r="I390" s="684"/>
      <c r="J390" s="685"/>
      <c r="K390" s="685"/>
      <c r="L390" s="685"/>
      <c r="M390" s="686"/>
      <c r="N390" s="210"/>
      <c r="O390" s="210"/>
      <c r="P390" s="210"/>
      <c r="Q390" s="210"/>
      <c r="R390" s="210"/>
      <c r="S390" s="210"/>
      <c r="T390" s="210"/>
      <c r="U390" s="210"/>
      <c r="V390" s="210"/>
      <c r="W390" s="210"/>
      <c r="X390" s="210"/>
      <c r="Y390" s="210"/>
      <c r="Z390" s="210"/>
    </row>
    <row r="391" ht="12.75" customHeight="1">
      <c r="A391" s="625"/>
      <c r="B391" s="625"/>
      <c r="C391" s="625"/>
      <c r="D391" s="627"/>
      <c r="E391" s="210"/>
      <c r="F391" s="210"/>
      <c r="G391" s="210"/>
      <c r="H391" s="210"/>
      <c r="I391" s="684"/>
      <c r="J391" s="685"/>
      <c r="K391" s="685"/>
      <c r="L391" s="685"/>
      <c r="M391" s="686"/>
      <c r="N391" s="210"/>
      <c r="O391" s="210"/>
      <c r="P391" s="210"/>
      <c r="Q391" s="210"/>
      <c r="R391" s="210"/>
      <c r="S391" s="210"/>
      <c r="T391" s="210"/>
      <c r="U391" s="210"/>
      <c r="V391" s="210"/>
      <c r="W391" s="210"/>
      <c r="X391" s="210"/>
      <c r="Y391" s="210"/>
      <c r="Z391" s="210"/>
    </row>
    <row r="392" ht="12.75" customHeight="1">
      <c r="A392" s="625"/>
      <c r="B392" s="625"/>
      <c r="C392" s="625"/>
      <c r="D392" s="627"/>
      <c r="E392" s="210"/>
      <c r="F392" s="210"/>
      <c r="G392" s="210"/>
      <c r="H392" s="210"/>
      <c r="I392" s="684"/>
      <c r="J392" s="685"/>
      <c r="K392" s="685"/>
      <c r="L392" s="685"/>
      <c r="M392" s="686"/>
      <c r="N392" s="210"/>
      <c r="O392" s="210"/>
      <c r="P392" s="210"/>
      <c r="Q392" s="210"/>
      <c r="R392" s="210"/>
      <c r="S392" s="210"/>
      <c r="T392" s="210"/>
      <c r="U392" s="210"/>
      <c r="V392" s="210"/>
      <c r="W392" s="210"/>
      <c r="X392" s="210"/>
      <c r="Y392" s="210"/>
      <c r="Z392" s="210"/>
    </row>
    <row r="393" ht="12.75" customHeight="1">
      <c r="A393" s="625"/>
      <c r="B393" s="625"/>
      <c r="C393" s="625"/>
      <c r="D393" s="627"/>
      <c r="E393" s="210"/>
      <c r="F393" s="210"/>
      <c r="G393" s="210"/>
      <c r="H393" s="210"/>
      <c r="I393" s="684"/>
      <c r="J393" s="685"/>
      <c r="K393" s="685"/>
      <c r="L393" s="685"/>
      <c r="M393" s="686"/>
      <c r="N393" s="210"/>
      <c r="O393" s="210"/>
      <c r="P393" s="210"/>
      <c r="Q393" s="210"/>
      <c r="R393" s="210"/>
      <c r="S393" s="210"/>
      <c r="T393" s="210"/>
      <c r="U393" s="210"/>
      <c r="V393" s="210"/>
      <c r="W393" s="210"/>
      <c r="X393" s="210"/>
      <c r="Y393" s="210"/>
      <c r="Z393" s="210"/>
    </row>
    <row r="394" ht="12.75" customHeight="1">
      <c r="A394" s="625"/>
      <c r="B394" s="625"/>
      <c r="C394" s="625"/>
      <c r="D394" s="627"/>
      <c r="E394" s="210"/>
      <c r="F394" s="210"/>
      <c r="G394" s="210"/>
      <c r="H394" s="210"/>
      <c r="I394" s="684"/>
      <c r="J394" s="685"/>
      <c r="K394" s="685"/>
      <c r="L394" s="685"/>
      <c r="M394" s="686"/>
      <c r="N394" s="210"/>
      <c r="O394" s="210"/>
      <c r="P394" s="210"/>
      <c r="Q394" s="210"/>
      <c r="R394" s="210"/>
      <c r="S394" s="210"/>
      <c r="T394" s="210"/>
      <c r="U394" s="210"/>
      <c r="V394" s="210"/>
      <c r="W394" s="210"/>
      <c r="X394" s="210"/>
      <c r="Y394" s="210"/>
      <c r="Z394" s="210"/>
    </row>
    <row r="395" ht="12.75" customHeight="1">
      <c r="A395" s="625"/>
      <c r="B395" s="625"/>
      <c r="C395" s="625"/>
      <c r="D395" s="627"/>
      <c r="E395" s="210"/>
      <c r="F395" s="210"/>
      <c r="G395" s="210"/>
      <c r="H395" s="210"/>
      <c r="I395" s="684"/>
      <c r="J395" s="685"/>
      <c r="K395" s="685"/>
      <c r="L395" s="685"/>
      <c r="M395" s="686"/>
      <c r="N395" s="210"/>
      <c r="O395" s="210"/>
      <c r="P395" s="210"/>
      <c r="Q395" s="210"/>
      <c r="R395" s="210"/>
      <c r="S395" s="210"/>
      <c r="T395" s="210"/>
      <c r="U395" s="210"/>
      <c r="V395" s="210"/>
      <c r="W395" s="210"/>
      <c r="X395" s="210"/>
      <c r="Y395" s="210"/>
      <c r="Z395" s="210"/>
    </row>
    <row r="396" ht="12.75" customHeight="1">
      <c r="A396" s="625"/>
      <c r="B396" s="625"/>
      <c r="C396" s="625"/>
      <c r="D396" s="627"/>
      <c r="E396" s="210"/>
      <c r="F396" s="210"/>
      <c r="G396" s="210"/>
      <c r="H396" s="210"/>
      <c r="I396" s="684"/>
      <c r="J396" s="685"/>
      <c r="K396" s="685"/>
      <c r="L396" s="685"/>
      <c r="M396" s="686"/>
      <c r="N396" s="210"/>
      <c r="O396" s="210"/>
      <c r="P396" s="210"/>
      <c r="Q396" s="210"/>
      <c r="R396" s="210"/>
      <c r="S396" s="210"/>
      <c r="T396" s="210"/>
      <c r="U396" s="210"/>
      <c r="V396" s="210"/>
      <c r="W396" s="210"/>
      <c r="X396" s="210"/>
      <c r="Y396" s="210"/>
      <c r="Z396" s="210"/>
    </row>
    <row r="397" ht="12.75" customHeight="1">
      <c r="A397" s="625"/>
      <c r="B397" s="625"/>
      <c r="C397" s="625"/>
      <c r="D397" s="627"/>
      <c r="E397" s="210"/>
      <c r="F397" s="210"/>
      <c r="G397" s="210"/>
      <c r="H397" s="210"/>
      <c r="I397" s="684"/>
      <c r="J397" s="685"/>
      <c r="K397" s="685"/>
      <c r="L397" s="685"/>
      <c r="M397" s="686"/>
      <c r="N397" s="210"/>
      <c r="O397" s="210"/>
      <c r="P397" s="210"/>
      <c r="Q397" s="210"/>
      <c r="R397" s="210"/>
      <c r="S397" s="210"/>
      <c r="T397" s="210"/>
      <c r="U397" s="210"/>
      <c r="V397" s="210"/>
      <c r="W397" s="210"/>
      <c r="X397" s="210"/>
      <c r="Y397" s="210"/>
      <c r="Z397" s="210"/>
    </row>
    <row r="398" ht="12.75" customHeight="1">
      <c r="A398" s="625"/>
      <c r="B398" s="625"/>
      <c r="C398" s="625"/>
      <c r="D398" s="627"/>
      <c r="E398" s="210"/>
      <c r="F398" s="210"/>
      <c r="G398" s="210"/>
      <c r="H398" s="210"/>
      <c r="I398" s="684"/>
      <c r="J398" s="685"/>
      <c r="K398" s="685"/>
      <c r="L398" s="685"/>
      <c r="M398" s="686"/>
      <c r="N398" s="210"/>
      <c r="O398" s="210"/>
      <c r="P398" s="210"/>
      <c r="Q398" s="210"/>
      <c r="R398" s="210"/>
      <c r="S398" s="210"/>
      <c r="T398" s="210"/>
      <c r="U398" s="210"/>
      <c r="V398" s="210"/>
      <c r="W398" s="210"/>
      <c r="X398" s="210"/>
      <c r="Y398" s="210"/>
      <c r="Z398" s="210"/>
    </row>
    <row r="399" ht="12.75" customHeight="1">
      <c r="A399" s="625"/>
      <c r="B399" s="625"/>
      <c r="C399" s="625"/>
      <c r="D399" s="627"/>
      <c r="E399" s="210"/>
      <c r="F399" s="210"/>
      <c r="G399" s="210"/>
      <c r="H399" s="210"/>
      <c r="I399" s="684"/>
      <c r="J399" s="685"/>
      <c r="K399" s="685"/>
      <c r="L399" s="685"/>
      <c r="M399" s="686"/>
      <c r="N399" s="210"/>
      <c r="O399" s="210"/>
      <c r="P399" s="210"/>
      <c r="Q399" s="210"/>
      <c r="R399" s="210"/>
      <c r="S399" s="210"/>
      <c r="T399" s="210"/>
      <c r="U399" s="210"/>
      <c r="V399" s="210"/>
      <c r="W399" s="210"/>
      <c r="X399" s="210"/>
      <c r="Y399" s="210"/>
      <c r="Z399" s="210"/>
    </row>
    <row r="400" ht="12.75" customHeight="1">
      <c r="A400" s="625"/>
      <c r="B400" s="625"/>
      <c r="C400" s="625"/>
      <c r="D400" s="627"/>
      <c r="E400" s="210"/>
      <c r="F400" s="210"/>
      <c r="G400" s="210"/>
      <c r="H400" s="210"/>
      <c r="I400" s="684"/>
      <c r="J400" s="685"/>
      <c r="K400" s="685"/>
      <c r="L400" s="685"/>
      <c r="M400" s="686"/>
      <c r="N400" s="210"/>
      <c r="O400" s="210"/>
      <c r="P400" s="210"/>
      <c r="Q400" s="210"/>
      <c r="R400" s="210"/>
      <c r="S400" s="210"/>
      <c r="T400" s="210"/>
      <c r="U400" s="210"/>
      <c r="V400" s="210"/>
      <c r="W400" s="210"/>
      <c r="X400" s="210"/>
      <c r="Y400" s="210"/>
      <c r="Z400" s="210"/>
    </row>
    <row r="401" ht="12.75" customHeight="1">
      <c r="A401" s="625"/>
      <c r="B401" s="625"/>
      <c r="C401" s="625"/>
      <c r="D401" s="627"/>
      <c r="E401" s="210"/>
      <c r="F401" s="210"/>
      <c r="G401" s="210"/>
      <c r="H401" s="210"/>
      <c r="I401" s="684"/>
      <c r="J401" s="685"/>
      <c r="K401" s="685"/>
      <c r="L401" s="685"/>
      <c r="M401" s="686"/>
      <c r="N401" s="210"/>
      <c r="O401" s="210"/>
      <c r="P401" s="210"/>
      <c r="Q401" s="210"/>
      <c r="R401" s="210"/>
      <c r="S401" s="210"/>
      <c r="T401" s="210"/>
      <c r="U401" s="210"/>
      <c r="V401" s="210"/>
      <c r="W401" s="210"/>
      <c r="X401" s="210"/>
      <c r="Y401" s="210"/>
      <c r="Z401" s="210"/>
    </row>
    <row r="402" ht="12.75" customHeight="1">
      <c r="A402" s="625"/>
      <c r="B402" s="625"/>
      <c r="C402" s="625"/>
      <c r="D402" s="627"/>
      <c r="E402" s="210"/>
      <c r="F402" s="210"/>
      <c r="G402" s="210"/>
      <c r="H402" s="210"/>
      <c r="I402" s="684"/>
      <c r="J402" s="685"/>
      <c r="K402" s="685"/>
      <c r="L402" s="685"/>
      <c r="M402" s="686"/>
      <c r="N402" s="210"/>
      <c r="O402" s="210"/>
      <c r="P402" s="210"/>
      <c r="Q402" s="210"/>
      <c r="R402" s="210"/>
      <c r="S402" s="210"/>
      <c r="T402" s="210"/>
      <c r="U402" s="210"/>
      <c r="V402" s="210"/>
      <c r="W402" s="210"/>
      <c r="X402" s="210"/>
      <c r="Y402" s="210"/>
      <c r="Z402" s="210"/>
    </row>
    <row r="403" ht="12.75" customHeight="1">
      <c r="A403" s="625"/>
      <c r="B403" s="625"/>
      <c r="C403" s="625"/>
      <c r="D403" s="627"/>
      <c r="E403" s="210"/>
      <c r="F403" s="210"/>
      <c r="G403" s="210"/>
      <c r="H403" s="210"/>
      <c r="I403" s="684"/>
      <c r="J403" s="685"/>
      <c r="K403" s="685"/>
      <c r="L403" s="685"/>
      <c r="M403" s="686"/>
      <c r="N403" s="210"/>
      <c r="O403" s="210"/>
      <c r="P403" s="210"/>
      <c r="Q403" s="210"/>
      <c r="R403" s="210"/>
      <c r="S403" s="210"/>
      <c r="T403" s="210"/>
      <c r="U403" s="210"/>
      <c r="V403" s="210"/>
      <c r="W403" s="210"/>
      <c r="X403" s="210"/>
      <c r="Y403" s="210"/>
      <c r="Z403" s="210"/>
    </row>
    <row r="404" ht="12.75" customHeight="1">
      <c r="A404" s="625"/>
      <c r="B404" s="625"/>
      <c r="C404" s="625"/>
      <c r="D404" s="627"/>
      <c r="E404" s="210"/>
      <c r="F404" s="210"/>
      <c r="G404" s="210"/>
      <c r="H404" s="210"/>
      <c r="I404" s="684"/>
      <c r="J404" s="685"/>
      <c r="K404" s="685"/>
      <c r="L404" s="685"/>
      <c r="M404" s="686"/>
      <c r="N404" s="210"/>
      <c r="O404" s="210"/>
      <c r="P404" s="210"/>
      <c r="Q404" s="210"/>
      <c r="R404" s="210"/>
      <c r="S404" s="210"/>
      <c r="T404" s="210"/>
      <c r="U404" s="210"/>
      <c r="V404" s="210"/>
      <c r="W404" s="210"/>
      <c r="X404" s="210"/>
      <c r="Y404" s="210"/>
      <c r="Z404" s="210"/>
    </row>
    <row r="405" ht="12.75" customHeight="1">
      <c r="A405" s="625"/>
      <c r="B405" s="625"/>
      <c r="C405" s="625"/>
      <c r="D405" s="627"/>
      <c r="E405" s="210"/>
      <c r="F405" s="210"/>
      <c r="G405" s="210"/>
      <c r="H405" s="210"/>
      <c r="I405" s="684"/>
      <c r="J405" s="685"/>
      <c r="K405" s="685"/>
      <c r="L405" s="685"/>
      <c r="M405" s="686"/>
      <c r="N405" s="210"/>
      <c r="O405" s="210"/>
      <c r="P405" s="210"/>
      <c r="Q405" s="210"/>
      <c r="R405" s="210"/>
      <c r="S405" s="210"/>
      <c r="T405" s="210"/>
      <c r="U405" s="210"/>
      <c r="V405" s="210"/>
      <c r="W405" s="210"/>
      <c r="X405" s="210"/>
      <c r="Y405" s="210"/>
      <c r="Z405" s="210"/>
    </row>
    <row r="406" ht="12.75" customHeight="1">
      <c r="A406" s="625"/>
      <c r="B406" s="625"/>
      <c r="C406" s="625"/>
      <c r="D406" s="627"/>
      <c r="E406" s="210"/>
      <c r="F406" s="210"/>
      <c r="G406" s="210"/>
      <c r="H406" s="210"/>
      <c r="I406" s="684"/>
      <c r="J406" s="685"/>
      <c r="K406" s="685"/>
      <c r="L406" s="685"/>
      <c r="M406" s="686"/>
      <c r="N406" s="210"/>
      <c r="O406" s="210"/>
      <c r="P406" s="210"/>
      <c r="Q406" s="210"/>
      <c r="R406" s="210"/>
      <c r="S406" s="210"/>
      <c r="T406" s="210"/>
      <c r="U406" s="210"/>
      <c r="V406" s="210"/>
      <c r="W406" s="210"/>
      <c r="X406" s="210"/>
      <c r="Y406" s="210"/>
      <c r="Z406" s="210"/>
    </row>
    <row r="407" ht="12.75" customHeight="1">
      <c r="A407" s="625"/>
      <c r="B407" s="625"/>
      <c r="C407" s="625"/>
      <c r="D407" s="627"/>
      <c r="E407" s="210"/>
      <c r="F407" s="210"/>
      <c r="G407" s="210"/>
      <c r="H407" s="210"/>
      <c r="I407" s="684"/>
      <c r="J407" s="685"/>
      <c r="K407" s="685"/>
      <c r="L407" s="685"/>
      <c r="M407" s="686"/>
      <c r="N407" s="210"/>
      <c r="O407" s="210"/>
      <c r="P407" s="210"/>
      <c r="Q407" s="210"/>
      <c r="R407" s="210"/>
      <c r="S407" s="210"/>
      <c r="T407" s="210"/>
      <c r="U407" s="210"/>
      <c r="V407" s="210"/>
      <c r="W407" s="210"/>
      <c r="X407" s="210"/>
      <c r="Y407" s="210"/>
      <c r="Z407" s="210"/>
    </row>
    <row r="408" ht="12.75" customHeight="1">
      <c r="A408" s="625"/>
      <c r="B408" s="625"/>
      <c r="C408" s="625"/>
      <c r="D408" s="627"/>
      <c r="E408" s="210"/>
      <c r="F408" s="210"/>
      <c r="G408" s="210"/>
      <c r="H408" s="210"/>
      <c r="I408" s="684"/>
      <c r="J408" s="685"/>
      <c r="K408" s="685"/>
      <c r="L408" s="685"/>
      <c r="M408" s="686"/>
      <c r="N408" s="210"/>
      <c r="O408" s="210"/>
      <c r="P408" s="210"/>
      <c r="Q408" s="210"/>
      <c r="R408" s="210"/>
      <c r="S408" s="210"/>
      <c r="T408" s="210"/>
      <c r="U408" s="210"/>
      <c r="V408" s="210"/>
      <c r="W408" s="210"/>
      <c r="X408" s="210"/>
      <c r="Y408" s="210"/>
      <c r="Z408" s="210"/>
    </row>
    <row r="409" ht="12.75" customHeight="1">
      <c r="A409" s="625"/>
      <c r="B409" s="625"/>
      <c r="C409" s="625"/>
      <c r="D409" s="627"/>
      <c r="E409" s="210"/>
      <c r="F409" s="210"/>
      <c r="G409" s="210"/>
      <c r="H409" s="210"/>
      <c r="I409" s="684"/>
      <c r="J409" s="685"/>
      <c r="K409" s="685"/>
      <c r="L409" s="685"/>
      <c r="M409" s="686"/>
      <c r="N409" s="210"/>
      <c r="O409" s="210"/>
      <c r="P409" s="210"/>
      <c r="Q409" s="210"/>
      <c r="R409" s="210"/>
      <c r="S409" s="210"/>
      <c r="T409" s="210"/>
      <c r="U409" s="210"/>
      <c r="V409" s="210"/>
      <c r="W409" s="210"/>
      <c r="X409" s="210"/>
      <c r="Y409" s="210"/>
      <c r="Z409" s="210"/>
    </row>
    <row r="410" ht="12.75" customHeight="1">
      <c r="A410" s="625"/>
      <c r="B410" s="625"/>
      <c r="C410" s="625"/>
      <c r="D410" s="627"/>
      <c r="E410" s="210"/>
      <c r="F410" s="210"/>
      <c r="G410" s="210"/>
      <c r="H410" s="210"/>
      <c r="I410" s="684"/>
      <c r="J410" s="685"/>
      <c r="K410" s="685"/>
      <c r="L410" s="685"/>
      <c r="M410" s="686"/>
      <c r="N410" s="210"/>
      <c r="O410" s="210"/>
      <c r="P410" s="210"/>
      <c r="Q410" s="210"/>
      <c r="R410" s="210"/>
      <c r="S410" s="210"/>
      <c r="T410" s="210"/>
      <c r="U410" s="210"/>
      <c r="V410" s="210"/>
      <c r="W410" s="210"/>
      <c r="X410" s="210"/>
      <c r="Y410" s="210"/>
      <c r="Z410" s="210"/>
    </row>
    <row r="411" ht="12.75" customHeight="1">
      <c r="A411" s="625"/>
      <c r="B411" s="625"/>
      <c r="C411" s="625"/>
      <c r="D411" s="627"/>
      <c r="E411" s="210"/>
      <c r="F411" s="210"/>
      <c r="G411" s="210"/>
      <c r="H411" s="210"/>
      <c r="I411" s="684"/>
      <c r="J411" s="685"/>
      <c r="K411" s="685"/>
      <c r="L411" s="685"/>
      <c r="M411" s="686"/>
      <c r="N411" s="210"/>
      <c r="O411" s="210"/>
      <c r="P411" s="210"/>
      <c r="Q411" s="210"/>
      <c r="R411" s="210"/>
      <c r="S411" s="210"/>
      <c r="T411" s="210"/>
      <c r="U411" s="210"/>
      <c r="V411" s="210"/>
      <c r="W411" s="210"/>
      <c r="X411" s="210"/>
      <c r="Y411" s="210"/>
      <c r="Z411" s="210"/>
    </row>
    <row r="412" ht="12.75" customHeight="1">
      <c r="A412" s="625"/>
      <c r="B412" s="625"/>
      <c r="C412" s="625"/>
      <c r="D412" s="627"/>
      <c r="E412" s="210"/>
      <c r="F412" s="210"/>
      <c r="G412" s="210"/>
      <c r="H412" s="210"/>
      <c r="I412" s="684"/>
      <c r="J412" s="685"/>
      <c r="K412" s="685"/>
      <c r="L412" s="685"/>
      <c r="M412" s="686"/>
      <c r="N412" s="210"/>
      <c r="O412" s="210"/>
      <c r="P412" s="210"/>
      <c r="Q412" s="210"/>
      <c r="R412" s="210"/>
      <c r="S412" s="210"/>
      <c r="T412" s="210"/>
      <c r="U412" s="210"/>
      <c r="V412" s="210"/>
      <c r="W412" s="210"/>
      <c r="X412" s="210"/>
      <c r="Y412" s="210"/>
      <c r="Z412" s="210"/>
    </row>
    <row r="413" ht="12.75" customHeight="1">
      <c r="A413" s="625"/>
      <c r="B413" s="625"/>
      <c r="C413" s="625"/>
      <c r="D413" s="627"/>
      <c r="E413" s="210"/>
      <c r="F413" s="210"/>
      <c r="G413" s="210"/>
      <c r="H413" s="210"/>
      <c r="I413" s="684"/>
      <c r="J413" s="685"/>
      <c r="K413" s="685"/>
      <c r="L413" s="685"/>
      <c r="M413" s="686"/>
      <c r="N413" s="210"/>
      <c r="O413" s="210"/>
      <c r="P413" s="210"/>
      <c r="Q413" s="210"/>
      <c r="R413" s="210"/>
      <c r="S413" s="210"/>
      <c r="T413" s="210"/>
      <c r="U413" s="210"/>
      <c r="V413" s="210"/>
      <c r="W413" s="210"/>
      <c r="X413" s="210"/>
      <c r="Y413" s="210"/>
      <c r="Z413" s="210"/>
    </row>
    <row r="414" ht="12.75" customHeight="1">
      <c r="A414" s="625"/>
      <c r="B414" s="625"/>
      <c r="C414" s="625"/>
      <c r="D414" s="627"/>
      <c r="E414" s="210"/>
      <c r="F414" s="210"/>
      <c r="G414" s="210"/>
      <c r="H414" s="210"/>
      <c r="I414" s="684"/>
      <c r="J414" s="685"/>
      <c r="K414" s="685"/>
      <c r="L414" s="685"/>
      <c r="M414" s="686"/>
      <c r="N414" s="210"/>
      <c r="O414" s="210"/>
      <c r="P414" s="210"/>
      <c r="Q414" s="210"/>
      <c r="R414" s="210"/>
      <c r="S414" s="210"/>
      <c r="T414" s="210"/>
      <c r="U414" s="210"/>
      <c r="V414" s="210"/>
      <c r="W414" s="210"/>
      <c r="X414" s="210"/>
      <c r="Y414" s="210"/>
      <c r="Z414" s="210"/>
    </row>
    <row r="415" ht="12.75" customHeight="1">
      <c r="A415" s="625"/>
      <c r="B415" s="625"/>
      <c r="C415" s="625"/>
      <c r="D415" s="627"/>
      <c r="E415" s="210"/>
      <c r="F415" s="210"/>
      <c r="G415" s="210"/>
      <c r="H415" s="210"/>
      <c r="I415" s="684"/>
      <c r="J415" s="685"/>
      <c r="K415" s="685"/>
      <c r="L415" s="685"/>
      <c r="M415" s="686"/>
      <c r="N415" s="210"/>
      <c r="O415" s="210"/>
      <c r="P415" s="210"/>
      <c r="Q415" s="210"/>
      <c r="R415" s="210"/>
      <c r="S415" s="210"/>
      <c r="T415" s="210"/>
      <c r="U415" s="210"/>
      <c r="V415" s="210"/>
      <c r="W415" s="210"/>
      <c r="X415" s="210"/>
      <c r="Y415" s="210"/>
      <c r="Z415" s="210"/>
    </row>
    <row r="416" ht="12.75" customHeight="1">
      <c r="A416" s="625"/>
      <c r="B416" s="625"/>
      <c r="C416" s="625"/>
      <c r="D416" s="627"/>
      <c r="E416" s="210"/>
      <c r="F416" s="210"/>
      <c r="G416" s="210"/>
      <c r="H416" s="210"/>
      <c r="I416" s="684"/>
      <c r="J416" s="685"/>
      <c r="K416" s="685"/>
      <c r="L416" s="685"/>
      <c r="M416" s="686"/>
      <c r="N416" s="210"/>
      <c r="O416" s="210"/>
      <c r="P416" s="210"/>
      <c r="Q416" s="210"/>
      <c r="R416" s="210"/>
      <c r="S416" s="210"/>
      <c r="T416" s="210"/>
      <c r="U416" s="210"/>
      <c r="V416" s="210"/>
      <c r="W416" s="210"/>
      <c r="X416" s="210"/>
      <c r="Y416" s="210"/>
      <c r="Z416" s="210"/>
    </row>
    <row r="417" ht="12.75" customHeight="1">
      <c r="A417" s="625"/>
      <c r="B417" s="625"/>
      <c r="C417" s="625"/>
      <c r="D417" s="627"/>
      <c r="E417" s="210"/>
      <c r="F417" s="210"/>
      <c r="G417" s="210"/>
      <c r="H417" s="210"/>
      <c r="I417" s="684"/>
      <c r="J417" s="685"/>
      <c r="K417" s="685"/>
      <c r="L417" s="685"/>
      <c r="M417" s="686"/>
      <c r="N417" s="210"/>
      <c r="O417" s="210"/>
      <c r="P417" s="210"/>
      <c r="Q417" s="210"/>
      <c r="R417" s="210"/>
      <c r="S417" s="210"/>
      <c r="T417" s="210"/>
      <c r="U417" s="210"/>
      <c r="V417" s="210"/>
      <c r="W417" s="210"/>
      <c r="X417" s="210"/>
      <c r="Y417" s="210"/>
      <c r="Z417" s="210"/>
    </row>
    <row r="418" ht="12.75" customHeight="1">
      <c r="A418" s="625"/>
      <c r="B418" s="625"/>
      <c r="C418" s="625"/>
      <c r="D418" s="627"/>
      <c r="E418" s="210"/>
      <c r="F418" s="210"/>
      <c r="G418" s="210"/>
      <c r="H418" s="210"/>
      <c r="I418" s="684"/>
      <c r="J418" s="685"/>
      <c r="K418" s="685"/>
      <c r="L418" s="685"/>
      <c r="M418" s="686"/>
      <c r="N418" s="210"/>
      <c r="O418" s="210"/>
      <c r="P418" s="210"/>
      <c r="Q418" s="210"/>
      <c r="R418" s="210"/>
      <c r="S418" s="210"/>
      <c r="T418" s="210"/>
      <c r="U418" s="210"/>
      <c r="V418" s="210"/>
      <c r="W418" s="210"/>
      <c r="X418" s="210"/>
      <c r="Y418" s="210"/>
      <c r="Z418" s="210"/>
    </row>
    <row r="419" ht="12.75" customHeight="1">
      <c r="A419" s="625"/>
      <c r="B419" s="625"/>
      <c r="C419" s="625"/>
      <c r="D419" s="627"/>
      <c r="E419" s="210"/>
      <c r="F419" s="210"/>
      <c r="G419" s="210"/>
      <c r="H419" s="210"/>
      <c r="I419" s="684"/>
      <c r="J419" s="685"/>
      <c r="K419" s="685"/>
      <c r="L419" s="685"/>
      <c r="M419" s="686"/>
      <c r="N419" s="210"/>
      <c r="O419" s="210"/>
      <c r="P419" s="210"/>
      <c r="Q419" s="210"/>
      <c r="R419" s="210"/>
      <c r="S419" s="210"/>
      <c r="T419" s="210"/>
      <c r="U419" s="210"/>
      <c r="V419" s="210"/>
      <c r="W419" s="210"/>
      <c r="X419" s="210"/>
      <c r="Y419" s="210"/>
      <c r="Z419" s="210"/>
    </row>
    <row r="420" ht="12.75" customHeight="1">
      <c r="A420" s="625"/>
      <c r="B420" s="625"/>
      <c r="C420" s="625"/>
      <c r="D420" s="627"/>
      <c r="E420" s="210"/>
      <c r="F420" s="210"/>
      <c r="G420" s="210"/>
      <c r="H420" s="210"/>
      <c r="I420" s="684"/>
      <c r="J420" s="685"/>
      <c r="K420" s="685"/>
      <c r="L420" s="685"/>
      <c r="M420" s="686"/>
      <c r="N420" s="210"/>
      <c r="O420" s="210"/>
      <c r="P420" s="210"/>
      <c r="Q420" s="210"/>
      <c r="R420" s="210"/>
      <c r="S420" s="210"/>
      <c r="T420" s="210"/>
      <c r="U420" s="210"/>
      <c r="V420" s="210"/>
      <c r="W420" s="210"/>
      <c r="X420" s="210"/>
      <c r="Y420" s="210"/>
      <c r="Z420" s="210"/>
    </row>
    <row r="421" ht="12.75" customHeight="1">
      <c r="A421" s="625"/>
      <c r="B421" s="625"/>
      <c r="C421" s="625"/>
      <c r="D421" s="627"/>
      <c r="E421" s="210"/>
      <c r="F421" s="210"/>
      <c r="G421" s="210"/>
      <c r="H421" s="210"/>
      <c r="I421" s="684"/>
      <c r="J421" s="685"/>
      <c r="K421" s="685"/>
      <c r="L421" s="685"/>
      <c r="M421" s="686"/>
      <c r="N421" s="210"/>
      <c r="O421" s="210"/>
      <c r="P421" s="210"/>
      <c r="Q421" s="210"/>
      <c r="R421" s="210"/>
      <c r="S421" s="210"/>
      <c r="T421" s="210"/>
      <c r="U421" s="210"/>
      <c r="V421" s="210"/>
      <c r="W421" s="210"/>
      <c r="X421" s="210"/>
      <c r="Y421" s="210"/>
      <c r="Z421" s="210"/>
    </row>
    <row r="422" ht="12.75" customHeight="1">
      <c r="A422" s="625"/>
      <c r="B422" s="625"/>
      <c r="C422" s="625"/>
      <c r="D422" s="627"/>
      <c r="E422" s="210"/>
      <c r="F422" s="210"/>
      <c r="G422" s="210"/>
      <c r="H422" s="210"/>
      <c r="I422" s="684"/>
      <c r="J422" s="685"/>
      <c r="K422" s="685"/>
      <c r="L422" s="685"/>
      <c r="M422" s="686"/>
      <c r="N422" s="210"/>
      <c r="O422" s="210"/>
      <c r="P422" s="210"/>
      <c r="Q422" s="210"/>
      <c r="R422" s="210"/>
      <c r="S422" s="210"/>
      <c r="T422" s="210"/>
      <c r="U422" s="210"/>
      <c r="V422" s="210"/>
      <c r="W422" s="210"/>
      <c r="X422" s="210"/>
      <c r="Y422" s="210"/>
      <c r="Z422" s="210"/>
    </row>
    <row r="423" ht="12.75" customHeight="1">
      <c r="A423" s="625"/>
      <c r="B423" s="625"/>
      <c r="C423" s="625"/>
      <c r="D423" s="627"/>
      <c r="E423" s="210"/>
      <c r="F423" s="210"/>
      <c r="G423" s="210"/>
      <c r="H423" s="210"/>
      <c r="I423" s="684"/>
      <c r="J423" s="685"/>
      <c r="K423" s="685"/>
      <c r="L423" s="685"/>
      <c r="M423" s="686"/>
      <c r="N423" s="210"/>
      <c r="O423" s="210"/>
      <c r="P423" s="210"/>
      <c r="Q423" s="210"/>
      <c r="R423" s="210"/>
      <c r="S423" s="210"/>
      <c r="T423" s="210"/>
      <c r="U423" s="210"/>
      <c r="V423" s="210"/>
      <c r="W423" s="210"/>
      <c r="X423" s="210"/>
      <c r="Y423" s="210"/>
      <c r="Z423" s="210"/>
    </row>
    <row r="424" ht="12.75" customHeight="1">
      <c r="A424" s="625"/>
      <c r="B424" s="625"/>
      <c r="C424" s="625"/>
      <c r="D424" s="627"/>
      <c r="E424" s="210"/>
      <c r="F424" s="210"/>
      <c r="G424" s="210"/>
      <c r="H424" s="210"/>
      <c r="I424" s="684"/>
      <c r="J424" s="685"/>
      <c r="K424" s="685"/>
      <c r="L424" s="685"/>
      <c r="M424" s="686"/>
      <c r="N424" s="210"/>
      <c r="O424" s="210"/>
      <c r="P424" s="210"/>
      <c r="Q424" s="210"/>
      <c r="R424" s="210"/>
      <c r="S424" s="210"/>
      <c r="T424" s="210"/>
      <c r="U424" s="210"/>
      <c r="V424" s="210"/>
      <c r="W424" s="210"/>
      <c r="X424" s="210"/>
      <c r="Y424" s="210"/>
      <c r="Z424" s="210"/>
    </row>
    <row r="425" ht="12.75" customHeight="1">
      <c r="A425" s="625"/>
      <c r="B425" s="625"/>
      <c r="C425" s="625"/>
      <c r="D425" s="627"/>
      <c r="E425" s="210"/>
      <c r="F425" s="210"/>
      <c r="G425" s="210"/>
      <c r="H425" s="210"/>
      <c r="I425" s="684"/>
      <c r="J425" s="685"/>
      <c r="K425" s="685"/>
      <c r="L425" s="685"/>
      <c r="M425" s="686"/>
      <c r="N425" s="210"/>
      <c r="O425" s="210"/>
      <c r="P425" s="210"/>
      <c r="Q425" s="210"/>
      <c r="R425" s="210"/>
      <c r="S425" s="210"/>
      <c r="T425" s="210"/>
      <c r="U425" s="210"/>
      <c r="V425" s="210"/>
      <c r="W425" s="210"/>
      <c r="X425" s="210"/>
      <c r="Y425" s="210"/>
      <c r="Z425" s="210"/>
    </row>
    <row r="426" ht="12.75" customHeight="1">
      <c r="A426" s="625"/>
      <c r="B426" s="625"/>
      <c r="C426" s="625"/>
      <c r="D426" s="627"/>
      <c r="E426" s="210"/>
      <c r="F426" s="210"/>
      <c r="G426" s="210"/>
      <c r="H426" s="210"/>
      <c r="I426" s="684"/>
      <c r="J426" s="685"/>
      <c r="K426" s="685"/>
      <c r="L426" s="685"/>
      <c r="M426" s="686"/>
      <c r="N426" s="210"/>
      <c r="O426" s="210"/>
      <c r="P426" s="210"/>
      <c r="Q426" s="210"/>
      <c r="R426" s="210"/>
      <c r="S426" s="210"/>
      <c r="T426" s="210"/>
      <c r="U426" s="210"/>
      <c r="V426" s="210"/>
      <c r="W426" s="210"/>
      <c r="X426" s="210"/>
      <c r="Y426" s="210"/>
      <c r="Z426" s="210"/>
    </row>
    <row r="427" ht="12.75" customHeight="1">
      <c r="A427" s="625"/>
      <c r="B427" s="625"/>
      <c r="C427" s="625"/>
      <c r="D427" s="627"/>
      <c r="E427" s="210"/>
      <c r="F427" s="210"/>
      <c r="G427" s="210"/>
      <c r="H427" s="210"/>
      <c r="I427" s="684"/>
      <c r="J427" s="685"/>
      <c r="K427" s="685"/>
      <c r="L427" s="685"/>
      <c r="M427" s="686"/>
      <c r="N427" s="210"/>
      <c r="O427" s="210"/>
      <c r="P427" s="210"/>
      <c r="Q427" s="210"/>
      <c r="R427" s="210"/>
      <c r="S427" s="210"/>
      <c r="T427" s="210"/>
      <c r="U427" s="210"/>
      <c r="V427" s="210"/>
      <c r="W427" s="210"/>
      <c r="X427" s="210"/>
      <c r="Y427" s="210"/>
      <c r="Z427" s="210"/>
    </row>
    <row r="428" ht="12.75" customHeight="1">
      <c r="A428" s="625"/>
      <c r="B428" s="625"/>
      <c r="C428" s="625"/>
      <c r="D428" s="627"/>
      <c r="E428" s="210"/>
      <c r="F428" s="210"/>
      <c r="G428" s="210"/>
      <c r="H428" s="210"/>
      <c r="I428" s="684"/>
      <c r="J428" s="685"/>
      <c r="K428" s="685"/>
      <c r="L428" s="685"/>
      <c r="M428" s="686"/>
      <c r="N428" s="210"/>
      <c r="O428" s="210"/>
      <c r="P428" s="210"/>
      <c r="Q428" s="210"/>
      <c r="R428" s="210"/>
      <c r="S428" s="210"/>
      <c r="T428" s="210"/>
      <c r="U428" s="210"/>
      <c r="V428" s="210"/>
      <c r="W428" s="210"/>
      <c r="X428" s="210"/>
      <c r="Y428" s="210"/>
      <c r="Z428" s="210"/>
    </row>
    <row r="429" ht="12.75" customHeight="1">
      <c r="A429" s="625"/>
      <c r="B429" s="625"/>
      <c r="C429" s="625"/>
      <c r="D429" s="627"/>
      <c r="E429" s="210"/>
      <c r="F429" s="210"/>
      <c r="G429" s="210"/>
      <c r="H429" s="210"/>
      <c r="I429" s="684"/>
      <c r="J429" s="685"/>
      <c r="K429" s="685"/>
      <c r="L429" s="685"/>
      <c r="M429" s="686"/>
      <c r="N429" s="210"/>
      <c r="O429" s="210"/>
      <c r="P429" s="210"/>
      <c r="Q429" s="210"/>
      <c r="R429" s="210"/>
      <c r="S429" s="210"/>
      <c r="T429" s="210"/>
      <c r="U429" s="210"/>
      <c r="V429" s="210"/>
      <c r="W429" s="210"/>
      <c r="X429" s="210"/>
      <c r="Y429" s="210"/>
      <c r="Z429" s="210"/>
    </row>
    <row r="430" ht="12.75" customHeight="1">
      <c r="A430" s="625"/>
      <c r="B430" s="625"/>
      <c r="C430" s="625"/>
      <c r="D430" s="627"/>
      <c r="E430" s="210"/>
      <c r="F430" s="210"/>
      <c r="G430" s="210"/>
      <c r="H430" s="210"/>
      <c r="I430" s="684"/>
      <c r="J430" s="685"/>
      <c r="K430" s="685"/>
      <c r="L430" s="685"/>
      <c r="M430" s="686"/>
      <c r="N430" s="210"/>
      <c r="O430" s="210"/>
      <c r="P430" s="210"/>
      <c r="Q430" s="210"/>
      <c r="R430" s="210"/>
      <c r="S430" s="210"/>
      <c r="T430" s="210"/>
      <c r="U430" s="210"/>
      <c r="V430" s="210"/>
      <c r="W430" s="210"/>
      <c r="X430" s="210"/>
      <c r="Y430" s="210"/>
      <c r="Z430" s="210"/>
    </row>
    <row r="431" ht="12.75" customHeight="1">
      <c r="A431" s="625"/>
      <c r="B431" s="625"/>
      <c r="C431" s="625"/>
      <c r="D431" s="627"/>
      <c r="E431" s="210"/>
      <c r="F431" s="210"/>
      <c r="G431" s="210"/>
      <c r="H431" s="210"/>
      <c r="I431" s="684"/>
      <c r="J431" s="685"/>
      <c r="K431" s="685"/>
      <c r="L431" s="685"/>
      <c r="M431" s="686"/>
      <c r="N431" s="210"/>
      <c r="O431" s="210"/>
      <c r="P431" s="210"/>
      <c r="Q431" s="210"/>
      <c r="R431" s="210"/>
      <c r="S431" s="210"/>
      <c r="T431" s="210"/>
      <c r="U431" s="210"/>
      <c r="V431" s="210"/>
      <c r="W431" s="210"/>
      <c r="X431" s="210"/>
      <c r="Y431" s="210"/>
      <c r="Z431" s="210"/>
    </row>
    <row r="432" ht="12.75" customHeight="1">
      <c r="A432" s="625"/>
      <c r="B432" s="625"/>
      <c r="C432" s="625"/>
      <c r="D432" s="627"/>
      <c r="E432" s="210"/>
      <c r="F432" s="210"/>
      <c r="G432" s="210"/>
      <c r="H432" s="210"/>
      <c r="I432" s="684"/>
      <c r="J432" s="685"/>
      <c r="K432" s="685"/>
      <c r="L432" s="685"/>
      <c r="M432" s="686"/>
      <c r="N432" s="210"/>
      <c r="O432" s="210"/>
      <c r="P432" s="210"/>
      <c r="Q432" s="210"/>
      <c r="R432" s="210"/>
      <c r="S432" s="210"/>
      <c r="T432" s="210"/>
      <c r="U432" s="210"/>
      <c r="V432" s="210"/>
      <c r="W432" s="210"/>
      <c r="X432" s="210"/>
      <c r="Y432" s="210"/>
      <c r="Z432" s="210"/>
    </row>
    <row r="433" ht="12.75" customHeight="1">
      <c r="A433" s="625"/>
      <c r="B433" s="625"/>
      <c r="C433" s="625"/>
      <c r="D433" s="627"/>
      <c r="E433" s="210"/>
      <c r="F433" s="210"/>
      <c r="G433" s="210"/>
      <c r="H433" s="210"/>
      <c r="I433" s="684"/>
      <c r="J433" s="685"/>
      <c r="K433" s="685"/>
      <c r="L433" s="685"/>
      <c r="M433" s="686"/>
      <c r="N433" s="210"/>
      <c r="O433" s="210"/>
      <c r="P433" s="210"/>
      <c r="Q433" s="210"/>
      <c r="R433" s="210"/>
      <c r="S433" s="210"/>
      <c r="T433" s="210"/>
      <c r="U433" s="210"/>
      <c r="V433" s="210"/>
      <c r="W433" s="210"/>
      <c r="X433" s="210"/>
      <c r="Y433" s="210"/>
      <c r="Z433" s="210"/>
    </row>
    <row r="434" ht="12.75" customHeight="1">
      <c r="A434" s="625"/>
      <c r="B434" s="625"/>
      <c r="C434" s="625"/>
      <c r="D434" s="627"/>
      <c r="E434" s="210"/>
      <c r="F434" s="210"/>
      <c r="G434" s="210"/>
      <c r="H434" s="210"/>
      <c r="I434" s="684"/>
      <c r="J434" s="685"/>
      <c r="K434" s="685"/>
      <c r="L434" s="685"/>
      <c r="M434" s="686"/>
      <c r="N434" s="210"/>
      <c r="O434" s="210"/>
      <c r="P434" s="210"/>
      <c r="Q434" s="210"/>
      <c r="R434" s="210"/>
      <c r="S434" s="210"/>
      <c r="T434" s="210"/>
      <c r="U434" s="210"/>
      <c r="V434" s="210"/>
      <c r="W434" s="210"/>
      <c r="X434" s="210"/>
      <c r="Y434" s="210"/>
      <c r="Z434" s="210"/>
    </row>
    <row r="435" ht="12.75" customHeight="1">
      <c r="A435" s="625"/>
      <c r="B435" s="625"/>
      <c r="C435" s="625"/>
      <c r="D435" s="627"/>
      <c r="E435" s="210"/>
      <c r="F435" s="210"/>
      <c r="G435" s="210"/>
      <c r="H435" s="210"/>
      <c r="I435" s="684"/>
      <c r="J435" s="685"/>
      <c r="K435" s="685"/>
      <c r="L435" s="685"/>
      <c r="M435" s="686"/>
      <c r="N435" s="210"/>
      <c r="O435" s="210"/>
      <c r="P435" s="210"/>
      <c r="Q435" s="210"/>
      <c r="R435" s="210"/>
      <c r="S435" s="210"/>
      <c r="T435" s="210"/>
      <c r="U435" s="210"/>
      <c r="V435" s="210"/>
      <c r="W435" s="210"/>
      <c r="X435" s="210"/>
      <c r="Y435" s="210"/>
      <c r="Z435" s="210"/>
    </row>
    <row r="436" ht="12.75" customHeight="1">
      <c r="A436" s="625"/>
      <c r="B436" s="625"/>
      <c r="C436" s="625"/>
      <c r="D436" s="627"/>
      <c r="E436" s="210"/>
      <c r="F436" s="210"/>
      <c r="G436" s="210"/>
      <c r="H436" s="210"/>
      <c r="I436" s="684"/>
      <c r="J436" s="685"/>
      <c r="K436" s="685"/>
      <c r="L436" s="685"/>
      <c r="M436" s="686"/>
      <c r="N436" s="210"/>
      <c r="O436" s="210"/>
      <c r="P436" s="210"/>
      <c r="Q436" s="210"/>
      <c r="R436" s="210"/>
      <c r="S436" s="210"/>
      <c r="T436" s="210"/>
      <c r="U436" s="210"/>
      <c r="V436" s="210"/>
      <c r="W436" s="210"/>
      <c r="X436" s="210"/>
      <c r="Y436" s="210"/>
      <c r="Z436" s="210"/>
    </row>
    <row r="437" ht="12.75" customHeight="1">
      <c r="A437" s="625"/>
      <c r="B437" s="625"/>
      <c r="C437" s="625"/>
      <c r="D437" s="627"/>
      <c r="E437" s="210"/>
      <c r="F437" s="210"/>
      <c r="G437" s="210"/>
      <c r="H437" s="210"/>
      <c r="I437" s="684"/>
      <c r="J437" s="685"/>
      <c r="K437" s="685"/>
      <c r="L437" s="685"/>
      <c r="M437" s="686"/>
      <c r="N437" s="210"/>
      <c r="O437" s="210"/>
      <c r="P437" s="210"/>
      <c r="Q437" s="210"/>
      <c r="R437" s="210"/>
      <c r="S437" s="210"/>
      <c r="T437" s="210"/>
      <c r="U437" s="210"/>
      <c r="V437" s="210"/>
      <c r="W437" s="210"/>
      <c r="X437" s="210"/>
      <c r="Y437" s="210"/>
      <c r="Z437" s="210"/>
    </row>
    <row r="438" ht="12.75" customHeight="1">
      <c r="A438" s="625"/>
      <c r="B438" s="625"/>
      <c r="C438" s="625"/>
      <c r="D438" s="627"/>
      <c r="E438" s="210"/>
      <c r="F438" s="210"/>
      <c r="G438" s="210"/>
      <c r="H438" s="210"/>
      <c r="I438" s="684"/>
      <c r="J438" s="685"/>
      <c r="K438" s="685"/>
      <c r="L438" s="685"/>
      <c r="M438" s="686"/>
      <c r="N438" s="210"/>
      <c r="O438" s="210"/>
      <c r="P438" s="210"/>
      <c r="Q438" s="210"/>
      <c r="R438" s="210"/>
      <c r="S438" s="210"/>
      <c r="T438" s="210"/>
      <c r="U438" s="210"/>
      <c r="V438" s="210"/>
      <c r="W438" s="210"/>
      <c r="X438" s="210"/>
      <c r="Y438" s="210"/>
      <c r="Z438" s="210"/>
    </row>
    <row r="439" ht="12.75" customHeight="1">
      <c r="A439" s="625"/>
      <c r="B439" s="625"/>
      <c r="C439" s="625"/>
      <c r="D439" s="627"/>
      <c r="E439" s="210"/>
      <c r="F439" s="210"/>
      <c r="G439" s="210"/>
      <c r="H439" s="210"/>
      <c r="I439" s="684"/>
      <c r="J439" s="685"/>
      <c r="K439" s="685"/>
      <c r="L439" s="685"/>
      <c r="M439" s="686"/>
      <c r="N439" s="210"/>
      <c r="O439" s="210"/>
      <c r="P439" s="210"/>
      <c r="Q439" s="210"/>
      <c r="R439" s="210"/>
      <c r="S439" s="210"/>
      <c r="T439" s="210"/>
      <c r="U439" s="210"/>
      <c r="V439" s="210"/>
      <c r="W439" s="210"/>
      <c r="X439" s="210"/>
      <c r="Y439" s="210"/>
      <c r="Z439" s="210"/>
    </row>
    <row r="440" ht="12.75" customHeight="1">
      <c r="A440" s="625"/>
      <c r="B440" s="625"/>
      <c r="C440" s="625"/>
      <c r="D440" s="627"/>
      <c r="E440" s="210"/>
      <c r="F440" s="210"/>
      <c r="G440" s="210"/>
      <c r="H440" s="210"/>
      <c r="I440" s="684"/>
      <c r="J440" s="685"/>
      <c r="K440" s="685"/>
      <c r="L440" s="685"/>
      <c r="M440" s="686"/>
      <c r="N440" s="210"/>
      <c r="O440" s="210"/>
      <c r="P440" s="210"/>
      <c r="Q440" s="210"/>
      <c r="R440" s="210"/>
      <c r="S440" s="210"/>
      <c r="T440" s="210"/>
      <c r="U440" s="210"/>
      <c r="V440" s="210"/>
      <c r="W440" s="210"/>
      <c r="X440" s="210"/>
      <c r="Y440" s="210"/>
      <c r="Z440" s="210"/>
    </row>
    <row r="441" ht="12.75" customHeight="1">
      <c r="A441" s="625"/>
      <c r="B441" s="625"/>
      <c r="C441" s="625"/>
      <c r="D441" s="627"/>
      <c r="E441" s="210"/>
      <c r="F441" s="210"/>
      <c r="G441" s="210"/>
      <c r="H441" s="210"/>
      <c r="I441" s="684"/>
      <c r="J441" s="685"/>
      <c r="K441" s="685"/>
      <c r="L441" s="685"/>
      <c r="M441" s="686"/>
      <c r="N441" s="210"/>
      <c r="O441" s="210"/>
      <c r="P441" s="210"/>
      <c r="Q441" s="210"/>
      <c r="R441" s="210"/>
      <c r="S441" s="210"/>
      <c r="T441" s="210"/>
      <c r="U441" s="210"/>
      <c r="V441" s="210"/>
      <c r="W441" s="210"/>
      <c r="X441" s="210"/>
      <c r="Y441" s="210"/>
      <c r="Z441" s="210"/>
    </row>
    <row r="442" ht="12.75" customHeight="1">
      <c r="A442" s="625"/>
      <c r="B442" s="625"/>
      <c r="C442" s="625"/>
      <c r="D442" s="627"/>
      <c r="E442" s="210"/>
      <c r="F442" s="210"/>
      <c r="G442" s="210"/>
      <c r="H442" s="210"/>
      <c r="I442" s="684"/>
      <c r="J442" s="685"/>
      <c r="K442" s="685"/>
      <c r="L442" s="685"/>
      <c r="M442" s="686"/>
      <c r="N442" s="210"/>
      <c r="O442" s="210"/>
      <c r="P442" s="210"/>
      <c r="Q442" s="210"/>
      <c r="R442" s="210"/>
      <c r="S442" s="210"/>
      <c r="T442" s="210"/>
      <c r="U442" s="210"/>
      <c r="V442" s="210"/>
      <c r="W442" s="210"/>
      <c r="X442" s="210"/>
      <c r="Y442" s="210"/>
      <c r="Z442" s="210"/>
    </row>
    <row r="443" ht="12.75" customHeight="1">
      <c r="A443" s="625"/>
      <c r="B443" s="625"/>
      <c r="C443" s="625"/>
      <c r="D443" s="627"/>
      <c r="E443" s="210"/>
      <c r="F443" s="210"/>
      <c r="G443" s="210"/>
      <c r="H443" s="210"/>
      <c r="I443" s="684"/>
      <c r="J443" s="685"/>
      <c r="K443" s="685"/>
      <c r="L443" s="685"/>
      <c r="M443" s="686"/>
      <c r="N443" s="210"/>
      <c r="O443" s="210"/>
      <c r="P443" s="210"/>
      <c r="Q443" s="210"/>
      <c r="R443" s="210"/>
      <c r="S443" s="210"/>
      <c r="T443" s="210"/>
      <c r="U443" s="210"/>
      <c r="V443" s="210"/>
      <c r="W443" s="210"/>
      <c r="X443" s="210"/>
      <c r="Y443" s="210"/>
      <c r="Z443" s="210"/>
    </row>
    <row r="444" ht="12.75" customHeight="1">
      <c r="A444" s="625"/>
      <c r="B444" s="625"/>
      <c r="C444" s="625"/>
      <c r="D444" s="627"/>
      <c r="E444" s="210"/>
      <c r="F444" s="210"/>
      <c r="G444" s="210"/>
      <c r="H444" s="210"/>
      <c r="I444" s="684"/>
      <c r="J444" s="685"/>
      <c r="K444" s="685"/>
      <c r="L444" s="685"/>
      <c r="M444" s="686"/>
      <c r="N444" s="210"/>
      <c r="O444" s="210"/>
      <c r="P444" s="210"/>
      <c r="Q444" s="210"/>
      <c r="R444" s="210"/>
      <c r="S444" s="210"/>
      <c r="T444" s="210"/>
      <c r="U444" s="210"/>
      <c r="V444" s="210"/>
      <c r="W444" s="210"/>
      <c r="X444" s="210"/>
      <c r="Y444" s="210"/>
      <c r="Z444" s="210"/>
    </row>
    <row r="445" ht="12.75" customHeight="1">
      <c r="A445" s="625"/>
      <c r="B445" s="625"/>
      <c r="C445" s="625"/>
      <c r="D445" s="627"/>
      <c r="E445" s="210"/>
      <c r="F445" s="210"/>
      <c r="G445" s="210"/>
      <c r="H445" s="210"/>
      <c r="I445" s="684"/>
      <c r="J445" s="685"/>
      <c r="K445" s="685"/>
      <c r="L445" s="685"/>
      <c r="M445" s="686"/>
      <c r="N445" s="210"/>
      <c r="O445" s="210"/>
      <c r="P445" s="210"/>
      <c r="Q445" s="210"/>
      <c r="R445" s="210"/>
      <c r="S445" s="210"/>
      <c r="T445" s="210"/>
      <c r="U445" s="210"/>
      <c r="V445" s="210"/>
      <c r="W445" s="210"/>
      <c r="X445" s="210"/>
      <c r="Y445" s="210"/>
      <c r="Z445" s="210"/>
    </row>
    <row r="446" ht="12.75" customHeight="1">
      <c r="A446" s="625"/>
      <c r="B446" s="625"/>
      <c r="C446" s="625"/>
      <c r="D446" s="627"/>
      <c r="E446" s="210"/>
      <c r="F446" s="210"/>
      <c r="G446" s="210"/>
      <c r="H446" s="210"/>
      <c r="I446" s="684"/>
      <c r="J446" s="685"/>
      <c r="K446" s="685"/>
      <c r="L446" s="685"/>
      <c r="M446" s="686"/>
      <c r="N446" s="210"/>
      <c r="O446" s="210"/>
      <c r="P446" s="210"/>
      <c r="Q446" s="210"/>
      <c r="R446" s="210"/>
      <c r="S446" s="210"/>
      <c r="T446" s="210"/>
      <c r="U446" s="210"/>
      <c r="V446" s="210"/>
      <c r="W446" s="210"/>
      <c r="X446" s="210"/>
      <c r="Y446" s="210"/>
      <c r="Z446" s="210"/>
    </row>
    <row r="447" ht="12.75" customHeight="1">
      <c r="A447" s="625"/>
      <c r="B447" s="625"/>
      <c r="C447" s="625"/>
      <c r="D447" s="627"/>
      <c r="E447" s="210"/>
      <c r="F447" s="210"/>
      <c r="G447" s="210"/>
      <c r="H447" s="210"/>
      <c r="I447" s="684"/>
      <c r="J447" s="685"/>
      <c r="K447" s="685"/>
      <c r="L447" s="685"/>
      <c r="M447" s="686"/>
      <c r="N447" s="210"/>
      <c r="O447" s="210"/>
      <c r="P447" s="210"/>
      <c r="Q447" s="210"/>
      <c r="R447" s="210"/>
      <c r="S447" s="210"/>
      <c r="T447" s="210"/>
      <c r="U447" s="210"/>
      <c r="V447" s="210"/>
      <c r="W447" s="210"/>
      <c r="X447" s="210"/>
      <c r="Y447" s="210"/>
      <c r="Z447" s="210"/>
    </row>
    <row r="448" ht="12.75" customHeight="1">
      <c r="A448" s="625"/>
      <c r="B448" s="625"/>
      <c r="C448" s="625"/>
      <c r="D448" s="627"/>
      <c r="E448" s="210"/>
      <c r="F448" s="210"/>
      <c r="G448" s="210"/>
      <c r="H448" s="210"/>
      <c r="I448" s="684"/>
      <c r="J448" s="685"/>
      <c r="K448" s="685"/>
      <c r="L448" s="685"/>
      <c r="M448" s="686"/>
      <c r="N448" s="210"/>
      <c r="O448" s="210"/>
      <c r="P448" s="210"/>
      <c r="Q448" s="210"/>
      <c r="R448" s="210"/>
      <c r="S448" s="210"/>
      <c r="T448" s="210"/>
      <c r="U448" s="210"/>
      <c r="V448" s="210"/>
      <c r="W448" s="210"/>
      <c r="X448" s="210"/>
      <c r="Y448" s="210"/>
      <c r="Z448" s="210"/>
    </row>
    <row r="449" ht="12.75" customHeight="1">
      <c r="A449" s="625"/>
      <c r="B449" s="625"/>
      <c r="C449" s="625"/>
      <c r="D449" s="627"/>
      <c r="E449" s="210"/>
      <c r="F449" s="210"/>
      <c r="G449" s="210"/>
      <c r="H449" s="210"/>
      <c r="I449" s="684"/>
      <c r="J449" s="685"/>
      <c r="K449" s="685"/>
      <c r="L449" s="685"/>
      <c r="M449" s="686"/>
      <c r="N449" s="210"/>
      <c r="O449" s="210"/>
      <c r="P449" s="210"/>
      <c r="Q449" s="210"/>
      <c r="R449" s="210"/>
      <c r="S449" s="210"/>
      <c r="T449" s="210"/>
      <c r="U449" s="210"/>
      <c r="V449" s="210"/>
      <c r="W449" s="210"/>
      <c r="X449" s="210"/>
      <c r="Y449" s="210"/>
      <c r="Z449" s="210"/>
    </row>
    <row r="450" ht="12.75" customHeight="1">
      <c r="A450" s="625"/>
      <c r="B450" s="625"/>
      <c r="C450" s="625"/>
      <c r="D450" s="627"/>
      <c r="E450" s="210"/>
      <c r="F450" s="210"/>
      <c r="G450" s="210"/>
      <c r="H450" s="210"/>
      <c r="I450" s="684"/>
      <c r="J450" s="685"/>
      <c r="K450" s="685"/>
      <c r="L450" s="685"/>
      <c r="M450" s="686"/>
      <c r="N450" s="210"/>
      <c r="O450" s="210"/>
      <c r="P450" s="210"/>
      <c r="Q450" s="210"/>
      <c r="R450" s="210"/>
      <c r="S450" s="210"/>
      <c r="T450" s="210"/>
      <c r="U450" s="210"/>
      <c r="V450" s="210"/>
      <c r="W450" s="210"/>
      <c r="X450" s="210"/>
      <c r="Y450" s="210"/>
      <c r="Z450" s="210"/>
    </row>
    <row r="451" ht="12.75" customHeight="1">
      <c r="A451" s="625"/>
      <c r="B451" s="625"/>
      <c r="C451" s="625"/>
      <c r="D451" s="627"/>
      <c r="E451" s="210"/>
      <c r="F451" s="210"/>
      <c r="G451" s="210"/>
      <c r="H451" s="210"/>
      <c r="I451" s="684"/>
      <c r="J451" s="685"/>
      <c r="K451" s="685"/>
      <c r="L451" s="685"/>
      <c r="M451" s="686"/>
      <c r="N451" s="210"/>
      <c r="O451" s="210"/>
      <c r="P451" s="210"/>
      <c r="Q451" s="210"/>
      <c r="R451" s="210"/>
      <c r="S451" s="210"/>
      <c r="T451" s="210"/>
      <c r="U451" s="210"/>
      <c r="V451" s="210"/>
      <c r="W451" s="210"/>
      <c r="X451" s="210"/>
      <c r="Y451" s="210"/>
      <c r="Z451" s="210"/>
    </row>
    <row r="452" ht="12.75" customHeight="1">
      <c r="A452" s="625"/>
      <c r="B452" s="625"/>
      <c r="C452" s="625"/>
      <c r="D452" s="627"/>
      <c r="E452" s="210"/>
      <c r="F452" s="210"/>
      <c r="G452" s="210"/>
      <c r="H452" s="210"/>
      <c r="I452" s="684"/>
      <c r="J452" s="685"/>
      <c r="K452" s="685"/>
      <c r="L452" s="685"/>
      <c r="M452" s="686"/>
      <c r="N452" s="210"/>
      <c r="O452" s="210"/>
      <c r="P452" s="210"/>
      <c r="Q452" s="210"/>
      <c r="R452" s="210"/>
      <c r="S452" s="210"/>
      <c r="T452" s="210"/>
      <c r="U452" s="210"/>
      <c r="V452" s="210"/>
      <c r="W452" s="210"/>
      <c r="X452" s="210"/>
      <c r="Y452" s="210"/>
      <c r="Z452" s="210"/>
    </row>
    <row r="453" ht="12.75" customHeight="1">
      <c r="A453" s="625"/>
      <c r="B453" s="625"/>
      <c r="C453" s="625"/>
      <c r="D453" s="627"/>
      <c r="E453" s="210"/>
      <c r="F453" s="210"/>
      <c r="G453" s="210"/>
      <c r="H453" s="210"/>
      <c r="I453" s="684"/>
      <c r="J453" s="685"/>
      <c r="K453" s="685"/>
      <c r="L453" s="685"/>
      <c r="M453" s="686"/>
      <c r="N453" s="210"/>
      <c r="O453" s="210"/>
      <c r="P453" s="210"/>
      <c r="Q453" s="210"/>
      <c r="R453" s="210"/>
      <c r="S453" s="210"/>
      <c r="T453" s="210"/>
      <c r="U453" s="210"/>
      <c r="V453" s="210"/>
      <c r="W453" s="210"/>
      <c r="X453" s="210"/>
      <c r="Y453" s="210"/>
      <c r="Z453" s="210"/>
    </row>
    <row r="454" ht="12.75" customHeight="1">
      <c r="A454" s="625"/>
      <c r="B454" s="625"/>
      <c r="C454" s="625"/>
      <c r="D454" s="627"/>
      <c r="E454" s="210"/>
      <c r="F454" s="210"/>
      <c r="G454" s="210"/>
      <c r="H454" s="210"/>
      <c r="I454" s="684"/>
      <c r="J454" s="685"/>
      <c r="K454" s="685"/>
      <c r="L454" s="685"/>
      <c r="M454" s="686"/>
      <c r="N454" s="210"/>
      <c r="O454" s="210"/>
      <c r="P454" s="210"/>
      <c r="Q454" s="210"/>
      <c r="R454" s="210"/>
      <c r="S454" s="210"/>
      <c r="T454" s="210"/>
      <c r="U454" s="210"/>
      <c r="V454" s="210"/>
      <c r="W454" s="210"/>
      <c r="X454" s="210"/>
      <c r="Y454" s="210"/>
      <c r="Z454" s="210"/>
    </row>
    <row r="455" ht="12.75" customHeight="1">
      <c r="A455" s="625"/>
      <c r="B455" s="625"/>
      <c r="C455" s="625"/>
      <c r="D455" s="627"/>
      <c r="E455" s="210"/>
      <c r="F455" s="210"/>
      <c r="G455" s="210"/>
      <c r="H455" s="210"/>
      <c r="I455" s="684"/>
      <c r="J455" s="685"/>
      <c r="K455" s="685"/>
      <c r="L455" s="685"/>
      <c r="M455" s="686"/>
      <c r="N455" s="210"/>
      <c r="O455" s="210"/>
      <c r="P455" s="210"/>
      <c r="Q455" s="210"/>
      <c r="R455" s="210"/>
      <c r="S455" s="210"/>
      <c r="T455" s="210"/>
      <c r="U455" s="210"/>
      <c r="V455" s="210"/>
      <c r="W455" s="210"/>
      <c r="X455" s="210"/>
      <c r="Y455" s="210"/>
      <c r="Z455" s="210"/>
    </row>
    <row r="456" ht="12.75" customHeight="1">
      <c r="A456" s="625"/>
      <c r="B456" s="625"/>
      <c r="C456" s="625"/>
      <c r="D456" s="627"/>
      <c r="E456" s="210"/>
      <c r="F456" s="210"/>
      <c r="G456" s="210"/>
      <c r="H456" s="210"/>
      <c r="I456" s="684"/>
      <c r="J456" s="685"/>
      <c r="K456" s="685"/>
      <c r="L456" s="685"/>
      <c r="M456" s="686"/>
      <c r="N456" s="210"/>
      <c r="O456" s="210"/>
      <c r="P456" s="210"/>
      <c r="Q456" s="210"/>
      <c r="R456" s="210"/>
      <c r="S456" s="210"/>
      <c r="T456" s="210"/>
      <c r="U456" s="210"/>
      <c r="V456" s="210"/>
      <c r="W456" s="210"/>
      <c r="X456" s="210"/>
      <c r="Y456" s="210"/>
      <c r="Z456" s="210"/>
    </row>
    <row r="457" ht="12.75" customHeight="1">
      <c r="A457" s="625"/>
      <c r="B457" s="625"/>
      <c r="C457" s="625"/>
      <c r="D457" s="627"/>
      <c r="E457" s="210"/>
      <c r="F457" s="210"/>
      <c r="G457" s="210"/>
      <c r="H457" s="210"/>
      <c r="I457" s="684"/>
      <c r="J457" s="685"/>
      <c r="K457" s="685"/>
      <c r="L457" s="685"/>
      <c r="M457" s="686"/>
      <c r="N457" s="210"/>
      <c r="O457" s="210"/>
      <c r="P457" s="210"/>
      <c r="Q457" s="210"/>
      <c r="R457" s="210"/>
      <c r="S457" s="210"/>
      <c r="T457" s="210"/>
      <c r="U457" s="210"/>
      <c r="V457" s="210"/>
      <c r="W457" s="210"/>
      <c r="X457" s="210"/>
      <c r="Y457" s="210"/>
      <c r="Z457" s="210"/>
    </row>
    <row r="458" ht="12.75" customHeight="1">
      <c r="A458" s="625"/>
      <c r="B458" s="625"/>
      <c r="C458" s="625"/>
      <c r="D458" s="627"/>
      <c r="E458" s="210"/>
      <c r="F458" s="210"/>
      <c r="G458" s="210"/>
      <c r="H458" s="210"/>
      <c r="I458" s="684"/>
      <c r="J458" s="685"/>
      <c r="K458" s="685"/>
      <c r="L458" s="685"/>
      <c r="M458" s="686"/>
      <c r="N458" s="210"/>
      <c r="O458" s="210"/>
      <c r="P458" s="210"/>
      <c r="Q458" s="210"/>
      <c r="R458" s="210"/>
      <c r="S458" s="210"/>
      <c r="T458" s="210"/>
      <c r="U458" s="210"/>
      <c r="V458" s="210"/>
      <c r="W458" s="210"/>
      <c r="X458" s="210"/>
      <c r="Y458" s="210"/>
      <c r="Z458" s="210"/>
    </row>
    <row r="459" ht="12.75" customHeight="1">
      <c r="A459" s="625"/>
      <c r="B459" s="625"/>
      <c r="C459" s="625"/>
      <c r="D459" s="627"/>
      <c r="E459" s="210"/>
      <c r="F459" s="210"/>
      <c r="G459" s="210"/>
      <c r="H459" s="210"/>
      <c r="I459" s="684"/>
      <c r="J459" s="685"/>
      <c r="K459" s="685"/>
      <c r="L459" s="685"/>
      <c r="M459" s="686"/>
      <c r="N459" s="210"/>
      <c r="O459" s="210"/>
      <c r="P459" s="210"/>
      <c r="Q459" s="210"/>
      <c r="R459" s="210"/>
      <c r="S459" s="210"/>
      <c r="T459" s="210"/>
      <c r="U459" s="210"/>
      <c r="V459" s="210"/>
      <c r="W459" s="210"/>
      <c r="X459" s="210"/>
      <c r="Y459" s="210"/>
      <c r="Z459" s="210"/>
    </row>
    <row r="460" ht="12.75" customHeight="1">
      <c r="A460" s="625"/>
      <c r="B460" s="625"/>
      <c r="C460" s="625"/>
      <c r="D460" s="627"/>
      <c r="E460" s="210"/>
      <c r="F460" s="210"/>
      <c r="G460" s="210"/>
      <c r="H460" s="210"/>
      <c r="I460" s="684"/>
      <c r="J460" s="685"/>
      <c r="K460" s="685"/>
      <c r="L460" s="685"/>
      <c r="M460" s="686"/>
      <c r="N460" s="210"/>
      <c r="O460" s="210"/>
      <c r="P460" s="210"/>
      <c r="Q460" s="210"/>
      <c r="R460" s="210"/>
      <c r="S460" s="210"/>
      <c r="T460" s="210"/>
      <c r="U460" s="210"/>
      <c r="V460" s="210"/>
      <c r="W460" s="210"/>
      <c r="X460" s="210"/>
      <c r="Y460" s="210"/>
      <c r="Z460" s="210"/>
    </row>
    <row r="461" ht="12.75" customHeight="1">
      <c r="A461" s="625"/>
      <c r="B461" s="625"/>
      <c r="C461" s="625"/>
      <c r="D461" s="627"/>
      <c r="E461" s="210"/>
      <c r="F461" s="210"/>
      <c r="G461" s="210"/>
      <c r="H461" s="210"/>
      <c r="I461" s="684"/>
      <c r="J461" s="685"/>
      <c r="K461" s="685"/>
      <c r="L461" s="685"/>
      <c r="M461" s="686"/>
      <c r="N461" s="210"/>
      <c r="O461" s="210"/>
      <c r="P461" s="210"/>
      <c r="Q461" s="210"/>
      <c r="R461" s="210"/>
      <c r="S461" s="210"/>
      <c r="T461" s="210"/>
      <c r="U461" s="210"/>
      <c r="V461" s="210"/>
      <c r="W461" s="210"/>
      <c r="X461" s="210"/>
      <c r="Y461" s="210"/>
      <c r="Z461" s="210"/>
    </row>
    <row r="462" ht="12.75" customHeight="1">
      <c r="A462" s="625"/>
      <c r="B462" s="625"/>
      <c r="C462" s="625"/>
      <c r="D462" s="627"/>
      <c r="E462" s="210"/>
      <c r="F462" s="210"/>
      <c r="G462" s="210"/>
      <c r="H462" s="210"/>
      <c r="I462" s="684"/>
      <c r="J462" s="685"/>
      <c r="K462" s="685"/>
      <c r="L462" s="685"/>
      <c r="M462" s="686"/>
      <c r="N462" s="210"/>
      <c r="O462" s="210"/>
      <c r="P462" s="210"/>
      <c r="Q462" s="210"/>
      <c r="R462" s="210"/>
      <c r="S462" s="210"/>
      <c r="T462" s="210"/>
      <c r="U462" s="210"/>
      <c r="V462" s="210"/>
      <c r="W462" s="210"/>
      <c r="X462" s="210"/>
      <c r="Y462" s="210"/>
      <c r="Z462" s="210"/>
    </row>
    <row r="463" ht="12.75" customHeight="1">
      <c r="A463" s="625"/>
      <c r="B463" s="625"/>
      <c r="C463" s="625"/>
      <c r="D463" s="627"/>
      <c r="E463" s="210"/>
      <c r="F463" s="210"/>
      <c r="G463" s="210"/>
      <c r="H463" s="210"/>
      <c r="I463" s="684"/>
      <c r="J463" s="685"/>
      <c r="K463" s="685"/>
      <c r="L463" s="685"/>
      <c r="M463" s="686"/>
      <c r="N463" s="210"/>
      <c r="O463" s="210"/>
      <c r="P463" s="210"/>
      <c r="Q463" s="210"/>
      <c r="R463" s="210"/>
      <c r="S463" s="210"/>
      <c r="T463" s="210"/>
      <c r="U463" s="210"/>
      <c r="V463" s="210"/>
      <c r="W463" s="210"/>
      <c r="X463" s="210"/>
      <c r="Y463" s="210"/>
      <c r="Z463" s="210"/>
    </row>
    <row r="464" ht="12.75" customHeight="1">
      <c r="A464" s="625"/>
      <c r="B464" s="625"/>
      <c r="C464" s="625"/>
      <c r="D464" s="627"/>
      <c r="E464" s="210"/>
      <c r="F464" s="210"/>
      <c r="G464" s="210"/>
      <c r="H464" s="210"/>
      <c r="I464" s="684"/>
      <c r="J464" s="685"/>
      <c r="K464" s="685"/>
      <c r="L464" s="685"/>
      <c r="M464" s="686"/>
      <c r="N464" s="210"/>
      <c r="O464" s="210"/>
      <c r="P464" s="210"/>
      <c r="Q464" s="210"/>
      <c r="R464" s="210"/>
      <c r="S464" s="210"/>
      <c r="T464" s="210"/>
      <c r="U464" s="210"/>
      <c r="V464" s="210"/>
      <c r="W464" s="210"/>
      <c r="X464" s="210"/>
      <c r="Y464" s="210"/>
      <c r="Z464" s="210"/>
    </row>
    <row r="465" ht="12.75" customHeight="1">
      <c r="A465" s="625"/>
      <c r="B465" s="625"/>
      <c r="C465" s="625"/>
      <c r="D465" s="627"/>
      <c r="E465" s="210"/>
      <c r="F465" s="210"/>
      <c r="G465" s="210"/>
      <c r="H465" s="210"/>
      <c r="I465" s="684"/>
      <c r="J465" s="685"/>
      <c r="K465" s="685"/>
      <c r="L465" s="685"/>
      <c r="M465" s="686"/>
      <c r="N465" s="210"/>
      <c r="O465" s="210"/>
      <c r="P465" s="210"/>
      <c r="Q465" s="210"/>
      <c r="R465" s="210"/>
      <c r="S465" s="210"/>
      <c r="T465" s="210"/>
      <c r="U465" s="210"/>
      <c r="V465" s="210"/>
      <c r="W465" s="210"/>
      <c r="X465" s="210"/>
      <c r="Y465" s="210"/>
      <c r="Z465" s="210"/>
    </row>
    <row r="466" ht="12.75" customHeight="1">
      <c r="A466" s="625"/>
      <c r="B466" s="625"/>
      <c r="C466" s="625"/>
      <c r="D466" s="627"/>
      <c r="E466" s="210"/>
      <c r="F466" s="210"/>
      <c r="G466" s="210"/>
      <c r="H466" s="210"/>
      <c r="I466" s="684"/>
      <c r="J466" s="685"/>
      <c r="K466" s="685"/>
      <c r="L466" s="685"/>
      <c r="M466" s="686"/>
      <c r="N466" s="210"/>
      <c r="O466" s="210"/>
      <c r="P466" s="210"/>
      <c r="Q466" s="210"/>
      <c r="R466" s="210"/>
      <c r="S466" s="210"/>
      <c r="T466" s="210"/>
      <c r="U466" s="210"/>
      <c r="V466" s="210"/>
      <c r="W466" s="210"/>
      <c r="X466" s="210"/>
      <c r="Y466" s="210"/>
      <c r="Z466" s="210"/>
    </row>
    <row r="467" ht="12.75" customHeight="1">
      <c r="A467" s="625"/>
      <c r="B467" s="625"/>
      <c r="C467" s="625"/>
      <c r="D467" s="627"/>
      <c r="E467" s="210"/>
      <c r="F467" s="210"/>
      <c r="G467" s="210"/>
      <c r="H467" s="210"/>
      <c r="I467" s="684"/>
      <c r="J467" s="685"/>
      <c r="K467" s="685"/>
      <c r="L467" s="685"/>
      <c r="M467" s="686"/>
      <c r="N467" s="210"/>
      <c r="O467" s="210"/>
      <c r="P467" s="210"/>
      <c r="Q467" s="210"/>
      <c r="R467" s="210"/>
      <c r="S467" s="210"/>
      <c r="T467" s="210"/>
      <c r="U467" s="210"/>
      <c r="V467" s="210"/>
      <c r="W467" s="210"/>
      <c r="X467" s="210"/>
      <c r="Y467" s="210"/>
      <c r="Z467" s="210"/>
    </row>
    <row r="468" ht="12.75" customHeight="1">
      <c r="A468" s="625"/>
      <c r="B468" s="625"/>
      <c r="C468" s="625"/>
      <c r="D468" s="627"/>
      <c r="E468" s="210"/>
      <c r="F468" s="210"/>
      <c r="G468" s="210"/>
      <c r="H468" s="210"/>
      <c r="I468" s="684"/>
      <c r="J468" s="685"/>
      <c r="K468" s="685"/>
      <c r="L468" s="685"/>
      <c r="M468" s="686"/>
      <c r="N468" s="210"/>
      <c r="O468" s="210"/>
      <c r="P468" s="210"/>
      <c r="Q468" s="210"/>
      <c r="R468" s="210"/>
      <c r="S468" s="210"/>
      <c r="T468" s="210"/>
      <c r="U468" s="210"/>
      <c r="V468" s="210"/>
      <c r="W468" s="210"/>
      <c r="X468" s="210"/>
      <c r="Y468" s="210"/>
      <c r="Z468" s="210"/>
    </row>
    <row r="469" ht="12.75" customHeight="1">
      <c r="A469" s="625"/>
      <c r="B469" s="625"/>
      <c r="C469" s="625"/>
      <c r="D469" s="627"/>
      <c r="E469" s="210"/>
      <c r="F469" s="210"/>
      <c r="G469" s="210"/>
      <c r="H469" s="210"/>
      <c r="I469" s="684"/>
      <c r="J469" s="685"/>
      <c r="K469" s="685"/>
      <c r="L469" s="685"/>
      <c r="M469" s="686"/>
      <c r="N469" s="210"/>
      <c r="O469" s="210"/>
      <c r="P469" s="210"/>
      <c r="Q469" s="210"/>
      <c r="R469" s="210"/>
      <c r="S469" s="210"/>
      <c r="T469" s="210"/>
      <c r="U469" s="210"/>
      <c r="V469" s="210"/>
      <c r="W469" s="210"/>
      <c r="X469" s="210"/>
      <c r="Y469" s="210"/>
      <c r="Z469" s="210"/>
    </row>
    <row r="470" ht="12.75" customHeight="1">
      <c r="A470" s="625"/>
      <c r="B470" s="625"/>
      <c r="C470" s="625"/>
      <c r="D470" s="627"/>
      <c r="E470" s="210"/>
      <c r="F470" s="210"/>
      <c r="G470" s="210"/>
      <c r="H470" s="210"/>
      <c r="I470" s="684"/>
      <c r="J470" s="685"/>
      <c r="K470" s="685"/>
      <c r="L470" s="685"/>
      <c r="M470" s="686"/>
      <c r="N470" s="210"/>
      <c r="O470" s="210"/>
      <c r="P470" s="210"/>
      <c r="Q470" s="210"/>
      <c r="R470" s="210"/>
      <c r="S470" s="210"/>
      <c r="T470" s="210"/>
      <c r="U470" s="210"/>
      <c r="V470" s="210"/>
      <c r="W470" s="210"/>
      <c r="X470" s="210"/>
      <c r="Y470" s="210"/>
      <c r="Z470" s="210"/>
    </row>
    <row r="471" ht="12.75" customHeight="1">
      <c r="A471" s="625"/>
      <c r="B471" s="625"/>
      <c r="C471" s="625"/>
      <c r="D471" s="627"/>
      <c r="E471" s="210"/>
      <c r="F471" s="210"/>
      <c r="G471" s="210"/>
      <c r="H471" s="210"/>
      <c r="I471" s="684"/>
      <c r="J471" s="685"/>
      <c r="K471" s="685"/>
      <c r="L471" s="685"/>
      <c r="M471" s="686"/>
      <c r="N471" s="210"/>
      <c r="O471" s="210"/>
      <c r="P471" s="210"/>
      <c r="Q471" s="210"/>
      <c r="R471" s="210"/>
      <c r="S471" s="210"/>
      <c r="T471" s="210"/>
      <c r="U471" s="210"/>
      <c r="V471" s="210"/>
      <c r="W471" s="210"/>
      <c r="X471" s="210"/>
      <c r="Y471" s="210"/>
      <c r="Z471" s="210"/>
    </row>
    <row r="472" ht="12.75" customHeight="1">
      <c r="A472" s="625"/>
      <c r="B472" s="625"/>
      <c r="C472" s="625"/>
      <c r="D472" s="627"/>
      <c r="E472" s="210"/>
      <c r="F472" s="210"/>
      <c r="G472" s="210"/>
      <c r="H472" s="210"/>
      <c r="I472" s="684"/>
      <c r="J472" s="685"/>
      <c r="K472" s="685"/>
      <c r="L472" s="685"/>
      <c r="M472" s="686"/>
      <c r="N472" s="210"/>
      <c r="O472" s="210"/>
      <c r="P472" s="210"/>
      <c r="Q472" s="210"/>
      <c r="R472" s="210"/>
      <c r="S472" s="210"/>
      <c r="T472" s="210"/>
      <c r="U472" s="210"/>
      <c r="V472" s="210"/>
      <c r="W472" s="210"/>
      <c r="X472" s="210"/>
      <c r="Y472" s="210"/>
      <c r="Z472" s="210"/>
    </row>
    <row r="473" ht="12.75" customHeight="1">
      <c r="A473" s="625"/>
      <c r="B473" s="625"/>
      <c r="C473" s="625"/>
      <c r="D473" s="627"/>
      <c r="E473" s="210"/>
      <c r="F473" s="210"/>
      <c r="G473" s="210"/>
      <c r="H473" s="210"/>
      <c r="I473" s="684"/>
      <c r="J473" s="685"/>
      <c r="K473" s="685"/>
      <c r="L473" s="685"/>
      <c r="M473" s="686"/>
      <c r="N473" s="210"/>
      <c r="O473" s="210"/>
      <c r="P473" s="210"/>
      <c r="Q473" s="210"/>
      <c r="R473" s="210"/>
      <c r="S473" s="210"/>
      <c r="T473" s="210"/>
      <c r="U473" s="210"/>
      <c r="V473" s="210"/>
      <c r="W473" s="210"/>
      <c r="X473" s="210"/>
      <c r="Y473" s="210"/>
      <c r="Z473" s="210"/>
    </row>
    <row r="474" ht="12.75" customHeight="1">
      <c r="A474" s="625"/>
      <c r="B474" s="625"/>
      <c r="C474" s="625"/>
      <c r="D474" s="627"/>
      <c r="E474" s="210"/>
      <c r="F474" s="210"/>
      <c r="G474" s="210"/>
      <c r="H474" s="210"/>
      <c r="I474" s="684"/>
      <c r="J474" s="685"/>
      <c r="K474" s="685"/>
      <c r="L474" s="685"/>
      <c r="M474" s="686"/>
      <c r="N474" s="210"/>
      <c r="O474" s="210"/>
      <c r="P474" s="210"/>
      <c r="Q474" s="210"/>
      <c r="R474" s="210"/>
      <c r="S474" s="210"/>
      <c r="T474" s="210"/>
      <c r="U474" s="210"/>
      <c r="V474" s="210"/>
      <c r="W474" s="210"/>
      <c r="X474" s="210"/>
      <c r="Y474" s="210"/>
      <c r="Z474" s="210"/>
    </row>
    <row r="475" ht="12.75" customHeight="1">
      <c r="A475" s="625"/>
      <c r="B475" s="625"/>
      <c r="C475" s="625"/>
      <c r="D475" s="627"/>
      <c r="E475" s="210"/>
      <c r="F475" s="210"/>
      <c r="G475" s="210"/>
      <c r="H475" s="210"/>
      <c r="I475" s="684"/>
      <c r="J475" s="685"/>
      <c r="K475" s="685"/>
      <c r="L475" s="685"/>
      <c r="M475" s="686"/>
      <c r="N475" s="210"/>
      <c r="O475" s="210"/>
      <c r="P475" s="210"/>
      <c r="Q475" s="210"/>
      <c r="R475" s="210"/>
      <c r="S475" s="210"/>
      <c r="T475" s="210"/>
      <c r="U475" s="210"/>
      <c r="V475" s="210"/>
      <c r="W475" s="210"/>
      <c r="X475" s="210"/>
      <c r="Y475" s="210"/>
      <c r="Z475" s="210"/>
    </row>
    <row r="476" ht="12.75" customHeight="1">
      <c r="A476" s="625"/>
      <c r="B476" s="625"/>
      <c r="C476" s="625"/>
      <c r="D476" s="627"/>
      <c r="E476" s="210"/>
      <c r="F476" s="210"/>
      <c r="G476" s="210"/>
      <c r="H476" s="210"/>
      <c r="I476" s="684"/>
      <c r="J476" s="685"/>
      <c r="K476" s="685"/>
      <c r="L476" s="685"/>
      <c r="M476" s="686"/>
      <c r="N476" s="210"/>
      <c r="O476" s="210"/>
      <c r="P476" s="210"/>
      <c r="Q476" s="210"/>
      <c r="R476" s="210"/>
      <c r="S476" s="210"/>
      <c r="T476" s="210"/>
      <c r="U476" s="210"/>
      <c r="V476" s="210"/>
      <c r="W476" s="210"/>
      <c r="X476" s="210"/>
      <c r="Y476" s="210"/>
      <c r="Z476" s="210"/>
    </row>
    <row r="477" ht="12.75" customHeight="1">
      <c r="A477" s="625"/>
      <c r="B477" s="625"/>
      <c r="C477" s="625"/>
      <c r="D477" s="627"/>
      <c r="E477" s="210"/>
      <c r="F477" s="210"/>
      <c r="G477" s="210"/>
      <c r="H477" s="210"/>
      <c r="I477" s="684"/>
      <c r="J477" s="685"/>
      <c r="K477" s="685"/>
      <c r="L477" s="685"/>
      <c r="M477" s="686"/>
      <c r="N477" s="210"/>
      <c r="O477" s="210"/>
      <c r="P477" s="210"/>
      <c r="Q477" s="210"/>
      <c r="R477" s="210"/>
      <c r="S477" s="210"/>
      <c r="T477" s="210"/>
      <c r="U477" s="210"/>
      <c r="V477" s="210"/>
      <c r="W477" s="210"/>
      <c r="X477" s="210"/>
      <c r="Y477" s="210"/>
      <c r="Z477" s="210"/>
    </row>
    <row r="478" ht="12.75" customHeight="1">
      <c r="A478" s="625"/>
      <c r="B478" s="625"/>
      <c r="C478" s="625"/>
      <c r="D478" s="627"/>
      <c r="E478" s="210"/>
      <c r="F478" s="210"/>
      <c r="G478" s="210"/>
      <c r="H478" s="210"/>
      <c r="I478" s="684"/>
      <c r="J478" s="685"/>
      <c r="K478" s="685"/>
      <c r="L478" s="685"/>
      <c r="M478" s="686"/>
      <c r="N478" s="210"/>
      <c r="O478" s="210"/>
      <c r="P478" s="210"/>
      <c r="Q478" s="210"/>
      <c r="R478" s="210"/>
      <c r="S478" s="210"/>
      <c r="T478" s="210"/>
      <c r="U478" s="210"/>
      <c r="V478" s="210"/>
      <c r="W478" s="210"/>
      <c r="X478" s="210"/>
      <c r="Y478" s="210"/>
      <c r="Z478" s="210"/>
    </row>
    <row r="479" ht="12.75" customHeight="1">
      <c r="A479" s="625"/>
      <c r="B479" s="625"/>
      <c r="C479" s="625"/>
      <c r="D479" s="627"/>
      <c r="E479" s="210"/>
      <c r="F479" s="210"/>
      <c r="G479" s="210"/>
      <c r="H479" s="210"/>
      <c r="I479" s="684"/>
      <c r="J479" s="685"/>
      <c r="K479" s="685"/>
      <c r="L479" s="685"/>
      <c r="M479" s="686"/>
      <c r="N479" s="210"/>
      <c r="O479" s="210"/>
      <c r="P479" s="210"/>
      <c r="Q479" s="210"/>
      <c r="R479" s="210"/>
      <c r="S479" s="210"/>
      <c r="T479" s="210"/>
      <c r="U479" s="210"/>
      <c r="V479" s="210"/>
      <c r="W479" s="210"/>
      <c r="X479" s="210"/>
      <c r="Y479" s="210"/>
      <c r="Z479" s="210"/>
    </row>
    <row r="480" ht="12.75" customHeight="1">
      <c r="A480" s="625"/>
      <c r="B480" s="625"/>
      <c r="C480" s="625"/>
      <c r="D480" s="627"/>
      <c r="E480" s="210"/>
      <c r="F480" s="210"/>
      <c r="G480" s="210"/>
      <c r="H480" s="210"/>
      <c r="I480" s="684"/>
      <c r="J480" s="685"/>
      <c r="K480" s="685"/>
      <c r="L480" s="685"/>
      <c r="M480" s="686"/>
      <c r="N480" s="210"/>
      <c r="O480" s="210"/>
      <c r="P480" s="210"/>
      <c r="Q480" s="210"/>
      <c r="R480" s="210"/>
      <c r="S480" s="210"/>
      <c r="T480" s="210"/>
      <c r="U480" s="210"/>
      <c r="V480" s="210"/>
      <c r="W480" s="210"/>
      <c r="X480" s="210"/>
      <c r="Y480" s="210"/>
      <c r="Z480" s="210"/>
    </row>
    <row r="481" ht="12.75" customHeight="1">
      <c r="A481" s="625"/>
      <c r="B481" s="625"/>
      <c r="C481" s="625"/>
      <c r="D481" s="627"/>
      <c r="E481" s="210"/>
      <c r="F481" s="210"/>
      <c r="G481" s="210"/>
      <c r="H481" s="210"/>
      <c r="I481" s="684"/>
      <c r="J481" s="685"/>
      <c r="K481" s="685"/>
      <c r="L481" s="685"/>
      <c r="M481" s="686"/>
      <c r="N481" s="210"/>
      <c r="O481" s="210"/>
      <c r="P481" s="210"/>
      <c r="Q481" s="210"/>
      <c r="R481" s="210"/>
      <c r="S481" s="210"/>
      <c r="T481" s="210"/>
      <c r="U481" s="210"/>
      <c r="V481" s="210"/>
      <c r="W481" s="210"/>
      <c r="X481" s="210"/>
      <c r="Y481" s="210"/>
      <c r="Z481" s="210"/>
    </row>
    <row r="482" ht="12.75" customHeight="1">
      <c r="A482" s="625"/>
      <c r="B482" s="625"/>
      <c r="C482" s="625"/>
      <c r="D482" s="627"/>
      <c r="E482" s="210"/>
      <c r="F482" s="210"/>
      <c r="G482" s="210"/>
      <c r="H482" s="210"/>
      <c r="I482" s="684"/>
      <c r="J482" s="685"/>
      <c r="K482" s="685"/>
      <c r="L482" s="685"/>
      <c r="M482" s="686"/>
      <c r="N482" s="210"/>
      <c r="O482" s="210"/>
      <c r="P482" s="210"/>
      <c r="Q482" s="210"/>
      <c r="R482" s="210"/>
      <c r="S482" s="210"/>
      <c r="T482" s="210"/>
      <c r="U482" s="210"/>
      <c r="V482" s="210"/>
      <c r="W482" s="210"/>
      <c r="X482" s="210"/>
      <c r="Y482" s="210"/>
      <c r="Z482" s="210"/>
    </row>
    <row r="483" ht="12.75" customHeight="1">
      <c r="A483" s="625"/>
      <c r="B483" s="625"/>
      <c r="C483" s="625"/>
      <c r="D483" s="627"/>
      <c r="E483" s="210"/>
      <c r="F483" s="210"/>
      <c r="G483" s="210"/>
      <c r="H483" s="210"/>
      <c r="I483" s="684"/>
      <c r="J483" s="685"/>
      <c r="K483" s="685"/>
      <c r="L483" s="685"/>
      <c r="M483" s="686"/>
      <c r="N483" s="210"/>
      <c r="O483" s="210"/>
      <c r="P483" s="210"/>
      <c r="Q483" s="210"/>
      <c r="R483" s="210"/>
      <c r="S483" s="210"/>
      <c r="T483" s="210"/>
      <c r="U483" s="210"/>
      <c r="V483" s="210"/>
      <c r="W483" s="210"/>
      <c r="X483" s="210"/>
      <c r="Y483" s="210"/>
      <c r="Z483" s="210"/>
    </row>
    <row r="484" ht="12.75" customHeight="1">
      <c r="A484" s="625"/>
      <c r="B484" s="625"/>
      <c r="C484" s="625"/>
      <c r="D484" s="627"/>
      <c r="E484" s="210"/>
      <c r="F484" s="210"/>
      <c r="G484" s="210"/>
      <c r="H484" s="210"/>
      <c r="I484" s="684"/>
      <c r="J484" s="685"/>
      <c r="K484" s="685"/>
      <c r="L484" s="685"/>
      <c r="M484" s="686"/>
      <c r="N484" s="210"/>
      <c r="O484" s="210"/>
      <c r="P484" s="210"/>
      <c r="Q484" s="210"/>
      <c r="R484" s="210"/>
      <c r="S484" s="210"/>
      <c r="T484" s="210"/>
      <c r="U484" s="210"/>
      <c r="V484" s="210"/>
      <c r="W484" s="210"/>
      <c r="X484" s="210"/>
      <c r="Y484" s="210"/>
      <c r="Z484" s="210"/>
    </row>
    <row r="485" ht="12.75" customHeight="1">
      <c r="A485" s="625"/>
      <c r="B485" s="625"/>
      <c r="C485" s="625"/>
      <c r="D485" s="627"/>
      <c r="E485" s="210"/>
      <c r="F485" s="210"/>
      <c r="G485" s="210"/>
      <c r="H485" s="210"/>
      <c r="I485" s="684"/>
      <c r="J485" s="685"/>
      <c r="K485" s="685"/>
      <c r="L485" s="685"/>
      <c r="M485" s="686"/>
      <c r="N485" s="210"/>
      <c r="O485" s="210"/>
      <c r="P485" s="210"/>
      <c r="Q485" s="210"/>
      <c r="R485" s="210"/>
      <c r="S485" s="210"/>
      <c r="T485" s="210"/>
      <c r="U485" s="210"/>
      <c r="V485" s="210"/>
      <c r="W485" s="210"/>
      <c r="X485" s="210"/>
      <c r="Y485" s="210"/>
      <c r="Z485" s="210"/>
    </row>
    <row r="486" ht="12.75" customHeight="1">
      <c r="A486" s="625"/>
      <c r="B486" s="625"/>
      <c r="C486" s="625"/>
      <c r="D486" s="627"/>
      <c r="E486" s="210"/>
      <c r="F486" s="210"/>
      <c r="G486" s="210"/>
      <c r="H486" s="210"/>
      <c r="I486" s="684"/>
      <c r="J486" s="685"/>
      <c r="K486" s="685"/>
      <c r="L486" s="685"/>
      <c r="M486" s="686"/>
      <c r="N486" s="210"/>
      <c r="O486" s="210"/>
      <c r="P486" s="210"/>
      <c r="Q486" s="210"/>
      <c r="R486" s="210"/>
      <c r="S486" s="210"/>
      <c r="T486" s="210"/>
      <c r="U486" s="210"/>
      <c r="V486" s="210"/>
      <c r="W486" s="210"/>
      <c r="X486" s="210"/>
      <c r="Y486" s="210"/>
      <c r="Z486" s="210"/>
    </row>
    <row r="487" ht="12.75" customHeight="1">
      <c r="A487" s="625"/>
      <c r="B487" s="625"/>
      <c r="C487" s="625"/>
      <c r="D487" s="627"/>
      <c r="E487" s="210"/>
      <c r="F487" s="210"/>
      <c r="G487" s="210"/>
      <c r="H487" s="210"/>
      <c r="I487" s="684"/>
      <c r="J487" s="685"/>
      <c r="K487" s="685"/>
      <c r="L487" s="685"/>
      <c r="M487" s="686"/>
      <c r="N487" s="210"/>
      <c r="O487" s="210"/>
      <c r="P487" s="210"/>
      <c r="Q487" s="210"/>
      <c r="R487" s="210"/>
      <c r="S487" s="210"/>
      <c r="T487" s="210"/>
      <c r="U487" s="210"/>
      <c r="V487" s="210"/>
      <c r="W487" s="210"/>
      <c r="X487" s="210"/>
      <c r="Y487" s="210"/>
      <c r="Z487" s="210"/>
    </row>
    <row r="488" ht="12.75" customHeight="1">
      <c r="A488" s="625"/>
      <c r="B488" s="625"/>
      <c r="C488" s="625"/>
      <c r="D488" s="627"/>
      <c r="E488" s="210"/>
      <c r="F488" s="210"/>
      <c r="G488" s="210"/>
      <c r="H488" s="210"/>
      <c r="I488" s="684"/>
      <c r="J488" s="685"/>
      <c r="K488" s="685"/>
      <c r="L488" s="685"/>
      <c r="M488" s="686"/>
      <c r="N488" s="210"/>
      <c r="O488" s="210"/>
      <c r="P488" s="210"/>
      <c r="Q488" s="210"/>
      <c r="R488" s="210"/>
      <c r="S488" s="210"/>
      <c r="T488" s="210"/>
      <c r="U488" s="210"/>
      <c r="V488" s="210"/>
      <c r="W488" s="210"/>
      <c r="X488" s="210"/>
      <c r="Y488" s="210"/>
      <c r="Z488" s="210"/>
    </row>
    <row r="489" ht="12.75" customHeight="1">
      <c r="A489" s="625"/>
      <c r="B489" s="625"/>
      <c r="C489" s="625"/>
      <c r="D489" s="627"/>
      <c r="E489" s="210"/>
      <c r="F489" s="210"/>
      <c r="G489" s="210"/>
      <c r="H489" s="210"/>
      <c r="I489" s="684"/>
      <c r="J489" s="685"/>
      <c r="K489" s="685"/>
      <c r="L489" s="685"/>
      <c r="M489" s="686"/>
      <c r="N489" s="210"/>
      <c r="O489" s="210"/>
      <c r="P489" s="210"/>
      <c r="Q489" s="210"/>
      <c r="R489" s="210"/>
      <c r="S489" s="210"/>
      <c r="T489" s="210"/>
      <c r="U489" s="210"/>
      <c r="V489" s="210"/>
      <c r="W489" s="210"/>
      <c r="X489" s="210"/>
      <c r="Y489" s="210"/>
      <c r="Z489" s="210"/>
    </row>
    <row r="490" ht="12.75" customHeight="1">
      <c r="A490" s="625"/>
      <c r="B490" s="625"/>
      <c r="C490" s="625"/>
      <c r="D490" s="627"/>
      <c r="E490" s="210"/>
      <c r="F490" s="210"/>
      <c r="G490" s="210"/>
      <c r="H490" s="210"/>
      <c r="I490" s="684"/>
      <c r="J490" s="685"/>
      <c r="K490" s="685"/>
      <c r="L490" s="685"/>
      <c r="M490" s="686"/>
      <c r="N490" s="210"/>
      <c r="O490" s="210"/>
      <c r="P490" s="210"/>
      <c r="Q490" s="210"/>
      <c r="R490" s="210"/>
      <c r="S490" s="210"/>
      <c r="T490" s="210"/>
      <c r="U490" s="210"/>
      <c r="V490" s="210"/>
      <c r="W490" s="210"/>
      <c r="X490" s="210"/>
      <c r="Y490" s="210"/>
      <c r="Z490" s="210"/>
    </row>
    <row r="491" ht="12.75" customHeight="1">
      <c r="A491" s="625"/>
      <c r="B491" s="625"/>
      <c r="C491" s="625"/>
      <c r="D491" s="627"/>
      <c r="E491" s="210"/>
      <c r="F491" s="210"/>
      <c r="G491" s="210"/>
      <c r="H491" s="210"/>
      <c r="I491" s="684"/>
      <c r="J491" s="685"/>
      <c r="K491" s="685"/>
      <c r="L491" s="685"/>
      <c r="M491" s="686"/>
      <c r="N491" s="210"/>
      <c r="O491" s="210"/>
      <c r="P491" s="210"/>
      <c r="Q491" s="210"/>
      <c r="R491" s="210"/>
      <c r="S491" s="210"/>
      <c r="T491" s="210"/>
      <c r="U491" s="210"/>
      <c r="V491" s="210"/>
      <c r="W491" s="210"/>
      <c r="X491" s="210"/>
      <c r="Y491" s="210"/>
      <c r="Z491" s="210"/>
    </row>
    <row r="492" ht="12.75" customHeight="1">
      <c r="A492" s="625"/>
      <c r="B492" s="625"/>
      <c r="C492" s="625"/>
      <c r="D492" s="627"/>
      <c r="E492" s="210"/>
      <c r="F492" s="210"/>
      <c r="G492" s="210"/>
      <c r="H492" s="210"/>
      <c r="I492" s="684"/>
      <c r="J492" s="685"/>
      <c r="K492" s="685"/>
      <c r="L492" s="685"/>
      <c r="M492" s="686"/>
      <c r="N492" s="210"/>
      <c r="O492" s="210"/>
      <c r="P492" s="210"/>
      <c r="Q492" s="210"/>
      <c r="R492" s="210"/>
      <c r="S492" s="210"/>
      <c r="T492" s="210"/>
      <c r="U492" s="210"/>
      <c r="V492" s="210"/>
      <c r="W492" s="210"/>
      <c r="X492" s="210"/>
      <c r="Y492" s="210"/>
      <c r="Z492" s="210"/>
    </row>
    <row r="493" ht="12.75" customHeight="1">
      <c r="A493" s="625"/>
      <c r="B493" s="625"/>
      <c r="C493" s="625"/>
      <c r="D493" s="627"/>
      <c r="E493" s="210"/>
      <c r="F493" s="210"/>
      <c r="G493" s="210"/>
      <c r="H493" s="210"/>
      <c r="I493" s="684"/>
      <c r="J493" s="685"/>
      <c r="K493" s="685"/>
      <c r="L493" s="685"/>
      <c r="M493" s="686"/>
      <c r="N493" s="210"/>
      <c r="O493" s="210"/>
      <c r="P493" s="210"/>
      <c r="Q493" s="210"/>
      <c r="R493" s="210"/>
      <c r="S493" s="210"/>
      <c r="T493" s="210"/>
      <c r="U493" s="210"/>
      <c r="V493" s="210"/>
      <c r="W493" s="210"/>
      <c r="X493" s="210"/>
      <c r="Y493" s="210"/>
      <c r="Z493" s="210"/>
    </row>
    <row r="494" ht="12.75" customHeight="1">
      <c r="A494" s="625"/>
      <c r="B494" s="625"/>
      <c r="C494" s="625"/>
      <c r="D494" s="627"/>
      <c r="E494" s="210"/>
      <c r="F494" s="210"/>
      <c r="G494" s="210"/>
      <c r="H494" s="210"/>
      <c r="I494" s="684"/>
      <c r="J494" s="685"/>
      <c r="K494" s="685"/>
      <c r="L494" s="685"/>
      <c r="M494" s="686"/>
      <c r="N494" s="210"/>
      <c r="O494" s="210"/>
      <c r="P494" s="210"/>
      <c r="Q494" s="210"/>
      <c r="R494" s="210"/>
      <c r="S494" s="210"/>
      <c r="T494" s="210"/>
      <c r="U494" s="210"/>
      <c r="V494" s="210"/>
      <c r="W494" s="210"/>
      <c r="X494" s="210"/>
      <c r="Y494" s="210"/>
      <c r="Z494" s="210"/>
    </row>
    <row r="495" ht="12.75" customHeight="1">
      <c r="A495" s="625"/>
      <c r="B495" s="625"/>
      <c r="C495" s="625"/>
      <c r="D495" s="627"/>
      <c r="E495" s="210"/>
      <c r="F495" s="210"/>
      <c r="G495" s="210"/>
      <c r="H495" s="210"/>
      <c r="I495" s="684"/>
      <c r="J495" s="685"/>
      <c r="K495" s="685"/>
      <c r="L495" s="685"/>
      <c r="M495" s="686"/>
      <c r="N495" s="210"/>
      <c r="O495" s="210"/>
      <c r="P495" s="210"/>
      <c r="Q495" s="210"/>
      <c r="R495" s="210"/>
      <c r="S495" s="210"/>
      <c r="T495" s="210"/>
      <c r="U495" s="210"/>
      <c r="V495" s="210"/>
      <c r="W495" s="210"/>
      <c r="X495" s="210"/>
      <c r="Y495" s="210"/>
      <c r="Z495" s="210"/>
    </row>
    <row r="496" ht="12.75" customHeight="1">
      <c r="A496" s="625"/>
      <c r="B496" s="625"/>
      <c r="C496" s="625"/>
      <c r="D496" s="627"/>
      <c r="E496" s="210"/>
      <c r="F496" s="210"/>
      <c r="G496" s="210"/>
      <c r="H496" s="210"/>
      <c r="I496" s="684"/>
      <c r="J496" s="685"/>
      <c r="K496" s="685"/>
      <c r="L496" s="685"/>
      <c r="M496" s="686"/>
      <c r="N496" s="210"/>
      <c r="O496" s="210"/>
      <c r="P496" s="210"/>
      <c r="Q496" s="210"/>
      <c r="R496" s="210"/>
      <c r="S496" s="210"/>
      <c r="T496" s="210"/>
      <c r="U496" s="210"/>
      <c r="V496" s="210"/>
      <c r="W496" s="210"/>
      <c r="X496" s="210"/>
      <c r="Y496" s="210"/>
      <c r="Z496" s="210"/>
    </row>
    <row r="497" ht="12.75" customHeight="1">
      <c r="A497" s="625"/>
      <c r="B497" s="625"/>
      <c r="C497" s="625"/>
      <c r="D497" s="627"/>
      <c r="E497" s="210"/>
      <c r="F497" s="210"/>
      <c r="G497" s="210"/>
      <c r="H497" s="210"/>
      <c r="I497" s="684"/>
      <c r="J497" s="685"/>
      <c r="K497" s="685"/>
      <c r="L497" s="685"/>
      <c r="M497" s="686"/>
      <c r="N497" s="210"/>
      <c r="O497" s="210"/>
      <c r="P497" s="210"/>
      <c r="Q497" s="210"/>
      <c r="R497" s="210"/>
      <c r="S497" s="210"/>
      <c r="T497" s="210"/>
      <c r="U497" s="210"/>
      <c r="V497" s="210"/>
      <c r="W497" s="210"/>
      <c r="X497" s="210"/>
      <c r="Y497" s="210"/>
      <c r="Z497" s="210"/>
    </row>
    <row r="498" ht="12.75" customHeight="1">
      <c r="A498" s="625"/>
      <c r="B498" s="625"/>
      <c r="C498" s="625"/>
      <c r="D498" s="627"/>
      <c r="E498" s="210"/>
      <c r="F498" s="210"/>
      <c r="G498" s="210"/>
      <c r="H498" s="210"/>
      <c r="I498" s="684"/>
      <c r="J498" s="685"/>
      <c r="K498" s="685"/>
      <c r="L498" s="685"/>
      <c r="M498" s="686"/>
      <c r="N498" s="210"/>
      <c r="O498" s="210"/>
      <c r="P498" s="210"/>
      <c r="Q498" s="210"/>
      <c r="R498" s="210"/>
      <c r="S498" s="210"/>
      <c r="T498" s="210"/>
      <c r="U498" s="210"/>
      <c r="V498" s="210"/>
      <c r="W498" s="210"/>
      <c r="X498" s="210"/>
      <c r="Y498" s="210"/>
      <c r="Z498" s="210"/>
    </row>
    <row r="499" ht="12.75" customHeight="1">
      <c r="A499" s="625"/>
      <c r="B499" s="625"/>
      <c r="C499" s="625"/>
      <c r="D499" s="627"/>
      <c r="E499" s="210"/>
      <c r="F499" s="210"/>
      <c r="G499" s="210"/>
      <c r="H499" s="210"/>
      <c r="I499" s="684"/>
      <c r="J499" s="685"/>
      <c r="K499" s="685"/>
      <c r="L499" s="685"/>
      <c r="M499" s="686"/>
      <c r="N499" s="210"/>
      <c r="O499" s="210"/>
      <c r="P499" s="210"/>
      <c r="Q499" s="210"/>
      <c r="R499" s="210"/>
      <c r="S499" s="210"/>
      <c r="T499" s="210"/>
      <c r="U499" s="210"/>
      <c r="V499" s="210"/>
      <c r="W499" s="210"/>
      <c r="X499" s="210"/>
      <c r="Y499" s="210"/>
      <c r="Z499" s="210"/>
    </row>
    <row r="500" ht="12.75" customHeight="1">
      <c r="A500" s="625"/>
      <c r="B500" s="625"/>
      <c r="C500" s="625"/>
      <c r="D500" s="627"/>
      <c r="E500" s="210"/>
      <c r="F500" s="210"/>
      <c r="G500" s="210"/>
      <c r="H500" s="210"/>
      <c r="I500" s="684"/>
      <c r="J500" s="685"/>
      <c r="K500" s="685"/>
      <c r="L500" s="685"/>
      <c r="M500" s="686"/>
      <c r="N500" s="210"/>
      <c r="O500" s="210"/>
      <c r="P500" s="210"/>
      <c r="Q500" s="210"/>
      <c r="R500" s="210"/>
      <c r="S500" s="210"/>
      <c r="T500" s="210"/>
      <c r="U500" s="210"/>
      <c r="V500" s="210"/>
      <c r="W500" s="210"/>
      <c r="X500" s="210"/>
      <c r="Y500" s="210"/>
      <c r="Z500" s="210"/>
    </row>
    <row r="501" ht="12.75" customHeight="1">
      <c r="A501" s="625"/>
      <c r="B501" s="625"/>
      <c r="C501" s="625"/>
      <c r="D501" s="627"/>
      <c r="E501" s="210"/>
      <c r="F501" s="210"/>
      <c r="G501" s="210"/>
      <c r="H501" s="210"/>
      <c r="I501" s="684"/>
      <c r="J501" s="685"/>
      <c r="K501" s="685"/>
      <c r="L501" s="685"/>
      <c r="M501" s="686"/>
      <c r="N501" s="210"/>
      <c r="O501" s="210"/>
      <c r="P501" s="210"/>
      <c r="Q501" s="210"/>
      <c r="R501" s="210"/>
      <c r="S501" s="210"/>
      <c r="T501" s="210"/>
      <c r="U501" s="210"/>
      <c r="V501" s="210"/>
      <c r="W501" s="210"/>
      <c r="X501" s="210"/>
      <c r="Y501" s="210"/>
      <c r="Z501" s="210"/>
    </row>
    <row r="502" ht="12.75" customHeight="1">
      <c r="A502" s="625"/>
      <c r="B502" s="625"/>
      <c r="C502" s="625"/>
      <c r="D502" s="627"/>
      <c r="E502" s="210"/>
      <c r="F502" s="210"/>
      <c r="G502" s="210"/>
      <c r="H502" s="210"/>
      <c r="I502" s="684"/>
      <c r="J502" s="685"/>
      <c r="K502" s="685"/>
      <c r="L502" s="685"/>
      <c r="M502" s="686"/>
      <c r="N502" s="210"/>
      <c r="O502" s="210"/>
      <c r="P502" s="210"/>
      <c r="Q502" s="210"/>
      <c r="R502" s="210"/>
      <c r="S502" s="210"/>
      <c r="T502" s="210"/>
      <c r="U502" s="210"/>
      <c r="V502" s="210"/>
      <c r="W502" s="210"/>
      <c r="X502" s="210"/>
      <c r="Y502" s="210"/>
      <c r="Z502" s="210"/>
    </row>
    <row r="503" ht="12.75" customHeight="1">
      <c r="A503" s="625"/>
      <c r="B503" s="625"/>
      <c r="C503" s="625"/>
      <c r="D503" s="627"/>
      <c r="E503" s="210"/>
      <c r="F503" s="210"/>
      <c r="G503" s="210"/>
      <c r="H503" s="210"/>
      <c r="I503" s="684"/>
      <c r="J503" s="685"/>
      <c r="K503" s="685"/>
      <c r="L503" s="685"/>
      <c r="M503" s="686"/>
      <c r="N503" s="210"/>
      <c r="O503" s="210"/>
      <c r="P503" s="210"/>
      <c r="Q503" s="210"/>
      <c r="R503" s="210"/>
      <c r="S503" s="210"/>
      <c r="T503" s="210"/>
      <c r="U503" s="210"/>
      <c r="V503" s="210"/>
      <c r="W503" s="210"/>
      <c r="X503" s="210"/>
      <c r="Y503" s="210"/>
      <c r="Z503" s="210"/>
    </row>
    <row r="504" ht="12.75" customHeight="1">
      <c r="A504" s="625"/>
      <c r="B504" s="625"/>
      <c r="C504" s="625"/>
      <c r="D504" s="627"/>
      <c r="E504" s="210"/>
      <c r="F504" s="210"/>
      <c r="G504" s="210"/>
      <c r="H504" s="210"/>
      <c r="I504" s="684"/>
      <c r="J504" s="685"/>
      <c r="K504" s="685"/>
      <c r="L504" s="685"/>
      <c r="M504" s="686"/>
      <c r="N504" s="210"/>
      <c r="O504" s="210"/>
      <c r="P504" s="210"/>
      <c r="Q504" s="210"/>
      <c r="R504" s="210"/>
      <c r="S504" s="210"/>
      <c r="T504" s="210"/>
      <c r="U504" s="210"/>
      <c r="V504" s="210"/>
      <c r="W504" s="210"/>
      <c r="X504" s="210"/>
      <c r="Y504" s="210"/>
      <c r="Z504" s="210"/>
    </row>
    <row r="505" ht="12.75" customHeight="1">
      <c r="A505" s="625"/>
      <c r="B505" s="625"/>
      <c r="C505" s="625"/>
      <c r="D505" s="627"/>
      <c r="E505" s="210"/>
      <c r="F505" s="210"/>
      <c r="G505" s="210"/>
      <c r="H505" s="210"/>
      <c r="I505" s="684"/>
      <c r="J505" s="685"/>
      <c r="K505" s="685"/>
      <c r="L505" s="685"/>
      <c r="M505" s="686"/>
      <c r="N505" s="210"/>
      <c r="O505" s="210"/>
      <c r="P505" s="210"/>
      <c r="Q505" s="210"/>
      <c r="R505" s="210"/>
      <c r="S505" s="210"/>
      <c r="T505" s="210"/>
      <c r="U505" s="210"/>
      <c r="V505" s="210"/>
      <c r="W505" s="210"/>
      <c r="X505" s="210"/>
      <c r="Y505" s="210"/>
      <c r="Z505" s="210"/>
    </row>
    <row r="506" ht="12.75" customHeight="1">
      <c r="A506" s="625"/>
      <c r="B506" s="625"/>
      <c r="C506" s="625"/>
      <c r="D506" s="627"/>
      <c r="E506" s="210"/>
      <c r="F506" s="210"/>
      <c r="G506" s="210"/>
      <c r="H506" s="210"/>
      <c r="I506" s="684"/>
      <c r="J506" s="685"/>
      <c r="K506" s="685"/>
      <c r="L506" s="685"/>
      <c r="M506" s="686"/>
      <c r="N506" s="210"/>
      <c r="O506" s="210"/>
      <c r="P506" s="210"/>
      <c r="Q506" s="210"/>
      <c r="R506" s="210"/>
      <c r="S506" s="210"/>
      <c r="T506" s="210"/>
      <c r="U506" s="210"/>
      <c r="V506" s="210"/>
      <c r="W506" s="210"/>
      <c r="X506" s="210"/>
      <c r="Y506" s="210"/>
      <c r="Z506" s="210"/>
    </row>
    <row r="507" ht="12.75" customHeight="1">
      <c r="A507" s="625"/>
      <c r="B507" s="625"/>
      <c r="C507" s="625"/>
      <c r="D507" s="627"/>
      <c r="E507" s="210"/>
      <c r="F507" s="210"/>
      <c r="G507" s="210"/>
      <c r="H507" s="210"/>
      <c r="I507" s="684"/>
      <c r="J507" s="685"/>
      <c r="K507" s="685"/>
      <c r="L507" s="685"/>
      <c r="M507" s="686"/>
      <c r="N507" s="210"/>
      <c r="O507" s="210"/>
      <c r="P507" s="210"/>
      <c r="Q507" s="210"/>
      <c r="R507" s="210"/>
      <c r="S507" s="210"/>
      <c r="T507" s="210"/>
      <c r="U507" s="210"/>
      <c r="V507" s="210"/>
      <c r="W507" s="210"/>
      <c r="X507" s="210"/>
      <c r="Y507" s="210"/>
      <c r="Z507" s="210"/>
    </row>
    <row r="508" ht="12.75" customHeight="1">
      <c r="A508" s="625"/>
      <c r="B508" s="625"/>
      <c r="C508" s="625"/>
      <c r="D508" s="627"/>
      <c r="E508" s="210"/>
      <c r="F508" s="210"/>
      <c r="G508" s="210"/>
      <c r="H508" s="210"/>
      <c r="I508" s="684"/>
      <c r="J508" s="685"/>
      <c r="K508" s="685"/>
      <c r="L508" s="685"/>
      <c r="M508" s="686"/>
      <c r="N508" s="210"/>
      <c r="O508" s="210"/>
      <c r="P508" s="210"/>
      <c r="Q508" s="210"/>
      <c r="R508" s="210"/>
      <c r="S508" s="210"/>
      <c r="T508" s="210"/>
      <c r="U508" s="210"/>
      <c r="V508" s="210"/>
      <c r="W508" s="210"/>
      <c r="X508" s="210"/>
      <c r="Y508" s="210"/>
      <c r="Z508" s="210"/>
    </row>
    <row r="509" ht="12.75" customHeight="1">
      <c r="A509" s="625"/>
      <c r="B509" s="625"/>
      <c r="C509" s="625"/>
      <c r="D509" s="627"/>
      <c r="E509" s="210"/>
      <c r="F509" s="210"/>
      <c r="G509" s="210"/>
      <c r="H509" s="210"/>
      <c r="I509" s="684"/>
      <c r="J509" s="685"/>
      <c r="K509" s="685"/>
      <c r="L509" s="685"/>
      <c r="M509" s="686"/>
      <c r="N509" s="210"/>
      <c r="O509" s="210"/>
      <c r="P509" s="210"/>
      <c r="Q509" s="210"/>
      <c r="R509" s="210"/>
      <c r="S509" s="210"/>
      <c r="T509" s="210"/>
      <c r="U509" s="210"/>
      <c r="V509" s="210"/>
      <c r="W509" s="210"/>
      <c r="X509" s="210"/>
      <c r="Y509" s="210"/>
      <c r="Z509" s="210"/>
    </row>
    <row r="510" ht="12.75" customHeight="1">
      <c r="A510" s="625"/>
      <c r="B510" s="625"/>
      <c r="C510" s="625"/>
      <c r="D510" s="627"/>
      <c r="E510" s="210"/>
      <c r="F510" s="210"/>
      <c r="G510" s="210"/>
      <c r="H510" s="210"/>
      <c r="I510" s="684"/>
      <c r="J510" s="685"/>
      <c r="K510" s="685"/>
      <c r="L510" s="685"/>
      <c r="M510" s="686"/>
      <c r="N510" s="210"/>
      <c r="O510" s="210"/>
      <c r="P510" s="210"/>
      <c r="Q510" s="210"/>
      <c r="R510" s="210"/>
      <c r="S510" s="210"/>
      <c r="T510" s="210"/>
      <c r="U510" s="210"/>
      <c r="V510" s="210"/>
      <c r="W510" s="210"/>
      <c r="X510" s="210"/>
      <c r="Y510" s="210"/>
      <c r="Z510" s="210"/>
    </row>
    <row r="511" ht="12.75" customHeight="1">
      <c r="A511" s="625"/>
      <c r="B511" s="625"/>
      <c r="C511" s="625"/>
      <c r="D511" s="627"/>
      <c r="E511" s="210"/>
      <c r="F511" s="210"/>
      <c r="G511" s="210"/>
      <c r="H511" s="210"/>
      <c r="I511" s="684"/>
      <c r="J511" s="685"/>
      <c r="K511" s="685"/>
      <c r="L511" s="685"/>
      <c r="M511" s="686"/>
      <c r="N511" s="210"/>
      <c r="O511" s="210"/>
      <c r="P511" s="210"/>
      <c r="Q511" s="210"/>
      <c r="R511" s="210"/>
      <c r="S511" s="210"/>
      <c r="T511" s="210"/>
      <c r="U511" s="210"/>
      <c r="V511" s="210"/>
      <c r="W511" s="210"/>
      <c r="X511" s="210"/>
      <c r="Y511" s="210"/>
      <c r="Z511" s="210"/>
    </row>
    <row r="512" ht="12.75" customHeight="1">
      <c r="A512" s="625"/>
      <c r="B512" s="625"/>
      <c r="C512" s="625"/>
      <c r="D512" s="627"/>
      <c r="E512" s="210"/>
      <c r="F512" s="210"/>
      <c r="G512" s="210"/>
      <c r="H512" s="210"/>
      <c r="I512" s="684"/>
      <c r="J512" s="685"/>
      <c r="K512" s="685"/>
      <c r="L512" s="685"/>
      <c r="M512" s="686"/>
      <c r="N512" s="210"/>
      <c r="O512" s="210"/>
      <c r="P512" s="210"/>
      <c r="Q512" s="210"/>
      <c r="R512" s="210"/>
      <c r="S512" s="210"/>
      <c r="T512" s="210"/>
      <c r="U512" s="210"/>
      <c r="V512" s="210"/>
      <c r="W512" s="210"/>
      <c r="X512" s="210"/>
      <c r="Y512" s="210"/>
      <c r="Z512" s="210"/>
    </row>
    <row r="513" ht="12.75" customHeight="1">
      <c r="A513" s="625"/>
      <c r="B513" s="625"/>
      <c r="C513" s="625"/>
      <c r="D513" s="627"/>
      <c r="E513" s="210"/>
      <c r="F513" s="210"/>
      <c r="G513" s="210"/>
      <c r="H513" s="210"/>
      <c r="I513" s="684"/>
      <c r="J513" s="685"/>
      <c r="K513" s="685"/>
      <c r="L513" s="685"/>
      <c r="M513" s="686"/>
      <c r="N513" s="210"/>
      <c r="O513" s="210"/>
      <c r="P513" s="210"/>
      <c r="Q513" s="210"/>
      <c r="R513" s="210"/>
      <c r="S513" s="210"/>
      <c r="T513" s="210"/>
      <c r="U513" s="210"/>
      <c r="V513" s="210"/>
      <c r="W513" s="210"/>
      <c r="X513" s="210"/>
      <c r="Y513" s="210"/>
      <c r="Z513" s="210"/>
    </row>
    <row r="514" ht="12.75" customHeight="1">
      <c r="A514" s="625"/>
      <c r="B514" s="625"/>
      <c r="C514" s="625"/>
      <c r="D514" s="627"/>
      <c r="E514" s="210"/>
      <c r="F514" s="210"/>
      <c r="G514" s="210"/>
      <c r="H514" s="210"/>
      <c r="I514" s="684"/>
      <c r="J514" s="685"/>
      <c r="K514" s="685"/>
      <c r="L514" s="685"/>
      <c r="M514" s="686"/>
      <c r="N514" s="210"/>
      <c r="O514" s="210"/>
      <c r="P514" s="210"/>
      <c r="Q514" s="210"/>
      <c r="R514" s="210"/>
      <c r="S514" s="210"/>
      <c r="T514" s="210"/>
      <c r="U514" s="210"/>
      <c r="V514" s="210"/>
      <c r="W514" s="210"/>
      <c r="X514" s="210"/>
      <c r="Y514" s="210"/>
      <c r="Z514" s="210"/>
    </row>
    <row r="515" ht="12.75" customHeight="1">
      <c r="A515" s="625"/>
      <c r="B515" s="625"/>
      <c r="C515" s="625"/>
      <c r="D515" s="627"/>
      <c r="E515" s="210"/>
      <c r="F515" s="210"/>
      <c r="G515" s="210"/>
      <c r="H515" s="210"/>
      <c r="I515" s="684"/>
      <c r="J515" s="685"/>
      <c r="K515" s="685"/>
      <c r="L515" s="685"/>
      <c r="M515" s="686"/>
      <c r="N515" s="210"/>
      <c r="O515" s="210"/>
      <c r="P515" s="210"/>
      <c r="Q515" s="210"/>
      <c r="R515" s="210"/>
      <c r="S515" s="210"/>
      <c r="T515" s="210"/>
      <c r="U515" s="210"/>
      <c r="V515" s="210"/>
      <c r="W515" s="210"/>
      <c r="X515" s="210"/>
      <c r="Y515" s="210"/>
      <c r="Z515" s="210"/>
    </row>
    <row r="516" ht="12.75" customHeight="1">
      <c r="A516" s="625"/>
      <c r="B516" s="625"/>
      <c r="C516" s="625"/>
      <c r="D516" s="627"/>
      <c r="E516" s="210"/>
      <c r="F516" s="210"/>
      <c r="G516" s="210"/>
      <c r="H516" s="210"/>
      <c r="I516" s="684"/>
      <c r="J516" s="685"/>
      <c r="K516" s="685"/>
      <c r="L516" s="685"/>
      <c r="M516" s="686"/>
      <c r="N516" s="210"/>
      <c r="O516" s="210"/>
      <c r="P516" s="210"/>
      <c r="Q516" s="210"/>
      <c r="R516" s="210"/>
      <c r="S516" s="210"/>
      <c r="T516" s="210"/>
      <c r="U516" s="210"/>
      <c r="V516" s="210"/>
      <c r="W516" s="210"/>
      <c r="X516" s="210"/>
      <c r="Y516" s="210"/>
      <c r="Z516" s="210"/>
    </row>
    <row r="517" ht="12.75" customHeight="1">
      <c r="A517" s="625"/>
      <c r="B517" s="625"/>
      <c r="C517" s="625"/>
      <c r="D517" s="627"/>
      <c r="E517" s="210"/>
      <c r="F517" s="210"/>
      <c r="G517" s="210"/>
      <c r="H517" s="210"/>
      <c r="I517" s="684"/>
      <c r="J517" s="685"/>
      <c r="K517" s="685"/>
      <c r="L517" s="685"/>
      <c r="M517" s="686"/>
      <c r="N517" s="210"/>
      <c r="O517" s="210"/>
      <c r="P517" s="210"/>
      <c r="Q517" s="210"/>
      <c r="R517" s="210"/>
      <c r="S517" s="210"/>
      <c r="T517" s="210"/>
      <c r="U517" s="210"/>
      <c r="V517" s="210"/>
      <c r="W517" s="210"/>
      <c r="X517" s="210"/>
      <c r="Y517" s="210"/>
      <c r="Z517" s="210"/>
    </row>
    <row r="518" ht="12.75" customHeight="1">
      <c r="A518" s="625"/>
      <c r="B518" s="625"/>
      <c r="C518" s="625"/>
      <c r="D518" s="627"/>
      <c r="E518" s="210"/>
      <c r="F518" s="210"/>
      <c r="G518" s="210"/>
      <c r="H518" s="210"/>
      <c r="I518" s="684"/>
      <c r="J518" s="685"/>
      <c r="K518" s="685"/>
      <c r="L518" s="685"/>
      <c r="M518" s="686"/>
      <c r="N518" s="210"/>
      <c r="O518" s="210"/>
      <c r="P518" s="210"/>
      <c r="Q518" s="210"/>
      <c r="R518" s="210"/>
      <c r="S518" s="210"/>
      <c r="T518" s="210"/>
      <c r="U518" s="210"/>
      <c r="V518" s="210"/>
      <c r="W518" s="210"/>
      <c r="X518" s="210"/>
      <c r="Y518" s="210"/>
      <c r="Z518" s="210"/>
    </row>
    <row r="519" ht="12.75" customHeight="1">
      <c r="A519" s="625"/>
      <c r="B519" s="625"/>
      <c r="C519" s="625"/>
      <c r="D519" s="627"/>
      <c r="E519" s="210"/>
      <c r="F519" s="210"/>
      <c r="G519" s="210"/>
      <c r="H519" s="210"/>
      <c r="I519" s="684"/>
      <c r="J519" s="685"/>
      <c r="K519" s="685"/>
      <c r="L519" s="685"/>
      <c r="M519" s="686"/>
      <c r="N519" s="210"/>
      <c r="O519" s="210"/>
      <c r="P519" s="210"/>
      <c r="Q519" s="210"/>
      <c r="R519" s="210"/>
      <c r="S519" s="210"/>
      <c r="T519" s="210"/>
      <c r="U519" s="210"/>
      <c r="V519" s="210"/>
      <c r="W519" s="210"/>
      <c r="X519" s="210"/>
      <c r="Y519" s="210"/>
      <c r="Z519" s="210"/>
    </row>
    <row r="520" ht="12.75" customHeight="1">
      <c r="A520" s="625"/>
      <c r="B520" s="625"/>
      <c r="C520" s="625"/>
      <c r="D520" s="627"/>
      <c r="E520" s="210"/>
      <c r="F520" s="210"/>
      <c r="G520" s="210"/>
      <c r="H520" s="210"/>
      <c r="I520" s="684"/>
      <c r="J520" s="685"/>
      <c r="K520" s="685"/>
      <c r="L520" s="685"/>
      <c r="M520" s="686"/>
      <c r="N520" s="210"/>
      <c r="O520" s="210"/>
      <c r="P520" s="210"/>
      <c r="Q520" s="210"/>
      <c r="R520" s="210"/>
      <c r="S520" s="210"/>
      <c r="T520" s="210"/>
      <c r="U520" s="210"/>
      <c r="V520" s="210"/>
      <c r="W520" s="210"/>
      <c r="X520" s="210"/>
      <c r="Y520" s="210"/>
      <c r="Z520" s="210"/>
    </row>
    <row r="521" ht="12.75" customHeight="1">
      <c r="A521" s="625"/>
      <c r="B521" s="625"/>
      <c r="C521" s="625"/>
      <c r="D521" s="627"/>
      <c r="E521" s="210"/>
      <c r="F521" s="210"/>
      <c r="G521" s="210"/>
      <c r="H521" s="210"/>
      <c r="I521" s="684"/>
      <c r="J521" s="685"/>
      <c r="K521" s="685"/>
      <c r="L521" s="685"/>
      <c r="M521" s="686"/>
      <c r="N521" s="210"/>
      <c r="O521" s="210"/>
      <c r="P521" s="210"/>
      <c r="Q521" s="210"/>
      <c r="R521" s="210"/>
      <c r="S521" s="210"/>
      <c r="T521" s="210"/>
      <c r="U521" s="210"/>
      <c r="V521" s="210"/>
      <c r="W521" s="210"/>
      <c r="X521" s="210"/>
      <c r="Y521" s="210"/>
      <c r="Z521" s="210"/>
    </row>
    <row r="522" ht="12.75" customHeight="1">
      <c r="A522" s="625"/>
      <c r="B522" s="625"/>
      <c r="C522" s="625"/>
      <c r="D522" s="627"/>
      <c r="E522" s="210"/>
      <c r="F522" s="210"/>
      <c r="G522" s="210"/>
      <c r="H522" s="210"/>
      <c r="I522" s="684"/>
      <c r="J522" s="685"/>
      <c r="K522" s="685"/>
      <c r="L522" s="685"/>
      <c r="M522" s="686"/>
      <c r="N522" s="210"/>
      <c r="O522" s="210"/>
      <c r="P522" s="210"/>
      <c r="Q522" s="210"/>
      <c r="R522" s="210"/>
      <c r="S522" s="210"/>
      <c r="T522" s="210"/>
      <c r="U522" s="210"/>
      <c r="V522" s="210"/>
      <c r="W522" s="210"/>
      <c r="X522" s="210"/>
      <c r="Y522" s="210"/>
      <c r="Z522" s="210"/>
    </row>
    <row r="523" ht="12.75" customHeight="1">
      <c r="A523" s="625"/>
      <c r="B523" s="625"/>
      <c r="C523" s="625"/>
      <c r="D523" s="627"/>
      <c r="E523" s="210"/>
      <c r="F523" s="210"/>
      <c r="G523" s="210"/>
      <c r="H523" s="210"/>
      <c r="I523" s="684"/>
      <c r="J523" s="685"/>
      <c r="K523" s="685"/>
      <c r="L523" s="685"/>
      <c r="M523" s="686"/>
      <c r="N523" s="210"/>
      <c r="O523" s="210"/>
      <c r="P523" s="210"/>
      <c r="Q523" s="210"/>
      <c r="R523" s="210"/>
      <c r="S523" s="210"/>
      <c r="T523" s="210"/>
      <c r="U523" s="210"/>
      <c r="V523" s="210"/>
      <c r="W523" s="210"/>
      <c r="X523" s="210"/>
      <c r="Y523" s="210"/>
      <c r="Z523" s="210"/>
    </row>
    <row r="524" ht="12.75" customHeight="1">
      <c r="A524" s="625"/>
      <c r="B524" s="625"/>
      <c r="C524" s="625"/>
      <c r="D524" s="627"/>
      <c r="E524" s="210"/>
      <c r="F524" s="210"/>
      <c r="G524" s="210"/>
      <c r="H524" s="210"/>
      <c r="I524" s="684"/>
      <c r="J524" s="685"/>
      <c r="K524" s="685"/>
      <c r="L524" s="685"/>
      <c r="M524" s="686"/>
      <c r="N524" s="210"/>
      <c r="O524" s="210"/>
      <c r="P524" s="210"/>
      <c r="Q524" s="210"/>
      <c r="R524" s="210"/>
      <c r="S524" s="210"/>
      <c r="T524" s="210"/>
      <c r="U524" s="210"/>
      <c r="V524" s="210"/>
      <c r="W524" s="210"/>
      <c r="X524" s="210"/>
      <c r="Y524" s="210"/>
      <c r="Z524" s="210"/>
    </row>
    <row r="525" ht="12.75" customHeight="1">
      <c r="A525" s="625"/>
      <c r="B525" s="625"/>
      <c r="C525" s="625"/>
      <c r="D525" s="627"/>
      <c r="E525" s="210"/>
      <c r="F525" s="210"/>
      <c r="G525" s="210"/>
      <c r="H525" s="210"/>
      <c r="I525" s="684"/>
      <c r="J525" s="685"/>
      <c r="K525" s="685"/>
      <c r="L525" s="685"/>
      <c r="M525" s="686"/>
      <c r="N525" s="210"/>
      <c r="O525" s="210"/>
      <c r="P525" s="210"/>
      <c r="Q525" s="210"/>
      <c r="R525" s="210"/>
      <c r="S525" s="210"/>
      <c r="T525" s="210"/>
      <c r="U525" s="210"/>
      <c r="V525" s="210"/>
      <c r="W525" s="210"/>
      <c r="X525" s="210"/>
      <c r="Y525" s="210"/>
      <c r="Z525" s="210"/>
    </row>
    <row r="526" ht="12.75" customHeight="1">
      <c r="A526" s="625"/>
      <c r="B526" s="625"/>
      <c r="C526" s="625"/>
      <c r="D526" s="627"/>
      <c r="E526" s="210"/>
      <c r="F526" s="210"/>
      <c r="G526" s="210"/>
      <c r="H526" s="210"/>
      <c r="I526" s="684"/>
      <c r="J526" s="685"/>
      <c r="K526" s="685"/>
      <c r="L526" s="685"/>
      <c r="M526" s="686"/>
      <c r="N526" s="210"/>
      <c r="O526" s="210"/>
      <c r="P526" s="210"/>
      <c r="Q526" s="210"/>
      <c r="R526" s="210"/>
      <c r="S526" s="210"/>
      <c r="T526" s="210"/>
      <c r="U526" s="210"/>
      <c r="V526" s="210"/>
      <c r="W526" s="210"/>
      <c r="X526" s="210"/>
      <c r="Y526" s="210"/>
      <c r="Z526" s="210"/>
    </row>
    <row r="527" ht="12.75" customHeight="1">
      <c r="A527" s="625"/>
      <c r="B527" s="625"/>
      <c r="C527" s="625"/>
      <c r="D527" s="627"/>
      <c r="E527" s="210"/>
      <c r="F527" s="210"/>
      <c r="G527" s="210"/>
      <c r="H527" s="210"/>
      <c r="I527" s="684"/>
      <c r="J527" s="685"/>
      <c r="K527" s="685"/>
      <c r="L527" s="685"/>
      <c r="M527" s="686"/>
      <c r="N527" s="210"/>
      <c r="O527" s="210"/>
      <c r="P527" s="210"/>
      <c r="Q527" s="210"/>
      <c r="R527" s="210"/>
      <c r="S527" s="210"/>
      <c r="T527" s="210"/>
      <c r="U527" s="210"/>
      <c r="V527" s="210"/>
      <c r="W527" s="210"/>
      <c r="X527" s="210"/>
      <c r="Y527" s="210"/>
      <c r="Z527" s="210"/>
    </row>
    <row r="528" ht="12.75" customHeight="1">
      <c r="A528" s="625"/>
      <c r="B528" s="625"/>
      <c r="C528" s="625"/>
      <c r="D528" s="627"/>
      <c r="E528" s="210"/>
      <c r="F528" s="210"/>
      <c r="G528" s="210"/>
      <c r="H528" s="210"/>
      <c r="I528" s="684"/>
      <c r="J528" s="685"/>
      <c r="K528" s="685"/>
      <c r="L528" s="685"/>
      <c r="M528" s="686"/>
      <c r="N528" s="210"/>
      <c r="O528" s="210"/>
      <c r="P528" s="210"/>
      <c r="Q528" s="210"/>
      <c r="R528" s="210"/>
      <c r="S528" s="210"/>
      <c r="T528" s="210"/>
      <c r="U528" s="210"/>
      <c r="V528" s="210"/>
      <c r="W528" s="210"/>
      <c r="X528" s="210"/>
      <c r="Y528" s="210"/>
      <c r="Z528" s="210"/>
    </row>
    <row r="529" ht="12.75" customHeight="1">
      <c r="A529" s="625"/>
      <c r="B529" s="625"/>
      <c r="C529" s="625"/>
      <c r="D529" s="627"/>
      <c r="E529" s="210"/>
      <c r="F529" s="210"/>
      <c r="G529" s="210"/>
      <c r="H529" s="210"/>
      <c r="I529" s="684"/>
      <c r="J529" s="685"/>
      <c r="K529" s="685"/>
      <c r="L529" s="685"/>
      <c r="M529" s="686"/>
      <c r="N529" s="210"/>
      <c r="O529" s="210"/>
      <c r="P529" s="210"/>
      <c r="Q529" s="210"/>
      <c r="R529" s="210"/>
      <c r="S529" s="210"/>
      <c r="T529" s="210"/>
      <c r="U529" s="210"/>
      <c r="V529" s="210"/>
      <c r="W529" s="210"/>
      <c r="X529" s="210"/>
      <c r="Y529" s="210"/>
      <c r="Z529" s="210"/>
    </row>
    <row r="530" ht="12.75" customHeight="1">
      <c r="A530" s="625"/>
      <c r="B530" s="625"/>
      <c r="C530" s="625"/>
      <c r="D530" s="627"/>
      <c r="E530" s="210"/>
      <c r="F530" s="210"/>
      <c r="G530" s="210"/>
      <c r="H530" s="210"/>
      <c r="I530" s="684"/>
      <c r="J530" s="685"/>
      <c r="K530" s="685"/>
      <c r="L530" s="685"/>
      <c r="M530" s="686"/>
      <c r="N530" s="210"/>
      <c r="O530" s="210"/>
      <c r="P530" s="210"/>
      <c r="Q530" s="210"/>
      <c r="R530" s="210"/>
      <c r="S530" s="210"/>
      <c r="T530" s="210"/>
      <c r="U530" s="210"/>
      <c r="V530" s="210"/>
      <c r="W530" s="210"/>
      <c r="X530" s="210"/>
      <c r="Y530" s="210"/>
      <c r="Z530" s="210"/>
    </row>
    <row r="531" ht="12.75" customHeight="1">
      <c r="A531" s="625"/>
      <c r="B531" s="625"/>
      <c r="C531" s="625"/>
      <c r="D531" s="627"/>
      <c r="E531" s="210"/>
      <c r="F531" s="210"/>
      <c r="G531" s="210"/>
      <c r="H531" s="210"/>
      <c r="I531" s="684"/>
      <c r="J531" s="685"/>
      <c r="K531" s="685"/>
      <c r="L531" s="685"/>
      <c r="M531" s="686"/>
      <c r="N531" s="210"/>
      <c r="O531" s="210"/>
      <c r="P531" s="210"/>
      <c r="Q531" s="210"/>
      <c r="R531" s="210"/>
      <c r="S531" s="210"/>
      <c r="T531" s="210"/>
      <c r="U531" s="210"/>
      <c r="V531" s="210"/>
      <c r="W531" s="210"/>
      <c r="X531" s="210"/>
      <c r="Y531" s="210"/>
      <c r="Z531" s="210"/>
    </row>
    <row r="532" ht="12.75" customHeight="1">
      <c r="A532" s="625"/>
      <c r="B532" s="625"/>
      <c r="C532" s="625"/>
      <c r="D532" s="627"/>
      <c r="E532" s="210"/>
      <c r="F532" s="210"/>
      <c r="G532" s="210"/>
      <c r="H532" s="210"/>
      <c r="I532" s="684"/>
      <c r="J532" s="685"/>
      <c r="K532" s="685"/>
      <c r="L532" s="685"/>
      <c r="M532" s="686"/>
      <c r="N532" s="210"/>
      <c r="O532" s="210"/>
      <c r="P532" s="210"/>
      <c r="Q532" s="210"/>
      <c r="R532" s="210"/>
      <c r="S532" s="210"/>
      <c r="T532" s="210"/>
      <c r="U532" s="210"/>
      <c r="V532" s="210"/>
      <c r="W532" s="210"/>
      <c r="X532" s="210"/>
      <c r="Y532" s="210"/>
      <c r="Z532" s="210"/>
    </row>
    <row r="533" ht="12.75" customHeight="1">
      <c r="A533" s="625"/>
      <c r="B533" s="625"/>
      <c r="C533" s="625"/>
      <c r="D533" s="627"/>
      <c r="E533" s="210"/>
      <c r="F533" s="210"/>
      <c r="G533" s="210"/>
      <c r="H533" s="210"/>
      <c r="I533" s="684"/>
      <c r="J533" s="685"/>
      <c r="K533" s="685"/>
      <c r="L533" s="685"/>
      <c r="M533" s="686"/>
      <c r="N533" s="210"/>
      <c r="O533" s="210"/>
      <c r="P533" s="210"/>
      <c r="Q533" s="210"/>
      <c r="R533" s="210"/>
      <c r="S533" s="210"/>
      <c r="T533" s="210"/>
      <c r="U533" s="210"/>
      <c r="V533" s="210"/>
      <c r="W533" s="210"/>
      <c r="X533" s="210"/>
      <c r="Y533" s="210"/>
      <c r="Z533" s="210"/>
    </row>
    <row r="534" ht="12.75" customHeight="1">
      <c r="A534" s="625"/>
      <c r="B534" s="625"/>
      <c r="C534" s="625"/>
      <c r="D534" s="627"/>
      <c r="E534" s="210"/>
      <c r="F534" s="210"/>
      <c r="G534" s="210"/>
      <c r="H534" s="210"/>
      <c r="I534" s="684"/>
      <c r="J534" s="685"/>
      <c r="K534" s="685"/>
      <c r="L534" s="685"/>
      <c r="M534" s="686"/>
      <c r="N534" s="210"/>
      <c r="O534" s="210"/>
      <c r="P534" s="210"/>
      <c r="Q534" s="210"/>
      <c r="R534" s="210"/>
      <c r="S534" s="210"/>
      <c r="T534" s="210"/>
      <c r="U534" s="210"/>
      <c r="V534" s="210"/>
      <c r="W534" s="210"/>
      <c r="X534" s="210"/>
      <c r="Y534" s="210"/>
      <c r="Z534" s="210"/>
    </row>
    <row r="535" ht="12.75" customHeight="1">
      <c r="A535" s="625"/>
      <c r="B535" s="625"/>
      <c r="C535" s="625"/>
      <c r="D535" s="627"/>
      <c r="E535" s="210"/>
      <c r="F535" s="210"/>
      <c r="G535" s="210"/>
      <c r="H535" s="210"/>
      <c r="I535" s="684"/>
      <c r="J535" s="685"/>
      <c r="K535" s="685"/>
      <c r="L535" s="685"/>
      <c r="M535" s="686"/>
      <c r="N535" s="210"/>
      <c r="O535" s="210"/>
      <c r="P535" s="210"/>
      <c r="Q535" s="210"/>
      <c r="R535" s="210"/>
      <c r="S535" s="210"/>
      <c r="T535" s="210"/>
      <c r="U535" s="210"/>
      <c r="V535" s="210"/>
      <c r="W535" s="210"/>
      <c r="X535" s="210"/>
      <c r="Y535" s="210"/>
      <c r="Z535" s="210"/>
    </row>
    <row r="536" ht="12.75" customHeight="1">
      <c r="A536" s="625"/>
      <c r="B536" s="625"/>
      <c r="C536" s="625"/>
      <c r="D536" s="627"/>
      <c r="E536" s="210"/>
      <c r="F536" s="210"/>
      <c r="G536" s="210"/>
      <c r="H536" s="210"/>
      <c r="I536" s="684"/>
      <c r="J536" s="685"/>
      <c r="K536" s="685"/>
      <c r="L536" s="685"/>
      <c r="M536" s="686"/>
      <c r="N536" s="210"/>
      <c r="O536" s="210"/>
      <c r="P536" s="210"/>
      <c r="Q536" s="210"/>
      <c r="R536" s="210"/>
      <c r="S536" s="210"/>
      <c r="T536" s="210"/>
      <c r="U536" s="210"/>
      <c r="V536" s="210"/>
      <c r="W536" s="210"/>
      <c r="X536" s="210"/>
      <c r="Y536" s="210"/>
      <c r="Z536" s="210"/>
    </row>
    <row r="537" ht="12.75" customHeight="1">
      <c r="A537" s="625"/>
      <c r="B537" s="625"/>
      <c r="C537" s="625"/>
      <c r="D537" s="627"/>
      <c r="E537" s="210"/>
      <c r="F537" s="210"/>
      <c r="G537" s="210"/>
      <c r="H537" s="210"/>
      <c r="I537" s="684"/>
      <c r="J537" s="685"/>
      <c r="K537" s="685"/>
      <c r="L537" s="685"/>
      <c r="M537" s="686"/>
      <c r="N537" s="210"/>
      <c r="O537" s="210"/>
      <c r="P537" s="210"/>
      <c r="Q537" s="210"/>
      <c r="R537" s="210"/>
      <c r="S537" s="210"/>
      <c r="T537" s="210"/>
      <c r="U537" s="210"/>
      <c r="V537" s="210"/>
      <c r="W537" s="210"/>
      <c r="X537" s="210"/>
      <c r="Y537" s="210"/>
      <c r="Z537" s="210"/>
    </row>
    <row r="538" ht="12.75" customHeight="1">
      <c r="A538" s="625"/>
      <c r="B538" s="625"/>
      <c r="C538" s="625"/>
      <c r="D538" s="627"/>
      <c r="E538" s="210"/>
      <c r="F538" s="210"/>
      <c r="G538" s="210"/>
      <c r="H538" s="210"/>
      <c r="I538" s="684"/>
      <c r="J538" s="685"/>
      <c r="K538" s="685"/>
      <c r="L538" s="685"/>
      <c r="M538" s="686"/>
      <c r="N538" s="210"/>
      <c r="O538" s="210"/>
      <c r="P538" s="210"/>
      <c r="Q538" s="210"/>
      <c r="R538" s="210"/>
      <c r="S538" s="210"/>
      <c r="T538" s="210"/>
      <c r="U538" s="210"/>
      <c r="V538" s="210"/>
      <c r="W538" s="210"/>
      <c r="X538" s="210"/>
      <c r="Y538" s="210"/>
      <c r="Z538" s="210"/>
    </row>
    <row r="539" ht="12.75" customHeight="1">
      <c r="A539" s="625"/>
      <c r="B539" s="625"/>
      <c r="C539" s="625"/>
      <c r="D539" s="627"/>
      <c r="E539" s="210"/>
      <c r="F539" s="210"/>
      <c r="G539" s="210"/>
      <c r="H539" s="210"/>
      <c r="I539" s="684"/>
      <c r="J539" s="685"/>
      <c r="K539" s="685"/>
      <c r="L539" s="685"/>
      <c r="M539" s="686"/>
      <c r="N539" s="210"/>
      <c r="O539" s="210"/>
      <c r="P539" s="210"/>
      <c r="Q539" s="210"/>
      <c r="R539" s="210"/>
      <c r="S539" s="210"/>
      <c r="T539" s="210"/>
      <c r="U539" s="210"/>
      <c r="V539" s="210"/>
      <c r="W539" s="210"/>
      <c r="X539" s="210"/>
      <c r="Y539" s="210"/>
      <c r="Z539" s="210"/>
    </row>
    <row r="540" ht="12.75" customHeight="1">
      <c r="A540" s="625"/>
      <c r="B540" s="625"/>
      <c r="C540" s="625"/>
      <c r="D540" s="627"/>
      <c r="E540" s="210"/>
      <c r="F540" s="210"/>
      <c r="G540" s="210"/>
      <c r="H540" s="210"/>
      <c r="I540" s="684"/>
      <c r="J540" s="685"/>
      <c r="K540" s="685"/>
      <c r="L540" s="685"/>
      <c r="M540" s="686"/>
      <c r="N540" s="210"/>
      <c r="O540" s="210"/>
      <c r="P540" s="210"/>
      <c r="Q540" s="210"/>
      <c r="R540" s="210"/>
      <c r="S540" s="210"/>
      <c r="T540" s="210"/>
      <c r="U540" s="210"/>
      <c r="V540" s="210"/>
      <c r="W540" s="210"/>
      <c r="X540" s="210"/>
      <c r="Y540" s="210"/>
      <c r="Z540" s="210"/>
    </row>
    <row r="541" ht="12.75" customHeight="1">
      <c r="A541" s="625"/>
      <c r="B541" s="625"/>
      <c r="C541" s="625"/>
      <c r="D541" s="627"/>
      <c r="E541" s="210"/>
      <c r="F541" s="210"/>
      <c r="G541" s="210"/>
      <c r="H541" s="210"/>
      <c r="I541" s="684"/>
      <c r="J541" s="685"/>
      <c r="K541" s="685"/>
      <c r="L541" s="685"/>
      <c r="M541" s="686"/>
      <c r="N541" s="210"/>
      <c r="O541" s="210"/>
      <c r="P541" s="210"/>
      <c r="Q541" s="210"/>
      <c r="R541" s="210"/>
      <c r="S541" s="210"/>
      <c r="T541" s="210"/>
      <c r="U541" s="210"/>
      <c r="V541" s="210"/>
      <c r="W541" s="210"/>
      <c r="X541" s="210"/>
      <c r="Y541" s="210"/>
      <c r="Z541" s="210"/>
    </row>
    <row r="542" ht="12.75" customHeight="1">
      <c r="A542" s="625"/>
      <c r="B542" s="625"/>
      <c r="C542" s="625"/>
      <c r="D542" s="627"/>
      <c r="E542" s="210"/>
      <c r="F542" s="210"/>
      <c r="G542" s="210"/>
      <c r="H542" s="210"/>
      <c r="I542" s="684"/>
      <c r="J542" s="685"/>
      <c r="K542" s="685"/>
      <c r="L542" s="685"/>
      <c r="M542" s="686"/>
      <c r="N542" s="210"/>
      <c r="O542" s="210"/>
      <c r="P542" s="210"/>
      <c r="Q542" s="210"/>
      <c r="R542" s="210"/>
      <c r="S542" s="210"/>
      <c r="T542" s="210"/>
      <c r="U542" s="210"/>
      <c r="V542" s="210"/>
      <c r="W542" s="210"/>
      <c r="X542" s="210"/>
      <c r="Y542" s="210"/>
      <c r="Z542" s="210"/>
    </row>
    <row r="543" ht="12.75" customHeight="1">
      <c r="A543" s="625"/>
      <c r="B543" s="625"/>
      <c r="C543" s="625"/>
      <c r="D543" s="627"/>
      <c r="E543" s="210"/>
      <c r="F543" s="210"/>
      <c r="G543" s="210"/>
      <c r="H543" s="210"/>
      <c r="I543" s="684"/>
      <c r="J543" s="685"/>
      <c r="K543" s="685"/>
      <c r="L543" s="685"/>
      <c r="M543" s="686"/>
      <c r="N543" s="210"/>
      <c r="O543" s="210"/>
      <c r="P543" s="210"/>
      <c r="Q543" s="210"/>
      <c r="R543" s="210"/>
      <c r="S543" s="210"/>
      <c r="T543" s="210"/>
      <c r="U543" s="210"/>
      <c r="V543" s="210"/>
      <c r="W543" s="210"/>
      <c r="X543" s="210"/>
      <c r="Y543" s="210"/>
      <c r="Z543" s="210"/>
    </row>
    <row r="544" ht="12.75" customHeight="1">
      <c r="A544" s="625"/>
      <c r="B544" s="625"/>
      <c r="C544" s="625"/>
      <c r="D544" s="627"/>
      <c r="E544" s="210"/>
      <c r="F544" s="210"/>
      <c r="G544" s="210"/>
      <c r="H544" s="210"/>
      <c r="I544" s="684"/>
      <c r="J544" s="685"/>
      <c r="K544" s="685"/>
      <c r="L544" s="685"/>
      <c r="M544" s="686"/>
      <c r="N544" s="210"/>
      <c r="O544" s="210"/>
      <c r="P544" s="210"/>
      <c r="Q544" s="210"/>
      <c r="R544" s="210"/>
      <c r="S544" s="210"/>
      <c r="T544" s="210"/>
      <c r="U544" s="210"/>
      <c r="V544" s="210"/>
      <c r="W544" s="210"/>
      <c r="X544" s="210"/>
      <c r="Y544" s="210"/>
      <c r="Z544" s="210"/>
    </row>
    <row r="545" ht="12.75" customHeight="1">
      <c r="A545" s="625"/>
      <c r="B545" s="625"/>
      <c r="C545" s="625"/>
      <c r="D545" s="627"/>
      <c r="E545" s="210"/>
      <c r="F545" s="210"/>
      <c r="G545" s="210"/>
      <c r="H545" s="210"/>
      <c r="I545" s="684"/>
      <c r="J545" s="685"/>
      <c r="K545" s="685"/>
      <c r="L545" s="685"/>
      <c r="M545" s="686"/>
      <c r="N545" s="210"/>
      <c r="O545" s="210"/>
      <c r="P545" s="210"/>
      <c r="Q545" s="210"/>
      <c r="R545" s="210"/>
      <c r="S545" s="210"/>
      <c r="T545" s="210"/>
      <c r="U545" s="210"/>
      <c r="V545" s="210"/>
      <c r="W545" s="210"/>
      <c r="X545" s="210"/>
      <c r="Y545" s="210"/>
      <c r="Z545" s="210"/>
    </row>
    <row r="546" ht="12.75" customHeight="1">
      <c r="A546" s="625"/>
      <c r="B546" s="625"/>
      <c r="C546" s="625"/>
      <c r="D546" s="627"/>
      <c r="E546" s="210"/>
      <c r="F546" s="210"/>
      <c r="G546" s="210"/>
      <c r="H546" s="210"/>
      <c r="I546" s="684"/>
      <c r="J546" s="685"/>
      <c r="K546" s="685"/>
      <c r="L546" s="685"/>
      <c r="M546" s="686"/>
      <c r="N546" s="210"/>
      <c r="O546" s="210"/>
      <c r="P546" s="210"/>
      <c r="Q546" s="210"/>
      <c r="R546" s="210"/>
      <c r="S546" s="210"/>
      <c r="T546" s="210"/>
      <c r="U546" s="210"/>
      <c r="V546" s="210"/>
      <c r="W546" s="210"/>
      <c r="X546" s="210"/>
      <c r="Y546" s="210"/>
      <c r="Z546" s="210"/>
    </row>
    <row r="547" ht="12.75" customHeight="1">
      <c r="A547" s="625"/>
      <c r="B547" s="625"/>
      <c r="C547" s="625"/>
      <c r="D547" s="627"/>
      <c r="E547" s="210"/>
      <c r="F547" s="210"/>
      <c r="G547" s="210"/>
      <c r="H547" s="210"/>
      <c r="I547" s="684"/>
      <c r="J547" s="685"/>
      <c r="K547" s="685"/>
      <c r="L547" s="685"/>
      <c r="M547" s="686"/>
      <c r="N547" s="210"/>
      <c r="O547" s="210"/>
      <c r="P547" s="210"/>
      <c r="Q547" s="210"/>
      <c r="R547" s="210"/>
      <c r="S547" s="210"/>
      <c r="T547" s="210"/>
      <c r="U547" s="210"/>
      <c r="V547" s="210"/>
      <c r="W547" s="210"/>
      <c r="X547" s="210"/>
      <c r="Y547" s="210"/>
      <c r="Z547" s="210"/>
    </row>
    <row r="548" ht="12.75" customHeight="1">
      <c r="A548" s="625"/>
      <c r="B548" s="625"/>
      <c r="C548" s="625"/>
      <c r="D548" s="627"/>
      <c r="E548" s="210"/>
      <c r="F548" s="210"/>
      <c r="G548" s="210"/>
      <c r="H548" s="210"/>
      <c r="I548" s="684"/>
      <c r="J548" s="685"/>
      <c r="K548" s="685"/>
      <c r="L548" s="685"/>
      <c r="M548" s="686"/>
      <c r="N548" s="210"/>
      <c r="O548" s="210"/>
      <c r="P548" s="210"/>
      <c r="Q548" s="210"/>
      <c r="R548" s="210"/>
      <c r="S548" s="210"/>
      <c r="T548" s="210"/>
      <c r="U548" s="210"/>
      <c r="V548" s="210"/>
      <c r="W548" s="210"/>
      <c r="X548" s="210"/>
      <c r="Y548" s="210"/>
      <c r="Z548" s="210"/>
    </row>
    <row r="549" ht="12.75" customHeight="1">
      <c r="A549" s="625"/>
      <c r="B549" s="625"/>
      <c r="C549" s="625"/>
      <c r="D549" s="627"/>
      <c r="E549" s="210"/>
      <c r="F549" s="210"/>
      <c r="G549" s="210"/>
      <c r="H549" s="210"/>
      <c r="I549" s="684"/>
      <c r="J549" s="685"/>
      <c r="K549" s="685"/>
      <c r="L549" s="685"/>
      <c r="M549" s="686"/>
      <c r="N549" s="210"/>
      <c r="O549" s="210"/>
      <c r="P549" s="210"/>
      <c r="Q549" s="210"/>
      <c r="R549" s="210"/>
      <c r="S549" s="210"/>
      <c r="T549" s="210"/>
      <c r="U549" s="210"/>
      <c r="V549" s="210"/>
      <c r="W549" s="210"/>
      <c r="X549" s="210"/>
      <c r="Y549" s="210"/>
      <c r="Z549" s="210"/>
    </row>
    <row r="550" ht="12.75" customHeight="1">
      <c r="A550" s="625"/>
      <c r="B550" s="625"/>
      <c r="C550" s="625"/>
      <c r="D550" s="627"/>
      <c r="E550" s="210"/>
      <c r="F550" s="210"/>
      <c r="G550" s="210"/>
      <c r="H550" s="210"/>
      <c r="I550" s="684"/>
      <c r="J550" s="685"/>
      <c r="K550" s="685"/>
      <c r="L550" s="685"/>
      <c r="M550" s="686"/>
      <c r="N550" s="210"/>
      <c r="O550" s="210"/>
      <c r="P550" s="210"/>
      <c r="Q550" s="210"/>
      <c r="R550" s="210"/>
      <c r="S550" s="210"/>
      <c r="T550" s="210"/>
      <c r="U550" s="210"/>
      <c r="V550" s="210"/>
      <c r="W550" s="210"/>
      <c r="X550" s="210"/>
      <c r="Y550" s="210"/>
      <c r="Z550" s="210"/>
    </row>
    <row r="551" ht="12.75" customHeight="1">
      <c r="A551" s="625"/>
      <c r="B551" s="625"/>
      <c r="C551" s="625"/>
      <c r="D551" s="627"/>
      <c r="E551" s="210"/>
      <c r="F551" s="210"/>
      <c r="G551" s="210"/>
      <c r="H551" s="210"/>
      <c r="I551" s="684"/>
      <c r="J551" s="685"/>
      <c r="K551" s="685"/>
      <c r="L551" s="685"/>
      <c r="M551" s="686"/>
      <c r="N551" s="210"/>
      <c r="O551" s="210"/>
      <c r="P551" s="210"/>
      <c r="Q551" s="210"/>
      <c r="R551" s="210"/>
      <c r="S551" s="210"/>
      <c r="T551" s="210"/>
      <c r="U551" s="210"/>
      <c r="V551" s="210"/>
      <c r="W551" s="210"/>
      <c r="X551" s="210"/>
      <c r="Y551" s="210"/>
      <c r="Z551" s="210"/>
    </row>
    <row r="552" ht="12.75" customHeight="1">
      <c r="A552" s="625"/>
      <c r="B552" s="625"/>
      <c r="C552" s="625"/>
      <c r="D552" s="627"/>
      <c r="E552" s="210"/>
      <c r="F552" s="210"/>
      <c r="G552" s="210"/>
      <c r="H552" s="210"/>
      <c r="I552" s="684"/>
      <c r="J552" s="685"/>
      <c r="K552" s="685"/>
      <c r="L552" s="685"/>
      <c r="M552" s="686"/>
      <c r="N552" s="210"/>
      <c r="O552" s="210"/>
      <c r="P552" s="210"/>
      <c r="Q552" s="210"/>
      <c r="R552" s="210"/>
      <c r="S552" s="210"/>
      <c r="T552" s="210"/>
      <c r="U552" s="210"/>
      <c r="V552" s="210"/>
      <c r="W552" s="210"/>
      <c r="X552" s="210"/>
      <c r="Y552" s="210"/>
      <c r="Z552" s="210"/>
    </row>
    <row r="553" ht="12.75" customHeight="1">
      <c r="A553" s="625"/>
      <c r="B553" s="625"/>
      <c r="C553" s="625"/>
      <c r="D553" s="627"/>
      <c r="E553" s="210"/>
      <c r="F553" s="210"/>
      <c r="G553" s="210"/>
      <c r="H553" s="210"/>
      <c r="I553" s="684"/>
      <c r="J553" s="685"/>
      <c r="K553" s="685"/>
      <c r="L553" s="685"/>
      <c r="M553" s="686"/>
      <c r="N553" s="210"/>
      <c r="O553" s="210"/>
      <c r="P553" s="210"/>
      <c r="Q553" s="210"/>
      <c r="R553" s="210"/>
      <c r="S553" s="210"/>
      <c r="T553" s="210"/>
      <c r="U553" s="210"/>
      <c r="V553" s="210"/>
      <c r="W553" s="210"/>
      <c r="X553" s="210"/>
      <c r="Y553" s="210"/>
      <c r="Z553" s="210"/>
    </row>
    <row r="554" ht="12.75" customHeight="1">
      <c r="A554" s="625"/>
      <c r="B554" s="625"/>
      <c r="C554" s="625"/>
      <c r="D554" s="627"/>
      <c r="E554" s="210"/>
      <c r="F554" s="210"/>
      <c r="G554" s="210"/>
      <c r="H554" s="210"/>
      <c r="I554" s="684"/>
      <c r="J554" s="685"/>
      <c r="K554" s="685"/>
      <c r="L554" s="685"/>
      <c r="M554" s="686"/>
      <c r="N554" s="210"/>
      <c r="O554" s="210"/>
      <c r="P554" s="210"/>
      <c r="Q554" s="210"/>
      <c r="R554" s="210"/>
      <c r="S554" s="210"/>
      <c r="T554" s="210"/>
      <c r="U554" s="210"/>
      <c r="V554" s="210"/>
      <c r="W554" s="210"/>
      <c r="X554" s="210"/>
      <c r="Y554" s="210"/>
      <c r="Z554" s="210"/>
    </row>
    <row r="555" ht="12.75" customHeight="1">
      <c r="A555" s="625"/>
      <c r="B555" s="625"/>
      <c r="C555" s="625"/>
      <c r="D555" s="627"/>
      <c r="E555" s="210"/>
      <c r="F555" s="210"/>
      <c r="G555" s="210"/>
      <c r="H555" s="210"/>
      <c r="I555" s="684"/>
      <c r="J555" s="685"/>
      <c r="K555" s="685"/>
      <c r="L555" s="685"/>
      <c r="M555" s="686"/>
      <c r="N555" s="210"/>
      <c r="O555" s="210"/>
      <c r="P555" s="210"/>
      <c r="Q555" s="210"/>
      <c r="R555" s="210"/>
      <c r="S555" s="210"/>
      <c r="T555" s="210"/>
      <c r="U555" s="210"/>
      <c r="V555" s="210"/>
      <c r="W555" s="210"/>
      <c r="X555" s="210"/>
      <c r="Y555" s="210"/>
      <c r="Z555" s="210"/>
    </row>
    <row r="556" ht="12.75" customHeight="1">
      <c r="A556" s="625"/>
      <c r="B556" s="625"/>
      <c r="C556" s="625"/>
      <c r="D556" s="627"/>
      <c r="E556" s="210"/>
      <c r="F556" s="210"/>
      <c r="G556" s="210"/>
      <c r="H556" s="210"/>
      <c r="I556" s="684"/>
      <c r="J556" s="685"/>
      <c r="K556" s="685"/>
      <c r="L556" s="685"/>
      <c r="M556" s="686"/>
      <c r="N556" s="210"/>
      <c r="O556" s="210"/>
      <c r="P556" s="210"/>
      <c r="Q556" s="210"/>
      <c r="R556" s="210"/>
      <c r="S556" s="210"/>
      <c r="T556" s="210"/>
      <c r="U556" s="210"/>
      <c r="V556" s="210"/>
      <c r="W556" s="210"/>
      <c r="X556" s="210"/>
      <c r="Y556" s="210"/>
      <c r="Z556" s="210"/>
    </row>
    <row r="557" ht="12.75" customHeight="1">
      <c r="A557" s="625"/>
      <c r="B557" s="625"/>
      <c r="C557" s="625"/>
      <c r="D557" s="627"/>
      <c r="E557" s="210"/>
      <c r="F557" s="210"/>
      <c r="G557" s="210"/>
      <c r="H557" s="210"/>
      <c r="I557" s="684"/>
      <c r="J557" s="685"/>
      <c r="K557" s="685"/>
      <c r="L557" s="685"/>
      <c r="M557" s="686"/>
      <c r="N557" s="210"/>
      <c r="O557" s="210"/>
      <c r="P557" s="210"/>
      <c r="Q557" s="210"/>
      <c r="R557" s="210"/>
      <c r="S557" s="210"/>
      <c r="T557" s="210"/>
      <c r="U557" s="210"/>
      <c r="V557" s="210"/>
      <c r="W557" s="210"/>
      <c r="X557" s="210"/>
      <c r="Y557" s="210"/>
      <c r="Z557" s="210"/>
    </row>
    <row r="558" ht="12.75" customHeight="1">
      <c r="A558" s="625"/>
      <c r="B558" s="625"/>
      <c r="C558" s="625"/>
      <c r="D558" s="627"/>
      <c r="E558" s="210"/>
      <c r="F558" s="210"/>
      <c r="G558" s="210"/>
      <c r="H558" s="210"/>
      <c r="I558" s="684"/>
      <c r="J558" s="685"/>
      <c r="K558" s="685"/>
      <c r="L558" s="685"/>
      <c r="M558" s="686"/>
      <c r="N558" s="210"/>
      <c r="O558" s="210"/>
      <c r="P558" s="210"/>
      <c r="Q558" s="210"/>
      <c r="R558" s="210"/>
      <c r="S558" s="210"/>
      <c r="T558" s="210"/>
      <c r="U558" s="210"/>
      <c r="V558" s="210"/>
      <c r="W558" s="210"/>
      <c r="X558" s="210"/>
      <c r="Y558" s="210"/>
      <c r="Z558" s="210"/>
    </row>
    <row r="559" ht="12.75" customHeight="1">
      <c r="A559" s="625"/>
      <c r="B559" s="625"/>
      <c r="C559" s="625"/>
      <c r="D559" s="627"/>
      <c r="E559" s="210"/>
      <c r="F559" s="210"/>
      <c r="G559" s="210"/>
      <c r="H559" s="210"/>
      <c r="I559" s="684"/>
      <c r="J559" s="685"/>
      <c r="K559" s="685"/>
      <c r="L559" s="685"/>
      <c r="M559" s="686"/>
      <c r="N559" s="210"/>
      <c r="O559" s="210"/>
      <c r="P559" s="210"/>
      <c r="Q559" s="210"/>
      <c r="R559" s="210"/>
      <c r="S559" s="210"/>
      <c r="T559" s="210"/>
      <c r="U559" s="210"/>
      <c r="V559" s="210"/>
      <c r="W559" s="210"/>
      <c r="X559" s="210"/>
      <c r="Y559" s="210"/>
      <c r="Z559" s="210"/>
    </row>
    <row r="560" ht="12.75" customHeight="1">
      <c r="A560" s="625"/>
      <c r="B560" s="625"/>
      <c r="C560" s="625"/>
      <c r="D560" s="627"/>
      <c r="E560" s="210"/>
      <c r="F560" s="210"/>
      <c r="G560" s="210"/>
      <c r="H560" s="210"/>
      <c r="I560" s="684"/>
      <c r="J560" s="685"/>
      <c r="K560" s="685"/>
      <c r="L560" s="685"/>
      <c r="M560" s="686"/>
      <c r="N560" s="210"/>
      <c r="O560" s="210"/>
      <c r="P560" s="210"/>
      <c r="Q560" s="210"/>
      <c r="R560" s="210"/>
      <c r="S560" s="210"/>
      <c r="T560" s="210"/>
      <c r="U560" s="210"/>
      <c r="V560" s="210"/>
      <c r="W560" s="210"/>
      <c r="X560" s="210"/>
      <c r="Y560" s="210"/>
      <c r="Z560" s="210"/>
    </row>
    <row r="561" ht="12.75" customHeight="1">
      <c r="A561" s="625"/>
      <c r="B561" s="625"/>
      <c r="C561" s="625"/>
      <c r="D561" s="627"/>
      <c r="E561" s="210"/>
      <c r="F561" s="210"/>
      <c r="G561" s="210"/>
      <c r="H561" s="210"/>
      <c r="I561" s="684"/>
      <c r="J561" s="685"/>
      <c r="K561" s="685"/>
      <c r="L561" s="685"/>
      <c r="M561" s="686"/>
      <c r="N561" s="210"/>
      <c r="O561" s="210"/>
      <c r="P561" s="210"/>
      <c r="Q561" s="210"/>
      <c r="R561" s="210"/>
      <c r="S561" s="210"/>
      <c r="T561" s="210"/>
      <c r="U561" s="210"/>
      <c r="V561" s="210"/>
      <c r="W561" s="210"/>
      <c r="X561" s="210"/>
      <c r="Y561" s="210"/>
      <c r="Z561" s="210"/>
    </row>
    <row r="562" ht="12.75" customHeight="1">
      <c r="A562" s="625"/>
      <c r="B562" s="625"/>
      <c r="C562" s="625"/>
      <c r="D562" s="627"/>
      <c r="E562" s="210"/>
      <c r="F562" s="210"/>
      <c r="G562" s="210"/>
      <c r="H562" s="210"/>
      <c r="I562" s="684"/>
      <c r="J562" s="685"/>
      <c r="K562" s="685"/>
      <c r="L562" s="685"/>
      <c r="M562" s="686"/>
      <c r="N562" s="210"/>
      <c r="O562" s="210"/>
      <c r="P562" s="210"/>
      <c r="Q562" s="210"/>
      <c r="R562" s="210"/>
      <c r="S562" s="210"/>
      <c r="T562" s="210"/>
      <c r="U562" s="210"/>
      <c r="V562" s="210"/>
      <c r="W562" s="210"/>
      <c r="X562" s="210"/>
      <c r="Y562" s="210"/>
      <c r="Z562" s="210"/>
    </row>
    <row r="563" ht="12.75" customHeight="1">
      <c r="A563" s="625"/>
      <c r="B563" s="625"/>
      <c r="C563" s="625"/>
      <c r="D563" s="627"/>
      <c r="E563" s="210"/>
      <c r="F563" s="210"/>
      <c r="G563" s="210"/>
      <c r="H563" s="210"/>
      <c r="I563" s="684"/>
      <c r="J563" s="685"/>
      <c r="K563" s="685"/>
      <c r="L563" s="685"/>
      <c r="M563" s="686"/>
      <c r="N563" s="210"/>
      <c r="O563" s="210"/>
      <c r="P563" s="210"/>
      <c r="Q563" s="210"/>
      <c r="R563" s="210"/>
      <c r="S563" s="210"/>
      <c r="T563" s="210"/>
      <c r="U563" s="210"/>
      <c r="V563" s="210"/>
      <c r="W563" s="210"/>
      <c r="X563" s="210"/>
      <c r="Y563" s="210"/>
      <c r="Z563" s="210"/>
    </row>
    <row r="564" ht="12.75" customHeight="1">
      <c r="A564" s="625"/>
      <c r="B564" s="625"/>
      <c r="C564" s="625"/>
      <c r="D564" s="627"/>
      <c r="E564" s="210"/>
      <c r="F564" s="210"/>
      <c r="G564" s="210"/>
      <c r="H564" s="210"/>
      <c r="I564" s="684"/>
      <c r="J564" s="685"/>
      <c r="K564" s="685"/>
      <c r="L564" s="685"/>
      <c r="M564" s="686"/>
      <c r="N564" s="210"/>
      <c r="O564" s="210"/>
      <c r="P564" s="210"/>
      <c r="Q564" s="210"/>
      <c r="R564" s="210"/>
      <c r="S564" s="210"/>
      <c r="T564" s="210"/>
      <c r="U564" s="210"/>
      <c r="V564" s="210"/>
      <c r="W564" s="210"/>
      <c r="X564" s="210"/>
      <c r="Y564" s="210"/>
      <c r="Z564" s="210"/>
    </row>
    <row r="565" ht="12.75" customHeight="1">
      <c r="A565" s="625"/>
      <c r="B565" s="625"/>
      <c r="C565" s="625"/>
      <c r="D565" s="627"/>
      <c r="E565" s="210"/>
      <c r="F565" s="210"/>
      <c r="G565" s="210"/>
      <c r="H565" s="210"/>
      <c r="I565" s="684"/>
      <c r="J565" s="685"/>
      <c r="K565" s="685"/>
      <c r="L565" s="685"/>
      <c r="M565" s="686"/>
      <c r="N565" s="210"/>
      <c r="O565" s="210"/>
      <c r="P565" s="210"/>
      <c r="Q565" s="210"/>
      <c r="R565" s="210"/>
      <c r="S565" s="210"/>
      <c r="T565" s="210"/>
      <c r="U565" s="210"/>
      <c r="V565" s="210"/>
      <c r="W565" s="210"/>
      <c r="X565" s="210"/>
      <c r="Y565" s="210"/>
      <c r="Z565" s="210"/>
    </row>
    <row r="566" ht="12.75" customHeight="1">
      <c r="A566" s="625"/>
      <c r="B566" s="625"/>
      <c r="C566" s="625"/>
      <c r="D566" s="627"/>
      <c r="E566" s="210"/>
      <c r="F566" s="210"/>
      <c r="G566" s="210"/>
      <c r="H566" s="210"/>
      <c r="I566" s="684"/>
      <c r="J566" s="685"/>
      <c r="K566" s="685"/>
      <c r="L566" s="685"/>
      <c r="M566" s="686"/>
      <c r="N566" s="210"/>
      <c r="O566" s="210"/>
      <c r="P566" s="210"/>
      <c r="Q566" s="210"/>
      <c r="R566" s="210"/>
      <c r="S566" s="210"/>
      <c r="T566" s="210"/>
      <c r="U566" s="210"/>
      <c r="V566" s="210"/>
      <c r="W566" s="210"/>
      <c r="X566" s="210"/>
      <c r="Y566" s="210"/>
      <c r="Z566" s="210"/>
    </row>
    <row r="567" ht="12.75" customHeight="1">
      <c r="A567" s="625"/>
      <c r="B567" s="625"/>
      <c r="C567" s="625"/>
      <c r="D567" s="627"/>
      <c r="E567" s="210"/>
      <c r="F567" s="210"/>
      <c r="G567" s="210"/>
      <c r="H567" s="210"/>
      <c r="I567" s="684"/>
      <c r="J567" s="685"/>
      <c r="K567" s="685"/>
      <c r="L567" s="685"/>
      <c r="M567" s="686"/>
      <c r="N567" s="210"/>
      <c r="O567" s="210"/>
      <c r="P567" s="210"/>
      <c r="Q567" s="210"/>
      <c r="R567" s="210"/>
      <c r="S567" s="210"/>
      <c r="T567" s="210"/>
      <c r="U567" s="210"/>
      <c r="V567" s="210"/>
      <c r="W567" s="210"/>
      <c r="X567" s="210"/>
      <c r="Y567" s="210"/>
      <c r="Z567" s="210"/>
    </row>
    <row r="568" ht="12.75" customHeight="1">
      <c r="A568" s="625"/>
      <c r="B568" s="625"/>
      <c r="C568" s="625"/>
      <c r="D568" s="627"/>
      <c r="E568" s="210"/>
      <c r="F568" s="210"/>
      <c r="G568" s="210"/>
      <c r="H568" s="210"/>
      <c r="I568" s="684"/>
      <c r="J568" s="685"/>
      <c r="K568" s="685"/>
      <c r="L568" s="685"/>
      <c r="M568" s="686"/>
      <c r="N568" s="210"/>
      <c r="O568" s="210"/>
      <c r="P568" s="210"/>
      <c r="Q568" s="210"/>
      <c r="R568" s="210"/>
      <c r="S568" s="210"/>
      <c r="T568" s="210"/>
      <c r="U568" s="210"/>
      <c r="V568" s="210"/>
      <c r="W568" s="210"/>
      <c r="X568" s="210"/>
      <c r="Y568" s="210"/>
      <c r="Z568" s="210"/>
    </row>
    <row r="569" ht="12.75" customHeight="1">
      <c r="A569" s="625"/>
      <c r="B569" s="625"/>
      <c r="C569" s="625"/>
      <c r="D569" s="627"/>
      <c r="E569" s="210"/>
      <c r="F569" s="210"/>
      <c r="G569" s="210"/>
      <c r="H569" s="210"/>
      <c r="I569" s="684"/>
      <c r="J569" s="685"/>
      <c r="K569" s="685"/>
      <c r="L569" s="685"/>
      <c r="M569" s="686"/>
      <c r="N569" s="210"/>
      <c r="O569" s="210"/>
      <c r="P569" s="210"/>
      <c r="Q569" s="210"/>
      <c r="R569" s="210"/>
      <c r="S569" s="210"/>
      <c r="T569" s="210"/>
      <c r="U569" s="210"/>
      <c r="V569" s="210"/>
      <c r="W569" s="210"/>
      <c r="X569" s="210"/>
      <c r="Y569" s="210"/>
      <c r="Z569" s="210"/>
    </row>
    <row r="570" ht="12.75" customHeight="1">
      <c r="A570" s="625"/>
      <c r="B570" s="625"/>
      <c r="C570" s="625"/>
      <c r="D570" s="627"/>
      <c r="E570" s="210"/>
      <c r="F570" s="210"/>
      <c r="G570" s="210"/>
      <c r="H570" s="210"/>
      <c r="I570" s="684"/>
      <c r="J570" s="685"/>
      <c r="K570" s="685"/>
      <c r="L570" s="685"/>
      <c r="M570" s="686"/>
      <c r="N570" s="210"/>
      <c r="O570" s="210"/>
      <c r="P570" s="210"/>
      <c r="Q570" s="210"/>
      <c r="R570" s="210"/>
      <c r="S570" s="210"/>
      <c r="T570" s="210"/>
      <c r="U570" s="210"/>
      <c r="V570" s="210"/>
      <c r="W570" s="210"/>
      <c r="X570" s="210"/>
      <c r="Y570" s="210"/>
      <c r="Z570" s="210"/>
    </row>
    <row r="571" ht="12.75" customHeight="1">
      <c r="A571" s="625"/>
      <c r="B571" s="625"/>
      <c r="C571" s="625"/>
      <c r="D571" s="627"/>
      <c r="E571" s="210"/>
      <c r="F571" s="210"/>
      <c r="G571" s="210"/>
      <c r="H571" s="210"/>
      <c r="I571" s="684"/>
      <c r="J571" s="685"/>
      <c r="K571" s="685"/>
      <c r="L571" s="685"/>
      <c r="M571" s="686"/>
      <c r="N571" s="210"/>
      <c r="O571" s="210"/>
      <c r="P571" s="210"/>
      <c r="Q571" s="210"/>
      <c r="R571" s="210"/>
      <c r="S571" s="210"/>
      <c r="T571" s="210"/>
      <c r="U571" s="210"/>
      <c r="V571" s="210"/>
      <c r="W571" s="210"/>
      <c r="X571" s="210"/>
      <c r="Y571" s="210"/>
      <c r="Z571" s="210"/>
    </row>
    <row r="572" ht="12.75" customHeight="1">
      <c r="A572" s="625"/>
      <c r="B572" s="625"/>
      <c r="C572" s="625"/>
      <c r="D572" s="627"/>
      <c r="E572" s="210"/>
      <c r="F572" s="210"/>
      <c r="G572" s="210"/>
      <c r="H572" s="210"/>
      <c r="I572" s="684"/>
      <c r="J572" s="685"/>
      <c r="K572" s="685"/>
      <c r="L572" s="685"/>
      <c r="M572" s="686"/>
      <c r="N572" s="210"/>
      <c r="O572" s="210"/>
      <c r="P572" s="210"/>
      <c r="Q572" s="210"/>
      <c r="R572" s="210"/>
      <c r="S572" s="210"/>
      <c r="T572" s="210"/>
      <c r="U572" s="210"/>
      <c r="V572" s="210"/>
      <c r="W572" s="210"/>
      <c r="X572" s="210"/>
      <c r="Y572" s="210"/>
      <c r="Z572" s="210"/>
    </row>
    <row r="573" ht="12.75" customHeight="1">
      <c r="A573" s="625"/>
      <c r="B573" s="625"/>
      <c r="C573" s="625"/>
      <c r="D573" s="627"/>
      <c r="E573" s="210"/>
      <c r="F573" s="210"/>
      <c r="G573" s="210"/>
      <c r="H573" s="210"/>
      <c r="I573" s="684"/>
      <c r="J573" s="685"/>
      <c r="K573" s="685"/>
      <c r="L573" s="685"/>
      <c r="M573" s="686"/>
      <c r="N573" s="210"/>
      <c r="O573" s="210"/>
      <c r="P573" s="210"/>
      <c r="Q573" s="210"/>
      <c r="R573" s="210"/>
      <c r="S573" s="210"/>
      <c r="T573" s="210"/>
      <c r="U573" s="210"/>
      <c r="V573" s="210"/>
      <c r="W573" s="210"/>
      <c r="X573" s="210"/>
      <c r="Y573" s="210"/>
      <c r="Z573" s="210"/>
    </row>
    <row r="574" ht="12.75" customHeight="1">
      <c r="A574" s="625"/>
      <c r="B574" s="625"/>
      <c r="C574" s="625"/>
      <c r="D574" s="627"/>
      <c r="E574" s="210"/>
      <c r="F574" s="210"/>
      <c r="G574" s="210"/>
      <c r="H574" s="210"/>
      <c r="I574" s="684"/>
      <c r="J574" s="685"/>
      <c r="K574" s="685"/>
      <c r="L574" s="685"/>
      <c r="M574" s="686"/>
      <c r="N574" s="210"/>
      <c r="O574" s="210"/>
      <c r="P574" s="210"/>
      <c r="Q574" s="210"/>
      <c r="R574" s="210"/>
      <c r="S574" s="210"/>
      <c r="T574" s="210"/>
      <c r="U574" s="210"/>
      <c r="V574" s="210"/>
      <c r="W574" s="210"/>
      <c r="X574" s="210"/>
      <c r="Y574" s="210"/>
      <c r="Z574" s="210"/>
    </row>
    <row r="575" ht="12.75" customHeight="1">
      <c r="A575" s="625"/>
      <c r="B575" s="625"/>
      <c r="C575" s="625"/>
      <c r="D575" s="627"/>
      <c r="E575" s="210"/>
      <c r="F575" s="210"/>
      <c r="G575" s="210"/>
      <c r="H575" s="210"/>
      <c r="I575" s="684"/>
      <c r="J575" s="685"/>
      <c r="K575" s="685"/>
      <c r="L575" s="685"/>
      <c r="M575" s="686"/>
      <c r="N575" s="210"/>
      <c r="O575" s="210"/>
      <c r="P575" s="210"/>
      <c r="Q575" s="210"/>
      <c r="R575" s="210"/>
      <c r="S575" s="210"/>
      <c r="T575" s="210"/>
      <c r="U575" s="210"/>
      <c r="V575" s="210"/>
      <c r="W575" s="210"/>
      <c r="X575" s="210"/>
      <c r="Y575" s="210"/>
      <c r="Z575" s="210"/>
    </row>
    <row r="576" ht="12.75" customHeight="1">
      <c r="A576" s="625"/>
      <c r="B576" s="625"/>
      <c r="C576" s="625"/>
      <c r="D576" s="627"/>
      <c r="E576" s="210"/>
      <c r="F576" s="210"/>
      <c r="G576" s="210"/>
      <c r="H576" s="210"/>
      <c r="I576" s="684"/>
      <c r="J576" s="685"/>
      <c r="K576" s="685"/>
      <c r="L576" s="685"/>
      <c r="M576" s="686"/>
      <c r="N576" s="210"/>
      <c r="O576" s="210"/>
      <c r="P576" s="210"/>
      <c r="Q576" s="210"/>
      <c r="R576" s="210"/>
      <c r="S576" s="210"/>
      <c r="T576" s="210"/>
      <c r="U576" s="210"/>
      <c r="V576" s="210"/>
      <c r="W576" s="210"/>
      <c r="X576" s="210"/>
      <c r="Y576" s="210"/>
      <c r="Z576" s="210"/>
    </row>
    <row r="577" ht="12.75" customHeight="1">
      <c r="A577" s="625"/>
      <c r="B577" s="625"/>
      <c r="C577" s="625"/>
      <c r="D577" s="627"/>
      <c r="E577" s="210"/>
      <c r="F577" s="210"/>
      <c r="G577" s="210"/>
      <c r="H577" s="210"/>
      <c r="I577" s="684"/>
      <c r="J577" s="685"/>
      <c r="K577" s="685"/>
      <c r="L577" s="685"/>
      <c r="M577" s="686"/>
      <c r="N577" s="210"/>
      <c r="O577" s="210"/>
      <c r="P577" s="210"/>
      <c r="Q577" s="210"/>
      <c r="R577" s="210"/>
      <c r="S577" s="210"/>
      <c r="T577" s="210"/>
      <c r="U577" s="210"/>
      <c r="V577" s="210"/>
      <c r="W577" s="210"/>
      <c r="X577" s="210"/>
      <c r="Y577" s="210"/>
      <c r="Z577" s="210"/>
    </row>
    <row r="578" ht="12.75" customHeight="1">
      <c r="A578" s="625"/>
      <c r="B578" s="625"/>
      <c r="C578" s="625"/>
      <c r="D578" s="627"/>
      <c r="E578" s="210"/>
      <c r="F578" s="210"/>
      <c r="G578" s="210"/>
      <c r="H578" s="210"/>
      <c r="I578" s="684"/>
      <c r="J578" s="685"/>
      <c r="K578" s="685"/>
      <c r="L578" s="685"/>
      <c r="M578" s="686"/>
      <c r="N578" s="210"/>
      <c r="O578" s="210"/>
      <c r="P578" s="210"/>
      <c r="Q578" s="210"/>
      <c r="R578" s="210"/>
      <c r="S578" s="210"/>
      <c r="T578" s="210"/>
      <c r="U578" s="210"/>
      <c r="V578" s="210"/>
      <c r="W578" s="210"/>
      <c r="X578" s="210"/>
      <c r="Y578" s="210"/>
      <c r="Z578" s="210"/>
    </row>
    <row r="579" ht="12.75" customHeight="1">
      <c r="A579" s="625"/>
      <c r="B579" s="625"/>
      <c r="C579" s="625"/>
      <c r="D579" s="627"/>
      <c r="E579" s="210"/>
      <c r="F579" s="210"/>
      <c r="G579" s="210"/>
      <c r="H579" s="210"/>
      <c r="I579" s="684"/>
      <c r="J579" s="685"/>
      <c r="K579" s="685"/>
      <c r="L579" s="685"/>
      <c r="M579" s="686"/>
      <c r="N579" s="210"/>
      <c r="O579" s="210"/>
      <c r="P579" s="210"/>
      <c r="Q579" s="210"/>
      <c r="R579" s="210"/>
      <c r="S579" s="210"/>
      <c r="T579" s="210"/>
      <c r="U579" s="210"/>
      <c r="V579" s="210"/>
      <c r="W579" s="210"/>
      <c r="X579" s="210"/>
      <c r="Y579" s="210"/>
      <c r="Z579" s="210"/>
    </row>
    <row r="580" ht="12.75" customHeight="1">
      <c r="A580" s="625"/>
      <c r="B580" s="625"/>
      <c r="C580" s="625"/>
      <c r="D580" s="627"/>
      <c r="E580" s="210"/>
      <c r="F580" s="210"/>
      <c r="G580" s="210"/>
      <c r="H580" s="210"/>
      <c r="I580" s="684"/>
      <c r="J580" s="685"/>
      <c r="K580" s="685"/>
      <c r="L580" s="685"/>
      <c r="M580" s="686"/>
      <c r="N580" s="210"/>
      <c r="O580" s="210"/>
      <c r="P580" s="210"/>
      <c r="Q580" s="210"/>
      <c r="R580" s="210"/>
      <c r="S580" s="210"/>
      <c r="T580" s="210"/>
      <c r="U580" s="210"/>
      <c r="V580" s="210"/>
      <c r="W580" s="210"/>
      <c r="X580" s="210"/>
      <c r="Y580" s="210"/>
      <c r="Z580" s="210"/>
    </row>
    <row r="581" ht="12.75" customHeight="1">
      <c r="A581" s="625"/>
      <c r="B581" s="625"/>
      <c r="C581" s="625"/>
      <c r="D581" s="627"/>
      <c r="E581" s="210"/>
      <c r="F581" s="210"/>
      <c r="G581" s="210"/>
      <c r="H581" s="210"/>
      <c r="I581" s="684"/>
      <c r="J581" s="685"/>
      <c r="K581" s="685"/>
      <c r="L581" s="685"/>
      <c r="M581" s="686"/>
      <c r="N581" s="210"/>
      <c r="O581" s="210"/>
      <c r="P581" s="210"/>
      <c r="Q581" s="210"/>
      <c r="R581" s="210"/>
      <c r="S581" s="210"/>
      <c r="T581" s="210"/>
      <c r="U581" s="210"/>
      <c r="V581" s="210"/>
      <c r="W581" s="210"/>
      <c r="X581" s="210"/>
      <c r="Y581" s="210"/>
      <c r="Z581" s="210"/>
    </row>
    <row r="582" ht="12.75" customHeight="1">
      <c r="A582" s="625"/>
      <c r="B582" s="625"/>
      <c r="C582" s="625"/>
      <c r="D582" s="627"/>
      <c r="E582" s="210"/>
      <c r="F582" s="210"/>
      <c r="G582" s="210"/>
      <c r="H582" s="210"/>
      <c r="I582" s="684"/>
      <c r="J582" s="685"/>
      <c r="K582" s="685"/>
      <c r="L582" s="685"/>
      <c r="M582" s="686"/>
      <c r="N582" s="210"/>
      <c r="O582" s="210"/>
      <c r="P582" s="210"/>
      <c r="Q582" s="210"/>
      <c r="R582" s="210"/>
      <c r="S582" s="210"/>
      <c r="T582" s="210"/>
      <c r="U582" s="210"/>
      <c r="V582" s="210"/>
      <c r="W582" s="210"/>
      <c r="X582" s="210"/>
      <c r="Y582" s="210"/>
      <c r="Z582" s="210"/>
    </row>
    <row r="583" ht="12.75" customHeight="1">
      <c r="A583" s="625"/>
      <c r="B583" s="625"/>
      <c r="C583" s="625"/>
      <c r="D583" s="627"/>
      <c r="E583" s="210"/>
      <c r="F583" s="210"/>
      <c r="G583" s="210"/>
      <c r="H583" s="210"/>
      <c r="I583" s="684"/>
      <c r="J583" s="685"/>
      <c r="K583" s="685"/>
      <c r="L583" s="685"/>
      <c r="M583" s="686"/>
      <c r="N583" s="210"/>
      <c r="O583" s="210"/>
      <c r="P583" s="210"/>
      <c r="Q583" s="210"/>
      <c r="R583" s="210"/>
      <c r="S583" s="210"/>
      <c r="T583" s="210"/>
      <c r="U583" s="210"/>
      <c r="V583" s="210"/>
      <c r="W583" s="210"/>
      <c r="X583" s="210"/>
      <c r="Y583" s="210"/>
      <c r="Z583" s="210"/>
    </row>
    <row r="584" ht="12.75" customHeight="1">
      <c r="A584" s="625"/>
      <c r="B584" s="625"/>
      <c r="C584" s="625"/>
      <c r="D584" s="627"/>
      <c r="E584" s="210"/>
      <c r="F584" s="210"/>
      <c r="G584" s="210"/>
      <c r="H584" s="210"/>
      <c r="I584" s="684"/>
      <c r="J584" s="685"/>
      <c r="K584" s="685"/>
      <c r="L584" s="685"/>
      <c r="M584" s="686"/>
      <c r="N584" s="210"/>
      <c r="O584" s="210"/>
      <c r="P584" s="210"/>
      <c r="Q584" s="210"/>
      <c r="R584" s="210"/>
      <c r="S584" s="210"/>
      <c r="T584" s="210"/>
      <c r="U584" s="210"/>
      <c r="V584" s="210"/>
      <c r="W584" s="210"/>
      <c r="X584" s="210"/>
      <c r="Y584" s="210"/>
      <c r="Z584" s="210"/>
    </row>
    <row r="585" ht="12.75" customHeight="1">
      <c r="A585" s="625"/>
      <c r="B585" s="625"/>
      <c r="C585" s="625"/>
      <c r="D585" s="627"/>
      <c r="E585" s="210"/>
      <c r="F585" s="210"/>
      <c r="G585" s="210"/>
      <c r="H585" s="210"/>
      <c r="I585" s="684"/>
      <c r="J585" s="685"/>
      <c r="K585" s="685"/>
      <c r="L585" s="685"/>
      <c r="M585" s="686"/>
      <c r="N585" s="210"/>
      <c r="O585" s="210"/>
      <c r="P585" s="210"/>
      <c r="Q585" s="210"/>
      <c r="R585" s="210"/>
      <c r="S585" s="210"/>
      <c r="T585" s="210"/>
      <c r="U585" s="210"/>
      <c r="V585" s="210"/>
      <c r="W585" s="210"/>
      <c r="X585" s="210"/>
      <c r="Y585" s="210"/>
      <c r="Z585" s="210"/>
    </row>
    <row r="586" ht="12.75" customHeight="1">
      <c r="A586" s="625"/>
      <c r="B586" s="625"/>
      <c r="C586" s="625"/>
      <c r="D586" s="627"/>
      <c r="E586" s="210"/>
      <c r="F586" s="210"/>
      <c r="G586" s="210"/>
      <c r="H586" s="210"/>
      <c r="I586" s="684"/>
      <c r="J586" s="685"/>
      <c r="K586" s="685"/>
      <c r="L586" s="685"/>
      <c r="M586" s="686"/>
      <c r="N586" s="210"/>
      <c r="O586" s="210"/>
      <c r="P586" s="210"/>
      <c r="Q586" s="210"/>
      <c r="R586" s="210"/>
      <c r="S586" s="210"/>
      <c r="T586" s="210"/>
      <c r="U586" s="210"/>
      <c r="V586" s="210"/>
      <c r="W586" s="210"/>
      <c r="X586" s="210"/>
      <c r="Y586" s="210"/>
      <c r="Z586" s="210"/>
    </row>
    <row r="587" ht="12.75" customHeight="1">
      <c r="A587" s="625"/>
      <c r="B587" s="625"/>
      <c r="C587" s="625"/>
      <c r="D587" s="627"/>
      <c r="E587" s="210"/>
      <c r="F587" s="210"/>
      <c r="G587" s="210"/>
      <c r="H587" s="210"/>
      <c r="I587" s="684"/>
      <c r="J587" s="685"/>
      <c r="K587" s="685"/>
      <c r="L587" s="685"/>
      <c r="M587" s="686"/>
      <c r="N587" s="210"/>
      <c r="O587" s="210"/>
      <c r="P587" s="210"/>
      <c r="Q587" s="210"/>
      <c r="R587" s="210"/>
      <c r="S587" s="210"/>
      <c r="T587" s="210"/>
      <c r="U587" s="210"/>
      <c r="V587" s="210"/>
      <c r="W587" s="210"/>
      <c r="X587" s="210"/>
      <c r="Y587" s="210"/>
      <c r="Z587" s="210"/>
    </row>
    <row r="588" ht="12.75" customHeight="1">
      <c r="A588" s="625"/>
      <c r="B588" s="625"/>
      <c r="C588" s="625"/>
      <c r="D588" s="627"/>
      <c r="E588" s="210"/>
      <c r="F588" s="210"/>
      <c r="G588" s="210"/>
      <c r="H588" s="210"/>
      <c r="I588" s="684"/>
      <c r="J588" s="685"/>
      <c r="K588" s="685"/>
      <c r="L588" s="685"/>
      <c r="M588" s="686"/>
      <c r="N588" s="210"/>
      <c r="O588" s="210"/>
      <c r="P588" s="210"/>
      <c r="Q588" s="210"/>
      <c r="R588" s="210"/>
      <c r="S588" s="210"/>
      <c r="T588" s="210"/>
      <c r="U588" s="210"/>
      <c r="V588" s="210"/>
      <c r="W588" s="210"/>
      <c r="X588" s="210"/>
      <c r="Y588" s="210"/>
      <c r="Z588" s="210"/>
    </row>
    <row r="589" ht="12.75" customHeight="1">
      <c r="A589" s="625"/>
      <c r="B589" s="625"/>
      <c r="C589" s="625"/>
      <c r="D589" s="627"/>
      <c r="E589" s="210"/>
      <c r="F589" s="210"/>
      <c r="G589" s="210"/>
      <c r="H589" s="210"/>
      <c r="I589" s="684"/>
      <c r="J589" s="685"/>
      <c r="K589" s="685"/>
      <c r="L589" s="685"/>
      <c r="M589" s="686"/>
      <c r="N589" s="210"/>
      <c r="O589" s="210"/>
      <c r="P589" s="210"/>
      <c r="Q589" s="210"/>
      <c r="R589" s="210"/>
      <c r="S589" s="210"/>
      <c r="T589" s="210"/>
      <c r="U589" s="210"/>
      <c r="V589" s="210"/>
      <c r="W589" s="210"/>
      <c r="X589" s="210"/>
      <c r="Y589" s="210"/>
      <c r="Z589" s="210"/>
    </row>
    <row r="590" ht="12.75" customHeight="1">
      <c r="A590" s="625"/>
      <c r="B590" s="625"/>
      <c r="C590" s="625"/>
      <c r="D590" s="627"/>
      <c r="E590" s="210"/>
      <c r="F590" s="210"/>
      <c r="G590" s="210"/>
      <c r="H590" s="210"/>
      <c r="I590" s="684"/>
      <c r="J590" s="685"/>
      <c r="K590" s="685"/>
      <c r="L590" s="685"/>
      <c r="M590" s="686"/>
      <c r="N590" s="210"/>
      <c r="O590" s="210"/>
      <c r="P590" s="210"/>
      <c r="Q590" s="210"/>
      <c r="R590" s="210"/>
      <c r="S590" s="210"/>
      <c r="T590" s="210"/>
      <c r="U590" s="210"/>
      <c r="V590" s="210"/>
      <c r="W590" s="210"/>
      <c r="X590" s="210"/>
      <c r="Y590" s="210"/>
      <c r="Z590" s="210"/>
    </row>
    <row r="591" ht="12.75" customHeight="1">
      <c r="A591" s="625"/>
      <c r="B591" s="625"/>
      <c r="C591" s="625"/>
      <c r="D591" s="627"/>
      <c r="E591" s="210"/>
      <c r="F591" s="210"/>
      <c r="G591" s="210"/>
      <c r="H591" s="210"/>
      <c r="I591" s="684"/>
      <c r="J591" s="685"/>
      <c r="K591" s="685"/>
      <c r="L591" s="685"/>
      <c r="M591" s="686"/>
      <c r="N591" s="210"/>
      <c r="O591" s="210"/>
      <c r="P591" s="210"/>
      <c r="Q591" s="210"/>
      <c r="R591" s="210"/>
      <c r="S591" s="210"/>
      <c r="T591" s="210"/>
      <c r="U591" s="210"/>
      <c r="V591" s="210"/>
      <c r="W591" s="210"/>
      <c r="X591" s="210"/>
      <c r="Y591" s="210"/>
      <c r="Z591" s="210"/>
    </row>
    <row r="592" ht="12.75" customHeight="1">
      <c r="A592" s="625"/>
      <c r="B592" s="625"/>
      <c r="C592" s="625"/>
      <c r="D592" s="627"/>
      <c r="E592" s="210"/>
      <c r="F592" s="210"/>
      <c r="G592" s="210"/>
      <c r="H592" s="210"/>
      <c r="I592" s="684"/>
      <c r="J592" s="685"/>
      <c r="K592" s="685"/>
      <c r="L592" s="685"/>
      <c r="M592" s="686"/>
      <c r="N592" s="210"/>
      <c r="O592" s="210"/>
      <c r="P592" s="210"/>
      <c r="Q592" s="210"/>
      <c r="R592" s="210"/>
      <c r="S592" s="210"/>
      <c r="T592" s="210"/>
      <c r="U592" s="210"/>
      <c r="V592" s="210"/>
      <c r="W592" s="210"/>
      <c r="X592" s="210"/>
      <c r="Y592" s="210"/>
      <c r="Z592" s="210"/>
    </row>
    <row r="593" ht="12.75" customHeight="1">
      <c r="A593" s="625"/>
      <c r="B593" s="625"/>
      <c r="C593" s="625"/>
      <c r="D593" s="627"/>
      <c r="E593" s="210"/>
      <c r="F593" s="210"/>
      <c r="G593" s="210"/>
      <c r="H593" s="210"/>
      <c r="I593" s="684"/>
      <c r="J593" s="685"/>
      <c r="K593" s="685"/>
      <c r="L593" s="685"/>
      <c r="M593" s="686"/>
      <c r="N593" s="210"/>
      <c r="O593" s="210"/>
      <c r="P593" s="210"/>
      <c r="Q593" s="210"/>
      <c r="R593" s="210"/>
      <c r="S593" s="210"/>
      <c r="T593" s="210"/>
      <c r="U593" s="210"/>
      <c r="V593" s="210"/>
      <c r="W593" s="210"/>
      <c r="X593" s="210"/>
      <c r="Y593" s="210"/>
      <c r="Z593" s="210"/>
    </row>
    <row r="594" ht="12.75" customHeight="1">
      <c r="A594" s="625"/>
      <c r="B594" s="625"/>
      <c r="C594" s="625"/>
      <c r="D594" s="627"/>
      <c r="E594" s="210"/>
      <c r="F594" s="210"/>
      <c r="G594" s="210"/>
      <c r="H594" s="210"/>
      <c r="I594" s="684"/>
      <c r="J594" s="685"/>
      <c r="K594" s="685"/>
      <c r="L594" s="685"/>
      <c r="M594" s="686"/>
      <c r="N594" s="210"/>
      <c r="O594" s="210"/>
      <c r="P594" s="210"/>
      <c r="Q594" s="210"/>
      <c r="R594" s="210"/>
      <c r="S594" s="210"/>
      <c r="T594" s="210"/>
      <c r="U594" s="210"/>
      <c r="V594" s="210"/>
      <c r="W594" s="210"/>
      <c r="X594" s="210"/>
      <c r="Y594" s="210"/>
      <c r="Z594" s="210"/>
    </row>
    <row r="595" ht="12.75" customHeight="1">
      <c r="A595" s="625"/>
      <c r="B595" s="625"/>
      <c r="C595" s="625"/>
      <c r="D595" s="627"/>
      <c r="E595" s="210"/>
      <c r="F595" s="210"/>
      <c r="G595" s="210"/>
      <c r="H595" s="210"/>
      <c r="I595" s="684"/>
      <c r="J595" s="685"/>
      <c r="K595" s="685"/>
      <c r="L595" s="685"/>
      <c r="M595" s="686"/>
      <c r="N595" s="210"/>
      <c r="O595" s="210"/>
      <c r="P595" s="210"/>
      <c r="Q595" s="210"/>
      <c r="R595" s="210"/>
      <c r="S595" s="210"/>
      <c r="T595" s="210"/>
      <c r="U595" s="210"/>
      <c r="V595" s="210"/>
      <c r="W595" s="210"/>
      <c r="X595" s="210"/>
      <c r="Y595" s="210"/>
      <c r="Z595" s="210"/>
    </row>
    <row r="596" ht="12.75" customHeight="1">
      <c r="A596" s="625"/>
      <c r="B596" s="625"/>
      <c r="C596" s="625"/>
      <c r="D596" s="627"/>
      <c r="E596" s="210"/>
      <c r="F596" s="210"/>
      <c r="G596" s="210"/>
      <c r="H596" s="210"/>
      <c r="I596" s="684"/>
      <c r="J596" s="685"/>
      <c r="K596" s="685"/>
      <c r="L596" s="685"/>
      <c r="M596" s="686"/>
      <c r="N596" s="210"/>
      <c r="O596" s="210"/>
      <c r="P596" s="210"/>
      <c r="Q596" s="210"/>
      <c r="R596" s="210"/>
      <c r="S596" s="210"/>
      <c r="T596" s="210"/>
      <c r="U596" s="210"/>
      <c r="V596" s="210"/>
      <c r="W596" s="210"/>
      <c r="X596" s="210"/>
      <c r="Y596" s="210"/>
      <c r="Z596" s="210"/>
    </row>
    <row r="597" ht="12.75" customHeight="1">
      <c r="A597" s="625"/>
      <c r="B597" s="625"/>
      <c r="C597" s="625"/>
      <c r="D597" s="627"/>
      <c r="E597" s="210"/>
      <c r="F597" s="210"/>
      <c r="G597" s="210"/>
      <c r="H597" s="210"/>
      <c r="I597" s="684"/>
      <c r="J597" s="685"/>
      <c r="K597" s="685"/>
      <c r="L597" s="685"/>
      <c r="M597" s="686"/>
      <c r="N597" s="210"/>
      <c r="O597" s="210"/>
      <c r="P597" s="210"/>
      <c r="Q597" s="210"/>
      <c r="R597" s="210"/>
      <c r="S597" s="210"/>
      <c r="T597" s="210"/>
      <c r="U597" s="210"/>
      <c r="V597" s="210"/>
      <c r="W597" s="210"/>
      <c r="X597" s="210"/>
      <c r="Y597" s="210"/>
      <c r="Z597" s="210"/>
    </row>
    <row r="598" ht="12.75" customHeight="1">
      <c r="A598" s="625"/>
      <c r="B598" s="625"/>
      <c r="C598" s="625"/>
      <c r="D598" s="627"/>
      <c r="E598" s="210"/>
      <c r="F598" s="210"/>
      <c r="G598" s="210"/>
      <c r="H598" s="210"/>
      <c r="I598" s="684"/>
      <c r="J598" s="685"/>
      <c r="K598" s="685"/>
      <c r="L598" s="685"/>
      <c r="M598" s="686"/>
      <c r="N598" s="210"/>
      <c r="O598" s="210"/>
      <c r="P598" s="210"/>
      <c r="Q598" s="210"/>
      <c r="R598" s="210"/>
      <c r="S598" s="210"/>
      <c r="T598" s="210"/>
      <c r="U598" s="210"/>
      <c r="V598" s="210"/>
      <c r="W598" s="210"/>
      <c r="X598" s="210"/>
      <c r="Y598" s="210"/>
      <c r="Z598" s="210"/>
    </row>
    <row r="599" ht="12.75" customHeight="1">
      <c r="A599" s="625"/>
      <c r="B599" s="625"/>
      <c r="C599" s="625"/>
      <c r="D599" s="627"/>
      <c r="E599" s="210"/>
      <c r="F599" s="210"/>
      <c r="G599" s="210"/>
      <c r="H599" s="210"/>
      <c r="I599" s="684"/>
      <c r="J599" s="685"/>
      <c r="K599" s="685"/>
      <c r="L599" s="685"/>
      <c r="M599" s="686"/>
      <c r="N599" s="210"/>
      <c r="O599" s="210"/>
      <c r="P599" s="210"/>
      <c r="Q599" s="210"/>
      <c r="R599" s="210"/>
      <c r="S599" s="210"/>
      <c r="T599" s="210"/>
      <c r="U599" s="210"/>
      <c r="V599" s="210"/>
      <c r="W599" s="210"/>
      <c r="X599" s="210"/>
      <c r="Y599" s="210"/>
      <c r="Z599" s="210"/>
    </row>
    <row r="600" ht="12.75" customHeight="1">
      <c r="A600" s="625"/>
      <c r="B600" s="625"/>
      <c r="C600" s="625"/>
      <c r="D600" s="627"/>
      <c r="E600" s="210"/>
      <c r="F600" s="210"/>
      <c r="G600" s="210"/>
      <c r="H600" s="210"/>
      <c r="I600" s="684"/>
      <c r="J600" s="685"/>
      <c r="K600" s="685"/>
      <c r="L600" s="685"/>
      <c r="M600" s="686"/>
      <c r="N600" s="210"/>
      <c r="O600" s="210"/>
      <c r="P600" s="210"/>
      <c r="Q600" s="210"/>
      <c r="R600" s="210"/>
      <c r="S600" s="210"/>
      <c r="T600" s="210"/>
      <c r="U600" s="210"/>
      <c r="V600" s="210"/>
      <c r="W600" s="210"/>
      <c r="X600" s="210"/>
      <c r="Y600" s="210"/>
      <c r="Z600" s="210"/>
    </row>
    <row r="601" ht="12.75" customHeight="1">
      <c r="A601" s="625"/>
      <c r="B601" s="625"/>
      <c r="C601" s="625"/>
      <c r="D601" s="627"/>
      <c r="E601" s="210"/>
      <c r="F601" s="210"/>
      <c r="G601" s="210"/>
      <c r="H601" s="210"/>
      <c r="I601" s="684"/>
      <c r="J601" s="685"/>
      <c r="K601" s="685"/>
      <c r="L601" s="685"/>
      <c r="M601" s="686"/>
      <c r="N601" s="210"/>
      <c r="O601" s="210"/>
      <c r="P601" s="210"/>
      <c r="Q601" s="210"/>
      <c r="R601" s="210"/>
      <c r="S601" s="210"/>
      <c r="T601" s="210"/>
      <c r="U601" s="210"/>
      <c r="V601" s="210"/>
      <c r="W601" s="210"/>
      <c r="X601" s="210"/>
      <c r="Y601" s="210"/>
      <c r="Z601" s="210"/>
    </row>
    <row r="602" ht="12.75" customHeight="1">
      <c r="A602" s="625"/>
      <c r="B602" s="625"/>
      <c r="C602" s="625"/>
      <c r="D602" s="627"/>
      <c r="E602" s="210"/>
      <c r="F602" s="210"/>
      <c r="G602" s="210"/>
      <c r="H602" s="210"/>
      <c r="I602" s="684"/>
      <c r="J602" s="685"/>
      <c r="K602" s="685"/>
      <c r="L602" s="685"/>
      <c r="M602" s="686"/>
      <c r="N602" s="210"/>
      <c r="O602" s="210"/>
      <c r="P602" s="210"/>
      <c r="Q602" s="210"/>
      <c r="R602" s="210"/>
      <c r="S602" s="210"/>
      <c r="T602" s="210"/>
      <c r="U602" s="210"/>
      <c r="V602" s="210"/>
      <c r="W602" s="210"/>
      <c r="X602" s="210"/>
      <c r="Y602" s="210"/>
      <c r="Z602" s="210"/>
    </row>
    <row r="603" ht="12.75" customHeight="1">
      <c r="A603" s="625"/>
      <c r="B603" s="625"/>
      <c r="C603" s="625"/>
      <c r="D603" s="627"/>
      <c r="E603" s="210"/>
      <c r="F603" s="210"/>
      <c r="G603" s="210"/>
      <c r="H603" s="210"/>
      <c r="I603" s="684"/>
      <c r="J603" s="685"/>
      <c r="K603" s="685"/>
      <c r="L603" s="685"/>
      <c r="M603" s="686"/>
      <c r="N603" s="210"/>
      <c r="O603" s="210"/>
      <c r="P603" s="210"/>
      <c r="Q603" s="210"/>
      <c r="R603" s="210"/>
      <c r="S603" s="210"/>
      <c r="T603" s="210"/>
      <c r="U603" s="210"/>
      <c r="V603" s="210"/>
      <c r="W603" s="210"/>
      <c r="X603" s="210"/>
      <c r="Y603" s="210"/>
      <c r="Z603" s="210"/>
    </row>
    <row r="604" ht="12.75" customHeight="1">
      <c r="A604" s="625"/>
      <c r="B604" s="625"/>
      <c r="C604" s="625"/>
      <c r="D604" s="627"/>
      <c r="E604" s="210"/>
      <c r="F604" s="210"/>
      <c r="G604" s="210"/>
      <c r="H604" s="210"/>
      <c r="I604" s="684"/>
      <c r="J604" s="685"/>
      <c r="K604" s="685"/>
      <c r="L604" s="685"/>
      <c r="M604" s="686"/>
      <c r="N604" s="210"/>
      <c r="O604" s="210"/>
      <c r="P604" s="210"/>
      <c r="Q604" s="210"/>
      <c r="R604" s="210"/>
      <c r="S604" s="210"/>
      <c r="T604" s="210"/>
      <c r="U604" s="210"/>
      <c r="V604" s="210"/>
      <c r="W604" s="210"/>
      <c r="X604" s="210"/>
      <c r="Y604" s="210"/>
      <c r="Z604" s="210"/>
    </row>
    <row r="605" ht="12.75" customHeight="1">
      <c r="A605" s="625"/>
      <c r="B605" s="625"/>
      <c r="C605" s="625"/>
      <c r="D605" s="627"/>
      <c r="E605" s="210"/>
      <c r="F605" s="210"/>
      <c r="G605" s="210"/>
      <c r="H605" s="210"/>
      <c r="I605" s="684"/>
      <c r="J605" s="685"/>
      <c r="K605" s="685"/>
      <c r="L605" s="685"/>
      <c r="M605" s="686"/>
      <c r="N605" s="210"/>
      <c r="O605" s="210"/>
      <c r="P605" s="210"/>
      <c r="Q605" s="210"/>
      <c r="R605" s="210"/>
      <c r="S605" s="210"/>
      <c r="T605" s="210"/>
      <c r="U605" s="210"/>
      <c r="V605" s="210"/>
      <c r="W605" s="210"/>
      <c r="X605" s="210"/>
      <c r="Y605" s="210"/>
      <c r="Z605" s="210"/>
    </row>
    <row r="606" ht="12.75" customHeight="1">
      <c r="A606" s="625"/>
      <c r="B606" s="625"/>
      <c r="C606" s="625"/>
      <c r="D606" s="627"/>
      <c r="E606" s="210"/>
      <c r="F606" s="210"/>
      <c r="G606" s="210"/>
      <c r="H606" s="210"/>
      <c r="I606" s="684"/>
      <c r="J606" s="685"/>
      <c r="K606" s="685"/>
      <c r="L606" s="685"/>
      <c r="M606" s="686"/>
      <c r="N606" s="210"/>
      <c r="O606" s="210"/>
      <c r="P606" s="210"/>
      <c r="Q606" s="210"/>
      <c r="R606" s="210"/>
      <c r="S606" s="210"/>
      <c r="T606" s="210"/>
      <c r="U606" s="210"/>
      <c r="V606" s="210"/>
      <c r="W606" s="210"/>
      <c r="X606" s="210"/>
      <c r="Y606" s="210"/>
      <c r="Z606" s="210"/>
    </row>
    <row r="607" ht="12.75" customHeight="1">
      <c r="A607" s="625"/>
      <c r="B607" s="625"/>
      <c r="C607" s="625"/>
      <c r="D607" s="627"/>
      <c r="E607" s="210"/>
      <c r="F607" s="210"/>
      <c r="G607" s="210"/>
      <c r="H607" s="210"/>
      <c r="I607" s="684"/>
      <c r="J607" s="685"/>
      <c r="K607" s="685"/>
      <c r="L607" s="685"/>
      <c r="M607" s="686"/>
      <c r="N607" s="210"/>
      <c r="O607" s="210"/>
      <c r="P607" s="210"/>
      <c r="Q607" s="210"/>
      <c r="R607" s="210"/>
      <c r="S607" s="210"/>
      <c r="T607" s="210"/>
      <c r="U607" s="210"/>
      <c r="V607" s="210"/>
      <c r="W607" s="210"/>
      <c r="X607" s="210"/>
      <c r="Y607" s="210"/>
      <c r="Z607" s="210"/>
    </row>
    <row r="608" ht="12.75" customHeight="1">
      <c r="A608" s="625"/>
      <c r="B608" s="625"/>
      <c r="C608" s="625"/>
      <c r="D608" s="627"/>
      <c r="E608" s="210"/>
      <c r="F608" s="210"/>
      <c r="G608" s="210"/>
      <c r="H608" s="210"/>
      <c r="I608" s="684"/>
      <c r="J608" s="685"/>
      <c r="K608" s="685"/>
      <c r="L608" s="685"/>
      <c r="M608" s="686"/>
      <c r="N608" s="210"/>
      <c r="O608" s="210"/>
      <c r="P608" s="210"/>
      <c r="Q608" s="210"/>
      <c r="R608" s="210"/>
      <c r="S608" s="210"/>
      <c r="T608" s="210"/>
      <c r="U608" s="210"/>
      <c r="V608" s="210"/>
      <c r="W608" s="210"/>
      <c r="X608" s="210"/>
      <c r="Y608" s="210"/>
      <c r="Z608" s="210"/>
    </row>
    <row r="609" ht="12.75" customHeight="1">
      <c r="A609" s="625"/>
      <c r="B609" s="625"/>
      <c r="C609" s="625"/>
      <c r="D609" s="627"/>
      <c r="E609" s="210"/>
      <c r="F609" s="210"/>
      <c r="G609" s="210"/>
      <c r="H609" s="210"/>
      <c r="I609" s="684"/>
      <c r="J609" s="685"/>
      <c r="K609" s="685"/>
      <c r="L609" s="685"/>
      <c r="M609" s="686"/>
      <c r="N609" s="210"/>
      <c r="O609" s="210"/>
      <c r="P609" s="210"/>
      <c r="Q609" s="210"/>
      <c r="R609" s="210"/>
      <c r="S609" s="210"/>
      <c r="T609" s="210"/>
      <c r="U609" s="210"/>
      <c r="V609" s="210"/>
      <c r="W609" s="210"/>
      <c r="X609" s="210"/>
      <c r="Y609" s="210"/>
      <c r="Z609" s="210"/>
    </row>
    <row r="610" ht="12.75" customHeight="1">
      <c r="A610" s="625"/>
      <c r="B610" s="625"/>
      <c r="C610" s="625"/>
      <c r="D610" s="627"/>
      <c r="E610" s="210"/>
      <c r="F610" s="210"/>
      <c r="G610" s="210"/>
      <c r="H610" s="210"/>
      <c r="I610" s="684"/>
      <c r="J610" s="685"/>
      <c r="K610" s="685"/>
      <c r="L610" s="685"/>
      <c r="M610" s="686"/>
      <c r="N610" s="210"/>
      <c r="O610" s="210"/>
      <c r="P610" s="210"/>
      <c r="Q610" s="210"/>
      <c r="R610" s="210"/>
      <c r="S610" s="210"/>
      <c r="T610" s="210"/>
      <c r="U610" s="210"/>
      <c r="V610" s="210"/>
      <c r="W610" s="210"/>
      <c r="X610" s="210"/>
      <c r="Y610" s="210"/>
      <c r="Z610" s="210"/>
    </row>
    <row r="611" ht="12.75" customHeight="1">
      <c r="A611" s="625"/>
      <c r="B611" s="625"/>
      <c r="C611" s="625"/>
      <c r="D611" s="627"/>
      <c r="E611" s="210"/>
      <c r="F611" s="210"/>
      <c r="G611" s="210"/>
      <c r="H611" s="210"/>
      <c r="I611" s="684"/>
      <c r="J611" s="685"/>
      <c r="K611" s="685"/>
      <c r="L611" s="685"/>
      <c r="M611" s="686"/>
      <c r="N611" s="210"/>
      <c r="O611" s="210"/>
      <c r="P611" s="210"/>
      <c r="Q611" s="210"/>
      <c r="R611" s="210"/>
      <c r="S611" s="210"/>
      <c r="T611" s="210"/>
      <c r="U611" s="210"/>
      <c r="V611" s="210"/>
      <c r="W611" s="210"/>
      <c r="X611" s="210"/>
      <c r="Y611" s="210"/>
      <c r="Z611" s="210"/>
    </row>
    <row r="612" ht="12.75" customHeight="1">
      <c r="A612" s="625"/>
      <c r="B612" s="625"/>
      <c r="C612" s="625"/>
      <c r="D612" s="627"/>
      <c r="E612" s="210"/>
      <c r="F612" s="210"/>
      <c r="G612" s="210"/>
      <c r="H612" s="210"/>
      <c r="I612" s="684"/>
      <c r="J612" s="685"/>
      <c r="K612" s="685"/>
      <c r="L612" s="685"/>
      <c r="M612" s="686"/>
      <c r="N612" s="210"/>
      <c r="O612" s="210"/>
      <c r="P612" s="210"/>
      <c r="Q612" s="210"/>
      <c r="R612" s="210"/>
      <c r="S612" s="210"/>
      <c r="T612" s="210"/>
      <c r="U612" s="210"/>
      <c r="V612" s="210"/>
      <c r="W612" s="210"/>
      <c r="X612" s="210"/>
      <c r="Y612" s="210"/>
      <c r="Z612" s="210"/>
    </row>
    <row r="613" ht="12.75" customHeight="1">
      <c r="A613" s="625"/>
      <c r="B613" s="625"/>
      <c r="C613" s="625"/>
      <c r="D613" s="627"/>
      <c r="E613" s="210"/>
      <c r="F613" s="210"/>
      <c r="G613" s="210"/>
      <c r="H613" s="210"/>
      <c r="I613" s="684"/>
      <c r="J613" s="685"/>
      <c r="K613" s="685"/>
      <c r="L613" s="685"/>
      <c r="M613" s="686"/>
      <c r="N613" s="210"/>
      <c r="O613" s="210"/>
      <c r="P613" s="210"/>
      <c r="Q613" s="210"/>
      <c r="R613" s="210"/>
      <c r="S613" s="210"/>
      <c r="T613" s="210"/>
      <c r="U613" s="210"/>
      <c r="V613" s="210"/>
      <c r="W613" s="210"/>
      <c r="X613" s="210"/>
      <c r="Y613" s="210"/>
      <c r="Z613" s="210"/>
    </row>
    <row r="614" ht="12.75" customHeight="1">
      <c r="A614" s="625"/>
      <c r="B614" s="625"/>
      <c r="C614" s="625"/>
      <c r="D614" s="627"/>
      <c r="E614" s="210"/>
      <c r="F614" s="210"/>
      <c r="G614" s="210"/>
      <c r="H614" s="210"/>
      <c r="I614" s="684"/>
      <c r="J614" s="685"/>
      <c r="K614" s="685"/>
      <c r="L614" s="685"/>
      <c r="M614" s="686"/>
      <c r="N614" s="210"/>
      <c r="O614" s="210"/>
      <c r="P614" s="210"/>
      <c r="Q614" s="210"/>
      <c r="R614" s="210"/>
      <c r="S614" s="210"/>
      <c r="T614" s="210"/>
      <c r="U614" s="210"/>
      <c r="V614" s="210"/>
      <c r="W614" s="210"/>
      <c r="X614" s="210"/>
      <c r="Y614" s="210"/>
      <c r="Z614" s="210"/>
    </row>
    <row r="615" ht="12.75" customHeight="1">
      <c r="A615" s="625"/>
      <c r="B615" s="625"/>
      <c r="C615" s="625"/>
      <c r="D615" s="627"/>
      <c r="E615" s="210"/>
      <c r="F615" s="210"/>
      <c r="G615" s="210"/>
      <c r="H615" s="210"/>
      <c r="I615" s="684"/>
      <c r="J615" s="685"/>
      <c r="K615" s="685"/>
      <c r="L615" s="685"/>
      <c r="M615" s="686"/>
      <c r="N615" s="210"/>
      <c r="O615" s="210"/>
      <c r="P615" s="210"/>
      <c r="Q615" s="210"/>
      <c r="R615" s="210"/>
      <c r="S615" s="210"/>
      <c r="T615" s="210"/>
      <c r="U615" s="210"/>
      <c r="V615" s="210"/>
      <c r="W615" s="210"/>
      <c r="X615" s="210"/>
      <c r="Y615" s="210"/>
      <c r="Z615" s="210"/>
    </row>
    <row r="616" ht="12.75" customHeight="1">
      <c r="A616" s="625"/>
      <c r="B616" s="625"/>
      <c r="C616" s="625"/>
      <c r="D616" s="627"/>
      <c r="E616" s="210"/>
      <c r="F616" s="210"/>
      <c r="G616" s="210"/>
      <c r="H616" s="210"/>
      <c r="I616" s="684"/>
      <c r="J616" s="685"/>
      <c r="K616" s="685"/>
      <c r="L616" s="685"/>
      <c r="M616" s="686"/>
      <c r="N616" s="210"/>
      <c r="O616" s="210"/>
      <c r="P616" s="210"/>
      <c r="Q616" s="210"/>
      <c r="R616" s="210"/>
      <c r="S616" s="210"/>
      <c r="T616" s="210"/>
      <c r="U616" s="210"/>
      <c r="V616" s="210"/>
      <c r="W616" s="210"/>
      <c r="X616" s="210"/>
      <c r="Y616" s="210"/>
      <c r="Z616" s="210"/>
    </row>
    <row r="617" ht="12.75" customHeight="1">
      <c r="A617" s="625"/>
      <c r="B617" s="625"/>
      <c r="C617" s="625"/>
      <c r="D617" s="627"/>
      <c r="E617" s="210"/>
      <c r="F617" s="210"/>
      <c r="G617" s="210"/>
      <c r="H617" s="210"/>
      <c r="I617" s="684"/>
      <c r="J617" s="685"/>
      <c r="K617" s="685"/>
      <c r="L617" s="685"/>
      <c r="M617" s="686"/>
      <c r="N617" s="210"/>
      <c r="O617" s="210"/>
      <c r="P617" s="210"/>
      <c r="Q617" s="210"/>
      <c r="R617" s="210"/>
      <c r="S617" s="210"/>
      <c r="T617" s="210"/>
      <c r="U617" s="210"/>
      <c r="V617" s="210"/>
      <c r="W617" s="210"/>
      <c r="X617" s="210"/>
      <c r="Y617" s="210"/>
      <c r="Z617" s="210"/>
    </row>
    <row r="618" ht="12.75" customHeight="1">
      <c r="A618" s="625"/>
      <c r="B618" s="625"/>
      <c r="C618" s="625"/>
      <c r="D618" s="627"/>
      <c r="E618" s="210"/>
      <c r="F618" s="210"/>
      <c r="G618" s="210"/>
      <c r="H618" s="210"/>
      <c r="I618" s="684"/>
      <c r="J618" s="685"/>
      <c r="K618" s="685"/>
      <c r="L618" s="685"/>
      <c r="M618" s="686"/>
      <c r="N618" s="210"/>
      <c r="O618" s="210"/>
      <c r="P618" s="210"/>
      <c r="Q618" s="210"/>
      <c r="R618" s="210"/>
      <c r="S618" s="210"/>
      <c r="T618" s="210"/>
      <c r="U618" s="210"/>
      <c r="V618" s="210"/>
      <c r="W618" s="210"/>
      <c r="X618" s="210"/>
      <c r="Y618" s="210"/>
      <c r="Z618" s="210"/>
    </row>
    <row r="619" ht="12.75" customHeight="1">
      <c r="A619" s="625"/>
      <c r="B619" s="625"/>
      <c r="C619" s="625"/>
      <c r="D619" s="627"/>
      <c r="E619" s="210"/>
      <c r="F619" s="210"/>
      <c r="G619" s="210"/>
      <c r="H619" s="210"/>
      <c r="I619" s="684"/>
      <c r="J619" s="685"/>
      <c r="K619" s="685"/>
      <c r="L619" s="685"/>
      <c r="M619" s="686"/>
      <c r="N619" s="210"/>
      <c r="O619" s="210"/>
      <c r="P619" s="210"/>
      <c r="Q619" s="210"/>
      <c r="R619" s="210"/>
      <c r="S619" s="210"/>
      <c r="T619" s="210"/>
      <c r="U619" s="210"/>
      <c r="V619" s="210"/>
      <c r="W619" s="210"/>
      <c r="X619" s="210"/>
      <c r="Y619" s="210"/>
      <c r="Z619" s="210"/>
    </row>
    <row r="620" ht="12.75" customHeight="1">
      <c r="A620" s="625"/>
      <c r="B620" s="625"/>
      <c r="C620" s="625"/>
      <c r="D620" s="627"/>
      <c r="E620" s="210"/>
      <c r="F620" s="210"/>
      <c r="G620" s="210"/>
      <c r="H620" s="210"/>
      <c r="I620" s="684"/>
      <c r="J620" s="685"/>
      <c r="K620" s="685"/>
      <c r="L620" s="685"/>
      <c r="M620" s="686"/>
      <c r="N620" s="210"/>
      <c r="O620" s="210"/>
      <c r="P620" s="210"/>
      <c r="Q620" s="210"/>
      <c r="R620" s="210"/>
      <c r="S620" s="210"/>
      <c r="T620" s="210"/>
      <c r="U620" s="210"/>
      <c r="V620" s="210"/>
      <c r="W620" s="210"/>
      <c r="X620" s="210"/>
      <c r="Y620" s="210"/>
      <c r="Z620" s="210"/>
    </row>
    <row r="621" ht="12.75" customHeight="1">
      <c r="A621" s="625"/>
      <c r="B621" s="625"/>
      <c r="C621" s="625"/>
      <c r="D621" s="627"/>
      <c r="E621" s="210"/>
      <c r="F621" s="210"/>
      <c r="G621" s="210"/>
      <c r="H621" s="210"/>
      <c r="I621" s="684"/>
      <c r="J621" s="685"/>
      <c r="K621" s="685"/>
      <c r="L621" s="685"/>
      <c r="M621" s="686"/>
      <c r="N621" s="210"/>
      <c r="O621" s="210"/>
      <c r="P621" s="210"/>
      <c r="Q621" s="210"/>
      <c r="R621" s="210"/>
      <c r="S621" s="210"/>
      <c r="T621" s="210"/>
      <c r="U621" s="210"/>
      <c r="V621" s="210"/>
      <c r="W621" s="210"/>
      <c r="X621" s="210"/>
      <c r="Y621" s="210"/>
      <c r="Z621" s="210"/>
    </row>
    <row r="622" ht="12.75" customHeight="1">
      <c r="A622" s="625"/>
      <c r="B622" s="625"/>
      <c r="C622" s="625"/>
      <c r="D622" s="627"/>
      <c r="E622" s="210"/>
      <c r="F622" s="210"/>
      <c r="G622" s="210"/>
      <c r="H622" s="210"/>
      <c r="I622" s="684"/>
      <c r="J622" s="685"/>
      <c r="K622" s="685"/>
      <c r="L622" s="685"/>
      <c r="M622" s="686"/>
      <c r="N622" s="210"/>
      <c r="O622" s="210"/>
      <c r="P622" s="210"/>
      <c r="Q622" s="210"/>
      <c r="R622" s="210"/>
      <c r="S622" s="210"/>
      <c r="T622" s="210"/>
      <c r="U622" s="210"/>
      <c r="V622" s="210"/>
      <c r="W622" s="210"/>
      <c r="X622" s="210"/>
      <c r="Y622" s="210"/>
      <c r="Z622" s="210"/>
    </row>
    <row r="623" ht="12.75" customHeight="1">
      <c r="A623" s="625"/>
      <c r="B623" s="625"/>
      <c r="C623" s="625"/>
      <c r="D623" s="627"/>
      <c r="E623" s="210"/>
      <c r="F623" s="210"/>
      <c r="G623" s="210"/>
      <c r="H623" s="210"/>
      <c r="I623" s="684"/>
      <c r="J623" s="685"/>
      <c r="K623" s="685"/>
      <c r="L623" s="685"/>
      <c r="M623" s="686"/>
      <c r="N623" s="210"/>
      <c r="O623" s="210"/>
      <c r="P623" s="210"/>
      <c r="Q623" s="210"/>
      <c r="R623" s="210"/>
      <c r="S623" s="210"/>
      <c r="T623" s="210"/>
      <c r="U623" s="210"/>
      <c r="V623" s="210"/>
      <c r="W623" s="210"/>
      <c r="X623" s="210"/>
      <c r="Y623" s="210"/>
      <c r="Z623" s="210"/>
    </row>
    <row r="624" ht="12.75" customHeight="1">
      <c r="A624" s="625"/>
      <c r="B624" s="625"/>
      <c r="C624" s="625"/>
      <c r="D624" s="627"/>
      <c r="E624" s="210"/>
      <c r="F624" s="210"/>
      <c r="G624" s="210"/>
      <c r="H624" s="210"/>
      <c r="I624" s="684"/>
      <c r="J624" s="685"/>
      <c r="K624" s="685"/>
      <c r="L624" s="685"/>
      <c r="M624" s="686"/>
      <c r="N624" s="210"/>
      <c r="O624" s="210"/>
      <c r="P624" s="210"/>
      <c r="Q624" s="210"/>
      <c r="R624" s="210"/>
      <c r="S624" s="210"/>
      <c r="T624" s="210"/>
      <c r="U624" s="210"/>
      <c r="V624" s="210"/>
      <c r="W624" s="210"/>
      <c r="X624" s="210"/>
      <c r="Y624" s="210"/>
      <c r="Z624" s="210"/>
    </row>
    <row r="625" ht="12.75" customHeight="1">
      <c r="A625" s="625"/>
      <c r="B625" s="625"/>
      <c r="C625" s="625"/>
      <c r="D625" s="627"/>
      <c r="E625" s="210"/>
      <c r="F625" s="210"/>
      <c r="G625" s="210"/>
      <c r="H625" s="210"/>
      <c r="I625" s="684"/>
      <c r="J625" s="685"/>
      <c r="K625" s="685"/>
      <c r="L625" s="685"/>
      <c r="M625" s="686"/>
      <c r="N625" s="210"/>
      <c r="O625" s="210"/>
      <c r="P625" s="210"/>
      <c r="Q625" s="210"/>
      <c r="R625" s="210"/>
      <c r="S625" s="210"/>
      <c r="T625" s="210"/>
      <c r="U625" s="210"/>
      <c r="V625" s="210"/>
      <c r="W625" s="210"/>
      <c r="X625" s="210"/>
      <c r="Y625" s="210"/>
      <c r="Z625" s="210"/>
    </row>
    <row r="626" ht="12.75" customHeight="1">
      <c r="A626" s="625"/>
      <c r="B626" s="625"/>
      <c r="C626" s="625"/>
      <c r="D626" s="627"/>
      <c r="E626" s="210"/>
      <c r="F626" s="210"/>
      <c r="G626" s="210"/>
      <c r="H626" s="210"/>
      <c r="I626" s="684"/>
      <c r="J626" s="685"/>
      <c r="K626" s="685"/>
      <c r="L626" s="685"/>
      <c r="M626" s="686"/>
      <c r="N626" s="210"/>
      <c r="O626" s="210"/>
      <c r="P626" s="210"/>
      <c r="Q626" s="210"/>
      <c r="R626" s="210"/>
      <c r="S626" s="210"/>
      <c r="T626" s="210"/>
      <c r="U626" s="210"/>
      <c r="V626" s="210"/>
      <c r="W626" s="210"/>
      <c r="X626" s="210"/>
      <c r="Y626" s="210"/>
      <c r="Z626" s="210"/>
    </row>
    <row r="627" ht="12.75" customHeight="1">
      <c r="A627" s="625"/>
      <c r="B627" s="625"/>
      <c r="C627" s="625"/>
      <c r="D627" s="627"/>
      <c r="E627" s="210"/>
      <c r="F627" s="210"/>
      <c r="G627" s="210"/>
      <c r="H627" s="210"/>
      <c r="I627" s="684"/>
      <c r="J627" s="685"/>
      <c r="K627" s="685"/>
      <c r="L627" s="685"/>
      <c r="M627" s="686"/>
      <c r="N627" s="210"/>
      <c r="O627" s="210"/>
      <c r="P627" s="210"/>
      <c r="Q627" s="210"/>
      <c r="R627" s="210"/>
      <c r="S627" s="210"/>
      <c r="T627" s="210"/>
      <c r="U627" s="210"/>
      <c r="V627" s="210"/>
      <c r="W627" s="210"/>
      <c r="X627" s="210"/>
      <c r="Y627" s="210"/>
      <c r="Z627" s="210"/>
    </row>
    <row r="628" ht="12.75" customHeight="1">
      <c r="A628" s="625"/>
      <c r="B628" s="625"/>
      <c r="C628" s="625"/>
      <c r="D628" s="627"/>
      <c r="E628" s="210"/>
      <c r="F628" s="210"/>
      <c r="G628" s="210"/>
      <c r="H628" s="210"/>
      <c r="I628" s="684"/>
      <c r="J628" s="685"/>
      <c r="K628" s="685"/>
      <c r="L628" s="685"/>
      <c r="M628" s="686"/>
      <c r="N628" s="210"/>
      <c r="O628" s="210"/>
      <c r="P628" s="210"/>
      <c r="Q628" s="210"/>
      <c r="R628" s="210"/>
      <c r="S628" s="210"/>
      <c r="T628" s="210"/>
      <c r="U628" s="210"/>
      <c r="V628" s="210"/>
      <c r="W628" s="210"/>
      <c r="X628" s="210"/>
      <c r="Y628" s="210"/>
      <c r="Z628" s="210"/>
    </row>
    <row r="629" ht="12.75" customHeight="1">
      <c r="A629" s="625"/>
      <c r="B629" s="625"/>
      <c r="C629" s="625"/>
      <c r="D629" s="627"/>
      <c r="E629" s="210"/>
      <c r="F629" s="210"/>
      <c r="G629" s="210"/>
      <c r="H629" s="210"/>
      <c r="I629" s="684"/>
      <c r="J629" s="685"/>
      <c r="K629" s="685"/>
      <c r="L629" s="685"/>
      <c r="M629" s="686"/>
      <c r="N629" s="210"/>
      <c r="O629" s="210"/>
      <c r="P629" s="210"/>
      <c r="Q629" s="210"/>
      <c r="R629" s="210"/>
      <c r="S629" s="210"/>
      <c r="T629" s="210"/>
      <c r="U629" s="210"/>
      <c r="V629" s="210"/>
      <c r="W629" s="210"/>
      <c r="X629" s="210"/>
      <c r="Y629" s="210"/>
      <c r="Z629" s="210"/>
    </row>
    <row r="630" ht="12.75" customHeight="1">
      <c r="A630" s="625"/>
      <c r="B630" s="625"/>
      <c r="C630" s="625"/>
      <c r="D630" s="627"/>
      <c r="E630" s="210"/>
      <c r="F630" s="210"/>
      <c r="G630" s="210"/>
      <c r="H630" s="210"/>
      <c r="I630" s="684"/>
      <c r="J630" s="685"/>
      <c r="K630" s="685"/>
      <c r="L630" s="685"/>
      <c r="M630" s="686"/>
      <c r="N630" s="210"/>
      <c r="O630" s="210"/>
      <c r="P630" s="210"/>
      <c r="Q630" s="210"/>
      <c r="R630" s="210"/>
      <c r="S630" s="210"/>
      <c r="T630" s="210"/>
      <c r="U630" s="210"/>
      <c r="V630" s="210"/>
      <c r="W630" s="210"/>
      <c r="X630" s="210"/>
      <c r="Y630" s="210"/>
      <c r="Z630" s="210"/>
    </row>
    <row r="631" ht="12.75" customHeight="1">
      <c r="A631" s="625"/>
      <c r="B631" s="625"/>
      <c r="C631" s="625"/>
      <c r="D631" s="627"/>
      <c r="E631" s="210"/>
      <c r="F631" s="210"/>
      <c r="G631" s="210"/>
      <c r="H631" s="210"/>
      <c r="I631" s="684"/>
      <c r="J631" s="685"/>
      <c r="K631" s="685"/>
      <c r="L631" s="685"/>
      <c r="M631" s="686"/>
      <c r="N631" s="210"/>
      <c r="O631" s="210"/>
      <c r="P631" s="210"/>
      <c r="Q631" s="210"/>
      <c r="R631" s="210"/>
      <c r="S631" s="210"/>
      <c r="T631" s="210"/>
      <c r="U631" s="210"/>
      <c r="V631" s="210"/>
      <c r="W631" s="210"/>
      <c r="X631" s="210"/>
      <c r="Y631" s="210"/>
      <c r="Z631" s="210"/>
    </row>
    <row r="632" ht="12.75" customHeight="1">
      <c r="A632" s="625"/>
      <c r="B632" s="625"/>
      <c r="C632" s="625"/>
      <c r="D632" s="627"/>
      <c r="E632" s="210"/>
      <c r="F632" s="210"/>
      <c r="G632" s="210"/>
      <c r="H632" s="210"/>
      <c r="I632" s="684"/>
      <c r="J632" s="685"/>
      <c r="K632" s="685"/>
      <c r="L632" s="685"/>
      <c r="M632" s="686"/>
      <c r="N632" s="210"/>
      <c r="O632" s="210"/>
      <c r="P632" s="210"/>
      <c r="Q632" s="210"/>
      <c r="R632" s="210"/>
      <c r="S632" s="210"/>
      <c r="T632" s="210"/>
      <c r="U632" s="210"/>
      <c r="V632" s="210"/>
      <c r="W632" s="210"/>
      <c r="X632" s="210"/>
      <c r="Y632" s="210"/>
      <c r="Z632" s="210"/>
    </row>
    <row r="633" ht="12.75" customHeight="1">
      <c r="A633" s="625"/>
      <c r="B633" s="625"/>
      <c r="C633" s="625"/>
      <c r="D633" s="627"/>
      <c r="E633" s="210"/>
      <c r="F633" s="210"/>
      <c r="G633" s="210"/>
      <c r="H633" s="210"/>
      <c r="I633" s="684"/>
      <c r="J633" s="685"/>
      <c r="K633" s="685"/>
      <c r="L633" s="685"/>
      <c r="M633" s="686"/>
      <c r="N633" s="210"/>
      <c r="O633" s="210"/>
      <c r="P633" s="210"/>
      <c r="Q633" s="210"/>
      <c r="R633" s="210"/>
      <c r="S633" s="210"/>
      <c r="T633" s="210"/>
      <c r="U633" s="210"/>
      <c r="V633" s="210"/>
      <c r="W633" s="210"/>
      <c r="X633" s="210"/>
      <c r="Y633" s="210"/>
      <c r="Z633" s="210"/>
    </row>
    <row r="634" ht="12.75" customHeight="1">
      <c r="A634" s="625"/>
      <c r="B634" s="625"/>
      <c r="C634" s="625"/>
      <c r="D634" s="627"/>
      <c r="E634" s="210"/>
      <c r="F634" s="210"/>
      <c r="G634" s="210"/>
      <c r="H634" s="210"/>
      <c r="I634" s="684"/>
      <c r="J634" s="685"/>
      <c r="K634" s="685"/>
      <c r="L634" s="685"/>
      <c r="M634" s="686"/>
      <c r="N634" s="210"/>
      <c r="O634" s="210"/>
      <c r="P634" s="210"/>
      <c r="Q634" s="210"/>
      <c r="R634" s="210"/>
      <c r="S634" s="210"/>
      <c r="T634" s="210"/>
      <c r="U634" s="210"/>
      <c r="V634" s="210"/>
      <c r="W634" s="210"/>
      <c r="X634" s="210"/>
      <c r="Y634" s="210"/>
      <c r="Z634" s="210"/>
    </row>
    <row r="635" ht="12.75" customHeight="1">
      <c r="A635" s="625"/>
      <c r="B635" s="625"/>
      <c r="C635" s="625"/>
      <c r="D635" s="627"/>
      <c r="E635" s="210"/>
      <c r="F635" s="210"/>
      <c r="G635" s="210"/>
      <c r="H635" s="210"/>
      <c r="I635" s="684"/>
      <c r="J635" s="685"/>
      <c r="K635" s="685"/>
      <c r="L635" s="685"/>
      <c r="M635" s="686"/>
      <c r="N635" s="210"/>
      <c r="O635" s="210"/>
      <c r="P635" s="210"/>
      <c r="Q635" s="210"/>
      <c r="R635" s="210"/>
      <c r="S635" s="210"/>
      <c r="T635" s="210"/>
      <c r="U635" s="210"/>
      <c r="V635" s="210"/>
      <c r="W635" s="210"/>
      <c r="X635" s="210"/>
      <c r="Y635" s="210"/>
      <c r="Z635" s="210"/>
    </row>
    <row r="636" ht="12.75" customHeight="1">
      <c r="A636" s="625"/>
      <c r="B636" s="625"/>
      <c r="C636" s="625"/>
      <c r="D636" s="627"/>
      <c r="E636" s="210"/>
      <c r="F636" s="210"/>
      <c r="G636" s="210"/>
      <c r="H636" s="210"/>
      <c r="I636" s="684"/>
      <c r="J636" s="685"/>
      <c r="K636" s="685"/>
      <c r="L636" s="685"/>
      <c r="M636" s="686"/>
      <c r="N636" s="210"/>
      <c r="O636" s="210"/>
      <c r="P636" s="210"/>
      <c r="Q636" s="210"/>
      <c r="R636" s="210"/>
      <c r="S636" s="210"/>
      <c r="T636" s="210"/>
      <c r="U636" s="210"/>
      <c r="V636" s="210"/>
      <c r="W636" s="210"/>
      <c r="X636" s="210"/>
      <c r="Y636" s="210"/>
      <c r="Z636" s="210"/>
    </row>
    <row r="637" ht="12.75" customHeight="1">
      <c r="A637" s="625"/>
      <c r="B637" s="625"/>
      <c r="C637" s="625"/>
      <c r="D637" s="627"/>
      <c r="E637" s="210"/>
      <c r="F637" s="210"/>
      <c r="G637" s="210"/>
      <c r="H637" s="210"/>
      <c r="I637" s="684"/>
      <c r="J637" s="685"/>
      <c r="K637" s="685"/>
      <c r="L637" s="685"/>
      <c r="M637" s="686"/>
      <c r="N637" s="210"/>
      <c r="O637" s="210"/>
      <c r="P637" s="210"/>
      <c r="Q637" s="210"/>
      <c r="R637" s="210"/>
      <c r="S637" s="210"/>
      <c r="T637" s="210"/>
      <c r="U637" s="210"/>
      <c r="V637" s="210"/>
      <c r="W637" s="210"/>
      <c r="X637" s="210"/>
      <c r="Y637" s="210"/>
      <c r="Z637" s="210"/>
    </row>
    <row r="638" ht="12.75" customHeight="1">
      <c r="A638" s="625"/>
      <c r="B638" s="625"/>
      <c r="C638" s="625"/>
      <c r="D638" s="627"/>
      <c r="E638" s="210"/>
      <c r="F638" s="210"/>
      <c r="G638" s="210"/>
      <c r="H638" s="210"/>
      <c r="I638" s="684"/>
      <c r="J638" s="685"/>
      <c r="K638" s="685"/>
      <c r="L638" s="685"/>
      <c r="M638" s="686"/>
      <c r="N638" s="210"/>
      <c r="O638" s="210"/>
      <c r="P638" s="210"/>
      <c r="Q638" s="210"/>
      <c r="R638" s="210"/>
      <c r="S638" s="210"/>
      <c r="T638" s="210"/>
      <c r="U638" s="210"/>
      <c r="V638" s="210"/>
      <c r="W638" s="210"/>
      <c r="X638" s="210"/>
      <c r="Y638" s="210"/>
      <c r="Z638" s="210"/>
    </row>
    <row r="639" ht="12.75" customHeight="1">
      <c r="A639" s="625"/>
      <c r="B639" s="625"/>
      <c r="C639" s="625"/>
      <c r="D639" s="627"/>
      <c r="E639" s="210"/>
      <c r="F639" s="210"/>
      <c r="G639" s="210"/>
      <c r="H639" s="210"/>
      <c r="I639" s="684"/>
      <c r="J639" s="685"/>
      <c r="K639" s="685"/>
      <c r="L639" s="685"/>
      <c r="M639" s="686"/>
      <c r="N639" s="210"/>
      <c r="O639" s="210"/>
      <c r="P639" s="210"/>
      <c r="Q639" s="210"/>
      <c r="R639" s="210"/>
      <c r="S639" s="210"/>
      <c r="T639" s="210"/>
      <c r="U639" s="210"/>
      <c r="V639" s="210"/>
      <c r="W639" s="210"/>
      <c r="X639" s="210"/>
      <c r="Y639" s="210"/>
      <c r="Z639" s="210"/>
    </row>
    <row r="640" ht="12.75" customHeight="1">
      <c r="A640" s="625"/>
      <c r="B640" s="625"/>
      <c r="C640" s="625"/>
      <c r="D640" s="627"/>
      <c r="E640" s="210"/>
      <c r="F640" s="210"/>
      <c r="G640" s="210"/>
      <c r="H640" s="210"/>
      <c r="I640" s="684"/>
      <c r="J640" s="685"/>
      <c r="K640" s="685"/>
      <c r="L640" s="685"/>
      <c r="M640" s="686"/>
      <c r="N640" s="210"/>
      <c r="O640" s="210"/>
      <c r="P640" s="210"/>
      <c r="Q640" s="210"/>
      <c r="R640" s="210"/>
      <c r="S640" s="210"/>
      <c r="T640" s="210"/>
      <c r="U640" s="210"/>
      <c r="V640" s="210"/>
      <c r="W640" s="210"/>
      <c r="X640" s="210"/>
      <c r="Y640" s="210"/>
      <c r="Z640" s="210"/>
    </row>
    <row r="641" ht="12.75" customHeight="1">
      <c r="A641" s="625"/>
      <c r="B641" s="625"/>
      <c r="C641" s="625"/>
      <c r="D641" s="627"/>
      <c r="E641" s="210"/>
      <c r="F641" s="210"/>
      <c r="G641" s="210"/>
      <c r="H641" s="210"/>
      <c r="I641" s="684"/>
      <c r="J641" s="685"/>
      <c r="K641" s="685"/>
      <c r="L641" s="685"/>
      <c r="M641" s="686"/>
      <c r="N641" s="210"/>
      <c r="O641" s="210"/>
      <c r="P641" s="210"/>
      <c r="Q641" s="210"/>
      <c r="R641" s="210"/>
      <c r="S641" s="210"/>
      <c r="T641" s="210"/>
      <c r="U641" s="210"/>
      <c r="V641" s="210"/>
      <c r="W641" s="210"/>
      <c r="X641" s="210"/>
      <c r="Y641" s="210"/>
      <c r="Z641" s="210"/>
    </row>
    <row r="642" ht="12.75" customHeight="1">
      <c r="A642" s="625"/>
      <c r="B642" s="625"/>
      <c r="C642" s="625"/>
      <c r="D642" s="627"/>
      <c r="E642" s="210"/>
      <c r="F642" s="210"/>
      <c r="G642" s="210"/>
      <c r="H642" s="210"/>
      <c r="I642" s="684"/>
      <c r="J642" s="685"/>
      <c r="K642" s="685"/>
      <c r="L642" s="685"/>
      <c r="M642" s="686"/>
      <c r="N642" s="210"/>
      <c r="O642" s="210"/>
      <c r="P642" s="210"/>
      <c r="Q642" s="210"/>
      <c r="R642" s="210"/>
      <c r="S642" s="210"/>
      <c r="T642" s="210"/>
      <c r="U642" s="210"/>
      <c r="V642" s="210"/>
      <c r="W642" s="210"/>
      <c r="X642" s="210"/>
      <c r="Y642" s="210"/>
      <c r="Z642" s="210"/>
    </row>
    <row r="643" ht="12.75" customHeight="1">
      <c r="A643" s="625"/>
      <c r="B643" s="625"/>
      <c r="C643" s="625"/>
      <c r="D643" s="627"/>
      <c r="E643" s="210"/>
      <c r="F643" s="210"/>
      <c r="G643" s="210"/>
      <c r="H643" s="210"/>
      <c r="I643" s="684"/>
      <c r="J643" s="685"/>
      <c r="K643" s="685"/>
      <c r="L643" s="685"/>
      <c r="M643" s="686"/>
      <c r="N643" s="210"/>
      <c r="O643" s="210"/>
      <c r="P643" s="210"/>
      <c r="Q643" s="210"/>
      <c r="R643" s="210"/>
      <c r="S643" s="210"/>
      <c r="T643" s="210"/>
      <c r="U643" s="210"/>
      <c r="V643" s="210"/>
      <c r="W643" s="210"/>
      <c r="X643" s="210"/>
      <c r="Y643" s="210"/>
      <c r="Z643" s="210"/>
    </row>
    <row r="644" ht="12.75" customHeight="1">
      <c r="A644" s="625"/>
      <c r="B644" s="625"/>
      <c r="C644" s="625"/>
      <c r="D644" s="627"/>
      <c r="E644" s="210"/>
      <c r="F644" s="210"/>
      <c r="G644" s="210"/>
      <c r="H644" s="210"/>
      <c r="I644" s="684"/>
      <c r="J644" s="685"/>
      <c r="K644" s="685"/>
      <c r="L644" s="685"/>
      <c r="M644" s="686"/>
      <c r="N644" s="210"/>
      <c r="O644" s="210"/>
      <c r="P644" s="210"/>
      <c r="Q644" s="210"/>
      <c r="R644" s="210"/>
      <c r="S644" s="210"/>
      <c r="T644" s="210"/>
      <c r="U644" s="210"/>
      <c r="V644" s="210"/>
      <c r="W644" s="210"/>
      <c r="X644" s="210"/>
      <c r="Y644" s="210"/>
      <c r="Z644" s="210"/>
    </row>
    <row r="645" ht="12.75" customHeight="1">
      <c r="A645" s="625"/>
      <c r="B645" s="625"/>
      <c r="C645" s="625"/>
      <c r="D645" s="627"/>
      <c r="E645" s="210"/>
      <c r="F645" s="210"/>
      <c r="G645" s="210"/>
      <c r="H645" s="210"/>
      <c r="I645" s="684"/>
      <c r="J645" s="685"/>
      <c r="K645" s="685"/>
      <c r="L645" s="685"/>
      <c r="M645" s="686"/>
      <c r="N645" s="210"/>
      <c r="O645" s="210"/>
      <c r="P645" s="210"/>
      <c r="Q645" s="210"/>
      <c r="R645" s="210"/>
      <c r="S645" s="210"/>
      <c r="T645" s="210"/>
      <c r="U645" s="210"/>
      <c r="V645" s="210"/>
      <c r="W645" s="210"/>
      <c r="X645" s="210"/>
      <c r="Y645" s="210"/>
      <c r="Z645" s="210"/>
    </row>
    <row r="646" ht="12.75" customHeight="1">
      <c r="A646" s="625"/>
      <c r="B646" s="625"/>
      <c r="C646" s="625"/>
      <c r="D646" s="627"/>
      <c r="E646" s="210"/>
      <c r="F646" s="210"/>
      <c r="G646" s="210"/>
      <c r="H646" s="210"/>
      <c r="I646" s="684"/>
      <c r="J646" s="685"/>
      <c r="K646" s="685"/>
      <c r="L646" s="685"/>
      <c r="M646" s="686"/>
      <c r="N646" s="210"/>
      <c r="O646" s="210"/>
      <c r="P646" s="210"/>
      <c r="Q646" s="210"/>
      <c r="R646" s="210"/>
      <c r="S646" s="210"/>
      <c r="T646" s="210"/>
      <c r="U646" s="210"/>
      <c r="V646" s="210"/>
      <c r="W646" s="210"/>
      <c r="X646" s="210"/>
      <c r="Y646" s="210"/>
      <c r="Z646" s="210"/>
    </row>
    <row r="647" ht="12.75" customHeight="1">
      <c r="A647" s="625"/>
      <c r="B647" s="625"/>
      <c r="C647" s="625"/>
      <c r="D647" s="627"/>
      <c r="E647" s="210"/>
      <c r="F647" s="210"/>
      <c r="G647" s="210"/>
      <c r="H647" s="210"/>
      <c r="I647" s="684"/>
      <c r="J647" s="685"/>
      <c r="K647" s="685"/>
      <c r="L647" s="685"/>
      <c r="M647" s="686"/>
      <c r="N647" s="210"/>
      <c r="O647" s="210"/>
      <c r="P647" s="210"/>
      <c r="Q647" s="210"/>
      <c r="R647" s="210"/>
      <c r="S647" s="210"/>
      <c r="T647" s="210"/>
      <c r="U647" s="210"/>
      <c r="V647" s="210"/>
      <c r="W647" s="210"/>
      <c r="X647" s="210"/>
      <c r="Y647" s="210"/>
      <c r="Z647" s="210"/>
    </row>
    <row r="648" ht="12.75" customHeight="1">
      <c r="A648" s="625"/>
      <c r="B648" s="625"/>
      <c r="C648" s="625"/>
      <c r="D648" s="627"/>
      <c r="E648" s="210"/>
      <c r="F648" s="210"/>
      <c r="G648" s="210"/>
      <c r="H648" s="210"/>
      <c r="I648" s="684"/>
      <c r="J648" s="685"/>
      <c r="K648" s="685"/>
      <c r="L648" s="685"/>
      <c r="M648" s="686"/>
      <c r="N648" s="210"/>
      <c r="O648" s="210"/>
      <c r="P648" s="210"/>
      <c r="Q648" s="210"/>
      <c r="R648" s="210"/>
      <c r="S648" s="210"/>
      <c r="T648" s="210"/>
      <c r="U648" s="210"/>
      <c r="V648" s="210"/>
      <c r="W648" s="210"/>
      <c r="X648" s="210"/>
      <c r="Y648" s="210"/>
      <c r="Z648" s="210"/>
    </row>
    <row r="649" ht="12.75" customHeight="1">
      <c r="A649" s="625"/>
      <c r="B649" s="625"/>
      <c r="C649" s="625"/>
      <c r="D649" s="627"/>
      <c r="E649" s="210"/>
      <c r="F649" s="210"/>
      <c r="G649" s="210"/>
      <c r="H649" s="210"/>
      <c r="I649" s="684"/>
      <c r="J649" s="685"/>
      <c r="K649" s="685"/>
      <c r="L649" s="685"/>
      <c r="M649" s="686"/>
      <c r="N649" s="210"/>
      <c r="O649" s="210"/>
      <c r="P649" s="210"/>
      <c r="Q649" s="210"/>
      <c r="R649" s="210"/>
      <c r="S649" s="210"/>
      <c r="T649" s="210"/>
      <c r="U649" s="210"/>
      <c r="V649" s="210"/>
      <c r="W649" s="210"/>
      <c r="X649" s="210"/>
      <c r="Y649" s="210"/>
      <c r="Z649" s="210"/>
    </row>
    <row r="650" ht="12.75" customHeight="1">
      <c r="A650" s="625"/>
      <c r="B650" s="625"/>
      <c r="C650" s="625"/>
      <c r="D650" s="627"/>
      <c r="E650" s="210"/>
      <c r="F650" s="210"/>
      <c r="G650" s="210"/>
      <c r="H650" s="210"/>
      <c r="I650" s="684"/>
      <c r="J650" s="685"/>
      <c r="K650" s="685"/>
      <c r="L650" s="685"/>
      <c r="M650" s="686"/>
      <c r="N650" s="210"/>
      <c r="O650" s="210"/>
      <c r="P650" s="210"/>
      <c r="Q650" s="210"/>
      <c r="R650" s="210"/>
      <c r="S650" s="210"/>
      <c r="T650" s="210"/>
      <c r="U650" s="210"/>
      <c r="V650" s="210"/>
      <c r="W650" s="210"/>
      <c r="X650" s="210"/>
      <c r="Y650" s="210"/>
      <c r="Z650" s="210"/>
    </row>
    <row r="651" ht="12.75" customHeight="1">
      <c r="A651" s="625"/>
      <c r="B651" s="625"/>
      <c r="C651" s="625"/>
      <c r="D651" s="627"/>
      <c r="E651" s="210"/>
      <c r="F651" s="210"/>
      <c r="G651" s="210"/>
      <c r="H651" s="210"/>
      <c r="I651" s="684"/>
      <c r="J651" s="685"/>
      <c r="K651" s="685"/>
      <c r="L651" s="685"/>
      <c r="M651" s="686"/>
      <c r="N651" s="210"/>
      <c r="O651" s="210"/>
      <c r="P651" s="210"/>
      <c r="Q651" s="210"/>
      <c r="R651" s="210"/>
      <c r="S651" s="210"/>
      <c r="T651" s="210"/>
      <c r="U651" s="210"/>
      <c r="V651" s="210"/>
      <c r="W651" s="210"/>
      <c r="X651" s="210"/>
      <c r="Y651" s="210"/>
      <c r="Z651" s="210"/>
    </row>
    <row r="652" ht="12.75" customHeight="1">
      <c r="A652" s="625"/>
      <c r="B652" s="625"/>
      <c r="C652" s="625"/>
      <c r="D652" s="627"/>
      <c r="E652" s="210"/>
      <c r="F652" s="210"/>
      <c r="G652" s="210"/>
      <c r="H652" s="210"/>
      <c r="I652" s="684"/>
      <c r="J652" s="685"/>
      <c r="K652" s="685"/>
      <c r="L652" s="685"/>
      <c r="M652" s="686"/>
      <c r="N652" s="210"/>
      <c r="O652" s="210"/>
      <c r="P652" s="210"/>
      <c r="Q652" s="210"/>
      <c r="R652" s="210"/>
      <c r="S652" s="210"/>
      <c r="T652" s="210"/>
      <c r="U652" s="210"/>
      <c r="V652" s="210"/>
      <c r="W652" s="210"/>
      <c r="X652" s="210"/>
      <c r="Y652" s="210"/>
      <c r="Z652" s="210"/>
    </row>
    <row r="653" ht="12.75" customHeight="1">
      <c r="A653" s="625"/>
      <c r="B653" s="625"/>
      <c r="C653" s="625"/>
      <c r="D653" s="627"/>
      <c r="E653" s="210"/>
      <c r="F653" s="210"/>
      <c r="G653" s="210"/>
      <c r="H653" s="210"/>
      <c r="I653" s="684"/>
      <c r="J653" s="685"/>
      <c r="K653" s="685"/>
      <c r="L653" s="685"/>
      <c r="M653" s="686"/>
      <c r="N653" s="210"/>
      <c r="O653" s="210"/>
      <c r="P653" s="210"/>
      <c r="Q653" s="210"/>
      <c r="R653" s="210"/>
      <c r="S653" s="210"/>
      <c r="T653" s="210"/>
      <c r="U653" s="210"/>
      <c r="V653" s="210"/>
      <c r="W653" s="210"/>
      <c r="X653" s="210"/>
      <c r="Y653" s="210"/>
      <c r="Z653" s="210"/>
    </row>
    <row r="654" ht="12.75" customHeight="1">
      <c r="A654" s="625"/>
      <c r="B654" s="625"/>
      <c r="C654" s="625"/>
      <c r="D654" s="627"/>
      <c r="E654" s="210"/>
      <c r="F654" s="210"/>
      <c r="G654" s="210"/>
      <c r="H654" s="210"/>
      <c r="I654" s="684"/>
      <c r="J654" s="685"/>
      <c r="K654" s="685"/>
      <c r="L654" s="685"/>
      <c r="M654" s="686"/>
      <c r="N654" s="210"/>
      <c r="O654" s="210"/>
      <c r="P654" s="210"/>
      <c r="Q654" s="210"/>
      <c r="R654" s="210"/>
      <c r="S654" s="210"/>
      <c r="T654" s="210"/>
      <c r="U654" s="210"/>
      <c r="V654" s="210"/>
      <c r="W654" s="210"/>
      <c r="X654" s="210"/>
      <c r="Y654" s="210"/>
      <c r="Z654" s="210"/>
    </row>
    <row r="655" ht="12.75" customHeight="1">
      <c r="A655" s="625"/>
      <c r="B655" s="625"/>
      <c r="C655" s="625"/>
      <c r="D655" s="627"/>
      <c r="E655" s="210"/>
      <c r="F655" s="210"/>
      <c r="G655" s="210"/>
      <c r="H655" s="210"/>
      <c r="I655" s="684"/>
      <c r="J655" s="685"/>
      <c r="K655" s="685"/>
      <c r="L655" s="685"/>
      <c r="M655" s="686"/>
      <c r="N655" s="210"/>
      <c r="O655" s="210"/>
      <c r="P655" s="210"/>
      <c r="Q655" s="210"/>
      <c r="R655" s="210"/>
      <c r="S655" s="210"/>
      <c r="T655" s="210"/>
      <c r="U655" s="210"/>
      <c r="V655" s="210"/>
      <c r="W655" s="210"/>
      <c r="X655" s="210"/>
      <c r="Y655" s="210"/>
      <c r="Z655" s="210"/>
    </row>
    <row r="656" ht="12.75" customHeight="1">
      <c r="A656" s="625"/>
      <c r="B656" s="625"/>
      <c r="C656" s="625"/>
      <c r="D656" s="627"/>
      <c r="E656" s="210"/>
      <c r="F656" s="210"/>
      <c r="G656" s="210"/>
      <c r="H656" s="210"/>
      <c r="I656" s="684"/>
      <c r="J656" s="685"/>
      <c r="K656" s="685"/>
      <c r="L656" s="685"/>
      <c r="M656" s="686"/>
      <c r="N656" s="210"/>
      <c r="O656" s="210"/>
      <c r="P656" s="210"/>
      <c r="Q656" s="210"/>
      <c r="R656" s="210"/>
      <c r="S656" s="210"/>
      <c r="T656" s="210"/>
      <c r="U656" s="210"/>
      <c r="V656" s="210"/>
      <c r="W656" s="210"/>
      <c r="X656" s="210"/>
      <c r="Y656" s="210"/>
      <c r="Z656" s="210"/>
    </row>
    <row r="657" ht="12.75" customHeight="1">
      <c r="A657" s="625"/>
      <c r="B657" s="625"/>
      <c r="C657" s="625"/>
      <c r="D657" s="627"/>
      <c r="E657" s="210"/>
      <c r="F657" s="210"/>
      <c r="G657" s="210"/>
      <c r="H657" s="210"/>
      <c r="I657" s="684"/>
      <c r="J657" s="685"/>
      <c r="K657" s="685"/>
      <c r="L657" s="685"/>
      <c r="M657" s="686"/>
      <c r="N657" s="210"/>
      <c r="O657" s="210"/>
      <c r="P657" s="210"/>
      <c r="Q657" s="210"/>
      <c r="R657" s="210"/>
      <c r="S657" s="210"/>
      <c r="T657" s="210"/>
      <c r="U657" s="210"/>
      <c r="V657" s="210"/>
      <c r="W657" s="210"/>
      <c r="X657" s="210"/>
      <c r="Y657" s="210"/>
      <c r="Z657" s="210"/>
    </row>
    <row r="658" ht="12.75" customHeight="1">
      <c r="A658" s="625"/>
      <c r="B658" s="625"/>
      <c r="C658" s="625"/>
      <c r="D658" s="627"/>
      <c r="E658" s="210"/>
      <c r="F658" s="210"/>
      <c r="G658" s="210"/>
      <c r="H658" s="210"/>
      <c r="I658" s="684"/>
      <c r="J658" s="685"/>
      <c r="K658" s="685"/>
      <c r="L658" s="685"/>
      <c r="M658" s="686"/>
      <c r="N658" s="210"/>
      <c r="O658" s="210"/>
      <c r="P658" s="210"/>
      <c r="Q658" s="210"/>
      <c r="R658" s="210"/>
      <c r="S658" s="210"/>
      <c r="T658" s="210"/>
      <c r="U658" s="210"/>
      <c r="V658" s="210"/>
      <c r="W658" s="210"/>
      <c r="X658" s="210"/>
      <c r="Y658" s="210"/>
      <c r="Z658" s="210"/>
    </row>
    <row r="659" ht="12.75" customHeight="1">
      <c r="A659" s="625"/>
      <c r="B659" s="625"/>
      <c r="C659" s="625"/>
      <c r="D659" s="627"/>
      <c r="E659" s="210"/>
      <c r="F659" s="210"/>
      <c r="G659" s="210"/>
      <c r="H659" s="210"/>
      <c r="I659" s="684"/>
      <c r="J659" s="685"/>
      <c r="K659" s="685"/>
      <c r="L659" s="685"/>
      <c r="M659" s="686"/>
      <c r="N659" s="210"/>
      <c r="O659" s="210"/>
      <c r="P659" s="210"/>
      <c r="Q659" s="210"/>
      <c r="R659" s="210"/>
      <c r="S659" s="210"/>
      <c r="T659" s="210"/>
      <c r="U659" s="210"/>
      <c r="V659" s="210"/>
      <c r="W659" s="210"/>
      <c r="X659" s="210"/>
      <c r="Y659" s="210"/>
      <c r="Z659" s="210"/>
    </row>
    <row r="660" ht="12.75" customHeight="1">
      <c r="A660" s="625"/>
      <c r="B660" s="625"/>
      <c r="C660" s="625"/>
      <c r="D660" s="627"/>
      <c r="E660" s="210"/>
      <c r="F660" s="210"/>
      <c r="G660" s="210"/>
      <c r="H660" s="210"/>
      <c r="I660" s="684"/>
      <c r="J660" s="685"/>
      <c r="K660" s="685"/>
      <c r="L660" s="685"/>
      <c r="M660" s="686"/>
      <c r="N660" s="210"/>
      <c r="O660" s="210"/>
      <c r="P660" s="210"/>
      <c r="Q660" s="210"/>
      <c r="R660" s="210"/>
      <c r="S660" s="210"/>
      <c r="T660" s="210"/>
      <c r="U660" s="210"/>
      <c r="V660" s="210"/>
      <c r="W660" s="210"/>
      <c r="X660" s="210"/>
      <c r="Y660" s="210"/>
      <c r="Z660" s="210"/>
    </row>
    <row r="661" ht="12.75" customHeight="1">
      <c r="A661" s="625"/>
      <c r="B661" s="625"/>
      <c r="C661" s="625"/>
      <c r="D661" s="627"/>
      <c r="E661" s="210"/>
      <c r="F661" s="210"/>
      <c r="G661" s="210"/>
      <c r="H661" s="210"/>
      <c r="I661" s="684"/>
      <c r="J661" s="685"/>
      <c r="K661" s="685"/>
      <c r="L661" s="685"/>
      <c r="M661" s="686"/>
      <c r="N661" s="210"/>
      <c r="O661" s="210"/>
      <c r="P661" s="210"/>
      <c r="Q661" s="210"/>
      <c r="R661" s="210"/>
      <c r="S661" s="210"/>
      <c r="T661" s="210"/>
      <c r="U661" s="210"/>
      <c r="V661" s="210"/>
      <c r="W661" s="210"/>
      <c r="X661" s="210"/>
      <c r="Y661" s="210"/>
      <c r="Z661" s="210"/>
    </row>
    <row r="662" ht="12.75" customHeight="1">
      <c r="A662" s="625"/>
      <c r="B662" s="625"/>
      <c r="C662" s="625"/>
      <c r="D662" s="627"/>
      <c r="E662" s="210"/>
      <c r="F662" s="210"/>
      <c r="G662" s="210"/>
      <c r="H662" s="210"/>
      <c r="I662" s="684"/>
      <c r="J662" s="685"/>
      <c r="K662" s="685"/>
      <c r="L662" s="685"/>
      <c r="M662" s="686"/>
      <c r="N662" s="210"/>
      <c r="O662" s="210"/>
      <c r="P662" s="210"/>
      <c r="Q662" s="210"/>
      <c r="R662" s="210"/>
      <c r="S662" s="210"/>
      <c r="T662" s="210"/>
      <c r="U662" s="210"/>
      <c r="V662" s="210"/>
      <c r="W662" s="210"/>
      <c r="X662" s="210"/>
      <c r="Y662" s="210"/>
      <c r="Z662" s="210"/>
    </row>
    <row r="663" ht="12.75" customHeight="1">
      <c r="A663" s="625"/>
      <c r="B663" s="625"/>
      <c r="C663" s="625"/>
      <c r="D663" s="627"/>
      <c r="E663" s="210"/>
      <c r="F663" s="210"/>
      <c r="G663" s="210"/>
      <c r="H663" s="210"/>
      <c r="I663" s="684"/>
      <c r="J663" s="685"/>
      <c r="K663" s="685"/>
      <c r="L663" s="685"/>
      <c r="M663" s="686"/>
      <c r="N663" s="210"/>
      <c r="O663" s="210"/>
      <c r="P663" s="210"/>
      <c r="Q663" s="210"/>
      <c r="R663" s="210"/>
      <c r="S663" s="210"/>
      <c r="T663" s="210"/>
      <c r="U663" s="210"/>
      <c r="V663" s="210"/>
      <c r="W663" s="210"/>
      <c r="X663" s="210"/>
      <c r="Y663" s="210"/>
      <c r="Z663" s="210"/>
    </row>
    <row r="664" ht="12.75" customHeight="1">
      <c r="A664" s="625"/>
      <c r="B664" s="625"/>
      <c r="C664" s="625"/>
      <c r="D664" s="627"/>
      <c r="E664" s="210"/>
      <c r="F664" s="210"/>
      <c r="G664" s="210"/>
      <c r="H664" s="210"/>
      <c r="I664" s="684"/>
      <c r="J664" s="685"/>
      <c r="K664" s="685"/>
      <c r="L664" s="685"/>
      <c r="M664" s="686"/>
      <c r="N664" s="210"/>
      <c r="O664" s="210"/>
      <c r="P664" s="210"/>
      <c r="Q664" s="210"/>
      <c r="R664" s="210"/>
      <c r="S664" s="210"/>
      <c r="T664" s="210"/>
      <c r="U664" s="210"/>
      <c r="V664" s="210"/>
      <c r="W664" s="210"/>
      <c r="X664" s="210"/>
      <c r="Y664" s="210"/>
      <c r="Z664" s="210"/>
    </row>
    <row r="665" ht="12.75" customHeight="1">
      <c r="A665" s="625"/>
      <c r="B665" s="625"/>
      <c r="C665" s="625"/>
      <c r="D665" s="627"/>
      <c r="E665" s="210"/>
      <c r="F665" s="210"/>
      <c r="G665" s="210"/>
      <c r="H665" s="210"/>
      <c r="I665" s="684"/>
      <c r="J665" s="685"/>
      <c r="K665" s="685"/>
      <c r="L665" s="685"/>
      <c r="M665" s="686"/>
      <c r="N665" s="210"/>
      <c r="O665" s="210"/>
      <c r="P665" s="210"/>
      <c r="Q665" s="210"/>
      <c r="R665" s="210"/>
      <c r="S665" s="210"/>
      <c r="T665" s="210"/>
      <c r="U665" s="210"/>
      <c r="V665" s="210"/>
      <c r="W665" s="210"/>
      <c r="X665" s="210"/>
      <c r="Y665" s="210"/>
      <c r="Z665" s="210"/>
    </row>
    <row r="666" ht="12.75" customHeight="1">
      <c r="A666" s="625"/>
      <c r="B666" s="625"/>
      <c r="C666" s="625"/>
      <c r="D666" s="627"/>
      <c r="E666" s="210"/>
      <c r="F666" s="210"/>
      <c r="G666" s="210"/>
      <c r="H666" s="210"/>
      <c r="I666" s="684"/>
      <c r="J666" s="685"/>
      <c r="K666" s="685"/>
      <c r="L666" s="685"/>
      <c r="M666" s="686"/>
      <c r="N666" s="210"/>
      <c r="O666" s="210"/>
      <c r="P666" s="210"/>
      <c r="Q666" s="210"/>
      <c r="R666" s="210"/>
      <c r="S666" s="210"/>
      <c r="T666" s="210"/>
      <c r="U666" s="210"/>
      <c r="V666" s="210"/>
      <c r="W666" s="210"/>
      <c r="X666" s="210"/>
      <c r="Y666" s="210"/>
      <c r="Z666" s="210"/>
    </row>
    <row r="667" ht="12.75" customHeight="1">
      <c r="A667" s="625"/>
      <c r="B667" s="625"/>
      <c r="C667" s="625"/>
      <c r="D667" s="627"/>
      <c r="E667" s="210"/>
      <c r="F667" s="210"/>
      <c r="G667" s="210"/>
      <c r="H667" s="210"/>
      <c r="I667" s="684"/>
      <c r="J667" s="685"/>
      <c r="K667" s="685"/>
      <c r="L667" s="685"/>
      <c r="M667" s="686"/>
      <c r="N667" s="210"/>
      <c r="O667" s="210"/>
      <c r="P667" s="210"/>
      <c r="Q667" s="210"/>
      <c r="R667" s="210"/>
      <c r="S667" s="210"/>
      <c r="T667" s="210"/>
      <c r="U667" s="210"/>
      <c r="V667" s="210"/>
      <c r="W667" s="210"/>
      <c r="X667" s="210"/>
      <c r="Y667" s="210"/>
      <c r="Z667" s="210"/>
    </row>
    <row r="668" ht="12.75" customHeight="1">
      <c r="A668" s="625"/>
      <c r="B668" s="625"/>
      <c r="C668" s="625"/>
      <c r="D668" s="627"/>
      <c r="E668" s="210"/>
      <c r="F668" s="210"/>
      <c r="G668" s="210"/>
      <c r="H668" s="210"/>
      <c r="I668" s="684"/>
      <c r="J668" s="685"/>
      <c r="K668" s="685"/>
      <c r="L668" s="685"/>
      <c r="M668" s="686"/>
      <c r="N668" s="210"/>
      <c r="O668" s="210"/>
      <c r="P668" s="210"/>
      <c r="Q668" s="210"/>
      <c r="R668" s="210"/>
      <c r="S668" s="210"/>
      <c r="T668" s="210"/>
      <c r="U668" s="210"/>
      <c r="V668" s="210"/>
      <c r="W668" s="210"/>
      <c r="X668" s="210"/>
      <c r="Y668" s="210"/>
      <c r="Z668" s="210"/>
    </row>
    <row r="669" ht="12.75" customHeight="1">
      <c r="A669" s="625"/>
      <c r="B669" s="625"/>
      <c r="C669" s="625"/>
      <c r="D669" s="627"/>
      <c r="E669" s="210"/>
      <c r="F669" s="210"/>
      <c r="G669" s="210"/>
      <c r="H669" s="210"/>
      <c r="I669" s="684"/>
      <c r="J669" s="685"/>
      <c r="K669" s="685"/>
      <c r="L669" s="685"/>
      <c r="M669" s="686"/>
      <c r="N669" s="210"/>
      <c r="O669" s="210"/>
      <c r="P669" s="210"/>
      <c r="Q669" s="210"/>
      <c r="R669" s="210"/>
      <c r="S669" s="210"/>
      <c r="T669" s="210"/>
      <c r="U669" s="210"/>
      <c r="V669" s="210"/>
      <c r="W669" s="210"/>
      <c r="X669" s="210"/>
      <c r="Y669" s="210"/>
      <c r="Z669" s="210"/>
    </row>
    <row r="670" ht="12.75" customHeight="1">
      <c r="A670" s="625"/>
      <c r="B670" s="625"/>
      <c r="C670" s="625"/>
      <c r="D670" s="627"/>
      <c r="E670" s="210"/>
      <c r="F670" s="210"/>
      <c r="G670" s="210"/>
      <c r="H670" s="210"/>
      <c r="I670" s="684"/>
      <c r="J670" s="685"/>
      <c r="K670" s="685"/>
      <c r="L670" s="685"/>
      <c r="M670" s="686"/>
      <c r="N670" s="210"/>
      <c r="O670" s="210"/>
      <c r="P670" s="210"/>
      <c r="Q670" s="210"/>
      <c r="R670" s="210"/>
      <c r="S670" s="210"/>
      <c r="T670" s="210"/>
      <c r="U670" s="210"/>
      <c r="V670" s="210"/>
      <c r="W670" s="210"/>
      <c r="X670" s="210"/>
      <c r="Y670" s="210"/>
      <c r="Z670" s="210"/>
    </row>
    <row r="671" ht="12.75" customHeight="1">
      <c r="A671" s="625"/>
      <c r="B671" s="625"/>
      <c r="C671" s="625"/>
      <c r="D671" s="627"/>
      <c r="E671" s="210"/>
      <c r="F671" s="210"/>
      <c r="G671" s="210"/>
      <c r="H671" s="210"/>
      <c r="I671" s="684"/>
      <c r="J671" s="685"/>
      <c r="K671" s="685"/>
      <c r="L671" s="685"/>
      <c r="M671" s="686"/>
      <c r="N671" s="210"/>
      <c r="O671" s="210"/>
      <c r="P671" s="210"/>
      <c r="Q671" s="210"/>
      <c r="R671" s="210"/>
      <c r="S671" s="210"/>
      <c r="T671" s="210"/>
      <c r="U671" s="210"/>
      <c r="V671" s="210"/>
      <c r="W671" s="210"/>
      <c r="X671" s="210"/>
      <c r="Y671" s="210"/>
      <c r="Z671" s="210"/>
    </row>
    <row r="672" ht="12.75" customHeight="1">
      <c r="A672" s="625"/>
      <c r="B672" s="625"/>
      <c r="C672" s="625"/>
      <c r="D672" s="627"/>
      <c r="E672" s="210"/>
      <c r="F672" s="210"/>
      <c r="G672" s="210"/>
      <c r="H672" s="210"/>
      <c r="I672" s="684"/>
      <c r="J672" s="685"/>
      <c r="K672" s="685"/>
      <c r="L672" s="685"/>
      <c r="M672" s="686"/>
      <c r="N672" s="210"/>
      <c r="O672" s="210"/>
      <c r="P672" s="210"/>
      <c r="Q672" s="210"/>
      <c r="R672" s="210"/>
      <c r="S672" s="210"/>
      <c r="T672" s="210"/>
      <c r="U672" s="210"/>
      <c r="V672" s="210"/>
      <c r="W672" s="210"/>
      <c r="X672" s="210"/>
      <c r="Y672" s="210"/>
      <c r="Z672" s="210"/>
    </row>
    <row r="673" ht="12.75" customHeight="1">
      <c r="A673" s="625"/>
      <c r="B673" s="625"/>
      <c r="C673" s="625"/>
      <c r="D673" s="627"/>
      <c r="E673" s="210"/>
      <c r="F673" s="210"/>
      <c r="G673" s="210"/>
      <c r="H673" s="210"/>
      <c r="I673" s="684"/>
      <c r="J673" s="685"/>
      <c r="K673" s="685"/>
      <c r="L673" s="685"/>
      <c r="M673" s="686"/>
      <c r="N673" s="210"/>
      <c r="O673" s="210"/>
      <c r="P673" s="210"/>
      <c r="Q673" s="210"/>
      <c r="R673" s="210"/>
      <c r="S673" s="210"/>
      <c r="T673" s="210"/>
      <c r="U673" s="210"/>
      <c r="V673" s="210"/>
      <c r="W673" s="210"/>
      <c r="X673" s="210"/>
      <c r="Y673" s="210"/>
      <c r="Z673" s="210"/>
    </row>
    <row r="674" ht="12.75" customHeight="1">
      <c r="A674" s="625"/>
      <c r="B674" s="625"/>
      <c r="C674" s="625"/>
      <c r="D674" s="627"/>
      <c r="E674" s="210"/>
      <c r="F674" s="210"/>
      <c r="G674" s="210"/>
      <c r="H674" s="210"/>
      <c r="I674" s="684"/>
      <c r="J674" s="685"/>
      <c r="K674" s="685"/>
      <c r="L674" s="685"/>
      <c r="M674" s="686"/>
      <c r="N674" s="210"/>
      <c r="O674" s="210"/>
      <c r="P674" s="210"/>
      <c r="Q674" s="210"/>
      <c r="R674" s="210"/>
      <c r="S674" s="210"/>
      <c r="T674" s="210"/>
      <c r="U674" s="210"/>
      <c r="V674" s="210"/>
      <c r="W674" s="210"/>
      <c r="X674" s="210"/>
      <c r="Y674" s="210"/>
      <c r="Z674" s="210"/>
    </row>
    <row r="675" ht="12.75" customHeight="1">
      <c r="A675" s="625"/>
      <c r="B675" s="625"/>
      <c r="C675" s="625"/>
      <c r="D675" s="627"/>
      <c r="E675" s="210"/>
      <c r="F675" s="210"/>
      <c r="G675" s="210"/>
      <c r="H675" s="210"/>
      <c r="I675" s="684"/>
      <c r="J675" s="685"/>
      <c r="K675" s="685"/>
      <c r="L675" s="685"/>
      <c r="M675" s="686"/>
      <c r="N675" s="210"/>
      <c r="O675" s="210"/>
      <c r="P675" s="210"/>
      <c r="Q675" s="210"/>
      <c r="R675" s="210"/>
      <c r="S675" s="210"/>
      <c r="T675" s="210"/>
      <c r="U675" s="210"/>
      <c r="V675" s="210"/>
      <c r="W675" s="210"/>
      <c r="X675" s="210"/>
      <c r="Y675" s="210"/>
      <c r="Z675" s="210"/>
    </row>
    <row r="676" ht="12.75" customHeight="1">
      <c r="A676" s="625"/>
      <c r="B676" s="625"/>
      <c r="C676" s="625"/>
      <c r="D676" s="627"/>
      <c r="E676" s="210"/>
      <c r="F676" s="210"/>
      <c r="G676" s="210"/>
      <c r="H676" s="210"/>
      <c r="I676" s="684"/>
      <c r="J676" s="685"/>
      <c r="K676" s="685"/>
      <c r="L676" s="685"/>
      <c r="M676" s="686"/>
      <c r="N676" s="210"/>
      <c r="O676" s="210"/>
      <c r="P676" s="210"/>
      <c r="Q676" s="210"/>
      <c r="R676" s="210"/>
      <c r="S676" s="210"/>
      <c r="T676" s="210"/>
      <c r="U676" s="210"/>
      <c r="V676" s="210"/>
      <c r="W676" s="210"/>
      <c r="X676" s="210"/>
      <c r="Y676" s="210"/>
      <c r="Z676" s="210"/>
    </row>
    <row r="677" ht="12.75" customHeight="1">
      <c r="A677" s="625"/>
      <c r="B677" s="625"/>
      <c r="C677" s="625"/>
      <c r="D677" s="627"/>
      <c r="E677" s="210"/>
      <c r="F677" s="210"/>
      <c r="G677" s="210"/>
      <c r="H677" s="210"/>
      <c r="I677" s="684"/>
      <c r="J677" s="685"/>
      <c r="K677" s="685"/>
      <c r="L677" s="685"/>
      <c r="M677" s="686"/>
      <c r="N677" s="210"/>
      <c r="O677" s="210"/>
      <c r="P677" s="210"/>
      <c r="Q677" s="210"/>
      <c r="R677" s="210"/>
      <c r="S677" s="210"/>
      <c r="T677" s="210"/>
      <c r="U677" s="210"/>
      <c r="V677" s="210"/>
      <c r="W677" s="210"/>
      <c r="X677" s="210"/>
      <c r="Y677" s="210"/>
      <c r="Z677" s="210"/>
    </row>
    <row r="678" ht="12.75" customHeight="1">
      <c r="A678" s="625"/>
      <c r="B678" s="625"/>
      <c r="C678" s="625"/>
      <c r="D678" s="627"/>
      <c r="E678" s="210"/>
      <c r="F678" s="210"/>
      <c r="G678" s="210"/>
      <c r="H678" s="210"/>
      <c r="I678" s="684"/>
      <c r="J678" s="685"/>
      <c r="K678" s="685"/>
      <c r="L678" s="685"/>
      <c r="M678" s="686"/>
      <c r="N678" s="210"/>
      <c r="O678" s="210"/>
      <c r="P678" s="210"/>
      <c r="Q678" s="210"/>
      <c r="R678" s="210"/>
      <c r="S678" s="210"/>
      <c r="T678" s="210"/>
      <c r="U678" s="210"/>
      <c r="V678" s="210"/>
      <c r="W678" s="210"/>
      <c r="X678" s="210"/>
      <c r="Y678" s="210"/>
      <c r="Z678" s="210"/>
    </row>
    <row r="679" ht="12.75" customHeight="1">
      <c r="A679" s="625"/>
      <c r="B679" s="625"/>
      <c r="C679" s="625"/>
      <c r="D679" s="627"/>
      <c r="E679" s="210"/>
      <c r="F679" s="210"/>
      <c r="G679" s="210"/>
      <c r="H679" s="210"/>
      <c r="I679" s="684"/>
      <c r="J679" s="685"/>
      <c r="K679" s="685"/>
      <c r="L679" s="685"/>
      <c r="M679" s="686"/>
      <c r="N679" s="210"/>
      <c r="O679" s="210"/>
      <c r="P679" s="210"/>
      <c r="Q679" s="210"/>
      <c r="R679" s="210"/>
      <c r="S679" s="210"/>
      <c r="T679" s="210"/>
      <c r="U679" s="210"/>
      <c r="V679" s="210"/>
      <c r="W679" s="210"/>
      <c r="X679" s="210"/>
      <c r="Y679" s="210"/>
      <c r="Z679" s="210"/>
    </row>
    <row r="680" ht="12.75" customHeight="1">
      <c r="A680" s="625"/>
      <c r="B680" s="625"/>
      <c r="C680" s="625"/>
      <c r="D680" s="627"/>
      <c r="E680" s="210"/>
      <c r="F680" s="210"/>
      <c r="G680" s="210"/>
      <c r="H680" s="210"/>
      <c r="I680" s="684"/>
      <c r="J680" s="685"/>
      <c r="K680" s="685"/>
      <c r="L680" s="685"/>
      <c r="M680" s="686"/>
      <c r="N680" s="210"/>
      <c r="O680" s="210"/>
      <c r="P680" s="210"/>
      <c r="Q680" s="210"/>
      <c r="R680" s="210"/>
      <c r="S680" s="210"/>
      <c r="T680" s="210"/>
      <c r="U680" s="210"/>
      <c r="V680" s="210"/>
      <c r="W680" s="210"/>
      <c r="X680" s="210"/>
      <c r="Y680" s="210"/>
      <c r="Z680" s="210"/>
    </row>
    <row r="681" ht="12.75" customHeight="1">
      <c r="A681" s="625"/>
      <c r="B681" s="625"/>
      <c r="C681" s="625"/>
      <c r="D681" s="627"/>
      <c r="E681" s="210"/>
      <c r="F681" s="210"/>
      <c r="G681" s="210"/>
      <c r="H681" s="210"/>
      <c r="I681" s="684"/>
      <c r="J681" s="685"/>
      <c r="K681" s="685"/>
      <c r="L681" s="685"/>
      <c r="M681" s="686"/>
      <c r="N681" s="210"/>
      <c r="O681" s="210"/>
      <c r="P681" s="210"/>
      <c r="Q681" s="210"/>
      <c r="R681" s="210"/>
      <c r="S681" s="210"/>
      <c r="T681" s="210"/>
      <c r="U681" s="210"/>
      <c r="V681" s="210"/>
      <c r="W681" s="210"/>
      <c r="X681" s="210"/>
      <c r="Y681" s="210"/>
      <c r="Z681" s="210"/>
    </row>
    <row r="682" ht="12.75" customHeight="1">
      <c r="A682" s="625"/>
      <c r="B682" s="625"/>
      <c r="C682" s="625"/>
      <c r="D682" s="627"/>
      <c r="E682" s="210"/>
      <c r="F682" s="210"/>
      <c r="G682" s="210"/>
      <c r="H682" s="210"/>
      <c r="I682" s="684"/>
      <c r="J682" s="685"/>
      <c r="K682" s="685"/>
      <c r="L682" s="685"/>
      <c r="M682" s="686"/>
      <c r="N682" s="210"/>
      <c r="O682" s="210"/>
      <c r="P682" s="210"/>
      <c r="Q682" s="210"/>
      <c r="R682" s="210"/>
      <c r="S682" s="210"/>
      <c r="T682" s="210"/>
      <c r="U682" s="210"/>
      <c r="V682" s="210"/>
      <c r="W682" s="210"/>
      <c r="X682" s="210"/>
      <c r="Y682" s="210"/>
      <c r="Z682" s="210"/>
    </row>
    <row r="683" ht="12.75" customHeight="1">
      <c r="A683" s="625"/>
      <c r="B683" s="625"/>
      <c r="C683" s="625"/>
      <c r="D683" s="627"/>
      <c r="E683" s="210"/>
      <c r="F683" s="210"/>
      <c r="G683" s="210"/>
      <c r="H683" s="210"/>
      <c r="I683" s="684"/>
      <c r="J683" s="685"/>
      <c r="K683" s="685"/>
      <c r="L683" s="685"/>
      <c r="M683" s="686"/>
      <c r="N683" s="210"/>
      <c r="O683" s="210"/>
      <c r="P683" s="210"/>
      <c r="Q683" s="210"/>
      <c r="R683" s="210"/>
      <c r="S683" s="210"/>
      <c r="T683" s="210"/>
      <c r="U683" s="210"/>
      <c r="V683" s="210"/>
      <c r="W683" s="210"/>
      <c r="X683" s="210"/>
      <c r="Y683" s="210"/>
      <c r="Z683" s="210"/>
    </row>
    <row r="684" ht="12.75" customHeight="1">
      <c r="A684" s="625"/>
      <c r="B684" s="625"/>
      <c r="C684" s="625"/>
      <c r="D684" s="627"/>
      <c r="E684" s="210"/>
      <c r="F684" s="210"/>
      <c r="G684" s="210"/>
      <c r="H684" s="210"/>
      <c r="I684" s="684"/>
      <c r="J684" s="685"/>
      <c r="K684" s="685"/>
      <c r="L684" s="685"/>
      <c r="M684" s="686"/>
      <c r="N684" s="210"/>
      <c r="O684" s="210"/>
      <c r="P684" s="210"/>
      <c r="Q684" s="210"/>
      <c r="R684" s="210"/>
      <c r="S684" s="210"/>
      <c r="T684" s="210"/>
      <c r="U684" s="210"/>
      <c r="V684" s="210"/>
      <c r="W684" s="210"/>
      <c r="X684" s="210"/>
      <c r="Y684" s="210"/>
      <c r="Z684" s="210"/>
    </row>
    <row r="685" ht="12.75" customHeight="1">
      <c r="A685" s="625"/>
      <c r="B685" s="625"/>
      <c r="C685" s="625"/>
      <c r="D685" s="627"/>
      <c r="E685" s="210"/>
      <c r="F685" s="210"/>
      <c r="G685" s="210"/>
      <c r="H685" s="210"/>
      <c r="I685" s="684"/>
      <c r="J685" s="685"/>
      <c r="K685" s="685"/>
      <c r="L685" s="685"/>
      <c r="M685" s="686"/>
      <c r="N685" s="210"/>
      <c r="O685" s="210"/>
      <c r="P685" s="210"/>
      <c r="Q685" s="210"/>
      <c r="R685" s="210"/>
      <c r="S685" s="210"/>
      <c r="T685" s="210"/>
      <c r="U685" s="210"/>
      <c r="V685" s="210"/>
      <c r="W685" s="210"/>
      <c r="X685" s="210"/>
      <c r="Y685" s="210"/>
      <c r="Z685" s="210"/>
    </row>
    <row r="686" ht="12.75" customHeight="1">
      <c r="A686" s="625"/>
      <c r="B686" s="625"/>
      <c r="C686" s="625"/>
      <c r="D686" s="627"/>
      <c r="E686" s="210"/>
      <c r="F686" s="210"/>
      <c r="G686" s="210"/>
      <c r="H686" s="210"/>
      <c r="I686" s="684"/>
      <c r="J686" s="685"/>
      <c r="K686" s="685"/>
      <c r="L686" s="685"/>
      <c r="M686" s="686"/>
      <c r="N686" s="210"/>
      <c r="O686" s="210"/>
      <c r="P686" s="210"/>
      <c r="Q686" s="210"/>
      <c r="R686" s="210"/>
      <c r="S686" s="210"/>
      <c r="T686" s="210"/>
      <c r="U686" s="210"/>
      <c r="V686" s="210"/>
      <c r="W686" s="210"/>
      <c r="X686" s="210"/>
      <c r="Y686" s="210"/>
      <c r="Z686" s="210"/>
    </row>
    <row r="687" ht="12.75" customHeight="1">
      <c r="A687" s="625"/>
      <c r="B687" s="625"/>
      <c r="C687" s="625"/>
      <c r="D687" s="627"/>
      <c r="E687" s="210"/>
      <c r="F687" s="210"/>
      <c r="G687" s="210"/>
      <c r="H687" s="210"/>
      <c r="I687" s="684"/>
      <c r="J687" s="685"/>
      <c r="K687" s="685"/>
      <c r="L687" s="685"/>
      <c r="M687" s="686"/>
      <c r="N687" s="210"/>
      <c r="O687" s="210"/>
      <c r="P687" s="210"/>
      <c r="Q687" s="210"/>
      <c r="R687" s="210"/>
      <c r="S687" s="210"/>
      <c r="T687" s="210"/>
      <c r="U687" s="210"/>
      <c r="V687" s="210"/>
      <c r="W687" s="210"/>
      <c r="X687" s="210"/>
      <c r="Y687" s="210"/>
      <c r="Z687" s="210"/>
    </row>
    <row r="688" ht="12.75" customHeight="1">
      <c r="A688" s="625"/>
      <c r="B688" s="625"/>
      <c r="C688" s="625"/>
      <c r="D688" s="627"/>
      <c r="E688" s="210"/>
      <c r="F688" s="210"/>
      <c r="G688" s="210"/>
      <c r="H688" s="210"/>
      <c r="I688" s="684"/>
      <c r="J688" s="685"/>
      <c r="K688" s="685"/>
      <c r="L688" s="685"/>
      <c r="M688" s="686"/>
      <c r="N688" s="210"/>
      <c r="O688" s="210"/>
      <c r="P688" s="210"/>
      <c r="Q688" s="210"/>
      <c r="R688" s="210"/>
      <c r="S688" s="210"/>
      <c r="T688" s="210"/>
      <c r="U688" s="210"/>
      <c r="V688" s="210"/>
      <c r="W688" s="210"/>
      <c r="X688" s="210"/>
      <c r="Y688" s="210"/>
      <c r="Z688" s="210"/>
    </row>
    <row r="689" ht="12.75" customHeight="1">
      <c r="A689" s="625"/>
      <c r="B689" s="625"/>
      <c r="C689" s="625"/>
      <c r="D689" s="627"/>
      <c r="E689" s="210"/>
      <c r="F689" s="210"/>
      <c r="G689" s="210"/>
      <c r="H689" s="210"/>
      <c r="I689" s="684"/>
      <c r="J689" s="685"/>
      <c r="K689" s="685"/>
      <c r="L689" s="685"/>
      <c r="M689" s="686"/>
      <c r="N689" s="210"/>
      <c r="O689" s="210"/>
      <c r="P689" s="210"/>
      <c r="Q689" s="210"/>
      <c r="R689" s="210"/>
      <c r="S689" s="210"/>
      <c r="T689" s="210"/>
      <c r="U689" s="210"/>
      <c r="V689" s="210"/>
      <c r="W689" s="210"/>
      <c r="X689" s="210"/>
      <c r="Y689" s="210"/>
      <c r="Z689" s="210"/>
    </row>
    <row r="690" ht="12.75" customHeight="1">
      <c r="A690" s="625"/>
      <c r="B690" s="625"/>
      <c r="C690" s="625"/>
      <c r="D690" s="627"/>
      <c r="E690" s="210"/>
      <c r="F690" s="210"/>
      <c r="G690" s="210"/>
      <c r="H690" s="210"/>
      <c r="I690" s="684"/>
      <c r="J690" s="685"/>
      <c r="K690" s="685"/>
      <c r="L690" s="685"/>
      <c r="M690" s="686"/>
      <c r="N690" s="210"/>
      <c r="O690" s="210"/>
      <c r="P690" s="210"/>
      <c r="Q690" s="210"/>
      <c r="R690" s="210"/>
      <c r="S690" s="210"/>
      <c r="T690" s="210"/>
      <c r="U690" s="210"/>
      <c r="V690" s="210"/>
      <c r="W690" s="210"/>
      <c r="X690" s="210"/>
      <c r="Y690" s="210"/>
      <c r="Z690" s="210"/>
    </row>
    <row r="691" ht="12.75" customHeight="1">
      <c r="A691" s="625"/>
      <c r="B691" s="625"/>
      <c r="C691" s="625"/>
      <c r="D691" s="627"/>
      <c r="E691" s="210"/>
      <c r="F691" s="210"/>
      <c r="G691" s="210"/>
      <c r="H691" s="210"/>
      <c r="I691" s="684"/>
      <c r="J691" s="685"/>
      <c r="K691" s="685"/>
      <c r="L691" s="685"/>
      <c r="M691" s="686"/>
      <c r="N691" s="210"/>
      <c r="O691" s="210"/>
      <c r="P691" s="210"/>
      <c r="Q691" s="210"/>
      <c r="R691" s="210"/>
      <c r="S691" s="210"/>
      <c r="T691" s="210"/>
      <c r="U691" s="210"/>
      <c r="V691" s="210"/>
      <c r="W691" s="210"/>
      <c r="X691" s="210"/>
      <c r="Y691" s="210"/>
      <c r="Z691" s="210"/>
    </row>
    <row r="692" ht="12.75" customHeight="1">
      <c r="A692" s="625"/>
      <c r="B692" s="625"/>
      <c r="C692" s="625"/>
      <c r="D692" s="627"/>
      <c r="E692" s="210"/>
      <c r="F692" s="210"/>
      <c r="G692" s="210"/>
      <c r="H692" s="210"/>
      <c r="I692" s="684"/>
      <c r="J692" s="685"/>
      <c r="K692" s="685"/>
      <c r="L692" s="685"/>
      <c r="M692" s="686"/>
      <c r="N692" s="210"/>
      <c r="O692" s="210"/>
      <c r="P692" s="210"/>
      <c r="Q692" s="210"/>
      <c r="R692" s="210"/>
      <c r="S692" s="210"/>
      <c r="T692" s="210"/>
      <c r="U692" s="210"/>
      <c r="V692" s="210"/>
      <c r="W692" s="210"/>
      <c r="X692" s="210"/>
      <c r="Y692" s="210"/>
      <c r="Z692" s="210"/>
    </row>
    <row r="693" ht="12.75" customHeight="1">
      <c r="A693" s="625"/>
      <c r="B693" s="625"/>
      <c r="C693" s="625"/>
      <c r="D693" s="627"/>
      <c r="E693" s="210"/>
      <c r="F693" s="210"/>
      <c r="G693" s="210"/>
      <c r="H693" s="210"/>
      <c r="I693" s="684"/>
      <c r="J693" s="685"/>
      <c r="K693" s="685"/>
      <c r="L693" s="685"/>
      <c r="M693" s="686"/>
      <c r="N693" s="210"/>
      <c r="O693" s="210"/>
      <c r="P693" s="210"/>
      <c r="Q693" s="210"/>
      <c r="R693" s="210"/>
      <c r="S693" s="210"/>
      <c r="T693" s="210"/>
      <c r="U693" s="210"/>
      <c r="V693" s="210"/>
      <c r="W693" s="210"/>
      <c r="X693" s="210"/>
      <c r="Y693" s="210"/>
      <c r="Z693" s="210"/>
    </row>
    <row r="694" ht="12.75" customHeight="1">
      <c r="A694" s="625"/>
      <c r="B694" s="625"/>
      <c r="C694" s="625"/>
      <c r="D694" s="627"/>
      <c r="E694" s="210"/>
      <c r="F694" s="210"/>
      <c r="G694" s="210"/>
      <c r="H694" s="210"/>
      <c r="I694" s="684"/>
      <c r="J694" s="685"/>
      <c r="K694" s="685"/>
      <c r="L694" s="685"/>
      <c r="M694" s="686"/>
      <c r="N694" s="210"/>
      <c r="O694" s="210"/>
      <c r="P694" s="210"/>
      <c r="Q694" s="210"/>
      <c r="R694" s="210"/>
      <c r="S694" s="210"/>
      <c r="T694" s="210"/>
      <c r="U694" s="210"/>
      <c r="V694" s="210"/>
      <c r="W694" s="210"/>
      <c r="X694" s="210"/>
      <c r="Y694" s="210"/>
      <c r="Z694" s="210"/>
    </row>
    <row r="695" ht="12.75" customHeight="1">
      <c r="A695" s="625"/>
      <c r="B695" s="625"/>
      <c r="C695" s="625"/>
      <c r="D695" s="627"/>
      <c r="E695" s="210"/>
      <c r="F695" s="210"/>
      <c r="G695" s="210"/>
      <c r="H695" s="210"/>
      <c r="I695" s="684"/>
      <c r="J695" s="685"/>
      <c r="K695" s="685"/>
      <c r="L695" s="685"/>
      <c r="M695" s="686"/>
      <c r="N695" s="210"/>
      <c r="O695" s="210"/>
      <c r="P695" s="210"/>
      <c r="Q695" s="210"/>
      <c r="R695" s="210"/>
      <c r="S695" s="210"/>
      <c r="T695" s="210"/>
      <c r="U695" s="210"/>
      <c r="V695" s="210"/>
      <c r="W695" s="210"/>
      <c r="X695" s="210"/>
      <c r="Y695" s="210"/>
      <c r="Z695" s="210"/>
    </row>
    <row r="696" ht="12.75" customHeight="1">
      <c r="A696" s="625"/>
      <c r="B696" s="625"/>
      <c r="C696" s="625"/>
      <c r="D696" s="627"/>
      <c r="E696" s="210"/>
      <c r="F696" s="210"/>
      <c r="G696" s="210"/>
      <c r="H696" s="210"/>
      <c r="I696" s="684"/>
      <c r="J696" s="685"/>
      <c r="K696" s="685"/>
      <c r="L696" s="685"/>
      <c r="M696" s="686"/>
      <c r="N696" s="210"/>
      <c r="O696" s="210"/>
      <c r="P696" s="210"/>
      <c r="Q696" s="210"/>
      <c r="R696" s="210"/>
      <c r="S696" s="210"/>
      <c r="T696" s="210"/>
      <c r="U696" s="210"/>
      <c r="V696" s="210"/>
      <c r="W696" s="210"/>
      <c r="X696" s="210"/>
      <c r="Y696" s="210"/>
      <c r="Z696" s="210"/>
    </row>
    <row r="697" ht="12.75" customHeight="1">
      <c r="A697" s="625"/>
      <c r="B697" s="625"/>
      <c r="C697" s="625"/>
      <c r="D697" s="627"/>
      <c r="E697" s="210"/>
      <c r="F697" s="210"/>
      <c r="G697" s="210"/>
      <c r="H697" s="210"/>
      <c r="I697" s="684"/>
      <c r="J697" s="685"/>
      <c r="K697" s="685"/>
      <c r="L697" s="685"/>
      <c r="M697" s="686"/>
      <c r="N697" s="210"/>
      <c r="O697" s="210"/>
      <c r="P697" s="210"/>
      <c r="Q697" s="210"/>
      <c r="R697" s="210"/>
      <c r="S697" s="210"/>
      <c r="T697" s="210"/>
      <c r="U697" s="210"/>
      <c r="V697" s="210"/>
      <c r="W697" s="210"/>
      <c r="X697" s="210"/>
      <c r="Y697" s="210"/>
      <c r="Z697" s="210"/>
    </row>
    <row r="698" ht="12.75" customHeight="1">
      <c r="A698" s="625"/>
      <c r="B698" s="625"/>
      <c r="C698" s="625"/>
      <c r="D698" s="627"/>
      <c r="E698" s="210"/>
      <c r="F698" s="210"/>
      <c r="G698" s="210"/>
      <c r="H698" s="210"/>
      <c r="I698" s="684"/>
      <c r="J698" s="685"/>
      <c r="K698" s="685"/>
      <c r="L698" s="685"/>
      <c r="M698" s="686"/>
      <c r="N698" s="210"/>
      <c r="O698" s="210"/>
      <c r="P698" s="210"/>
      <c r="Q698" s="210"/>
      <c r="R698" s="210"/>
      <c r="S698" s="210"/>
      <c r="T698" s="210"/>
      <c r="U698" s="210"/>
      <c r="V698" s="210"/>
      <c r="W698" s="210"/>
      <c r="X698" s="210"/>
      <c r="Y698" s="210"/>
      <c r="Z698" s="210"/>
    </row>
    <row r="699" ht="12.75" customHeight="1">
      <c r="A699" s="625"/>
      <c r="B699" s="625"/>
      <c r="C699" s="625"/>
      <c r="D699" s="627"/>
      <c r="E699" s="210"/>
      <c r="F699" s="210"/>
      <c r="G699" s="210"/>
      <c r="H699" s="210"/>
      <c r="I699" s="684"/>
      <c r="J699" s="685"/>
      <c r="K699" s="685"/>
      <c r="L699" s="685"/>
      <c r="M699" s="686"/>
      <c r="N699" s="210"/>
      <c r="O699" s="210"/>
      <c r="P699" s="210"/>
      <c r="Q699" s="210"/>
      <c r="R699" s="210"/>
      <c r="S699" s="210"/>
      <c r="T699" s="210"/>
      <c r="U699" s="210"/>
      <c r="V699" s="210"/>
      <c r="W699" s="210"/>
      <c r="X699" s="210"/>
      <c r="Y699" s="210"/>
      <c r="Z699" s="210"/>
    </row>
    <row r="700" ht="12.75" customHeight="1">
      <c r="A700" s="625"/>
      <c r="B700" s="625"/>
      <c r="C700" s="625"/>
      <c r="D700" s="627"/>
      <c r="E700" s="210"/>
      <c r="F700" s="210"/>
      <c r="G700" s="210"/>
      <c r="H700" s="210"/>
      <c r="I700" s="684"/>
      <c r="J700" s="685"/>
      <c r="K700" s="685"/>
      <c r="L700" s="685"/>
      <c r="M700" s="686"/>
      <c r="N700" s="210"/>
      <c r="O700" s="210"/>
      <c r="P700" s="210"/>
      <c r="Q700" s="210"/>
      <c r="R700" s="210"/>
      <c r="S700" s="210"/>
      <c r="T700" s="210"/>
      <c r="U700" s="210"/>
      <c r="V700" s="210"/>
      <c r="W700" s="210"/>
      <c r="X700" s="210"/>
      <c r="Y700" s="210"/>
      <c r="Z700" s="210"/>
    </row>
    <row r="701" ht="12.75" customHeight="1">
      <c r="A701" s="625"/>
      <c r="B701" s="625"/>
      <c r="C701" s="625"/>
      <c r="D701" s="627"/>
      <c r="E701" s="210"/>
      <c r="F701" s="210"/>
      <c r="G701" s="210"/>
      <c r="H701" s="210"/>
      <c r="I701" s="684"/>
      <c r="J701" s="685"/>
      <c r="K701" s="685"/>
      <c r="L701" s="685"/>
      <c r="M701" s="686"/>
      <c r="N701" s="210"/>
      <c r="O701" s="210"/>
      <c r="P701" s="210"/>
      <c r="Q701" s="210"/>
      <c r="R701" s="210"/>
      <c r="S701" s="210"/>
      <c r="T701" s="210"/>
      <c r="U701" s="210"/>
      <c r="V701" s="210"/>
      <c r="W701" s="210"/>
      <c r="X701" s="210"/>
      <c r="Y701" s="210"/>
      <c r="Z701" s="210"/>
    </row>
    <row r="702" ht="12.75" customHeight="1">
      <c r="A702" s="625"/>
      <c r="B702" s="625"/>
      <c r="C702" s="625"/>
      <c r="D702" s="627"/>
      <c r="E702" s="210"/>
      <c r="F702" s="210"/>
      <c r="G702" s="210"/>
      <c r="H702" s="210"/>
      <c r="I702" s="684"/>
      <c r="J702" s="685"/>
      <c r="K702" s="685"/>
      <c r="L702" s="685"/>
      <c r="M702" s="686"/>
      <c r="N702" s="210"/>
      <c r="O702" s="210"/>
      <c r="P702" s="210"/>
      <c r="Q702" s="210"/>
      <c r="R702" s="210"/>
      <c r="S702" s="210"/>
      <c r="T702" s="210"/>
      <c r="U702" s="210"/>
      <c r="V702" s="210"/>
      <c r="W702" s="210"/>
      <c r="X702" s="210"/>
      <c r="Y702" s="210"/>
      <c r="Z702" s="210"/>
    </row>
    <row r="703" ht="12.75" customHeight="1">
      <c r="A703" s="625"/>
      <c r="B703" s="625"/>
      <c r="C703" s="625"/>
      <c r="D703" s="627"/>
      <c r="E703" s="210"/>
      <c r="F703" s="210"/>
      <c r="G703" s="210"/>
      <c r="H703" s="210"/>
      <c r="I703" s="684"/>
      <c r="J703" s="685"/>
      <c r="K703" s="685"/>
      <c r="L703" s="685"/>
      <c r="M703" s="686"/>
      <c r="N703" s="210"/>
      <c r="O703" s="210"/>
      <c r="P703" s="210"/>
      <c r="Q703" s="210"/>
      <c r="R703" s="210"/>
      <c r="S703" s="210"/>
      <c r="T703" s="210"/>
      <c r="U703" s="210"/>
      <c r="V703" s="210"/>
      <c r="W703" s="210"/>
      <c r="X703" s="210"/>
      <c r="Y703" s="210"/>
      <c r="Z703" s="210"/>
    </row>
    <row r="704" ht="12.75" customHeight="1">
      <c r="A704" s="625"/>
      <c r="B704" s="625"/>
      <c r="C704" s="625"/>
      <c r="D704" s="627"/>
      <c r="E704" s="210"/>
      <c r="F704" s="210"/>
      <c r="G704" s="210"/>
      <c r="H704" s="210"/>
      <c r="I704" s="684"/>
      <c r="J704" s="685"/>
      <c r="K704" s="685"/>
      <c r="L704" s="685"/>
      <c r="M704" s="686"/>
      <c r="N704" s="210"/>
      <c r="O704" s="210"/>
      <c r="P704" s="210"/>
      <c r="Q704" s="210"/>
      <c r="R704" s="210"/>
      <c r="S704" s="210"/>
      <c r="T704" s="210"/>
      <c r="U704" s="210"/>
      <c r="V704" s="210"/>
      <c r="W704" s="210"/>
      <c r="X704" s="210"/>
      <c r="Y704" s="210"/>
      <c r="Z704" s="210"/>
    </row>
    <row r="705" ht="12.75" customHeight="1">
      <c r="A705" s="625"/>
      <c r="B705" s="625"/>
      <c r="C705" s="625"/>
      <c r="D705" s="627"/>
      <c r="E705" s="210"/>
      <c r="F705" s="210"/>
      <c r="G705" s="210"/>
      <c r="H705" s="210"/>
      <c r="I705" s="684"/>
      <c r="J705" s="685"/>
      <c r="K705" s="685"/>
      <c r="L705" s="685"/>
      <c r="M705" s="686"/>
      <c r="N705" s="210"/>
      <c r="O705" s="210"/>
      <c r="P705" s="210"/>
      <c r="Q705" s="210"/>
      <c r="R705" s="210"/>
      <c r="S705" s="210"/>
      <c r="T705" s="210"/>
      <c r="U705" s="210"/>
      <c r="V705" s="210"/>
      <c r="W705" s="210"/>
      <c r="X705" s="210"/>
      <c r="Y705" s="210"/>
      <c r="Z705" s="210"/>
    </row>
    <row r="706" ht="12.75" customHeight="1">
      <c r="A706" s="625"/>
      <c r="B706" s="625"/>
      <c r="C706" s="625"/>
      <c r="D706" s="627"/>
      <c r="E706" s="210"/>
      <c r="F706" s="210"/>
      <c r="G706" s="210"/>
      <c r="H706" s="210"/>
      <c r="I706" s="684"/>
      <c r="J706" s="685"/>
      <c r="K706" s="685"/>
      <c r="L706" s="685"/>
      <c r="M706" s="686"/>
      <c r="N706" s="210"/>
      <c r="O706" s="210"/>
      <c r="P706" s="210"/>
      <c r="Q706" s="210"/>
      <c r="R706" s="210"/>
      <c r="S706" s="210"/>
      <c r="T706" s="210"/>
      <c r="U706" s="210"/>
      <c r="V706" s="210"/>
      <c r="W706" s="210"/>
      <c r="X706" s="210"/>
      <c r="Y706" s="210"/>
      <c r="Z706" s="210"/>
    </row>
    <row r="707" ht="12.75" customHeight="1">
      <c r="A707" s="625"/>
      <c r="B707" s="625"/>
      <c r="C707" s="625"/>
      <c r="D707" s="627"/>
      <c r="E707" s="210"/>
      <c r="F707" s="210"/>
      <c r="G707" s="210"/>
      <c r="H707" s="210"/>
      <c r="I707" s="684"/>
      <c r="J707" s="685"/>
      <c r="K707" s="685"/>
      <c r="L707" s="685"/>
      <c r="M707" s="686"/>
      <c r="N707" s="210"/>
      <c r="O707" s="210"/>
      <c r="P707" s="210"/>
      <c r="Q707" s="210"/>
      <c r="R707" s="210"/>
      <c r="S707" s="210"/>
      <c r="T707" s="210"/>
      <c r="U707" s="210"/>
      <c r="V707" s="210"/>
      <c r="W707" s="210"/>
      <c r="X707" s="210"/>
      <c r="Y707" s="210"/>
      <c r="Z707" s="210"/>
    </row>
    <row r="708" ht="12.75" customHeight="1">
      <c r="A708" s="625"/>
      <c r="B708" s="625"/>
      <c r="C708" s="625"/>
      <c r="D708" s="627"/>
      <c r="E708" s="210"/>
      <c r="F708" s="210"/>
      <c r="G708" s="210"/>
      <c r="H708" s="210"/>
      <c r="I708" s="684"/>
      <c r="J708" s="685"/>
      <c r="K708" s="685"/>
      <c r="L708" s="685"/>
      <c r="M708" s="686"/>
      <c r="N708" s="210"/>
      <c r="O708" s="210"/>
      <c r="P708" s="210"/>
      <c r="Q708" s="210"/>
      <c r="R708" s="210"/>
      <c r="S708" s="210"/>
      <c r="T708" s="210"/>
      <c r="U708" s="210"/>
      <c r="V708" s="210"/>
      <c r="W708" s="210"/>
      <c r="X708" s="210"/>
      <c r="Y708" s="210"/>
      <c r="Z708" s="210"/>
    </row>
    <row r="709" ht="12.75" customHeight="1">
      <c r="A709" s="625"/>
      <c r="B709" s="625"/>
      <c r="C709" s="625"/>
      <c r="D709" s="627"/>
      <c r="E709" s="210"/>
      <c r="F709" s="210"/>
      <c r="G709" s="210"/>
      <c r="H709" s="210"/>
      <c r="I709" s="684"/>
      <c r="J709" s="685"/>
      <c r="K709" s="685"/>
      <c r="L709" s="685"/>
      <c r="M709" s="686"/>
      <c r="N709" s="210"/>
      <c r="O709" s="210"/>
      <c r="P709" s="210"/>
      <c r="Q709" s="210"/>
      <c r="R709" s="210"/>
      <c r="S709" s="210"/>
      <c r="T709" s="210"/>
      <c r="U709" s="210"/>
      <c r="V709" s="210"/>
      <c r="W709" s="210"/>
      <c r="X709" s="210"/>
      <c r="Y709" s="210"/>
      <c r="Z709" s="210"/>
    </row>
    <row r="710" ht="12.75" customHeight="1">
      <c r="A710" s="625"/>
      <c r="B710" s="625"/>
      <c r="C710" s="625"/>
      <c r="D710" s="627"/>
      <c r="E710" s="210"/>
      <c r="F710" s="210"/>
      <c r="G710" s="210"/>
      <c r="H710" s="210"/>
      <c r="I710" s="684"/>
      <c r="J710" s="685"/>
      <c r="K710" s="685"/>
      <c r="L710" s="685"/>
      <c r="M710" s="686"/>
      <c r="N710" s="210"/>
      <c r="O710" s="210"/>
      <c r="P710" s="210"/>
      <c r="Q710" s="210"/>
      <c r="R710" s="210"/>
      <c r="S710" s="210"/>
      <c r="T710" s="210"/>
      <c r="U710" s="210"/>
      <c r="V710" s="210"/>
      <c r="W710" s="210"/>
      <c r="X710" s="210"/>
      <c r="Y710" s="210"/>
      <c r="Z710" s="210"/>
    </row>
    <row r="711" ht="12.75" customHeight="1">
      <c r="A711" s="625"/>
      <c r="B711" s="625"/>
      <c r="C711" s="625"/>
      <c r="D711" s="627"/>
      <c r="E711" s="210"/>
      <c r="F711" s="210"/>
      <c r="G711" s="210"/>
      <c r="H711" s="210"/>
      <c r="I711" s="684"/>
      <c r="J711" s="685"/>
      <c r="K711" s="685"/>
      <c r="L711" s="685"/>
      <c r="M711" s="686"/>
      <c r="N711" s="210"/>
      <c r="O711" s="210"/>
      <c r="P711" s="210"/>
      <c r="Q711" s="210"/>
      <c r="R711" s="210"/>
      <c r="S711" s="210"/>
      <c r="T711" s="210"/>
      <c r="U711" s="210"/>
      <c r="V711" s="210"/>
      <c r="W711" s="210"/>
      <c r="X711" s="210"/>
      <c r="Y711" s="210"/>
      <c r="Z711" s="210"/>
    </row>
    <row r="712" ht="12.75" customHeight="1">
      <c r="A712" s="625"/>
      <c r="B712" s="625"/>
      <c r="C712" s="625"/>
      <c r="D712" s="627"/>
      <c r="E712" s="210"/>
      <c r="F712" s="210"/>
      <c r="G712" s="210"/>
      <c r="H712" s="210"/>
      <c r="I712" s="684"/>
      <c r="J712" s="685"/>
      <c r="K712" s="685"/>
      <c r="L712" s="685"/>
      <c r="M712" s="686"/>
      <c r="N712" s="210"/>
      <c r="O712" s="210"/>
      <c r="P712" s="210"/>
      <c r="Q712" s="210"/>
      <c r="R712" s="210"/>
      <c r="S712" s="210"/>
      <c r="T712" s="210"/>
      <c r="U712" s="210"/>
      <c r="V712" s="210"/>
      <c r="W712" s="210"/>
      <c r="X712" s="210"/>
      <c r="Y712" s="210"/>
      <c r="Z712" s="210"/>
    </row>
    <row r="713" ht="12.75" customHeight="1">
      <c r="A713" s="625"/>
      <c r="B713" s="625"/>
      <c r="C713" s="625"/>
      <c r="D713" s="627"/>
      <c r="E713" s="210"/>
      <c r="F713" s="210"/>
      <c r="G713" s="210"/>
      <c r="H713" s="210"/>
      <c r="I713" s="684"/>
      <c r="J713" s="685"/>
      <c r="K713" s="685"/>
      <c r="L713" s="685"/>
      <c r="M713" s="686"/>
      <c r="N713" s="210"/>
      <c r="O713" s="210"/>
      <c r="P713" s="210"/>
      <c r="Q713" s="210"/>
      <c r="R713" s="210"/>
      <c r="S713" s="210"/>
      <c r="T713" s="210"/>
      <c r="U713" s="210"/>
      <c r="V713" s="210"/>
      <c r="W713" s="210"/>
      <c r="X713" s="210"/>
      <c r="Y713" s="210"/>
      <c r="Z713" s="210"/>
    </row>
    <row r="714" ht="12.75" customHeight="1">
      <c r="A714" s="625"/>
      <c r="B714" s="625"/>
      <c r="C714" s="625"/>
      <c r="D714" s="627"/>
      <c r="E714" s="210"/>
      <c r="F714" s="210"/>
      <c r="G714" s="210"/>
      <c r="H714" s="210"/>
      <c r="I714" s="684"/>
      <c r="J714" s="685"/>
      <c r="K714" s="685"/>
      <c r="L714" s="685"/>
      <c r="M714" s="686"/>
      <c r="N714" s="210"/>
      <c r="O714" s="210"/>
      <c r="P714" s="210"/>
      <c r="Q714" s="210"/>
      <c r="R714" s="210"/>
      <c r="S714" s="210"/>
      <c r="T714" s="210"/>
      <c r="U714" s="210"/>
      <c r="V714" s="210"/>
      <c r="W714" s="210"/>
      <c r="X714" s="210"/>
      <c r="Y714" s="210"/>
      <c r="Z714" s="210"/>
    </row>
    <row r="715" ht="12.75" customHeight="1">
      <c r="A715" s="625"/>
      <c r="B715" s="625"/>
      <c r="C715" s="625"/>
      <c r="D715" s="627"/>
      <c r="E715" s="210"/>
      <c r="F715" s="210"/>
      <c r="G715" s="210"/>
      <c r="H715" s="210"/>
      <c r="I715" s="684"/>
      <c r="J715" s="685"/>
      <c r="K715" s="685"/>
      <c r="L715" s="685"/>
      <c r="M715" s="686"/>
      <c r="N715" s="210"/>
      <c r="O715" s="210"/>
      <c r="P715" s="210"/>
      <c r="Q715" s="210"/>
      <c r="R715" s="210"/>
      <c r="S715" s="210"/>
      <c r="T715" s="210"/>
      <c r="U715" s="210"/>
      <c r="V715" s="210"/>
      <c r="W715" s="210"/>
      <c r="X715" s="210"/>
      <c r="Y715" s="210"/>
      <c r="Z715" s="210"/>
    </row>
    <row r="716" ht="12.75" customHeight="1">
      <c r="A716" s="625"/>
      <c r="B716" s="625"/>
      <c r="C716" s="625"/>
      <c r="D716" s="627"/>
      <c r="E716" s="210"/>
      <c r="F716" s="210"/>
      <c r="G716" s="210"/>
      <c r="H716" s="210"/>
      <c r="I716" s="684"/>
      <c r="J716" s="685"/>
      <c r="K716" s="685"/>
      <c r="L716" s="685"/>
      <c r="M716" s="686"/>
      <c r="N716" s="210"/>
      <c r="O716" s="210"/>
      <c r="P716" s="210"/>
      <c r="Q716" s="210"/>
      <c r="R716" s="210"/>
      <c r="S716" s="210"/>
      <c r="T716" s="210"/>
      <c r="U716" s="210"/>
      <c r="V716" s="210"/>
      <c r="W716" s="210"/>
      <c r="X716" s="210"/>
      <c r="Y716" s="210"/>
      <c r="Z716" s="210"/>
    </row>
    <row r="717" ht="12.75" customHeight="1">
      <c r="A717" s="625"/>
      <c r="B717" s="625"/>
      <c r="C717" s="625"/>
      <c r="D717" s="627"/>
      <c r="E717" s="210"/>
      <c r="F717" s="210"/>
      <c r="G717" s="210"/>
      <c r="H717" s="210"/>
      <c r="I717" s="684"/>
      <c r="J717" s="685"/>
      <c r="K717" s="685"/>
      <c r="L717" s="685"/>
      <c r="M717" s="686"/>
      <c r="N717" s="210"/>
      <c r="O717" s="210"/>
      <c r="P717" s="210"/>
      <c r="Q717" s="210"/>
      <c r="R717" s="210"/>
      <c r="S717" s="210"/>
      <c r="T717" s="210"/>
      <c r="U717" s="210"/>
      <c r="V717" s="210"/>
      <c r="W717" s="210"/>
      <c r="X717" s="210"/>
      <c r="Y717" s="210"/>
      <c r="Z717" s="210"/>
    </row>
    <row r="718" ht="12.75" customHeight="1">
      <c r="A718" s="625"/>
      <c r="B718" s="625"/>
      <c r="C718" s="625"/>
      <c r="D718" s="627"/>
      <c r="E718" s="210"/>
      <c r="F718" s="210"/>
      <c r="G718" s="210"/>
      <c r="H718" s="210"/>
      <c r="I718" s="684"/>
      <c r="J718" s="685"/>
      <c r="K718" s="685"/>
      <c r="L718" s="685"/>
      <c r="M718" s="686"/>
      <c r="N718" s="210"/>
      <c r="O718" s="210"/>
      <c r="P718" s="210"/>
      <c r="Q718" s="210"/>
      <c r="R718" s="210"/>
      <c r="S718" s="210"/>
      <c r="T718" s="210"/>
      <c r="U718" s="210"/>
      <c r="V718" s="210"/>
      <c r="W718" s="210"/>
      <c r="X718" s="210"/>
      <c r="Y718" s="210"/>
      <c r="Z718" s="210"/>
    </row>
    <row r="719" ht="12.75" customHeight="1">
      <c r="A719" s="625"/>
      <c r="B719" s="625"/>
      <c r="C719" s="625"/>
      <c r="D719" s="627"/>
      <c r="E719" s="210"/>
      <c r="F719" s="210"/>
      <c r="G719" s="210"/>
      <c r="H719" s="210"/>
      <c r="I719" s="684"/>
      <c r="J719" s="685"/>
      <c r="K719" s="685"/>
      <c r="L719" s="685"/>
      <c r="M719" s="686"/>
      <c r="N719" s="210"/>
      <c r="O719" s="210"/>
      <c r="P719" s="210"/>
      <c r="Q719" s="210"/>
      <c r="R719" s="210"/>
      <c r="S719" s="210"/>
      <c r="T719" s="210"/>
      <c r="U719" s="210"/>
      <c r="V719" s="210"/>
      <c r="W719" s="210"/>
      <c r="X719" s="210"/>
      <c r="Y719" s="210"/>
      <c r="Z719" s="210"/>
    </row>
    <row r="720" ht="12.75" customHeight="1">
      <c r="A720" s="625"/>
      <c r="B720" s="625"/>
      <c r="C720" s="625"/>
      <c r="D720" s="627"/>
      <c r="E720" s="210"/>
      <c r="F720" s="210"/>
      <c r="G720" s="210"/>
      <c r="H720" s="210"/>
      <c r="I720" s="684"/>
      <c r="J720" s="685"/>
      <c r="K720" s="685"/>
      <c r="L720" s="685"/>
      <c r="M720" s="686"/>
      <c r="N720" s="210"/>
      <c r="O720" s="210"/>
      <c r="P720" s="210"/>
      <c r="Q720" s="210"/>
      <c r="R720" s="210"/>
      <c r="S720" s="210"/>
      <c r="T720" s="210"/>
      <c r="U720" s="210"/>
      <c r="V720" s="210"/>
      <c r="W720" s="210"/>
      <c r="X720" s="210"/>
      <c r="Y720" s="210"/>
      <c r="Z720" s="210"/>
    </row>
    <row r="721" ht="12.75" customHeight="1">
      <c r="A721" s="625"/>
      <c r="B721" s="625"/>
      <c r="C721" s="625"/>
      <c r="D721" s="627"/>
      <c r="E721" s="210"/>
      <c r="F721" s="210"/>
      <c r="G721" s="210"/>
      <c r="H721" s="210"/>
      <c r="I721" s="684"/>
      <c r="J721" s="685"/>
      <c r="K721" s="685"/>
      <c r="L721" s="685"/>
      <c r="M721" s="686"/>
      <c r="N721" s="210"/>
      <c r="O721" s="210"/>
      <c r="P721" s="210"/>
      <c r="Q721" s="210"/>
      <c r="R721" s="210"/>
      <c r="S721" s="210"/>
      <c r="T721" s="210"/>
      <c r="U721" s="210"/>
      <c r="V721" s="210"/>
      <c r="W721" s="210"/>
      <c r="X721" s="210"/>
      <c r="Y721" s="210"/>
      <c r="Z721" s="210"/>
    </row>
    <row r="722" ht="12.75" customHeight="1">
      <c r="A722" s="625"/>
      <c r="B722" s="625"/>
      <c r="C722" s="625"/>
      <c r="D722" s="627"/>
      <c r="E722" s="210"/>
      <c r="F722" s="210"/>
      <c r="G722" s="210"/>
      <c r="H722" s="210"/>
      <c r="I722" s="684"/>
      <c r="J722" s="685"/>
      <c r="K722" s="685"/>
      <c r="L722" s="685"/>
      <c r="M722" s="686"/>
      <c r="N722" s="210"/>
      <c r="O722" s="210"/>
      <c r="P722" s="210"/>
      <c r="Q722" s="210"/>
      <c r="R722" s="210"/>
      <c r="S722" s="210"/>
      <c r="T722" s="210"/>
      <c r="U722" s="210"/>
      <c r="V722" s="210"/>
      <c r="W722" s="210"/>
      <c r="X722" s="210"/>
      <c r="Y722" s="210"/>
      <c r="Z722" s="210"/>
    </row>
    <row r="723" ht="12.75" customHeight="1">
      <c r="A723" s="625"/>
      <c r="B723" s="625"/>
      <c r="C723" s="625"/>
      <c r="D723" s="627"/>
      <c r="E723" s="210"/>
      <c r="F723" s="210"/>
      <c r="G723" s="210"/>
      <c r="H723" s="210"/>
      <c r="I723" s="684"/>
      <c r="J723" s="685"/>
      <c r="K723" s="685"/>
      <c r="L723" s="685"/>
      <c r="M723" s="686"/>
      <c r="N723" s="210"/>
      <c r="O723" s="210"/>
      <c r="P723" s="210"/>
      <c r="Q723" s="210"/>
      <c r="R723" s="210"/>
      <c r="S723" s="210"/>
      <c r="T723" s="210"/>
      <c r="U723" s="210"/>
      <c r="V723" s="210"/>
      <c r="W723" s="210"/>
      <c r="X723" s="210"/>
      <c r="Y723" s="210"/>
      <c r="Z723" s="210"/>
    </row>
    <row r="724" ht="12.75" customHeight="1">
      <c r="A724" s="625"/>
      <c r="B724" s="625"/>
      <c r="C724" s="625"/>
      <c r="D724" s="627"/>
      <c r="E724" s="210"/>
      <c r="F724" s="210"/>
      <c r="G724" s="210"/>
      <c r="H724" s="210"/>
      <c r="I724" s="684"/>
      <c r="J724" s="685"/>
      <c r="K724" s="685"/>
      <c r="L724" s="685"/>
      <c r="M724" s="686"/>
      <c r="N724" s="210"/>
      <c r="O724" s="210"/>
      <c r="P724" s="210"/>
      <c r="Q724" s="210"/>
      <c r="R724" s="210"/>
      <c r="S724" s="210"/>
      <c r="T724" s="210"/>
      <c r="U724" s="210"/>
      <c r="V724" s="210"/>
      <c r="W724" s="210"/>
      <c r="X724" s="210"/>
      <c r="Y724" s="210"/>
      <c r="Z724" s="210"/>
    </row>
    <row r="725" ht="12.75" customHeight="1">
      <c r="A725" s="625"/>
      <c r="B725" s="625"/>
      <c r="C725" s="625"/>
      <c r="D725" s="627"/>
      <c r="E725" s="210"/>
      <c r="F725" s="210"/>
      <c r="G725" s="210"/>
      <c r="H725" s="210"/>
      <c r="I725" s="684"/>
      <c r="J725" s="685"/>
      <c r="K725" s="685"/>
      <c r="L725" s="685"/>
      <c r="M725" s="686"/>
      <c r="N725" s="210"/>
      <c r="O725" s="210"/>
      <c r="P725" s="210"/>
      <c r="Q725" s="210"/>
      <c r="R725" s="210"/>
      <c r="S725" s="210"/>
      <c r="T725" s="210"/>
      <c r="U725" s="210"/>
      <c r="V725" s="210"/>
      <c r="W725" s="210"/>
      <c r="X725" s="210"/>
      <c r="Y725" s="210"/>
      <c r="Z725" s="210"/>
    </row>
    <row r="726" ht="12.75" customHeight="1">
      <c r="A726" s="625"/>
      <c r="B726" s="625"/>
      <c r="C726" s="625"/>
      <c r="D726" s="627"/>
      <c r="E726" s="210"/>
      <c r="F726" s="210"/>
      <c r="G726" s="210"/>
      <c r="H726" s="210"/>
      <c r="I726" s="684"/>
      <c r="J726" s="685"/>
      <c r="K726" s="685"/>
      <c r="L726" s="685"/>
      <c r="M726" s="686"/>
      <c r="N726" s="210"/>
      <c r="O726" s="210"/>
      <c r="P726" s="210"/>
      <c r="Q726" s="210"/>
      <c r="R726" s="210"/>
      <c r="S726" s="210"/>
      <c r="T726" s="210"/>
      <c r="U726" s="210"/>
      <c r="V726" s="210"/>
      <c r="W726" s="210"/>
      <c r="X726" s="210"/>
      <c r="Y726" s="210"/>
      <c r="Z726" s="210"/>
    </row>
    <row r="727" ht="12.75" customHeight="1">
      <c r="A727" s="625"/>
      <c r="B727" s="625"/>
      <c r="C727" s="625"/>
      <c r="D727" s="627"/>
      <c r="E727" s="210"/>
      <c r="F727" s="210"/>
      <c r="G727" s="210"/>
      <c r="H727" s="210"/>
      <c r="I727" s="684"/>
      <c r="J727" s="685"/>
      <c r="K727" s="685"/>
      <c r="L727" s="685"/>
      <c r="M727" s="686"/>
      <c r="N727" s="210"/>
      <c r="O727" s="210"/>
      <c r="P727" s="210"/>
      <c r="Q727" s="210"/>
      <c r="R727" s="210"/>
      <c r="S727" s="210"/>
      <c r="T727" s="210"/>
      <c r="U727" s="210"/>
      <c r="V727" s="210"/>
      <c r="W727" s="210"/>
      <c r="X727" s="210"/>
      <c r="Y727" s="210"/>
      <c r="Z727" s="210"/>
    </row>
    <row r="728" ht="12.75" customHeight="1">
      <c r="A728" s="625"/>
      <c r="B728" s="625"/>
      <c r="C728" s="625"/>
      <c r="D728" s="627"/>
      <c r="E728" s="210"/>
      <c r="F728" s="210"/>
      <c r="G728" s="210"/>
      <c r="H728" s="210"/>
      <c r="I728" s="684"/>
      <c r="J728" s="685"/>
      <c r="K728" s="685"/>
      <c r="L728" s="685"/>
      <c r="M728" s="686"/>
      <c r="N728" s="210"/>
      <c r="O728" s="210"/>
      <c r="P728" s="210"/>
      <c r="Q728" s="210"/>
      <c r="R728" s="210"/>
      <c r="S728" s="210"/>
      <c r="T728" s="210"/>
      <c r="U728" s="210"/>
      <c r="V728" s="210"/>
      <c r="W728" s="210"/>
      <c r="X728" s="210"/>
      <c r="Y728" s="210"/>
      <c r="Z728" s="210"/>
    </row>
    <row r="729" ht="12.75" customHeight="1">
      <c r="A729" s="625"/>
      <c r="B729" s="625"/>
      <c r="C729" s="625"/>
      <c r="D729" s="627"/>
      <c r="E729" s="210"/>
      <c r="F729" s="210"/>
      <c r="G729" s="210"/>
      <c r="H729" s="210"/>
      <c r="I729" s="684"/>
      <c r="J729" s="685"/>
      <c r="K729" s="685"/>
      <c r="L729" s="685"/>
      <c r="M729" s="686"/>
      <c r="N729" s="210"/>
      <c r="O729" s="210"/>
      <c r="P729" s="210"/>
      <c r="Q729" s="210"/>
      <c r="R729" s="210"/>
      <c r="S729" s="210"/>
      <c r="T729" s="210"/>
      <c r="U729" s="210"/>
      <c r="V729" s="210"/>
      <c r="W729" s="210"/>
      <c r="X729" s="210"/>
      <c r="Y729" s="210"/>
      <c r="Z729" s="210"/>
    </row>
    <row r="730" ht="12.75" customHeight="1">
      <c r="A730" s="625"/>
      <c r="B730" s="625"/>
      <c r="C730" s="625"/>
      <c r="D730" s="627"/>
      <c r="E730" s="210"/>
      <c r="F730" s="210"/>
      <c r="G730" s="210"/>
      <c r="H730" s="210"/>
      <c r="I730" s="684"/>
      <c r="J730" s="685"/>
      <c r="K730" s="685"/>
      <c r="L730" s="685"/>
      <c r="M730" s="686"/>
      <c r="N730" s="210"/>
      <c r="O730" s="210"/>
      <c r="P730" s="210"/>
      <c r="Q730" s="210"/>
      <c r="R730" s="210"/>
      <c r="S730" s="210"/>
      <c r="T730" s="210"/>
      <c r="U730" s="210"/>
      <c r="V730" s="210"/>
      <c r="W730" s="210"/>
      <c r="X730" s="210"/>
      <c r="Y730" s="210"/>
      <c r="Z730" s="210"/>
    </row>
    <row r="731" ht="12.75" customHeight="1">
      <c r="A731" s="625"/>
      <c r="B731" s="625"/>
      <c r="C731" s="625"/>
      <c r="D731" s="627"/>
      <c r="E731" s="210"/>
      <c r="F731" s="210"/>
      <c r="G731" s="210"/>
      <c r="H731" s="210"/>
      <c r="I731" s="684"/>
      <c r="J731" s="685"/>
      <c r="K731" s="685"/>
      <c r="L731" s="685"/>
      <c r="M731" s="686"/>
      <c r="N731" s="210"/>
      <c r="O731" s="210"/>
      <c r="P731" s="210"/>
      <c r="Q731" s="210"/>
      <c r="R731" s="210"/>
      <c r="S731" s="210"/>
      <c r="T731" s="210"/>
      <c r="U731" s="210"/>
      <c r="V731" s="210"/>
      <c r="W731" s="210"/>
      <c r="X731" s="210"/>
      <c r="Y731" s="210"/>
      <c r="Z731" s="210"/>
    </row>
    <row r="732" ht="12.75" customHeight="1">
      <c r="A732" s="625"/>
      <c r="B732" s="625"/>
      <c r="C732" s="625"/>
      <c r="D732" s="627"/>
      <c r="E732" s="210"/>
      <c r="F732" s="210"/>
      <c r="G732" s="210"/>
      <c r="H732" s="210"/>
      <c r="I732" s="684"/>
      <c r="J732" s="685"/>
      <c r="K732" s="685"/>
      <c r="L732" s="685"/>
      <c r="M732" s="686"/>
      <c r="N732" s="210"/>
      <c r="O732" s="210"/>
      <c r="P732" s="210"/>
      <c r="Q732" s="210"/>
      <c r="R732" s="210"/>
      <c r="S732" s="210"/>
      <c r="T732" s="210"/>
      <c r="U732" s="210"/>
      <c r="V732" s="210"/>
      <c r="W732" s="210"/>
      <c r="X732" s="210"/>
      <c r="Y732" s="210"/>
      <c r="Z732" s="210"/>
    </row>
    <row r="733" ht="12.75" customHeight="1">
      <c r="A733" s="625"/>
      <c r="B733" s="625"/>
      <c r="C733" s="625"/>
      <c r="D733" s="627"/>
      <c r="E733" s="210"/>
      <c r="F733" s="210"/>
      <c r="G733" s="210"/>
      <c r="H733" s="210"/>
      <c r="I733" s="684"/>
      <c r="J733" s="685"/>
      <c r="K733" s="685"/>
      <c r="L733" s="685"/>
      <c r="M733" s="686"/>
      <c r="N733" s="210"/>
      <c r="O733" s="210"/>
      <c r="P733" s="210"/>
      <c r="Q733" s="210"/>
      <c r="R733" s="210"/>
      <c r="S733" s="210"/>
      <c r="T733" s="210"/>
      <c r="U733" s="210"/>
      <c r="V733" s="210"/>
      <c r="W733" s="210"/>
      <c r="X733" s="210"/>
      <c r="Y733" s="210"/>
      <c r="Z733" s="210"/>
    </row>
    <row r="734" ht="12.75" customHeight="1">
      <c r="A734" s="625"/>
      <c r="B734" s="625"/>
      <c r="C734" s="625"/>
      <c r="D734" s="627"/>
      <c r="E734" s="210"/>
      <c r="F734" s="210"/>
      <c r="G734" s="210"/>
      <c r="H734" s="210"/>
      <c r="I734" s="684"/>
      <c r="J734" s="685"/>
      <c r="K734" s="685"/>
      <c r="L734" s="685"/>
      <c r="M734" s="686"/>
      <c r="N734" s="210"/>
      <c r="O734" s="210"/>
      <c r="P734" s="210"/>
      <c r="Q734" s="210"/>
      <c r="R734" s="210"/>
      <c r="S734" s="210"/>
      <c r="T734" s="210"/>
      <c r="U734" s="210"/>
      <c r="V734" s="210"/>
      <c r="W734" s="210"/>
      <c r="X734" s="210"/>
      <c r="Y734" s="210"/>
      <c r="Z734" s="210"/>
    </row>
    <row r="735" ht="12.75" customHeight="1">
      <c r="A735" s="625"/>
      <c r="B735" s="625"/>
      <c r="C735" s="625"/>
      <c r="D735" s="627"/>
      <c r="E735" s="210"/>
      <c r="F735" s="210"/>
      <c r="G735" s="210"/>
      <c r="H735" s="210"/>
      <c r="I735" s="684"/>
      <c r="J735" s="685"/>
      <c r="K735" s="685"/>
      <c r="L735" s="685"/>
      <c r="M735" s="686"/>
      <c r="N735" s="210"/>
      <c r="O735" s="210"/>
      <c r="P735" s="210"/>
      <c r="Q735" s="210"/>
      <c r="R735" s="210"/>
      <c r="S735" s="210"/>
      <c r="T735" s="210"/>
      <c r="U735" s="210"/>
      <c r="V735" s="210"/>
      <c r="W735" s="210"/>
      <c r="X735" s="210"/>
      <c r="Y735" s="210"/>
      <c r="Z735" s="210"/>
    </row>
    <row r="736" ht="12.75" customHeight="1">
      <c r="A736" s="625"/>
      <c r="B736" s="625"/>
      <c r="C736" s="625"/>
      <c r="D736" s="627"/>
      <c r="E736" s="210"/>
      <c r="F736" s="210"/>
      <c r="G736" s="210"/>
      <c r="H736" s="210"/>
      <c r="I736" s="684"/>
      <c r="J736" s="685"/>
      <c r="K736" s="685"/>
      <c r="L736" s="685"/>
      <c r="M736" s="686"/>
      <c r="N736" s="210"/>
      <c r="O736" s="210"/>
      <c r="P736" s="210"/>
      <c r="Q736" s="210"/>
      <c r="R736" s="210"/>
      <c r="S736" s="210"/>
      <c r="T736" s="210"/>
      <c r="U736" s="210"/>
      <c r="V736" s="210"/>
      <c r="W736" s="210"/>
      <c r="X736" s="210"/>
      <c r="Y736" s="210"/>
      <c r="Z736" s="210"/>
    </row>
    <row r="737" ht="12.75" customHeight="1">
      <c r="A737" s="625"/>
      <c r="B737" s="625"/>
      <c r="C737" s="625"/>
      <c r="D737" s="627"/>
      <c r="E737" s="210"/>
      <c r="F737" s="210"/>
      <c r="G737" s="210"/>
      <c r="H737" s="210"/>
      <c r="I737" s="684"/>
      <c r="J737" s="685"/>
      <c r="K737" s="685"/>
      <c r="L737" s="685"/>
      <c r="M737" s="686"/>
      <c r="N737" s="210"/>
      <c r="O737" s="210"/>
      <c r="P737" s="210"/>
      <c r="Q737" s="210"/>
      <c r="R737" s="210"/>
      <c r="S737" s="210"/>
      <c r="T737" s="210"/>
      <c r="U737" s="210"/>
      <c r="V737" s="210"/>
      <c r="W737" s="210"/>
      <c r="X737" s="210"/>
      <c r="Y737" s="210"/>
      <c r="Z737" s="210"/>
    </row>
    <row r="738" ht="12.75" customHeight="1">
      <c r="A738" s="625"/>
      <c r="B738" s="625"/>
      <c r="C738" s="625"/>
      <c r="D738" s="627"/>
      <c r="E738" s="210"/>
      <c r="F738" s="210"/>
      <c r="G738" s="210"/>
      <c r="H738" s="210"/>
      <c r="I738" s="684"/>
      <c r="J738" s="685"/>
      <c r="K738" s="685"/>
      <c r="L738" s="685"/>
      <c r="M738" s="686"/>
      <c r="N738" s="210"/>
      <c r="O738" s="210"/>
      <c r="P738" s="210"/>
      <c r="Q738" s="210"/>
      <c r="R738" s="210"/>
      <c r="S738" s="210"/>
      <c r="T738" s="210"/>
      <c r="U738" s="210"/>
      <c r="V738" s="210"/>
      <c r="W738" s="210"/>
      <c r="X738" s="210"/>
      <c r="Y738" s="210"/>
      <c r="Z738" s="210"/>
    </row>
    <row r="739" ht="12.75" customHeight="1">
      <c r="A739" s="625"/>
      <c r="B739" s="625"/>
      <c r="C739" s="625"/>
      <c r="D739" s="627"/>
      <c r="E739" s="210"/>
      <c r="F739" s="210"/>
      <c r="G739" s="210"/>
      <c r="H739" s="210"/>
      <c r="I739" s="684"/>
      <c r="J739" s="685"/>
      <c r="K739" s="685"/>
      <c r="L739" s="685"/>
      <c r="M739" s="686"/>
      <c r="N739" s="210"/>
      <c r="O739" s="210"/>
      <c r="P739" s="210"/>
      <c r="Q739" s="210"/>
      <c r="R739" s="210"/>
      <c r="S739" s="210"/>
      <c r="T739" s="210"/>
      <c r="U739" s="210"/>
      <c r="V739" s="210"/>
      <c r="W739" s="210"/>
      <c r="X739" s="210"/>
      <c r="Y739" s="210"/>
      <c r="Z739" s="210"/>
    </row>
    <row r="740" ht="12.75" customHeight="1">
      <c r="A740" s="625"/>
      <c r="B740" s="625"/>
      <c r="C740" s="625"/>
      <c r="D740" s="627"/>
      <c r="E740" s="210"/>
      <c r="F740" s="210"/>
      <c r="G740" s="210"/>
      <c r="H740" s="210"/>
      <c r="I740" s="684"/>
      <c r="J740" s="685"/>
      <c r="K740" s="685"/>
      <c r="L740" s="685"/>
      <c r="M740" s="686"/>
      <c r="N740" s="210"/>
      <c r="O740" s="210"/>
      <c r="P740" s="210"/>
      <c r="Q740" s="210"/>
      <c r="R740" s="210"/>
      <c r="S740" s="210"/>
      <c r="T740" s="210"/>
      <c r="U740" s="210"/>
      <c r="V740" s="210"/>
      <c r="W740" s="210"/>
      <c r="X740" s="210"/>
      <c r="Y740" s="210"/>
      <c r="Z740" s="210"/>
    </row>
    <row r="741" ht="12.75" customHeight="1">
      <c r="A741" s="625"/>
      <c r="B741" s="625"/>
      <c r="C741" s="625"/>
      <c r="D741" s="627"/>
      <c r="E741" s="210"/>
      <c r="F741" s="210"/>
      <c r="G741" s="210"/>
      <c r="H741" s="210"/>
      <c r="I741" s="684"/>
      <c r="J741" s="685"/>
      <c r="K741" s="685"/>
      <c r="L741" s="685"/>
      <c r="M741" s="686"/>
      <c r="N741" s="210"/>
      <c r="O741" s="210"/>
      <c r="P741" s="210"/>
      <c r="Q741" s="210"/>
      <c r="R741" s="210"/>
      <c r="S741" s="210"/>
      <c r="T741" s="210"/>
      <c r="U741" s="210"/>
      <c r="V741" s="210"/>
      <c r="W741" s="210"/>
      <c r="X741" s="210"/>
      <c r="Y741" s="210"/>
      <c r="Z741" s="210"/>
    </row>
    <row r="742" ht="12.75" customHeight="1">
      <c r="A742" s="625"/>
      <c r="B742" s="625"/>
      <c r="C742" s="625"/>
      <c r="D742" s="627"/>
      <c r="E742" s="210"/>
      <c r="F742" s="210"/>
      <c r="G742" s="210"/>
      <c r="H742" s="210"/>
      <c r="I742" s="684"/>
      <c r="J742" s="685"/>
      <c r="K742" s="685"/>
      <c r="L742" s="685"/>
      <c r="M742" s="686"/>
      <c r="N742" s="210"/>
      <c r="O742" s="210"/>
      <c r="P742" s="210"/>
      <c r="Q742" s="210"/>
      <c r="R742" s="210"/>
      <c r="S742" s="210"/>
      <c r="T742" s="210"/>
      <c r="U742" s="210"/>
      <c r="V742" s="210"/>
      <c r="W742" s="210"/>
      <c r="X742" s="210"/>
      <c r="Y742" s="210"/>
      <c r="Z742" s="210"/>
    </row>
    <row r="743" ht="12.75" customHeight="1">
      <c r="A743" s="625"/>
      <c r="B743" s="625"/>
      <c r="C743" s="625"/>
      <c r="D743" s="627"/>
      <c r="E743" s="210"/>
      <c r="F743" s="210"/>
      <c r="G743" s="210"/>
      <c r="H743" s="210"/>
      <c r="I743" s="684"/>
      <c r="J743" s="685"/>
      <c r="K743" s="685"/>
      <c r="L743" s="685"/>
      <c r="M743" s="686"/>
      <c r="N743" s="210"/>
      <c r="O743" s="210"/>
      <c r="P743" s="210"/>
      <c r="Q743" s="210"/>
      <c r="R743" s="210"/>
      <c r="S743" s="210"/>
      <c r="T743" s="210"/>
      <c r="U743" s="210"/>
      <c r="V743" s="210"/>
      <c r="W743" s="210"/>
      <c r="X743" s="210"/>
      <c r="Y743" s="210"/>
      <c r="Z743" s="210"/>
    </row>
    <row r="744" ht="12.75" customHeight="1">
      <c r="A744" s="625"/>
      <c r="B744" s="625"/>
      <c r="C744" s="625"/>
      <c r="D744" s="627"/>
      <c r="E744" s="210"/>
      <c r="F744" s="210"/>
      <c r="G744" s="210"/>
      <c r="H744" s="210"/>
      <c r="I744" s="684"/>
      <c r="J744" s="685"/>
      <c r="K744" s="685"/>
      <c r="L744" s="685"/>
      <c r="M744" s="686"/>
      <c r="N744" s="210"/>
      <c r="O744" s="210"/>
      <c r="P744" s="210"/>
      <c r="Q744" s="210"/>
      <c r="R744" s="210"/>
      <c r="S744" s="210"/>
      <c r="T744" s="210"/>
      <c r="U744" s="210"/>
      <c r="V744" s="210"/>
      <c r="W744" s="210"/>
      <c r="X744" s="210"/>
      <c r="Y744" s="210"/>
      <c r="Z744" s="210"/>
    </row>
    <row r="745" ht="12.75" customHeight="1">
      <c r="A745" s="625"/>
      <c r="B745" s="625"/>
      <c r="C745" s="625"/>
      <c r="D745" s="627"/>
      <c r="E745" s="210"/>
      <c r="F745" s="210"/>
      <c r="G745" s="210"/>
      <c r="H745" s="210"/>
      <c r="I745" s="684"/>
      <c r="J745" s="685"/>
      <c r="K745" s="685"/>
      <c r="L745" s="685"/>
      <c r="M745" s="686"/>
      <c r="N745" s="210"/>
      <c r="O745" s="210"/>
      <c r="P745" s="210"/>
      <c r="Q745" s="210"/>
      <c r="R745" s="210"/>
      <c r="S745" s="210"/>
      <c r="T745" s="210"/>
      <c r="U745" s="210"/>
      <c r="V745" s="210"/>
      <c r="W745" s="210"/>
      <c r="X745" s="210"/>
      <c r="Y745" s="210"/>
      <c r="Z745" s="210"/>
    </row>
    <row r="746" ht="12.75" customHeight="1">
      <c r="A746" s="625"/>
      <c r="B746" s="625"/>
      <c r="C746" s="625"/>
      <c r="D746" s="627"/>
      <c r="E746" s="210"/>
      <c r="F746" s="210"/>
      <c r="G746" s="210"/>
      <c r="H746" s="210"/>
      <c r="I746" s="684"/>
      <c r="J746" s="685"/>
      <c r="K746" s="685"/>
      <c r="L746" s="685"/>
      <c r="M746" s="686"/>
      <c r="N746" s="210"/>
      <c r="O746" s="210"/>
      <c r="P746" s="210"/>
      <c r="Q746" s="210"/>
      <c r="R746" s="210"/>
      <c r="S746" s="210"/>
      <c r="T746" s="210"/>
      <c r="U746" s="210"/>
      <c r="V746" s="210"/>
      <c r="W746" s="210"/>
      <c r="X746" s="210"/>
      <c r="Y746" s="210"/>
      <c r="Z746" s="210"/>
    </row>
    <row r="747" ht="12.75" customHeight="1">
      <c r="A747" s="625"/>
      <c r="B747" s="625"/>
      <c r="C747" s="625"/>
      <c r="D747" s="627"/>
      <c r="E747" s="210"/>
      <c r="F747" s="210"/>
      <c r="G747" s="210"/>
      <c r="H747" s="210"/>
      <c r="I747" s="684"/>
      <c r="J747" s="685"/>
      <c r="K747" s="685"/>
      <c r="L747" s="685"/>
      <c r="M747" s="686"/>
      <c r="N747" s="210"/>
      <c r="O747" s="210"/>
      <c r="P747" s="210"/>
      <c r="Q747" s="210"/>
      <c r="R747" s="210"/>
      <c r="S747" s="210"/>
      <c r="T747" s="210"/>
      <c r="U747" s="210"/>
      <c r="V747" s="210"/>
      <c r="W747" s="210"/>
      <c r="X747" s="210"/>
      <c r="Y747" s="210"/>
      <c r="Z747" s="210"/>
    </row>
    <row r="748" ht="12.75" customHeight="1">
      <c r="A748" s="625"/>
      <c r="B748" s="625"/>
      <c r="C748" s="625"/>
      <c r="D748" s="627"/>
      <c r="E748" s="210"/>
      <c r="F748" s="210"/>
      <c r="G748" s="210"/>
      <c r="H748" s="210"/>
      <c r="I748" s="684"/>
      <c r="J748" s="685"/>
      <c r="K748" s="685"/>
      <c r="L748" s="685"/>
      <c r="M748" s="686"/>
      <c r="N748" s="210"/>
      <c r="O748" s="210"/>
      <c r="P748" s="210"/>
      <c r="Q748" s="210"/>
      <c r="R748" s="210"/>
      <c r="S748" s="210"/>
      <c r="T748" s="210"/>
      <c r="U748" s="210"/>
      <c r="V748" s="210"/>
      <c r="W748" s="210"/>
      <c r="X748" s="210"/>
      <c r="Y748" s="210"/>
      <c r="Z748" s="210"/>
    </row>
    <row r="749" ht="12.75" customHeight="1">
      <c r="A749" s="625"/>
      <c r="B749" s="625"/>
      <c r="C749" s="625"/>
      <c r="D749" s="627"/>
      <c r="E749" s="210"/>
      <c r="F749" s="210"/>
      <c r="G749" s="210"/>
      <c r="H749" s="210"/>
      <c r="I749" s="684"/>
      <c r="J749" s="685"/>
      <c r="K749" s="685"/>
      <c r="L749" s="685"/>
      <c r="M749" s="686"/>
      <c r="N749" s="210"/>
      <c r="O749" s="210"/>
      <c r="P749" s="210"/>
      <c r="Q749" s="210"/>
      <c r="R749" s="210"/>
      <c r="S749" s="210"/>
      <c r="T749" s="210"/>
      <c r="U749" s="210"/>
      <c r="V749" s="210"/>
      <c r="W749" s="210"/>
      <c r="X749" s="210"/>
      <c r="Y749" s="210"/>
      <c r="Z749" s="210"/>
    </row>
    <row r="750" ht="12.75" customHeight="1">
      <c r="A750" s="625"/>
      <c r="B750" s="625"/>
      <c r="C750" s="625"/>
      <c r="D750" s="627"/>
      <c r="E750" s="210"/>
      <c r="F750" s="210"/>
      <c r="G750" s="210"/>
      <c r="H750" s="210"/>
      <c r="I750" s="684"/>
      <c r="J750" s="685"/>
      <c r="K750" s="685"/>
      <c r="L750" s="685"/>
      <c r="M750" s="686"/>
      <c r="N750" s="210"/>
      <c r="O750" s="210"/>
      <c r="P750" s="210"/>
      <c r="Q750" s="210"/>
      <c r="R750" s="210"/>
      <c r="S750" s="210"/>
      <c r="T750" s="210"/>
      <c r="U750" s="210"/>
      <c r="V750" s="210"/>
      <c r="W750" s="210"/>
      <c r="X750" s="210"/>
      <c r="Y750" s="210"/>
      <c r="Z750" s="210"/>
    </row>
    <row r="751" ht="12.75" customHeight="1">
      <c r="A751" s="625"/>
      <c r="B751" s="625"/>
      <c r="C751" s="625"/>
      <c r="D751" s="627"/>
      <c r="E751" s="210"/>
      <c r="F751" s="210"/>
      <c r="G751" s="210"/>
      <c r="H751" s="210"/>
      <c r="I751" s="684"/>
      <c r="J751" s="685"/>
      <c r="K751" s="685"/>
      <c r="L751" s="685"/>
      <c r="M751" s="686"/>
      <c r="N751" s="210"/>
      <c r="O751" s="210"/>
      <c r="P751" s="210"/>
      <c r="Q751" s="210"/>
      <c r="R751" s="210"/>
      <c r="S751" s="210"/>
      <c r="T751" s="210"/>
      <c r="U751" s="210"/>
      <c r="V751" s="210"/>
      <c r="W751" s="210"/>
      <c r="X751" s="210"/>
      <c r="Y751" s="210"/>
      <c r="Z751" s="210"/>
    </row>
    <row r="752" ht="12.75" customHeight="1">
      <c r="A752" s="625"/>
      <c r="B752" s="625"/>
      <c r="C752" s="625"/>
      <c r="D752" s="627"/>
      <c r="E752" s="210"/>
      <c r="F752" s="210"/>
      <c r="G752" s="210"/>
      <c r="H752" s="210"/>
      <c r="I752" s="684"/>
      <c r="J752" s="685"/>
      <c r="K752" s="685"/>
      <c r="L752" s="685"/>
      <c r="M752" s="686"/>
      <c r="N752" s="210"/>
      <c r="O752" s="210"/>
      <c r="P752" s="210"/>
      <c r="Q752" s="210"/>
      <c r="R752" s="210"/>
      <c r="S752" s="210"/>
      <c r="T752" s="210"/>
      <c r="U752" s="210"/>
      <c r="V752" s="210"/>
      <c r="W752" s="210"/>
      <c r="X752" s="210"/>
      <c r="Y752" s="210"/>
      <c r="Z752" s="210"/>
    </row>
    <row r="753" ht="12.75" customHeight="1">
      <c r="A753" s="625"/>
      <c r="B753" s="625"/>
      <c r="C753" s="625"/>
      <c r="D753" s="627"/>
      <c r="E753" s="210"/>
      <c r="F753" s="210"/>
      <c r="G753" s="210"/>
      <c r="H753" s="210"/>
      <c r="I753" s="684"/>
      <c r="J753" s="685"/>
      <c r="K753" s="685"/>
      <c r="L753" s="685"/>
      <c r="M753" s="686"/>
      <c r="N753" s="210"/>
      <c r="O753" s="210"/>
      <c r="P753" s="210"/>
      <c r="Q753" s="210"/>
      <c r="R753" s="210"/>
      <c r="S753" s="210"/>
      <c r="T753" s="210"/>
      <c r="U753" s="210"/>
      <c r="V753" s="210"/>
      <c r="W753" s="210"/>
      <c r="X753" s="210"/>
      <c r="Y753" s="210"/>
      <c r="Z753" s="210"/>
    </row>
    <row r="754" ht="12.75" customHeight="1">
      <c r="A754" s="625"/>
      <c r="B754" s="625"/>
      <c r="C754" s="625"/>
      <c r="D754" s="627"/>
      <c r="E754" s="210"/>
      <c r="F754" s="210"/>
      <c r="G754" s="210"/>
      <c r="H754" s="210"/>
      <c r="I754" s="684"/>
      <c r="J754" s="685"/>
      <c r="K754" s="685"/>
      <c r="L754" s="685"/>
      <c r="M754" s="686"/>
      <c r="N754" s="210"/>
      <c r="O754" s="210"/>
      <c r="P754" s="210"/>
      <c r="Q754" s="210"/>
      <c r="R754" s="210"/>
      <c r="S754" s="210"/>
      <c r="T754" s="210"/>
      <c r="U754" s="210"/>
      <c r="V754" s="210"/>
      <c r="W754" s="210"/>
      <c r="X754" s="210"/>
      <c r="Y754" s="210"/>
      <c r="Z754" s="210"/>
    </row>
    <row r="755" ht="12.75" customHeight="1">
      <c r="A755" s="625"/>
      <c r="B755" s="625"/>
      <c r="C755" s="625"/>
      <c r="D755" s="627"/>
      <c r="E755" s="210"/>
      <c r="F755" s="210"/>
      <c r="G755" s="210"/>
      <c r="H755" s="210"/>
      <c r="I755" s="684"/>
      <c r="J755" s="685"/>
      <c r="K755" s="685"/>
      <c r="L755" s="685"/>
      <c r="M755" s="686"/>
      <c r="N755" s="210"/>
      <c r="O755" s="210"/>
      <c r="P755" s="210"/>
      <c r="Q755" s="210"/>
      <c r="R755" s="210"/>
      <c r="S755" s="210"/>
      <c r="T755" s="210"/>
      <c r="U755" s="210"/>
      <c r="V755" s="210"/>
      <c r="W755" s="210"/>
      <c r="X755" s="210"/>
      <c r="Y755" s="210"/>
      <c r="Z755" s="210"/>
    </row>
    <row r="756" ht="12.75" customHeight="1">
      <c r="A756" s="625"/>
      <c r="B756" s="625"/>
      <c r="C756" s="625"/>
      <c r="D756" s="627"/>
      <c r="E756" s="210"/>
      <c r="F756" s="210"/>
      <c r="G756" s="210"/>
      <c r="H756" s="210"/>
      <c r="I756" s="684"/>
      <c r="J756" s="685"/>
      <c r="K756" s="685"/>
      <c r="L756" s="685"/>
      <c r="M756" s="686"/>
      <c r="N756" s="210"/>
      <c r="O756" s="210"/>
      <c r="P756" s="210"/>
      <c r="Q756" s="210"/>
      <c r="R756" s="210"/>
      <c r="S756" s="210"/>
      <c r="T756" s="210"/>
      <c r="U756" s="210"/>
      <c r="V756" s="210"/>
      <c r="W756" s="210"/>
      <c r="X756" s="210"/>
      <c r="Y756" s="210"/>
      <c r="Z756" s="210"/>
    </row>
    <row r="757" ht="12.75" customHeight="1">
      <c r="A757" s="625"/>
      <c r="B757" s="625"/>
      <c r="C757" s="625"/>
      <c r="D757" s="627"/>
      <c r="E757" s="210"/>
      <c r="F757" s="210"/>
      <c r="G757" s="210"/>
      <c r="H757" s="210"/>
      <c r="I757" s="684"/>
      <c r="J757" s="685"/>
      <c r="K757" s="685"/>
      <c r="L757" s="685"/>
      <c r="M757" s="686"/>
      <c r="N757" s="210"/>
      <c r="O757" s="210"/>
      <c r="P757" s="210"/>
      <c r="Q757" s="210"/>
      <c r="R757" s="210"/>
      <c r="S757" s="210"/>
      <c r="T757" s="210"/>
      <c r="U757" s="210"/>
      <c r="V757" s="210"/>
      <c r="W757" s="210"/>
      <c r="X757" s="210"/>
      <c r="Y757" s="210"/>
      <c r="Z757" s="210"/>
    </row>
    <row r="758" ht="12.75" customHeight="1">
      <c r="A758" s="625"/>
      <c r="B758" s="625"/>
      <c r="C758" s="625"/>
      <c r="D758" s="627"/>
      <c r="E758" s="210"/>
      <c r="F758" s="210"/>
      <c r="G758" s="210"/>
      <c r="H758" s="210"/>
      <c r="I758" s="684"/>
      <c r="J758" s="685"/>
      <c r="K758" s="685"/>
      <c r="L758" s="685"/>
      <c r="M758" s="686"/>
      <c r="N758" s="210"/>
      <c r="O758" s="210"/>
      <c r="P758" s="210"/>
      <c r="Q758" s="210"/>
      <c r="R758" s="210"/>
      <c r="S758" s="210"/>
      <c r="T758" s="210"/>
      <c r="U758" s="210"/>
      <c r="V758" s="210"/>
      <c r="W758" s="210"/>
      <c r="X758" s="210"/>
      <c r="Y758" s="210"/>
      <c r="Z758" s="210"/>
    </row>
    <row r="759" ht="12.75" customHeight="1">
      <c r="A759" s="625"/>
      <c r="B759" s="625"/>
      <c r="C759" s="625"/>
      <c r="D759" s="627"/>
      <c r="E759" s="210"/>
      <c r="F759" s="210"/>
      <c r="G759" s="210"/>
      <c r="H759" s="210"/>
      <c r="I759" s="684"/>
      <c r="J759" s="685"/>
      <c r="K759" s="685"/>
      <c r="L759" s="685"/>
      <c r="M759" s="686"/>
      <c r="N759" s="210"/>
      <c r="O759" s="210"/>
      <c r="P759" s="210"/>
      <c r="Q759" s="210"/>
      <c r="R759" s="210"/>
      <c r="S759" s="210"/>
      <c r="T759" s="210"/>
      <c r="U759" s="210"/>
      <c r="V759" s="210"/>
      <c r="W759" s="210"/>
      <c r="X759" s="210"/>
      <c r="Y759" s="210"/>
      <c r="Z759" s="210"/>
    </row>
    <row r="760" ht="12.75" customHeight="1">
      <c r="A760" s="625"/>
      <c r="B760" s="625"/>
      <c r="C760" s="625"/>
      <c r="D760" s="627"/>
      <c r="E760" s="210"/>
      <c r="F760" s="210"/>
      <c r="G760" s="210"/>
      <c r="H760" s="210"/>
      <c r="I760" s="684"/>
      <c r="J760" s="685"/>
      <c r="K760" s="685"/>
      <c r="L760" s="685"/>
      <c r="M760" s="686"/>
      <c r="N760" s="210"/>
      <c r="O760" s="210"/>
      <c r="P760" s="210"/>
      <c r="Q760" s="210"/>
      <c r="R760" s="210"/>
      <c r="S760" s="210"/>
      <c r="T760" s="210"/>
      <c r="U760" s="210"/>
      <c r="V760" s="210"/>
      <c r="W760" s="210"/>
      <c r="X760" s="210"/>
      <c r="Y760" s="210"/>
      <c r="Z760" s="210"/>
    </row>
    <row r="761" ht="12.75" customHeight="1">
      <c r="A761" s="625"/>
      <c r="B761" s="625"/>
      <c r="C761" s="625"/>
      <c r="D761" s="627"/>
      <c r="E761" s="210"/>
      <c r="F761" s="210"/>
      <c r="G761" s="210"/>
      <c r="H761" s="210"/>
      <c r="I761" s="684"/>
      <c r="J761" s="685"/>
      <c r="K761" s="685"/>
      <c r="L761" s="685"/>
      <c r="M761" s="686"/>
      <c r="N761" s="210"/>
      <c r="O761" s="210"/>
      <c r="P761" s="210"/>
      <c r="Q761" s="210"/>
      <c r="R761" s="210"/>
      <c r="S761" s="210"/>
      <c r="T761" s="210"/>
      <c r="U761" s="210"/>
      <c r="V761" s="210"/>
      <c r="W761" s="210"/>
      <c r="X761" s="210"/>
      <c r="Y761" s="210"/>
      <c r="Z761" s="210"/>
    </row>
    <row r="762" ht="12.75" customHeight="1">
      <c r="A762" s="625"/>
      <c r="B762" s="625"/>
      <c r="C762" s="625"/>
      <c r="D762" s="627"/>
      <c r="E762" s="210"/>
      <c r="F762" s="210"/>
      <c r="G762" s="210"/>
      <c r="H762" s="210"/>
      <c r="I762" s="684"/>
      <c r="J762" s="685"/>
      <c r="K762" s="685"/>
      <c r="L762" s="685"/>
      <c r="M762" s="686"/>
      <c r="N762" s="210"/>
      <c r="O762" s="210"/>
      <c r="P762" s="210"/>
      <c r="Q762" s="210"/>
      <c r="R762" s="210"/>
      <c r="S762" s="210"/>
      <c r="T762" s="210"/>
      <c r="U762" s="210"/>
      <c r="V762" s="210"/>
      <c r="W762" s="210"/>
      <c r="X762" s="210"/>
      <c r="Y762" s="210"/>
      <c r="Z762" s="210"/>
    </row>
    <row r="763" ht="12.75" customHeight="1">
      <c r="A763" s="625"/>
      <c r="B763" s="625"/>
      <c r="C763" s="625"/>
      <c r="D763" s="627"/>
      <c r="E763" s="210"/>
      <c r="F763" s="210"/>
      <c r="G763" s="210"/>
      <c r="H763" s="210"/>
      <c r="I763" s="684"/>
      <c r="J763" s="685"/>
      <c r="K763" s="685"/>
      <c r="L763" s="685"/>
      <c r="M763" s="686"/>
      <c r="N763" s="210"/>
      <c r="O763" s="210"/>
      <c r="P763" s="210"/>
      <c r="Q763" s="210"/>
      <c r="R763" s="210"/>
      <c r="S763" s="210"/>
      <c r="T763" s="210"/>
      <c r="U763" s="210"/>
      <c r="V763" s="210"/>
      <c r="W763" s="210"/>
      <c r="X763" s="210"/>
      <c r="Y763" s="210"/>
      <c r="Z763" s="210"/>
    </row>
    <row r="764" ht="12.75" customHeight="1">
      <c r="A764" s="625"/>
      <c r="B764" s="625"/>
      <c r="C764" s="625"/>
      <c r="D764" s="627"/>
      <c r="E764" s="210"/>
      <c r="F764" s="210"/>
      <c r="G764" s="210"/>
      <c r="H764" s="210"/>
      <c r="I764" s="684"/>
      <c r="J764" s="685"/>
      <c r="K764" s="685"/>
      <c r="L764" s="685"/>
      <c r="M764" s="686"/>
      <c r="N764" s="210"/>
      <c r="O764" s="210"/>
      <c r="P764" s="210"/>
      <c r="Q764" s="210"/>
      <c r="R764" s="210"/>
      <c r="S764" s="210"/>
      <c r="T764" s="210"/>
      <c r="U764" s="210"/>
      <c r="V764" s="210"/>
      <c r="W764" s="210"/>
      <c r="X764" s="210"/>
      <c r="Y764" s="210"/>
      <c r="Z764" s="210"/>
    </row>
    <row r="765" ht="12.75" customHeight="1">
      <c r="A765" s="625"/>
      <c r="B765" s="625"/>
      <c r="C765" s="625"/>
      <c r="D765" s="627"/>
      <c r="E765" s="210"/>
      <c r="F765" s="210"/>
      <c r="G765" s="210"/>
      <c r="H765" s="210"/>
      <c r="I765" s="684"/>
      <c r="J765" s="685"/>
      <c r="K765" s="685"/>
      <c r="L765" s="685"/>
      <c r="M765" s="686"/>
      <c r="N765" s="210"/>
      <c r="O765" s="210"/>
      <c r="P765" s="210"/>
      <c r="Q765" s="210"/>
      <c r="R765" s="210"/>
      <c r="S765" s="210"/>
      <c r="T765" s="210"/>
      <c r="U765" s="210"/>
      <c r="V765" s="210"/>
      <c r="W765" s="210"/>
      <c r="X765" s="210"/>
      <c r="Y765" s="210"/>
      <c r="Z765" s="210"/>
    </row>
    <row r="766" ht="12.75" customHeight="1">
      <c r="A766" s="625"/>
      <c r="B766" s="625"/>
      <c r="C766" s="625"/>
      <c r="D766" s="627"/>
      <c r="E766" s="210"/>
      <c r="F766" s="210"/>
      <c r="G766" s="210"/>
      <c r="H766" s="210"/>
      <c r="I766" s="684"/>
      <c r="J766" s="685"/>
      <c r="K766" s="685"/>
      <c r="L766" s="685"/>
      <c r="M766" s="686"/>
      <c r="N766" s="210"/>
      <c r="O766" s="210"/>
      <c r="P766" s="210"/>
      <c r="Q766" s="210"/>
      <c r="R766" s="210"/>
      <c r="S766" s="210"/>
      <c r="T766" s="210"/>
      <c r="U766" s="210"/>
      <c r="V766" s="210"/>
      <c r="W766" s="210"/>
      <c r="X766" s="210"/>
      <c r="Y766" s="210"/>
      <c r="Z766" s="210"/>
    </row>
    <row r="767" ht="12.75" customHeight="1">
      <c r="A767" s="625"/>
      <c r="B767" s="625"/>
      <c r="C767" s="625"/>
      <c r="D767" s="627"/>
      <c r="E767" s="210"/>
      <c r="F767" s="210"/>
      <c r="G767" s="210"/>
      <c r="H767" s="210"/>
      <c r="I767" s="684"/>
      <c r="J767" s="685"/>
      <c r="K767" s="685"/>
      <c r="L767" s="685"/>
      <c r="M767" s="686"/>
      <c r="N767" s="210"/>
      <c r="O767" s="210"/>
      <c r="P767" s="210"/>
      <c r="Q767" s="210"/>
      <c r="R767" s="210"/>
      <c r="S767" s="210"/>
      <c r="T767" s="210"/>
      <c r="U767" s="210"/>
      <c r="V767" s="210"/>
      <c r="W767" s="210"/>
      <c r="X767" s="210"/>
      <c r="Y767" s="210"/>
      <c r="Z767" s="210"/>
    </row>
    <row r="768" ht="12.75" customHeight="1">
      <c r="A768" s="625"/>
      <c r="B768" s="625"/>
      <c r="C768" s="625"/>
      <c r="D768" s="627"/>
      <c r="E768" s="210"/>
      <c r="F768" s="210"/>
      <c r="G768" s="210"/>
      <c r="H768" s="210"/>
      <c r="I768" s="684"/>
      <c r="J768" s="685"/>
      <c r="K768" s="685"/>
      <c r="L768" s="685"/>
      <c r="M768" s="686"/>
      <c r="N768" s="210"/>
      <c r="O768" s="210"/>
      <c r="P768" s="210"/>
      <c r="Q768" s="210"/>
      <c r="R768" s="210"/>
      <c r="S768" s="210"/>
      <c r="T768" s="210"/>
      <c r="U768" s="210"/>
      <c r="V768" s="210"/>
      <c r="W768" s="210"/>
      <c r="X768" s="210"/>
      <c r="Y768" s="210"/>
      <c r="Z768" s="210"/>
    </row>
    <row r="769" ht="12.75" customHeight="1">
      <c r="A769" s="625"/>
      <c r="B769" s="625"/>
      <c r="C769" s="625"/>
      <c r="D769" s="627"/>
      <c r="E769" s="210"/>
      <c r="F769" s="210"/>
      <c r="G769" s="210"/>
      <c r="H769" s="210"/>
      <c r="I769" s="684"/>
      <c r="J769" s="685"/>
      <c r="K769" s="685"/>
      <c r="L769" s="685"/>
      <c r="M769" s="686"/>
      <c r="N769" s="210"/>
      <c r="O769" s="210"/>
      <c r="P769" s="210"/>
      <c r="Q769" s="210"/>
      <c r="R769" s="210"/>
      <c r="S769" s="210"/>
      <c r="T769" s="210"/>
      <c r="U769" s="210"/>
      <c r="V769" s="210"/>
      <c r="W769" s="210"/>
      <c r="X769" s="210"/>
      <c r="Y769" s="210"/>
      <c r="Z769" s="210"/>
    </row>
    <row r="770" ht="12.75" customHeight="1">
      <c r="A770" s="625"/>
      <c r="B770" s="625"/>
      <c r="C770" s="625"/>
      <c r="D770" s="627"/>
      <c r="E770" s="210"/>
      <c r="F770" s="210"/>
      <c r="G770" s="210"/>
      <c r="H770" s="210"/>
      <c r="I770" s="684"/>
      <c r="J770" s="685"/>
      <c r="K770" s="685"/>
      <c r="L770" s="685"/>
      <c r="M770" s="686"/>
      <c r="N770" s="210"/>
      <c r="O770" s="210"/>
      <c r="P770" s="210"/>
      <c r="Q770" s="210"/>
      <c r="R770" s="210"/>
      <c r="S770" s="210"/>
      <c r="T770" s="210"/>
      <c r="U770" s="210"/>
      <c r="V770" s="210"/>
      <c r="W770" s="210"/>
      <c r="X770" s="210"/>
      <c r="Y770" s="210"/>
      <c r="Z770" s="210"/>
    </row>
    <row r="771" ht="12.75" customHeight="1">
      <c r="A771" s="625"/>
      <c r="B771" s="625"/>
      <c r="C771" s="625"/>
      <c r="D771" s="627"/>
      <c r="E771" s="210"/>
      <c r="F771" s="210"/>
      <c r="G771" s="210"/>
      <c r="H771" s="210"/>
      <c r="I771" s="684"/>
      <c r="J771" s="685"/>
      <c r="K771" s="685"/>
      <c r="L771" s="685"/>
      <c r="M771" s="686"/>
      <c r="N771" s="210"/>
      <c r="O771" s="210"/>
      <c r="P771" s="210"/>
      <c r="Q771" s="210"/>
      <c r="R771" s="210"/>
      <c r="S771" s="210"/>
      <c r="T771" s="210"/>
      <c r="U771" s="210"/>
      <c r="V771" s="210"/>
      <c r="W771" s="210"/>
      <c r="X771" s="210"/>
      <c r="Y771" s="210"/>
      <c r="Z771" s="210"/>
    </row>
    <row r="772" ht="12.75" customHeight="1">
      <c r="A772" s="625"/>
      <c r="B772" s="625"/>
      <c r="C772" s="625"/>
      <c r="D772" s="627"/>
      <c r="E772" s="210"/>
      <c r="F772" s="210"/>
      <c r="G772" s="210"/>
      <c r="H772" s="210"/>
      <c r="I772" s="684"/>
      <c r="J772" s="685"/>
      <c r="K772" s="685"/>
      <c r="L772" s="685"/>
      <c r="M772" s="686"/>
      <c r="N772" s="210"/>
      <c r="O772" s="210"/>
      <c r="P772" s="210"/>
      <c r="Q772" s="210"/>
      <c r="R772" s="210"/>
      <c r="S772" s="210"/>
      <c r="T772" s="210"/>
      <c r="U772" s="210"/>
      <c r="V772" s="210"/>
      <c r="W772" s="210"/>
      <c r="X772" s="210"/>
      <c r="Y772" s="210"/>
      <c r="Z772" s="210"/>
    </row>
    <row r="773" ht="12.75" customHeight="1">
      <c r="A773" s="625"/>
      <c r="B773" s="625"/>
      <c r="C773" s="625"/>
      <c r="D773" s="627"/>
      <c r="E773" s="210"/>
      <c r="F773" s="210"/>
      <c r="G773" s="210"/>
      <c r="H773" s="210"/>
      <c r="I773" s="684"/>
      <c r="J773" s="685"/>
      <c r="K773" s="685"/>
      <c r="L773" s="685"/>
      <c r="M773" s="686"/>
      <c r="N773" s="210"/>
      <c r="O773" s="210"/>
      <c r="P773" s="210"/>
      <c r="Q773" s="210"/>
      <c r="R773" s="210"/>
      <c r="S773" s="210"/>
      <c r="T773" s="210"/>
      <c r="U773" s="210"/>
      <c r="V773" s="210"/>
      <c r="W773" s="210"/>
      <c r="X773" s="210"/>
      <c r="Y773" s="210"/>
      <c r="Z773" s="210"/>
    </row>
    <row r="774" ht="12.75" customHeight="1">
      <c r="A774" s="625"/>
      <c r="B774" s="625"/>
      <c r="C774" s="625"/>
      <c r="D774" s="627"/>
      <c r="E774" s="210"/>
      <c r="F774" s="210"/>
      <c r="G774" s="210"/>
      <c r="H774" s="210"/>
      <c r="I774" s="684"/>
      <c r="J774" s="685"/>
      <c r="K774" s="685"/>
      <c r="L774" s="685"/>
      <c r="M774" s="686"/>
      <c r="N774" s="210"/>
      <c r="O774" s="210"/>
      <c r="P774" s="210"/>
      <c r="Q774" s="210"/>
      <c r="R774" s="210"/>
      <c r="S774" s="210"/>
      <c r="T774" s="210"/>
      <c r="U774" s="210"/>
      <c r="V774" s="210"/>
      <c r="W774" s="210"/>
      <c r="X774" s="210"/>
      <c r="Y774" s="210"/>
      <c r="Z774" s="210"/>
    </row>
    <row r="775" ht="12.75" customHeight="1">
      <c r="A775" s="625"/>
      <c r="B775" s="625"/>
      <c r="C775" s="625"/>
      <c r="D775" s="627"/>
      <c r="E775" s="210"/>
      <c r="F775" s="210"/>
      <c r="G775" s="210"/>
      <c r="H775" s="210"/>
      <c r="I775" s="684"/>
      <c r="J775" s="685"/>
      <c r="K775" s="685"/>
      <c r="L775" s="685"/>
      <c r="M775" s="686"/>
      <c r="N775" s="210"/>
      <c r="O775" s="210"/>
      <c r="P775" s="210"/>
      <c r="Q775" s="210"/>
      <c r="R775" s="210"/>
      <c r="S775" s="210"/>
      <c r="T775" s="210"/>
      <c r="U775" s="210"/>
      <c r="V775" s="210"/>
      <c r="W775" s="210"/>
      <c r="X775" s="210"/>
      <c r="Y775" s="210"/>
      <c r="Z775" s="210"/>
    </row>
    <row r="776" ht="12.75" customHeight="1">
      <c r="A776" s="625"/>
      <c r="B776" s="625"/>
      <c r="C776" s="625"/>
      <c r="D776" s="627"/>
      <c r="E776" s="210"/>
      <c r="F776" s="210"/>
      <c r="G776" s="210"/>
      <c r="H776" s="210"/>
      <c r="I776" s="684"/>
      <c r="J776" s="685"/>
      <c r="K776" s="685"/>
      <c r="L776" s="685"/>
      <c r="M776" s="686"/>
      <c r="N776" s="210"/>
      <c r="O776" s="210"/>
      <c r="P776" s="210"/>
      <c r="Q776" s="210"/>
      <c r="R776" s="210"/>
      <c r="S776" s="210"/>
      <c r="T776" s="210"/>
      <c r="U776" s="210"/>
      <c r="V776" s="210"/>
      <c r="W776" s="210"/>
      <c r="X776" s="210"/>
      <c r="Y776" s="210"/>
      <c r="Z776" s="210"/>
    </row>
    <row r="777" ht="12.75" customHeight="1">
      <c r="A777" s="625"/>
      <c r="B777" s="625"/>
      <c r="C777" s="625"/>
      <c r="D777" s="627"/>
      <c r="E777" s="210"/>
      <c r="F777" s="210"/>
      <c r="G777" s="210"/>
      <c r="H777" s="210"/>
      <c r="I777" s="684"/>
      <c r="J777" s="685"/>
      <c r="K777" s="685"/>
      <c r="L777" s="685"/>
      <c r="M777" s="686"/>
      <c r="N777" s="210"/>
      <c r="O777" s="210"/>
      <c r="P777" s="210"/>
      <c r="Q777" s="210"/>
      <c r="R777" s="210"/>
      <c r="S777" s="210"/>
      <c r="T777" s="210"/>
      <c r="U777" s="210"/>
      <c r="V777" s="210"/>
      <c r="W777" s="210"/>
      <c r="X777" s="210"/>
      <c r="Y777" s="210"/>
      <c r="Z777" s="210"/>
    </row>
    <row r="778" ht="12.75" customHeight="1">
      <c r="A778" s="625"/>
      <c r="B778" s="625"/>
      <c r="C778" s="625"/>
      <c r="D778" s="627"/>
      <c r="E778" s="210"/>
      <c r="F778" s="210"/>
      <c r="G778" s="210"/>
      <c r="H778" s="210"/>
      <c r="I778" s="684"/>
      <c r="J778" s="685"/>
      <c r="K778" s="685"/>
      <c r="L778" s="685"/>
      <c r="M778" s="686"/>
      <c r="N778" s="210"/>
      <c r="O778" s="210"/>
      <c r="P778" s="210"/>
      <c r="Q778" s="210"/>
      <c r="R778" s="210"/>
      <c r="S778" s="210"/>
      <c r="T778" s="210"/>
      <c r="U778" s="210"/>
      <c r="V778" s="210"/>
      <c r="W778" s="210"/>
      <c r="X778" s="210"/>
      <c r="Y778" s="210"/>
      <c r="Z778" s="210"/>
    </row>
    <row r="779" ht="12.75" customHeight="1">
      <c r="A779" s="625"/>
      <c r="B779" s="625"/>
      <c r="C779" s="625"/>
      <c r="D779" s="627"/>
      <c r="E779" s="210"/>
      <c r="F779" s="210"/>
      <c r="G779" s="210"/>
      <c r="H779" s="210"/>
      <c r="I779" s="684"/>
      <c r="J779" s="685"/>
      <c r="K779" s="685"/>
      <c r="L779" s="685"/>
      <c r="M779" s="686"/>
      <c r="N779" s="210"/>
      <c r="O779" s="210"/>
      <c r="P779" s="210"/>
      <c r="Q779" s="210"/>
      <c r="R779" s="210"/>
      <c r="S779" s="210"/>
      <c r="T779" s="210"/>
      <c r="U779" s="210"/>
      <c r="V779" s="210"/>
      <c r="W779" s="210"/>
      <c r="X779" s="210"/>
      <c r="Y779" s="210"/>
      <c r="Z779" s="210"/>
    </row>
    <row r="780" ht="12.75" customHeight="1">
      <c r="A780" s="625"/>
      <c r="B780" s="625"/>
      <c r="C780" s="625"/>
      <c r="D780" s="627"/>
      <c r="E780" s="210"/>
      <c r="F780" s="210"/>
      <c r="G780" s="210"/>
      <c r="H780" s="210"/>
      <c r="I780" s="684"/>
      <c r="J780" s="685"/>
      <c r="K780" s="685"/>
      <c r="L780" s="685"/>
      <c r="M780" s="686"/>
      <c r="N780" s="210"/>
      <c r="O780" s="210"/>
      <c r="P780" s="210"/>
      <c r="Q780" s="210"/>
      <c r="R780" s="210"/>
      <c r="S780" s="210"/>
      <c r="T780" s="210"/>
      <c r="U780" s="210"/>
      <c r="V780" s="210"/>
      <c r="W780" s="210"/>
      <c r="X780" s="210"/>
      <c r="Y780" s="210"/>
      <c r="Z780" s="210"/>
    </row>
    <row r="781" ht="12.75" customHeight="1">
      <c r="A781" s="625"/>
      <c r="B781" s="625"/>
      <c r="C781" s="625"/>
      <c r="D781" s="627"/>
      <c r="E781" s="210"/>
      <c r="F781" s="210"/>
      <c r="G781" s="210"/>
      <c r="H781" s="210"/>
      <c r="I781" s="684"/>
      <c r="J781" s="685"/>
      <c r="K781" s="685"/>
      <c r="L781" s="685"/>
      <c r="M781" s="686"/>
      <c r="N781" s="210"/>
      <c r="O781" s="210"/>
      <c r="P781" s="210"/>
      <c r="Q781" s="210"/>
      <c r="R781" s="210"/>
      <c r="S781" s="210"/>
      <c r="T781" s="210"/>
      <c r="U781" s="210"/>
      <c r="V781" s="210"/>
      <c r="W781" s="210"/>
      <c r="X781" s="210"/>
      <c r="Y781" s="210"/>
      <c r="Z781" s="210"/>
    </row>
    <row r="782" ht="12.75" customHeight="1">
      <c r="A782" s="625"/>
      <c r="B782" s="625"/>
      <c r="C782" s="625"/>
      <c r="D782" s="627"/>
      <c r="E782" s="210"/>
      <c r="F782" s="210"/>
      <c r="G782" s="210"/>
      <c r="H782" s="210"/>
      <c r="I782" s="684"/>
      <c r="J782" s="685"/>
      <c r="K782" s="685"/>
      <c r="L782" s="685"/>
      <c r="M782" s="686"/>
      <c r="N782" s="210"/>
      <c r="O782" s="210"/>
      <c r="P782" s="210"/>
      <c r="Q782" s="210"/>
      <c r="R782" s="210"/>
      <c r="S782" s="210"/>
      <c r="T782" s="210"/>
      <c r="U782" s="210"/>
      <c r="V782" s="210"/>
      <c r="W782" s="210"/>
      <c r="X782" s="210"/>
      <c r="Y782" s="210"/>
      <c r="Z782" s="210"/>
    </row>
    <row r="783" ht="12.75" customHeight="1">
      <c r="A783" s="625"/>
      <c r="B783" s="625"/>
      <c r="C783" s="625"/>
      <c r="D783" s="627"/>
      <c r="E783" s="210"/>
      <c r="F783" s="210"/>
      <c r="G783" s="210"/>
      <c r="H783" s="210"/>
      <c r="I783" s="684"/>
      <c r="J783" s="685"/>
      <c r="K783" s="685"/>
      <c r="L783" s="685"/>
      <c r="M783" s="686"/>
      <c r="N783" s="210"/>
      <c r="O783" s="210"/>
      <c r="P783" s="210"/>
      <c r="Q783" s="210"/>
      <c r="R783" s="210"/>
      <c r="S783" s="210"/>
      <c r="T783" s="210"/>
      <c r="U783" s="210"/>
      <c r="V783" s="210"/>
      <c r="W783" s="210"/>
      <c r="X783" s="210"/>
      <c r="Y783" s="210"/>
      <c r="Z783" s="210"/>
    </row>
    <row r="784" ht="12.75" customHeight="1">
      <c r="A784" s="625"/>
      <c r="B784" s="625"/>
      <c r="C784" s="625"/>
      <c r="D784" s="627"/>
      <c r="E784" s="210"/>
      <c r="F784" s="210"/>
      <c r="G784" s="210"/>
      <c r="H784" s="210"/>
      <c r="I784" s="684"/>
      <c r="J784" s="685"/>
      <c r="K784" s="685"/>
      <c r="L784" s="685"/>
      <c r="M784" s="686"/>
      <c r="N784" s="210"/>
      <c r="O784" s="210"/>
      <c r="P784" s="210"/>
      <c r="Q784" s="210"/>
      <c r="R784" s="210"/>
      <c r="S784" s="210"/>
      <c r="T784" s="210"/>
      <c r="U784" s="210"/>
      <c r="V784" s="210"/>
      <c r="W784" s="210"/>
      <c r="X784" s="210"/>
      <c r="Y784" s="210"/>
      <c r="Z784" s="210"/>
    </row>
    <row r="785" ht="12.75" customHeight="1">
      <c r="A785" s="625"/>
      <c r="B785" s="625"/>
      <c r="C785" s="625"/>
      <c r="D785" s="627"/>
      <c r="E785" s="210"/>
      <c r="F785" s="210"/>
      <c r="G785" s="210"/>
      <c r="H785" s="210"/>
      <c r="I785" s="684"/>
      <c r="J785" s="685"/>
      <c r="K785" s="685"/>
      <c r="L785" s="685"/>
      <c r="M785" s="686"/>
      <c r="N785" s="210"/>
      <c r="O785" s="210"/>
      <c r="P785" s="210"/>
      <c r="Q785" s="210"/>
      <c r="R785" s="210"/>
      <c r="S785" s="210"/>
      <c r="T785" s="210"/>
      <c r="U785" s="210"/>
      <c r="V785" s="210"/>
      <c r="W785" s="210"/>
      <c r="X785" s="210"/>
      <c r="Y785" s="210"/>
      <c r="Z785" s="210"/>
    </row>
    <row r="786" ht="12.75" customHeight="1">
      <c r="A786" s="625"/>
      <c r="B786" s="625"/>
      <c r="C786" s="625"/>
      <c r="D786" s="627"/>
      <c r="E786" s="210"/>
      <c r="F786" s="210"/>
      <c r="G786" s="210"/>
      <c r="H786" s="210"/>
      <c r="I786" s="684"/>
      <c r="J786" s="685"/>
      <c r="K786" s="685"/>
      <c r="L786" s="685"/>
      <c r="M786" s="686"/>
      <c r="N786" s="210"/>
      <c r="O786" s="210"/>
      <c r="P786" s="210"/>
      <c r="Q786" s="210"/>
      <c r="R786" s="210"/>
      <c r="S786" s="210"/>
      <c r="T786" s="210"/>
      <c r="U786" s="210"/>
      <c r="V786" s="210"/>
      <c r="W786" s="210"/>
      <c r="X786" s="210"/>
      <c r="Y786" s="210"/>
      <c r="Z786" s="210"/>
    </row>
    <row r="787" ht="12.75" customHeight="1">
      <c r="A787" s="625"/>
      <c r="B787" s="625"/>
      <c r="C787" s="625"/>
      <c r="D787" s="627"/>
      <c r="E787" s="210"/>
      <c r="F787" s="210"/>
      <c r="G787" s="210"/>
      <c r="H787" s="210"/>
      <c r="I787" s="684"/>
      <c r="J787" s="685"/>
      <c r="K787" s="685"/>
      <c r="L787" s="685"/>
      <c r="M787" s="686"/>
      <c r="N787" s="210"/>
      <c r="O787" s="210"/>
      <c r="P787" s="210"/>
      <c r="Q787" s="210"/>
      <c r="R787" s="210"/>
      <c r="S787" s="210"/>
      <c r="T787" s="210"/>
      <c r="U787" s="210"/>
      <c r="V787" s="210"/>
      <c r="W787" s="210"/>
      <c r="X787" s="210"/>
      <c r="Y787" s="210"/>
      <c r="Z787" s="210"/>
    </row>
    <row r="788" ht="12.75" customHeight="1">
      <c r="A788" s="625"/>
      <c r="B788" s="625"/>
      <c r="C788" s="625"/>
      <c r="D788" s="627"/>
      <c r="E788" s="210"/>
      <c r="F788" s="210"/>
      <c r="G788" s="210"/>
      <c r="H788" s="210"/>
      <c r="I788" s="684"/>
      <c r="J788" s="685"/>
      <c r="K788" s="685"/>
      <c r="L788" s="685"/>
      <c r="M788" s="686"/>
      <c r="N788" s="210"/>
      <c r="O788" s="210"/>
      <c r="P788" s="210"/>
      <c r="Q788" s="210"/>
      <c r="R788" s="210"/>
      <c r="S788" s="210"/>
      <c r="T788" s="210"/>
      <c r="U788" s="210"/>
      <c r="V788" s="210"/>
      <c r="W788" s="210"/>
      <c r="X788" s="210"/>
      <c r="Y788" s="210"/>
      <c r="Z788" s="210"/>
    </row>
    <row r="789" ht="12.75" customHeight="1">
      <c r="A789" s="625"/>
      <c r="B789" s="625"/>
      <c r="C789" s="625"/>
      <c r="D789" s="627"/>
      <c r="E789" s="210"/>
      <c r="F789" s="210"/>
      <c r="G789" s="210"/>
      <c r="H789" s="210"/>
      <c r="I789" s="684"/>
      <c r="J789" s="685"/>
      <c r="K789" s="685"/>
      <c r="L789" s="685"/>
      <c r="M789" s="686"/>
      <c r="N789" s="210"/>
      <c r="O789" s="210"/>
      <c r="P789" s="210"/>
      <c r="Q789" s="210"/>
      <c r="R789" s="210"/>
      <c r="S789" s="210"/>
      <c r="T789" s="210"/>
      <c r="U789" s="210"/>
      <c r="V789" s="210"/>
      <c r="W789" s="210"/>
      <c r="X789" s="210"/>
      <c r="Y789" s="210"/>
      <c r="Z789" s="210"/>
    </row>
    <row r="790" ht="12.75" customHeight="1">
      <c r="A790" s="625"/>
      <c r="B790" s="625"/>
      <c r="C790" s="625"/>
      <c r="D790" s="627"/>
      <c r="E790" s="210"/>
      <c r="F790" s="210"/>
      <c r="G790" s="210"/>
      <c r="H790" s="210"/>
      <c r="I790" s="684"/>
      <c r="J790" s="685"/>
      <c r="K790" s="685"/>
      <c r="L790" s="685"/>
      <c r="M790" s="686"/>
      <c r="N790" s="210"/>
      <c r="O790" s="210"/>
      <c r="P790" s="210"/>
      <c r="Q790" s="210"/>
      <c r="R790" s="210"/>
      <c r="S790" s="210"/>
      <c r="T790" s="210"/>
      <c r="U790" s="210"/>
      <c r="V790" s="210"/>
      <c r="W790" s="210"/>
      <c r="X790" s="210"/>
      <c r="Y790" s="210"/>
      <c r="Z790" s="210"/>
    </row>
    <row r="791" ht="12.75" customHeight="1">
      <c r="A791" s="625"/>
      <c r="B791" s="625"/>
      <c r="C791" s="625"/>
      <c r="D791" s="627"/>
      <c r="E791" s="210"/>
      <c r="F791" s="210"/>
      <c r="G791" s="210"/>
      <c r="H791" s="210"/>
      <c r="I791" s="684"/>
      <c r="J791" s="685"/>
      <c r="K791" s="685"/>
      <c r="L791" s="685"/>
      <c r="M791" s="686"/>
      <c r="N791" s="210"/>
      <c r="O791" s="210"/>
      <c r="P791" s="210"/>
      <c r="Q791" s="210"/>
      <c r="R791" s="210"/>
      <c r="S791" s="210"/>
      <c r="T791" s="210"/>
      <c r="U791" s="210"/>
      <c r="V791" s="210"/>
      <c r="W791" s="210"/>
      <c r="X791" s="210"/>
      <c r="Y791" s="210"/>
      <c r="Z791" s="210"/>
    </row>
    <row r="792" ht="12.75" customHeight="1">
      <c r="A792" s="625"/>
      <c r="B792" s="625"/>
      <c r="C792" s="625"/>
      <c r="D792" s="627"/>
      <c r="E792" s="210"/>
      <c r="F792" s="210"/>
      <c r="G792" s="210"/>
      <c r="H792" s="210"/>
      <c r="I792" s="684"/>
      <c r="J792" s="685"/>
      <c r="K792" s="685"/>
      <c r="L792" s="685"/>
      <c r="M792" s="686"/>
      <c r="N792" s="210"/>
      <c r="O792" s="210"/>
      <c r="P792" s="210"/>
      <c r="Q792" s="210"/>
      <c r="R792" s="210"/>
      <c r="S792" s="210"/>
      <c r="T792" s="210"/>
      <c r="U792" s="210"/>
      <c r="V792" s="210"/>
      <c r="W792" s="210"/>
      <c r="X792" s="210"/>
      <c r="Y792" s="210"/>
      <c r="Z792" s="210"/>
    </row>
    <row r="793" ht="12.75" customHeight="1">
      <c r="A793" s="625"/>
      <c r="B793" s="625"/>
      <c r="C793" s="625"/>
      <c r="D793" s="627"/>
      <c r="E793" s="210"/>
      <c r="F793" s="210"/>
      <c r="G793" s="210"/>
      <c r="H793" s="210"/>
      <c r="I793" s="684"/>
      <c r="J793" s="685"/>
      <c r="K793" s="685"/>
      <c r="L793" s="685"/>
      <c r="M793" s="686"/>
      <c r="N793" s="210"/>
      <c r="O793" s="210"/>
      <c r="P793" s="210"/>
      <c r="Q793" s="210"/>
      <c r="R793" s="210"/>
      <c r="S793" s="210"/>
      <c r="T793" s="210"/>
      <c r="U793" s="210"/>
      <c r="V793" s="210"/>
      <c r="W793" s="210"/>
      <c r="X793" s="210"/>
      <c r="Y793" s="210"/>
      <c r="Z793" s="210"/>
    </row>
    <row r="794" ht="12.75" customHeight="1">
      <c r="A794" s="625"/>
      <c r="B794" s="625"/>
      <c r="C794" s="625"/>
      <c r="D794" s="627"/>
      <c r="E794" s="210"/>
      <c r="F794" s="210"/>
      <c r="G794" s="210"/>
      <c r="H794" s="210"/>
      <c r="I794" s="684"/>
      <c r="J794" s="685"/>
      <c r="K794" s="685"/>
      <c r="L794" s="685"/>
      <c r="M794" s="686"/>
      <c r="N794" s="210"/>
      <c r="O794" s="210"/>
      <c r="P794" s="210"/>
      <c r="Q794" s="210"/>
      <c r="R794" s="210"/>
      <c r="S794" s="210"/>
      <c r="T794" s="210"/>
      <c r="U794" s="210"/>
      <c r="V794" s="210"/>
      <c r="W794" s="210"/>
      <c r="X794" s="210"/>
      <c r="Y794" s="210"/>
      <c r="Z794" s="210"/>
    </row>
    <row r="795" ht="12.75" customHeight="1">
      <c r="A795" s="625"/>
      <c r="B795" s="625"/>
      <c r="C795" s="625"/>
      <c r="D795" s="627"/>
      <c r="E795" s="210"/>
      <c r="F795" s="210"/>
      <c r="G795" s="210"/>
      <c r="H795" s="210"/>
      <c r="I795" s="684"/>
      <c r="J795" s="685"/>
      <c r="K795" s="685"/>
      <c r="L795" s="685"/>
      <c r="M795" s="686"/>
      <c r="N795" s="210"/>
      <c r="O795" s="210"/>
      <c r="P795" s="210"/>
      <c r="Q795" s="210"/>
      <c r="R795" s="210"/>
      <c r="S795" s="210"/>
      <c r="T795" s="210"/>
      <c r="U795" s="210"/>
      <c r="V795" s="210"/>
      <c r="W795" s="210"/>
      <c r="X795" s="210"/>
      <c r="Y795" s="210"/>
      <c r="Z795" s="210"/>
    </row>
    <row r="796" ht="12.75" customHeight="1">
      <c r="A796" s="625"/>
      <c r="B796" s="625"/>
      <c r="C796" s="625"/>
      <c r="D796" s="627"/>
      <c r="E796" s="210"/>
      <c r="F796" s="210"/>
      <c r="G796" s="210"/>
      <c r="H796" s="210"/>
      <c r="I796" s="684"/>
      <c r="J796" s="685"/>
      <c r="K796" s="685"/>
      <c r="L796" s="685"/>
      <c r="M796" s="686"/>
      <c r="N796" s="210"/>
      <c r="O796" s="210"/>
      <c r="P796" s="210"/>
      <c r="Q796" s="210"/>
      <c r="R796" s="210"/>
      <c r="S796" s="210"/>
      <c r="T796" s="210"/>
      <c r="U796" s="210"/>
      <c r="V796" s="210"/>
      <c r="W796" s="210"/>
      <c r="X796" s="210"/>
      <c r="Y796" s="210"/>
      <c r="Z796" s="210"/>
    </row>
    <row r="797" ht="12.75" customHeight="1">
      <c r="A797" s="625"/>
      <c r="B797" s="625"/>
      <c r="C797" s="625"/>
      <c r="D797" s="627"/>
      <c r="E797" s="210"/>
      <c r="F797" s="210"/>
      <c r="G797" s="210"/>
      <c r="H797" s="210"/>
      <c r="I797" s="684"/>
      <c r="J797" s="685"/>
      <c r="K797" s="685"/>
      <c r="L797" s="685"/>
      <c r="M797" s="686"/>
      <c r="N797" s="210"/>
      <c r="O797" s="210"/>
      <c r="P797" s="210"/>
      <c r="Q797" s="210"/>
      <c r="R797" s="210"/>
      <c r="S797" s="210"/>
      <c r="T797" s="210"/>
      <c r="U797" s="210"/>
      <c r="V797" s="210"/>
      <c r="W797" s="210"/>
      <c r="X797" s="210"/>
      <c r="Y797" s="210"/>
      <c r="Z797" s="210"/>
    </row>
    <row r="798" ht="12.75" customHeight="1">
      <c r="A798" s="625"/>
      <c r="B798" s="625"/>
      <c r="C798" s="625"/>
      <c r="D798" s="627"/>
      <c r="E798" s="210"/>
      <c r="F798" s="210"/>
      <c r="G798" s="210"/>
      <c r="H798" s="210"/>
      <c r="I798" s="684"/>
      <c r="J798" s="685"/>
      <c r="K798" s="685"/>
      <c r="L798" s="685"/>
      <c r="M798" s="686"/>
      <c r="N798" s="210"/>
      <c r="O798" s="210"/>
      <c r="P798" s="210"/>
      <c r="Q798" s="210"/>
      <c r="R798" s="210"/>
      <c r="S798" s="210"/>
      <c r="T798" s="210"/>
      <c r="U798" s="210"/>
      <c r="V798" s="210"/>
      <c r="W798" s="210"/>
      <c r="X798" s="210"/>
      <c r="Y798" s="210"/>
      <c r="Z798" s="210"/>
    </row>
    <row r="799" ht="12.75" customHeight="1">
      <c r="A799" s="625"/>
      <c r="B799" s="625"/>
      <c r="C799" s="625"/>
      <c r="D799" s="627"/>
      <c r="E799" s="210"/>
      <c r="F799" s="210"/>
      <c r="G799" s="210"/>
      <c r="H799" s="210"/>
      <c r="I799" s="684"/>
      <c r="J799" s="685"/>
      <c r="K799" s="685"/>
      <c r="L799" s="685"/>
      <c r="M799" s="686"/>
      <c r="N799" s="210"/>
      <c r="O799" s="210"/>
      <c r="P799" s="210"/>
      <c r="Q799" s="210"/>
      <c r="R799" s="210"/>
      <c r="S799" s="210"/>
      <c r="T799" s="210"/>
      <c r="U799" s="210"/>
      <c r="V799" s="210"/>
      <c r="W799" s="210"/>
      <c r="X799" s="210"/>
      <c r="Y799" s="210"/>
      <c r="Z799" s="210"/>
    </row>
    <row r="800" ht="12.75" customHeight="1">
      <c r="A800" s="625"/>
      <c r="B800" s="625"/>
      <c r="C800" s="625"/>
      <c r="D800" s="627"/>
      <c r="E800" s="210"/>
      <c r="F800" s="210"/>
      <c r="G800" s="210"/>
      <c r="H800" s="210"/>
      <c r="I800" s="684"/>
      <c r="J800" s="685"/>
      <c r="K800" s="685"/>
      <c r="L800" s="685"/>
      <c r="M800" s="686"/>
      <c r="N800" s="210"/>
      <c r="O800" s="210"/>
      <c r="P800" s="210"/>
      <c r="Q800" s="210"/>
      <c r="R800" s="210"/>
      <c r="S800" s="210"/>
      <c r="T800" s="210"/>
      <c r="U800" s="210"/>
      <c r="V800" s="210"/>
      <c r="W800" s="210"/>
      <c r="X800" s="210"/>
      <c r="Y800" s="210"/>
      <c r="Z800" s="210"/>
    </row>
    <row r="801" ht="12.75" customHeight="1">
      <c r="A801" s="625"/>
      <c r="B801" s="625"/>
      <c r="C801" s="625"/>
      <c r="D801" s="627"/>
      <c r="E801" s="210"/>
      <c r="F801" s="210"/>
      <c r="G801" s="210"/>
      <c r="H801" s="210"/>
      <c r="I801" s="684"/>
      <c r="J801" s="685"/>
      <c r="K801" s="685"/>
      <c r="L801" s="685"/>
      <c r="M801" s="686"/>
      <c r="N801" s="210"/>
      <c r="O801" s="210"/>
      <c r="P801" s="210"/>
      <c r="Q801" s="210"/>
      <c r="R801" s="210"/>
      <c r="S801" s="210"/>
      <c r="T801" s="210"/>
      <c r="U801" s="210"/>
      <c r="V801" s="210"/>
      <c r="W801" s="210"/>
      <c r="X801" s="210"/>
      <c r="Y801" s="210"/>
      <c r="Z801" s="210"/>
    </row>
    <row r="802" ht="12.75" customHeight="1">
      <c r="A802" s="625"/>
      <c r="B802" s="625"/>
      <c r="C802" s="625"/>
      <c r="D802" s="627"/>
      <c r="E802" s="210"/>
      <c r="F802" s="210"/>
      <c r="G802" s="210"/>
      <c r="H802" s="210"/>
      <c r="I802" s="684"/>
      <c r="J802" s="685"/>
      <c r="K802" s="685"/>
      <c r="L802" s="685"/>
      <c r="M802" s="686"/>
      <c r="N802" s="210"/>
      <c r="O802" s="210"/>
      <c r="P802" s="210"/>
      <c r="Q802" s="210"/>
      <c r="R802" s="210"/>
      <c r="S802" s="210"/>
      <c r="T802" s="210"/>
      <c r="U802" s="210"/>
      <c r="V802" s="210"/>
      <c r="W802" s="210"/>
      <c r="X802" s="210"/>
      <c r="Y802" s="210"/>
      <c r="Z802" s="210"/>
    </row>
    <row r="803" ht="12.75" customHeight="1">
      <c r="A803" s="625"/>
      <c r="B803" s="625"/>
      <c r="C803" s="625"/>
      <c r="D803" s="627"/>
      <c r="E803" s="210"/>
      <c r="F803" s="210"/>
      <c r="G803" s="210"/>
      <c r="H803" s="210"/>
      <c r="I803" s="684"/>
      <c r="J803" s="685"/>
      <c r="K803" s="685"/>
      <c r="L803" s="685"/>
      <c r="M803" s="686"/>
      <c r="N803" s="210"/>
      <c r="O803" s="210"/>
      <c r="P803" s="210"/>
      <c r="Q803" s="210"/>
      <c r="R803" s="210"/>
      <c r="S803" s="210"/>
      <c r="T803" s="210"/>
      <c r="U803" s="210"/>
      <c r="V803" s="210"/>
      <c r="W803" s="210"/>
      <c r="X803" s="210"/>
      <c r="Y803" s="210"/>
      <c r="Z803" s="210"/>
    </row>
    <row r="804" ht="12.75" customHeight="1">
      <c r="A804" s="625"/>
      <c r="B804" s="625"/>
      <c r="C804" s="625"/>
      <c r="D804" s="627"/>
      <c r="E804" s="210"/>
      <c r="F804" s="210"/>
      <c r="G804" s="210"/>
      <c r="H804" s="210"/>
      <c r="I804" s="684"/>
      <c r="J804" s="685"/>
      <c r="K804" s="685"/>
      <c r="L804" s="685"/>
      <c r="M804" s="686"/>
      <c r="N804" s="210"/>
      <c r="O804" s="210"/>
      <c r="P804" s="210"/>
      <c r="Q804" s="210"/>
      <c r="R804" s="210"/>
      <c r="S804" s="210"/>
      <c r="T804" s="210"/>
      <c r="U804" s="210"/>
      <c r="V804" s="210"/>
      <c r="W804" s="210"/>
      <c r="X804" s="210"/>
      <c r="Y804" s="210"/>
      <c r="Z804" s="210"/>
    </row>
    <row r="805" ht="12.75" customHeight="1">
      <c r="A805" s="625"/>
      <c r="B805" s="625"/>
      <c r="C805" s="625"/>
      <c r="D805" s="627"/>
      <c r="E805" s="210"/>
      <c r="F805" s="210"/>
      <c r="G805" s="210"/>
      <c r="H805" s="210"/>
      <c r="I805" s="684"/>
      <c r="J805" s="685"/>
      <c r="K805" s="685"/>
      <c r="L805" s="685"/>
      <c r="M805" s="686"/>
      <c r="N805" s="210"/>
      <c r="O805" s="210"/>
      <c r="P805" s="210"/>
      <c r="Q805" s="210"/>
      <c r="R805" s="210"/>
      <c r="S805" s="210"/>
      <c r="T805" s="210"/>
      <c r="U805" s="210"/>
      <c r="V805" s="210"/>
      <c r="W805" s="210"/>
      <c r="X805" s="210"/>
      <c r="Y805" s="210"/>
      <c r="Z805" s="210"/>
    </row>
    <row r="806" ht="12.75" customHeight="1">
      <c r="A806" s="625"/>
      <c r="B806" s="625"/>
      <c r="C806" s="625"/>
      <c r="D806" s="627"/>
      <c r="E806" s="210"/>
      <c r="F806" s="210"/>
      <c r="G806" s="210"/>
      <c r="H806" s="210"/>
      <c r="I806" s="684"/>
      <c r="J806" s="685"/>
      <c r="K806" s="685"/>
      <c r="L806" s="685"/>
      <c r="M806" s="686"/>
      <c r="N806" s="210"/>
      <c r="O806" s="210"/>
      <c r="P806" s="210"/>
      <c r="Q806" s="210"/>
      <c r="R806" s="210"/>
      <c r="S806" s="210"/>
      <c r="T806" s="210"/>
      <c r="U806" s="210"/>
      <c r="V806" s="210"/>
      <c r="W806" s="210"/>
      <c r="X806" s="210"/>
      <c r="Y806" s="210"/>
      <c r="Z806" s="210"/>
    </row>
    <row r="807" ht="12.75" customHeight="1">
      <c r="A807" s="625"/>
      <c r="B807" s="625"/>
      <c r="C807" s="625"/>
      <c r="D807" s="627"/>
      <c r="E807" s="210"/>
      <c r="F807" s="210"/>
      <c r="G807" s="210"/>
      <c r="H807" s="210"/>
      <c r="I807" s="684"/>
      <c r="J807" s="685"/>
      <c r="K807" s="685"/>
      <c r="L807" s="685"/>
      <c r="M807" s="686"/>
      <c r="N807" s="210"/>
      <c r="O807" s="210"/>
      <c r="P807" s="210"/>
      <c r="Q807" s="210"/>
      <c r="R807" s="210"/>
      <c r="S807" s="210"/>
      <c r="T807" s="210"/>
      <c r="U807" s="210"/>
      <c r="V807" s="210"/>
      <c r="W807" s="210"/>
      <c r="X807" s="210"/>
      <c r="Y807" s="210"/>
      <c r="Z807" s="210"/>
    </row>
    <row r="808" ht="12.75" customHeight="1">
      <c r="A808" s="625"/>
      <c r="B808" s="625"/>
      <c r="C808" s="625"/>
      <c r="D808" s="627"/>
      <c r="E808" s="210"/>
      <c r="F808" s="210"/>
      <c r="G808" s="210"/>
      <c r="H808" s="210"/>
      <c r="I808" s="684"/>
      <c r="J808" s="685"/>
      <c r="K808" s="685"/>
      <c r="L808" s="685"/>
      <c r="M808" s="686"/>
      <c r="N808" s="210"/>
      <c r="O808" s="210"/>
      <c r="P808" s="210"/>
      <c r="Q808" s="210"/>
      <c r="R808" s="210"/>
      <c r="S808" s="210"/>
      <c r="T808" s="210"/>
      <c r="U808" s="210"/>
      <c r="V808" s="210"/>
      <c r="W808" s="210"/>
      <c r="X808" s="210"/>
      <c r="Y808" s="210"/>
      <c r="Z808" s="210"/>
    </row>
    <row r="809" ht="12.75" customHeight="1">
      <c r="A809" s="625"/>
      <c r="B809" s="625"/>
      <c r="C809" s="625"/>
      <c r="D809" s="627"/>
      <c r="E809" s="210"/>
      <c r="F809" s="210"/>
      <c r="G809" s="210"/>
      <c r="H809" s="210"/>
      <c r="I809" s="684"/>
      <c r="J809" s="685"/>
      <c r="K809" s="685"/>
      <c r="L809" s="685"/>
      <c r="M809" s="686"/>
      <c r="N809" s="210"/>
      <c r="O809" s="210"/>
      <c r="P809" s="210"/>
      <c r="Q809" s="210"/>
      <c r="R809" s="210"/>
      <c r="S809" s="210"/>
      <c r="T809" s="210"/>
      <c r="U809" s="210"/>
      <c r="V809" s="210"/>
      <c r="W809" s="210"/>
      <c r="X809" s="210"/>
      <c r="Y809" s="210"/>
      <c r="Z809" s="210"/>
    </row>
    <row r="810" ht="12.75" customHeight="1">
      <c r="A810" s="625"/>
      <c r="B810" s="625"/>
      <c r="C810" s="625"/>
      <c r="D810" s="627"/>
      <c r="E810" s="210"/>
      <c r="F810" s="210"/>
      <c r="G810" s="210"/>
      <c r="H810" s="210"/>
      <c r="I810" s="684"/>
      <c r="J810" s="685"/>
      <c r="K810" s="685"/>
      <c r="L810" s="685"/>
      <c r="M810" s="686"/>
      <c r="N810" s="210"/>
      <c r="O810" s="210"/>
      <c r="P810" s="210"/>
      <c r="Q810" s="210"/>
      <c r="R810" s="210"/>
      <c r="S810" s="210"/>
      <c r="T810" s="210"/>
      <c r="U810" s="210"/>
      <c r="V810" s="210"/>
      <c r="W810" s="210"/>
      <c r="X810" s="210"/>
      <c r="Y810" s="210"/>
      <c r="Z810" s="210"/>
    </row>
    <row r="811" ht="12.75" customHeight="1">
      <c r="A811" s="625"/>
      <c r="B811" s="625"/>
      <c r="C811" s="625"/>
      <c r="D811" s="627"/>
      <c r="E811" s="210"/>
      <c r="F811" s="210"/>
      <c r="G811" s="210"/>
      <c r="H811" s="210"/>
      <c r="I811" s="684"/>
      <c r="J811" s="685"/>
      <c r="K811" s="685"/>
      <c r="L811" s="685"/>
      <c r="M811" s="686"/>
      <c r="N811" s="210"/>
      <c r="O811" s="210"/>
      <c r="P811" s="210"/>
      <c r="Q811" s="210"/>
      <c r="R811" s="210"/>
      <c r="S811" s="210"/>
      <c r="T811" s="210"/>
      <c r="U811" s="210"/>
      <c r="V811" s="210"/>
      <c r="W811" s="210"/>
      <c r="X811" s="210"/>
      <c r="Y811" s="210"/>
      <c r="Z811" s="210"/>
    </row>
    <row r="812" ht="12.75" customHeight="1">
      <c r="A812" s="625"/>
      <c r="B812" s="625"/>
      <c r="C812" s="625"/>
      <c r="D812" s="627"/>
      <c r="E812" s="210"/>
      <c r="F812" s="210"/>
      <c r="G812" s="210"/>
      <c r="H812" s="210"/>
      <c r="I812" s="684"/>
      <c r="J812" s="685"/>
      <c r="K812" s="685"/>
      <c r="L812" s="685"/>
      <c r="M812" s="686"/>
      <c r="N812" s="210"/>
      <c r="O812" s="210"/>
      <c r="P812" s="210"/>
      <c r="Q812" s="210"/>
      <c r="R812" s="210"/>
      <c r="S812" s="210"/>
      <c r="T812" s="210"/>
      <c r="U812" s="210"/>
      <c r="V812" s="210"/>
      <c r="W812" s="210"/>
      <c r="X812" s="210"/>
      <c r="Y812" s="210"/>
      <c r="Z812" s="210"/>
    </row>
    <row r="813" ht="12.75" customHeight="1">
      <c r="A813" s="625"/>
      <c r="B813" s="625"/>
      <c r="C813" s="625"/>
      <c r="D813" s="627"/>
      <c r="E813" s="210"/>
      <c r="F813" s="210"/>
      <c r="G813" s="210"/>
      <c r="H813" s="210"/>
      <c r="I813" s="684"/>
      <c r="J813" s="685"/>
      <c r="K813" s="685"/>
      <c r="L813" s="685"/>
      <c r="M813" s="686"/>
      <c r="N813" s="210"/>
      <c r="O813" s="210"/>
      <c r="P813" s="210"/>
      <c r="Q813" s="210"/>
      <c r="R813" s="210"/>
      <c r="S813" s="210"/>
      <c r="T813" s="210"/>
      <c r="U813" s="210"/>
      <c r="V813" s="210"/>
      <c r="W813" s="210"/>
      <c r="X813" s="210"/>
      <c r="Y813" s="210"/>
      <c r="Z813" s="210"/>
    </row>
    <row r="814" ht="12.75" customHeight="1">
      <c r="A814" s="625"/>
      <c r="B814" s="625"/>
      <c r="C814" s="625"/>
      <c r="D814" s="627"/>
      <c r="E814" s="210"/>
      <c r="F814" s="210"/>
      <c r="G814" s="210"/>
      <c r="H814" s="210"/>
      <c r="I814" s="684"/>
      <c r="J814" s="685"/>
      <c r="K814" s="685"/>
      <c r="L814" s="685"/>
      <c r="M814" s="686"/>
      <c r="N814" s="210"/>
      <c r="O814" s="210"/>
      <c r="P814" s="210"/>
      <c r="Q814" s="210"/>
      <c r="R814" s="210"/>
      <c r="S814" s="210"/>
      <c r="T814" s="210"/>
      <c r="U814" s="210"/>
      <c r="V814" s="210"/>
      <c r="W814" s="210"/>
      <c r="X814" s="210"/>
      <c r="Y814" s="210"/>
      <c r="Z814" s="210"/>
    </row>
    <row r="815" ht="12.75" customHeight="1">
      <c r="A815" s="625"/>
      <c r="B815" s="625"/>
      <c r="C815" s="625"/>
      <c r="D815" s="627"/>
      <c r="E815" s="210"/>
      <c r="F815" s="210"/>
      <c r="G815" s="210"/>
      <c r="H815" s="210"/>
      <c r="I815" s="684"/>
      <c r="J815" s="685"/>
      <c r="K815" s="685"/>
      <c r="L815" s="685"/>
      <c r="M815" s="686"/>
      <c r="N815" s="210"/>
      <c r="O815" s="210"/>
      <c r="P815" s="210"/>
      <c r="Q815" s="210"/>
      <c r="R815" s="210"/>
      <c r="S815" s="210"/>
      <c r="T815" s="210"/>
      <c r="U815" s="210"/>
      <c r="V815" s="210"/>
      <c r="W815" s="210"/>
      <c r="X815" s="210"/>
      <c r="Y815" s="210"/>
      <c r="Z815" s="210"/>
    </row>
    <row r="816" ht="12.75" customHeight="1">
      <c r="A816" s="625"/>
      <c r="B816" s="625"/>
      <c r="C816" s="625"/>
      <c r="D816" s="627"/>
      <c r="E816" s="210"/>
      <c r="F816" s="210"/>
      <c r="G816" s="210"/>
      <c r="H816" s="210"/>
      <c r="I816" s="684"/>
      <c r="J816" s="685"/>
      <c r="K816" s="685"/>
      <c r="L816" s="685"/>
      <c r="M816" s="686"/>
      <c r="N816" s="210"/>
      <c r="O816" s="210"/>
      <c r="P816" s="210"/>
      <c r="Q816" s="210"/>
      <c r="R816" s="210"/>
      <c r="S816" s="210"/>
      <c r="T816" s="210"/>
      <c r="U816" s="210"/>
      <c r="V816" s="210"/>
      <c r="W816" s="210"/>
      <c r="X816" s="210"/>
      <c r="Y816" s="210"/>
      <c r="Z816" s="210"/>
    </row>
    <row r="817" ht="12.75" customHeight="1">
      <c r="A817" s="625"/>
      <c r="B817" s="625"/>
      <c r="C817" s="625"/>
      <c r="D817" s="627"/>
      <c r="E817" s="210"/>
      <c r="F817" s="210"/>
      <c r="G817" s="210"/>
      <c r="H817" s="210"/>
      <c r="I817" s="684"/>
      <c r="J817" s="685"/>
      <c r="K817" s="685"/>
      <c r="L817" s="685"/>
      <c r="M817" s="686"/>
      <c r="N817" s="210"/>
      <c r="O817" s="210"/>
      <c r="P817" s="210"/>
      <c r="Q817" s="210"/>
      <c r="R817" s="210"/>
      <c r="S817" s="210"/>
      <c r="T817" s="210"/>
      <c r="U817" s="210"/>
      <c r="V817" s="210"/>
      <c r="W817" s="210"/>
      <c r="X817" s="210"/>
      <c r="Y817" s="210"/>
      <c r="Z817" s="210"/>
    </row>
    <row r="818" ht="12.75" customHeight="1">
      <c r="A818" s="625"/>
      <c r="B818" s="625"/>
      <c r="C818" s="625"/>
      <c r="D818" s="627"/>
      <c r="E818" s="210"/>
      <c r="F818" s="210"/>
      <c r="G818" s="210"/>
      <c r="H818" s="210"/>
      <c r="I818" s="684"/>
      <c r="J818" s="685"/>
      <c r="K818" s="685"/>
      <c r="L818" s="685"/>
      <c r="M818" s="686"/>
      <c r="N818" s="210"/>
      <c r="O818" s="210"/>
      <c r="P818" s="210"/>
      <c r="Q818" s="210"/>
      <c r="R818" s="210"/>
      <c r="S818" s="210"/>
      <c r="T818" s="210"/>
      <c r="U818" s="210"/>
      <c r="V818" s="210"/>
      <c r="W818" s="210"/>
      <c r="X818" s="210"/>
      <c r="Y818" s="210"/>
      <c r="Z818" s="210"/>
    </row>
    <row r="819" ht="12.75" customHeight="1">
      <c r="A819" s="625"/>
      <c r="B819" s="625"/>
      <c r="C819" s="625"/>
      <c r="D819" s="627"/>
      <c r="E819" s="210"/>
      <c r="F819" s="210"/>
      <c r="G819" s="210"/>
      <c r="H819" s="210"/>
      <c r="I819" s="684"/>
      <c r="J819" s="685"/>
      <c r="K819" s="685"/>
      <c r="L819" s="685"/>
      <c r="M819" s="686"/>
      <c r="N819" s="210"/>
      <c r="O819" s="210"/>
      <c r="P819" s="210"/>
      <c r="Q819" s="210"/>
      <c r="R819" s="210"/>
      <c r="S819" s="210"/>
      <c r="T819" s="210"/>
      <c r="U819" s="210"/>
      <c r="V819" s="210"/>
      <c r="W819" s="210"/>
      <c r="X819" s="210"/>
      <c r="Y819" s="210"/>
      <c r="Z819" s="210"/>
    </row>
    <row r="820" ht="12.75" customHeight="1">
      <c r="A820" s="625"/>
      <c r="B820" s="625"/>
      <c r="C820" s="625"/>
      <c r="D820" s="627"/>
      <c r="E820" s="210"/>
      <c r="F820" s="210"/>
      <c r="G820" s="210"/>
      <c r="H820" s="210"/>
      <c r="I820" s="684"/>
      <c r="J820" s="685"/>
      <c r="K820" s="685"/>
      <c r="L820" s="685"/>
      <c r="M820" s="686"/>
      <c r="N820" s="210"/>
      <c r="O820" s="210"/>
      <c r="P820" s="210"/>
      <c r="Q820" s="210"/>
      <c r="R820" s="210"/>
      <c r="S820" s="210"/>
      <c r="T820" s="210"/>
      <c r="U820" s="210"/>
      <c r="V820" s="210"/>
      <c r="W820" s="210"/>
      <c r="X820" s="210"/>
      <c r="Y820" s="210"/>
      <c r="Z820" s="210"/>
    </row>
    <row r="821" ht="12.75" customHeight="1">
      <c r="A821" s="625"/>
      <c r="B821" s="625"/>
      <c r="C821" s="625"/>
      <c r="D821" s="627"/>
      <c r="E821" s="210"/>
      <c r="F821" s="210"/>
      <c r="G821" s="210"/>
      <c r="H821" s="210"/>
      <c r="I821" s="684"/>
      <c r="J821" s="685"/>
      <c r="K821" s="685"/>
      <c r="L821" s="685"/>
      <c r="M821" s="686"/>
      <c r="N821" s="210"/>
      <c r="O821" s="210"/>
      <c r="P821" s="210"/>
      <c r="Q821" s="210"/>
      <c r="R821" s="210"/>
      <c r="S821" s="210"/>
      <c r="T821" s="210"/>
      <c r="U821" s="210"/>
      <c r="V821" s="210"/>
      <c r="W821" s="210"/>
      <c r="X821" s="210"/>
      <c r="Y821" s="210"/>
      <c r="Z821" s="210"/>
    </row>
    <row r="822" ht="12.75" customHeight="1">
      <c r="A822" s="625"/>
      <c r="B822" s="625"/>
      <c r="C822" s="625"/>
      <c r="D822" s="627"/>
      <c r="E822" s="210"/>
      <c r="F822" s="210"/>
      <c r="G822" s="210"/>
      <c r="H822" s="210"/>
      <c r="I822" s="684"/>
      <c r="J822" s="685"/>
      <c r="K822" s="685"/>
      <c r="L822" s="685"/>
      <c r="M822" s="686"/>
      <c r="N822" s="210"/>
      <c r="O822" s="210"/>
      <c r="P822" s="210"/>
      <c r="Q822" s="210"/>
      <c r="R822" s="210"/>
      <c r="S822" s="210"/>
      <c r="T822" s="210"/>
      <c r="U822" s="210"/>
      <c r="V822" s="210"/>
      <c r="W822" s="210"/>
      <c r="X822" s="210"/>
      <c r="Y822" s="210"/>
      <c r="Z822" s="210"/>
    </row>
    <row r="823" ht="12.75" customHeight="1">
      <c r="A823" s="625"/>
      <c r="B823" s="625"/>
      <c r="C823" s="625"/>
      <c r="D823" s="627"/>
      <c r="E823" s="210"/>
      <c r="F823" s="210"/>
      <c r="G823" s="210"/>
      <c r="H823" s="210"/>
      <c r="I823" s="684"/>
      <c r="J823" s="685"/>
      <c r="K823" s="685"/>
      <c r="L823" s="685"/>
      <c r="M823" s="686"/>
      <c r="N823" s="210"/>
      <c r="O823" s="210"/>
      <c r="P823" s="210"/>
      <c r="Q823" s="210"/>
      <c r="R823" s="210"/>
      <c r="S823" s="210"/>
      <c r="T823" s="210"/>
      <c r="U823" s="210"/>
      <c r="V823" s="210"/>
      <c r="W823" s="210"/>
      <c r="X823" s="210"/>
      <c r="Y823" s="210"/>
      <c r="Z823" s="210"/>
    </row>
    <row r="824" ht="12.75" customHeight="1">
      <c r="A824" s="625"/>
      <c r="B824" s="625"/>
      <c r="C824" s="625"/>
      <c r="D824" s="627"/>
      <c r="E824" s="210"/>
      <c r="F824" s="210"/>
      <c r="G824" s="210"/>
      <c r="H824" s="210"/>
      <c r="I824" s="684"/>
      <c r="J824" s="685"/>
      <c r="K824" s="685"/>
      <c r="L824" s="685"/>
      <c r="M824" s="686"/>
      <c r="N824" s="210"/>
      <c r="O824" s="210"/>
      <c r="P824" s="210"/>
      <c r="Q824" s="210"/>
      <c r="R824" s="210"/>
      <c r="S824" s="210"/>
      <c r="T824" s="210"/>
      <c r="U824" s="210"/>
      <c r="V824" s="210"/>
      <c r="W824" s="210"/>
      <c r="X824" s="210"/>
      <c r="Y824" s="210"/>
      <c r="Z824" s="210"/>
    </row>
    <row r="825" ht="12.75" customHeight="1">
      <c r="A825" s="625"/>
      <c r="B825" s="625"/>
      <c r="C825" s="625"/>
      <c r="D825" s="627"/>
      <c r="E825" s="210"/>
      <c r="F825" s="210"/>
      <c r="G825" s="210"/>
      <c r="H825" s="210"/>
      <c r="I825" s="684"/>
      <c r="J825" s="685"/>
      <c r="K825" s="685"/>
      <c r="L825" s="685"/>
      <c r="M825" s="686"/>
      <c r="N825" s="210"/>
      <c r="O825" s="210"/>
      <c r="P825" s="210"/>
      <c r="Q825" s="210"/>
      <c r="R825" s="210"/>
      <c r="S825" s="210"/>
      <c r="T825" s="210"/>
      <c r="U825" s="210"/>
      <c r="V825" s="210"/>
      <c r="W825" s="210"/>
      <c r="X825" s="210"/>
      <c r="Y825" s="210"/>
      <c r="Z825" s="210"/>
    </row>
    <row r="826" ht="12.75" customHeight="1">
      <c r="A826" s="625"/>
      <c r="B826" s="625"/>
      <c r="C826" s="625"/>
      <c r="D826" s="627"/>
      <c r="E826" s="210"/>
      <c r="F826" s="210"/>
      <c r="G826" s="210"/>
      <c r="H826" s="210"/>
      <c r="I826" s="684"/>
      <c r="J826" s="685"/>
      <c r="K826" s="685"/>
      <c r="L826" s="685"/>
      <c r="M826" s="686"/>
      <c r="N826" s="210"/>
      <c r="O826" s="210"/>
      <c r="P826" s="210"/>
      <c r="Q826" s="210"/>
      <c r="R826" s="210"/>
      <c r="S826" s="210"/>
      <c r="T826" s="210"/>
      <c r="U826" s="210"/>
      <c r="V826" s="210"/>
      <c r="W826" s="210"/>
      <c r="X826" s="210"/>
      <c r="Y826" s="210"/>
      <c r="Z826" s="210"/>
    </row>
    <row r="827" ht="12.75" customHeight="1">
      <c r="A827" s="625"/>
      <c r="B827" s="625"/>
      <c r="C827" s="625"/>
      <c r="D827" s="627"/>
      <c r="E827" s="210"/>
      <c r="F827" s="210"/>
      <c r="G827" s="210"/>
      <c r="H827" s="210"/>
      <c r="I827" s="684"/>
      <c r="J827" s="685"/>
      <c r="K827" s="685"/>
      <c r="L827" s="685"/>
      <c r="M827" s="686"/>
      <c r="N827" s="210"/>
      <c r="O827" s="210"/>
      <c r="P827" s="210"/>
      <c r="Q827" s="210"/>
      <c r="R827" s="210"/>
      <c r="S827" s="210"/>
      <c r="T827" s="210"/>
      <c r="U827" s="210"/>
      <c r="V827" s="210"/>
      <c r="W827" s="210"/>
      <c r="X827" s="210"/>
      <c r="Y827" s="210"/>
      <c r="Z827" s="210"/>
    </row>
    <row r="828" ht="12.75" customHeight="1">
      <c r="A828" s="625"/>
      <c r="B828" s="625"/>
      <c r="C828" s="625"/>
      <c r="D828" s="627"/>
      <c r="E828" s="210"/>
      <c r="F828" s="210"/>
      <c r="G828" s="210"/>
      <c r="H828" s="210"/>
      <c r="I828" s="684"/>
      <c r="J828" s="685"/>
      <c r="K828" s="685"/>
      <c r="L828" s="685"/>
      <c r="M828" s="686"/>
      <c r="N828" s="210"/>
      <c r="O828" s="210"/>
      <c r="P828" s="210"/>
      <c r="Q828" s="210"/>
      <c r="R828" s="210"/>
      <c r="S828" s="210"/>
      <c r="T828" s="210"/>
      <c r="U828" s="210"/>
      <c r="V828" s="210"/>
      <c r="W828" s="210"/>
      <c r="X828" s="210"/>
      <c r="Y828" s="210"/>
      <c r="Z828" s="210"/>
    </row>
    <row r="829" ht="12.75" customHeight="1">
      <c r="A829" s="625"/>
      <c r="B829" s="625"/>
      <c r="C829" s="625"/>
      <c r="D829" s="627"/>
      <c r="E829" s="210"/>
      <c r="F829" s="210"/>
      <c r="G829" s="210"/>
      <c r="H829" s="210"/>
      <c r="I829" s="684"/>
      <c r="J829" s="685"/>
      <c r="K829" s="685"/>
      <c r="L829" s="685"/>
      <c r="M829" s="686"/>
      <c r="N829" s="210"/>
      <c r="O829" s="210"/>
      <c r="P829" s="210"/>
      <c r="Q829" s="210"/>
      <c r="R829" s="210"/>
      <c r="S829" s="210"/>
      <c r="T829" s="210"/>
      <c r="U829" s="210"/>
      <c r="V829" s="210"/>
      <c r="W829" s="210"/>
      <c r="X829" s="210"/>
      <c r="Y829" s="210"/>
      <c r="Z829" s="210"/>
    </row>
    <row r="830" ht="12.75" customHeight="1">
      <c r="A830" s="625"/>
      <c r="B830" s="625"/>
      <c r="C830" s="625"/>
      <c r="D830" s="627"/>
      <c r="E830" s="210"/>
      <c r="F830" s="210"/>
      <c r="G830" s="210"/>
      <c r="H830" s="210"/>
      <c r="I830" s="684"/>
      <c r="J830" s="685"/>
      <c r="K830" s="685"/>
      <c r="L830" s="685"/>
      <c r="M830" s="686"/>
      <c r="N830" s="210"/>
      <c r="O830" s="210"/>
      <c r="P830" s="210"/>
      <c r="Q830" s="210"/>
      <c r="R830" s="210"/>
      <c r="S830" s="210"/>
      <c r="T830" s="210"/>
      <c r="U830" s="210"/>
      <c r="V830" s="210"/>
      <c r="W830" s="210"/>
      <c r="X830" s="210"/>
      <c r="Y830" s="210"/>
      <c r="Z830" s="210"/>
    </row>
    <row r="831" ht="12.75" customHeight="1">
      <c r="A831" s="625"/>
      <c r="B831" s="625"/>
      <c r="C831" s="625"/>
      <c r="D831" s="627"/>
      <c r="E831" s="210"/>
      <c r="F831" s="210"/>
      <c r="G831" s="210"/>
      <c r="H831" s="210"/>
      <c r="I831" s="684"/>
      <c r="J831" s="685"/>
      <c r="K831" s="685"/>
      <c r="L831" s="685"/>
      <c r="M831" s="686"/>
      <c r="N831" s="210"/>
      <c r="O831" s="210"/>
      <c r="P831" s="210"/>
      <c r="Q831" s="210"/>
      <c r="R831" s="210"/>
      <c r="S831" s="210"/>
      <c r="T831" s="210"/>
      <c r="U831" s="210"/>
      <c r="V831" s="210"/>
      <c r="W831" s="210"/>
      <c r="X831" s="210"/>
      <c r="Y831" s="210"/>
      <c r="Z831" s="210"/>
    </row>
    <row r="832" ht="12.75" customHeight="1">
      <c r="A832" s="625"/>
      <c r="B832" s="625"/>
      <c r="C832" s="625"/>
      <c r="D832" s="627"/>
      <c r="E832" s="210"/>
      <c r="F832" s="210"/>
      <c r="G832" s="210"/>
      <c r="H832" s="210"/>
      <c r="I832" s="684"/>
      <c r="J832" s="685"/>
      <c r="K832" s="685"/>
      <c r="L832" s="685"/>
      <c r="M832" s="686"/>
      <c r="N832" s="210"/>
      <c r="O832" s="210"/>
      <c r="P832" s="210"/>
      <c r="Q832" s="210"/>
      <c r="R832" s="210"/>
      <c r="S832" s="210"/>
      <c r="T832" s="210"/>
      <c r="U832" s="210"/>
      <c r="V832" s="210"/>
      <c r="W832" s="210"/>
      <c r="X832" s="210"/>
      <c r="Y832" s="210"/>
      <c r="Z832" s="210"/>
    </row>
    <row r="833" ht="12.75" customHeight="1">
      <c r="A833" s="625"/>
      <c r="B833" s="625"/>
      <c r="C833" s="625"/>
      <c r="D833" s="627"/>
      <c r="E833" s="210"/>
      <c r="F833" s="210"/>
      <c r="G833" s="210"/>
      <c r="H833" s="210"/>
      <c r="I833" s="684"/>
      <c r="J833" s="685"/>
      <c r="K833" s="685"/>
      <c r="L833" s="685"/>
      <c r="M833" s="686"/>
      <c r="N833" s="210"/>
      <c r="O833" s="210"/>
      <c r="P833" s="210"/>
      <c r="Q833" s="210"/>
      <c r="R833" s="210"/>
      <c r="S833" s="210"/>
      <c r="T833" s="210"/>
      <c r="U833" s="210"/>
      <c r="V833" s="210"/>
      <c r="W833" s="210"/>
      <c r="X833" s="210"/>
      <c r="Y833" s="210"/>
      <c r="Z833" s="210"/>
    </row>
    <row r="834" ht="12.75" customHeight="1">
      <c r="A834" s="625"/>
      <c r="B834" s="625"/>
      <c r="C834" s="625"/>
      <c r="D834" s="627"/>
      <c r="E834" s="210"/>
      <c r="F834" s="210"/>
      <c r="G834" s="210"/>
      <c r="H834" s="210"/>
      <c r="I834" s="684"/>
      <c r="J834" s="685"/>
      <c r="K834" s="685"/>
      <c r="L834" s="685"/>
      <c r="M834" s="686"/>
      <c r="N834" s="210"/>
      <c r="O834" s="210"/>
      <c r="P834" s="210"/>
      <c r="Q834" s="210"/>
      <c r="R834" s="210"/>
      <c r="S834" s="210"/>
      <c r="T834" s="210"/>
      <c r="U834" s="210"/>
      <c r="V834" s="210"/>
      <c r="W834" s="210"/>
      <c r="X834" s="210"/>
      <c r="Y834" s="210"/>
      <c r="Z834" s="210"/>
    </row>
    <row r="835" ht="12.75" customHeight="1">
      <c r="A835" s="625"/>
      <c r="B835" s="625"/>
      <c r="C835" s="625"/>
      <c r="D835" s="627"/>
      <c r="E835" s="210"/>
      <c r="F835" s="210"/>
      <c r="G835" s="210"/>
      <c r="H835" s="210"/>
      <c r="I835" s="684"/>
      <c r="J835" s="685"/>
      <c r="K835" s="685"/>
      <c r="L835" s="685"/>
      <c r="M835" s="686"/>
      <c r="N835" s="210"/>
      <c r="O835" s="210"/>
      <c r="P835" s="210"/>
      <c r="Q835" s="210"/>
      <c r="R835" s="210"/>
      <c r="S835" s="210"/>
      <c r="T835" s="210"/>
      <c r="U835" s="210"/>
      <c r="V835" s="210"/>
      <c r="W835" s="210"/>
      <c r="X835" s="210"/>
      <c r="Y835" s="210"/>
      <c r="Z835" s="210"/>
    </row>
    <row r="836" ht="12.75" customHeight="1">
      <c r="A836" s="625"/>
      <c r="B836" s="625"/>
      <c r="C836" s="625"/>
      <c r="D836" s="627"/>
      <c r="E836" s="210"/>
      <c r="F836" s="210"/>
      <c r="G836" s="210"/>
      <c r="H836" s="210"/>
      <c r="I836" s="684"/>
      <c r="J836" s="685"/>
      <c r="K836" s="685"/>
      <c r="L836" s="685"/>
      <c r="M836" s="686"/>
      <c r="N836" s="210"/>
      <c r="O836" s="210"/>
      <c r="P836" s="210"/>
      <c r="Q836" s="210"/>
      <c r="R836" s="210"/>
      <c r="S836" s="210"/>
      <c r="T836" s="210"/>
      <c r="U836" s="210"/>
      <c r="V836" s="210"/>
      <c r="W836" s="210"/>
      <c r="X836" s="210"/>
      <c r="Y836" s="210"/>
      <c r="Z836" s="210"/>
    </row>
    <row r="837" ht="12.75" customHeight="1">
      <c r="A837" s="625"/>
      <c r="B837" s="625"/>
      <c r="C837" s="625"/>
      <c r="D837" s="627"/>
      <c r="E837" s="210"/>
      <c r="F837" s="210"/>
      <c r="G837" s="210"/>
      <c r="H837" s="210"/>
      <c r="I837" s="684"/>
      <c r="J837" s="685"/>
      <c r="K837" s="685"/>
      <c r="L837" s="685"/>
      <c r="M837" s="686"/>
      <c r="N837" s="210"/>
      <c r="O837" s="210"/>
      <c r="P837" s="210"/>
      <c r="Q837" s="210"/>
      <c r="R837" s="210"/>
      <c r="S837" s="210"/>
      <c r="T837" s="210"/>
      <c r="U837" s="210"/>
      <c r="V837" s="210"/>
      <c r="W837" s="210"/>
      <c r="X837" s="210"/>
      <c r="Y837" s="210"/>
      <c r="Z837" s="210"/>
    </row>
    <row r="838" ht="12.75" customHeight="1">
      <c r="A838" s="625"/>
      <c r="B838" s="625"/>
      <c r="C838" s="625"/>
      <c r="D838" s="627"/>
      <c r="E838" s="210"/>
      <c r="F838" s="210"/>
      <c r="G838" s="210"/>
      <c r="H838" s="210"/>
      <c r="I838" s="684"/>
      <c r="J838" s="685"/>
      <c r="K838" s="685"/>
      <c r="L838" s="685"/>
      <c r="M838" s="686"/>
      <c r="N838" s="210"/>
      <c r="O838" s="210"/>
      <c r="P838" s="210"/>
      <c r="Q838" s="210"/>
      <c r="R838" s="210"/>
      <c r="S838" s="210"/>
      <c r="T838" s="210"/>
      <c r="U838" s="210"/>
      <c r="V838" s="210"/>
      <c r="W838" s="210"/>
      <c r="X838" s="210"/>
      <c r="Y838" s="210"/>
      <c r="Z838" s="210"/>
    </row>
    <row r="839" ht="12.75" customHeight="1">
      <c r="A839" s="625"/>
      <c r="B839" s="625"/>
      <c r="C839" s="625"/>
      <c r="D839" s="627"/>
      <c r="E839" s="210"/>
      <c r="F839" s="210"/>
      <c r="G839" s="210"/>
      <c r="H839" s="210"/>
      <c r="I839" s="684"/>
      <c r="J839" s="685"/>
      <c r="K839" s="685"/>
      <c r="L839" s="685"/>
      <c r="M839" s="686"/>
      <c r="N839" s="210"/>
      <c r="O839" s="210"/>
      <c r="P839" s="210"/>
      <c r="Q839" s="210"/>
      <c r="R839" s="210"/>
      <c r="S839" s="210"/>
      <c r="T839" s="210"/>
      <c r="U839" s="210"/>
      <c r="V839" s="210"/>
      <c r="W839" s="210"/>
      <c r="X839" s="210"/>
      <c r="Y839" s="210"/>
      <c r="Z839" s="210"/>
    </row>
    <row r="840" ht="12.75" customHeight="1">
      <c r="A840" s="625"/>
      <c r="B840" s="625"/>
      <c r="C840" s="625"/>
      <c r="D840" s="627"/>
      <c r="E840" s="210"/>
      <c r="F840" s="210"/>
      <c r="G840" s="210"/>
      <c r="H840" s="210"/>
      <c r="I840" s="684"/>
      <c r="J840" s="685"/>
      <c r="K840" s="685"/>
      <c r="L840" s="685"/>
      <c r="M840" s="686"/>
      <c r="N840" s="210"/>
      <c r="O840" s="210"/>
      <c r="P840" s="210"/>
      <c r="Q840" s="210"/>
      <c r="R840" s="210"/>
      <c r="S840" s="210"/>
      <c r="T840" s="210"/>
      <c r="U840" s="210"/>
      <c r="V840" s="210"/>
      <c r="W840" s="210"/>
      <c r="X840" s="210"/>
      <c r="Y840" s="210"/>
      <c r="Z840" s="210"/>
    </row>
    <row r="841" ht="12.75" customHeight="1">
      <c r="A841" s="625"/>
      <c r="B841" s="625"/>
      <c r="C841" s="625"/>
      <c r="D841" s="627"/>
      <c r="E841" s="210"/>
      <c r="F841" s="210"/>
      <c r="G841" s="210"/>
      <c r="H841" s="210"/>
      <c r="I841" s="684"/>
      <c r="J841" s="685"/>
      <c r="K841" s="685"/>
      <c r="L841" s="685"/>
      <c r="M841" s="686"/>
      <c r="N841" s="210"/>
      <c r="O841" s="210"/>
      <c r="P841" s="210"/>
      <c r="Q841" s="210"/>
      <c r="R841" s="210"/>
      <c r="S841" s="210"/>
      <c r="T841" s="210"/>
      <c r="U841" s="210"/>
      <c r="V841" s="210"/>
      <c r="W841" s="210"/>
      <c r="X841" s="210"/>
      <c r="Y841" s="210"/>
      <c r="Z841" s="210"/>
    </row>
    <row r="842" ht="12.75" customHeight="1">
      <c r="A842" s="625"/>
      <c r="B842" s="625"/>
      <c r="C842" s="625"/>
      <c r="D842" s="627"/>
      <c r="E842" s="210"/>
      <c r="F842" s="210"/>
      <c r="G842" s="210"/>
      <c r="H842" s="210"/>
      <c r="I842" s="684"/>
      <c r="J842" s="685"/>
      <c r="K842" s="685"/>
      <c r="L842" s="685"/>
      <c r="M842" s="686"/>
      <c r="N842" s="210"/>
      <c r="O842" s="210"/>
      <c r="P842" s="210"/>
      <c r="Q842" s="210"/>
      <c r="R842" s="210"/>
      <c r="S842" s="210"/>
      <c r="T842" s="210"/>
      <c r="U842" s="210"/>
      <c r="V842" s="210"/>
      <c r="W842" s="210"/>
      <c r="X842" s="210"/>
      <c r="Y842" s="210"/>
      <c r="Z842" s="210"/>
    </row>
    <row r="843" ht="12.75" customHeight="1">
      <c r="A843" s="625"/>
      <c r="B843" s="625"/>
      <c r="C843" s="625"/>
      <c r="D843" s="627"/>
      <c r="E843" s="210"/>
      <c r="F843" s="210"/>
      <c r="G843" s="210"/>
      <c r="H843" s="210"/>
      <c r="I843" s="684"/>
      <c r="J843" s="685"/>
      <c r="K843" s="685"/>
      <c r="L843" s="685"/>
      <c r="M843" s="686"/>
      <c r="N843" s="210"/>
      <c r="O843" s="210"/>
      <c r="P843" s="210"/>
      <c r="Q843" s="210"/>
      <c r="R843" s="210"/>
      <c r="S843" s="210"/>
      <c r="T843" s="210"/>
      <c r="U843" s="210"/>
      <c r="V843" s="210"/>
      <c r="W843" s="210"/>
      <c r="X843" s="210"/>
      <c r="Y843" s="210"/>
      <c r="Z843" s="210"/>
    </row>
    <row r="844" ht="12.75" customHeight="1">
      <c r="A844" s="625"/>
      <c r="B844" s="625"/>
      <c r="C844" s="625"/>
      <c r="D844" s="627"/>
      <c r="E844" s="210"/>
      <c r="F844" s="210"/>
      <c r="G844" s="210"/>
      <c r="H844" s="210"/>
      <c r="I844" s="684"/>
      <c r="J844" s="685"/>
      <c r="K844" s="685"/>
      <c r="L844" s="685"/>
      <c r="M844" s="686"/>
      <c r="N844" s="210"/>
      <c r="O844" s="210"/>
      <c r="P844" s="210"/>
      <c r="Q844" s="210"/>
      <c r="R844" s="210"/>
      <c r="S844" s="210"/>
      <c r="T844" s="210"/>
      <c r="U844" s="210"/>
      <c r="V844" s="210"/>
      <c r="W844" s="210"/>
      <c r="X844" s="210"/>
      <c r="Y844" s="210"/>
      <c r="Z844" s="210"/>
    </row>
    <row r="845" ht="12.75" customHeight="1">
      <c r="A845" s="625"/>
      <c r="B845" s="625"/>
      <c r="C845" s="625"/>
      <c r="D845" s="627"/>
      <c r="E845" s="210"/>
      <c r="F845" s="210"/>
      <c r="G845" s="210"/>
      <c r="H845" s="210"/>
      <c r="I845" s="684"/>
      <c r="J845" s="685"/>
      <c r="K845" s="685"/>
      <c r="L845" s="685"/>
      <c r="M845" s="686"/>
      <c r="N845" s="210"/>
      <c r="O845" s="210"/>
      <c r="P845" s="210"/>
      <c r="Q845" s="210"/>
      <c r="R845" s="210"/>
      <c r="S845" s="210"/>
      <c r="T845" s="210"/>
      <c r="U845" s="210"/>
      <c r="V845" s="210"/>
      <c r="W845" s="210"/>
      <c r="X845" s="210"/>
      <c r="Y845" s="210"/>
      <c r="Z845" s="210"/>
    </row>
    <row r="846" ht="12.75" customHeight="1">
      <c r="A846" s="625"/>
      <c r="B846" s="625"/>
      <c r="C846" s="625"/>
      <c r="D846" s="627"/>
      <c r="E846" s="210"/>
      <c r="F846" s="210"/>
      <c r="G846" s="210"/>
      <c r="H846" s="210"/>
      <c r="I846" s="684"/>
      <c r="J846" s="685"/>
      <c r="K846" s="685"/>
      <c r="L846" s="685"/>
      <c r="M846" s="686"/>
      <c r="N846" s="210"/>
      <c r="O846" s="210"/>
      <c r="P846" s="210"/>
      <c r="Q846" s="210"/>
      <c r="R846" s="210"/>
      <c r="S846" s="210"/>
      <c r="T846" s="210"/>
      <c r="U846" s="210"/>
      <c r="V846" s="210"/>
      <c r="W846" s="210"/>
      <c r="X846" s="210"/>
      <c r="Y846" s="210"/>
      <c r="Z846" s="210"/>
    </row>
    <row r="847" ht="12.75" customHeight="1">
      <c r="A847" s="625"/>
      <c r="B847" s="625"/>
      <c r="C847" s="625"/>
      <c r="D847" s="627"/>
      <c r="E847" s="210"/>
      <c r="F847" s="210"/>
      <c r="G847" s="210"/>
      <c r="H847" s="210"/>
      <c r="I847" s="684"/>
      <c r="J847" s="685"/>
      <c r="K847" s="685"/>
      <c r="L847" s="685"/>
      <c r="M847" s="686"/>
      <c r="N847" s="210"/>
      <c r="O847" s="210"/>
      <c r="P847" s="210"/>
      <c r="Q847" s="210"/>
      <c r="R847" s="210"/>
      <c r="S847" s="210"/>
      <c r="T847" s="210"/>
      <c r="U847" s="210"/>
      <c r="V847" s="210"/>
      <c r="W847" s="210"/>
      <c r="X847" s="210"/>
      <c r="Y847" s="210"/>
      <c r="Z847" s="210"/>
    </row>
    <row r="848" ht="12.75" customHeight="1">
      <c r="A848" s="625"/>
      <c r="B848" s="625"/>
      <c r="C848" s="625"/>
      <c r="D848" s="627"/>
      <c r="E848" s="210"/>
      <c r="F848" s="210"/>
      <c r="G848" s="210"/>
      <c r="H848" s="210"/>
      <c r="I848" s="684"/>
      <c r="J848" s="685"/>
      <c r="K848" s="685"/>
      <c r="L848" s="685"/>
      <c r="M848" s="686"/>
      <c r="N848" s="210"/>
      <c r="O848" s="210"/>
      <c r="P848" s="210"/>
      <c r="Q848" s="210"/>
      <c r="R848" s="210"/>
      <c r="S848" s="210"/>
      <c r="T848" s="210"/>
      <c r="U848" s="210"/>
      <c r="V848" s="210"/>
      <c r="W848" s="210"/>
      <c r="X848" s="210"/>
      <c r="Y848" s="210"/>
      <c r="Z848" s="210"/>
    </row>
    <row r="849" ht="12.75" customHeight="1">
      <c r="A849" s="625"/>
      <c r="B849" s="625"/>
      <c r="C849" s="625"/>
      <c r="D849" s="627"/>
      <c r="E849" s="210"/>
      <c r="F849" s="210"/>
      <c r="G849" s="210"/>
      <c r="H849" s="210"/>
      <c r="I849" s="684"/>
      <c r="J849" s="685"/>
      <c r="K849" s="685"/>
      <c r="L849" s="685"/>
      <c r="M849" s="686"/>
      <c r="N849" s="210"/>
      <c r="O849" s="210"/>
      <c r="P849" s="210"/>
      <c r="Q849" s="210"/>
      <c r="R849" s="210"/>
      <c r="S849" s="210"/>
      <c r="T849" s="210"/>
      <c r="U849" s="210"/>
      <c r="V849" s="210"/>
      <c r="W849" s="210"/>
      <c r="X849" s="210"/>
      <c r="Y849" s="210"/>
      <c r="Z849" s="210"/>
    </row>
    <row r="850" ht="12.75" customHeight="1">
      <c r="A850" s="625"/>
      <c r="B850" s="625"/>
      <c r="C850" s="625"/>
      <c r="D850" s="627"/>
      <c r="E850" s="210"/>
      <c r="F850" s="210"/>
      <c r="G850" s="210"/>
      <c r="H850" s="210"/>
      <c r="I850" s="684"/>
      <c r="J850" s="685"/>
      <c r="K850" s="685"/>
      <c r="L850" s="685"/>
      <c r="M850" s="686"/>
      <c r="N850" s="210"/>
      <c r="O850" s="210"/>
      <c r="P850" s="210"/>
      <c r="Q850" s="210"/>
      <c r="R850" s="210"/>
      <c r="S850" s="210"/>
      <c r="T850" s="210"/>
      <c r="U850" s="210"/>
      <c r="V850" s="210"/>
      <c r="W850" s="210"/>
      <c r="X850" s="210"/>
      <c r="Y850" s="210"/>
      <c r="Z850" s="210"/>
    </row>
    <row r="851" ht="12.75" customHeight="1">
      <c r="A851" s="625"/>
      <c r="B851" s="625"/>
      <c r="C851" s="625"/>
      <c r="D851" s="627"/>
      <c r="E851" s="210"/>
      <c r="F851" s="210"/>
      <c r="G851" s="210"/>
      <c r="H851" s="210"/>
      <c r="I851" s="684"/>
      <c r="J851" s="685"/>
      <c r="K851" s="685"/>
      <c r="L851" s="685"/>
      <c r="M851" s="686"/>
      <c r="N851" s="210"/>
      <c r="O851" s="210"/>
      <c r="P851" s="210"/>
      <c r="Q851" s="210"/>
      <c r="R851" s="210"/>
      <c r="S851" s="210"/>
      <c r="T851" s="210"/>
      <c r="U851" s="210"/>
      <c r="V851" s="210"/>
      <c r="W851" s="210"/>
      <c r="X851" s="210"/>
      <c r="Y851" s="210"/>
      <c r="Z851" s="210"/>
    </row>
    <row r="852" ht="12.75" customHeight="1">
      <c r="A852" s="625"/>
      <c r="B852" s="625"/>
      <c r="C852" s="625"/>
      <c r="D852" s="627"/>
      <c r="E852" s="210"/>
      <c r="F852" s="210"/>
      <c r="G852" s="210"/>
      <c r="H852" s="210"/>
      <c r="I852" s="684"/>
      <c r="J852" s="685"/>
      <c r="K852" s="685"/>
      <c r="L852" s="685"/>
      <c r="M852" s="686"/>
      <c r="N852" s="210"/>
      <c r="O852" s="210"/>
      <c r="P852" s="210"/>
      <c r="Q852" s="210"/>
      <c r="R852" s="210"/>
      <c r="S852" s="210"/>
      <c r="T852" s="210"/>
      <c r="U852" s="210"/>
      <c r="V852" s="210"/>
      <c r="W852" s="210"/>
      <c r="X852" s="210"/>
      <c r="Y852" s="210"/>
      <c r="Z852" s="210"/>
    </row>
    <row r="853" ht="12.75" customHeight="1">
      <c r="A853" s="625"/>
      <c r="B853" s="625"/>
      <c r="C853" s="625"/>
      <c r="D853" s="627"/>
      <c r="E853" s="210"/>
      <c r="F853" s="210"/>
      <c r="G853" s="210"/>
      <c r="H853" s="210"/>
      <c r="I853" s="684"/>
      <c r="J853" s="685"/>
      <c r="K853" s="685"/>
      <c r="L853" s="685"/>
      <c r="M853" s="686"/>
      <c r="N853" s="210"/>
      <c r="O853" s="210"/>
      <c r="P853" s="210"/>
      <c r="Q853" s="210"/>
      <c r="R853" s="210"/>
      <c r="S853" s="210"/>
      <c r="T853" s="210"/>
      <c r="U853" s="210"/>
      <c r="V853" s="210"/>
      <c r="W853" s="210"/>
      <c r="X853" s="210"/>
      <c r="Y853" s="210"/>
      <c r="Z853" s="210"/>
    </row>
    <row r="854" ht="12.75" customHeight="1">
      <c r="A854" s="625"/>
      <c r="B854" s="625"/>
      <c r="C854" s="625"/>
      <c r="D854" s="627"/>
      <c r="E854" s="210"/>
      <c r="F854" s="210"/>
      <c r="G854" s="210"/>
      <c r="H854" s="210"/>
      <c r="I854" s="684"/>
      <c r="J854" s="685"/>
      <c r="K854" s="685"/>
      <c r="L854" s="685"/>
      <c r="M854" s="686"/>
      <c r="N854" s="210"/>
      <c r="O854" s="210"/>
      <c r="P854" s="210"/>
      <c r="Q854" s="210"/>
      <c r="R854" s="210"/>
      <c r="S854" s="210"/>
      <c r="T854" s="210"/>
      <c r="U854" s="210"/>
      <c r="V854" s="210"/>
      <c r="W854" s="210"/>
      <c r="X854" s="210"/>
      <c r="Y854" s="210"/>
      <c r="Z854" s="210"/>
    </row>
    <row r="855" ht="12.75" customHeight="1">
      <c r="A855" s="625"/>
      <c r="B855" s="625"/>
      <c r="C855" s="625"/>
      <c r="D855" s="627"/>
      <c r="E855" s="210"/>
      <c r="F855" s="210"/>
      <c r="G855" s="210"/>
      <c r="H855" s="210"/>
      <c r="I855" s="684"/>
      <c r="J855" s="685"/>
      <c r="K855" s="685"/>
      <c r="L855" s="685"/>
      <c r="M855" s="686"/>
      <c r="N855" s="210"/>
      <c r="O855" s="210"/>
      <c r="P855" s="210"/>
      <c r="Q855" s="210"/>
      <c r="R855" s="210"/>
      <c r="S855" s="210"/>
      <c r="T855" s="210"/>
      <c r="U855" s="210"/>
      <c r="V855" s="210"/>
      <c r="W855" s="210"/>
      <c r="X855" s="210"/>
      <c r="Y855" s="210"/>
      <c r="Z855" s="210"/>
    </row>
    <row r="856" ht="12.75" customHeight="1">
      <c r="A856" s="625"/>
      <c r="B856" s="625"/>
      <c r="C856" s="625"/>
      <c r="D856" s="627"/>
      <c r="E856" s="210"/>
      <c r="F856" s="210"/>
      <c r="G856" s="210"/>
      <c r="H856" s="210"/>
      <c r="I856" s="684"/>
      <c r="J856" s="685"/>
      <c r="K856" s="685"/>
      <c r="L856" s="685"/>
      <c r="M856" s="686"/>
      <c r="N856" s="210"/>
      <c r="O856" s="210"/>
      <c r="P856" s="210"/>
      <c r="Q856" s="210"/>
      <c r="R856" s="210"/>
      <c r="S856" s="210"/>
      <c r="T856" s="210"/>
      <c r="U856" s="210"/>
      <c r="V856" s="210"/>
      <c r="W856" s="210"/>
      <c r="X856" s="210"/>
      <c r="Y856" s="210"/>
      <c r="Z856" s="210"/>
    </row>
    <row r="857" ht="12.75" customHeight="1">
      <c r="A857" s="625"/>
      <c r="B857" s="625"/>
      <c r="C857" s="625"/>
      <c r="D857" s="627"/>
      <c r="E857" s="210"/>
      <c r="F857" s="210"/>
      <c r="G857" s="210"/>
      <c r="H857" s="210"/>
      <c r="I857" s="684"/>
      <c r="J857" s="685"/>
      <c r="K857" s="685"/>
      <c r="L857" s="685"/>
      <c r="M857" s="686"/>
      <c r="N857" s="210"/>
      <c r="O857" s="210"/>
      <c r="P857" s="210"/>
      <c r="Q857" s="210"/>
      <c r="R857" s="210"/>
      <c r="S857" s="210"/>
      <c r="T857" s="210"/>
      <c r="U857" s="210"/>
      <c r="V857" s="210"/>
      <c r="W857" s="210"/>
      <c r="X857" s="210"/>
      <c r="Y857" s="210"/>
      <c r="Z857" s="210"/>
    </row>
    <row r="858" ht="12.75" customHeight="1">
      <c r="A858" s="625"/>
      <c r="B858" s="625"/>
      <c r="C858" s="625"/>
      <c r="D858" s="627"/>
      <c r="E858" s="210"/>
      <c r="F858" s="210"/>
      <c r="G858" s="210"/>
      <c r="H858" s="210"/>
      <c r="I858" s="684"/>
      <c r="J858" s="685"/>
      <c r="K858" s="685"/>
      <c r="L858" s="685"/>
      <c r="M858" s="686"/>
      <c r="N858" s="210"/>
      <c r="O858" s="210"/>
      <c r="P858" s="210"/>
      <c r="Q858" s="210"/>
      <c r="R858" s="210"/>
      <c r="S858" s="210"/>
      <c r="T858" s="210"/>
      <c r="U858" s="210"/>
      <c r="V858" s="210"/>
      <c r="W858" s="210"/>
      <c r="X858" s="210"/>
      <c r="Y858" s="210"/>
      <c r="Z858" s="210"/>
    </row>
    <row r="859" ht="12.75" customHeight="1">
      <c r="A859" s="625"/>
      <c r="B859" s="625"/>
      <c r="C859" s="625"/>
      <c r="D859" s="627"/>
      <c r="E859" s="210"/>
      <c r="F859" s="210"/>
      <c r="G859" s="210"/>
      <c r="H859" s="210"/>
      <c r="I859" s="684"/>
      <c r="J859" s="685"/>
      <c r="K859" s="685"/>
      <c r="L859" s="685"/>
      <c r="M859" s="686"/>
      <c r="N859" s="210"/>
      <c r="O859" s="210"/>
      <c r="P859" s="210"/>
      <c r="Q859" s="210"/>
      <c r="R859" s="210"/>
      <c r="S859" s="210"/>
      <c r="T859" s="210"/>
      <c r="U859" s="210"/>
      <c r="V859" s="210"/>
      <c r="W859" s="210"/>
      <c r="X859" s="210"/>
      <c r="Y859" s="210"/>
      <c r="Z859" s="210"/>
    </row>
    <row r="860" ht="12.75" customHeight="1">
      <c r="A860" s="625"/>
      <c r="B860" s="625"/>
      <c r="C860" s="625"/>
      <c r="D860" s="627"/>
      <c r="E860" s="210"/>
      <c r="F860" s="210"/>
      <c r="G860" s="210"/>
      <c r="H860" s="210"/>
      <c r="I860" s="684"/>
      <c r="J860" s="685"/>
      <c r="K860" s="685"/>
      <c r="L860" s="685"/>
      <c r="M860" s="686"/>
      <c r="N860" s="210"/>
      <c r="O860" s="210"/>
      <c r="P860" s="210"/>
      <c r="Q860" s="210"/>
      <c r="R860" s="210"/>
      <c r="S860" s="210"/>
      <c r="T860" s="210"/>
      <c r="U860" s="210"/>
      <c r="V860" s="210"/>
      <c r="W860" s="210"/>
      <c r="X860" s="210"/>
      <c r="Y860" s="210"/>
      <c r="Z860" s="210"/>
    </row>
    <row r="861" ht="12.75" customHeight="1">
      <c r="A861" s="625"/>
      <c r="B861" s="625"/>
      <c r="C861" s="625"/>
      <c r="D861" s="627"/>
      <c r="E861" s="210"/>
      <c r="F861" s="210"/>
      <c r="G861" s="210"/>
      <c r="H861" s="210"/>
      <c r="I861" s="684"/>
      <c r="J861" s="685"/>
      <c r="K861" s="685"/>
      <c r="L861" s="685"/>
      <c r="M861" s="686"/>
      <c r="N861" s="210"/>
      <c r="O861" s="210"/>
      <c r="P861" s="210"/>
      <c r="Q861" s="210"/>
      <c r="R861" s="210"/>
      <c r="S861" s="210"/>
      <c r="T861" s="210"/>
      <c r="U861" s="210"/>
      <c r="V861" s="210"/>
      <c r="W861" s="210"/>
      <c r="X861" s="210"/>
      <c r="Y861" s="210"/>
      <c r="Z861" s="210"/>
    </row>
    <row r="862" ht="12.75" customHeight="1">
      <c r="A862" s="625"/>
      <c r="B862" s="625"/>
      <c r="C862" s="625"/>
      <c r="D862" s="627"/>
      <c r="E862" s="210"/>
      <c r="F862" s="210"/>
      <c r="G862" s="210"/>
      <c r="H862" s="210"/>
      <c r="I862" s="684"/>
      <c r="J862" s="685"/>
      <c r="K862" s="685"/>
      <c r="L862" s="685"/>
      <c r="M862" s="686"/>
      <c r="N862" s="210"/>
      <c r="O862" s="210"/>
      <c r="P862" s="210"/>
      <c r="Q862" s="210"/>
      <c r="R862" s="210"/>
      <c r="S862" s="210"/>
      <c r="T862" s="210"/>
      <c r="U862" s="210"/>
      <c r="V862" s="210"/>
      <c r="W862" s="210"/>
      <c r="X862" s="210"/>
      <c r="Y862" s="210"/>
      <c r="Z862" s="210"/>
    </row>
    <row r="863" ht="12.75" customHeight="1">
      <c r="A863" s="625"/>
      <c r="B863" s="625"/>
      <c r="C863" s="625"/>
      <c r="D863" s="627"/>
      <c r="E863" s="210"/>
      <c r="F863" s="210"/>
      <c r="G863" s="210"/>
      <c r="H863" s="210"/>
      <c r="I863" s="684"/>
      <c r="J863" s="685"/>
      <c r="K863" s="685"/>
      <c r="L863" s="685"/>
      <c r="M863" s="686"/>
      <c r="N863" s="210"/>
      <c r="O863" s="210"/>
      <c r="P863" s="210"/>
      <c r="Q863" s="210"/>
      <c r="R863" s="210"/>
      <c r="S863" s="210"/>
      <c r="T863" s="210"/>
      <c r="U863" s="210"/>
      <c r="V863" s="210"/>
      <c r="W863" s="210"/>
      <c r="X863" s="210"/>
      <c r="Y863" s="210"/>
      <c r="Z863" s="210"/>
    </row>
    <row r="864" ht="12.75" customHeight="1">
      <c r="A864" s="625"/>
      <c r="B864" s="625"/>
      <c r="C864" s="625"/>
      <c r="D864" s="627"/>
      <c r="E864" s="210"/>
      <c r="F864" s="210"/>
      <c r="G864" s="210"/>
      <c r="H864" s="210"/>
      <c r="I864" s="684"/>
      <c r="J864" s="685"/>
      <c r="K864" s="685"/>
      <c r="L864" s="685"/>
      <c r="M864" s="686"/>
      <c r="N864" s="210"/>
      <c r="O864" s="210"/>
      <c r="P864" s="210"/>
      <c r="Q864" s="210"/>
      <c r="R864" s="210"/>
      <c r="S864" s="210"/>
      <c r="T864" s="210"/>
      <c r="U864" s="210"/>
      <c r="V864" s="210"/>
      <c r="W864" s="210"/>
      <c r="X864" s="210"/>
      <c r="Y864" s="210"/>
      <c r="Z864" s="210"/>
    </row>
    <row r="865" ht="12.75" customHeight="1">
      <c r="A865" s="625"/>
      <c r="B865" s="625"/>
      <c r="C865" s="625"/>
      <c r="D865" s="627"/>
      <c r="E865" s="210"/>
      <c r="F865" s="210"/>
      <c r="G865" s="210"/>
      <c r="H865" s="210"/>
      <c r="I865" s="684"/>
      <c r="J865" s="685"/>
      <c r="K865" s="685"/>
      <c r="L865" s="685"/>
      <c r="M865" s="686"/>
      <c r="N865" s="210"/>
      <c r="O865" s="210"/>
      <c r="P865" s="210"/>
      <c r="Q865" s="210"/>
      <c r="R865" s="210"/>
      <c r="S865" s="210"/>
      <c r="T865" s="210"/>
      <c r="U865" s="210"/>
      <c r="V865" s="210"/>
      <c r="W865" s="210"/>
      <c r="X865" s="210"/>
      <c r="Y865" s="210"/>
      <c r="Z865" s="210"/>
    </row>
    <row r="866" ht="12.75" customHeight="1">
      <c r="A866" s="625"/>
      <c r="B866" s="625"/>
      <c r="C866" s="625"/>
      <c r="D866" s="627"/>
      <c r="E866" s="210"/>
      <c r="F866" s="210"/>
      <c r="G866" s="210"/>
      <c r="H866" s="210"/>
      <c r="I866" s="684"/>
      <c r="J866" s="685"/>
      <c r="K866" s="685"/>
      <c r="L866" s="685"/>
      <c r="M866" s="686"/>
      <c r="N866" s="210"/>
      <c r="O866" s="210"/>
      <c r="P866" s="210"/>
      <c r="Q866" s="210"/>
      <c r="R866" s="210"/>
      <c r="S866" s="210"/>
      <c r="T866" s="210"/>
      <c r="U866" s="210"/>
      <c r="V866" s="210"/>
      <c r="W866" s="210"/>
      <c r="X866" s="210"/>
      <c r="Y866" s="210"/>
      <c r="Z866" s="210"/>
    </row>
    <row r="867" ht="12.75" customHeight="1">
      <c r="A867" s="625"/>
      <c r="B867" s="625"/>
      <c r="C867" s="625"/>
      <c r="D867" s="627"/>
      <c r="E867" s="210"/>
      <c r="F867" s="210"/>
      <c r="G867" s="210"/>
      <c r="H867" s="210"/>
      <c r="I867" s="684"/>
      <c r="J867" s="685"/>
      <c r="K867" s="685"/>
      <c r="L867" s="685"/>
      <c r="M867" s="686"/>
      <c r="N867" s="210"/>
      <c r="O867" s="210"/>
      <c r="P867" s="210"/>
      <c r="Q867" s="210"/>
      <c r="R867" s="210"/>
      <c r="S867" s="210"/>
      <c r="T867" s="210"/>
      <c r="U867" s="210"/>
      <c r="V867" s="210"/>
      <c r="W867" s="210"/>
      <c r="X867" s="210"/>
      <c r="Y867" s="210"/>
      <c r="Z867" s="210"/>
    </row>
    <row r="868" ht="12.75" customHeight="1">
      <c r="A868" s="625"/>
      <c r="B868" s="625"/>
      <c r="C868" s="625"/>
      <c r="D868" s="627"/>
      <c r="E868" s="210"/>
      <c r="F868" s="210"/>
      <c r="G868" s="210"/>
      <c r="H868" s="210"/>
      <c r="I868" s="684"/>
      <c r="J868" s="685"/>
      <c r="K868" s="685"/>
      <c r="L868" s="685"/>
      <c r="M868" s="686"/>
      <c r="N868" s="210"/>
      <c r="O868" s="210"/>
      <c r="P868" s="210"/>
      <c r="Q868" s="210"/>
      <c r="R868" s="210"/>
      <c r="S868" s="210"/>
      <c r="T868" s="210"/>
      <c r="U868" s="210"/>
      <c r="V868" s="210"/>
      <c r="W868" s="210"/>
      <c r="X868" s="210"/>
      <c r="Y868" s="210"/>
      <c r="Z868" s="210"/>
    </row>
    <row r="869" ht="12.75" customHeight="1">
      <c r="A869" s="625"/>
      <c r="B869" s="625"/>
      <c r="C869" s="625"/>
      <c r="D869" s="627"/>
      <c r="E869" s="210"/>
      <c r="F869" s="210"/>
      <c r="G869" s="210"/>
      <c r="H869" s="210"/>
      <c r="I869" s="684"/>
      <c r="J869" s="685"/>
      <c r="K869" s="685"/>
      <c r="L869" s="685"/>
      <c r="M869" s="686"/>
      <c r="N869" s="210"/>
      <c r="O869" s="210"/>
      <c r="P869" s="210"/>
      <c r="Q869" s="210"/>
      <c r="R869" s="210"/>
      <c r="S869" s="210"/>
      <c r="T869" s="210"/>
      <c r="U869" s="210"/>
      <c r="V869" s="210"/>
      <c r="W869" s="210"/>
      <c r="X869" s="210"/>
      <c r="Y869" s="210"/>
      <c r="Z869" s="210"/>
    </row>
    <row r="870" ht="12.75" customHeight="1">
      <c r="A870" s="625"/>
      <c r="B870" s="625"/>
      <c r="C870" s="625"/>
      <c r="D870" s="627"/>
      <c r="E870" s="210"/>
      <c r="F870" s="210"/>
      <c r="G870" s="210"/>
      <c r="H870" s="210"/>
      <c r="I870" s="684"/>
      <c r="J870" s="685"/>
      <c r="K870" s="685"/>
      <c r="L870" s="685"/>
      <c r="M870" s="686"/>
      <c r="N870" s="210"/>
      <c r="O870" s="210"/>
      <c r="P870" s="210"/>
      <c r="Q870" s="210"/>
      <c r="R870" s="210"/>
      <c r="S870" s="210"/>
      <c r="T870" s="210"/>
      <c r="U870" s="210"/>
      <c r="V870" s="210"/>
      <c r="W870" s="210"/>
      <c r="X870" s="210"/>
      <c r="Y870" s="210"/>
      <c r="Z870" s="210"/>
    </row>
    <row r="871" ht="12.75" customHeight="1">
      <c r="A871" s="625"/>
      <c r="B871" s="625"/>
      <c r="C871" s="625"/>
      <c r="D871" s="627"/>
      <c r="E871" s="210"/>
      <c r="F871" s="210"/>
      <c r="G871" s="210"/>
      <c r="H871" s="210"/>
      <c r="I871" s="684"/>
      <c r="J871" s="685"/>
      <c r="K871" s="685"/>
      <c r="L871" s="685"/>
      <c r="M871" s="686"/>
      <c r="N871" s="210"/>
      <c r="O871" s="210"/>
      <c r="P871" s="210"/>
      <c r="Q871" s="210"/>
      <c r="R871" s="210"/>
      <c r="S871" s="210"/>
      <c r="T871" s="210"/>
      <c r="U871" s="210"/>
      <c r="V871" s="210"/>
      <c r="W871" s="210"/>
      <c r="X871" s="210"/>
      <c r="Y871" s="210"/>
      <c r="Z871" s="210"/>
    </row>
    <row r="872" ht="12.75" customHeight="1">
      <c r="A872" s="625"/>
      <c r="B872" s="625"/>
      <c r="C872" s="625"/>
      <c r="D872" s="627"/>
      <c r="E872" s="210"/>
      <c r="F872" s="210"/>
      <c r="G872" s="210"/>
      <c r="H872" s="210"/>
      <c r="I872" s="684"/>
      <c r="J872" s="685"/>
      <c r="K872" s="685"/>
      <c r="L872" s="685"/>
      <c r="M872" s="686"/>
      <c r="N872" s="210"/>
      <c r="O872" s="210"/>
      <c r="P872" s="210"/>
      <c r="Q872" s="210"/>
      <c r="R872" s="210"/>
      <c r="S872" s="210"/>
      <c r="T872" s="210"/>
      <c r="U872" s="210"/>
      <c r="V872" s="210"/>
      <c r="W872" s="210"/>
      <c r="X872" s="210"/>
      <c r="Y872" s="210"/>
      <c r="Z872" s="210"/>
    </row>
    <row r="873" ht="12.75" customHeight="1">
      <c r="A873" s="625"/>
      <c r="B873" s="625"/>
      <c r="C873" s="625"/>
      <c r="D873" s="627"/>
      <c r="E873" s="210"/>
      <c r="F873" s="210"/>
      <c r="G873" s="210"/>
      <c r="H873" s="210"/>
      <c r="I873" s="684"/>
      <c r="J873" s="685"/>
      <c r="K873" s="685"/>
      <c r="L873" s="685"/>
      <c r="M873" s="686"/>
      <c r="N873" s="210"/>
      <c r="O873" s="210"/>
      <c r="P873" s="210"/>
      <c r="Q873" s="210"/>
      <c r="R873" s="210"/>
      <c r="S873" s="210"/>
      <c r="T873" s="210"/>
      <c r="U873" s="210"/>
      <c r="V873" s="210"/>
      <c r="W873" s="210"/>
      <c r="X873" s="210"/>
      <c r="Y873" s="210"/>
      <c r="Z873" s="210"/>
    </row>
    <row r="874" ht="12.75" customHeight="1">
      <c r="A874" s="625"/>
      <c r="B874" s="625"/>
      <c r="C874" s="625"/>
      <c r="D874" s="627"/>
      <c r="E874" s="210"/>
      <c r="F874" s="210"/>
      <c r="G874" s="210"/>
      <c r="H874" s="210"/>
      <c r="I874" s="684"/>
      <c r="J874" s="685"/>
      <c r="K874" s="685"/>
      <c r="L874" s="685"/>
      <c r="M874" s="686"/>
      <c r="N874" s="210"/>
      <c r="O874" s="210"/>
      <c r="P874" s="210"/>
      <c r="Q874" s="210"/>
      <c r="R874" s="210"/>
      <c r="S874" s="210"/>
      <c r="T874" s="210"/>
      <c r="U874" s="210"/>
      <c r="V874" s="210"/>
      <c r="W874" s="210"/>
      <c r="X874" s="210"/>
      <c r="Y874" s="210"/>
      <c r="Z874" s="210"/>
    </row>
    <row r="875" ht="12.75" customHeight="1">
      <c r="A875" s="625"/>
      <c r="B875" s="625"/>
      <c r="C875" s="625"/>
      <c r="D875" s="627"/>
      <c r="E875" s="210"/>
      <c r="F875" s="210"/>
      <c r="G875" s="210"/>
      <c r="H875" s="210"/>
      <c r="I875" s="684"/>
      <c r="J875" s="685"/>
      <c r="K875" s="685"/>
      <c r="L875" s="685"/>
      <c r="M875" s="686"/>
      <c r="N875" s="210"/>
      <c r="O875" s="210"/>
      <c r="P875" s="210"/>
      <c r="Q875" s="210"/>
      <c r="R875" s="210"/>
      <c r="S875" s="210"/>
      <c r="T875" s="210"/>
      <c r="U875" s="210"/>
      <c r="V875" s="210"/>
      <c r="W875" s="210"/>
      <c r="X875" s="210"/>
      <c r="Y875" s="210"/>
      <c r="Z875" s="210"/>
    </row>
    <row r="876" ht="12.75" customHeight="1">
      <c r="A876" s="625"/>
      <c r="B876" s="625"/>
      <c r="C876" s="625"/>
      <c r="D876" s="627"/>
      <c r="E876" s="210"/>
      <c r="F876" s="210"/>
      <c r="G876" s="210"/>
      <c r="H876" s="210"/>
      <c r="I876" s="684"/>
      <c r="J876" s="685"/>
      <c r="K876" s="685"/>
      <c r="L876" s="685"/>
      <c r="M876" s="686"/>
      <c r="N876" s="210"/>
      <c r="O876" s="210"/>
      <c r="P876" s="210"/>
      <c r="Q876" s="210"/>
      <c r="R876" s="210"/>
      <c r="S876" s="210"/>
      <c r="T876" s="210"/>
      <c r="U876" s="210"/>
      <c r="V876" s="210"/>
      <c r="W876" s="210"/>
      <c r="X876" s="210"/>
      <c r="Y876" s="210"/>
      <c r="Z876" s="210"/>
    </row>
    <row r="877" ht="12.75" customHeight="1">
      <c r="A877" s="625"/>
      <c r="B877" s="625"/>
      <c r="C877" s="625"/>
      <c r="D877" s="627"/>
      <c r="E877" s="210"/>
      <c r="F877" s="210"/>
      <c r="G877" s="210"/>
      <c r="H877" s="210"/>
      <c r="I877" s="684"/>
      <c r="J877" s="685"/>
      <c r="K877" s="685"/>
      <c r="L877" s="685"/>
      <c r="M877" s="686"/>
      <c r="N877" s="210"/>
      <c r="O877" s="210"/>
      <c r="P877" s="210"/>
      <c r="Q877" s="210"/>
      <c r="R877" s="210"/>
      <c r="S877" s="210"/>
      <c r="T877" s="210"/>
      <c r="U877" s="210"/>
      <c r="V877" s="210"/>
      <c r="W877" s="210"/>
      <c r="X877" s="210"/>
      <c r="Y877" s="210"/>
      <c r="Z877" s="210"/>
    </row>
    <row r="878" ht="12.75" customHeight="1">
      <c r="A878" s="625"/>
      <c r="B878" s="625"/>
      <c r="C878" s="625"/>
      <c r="D878" s="627"/>
      <c r="E878" s="210"/>
      <c r="F878" s="210"/>
      <c r="G878" s="210"/>
      <c r="H878" s="210"/>
      <c r="I878" s="684"/>
      <c r="J878" s="685"/>
      <c r="K878" s="685"/>
      <c r="L878" s="685"/>
      <c r="M878" s="686"/>
      <c r="N878" s="210"/>
      <c r="O878" s="210"/>
      <c r="P878" s="210"/>
      <c r="Q878" s="210"/>
      <c r="R878" s="210"/>
      <c r="S878" s="210"/>
      <c r="T878" s="210"/>
      <c r="U878" s="210"/>
      <c r="V878" s="210"/>
      <c r="W878" s="210"/>
      <c r="X878" s="210"/>
      <c r="Y878" s="210"/>
      <c r="Z878" s="210"/>
    </row>
    <row r="879" ht="12.75" customHeight="1">
      <c r="A879" s="625"/>
      <c r="B879" s="625"/>
      <c r="C879" s="625"/>
      <c r="D879" s="627"/>
      <c r="E879" s="210"/>
      <c r="F879" s="210"/>
      <c r="G879" s="210"/>
      <c r="H879" s="210"/>
      <c r="I879" s="684"/>
      <c r="J879" s="685"/>
      <c r="K879" s="685"/>
      <c r="L879" s="685"/>
      <c r="M879" s="686"/>
      <c r="N879" s="210"/>
      <c r="O879" s="210"/>
      <c r="P879" s="210"/>
      <c r="Q879" s="210"/>
      <c r="R879" s="210"/>
      <c r="S879" s="210"/>
      <c r="T879" s="210"/>
      <c r="U879" s="210"/>
      <c r="V879" s="210"/>
      <c r="W879" s="210"/>
      <c r="X879" s="210"/>
      <c r="Y879" s="210"/>
      <c r="Z879" s="210"/>
    </row>
    <row r="880" ht="12.75" customHeight="1">
      <c r="A880" s="625"/>
      <c r="B880" s="625"/>
      <c r="C880" s="625"/>
      <c r="D880" s="627"/>
      <c r="E880" s="210"/>
      <c r="F880" s="210"/>
      <c r="G880" s="210"/>
      <c r="H880" s="210"/>
      <c r="I880" s="684"/>
      <c r="J880" s="685"/>
      <c r="K880" s="685"/>
      <c r="L880" s="685"/>
      <c r="M880" s="686"/>
      <c r="N880" s="210"/>
      <c r="O880" s="210"/>
      <c r="P880" s="210"/>
      <c r="Q880" s="210"/>
      <c r="R880" s="210"/>
      <c r="S880" s="210"/>
      <c r="T880" s="210"/>
      <c r="U880" s="210"/>
      <c r="V880" s="210"/>
      <c r="W880" s="210"/>
      <c r="X880" s="210"/>
      <c r="Y880" s="210"/>
      <c r="Z880" s="210"/>
    </row>
    <row r="881" ht="12.75" customHeight="1">
      <c r="A881" s="625"/>
      <c r="B881" s="625"/>
      <c r="C881" s="625"/>
      <c r="D881" s="627"/>
      <c r="E881" s="210"/>
      <c r="F881" s="210"/>
      <c r="G881" s="210"/>
      <c r="H881" s="210"/>
      <c r="I881" s="684"/>
      <c r="J881" s="685"/>
      <c r="K881" s="685"/>
      <c r="L881" s="685"/>
      <c r="M881" s="686"/>
      <c r="N881" s="210"/>
      <c r="O881" s="210"/>
      <c r="P881" s="210"/>
      <c r="Q881" s="210"/>
      <c r="R881" s="210"/>
      <c r="S881" s="210"/>
      <c r="T881" s="210"/>
      <c r="U881" s="210"/>
      <c r="V881" s="210"/>
      <c r="W881" s="210"/>
      <c r="X881" s="210"/>
      <c r="Y881" s="210"/>
      <c r="Z881" s="210"/>
    </row>
    <row r="882" ht="12.75" customHeight="1">
      <c r="A882" s="625"/>
      <c r="B882" s="625"/>
      <c r="C882" s="625"/>
      <c r="D882" s="627"/>
      <c r="E882" s="210"/>
      <c r="F882" s="210"/>
      <c r="G882" s="210"/>
      <c r="H882" s="210"/>
      <c r="I882" s="684"/>
      <c r="J882" s="685"/>
      <c r="K882" s="685"/>
      <c r="L882" s="685"/>
      <c r="M882" s="686"/>
      <c r="N882" s="210"/>
      <c r="O882" s="210"/>
      <c r="P882" s="210"/>
      <c r="Q882" s="210"/>
      <c r="R882" s="210"/>
      <c r="S882" s="210"/>
      <c r="T882" s="210"/>
      <c r="U882" s="210"/>
      <c r="V882" s="210"/>
      <c r="W882" s="210"/>
      <c r="X882" s="210"/>
      <c r="Y882" s="210"/>
      <c r="Z882" s="210"/>
    </row>
    <row r="883" ht="12.75" customHeight="1">
      <c r="A883" s="625"/>
      <c r="B883" s="625"/>
      <c r="C883" s="625"/>
      <c r="D883" s="627"/>
      <c r="E883" s="210"/>
      <c r="F883" s="210"/>
      <c r="G883" s="210"/>
      <c r="H883" s="210"/>
      <c r="I883" s="684"/>
      <c r="J883" s="685"/>
      <c r="K883" s="685"/>
      <c r="L883" s="685"/>
      <c r="M883" s="686"/>
      <c r="N883" s="210"/>
      <c r="O883" s="210"/>
      <c r="P883" s="210"/>
      <c r="Q883" s="210"/>
      <c r="R883" s="210"/>
      <c r="S883" s="210"/>
      <c r="T883" s="210"/>
      <c r="U883" s="210"/>
      <c r="V883" s="210"/>
      <c r="W883" s="210"/>
      <c r="X883" s="210"/>
      <c r="Y883" s="210"/>
      <c r="Z883" s="210"/>
    </row>
    <row r="884" ht="12.75" customHeight="1">
      <c r="A884" s="625"/>
      <c r="B884" s="625"/>
      <c r="C884" s="625"/>
      <c r="D884" s="627"/>
      <c r="E884" s="210"/>
      <c r="F884" s="210"/>
      <c r="G884" s="210"/>
      <c r="H884" s="210"/>
      <c r="I884" s="684"/>
      <c r="J884" s="685"/>
      <c r="K884" s="685"/>
      <c r="L884" s="685"/>
      <c r="M884" s="686"/>
      <c r="N884" s="210"/>
      <c r="O884" s="210"/>
      <c r="P884" s="210"/>
      <c r="Q884" s="210"/>
      <c r="R884" s="210"/>
      <c r="S884" s="210"/>
      <c r="T884" s="210"/>
      <c r="U884" s="210"/>
      <c r="V884" s="210"/>
      <c r="W884" s="210"/>
      <c r="X884" s="210"/>
      <c r="Y884" s="210"/>
      <c r="Z884" s="210"/>
    </row>
    <row r="885" ht="12.75" customHeight="1">
      <c r="A885" s="625"/>
      <c r="B885" s="625"/>
      <c r="C885" s="625"/>
      <c r="D885" s="627"/>
      <c r="E885" s="210"/>
      <c r="F885" s="210"/>
      <c r="G885" s="210"/>
      <c r="H885" s="210"/>
      <c r="I885" s="684"/>
      <c r="J885" s="685"/>
      <c r="K885" s="685"/>
      <c r="L885" s="685"/>
      <c r="M885" s="686"/>
      <c r="N885" s="210"/>
      <c r="O885" s="210"/>
      <c r="P885" s="210"/>
      <c r="Q885" s="210"/>
      <c r="R885" s="210"/>
      <c r="S885" s="210"/>
      <c r="T885" s="210"/>
      <c r="U885" s="210"/>
      <c r="V885" s="210"/>
      <c r="W885" s="210"/>
      <c r="X885" s="210"/>
      <c r="Y885" s="210"/>
      <c r="Z885" s="210"/>
    </row>
    <row r="886" ht="12.75" customHeight="1">
      <c r="A886" s="625"/>
      <c r="B886" s="625"/>
      <c r="C886" s="625"/>
      <c r="D886" s="627"/>
      <c r="E886" s="210"/>
      <c r="F886" s="210"/>
      <c r="G886" s="210"/>
      <c r="H886" s="210"/>
      <c r="I886" s="684"/>
      <c r="J886" s="685"/>
      <c r="K886" s="685"/>
      <c r="L886" s="685"/>
      <c r="M886" s="686"/>
      <c r="N886" s="210"/>
      <c r="O886" s="210"/>
      <c r="P886" s="210"/>
      <c r="Q886" s="210"/>
      <c r="R886" s="210"/>
      <c r="S886" s="210"/>
      <c r="T886" s="210"/>
      <c r="U886" s="210"/>
      <c r="V886" s="210"/>
      <c r="W886" s="210"/>
      <c r="X886" s="210"/>
      <c r="Y886" s="210"/>
      <c r="Z886" s="210"/>
    </row>
    <row r="887" ht="12.75" customHeight="1">
      <c r="A887" s="625"/>
      <c r="B887" s="625"/>
      <c r="C887" s="625"/>
      <c r="D887" s="627"/>
      <c r="E887" s="210"/>
      <c r="F887" s="210"/>
      <c r="G887" s="210"/>
      <c r="H887" s="210"/>
      <c r="I887" s="684"/>
      <c r="J887" s="685"/>
      <c r="K887" s="685"/>
      <c r="L887" s="685"/>
      <c r="M887" s="686"/>
      <c r="N887" s="210"/>
      <c r="O887" s="210"/>
      <c r="P887" s="210"/>
      <c r="Q887" s="210"/>
      <c r="R887" s="210"/>
      <c r="S887" s="210"/>
      <c r="T887" s="210"/>
      <c r="U887" s="210"/>
      <c r="V887" s="210"/>
      <c r="W887" s="210"/>
      <c r="X887" s="210"/>
      <c r="Y887" s="210"/>
      <c r="Z887" s="210"/>
    </row>
    <row r="888" ht="12.75" customHeight="1">
      <c r="A888" s="625"/>
      <c r="B888" s="625"/>
      <c r="C888" s="625"/>
      <c r="D888" s="627"/>
      <c r="E888" s="210"/>
      <c r="F888" s="210"/>
      <c r="G888" s="210"/>
      <c r="H888" s="210"/>
      <c r="I888" s="684"/>
      <c r="J888" s="685"/>
      <c r="K888" s="685"/>
      <c r="L888" s="685"/>
      <c r="M888" s="686"/>
      <c r="N888" s="210"/>
      <c r="O888" s="210"/>
      <c r="P888" s="210"/>
      <c r="Q888" s="210"/>
      <c r="R888" s="210"/>
      <c r="S888" s="210"/>
      <c r="T888" s="210"/>
      <c r="U888" s="210"/>
      <c r="V888" s="210"/>
      <c r="W888" s="210"/>
      <c r="X888" s="210"/>
      <c r="Y888" s="210"/>
      <c r="Z888" s="210"/>
    </row>
    <row r="889" ht="12.75" customHeight="1">
      <c r="A889" s="625"/>
      <c r="B889" s="625"/>
      <c r="C889" s="625"/>
      <c r="D889" s="627"/>
      <c r="E889" s="210"/>
      <c r="F889" s="210"/>
      <c r="G889" s="210"/>
      <c r="H889" s="210"/>
      <c r="I889" s="684"/>
      <c r="J889" s="685"/>
      <c r="K889" s="685"/>
      <c r="L889" s="685"/>
      <c r="M889" s="686"/>
      <c r="N889" s="210"/>
      <c r="O889" s="210"/>
      <c r="P889" s="210"/>
      <c r="Q889" s="210"/>
      <c r="R889" s="210"/>
      <c r="S889" s="210"/>
      <c r="T889" s="210"/>
      <c r="U889" s="210"/>
      <c r="V889" s="210"/>
      <c r="W889" s="210"/>
      <c r="X889" s="210"/>
      <c r="Y889" s="210"/>
      <c r="Z889" s="210"/>
    </row>
    <row r="890" ht="12.75" customHeight="1">
      <c r="A890" s="625"/>
      <c r="B890" s="625"/>
      <c r="C890" s="625"/>
      <c r="D890" s="627"/>
      <c r="E890" s="210"/>
      <c r="F890" s="210"/>
      <c r="G890" s="210"/>
      <c r="H890" s="210"/>
      <c r="I890" s="684"/>
      <c r="J890" s="685"/>
      <c r="K890" s="685"/>
      <c r="L890" s="685"/>
      <c r="M890" s="686"/>
      <c r="N890" s="210"/>
      <c r="O890" s="210"/>
      <c r="P890" s="210"/>
      <c r="Q890" s="210"/>
      <c r="R890" s="210"/>
      <c r="S890" s="210"/>
      <c r="T890" s="210"/>
      <c r="U890" s="210"/>
      <c r="V890" s="210"/>
      <c r="W890" s="210"/>
      <c r="X890" s="210"/>
      <c r="Y890" s="210"/>
      <c r="Z890" s="210"/>
    </row>
    <row r="891" ht="12.75" customHeight="1">
      <c r="A891" s="625"/>
      <c r="B891" s="625"/>
      <c r="C891" s="625"/>
      <c r="D891" s="627"/>
      <c r="E891" s="210"/>
      <c r="F891" s="210"/>
      <c r="G891" s="210"/>
      <c r="H891" s="210"/>
      <c r="I891" s="684"/>
      <c r="J891" s="685"/>
      <c r="K891" s="685"/>
      <c r="L891" s="685"/>
      <c r="M891" s="686"/>
      <c r="N891" s="210"/>
      <c r="O891" s="210"/>
      <c r="P891" s="210"/>
      <c r="Q891" s="210"/>
      <c r="R891" s="210"/>
      <c r="S891" s="210"/>
      <c r="T891" s="210"/>
      <c r="U891" s="210"/>
      <c r="V891" s="210"/>
      <c r="W891" s="210"/>
      <c r="X891" s="210"/>
      <c r="Y891" s="210"/>
      <c r="Z891" s="210"/>
    </row>
    <row r="892" ht="12.75" customHeight="1">
      <c r="A892" s="625"/>
      <c r="B892" s="625"/>
      <c r="C892" s="625"/>
      <c r="D892" s="627"/>
      <c r="E892" s="210"/>
      <c r="F892" s="210"/>
      <c r="G892" s="210"/>
      <c r="H892" s="210"/>
      <c r="I892" s="684"/>
      <c r="J892" s="685"/>
      <c r="K892" s="685"/>
      <c r="L892" s="685"/>
      <c r="M892" s="686"/>
      <c r="N892" s="210"/>
      <c r="O892" s="210"/>
      <c r="P892" s="210"/>
      <c r="Q892" s="210"/>
      <c r="R892" s="210"/>
      <c r="S892" s="210"/>
      <c r="T892" s="210"/>
      <c r="U892" s="210"/>
      <c r="V892" s="210"/>
      <c r="W892" s="210"/>
      <c r="X892" s="210"/>
      <c r="Y892" s="210"/>
      <c r="Z892" s="210"/>
    </row>
    <row r="893" ht="12.75" customHeight="1">
      <c r="A893" s="625"/>
      <c r="B893" s="625"/>
      <c r="C893" s="625"/>
      <c r="D893" s="627"/>
      <c r="E893" s="210"/>
      <c r="F893" s="210"/>
      <c r="G893" s="210"/>
      <c r="H893" s="210"/>
      <c r="I893" s="684"/>
      <c r="J893" s="685"/>
      <c r="K893" s="685"/>
      <c r="L893" s="685"/>
      <c r="M893" s="686"/>
      <c r="N893" s="210"/>
      <c r="O893" s="210"/>
      <c r="P893" s="210"/>
      <c r="Q893" s="210"/>
      <c r="R893" s="210"/>
      <c r="S893" s="210"/>
      <c r="T893" s="210"/>
      <c r="U893" s="210"/>
      <c r="V893" s="210"/>
      <c r="W893" s="210"/>
      <c r="X893" s="210"/>
      <c r="Y893" s="210"/>
      <c r="Z893" s="210"/>
    </row>
    <row r="894" ht="12.75" customHeight="1">
      <c r="A894" s="625"/>
      <c r="B894" s="625"/>
      <c r="C894" s="625"/>
      <c r="D894" s="627"/>
      <c r="E894" s="210"/>
      <c r="F894" s="210"/>
      <c r="G894" s="210"/>
      <c r="H894" s="210"/>
      <c r="I894" s="684"/>
      <c r="J894" s="685"/>
      <c r="K894" s="685"/>
      <c r="L894" s="685"/>
      <c r="M894" s="686"/>
      <c r="N894" s="210"/>
      <c r="O894" s="210"/>
      <c r="P894" s="210"/>
      <c r="Q894" s="210"/>
      <c r="R894" s="210"/>
      <c r="S894" s="210"/>
      <c r="T894" s="210"/>
      <c r="U894" s="210"/>
      <c r="V894" s="210"/>
      <c r="W894" s="210"/>
      <c r="X894" s="210"/>
      <c r="Y894" s="210"/>
      <c r="Z894" s="210"/>
    </row>
    <row r="895" ht="12.75" customHeight="1">
      <c r="A895" s="625"/>
      <c r="B895" s="625"/>
      <c r="C895" s="625"/>
      <c r="D895" s="627"/>
      <c r="E895" s="210"/>
      <c r="F895" s="210"/>
      <c r="G895" s="210"/>
      <c r="H895" s="210"/>
      <c r="I895" s="684"/>
      <c r="J895" s="685"/>
      <c r="K895" s="685"/>
      <c r="L895" s="685"/>
      <c r="M895" s="686"/>
      <c r="N895" s="210"/>
      <c r="O895" s="210"/>
      <c r="P895" s="210"/>
      <c r="Q895" s="210"/>
      <c r="R895" s="210"/>
      <c r="S895" s="210"/>
      <c r="T895" s="210"/>
      <c r="U895" s="210"/>
      <c r="V895" s="210"/>
      <c r="W895" s="210"/>
      <c r="X895" s="210"/>
      <c r="Y895" s="210"/>
      <c r="Z895" s="210"/>
    </row>
    <row r="896" ht="12.75" customHeight="1">
      <c r="A896" s="625"/>
      <c r="B896" s="625"/>
      <c r="C896" s="625"/>
      <c r="D896" s="627"/>
      <c r="E896" s="210"/>
      <c r="F896" s="210"/>
      <c r="G896" s="210"/>
      <c r="H896" s="210"/>
      <c r="I896" s="684"/>
      <c r="J896" s="685"/>
      <c r="K896" s="685"/>
      <c r="L896" s="685"/>
      <c r="M896" s="686"/>
      <c r="N896" s="210"/>
      <c r="O896" s="210"/>
      <c r="P896" s="210"/>
      <c r="Q896" s="210"/>
      <c r="R896" s="210"/>
      <c r="S896" s="210"/>
      <c r="T896" s="210"/>
      <c r="U896" s="210"/>
      <c r="V896" s="210"/>
      <c r="W896" s="210"/>
      <c r="X896" s="210"/>
      <c r="Y896" s="210"/>
      <c r="Z896" s="210"/>
    </row>
    <row r="897" ht="12.75" customHeight="1">
      <c r="A897" s="625"/>
      <c r="B897" s="625"/>
      <c r="C897" s="625"/>
      <c r="D897" s="627"/>
      <c r="E897" s="210"/>
      <c r="F897" s="210"/>
      <c r="G897" s="210"/>
      <c r="H897" s="210"/>
      <c r="I897" s="684"/>
      <c r="J897" s="685"/>
      <c r="K897" s="685"/>
      <c r="L897" s="685"/>
      <c r="M897" s="686"/>
      <c r="N897" s="210"/>
      <c r="O897" s="210"/>
      <c r="P897" s="210"/>
      <c r="Q897" s="210"/>
      <c r="R897" s="210"/>
      <c r="S897" s="210"/>
      <c r="T897" s="210"/>
      <c r="U897" s="210"/>
      <c r="V897" s="210"/>
      <c r="W897" s="210"/>
      <c r="X897" s="210"/>
      <c r="Y897" s="210"/>
      <c r="Z897" s="210"/>
    </row>
    <row r="898" ht="12.75" customHeight="1">
      <c r="A898" s="625"/>
      <c r="B898" s="625"/>
      <c r="C898" s="625"/>
      <c r="D898" s="627"/>
      <c r="E898" s="210"/>
      <c r="F898" s="210"/>
      <c r="G898" s="210"/>
      <c r="H898" s="210"/>
      <c r="I898" s="684"/>
      <c r="J898" s="685"/>
      <c r="K898" s="685"/>
      <c r="L898" s="685"/>
      <c r="M898" s="686"/>
      <c r="N898" s="210"/>
      <c r="O898" s="210"/>
      <c r="P898" s="210"/>
      <c r="Q898" s="210"/>
      <c r="R898" s="210"/>
      <c r="S898" s="210"/>
      <c r="T898" s="210"/>
      <c r="U898" s="210"/>
      <c r="V898" s="210"/>
      <c r="W898" s="210"/>
      <c r="X898" s="210"/>
      <c r="Y898" s="210"/>
      <c r="Z898" s="210"/>
    </row>
    <row r="899" ht="12.75" customHeight="1">
      <c r="A899" s="625"/>
      <c r="B899" s="625"/>
      <c r="C899" s="625"/>
      <c r="D899" s="627"/>
      <c r="E899" s="210"/>
      <c r="F899" s="210"/>
      <c r="G899" s="210"/>
      <c r="H899" s="210"/>
      <c r="I899" s="684"/>
      <c r="J899" s="685"/>
      <c r="K899" s="685"/>
      <c r="L899" s="685"/>
      <c r="M899" s="686"/>
      <c r="N899" s="210"/>
      <c r="O899" s="210"/>
      <c r="P899" s="210"/>
      <c r="Q899" s="210"/>
      <c r="R899" s="210"/>
      <c r="S899" s="210"/>
      <c r="T899" s="210"/>
      <c r="U899" s="210"/>
      <c r="V899" s="210"/>
      <c r="W899" s="210"/>
      <c r="X899" s="210"/>
      <c r="Y899" s="210"/>
      <c r="Z899" s="210"/>
    </row>
    <row r="900" ht="12.75" customHeight="1">
      <c r="A900" s="625"/>
      <c r="B900" s="625"/>
      <c r="C900" s="625"/>
      <c r="D900" s="627"/>
      <c r="E900" s="210"/>
      <c r="F900" s="210"/>
      <c r="G900" s="210"/>
      <c r="H900" s="210"/>
      <c r="I900" s="684"/>
      <c r="J900" s="685"/>
      <c r="K900" s="685"/>
      <c r="L900" s="685"/>
      <c r="M900" s="686"/>
      <c r="N900" s="210"/>
      <c r="O900" s="210"/>
      <c r="P900" s="210"/>
      <c r="Q900" s="210"/>
      <c r="R900" s="210"/>
      <c r="S900" s="210"/>
      <c r="T900" s="210"/>
      <c r="U900" s="210"/>
      <c r="V900" s="210"/>
      <c r="W900" s="210"/>
      <c r="X900" s="210"/>
      <c r="Y900" s="210"/>
      <c r="Z900" s="210"/>
    </row>
    <row r="901" ht="12.75" customHeight="1">
      <c r="A901" s="625"/>
      <c r="B901" s="625"/>
      <c r="C901" s="625"/>
      <c r="D901" s="627"/>
      <c r="E901" s="210"/>
      <c r="F901" s="210"/>
      <c r="G901" s="210"/>
      <c r="H901" s="210"/>
      <c r="I901" s="684"/>
      <c r="J901" s="685"/>
      <c r="K901" s="685"/>
      <c r="L901" s="685"/>
      <c r="M901" s="686"/>
      <c r="N901" s="210"/>
      <c r="O901" s="210"/>
      <c r="P901" s="210"/>
      <c r="Q901" s="210"/>
      <c r="R901" s="210"/>
      <c r="S901" s="210"/>
      <c r="T901" s="210"/>
      <c r="U901" s="210"/>
      <c r="V901" s="210"/>
      <c r="W901" s="210"/>
      <c r="X901" s="210"/>
      <c r="Y901" s="210"/>
      <c r="Z901" s="210"/>
    </row>
    <row r="902" ht="12.75" customHeight="1">
      <c r="A902" s="625"/>
      <c r="B902" s="625"/>
      <c r="C902" s="625"/>
      <c r="D902" s="627"/>
      <c r="E902" s="210"/>
      <c r="F902" s="210"/>
      <c r="G902" s="210"/>
      <c r="H902" s="210"/>
      <c r="I902" s="684"/>
      <c r="J902" s="685"/>
      <c r="K902" s="685"/>
      <c r="L902" s="685"/>
      <c r="M902" s="686"/>
      <c r="N902" s="210"/>
      <c r="O902" s="210"/>
      <c r="P902" s="210"/>
      <c r="Q902" s="210"/>
      <c r="R902" s="210"/>
      <c r="S902" s="210"/>
      <c r="T902" s="210"/>
      <c r="U902" s="210"/>
      <c r="V902" s="210"/>
      <c r="W902" s="210"/>
      <c r="X902" s="210"/>
      <c r="Y902" s="210"/>
      <c r="Z902" s="210"/>
    </row>
    <row r="903" ht="12.75" customHeight="1">
      <c r="A903" s="625"/>
      <c r="B903" s="625"/>
      <c r="C903" s="625"/>
      <c r="D903" s="627"/>
      <c r="E903" s="210"/>
      <c r="F903" s="210"/>
      <c r="G903" s="210"/>
      <c r="H903" s="210"/>
      <c r="I903" s="684"/>
      <c r="J903" s="685"/>
      <c r="K903" s="685"/>
      <c r="L903" s="685"/>
      <c r="M903" s="686"/>
      <c r="N903" s="210"/>
      <c r="O903" s="210"/>
      <c r="P903" s="210"/>
      <c r="Q903" s="210"/>
      <c r="R903" s="210"/>
      <c r="S903" s="210"/>
      <c r="T903" s="210"/>
      <c r="U903" s="210"/>
      <c r="V903" s="210"/>
      <c r="W903" s="210"/>
      <c r="X903" s="210"/>
      <c r="Y903" s="210"/>
      <c r="Z903" s="210"/>
    </row>
    <row r="904" ht="12.75" customHeight="1">
      <c r="A904" s="625"/>
      <c r="B904" s="625"/>
      <c r="C904" s="625"/>
      <c r="D904" s="627"/>
      <c r="E904" s="210"/>
      <c r="F904" s="210"/>
      <c r="G904" s="210"/>
      <c r="H904" s="210"/>
      <c r="I904" s="684"/>
      <c r="J904" s="685"/>
      <c r="K904" s="685"/>
      <c r="L904" s="685"/>
      <c r="M904" s="686"/>
      <c r="N904" s="210"/>
      <c r="O904" s="210"/>
      <c r="P904" s="210"/>
      <c r="Q904" s="210"/>
      <c r="R904" s="210"/>
      <c r="S904" s="210"/>
      <c r="T904" s="210"/>
      <c r="U904" s="210"/>
      <c r="V904" s="210"/>
      <c r="W904" s="210"/>
      <c r="X904" s="210"/>
      <c r="Y904" s="210"/>
      <c r="Z904" s="210"/>
    </row>
    <row r="905" ht="12.75" customHeight="1">
      <c r="A905" s="625"/>
      <c r="B905" s="625"/>
      <c r="C905" s="625"/>
      <c r="D905" s="627"/>
      <c r="E905" s="210"/>
      <c r="F905" s="210"/>
      <c r="G905" s="210"/>
      <c r="H905" s="210"/>
      <c r="I905" s="684"/>
      <c r="J905" s="685"/>
      <c r="K905" s="685"/>
      <c r="L905" s="685"/>
      <c r="M905" s="686"/>
      <c r="N905" s="210"/>
      <c r="O905" s="210"/>
      <c r="P905" s="210"/>
      <c r="Q905" s="210"/>
      <c r="R905" s="210"/>
      <c r="S905" s="210"/>
      <c r="T905" s="210"/>
      <c r="U905" s="210"/>
      <c r="V905" s="210"/>
      <c r="W905" s="210"/>
      <c r="X905" s="210"/>
      <c r="Y905" s="210"/>
      <c r="Z905" s="210"/>
    </row>
    <row r="906" ht="12.75" customHeight="1">
      <c r="A906" s="625"/>
      <c r="B906" s="625"/>
      <c r="C906" s="625"/>
      <c r="D906" s="627"/>
      <c r="E906" s="210"/>
      <c r="F906" s="210"/>
      <c r="G906" s="210"/>
      <c r="H906" s="210"/>
      <c r="I906" s="684"/>
      <c r="J906" s="685"/>
      <c r="K906" s="685"/>
      <c r="L906" s="685"/>
      <c r="M906" s="686"/>
      <c r="N906" s="210"/>
      <c r="O906" s="210"/>
      <c r="P906" s="210"/>
      <c r="Q906" s="210"/>
      <c r="R906" s="210"/>
      <c r="S906" s="210"/>
      <c r="T906" s="210"/>
      <c r="U906" s="210"/>
      <c r="V906" s="210"/>
      <c r="W906" s="210"/>
      <c r="X906" s="210"/>
      <c r="Y906" s="210"/>
      <c r="Z906" s="210"/>
    </row>
    <row r="907" ht="12.75" customHeight="1">
      <c r="A907" s="625"/>
      <c r="B907" s="625"/>
      <c r="C907" s="625"/>
      <c r="D907" s="627"/>
      <c r="E907" s="210"/>
      <c r="F907" s="210"/>
      <c r="G907" s="210"/>
      <c r="H907" s="210"/>
      <c r="I907" s="684"/>
      <c r="J907" s="685"/>
      <c r="K907" s="685"/>
      <c r="L907" s="685"/>
      <c r="M907" s="686"/>
      <c r="N907" s="210"/>
      <c r="O907" s="210"/>
      <c r="P907" s="210"/>
      <c r="Q907" s="210"/>
      <c r="R907" s="210"/>
      <c r="S907" s="210"/>
      <c r="T907" s="210"/>
      <c r="U907" s="210"/>
      <c r="V907" s="210"/>
      <c r="W907" s="210"/>
      <c r="X907" s="210"/>
      <c r="Y907" s="210"/>
      <c r="Z907" s="210"/>
    </row>
    <row r="908" ht="12.75" customHeight="1">
      <c r="A908" s="625"/>
      <c r="B908" s="625"/>
      <c r="C908" s="625"/>
      <c r="D908" s="627"/>
      <c r="E908" s="210"/>
      <c r="F908" s="210"/>
      <c r="G908" s="210"/>
      <c r="H908" s="210"/>
      <c r="I908" s="684"/>
      <c r="J908" s="685"/>
      <c r="K908" s="685"/>
      <c r="L908" s="685"/>
      <c r="M908" s="686"/>
      <c r="N908" s="210"/>
      <c r="O908" s="210"/>
      <c r="P908" s="210"/>
      <c r="Q908" s="210"/>
      <c r="R908" s="210"/>
      <c r="S908" s="210"/>
      <c r="T908" s="210"/>
      <c r="U908" s="210"/>
      <c r="V908" s="210"/>
      <c r="W908" s="210"/>
      <c r="X908" s="210"/>
      <c r="Y908" s="210"/>
      <c r="Z908" s="210"/>
    </row>
    <row r="909" ht="12.75" customHeight="1">
      <c r="A909" s="625"/>
      <c r="B909" s="625"/>
      <c r="C909" s="625"/>
      <c r="D909" s="627"/>
      <c r="E909" s="210"/>
      <c r="F909" s="210"/>
      <c r="G909" s="210"/>
      <c r="H909" s="210"/>
      <c r="I909" s="684"/>
      <c r="J909" s="685"/>
      <c r="K909" s="685"/>
      <c r="L909" s="685"/>
      <c r="M909" s="686"/>
      <c r="N909" s="210"/>
      <c r="O909" s="210"/>
      <c r="P909" s="210"/>
      <c r="Q909" s="210"/>
      <c r="R909" s="210"/>
      <c r="S909" s="210"/>
      <c r="T909" s="210"/>
      <c r="U909" s="210"/>
      <c r="V909" s="210"/>
      <c r="W909" s="210"/>
      <c r="X909" s="210"/>
      <c r="Y909" s="210"/>
      <c r="Z909" s="210"/>
    </row>
    <row r="910" ht="12.75" customHeight="1">
      <c r="A910" s="625"/>
      <c r="B910" s="625"/>
      <c r="C910" s="625"/>
      <c r="D910" s="627"/>
      <c r="E910" s="210"/>
      <c r="F910" s="210"/>
      <c r="G910" s="210"/>
      <c r="H910" s="210"/>
      <c r="I910" s="684"/>
      <c r="J910" s="685"/>
      <c r="K910" s="685"/>
      <c r="L910" s="685"/>
      <c r="M910" s="686"/>
      <c r="N910" s="210"/>
      <c r="O910" s="210"/>
      <c r="P910" s="210"/>
      <c r="Q910" s="210"/>
      <c r="R910" s="210"/>
      <c r="S910" s="210"/>
      <c r="T910" s="210"/>
      <c r="U910" s="210"/>
      <c r="V910" s="210"/>
      <c r="W910" s="210"/>
      <c r="X910" s="210"/>
      <c r="Y910" s="210"/>
      <c r="Z910" s="210"/>
    </row>
    <row r="911" ht="12.75" customHeight="1">
      <c r="A911" s="625"/>
      <c r="B911" s="625"/>
      <c r="C911" s="625"/>
      <c r="D911" s="627"/>
      <c r="E911" s="210"/>
      <c r="F911" s="210"/>
      <c r="G911" s="210"/>
      <c r="H911" s="210"/>
      <c r="I911" s="684"/>
      <c r="J911" s="685"/>
      <c r="K911" s="685"/>
      <c r="L911" s="685"/>
      <c r="M911" s="686"/>
      <c r="N911" s="210"/>
      <c r="O911" s="210"/>
      <c r="P911" s="210"/>
      <c r="Q911" s="210"/>
      <c r="R911" s="210"/>
      <c r="S911" s="210"/>
      <c r="T911" s="210"/>
      <c r="U911" s="210"/>
      <c r="V911" s="210"/>
      <c r="W911" s="210"/>
      <c r="X911" s="210"/>
      <c r="Y911" s="210"/>
      <c r="Z911" s="210"/>
    </row>
    <row r="912" ht="12.75" customHeight="1">
      <c r="A912" s="625"/>
      <c r="B912" s="625"/>
      <c r="C912" s="625"/>
      <c r="D912" s="627"/>
      <c r="E912" s="210"/>
      <c r="F912" s="210"/>
      <c r="G912" s="210"/>
      <c r="H912" s="210"/>
      <c r="I912" s="684"/>
      <c r="J912" s="685"/>
      <c r="K912" s="685"/>
      <c r="L912" s="685"/>
      <c r="M912" s="686"/>
      <c r="N912" s="210"/>
      <c r="O912" s="210"/>
      <c r="P912" s="210"/>
      <c r="Q912" s="210"/>
      <c r="R912" s="210"/>
      <c r="S912" s="210"/>
      <c r="T912" s="210"/>
      <c r="U912" s="210"/>
      <c r="V912" s="210"/>
      <c r="W912" s="210"/>
      <c r="X912" s="210"/>
      <c r="Y912" s="210"/>
      <c r="Z912" s="210"/>
    </row>
    <row r="913" ht="12.75" customHeight="1">
      <c r="A913" s="625"/>
      <c r="B913" s="625"/>
      <c r="C913" s="625"/>
      <c r="D913" s="627"/>
      <c r="E913" s="210"/>
      <c r="F913" s="210"/>
      <c r="G913" s="210"/>
      <c r="H913" s="210"/>
      <c r="I913" s="684"/>
      <c r="J913" s="685"/>
      <c r="K913" s="685"/>
      <c r="L913" s="685"/>
      <c r="M913" s="686"/>
      <c r="N913" s="210"/>
      <c r="O913" s="210"/>
      <c r="P913" s="210"/>
      <c r="Q913" s="210"/>
      <c r="R913" s="210"/>
      <c r="S913" s="210"/>
      <c r="T913" s="210"/>
      <c r="U913" s="210"/>
      <c r="V913" s="210"/>
      <c r="W913" s="210"/>
      <c r="X913" s="210"/>
      <c r="Y913" s="210"/>
      <c r="Z913" s="210"/>
    </row>
    <row r="914" ht="12.75" customHeight="1">
      <c r="A914" s="625"/>
      <c r="B914" s="625"/>
      <c r="C914" s="625"/>
      <c r="D914" s="627"/>
      <c r="E914" s="210"/>
      <c r="F914" s="210"/>
      <c r="G914" s="210"/>
      <c r="H914" s="210"/>
      <c r="I914" s="684"/>
      <c r="J914" s="685"/>
      <c r="K914" s="685"/>
      <c r="L914" s="685"/>
      <c r="M914" s="686"/>
      <c r="N914" s="210"/>
      <c r="O914" s="210"/>
      <c r="P914" s="210"/>
      <c r="Q914" s="210"/>
      <c r="R914" s="210"/>
      <c r="S914" s="210"/>
      <c r="T914" s="210"/>
      <c r="U914" s="210"/>
      <c r="V914" s="210"/>
      <c r="W914" s="210"/>
      <c r="X914" s="210"/>
      <c r="Y914" s="210"/>
      <c r="Z914" s="210"/>
    </row>
    <row r="915" ht="12.75" customHeight="1">
      <c r="A915" s="625"/>
      <c r="B915" s="625"/>
      <c r="C915" s="625"/>
      <c r="D915" s="627"/>
      <c r="E915" s="210"/>
      <c r="F915" s="210"/>
      <c r="G915" s="210"/>
      <c r="H915" s="210"/>
      <c r="I915" s="684"/>
      <c r="J915" s="685"/>
      <c r="K915" s="685"/>
      <c r="L915" s="685"/>
      <c r="M915" s="686"/>
      <c r="N915" s="210"/>
      <c r="O915" s="210"/>
      <c r="P915" s="210"/>
      <c r="Q915" s="210"/>
      <c r="R915" s="210"/>
      <c r="S915" s="210"/>
      <c r="T915" s="210"/>
      <c r="U915" s="210"/>
      <c r="V915" s="210"/>
      <c r="W915" s="210"/>
      <c r="X915" s="210"/>
      <c r="Y915" s="210"/>
      <c r="Z915" s="210"/>
    </row>
    <row r="916" ht="12.75" customHeight="1">
      <c r="A916" s="625"/>
      <c r="B916" s="625"/>
      <c r="C916" s="625"/>
      <c r="D916" s="627"/>
      <c r="E916" s="210"/>
      <c r="F916" s="210"/>
      <c r="G916" s="210"/>
      <c r="H916" s="210"/>
      <c r="I916" s="684"/>
      <c r="J916" s="685"/>
      <c r="K916" s="685"/>
      <c r="L916" s="685"/>
      <c r="M916" s="686"/>
      <c r="N916" s="210"/>
      <c r="O916" s="210"/>
      <c r="P916" s="210"/>
      <c r="Q916" s="210"/>
      <c r="R916" s="210"/>
      <c r="S916" s="210"/>
      <c r="T916" s="210"/>
      <c r="U916" s="210"/>
      <c r="V916" s="210"/>
      <c r="W916" s="210"/>
      <c r="X916" s="210"/>
      <c r="Y916" s="210"/>
      <c r="Z916" s="210"/>
    </row>
    <row r="917" ht="12.75" customHeight="1">
      <c r="A917" s="625"/>
      <c r="B917" s="625"/>
      <c r="C917" s="625"/>
      <c r="D917" s="627"/>
      <c r="E917" s="210"/>
      <c r="F917" s="210"/>
      <c r="G917" s="210"/>
      <c r="H917" s="210"/>
      <c r="I917" s="684"/>
      <c r="J917" s="685"/>
      <c r="K917" s="685"/>
      <c r="L917" s="685"/>
      <c r="M917" s="686"/>
      <c r="N917" s="210"/>
      <c r="O917" s="210"/>
      <c r="P917" s="210"/>
      <c r="Q917" s="210"/>
      <c r="R917" s="210"/>
      <c r="S917" s="210"/>
      <c r="T917" s="210"/>
      <c r="U917" s="210"/>
      <c r="V917" s="210"/>
      <c r="W917" s="210"/>
      <c r="X917" s="210"/>
      <c r="Y917" s="210"/>
      <c r="Z917" s="210"/>
    </row>
    <row r="918" ht="12.75" customHeight="1">
      <c r="A918" s="625"/>
      <c r="B918" s="625"/>
      <c r="C918" s="625"/>
      <c r="D918" s="627"/>
      <c r="E918" s="210"/>
      <c r="F918" s="210"/>
      <c r="G918" s="210"/>
      <c r="H918" s="210"/>
      <c r="I918" s="684"/>
      <c r="J918" s="685"/>
      <c r="K918" s="685"/>
      <c r="L918" s="685"/>
      <c r="M918" s="686"/>
      <c r="N918" s="210"/>
      <c r="O918" s="210"/>
      <c r="P918" s="210"/>
      <c r="Q918" s="210"/>
      <c r="R918" s="210"/>
      <c r="S918" s="210"/>
      <c r="T918" s="210"/>
      <c r="U918" s="210"/>
      <c r="V918" s="210"/>
      <c r="W918" s="210"/>
      <c r="X918" s="210"/>
      <c r="Y918" s="210"/>
      <c r="Z918" s="210"/>
    </row>
    <row r="919" ht="12.75" customHeight="1">
      <c r="A919" s="625"/>
      <c r="B919" s="625"/>
      <c r="C919" s="625"/>
      <c r="D919" s="627"/>
      <c r="E919" s="210"/>
      <c r="F919" s="210"/>
      <c r="G919" s="210"/>
      <c r="H919" s="210"/>
      <c r="I919" s="684"/>
      <c r="J919" s="685"/>
      <c r="K919" s="685"/>
      <c r="L919" s="685"/>
      <c r="M919" s="686"/>
      <c r="N919" s="210"/>
      <c r="O919" s="210"/>
      <c r="P919" s="210"/>
      <c r="Q919" s="210"/>
      <c r="R919" s="210"/>
      <c r="S919" s="210"/>
      <c r="T919" s="210"/>
      <c r="U919" s="210"/>
      <c r="V919" s="210"/>
      <c r="W919" s="210"/>
      <c r="X919" s="210"/>
      <c r="Y919" s="210"/>
      <c r="Z919" s="210"/>
    </row>
    <row r="920" ht="12.75" customHeight="1">
      <c r="A920" s="625"/>
      <c r="B920" s="625"/>
      <c r="C920" s="625"/>
      <c r="D920" s="627"/>
      <c r="E920" s="210"/>
      <c r="F920" s="210"/>
      <c r="G920" s="210"/>
      <c r="H920" s="210"/>
      <c r="I920" s="684"/>
      <c r="J920" s="685"/>
      <c r="K920" s="685"/>
      <c r="L920" s="685"/>
      <c r="M920" s="686"/>
      <c r="N920" s="210"/>
      <c r="O920" s="210"/>
      <c r="P920" s="210"/>
      <c r="Q920" s="210"/>
      <c r="R920" s="210"/>
      <c r="S920" s="210"/>
      <c r="T920" s="210"/>
      <c r="U920" s="210"/>
      <c r="V920" s="210"/>
      <c r="W920" s="210"/>
      <c r="X920" s="210"/>
      <c r="Y920" s="210"/>
      <c r="Z920" s="210"/>
    </row>
    <row r="921" ht="12.75" customHeight="1">
      <c r="A921" s="625"/>
      <c r="B921" s="625"/>
      <c r="C921" s="625"/>
      <c r="D921" s="627"/>
      <c r="E921" s="210"/>
      <c r="F921" s="210"/>
      <c r="G921" s="210"/>
      <c r="H921" s="210"/>
      <c r="I921" s="684"/>
      <c r="J921" s="685"/>
      <c r="K921" s="685"/>
      <c r="L921" s="685"/>
      <c r="M921" s="686"/>
      <c r="N921" s="210"/>
      <c r="O921" s="210"/>
      <c r="P921" s="210"/>
      <c r="Q921" s="210"/>
      <c r="R921" s="210"/>
      <c r="S921" s="210"/>
      <c r="T921" s="210"/>
      <c r="U921" s="210"/>
      <c r="V921" s="210"/>
      <c r="W921" s="210"/>
      <c r="X921" s="210"/>
      <c r="Y921" s="210"/>
      <c r="Z921" s="210"/>
    </row>
    <row r="922" ht="12.75" customHeight="1">
      <c r="A922" s="625"/>
      <c r="B922" s="625"/>
      <c r="C922" s="625"/>
      <c r="D922" s="627"/>
      <c r="E922" s="210"/>
      <c r="F922" s="210"/>
      <c r="G922" s="210"/>
      <c r="H922" s="210"/>
      <c r="I922" s="684"/>
      <c r="J922" s="685"/>
      <c r="K922" s="685"/>
      <c r="L922" s="685"/>
      <c r="M922" s="686"/>
      <c r="N922" s="210"/>
      <c r="O922" s="210"/>
      <c r="P922" s="210"/>
      <c r="Q922" s="210"/>
      <c r="R922" s="210"/>
      <c r="S922" s="210"/>
      <c r="T922" s="210"/>
      <c r="U922" s="210"/>
      <c r="V922" s="210"/>
      <c r="W922" s="210"/>
      <c r="X922" s="210"/>
      <c r="Y922" s="210"/>
      <c r="Z922" s="210"/>
    </row>
    <row r="923" ht="12.75" customHeight="1">
      <c r="A923" s="625"/>
      <c r="B923" s="625"/>
      <c r="C923" s="625"/>
      <c r="D923" s="627"/>
      <c r="E923" s="210"/>
      <c r="F923" s="210"/>
      <c r="G923" s="210"/>
      <c r="H923" s="210"/>
      <c r="I923" s="684"/>
      <c r="J923" s="685"/>
      <c r="K923" s="685"/>
      <c r="L923" s="685"/>
      <c r="M923" s="686"/>
      <c r="N923" s="210"/>
      <c r="O923" s="210"/>
      <c r="P923" s="210"/>
      <c r="Q923" s="210"/>
      <c r="R923" s="210"/>
      <c r="S923" s="210"/>
      <c r="T923" s="210"/>
      <c r="U923" s="210"/>
      <c r="V923" s="210"/>
      <c r="W923" s="210"/>
      <c r="X923" s="210"/>
      <c r="Y923" s="210"/>
      <c r="Z923" s="210"/>
    </row>
    <row r="924" ht="12.75" customHeight="1">
      <c r="A924" s="625"/>
      <c r="B924" s="625"/>
      <c r="C924" s="625"/>
      <c r="D924" s="627"/>
      <c r="E924" s="210"/>
      <c r="F924" s="210"/>
      <c r="G924" s="210"/>
      <c r="H924" s="210"/>
      <c r="I924" s="684"/>
      <c r="J924" s="685"/>
      <c r="K924" s="685"/>
      <c r="L924" s="685"/>
      <c r="M924" s="686"/>
      <c r="N924" s="210"/>
      <c r="O924" s="210"/>
      <c r="P924" s="210"/>
      <c r="Q924" s="210"/>
      <c r="R924" s="210"/>
      <c r="S924" s="210"/>
      <c r="T924" s="210"/>
      <c r="U924" s="210"/>
      <c r="V924" s="210"/>
      <c r="W924" s="210"/>
      <c r="X924" s="210"/>
      <c r="Y924" s="210"/>
      <c r="Z924" s="210"/>
    </row>
    <row r="925" ht="12.75" customHeight="1">
      <c r="A925" s="625"/>
      <c r="B925" s="625"/>
      <c r="C925" s="625"/>
      <c r="D925" s="627"/>
      <c r="E925" s="210"/>
      <c r="F925" s="210"/>
      <c r="G925" s="210"/>
      <c r="H925" s="210"/>
      <c r="I925" s="684"/>
      <c r="J925" s="685"/>
      <c r="K925" s="685"/>
      <c r="L925" s="685"/>
      <c r="M925" s="686"/>
      <c r="N925" s="210"/>
      <c r="O925" s="210"/>
      <c r="P925" s="210"/>
      <c r="Q925" s="210"/>
      <c r="R925" s="210"/>
      <c r="S925" s="210"/>
      <c r="T925" s="210"/>
      <c r="U925" s="210"/>
      <c r="V925" s="210"/>
      <c r="W925" s="210"/>
      <c r="X925" s="210"/>
      <c r="Y925" s="210"/>
      <c r="Z925" s="210"/>
    </row>
    <row r="926" ht="12.75" customHeight="1">
      <c r="A926" s="625"/>
      <c r="B926" s="625"/>
      <c r="C926" s="625"/>
      <c r="D926" s="627"/>
      <c r="E926" s="210"/>
      <c r="F926" s="210"/>
      <c r="G926" s="210"/>
      <c r="H926" s="210"/>
      <c r="I926" s="684"/>
      <c r="J926" s="685"/>
      <c r="K926" s="685"/>
      <c r="L926" s="685"/>
      <c r="M926" s="686"/>
      <c r="N926" s="210"/>
      <c r="O926" s="210"/>
      <c r="P926" s="210"/>
      <c r="Q926" s="210"/>
      <c r="R926" s="210"/>
      <c r="S926" s="210"/>
      <c r="T926" s="210"/>
      <c r="U926" s="210"/>
      <c r="V926" s="210"/>
      <c r="W926" s="210"/>
      <c r="X926" s="210"/>
      <c r="Y926" s="210"/>
      <c r="Z926" s="210"/>
    </row>
    <row r="927" ht="12.75" customHeight="1">
      <c r="A927" s="625"/>
      <c r="B927" s="625"/>
      <c r="C927" s="625"/>
      <c r="D927" s="627"/>
      <c r="E927" s="210"/>
      <c r="F927" s="210"/>
      <c r="G927" s="210"/>
      <c r="H927" s="210"/>
      <c r="I927" s="684"/>
      <c r="J927" s="685"/>
      <c r="K927" s="685"/>
      <c r="L927" s="685"/>
      <c r="M927" s="686"/>
      <c r="N927" s="210"/>
      <c r="O927" s="210"/>
      <c r="P927" s="210"/>
      <c r="Q927" s="210"/>
      <c r="R927" s="210"/>
      <c r="S927" s="210"/>
      <c r="T927" s="210"/>
      <c r="U927" s="210"/>
      <c r="V927" s="210"/>
      <c r="W927" s="210"/>
      <c r="X927" s="210"/>
      <c r="Y927" s="210"/>
      <c r="Z927" s="210"/>
    </row>
    <row r="928" ht="12.75" customHeight="1">
      <c r="A928" s="625"/>
      <c r="B928" s="625"/>
      <c r="C928" s="625"/>
      <c r="D928" s="627"/>
      <c r="E928" s="210"/>
      <c r="F928" s="210"/>
      <c r="G928" s="210"/>
      <c r="H928" s="210"/>
      <c r="I928" s="684"/>
      <c r="J928" s="685"/>
      <c r="K928" s="685"/>
      <c r="L928" s="685"/>
      <c r="M928" s="686"/>
      <c r="N928" s="210"/>
      <c r="O928" s="210"/>
      <c r="P928" s="210"/>
      <c r="Q928" s="210"/>
      <c r="R928" s="210"/>
      <c r="S928" s="210"/>
      <c r="T928" s="210"/>
      <c r="U928" s="210"/>
      <c r="V928" s="210"/>
      <c r="W928" s="210"/>
      <c r="X928" s="210"/>
      <c r="Y928" s="210"/>
      <c r="Z928" s="210"/>
    </row>
    <row r="929" ht="12.75" customHeight="1">
      <c r="A929" s="625"/>
      <c r="B929" s="625"/>
      <c r="C929" s="625"/>
      <c r="D929" s="627"/>
      <c r="E929" s="210"/>
      <c r="F929" s="210"/>
      <c r="G929" s="210"/>
      <c r="H929" s="210"/>
      <c r="I929" s="684"/>
      <c r="J929" s="685"/>
      <c r="K929" s="685"/>
      <c r="L929" s="685"/>
      <c r="M929" s="686"/>
      <c r="N929" s="210"/>
      <c r="O929" s="210"/>
      <c r="P929" s="210"/>
      <c r="Q929" s="210"/>
      <c r="R929" s="210"/>
      <c r="S929" s="210"/>
      <c r="T929" s="210"/>
      <c r="U929" s="210"/>
      <c r="V929" s="210"/>
      <c r="W929" s="210"/>
      <c r="X929" s="210"/>
      <c r="Y929" s="210"/>
      <c r="Z929" s="210"/>
    </row>
    <row r="930" ht="12.75" customHeight="1">
      <c r="A930" s="625"/>
      <c r="B930" s="625"/>
      <c r="C930" s="625"/>
      <c r="D930" s="627"/>
      <c r="E930" s="210"/>
      <c r="F930" s="210"/>
      <c r="G930" s="210"/>
      <c r="H930" s="210"/>
      <c r="I930" s="684"/>
      <c r="J930" s="685"/>
      <c r="K930" s="685"/>
      <c r="L930" s="685"/>
      <c r="M930" s="686"/>
      <c r="N930" s="210"/>
      <c r="O930" s="210"/>
      <c r="P930" s="210"/>
      <c r="Q930" s="210"/>
      <c r="R930" s="210"/>
      <c r="S930" s="210"/>
      <c r="T930" s="210"/>
      <c r="U930" s="210"/>
      <c r="V930" s="210"/>
      <c r="W930" s="210"/>
      <c r="X930" s="210"/>
      <c r="Y930" s="210"/>
      <c r="Z930" s="210"/>
    </row>
    <row r="931" ht="12.75" customHeight="1">
      <c r="A931" s="625"/>
      <c r="B931" s="625"/>
      <c r="C931" s="625"/>
      <c r="D931" s="627"/>
      <c r="E931" s="210"/>
      <c r="F931" s="210"/>
      <c r="G931" s="210"/>
      <c r="H931" s="210"/>
      <c r="I931" s="684"/>
      <c r="J931" s="685"/>
      <c r="K931" s="685"/>
      <c r="L931" s="685"/>
      <c r="M931" s="686"/>
      <c r="N931" s="210"/>
      <c r="O931" s="210"/>
      <c r="P931" s="210"/>
      <c r="Q931" s="210"/>
      <c r="R931" s="210"/>
      <c r="S931" s="210"/>
      <c r="T931" s="210"/>
      <c r="U931" s="210"/>
      <c r="V931" s="210"/>
      <c r="W931" s="210"/>
      <c r="X931" s="210"/>
      <c r="Y931" s="210"/>
      <c r="Z931" s="210"/>
    </row>
    <row r="932" ht="12.75" customHeight="1">
      <c r="A932" s="625"/>
      <c r="B932" s="625"/>
      <c r="C932" s="625"/>
      <c r="D932" s="627"/>
      <c r="E932" s="210"/>
      <c r="F932" s="210"/>
      <c r="G932" s="210"/>
      <c r="H932" s="210"/>
      <c r="I932" s="684"/>
      <c r="J932" s="685"/>
      <c r="K932" s="685"/>
      <c r="L932" s="685"/>
      <c r="M932" s="686"/>
      <c r="N932" s="210"/>
      <c r="O932" s="210"/>
      <c r="P932" s="210"/>
      <c r="Q932" s="210"/>
      <c r="R932" s="210"/>
      <c r="S932" s="210"/>
      <c r="T932" s="210"/>
      <c r="U932" s="210"/>
      <c r="V932" s="210"/>
      <c r="W932" s="210"/>
      <c r="X932" s="210"/>
      <c r="Y932" s="210"/>
      <c r="Z932" s="210"/>
    </row>
    <row r="933" ht="12.75" customHeight="1">
      <c r="A933" s="625"/>
      <c r="B933" s="625"/>
      <c r="C933" s="625"/>
      <c r="D933" s="627"/>
      <c r="E933" s="210"/>
      <c r="F933" s="210"/>
      <c r="G933" s="210"/>
      <c r="H933" s="210"/>
      <c r="I933" s="684"/>
      <c r="J933" s="685"/>
      <c r="K933" s="685"/>
      <c r="L933" s="685"/>
      <c r="M933" s="686"/>
      <c r="N933" s="210"/>
      <c r="O933" s="210"/>
      <c r="P933" s="210"/>
      <c r="Q933" s="210"/>
      <c r="R933" s="210"/>
      <c r="S933" s="210"/>
      <c r="T933" s="210"/>
      <c r="U933" s="210"/>
      <c r="V933" s="210"/>
      <c r="W933" s="210"/>
      <c r="X933" s="210"/>
      <c r="Y933" s="210"/>
      <c r="Z933" s="210"/>
    </row>
    <row r="934" ht="12.75" customHeight="1">
      <c r="A934" s="625"/>
      <c r="B934" s="625"/>
      <c r="C934" s="625"/>
      <c r="D934" s="627"/>
      <c r="E934" s="210"/>
      <c r="F934" s="210"/>
      <c r="G934" s="210"/>
      <c r="H934" s="210"/>
      <c r="I934" s="684"/>
      <c r="J934" s="685"/>
      <c r="K934" s="685"/>
      <c r="L934" s="685"/>
      <c r="M934" s="686"/>
      <c r="N934" s="210"/>
      <c r="O934" s="210"/>
      <c r="P934" s="210"/>
      <c r="Q934" s="210"/>
      <c r="R934" s="210"/>
      <c r="S934" s="210"/>
      <c r="T934" s="210"/>
      <c r="U934" s="210"/>
      <c r="V934" s="210"/>
      <c r="W934" s="210"/>
      <c r="X934" s="210"/>
      <c r="Y934" s="210"/>
      <c r="Z934" s="210"/>
    </row>
    <row r="935" ht="12.75" customHeight="1">
      <c r="A935" s="625"/>
      <c r="B935" s="625"/>
      <c r="C935" s="625"/>
      <c r="D935" s="627"/>
      <c r="E935" s="210"/>
      <c r="F935" s="210"/>
      <c r="G935" s="210"/>
      <c r="H935" s="210"/>
      <c r="I935" s="684"/>
      <c r="J935" s="685"/>
      <c r="K935" s="685"/>
      <c r="L935" s="685"/>
      <c r="M935" s="686"/>
      <c r="N935" s="210"/>
      <c r="O935" s="210"/>
      <c r="P935" s="210"/>
      <c r="Q935" s="210"/>
      <c r="R935" s="210"/>
      <c r="S935" s="210"/>
      <c r="T935" s="210"/>
      <c r="U935" s="210"/>
      <c r="V935" s="210"/>
      <c r="W935" s="210"/>
      <c r="X935" s="210"/>
      <c r="Y935" s="210"/>
      <c r="Z935" s="210"/>
    </row>
    <row r="936" ht="12.75" customHeight="1">
      <c r="A936" s="625"/>
      <c r="B936" s="625"/>
      <c r="C936" s="625"/>
      <c r="D936" s="627"/>
      <c r="E936" s="210"/>
      <c r="F936" s="210"/>
      <c r="G936" s="210"/>
      <c r="H936" s="210"/>
      <c r="I936" s="684"/>
      <c r="J936" s="685"/>
      <c r="K936" s="685"/>
      <c r="L936" s="685"/>
      <c r="M936" s="686"/>
      <c r="N936" s="210"/>
      <c r="O936" s="210"/>
      <c r="P936" s="210"/>
      <c r="Q936" s="210"/>
      <c r="R936" s="210"/>
      <c r="S936" s="210"/>
      <c r="T936" s="210"/>
      <c r="U936" s="210"/>
      <c r="V936" s="210"/>
      <c r="W936" s="210"/>
      <c r="X936" s="210"/>
      <c r="Y936" s="210"/>
      <c r="Z936" s="210"/>
    </row>
    <row r="937" ht="12.75" customHeight="1">
      <c r="A937" s="625"/>
      <c r="B937" s="625"/>
      <c r="C937" s="625"/>
      <c r="D937" s="627"/>
      <c r="E937" s="210"/>
      <c r="F937" s="210"/>
      <c r="G937" s="210"/>
      <c r="H937" s="210"/>
      <c r="I937" s="684"/>
      <c r="J937" s="685"/>
      <c r="K937" s="685"/>
      <c r="L937" s="685"/>
      <c r="M937" s="686"/>
      <c r="N937" s="210"/>
      <c r="O937" s="210"/>
      <c r="P937" s="210"/>
      <c r="Q937" s="210"/>
      <c r="R937" s="210"/>
      <c r="S937" s="210"/>
      <c r="T937" s="210"/>
      <c r="U937" s="210"/>
      <c r="V937" s="210"/>
      <c r="W937" s="210"/>
      <c r="X937" s="210"/>
      <c r="Y937" s="210"/>
      <c r="Z937" s="210"/>
    </row>
    <row r="938" ht="12.75" customHeight="1">
      <c r="A938" s="625"/>
      <c r="B938" s="625"/>
      <c r="C938" s="625"/>
      <c r="D938" s="627"/>
      <c r="E938" s="210"/>
      <c r="F938" s="210"/>
      <c r="G938" s="210"/>
      <c r="H938" s="210"/>
      <c r="I938" s="684"/>
      <c r="J938" s="685"/>
      <c r="K938" s="685"/>
      <c r="L938" s="685"/>
      <c r="M938" s="686"/>
      <c r="N938" s="210"/>
      <c r="O938" s="210"/>
      <c r="P938" s="210"/>
      <c r="Q938" s="210"/>
      <c r="R938" s="210"/>
      <c r="S938" s="210"/>
      <c r="T938" s="210"/>
      <c r="U938" s="210"/>
      <c r="V938" s="210"/>
      <c r="W938" s="210"/>
      <c r="X938" s="210"/>
      <c r="Y938" s="210"/>
      <c r="Z938" s="210"/>
    </row>
    <row r="939" ht="12.75" customHeight="1">
      <c r="A939" s="625"/>
      <c r="B939" s="625"/>
      <c r="C939" s="625"/>
      <c r="D939" s="627"/>
      <c r="E939" s="210"/>
      <c r="F939" s="210"/>
      <c r="G939" s="210"/>
      <c r="H939" s="210"/>
      <c r="I939" s="684"/>
      <c r="J939" s="685"/>
      <c r="K939" s="685"/>
      <c r="L939" s="685"/>
      <c r="M939" s="686"/>
      <c r="N939" s="210"/>
      <c r="O939" s="210"/>
      <c r="P939" s="210"/>
      <c r="Q939" s="210"/>
      <c r="R939" s="210"/>
      <c r="S939" s="210"/>
      <c r="T939" s="210"/>
      <c r="U939" s="210"/>
      <c r="V939" s="210"/>
      <c r="W939" s="210"/>
      <c r="X939" s="210"/>
      <c r="Y939" s="210"/>
      <c r="Z939" s="210"/>
    </row>
    <row r="940" ht="12.75" customHeight="1">
      <c r="A940" s="625"/>
      <c r="B940" s="625"/>
      <c r="C940" s="625"/>
      <c r="D940" s="627"/>
      <c r="E940" s="210"/>
      <c r="F940" s="210"/>
      <c r="G940" s="210"/>
      <c r="H940" s="210"/>
      <c r="I940" s="684"/>
      <c r="J940" s="685"/>
      <c r="K940" s="685"/>
      <c r="L940" s="685"/>
      <c r="M940" s="686"/>
      <c r="N940" s="210"/>
      <c r="O940" s="210"/>
      <c r="P940" s="210"/>
      <c r="Q940" s="210"/>
      <c r="R940" s="210"/>
      <c r="S940" s="210"/>
      <c r="T940" s="210"/>
      <c r="U940" s="210"/>
      <c r="V940" s="210"/>
      <c r="W940" s="210"/>
      <c r="X940" s="210"/>
      <c r="Y940" s="210"/>
      <c r="Z940" s="210"/>
    </row>
    <row r="941" ht="12.75" customHeight="1">
      <c r="A941" s="625"/>
      <c r="B941" s="625"/>
      <c r="C941" s="625"/>
      <c r="D941" s="627"/>
      <c r="E941" s="210"/>
      <c r="F941" s="210"/>
      <c r="G941" s="210"/>
      <c r="H941" s="210"/>
      <c r="I941" s="684"/>
      <c r="J941" s="685"/>
      <c r="K941" s="685"/>
      <c r="L941" s="685"/>
      <c r="M941" s="686"/>
      <c r="N941" s="210"/>
      <c r="O941" s="210"/>
      <c r="P941" s="210"/>
      <c r="Q941" s="210"/>
      <c r="R941" s="210"/>
      <c r="S941" s="210"/>
      <c r="T941" s="210"/>
      <c r="U941" s="210"/>
      <c r="V941" s="210"/>
      <c r="W941" s="210"/>
      <c r="X941" s="210"/>
      <c r="Y941" s="210"/>
      <c r="Z941" s="210"/>
    </row>
    <row r="942" ht="12.75" customHeight="1">
      <c r="A942" s="625"/>
      <c r="B942" s="625"/>
      <c r="C942" s="625"/>
      <c r="D942" s="627"/>
      <c r="E942" s="210"/>
      <c r="F942" s="210"/>
      <c r="G942" s="210"/>
      <c r="H942" s="210"/>
      <c r="I942" s="684"/>
      <c r="J942" s="685"/>
      <c r="K942" s="685"/>
      <c r="L942" s="685"/>
      <c r="M942" s="686"/>
      <c r="N942" s="210"/>
      <c r="O942" s="210"/>
      <c r="P942" s="210"/>
      <c r="Q942" s="210"/>
      <c r="R942" s="210"/>
      <c r="S942" s="210"/>
      <c r="T942" s="210"/>
      <c r="U942" s="210"/>
      <c r="V942" s="210"/>
      <c r="W942" s="210"/>
      <c r="X942" s="210"/>
      <c r="Y942" s="210"/>
      <c r="Z942" s="210"/>
    </row>
    <row r="943" ht="12.75" customHeight="1">
      <c r="A943" s="625"/>
      <c r="B943" s="625"/>
      <c r="C943" s="625"/>
      <c r="D943" s="627"/>
      <c r="E943" s="210"/>
      <c r="F943" s="210"/>
      <c r="G943" s="210"/>
      <c r="H943" s="210"/>
      <c r="I943" s="684"/>
      <c r="J943" s="685"/>
      <c r="K943" s="685"/>
      <c r="L943" s="685"/>
      <c r="M943" s="686"/>
      <c r="N943" s="210"/>
      <c r="O943" s="210"/>
      <c r="P943" s="210"/>
      <c r="Q943" s="210"/>
      <c r="R943" s="210"/>
      <c r="S943" s="210"/>
      <c r="T943" s="210"/>
      <c r="U943" s="210"/>
      <c r="V943" s="210"/>
      <c r="W943" s="210"/>
      <c r="X943" s="210"/>
      <c r="Y943" s="210"/>
      <c r="Z943" s="210"/>
    </row>
    <row r="944" ht="12.75" customHeight="1">
      <c r="A944" s="625"/>
      <c r="B944" s="625"/>
      <c r="C944" s="625"/>
      <c r="D944" s="627"/>
      <c r="E944" s="210"/>
      <c r="F944" s="210"/>
      <c r="G944" s="210"/>
      <c r="H944" s="210"/>
      <c r="I944" s="684"/>
      <c r="J944" s="685"/>
      <c r="K944" s="685"/>
      <c r="L944" s="685"/>
      <c r="M944" s="686"/>
      <c r="N944" s="210"/>
      <c r="O944" s="210"/>
      <c r="P944" s="210"/>
      <c r="Q944" s="210"/>
      <c r="R944" s="210"/>
      <c r="S944" s="210"/>
      <c r="T944" s="210"/>
      <c r="U944" s="210"/>
      <c r="V944" s="210"/>
      <c r="W944" s="210"/>
      <c r="X944" s="210"/>
      <c r="Y944" s="210"/>
      <c r="Z944" s="210"/>
    </row>
    <row r="945" ht="12.75" customHeight="1">
      <c r="A945" s="625"/>
      <c r="B945" s="625"/>
      <c r="C945" s="625"/>
      <c r="D945" s="627"/>
      <c r="E945" s="210"/>
      <c r="F945" s="210"/>
      <c r="G945" s="210"/>
      <c r="H945" s="210"/>
      <c r="I945" s="684"/>
      <c r="J945" s="685"/>
      <c r="K945" s="685"/>
      <c r="L945" s="685"/>
      <c r="M945" s="686"/>
      <c r="N945" s="210"/>
      <c r="O945" s="210"/>
      <c r="P945" s="210"/>
      <c r="Q945" s="210"/>
      <c r="R945" s="210"/>
      <c r="S945" s="210"/>
      <c r="T945" s="210"/>
      <c r="U945" s="210"/>
      <c r="V945" s="210"/>
      <c r="W945" s="210"/>
      <c r="X945" s="210"/>
      <c r="Y945" s="210"/>
      <c r="Z945" s="210"/>
    </row>
    <row r="946" ht="12.75" customHeight="1">
      <c r="A946" s="625"/>
      <c r="B946" s="625"/>
      <c r="C946" s="625"/>
      <c r="D946" s="627"/>
      <c r="E946" s="210"/>
      <c r="F946" s="210"/>
      <c r="G946" s="210"/>
      <c r="H946" s="210"/>
      <c r="I946" s="684"/>
      <c r="J946" s="685"/>
      <c r="K946" s="685"/>
      <c r="L946" s="685"/>
      <c r="M946" s="686"/>
      <c r="N946" s="210"/>
      <c r="O946" s="210"/>
      <c r="P946" s="210"/>
      <c r="Q946" s="210"/>
      <c r="R946" s="210"/>
      <c r="S946" s="210"/>
      <c r="T946" s="210"/>
      <c r="U946" s="210"/>
      <c r="V946" s="210"/>
      <c r="W946" s="210"/>
      <c r="X946" s="210"/>
      <c r="Y946" s="210"/>
      <c r="Z946" s="210"/>
    </row>
    <row r="947" ht="12.75" customHeight="1">
      <c r="A947" s="625"/>
      <c r="B947" s="625"/>
      <c r="C947" s="625"/>
      <c r="D947" s="627"/>
      <c r="E947" s="210"/>
      <c r="F947" s="210"/>
      <c r="G947" s="210"/>
      <c r="H947" s="210"/>
      <c r="I947" s="684"/>
      <c r="J947" s="685"/>
      <c r="K947" s="685"/>
      <c r="L947" s="685"/>
      <c r="M947" s="686"/>
      <c r="N947" s="210"/>
      <c r="O947" s="210"/>
      <c r="P947" s="210"/>
      <c r="Q947" s="210"/>
      <c r="R947" s="210"/>
      <c r="S947" s="210"/>
      <c r="T947" s="210"/>
      <c r="U947" s="210"/>
      <c r="V947" s="210"/>
      <c r="W947" s="210"/>
      <c r="X947" s="210"/>
      <c r="Y947" s="210"/>
      <c r="Z947" s="210"/>
    </row>
    <row r="948" ht="12.75" customHeight="1">
      <c r="A948" s="625"/>
      <c r="B948" s="625"/>
      <c r="C948" s="625"/>
      <c r="D948" s="627"/>
      <c r="E948" s="210"/>
      <c r="F948" s="210"/>
      <c r="G948" s="210"/>
      <c r="H948" s="210"/>
      <c r="I948" s="684"/>
      <c r="J948" s="685"/>
      <c r="K948" s="685"/>
      <c r="L948" s="685"/>
      <c r="M948" s="686"/>
      <c r="N948" s="210"/>
      <c r="O948" s="210"/>
      <c r="P948" s="210"/>
      <c r="Q948" s="210"/>
      <c r="R948" s="210"/>
      <c r="S948" s="210"/>
      <c r="T948" s="210"/>
      <c r="U948" s="210"/>
      <c r="V948" s="210"/>
      <c r="W948" s="210"/>
      <c r="X948" s="210"/>
      <c r="Y948" s="210"/>
      <c r="Z948" s="210"/>
    </row>
    <row r="949" ht="12.75" customHeight="1">
      <c r="A949" s="625"/>
      <c r="B949" s="625"/>
      <c r="C949" s="625"/>
      <c r="D949" s="627"/>
      <c r="E949" s="210"/>
      <c r="F949" s="210"/>
      <c r="G949" s="210"/>
      <c r="H949" s="210"/>
      <c r="I949" s="684"/>
      <c r="J949" s="685"/>
      <c r="K949" s="685"/>
      <c r="L949" s="685"/>
      <c r="M949" s="686"/>
      <c r="N949" s="210"/>
      <c r="O949" s="210"/>
      <c r="P949" s="210"/>
      <c r="Q949" s="210"/>
      <c r="R949" s="210"/>
      <c r="S949" s="210"/>
      <c r="T949" s="210"/>
      <c r="U949" s="210"/>
      <c r="V949" s="210"/>
      <c r="W949" s="210"/>
      <c r="X949" s="210"/>
      <c r="Y949" s="210"/>
      <c r="Z949" s="210"/>
    </row>
    <row r="950" ht="12.75" customHeight="1">
      <c r="A950" s="625"/>
      <c r="B950" s="625"/>
      <c r="C950" s="625"/>
      <c r="D950" s="627"/>
      <c r="E950" s="210"/>
      <c r="F950" s="210"/>
      <c r="G950" s="210"/>
      <c r="H950" s="210"/>
      <c r="I950" s="684"/>
      <c r="J950" s="685"/>
      <c r="K950" s="685"/>
      <c r="L950" s="685"/>
      <c r="M950" s="686"/>
      <c r="N950" s="210"/>
      <c r="O950" s="210"/>
      <c r="P950" s="210"/>
      <c r="Q950" s="210"/>
      <c r="R950" s="210"/>
      <c r="S950" s="210"/>
      <c r="T950" s="210"/>
      <c r="U950" s="210"/>
      <c r="V950" s="210"/>
      <c r="W950" s="210"/>
      <c r="X950" s="210"/>
      <c r="Y950" s="210"/>
      <c r="Z950" s="210"/>
    </row>
    <row r="951" ht="12.75" customHeight="1">
      <c r="A951" s="625"/>
      <c r="B951" s="625"/>
      <c r="C951" s="625"/>
      <c r="D951" s="627"/>
      <c r="E951" s="210"/>
      <c r="F951" s="210"/>
      <c r="G951" s="210"/>
      <c r="H951" s="210"/>
      <c r="I951" s="684"/>
      <c r="J951" s="685"/>
      <c r="K951" s="685"/>
      <c r="L951" s="685"/>
      <c r="M951" s="686"/>
      <c r="N951" s="210"/>
      <c r="O951" s="210"/>
      <c r="P951" s="210"/>
      <c r="Q951" s="210"/>
      <c r="R951" s="210"/>
      <c r="S951" s="210"/>
      <c r="T951" s="210"/>
      <c r="U951" s="210"/>
      <c r="V951" s="210"/>
      <c r="W951" s="210"/>
      <c r="X951" s="210"/>
      <c r="Y951" s="210"/>
      <c r="Z951" s="210"/>
    </row>
    <row r="952" ht="12.75" customHeight="1">
      <c r="A952" s="625"/>
      <c r="B952" s="625"/>
      <c r="C952" s="625"/>
      <c r="D952" s="627"/>
      <c r="E952" s="210"/>
      <c r="F952" s="210"/>
      <c r="G952" s="210"/>
      <c r="H952" s="210"/>
      <c r="I952" s="684"/>
      <c r="J952" s="685"/>
      <c r="K952" s="685"/>
      <c r="L952" s="685"/>
      <c r="M952" s="686"/>
      <c r="N952" s="210"/>
      <c r="O952" s="210"/>
      <c r="P952" s="210"/>
      <c r="Q952" s="210"/>
      <c r="R952" s="210"/>
      <c r="S952" s="210"/>
      <c r="T952" s="210"/>
      <c r="U952" s="210"/>
      <c r="V952" s="210"/>
      <c r="W952" s="210"/>
      <c r="X952" s="210"/>
      <c r="Y952" s="210"/>
      <c r="Z952" s="210"/>
    </row>
    <row r="953" ht="12.75" customHeight="1">
      <c r="A953" s="625"/>
      <c r="B953" s="625"/>
      <c r="C953" s="625"/>
      <c r="D953" s="627"/>
      <c r="E953" s="210"/>
      <c r="F953" s="210"/>
      <c r="G953" s="210"/>
      <c r="H953" s="210"/>
      <c r="I953" s="684"/>
      <c r="J953" s="685"/>
      <c r="K953" s="685"/>
      <c r="L953" s="685"/>
      <c r="M953" s="686"/>
      <c r="N953" s="210"/>
      <c r="O953" s="210"/>
      <c r="P953" s="210"/>
      <c r="Q953" s="210"/>
      <c r="R953" s="210"/>
      <c r="S953" s="210"/>
      <c r="T953" s="210"/>
      <c r="U953" s="210"/>
      <c r="V953" s="210"/>
      <c r="W953" s="210"/>
      <c r="X953" s="210"/>
      <c r="Y953" s="210"/>
      <c r="Z953" s="210"/>
    </row>
    <row r="954" ht="12.75" customHeight="1">
      <c r="A954" s="625"/>
      <c r="B954" s="625"/>
      <c r="C954" s="625"/>
      <c r="D954" s="627"/>
      <c r="E954" s="210"/>
      <c r="F954" s="210"/>
      <c r="G954" s="210"/>
      <c r="H954" s="210"/>
      <c r="I954" s="684"/>
      <c r="J954" s="685"/>
      <c r="K954" s="685"/>
      <c r="L954" s="685"/>
      <c r="M954" s="686"/>
      <c r="N954" s="210"/>
      <c r="O954" s="210"/>
      <c r="P954" s="210"/>
      <c r="Q954" s="210"/>
      <c r="R954" s="210"/>
      <c r="S954" s="210"/>
      <c r="T954" s="210"/>
      <c r="U954" s="210"/>
      <c r="V954" s="210"/>
      <c r="W954" s="210"/>
      <c r="X954" s="210"/>
      <c r="Y954" s="210"/>
      <c r="Z954" s="210"/>
    </row>
    <row r="955" ht="12.75" customHeight="1">
      <c r="A955" s="625"/>
      <c r="B955" s="625"/>
      <c r="C955" s="625"/>
      <c r="D955" s="627"/>
      <c r="E955" s="210"/>
      <c r="F955" s="210"/>
      <c r="G955" s="210"/>
      <c r="H955" s="210"/>
      <c r="I955" s="684"/>
      <c r="J955" s="685"/>
      <c r="K955" s="685"/>
      <c r="L955" s="685"/>
      <c r="M955" s="686"/>
      <c r="N955" s="210"/>
      <c r="O955" s="210"/>
      <c r="P955" s="210"/>
      <c r="Q955" s="210"/>
      <c r="R955" s="210"/>
      <c r="S955" s="210"/>
      <c r="T955" s="210"/>
      <c r="U955" s="210"/>
      <c r="V955" s="210"/>
      <c r="W955" s="210"/>
      <c r="X955" s="210"/>
      <c r="Y955" s="210"/>
      <c r="Z955" s="210"/>
    </row>
    <row r="956" ht="12.75" customHeight="1">
      <c r="A956" s="625"/>
      <c r="B956" s="625"/>
      <c r="C956" s="625"/>
      <c r="D956" s="627"/>
      <c r="E956" s="210"/>
      <c r="F956" s="210"/>
      <c r="G956" s="210"/>
      <c r="H956" s="210"/>
      <c r="I956" s="684"/>
      <c r="J956" s="685"/>
      <c r="K956" s="685"/>
      <c r="L956" s="685"/>
      <c r="M956" s="686"/>
      <c r="N956" s="210"/>
      <c r="O956" s="210"/>
      <c r="P956" s="210"/>
      <c r="Q956" s="210"/>
      <c r="R956" s="210"/>
      <c r="S956" s="210"/>
      <c r="T956" s="210"/>
      <c r="U956" s="210"/>
      <c r="V956" s="210"/>
      <c r="W956" s="210"/>
      <c r="X956" s="210"/>
      <c r="Y956" s="210"/>
      <c r="Z956" s="210"/>
    </row>
    <row r="957" ht="12.75" customHeight="1">
      <c r="A957" s="625"/>
      <c r="B957" s="625"/>
      <c r="C957" s="625"/>
      <c r="D957" s="627"/>
      <c r="E957" s="210"/>
      <c r="F957" s="210"/>
      <c r="G957" s="210"/>
      <c r="H957" s="210"/>
      <c r="I957" s="684"/>
      <c r="J957" s="685"/>
      <c r="K957" s="685"/>
      <c r="L957" s="685"/>
      <c r="M957" s="686"/>
      <c r="N957" s="210"/>
      <c r="O957" s="210"/>
      <c r="P957" s="210"/>
      <c r="Q957" s="210"/>
      <c r="R957" s="210"/>
      <c r="S957" s="210"/>
      <c r="T957" s="210"/>
      <c r="U957" s="210"/>
      <c r="V957" s="210"/>
      <c r="W957" s="210"/>
      <c r="X957" s="210"/>
      <c r="Y957" s="210"/>
      <c r="Z957" s="210"/>
    </row>
    <row r="958" ht="12.75" customHeight="1">
      <c r="A958" s="625"/>
      <c r="B958" s="625"/>
      <c r="C958" s="625"/>
      <c r="D958" s="627"/>
      <c r="E958" s="210"/>
      <c r="F958" s="210"/>
      <c r="G958" s="210"/>
      <c r="H958" s="210"/>
      <c r="I958" s="684"/>
      <c r="J958" s="685"/>
      <c r="K958" s="685"/>
      <c r="L958" s="685"/>
      <c r="M958" s="686"/>
      <c r="N958" s="210"/>
      <c r="O958" s="210"/>
      <c r="P958" s="210"/>
      <c r="Q958" s="210"/>
      <c r="R958" s="210"/>
      <c r="S958" s="210"/>
      <c r="T958" s="210"/>
      <c r="U958" s="210"/>
      <c r="V958" s="210"/>
      <c r="W958" s="210"/>
      <c r="X958" s="210"/>
      <c r="Y958" s="210"/>
      <c r="Z958" s="210"/>
    </row>
    <row r="959" ht="12.75" customHeight="1">
      <c r="A959" s="625"/>
      <c r="B959" s="625"/>
      <c r="C959" s="625"/>
      <c r="D959" s="627"/>
      <c r="E959" s="210"/>
      <c r="F959" s="210"/>
      <c r="G959" s="210"/>
      <c r="H959" s="210"/>
      <c r="I959" s="684"/>
      <c r="J959" s="685"/>
      <c r="K959" s="685"/>
      <c r="L959" s="685"/>
      <c r="M959" s="686"/>
      <c r="N959" s="210"/>
      <c r="O959" s="210"/>
      <c r="P959" s="210"/>
      <c r="Q959" s="210"/>
      <c r="R959" s="210"/>
      <c r="S959" s="210"/>
      <c r="T959" s="210"/>
      <c r="U959" s="210"/>
      <c r="V959" s="210"/>
      <c r="W959" s="210"/>
      <c r="X959" s="210"/>
      <c r="Y959" s="210"/>
      <c r="Z959" s="210"/>
    </row>
    <row r="960" ht="12.75" customHeight="1">
      <c r="A960" s="625"/>
      <c r="B960" s="625"/>
      <c r="C960" s="625"/>
      <c r="D960" s="627"/>
      <c r="E960" s="210"/>
      <c r="F960" s="210"/>
      <c r="G960" s="210"/>
      <c r="H960" s="210"/>
      <c r="I960" s="684"/>
      <c r="J960" s="685"/>
      <c r="K960" s="685"/>
      <c r="L960" s="685"/>
      <c r="M960" s="686"/>
      <c r="N960" s="210"/>
      <c r="O960" s="210"/>
      <c r="P960" s="210"/>
      <c r="Q960" s="210"/>
      <c r="R960" s="210"/>
      <c r="S960" s="210"/>
      <c r="T960" s="210"/>
      <c r="U960" s="210"/>
      <c r="V960" s="210"/>
      <c r="W960" s="210"/>
      <c r="X960" s="210"/>
      <c r="Y960" s="210"/>
      <c r="Z960" s="210"/>
    </row>
    <row r="961" ht="12.75" customHeight="1">
      <c r="A961" s="625"/>
      <c r="B961" s="625"/>
      <c r="C961" s="625"/>
      <c r="D961" s="627"/>
      <c r="E961" s="210"/>
      <c r="F961" s="210"/>
      <c r="G961" s="210"/>
      <c r="H961" s="210"/>
      <c r="I961" s="684"/>
      <c r="J961" s="685"/>
      <c r="K961" s="685"/>
      <c r="L961" s="685"/>
      <c r="M961" s="686"/>
      <c r="N961" s="210"/>
      <c r="O961" s="210"/>
      <c r="P961" s="210"/>
      <c r="Q961" s="210"/>
      <c r="R961" s="210"/>
      <c r="S961" s="210"/>
      <c r="T961" s="210"/>
      <c r="U961" s="210"/>
      <c r="V961" s="210"/>
      <c r="W961" s="210"/>
      <c r="X961" s="210"/>
      <c r="Y961" s="210"/>
      <c r="Z961" s="210"/>
    </row>
    <row r="962" ht="12.75" customHeight="1">
      <c r="A962" s="625"/>
      <c r="B962" s="625"/>
      <c r="C962" s="625"/>
      <c r="D962" s="627"/>
      <c r="E962" s="210"/>
      <c r="F962" s="210"/>
      <c r="G962" s="210"/>
      <c r="H962" s="210"/>
      <c r="I962" s="684"/>
      <c r="J962" s="685"/>
      <c r="K962" s="685"/>
      <c r="L962" s="685"/>
      <c r="M962" s="686"/>
      <c r="N962" s="210"/>
      <c r="O962" s="210"/>
      <c r="P962" s="210"/>
      <c r="Q962" s="210"/>
      <c r="R962" s="210"/>
      <c r="S962" s="210"/>
      <c r="T962" s="210"/>
      <c r="U962" s="210"/>
      <c r="V962" s="210"/>
      <c r="W962" s="210"/>
      <c r="X962" s="210"/>
      <c r="Y962" s="210"/>
      <c r="Z962" s="210"/>
    </row>
    <row r="963" ht="12.75" customHeight="1">
      <c r="A963" s="625"/>
      <c r="B963" s="625"/>
      <c r="C963" s="625"/>
      <c r="D963" s="627"/>
      <c r="E963" s="210"/>
      <c r="F963" s="210"/>
      <c r="G963" s="210"/>
      <c r="H963" s="210"/>
      <c r="I963" s="684"/>
      <c r="J963" s="685"/>
      <c r="K963" s="685"/>
      <c r="L963" s="685"/>
      <c r="M963" s="686"/>
      <c r="N963" s="210"/>
      <c r="O963" s="210"/>
      <c r="P963" s="210"/>
      <c r="Q963" s="210"/>
      <c r="R963" s="210"/>
      <c r="S963" s="210"/>
      <c r="T963" s="210"/>
      <c r="U963" s="210"/>
      <c r="V963" s="210"/>
      <c r="W963" s="210"/>
      <c r="X963" s="210"/>
      <c r="Y963" s="210"/>
      <c r="Z963" s="210"/>
    </row>
    <row r="964" ht="12.75" customHeight="1">
      <c r="A964" s="625"/>
      <c r="B964" s="625"/>
      <c r="C964" s="625"/>
      <c r="D964" s="627"/>
      <c r="E964" s="210"/>
      <c r="F964" s="210"/>
      <c r="G964" s="210"/>
      <c r="H964" s="210"/>
      <c r="I964" s="684"/>
      <c r="J964" s="685"/>
      <c r="K964" s="685"/>
      <c r="L964" s="685"/>
      <c r="M964" s="686"/>
      <c r="N964" s="210"/>
      <c r="O964" s="210"/>
      <c r="P964" s="210"/>
      <c r="Q964" s="210"/>
      <c r="R964" s="210"/>
      <c r="S964" s="210"/>
      <c r="T964" s="210"/>
      <c r="U964" s="210"/>
      <c r="V964" s="210"/>
      <c r="W964" s="210"/>
      <c r="X964" s="210"/>
      <c r="Y964" s="210"/>
      <c r="Z964" s="210"/>
    </row>
    <row r="965" ht="12.75" customHeight="1">
      <c r="A965" s="625"/>
      <c r="B965" s="625"/>
      <c r="C965" s="625"/>
      <c r="D965" s="627"/>
      <c r="E965" s="210"/>
      <c r="F965" s="210"/>
      <c r="G965" s="210"/>
      <c r="H965" s="210"/>
      <c r="I965" s="684"/>
      <c r="J965" s="685"/>
      <c r="K965" s="685"/>
      <c r="L965" s="685"/>
      <c r="M965" s="686"/>
      <c r="N965" s="210"/>
      <c r="O965" s="210"/>
      <c r="P965" s="210"/>
      <c r="Q965" s="210"/>
      <c r="R965" s="210"/>
      <c r="S965" s="210"/>
      <c r="T965" s="210"/>
      <c r="U965" s="210"/>
      <c r="V965" s="210"/>
      <c r="W965" s="210"/>
      <c r="X965" s="210"/>
      <c r="Y965" s="210"/>
      <c r="Z965" s="210"/>
    </row>
    <row r="966" ht="12.75" customHeight="1">
      <c r="A966" s="625"/>
      <c r="B966" s="625"/>
      <c r="C966" s="625"/>
      <c r="D966" s="627"/>
      <c r="E966" s="210"/>
      <c r="F966" s="210"/>
      <c r="G966" s="210"/>
      <c r="H966" s="210"/>
      <c r="I966" s="684"/>
      <c r="J966" s="685"/>
      <c r="K966" s="685"/>
      <c r="L966" s="685"/>
      <c r="M966" s="686"/>
      <c r="N966" s="210"/>
      <c r="O966" s="210"/>
      <c r="P966" s="210"/>
      <c r="Q966" s="210"/>
      <c r="R966" s="210"/>
      <c r="S966" s="210"/>
      <c r="T966" s="210"/>
      <c r="U966" s="210"/>
      <c r="V966" s="210"/>
      <c r="W966" s="210"/>
      <c r="X966" s="210"/>
      <c r="Y966" s="210"/>
      <c r="Z966" s="210"/>
    </row>
    <row r="967" ht="12.75" customHeight="1">
      <c r="A967" s="625"/>
      <c r="B967" s="625"/>
      <c r="C967" s="625"/>
      <c r="D967" s="627"/>
      <c r="E967" s="210"/>
      <c r="F967" s="210"/>
      <c r="G967" s="210"/>
      <c r="H967" s="210"/>
      <c r="I967" s="684"/>
      <c r="J967" s="685"/>
      <c r="K967" s="685"/>
      <c r="L967" s="685"/>
      <c r="M967" s="686"/>
      <c r="N967" s="210"/>
      <c r="O967" s="210"/>
      <c r="P967" s="210"/>
      <c r="Q967" s="210"/>
      <c r="R967" s="210"/>
      <c r="S967" s="210"/>
      <c r="T967" s="210"/>
      <c r="U967" s="210"/>
      <c r="V967" s="210"/>
      <c r="W967" s="210"/>
      <c r="X967" s="210"/>
      <c r="Y967" s="210"/>
      <c r="Z967" s="210"/>
    </row>
    <row r="968" ht="12.75" customHeight="1">
      <c r="A968" s="625"/>
      <c r="B968" s="625"/>
      <c r="C968" s="625"/>
      <c r="D968" s="627"/>
      <c r="E968" s="210"/>
      <c r="F968" s="210"/>
      <c r="G968" s="210"/>
      <c r="H968" s="210"/>
      <c r="I968" s="684"/>
      <c r="J968" s="685"/>
      <c r="K968" s="685"/>
      <c r="L968" s="685"/>
      <c r="M968" s="686"/>
      <c r="N968" s="210"/>
      <c r="O968" s="210"/>
      <c r="P968" s="210"/>
      <c r="Q968" s="210"/>
      <c r="R968" s="210"/>
      <c r="S968" s="210"/>
      <c r="T968" s="210"/>
      <c r="U968" s="210"/>
      <c r="V968" s="210"/>
      <c r="W968" s="210"/>
      <c r="X968" s="210"/>
      <c r="Y968" s="210"/>
      <c r="Z968" s="210"/>
    </row>
    <row r="969" ht="12.75" customHeight="1">
      <c r="A969" s="625"/>
      <c r="B969" s="625"/>
      <c r="C969" s="625"/>
      <c r="D969" s="627"/>
      <c r="E969" s="210"/>
      <c r="F969" s="210"/>
      <c r="G969" s="210"/>
      <c r="H969" s="210"/>
      <c r="I969" s="684"/>
      <c r="J969" s="685"/>
      <c r="K969" s="685"/>
      <c r="L969" s="685"/>
      <c r="M969" s="686"/>
      <c r="N969" s="210"/>
      <c r="O969" s="210"/>
      <c r="P969" s="210"/>
      <c r="Q969" s="210"/>
      <c r="R969" s="210"/>
      <c r="S969" s="210"/>
      <c r="T969" s="210"/>
      <c r="U969" s="210"/>
      <c r="V969" s="210"/>
      <c r="W969" s="210"/>
      <c r="X969" s="210"/>
      <c r="Y969" s="210"/>
      <c r="Z969" s="210"/>
    </row>
    <row r="970" ht="12.75" customHeight="1">
      <c r="A970" s="625"/>
      <c r="B970" s="625"/>
      <c r="C970" s="625"/>
      <c r="D970" s="627"/>
      <c r="E970" s="210"/>
      <c r="F970" s="210"/>
      <c r="G970" s="210"/>
      <c r="H970" s="210"/>
      <c r="I970" s="684"/>
      <c r="J970" s="685"/>
      <c r="K970" s="685"/>
      <c r="L970" s="685"/>
      <c r="M970" s="686"/>
      <c r="N970" s="210"/>
      <c r="O970" s="210"/>
      <c r="P970" s="210"/>
      <c r="Q970" s="210"/>
      <c r="R970" s="210"/>
      <c r="S970" s="210"/>
      <c r="T970" s="210"/>
      <c r="U970" s="210"/>
      <c r="V970" s="210"/>
      <c r="W970" s="210"/>
      <c r="X970" s="210"/>
      <c r="Y970" s="210"/>
      <c r="Z970" s="210"/>
    </row>
    <row r="971" ht="12.75" customHeight="1">
      <c r="A971" s="625"/>
      <c r="B971" s="625"/>
      <c r="C971" s="625"/>
      <c r="D971" s="627"/>
      <c r="E971" s="210"/>
      <c r="F971" s="210"/>
      <c r="G971" s="210"/>
      <c r="H971" s="210"/>
      <c r="I971" s="684"/>
      <c r="J971" s="685"/>
      <c r="K971" s="685"/>
      <c r="L971" s="685"/>
      <c r="M971" s="686"/>
      <c r="N971" s="210"/>
      <c r="O971" s="210"/>
      <c r="P971" s="210"/>
      <c r="Q971" s="210"/>
      <c r="R971" s="210"/>
      <c r="S971" s="210"/>
      <c r="T971" s="210"/>
      <c r="U971" s="210"/>
      <c r="V971" s="210"/>
      <c r="W971" s="210"/>
      <c r="X971" s="210"/>
      <c r="Y971" s="210"/>
      <c r="Z971" s="210"/>
    </row>
    <row r="972" ht="12.75" customHeight="1">
      <c r="A972" s="625"/>
      <c r="B972" s="625"/>
      <c r="C972" s="625"/>
      <c r="D972" s="627"/>
      <c r="E972" s="210"/>
      <c r="F972" s="210"/>
      <c r="G972" s="210"/>
      <c r="H972" s="210"/>
      <c r="I972" s="684"/>
      <c r="J972" s="685"/>
      <c r="K972" s="685"/>
      <c r="L972" s="685"/>
      <c r="M972" s="686"/>
      <c r="N972" s="210"/>
      <c r="O972" s="210"/>
      <c r="P972" s="210"/>
      <c r="Q972" s="210"/>
      <c r="R972" s="210"/>
      <c r="S972" s="210"/>
      <c r="T972" s="210"/>
      <c r="U972" s="210"/>
      <c r="V972" s="210"/>
      <c r="W972" s="210"/>
      <c r="X972" s="210"/>
      <c r="Y972" s="210"/>
      <c r="Z972" s="210"/>
    </row>
    <row r="973" ht="12.75" customHeight="1">
      <c r="A973" s="625"/>
      <c r="B973" s="625"/>
      <c r="C973" s="625"/>
      <c r="D973" s="627"/>
      <c r="E973" s="210"/>
      <c r="F973" s="210"/>
      <c r="G973" s="210"/>
      <c r="H973" s="210"/>
      <c r="I973" s="684"/>
      <c r="J973" s="685"/>
      <c r="K973" s="685"/>
      <c r="L973" s="685"/>
      <c r="M973" s="686"/>
      <c r="N973" s="210"/>
      <c r="O973" s="210"/>
      <c r="P973" s="210"/>
      <c r="Q973" s="210"/>
      <c r="R973" s="210"/>
      <c r="S973" s="210"/>
      <c r="T973" s="210"/>
      <c r="U973" s="210"/>
      <c r="V973" s="210"/>
      <c r="W973" s="210"/>
      <c r="X973" s="210"/>
      <c r="Y973" s="210"/>
      <c r="Z973" s="210"/>
    </row>
    <row r="974" ht="12.75" customHeight="1">
      <c r="A974" s="625"/>
      <c r="B974" s="625"/>
      <c r="C974" s="625"/>
      <c r="D974" s="627"/>
      <c r="E974" s="210"/>
      <c r="F974" s="210"/>
      <c r="G974" s="210"/>
      <c r="H974" s="210"/>
      <c r="I974" s="684"/>
      <c r="J974" s="685"/>
      <c r="K974" s="685"/>
      <c r="L974" s="685"/>
      <c r="M974" s="686"/>
      <c r="N974" s="210"/>
      <c r="O974" s="210"/>
      <c r="P974" s="210"/>
      <c r="Q974" s="210"/>
      <c r="R974" s="210"/>
      <c r="S974" s="210"/>
      <c r="T974" s="210"/>
      <c r="U974" s="210"/>
      <c r="V974" s="210"/>
      <c r="W974" s="210"/>
      <c r="X974" s="210"/>
      <c r="Y974" s="210"/>
      <c r="Z974" s="210"/>
    </row>
    <row r="975" ht="12.75" customHeight="1">
      <c r="A975" s="625"/>
      <c r="B975" s="625"/>
      <c r="C975" s="625"/>
      <c r="D975" s="627"/>
      <c r="E975" s="210"/>
      <c r="F975" s="210"/>
      <c r="G975" s="210"/>
      <c r="H975" s="210"/>
      <c r="I975" s="684"/>
      <c r="J975" s="685"/>
      <c r="K975" s="685"/>
      <c r="L975" s="685"/>
      <c r="M975" s="686"/>
      <c r="N975" s="210"/>
      <c r="O975" s="210"/>
      <c r="P975" s="210"/>
      <c r="Q975" s="210"/>
      <c r="R975" s="210"/>
      <c r="S975" s="210"/>
      <c r="T975" s="210"/>
      <c r="U975" s="210"/>
      <c r="V975" s="210"/>
      <c r="W975" s="210"/>
      <c r="X975" s="210"/>
      <c r="Y975" s="210"/>
      <c r="Z975" s="210"/>
    </row>
    <row r="976" ht="12.75" customHeight="1">
      <c r="A976" s="625"/>
      <c r="B976" s="625"/>
      <c r="C976" s="625"/>
      <c r="D976" s="627"/>
      <c r="E976" s="210"/>
      <c r="F976" s="210"/>
      <c r="G976" s="210"/>
      <c r="H976" s="210"/>
      <c r="I976" s="684"/>
      <c r="J976" s="685"/>
      <c r="K976" s="685"/>
      <c r="L976" s="685"/>
      <c r="M976" s="686"/>
      <c r="N976" s="210"/>
      <c r="O976" s="210"/>
      <c r="P976" s="210"/>
      <c r="Q976" s="210"/>
      <c r="R976" s="210"/>
      <c r="S976" s="210"/>
      <c r="T976" s="210"/>
      <c r="U976" s="210"/>
      <c r="V976" s="210"/>
      <c r="W976" s="210"/>
      <c r="X976" s="210"/>
      <c r="Y976" s="210"/>
      <c r="Z976" s="210"/>
    </row>
    <row r="977" ht="12.75" customHeight="1">
      <c r="A977" s="625"/>
      <c r="B977" s="625"/>
      <c r="C977" s="625"/>
      <c r="D977" s="627"/>
      <c r="E977" s="210"/>
      <c r="F977" s="210"/>
      <c r="G977" s="210"/>
      <c r="H977" s="210"/>
      <c r="I977" s="684"/>
      <c r="J977" s="685"/>
      <c r="K977" s="685"/>
      <c r="L977" s="685"/>
      <c r="M977" s="686"/>
      <c r="N977" s="210"/>
      <c r="O977" s="210"/>
      <c r="P977" s="210"/>
      <c r="Q977" s="210"/>
      <c r="R977" s="210"/>
      <c r="S977" s="210"/>
      <c r="T977" s="210"/>
      <c r="U977" s="210"/>
      <c r="V977" s="210"/>
      <c r="W977" s="210"/>
      <c r="X977" s="210"/>
      <c r="Y977" s="210"/>
      <c r="Z977" s="210"/>
    </row>
    <row r="978" ht="12.75" customHeight="1">
      <c r="A978" s="625"/>
      <c r="B978" s="625"/>
      <c r="C978" s="625"/>
      <c r="D978" s="627"/>
      <c r="E978" s="210"/>
      <c r="F978" s="210"/>
      <c r="G978" s="210"/>
      <c r="H978" s="210"/>
      <c r="I978" s="684"/>
      <c r="J978" s="685"/>
      <c r="K978" s="685"/>
      <c r="L978" s="685"/>
      <c r="M978" s="686"/>
      <c r="N978" s="210"/>
      <c r="O978" s="210"/>
      <c r="P978" s="210"/>
      <c r="Q978" s="210"/>
      <c r="R978" s="210"/>
      <c r="S978" s="210"/>
      <c r="T978" s="210"/>
      <c r="U978" s="210"/>
      <c r="V978" s="210"/>
      <c r="W978" s="210"/>
      <c r="X978" s="210"/>
      <c r="Y978" s="210"/>
      <c r="Z978" s="210"/>
    </row>
    <row r="979" ht="12.75" customHeight="1">
      <c r="A979" s="625"/>
      <c r="B979" s="625"/>
      <c r="C979" s="625"/>
      <c r="D979" s="627"/>
      <c r="E979" s="210"/>
      <c r="F979" s="210"/>
      <c r="G979" s="210"/>
      <c r="H979" s="210"/>
      <c r="I979" s="684"/>
      <c r="J979" s="685"/>
      <c r="K979" s="685"/>
      <c r="L979" s="685"/>
      <c r="M979" s="686"/>
      <c r="N979" s="210"/>
      <c r="O979" s="210"/>
      <c r="P979" s="210"/>
      <c r="Q979" s="210"/>
      <c r="R979" s="210"/>
      <c r="S979" s="210"/>
      <c r="T979" s="210"/>
      <c r="U979" s="210"/>
      <c r="V979" s="210"/>
      <c r="W979" s="210"/>
      <c r="X979" s="210"/>
      <c r="Y979" s="210"/>
      <c r="Z979" s="210"/>
    </row>
    <row r="980" ht="12.75" customHeight="1">
      <c r="A980" s="625"/>
      <c r="B980" s="625"/>
      <c r="C980" s="625"/>
      <c r="D980" s="627"/>
      <c r="E980" s="210"/>
      <c r="F980" s="210"/>
      <c r="G980" s="210"/>
      <c r="H980" s="210"/>
      <c r="I980" s="684"/>
      <c r="J980" s="685"/>
      <c r="K980" s="685"/>
      <c r="L980" s="685"/>
      <c r="M980" s="686"/>
      <c r="N980" s="210"/>
      <c r="O980" s="210"/>
      <c r="P980" s="210"/>
      <c r="Q980" s="210"/>
      <c r="R980" s="210"/>
      <c r="S980" s="210"/>
      <c r="T980" s="210"/>
      <c r="U980" s="210"/>
      <c r="V980" s="210"/>
      <c r="W980" s="210"/>
      <c r="X980" s="210"/>
      <c r="Y980" s="210"/>
      <c r="Z980" s="210"/>
    </row>
    <row r="981" ht="12.75" customHeight="1">
      <c r="A981" s="625"/>
      <c r="B981" s="625"/>
      <c r="C981" s="625"/>
      <c r="D981" s="627"/>
      <c r="E981" s="210"/>
      <c r="F981" s="210"/>
      <c r="G981" s="210"/>
      <c r="H981" s="210"/>
      <c r="I981" s="684"/>
      <c r="J981" s="685"/>
      <c r="K981" s="685"/>
      <c r="L981" s="685"/>
      <c r="M981" s="686"/>
      <c r="N981" s="210"/>
      <c r="O981" s="210"/>
      <c r="P981" s="210"/>
      <c r="Q981" s="210"/>
      <c r="R981" s="210"/>
      <c r="S981" s="210"/>
      <c r="T981" s="210"/>
      <c r="U981" s="210"/>
      <c r="V981" s="210"/>
      <c r="W981" s="210"/>
      <c r="X981" s="210"/>
      <c r="Y981" s="210"/>
      <c r="Z981" s="210"/>
    </row>
    <row r="982" ht="12.75" customHeight="1">
      <c r="A982" s="625"/>
      <c r="B982" s="625"/>
      <c r="C982" s="625"/>
      <c r="D982" s="627"/>
      <c r="E982" s="210"/>
      <c r="F982" s="210"/>
      <c r="G982" s="210"/>
      <c r="H982" s="210"/>
      <c r="I982" s="684"/>
      <c r="J982" s="685"/>
      <c r="K982" s="685"/>
      <c r="L982" s="685"/>
      <c r="M982" s="686"/>
      <c r="N982" s="210"/>
      <c r="O982" s="210"/>
      <c r="P982" s="210"/>
      <c r="Q982" s="210"/>
      <c r="R982" s="210"/>
      <c r="S982" s="210"/>
      <c r="T982" s="210"/>
      <c r="U982" s="210"/>
      <c r="V982" s="210"/>
      <c r="W982" s="210"/>
      <c r="X982" s="210"/>
      <c r="Y982" s="210"/>
      <c r="Z982" s="210"/>
    </row>
    <row r="983" ht="12.75" customHeight="1">
      <c r="A983" s="625"/>
      <c r="B983" s="625"/>
      <c r="C983" s="625"/>
      <c r="D983" s="627"/>
      <c r="E983" s="210"/>
      <c r="F983" s="210"/>
      <c r="G983" s="210"/>
      <c r="H983" s="210"/>
      <c r="I983" s="684"/>
      <c r="J983" s="685"/>
      <c r="K983" s="685"/>
      <c r="L983" s="685"/>
      <c r="M983" s="686"/>
      <c r="N983" s="210"/>
      <c r="O983" s="210"/>
      <c r="P983" s="210"/>
      <c r="Q983" s="210"/>
      <c r="R983" s="210"/>
      <c r="S983" s="210"/>
      <c r="T983" s="210"/>
      <c r="U983" s="210"/>
      <c r="V983" s="210"/>
      <c r="W983" s="210"/>
      <c r="X983" s="210"/>
      <c r="Y983" s="210"/>
      <c r="Z983" s="210"/>
    </row>
    <row r="984" ht="12.75" customHeight="1">
      <c r="A984" s="625"/>
      <c r="B984" s="625"/>
      <c r="C984" s="625"/>
      <c r="D984" s="627"/>
      <c r="E984" s="210"/>
      <c r="F984" s="210"/>
      <c r="G984" s="210"/>
      <c r="H984" s="210"/>
      <c r="I984" s="684"/>
      <c r="J984" s="685"/>
      <c r="K984" s="685"/>
      <c r="L984" s="685"/>
      <c r="M984" s="686"/>
      <c r="N984" s="210"/>
      <c r="O984" s="210"/>
      <c r="P984" s="210"/>
      <c r="Q984" s="210"/>
      <c r="R984" s="210"/>
      <c r="S984" s="210"/>
      <c r="T984" s="210"/>
      <c r="U984" s="210"/>
      <c r="V984" s="210"/>
      <c r="W984" s="210"/>
      <c r="X984" s="210"/>
      <c r="Y984" s="210"/>
      <c r="Z984" s="210"/>
    </row>
    <row r="985" ht="12.75" customHeight="1">
      <c r="A985" s="625"/>
      <c r="B985" s="625"/>
      <c r="C985" s="625"/>
      <c r="D985" s="627"/>
      <c r="E985" s="210"/>
      <c r="F985" s="210"/>
      <c r="G985" s="210"/>
      <c r="H985" s="210"/>
      <c r="I985" s="684"/>
      <c r="J985" s="685"/>
      <c r="K985" s="685"/>
      <c r="L985" s="685"/>
      <c r="M985" s="686"/>
      <c r="N985" s="210"/>
      <c r="O985" s="210"/>
      <c r="P985" s="210"/>
      <c r="Q985" s="210"/>
      <c r="R985" s="210"/>
      <c r="S985" s="210"/>
      <c r="T985" s="210"/>
      <c r="U985" s="210"/>
      <c r="V985" s="210"/>
      <c r="W985" s="210"/>
      <c r="X985" s="210"/>
      <c r="Y985" s="210"/>
      <c r="Z985" s="210"/>
    </row>
    <row r="986" ht="12.75" customHeight="1">
      <c r="A986" s="625"/>
      <c r="B986" s="625"/>
      <c r="C986" s="625"/>
      <c r="D986" s="627"/>
      <c r="E986" s="210"/>
      <c r="F986" s="210"/>
      <c r="G986" s="210"/>
      <c r="H986" s="210"/>
      <c r="I986" s="684"/>
      <c r="J986" s="685"/>
      <c r="K986" s="685"/>
      <c r="L986" s="685"/>
      <c r="M986" s="686"/>
      <c r="N986" s="210"/>
      <c r="O986" s="210"/>
      <c r="P986" s="210"/>
      <c r="Q986" s="210"/>
      <c r="R986" s="210"/>
      <c r="S986" s="210"/>
      <c r="T986" s="210"/>
      <c r="U986" s="210"/>
      <c r="V986" s="210"/>
      <c r="W986" s="210"/>
      <c r="X986" s="210"/>
      <c r="Y986" s="210"/>
      <c r="Z986" s="210"/>
    </row>
    <row r="987" ht="12.75" customHeight="1">
      <c r="A987" s="625"/>
      <c r="B987" s="625"/>
      <c r="C987" s="625"/>
      <c r="D987" s="627"/>
      <c r="E987" s="210"/>
      <c r="F987" s="210"/>
      <c r="G987" s="210"/>
      <c r="H987" s="210"/>
      <c r="I987" s="684"/>
      <c r="J987" s="685"/>
      <c r="K987" s="685"/>
      <c r="L987" s="685"/>
      <c r="M987" s="686"/>
      <c r="N987" s="210"/>
      <c r="O987" s="210"/>
      <c r="P987" s="210"/>
      <c r="Q987" s="210"/>
      <c r="R987" s="210"/>
      <c r="S987" s="210"/>
      <c r="T987" s="210"/>
      <c r="U987" s="210"/>
      <c r="V987" s="210"/>
      <c r="W987" s="210"/>
      <c r="X987" s="210"/>
      <c r="Y987" s="210"/>
      <c r="Z987" s="210"/>
    </row>
    <row r="988" ht="12.75" customHeight="1">
      <c r="A988" s="625"/>
      <c r="B988" s="625"/>
      <c r="C988" s="625"/>
      <c r="D988" s="627"/>
      <c r="E988" s="210"/>
      <c r="F988" s="210"/>
      <c r="G988" s="210"/>
      <c r="H988" s="210"/>
      <c r="I988" s="684"/>
      <c r="J988" s="685"/>
      <c r="K988" s="685"/>
      <c r="L988" s="685"/>
      <c r="M988" s="686"/>
      <c r="N988" s="210"/>
      <c r="O988" s="210"/>
      <c r="P988" s="210"/>
      <c r="Q988" s="210"/>
      <c r="R988" s="210"/>
      <c r="S988" s="210"/>
      <c r="T988" s="210"/>
      <c r="U988" s="210"/>
      <c r="V988" s="210"/>
      <c r="W988" s="210"/>
      <c r="X988" s="210"/>
      <c r="Y988" s="210"/>
      <c r="Z988" s="210"/>
    </row>
    <row r="989" ht="12.75" customHeight="1">
      <c r="A989" s="625"/>
      <c r="B989" s="625"/>
      <c r="C989" s="625"/>
      <c r="D989" s="627"/>
      <c r="E989" s="210"/>
      <c r="F989" s="210"/>
      <c r="G989" s="210"/>
      <c r="H989" s="210"/>
      <c r="I989" s="684"/>
      <c r="J989" s="685"/>
      <c r="K989" s="685"/>
      <c r="L989" s="685"/>
      <c r="M989" s="686"/>
      <c r="N989" s="210"/>
      <c r="O989" s="210"/>
      <c r="P989" s="210"/>
      <c r="Q989" s="210"/>
      <c r="R989" s="210"/>
      <c r="S989" s="210"/>
      <c r="T989" s="210"/>
      <c r="U989" s="210"/>
      <c r="V989" s="210"/>
      <c r="W989" s="210"/>
      <c r="X989" s="210"/>
      <c r="Y989" s="210"/>
      <c r="Z989" s="210"/>
    </row>
    <row r="990" ht="12.75" customHeight="1">
      <c r="A990" s="625"/>
      <c r="B990" s="625"/>
      <c r="C990" s="625"/>
      <c r="D990" s="627"/>
      <c r="E990" s="210"/>
      <c r="F990" s="210"/>
      <c r="G990" s="210"/>
      <c r="H990" s="210"/>
      <c r="I990" s="684"/>
      <c r="J990" s="685"/>
      <c r="K990" s="685"/>
      <c r="L990" s="685"/>
      <c r="M990" s="686"/>
      <c r="N990" s="210"/>
      <c r="O990" s="210"/>
      <c r="P990" s="210"/>
      <c r="Q990" s="210"/>
      <c r="R990" s="210"/>
      <c r="S990" s="210"/>
      <c r="T990" s="210"/>
      <c r="U990" s="210"/>
      <c r="V990" s="210"/>
      <c r="W990" s="210"/>
      <c r="X990" s="210"/>
      <c r="Y990" s="210"/>
      <c r="Z990" s="210"/>
    </row>
    <row r="991" ht="12.75" customHeight="1">
      <c r="A991" s="625"/>
      <c r="B991" s="625"/>
      <c r="C991" s="625"/>
      <c r="D991" s="627"/>
      <c r="E991" s="210"/>
      <c r="F991" s="210"/>
      <c r="G991" s="210"/>
      <c r="H991" s="210"/>
      <c r="I991" s="684"/>
      <c r="J991" s="685"/>
      <c r="K991" s="685"/>
      <c r="L991" s="685"/>
      <c r="M991" s="686"/>
      <c r="N991" s="210"/>
      <c r="O991" s="210"/>
      <c r="P991" s="210"/>
      <c r="Q991" s="210"/>
      <c r="R991" s="210"/>
      <c r="S991" s="210"/>
      <c r="T991" s="210"/>
      <c r="U991" s="210"/>
      <c r="V991" s="210"/>
      <c r="W991" s="210"/>
      <c r="X991" s="210"/>
      <c r="Y991" s="210"/>
      <c r="Z991" s="210"/>
    </row>
    <row r="992" ht="12.75" customHeight="1">
      <c r="A992" s="625"/>
      <c r="B992" s="625"/>
      <c r="C992" s="625"/>
      <c r="D992" s="627"/>
      <c r="E992" s="210"/>
      <c r="F992" s="210"/>
      <c r="G992" s="210"/>
      <c r="H992" s="210"/>
      <c r="I992" s="684"/>
      <c r="J992" s="685"/>
      <c r="K992" s="685"/>
      <c r="L992" s="685"/>
      <c r="M992" s="686"/>
      <c r="N992" s="210"/>
      <c r="O992" s="210"/>
      <c r="P992" s="210"/>
      <c r="Q992" s="210"/>
      <c r="R992" s="210"/>
      <c r="S992" s="210"/>
      <c r="T992" s="210"/>
      <c r="U992" s="210"/>
      <c r="V992" s="210"/>
      <c r="W992" s="210"/>
      <c r="X992" s="210"/>
      <c r="Y992" s="210"/>
      <c r="Z992" s="210"/>
    </row>
    <row r="993" ht="12.75" customHeight="1">
      <c r="A993" s="625"/>
      <c r="B993" s="625"/>
      <c r="C993" s="625"/>
      <c r="D993" s="627"/>
      <c r="E993" s="210"/>
      <c r="F993" s="210"/>
      <c r="G993" s="210"/>
      <c r="H993" s="210"/>
      <c r="I993" s="684"/>
      <c r="J993" s="685"/>
      <c r="K993" s="685"/>
      <c r="L993" s="685"/>
      <c r="M993" s="686"/>
      <c r="N993" s="210"/>
      <c r="O993" s="210"/>
      <c r="P993" s="210"/>
      <c r="Q993" s="210"/>
      <c r="R993" s="210"/>
      <c r="S993" s="210"/>
      <c r="T993" s="210"/>
      <c r="U993" s="210"/>
      <c r="V993" s="210"/>
      <c r="W993" s="210"/>
      <c r="X993" s="210"/>
      <c r="Y993" s="210"/>
      <c r="Z993" s="210"/>
    </row>
    <row r="994" ht="12.75" customHeight="1">
      <c r="A994" s="625"/>
      <c r="B994" s="625"/>
      <c r="C994" s="625"/>
      <c r="D994" s="627"/>
      <c r="E994" s="210"/>
      <c r="F994" s="210"/>
      <c r="G994" s="210"/>
      <c r="H994" s="210"/>
      <c r="I994" s="684"/>
      <c r="J994" s="685"/>
      <c r="K994" s="685"/>
      <c r="L994" s="685"/>
      <c r="M994" s="686"/>
      <c r="N994" s="210"/>
      <c r="O994" s="210"/>
      <c r="P994" s="210"/>
      <c r="Q994" s="210"/>
      <c r="R994" s="210"/>
      <c r="S994" s="210"/>
      <c r="T994" s="210"/>
      <c r="U994" s="210"/>
      <c r="V994" s="210"/>
      <c r="W994" s="210"/>
      <c r="X994" s="210"/>
      <c r="Y994" s="210"/>
      <c r="Z994" s="210"/>
    </row>
    <row r="995" ht="12.75" customHeight="1">
      <c r="A995" s="625"/>
      <c r="B995" s="625"/>
      <c r="C995" s="625"/>
      <c r="D995" s="627"/>
      <c r="E995" s="210"/>
      <c r="F995" s="210"/>
      <c r="G995" s="210"/>
      <c r="H995" s="210"/>
      <c r="I995" s="684"/>
      <c r="J995" s="685"/>
      <c r="K995" s="685"/>
      <c r="L995" s="685"/>
      <c r="M995" s="686"/>
      <c r="N995" s="210"/>
      <c r="O995" s="210"/>
      <c r="P995" s="210"/>
      <c r="Q995" s="210"/>
      <c r="R995" s="210"/>
      <c r="S995" s="210"/>
      <c r="T995" s="210"/>
      <c r="U995" s="210"/>
      <c r="V995" s="210"/>
      <c r="W995" s="210"/>
      <c r="X995" s="210"/>
      <c r="Y995" s="210"/>
      <c r="Z995" s="210"/>
    </row>
    <row r="996" ht="12.75" customHeight="1">
      <c r="A996" s="625"/>
      <c r="B996" s="625"/>
      <c r="C996" s="625"/>
      <c r="D996" s="627"/>
      <c r="E996" s="210"/>
      <c r="F996" s="210"/>
      <c r="G996" s="210"/>
      <c r="H996" s="210"/>
      <c r="I996" s="684"/>
      <c r="J996" s="685"/>
      <c r="K996" s="685"/>
      <c r="L996" s="685"/>
      <c r="M996" s="686"/>
      <c r="N996" s="210"/>
      <c r="O996" s="210"/>
      <c r="P996" s="210"/>
      <c r="Q996" s="210"/>
      <c r="R996" s="210"/>
      <c r="S996" s="210"/>
      <c r="T996" s="210"/>
      <c r="U996" s="210"/>
      <c r="V996" s="210"/>
      <c r="W996" s="210"/>
      <c r="X996" s="210"/>
      <c r="Y996" s="210"/>
      <c r="Z996" s="210"/>
    </row>
    <row r="997" ht="12.75" customHeight="1">
      <c r="A997" s="625"/>
      <c r="B997" s="625"/>
      <c r="C997" s="625"/>
      <c r="D997" s="627"/>
      <c r="E997" s="210"/>
      <c r="F997" s="210"/>
      <c r="G997" s="210"/>
      <c r="H997" s="210"/>
      <c r="I997" s="684"/>
      <c r="J997" s="685"/>
      <c r="K997" s="685"/>
      <c r="L997" s="685"/>
      <c r="M997" s="686"/>
      <c r="N997" s="210"/>
      <c r="O997" s="210"/>
      <c r="P997" s="210"/>
      <c r="Q997" s="210"/>
      <c r="R997" s="210"/>
      <c r="S997" s="210"/>
      <c r="T997" s="210"/>
      <c r="U997" s="210"/>
      <c r="V997" s="210"/>
      <c r="W997" s="210"/>
      <c r="X997" s="210"/>
      <c r="Y997" s="210"/>
      <c r="Z997" s="210"/>
    </row>
    <row r="998" ht="12.75" customHeight="1">
      <c r="A998" s="625"/>
      <c r="B998" s="625"/>
      <c r="C998" s="625"/>
      <c r="D998" s="627"/>
      <c r="E998" s="210"/>
      <c r="F998" s="210"/>
      <c r="G998" s="210"/>
      <c r="H998" s="210"/>
      <c r="I998" s="684"/>
      <c r="J998" s="685"/>
      <c r="K998" s="685"/>
      <c r="L998" s="685"/>
      <c r="M998" s="686"/>
      <c r="N998" s="210"/>
      <c r="O998" s="210"/>
      <c r="P998" s="210"/>
      <c r="Q998" s="210"/>
      <c r="R998" s="210"/>
      <c r="S998" s="210"/>
      <c r="T998" s="210"/>
      <c r="U998" s="210"/>
      <c r="V998" s="210"/>
      <c r="W998" s="210"/>
      <c r="X998" s="210"/>
      <c r="Y998" s="210"/>
      <c r="Z998" s="210"/>
    </row>
    <row r="999" ht="12.75" customHeight="1">
      <c r="A999" s="625"/>
      <c r="B999" s="625"/>
      <c r="C999" s="625"/>
      <c r="D999" s="627"/>
      <c r="E999" s="210"/>
      <c r="F999" s="210"/>
      <c r="G999" s="210"/>
      <c r="H999" s="210"/>
      <c r="I999" s="684"/>
      <c r="J999" s="685"/>
      <c r="K999" s="685"/>
      <c r="L999" s="685"/>
      <c r="M999" s="686"/>
      <c r="N999" s="210"/>
      <c r="O999" s="210"/>
      <c r="P999" s="210"/>
      <c r="Q999" s="210"/>
      <c r="R999" s="210"/>
      <c r="S999" s="210"/>
      <c r="T999" s="210"/>
      <c r="U999" s="210"/>
      <c r="V999" s="210"/>
      <c r="W999" s="210"/>
      <c r="X999" s="210"/>
      <c r="Y999" s="210"/>
      <c r="Z999" s="210"/>
    </row>
    <row r="1000" ht="12.75" customHeight="1">
      <c r="A1000" s="625"/>
      <c r="B1000" s="625"/>
      <c r="C1000" s="625"/>
      <c r="D1000" s="627"/>
      <c r="E1000" s="210"/>
      <c r="F1000" s="210"/>
      <c r="G1000" s="210"/>
      <c r="H1000" s="210"/>
      <c r="I1000" s="684"/>
      <c r="J1000" s="685"/>
      <c r="K1000" s="685"/>
      <c r="L1000" s="685"/>
      <c r="M1000" s="686"/>
      <c r="N1000" s="210"/>
      <c r="O1000" s="210"/>
      <c r="P1000" s="210"/>
      <c r="Q1000" s="210"/>
      <c r="R1000" s="210"/>
      <c r="S1000" s="210"/>
      <c r="T1000" s="210"/>
      <c r="U1000" s="210"/>
      <c r="V1000" s="210"/>
      <c r="W1000" s="210"/>
      <c r="X1000" s="210"/>
      <c r="Y1000" s="210"/>
      <c r="Z1000" s="210"/>
    </row>
  </sheetData>
  <autoFilter ref="$A$1:$I$139"/>
  <mergeCells count="76">
    <mergeCell ref="O69:R69"/>
    <mergeCell ref="O70:R70"/>
    <mergeCell ref="O71:R71"/>
    <mergeCell ref="O72:R72"/>
    <mergeCell ref="O73:R73"/>
    <mergeCell ref="O74:R74"/>
    <mergeCell ref="O75:R75"/>
    <mergeCell ref="O76:R76"/>
    <mergeCell ref="O78:T79"/>
    <mergeCell ref="O80:R80"/>
    <mergeCell ref="O81:R81"/>
    <mergeCell ref="O82:R82"/>
    <mergeCell ref="O83:R83"/>
    <mergeCell ref="O84:R84"/>
    <mergeCell ref="P94:R94"/>
    <mergeCell ref="P95:R95"/>
    <mergeCell ref="P96:R96"/>
    <mergeCell ref="P97:R97"/>
    <mergeCell ref="P98:R98"/>
    <mergeCell ref="P99:R99"/>
    <mergeCell ref="O85:R85"/>
    <mergeCell ref="O87:R88"/>
    <mergeCell ref="P89:R89"/>
    <mergeCell ref="P90:R90"/>
    <mergeCell ref="P91:R91"/>
    <mergeCell ref="P92:R92"/>
    <mergeCell ref="P93:R93"/>
    <mergeCell ref="O2:P2"/>
    <mergeCell ref="O14:S15"/>
    <mergeCell ref="O16:S16"/>
    <mergeCell ref="O17:S17"/>
    <mergeCell ref="O18:S18"/>
    <mergeCell ref="O19:S19"/>
    <mergeCell ref="O20:S20"/>
    <mergeCell ref="O21:S21"/>
    <mergeCell ref="O22:S22"/>
    <mergeCell ref="O23:S23"/>
    <mergeCell ref="O24:S24"/>
    <mergeCell ref="O26:S27"/>
    <mergeCell ref="P28:R28"/>
    <mergeCell ref="P29:R29"/>
    <mergeCell ref="P30:R30"/>
    <mergeCell ref="P31:R31"/>
    <mergeCell ref="P32:R32"/>
    <mergeCell ref="P33:R33"/>
    <mergeCell ref="P34:R34"/>
    <mergeCell ref="P35:R35"/>
    <mergeCell ref="P36:R36"/>
    <mergeCell ref="P37:R37"/>
    <mergeCell ref="P38:R38"/>
    <mergeCell ref="P39:R39"/>
    <mergeCell ref="P40:R40"/>
    <mergeCell ref="P41:R41"/>
    <mergeCell ref="P42:R42"/>
    <mergeCell ref="O44:S45"/>
    <mergeCell ref="P46:R46"/>
    <mergeCell ref="P47:R47"/>
    <mergeCell ref="P48:R48"/>
    <mergeCell ref="P49:R49"/>
    <mergeCell ref="P50:R50"/>
    <mergeCell ref="P51:R51"/>
    <mergeCell ref="P52:R52"/>
    <mergeCell ref="P53:R53"/>
    <mergeCell ref="P54:R54"/>
    <mergeCell ref="P55:R55"/>
    <mergeCell ref="P56:R56"/>
    <mergeCell ref="P57:R57"/>
    <mergeCell ref="P58:R58"/>
    <mergeCell ref="P59:R59"/>
    <mergeCell ref="O61:T62"/>
    <mergeCell ref="O63:R63"/>
    <mergeCell ref="O64:R64"/>
    <mergeCell ref="O65:R65"/>
    <mergeCell ref="O66:R66"/>
    <mergeCell ref="O67:R67"/>
    <mergeCell ref="O68:R68"/>
  </mergeCells>
  <printOptions/>
  <pageMargins bottom="1.0" footer="0.0" header="0.0" left="0.75" right="0.75" top="1.0"/>
  <pageSetup orientation="portrait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workbookViewId="0">
      <pane xSplit="1.0" ySplit="1.0" topLeftCell="B2" activePane="bottomRight" state="frozen"/>
      <selection activeCell="B1" sqref="B1" pane="topRight"/>
      <selection activeCell="A2" sqref="A2" pane="bottomLeft"/>
      <selection activeCell="B2" sqref="B2" pane="bottomRight"/>
    </sheetView>
  </sheetViews>
  <sheetFormatPr customHeight="1" defaultColWidth="14.43" defaultRowHeight="15.0"/>
  <cols>
    <col customWidth="1" min="1" max="1" width="22.14"/>
    <col customWidth="1" min="2" max="2" width="31.0"/>
    <col customWidth="1" min="3" max="3" width="24.86"/>
    <col customWidth="1" min="4" max="4" width="22.14"/>
    <col customWidth="1" min="5" max="5" width="81.71"/>
    <col customWidth="1" min="6" max="6" width="96.57"/>
    <col customWidth="1" min="7" max="7" width="15.43"/>
    <col customWidth="1" min="8" max="8" width="25.14"/>
    <col customWidth="1" min="9" max="9" width="24.57"/>
    <col customWidth="1" min="10" max="10" width="14.71"/>
    <col customWidth="1" min="11" max="11" width="62.0"/>
    <col customWidth="1" min="12" max="12" width="69.71"/>
    <col customWidth="1" min="13" max="13" width="45.29"/>
    <col customWidth="1" min="14" max="14" width="7.71"/>
    <col customWidth="1" min="15" max="15" width="29.86"/>
    <col customWidth="1" min="16" max="16" width="9.86"/>
    <col customWidth="1" min="17" max="17" width="3.43"/>
    <col customWidth="1" min="18" max="18" width="41.43"/>
    <col customWidth="1" min="19" max="19" width="30.43"/>
    <col customWidth="1" min="20" max="20" width="14.29"/>
    <col customWidth="1" min="21" max="22" width="9.14"/>
    <col customWidth="1" min="23" max="23" width="8.71"/>
    <col customWidth="1" hidden="1" min="24" max="26" width="8.71"/>
  </cols>
  <sheetData>
    <row r="1" ht="15.0" customHeight="1">
      <c r="A1" s="147" t="s">
        <v>0</v>
      </c>
      <c r="B1" s="148" t="s">
        <v>1</v>
      </c>
      <c r="C1" s="149" t="s">
        <v>2</v>
      </c>
      <c r="D1" s="150" t="s">
        <v>3</v>
      </c>
      <c r="E1" s="151" t="s">
        <v>4</v>
      </c>
      <c r="F1" s="152" t="s">
        <v>5</v>
      </c>
      <c r="G1" s="151" t="s">
        <v>6</v>
      </c>
      <c r="H1" s="152" t="s">
        <v>7</v>
      </c>
      <c r="I1" s="153" t="s">
        <v>8</v>
      </c>
      <c r="J1" s="150" t="s">
        <v>9</v>
      </c>
      <c r="K1" s="151" t="s">
        <v>10</v>
      </c>
      <c r="L1" s="154" t="s">
        <v>11</v>
      </c>
      <c r="M1" s="155" t="s">
        <v>12</v>
      </c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</row>
    <row r="2" ht="15.0" customHeight="1">
      <c r="A2" s="156">
        <v>123.0</v>
      </c>
      <c r="B2" s="157" t="s">
        <v>704</v>
      </c>
      <c r="C2" s="157">
        <v>2019.0</v>
      </c>
      <c r="D2" s="158">
        <v>43546.0</v>
      </c>
      <c r="E2" s="128" t="s">
        <v>705</v>
      </c>
      <c r="F2" s="159" t="s">
        <v>706</v>
      </c>
      <c r="G2" s="128" t="s">
        <v>707</v>
      </c>
      <c r="H2" s="159" t="s">
        <v>158</v>
      </c>
      <c r="I2" s="158">
        <v>44929.0</v>
      </c>
      <c r="J2" s="128">
        <v>1.0</v>
      </c>
      <c r="K2" s="160" t="s">
        <v>329</v>
      </c>
      <c r="L2" s="159" t="s">
        <v>390</v>
      </c>
      <c r="M2" s="161">
        <f t="shared" ref="M2:M1001" si="1">I2-D2</f>
        <v>1383</v>
      </c>
      <c r="N2" s="15"/>
      <c r="O2" s="162" t="s">
        <v>708</v>
      </c>
      <c r="P2" s="41"/>
      <c r="Q2" s="15"/>
      <c r="R2" s="15"/>
      <c r="S2" s="15"/>
      <c r="T2" s="15"/>
      <c r="U2" s="15"/>
      <c r="V2" s="15"/>
      <c r="W2" s="15"/>
      <c r="X2" s="15"/>
      <c r="Y2" s="15"/>
      <c r="Z2" s="15"/>
    </row>
    <row r="3" ht="15.0" hidden="1" customHeight="1">
      <c r="A3" s="163">
        <v>223.0</v>
      </c>
      <c r="B3" s="164" t="s">
        <v>709</v>
      </c>
      <c r="C3" s="164">
        <v>2017.0</v>
      </c>
      <c r="D3" s="165">
        <v>42745.0</v>
      </c>
      <c r="E3" s="166" t="s">
        <v>710</v>
      </c>
      <c r="F3" s="167" t="s">
        <v>711</v>
      </c>
      <c r="G3" s="166" t="s">
        <v>712</v>
      </c>
      <c r="H3" s="167" t="s">
        <v>50</v>
      </c>
      <c r="I3" s="165">
        <v>44932.0</v>
      </c>
      <c r="J3" s="166">
        <v>1.0</v>
      </c>
      <c r="K3" s="160" t="s">
        <v>336</v>
      </c>
      <c r="L3" s="167" t="s">
        <v>390</v>
      </c>
      <c r="M3" s="168">
        <f t="shared" si="1"/>
        <v>2187</v>
      </c>
      <c r="N3" s="25"/>
      <c r="O3" s="47" t="s">
        <v>713</v>
      </c>
      <c r="P3" s="47">
        <f>COUNTIF($G$2:$G$1001,"PF")</f>
        <v>15</v>
      </c>
      <c r="Q3" s="25"/>
      <c r="R3" s="25"/>
      <c r="S3" s="25"/>
      <c r="T3" s="25"/>
      <c r="U3" s="25"/>
      <c r="V3" s="25"/>
      <c r="W3" s="25"/>
      <c r="X3" s="25"/>
      <c r="Y3" s="25"/>
      <c r="Z3" s="25"/>
    </row>
    <row r="4" ht="15.0" hidden="1" customHeight="1">
      <c r="A4" s="156">
        <v>323.0</v>
      </c>
      <c r="B4" s="157" t="s">
        <v>714</v>
      </c>
      <c r="C4" s="157">
        <v>2016.0</v>
      </c>
      <c r="D4" s="158">
        <v>42461.0</v>
      </c>
      <c r="E4" s="128" t="s">
        <v>715</v>
      </c>
      <c r="F4" s="159" t="s">
        <v>716</v>
      </c>
      <c r="G4" s="128" t="s">
        <v>712</v>
      </c>
      <c r="H4" s="159" t="s">
        <v>50</v>
      </c>
      <c r="I4" s="158">
        <v>44567.0</v>
      </c>
      <c r="J4" s="128">
        <v>1.0</v>
      </c>
      <c r="K4" s="160" t="s">
        <v>336</v>
      </c>
      <c r="L4" s="159" t="s">
        <v>395</v>
      </c>
      <c r="M4" s="161">
        <f t="shared" si="1"/>
        <v>2106</v>
      </c>
      <c r="N4" s="25"/>
      <c r="O4" s="49" t="s">
        <v>707</v>
      </c>
      <c r="P4" s="49">
        <f>COUNTIF($G$2:$G$1001,"PFN")</f>
        <v>12</v>
      </c>
      <c r="Q4" s="25"/>
      <c r="R4" s="25"/>
      <c r="S4" s="25"/>
      <c r="T4" s="25"/>
      <c r="U4" s="25"/>
      <c r="V4" s="25"/>
      <c r="W4" s="25"/>
      <c r="X4" s="25"/>
      <c r="Y4" s="25"/>
      <c r="Z4" s="25"/>
    </row>
    <row r="5" ht="12.75" hidden="1" customHeight="1">
      <c r="A5" s="163">
        <v>423.0</v>
      </c>
      <c r="B5" s="164" t="s">
        <v>717</v>
      </c>
      <c r="C5" s="164">
        <v>2019.0</v>
      </c>
      <c r="D5" s="165">
        <v>43819.0</v>
      </c>
      <c r="E5" s="166" t="s">
        <v>718</v>
      </c>
      <c r="F5" s="167" t="s">
        <v>719</v>
      </c>
      <c r="G5" s="166" t="s">
        <v>712</v>
      </c>
      <c r="H5" s="167" t="s">
        <v>32</v>
      </c>
      <c r="I5" s="165">
        <v>44932.0</v>
      </c>
      <c r="J5" s="166">
        <v>1.0</v>
      </c>
      <c r="K5" s="160" t="s">
        <v>329</v>
      </c>
      <c r="L5" s="167" t="s">
        <v>395</v>
      </c>
      <c r="M5" s="168">
        <f t="shared" si="1"/>
        <v>1113</v>
      </c>
      <c r="N5" s="25"/>
      <c r="O5" s="47" t="s">
        <v>720</v>
      </c>
      <c r="P5" s="47">
        <f>COUNTIF($G$2:$G$1001,"PF/PTE")</f>
        <v>90</v>
      </c>
      <c r="Q5" s="25"/>
      <c r="R5" s="25"/>
      <c r="S5" s="25"/>
      <c r="T5" s="25"/>
      <c r="U5" s="25"/>
      <c r="V5" s="25"/>
      <c r="W5" s="25"/>
      <c r="X5" s="25"/>
      <c r="Y5" s="25"/>
      <c r="Z5" s="25"/>
    </row>
    <row r="6" ht="12.75" hidden="1" customHeight="1">
      <c r="A6" s="156">
        <v>523.0</v>
      </c>
      <c r="B6" s="157" t="s">
        <v>721</v>
      </c>
      <c r="C6" s="157">
        <v>2018.0</v>
      </c>
      <c r="D6" s="158">
        <v>43343.0</v>
      </c>
      <c r="E6" s="128" t="s">
        <v>722</v>
      </c>
      <c r="F6" s="159" t="s">
        <v>723</v>
      </c>
      <c r="G6" s="128" t="s">
        <v>712</v>
      </c>
      <c r="H6" s="159" t="s">
        <v>724</v>
      </c>
      <c r="I6" s="158">
        <v>44937.0</v>
      </c>
      <c r="J6" s="128">
        <v>1.0</v>
      </c>
      <c r="K6" s="169" t="s">
        <v>316</v>
      </c>
      <c r="L6" s="159" t="s">
        <v>390</v>
      </c>
      <c r="M6" s="161">
        <f t="shared" si="1"/>
        <v>1594</v>
      </c>
      <c r="N6" s="25"/>
      <c r="O6" s="49" t="s">
        <v>725</v>
      </c>
      <c r="P6" s="49">
        <f>COUNTIF($G$2:$G$1001,"Bio")</f>
        <v>14</v>
      </c>
      <c r="Q6" s="25"/>
      <c r="R6" s="25"/>
      <c r="S6" s="25"/>
      <c r="T6" s="25"/>
      <c r="U6" s="25"/>
      <c r="V6" s="25"/>
      <c r="W6" s="25"/>
      <c r="X6" s="25"/>
      <c r="Y6" s="25"/>
      <c r="Z6" s="25"/>
    </row>
    <row r="7" ht="12.75" hidden="1" customHeight="1">
      <c r="A7" s="163">
        <v>623.0</v>
      </c>
      <c r="B7" s="164" t="s">
        <v>726</v>
      </c>
      <c r="C7" s="164">
        <v>2011.0</v>
      </c>
      <c r="D7" s="170">
        <v>40745.0</v>
      </c>
      <c r="E7" s="166" t="s">
        <v>727</v>
      </c>
      <c r="F7" s="167" t="s">
        <v>728</v>
      </c>
      <c r="G7" s="166" t="s">
        <v>712</v>
      </c>
      <c r="H7" s="167" t="s">
        <v>18</v>
      </c>
      <c r="I7" s="165">
        <v>44937.0</v>
      </c>
      <c r="J7" s="166">
        <v>1.0</v>
      </c>
      <c r="K7" s="171" t="s">
        <v>302</v>
      </c>
      <c r="L7" s="167" t="s">
        <v>390</v>
      </c>
      <c r="M7" s="168">
        <f t="shared" si="1"/>
        <v>4192</v>
      </c>
      <c r="N7" s="25"/>
      <c r="O7" s="47" t="s">
        <v>729</v>
      </c>
      <c r="P7" s="47">
        <f>COUNTIF($G$2:$G$1001,"Bio/Org")</f>
        <v>20</v>
      </c>
      <c r="Q7" s="25"/>
      <c r="R7" s="25"/>
      <c r="S7" s="25"/>
      <c r="T7" s="25"/>
      <c r="U7" s="25"/>
      <c r="V7" s="25"/>
      <c r="W7" s="25"/>
      <c r="X7" s="25"/>
      <c r="Y7" s="25"/>
      <c r="Z7" s="25"/>
    </row>
    <row r="8" ht="15.0" hidden="1" customHeight="1">
      <c r="A8" s="156">
        <v>723.0</v>
      </c>
      <c r="B8" s="157" t="s">
        <v>730</v>
      </c>
      <c r="C8" s="157">
        <v>2011.0</v>
      </c>
      <c r="D8" s="158">
        <v>40550.0</v>
      </c>
      <c r="E8" s="128" t="s">
        <v>731</v>
      </c>
      <c r="F8" s="159" t="s">
        <v>732</v>
      </c>
      <c r="G8" s="128" t="s">
        <v>712</v>
      </c>
      <c r="H8" s="159" t="s">
        <v>244</v>
      </c>
      <c r="I8" s="158">
        <v>44946.0</v>
      </c>
      <c r="J8" s="128">
        <v>1.0</v>
      </c>
      <c r="K8" s="169" t="s">
        <v>309</v>
      </c>
      <c r="L8" s="159" t="s">
        <v>390</v>
      </c>
      <c r="M8" s="161">
        <f t="shared" si="1"/>
        <v>4396</v>
      </c>
      <c r="N8" s="25"/>
      <c r="O8" s="45" t="s">
        <v>51</v>
      </c>
      <c r="P8" s="45">
        <f>SUM(P3:P7)</f>
        <v>151</v>
      </c>
      <c r="Q8" s="25"/>
      <c r="R8" s="25"/>
      <c r="S8" s="25"/>
      <c r="T8" s="25"/>
      <c r="U8" s="25"/>
      <c r="V8" s="25"/>
      <c r="W8" s="25"/>
      <c r="X8" s="25"/>
      <c r="Y8" s="25"/>
      <c r="Z8" s="25"/>
    </row>
    <row r="9" ht="15.0" customHeight="1">
      <c r="A9" s="163">
        <v>823.0</v>
      </c>
      <c r="B9" s="164" t="s">
        <v>733</v>
      </c>
      <c r="C9" s="164">
        <v>2022.0</v>
      </c>
      <c r="D9" s="165">
        <v>44573.0</v>
      </c>
      <c r="E9" s="166" t="s">
        <v>734</v>
      </c>
      <c r="F9" s="167" t="s">
        <v>735</v>
      </c>
      <c r="G9" s="166" t="s">
        <v>725</v>
      </c>
      <c r="H9" s="167" t="s">
        <v>736</v>
      </c>
      <c r="I9" s="165">
        <v>44946.0</v>
      </c>
      <c r="J9" s="166">
        <v>1.0</v>
      </c>
      <c r="K9" s="160" t="s">
        <v>336</v>
      </c>
      <c r="L9" s="167" t="s">
        <v>399</v>
      </c>
      <c r="M9" s="168">
        <f t="shared" si="1"/>
        <v>373</v>
      </c>
      <c r="N9" s="25"/>
      <c r="O9" s="25"/>
      <c r="P9" s="25"/>
      <c r="Q9" s="25"/>
      <c r="R9" s="25"/>
      <c r="S9" s="25"/>
      <c r="T9" s="25"/>
      <c r="U9" s="25"/>
      <c r="V9" s="25"/>
      <c r="W9" s="25"/>
      <c r="X9" s="25"/>
      <c r="Y9" s="25"/>
      <c r="Z9" s="25"/>
    </row>
    <row r="10" ht="15.0" customHeight="1">
      <c r="A10" s="156">
        <v>923.0</v>
      </c>
      <c r="B10" s="157" t="s">
        <v>737</v>
      </c>
      <c r="C10" s="157">
        <v>2022.0</v>
      </c>
      <c r="D10" s="158">
        <v>44573.0</v>
      </c>
      <c r="E10" s="128" t="s">
        <v>738</v>
      </c>
      <c r="F10" s="159" t="s">
        <v>735</v>
      </c>
      <c r="G10" s="128" t="s">
        <v>725</v>
      </c>
      <c r="H10" s="159" t="s">
        <v>736</v>
      </c>
      <c r="I10" s="158">
        <v>44946.0</v>
      </c>
      <c r="J10" s="128">
        <v>1.0</v>
      </c>
      <c r="K10" s="160" t="s">
        <v>336</v>
      </c>
      <c r="L10" s="159" t="s">
        <v>399</v>
      </c>
      <c r="M10" s="161">
        <f t="shared" si="1"/>
        <v>373</v>
      </c>
      <c r="N10" s="25"/>
      <c r="O10" s="172" t="s">
        <v>61</v>
      </c>
      <c r="P10" s="34"/>
      <c r="Q10" s="34"/>
      <c r="R10" s="34"/>
      <c r="S10" s="34"/>
      <c r="T10" s="34"/>
      <c r="U10" s="34"/>
      <c r="V10" s="35"/>
      <c r="W10" s="25"/>
      <c r="X10" s="25"/>
      <c r="Y10" s="25"/>
      <c r="Z10" s="25"/>
    </row>
    <row r="11" ht="15.0" hidden="1" customHeight="1">
      <c r="A11" s="163">
        <v>1023.0</v>
      </c>
      <c r="B11" s="164" t="s">
        <v>739</v>
      </c>
      <c r="C11" s="164">
        <v>2018.0</v>
      </c>
      <c r="D11" s="165">
        <v>43370.0</v>
      </c>
      <c r="E11" s="166" t="s">
        <v>740</v>
      </c>
      <c r="F11" s="167" t="s">
        <v>741</v>
      </c>
      <c r="G11" s="166" t="s">
        <v>712</v>
      </c>
      <c r="H11" s="167" t="s">
        <v>380</v>
      </c>
      <c r="I11" s="165">
        <v>44946.0</v>
      </c>
      <c r="J11" s="166">
        <v>1.0</v>
      </c>
      <c r="K11" s="160" t="s">
        <v>336</v>
      </c>
      <c r="L11" s="167" t="s">
        <v>395</v>
      </c>
      <c r="M11" s="168">
        <f t="shared" si="1"/>
        <v>1576</v>
      </c>
      <c r="N11" s="25"/>
      <c r="O11" s="36"/>
      <c r="P11" s="37"/>
      <c r="Q11" s="37"/>
      <c r="R11" s="37"/>
      <c r="S11" s="37"/>
      <c r="T11" s="37"/>
      <c r="U11" s="37"/>
      <c r="V11" s="38"/>
      <c r="W11" s="25"/>
      <c r="X11" s="25"/>
      <c r="Y11" s="25"/>
      <c r="Z11" s="25"/>
    </row>
    <row r="12" ht="15.0" hidden="1" customHeight="1">
      <c r="A12" s="156">
        <v>1123.0</v>
      </c>
      <c r="B12" s="157" t="s">
        <v>742</v>
      </c>
      <c r="C12" s="157">
        <v>2020.0</v>
      </c>
      <c r="D12" s="158">
        <v>44054.0</v>
      </c>
      <c r="E12" s="128" t="s">
        <v>743</v>
      </c>
      <c r="F12" s="159" t="s">
        <v>744</v>
      </c>
      <c r="G12" s="128" t="s">
        <v>712</v>
      </c>
      <c r="H12" s="159" t="s">
        <v>263</v>
      </c>
      <c r="I12" s="158">
        <v>44946.0</v>
      </c>
      <c r="J12" s="128">
        <v>1.0</v>
      </c>
      <c r="K12" s="171" t="s">
        <v>302</v>
      </c>
      <c r="L12" s="159" t="s">
        <v>395</v>
      </c>
      <c r="M12" s="161">
        <f t="shared" si="1"/>
        <v>892</v>
      </c>
      <c r="N12" s="42"/>
      <c r="O12" s="173" t="s">
        <v>745</v>
      </c>
      <c r="P12" s="40"/>
      <c r="Q12" s="40"/>
      <c r="R12" s="40"/>
      <c r="S12" s="40"/>
      <c r="T12" s="40"/>
      <c r="U12" s="40"/>
      <c r="V12" s="41"/>
      <c r="W12" s="25"/>
      <c r="X12" s="25"/>
      <c r="Y12" s="25"/>
      <c r="Z12" s="25"/>
    </row>
    <row r="13" ht="15.0" hidden="1" customHeight="1">
      <c r="A13" s="163">
        <v>1223.0</v>
      </c>
      <c r="B13" s="164" t="s">
        <v>746</v>
      </c>
      <c r="C13" s="164">
        <v>2016.0</v>
      </c>
      <c r="D13" s="165">
        <v>42557.0</v>
      </c>
      <c r="E13" s="166" t="s">
        <v>747</v>
      </c>
      <c r="F13" s="167" t="s">
        <v>748</v>
      </c>
      <c r="G13" s="166" t="s">
        <v>712</v>
      </c>
      <c r="H13" s="167" t="s">
        <v>130</v>
      </c>
      <c r="I13" s="165">
        <v>44946.0</v>
      </c>
      <c r="J13" s="166">
        <v>1.0</v>
      </c>
      <c r="K13" s="160" t="s">
        <v>329</v>
      </c>
      <c r="L13" s="167" t="s">
        <v>390</v>
      </c>
      <c r="M13" s="168">
        <f t="shared" si="1"/>
        <v>2389</v>
      </c>
      <c r="N13" s="42"/>
      <c r="O13" s="174" t="s">
        <v>749</v>
      </c>
      <c r="P13" s="40"/>
      <c r="Q13" s="40"/>
      <c r="R13" s="40"/>
      <c r="S13" s="40"/>
      <c r="T13" s="40"/>
      <c r="U13" s="40"/>
      <c r="V13" s="41"/>
      <c r="W13" s="25"/>
      <c r="X13" s="25"/>
      <c r="Y13" s="25"/>
      <c r="Z13" s="25"/>
    </row>
    <row r="14" ht="15.0" hidden="1" customHeight="1">
      <c r="A14" s="156">
        <v>1323.0</v>
      </c>
      <c r="B14" s="157" t="s">
        <v>750</v>
      </c>
      <c r="C14" s="157">
        <v>2016.0</v>
      </c>
      <c r="D14" s="158">
        <v>42675.0</v>
      </c>
      <c r="E14" s="128" t="s">
        <v>751</v>
      </c>
      <c r="F14" s="159" t="s">
        <v>752</v>
      </c>
      <c r="G14" s="128" t="s">
        <v>712</v>
      </c>
      <c r="H14" s="159" t="s">
        <v>753</v>
      </c>
      <c r="I14" s="158">
        <v>44946.0</v>
      </c>
      <c r="J14" s="128">
        <v>1.0</v>
      </c>
      <c r="K14" s="160" t="s">
        <v>336</v>
      </c>
      <c r="L14" s="159" t="s">
        <v>390</v>
      </c>
      <c r="M14" s="161">
        <f t="shared" si="1"/>
        <v>2271</v>
      </c>
      <c r="N14" s="25"/>
      <c r="O14" s="173" t="s">
        <v>754</v>
      </c>
      <c r="P14" s="40"/>
      <c r="Q14" s="40"/>
      <c r="R14" s="40"/>
      <c r="S14" s="40"/>
      <c r="T14" s="40"/>
      <c r="U14" s="40"/>
      <c r="V14" s="41"/>
      <c r="W14" s="25"/>
      <c r="X14" s="25"/>
      <c r="Y14" s="25"/>
      <c r="Z14" s="25"/>
    </row>
    <row r="15" ht="15.0" customHeight="1">
      <c r="A15" s="163">
        <v>1423.0</v>
      </c>
      <c r="B15" s="164" t="s">
        <v>755</v>
      </c>
      <c r="C15" s="164">
        <v>2022.0</v>
      </c>
      <c r="D15" s="165">
        <v>44678.0</v>
      </c>
      <c r="E15" s="166" t="s">
        <v>756</v>
      </c>
      <c r="F15" s="167" t="s">
        <v>757</v>
      </c>
      <c r="G15" s="166" t="s">
        <v>725</v>
      </c>
      <c r="H15" s="167" t="s">
        <v>234</v>
      </c>
      <c r="I15" s="165">
        <v>44946.0</v>
      </c>
      <c r="J15" s="166">
        <v>1.0</v>
      </c>
      <c r="K15" s="175" t="s">
        <v>758</v>
      </c>
      <c r="L15" s="167" t="s">
        <v>399</v>
      </c>
      <c r="M15" s="168">
        <f t="shared" si="1"/>
        <v>268</v>
      </c>
      <c r="N15" s="25"/>
      <c r="O15" s="174" t="s">
        <v>759</v>
      </c>
      <c r="P15" s="40"/>
      <c r="Q15" s="40"/>
      <c r="R15" s="40"/>
      <c r="S15" s="40"/>
      <c r="T15" s="40"/>
      <c r="U15" s="40"/>
      <c r="V15" s="41"/>
      <c r="W15" s="25"/>
      <c r="X15" s="25"/>
      <c r="Y15" s="25"/>
      <c r="Z15" s="25"/>
    </row>
    <row r="16" ht="15.0" customHeight="1">
      <c r="A16" s="156">
        <v>1523.0</v>
      </c>
      <c r="B16" s="157" t="s">
        <v>760</v>
      </c>
      <c r="C16" s="157">
        <v>2022.0</v>
      </c>
      <c r="D16" s="158">
        <v>44845.0</v>
      </c>
      <c r="E16" s="128" t="s">
        <v>761</v>
      </c>
      <c r="F16" s="159" t="s">
        <v>762</v>
      </c>
      <c r="G16" s="128" t="s">
        <v>729</v>
      </c>
      <c r="H16" s="159" t="s">
        <v>763</v>
      </c>
      <c r="I16" s="158">
        <v>44946.0</v>
      </c>
      <c r="J16" s="128">
        <v>1.0</v>
      </c>
      <c r="K16" s="160" t="s">
        <v>336</v>
      </c>
      <c r="L16" s="159" t="s">
        <v>399</v>
      </c>
      <c r="M16" s="161">
        <f t="shared" si="1"/>
        <v>101</v>
      </c>
      <c r="N16" s="25"/>
      <c r="O16" s="173" t="s">
        <v>764</v>
      </c>
      <c r="P16" s="40"/>
      <c r="Q16" s="40"/>
      <c r="R16" s="40"/>
      <c r="S16" s="40"/>
      <c r="T16" s="40"/>
      <c r="U16" s="40"/>
      <c r="V16" s="41"/>
      <c r="W16" s="25"/>
      <c r="X16" s="25"/>
      <c r="Y16" s="25"/>
      <c r="Z16" s="25"/>
    </row>
    <row r="17" ht="15.0" customHeight="1">
      <c r="A17" s="163">
        <v>1623.0</v>
      </c>
      <c r="B17" s="164" t="s">
        <v>765</v>
      </c>
      <c r="C17" s="164">
        <v>2022.0</v>
      </c>
      <c r="D17" s="165">
        <v>44817.0</v>
      </c>
      <c r="E17" s="166" t="s">
        <v>766</v>
      </c>
      <c r="F17" s="167" t="s">
        <v>767</v>
      </c>
      <c r="G17" s="166" t="s">
        <v>729</v>
      </c>
      <c r="H17" s="167" t="s">
        <v>768</v>
      </c>
      <c r="I17" s="165">
        <v>44946.0</v>
      </c>
      <c r="J17" s="166">
        <v>1.0</v>
      </c>
      <c r="K17" s="160" t="s">
        <v>336</v>
      </c>
      <c r="L17" s="167" t="s">
        <v>399</v>
      </c>
      <c r="M17" s="168">
        <f t="shared" si="1"/>
        <v>129</v>
      </c>
      <c r="N17" s="25"/>
      <c r="O17" s="25"/>
      <c r="P17" s="25"/>
      <c r="Q17" s="25"/>
      <c r="R17" s="25"/>
      <c r="S17" s="25"/>
      <c r="T17" s="25"/>
      <c r="U17" s="25"/>
      <c r="V17" s="25"/>
      <c r="W17" s="25"/>
      <c r="X17" s="25"/>
      <c r="Y17" s="25"/>
      <c r="Z17" s="25"/>
    </row>
    <row r="18" ht="15.0" customHeight="1">
      <c r="A18" s="156">
        <v>1723.0</v>
      </c>
      <c r="B18" s="157" t="s">
        <v>769</v>
      </c>
      <c r="C18" s="157">
        <v>2022.0</v>
      </c>
      <c r="D18" s="158">
        <v>44858.0</v>
      </c>
      <c r="E18" s="128" t="s">
        <v>770</v>
      </c>
      <c r="F18" s="159" t="s">
        <v>771</v>
      </c>
      <c r="G18" s="128" t="s">
        <v>729</v>
      </c>
      <c r="H18" s="159" t="s">
        <v>772</v>
      </c>
      <c r="I18" s="158">
        <v>44946.0</v>
      </c>
      <c r="J18" s="128">
        <v>1.0</v>
      </c>
      <c r="K18" s="160" t="s">
        <v>336</v>
      </c>
      <c r="L18" s="159" t="s">
        <v>399</v>
      </c>
      <c r="M18" s="161">
        <f t="shared" si="1"/>
        <v>88</v>
      </c>
      <c r="N18" s="25"/>
      <c r="O18" s="172" t="s">
        <v>773</v>
      </c>
      <c r="P18" s="34"/>
      <c r="Q18" s="34"/>
      <c r="R18" s="34"/>
      <c r="S18" s="35"/>
      <c r="T18" s="25"/>
      <c r="U18" s="25"/>
      <c r="V18" s="25"/>
      <c r="W18" s="25"/>
      <c r="X18" s="25"/>
      <c r="Y18" s="25"/>
      <c r="Z18" s="25"/>
    </row>
    <row r="19" ht="15.0" customHeight="1">
      <c r="A19" s="163">
        <v>1823.0</v>
      </c>
      <c r="B19" s="164" t="s">
        <v>774</v>
      </c>
      <c r="C19" s="164">
        <v>2022.0</v>
      </c>
      <c r="D19" s="165">
        <v>44859.0</v>
      </c>
      <c r="E19" s="166" t="s">
        <v>775</v>
      </c>
      <c r="F19" s="167" t="s">
        <v>776</v>
      </c>
      <c r="G19" s="166" t="s">
        <v>729</v>
      </c>
      <c r="H19" s="167" t="s">
        <v>777</v>
      </c>
      <c r="I19" s="165">
        <v>44946.0</v>
      </c>
      <c r="J19" s="166">
        <v>1.0</v>
      </c>
      <c r="K19" s="160" t="s">
        <v>336</v>
      </c>
      <c r="L19" s="167" t="s">
        <v>399</v>
      </c>
      <c r="M19" s="168">
        <f t="shared" si="1"/>
        <v>87</v>
      </c>
      <c r="N19" s="25"/>
      <c r="O19" s="36"/>
      <c r="P19" s="37"/>
      <c r="Q19" s="37"/>
      <c r="R19" s="37"/>
      <c r="S19" s="38"/>
      <c r="T19" s="25"/>
      <c r="U19" s="25"/>
      <c r="V19" s="25"/>
      <c r="W19" s="25"/>
      <c r="X19" s="25"/>
      <c r="Y19" s="25"/>
      <c r="Z19" s="25"/>
    </row>
    <row r="20" ht="15.0" hidden="1" customHeight="1">
      <c r="A20" s="156">
        <v>1923.0</v>
      </c>
      <c r="B20" s="157" t="s">
        <v>778</v>
      </c>
      <c r="C20" s="157">
        <v>2020.0</v>
      </c>
      <c r="D20" s="158">
        <v>44186.0</v>
      </c>
      <c r="E20" s="128" t="s">
        <v>779</v>
      </c>
      <c r="F20" s="159" t="s">
        <v>780</v>
      </c>
      <c r="G20" s="128" t="s">
        <v>712</v>
      </c>
      <c r="H20" s="159" t="s">
        <v>781</v>
      </c>
      <c r="I20" s="158">
        <v>44952.0</v>
      </c>
      <c r="J20" s="128">
        <v>1.0</v>
      </c>
      <c r="K20" s="160" t="s">
        <v>336</v>
      </c>
      <c r="L20" s="159" t="s">
        <v>390</v>
      </c>
      <c r="M20" s="161">
        <f t="shared" si="1"/>
        <v>766</v>
      </c>
      <c r="N20" s="25"/>
      <c r="O20" s="45" t="s">
        <v>106</v>
      </c>
      <c r="P20" s="46" t="s">
        <v>107</v>
      </c>
      <c r="Q20" s="40"/>
      <c r="R20" s="41"/>
      <c r="S20" s="45" t="s">
        <v>108</v>
      </c>
      <c r="T20" s="25"/>
      <c r="U20" s="25"/>
      <c r="V20" s="25"/>
      <c r="W20" s="25"/>
      <c r="X20" s="25"/>
      <c r="Y20" s="25"/>
      <c r="Z20" s="25"/>
    </row>
    <row r="21" ht="15.0" customHeight="1">
      <c r="A21" s="163">
        <v>2023.0</v>
      </c>
      <c r="B21" s="164" t="s">
        <v>782</v>
      </c>
      <c r="C21" s="164">
        <v>2022.0</v>
      </c>
      <c r="D21" s="165">
        <v>44655.0</v>
      </c>
      <c r="E21" s="166" t="s">
        <v>783</v>
      </c>
      <c r="F21" s="167" t="s">
        <v>784</v>
      </c>
      <c r="G21" s="166" t="s">
        <v>725</v>
      </c>
      <c r="H21" s="167" t="s">
        <v>785</v>
      </c>
      <c r="I21" s="165">
        <v>44952.0</v>
      </c>
      <c r="J21" s="166">
        <v>1.0</v>
      </c>
      <c r="K21" s="175" t="s">
        <v>758</v>
      </c>
      <c r="L21" s="167" t="s">
        <v>399</v>
      </c>
      <c r="M21" s="168">
        <f t="shared" si="1"/>
        <v>297</v>
      </c>
      <c r="N21" s="25"/>
      <c r="O21" s="49">
        <v>2008.0</v>
      </c>
      <c r="P21" s="50">
        <f>COUNTIF($C$2:$C$1001,"2008")</f>
        <v>1</v>
      </c>
      <c r="Q21" s="40"/>
      <c r="R21" s="41"/>
      <c r="S21" s="51">
        <f>(P21/P37)</f>
        <v>0.006622516556</v>
      </c>
      <c r="T21" s="25"/>
      <c r="U21" s="25"/>
      <c r="V21" s="25"/>
      <c r="W21" s="25"/>
      <c r="X21" s="25"/>
      <c r="Y21" s="25"/>
      <c r="Z21" s="25"/>
    </row>
    <row r="22" ht="15.0" customHeight="1">
      <c r="A22" s="156">
        <v>2123.0</v>
      </c>
      <c r="B22" s="157" t="s">
        <v>786</v>
      </c>
      <c r="C22" s="157">
        <v>2019.0</v>
      </c>
      <c r="D22" s="158">
        <v>43500.0</v>
      </c>
      <c r="E22" s="128" t="s">
        <v>787</v>
      </c>
      <c r="F22" s="159" t="s">
        <v>788</v>
      </c>
      <c r="G22" s="128" t="s">
        <v>707</v>
      </c>
      <c r="H22" s="159" t="s">
        <v>789</v>
      </c>
      <c r="I22" s="158">
        <v>44957.0</v>
      </c>
      <c r="J22" s="128">
        <v>1.0</v>
      </c>
      <c r="K22" s="160" t="s">
        <v>336</v>
      </c>
      <c r="L22" s="159" t="s">
        <v>395</v>
      </c>
      <c r="M22" s="161">
        <f t="shared" si="1"/>
        <v>1457</v>
      </c>
      <c r="N22" s="25"/>
      <c r="O22" s="47">
        <v>2009.0</v>
      </c>
      <c r="P22" s="39">
        <f>COUNTIF($C$2:$C$1001,"2009")</f>
        <v>0</v>
      </c>
      <c r="Q22" s="40"/>
      <c r="R22" s="41"/>
      <c r="S22" s="48">
        <f>(P22/P37)</f>
        <v>0</v>
      </c>
      <c r="T22" s="25"/>
      <c r="U22" s="25"/>
      <c r="V22" s="25"/>
      <c r="W22" s="25"/>
      <c r="X22" s="25"/>
      <c r="Y22" s="25"/>
      <c r="Z22" s="25"/>
    </row>
    <row r="23" ht="15.0" customHeight="1">
      <c r="A23" s="163">
        <v>2223.0</v>
      </c>
      <c r="B23" s="164" t="s">
        <v>790</v>
      </c>
      <c r="C23" s="164">
        <v>2018.0</v>
      </c>
      <c r="D23" s="165">
        <v>43448.0</v>
      </c>
      <c r="E23" s="166" t="s">
        <v>791</v>
      </c>
      <c r="F23" s="167" t="s">
        <v>788</v>
      </c>
      <c r="G23" s="166" t="s">
        <v>707</v>
      </c>
      <c r="H23" s="167" t="s">
        <v>789</v>
      </c>
      <c r="I23" s="165">
        <v>44957.0</v>
      </c>
      <c r="J23" s="166">
        <v>1.0</v>
      </c>
      <c r="K23" s="160" t="s">
        <v>336</v>
      </c>
      <c r="L23" s="167" t="s">
        <v>395</v>
      </c>
      <c r="M23" s="168">
        <f t="shared" si="1"/>
        <v>1509</v>
      </c>
      <c r="N23" s="25"/>
      <c r="O23" s="49">
        <v>2010.0</v>
      </c>
      <c r="P23" s="50">
        <f>COUNTIF($C$2:$C$1001,"2010")</f>
        <v>1</v>
      </c>
      <c r="Q23" s="40"/>
      <c r="R23" s="41"/>
      <c r="S23" s="51">
        <f>(P23/P37)</f>
        <v>0.006622516556</v>
      </c>
      <c r="T23" s="25"/>
      <c r="U23" s="25"/>
      <c r="V23" s="25"/>
      <c r="W23" s="25"/>
      <c r="X23" s="25"/>
      <c r="Y23" s="25"/>
      <c r="Z23" s="25"/>
    </row>
    <row r="24" ht="13.5" customHeight="1">
      <c r="A24" s="156">
        <v>2323.0</v>
      </c>
      <c r="B24" s="157" t="s">
        <v>792</v>
      </c>
      <c r="C24" s="157">
        <v>2022.0</v>
      </c>
      <c r="D24" s="158">
        <v>44833.0</v>
      </c>
      <c r="E24" s="128" t="s">
        <v>793</v>
      </c>
      <c r="F24" s="159" t="s">
        <v>794</v>
      </c>
      <c r="G24" s="128" t="s">
        <v>729</v>
      </c>
      <c r="H24" s="159" t="s">
        <v>795</v>
      </c>
      <c r="I24" s="158">
        <v>44967.0</v>
      </c>
      <c r="J24" s="128">
        <v>2.0</v>
      </c>
      <c r="K24" s="175" t="s">
        <v>758</v>
      </c>
      <c r="L24" s="159" t="s">
        <v>399</v>
      </c>
      <c r="M24" s="161">
        <f t="shared" si="1"/>
        <v>134</v>
      </c>
      <c r="N24" s="25"/>
      <c r="O24" s="47">
        <v>2011.0</v>
      </c>
      <c r="P24" s="39">
        <f>COUNTIF($C$2:$C$1001,"2011")</f>
        <v>4</v>
      </c>
      <c r="Q24" s="40"/>
      <c r="R24" s="41"/>
      <c r="S24" s="48">
        <f>(P24/P37)</f>
        <v>0.02649006623</v>
      </c>
      <c r="T24" s="25"/>
      <c r="U24" s="25"/>
      <c r="V24" s="25"/>
      <c r="W24" s="25"/>
      <c r="X24" s="25"/>
      <c r="Y24" s="25"/>
      <c r="Z24" s="25"/>
    </row>
    <row r="25" ht="15.0" customHeight="1">
      <c r="A25" s="163">
        <v>2423.0</v>
      </c>
      <c r="B25" s="164" t="s">
        <v>796</v>
      </c>
      <c r="C25" s="164">
        <v>2022.0</v>
      </c>
      <c r="D25" s="165">
        <v>44804.0</v>
      </c>
      <c r="E25" s="166" t="s">
        <v>797</v>
      </c>
      <c r="F25" s="167" t="s">
        <v>776</v>
      </c>
      <c r="G25" s="166" t="s">
        <v>729</v>
      </c>
      <c r="H25" s="167" t="s">
        <v>798</v>
      </c>
      <c r="I25" s="165">
        <v>44967.0</v>
      </c>
      <c r="J25" s="166">
        <v>2.0</v>
      </c>
      <c r="K25" s="160" t="s">
        <v>336</v>
      </c>
      <c r="L25" s="167" t="s">
        <v>399</v>
      </c>
      <c r="M25" s="168">
        <f t="shared" si="1"/>
        <v>163</v>
      </c>
      <c r="N25" s="25"/>
      <c r="O25" s="49">
        <v>2012.0</v>
      </c>
      <c r="P25" s="50">
        <f>COUNTIF($C$2:$C$1001,"2012")</f>
        <v>4</v>
      </c>
      <c r="Q25" s="40"/>
      <c r="R25" s="41"/>
      <c r="S25" s="51">
        <f>(P25/P37)</f>
        <v>0.02649006623</v>
      </c>
      <c r="T25" s="25"/>
      <c r="U25" s="25"/>
      <c r="V25" s="25"/>
      <c r="W25" s="25"/>
      <c r="X25" s="25"/>
      <c r="Y25" s="25"/>
      <c r="Z25" s="25"/>
    </row>
    <row r="26" ht="15.0" customHeight="1">
      <c r="A26" s="156">
        <v>2523.0</v>
      </c>
      <c r="B26" s="157" t="s">
        <v>799</v>
      </c>
      <c r="C26" s="157">
        <v>2022.0</v>
      </c>
      <c r="D26" s="158">
        <v>44824.0</v>
      </c>
      <c r="E26" s="128" t="s">
        <v>800</v>
      </c>
      <c r="F26" s="159" t="s">
        <v>801</v>
      </c>
      <c r="G26" s="128" t="s">
        <v>729</v>
      </c>
      <c r="H26" s="159" t="s">
        <v>802</v>
      </c>
      <c r="I26" s="158">
        <v>44967.0</v>
      </c>
      <c r="J26" s="128">
        <v>2.0</v>
      </c>
      <c r="K26" s="160" t="s">
        <v>336</v>
      </c>
      <c r="L26" s="159" t="s">
        <v>399</v>
      </c>
      <c r="M26" s="161">
        <f t="shared" si="1"/>
        <v>143</v>
      </c>
      <c r="N26" s="25"/>
      <c r="O26" s="47">
        <v>2013.0</v>
      </c>
      <c r="P26" s="39">
        <f>COUNTIF($C$2:$C$1001,"2013")</f>
        <v>4</v>
      </c>
      <c r="Q26" s="40"/>
      <c r="R26" s="41"/>
      <c r="S26" s="48">
        <f>(P26/P37)</f>
        <v>0.02649006623</v>
      </c>
      <c r="T26" s="25"/>
      <c r="U26" s="25"/>
      <c r="V26" s="25"/>
      <c r="W26" s="25"/>
      <c r="X26" s="25"/>
      <c r="Y26" s="25"/>
      <c r="Z26" s="25"/>
    </row>
    <row r="27" ht="15.0" hidden="1" customHeight="1">
      <c r="A27" s="163">
        <v>2623.0</v>
      </c>
      <c r="B27" s="164" t="s">
        <v>803</v>
      </c>
      <c r="C27" s="164">
        <v>2018.0</v>
      </c>
      <c r="D27" s="165">
        <v>43129.0</v>
      </c>
      <c r="E27" s="166" t="s">
        <v>804</v>
      </c>
      <c r="F27" s="167" t="s">
        <v>805</v>
      </c>
      <c r="G27" s="166" t="s">
        <v>806</v>
      </c>
      <c r="H27" s="167" t="s">
        <v>807</v>
      </c>
      <c r="I27" s="165">
        <v>44967.0</v>
      </c>
      <c r="J27" s="166">
        <v>2.0</v>
      </c>
      <c r="K27" s="160" t="s">
        <v>336</v>
      </c>
      <c r="L27" s="167" t="s">
        <v>390</v>
      </c>
      <c r="M27" s="168">
        <f t="shared" si="1"/>
        <v>1838</v>
      </c>
      <c r="N27" s="25"/>
      <c r="O27" s="49">
        <v>2014.0</v>
      </c>
      <c r="P27" s="50">
        <f>COUNTIF($C$2:$C$1001,"2014")</f>
        <v>4</v>
      </c>
      <c r="Q27" s="40"/>
      <c r="R27" s="41"/>
      <c r="S27" s="51">
        <f>(P27/P37)</f>
        <v>0.02649006623</v>
      </c>
      <c r="T27" s="25"/>
      <c r="U27" s="25"/>
      <c r="V27" s="25"/>
      <c r="W27" s="25"/>
      <c r="X27" s="25"/>
      <c r="Y27" s="25"/>
      <c r="Z27" s="25"/>
    </row>
    <row r="28" ht="15.0" hidden="1" customHeight="1">
      <c r="A28" s="156">
        <v>2723.0</v>
      </c>
      <c r="B28" s="157" t="s">
        <v>808</v>
      </c>
      <c r="C28" s="157">
        <v>2021.0</v>
      </c>
      <c r="D28" s="158">
        <v>44463.0</v>
      </c>
      <c r="E28" s="128" t="s">
        <v>809</v>
      </c>
      <c r="F28" s="159" t="s">
        <v>810</v>
      </c>
      <c r="G28" s="128" t="s">
        <v>806</v>
      </c>
      <c r="H28" s="159" t="s">
        <v>234</v>
      </c>
      <c r="I28" s="158">
        <v>44967.0</v>
      </c>
      <c r="J28" s="128">
        <v>2.0</v>
      </c>
      <c r="K28" s="175" t="s">
        <v>758</v>
      </c>
      <c r="L28" s="159" t="s">
        <v>395</v>
      </c>
      <c r="M28" s="161">
        <f t="shared" si="1"/>
        <v>504</v>
      </c>
      <c r="N28" s="25"/>
      <c r="O28" s="47">
        <v>2015.0</v>
      </c>
      <c r="P28" s="39">
        <f>COUNTIF($C$2:$C$1001,"2015")</f>
        <v>6</v>
      </c>
      <c r="Q28" s="40"/>
      <c r="R28" s="41"/>
      <c r="S28" s="48">
        <f>(P28/P37)</f>
        <v>0.03973509934</v>
      </c>
      <c r="T28" s="25"/>
      <c r="U28" s="25"/>
      <c r="V28" s="25"/>
      <c r="W28" s="25"/>
      <c r="X28" s="25"/>
      <c r="Y28" s="25"/>
      <c r="Z28" s="25"/>
    </row>
    <row r="29" ht="15.0" hidden="1" customHeight="1">
      <c r="A29" s="163">
        <v>2823.0</v>
      </c>
      <c r="B29" s="164" t="s">
        <v>811</v>
      </c>
      <c r="C29" s="164">
        <v>2022.0</v>
      </c>
      <c r="D29" s="165">
        <v>44614.0</v>
      </c>
      <c r="E29" s="166" t="s">
        <v>812</v>
      </c>
      <c r="F29" s="167" t="s">
        <v>813</v>
      </c>
      <c r="G29" s="166" t="s">
        <v>806</v>
      </c>
      <c r="H29" s="167" t="s">
        <v>18</v>
      </c>
      <c r="I29" s="165">
        <v>44967.0</v>
      </c>
      <c r="J29" s="166">
        <v>2.0</v>
      </c>
      <c r="K29" s="160" t="s">
        <v>336</v>
      </c>
      <c r="L29" s="167" t="s">
        <v>399</v>
      </c>
      <c r="M29" s="168">
        <f t="shared" si="1"/>
        <v>353</v>
      </c>
      <c r="N29" s="25"/>
      <c r="O29" s="49">
        <v>2016.0</v>
      </c>
      <c r="P29" s="50">
        <f>COUNTIF($C$2:$C$1001,"2016")</f>
        <v>28</v>
      </c>
      <c r="Q29" s="40"/>
      <c r="R29" s="41"/>
      <c r="S29" s="51">
        <f>(P29/P37)</f>
        <v>0.1854304636</v>
      </c>
      <c r="T29" s="25"/>
      <c r="U29" s="25"/>
      <c r="V29" s="25"/>
      <c r="W29" s="25"/>
      <c r="X29" s="25"/>
      <c r="Y29" s="25"/>
      <c r="Z29" s="25"/>
    </row>
    <row r="30" ht="15.0" hidden="1" customHeight="1">
      <c r="A30" s="156">
        <v>2923.0</v>
      </c>
      <c r="B30" s="157" t="s">
        <v>814</v>
      </c>
      <c r="C30" s="157">
        <v>2014.0</v>
      </c>
      <c r="D30" s="158">
        <v>44208.0</v>
      </c>
      <c r="E30" s="128" t="s">
        <v>815</v>
      </c>
      <c r="F30" s="159" t="s">
        <v>816</v>
      </c>
      <c r="G30" s="128" t="s">
        <v>712</v>
      </c>
      <c r="H30" s="159" t="s">
        <v>50</v>
      </c>
      <c r="I30" s="158">
        <v>44967.0</v>
      </c>
      <c r="J30" s="128">
        <v>2.0</v>
      </c>
      <c r="K30" s="171" t="s">
        <v>302</v>
      </c>
      <c r="L30" s="159" t="s">
        <v>390</v>
      </c>
      <c r="M30" s="161">
        <f t="shared" si="1"/>
        <v>759</v>
      </c>
      <c r="N30" s="25"/>
      <c r="O30" s="47">
        <v>2017.0</v>
      </c>
      <c r="P30" s="39">
        <f>COUNTIF($C$2:$C$1001,"2017")</f>
        <v>6</v>
      </c>
      <c r="Q30" s="40"/>
      <c r="R30" s="41"/>
      <c r="S30" s="48">
        <f>(P30/P37)</f>
        <v>0.03973509934</v>
      </c>
      <c r="T30" s="25"/>
      <c r="U30" s="25"/>
      <c r="V30" s="25"/>
      <c r="W30" s="25"/>
      <c r="X30" s="25"/>
      <c r="Y30" s="25"/>
      <c r="Z30" s="25"/>
    </row>
    <row r="31" ht="15.0" hidden="1" customHeight="1">
      <c r="A31" s="163">
        <v>3023.0</v>
      </c>
      <c r="B31" s="164" t="s">
        <v>817</v>
      </c>
      <c r="C31" s="164">
        <v>2016.0</v>
      </c>
      <c r="D31" s="165">
        <v>42642.0</v>
      </c>
      <c r="E31" s="166" t="s">
        <v>818</v>
      </c>
      <c r="F31" s="167" t="s">
        <v>819</v>
      </c>
      <c r="G31" s="166" t="s">
        <v>712</v>
      </c>
      <c r="H31" s="167" t="s">
        <v>97</v>
      </c>
      <c r="I31" s="165">
        <v>44967.0</v>
      </c>
      <c r="J31" s="166">
        <v>2.0</v>
      </c>
      <c r="K31" s="160" t="s">
        <v>336</v>
      </c>
      <c r="L31" s="167" t="s">
        <v>395</v>
      </c>
      <c r="M31" s="168">
        <f t="shared" si="1"/>
        <v>2325</v>
      </c>
      <c r="N31" s="25"/>
      <c r="O31" s="49">
        <v>2018.0</v>
      </c>
      <c r="P31" s="50">
        <f>COUNTIF($C$2:$C$1001,"2018")</f>
        <v>16</v>
      </c>
      <c r="Q31" s="40"/>
      <c r="R31" s="41"/>
      <c r="S31" s="51">
        <f>(P31/P37)</f>
        <v>0.1059602649</v>
      </c>
      <c r="T31" s="25"/>
      <c r="U31" s="25"/>
      <c r="V31" s="25"/>
      <c r="W31" s="25"/>
      <c r="X31" s="25"/>
      <c r="Y31" s="25"/>
      <c r="Z31" s="25"/>
    </row>
    <row r="32" ht="15.0" hidden="1" customHeight="1">
      <c r="A32" s="156">
        <v>3123.0</v>
      </c>
      <c r="B32" s="157" t="s">
        <v>820</v>
      </c>
      <c r="C32" s="157">
        <v>2010.0</v>
      </c>
      <c r="D32" s="158">
        <v>40485.0</v>
      </c>
      <c r="E32" s="128" t="s">
        <v>821</v>
      </c>
      <c r="F32" s="159" t="s">
        <v>422</v>
      </c>
      <c r="G32" s="128" t="s">
        <v>712</v>
      </c>
      <c r="H32" s="159" t="s">
        <v>50</v>
      </c>
      <c r="I32" s="158">
        <v>44967.0</v>
      </c>
      <c r="J32" s="128">
        <v>2.0</v>
      </c>
      <c r="K32" s="171" t="s">
        <v>302</v>
      </c>
      <c r="L32" s="159" t="s">
        <v>395</v>
      </c>
      <c r="M32" s="161">
        <f t="shared" si="1"/>
        <v>4482</v>
      </c>
      <c r="N32" s="25"/>
      <c r="O32" s="47">
        <v>2019.0</v>
      </c>
      <c r="P32" s="39">
        <f>COUNTIF($C$2:$C$1001,"2019")</f>
        <v>14</v>
      </c>
      <c r="Q32" s="40"/>
      <c r="R32" s="41"/>
      <c r="S32" s="48">
        <f>(P32/P37)</f>
        <v>0.09271523179</v>
      </c>
      <c r="T32" s="25"/>
      <c r="U32" s="25"/>
      <c r="V32" s="25"/>
      <c r="W32" s="25"/>
      <c r="X32" s="25"/>
      <c r="Y32" s="25"/>
      <c r="Z32" s="25"/>
    </row>
    <row r="33" ht="15.0" hidden="1" customHeight="1">
      <c r="A33" s="163">
        <v>3223.0</v>
      </c>
      <c r="B33" s="164" t="s">
        <v>822</v>
      </c>
      <c r="C33" s="164">
        <v>2008.0</v>
      </c>
      <c r="D33" s="165">
        <v>39805.0</v>
      </c>
      <c r="E33" s="166" t="s">
        <v>823</v>
      </c>
      <c r="F33" s="167" t="s">
        <v>824</v>
      </c>
      <c r="G33" s="166" t="s">
        <v>712</v>
      </c>
      <c r="H33" s="167" t="s">
        <v>234</v>
      </c>
      <c r="I33" s="165">
        <v>44967.0</v>
      </c>
      <c r="J33" s="166">
        <v>2.0</v>
      </c>
      <c r="K33" s="160" t="s">
        <v>329</v>
      </c>
      <c r="L33" s="167" t="s">
        <v>390</v>
      </c>
      <c r="M33" s="168">
        <f t="shared" si="1"/>
        <v>5162</v>
      </c>
      <c r="N33" s="25"/>
      <c r="O33" s="49">
        <v>2020.0</v>
      </c>
      <c r="P33" s="50">
        <f>COUNTIF($C$2:$C$1001,"2020")</f>
        <v>14</v>
      </c>
      <c r="Q33" s="40"/>
      <c r="R33" s="41"/>
      <c r="S33" s="51">
        <f>(P33/P37)</f>
        <v>0.09271523179</v>
      </c>
      <c r="T33" s="25"/>
      <c r="U33" s="25"/>
      <c r="V33" s="25"/>
      <c r="W33" s="25"/>
      <c r="X33" s="25"/>
      <c r="Y33" s="25"/>
      <c r="Z33" s="25"/>
    </row>
    <row r="34" ht="15.0" customHeight="1">
      <c r="A34" s="156">
        <v>3323.0</v>
      </c>
      <c r="B34" s="157" t="s">
        <v>825</v>
      </c>
      <c r="C34" s="157">
        <v>2022.0</v>
      </c>
      <c r="D34" s="158">
        <v>44691.0</v>
      </c>
      <c r="E34" s="128" t="s">
        <v>826</v>
      </c>
      <c r="F34" s="159" t="s">
        <v>827</v>
      </c>
      <c r="G34" s="128" t="s">
        <v>729</v>
      </c>
      <c r="H34" s="159" t="s">
        <v>828</v>
      </c>
      <c r="I34" s="158">
        <v>44967.0</v>
      </c>
      <c r="J34" s="128">
        <v>2.0</v>
      </c>
      <c r="K34" s="160" t="s">
        <v>336</v>
      </c>
      <c r="L34" s="159" t="s">
        <v>399</v>
      </c>
      <c r="M34" s="161">
        <f t="shared" si="1"/>
        <v>276</v>
      </c>
      <c r="N34" s="25"/>
      <c r="O34" s="47">
        <v>2021.0</v>
      </c>
      <c r="P34" s="39">
        <f>COUNTIF($C$2:$C$1001,"2021")</f>
        <v>16</v>
      </c>
      <c r="Q34" s="40"/>
      <c r="R34" s="41"/>
      <c r="S34" s="48">
        <f>(P34/P37)</f>
        <v>0.1059602649</v>
      </c>
      <c r="T34" s="25"/>
      <c r="U34" s="25"/>
      <c r="V34" s="25"/>
      <c r="W34" s="25"/>
      <c r="X34" s="25"/>
      <c r="Y34" s="25"/>
      <c r="Z34" s="25"/>
    </row>
    <row r="35" ht="15.0" customHeight="1">
      <c r="A35" s="163">
        <v>3423.0</v>
      </c>
      <c r="B35" s="164" t="s">
        <v>829</v>
      </c>
      <c r="C35" s="164">
        <v>2021.0</v>
      </c>
      <c r="D35" s="165">
        <v>44484.0</v>
      </c>
      <c r="E35" s="166" t="s">
        <v>830</v>
      </c>
      <c r="F35" s="167" t="s">
        <v>831</v>
      </c>
      <c r="G35" s="166" t="s">
        <v>725</v>
      </c>
      <c r="H35" s="167" t="s">
        <v>832</v>
      </c>
      <c r="I35" s="165">
        <v>44967.0</v>
      </c>
      <c r="J35" s="166">
        <v>2.0</v>
      </c>
      <c r="K35" s="160" t="s">
        <v>336</v>
      </c>
      <c r="L35" s="167" t="s">
        <v>399</v>
      </c>
      <c r="M35" s="168">
        <f t="shared" si="1"/>
        <v>483</v>
      </c>
      <c r="N35" s="25"/>
      <c r="O35" s="49">
        <v>2022.0</v>
      </c>
      <c r="P35" s="50">
        <f>COUNTIF($C$2:$C$1001,"2022")</f>
        <v>32</v>
      </c>
      <c r="Q35" s="40"/>
      <c r="R35" s="41"/>
      <c r="S35" s="51">
        <f>(P35/P37)</f>
        <v>0.2119205298</v>
      </c>
      <c r="T35" s="25"/>
      <c r="U35" s="25"/>
      <c r="V35" s="25"/>
      <c r="W35" s="25"/>
      <c r="X35" s="25"/>
      <c r="Y35" s="25"/>
      <c r="Z35" s="25"/>
    </row>
    <row r="36" ht="15.0" customHeight="1">
      <c r="A36" s="156">
        <v>3523.0</v>
      </c>
      <c r="B36" s="157" t="s">
        <v>833</v>
      </c>
      <c r="C36" s="157">
        <v>2022.0</v>
      </c>
      <c r="D36" s="158">
        <v>44806.0</v>
      </c>
      <c r="E36" s="128" t="s">
        <v>834</v>
      </c>
      <c r="F36" s="159" t="s">
        <v>835</v>
      </c>
      <c r="G36" s="128" t="s">
        <v>729</v>
      </c>
      <c r="H36" s="159" t="s">
        <v>836</v>
      </c>
      <c r="I36" s="158">
        <v>44980.0</v>
      </c>
      <c r="J36" s="128">
        <v>2.0</v>
      </c>
      <c r="K36" s="175" t="s">
        <v>758</v>
      </c>
      <c r="L36" s="159" t="s">
        <v>399</v>
      </c>
      <c r="M36" s="161">
        <f t="shared" si="1"/>
        <v>174</v>
      </c>
      <c r="N36" s="25"/>
      <c r="O36" s="47">
        <v>2023.0</v>
      </c>
      <c r="P36" s="39">
        <f>COUNTIF($C$2:$C$1001,"2023")</f>
        <v>1</v>
      </c>
      <c r="Q36" s="40"/>
      <c r="R36" s="41"/>
      <c r="S36" s="48">
        <f>(P36/P37)</f>
        <v>0.006622516556</v>
      </c>
      <c r="T36" s="25"/>
      <c r="U36" s="25"/>
      <c r="V36" s="25"/>
      <c r="W36" s="25"/>
      <c r="X36" s="25"/>
      <c r="Y36" s="25"/>
      <c r="Z36" s="25"/>
    </row>
    <row r="37" ht="15.0" hidden="1" customHeight="1">
      <c r="A37" s="163">
        <v>3623.0</v>
      </c>
      <c r="B37" s="164" t="s">
        <v>837</v>
      </c>
      <c r="C37" s="164">
        <v>2019.0</v>
      </c>
      <c r="D37" s="165">
        <v>43644.0</v>
      </c>
      <c r="E37" s="166" t="s">
        <v>838</v>
      </c>
      <c r="F37" s="167" t="s">
        <v>839</v>
      </c>
      <c r="G37" s="166" t="s">
        <v>712</v>
      </c>
      <c r="H37" s="167" t="s">
        <v>130</v>
      </c>
      <c r="I37" s="165">
        <v>44980.0</v>
      </c>
      <c r="J37" s="166">
        <v>2.0</v>
      </c>
      <c r="K37" s="160" t="s">
        <v>336</v>
      </c>
      <c r="L37" s="167" t="s">
        <v>395</v>
      </c>
      <c r="M37" s="168">
        <f t="shared" si="1"/>
        <v>1336</v>
      </c>
      <c r="N37" s="25"/>
      <c r="O37" s="45" t="s">
        <v>179</v>
      </c>
      <c r="P37" s="46">
        <f>SUM(P21:R36)</f>
        <v>151</v>
      </c>
      <c r="Q37" s="40"/>
      <c r="R37" s="41"/>
      <c r="S37" s="56">
        <f>SUM(S21:S36)</f>
        <v>1</v>
      </c>
      <c r="T37" s="25"/>
      <c r="U37" s="25"/>
      <c r="V37" s="25"/>
      <c r="W37" s="25"/>
      <c r="X37" s="25"/>
      <c r="Y37" s="25"/>
      <c r="Z37" s="25"/>
    </row>
    <row r="38" ht="15.0" hidden="1" customHeight="1">
      <c r="A38" s="156">
        <v>3723.0</v>
      </c>
      <c r="B38" s="157" t="s">
        <v>840</v>
      </c>
      <c r="C38" s="157">
        <v>2018.0</v>
      </c>
      <c r="D38" s="158">
        <v>43188.0</v>
      </c>
      <c r="E38" s="128" t="s">
        <v>841</v>
      </c>
      <c r="F38" s="159" t="s">
        <v>842</v>
      </c>
      <c r="G38" s="128" t="s">
        <v>806</v>
      </c>
      <c r="H38" s="159" t="s">
        <v>158</v>
      </c>
      <c r="I38" s="158">
        <v>44980.0</v>
      </c>
      <c r="J38" s="128">
        <v>2.0</v>
      </c>
      <c r="K38" s="160" t="s">
        <v>329</v>
      </c>
      <c r="L38" s="159" t="s">
        <v>390</v>
      </c>
      <c r="M38" s="161">
        <f t="shared" si="1"/>
        <v>1792</v>
      </c>
      <c r="N38" s="25"/>
      <c r="O38" s="25"/>
      <c r="P38" s="25"/>
      <c r="Q38" s="25"/>
      <c r="R38" s="25"/>
      <c r="S38" s="25"/>
      <c r="T38" s="25"/>
      <c r="U38" s="25"/>
      <c r="V38" s="25"/>
      <c r="W38" s="25"/>
      <c r="X38" s="25"/>
      <c r="Y38" s="25"/>
      <c r="Z38" s="25"/>
    </row>
    <row r="39" ht="15.0" customHeight="1">
      <c r="A39" s="163">
        <v>3823.0</v>
      </c>
      <c r="B39" s="164" t="s">
        <v>843</v>
      </c>
      <c r="C39" s="164">
        <v>2013.0</v>
      </c>
      <c r="D39" s="165">
        <v>41425.0</v>
      </c>
      <c r="E39" s="166" t="s">
        <v>844</v>
      </c>
      <c r="F39" s="167" t="s">
        <v>845</v>
      </c>
      <c r="G39" s="166" t="s">
        <v>707</v>
      </c>
      <c r="H39" s="167" t="s">
        <v>846</v>
      </c>
      <c r="I39" s="165">
        <v>44980.0</v>
      </c>
      <c r="J39" s="166">
        <v>2.0</v>
      </c>
      <c r="K39" s="160" t="s">
        <v>336</v>
      </c>
      <c r="L39" s="167" t="s">
        <v>395</v>
      </c>
      <c r="M39" s="168">
        <f t="shared" si="1"/>
        <v>3555</v>
      </c>
      <c r="N39" s="25"/>
      <c r="O39" s="33" t="s">
        <v>847</v>
      </c>
      <c r="P39" s="34"/>
      <c r="Q39" s="34"/>
      <c r="R39" s="34"/>
      <c r="S39" s="35"/>
      <c r="T39" s="25"/>
      <c r="U39" s="25"/>
      <c r="V39" s="25"/>
      <c r="W39" s="25"/>
      <c r="X39" s="25"/>
      <c r="Y39" s="25"/>
      <c r="Z39" s="25"/>
    </row>
    <row r="40" ht="15.0" customHeight="1">
      <c r="A40" s="156">
        <v>3923.0</v>
      </c>
      <c r="B40" s="157" t="s">
        <v>848</v>
      </c>
      <c r="C40" s="157">
        <v>2012.0</v>
      </c>
      <c r="D40" s="158">
        <v>40940.0</v>
      </c>
      <c r="E40" s="128" t="s">
        <v>849</v>
      </c>
      <c r="F40" s="159" t="s">
        <v>845</v>
      </c>
      <c r="G40" s="128" t="s">
        <v>707</v>
      </c>
      <c r="H40" s="159" t="s">
        <v>850</v>
      </c>
      <c r="I40" s="158">
        <v>44980.0</v>
      </c>
      <c r="J40" s="128">
        <v>2.0</v>
      </c>
      <c r="K40" s="160" t="s">
        <v>336</v>
      </c>
      <c r="L40" s="159" t="s">
        <v>395</v>
      </c>
      <c r="M40" s="161">
        <f t="shared" si="1"/>
        <v>4040</v>
      </c>
      <c r="N40" s="25"/>
      <c r="O40" s="36"/>
      <c r="P40" s="37"/>
      <c r="Q40" s="37"/>
      <c r="R40" s="37"/>
      <c r="S40" s="38"/>
      <c r="T40" s="25"/>
      <c r="U40" s="25"/>
      <c r="V40" s="25"/>
      <c r="W40" s="25"/>
      <c r="X40" s="25"/>
      <c r="Y40" s="25"/>
      <c r="Z40" s="25"/>
    </row>
    <row r="41" ht="15.0" hidden="1" customHeight="1">
      <c r="A41" s="163">
        <v>4023.0</v>
      </c>
      <c r="B41" s="164" t="s">
        <v>851</v>
      </c>
      <c r="C41" s="164">
        <v>2020.0</v>
      </c>
      <c r="D41" s="165">
        <v>44070.0</v>
      </c>
      <c r="E41" s="166" t="s">
        <v>852</v>
      </c>
      <c r="F41" s="167" t="s">
        <v>853</v>
      </c>
      <c r="G41" s="166" t="s">
        <v>712</v>
      </c>
      <c r="H41" s="167" t="s">
        <v>56</v>
      </c>
      <c r="I41" s="165">
        <v>44980.0</v>
      </c>
      <c r="J41" s="166">
        <v>2.0</v>
      </c>
      <c r="K41" s="160" t="s">
        <v>336</v>
      </c>
      <c r="L41" s="167" t="s">
        <v>390</v>
      </c>
      <c r="M41" s="168">
        <f t="shared" si="1"/>
        <v>910</v>
      </c>
      <c r="N41" s="25"/>
      <c r="O41" s="45" t="s">
        <v>198</v>
      </c>
      <c r="P41" s="46" t="s">
        <v>107</v>
      </c>
      <c r="Q41" s="40"/>
      <c r="R41" s="41"/>
      <c r="S41" s="45" t="s">
        <v>108</v>
      </c>
      <c r="T41" s="25"/>
      <c r="U41" s="25"/>
      <c r="V41" s="25"/>
      <c r="W41" s="25"/>
      <c r="X41" s="25"/>
      <c r="Y41" s="25"/>
      <c r="Z41" s="25"/>
    </row>
    <row r="42" ht="15.0" hidden="1" customHeight="1">
      <c r="A42" s="156">
        <v>4123.0</v>
      </c>
      <c r="B42" s="157" t="s">
        <v>854</v>
      </c>
      <c r="C42" s="157">
        <v>2016.0</v>
      </c>
      <c r="D42" s="158">
        <v>42460.0</v>
      </c>
      <c r="E42" s="128" t="s">
        <v>855</v>
      </c>
      <c r="F42" s="159" t="s">
        <v>856</v>
      </c>
      <c r="G42" s="128" t="s">
        <v>712</v>
      </c>
      <c r="H42" s="159" t="s">
        <v>56</v>
      </c>
      <c r="I42" s="158">
        <v>44980.0</v>
      </c>
      <c r="J42" s="128">
        <v>2.0</v>
      </c>
      <c r="K42" s="160" t="s">
        <v>336</v>
      </c>
      <c r="L42" s="159" t="s">
        <v>390</v>
      </c>
      <c r="M42" s="161">
        <f t="shared" si="1"/>
        <v>2520</v>
      </c>
      <c r="N42" s="25"/>
      <c r="O42" s="47" t="s">
        <v>203</v>
      </c>
      <c r="P42" s="39">
        <f>COUNTIF($J$2:$J$1001,"1")</f>
        <v>22</v>
      </c>
      <c r="Q42" s="40"/>
      <c r="R42" s="41"/>
      <c r="S42" s="48">
        <f>(P42/P54)</f>
        <v>0.1456953642</v>
      </c>
      <c r="T42" s="25"/>
      <c r="U42" s="25"/>
      <c r="V42" s="25"/>
      <c r="W42" s="25"/>
      <c r="X42" s="25"/>
      <c r="Y42" s="25"/>
      <c r="Z42" s="25"/>
    </row>
    <row r="43" ht="15.0" hidden="1" customHeight="1">
      <c r="A43" s="163">
        <v>4223.0</v>
      </c>
      <c r="B43" s="164" t="s">
        <v>857</v>
      </c>
      <c r="C43" s="164">
        <v>2019.0</v>
      </c>
      <c r="D43" s="165">
        <v>43825.0</v>
      </c>
      <c r="E43" s="166" t="s">
        <v>858</v>
      </c>
      <c r="F43" s="167" t="s">
        <v>859</v>
      </c>
      <c r="G43" s="166" t="s">
        <v>712</v>
      </c>
      <c r="H43" s="167" t="s">
        <v>251</v>
      </c>
      <c r="I43" s="165">
        <v>44980.0</v>
      </c>
      <c r="J43" s="166">
        <v>2.0</v>
      </c>
      <c r="K43" s="160" t="s">
        <v>329</v>
      </c>
      <c r="L43" s="167" t="s">
        <v>390</v>
      </c>
      <c r="M43" s="168">
        <f t="shared" si="1"/>
        <v>1155</v>
      </c>
      <c r="N43" s="25"/>
      <c r="O43" s="49" t="s">
        <v>207</v>
      </c>
      <c r="P43" s="50">
        <f>COUNTIF($J$2:$J$1001,"2")</f>
        <v>29</v>
      </c>
      <c r="Q43" s="40"/>
      <c r="R43" s="41"/>
      <c r="S43" s="51">
        <f>(P43/P54)</f>
        <v>0.1920529801</v>
      </c>
      <c r="T43" s="25"/>
      <c r="U43" s="25"/>
      <c r="V43" s="25"/>
      <c r="W43" s="25"/>
      <c r="X43" s="25"/>
      <c r="Y43" s="25"/>
      <c r="Z43" s="25"/>
    </row>
    <row r="44" ht="15.0" hidden="1" customHeight="1">
      <c r="A44" s="156">
        <v>4323.0</v>
      </c>
      <c r="B44" s="157" t="s">
        <v>860</v>
      </c>
      <c r="C44" s="157">
        <v>2016.0</v>
      </c>
      <c r="D44" s="158">
        <v>42514.0</v>
      </c>
      <c r="E44" s="128" t="s">
        <v>861</v>
      </c>
      <c r="F44" s="159" t="s">
        <v>862</v>
      </c>
      <c r="G44" s="128" t="s">
        <v>712</v>
      </c>
      <c r="H44" s="159" t="s">
        <v>50</v>
      </c>
      <c r="I44" s="158">
        <v>44980.0</v>
      </c>
      <c r="J44" s="128">
        <v>2.0</v>
      </c>
      <c r="K44" s="160" t="s">
        <v>336</v>
      </c>
      <c r="L44" s="159" t="s">
        <v>395</v>
      </c>
      <c r="M44" s="161">
        <f t="shared" si="1"/>
        <v>2466</v>
      </c>
      <c r="N44" s="25"/>
      <c r="O44" s="47" t="s">
        <v>213</v>
      </c>
      <c r="P44" s="39">
        <f>COUNTIF($J$2:$J$1001,"3")</f>
        <v>15</v>
      </c>
      <c r="Q44" s="40"/>
      <c r="R44" s="41"/>
      <c r="S44" s="48">
        <f>(P44/P54)</f>
        <v>0.09933774834</v>
      </c>
      <c r="T44" s="25"/>
      <c r="U44" s="25"/>
      <c r="V44" s="25"/>
      <c r="W44" s="25"/>
      <c r="X44" s="25"/>
      <c r="Y44" s="25"/>
      <c r="Z44" s="25"/>
    </row>
    <row r="45" ht="15.0" hidden="1" customHeight="1">
      <c r="A45" s="163">
        <v>4423.0</v>
      </c>
      <c r="B45" s="164" t="s">
        <v>863</v>
      </c>
      <c r="C45" s="164">
        <v>2016.0</v>
      </c>
      <c r="D45" s="165">
        <v>42508.0</v>
      </c>
      <c r="E45" s="166" t="s">
        <v>864</v>
      </c>
      <c r="F45" s="167" t="s">
        <v>865</v>
      </c>
      <c r="G45" s="166" t="s">
        <v>712</v>
      </c>
      <c r="H45" s="167" t="s">
        <v>866</v>
      </c>
      <c r="I45" s="165">
        <v>44980.0</v>
      </c>
      <c r="J45" s="166">
        <v>2.0</v>
      </c>
      <c r="K45" s="160" t="s">
        <v>336</v>
      </c>
      <c r="L45" s="167" t="s">
        <v>395</v>
      </c>
      <c r="M45" s="168">
        <f t="shared" si="1"/>
        <v>2472</v>
      </c>
      <c r="N45" s="42"/>
      <c r="O45" s="49" t="s">
        <v>219</v>
      </c>
      <c r="P45" s="50">
        <f>COUNTIF($J$2:$J$1001,"4")</f>
        <v>8</v>
      </c>
      <c r="Q45" s="40"/>
      <c r="R45" s="41"/>
      <c r="S45" s="51">
        <f>(P45/P54)</f>
        <v>0.05298013245</v>
      </c>
      <c r="T45" s="25"/>
      <c r="U45" s="25"/>
      <c r="V45" s="25"/>
      <c r="W45" s="25"/>
      <c r="X45" s="25"/>
      <c r="Y45" s="25"/>
      <c r="Z45" s="25"/>
    </row>
    <row r="46" ht="15.0" hidden="1" customHeight="1">
      <c r="A46" s="156">
        <v>4523.0</v>
      </c>
      <c r="B46" s="157" t="s">
        <v>867</v>
      </c>
      <c r="C46" s="157">
        <v>2016.0</v>
      </c>
      <c r="D46" s="158">
        <v>42461.0</v>
      </c>
      <c r="E46" s="128" t="s">
        <v>868</v>
      </c>
      <c r="F46" s="159" t="s">
        <v>869</v>
      </c>
      <c r="G46" s="128" t="s">
        <v>712</v>
      </c>
      <c r="H46" s="159" t="s">
        <v>870</v>
      </c>
      <c r="I46" s="158">
        <v>44985.0</v>
      </c>
      <c r="J46" s="128">
        <v>2.0</v>
      </c>
      <c r="K46" s="160" t="s">
        <v>336</v>
      </c>
      <c r="L46" s="159" t="s">
        <v>395</v>
      </c>
      <c r="M46" s="161">
        <f t="shared" si="1"/>
        <v>2524</v>
      </c>
      <c r="N46" s="25"/>
      <c r="O46" s="47" t="s">
        <v>223</v>
      </c>
      <c r="P46" s="39">
        <f>COUNTIF($J$2:$J$1001,"5")</f>
        <v>28</v>
      </c>
      <c r="Q46" s="40"/>
      <c r="R46" s="41"/>
      <c r="S46" s="48">
        <f>(P46/P54)</f>
        <v>0.1854304636</v>
      </c>
      <c r="T46" s="25"/>
      <c r="U46" s="25"/>
      <c r="V46" s="25"/>
      <c r="W46" s="25"/>
      <c r="X46" s="25"/>
      <c r="Y46" s="25"/>
      <c r="Z46" s="25"/>
    </row>
    <row r="47" ht="15.0" hidden="1" customHeight="1">
      <c r="A47" s="163">
        <v>4623.0</v>
      </c>
      <c r="B47" s="164" t="s">
        <v>871</v>
      </c>
      <c r="C47" s="164">
        <v>2016.0</v>
      </c>
      <c r="D47" s="165">
        <v>42503.0</v>
      </c>
      <c r="E47" s="166" t="s">
        <v>872</v>
      </c>
      <c r="F47" s="167" t="s">
        <v>873</v>
      </c>
      <c r="G47" s="166" t="s">
        <v>712</v>
      </c>
      <c r="H47" s="167" t="s">
        <v>874</v>
      </c>
      <c r="I47" s="165">
        <v>44985.0</v>
      </c>
      <c r="J47" s="166">
        <v>2.0</v>
      </c>
      <c r="K47" s="160" t="s">
        <v>329</v>
      </c>
      <c r="L47" s="167" t="s">
        <v>390</v>
      </c>
      <c r="M47" s="168">
        <f t="shared" si="1"/>
        <v>2482</v>
      </c>
      <c r="N47" s="25"/>
      <c r="O47" s="49" t="s">
        <v>229</v>
      </c>
      <c r="P47" s="50">
        <f>COUNTIF($J$2:$J$1001,"6")</f>
        <v>33</v>
      </c>
      <c r="Q47" s="40"/>
      <c r="R47" s="41"/>
      <c r="S47" s="51">
        <f>(P47/P54)</f>
        <v>0.2185430464</v>
      </c>
      <c r="T47" s="25"/>
      <c r="U47" s="25"/>
      <c r="V47" s="25"/>
      <c r="W47" s="25"/>
      <c r="X47" s="25"/>
      <c r="Y47" s="25"/>
      <c r="Z47" s="25"/>
    </row>
    <row r="48" ht="15.0" hidden="1" customHeight="1">
      <c r="A48" s="156">
        <v>4723.0</v>
      </c>
      <c r="B48" s="157" t="s">
        <v>875</v>
      </c>
      <c r="C48" s="157">
        <v>2019.0</v>
      </c>
      <c r="D48" s="158">
        <v>43822.0</v>
      </c>
      <c r="E48" s="128" t="s">
        <v>876</v>
      </c>
      <c r="F48" s="159" t="s">
        <v>877</v>
      </c>
      <c r="G48" s="128" t="s">
        <v>712</v>
      </c>
      <c r="H48" s="159" t="s">
        <v>244</v>
      </c>
      <c r="I48" s="158">
        <v>44985.0</v>
      </c>
      <c r="J48" s="128">
        <v>2.0</v>
      </c>
      <c r="K48" s="160" t="s">
        <v>329</v>
      </c>
      <c r="L48" s="159" t="s">
        <v>390</v>
      </c>
      <c r="M48" s="161">
        <f t="shared" si="1"/>
        <v>1163</v>
      </c>
      <c r="N48" s="25"/>
      <c r="O48" s="47" t="s">
        <v>235</v>
      </c>
      <c r="P48" s="39">
        <f>COUNTIF($J$2:$J$1001,"7")</f>
        <v>16</v>
      </c>
      <c r="Q48" s="40"/>
      <c r="R48" s="41"/>
      <c r="S48" s="48">
        <f>(P48/P54)</f>
        <v>0.1059602649</v>
      </c>
      <c r="T48" s="25"/>
      <c r="U48" s="25"/>
      <c r="V48" s="25"/>
      <c r="W48" s="25"/>
      <c r="X48" s="25"/>
      <c r="Y48" s="25"/>
      <c r="Z48" s="25"/>
    </row>
    <row r="49" ht="15.0" hidden="1" customHeight="1">
      <c r="A49" s="163">
        <v>4823.0</v>
      </c>
      <c r="B49" s="164" t="s">
        <v>878</v>
      </c>
      <c r="C49" s="164">
        <v>2021.0</v>
      </c>
      <c r="D49" s="165">
        <v>44315.0</v>
      </c>
      <c r="E49" s="166" t="s">
        <v>879</v>
      </c>
      <c r="F49" s="167" t="s">
        <v>880</v>
      </c>
      <c r="G49" s="166" t="s">
        <v>712</v>
      </c>
      <c r="H49" s="167" t="s">
        <v>197</v>
      </c>
      <c r="I49" s="165">
        <v>44985.0</v>
      </c>
      <c r="J49" s="166">
        <v>2.0</v>
      </c>
      <c r="K49" s="160" t="s">
        <v>336</v>
      </c>
      <c r="L49" s="167" t="s">
        <v>390</v>
      </c>
      <c r="M49" s="168">
        <f t="shared" si="1"/>
        <v>670</v>
      </c>
      <c r="N49" s="25"/>
      <c r="O49" s="49" t="s">
        <v>239</v>
      </c>
      <c r="P49" s="50">
        <f>COUNTIF($J$2:$J$1001,"8")</f>
        <v>0</v>
      </c>
      <c r="Q49" s="40"/>
      <c r="R49" s="41"/>
      <c r="S49" s="51">
        <f>(P49/P54)</f>
        <v>0</v>
      </c>
      <c r="T49" s="25"/>
      <c r="U49" s="25"/>
      <c r="V49" s="25"/>
      <c r="W49" s="25"/>
      <c r="X49" s="25"/>
      <c r="Y49" s="25"/>
      <c r="Z49" s="25"/>
    </row>
    <row r="50" ht="15.0" hidden="1" customHeight="1">
      <c r="A50" s="156">
        <v>4923.0</v>
      </c>
      <c r="B50" s="157" t="s">
        <v>881</v>
      </c>
      <c r="C50" s="157">
        <v>2016.0</v>
      </c>
      <c r="D50" s="158">
        <v>42557.0</v>
      </c>
      <c r="E50" s="128" t="s">
        <v>882</v>
      </c>
      <c r="F50" s="159" t="s">
        <v>873</v>
      </c>
      <c r="G50" s="128" t="s">
        <v>712</v>
      </c>
      <c r="H50" s="159" t="s">
        <v>244</v>
      </c>
      <c r="I50" s="158">
        <v>44985.0</v>
      </c>
      <c r="J50" s="128">
        <v>2.0</v>
      </c>
      <c r="K50" s="160" t="s">
        <v>329</v>
      </c>
      <c r="L50" s="159" t="s">
        <v>390</v>
      </c>
      <c r="M50" s="161">
        <f t="shared" si="1"/>
        <v>2428</v>
      </c>
      <c r="N50" s="25"/>
      <c r="O50" s="47" t="s">
        <v>245</v>
      </c>
      <c r="P50" s="39">
        <f>COUNTIF($J$2:$J$1001,"9")</f>
        <v>0</v>
      </c>
      <c r="Q50" s="40"/>
      <c r="R50" s="41"/>
      <c r="S50" s="48">
        <f>(P50/P54)</f>
        <v>0</v>
      </c>
      <c r="T50" s="25"/>
      <c r="U50" s="25"/>
      <c r="V50" s="25"/>
      <c r="W50" s="25"/>
      <c r="X50" s="25"/>
      <c r="Y50" s="25"/>
      <c r="Z50" s="25"/>
    </row>
    <row r="51" ht="15.0" hidden="1" customHeight="1">
      <c r="A51" s="163">
        <v>5023.0</v>
      </c>
      <c r="B51" s="164" t="s">
        <v>883</v>
      </c>
      <c r="C51" s="164">
        <v>2016.0</v>
      </c>
      <c r="D51" s="165">
        <v>42429.0</v>
      </c>
      <c r="E51" s="166" t="s">
        <v>884</v>
      </c>
      <c r="F51" s="167" t="s">
        <v>885</v>
      </c>
      <c r="G51" s="166" t="s">
        <v>712</v>
      </c>
      <c r="H51" s="167" t="s">
        <v>886</v>
      </c>
      <c r="I51" s="165">
        <v>44985.0</v>
      </c>
      <c r="J51" s="166">
        <v>2.0</v>
      </c>
      <c r="K51" s="160" t="s">
        <v>336</v>
      </c>
      <c r="L51" s="167" t="s">
        <v>390</v>
      </c>
      <c r="M51" s="168">
        <f t="shared" si="1"/>
        <v>2556</v>
      </c>
      <c r="N51" s="25"/>
      <c r="O51" s="49" t="s">
        <v>252</v>
      </c>
      <c r="P51" s="50">
        <f>COUNTIF($J$2:$J$1001,"10")</f>
        <v>0</v>
      </c>
      <c r="Q51" s="40"/>
      <c r="R51" s="41"/>
      <c r="S51" s="51">
        <f>(P51/P54)</f>
        <v>0</v>
      </c>
      <c r="T51" s="25"/>
      <c r="U51" s="25"/>
      <c r="V51" s="25"/>
      <c r="W51" s="25"/>
      <c r="X51" s="25"/>
      <c r="Y51" s="25"/>
      <c r="Z51" s="25"/>
    </row>
    <row r="52" ht="15.0" hidden="1" customHeight="1">
      <c r="A52" s="156">
        <v>5123.0</v>
      </c>
      <c r="B52" s="157" t="s">
        <v>887</v>
      </c>
      <c r="C52" s="157">
        <v>2014.0</v>
      </c>
      <c r="D52" s="158">
        <v>42003.0</v>
      </c>
      <c r="E52" s="128" t="s">
        <v>888</v>
      </c>
      <c r="F52" s="159" t="s">
        <v>889</v>
      </c>
      <c r="G52" s="128" t="s">
        <v>712</v>
      </c>
      <c r="H52" s="159" t="s">
        <v>153</v>
      </c>
      <c r="I52" s="158">
        <v>44985.0</v>
      </c>
      <c r="J52" s="128">
        <v>2.0</v>
      </c>
      <c r="K52" s="160" t="s">
        <v>336</v>
      </c>
      <c r="L52" s="159" t="s">
        <v>395</v>
      </c>
      <c r="M52" s="161">
        <f t="shared" si="1"/>
        <v>2982</v>
      </c>
      <c r="N52" s="25"/>
      <c r="O52" s="47" t="s">
        <v>258</v>
      </c>
      <c r="P52" s="39">
        <f>COUNTIF($J$2:$J$1001,"11")</f>
        <v>0</v>
      </c>
      <c r="Q52" s="40"/>
      <c r="R52" s="41"/>
      <c r="S52" s="48">
        <f>(P52/P54)</f>
        <v>0</v>
      </c>
      <c r="T52" s="25"/>
      <c r="U52" s="25"/>
      <c r="V52" s="25"/>
      <c r="W52" s="25"/>
      <c r="X52" s="25"/>
      <c r="Y52" s="25"/>
      <c r="Z52" s="25"/>
    </row>
    <row r="53" ht="15.0" hidden="1" customHeight="1">
      <c r="A53" s="163">
        <v>5223.0</v>
      </c>
      <c r="B53" s="164" t="s">
        <v>890</v>
      </c>
      <c r="C53" s="164">
        <v>2012.0</v>
      </c>
      <c r="D53" s="165">
        <v>40998.0</v>
      </c>
      <c r="E53" s="166" t="s">
        <v>891</v>
      </c>
      <c r="F53" s="167" t="s">
        <v>218</v>
      </c>
      <c r="G53" s="166" t="s">
        <v>806</v>
      </c>
      <c r="H53" s="167" t="s">
        <v>892</v>
      </c>
      <c r="I53" s="165">
        <v>44987.0</v>
      </c>
      <c r="J53" s="166">
        <v>3.0</v>
      </c>
      <c r="K53" s="160" t="s">
        <v>336</v>
      </c>
      <c r="L53" s="167" t="s">
        <v>395</v>
      </c>
      <c r="M53" s="168">
        <f t="shared" si="1"/>
        <v>3989</v>
      </c>
      <c r="N53" s="25"/>
      <c r="O53" s="49" t="s">
        <v>264</v>
      </c>
      <c r="P53" s="50">
        <f>COUNTIF($J$2:$J$1001,"12")</f>
        <v>0</v>
      </c>
      <c r="Q53" s="40"/>
      <c r="R53" s="41"/>
      <c r="S53" s="51">
        <f>(P53/P54)</f>
        <v>0</v>
      </c>
      <c r="T53" s="25"/>
      <c r="U53" s="25"/>
      <c r="V53" s="25"/>
      <c r="W53" s="25"/>
      <c r="X53" s="25"/>
      <c r="Y53" s="25"/>
      <c r="Z53" s="25"/>
    </row>
    <row r="54" ht="15.0" hidden="1" customHeight="1">
      <c r="A54" s="156">
        <v>5323.0</v>
      </c>
      <c r="B54" s="157" t="s">
        <v>893</v>
      </c>
      <c r="C54" s="157">
        <v>2011.0</v>
      </c>
      <c r="D54" s="158">
        <v>40805.0</v>
      </c>
      <c r="E54" s="128" t="s">
        <v>894</v>
      </c>
      <c r="F54" s="159" t="s">
        <v>845</v>
      </c>
      <c r="G54" s="128" t="s">
        <v>806</v>
      </c>
      <c r="H54" s="159" t="s">
        <v>846</v>
      </c>
      <c r="I54" s="158">
        <v>44992.0</v>
      </c>
      <c r="J54" s="128">
        <v>3.0</v>
      </c>
      <c r="K54" s="160" t="s">
        <v>336</v>
      </c>
      <c r="L54" s="159" t="s">
        <v>395</v>
      </c>
      <c r="M54" s="161">
        <f t="shared" si="1"/>
        <v>4187</v>
      </c>
      <c r="N54" s="42"/>
      <c r="O54" s="45" t="s">
        <v>268</v>
      </c>
      <c r="P54" s="46">
        <f>SUM(P42:R53)</f>
        <v>151</v>
      </c>
      <c r="Q54" s="40"/>
      <c r="R54" s="41"/>
      <c r="S54" s="56">
        <f>SUM(S42:S53)</f>
        <v>1</v>
      </c>
      <c r="T54" s="25"/>
      <c r="U54" s="25"/>
      <c r="V54" s="25"/>
      <c r="W54" s="25"/>
      <c r="X54" s="25"/>
      <c r="Y54" s="25"/>
      <c r="Z54" s="25"/>
    </row>
    <row r="55" ht="15.0" customHeight="1">
      <c r="A55" s="163">
        <v>5423.0</v>
      </c>
      <c r="B55" s="164" t="s">
        <v>895</v>
      </c>
      <c r="C55" s="164">
        <v>2022.0</v>
      </c>
      <c r="D55" s="165">
        <v>44692.0</v>
      </c>
      <c r="E55" s="166" t="s">
        <v>896</v>
      </c>
      <c r="F55" s="167" t="s">
        <v>897</v>
      </c>
      <c r="G55" s="166" t="s">
        <v>725</v>
      </c>
      <c r="H55" s="167" t="s">
        <v>898</v>
      </c>
      <c r="I55" s="165">
        <v>44994.0</v>
      </c>
      <c r="J55" s="166">
        <v>3.0</v>
      </c>
      <c r="K55" s="175" t="s">
        <v>758</v>
      </c>
      <c r="L55" s="167" t="s">
        <v>399</v>
      </c>
      <c r="M55" s="168">
        <f t="shared" si="1"/>
        <v>302</v>
      </c>
      <c r="N55" s="25"/>
      <c r="O55" s="25"/>
      <c r="P55" s="25"/>
      <c r="Q55" s="25"/>
      <c r="R55" s="25"/>
      <c r="S55" s="25"/>
      <c r="T55" s="25"/>
      <c r="U55" s="25"/>
      <c r="V55" s="25"/>
      <c r="W55" s="25"/>
      <c r="X55" s="25"/>
      <c r="Y55" s="25"/>
      <c r="Z55" s="25"/>
    </row>
    <row r="56" ht="15.0" hidden="1" customHeight="1">
      <c r="A56" s="156">
        <v>5523.0</v>
      </c>
      <c r="B56" s="157" t="s">
        <v>899</v>
      </c>
      <c r="C56" s="157">
        <v>2020.0</v>
      </c>
      <c r="D56" s="158">
        <v>43864.0</v>
      </c>
      <c r="E56" s="128" t="s">
        <v>900</v>
      </c>
      <c r="F56" s="159" t="s">
        <v>901</v>
      </c>
      <c r="G56" s="128" t="s">
        <v>712</v>
      </c>
      <c r="H56" s="159" t="s">
        <v>902</v>
      </c>
      <c r="I56" s="158">
        <v>45000.0</v>
      </c>
      <c r="J56" s="128">
        <v>3.0</v>
      </c>
      <c r="K56" s="160" t="s">
        <v>336</v>
      </c>
      <c r="L56" s="159" t="s">
        <v>395</v>
      </c>
      <c r="M56" s="161">
        <f t="shared" si="1"/>
        <v>1136</v>
      </c>
      <c r="N56" s="25"/>
      <c r="O56" s="33" t="s">
        <v>278</v>
      </c>
      <c r="P56" s="34"/>
      <c r="Q56" s="34"/>
      <c r="R56" s="34"/>
      <c r="S56" s="34"/>
      <c r="T56" s="35"/>
      <c r="U56" s="25"/>
      <c r="V56" s="25"/>
      <c r="W56" s="25"/>
      <c r="X56" s="25"/>
      <c r="Y56" s="25"/>
      <c r="Z56" s="25"/>
    </row>
    <row r="57" ht="15.0" hidden="1" customHeight="1">
      <c r="A57" s="163">
        <v>5623.0</v>
      </c>
      <c r="B57" s="164" t="s">
        <v>903</v>
      </c>
      <c r="C57" s="164">
        <v>2015.0</v>
      </c>
      <c r="D57" s="165">
        <v>42124.0</v>
      </c>
      <c r="E57" s="166" t="s">
        <v>904</v>
      </c>
      <c r="F57" s="167" t="s">
        <v>905</v>
      </c>
      <c r="G57" s="166" t="s">
        <v>712</v>
      </c>
      <c r="H57" s="167" t="s">
        <v>130</v>
      </c>
      <c r="I57" s="165">
        <v>45000.0</v>
      </c>
      <c r="J57" s="166">
        <v>3.0</v>
      </c>
      <c r="K57" s="160" t="s">
        <v>336</v>
      </c>
      <c r="L57" s="167" t="s">
        <v>395</v>
      </c>
      <c r="M57" s="168">
        <f t="shared" si="1"/>
        <v>2876</v>
      </c>
      <c r="N57" s="25"/>
      <c r="O57" s="36"/>
      <c r="P57" s="37"/>
      <c r="Q57" s="37"/>
      <c r="R57" s="37"/>
      <c r="S57" s="37"/>
      <c r="T57" s="38"/>
      <c r="U57" s="25"/>
      <c r="V57" s="25"/>
      <c r="W57" s="25"/>
      <c r="X57" s="25"/>
      <c r="Y57" s="25"/>
      <c r="Z57" s="25"/>
    </row>
    <row r="58" ht="15.0" hidden="1" customHeight="1">
      <c r="A58" s="156">
        <v>5723.0</v>
      </c>
      <c r="B58" s="157" t="s">
        <v>906</v>
      </c>
      <c r="C58" s="157">
        <v>2011.0</v>
      </c>
      <c r="D58" s="158">
        <v>40770.0</v>
      </c>
      <c r="E58" s="128" t="s">
        <v>907</v>
      </c>
      <c r="F58" s="159" t="s">
        <v>908</v>
      </c>
      <c r="G58" s="128" t="s">
        <v>712</v>
      </c>
      <c r="H58" s="159" t="s">
        <v>163</v>
      </c>
      <c r="I58" s="158">
        <v>45000.0</v>
      </c>
      <c r="J58" s="128">
        <v>3.0</v>
      </c>
      <c r="K58" s="169" t="s">
        <v>316</v>
      </c>
      <c r="L58" s="159" t="s">
        <v>390</v>
      </c>
      <c r="M58" s="161">
        <f t="shared" si="1"/>
        <v>4230</v>
      </c>
      <c r="N58" s="25"/>
      <c r="O58" s="46" t="s">
        <v>288</v>
      </c>
      <c r="P58" s="40"/>
      <c r="Q58" s="40"/>
      <c r="R58" s="41"/>
      <c r="S58" s="45" t="s">
        <v>289</v>
      </c>
      <c r="T58" s="45" t="s">
        <v>108</v>
      </c>
      <c r="U58" s="25"/>
      <c r="V58" s="25"/>
      <c r="W58" s="25"/>
      <c r="X58" s="25"/>
      <c r="Y58" s="25"/>
      <c r="Z58" s="25"/>
    </row>
    <row r="59" ht="15.0" hidden="1" customHeight="1">
      <c r="A59" s="163">
        <v>5823.0</v>
      </c>
      <c r="B59" s="164" t="s">
        <v>909</v>
      </c>
      <c r="C59" s="164">
        <v>2016.0</v>
      </c>
      <c r="D59" s="165">
        <v>42443.0</v>
      </c>
      <c r="E59" s="166" t="s">
        <v>910</v>
      </c>
      <c r="F59" s="167" t="s">
        <v>911</v>
      </c>
      <c r="G59" s="166" t="s">
        <v>712</v>
      </c>
      <c r="H59" s="167" t="s">
        <v>753</v>
      </c>
      <c r="I59" s="165">
        <v>45005.0</v>
      </c>
      <c r="J59" s="166">
        <v>3.0</v>
      </c>
      <c r="K59" s="160" t="s">
        <v>336</v>
      </c>
      <c r="L59" s="167" t="s">
        <v>395</v>
      </c>
      <c r="M59" s="168">
        <f t="shared" si="1"/>
        <v>2562</v>
      </c>
      <c r="N59" s="25"/>
      <c r="O59" s="82" t="s">
        <v>293</v>
      </c>
      <c r="P59" s="40"/>
      <c r="Q59" s="40"/>
      <c r="R59" s="41"/>
      <c r="S59" s="176">
        <f>COUNTIF($K$2:$K$1001,"I - Extremamente tóxico")</f>
        <v>0</v>
      </c>
      <c r="T59" s="177">
        <f>(S59/S69)</f>
        <v>0</v>
      </c>
      <c r="U59" s="25"/>
      <c r="V59" s="25"/>
      <c r="W59" s="25"/>
      <c r="X59" s="25"/>
      <c r="Y59" s="25"/>
      <c r="Z59" s="25"/>
    </row>
    <row r="60" ht="15.0" hidden="1" customHeight="1">
      <c r="A60" s="156">
        <v>5923.0</v>
      </c>
      <c r="B60" s="157" t="s">
        <v>912</v>
      </c>
      <c r="C60" s="157">
        <v>2021.0</v>
      </c>
      <c r="D60" s="158">
        <v>44357.0</v>
      </c>
      <c r="E60" s="128" t="s">
        <v>913</v>
      </c>
      <c r="F60" s="159" t="s">
        <v>914</v>
      </c>
      <c r="G60" s="128" t="s">
        <v>712</v>
      </c>
      <c r="H60" s="159" t="s">
        <v>149</v>
      </c>
      <c r="I60" s="158">
        <v>45005.0</v>
      </c>
      <c r="J60" s="128">
        <v>3.0</v>
      </c>
      <c r="K60" s="160" t="s">
        <v>336</v>
      </c>
      <c r="L60" s="159" t="s">
        <v>395</v>
      </c>
      <c r="M60" s="161">
        <f t="shared" si="1"/>
        <v>648</v>
      </c>
      <c r="N60" s="25"/>
      <c r="O60" s="82" t="s">
        <v>297</v>
      </c>
      <c r="P60" s="40"/>
      <c r="Q60" s="40"/>
      <c r="R60" s="41"/>
      <c r="S60" s="176">
        <f>COUNTIF($K$2:$K$1001,"Categoria 1 - Produto Extremamente Tóxico")</f>
        <v>0</v>
      </c>
      <c r="T60" s="177">
        <f>(S60/S69)</f>
        <v>0</v>
      </c>
      <c r="U60" s="25"/>
      <c r="V60" s="25"/>
      <c r="W60" s="25"/>
      <c r="X60" s="25"/>
      <c r="Y60" s="25"/>
      <c r="Z60" s="25"/>
    </row>
    <row r="61" ht="15.0" hidden="1" customHeight="1">
      <c r="A61" s="163">
        <v>6023.0</v>
      </c>
      <c r="B61" s="164" t="s">
        <v>915</v>
      </c>
      <c r="C61" s="164">
        <v>2016.0</v>
      </c>
      <c r="D61" s="165">
        <v>42521.0</v>
      </c>
      <c r="E61" s="166" t="s">
        <v>916</v>
      </c>
      <c r="F61" s="167" t="s">
        <v>917</v>
      </c>
      <c r="G61" s="166" t="s">
        <v>712</v>
      </c>
      <c r="H61" s="167" t="s">
        <v>753</v>
      </c>
      <c r="I61" s="165">
        <v>45005.0</v>
      </c>
      <c r="J61" s="166">
        <v>3.0</v>
      </c>
      <c r="K61" s="160" t="s">
        <v>336</v>
      </c>
      <c r="L61" s="167" t="s">
        <v>390</v>
      </c>
      <c r="M61" s="168">
        <f t="shared" si="1"/>
        <v>2484</v>
      </c>
      <c r="N61" s="25"/>
      <c r="O61" s="82" t="s">
        <v>302</v>
      </c>
      <c r="P61" s="40"/>
      <c r="Q61" s="40"/>
      <c r="R61" s="41"/>
      <c r="S61" s="176">
        <f>COUNTIF($K$2:$K$1001,"Categoria 2 - Produto Altamente Tóxico")</f>
        <v>10</v>
      </c>
      <c r="T61" s="177">
        <f>(S61/S69)</f>
        <v>0.06622516556</v>
      </c>
      <c r="U61" s="25"/>
      <c r="V61" s="25"/>
      <c r="W61" s="25"/>
      <c r="X61" s="25"/>
      <c r="Y61" s="25"/>
      <c r="Z61" s="25"/>
    </row>
    <row r="62" ht="15.0" hidden="1" customHeight="1">
      <c r="A62" s="156">
        <v>6123.0</v>
      </c>
      <c r="B62" s="157" t="s">
        <v>918</v>
      </c>
      <c r="C62" s="157">
        <v>2022.0</v>
      </c>
      <c r="D62" s="158">
        <v>44651.0</v>
      </c>
      <c r="E62" s="128" t="s">
        <v>919</v>
      </c>
      <c r="F62" s="159" t="s">
        <v>920</v>
      </c>
      <c r="G62" s="128" t="s">
        <v>806</v>
      </c>
      <c r="H62" s="159" t="s">
        <v>234</v>
      </c>
      <c r="I62" s="158">
        <v>45014.0</v>
      </c>
      <c r="J62" s="128">
        <v>3.0</v>
      </c>
      <c r="K62" s="160" t="s">
        <v>329</v>
      </c>
      <c r="L62" s="159" t="s">
        <v>390</v>
      </c>
      <c r="M62" s="161">
        <f t="shared" si="1"/>
        <v>363</v>
      </c>
      <c r="N62" s="25"/>
      <c r="O62" s="178" t="s">
        <v>309</v>
      </c>
      <c r="P62" s="40"/>
      <c r="Q62" s="40"/>
      <c r="R62" s="41"/>
      <c r="S62" s="179">
        <f>COUNTIF($K$2:$K$1001,"II - Altamente tóxico")</f>
        <v>1</v>
      </c>
      <c r="T62" s="180">
        <f>(S62/S69)</f>
        <v>0.006622516556</v>
      </c>
      <c r="U62" s="25"/>
      <c r="V62" s="25"/>
      <c r="W62" s="25"/>
      <c r="X62" s="25"/>
      <c r="Y62" s="25"/>
      <c r="Z62" s="25"/>
    </row>
    <row r="63" ht="15.0" hidden="1" customHeight="1">
      <c r="A63" s="163">
        <v>6223.0</v>
      </c>
      <c r="B63" s="164" t="s">
        <v>921</v>
      </c>
      <c r="C63" s="164">
        <v>2020.0</v>
      </c>
      <c r="D63" s="165">
        <v>44189.0</v>
      </c>
      <c r="E63" s="166" t="s">
        <v>922</v>
      </c>
      <c r="F63" s="167" t="s">
        <v>923</v>
      </c>
      <c r="G63" s="166" t="s">
        <v>712</v>
      </c>
      <c r="H63" s="167" t="s">
        <v>130</v>
      </c>
      <c r="I63" s="165">
        <v>45014.0</v>
      </c>
      <c r="J63" s="166">
        <v>3.0</v>
      </c>
      <c r="K63" s="175" t="s">
        <v>758</v>
      </c>
      <c r="L63" s="167" t="s">
        <v>395</v>
      </c>
      <c r="M63" s="168">
        <f t="shared" si="1"/>
        <v>825</v>
      </c>
      <c r="N63" s="25"/>
      <c r="O63" s="178" t="s">
        <v>316</v>
      </c>
      <c r="P63" s="40"/>
      <c r="Q63" s="40"/>
      <c r="R63" s="41"/>
      <c r="S63" s="179">
        <f>COUNTIF($K$2:$K$1001,"Categoria 3 - Produto Moderadamente Tóxico")</f>
        <v>7</v>
      </c>
      <c r="T63" s="180">
        <f>(S63/S69)</f>
        <v>0.04635761589</v>
      </c>
      <c r="U63" s="25"/>
      <c r="V63" s="25"/>
      <c r="W63" s="25"/>
      <c r="X63" s="25"/>
      <c r="Y63" s="25"/>
      <c r="Z63" s="25"/>
    </row>
    <row r="64" ht="15.0" hidden="1" customHeight="1">
      <c r="A64" s="156">
        <v>6323.0</v>
      </c>
      <c r="B64" s="157" t="s">
        <v>924</v>
      </c>
      <c r="C64" s="157">
        <v>2015.0</v>
      </c>
      <c r="D64" s="158">
        <v>42305.0</v>
      </c>
      <c r="E64" s="128" t="s">
        <v>925</v>
      </c>
      <c r="F64" s="159" t="s">
        <v>926</v>
      </c>
      <c r="G64" s="128" t="s">
        <v>712</v>
      </c>
      <c r="H64" s="159" t="s">
        <v>927</v>
      </c>
      <c r="I64" s="158">
        <v>45014.0</v>
      </c>
      <c r="J64" s="128">
        <v>3.0</v>
      </c>
      <c r="K64" s="160" t="s">
        <v>336</v>
      </c>
      <c r="L64" s="159" t="s">
        <v>390</v>
      </c>
      <c r="M64" s="161">
        <f t="shared" si="1"/>
        <v>2709</v>
      </c>
      <c r="N64" s="25"/>
      <c r="O64" s="181" t="s">
        <v>322</v>
      </c>
      <c r="P64" s="40"/>
      <c r="Q64" s="40"/>
      <c r="R64" s="41"/>
      <c r="S64" s="182">
        <f>COUNTIF($K$2:$K$1001,"III - Medianamente tóxico")</f>
        <v>1</v>
      </c>
      <c r="T64" s="183">
        <f>(S64/S69)</f>
        <v>0.006622516556</v>
      </c>
      <c r="U64" s="25"/>
      <c r="V64" s="25"/>
      <c r="W64" s="25"/>
      <c r="X64" s="25"/>
      <c r="Y64" s="25"/>
      <c r="Z64" s="25"/>
    </row>
    <row r="65" ht="15.0" hidden="1" customHeight="1">
      <c r="A65" s="163">
        <v>6423.0</v>
      </c>
      <c r="B65" s="164" t="s">
        <v>928</v>
      </c>
      <c r="C65" s="164">
        <v>2012.0</v>
      </c>
      <c r="D65" s="165">
        <v>41058.0</v>
      </c>
      <c r="E65" s="166" t="s">
        <v>929</v>
      </c>
      <c r="F65" s="167" t="s">
        <v>930</v>
      </c>
      <c r="G65" s="166" t="s">
        <v>712</v>
      </c>
      <c r="H65" s="167" t="s">
        <v>18</v>
      </c>
      <c r="I65" s="165">
        <v>45014.0</v>
      </c>
      <c r="J65" s="166">
        <v>3.0</v>
      </c>
      <c r="K65" s="160" t="s">
        <v>329</v>
      </c>
      <c r="L65" s="167" t="s">
        <v>390</v>
      </c>
      <c r="M65" s="168">
        <f t="shared" si="1"/>
        <v>3956</v>
      </c>
      <c r="N65" s="25"/>
      <c r="O65" s="181" t="s">
        <v>329</v>
      </c>
      <c r="P65" s="40"/>
      <c r="Q65" s="40"/>
      <c r="R65" s="41"/>
      <c r="S65" s="182">
        <f>COUNTIF($K$2:$K$1001,"Categoria 4 - Produto Pouco Tóxico")</f>
        <v>31</v>
      </c>
      <c r="T65" s="183">
        <f>(S65/S69)</f>
        <v>0.2052980132</v>
      </c>
      <c r="U65" s="25"/>
      <c r="V65" s="25"/>
      <c r="W65" s="25"/>
      <c r="X65" s="25"/>
      <c r="Y65" s="25"/>
      <c r="Z65" s="25"/>
    </row>
    <row r="66" ht="15.0" hidden="1" customHeight="1">
      <c r="A66" s="156">
        <v>6523.0</v>
      </c>
      <c r="B66" s="157" t="s">
        <v>931</v>
      </c>
      <c r="C66" s="157">
        <v>2018.0</v>
      </c>
      <c r="D66" s="158">
        <v>43215.0</v>
      </c>
      <c r="E66" s="128" t="s">
        <v>932</v>
      </c>
      <c r="F66" s="159" t="s">
        <v>933</v>
      </c>
      <c r="G66" s="128" t="s">
        <v>806</v>
      </c>
      <c r="H66" s="159" t="s">
        <v>934</v>
      </c>
      <c r="I66" s="158">
        <v>45014.0</v>
      </c>
      <c r="J66" s="128">
        <v>3.0</v>
      </c>
      <c r="K66" s="160" t="s">
        <v>329</v>
      </c>
      <c r="L66" s="159" t="s">
        <v>395</v>
      </c>
      <c r="M66" s="161">
        <f t="shared" si="1"/>
        <v>1799</v>
      </c>
      <c r="N66" s="25"/>
      <c r="O66" s="181" t="s">
        <v>336</v>
      </c>
      <c r="P66" s="40"/>
      <c r="Q66" s="40"/>
      <c r="R66" s="41"/>
      <c r="S66" s="182">
        <f>COUNTIF($K$2:$K$1001,"Categoria 5 - Produto Improvável de Causar Dano Agudo")</f>
        <v>86</v>
      </c>
      <c r="T66" s="183">
        <f>(S66/S69)</f>
        <v>0.5695364238</v>
      </c>
      <c r="U66" s="25"/>
      <c r="V66" s="25"/>
      <c r="W66" s="25"/>
      <c r="X66" s="25"/>
      <c r="Y66" s="25"/>
      <c r="Z66" s="25"/>
    </row>
    <row r="67" ht="15.0" hidden="1" customHeight="1">
      <c r="A67" s="184">
        <v>6623.0</v>
      </c>
      <c r="B67" s="164" t="s">
        <v>935</v>
      </c>
      <c r="C67" s="164">
        <v>2016.0</v>
      </c>
      <c r="D67" s="165">
        <v>42480.0</v>
      </c>
      <c r="E67" s="166" t="s">
        <v>936</v>
      </c>
      <c r="F67" s="167" t="s">
        <v>937</v>
      </c>
      <c r="G67" s="166" t="s">
        <v>712</v>
      </c>
      <c r="H67" s="167" t="s">
        <v>130</v>
      </c>
      <c r="I67" s="165">
        <v>45014.0</v>
      </c>
      <c r="J67" s="166">
        <v>3.0</v>
      </c>
      <c r="K67" s="160" t="s">
        <v>329</v>
      </c>
      <c r="L67" s="167" t="s">
        <v>390</v>
      </c>
      <c r="M67" s="168">
        <f t="shared" si="1"/>
        <v>2534</v>
      </c>
      <c r="N67" s="25"/>
      <c r="O67" s="185" t="s">
        <v>344</v>
      </c>
      <c r="P67" s="40"/>
      <c r="Q67" s="40"/>
      <c r="R67" s="41"/>
      <c r="S67" s="186">
        <f>COUNTIF($K$2:$K$1001,"IV - Pouco tóxico")</f>
        <v>0</v>
      </c>
      <c r="T67" s="187">
        <f>(S67/S69)</f>
        <v>0</v>
      </c>
      <c r="U67" s="25"/>
      <c r="V67" s="25"/>
      <c r="W67" s="25"/>
      <c r="X67" s="25"/>
      <c r="Y67" s="25"/>
      <c r="Z67" s="25"/>
    </row>
    <row r="68" ht="15.0" hidden="1" customHeight="1">
      <c r="A68" s="156">
        <v>6723.0</v>
      </c>
      <c r="B68" s="157" t="s">
        <v>938</v>
      </c>
      <c r="C68" s="157">
        <v>2019.0</v>
      </c>
      <c r="D68" s="158">
        <v>43735.0</v>
      </c>
      <c r="E68" s="128" t="s">
        <v>939</v>
      </c>
      <c r="F68" s="159" t="s">
        <v>940</v>
      </c>
      <c r="G68" s="128" t="s">
        <v>712</v>
      </c>
      <c r="H68" s="159" t="s">
        <v>941</v>
      </c>
      <c r="I68" s="158">
        <v>45042.0</v>
      </c>
      <c r="J68" s="128">
        <v>4.0</v>
      </c>
      <c r="K68" s="160" t="s">
        <v>336</v>
      </c>
      <c r="L68" s="159" t="s">
        <v>395</v>
      </c>
      <c r="M68" s="161">
        <f t="shared" si="1"/>
        <v>1307</v>
      </c>
      <c r="N68" s="25"/>
      <c r="O68" s="185" t="s">
        <v>758</v>
      </c>
      <c r="P68" s="40"/>
      <c r="Q68" s="40"/>
      <c r="R68" s="41"/>
      <c r="S68" s="186">
        <f>COUNTIF($K$2:$K$1001,"Não Classificado - Produto Não Classificado")</f>
        <v>15</v>
      </c>
      <c r="T68" s="187">
        <f>(S68/S69)</f>
        <v>0.09933774834</v>
      </c>
      <c r="U68" s="25"/>
      <c r="V68" s="25"/>
      <c r="W68" s="25"/>
      <c r="X68" s="25"/>
      <c r="Y68" s="25"/>
      <c r="Z68" s="25"/>
    </row>
    <row r="69" ht="15.0" hidden="1" customHeight="1">
      <c r="A69" s="163">
        <v>6823.0</v>
      </c>
      <c r="B69" s="164" t="s">
        <v>942</v>
      </c>
      <c r="C69" s="164">
        <v>2018.0</v>
      </c>
      <c r="D69" s="165">
        <v>43237.0</v>
      </c>
      <c r="E69" s="166" t="s">
        <v>943</v>
      </c>
      <c r="F69" s="167" t="s">
        <v>944</v>
      </c>
      <c r="G69" s="166" t="s">
        <v>806</v>
      </c>
      <c r="H69" s="167" t="s">
        <v>945</v>
      </c>
      <c r="I69" s="165">
        <v>45042.0</v>
      </c>
      <c r="J69" s="166">
        <v>4.0</v>
      </c>
      <c r="K69" s="160" t="s">
        <v>336</v>
      </c>
      <c r="L69" s="167" t="s">
        <v>390</v>
      </c>
      <c r="M69" s="168">
        <f t="shared" si="1"/>
        <v>1805</v>
      </c>
      <c r="N69" s="25"/>
      <c r="O69" s="46" t="s">
        <v>268</v>
      </c>
      <c r="P69" s="40"/>
      <c r="Q69" s="40"/>
      <c r="R69" s="41"/>
      <c r="S69" s="45">
        <f>SUM(S59:S68)</f>
        <v>151</v>
      </c>
      <c r="T69" s="81">
        <f>(S69/S69)</f>
        <v>1</v>
      </c>
      <c r="U69" s="25"/>
      <c r="V69" s="25"/>
      <c r="W69" s="25"/>
      <c r="X69" s="25"/>
      <c r="Y69" s="25"/>
      <c r="Z69" s="25"/>
    </row>
    <row r="70" ht="15.0" hidden="1" customHeight="1">
      <c r="A70" s="156">
        <v>6923.0</v>
      </c>
      <c r="B70" s="157" t="s">
        <v>946</v>
      </c>
      <c r="C70" s="157">
        <v>2018.0</v>
      </c>
      <c r="D70" s="158">
        <v>43237.0</v>
      </c>
      <c r="E70" s="128" t="s">
        <v>947</v>
      </c>
      <c r="F70" s="159" t="s">
        <v>944</v>
      </c>
      <c r="G70" s="128" t="s">
        <v>806</v>
      </c>
      <c r="H70" s="159" t="s">
        <v>948</v>
      </c>
      <c r="I70" s="158">
        <v>45042.0</v>
      </c>
      <c r="J70" s="128">
        <v>4.0</v>
      </c>
      <c r="K70" s="160" t="s">
        <v>336</v>
      </c>
      <c r="L70" s="159" t="s">
        <v>390</v>
      </c>
      <c r="M70" s="161">
        <f t="shared" si="1"/>
        <v>1805</v>
      </c>
      <c r="N70" s="25"/>
      <c r="O70" s="25"/>
      <c r="P70" s="25"/>
      <c r="Q70" s="25"/>
      <c r="R70" s="25"/>
      <c r="S70" s="25"/>
      <c r="T70" s="25"/>
      <c r="U70" s="25"/>
      <c r="V70" s="25"/>
      <c r="W70" s="25"/>
      <c r="X70" s="25"/>
      <c r="Y70" s="25"/>
      <c r="Z70" s="25"/>
    </row>
    <row r="71" ht="15.0" hidden="1" customHeight="1">
      <c r="A71" s="163">
        <v>7023.0</v>
      </c>
      <c r="B71" s="164" t="s">
        <v>949</v>
      </c>
      <c r="C71" s="164">
        <v>2015.0</v>
      </c>
      <c r="D71" s="165">
        <v>42361.0</v>
      </c>
      <c r="E71" s="166" t="s">
        <v>950</v>
      </c>
      <c r="F71" s="167" t="s">
        <v>951</v>
      </c>
      <c r="G71" s="166" t="s">
        <v>712</v>
      </c>
      <c r="H71" s="167" t="s">
        <v>952</v>
      </c>
      <c r="I71" s="165">
        <v>45042.0</v>
      </c>
      <c r="J71" s="166">
        <v>4.0</v>
      </c>
      <c r="K71" s="160" t="s">
        <v>336</v>
      </c>
      <c r="L71" s="167" t="s">
        <v>390</v>
      </c>
      <c r="M71" s="168">
        <f t="shared" si="1"/>
        <v>2681</v>
      </c>
      <c r="N71" s="25"/>
      <c r="O71" s="33" t="s">
        <v>11</v>
      </c>
      <c r="P71" s="34"/>
      <c r="Q71" s="34"/>
      <c r="R71" s="34"/>
      <c r="S71" s="34"/>
      <c r="T71" s="35"/>
      <c r="U71" s="25"/>
      <c r="V71" s="25"/>
      <c r="W71" s="25"/>
      <c r="X71" s="25"/>
      <c r="Y71" s="25"/>
      <c r="Z71" s="25"/>
    </row>
    <row r="72" ht="15.0" customHeight="1">
      <c r="A72" s="156">
        <v>7123.0</v>
      </c>
      <c r="B72" s="157" t="s">
        <v>953</v>
      </c>
      <c r="C72" s="157">
        <v>2022.0</v>
      </c>
      <c r="D72" s="158">
        <v>44700.0</v>
      </c>
      <c r="E72" s="128" t="s">
        <v>954</v>
      </c>
      <c r="F72" s="159" t="s">
        <v>955</v>
      </c>
      <c r="G72" s="128" t="s">
        <v>725</v>
      </c>
      <c r="H72" s="159" t="s">
        <v>956</v>
      </c>
      <c r="I72" s="158">
        <v>45042.0</v>
      </c>
      <c r="J72" s="128">
        <v>4.0</v>
      </c>
      <c r="K72" s="160" t="s">
        <v>336</v>
      </c>
      <c r="L72" s="159" t="s">
        <v>399</v>
      </c>
      <c r="M72" s="161">
        <f t="shared" si="1"/>
        <v>342</v>
      </c>
      <c r="N72" s="25"/>
      <c r="O72" s="36"/>
      <c r="P72" s="37"/>
      <c r="Q72" s="37"/>
      <c r="R72" s="37"/>
      <c r="S72" s="37"/>
      <c r="T72" s="38"/>
      <c r="U72" s="25"/>
      <c r="V72" s="25"/>
      <c r="W72" s="25"/>
      <c r="X72" s="25"/>
      <c r="Y72" s="25"/>
      <c r="Z72" s="25"/>
    </row>
    <row r="73" ht="15.0" hidden="1" customHeight="1">
      <c r="A73" s="163">
        <v>7223.0</v>
      </c>
      <c r="B73" s="164" t="s">
        <v>957</v>
      </c>
      <c r="C73" s="164">
        <v>2015.0</v>
      </c>
      <c r="D73" s="165">
        <v>42356.0</v>
      </c>
      <c r="E73" s="166" t="s">
        <v>958</v>
      </c>
      <c r="F73" s="167" t="s">
        <v>959</v>
      </c>
      <c r="G73" s="166" t="s">
        <v>712</v>
      </c>
      <c r="H73" s="167" t="s">
        <v>130</v>
      </c>
      <c r="I73" s="165">
        <v>45042.0</v>
      </c>
      <c r="J73" s="166">
        <v>4.0</v>
      </c>
      <c r="K73" s="160" t="s">
        <v>336</v>
      </c>
      <c r="L73" s="167" t="s">
        <v>390</v>
      </c>
      <c r="M73" s="168">
        <f t="shared" si="1"/>
        <v>2686</v>
      </c>
      <c r="N73" s="25"/>
      <c r="O73" s="46" t="s">
        <v>288</v>
      </c>
      <c r="P73" s="40"/>
      <c r="Q73" s="40"/>
      <c r="R73" s="41"/>
      <c r="S73" s="45" t="s">
        <v>289</v>
      </c>
      <c r="T73" s="45" t="s">
        <v>108</v>
      </c>
      <c r="U73" s="25"/>
      <c r="V73" s="25"/>
      <c r="W73" s="25"/>
      <c r="X73" s="25"/>
      <c r="Y73" s="25"/>
      <c r="Z73" s="25"/>
    </row>
    <row r="74" ht="15.0" hidden="1" customHeight="1">
      <c r="A74" s="156">
        <v>7323.0</v>
      </c>
      <c r="B74" s="157" t="s">
        <v>960</v>
      </c>
      <c r="C74" s="157">
        <v>2018.0</v>
      </c>
      <c r="D74" s="158">
        <v>43188.0</v>
      </c>
      <c r="E74" s="128" t="s">
        <v>961</v>
      </c>
      <c r="F74" s="159" t="s">
        <v>962</v>
      </c>
      <c r="G74" s="128" t="s">
        <v>712</v>
      </c>
      <c r="H74" s="159" t="s">
        <v>158</v>
      </c>
      <c r="I74" s="158">
        <v>45042.0</v>
      </c>
      <c r="J74" s="128">
        <v>4.0</v>
      </c>
      <c r="K74" s="160" t="s">
        <v>329</v>
      </c>
      <c r="L74" s="159" t="s">
        <v>386</v>
      </c>
      <c r="M74" s="161">
        <f t="shared" si="1"/>
        <v>1854</v>
      </c>
      <c r="N74" s="25"/>
      <c r="O74" s="188" t="s">
        <v>386</v>
      </c>
      <c r="P74" s="40"/>
      <c r="Q74" s="40"/>
      <c r="R74" s="41"/>
      <c r="S74" s="83">
        <f>COUNTIF($L$2:$L$1001,"I - Produto altamente perigoso ao meio ambiente")</f>
        <v>3</v>
      </c>
      <c r="T74" s="84">
        <f>(S74/S78)</f>
        <v>0.01986754967</v>
      </c>
      <c r="U74" s="25"/>
      <c r="V74" s="25"/>
      <c r="W74" s="25"/>
      <c r="X74" s="25"/>
      <c r="Y74" s="25"/>
      <c r="Z74" s="25"/>
    </row>
    <row r="75" ht="15.0" hidden="1" customHeight="1">
      <c r="A75" s="163">
        <v>7423.0</v>
      </c>
      <c r="B75" s="164" t="s">
        <v>963</v>
      </c>
      <c r="C75" s="164">
        <v>2018.0</v>
      </c>
      <c r="D75" s="165">
        <v>43347.0</v>
      </c>
      <c r="E75" s="166" t="s">
        <v>964</v>
      </c>
      <c r="F75" s="167" t="s">
        <v>965</v>
      </c>
      <c r="G75" s="166" t="s">
        <v>712</v>
      </c>
      <c r="H75" s="167" t="s">
        <v>138</v>
      </c>
      <c r="I75" s="165">
        <v>45043.0</v>
      </c>
      <c r="J75" s="166">
        <v>4.0</v>
      </c>
      <c r="K75" s="171" t="s">
        <v>302</v>
      </c>
      <c r="L75" s="167" t="s">
        <v>395</v>
      </c>
      <c r="M75" s="168">
        <f t="shared" si="1"/>
        <v>1696</v>
      </c>
      <c r="N75" s="25"/>
      <c r="O75" s="189" t="s">
        <v>390</v>
      </c>
      <c r="P75" s="40"/>
      <c r="Q75" s="40"/>
      <c r="R75" s="41"/>
      <c r="S75" s="86">
        <f>COUNTIF($L$2:$L$1001,"II - Produto muito perigoso ao meio ambiente")</f>
        <v>67</v>
      </c>
      <c r="T75" s="87">
        <f>(S75/S78)</f>
        <v>0.4437086093</v>
      </c>
      <c r="U75" s="25"/>
      <c r="V75" s="25"/>
      <c r="W75" s="25"/>
      <c r="X75" s="25"/>
      <c r="Y75" s="25"/>
      <c r="Z75" s="25"/>
    </row>
    <row r="76" ht="15.0" hidden="1" customHeight="1">
      <c r="A76" s="156">
        <v>7523.0</v>
      </c>
      <c r="B76" s="157" t="s">
        <v>966</v>
      </c>
      <c r="C76" s="157">
        <v>2018.0</v>
      </c>
      <c r="D76" s="158">
        <v>43188.0</v>
      </c>
      <c r="E76" s="128" t="s">
        <v>967</v>
      </c>
      <c r="F76" s="159" t="s">
        <v>805</v>
      </c>
      <c r="G76" s="128" t="s">
        <v>806</v>
      </c>
      <c r="H76" s="159" t="s">
        <v>251</v>
      </c>
      <c r="I76" s="158">
        <v>45054.0</v>
      </c>
      <c r="J76" s="128">
        <v>5.0</v>
      </c>
      <c r="K76" s="160" t="s">
        <v>336</v>
      </c>
      <c r="L76" s="159" t="s">
        <v>390</v>
      </c>
      <c r="M76" s="161">
        <f t="shared" si="1"/>
        <v>1866</v>
      </c>
      <c r="N76" s="25"/>
      <c r="O76" s="190" t="s">
        <v>395</v>
      </c>
      <c r="P76" s="40"/>
      <c r="Q76" s="40"/>
      <c r="R76" s="41"/>
      <c r="S76" s="89">
        <f>COUNTIF($L$2:$L$1001,"III - Produto perigoso ao meio ambiente")</f>
        <v>43</v>
      </c>
      <c r="T76" s="90">
        <f>(S76/S78)</f>
        <v>0.2847682119</v>
      </c>
      <c r="U76" s="25"/>
      <c r="V76" s="25"/>
      <c r="W76" s="25"/>
      <c r="X76" s="25"/>
      <c r="Y76" s="25"/>
      <c r="Z76" s="25"/>
    </row>
    <row r="77" ht="15.0" hidden="1" customHeight="1">
      <c r="A77" s="163">
        <v>7623.0</v>
      </c>
      <c r="B77" s="164" t="s">
        <v>968</v>
      </c>
      <c r="C77" s="164">
        <v>2018.0</v>
      </c>
      <c r="D77" s="165">
        <v>43235.0</v>
      </c>
      <c r="E77" s="166" t="s">
        <v>969</v>
      </c>
      <c r="F77" s="167" t="s">
        <v>788</v>
      </c>
      <c r="G77" s="166" t="s">
        <v>806</v>
      </c>
      <c r="H77" s="167" t="s">
        <v>789</v>
      </c>
      <c r="I77" s="165">
        <v>45054.0</v>
      </c>
      <c r="J77" s="166">
        <v>5.0</v>
      </c>
      <c r="K77" s="160" t="s">
        <v>336</v>
      </c>
      <c r="L77" s="167" t="s">
        <v>395</v>
      </c>
      <c r="M77" s="168">
        <f t="shared" si="1"/>
        <v>1819</v>
      </c>
      <c r="N77" s="25"/>
      <c r="O77" s="191" t="s">
        <v>399</v>
      </c>
      <c r="P77" s="40"/>
      <c r="Q77" s="40"/>
      <c r="R77" s="41"/>
      <c r="S77" s="92">
        <f>COUNTIF($L$2:$L$1001,"IV - Produto pouco perigoso ao meio ambiente")</f>
        <v>38</v>
      </c>
      <c r="T77" s="93">
        <f>(S77/S78)</f>
        <v>0.2516556291</v>
      </c>
      <c r="U77" s="25"/>
      <c r="V77" s="25"/>
      <c r="W77" s="25"/>
      <c r="X77" s="25"/>
      <c r="Y77" s="25"/>
      <c r="Z77" s="25"/>
    </row>
    <row r="78" ht="15.0" hidden="1" customHeight="1">
      <c r="A78" s="156">
        <v>7723.0</v>
      </c>
      <c r="B78" s="157" t="s">
        <v>970</v>
      </c>
      <c r="C78" s="157">
        <v>2021.0</v>
      </c>
      <c r="D78" s="158">
        <v>44319.0</v>
      </c>
      <c r="E78" s="128" t="s">
        <v>971</v>
      </c>
      <c r="F78" s="159" t="s">
        <v>364</v>
      </c>
      <c r="G78" s="128" t="s">
        <v>712</v>
      </c>
      <c r="H78" s="159" t="s">
        <v>72</v>
      </c>
      <c r="I78" s="158">
        <v>45054.0</v>
      </c>
      <c r="J78" s="128">
        <v>5.0</v>
      </c>
      <c r="K78" s="169" t="s">
        <v>316</v>
      </c>
      <c r="L78" s="159" t="s">
        <v>390</v>
      </c>
      <c r="M78" s="161">
        <f t="shared" si="1"/>
        <v>735</v>
      </c>
      <c r="N78" s="25"/>
      <c r="O78" s="46" t="s">
        <v>268</v>
      </c>
      <c r="P78" s="40"/>
      <c r="Q78" s="40"/>
      <c r="R78" s="41"/>
      <c r="S78" s="45">
        <f>SUM(S74:S77)</f>
        <v>151</v>
      </c>
      <c r="T78" s="45">
        <f>(S78/S78)</f>
        <v>1</v>
      </c>
      <c r="U78" s="25"/>
      <c r="V78" s="25"/>
      <c r="W78" s="25"/>
      <c r="X78" s="25"/>
      <c r="Y78" s="25"/>
      <c r="Z78" s="25"/>
    </row>
    <row r="79" ht="15.0" hidden="1" customHeight="1">
      <c r="A79" s="163">
        <v>7823.0</v>
      </c>
      <c r="B79" s="164" t="s">
        <v>972</v>
      </c>
      <c r="C79" s="164">
        <v>2020.0</v>
      </c>
      <c r="D79" s="165">
        <v>43888.0</v>
      </c>
      <c r="E79" s="166" t="s">
        <v>973</v>
      </c>
      <c r="F79" s="167" t="s">
        <v>974</v>
      </c>
      <c r="G79" s="166" t="s">
        <v>712</v>
      </c>
      <c r="H79" s="167" t="s">
        <v>975</v>
      </c>
      <c r="I79" s="165">
        <v>45054.0</v>
      </c>
      <c r="J79" s="166">
        <v>5.0</v>
      </c>
      <c r="K79" s="160" t="s">
        <v>336</v>
      </c>
      <c r="L79" s="167" t="s">
        <v>390</v>
      </c>
      <c r="M79" s="168">
        <f t="shared" si="1"/>
        <v>1166</v>
      </c>
      <c r="N79" s="25"/>
      <c r="O79" s="25"/>
      <c r="P79" s="25"/>
      <c r="Q79" s="25"/>
      <c r="R79" s="25"/>
      <c r="S79" s="25"/>
      <c r="T79" s="25"/>
      <c r="U79" s="25"/>
      <c r="V79" s="25"/>
      <c r="W79" s="25"/>
      <c r="X79" s="25"/>
      <c r="Y79" s="25"/>
      <c r="Z79" s="25"/>
    </row>
    <row r="80" ht="15.0" customHeight="1">
      <c r="A80" s="156">
        <v>7923.0</v>
      </c>
      <c r="B80" s="157" t="s">
        <v>976</v>
      </c>
      <c r="C80" s="157">
        <v>2022.0</v>
      </c>
      <c r="D80" s="158">
        <v>44713.0</v>
      </c>
      <c r="E80" s="128" t="s">
        <v>977</v>
      </c>
      <c r="F80" s="159" t="s">
        <v>978</v>
      </c>
      <c r="G80" s="128" t="s">
        <v>725</v>
      </c>
      <c r="H80" s="159" t="s">
        <v>979</v>
      </c>
      <c r="I80" s="158">
        <v>45054.0</v>
      </c>
      <c r="J80" s="128">
        <v>5.0</v>
      </c>
      <c r="K80" s="175" t="s">
        <v>758</v>
      </c>
      <c r="L80" s="159" t="s">
        <v>399</v>
      </c>
      <c r="M80" s="161">
        <f t="shared" si="1"/>
        <v>341</v>
      </c>
      <c r="N80" s="25"/>
      <c r="O80" s="192" t="s">
        <v>412</v>
      </c>
      <c r="P80" s="34"/>
      <c r="Q80" s="34"/>
      <c r="R80" s="34"/>
      <c r="S80" s="35"/>
      <c r="T80" s="25"/>
      <c r="U80" s="25"/>
      <c r="V80" s="25"/>
      <c r="W80" s="25"/>
      <c r="X80" s="25"/>
      <c r="Y80" s="25"/>
      <c r="Z80" s="25"/>
    </row>
    <row r="81" ht="15.0" customHeight="1">
      <c r="A81" s="163">
        <v>8023.0</v>
      </c>
      <c r="B81" s="164" t="s">
        <v>980</v>
      </c>
      <c r="C81" s="164">
        <v>2021.0</v>
      </c>
      <c r="D81" s="165">
        <v>44378.0</v>
      </c>
      <c r="E81" s="166" t="s">
        <v>981</v>
      </c>
      <c r="F81" s="167" t="s">
        <v>982</v>
      </c>
      <c r="G81" s="166" t="s">
        <v>725</v>
      </c>
      <c r="H81" s="167" t="s">
        <v>983</v>
      </c>
      <c r="I81" s="165">
        <v>45054.0</v>
      </c>
      <c r="J81" s="193">
        <v>5.0</v>
      </c>
      <c r="K81" s="194" t="s">
        <v>758</v>
      </c>
      <c r="L81" s="195" t="s">
        <v>399</v>
      </c>
      <c r="M81" s="168">
        <f t="shared" si="1"/>
        <v>676</v>
      </c>
      <c r="N81" s="25"/>
      <c r="O81" s="36"/>
      <c r="P81" s="37"/>
      <c r="Q81" s="37"/>
      <c r="R81" s="37"/>
      <c r="S81" s="38"/>
      <c r="T81" s="25"/>
      <c r="U81" s="25"/>
      <c r="V81" s="25"/>
      <c r="W81" s="25"/>
      <c r="X81" s="25"/>
      <c r="Y81" s="25"/>
      <c r="Z81" s="25"/>
    </row>
    <row r="82" ht="15.0" customHeight="1">
      <c r="A82" s="156">
        <v>8123.0</v>
      </c>
      <c r="B82" s="157" t="s">
        <v>984</v>
      </c>
      <c r="C82" s="157">
        <v>2022.0</v>
      </c>
      <c r="D82" s="158">
        <v>44693.0</v>
      </c>
      <c r="E82" s="128" t="s">
        <v>985</v>
      </c>
      <c r="F82" s="159" t="s">
        <v>986</v>
      </c>
      <c r="G82" s="128" t="s">
        <v>725</v>
      </c>
      <c r="H82" s="159" t="s">
        <v>987</v>
      </c>
      <c r="I82" s="158">
        <v>45056.0</v>
      </c>
      <c r="J82" s="128">
        <v>5.0</v>
      </c>
      <c r="K82" s="194" t="s">
        <v>758</v>
      </c>
      <c r="L82" s="159" t="s">
        <v>399</v>
      </c>
      <c r="M82" s="161">
        <f t="shared" si="1"/>
        <v>363</v>
      </c>
      <c r="N82" s="25"/>
      <c r="O82" s="45" t="s">
        <v>423</v>
      </c>
      <c r="P82" s="46" t="s">
        <v>424</v>
      </c>
      <c r="Q82" s="40"/>
      <c r="R82" s="40"/>
      <c r="S82" s="41"/>
      <c r="T82" s="25"/>
      <c r="U82" s="25"/>
      <c r="V82" s="25"/>
      <c r="W82" s="25"/>
      <c r="X82" s="25"/>
      <c r="Y82" s="25"/>
      <c r="Z82" s="25"/>
    </row>
    <row r="83" ht="15.0" customHeight="1">
      <c r="A83" s="163">
        <v>8223.0</v>
      </c>
      <c r="B83" s="164" t="s">
        <v>988</v>
      </c>
      <c r="C83" s="164">
        <v>2022.0</v>
      </c>
      <c r="D83" s="165">
        <v>44862.0</v>
      </c>
      <c r="E83" s="166" t="s">
        <v>989</v>
      </c>
      <c r="F83" s="167" t="s">
        <v>990</v>
      </c>
      <c r="G83" s="166" t="s">
        <v>729</v>
      </c>
      <c r="H83" s="167" t="s">
        <v>991</v>
      </c>
      <c r="I83" s="165">
        <v>45056.0</v>
      </c>
      <c r="J83" s="166">
        <v>5.0</v>
      </c>
      <c r="K83" s="160" t="s">
        <v>336</v>
      </c>
      <c r="L83" s="195" t="s">
        <v>399</v>
      </c>
      <c r="M83" s="168">
        <f t="shared" si="1"/>
        <v>194</v>
      </c>
      <c r="N83" s="25"/>
      <c r="O83" s="125" t="s">
        <v>806</v>
      </c>
      <c r="P83" s="196">
        <f>AVERAGEIF(G2:G1001,"PF",M2:M1001)</f>
        <v>1747.466667</v>
      </c>
      <c r="Q83" s="40"/>
      <c r="R83" s="40"/>
      <c r="S83" s="41"/>
      <c r="T83" s="25"/>
      <c r="U83" s="25"/>
      <c r="V83" s="25"/>
      <c r="W83" s="25"/>
      <c r="X83" s="25"/>
      <c r="Y83" s="25"/>
      <c r="Z83" s="25"/>
    </row>
    <row r="84" ht="15.0" customHeight="1">
      <c r="A84" s="156">
        <v>8323.0</v>
      </c>
      <c r="B84" s="157" t="s">
        <v>992</v>
      </c>
      <c r="C84" s="157">
        <v>2022.0</v>
      </c>
      <c r="D84" s="158">
        <v>44861.0</v>
      </c>
      <c r="E84" s="128" t="s">
        <v>993</v>
      </c>
      <c r="F84" s="159" t="s">
        <v>994</v>
      </c>
      <c r="G84" s="128" t="s">
        <v>729</v>
      </c>
      <c r="H84" s="159" t="s">
        <v>995</v>
      </c>
      <c r="I84" s="158">
        <v>45056.0</v>
      </c>
      <c r="J84" s="128">
        <v>5.0</v>
      </c>
      <c r="K84" s="160" t="s">
        <v>336</v>
      </c>
      <c r="L84" s="159" t="s">
        <v>399</v>
      </c>
      <c r="M84" s="161">
        <f t="shared" si="1"/>
        <v>195</v>
      </c>
      <c r="N84" s="25"/>
      <c r="O84" s="133" t="s">
        <v>707</v>
      </c>
      <c r="P84" s="197">
        <f>AVERAGEIF(G2:G1001,"PFN",M2:M1001)</f>
        <v>1784</v>
      </c>
      <c r="Q84" s="40"/>
      <c r="R84" s="40"/>
      <c r="S84" s="41"/>
      <c r="T84" s="25"/>
      <c r="U84" s="25"/>
      <c r="V84" s="25"/>
      <c r="W84" s="25"/>
      <c r="X84" s="25"/>
      <c r="Y84" s="25"/>
      <c r="Z84" s="25"/>
    </row>
    <row r="85" ht="15.0" customHeight="1">
      <c r="A85" s="163">
        <v>8423.0</v>
      </c>
      <c r="B85" s="164" t="s">
        <v>996</v>
      </c>
      <c r="C85" s="164">
        <v>2021.0</v>
      </c>
      <c r="D85" s="165">
        <v>44418.0</v>
      </c>
      <c r="E85" s="166" t="s">
        <v>997</v>
      </c>
      <c r="F85" s="167" t="s">
        <v>767</v>
      </c>
      <c r="G85" s="166" t="s">
        <v>729</v>
      </c>
      <c r="H85" s="167" t="s">
        <v>998</v>
      </c>
      <c r="I85" s="165">
        <v>45056.0</v>
      </c>
      <c r="J85" s="166">
        <v>5.0</v>
      </c>
      <c r="K85" s="160" t="s">
        <v>336</v>
      </c>
      <c r="L85" s="195" t="s">
        <v>399</v>
      </c>
      <c r="M85" s="168">
        <f t="shared" si="1"/>
        <v>638</v>
      </c>
      <c r="N85" s="25"/>
      <c r="O85" s="125" t="s">
        <v>712</v>
      </c>
      <c r="P85" s="196">
        <f>AVERAGEIF(G2:G1001,"PF/PTE",M2:M1001)</f>
        <v>2087.3</v>
      </c>
      <c r="Q85" s="40"/>
      <c r="R85" s="40"/>
      <c r="S85" s="41"/>
      <c r="T85" s="25"/>
      <c r="U85" s="25"/>
      <c r="V85" s="25"/>
      <c r="W85" s="25"/>
      <c r="X85" s="25"/>
      <c r="Y85" s="25"/>
      <c r="Z85" s="25"/>
    </row>
    <row r="86" ht="15.0" hidden="1" customHeight="1">
      <c r="A86" s="156">
        <v>8523.0</v>
      </c>
      <c r="B86" s="157" t="s">
        <v>999</v>
      </c>
      <c r="C86" s="157">
        <v>2021.0</v>
      </c>
      <c r="D86" s="158">
        <v>44364.0</v>
      </c>
      <c r="E86" s="128" t="s">
        <v>1000</v>
      </c>
      <c r="F86" s="159" t="s">
        <v>1001</v>
      </c>
      <c r="G86" s="128" t="s">
        <v>712</v>
      </c>
      <c r="H86" s="159" t="s">
        <v>1002</v>
      </c>
      <c r="I86" s="158">
        <v>45056.0</v>
      </c>
      <c r="J86" s="128">
        <v>5.0</v>
      </c>
      <c r="K86" s="160" t="s">
        <v>336</v>
      </c>
      <c r="L86" s="159" t="s">
        <v>395</v>
      </c>
      <c r="M86" s="161">
        <f t="shared" si="1"/>
        <v>692</v>
      </c>
      <c r="N86" s="25"/>
      <c r="O86" s="133" t="s">
        <v>725</v>
      </c>
      <c r="P86" s="197">
        <f>AVERAGEIF(G2:G1001,"Bio",M2:M1001)</f>
        <v>371</v>
      </c>
      <c r="Q86" s="40"/>
      <c r="R86" s="40"/>
      <c r="S86" s="41"/>
      <c r="T86" s="25"/>
      <c r="U86" s="25"/>
      <c r="V86" s="25"/>
      <c r="W86" s="25"/>
      <c r="X86" s="25"/>
      <c r="Y86" s="25"/>
      <c r="Z86" s="25"/>
    </row>
    <row r="87" ht="15.0" hidden="1" customHeight="1">
      <c r="A87" s="163">
        <v>8623.0</v>
      </c>
      <c r="B87" s="164" t="s">
        <v>1003</v>
      </c>
      <c r="C87" s="164">
        <v>2016.0</v>
      </c>
      <c r="D87" s="165">
        <v>42480.0</v>
      </c>
      <c r="E87" s="166" t="s">
        <v>1004</v>
      </c>
      <c r="F87" s="167" t="s">
        <v>723</v>
      </c>
      <c r="G87" s="166" t="s">
        <v>712</v>
      </c>
      <c r="H87" s="167" t="s">
        <v>1005</v>
      </c>
      <c r="I87" s="165">
        <v>45056.0</v>
      </c>
      <c r="J87" s="166">
        <v>5.0</v>
      </c>
      <c r="K87" s="171" t="s">
        <v>302</v>
      </c>
      <c r="L87" s="167" t="s">
        <v>390</v>
      </c>
      <c r="M87" s="168">
        <f t="shared" si="1"/>
        <v>2576</v>
      </c>
      <c r="N87" s="25"/>
      <c r="O87" s="125" t="s">
        <v>729</v>
      </c>
      <c r="P87" s="196">
        <f>AVERAGEIF(G2:G1001,"Bio/Org",M2:M1001)</f>
        <v>225.3</v>
      </c>
      <c r="Q87" s="40"/>
      <c r="R87" s="40"/>
      <c r="S87" s="41"/>
      <c r="T87" s="25"/>
      <c r="U87" s="25"/>
      <c r="V87" s="25"/>
      <c r="W87" s="25"/>
      <c r="X87" s="25"/>
      <c r="Y87" s="25"/>
      <c r="Z87" s="25"/>
    </row>
    <row r="88" ht="15.0" hidden="1" customHeight="1">
      <c r="A88" s="156">
        <v>8723.0</v>
      </c>
      <c r="B88" s="157" t="s">
        <v>1006</v>
      </c>
      <c r="C88" s="157">
        <v>2016.0</v>
      </c>
      <c r="D88" s="158">
        <v>42685.0</v>
      </c>
      <c r="E88" s="128" t="s">
        <v>1007</v>
      </c>
      <c r="F88" s="159" t="s">
        <v>1008</v>
      </c>
      <c r="G88" s="128" t="s">
        <v>712</v>
      </c>
      <c r="H88" s="159" t="s">
        <v>927</v>
      </c>
      <c r="I88" s="158">
        <v>45056.0</v>
      </c>
      <c r="J88" s="128">
        <v>5.0</v>
      </c>
      <c r="K88" s="160" t="s">
        <v>336</v>
      </c>
      <c r="L88" s="159" t="s">
        <v>390</v>
      </c>
      <c r="M88" s="161">
        <f t="shared" si="1"/>
        <v>2371</v>
      </c>
      <c r="N88" s="25"/>
      <c r="O88" s="198" t="s">
        <v>435</v>
      </c>
      <c r="P88" s="199">
        <f>AVERAGEIF(M2:M601,"&gt;0",M2:M1001)</f>
        <v>1623.688742</v>
      </c>
      <c r="Q88" s="34"/>
      <c r="R88" s="34"/>
      <c r="S88" s="35"/>
      <c r="T88" s="25"/>
      <c r="U88" s="25"/>
      <c r="V88" s="25"/>
      <c r="W88" s="25"/>
      <c r="X88" s="25"/>
      <c r="Y88" s="25"/>
      <c r="Z88" s="25"/>
    </row>
    <row r="89" ht="15.0" hidden="1" customHeight="1">
      <c r="A89" s="163">
        <v>8823.0</v>
      </c>
      <c r="B89" s="164" t="s">
        <v>1009</v>
      </c>
      <c r="C89" s="164">
        <v>2013.0</v>
      </c>
      <c r="D89" s="165">
        <v>43283.0</v>
      </c>
      <c r="E89" s="166" t="s">
        <v>1010</v>
      </c>
      <c r="F89" s="167" t="s">
        <v>1011</v>
      </c>
      <c r="G89" s="166" t="s">
        <v>712</v>
      </c>
      <c r="H89" s="167" t="s">
        <v>130</v>
      </c>
      <c r="I89" s="165">
        <v>45075.0</v>
      </c>
      <c r="J89" s="166">
        <v>5.0</v>
      </c>
      <c r="K89" s="160" t="s">
        <v>329</v>
      </c>
      <c r="L89" s="167" t="s">
        <v>390</v>
      </c>
      <c r="M89" s="168">
        <f t="shared" si="1"/>
        <v>1792</v>
      </c>
      <c r="N89" s="25"/>
      <c r="O89" s="200"/>
      <c r="P89" s="36"/>
      <c r="Q89" s="37"/>
      <c r="R89" s="37"/>
      <c r="S89" s="38"/>
      <c r="T89" s="25"/>
      <c r="U89" s="25"/>
      <c r="V89" s="25"/>
      <c r="W89" s="25"/>
      <c r="X89" s="25"/>
      <c r="Y89" s="25"/>
      <c r="Z89" s="25"/>
    </row>
    <row r="90" ht="15.0" hidden="1" customHeight="1">
      <c r="A90" s="156">
        <v>8923.0</v>
      </c>
      <c r="B90" s="157" t="s">
        <v>1012</v>
      </c>
      <c r="C90" s="157">
        <v>2022.0</v>
      </c>
      <c r="D90" s="158">
        <v>44713.0</v>
      </c>
      <c r="E90" s="128" t="s">
        <v>1013</v>
      </c>
      <c r="F90" s="159" t="s">
        <v>1014</v>
      </c>
      <c r="G90" s="128" t="s">
        <v>712</v>
      </c>
      <c r="H90" s="159" t="s">
        <v>1015</v>
      </c>
      <c r="I90" s="158">
        <v>45075.0</v>
      </c>
      <c r="J90" s="128">
        <v>5.0</v>
      </c>
      <c r="K90" s="160" t="s">
        <v>329</v>
      </c>
      <c r="L90" s="159" t="s">
        <v>390</v>
      </c>
      <c r="M90" s="161">
        <f t="shared" si="1"/>
        <v>362</v>
      </c>
      <c r="N90" s="25"/>
      <c r="O90" s="25"/>
      <c r="P90" s="25"/>
      <c r="Q90" s="25"/>
      <c r="R90" s="25"/>
      <c r="S90" s="25"/>
      <c r="T90" s="25"/>
      <c r="U90" s="25"/>
      <c r="V90" s="25"/>
      <c r="W90" s="25"/>
      <c r="X90" s="25"/>
      <c r="Y90" s="25"/>
      <c r="Z90" s="25"/>
    </row>
    <row r="91" ht="15.0" hidden="1" customHeight="1">
      <c r="A91" s="163">
        <v>9023.0</v>
      </c>
      <c r="B91" s="164" t="s">
        <v>1016</v>
      </c>
      <c r="C91" s="164">
        <v>2015.0</v>
      </c>
      <c r="D91" s="165">
        <v>42360.0</v>
      </c>
      <c r="E91" s="166" t="s">
        <v>1017</v>
      </c>
      <c r="F91" s="167" t="s">
        <v>25</v>
      </c>
      <c r="G91" s="166" t="s">
        <v>712</v>
      </c>
      <c r="H91" s="167" t="s">
        <v>956</v>
      </c>
      <c r="I91" s="165">
        <v>45075.0</v>
      </c>
      <c r="J91" s="166">
        <v>5.0</v>
      </c>
      <c r="K91" s="160" t="s">
        <v>329</v>
      </c>
      <c r="L91" s="167" t="s">
        <v>390</v>
      </c>
      <c r="M91" s="168">
        <f t="shared" si="1"/>
        <v>2715</v>
      </c>
      <c r="N91" s="25"/>
      <c r="O91" s="25"/>
      <c r="P91" s="25"/>
      <c r="Q91" s="25"/>
      <c r="R91" s="25"/>
      <c r="S91" s="25"/>
      <c r="T91" s="25"/>
      <c r="U91" s="25"/>
      <c r="V91" s="25"/>
      <c r="W91" s="25"/>
      <c r="X91" s="25"/>
      <c r="Y91" s="25"/>
      <c r="Z91" s="25"/>
    </row>
    <row r="92" ht="15.0" hidden="1" customHeight="1">
      <c r="A92" s="156">
        <v>9123.0</v>
      </c>
      <c r="B92" s="157" t="s">
        <v>1018</v>
      </c>
      <c r="C92" s="157">
        <v>2018.0</v>
      </c>
      <c r="D92" s="158">
        <v>43312.0</v>
      </c>
      <c r="E92" s="128" t="s">
        <v>1019</v>
      </c>
      <c r="F92" s="159" t="s">
        <v>805</v>
      </c>
      <c r="G92" s="128" t="s">
        <v>806</v>
      </c>
      <c r="H92" s="159" t="s">
        <v>251</v>
      </c>
      <c r="I92" s="158">
        <v>45075.0</v>
      </c>
      <c r="J92" s="128">
        <v>5.0</v>
      </c>
      <c r="K92" s="160" t="s">
        <v>336</v>
      </c>
      <c r="L92" s="159" t="s">
        <v>390</v>
      </c>
      <c r="M92" s="161">
        <f t="shared" si="1"/>
        <v>1763</v>
      </c>
      <c r="N92" s="25"/>
      <c r="O92" s="25"/>
      <c r="P92" s="25"/>
      <c r="Q92" s="25"/>
      <c r="R92" s="25"/>
      <c r="S92" s="25"/>
      <c r="T92" s="25"/>
      <c r="U92" s="25"/>
      <c r="V92" s="25"/>
      <c r="W92" s="25"/>
      <c r="X92" s="25"/>
      <c r="Y92" s="25"/>
      <c r="Z92" s="25"/>
    </row>
    <row r="93" ht="15.0" hidden="1" customHeight="1">
      <c r="A93" s="163">
        <v>9223.0</v>
      </c>
      <c r="B93" s="164" t="s">
        <v>1020</v>
      </c>
      <c r="C93" s="164">
        <v>2016.0</v>
      </c>
      <c r="D93" s="165">
        <v>42648.0</v>
      </c>
      <c r="E93" s="166" t="s">
        <v>1021</v>
      </c>
      <c r="F93" s="167" t="s">
        <v>1022</v>
      </c>
      <c r="G93" s="166" t="s">
        <v>712</v>
      </c>
      <c r="H93" s="167" t="s">
        <v>163</v>
      </c>
      <c r="I93" s="165">
        <v>45075.0</v>
      </c>
      <c r="J93" s="166">
        <v>5.0</v>
      </c>
      <c r="K93" s="160" t="s">
        <v>336</v>
      </c>
      <c r="L93" s="167" t="s">
        <v>395</v>
      </c>
      <c r="M93" s="168">
        <f t="shared" si="1"/>
        <v>2427</v>
      </c>
      <c r="N93" s="25"/>
      <c r="O93" s="25"/>
      <c r="P93" s="25"/>
      <c r="Q93" s="25"/>
      <c r="R93" s="25"/>
      <c r="S93" s="25"/>
      <c r="T93" s="25"/>
      <c r="U93" s="25"/>
      <c r="V93" s="25"/>
      <c r="W93" s="25"/>
      <c r="X93" s="25"/>
      <c r="Y93" s="25"/>
      <c r="Z93" s="25"/>
    </row>
    <row r="94" ht="15.0" hidden="1" customHeight="1">
      <c r="A94" s="156">
        <v>9323.0</v>
      </c>
      <c r="B94" s="157" t="s">
        <v>1023</v>
      </c>
      <c r="C94" s="157">
        <v>2015.0</v>
      </c>
      <c r="D94" s="158">
        <v>42124.0</v>
      </c>
      <c r="E94" s="128" t="s">
        <v>1024</v>
      </c>
      <c r="F94" s="159" t="s">
        <v>1022</v>
      </c>
      <c r="G94" s="128" t="s">
        <v>712</v>
      </c>
      <c r="H94" s="159" t="s">
        <v>927</v>
      </c>
      <c r="I94" s="158">
        <v>45075.0</v>
      </c>
      <c r="J94" s="128">
        <v>5.0</v>
      </c>
      <c r="K94" s="160" t="s">
        <v>336</v>
      </c>
      <c r="L94" s="159" t="s">
        <v>395</v>
      </c>
      <c r="M94" s="161">
        <f t="shared" si="1"/>
        <v>2951</v>
      </c>
      <c r="N94" s="25"/>
      <c r="O94" s="25"/>
      <c r="P94" s="25"/>
      <c r="Q94" s="25"/>
      <c r="R94" s="25"/>
      <c r="S94" s="25"/>
      <c r="T94" s="25"/>
      <c r="U94" s="25"/>
      <c r="V94" s="25"/>
      <c r="W94" s="25"/>
      <c r="X94" s="25"/>
      <c r="Y94" s="25"/>
      <c r="Z94" s="25"/>
    </row>
    <row r="95" ht="15.0" hidden="1" customHeight="1">
      <c r="A95" s="163">
        <v>9423.0</v>
      </c>
      <c r="B95" s="164" t="s">
        <v>1025</v>
      </c>
      <c r="C95" s="164">
        <v>2021.0</v>
      </c>
      <c r="D95" s="165">
        <v>44253.0</v>
      </c>
      <c r="E95" s="166" t="s">
        <v>1026</v>
      </c>
      <c r="F95" s="167" t="s">
        <v>1027</v>
      </c>
      <c r="G95" s="166" t="s">
        <v>712</v>
      </c>
      <c r="H95" s="167" t="s">
        <v>244</v>
      </c>
      <c r="I95" s="165">
        <v>45075.0</v>
      </c>
      <c r="J95" s="166">
        <v>5.0</v>
      </c>
      <c r="K95" s="171" t="s">
        <v>302</v>
      </c>
      <c r="L95" s="167" t="s">
        <v>390</v>
      </c>
      <c r="M95" s="168">
        <f t="shared" si="1"/>
        <v>822</v>
      </c>
      <c r="N95" s="25"/>
      <c r="O95" s="25"/>
      <c r="P95" s="25"/>
      <c r="Q95" s="25"/>
      <c r="R95" s="25"/>
      <c r="S95" s="25"/>
      <c r="T95" s="25"/>
      <c r="U95" s="25"/>
      <c r="V95" s="25"/>
      <c r="W95" s="25"/>
      <c r="X95" s="25"/>
      <c r="Y95" s="25"/>
      <c r="Z95" s="25"/>
    </row>
    <row r="96" ht="15.0" hidden="1" customHeight="1">
      <c r="A96" s="156">
        <v>9523.0</v>
      </c>
      <c r="B96" s="157" t="s">
        <v>1028</v>
      </c>
      <c r="C96" s="157">
        <v>2019.0</v>
      </c>
      <c r="D96" s="158">
        <v>43669.0</v>
      </c>
      <c r="E96" s="128" t="s">
        <v>1029</v>
      </c>
      <c r="F96" s="159" t="s">
        <v>1030</v>
      </c>
      <c r="G96" s="128" t="s">
        <v>712</v>
      </c>
      <c r="H96" s="159" t="s">
        <v>87</v>
      </c>
      <c r="I96" s="158">
        <v>45075.0</v>
      </c>
      <c r="J96" s="128">
        <v>5.0</v>
      </c>
      <c r="K96" s="171" t="s">
        <v>302</v>
      </c>
      <c r="L96" s="159" t="s">
        <v>395</v>
      </c>
      <c r="M96" s="161">
        <f t="shared" si="1"/>
        <v>1406</v>
      </c>
      <c r="N96" s="25"/>
      <c r="O96" s="25"/>
      <c r="P96" s="25"/>
      <c r="Q96" s="25"/>
      <c r="R96" s="25"/>
      <c r="S96" s="25"/>
      <c r="T96" s="25"/>
      <c r="U96" s="25"/>
      <c r="V96" s="25"/>
      <c r="W96" s="25"/>
      <c r="X96" s="25"/>
      <c r="Y96" s="25"/>
      <c r="Z96" s="25"/>
    </row>
    <row r="97" ht="19.5" hidden="1" customHeight="1">
      <c r="A97" s="163">
        <v>9623.0</v>
      </c>
      <c r="B97" s="164" t="s">
        <v>1031</v>
      </c>
      <c r="C97" s="164">
        <v>2021.0</v>
      </c>
      <c r="D97" s="165">
        <v>44330.0</v>
      </c>
      <c r="E97" s="166" t="s">
        <v>1032</v>
      </c>
      <c r="F97" s="167" t="s">
        <v>1033</v>
      </c>
      <c r="G97" s="166" t="s">
        <v>712</v>
      </c>
      <c r="H97" s="167" t="s">
        <v>1034</v>
      </c>
      <c r="I97" s="165">
        <v>45075.0</v>
      </c>
      <c r="J97" s="166">
        <v>5.0</v>
      </c>
      <c r="K97" s="160" t="s">
        <v>336</v>
      </c>
      <c r="L97" s="167" t="s">
        <v>395</v>
      </c>
      <c r="M97" s="168">
        <f t="shared" si="1"/>
        <v>745</v>
      </c>
      <c r="N97" s="25"/>
      <c r="O97" s="25"/>
      <c r="P97" s="25"/>
      <c r="Q97" s="25"/>
      <c r="R97" s="25"/>
      <c r="S97" s="25"/>
      <c r="T97" s="25"/>
      <c r="U97" s="25"/>
      <c r="V97" s="25"/>
      <c r="W97" s="25"/>
      <c r="X97" s="25"/>
      <c r="Y97" s="25"/>
      <c r="Z97" s="25"/>
    </row>
    <row r="98" ht="15.0" customHeight="1">
      <c r="A98" s="156">
        <v>9723.0</v>
      </c>
      <c r="B98" s="157" t="s">
        <v>1035</v>
      </c>
      <c r="C98" s="157">
        <v>2022.0</v>
      </c>
      <c r="D98" s="158">
        <v>44755.0</v>
      </c>
      <c r="E98" s="128" t="s">
        <v>1036</v>
      </c>
      <c r="F98" s="159" t="s">
        <v>1037</v>
      </c>
      <c r="G98" s="128" t="s">
        <v>725</v>
      </c>
      <c r="H98" s="159" t="s">
        <v>785</v>
      </c>
      <c r="I98" s="158">
        <v>45075.0</v>
      </c>
      <c r="J98" s="128">
        <v>5.0</v>
      </c>
      <c r="K98" s="160" t="s">
        <v>336</v>
      </c>
      <c r="L98" s="159" t="s">
        <v>399</v>
      </c>
      <c r="M98" s="161">
        <f t="shared" si="1"/>
        <v>320</v>
      </c>
      <c r="N98" s="25"/>
      <c r="O98" s="25"/>
      <c r="P98" s="25"/>
      <c r="Q98" s="25"/>
      <c r="R98" s="25"/>
      <c r="S98" s="25"/>
      <c r="T98" s="25"/>
      <c r="U98" s="25"/>
      <c r="V98" s="25"/>
      <c r="W98" s="25"/>
      <c r="X98" s="25"/>
      <c r="Y98" s="25"/>
      <c r="Z98" s="25"/>
    </row>
    <row r="99" ht="15.0" hidden="1" customHeight="1">
      <c r="A99" s="163">
        <v>9823.0</v>
      </c>
      <c r="B99" s="164" t="s">
        <v>1038</v>
      </c>
      <c r="C99" s="164">
        <v>2019.0</v>
      </c>
      <c r="D99" s="165">
        <v>43745.0</v>
      </c>
      <c r="E99" s="166" t="s">
        <v>1039</v>
      </c>
      <c r="F99" s="167" t="s">
        <v>1040</v>
      </c>
      <c r="G99" s="166" t="s">
        <v>712</v>
      </c>
      <c r="H99" s="167" t="s">
        <v>153</v>
      </c>
      <c r="I99" s="165">
        <v>45075.0</v>
      </c>
      <c r="J99" s="166">
        <v>5.0</v>
      </c>
      <c r="K99" s="160" t="s">
        <v>336</v>
      </c>
      <c r="L99" s="195" t="s">
        <v>399</v>
      </c>
      <c r="M99" s="168">
        <f t="shared" si="1"/>
        <v>1330</v>
      </c>
      <c r="N99" s="25"/>
      <c r="O99" s="25"/>
      <c r="P99" s="25"/>
      <c r="Q99" s="25"/>
      <c r="R99" s="25"/>
      <c r="S99" s="25"/>
      <c r="T99" s="25"/>
      <c r="U99" s="25"/>
      <c r="V99" s="25"/>
      <c r="W99" s="25"/>
      <c r="X99" s="25"/>
      <c r="Y99" s="25"/>
      <c r="Z99" s="25"/>
    </row>
    <row r="100" ht="15.0" hidden="1" customHeight="1">
      <c r="A100" s="156">
        <v>9923.0</v>
      </c>
      <c r="B100" s="157" t="s">
        <v>1041</v>
      </c>
      <c r="C100" s="157">
        <v>2016.0</v>
      </c>
      <c r="D100" s="158">
        <v>42632.0</v>
      </c>
      <c r="E100" s="128" t="s">
        <v>1042</v>
      </c>
      <c r="F100" s="159" t="s">
        <v>865</v>
      </c>
      <c r="G100" s="128" t="s">
        <v>712</v>
      </c>
      <c r="H100" s="159" t="s">
        <v>1043</v>
      </c>
      <c r="I100" s="158">
        <v>45075.0</v>
      </c>
      <c r="J100" s="128">
        <v>5.0</v>
      </c>
      <c r="K100" s="160" t="s">
        <v>329</v>
      </c>
      <c r="L100" s="159" t="s">
        <v>390</v>
      </c>
      <c r="M100" s="161">
        <f t="shared" si="1"/>
        <v>2443</v>
      </c>
      <c r="N100" s="25"/>
      <c r="O100" s="25"/>
      <c r="P100" s="25"/>
      <c r="Q100" s="25"/>
      <c r="R100" s="25"/>
      <c r="S100" s="25"/>
      <c r="T100" s="25"/>
      <c r="U100" s="25"/>
      <c r="V100" s="25"/>
      <c r="W100" s="25"/>
      <c r="X100" s="25"/>
      <c r="Y100" s="25"/>
      <c r="Z100" s="25"/>
    </row>
    <row r="101" ht="18.0" hidden="1" customHeight="1">
      <c r="A101" s="163">
        <v>10023.0</v>
      </c>
      <c r="B101" s="164" t="s">
        <v>1044</v>
      </c>
      <c r="C101" s="164">
        <v>2020.0</v>
      </c>
      <c r="D101" s="165">
        <v>43864.0</v>
      </c>
      <c r="E101" s="166" t="s">
        <v>1045</v>
      </c>
      <c r="F101" s="167" t="s">
        <v>1046</v>
      </c>
      <c r="G101" s="166" t="s">
        <v>712</v>
      </c>
      <c r="H101" s="167" t="s">
        <v>1047</v>
      </c>
      <c r="I101" s="165">
        <v>45075.0</v>
      </c>
      <c r="J101" s="166">
        <v>5.0</v>
      </c>
      <c r="K101" s="160" t="s">
        <v>336</v>
      </c>
      <c r="L101" s="167" t="s">
        <v>395</v>
      </c>
      <c r="M101" s="168">
        <f t="shared" si="1"/>
        <v>1211</v>
      </c>
      <c r="N101" s="25"/>
      <c r="O101" s="25"/>
      <c r="P101" s="25"/>
      <c r="Q101" s="25"/>
      <c r="R101" s="25"/>
      <c r="S101" s="25"/>
      <c r="T101" s="25"/>
      <c r="U101" s="25"/>
      <c r="V101" s="25"/>
      <c r="W101" s="25"/>
      <c r="X101" s="25"/>
      <c r="Y101" s="25"/>
      <c r="Z101" s="25"/>
    </row>
    <row r="102" ht="18.75" hidden="1" customHeight="1">
      <c r="A102" s="156">
        <v>10123.0</v>
      </c>
      <c r="B102" s="157" t="s">
        <v>1048</v>
      </c>
      <c r="C102" s="157">
        <v>2020.0</v>
      </c>
      <c r="D102" s="158">
        <v>43892.0</v>
      </c>
      <c r="E102" s="128" t="s">
        <v>1049</v>
      </c>
      <c r="F102" s="159" t="s">
        <v>1050</v>
      </c>
      <c r="G102" s="128" t="s">
        <v>712</v>
      </c>
      <c r="H102" s="159" t="s">
        <v>138</v>
      </c>
      <c r="I102" s="158">
        <v>45075.0</v>
      </c>
      <c r="J102" s="128">
        <v>5.0</v>
      </c>
      <c r="K102" s="160" t="s">
        <v>336</v>
      </c>
      <c r="L102" s="159" t="s">
        <v>399</v>
      </c>
      <c r="M102" s="161">
        <f t="shared" si="1"/>
        <v>1183</v>
      </c>
      <c r="N102" s="25"/>
      <c r="O102" s="25"/>
      <c r="P102" s="25"/>
      <c r="Q102" s="25"/>
      <c r="R102" s="25"/>
      <c r="S102" s="25"/>
      <c r="T102" s="25"/>
      <c r="U102" s="25"/>
      <c r="V102" s="25"/>
      <c r="W102" s="25"/>
      <c r="X102" s="25"/>
      <c r="Y102" s="25"/>
      <c r="Z102" s="25"/>
    </row>
    <row r="103" ht="15.0" customHeight="1">
      <c r="A103" s="163">
        <v>10223.0</v>
      </c>
      <c r="B103" s="164" t="s">
        <v>1051</v>
      </c>
      <c r="C103" s="164">
        <v>2022.0</v>
      </c>
      <c r="D103" s="165">
        <v>44901.0</v>
      </c>
      <c r="E103" s="166" t="s">
        <v>1052</v>
      </c>
      <c r="F103" s="201" t="s">
        <v>1053</v>
      </c>
      <c r="G103" s="166" t="s">
        <v>729</v>
      </c>
      <c r="H103" s="167" t="s">
        <v>1054</v>
      </c>
      <c r="I103" s="165">
        <v>45075.0</v>
      </c>
      <c r="J103" s="166">
        <v>5.0</v>
      </c>
      <c r="K103" s="194" t="s">
        <v>758</v>
      </c>
      <c r="L103" s="167" t="s">
        <v>399</v>
      </c>
      <c r="M103" s="168">
        <f t="shared" si="1"/>
        <v>174</v>
      </c>
      <c r="N103" s="25"/>
      <c r="O103" s="25"/>
      <c r="P103" s="25"/>
      <c r="Q103" s="25"/>
      <c r="R103" s="25"/>
      <c r="S103" s="25"/>
      <c r="T103" s="25"/>
      <c r="U103" s="25"/>
      <c r="V103" s="25"/>
      <c r="W103" s="25"/>
      <c r="X103" s="25"/>
      <c r="Y103" s="25"/>
      <c r="Z103" s="25"/>
    </row>
    <row r="104" ht="15.0" hidden="1" customHeight="1">
      <c r="A104" s="156">
        <v>10323.0</v>
      </c>
      <c r="B104" s="157" t="s">
        <v>1055</v>
      </c>
      <c r="C104" s="157">
        <v>2016.0</v>
      </c>
      <c r="D104" s="158">
        <v>42550.0</v>
      </c>
      <c r="E104" s="128" t="s">
        <v>1056</v>
      </c>
      <c r="F104" s="159" t="s">
        <v>1057</v>
      </c>
      <c r="G104" s="128" t="s">
        <v>712</v>
      </c>
      <c r="H104" s="159" t="s">
        <v>153</v>
      </c>
      <c r="I104" s="158">
        <v>45083.0</v>
      </c>
      <c r="J104" s="128">
        <v>6.0</v>
      </c>
      <c r="K104" s="160" t="s">
        <v>336</v>
      </c>
      <c r="L104" s="159" t="s">
        <v>399</v>
      </c>
      <c r="M104" s="161">
        <f t="shared" si="1"/>
        <v>2533</v>
      </c>
      <c r="N104" s="25"/>
      <c r="O104" s="25"/>
      <c r="P104" s="25"/>
      <c r="Q104" s="25"/>
      <c r="R104" s="25"/>
      <c r="S104" s="25"/>
      <c r="T104" s="25"/>
      <c r="U104" s="25"/>
      <c r="V104" s="25"/>
      <c r="W104" s="25"/>
      <c r="X104" s="25"/>
      <c r="Y104" s="25"/>
      <c r="Z104" s="25"/>
    </row>
    <row r="105" ht="15.0" hidden="1" customHeight="1">
      <c r="A105" s="163">
        <v>10423.0</v>
      </c>
      <c r="B105" s="164" t="s">
        <v>1058</v>
      </c>
      <c r="C105" s="164">
        <v>2014.0</v>
      </c>
      <c r="D105" s="165">
        <v>41901.0</v>
      </c>
      <c r="E105" s="166" t="s">
        <v>1059</v>
      </c>
      <c r="F105" s="167" t="s">
        <v>723</v>
      </c>
      <c r="G105" s="166" t="s">
        <v>712</v>
      </c>
      <c r="H105" s="167" t="s">
        <v>153</v>
      </c>
      <c r="I105" s="165">
        <v>45083.0</v>
      </c>
      <c r="J105" s="166">
        <v>6.0</v>
      </c>
      <c r="K105" s="169" t="s">
        <v>316</v>
      </c>
      <c r="L105" s="167" t="s">
        <v>390</v>
      </c>
      <c r="M105" s="168">
        <f t="shared" si="1"/>
        <v>3182</v>
      </c>
      <c r="N105" s="25"/>
      <c r="O105" s="25"/>
      <c r="P105" s="25"/>
      <c r="Q105" s="25"/>
      <c r="R105" s="25"/>
      <c r="S105" s="25"/>
      <c r="T105" s="25"/>
      <c r="U105" s="25"/>
      <c r="V105" s="25"/>
      <c r="W105" s="25"/>
      <c r="X105" s="25"/>
      <c r="Y105" s="25"/>
      <c r="Z105" s="25"/>
    </row>
    <row r="106" ht="15.0" hidden="1" customHeight="1">
      <c r="A106" s="156">
        <v>10523.0</v>
      </c>
      <c r="B106" s="157" t="s">
        <v>1060</v>
      </c>
      <c r="C106" s="157">
        <v>2021.0</v>
      </c>
      <c r="D106" s="158">
        <v>44347.0</v>
      </c>
      <c r="E106" s="128" t="s">
        <v>1061</v>
      </c>
      <c r="F106" s="159" t="s">
        <v>1062</v>
      </c>
      <c r="G106" s="128" t="s">
        <v>712</v>
      </c>
      <c r="H106" s="159" t="s">
        <v>1034</v>
      </c>
      <c r="I106" s="158">
        <v>45083.0</v>
      </c>
      <c r="J106" s="128">
        <v>6.0</v>
      </c>
      <c r="K106" s="160" t="s">
        <v>336</v>
      </c>
      <c r="L106" s="159" t="s">
        <v>395</v>
      </c>
      <c r="M106" s="161">
        <f t="shared" si="1"/>
        <v>736</v>
      </c>
      <c r="N106" s="25"/>
      <c r="O106" s="25"/>
      <c r="P106" s="25"/>
      <c r="Q106" s="25"/>
      <c r="R106" s="25"/>
      <c r="S106" s="25"/>
      <c r="T106" s="25"/>
      <c r="U106" s="25"/>
      <c r="V106" s="25"/>
      <c r="W106" s="25"/>
      <c r="X106" s="25"/>
      <c r="Y106" s="25"/>
      <c r="Z106" s="25"/>
    </row>
    <row r="107" ht="15.0" hidden="1" customHeight="1">
      <c r="A107" s="163">
        <v>10623.0</v>
      </c>
      <c r="B107" s="164" t="s">
        <v>1063</v>
      </c>
      <c r="C107" s="164">
        <v>2020.0</v>
      </c>
      <c r="D107" s="165">
        <v>44091.0</v>
      </c>
      <c r="E107" s="166" t="s">
        <v>1064</v>
      </c>
      <c r="F107" s="167" t="s">
        <v>937</v>
      </c>
      <c r="G107" s="166" t="s">
        <v>712</v>
      </c>
      <c r="H107" s="167" t="s">
        <v>724</v>
      </c>
      <c r="I107" s="165">
        <v>45083.0</v>
      </c>
      <c r="J107" s="166">
        <v>6.0</v>
      </c>
      <c r="K107" s="160" t="s">
        <v>329</v>
      </c>
      <c r="L107" s="167" t="s">
        <v>390</v>
      </c>
      <c r="M107" s="168">
        <f t="shared" si="1"/>
        <v>992</v>
      </c>
      <c r="N107" s="25"/>
      <c r="O107" s="25"/>
      <c r="P107" s="25"/>
      <c r="Q107" s="25"/>
      <c r="R107" s="25"/>
      <c r="S107" s="25"/>
      <c r="T107" s="25"/>
      <c r="U107" s="25"/>
      <c r="V107" s="25"/>
      <c r="W107" s="25"/>
      <c r="X107" s="25"/>
      <c r="Y107" s="25"/>
      <c r="Z107" s="25"/>
    </row>
    <row r="108" ht="15.0" hidden="1" customHeight="1">
      <c r="A108" s="156">
        <v>10723.0</v>
      </c>
      <c r="B108" s="157" t="s">
        <v>1065</v>
      </c>
      <c r="C108" s="157">
        <v>2016.0</v>
      </c>
      <c r="D108" s="158">
        <v>42587.0</v>
      </c>
      <c r="E108" s="128" t="s">
        <v>1066</v>
      </c>
      <c r="F108" s="159" t="s">
        <v>1011</v>
      </c>
      <c r="G108" s="128" t="s">
        <v>712</v>
      </c>
      <c r="H108" s="159" t="s">
        <v>153</v>
      </c>
      <c r="I108" s="158">
        <v>45083.0</v>
      </c>
      <c r="J108" s="128">
        <v>6.0</v>
      </c>
      <c r="K108" s="160" t="s">
        <v>329</v>
      </c>
      <c r="L108" s="159" t="s">
        <v>395</v>
      </c>
      <c r="M108" s="161">
        <f t="shared" si="1"/>
        <v>2496</v>
      </c>
      <c r="N108" s="25"/>
      <c r="O108" s="25"/>
      <c r="P108" s="25"/>
      <c r="Q108" s="25"/>
      <c r="R108" s="25"/>
      <c r="S108" s="25"/>
      <c r="T108" s="25"/>
      <c r="U108" s="25"/>
      <c r="V108" s="25"/>
      <c r="W108" s="25"/>
      <c r="X108" s="25"/>
      <c r="Y108" s="25"/>
      <c r="Z108" s="25"/>
    </row>
    <row r="109" ht="15.0" hidden="1" customHeight="1">
      <c r="A109" s="163">
        <v>10823.0</v>
      </c>
      <c r="B109" s="164" t="s">
        <v>1067</v>
      </c>
      <c r="C109" s="164">
        <v>2017.0</v>
      </c>
      <c r="D109" s="165">
        <v>42915.0</v>
      </c>
      <c r="E109" s="166" t="s">
        <v>1068</v>
      </c>
      <c r="F109" s="167" t="s">
        <v>1069</v>
      </c>
      <c r="G109" s="166" t="s">
        <v>712</v>
      </c>
      <c r="H109" s="167" t="s">
        <v>77</v>
      </c>
      <c r="I109" s="165">
        <v>45083.0</v>
      </c>
      <c r="J109" s="166">
        <v>6.0</v>
      </c>
      <c r="K109" s="160" t="s">
        <v>329</v>
      </c>
      <c r="L109" s="167" t="s">
        <v>390</v>
      </c>
      <c r="M109" s="168">
        <f t="shared" si="1"/>
        <v>2168</v>
      </c>
      <c r="N109" s="25"/>
      <c r="O109" s="25"/>
      <c r="P109" s="25"/>
      <c r="Q109" s="25"/>
      <c r="R109" s="25"/>
      <c r="S109" s="25"/>
      <c r="T109" s="25"/>
      <c r="U109" s="25"/>
      <c r="V109" s="25"/>
      <c r="W109" s="25"/>
      <c r="X109" s="25"/>
      <c r="Y109" s="25"/>
      <c r="Z109" s="25"/>
    </row>
    <row r="110" ht="15.0" customHeight="1">
      <c r="A110" s="156">
        <v>10923.0</v>
      </c>
      <c r="B110" s="157" t="s">
        <v>1070</v>
      </c>
      <c r="C110" s="157">
        <v>2022.0</v>
      </c>
      <c r="D110" s="158">
        <v>44837.0</v>
      </c>
      <c r="E110" s="128" t="s">
        <v>1071</v>
      </c>
      <c r="F110" s="159" t="s">
        <v>1072</v>
      </c>
      <c r="G110" s="128" t="s">
        <v>729</v>
      </c>
      <c r="H110" s="159" t="s">
        <v>1073</v>
      </c>
      <c r="I110" s="158">
        <v>45083.0</v>
      </c>
      <c r="J110" s="128">
        <v>6.0</v>
      </c>
      <c r="K110" s="160" t="s">
        <v>336</v>
      </c>
      <c r="L110" s="159" t="s">
        <v>399</v>
      </c>
      <c r="M110" s="161">
        <f t="shared" si="1"/>
        <v>246</v>
      </c>
      <c r="N110" s="25"/>
      <c r="O110" s="25"/>
      <c r="P110" s="25"/>
      <c r="Q110" s="25"/>
      <c r="R110" s="25"/>
      <c r="S110" s="25"/>
      <c r="T110" s="25"/>
      <c r="U110" s="25"/>
      <c r="V110" s="25"/>
      <c r="W110" s="25"/>
      <c r="X110" s="25"/>
      <c r="Y110" s="25"/>
      <c r="Z110" s="25"/>
    </row>
    <row r="111" ht="15.0" hidden="1" customHeight="1">
      <c r="A111" s="163">
        <v>11023.0</v>
      </c>
      <c r="B111" s="164" t="s">
        <v>1074</v>
      </c>
      <c r="C111" s="164">
        <v>2016.0</v>
      </c>
      <c r="D111" s="165">
        <v>42615.0</v>
      </c>
      <c r="E111" s="166" t="s">
        <v>1075</v>
      </c>
      <c r="F111" s="167" t="s">
        <v>1076</v>
      </c>
      <c r="G111" s="166" t="s">
        <v>712</v>
      </c>
      <c r="H111" s="167" t="s">
        <v>153</v>
      </c>
      <c r="I111" s="165">
        <v>45083.0</v>
      </c>
      <c r="J111" s="166">
        <v>6.0</v>
      </c>
      <c r="K111" s="160" t="s">
        <v>336</v>
      </c>
      <c r="L111" s="167" t="s">
        <v>390</v>
      </c>
      <c r="M111" s="168">
        <f t="shared" si="1"/>
        <v>2468</v>
      </c>
      <c r="N111" s="25"/>
      <c r="O111" s="25"/>
      <c r="P111" s="25"/>
      <c r="Q111" s="25"/>
      <c r="R111" s="25"/>
      <c r="S111" s="25"/>
      <c r="T111" s="25"/>
      <c r="U111" s="25"/>
      <c r="V111" s="25"/>
      <c r="W111" s="25"/>
      <c r="X111" s="25"/>
      <c r="Y111" s="25"/>
      <c r="Z111" s="25"/>
    </row>
    <row r="112" ht="15.0" customHeight="1">
      <c r="A112" s="156">
        <v>11123.0</v>
      </c>
      <c r="B112" s="157" t="s">
        <v>1077</v>
      </c>
      <c r="C112" s="157">
        <v>2022.0</v>
      </c>
      <c r="D112" s="158">
        <v>44890.0</v>
      </c>
      <c r="E112" s="128" t="s">
        <v>1078</v>
      </c>
      <c r="F112" s="159" t="s">
        <v>1079</v>
      </c>
      <c r="G112" s="128" t="s">
        <v>729</v>
      </c>
      <c r="H112" s="159" t="s">
        <v>991</v>
      </c>
      <c r="I112" s="158">
        <v>45083.0</v>
      </c>
      <c r="J112" s="128">
        <v>6.0</v>
      </c>
      <c r="K112" s="160" t="s">
        <v>336</v>
      </c>
      <c r="L112" s="159" t="s">
        <v>399</v>
      </c>
      <c r="M112" s="161">
        <f t="shared" si="1"/>
        <v>193</v>
      </c>
      <c r="N112" s="25"/>
      <c r="O112" s="25"/>
      <c r="P112" s="25"/>
      <c r="Q112" s="25"/>
      <c r="R112" s="25"/>
      <c r="S112" s="25"/>
      <c r="T112" s="25"/>
      <c r="U112" s="25"/>
      <c r="V112" s="25"/>
      <c r="W112" s="25"/>
      <c r="X112" s="25"/>
      <c r="Y112" s="25"/>
      <c r="Z112" s="25"/>
    </row>
    <row r="113" ht="15.0" customHeight="1">
      <c r="A113" s="163">
        <v>11223.0</v>
      </c>
      <c r="B113" s="164" t="s">
        <v>1080</v>
      </c>
      <c r="C113" s="164">
        <v>2020.0</v>
      </c>
      <c r="D113" s="165">
        <v>43976.0</v>
      </c>
      <c r="E113" s="166" t="s">
        <v>1081</v>
      </c>
      <c r="F113" s="167" t="s">
        <v>1082</v>
      </c>
      <c r="G113" s="166" t="s">
        <v>707</v>
      </c>
      <c r="H113" s="167" t="s">
        <v>158</v>
      </c>
      <c r="I113" s="165">
        <v>45089.0</v>
      </c>
      <c r="J113" s="166">
        <v>6.0</v>
      </c>
      <c r="K113" s="160" t="s">
        <v>336</v>
      </c>
      <c r="L113" s="167" t="s">
        <v>390</v>
      </c>
      <c r="M113" s="168">
        <f t="shared" si="1"/>
        <v>1113</v>
      </c>
      <c r="N113" s="25"/>
      <c r="O113" s="25"/>
      <c r="P113" s="25"/>
      <c r="Q113" s="25"/>
      <c r="R113" s="25"/>
      <c r="S113" s="25"/>
      <c r="T113" s="25"/>
      <c r="U113" s="25"/>
      <c r="V113" s="25"/>
      <c r="W113" s="25"/>
      <c r="X113" s="25"/>
      <c r="Y113" s="25"/>
      <c r="Z113" s="25"/>
    </row>
    <row r="114" ht="15.0" hidden="1" customHeight="1">
      <c r="A114" s="156">
        <v>11323.0</v>
      </c>
      <c r="B114" s="157" t="s">
        <v>1083</v>
      </c>
      <c r="C114" s="157">
        <v>2016.0</v>
      </c>
      <c r="D114" s="158">
        <v>42612.0</v>
      </c>
      <c r="E114" s="128" t="s">
        <v>1084</v>
      </c>
      <c r="F114" s="159" t="s">
        <v>1076</v>
      </c>
      <c r="G114" s="128" t="s">
        <v>712</v>
      </c>
      <c r="H114" s="159" t="s">
        <v>153</v>
      </c>
      <c r="I114" s="158">
        <v>45089.0</v>
      </c>
      <c r="J114" s="128">
        <v>6.0</v>
      </c>
      <c r="K114" s="160" t="s">
        <v>336</v>
      </c>
      <c r="L114" s="159" t="s">
        <v>390</v>
      </c>
      <c r="M114" s="161">
        <f t="shared" si="1"/>
        <v>2477</v>
      </c>
      <c r="N114" s="25"/>
      <c r="O114" s="25"/>
      <c r="P114" s="25"/>
      <c r="Q114" s="25"/>
      <c r="R114" s="25"/>
      <c r="S114" s="25"/>
      <c r="T114" s="25"/>
      <c r="U114" s="25"/>
      <c r="V114" s="25"/>
      <c r="W114" s="25"/>
      <c r="X114" s="25"/>
      <c r="Y114" s="25"/>
      <c r="Z114" s="25"/>
    </row>
    <row r="115" ht="15.0" customHeight="1">
      <c r="A115" s="163">
        <v>11423.0</v>
      </c>
      <c r="B115" s="164" t="s">
        <v>1085</v>
      </c>
      <c r="C115" s="164">
        <v>2020.0</v>
      </c>
      <c r="D115" s="165">
        <v>43949.0</v>
      </c>
      <c r="E115" s="166" t="s">
        <v>1086</v>
      </c>
      <c r="F115" s="167" t="s">
        <v>1082</v>
      </c>
      <c r="G115" s="166" t="s">
        <v>707</v>
      </c>
      <c r="H115" s="167" t="s">
        <v>1015</v>
      </c>
      <c r="I115" s="165">
        <v>45089.0</v>
      </c>
      <c r="J115" s="166">
        <v>6.0</v>
      </c>
      <c r="K115" s="160" t="s">
        <v>336</v>
      </c>
      <c r="L115" s="167" t="s">
        <v>390</v>
      </c>
      <c r="M115" s="168">
        <f t="shared" si="1"/>
        <v>1140</v>
      </c>
      <c r="N115" s="25"/>
      <c r="O115" s="25"/>
      <c r="P115" s="25"/>
      <c r="Q115" s="25"/>
      <c r="R115" s="25"/>
      <c r="S115" s="25"/>
      <c r="T115" s="25"/>
      <c r="U115" s="25"/>
      <c r="V115" s="25"/>
      <c r="W115" s="25"/>
      <c r="X115" s="25"/>
      <c r="Y115" s="25"/>
      <c r="Z115" s="25"/>
    </row>
    <row r="116" ht="15.0" customHeight="1">
      <c r="A116" s="156">
        <v>11523.0</v>
      </c>
      <c r="B116" s="157" t="s">
        <v>1087</v>
      </c>
      <c r="C116" s="157">
        <v>2019.0</v>
      </c>
      <c r="D116" s="158">
        <v>43819.0</v>
      </c>
      <c r="E116" s="128" t="s">
        <v>1088</v>
      </c>
      <c r="F116" s="159" t="s">
        <v>1082</v>
      </c>
      <c r="G116" s="128" t="s">
        <v>707</v>
      </c>
      <c r="H116" s="159" t="s">
        <v>158</v>
      </c>
      <c r="I116" s="158">
        <v>45089.0</v>
      </c>
      <c r="J116" s="128">
        <v>6.0</v>
      </c>
      <c r="K116" s="160" t="s">
        <v>336</v>
      </c>
      <c r="L116" s="159" t="s">
        <v>390</v>
      </c>
      <c r="M116" s="161">
        <f t="shared" si="1"/>
        <v>1270</v>
      </c>
      <c r="N116" s="25"/>
      <c r="O116" s="25"/>
      <c r="P116" s="25"/>
      <c r="Q116" s="25"/>
      <c r="R116" s="25"/>
      <c r="S116" s="25"/>
      <c r="T116" s="25"/>
      <c r="U116" s="25"/>
      <c r="V116" s="25"/>
      <c r="W116" s="25"/>
      <c r="X116" s="25"/>
      <c r="Y116" s="25"/>
      <c r="Z116" s="25"/>
    </row>
    <row r="117" ht="15.0" customHeight="1">
      <c r="A117" s="163">
        <v>11623.0</v>
      </c>
      <c r="B117" s="164" t="s">
        <v>1089</v>
      </c>
      <c r="C117" s="164">
        <v>2020.0</v>
      </c>
      <c r="D117" s="165">
        <v>43949.0</v>
      </c>
      <c r="E117" s="166" t="s">
        <v>1090</v>
      </c>
      <c r="F117" s="167" t="s">
        <v>1091</v>
      </c>
      <c r="G117" s="166" t="s">
        <v>707</v>
      </c>
      <c r="H117" s="167" t="s">
        <v>1015</v>
      </c>
      <c r="I117" s="165">
        <v>45089.0</v>
      </c>
      <c r="J117" s="166">
        <v>6.0</v>
      </c>
      <c r="K117" s="160" t="s">
        <v>329</v>
      </c>
      <c r="L117" s="167" t="s">
        <v>386</v>
      </c>
      <c r="M117" s="168">
        <f t="shared" si="1"/>
        <v>1140</v>
      </c>
      <c r="N117" s="25"/>
      <c r="O117" s="25"/>
      <c r="P117" s="25"/>
      <c r="Q117" s="25"/>
      <c r="R117" s="25"/>
      <c r="S117" s="25"/>
      <c r="T117" s="25"/>
      <c r="U117" s="25"/>
      <c r="V117" s="25"/>
      <c r="W117" s="25"/>
      <c r="X117" s="25"/>
      <c r="Y117" s="25"/>
      <c r="Z117" s="25"/>
    </row>
    <row r="118" ht="15.0" customHeight="1">
      <c r="A118" s="156">
        <v>11723.0</v>
      </c>
      <c r="B118" s="157" t="s">
        <v>1092</v>
      </c>
      <c r="C118" s="157">
        <v>2021.0</v>
      </c>
      <c r="D118" s="158">
        <v>44526.0</v>
      </c>
      <c r="E118" s="128" t="s">
        <v>1093</v>
      </c>
      <c r="F118" s="159" t="s">
        <v>1094</v>
      </c>
      <c r="G118" s="128" t="s">
        <v>729</v>
      </c>
      <c r="H118" s="159" t="s">
        <v>1095</v>
      </c>
      <c r="I118" s="158">
        <v>45090.0</v>
      </c>
      <c r="J118" s="128">
        <v>6.0</v>
      </c>
      <c r="K118" s="160" t="s">
        <v>336</v>
      </c>
      <c r="L118" s="159" t="s">
        <v>399</v>
      </c>
      <c r="M118" s="161">
        <f t="shared" si="1"/>
        <v>564</v>
      </c>
      <c r="N118" s="25"/>
      <c r="O118" s="25"/>
      <c r="P118" s="25"/>
      <c r="Q118" s="25"/>
      <c r="R118" s="25"/>
      <c r="S118" s="25"/>
      <c r="T118" s="25"/>
      <c r="U118" s="25"/>
      <c r="V118" s="25"/>
      <c r="W118" s="25"/>
      <c r="X118" s="25"/>
      <c r="Y118" s="25"/>
      <c r="Z118" s="25"/>
    </row>
    <row r="119" ht="15.0" customHeight="1">
      <c r="A119" s="163">
        <v>11823.0</v>
      </c>
      <c r="B119" s="164" t="s">
        <v>1096</v>
      </c>
      <c r="C119" s="164">
        <v>2022.0</v>
      </c>
      <c r="D119" s="165">
        <v>44757.0</v>
      </c>
      <c r="E119" s="166" t="s">
        <v>1097</v>
      </c>
      <c r="F119" s="167" t="s">
        <v>1053</v>
      </c>
      <c r="G119" s="166" t="s">
        <v>725</v>
      </c>
      <c r="H119" s="167" t="s">
        <v>1098</v>
      </c>
      <c r="I119" s="165">
        <v>45090.0</v>
      </c>
      <c r="J119" s="166">
        <v>6.0</v>
      </c>
      <c r="K119" s="194" t="s">
        <v>758</v>
      </c>
      <c r="L119" s="167" t="s">
        <v>399</v>
      </c>
      <c r="M119" s="168">
        <f t="shared" si="1"/>
        <v>333</v>
      </c>
      <c r="N119" s="25"/>
      <c r="O119" s="25"/>
      <c r="P119" s="25"/>
      <c r="Q119" s="25"/>
      <c r="R119" s="25"/>
      <c r="S119" s="25"/>
      <c r="T119" s="25"/>
      <c r="U119" s="25"/>
      <c r="V119" s="25"/>
      <c r="W119" s="25"/>
      <c r="X119" s="25"/>
      <c r="Y119" s="25"/>
      <c r="Z119" s="25"/>
    </row>
    <row r="120" ht="15.0" hidden="1" customHeight="1">
      <c r="A120" s="156">
        <v>11923.0</v>
      </c>
      <c r="B120" s="157" t="s">
        <v>1099</v>
      </c>
      <c r="C120" s="157">
        <v>2017.0</v>
      </c>
      <c r="D120" s="158">
        <v>42881.0</v>
      </c>
      <c r="E120" s="128" t="s">
        <v>1100</v>
      </c>
      <c r="F120" s="159" t="s">
        <v>1101</v>
      </c>
      <c r="G120" s="128" t="s">
        <v>712</v>
      </c>
      <c r="H120" s="159" t="s">
        <v>1102</v>
      </c>
      <c r="I120" s="158">
        <v>45090.0</v>
      </c>
      <c r="J120" s="128">
        <v>6.0</v>
      </c>
      <c r="K120" s="171" t="s">
        <v>302</v>
      </c>
      <c r="L120" s="159" t="s">
        <v>395</v>
      </c>
      <c r="M120" s="161">
        <f t="shared" si="1"/>
        <v>2209</v>
      </c>
      <c r="N120" s="25"/>
      <c r="O120" s="25"/>
      <c r="P120" s="25"/>
      <c r="Q120" s="25"/>
      <c r="R120" s="25"/>
      <c r="S120" s="25"/>
      <c r="T120" s="25"/>
      <c r="U120" s="25"/>
      <c r="V120" s="25"/>
      <c r="W120" s="25"/>
      <c r="X120" s="25"/>
      <c r="Y120" s="25"/>
      <c r="Z120" s="25"/>
    </row>
    <row r="121" ht="15.0" hidden="1" customHeight="1">
      <c r="A121" s="163">
        <v>12023.0</v>
      </c>
      <c r="B121" s="164" t="s">
        <v>1103</v>
      </c>
      <c r="C121" s="164">
        <v>2016.0</v>
      </c>
      <c r="D121" s="165">
        <v>42527.0</v>
      </c>
      <c r="E121" s="166" t="s">
        <v>1104</v>
      </c>
      <c r="F121" s="167" t="s">
        <v>744</v>
      </c>
      <c r="G121" s="166" t="s">
        <v>712</v>
      </c>
      <c r="H121" s="167" t="s">
        <v>244</v>
      </c>
      <c r="I121" s="165">
        <v>45090.0</v>
      </c>
      <c r="J121" s="166">
        <v>6.0</v>
      </c>
      <c r="K121" s="169" t="s">
        <v>316</v>
      </c>
      <c r="L121" s="167" t="s">
        <v>390</v>
      </c>
      <c r="M121" s="168">
        <f t="shared" si="1"/>
        <v>2563</v>
      </c>
      <c r="N121" s="25"/>
      <c r="O121" s="25"/>
      <c r="P121" s="25"/>
      <c r="Q121" s="25"/>
      <c r="R121" s="25"/>
      <c r="S121" s="25"/>
      <c r="T121" s="25"/>
      <c r="U121" s="25"/>
      <c r="V121" s="25"/>
      <c r="W121" s="25"/>
      <c r="X121" s="25"/>
      <c r="Y121" s="25"/>
      <c r="Z121" s="25"/>
    </row>
    <row r="122" ht="15.0" hidden="1" customHeight="1">
      <c r="A122" s="156">
        <v>12123.0</v>
      </c>
      <c r="B122" s="157" t="s">
        <v>1105</v>
      </c>
      <c r="C122" s="157">
        <v>2018.0</v>
      </c>
      <c r="D122" s="158">
        <v>43444.0</v>
      </c>
      <c r="E122" s="128" t="s">
        <v>1106</v>
      </c>
      <c r="F122" s="159" t="s">
        <v>384</v>
      </c>
      <c r="G122" s="128" t="s">
        <v>712</v>
      </c>
      <c r="H122" s="159" t="s">
        <v>1107</v>
      </c>
      <c r="I122" s="158">
        <v>45090.0</v>
      </c>
      <c r="J122" s="128">
        <v>6.0</v>
      </c>
      <c r="K122" s="160" t="s">
        <v>336</v>
      </c>
      <c r="L122" s="159" t="s">
        <v>390</v>
      </c>
      <c r="M122" s="161">
        <f t="shared" si="1"/>
        <v>1646</v>
      </c>
      <c r="N122" s="25"/>
      <c r="O122" s="25"/>
      <c r="P122" s="25"/>
      <c r="Q122" s="25"/>
      <c r="R122" s="25"/>
      <c r="S122" s="25"/>
      <c r="T122" s="25"/>
      <c r="U122" s="25"/>
      <c r="V122" s="25"/>
      <c r="W122" s="25"/>
      <c r="X122" s="25"/>
      <c r="Y122" s="25"/>
      <c r="Z122" s="25"/>
    </row>
    <row r="123" ht="15.0" customHeight="1">
      <c r="A123" s="184">
        <v>12223.0</v>
      </c>
      <c r="B123" s="19" t="s">
        <v>1108</v>
      </c>
      <c r="C123" s="19">
        <v>2022.0</v>
      </c>
      <c r="D123" s="20">
        <v>44784.0</v>
      </c>
      <c r="E123" s="21" t="s">
        <v>1109</v>
      </c>
      <c r="F123" s="22" t="s">
        <v>771</v>
      </c>
      <c r="G123" s="21" t="s">
        <v>729</v>
      </c>
      <c r="H123" s="22" t="s">
        <v>798</v>
      </c>
      <c r="I123" s="20">
        <v>45097.0</v>
      </c>
      <c r="J123" s="21">
        <v>6.0</v>
      </c>
      <c r="K123" s="202" t="s">
        <v>336</v>
      </c>
      <c r="L123" s="22" t="s">
        <v>399</v>
      </c>
      <c r="M123" s="203">
        <f t="shared" si="1"/>
        <v>313</v>
      </c>
      <c r="N123" s="204"/>
      <c r="O123" s="204"/>
      <c r="P123" s="204"/>
      <c r="Q123" s="204"/>
      <c r="R123" s="204"/>
      <c r="S123" s="204"/>
      <c r="T123" s="204"/>
      <c r="U123" s="204"/>
      <c r="V123" s="204"/>
      <c r="W123" s="204"/>
      <c r="X123" s="204"/>
      <c r="Y123" s="204"/>
      <c r="Z123" s="204"/>
    </row>
    <row r="124" ht="15.0" hidden="1" customHeight="1">
      <c r="A124" s="156">
        <v>12323.0</v>
      </c>
      <c r="B124" s="157" t="s">
        <v>1110</v>
      </c>
      <c r="C124" s="157">
        <v>2018.0</v>
      </c>
      <c r="D124" s="158">
        <v>43391.0</v>
      </c>
      <c r="E124" s="128" t="s">
        <v>1111</v>
      </c>
      <c r="F124" s="159" t="s">
        <v>880</v>
      </c>
      <c r="G124" s="128" t="s">
        <v>712</v>
      </c>
      <c r="H124" s="159" t="s">
        <v>163</v>
      </c>
      <c r="I124" s="158">
        <v>45097.0</v>
      </c>
      <c r="J124" s="128">
        <v>6.0</v>
      </c>
      <c r="K124" s="160" t="s">
        <v>336</v>
      </c>
      <c r="L124" s="159" t="s">
        <v>390</v>
      </c>
      <c r="M124" s="161">
        <f t="shared" si="1"/>
        <v>1706</v>
      </c>
      <c r="N124" s="25"/>
      <c r="O124" s="25"/>
      <c r="P124" s="25"/>
      <c r="Q124" s="25"/>
      <c r="R124" s="25"/>
      <c r="S124" s="25"/>
      <c r="T124" s="25"/>
      <c r="U124" s="25"/>
      <c r="V124" s="25"/>
      <c r="W124" s="25"/>
      <c r="X124" s="25"/>
      <c r="Y124" s="25"/>
      <c r="Z124" s="25"/>
    </row>
    <row r="125" ht="12.75" hidden="1" customHeight="1">
      <c r="A125" s="163">
        <v>12423.0</v>
      </c>
      <c r="B125" s="164" t="s">
        <v>1112</v>
      </c>
      <c r="C125" s="164">
        <v>2013.0</v>
      </c>
      <c r="D125" s="165">
        <v>41456.0</v>
      </c>
      <c r="E125" s="166" t="s">
        <v>1113</v>
      </c>
      <c r="F125" s="167" t="s">
        <v>1114</v>
      </c>
      <c r="G125" s="166" t="s">
        <v>712</v>
      </c>
      <c r="H125" s="167" t="s">
        <v>874</v>
      </c>
      <c r="I125" s="165">
        <v>45097.0</v>
      </c>
      <c r="J125" s="166">
        <v>6.0</v>
      </c>
      <c r="K125" s="160" t="s">
        <v>329</v>
      </c>
      <c r="L125" s="167" t="s">
        <v>390</v>
      </c>
      <c r="M125" s="168">
        <f t="shared" si="1"/>
        <v>3641</v>
      </c>
      <c r="N125" s="25"/>
      <c r="O125" s="25"/>
      <c r="P125" s="25"/>
      <c r="Q125" s="25"/>
      <c r="R125" s="25"/>
      <c r="S125" s="25"/>
      <c r="T125" s="25"/>
      <c r="U125" s="25"/>
      <c r="V125" s="25"/>
      <c r="W125" s="25"/>
      <c r="X125" s="25"/>
      <c r="Y125" s="25"/>
      <c r="Z125" s="25"/>
    </row>
    <row r="126" ht="15.0" customHeight="1">
      <c r="A126" s="156">
        <v>12523.0</v>
      </c>
      <c r="B126" s="157" t="s">
        <v>1115</v>
      </c>
      <c r="C126" s="157">
        <v>2022.0</v>
      </c>
      <c r="D126" s="158">
        <v>44739.0</v>
      </c>
      <c r="E126" s="128" t="s">
        <v>1116</v>
      </c>
      <c r="F126" s="159" t="s">
        <v>1117</v>
      </c>
      <c r="G126" s="128" t="s">
        <v>725</v>
      </c>
      <c r="H126" s="159" t="s">
        <v>158</v>
      </c>
      <c r="I126" s="158">
        <v>45097.0</v>
      </c>
      <c r="J126" s="128">
        <v>6.0</v>
      </c>
      <c r="K126" s="160" t="s">
        <v>336</v>
      </c>
      <c r="L126" s="159" t="s">
        <v>399</v>
      </c>
      <c r="M126" s="161">
        <f t="shared" si="1"/>
        <v>358</v>
      </c>
      <c r="N126" s="25"/>
      <c r="O126" s="25"/>
      <c r="P126" s="25"/>
      <c r="Q126" s="25"/>
      <c r="R126" s="25"/>
      <c r="S126" s="25"/>
      <c r="T126" s="25"/>
      <c r="U126" s="25"/>
      <c r="V126" s="25"/>
      <c r="W126" s="25"/>
      <c r="X126" s="25"/>
      <c r="Y126" s="25"/>
      <c r="Z126" s="25"/>
    </row>
    <row r="127" ht="15.0" hidden="1" customHeight="1">
      <c r="A127" s="163">
        <v>12623.0</v>
      </c>
      <c r="B127" s="164" t="s">
        <v>1118</v>
      </c>
      <c r="C127" s="164">
        <v>2016.0</v>
      </c>
      <c r="D127" s="165">
        <v>42496.0</v>
      </c>
      <c r="E127" s="166" t="s">
        <v>1119</v>
      </c>
      <c r="F127" s="167" t="s">
        <v>1120</v>
      </c>
      <c r="G127" s="166" t="s">
        <v>712</v>
      </c>
      <c r="H127" s="167" t="s">
        <v>97</v>
      </c>
      <c r="I127" s="165">
        <v>45097.0</v>
      </c>
      <c r="J127" s="166">
        <v>6.0</v>
      </c>
      <c r="K127" s="160" t="s">
        <v>329</v>
      </c>
      <c r="L127" s="167" t="s">
        <v>395</v>
      </c>
      <c r="M127" s="168">
        <f t="shared" si="1"/>
        <v>2601</v>
      </c>
      <c r="N127" s="25"/>
      <c r="O127" s="25"/>
      <c r="P127" s="25"/>
      <c r="Q127" s="25"/>
      <c r="R127" s="25"/>
      <c r="S127" s="25"/>
      <c r="T127" s="25"/>
      <c r="U127" s="25"/>
      <c r="V127" s="25"/>
      <c r="W127" s="25"/>
      <c r="X127" s="25"/>
      <c r="Y127" s="25"/>
      <c r="Z127" s="25"/>
    </row>
    <row r="128" ht="15.0" hidden="1" customHeight="1">
      <c r="A128" s="156">
        <v>12723.0</v>
      </c>
      <c r="B128" s="157" t="s">
        <v>1121</v>
      </c>
      <c r="C128" s="157">
        <v>2014.0</v>
      </c>
      <c r="D128" s="158">
        <v>41687.0</v>
      </c>
      <c r="E128" s="128" t="s">
        <v>1122</v>
      </c>
      <c r="F128" s="159" t="s">
        <v>1076</v>
      </c>
      <c r="G128" s="128" t="s">
        <v>712</v>
      </c>
      <c r="H128" s="159" t="s">
        <v>1123</v>
      </c>
      <c r="I128" s="158">
        <v>45097.0</v>
      </c>
      <c r="J128" s="128">
        <v>6.0</v>
      </c>
      <c r="K128" s="160" t="s">
        <v>336</v>
      </c>
      <c r="L128" s="159" t="s">
        <v>390</v>
      </c>
      <c r="M128" s="161">
        <f t="shared" si="1"/>
        <v>3410</v>
      </c>
      <c r="N128" s="25"/>
      <c r="O128" s="25"/>
      <c r="P128" s="25"/>
      <c r="Q128" s="25"/>
      <c r="R128" s="25"/>
      <c r="S128" s="25"/>
      <c r="T128" s="25"/>
      <c r="U128" s="25"/>
      <c r="V128" s="25"/>
      <c r="W128" s="25"/>
      <c r="X128" s="25"/>
      <c r="Y128" s="25"/>
      <c r="Z128" s="25"/>
    </row>
    <row r="129" ht="15.0" hidden="1" customHeight="1">
      <c r="A129" s="163">
        <v>12823.0</v>
      </c>
      <c r="B129" s="164" t="s">
        <v>1124</v>
      </c>
      <c r="C129" s="164">
        <v>2016.0</v>
      </c>
      <c r="D129" s="165">
        <v>42732.0</v>
      </c>
      <c r="E129" s="166" t="s">
        <v>1125</v>
      </c>
      <c r="F129" s="167" t="s">
        <v>364</v>
      </c>
      <c r="G129" s="166" t="s">
        <v>712</v>
      </c>
      <c r="H129" s="167" t="s">
        <v>1126</v>
      </c>
      <c r="I129" s="165">
        <v>45097.0</v>
      </c>
      <c r="J129" s="166">
        <v>6.0</v>
      </c>
      <c r="K129" s="160" t="s">
        <v>329</v>
      </c>
      <c r="L129" s="167" t="s">
        <v>390</v>
      </c>
      <c r="M129" s="168">
        <f t="shared" si="1"/>
        <v>2365</v>
      </c>
      <c r="N129" s="25"/>
      <c r="O129" s="25"/>
      <c r="P129" s="25"/>
      <c r="Q129" s="25"/>
      <c r="R129" s="25"/>
      <c r="S129" s="25"/>
      <c r="T129" s="25"/>
      <c r="U129" s="25"/>
      <c r="V129" s="25"/>
      <c r="W129" s="25"/>
      <c r="X129" s="25"/>
      <c r="Y129" s="25"/>
      <c r="Z129" s="25"/>
    </row>
    <row r="130" ht="15.0" hidden="1" customHeight="1">
      <c r="A130" s="156">
        <v>12923.0</v>
      </c>
      <c r="B130" s="157" t="s">
        <v>1127</v>
      </c>
      <c r="C130" s="157">
        <v>2021.0</v>
      </c>
      <c r="D130" s="158">
        <v>44379.0</v>
      </c>
      <c r="E130" s="128" t="s">
        <v>1128</v>
      </c>
      <c r="F130" s="159" t="s">
        <v>1129</v>
      </c>
      <c r="G130" s="128" t="s">
        <v>806</v>
      </c>
      <c r="H130" s="159" t="s">
        <v>1002</v>
      </c>
      <c r="I130" s="158">
        <v>45097.0</v>
      </c>
      <c r="J130" s="128">
        <v>6.0</v>
      </c>
      <c r="K130" s="160" t="s">
        <v>336</v>
      </c>
      <c r="L130" s="159" t="s">
        <v>390</v>
      </c>
      <c r="M130" s="161">
        <f t="shared" si="1"/>
        <v>718</v>
      </c>
      <c r="N130" s="25"/>
      <c r="O130" s="25"/>
      <c r="P130" s="25"/>
      <c r="Q130" s="25"/>
      <c r="R130" s="25"/>
      <c r="S130" s="25"/>
      <c r="T130" s="25"/>
      <c r="U130" s="25"/>
      <c r="V130" s="25"/>
      <c r="W130" s="25"/>
      <c r="X130" s="25"/>
      <c r="Y130" s="25"/>
      <c r="Z130" s="25"/>
    </row>
    <row r="131" ht="15.0" hidden="1" customHeight="1">
      <c r="A131" s="163">
        <v>13023.0</v>
      </c>
      <c r="B131" s="164" t="s">
        <v>1130</v>
      </c>
      <c r="C131" s="164">
        <v>2016.0</v>
      </c>
      <c r="D131" s="165">
        <v>42706.0</v>
      </c>
      <c r="E131" s="166" t="s">
        <v>1131</v>
      </c>
      <c r="F131" s="167" t="s">
        <v>1132</v>
      </c>
      <c r="G131" s="166" t="s">
        <v>712</v>
      </c>
      <c r="H131" s="167" t="s">
        <v>163</v>
      </c>
      <c r="I131" s="165">
        <v>45097.0</v>
      </c>
      <c r="J131" s="166">
        <v>6.0</v>
      </c>
      <c r="K131" s="160" t="s">
        <v>336</v>
      </c>
      <c r="L131" s="167" t="s">
        <v>395</v>
      </c>
      <c r="M131" s="168">
        <f t="shared" si="1"/>
        <v>2391</v>
      </c>
      <c r="N131" s="25"/>
      <c r="O131" s="25"/>
      <c r="P131" s="25"/>
      <c r="Q131" s="25"/>
      <c r="R131" s="25"/>
      <c r="S131" s="25"/>
      <c r="T131" s="25"/>
      <c r="U131" s="25"/>
      <c r="V131" s="25"/>
      <c r="W131" s="25"/>
      <c r="X131" s="25"/>
      <c r="Y131" s="25"/>
      <c r="Z131" s="25"/>
    </row>
    <row r="132" ht="15.0" hidden="1" customHeight="1">
      <c r="A132" s="156">
        <v>13123.0</v>
      </c>
      <c r="B132" s="157" t="s">
        <v>1133</v>
      </c>
      <c r="C132" s="157">
        <v>2013.0</v>
      </c>
      <c r="D132" s="158">
        <v>41456.0</v>
      </c>
      <c r="E132" s="128" t="s">
        <v>1134</v>
      </c>
      <c r="F132" s="159" t="s">
        <v>1114</v>
      </c>
      <c r="G132" s="128" t="s">
        <v>712</v>
      </c>
      <c r="H132" s="159" t="s">
        <v>130</v>
      </c>
      <c r="I132" s="158">
        <v>45097.0</v>
      </c>
      <c r="J132" s="128">
        <v>6.0</v>
      </c>
      <c r="K132" s="160" t="s">
        <v>329</v>
      </c>
      <c r="L132" s="159" t="s">
        <v>390</v>
      </c>
      <c r="M132" s="161">
        <f t="shared" si="1"/>
        <v>3641</v>
      </c>
      <c r="N132" s="25"/>
      <c r="O132" s="25"/>
      <c r="P132" s="25"/>
      <c r="Q132" s="25"/>
      <c r="R132" s="25"/>
      <c r="S132" s="25"/>
      <c r="T132" s="25"/>
      <c r="U132" s="25"/>
      <c r="V132" s="25"/>
      <c r="W132" s="25"/>
      <c r="X132" s="25"/>
      <c r="Y132" s="25"/>
      <c r="Z132" s="25"/>
    </row>
    <row r="133" ht="15.0" hidden="1" customHeight="1">
      <c r="A133" s="163">
        <v>13223.0</v>
      </c>
      <c r="B133" s="164" t="s">
        <v>1135</v>
      </c>
      <c r="C133" s="164">
        <v>2019.0</v>
      </c>
      <c r="D133" s="165">
        <v>43486.0</v>
      </c>
      <c r="E133" s="166" t="s">
        <v>1136</v>
      </c>
      <c r="F133" s="167" t="s">
        <v>1137</v>
      </c>
      <c r="G133" s="166" t="s">
        <v>806</v>
      </c>
      <c r="H133" s="167" t="s">
        <v>934</v>
      </c>
      <c r="I133" s="165">
        <v>45097.0</v>
      </c>
      <c r="J133" s="166">
        <v>6.0</v>
      </c>
      <c r="K133" s="160" t="s">
        <v>336</v>
      </c>
      <c r="L133" s="167" t="s">
        <v>395</v>
      </c>
      <c r="M133" s="168">
        <f t="shared" si="1"/>
        <v>1611</v>
      </c>
      <c r="N133" s="25"/>
      <c r="O133" s="25"/>
      <c r="P133" s="25"/>
      <c r="Q133" s="25"/>
      <c r="R133" s="25"/>
      <c r="S133" s="25"/>
      <c r="T133" s="25"/>
      <c r="U133" s="25"/>
      <c r="V133" s="25"/>
      <c r="W133" s="25"/>
      <c r="X133" s="25"/>
      <c r="Y133" s="25"/>
      <c r="Z133" s="25"/>
    </row>
    <row r="134" ht="15.0" hidden="1" customHeight="1">
      <c r="A134" s="156">
        <v>13323.0</v>
      </c>
      <c r="B134" s="157" t="s">
        <v>1138</v>
      </c>
      <c r="C134" s="157">
        <v>2021.0</v>
      </c>
      <c r="D134" s="158">
        <v>44218.0</v>
      </c>
      <c r="E134" s="128" t="s">
        <v>1139</v>
      </c>
      <c r="F134" s="159" t="s">
        <v>1140</v>
      </c>
      <c r="G134" s="128" t="s">
        <v>712</v>
      </c>
      <c r="H134" s="159" t="s">
        <v>149</v>
      </c>
      <c r="I134" s="158">
        <v>45097.0</v>
      </c>
      <c r="J134" s="128">
        <v>6.0</v>
      </c>
      <c r="K134" s="160" t="s">
        <v>329</v>
      </c>
      <c r="L134" s="159" t="s">
        <v>386</v>
      </c>
      <c r="M134" s="161">
        <f t="shared" si="1"/>
        <v>879</v>
      </c>
      <c r="N134" s="25"/>
      <c r="O134" s="25"/>
      <c r="P134" s="25"/>
      <c r="Q134" s="25"/>
      <c r="R134" s="25"/>
      <c r="S134" s="25"/>
      <c r="T134" s="25"/>
      <c r="U134" s="25"/>
      <c r="V134" s="25"/>
      <c r="W134" s="25"/>
      <c r="X134" s="25"/>
      <c r="Y134" s="25"/>
      <c r="Z134" s="25"/>
    </row>
    <row r="135" ht="15.0" hidden="1" customHeight="1">
      <c r="A135" s="163">
        <v>13423.0</v>
      </c>
      <c r="B135" s="164" t="s">
        <v>1141</v>
      </c>
      <c r="C135" s="164">
        <v>2018.0</v>
      </c>
      <c r="D135" s="165">
        <v>43452.0</v>
      </c>
      <c r="E135" s="166" t="s">
        <v>1142</v>
      </c>
      <c r="F135" s="167" t="s">
        <v>1143</v>
      </c>
      <c r="G135" s="166" t="s">
        <v>712</v>
      </c>
      <c r="H135" s="167" t="s">
        <v>892</v>
      </c>
      <c r="I135" s="165">
        <v>45097.0</v>
      </c>
      <c r="J135" s="166">
        <v>6.0</v>
      </c>
      <c r="K135" s="160" t="s">
        <v>336</v>
      </c>
      <c r="L135" s="167" t="s">
        <v>390</v>
      </c>
      <c r="M135" s="168">
        <f t="shared" si="1"/>
        <v>1645</v>
      </c>
      <c r="N135" s="25"/>
      <c r="O135" s="25"/>
      <c r="P135" s="25"/>
      <c r="Q135" s="25"/>
      <c r="R135" s="25"/>
      <c r="S135" s="25"/>
      <c r="T135" s="25"/>
      <c r="U135" s="25"/>
      <c r="V135" s="25"/>
      <c r="W135" s="25"/>
      <c r="X135" s="25"/>
      <c r="Y135" s="25"/>
      <c r="Z135" s="25"/>
    </row>
    <row r="136" ht="15.0" hidden="1" customHeight="1">
      <c r="A136" s="156">
        <v>13523.0</v>
      </c>
      <c r="B136" s="157" t="s">
        <v>1144</v>
      </c>
      <c r="C136" s="157">
        <v>2016.0</v>
      </c>
      <c r="D136" s="158">
        <v>42577.0</v>
      </c>
      <c r="E136" s="128" t="s">
        <v>1145</v>
      </c>
      <c r="F136" s="159" t="s">
        <v>937</v>
      </c>
      <c r="G136" s="128" t="s">
        <v>712</v>
      </c>
      <c r="H136" s="159" t="s">
        <v>927</v>
      </c>
      <c r="I136" s="158">
        <v>45097.0</v>
      </c>
      <c r="J136" s="128">
        <v>6.0</v>
      </c>
      <c r="K136" s="160" t="s">
        <v>336</v>
      </c>
      <c r="L136" s="159" t="s">
        <v>390</v>
      </c>
      <c r="M136" s="161">
        <f t="shared" si="1"/>
        <v>2520</v>
      </c>
      <c r="N136" s="25"/>
      <c r="O136" s="25"/>
      <c r="P136" s="25"/>
      <c r="Q136" s="25"/>
      <c r="R136" s="25"/>
      <c r="S136" s="25"/>
      <c r="T136" s="25"/>
      <c r="U136" s="25"/>
      <c r="V136" s="25"/>
      <c r="W136" s="25"/>
      <c r="X136" s="25"/>
      <c r="Y136" s="25"/>
      <c r="Z136" s="25"/>
    </row>
    <row r="137" ht="15.0" customHeight="1">
      <c r="A137" s="163">
        <v>13623.0</v>
      </c>
      <c r="B137" s="164" t="s">
        <v>1146</v>
      </c>
      <c r="C137" s="164">
        <v>2019.0</v>
      </c>
      <c r="D137" s="165">
        <v>43544.0</v>
      </c>
      <c r="E137" s="166" t="s">
        <v>1147</v>
      </c>
      <c r="F137" s="167" t="s">
        <v>1148</v>
      </c>
      <c r="G137" s="166" t="s">
        <v>707</v>
      </c>
      <c r="H137" s="167" t="s">
        <v>158</v>
      </c>
      <c r="I137" s="165">
        <v>45120.0</v>
      </c>
      <c r="J137" s="166">
        <v>7.0</v>
      </c>
      <c r="K137" s="160" t="s">
        <v>336</v>
      </c>
      <c r="L137" s="167" t="s">
        <v>390</v>
      </c>
      <c r="M137" s="168">
        <f t="shared" si="1"/>
        <v>1576</v>
      </c>
      <c r="N137" s="25"/>
      <c r="O137" s="25"/>
      <c r="P137" s="25"/>
      <c r="Q137" s="25"/>
      <c r="R137" s="25"/>
      <c r="S137" s="25"/>
      <c r="T137" s="25"/>
      <c r="U137" s="25"/>
      <c r="V137" s="25"/>
      <c r="W137" s="25"/>
      <c r="X137" s="25"/>
      <c r="Y137" s="25"/>
      <c r="Z137" s="25"/>
    </row>
    <row r="138" ht="15.0" hidden="1" customHeight="1">
      <c r="A138" s="156">
        <v>13723.0</v>
      </c>
      <c r="B138" s="157" t="s">
        <v>1149</v>
      </c>
      <c r="C138" s="157">
        <v>2012.0</v>
      </c>
      <c r="D138" s="158">
        <v>41031.0</v>
      </c>
      <c r="E138" s="128" t="s">
        <v>1150</v>
      </c>
      <c r="F138" s="159" t="s">
        <v>422</v>
      </c>
      <c r="G138" s="128" t="s">
        <v>712</v>
      </c>
      <c r="H138" s="159" t="s">
        <v>927</v>
      </c>
      <c r="I138" s="158">
        <v>45120.0</v>
      </c>
      <c r="J138" s="128">
        <v>7.0</v>
      </c>
      <c r="K138" s="205" t="s">
        <v>322</v>
      </c>
      <c r="L138" s="159" t="s">
        <v>395</v>
      </c>
      <c r="M138" s="161">
        <f t="shared" si="1"/>
        <v>4089</v>
      </c>
      <c r="N138" s="25"/>
      <c r="O138" s="25"/>
      <c r="P138" s="25"/>
      <c r="Q138" s="25"/>
      <c r="R138" s="25"/>
      <c r="S138" s="25"/>
      <c r="T138" s="25"/>
      <c r="U138" s="25"/>
      <c r="V138" s="25"/>
      <c r="W138" s="25"/>
      <c r="X138" s="25"/>
      <c r="Y138" s="25"/>
      <c r="Z138" s="25"/>
    </row>
    <row r="139" ht="15.0" hidden="1" customHeight="1">
      <c r="A139" s="163">
        <v>13823.0</v>
      </c>
      <c r="B139" s="164" t="s">
        <v>1151</v>
      </c>
      <c r="C139" s="164">
        <v>2021.0</v>
      </c>
      <c r="D139" s="165">
        <v>44319.0</v>
      </c>
      <c r="E139" s="166" t="s">
        <v>1152</v>
      </c>
      <c r="F139" s="167" t="s">
        <v>965</v>
      </c>
      <c r="G139" s="166" t="s">
        <v>712</v>
      </c>
      <c r="H139" s="167" t="s">
        <v>1034</v>
      </c>
      <c r="I139" s="165">
        <v>45120.0</v>
      </c>
      <c r="J139" s="166">
        <v>7.0</v>
      </c>
      <c r="K139" s="169" t="s">
        <v>316</v>
      </c>
      <c r="L139" s="167" t="s">
        <v>390</v>
      </c>
      <c r="M139" s="168">
        <f t="shared" si="1"/>
        <v>801</v>
      </c>
      <c r="N139" s="25"/>
      <c r="O139" s="25"/>
      <c r="P139" s="25"/>
      <c r="Q139" s="25"/>
      <c r="R139" s="25"/>
      <c r="S139" s="25"/>
      <c r="T139" s="25"/>
      <c r="U139" s="25"/>
      <c r="V139" s="25"/>
      <c r="W139" s="25"/>
      <c r="X139" s="25"/>
      <c r="Y139" s="25"/>
      <c r="Z139" s="25"/>
    </row>
    <row r="140" ht="15.0" hidden="1" customHeight="1">
      <c r="A140" s="156">
        <v>13923.0</v>
      </c>
      <c r="B140" s="157" t="s">
        <v>1153</v>
      </c>
      <c r="C140" s="157">
        <v>2017.0</v>
      </c>
      <c r="D140" s="158">
        <v>43090.0</v>
      </c>
      <c r="E140" s="128" t="s">
        <v>1154</v>
      </c>
      <c r="F140" s="159" t="s">
        <v>1155</v>
      </c>
      <c r="G140" s="128" t="s">
        <v>712</v>
      </c>
      <c r="H140" s="159" t="s">
        <v>1156</v>
      </c>
      <c r="I140" s="158">
        <v>45120.0</v>
      </c>
      <c r="J140" s="128">
        <v>7.0</v>
      </c>
      <c r="K140" s="160" t="s">
        <v>329</v>
      </c>
      <c r="L140" s="159" t="s">
        <v>390</v>
      </c>
      <c r="M140" s="161">
        <f t="shared" si="1"/>
        <v>2030</v>
      </c>
      <c r="N140" s="25"/>
      <c r="O140" s="25"/>
      <c r="P140" s="25"/>
      <c r="Q140" s="25"/>
      <c r="R140" s="25"/>
      <c r="S140" s="25"/>
      <c r="T140" s="25"/>
      <c r="U140" s="25"/>
      <c r="V140" s="25"/>
      <c r="W140" s="25"/>
      <c r="X140" s="25"/>
      <c r="Y140" s="25"/>
      <c r="Z140" s="25"/>
    </row>
    <row r="141" ht="15.0" customHeight="1">
      <c r="A141" s="163">
        <v>14023.0</v>
      </c>
      <c r="B141" s="164" t="s">
        <v>1157</v>
      </c>
      <c r="C141" s="164">
        <v>2022.0</v>
      </c>
      <c r="D141" s="165">
        <v>44755.0</v>
      </c>
      <c r="E141" s="166" t="s">
        <v>1158</v>
      </c>
      <c r="F141" s="167" t="s">
        <v>1159</v>
      </c>
      <c r="G141" s="166" t="s">
        <v>725</v>
      </c>
      <c r="H141" s="167" t="s">
        <v>1160</v>
      </c>
      <c r="I141" s="165">
        <v>45120.0</v>
      </c>
      <c r="J141" s="166">
        <v>7.0</v>
      </c>
      <c r="K141" s="194" t="s">
        <v>758</v>
      </c>
      <c r="L141" s="167" t="s">
        <v>399</v>
      </c>
      <c r="M141" s="168">
        <f t="shared" si="1"/>
        <v>365</v>
      </c>
      <c r="N141" s="25"/>
      <c r="O141" s="25"/>
      <c r="P141" s="25"/>
      <c r="Q141" s="25"/>
      <c r="R141" s="25"/>
      <c r="S141" s="25"/>
      <c r="T141" s="25"/>
      <c r="U141" s="25"/>
      <c r="V141" s="25"/>
      <c r="W141" s="25"/>
      <c r="X141" s="25"/>
      <c r="Y141" s="25"/>
      <c r="Z141" s="25"/>
    </row>
    <row r="142" ht="15.0" customHeight="1">
      <c r="A142" s="156">
        <v>14123.0</v>
      </c>
      <c r="B142" s="157" t="s">
        <v>1161</v>
      </c>
      <c r="C142" s="157">
        <v>2023.0</v>
      </c>
      <c r="D142" s="158">
        <v>44967.0</v>
      </c>
      <c r="E142" s="128" t="s">
        <v>1162</v>
      </c>
      <c r="F142" s="159" t="s">
        <v>1163</v>
      </c>
      <c r="G142" s="128" t="s">
        <v>729</v>
      </c>
      <c r="H142" s="159" t="s">
        <v>1164</v>
      </c>
      <c r="I142" s="158">
        <v>45120.0</v>
      </c>
      <c r="J142" s="128">
        <v>7.0</v>
      </c>
      <c r="K142" s="194" t="s">
        <v>758</v>
      </c>
      <c r="L142" s="159" t="s">
        <v>399</v>
      </c>
      <c r="M142" s="161">
        <f t="shared" si="1"/>
        <v>153</v>
      </c>
      <c r="N142" s="25"/>
      <c r="O142" s="25"/>
      <c r="P142" s="25"/>
      <c r="Q142" s="25"/>
      <c r="R142" s="25"/>
      <c r="S142" s="25"/>
      <c r="T142" s="25"/>
      <c r="U142" s="25"/>
      <c r="V142" s="25"/>
      <c r="W142" s="25"/>
      <c r="X142" s="25"/>
      <c r="Y142" s="25"/>
      <c r="Z142" s="25"/>
    </row>
    <row r="143" ht="15.0" hidden="1" customHeight="1">
      <c r="A143" s="163">
        <v>14223.0</v>
      </c>
      <c r="B143" s="164" t="s">
        <v>1165</v>
      </c>
      <c r="C143" s="164">
        <v>2020.0</v>
      </c>
      <c r="D143" s="165">
        <v>44076.0</v>
      </c>
      <c r="E143" s="166" t="s">
        <v>1166</v>
      </c>
      <c r="F143" s="167" t="s">
        <v>44</v>
      </c>
      <c r="G143" s="166" t="s">
        <v>712</v>
      </c>
      <c r="H143" s="167" t="s">
        <v>418</v>
      </c>
      <c r="I143" s="165">
        <v>45120.0</v>
      </c>
      <c r="J143" s="166">
        <v>7.0</v>
      </c>
      <c r="K143" s="169" t="s">
        <v>316</v>
      </c>
      <c r="L143" s="167" t="s">
        <v>395</v>
      </c>
      <c r="M143" s="168">
        <f t="shared" si="1"/>
        <v>1044</v>
      </c>
      <c r="N143" s="25"/>
      <c r="O143" s="25"/>
      <c r="P143" s="25"/>
      <c r="Q143" s="25"/>
      <c r="R143" s="25"/>
      <c r="S143" s="25"/>
      <c r="T143" s="25"/>
      <c r="U143" s="25"/>
      <c r="V143" s="25"/>
      <c r="W143" s="25"/>
      <c r="X143" s="25"/>
      <c r="Y143" s="25"/>
      <c r="Z143" s="25"/>
    </row>
    <row r="144" ht="15.0" hidden="1" customHeight="1">
      <c r="A144" s="156">
        <v>14323.0</v>
      </c>
      <c r="B144" s="157" t="s">
        <v>1167</v>
      </c>
      <c r="C144" s="157">
        <v>2017.0</v>
      </c>
      <c r="D144" s="158">
        <v>43074.0</v>
      </c>
      <c r="E144" s="128" t="s">
        <v>1168</v>
      </c>
      <c r="F144" s="159" t="s">
        <v>1169</v>
      </c>
      <c r="G144" s="128" t="s">
        <v>712</v>
      </c>
      <c r="H144" s="159" t="s">
        <v>1170</v>
      </c>
      <c r="I144" s="158">
        <v>45120.0</v>
      </c>
      <c r="J144" s="128">
        <v>7.0</v>
      </c>
      <c r="K144" s="171" t="s">
        <v>302</v>
      </c>
      <c r="L144" s="159" t="s">
        <v>390</v>
      </c>
      <c r="M144" s="161">
        <f t="shared" si="1"/>
        <v>2046</v>
      </c>
      <c r="N144" s="25"/>
      <c r="O144" s="25"/>
      <c r="P144" s="25"/>
      <c r="Q144" s="25"/>
      <c r="R144" s="25"/>
      <c r="S144" s="25"/>
      <c r="T144" s="25"/>
      <c r="U144" s="25"/>
      <c r="V144" s="25"/>
      <c r="W144" s="25"/>
      <c r="X144" s="25"/>
      <c r="Y144" s="25"/>
      <c r="Z144" s="25"/>
    </row>
    <row r="145" ht="15.0" hidden="1" customHeight="1">
      <c r="A145" s="163">
        <v>14423.0</v>
      </c>
      <c r="B145" s="164" t="s">
        <v>1171</v>
      </c>
      <c r="C145" s="164">
        <v>2020.0</v>
      </c>
      <c r="D145" s="165">
        <v>43887.0</v>
      </c>
      <c r="E145" s="166" t="s">
        <v>1172</v>
      </c>
      <c r="F145" s="167" t="s">
        <v>1173</v>
      </c>
      <c r="G145" s="166" t="s">
        <v>712</v>
      </c>
      <c r="H145" s="167" t="s">
        <v>72</v>
      </c>
      <c r="I145" s="165">
        <v>45120.0</v>
      </c>
      <c r="J145" s="166">
        <v>7.0</v>
      </c>
      <c r="K145" s="160" t="s">
        <v>329</v>
      </c>
      <c r="L145" s="167" t="s">
        <v>390</v>
      </c>
      <c r="M145" s="168">
        <f t="shared" si="1"/>
        <v>1233</v>
      </c>
      <c r="N145" s="25"/>
      <c r="O145" s="25"/>
      <c r="P145" s="25"/>
      <c r="Q145" s="25"/>
      <c r="R145" s="25"/>
      <c r="S145" s="25"/>
      <c r="T145" s="25"/>
      <c r="U145" s="25"/>
      <c r="V145" s="25"/>
      <c r="W145" s="25"/>
      <c r="X145" s="25"/>
      <c r="Y145" s="25"/>
      <c r="Z145" s="25"/>
    </row>
    <row r="146" ht="15.0" hidden="1" customHeight="1">
      <c r="A146" s="156">
        <v>14523.0</v>
      </c>
      <c r="B146" s="157" t="s">
        <v>1174</v>
      </c>
      <c r="C146" s="157">
        <v>2017.0</v>
      </c>
      <c r="D146" s="158">
        <v>43091.0</v>
      </c>
      <c r="E146" s="128" t="s">
        <v>1175</v>
      </c>
      <c r="F146" s="159" t="s">
        <v>1155</v>
      </c>
      <c r="G146" s="128" t="s">
        <v>712</v>
      </c>
      <c r="H146" s="159" t="s">
        <v>1176</v>
      </c>
      <c r="I146" s="158">
        <v>45120.0</v>
      </c>
      <c r="J146" s="128">
        <v>7.0</v>
      </c>
      <c r="K146" s="160" t="s">
        <v>336</v>
      </c>
      <c r="L146" s="159" t="s">
        <v>390</v>
      </c>
      <c r="M146" s="161">
        <f t="shared" si="1"/>
        <v>2029</v>
      </c>
      <c r="N146" s="25"/>
      <c r="O146" s="25"/>
      <c r="P146" s="25"/>
      <c r="Q146" s="25"/>
      <c r="R146" s="25"/>
      <c r="S146" s="25"/>
      <c r="T146" s="25"/>
      <c r="U146" s="25"/>
      <c r="V146" s="25"/>
      <c r="W146" s="25"/>
      <c r="X146" s="25"/>
      <c r="Y146" s="25"/>
      <c r="Z146" s="25"/>
    </row>
    <row r="147" ht="15.0" hidden="1" customHeight="1">
      <c r="A147" s="163">
        <v>14623.0</v>
      </c>
      <c r="B147" s="164" t="s">
        <v>1177</v>
      </c>
      <c r="C147" s="164">
        <v>2016.0</v>
      </c>
      <c r="D147" s="165">
        <v>42649.0</v>
      </c>
      <c r="E147" s="166" t="s">
        <v>1178</v>
      </c>
      <c r="F147" s="167" t="s">
        <v>869</v>
      </c>
      <c r="G147" s="166" t="s">
        <v>712</v>
      </c>
      <c r="H147" s="167" t="s">
        <v>1107</v>
      </c>
      <c r="I147" s="165">
        <v>45120.0</v>
      </c>
      <c r="J147" s="166">
        <v>7.0</v>
      </c>
      <c r="K147" s="160" t="s">
        <v>336</v>
      </c>
      <c r="L147" s="167" t="s">
        <v>395</v>
      </c>
      <c r="M147" s="168">
        <f t="shared" si="1"/>
        <v>2471</v>
      </c>
      <c r="N147" s="25"/>
      <c r="O147" s="25"/>
      <c r="P147" s="25"/>
      <c r="Q147" s="25"/>
      <c r="R147" s="25"/>
      <c r="S147" s="25"/>
      <c r="T147" s="25"/>
      <c r="U147" s="25"/>
      <c r="V147" s="25"/>
      <c r="W147" s="25"/>
      <c r="X147" s="25"/>
      <c r="Y147" s="25"/>
      <c r="Z147" s="25"/>
    </row>
    <row r="148" ht="15.0" customHeight="1">
      <c r="A148" s="156">
        <v>14723.0</v>
      </c>
      <c r="B148" s="157" t="s">
        <v>1179</v>
      </c>
      <c r="C148" s="157">
        <v>2022.0</v>
      </c>
      <c r="D148" s="158">
        <v>44844.0</v>
      </c>
      <c r="E148" s="128" t="s">
        <v>1180</v>
      </c>
      <c r="F148" s="159" t="s">
        <v>1181</v>
      </c>
      <c r="G148" s="128" t="s">
        <v>729</v>
      </c>
      <c r="H148" s="159" t="s">
        <v>1182</v>
      </c>
      <c r="I148" s="158">
        <v>45120.0</v>
      </c>
      <c r="J148" s="128">
        <v>7.0</v>
      </c>
      <c r="K148" s="194" t="s">
        <v>758</v>
      </c>
      <c r="L148" s="159" t="s">
        <v>399</v>
      </c>
      <c r="M148" s="161">
        <f t="shared" si="1"/>
        <v>276</v>
      </c>
      <c r="N148" s="25"/>
      <c r="O148" s="25"/>
      <c r="P148" s="25"/>
      <c r="Q148" s="25"/>
      <c r="R148" s="25"/>
      <c r="S148" s="25"/>
      <c r="T148" s="25"/>
      <c r="U148" s="25"/>
      <c r="V148" s="25"/>
      <c r="W148" s="25"/>
      <c r="X148" s="25"/>
      <c r="Y148" s="25"/>
      <c r="Z148" s="25"/>
    </row>
    <row r="149" ht="15.0" hidden="1" customHeight="1">
      <c r="A149" s="163">
        <v>14823.0</v>
      </c>
      <c r="B149" s="164" t="s">
        <v>1183</v>
      </c>
      <c r="C149" s="164">
        <v>2021.0</v>
      </c>
      <c r="D149" s="165">
        <v>44260.0</v>
      </c>
      <c r="E149" s="166" t="s">
        <v>1184</v>
      </c>
      <c r="F149" s="167" t="s">
        <v>1185</v>
      </c>
      <c r="G149" s="166" t="s">
        <v>712</v>
      </c>
      <c r="H149" s="167" t="s">
        <v>18</v>
      </c>
      <c r="I149" s="165">
        <v>45120.0</v>
      </c>
      <c r="J149" s="166">
        <v>7.0</v>
      </c>
      <c r="K149" s="160" t="s">
        <v>329</v>
      </c>
      <c r="L149" s="167" t="s">
        <v>390</v>
      </c>
      <c r="M149" s="168">
        <f t="shared" si="1"/>
        <v>860</v>
      </c>
      <c r="N149" s="25"/>
      <c r="O149" s="25"/>
      <c r="P149" s="25"/>
      <c r="Q149" s="25"/>
      <c r="R149" s="25"/>
      <c r="S149" s="25"/>
      <c r="T149" s="25"/>
      <c r="U149" s="25"/>
      <c r="V149" s="25"/>
      <c r="W149" s="25"/>
      <c r="X149" s="25"/>
      <c r="Y149" s="25"/>
      <c r="Z149" s="25"/>
    </row>
    <row r="150" ht="15.0" customHeight="1">
      <c r="A150" s="156">
        <v>14923.0</v>
      </c>
      <c r="B150" s="157" t="s">
        <v>1186</v>
      </c>
      <c r="C150" s="157">
        <v>2019.0</v>
      </c>
      <c r="D150" s="158">
        <v>43504.0</v>
      </c>
      <c r="E150" s="128" t="s">
        <v>1187</v>
      </c>
      <c r="F150" s="159" t="s">
        <v>1188</v>
      </c>
      <c r="G150" s="128" t="s">
        <v>707</v>
      </c>
      <c r="H150" s="159" t="s">
        <v>1189</v>
      </c>
      <c r="I150" s="158">
        <v>45120.0</v>
      </c>
      <c r="J150" s="128">
        <v>7.0</v>
      </c>
      <c r="K150" s="160" t="s">
        <v>329</v>
      </c>
      <c r="L150" s="159" t="s">
        <v>390</v>
      </c>
      <c r="M150" s="161">
        <f t="shared" si="1"/>
        <v>1616</v>
      </c>
      <c r="N150" s="25"/>
      <c r="O150" s="25"/>
      <c r="P150" s="25"/>
      <c r="Q150" s="25"/>
      <c r="R150" s="25"/>
      <c r="S150" s="25"/>
      <c r="T150" s="25"/>
      <c r="U150" s="25"/>
      <c r="V150" s="25"/>
      <c r="W150" s="25"/>
      <c r="X150" s="25"/>
      <c r="Y150" s="25"/>
      <c r="Z150" s="25"/>
    </row>
    <row r="151" ht="15.0" customHeight="1">
      <c r="A151" s="163">
        <v>15023.0</v>
      </c>
      <c r="B151" s="164" t="s">
        <v>1190</v>
      </c>
      <c r="C151" s="164">
        <v>2019.0</v>
      </c>
      <c r="D151" s="165">
        <v>43511.0</v>
      </c>
      <c r="E151" s="166" t="s">
        <v>1191</v>
      </c>
      <c r="F151" s="167" t="s">
        <v>1192</v>
      </c>
      <c r="G151" s="166" t="s">
        <v>707</v>
      </c>
      <c r="H151" s="166" t="s">
        <v>1189</v>
      </c>
      <c r="I151" s="165">
        <v>45120.0</v>
      </c>
      <c r="J151" s="166">
        <v>7.0</v>
      </c>
      <c r="K151" s="160" t="s">
        <v>336</v>
      </c>
      <c r="L151" s="167" t="s">
        <v>395</v>
      </c>
      <c r="M151" s="168">
        <f t="shared" si="1"/>
        <v>1609</v>
      </c>
      <c r="N151" s="25"/>
      <c r="O151" s="25"/>
      <c r="P151" s="25"/>
      <c r="Q151" s="25"/>
      <c r="R151" s="25"/>
      <c r="S151" s="25"/>
      <c r="T151" s="25"/>
      <c r="U151" s="25"/>
      <c r="V151" s="25"/>
      <c r="W151" s="25"/>
      <c r="X151" s="25"/>
      <c r="Y151" s="25"/>
      <c r="Z151" s="25"/>
    </row>
    <row r="152" ht="15.0" customHeight="1">
      <c r="A152" s="156">
        <v>15123.0</v>
      </c>
      <c r="B152" s="157" t="s">
        <v>1193</v>
      </c>
      <c r="C152" s="157">
        <v>2022.0</v>
      </c>
      <c r="D152" s="158">
        <v>44855.0</v>
      </c>
      <c r="E152" s="128" t="s">
        <v>1194</v>
      </c>
      <c r="F152" s="159" t="s">
        <v>1072</v>
      </c>
      <c r="G152" s="128" t="s">
        <v>729</v>
      </c>
      <c r="H152" s="159" t="s">
        <v>268</v>
      </c>
      <c r="I152" s="158">
        <v>45120.0</v>
      </c>
      <c r="J152" s="128">
        <v>7.0</v>
      </c>
      <c r="K152" s="160" t="s">
        <v>336</v>
      </c>
      <c r="L152" s="159" t="s">
        <v>399</v>
      </c>
      <c r="M152" s="161">
        <f t="shared" si="1"/>
        <v>265</v>
      </c>
      <c r="N152" s="25"/>
      <c r="O152" s="25"/>
      <c r="P152" s="25"/>
      <c r="Q152" s="25"/>
      <c r="R152" s="25"/>
      <c r="S152" s="25"/>
      <c r="T152" s="25"/>
      <c r="U152" s="25"/>
      <c r="V152" s="25"/>
      <c r="W152" s="25"/>
      <c r="X152" s="25"/>
      <c r="Y152" s="25"/>
      <c r="Z152" s="25"/>
    </row>
    <row r="153" ht="15.0" hidden="1" customHeight="1">
      <c r="A153" s="163">
        <v>15223.0</v>
      </c>
      <c r="B153" s="130"/>
      <c r="C153" s="130"/>
      <c r="D153" s="131"/>
      <c r="E153" s="132"/>
      <c r="F153" s="133"/>
      <c r="G153" s="132"/>
      <c r="H153" s="167"/>
      <c r="I153" s="131"/>
      <c r="J153" s="132"/>
      <c r="K153" s="133"/>
      <c r="L153" s="133"/>
      <c r="M153" s="168">
        <f t="shared" si="1"/>
        <v>0</v>
      </c>
      <c r="N153" s="25"/>
      <c r="O153" s="25"/>
      <c r="P153" s="25"/>
      <c r="Q153" s="25"/>
      <c r="R153" s="25"/>
      <c r="S153" s="25"/>
      <c r="T153" s="25"/>
      <c r="U153" s="25"/>
      <c r="V153" s="25"/>
      <c r="W153" s="25"/>
      <c r="X153" s="25"/>
      <c r="Y153" s="25"/>
      <c r="Z153" s="25"/>
    </row>
    <row r="154" ht="15.0" hidden="1" customHeight="1">
      <c r="A154" s="156">
        <v>15323.0</v>
      </c>
      <c r="B154" s="123"/>
      <c r="C154" s="123"/>
      <c r="D154" s="124"/>
      <c r="E154" s="126"/>
      <c r="F154" s="125"/>
      <c r="G154" s="126"/>
      <c r="H154" s="125"/>
      <c r="I154" s="124"/>
      <c r="J154" s="126"/>
      <c r="K154" s="125"/>
      <c r="L154" s="125"/>
      <c r="M154" s="161">
        <f t="shared" si="1"/>
        <v>0</v>
      </c>
      <c r="N154" s="25"/>
      <c r="O154" s="25"/>
      <c r="P154" s="25"/>
      <c r="Q154" s="25"/>
      <c r="R154" s="25"/>
      <c r="S154" s="25"/>
      <c r="T154" s="25"/>
      <c r="U154" s="25"/>
      <c r="V154" s="25"/>
      <c r="W154" s="25"/>
      <c r="X154" s="25"/>
      <c r="Y154" s="25"/>
      <c r="Z154" s="25"/>
    </row>
    <row r="155" ht="15.0" hidden="1" customHeight="1">
      <c r="A155" s="163">
        <v>15423.0</v>
      </c>
      <c r="B155" s="130"/>
      <c r="C155" s="130"/>
      <c r="D155" s="131"/>
      <c r="E155" s="132"/>
      <c r="F155" s="133"/>
      <c r="G155" s="132"/>
      <c r="H155" s="167"/>
      <c r="I155" s="131"/>
      <c r="J155" s="132"/>
      <c r="K155" s="133"/>
      <c r="L155" s="133"/>
      <c r="M155" s="168">
        <f t="shared" si="1"/>
        <v>0</v>
      </c>
      <c r="N155" s="25"/>
      <c r="O155" s="25"/>
      <c r="P155" s="25"/>
      <c r="Q155" s="25"/>
      <c r="R155" s="25"/>
      <c r="S155" s="25"/>
      <c r="T155" s="25"/>
      <c r="U155" s="25"/>
      <c r="V155" s="25"/>
      <c r="W155" s="25"/>
      <c r="X155" s="25"/>
      <c r="Y155" s="25"/>
      <c r="Z155" s="25"/>
    </row>
    <row r="156" ht="15.0" hidden="1" customHeight="1">
      <c r="A156" s="156">
        <v>15523.0</v>
      </c>
      <c r="B156" s="123"/>
      <c r="C156" s="123"/>
      <c r="D156" s="124"/>
      <c r="E156" s="126"/>
      <c r="F156" s="125"/>
      <c r="G156" s="126"/>
      <c r="H156" s="125"/>
      <c r="I156" s="124"/>
      <c r="J156" s="126"/>
      <c r="K156" s="125"/>
      <c r="L156" s="125"/>
      <c r="M156" s="161">
        <f t="shared" si="1"/>
        <v>0</v>
      </c>
      <c r="N156" s="25"/>
      <c r="O156" s="25"/>
      <c r="P156" s="25"/>
      <c r="Q156" s="25"/>
      <c r="R156" s="25"/>
      <c r="S156" s="25"/>
      <c r="T156" s="25"/>
      <c r="U156" s="25"/>
      <c r="V156" s="25"/>
      <c r="W156" s="25"/>
      <c r="X156" s="25"/>
      <c r="Y156" s="25"/>
      <c r="Z156" s="25"/>
    </row>
    <row r="157" ht="15.0" hidden="1" customHeight="1">
      <c r="A157" s="163">
        <v>15623.0</v>
      </c>
      <c r="B157" s="130"/>
      <c r="C157" s="130"/>
      <c r="D157" s="131"/>
      <c r="E157" s="132"/>
      <c r="F157" s="133"/>
      <c r="G157" s="132"/>
      <c r="H157" s="167"/>
      <c r="I157" s="131"/>
      <c r="J157" s="132"/>
      <c r="K157" s="133"/>
      <c r="L157" s="133"/>
      <c r="M157" s="168">
        <f t="shared" si="1"/>
        <v>0</v>
      </c>
      <c r="N157" s="25"/>
      <c r="O157" s="25"/>
      <c r="P157" s="25"/>
      <c r="Q157" s="25"/>
      <c r="R157" s="25"/>
      <c r="S157" s="25"/>
      <c r="T157" s="25"/>
      <c r="U157" s="25"/>
      <c r="V157" s="25"/>
      <c r="W157" s="25"/>
      <c r="X157" s="25"/>
      <c r="Y157" s="25"/>
      <c r="Z157" s="25"/>
    </row>
    <row r="158" ht="15.0" hidden="1" customHeight="1">
      <c r="A158" s="156">
        <v>15723.0</v>
      </c>
      <c r="B158" s="123"/>
      <c r="C158" s="123"/>
      <c r="D158" s="124"/>
      <c r="E158" s="126"/>
      <c r="F158" s="125"/>
      <c r="G158" s="126"/>
      <c r="H158" s="125"/>
      <c r="I158" s="124"/>
      <c r="J158" s="126"/>
      <c r="K158" s="125"/>
      <c r="L158" s="125"/>
      <c r="M158" s="161">
        <f t="shared" si="1"/>
        <v>0</v>
      </c>
      <c r="N158" s="25"/>
      <c r="O158" s="25"/>
      <c r="P158" s="25"/>
      <c r="Q158" s="25"/>
      <c r="R158" s="25"/>
      <c r="S158" s="25"/>
      <c r="T158" s="25"/>
      <c r="U158" s="25"/>
      <c r="V158" s="25"/>
      <c r="W158" s="25"/>
      <c r="X158" s="25"/>
      <c r="Y158" s="25"/>
      <c r="Z158" s="25"/>
    </row>
    <row r="159" ht="15.0" hidden="1" customHeight="1">
      <c r="A159" s="163">
        <v>15823.0</v>
      </c>
      <c r="B159" s="130"/>
      <c r="C159" s="130"/>
      <c r="D159" s="131"/>
      <c r="E159" s="132"/>
      <c r="F159" s="133"/>
      <c r="G159" s="132"/>
      <c r="H159" s="167"/>
      <c r="I159" s="131"/>
      <c r="J159" s="132"/>
      <c r="K159" s="133"/>
      <c r="L159" s="133"/>
      <c r="M159" s="168">
        <f t="shared" si="1"/>
        <v>0</v>
      </c>
      <c r="N159" s="25"/>
      <c r="O159" s="25"/>
      <c r="P159" s="25"/>
      <c r="Q159" s="25"/>
      <c r="R159" s="25"/>
      <c r="S159" s="25"/>
      <c r="T159" s="25"/>
      <c r="U159" s="25"/>
      <c r="V159" s="25"/>
      <c r="W159" s="25"/>
      <c r="X159" s="25"/>
      <c r="Y159" s="25"/>
      <c r="Z159" s="25"/>
    </row>
    <row r="160" ht="15.0" hidden="1" customHeight="1">
      <c r="A160" s="156">
        <v>15923.0</v>
      </c>
      <c r="B160" s="123"/>
      <c r="C160" s="123"/>
      <c r="D160" s="124"/>
      <c r="E160" s="126"/>
      <c r="F160" s="125"/>
      <c r="G160" s="126"/>
      <c r="H160" s="125"/>
      <c r="I160" s="124"/>
      <c r="J160" s="126"/>
      <c r="K160" s="125"/>
      <c r="L160" s="125"/>
      <c r="M160" s="161">
        <f t="shared" si="1"/>
        <v>0</v>
      </c>
      <c r="N160" s="25"/>
      <c r="O160" s="25"/>
      <c r="P160" s="25"/>
      <c r="Q160" s="25"/>
      <c r="R160" s="25"/>
      <c r="S160" s="25"/>
      <c r="T160" s="25"/>
      <c r="U160" s="25"/>
      <c r="V160" s="25"/>
      <c r="W160" s="25"/>
      <c r="X160" s="25"/>
      <c r="Y160" s="25"/>
      <c r="Z160" s="25"/>
    </row>
    <row r="161" ht="15.0" hidden="1" customHeight="1">
      <c r="A161" s="163">
        <v>16023.0</v>
      </c>
      <c r="B161" s="130"/>
      <c r="C161" s="130"/>
      <c r="D161" s="131"/>
      <c r="E161" s="132"/>
      <c r="F161" s="133"/>
      <c r="G161" s="132"/>
      <c r="H161" s="167"/>
      <c r="I161" s="131"/>
      <c r="J161" s="132"/>
      <c r="K161" s="133"/>
      <c r="L161" s="133"/>
      <c r="M161" s="168">
        <f t="shared" si="1"/>
        <v>0</v>
      </c>
      <c r="N161" s="25"/>
      <c r="O161" s="25"/>
      <c r="P161" s="25"/>
      <c r="Q161" s="25"/>
      <c r="R161" s="25"/>
      <c r="S161" s="25"/>
      <c r="T161" s="25"/>
      <c r="U161" s="25"/>
      <c r="V161" s="25"/>
      <c r="W161" s="25"/>
      <c r="X161" s="25"/>
      <c r="Y161" s="25"/>
      <c r="Z161" s="25"/>
    </row>
    <row r="162" ht="15.0" hidden="1" customHeight="1">
      <c r="A162" s="156">
        <v>16123.0</v>
      </c>
      <c r="B162" s="123"/>
      <c r="C162" s="123"/>
      <c r="D162" s="124"/>
      <c r="E162" s="126"/>
      <c r="F162" s="125"/>
      <c r="G162" s="126"/>
      <c r="H162" s="125"/>
      <c r="I162" s="124"/>
      <c r="J162" s="126"/>
      <c r="K162" s="125"/>
      <c r="L162" s="125"/>
      <c r="M162" s="161">
        <f t="shared" si="1"/>
        <v>0</v>
      </c>
      <c r="N162" s="25"/>
      <c r="O162" s="25"/>
      <c r="P162" s="25"/>
      <c r="Q162" s="25"/>
      <c r="R162" s="25"/>
      <c r="S162" s="25"/>
      <c r="T162" s="25"/>
      <c r="U162" s="25"/>
      <c r="V162" s="25"/>
      <c r="W162" s="25"/>
      <c r="X162" s="25"/>
      <c r="Y162" s="25"/>
      <c r="Z162" s="25"/>
    </row>
    <row r="163" ht="15.0" hidden="1" customHeight="1">
      <c r="A163" s="163">
        <v>16223.0</v>
      </c>
      <c r="B163" s="130"/>
      <c r="C163" s="130"/>
      <c r="D163" s="131"/>
      <c r="E163" s="132"/>
      <c r="F163" s="133"/>
      <c r="G163" s="132"/>
      <c r="H163" s="167"/>
      <c r="I163" s="131"/>
      <c r="J163" s="132"/>
      <c r="K163" s="133"/>
      <c r="L163" s="133"/>
      <c r="M163" s="168">
        <f t="shared" si="1"/>
        <v>0</v>
      </c>
      <c r="N163" s="25"/>
      <c r="O163" s="25"/>
      <c r="P163" s="25"/>
      <c r="Q163" s="25"/>
      <c r="R163" s="25"/>
      <c r="S163" s="25"/>
      <c r="T163" s="25"/>
      <c r="U163" s="25"/>
      <c r="V163" s="25"/>
      <c r="W163" s="25"/>
      <c r="X163" s="25"/>
      <c r="Y163" s="25"/>
      <c r="Z163" s="25"/>
    </row>
    <row r="164" ht="15.0" hidden="1" customHeight="1">
      <c r="A164" s="156">
        <v>16323.0</v>
      </c>
      <c r="B164" s="123"/>
      <c r="C164" s="123"/>
      <c r="D164" s="124"/>
      <c r="E164" s="126"/>
      <c r="F164" s="125"/>
      <c r="G164" s="126"/>
      <c r="H164" s="125"/>
      <c r="I164" s="124"/>
      <c r="J164" s="126"/>
      <c r="K164" s="125"/>
      <c r="L164" s="125"/>
      <c r="M164" s="161">
        <f t="shared" si="1"/>
        <v>0</v>
      </c>
      <c r="N164" s="25"/>
      <c r="O164" s="25"/>
      <c r="P164" s="25"/>
      <c r="Q164" s="25"/>
      <c r="R164" s="25"/>
      <c r="S164" s="25"/>
      <c r="T164" s="25"/>
      <c r="U164" s="25"/>
      <c r="V164" s="25"/>
      <c r="W164" s="25"/>
      <c r="X164" s="25"/>
      <c r="Y164" s="25"/>
      <c r="Z164" s="25"/>
    </row>
    <row r="165" ht="15.0" hidden="1" customHeight="1">
      <c r="A165" s="163">
        <v>16423.0</v>
      </c>
      <c r="B165" s="130"/>
      <c r="C165" s="130"/>
      <c r="D165" s="131"/>
      <c r="E165" s="132"/>
      <c r="F165" s="133"/>
      <c r="G165" s="132"/>
      <c r="H165" s="167"/>
      <c r="I165" s="131"/>
      <c r="J165" s="132"/>
      <c r="K165" s="133"/>
      <c r="L165" s="133"/>
      <c r="M165" s="168">
        <f t="shared" si="1"/>
        <v>0</v>
      </c>
      <c r="N165" s="25"/>
      <c r="O165" s="25"/>
      <c r="P165" s="25"/>
      <c r="Q165" s="25"/>
      <c r="R165" s="25"/>
      <c r="S165" s="25"/>
      <c r="T165" s="25"/>
      <c r="U165" s="25"/>
      <c r="V165" s="25"/>
      <c r="W165" s="25"/>
      <c r="X165" s="25"/>
      <c r="Y165" s="25"/>
      <c r="Z165" s="25"/>
    </row>
    <row r="166" ht="15.0" hidden="1" customHeight="1">
      <c r="A166" s="156">
        <v>16523.0</v>
      </c>
      <c r="B166" s="123"/>
      <c r="C166" s="123"/>
      <c r="D166" s="124"/>
      <c r="E166" s="126"/>
      <c r="F166" s="125"/>
      <c r="G166" s="126"/>
      <c r="H166" s="125"/>
      <c r="I166" s="124"/>
      <c r="J166" s="126"/>
      <c r="K166" s="125"/>
      <c r="L166" s="125"/>
      <c r="M166" s="161">
        <f t="shared" si="1"/>
        <v>0</v>
      </c>
      <c r="N166" s="25"/>
      <c r="O166" s="25"/>
      <c r="P166" s="25"/>
      <c r="Q166" s="25"/>
      <c r="R166" s="25"/>
      <c r="S166" s="25"/>
      <c r="T166" s="25"/>
      <c r="U166" s="25"/>
      <c r="V166" s="25"/>
      <c r="W166" s="25"/>
      <c r="X166" s="25"/>
      <c r="Y166" s="25"/>
      <c r="Z166" s="25"/>
    </row>
    <row r="167" ht="15.0" hidden="1" customHeight="1">
      <c r="A167" s="163">
        <v>16623.0</v>
      </c>
      <c r="B167" s="130"/>
      <c r="C167" s="130"/>
      <c r="D167" s="131"/>
      <c r="E167" s="132"/>
      <c r="F167" s="133"/>
      <c r="G167" s="132"/>
      <c r="H167" s="167"/>
      <c r="I167" s="131"/>
      <c r="J167" s="132"/>
      <c r="K167" s="133"/>
      <c r="L167" s="133"/>
      <c r="M167" s="168">
        <f t="shared" si="1"/>
        <v>0</v>
      </c>
      <c r="N167" s="25"/>
      <c r="O167" s="25"/>
      <c r="P167" s="25"/>
      <c r="Q167" s="25"/>
      <c r="R167" s="25"/>
      <c r="S167" s="25"/>
      <c r="T167" s="25"/>
      <c r="U167" s="25"/>
      <c r="V167" s="25"/>
      <c r="W167" s="25"/>
      <c r="X167" s="25"/>
      <c r="Y167" s="25"/>
      <c r="Z167" s="25"/>
    </row>
    <row r="168" ht="15.0" hidden="1" customHeight="1">
      <c r="A168" s="156">
        <v>16723.0</v>
      </c>
      <c r="B168" s="123"/>
      <c r="C168" s="123"/>
      <c r="D168" s="124"/>
      <c r="E168" s="126"/>
      <c r="F168" s="125"/>
      <c r="G168" s="126"/>
      <c r="H168" s="125"/>
      <c r="I168" s="124"/>
      <c r="J168" s="126"/>
      <c r="K168" s="125"/>
      <c r="L168" s="125"/>
      <c r="M168" s="161">
        <f t="shared" si="1"/>
        <v>0</v>
      </c>
      <c r="N168" s="25"/>
      <c r="O168" s="25"/>
      <c r="P168" s="25"/>
      <c r="Q168" s="25"/>
      <c r="R168" s="25"/>
      <c r="S168" s="25"/>
      <c r="T168" s="25"/>
      <c r="U168" s="25"/>
      <c r="V168" s="25"/>
      <c r="W168" s="25"/>
      <c r="X168" s="25"/>
      <c r="Y168" s="25"/>
      <c r="Z168" s="25"/>
    </row>
    <row r="169" ht="15.0" hidden="1" customHeight="1">
      <c r="A169" s="163">
        <v>16823.0</v>
      </c>
      <c r="B169" s="130"/>
      <c r="C169" s="130"/>
      <c r="D169" s="131"/>
      <c r="E169" s="132"/>
      <c r="F169" s="133"/>
      <c r="G169" s="132"/>
      <c r="H169" s="167"/>
      <c r="I169" s="131"/>
      <c r="J169" s="132"/>
      <c r="K169" s="133"/>
      <c r="L169" s="133"/>
      <c r="M169" s="168">
        <f t="shared" si="1"/>
        <v>0</v>
      </c>
      <c r="N169" s="25"/>
      <c r="O169" s="25"/>
      <c r="P169" s="25"/>
      <c r="Q169" s="25"/>
      <c r="R169" s="25"/>
      <c r="S169" s="25"/>
      <c r="T169" s="25"/>
      <c r="U169" s="25"/>
      <c r="V169" s="25"/>
      <c r="W169" s="25"/>
      <c r="X169" s="25"/>
      <c r="Y169" s="25"/>
      <c r="Z169" s="25"/>
    </row>
    <row r="170" ht="15.0" hidden="1" customHeight="1">
      <c r="A170" s="156">
        <v>16923.0</v>
      </c>
      <c r="B170" s="123"/>
      <c r="C170" s="123"/>
      <c r="D170" s="124"/>
      <c r="E170" s="126"/>
      <c r="F170" s="125"/>
      <c r="G170" s="126"/>
      <c r="H170" s="125"/>
      <c r="I170" s="124"/>
      <c r="J170" s="126"/>
      <c r="K170" s="125"/>
      <c r="L170" s="125"/>
      <c r="M170" s="161">
        <f t="shared" si="1"/>
        <v>0</v>
      </c>
      <c r="N170" s="25"/>
      <c r="O170" s="25"/>
      <c r="P170" s="25"/>
      <c r="Q170" s="25"/>
      <c r="R170" s="25"/>
      <c r="S170" s="25"/>
      <c r="T170" s="25"/>
      <c r="U170" s="25"/>
      <c r="V170" s="25"/>
      <c r="W170" s="25"/>
      <c r="X170" s="25"/>
      <c r="Y170" s="25"/>
      <c r="Z170" s="25"/>
    </row>
    <row r="171" ht="15.0" hidden="1" customHeight="1">
      <c r="A171" s="163">
        <v>17023.0</v>
      </c>
      <c r="B171" s="130"/>
      <c r="C171" s="130"/>
      <c r="D171" s="131"/>
      <c r="E171" s="132"/>
      <c r="F171" s="133"/>
      <c r="G171" s="132"/>
      <c r="H171" s="167"/>
      <c r="I171" s="131"/>
      <c r="J171" s="132"/>
      <c r="K171" s="133"/>
      <c r="L171" s="133"/>
      <c r="M171" s="168">
        <f t="shared" si="1"/>
        <v>0</v>
      </c>
      <c r="N171" s="25"/>
      <c r="O171" s="25"/>
      <c r="P171" s="25"/>
      <c r="Q171" s="25"/>
      <c r="R171" s="25"/>
      <c r="S171" s="25"/>
      <c r="T171" s="25"/>
      <c r="U171" s="25"/>
      <c r="V171" s="25"/>
      <c r="W171" s="25"/>
      <c r="X171" s="25"/>
      <c r="Y171" s="25"/>
      <c r="Z171" s="25"/>
    </row>
    <row r="172" ht="15.0" hidden="1" customHeight="1">
      <c r="A172" s="156">
        <v>17123.0</v>
      </c>
      <c r="B172" s="123"/>
      <c r="C172" s="123"/>
      <c r="D172" s="124"/>
      <c r="E172" s="126"/>
      <c r="F172" s="125"/>
      <c r="G172" s="126"/>
      <c r="H172" s="125"/>
      <c r="I172" s="124"/>
      <c r="J172" s="126"/>
      <c r="K172" s="125"/>
      <c r="L172" s="125"/>
      <c r="M172" s="161">
        <f t="shared" si="1"/>
        <v>0</v>
      </c>
      <c r="N172" s="25"/>
      <c r="O172" s="25"/>
      <c r="P172" s="25"/>
      <c r="Q172" s="25"/>
      <c r="R172" s="25"/>
      <c r="S172" s="25"/>
      <c r="T172" s="25"/>
      <c r="U172" s="25"/>
      <c r="V172" s="25"/>
      <c r="W172" s="25"/>
      <c r="X172" s="25"/>
      <c r="Y172" s="25"/>
      <c r="Z172" s="25"/>
    </row>
    <row r="173" ht="15.0" hidden="1" customHeight="1">
      <c r="A173" s="163">
        <v>17223.0</v>
      </c>
      <c r="B173" s="130"/>
      <c r="C173" s="130"/>
      <c r="D173" s="131"/>
      <c r="E173" s="132"/>
      <c r="F173" s="133"/>
      <c r="G173" s="132"/>
      <c r="H173" s="167"/>
      <c r="I173" s="131"/>
      <c r="J173" s="132"/>
      <c r="K173" s="133"/>
      <c r="L173" s="133"/>
      <c r="M173" s="168">
        <f t="shared" si="1"/>
        <v>0</v>
      </c>
      <c r="N173" s="25"/>
      <c r="O173" s="25"/>
      <c r="P173" s="25"/>
      <c r="Q173" s="25"/>
      <c r="R173" s="25"/>
      <c r="S173" s="25"/>
      <c r="T173" s="25"/>
      <c r="U173" s="25"/>
      <c r="V173" s="25"/>
      <c r="W173" s="25"/>
      <c r="X173" s="25"/>
      <c r="Y173" s="25"/>
      <c r="Z173" s="25"/>
    </row>
    <row r="174" ht="15.0" hidden="1" customHeight="1">
      <c r="A174" s="156">
        <v>17323.0</v>
      </c>
      <c r="B174" s="123"/>
      <c r="C174" s="123"/>
      <c r="D174" s="124"/>
      <c r="E174" s="126"/>
      <c r="F174" s="125"/>
      <c r="G174" s="126"/>
      <c r="H174" s="125"/>
      <c r="I174" s="124"/>
      <c r="J174" s="126"/>
      <c r="K174" s="125"/>
      <c r="L174" s="125"/>
      <c r="M174" s="161">
        <f t="shared" si="1"/>
        <v>0</v>
      </c>
      <c r="N174" s="25"/>
      <c r="O174" s="25"/>
      <c r="P174" s="25"/>
      <c r="Q174" s="25"/>
      <c r="R174" s="25"/>
      <c r="S174" s="25"/>
      <c r="T174" s="25"/>
      <c r="U174" s="25"/>
      <c r="V174" s="25"/>
      <c r="W174" s="25"/>
      <c r="X174" s="25"/>
      <c r="Y174" s="25"/>
      <c r="Z174" s="25"/>
    </row>
    <row r="175" ht="15.0" hidden="1" customHeight="1">
      <c r="A175" s="163">
        <v>17423.0</v>
      </c>
      <c r="B175" s="130"/>
      <c r="C175" s="130"/>
      <c r="D175" s="131"/>
      <c r="E175" s="132"/>
      <c r="F175" s="133"/>
      <c r="G175" s="132"/>
      <c r="H175" s="167"/>
      <c r="I175" s="131"/>
      <c r="J175" s="132"/>
      <c r="K175" s="133"/>
      <c r="L175" s="133"/>
      <c r="M175" s="168">
        <f t="shared" si="1"/>
        <v>0</v>
      </c>
      <c r="N175" s="25"/>
      <c r="O175" s="25"/>
      <c r="P175" s="25"/>
      <c r="Q175" s="25"/>
      <c r="R175" s="25"/>
      <c r="S175" s="25"/>
      <c r="T175" s="25"/>
      <c r="U175" s="25"/>
      <c r="V175" s="25"/>
      <c r="W175" s="25"/>
      <c r="X175" s="25"/>
      <c r="Y175" s="25"/>
      <c r="Z175" s="25"/>
    </row>
    <row r="176" ht="15.0" hidden="1" customHeight="1">
      <c r="A176" s="156">
        <v>17523.0</v>
      </c>
      <c r="B176" s="123"/>
      <c r="C176" s="123"/>
      <c r="D176" s="124"/>
      <c r="E176" s="126"/>
      <c r="F176" s="125"/>
      <c r="G176" s="126"/>
      <c r="H176" s="125"/>
      <c r="I176" s="124"/>
      <c r="J176" s="126"/>
      <c r="K176" s="125"/>
      <c r="L176" s="125"/>
      <c r="M176" s="161">
        <f t="shared" si="1"/>
        <v>0</v>
      </c>
      <c r="N176" s="25"/>
      <c r="O176" s="25"/>
      <c r="P176" s="25"/>
      <c r="Q176" s="25"/>
      <c r="R176" s="25"/>
      <c r="S176" s="25"/>
      <c r="T176" s="25"/>
      <c r="U176" s="25"/>
      <c r="V176" s="25"/>
      <c r="W176" s="25"/>
      <c r="X176" s="25"/>
      <c r="Y176" s="25"/>
      <c r="Z176" s="25"/>
    </row>
    <row r="177" ht="15.0" hidden="1" customHeight="1">
      <c r="A177" s="163">
        <v>17623.0</v>
      </c>
      <c r="B177" s="130"/>
      <c r="C177" s="130"/>
      <c r="D177" s="131"/>
      <c r="E177" s="132"/>
      <c r="F177" s="133"/>
      <c r="G177" s="132"/>
      <c r="H177" s="167"/>
      <c r="I177" s="131"/>
      <c r="J177" s="132"/>
      <c r="K177" s="133"/>
      <c r="L177" s="133"/>
      <c r="M177" s="168">
        <f t="shared" si="1"/>
        <v>0</v>
      </c>
      <c r="N177" s="25"/>
      <c r="O177" s="25"/>
      <c r="P177" s="25"/>
      <c r="Q177" s="25"/>
      <c r="R177" s="25"/>
      <c r="S177" s="25"/>
      <c r="T177" s="25"/>
      <c r="U177" s="25"/>
      <c r="V177" s="25"/>
      <c r="W177" s="25"/>
      <c r="X177" s="25"/>
      <c r="Y177" s="25"/>
      <c r="Z177" s="25"/>
    </row>
    <row r="178" ht="15.0" hidden="1" customHeight="1">
      <c r="A178" s="156">
        <v>17723.0</v>
      </c>
      <c r="B178" s="123"/>
      <c r="C178" s="123"/>
      <c r="D178" s="124"/>
      <c r="E178" s="126"/>
      <c r="F178" s="125"/>
      <c r="G178" s="126"/>
      <c r="H178" s="125"/>
      <c r="I178" s="124"/>
      <c r="J178" s="126"/>
      <c r="K178" s="125"/>
      <c r="L178" s="125"/>
      <c r="M178" s="161">
        <f t="shared" si="1"/>
        <v>0</v>
      </c>
      <c r="N178" s="25"/>
      <c r="O178" s="25"/>
      <c r="P178" s="25"/>
      <c r="Q178" s="25"/>
      <c r="R178" s="25"/>
      <c r="S178" s="25"/>
      <c r="T178" s="25"/>
      <c r="U178" s="25"/>
      <c r="V178" s="25"/>
      <c r="W178" s="25"/>
      <c r="X178" s="25"/>
      <c r="Y178" s="25"/>
      <c r="Z178" s="25"/>
    </row>
    <row r="179" ht="15.0" hidden="1" customHeight="1">
      <c r="A179" s="163">
        <v>17823.0</v>
      </c>
      <c r="B179" s="130"/>
      <c r="C179" s="130"/>
      <c r="D179" s="131"/>
      <c r="E179" s="132"/>
      <c r="F179" s="133"/>
      <c r="G179" s="132"/>
      <c r="H179" s="167"/>
      <c r="I179" s="131"/>
      <c r="J179" s="132"/>
      <c r="K179" s="133"/>
      <c r="L179" s="133"/>
      <c r="M179" s="168">
        <f t="shared" si="1"/>
        <v>0</v>
      </c>
      <c r="N179" s="25"/>
      <c r="O179" s="25"/>
      <c r="P179" s="25"/>
      <c r="Q179" s="25"/>
      <c r="R179" s="25"/>
      <c r="S179" s="25"/>
      <c r="T179" s="25"/>
      <c r="U179" s="25"/>
      <c r="V179" s="25"/>
      <c r="W179" s="25"/>
      <c r="X179" s="25"/>
      <c r="Y179" s="25"/>
      <c r="Z179" s="25"/>
    </row>
    <row r="180" ht="15.0" hidden="1" customHeight="1">
      <c r="A180" s="156">
        <v>17923.0</v>
      </c>
      <c r="B180" s="123"/>
      <c r="C180" s="123"/>
      <c r="D180" s="124"/>
      <c r="E180" s="126"/>
      <c r="F180" s="125"/>
      <c r="G180" s="126"/>
      <c r="H180" s="125"/>
      <c r="I180" s="124"/>
      <c r="J180" s="126"/>
      <c r="K180" s="125"/>
      <c r="L180" s="125"/>
      <c r="M180" s="161">
        <f t="shared" si="1"/>
        <v>0</v>
      </c>
      <c r="N180" s="25"/>
      <c r="O180" s="25"/>
      <c r="P180" s="25"/>
      <c r="Q180" s="25"/>
      <c r="R180" s="25"/>
      <c r="S180" s="25"/>
      <c r="T180" s="25"/>
      <c r="U180" s="25"/>
      <c r="V180" s="25"/>
      <c r="W180" s="25"/>
      <c r="X180" s="25"/>
      <c r="Y180" s="25"/>
      <c r="Z180" s="25"/>
    </row>
    <row r="181" ht="15.0" hidden="1" customHeight="1">
      <c r="A181" s="163">
        <v>18023.0</v>
      </c>
      <c r="B181" s="130"/>
      <c r="C181" s="130"/>
      <c r="D181" s="131"/>
      <c r="E181" s="132"/>
      <c r="F181" s="133"/>
      <c r="G181" s="132"/>
      <c r="H181" s="167"/>
      <c r="I181" s="131"/>
      <c r="J181" s="132"/>
      <c r="K181" s="133"/>
      <c r="L181" s="133"/>
      <c r="M181" s="168">
        <f t="shared" si="1"/>
        <v>0</v>
      </c>
      <c r="N181" s="25"/>
      <c r="O181" s="25"/>
      <c r="P181" s="25"/>
      <c r="Q181" s="25"/>
      <c r="R181" s="25"/>
      <c r="S181" s="25"/>
      <c r="T181" s="25"/>
      <c r="U181" s="25"/>
      <c r="V181" s="25"/>
      <c r="W181" s="25"/>
      <c r="X181" s="25"/>
      <c r="Y181" s="25"/>
      <c r="Z181" s="25"/>
    </row>
    <row r="182" ht="15.0" hidden="1" customHeight="1">
      <c r="A182" s="156">
        <v>18123.0</v>
      </c>
      <c r="B182" s="123"/>
      <c r="C182" s="123"/>
      <c r="D182" s="124"/>
      <c r="E182" s="126"/>
      <c r="F182" s="125"/>
      <c r="G182" s="126"/>
      <c r="H182" s="125"/>
      <c r="I182" s="124"/>
      <c r="J182" s="126"/>
      <c r="K182" s="125"/>
      <c r="L182" s="125"/>
      <c r="M182" s="161">
        <f t="shared" si="1"/>
        <v>0</v>
      </c>
      <c r="N182" s="25"/>
      <c r="O182" s="25"/>
      <c r="P182" s="25"/>
      <c r="Q182" s="25"/>
      <c r="R182" s="25"/>
      <c r="S182" s="25"/>
      <c r="T182" s="25"/>
      <c r="U182" s="25"/>
      <c r="V182" s="25"/>
      <c r="W182" s="25"/>
      <c r="X182" s="25"/>
      <c r="Y182" s="25"/>
      <c r="Z182" s="25"/>
    </row>
    <row r="183" ht="15.0" hidden="1" customHeight="1">
      <c r="A183" s="163">
        <v>18223.0</v>
      </c>
      <c r="B183" s="130"/>
      <c r="C183" s="130"/>
      <c r="D183" s="131"/>
      <c r="E183" s="132"/>
      <c r="F183" s="133"/>
      <c r="G183" s="132"/>
      <c r="H183" s="167"/>
      <c r="I183" s="131"/>
      <c r="J183" s="132"/>
      <c r="K183" s="133"/>
      <c r="L183" s="133"/>
      <c r="M183" s="168">
        <f t="shared" si="1"/>
        <v>0</v>
      </c>
      <c r="N183" s="25"/>
      <c r="O183" s="25"/>
      <c r="P183" s="25"/>
      <c r="Q183" s="25"/>
      <c r="R183" s="25"/>
      <c r="S183" s="25"/>
      <c r="T183" s="25"/>
      <c r="U183" s="25"/>
      <c r="V183" s="25"/>
      <c r="W183" s="25"/>
      <c r="X183" s="25"/>
      <c r="Y183" s="25"/>
      <c r="Z183" s="25"/>
    </row>
    <row r="184" ht="15.0" hidden="1" customHeight="1">
      <c r="A184" s="156">
        <v>18323.0</v>
      </c>
      <c r="B184" s="123"/>
      <c r="C184" s="123"/>
      <c r="D184" s="124"/>
      <c r="E184" s="126"/>
      <c r="F184" s="125"/>
      <c r="G184" s="126"/>
      <c r="H184" s="125"/>
      <c r="I184" s="124"/>
      <c r="J184" s="126"/>
      <c r="K184" s="125"/>
      <c r="L184" s="125"/>
      <c r="M184" s="161">
        <f t="shared" si="1"/>
        <v>0</v>
      </c>
      <c r="N184" s="25"/>
      <c r="O184" s="25"/>
      <c r="P184" s="25"/>
      <c r="Q184" s="25"/>
      <c r="R184" s="25"/>
      <c r="S184" s="25"/>
      <c r="T184" s="25"/>
      <c r="U184" s="25"/>
      <c r="V184" s="25"/>
      <c r="W184" s="25"/>
      <c r="X184" s="25"/>
      <c r="Y184" s="25"/>
      <c r="Z184" s="25"/>
    </row>
    <row r="185" ht="15.0" hidden="1" customHeight="1">
      <c r="A185" s="163">
        <v>18423.0</v>
      </c>
      <c r="B185" s="130"/>
      <c r="C185" s="130"/>
      <c r="D185" s="131"/>
      <c r="E185" s="132"/>
      <c r="F185" s="133"/>
      <c r="G185" s="132"/>
      <c r="H185" s="167"/>
      <c r="I185" s="131"/>
      <c r="J185" s="132"/>
      <c r="K185" s="133"/>
      <c r="L185" s="133"/>
      <c r="M185" s="168">
        <f t="shared" si="1"/>
        <v>0</v>
      </c>
      <c r="N185" s="25"/>
      <c r="O185" s="25"/>
      <c r="P185" s="25"/>
      <c r="Q185" s="25"/>
      <c r="R185" s="25"/>
      <c r="S185" s="25"/>
      <c r="T185" s="25"/>
      <c r="U185" s="25"/>
      <c r="V185" s="25"/>
      <c r="W185" s="25"/>
      <c r="X185" s="25"/>
      <c r="Y185" s="25"/>
      <c r="Z185" s="25"/>
    </row>
    <row r="186" ht="15.0" hidden="1" customHeight="1">
      <c r="A186" s="156">
        <v>18523.0</v>
      </c>
      <c r="B186" s="123"/>
      <c r="C186" s="123"/>
      <c r="D186" s="124"/>
      <c r="E186" s="126"/>
      <c r="F186" s="125"/>
      <c r="G186" s="126"/>
      <c r="H186" s="125"/>
      <c r="I186" s="124"/>
      <c r="J186" s="126"/>
      <c r="K186" s="125"/>
      <c r="L186" s="125"/>
      <c r="M186" s="161">
        <f t="shared" si="1"/>
        <v>0</v>
      </c>
      <c r="N186" s="25"/>
      <c r="O186" s="25"/>
      <c r="P186" s="25"/>
      <c r="Q186" s="25"/>
      <c r="R186" s="25"/>
      <c r="S186" s="25"/>
      <c r="T186" s="25"/>
      <c r="U186" s="25"/>
      <c r="V186" s="25"/>
      <c r="W186" s="25"/>
      <c r="X186" s="25"/>
      <c r="Y186" s="25"/>
      <c r="Z186" s="25"/>
    </row>
    <row r="187" ht="15.0" hidden="1" customHeight="1">
      <c r="A187" s="163">
        <v>18623.0</v>
      </c>
      <c r="B187" s="130"/>
      <c r="C187" s="130"/>
      <c r="D187" s="131"/>
      <c r="E187" s="132"/>
      <c r="F187" s="133"/>
      <c r="G187" s="132"/>
      <c r="H187" s="167"/>
      <c r="I187" s="131"/>
      <c r="J187" s="132"/>
      <c r="K187" s="133"/>
      <c r="L187" s="133"/>
      <c r="M187" s="168">
        <f t="shared" si="1"/>
        <v>0</v>
      </c>
      <c r="N187" s="25"/>
      <c r="O187" s="25"/>
      <c r="P187" s="25"/>
      <c r="Q187" s="25"/>
      <c r="R187" s="25"/>
      <c r="S187" s="25"/>
      <c r="T187" s="25"/>
      <c r="U187" s="25"/>
      <c r="V187" s="25"/>
      <c r="W187" s="25"/>
      <c r="X187" s="25"/>
      <c r="Y187" s="25"/>
      <c r="Z187" s="25"/>
    </row>
    <row r="188" ht="15.0" hidden="1" customHeight="1">
      <c r="A188" s="156">
        <v>18723.0</v>
      </c>
      <c r="B188" s="123"/>
      <c r="C188" s="123"/>
      <c r="D188" s="124"/>
      <c r="E188" s="126"/>
      <c r="F188" s="125"/>
      <c r="G188" s="126"/>
      <c r="H188" s="125"/>
      <c r="I188" s="124"/>
      <c r="J188" s="126"/>
      <c r="K188" s="125"/>
      <c r="L188" s="125"/>
      <c r="M188" s="161">
        <f t="shared" si="1"/>
        <v>0</v>
      </c>
      <c r="N188" s="25"/>
      <c r="O188" s="25"/>
      <c r="P188" s="25"/>
      <c r="Q188" s="25"/>
      <c r="R188" s="25"/>
      <c r="S188" s="25"/>
      <c r="T188" s="25"/>
      <c r="U188" s="25"/>
      <c r="V188" s="25"/>
      <c r="W188" s="25"/>
      <c r="X188" s="25"/>
      <c r="Y188" s="25"/>
      <c r="Z188" s="25"/>
    </row>
    <row r="189" ht="15.0" hidden="1" customHeight="1">
      <c r="A189" s="163">
        <v>18823.0</v>
      </c>
      <c r="B189" s="130"/>
      <c r="C189" s="130"/>
      <c r="D189" s="131"/>
      <c r="E189" s="132"/>
      <c r="F189" s="133"/>
      <c r="G189" s="132"/>
      <c r="H189" s="167"/>
      <c r="I189" s="131"/>
      <c r="J189" s="132"/>
      <c r="K189" s="133"/>
      <c r="L189" s="133"/>
      <c r="M189" s="168">
        <f t="shared" si="1"/>
        <v>0</v>
      </c>
      <c r="N189" s="25"/>
      <c r="O189" s="25"/>
      <c r="P189" s="25"/>
      <c r="Q189" s="25"/>
      <c r="R189" s="25"/>
      <c r="S189" s="25"/>
      <c r="T189" s="25"/>
      <c r="U189" s="25"/>
      <c r="V189" s="25"/>
      <c r="W189" s="25"/>
      <c r="X189" s="25"/>
      <c r="Y189" s="25"/>
      <c r="Z189" s="25"/>
    </row>
    <row r="190" ht="15.0" hidden="1" customHeight="1">
      <c r="A190" s="156">
        <v>18923.0</v>
      </c>
      <c r="B190" s="123"/>
      <c r="C190" s="123"/>
      <c r="D190" s="124"/>
      <c r="E190" s="126"/>
      <c r="F190" s="125"/>
      <c r="G190" s="126"/>
      <c r="H190" s="125"/>
      <c r="I190" s="124"/>
      <c r="J190" s="126"/>
      <c r="K190" s="125"/>
      <c r="L190" s="125"/>
      <c r="M190" s="161">
        <f t="shared" si="1"/>
        <v>0</v>
      </c>
      <c r="N190" s="25"/>
      <c r="O190" s="25"/>
      <c r="P190" s="25"/>
      <c r="Q190" s="25"/>
      <c r="R190" s="25"/>
      <c r="S190" s="25"/>
      <c r="T190" s="25"/>
      <c r="U190" s="25"/>
      <c r="V190" s="25"/>
      <c r="W190" s="25"/>
      <c r="X190" s="25"/>
      <c r="Y190" s="25"/>
      <c r="Z190" s="25"/>
    </row>
    <row r="191" ht="15.0" hidden="1" customHeight="1">
      <c r="A191" s="163">
        <v>19023.0</v>
      </c>
      <c r="B191" s="130"/>
      <c r="C191" s="130"/>
      <c r="D191" s="131"/>
      <c r="E191" s="132"/>
      <c r="F191" s="133"/>
      <c r="G191" s="132"/>
      <c r="H191" s="167"/>
      <c r="I191" s="131"/>
      <c r="J191" s="132"/>
      <c r="K191" s="133"/>
      <c r="L191" s="133"/>
      <c r="M191" s="168">
        <f t="shared" si="1"/>
        <v>0</v>
      </c>
      <c r="N191" s="25"/>
      <c r="O191" s="25"/>
      <c r="P191" s="25"/>
      <c r="Q191" s="25"/>
      <c r="R191" s="25"/>
      <c r="S191" s="25"/>
      <c r="T191" s="25"/>
      <c r="U191" s="25"/>
      <c r="V191" s="25"/>
      <c r="W191" s="25"/>
      <c r="X191" s="25"/>
      <c r="Y191" s="25"/>
      <c r="Z191" s="25"/>
    </row>
    <row r="192" ht="15.0" hidden="1" customHeight="1">
      <c r="A192" s="156">
        <v>19123.0</v>
      </c>
      <c r="B192" s="123"/>
      <c r="C192" s="123"/>
      <c r="D192" s="124"/>
      <c r="E192" s="126"/>
      <c r="F192" s="125"/>
      <c r="G192" s="126"/>
      <c r="H192" s="125"/>
      <c r="I192" s="124"/>
      <c r="J192" s="126"/>
      <c r="K192" s="125"/>
      <c r="L192" s="125"/>
      <c r="M192" s="161">
        <f t="shared" si="1"/>
        <v>0</v>
      </c>
      <c r="N192" s="25"/>
      <c r="O192" s="25"/>
      <c r="P192" s="25"/>
      <c r="Q192" s="25"/>
      <c r="R192" s="25"/>
      <c r="S192" s="25"/>
      <c r="T192" s="25"/>
      <c r="U192" s="25"/>
      <c r="V192" s="25"/>
      <c r="W192" s="25"/>
      <c r="X192" s="25"/>
      <c r="Y192" s="25"/>
      <c r="Z192" s="25"/>
    </row>
    <row r="193" ht="15.0" hidden="1" customHeight="1">
      <c r="A193" s="163">
        <v>19223.0</v>
      </c>
      <c r="B193" s="130"/>
      <c r="C193" s="130"/>
      <c r="D193" s="131"/>
      <c r="E193" s="132"/>
      <c r="F193" s="133"/>
      <c r="G193" s="132"/>
      <c r="H193" s="167"/>
      <c r="I193" s="131"/>
      <c r="J193" s="132"/>
      <c r="K193" s="133"/>
      <c r="L193" s="133"/>
      <c r="M193" s="168">
        <f t="shared" si="1"/>
        <v>0</v>
      </c>
      <c r="N193" s="25"/>
      <c r="O193" s="25"/>
      <c r="P193" s="25"/>
      <c r="Q193" s="25"/>
      <c r="R193" s="25"/>
      <c r="S193" s="25"/>
      <c r="T193" s="25"/>
      <c r="U193" s="25"/>
      <c r="V193" s="25"/>
      <c r="W193" s="25"/>
      <c r="X193" s="25"/>
      <c r="Y193" s="25"/>
      <c r="Z193" s="25"/>
    </row>
    <row r="194" ht="15.0" hidden="1" customHeight="1">
      <c r="A194" s="156">
        <v>19323.0</v>
      </c>
      <c r="B194" s="123"/>
      <c r="C194" s="123"/>
      <c r="D194" s="124"/>
      <c r="E194" s="126"/>
      <c r="F194" s="125"/>
      <c r="G194" s="126"/>
      <c r="H194" s="125"/>
      <c r="I194" s="124"/>
      <c r="J194" s="126"/>
      <c r="K194" s="125"/>
      <c r="L194" s="125"/>
      <c r="M194" s="161">
        <f t="shared" si="1"/>
        <v>0</v>
      </c>
      <c r="N194" s="25"/>
      <c r="O194" s="25"/>
      <c r="P194" s="25"/>
      <c r="Q194" s="25"/>
      <c r="R194" s="25"/>
      <c r="S194" s="25"/>
      <c r="T194" s="25"/>
      <c r="U194" s="25"/>
      <c r="V194" s="25"/>
      <c r="W194" s="25"/>
      <c r="X194" s="25"/>
      <c r="Y194" s="25"/>
      <c r="Z194" s="25"/>
    </row>
    <row r="195" ht="15.0" hidden="1" customHeight="1">
      <c r="A195" s="163">
        <v>19423.0</v>
      </c>
      <c r="B195" s="130"/>
      <c r="C195" s="130"/>
      <c r="D195" s="131"/>
      <c r="E195" s="132"/>
      <c r="F195" s="133"/>
      <c r="G195" s="132"/>
      <c r="H195" s="167"/>
      <c r="I195" s="131"/>
      <c r="J195" s="132"/>
      <c r="K195" s="133"/>
      <c r="L195" s="133"/>
      <c r="M195" s="168">
        <f t="shared" si="1"/>
        <v>0</v>
      </c>
      <c r="N195" s="25"/>
      <c r="O195" s="25"/>
      <c r="P195" s="25"/>
      <c r="Q195" s="25"/>
      <c r="R195" s="25"/>
      <c r="S195" s="25"/>
      <c r="T195" s="25"/>
      <c r="U195" s="25"/>
      <c r="V195" s="25"/>
      <c r="W195" s="25"/>
      <c r="X195" s="25"/>
      <c r="Y195" s="25"/>
      <c r="Z195" s="25"/>
    </row>
    <row r="196" ht="15.0" hidden="1" customHeight="1">
      <c r="A196" s="156">
        <v>19523.0</v>
      </c>
      <c r="B196" s="123"/>
      <c r="C196" s="123"/>
      <c r="D196" s="124"/>
      <c r="E196" s="126"/>
      <c r="F196" s="125"/>
      <c r="G196" s="126"/>
      <c r="H196" s="125"/>
      <c r="I196" s="124"/>
      <c r="J196" s="126"/>
      <c r="K196" s="125"/>
      <c r="L196" s="125"/>
      <c r="M196" s="161">
        <f t="shared" si="1"/>
        <v>0</v>
      </c>
      <c r="N196" s="25"/>
      <c r="O196" s="25"/>
      <c r="P196" s="25"/>
      <c r="Q196" s="25"/>
      <c r="R196" s="25"/>
      <c r="S196" s="25"/>
      <c r="T196" s="25"/>
      <c r="U196" s="25"/>
      <c r="V196" s="25"/>
      <c r="W196" s="25"/>
      <c r="X196" s="25"/>
      <c r="Y196" s="25"/>
      <c r="Z196" s="25"/>
    </row>
    <row r="197" ht="15.0" hidden="1" customHeight="1">
      <c r="A197" s="163">
        <v>19623.0</v>
      </c>
      <c r="B197" s="130"/>
      <c r="C197" s="130"/>
      <c r="D197" s="131"/>
      <c r="E197" s="132"/>
      <c r="F197" s="133"/>
      <c r="G197" s="132"/>
      <c r="H197" s="167"/>
      <c r="I197" s="131"/>
      <c r="J197" s="132"/>
      <c r="K197" s="133"/>
      <c r="L197" s="133"/>
      <c r="M197" s="168">
        <f t="shared" si="1"/>
        <v>0</v>
      </c>
      <c r="N197" s="25"/>
      <c r="O197" s="25"/>
      <c r="P197" s="25"/>
      <c r="Q197" s="25"/>
      <c r="R197" s="25"/>
      <c r="S197" s="25"/>
      <c r="T197" s="25"/>
      <c r="U197" s="25"/>
      <c r="V197" s="25"/>
      <c r="W197" s="25"/>
      <c r="X197" s="25"/>
      <c r="Y197" s="25"/>
      <c r="Z197" s="25"/>
    </row>
    <row r="198" ht="15.0" hidden="1" customHeight="1">
      <c r="A198" s="156">
        <v>19723.0</v>
      </c>
      <c r="B198" s="123"/>
      <c r="C198" s="123"/>
      <c r="D198" s="124"/>
      <c r="E198" s="126"/>
      <c r="F198" s="125"/>
      <c r="G198" s="126"/>
      <c r="H198" s="125"/>
      <c r="I198" s="124"/>
      <c r="J198" s="126"/>
      <c r="K198" s="125"/>
      <c r="L198" s="125"/>
      <c r="M198" s="161">
        <f t="shared" si="1"/>
        <v>0</v>
      </c>
      <c r="N198" s="25"/>
      <c r="O198" s="25"/>
      <c r="P198" s="25"/>
      <c r="Q198" s="25"/>
      <c r="R198" s="25"/>
      <c r="S198" s="25"/>
      <c r="T198" s="25"/>
      <c r="U198" s="25"/>
      <c r="V198" s="25"/>
      <c r="W198" s="25"/>
      <c r="X198" s="25"/>
      <c r="Y198" s="25"/>
      <c r="Z198" s="25"/>
    </row>
    <row r="199" ht="15.0" hidden="1" customHeight="1">
      <c r="A199" s="163">
        <v>19823.0</v>
      </c>
      <c r="B199" s="130"/>
      <c r="C199" s="130"/>
      <c r="D199" s="131"/>
      <c r="E199" s="132"/>
      <c r="F199" s="133"/>
      <c r="G199" s="132"/>
      <c r="H199" s="167"/>
      <c r="I199" s="131"/>
      <c r="J199" s="132"/>
      <c r="K199" s="133"/>
      <c r="L199" s="133"/>
      <c r="M199" s="168">
        <f t="shared" si="1"/>
        <v>0</v>
      </c>
      <c r="N199" s="25"/>
      <c r="O199" s="25"/>
      <c r="P199" s="25"/>
      <c r="Q199" s="25"/>
      <c r="R199" s="25"/>
      <c r="S199" s="25"/>
      <c r="T199" s="25"/>
      <c r="U199" s="25"/>
      <c r="V199" s="25"/>
      <c r="W199" s="25"/>
      <c r="X199" s="25"/>
      <c r="Y199" s="25"/>
      <c r="Z199" s="25"/>
    </row>
    <row r="200" ht="15.0" hidden="1" customHeight="1">
      <c r="A200" s="156">
        <v>19923.0</v>
      </c>
      <c r="B200" s="123"/>
      <c r="C200" s="123"/>
      <c r="D200" s="124"/>
      <c r="E200" s="126"/>
      <c r="F200" s="125"/>
      <c r="G200" s="126"/>
      <c r="H200" s="125"/>
      <c r="I200" s="124"/>
      <c r="J200" s="126"/>
      <c r="K200" s="125"/>
      <c r="L200" s="125"/>
      <c r="M200" s="161">
        <f t="shared" si="1"/>
        <v>0</v>
      </c>
      <c r="N200" s="25"/>
      <c r="O200" s="25"/>
      <c r="P200" s="25"/>
      <c r="Q200" s="25"/>
      <c r="R200" s="25"/>
      <c r="S200" s="25"/>
      <c r="T200" s="25"/>
      <c r="U200" s="25"/>
      <c r="V200" s="25"/>
      <c r="W200" s="25"/>
      <c r="X200" s="25"/>
      <c r="Y200" s="25"/>
      <c r="Z200" s="25"/>
    </row>
    <row r="201" ht="15.0" hidden="1" customHeight="1">
      <c r="A201" s="163">
        <v>20023.0</v>
      </c>
      <c r="B201" s="130"/>
      <c r="C201" s="130"/>
      <c r="D201" s="131"/>
      <c r="E201" s="132"/>
      <c r="F201" s="133"/>
      <c r="G201" s="132"/>
      <c r="H201" s="167"/>
      <c r="I201" s="131"/>
      <c r="J201" s="132"/>
      <c r="K201" s="133"/>
      <c r="L201" s="133"/>
      <c r="M201" s="168">
        <f t="shared" si="1"/>
        <v>0</v>
      </c>
      <c r="N201" s="25"/>
      <c r="O201" s="25"/>
      <c r="P201" s="25"/>
      <c r="Q201" s="25"/>
      <c r="R201" s="25"/>
      <c r="S201" s="25"/>
      <c r="T201" s="25"/>
      <c r="U201" s="25"/>
      <c r="V201" s="25"/>
      <c r="W201" s="25"/>
      <c r="X201" s="25"/>
      <c r="Y201" s="25"/>
      <c r="Z201" s="25"/>
    </row>
    <row r="202" ht="15.0" hidden="1" customHeight="1">
      <c r="A202" s="156">
        <v>20123.0</v>
      </c>
      <c r="B202" s="123"/>
      <c r="C202" s="123"/>
      <c r="D202" s="124"/>
      <c r="E202" s="126"/>
      <c r="F202" s="125"/>
      <c r="G202" s="126"/>
      <c r="H202" s="125"/>
      <c r="I202" s="124"/>
      <c r="J202" s="126"/>
      <c r="K202" s="125"/>
      <c r="L202" s="125"/>
      <c r="M202" s="161">
        <f t="shared" si="1"/>
        <v>0</v>
      </c>
      <c r="N202" s="25"/>
      <c r="O202" s="25"/>
      <c r="P202" s="25"/>
      <c r="Q202" s="25"/>
      <c r="R202" s="25"/>
      <c r="S202" s="25"/>
      <c r="T202" s="25"/>
      <c r="U202" s="25"/>
      <c r="V202" s="25"/>
      <c r="W202" s="25"/>
      <c r="X202" s="25"/>
      <c r="Y202" s="25"/>
      <c r="Z202" s="25"/>
    </row>
    <row r="203" ht="15.0" hidden="1" customHeight="1">
      <c r="A203" s="163">
        <v>20223.0</v>
      </c>
      <c r="B203" s="130"/>
      <c r="C203" s="130"/>
      <c r="D203" s="131"/>
      <c r="E203" s="132"/>
      <c r="F203" s="133"/>
      <c r="G203" s="132"/>
      <c r="H203" s="167"/>
      <c r="I203" s="131"/>
      <c r="J203" s="132"/>
      <c r="K203" s="133"/>
      <c r="L203" s="133"/>
      <c r="M203" s="168">
        <f t="shared" si="1"/>
        <v>0</v>
      </c>
      <c r="N203" s="25"/>
      <c r="O203" s="25"/>
      <c r="P203" s="25"/>
      <c r="Q203" s="25"/>
      <c r="R203" s="25"/>
      <c r="S203" s="25"/>
      <c r="T203" s="25"/>
      <c r="U203" s="25"/>
      <c r="V203" s="25"/>
      <c r="W203" s="25"/>
      <c r="X203" s="25"/>
      <c r="Y203" s="25"/>
      <c r="Z203" s="25"/>
    </row>
    <row r="204" ht="15.0" hidden="1" customHeight="1">
      <c r="A204" s="156">
        <v>20323.0</v>
      </c>
      <c r="B204" s="123"/>
      <c r="C204" s="123"/>
      <c r="D204" s="124"/>
      <c r="E204" s="126"/>
      <c r="F204" s="125"/>
      <c r="G204" s="126"/>
      <c r="H204" s="125"/>
      <c r="I204" s="124"/>
      <c r="J204" s="126"/>
      <c r="K204" s="125"/>
      <c r="L204" s="125"/>
      <c r="M204" s="161">
        <f t="shared" si="1"/>
        <v>0</v>
      </c>
      <c r="N204" s="25"/>
      <c r="O204" s="25"/>
      <c r="P204" s="25"/>
      <c r="Q204" s="25"/>
      <c r="R204" s="25"/>
      <c r="S204" s="25"/>
      <c r="T204" s="25"/>
      <c r="U204" s="25"/>
      <c r="V204" s="25"/>
      <c r="W204" s="25"/>
      <c r="X204" s="25"/>
      <c r="Y204" s="25"/>
      <c r="Z204" s="25"/>
    </row>
    <row r="205" ht="15.0" hidden="1" customHeight="1">
      <c r="A205" s="163">
        <v>20423.0</v>
      </c>
      <c r="B205" s="130"/>
      <c r="C205" s="130"/>
      <c r="D205" s="131"/>
      <c r="E205" s="132"/>
      <c r="F205" s="133"/>
      <c r="G205" s="132"/>
      <c r="H205" s="167"/>
      <c r="I205" s="131"/>
      <c r="J205" s="132"/>
      <c r="K205" s="133"/>
      <c r="L205" s="133"/>
      <c r="M205" s="168">
        <f t="shared" si="1"/>
        <v>0</v>
      </c>
      <c r="N205" s="25"/>
      <c r="O205" s="25"/>
      <c r="P205" s="25"/>
      <c r="Q205" s="25"/>
      <c r="R205" s="25"/>
      <c r="S205" s="25"/>
      <c r="T205" s="25"/>
      <c r="U205" s="25"/>
      <c r="V205" s="25"/>
      <c r="W205" s="25"/>
      <c r="X205" s="25"/>
      <c r="Y205" s="25"/>
      <c r="Z205" s="25"/>
    </row>
    <row r="206" ht="15.0" hidden="1" customHeight="1">
      <c r="A206" s="156">
        <v>20523.0</v>
      </c>
      <c r="B206" s="123"/>
      <c r="C206" s="123"/>
      <c r="D206" s="124"/>
      <c r="E206" s="126"/>
      <c r="F206" s="125"/>
      <c r="G206" s="126"/>
      <c r="H206" s="125"/>
      <c r="I206" s="124"/>
      <c r="J206" s="126"/>
      <c r="K206" s="125"/>
      <c r="L206" s="125"/>
      <c r="M206" s="161">
        <f t="shared" si="1"/>
        <v>0</v>
      </c>
      <c r="N206" s="25"/>
      <c r="O206" s="25"/>
      <c r="P206" s="25"/>
      <c r="Q206" s="25"/>
      <c r="R206" s="25"/>
      <c r="S206" s="25"/>
      <c r="T206" s="25"/>
      <c r="U206" s="25"/>
      <c r="V206" s="25"/>
      <c r="W206" s="25"/>
      <c r="X206" s="25"/>
      <c r="Y206" s="25"/>
      <c r="Z206" s="25"/>
    </row>
    <row r="207" ht="15.0" hidden="1" customHeight="1">
      <c r="A207" s="163">
        <v>20623.0</v>
      </c>
      <c r="B207" s="130"/>
      <c r="C207" s="130"/>
      <c r="D207" s="131"/>
      <c r="E207" s="132"/>
      <c r="F207" s="133"/>
      <c r="G207" s="132"/>
      <c r="H207" s="167"/>
      <c r="I207" s="131"/>
      <c r="J207" s="132"/>
      <c r="K207" s="133"/>
      <c r="L207" s="133"/>
      <c r="M207" s="168">
        <f t="shared" si="1"/>
        <v>0</v>
      </c>
      <c r="N207" s="25"/>
      <c r="O207" s="25"/>
      <c r="P207" s="25"/>
      <c r="Q207" s="25"/>
      <c r="R207" s="25"/>
      <c r="S207" s="25"/>
      <c r="T207" s="25"/>
      <c r="U207" s="25"/>
      <c r="V207" s="25"/>
      <c r="W207" s="25"/>
      <c r="X207" s="25"/>
      <c r="Y207" s="25"/>
      <c r="Z207" s="25"/>
    </row>
    <row r="208" ht="15.0" hidden="1" customHeight="1">
      <c r="A208" s="156">
        <v>20723.0</v>
      </c>
      <c r="B208" s="123"/>
      <c r="C208" s="123"/>
      <c r="D208" s="124"/>
      <c r="E208" s="126"/>
      <c r="F208" s="125"/>
      <c r="G208" s="126"/>
      <c r="H208" s="125"/>
      <c r="I208" s="124"/>
      <c r="J208" s="126"/>
      <c r="K208" s="125"/>
      <c r="L208" s="125"/>
      <c r="M208" s="161">
        <f t="shared" si="1"/>
        <v>0</v>
      </c>
      <c r="N208" s="25"/>
      <c r="O208" s="25"/>
      <c r="P208" s="25"/>
      <c r="Q208" s="25"/>
      <c r="R208" s="25"/>
      <c r="S208" s="25"/>
      <c r="T208" s="25"/>
      <c r="U208" s="25"/>
      <c r="V208" s="25"/>
      <c r="W208" s="25"/>
      <c r="X208" s="25"/>
      <c r="Y208" s="25"/>
      <c r="Z208" s="25"/>
    </row>
    <row r="209" ht="15.0" hidden="1" customHeight="1">
      <c r="A209" s="163">
        <v>20823.0</v>
      </c>
      <c r="B209" s="130"/>
      <c r="C209" s="130"/>
      <c r="D209" s="131"/>
      <c r="E209" s="132"/>
      <c r="F209" s="133"/>
      <c r="G209" s="132"/>
      <c r="H209" s="167"/>
      <c r="I209" s="131"/>
      <c r="J209" s="132"/>
      <c r="K209" s="133"/>
      <c r="L209" s="133"/>
      <c r="M209" s="168">
        <f t="shared" si="1"/>
        <v>0</v>
      </c>
      <c r="N209" s="25"/>
      <c r="O209" s="25"/>
      <c r="P209" s="25"/>
      <c r="Q209" s="25"/>
      <c r="R209" s="25"/>
      <c r="S209" s="25"/>
      <c r="T209" s="25"/>
      <c r="U209" s="25"/>
      <c r="V209" s="25"/>
      <c r="W209" s="25"/>
      <c r="X209" s="25"/>
      <c r="Y209" s="25"/>
      <c r="Z209" s="25"/>
    </row>
    <row r="210" ht="15.0" hidden="1" customHeight="1">
      <c r="A210" s="156">
        <v>20923.0</v>
      </c>
      <c r="B210" s="123"/>
      <c r="C210" s="123"/>
      <c r="D210" s="124"/>
      <c r="E210" s="126"/>
      <c r="F210" s="125"/>
      <c r="G210" s="126"/>
      <c r="H210" s="125"/>
      <c r="I210" s="124"/>
      <c r="J210" s="126"/>
      <c r="K210" s="125"/>
      <c r="L210" s="125"/>
      <c r="M210" s="161">
        <f t="shared" si="1"/>
        <v>0</v>
      </c>
      <c r="N210" s="25"/>
      <c r="O210" s="25"/>
      <c r="P210" s="25"/>
      <c r="Q210" s="25"/>
      <c r="R210" s="25"/>
      <c r="S210" s="25"/>
      <c r="T210" s="25"/>
      <c r="U210" s="25"/>
      <c r="V210" s="25"/>
      <c r="W210" s="25"/>
      <c r="X210" s="25"/>
      <c r="Y210" s="25"/>
      <c r="Z210" s="25"/>
    </row>
    <row r="211" ht="15.0" hidden="1" customHeight="1">
      <c r="A211" s="163">
        <v>21023.0</v>
      </c>
      <c r="B211" s="130"/>
      <c r="C211" s="130"/>
      <c r="D211" s="131"/>
      <c r="E211" s="132"/>
      <c r="F211" s="133"/>
      <c r="G211" s="132"/>
      <c r="H211" s="167"/>
      <c r="I211" s="131"/>
      <c r="J211" s="132"/>
      <c r="K211" s="133"/>
      <c r="L211" s="133"/>
      <c r="M211" s="168">
        <f t="shared" si="1"/>
        <v>0</v>
      </c>
      <c r="N211" s="25"/>
      <c r="O211" s="25"/>
      <c r="P211" s="25"/>
      <c r="Q211" s="25"/>
      <c r="R211" s="25"/>
      <c r="S211" s="25"/>
      <c r="T211" s="25"/>
      <c r="U211" s="25"/>
      <c r="V211" s="25"/>
      <c r="W211" s="25"/>
      <c r="X211" s="25"/>
      <c r="Y211" s="25"/>
      <c r="Z211" s="25"/>
    </row>
    <row r="212" ht="15.0" hidden="1" customHeight="1">
      <c r="A212" s="156">
        <v>21123.0</v>
      </c>
      <c r="B212" s="123"/>
      <c r="C212" s="123"/>
      <c r="D212" s="124"/>
      <c r="E212" s="126"/>
      <c r="F212" s="125"/>
      <c r="G212" s="126"/>
      <c r="H212" s="125"/>
      <c r="I212" s="124"/>
      <c r="J212" s="126"/>
      <c r="K212" s="125"/>
      <c r="L212" s="125"/>
      <c r="M212" s="161">
        <f t="shared" si="1"/>
        <v>0</v>
      </c>
      <c r="N212" s="25"/>
      <c r="O212" s="25"/>
      <c r="P212" s="25"/>
      <c r="Q212" s="25"/>
      <c r="R212" s="25"/>
      <c r="S212" s="25"/>
      <c r="T212" s="25"/>
      <c r="U212" s="25"/>
      <c r="V212" s="25"/>
      <c r="W212" s="25"/>
      <c r="X212" s="25"/>
      <c r="Y212" s="25"/>
      <c r="Z212" s="25"/>
    </row>
    <row r="213" ht="15.0" hidden="1" customHeight="1">
      <c r="A213" s="163">
        <v>21223.0</v>
      </c>
      <c r="B213" s="130"/>
      <c r="C213" s="130"/>
      <c r="D213" s="131"/>
      <c r="E213" s="132"/>
      <c r="F213" s="133"/>
      <c r="G213" s="132"/>
      <c r="H213" s="167"/>
      <c r="I213" s="131"/>
      <c r="J213" s="132"/>
      <c r="K213" s="133"/>
      <c r="L213" s="133"/>
      <c r="M213" s="168">
        <f t="shared" si="1"/>
        <v>0</v>
      </c>
      <c r="N213" s="25"/>
      <c r="O213" s="25"/>
      <c r="P213" s="25"/>
      <c r="Q213" s="25"/>
      <c r="R213" s="25"/>
      <c r="S213" s="25"/>
      <c r="T213" s="25"/>
      <c r="U213" s="25"/>
      <c r="V213" s="25"/>
      <c r="W213" s="25"/>
      <c r="X213" s="25"/>
      <c r="Y213" s="25"/>
      <c r="Z213" s="25"/>
    </row>
    <row r="214" ht="15.0" hidden="1" customHeight="1">
      <c r="A214" s="156">
        <v>21323.0</v>
      </c>
      <c r="B214" s="123"/>
      <c r="C214" s="123"/>
      <c r="D214" s="124"/>
      <c r="E214" s="126"/>
      <c r="F214" s="125"/>
      <c r="G214" s="126"/>
      <c r="H214" s="125"/>
      <c r="I214" s="124"/>
      <c r="J214" s="126"/>
      <c r="K214" s="125"/>
      <c r="L214" s="125"/>
      <c r="M214" s="161">
        <f t="shared" si="1"/>
        <v>0</v>
      </c>
      <c r="N214" s="25"/>
      <c r="O214" s="25"/>
      <c r="P214" s="25"/>
      <c r="Q214" s="25"/>
      <c r="R214" s="25"/>
      <c r="S214" s="25"/>
      <c r="T214" s="25"/>
      <c r="U214" s="25"/>
      <c r="V214" s="25"/>
      <c r="W214" s="25"/>
      <c r="X214" s="25"/>
      <c r="Y214" s="25"/>
      <c r="Z214" s="25"/>
    </row>
    <row r="215" ht="15.0" hidden="1" customHeight="1">
      <c r="A215" s="163">
        <v>21423.0</v>
      </c>
      <c r="B215" s="130"/>
      <c r="C215" s="130"/>
      <c r="D215" s="131"/>
      <c r="E215" s="132"/>
      <c r="F215" s="133"/>
      <c r="G215" s="132"/>
      <c r="H215" s="167"/>
      <c r="I215" s="131"/>
      <c r="J215" s="132"/>
      <c r="K215" s="133"/>
      <c r="L215" s="133"/>
      <c r="M215" s="168">
        <f t="shared" si="1"/>
        <v>0</v>
      </c>
      <c r="N215" s="25"/>
      <c r="O215" s="25"/>
      <c r="P215" s="25"/>
      <c r="Q215" s="25"/>
      <c r="R215" s="25"/>
      <c r="S215" s="25"/>
      <c r="T215" s="25"/>
      <c r="U215" s="25"/>
      <c r="V215" s="25"/>
      <c r="W215" s="25"/>
      <c r="X215" s="25"/>
      <c r="Y215" s="25"/>
      <c r="Z215" s="25"/>
    </row>
    <row r="216" ht="15.0" hidden="1" customHeight="1">
      <c r="A216" s="156">
        <v>21523.0</v>
      </c>
      <c r="B216" s="123"/>
      <c r="C216" s="123"/>
      <c r="D216" s="124"/>
      <c r="E216" s="126"/>
      <c r="F216" s="125"/>
      <c r="G216" s="126"/>
      <c r="H216" s="125"/>
      <c r="I216" s="124"/>
      <c r="J216" s="126"/>
      <c r="K216" s="125"/>
      <c r="L216" s="125"/>
      <c r="M216" s="161">
        <f t="shared" si="1"/>
        <v>0</v>
      </c>
      <c r="N216" s="25"/>
      <c r="O216" s="25"/>
      <c r="P216" s="25"/>
      <c r="Q216" s="25"/>
      <c r="R216" s="25"/>
      <c r="S216" s="25"/>
      <c r="T216" s="25"/>
      <c r="U216" s="25"/>
      <c r="V216" s="25"/>
      <c r="W216" s="25"/>
      <c r="X216" s="25"/>
      <c r="Y216" s="25"/>
      <c r="Z216" s="25"/>
    </row>
    <row r="217" ht="15.0" hidden="1" customHeight="1">
      <c r="A217" s="163">
        <v>21623.0</v>
      </c>
      <c r="B217" s="130"/>
      <c r="C217" s="130"/>
      <c r="D217" s="131"/>
      <c r="E217" s="132"/>
      <c r="F217" s="133"/>
      <c r="G217" s="132"/>
      <c r="H217" s="167"/>
      <c r="I217" s="131"/>
      <c r="J217" s="132"/>
      <c r="K217" s="133"/>
      <c r="L217" s="133"/>
      <c r="M217" s="168">
        <f t="shared" si="1"/>
        <v>0</v>
      </c>
      <c r="N217" s="25"/>
      <c r="O217" s="25"/>
      <c r="P217" s="25"/>
      <c r="Q217" s="25"/>
      <c r="R217" s="25"/>
      <c r="S217" s="25"/>
      <c r="T217" s="25"/>
      <c r="U217" s="25"/>
      <c r="V217" s="25"/>
      <c r="W217" s="25"/>
      <c r="X217" s="25"/>
      <c r="Y217" s="25"/>
      <c r="Z217" s="25"/>
    </row>
    <row r="218" ht="15.0" hidden="1" customHeight="1">
      <c r="A218" s="156">
        <v>21723.0</v>
      </c>
      <c r="B218" s="123"/>
      <c r="C218" s="123"/>
      <c r="D218" s="124"/>
      <c r="E218" s="126"/>
      <c r="F218" s="125"/>
      <c r="G218" s="126"/>
      <c r="H218" s="125"/>
      <c r="I218" s="124"/>
      <c r="J218" s="126"/>
      <c r="K218" s="125"/>
      <c r="L218" s="125"/>
      <c r="M218" s="161">
        <f t="shared" si="1"/>
        <v>0</v>
      </c>
      <c r="N218" s="25"/>
      <c r="O218" s="25"/>
      <c r="P218" s="25"/>
      <c r="Q218" s="25"/>
      <c r="R218" s="25"/>
      <c r="S218" s="25"/>
      <c r="T218" s="25"/>
      <c r="U218" s="25"/>
      <c r="V218" s="25"/>
      <c r="W218" s="25"/>
      <c r="X218" s="25"/>
      <c r="Y218" s="25"/>
      <c r="Z218" s="25"/>
    </row>
    <row r="219" ht="15.0" hidden="1" customHeight="1">
      <c r="A219" s="163">
        <v>21823.0</v>
      </c>
      <c r="B219" s="130"/>
      <c r="C219" s="130"/>
      <c r="D219" s="131"/>
      <c r="E219" s="132"/>
      <c r="F219" s="133"/>
      <c r="G219" s="132"/>
      <c r="H219" s="167"/>
      <c r="I219" s="131"/>
      <c r="J219" s="132"/>
      <c r="K219" s="133"/>
      <c r="L219" s="133"/>
      <c r="M219" s="168">
        <f t="shared" si="1"/>
        <v>0</v>
      </c>
      <c r="N219" s="25"/>
      <c r="O219" s="25"/>
      <c r="P219" s="25"/>
      <c r="Q219" s="25"/>
      <c r="R219" s="25"/>
      <c r="S219" s="25"/>
      <c r="T219" s="25"/>
      <c r="U219" s="25"/>
      <c r="V219" s="25"/>
      <c r="W219" s="25"/>
      <c r="X219" s="25"/>
      <c r="Y219" s="25"/>
      <c r="Z219" s="25"/>
    </row>
    <row r="220" ht="15.0" hidden="1" customHeight="1">
      <c r="A220" s="156">
        <v>21923.0</v>
      </c>
      <c r="B220" s="123"/>
      <c r="C220" s="123"/>
      <c r="D220" s="124"/>
      <c r="E220" s="126"/>
      <c r="F220" s="125"/>
      <c r="G220" s="126"/>
      <c r="H220" s="125"/>
      <c r="I220" s="124"/>
      <c r="J220" s="126"/>
      <c r="K220" s="125"/>
      <c r="L220" s="125"/>
      <c r="M220" s="161">
        <f t="shared" si="1"/>
        <v>0</v>
      </c>
      <c r="N220" s="25"/>
      <c r="O220" s="25"/>
      <c r="P220" s="25"/>
      <c r="Q220" s="25"/>
      <c r="R220" s="25"/>
      <c r="S220" s="25"/>
      <c r="T220" s="25"/>
      <c r="U220" s="25"/>
      <c r="V220" s="25"/>
      <c r="W220" s="25"/>
      <c r="X220" s="25"/>
      <c r="Y220" s="25"/>
      <c r="Z220" s="25"/>
    </row>
    <row r="221" ht="15.0" hidden="1" customHeight="1">
      <c r="A221" s="163">
        <v>22023.0</v>
      </c>
      <c r="B221" s="130"/>
      <c r="C221" s="130"/>
      <c r="D221" s="131"/>
      <c r="E221" s="132"/>
      <c r="F221" s="133"/>
      <c r="G221" s="132"/>
      <c r="H221" s="167"/>
      <c r="I221" s="131"/>
      <c r="J221" s="132"/>
      <c r="K221" s="133"/>
      <c r="L221" s="133"/>
      <c r="M221" s="168">
        <f t="shared" si="1"/>
        <v>0</v>
      </c>
      <c r="N221" s="25"/>
      <c r="O221" s="25"/>
      <c r="P221" s="25"/>
      <c r="Q221" s="25"/>
      <c r="R221" s="25"/>
      <c r="S221" s="25"/>
      <c r="T221" s="25"/>
      <c r="U221" s="25"/>
      <c r="V221" s="25"/>
      <c r="W221" s="25"/>
      <c r="X221" s="25"/>
      <c r="Y221" s="25"/>
      <c r="Z221" s="25"/>
    </row>
    <row r="222" ht="15.0" hidden="1" customHeight="1">
      <c r="A222" s="156">
        <v>22123.0</v>
      </c>
      <c r="B222" s="123"/>
      <c r="C222" s="123"/>
      <c r="D222" s="124"/>
      <c r="E222" s="126"/>
      <c r="F222" s="125"/>
      <c r="G222" s="126"/>
      <c r="H222" s="125"/>
      <c r="I222" s="124"/>
      <c r="J222" s="126"/>
      <c r="K222" s="125"/>
      <c r="L222" s="125"/>
      <c r="M222" s="161">
        <f t="shared" si="1"/>
        <v>0</v>
      </c>
      <c r="N222" s="25"/>
      <c r="O222" s="25"/>
      <c r="P222" s="25"/>
      <c r="Q222" s="25"/>
      <c r="R222" s="25"/>
      <c r="S222" s="25"/>
      <c r="T222" s="25"/>
      <c r="U222" s="25"/>
      <c r="V222" s="25"/>
      <c r="W222" s="25"/>
      <c r="X222" s="25"/>
      <c r="Y222" s="25"/>
      <c r="Z222" s="25"/>
    </row>
    <row r="223" ht="15.0" hidden="1" customHeight="1">
      <c r="A223" s="163">
        <v>22223.0</v>
      </c>
      <c r="B223" s="130"/>
      <c r="C223" s="130"/>
      <c r="D223" s="131"/>
      <c r="E223" s="132"/>
      <c r="F223" s="133"/>
      <c r="G223" s="132"/>
      <c r="H223" s="167"/>
      <c r="I223" s="131"/>
      <c r="J223" s="132"/>
      <c r="K223" s="133"/>
      <c r="L223" s="133"/>
      <c r="M223" s="168">
        <f t="shared" si="1"/>
        <v>0</v>
      </c>
      <c r="N223" s="25"/>
      <c r="O223" s="25"/>
      <c r="P223" s="25"/>
      <c r="Q223" s="25"/>
      <c r="R223" s="25"/>
      <c r="S223" s="25"/>
      <c r="T223" s="25"/>
      <c r="U223" s="25"/>
      <c r="V223" s="25"/>
      <c r="W223" s="25"/>
      <c r="X223" s="25"/>
      <c r="Y223" s="25"/>
      <c r="Z223" s="25"/>
    </row>
    <row r="224" ht="15.0" hidden="1" customHeight="1">
      <c r="A224" s="156">
        <v>22323.0</v>
      </c>
      <c r="B224" s="123"/>
      <c r="C224" s="123"/>
      <c r="D224" s="124"/>
      <c r="E224" s="126"/>
      <c r="F224" s="125"/>
      <c r="G224" s="126"/>
      <c r="H224" s="125"/>
      <c r="I224" s="124"/>
      <c r="J224" s="126"/>
      <c r="K224" s="125"/>
      <c r="L224" s="125"/>
      <c r="M224" s="161">
        <f t="shared" si="1"/>
        <v>0</v>
      </c>
      <c r="N224" s="25"/>
      <c r="O224" s="25"/>
      <c r="P224" s="25"/>
      <c r="Q224" s="25"/>
      <c r="R224" s="25"/>
      <c r="S224" s="25"/>
      <c r="T224" s="25"/>
      <c r="U224" s="25"/>
      <c r="V224" s="25"/>
      <c r="W224" s="25"/>
      <c r="X224" s="25"/>
      <c r="Y224" s="25"/>
      <c r="Z224" s="25"/>
    </row>
    <row r="225" ht="15.0" hidden="1" customHeight="1">
      <c r="A225" s="163">
        <v>22423.0</v>
      </c>
      <c r="B225" s="130"/>
      <c r="C225" s="130"/>
      <c r="D225" s="131"/>
      <c r="E225" s="132"/>
      <c r="F225" s="133"/>
      <c r="G225" s="132"/>
      <c r="H225" s="167"/>
      <c r="I225" s="131"/>
      <c r="J225" s="132"/>
      <c r="K225" s="133"/>
      <c r="L225" s="133"/>
      <c r="M225" s="168">
        <f t="shared" si="1"/>
        <v>0</v>
      </c>
      <c r="N225" s="25"/>
      <c r="O225" s="25"/>
      <c r="P225" s="25"/>
      <c r="Q225" s="25"/>
      <c r="R225" s="25"/>
      <c r="S225" s="25"/>
      <c r="T225" s="25"/>
      <c r="U225" s="25"/>
      <c r="V225" s="25"/>
      <c r="W225" s="25"/>
      <c r="X225" s="25"/>
      <c r="Y225" s="25"/>
      <c r="Z225" s="25"/>
    </row>
    <row r="226" ht="15.0" hidden="1" customHeight="1">
      <c r="A226" s="156">
        <v>22523.0</v>
      </c>
      <c r="B226" s="123"/>
      <c r="C226" s="123"/>
      <c r="D226" s="124"/>
      <c r="E226" s="126"/>
      <c r="F226" s="125"/>
      <c r="G226" s="126"/>
      <c r="H226" s="125"/>
      <c r="I226" s="124"/>
      <c r="J226" s="126"/>
      <c r="K226" s="125"/>
      <c r="L226" s="125"/>
      <c r="M226" s="161">
        <f t="shared" si="1"/>
        <v>0</v>
      </c>
      <c r="N226" s="25"/>
      <c r="O226" s="25"/>
      <c r="P226" s="25"/>
      <c r="Q226" s="25"/>
      <c r="R226" s="25"/>
      <c r="S226" s="25"/>
      <c r="T226" s="25"/>
      <c r="U226" s="25"/>
      <c r="V226" s="25"/>
      <c r="W226" s="25"/>
      <c r="X226" s="25"/>
      <c r="Y226" s="25"/>
      <c r="Z226" s="25"/>
    </row>
    <row r="227" ht="15.0" hidden="1" customHeight="1">
      <c r="A227" s="163">
        <v>22623.0</v>
      </c>
      <c r="B227" s="130"/>
      <c r="C227" s="130"/>
      <c r="D227" s="131"/>
      <c r="E227" s="132"/>
      <c r="F227" s="133"/>
      <c r="G227" s="132"/>
      <c r="H227" s="167"/>
      <c r="I227" s="131"/>
      <c r="J227" s="132"/>
      <c r="K227" s="133"/>
      <c r="L227" s="133"/>
      <c r="M227" s="168">
        <f t="shared" si="1"/>
        <v>0</v>
      </c>
      <c r="N227" s="25"/>
      <c r="O227" s="25"/>
      <c r="P227" s="25"/>
      <c r="Q227" s="25"/>
      <c r="R227" s="25"/>
      <c r="S227" s="25"/>
      <c r="T227" s="25"/>
      <c r="U227" s="25"/>
      <c r="V227" s="25"/>
      <c r="W227" s="25"/>
      <c r="X227" s="25"/>
      <c r="Y227" s="25"/>
      <c r="Z227" s="25"/>
    </row>
    <row r="228" ht="15.0" hidden="1" customHeight="1">
      <c r="A228" s="156">
        <v>22723.0</v>
      </c>
      <c r="B228" s="123"/>
      <c r="C228" s="123"/>
      <c r="D228" s="124"/>
      <c r="E228" s="126"/>
      <c r="F228" s="125"/>
      <c r="G228" s="126"/>
      <c r="H228" s="125"/>
      <c r="I228" s="124"/>
      <c r="J228" s="126"/>
      <c r="K228" s="125"/>
      <c r="L228" s="125"/>
      <c r="M228" s="161">
        <f t="shared" si="1"/>
        <v>0</v>
      </c>
      <c r="N228" s="25"/>
      <c r="O228" s="25"/>
      <c r="P228" s="25"/>
      <c r="Q228" s="25"/>
      <c r="R228" s="25"/>
      <c r="S228" s="25"/>
      <c r="T228" s="25"/>
      <c r="U228" s="25"/>
      <c r="V228" s="25"/>
      <c r="W228" s="25"/>
      <c r="X228" s="25"/>
      <c r="Y228" s="25"/>
      <c r="Z228" s="25"/>
    </row>
    <row r="229" ht="15.0" hidden="1" customHeight="1">
      <c r="A229" s="163">
        <v>22823.0</v>
      </c>
      <c r="B229" s="130"/>
      <c r="C229" s="130"/>
      <c r="D229" s="131"/>
      <c r="E229" s="132"/>
      <c r="F229" s="133"/>
      <c r="G229" s="132"/>
      <c r="H229" s="167"/>
      <c r="I229" s="131"/>
      <c r="J229" s="132"/>
      <c r="K229" s="133"/>
      <c r="L229" s="133"/>
      <c r="M229" s="168">
        <f t="shared" si="1"/>
        <v>0</v>
      </c>
      <c r="N229" s="25"/>
      <c r="O229" s="25"/>
      <c r="P229" s="25"/>
      <c r="Q229" s="25"/>
      <c r="R229" s="25"/>
      <c r="S229" s="25"/>
      <c r="T229" s="25"/>
      <c r="U229" s="25"/>
      <c r="V229" s="25"/>
      <c r="W229" s="25"/>
      <c r="X229" s="25"/>
      <c r="Y229" s="25"/>
      <c r="Z229" s="25"/>
    </row>
    <row r="230" ht="15.0" hidden="1" customHeight="1">
      <c r="A230" s="156">
        <v>22923.0</v>
      </c>
      <c r="B230" s="123"/>
      <c r="C230" s="123"/>
      <c r="D230" s="124"/>
      <c r="E230" s="126"/>
      <c r="F230" s="125"/>
      <c r="G230" s="126"/>
      <c r="H230" s="125"/>
      <c r="I230" s="124"/>
      <c r="J230" s="126"/>
      <c r="K230" s="125"/>
      <c r="L230" s="125"/>
      <c r="M230" s="161">
        <f t="shared" si="1"/>
        <v>0</v>
      </c>
      <c r="N230" s="25"/>
      <c r="O230" s="25"/>
      <c r="P230" s="25"/>
      <c r="Q230" s="25"/>
      <c r="R230" s="25"/>
      <c r="S230" s="25"/>
      <c r="T230" s="25"/>
      <c r="U230" s="25"/>
      <c r="V230" s="25"/>
      <c r="W230" s="25"/>
      <c r="X230" s="25"/>
      <c r="Y230" s="25"/>
      <c r="Z230" s="25"/>
    </row>
    <row r="231" ht="15.0" hidden="1" customHeight="1">
      <c r="A231" s="163">
        <v>23023.0</v>
      </c>
      <c r="B231" s="130"/>
      <c r="C231" s="130"/>
      <c r="D231" s="131"/>
      <c r="E231" s="132"/>
      <c r="F231" s="133"/>
      <c r="G231" s="132"/>
      <c r="H231" s="167"/>
      <c r="I231" s="131"/>
      <c r="J231" s="132"/>
      <c r="K231" s="133"/>
      <c r="L231" s="133"/>
      <c r="M231" s="168">
        <f t="shared" si="1"/>
        <v>0</v>
      </c>
      <c r="N231" s="25"/>
      <c r="O231" s="25"/>
      <c r="P231" s="25"/>
      <c r="Q231" s="25"/>
      <c r="R231" s="25"/>
      <c r="S231" s="25"/>
      <c r="T231" s="25"/>
      <c r="U231" s="25"/>
      <c r="V231" s="25"/>
      <c r="W231" s="25"/>
      <c r="X231" s="25"/>
      <c r="Y231" s="25"/>
      <c r="Z231" s="25"/>
    </row>
    <row r="232" ht="15.0" hidden="1" customHeight="1">
      <c r="A232" s="156">
        <v>23123.0</v>
      </c>
      <c r="B232" s="123"/>
      <c r="C232" s="123"/>
      <c r="D232" s="124"/>
      <c r="E232" s="126"/>
      <c r="F232" s="125"/>
      <c r="G232" s="126"/>
      <c r="H232" s="125"/>
      <c r="I232" s="124"/>
      <c r="J232" s="126"/>
      <c r="K232" s="125"/>
      <c r="L232" s="125"/>
      <c r="M232" s="161">
        <f t="shared" si="1"/>
        <v>0</v>
      </c>
      <c r="N232" s="25"/>
      <c r="O232" s="25"/>
      <c r="P232" s="25"/>
      <c r="Q232" s="25"/>
      <c r="R232" s="25"/>
      <c r="S232" s="25"/>
      <c r="T232" s="25"/>
      <c r="U232" s="25"/>
      <c r="V232" s="25"/>
      <c r="W232" s="25"/>
      <c r="X232" s="25"/>
      <c r="Y232" s="25"/>
      <c r="Z232" s="25"/>
    </row>
    <row r="233" ht="15.0" hidden="1" customHeight="1">
      <c r="A233" s="163">
        <v>23223.0</v>
      </c>
      <c r="B233" s="130"/>
      <c r="C233" s="130"/>
      <c r="D233" s="131"/>
      <c r="E233" s="132"/>
      <c r="F233" s="133"/>
      <c r="G233" s="132"/>
      <c r="H233" s="167"/>
      <c r="I233" s="131"/>
      <c r="J233" s="132"/>
      <c r="K233" s="133"/>
      <c r="L233" s="133"/>
      <c r="M233" s="168">
        <f t="shared" si="1"/>
        <v>0</v>
      </c>
      <c r="N233" s="25"/>
      <c r="O233" s="25"/>
      <c r="P233" s="25"/>
      <c r="Q233" s="25"/>
      <c r="R233" s="25"/>
      <c r="S233" s="25"/>
      <c r="T233" s="25"/>
      <c r="U233" s="25"/>
      <c r="V233" s="25"/>
      <c r="W233" s="25"/>
      <c r="X233" s="25"/>
      <c r="Y233" s="25"/>
      <c r="Z233" s="25"/>
    </row>
    <row r="234" ht="15.0" hidden="1" customHeight="1">
      <c r="A234" s="156">
        <v>23323.0</v>
      </c>
      <c r="B234" s="123"/>
      <c r="C234" s="123"/>
      <c r="D234" s="124"/>
      <c r="E234" s="126"/>
      <c r="F234" s="125"/>
      <c r="G234" s="126"/>
      <c r="H234" s="125"/>
      <c r="I234" s="124"/>
      <c r="J234" s="126"/>
      <c r="K234" s="125"/>
      <c r="L234" s="125"/>
      <c r="M234" s="161">
        <f t="shared" si="1"/>
        <v>0</v>
      </c>
      <c r="N234" s="25"/>
      <c r="O234" s="25"/>
      <c r="P234" s="25"/>
      <c r="Q234" s="25"/>
      <c r="R234" s="25"/>
      <c r="S234" s="25"/>
      <c r="T234" s="25"/>
      <c r="U234" s="25"/>
      <c r="V234" s="25"/>
      <c r="W234" s="25"/>
      <c r="X234" s="25"/>
      <c r="Y234" s="25"/>
      <c r="Z234" s="25"/>
    </row>
    <row r="235" ht="15.0" hidden="1" customHeight="1">
      <c r="A235" s="163">
        <v>23423.0</v>
      </c>
      <c r="B235" s="130"/>
      <c r="C235" s="130"/>
      <c r="D235" s="131"/>
      <c r="E235" s="132"/>
      <c r="F235" s="133"/>
      <c r="G235" s="132"/>
      <c r="H235" s="167"/>
      <c r="I235" s="131"/>
      <c r="J235" s="132"/>
      <c r="K235" s="133"/>
      <c r="L235" s="133"/>
      <c r="M235" s="168">
        <f t="shared" si="1"/>
        <v>0</v>
      </c>
      <c r="N235" s="25"/>
      <c r="O235" s="25"/>
      <c r="P235" s="25"/>
      <c r="Q235" s="25"/>
      <c r="R235" s="25"/>
      <c r="S235" s="25"/>
      <c r="T235" s="25"/>
      <c r="U235" s="25"/>
      <c r="V235" s="25"/>
      <c r="W235" s="25"/>
      <c r="X235" s="25"/>
      <c r="Y235" s="25"/>
      <c r="Z235" s="25"/>
    </row>
    <row r="236" ht="15.0" hidden="1" customHeight="1">
      <c r="A236" s="156">
        <v>23523.0</v>
      </c>
      <c r="B236" s="123"/>
      <c r="C236" s="123"/>
      <c r="D236" s="124"/>
      <c r="E236" s="126"/>
      <c r="F236" s="125"/>
      <c r="G236" s="126"/>
      <c r="H236" s="125"/>
      <c r="I236" s="124"/>
      <c r="J236" s="126"/>
      <c r="K236" s="125"/>
      <c r="L236" s="125"/>
      <c r="M236" s="161">
        <f t="shared" si="1"/>
        <v>0</v>
      </c>
      <c r="N236" s="25"/>
      <c r="O236" s="25"/>
      <c r="P236" s="25"/>
      <c r="Q236" s="25"/>
      <c r="R236" s="25"/>
      <c r="S236" s="25"/>
      <c r="T236" s="25"/>
      <c r="U236" s="25"/>
      <c r="V236" s="25"/>
      <c r="W236" s="25"/>
      <c r="X236" s="25"/>
      <c r="Y236" s="25"/>
      <c r="Z236" s="25"/>
    </row>
    <row r="237" ht="15.0" hidden="1" customHeight="1">
      <c r="A237" s="163">
        <v>23623.0</v>
      </c>
      <c r="B237" s="130"/>
      <c r="C237" s="130"/>
      <c r="D237" s="131"/>
      <c r="E237" s="132"/>
      <c r="F237" s="133"/>
      <c r="G237" s="132"/>
      <c r="H237" s="167"/>
      <c r="I237" s="131"/>
      <c r="J237" s="132"/>
      <c r="K237" s="133"/>
      <c r="L237" s="133"/>
      <c r="M237" s="168">
        <f t="shared" si="1"/>
        <v>0</v>
      </c>
      <c r="N237" s="25"/>
      <c r="O237" s="25"/>
      <c r="P237" s="25"/>
      <c r="Q237" s="25"/>
      <c r="R237" s="25"/>
      <c r="S237" s="25"/>
      <c r="T237" s="25"/>
      <c r="U237" s="25"/>
      <c r="V237" s="25"/>
      <c r="W237" s="25"/>
      <c r="X237" s="25"/>
      <c r="Y237" s="25"/>
      <c r="Z237" s="25"/>
    </row>
    <row r="238" ht="15.0" hidden="1" customHeight="1">
      <c r="A238" s="156">
        <v>23723.0</v>
      </c>
      <c r="B238" s="123"/>
      <c r="C238" s="123"/>
      <c r="D238" s="124"/>
      <c r="E238" s="126"/>
      <c r="F238" s="125"/>
      <c r="G238" s="126"/>
      <c r="H238" s="125"/>
      <c r="I238" s="124"/>
      <c r="J238" s="126"/>
      <c r="K238" s="125"/>
      <c r="L238" s="125"/>
      <c r="M238" s="161">
        <f t="shared" si="1"/>
        <v>0</v>
      </c>
      <c r="N238" s="25"/>
      <c r="O238" s="25"/>
      <c r="P238" s="25"/>
      <c r="Q238" s="25"/>
      <c r="R238" s="25"/>
      <c r="S238" s="25"/>
      <c r="T238" s="25"/>
      <c r="U238" s="25"/>
      <c r="V238" s="25"/>
      <c r="W238" s="25"/>
      <c r="X238" s="25"/>
      <c r="Y238" s="25"/>
      <c r="Z238" s="25"/>
    </row>
    <row r="239" ht="15.0" hidden="1" customHeight="1">
      <c r="A239" s="163">
        <v>23823.0</v>
      </c>
      <c r="B239" s="130"/>
      <c r="C239" s="130"/>
      <c r="D239" s="131"/>
      <c r="E239" s="132"/>
      <c r="F239" s="133"/>
      <c r="G239" s="132"/>
      <c r="H239" s="167"/>
      <c r="I239" s="131"/>
      <c r="J239" s="132"/>
      <c r="K239" s="133"/>
      <c r="L239" s="133"/>
      <c r="M239" s="168">
        <f t="shared" si="1"/>
        <v>0</v>
      </c>
      <c r="N239" s="25"/>
      <c r="O239" s="25"/>
      <c r="P239" s="25"/>
      <c r="Q239" s="25"/>
      <c r="R239" s="25"/>
      <c r="S239" s="25"/>
      <c r="T239" s="25"/>
      <c r="U239" s="25"/>
      <c r="V239" s="25"/>
      <c r="W239" s="25"/>
      <c r="X239" s="25"/>
      <c r="Y239" s="25"/>
      <c r="Z239" s="25"/>
    </row>
    <row r="240" ht="15.0" hidden="1" customHeight="1">
      <c r="A240" s="156">
        <v>23923.0</v>
      </c>
      <c r="B240" s="123"/>
      <c r="C240" s="123"/>
      <c r="D240" s="124"/>
      <c r="E240" s="126"/>
      <c r="F240" s="125"/>
      <c r="G240" s="126"/>
      <c r="H240" s="125"/>
      <c r="I240" s="124"/>
      <c r="J240" s="126"/>
      <c r="K240" s="125"/>
      <c r="L240" s="125"/>
      <c r="M240" s="161">
        <f t="shared" si="1"/>
        <v>0</v>
      </c>
      <c r="N240" s="25"/>
      <c r="O240" s="25"/>
      <c r="P240" s="25"/>
      <c r="Q240" s="25"/>
      <c r="R240" s="25"/>
      <c r="S240" s="25"/>
      <c r="T240" s="25"/>
      <c r="U240" s="25"/>
      <c r="V240" s="25"/>
      <c r="W240" s="25"/>
      <c r="X240" s="25"/>
      <c r="Y240" s="25"/>
      <c r="Z240" s="25"/>
    </row>
    <row r="241" ht="15.0" hidden="1" customHeight="1">
      <c r="A241" s="163">
        <v>24023.0</v>
      </c>
      <c r="B241" s="130"/>
      <c r="C241" s="130"/>
      <c r="D241" s="131"/>
      <c r="E241" s="132"/>
      <c r="F241" s="133"/>
      <c r="G241" s="132"/>
      <c r="H241" s="167"/>
      <c r="I241" s="131"/>
      <c r="J241" s="132"/>
      <c r="K241" s="133"/>
      <c r="L241" s="133"/>
      <c r="M241" s="168">
        <f t="shared" si="1"/>
        <v>0</v>
      </c>
      <c r="N241" s="25"/>
      <c r="O241" s="25"/>
      <c r="P241" s="25"/>
      <c r="Q241" s="25"/>
      <c r="R241" s="25"/>
      <c r="S241" s="25"/>
      <c r="T241" s="25"/>
      <c r="U241" s="25"/>
      <c r="V241" s="25"/>
      <c r="W241" s="25"/>
      <c r="X241" s="25"/>
      <c r="Y241" s="25"/>
      <c r="Z241" s="25"/>
    </row>
    <row r="242" ht="15.0" hidden="1" customHeight="1">
      <c r="A242" s="156">
        <v>24123.0</v>
      </c>
      <c r="B242" s="123"/>
      <c r="C242" s="123"/>
      <c r="D242" s="124"/>
      <c r="E242" s="126"/>
      <c r="F242" s="125"/>
      <c r="G242" s="126"/>
      <c r="H242" s="125"/>
      <c r="I242" s="124"/>
      <c r="J242" s="126"/>
      <c r="K242" s="125"/>
      <c r="L242" s="125"/>
      <c r="M242" s="161">
        <f t="shared" si="1"/>
        <v>0</v>
      </c>
      <c r="N242" s="25"/>
      <c r="O242" s="25"/>
      <c r="P242" s="25"/>
      <c r="Q242" s="25"/>
      <c r="R242" s="25"/>
      <c r="S242" s="25"/>
      <c r="T242" s="25"/>
      <c r="U242" s="25"/>
      <c r="V242" s="25"/>
      <c r="W242" s="25"/>
      <c r="X242" s="25"/>
      <c r="Y242" s="25"/>
      <c r="Z242" s="25"/>
    </row>
    <row r="243" ht="15.0" hidden="1" customHeight="1">
      <c r="A243" s="163">
        <v>24223.0</v>
      </c>
      <c r="B243" s="130"/>
      <c r="C243" s="130"/>
      <c r="D243" s="131"/>
      <c r="E243" s="132"/>
      <c r="F243" s="133"/>
      <c r="G243" s="132"/>
      <c r="H243" s="167"/>
      <c r="I243" s="131"/>
      <c r="J243" s="132"/>
      <c r="K243" s="133"/>
      <c r="L243" s="133"/>
      <c r="M243" s="168">
        <f t="shared" si="1"/>
        <v>0</v>
      </c>
      <c r="N243" s="25"/>
      <c r="O243" s="25"/>
      <c r="P243" s="25"/>
      <c r="Q243" s="25"/>
      <c r="R243" s="25"/>
      <c r="S243" s="25"/>
      <c r="T243" s="25"/>
      <c r="U243" s="25"/>
      <c r="V243" s="25"/>
      <c r="W243" s="25"/>
      <c r="X243" s="25"/>
      <c r="Y243" s="25"/>
      <c r="Z243" s="25"/>
    </row>
    <row r="244" ht="15.0" hidden="1" customHeight="1">
      <c r="A244" s="156">
        <v>24323.0</v>
      </c>
      <c r="B244" s="123"/>
      <c r="C244" s="123"/>
      <c r="D244" s="124"/>
      <c r="E244" s="126"/>
      <c r="F244" s="125"/>
      <c r="G244" s="126"/>
      <c r="H244" s="125"/>
      <c r="I244" s="124"/>
      <c r="J244" s="126"/>
      <c r="K244" s="125"/>
      <c r="L244" s="125"/>
      <c r="M244" s="161">
        <f t="shared" si="1"/>
        <v>0</v>
      </c>
      <c r="N244" s="25"/>
      <c r="O244" s="25"/>
      <c r="P244" s="25"/>
      <c r="Q244" s="25"/>
      <c r="R244" s="25"/>
      <c r="S244" s="25"/>
      <c r="T244" s="25"/>
      <c r="U244" s="25"/>
      <c r="V244" s="25"/>
      <c r="W244" s="25"/>
      <c r="X244" s="25"/>
      <c r="Y244" s="25"/>
      <c r="Z244" s="25"/>
    </row>
    <row r="245" ht="15.0" hidden="1" customHeight="1">
      <c r="A245" s="163">
        <v>24423.0</v>
      </c>
      <c r="B245" s="130"/>
      <c r="C245" s="130"/>
      <c r="D245" s="131"/>
      <c r="E245" s="132"/>
      <c r="F245" s="133"/>
      <c r="G245" s="132"/>
      <c r="H245" s="167"/>
      <c r="I245" s="131"/>
      <c r="J245" s="132"/>
      <c r="K245" s="133"/>
      <c r="L245" s="133"/>
      <c r="M245" s="168">
        <f t="shared" si="1"/>
        <v>0</v>
      </c>
      <c r="N245" s="25"/>
      <c r="O245" s="25"/>
      <c r="P245" s="25"/>
      <c r="Q245" s="25"/>
      <c r="R245" s="25"/>
      <c r="S245" s="25"/>
      <c r="T245" s="25"/>
      <c r="U245" s="25"/>
      <c r="V245" s="25"/>
      <c r="W245" s="25"/>
      <c r="X245" s="25"/>
      <c r="Y245" s="25"/>
      <c r="Z245" s="25"/>
    </row>
    <row r="246" ht="15.0" hidden="1" customHeight="1">
      <c r="A246" s="156">
        <v>24523.0</v>
      </c>
      <c r="B246" s="123"/>
      <c r="C246" s="123"/>
      <c r="D246" s="124"/>
      <c r="E246" s="126"/>
      <c r="F246" s="125"/>
      <c r="G246" s="126"/>
      <c r="H246" s="125"/>
      <c r="I246" s="124"/>
      <c r="J246" s="126"/>
      <c r="K246" s="125"/>
      <c r="L246" s="125"/>
      <c r="M246" s="161">
        <f t="shared" si="1"/>
        <v>0</v>
      </c>
      <c r="N246" s="25"/>
      <c r="O246" s="25"/>
      <c r="P246" s="25"/>
      <c r="Q246" s="25"/>
      <c r="R246" s="25"/>
      <c r="S246" s="25"/>
      <c r="T246" s="25"/>
      <c r="U246" s="25"/>
      <c r="V246" s="25"/>
      <c r="W246" s="25"/>
      <c r="X246" s="25"/>
      <c r="Y246" s="25"/>
      <c r="Z246" s="25"/>
    </row>
    <row r="247" ht="15.0" hidden="1" customHeight="1">
      <c r="A247" s="163">
        <v>24623.0</v>
      </c>
      <c r="B247" s="130"/>
      <c r="C247" s="130"/>
      <c r="D247" s="131"/>
      <c r="E247" s="132"/>
      <c r="F247" s="133"/>
      <c r="G247" s="132"/>
      <c r="H247" s="167"/>
      <c r="I247" s="131"/>
      <c r="J247" s="132"/>
      <c r="K247" s="133"/>
      <c r="L247" s="133"/>
      <c r="M247" s="168">
        <f t="shared" si="1"/>
        <v>0</v>
      </c>
      <c r="N247" s="25"/>
      <c r="O247" s="25"/>
      <c r="P247" s="25"/>
      <c r="Q247" s="25"/>
      <c r="R247" s="25"/>
      <c r="S247" s="25"/>
      <c r="T247" s="25"/>
      <c r="U247" s="25"/>
      <c r="V247" s="25"/>
      <c r="W247" s="25"/>
      <c r="X247" s="25"/>
      <c r="Y247" s="25"/>
      <c r="Z247" s="25"/>
    </row>
    <row r="248" ht="15.0" hidden="1" customHeight="1">
      <c r="A248" s="156">
        <v>24723.0</v>
      </c>
      <c r="B248" s="123"/>
      <c r="C248" s="123"/>
      <c r="D248" s="124"/>
      <c r="E248" s="126"/>
      <c r="F248" s="125"/>
      <c r="G248" s="126"/>
      <c r="H248" s="125"/>
      <c r="I248" s="124"/>
      <c r="J248" s="126"/>
      <c r="K248" s="125"/>
      <c r="L248" s="125"/>
      <c r="M248" s="161">
        <f t="shared" si="1"/>
        <v>0</v>
      </c>
      <c r="N248" s="25"/>
      <c r="O248" s="25"/>
      <c r="P248" s="25"/>
      <c r="Q248" s="25"/>
      <c r="R248" s="25"/>
      <c r="S248" s="25"/>
      <c r="T248" s="25"/>
      <c r="U248" s="25"/>
      <c r="V248" s="25"/>
      <c r="W248" s="25"/>
      <c r="X248" s="25"/>
      <c r="Y248" s="25"/>
      <c r="Z248" s="25"/>
    </row>
    <row r="249" ht="15.0" hidden="1" customHeight="1">
      <c r="A249" s="163">
        <v>24823.0</v>
      </c>
      <c r="B249" s="130"/>
      <c r="C249" s="130"/>
      <c r="D249" s="131"/>
      <c r="E249" s="132"/>
      <c r="F249" s="133"/>
      <c r="G249" s="132"/>
      <c r="H249" s="167"/>
      <c r="I249" s="131"/>
      <c r="J249" s="132"/>
      <c r="K249" s="133"/>
      <c r="L249" s="133"/>
      <c r="M249" s="168">
        <f t="shared" si="1"/>
        <v>0</v>
      </c>
      <c r="N249" s="25"/>
      <c r="O249" s="25"/>
      <c r="P249" s="25"/>
      <c r="Q249" s="25"/>
      <c r="R249" s="25"/>
      <c r="S249" s="25"/>
      <c r="T249" s="25"/>
      <c r="U249" s="25"/>
      <c r="V249" s="25"/>
      <c r="W249" s="25"/>
      <c r="X249" s="25"/>
      <c r="Y249" s="25"/>
      <c r="Z249" s="25"/>
    </row>
    <row r="250" ht="15.0" hidden="1" customHeight="1">
      <c r="A250" s="156">
        <v>24923.0</v>
      </c>
      <c r="B250" s="123"/>
      <c r="C250" s="123"/>
      <c r="D250" s="124"/>
      <c r="E250" s="126"/>
      <c r="F250" s="125"/>
      <c r="G250" s="126"/>
      <c r="H250" s="125"/>
      <c r="I250" s="124"/>
      <c r="J250" s="126"/>
      <c r="K250" s="125"/>
      <c r="L250" s="125"/>
      <c r="M250" s="161">
        <f t="shared" si="1"/>
        <v>0</v>
      </c>
      <c r="N250" s="25"/>
      <c r="O250" s="25"/>
      <c r="P250" s="25"/>
      <c r="Q250" s="25"/>
      <c r="R250" s="25"/>
      <c r="S250" s="25"/>
      <c r="T250" s="25"/>
      <c r="U250" s="25"/>
      <c r="V250" s="25"/>
      <c r="W250" s="25"/>
      <c r="X250" s="25"/>
      <c r="Y250" s="25"/>
      <c r="Z250" s="25"/>
    </row>
    <row r="251" ht="15.0" hidden="1" customHeight="1">
      <c r="A251" s="163">
        <v>25023.0</v>
      </c>
      <c r="B251" s="130"/>
      <c r="C251" s="130"/>
      <c r="D251" s="131"/>
      <c r="E251" s="132"/>
      <c r="F251" s="133"/>
      <c r="G251" s="132"/>
      <c r="H251" s="167"/>
      <c r="I251" s="131"/>
      <c r="J251" s="132"/>
      <c r="K251" s="133"/>
      <c r="L251" s="133"/>
      <c r="M251" s="168">
        <f t="shared" si="1"/>
        <v>0</v>
      </c>
      <c r="N251" s="25"/>
      <c r="O251" s="25"/>
      <c r="P251" s="25"/>
      <c r="Q251" s="25"/>
      <c r="R251" s="25"/>
      <c r="S251" s="25"/>
      <c r="T251" s="25"/>
      <c r="U251" s="25"/>
      <c r="V251" s="25"/>
      <c r="W251" s="25"/>
      <c r="X251" s="25"/>
      <c r="Y251" s="25"/>
      <c r="Z251" s="25"/>
    </row>
    <row r="252" ht="15.0" hidden="1" customHeight="1">
      <c r="A252" s="156">
        <v>25123.0</v>
      </c>
      <c r="B252" s="123"/>
      <c r="C252" s="123"/>
      <c r="D252" s="124"/>
      <c r="E252" s="126"/>
      <c r="F252" s="125"/>
      <c r="G252" s="126"/>
      <c r="H252" s="125"/>
      <c r="I252" s="124"/>
      <c r="J252" s="126"/>
      <c r="K252" s="125"/>
      <c r="L252" s="125"/>
      <c r="M252" s="161">
        <f t="shared" si="1"/>
        <v>0</v>
      </c>
      <c r="N252" s="25"/>
      <c r="O252" s="25"/>
      <c r="P252" s="25"/>
      <c r="Q252" s="25"/>
      <c r="R252" s="25"/>
      <c r="S252" s="25"/>
      <c r="T252" s="25"/>
      <c r="U252" s="25"/>
      <c r="V252" s="25"/>
      <c r="W252" s="25"/>
      <c r="X252" s="25"/>
      <c r="Y252" s="25"/>
      <c r="Z252" s="25"/>
    </row>
    <row r="253" ht="15.0" hidden="1" customHeight="1">
      <c r="A253" s="163">
        <v>25223.0</v>
      </c>
      <c r="B253" s="130"/>
      <c r="C253" s="130"/>
      <c r="D253" s="131"/>
      <c r="E253" s="132"/>
      <c r="F253" s="133"/>
      <c r="G253" s="132"/>
      <c r="H253" s="167"/>
      <c r="I253" s="131"/>
      <c r="J253" s="132"/>
      <c r="K253" s="133"/>
      <c r="L253" s="133"/>
      <c r="M253" s="168">
        <f t="shared" si="1"/>
        <v>0</v>
      </c>
      <c r="N253" s="25"/>
      <c r="O253" s="25"/>
      <c r="P253" s="25"/>
      <c r="Q253" s="25"/>
      <c r="R253" s="25"/>
      <c r="S253" s="25"/>
      <c r="T253" s="25"/>
      <c r="U253" s="25"/>
      <c r="V253" s="25"/>
      <c r="W253" s="25"/>
      <c r="X253" s="25"/>
      <c r="Y253" s="25"/>
      <c r="Z253" s="25"/>
    </row>
    <row r="254" ht="12.75" hidden="1" customHeight="1">
      <c r="A254" s="156">
        <v>25323.0</v>
      </c>
      <c r="B254" s="123"/>
      <c r="C254" s="123"/>
      <c r="D254" s="124"/>
      <c r="E254" s="126"/>
      <c r="F254" s="125"/>
      <c r="G254" s="126"/>
      <c r="H254" s="125"/>
      <c r="I254" s="124"/>
      <c r="J254" s="126"/>
      <c r="K254" s="125"/>
      <c r="L254" s="125"/>
      <c r="M254" s="161">
        <f t="shared" si="1"/>
        <v>0</v>
      </c>
      <c r="N254" s="25"/>
      <c r="O254" s="25"/>
      <c r="P254" s="25"/>
      <c r="Q254" s="25"/>
      <c r="R254" s="25"/>
      <c r="S254" s="25"/>
      <c r="T254" s="25"/>
      <c r="U254" s="25"/>
      <c r="V254" s="25"/>
      <c r="W254" s="25"/>
      <c r="X254" s="25"/>
      <c r="Y254" s="25"/>
      <c r="Z254" s="25"/>
    </row>
    <row r="255" ht="15.0" hidden="1" customHeight="1">
      <c r="A255" s="163">
        <v>25423.0</v>
      </c>
      <c r="B255" s="130"/>
      <c r="C255" s="130"/>
      <c r="D255" s="131"/>
      <c r="E255" s="132"/>
      <c r="F255" s="133"/>
      <c r="G255" s="132"/>
      <c r="H255" s="167"/>
      <c r="I255" s="131"/>
      <c r="J255" s="132"/>
      <c r="K255" s="133"/>
      <c r="L255" s="133"/>
      <c r="M255" s="168">
        <f t="shared" si="1"/>
        <v>0</v>
      </c>
      <c r="N255" s="25"/>
      <c r="O255" s="25"/>
      <c r="P255" s="25"/>
      <c r="Q255" s="25"/>
      <c r="R255" s="25"/>
      <c r="S255" s="25"/>
      <c r="T255" s="25"/>
      <c r="U255" s="25"/>
      <c r="V255" s="25"/>
      <c r="W255" s="25"/>
      <c r="X255" s="25"/>
      <c r="Y255" s="25"/>
      <c r="Z255" s="25"/>
    </row>
    <row r="256" ht="15.0" hidden="1" customHeight="1">
      <c r="A256" s="156">
        <v>25523.0</v>
      </c>
      <c r="B256" s="123"/>
      <c r="C256" s="123"/>
      <c r="D256" s="124"/>
      <c r="E256" s="126"/>
      <c r="F256" s="125"/>
      <c r="G256" s="126"/>
      <c r="H256" s="125"/>
      <c r="I256" s="124"/>
      <c r="J256" s="126"/>
      <c r="K256" s="125"/>
      <c r="L256" s="125"/>
      <c r="M256" s="161">
        <f t="shared" si="1"/>
        <v>0</v>
      </c>
      <c r="N256" s="25"/>
      <c r="O256" s="25"/>
      <c r="P256" s="25"/>
      <c r="Q256" s="25"/>
      <c r="R256" s="25"/>
      <c r="S256" s="25"/>
      <c r="T256" s="25"/>
      <c r="U256" s="25"/>
      <c r="V256" s="25"/>
      <c r="W256" s="25"/>
      <c r="X256" s="25"/>
      <c r="Y256" s="25"/>
      <c r="Z256" s="25"/>
    </row>
    <row r="257" ht="15.0" hidden="1" customHeight="1">
      <c r="A257" s="163">
        <v>25623.0</v>
      </c>
      <c r="B257" s="130"/>
      <c r="C257" s="130"/>
      <c r="D257" s="131"/>
      <c r="E257" s="132"/>
      <c r="F257" s="133"/>
      <c r="G257" s="132"/>
      <c r="H257" s="167"/>
      <c r="I257" s="131"/>
      <c r="J257" s="132"/>
      <c r="K257" s="133"/>
      <c r="L257" s="133"/>
      <c r="M257" s="168">
        <f t="shared" si="1"/>
        <v>0</v>
      </c>
      <c r="N257" s="25"/>
      <c r="O257" s="25"/>
      <c r="P257" s="25"/>
      <c r="Q257" s="25"/>
      <c r="R257" s="25"/>
      <c r="S257" s="25"/>
      <c r="T257" s="25"/>
      <c r="U257" s="25"/>
      <c r="V257" s="25"/>
      <c r="W257" s="25"/>
      <c r="X257" s="25"/>
      <c r="Y257" s="25"/>
      <c r="Z257" s="25"/>
    </row>
    <row r="258" ht="15.0" hidden="1" customHeight="1">
      <c r="A258" s="156">
        <v>25723.0</v>
      </c>
      <c r="B258" s="123"/>
      <c r="C258" s="123"/>
      <c r="D258" s="124"/>
      <c r="E258" s="126"/>
      <c r="F258" s="125"/>
      <c r="G258" s="126"/>
      <c r="H258" s="125"/>
      <c r="I258" s="124"/>
      <c r="J258" s="126"/>
      <c r="K258" s="125"/>
      <c r="L258" s="125"/>
      <c r="M258" s="161">
        <f t="shared" si="1"/>
        <v>0</v>
      </c>
      <c r="N258" s="25"/>
      <c r="O258" s="25"/>
      <c r="P258" s="25"/>
      <c r="Q258" s="25"/>
      <c r="R258" s="25"/>
      <c r="S258" s="25"/>
      <c r="T258" s="25"/>
      <c r="U258" s="25"/>
      <c r="V258" s="25"/>
      <c r="W258" s="25"/>
      <c r="X258" s="25"/>
      <c r="Y258" s="25"/>
      <c r="Z258" s="25"/>
    </row>
    <row r="259" ht="15.0" hidden="1" customHeight="1">
      <c r="A259" s="163">
        <v>25823.0</v>
      </c>
      <c r="B259" s="130"/>
      <c r="C259" s="130"/>
      <c r="D259" s="131"/>
      <c r="E259" s="132"/>
      <c r="F259" s="133"/>
      <c r="G259" s="132"/>
      <c r="H259" s="167"/>
      <c r="I259" s="131"/>
      <c r="J259" s="132"/>
      <c r="K259" s="133"/>
      <c r="L259" s="133"/>
      <c r="M259" s="168">
        <f t="shared" si="1"/>
        <v>0</v>
      </c>
      <c r="N259" s="25"/>
      <c r="O259" s="25"/>
      <c r="P259" s="25"/>
      <c r="Q259" s="25"/>
      <c r="R259" s="25"/>
      <c r="S259" s="25"/>
      <c r="T259" s="25"/>
      <c r="U259" s="25"/>
      <c r="V259" s="25"/>
      <c r="W259" s="25"/>
      <c r="X259" s="25"/>
      <c r="Y259" s="25"/>
      <c r="Z259" s="25"/>
    </row>
    <row r="260" ht="15.0" hidden="1" customHeight="1">
      <c r="A260" s="156">
        <v>25923.0</v>
      </c>
      <c r="B260" s="123"/>
      <c r="C260" s="123"/>
      <c r="D260" s="124"/>
      <c r="E260" s="126"/>
      <c r="F260" s="125"/>
      <c r="G260" s="126"/>
      <c r="H260" s="125"/>
      <c r="I260" s="124"/>
      <c r="J260" s="126"/>
      <c r="K260" s="125"/>
      <c r="L260" s="125"/>
      <c r="M260" s="161">
        <f t="shared" si="1"/>
        <v>0</v>
      </c>
      <c r="N260" s="25"/>
      <c r="O260" s="25"/>
      <c r="P260" s="25"/>
      <c r="Q260" s="25"/>
      <c r="R260" s="25"/>
      <c r="S260" s="25"/>
      <c r="T260" s="25"/>
      <c r="U260" s="25"/>
      <c r="V260" s="25"/>
      <c r="W260" s="25"/>
      <c r="X260" s="25"/>
      <c r="Y260" s="25"/>
      <c r="Z260" s="25"/>
    </row>
    <row r="261" ht="15.0" hidden="1" customHeight="1">
      <c r="A261" s="163">
        <v>26023.0</v>
      </c>
      <c r="B261" s="130"/>
      <c r="C261" s="130"/>
      <c r="D261" s="131"/>
      <c r="E261" s="132"/>
      <c r="F261" s="133"/>
      <c r="G261" s="132"/>
      <c r="H261" s="167"/>
      <c r="I261" s="131"/>
      <c r="J261" s="132"/>
      <c r="K261" s="133"/>
      <c r="L261" s="133"/>
      <c r="M261" s="168">
        <f t="shared" si="1"/>
        <v>0</v>
      </c>
      <c r="N261" s="25"/>
      <c r="O261" s="25"/>
      <c r="P261" s="25"/>
      <c r="Q261" s="25"/>
      <c r="R261" s="25"/>
      <c r="S261" s="25"/>
      <c r="T261" s="25"/>
      <c r="U261" s="25"/>
      <c r="V261" s="25"/>
      <c r="W261" s="25"/>
      <c r="X261" s="25"/>
      <c r="Y261" s="25"/>
      <c r="Z261" s="25"/>
    </row>
    <row r="262" ht="15.0" hidden="1" customHeight="1">
      <c r="A262" s="156">
        <v>26123.0</v>
      </c>
      <c r="B262" s="123"/>
      <c r="C262" s="123"/>
      <c r="D262" s="124"/>
      <c r="E262" s="126"/>
      <c r="F262" s="125"/>
      <c r="G262" s="126"/>
      <c r="H262" s="125"/>
      <c r="I262" s="124"/>
      <c r="J262" s="126"/>
      <c r="K262" s="125"/>
      <c r="L262" s="125"/>
      <c r="M262" s="161">
        <f t="shared" si="1"/>
        <v>0</v>
      </c>
      <c r="N262" s="25"/>
      <c r="O262" s="25"/>
      <c r="P262" s="25"/>
      <c r="Q262" s="25"/>
      <c r="R262" s="25"/>
      <c r="S262" s="25"/>
      <c r="T262" s="25"/>
      <c r="U262" s="25"/>
      <c r="V262" s="25"/>
      <c r="W262" s="25"/>
      <c r="X262" s="25"/>
      <c r="Y262" s="25"/>
      <c r="Z262" s="25"/>
    </row>
    <row r="263" ht="15.0" hidden="1" customHeight="1">
      <c r="A263" s="163">
        <v>26223.0</v>
      </c>
      <c r="B263" s="130"/>
      <c r="C263" s="130"/>
      <c r="D263" s="131"/>
      <c r="E263" s="132"/>
      <c r="F263" s="133"/>
      <c r="G263" s="132"/>
      <c r="H263" s="167"/>
      <c r="I263" s="131"/>
      <c r="J263" s="132"/>
      <c r="K263" s="133"/>
      <c r="L263" s="133"/>
      <c r="M263" s="168">
        <f t="shared" si="1"/>
        <v>0</v>
      </c>
      <c r="N263" s="25"/>
      <c r="O263" s="25"/>
      <c r="P263" s="25"/>
      <c r="Q263" s="25"/>
      <c r="R263" s="25"/>
      <c r="S263" s="25"/>
      <c r="T263" s="25"/>
      <c r="U263" s="25"/>
      <c r="V263" s="25"/>
      <c r="W263" s="25"/>
      <c r="X263" s="25"/>
      <c r="Y263" s="25"/>
      <c r="Z263" s="25"/>
    </row>
    <row r="264" ht="15.0" hidden="1" customHeight="1">
      <c r="A264" s="156">
        <v>26323.0</v>
      </c>
      <c r="B264" s="123"/>
      <c r="C264" s="123"/>
      <c r="D264" s="124"/>
      <c r="E264" s="126"/>
      <c r="F264" s="125"/>
      <c r="G264" s="126"/>
      <c r="H264" s="125"/>
      <c r="I264" s="124"/>
      <c r="J264" s="126"/>
      <c r="K264" s="125"/>
      <c r="L264" s="125"/>
      <c r="M264" s="161">
        <f t="shared" si="1"/>
        <v>0</v>
      </c>
      <c r="N264" s="25"/>
      <c r="O264" s="25"/>
      <c r="P264" s="25"/>
      <c r="Q264" s="25"/>
      <c r="R264" s="25"/>
      <c r="S264" s="25"/>
      <c r="T264" s="25"/>
      <c r="U264" s="25"/>
      <c r="V264" s="25"/>
      <c r="W264" s="25"/>
      <c r="X264" s="25"/>
      <c r="Y264" s="25"/>
      <c r="Z264" s="25"/>
    </row>
    <row r="265" ht="15.0" hidden="1" customHeight="1">
      <c r="A265" s="163">
        <v>26423.0</v>
      </c>
      <c r="B265" s="130"/>
      <c r="C265" s="130"/>
      <c r="D265" s="131"/>
      <c r="E265" s="132"/>
      <c r="F265" s="133"/>
      <c r="G265" s="132"/>
      <c r="H265" s="167"/>
      <c r="I265" s="131"/>
      <c r="J265" s="132"/>
      <c r="K265" s="133"/>
      <c r="L265" s="133"/>
      <c r="M265" s="168">
        <f t="shared" si="1"/>
        <v>0</v>
      </c>
      <c r="N265" s="25"/>
      <c r="O265" s="25"/>
      <c r="P265" s="25"/>
      <c r="Q265" s="25"/>
      <c r="R265" s="25"/>
      <c r="S265" s="25"/>
      <c r="T265" s="25"/>
      <c r="U265" s="25"/>
      <c r="V265" s="25"/>
      <c r="W265" s="25"/>
      <c r="X265" s="25"/>
      <c r="Y265" s="25"/>
      <c r="Z265" s="25"/>
    </row>
    <row r="266" ht="15.0" hidden="1" customHeight="1">
      <c r="A266" s="156">
        <v>26523.0</v>
      </c>
      <c r="B266" s="123"/>
      <c r="C266" s="123"/>
      <c r="D266" s="124"/>
      <c r="E266" s="126"/>
      <c r="F266" s="125"/>
      <c r="G266" s="126"/>
      <c r="H266" s="125"/>
      <c r="I266" s="124"/>
      <c r="J266" s="126"/>
      <c r="K266" s="125"/>
      <c r="L266" s="125"/>
      <c r="M266" s="161">
        <f t="shared" si="1"/>
        <v>0</v>
      </c>
      <c r="N266" s="25"/>
      <c r="O266" s="25"/>
      <c r="P266" s="25"/>
      <c r="Q266" s="25"/>
      <c r="R266" s="25"/>
      <c r="S266" s="25"/>
      <c r="T266" s="25"/>
      <c r="U266" s="25"/>
      <c r="V266" s="25"/>
      <c r="W266" s="25"/>
      <c r="X266" s="25"/>
      <c r="Y266" s="25"/>
      <c r="Z266" s="25"/>
    </row>
    <row r="267" ht="15.0" hidden="1" customHeight="1">
      <c r="A267" s="163">
        <v>26623.0</v>
      </c>
      <c r="B267" s="130"/>
      <c r="C267" s="130"/>
      <c r="D267" s="131"/>
      <c r="E267" s="132"/>
      <c r="F267" s="133"/>
      <c r="G267" s="132"/>
      <c r="H267" s="167"/>
      <c r="I267" s="131"/>
      <c r="J267" s="132"/>
      <c r="K267" s="133"/>
      <c r="L267" s="133"/>
      <c r="M267" s="168">
        <f t="shared" si="1"/>
        <v>0</v>
      </c>
      <c r="N267" s="25"/>
      <c r="O267" s="25"/>
      <c r="P267" s="25"/>
      <c r="Q267" s="25"/>
      <c r="R267" s="25"/>
      <c r="S267" s="25"/>
      <c r="T267" s="25"/>
      <c r="U267" s="25"/>
      <c r="V267" s="25"/>
      <c r="W267" s="25"/>
      <c r="X267" s="25"/>
      <c r="Y267" s="25"/>
      <c r="Z267" s="25"/>
    </row>
    <row r="268" ht="15.0" hidden="1" customHeight="1">
      <c r="A268" s="156">
        <v>26723.0</v>
      </c>
      <c r="B268" s="123"/>
      <c r="C268" s="123"/>
      <c r="D268" s="124"/>
      <c r="E268" s="126"/>
      <c r="F268" s="125"/>
      <c r="G268" s="126"/>
      <c r="H268" s="125"/>
      <c r="I268" s="124"/>
      <c r="J268" s="126"/>
      <c r="K268" s="125"/>
      <c r="L268" s="125"/>
      <c r="M268" s="161">
        <f t="shared" si="1"/>
        <v>0</v>
      </c>
      <c r="N268" s="25"/>
      <c r="O268" s="25"/>
      <c r="P268" s="25"/>
      <c r="Q268" s="25"/>
      <c r="R268" s="25"/>
      <c r="S268" s="25"/>
      <c r="T268" s="25"/>
      <c r="U268" s="25"/>
      <c r="V268" s="25"/>
      <c r="W268" s="25"/>
      <c r="X268" s="25"/>
      <c r="Y268" s="25"/>
      <c r="Z268" s="25"/>
    </row>
    <row r="269" ht="15.0" hidden="1" customHeight="1">
      <c r="A269" s="163">
        <v>26823.0</v>
      </c>
      <c r="B269" s="130"/>
      <c r="C269" s="130"/>
      <c r="D269" s="131"/>
      <c r="E269" s="132"/>
      <c r="F269" s="133"/>
      <c r="G269" s="132"/>
      <c r="H269" s="167"/>
      <c r="I269" s="131"/>
      <c r="J269" s="132"/>
      <c r="K269" s="133"/>
      <c r="L269" s="133"/>
      <c r="M269" s="168">
        <f t="shared" si="1"/>
        <v>0</v>
      </c>
      <c r="N269" s="25"/>
      <c r="O269" s="25"/>
      <c r="P269" s="25"/>
      <c r="Q269" s="25"/>
      <c r="R269" s="25"/>
      <c r="S269" s="25"/>
      <c r="T269" s="25"/>
      <c r="U269" s="25"/>
      <c r="V269" s="25"/>
      <c r="W269" s="25"/>
      <c r="X269" s="25"/>
      <c r="Y269" s="25"/>
      <c r="Z269" s="25"/>
    </row>
    <row r="270" ht="15.0" hidden="1" customHeight="1">
      <c r="A270" s="156">
        <v>26923.0</v>
      </c>
      <c r="B270" s="123"/>
      <c r="C270" s="123"/>
      <c r="D270" s="124"/>
      <c r="E270" s="126"/>
      <c r="F270" s="125"/>
      <c r="G270" s="126"/>
      <c r="H270" s="125"/>
      <c r="I270" s="124"/>
      <c r="J270" s="126"/>
      <c r="K270" s="125"/>
      <c r="L270" s="125"/>
      <c r="M270" s="161">
        <f t="shared" si="1"/>
        <v>0</v>
      </c>
      <c r="N270" s="25"/>
      <c r="O270" s="25"/>
      <c r="P270" s="25"/>
      <c r="Q270" s="25"/>
      <c r="R270" s="25"/>
      <c r="S270" s="25"/>
      <c r="T270" s="25"/>
      <c r="U270" s="25"/>
      <c r="V270" s="25"/>
      <c r="W270" s="25"/>
      <c r="X270" s="25"/>
      <c r="Y270" s="25"/>
      <c r="Z270" s="25"/>
    </row>
    <row r="271" ht="15.0" hidden="1" customHeight="1">
      <c r="A271" s="163">
        <v>27023.0</v>
      </c>
      <c r="B271" s="130"/>
      <c r="C271" s="130"/>
      <c r="D271" s="131"/>
      <c r="E271" s="132"/>
      <c r="F271" s="133"/>
      <c r="G271" s="132"/>
      <c r="H271" s="167"/>
      <c r="I271" s="131"/>
      <c r="J271" s="132"/>
      <c r="K271" s="133"/>
      <c r="L271" s="133"/>
      <c r="M271" s="168">
        <f t="shared" si="1"/>
        <v>0</v>
      </c>
      <c r="N271" s="25"/>
      <c r="O271" s="25"/>
      <c r="P271" s="25"/>
      <c r="Q271" s="25"/>
      <c r="R271" s="25"/>
      <c r="S271" s="25"/>
      <c r="T271" s="25"/>
      <c r="U271" s="25"/>
      <c r="V271" s="25"/>
      <c r="W271" s="25"/>
      <c r="X271" s="25"/>
      <c r="Y271" s="25"/>
      <c r="Z271" s="25"/>
    </row>
    <row r="272" ht="15.0" hidden="1" customHeight="1">
      <c r="A272" s="156">
        <v>27123.0</v>
      </c>
      <c r="B272" s="123"/>
      <c r="C272" s="123"/>
      <c r="D272" s="124"/>
      <c r="E272" s="126"/>
      <c r="F272" s="125"/>
      <c r="G272" s="126"/>
      <c r="H272" s="125"/>
      <c r="I272" s="124"/>
      <c r="J272" s="126"/>
      <c r="K272" s="125"/>
      <c r="L272" s="125"/>
      <c r="M272" s="161">
        <f t="shared" si="1"/>
        <v>0</v>
      </c>
      <c r="N272" s="25"/>
      <c r="O272" s="25"/>
      <c r="P272" s="25"/>
      <c r="Q272" s="25"/>
      <c r="R272" s="25"/>
      <c r="S272" s="25"/>
      <c r="T272" s="25"/>
      <c r="U272" s="25"/>
      <c r="V272" s="25"/>
      <c r="W272" s="25"/>
      <c r="X272" s="25"/>
      <c r="Y272" s="25"/>
      <c r="Z272" s="25"/>
    </row>
    <row r="273" ht="15.0" hidden="1" customHeight="1">
      <c r="A273" s="163">
        <v>27223.0</v>
      </c>
      <c r="B273" s="130"/>
      <c r="C273" s="130"/>
      <c r="D273" s="131"/>
      <c r="E273" s="132"/>
      <c r="F273" s="133"/>
      <c r="G273" s="132"/>
      <c r="H273" s="167"/>
      <c r="I273" s="131"/>
      <c r="J273" s="132"/>
      <c r="K273" s="133"/>
      <c r="L273" s="133"/>
      <c r="M273" s="168">
        <f t="shared" si="1"/>
        <v>0</v>
      </c>
      <c r="N273" s="25"/>
      <c r="O273" s="25"/>
      <c r="P273" s="25"/>
      <c r="Q273" s="25"/>
      <c r="R273" s="25"/>
      <c r="S273" s="25"/>
      <c r="T273" s="25"/>
      <c r="U273" s="25"/>
      <c r="V273" s="25"/>
      <c r="W273" s="25"/>
      <c r="X273" s="25"/>
      <c r="Y273" s="25"/>
      <c r="Z273" s="25"/>
    </row>
    <row r="274" ht="15.0" hidden="1" customHeight="1">
      <c r="A274" s="156">
        <v>27323.0</v>
      </c>
      <c r="B274" s="123"/>
      <c r="C274" s="123"/>
      <c r="D274" s="124"/>
      <c r="E274" s="126"/>
      <c r="F274" s="125"/>
      <c r="G274" s="126"/>
      <c r="H274" s="125"/>
      <c r="I274" s="124"/>
      <c r="J274" s="126"/>
      <c r="K274" s="125"/>
      <c r="L274" s="125"/>
      <c r="M274" s="161">
        <f t="shared" si="1"/>
        <v>0</v>
      </c>
      <c r="N274" s="25"/>
      <c r="O274" s="25"/>
      <c r="P274" s="25"/>
      <c r="Q274" s="25"/>
      <c r="R274" s="25"/>
      <c r="S274" s="25"/>
      <c r="T274" s="25"/>
      <c r="U274" s="25"/>
      <c r="V274" s="25"/>
      <c r="W274" s="25"/>
      <c r="X274" s="25"/>
      <c r="Y274" s="25"/>
      <c r="Z274" s="25"/>
    </row>
    <row r="275" ht="15.0" hidden="1" customHeight="1">
      <c r="A275" s="163">
        <v>27423.0</v>
      </c>
      <c r="B275" s="130"/>
      <c r="C275" s="130"/>
      <c r="D275" s="131"/>
      <c r="E275" s="132"/>
      <c r="F275" s="133"/>
      <c r="G275" s="132"/>
      <c r="H275" s="167"/>
      <c r="I275" s="131"/>
      <c r="J275" s="132"/>
      <c r="K275" s="133"/>
      <c r="L275" s="133"/>
      <c r="M275" s="168">
        <f t="shared" si="1"/>
        <v>0</v>
      </c>
      <c r="N275" s="25"/>
      <c r="O275" s="25"/>
      <c r="P275" s="25"/>
      <c r="Q275" s="25"/>
      <c r="R275" s="25"/>
      <c r="S275" s="25"/>
      <c r="T275" s="25"/>
      <c r="U275" s="25"/>
      <c r="V275" s="25"/>
      <c r="W275" s="25"/>
      <c r="X275" s="25"/>
      <c r="Y275" s="25"/>
      <c r="Z275" s="25"/>
    </row>
    <row r="276" ht="15.0" hidden="1" customHeight="1">
      <c r="A276" s="156">
        <v>27523.0</v>
      </c>
      <c r="B276" s="123"/>
      <c r="C276" s="123"/>
      <c r="D276" s="124"/>
      <c r="E276" s="126"/>
      <c r="F276" s="125"/>
      <c r="G276" s="126"/>
      <c r="H276" s="125"/>
      <c r="I276" s="124"/>
      <c r="J276" s="126"/>
      <c r="K276" s="125"/>
      <c r="L276" s="125"/>
      <c r="M276" s="161">
        <f t="shared" si="1"/>
        <v>0</v>
      </c>
      <c r="N276" s="25"/>
      <c r="O276" s="25"/>
      <c r="P276" s="25"/>
      <c r="Q276" s="25"/>
      <c r="R276" s="25"/>
      <c r="S276" s="25"/>
      <c r="T276" s="25"/>
      <c r="U276" s="25"/>
      <c r="V276" s="25"/>
      <c r="W276" s="25"/>
      <c r="X276" s="25"/>
      <c r="Y276" s="25"/>
      <c r="Z276" s="25"/>
    </row>
    <row r="277" hidden="1">
      <c r="A277" s="163">
        <v>27623.0</v>
      </c>
      <c r="B277" s="130"/>
      <c r="C277" s="130"/>
      <c r="D277" s="131"/>
      <c r="E277" s="132"/>
      <c r="F277" s="133"/>
      <c r="G277" s="132"/>
      <c r="H277" s="167"/>
      <c r="I277" s="131"/>
      <c r="J277" s="132"/>
      <c r="K277" s="133"/>
      <c r="L277" s="133"/>
      <c r="M277" s="168">
        <f t="shared" si="1"/>
        <v>0</v>
      </c>
      <c r="N277" s="25"/>
      <c r="O277" s="25"/>
      <c r="P277" s="25"/>
      <c r="Q277" s="25"/>
      <c r="R277" s="25"/>
      <c r="S277" s="25"/>
      <c r="T277" s="25"/>
      <c r="U277" s="25"/>
      <c r="V277" s="25"/>
      <c r="W277" s="25"/>
      <c r="X277" s="25"/>
      <c r="Y277" s="25"/>
      <c r="Z277" s="25"/>
    </row>
    <row r="278" hidden="1">
      <c r="A278" s="156">
        <v>27723.0</v>
      </c>
      <c r="B278" s="123"/>
      <c r="C278" s="123"/>
      <c r="D278" s="124"/>
      <c r="E278" s="126"/>
      <c r="F278" s="125"/>
      <c r="G278" s="126"/>
      <c r="H278" s="125"/>
      <c r="I278" s="124"/>
      <c r="J278" s="126"/>
      <c r="K278" s="125"/>
      <c r="L278" s="125"/>
      <c r="M278" s="161">
        <f t="shared" si="1"/>
        <v>0</v>
      </c>
      <c r="N278" s="25"/>
      <c r="O278" s="25"/>
      <c r="P278" s="25"/>
      <c r="Q278" s="25"/>
      <c r="R278" s="25"/>
      <c r="S278" s="25"/>
      <c r="T278" s="25"/>
      <c r="U278" s="25"/>
      <c r="V278" s="25"/>
      <c r="W278" s="25"/>
      <c r="X278" s="25"/>
      <c r="Y278" s="25"/>
      <c r="Z278" s="25"/>
    </row>
    <row r="279" ht="15.0" hidden="1" customHeight="1">
      <c r="A279" s="163">
        <v>27823.0</v>
      </c>
      <c r="B279" s="130"/>
      <c r="C279" s="130"/>
      <c r="D279" s="131"/>
      <c r="E279" s="132"/>
      <c r="F279" s="133"/>
      <c r="G279" s="132"/>
      <c r="H279" s="167"/>
      <c r="I279" s="131"/>
      <c r="J279" s="132"/>
      <c r="K279" s="133"/>
      <c r="L279" s="133"/>
      <c r="M279" s="168">
        <f t="shared" si="1"/>
        <v>0</v>
      </c>
      <c r="N279" s="25"/>
      <c r="O279" s="25"/>
      <c r="P279" s="25"/>
      <c r="Q279" s="25"/>
      <c r="R279" s="25"/>
      <c r="S279" s="25"/>
      <c r="T279" s="25"/>
      <c r="U279" s="25"/>
      <c r="V279" s="25"/>
      <c r="W279" s="25"/>
      <c r="X279" s="25"/>
      <c r="Y279" s="25"/>
      <c r="Z279" s="25"/>
    </row>
    <row r="280" ht="15.0" hidden="1" customHeight="1">
      <c r="A280" s="156">
        <v>27923.0</v>
      </c>
      <c r="B280" s="123"/>
      <c r="C280" s="123"/>
      <c r="D280" s="124"/>
      <c r="E280" s="126"/>
      <c r="F280" s="125"/>
      <c r="G280" s="126"/>
      <c r="H280" s="125"/>
      <c r="I280" s="124"/>
      <c r="J280" s="126"/>
      <c r="K280" s="125"/>
      <c r="L280" s="125"/>
      <c r="M280" s="161">
        <f t="shared" si="1"/>
        <v>0</v>
      </c>
      <c r="N280" s="25"/>
      <c r="O280" s="25"/>
      <c r="P280" s="25"/>
      <c r="Q280" s="25"/>
      <c r="R280" s="25"/>
      <c r="S280" s="25"/>
      <c r="T280" s="25"/>
      <c r="U280" s="25"/>
      <c r="V280" s="25"/>
      <c r="W280" s="25"/>
      <c r="X280" s="25"/>
      <c r="Y280" s="25"/>
      <c r="Z280" s="25"/>
    </row>
    <row r="281" hidden="1">
      <c r="A281" s="163">
        <v>28023.0</v>
      </c>
      <c r="B281" s="130"/>
      <c r="C281" s="130"/>
      <c r="D281" s="131"/>
      <c r="E281" s="132"/>
      <c r="F281" s="133"/>
      <c r="G281" s="132"/>
      <c r="H281" s="167"/>
      <c r="I281" s="131"/>
      <c r="J281" s="132"/>
      <c r="K281" s="133"/>
      <c r="L281" s="133"/>
      <c r="M281" s="168">
        <f t="shared" si="1"/>
        <v>0</v>
      </c>
      <c r="N281" s="25"/>
      <c r="O281" s="25"/>
      <c r="P281" s="25"/>
      <c r="Q281" s="25"/>
      <c r="R281" s="25"/>
      <c r="S281" s="25"/>
      <c r="T281" s="25"/>
      <c r="U281" s="25"/>
      <c r="V281" s="25"/>
      <c r="W281" s="25"/>
      <c r="X281" s="25"/>
      <c r="Y281" s="25"/>
      <c r="Z281" s="25"/>
    </row>
    <row r="282" hidden="1">
      <c r="A282" s="156">
        <v>28123.0</v>
      </c>
      <c r="B282" s="123"/>
      <c r="C282" s="123"/>
      <c r="D282" s="124"/>
      <c r="E282" s="126"/>
      <c r="F282" s="125"/>
      <c r="G282" s="126"/>
      <c r="H282" s="125"/>
      <c r="I282" s="124"/>
      <c r="J282" s="126"/>
      <c r="K282" s="125"/>
      <c r="L282" s="125"/>
      <c r="M282" s="161">
        <f t="shared" si="1"/>
        <v>0</v>
      </c>
      <c r="N282" s="25"/>
      <c r="O282" s="25"/>
      <c r="P282" s="25"/>
      <c r="Q282" s="25"/>
      <c r="R282" s="25"/>
      <c r="S282" s="25"/>
      <c r="T282" s="25"/>
      <c r="U282" s="25"/>
      <c r="V282" s="25"/>
      <c r="W282" s="25"/>
      <c r="X282" s="25"/>
      <c r="Y282" s="25"/>
      <c r="Z282" s="25"/>
    </row>
    <row r="283" ht="18.0" hidden="1" customHeight="1">
      <c r="A283" s="163">
        <v>28223.0</v>
      </c>
      <c r="B283" s="130"/>
      <c r="C283" s="130"/>
      <c r="D283" s="131"/>
      <c r="E283" s="132"/>
      <c r="F283" s="133"/>
      <c r="G283" s="132"/>
      <c r="H283" s="167"/>
      <c r="I283" s="131"/>
      <c r="J283" s="132"/>
      <c r="K283" s="133"/>
      <c r="L283" s="133"/>
      <c r="M283" s="168">
        <f t="shared" si="1"/>
        <v>0</v>
      </c>
      <c r="N283" s="25"/>
      <c r="O283" s="25"/>
      <c r="P283" s="25"/>
      <c r="Q283" s="25"/>
      <c r="R283" s="25"/>
      <c r="S283" s="25"/>
      <c r="T283" s="25"/>
      <c r="U283" s="25"/>
      <c r="V283" s="25"/>
      <c r="W283" s="25"/>
      <c r="X283" s="25"/>
      <c r="Y283" s="25"/>
      <c r="Z283" s="25"/>
    </row>
    <row r="284" ht="15.0" hidden="1" customHeight="1">
      <c r="A284" s="156">
        <v>28323.0</v>
      </c>
      <c r="B284" s="123"/>
      <c r="C284" s="123"/>
      <c r="D284" s="124"/>
      <c r="E284" s="126"/>
      <c r="F284" s="125"/>
      <c r="G284" s="126"/>
      <c r="H284" s="125"/>
      <c r="I284" s="124"/>
      <c r="J284" s="126"/>
      <c r="K284" s="125"/>
      <c r="L284" s="125"/>
      <c r="M284" s="161">
        <f t="shared" si="1"/>
        <v>0</v>
      </c>
      <c r="N284" s="25"/>
      <c r="O284" s="25"/>
      <c r="P284" s="25"/>
      <c r="Q284" s="25"/>
      <c r="R284" s="25"/>
      <c r="S284" s="25"/>
      <c r="T284" s="25"/>
      <c r="U284" s="25"/>
      <c r="V284" s="25"/>
      <c r="W284" s="25"/>
      <c r="X284" s="25"/>
      <c r="Y284" s="25"/>
      <c r="Z284" s="25"/>
    </row>
    <row r="285" ht="15.0" hidden="1" customHeight="1">
      <c r="A285" s="163">
        <v>28423.0</v>
      </c>
      <c r="B285" s="130"/>
      <c r="C285" s="130"/>
      <c r="D285" s="131"/>
      <c r="E285" s="132"/>
      <c r="F285" s="133"/>
      <c r="G285" s="132"/>
      <c r="H285" s="167"/>
      <c r="I285" s="131"/>
      <c r="J285" s="132"/>
      <c r="K285" s="133"/>
      <c r="L285" s="133"/>
      <c r="M285" s="168">
        <f t="shared" si="1"/>
        <v>0</v>
      </c>
      <c r="N285" s="25"/>
      <c r="O285" s="25"/>
      <c r="P285" s="25"/>
      <c r="Q285" s="25"/>
      <c r="R285" s="25"/>
      <c r="S285" s="25"/>
      <c r="T285" s="25"/>
      <c r="U285" s="25"/>
      <c r="V285" s="25"/>
      <c r="W285" s="25"/>
      <c r="X285" s="25"/>
      <c r="Y285" s="25"/>
      <c r="Z285" s="25"/>
    </row>
    <row r="286" ht="15.0" hidden="1" customHeight="1">
      <c r="A286" s="156">
        <v>28523.0</v>
      </c>
      <c r="B286" s="123"/>
      <c r="C286" s="123"/>
      <c r="D286" s="124"/>
      <c r="E286" s="126"/>
      <c r="F286" s="125"/>
      <c r="G286" s="126"/>
      <c r="H286" s="125"/>
      <c r="I286" s="124"/>
      <c r="J286" s="126"/>
      <c r="K286" s="125"/>
      <c r="L286" s="125"/>
      <c r="M286" s="161">
        <f t="shared" si="1"/>
        <v>0</v>
      </c>
      <c r="N286" s="25"/>
      <c r="O286" s="25"/>
      <c r="P286" s="25"/>
      <c r="Q286" s="25"/>
      <c r="R286" s="25"/>
      <c r="S286" s="25"/>
      <c r="T286" s="25"/>
      <c r="U286" s="25"/>
      <c r="V286" s="25"/>
      <c r="W286" s="25"/>
      <c r="X286" s="25"/>
      <c r="Y286" s="25"/>
      <c r="Z286" s="25"/>
    </row>
    <row r="287" ht="15.0" hidden="1" customHeight="1">
      <c r="A287" s="163">
        <v>28623.0</v>
      </c>
      <c r="B287" s="130"/>
      <c r="C287" s="130"/>
      <c r="D287" s="131"/>
      <c r="E287" s="132"/>
      <c r="F287" s="133"/>
      <c r="G287" s="132"/>
      <c r="H287" s="167"/>
      <c r="I287" s="131"/>
      <c r="J287" s="132"/>
      <c r="K287" s="133"/>
      <c r="L287" s="133"/>
      <c r="M287" s="168">
        <f t="shared" si="1"/>
        <v>0</v>
      </c>
      <c r="N287" s="25"/>
      <c r="O287" s="25"/>
      <c r="P287" s="25"/>
      <c r="Q287" s="25"/>
      <c r="R287" s="25"/>
      <c r="S287" s="25"/>
      <c r="T287" s="25"/>
      <c r="U287" s="25"/>
      <c r="V287" s="25"/>
      <c r="W287" s="25"/>
      <c r="X287" s="25"/>
      <c r="Y287" s="25"/>
      <c r="Z287" s="25"/>
    </row>
    <row r="288" ht="15.0" hidden="1" customHeight="1">
      <c r="A288" s="156">
        <v>28723.0</v>
      </c>
      <c r="B288" s="123"/>
      <c r="C288" s="123"/>
      <c r="D288" s="124"/>
      <c r="E288" s="126"/>
      <c r="F288" s="125"/>
      <c r="G288" s="126"/>
      <c r="H288" s="125"/>
      <c r="I288" s="124"/>
      <c r="J288" s="126"/>
      <c r="K288" s="125"/>
      <c r="L288" s="125"/>
      <c r="M288" s="161">
        <f t="shared" si="1"/>
        <v>0</v>
      </c>
      <c r="N288" s="25"/>
      <c r="O288" s="25"/>
      <c r="P288" s="25"/>
      <c r="Q288" s="25"/>
      <c r="R288" s="25"/>
      <c r="S288" s="25"/>
      <c r="T288" s="25"/>
      <c r="U288" s="25"/>
      <c r="V288" s="25"/>
      <c r="W288" s="25"/>
      <c r="X288" s="25"/>
      <c r="Y288" s="25"/>
      <c r="Z288" s="25"/>
    </row>
    <row r="289" ht="15.0" hidden="1" customHeight="1">
      <c r="A289" s="163">
        <v>28823.0</v>
      </c>
      <c r="B289" s="130"/>
      <c r="C289" s="130"/>
      <c r="D289" s="131"/>
      <c r="E289" s="132"/>
      <c r="F289" s="133"/>
      <c r="G289" s="132"/>
      <c r="H289" s="167"/>
      <c r="I289" s="131"/>
      <c r="J289" s="132"/>
      <c r="K289" s="133"/>
      <c r="L289" s="133"/>
      <c r="M289" s="168">
        <f t="shared" si="1"/>
        <v>0</v>
      </c>
      <c r="N289" s="25"/>
      <c r="O289" s="25"/>
      <c r="P289" s="25"/>
      <c r="Q289" s="25"/>
      <c r="R289" s="25"/>
      <c r="S289" s="25"/>
      <c r="T289" s="25"/>
      <c r="U289" s="25"/>
      <c r="V289" s="25"/>
      <c r="W289" s="25"/>
      <c r="X289" s="25"/>
      <c r="Y289" s="25"/>
      <c r="Z289" s="25"/>
    </row>
    <row r="290" ht="15.0" hidden="1" customHeight="1">
      <c r="A290" s="156">
        <v>28923.0</v>
      </c>
      <c r="B290" s="123"/>
      <c r="C290" s="123"/>
      <c r="D290" s="124"/>
      <c r="E290" s="126"/>
      <c r="F290" s="125"/>
      <c r="G290" s="126"/>
      <c r="H290" s="125"/>
      <c r="I290" s="124"/>
      <c r="J290" s="126"/>
      <c r="K290" s="125"/>
      <c r="L290" s="125"/>
      <c r="M290" s="161">
        <f t="shared" si="1"/>
        <v>0</v>
      </c>
      <c r="N290" s="25"/>
      <c r="O290" s="25"/>
      <c r="P290" s="25"/>
      <c r="Q290" s="25"/>
      <c r="R290" s="25"/>
      <c r="S290" s="25"/>
      <c r="T290" s="25"/>
      <c r="U290" s="25"/>
      <c r="V290" s="25"/>
      <c r="W290" s="25"/>
      <c r="X290" s="25"/>
      <c r="Y290" s="25"/>
      <c r="Z290" s="25"/>
    </row>
    <row r="291" ht="15.0" hidden="1" customHeight="1">
      <c r="A291" s="163">
        <v>29023.0</v>
      </c>
      <c r="B291" s="130"/>
      <c r="C291" s="130"/>
      <c r="D291" s="131"/>
      <c r="E291" s="132"/>
      <c r="F291" s="133"/>
      <c r="G291" s="132"/>
      <c r="H291" s="167"/>
      <c r="I291" s="131"/>
      <c r="J291" s="132"/>
      <c r="K291" s="133"/>
      <c r="L291" s="133"/>
      <c r="M291" s="168">
        <f t="shared" si="1"/>
        <v>0</v>
      </c>
      <c r="N291" s="25"/>
      <c r="O291" s="25"/>
      <c r="P291" s="25"/>
      <c r="Q291" s="25"/>
      <c r="R291" s="25"/>
      <c r="S291" s="25"/>
      <c r="T291" s="25"/>
      <c r="U291" s="25"/>
      <c r="V291" s="25"/>
      <c r="W291" s="25"/>
      <c r="X291" s="25"/>
      <c r="Y291" s="25"/>
      <c r="Z291" s="25"/>
    </row>
    <row r="292" ht="15.0" hidden="1" customHeight="1">
      <c r="A292" s="156">
        <v>29123.0</v>
      </c>
      <c r="B292" s="123"/>
      <c r="C292" s="123"/>
      <c r="D292" s="124"/>
      <c r="E292" s="126"/>
      <c r="F292" s="125"/>
      <c r="G292" s="126"/>
      <c r="H292" s="125"/>
      <c r="I292" s="124"/>
      <c r="J292" s="126"/>
      <c r="K292" s="125"/>
      <c r="L292" s="125"/>
      <c r="M292" s="161">
        <f t="shared" si="1"/>
        <v>0</v>
      </c>
      <c r="N292" s="25"/>
      <c r="O292" s="25"/>
      <c r="P292" s="25"/>
      <c r="Q292" s="25"/>
      <c r="R292" s="25"/>
      <c r="S292" s="25"/>
      <c r="T292" s="25"/>
      <c r="U292" s="25"/>
      <c r="V292" s="25"/>
      <c r="W292" s="25"/>
      <c r="X292" s="25"/>
      <c r="Y292" s="25"/>
      <c r="Z292" s="25"/>
    </row>
    <row r="293" ht="15.0" hidden="1" customHeight="1">
      <c r="A293" s="163">
        <v>29223.0</v>
      </c>
      <c r="B293" s="130"/>
      <c r="C293" s="130"/>
      <c r="D293" s="131"/>
      <c r="E293" s="132"/>
      <c r="F293" s="133"/>
      <c r="G293" s="132"/>
      <c r="H293" s="167"/>
      <c r="I293" s="131"/>
      <c r="J293" s="132"/>
      <c r="K293" s="133"/>
      <c r="L293" s="133"/>
      <c r="M293" s="168">
        <f t="shared" si="1"/>
        <v>0</v>
      </c>
      <c r="N293" s="25"/>
      <c r="O293" s="25"/>
      <c r="P293" s="25"/>
      <c r="Q293" s="25"/>
      <c r="R293" s="25"/>
      <c r="S293" s="25"/>
      <c r="T293" s="25"/>
      <c r="U293" s="25"/>
      <c r="V293" s="25"/>
      <c r="W293" s="25"/>
      <c r="X293" s="25"/>
      <c r="Y293" s="25"/>
      <c r="Z293" s="25"/>
    </row>
    <row r="294" ht="15.0" hidden="1" customHeight="1">
      <c r="A294" s="156">
        <v>29323.0</v>
      </c>
      <c r="B294" s="123"/>
      <c r="C294" s="123"/>
      <c r="D294" s="124"/>
      <c r="E294" s="126"/>
      <c r="F294" s="125"/>
      <c r="G294" s="126"/>
      <c r="H294" s="125"/>
      <c r="I294" s="124"/>
      <c r="J294" s="126"/>
      <c r="K294" s="125"/>
      <c r="L294" s="125"/>
      <c r="M294" s="161">
        <f t="shared" si="1"/>
        <v>0</v>
      </c>
      <c r="N294" s="25"/>
      <c r="O294" s="25"/>
      <c r="P294" s="25"/>
      <c r="Q294" s="25"/>
      <c r="R294" s="25"/>
      <c r="S294" s="25"/>
      <c r="T294" s="25"/>
      <c r="U294" s="25"/>
      <c r="V294" s="25"/>
      <c r="W294" s="25"/>
      <c r="X294" s="25"/>
      <c r="Y294" s="25"/>
      <c r="Z294" s="25"/>
    </row>
    <row r="295" ht="15.0" hidden="1" customHeight="1">
      <c r="A295" s="163">
        <v>29423.0</v>
      </c>
      <c r="B295" s="130"/>
      <c r="C295" s="130"/>
      <c r="D295" s="131"/>
      <c r="E295" s="132"/>
      <c r="F295" s="133"/>
      <c r="G295" s="132"/>
      <c r="H295" s="167"/>
      <c r="I295" s="131"/>
      <c r="J295" s="132"/>
      <c r="K295" s="133"/>
      <c r="L295" s="133"/>
      <c r="M295" s="168">
        <f t="shared" si="1"/>
        <v>0</v>
      </c>
      <c r="N295" s="25"/>
      <c r="O295" s="25"/>
      <c r="P295" s="25"/>
      <c r="Q295" s="25"/>
      <c r="R295" s="25"/>
      <c r="S295" s="25"/>
      <c r="T295" s="25"/>
      <c r="U295" s="25"/>
      <c r="V295" s="25"/>
      <c r="W295" s="25"/>
      <c r="X295" s="25"/>
      <c r="Y295" s="25"/>
      <c r="Z295" s="25"/>
    </row>
    <row r="296" ht="15.0" hidden="1" customHeight="1">
      <c r="A296" s="156">
        <v>29523.0</v>
      </c>
      <c r="B296" s="123"/>
      <c r="C296" s="123"/>
      <c r="D296" s="124"/>
      <c r="E296" s="126"/>
      <c r="F296" s="125"/>
      <c r="G296" s="126"/>
      <c r="H296" s="125"/>
      <c r="I296" s="124"/>
      <c r="J296" s="126"/>
      <c r="K296" s="125"/>
      <c r="L296" s="125"/>
      <c r="M296" s="161">
        <f t="shared" si="1"/>
        <v>0</v>
      </c>
      <c r="N296" s="25"/>
      <c r="O296" s="25"/>
      <c r="P296" s="25"/>
      <c r="Q296" s="25"/>
      <c r="R296" s="25"/>
      <c r="S296" s="25"/>
      <c r="T296" s="25"/>
      <c r="U296" s="25"/>
      <c r="V296" s="25"/>
      <c r="W296" s="25"/>
      <c r="X296" s="25"/>
      <c r="Y296" s="25"/>
      <c r="Z296" s="25"/>
    </row>
    <row r="297" ht="15.0" hidden="1" customHeight="1">
      <c r="A297" s="163">
        <v>29623.0</v>
      </c>
      <c r="B297" s="130"/>
      <c r="C297" s="130"/>
      <c r="D297" s="131"/>
      <c r="E297" s="132"/>
      <c r="F297" s="133"/>
      <c r="G297" s="132"/>
      <c r="H297" s="167"/>
      <c r="I297" s="131"/>
      <c r="J297" s="132"/>
      <c r="K297" s="133"/>
      <c r="L297" s="133"/>
      <c r="M297" s="168">
        <f t="shared" si="1"/>
        <v>0</v>
      </c>
      <c r="N297" s="25"/>
      <c r="O297" s="25"/>
      <c r="P297" s="25"/>
      <c r="Q297" s="25"/>
      <c r="R297" s="25"/>
      <c r="S297" s="25"/>
      <c r="T297" s="25"/>
      <c r="U297" s="25"/>
      <c r="V297" s="25"/>
      <c r="W297" s="25"/>
      <c r="X297" s="25"/>
      <c r="Y297" s="25"/>
      <c r="Z297" s="25"/>
    </row>
    <row r="298" ht="15.0" hidden="1" customHeight="1">
      <c r="A298" s="156">
        <v>29723.0</v>
      </c>
      <c r="B298" s="123"/>
      <c r="C298" s="123"/>
      <c r="D298" s="124"/>
      <c r="E298" s="126"/>
      <c r="F298" s="125"/>
      <c r="G298" s="126"/>
      <c r="H298" s="125"/>
      <c r="I298" s="124"/>
      <c r="J298" s="126"/>
      <c r="K298" s="125"/>
      <c r="L298" s="125"/>
      <c r="M298" s="161">
        <f t="shared" si="1"/>
        <v>0</v>
      </c>
      <c r="N298" s="25"/>
      <c r="O298" s="25"/>
      <c r="P298" s="25"/>
      <c r="Q298" s="25"/>
      <c r="R298" s="25"/>
      <c r="S298" s="25"/>
      <c r="T298" s="25"/>
      <c r="U298" s="25"/>
      <c r="V298" s="25"/>
      <c r="W298" s="25"/>
      <c r="X298" s="25"/>
      <c r="Y298" s="25"/>
      <c r="Z298" s="25"/>
    </row>
    <row r="299" hidden="1">
      <c r="A299" s="163">
        <v>29823.0</v>
      </c>
      <c r="B299" s="130"/>
      <c r="C299" s="130"/>
      <c r="D299" s="131"/>
      <c r="E299" s="132"/>
      <c r="F299" s="133"/>
      <c r="G299" s="132"/>
      <c r="H299" s="167"/>
      <c r="I299" s="131"/>
      <c r="J299" s="132"/>
      <c r="K299" s="133"/>
      <c r="L299" s="133"/>
      <c r="M299" s="168">
        <f t="shared" si="1"/>
        <v>0</v>
      </c>
      <c r="N299" s="25"/>
      <c r="O299" s="25"/>
      <c r="P299" s="25"/>
      <c r="Q299" s="25"/>
      <c r="R299" s="25"/>
      <c r="S299" s="25"/>
      <c r="T299" s="25"/>
      <c r="U299" s="25"/>
      <c r="V299" s="25"/>
      <c r="W299" s="25"/>
      <c r="X299" s="25"/>
      <c r="Y299" s="25"/>
      <c r="Z299" s="25"/>
    </row>
    <row r="300" hidden="1">
      <c r="A300" s="156">
        <v>29923.0</v>
      </c>
      <c r="B300" s="123"/>
      <c r="C300" s="123"/>
      <c r="D300" s="124"/>
      <c r="E300" s="126"/>
      <c r="F300" s="125"/>
      <c r="G300" s="126"/>
      <c r="H300" s="125"/>
      <c r="I300" s="124"/>
      <c r="J300" s="126"/>
      <c r="K300" s="125"/>
      <c r="L300" s="125"/>
      <c r="M300" s="161">
        <f t="shared" si="1"/>
        <v>0</v>
      </c>
      <c r="N300" s="25"/>
      <c r="O300" s="25"/>
      <c r="P300" s="25"/>
      <c r="Q300" s="25"/>
      <c r="R300" s="25"/>
      <c r="S300" s="25"/>
      <c r="T300" s="25"/>
      <c r="U300" s="25"/>
      <c r="V300" s="25"/>
      <c r="W300" s="25"/>
      <c r="X300" s="25"/>
      <c r="Y300" s="25"/>
      <c r="Z300" s="25"/>
    </row>
    <row r="301" hidden="1">
      <c r="A301" s="163">
        <v>30023.0</v>
      </c>
      <c r="B301" s="130"/>
      <c r="C301" s="130"/>
      <c r="D301" s="131"/>
      <c r="E301" s="132"/>
      <c r="F301" s="133"/>
      <c r="G301" s="132"/>
      <c r="H301" s="167"/>
      <c r="I301" s="131"/>
      <c r="J301" s="132"/>
      <c r="K301" s="133"/>
      <c r="L301" s="133"/>
      <c r="M301" s="168">
        <f t="shared" si="1"/>
        <v>0</v>
      </c>
      <c r="N301" s="25"/>
      <c r="O301" s="25"/>
      <c r="P301" s="25"/>
      <c r="Q301" s="25"/>
      <c r="R301" s="25"/>
      <c r="S301" s="25"/>
      <c r="T301" s="25"/>
      <c r="U301" s="25"/>
      <c r="V301" s="25"/>
      <c r="W301" s="25"/>
      <c r="X301" s="25"/>
      <c r="Y301" s="25"/>
      <c r="Z301" s="25"/>
    </row>
    <row r="302" hidden="1">
      <c r="A302" s="156">
        <v>30123.0</v>
      </c>
      <c r="B302" s="123"/>
      <c r="C302" s="123"/>
      <c r="D302" s="124"/>
      <c r="E302" s="126"/>
      <c r="F302" s="125"/>
      <c r="G302" s="126"/>
      <c r="H302" s="125"/>
      <c r="I302" s="124"/>
      <c r="J302" s="126"/>
      <c r="K302" s="125"/>
      <c r="L302" s="125"/>
      <c r="M302" s="161">
        <f t="shared" si="1"/>
        <v>0</v>
      </c>
      <c r="N302" s="25"/>
      <c r="O302" s="25"/>
      <c r="P302" s="25"/>
      <c r="Q302" s="25"/>
      <c r="R302" s="25"/>
      <c r="S302" s="25"/>
      <c r="T302" s="25"/>
      <c r="U302" s="25"/>
      <c r="V302" s="25"/>
      <c r="W302" s="25"/>
      <c r="X302" s="25"/>
      <c r="Y302" s="25"/>
      <c r="Z302" s="25"/>
    </row>
    <row r="303" hidden="1">
      <c r="A303" s="163">
        <v>30223.0</v>
      </c>
      <c r="B303" s="130"/>
      <c r="C303" s="130"/>
      <c r="D303" s="131"/>
      <c r="E303" s="132"/>
      <c r="F303" s="133"/>
      <c r="G303" s="132"/>
      <c r="H303" s="167"/>
      <c r="I303" s="131"/>
      <c r="J303" s="132"/>
      <c r="K303" s="133"/>
      <c r="L303" s="133"/>
      <c r="M303" s="168">
        <f t="shared" si="1"/>
        <v>0</v>
      </c>
      <c r="N303" s="25"/>
      <c r="O303" s="25"/>
      <c r="P303" s="25"/>
      <c r="Q303" s="25"/>
      <c r="R303" s="25"/>
      <c r="S303" s="25"/>
      <c r="T303" s="25"/>
      <c r="U303" s="25"/>
      <c r="V303" s="25"/>
      <c r="W303" s="25"/>
      <c r="X303" s="25"/>
      <c r="Y303" s="25"/>
      <c r="Z303" s="25"/>
    </row>
    <row r="304" hidden="1">
      <c r="A304" s="156">
        <v>30323.0</v>
      </c>
      <c r="B304" s="123"/>
      <c r="C304" s="123"/>
      <c r="D304" s="124"/>
      <c r="E304" s="126"/>
      <c r="F304" s="125"/>
      <c r="G304" s="126"/>
      <c r="H304" s="125"/>
      <c r="I304" s="124"/>
      <c r="J304" s="126"/>
      <c r="K304" s="125"/>
      <c r="L304" s="125"/>
      <c r="M304" s="161">
        <f t="shared" si="1"/>
        <v>0</v>
      </c>
      <c r="N304" s="25"/>
      <c r="O304" s="25"/>
      <c r="P304" s="25"/>
      <c r="Q304" s="25"/>
      <c r="R304" s="25"/>
      <c r="S304" s="25"/>
      <c r="T304" s="25"/>
      <c r="U304" s="25"/>
      <c r="V304" s="25"/>
      <c r="W304" s="25"/>
      <c r="X304" s="25"/>
      <c r="Y304" s="25"/>
      <c r="Z304" s="25"/>
    </row>
    <row r="305" hidden="1">
      <c r="A305" s="163">
        <v>30423.0</v>
      </c>
      <c r="B305" s="130"/>
      <c r="C305" s="130"/>
      <c r="D305" s="131"/>
      <c r="E305" s="132"/>
      <c r="F305" s="133"/>
      <c r="G305" s="132"/>
      <c r="H305" s="167"/>
      <c r="I305" s="131"/>
      <c r="J305" s="132"/>
      <c r="K305" s="133"/>
      <c r="L305" s="133"/>
      <c r="M305" s="168">
        <f t="shared" si="1"/>
        <v>0</v>
      </c>
      <c r="N305" s="25"/>
      <c r="O305" s="25"/>
      <c r="P305" s="25"/>
      <c r="Q305" s="25"/>
      <c r="R305" s="25"/>
      <c r="S305" s="25"/>
      <c r="T305" s="25"/>
      <c r="U305" s="25"/>
      <c r="V305" s="25"/>
      <c r="W305" s="25"/>
      <c r="X305" s="25"/>
      <c r="Y305" s="25"/>
      <c r="Z305" s="25"/>
    </row>
    <row r="306" hidden="1">
      <c r="A306" s="156">
        <v>30523.0</v>
      </c>
      <c r="B306" s="123"/>
      <c r="C306" s="123"/>
      <c r="D306" s="124"/>
      <c r="E306" s="126"/>
      <c r="F306" s="125"/>
      <c r="G306" s="126"/>
      <c r="H306" s="125"/>
      <c r="I306" s="124"/>
      <c r="J306" s="126"/>
      <c r="K306" s="125"/>
      <c r="L306" s="125"/>
      <c r="M306" s="161">
        <f t="shared" si="1"/>
        <v>0</v>
      </c>
      <c r="N306" s="25"/>
      <c r="O306" s="25"/>
      <c r="P306" s="25"/>
      <c r="Q306" s="25"/>
      <c r="R306" s="25"/>
      <c r="S306" s="25"/>
      <c r="T306" s="25"/>
      <c r="U306" s="25"/>
      <c r="V306" s="25"/>
      <c r="W306" s="25"/>
      <c r="X306" s="25"/>
      <c r="Y306" s="25"/>
      <c r="Z306" s="25"/>
    </row>
    <row r="307" hidden="1">
      <c r="A307" s="163">
        <v>30623.0</v>
      </c>
      <c r="B307" s="130"/>
      <c r="C307" s="130"/>
      <c r="D307" s="131"/>
      <c r="E307" s="132"/>
      <c r="F307" s="133"/>
      <c r="G307" s="132"/>
      <c r="H307" s="167"/>
      <c r="I307" s="131"/>
      <c r="J307" s="132"/>
      <c r="K307" s="133"/>
      <c r="L307" s="133"/>
      <c r="M307" s="168">
        <f t="shared" si="1"/>
        <v>0</v>
      </c>
      <c r="N307" s="25"/>
      <c r="O307" s="25"/>
      <c r="P307" s="25"/>
      <c r="Q307" s="25"/>
      <c r="R307" s="25"/>
      <c r="S307" s="25"/>
      <c r="T307" s="25"/>
      <c r="U307" s="25"/>
      <c r="V307" s="25"/>
      <c r="W307" s="25"/>
      <c r="X307" s="25"/>
      <c r="Y307" s="25"/>
      <c r="Z307" s="25"/>
    </row>
    <row r="308" hidden="1">
      <c r="A308" s="156">
        <v>30723.0</v>
      </c>
      <c r="B308" s="123"/>
      <c r="C308" s="123"/>
      <c r="D308" s="124"/>
      <c r="E308" s="126"/>
      <c r="F308" s="125"/>
      <c r="G308" s="126"/>
      <c r="H308" s="125"/>
      <c r="I308" s="124"/>
      <c r="J308" s="126"/>
      <c r="K308" s="125"/>
      <c r="L308" s="125"/>
      <c r="M308" s="161">
        <f t="shared" si="1"/>
        <v>0</v>
      </c>
      <c r="N308" s="25"/>
      <c r="O308" s="25"/>
      <c r="P308" s="25"/>
      <c r="Q308" s="25"/>
      <c r="R308" s="25"/>
      <c r="S308" s="25"/>
      <c r="T308" s="25"/>
      <c r="U308" s="25"/>
      <c r="V308" s="25"/>
      <c r="W308" s="25"/>
      <c r="X308" s="25"/>
      <c r="Y308" s="25"/>
      <c r="Z308" s="25"/>
    </row>
    <row r="309" hidden="1">
      <c r="A309" s="163">
        <v>30823.0</v>
      </c>
      <c r="B309" s="130"/>
      <c r="C309" s="130"/>
      <c r="D309" s="131"/>
      <c r="E309" s="132"/>
      <c r="F309" s="133"/>
      <c r="G309" s="132"/>
      <c r="H309" s="167"/>
      <c r="I309" s="131"/>
      <c r="J309" s="132"/>
      <c r="K309" s="133"/>
      <c r="L309" s="133"/>
      <c r="M309" s="168">
        <f t="shared" si="1"/>
        <v>0</v>
      </c>
      <c r="N309" s="138"/>
      <c r="O309" s="138"/>
      <c r="P309" s="138"/>
      <c r="Q309" s="138"/>
      <c r="R309" s="138"/>
      <c r="S309" s="138"/>
      <c r="T309" s="138"/>
      <c r="U309" s="138"/>
      <c r="V309" s="138"/>
      <c r="W309" s="138"/>
      <c r="X309" s="138"/>
      <c r="Y309" s="138"/>
      <c r="Z309" s="138"/>
    </row>
    <row r="310" hidden="1">
      <c r="A310" s="156">
        <v>30923.0</v>
      </c>
      <c r="B310" s="123"/>
      <c r="C310" s="123"/>
      <c r="D310" s="124"/>
      <c r="E310" s="126"/>
      <c r="F310" s="125"/>
      <c r="G310" s="126"/>
      <c r="H310" s="125"/>
      <c r="I310" s="124"/>
      <c r="J310" s="126"/>
      <c r="K310" s="125"/>
      <c r="L310" s="125"/>
      <c r="M310" s="161">
        <f t="shared" si="1"/>
        <v>0</v>
      </c>
      <c r="N310" s="138"/>
      <c r="O310" s="138"/>
      <c r="P310" s="138"/>
      <c r="Q310" s="138"/>
      <c r="R310" s="138"/>
      <c r="S310" s="138"/>
      <c r="T310" s="138"/>
      <c r="U310" s="138"/>
      <c r="V310" s="138"/>
      <c r="W310" s="138"/>
      <c r="X310" s="138"/>
      <c r="Y310" s="138"/>
      <c r="Z310" s="138"/>
    </row>
    <row r="311" hidden="1">
      <c r="A311" s="163">
        <v>31023.0</v>
      </c>
      <c r="B311" s="130"/>
      <c r="C311" s="130"/>
      <c r="D311" s="131"/>
      <c r="E311" s="132"/>
      <c r="F311" s="133"/>
      <c r="G311" s="132"/>
      <c r="H311" s="167"/>
      <c r="I311" s="131"/>
      <c r="J311" s="132"/>
      <c r="K311" s="133"/>
      <c r="L311" s="133"/>
      <c r="M311" s="168">
        <f t="shared" si="1"/>
        <v>0</v>
      </c>
      <c r="N311" s="138"/>
      <c r="O311" s="138"/>
      <c r="P311" s="138"/>
      <c r="Q311" s="138"/>
      <c r="R311" s="138"/>
      <c r="S311" s="138"/>
      <c r="T311" s="138"/>
      <c r="U311" s="138"/>
      <c r="V311" s="138"/>
      <c r="W311" s="138"/>
      <c r="X311" s="138"/>
      <c r="Y311" s="138"/>
      <c r="Z311" s="138"/>
    </row>
    <row r="312" hidden="1">
      <c r="A312" s="156">
        <v>31123.0</v>
      </c>
      <c r="B312" s="123"/>
      <c r="C312" s="123"/>
      <c r="D312" s="124"/>
      <c r="E312" s="126"/>
      <c r="F312" s="125"/>
      <c r="G312" s="126"/>
      <c r="H312" s="125"/>
      <c r="I312" s="124"/>
      <c r="J312" s="126"/>
      <c r="K312" s="125"/>
      <c r="L312" s="125"/>
      <c r="M312" s="161">
        <f t="shared" si="1"/>
        <v>0</v>
      </c>
      <c r="N312" s="138"/>
      <c r="O312" s="138"/>
      <c r="P312" s="138"/>
      <c r="Q312" s="138"/>
      <c r="R312" s="138"/>
      <c r="S312" s="138"/>
      <c r="T312" s="138"/>
      <c r="U312" s="138"/>
      <c r="V312" s="138"/>
      <c r="W312" s="138"/>
      <c r="X312" s="138"/>
      <c r="Y312" s="138"/>
      <c r="Z312" s="138"/>
    </row>
    <row r="313" hidden="1">
      <c r="A313" s="163">
        <v>31223.0</v>
      </c>
      <c r="B313" s="130"/>
      <c r="C313" s="130"/>
      <c r="D313" s="131"/>
      <c r="E313" s="132"/>
      <c r="F313" s="133"/>
      <c r="G313" s="132"/>
      <c r="H313" s="167"/>
      <c r="I313" s="131"/>
      <c r="J313" s="132"/>
      <c r="K313" s="133"/>
      <c r="L313" s="133"/>
      <c r="M313" s="168">
        <f t="shared" si="1"/>
        <v>0</v>
      </c>
      <c r="N313" s="138"/>
      <c r="O313" s="138"/>
      <c r="P313" s="138"/>
      <c r="Q313" s="138"/>
      <c r="R313" s="138"/>
      <c r="S313" s="138"/>
      <c r="T313" s="138"/>
      <c r="U313" s="138"/>
      <c r="V313" s="138"/>
      <c r="W313" s="138"/>
      <c r="X313" s="138"/>
      <c r="Y313" s="138"/>
      <c r="Z313" s="138"/>
    </row>
    <row r="314" ht="12.75" hidden="1" customHeight="1">
      <c r="A314" s="156">
        <v>31323.0</v>
      </c>
      <c r="B314" s="123"/>
      <c r="C314" s="123"/>
      <c r="D314" s="124"/>
      <c r="E314" s="126"/>
      <c r="F314" s="125"/>
      <c r="G314" s="126"/>
      <c r="H314" s="125"/>
      <c r="I314" s="124"/>
      <c r="J314" s="126"/>
      <c r="K314" s="125"/>
      <c r="L314" s="125"/>
      <c r="M314" s="161">
        <f t="shared" si="1"/>
        <v>0</v>
      </c>
      <c r="N314" s="138"/>
      <c r="O314" s="138"/>
      <c r="P314" s="138"/>
      <c r="Q314" s="138"/>
      <c r="R314" s="138"/>
      <c r="S314" s="138"/>
      <c r="T314" s="138"/>
      <c r="U314" s="138"/>
      <c r="V314" s="138"/>
      <c r="W314" s="138"/>
      <c r="X314" s="138"/>
      <c r="Y314" s="138"/>
      <c r="Z314" s="138"/>
    </row>
    <row r="315" ht="12.75" hidden="1" customHeight="1">
      <c r="A315" s="163">
        <v>31423.0</v>
      </c>
      <c r="B315" s="130"/>
      <c r="C315" s="130"/>
      <c r="D315" s="131"/>
      <c r="E315" s="132"/>
      <c r="F315" s="133"/>
      <c r="G315" s="132"/>
      <c r="H315" s="167"/>
      <c r="I315" s="131"/>
      <c r="J315" s="132"/>
      <c r="K315" s="133"/>
      <c r="L315" s="133"/>
      <c r="M315" s="168">
        <f t="shared" si="1"/>
        <v>0</v>
      </c>
      <c r="N315" s="138"/>
      <c r="O315" s="138"/>
      <c r="P315" s="138"/>
      <c r="Q315" s="138"/>
      <c r="R315" s="138"/>
      <c r="S315" s="138"/>
      <c r="T315" s="138"/>
      <c r="U315" s="138"/>
      <c r="V315" s="138"/>
      <c r="W315" s="138"/>
      <c r="X315" s="138"/>
      <c r="Y315" s="138"/>
      <c r="Z315" s="138"/>
    </row>
    <row r="316" ht="12.75" hidden="1" customHeight="1">
      <c r="A316" s="156">
        <v>31523.0</v>
      </c>
      <c r="B316" s="123"/>
      <c r="C316" s="123"/>
      <c r="D316" s="124"/>
      <c r="E316" s="126"/>
      <c r="F316" s="125"/>
      <c r="G316" s="126"/>
      <c r="H316" s="125"/>
      <c r="I316" s="124"/>
      <c r="J316" s="126"/>
      <c r="K316" s="125"/>
      <c r="L316" s="125"/>
      <c r="M316" s="161">
        <f t="shared" si="1"/>
        <v>0</v>
      </c>
      <c r="N316" s="138"/>
      <c r="O316" s="138"/>
      <c r="P316" s="138"/>
      <c r="Q316" s="138"/>
      <c r="R316" s="138"/>
      <c r="S316" s="138"/>
      <c r="T316" s="138"/>
      <c r="U316" s="138"/>
      <c r="V316" s="138"/>
      <c r="W316" s="138"/>
      <c r="X316" s="138"/>
      <c r="Y316" s="138"/>
      <c r="Z316" s="138"/>
    </row>
    <row r="317" ht="12.75" hidden="1" customHeight="1">
      <c r="A317" s="163">
        <v>31623.0</v>
      </c>
      <c r="B317" s="130"/>
      <c r="C317" s="130"/>
      <c r="D317" s="131"/>
      <c r="E317" s="132"/>
      <c r="F317" s="133"/>
      <c r="G317" s="132"/>
      <c r="H317" s="167"/>
      <c r="I317" s="131"/>
      <c r="J317" s="132"/>
      <c r="K317" s="133"/>
      <c r="L317" s="133"/>
      <c r="M317" s="168">
        <f t="shared" si="1"/>
        <v>0</v>
      </c>
      <c r="N317" s="138"/>
      <c r="O317" s="138"/>
      <c r="P317" s="138"/>
      <c r="Q317" s="138"/>
      <c r="R317" s="138"/>
      <c r="S317" s="138"/>
      <c r="T317" s="138"/>
      <c r="U317" s="138"/>
      <c r="V317" s="138"/>
      <c r="W317" s="138"/>
      <c r="X317" s="138"/>
      <c r="Y317" s="138"/>
      <c r="Z317" s="138"/>
    </row>
    <row r="318" ht="12.75" hidden="1" customHeight="1">
      <c r="A318" s="156">
        <v>31723.0</v>
      </c>
      <c r="B318" s="123"/>
      <c r="C318" s="123"/>
      <c r="D318" s="124"/>
      <c r="E318" s="126"/>
      <c r="F318" s="125"/>
      <c r="G318" s="126"/>
      <c r="H318" s="125"/>
      <c r="I318" s="124"/>
      <c r="J318" s="126"/>
      <c r="K318" s="125"/>
      <c r="L318" s="125"/>
      <c r="M318" s="161">
        <f t="shared" si="1"/>
        <v>0</v>
      </c>
      <c r="N318" s="138"/>
      <c r="O318" s="138"/>
      <c r="P318" s="138"/>
      <c r="Q318" s="138"/>
      <c r="R318" s="138"/>
      <c r="S318" s="138"/>
      <c r="T318" s="138"/>
      <c r="U318" s="138"/>
      <c r="V318" s="138"/>
      <c r="W318" s="138"/>
      <c r="X318" s="138"/>
      <c r="Y318" s="138"/>
      <c r="Z318" s="138"/>
    </row>
    <row r="319" ht="12.75" hidden="1" customHeight="1">
      <c r="A319" s="163">
        <v>31823.0</v>
      </c>
      <c r="B319" s="130"/>
      <c r="C319" s="130"/>
      <c r="D319" s="131"/>
      <c r="E319" s="132"/>
      <c r="F319" s="133"/>
      <c r="G319" s="132"/>
      <c r="H319" s="167"/>
      <c r="I319" s="131"/>
      <c r="J319" s="132"/>
      <c r="K319" s="133"/>
      <c r="L319" s="133"/>
      <c r="M319" s="168">
        <f t="shared" si="1"/>
        <v>0</v>
      </c>
      <c r="N319" s="138"/>
      <c r="O319" s="138"/>
      <c r="P319" s="138"/>
      <c r="Q319" s="138"/>
      <c r="R319" s="138"/>
      <c r="S319" s="138"/>
      <c r="T319" s="138"/>
      <c r="U319" s="138"/>
      <c r="V319" s="138"/>
      <c r="W319" s="138"/>
      <c r="X319" s="138"/>
      <c r="Y319" s="138"/>
      <c r="Z319" s="138"/>
    </row>
    <row r="320" ht="12.75" hidden="1" customHeight="1">
      <c r="A320" s="156">
        <v>31923.0</v>
      </c>
      <c r="B320" s="123"/>
      <c r="C320" s="123"/>
      <c r="D320" s="124"/>
      <c r="E320" s="126"/>
      <c r="F320" s="125"/>
      <c r="G320" s="126"/>
      <c r="H320" s="125"/>
      <c r="I320" s="124"/>
      <c r="J320" s="126"/>
      <c r="K320" s="125"/>
      <c r="L320" s="125"/>
      <c r="M320" s="161">
        <f t="shared" si="1"/>
        <v>0</v>
      </c>
      <c r="N320" s="138"/>
      <c r="O320" s="138"/>
      <c r="P320" s="138"/>
      <c r="Q320" s="138"/>
      <c r="R320" s="138"/>
      <c r="S320" s="138"/>
      <c r="T320" s="138"/>
      <c r="U320" s="138"/>
      <c r="V320" s="138"/>
      <c r="W320" s="138"/>
      <c r="X320" s="138"/>
      <c r="Y320" s="138"/>
      <c r="Z320" s="138"/>
    </row>
    <row r="321" ht="12.75" hidden="1" customHeight="1">
      <c r="A321" s="163">
        <v>32023.0</v>
      </c>
      <c r="B321" s="130"/>
      <c r="C321" s="130"/>
      <c r="D321" s="131"/>
      <c r="E321" s="132"/>
      <c r="F321" s="133"/>
      <c r="G321" s="132"/>
      <c r="H321" s="167"/>
      <c r="I321" s="131"/>
      <c r="J321" s="132"/>
      <c r="K321" s="133"/>
      <c r="L321" s="133"/>
      <c r="M321" s="168">
        <f t="shared" si="1"/>
        <v>0</v>
      </c>
      <c r="N321" s="138"/>
      <c r="O321" s="138"/>
      <c r="P321" s="138"/>
      <c r="Q321" s="138"/>
      <c r="R321" s="138"/>
      <c r="S321" s="138"/>
      <c r="T321" s="138"/>
      <c r="U321" s="138"/>
      <c r="V321" s="138"/>
      <c r="W321" s="138"/>
      <c r="X321" s="138"/>
      <c r="Y321" s="138"/>
      <c r="Z321" s="138"/>
    </row>
    <row r="322" ht="12.75" hidden="1" customHeight="1">
      <c r="A322" s="156">
        <v>32123.0</v>
      </c>
      <c r="B322" s="123"/>
      <c r="C322" s="123"/>
      <c r="D322" s="124"/>
      <c r="E322" s="126"/>
      <c r="F322" s="125"/>
      <c r="G322" s="126"/>
      <c r="H322" s="125"/>
      <c r="I322" s="124"/>
      <c r="J322" s="126"/>
      <c r="K322" s="125"/>
      <c r="L322" s="125"/>
      <c r="M322" s="161">
        <f t="shared" si="1"/>
        <v>0</v>
      </c>
      <c r="N322" s="138"/>
      <c r="O322" s="138"/>
      <c r="P322" s="138"/>
      <c r="Q322" s="138"/>
      <c r="R322" s="138"/>
      <c r="S322" s="138"/>
      <c r="T322" s="138"/>
      <c r="U322" s="138"/>
      <c r="V322" s="138"/>
      <c r="W322" s="138"/>
      <c r="X322" s="138"/>
      <c r="Y322" s="138"/>
      <c r="Z322" s="138"/>
    </row>
    <row r="323" ht="12.75" hidden="1" customHeight="1">
      <c r="A323" s="163">
        <v>32223.0</v>
      </c>
      <c r="B323" s="130"/>
      <c r="C323" s="130"/>
      <c r="D323" s="131"/>
      <c r="E323" s="132"/>
      <c r="F323" s="133"/>
      <c r="G323" s="132"/>
      <c r="H323" s="167"/>
      <c r="I323" s="131"/>
      <c r="J323" s="132"/>
      <c r="K323" s="133"/>
      <c r="L323" s="133"/>
      <c r="M323" s="168">
        <f t="shared" si="1"/>
        <v>0</v>
      </c>
      <c r="N323" s="138"/>
      <c r="O323" s="138"/>
      <c r="P323" s="138"/>
      <c r="Q323" s="138"/>
      <c r="R323" s="138"/>
      <c r="S323" s="138"/>
      <c r="T323" s="138"/>
      <c r="U323" s="138"/>
      <c r="V323" s="138"/>
      <c r="W323" s="138"/>
      <c r="X323" s="138"/>
      <c r="Y323" s="138"/>
      <c r="Z323" s="138"/>
    </row>
    <row r="324" ht="12.75" hidden="1" customHeight="1">
      <c r="A324" s="156">
        <v>32323.0</v>
      </c>
      <c r="B324" s="123"/>
      <c r="C324" s="123"/>
      <c r="D324" s="124"/>
      <c r="E324" s="126"/>
      <c r="F324" s="125"/>
      <c r="G324" s="126"/>
      <c r="H324" s="125"/>
      <c r="I324" s="124"/>
      <c r="J324" s="126"/>
      <c r="K324" s="125"/>
      <c r="L324" s="125"/>
      <c r="M324" s="161">
        <f t="shared" si="1"/>
        <v>0</v>
      </c>
      <c r="N324" s="138"/>
      <c r="O324" s="138"/>
      <c r="P324" s="138"/>
      <c r="Q324" s="138"/>
      <c r="R324" s="138"/>
      <c r="S324" s="138"/>
      <c r="T324" s="138"/>
      <c r="U324" s="138"/>
      <c r="V324" s="138"/>
      <c r="W324" s="138"/>
      <c r="X324" s="138"/>
      <c r="Y324" s="138"/>
      <c r="Z324" s="138"/>
    </row>
    <row r="325" ht="12.75" hidden="1" customHeight="1">
      <c r="A325" s="163">
        <v>32423.0</v>
      </c>
      <c r="B325" s="130"/>
      <c r="C325" s="130"/>
      <c r="D325" s="131"/>
      <c r="E325" s="132"/>
      <c r="F325" s="133"/>
      <c r="G325" s="132"/>
      <c r="H325" s="167"/>
      <c r="I325" s="131"/>
      <c r="J325" s="132"/>
      <c r="K325" s="133"/>
      <c r="L325" s="133"/>
      <c r="M325" s="168">
        <f t="shared" si="1"/>
        <v>0</v>
      </c>
      <c r="N325" s="138"/>
      <c r="O325" s="138"/>
      <c r="P325" s="138"/>
      <c r="Q325" s="138"/>
      <c r="R325" s="138"/>
      <c r="S325" s="138"/>
      <c r="T325" s="138"/>
      <c r="U325" s="138"/>
      <c r="V325" s="138"/>
      <c r="W325" s="138"/>
      <c r="X325" s="138"/>
      <c r="Y325" s="138"/>
      <c r="Z325" s="138"/>
    </row>
    <row r="326" ht="12.75" hidden="1" customHeight="1">
      <c r="A326" s="156">
        <v>32523.0</v>
      </c>
      <c r="B326" s="123"/>
      <c r="C326" s="123"/>
      <c r="D326" s="124"/>
      <c r="E326" s="126"/>
      <c r="F326" s="125"/>
      <c r="G326" s="126"/>
      <c r="H326" s="125"/>
      <c r="I326" s="124"/>
      <c r="J326" s="126"/>
      <c r="K326" s="125"/>
      <c r="L326" s="125"/>
      <c r="M326" s="161">
        <f t="shared" si="1"/>
        <v>0</v>
      </c>
      <c r="N326" s="138"/>
      <c r="O326" s="138"/>
      <c r="P326" s="138"/>
      <c r="Q326" s="138"/>
      <c r="R326" s="138"/>
      <c r="S326" s="138"/>
      <c r="T326" s="138"/>
      <c r="U326" s="138"/>
      <c r="V326" s="138"/>
      <c r="W326" s="138"/>
      <c r="X326" s="138"/>
      <c r="Y326" s="138"/>
      <c r="Z326" s="138"/>
    </row>
    <row r="327" ht="12.75" hidden="1" customHeight="1">
      <c r="A327" s="163">
        <v>32623.0</v>
      </c>
      <c r="B327" s="130"/>
      <c r="C327" s="130"/>
      <c r="D327" s="131"/>
      <c r="E327" s="132"/>
      <c r="F327" s="133"/>
      <c r="G327" s="132"/>
      <c r="H327" s="167"/>
      <c r="I327" s="131"/>
      <c r="J327" s="132"/>
      <c r="K327" s="133"/>
      <c r="L327" s="133"/>
      <c r="M327" s="168">
        <f t="shared" si="1"/>
        <v>0</v>
      </c>
      <c r="N327" s="138"/>
      <c r="O327" s="138"/>
      <c r="P327" s="138"/>
      <c r="Q327" s="138"/>
      <c r="R327" s="138"/>
      <c r="S327" s="138"/>
      <c r="T327" s="138"/>
      <c r="U327" s="138"/>
      <c r="V327" s="138"/>
      <c r="W327" s="138"/>
      <c r="X327" s="138"/>
      <c r="Y327" s="138"/>
      <c r="Z327" s="138"/>
    </row>
    <row r="328" ht="12.75" hidden="1" customHeight="1">
      <c r="A328" s="156">
        <v>32723.0</v>
      </c>
      <c r="B328" s="123"/>
      <c r="C328" s="123"/>
      <c r="D328" s="124"/>
      <c r="E328" s="126"/>
      <c r="F328" s="125"/>
      <c r="G328" s="126"/>
      <c r="H328" s="125"/>
      <c r="I328" s="124"/>
      <c r="J328" s="126"/>
      <c r="K328" s="125"/>
      <c r="L328" s="125"/>
      <c r="M328" s="161">
        <f t="shared" si="1"/>
        <v>0</v>
      </c>
      <c r="N328" s="138"/>
      <c r="O328" s="138"/>
      <c r="P328" s="138"/>
      <c r="Q328" s="138"/>
      <c r="R328" s="138"/>
      <c r="S328" s="138"/>
      <c r="T328" s="138"/>
      <c r="U328" s="138"/>
      <c r="V328" s="138"/>
      <c r="W328" s="138"/>
      <c r="X328" s="138"/>
      <c r="Y328" s="138"/>
      <c r="Z328" s="138"/>
    </row>
    <row r="329" ht="12.75" hidden="1" customHeight="1">
      <c r="A329" s="163">
        <v>32823.0</v>
      </c>
      <c r="B329" s="130"/>
      <c r="C329" s="130"/>
      <c r="D329" s="131"/>
      <c r="E329" s="132"/>
      <c r="F329" s="133"/>
      <c r="G329" s="132"/>
      <c r="H329" s="167"/>
      <c r="I329" s="131"/>
      <c r="J329" s="132"/>
      <c r="K329" s="133"/>
      <c r="L329" s="133"/>
      <c r="M329" s="168">
        <f t="shared" si="1"/>
        <v>0</v>
      </c>
      <c r="N329" s="138"/>
      <c r="O329" s="138"/>
      <c r="P329" s="138"/>
      <c r="Q329" s="138"/>
      <c r="R329" s="138"/>
      <c r="S329" s="138"/>
      <c r="T329" s="138"/>
      <c r="U329" s="138"/>
      <c r="V329" s="138"/>
      <c r="W329" s="138"/>
      <c r="X329" s="138"/>
      <c r="Y329" s="138"/>
      <c r="Z329" s="138"/>
    </row>
    <row r="330" ht="12.75" hidden="1" customHeight="1">
      <c r="A330" s="156">
        <v>32923.0</v>
      </c>
      <c r="B330" s="123"/>
      <c r="C330" s="123"/>
      <c r="D330" s="124"/>
      <c r="E330" s="126"/>
      <c r="F330" s="125"/>
      <c r="G330" s="126"/>
      <c r="H330" s="125"/>
      <c r="I330" s="124"/>
      <c r="J330" s="126"/>
      <c r="K330" s="125"/>
      <c r="L330" s="125"/>
      <c r="M330" s="161">
        <f t="shared" si="1"/>
        <v>0</v>
      </c>
      <c r="N330" s="138"/>
      <c r="O330" s="138"/>
      <c r="P330" s="138"/>
      <c r="Q330" s="138"/>
      <c r="R330" s="138"/>
      <c r="S330" s="138"/>
      <c r="T330" s="138"/>
      <c r="U330" s="138"/>
      <c r="V330" s="138"/>
      <c r="W330" s="138"/>
      <c r="X330" s="138"/>
      <c r="Y330" s="138"/>
      <c r="Z330" s="138"/>
    </row>
    <row r="331" ht="12.75" hidden="1" customHeight="1">
      <c r="A331" s="163">
        <v>33023.0</v>
      </c>
      <c r="B331" s="130"/>
      <c r="C331" s="130"/>
      <c r="D331" s="131"/>
      <c r="E331" s="132"/>
      <c r="F331" s="133"/>
      <c r="G331" s="132"/>
      <c r="H331" s="167"/>
      <c r="I331" s="131"/>
      <c r="J331" s="132"/>
      <c r="K331" s="133"/>
      <c r="L331" s="133"/>
      <c r="M331" s="168">
        <f t="shared" si="1"/>
        <v>0</v>
      </c>
      <c r="N331" s="138"/>
      <c r="O331" s="138"/>
      <c r="P331" s="138"/>
      <c r="Q331" s="138"/>
      <c r="R331" s="138"/>
      <c r="S331" s="138"/>
      <c r="T331" s="138"/>
      <c r="U331" s="138"/>
      <c r="V331" s="138"/>
      <c r="W331" s="138"/>
      <c r="X331" s="138"/>
      <c r="Y331" s="138"/>
      <c r="Z331" s="138"/>
    </row>
    <row r="332" ht="12.75" hidden="1" customHeight="1">
      <c r="A332" s="156">
        <v>33123.0</v>
      </c>
      <c r="B332" s="123"/>
      <c r="C332" s="123"/>
      <c r="D332" s="124"/>
      <c r="E332" s="126"/>
      <c r="F332" s="125"/>
      <c r="G332" s="126"/>
      <c r="H332" s="125"/>
      <c r="I332" s="124"/>
      <c r="J332" s="126"/>
      <c r="K332" s="125"/>
      <c r="L332" s="125"/>
      <c r="M332" s="161">
        <f t="shared" si="1"/>
        <v>0</v>
      </c>
      <c r="N332" s="138"/>
      <c r="O332" s="138"/>
      <c r="P332" s="138"/>
      <c r="Q332" s="138"/>
      <c r="R332" s="138"/>
      <c r="S332" s="138"/>
      <c r="T332" s="138"/>
      <c r="U332" s="138"/>
      <c r="V332" s="138"/>
      <c r="W332" s="138"/>
      <c r="X332" s="138"/>
      <c r="Y332" s="138"/>
      <c r="Z332" s="138"/>
    </row>
    <row r="333" ht="12.75" hidden="1" customHeight="1">
      <c r="A333" s="163">
        <v>33223.0</v>
      </c>
      <c r="B333" s="130"/>
      <c r="C333" s="130"/>
      <c r="D333" s="131"/>
      <c r="E333" s="132"/>
      <c r="F333" s="133"/>
      <c r="G333" s="132"/>
      <c r="H333" s="167"/>
      <c r="I333" s="131"/>
      <c r="J333" s="132"/>
      <c r="K333" s="133"/>
      <c r="L333" s="133"/>
      <c r="M333" s="168">
        <f t="shared" si="1"/>
        <v>0</v>
      </c>
      <c r="N333" s="138"/>
      <c r="O333" s="138"/>
      <c r="P333" s="138"/>
      <c r="Q333" s="138"/>
      <c r="R333" s="138"/>
      <c r="S333" s="138"/>
      <c r="T333" s="138"/>
      <c r="U333" s="138"/>
      <c r="V333" s="138"/>
      <c r="W333" s="138"/>
      <c r="X333" s="138"/>
      <c r="Y333" s="138"/>
      <c r="Z333" s="138"/>
    </row>
    <row r="334" ht="12.75" hidden="1" customHeight="1">
      <c r="A334" s="156">
        <v>33323.0</v>
      </c>
      <c r="B334" s="123"/>
      <c r="C334" s="123"/>
      <c r="D334" s="124"/>
      <c r="E334" s="126"/>
      <c r="F334" s="125"/>
      <c r="G334" s="126"/>
      <c r="H334" s="125"/>
      <c r="I334" s="124"/>
      <c r="J334" s="126"/>
      <c r="K334" s="125"/>
      <c r="L334" s="125"/>
      <c r="M334" s="161">
        <f t="shared" si="1"/>
        <v>0</v>
      </c>
      <c r="N334" s="138"/>
      <c r="O334" s="138"/>
      <c r="P334" s="138"/>
      <c r="Q334" s="138"/>
      <c r="R334" s="138"/>
      <c r="S334" s="138"/>
      <c r="T334" s="138"/>
      <c r="U334" s="138"/>
      <c r="V334" s="138"/>
      <c r="W334" s="138"/>
      <c r="X334" s="138"/>
      <c r="Y334" s="138"/>
      <c r="Z334" s="138"/>
    </row>
    <row r="335" ht="12.75" hidden="1" customHeight="1">
      <c r="A335" s="163">
        <v>33423.0</v>
      </c>
      <c r="B335" s="130"/>
      <c r="C335" s="130"/>
      <c r="D335" s="131"/>
      <c r="E335" s="132"/>
      <c r="F335" s="133"/>
      <c r="G335" s="132"/>
      <c r="H335" s="167"/>
      <c r="I335" s="131"/>
      <c r="J335" s="132"/>
      <c r="K335" s="133"/>
      <c r="L335" s="133"/>
      <c r="M335" s="168">
        <f t="shared" si="1"/>
        <v>0</v>
      </c>
      <c r="N335" s="138"/>
      <c r="O335" s="138"/>
      <c r="P335" s="138"/>
      <c r="Q335" s="138"/>
      <c r="R335" s="138"/>
      <c r="S335" s="138"/>
      <c r="T335" s="138"/>
      <c r="U335" s="138"/>
      <c r="V335" s="138"/>
      <c r="W335" s="138"/>
      <c r="X335" s="138"/>
      <c r="Y335" s="138"/>
      <c r="Z335" s="138"/>
    </row>
    <row r="336" ht="12.75" hidden="1" customHeight="1">
      <c r="A336" s="156">
        <v>33523.0</v>
      </c>
      <c r="B336" s="123"/>
      <c r="C336" s="123"/>
      <c r="D336" s="124"/>
      <c r="E336" s="126"/>
      <c r="F336" s="125"/>
      <c r="G336" s="126"/>
      <c r="H336" s="125"/>
      <c r="I336" s="124"/>
      <c r="J336" s="126"/>
      <c r="K336" s="125"/>
      <c r="L336" s="125"/>
      <c r="M336" s="161">
        <f t="shared" si="1"/>
        <v>0</v>
      </c>
      <c r="N336" s="138"/>
      <c r="O336" s="138"/>
      <c r="P336" s="138"/>
      <c r="Q336" s="138"/>
      <c r="R336" s="138"/>
      <c r="S336" s="138"/>
      <c r="T336" s="138"/>
      <c r="U336" s="138"/>
      <c r="V336" s="138"/>
      <c r="W336" s="138"/>
      <c r="X336" s="138"/>
      <c r="Y336" s="138"/>
      <c r="Z336" s="138"/>
    </row>
    <row r="337" ht="12.75" hidden="1" customHeight="1">
      <c r="A337" s="163">
        <v>33623.0</v>
      </c>
      <c r="B337" s="130"/>
      <c r="C337" s="130"/>
      <c r="D337" s="131"/>
      <c r="E337" s="132"/>
      <c r="F337" s="133"/>
      <c r="G337" s="132"/>
      <c r="H337" s="167"/>
      <c r="I337" s="131"/>
      <c r="J337" s="132"/>
      <c r="K337" s="133"/>
      <c r="L337" s="133"/>
      <c r="M337" s="168">
        <f t="shared" si="1"/>
        <v>0</v>
      </c>
      <c r="N337" s="138"/>
      <c r="O337" s="138"/>
      <c r="P337" s="138"/>
      <c r="Q337" s="138"/>
      <c r="R337" s="138"/>
      <c r="S337" s="138"/>
      <c r="T337" s="138"/>
      <c r="U337" s="138"/>
      <c r="V337" s="138"/>
      <c r="W337" s="138"/>
      <c r="X337" s="138"/>
      <c r="Y337" s="138"/>
      <c r="Z337" s="138"/>
    </row>
    <row r="338" ht="12.75" hidden="1" customHeight="1">
      <c r="A338" s="156">
        <v>33723.0</v>
      </c>
      <c r="B338" s="123"/>
      <c r="C338" s="123"/>
      <c r="D338" s="124"/>
      <c r="E338" s="126"/>
      <c r="F338" s="125"/>
      <c r="G338" s="126"/>
      <c r="H338" s="125"/>
      <c r="I338" s="124"/>
      <c r="J338" s="126"/>
      <c r="K338" s="125"/>
      <c r="L338" s="125"/>
      <c r="M338" s="161">
        <f t="shared" si="1"/>
        <v>0</v>
      </c>
      <c r="N338" s="138"/>
      <c r="O338" s="138"/>
      <c r="P338" s="138"/>
      <c r="Q338" s="138"/>
      <c r="R338" s="138"/>
      <c r="S338" s="138"/>
      <c r="T338" s="138"/>
      <c r="U338" s="138"/>
      <c r="V338" s="138"/>
      <c r="W338" s="138"/>
      <c r="X338" s="138"/>
      <c r="Y338" s="138"/>
      <c r="Z338" s="138"/>
    </row>
    <row r="339" ht="12.75" hidden="1" customHeight="1">
      <c r="A339" s="163">
        <v>33823.0</v>
      </c>
      <c r="B339" s="130"/>
      <c r="C339" s="130"/>
      <c r="D339" s="131"/>
      <c r="E339" s="132"/>
      <c r="F339" s="133"/>
      <c r="G339" s="132"/>
      <c r="H339" s="167"/>
      <c r="I339" s="131"/>
      <c r="J339" s="132"/>
      <c r="K339" s="133"/>
      <c r="L339" s="133"/>
      <c r="M339" s="168">
        <f t="shared" si="1"/>
        <v>0</v>
      </c>
      <c r="N339" s="138"/>
      <c r="O339" s="138"/>
      <c r="P339" s="138"/>
      <c r="Q339" s="138"/>
      <c r="R339" s="138"/>
      <c r="S339" s="138"/>
      <c r="T339" s="138"/>
      <c r="U339" s="138"/>
      <c r="V339" s="138"/>
      <c r="W339" s="138"/>
      <c r="X339" s="138"/>
      <c r="Y339" s="138"/>
      <c r="Z339" s="138"/>
    </row>
    <row r="340" ht="12.75" hidden="1" customHeight="1">
      <c r="A340" s="156">
        <v>33923.0</v>
      </c>
      <c r="B340" s="123"/>
      <c r="C340" s="123"/>
      <c r="D340" s="124"/>
      <c r="E340" s="126"/>
      <c r="F340" s="125"/>
      <c r="G340" s="126"/>
      <c r="H340" s="125"/>
      <c r="I340" s="124"/>
      <c r="J340" s="126"/>
      <c r="K340" s="125"/>
      <c r="L340" s="125"/>
      <c r="M340" s="161">
        <f t="shared" si="1"/>
        <v>0</v>
      </c>
      <c r="N340" s="138"/>
      <c r="O340" s="138"/>
      <c r="P340" s="138"/>
      <c r="Q340" s="138"/>
      <c r="R340" s="138"/>
      <c r="S340" s="138"/>
      <c r="T340" s="138"/>
      <c r="U340" s="138"/>
      <c r="V340" s="138"/>
      <c r="W340" s="138"/>
      <c r="X340" s="138"/>
      <c r="Y340" s="138"/>
      <c r="Z340" s="138"/>
    </row>
    <row r="341" ht="12.75" hidden="1" customHeight="1">
      <c r="A341" s="163">
        <v>34023.0</v>
      </c>
      <c r="B341" s="130"/>
      <c r="C341" s="130"/>
      <c r="D341" s="131"/>
      <c r="E341" s="132"/>
      <c r="F341" s="133"/>
      <c r="G341" s="132"/>
      <c r="H341" s="167"/>
      <c r="I341" s="131"/>
      <c r="J341" s="132"/>
      <c r="K341" s="133"/>
      <c r="L341" s="133"/>
      <c r="M341" s="168">
        <f t="shared" si="1"/>
        <v>0</v>
      </c>
      <c r="N341" s="138"/>
      <c r="O341" s="138"/>
      <c r="P341" s="138"/>
      <c r="Q341" s="138"/>
      <c r="R341" s="138"/>
      <c r="S341" s="138"/>
      <c r="T341" s="138"/>
      <c r="U341" s="138"/>
      <c r="V341" s="138"/>
      <c r="W341" s="138"/>
      <c r="X341" s="138"/>
      <c r="Y341" s="138"/>
      <c r="Z341" s="138"/>
    </row>
    <row r="342" ht="12.75" hidden="1" customHeight="1">
      <c r="A342" s="156">
        <v>34123.0</v>
      </c>
      <c r="B342" s="123"/>
      <c r="C342" s="123"/>
      <c r="D342" s="124"/>
      <c r="E342" s="126"/>
      <c r="F342" s="125"/>
      <c r="G342" s="126"/>
      <c r="H342" s="125"/>
      <c r="I342" s="124"/>
      <c r="J342" s="126"/>
      <c r="K342" s="125"/>
      <c r="L342" s="125"/>
      <c r="M342" s="161">
        <f t="shared" si="1"/>
        <v>0</v>
      </c>
      <c r="N342" s="138"/>
      <c r="O342" s="138"/>
      <c r="P342" s="138"/>
      <c r="Q342" s="138"/>
      <c r="R342" s="138"/>
      <c r="S342" s="138"/>
      <c r="T342" s="138"/>
      <c r="U342" s="138"/>
      <c r="V342" s="138"/>
      <c r="W342" s="138"/>
      <c r="X342" s="138"/>
      <c r="Y342" s="138"/>
      <c r="Z342" s="138"/>
    </row>
    <row r="343" ht="12.75" hidden="1" customHeight="1">
      <c r="A343" s="163">
        <v>34223.0</v>
      </c>
      <c r="B343" s="130"/>
      <c r="C343" s="130"/>
      <c r="D343" s="131"/>
      <c r="E343" s="132"/>
      <c r="F343" s="133"/>
      <c r="G343" s="132"/>
      <c r="H343" s="167"/>
      <c r="I343" s="131"/>
      <c r="J343" s="132"/>
      <c r="K343" s="133"/>
      <c r="L343" s="133"/>
      <c r="M343" s="168">
        <f t="shared" si="1"/>
        <v>0</v>
      </c>
      <c r="N343" s="138"/>
      <c r="O343" s="138"/>
      <c r="P343" s="138"/>
      <c r="Q343" s="138"/>
      <c r="R343" s="138"/>
      <c r="S343" s="138"/>
      <c r="T343" s="138"/>
      <c r="U343" s="138"/>
      <c r="V343" s="138"/>
      <c r="W343" s="138"/>
      <c r="X343" s="138"/>
      <c r="Y343" s="138"/>
      <c r="Z343" s="138"/>
    </row>
    <row r="344" ht="12.75" hidden="1" customHeight="1">
      <c r="A344" s="156">
        <v>34323.0</v>
      </c>
      <c r="B344" s="123"/>
      <c r="C344" s="123"/>
      <c r="D344" s="124"/>
      <c r="E344" s="126"/>
      <c r="F344" s="125"/>
      <c r="G344" s="126"/>
      <c r="H344" s="125"/>
      <c r="I344" s="124"/>
      <c r="J344" s="126"/>
      <c r="K344" s="125"/>
      <c r="L344" s="125"/>
      <c r="M344" s="161">
        <f t="shared" si="1"/>
        <v>0</v>
      </c>
      <c r="N344" s="138"/>
      <c r="O344" s="138"/>
      <c r="P344" s="138"/>
      <c r="Q344" s="138"/>
      <c r="R344" s="138"/>
      <c r="S344" s="138"/>
      <c r="T344" s="138"/>
      <c r="U344" s="138"/>
      <c r="V344" s="138"/>
      <c r="W344" s="138"/>
      <c r="X344" s="138"/>
      <c r="Y344" s="138"/>
      <c r="Z344" s="138"/>
    </row>
    <row r="345" ht="12.75" hidden="1" customHeight="1">
      <c r="A345" s="163">
        <v>34423.0</v>
      </c>
      <c r="B345" s="130"/>
      <c r="C345" s="130"/>
      <c r="D345" s="131"/>
      <c r="E345" s="132"/>
      <c r="F345" s="133"/>
      <c r="G345" s="132"/>
      <c r="H345" s="167"/>
      <c r="I345" s="131"/>
      <c r="J345" s="132"/>
      <c r="K345" s="133"/>
      <c r="L345" s="133"/>
      <c r="M345" s="168">
        <f t="shared" si="1"/>
        <v>0</v>
      </c>
      <c r="N345" s="138"/>
      <c r="O345" s="138"/>
      <c r="P345" s="138"/>
      <c r="Q345" s="138"/>
      <c r="R345" s="138"/>
      <c r="S345" s="138"/>
      <c r="T345" s="138"/>
      <c r="U345" s="138"/>
      <c r="V345" s="138"/>
      <c r="W345" s="138"/>
      <c r="X345" s="138"/>
      <c r="Y345" s="138"/>
      <c r="Z345" s="138"/>
    </row>
    <row r="346" ht="12.75" hidden="1" customHeight="1">
      <c r="A346" s="156">
        <v>34523.0</v>
      </c>
      <c r="B346" s="123"/>
      <c r="C346" s="123"/>
      <c r="D346" s="124"/>
      <c r="E346" s="126"/>
      <c r="F346" s="125"/>
      <c r="G346" s="126"/>
      <c r="H346" s="125"/>
      <c r="I346" s="124"/>
      <c r="J346" s="126"/>
      <c r="K346" s="125"/>
      <c r="L346" s="125"/>
      <c r="M346" s="161">
        <f t="shared" si="1"/>
        <v>0</v>
      </c>
      <c r="N346" s="138"/>
      <c r="O346" s="138"/>
      <c r="P346" s="138"/>
      <c r="Q346" s="138"/>
      <c r="R346" s="138"/>
      <c r="S346" s="138"/>
      <c r="T346" s="138"/>
      <c r="U346" s="138"/>
      <c r="V346" s="138"/>
      <c r="W346" s="138"/>
      <c r="X346" s="138"/>
      <c r="Y346" s="138"/>
      <c r="Z346" s="138"/>
    </row>
    <row r="347" ht="12.75" hidden="1" customHeight="1">
      <c r="A347" s="163">
        <v>34623.0</v>
      </c>
      <c r="B347" s="130"/>
      <c r="C347" s="130"/>
      <c r="D347" s="131"/>
      <c r="E347" s="132"/>
      <c r="F347" s="133"/>
      <c r="G347" s="132"/>
      <c r="H347" s="167"/>
      <c r="I347" s="131"/>
      <c r="J347" s="132"/>
      <c r="K347" s="133"/>
      <c r="L347" s="133"/>
      <c r="M347" s="168">
        <f t="shared" si="1"/>
        <v>0</v>
      </c>
      <c r="N347" s="138"/>
      <c r="O347" s="138"/>
      <c r="P347" s="138"/>
      <c r="Q347" s="138"/>
      <c r="R347" s="138"/>
      <c r="S347" s="138"/>
      <c r="T347" s="138"/>
      <c r="U347" s="138"/>
      <c r="V347" s="138"/>
      <c r="W347" s="138"/>
      <c r="X347" s="138"/>
      <c r="Y347" s="138"/>
      <c r="Z347" s="138"/>
    </row>
    <row r="348" ht="12.75" hidden="1" customHeight="1">
      <c r="A348" s="156">
        <v>34723.0</v>
      </c>
      <c r="B348" s="123"/>
      <c r="C348" s="123"/>
      <c r="D348" s="124"/>
      <c r="E348" s="126"/>
      <c r="F348" s="125"/>
      <c r="G348" s="126"/>
      <c r="H348" s="125"/>
      <c r="I348" s="124"/>
      <c r="J348" s="126"/>
      <c r="K348" s="125"/>
      <c r="L348" s="125"/>
      <c r="M348" s="161">
        <f t="shared" si="1"/>
        <v>0</v>
      </c>
      <c r="N348" s="138"/>
      <c r="O348" s="138"/>
      <c r="P348" s="138"/>
      <c r="Q348" s="138"/>
      <c r="R348" s="138"/>
      <c r="S348" s="138"/>
      <c r="T348" s="138"/>
      <c r="U348" s="138"/>
      <c r="V348" s="138"/>
      <c r="W348" s="138"/>
      <c r="X348" s="138"/>
      <c r="Y348" s="138"/>
      <c r="Z348" s="138"/>
    </row>
    <row r="349" ht="12.75" hidden="1" customHeight="1">
      <c r="A349" s="163">
        <v>34823.0</v>
      </c>
      <c r="B349" s="130"/>
      <c r="C349" s="130"/>
      <c r="D349" s="131"/>
      <c r="E349" s="132"/>
      <c r="F349" s="133"/>
      <c r="G349" s="132"/>
      <c r="H349" s="167"/>
      <c r="I349" s="131"/>
      <c r="J349" s="132"/>
      <c r="K349" s="133"/>
      <c r="L349" s="133"/>
      <c r="M349" s="168">
        <f t="shared" si="1"/>
        <v>0</v>
      </c>
      <c r="N349" s="138"/>
      <c r="O349" s="138"/>
      <c r="P349" s="138"/>
      <c r="Q349" s="138"/>
      <c r="R349" s="138"/>
      <c r="S349" s="138"/>
      <c r="T349" s="138"/>
      <c r="U349" s="138"/>
      <c r="V349" s="138"/>
      <c r="W349" s="138"/>
      <c r="X349" s="138"/>
      <c r="Y349" s="138"/>
      <c r="Z349" s="138"/>
    </row>
    <row r="350" ht="12.75" hidden="1" customHeight="1">
      <c r="A350" s="156">
        <v>34923.0</v>
      </c>
      <c r="B350" s="123"/>
      <c r="C350" s="123"/>
      <c r="D350" s="124"/>
      <c r="E350" s="126"/>
      <c r="F350" s="125"/>
      <c r="G350" s="126"/>
      <c r="H350" s="125"/>
      <c r="I350" s="124"/>
      <c r="J350" s="126"/>
      <c r="K350" s="125"/>
      <c r="L350" s="125"/>
      <c r="M350" s="161">
        <f t="shared" si="1"/>
        <v>0</v>
      </c>
      <c r="N350" s="138"/>
      <c r="O350" s="138"/>
      <c r="P350" s="138"/>
      <c r="Q350" s="138"/>
      <c r="R350" s="138"/>
      <c r="S350" s="138"/>
      <c r="T350" s="138"/>
      <c r="U350" s="138"/>
      <c r="V350" s="138"/>
      <c r="W350" s="138"/>
      <c r="X350" s="138"/>
      <c r="Y350" s="138"/>
      <c r="Z350" s="138"/>
    </row>
    <row r="351" ht="12.75" hidden="1" customHeight="1">
      <c r="A351" s="163">
        <v>35023.0</v>
      </c>
      <c r="B351" s="130"/>
      <c r="C351" s="130"/>
      <c r="D351" s="131"/>
      <c r="E351" s="132"/>
      <c r="F351" s="133"/>
      <c r="G351" s="132"/>
      <c r="H351" s="167"/>
      <c r="I351" s="131"/>
      <c r="J351" s="132"/>
      <c r="K351" s="133"/>
      <c r="L351" s="133"/>
      <c r="M351" s="168">
        <f t="shared" si="1"/>
        <v>0</v>
      </c>
      <c r="N351" s="138"/>
      <c r="O351" s="138"/>
      <c r="P351" s="138"/>
      <c r="Q351" s="138"/>
      <c r="R351" s="138"/>
      <c r="S351" s="138"/>
      <c r="T351" s="138"/>
      <c r="U351" s="138"/>
      <c r="V351" s="138"/>
      <c r="W351" s="138"/>
      <c r="X351" s="138"/>
      <c r="Y351" s="138"/>
      <c r="Z351" s="138"/>
    </row>
    <row r="352" ht="12.75" hidden="1" customHeight="1">
      <c r="A352" s="156">
        <v>35123.0</v>
      </c>
      <c r="B352" s="123"/>
      <c r="C352" s="123"/>
      <c r="D352" s="124"/>
      <c r="E352" s="126"/>
      <c r="F352" s="125"/>
      <c r="G352" s="126"/>
      <c r="H352" s="125"/>
      <c r="I352" s="124"/>
      <c r="J352" s="126"/>
      <c r="K352" s="125"/>
      <c r="L352" s="125"/>
      <c r="M352" s="161">
        <f t="shared" si="1"/>
        <v>0</v>
      </c>
      <c r="N352" s="138"/>
      <c r="O352" s="138"/>
      <c r="P352" s="138"/>
      <c r="Q352" s="138"/>
      <c r="R352" s="138"/>
      <c r="S352" s="138"/>
      <c r="T352" s="138"/>
      <c r="U352" s="138"/>
      <c r="V352" s="138"/>
      <c r="W352" s="138"/>
      <c r="X352" s="138"/>
      <c r="Y352" s="138"/>
      <c r="Z352" s="138"/>
    </row>
    <row r="353" ht="12.75" hidden="1" customHeight="1">
      <c r="A353" s="163">
        <v>35223.0</v>
      </c>
      <c r="B353" s="130"/>
      <c r="C353" s="130"/>
      <c r="D353" s="131"/>
      <c r="E353" s="132"/>
      <c r="F353" s="133"/>
      <c r="G353" s="132"/>
      <c r="H353" s="167"/>
      <c r="I353" s="131"/>
      <c r="J353" s="132"/>
      <c r="K353" s="133"/>
      <c r="L353" s="133"/>
      <c r="M353" s="168">
        <f t="shared" si="1"/>
        <v>0</v>
      </c>
      <c r="N353" s="138"/>
      <c r="O353" s="138"/>
      <c r="P353" s="138"/>
      <c r="Q353" s="138"/>
      <c r="R353" s="138"/>
      <c r="S353" s="138"/>
      <c r="T353" s="138"/>
      <c r="U353" s="138"/>
      <c r="V353" s="138"/>
      <c r="W353" s="138"/>
      <c r="X353" s="138"/>
      <c r="Y353" s="138"/>
      <c r="Z353" s="138"/>
    </row>
    <row r="354" ht="12.75" hidden="1" customHeight="1">
      <c r="A354" s="156">
        <v>35323.0</v>
      </c>
      <c r="B354" s="123"/>
      <c r="C354" s="123"/>
      <c r="D354" s="124"/>
      <c r="E354" s="126"/>
      <c r="F354" s="125"/>
      <c r="G354" s="126"/>
      <c r="H354" s="125"/>
      <c r="I354" s="124"/>
      <c r="J354" s="126"/>
      <c r="K354" s="125"/>
      <c r="L354" s="125"/>
      <c r="M354" s="161">
        <f t="shared" si="1"/>
        <v>0</v>
      </c>
      <c r="N354" s="138"/>
      <c r="O354" s="138"/>
      <c r="P354" s="138"/>
      <c r="Q354" s="138"/>
      <c r="R354" s="138"/>
      <c r="S354" s="138"/>
      <c r="T354" s="138"/>
      <c r="U354" s="138"/>
      <c r="V354" s="138"/>
      <c r="W354" s="138"/>
      <c r="X354" s="138"/>
      <c r="Y354" s="138"/>
      <c r="Z354" s="138"/>
    </row>
    <row r="355" ht="12.75" hidden="1" customHeight="1">
      <c r="A355" s="163">
        <v>35423.0</v>
      </c>
      <c r="B355" s="130"/>
      <c r="C355" s="130"/>
      <c r="D355" s="131"/>
      <c r="E355" s="132"/>
      <c r="F355" s="133"/>
      <c r="G355" s="132"/>
      <c r="H355" s="167"/>
      <c r="I355" s="131"/>
      <c r="J355" s="132"/>
      <c r="K355" s="133"/>
      <c r="L355" s="133"/>
      <c r="M355" s="168">
        <f t="shared" si="1"/>
        <v>0</v>
      </c>
      <c r="N355" s="138"/>
      <c r="O355" s="138"/>
      <c r="P355" s="138"/>
      <c r="Q355" s="138"/>
      <c r="R355" s="138"/>
      <c r="S355" s="138"/>
      <c r="T355" s="138"/>
      <c r="U355" s="138"/>
      <c r="V355" s="138"/>
      <c r="W355" s="138"/>
      <c r="X355" s="138"/>
      <c r="Y355" s="138"/>
      <c r="Z355" s="138"/>
    </row>
    <row r="356" ht="12.75" hidden="1" customHeight="1">
      <c r="A356" s="156">
        <v>35523.0</v>
      </c>
      <c r="B356" s="123"/>
      <c r="C356" s="123"/>
      <c r="D356" s="124"/>
      <c r="E356" s="126"/>
      <c r="F356" s="125"/>
      <c r="G356" s="126"/>
      <c r="H356" s="125"/>
      <c r="I356" s="124"/>
      <c r="J356" s="126"/>
      <c r="K356" s="125"/>
      <c r="L356" s="125"/>
      <c r="M356" s="161">
        <f t="shared" si="1"/>
        <v>0</v>
      </c>
      <c r="N356" s="138"/>
      <c r="O356" s="138"/>
      <c r="P356" s="138"/>
      <c r="Q356" s="138"/>
      <c r="R356" s="138"/>
      <c r="S356" s="138"/>
      <c r="T356" s="138"/>
      <c r="U356" s="138"/>
      <c r="V356" s="138"/>
      <c r="W356" s="138"/>
      <c r="X356" s="138"/>
      <c r="Y356" s="138"/>
      <c r="Z356" s="138"/>
    </row>
    <row r="357" ht="12.75" hidden="1" customHeight="1">
      <c r="A357" s="163">
        <v>35623.0</v>
      </c>
      <c r="B357" s="130"/>
      <c r="C357" s="130"/>
      <c r="D357" s="131"/>
      <c r="E357" s="132"/>
      <c r="F357" s="133"/>
      <c r="G357" s="132"/>
      <c r="H357" s="167"/>
      <c r="I357" s="131"/>
      <c r="J357" s="132"/>
      <c r="K357" s="133"/>
      <c r="L357" s="133"/>
      <c r="M357" s="168">
        <f t="shared" si="1"/>
        <v>0</v>
      </c>
      <c r="N357" s="138"/>
      <c r="O357" s="138"/>
      <c r="P357" s="138"/>
      <c r="Q357" s="138"/>
      <c r="R357" s="138"/>
      <c r="S357" s="138"/>
      <c r="T357" s="138"/>
      <c r="U357" s="138"/>
      <c r="V357" s="138"/>
      <c r="W357" s="138"/>
      <c r="X357" s="138"/>
      <c r="Y357" s="138"/>
      <c r="Z357" s="138"/>
    </row>
    <row r="358" ht="12.75" hidden="1" customHeight="1">
      <c r="A358" s="156">
        <v>35723.0</v>
      </c>
      <c r="B358" s="123"/>
      <c r="C358" s="123"/>
      <c r="D358" s="124"/>
      <c r="E358" s="126"/>
      <c r="F358" s="125"/>
      <c r="G358" s="126"/>
      <c r="H358" s="125"/>
      <c r="I358" s="124"/>
      <c r="J358" s="126"/>
      <c r="K358" s="125"/>
      <c r="L358" s="125"/>
      <c r="M358" s="161">
        <f t="shared" si="1"/>
        <v>0</v>
      </c>
      <c r="N358" s="138"/>
      <c r="O358" s="138"/>
      <c r="P358" s="138"/>
      <c r="Q358" s="138"/>
      <c r="R358" s="138"/>
      <c r="S358" s="138"/>
      <c r="T358" s="138"/>
      <c r="U358" s="138"/>
      <c r="V358" s="138"/>
      <c r="W358" s="138"/>
      <c r="X358" s="138"/>
      <c r="Y358" s="138"/>
      <c r="Z358" s="138"/>
    </row>
    <row r="359" ht="12.75" hidden="1" customHeight="1">
      <c r="A359" s="163">
        <v>35823.0</v>
      </c>
      <c r="B359" s="130"/>
      <c r="C359" s="130"/>
      <c r="D359" s="131"/>
      <c r="E359" s="132"/>
      <c r="F359" s="133"/>
      <c r="G359" s="132"/>
      <c r="H359" s="167"/>
      <c r="I359" s="131"/>
      <c r="J359" s="132"/>
      <c r="K359" s="133"/>
      <c r="L359" s="133"/>
      <c r="M359" s="168">
        <f t="shared" si="1"/>
        <v>0</v>
      </c>
      <c r="N359" s="138"/>
      <c r="O359" s="138"/>
      <c r="P359" s="138"/>
      <c r="Q359" s="138"/>
      <c r="R359" s="138"/>
      <c r="S359" s="138"/>
      <c r="T359" s="138"/>
      <c r="U359" s="138"/>
      <c r="V359" s="138"/>
      <c r="W359" s="138"/>
      <c r="X359" s="138"/>
      <c r="Y359" s="138"/>
      <c r="Z359" s="138"/>
    </row>
    <row r="360" ht="12.75" hidden="1" customHeight="1">
      <c r="A360" s="156">
        <v>35923.0</v>
      </c>
      <c r="B360" s="123"/>
      <c r="C360" s="123"/>
      <c r="D360" s="124"/>
      <c r="E360" s="126"/>
      <c r="F360" s="125"/>
      <c r="G360" s="126"/>
      <c r="H360" s="125"/>
      <c r="I360" s="124"/>
      <c r="J360" s="126"/>
      <c r="K360" s="125"/>
      <c r="L360" s="125"/>
      <c r="M360" s="161">
        <f t="shared" si="1"/>
        <v>0</v>
      </c>
      <c r="N360" s="138"/>
      <c r="O360" s="138"/>
      <c r="P360" s="138"/>
      <c r="Q360" s="138"/>
      <c r="R360" s="138"/>
      <c r="S360" s="138"/>
      <c r="T360" s="138"/>
      <c r="U360" s="138"/>
      <c r="V360" s="138"/>
      <c r="W360" s="138"/>
      <c r="X360" s="138"/>
      <c r="Y360" s="138"/>
      <c r="Z360" s="138"/>
    </row>
    <row r="361" ht="12.75" hidden="1" customHeight="1">
      <c r="A361" s="163">
        <v>36023.0</v>
      </c>
      <c r="B361" s="130"/>
      <c r="C361" s="130"/>
      <c r="D361" s="131"/>
      <c r="E361" s="132"/>
      <c r="F361" s="133"/>
      <c r="G361" s="132"/>
      <c r="H361" s="167"/>
      <c r="I361" s="131"/>
      <c r="J361" s="132"/>
      <c r="K361" s="133"/>
      <c r="L361" s="133"/>
      <c r="M361" s="168">
        <f t="shared" si="1"/>
        <v>0</v>
      </c>
      <c r="N361" s="138"/>
      <c r="O361" s="138"/>
      <c r="P361" s="138"/>
      <c r="Q361" s="138"/>
      <c r="R361" s="138"/>
      <c r="S361" s="138"/>
      <c r="T361" s="138"/>
      <c r="U361" s="138"/>
      <c r="V361" s="138"/>
      <c r="W361" s="138"/>
      <c r="X361" s="138"/>
      <c r="Y361" s="138"/>
      <c r="Z361" s="138"/>
    </row>
    <row r="362" ht="12.75" hidden="1" customHeight="1">
      <c r="A362" s="156">
        <v>36123.0</v>
      </c>
      <c r="B362" s="123"/>
      <c r="C362" s="123"/>
      <c r="D362" s="124"/>
      <c r="E362" s="126"/>
      <c r="F362" s="125"/>
      <c r="G362" s="126"/>
      <c r="H362" s="125"/>
      <c r="I362" s="124"/>
      <c r="J362" s="126"/>
      <c r="K362" s="125"/>
      <c r="L362" s="125"/>
      <c r="M362" s="161">
        <f t="shared" si="1"/>
        <v>0</v>
      </c>
      <c r="N362" s="138"/>
      <c r="O362" s="138"/>
      <c r="P362" s="138"/>
      <c r="Q362" s="138"/>
      <c r="R362" s="138"/>
      <c r="S362" s="138"/>
      <c r="T362" s="138"/>
      <c r="U362" s="138"/>
      <c r="V362" s="138"/>
      <c r="W362" s="138"/>
      <c r="X362" s="138"/>
      <c r="Y362" s="138"/>
      <c r="Z362" s="138"/>
    </row>
    <row r="363" ht="12.75" hidden="1" customHeight="1">
      <c r="A363" s="163">
        <v>36223.0</v>
      </c>
      <c r="B363" s="130"/>
      <c r="C363" s="130"/>
      <c r="D363" s="131"/>
      <c r="E363" s="132"/>
      <c r="F363" s="133"/>
      <c r="G363" s="132"/>
      <c r="H363" s="167"/>
      <c r="I363" s="131"/>
      <c r="J363" s="132"/>
      <c r="K363" s="133"/>
      <c r="L363" s="133"/>
      <c r="M363" s="168">
        <f t="shared" si="1"/>
        <v>0</v>
      </c>
      <c r="N363" s="138"/>
      <c r="O363" s="138"/>
      <c r="P363" s="138"/>
      <c r="Q363" s="138"/>
      <c r="R363" s="138"/>
      <c r="S363" s="138"/>
      <c r="T363" s="138"/>
      <c r="U363" s="138"/>
      <c r="V363" s="138"/>
      <c r="W363" s="138"/>
      <c r="X363" s="138"/>
      <c r="Y363" s="138"/>
      <c r="Z363" s="138"/>
    </row>
    <row r="364" ht="12.75" hidden="1" customHeight="1">
      <c r="A364" s="156">
        <v>36323.0</v>
      </c>
      <c r="B364" s="123"/>
      <c r="C364" s="123"/>
      <c r="D364" s="124"/>
      <c r="E364" s="126"/>
      <c r="F364" s="125"/>
      <c r="G364" s="126"/>
      <c r="H364" s="125"/>
      <c r="I364" s="124"/>
      <c r="J364" s="126"/>
      <c r="K364" s="125"/>
      <c r="L364" s="125"/>
      <c r="M364" s="161">
        <f t="shared" si="1"/>
        <v>0</v>
      </c>
      <c r="N364" s="138"/>
      <c r="O364" s="138"/>
      <c r="P364" s="138"/>
      <c r="Q364" s="138"/>
      <c r="R364" s="138"/>
      <c r="S364" s="138"/>
      <c r="T364" s="138"/>
      <c r="U364" s="138"/>
      <c r="V364" s="138"/>
      <c r="W364" s="138"/>
      <c r="X364" s="138"/>
      <c r="Y364" s="138"/>
      <c r="Z364" s="138"/>
    </row>
    <row r="365" ht="12.75" hidden="1" customHeight="1">
      <c r="A365" s="163">
        <v>36423.0</v>
      </c>
      <c r="B365" s="130"/>
      <c r="C365" s="130"/>
      <c r="D365" s="131"/>
      <c r="E365" s="132"/>
      <c r="F365" s="133"/>
      <c r="G365" s="132"/>
      <c r="H365" s="167"/>
      <c r="I365" s="131"/>
      <c r="J365" s="132"/>
      <c r="K365" s="133"/>
      <c r="L365" s="133"/>
      <c r="M365" s="168">
        <f t="shared" si="1"/>
        <v>0</v>
      </c>
      <c r="N365" s="138"/>
      <c r="O365" s="138"/>
      <c r="P365" s="138"/>
      <c r="Q365" s="138"/>
      <c r="R365" s="138"/>
      <c r="S365" s="138"/>
      <c r="T365" s="138"/>
      <c r="U365" s="138"/>
      <c r="V365" s="138"/>
      <c r="W365" s="138"/>
      <c r="X365" s="138"/>
      <c r="Y365" s="138"/>
      <c r="Z365" s="138"/>
    </row>
    <row r="366" ht="12.75" hidden="1" customHeight="1">
      <c r="A366" s="156">
        <v>36523.0</v>
      </c>
      <c r="B366" s="123"/>
      <c r="C366" s="123"/>
      <c r="D366" s="124"/>
      <c r="E366" s="126"/>
      <c r="F366" s="125"/>
      <c r="G366" s="126"/>
      <c r="H366" s="125"/>
      <c r="I366" s="124"/>
      <c r="J366" s="126"/>
      <c r="K366" s="125"/>
      <c r="L366" s="125"/>
      <c r="M366" s="161">
        <f t="shared" si="1"/>
        <v>0</v>
      </c>
      <c r="N366" s="138"/>
      <c r="O366" s="138"/>
      <c r="P366" s="138"/>
      <c r="Q366" s="138"/>
      <c r="R366" s="138"/>
      <c r="S366" s="138"/>
      <c r="T366" s="138"/>
      <c r="U366" s="138"/>
      <c r="V366" s="138"/>
      <c r="W366" s="138"/>
      <c r="X366" s="138"/>
      <c r="Y366" s="138"/>
      <c r="Z366" s="138"/>
    </row>
    <row r="367" ht="12.75" hidden="1" customHeight="1">
      <c r="A367" s="163">
        <v>36623.0</v>
      </c>
      <c r="B367" s="130"/>
      <c r="C367" s="130"/>
      <c r="D367" s="131"/>
      <c r="E367" s="132"/>
      <c r="F367" s="133"/>
      <c r="G367" s="132"/>
      <c r="H367" s="167"/>
      <c r="I367" s="131"/>
      <c r="J367" s="132"/>
      <c r="K367" s="133"/>
      <c r="L367" s="133"/>
      <c r="M367" s="168">
        <f t="shared" si="1"/>
        <v>0</v>
      </c>
      <c r="N367" s="138"/>
      <c r="O367" s="138"/>
      <c r="P367" s="138"/>
      <c r="Q367" s="138"/>
      <c r="R367" s="138"/>
      <c r="S367" s="138"/>
      <c r="T367" s="138"/>
      <c r="U367" s="138"/>
      <c r="V367" s="138"/>
      <c r="W367" s="138"/>
      <c r="X367" s="138"/>
      <c r="Y367" s="138"/>
      <c r="Z367" s="138"/>
    </row>
    <row r="368" ht="12.75" hidden="1" customHeight="1">
      <c r="A368" s="156">
        <v>36723.0</v>
      </c>
      <c r="B368" s="123"/>
      <c r="C368" s="123"/>
      <c r="D368" s="124"/>
      <c r="E368" s="126"/>
      <c r="F368" s="125"/>
      <c r="G368" s="126"/>
      <c r="H368" s="125"/>
      <c r="I368" s="124"/>
      <c r="J368" s="126"/>
      <c r="K368" s="125"/>
      <c r="L368" s="125"/>
      <c r="M368" s="161">
        <f t="shared" si="1"/>
        <v>0</v>
      </c>
      <c r="N368" s="138"/>
      <c r="O368" s="138"/>
      <c r="P368" s="138"/>
      <c r="Q368" s="138"/>
      <c r="R368" s="138"/>
      <c r="S368" s="138"/>
      <c r="T368" s="138"/>
      <c r="U368" s="138"/>
      <c r="V368" s="138"/>
      <c r="W368" s="138"/>
      <c r="X368" s="138"/>
      <c r="Y368" s="138"/>
      <c r="Z368" s="138"/>
    </row>
    <row r="369" ht="12.75" hidden="1" customHeight="1">
      <c r="A369" s="163">
        <v>36823.0</v>
      </c>
      <c r="B369" s="130"/>
      <c r="C369" s="130"/>
      <c r="D369" s="131"/>
      <c r="E369" s="132"/>
      <c r="F369" s="133"/>
      <c r="G369" s="132"/>
      <c r="H369" s="167"/>
      <c r="I369" s="131"/>
      <c r="J369" s="132"/>
      <c r="K369" s="133"/>
      <c r="L369" s="133"/>
      <c r="M369" s="168">
        <f t="shared" si="1"/>
        <v>0</v>
      </c>
      <c r="N369" s="138"/>
      <c r="O369" s="138"/>
      <c r="P369" s="138"/>
      <c r="Q369" s="138"/>
      <c r="R369" s="138"/>
      <c r="S369" s="138"/>
      <c r="T369" s="138"/>
      <c r="U369" s="138"/>
      <c r="V369" s="138"/>
      <c r="W369" s="138"/>
      <c r="X369" s="138"/>
      <c r="Y369" s="138"/>
      <c r="Z369" s="138"/>
    </row>
    <row r="370" ht="12.75" hidden="1" customHeight="1">
      <c r="A370" s="156">
        <v>36923.0</v>
      </c>
      <c r="B370" s="123"/>
      <c r="C370" s="123"/>
      <c r="D370" s="124"/>
      <c r="E370" s="126"/>
      <c r="F370" s="125"/>
      <c r="G370" s="126"/>
      <c r="H370" s="125"/>
      <c r="I370" s="124"/>
      <c r="J370" s="126"/>
      <c r="K370" s="125"/>
      <c r="L370" s="125"/>
      <c r="M370" s="161">
        <f t="shared" si="1"/>
        <v>0</v>
      </c>
      <c r="N370" s="138"/>
      <c r="O370" s="138"/>
      <c r="P370" s="138"/>
      <c r="Q370" s="138"/>
      <c r="R370" s="138"/>
      <c r="S370" s="138"/>
      <c r="T370" s="138"/>
      <c r="U370" s="138"/>
      <c r="V370" s="138"/>
      <c r="W370" s="138"/>
      <c r="X370" s="138"/>
      <c r="Y370" s="138"/>
      <c r="Z370" s="138"/>
    </row>
    <row r="371" ht="12.75" hidden="1" customHeight="1">
      <c r="A371" s="163">
        <v>37023.0</v>
      </c>
      <c r="B371" s="130"/>
      <c r="C371" s="130"/>
      <c r="D371" s="131"/>
      <c r="E371" s="132"/>
      <c r="F371" s="133"/>
      <c r="G371" s="132"/>
      <c r="H371" s="167"/>
      <c r="I371" s="131"/>
      <c r="J371" s="132"/>
      <c r="K371" s="133"/>
      <c r="L371" s="133"/>
      <c r="M371" s="168">
        <f t="shared" si="1"/>
        <v>0</v>
      </c>
      <c r="N371" s="138"/>
      <c r="O371" s="138"/>
      <c r="P371" s="138"/>
      <c r="Q371" s="138"/>
      <c r="R371" s="138"/>
      <c r="S371" s="138"/>
      <c r="T371" s="138"/>
      <c r="U371" s="138"/>
      <c r="V371" s="138"/>
      <c r="W371" s="138"/>
      <c r="X371" s="138"/>
      <c r="Y371" s="138"/>
      <c r="Z371" s="138"/>
    </row>
    <row r="372" ht="12.75" hidden="1" customHeight="1">
      <c r="A372" s="156">
        <v>37123.0</v>
      </c>
      <c r="B372" s="123"/>
      <c r="C372" s="123"/>
      <c r="D372" s="124"/>
      <c r="E372" s="126"/>
      <c r="F372" s="125"/>
      <c r="G372" s="126"/>
      <c r="H372" s="125"/>
      <c r="I372" s="124"/>
      <c r="J372" s="126"/>
      <c r="K372" s="125"/>
      <c r="L372" s="125"/>
      <c r="M372" s="161">
        <f t="shared" si="1"/>
        <v>0</v>
      </c>
      <c r="N372" s="138"/>
      <c r="O372" s="138"/>
      <c r="P372" s="138"/>
      <c r="Q372" s="138"/>
      <c r="R372" s="138"/>
      <c r="S372" s="138"/>
      <c r="T372" s="138"/>
      <c r="U372" s="138"/>
      <c r="V372" s="138"/>
      <c r="W372" s="138"/>
      <c r="X372" s="138"/>
      <c r="Y372" s="138"/>
      <c r="Z372" s="138"/>
    </row>
    <row r="373" ht="12.75" hidden="1" customHeight="1">
      <c r="A373" s="163">
        <v>37223.0</v>
      </c>
      <c r="B373" s="130"/>
      <c r="C373" s="130"/>
      <c r="D373" s="131"/>
      <c r="E373" s="132"/>
      <c r="F373" s="133"/>
      <c r="G373" s="132"/>
      <c r="H373" s="167"/>
      <c r="I373" s="131"/>
      <c r="J373" s="132"/>
      <c r="K373" s="133"/>
      <c r="L373" s="133"/>
      <c r="M373" s="168">
        <f t="shared" si="1"/>
        <v>0</v>
      </c>
      <c r="N373" s="138"/>
      <c r="O373" s="138"/>
      <c r="P373" s="138"/>
      <c r="Q373" s="138"/>
      <c r="R373" s="138"/>
      <c r="S373" s="138"/>
      <c r="T373" s="138"/>
      <c r="U373" s="138"/>
      <c r="V373" s="138"/>
      <c r="W373" s="138"/>
      <c r="X373" s="138"/>
      <c r="Y373" s="138"/>
      <c r="Z373" s="138"/>
    </row>
    <row r="374" ht="12.75" hidden="1" customHeight="1">
      <c r="A374" s="156">
        <v>37323.0</v>
      </c>
      <c r="B374" s="123"/>
      <c r="C374" s="123"/>
      <c r="D374" s="124"/>
      <c r="E374" s="126"/>
      <c r="F374" s="125"/>
      <c r="G374" s="126"/>
      <c r="H374" s="125"/>
      <c r="I374" s="124"/>
      <c r="J374" s="126"/>
      <c r="K374" s="125"/>
      <c r="L374" s="125"/>
      <c r="M374" s="161">
        <f t="shared" si="1"/>
        <v>0</v>
      </c>
      <c r="N374" s="138"/>
      <c r="O374" s="138"/>
      <c r="P374" s="138"/>
      <c r="Q374" s="138"/>
      <c r="R374" s="138"/>
      <c r="S374" s="138"/>
      <c r="T374" s="138"/>
      <c r="U374" s="138"/>
      <c r="V374" s="138"/>
      <c r="W374" s="138"/>
      <c r="X374" s="138"/>
      <c r="Y374" s="138"/>
      <c r="Z374" s="138"/>
    </row>
    <row r="375" ht="12.75" hidden="1" customHeight="1">
      <c r="A375" s="163">
        <v>37423.0</v>
      </c>
      <c r="B375" s="130"/>
      <c r="C375" s="130"/>
      <c r="D375" s="131"/>
      <c r="E375" s="132"/>
      <c r="F375" s="133"/>
      <c r="G375" s="132"/>
      <c r="H375" s="167"/>
      <c r="I375" s="131"/>
      <c r="J375" s="132"/>
      <c r="K375" s="133"/>
      <c r="L375" s="133"/>
      <c r="M375" s="168">
        <f t="shared" si="1"/>
        <v>0</v>
      </c>
      <c r="N375" s="138"/>
      <c r="O375" s="138"/>
      <c r="P375" s="138"/>
      <c r="Q375" s="138"/>
      <c r="R375" s="138"/>
      <c r="S375" s="138"/>
      <c r="T375" s="138"/>
      <c r="U375" s="138"/>
      <c r="V375" s="138"/>
      <c r="W375" s="138"/>
      <c r="X375" s="138"/>
      <c r="Y375" s="138"/>
      <c r="Z375" s="138"/>
    </row>
    <row r="376" ht="12.75" hidden="1" customHeight="1">
      <c r="A376" s="156">
        <v>37523.0</v>
      </c>
      <c r="B376" s="123"/>
      <c r="C376" s="123"/>
      <c r="D376" s="124"/>
      <c r="E376" s="126"/>
      <c r="F376" s="125"/>
      <c r="G376" s="126"/>
      <c r="H376" s="125"/>
      <c r="I376" s="124"/>
      <c r="J376" s="126"/>
      <c r="K376" s="125"/>
      <c r="L376" s="125"/>
      <c r="M376" s="161">
        <f t="shared" si="1"/>
        <v>0</v>
      </c>
      <c r="N376" s="138"/>
      <c r="O376" s="138"/>
      <c r="P376" s="138"/>
      <c r="Q376" s="138"/>
      <c r="R376" s="138"/>
      <c r="S376" s="138"/>
      <c r="T376" s="138"/>
      <c r="U376" s="138"/>
      <c r="V376" s="138"/>
      <c r="W376" s="138"/>
      <c r="X376" s="138"/>
      <c r="Y376" s="138"/>
      <c r="Z376" s="138"/>
    </row>
    <row r="377" ht="12.75" hidden="1" customHeight="1">
      <c r="A377" s="163">
        <v>37623.0</v>
      </c>
      <c r="B377" s="130"/>
      <c r="C377" s="130"/>
      <c r="D377" s="131"/>
      <c r="E377" s="132"/>
      <c r="F377" s="133"/>
      <c r="G377" s="132"/>
      <c r="H377" s="167"/>
      <c r="I377" s="131"/>
      <c r="J377" s="132"/>
      <c r="K377" s="133"/>
      <c r="L377" s="133"/>
      <c r="M377" s="168">
        <f t="shared" si="1"/>
        <v>0</v>
      </c>
      <c r="N377" s="138"/>
      <c r="O377" s="138"/>
      <c r="P377" s="138"/>
      <c r="Q377" s="138"/>
      <c r="R377" s="138"/>
      <c r="S377" s="138"/>
      <c r="T377" s="138"/>
      <c r="U377" s="138"/>
      <c r="V377" s="138"/>
      <c r="W377" s="138"/>
      <c r="X377" s="138"/>
      <c r="Y377" s="138"/>
      <c r="Z377" s="138"/>
    </row>
    <row r="378" ht="12.75" hidden="1" customHeight="1">
      <c r="A378" s="156">
        <v>37723.0</v>
      </c>
      <c r="B378" s="123"/>
      <c r="C378" s="123"/>
      <c r="D378" s="124"/>
      <c r="E378" s="126"/>
      <c r="F378" s="125"/>
      <c r="G378" s="126"/>
      <c r="H378" s="125"/>
      <c r="I378" s="124"/>
      <c r="J378" s="126"/>
      <c r="K378" s="125"/>
      <c r="L378" s="125"/>
      <c r="M378" s="161">
        <f t="shared" si="1"/>
        <v>0</v>
      </c>
      <c r="N378" s="138"/>
      <c r="O378" s="138"/>
      <c r="P378" s="138"/>
      <c r="Q378" s="138"/>
      <c r="R378" s="138"/>
      <c r="S378" s="138"/>
      <c r="T378" s="138"/>
      <c r="U378" s="138"/>
      <c r="V378" s="138"/>
      <c r="W378" s="138"/>
      <c r="X378" s="138"/>
      <c r="Y378" s="138"/>
      <c r="Z378" s="138"/>
    </row>
    <row r="379" ht="12.75" hidden="1" customHeight="1">
      <c r="A379" s="163">
        <v>37823.0</v>
      </c>
      <c r="B379" s="130"/>
      <c r="C379" s="130"/>
      <c r="D379" s="131"/>
      <c r="E379" s="132"/>
      <c r="F379" s="133"/>
      <c r="G379" s="132"/>
      <c r="H379" s="167"/>
      <c r="I379" s="131"/>
      <c r="J379" s="132"/>
      <c r="K379" s="133"/>
      <c r="L379" s="133"/>
      <c r="M379" s="168">
        <f t="shared" si="1"/>
        <v>0</v>
      </c>
      <c r="N379" s="138"/>
      <c r="O379" s="138"/>
      <c r="P379" s="138"/>
      <c r="Q379" s="138"/>
      <c r="R379" s="138"/>
      <c r="S379" s="138"/>
      <c r="T379" s="138"/>
      <c r="U379" s="138"/>
      <c r="V379" s="138"/>
      <c r="W379" s="138"/>
      <c r="X379" s="138"/>
      <c r="Y379" s="138"/>
      <c r="Z379" s="138"/>
    </row>
    <row r="380" ht="12.75" hidden="1" customHeight="1">
      <c r="A380" s="156">
        <v>37923.0</v>
      </c>
      <c r="B380" s="123"/>
      <c r="C380" s="123"/>
      <c r="D380" s="124"/>
      <c r="E380" s="126"/>
      <c r="F380" s="125"/>
      <c r="G380" s="126"/>
      <c r="H380" s="125"/>
      <c r="I380" s="124"/>
      <c r="J380" s="126"/>
      <c r="K380" s="125"/>
      <c r="L380" s="125"/>
      <c r="M380" s="161">
        <f t="shared" si="1"/>
        <v>0</v>
      </c>
      <c r="N380" s="138"/>
      <c r="O380" s="138"/>
      <c r="P380" s="138"/>
      <c r="Q380" s="138"/>
      <c r="R380" s="138"/>
      <c r="S380" s="138"/>
      <c r="T380" s="138"/>
      <c r="U380" s="138"/>
      <c r="V380" s="138"/>
      <c r="W380" s="138"/>
      <c r="X380" s="138"/>
      <c r="Y380" s="138"/>
      <c r="Z380" s="138"/>
    </row>
    <row r="381" ht="12.75" hidden="1" customHeight="1">
      <c r="A381" s="163">
        <v>38023.0</v>
      </c>
      <c r="B381" s="130"/>
      <c r="C381" s="130"/>
      <c r="D381" s="131"/>
      <c r="E381" s="132"/>
      <c r="F381" s="133"/>
      <c r="G381" s="132"/>
      <c r="H381" s="167"/>
      <c r="I381" s="131"/>
      <c r="J381" s="132"/>
      <c r="K381" s="133"/>
      <c r="L381" s="133"/>
      <c r="M381" s="168">
        <f t="shared" si="1"/>
        <v>0</v>
      </c>
      <c r="N381" s="138"/>
      <c r="O381" s="138"/>
      <c r="P381" s="138"/>
      <c r="Q381" s="138"/>
      <c r="R381" s="138"/>
      <c r="S381" s="138"/>
      <c r="T381" s="138"/>
      <c r="U381" s="138"/>
      <c r="V381" s="138"/>
      <c r="W381" s="138"/>
      <c r="X381" s="138"/>
      <c r="Y381" s="138"/>
      <c r="Z381" s="138"/>
    </row>
    <row r="382" ht="12.75" hidden="1" customHeight="1">
      <c r="A382" s="156">
        <v>38123.0</v>
      </c>
      <c r="B382" s="123"/>
      <c r="C382" s="123"/>
      <c r="D382" s="124"/>
      <c r="E382" s="126"/>
      <c r="F382" s="125"/>
      <c r="G382" s="126"/>
      <c r="H382" s="125"/>
      <c r="I382" s="124"/>
      <c r="J382" s="126"/>
      <c r="K382" s="125"/>
      <c r="L382" s="125"/>
      <c r="M382" s="161">
        <f t="shared" si="1"/>
        <v>0</v>
      </c>
      <c r="N382" s="138"/>
      <c r="O382" s="138"/>
      <c r="P382" s="138"/>
      <c r="Q382" s="138"/>
      <c r="R382" s="138"/>
      <c r="S382" s="138"/>
      <c r="T382" s="138"/>
      <c r="U382" s="138"/>
      <c r="V382" s="138"/>
      <c r="W382" s="138"/>
      <c r="X382" s="138"/>
      <c r="Y382" s="138"/>
      <c r="Z382" s="138"/>
    </row>
    <row r="383" ht="12.75" hidden="1" customHeight="1">
      <c r="A383" s="163">
        <v>38223.0</v>
      </c>
      <c r="B383" s="130"/>
      <c r="C383" s="130"/>
      <c r="D383" s="131"/>
      <c r="E383" s="132"/>
      <c r="F383" s="133"/>
      <c r="G383" s="132"/>
      <c r="H383" s="167"/>
      <c r="I383" s="131"/>
      <c r="J383" s="132"/>
      <c r="K383" s="133"/>
      <c r="L383" s="133"/>
      <c r="M383" s="168">
        <f t="shared" si="1"/>
        <v>0</v>
      </c>
      <c r="N383" s="138"/>
      <c r="O383" s="138"/>
      <c r="P383" s="138"/>
      <c r="Q383" s="138"/>
      <c r="R383" s="138"/>
      <c r="S383" s="138"/>
      <c r="T383" s="138"/>
      <c r="U383" s="138"/>
      <c r="V383" s="138"/>
      <c r="W383" s="138"/>
      <c r="X383" s="138"/>
      <c r="Y383" s="138"/>
      <c r="Z383" s="138"/>
    </row>
    <row r="384" ht="12.75" hidden="1" customHeight="1">
      <c r="A384" s="156">
        <v>38323.0</v>
      </c>
      <c r="B384" s="123"/>
      <c r="C384" s="123"/>
      <c r="D384" s="124"/>
      <c r="E384" s="126"/>
      <c r="F384" s="125"/>
      <c r="G384" s="126"/>
      <c r="H384" s="125"/>
      <c r="I384" s="124"/>
      <c r="J384" s="126"/>
      <c r="K384" s="125"/>
      <c r="L384" s="125"/>
      <c r="M384" s="161">
        <f t="shared" si="1"/>
        <v>0</v>
      </c>
      <c r="N384" s="138"/>
      <c r="O384" s="138"/>
      <c r="P384" s="138"/>
      <c r="Q384" s="138"/>
      <c r="R384" s="138"/>
      <c r="S384" s="138"/>
      <c r="T384" s="138"/>
      <c r="U384" s="138"/>
      <c r="V384" s="138"/>
      <c r="W384" s="138"/>
      <c r="X384" s="138"/>
      <c r="Y384" s="138"/>
      <c r="Z384" s="138"/>
    </row>
    <row r="385" ht="12.75" hidden="1" customHeight="1">
      <c r="A385" s="163">
        <v>38423.0</v>
      </c>
      <c r="B385" s="130"/>
      <c r="C385" s="130"/>
      <c r="D385" s="131"/>
      <c r="E385" s="132"/>
      <c r="F385" s="133"/>
      <c r="G385" s="132"/>
      <c r="H385" s="167"/>
      <c r="I385" s="131"/>
      <c r="J385" s="132"/>
      <c r="K385" s="133"/>
      <c r="L385" s="133"/>
      <c r="M385" s="168">
        <f t="shared" si="1"/>
        <v>0</v>
      </c>
      <c r="N385" s="138"/>
      <c r="O385" s="138"/>
      <c r="P385" s="138"/>
      <c r="Q385" s="138"/>
      <c r="R385" s="138"/>
      <c r="S385" s="138"/>
      <c r="T385" s="138"/>
      <c r="U385" s="138"/>
      <c r="V385" s="138"/>
      <c r="W385" s="138"/>
      <c r="X385" s="138"/>
      <c r="Y385" s="138"/>
      <c r="Z385" s="138"/>
    </row>
    <row r="386" ht="12.75" hidden="1" customHeight="1">
      <c r="A386" s="156">
        <v>38523.0</v>
      </c>
      <c r="B386" s="123"/>
      <c r="C386" s="123"/>
      <c r="D386" s="124"/>
      <c r="E386" s="126"/>
      <c r="F386" s="125"/>
      <c r="G386" s="126"/>
      <c r="H386" s="125"/>
      <c r="I386" s="124"/>
      <c r="J386" s="126"/>
      <c r="K386" s="125"/>
      <c r="L386" s="125"/>
      <c r="M386" s="161">
        <f t="shared" si="1"/>
        <v>0</v>
      </c>
      <c r="N386" s="138"/>
      <c r="O386" s="138"/>
      <c r="P386" s="138"/>
      <c r="Q386" s="138"/>
      <c r="R386" s="138"/>
      <c r="S386" s="138"/>
      <c r="T386" s="138"/>
      <c r="U386" s="138"/>
      <c r="V386" s="138"/>
      <c r="W386" s="138"/>
      <c r="X386" s="138"/>
      <c r="Y386" s="138"/>
      <c r="Z386" s="138"/>
    </row>
    <row r="387" ht="12.75" hidden="1" customHeight="1">
      <c r="A387" s="163">
        <v>38623.0</v>
      </c>
      <c r="B387" s="130"/>
      <c r="C387" s="130"/>
      <c r="D387" s="131"/>
      <c r="E387" s="132"/>
      <c r="F387" s="133"/>
      <c r="G387" s="132"/>
      <c r="H387" s="167"/>
      <c r="I387" s="131"/>
      <c r="J387" s="132"/>
      <c r="K387" s="133"/>
      <c r="L387" s="133"/>
      <c r="M387" s="168">
        <f t="shared" si="1"/>
        <v>0</v>
      </c>
      <c r="N387" s="138"/>
      <c r="O387" s="138"/>
      <c r="P387" s="138"/>
      <c r="Q387" s="138"/>
      <c r="R387" s="138"/>
      <c r="S387" s="138"/>
      <c r="T387" s="138"/>
      <c r="U387" s="138"/>
      <c r="V387" s="138"/>
      <c r="W387" s="138"/>
      <c r="X387" s="138"/>
      <c r="Y387" s="138"/>
      <c r="Z387" s="138"/>
    </row>
    <row r="388" ht="12.75" hidden="1" customHeight="1">
      <c r="A388" s="156">
        <v>38723.0</v>
      </c>
      <c r="B388" s="123"/>
      <c r="C388" s="123"/>
      <c r="D388" s="124"/>
      <c r="E388" s="126"/>
      <c r="F388" s="125"/>
      <c r="G388" s="126"/>
      <c r="H388" s="125"/>
      <c r="I388" s="124"/>
      <c r="J388" s="126"/>
      <c r="K388" s="125"/>
      <c r="L388" s="125"/>
      <c r="M388" s="161">
        <f t="shared" si="1"/>
        <v>0</v>
      </c>
      <c r="N388" s="138"/>
      <c r="O388" s="138"/>
      <c r="P388" s="138"/>
      <c r="Q388" s="138"/>
      <c r="R388" s="138"/>
      <c r="S388" s="138"/>
      <c r="T388" s="138"/>
      <c r="U388" s="138"/>
      <c r="V388" s="138"/>
      <c r="W388" s="138"/>
      <c r="X388" s="138"/>
      <c r="Y388" s="138"/>
      <c r="Z388" s="138"/>
    </row>
    <row r="389" ht="12.75" hidden="1" customHeight="1">
      <c r="A389" s="163">
        <v>38823.0</v>
      </c>
      <c r="B389" s="130"/>
      <c r="C389" s="130"/>
      <c r="D389" s="131"/>
      <c r="E389" s="132"/>
      <c r="F389" s="133"/>
      <c r="G389" s="132"/>
      <c r="H389" s="167"/>
      <c r="I389" s="131"/>
      <c r="J389" s="132"/>
      <c r="K389" s="133"/>
      <c r="L389" s="133"/>
      <c r="M389" s="168">
        <f t="shared" si="1"/>
        <v>0</v>
      </c>
      <c r="N389" s="138"/>
      <c r="O389" s="138"/>
      <c r="P389" s="138"/>
      <c r="Q389" s="138"/>
      <c r="R389" s="138"/>
      <c r="S389" s="138"/>
      <c r="T389" s="138"/>
      <c r="U389" s="138"/>
      <c r="V389" s="138"/>
      <c r="W389" s="138"/>
      <c r="X389" s="138"/>
      <c r="Y389" s="138"/>
      <c r="Z389" s="138"/>
    </row>
    <row r="390" ht="12.75" hidden="1" customHeight="1">
      <c r="A390" s="156">
        <v>38923.0</v>
      </c>
      <c r="B390" s="123"/>
      <c r="C390" s="123"/>
      <c r="D390" s="124"/>
      <c r="E390" s="126"/>
      <c r="F390" s="125"/>
      <c r="G390" s="126"/>
      <c r="H390" s="125"/>
      <c r="I390" s="124"/>
      <c r="J390" s="126"/>
      <c r="K390" s="125"/>
      <c r="L390" s="125"/>
      <c r="M390" s="161">
        <f t="shared" si="1"/>
        <v>0</v>
      </c>
      <c r="N390" s="138"/>
      <c r="O390" s="138"/>
      <c r="P390" s="138"/>
      <c r="Q390" s="138"/>
      <c r="R390" s="138"/>
      <c r="S390" s="138"/>
      <c r="T390" s="138"/>
      <c r="U390" s="138"/>
      <c r="V390" s="138"/>
      <c r="W390" s="138"/>
      <c r="X390" s="138"/>
      <c r="Y390" s="138"/>
      <c r="Z390" s="138"/>
    </row>
    <row r="391" ht="12.75" hidden="1" customHeight="1">
      <c r="A391" s="163">
        <v>39023.0</v>
      </c>
      <c r="B391" s="130"/>
      <c r="C391" s="130"/>
      <c r="D391" s="131"/>
      <c r="E391" s="132"/>
      <c r="F391" s="133"/>
      <c r="G391" s="132"/>
      <c r="H391" s="167"/>
      <c r="I391" s="131"/>
      <c r="J391" s="132"/>
      <c r="K391" s="133"/>
      <c r="L391" s="133"/>
      <c r="M391" s="168">
        <f t="shared" si="1"/>
        <v>0</v>
      </c>
      <c r="N391" s="138"/>
      <c r="O391" s="138"/>
      <c r="P391" s="138"/>
      <c r="Q391" s="138"/>
      <c r="R391" s="138"/>
      <c r="S391" s="138"/>
      <c r="T391" s="138"/>
      <c r="U391" s="138"/>
      <c r="V391" s="138"/>
      <c r="W391" s="138"/>
      <c r="X391" s="138"/>
      <c r="Y391" s="138"/>
      <c r="Z391" s="138"/>
    </row>
    <row r="392" ht="12.75" hidden="1" customHeight="1">
      <c r="A392" s="156">
        <v>39123.0</v>
      </c>
      <c r="B392" s="123"/>
      <c r="C392" s="123"/>
      <c r="D392" s="124"/>
      <c r="E392" s="126"/>
      <c r="F392" s="125"/>
      <c r="G392" s="126"/>
      <c r="H392" s="125"/>
      <c r="I392" s="124"/>
      <c r="J392" s="126"/>
      <c r="K392" s="125"/>
      <c r="L392" s="125"/>
      <c r="M392" s="161">
        <f t="shared" si="1"/>
        <v>0</v>
      </c>
      <c r="N392" s="138"/>
      <c r="O392" s="138"/>
      <c r="P392" s="138"/>
      <c r="Q392" s="138"/>
      <c r="R392" s="138"/>
      <c r="S392" s="138"/>
      <c r="T392" s="138"/>
      <c r="U392" s="138"/>
      <c r="V392" s="138"/>
      <c r="W392" s="138"/>
      <c r="X392" s="138"/>
      <c r="Y392" s="138"/>
      <c r="Z392" s="138"/>
    </row>
    <row r="393" ht="12.75" hidden="1" customHeight="1">
      <c r="A393" s="163">
        <v>39223.0</v>
      </c>
      <c r="B393" s="130"/>
      <c r="C393" s="130"/>
      <c r="D393" s="131"/>
      <c r="E393" s="132"/>
      <c r="F393" s="133"/>
      <c r="G393" s="132"/>
      <c r="H393" s="167"/>
      <c r="I393" s="131"/>
      <c r="J393" s="132"/>
      <c r="K393" s="133"/>
      <c r="L393" s="133"/>
      <c r="M393" s="168">
        <f t="shared" si="1"/>
        <v>0</v>
      </c>
      <c r="N393" s="138"/>
      <c r="O393" s="138"/>
      <c r="P393" s="138"/>
      <c r="Q393" s="138"/>
      <c r="R393" s="138"/>
      <c r="S393" s="138"/>
      <c r="T393" s="138"/>
      <c r="U393" s="138"/>
      <c r="V393" s="138"/>
      <c r="W393" s="138"/>
      <c r="X393" s="138"/>
      <c r="Y393" s="138"/>
      <c r="Z393" s="138"/>
    </row>
    <row r="394" ht="12.75" hidden="1" customHeight="1">
      <c r="A394" s="156">
        <v>39323.0</v>
      </c>
      <c r="B394" s="123"/>
      <c r="C394" s="123"/>
      <c r="D394" s="124"/>
      <c r="E394" s="126"/>
      <c r="F394" s="125"/>
      <c r="G394" s="126"/>
      <c r="H394" s="125"/>
      <c r="I394" s="124"/>
      <c r="J394" s="126"/>
      <c r="K394" s="125"/>
      <c r="L394" s="125"/>
      <c r="M394" s="161">
        <f t="shared" si="1"/>
        <v>0</v>
      </c>
      <c r="N394" s="138"/>
      <c r="O394" s="138"/>
      <c r="P394" s="138"/>
      <c r="Q394" s="138"/>
      <c r="R394" s="138"/>
      <c r="S394" s="138"/>
      <c r="T394" s="138"/>
      <c r="U394" s="138"/>
      <c r="V394" s="138"/>
      <c r="W394" s="138"/>
      <c r="X394" s="138"/>
      <c r="Y394" s="138"/>
      <c r="Z394" s="138"/>
    </row>
    <row r="395" ht="12.75" hidden="1" customHeight="1">
      <c r="A395" s="163">
        <v>39423.0</v>
      </c>
      <c r="B395" s="130"/>
      <c r="C395" s="130"/>
      <c r="D395" s="131"/>
      <c r="E395" s="132"/>
      <c r="F395" s="133"/>
      <c r="G395" s="132"/>
      <c r="H395" s="167"/>
      <c r="I395" s="131"/>
      <c r="J395" s="132"/>
      <c r="K395" s="133"/>
      <c r="L395" s="133"/>
      <c r="M395" s="168">
        <f t="shared" si="1"/>
        <v>0</v>
      </c>
      <c r="N395" s="138"/>
      <c r="O395" s="138"/>
      <c r="P395" s="138"/>
      <c r="Q395" s="138"/>
      <c r="R395" s="138"/>
      <c r="S395" s="138"/>
      <c r="T395" s="138"/>
      <c r="U395" s="138"/>
      <c r="V395" s="138"/>
      <c r="W395" s="138"/>
      <c r="X395" s="138"/>
      <c r="Y395" s="138"/>
      <c r="Z395" s="138"/>
    </row>
    <row r="396" ht="12.75" hidden="1" customHeight="1">
      <c r="A396" s="156">
        <v>39523.0</v>
      </c>
      <c r="B396" s="123"/>
      <c r="C396" s="123"/>
      <c r="D396" s="124"/>
      <c r="E396" s="126"/>
      <c r="F396" s="125"/>
      <c r="G396" s="126"/>
      <c r="H396" s="125"/>
      <c r="I396" s="124"/>
      <c r="J396" s="126"/>
      <c r="K396" s="125"/>
      <c r="L396" s="125"/>
      <c r="M396" s="161">
        <f t="shared" si="1"/>
        <v>0</v>
      </c>
      <c r="N396" s="138"/>
      <c r="O396" s="138"/>
      <c r="P396" s="138"/>
      <c r="Q396" s="138"/>
      <c r="R396" s="138"/>
      <c r="S396" s="138"/>
      <c r="T396" s="138"/>
      <c r="U396" s="138"/>
      <c r="V396" s="138"/>
      <c r="W396" s="138"/>
      <c r="X396" s="138"/>
      <c r="Y396" s="138"/>
      <c r="Z396" s="138"/>
    </row>
    <row r="397" ht="12.75" hidden="1" customHeight="1">
      <c r="A397" s="163">
        <v>39623.0</v>
      </c>
      <c r="B397" s="130"/>
      <c r="C397" s="130"/>
      <c r="D397" s="131"/>
      <c r="E397" s="132"/>
      <c r="F397" s="133"/>
      <c r="G397" s="132"/>
      <c r="H397" s="167"/>
      <c r="I397" s="131"/>
      <c r="J397" s="132"/>
      <c r="K397" s="133"/>
      <c r="L397" s="133"/>
      <c r="M397" s="168">
        <f t="shared" si="1"/>
        <v>0</v>
      </c>
      <c r="N397" s="138"/>
      <c r="O397" s="138"/>
      <c r="P397" s="138"/>
      <c r="Q397" s="138"/>
      <c r="R397" s="138"/>
      <c r="S397" s="138"/>
      <c r="T397" s="138"/>
      <c r="U397" s="138"/>
      <c r="V397" s="138"/>
      <c r="W397" s="138"/>
      <c r="X397" s="138"/>
      <c r="Y397" s="138"/>
      <c r="Z397" s="138"/>
    </row>
    <row r="398" ht="12.75" hidden="1" customHeight="1">
      <c r="A398" s="156">
        <v>39723.0</v>
      </c>
      <c r="B398" s="123"/>
      <c r="C398" s="123"/>
      <c r="D398" s="124"/>
      <c r="E398" s="126"/>
      <c r="F398" s="125"/>
      <c r="G398" s="126"/>
      <c r="H398" s="125"/>
      <c r="I398" s="124"/>
      <c r="J398" s="126"/>
      <c r="K398" s="125"/>
      <c r="L398" s="125"/>
      <c r="M398" s="161">
        <f t="shared" si="1"/>
        <v>0</v>
      </c>
      <c r="N398" s="138"/>
      <c r="O398" s="138"/>
      <c r="P398" s="138"/>
      <c r="Q398" s="138"/>
      <c r="R398" s="138"/>
      <c r="S398" s="138"/>
      <c r="T398" s="138"/>
      <c r="U398" s="138"/>
      <c r="V398" s="138"/>
      <c r="W398" s="138"/>
      <c r="X398" s="138"/>
      <c r="Y398" s="138"/>
      <c r="Z398" s="138"/>
    </row>
    <row r="399" ht="12.75" hidden="1" customHeight="1">
      <c r="A399" s="163">
        <v>39823.0</v>
      </c>
      <c r="B399" s="130"/>
      <c r="C399" s="130"/>
      <c r="D399" s="131"/>
      <c r="E399" s="132"/>
      <c r="F399" s="133"/>
      <c r="G399" s="132"/>
      <c r="H399" s="167"/>
      <c r="I399" s="131"/>
      <c r="J399" s="132"/>
      <c r="K399" s="133"/>
      <c r="L399" s="133"/>
      <c r="M399" s="168">
        <f t="shared" si="1"/>
        <v>0</v>
      </c>
      <c r="N399" s="138"/>
      <c r="O399" s="138"/>
      <c r="P399" s="138"/>
      <c r="Q399" s="138"/>
      <c r="R399" s="138"/>
      <c r="S399" s="138"/>
      <c r="T399" s="138"/>
      <c r="U399" s="138"/>
      <c r="V399" s="138"/>
      <c r="W399" s="138"/>
      <c r="X399" s="138"/>
      <c r="Y399" s="138"/>
      <c r="Z399" s="138"/>
    </row>
    <row r="400" ht="12.75" hidden="1" customHeight="1">
      <c r="A400" s="156">
        <v>39923.0</v>
      </c>
      <c r="B400" s="123"/>
      <c r="C400" s="123"/>
      <c r="D400" s="124"/>
      <c r="E400" s="126"/>
      <c r="F400" s="125"/>
      <c r="G400" s="126"/>
      <c r="H400" s="125"/>
      <c r="I400" s="124"/>
      <c r="J400" s="126"/>
      <c r="K400" s="125"/>
      <c r="L400" s="125"/>
      <c r="M400" s="161">
        <f t="shared" si="1"/>
        <v>0</v>
      </c>
      <c r="N400" s="138"/>
      <c r="O400" s="138"/>
      <c r="P400" s="138"/>
      <c r="Q400" s="138"/>
      <c r="R400" s="138"/>
      <c r="S400" s="138"/>
      <c r="T400" s="138"/>
      <c r="U400" s="138"/>
      <c r="V400" s="138"/>
      <c r="W400" s="138"/>
      <c r="X400" s="138"/>
      <c r="Y400" s="138"/>
      <c r="Z400" s="138"/>
    </row>
    <row r="401" ht="12.75" hidden="1" customHeight="1">
      <c r="A401" s="163">
        <v>40023.0</v>
      </c>
      <c r="B401" s="130"/>
      <c r="C401" s="130"/>
      <c r="D401" s="131"/>
      <c r="E401" s="132"/>
      <c r="F401" s="133"/>
      <c r="G401" s="132"/>
      <c r="H401" s="167"/>
      <c r="I401" s="131"/>
      <c r="J401" s="132"/>
      <c r="K401" s="133"/>
      <c r="L401" s="133"/>
      <c r="M401" s="168">
        <f t="shared" si="1"/>
        <v>0</v>
      </c>
      <c r="N401" s="138"/>
      <c r="O401" s="138"/>
      <c r="P401" s="138"/>
      <c r="Q401" s="138"/>
      <c r="R401" s="138"/>
      <c r="S401" s="138"/>
      <c r="T401" s="138"/>
      <c r="U401" s="138"/>
      <c r="V401" s="138"/>
      <c r="W401" s="138"/>
      <c r="X401" s="138"/>
      <c r="Y401" s="138"/>
      <c r="Z401" s="138"/>
    </row>
    <row r="402" ht="12.75" hidden="1" customHeight="1">
      <c r="A402" s="156">
        <v>40123.0</v>
      </c>
      <c r="B402" s="123"/>
      <c r="C402" s="123"/>
      <c r="D402" s="124"/>
      <c r="E402" s="126"/>
      <c r="F402" s="125"/>
      <c r="G402" s="126"/>
      <c r="H402" s="125"/>
      <c r="I402" s="124"/>
      <c r="J402" s="126"/>
      <c r="K402" s="125"/>
      <c r="L402" s="125"/>
      <c r="M402" s="161">
        <f t="shared" si="1"/>
        <v>0</v>
      </c>
      <c r="N402" s="138"/>
      <c r="O402" s="138"/>
      <c r="P402" s="138"/>
      <c r="Q402" s="138"/>
      <c r="R402" s="138"/>
      <c r="S402" s="138"/>
      <c r="T402" s="138"/>
      <c r="U402" s="138"/>
      <c r="V402" s="138"/>
      <c r="W402" s="138"/>
      <c r="X402" s="138"/>
      <c r="Y402" s="138"/>
      <c r="Z402" s="138"/>
    </row>
    <row r="403" ht="12.75" hidden="1" customHeight="1">
      <c r="A403" s="163">
        <v>40223.0</v>
      </c>
      <c r="B403" s="130"/>
      <c r="C403" s="130"/>
      <c r="D403" s="131"/>
      <c r="E403" s="132"/>
      <c r="F403" s="133"/>
      <c r="G403" s="132"/>
      <c r="H403" s="167"/>
      <c r="I403" s="131"/>
      <c r="J403" s="132"/>
      <c r="K403" s="133"/>
      <c r="L403" s="133"/>
      <c r="M403" s="168">
        <f t="shared" si="1"/>
        <v>0</v>
      </c>
      <c r="N403" s="138"/>
      <c r="O403" s="138"/>
      <c r="P403" s="138"/>
      <c r="Q403" s="138"/>
      <c r="R403" s="138"/>
      <c r="S403" s="138"/>
      <c r="T403" s="138"/>
      <c r="U403" s="138"/>
      <c r="V403" s="138"/>
      <c r="W403" s="138"/>
      <c r="X403" s="138"/>
      <c r="Y403" s="138"/>
      <c r="Z403" s="138"/>
    </row>
    <row r="404" ht="12.75" hidden="1" customHeight="1">
      <c r="A404" s="156">
        <v>40323.0</v>
      </c>
      <c r="B404" s="123"/>
      <c r="C404" s="123"/>
      <c r="D404" s="124"/>
      <c r="E404" s="126"/>
      <c r="F404" s="125"/>
      <c r="G404" s="126"/>
      <c r="H404" s="125"/>
      <c r="I404" s="124"/>
      <c r="J404" s="126"/>
      <c r="K404" s="125"/>
      <c r="L404" s="125"/>
      <c r="M404" s="161">
        <f t="shared" si="1"/>
        <v>0</v>
      </c>
      <c r="N404" s="138"/>
      <c r="O404" s="138"/>
      <c r="P404" s="138"/>
      <c r="Q404" s="138"/>
      <c r="R404" s="138"/>
      <c r="S404" s="138"/>
      <c r="T404" s="138"/>
      <c r="U404" s="138"/>
      <c r="V404" s="138"/>
      <c r="W404" s="138"/>
      <c r="X404" s="138"/>
      <c r="Y404" s="138"/>
      <c r="Z404" s="138"/>
    </row>
    <row r="405" ht="12.75" hidden="1" customHeight="1">
      <c r="A405" s="163">
        <v>40423.0</v>
      </c>
      <c r="B405" s="130"/>
      <c r="C405" s="130"/>
      <c r="D405" s="131"/>
      <c r="E405" s="132"/>
      <c r="F405" s="133"/>
      <c r="G405" s="132"/>
      <c r="H405" s="167"/>
      <c r="I405" s="131"/>
      <c r="J405" s="132"/>
      <c r="K405" s="133"/>
      <c r="L405" s="133"/>
      <c r="M405" s="168">
        <f t="shared" si="1"/>
        <v>0</v>
      </c>
      <c r="N405" s="138"/>
      <c r="O405" s="138"/>
      <c r="P405" s="138"/>
      <c r="Q405" s="138"/>
      <c r="R405" s="138"/>
      <c r="S405" s="138"/>
      <c r="T405" s="138"/>
      <c r="U405" s="138"/>
      <c r="V405" s="138"/>
      <c r="W405" s="138"/>
      <c r="X405" s="138"/>
      <c r="Y405" s="138"/>
      <c r="Z405" s="138"/>
    </row>
    <row r="406" ht="12.75" hidden="1" customHeight="1">
      <c r="A406" s="156">
        <v>40523.0</v>
      </c>
      <c r="B406" s="123"/>
      <c r="C406" s="123"/>
      <c r="D406" s="124"/>
      <c r="E406" s="126"/>
      <c r="F406" s="125"/>
      <c r="G406" s="126"/>
      <c r="H406" s="125"/>
      <c r="I406" s="124"/>
      <c r="J406" s="126"/>
      <c r="K406" s="125"/>
      <c r="L406" s="125"/>
      <c r="M406" s="161">
        <f t="shared" si="1"/>
        <v>0</v>
      </c>
      <c r="N406" s="138"/>
      <c r="O406" s="138"/>
      <c r="P406" s="138"/>
      <c r="Q406" s="138"/>
      <c r="R406" s="138"/>
      <c r="S406" s="138"/>
      <c r="T406" s="138"/>
      <c r="U406" s="138"/>
      <c r="V406" s="138"/>
      <c r="W406" s="138"/>
      <c r="X406" s="138"/>
      <c r="Y406" s="138"/>
      <c r="Z406" s="138"/>
    </row>
    <row r="407" ht="12.75" hidden="1" customHeight="1">
      <c r="A407" s="163">
        <v>40623.0</v>
      </c>
      <c r="B407" s="130"/>
      <c r="C407" s="130"/>
      <c r="D407" s="131"/>
      <c r="E407" s="132"/>
      <c r="F407" s="133"/>
      <c r="G407" s="132"/>
      <c r="H407" s="167"/>
      <c r="I407" s="131"/>
      <c r="J407" s="132"/>
      <c r="K407" s="133"/>
      <c r="L407" s="133"/>
      <c r="M407" s="168">
        <f t="shared" si="1"/>
        <v>0</v>
      </c>
      <c r="N407" s="138"/>
      <c r="O407" s="138"/>
      <c r="P407" s="138"/>
      <c r="Q407" s="138"/>
      <c r="R407" s="138"/>
      <c r="S407" s="138"/>
      <c r="T407" s="138"/>
      <c r="U407" s="138"/>
      <c r="V407" s="138"/>
      <c r="W407" s="138"/>
      <c r="X407" s="138"/>
      <c r="Y407" s="138"/>
      <c r="Z407" s="138"/>
    </row>
    <row r="408" ht="12.75" hidden="1" customHeight="1">
      <c r="A408" s="156">
        <v>40723.0</v>
      </c>
      <c r="B408" s="123"/>
      <c r="C408" s="123"/>
      <c r="D408" s="124"/>
      <c r="E408" s="126"/>
      <c r="F408" s="125"/>
      <c r="G408" s="126"/>
      <c r="H408" s="125"/>
      <c r="I408" s="124"/>
      <c r="J408" s="126"/>
      <c r="K408" s="125"/>
      <c r="L408" s="125"/>
      <c r="M408" s="161">
        <f t="shared" si="1"/>
        <v>0</v>
      </c>
      <c r="N408" s="138"/>
      <c r="O408" s="138"/>
      <c r="P408" s="138"/>
      <c r="Q408" s="138"/>
      <c r="R408" s="138"/>
      <c r="S408" s="138"/>
      <c r="T408" s="138"/>
      <c r="U408" s="138"/>
      <c r="V408" s="138"/>
      <c r="W408" s="138"/>
      <c r="X408" s="138"/>
      <c r="Y408" s="138"/>
      <c r="Z408" s="138"/>
    </row>
    <row r="409" ht="12.75" hidden="1" customHeight="1">
      <c r="A409" s="163">
        <v>40823.0</v>
      </c>
      <c r="B409" s="130"/>
      <c r="C409" s="130"/>
      <c r="D409" s="131"/>
      <c r="E409" s="132"/>
      <c r="F409" s="133"/>
      <c r="G409" s="132"/>
      <c r="H409" s="167"/>
      <c r="I409" s="131"/>
      <c r="J409" s="132"/>
      <c r="K409" s="133"/>
      <c r="L409" s="133"/>
      <c r="M409" s="168">
        <f t="shared" si="1"/>
        <v>0</v>
      </c>
      <c r="N409" s="138"/>
      <c r="O409" s="138"/>
      <c r="P409" s="138"/>
      <c r="Q409" s="138"/>
      <c r="R409" s="138"/>
      <c r="S409" s="138"/>
      <c r="T409" s="138"/>
      <c r="U409" s="138"/>
      <c r="V409" s="138"/>
      <c r="W409" s="138"/>
      <c r="X409" s="138"/>
      <c r="Y409" s="138"/>
      <c r="Z409" s="138"/>
    </row>
    <row r="410" ht="12.75" hidden="1" customHeight="1">
      <c r="A410" s="156">
        <v>40923.0</v>
      </c>
      <c r="B410" s="123"/>
      <c r="C410" s="123"/>
      <c r="D410" s="124"/>
      <c r="E410" s="126"/>
      <c r="F410" s="125"/>
      <c r="G410" s="126"/>
      <c r="H410" s="125"/>
      <c r="I410" s="124"/>
      <c r="J410" s="126"/>
      <c r="K410" s="125"/>
      <c r="L410" s="125"/>
      <c r="M410" s="161">
        <f t="shared" si="1"/>
        <v>0</v>
      </c>
      <c r="N410" s="138"/>
      <c r="O410" s="138"/>
      <c r="P410" s="138"/>
      <c r="Q410" s="138"/>
      <c r="R410" s="138"/>
      <c r="S410" s="138"/>
      <c r="T410" s="138"/>
      <c r="U410" s="138"/>
      <c r="V410" s="138"/>
      <c r="W410" s="138"/>
      <c r="X410" s="138"/>
      <c r="Y410" s="138"/>
      <c r="Z410" s="138"/>
    </row>
    <row r="411" ht="12.75" hidden="1" customHeight="1">
      <c r="A411" s="163">
        <v>41023.0</v>
      </c>
      <c r="B411" s="130"/>
      <c r="C411" s="130"/>
      <c r="D411" s="131"/>
      <c r="E411" s="132"/>
      <c r="F411" s="133"/>
      <c r="G411" s="132"/>
      <c r="H411" s="167"/>
      <c r="I411" s="131"/>
      <c r="J411" s="132"/>
      <c r="K411" s="133"/>
      <c r="L411" s="133"/>
      <c r="M411" s="168">
        <f t="shared" si="1"/>
        <v>0</v>
      </c>
      <c r="N411" s="138"/>
      <c r="O411" s="138"/>
      <c r="P411" s="138"/>
      <c r="Q411" s="138"/>
      <c r="R411" s="138"/>
      <c r="S411" s="138"/>
      <c r="T411" s="138"/>
      <c r="U411" s="138"/>
      <c r="V411" s="138"/>
      <c r="W411" s="138"/>
      <c r="X411" s="138"/>
      <c r="Y411" s="138"/>
      <c r="Z411" s="138"/>
    </row>
    <row r="412" ht="12.75" hidden="1" customHeight="1">
      <c r="A412" s="156">
        <v>41123.0</v>
      </c>
      <c r="B412" s="123"/>
      <c r="C412" s="123"/>
      <c r="D412" s="124"/>
      <c r="E412" s="126"/>
      <c r="F412" s="125"/>
      <c r="G412" s="126"/>
      <c r="H412" s="125"/>
      <c r="I412" s="124"/>
      <c r="J412" s="126"/>
      <c r="K412" s="125"/>
      <c r="L412" s="125"/>
      <c r="M412" s="161">
        <f t="shared" si="1"/>
        <v>0</v>
      </c>
      <c r="N412" s="138"/>
      <c r="O412" s="138"/>
      <c r="P412" s="138"/>
      <c r="Q412" s="138"/>
      <c r="R412" s="138"/>
      <c r="S412" s="138"/>
      <c r="T412" s="138"/>
      <c r="U412" s="138"/>
      <c r="V412" s="138"/>
      <c r="W412" s="138"/>
      <c r="X412" s="138"/>
      <c r="Y412" s="138"/>
      <c r="Z412" s="138"/>
    </row>
    <row r="413" ht="12.75" hidden="1" customHeight="1">
      <c r="A413" s="163">
        <v>41223.0</v>
      </c>
      <c r="B413" s="130"/>
      <c r="C413" s="130"/>
      <c r="D413" s="131"/>
      <c r="E413" s="132"/>
      <c r="F413" s="133"/>
      <c r="G413" s="132"/>
      <c r="H413" s="167"/>
      <c r="I413" s="131"/>
      <c r="J413" s="132"/>
      <c r="K413" s="133"/>
      <c r="L413" s="133"/>
      <c r="M413" s="168">
        <f t="shared" si="1"/>
        <v>0</v>
      </c>
      <c r="N413" s="138"/>
      <c r="O413" s="138"/>
      <c r="P413" s="138"/>
      <c r="Q413" s="138"/>
      <c r="R413" s="138"/>
      <c r="S413" s="138"/>
      <c r="T413" s="138"/>
      <c r="U413" s="138"/>
      <c r="V413" s="138"/>
      <c r="W413" s="138"/>
      <c r="X413" s="138"/>
      <c r="Y413" s="138"/>
      <c r="Z413" s="138"/>
    </row>
    <row r="414" ht="12.75" hidden="1" customHeight="1">
      <c r="A414" s="156">
        <v>41323.0</v>
      </c>
      <c r="B414" s="123"/>
      <c r="C414" s="123"/>
      <c r="D414" s="124"/>
      <c r="E414" s="126"/>
      <c r="F414" s="125"/>
      <c r="G414" s="126"/>
      <c r="H414" s="125"/>
      <c r="I414" s="124"/>
      <c r="J414" s="126"/>
      <c r="K414" s="125"/>
      <c r="L414" s="125"/>
      <c r="M414" s="161">
        <f t="shared" si="1"/>
        <v>0</v>
      </c>
      <c r="N414" s="138"/>
      <c r="O414" s="138"/>
      <c r="P414" s="138"/>
      <c r="Q414" s="138"/>
      <c r="R414" s="138"/>
      <c r="S414" s="138"/>
      <c r="T414" s="138"/>
      <c r="U414" s="138"/>
      <c r="V414" s="138"/>
      <c r="W414" s="138"/>
      <c r="X414" s="138"/>
      <c r="Y414" s="138"/>
      <c r="Z414" s="138"/>
    </row>
    <row r="415" ht="12.75" hidden="1" customHeight="1">
      <c r="A415" s="163">
        <v>41423.0</v>
      </c>
      <c r="B415" s="130"/>
      <c r="C415" s="130"/>
      <c r="D415" s="131"/>
      <c r="E415" s="132"/>
      <c r="F415" s="133"/>
      <c r="G415" s="132"/>
      <c r="H415" s="167"/>
      <c r="I415" s="131"/>
      <c r="J415" s="132"/>
      <c r="K415" s="133"/>
      <c r="L415" s="133"/>
      <c r="M415" s="168">
        <f t="shared" si="1"/>
        <v>0</v>
      </c>
      <c r="N415" s="138"/>
      <c r="O415" s="138"/>
      <c r="P415" s="138"/>
      <c r="Q415" s="138"/>
      <c r="R415" s="138"/>
      <c r="S415" s="138"/>
      <c r="T415" s="138"/>
      <c r="U415" s="138"/>
      <c r="V415" s="138"/>
      <c r="W415" s="138"/>
      <c r="X415" s="138"/>
      <c r="Y415" s="138"/>
      <c r="Z415" s="138"/>
    </row>
    <row r="416" ht="12.75" hidden="1" customHeight="1">
      <c r="A416" s="156">
        <v>41523.0</v>
      </c>
      <c r="B416" s="123"/>
      <c r="C416" s="123"/>
      <c r="D416" s="124"/>
      <c r="E416" s="126"/>
      <c r="F416" s="125"/>
      <c r="G416" s="126"/>
      <c r="H416" s="125"/>
      <c r="I416" s="124"/>
      <c r="J416" s="126"/>
      <c r="K416" s="125"/>
      <c r="L416" s="125"/>
      <c r="M416" s="161">
        <f t="shared" si="1"/>
        <v>0</v>
      </c>
      <c r="N416" s="138"/>
      <c r="O416" s="138"/>
      <c r="P416" s="138"/>
      <c r="Q416" s="138"/>
      <c r="R416" s="138"/>
      <c r="S416" s="138"/>
      <c r="T416" s="138"/>
      <c r="U416" s="138"/>
      <c r="V416" s="138"/>
      <c r="W416" s="138"/>
      <c r="X416" s="138"/>
      <c r="Y416" s="138"/>
      <c r="Z416" s="138"/>
    </row>
    <row r="417" ht="12.75" hidden="1" customHeight="1">
      <c r="A417" s="163">
        <v>41623.0</v>
      </c>
      <c r="B417" s="130"/>
      <c r="C417" s="130"/>
      <c r="D417" s="131"/>
      <c r="E417" s="132"/>
      <c r="F417" s="133"/>
      <c r="G417" s="132"/>
      <c r="H417" s="167"/>
      <c r="I417" s="131"/>
      <c r="J417" s="132"/>
      <c r="K417" s="133"/>
      <c r="L417" s="133"/>
      <c r="M417" s="168">
        <f t="shared" si="1"/>
        <v>0</v>
      </c>
      <c r="N417" s="138"/>
      <c r="O417" s="138"/>
      <c r="P417" s="138"/>
      <c r="Q417" s="138"/>
      <c r="R417" s="138"/>
      <c r="S417" s="138"/>
      <c r="T417" s="138"/>
      <c r="U417" s="138"/>
      <c r="V417" s="138"/>
      <c r="W417" s="138"/>
      <c r="X417" s="138"/>
      <c r="Y417" s="138"/>
      <c r="Z417" s="138"/>
    </row>
    <row r="418" ht="12.75" hidden="1" customHeight="1">
      <c r="A418" s="156">
        <v>41723.0</v>
      </c>
      <c r="B418" s="123"/>
      <c r="C418" s="123"/>
      <c r="D418" s="124"/>
      <c r="E418" s="126"/>
      <c r="F418" s="125"/>
      <c r="G418" s="126"/>
      <c r="H418" s="125"/>
      <c r="I418" s="124"/>
      <c r="J418" s="126"/>
      <c r="K418" s="125"/>
      <c r="L418" s="125"/>
      <c r="M418" s="161">
        <f t="shared" si="1"/>
        <v>0</v>
      </c>
      <c r="N418" s="138"/>
      <c r="O418" s="138"/>
      <c r="P418" s="138"/>
      <c r="Q418" s="138"/>
      <c r="R418" s="138"/>
      <c r="S418" s="138"/>
      <c r="T418" s="138"/>
      <c r="U418" s="138"/>
      <c r="V418" s="138"/>
      <c r="W418" s="138"/>
      <c r="X418" s="138"/>
      <c r="Y418" s="138"/>
      <c r="Z418" s="138"/>
    </row>
    <row r="419" ht="12.75" hidden="1" customHeight="1">
      <c r="A419" s="163">
        <v>41823.0</v>
      </c>
      <c r="B419" s="130"/>
      <c r="C419" s="130"/>
      <c r="D419" s="131"/>
      <c r="E419" s="132"/>
      <c r="F419" s="133"/>
      <c r="G419" s="132"/>
      <c r="H419" s="167"/>
      <c r="I419" s="131"/>
      <c r="J419" s="132"/>
      <c r="K419" s="133"/>
      <c r="L419" s="133"/>
      <c r="M419" s="168">
        <f t="shared" si="1"/>
        <v>0</v>
      </c>
      <c r="N419" s="138"/>
      <c r="O419" s="138"/>
      <c r="P419" s="138"/>
      <c r="Q419" s="138"/>
      <c r="R419" s="138"/>
      <c r="S419" s="138"/>
      <c r="T419" s="138"/>
      <c r="U419" s="138"/>
      <c r="V419" s="138"/>
      <c r="W419" s="138"/>
      <c r="X419" s="138"/>
      <c r="Y419" s="138"/>
      <c r="Z419" s="138"/>
    </row>
    <row r="420" ht="12.75" hidden="1" customHeight="1">
      <c r="A420" s="156">
        <v>41923.0</v>
      </c>
      <c r="B420" s="123"/>
      <c r="C420" s="123"/>
      <c r="D420" s="124"/>
      <c r="E420" s="126"/>
      <c r="F420" s="125"/>
      <c r="G420" s="126"/>
      <c r="H420" s="125"/>
      <c r="I420" s="124"/>
      <c r="J420" s="126"/>
      <c r="K420" s="125"/>
      <c r="L420" s="125"/>
      <c r="M420" s="161">
        <f t="shared" si="1"/>
        <v>0</v>
      </c>
      <c r="N420" s="138"/>
      <c r="O420" s="138"/>
      <c r="P420" s="138"/>
      <c r="Q420" s="138"/>
      <c r="R420" s="138"/>
      <c r="S420" s="138"/>
      <c r="T420" s="138"/>
      <c r="U420" s="138"/>
      <c r="V420" s="138"/>
      <c r="W420" s="138"/>
      <c r="X420" s="138"/>
      <c r="Y420" s="138"/>
      <c r="Z420" s="138"/>
    </row>
    <row r="421" ht="12.75" hidden="1" customHeight="1">
      <c r="A421" s="163">
        <v>42023.0</v>
      </c>
      <c r="B421" s="130"/>
      <c r="C421" s="130"/>
      <c r="D421" s="131"/>
      <c r="E421" s="132"/>
      <c r="F421" s="133"/>
      <c r="G421" s="132"/>
      <c r="H421" s="167"/>
      <c r="I421" s="131"/>
      <c r="J421" s="132"/>
      <c r="K421" s="133"/>
      <c r="L421" s="133"/>
      <c r="M421" s="168">
        <f t="shared" si="1"/>
        <v>0</v>
      </c>
      <c r="N421" s="138"/>
      <c r="O421" s="138"/>
      <c r="P421" s="138"/>
      <c r="Q421" s="138"/>
      <c r="R421" s="138"/>
      <c r="S421" s="138"/>
      <c r="T421" s="138"/>
      <c r="U421" s="138"/>
      <c r="V421" s="138"/>
      <c r="W421" s="138"/>
      <c r="X421" s="138"/>
      <c r="Y421" s="138"/>
      <c r="Z421" s="138"/>
    </row>
    <row r="422" ht="12.75" hidden="1" customHeight="1">
      <c r="A422" s="156">
        <v>42123.0</v>
      </c>
      <c r="B422" s="123"/>
      <c r="C422" s="123"/>
      <c r="D422" s="124"/>
      <c r="E422" s="126"/>
      <c r="F422" s="125"/>
      <c r="G422" s="126"/>
      <c r="H422" s="125"/>
      <c r="I422" s="124"/>
      <c r="J422" s="126"/>
      <c r="K422" s="125"/>
      <c r="L422" s="125"/>
      <c r="M422" s="161">
        <f t="shared" si="1"/>
        <v>0</v>
      </c>
      <c r="N422" s="138"/>
      <c r="O422" s="138"/>
      <c r="P422" s="138"/>
      <c r="Q422" s="138"/>
      <c r="R422" s="138"/>
      <c r="S422" s="138"/>
      <c r="T422" s="138"/>
      <c r="U422" s="138"/>
      <c r="V422" s="138"/>
      <c r="W422" s="138"/>
      <c r="X422" s="138"/>
      <c r="Y422" s="138"/>
      <c r="Z422" s="138"/>
    </row>
    <row r="423" ht="12.75" hidden="1" customHeight="1">
      <c r="A423" s="163">
        <v>42223.0</v>
      </c>
      <c r="B423" s="130"/>
      <c r="C423" s="130"/>
      <c r="D423" s="131"/>
      <c r="E423" s="132"/>
      <c r="F423" s="133"/>
      <c r="G423" s="132"/>
      <c r="H423" s="167"/>
      <c r="I423" s="131"/>
      <c r="J423" s="132"/>
      <c r="K423" s="133"/>
      <c r="L423" s="133"/>
      <c r="M423" s="168">
        <f t="shared" si="1"/>
        <v>0</v>
      </c>
      <c r="N423" s="138"/>
      <c r="O423" s="138"/>
      <c r="P423" s="138"/>
      <c r="Q423" s="138"/>
      <c r="R423" s="138"/>
      <c r="S423" s="138"/>
      <c r="T423" s="138"/>
      <c r="U423" s="138"/>
      <c r="V423" s="138"/>
      <c r="W423" s="138"/>
      <c r="X423" s="138"/>
      <c r="Y423" s="138"/>
      <c r="Z423" s="138"/>
    </row>
    <row r="424" ht="12.75" hidden="1" customHeight="1">
      <c r="A424" s="156">
        <v>42323.0</v>
      </c>
      <c r="B424" s="123"/>
      <c r="C424" s="123"/>
      <c r="D424" s="124"/>
      <c r="E424" s="126"/>
      <c r="F424" s="125"/>
      <c r="G424" s="126"/>
      <c r="H424" s="125"/>
      <c r="I424" s="124"/>
      <c r="J424" s="126"/>
      <c r="K424" s="125"/>
      <c r="L424" s="125"/>
      <c r="M424" s="161">
        <f t="shared" si="1"/>
        <v>0</v>
      </c>
      <c r="N424" s="138"/>
      <c r="O424" s="138"/>
      <c r="P424" s="138"/>
      <c r="Q424" s="138"/>
      <c r="R424" s="138"/>
      <c r="S424" s="138"/>
      <c r="T424" s="138"/>
      <c r="U424" s="138"/>
      <c r="V424" s="138"/>
      <c r="W424" s="138"/>
      <c r="X424" s="138"/>
      <c r="Y424" s="138"/>
      <c r="Z424" s="138"/>
    </row>
    <row r="425" ht="12.75" hidden="1" customHeight="1">
      <c r="A425" s="163">
        <v>42423.0</v>
      </c>
      <c r="B425" s="130"/>
      <c r="C425" s="130"/>
      <c r="D425" s="131"/>
      <c r="E425" s="132"/>
      <c r="F425" s="133"/>
      <c r="G425" s="132"/>
      <c r="H425" s="167"/>
      <c r="I425" s="131"/>
      <c r="J425" s="132"/>
      <c r="K425" s="133"/>
      <c r="L425" s="133"/>
      <c r="M425" s="168">
        <f t="shared" si="1"/>
        <v>0</v>
      </c>
      <c r="N425" s="138"/>
      <c r="O425" s="138"/>
      <c r="P425" s="138"/>
      <c r="Q425" s="138"/>
      <c r="R425" s="138"/>
      <c r="S425" s="138"/>
      <c r="T425" s="138"/>
      <c r="U425" s="138"/>
      <c r="V425" s="138"/>
      <c r="W425" s="138"/>
      <c r="X425" s="138"/>
      <c r="Y425" s="138"/>
      <c r="Z425" s="138"/>
    </row>
    <row r="426" ht="12.75" hidden="1" customHeight="1">
      <c r="A426" s="156">
        <v>42523.0</v>
      </c>
      <c r="B426" s="123"/>
      <c r="C426" s="123"/>
      <c r="D426" s="124"/>
      <c r="E426" s="126"/>
      <c r="F426" s="125"/>
      <c r="G426" s="126"/>
      <c r="H426" s="125"/>
      <c r="I426" s="124"/>
      <c r="J426" s="126"/>
      <c r="K426" s="125"/>
      <c r="L426" s="125"/>
      <c r="M426" s="161">
        <f t="shared" si="1"/>
        <v>0</v>
      </c>
      <c r="N426" s="138"/>
      <c r="O426" s="138"/>
      <c r="P426" s="138"/>
      <c r="Q426" s="138"/>
      <c r="R426" s="138"/>
      <c r="S426" s="138"/>
      <c r="T426" s="138"/>
      <c r="U426" s="138"/>
      <c r="V426" s="138"/>
      <c r="W426" s="138"/>
      <c r="X426" s="138"/>
      <c r="Y426" s="138"/>
      <c r="Z426" s="138"/>
    </row>
    <row r="427" ht="12.75" hidden="1" customHeight="1">
      <c r="A427" s="163">
        <v>42623.0</v>
      </c>
      <c r="B427" s="130"/>
      <c r="C427" s="130"/>
      <c r="D427" s="131"/>
      <c r="E427" s="132"/>
      <c r="F427" s="133"/>
      <c r="G427" s="132"/>
      <c r="H427" s="167"/>
      <c r="I427" s="131"/>
      <c r="J427" s="132"/>
      <c r="K427" s="133"/>
      <c r="L427" s="133"/>
      <c r="M427" s="168">
        <f t="shared" si="1"/>
        <v>0</v>
      </c>
      <c r="N427" s="138"/>
      <c r="O427" s="138"/>
      <c r="P427" s="138"/>
      <c r="Q427" s="138"/>
      <c r="R427" s="138"/>
      <c r="S427" s="138"/>
      <c r="T427" s="138"/>
      <c r="U427" s="138"/>
      <c r="V427" s="138"/>
      <c r="W427" s="138"/>
      <c r="X427" s="138"/>
      <c r="Y427" s="138"/>
      <c r="Z427" s="138"/>
    </row>
    <row r="428" ht="12.75" hidden="1" customHeight="1">
      <c r="A428" s="156">
        <v>42723.0</v>
      </c>
      <c r="B428" s="123"/>
      <c r="C428" s="123"/>
      <c r="D428" s="124"/>
      <c r="E428" s="126"/>
      <c r="F428" s="125"/>
      <c r="G428" s="126"/>
      <c r="H428" s="125"/>
      <c r="I428" s="124"/>
      <c r="J428" s="126"/>
      <c r="K428" s="125"/>
      <c r="L428" s="125"/>
      <c r="M428" s="161">
        <f t="shared" si="1"/>
        <v>0</v>
      </c>
      <c r="N428" s="138"/>
      <c r="O428" s="138"/>
      <c r="P428" s="138"/>
      <c r="Q428" s="138"/>
      <c r="R428" s="138"/>
      <c r="S428" s="138"/>
      <c r="T428" s="138"/>
      <c r="U428" s="138"/>
      <c r="V428" s="138"/>
      <c r="W428" s="138"/>
      <c r="X428" s="138"/>
      <c r="Y428" s="138"/>
      <c r="Z428" s="138"/>
    </row>
    <row r="429" ht="12.75" hidden="1" customHeight="1">
      <c r="A429" s="163">
        <v>42823.0</v>
      </c>
      <c r="B429" s="130"/>
      <c r="C429" s="130"/>
      <c r="D429" s="131"/>
      <c r="E429" s="132"/>
      <c r="F429" s="133"/>
      <c r="G429" s="132"/>
      <c r="H429" s="167"/>
      <c r="I429" s="131"/>
      <c r="J429" s="132"/>
      <c r="K429" s="133"/>
      <c r="L429" s="133"/>
      <c r="M429" s="168">
        <f t="shared" si="1"/>
        <v>0</v>
      </c>
      <c r="N429" s="138"/>
      <c r="O429" s="138"/>
      <c r="P429" s="138"/>
      <c r="Q429" s="138"/>
      <c r="R429" s="138"/>
      <c r="S429" s="138"/>
      <c r="T429" s="138"/>
      <c r="U429" s="138"/>
      <c r="V429" s="138"/>
      <c r="W429" s="138"/>
      <c r="X429" s="138"/>
      <c r="Y429" s="138"/>
      <c r="Z429" s="138"/>
    </row>
    <row r="430" ht="12.75" hidden="1" customHeight="1">
      <c r="A430" s="156">
        <v>42923.0</v>
      </c>
      <c r="B430" s="123"/>
      <c r="C430" s="123"/>
      <c r="D430" s="124"/>
      <c r="E430" s="126"/>
      <c r="F430" s="125"/>
      <c r="G430" s="126"/>
      <c r="H430" s="125"/>
      <c r="I430" s="124"/>
      <c r="J430" s="126"/>
      <c r="K430" s="125"/>
      <c r="L430" s="125"/>
      <c r="M430" s="161">
        <f t="shared" si="1"/>
        <v>0</v>
      </c>
      <c r="N430" s="138"/>
      <c r="O430" s="138"/>
      <c r="P430" s="138"/>
      <c r="Q430" s="138"/>
      <c r="R430" s="138"/>
      <c r="S430" s="138"/>
      <c r="T430" s="138"/>
      <c r="U430" s="138"/>
      <c r="V430" s="138"/>
      <c r="W430" s="138"/>
      <c r="X430" s="138"/>
      <c r="Y430" s="138"/>
      <c r="Z430" s="138"/>
    </row>
    <row r="431" ht="12.75" hidden="1" customHeight="1">
      <c r="A431" s="163">
        <v>43023.0</v>
      </c>
      <c r="B431" s="130"/>
      <c r="C431" s="130"/>
      <c r="D431" s="131"/>
      <c r="E431" s="132"/>
      <c r="F431" s="133"/>
      <c r="G431" s="132"/>
      <c r="H431" s="167"/>
      <c r="I431" s="131"/>
      <c r="J431" s="132"/>
      <c r="K431" s="133"/>
      <c r="L431" s="133"/>
      <c r="M431" s="168">
        <f t="shared" si="1"/>
        <v>0</v>
      </c>
      <c r="N431" s="138"/>
      <c r="O431" s="138"/>
      <c r="P431" s="138"/>
      <c r="Q431" s="138"/>
      <c r="R431" s="138"/>
      <c r="S431" s="138"/>
      <c r="T431" s="138"/>
      <c r="U431" s="138"/>
      <c r="V431" s="138"/>
      <c r="W431" s="138"/>
      <c r="X431" s="138"/>
      <c r="Y431" s="138"/>
      <c r="Z431" s="138"/>
    </row>
    <row r="432" ht="12.75" hidden="1" customHeight="1">
      <c r="A432" s="156">
        <v>43123.0</v>
      </c>
      <c r="B432" s="123"/>
      <c r="C432" s="123"/>
      <c r="D432" s="124"/>
      <c r="E432" s="126"/>
      <c r="F432" s="125"/>
      <c r="G432" s="126"/>
      <c r="H432" s="125"/>
      <c r="I432" s="124"/>
      <c r="J432" s="126"/>
      <c r="K432" s="125"/>
      <c r="L432" s="125"/>
      <c r="M432" s="161">
        <f t="shared" si="1"/>
        <v>0</v>
      </c>
      <c r="N432" s="138"/>
      <c r="O432" s="138"/>
      <c r="P432" s="138"/>
      <c r="Q432" s="138"/>
      <c r="R432" s="138"/>
      <c r="S432" s="138"/>
      <c r="T432" s="138"/>
      <c r="U432" s="138"/>
      <c r="V432" s="138"/>
      <c r="W432" s="138"/>
      <c r="X432" s="138"/>
      <c r="Y432" s="138"/>
      <c r="Z432" s="138"/>
    </row>
    <row r="433" ht="12.75" hidden="1" customHeight="1">
      <c r="A433" s="163">
        <v>43223.0</v>
      </c>
      <c r="B433" s="130"/>
      <c r="C433" s="130"/>
      <c r="D433" s="131"/>
      <c r="E433" s="132"/>
      <c r="F433" s="133"/>
      <c r="G433" s="132"/>
      <c r="H433" s="167"/>
      <c r="I433" s="131"/>
      <c r="J433" s="132"/>
      <c r="K433" s="133"/>
      <c r="L433" s="133"/>
      <c r="M433" s="168">
        <f t="shared" si="1"/>
        <v>0</v>
      </c>
      <c r="N433" s="138"/>
      <c r="O433" s="138"/>
      <c r="P433" s="138"/>
      <c r="Q433" s="138"/>
      <c r="R433" s="138"/>
      <c r="S433" s="138"/>
      <c r="T433" s="138"/>
      <c r="U433" s="138"/>
      <c r="V433" s="138"/>
      <c r="W433" s="138"/>
      <c r="X433" s="138"/>
      <c r="Y433" s="138"/>
      <c r="Z433" s="138"/>
    </row>
    <row r="434" ht="12.75" hidden="1" customHeight="1">
      <c r="A434" s="156">
        <v>43323.0</v>
      </c>
      <c r="B434" s="123"/>
      <c r="C434" s="123"/>
      <c r="D434" s="124"/>
      <c r="E434" s="126"/>
      <c r="F434" s="125"/>
      <c r="G434" s="126"/>
      <c r="H434" s="125"/>
      <c r="I434" s="124"/>
      <c r="J434" s="126"/>
      <c r="K434" s="125"/>
      <c r="L434" s="125"/>
      <c r="M434" s="161">
        <f t="shared" si="1"/>
        <v>0</v>
      </c>
      <c r="N434" s="138"/>
      <c r="O434" s="138"/>
      <c r="P434" s="138"/>
      <c r="Q434" s="138"/>
      <c r="R434" s="138"/>
      <c r="S434" s="138"/>
      <c r="T434" s="138"/>
      <c r="U434" s="138"/>
      <c r="V434" s="138"/>
      <c r="W434" s="138"/>
      <c r="X434" s="138"/>
      <c r="Y434" s="138"/>
      <c r="Z434" s="138"/>
    </row>
    <row r="435" ht="12.75" hidden="1" customHeight="1">
      <c r="A435" s="163">
        <v>43423.0</v>
      </c>
      <c r="B435" s="130"/>
      <c r="C435" s="130"/>
      <c r="D435" s="131"/>
      <c r="E435" s="132"/>
      <c r="F435" s="133"/>
      <c r="G435" s="132"/>
      <c r="H435" s="167"/>
      <c r="I435" s="131"/>
      <c r="J435" s="132"/>
      <c r="K435" s="133"/>
      <c r="L435" s="133"/>
      <c r="M435" s="168">
        <f t="shared" si="1"/>
        <v>0</v>
      </c>
      <c r="N435" s="138"/>
      <c r="O435" s="138"/>
      <c r="P435" s="138"/>
      <c r="Q435" s="138"/>
      <c r="R435" s="138"/>
      <c r="S435" s="138"/>
      <c r="T435" s="138"/>
      <c r="U435" s="138"/>
      <c r="V435" s="138"/>
      <c r="W435" s="138"/>
      <c r="X435" s="138"/>
      <c r="Y435" s="138"/>
      <c r="Z435" s="138"/>
    </row>
    <row r="436" ht="12.75" hidden="1" customHeight="1">
      <c r="A436" s="156">
        <v>43523.0</v>
      </c>
      <c r="B436" s="123"/>
      <c r="C436" s="123"/>
      <c r="D436" s="124"/>
      <c r="E436" s="126"/>
      <c r="F436" s="125"/>
      <c r="G436" s="126"/>
      <c r="H436" s="125"/>
      <c r="I436" s="124"/>
      <c r="J436" s="126"/>
      <c r="K436" s="125"/>
      <c r="L436" s="125"/>
      <c r="M436" s="161">
        <f t="shared" si="1"/>
        <v>0</v>
      </c>
      <c r="N436" s="138"/>
      <c r="O436" s="138"/>
      <c r="P436" s="138"/>
      <c r="Q436" s="138"/>
      <c r="R436" s="138"/>
      <c r="S436" s="138"/>
      <c r="T436" s="138"/>
      <c r="U436" s="138"/>
      <c r="V436" s="138"/>
      <c r="W436" s="138"/>
      <c r="X436" s="138"/>
      <c r="Y436" s="138"/>
      <c r="Z436" s="138"/>
    </row>
    <row r="437" ht="12.75" hidden="1" customHeight="1">
      <c r="A437" s="163">
        <v>43623.0</v>
      </c>
      <c r="B437" s="130"/>
      <c r="C437" s="130"/>
      <c r="D437" s="131"/>
      <c r="E437" s="132"/>
      <c r="F437" s="133"/>
      <c r="G437" s="132"/>
      <c r="H437" s="167"/>
      <c r="I437" s="131"/>
      <c r="J437" s="132"/>
      <c r="K437" s="133"/>
      <c r="L437" s="133"/>
      <c r="M437" s="168">
        <f t="shared" si="1"/>
        <v>0</v>
      </c>
      <c r="N437" s="138"/>
      <c r="O437" s="138"/>
      <c r="P437" s="138"/>
      <c r="Q437" s="138"/>
      <c r="R437" s="138"/>
      <c r="S437" s="138"/>
      <c r="T437" s="138"/>
      <c r="U437" s="138"/>
      <c r="V437" s="138"/>
      <c r="W437" s="138"/>
      <c r="X437" s="138"/>
      <c r="Y437" s="138"/>
      <c r="Z437" s="138"/>
    </row>
    <row r="438" ht="12.75" hidden="1" customHeight="1">
      <c r="A438" s="156">
        <v>43723.0</v>
      </c>
      <c r="B438" s="123"/>
      <c r="C438" s="123"/>
      <c r="D438" s="124"/>
      <c r="E438" s="126"/>
      <c r="F438" s="125"/>
      <c r="G438" s="126"/>
      <c r="H438" s="125"/>
      <c r="I438" s="124"/>
      <c r="J438" s="126"/>
      <c r="K438" s="125"/>
      <c r="L438" s="125"/>
      <c r="M438" s="161">
        <f t="shared" si="1"/>
        <v>0</v>
      </c>
      <c r="N438" s="138"/>
      <c r="O438" s="138"/>
      <c r="P438" s="138"/>
      <c r="Q438" s="138"/>
      <c r="R438" s="138"/>
      <c r="S438" s="138"/>
      <c r="T438" s="138"/>
      <c r="U438" s="138"/>
      <c r="V438" s="138"/>
      <c r="W438" s="138"/>
      <c r="X438" s="138"/>
      <c r="Y438" s="138"/>
      <c r="Z438" s="138"/>
    </row>
    <row r="439" ht="12.75" hidden="1" customHeight="1">
      <c r="A439" s="163">
        <v>43823.0</v>
      </c>
      <c r="B439" s="130"/>
      <c r="C439" s="130"/>
      <c r="D439" s="131"/>
      <c r="E439" s="132"/>
      <c r="F439" s="133"/>
      <c r="G439" s="132"/>
      <c r="H439" s="167"/>
      <c r="I439" s="131"/>
      <c r="J439" s="132"/>
      <c r="K439" s="133"/>
      <c r="L439" s="133"/>
      <c r="M439" s="168">
        <f t="shared" si="1"/>
        <v>0</v>
      </c>
      <c r="N439" s="138"/>
      <c r="O439" s="138"/>
      <c r="P439" s="138"/>
      <c r="Q439" s="138"/>
      <c r="R439" s="138"/>
      <c r="S439" s="138"/>
      <c r="T439" s="138"/>
      <c r="U439" s="138"/>
      <c r="V439" s="138"/>
      <c r="W439" s="138"/>
      <c r="X439" s="138"/>
      <c r="Y439" s="138"/>
      <c r="Z439" s="138"/>
    </row>
    <row r="440" ht="12.75" hidden="1" customHeight="1">
      <c r="A440" s="156">
        <v>43923.0</v>
      </c>
      <c r="B440" s="123"/>
      <c r="C440" s="123"/>
      <c r="D440" s="124"/>
      <c r="E440" s="126"/>
      <c r="F440" s="125"/>
      <c r="G440" s="126"/>
      <c r="H440" s="125"/>
      <c r="I440" s="124"/>
      <c r="J440" s="126"/>
      <c r="K440" s="125"/>
      <c r="L440" s="125"/>
      <c r="M440" s="161">
        <f t="shared" si="1"/>
        <v>0</v>
      </c>
      <c r="N440" s="138"/>
      <c r="O440" s="138"/>
      <c r="P440" s="138"/>
      <c r="Q440" s="138"/>
      <c r="R440" s="138"/>
      <c r="S440" s="138"/>
      <c r="T440" s="138"/>
      <c r="U440" s="138"/>
      <c r="V440" s="138"/>
      <c r="W440" s="138"/>
      <c r="X440" s="138"/>
      <c r="Y440" s="138"/>
      <c r="Z440" s="138"/>
    </row>
    <row r="441" ht="12.75" hidden="1" customHeight="1">
      <c r="A441" s="163">
        <v>44023.0</v>
      </c>
      <c r="B441" s="130"/>
      <c r="C441" s="130"/>
      <c r="D441" s="131"/>
      <c r="E441" s="132"/>
      <c r="F441" s="133"/>
      <c r="G441" s="132"/>
      <c r="H441" s="167"/>
      <c r="I441" s="131"/>
      <c r="J441" s="132"/>
      <c r="K441" s="133"/>
      <c r="L441" s="133"/>
      <c r="M441" s="168">
        <f t="shared" si="1"/>
        <v>0</v>
      </c>
      <c r="N441" s="138"/>
      <c r="O441" s="138"/>
      <c r="P441" s="138"/>
      <c r="Q441" s="138"/>
      <c r="R441" s="138"/>
      <c r="S441" s="138"/>
      <c r="T441" s="138"/>
      <c r="U441" s="138"/>
      <c r="V441" s="138"/>
      <c r="W441" s="138"/>
      <c r="X441" s="138"/>
      <c r="Y441" s="138"/>
      <c r="Z441" s="138"/>
    </row>
    <row r="442" ht="12.75" hidden="1" customHeight="1">
      <c r="A442" s="156">
        <v>44123.0</v>
      </c>
      <c r="B442" s="123"/>
      <c r="C442" s="123"/>
      <c r="D442" s="124"/>
      <c r="E442" s="126"/>
      <c r="F442" s="125"/>
      <c r="G442" s="126"/>
      <c r="H442" s="125"/>
      <c r="I442" s="124"/>
      <c r="J442" s="126"/>
      <c r="K442" s="125"/>
      <c r="L442" s="125"/>
      <c r="M442" s="161">
        <f t="shared" si="1"/>
        <v>0</v>
      </c>
      <c r="N442" s="138"/>
      <c r="O442" s="138"/>
      <c r="P442" s="138"/>
      <c r="Q442" s="138"/>
      <c r="R442" s="138"/>
      <c r="S442" s="138"/>
      <c r="T442" s="138"/>
      <c r="U442" s="138"/>
      <c r="V442" s="138"/>
      <c r="W442" s="138"/>
      <c r="X442" s="138"/>
      <c r="Y442" s="138"/>
      <c r="Z442" s="138"/>
    </row>
    <row r="443" ht="12.75" hidden="1" customHeight="1">
      <c r="A443" s="163">
        <v>44223.0</v>
      </c>
      <c r="B443" s="130"/>
      <c r="C443" s="130"/>
      <c r="D443" s="131"/>
      <c r="E443" s="132"/>
      <c r="F443" s="133"/>
      <c r="G443" s="132"/>
      <c r="H443" s="167"/>
      <c r="I443" s="131"/>
      <c r="J443" s="132"/>
      <c r="K443" s="133"/>
      <c r="L443" s="133"/>
      <c r="M443" s="168">
        <f t="shared" si="1"/>
        <v>0</v>
      </c>
      <c r="N443" s="138"/>
      <c r="O443" s="138"/>
      <c r="P443" s="138"/>
      <c r="Q443" s="138"/>
      <c r="R443" s="138"/>
      <c r="S443" s="138"/>
      <c r="T443" s="138"/>
      <c r="U443" s="138"/>
      <c r="V443" s="138"/>
      <c r="W443" s="138"/>
      <c r="X443" s="138"/>
      <c r="Y443" s="138"/>
      <c r="Z443" s="138"/>
    </row>
    <row r="444" ht="12.75" hidden="1" customHeight="1">
      <c r="A444" s="156">
        <v>44323.0</v>
      </c>
      <c r="B444" s="123"/>
      <c r="C444" s="123"/>
      <c r="D444" s="124"/>
      <c r="E444" s="126"/>
      <c r="F444" s="125"/>
      <c r="G444" s="126"/>
      <c r="H444" s="125"/>
      <c r="I444" s="124"/>
      <c r="J444" s="126"/>
      <c r="K444" s="125"/>
      <c r="L444" s="125"/>
      <c r="M444" s="161">
        <f t="shared" si="1"/>
        <v>0</v>
      </c>
      <c r="N444" s="138"/>
      <c r="O444" s="138"/>
      <c r="P444" s="138"/>
      <c r="Q444" s="138"/>
      <c r="R444" s="138"/>
      <c r="S444" s="138"/>
      <c r="T444" s="138"/>
      <c r="U444" s="138"/>
      <c r="V444" s="138"/>
      <c r="W444" s="138"/>
      <c r="X444" s="138"/>
      <c r="Y444" s="138"/>
      <c r="Z444" s="138"/>
    </row>
    <row r="445" ht="12.75" hidden="1" customHeight="1">
      <c r="A445" s="163">
        <v>44423.0</v>
      </c>
      <c r="B445" s="130"/>
      <c r="C445" s="130"/>
      <c r="D445" s="131"/>
      <c r="E445" s="132"/>
      <c r="F445" s="133"/>
      <c r="G445" s="132"/>
      <c r="H445" s="167"/>
      <c r="I445" s="131"/>
      <c r="J445" s="132"/>
      <c r="K445" s="133"/>
      <c r="L445" s="133"/>
      <c r="M445" s="168">
        <f t="shared" si="1"/>
        <v>0</v>
      </c>
      <c r="N445" s="138"/>
      <c r="O445" s="138"/>
      <c r="P445" s="138"/>
      <c r="Q445" s="138"/>
      <c r="R445" s="138"/>
      <c r="S445" s="138"/>
      <c r="T445" s="138"/>
      <c r="U445" s="138"/>
      <c r="V445" s="138"/>
      <c r="W445" s="138"/>
      <c r="X445" s="138"/>
      <c r="Y445" s="138"/>
      <c r="Z445" s="138"/>
    </row>
    <row r="446" ht="12.75" hidden="1" customHeight="1">
      <c r="A446" s="156">
        <v>44523.0</v>
      </c>
      <c r="B446" s="123"/>
      <c r="C446" s="123"/>
      <c r="D446" s="124"/>
      <c r="E446" s="126"/>
      <c r="F446" s="125"/>
      <c r="G446" s="126"/>
      <c r="H446" s="125"/>
      <c r="I446" s="124"/>
      <c r="J446" s="126"/>
      <c r="K446" s="125"/>
      <c r="L446" s="125"/>
      <c r="M446" s="161">
        <f t="shared" si="1"/>
        <v>0</v>
      </c>
      <c r="N446" s="138"/>
      <c r="O446" s="138"/>
      <c r="P446" s="138"/>
      <c r="Q446" s="138"/>
      <c r="R446" s="138"/>
      <c r="S446" s="138"/>
      <c r="T446" s="138"/>
      <c r="U446" s="138"/>
      <c r="V446" s="138"/>
      <c r="W446" s="138"/>
      <c r="X446" s="138"/>
      <c r="Y446" s="138"/>
      <c r="Z446" s="138"/>
    </row>
    <row r="447" ht="12.75" hidden="1" customHeight="1">
      <c r="A447" s="163">
        <v>44623.0</v>
      </c>
      <c r="B447" s="130"/>
      <c r="C447" s="130"/>
      <c r="D447" s="131"/>
      <c r="E447" s="132"/>
      <c r="F447" s="133"/>
      <c r="G447" s="132"/>
      <c r="H447" s="167"/>
      <c r="I447" s="131"/>
      <c r="J447" s="132"/>
      <c r="K447" s="133"/>
      <c r="L447" s="133"/>
      <c r="M447" s="168">
        <f t="shared" si="1"/>
        <v>0</v>
      </c>
      <c r="N447" s="138"/>
      <c r="O447" s="138"/>
      <c r="P447" s="138"/>
      <c r="Q447" s="138"/>
      <c r="R447" s="138"/>
      <c r="S447" s="138"/>
      <c r="T447" s="138"/>
      <c r="U447" s="138"/>
      <c r="V447" s="138"/>
      <c r="W447" s="138"/>
      <c r="X447" s="138"/>
      <c r="Y447" s="138"/>
      <c r="Z447" s="138"/>
    </row>
    <row r="448" ht="12.75" hidden="1" customHeight="1">
      <c r="A448" s="156">
        <v>44723.0</v>
      </c>
      <c r="B448" s="123"/>
      <c r="C448" s="123"/>
      <c r="D448" s="124"/>
      <c r="E448" s="126"/>
      <c r="F448" s="125"/>
      <c r="G448" s="126"/>
      <c r="H448" s="125"/>
      <c r="I448" s="124"/>
      <c r="J448" s="126"/>
      <c r="K448" s="125"/>
      <c r="L448" s="125"/>
      <c r="M448" s="161">
        <f t="shared" si="1"/>
        <v>0</v>
      </c>
      <c r="N448" s="138"/>
      <c r="O448" s="138"/>
      <c r="P448" s="138"/>
      <c r="Q448" s="138"/>
      <c r="R448" s="138"/>
      <c r="S448" s="138"/>
      <c r="T448" s="138"/>
      <c r="U448" s="138"/>
      <c r="V448" s="138"/>
      <c r="W448" s="138"/>
      <c r="X448" s="138"/>
      <c r="Y448" s="138"/>
      <c r="Z448" s="138"/>
    </row>
    <row r="449" ht="12.75" hidden="1" customHeight="1">
      <c r="A449" s="163">
        <v>44823.0</v>
      </c>
      <c r="B449" s="130"/>
      <c r="C449" s="130"/>
      <c r="D449" s="131"/>
      <c r="E449" s="132"/>
      <c r="F449" s="133"/>
      <c r="G449" s="132"/>
      <c r="H449" s="167"/>
      <c r="I449" s="131"/>
      <c r="J449" s="132"/>
      <c r="K449" s="133"/>
      <c r="L449" s="133"/>
      <c r="M449" s="168">
        <f t="shared" si="1"/>
        <v>0</v>
      </c>
      <c r="N449" s="138"/>
      <c r="O449" s="138"/>
      <c r="P449" s="138"/>
      <c r="Q449" s="138"/>
      <c r="R449" s="138"/>
      <c r="S449" s="138"/>
      <c r="T449" s="138"/>
      <c r="U449" s="138"/>
      <c r="V449" s="138"/>
      <c r="W449" s="138"/>
      <c r="X449" s="138"/>
      <c r="Y449" s="138"/>
      <c r="Z449" s="138"/>
    </row>
    <row r="450" ht="12.75" hidden="1" customHeight="1">
      <c r="A450" s="156">
        <v>44923.0</v>
      </c>
      <c r="B450" s="123"/>
      <c r="C450" s="123"/>
      <c r="D450" s="124"/>
      <c r="E450" s="126"/>
      <c r="F450" s="125"/>
      <c r="G450" s="126"/>
      <c r="H450" s="125"/>
      <c r="I450" s="124"/>
      <c r="J450" s="126"/>
      <c r="K450" s="125"/>
      <c r="L450" s="125"/>
      <c r="M450" s="161">
        <f t="shared" si="1"/>
        <v>0</v>
      </c>
      <c r="N450" s="138"/>
      <c r="O450" s="138"/>
      <c r="P450" s="138"/>
      <c r="Q450" s="138"/>
      <c r="R450" s="138"/>
      <c r="S450" s="138"/>
      <c r="T450" s="138"/>
      <c r="U450" s="138"/>
      <c r="V450" s="138"/>
      <c r="W450" s="138"/>
      <c r="X450" s="138"/>
      <c r="Y450" s="138"/>
      <c r="Z450" s="138"/>
    </row>
    <row r="451" ht="12.75" hidden="1" customHeight="1">
      <c r="A451" s="163">
        <v>45023.0</v>
      </c>
      <c r="B451" s="130"/>
      <c r="C451" s="130"/>
      <c r="D451" s="131"/>
      <c r="E451" s="132"/>
      <c r="F451" s="133"/>
      <c r="G451" s="132"/>
      <c r="H451" s="167"/>
      <c r="I451" s="131"/>
      <c r="J451" s="132"/>
      <c r="K451" s="133"/>
      <c r="L451" s="133"/>
      <c r="M451" s="168">
        <f t="shared" si="1"/>
        <v>0</v>
      </c>
      <c r="N451" s="138"/>
      <c r="O451" s="138"/>
      <c r="P451" s="138"/>
      <c r="Q451" s="138"/>
      <c r="R451" s="138"/>
      <c r="S451" s="138"/>
      <c r="T451" s="138"/>
      <c r="U451" s="138"/>
      <c r="V451" s="138"/>
      <c r="W451" s="138"/>
      <c r="X451" s="138"/>
      <c r="Y451" s="138"/>
      <c r="Z451" s="138"/>
    </row>
    <row r="452" ht="12.75" hidden="1" customHeight="1">
      <c r="A452" s="156">
        <v>45123.0</v>
      </c>
      <c r="B452" s="123"/>
      <c r="C452" s="123"/>
      <c r="D452" s="124"/>
      <c r="E452" s="126"/>
      <c r="F452" s="125"/>
      <c r="G452" s="126"/>
      <c r="H452" s="125"/>
      <c r="I452" s="124"/>
      <c r="J452" s="126"/>
      <c r="K452" s="125"/>
      <c r="L452" s="125"/>
      <c r="M452" s="161">
        <f t="shared" si="1"/>
        <v>0</v>
      </c>
      <c r="N452" s="138"/>
      <c r="O452" s="138"/>
      <c r="P452" s="138"/>
      <c r="Q452" s="138"/>
      <c r="R452" s="138"/>
      <c r="S452" s="138"/>
      <c r="T452" s="138"/>
      <c r="U452" s="138"/>
      <c r="V452" s="138"/>
      <c r="W452" s="138"/>
      <c r="X452" s="138"/>
      <c r="Y452" s="138"/>
      <c r="Z452" s="138"/>
    </row>
    <row r="453" ht="12.75" hidden="1" customHeight="1">
      <c r="A453" s="163">
        <v>45223.0</v>
      </c>
      <c r="B453" s="130"/>
      <c r="C453" s="130"/>
      <c r="D453" s="131"/>
      <c r="E453" s="132"/>
      <c r="F453" s="133"/>
      <c r="G453" s="132"/>
      <c r="H453" s="167"/>
      <c r="I453" s="131"/>
      <c r="J453" s="132"/>
      <c r="K453" s="133"/>
      <c r="L453" s="133"/>
      <c r="M453" s="168">
        <f t="shared" si="1"/>
        <v>0</v>
      </c>
      <c r="N453" s="138"/>
      <c r="O453" s="138"/>
      <c r="P453" s="138"/>
      <c r="Q453" s="138"/>
      <c r="R453" s="138"/>
      <c r="S453" s="138"/>
      <c r="T453" s="138"/>
      <c r="U453" s="138"/>
      <c r="V453" s="138"/>
      <c r="W453" s="138"/>
      <c r="X453" s="138"/>
      <c r="Y453" s="138"/>
      <c r="Z453" s="138"/>
    </row>
    <row r="454" ht="12.75" hidden="1" customHeight="1">
      <c r="A454" s="156">
        <v>45323.0</v>
      </c>
      <c r="B454" s="123"/>
      <c r="C454" s="123"/>
      <c r="D454" s="124"/>
      <c r="E454" s="126"/>
      <c r="F454" s="125"/>
      <c r="G454" s="126"/>
      <c r="H454" s="125"/>
      <c r="I454" s="124"/>
      <c r="J454" s="126"/>
      <c r="K454" s="125"/>
      <c r="L454" s="125"/>
      <c r="M454" s="161">
        <f t="shared" si="1"/>
        <v>0</v>
      </c>
      <c r="N454" s="138"/>
      <c r="O454" s="138"/>
      <c r="P454" s="138"/>
      <c r="Q454" s="138"/>
      <c r="R454" s="138"/>
      <c r="S454" s="138"/>
      <c r="T454" s="138"/>
      <c r="U454" s="138"/>
      <c r="V454" s="138"/>
      <c r="W454" s="138"/>
      <c r="X454" s="138"/>
      <c r="Y454" s="138"/>
      <c r="Z454" s="138"/>
    </row>
    <row r="455" ht="12.75" hidden="1" customHeight="1">
      <c r="A455" s="163">
        <v>45423.0</v>
      </c>
      <c r="B455" s="130"/>
      <c r="C455" s="130"/>
      <c r="D455" s="131"/>
      <c r="E455" s="132"/>
      <c r="F455" s="133"/>
      <c r="G455" s="132"/>
      <c r="H455" s="167"/>
      <c r="I455" s="131"/>
      <c r="J455" s="132"/>
      <c r="K455" s="133"/>
      <c r="L455" s="133"/>
      <c r="M455" s="168">
        <f t="shared" si="1"/>
        <v>0</v>
      </c>
      <c r="N455" s="138"/>
      <c r="O455" s="138"/>
      <c r="P455" s="138"/>
      <c r="Q455" s="138"/>
      <c r="R455" s="138"/>
      <c r="S455" s="138"/>
      <c r="T455" s="138"/>
      <c r="U455" s="138"/>
      <c r="V455" s="138"/>
      <c r="W455" s="138"/>
      <c r="X455" s="138"/>
      <c r="Y455" s="138"/>
      <c r="Z455" s="138"/>
    </row>
    <row r="456" ht="12.75" hidden="1" customHeight="1">
      <c r="A456" s="156">
        <v>45523.0</v>
      </c>
      <c r="B456" s="123"/>
      <c r="C456" s="123"/>
      <c r="D456" s="124"/>
      <c r="E456" s="126"/>
      <c r="F456" s="125"/>
      <c r="G456" s="126"/>
      <c r="H456" s="125"/>
      <c r="I456" s="124"/>
      <c r="J456" s="126"/>
      <c r="K456" s="125"/>
      <c r="L456" s="125"/>
      <c r="M456" s="161">
        <f t="shared" si="1"/>
        <v>0</v>
      </c>
      <c r="N456" s="138"/>
      <c r="O456" s="138"/>
      <c r="P456" s="138"/>
      <c r="Q456" s="138"/>
      <c r="R456" s="138"/>
      <c r="S456" s="138"/>
      <c r="T456" s="138"/>
      <c r="U456" s="138"/>
      <c r="V456" s="138"/>
      <c r="W456" s="138"/>
      <c r="X456" s="138"/>
      <c r="Y456" s="138"/>
      <c r="Z456" s="138"/>
    </row>
    <row r="457" ht="12.75" hidden="1" customHeight="1">
      <c r="A457" s="163">
        <v>45623.0</v>
      </c>
      <c r="B457" s="130"/>
      <c r="C457" s="130"/>
      <c r="D457" s="131"/>
      <c r="E457" s="132"/>
      <c r="F457" s="133"/>
      <c r="G457" s="132"/>
      <c r="H457" s="167"/>
      <c r="I457" s="131"/>
      <c r="J457" s="132"/>
      <c r="K457" s="133"/>
      <c r="L457" s="133"/>
      <c r="M457" s="168">
        <f t="shared" si="1"/>
        <v>0</v>
      </c>
      <c r="N457" s="138"/>
      <c r="O457" s="138"/>
      <c r="P457" s="138"/>
      <c r="Q457" s="138"/>
      <c r="R457" s="138"/>
      <c r="S457" s="138"/>
      <c r="T457" s="138"/>
      <c r="U457" s="138"/>
      <c r="V457" s="138"/>
      <c r="W457" s="138"/>
      <c r="X457" s="138"/>
      <c r="Y457" s="138"/>
      <c r="Z457" s="138"/>
    </row>
    <row r="458" ht="12.75" hidden="1" customHeight="1">
      <c r="A458" s="156">
        <v>45723.0</v>
      </c>
      <c r="B458" s="123"/>
      <c r="C458" s="123"/>
      <c r="D458" s="124"/>
      <c r="E458" s="126"/>
      <c r="F458" s="125"/>
      <c r="G458" s="126"/>
      <c r="H458" s="125"/>
      <c r="I458" s="124"/>
      <c r="J458" s="126"/>
      <c r="K458" s="125"/>
      <c r="L458" s="125"/>
      <c r="M458" s="161">
        <f t="shared" si="1"/>
        <v>0</v>
      </c>
      <c r="N458" s="138"/>
      <c r="O458" s="138"/>
      <c r="P458" s="138"/>
      <c r="Q458" s="138"/>
      <c r="R458" s="138"/>
      <c r="S458" s="138"/>
      <c r="T458" s="138"/>
      <c r="U458" s="138"/>
      <c r="V458" s="138"/>
      <c r="W458" s="138"/>
      <c r="X458" s="138"/>
      <c r="Y458" s="138"/>
      <c r="Z458" s="138"/>
    </row>
    <row r="459" ht="12.75" hidden="1" customHeight="1">
      <c r="A459" s="163">
        <v>45823.0</v>
      </c>
      <c r="B459" s="130"/>
      <c r="C459" s="130"/>
      <c r="D459" s="131"/>
      <c r="E459" s="132"/>
      <c r="F459" s="133"/>
      <c r="G459" s="132"/>
      <c r="H459" s="167"/>
      <c r="I459" s="131"/>
      <c r="J459" s="132"/>
      <c r="K459" s="133"/>
      <c r="L459" s="133"/>
      <c r="M459" s="168">
        <f t="shared" si="1"/>
        <v>0</v>
      </c>
      <c r="N459" s="138"/>
      <c r="O459" s="138"/>
      <c r="P459" s="138"/>
      <c r="Q459" s="138"/>
      <c r="R459" s="138"/>
      <c r="S459" s="138"/>
      <c r="T459" s="138"/>
      <c r="U459" s="138"/>
      <c r="V459" s="138"/>
      <c r="W459" s="138"/>
      <c r="X459" s="138"/>
      <c r="Y459" s="138"/>
      <c r="Z459" s="138"/>
    </row>
    <row r="460" ht="12.75" hidden="1" customHeight="1">
      <c r="A460" s="156">
        <v>45923.0</v>
      </c>
      <c r="B460" s="123"/>
      <c r="C460" s="123"/>
      <c r="D460" s="124"/>
      <c r="E460" s="126"/>
      <c r="F460" s="125"/>
      <c r="G460" s="126"/>
      <c r="H460" s="125"/>
      <c r="I460" s="124"/>
      <c r="J460" s="126"/>
      <c r="K460" s="125"/>
      <c r="L460" s="125"/>
      <c r="M460" s="161">
        <f t="shared" si="1"/>
        <v>0</v>
      </c>
      <c r="N460" s="138"/>
      <c r="O460" s="138"/>
      <c r="P460" s="138"/>
      <c r="Q460" s="138"/>
      <c r="R460" s="138"/>
      <c r="S460" s="138"/>
      <c r="T460" s="138"/>
      <c r="U460" s="138"/>
      <c r="V460" s="138"/>
      <c r="W460" s="138"/>
      <c r="X460" s="138"/>
      <c r="Y460" s="138"/>
      <c r="Z460" s="138"/>
    </row>
    <row r="461" ht="12.75" hidden="1" customHeight="1">
      <c r="A461" s="163">
        <v>46023.0</v>
      </c>
      <c r="B461" s="130"/>
      <c r="C461" s="130"/>
      <c r="D461" s="131"/>
      <c r="E461" s="132"/>
      <c r="F461" s="133"/>
      <c r="G461" s="132"/>
      <c r="H461" s="167"/>
      <c r="I461" s="131"/>
      <c r="J461" s="132"/>
      <c r="K461" s="133"/>
      <c r="L461" s="133"/>
      <c r="M461" s="168">
        <f t="shared" si="1"/>
        <v>0</v>
      </c>
      <c r="N461" s="138"/>
      <c r="O461" s="138"/>
      <c r="P461" s="138"/>
      <c r="Q461" s="138"/>
      <c r="R461" s="138"/>
      <c r="S461" s="138"/>
      <c r="T461" s="138"/>
      <c r="U461" s="138"/>
      <c r="V461" s="138"/>
      <c r="W461" s="138"/>
      <c r="X461" s="138"/>
      <c r="Y461" s="138"/>
      <c r="Z461" s="138"/>
    </row>
    <row r="462" ht="12.75" hidden="1" customHeight="1">
      <c r="A462" s="156">
        <v>46123.0</v>
      </c>
      <c r="B462" s="123"/>
      <c r="C462" s="123"/>
      <c r="D462" s="124"/>
      <c r="E462" s="126"/>
      <c r="F462" s="125"/>
      <c r="G462" s="126"/>
      <c r="H462" s="125"/>
      <c r="I462" s="124"/>
      <c r="J462" s="126"/>
      <c r="K462" s="125"/>
      <c r="L462" s="125"/>
      <c r="M462" s="161">
        <f t="shared" si="1"/>
        <v>0</v>
      </c>
      <c r="N462" s="138"/>
      <c r="O462" s="138"/>
      <c r="P462" s="138"/>
      <c r="Q462" s="138"/>
      <c r="R462" s="138"/>
      <c r="S462" s="138"/>
      <c r="T462" s="138"/>
      <c r="U462" s="138"/>
      <c r="V462" s="138"/>
      <c r="W462" s="138"/>
      <c r="X462" s="138"/>
      <c r="Y462" s="138"/>
      <c r="Z462" s="138"/>
    </row>
    <row r="463" ht="12.75" hidden="1" customHeight="1">
      <c r="A463" s="163">
        <v>46223.0</v>
      </c>
      <c r="B463" s="130"/>
      <c r="C463" s="130"/>
      <c r="D463" s="131"/>
      <c r="E463" s="132"/>
      <c r="F463" s="133"/>
      <c r="G463" s="132"/>
      <c r="H463" s="167"/>
      <c r="I463" s="131"/>
      <c r="J463" s="132"/>
      <c r="K463" s="133"/>
      <c r="L463" s="133"/>
      <c r="M463" s="168">
        <f t="shared" si="1"/>
        <v>0</v>
      </c>
      <c r="N463" s="138"/>
      <c r="O463" s="138"/>
      <c r="P463" s="138"/>
      <c r="Q463" s="138"/>
      <c r="R463" s="138"/>
      <c r="S463" s="138"/>
      <c r="T463" s="138"/>
      <c r="U463" s="138"/>
      <c r="V463" s="138"/>
      <c r="W463" s="138"/>
      <c r="X463" s="138"/>
      <c r="Y463" s="138"/>
      <c r="Z463" s="138"/>
    </row>
    <row r="464" ht="12.75" hidden="1" customHeight="1">
      <c r="A464" s="156">
        <v>46323.0</v>
      </c>
      <c r="B464" s="123"/>
      <c r="C464" s="123"/>
      <c r="D464" s="124"/>
      <c r="E464" s="126"/>
      <c r="F464" s="125"/>
      <c r="G464" s="126"/>
      <c r="H464" s="125"/>
      <c r="I464" s="124"/>
      <c r="J464" s="126"/>
      <c r="K464" s="125"/>
      <c r="L464" s="125"/>
      <c r="M464" s="161">
        <f t="shared" si="1"/>
        <v>0</v>
      </c>
      <c r="N464" s="138"/>
      <c r="O464" s="138"/>
      <c r="P464" s="138"/>
      <c r="Q464" s="138"/>
      <c r="R464" s="138"/>
      <c r="S464" s="138"/>
      <c r="T464" s="138"/>
      <c r="U464" s="138"/>
      <c r="V464" s="138"/>
      <c r="W464" s="138"/>
      <c r="X464" s="138"/>
      <c r="Y464" s="138"/>
      <c r="Z464" s="138"/>
    </row>
    <row r="465" ht="12.75" hidden="1" customHeight="1">
      <c r="A465" s="163">
        <v>46423.0</v>
      </c>
      <c r="B465" s="130"/>
      <c r="C465" s="130"/>
      <c r="D465" s="131"/>
      <c r="E465" s="132"/>
      <c r="F465" s="133"/>
      <c r="G465" s="132"/>
      <c r="H465" s="167"/>
      <c r="I465" s="131"/>
      <c r="J465" s="132"/>
      <c r="K465" s="133"/>
      <c r="L465" s="133"/>
      <c r="M465" s="168">
        <f t="shared" si="1"/>
        <v>0</v>
      </c>
      <c r="N465" s="138"/>
      <c r="O465" s="138"/>
      <c r="P465" s="138"/>
      <c r="Q465" s="138"/>
      <c r="R465" s="138"/>
      <c r="S465" s="138"/>
      <c r="T465" s="138"/>
      <c r="U465" s="138"/>
      <c r="V465" s="138"/>
      <c r="W465" s="138"/>
      <c r="X465" s="138"/>
      <c r="Y465" s="138"/>
      <c r="Z465" s="138"/>
    </row>
    <row r="466" ht="12.75" hidden="1" customHeight="1">
      <c r="A466" s="156">
        <v>46523.0</v>
      </c>
      <c r="B466" s="123"/>
      <c r="C466" s="123"/>
      <c r="D466" s="124"/>
      <c r="E466" s="126"/>
      <c r="F466" s="125"/>
      <c r="G466" s="126"/>
      <c r="H466" s="125"/>
      <c r="I466" s="124"/>
      <c r="J466" s="126"/>
      <c r="K466" s="125"/>
      <c r="L466" s="125"/>
      <c r="M466" s="161">
        <f t="shared" si="1"/>
        <v>0</v>
      </c>
      <c r="N466" s="138"/>
      <c r="O466" s="138"/>
      <c r="P466" s="138"/>
      <c r="Q466" s="138"/>
      <c r="R466" s="138"/>
      <c r="S466" s="138"/>
      <c r="T466" s="138"/>
      <c r="U466" s="138"/>
      <c r="V466" s="138"/>
      <c r="W466" s="138"/>
      <c r="X466" s="138"/>
      <c r="Y466" s="138"/>
      <c r="Z466" s="138"/>
    </row>
    <row r="467" ht="12.75" hidden="1" customHeight="1">
      <c r="A467" s="163">
        <v>46623.0</v>
      </c>
      <c r="B467" s="130"/>
      <c r="C467" s="130"/>
      <c r="D467" s="131"/>
      <c r="E467" s="132"/>
      <c r="F467" s="133"/>
      <c r="G467" s="132"/>
      <c r="H467" s="167"/>
      <c r="I467" s="131"/>
      <c r="J467" s="132"/>
      <c r="K467" s="133"/>
      <c r="L467" s="133"/>
      <c r="M467" s="168">
        <f t="shared" si="1"/>
        <v>0</v>
      </c>
      <c r="N467" s="138"/>
      <c r="O467" s="138"/>
      <c r="P467" s="138"/>
      <c r="Q467" s="138"/>
      <c r="R467" s="138"/>
      <c r="S467" s="138"/>
      <c r="T467" s="138"/>
      <c r="U467" s="138"/>
      <c r="V467" s="138"/>
      <c r="W467" s="138"/>
      <c r="X467" s="138"/>
      <c r="Y467" s="138"/>
      <c r="Z467" s="138"/>
    </row>
    <row r="468" ht="12.75" hidden="1" customHeight="1">
      <c r="A468" s="156">
        <v>46723.0</v>
      </c>
      <c r="B468" s="123"/>
      <c r="C468" s="123"/>
      <c r="D468" s="124"/>
      <c r="E468" s="126"/>
      <c r="F468" s="125"/>
      <c r="G468" s="126"/>
      <c r="H468" s="125"/>
      <c r="I468" s="124"/>
      <c r="J468" s="126"/>
      <c r="K468" s="125"/>
      <c r="L468" s="125"/>
      <c r="M468" s="161">
        <f t="shared" si="1"/>
        <v>0</v>
      </c>
      <c r="N468" s="138"/>
      <c r="O468" s="138"/>
      <c r="P468" s="138"/>
      <c r="Q468" s="138"/>
      <c r="R468" s="138"/>
      <c r="S468" s="138"/>
      <c r="T468" s="138"/>
      <c r="U468" s="138"/>
      <c r="V468" s="138"/>
      <c r="W468" s="138"/>
      <c r="X468" s="138"/>
      <c r="Y468" s="138"/>
      <c r="Z468" s="138"/>
    </row>
    <row r="469" ht="12.75" hidden="1" customHeight="1">
      <c r="A469" s="163">
        <v>46823.0</v>
      </c>
      <c r="B469" s="130"/>
      <c r="C469" s="130"/>
      <c r="D469" s="131"/>
      <c r="E469" s="132"/>
      <c r="F469" s="133"/>
      <c r="G469" s="132"/>
      <c r="H469" s="167"/>
      <c r="I469" s="131"/>
      <c r="J469" s="132"/>
      <c r="K469" s="133"/>
      <c r="L469" s="133"/>
      <c r="M469" s="168">
        <f t="shared" si="1"/>
        <v>0</v>
      </c>
      <c r="N469" s="138"/>
      <c r="O469" s="138"/>
      <c r="P469" s="138"/>
      <c r="Q469" s="138"/>
      <c r="R469" s="138"/>
      <c r="S469" s="138"/>
      <c r="T469" s="138"/>
      <c r="U469" s="138"/>
      <c r="V469" s="138"/>
      <c r="W469" s="138"/>
      <c r="X469" s="138"/>
      <c r="Y469" s="138"/>
      <c r="Z469" s="138"/>
    </row>
    <row r="470" ht="12.75" hidden="1" customHeight="1">
      <c r="A470" s="156">
        <v>46923.0</v>
      </c>
      <c r="B470" s="123"/>
      <c r="C470" s="123"/>
      <c r="D470" s="124"/>
      <c r="E470" s="126"/>
      <c r="F470" s="125"/>
      <c r="G470" s="126"/>
      <c r="H470" s="125"/>
      <c r="I470" s="124"/>
      <c r="J470" s="126"/>
      <c r="K470" s="125"/>
      <c r="L470" s="125"/>
      <c r="M470" s="161">
        <f t="shared" si="1"/>
        <v>0</v>
      </c>
      <c r="N470" s="138"/>
      <c r="O470" s="138"/>
      <c r="P470" s="138"/>
      <c r="Q470" s="138"/>
      <c r="R470" s="138"/>
      <c r="S470" s="138"/>
      <c r="T470" s="138"/>
      <c r="U470" s="138"/>
      <c r="V470" s="138"/>
      <c r="W470" s="138"/>
      <c r="X470" s="138"/>
      <c r="Y470" s="138"/>
      <c r="Z470" s="138"/>
    </row>
    <row r="471" ht="12.75" hidden="1" customHeight="1">
      <c r="A471" s="163">
        <v>47023.0</v>
      </c>
      <c r="B471" s="130"/>
      <c r="C471" s="130"/>
      <c r="D471" s="131"/>
      <c r="E471" s="132"/>
      <c r="F471" s="133"/>
      <c r="G471" s="132"/>
      <c r="H471" s="167"/>
      <c r="I471" s="131"/>
      <c r="J471" s="132"/>
      <c r="K471" s="133"/>
      <c r="L471" s="133"/>
      <c r="M471" s="168">
        <f t="shared" si="1"/>
        <v>0</v>
      </c>
      <c r="N471" s="138"/>
      <c r="O471" s="138"/>
      <c r="P471" s="138"/>
      <c r="Q471" s="138"/>
      <c r="R471" s="138"/>
      <c r="S471" s="138"/>
      <c r="T471" s="138"/>
      <c r="U471" s="138"/>
      <c r="V471" s="138"/>
      <c r="W471" s="138"/>
      <c r="X471" s="138"/>
      <c r="Y471" s="138"/>
      <c r="Z471" s="138"/>
    </row>
    <row r="472" ht="12.75" hidden="1" customHeight="1">
      <c r="A472" s="156">
        <v>47123.0</v>
      </c>
      <c r="B472" s="123"/>
      <c r="C472" s="123"/>
      <c r="D472" s="124"/>
      <c r="E472" s="126"/>
      <c r="F472" s="125"/>
      <c r="G472" s="126"/>
      <c r="H472" s="125"/>
      <c r="I472" s="124"/>
      <c r="J472" s="126"/>
      <c r="K472" s="125"/>
      <c r="L472" s="125"/>
      <c r="M472" s="161">
        <f t="shared" si="1"/>
        <v>0</v>
      </c>
      <c r="N472" s="138"/>
      <c r="O472" s="138"/>
      <c r="P472" s="138"/>
      <c r="Q472" s="138"/>
      <c r="R472" s="138"/>
      <c r="S472" s="138"/>
      <c r="T472" s="138"/>
      <c r="U472" s="138"/>
      <c r="V472" s="138"/>
      <c r="W472" s="138"/>
      <c r="X472" s="138"/>
      <c r="Y472" s="138"/>
      <c r="Z472" s="138"/>
    </row>
    <row r="473" ht="12.75" hidden="1" customHeight="1">
      <c r="A473" s="163">
        <v>47223.0</v>
      </c>
      <c r="B473" s="130"/>
      <c r="C473" s="130"/>
      <c r="D473" s="131"/>
      <c r="E473" s="132"/>
      <c r="F473" s="133"/>
      <c r="G473" s="132"/>
      <c r="H473" s="167"/>
      <c r="I473" s="131"/>
      <c r="J473" s="132"/>
      <c r="K473" s="133"/>
      <c r="L473" s="133"/>
      <c r="M473" s="168">
        <f t="shared" si="1"/>
        <v>0</v>
      </c>
      <c r="N473" s="138"/>
      <c r="O473" s="138"/>
      <c r="P473" s="138"/>
      <c r="Q473" s="138"/>
      <c r="R473" s="138"/>
      <c r="S473" s="138"/>
      <c r="T473" s="138"/>
      <c r="U473" s="138"/>
      <c r="V473" s="138"/>
      <c r="W473" s="138"/>
      <c r="X473" s="138"/>
      <c r="Y473" s="138"/>
      <c r="Z473" s="138"/>
    </row>
    <row r="474" ht="12.75" hidden="1" customHeight="1">
      <c r="A474" s="156">
        <v>47323.0</v>
      </c>
      <c r="B474" s="123"/>
      <c r="C474" s="123"/>
      <c r="D474" s="124"/>
      <c r="E474" s="126"/>
      <c r="F474" s="125"/>
      <c r="G474" s="126"/>
      <c r="H474" s="125"/>
      <c r="I474" s="124"/>
      <c r="J474" s="126"/>
      <c r="K474" s="125"/>
      <c r="L474" s="125"/>
      <c r="M474" s="161">
        <f t="shared" si="1"/>
        <v>0</v>
      </c>
      <c r="N474" s="138"/>
      <c r="O474" s="138"/>
      <c r="P474" s="138"/>
      <c r="Q474" s="138"/>
      <c r="R474" s="138"/>
      <c r="S474" s="138"/>
      <c r="T474" s="138"/>
      <c r="U474" s="138"/>
      <c r="V474" s="138"/>
      <c r="W474" s="138"/>
      <c r="X474" s="138"/>
      <c r="Y474" s="138"/>
      <c r="Z474" s="138"/>
    </row>
    <row r="475" ht="12.75" hidden="1" customHeight="1">
      <c r="A475" s="163">
        <v>47423.0</v>
      </c>
      <c r="B475" s="130"/>
      <c r="C475" s="130"/>
      <c r="D475" s="131"/>
      <c r="E475" s="132"/>
      <c r="F475" s="133"/>
      <c r="G475" s="132"/>
      <c r="H475" s="167"/>
      <c r="I475" s="131"/>
      <c r="J475" s="132"/>
      <c r="K475" s="133"/>
      <c r="L475" s="133"/>
      <c r="M475" s="168">
        <f t="shared" si="1"/>
        <v>0</v>
      </c>
      <c r="N475" s="138"/>
      <c r="O475" s="138"/>
      <c r="P475" s="138"/>
      <c r="Q475" s="138"/>
      <c r="R475" s="138"/>
      <c r="S475" s="138"/>
      <c r="T475" s="138"/>
      <c r="U475" s="138"/>
      <c r="V475" s="138"/>
      <c r="W475" s="138"/>
      <c r="X475" s="138"/>
      <c r="Y475" s="138"/>
      <c r="Z475" s="138"/>
    </row>
    <row r="476" ht="12.75" hidden="1" customHeight="1">
      <c r="A476" s="156">
        <v>47523.0</v>
      </c>
      <c r="B476" s="123"/>
      <c r="C476" s="123"/>
      <c r="D476" s="124"/>
      <c r="E476" s="126"/>
      <c r="F476" s="125"/>
      <c r="G476" s="126"/>
      <c r="H476" s="125"/>
      <c r="I476" s="124"/>
      <c r="J476" s="126"/>
      <c r="K476" s="125"/>
      <c r="L476" s="125"/>
      <c r="M476" s="161">
        <f t="shared" si="1"/>
        <v>0</v>
      </c>
      <c r="N476" s="138"/>
      <c r="O476" s="138"/>
      <c r="P476" s="138"/>
      <c r="Q476" s="138"/>
      <c r="R476" s="138"/>
      <c r="S476" s="138"/>
      <c r="T476" s="138"/>
      <c r="U476" s="138"/>
      <c r="V476" s="138"/>
      <c r="W476" s="138"/>
      <c r="X476" s="138"/>
      <c r="Y476" s="138"/>
      <c r="Z476" s="138"/>
    </row>
    <row r="477" ht="12.75" hidden="1" customHeight="1">
      <c r="A477" s="163">
        <v>47623.0</v>
      </c>
      <c r="B477" s="130"/>
      <c r="C477" s="130"/>
      <c r="D477" s="131"/>
      <c r="E477" s="132"/>
      <c r="F477" s="133"/>
      <c r="G477" s="132"/>
      <c r="H477" s="167"/>
      <c r="I477" s="131"/>
      <c r="J477" s="132"/>
      <c r="K477" s="133"/>
      <c r="L477" s="133"/>
      <c r="M477" s="168">
        <f t="shared" si="1"/>
        <v>0</v>
      </c>
      <c r="N477" s="138"/>
      <c r="O477" s="138"/>
      <c r="P477" s="138"/>
      <c r="Q477" s="138"/>
      <c r="R477" s="138"/>
      <c r="S477" s="138"/>
      <c r="T477" s="138"/>
      <c r="U477" s="138"/>
      <c r="V477" s="138"/>
      <c r="W477" s="138"/>
      <c r="X477" s="138"/>
      <c r="Y477" s="138"/>
      <c r="Z477" s="138"/>
    </row>
    <row r="478" ht="12.75" hidden="1" customHeight="1">
      <c r="A478" s="156">
        <v>47723.0</v>
      </c>
      <c r="B478" s="123"/>
      <c r="C478" s="123"/>
      <c r="D478" s="124"/>
      <c r="E478" s="126"/>
      <c r="F478" s="125"/>
      <c r="G478" s="126"/>
      <c r="H478" s="125"/>
      <c r="I478" s="124"/>
      <c r="J478" s="126"/>
      <c r="K478" s="125"/>
      <c r="L478" s="125"/>
      <c r="M478" s="161">
        <f t="shared" si="1"/>
        <v>0</v>
      </c>
      <c r="N478" s="138"/>
      <c r="O478" s="138"/>
      <c r="P478" s="138"/>
      <c r="Q478" s="138"/>
      <c r="R478" s="138"/>
      <c r="S478" s="138"/>
      <c r="T478" s="138"/>
      <c r="U478" s="138"/>
      <c r="V478" s="138"/>
      <c r="W478" s="138"/>
      <c r="X478" s="138"/>
      <c r="Y478" s="138"/>
      <c r="Z478" s="138"/>
    </row>
    <row r="479" ht="12.75" hidden="1" customHeight="1">
      <c r="A479" s="163">
        <v>47823.0</v>
      </c>
      <c r="B479" s="130"/>
      <c r="C479" s="130"/>
      <c r="D479" s="131"/>
      <c r="E479" s="132"/>
      <c r="F479" s="133"/>
      <c r="G479" s="132"/>
      <c r="H479" s="167"/>
      <c r="I479" s="131"/>
      <c r="J479" s="132"/>
      <c r="K479" s="133"/>
      <c r="L479" s="133"/>
      <c r="M479" s="168">
        <f t="shared" si="1"/>
        <v>0</v>
      </c>
      <c r="N479" s="138"/>
      <c r="O479" s="138"/>
      <c r="P479" s="138"/>
      <c r="Q479" s="138"/>
      <c r="R479" s="138"/>
      <c r="S479" s="138"/>
      <c r="T479" s="138"/>
      <c r="U479" s="138"/>
      <c r="V479" s="138"/>
      <c r="W479" s="138"/>
      <c r="X479" s="138"/>
      <c r="Y479" s="138"/>
      <c r="Z479" s="138"/>
    </row>
    <row r="480" ht="12.75" hidden="1" customHeight="1">
      <c r="A480" s="156">
        <v>47923.0</v>
      </c>
      <c r="B480" s="123"/>
      <c r="C480" s="123"/>
      <c r="D480" s="124"/>
      <c r="E480" s="126"/>
      <c r="F480" s="125"/>
      <c r="G480" s="126"/>
      <c r="H480" s="125"/>
      <c r="I480" s="124"/>
      <c r="J480" s="126"/>
      <c r="K480" s="125"/>
      <c r="L480" s="125"/>
      <c r="M480" s="161">
        <f t="shared" si="1"/>
        <v>0</v>
      </c>
      <c r="N480" s="138"/>
      <c r="O480" s="138"/>
      <c r="P480" s="138"/>
      <c r="Q480" s="138"/>
      <c r="R480" s="138"/>
      <c r="S480" s="138"/>
      <c r="T480" s="138"/>
      <c r="U480" s="138"/>
      <c r="V480" s="138"/>
      <c r="W480" s="138"/>
      <c r="X480" s="138"/>
      <c r="Y480" s="138"/>
      <c r="Z480" s="138"/>
    </row>
    <row r="481" ht="12.75" hidden="1" customHeight="1">
      <c r="A481" s="163">
        <v>48023.0</v>
      </c>
      <c r="B481" s="130"/>
      <c r="C481" s="130"/>
      <c r="D481" s="131"/>
      <c r="E481" s="132"/>
      <c r="F481" s="133"/>
      <c r="G481" s="132"/>
      <c r="H481" s="167"/>
      <c r="I481" s="131"/>
      <c r="J481" s="132"/>
      <c r="K481" s="133"/>
      <c r="L481" s="133"/>
      <c r="M481" s="168">
        <f t="shared" si="1"/>
        <v>0</v>
      </c>
      <c r="N481" s="138"/>
      <c r="O481" s="138"/>
      <c r="P481" s="138"/>
      <c r="Q481" s="138"/>
      <c r="R481" s="138"/>
      <c r="S481" s="138"/>
      <c r="T481" s="138"/>
      <c r="U481" s="138"/>
      <c r="V481" s="138"/>
      <c r="W481" s="138"/>
      <c r="X481" s="138"/>
      <c r="Y481" s="138"/>
      <c r="Z481" s="138"/>
    </row>
    <row r="482" ht="12.75" hidden="1" customHeight="1">
      <c r="A482" s="156">
        <v>48123.0</v>
      </c>
      <c r="B482" s="123"/>
      <c r="C482" s="123"/>
      <c r="D482" s="124"/>
      <c r="E482" s="126"/>
      <c r="F482" s="125"/>
      <c r="G482" s="126"/>
      <c r="H482" s="125"/>
      <c r="I482" s="124"/>
      <c r="J482" s="126"/>
      <c r="K482" s="125"/>
      <c r="L482" s="125"/>
      <c r="M482" s="161">
        <f t="shared" si="1"/>
        <v>0</v>
      </c>
      <c r="N482" s="138"/>
      <c r="O482" s="138"/>
      <c r="P482" s="138"/>
      <c r="Q482" s="138"/>
      <c r="R482" s="138"/>
      <c r="S482" s="138"/>
      <c r="T482" s="138"/>
      <c r="U482" s="138"/>
      <c r="V482" s="138"/>
      <c r="W482" s="138"/>
      <c r="X482" s="138"/>
      <c r="Y482" s="138"/>
      <c r="Z482" s="138"/>
    </row>
    <row r="483" ht="12.75" hidden="1" customHeight="1">
      <c r="A483" s="163">
        <v>48223.0</v>
      </c>
      <c r="B483" s="130"/>
      <c r="C483" s="130"/>
      <c r="D483" s="131"/>
      <c r="E483" s="132"/>
      <c r="F483" s="133"/>
      <c r="G483" s="132"/>
      <c r="H483" s="167"/>
      <c r="I483" s="131"/>
      <c r="J483" s="132"/>
      <c r="K483" s="133"/>
      <c r="L483" s="133"/>
      <c r="M483" s="168">
        <f t="shared" si="1"/>
        <v>0</v>
      </c>
      <c r="N483" s="138"/>
      <c r="O483" s="138"/>
      <c r="P483" s="138"/>
      <c r="Q483" s="138"/>
      <c r="R483" s="138"/>
      <c r="S483" s="138"/>
      <c r="T483" s="138"/>
      <c r="U483" s="138"/>
      <c r="V483" s="138"/>
      <c r="W483" s="138"/>
      <c r="X483" s="138"/>
      <c r="Y483" s="138"/>
      <c r="Z483" s="138"/>
    </row>
    <row r="484" ht="12.75" hidden="1" customHeight="1">
      <c r="A484" s="156">
        <v>48323.0</v>
      </c>
      <c r="B484" s="123"/>
      <c r="C484" s="123"/>
      <c r="D484" s="124"/>
      <c r="E484" s="126"/>
      <c r="F484" s="125"/>
      <c r="G484" s="126"/>
      <c r="H484" s="125"/>
      <c r="I484" s="124"/>
      <c r="J484" s="126"/>
      <c r="K484" s="125"/>
      <c r="L484" s="125"/>
      <c r="M484" s="161">
        <f t="shared" si="1"/>
        <v>0</v>
      </c>
      <c r="N484" s="138"/>
      <c r="O484" s="138"/>
      <c r="P484" s="138"/>
      <c r="Q484" s="138"/>
      <c r="R484" s="138"/>
      <c r="S484" s="138"/>
      <c r="T484" s="138"/>
      <c r="U484" s="138"/>
      <c r="V484" s="138"/>
      <c r="W484" s="138"/>
      <c r="X484" s="138"/>
      <c r="Y484" s="138"/>
      <c r="Z484" s="138"/>
    </row>
    <row r="485" ht="12.75" hidden="1" customHeight="1">
      <c r="A485" s="163">
        <v>48423.0</v>
      </c>
      <c r="B485" s="130"/>
      <c r="C485" s="130"/>
      <c r="D485" s="131"/>
      <c r="E485" s="132"/>
      <c r="F485" s="133"/>
      <c r="G485" s="132"/>
      <c r="H485" s="167"/>
      <c r="I485" s="131"/>
      <c r="J485" s="132"/>
      <c r="K485" s="133"/>
      <c r="L485" s="133"/>
      <c r="M485" s="168">
        <f t="shared" si="1"/>
        <v>0</v>
      </c>
      <c r="N485" s="138"/>
      <c r="O485" s="138"/>
      <c r="P485" s="138"/>
      <c r="Q485" s="138"/>
      <c r="R485" s="138"/>
      <c r="S485" s="138"/>
      <c r="T485" s="138"/>
      <c r="U485" s="138"/>
      <c r="V485" s="138"/>
      <c r="W485" s="138"/>
      <c r="X485" s="138"/>
      <c r="Y485" s="138"/>
      <c r="Z485" s="138"/>
    </row>
    <row r="486" ht="12.75" hidden="1" customHeight="1">
      <c r="A486" s="156">
        <v>48523.0</v>
      </c>
      <c r="B486" s="123"/>
      <c r="C486" s="123"/>
      <c r="D486" s="124"/>
      <c r="E486" s="126"/>
      <c r="F486" s="125"/>
      <c r="G486" s="126"/>
      <c r="H486" s="125"/>
      <c r="I486" s="124"/>
      <c r="J486" s="126"/>
      <c r="K486" s="125"/>
      <c r="L486" s="125"/>
      <c r="M486" s="161">
        <f t="shared" si="1"/>
        <v>0</v>
      </c>
      <c r="N486" s="138"/>
      <c r="O486" s="138"/>
      <c r="P486" s="138"/>
      <c r="Q486" s="138"/>
      <c r="R486" s="138"/>
      <c r="S486" s="138"/>
      <c r="T486" s="138"/>
      <c r="U486" s="138"/>
      <c r="V486" s="138"/>
      <c r="W486" s="138"/>
      <c r="X486" s="138"/>
      <c r="Y486" s="138"/>
      <c r="Z486" s="138"/>
    </row>
    <row r="487" ht="12.75" hidden="1" customHeight="1">
      <c r="A487" s="163">
        <v>48623.0</v>
      </c>
      <c r="B487" s="130"/>
      <c r="C487" s="130"/>
      <c r="D487" s="131"/>
      <c r="E487" s="132"/>
      <c r="F487" s="133"/>
      <c r="G487" s="132"/>
      <c r="H487" s="167"/>
      <c r="I487" s="131"/>
      <c r="J487" s="132"/>
      <c r="K487" s="133"/>
      <c r="L487" s="133"/>
      <c r="M487" s="168">
        <f t="shared" si="1"/>
        <v>0</v>
      </c>
      <c r="N487" s="138"/>
      <c r="O487" s="138"/>
      <c r="P487" s="138"/>
      <c r="Q487" s="138"/>
      <c r="R487" s="138"/>
      <c r="S487" s="138"/>
      <c r="T487" s="138"/>
      <c r="U487" s="138"/>
      <c r="V487" s="138"/>
      <c r="W487" s="138"/>
      <c r="X487" s="138"/>
      <c r="Y487" s="138"/>
      <c r="Z487" s="138"/>
    </row>
    <row r="488" ht="12.75" hidden="1" customHeight="1">
      <c r="A488" s="156">
        <v>48723.0</v>
      </c>
      <c r="B488" s="123"/>
      <c r="C488" s="123"/>
      <c r="D488" s="124"/>
      <c r="E488" s="126"/>
      <c r="F488" s="125"/>
      <c r="G488" s="126"/>
      <c r="H488" s="125"/>
      <c r="I488" s="124"/>
      <c r="J488" s="126"/>
      <c r="K488" s="125"/>
      <c r="L488" s="125"/>
      <c r="M488" s="161">
        <f t="shared" si="1"/>
        <v>0</v>
      </c>
      <c r="N488" s="138"/>
      <c r="O488" s="138"/>
      <c r="P488" s="138"/>
      <c r="Q488" s="138"/>
      <c r="R488" s="138"/>
      <c r="S488" s="138"/>
      <c r="T488" s="138"/>
      <c r="U488" s="138"/>
      <c r="V488" s="138"/>
      <c r="W488" s="138"/>
      <c r="X488" s="138"/>
      <c r="Y488" s="138"/>
      <c r="Z488" s="138"/>
    </row>
    <row r="489" ht="12.75" hidden="1" customHeight="1">
      <c r="A489" s="163">
        <v>48823.0</v>
      </c>
      <c r="B489" s="130"/>
      <c r="C489" s="130"/>
      <c r="D489" s="131"/>
      <c r="E489" s="132"/>
      <c r="F489" s="133"/>
      <c r="G489" s="132"/>
      <c r="H489" s="167"/>
      <c r="I489" s="131"/>
      <c r="J489" s="132"/>
      <c r="K489" s="133"/>
      <c r="L489" s="133"/>
      <c r="M489" s="168">
        <f t="shared" si="1"/>
        <v>0</v>
      </c>
      <c r="N489" s="138"/>
      <c r="O489" s="138"/>
      <c r="P489" s="138"/>
      <c r="Q489" s="138"/>
      <c r="R489" s="138"/>
      <c r="S489" s="138"/>
      <c r="T489" s="138"/>
      <c r="U489" s="138"/>
      <c r="V489" s="138"/>
      <c r="W489" s="138"/>
      <c r="X489" s="138"/>
      <c r="Y489" s="138"/>
      <c r="Z489" s="138"/>
    </row>
    <row r="490" ht="12.75" hidden="1" customHeight="1">
      <c r="A490" s="156">
        <v>48923.0</v>
      </c>
      <c r="B490" s="123"/>
      <c r="C490" s="123"/>
      <c r="D490" s="124"/>
      <c r="E490" s="126"/>
      <c r="F490" s="125"/>
      <c r="G490" s="126"/>
      <c r="H490" s="125"/>
      <c r="I490" s="124"/>
      <c r="J490" s="126"/>
      <c r="K490" s="125"/>
      <c r="L490" s="125"/>
      <c r="M490" s="161">
        <f t="shared" si="1"/>
        <v>0</v>
      </c>
      <c r="N490" s="138"/>
      <c r="O490" s="138"/>
      <c r="P490" s="138"/>
      <c r="Q490" s="138"/>
      <c r="R490" s="138"/>
      <c r="S490" s="138"/>
      <c r="T490" s="138"/>
      <c r="U490" s="138"/>
      <c r="V490" s="138"/>
      <c r="W490" s="138"/>
      <c r="X490" s="138"/>
      <c r="Y490" s="138"/>
      <c r="Z490" s="138"/>
    </row>
    <row r="491" ht="12.75" hidden="1" customHeight="1">
      <c r="A491" s="163">
        <v>49023.0</v>
      </c>
      <c r="B491" s="130"/>
      <c r="C491" s="130"/>
      <c r="D491" s="131"/>
      <c r="E491" s="132"/>
      <c r="F491" s="133"/>
      <c r="G491" s="132"/>
      <c r="H491" s="167"/>
      <c r="I491" s="131"/>
      <c r="J491" s="132"/>
      <c r="K491" s="133"/>
      <c r="L491" s="133"/>
      <c r="M491" s="168">
        <f t="shared" si="1"/>
        <v>0</v>
      </c>
      <c r="N491" s="138"/>
      <c r="O491" s="138"/>
      <c r="P491" s="138"/>
      <c r="Q491" s="138"/>
      <c r="R491" s="138"/>
      <c r="S491" s="138"/>
      <c r="T491" s="138"/>
      <c r="U491" s="138"/>
      <c r="V491" s="138"/>
      <c r="W491" s="138"/>
      <c r="X491" s="138"/>
      <c r="Y491" s="138"/>
      <c r="Z491" s="138"/>
    </row>
    <row r="492" ht="12.75" hidden="1" customHeight="1">
      <c r="A492" s="156">
        <v>49123.0</v>
      </c>
      <c r="B492" s="123"/>
      <c r="C492" s="123"/>
      <c r="D492" s="124"/>
      <c r="E492" s="126"/>
      <c r="F492" s="125"/>
      <c r="G492" s="126"/>
      <c r="H492" s="125"/>
      <c r="I492" s="124"/>
      <c r="J492" s="126"/>
      <c r="K492" s="125"/>
      <c r="L492" s="125"/>
      <c r="M492" s="161">
        <f t="shared" si="1"/>
        <v>0</v>
      </c>
      <c r="N492" s="138"/>
      <c r="O492" s="138"/>
      <c r="P492" s="138"/>
      <c r="Q492" s="138"/>
      <c r="R492" s="138"/>
      <c r="S492" s="138"/>
      <c r="T492" s="138"/>
      <c r="U492" s="138"/>
      <c r="V492" s="138"/>
      <c r="W492" s="138"/>
      <c r="X492" s="138"/>
      <c r="Y492" s="138"/>
      <c r="Z492" s="138"/>
    </row>
    <row r="493" ht="12.75" hidden="1" customHeight="1">
      <c r="A493" s="163">
        <v>49223.0</v>
      </c>
      <c r="B493" s="130"/>
      <c r="C493" s="130"/>
      <c r="D493" s="131"/>
      <c r="E493" s="132"/>
      <c r="F493" s="133"/>
      <c r="G493" s="132"/>
      <c r="H493" s="167"/>
      <c r="I493" s="131"/>
      <c r="J493" s="132"/>
      <c r="K493" s="133"/>
      <c r="L493" s="133"/>
      <c r="M493" s="168">
        <f t="shared" si="1"/>
        <v>0</v>
      </c>
      <c r="N493" s="138"/>
      <c r="O493" s="138"/>
      <c r="P493" s="138"/>
      <c r="Q493" s="138"/>
      <c r="R493" s="138"/>
      <c r="S493" s="138"/>
      <c r="T493" s="138"/>
      <c r="U493" s="138"/>
      <c r="V493" s="138"/>
      <c r="W493" s="138"/>
      <c r="X493" s="138"/>
      <c r="Y493" s="138"/>
      <c r="Z493" s="138"/>
    </row>
    <row r="494" ht="12.75" hidden="1" customHeight="1">
      <c r="A494" s="156">
        <v>49323.0</v>
      </c>
      <c r="B494" s="123"/>
      <c r="C494" s="123"/>
      <c r="D494" s="124"/>
      <c r="E494" s="126"/>
      <c r="F494" s="125"/>
      <c r="G494" s="126"/>
      <c r="H494" s="125"/>
      <c r="I494" s="124"/>
      <c r="J494" s="126"/>
      <c r="K494" s="125"/>
      <c r="L494" s="125"/>
      <c r="M494" s="161">
        <f t="shared" si="1"/>
        <v>0</v>
      </c>
      <c r="N494" s="138"/>
      <c r="O494" s="138"/>
      <c r="P494" s="138"/>
      <c r="Q494" s="138"/>
      <c r="R494" s="138"/>
      <c r="S494" s="138"/>
      <c r="T494" s="138"/>
      <c r="U494" s="138"/>
      <c r="V494" s="138"/>
      <c r="W494" s="138"/>
      <c r="X494" s="138"/>
      <c r="Y494" s="138"/>
      <c r="Z494" s="138"/>
    </row>
    <row r="495" ht="12.75" hidden="1" customHeight="1">
      <c r="A495" s="163">
        <v>49423.0</v>
      </c>
      <c r="B495" s="130"/>
      <c r="C495" s="130"/>
      <c r="D495" s="131"/>
      <c r="E495" s="132"/>
      <c r="F495" s="133"/>
      <c r="G495" s="132"/>
      <c r="H495" s="167"/>
      <c r="I495" s="131"/>
      <c r="J495" s="132"/>
      <c r="K495" s="133"/>
      <c r="L495" s="133"/>
      <c r="M495" s="168">
        <f t="shared" si="1"/>
        <v>0</v>
      </c>
      <c r="N495" s="138"/>
      <c r="O495" s="138"/>
      <c r="P495" s="138"/>
      <c r="Q495" s="138"/>
      <c r="R495" s="138"/>
      <c r="S495" s="138"/>
      <c r="T495" s="138"/>
      <c r="U495" s="138"/>
      <c r="V495" s="138"/>
      <c r="W495" s="138"/>
      <c r="X495" s="138"/>
      <c r="Y495" s="138"/>
      <c r="Z495" s="138"/>
    </row>
    <row r="496" ht="12.75" hidden="1" customHeight="1">
      <c r="A496" s="156">
        <v>49523.0</v>
      </c>
      <c r="B496" s="123"/>
      <c r="C496" s="123"/>
      <c r="D496" s="124"/>
      <c r="E496" s="126"/>
      <c r="F496" s="125"/>
      <c r="G496" s="126"/>
      <c r="H496" s="125"/>
      <c r="I496" s="124"/>
      <c r="J496" s="126"/>
      <c r="K496" s="125"/>
      <c r="L496" s="125"/>
      <c r="M496" s="161">
        <f t="shared" si="1"/>
        <v>0</v>
      </c>
      <c r="N496" s="138"/>
      <c r="O496" s="138"/>
      <c r="P496" s="138"/>
      <c r="Q496" s="138"/>
      <c r="R496" s="138"/>
      <c r="S496" s="138"/>
      <c r="T496" s="138"/>
      <c r="U496" s="138"/>
      <c r="V496" s="138"/>
      <c r="W496" s="138"/>
      <c r="X496" s="138"/>
      <c r="Y496" s="138"/>
      <c r="Z496" s="138"/>
    </row>
    <row r="497" ht="12.75" hidden="1" customHeight="1">
      <c r="A497" s="163">
        <v>49623.0</v>
      </c>
      <c r="B497" s="130"/>
      <c r="C497" s="130"/>
      <c r="D497" s="131"/>
      <c r="E497" s="132"/>
      <c r="F497" s="133"/>
      <c r="G497" s="132"/>
      <c r="H497" s="167"/>
      <c r="I497" s="131"/>
      <c r="J497" s="132"/>
      <c r="K497" s="133"/>
      <c r="L497" s="133"/>
      <c r="M497" s="168">
        <f t="shared" si="1"/>
        <v>0</v>
      </c>
      <c r="N497" s="138"/>
      <c r="O497" s="138"/>
      <c r="P497" s="138"/>
      <c r="Q497" s="138"/>
      <c r="R497" s="138"/>
      <c r="S497" s="138"/>
      <c r="T497" s="138"/>
      <c r="U497" s="138"/>
      <c r="V497" s="138"/>
      <c r="W497" s="138"/>
      <c r="X497" s="138"/>
      <c r="Y497" s="138"/>
      <c r="Z497" s="138"/>
    </row>
    <row r="498" ht="12.75" hidden="1" customHeight="1">
      <c r="A498" s="156">
        <v>49723.0</v>
      </c>
      <c r="B498" s="123"/>
      <c r="C498" s="123"/>
      <c r="D498" s="124"/>
      <c r="E498" s="126"/>
      <c r="F498" s="125"/>
      <c r="G498" s="126"/>
      <c r="H498" s="125"/>
      <c r="I498" s="124"/>
      <c r="J498" s="126"/>
      <c r="K498" s="125"/>
      <c r="L498" s="125"/>
      <c r="M498" s="161">
        <f t="shared" si="1"/>
        <v>0</v>
      </c>
      <c r="N498" s="138"/>
      <c r="O498" s="138"/>
      <c r="P498" s="138"/>
      <c r="Q498" s="138"/>
      <c r="R498" s="138"/>
      <c r="S498" s="138"/>
      <c r="T498" s="138"/>
      <c r="U498" s="138"/>
      <c r="V498" s="138"/>
      <c r="W498" s="138"/>
      <c r="X498" s="138"/>
      <c r="Y498" s="138"/>
      <c r="Z498" s="138"/>
    </row>
    <row r="499" ht="12.75" hidden="1" customHeight="1">
      <c r="A499" s="163">
        <v>49823.0</v>
      </c>
      <c r="B499" s="130"/>
      <c r="C499" s="130"/>
      <c r="D499" s="131"/>
      <c r="E499" s="132"/>
      <c r="F499" s="133"/>
      <c r="G499" s="132"/>
      <c r="H499" s="167"/>
      <c r="I499" s="131"/>
      <c r="J499" s="132"/>
      <c r="K499" s="133"/>
      <c r="L499" s="133"/>
      <c r="M499" s="168">
        <f t="shared" si="1"/>
        <v>0</v>
      </c>
      <c r="N499" s="138"/>
      <c r="O499" s="138"/>
      <c r="P499" s="138"/>
      <c r="Q499" s="138"/>
      <c r="R499" s="138"/>
      <c r="S499" s="138"/>
      <c r="T499" s="138"/>
      <c r="U499" s="138"/>
      <c r="V499" s="138"/>
      <c r="W499" s="138"/>
      <c r="X499" s="138"/>
      <c r="Y499" s="138"/>
      <c r="Z499" s="138"/>
    </row>
    <row r="500" ht="12.75" hidden="1" customHeight="1">
      <c r="A500" s="156">
        <v>49923.0</v>
      </c>
      <c r="B500" s="123"/>
      <c r="C500" s="123"/>
      <c r="D500" s="124"/>
      <c r="E500" s="126"/>
      <c r="F500" s="125"/>
      <c r="G500" s="126"/>
      <c r="H500" s="125"/>
      <c r="I500" s="124"/>
      <c r="J500" s="126"/>
      <c r="K500" s="125"/>
      <c r="L500" s="125"/>
      <c r="M500" s="161">
        <f t="shared" si="1"/>
        <v>0</v>
      </c>
      <c r="N500" s="138"/>
      <c r="O500" s="138"/>
      <c r="P500" s="138"/>
      <c r="Q500" s="138"/>
      <c r="R500" s="138"/>
      <c r="S500" s="138"/>
      <c r="T500" s="138"/>
      <c r="U500" s="138"/>
      <c r="V500" s="138"/>
      <c r="W500" s="138"/>
      <c r="X500" s="138"/>
      <c r="Y500" s="138"/>
      <c r="Z500" s="138"/>
    </row>
    <row r="501" ht="12.75" hidden="1" customHeight="1">
      <c r="A501" s="163">
        <v>50023.0</v>
      </c>
      <c r="B501" s="130"/>
      <c r="C501" s="130"/>
      <c r="D501" s="131"/>
      <c r="E501" s="132"/>
      <c r="F501" s="133"/>
      <c r="G501" s="132"/>
      <c r="H501" s="167"/>
      <c r="I501" s="131"/>
      <c r="J501" s="132"/>
      <c r="K501" s="133"/>
      <c r="L501" s="133"/>
      <c r="M501" s="168">
        <f t="shared" si="1"/>
        <v>0</v>
      </c>
      <c r="N501" s="138"/>
      <c r="O501" s="138"/>
      <c r="P501" s="138"/>
      <c r="Q501" s="138"/>
      <c r="R501" s="138"/>
      <c r="S501" s="138"/>
      <c r="T501" s="138"/>
      <c r="U501" s="138"/>
      <c r="V501" s="138"/>
      <c r="W501" s="138"/>
      <c r="X501" s="138"/>
      <c r="Y501" s="138"/>
      <c r="Z501" s="138"/>
    </row>
    <row r="502" ht="12.75" hidden="1" customHeight="1">
      <c r="A502" s="156">
        <v>50123.0</v>
      </c>
      <c r="B502" s="123"/>
      <c r="C502" s="123"/>
      <c r="D502" s="124"/>
      <c r="E502" s="126"/>
      <c r="F502" s="125"/>
      <c r="G502" s="126"/>
      <c r="H502" s="125"/>
      <c r="I502" s="124"/>
      <c r="J502" s="126"/>
      <c r="K502" s="125"/>
      <c r="L502" s="125"/>
      <c r="M502" s="161">
        <f t="shared" si="1"/>
        <v>0</v>
      </c>
      <c r="N502" s="138"/>
      <c r="O502" s="138"/>
      <c r="P502" s="138"/>
      <c r="Q502" s="138"/>
      <c r="R502" s="138"/>
      <c r="S502" s="138"/>
      <c r="T502" s="138"/>
      <c r="U502" s="138"/>
      <c r="V502" s="138"/>
      <c r="W502" s="138"/>
      <c r="X502" s="138"/>
      <c r="Y502" s="138"/>
      <c r="Z502" s="138"/>
    </row>
    <row r="503" ht="12.75" hidden="1" customHeight="1">
      <c r="A503" s="163">
        <v>50223.0</v>
      </c>
      <c r="B503" s="130"/>
      <c r="C503" s="130"/>
      <c r="D503" s="131"/>
      <c r="E503" s="132"/>
      <c r="F503" s="133"/>
      <c r="G503" s="132"/>
      <c r="H503" s="167"/>
      <c r="I503" s="131"/>
      <c r="J503" s="132"/>
      <c r="K503" s="133"/>
      <c r="L503" s="133"/>
      <c r="M503" s="168">
        <f t="shared" si="1"/>
        <v>0</v>
      </c>
      <c r="N503" s="138"/>
      <c r="O503" s="138"/>
      <c r="P503" s="138"/>
      <c r="Q503" s="138"/>
      <c r="R503" s="138"/>
      <c r="S503" s="138"/>
      <c r="T503" s="138"/>
      <c r="U503" s="138"/>
      <c r="V503" s="138"/>
      <c r="W503" s="138"/>
      <c r="X503" s="138"/>
      <c r="Y503" s="138"/>
      <c r="Z503" s="138"/>
    </row>
    <row r="504" ht="12.75" hidden="1" customHeight="1">
      <c r="A504" s="156">
        <v>50323.0</v>
      </c>
      <c r="B504" s="123"/>
      <c r="C504" s="123"/>
      <c r="D504" s="124"/>
      <c r="E504" s="126"/>
      <c r="F504" s="125"/>
      <c r="G504" s="126"/>
      <c r="H504" s="125"/>
      <c r="I504" s="124"/>
      <c r="J504" s="126"/>
      <c r="K504" s="125"/>
      <c r="L504" s="125"/>
      <c r="M504" s="161">
        <f t="shared" si="1"/>
        <v>0</v>
      </c>
      <c r="N504" s="138"/>
      <c r="O504" s="138"/>
      <c r="P504" s="138"/>
      <c r="Q504" s="138"/>
      <c r="R504" s="138"/>
      <c r="S504" s="138"/>
      <c r="T504" s="138"/>
      <c r="U504" s="138"/>
      <c r="V504" s="138"/>
      <c r="W504" s="138"/>
      <c r="X504" s="138"/>
      <c r="Y504" s="138"/>
      <c r="Z504" s="138"/>
    </row>
    <row r="505" ht="12.75" hidden="1" customHeight="1">
      <c r="A505" s="163">
        <v>50423.0</v>
      </c>
      <c r="B505" s="130"/>
      <c r="C505" s="130"/>
      <c r="D505" s="131"/>
      <c r="E505" s="132"/>
      <c r="F505" s="133"/>
      <c r="G505" s="132"/>
      <c r="H505" s="167"/>
      <c r="I505" s="131"/>
      <c r="J505" s="132"/>
      <c r="K505" s="133"/>
      <c r="L505" s="133"/>
      <c r="M505" s="168">
        <f t="shared" si="1"/>
        <v>0</v>
      </c>
      <c r="N505" s="138"/>
      <c r="O505" s="138"/>
      <c r="P505" s="138"/>
      <c r="Q505" s="138"/>
      <c r="R505" s="138"/>
      <c r="S505" s="138"/>
      <c r="T505" s="138"/>
      <c r="U505" s="138"/>
      <c r="V505" s="138"/>
      <c r="W505" s="138"/>
      <c r="X505" s="138"/>
      <c r="Y505" s="138"/>
      <c r="Z505" s="138"/>
    </row>
    <row r="506" ht="12.75" hidden="1" customHeight="1">
      <c r="A506" s="156">
        <v>50523.0</v>
      </c>
      <c r="B506" s="123"/>
      <c r="C506" s="123"/>
      <c r="D506" s="124"/>
      <c r="E506" s="126"/>
      <c r="F506" s="125"/>
      <c r="G506" s="126"/>
      <c r="H506" s="125"/>
      <c r="I506" s="124"/>
      <c r="J506" s="126"/>
      <c r="K506" s="125"/>
      <c r="L506" s="125"/>
      <c r="M506" s="161">
        <f t="shared" si="1"/>
        <v>0</v>
      </c>
      <c r="N506" s="138"/>
      <c r="O506" s="138"/>
      <c r="P506" s="138"/>
      <c r="Q506" s="138"/>
      <c r="R506" s="138"/>
      <c r="S506" s="138"/>
      <c r="T506" s="138"/>
      <c r="U506" s="138"/>
      <c r="V506" s="138"/>
      <c r="W506" s="138"/>
      <c r="X506" s="138"/>
      <c r="Y506" s="138"/>
      <c r="Z506" s="138"/>
    </row>
    <row r="507" ht="12.75" hidden="1" customHeight="1">
      <c r="A507" s="163">
        <v>50623.0</v>
      </c>
      <c r="B507" s="130"/>
      <c r="C507" s="130"/>
      <c r="D507" s="131"/>
      <c r="E507" s="132"/>
      <c r="F507" s="133"/>
      <c r="G507" s="132"/>
      <c r="H507" s="167"/>
      <c r="I507" s="131"/>
      <c r="J507" s="132"/>
      <c r="K507" s="133"/>
      <c r="L507" s="133"/>
      <c r="M507" s="168">
        <f t="shared" si="1"/>
        <v>0</v>
      </c>
      <c r="N507" s="138"/>
      <c r="O507" s="138"/>
      <c r="P507" s="138"/>
      <c r="Q507" s="138"/>
      <c r="R507" s="138"/>
      <c r="S507" s="138"/>
      <c r="T507" s="138"/>
      <c r="U507" s="138"/>
      <c r="V507" s="138"/>
      <c r="W507" s="138"/>
      <c r="X507" s="138"/>
      <c r="Y507" s="138"/>
      <c r="Z507" s="138"/>
    </row>
    <row r="508" ht="12.75" hidden="1" customHeight="1">
      <c r="A508" s="156">
        <v>50723.0</v>
      </c>
      <c r="B508" s="123"/>
      <c r="C508" s="123"/>
      <c r="D508" s="124"/>
      <c r="E508" s="126"/>
      <c r="F508" s="125"/>
      <c r="G508" s="126"/>
      <c r="H508" s="125"/>
      <c r="I508" s="124"/>
      <c r="J508" s="126"/>
      <c r="K508" s="125"/>
      <c r="L508" s="125"/>
      <c r="M508" s="161">
        <f t="shared" si="1"/>
        <v>0</v>
      </c>
      <c r="N508" s="138"/>
      <c r="O508" s="138"/>
      <c r="P508" s="138"/>
      <c r="Q508" s="138"/>
      <c r="R508" s="138"/>
      <c r="S508" s="138"/>
      <c r="T508" s="138"/>
      <c r="U508" s="138"/>
      <c r="V508" s="138"/>
      <c r="W508" s="138"/>
      <c r="X508" s="138"/>
      <c r="Y508" s="138"/>
      <c r="Z508" s="138"/>
    </row>
    <row r="509" ht="12.75" hidden="1" customHeight="1">
      <c r="A509" s="163">
        <v>50823.0</v>
      </c>
      <c r="B509" s="130"/>
      <c r="C509" s="130"/>
      <c r="D509" s="131"/>
      <c r="E509" s="132"/>
      <c r="F509" s="133"/>
      <c r="G509" s="132"/>
      <c r="H509" s="167"/>
      <c r="I509" s="131"/>
      <c r="J509" s="132"/>
      <c r="K509" s="133"/>
      <c r="L509" s="133"/>
      <c r="M509" s="168">
        <f t="shared" si="1"/>
        <v>0</v>
      </c>
      <c r="N509" s="138"/>
      <c r="O509" s="138"/>
      <c r="P509" s="138"/>
      <c r="Q509" s="138"/>
      <c r="R509" s="138"/>
      <c r="S509" s="138"/>
      <c r="T509" s="138"/>
      <c r="U509" s="138"/>
      <c r="V509" s="138"/>
      <c r="W509" s="138"/>
      <c r="X509" s="138"/>
      <c r="Y509" s="138"/>
      <c r="Z509" s="138"/>
    </row>
    <row r="510" ht="12.75" hidden="1" customHeight="1">
      <c r="A510" s="156">
        <v>50923.0</v>
      </c>
      <c r="B510" s="123"/>
      <c r="C510" s="123"/>
      <c r="D510" s="124"/>
      <c r="E510" s="126"/>
      <c r="F510" s="125"/>
      <c r="G510" s="126"/>
      <c r="H510" s="125"/>
      <c r="I510" s="124"/>
      <c r="J510" s="126"/>
      <c r="K510" s="125"/>
      <c r="L510" s="125"/>
      <c r="M510" s="161">
        <f t="shared" si="1"/>
        <v>0</v>
      </c>
      <c r="N510" s="138"/>
      <c r="O510" s="138"/>
      <c r="P510" s="138"/>
      <c r="Q510" s="138"/>
      <c r="R510" s="138"/>
      <c r="S510" s="138"/>
      <c r="T510" s="138"/>
      <c r="U510" s="138"/>
      <c r="V510" s="138"/>
      <c r="W510" s="138"/>
      <c r="X510" s="138"/>
      <c r="Y510" s="138"/>
      <c r="Z510" s="138"/>
    </row>
    <row r="511" ht="12.75" hidden="1" customHeight="1">
      <c r="A511" s="163">
        <v>51023.0</v>
      </c>
      <c r="B511" s="130"/>
      <c r="C511" s="130"/>
      <c r="D511" s="131"/>
      <c r="E511" s="132"/>
      <c r="F511" s="133"/>
      <c r="G511" s="132"/>
      <c r="H511" s="167"/>
      <c r="I511" s="131"/>
      <c r="J511" s="132"/>
      <c r="K511" s="133"/>
      <c r="L511" s="133"/>
      <c r="M511" s="168">
        <f t="shared" si="1"/>
        <v>0</v>
      </c>
      <c r="N511" s="138"/>
      <c r="O511" s="138"/>
      <c r="P511" s="138"/>
      <c r="Q511" s="138"/>
      <c r="R511" s="138"/>
      <c r="S511" s="138"/>
      <c r="T511" s="138"/>
      <c r="U511" s="138"/>
      <c r="V511" s="138"/>
      <c r="W511" s="138"/>
      <c r="X511" s="138"/>
      <c r="Y511" s="138"/>
      <c r="Z511" s="138"/>
    </row>
    <row r="512" ht="12.75" hidden="1" customHeight="1">
      <c r="A512" s="156">
        <v>51123.0</v>
      </c>
      <c r="B512" s="123"/>
      <c r="C512" s="123"/>
      <c r="D512" s="124"/>
      <c r="E512" s="126"/>
      <c r="F512" s="125"/>
      <c r="G512" s="126"/>
      <c r="H512" s="125"/>
      <c r="I512" s="124"/>
      <c r="J512" s="126"/>
      <c r="K512" s="125"/>
      <c r="L512" s="125"/>
      <c r="M512" s="161">
        <f t="shared" si="1"/>
        <v>0</v>
      </c>
      <c r="N512" s="138"/>
      <c r="O512" s="138"/>
      <c r="P512" s="138"/>
      <c r="Q512" s="138"/>
      <c r="R512" s="138"/>
      <c r="S512" s="138"/>
      <c r="T512" s="138"/>
      <c r="U512" s="138"/>
      <c r="V512" s="138"/>
      <c r="W512" s="138"/>
      <c r="X512" s="138"/>
      <c r="Y512" s="138"/>
      <c r="Z512" s="138"/>
    </row>
    <row r="513" ht="12.75" hidden="1" customHeight="1">
      <c r="A513" s="163">
        <v>51223.0</v>
      </c>
      <c r="B513" s="130"/>
      <c r="C513" s="130"/>
      <c r="D513" s="131"/>
      <c r="E513" s="132"/>
      <c r="F513" s="133"/>
      <c r="G513" s="132"/>
      <c r="H513" s="167"/>
      <c r="I513" s="131"/>
      <c r="J513" s="132"/>
      <c r="K513" s="133"/>
      <c r="L513" s="133"/>
      <c r="M513" s="168">
        <f t="shared" si="1"/>
        <v>0</v>
      </c>
      <c r="N513" s="138"/>
      <c r="O513" s="138"/>
      <c r="P513" s="138"/>
      <c r="Q513" s="138"/>
      <c r="R513" s="138"/>
      <c r="S513" s="138"/>
      <c r="T513" s="138"/>
      <c r="U513" s="138"/>
      <c r="V513" s="138"/>
      <c r="W513" s="138"/>
      <c r="X513" s="138"/>
      <c r="Y513" s="138"/>
      <c r="Z513" s="138"/>
    </row>
    <row r="514" ht="12.75" hidden="1" customHeight="1">
      <c r="A514" s="156">
        <v>51323.0</v>
      </c>
      <c r="B514" s="123"/>
      <c r="C514" s="123"/>
      <c r="D514" s="124"/>
      <c r="E514" s="126"/>
      <c r="F514" s="125"/>
      <c r="G514" s="126"/>
      <c r="H514" s="125"/>
      <c r="I514" s="124"/>
      <c r="J514" s="126"/>
      <c r="K514" s="125"/>
      <c r="L514" s="125"/>
      <c r="M514" s="161">
        <f t="shared" si="1"/>
        <v>0</v>
      </c>
      <c r="N514" s="138"/>
      <c r="O514" s="138"/>
      <c r="P514" s="138"/>
      <c r="Q514" s="138"/>
      <c r="R514" s="138"/>
      <c r="S514" s="138"/>
      <c r="T514" s="138"/>
      <c r="U514" s="138"/>
      <c r="V514" s="138"/>
      <c r="W514" s="138"/>
      <c r="X514" s="138"/>
      <c r="Y514" s="138"/>
      <c r="Z514" s="138"/>
    </row>
    <row r="515" ht="12.75" hidden="1" customHeight="1">
      <c r="A515" s="163">
        <v>51423.0</v>
      </c>
      <c r="B515" s="130"/>
      <c r="C515" s="130"/>
      <c r="D515" s="131"/>
      <c r="E515" s="132"/>
      <c r="F515" s="133"/>
      <c r="G515" s="132"/>
      <c r="H515" s="167"/>
      <c r="I515" s="131"/>
      <c r="J515" s="132"/>
      <c r="K515" s="133"/>
      <c r="L515" s="133"/>
      <c r="M515" s="168">
        <f t="shared" si="1"/>
        <v>0</v>
      </c>
      <c r="N515" s="138"/>
      <c r="O515" s="138"/>
      <c r="P515" s="138"/>
      <c r="Q515" s="138"/>
      <c r="R515" s="138"/>
      <c r="S515" s="138"/>
      <c r="T515" s="138"/>
      <c r="U515" s="138"/>
      <c r="V515" s="138"/>
      <c r="W515" s="138"/>
      <c r="X515" s="138"/>
      <c r="Y515" s="138"/>
      <c r="Z515" s="138"/>
    </row>
    <row r="516" ht="12.75" hidden="1" customHeight="1">
      <c r="A516" s="156">
        <v>51523.0</v>
      </c>
      <c r="B516" s="123"/>
      <c r="C516" s="123"/>
      <c r="D516" s="124"/>
      <c r="E516" s="126"/>
      <c r="F516" s="125"/>
      <c r="G516" s="126"/>
      <c r="H516" s="125"/>
      <c r="I516" s="124"/>
      <c r="J516" s="126"/>
      <c r="K516" s="125"/>
      <c r="L516" s="125"/>
      <c r="M516" s="161">
        <f t="shared" si="1"/>
        <v>0</v>
      </c>
      <c r="N516" s="138"/>
      <c r="O516" s="138"/>
      <c r="P516" s="138"/>
      <c r="Q516" s="138"/>
      <c r="R516" s="138"/>
      <c r="S516" s="138"/>
      <c r="T516" s="138"/>
      <c r="U516" s="138"/>
      <c r="V516" s="138"/>
      <c r="W516" s="138"/>
      <c r="X516" s="138"/>
      <c r="Y516" s="138"/>
      <c r="Z516" s="138"/>
    </row>
    <row r="517" ht="12.75" hidden="1" customHeight="1">
      <c r="A517" s="163">
        <v>51623.0</v>
      </c>
      <c r="B517" s="130"/>
      <c r="C517" s="130"/>
      <c r="D517" s="131"/>
      <c r="E517" s="132"/>
      <c r="F517" s="133"/>
      <c r="G517" s="132"/>
      <c r="H517" s="167"/>
      <c r="I517" s="131"/>
      <c r="J517" s="132"/>
      <c r="K517" s="133"/>
      <c r="L517" s="133"/>
      <c r="M517" s="168">
        <f t="shared" si="1"/>
        <v>0</v>
      </c>
      <c r="N517" s="138"/>
      <c r="O517" s="138"/>
      <c r="P517" s="138"/>
      <c r="Q517" s="138"/>
      <c r="R517" s="138"/>
      <c r="S517" s="138"/>
      <c r="T517" s="138"/>
      <c r="U517" s="138"/>
      <c r="V517" s="138"/>
      <c r="W517" s="138"/>
      <c r="X517" s="138"/>
      <c r="Y517" s="138"/>
      <c r="Z517" s="138"/>
    </row>
    <row r="518" ht="12.75" hidden="1" customHeight="1">
      <c r="A518" s="156">
        <v>51723.0</v>
      </c>
      <c r="B518" s="123"/>
      <c r="C518" s="123"/>
      <c r="D518" s="124"/>
      <c r="E518" s="126"/>
      <c r="F518" s="125"/>
      <c r="G518" s="126"/>
      <c r="H518" s="125"/>
      <c r="I518" s="124"/>
      <c r="J518" s="126"/>
      <c r="K518" s="125"/>
      <c r="L518" s="125"/>
      <c r="M518" s="161">
        <f t="shared" si="1"/>
        <v>0</v>
      </c>
      <c r="N518" s="138"/>
      <c r="O518" s="138"/>
      <c r="P518" s="138"/>
      <c r="Q518" s="138"/>
      <c r="R518" s="138"/>
      <c r="S518" s="138"/>
      <c r="T518" s="138"/>
      <c r="U518" s="138"/>
      <c r="V518" s="138"/>
      <c r="W518" s="138"/>
      <c r="X518" s="138"/>
      <c r="Y518" s="138"/>
      <c r="Z518" s="138"/>
    </row>
    <row r="519" ht="12.75" hidden="1" customHeight="1">
      <c r="A519" s="163">
        <v>51823.0</v>
      </c>
      <c r="B519" s="130"/>
      <c r="C519" s="130"/>
      <c r="D519" s="131"/>
      <c r="E519" s="132"/>
      <c r="F519" s="133"/>
      <c r="G519" s="132"/>
      <c r="H519" s="167"/>
      <c r="I519" s="131"/>
      <c r="J519" s="132"/>
      <c r="K519" s="133"/>
      <c r="L519" s="133"/>
      <c r="M519" s="168">
        <f t="shared" si="1"/>
        <v>0</v>
      </c>
      <c r="N519" s="138"/>
      <c r="O519" s="138"/>
      <c r="P519" s="138"/>
      <c r="Q519" s="138"/>
      <c r="R519" s="138"/>
      <c r="S519" s="138"/>
      <c r="T519" s="138"/>
      <c r="U519" s="138"/>
      <c r="V519" s="138"/>
      <c r="W519" s="138"/>
      <c r="X519" s="138"/>
      <c r="Y519" s="138"/>
      <c r="Z519" s="138"/>
    </row>
    <row r="520" ht="12.75" hidden="1" customHeight="1">
      <c r="A520" s="156">
        <v>51923.0</v>
      </c>
      <c r="B520" s="123"/>
      <c r="C520" s="123"/>
      <c r="D520" s="124"/>
      <c r="E520" s="126"/>
      <c r="F520" s="125"/>
      <c r="G520" s="126"/>
      <c r="H520" s="125"/>
      <c r="I520" s="124"/>
      <c r="J520" s="126"/>
      <c r="K520" s="125"/>
      <c r="L520" s="125"/>
      <c r="M520" s="161">
        <f t="shared" si="1"/>
        <v>0</v>
      </c>
      <c r="N520" s="138"/>
      <c r="O520" s="138"/>
      <c r="P520" s="138"/>
      <c r="Q520" s="138"/>
      <c r="R520" s="138"/>
      <c r="S520" s="138"/>
      <c r="T520" s="138"/>
      <c r="U520" s="138"/>
      <c r="V520" s="138"/>
      <c r="W520" s="138"/>
      <c r="X520" s="138"/>
      <c r="Y520" s="138"/>
      <c r="Z520" s="138"/>
    </row>
    <row r="521" ht="12.75" hidden="1" customHeight="1">
      <c r="A521" s="163">
        <v>52023.0</v>
      </c>
      <c r="B521" s="130"/>
      <c r="C521" s="130"/>
      <c r="D521" s="131"/>
      <c r="E521" s="132"/>
      <c r="F521" s="133"/>
      <c r="G521" s="132"/>
      <c r="H521" s="167"/>
      <c r="I521" s="131"/>
      <c r="J521" s="132"/>
      <c r="K521" s="133"/>
      <c r="L521" s="133"/>
      <c r="M521" s="168">
        <f t="shared" si="1"/>
        <v>0</v>
      </c>
      <c r="N521" s="138"/>
      <c r="O521" s="138"/>
      <c r="P521" s="138"/>
      <c r="Q521" s="138"/>
      <c r="R521" s="138"/>
      <c r="S521" s="138"/>
      <c r="T521" s="138"/>
      <c r="U521" s="138"/>
      <c r="V521" s="138"/>
      <c r="W521" s="138"/>
      <c r="X521" s="138"/>
      <c r="Y521" s="138"/>
      <c r="Z521" s="138"/>
    </row>
    <row r="522" ht="12.75" hidden="1" customHeight="1">
      <c r="A522" s="156">
        <v>52123.0</v>
      </c>
      <c r="B522" s="123"/>
      <c r="C522" s="123"/>
      <c r="D522" s="124"/>
      <c r="E522" s="126"/>
      <c r="F522" s="125"/>
      <c r="G522" s="126"/>
      <c r="H522" s="125"/>
      <c r="I522" s="124"/>
      <c r="J522" s="126"/>
      <c r="K522" s="125"/>
      <c r="L522" s="125"/>
      <c r="M522" s="161">
        <f t="shared" si="1"/>
        <v>0</v>
      </c>
      <c r="N522" s="138"/>
      <c r="O522" s="138"/>
      <c r="P522" s="138"/>
      <c r="Q522" s="138"/>
      <c r="R522" s="138"/>
      <c r="S522" s="138"/>
      <c r="T522" s="138"/>
      <c r="U522" s="138"/>
      <c r="V522" s="138"/>
      <c r="W522" s="138"/>
      <c r="X522" s="138"/>
      <c r="Y522" s="138"/>
      <c r="Z522" s="138"/>
    </row>
    <row r="523" ht="12.75" hidden="1" customHeight="1">
      <c r="A523" s="163">
        <v>52223.0</v>
      </c>
      <c r="B523" s="130"/>
      <c r="C523" s="130"/>
      <c r="D523" s="131"/>
      <c r="E523" s="132"/>
      <c r="F523" s="133"/>
      <c r="G523" s="132"/>
      <c r="H523" s="167"/>
      <c r="I523" s="131"/>
      <c r="J523" s="132"/>
      <c r="K523" s="133"/>
      <c r="L523" s="133"/>
      <c r="M523" s="168">
        <f t="shared" si="1"/>
        <v>0</v>
      </c>
      <c r="N523" s="138"/>
      <c r="O523" s="138"/>
      <c r="P523" s="138"/>
      <c r="Q523" s="138"/>
      <c r="R523" s="138"/>
      <c r="S523" s="138"/>
      <c r="T523" s="138"/>
      <c r="U523" s="138"/>
      <c r="V523" s="138"/>
      <c r="W523" s="138"/>
      <c r="X523" s="138"/>
      <c r="Y523" s="138"/>
      <c r="Z523" s="138"/>
    </row>
    <row r="524" ht="12.75" hidden="1" customHeight="1">
      <c r="A524" s="156">
        <v>52323.0</v>
      </c>
      <c r="B524" s="123"/>
      <c r="C524" s="123"/>
      <c r="D524" s="124"/>
      <c r="E524" s="126"/>
      <c r="F524" s="125"/>
      <c r="G524" s="126"/>
      <c r="H524" s="125"/>
      <c r="I524" s="124"/>
      <c r="J524" s="126"/>
      <c r="K524" s="125"/>
      <c r="L524" s="125"/>
      <c r="M524" s="161">
        <f t="shared" si="1"/>
        <v>0</v>
      </c>
      <c r="N524" s="138"/>
      <c r="O524" s="138"/>
      <c r="P524" s="138"/>
      <c r="Q524" s="138"/>
      <c r="R524" s="138"/>
      <c r="S524" s="138"/>
      <c r="T524" s="138"/>
      <c r="U524" s="138"/>
      <c r="V524" s="138"/>
      <c r="W524" s="138"/>
      <c r="X524" s="138"/>
      <c r="Y524" s="138"/>
      <c r="Z524" s="138"/>
    </row>
    <row r="525" ht="12.75" hidden="1" customHeight="1">
      <c r="A525" s="163">
        <v>52423.0</v>
      </c>
      <c r="B525" s="130"/>
      <c r="C525" s="130"/>
      <c r="D525" s="131"/>
      <c r="E525" s="132"/>
      <c r="F525" s="133"/>
      <c r="G525" s="132"/>
      <c r="H525" s="167"/>
      <c r="I525" s="131"/>
      <c r="J525" s="132"/>
      <c r="K525" s="133"/>
      <c r="L525" s="133"/>
      <c r="M525" s="168">
        <f t="shared" si="1"/>
        <v>0</v>
      </c>
      <c r="N525" s="138"/>
      <c r="O525" s="138"/>
      <c r="P525" s="138"/>
      <c r="Q525" s="138"/>
      <c r="R525" s="138"/>
      <c r="S525" s="138"/>
      <c r="T525" s="138"/>
      <c r="U525" s="138"/>
      <c r="V525" s="138"/>
      <c r="W525" s="138"/>
      <c r="X525" s="138"/>
      <c r="Y525" s="138"/>
      <c r="Z525" s="138"/>
    </row>
    <row r="526" ht="12.75" hidden="1" customHeight="1">
      <c r="A526" s="156">
        <v>52523.0</v>
      </c>
      <c r="B526" s="123"/>
      <c r="C526" s="123"/>
      <c r="D526" s="124"/>
      <c r="E526" s="126"/>
      <c r="F526" s="125"/>
      <c r="G526" s="126"/>
      <c r="H526" s="125"/>
      <c r="I526" s="124"/>
      <c r="J526" s="126"/>
      <c r="K526" s="125"/>
      <c r="L526" s="125"/>
      <c r="M526" s="161">
        <f t="shared" si="1"/>
        <v>0</v>
      </c>
      <c r="N526" s="138"/>
      <c r="O526" s="138"/>
      <c r="P526" s="138"/>
      <c r="Q526" s="138"/>
      <c r="R526" s="138"/>
      <c r="S526" s="138"/>
      <c r="T526" s="138"/>
      <c r="U526" s="138"/>
      <c r="V526" s="138"/>
      <c r="W526" s="138"/>
      <c r="X526" s="138"/>
      <c r="Y526" s="138"/>
      <c r="Z526" s="138"/>
    </row>
    <row r="527" ht="12.75" hidden="1" customHeight="1">
      <c r="A527" s="163">
        <v>52623.0</v>
      </c>
      <c r="B527" s="130"/>
      <c r="C527" s="130"/>
      <c r="D527" s="131"/>
      <c r="E527" s="132"/>
      <c r="F527" s="133"/>
      <c r="G527" s="132"/>
      <c r="H527" s="167"/>
      <c r="I527" s="131"/>
      <c r="J527" s="132"/>
      <c r="K527" s="133"/>
      <c r="L527" s="133"/>
      <c r="M527" s="168">
        <f t="shared" si="1"/>
        <v>0</v>
      </c>
      <c r="N527" s="138"/>
      <c r="O527" s="138"/>
      <c r="P527" s="138"/>
      <c r="Q527" s="138"/>
      <c r="R527" s="138"/>
      <c r="S527" s="138"/>
      <c r="T527" s="138"/>
      <c r="U527" s="138"/>
      <c r="V527" s="138"/>
      <c r="W527" s="138"/>
      <c r="X527" s="138"/>
      <c r="Y527" s="138"/>
      <c r="Z527" s="138"/>
    </row>
    <row r="528" ht="12.75" hidden="1" customHeight="1">
      <c r="A528" s="156">
        <v>52723.0</v>
      </c>
      <c r="B528" s="123"/>
      <c r="C528" s="123"/>
      <c r="D528" s="124"/>
      <c r="E528" s="126"/>
      <c r="F528" s="125"/>
      <c r="G528" s="126"/>
      <c r="H528" s="125"/>
      <c r="I528" s="124"/>
      <c r="J528" s="126"/>
      <c r="K528" s="125"/>
      <c r="L528" s="125"/>
      <c r="M528" s="161">
        <f t="shared" si="1"/>
        <v>0</v>
      </c>
      <c r="N528" s="138"/>
      <c r="O528" s="138"/>
      <c r="P528" s="138"/>
      <c r="Q528" s="138"/>
      <c r="R528" s="138"/>
      <c r="S528" s="138"/>
      <c r="T528" s="138"/>
      <c r="U528" s="138"/>
      <c r="V528" s="138"/>
      <c r="W528" s="138"/>
      <c r="X528" s="138"/>
      <c r="Y528" s="138"/>
      <c r="Z528" s="138"/>
    </row>
    <row r="529" ht="12.75" hidden="1" customHeight="1">
      <c r="A529" s="163">
        <v>52823.0</v>
      </c>
      <c r="B529" s="130"/>
      <c r="C529" s="130"/>
      <c r="D529" s="131"/>
      <c r="E529" s="132"/>
      <c r="F529" s="133"/>
      <c r="G529" s="132"/>
      <c r="H529" s="167"/>
      <c r="I529" s="131"/>
      <c r="J529" s="132"/>
      <c r="K529" s="133"/>
      <c r="L529" s="133"/>
      <c r="M529" s="168">
        <f t="shared" si="1"/>
        <v>0</v>
      </c>
      <c r="N529" s="138"/>
      <c r="O529" s="138"/>
      <c r="P529" s="138"/>
      <c r="Q529" s="138"/>
      <c r="R529" s="138"/>
      <c r="S529" s="138"/>
      <c r="T529" s="138"/>
      <c r="U529" s="138"/>
      <c r="V529" s="138"/>
      <c r="W529" s="138"/>
      <c r="X529" s="138"/>
      <c r="Y529" s="138"/>
      <c r="Z529" s="138"/>
    </row>
    <row r="530" ht="12.75" hidden="1" customHeight="1">
      <c r="A530" s="156">
        <v>52923.0</v>
      </c>
      <c r="B530" s="123"/>
      <c r="C530" s="123"/>
      <c r="D530" s="124"/>
      <c r="E530" s="126"/>
      <c r="F530" s="125"/>
      <c r="G530" s="126"/>
      <c r="H530" s="125"/>
      <c r="I530" s="124"/>
      <c r="J530" s="126"/>
      <c r="K530" s="125"/>
      <c r="L530" s="125"/>
      <c r="M530" s="161">
        <f t="shared" si="1"/>
        <v>0</v>
      </c>
      <c r="N530" s="138"/>
      <c r="O530" s="138"/>
      <c r="P530" s="138"/>
      <c r="Q530" s="138"/>
      <c r="R530" s="138"/>
      <c r="S530" s="138"/>
      <c r="T530" s="138"/>
      <c r="U530" s="138"/>
      <c r="V530" s="138"/>
      <c r="W530" s="138"/>
      <c r="X530" s="138"/>
      <c r="Y530" s="138"/>
      <c r="Z530" s="138"/>
    </row>
    <row r="531" ht="12.75" hidden="1" customHeight="1">
      <c r="A531" s="163">
        <v>53023.0</v>
      </c>
      <c r="B531" s="130"/>
      <c r="C531" s="130"/>
      <c r="D531" s="131"/>
      <c r="E531" s="132"/>
      <c r="F531" s="133"/>
      <c r="G531" s="132"/>
      <c r="H531" s="167"/>
      <c r="I531" s="131"/>
      <c r="J531" s="132"/>
      <c r="K531" s="133"/>
      <c r="L531" s="133"/>
      <c r="M531" s="168">
        <f t="shared" si="1"/>
        <v>0</v>
      </c>
      <c r="N531" s="138"/>
      <c r="O531" s="138"/>
      <c r="P531" s="138"/>
      <c r="Q531" s="138"/>
      <c r="R531" s="138"/>
      <c r="S531" s="138"/>
      <c r="T531" s="138"/>
      <c r="U531" s="138"/>
      <c r="V531" s="138"/>
      <c r="W531" s="138"/>
      <c r="X531" s="138"/>
      <c r="Y531" s="138"/>
      <c r="Z531" s="138"/>
    </row>
    <row r="532" ht="12.75" hidden="1" customHeight="1">
      <c r="A532" s="156">
        <v>53123.0</v>
      </c>
      <c r="B532" s="123"/>
      <c r="C532" s="123"/>
      <c r="D532" s="124"/>
      <c r="E532" s="126"/>
      <c r="F532" s="125"/>
      <c r="G532" s="126"/>
      <c r="H532" s="125"/>
      <c r="I532" s="124"/>
      <c r="J532" s="126"/>
      <c r="K532" s="125"/>
      <c r="L532" s="125"/>
      <c r="M532" s="161">
        <f t="shared" si="1"/>
        <v>0</v>
      </c>
      <c r="N532" s="138"/>
      <c r="O532" s="138"/>
      <c r="P532" s="138"/>
      <c r="Q532" s="138"/>
      <c r="R532" s="138"/>
      <c r="S532" s="138"/>
      <c r="T532" s="138"/>
      <c r="U532" s="138"/>
      <c r="V532" s="138"/>
      <c r="W532" s="138"/>
      <c r="X532" s="138"/>
      <c r="Y532" s="138"/>
      <c r="Z532" s="138"/>
    </row>
    <row r="533" ht="12.75" hidden="1" customHeight="1">
      <c r="A533" s="163">
        <v>53223.0</v>
      </c>
      <c r="B533" s="130"/>
      <c r="C533" s="130"/>
      <c r="D533" s="131"/>
      <c r="E533" s="132"/>
      <c r="F533" s="133"/>
      <c r="G533" s="132"/>
      <c r="H533" s="167"/>
      <c r="I533" s="131"/>
      <c r="J533" s="132"/>
      <c r="K533" s="133"/>
      <c r="L533" s="133"/>
      <c r="M533" s="168">
        <f t="shared" si="1"/>
        <v>0</v>
      </c>
      <c r="N533" s="138"/>
      <c r="O533" s="138"/>
      <c r="P533" s="138"/>
      <c r="Q533" s="138"/>
      <c r="R533" s="138"/>
      <c r="S533" s="138"/>
      <c r="T533" s="138"/>
      <c r="U533" s="138"/>
      <c r="V533" s="138"/>
      <c r="W533" s="138"/>
      <c r="X533" s="138"/>
      <c r="Y533" s="138"/>
      <c r="Z533" s="138"/>
    </row>
    <row r="534" ht="12.75" hidden="1" customHeight="1">
      <c r="A534" s="156">
        <v>53323.0</v>
      </c>
      <c r="B534" s="123"/>
      <c r="C534" s="123"/>
      <c r="D534" s="124"/>
      <c r="E534" s="126"/>
      <c r="F534" s="125"/>
      <c r="G534" s="126"/>
      <c r="H534" s="125"/>
      <c r="I534" s="124"/>
      <c r="J534" s="126"/>
      <c r="K534" s="125"/>
      <c r="L534" s="125"/>
      <c r="M534" s="161">
        <f t="shared" si="1"/>
        <v>0</v>
      </c>
      <c r="N534" s="138"/>
      <c r="O534" s="138"/>
      <c r="P534" s="138"/>
      <c r="Q534" s="138"/>
      <c r="R534" s="138"/>
      <c r="S534" s="138"/>
      <c r="T534" s="138"/>
      <c r="U534" s="138"/>
      <c r="V534" s="138"/>
      <c r="W534" s="138"/>
      <c r="X534" s="138"/>
      <c r="Y534" s="138"/>
      <c r="Z534" s="138"/>
    </row>
    <row r="535" ht="12.75" hidden="1" customHeight="1">
      <c r="A535" s="163">
        <v>53423.0</v>
      </c>
      <c r="B535" s="130"/>
      <c r="C535" s="130"/>
      <c r="D535" s="131"/>
      <c r="E535" s="132"/>
      <c r="F535" s="133"/>
      <c r="G535" s="132"/>
      <c r="H535" s="167"/>
      <c r="I535" s="131"/>
      <c r="J535" s="132"/>
      <c r="K535" s="133"/>
      <c r="L535" s="133"/>
      <c r="M535" s="168">
        <f t="shared" si="1"/>
        <v>0</v>
      </c>
      <c r="N535" s="138"/>
      <c r="O535" s="138"/>
      <c r="P535" s="138"/>
      <c r="Q535" s="138"/>
      <c r="R535" s="138"/>
      <c r="S535" s="138"/>
      <c r="T535" s="138"/>
      <c r="U535" s="138"/>
      <c r="V535" s="138"/>
      <c r="W535" s="138"/>
      <c r="X535" s="138"/>
      <c r="Y535" s="138"/>
      <c r="Z535" s="138"/>
    </row>
    <row r="536" ht="12.75" hidden="1" customHeight="1">
      <c r="A536" s="156">
        <v>53523.0</v>
      </c>
      <c r="B536" s="123"/>
      <c r="C536" s="123"/>
      <c r="D536" s="124"/>
      <c r="E536" s="126"/>
      <c r="F536" s="125"/>
      <c r="G536" s="126"/>
      <c r="H536" s="125"/>
      <c r="I536" s="124"/>
      <c r="J536" s="126"/>
      <c r="K536" s="125"/>
      <c r="L536" s="125"/>
      <c r="M536" s="161">
        <f t="shared" si="1"/>
        <v>0</v>
      </c>
      <c r="N536" s="138"/>
      <c r="O536" s="138"/>
      <c r="P536" s="138"/>
      <c r="Q536" s="138"/>
      <c r="R536" s="138"/>
      <c r="S536" s="138"/>
      <c r="T536" s="138"/>
      <c r="U536" s="138"/>
      <c r="V536" s="138"/>
      <c r="W536" s="138"/>
      <c r="X536" s="138"/>
      <c r="Y536" s="138"/>
      <c r="Z536" s="138"/>
    </row>
    <row r="537" ht="12.75" hidden="1" customHeight="1">
      <c r="A537" s="163">
        <v>53623.0</v>
      </c>
      <c r="B537" s="130"/>
      <c r="C537" s="130"/>
      <c r="D537" s="131"/>
      <c r="E537" s="132"/>
      <c r="F537" s="133"/>
      <c r="G537" s="132"/>
      <c r="H537" s="167"/>
      <c r="I537" s="131"/>
      <c r="J537" s="132"/>
      <c r="K537" s="133"/>
      <c r="L537" s="133"/>
      <c r="M537" s="168">
        <f t="shared" si="1"/>
        <v>0</v>
      </c>
      <c r="N537" s="138"/>
      <c r="O537" s="138"/>
      <c r="P537" s="138"/>
      <c r="Q537" s="138"/>
      <c r="R537" s="138"/>
      <c r="S537" s="138"/>
      <c r="T537" s="138"/>
      <c r="U537" s="138"/>
      <c r="V537" s="138"/>
      <c r="W537" s="138"/>
      <c r="X537" s="138"/>
      <c r="Y537" s="138"/>
      <c r="Z537" s="138"/>
    </row>
    <row r="538" ht="12.75" hidden="1" customHeight="1">
      <c r="A538" s="156">
        <v>53723.0</v>
      </c>
      <c r="B538" s="123"/>
      <c r="C538" s="123"/>
      <c r="D538" s="124"/>
      <c r="E538" s="126"/>
      <c r="F538" s="125"/>
      <c r="G538" s="126"/>
      <c r="H538" s="125"/>
      <c r="I538" s="124"/>
      <c r="J538" s="126"/>
      <c r="K538" s="125"/>
      <c r="L538" s="125"/>
      <c r="M538" s="161">
        <f t="shared" si="1"/>
        <v>0</v>
      </c>
      <c r="N538" s="138"/>
      <c r="O538" s="138"/>
      <c r="P538" s="138"/>
      <c r="Q538" s="138"/>
      <c r="R538" s="138"/>
      <c r="S538" s="138"/>
      <c r="T538" s="138"/>
      <c r="U538" s="138"/>
      <c r="V538" s="138"/>
      <c r="W538" s="138"/>
      <c r="X538" s="138"/>
      <c r="Y538" s="138"/>
      <c r="Z538" s="138"/>
    </row>
    <row r="539" ht="12.75" hidden="1" customHeight="1">
      <c r="A539" s="163">
        <v>53823.0</v>
      </c>
      <c r="B539" s="130"/>
      <c r="C539" s="130"/>
      <c r="D539" s="131"/>
      <c r="E539" s="132"/>
      <c r="F539" s="133"/>
      <c r="G539" s="132"/>
      <c r="H539" s="167"/>
      <c r="I539" s="131"/>
      <c r="J539" s="132"/>
      <c r="K539" s="133"/>
      <c r="L539" s="133"/>
      <c r="M539" s="168">
        <f t="shared" si="1"/>
        <v>0</v>
      </c>
      <c r="N539" s="138"/>
      <c r="O539" s="138"/>
      <c r="P539" s="138"/>
      <c r="Q539" s="138"/>
      <c r="R539" s="138"/>
      <c r="S539" s="138"/>
      <c r="T539" s="138"/>
      <c r="U539" s="138"/>
      <c r="V539" s="138"/>
      <c r="W539" s="138"/>
      <c r="X539" s="138"/>
      <c r="Y539" s="138"/>
      <c r="Z539" s="138"/>
    </row>
    <row r="540" ht="12.75" hidden="1" customHeight="1">
      <c r="A540" s="156">
        <v>53923.0</v>
      </c>
      <c r="B540" s="123"/>
      <c r="C540" s="123"/>
      <c r="D540" s="124"/>
      <c r="E540" s="126"/>
      <c r="F540" s="125"/>
      <c r="G540" s="126"/>
      <c r="H540" s="125"/>
      <c r="I540" s="124"/>
      <c r="J540" s="126"/>
      <c r="K540" s="125"/>
      <c r="L540" s="125"/>
      <c r="M540" s="161">
        <f t="shared" si="1"/>
        <v>0</v>
      </c>
      <c r="N540" s="138"/>
      <c r="O540" s="138"/>
      <c r="P540" s="138"/>
      <c r="Q540" s="138"/>
      <c r="R540" s="138"/>
      <c r="S540" s="138"/>
      <c r="T540" s="138"/>
      <c r="U540" s="138"/>
      <c r="V540" s="138"/>
      <c r="W540" s="138"/>
      <c r="X540" s="138"/>
      <c r="Y540" s="138"/>
      <c r="Z540" s="138"/>
    </row>
    <row r="541" ht="12.75" hidden="1" customHeight="1">
      <c r="A541" s="163">
        <v>54023.0</v>
      </c>
      <c r="B541" s="130"/>
      <c r="C541" s="130"/>
      <c r="D541" s="131"/>
      <c r="E541" s="132"/>
      <c r="F541" s="133"/>
      <c r="G541" s="132"/>
      <c r="H541" s="167"/>
      <c r="I541" s="131"/>
      <c r="J541" s="132"/>
      <c r="K541" s="133"/>
      <c r="L541" s="133"/>
      <c r="M541" s="168">
        <f t="shared" si="1"/>
        <v>0</v>
      </c>
      <c r="N541" s="138"/>
      <c r="O541" s="138"/>
      <c r="P541" s="138"/>
      <c r="Q541" s="138"/>
      <c r="R541" s="138"/>
      <c r="S541" s="138"/>
      <c r="T541" s="138"/>
      <c r="U541" s="138"/>
      <c r="V541" s="138"/>
      <c r="W541" s="138"/>
      <c r="X541" s="138"/>
      <c r="Y541" s="138"/>
      <c r="Z541" s="138"/>
    </row>
    <row r="542" ht="12.75" hidden="1" customHeight="1">
      <c r="A542" s="156">
        <v>54123.0</v>
      </c>
      <c r="B542" s="123"/>
      <c r="C542" s="123"/>
      <c r="D542" s="124"/>
      <c r="E542" s="126"/>
      <c r="F542" s="125"/>
      <c r="G542" s="126"/>
      <c r="H542" s="125"/>
      <c r="I542" s="124"/>
      <c r="J542" s="126"/>
      <c r="K542" s="125"/>
      <c r="L542" s="125"/>
      <c r="M542" s="161">
        <f t="shared" si="1"/>
        <v>0</v>
      </c>
      <c r="N542" s="138"/>
      <c r="O542" s="138"/>
      <c r="P542" s="138"/>
      <c r="Q542" s="138"/>
      <c r="R542" s="138"/>
      <c r="S542" s="138"/>
      <c r="T542" s="138"/>
      <c r="U542" s="138"/>
      <c r="V542" s="138"/>
      <c r="W542" s="138"/>
      <c r="X542" s="138"/>
      <c r="Y542" s="138"/>
      <c r="Z542" s="138"/>
    </row>
    <row r="543" ht="12.75" hidden="1" customHeight="1">
      <c r="A543" s="163">
        <v>54223.0</v>
      </c>
      <c r="B543" s="130"/>
      <c r="C543" s="130"/>
      <c r="D543" s="131"/>
      <c r="E543" s="132"/>
      <c r="F543" s="133"/>
      <c r="G543" s="132"/>
      <c r="H543" s="167"/>
      <c r="I543" s="131"/>
      <c r="J543" s="132"/>
      <c r="K543" s="133"/>
      <c r="L543" s="133"/>
      <c r="M543" s="168">
        <f t="shared" si="1"/>
        <v>0</v>
      </c>
      <c r="N543" s="138"/>
      <c r="O543" s="138"/>
      <c r="P543" s="138"/>
      <c r="Q543" s="138"/>
      <c r="R543" s="138"/>
      <c r="S543" s="138"/>
      <c r="T543" s="138"/>
      <c r="U543" s="138"/>
      <c r="V543" s="138"/>
      <c r="W543" s="138"/>
      <c r="X543" s="138"/>
      <c r="Y543" s="138"/>
      <c r="Z543" s="138"/>
    </row>
    <row r="544" ht="12.75" hidden="1" customHeight="1">
      <c r="A544" s="156">
        <v>54323.0</v>
      </c>
      <c r="B544" s="123"/>
      <c r="C544" s="123"/>
      <c r="D544" s="124"/>
      <c r="E544" s="126"/>
      <c r="F544" s="125"/>
      <c r="G544" s="126"/>
      <c r="H544" s="125"/>
      <c r="I544" s="124"/>
      <c r="J544" s="126"/>
      <c r="K544" s="125"/>
      <c r="L544" s="125"/>
      <c r="M544" s="161">
        <f t="shared" si="1"/>
        <v>0</v>
      </c>
      <c r="N544" s="138"/>
      <c r="O544" s="138"/>
      <c r="P544" s="138"/>
      <c r="Q544" s="138"/>
      <c r="R544" s="138"/>
      <c r="S544" s="138"/>
      <c r="T544" s="138"/>
      <c r="U544" s="138"/>
      <c r="V544" s="138"/>
      <c r="W544" s="138"/>
      <c r="X544" s="138"/>
      <c r="Y544" s="138"/>
      <c r="Z544" s="138"/>
    </row>
    <row r="545" ht="12.75" hidden="1" customHeight="1">
      <c r="A545" s="163">
        <v>54423.0</v>
      </c>
      <c r="B545" s="130"/>
      <c r="C545" s="130"/>
      <c r="D545" s="131"/>
      <c r="E545" s="132"/>
      <c r="F545" s="133"/>
      <c r="G545" s="132"/>
      <c r="H545" s="167"/>
      <c r="I545" s="131"/>
      <c r="J545" s="132"/>
      <c r="K545" s="133"/>
      <c r="L545" s="133"/>
      <c r="M545" s="168">
        <f t="shared" si="1"/>
        <v>0</v>
      </c>
      <c r="N545" s="138"/>
      <c r="O545" s="138"/>
      <c r="P545" s="138"/>
      <c r="Q545" s="138"/>
      <c r="R545" s="138"/>
      <c r="S545" s="138"/>
      <c r="T545" s="138"/>
      <c r="U545" s="138"/>
      <c r="V545" s="138"/>
      <c r="W545" s="138"/>
      <c r="X545" s="138"/>
      <c r="Y545" s="138"/>
      <c r="Z545" s="138"/>
    </row>
    <row r="546" ht="12.75" hidden="1" customHeight="1">
      <c r="A546" s="156">
        <v>54523.0</v>
      </c>
      <c r="B546" s="123"/>
      <c r="C546" s="123"/>
      <c r="D546" s="124"/>
      <c r="E546" s="126"/>
      <c r="F546" s="125"/>
      <c r="G546" s="126"/>
      <c r="H546" s="125"/>
      <c r="I546" s="124"/>
      <c r="J546" s="126"/>
      <c r="K546" s="125"/>
      <c r="L546" s="125"/>
      <c r="M546" s="161">
        <f t="shared" si="1"/>
        <v>0</v>
      </c>
      <c r="N546" s="138"/>
      <c r="O546" s="138"/>
      <c r="P546" s="138"/>
      <c r="Q546" s="138"/>
      <c r="R546" s="138"/>
      <c r="S546" s="138"/>
      <c r="T546" s="138"/>
      <c r="U546" s="138"/>
      <c r="V546" s="138"/>
      <c r="W546" s="138"/>
      <c r="X546" s="138"/>
      <c r="Y546" s="138"/>
      <c r="Z546" s="138"/>
    </row>
    <row r="547" ht="12.75" hidden="1" customHeight="1">
      <c r="A547" s="163">
        <v>54623.0</v>
      </c>
      <c r="B547" s="130"/>
      <c r="C547" s="130"/>
      <c r="D547" s="131"/>
      <c r="E547" s="132"/>
      <c r="F547" s="133"/>
      <c r="G547" s="132"/>
      <c r="H547" s="167"/>
      <c r="I547" s="131"/>
      <c r="J547" s="132"/>
      <c r="K547" s="133"/>
      <c r="L547" s="133"/>
      <c r="M547" s="168">
        <f t="shared" si="1"/>
        <v>0</v>
      </c>
      <c r="N547" s="138"/>
      <c r="O547" s="138"/>
      <c r="P547" s="138"/>
      <c r="Q547" s="138"/>
      <c r="R547" s="138"/>
      <c r="S547" s="138"/>
      <c r="T547" s="138"/>
      <c r="U547" s="138"/>
      <c r="V547" s="138"/>
      <c r="W547" s="138"/>
      <c r="X547" s="138"/>
      <c r="Y547" s="138"/>
      <c r="Z547" s="138"/>
    </row>
    <row r="548" ht="12.75" hidden="1" customHeight="1">
      <c r="A548" s="156">
        <v>54723.0</v>
      </c>
      <c r="B548" s="123"/>
      <c r="C548" s="123"/>
      <c r="D548" s="124"/>
      <c r="E548" s="126"/>
      <c r="F548" s="125"/>
      <c r="G548" s="126"/>
      <c r="H548" s="125"/>
      <c r="I548" s="124"/>
      <c r="J548" s="126"/>
      <c r="K548" s="125"/>
      <c r="L548" s="125"/>
      <c r="M548" s="161">
        <f t="shared" si="1"/>
        <v>0</v>
      </c>
      <c r="N548" s="138"/>
      <c r="O548" s="138"/>
      <c r="P548" s="138"/>
      <c r="Q548" s="138"/>
      <c r="R548" s="138"/>
      <c r="S548" s="138"/>
      <c r="T548" s="138"/>
      <c r="U548" s="138"/>
      <c r="V548" s="138"/>
      <c r="W548" s="138"/>
      <c r="X548" s="138"/>
      <c r="Y548" s="138"/>
      <c r="Z548" s="138"/>
    </row>
    <row r="549" ht="12.75" hidden="1" customHeight="1">
      <c r="A549" s="163">
        <v>54823.0</v>
      </c>
      <c r="B549" s="130"/>
      <c r="C549" s="130"/>
      <c r="D549" s="131"/>
      <c r="E549" s="132"/>
      <c r="F549" s="133"/>
      <c r="G549" s="132"/>
      <c r="H549" s="167"/>
      <c r="I549" s="131"/>
      <c r="J549" s="132"/>
      <c r="K549" s="133"/>
      <c r="L549" s="133"/>
      <c r="M549" s="168">
        <f t="shared" si="1"/>
        <v>0</v>
      </c>
      <c r="N549" s="138"/>
      <c r="O549" s="138"/>
      <c r="P549" s="138"/>
      <c r="Q549" s="138"/>
      <c r="R549" s="138"/>
      <c r="S549" s="138"/>
      <c r="T549" s="138"/>
      <c r="U549" s="138"/>
      <c r="V549" s="138"/>
      <c r="W549" s="138"/>
      <c r="X549" s="138"/>
      <c r="Y549" s="138"/>
      <c r="Z549" s="138"/>
    </row>
    <row r="550" ht="12.75" hidden="1" customHeight="1">
      <c r="A550" s="156">
        <v>54923.0</v>
      </c>
      <c r="B550" s="123"/>
      <c r="C550" s="123"/>
      <c r="D550" s="124"/>
      <c r="E550" s="126"/>
      <c r="F550" s="125"/>
      <c r="G550" s="126"/>
      <c r="H550" s="125"/>
      <c r="I550" s="124"/>
      <c r="J550" s="126"/>
      <c r="K550" s="125"/>
      <c r="L550" s="125"/>
      <c r="M550" s="161">
        <f t="shared" si="1"/>
        <v>0</v>
      </c>
      <c r="N550" s="138"/>
      <c r="O550" s="138"/>
      <c r="P550" s="138"/>
      <c r="Q550" s="138"/>
      <c r="R550" s="138"/>
      <c r="S550" s="138"/>
      <c r="T550" s="138"/>
      <c r="U550" s="138"/>
      <c r="V550" s="138"/>
      <c r="W550" s="138"/>
      <c r="X550" s="138"/>
      <c r="Y550" s="138"/>
      <c r="Z550" s="138"/>
    </row>
    <row r="551" ht="12.75" hidden="1" customHeight="1">
      <c r="A551" s="163">
        <v>55023.0</v>
      </c>
      <c r="B551" s="130"/>
      <c r="C551" s="130"/>
      <c r="D551" s="131"/>
      <c r="E551" s="132"/>
      <c r="F551" s="133"/>
      <c r="G551" s="132"/>
      <c r="H551" s="167"/>
      <c r="I551" s="131"/>
      <c r="J551" s="132"/>
      <c r="K551" s="133"/>
      <c r="L551" s="133"/>
      <c r="M551" s="168">
        <f t="shared" si="1"/>
        <v>0</v>
      </c>
      <c r="N551" s="138"/>
      <c r="O551" s="138"/>
      <c r="P551" s="138"/>
      <c r="Q551" s="138"/>
      <c r="R551" s="138"/>
      <c r="S551" s="138"/>
      <c r="T551" s="138"/>
      <c r="U551" s="138"/>
      <c r="V551" s="138"/>
      <c r="W551" s="138"/>
      <c r="X551" s="138"/>
      <c r="Y551" s="138"/>
      <c r="Z551" s="138"/>
    </row>
    <row r="552" ht="12.75" hidden="1" customHeight="1">
      <c r="A552" s="156">
        <v>55123.0</v>
      </c>
      <c r="B552" s="123"/>
      <c r="C552" s="123"/>
      <c r="D552" s="124"/>
      <c r="E552" s="126"/>
      <c r="F552" s="125"/>
      <c r="G552" s="126"/>
      <c r="H552" s="125"/>
      <c r="I552" s="124"/>
      <c r="J552" s="126"/>
      <c r="K552" s="125"/>
      <c r="L552" s="125"/>
      <c r="M552" s="161">
        <f t="shared" si="1"/>
        <v>0</v>
      </c>
      <c r="N552" s="138"/>
      <c r="O552" s="138"/>
      <c r="P552" s="138"/>
      <c r="Q552" s="138"/>
      <c r="R552" s="138"/>
      <c r="S552" s="138"/>
      <c r="T552" s="138"/>
      <c r="U552" s="138"/>
      <c r="V552" s="138"/>
      <c r="W552" s="138"/>
      <c r="X552" s="138"/>
      <c r="Y552" s="138"/>
      <c r="Z552" s="138"/>
    </row>
    <row r="553" ht="12.75" hidden="1" customHeight="1">
      <c r="A553" s="163">
        <v>55223.0</v>
      </c>
      <c r="B553" s="130"/>
      <c r="C553" s="130"/>
      <c r="D553" s="131"/>
      <c r="E553" s="132"/>
      <c r="F553" s="133"/>
      <c r="G553" s="132"/>
      <c r="H553" s="167"/>
      <c r="I553" s="131"/>
      <c r="J553" s="132"/>
      <c r="K553" s="133"/>
      <c r="L553" s="133"/>
      <c r="M553" s="168">
        <f t="shared" si="1"/>
        <v>0</v>
      </c>
      <c r="N553" s="138"/>
      <c r="O553" s="138"/>
      <c r="P553" s="138"/>
      <c r="Q553" s="138"/>
      <c r="R553" s="138"/>
      <c r="S553" s="138"/>
      <c r="T553" s="138"/>
      <c r="U553" s="138"/>
      <c r="V553" s="138"/>
      <c r="W553" s="138"/>
      <c r="X553" s="138"/>
      <c r="Y553" s="138"/>
      <c r="Z553" s="138"/>
    </row>
    <row r="554" ht="12.75" hidden="1" customHeight="1">
      <c r="A554" s="156">
        <v>55323.0</v>
      </c>
      <c r="B554" s="123"/>
      <c r="C554" s="123"/>
      <c r="D554" s="124"/>
      <c r="E554" s="126"/>
      <c r="F554" s="125"/>
      <c r="G554" s="126"/>
      <c r="H554" s="125"/>
      <c r="I554" s="124"/>
      <c r="J554" s="126"/>
      <c r="K554" s="125"/>
      <c r="L554" s="125"/>
      <c r="M554" s="161">
        <f t="shared" si="1"/>
        <v>0</v>
      </c>
      <c r="N554" s="138"/>
      <c r="O554" s="138"/>
      <c r="P554" s="138"/>
      <c r="Q554" s="138"/>
      <c r="R554" s="138"/>
      <c r="S554" s="138"/>
      <c r="T554" s="138"/>
      <c r="U554" s="138"/>
      <c r="V554" s="138"/>
      <c r="W554" s="138"/>
      <c r="X554" s="138"/>
      <c r="Y554" s="138"/>
      <c r="Z554" s="138"/>
    </row>
    <row r="555" ht="12.75" hidden="1" customHeight="1">
      <c r="A555" s="163">
        <v>55423.0</v>
      </c>
      <c r="B555" s="130"/>
      <c r="C555" s="130"/>
      <c r="D555" s="131"/>
      <c r="E555" s="132"/>
      <c r="F555" s="133"/>
      <c r="G555" s="132"/>
      <c r="H555" s="167"/>
      <c r="I555" s="131"/>
      <c r="J555" s="132"/>
      <c r="K555" s="133"/>
      <c r="L555" s="133"/>
      <c r="M555" s="168">
        <f t="shared" si="1"/>
        <v>0</v>
      </c>
      <c r="N555" s="138"/>
      <c r="O555" s="138"/>
      <c r="P555" s="138"/>
      <c r="Q555" s="138"/>
      <c r="R555" s="138"/>
      <c r="S555" s="138"/>
      <c r="T555" s="138"/>
      <c r="U555" s="138"/>
      <c r="V555" s="138"/>
      <c r="W555" s="138"/>
      <c r="X555" s="138"/>
      <c r="Y555" s="138"/>
      <c r="Z555" s="138"/>
    </row>
    <row r="556" ht="12.75" hidden="1" customHeight="1">
      <c r="A556" s="156">
        <v>55523.0</v>
      </c>
      <c r="B556" s="123"/>
      <c r="C556" s="123"/>
      <c r="D556" s="124"/>
      <c r="E556" s="126"/>
      <c r="F556" s="125"/>
      <c r="G556" s="126"/>
      <c r="H556" s="125"/>
      <c r="I556" s="124"/>
      <c r="J556" s="126"/>
      <c r="K556" s="125"/>
      <c r="L556" s="125"/>
      <c r="M556" s="161">
        <f t="shared" si="1"/>
        <v>0</v>
      </c>
      <c r="N556" s="138"/>
      <c r="O556" s="138"/>
      <c r="P556" s="138"/>
      <c r="Q556" s="138"/>
      <c r="R556" s="138"/>
      <c r="S556" s="138"/>
      <c r="T556" s="138"/>
      <c r="U556" s="138"/>
      <c r="V556" s="138"/>
      <c r="W556" s="138"/>
      <c r="X556" s="138"/>
      <c r="Y556" s="138"/>
      <c r="Z556" s="138"/>
    </row>
    <row r="557" ht="12.75" hidden="1" customHeight="1">
      <c r="A557" s="163">
        <v>55623.0</v>
      </c>
      <c r="B557" s="130"/>
      <c r="C557" s="130"/>
      <c r="D557" s="131"/>
      <c r="E557" s="132"/>
      <c r="F557" s="133"/>
      <c r="G557" s="132"/>
      <c r="H557" s="167"/>
      <c r="I557" s="131"/>
      <c r="J557" s="132"/>
      <c r="K557" s="133"/>
      <c r="L557" s="133"/>
      <c r="M557" s="168">
        <f t="shared" si="1"/>
        <v>0</v>
      </c>
      <c r="N557" s="138"/>
      <c r="O557" s="138"/>
      <c r="P557" s="138"/>
      <c r="Q557" s="138"/>
      <c r="R557" s="138"/>
      <c r="S557" s="138"/>
      <c r="T557" s="138"/>
      <c r="U557" s="138"/>
      <c r="V557" s="138"/>
      <c r="W557" s="138"/>
      <c r="X557" s="138"/>
      <c r="Y557" s="138"/>
      <c r="Z557" s="138"/>
    </row>
    <row r="558" ht="12.75" hidden="1" customHeight="1">
      <c r="A558" s="156">
        <v>55723.0</v>
      </c>
      <c r="B558" s="123"/>
      <c r="C558" s="123"/>
      <c r="D558" s="124"/>
      <c r="E558" s="126"/>
      <c r="F558" s="125"/>
      <c r="G558" s="126"/>
      <c r="H558" s="125"/>
      <c r="I558" s="124"/>
      <c r="J558" s="126"/>
      <c r="K558" s="125"/>
      <c r="L558" s="125"/>
      <c r="M558" s="161">
        <f t="shared" si="1"/>
        <v>0</v>
      </c>
      <c r="N558" s="138"/>
      <c r="O558" s="138"/>
      <c r="P558" s="138"/>
      <c r="Q558" s="138"/>
      <c r="R558" s="138"/>
      <c r="S558" s="138"/>
      <c r="T558" s="138"/>
      <c r="U558" s="138"/>
      <c r="V558" s="138"/>
      <c r="W558" s="138"/>
      <c r="X558" s="138"/>
      <c r="Y558" s="138"/>
      <c r="Z558" s="138"/>
    </row>
    <row r="559" ht="12.75" hidden="1" customHeight="1">
      <c r="A559" s="163">
        <v>55823.0</v>
      </c>
      <c r="B559" s="130"/>
      <c r="C559" s="130"/>
      <c r="D559" s="131"/>
      <c r="E559" s="132"/>
      <c r="F559" s="133"/>
      <c r="G559" s="132"/>
      <c r="H559" s="167"/>
      <c r="I559" s="131"/>
      <c r="J559" s="132"/>
      <c r="K559" s="133"/>
      <c r="L559" s="133"/>
      <c r="M559" s="168">
        <f t="shared" si="1"/>
        <v>0</v>
      </c>
      <c r="N559" s="138"/>
      <c r="O559" s="138"/>
      <c r="P559" s="138"/>
      <c r="Q559" s="138"/>
      <c r="R559" s="138"/>
      <c r="S559" s="138"/>
      <c r="T559" s="138"/>
      <c r="U559" s="138"/>
      <c r="V559" s="138"/>
      <c r="W559" s="138"/>
      <c r="X559" s="138"/>
      <c r="Y559" s="138"/>
      <c r="Z559" s="138"/>
    </row>
    <row r="560" ht="12.75" hidden="1" customHeight="1">
      <c r="A560" s="156">
        <v>55923.0</v>
      </c>
      <c r="B560" s="123"/>
      <c r="C560" s="123"/>
      <c r="D560" s="124"/>
      <c r="E560" s="126"/>
      <c r="F560" s="125"/>
      <c r="G560" s="126"/>
      <c r="H560" s="125"/>
      <c r="I560" s="124"/>
      <c r="J560" s="126"/>
      <c r="K560" s="125"/>
      <c r="L560" s="125"/>
      <c r="M560" s="161">
        <f t="shared" si="1"/>
        <v>0</v>
      </c>
      <c r="N560" s="138"/>
      <c r="O560" s="138"/>
      <c r="P560" s="138"/>
      <c r="Q560" s="138"/>
      <c r="R560" s="138"/>
      <c r="S560" s="138"/>
      <c r="T560" s="138"/>
      <c r="U560" s="138"/>
      <c r="V560" s="138"/>
      <c r="W560" s="138"/>
      <c r="X560" s="138"/>
      <c r="Y560" s="138"/>
      <c r="Z560" s="138"/>
    </row>
    <row r="561" ht="12.75" hidden="1" customHeight="1">
      <c r="A561" s="163">
        <v>56023.0</v>
      </c>
      <c r="B561" s="130"/>
      <c r="C561" s="130"/>
      <c r="D561" s="131"/>
      <c r="E561" s="132"/>
      <c r="F561" s="133"/>
      <c r="G561" s="132"/>
      <c r="H561" s="167"/>
      <c r="I561" s="131"/>
      <c r="J561" s="132"/>
      <c r="K561" s="133"/>
      <c r="L561" s="133"/>
      <c r="M561" s="168">
        <f t="shared" si="1"/>
        <v>0</v>
      </c>
      <c r="N561" s="138"/>
      <c r="O561" s="138"/>
      <c r="P561" s="138"/>
      <c r="Q561" s="138"/>
      <c r="R561" s="138"/>
      <c r="S561" s="138"/>
      <c r="T561" s="138"/>
      <c r="U561" s="138"/>
      <c r="V561" s="138"/>
      <c r="W561" s="138"/>
      <c r="X561" s="138"/>
      <c r="Y561" s="138"/>
      <c r="Z561" s="138"/>
    </row>
    <row r="562" ht="12.75" hidden="1" customHeight="1">
      <c r="A562" s="156">
        <v>56123.0</v>
      </c>
      <c r="B562" s="123"/>
      <c r="C562" s="123"/>
      <c r="D562" s="124"/>
      <c r="E562" s="126"/>
      <c r="F562" s="125"/>
      <c r="G562" s="126"/>
      <c r="H562" s="125"/>
      <c r="I562" s="124"/>
      <c r="J562" s="126"/>
      <c r="K562" s="125"/>
      <c r="L562" s="125"/>
      <c r="M562" s="161">
        <f t="shared" si="1"/>
        <v>0</v>
      </c>
      <c r="N562" s="138"/>
      <c r="O562" s="138"/>
      <c r="P562" s="138"/>
      <c r="Q562" s="138"/>
      <c r="R562" s="138"/>
      <c r="S562" s="138"/>
      <c r="T562" s="138"/>
      <c r="U562" s="138"/>
      <c r="V562" s="138"/>
      <c r="W562" s="138"/>
      <c r="X562" s="138"/>
      <c r="Y562" s="138"/>
      <c r="Z562" s="138"/>
    </row>
    <row r="563" ht="12.75" hidden="1" customHeight="1">
      <c r="A563" s="163">
        <v>56223.0</v>
      </c>
      <c r="B563" s="130"/>
      <c r="C563" s="130"/>
      <c r="D563" s="131"/>
      <c r="E563" s="132"/>
      <c r="F563" s="133"/>
      <c r="G563" s="132"/>
      <c r="H563" s="167"/>
      <c r="I563" s="131"/>
      <c r="J563" s="132"/>
      <c r="K563" s="133"/>
      <c r="L563" s="133"/>
      <c r="M563" s="168">
        <f t="shared" si="1"/>
        <v>0</v>
      </c>
      <c r="N563" s="138"/>
      <c r="O563" s="138"/>
      <c r="P563" s="138"/>
      <c r="Q563" s="138"/>
      <c r="R563" s="138"/>
      <c r="S563" s="138"/>
      <c r="T563" s="138"/>
      <c r="U563" s="138"/>
      <c r="V563" s="138"/>
      <c r="W563" s="138"/>
      <c r="X563" s="138"/>
      <c r="Y563" s="138"/>
      <c r="Z563" s="138"/>
    </row>
    <row r="564" ht="12.75" hidden="1" customHeight="1">
      <c r="A564" s="156">
        <v>56323.0</v>
      </c>
      <c r="B564" s="123"/>
      <c r="C564" s="123"/>
      <c r="D564" s="124"/>
      <c r="E564" s="126"/>
      <c r="F564" s="125"/>
      <c r="G564" s="126"/>
      <c r="H564" s="125"/>
      <c r="I564" s="124"/>
      <c r="J564" s="126"/>
      <c r="K564" s="125"/>
      <c r="L564" s="125"/>
      <c r="M564" s="161">
        <f t="shared" si="1"/>
        <v>0</v>
      </c>
      <c r="N564" s="138"/>
      <c r="O564" s="138"/>
      <c r="P564" s="138"/>
      <c r="Q564" s="138"/>
      <c r="R564" s="138"/>
      <c r="S564" s="138"/>
      <c r="T564" s="138"/>
      <c r="U564" s="138"/>
      <c r="V564" s="138"/>
      <c r="W564" s="138"/>
      <c r="X564" s="138"/>
      <c r="Y564" s="138"/>
      <c r="Z564" s="138"/>
    </row>
    <row r="565" ht="12.75" hidden="1" customHeight="1">
      <c r="A565" s="163">
        <v>56423.0</v>
      </c>
      <c r="B565" s="130"/>
      <c r="C565" s="130"/>
      <c r="D565" s="131"/>
      <c r="E565" s="132"/>
      <c r="F565" s="133"/>
      <c r="G565" s="132"/>
      <c r="H565" s="167"/>
      <c r="I565" s="131"/>
      <c r="J565" s="132"/>
      <c r="K565" s="133"/>
      <c r="L565" s="133"/>
      <c r="M565" s="168">
        <f t="shared" si="1"/>
        <v>0</v>
      </c>
      <c r="N565" s="138"/>
      <c r="O565" s="138"/>
      <c r="P565" s="138"/>
      <c r="Q565" s="138"/>
      <c r="R565" s="138"/>
      <c r="S565" s="138"/>
      <c r="T565" s="138"/>
      <c r="U565" s="138"/>
      <c r="V565" s="138"/>
      <c r="W565" s="138"/>
      <c r="X565" s="138"/>
      <c r="Y565" s="138"/>
      <c r="Z565" s="138"/>
    </row>
    <row r="566" ht="12.75" hidden="1" customHeight="1">
      <c r="A566" s="156">
        <v>56523.0</v>
      </c>
      <c r="B566" s="123"/>
      <c r="C566" s="123"/>
      <c r="D566" s="124"/>
      <c r="E566" s="126"/>
      <c r="F566" s="125"/>
      <c r="G566" s="126"/>
      <c r="H566" s="125"/>
      <c r="I566" s="124"/>
      <c r="J566" s="126"/>
      <c r="K566" s="125"/>
      <c r="L566" s="125"/>
      <c r="M566" s="161">
        <f t="shared" si="1"/>
        <v>0</v>
      </c>
      <c r="N566" s="138"/>
      <c r="O566" s="138"/>
      <c r="P566" s="138"/>
      <c r="Q566" s="138"/>
      <c r="R566" s="138"/>
      <c r="S566" s="138"/>
      <c r="T566" s="138"/>
      <c r="U566" s="138"/>
      <c r="V566" s="138"/>
      <c r="W566" s="138"/>
      <c r="X566" s="138"/>
      <c r="Y566" s="138"/>
      <c r="Z566" s="138"/>
    </row>
    <row r="567" ht="12.75" hidden="1" customHeight="1">
      <c r="A567" s="163">
        <v>56623.0</v>
      </c>
      <c r="B567" s="130"/>
      <c r="C567" s="130"/>
      <c r="D567" s="131"/>
      <c r="E567" s="132"/>
      <c r="F567" s="133"/>
      <c r="G567" s="132"/>
      <c r="H567" s="167"/>
      <c r="I567" s="131"/>
      <c r="J567" s="132"/>
      <c r="K567" s="133"/>
      <c r="L567" s="133"/>
      <c r="M567" s="168">
        <f t="shared" si="1"/>
        <v>0</v>
      </c>
      <c r="N567" s="138"/>
      <c r="O567" s="138"/>
      <c r="P567" s="138"/>
      <c r="Q567" s="138"/>
      <c r="R567" s="138"/>
      <c r="S567" s="138"/>
      <c r="T567" s="138"/>
      <c r="U567" s="138"/>
      <c r="V567" s="138"/>
      <c r="W567" s="138"/>
      <c r="X567" s="138"/>
      <c r="Y567" s="138"/>
      <c r="Z567" s="138"/>
    </row>
    <row r="568" ht="12.75" hidden="1" customHeight="1">
      <c r="A568" s="156">
        <v>56723.0</v>
      </c>
      <c r="B568" s="123"/>
      <c r="C568" s="123"/>
      <c r="D568" s="124"/>
      <c r="E568" s="126"/>
      <c r="F568" s="125"/>
      <c r="G568" s="126"/>
      <c r="H568" s="125"/>
      <c r="I568" s="124"/>
      <c r="J568" s="126"/>
      <c r="K568" s="125"/>
      <c r="L568" s="125"/>
      <c r="M568" s="161">
        <f t="shared" si="1"/>
        <v>0</v>
      </c>
      <c r="N568" s="138"/>
      <c r="O568" s="138"/>
      <c r="P568" s="138"/>
      <c r="Q568" s="138"/>
      <c r="R568" s="138"/>
      <c r="S568" s="138"/>
      <c r="T568" s="138"/>
      <c r="U568" s="138"/>
      <c r="V568" s="138"/>
      <c r="W568" s="138"/>
      <c r="X568" s="138"/>
      <c r="Y568" s="138"/>
      <c r="Z568" s="138"/>
    </row>
    <row r="569" ht="12.75" hidden="1" customHeight="1">
      <c r="A569" s="163">
        <v>56823.0</v>
      </c>
      <c r="B569" s="130"/>
      <c r="C569" s="130"/>
      <c r="D569" s="131"/>
      <c r="E569" s="132"/>
      <c r="F569" s="133"/>
      <c r="G569" s="132"/>
      <c r="H569" s="167"/>
      <c r="I569" s="131"/>
      <c r="J569" s="132"/>
      <c r="K569" s="133"/>
      <c r="L569" s="133"/>
      <c r="M569" s="168">
        <f t="shared" si="1"/>
        <v>0</v>
      </c>
      <c r="N569" s="138"/>
      <c r="O569" s="138"/>
      <c r="P569" s="138"/>
      <c r="Q569" s="138"/>
      <c r="R569" s="138"/>
      <c r="S569" s="138"/>
      <c r="T569" s="138"/>
      <c r="U569" s="138"/>
      <c r="V569" s="138"/>
      <c r="W569" s="138"/>
      <c r="X569" s="138"/>
      <c r="Y569" s="138"/>
      <c r="Z569" s="138"/>
    </row>
    <row r="570" ht="12.75" hidden="1" customHeight="1">
      <c r="A570" s="156">
        <v>56923.0</v>
      </c>
      <c r="B570" s="123"/>
      <c r="C570" s="123"/>
      <c r="D570" s="124"/>
      <c r="E570" s="126"/>
      <c r="F570" s="125"/>
      <c r="G570" s="126"/>
      <c r="H570" s="125"/>
      <c r="I570" s="124"/>
      <c r="J570" s="126"/>
      <c r="K570" s="125"/>
      <c r="L570" s="125"/>
      <c r="M570" s="161">
        <f t="shared" si="1"/>
        <v>0</v>
      </c>
      <c r="N570" s="138"/>
      <c r="O570" s="138"/>
      <c r="P570" s="138"/>
      <c r="Q570" s="138"/>
      <c r="R570" s="138"/>
      <c r="S570" s="138"/>
      <c r="T570" s="138"/>
      <c r="U570" s="138"/>
      <c r="V570" s="138"/>
      <c r="W570" s="138"/>
      <c r="X570" s="138"/>
      <c r="Y570" s="138"/>
      <c r="Z570" s="138"/>
    </row>
    <row r="571" ht="12.75" hidden="1" customHeight="1">
      <c r="A571" s="163">
        <v>57023.0</v>
      </c>
      <c r="B571" s="130"/>
      <c r="C571" s="130"/>
      <c r="D571" s="131"/>
      <c r="E571" s="132"/>
      <c r="F571" s="133"/>
      <c r="G571" s="132"/>
      <c r="H571" s="167"/>
      <c r="I571" s="131"/>
      <c r="J571" s="132"/>
      <c r="K571" s="133"/>
      <c r="L571" s="133"/>
      <c r="M571" s="168">
        <f t="shared" si="1"/>
        <v>0</v>
      </c>
      <c r="N571" s="138"/>
      <c r="O571" s="138"/>
      <c r="P571" s="138"/>
      <c r="Q571" s="138"/>
      <c r="R571" s="138"/>
      <c r="S571" s="138"/>
      <c r="T571" s="138"/>
      <c r="U571" s="138"/>
      <c r="V571" s="138"/>
      <c r="W571" s="138"/>
      <c r="X571" s="138"/>
      <c r="Y571" s="138"/>
      <c r="Z571" s="138"/>
    </row>
    <row r="572" ht="12.75" hidden="1" customHeight="1">
      <c r="A572" s="156">
        <v>57123.0</v>
      </c>
      <c r="B572" s="123"/>
      <c r="C572" s="123"/>
      <c r="D572" s="124"/>
      <c r="E572" s="126"/>
      <c r="F572" s="125"/>
      <c r="G572" s="126"/>
      <c r="H572" s="125"/>
      <c r="I572" s="124"/>
      <c r="J572" s="126"/>
      <c r="K572" s="125"/>
      <c r="L572" s="125"/>
      <c r="M572" s="161">
        <f t="shared" si="1"/>
        <v>0</v>
      </c>
      <c r="N572" s="138"/>
      <c r="O572" s="138"/>
      <c r="P572" s="138"/>
      <c r="Q572" s="138"/>
      <c r="R572" s="138"/>
      <c r="S572" s="138"/>
      <c r="T572" s="138"/>
      <c r="U572" s="138"/>
      <c r="V572" s="138"/>
      <c r="W572" s="138"/>
      <c r="X572" s="138"/>
      <c r="Y572" s="138"/>
      <c r="Z572" s="138"/>
    </row>
    <row r="573" ht="12.75" hidden="1" customHeight="1">
      <c r="A573" s="163">
        <v>57223.0</v>
      </c>
      <c r="B573" s="130"/>
      <c r="C573" s="130"/>
      <c r="D573" s="131"/>
      <c r="E573" s="132"/>
      <c r="F573" s="133"/>
      <c r="G573" s="132"/>
      <c r="H573" s="167"/>
      <c r="I573" s="131"/>
      <c r="J573" s="132"/>
      <c r="K573" s="133"/>
      <c r="L573" s="133"/>
      <c r="M573" s="168">
        <f t="shared" si="1"/>
        <v>0</v>
      </c>
      <c r="N573" s="138"/>
      <c r="O573" s="138"/>
      <c r="P573" s="138"/>
      <c r="Q573" s="138"/>
      <c r="R573" s="138"/>
      <c r="S573" s="138"/>
      <c r="T573" s="138"/>
      <c r="U573" s="138"/>
      <c r="V573" s="138"/>
      <c r="W573" s="138"/>
      <c r="X573" s="138"/>
      <c r="Y573" s="138"/>
      <c r="Z573" s="138"/>
    </row>
    <row r="574" ht="12.75" hidden="1" customHeight="1">
      <c r="A574" s="156">
        <v>57323.0</v>
      </c>
      <c r="B574" s="123"/>
      <c r="C574" s="123"/>
      <c r="D574" s="124"/>
      <c r="E574" s="126"/>
      <c r="F574" s="125"/>
      <c r="G574" s="126"/>
      <c r="H574" s="125"/>
      <c r="I574" s="124"/>
      <c r="J574" s="126"/>
      <c r="K574" s="125"/>
      <c r="L574" s="125"/>
      <c r="M574" s="161">
        <f t="shared" si="1"/>
        <v>0</v>
      </c>
      <c r="N574" s="138"/>
      <c r="O574" s="138"/>
      <c r="P574" s="138"/>
      <c r="Q574" s="138"/>
      <c r="R574" s="138"/>
      <c r="S574" s="138"/>
      <c r="T574" s="138"/>
      <c r="U574" s="138"/>
      <c r="V574" s="138"/>
      <c r="W574" s="138"/>
      <c r="X574" s="138"/>
      <c r="Y574" s="138"/>
      <c r="Z574" s="138"/>
    </row>
    <row r="575" ht="12.75" hidden="1" customHeight="1">
      <c r="A575" s="163">
        <v>57423.0</v>
      </c>
      <c r="B575" s="130"/>
      <c r="C575" s="130"/>
      <c r="D575" s="131"/>
      <c r="E575" s="132"/>
      <c r="F575" s="133"/>
      <c r="G575" s="132"/>
      <c r="H575" s="167"/>
      <c r="I575" s="131"/>
      <c r="J575" s="132"/>
      <c r="K575" s="133"/>
      <c r="L575" s="133"/>
      <c r="M575" s="168">
        <f t="shared" si="1"/>
        <v>0</v>
      </c>
      <c r="N575" s="138"/>
      <c r="O575" s="138"/>
      <c r="P575" s="138"/>
      <c r="Q575" s="138"/>
      <c r="R575" s="138"/>
      <c r="S575" s="138"/>
      <c r="T575" s="138"/>
      <c r="U575" s="138"/>
      <c r="V575" s="138"/>
      <c r="W575" s="138"/>
      <c r="X575" s="138"/>
      <c r="Y575" s="138"/>
      <c r="Z575" s="138"/>
    </row>
    <row r="576" ht="12.75" hidden="1" customHeight="1">
      <c r="A576" s="156">
        <v>57523.0</v>
      </c>
      <c r="B576" s="123"/>
      <c r="C576" s="123"/>
      <c r="D576" s="124"/>
      <c r="E576" s="126"/>
      <c r="F576" s="125"/>
      <c r="G576" s="126"/>
      <c r="H576" s="125"/>
      <c r="I576" s="124"/>
      <c r="J576" s="126"/>
      <c r="K576" s="125"/>
      <c r="L576" s="125"/>
      <c r="M576" s="161">
        <f t="shared" si="1"/>
        <v>0</v>
      </c>
      <c r="N576" s="138"/>
      <c r="O576" s="138"/>
      <c r="P576" s="138"/>
      <c r="Q576" s="138"/>
      <c r="R576" s="138"/>
      <c r="S576" s="138"/>
      <c r="T576" s="138"/>
      <c r="U576" s="138"/>
      <c r="V576" s="138"/>
      <c r="W576" s="138"/>
      <c r="X576" s="138"/>
      <c r="Y576" s="138"/>
      <c r="Z576" s="138"/>
    </row>
    <row r="577" ht="12.75" hidden="1" customHeight="1">
      <c r="A577" s="163">
        <v>57623.0</v>
      </c>
      <c r="B577" s="130"/>
      <c r="C577" s="130"/>
      <c r="D577" s="131"/>
      <c r="E577" s="132"/>
      <c r="F577" s="133"/>
      <c r="G577" s="132"/>
      <c r="H577" s="167"/>
      <c r="I577" s="131"/>
      <c r="J577" s="132"/>
      <c r="K577" s="133"/>
      <c r="L577" s="133"/>
      <c r="M577" s="168">
        <f t="shared" si="1"/>
        <v>0</v>
      </c>
      <c r="N577" s="138"/>
      <c r="O577" s="138"/>
      <c r="P577" s="138"/>
      <c r="Q577" s="138"/>
      <c r="R577" s="138"/>
      <c r="S577" s="138"/>
      <c r="T577" s="138"/>
      <c r="U577" s="138"/>
      <c r="V577" s="138"/>
      <c r="W577" s="138"/>
      <c r="X577" s="138"/>
      <c r="Y577" s="138"/>
      <c r="Z577" s="138"/>
    </row>
    <row r="578" ht="12.75" hidden="1" customHeight="1">
      <c r="A578" s="156">
        <v>57723.0</v>
      </c>
      <c r="B578" s="123"/>
      <c r="C578" s="123"/>
      <c r="D578" s="124"/>
      <c r="E578" s="126"/>
      <c r="F578" s="125"/>
      <c r="G578" s="126"/>
      <c r="H578" s="125"/>
      <c r="I578" s="124"/>
      <c r="J578" s="126"/>
      <c r="K578" s="125"/>
      <c r="L578" s="125"/>
      <c r="M578" s="161">
        <f t="shared" si="1"/>
        <v>0</v>
      </c>
      <c r="N578" s="138"/>
      <c r="O578" s="138"/>
      <c r="P578" s="138"/>
      <c r="Q578" s="138"/>
      <c r="R578" s="138"/>
      <c r="S578" s="138"/>
      <c r="T578" s="138"/>
      <c r="U578" s="138"/>
      <c r="V578" s="138"/>
      <c r="W578" s="138"/>
      <c r="X578" s="138"/>
      <c r="Y578" s="138"/>
      <c r="Z578" s="138"/>
    </row>
    <row r="579" ht="12.75" hidden="1" customHeight="1">
      <c r="A579" s="163">
        <v>57823.0</v>
      </c>
      <c r="B579" s="130"/>
      <c r="C579" s="130"/>
      <c r="D579" s="131"/>
      <c r="E579" s="132"/>
      <c r="F579" s="133"/>
      <c r="G579" s="132"/>
      <c r="H579" s="167"/>
      <c r="I579" s="131"/>
      <c r="J579" s="132"/>
      <c r="K579" s="133"/>
      <c r="L579" s="133"/>
      <c r="M579" s="168">
        <f t="shared" si="1"/>
        <v>0</v>
      </c>
      <c r="N579" s="138"/>
      <c r="O579" s="138"/>
      <c r="P579" s="138"/>
      <c r="Q579" s="138"/>
      <c r="R579" s="138"/>
      <c r="S579" s="138"/>
      <c r="T579" s="138"/>
      <c r="U579" s="138"/>
      <c r="V579" s="138"/>
      <c r="W579" s="138"/>
      <c r="X579" s="138"/>
      <c r="Y579" s="138"/>
      <c r="Z579" s="138"/>
    </row>
    <row r="580" ht="12.75" hidden="1" customHeight="1">
      <c r="A580" s="156">
        <v>57923.0</v>
      </c>
      <c r="B580" s="123"/>
      <c r="C580" s="123"/>
      <c r="D580" s="124"/>
      <c r="E580" s="126"/>
      <c r="F580" s="125"/>
      <c r="G580" s="126"/>
      <c r="H580" s="125"/>
      <c r="I580" s="124"/>
      <c r="J580" s="126"/>
      <c r="K580" s="125"/>
      <c r="L580" s="125"/>
      <c r="M580" s="161">
        <f t="shared" si="1"/>
        <v>0</v>
      </c>
      <c r="N580" s="138"/>
      <c r="O580" s="138"/>
      <c r="P580" s="138"/>
      <c r="Q580" s="138"/>
      <c r="R580" s="138"/>
      <c r="S580" s="138"/>
      <c r="T580" s="138"/>
      <c r="U580" s="138"/>
      <c r="V580" s="138"/>
      <c r="W580" s="138"/>
      <c r="X580" s="138"/>
      <c r="Y580" s="138"/>
      <c r="Z580" s="138"/>
    </row>
    <row r="581" ht="12.75" hidden="1" customHeight="1">
      <c r="A581" s="163">
        <v>58023.0</v>
      </c>
      <c r="B581" s="130"/>
      <c r="C581" s="130"/>
      <c r="D581" s="131"/>
      <c r="E581" s="132"/>
      <c r="F581" s="133"/>
      <c r="G581" s="132"/>
      <c r="H581" s="167"/>
      <c r="I581" s="131"/>
      <c r="J581" s="132"/>
      <c r="K581" s="133"/>
      <c r="L581" s="133"/>
      <c r="M581" s="168">
        <f t="shared" si="1"/>
        <v>0</v>
      </c>
      <c r="N581" s="138"/>
      <c r="O581" s="138"/>
      <c r="P581" s="138"/>
      <c r="Q581" s="138"/>
      <c r="R581" s="138"/>
      <c r="S581" s="138"/>
      <c r="T581" s="138"/>
      <c r="U581" s="138"/>
      <c r="V581" s="138"/>
      <c r="W581" s="138"/>
      <c r="X581" s="138"/>
      <c r="Y581" s="138"/>
      <c r="Z581" s="138"/>
    </row>
    <row r="582" ht="12.75" hidden="1" customHeight="1">
      <c r="A582" s="156">
        <v>58123.0</v>
      </c>
      <c r="B582" s="123"/>
      <c r="C582" s="123"/>
      <c r="D582" s="124"/>
      <c r="E582" s="126"/>
      <c r="F582" s="125"/>
      <c r="G582" s="126"/>
      <c r="H582" s="125"/>
      <c r="I582" s="124"/>
      <c r="J582" s="126"/>
      <c r="K582" s="125"/>
      <c r="L582" s="125"/>
      <c r="M582" s="161">
        <f t="shared" si="1"/>
        <v>0</v>
      </c>
      <c r="N582" s="138"/>
      <c r="O582" s="138"/>
      <c r="P582" s="138"/>
      <c r="Q582" s="138"/>
      <c r="R582" s="138"/>
      <c r="S582" s="138"/>
      <c r="T582" s="138"/>
      <c r="U582" s="138"/>
      <c r="V582" s="138"/>
      <c r="W582" s="138"/>
      <c r="X582" s="138"/>
      <c r="Y582" s="138"/>
      <c r="Z582" s="138"/>
    </row>
    <row r="583" ht="12.75" hidden="1" customHeight="1">
      <c r="A583" s="163">
        <v>58223.0</v>
      </c>
      <c r="B583" s="130"/>
      <c r="C583" s="130"/>
      <c r="D583" s="131"/>
      <c r="E583" s="132"/>
      <c r="F583" s="133"/>
      <c r="G583" s="132"/>
      <c r="H583" s="167"/>
      <c r="I583" s="131"/>
      <c r="J583" s="132"/>
      <c r="K583" s="133"/>
      <c r="L583" s="133"/>
      <c r="M583" s="168">
        <f t="shared" si="1"/>
        <v>0</v>
      </c>
      <c r="N583" s="138"/>
      <c r="O583" s="138"/>
      <c r="P583" s="138"/>
      <c r="Q583" s="138"/>
      <c r="R583" s="138"/>
      <c r="S583" s="138"/>
      <c r="T583" s="138"/>
      <c r="U583" s="138"/>
      <c r="V583" s="138"/>
      <c r="W583" s="138"/>
      <c r="X583" s="138"/>
      <c r="Y583" s="138"/>
      <c r="Z583" s="138"/>
    </row>
    <row r="584" ht="12.75" hidden="1" customHeight="1">
      <c r="A584" s="156">
        <v>58323.0</v>
      </c>
      <c r="B584" s="123"/>
      <c r="C584" s="123"/>
      <c r="D584" s="124"/>
      <c r="E584" s="126"/>
      <c r="F584" s="125"/>
      <c r="G584" s="126"/>
      <c r="H584" s="125"/>
      <c r="I584" s="124"/>
      <c r="J584" s="126"/>
      <c r="K584" s="125"/>
      <c r="L584" s="125"/>
      <c r="M584" s="161">
        <f t="shared" si="1"/>
        <v>0</v>
      </c>
      <c r="N584" s="138"/>
      <c r="O584" s="138"/>
      <c r="P584" s="138"/>
      <c r="Q584" s="138"/>
      <c r="R584" s="138"/>
      <c r="S584" s="138"/>
      <c r="T584" s="138"/>
      <c r="U584" s="138"/>
      <c r="V584" s="138"/>
      <c r="W584" s="138"/>
      <c r="X584" s="138"/>
      <c r="Y584" s="138"/>
      <c r="Z584" s="138"/>
    </row>
    <row r="585" ht="12.75" hidden="1" customHeight="1">
      <c r="A585" s="163">
        <v>58423.0</v>
      </c>
      <c r="B585" s="130"/>
      <c r="C585" s="130"/>
      <c r="D585" s="131"/>
      <c r="E585" s="132"/>
      <c r="F585" s="133"/>
      <c r="G585" s="132"/>
      <c r="H585" s="167"/>
      <c r="I585" s="131"/>
      <c r="J585" s="132"/>
      <c r="K585" s="133"/>
      <c r="L585" s="133"/>
      <c r="M585" s="168">
        <f t="shared" si="1"/>
        <v>0</v>
      </c>
      <c r="N585" s="138"/>
      <c r="O585" s="138"/>
      <c r="P585" s="138"/>
      <c r="Q585" s="138"/>
      <c r="R585" s="138"/>
      <c r="S585" s="138"/>
      <c r="T585" s="138"/>
      <c r="U585" s="138"/>
      <c r="V585" s="138"/>
      <c r="W585" s="138"/>
      <c r="X585" s="138"/>
      <c r="Y585" s="138"/>
      <c r="Z585" s="138"/>
    </row>
    <row r="586" ht="12.75" hidden="1" customHeight="1">
      <c r="A586" s="156">
        <v>58523.0</v>
      </c>
      <c r="B586" s="123"/>
      <c r="C586" s="123"/>
      <c r="D586" s="124"/>
      <c r="E586" s="126"/>
      <c r="F586" s="125"/>
      <c r="G586" s="126"/>
      <c r="H586" s="125"/>
      <c r="I586" s="124"/>
      <c r="J586" s="126"/>
      <c r="K586" s="125"/>
      <c r="L586" s="125"/>
      <c r="M586" s="161">
        <f t="shared" si="1"/>
        <v>0</v>
      </c>
      <c r="N586" s="138"/>
      <c r="O586" s="138"/>
      <c r="P586" s="138"/>
      <c r="Q586" s="138"/>
      <c r="R586" s="138"/>
      <c r="S586" s="138"/>
      <c r="T586" s="138"/>
      <c r="U586" s="138"/>
      <c r="V586" s="138"/>
      <c r="W586" s="138"/>
      <c r="X586" s="138"/>
      <c r="Y586" s="138"/>
      <c r="Z586" s="138"/>
    </row>
    <row r="587" ht="12.75" hidden="1" customHeight="1">
      <c r="A587" s="163">
        <v>58623.0</v>
      </c>
      <c r="B587" s="130"/>
      <c r="C587" s="130"/>
      <c r="D587" s="131"/>
      <c r="E587" s="132"/>
      <c r="F587" s="133"/>
      <c r="G587" s="132"/>
      <c r="H587" s="167"/>
      <c r="I587" s="131"/>
      <c r="J587" s="132"/>
      <c r="K587" s="133"/>
      <c r="L587" s="133"/>
      <c r="M587" s="168">
        <f t="shared" si="1"/>
        <v>0</v>
      </c>
      <c r="N587" s="138"/>
      <c r="O587" s="138"/>
      <c r="P587" s="138"/>
      <c r="Q587" s="138"/>
      <c r="R587" s="138"/>
      <c r="S587" s="138"/>
      <c r="T587" s="138"/>
      <c r="U587" s="138"/>
      <c r="V587" s="138"/>
      <c r="W587" s="138"/>
      <c r="X587" s="138"/>
      <c r="Y587" s="138"/>
      <c r="Z587" s="138"/>
    </row>
    <row r="588" ht="12.75" hidden="1" customHeight="1">
      <c r="A588" s="156">
        <v>58723.0</v>
      </c>
      <c r="B588" s="123"/>
      <c r="C588" s="123"/>
      <c r="D588" s="124"/>
      <c r="E588" s="126"/>
      <c r="F588" s="125"/>
      <c r="G588" s="126"/>
      <c r="H588" s="125"/>
      <c r="I588" s="124"/>
      <c r="J588" s="126"/>
      <c r="K588" s="125"/>
      <c r="L588" s="125"/>
      <c r="M588" s="161">
        <f t="shared" si="1"/>
        <v>0</v>
      </c>
      <c r="N588" s="138"/>
      <c r="O588" s="138"/>
      <c r="P588" s="138"/>
      <c r="Q588" s="138"/>
      <c r="R588" s="138"/>
      <c r="S588" s="138"/>
      <c r="T588" s="138"/>
      <c r="U588" s="138"/>
      <c r="V588" s="138"/>
      <c r="W588" s="138"/>
      <c r="X588" s="138"/>
      <c r="Y588" s="138"/>
      <c r="Z588" s="138"/>
    </row>
    <row r="589" ht="12.75" hidden="1" customHeight="1">
      <c r="A589" s="163">
        <v>58823.0</v>
      </c>
      <c r="B589" s="130"/>
      <c r="C589" s="130"/>
      <c r="D589" s="131"/>
      <c r="E589" s="132"/>
      <c r="F589" s="133"/>
      <c r="G589" s="132"/>
      <c r="H589" s="167"/>
      <c r="I589" s="131"/>
      <c r="J589" s="132"/>
      <c r="K589" s="133"/>
      <c r="L589" s="133"/>
      <c r="M589" s="168">
        <f t="shared" si="1"/>
        <v>0</v>
      </c>
      <c r="N589" s="138"/>
      <c r="O589" s="138"/>
      <c r="P589" s="138"/>
      <c r="Q589" s="138"/>
      <c r="R589" s="138"/>
      <c r="S589" s="138"/>
      <c r="T589" s="138"/>
      <c r="U589" s="138"/>
      <c r="V589" s="138"/>
      <c r="W589" s="138"/>
      <c r="X589" s="138"/>
      <c r="Y589" s="138"/>
      <c r="Z589" s="138"/>
    </row>
    <row r="590" ht="12.75" hidden="1" customHeight="1">
      <c r="A590" s="156">
        <v>58923.0</v>
      </c>
      <c r="B590" s="123"/>
      <c r="C590" s="123"/>
      <c r="D590" s="124"/>
      <c r="E590" s="126"/>
      <c r="F590" s="125"/>
      <c r="G590" s="126"/>
      <c r="H590" s="125"/>
      <c r="I590" s="124"/>
      <c r="J590" s="126"/>
      <c r="K590" s="125"/>
      <c r="L590" s="125"/>
      <c r="M590" s="161">
        <f t="shared" si="1"/>
        <v>0</v>
      </c>
      <c r="N590" s="138"/>
      <c r="O590" s="138"/>
      <c r="P590" s="138"/>
      <c r="Q590" s="138"/>
      <c r="R590" s="138"/>
      <c r="S590" s="138"/>
      <c r="T590" s="138"/>
      <c r="U590" s="138"/>
      <c r="V590" s="138"/>
      <c r="W590" s="138"/>
      <c r="X590" s="138"/>
      <c r="Y590" s="138"/>
      <c r="Z590" s="138"/>
    </row>
    <row r="591" ht="12.75" hidden="1" customHeight="1">
      <c r="A591" s="163">
        <v>59023.0</v>
      </c>
      <c r="B591" s="130"/>
      <c r="C591" s="130"/>
      <c r="D591" s="131"/>
      <c r="E591" s="132"/>
      <c r="F591" s="133"/>
      <c r="G591" s="132"/>
      <c r="H591" s="167"/>
      <c r="I591" s="131"/>
      <c r="J591" s="132"/>
      <c r="K591" s="133"/>
      <c r="L591" s="133"/>
      <c r="M591" s="168">
        <f t="shared" si="1"/>
        <v>0</v>
      </c>
      <c r="N591" s="138"/>
      <c r="O591" s="138"/>
      <c r="P591" s="138"/>
      <c r="Q591" s="138"/>
      <c r="R591" s="138"/>
      <c r="S591" s="138"/>
      <c r="T591" s="138"/>
      <c r="U591" s="138"/>
      <c r="V591" s="138"/>
      <c r="W591" s="138"/>
      <c r="X591" s="138"/>
      <c r="Y591" s="138"/>
      <c r="Z591" s="138"/>
    </row>
    <row r="592" ht="12.75" hidden="1" customHeight="1">
      <c r="A592" s="156">
        <v>59123.0</v>
      </c>
      <c r="B592" s="123"/>
      <c r="C592" s="123"/>
      <c r="D592" s="124"/>
      <c r="E592" s="126"/>
      <c r="F592" s="125"/>
      <c r="G592" s="126"/>
      <c r="H592" s="125"/>
      <c r="I592" s="124"/>
      <c r="J592" s="126"/>
      <c r="K592" s="125"/>
      <c r="L592" s="125"/>
      <c r="M592" s="161">
        <f t="shared" si="1"/>
        <v>0</v>
      </c>
      <c r="N592" s="138"/>
      <c r="O592" s="138"/>
      <c r="P592" s="138"/>
      <c r="Q592" s="138"/>
      <c r="R592" s="138"/>
      <c r="S592" s="138"/>
      <c r="T592" s="138"/>
      <c r="U592" s="138"/>
      <c r="V592" s="138"/>
      <c r="W592" s="138"/>
      <c r="X592" s="138"/>
      <c r="Y592" s="138"/>
      <c r="Z592" s="138"/>
    </row>
    <row r="593" ht="12.75" hidden="1" customHeight="1">
      <c r="A593" s="163">
        <v>59223.0</v>
      </c>
      <c r="B593" s="130"/>
      <c r="C593" s="130"/>
      <c r="D593" s="131"/>
      <c r="E593" s="132"/>
      <c r="F593" s="133"/>
      <c r="G593" s="132"/>
      <c r="H593" s="167"/>
      <c r="I593" s="131"/>
      <c r="J593" s="132"/>
      <c r="K593" s="133"/>
      <c r="L593" s="133"/>
      <c r="M593" s="168">
        <f t="shared" si="1"/>
        <v>0</v>
      </c>
      <c r="N593" s="138"/>
      <c r="O593" s="138"/>
      <c r="P593" s="138"/>
      <c r="Q593" s="138"/>
      <c r="R593" s="138"/>
      <c r="S593" s="138"/>
      <c r="T593" s="138"/>
      <c r="U593" s="138"/>
      <c r="V593" s="138"/>
      <c r="W593" s="138"/>
      <c r="X593" s="138"/>
      <c r="Y593" s="138"/>
      <c r="Z593" s="138"/>
    </row>
    <row r="594" ht="12.75" hidden="1" customHeight="1">
      <c r="A594" s="156">
        <v>59323.0</v>
      </c>
      <c r="B594" s="123"/>
      <c r="C594" s="123"/>
      <c r="D594" s="124"/>
      <c r="E594" s="126"/>
      <c r="F594" s="125"/>
      <c r="G594" s="126"/>
      <c r="H594" s="125"/>
      <c r="I594" s="124"/>
      <c r="J594" s="126"/>
      <c r="K594" s="125"/>
      <c r="L594" s="125"/>
      <c r="M594" s="161">
        <f t="shared" si="1"/>
        <v>0</v>
      </c>
      <c r="N594" s="138"/>
      <c r="O594" s="138"/>
      <c r="P594" s="138"/>
      <c r="Q594" s="138"/>
      <c r="R594" s="138"/>
      <c r="S594" s="138"/>
      <c r="T594" s="138"/>
      <c r="U594" s="138"/>
      <c r="V594" s="138"/>
      <c r="W594" s="138"/>
      <c r="X594" s="138"/>
      <c r="Y594" s="138"/>
      <c r="Z594" s="138"/>
    </row>
    <row r="595" ht="12.75" hidden="1" customHeight="1">
      <c r="A595" s="163">
        <v>59423.0</v>
      </c>
      <c r="B595" s="130"/>
      <c r="C595" s="130"/>
      <c r="D595" s="131"/>
      <c r="E595" s="132"/>
      <c r="F595" s="133"/>
      <c r="G595" s="132"/>
      <c r="H595" s="167"/>
      <c r="I595" s="131"/>
      <c r="J595" s="132"/>
      <c r="K595" s="133"/>
      <c r="L595" s="133"/>
      <c r="M595" s="168">
        <f t="shared" si="1"/>
        <v>0</v>
      </c>
      <c r="N595" s="138"/>
      <c r="O595" s="138"/>
      <c r="P595" s="138"/>
      <c r="Q595" s="138"/>
      <c r="R595" s="138"/>
      <c r="S595" s="138"/>
      <c r="T595" s="138"/>
      <c r="U595" s="138"/>
      <c r="V595" s="138"/>
      <c r="W595" s="138"/>
      <c r="X595" s="138"/>
      <c r="Y595" s="138"/>
      <c r="Z595" s="138"/>
    </row>
    <row r="596" ht="12.75" hidden="1" customHeight="1">
      <c r="A596" s="156">
        <v>59523.0</v>
      </c>
      <c r="B596" s="123"/>
      <c r="C596" s="123"/>
      <c r="D596" s="124"/>
      <c r="E596" s="126"/>
      <c r="F596" s="125"/>
      <c r="G596" s="126"/>
      <c r="H596" s="125"/>
      <c r="I596" s="124"/>
      <c r="J596" s="126"/>
      <c r="K596" s="125"/>
      <c r="L596" s="125"/>
      <c r="M596" s="161">
        <f t="shared" si="1"/>
        <v>0</v>
      </c>
      <c r="N596" s="138"/>
      <c r="O596" s="138"/>
      <c r="P596" s="138"/>
      <c r="Q596" s="138"/>
      <c r="R596" s="138"/>
      <c r="S596" s="138"/>
      <c r="T596" s="138"/>
      <c r="U596" s="138"/>
      <c r="V596" s="138"/>
      <c r="W596" s="138"/>
      <c r="X596" s="138"/>
      <c r="Y596" s="138"/>
      <c r="Z596" s="138"/>
    </row>
    <row r="597" ht="12.75" hidden="1" customHeight="1">
      <c r="A597" s="163">
        <v>59623.0</v>
      </c>
      <c r="B597" s="130"/>
      <c r="C597" s="130"/>
      <c r="D597" s="131"/>
      <c r="E597" s="132"/>
      <c r="F597" s="133"/>
      <c r="G597" s="132"/>
      <c r="H597" s="167"/>
      <c r="I597" s="131"/>
      <c r="J597" s="132"/>
      <c r="K597" s="133"/>
      <c r="L597" s="133"/>
      <c r="M597" s="168">
        <f t="shared" si="1"/>
        <v>0</v>
      </c>
      <c r="N597" s="138"/>
      <c r="O597" s="138"/>
      <c r="P597" s="138"/>
      <c r="Q597" s="138"/>
      <c r="R597" s="138"/>
      <c r="S597" s="138"/>
      <c r="T597" s="138"/>
      <c r="U597" s="138"/>
      <c r="V597" s="138"/>
      <c r="W597" s="138"/>
      <c r="X597" s="138"/>
      <c r="Y597" s="138"/>
      <c r="Z597" s="138"/>
    </row>
    <row r="598" ht="12.75" hidden="1" customHeight="1">
      <c r="A598" s="156">
        <v>59723.0</v>
      </c>
      <c r="B598" s="123"/>
      <c r="C598" s="123"/>
      <c r="D598" s="124"/>
      <c r="E598" s="126"/>
      <c r="F598" s="125"/>
      <c r="G598" s="126"/>
      <c r="H598" s="125"/>
      <c r="I598" s="124"/>
      <c r="J598" s="126"/>
      <c r="K598" s="125"/>
      <c r="L598" s="125"/>
      <c r="M598" s="161">
        <f t="shared" si="1"/>
        <v>0</v>
      </c>
      <c r="N598" s="138"/>
      <c r="O598" s="138"/>
      <c r="P598" s="138"/>
      <c r="Q598" s="138"/>
      <c r="R598" s="138"/>
      <c r="S598" s="138"/>
      <c r="T598" s="138"/>
      <c r="U598" s="138"/>
      <c r="V598" s="138"/>
      <c r="W598" s="138"/>
      <c r="X598" s="138"/>
      <c r="Y598" s="138"/>
      <c r="Z598" s="138"/>
    </row>
    <row r="599" ht="12.75" hidden="1" customHeight="1">
      <c r="A599" s="163">
        <v>59823.0</v>
      </c>
      <c r="B599" s="130"/>
      <c r="C599" s="130"/>
      <c r="D599" s="131"/>
      <c r="E599" s="132"/>
      <c r="F599" s="133"/>
      <c r="G599" s="132"/>
      <c r="H599" s="167"/>
      <c r="I599" s="131"/>
      <c r="J599" s="132"/>
      <c r="K599" s="133"/>
      <c r="L599" s="133"/>
      <c r="M599" s="168">
        <f t="shared" si="1"/>
        <v>0</v>
      </c>
      <c r="N599" s="138"/>
      <c r="O599" s="138"/>
      <c r="P599" s="138"/>
      <c r="Q599" s="138"/>
      <c r="R599" s="138"/>
      <c r="S599" s="138"/>
      <c r="T599" s="138"/>
      <c r="U599" s="138"/>
      <c r="V599" s="138"/>
      <c r="W599" s="138"/>
      <c r="X599" s="138"/>
      <c r="Y599" s="138"/>
      <c r="Z599" s="138"/>
    </row>
    <row r="600" ht="12.75" hidden="1" customHeight="1">
      <c r="A600" s="156">
        <v>59923.0</v>
      </c>
      <c r="B600" s="123"/>
      <c r="C600" s="123"/>
      <c r="D600" s="124"/>
      <c r="E600" s="126"/>
      <c r="F600" s="125"/>
      <c r="G600" s="126"/>
      <c r="H600" s="125"/>
      <c r="I600" s="124"/>
      <c r="J600" s="126"/>
      <c r="K600" s="125"/>
      <c r="L600" s="125"/>
      <c r="M600" s="161">
        <f t="shared" si="1"/>
        <v>0</v>
      </c>
      <c r="N600" s="138"/>
      <c r="O600" s="138"/>
      <c r="P600" s="138"/>
      <c r="Q600" s="138"/>
      <c r="R600" s="138"/>
      <c r="S600" s="138"/>
      <c r="T600" s="138"/>
      <c r="U600" s="138"/>
      <c r="V600" s="138"/>
      <c r="W600" s="138"/>
      <c r="X600" s="138"/>
      <c r="Y600" s="138"/>
      <c r="Z600" s="138"/>
    </row>
    <row r="601" ht="12.75" hidden="1" customHeight="1">
      <c r="A601" s="163">
        <v>60023.0</v>
      </c>
      <c r="B601" s="130"/>
      <c r="C601" s="130"/>
      <c r="D601" s="131"/>
      <c r="E601" s="132"/>
      <c r="F601" s="133"/>
      <c r="G601" s="132"/>
      <c r="H601" s="167"/>
      <c r="I601" s="131"/>
      <c r="J601" s="132"/>
      <c r="K601" s="133"/>
      <c r="L601" s="133"/>
      <c r="M601" s="168">
        <f t="shared" si="1"/>
        <v>0</v>
      </c>
      <c r="N601" s="138"/>
      <c r="O601" s="138"/>
      <c r="P601" s="138"/>
      <c r="Q601" s="138"/>
      <c r="R601" s="138"/>
      <c r="S601" s="138"/>
      <c r="T601" s="138"/>
      <c r="U601" s="138"/>
      <c r="V601" s="138"/>
      <c r="W601" s="138"/>
      <c r="X601" s="138"/>
      <c r="Y601" s="138"/>
      <c r="Z601" s="138"/>
    </row>
    <row r="602" ht="12.75" hidden="1" customHeight="1">
      <c r="A602" s="156">
        <v>60123.0</v>
      </c>
      <c r="B602" s="123"/>
      <c r="C602" s="123"/>
      <c r="D602" s="124"/>
      <c r="E602" s="126"/>
      <c r="F602" s="125"/>
      <c r="G602" s="126"/>
      <c r="H602" s="125"/>
      <c r="I602" s="124"/>
      <c r="J602" s="126"/>
      <c r="K602" s="125"/>
      <c r="L602" s="125"/>
      <c r="M602" s="161">
        <f t="shared" si="1"/>
        <v>0</v>
      </c>
      <c r="N602" s="138"/>
      <c r="O602" s="138"/>
      <c r="P602" s="138"/>
      <c r="Q602" s="138"/>
      <c r="R602" s="138"/>
      <c r="S602" s="138"/>
      <c r="T602" s="138"/>
      <c r="U602" s="138"/>
      <c r="V602" s="138"/>
      <c r="W602" s="138"/>
      <c r="X602" s="138"/>
      <c r="Y602" s="138"/>
      <c r="Z602" s="138"/>
    </row>
    <row r="603" ht="12.75" hidden="1" customHeight="1">
      <c r="A603" s="163">
        <v>60223.0</v>
      </c>
      <c r="B603" s="130"/>
      <c r="C603" s="130"/>
      <c r="D603" s="131"/>
      <c r="E603" s="132"/>
      <c r="F603" s="133"/>
      <c r="G603" s="132"/>
      <c r="H603" s="167"/>
      <c r="I603" s="131"/>
      <c r="J603" s="132"/>
      <c r="K603" s="133"/>
      <c r="L603" s="133"/>
      <c r="M603" s="168">
        <f t="shared" si="1"/>
        <v>0</v>
      </c>
      <c r="N603" s="138"/>
      <c r="O603" s="138"/>
      <c r="P603" s="138"/>
      <c r="Q603" s="138"/>
      <c r="R603" s="138"/>
      <c r="S603" s="138"/>
      <c r="T603" s="138"/>
      <c r="U603" s="138"/>
      <c r="V603" s="138"/>
      <c r="W603" s="138"/>
      <c r="X603" s="138"/>
      <c r="Y603" s="138"/>
      <c r="Z603" s="138"/>
    </row>
    <row r="604" ht="12.75" hidden="1" customHeight="1">
      <c r="A604" s="156">
        <v>60323.0</v>
      </c>
      <c r="B604" s="123"/>
      <c r="C604" s="123"/>
      <c r="D604" s="124"/>
      <c r="E604" s="126"/>
      <c r="F604" s="125"/>
      <c r="G604" s="126"/>
      <c r="H604" s="125"/>
      <c r="I604" s="124"/>
      <c r="J604" s="126"/>
      <c r="K604" s="125"/>
      <c r="L604" s="125"/>
      <c r="M604" s="161">
        <f t="shared" si="1"/>
        <v>0</v>
      </c>
      <c r="N604" s="138"/>
      <c r="O604" s="138"/>
      <c r="P604" s="138"/>
      <c r="Q604" s="138"/>
      <c r="R604" s="138"/>
      <c r="S604" s="138"/>
      <c r="T604" s="138"/>
      <c r="U604" s="138"/>
      <c r="V604" s="138"/>
      <c r="W604" s="138"/>
      <c r="X604" s="138"/>
      <c r="Y604" s="138"/>
      <c r="Z604" s="138"/>
    </row>
    <row r="605" ht="12.75" hidden="1" customHeight="1">
      <c r="A605" s="163">
        <v>60423.0</v>
      </c>
      <c r="B605" s="130"/>
      <c r="C605" s="130"/>
      <c r="D605" s="131"/>
      <c r="E605" s="132"/>
      <c r="F605" s="133"/>
      <c r="G605" s="132"/>
      <c r="H605" s="167"/>
      <c r="I605" s="131"/>
      <c r="J605" s="132"/>
      <c r="K605" s="133"/>
      <c r="L605" s="133"/>
      <c r="M605" s="168">
        <f t="shared" si="1"/>
        <v>0</v>
      </c>
      <c r="N605" s="138"/>
      <c r="O605" s="138"/>
      <c r="P605" s="138"/>
      <c r="Q605" s="138"/>
      <c r="R605" s="138"/>
      <c r="S605" s="138"/>
      <c r="T605" s="138"/>
      <c r="U605" s="138"/>
      <c r="V605" s="138"/>
      <c r="W605" s="138"/>
      <c r="X605" s="138"/>
      <c r="Y605" s="138"/>
      <c r="Z605" s="138"/>
    </row>
    <row r="606" ht="12.75" hidden="1" customHeight="1">
      <c r="A606" s="156">
        <v>60523.0</v>
      </c>
      <c r="B606" s="123"/>
      <c r="C606" s="123"/>
      <c r="D606" s="124"/>
      <c r="E606" s="126"/>
      <c r="F606" s="125"/>
      <c r="G606" s="126"/>
      <c r="H606" s="125"/>
      <c r="I606" s="124"/>
      <c r="J606" s="126"/>
      <c r="K606" s="125"/>
      <c r="L606" s="125"/>
      <c r="M606" s="161">
        <f t="shared" si="1"/>
        <v>0</v>
      </c>
      <c r="N606" s="138"/>
      <c r="O606" s="138"/>
      <c r="P606" s="138"/>
      <c r="Q606" s="138"/>
      <c r="R606" s="138"/>
      <c r="S606" s="138"/>
      <c r="T606" s="138"/>
      <c r="U606" s="138"/>
      <c r="V606" s="138"/>
      <c r="W606" s="138"/>
      <c r="X606" s="138"/>
      <c r="Y606" s="138"/>
      <c r="Z606" s="138"/>
    </row>
    <row r="607" ht="12.75" hidden="1" customHeight="1">
      <c r="A607" s="163">
        <v>60623.0</v>
      </c>
      <c r="B607" s="130"/>
      <c r="C607" s="130"/>
      <c r="D607" s="131"/>
      <c r="E607" s="132"/>
      <c r="F607" s="133"/>
      <c r="G607" s="132"/>
      <c r="H607" s="167"/>
      <c r="I607" s="131"/>
      <c r="J607" s="132"/>
      <c r="K607" s="133"/>
      <c r="L607" s="133"/>
      <c r="M607" s="168">
        <f t="shared" si="1"/>
        <v>0</v>
      </c>
      <c r="N607" s="138"/>
      <c r="O607" s="138"/>
      <c r="P607" s="138"/>
      <c r="Q607" s="138"/>
      <c r="R607" s="138"/>
      <c r="S607" s="138"/>
      <c r="T607" s="138"/>
      <c r="U607" s="138"/>
      <c r="V607" s="138"/>
      <c r="W607" s="138"/>
      <c r="X607" s="138"/>
      <c r="Y607" s="138"/>
      <c r="Z607" s="138"/>
    </row>
    <row r="608" ht="12.75" hidden="1" customHeight="1">
      <c r="A608" s="156">
        <v>60723.0</v>
      </c>
      <c r="B608" s="123"/>
      <c r="C608" s="123"/>
      <c r="D608" s="124"/>
      <c r="E608" s="126"/>
      <c r="F608" s="125"/>
      <c r="G608" s="126"/>
      <c r="H608" s="125"/>
      <c r="I608" s="124"/>
      <c r="J608" s="126"/>
      <c r="K608" s="125"/>
      <c r="L608" s="125"/>
      <c r="M608" s="161">
        <f t="shared" si="1"/>
        <v>0</v>
      </c>
      <c r="N608" s="138"/>
      <c r="O608" s="138"/>
      <c r="P608" s="138"/>
      <c r="Q608" s="138"/>
      <c r="R608" s="138"/>
      <c r="S608" s="138"/>
      <c r="T608" s="138"/>
      <c r="U608" s="138"/>
      <c r="V608" s="138"/>
      <c r="W608" s="138"/>
      <c r="X608" s="138"/>
      <c r="Y608" s="138"/>
      <c r="Z608" s="138"/>
    </row>
    <row r="609" ht="12.75" hidden="1" customHeight="1">
      <c r="A609" s="163">
        <v>60823.0</v>
      </c>
      <c r="B609" s="130"/>
      <c r="C609" s="130"/>
      <c r="D609" s="131"/>
      <c r="E609" s="132"/>
      <c r="F609" s="133"/>
      <c r="G609" s="132"/>
      <c r="H609" s="167"/>
      <c r="I609" s="131"/>
      <c r="J609" s="132"/>
      <c r="K609" s="133"/>
      <c r="L609" s="133"/>
      <c r="M609" s="168">
        <f t="shared" si="1"/>
        <v>0</v>
      </c>
      <c r="N609" s="138"/>
      <c r="O609" s="138"/>
      <c r="P609" s="138"/>
      <c r="Q609" s="138"/>
      <c r="R609" s="138"/>
      <c r="S609" s="138"/>
      <c r="T609" s="138"/>
      <c r="U609" s="138"/>
      <c r="V609" s="138"/>
      <c r="W609" s="138"/>
      <c r="X609" s="138"/>
      <c r="Y609" s="138"/>
      <c r="Z609" s="138"/>
    </row>
    <row r="610" ht="12.75" hidden="1" customHeight="1">
      <c r="A610" s="156">
        <v>60923.0</v>
      </c>
      <c r="B610" s="123"/>
      <c r="C610" s="123"/>
      <c r="D610" s="124"/>
      <c r="E610" s="126"/>
      <c r="F610" s="125"/>
      <c r="G610" s="126"/>
      <c r="H610" s="125"/>
      <c r="I610" s="124"/>
      <c r="J610" s="126"/>
      <c r="K610" s="125"/>
      <c r="L610" s="125"/>
      <c r="M610" s="161">
        <f t="shared" si="1"/>
        <v>0</v>
      </c>
      <c r="N610" s="138"/>
      <c r="O610" s="138"/>
      <c r="P610" s="138"/>
      <c r="Q610" s="138"/>
      <c r="R610" s="138"/>
      <c r="S610" s="138"/>
      <c r="T610" s="138"/>
      <c r="U610" s="138"/>
      <c r="V610" s="138"/>
      <c r="W610" s="138"/>
      <c r="X610" s="138"/>
      <c r="Y610" s="138"/>
      <c r="Z610" s="138"/>
    </row>
    <row r="611" ht="12.75" hidden="1" customHeight="1">
      <c r="A611" s="163">
        <v>61023.0</v>
      </c>
      <c r="B611" s="130"/>
      <c r="C611" s="130"/>
      <c r="D611" s="131"/>
      <c r="E611" s="132"/>
      <c r="F611" s="133"/>
      <c r="G611" s="132"/>
      <c r="H611" s="167"/>
      <c r="I611" s="131"/>
      <c r="J611" s="132"/>
      <c r="K611" s="133"/>
      <c r="L611" s="133"/>
      <c r="M611" s="168">
        <f t="shared" si="1"/>
        <v>0</v>
      </c>
      <c r="N611" s="138"/>
      <c r="O611" s="138"/>
      <c r="P611" s="138"/>
      <c r="Q611" s="138"/>
      <c r="R611" s="138"/>
      <c r="S611" s="138"/>
      <c r="T611" s="138"/>
      <c r="U611" s="138"/>
      <c r="V611" s="138"/>
      <c r="W611" s="138"/>
      <c r="X611" s="138"/>
      <c r="Y611" s="138"/>
      <c r="Z611" s="138"/>
    </row>
    <row r="612" ht="12.75" hidden="1" customHeight="1">
      <c r="A612" s="156">
        <v>61123.0</v>
      </c>
      <c r="B612" s="123"/>
      <c r="C612" s="123"/>
      <c r="D612" s="124"/>
      <c r="E612" s="126"/>
      <c r="F612" s="125"/>
      <c r="G612" s="126"/>
      <c r="H612" s="125"/>
      <c r="I612" s="124"/>
      <c r="J612" s="126"/>
      <c r="K612" s="125"/>
      <c r="L612" s="125"/>
      <c r="M612" s="161">
        <f t="shared" si="1"/>
        <v>0</v>
      </c>
      <c r="N612" s="138"/>
      <c r="O612" s="138"/>
      <c r="P612" s="138"/>
      <c r="Q612" s="138"/>
      <c r="R612" s="138"/>
      <c r="S612" s="138"/>
      <c r="T612" s="138"/>
      <c r="U612" s="138"/>
      <c r="V612" s="138"/>
      <c r="W612" s="138"/>
      <c r="X612" s="138"/>
      <c r="Y612" s="138"/>
      <c r="Z612" s="138"/>
    </row>
    <row r="613" ht="12.75" hidden="1" customHeight="1">
      <c r="A613" s="163">
        <v>61223.0</v>
      </c>
      <c r="B613" s="130"/>
      <c r="C613" s="130"/>
      <c r="D613" s="131"/>
      <c r="E613" s="132"/>
      <c r="F613" s="133"/>
      <c r="G613" s="132"/>
      <c r="H613" s="167"/>
      <c r="I613" s="131"/>
      <c r="J613" s="132"/>
      <c r="K613" s="133"/>
      <c r="L613" s="133"/>
      <c r="M613" s="168">
        <f t="shared" si="1"/>
        <v>0</v>
      </c>
      <c r="N613" s="138"/>
      <c r="O613" s="138"/>
      <c r="P613" s="138"/>
      <c r="Q613" s="138"/>
      <c r="R613" s="138"/>
      <c r="S613" s="138"/>
      <c r="T613" s="138"/>
      <c r="U613" s="138"/>
      <c r="V613" s="138"/>
      <c r="W613" s="138"/>
      <c r="X613" s="138"/>
      <c r="Y613" s="138"/>
      <c r="Z613" s="138"/>
    </row>
    <row r="614" ht="12.75" hidden="1" customHeight="1">
      <c r="A614" s="156">
        <v>61323.0</v>
      </c>
      <c r="B614" s="123"/>
      <c r="C614" s="123"/>
      <c r="D614" s="124"/>
      <c r="E614" s="126"/>
      <c r="F614" s="125"/>
      <c r="G614" s="126"/>
      <c r="H614" s="125"/>
      <c r="I614" s="124"/>
      <c r="J614" s="126"/>
      <c r="K614" s="125"/>
      <c r="L614" s="125"/>
      <c r="M614" s="161">
        <f t="shared" si="1"/>
        <v>0</v>
      </c>
      <c r="N614" s="138"/>
      <c r="O614" s="138"/>
      <c r="P614" s="138"/>
      <c r="Q614" s="138"/>
      <c r="R614" s="138"/>
      <c r="S614" s="138"/>
      <c r="T614" s="138"/>
      <c r="U614" s="138"/>
      <c r="V614" s="138"/>
      <c r="W614" s="138"/>
      <c r="X614" s="138"/>
      <c r="Y614" s="138"/>
      <c r="Z614" s="138"/>
    </row>
    <row r="615" ht="12.75" hidden="1" customHeight="1">
      <c r="A615" s="163">
        <v>61423.0</v>
      </c>
      <c r="B615" s="130"/>
      <c r="C615" s="130"/>
      <c r="D615" s="131"/>
      <c r="E615" s="132"/>
      <c r="F615" s="133"/>
      <c r="G615" s="132"/>
      <c r="H615" s="167"/>
      <c r="I615" s="131"/>
      <c r="J615" s="132"/>
      <c r="K615" s="133"/>
      <c r="L615" s="133"/>
      <c r="M615" s="168">
        <f t="shared" si="1"/>
        <v>0</v>
      </c>
      <c r="N615" s="138"/>
      <c r="O615" s="138"/>
      <c r="P615" s="138"/>
      <c r="Q615" s="138"/>
      <c r="R615" s="138"/>
      <c r="S615" s="138"/>
      <c r="T615" s="138"/>
      <c r="U615" s="138"/>
      <c r="V615" s="138"/>
      <c r="W615" s="138"/>
      <c r="X615" s="138"/>
      <c r="Y615" s="138"/>
      <c r="Z615" s="138"/>
    </row>
    <row r="616" ht="12.75" hidden="1" customHeight="1">
      <c r="A616" s="156">
        <v>61523.0</v>
      </c>
      <c r="B616" s="123"/>
      <c r="C616" s="123"/>
      <c r="D616" s="124"/>
      <c r="E616" s="126"/>
      <c r="F616" s="125"/>
      <c r="G616" s="126"/>
      <c r="H616" s="125"/>
      <c r="I616" s="124"/>
      <c r="J616" s="126"/>
      <c r="K616" s="125"/>
      <c r="L616" s="125"/>
      <c r="M616" s="161">
        <f t="shared" si="1"/>
        <v>0</v>
      </c>
      <c r="N616" s="138"/>
      <c r="O616" s="138"/>
      <c r="P616" s="138"/>
      <c r="Q616" s="138"/>
      <c r="R616" s="138"/>
      <c r="S616" s="138"/>
      <c r="T616" s="138"/>
      <c r="U616" s="138"/>
      <c r="V616" s="138"/>
      <c r="W616" s="138"/>
      <c r="X616" s="138"/>
      <c r="Y616" s="138"/>
      <c r="Z616" s="138"/>
    </row>
    <row r="617" ht="12.75" hidden="1" customHeight="1">
      <c r="A617" s="163">
        <v>61623.0</v>
      </c>
      <c r="B617" s="130"/>
      <c r="C617" s="130"/>
      <c r="D617" s="131"/>
      <c r="E617" s="132"/>
      <c r="F617" s="133"/>
      <c r="G617" s="132"/>
      <c r="H617" s="167"/>
      <c r="I617" s="131"/>
      <c r="J617" s="132"/>
      <c r="K617" s="133"/>
      <c r="L617" s="133"/>
      <c r="M617" s="168">
        <f t="shared" si="1"/>
        <v>0</v>
      </c>
      <c r="N617" s="138"/>
      <c r="O617" s="138"/>
      <c r="P617" s="138"/>
      <c r="Q617" s="138"/>
      <c r="R617" s="138"/>
      <c r="S617" s="138"/>
      <c r="T617" s="138"/>
      <c r="U617" s="138"/>
      <c r="V617" s="138"/>
      <c r="W617" s="138"/>
      <c r="X617" s="138"/>
      <c r="Y617" s="138"/>
      <c r="Z617" s="138"/>
    </row>
    <row r="618" ht="12.75" hidden="1" customHeight="1">
      <c r="A618" s="156">
        <v>61723.0</v>
      </c>
      <c r="B618" s="123"/>
      <c r="C618" s="123"/>
      <c r="D618" s="124"/>
      <c r="E618" s="126"/>
      <c r="F618" s="125"/>
      <c r="G618" s="126"/>
      <c r="H618" s="125"/>
      <c r="I618" s="124"/>
      <c r="J618" s="126"/>
      <c r="K618" s="125"/>
      <c r="L618" s="125"/>
      <c r="M618" s="161">
        <f t="shared" si="1"/>
        <v>0</v>
      </c>
      <c r="N618" s="138"/>
      <c r="O618" s="138"/>
      <c r="P618" s="138"/>
      <c r="Q618" s="138"/>
      <c r="R618" s="138"/>
      <c r="S618" s="138"/>
      <c r="T618" s="138"/>
      <c r="U618" s="138"/>
      <c r="V618" s="138"/>
      <c r="W618" s="138"/>
      <c r="X618" s="138"/>
      <c r="Y618" s="138"/>
      <c r="Z618" s="138"/>
    </row>
    <row r="619" ht="12.75" hidden="1" customHeight="1">
      <c r="A619" s="163">
        <v>61823.0</v>
      </c>
      <c r="B619" s="130"/>
      <c r="C619" s="130"/>
      <c r="D619" s="131"/>
      <c r="E619" s="132"/>
      <c r="F619" s="133"/>
      <c r="G619" s="132"/>
      <c r="H619" s="167"/>
      <c r="I619" s="131"/>
      <c r="J619" s="132"/>
      <c r="K619" s="133"/>
      <c r="L619" s="133"/>
      <c r="M619" s="168">
        <f t="shared" si="1"/>
        <v>0</v>
      </c>
      <c r="N619" s="138"/>
      <c r="O619" s="138"/>
      <c r="P619" s="138"/>
      <c r="Q619" s="138"/>
      <c r="R619" s="138"/>
      <c r="S619" s="138"/>
      <c r="T619" s="138"/>
      <c r="U619" s="138"/>
      <c r="V619" s="138"/>
      <c r="W619" s="138"/>
      <c r="X619" s="138"/>
      <c r="Y619" s="138"/>
      <c r="Z619" s="138"/>
    </row>
    <row r="620" ht="12.75" hidden="1" customHeight="1">
      <c r="A620" s="156">
        <v>61923.0</v>
      </c>
      <c r="B620" s="123"/>
      <c r="C620" s="123"/>
      <c r="D620" s="124"/>
      <c r="E620" s="126"/>
      <c r="F620" s="125"/>
      <c r="G620" s="126"/>
      <c r="H620" s="125"/>
      <c r="I620" s="124"/>
      <c r="J620" s="126"/>
      <c r="K620" s="125"/>
      <c r="L620" s="125"/>
      <c r="M620" s="161">
        <f t="shared" si="1"/>
        <v>0</v>
      </c>
      <c r="N620" s="138"/>
      <c r="O620" s="138"/>
      <c r="P620" s="138"/>
      <c r="Q620" s="138"/>
      <c r="R620" s="138"/>
      <c r="S620" s="138"/>
      <c r="T620" s="138"/>
      <c r="U620" s="138"/>
      <c r="V620" s="138"/>
      <c r="W620" s="138"/>
      <c r="X620" s="138"/>
      <c r="Y620" s="138"/>
      <c r="Z620" s="138"/>
    </row>
    <row r="621" ht="12.75" hidden="1" customHeight="1">
      <c r="A621" s="163">
        <v>62023.0</v>
      </c>
      <c r="B621" s="130"/>
      <c r="C621" s="130"/>
      <c r="D621" s="131"/>
      <c r="E621" s="132"/>
      <c r="F621" s="133"/>
      <c r="G621" s="132"/>
      <c r="H621" s="167"/>
      <c r="I621" s="131"/>
      <c r="J621" s="132"/>
      <c r="K621" s="133"/>
      <c r="L621" s="133"/>
      <c r="M621" s="168">
        <f t="shared" si="1"/>
        <v>0</v>
      </c>
      <c r="N621" s="138"/>
      <c r="O621" s="138"/>
      <c r="P621" s="138"/>
      <c r="Q621" s="138"/>
      <c r="R621" s="138"/>
      <c r="S621" s="138"/>
      <c r="T621" s="138"/>
      <c r="U621" s="138"/>
      <c r="V621" s="138"/>
      <c r="W621" s="138"/>
      <c r="X621" s="138"/>
      <c r="Y621" s="138"/>
      <c r="Z621" s="138"/>
    </row>
    <row r="622" ht="12.75" hidden="1" customHeight="1">
      <c r="A622" s="156">
        <v>62123.0</v>
      </c>
      <c r="B622" s="123"/>
      <c r="C622" s="123"/>
      <c r="D622" s="124"/>
      <c r="E622" s="126"/>
      <c r="F622" s="125"/>
      <c r="G622" s="126"/>
      <c r="H622" s="125"/>
      <c r="I622" s="124"/>
      <c r="J622" s="126"/>
      <c r="K622" s="125"/>
      <c r="L622" s="125"/>
      <c r="M622" s="161">
        <f t="shared" si="1"/>
        <v>0</v>
      </c>
      <c r="N622" s="138"/>
      <c r="O622" s="138"/>
      <c r="P622" s="138"/>
      <c r="Q622" s="138"/>
      <c r="R622" s="138"/>
      <c r="S622" s="138"/>
      <c r="T622" s="138"/>
      <c r="U622" s="138"/>
      <c r="V622" s="138"/>
      <c r="W622" s="138"/>
      <c r="X622" s="138"/>
      <c r="Y622" s="138"/>
      <c r="Z622" s="138"/>
    </row>
    <row r="623" ht="12.75" hidden="1" customHeight="1">
      <c r="A623" s="163">
        <v>62223.0</v>
      </c>
      <c r="B623" s="130"/>
      <c r="C623" s="130"/>
      <c r="D623" s="131"/>
      <c r="E623" s="132"/>
      <c r="F623" s="133"/>
      <c r="G623" s="132"/>
      <c r="H623" s="167"/>
      <c r="I623" s="131"/>
      <c r="J623" s="132"/>
      <c r="K623" s="133"/>
      <c r="L623" s="133"/>
      <c r="M623" s="168">
        <f t="shared" si="1"/>
        <v>0</v>
      </c>
      <c r="N623" s="138"/>
      <c r="O623" s="138"/>
      <c r="P623" s="138"/>
      <c r="Q623" s="138"/>
      <c r="R623" s="138"/>
      <c r="S623" s="138"/>
      <c r="T623" s="138"/>
      <c r="U623" s="138"/>
      <c r="V623" s="138"/>
      <c r="W623" s="138"/>
      <c r="X623" s="138"/>
      <c r="Y623" s="138"/>
      <c r="Z623" s="138"/>
    </row>
    <row r="624" ht="12.75" hidden="1" customHeight="1">
      <c r="A624" s="156">
        <v>62323.0</v>
      </c>
      <c r="B624" s="123"/>
      <c r="C624" s="123"/>
      <c r="D624" s="124"/>
      <c r="E624" s="126"/>
      <c r="F624" s="125"/>
      <c r="G624" s="126"/>
      <c r="H624" s="125"/>
      <c r="I624" s="124"/>
      <c r="J624" s="126"/>
      <c r="K624" s="125"/>
      <c r="L624" s="125"/>
      <c r="M624" s="161">
        <f t="shared" si="1"/>
        <v>0</v>
      </c>
      <c r="N624" s="138"/>
      <c r="O624" s="138"/>
      <c r="P624" s="138"/>
      <c r="Q624" s="138"/>
      <c r="R624" s="138"/>
      <c r="S624" s="138"/>
      <c r="T624" s="138"/>
      <c r="U624" s="138"/>
      <c r="V624" s="138"/>
      <c r="W624" s="138"/>
      <c r="X624" s="138"/>
      <c r="Y624" s="138"/>
      <c r="Z624" s="138"/>
    </row>
    <row r="625" ht="12.75" hidden="1" customHeight="1">
      <c r="A625" s="163">
        <v>62423.0</v>
      </c>
      <c r="B625" s="130"/>
      <c r="C625" s="130"/>
      <c r="D625" s="131"/>
      <c r="E625" s="132"/>
      <c r="F625" s="133"/>
      <c r="G625" s="132"/>
      <c r="H625" s="167"/>
      <c r="I625" s="131"/>
      <c r="J625" s="132"/>
      <c r="K625" s="133"/>
      <c r="L625" s="133"/>
      <c r="M625" s="168">
        <f t="shared" si="1"/>
        <v>0</v>
      </c>
      <c r="N625" s="138"/>
      <c r="O625" s="138"/>
      <c r="P625" s="138"/>
      <c r="Q625" s="138"/>
      <c r="R625" s="138"/>
      <c r="S625" s="138"/>
      <c r="T625" s="138"/>
      <c r="U625" s="138"/>
      <c r="V625" s="138"/>
      <c r="W625" s="138"/>
      <c r="X625" s="138"/>
      <c r="Y625" s="138"/>
      <c r="Z625" s="138"/>
    </row>
    <row r="626" ht="12.75" hidden="1" customHeight="1">
      <c r="A626" s="156">
        <v>62523.0</v>
      </c>
      <c r="B626" s="123"/>
      <c r="C626" s="123"/>
      <c r="D626" s="124"/>
      <c r="E626" s="126"/>
      <c r="F626" s="125"/>
      <c r="G626" s="126"/>
      <c r="H626" s="125"/>
      <c r="I626" s="124"/>
      <c r="J626" s="126"/>
      <c r="K626" s="125"/>
      <c r="L626" s="125"/>
      <c r="M626" s="161">
        <f t="shared" si="1"/>
        <v>0</v>
      </c>
      <c r="N626" s="138"/>
      <c r="O626" s="138"/>
      <c r="P626" s="138"/>
      <c r="Q626" s="138"/>
      <c r="R626" s="138"/>
      <c r="S626" s="138"/>
      <c r="T626" s="138"/>
      <c r="U626" s="138"/>
      <c r="V626" s="138"/>
      <c r="W626" s="138"/>
      <c r="X626" s="138"/>
      <c r="Y626" s="138"/>
      <c r="Z626" s="138"/>
    </row>
    <row r="627" ht="12.75" hidden="1" customHeight="1">
      <c r="A627" s="163">
        <v>62623.0</v>
      </c>
      <c r="B627" s="130"/>
      <c r="C627" s="130"/>
      <c r="D627" s="131"/>
      <c r="E627" s="132"/>
      <c r="F627" s="133"/>
      <c r="G627" s="132"/>
      <c r="H627" s="167"/>
      <c r="I627" s="131"/>
      <c r="J627" s="132"/>
      <c r="K627" s="133"/>
      <c r="L627" s="133"/>
      <c r="M627" s="168">
        <f t="shared" si="1"/>
        <v>0</v>
      </c>
      <c r="N627" s="138"/>
      <c r="O627" s="138"/>
      <c r="P627" s="138"/>
      <c r="Q627" s="138"/>
      <c r="R627" s="138"/>
      <c r="S627" s="138"/>
      <c r="T627" s="138"/>
      <c r="U627" s="138"/>
      <c r="V627" s="138"/>
      <c r="W627" s="138"/>
      <c r="X627" s="138"/>
      <c r="Y627" s="138"/>
      <c r="Z627" s="138"/>
    </row>
    <row r="628" ht="12.75" hidden="1" customHeight="1">
      <c r="A628" s="156">
        <v>62723.0</v>
      </c>
      <c r="B628" s="123"/>
      <c r="C628" s="123"/>
      <c r="D628" s="124"/>
      <c r="E628" s="126"/>
      <c r="F628" s="125"/>
      <c r="G628" s="126"/>
      <c r="H628" s="125"/>
      <c r="I628" s="124"/>
      <c r="J628" s="126"/>
      <c r="K628" s="125"/>
      <c r="L628" s="125"/>
      <c r="M628" s="161">
        <f t="shared" si="1"/>
        <v>0</v>
      </c>
      <c r="N628" s="138"/>
      <c r="O628" s="138"/>
      <c r="P628" s="138"/>
      <c r="Q628" s="138"/>
      <c r="R628" s="138"/>
      <c r="S628" s="138"/>
      <c r="T628" s="138"/>
      <c r="U628" s="138"/>
      <c r="V628" s="138"/>
      <c r="W628" s="138"/>
      <c r="X628" s="138"/>
      <c r="Y628" s="138"/>
      <c r="Z628" s="138"/>
    </row>
    <row r="629" ht="12.75" hidden="1" customHeight="1">
      <c r="A629" s="163">
        <v>62823.0</v>
      </c>
      <c r="B629" s="130"/>
      <c r="C629" s="130"/>
      <c r="D629" s="131"/>
      <c r="E629" s="132"/>
      <c r="F629" s="133"/>
      <c r="G629" s="132"/>
      <c r="H629" s="167"/>
      <c r="I629" s="131"/>
      <c r="J629" s="132"/>
      <c r="K629" s="133"/>
      <c r="L629" s="133"/>
      <c r="M629" s="168">
        <f t="shared" si="1"/>
        <v>0</v>
      </c>
      <c r="N629" s="138"/>
      <c r="O629" s="138"/>
      <c r="P629" s="138"/>
      <c r="Q629" s="138"/>
      <c r="R629" s="138"/>
      <c r="S629" s="138"/>
      <c r="T629" s="138"/>
      <c r="U629" s="138"/>
      <c r="V629" s="138"/>
      <c r="W629" s="138"/>
      <c r="X629" s="138"/>
      <c r="Y629" s="138"/>
      <c r="Z629" s="138"/>
    </row>
    <row r="630" ht="12.75" hidden="1" customHeight="1">
      <c r="A630" s="156">
        <v>62923.0</v>
      </c>
      <c r="B630" s="123"/>
      <c r="C630" s="123"/>
      <c r="D630" s="124"/>
      <c r="E630" s="126"/>
      <c r="F630" s="125"/>
      <c r="G630" s="126"/>
      <c r="H630" s="125"/>
      <c r="I630" s="124"/>
      <c r="J630" s="126"/>
      <c r="K630" s="125"/>
      <c r="L630" s="125"/>
      <c r="M630" s="161">
        <f t="shared" si="1"/>
        <v>0</v>
      </c>
      <c r="N630" s="138"/>
      <c r="O630" s="138"/>
      <c r="P630" s="138"/>
      <c r="Q630" s="138"/>
      <c r="R630" s="138"/>
      <c r="S630" s="138"/>
      <c r="T630" s="138"/>
      <c r="U630" s="138"/>
      <c r="V630" s="138"/>
      <c r="W630" s="138"/>
      <c r="X630" s="138"/>
      <c r="Y630" s="138"/>
      <c r="Z630" s="138"/>
    </row>
    <row r="631" ht="12.75" hidden="1" customHeight="1">
      <c r="A631" s="163">
        <v>63023.0</v>
      </c>
      <c r="B631" s="130"/>
      <c r="C631" s="130"/>
      <c r="D631" s="131"/>
      <c r="E631" s="132"/>
      <c r="F631" s="133"/>
      <c r="G631" s="132"/>
      <c r="H631" s="167"/>
      <c r="I631" s="131"/>
      <c r="J631" s="132"/>
      <c r="K631" s="133"/>
      <c r="L631" s="133"/>
      <c r="M631" s="168">
        <f t="shared" si="1"/>
        <v>0</v>
      </c>
      <c r="N631" s="138"/>
      <c r="O631" s="138"/>
      <c r="P631" s="138"/>
      <c r="Q631" s="138"/>
      <c r="R631" s="138"/>
      <c r="S631" s="138"/>
      <c r="T631" s="138"/>
      <c r="U631" s="138"/>
      <c r="V631" s="138"/>
      <c r="W631" s="138"/>
      <c r="X631" s="138"/>
      <c r="Y631" s="138"/>
      <c r="Z631" s="138"/>
    </row>
    <row r="632" ht="12.75" hidden="1" customHeight="1">
      <c r="A632" s="156">
        <v>63123.0</v>
      </c>
      <c r="B632" s="123"/>
      <c r="C632" s="123"/>
      <c r="D632" s="124"/>
      <c r="E632" s="126"/>
      <c r="F632" s="125"/>
      <c r="G632" s="126"/>
      <c r="H632" s="125"/>
      <c r="I632" s="124"/>
      <c r="J632" s="126"/>
      <c r="K632" s="125"/>
      <c r="L632" s="125"/>
      <c r="M632" s="161">
        <f t="shared" si="1"/>
        <v>0</v>
      </c>
      <c r="N632" s="138"/>
      <c r="O632" s="138"/>
      <c r="P632" s="138"/>
      <c r="Q632" s="138"/>
      <c r="R632" s="138"/>
      <c r="S632" s="138"/>
      <c r="T632" s="138"/>
      <c r="U632" s="138"/>
      <c r="V632" s="138"/>
      <c r="W632" s="138"/>
      <c r="X632" s="138"/>
      <c r="Y632" s="138"/>
      <c r="Z632" s="138"/>
    </row>
    <row r="633" ht="12.75" hidden="1" customHeight="1">
      <c r="A633" s="163">
        <v>63223.0</v>
      </c>
      <c r="B633" s="130"/>
      <c r="C633" s="130"/>
      <c r="D633" s="131"/>
      <c r="E633" s="132"/>
      <c r="F633" s="133"/>
      <c r="G633" s="132"/>
      <c r="H633" s="167"/>
      <c r="I633" s="131"/>
      <c r="J633" s="132"/>
      <c r="K633" s="133"/>
      <c r="L633" s="133"/>
      <c r="M633" s="168">
        <f t="shared" si="1"/>
        <v>0</v>
      </c>
      <c r="N633" s="138"/>
      <c r="O633" s="138"/>
      <c r="P633" s="138"/>
      <c r="Q633" s="138"/>
      <c r="R633" s="138"/>
      <c r="S633" s="138"/>
      <c r="T633" s="138"/>
      <c r="U633" s="138"/>
      <c r="V633" s="138"/>
      <c r="W633" s="138"/>
      <c r="X633" s="138"/>
      <c r="Y633" s="138"/>
      <c r="Z633" s="138"/>
    </row>
    <row r="634" ht="12.75" hidden="1" customHeight="1">
      <c r="A634" s="156">
        <v>63323.0</v>
      </c>
      <c r="B634" s="123"/>
      <c r="C634" s="123"/>
      <c r="D634" s="124"/>
      <c r="E634" s="126"/>
      <c r="F634" s="125"/>
      <c r="G634" s="126"/>
      <c r="H634" s="125"/>
      <c r="I634" s="124"/>
      <c r="J634" s="126"/>
      <c r="K634" s="125"/>
      <c r="L634" s="125"/>
      <c r="M634" s="161">
        <f t="shared" si="1"/>
        <v>0</v>
      </c>
      <c r="N634" s="138"/>
      <c r="O634" s="138"/>
      <c r="P634" s="138"/>
      <c r="Q634" s="138"/>
      <c r="R634" s="138"/>
      <c r="S634" s="138"/>
      <c r="T634" s="138"/>
      <c r="U634" s="138"/>
      <c r="V634" s="138"/>
      <c r="W634" s="138"/>
      <c r="X634" s="138"/>
      <c r="Y634" s="138"/>
      <c r="Z634" s="138"/>
    </row>
    <row r="635" ht="12.75" hidden="1" customHeight="1">
      <c r="A635" s="163">
        <v>63423.0</v>
      </c>
      <c r="B635" s="130"/>
      <c r="C635" s="130"/>
      <c r="D635" s="131"/>
      <c r="E635" s="132"/>
      <c r="F635" s="133"/>
      <c r="G635" s="132"/>
      <c r="H635" s="167"/>
      <c r="I635" s="131"/>
      <c r="J635" s="132"/>
      <c r="K635" s="133"/>
      <c r="L635" s="133"/>
      <c r="M635" s="168">
        <f t="shared" si="1"/>
        <v>0</v>
      </c>
      <c r="N635" s="138"/>
      <c r="O635" s="138"/>
      <c r="P635" s="138"/>
      <c r="Q635" s="138"/>
      <c r="R635" s="138"/>
      <c r="S635" s="138"/>
      <c r="T635" s="138"/>
      <c r="U635" s="138"/>
      <c r="V635" s="138"/>
      <c r="W635" s="138"/>
      <c r="X635" s="138"/>
      <c r="Y635" s="138"/>
      <c r="Z635" s="138"/>
    </row>
    <row r="636" ht="12.75" hidden="1" customHeight="1">
      <c r="A636" s="156">
        <v>63523.0</v>
      </c>
      <c r="B636" s="123"/>
      <c r="C636" s="123"/>
      <c r="D636" s="124"/>
      <c r="E636" s="126"/>
      <c r="F636" s="125"/>
      <c r="G636" s="126"/>
      <c r="H636" s="125"/>
      <c r="I636" s="124"/>
      <c r="J636" s="126"/>
      <c r="K636" s="125"/>
      <c r="L636" s="125"/>
      <c r="M636" s="161">
        <f t="shared" si="1"/>
        <v>0</v>
      </c>
      <c r="N636" s="138"/>
      <c r="O636" s="138"/>
      <c r="P636" s="138"/>
      <c r="Q636" s="138"/>
      <c r="R636" s="138"/>
      <c r="S636" s="138"/>
      <c r="T636" s="138"/>
      <c r="U636" s="138"/>
      <c r="V636" s="138"/>
      <c r="W636" s="138"/>
      <c r="X636" s="138"/>
      <c r="Y636" s="138"/>
      <c r="Z636" s="138"/>
    </row>
    <row r="637" ht="12.75" hidden="1" customHeight="1">
      <c r="A637" s="163">
        <v>63623.0</v>
      </c>
      <c r="B637" s="130"/>
      <c r="C637" s="130"/>
      <c r="D637" s="131"/>
      <c r="E637" s="132"/>
      <c r="F637" s="133"/>
      <c r="G637" s="132"/>
      <c r="H637" s="167"/>
      <c r="I637" s="131"/>
      <c r="J637" s="132"/>
      <c r="K637" s="133"/>
      <c r="L637" s="133"/>
      <c r="M637" s="168">
        <f t="shared" si="1"/>
        <v>0</v>
      </c>
      <c r="N637" s="138"/>
      <c r="O637" s="138"/>
      <c r="P637" s="138"/>
      <c r="Q637" s="138"/>
      <c r="R637" s="138"/>
      <c r="S637" s="138"/>
      <c r="T637" s="138"/>
      <c r="U637" s="138"/>
      <c r="V637" s="138"/>
      <c r="W637" s="138"/>
      <c r="X637" s="138"/>
      <c r="Y637" s="138"/>
      <c r="Z637" s="138"/>
    </row>
    <row r="638" ht="12.75" hidden="1" customHeight="1">
      <c r="A638" s="156">
        <v>63723.0</v>
      </c>
      <c r="B638" s="123"/>
      <c r="C638" s="123"/>
      <c r="D638" s="124"/>
      <c r="E638" s="126"/>
      <c r="F638" s="125"/>
      <c r="G638" s="126"/>
      <c r="H638" s="125"/>
      <c r="I638" s="124"/>
      <c r="J638" s="126"/>
      <c r="K638" s="125"/>
      <c r="L638" s="125"/>
      <c r="M638" s="161">
        <f t="shared" si="1"/>
        <v>0</v>
      </c>
      <c r="N638" s="138"/>
      <c r="O638" s="138"/>
      <c r="P638" s="138"/>
      <c r="Q638" s="138"/>
      <c r="R638" s="138"/>
      <c r="S638" s="138"/>
      <c r="T638" s="138"/>
      <c r="U638" s="138"/>
      <c r="V638" s="138"/>
      <c r="W638" s="138"/>
      <c r="X638" s="138"/>
      <c r="Y638" s="138"/>
      <c r="Z638" s="138"/>
    </row>
    <row r="639" ht="12.75" hidden="1" customHeight="1">
      <c r="A639" s="163">
        <v>63823.0</v>
      </c>
      <c r="B639" s="130"/>
      <c r="C639" s="130"/>
      <c r="D639" s="131"/>
      <c r="E639" s="132"/>
      <c r="F639" s="133"/>
      <c r="G639" s="132"/>
      <c r="H639" s="167"/>
      <c r="I639" s="131"/>
      <c r="J639" s="132"/>
      <c r="K639" s="133"/>
      <c r="L639" s="133"/>
      <c r="M639" s="168">
        <f t="shared" si="1"/>
        <v>0</v>
      </c>
      <c r="N639" s="138"/>
      <c r="O639" s="138"/>
      <c r="P639" s="138"/>
      <c r="Q639" s="138"/>
      <c r="R639" s="138"/>
      <c r="S639" s="138"/>
      <c r="T639" s="138"/>
      <c r="U639" s="138"/>
      <c r="V639" s="138"/>
      <c r="W639" s="138"/>
      <c r="X639" s="138"/>
      <c r="Y639" s="138"/>
      <c r="Z639" s="138"/>
    </row>
    <row r="640" ht="12.75" hidden="1" customHeight="1">
      <c r="A640" s="156">
        <v>63923.0</v>
      </c>
      <c r="B640" s="123"/>
      <c r="C640" s="123"/>
      <c r="D640" s="124"/>
      <c r="E640" s="126"/>
      <c r="F640" s="125"/>
      <c r="G640" s="126"/>
      <c r="H640" s="125"/>
      <c r="I640" s="124"/>
      <c r="J640" s="126"/>
      <c r="K640" s="125"/>
      <c r="L640" s="125"/>
      <c r="M640" s="161">
        <f t="shared" si="1"/>
        <v>0</v>
      </c>
      <c r="N640" s="138"/>
      <c r="O640" s="138"/>
      <c r="P640" s="138"/>
      <c r="Q640" s="138"/>
      <c r="R640" s="138"/>
      <c r="S640" s="138"/>
      <c r="T640" s="138"/>
      <c r="U640" s="138"/>
      <c r="V640" s="138"/>
      <c r="W640" s="138"/>
      <c r="X640" s="138"/>
      <c r="Y640" s="138"/>
      <c r="Z640" s="138"/>
    </row>
    <row r="641" ht="12.75" hidden="1" customHeight="1">
      <c r="A641" s="163">
        <v>64023.0</v>
      </c>
      <c r="B641" s="130"/>
      <c r="C641" s="130"/>
      <c r="D641" s="131"/>
      <c r="E641" s="132"/>
      <c r="F641" s="133"/>
      <c r="G641" s="132"/>
      <c r="H641" s="167"/>
      <c r="I641" s="131"/>
      <c r="J641" s="132"/>
      <c r="K641" s="133"/>
      <c r="L641" s="133"/>
      <c r="M641" s="168">
        <f t="shared" si="1"/>
        <v>0</v>
      </c>
      <c r="N641" s="138"/>
      <c r="O641" s="138"/>
      <c r="P641" s="138"/>
      <c r="Q641" s="138"/>
      <c r="R641" s="138"/>
      <c r="S641" s="138"/>
      <c r="T641" s="138"/>
      <c r="U641" s="138"/>
      <c r="V641" s="138"/>
      <c r="W641" s="138"/>
      <c r="X641" s="138"/>
      <c r="Y641" s="138"/>
      <c r="Z641" s="138"/>
    </row>
    <row r="642" ht="12.75" hidden="1" customHeight="1">
      <c r="A642" s="156">
        <v>64123.0</v>
      </c>
      <c r="B642" s="123"/>
      <c r="C642" s="123"/>
      <c r="D642" s="124"/>
      <c r="E642" s="126"/>
      <c r="F642" s="125"/>
      <c r="G642" s="126"/>
      <c r="H642" s="125"/>
      <c r="I642" s="124"/>
      <c r="J642" s="126"/>
      <c r="K642" s="125"/>
      <c r="L642" s="125"/>
      <c r="M642" s="161">
        <f t="shared" si="1"/>
        <v>0</v>
      </c>
      <c r="N642" s="138"/>
      <c r="O642" s="138"/>
      <c r="P642" s="138"/>
      <c r="Q642" s="138"/>
      <c r="R642" s="138"/>
      <c r="S642" s="138"/>
      <c r="T642" s="138"/>
      <c r="U642" s="138"/>
      <c r="V642" s="138"/>
      <c r="W642" s="138"/>
      <c r="X642" s="138"/>
      <c r="Y642" s="138"/>
      <c r="Z642" s="138"/>
    </row>
    <row r="643" ht="12.75" hidden="1" customHeight="1">
      <c r="A643" s="163">
        <v>64223.0</v>
      </c>
      <c r="B643" s="130"/>
      <c r="C643" s="130"/>
      <c r="D643" s="131"/>
      <c r="E643" s="132"/>
      <c r="F643" s="133"/>
      <c r="G643" s="132"/>
      <c r="H643" s="167"/>
      <c r="I643" s="131"/>
      <c r="J643" s="132"/>
      <c r="K643" s="133"/>
      <c r="L643" s="133"/>
      <c r="M643" s="168">
        <f t="shared" si="1"/>
        <v>0</v>
      </c>
      <c r="N643" s="138"/>
      <c r="O643" s="138"/>
      <c r="P643" s="138"/>
      <c r="Q643" s="138"/>
      <c r="R643" s="138"/>
      <c r="S643" s="138"/>
      <c r="T643" s="138"/>
      <c r="U643" s="138"/>
      <c r="V643" s="138"/>
      <c r="W643" s="138"/>
      <c r="X643" s="138"/>
      <c r="Y643" s="138"/>
      <c r="Z643" s="138"/>
    </row>
    <row r="644" ht="12.75" hidden="1" customHeight="1">
      <c r="A644" s="156">
        <v>64323.0</v>
      </c>
      <c r="B644" s="123"/>
      <c r="C644" s="123"/>
      <c r="D644" s="124"/>
      <c r="E644" s="126"/>
      <c r="F644" s="125"/>
      <c r="G644" s="126"/>
      <c r="H644" s="125"/>
      <c r="I644" s="124"/>
      <c r="J644" s="126"/>
      <c r="K644" s="125"/>
      <c r="L644" s="125"/>
      <c r="M644" s="161">
        <f t="shared" si="1"/>
        <v>0</v>
      </c>
      <c r="N644" s="138"/>
      <c r="O644" s="138"/>
      <c r="P644" s="138"/>
      <c r="Q644" s="138"/>
      <c r="R644" s="138"/>
      <c r="S644" s="138"/>
      <c r="T644" s="138"/>
      <c r="U644" s="138"/>
      <c r="V644" s="138"/>
      <c r="W644" s="138"/>
      <c r="X644" s="138"/>
      <c r="Y644" s="138"/>
      <c r="Z644" s="138"/>
    </row>
    <row r="645" ht="12.75" hidden="1" customHeight="1">
      <c r="A645" s="163">
        <v>64423.0</v>
      </c>
      <c r="B645" s="130"/>
      <c r="C645" s="130"/>
      <c r="D645" s="131"/>
      <c r="E645" s="132"/>
      <c r="F645" s="133"/>
      <c r="G645" s="132"/>
      <c r="H645" s="167"/>
      <c r="I645" s="131"/>
      <c r="J645" s="132"/>
      <c r="K645" s="133"/>
      <c r="L645" s="133"/>
      <c r="M645" s="168">
        <f t="shared" si="1"/>
        <v>0</v>
      </c>
      <c r="N645" s="138"/>
      <c r="O645" s="138"/>
      <c r="P645" s="138"/>
      <c r="Q645" s="138"/>
      <c r="R645" s="138"/>
      <c r="S645" s="138"/>
      <c r="T645" s="138"/>
      <c r="U645" s="138"/>
      <c r="V645" s="138"/>
      <c r="W645" s="138"/>
      <c r="X645" s="138"/>
      <c r="Y645" s="138"/>
      <c r="Z645" s="138"/>
    </row>
    <row r="646" ht="12.75" hidden="1" customHeight="1">
      <c r="A646" s="156">
        <v>64523.0</v>
      </c>
      <c r="B646" s="123"/>
      <c r="C646" s="123"/>
      <c r="D646" s="124"/>
      <c r="E646" s="126"/>
      <c r="F646" s="125"/>
      <c r="G646" s="126"/>
      <c r="H646" s="125"/>
      <c r="I646" s="124"/>
      <c r="J646" s="126"/>
      <c r="K646" s="125"/>
      <c r="L646" s="125"/>
      <c r="M646" s="161">
        <f t="shared" si="1"/>
        <v>0</v>
      </c>
      <c r="N646" s="138"/>
      <c r="O646" s="138"/>
      <c r="P646" s="138"/>
      <c r="Q646" s="138"/>
      <c r="R646" s="138"/>
      <c r="S646" s="138"/>
      <c r="T646" s="138"/>
      <c r="U646" s="138"/>
      <c r="V646" s="138"/>
      <c r="W646" s="138"/>
      <c r="X646" s="138"/>
      <c r="Y646" s="138"/>
      <c r="Z646" s="138"/>
    </row>
    <row r="647" ht="12.75" hidden="1" customHeight="1">
      <c r="A647" s="163">
        <v>64623.0</v>
      </c>
      <c r="B647" s="130"/>
      <c r="C647" s="130"/>
      <c r="D647" s="131"/>
      <c r="E647" s="132"/>
      <c r="F647" s="133"/>
      <c r="G647" s="132"/>
      <c r="H647" s="167"/>
      <c r="I647" s="131"/>
      <c r="J647" s="132"/>
      <c r="K647" s="133"/>
      <c r="L647" s="133"/>
      <c r="M647" s="168">
        <f t="shared" si="1"/>
        <v>0</v>
      </c>
      <c r="N647" s="138"/>
      <c r="O647" s="138"/>
      <c r="P647" s="138"/>
      <c r="Q647" s="138"/>
      <c r="R647" s="138"/>
      <c r="S647" s="138"/>
      <c r="T647" s="138"/>
      <c r="U647" s="138"/>
      <c r="V647" s="138"/>
      <c r="W647" s="138"/>
      <c r="X647" s="138"/>
      <c r="Y647" s="138"/>
      <c r="Z647" s="138"/>
    </row>
    <row r="648" ht="12.75" hidden="1" customHeight="1">
      <c r="A648" s="156">
        <v>64723.0</v>
      </c>
      <c r="B648" s="123"/>
      <c r="C648" s="123"/>
      <c r="D648" s="124"/>
      <c r="E648" s="126"/>
      <c r="F648" s="125"/>
      <c r="G648" s="126"/>
      <c r="H648" s="125"/>
      <c r="I648" s="124"/>
      <c r="J648" s="126"/>
      <c r="K648" s="125"/>
      <c r="L648" s="125"/>
      <c r="M648" s="161">
        <f t="shared" si="1"/>
        <v>0</v>
      </c>
      <c r="N648" s="138"/>
      <c r="O648" s="138"/>
      <c r="P648" s="138"/>
      <c r="Q648" s="138"/>
      <c r="R648" s="138"/>
      <c r="S648" s="138"/>
      <c r="T648" s="138"/>
      <c r="U648" s="138"/>
      <c r="V648" s="138"/>
      <c r="W648" s="138"/>
      <c r="X648" s="138"/>
      <c r="Y648" s="138"/>
      <c r="Z648" s="138"/>
    </row>
    <row r="649" ht="12.75" hidden="1" customHeight="1">
      <c r="A649" s="163">
        <v>64823.0</v>
      </c>
      <c r="B649" s="130"/>
      <c r="C649" s="130"/>
      <c r="D649" s="131"/>
      <c r="E649" s="132"/>
      <c r="F649" s="133"/>
      <c r="G649" s="132"/>
      <c r="H649" s="167"/>
      <c r="I649" s="131"/>
      <c r="J649" s="132"/>
      <c r="K649" s="133"/>
      <c r="L649" s="133"/>
      <c r="M649" s="168">
        <f t="shared" si="1"/>
        <v>0</v>
      </c>
      <c r="N649" s="138"/>
      <c r="O649" s="138"/>
      <c r="P649" s="138"/>
      <c r="Q649" s="138"/>
      <c r="R649" s="138"/>
      <c r="S649" s="138"/>
      <c r="T649" s="138"/>
      <c r="U649" s="138"/>
      <c r="V649" s="138"/>
      <c r="W649" s="138"/>
      <c r="X649" s="138"/>
      <c r="Y649" s="138"/>
      <c r="Z649" s="138"/>
    </row>
    <row r="650" ht="12.75" hidden="1" customHeight="1">
      <c r="A650" s="156">
        <v>64923.0</v>
      </c>
      <c r="B650" s="123"/>
      <c r="C650" s="123"/>
      <c r="D650" s="124"/>
      <c r="E650" s="126"/>
      <c r="F650" s="125"/>
      <c r="G650" s="126"/>
      <c r="H650" s="125"/>
      <c r="I650" s="124"/>
      <c r="J650" s="126"/>
      <c r="K650" s="125"/>
      <c r="L650" s="125"/>
      <c r="M650" s="161">
        <f t="shared" si="1"/>
        <v>0</v>
      </c>
      <c r="N650" s="138"/>
      <c r="O650" s="138"/>
      <c r="P650" s="138"/>
      <c r="Q650" s="138"/>
      <c r="R650" s="138"/>
      <c r="S650" s="138"/>
      <c r="T650" s="138"/>
      <c r="U650" s="138"/>
      <c r="V650" s="138"/>
      <c r="W650" s="138"/>
      <c r="X650" s="138"/>
      <c r="Y650" s="138"/>
      <c r="Z650" s="138"/>
    </row>
    <row r="651" ht="12.75" hidden="1" customHeight="1">
      <c r="A651" s="163">
        <v>65023.0</v>
      </c>
      <c r="B651" s="130"/>
      <c r="C651" s="130"/>
      <c r="D651" s="131"/>
      <c r="E651" s="132"/>
      <c r="F651" s="133"/>
      <c r="G651" s="132"/>
      <c r="H651" s="167"/>
      <c r="I651" s="131"/>
      <c r="J651" s="132"/>
      <c r="K651" s="133"/>
      <c r="L651" s="133"/>
      <c r="M651" s="168">
        <f t="shared" si="1"/>
        <v>0</v>
      </c>
      <c r="N651" s="138"/>
      <c r="O651" s="138"/>
      <c r="P651" s="138"/>
      <c r="Q651" s="138"/>
      <c r="R651" s="138"/>
      <c r="S651" s="138"/>
      <c r="T651" s="138"/>
      <c r="U651" s="138"/>
      <c r="V651" s="138"/>
      <c r="W651" s="138"/>
      <c r="X651" s="138"/>
      <c r="Y651" s="138"/>
      <c r="Z651" s="138"/>
    </row>
    <row r="652" ht="12.75" hidden="1" customHeight="1">
      <c r="A652" s="156">
        <v>65123.0</v>
      </c>
      <c r="B652" s="123"/>
      <c r="C652" s="123"/>
      <c r="D652" s="124"/>
      <c r="E652" s="126"/>
      <c r="F652" s="125"/>
      <c r="G652" s="126"/>
      <c r="H652" s="125"/>
      <c r="I652" s="124"/>
      <c r="J652" s="126"/>
      <c r="K652" s="125"/>
      <c r="L652" s="125"/>
      <c r="M652" s="161">
        <f t="shared" si="1"/>
        <v>0</v>
      </c>
      <c r="N652" s="138"/>
      <c r="O652" s="138"/>
      <c r="P652" s="138"/>
      <c r="Q652" s="138"/>
      <c r="R652" s="138"/>
      <c r="S652" s="138"/>
      <c r="T652" s="138"/>
      <c r="U652" s="138"/>
      <c r="V652" s="138"/>
      <c r="W652" s="138"/>
      <c r="X652" s="138"/>
      <c r="Y652" s="138"/>
      <c r="Z652" s="138"/>
    </row>
    <row r="653" ht="12.75" hidden="1" customHeight="1">
      <c r="A653" s="163">
        <v>65223.0</v>
      </c>
      <c r="B653" s="130"/>
      <c r="C653" s="130"/>
      <c r="D653" s="131"/>
      <c r="E653" s="132"/>
      <c r="F653" s="133"/>
      <c r="G653" s="132"/>
      <c r="H653" s="167"/>
      <c r="I653" s="131"/>
      <c r="J653" s="132"/>
      <c r="K653" s="133"/>
      <c r="L653" s="133"/>
      <c r="M653" s="168">
        <f t="shared" si="1"/>
        <v>0</v>
      </c>
      <c r="N653" s="138"/>
      <c r="O653" s="138"/>
      <c r="P653" s="138"/>
      <c r="Q653" s="138"/>
      <c r="R653" s="138"/>
      <c r="S653" s="138"/>
      <c r="T653" s="138"/>
      <c r="U653" s="138"/>
      <c r="V653" s="138"/>
      <c r="W653" s="138"/>
      <c r="X653" s="138"/>
      <c r="Y653" s="138"/>
      <c r="Z653" s="138"/>
    </row>
    <row r="654" ht="12.75" hidden="1" customHeight="1">
      <c r="A654" s="156">
        <v>65323.0</v>
      </c>
      <c r="B654" s="123"/>
      <c r="C654" s="123"/>
      <c r="D654" s="124"/>
      <c r="E654" s="126"/>
      <c r="F654" s="125"/>
      <c r="G654" s="126"/>
      <c r="H654" s="125"/>
      <c r="I654" s="124"/>
      <c r="J654" s="126"/>
      <c r="K654" s="125"/>
      <c r="L654" s="125"/>
      <c r="M654" s="161">
        <f t="shared" si="1"/>
        <v>0</v>
      </c>
      <c r="N654" s="138"/>
      <c r="O654" s="138"/>
      <c r="P654" s="138"/>
      <c r="Q654" s="138"/>
      <c r="R654" s="138"/>
      <c r="S654" s="138"/>
      <c r="T654" s="138"/>
      <c r="U654" s="138"/>
      <c r="V654" s="138"/>
      <c r="W654" s="138"/>
      <c r="X654" s="138"/>
      <c r="Y654" s="138"/>
      <c r="Z654" s="138"/>
    </row>
    <row r="655" ht="12.75" hidden="1" customHeight="1">
      <c r="A655" s="163">
        <v>65423.0</v>
      </c>
      <c r="B655" s="130"/>
      <c r="C655" s="130"/>
      <c r="D655" s="131"/>
      <c r="E655" s="132"/>
      <c r="F655" s="133"/>
      <c r="G655" s="132"/>
      <c r="H655" s="167"/>
      <c r="I655" s="131"/>
      <c r="J655" s="132"/>
      <c r="K655" s="133"/>
      <c r="L655" s="133"/>
      <c r="M655" s="168">
        <f t="shared" si="1"/>
        <v>0</v>
      </c>
      <c r="N655" s="138"/>
      <c r="O655" s="138"/>
      <c r="P655" s="138"/>
      <c r="Q655" s="138"/>
      <c r="R655" s="138"/>
      <c r="S655" s="138"/>
      <c r="T655" s="138"/>
      <c r="U655" s="138"/>
      <c r="V655" s="138"/>
      <c r="W655" s="138"/>
      <c r="X655" s="138"/>
      <c r="Y655" s="138"/>
      <c r="Z655" s="138"/>
    </row>
    <row r="656" ht="12.75" hidden="1" customHeight="1">
      <c r="A656" s="156">
        <v>65523.0</v>
      </c>
      <c r="B656" s="123"/>
      <c r="C656" s="123"/>
      <c r="D656" s="124"/>
      <c r="E656" s="126"/>
      <c r="F656" s="125"/>
      <c r="G656" s="126"/>
      <c r="H656" s="125"/>
      <c r="I656" s="124"/>
      <c r="J656" s="126"/>
      <c r="K656" s="125"/>
      <c r="L656" s="125"/>
      <c r="M656" s="161">
        <f t="shared" si="1"/>
        <v>0</v>
      </c>
      <c r="N656" s="138"/>
      <c r="O656" s="138"/>
      <c r="P656" s="138"/>
      <c r="Q656" s="138"/>
      <c r="R656" s="138"/>
      <c r="S656" s="138"/>
      <c r="T656" s="138"/>
      <c r="U656" s="138"/>
      <c r="V656" s="138"/>
      <c r="W656" s="138"/>
      <c r="X656" s="138"/>
      <c r="Y656" s="138"/>
      <c r="Z656" s="138"/>
    </row>
    <row r="657" ht="12.75" hidden="1" customHeight="1">
      <c r="A657" s="163">
        <v>65623.0</v>
      </c>
      <c r="B657" s="130"/>
      <c r="C657" s="130"/>
      <c r="D657" s="131"/>
      <c r="E657" s="132"/>
      <c r="F657" s="133"/>
      <c r="G657" s="132"/>
      <c r="H657" s="167"/>
      <c r="I657" s="131"/>
      <c r="J657" s="132"/>
      <c r="K657" s="133"/>
      <c r="L657" s="133"/>
      <c r="M657" s="168">
        <f t="shared" si="1"/>
        <v>0</v>
      </c>
      <c r="N657" s="138"/>
      <c r="O657" s="138"/>
      <c r="P657" s="138"/>
      <c r="Q657" s="138"/>
      <c r="R657" s="138"/>
      <c r="S657" s="138"/>
      <c r="T657" s="138"/>
      <c r="U657" s="138"/>
      <c r="V657" s="138"/>
      <c r="W657" s="138"/>
      <c r="X657" s="138"/>
      <c r="Y657" s="138"/>
      <c r="Z657" s="138"/>
    </row>
    <row r="658" ht="12.75" hidden="1" customHeight="1">
      <c r="A658" s="156">
        <v>65723.0</v>
      </c>
      <c r="B658" s="123"/>
      <c r="C658" s="123"/>
      <c r="D658" s="124"/>
      <c r="E658" s="126"/>
      <c r="F658" s="125"/>
      <c r="G658" s="126"/>
      <c r="H658" s="125"/>
      <c r="I658" s="124"/>
      <c r="J658" s="126"/>
      <c r="K658" s="125"/>
      <c r="L658" s="125"/>
      <c r="M658" s="161">
        <f t="shared" si="1"/>
        <v>0</v>
      </c>
      <c r="N658" s="138"/>
      <c r="O658" s="138"/>
      <c r="P658" s="138"/>
      <c r="Q658" s="138"/>
      <c r="R658" s="138"/>
      <c r="S658" s="138"/>
      <c r="T658" s="138"/>
      <c r="U658" s="138"/>
      <c r="V658" s="138"/>
      <c r="W658" s="138"/>
      <c r="X658" s="138"/>
      <c r="Y658" s="138"/>
      <c r="Z658" s="138"/>
    </row>
    <row r="659" ht="12.75" hidden="1" customHeight="1">
      <c r="A659" s="163">
        <v>65823.0</v>
      </c>
      <c r="B659" s="130"/>
      <c r="C659" s="130"/>
      <c r="D659" s="131"/>
      <c r="E659" s="132"/>
      <c r="F659" s="133"/>
      <c r="G659" s="132"/>
      <c r="H659" s="167"/>
      <c r="I659" s="131"/>
      <c r="J659" s="132"/>
      <c r="K659" s="133"/>
      <c r="L659" s="133"/>
      <c r="M659" s="168">
        <f t="shared" si="1"/>
        <v>0</v>
      </c>
      <c r="N659" s="138"/>
      <c r="O659" s="138"/>
      <c r="P659" s="138"/>
      <c r="Q659" s="138"/>
      <c r="R659" s="138"/>
      <c r="S659" s="138"/>
      <c r="T659" s="138"/>
      <c r="U659" s="138"/>
      <c r="V659" s="138"/>
      <c r="W659" s="138"/>
      <c r="X659" s="138"/>
      <c r="Y659" s="138"/>
      <c r="Z659" s="138"/>
    </row>
    <row r="660" ht="12.75" hidden="1" customHeight="1">
      <c r="A660" s="156">
        <v>65923.0</v>
      </c>
      <c r="B660" s="123"/>
      <c r="C660" s="123"/>
      <c r="D660" s="124"/>
      <c r="E660" s="126"/>
      <c r="F660" s="125"/>
      <c r="G660" s="126"/>
      <c r="H660" s="125"/>
      <c r="I660" s="124"/>
      <c r="J660" s="126"/>
      <c r="K660" s="125"/>
      <c r="L660" s="125"/>
      <c r="M660" s="161">
        <f t="shared" si="1"/>
        <v>0</v>
      </c>
      <c r="N660" s="138"/>
      <c r="O660" s="138"/>
      <c r="P660" s="138"/>
      <c r="Q660" s="138"/>
      <c r="R660" s="138"/>
      <c r="S660" s="138"/>
      <c r="T660" s="138"/>
      <c r="U660" s="138"/>
      <c r="V660" s="138"/>
      <c r="W660" s="138"/>
      <c r="X660" s="138"/>
      <c r="Y660" s="138"/>
      <c r="Z660" s="138"/>
    </row>
    <row r="661" ht="12.75" hidden="1" customHeight="1">
      <c r="A661" s="163">
        <v>66023.0</v>
      </c>
      <c r="B661" s="130"/>
      <c r="C661" s="130"/>
      <c r="D661" s="131"/>
      <c r="E661" s="132"/>
      <c r="F661" s="133"/>
      <c r="G661" s="132"/>
      <c r="H661" s="167"/>
      <c r="I661" s="131"/>
      <c r="J661" s="132"/>
      <c r="K661" s="133"/>
      <c r="L661" s="133"/>
      <c r="M661" s="168">
        <f t="shared" si="1"/>
        <v>0</v>
      </c>
      <c r="N661" s="138"/>
      <c r="O661" s="138"/>
      <c r="P661" s="138"/>
      <c r="Q661" s="138"/>
      <c r="R661" s="138"/>
      <c r="S661" s="138"/>
      <c r="T661" s="138"/>
      <c r="U661" s="138"/>
      <c r="V661" s="138"/>
      <c r="W661" s="138"/>
      <c r="X661" s="138"/>
      <c r="Y661" s="138"/>
      <c r="Z661" s="138"/>
    </row>
    <row r="662" ht="12.75" hidden="1" customHeight="1">
      <c r="A662" s="156">
        <v>66123.0</v>
      </c>
      <c r="B662" s="123"/>
      <c r="C662" s="123"/>
      <c r="D662" s="124"/>
      <c r="E662" s="126"/>
      <c r="F662" s="125"/>
      <c r="G662" s="126"/>
      <c r="H662" s="125"/>
      <c r="I662" s="124"/>
      <c r="J662" s="126"/>
      <c r="K662" s="125"/>
      <c r="L662" s="125"/>
      <c r="M662" s="161">
        <f t="shared" si="1"/>
        <v>0</v>
      </c>
      <c r="N662" s="138"/>
      <c r="O662" s="138"/>
      <c r="P662" s="138"/>
      <c r="Q662" s="138"/>
      <c r="R662" s="138"/>
      <c r="S662" s="138"/>
      <c r="T662" s="138"/>
      <c r="U662" s="138"/>
      <c r="V662" s="138"/>
      <c r="W662" s="138"/>
      <c r="X662" s="138"/>
      <c r="Y662" s="138"/>
      <c r="Z662" s="138"/>
    </row>
    <row r="663" ht="12.75" hidden="1" customHeight="1">
      <c r="A663" s="163">
        <v>66223.0</v>
      </c>
      <c r="B663" s="130"/>
      <c r="C663" s="130"/>
      <c r="D663" s="131"/>
      <c r="E663" s="132"/>
      <c r="F663" s="133"/>
      <c r="G663" s="132"/>
      <c r="H663" s="167"/>
      <c r="I663" s="131"/>
      <c r="J663" s="132"/>
      <c r="K663" s="133"/>
      <c r="L663" s="133"/>
      <c r="M663" s="168">
        <f t="shared" si="1"/>
        <v>0</v>
      </c>
      <c r="N663" s="138"/>
      <c r="O663" s="138"/>
      <c r="P663" s="138"/>
      <c r="Q663" s="138"/>
      <c r="R663" s="138"/>
      <c r="S663" s="138"/>
      <c r="T663" s="138"/>
      <c r="U663" s="138"/>
      <c r="V663" s="138"/>
      <c r="W663" s="138"/>
      <c r="X663" s="138"/>
      <c r="Y663" s="138"/>
      <c r="Z663" s="138"/>
    </row>
    <row r="664" ht="12.75" hidden="1" customHeight="1">
      <c r="A664" s="156">
        <v>66323.0</v>
      </c>
      <c r="B664" s="123"/>
      <c r="C664" s="123"/>
      <c r="D664" s="124"/>
      <c r="E664" s="126"/>
      <c r="F664" s="125"/>
      <c r="G664" s="126"/>
      <c r="H664" s="125"/>
      <c r="I664" s="124"/>
      <c r="J664" s="126"/>
      <c r="K664" s="125"/>
      <c r="L664" s="125"/>
      <c r="M664" s="161">
        <f t="shared" si="1"/>
        <v>0</v>
      </c>
      <c r="N664" s="138"/>
      <c r="O664" s="138"/>
      <c r="P664" s="138"/>
      <c r="Q664" s="138"/>
      <c r="R664" s="138"/>
      <c r="S664" s="138"/>
      <c r="T664" s="138"/>
      <c r="U664" s="138"/>
      <c r="V664" s="138"/>
      <c r="W664" s="138"/>
      <c r="X664" s="138"/>
      <c r="Y664" s="138"/>
      <c r="Z664" s="138"/>
    </row>
    <row r="665" ht="12.75" hidden="1" customHeight="1">
      <c r="A665" s="163">
        <v>66423.0</v>
      </c>
      <c r="B665" s="130"/>
      <c r="C665" s="130"/>
      <c r="D665" s="131"/>
      <c r="E665" s="132"/>
      <c r="F665" s="133"/>
      <c r="G665" s="132"/>
      <c r="H665" s="167"/>
      <c r="I665" s="131"/>
      <c r="J665" s="132"/>
      <c r="K665" s="133"/>
      <c r="L665" s="133"/>
      <c r="M665" s="168">
        <f t="shared" si="1"/>
        <v>0</v>
      </c>
      <c r="N665" s="138"/>
      <c r="O665" s="138"/>
      <c r="P665" s="138"/>
      <c r="Q665" s="138"/>
      <c r="R665" s="138"/>
      <c r="S665" s="138"/>
      <c r="T665" s="138"/>
      <c r="U665" s="138"/>
      <c r="V665" s="138"/>
      <c r="W665" s="138"/>
      <c r="X665" s="138"/>
      <c r="Y665" s="138"/>
      <c r="Z665" s="138"/>
    </row>
    <row r="666" ht="12.75" hidden="1" customHeight="1">
      <c r="A666" s="156">
        <v>66523.0</v>
      </c>
      <c r="B666" s="123"/>
      <c r="C666" s="123"/>
      <c r="D666" s="124"/>
      <c r="E666" s="126"/>
      <c r="F666" s="125"/>
      <c r="G666" s="126"/>
      <c r="H666" s="125"/>
      <c r="I666" s="124"/>
      <c r="J666" s="126"/>
      <c r="K666" s="125"/>
      <c r="L666" s="125"/>
      <c r="M666" s="161">
        <f t="shared" si="1"/>
        <v>0</v>
      </c>
      <c r="N666" s="138"/>
      <c r="O666" s="138"/>
      <c r="P666" s="138"/>
      <c r="Q666" s="138"/>
      <c r="R666" s="138"/>
      <c r="S666" s="138"/>
      <c r="T666" s="138"/>
      <c r="U666" s="138"/>
      <c r="V666" s="138"/>
      <c r="W666" s="138"/>
      <c r="X666" s="138"/>
      <c r="Y666" s="138"/>
      <c r="Z666" s="138"/>
    </row>
    <row r="667" ht="12.75" hidden="1" customHeight="1">
      <c r="A667" s="163">
        <v>66623.0</v>
      </c>
      <c r="B667" s="130"/>
      <c r="C667" s="130"/>
      <c r="D667" s="131"/>
      <c r="E667" s="132"/>
      <c r="F667" s="133"/>
      <c r="G667" s="132"/>
      <c r="H667" s="167"/>
      <c r="I667" s="131"/>
      <c r="J667" s="132"/>
      <c r="K667" s="133"/>
      <c r="L667" s="133"/>
      <c r="M667" s="168">
        <f t="shared" si="1"/>
        <v>0</v>
      </c>
      <c r="N667" s="138"/>
      <c r="O667" s="138"/>
      <c r="P667" s="138"/>
      <c r="Q667" s="138"/>
      <c r="R667" s="138"/>
      <c r="S667" s="138"/>
      <c r="T667" s="138"/>
      <c r="U667" s="138"/>
      <c r="V667" s="138"/>
      <c r="W667" s="138"/>
      <c r="X667" s="138"/>
      <c r="Y667" s="138"/>
      <c r="Z667" s="138"/>
    </row>
    <row r="668" ht="12.75" hidden="1" customHeight="1">
      <c r="A668" s="156">
        <v>66723.0</v>
      </c>
      <c r="B668" s="123"/>
      <c r="C668" s="123"/>
      <c r="D668" s="124"/>
      <c r="E668" s="126"/>
      <c r="F668" s="125"/>
      <c r="G668" s="126"/>
      <c r="H668" s="125"/>
      <c r="I668" s="124"/>
      <c r="J668" s="126"/>
      <c r="K668" s="125"/>
      <c r="L668" s="125"/>
      <c r="M668" s="161">
        <f t="shared" si="1"/>
        <v>0</v>
      </c>
      <c r="N668" s="138"/>
      <c r="O668" s="138"/>
      <c r="P668" s="138"/>
      <c r="Q668" s="138"/>
      <c r="R668" s="138"/>
      <c r="S668" s="138"/>
      <c r="T668" s="138"/>
      <c r="U668" s="138"/>
      <c r="V668" s="138"/>
      <c r="W668" s="138"/>
      <c r="X668" s="138"/>
      <c r="Y668" s="138"/>
      <c r="Z668" s="138"/>
    </row>
    <row r="669" ht="12.75" hidden="1" customHeight="1">
      <c r="A669" s="163">
        <v>66823.0</v>
      </c>
      <c r="B669" s="130"/>
      <c r="C669" s="130"/>
      <c r="D669" s="131"/>
      <c r="E669" s="132"/>
      <c r="F669" s="133"/>
      <c r="G669" s="132"/>
      <c r="H669" s="167"/>
      <c r="I669" s="131"/>
      <c r="J669" s="132"/>
      <c r="K669" s="133"/>
      <c r="L669" s="133"/>
      <c r="M669" s="168">
        <f t="shared" si="1"/>
        <v>0</v>
      </c>
      <c r="N669" s="138"/>
      <c r="O669" s="138"/>
      <c r="P669" s="138"/>
      <c r="Q669" s="138"/>
      <c r="R669" s="138"/>
      <c r="S669" s="138"/>
      <c r="T669" s="138"/>
      <c r="U669" s="138"/>
      <c r="V669" s="138"/>
      <c r="W669" s="138"/>
      <c r="X669" s="138"/>
      <c r="Y669" s="138"/>
      <c r="Z669" s="138"/>
    </row>
    <row r="670" ht="12.75" hidden="1" customHeight="1">
      <c r="A670" s="156">
        <v>66923.0</v>
      </c>
      <c r="B670" s="123"/>
      <c r="C670" s="123"/>
      <c r="D670" s="124"/>
      <c r="E670" s="126"/>
      <c r="F670" s="125"/>
      <c r="G670" s="126"/>
      <c r="H670" s="125"/>
      <c r="I670" s="124"/>
      <c r="J670" s="126"/>
      <c r="K670" s="125"/>
      <c r="L670" s="125"/>
      <c r="M670" s="161">
        <f t="shared" si="1"/>
        <v>0</v>
      </c>
      <c r="N670" s="138"/>
      <c r="O670" s="138"/>
      <c r="P670" s="138"/>
      <c r="Q670" s="138"/>
      <c r="R670" s="138"/>
      <c r="S670" s="138"/>
      <c r="T670" s="138"/>
      <c r="U670" s="138"/>
      <c r="V670" s="138"/>
      <c r="W670" s="138"/>
      <c r="X670" s="138"/>
      <c r="Y670" s="138"/>
      <c r="Z670" s="138"/>
    </row>
    <row r="671" ht="12.75" hidden="1" customHeight="1">
      <c r="A671" s="163">
        <v>67023.0</v>
      </c>
      <c r="B671" s="130"/>
      <c r="C671" s="130"/>
      <c r="D671" s="131"/>
      <c r="E671" s="132"/>
      <c r="F671" s="133"/>
      <c r="G671" s="132"/>
      <c r="H671" s="167"/>
      <c r="I671" s="131"/>
      <c r="J671" s="132"/>
      <c r="K671" s="133"/>
      <c r="L671" s="133"/>
      <c r="M671" s="168">
        <f t="shared" si="1"/>
        <v>0</v>
      </c>
      <c r="N671" s="138"/>
      <c r="O671" s="138"/>
      <c r="P671" s="138"/>
      <c r="Q671" s="138"/>
      <c r="R671" s="138"/>
      <c r="S671" s="138"/>
      <c r="T671" s="138"/>
      <c r="U671" s="138"/>
      <c r="V671" s="138"/>
      <c r="W671" s="138"/>
      <c r="X671" s="138"/>
      <c r="Y671" s="138"/>
      <c r="Z671" s="138"/>
    </row>
    <row r="672" ht="12.75" hidden="1" customHeight="1">
      <c r="A672" s="156">
        <v>67123.0</v>
      </c>
      <c r="B672" s="123"/>
      <c r="C672" s="123"/>
      <c r="D672" s="124"/>
      <c r="E672" s="126"/>
      <c r="F672" s="125"/>
      <c r="G672" s="126"/>
      <c r="H672" s="125"/>
      <c r="I672" s="124"/>
      <c r="J672" s="126"/>
      <c r="K672" s="125"/>
      <c r="L672" s="125"/>
      <c r="M672" s="161">
        <f t="shared" si="1"/>
        <v>0</v>
      </c>
      <c r="N672" s="138"/>
      <c r="O672" s="138"/>
      <c r="P672" s="138"/>
      <c r="Q672" s="138"/>
      <c r="R672" s="138"/>
      <c r="S672" s="138"/>
      <c r="T672" s="138"/>
      <c r="U672" s="138"/>
      <c r="V672" s="138"/>
      <c r="W672" s="138"/>
      <c r="X672" s="138"/>
      <c r="Y672" s="138"/>
      <c r="Z672" s="138"/>
    </row>
    <row r="673" ht="12.75" hidden="1" customHeight="1">
      <c r="A673" s="163">
        <v>67223.0</v>
      </c>
      <c r="B673" s="130"/>
      <c r="C673" s="130"/>
      <c r="D673" s="131"/>
      <c r="E673" s="132"/>
      <c r="F673" s="133"/>
      <c r="G673" s="132"/>
      <c r="H673" s="167"/>
      <c r="I673" s="131"/>
      <c r="J673" s="132"/>
      <c r="K673" s="133"/>
      <c r="L673" s="133"/>
      <c r="M673" s="168">
        <f t="shared" si="1"/>
        <v>0</v>
      </c>
      <c r="N673" s="138"/>
      <c r="O673" s="138"/>
      <c r="P673" s="138"/>
      <c r="Q673" s="138"/>
      <c r="R673" s="138"/>
      <c r="S673" s="138"/>
      <c r="T673" s="138"/>
      <c r="U673" s="138"/>
      <c r="V673" s="138"/>
      <c r="W673" s="138"/>
      <c r="X673" s="138"/>
      <c r="Y673" s="138"/>
      <c r="Z673" s="138"/>
    </row>
    <row r="674" ht="12.75" hidden="1" customHeight="1">
      <c r="A674" s="156">
        <v>67323.0</v>
      </c>
      <c r="B674" s="123"/>
      <c r="C674" s="123"/>
      <c r="D674" s="124"/>
      <c r="E674" s="126"/>
      <c r="F674" s="125"/>
      <c r="G674" s="126"/>
      <c r="H674" s="125"/>
      <c r="I674" s="124"/>
      <c r="J674" s="126"/>
      <c r="K674" s="125"/>
      <c r="L674" s="125"/>
      <c r="M674" s="161">
        <f t="shared" si="1"/>
        <v>0</v>
      </c>
      <c r="N674" s="138"/>
      <c r="O674" s="138"/>
      <c r="P674" s="138"/>
      <c r="Q674" s="138"/>
      <c r="R674" s="138"/>
      <c r="S674" s="138"/>
      <c r="T674" s="138"/>
      <c r="U674" s="138"/>
      <c r="V674" s="138"/>
      <c r="W674" s="138"/>
      <c r="X674" s="138"/>
      <c r="Y674" s="138"/>
      <c r="Z674" s="138"/>
    </row>
    <row r="675" ht="12.75" hidden="1" customHeight="1">
      <c r="A675" s="163">
        <v>67423.0</v>
      </c>
      <c r="B675" s="130"/>
      <c r="C675" s="130"/>
      <c r="D675" s="131"/>
      <c r="E675" s="132"/>
      <c r="F675" s="133"/>
      <c r="G675" s="132"/>
      <c r="H675" s="167"/>
      <c r="I675" s="131"/>
      <c r="J675" s="132"/>
      <c r="K675" s="133"/>
      <c r="L675" s="133"/>
      <c r="M675" s="168">
        <f t="shared" si="1"/>
        <v>0</v>
      </c>
      <c r="N675" s="138"/>
      <c r="O675" s="138"/>
      <c r="P675" s="138"/>
      <c r="Q675" s="138"/>
      <c r="R675" s="138"/>
      <c r="S675" s="138"/>
      <c r="T675" s="138"/>
      <c r="U675" s="138"/>
      <c r="V675" s="138"/>
      <c r="W675" s="138"/>
      <c r="X675" s="138"/>
      <c r="Y675" s="138"/>
      <c r="Z675" s="138"/>
    </row>
    <row r="676" ht="12.75" hidden="1" customHeight="1">
      <c r="A676" s="156">
        <v>67523.0</v>
      </c>
      <c r="B676" s="123"/>
      <c r="C676" s="123"/>
      <c r="D676" s="124"/>
      <c r="E676" s="126"/>
      <c r="F676" s="125"/>
      <c r="G676" s="126"/>
      <c r="H676" s="125"/>
      <c r="I676" s="124"/>
      <c r="J676" s="126"/>
      <c r="K676" s="125"/>
      <c r="L676" s="125"/>
      <c r="M676" s="161">
        <f t="shared" si="1"/>
        <v>0</v>
      </c>
      <c r="N676" s="138"/>
      <c r="O676" s="138"/>
      <c r="P676" s="138"/>
      <c r="Q676" s="138"/>
      <c r="R676" s="138"/>
      <c r="S676" s="138"/>
      <c r="T676" s="138"/>
      <c r="U676" s="138"/>
      <c r="V676" s="138"/>
      <c r="W676" s="138"/>
      <c r="X676" s="138"/>
      <c r="Y676" s="138"/>
      <c r="Z676" s="138"/>
    </row>
    <row r="677" ht="12.75" hidden="1" customHeight="1">
      <c r="A677" s="163">
        <v>67623.0</v>
      </c>
      <c r="B677" s="130"/>
      <c r="C677" s="130"/>
      <c r="D677" s="131"/>
      <c r="E677" s="132"/>
      <c r="F677" s="133"/>
      <c r="G677" s="132"/>
      <c r="H677" s="167"/>
      <c r="I677" s="131"/>
      <c r="J677" s="132"/>
      <c r="K677" s="133"/>
      <c r="L677" s="133"/>
      <c r="M677" s="168">
        <f t="shared" si="1"/>
        <v>0</v>
      </c>
      <c r="N677" s="138"/>
      <c r="O677" s="138"/>
      <c r="P677" s="138"/>
      <c r="Q677" s="138"/>
      <c r="R677" s="138"/>
      <c r="S677" s="138"/>
      <c r="T677" s="138"/>
      <c r="U677" s="138"/>
      <c r="V677" s="138"/>
      <c r="W677" s="138"/>
      <c r="X677" s="138"/>
      <c r="Y677" s="138"/>
      <c r="Z677" s="138"/>
    </row>
    <row r="678" ht="12.75" hidden="1" customHeight="1">
      <c r="A678" s="156">
        <v>67723.0</v>
      </c>
      <c r="B678" s="123"/>
      <c r="C678" s="123"/>
      <c r="D678" s="124"/>
      <c r="E678" s="126"/>
      <c r="F678" s="125"/>
      <c r="G678" s="126"/>
      <c r="H678" s="125"/>
      <c r="I678" s="124"/>
      <c r="J678" s="126"/>
      <c r="K678" s="125"/>
      <c r="L678" s="125"/>
      <c r="M678" s="161">
        <f t="shared" si="1"/>
        <v>0</v>
      </c>
      <c r="N678" s="138"/>
      <c r="O678" s="138"/>
      <c r="P678" s="138"/>
      <c r="Q678" s="138"/>
      <c r="R678" s="138"/>
      <c r="S678" s="138"/>
      <c r="T678" s="138"/>
      <c r="U678" s="138"/>
      <c r="V678" s="138"/>
      <c r="W678" s="138"/>
      <c r="X678" s="138"/>
      <c r="Y678" s="138"/>
      <c r="Z678" s="138"/>
    </row>
    <row r="679" ht="12.75" hidden="1" customHeight="1">
      <c r="A679" s="163">
        <v>67823.0</v>
      </c>
      <c r="B679" s="130"/>
      <c r="C679" s="130"/>
      <c r="D679" s="131"/>
      <c r="E679" s="132"/>
      <c r="F679" s="133"/>
      <c r="G679" s="132"/>
      <c r="H679" s="167"/>
      <c r="I679" s="131"/>
      <c r="J679" s="132"/>
      <c r="K679" s="133"/>
      <c r="L679" s="133"/>
      <c r="M679" s="168">
        <f t="shared" si="1"/>
        <v>0</v>
      </c>
      <c r="N679" s="138"/>
      <c r="O679" s="138"/>
      <c r="P679" s="138"/>
      <c r="Q679" s="138"/>
      <c r="R679" s="138"/>
      <c r="S679" s="138"/>
      <c r="T679" s="138"/>
      <c r="U679" s="138"/>
      <c r="V679" s="138"/>
      <c r="W679" s="138"/>
      <c r="X679" s="138"/>
      <c r="Y679" s="138"/>
      <c r="Z679" s="138"/>
    </row>
    <row r="680" ht="12.75" hidden="1" customHeight="1">
      <c r="A680" s="156">
        <v>67923.0</v>
      </c>
      <c r="B680" s="123"/>
      <c r="C680" s="123"/>
      <c r="D680" s="124"/>
      <c r="E680" s="126"/>
      <c r="F680" s="125"/>
      <c r="G680" s="126"/>
      <c r="H680" s="125"/>
      <c r="I680" s="124"/>
      <c r="J680" s="126"/>
      <c r="K680" s="125"/>
      <c r="L680" s="125"/>
      <c r="M680" s="161">
        <f t="shared" si="1"/>
        <v>0</v>
      </c>
      <c r="N680" s="138"/>
      <c r="O680" s="138"/>
      <c r="P680" s="138"/>
      <c r="Q680" s="138"/>
      <c r="R680" s="138"/>
      <c r="S680" s="138"/>
      <c r="T680" s="138"/>
      <c r="U680" s="138"/>
      <c r="V680" s="138"/>
      <c r="W680" s="138"/>
      <c r="X680" s="138"/>
      <c r="Y680" s="138"/>
      <c r="Z680" s="138"/>
    </row>
    <row r="681" ht="12.75" hidden="1" customHeight="1">
      <c r="A681" s="163">
        <v>68023.0</v>
      </c>
      <c r="B681" s="130"/>
      <c r="C681" s="130"/>
      <c r="D681" s="131"/>
      <c r="E681" s="132"/>
      <c r="F681" s="133"/>
      <c r="G681" s="132"/>
      <c r="H681" s="167"/>
      <c r="I681" s="131"/>
      <c r="J681" s="132"/>
      <c r="K681" s="133"/>
      <c r="L681" s="133"/>
      <c r="M681" s="168">
        <f t="shared" si="1"/>
        <v>0</v>
      </c>
      <c r="N681" s="138"/>
      <c r="O681" s="138"/>
      <c r="P681" s="138"/>
      <c r="Q681" s="138"/>
      <c r="R681" s="138"/>
      <c r="S681" s="138"/>
      <c r="T681" s="138"/>
      <c r="U681" s="138"/>
      <c r="V681" s="138"/>
      <c r="W681" s="138"/>
      <c r="X681" s="138"/>
      <c r="Y681" s="138"/>
      <c r="Z681" s="138"/>
    </row>
    <row r="682" ht="12.75" hidden="1" customHeight="1">
      <c r="A682" s="156">
        <v>68123.0</v>
      </c>
      <c r="B682" s="123"/>
      <c r="C682" s="123"/>
      <c r="D682" s="124"/>
      <c r="E682" s="126"/>
      <c r="F682" s="125"/>
      <c r="G682" s="126"/>
      <c r="H682" s="125"/>
      <c r="I682" s="124"/>
      <c r="J682" s="126"/>
      <c r="K682" s="125"/>
      <c r="L682" s="125"/>
      <c r="M682" s="161">
        <f t="shared" si="1"/>
        <v>0</v>
      </c>
      <c r="N682" s="138"/>
      <c r="O682" s="138"/>
      <c r="P682" s="138"/>
      <c r="Q682" s="138"/>
      <c r="R682" s="138"/>
      <c r="S682" s="138"/>
      <c r="T682" s="138"/>
      <c r="U682" s="138"/>
      <c r="V682" s="138"/>
      <c r="W682" s="138"/>
      <c r="X682" s="138"/>
      <c r="Y682" s="138"/>
      <c r="Z682" s="138"/>
    </row>
    <row r="683" ht="12.75" hidden="1" customHeight="1">
      <c r="A683" s="163">
        <v>68223.0</v>
      </c>
      <c r="B683" s="130"/>
      <c r="C683" s="130"/>
      <c r="D683" s="131"/>
      <c r="E683" s="132"/>
      <c r="F683" s="133"/>
      <c r="G683" s="132"/>
      <c r="H683" s="167"/>
      <c r="I683" s="131"/>
      <c r="J683" s="132"/>
      <c r="K683" s="133"/>
      <c r="L683" s="133"/>
      <c r="M683" s="168">
        <f t="shared" si="1"/>
        <v>0</v>
      </c>
      <c r="N683" s="138"/>
      <c r="O683" s="138"/>
      <c r="P683" s="138"/>
      <c r="Q683" s="138"/>
      <c r="R683" s="138"/>
      <c r="S683" s="138"/>
      <c r="T683" s="138"/>
      <c r="U683" s="138"/>
      <c r="V683" s="138"/>
      <c r="W683" s="138"/>
      <c r="X683" s="138"/>
      <c r="Y683" s="138"/>
      <c r="Z683" s="138"/>
    </row>
    <row r="684" ht="12.75" hidden="1" customHeight="1">
      <c r="A684" s="156">
        <v>68323.0</v>
      </c>
      <c r="B684" s="123"/>
      <c r="C684" s="123"/>
      <c r="D684" s="124"/>
      <c r="E684" s="126"/>
      <c r="F684" s="125"/>
      <c r="G684" s="126"/>
      <c r="H684" s="125"/>
      <c r="I684" s="124"/>
      <c r="J684" s="126"/>
      <c r="K684" s="125"/>
      <c r="L684" s="125"/>
      <c r="M684" s="161">
        <f t="shared" si="1"/>
        <v>0</v>
      </c>
      <c r="N684" s="138"/>
      <c r="O684" s="138"/>
      <c r="P684" s="138"/>
      <c r="Q684" s="138"/>
      <c r="R684" s="138"/>
      <c r="S684" s="138"/>
      <c r="T684" s="138"/>
      <c r="U684" s="138"/>
      <c r="V684" s="138"/>
      <c r="W684" s="138"/>
      <c r="X684" s="138"/>
      <c r="Y684" s="138"/>
      <c r="Z684" s="138"/>
    </row>
    <row r="685" ht="12.75" hidden="1" customHeight="1">
      <c r="A685" s="163">
        <v>68423.0</v>
      </c>
      <c r="B685" s="130"/>
      <c r="C685" s="130"/>
      <c r="D685" s="131"/>
      <c r="E685" s="132"/>
      <c r="F685" s="133"/>
      <c r="G685" s="132"/>
      <c r="H685" s="167"/>
      <c r="I685" s="131"/>
      <c r="J685" s="132"/>
      <c r="K685" s="133"/>
      <c r="L685" s="133"/>
      <c r="M685" s="168">
        <f t="shared" si="1"/>
        <v>0</v>
      </c>
      <c r="N685" s="138"/>
      <c r="O685" s="138"/>
      <c r="P685" s="138"/>
      <c r="Q685" s="138"/>
      <c r="R685" s="138"/>
      <c r="S685" s="138"/>
      <c r="T685" s="138"/>
      <c r="U685" s="138"/>
      <c r="V685" s="138"/>
      <c r="W685" s="138"/>
      <c r="X685" s="138"/>
      <c r="Y685" s="138"/>
      <c r="Z685" s="138"/>
    </row>
    <row r="686" ht="12.75" hidden="1" customHeight="1">
      <c r="A686" s="156">
        <v>68523.0</v>
      </c>
      <c r="B686" s="123"/>
      <c r="C686" s="123"/>
      <c r="D686" s="124"/>
      <c r="E686" s="126"/>
      <c r="F686" s="125"/>
      <c r="G686" s="126"/>
      <c r="H686" s="125"/>
      <c r="I686" s="124"/>
      <c r="J686" s="126"/>
      <c r="K686" s="125"/>
      <c r="L686" s="125"/>
      <c r="M686" s="161">
        <f t="shared" si="1"/>
        <v>0</v>
      </c>
      <c r="N686" s="138"/>
      <c r="O686" s="138"/>
      <c r="P686" s="138"/>
      <c r="Q686" s="138"/>
      <c r="R686" s="138"/>
      <c r="S686" s="138"/>
      <c r="T686" s="138"/>
      <c r="U686" s="138"/>
      <c r="V686" s="138"/>
      <c r="W686" s="138"/>
      <c r="X686" s="138"/>
      <c r="Y686" s="138"/>
      <c r="Z686" s="138"/>
    </row>
    <row r="687" ht="12.75" hidden="1" customHeight="1">
      <c r="A687" s="163">
        <v>68623.0</v>
      </c>
      <c r="B687" s="130"/>
      <c r="C687" s="130"/>
      <c r="D687" s="131"/>
      <c r="E687" s="132"/>
      <c r="F687" s="133"/>
      <c r="G687" s="132"/>
      <c r="H687" s="167"/>
      <c r="I687" s="131"/>
      <c r="J687" s="132"/>
      <c r="K687" s="133"/>
      <c r="L687" s="133"/>
      <c r="M687" s="168">
        <f t="shared" si="1"/>
        <v>0</v>
      </c>
      <c r="N687" s="138"/>
      <c r="O687" s="138"/>
      <c r="P687" s="138"/>
      <c r="Q687" s="138"/>
      <c r="R687" s="138"/>
      <c r="S687" s="138"/>
      <c r="T687" s="138"/>
      <c r="U687" s="138"/>
      <c r="V687" s="138"/>
      <c r="W687" s="138"/>
      <c r="X687" s="138"/>
      <c r="Y687" s="138"/>
      <c r="Z687" s="138"/>
    </row>
    <row r="688" ht="12.75" hidden="1" customHeight="1">
      <c r="A688" s="156">
        <v>68723.0</v>
      </c>
      <c r="B688" s="123"/>
      <c r="C688" s="123"/>
      <c r="D688" s="124"/>
      <c r="E688" s="126"/>
      <c r="F688" s="125"/>
      <c r="G688" s="126"/>
      <c r="H688" s="125"/>
      <c r="I688" s="124"/>
      <c r="J688" s="126"/>
      <c r="K688" s="125"/>
      <c r="L688" s="125"/>
      <c r="M688" s="161">
        <f t="shared" si="1"/>
        <v>0</v>
      </c>
      <c r="N688" s="138"/>
      <c r="O688" s="138"/>
      <c r="P688" s="138"/>
      <c r="Q688" s="138"/>
      <c r="R688" s="138"/>
      <c r="S688" s="138"/>
      <c r="T688" s="138"/>
      <c r="U688" s="138"/>
      <c r="V688" s="138"/>
      <c r="W688" s="138"/>
      <c r="X688" s="138"/>
      <c r="Y688" s="138"/>
      <c r="Z688" s="138"/>
    </row>
    <row r="689" ht="12.75" hidden="1" customHeight="1">
      <c r="A689" s="163">
        <v>68823.0</v>
      </c>
      <c r="B689" s="130"/>
      <c r="C689" s="130"/>
      <c r="D689" s="131"/>
      <c r="E689" s="132"/>
      <c r="F689" s="133"/>
      <c r="G689" s="132"/>
      <c r="H689" s="167"/>
      <c r="I689" s="131"/>
      <c r="J689" s="132"/>
      <c r="K689" s="133"/>
      <c r="L689" s="133"/>
      <c r="M689" s="168">
        <f t="shared" si="1"/>
        <v>0</v>
      </c>
      <c r="N689" s="138"/>
      <c r="O689" s="138"/>
      <c r="P689" s="138"/>
      <c r="Q689" s="138"/>
      <c r="R689" s="138"/>
      <c r="S689" s="138"/>
      <c r="T689" s="138"/>
      <c r="U689" s="138"/>
      <c r="V689" s="138"/>
      <c r="W689" s="138"/>
      <c r="X689" s="138"/>
      <c r="Y689" s="138"/>
      <c r="Z689" s="138"/>
    </row>
    <row r="690" ht="12.75" hidden="1" customHeight="1">
      <c r="A690" s="156">
        <v>68923.0</v>
      </c>
      <c r="B690" s="123"/>
      <c r="C690" s="123"/>
      <c r="D690" s="124"/>
      <c r="E690" s="126"/>
      <c r="F690" s="125"/>
      <c r="G690" s="126"/>
      <c r="H690" s="125"/>
      <c r="I690" s="124"/>
      <c r="J690" s="126"/>
      <c r="K690" s="125"/>
      <c r="L690" s="125"/>
      <c r="M690" s="161">
        <f t="shared" si="1"/>
        <v>0</v>
      </c>
      <c r="N690" s="138"/>
      <c r="O690" s="138"/>
      <c r="P690" s="138"/>
      <c r="Q690" s="138"/>
      <c r="R690" s="138"/>
      <c r="S690" s="138"/>
      <c r="T690" s="138"/>
      <c r="U690" s="138"/>
      <c r="V690" s="138"/>
      <c r="W690" s="138"/>
      <c r="X690" s="138"/>
      <c r="Y690" s="138"/>
      <c r="Z690" s="138"/>
    </row>
    <row r="691" ht="12.75" hidden="1" customHeight="1">
      <c r="A691" s="163">
        <v>69023.0</v>
      </c>
      <c r="B691" s="130"/>
      <c r="C691" s="130"/>
      <c r="D691" s="131"/>
      <c r="E691" s="132"/>
      <c r="F691" s="133"/>
      <c r="G691" s="132"/>
      <c r="H691" s="167"/>
      <c r="I691" s="131"/>
      <c r="J691" s="132"/>
      <c r="K691" s="133"/>
      <c r="L691" s="133"/>
      <c r="M691" s="168">
        <f t="shared" si="1"/>
        <v>0</v>
      </c>
      <c r="N691" s="138"/>
      <c r="O691" s="138"/>
      <c r="P691" s="138"/>
      <c r="Q691" s="138"/>
      <c r="R691" s="138"/>
      <c r="S691" s="138"/>
      <c r="T691" s="138"/>
      <c r="U691" s="138"/>
      <c r="V691" s="138"/>
      <c r="W691" s="138"/>
      <c r="X691" s="138"/>
      <c r="Y691" s="138"/>
      <c r="Z691" s="138"/>
    </row>
    <row r="692" ht="12.75" hidden="1" customHeight="1">
      <c r="A692" s="156">
        <v>69123.0</v>
      </c>
      <c r="B692" s="123"/>
      <c r="C692" s="123"/>
      <c r="D692" s="124"/>
      <c r="E692" s="126"/>
      <c r="F692" s="125"/>
      <c r="G692" s="126"/>
      <c r="H692" s="125"/>
      <c r="I692" s="124"/>
      <c r="J692" s="126"/>
      <c r="K692" s="125"/>
      <c r="L692" s="125"/>
      <c r="M692" s="161">
        <f t="shared" si="1"/>
        <v>0</v>
      </c>
      <c r="N692" s="138"/>
      <c r="O692" s="138"/>
      <c r="P692" s="138"/>
      <c r="Q692" s="138"/>
      <c r="R692" s="138"/>
      <c r="S692" s="138"/>
      <c r="T692" s="138"/>
      <c r="U692" s="138"/>
      <c r="V692" s="138"/>
      <c r="W692" s="138"/>
      <c r="X692" s="138"/>
      <c r="Y692" s="138"/>
      <c r="Z692" s="138"/>
    </row>
    <row r="693" ht="12.75" hidden="1" customHeight="1">
      <c r="A693" s="163">
        <v>69223.0</v>
      </c>
      <c r="B693" s="130"/>
      <c r="C693" s="130"/>
      <c r="D693" s="131"/>
      <c r="E693" s="132"/>
      <c r="F693" s="133"/>
      <c r="G693" s="132"/>
      <c r="H693" s="167"/>
      <c r="I693" s="131"/>
      <c r="J693" s="132"/>
      <c r="K693" s="133"/>
      <c r="L693" s="133"/>
      <c r="M693" s="168">
        <f t="shared" si="1"/>
        <v>0</v>
      </c>
      <c r="N693" s="138"/>
      <c r="O693" s="138"/>
      <c r="P693" s="138"/>
      <c r="Q693" s="138"/>
      <c r="R693" s="138"/>
      <c r="S693" s="138"/>
      <c r="T693" s="138"/>
      <c r="U693" s="138"/>
      <c r="V693" s="138"/>
      <c r="W693" s="138"/>
      <c r="X693" s="138"/>
      <c r="Y693" s="138"/>
      <c r="Z693" s="138"/>
    </row>
    <row r="694" ht="12.75" hidden="1" customHeight="1">
      <c r="A694" s="156">
        <v>69323.0</v>
      </c>
      <c r="B694" s="123"/>
      <c r="C694" s="123"/>
      <c r="D694" s="124"/>
      <c r="E694" s="126"/>
      <c r="F694" s="125"/>
      <c r="G694" s="126"/>
      <c r="H694" s="125"/>
      <c r="I694" s="124"/>
      <c r="J694" s="126"/>
      <c r="K694" s="125"/>
      <c r="L694" s="125"/>
      <c r="M694" s="161">
        <f t="shared" si="1"/>
        <v>0</v>
      </c>
      <c r="N694" s="138"/>
      <c r="O694" s="138"/>
      <c r="P694" s="138"/>
      <c r="Q694" s="138"/>
      <c r="R694" s="138"/>
      <c r="S694" s="138"/>
      <c r="T694" s="138"/>
      <c r="U694" s="138"/>
      <c r="V694" s="138"/>
      <c r="W694" s="138"/>
      <c r="X694" s="138"/>
      <c r="Y694" s="138"/>
      <c r="Z694" s="138"/>
    </row>
    <row r="695" ht="12.75" hidden="1" customHeight="1">
      <c r="A695" s="163">
        <v>69423.0</v>
      </c>
      <c r="B695" s="130"/>
      <c r="C695" s="130"/>
      <c r="D695" s="131"/>
      <c r="E695" s="132"/>
      <c r="F695" s="133"/>
      <c r="G695" s="132"/>
      <c r="H695" s="167"/>
      <c r="I695" s="131"/>
      <c r="J695" s="132"/>
      <c r="K695" s="133"/>
      <c r="L695" s="133"/>
      <c r="M695" s="168">
        <f t="shared" si="1"/>
        <v>0</v>
      </c>
      <c r="N695" s="138"/>
      <c r="O695" s="138"/>
      <c r="P695" s="138"/>
      <c r="Q695" s="138"/>
      <c r="R695" s="138"/>
      <c r="S695" s="138"/>
      <c r="T695" s="138"/>
      <c r="U695" s="138"/>
      <c r="V695" s="138"/>
      <c r="W695" s="138"/>
      <c r="X695" s="138"/>
      <c r="Y695" s="138"/>
      <c r="Z695" s="138"/>
    </row>
    <row r="696" ht="12.75" hidden="1" customHeight="1">
      <c r="A696" s="156">
        <v>69523.0</v>
      </c>
      <c r="B696" s="123"/>
      <c r="C696" s="123"/>
      <c r="D696" s="124"/>
      <c r="E696" s="126"/>
      <c r="F696" s="125"/>
      <c r="G696" s="126"/>
      <c r="H696" s="125"/>
      <c r="I696" s="124"/>
      <c r="J696" s="126"/>
      <c r="K696" s="125"/>
      <c r="L696" s="125"/>
      <c r="M696" s="161">
        <f t="shared" si="1"/>
        <v>0</v>
      </c>
      <c r="N696" s="138"/>
      <c r="O696" s="138"/>
      <c r="P696" s="138"/>
      <c r="Q696" s="138"/>
      <c r="R696" s="138"/>
      <c r="S696" s="138"/>
      <c r="T696" s="138"/>
      <c r="U696" s="138"/>
      <c r="V696" s="138"/>
      <c r="W696" s="138"/>
      <c r="X696" s="138"/>
      <c r="Y696" s="138"/>
      <c r="Z696" s="138"/>
    </row>
    <row r="697" ht="12.75" hidden="1" customHeight="1">
      <c r="A697" s="163">
        <v>69623.0</v>
      </c>
      <c r="B697" s="130"/>
      <c r="C697" s="130"/>
      <c r="D697" s="131"/>
      <c r="E697" s="132"/>
      <c r="F697" s="133"/>
      <c r="G697" s="132"/>
      <c r="H697" s="167"/>
      <c r="I697" s="131"/>
      <c r="J697" s="132"/>
      <c r="K697" s="133"/>
      <c r="L697" s="133"/>
      <c r="M697" s="168">
        <f t="shared" si="1"/>
        <v>0</v>
      </c>
      <c r="N697" s="138"/>
      <c r="O697" s="138"/>
      <c r="P697" s="138"/>
      <c r="Q697" s="138"/>
      <c r="R697" s="138"/>
      <c r="S697" s="138"/>
      <c r="T697" s="138"/>
      <c r="U697" s="138"/>
      <c r="V697" s="138"/>
      <c r="W697" s="138"/>
      <c r="X697" s="138"/>
      <c r="Y697" s="138"/>
      <c r="Z697" s="138"/>
    </row>
    <row r="698" ht="12.75" hidden="1" customHeight="1">
      <c r="A698" s="156">
        <v>69723.0</v>
      </c>
      <c r="B698" s="123"/>
      <c r="C698" s="123"/>
      <c r="D698" s="124"/>
      <c r="E698" s="126"/>
      <c r="F698" s="125"/>
      <c r="G698" s="126"/>
      <c r="H698" s="125"/>
      <c r="I698" s="124"/>
      <c r="J698" s="126"/>
      <c r="K698" s="125"/>
      <c r="L698" s="125"/>
      <c r="M698" s="161">
        <f t="shared" si="1"/>
        <v>0</v>
      </c>
      <c r="N698" s="138"/>
      <c r="O698" s="138"/>
      <c r="P698" s="138"/>
      <c r="Q698" s="138"/>
      <c r="R698" s="138"/>
      <c r="S698" s="138"/>
      <c r="T698" s="138"/>
      <c r="U698" s="138"/>
      <c r="V698" s="138"/>
      <c r="W698" s="138"/>
      <c r="X698" s="138"/>
      <c r="Y698" s="138"/>
      <c r="Z698" s="138"/>
    </row>
    <row r="699" ht="12.75" hidden="1" customHeight="1">
      <c r="A699" s="163">
        <v>69823.0</v>
      </c>
      <c r="B699" s="130"/>
      <c r="C699" s="130"/>
      <c r="D699" s="131"/>
      <c r="E699" s="132"/>
      <c r="F699" s="133"/>
      <c r="G699" s="132"/>
      <c r="H699" s="167"/>
      <c r="I699" s="131"/>
      <c r="J699" s="132"/>
      <c r="K699" s="133"/>
      <c r="L699" s="133"/>
      <c r="M699" s="168">
        <f t="shared" si="1"/>
        <v>0</v>
      </c>
      <c r="N699" s="138"/>
      <c r="O699" s="138"/>
      <c r="P699" s="138"/>
      <c r="Q699" s="138"/>
      <c r="R699" s="138"/>
      <c r="S699" s="138"/>
      <c r="T699" s="138"/>
      <c r="U699" s="138"/>
      <c r="V699" s="138"/>
      <c r="W699" s="138"/>
      <c r="X699" s="138"/>
      <c r="Y699" s="138"/>
      <c r="Z699" s="138"/>
    </row>
    <row r="700" ht="12.75" hidden="1" customHeight="1">
      <c r="A700" s="156">
        <v>69923.0</v>
      </c>
      <c r="B700" s="123"/>
      <c r="C700" s="123"/>
      <c r="D700" s="124"/>
      <c r="E700" s="126"/>
      <c r="F700" s="125"/>
      <c r="G700" s="126"/>
      <c r="H700" s="125"/>
      <c r="I700" s="124"/>
      <c r="J700" s="126"/>
      <c r="K700" s="125"/>
      <c r="L700" s="125"/>
      <c r="M700" s="161">
        <f t="shared" si="1"/>
        <v>0</v>
      </c>
      <c r="N700" s="138"/>
      <c r="O700" s="138"/>
      <c r="P700" s="138"/>
      <c r="Q700" s="138"/>
      <c r="R700" s="138"/>
      <c r="S700" s="138"/>
      <c r="T700" s="138"/>
      <c r="U700" s="138"/>
      <c r="V700" s="138"/>
      <c r="W700" s="138"/>
      <c r="X700" s="138"/>
      <c r="Y700" s="138"/>
      <c r="Z700" s="138"/>
    </row>
    <row r="701" ht="12.75" hidden="1" customHeight="1">
      <c r="A701" s="163">
        <v>70023.0</v>
      </c>
      <c r="B701" s="130"/>
      <c r="C701" s="130"/>
      <c r="D701" s="131"/>
      <c r="E701" s="132"/>
      <c r="F701" s="133"/>
      <c r="G701" s="132"/>
      <c r="H701" s="167"/>
      <c r="I701" s="131"/>
      <c r="J701" s="132"/>
      <c r="K701" s="133"/>
      <c r="L701" s="133"/>
      <c r="M701" s="168">
        <f t="shared" si="1"/>
        <v>0</v>
      </c>
      <c r="N701" s="138"/>
      <c r="O701" s="138"/>
      <c r="P701" s="138"/>
      <c r="Q701" s="138"/>
      <c r="R701" s="138"/>
      <c r="S701" s="138"/>
      <c r="T701" s="138"/>
      <c r="U701" s="138"/>
      <c r="V701" s="138"/>
      <c r="W701" s="138"/>
      <c r="X701" s="138"/>
      <c r="Y701" s="138"/>
      <c r="Z701" s="138"/>
    </row>
    <row r="702" ht="12.75" hidden="1" customHeight="1">
      <c r="A702" s="156">
        <v>70123.0</v>
      </c>
      <c r="B702" s="123"/>
      <c r="C702" s="123"/>
      <c r="D702" s="124"/>
      <c r="E702" s="126"/>
      <c r="F702" s="125"/>
      <c r="G702" s="126"/>
      <c r="H702" s="125"/>
      <c r="I702" s="124"/>
      <c r="J702" s="126"/>
      <c r="K702" s="125"/>
      <c r="L702" s="125"/>
      <c r="M702" s="161">
        <f t="shared" si="1"/>
        <v>0</v>
      </c>
      <c r="N702" s="138"/>
      <c r="O702" s="138"/>
      <c r="P702" s="138"/>
      <c r="Q702" s="138"/>
      <c r="R702" s="138"/>
      <c r="S702" s="138"/>
      <c r="T702" s="138"/>
      <c r="U702" s="138"/>
      <c r="V702" s="138"/>
      <c r="W702" s="138"/>
      <c r="X702" s="138"/>
      <c r="Y702" s="138"/>
      <c r="Z702" s="138"/>
    </row>
    <row r="703" ht="12.75" hidden="1" customHeight="1">
      <c r="A703" s="163">
        <v>70223.0</v>
      </c>
      <c r="B703" s="130"/>
      <c r="C703" s="130"/>
      <c r="D703" s="131"/>
      <c r="E703" s="132"/>
      <c r="F703" s="133"/>
      <c r="G703" s="132"/>
      <c r="H703" s="167"/>
      <c r="I703" s="131"/>
      <c r="J703" s="132"/>
      <c r="K703" s="133"/>
      <c r="L703" s="133"/>
      <c r="M703" s="168">
        <f t="shared" si="1"/>
        <v>0</v>
      </c>
      <c r="N703" s="138"/>
      <c r="O703" s="138"/>
      <c r="P703" s="138"/>
      <c r="Q703" s="138"/>
      <c r="R703" s="138"/>
      <c r="S703" s="138"/>
      <c r="T703" s="138"/>
      <c r="U703" s="138"/>
      <c r="V703" s="138"/>
      <c r="W703" s="138"/>
      <c r="X703" s="138"/>
      <c r="Y703" s="138"/>
      <c r="Z703" s="138"/>
    </row>
    <row r="704" ht="12.75" hidden="1" customHeight="1">
      <c r="A704" s="156">
        <v>70323.0</v>
      </c>
      <c r="B704" s="123"/>
      <c r="C704" s="123"/>
      <c r="D704" s="124"/>
      <c r="E704" s="126"/>
      <c r="F704" s="125"/>
      <c r="G704" s="126"/>
      <c r="H704" s="125"/>
      <c r="I704" s="124"/>
      <c r="J704" s="126"/>
      <c r="K704" s="125"/>
      <c r="L704" s="125"/>
      <c r="M704" s="161">
        <f t="shared" si="1"/>
        <v>0</v>
      </c>
      <c r="N704" s="138"/>
      <c r="O704" s="138"/>
      <c r="P704" s="138"/>
      <c r="Q704" s="138"/>
      <c r="R704" s="138"/>
      <c r="S704" s="138"/>
      <c r="T704" s="138"/>
      <c r="U704" s="138"/>
      <c r="V704" s="138"/>
      <c r="W704" s="138"/>
      <c r="X704" s="138"/>
      <c r="Y704" s="138"/>
      <c r="Z704" s="138"/>
    </row>
    <row r="705" ht="12.75" hidden="1" customHeight="1">
      <c r="A705" s="163">
        <v>70423.0</v>
      </c>
      <c r="B705" s="130"/>
      <c r="C705" s="130"/>
      <c r="D705" s="131"/>
      <c r="E705" s="132"/>
      <c r="F705" s="133"/>
      <c r="G705" s="132"/>
      <c r="H705" s="167"/>
      <c r="I705" s="131"/>
      <c r="J705" s="132"/>
      <c r="K705" s="133"/>
      <c r="L705" s="133"/>
      <c r="M705" s="168">
        <f t="shared" si="1"/>
        <v>0</v>
      </c>
      <c r="N705" s="138"/>
      <c r="O705" s="138"/>
      <c r="P705" s="138"/>
      <c r="Q705" s="138"/>
      <c r="R705" s="138"/>
      <c r="S705" s="138"/>
      <c r="T705" s="138"/>
      <c r="U705" s="138"/>
      <c r="V705" s="138"/>
      <c r="W705" s="138"/>
      <c r="X705" s="138"/>
      <c r="Y705" s="138"/>
      <c r="Z705" s="138"/>
    </row>
    <row r="706" ht="12.75" hidden="1" customHeight="1">
      <c r="A706" s="156">
        <v>70523.0</v>
      </c>
      <c r="B706" s="123"/>
      <c r="C706" s="123"/>
      <c r="D706" s="124"/>
      <c r="E706" s="126"/>
      <c r="F706" s="125"/>
      <c r="G706" s="126"/>
      <c r="H706" s="125"/>
      <c r="I706" s="124"/>
      <c r="J706" s="126"/>
      <c r="K706" s="125"/>
      <c r="L706" s="125"/>
      <c r="M706" s="161">
        <f t="shared" si="1"/>
        <v>0</v>
      </c>
      <c r="N706" s="138"/>
      <c r="O706" s="138"/>
      <c r="P706" s="138"/>
      <c r="Q706" s="138"/>
      <c r="R706" s="138"/>
      <c r="S706" s="138"/>
      <c r="T706" s="138"/>
      <c r="U706" s="138"/>
      <c r="V706" s="138"/>
      <c r="W706" s="138"/>
      <c r="X706" s="138"/>
      <c r="Y706" s="138"/>
      <c r="Z706" s="138"/>
    </row>
    <row r="707" ht="12.75" hidden="1" customHeight="1">
      <c r="A707" s="163">
        <v>70623.0</v>
      </c>
      <c r="B707" s="130"/>
      <c r="C707" s="130"/>
      <c r="D707" s="131"/>
      <c r="E707" s="132"/>
      <c r="F707" s="133"/>
      <c r="G707" s="132"/>
      <c r="H707" s="167"/>
      <c r="I707" s="131"/>
      <c r="J707" s="132"/>
      <c r="K707" s="133"/>
      <c r="L707" s="133"/>
      <c r="M707" s="168">
        <f t="shared" si="1"/>
        <v>0</v>
      </c>
      <c r="N707" s="138"/>
      <c r="O707" s="138"/>
      <c r="P707" s="138"/>
      <c r="Q707" s="138"/>
      <c r="R707" s="138"/>
      <c r="S707" s="138"/>
      <c r="T707" s="138"/>
      <c r="U707" s="138"/>
      <c r="V707" s="138"/>
      <c r="W707" s="138"/>
      <c r="X707" s="138"/>
      <c r="Y707" s="138"/>
      <c r="Z707" s="138"/>
    </row>
    <row r="708" ht="12.75" hidden="1" customHeight="1">
      <c r="A708" s="156">
        <v>70723.0</v>
      </c>
      <c r="B708" s="123"/>
      <c r="C708" s="123"/>
      <c r="D708" s="124"/>
      <c r="E708" s="126"/>
      <c r="F708" s="125"/>
      <c r="G708" s="126"/>
      <c r="H708" s="125"/>
      <c r="I708" s="124"/>
      <c r="J708" s="126"/>
      <c r="K708" s="125"/>
      <c r="L708" s="125"/>
      <c r="M708" s="161">
        <f t="shared" si="1"/>
        <v>0</v>
      </c>
      <c r="N708" s="138"/>
      <c r="O708" s="138"/>
      <c r="P708" s="138"/>
      <c r="Q708" s="138"/>
      <c r="R708" s="138"/>
      <c r="S708" s="138"/>
      <c r="T708" s="138"/>
      <c r="U708" s="138"/>
      <c r="V708" s="138"/>
      <c r="W708" s="138"/>
      <c r="X708" s="138"/>
      <c r="Y708" s="138"/>
      <c r="Z708" s="138"/>
    </row>
    <row r="709" ht="12.75" hidden="1" customHeight="1">
      <c r="A709" s="163">
        <v>70823.0</v>
      </c>
      <c r="B709" s="130"/>
      <c r="C709" s="130"/>
      <c r="D709" s="131"/>
      <c r="E709" s="132"/>
      <c r="F709" s="133"/>
      <c r="G709" s="132"/>
      <c r="H709" s="167"/>
      <c r="I709" s="131"/>
      <c r="J709" s="132"/>
      <c r="K709" s="133"/>
      <c r="L709" s="133"/>
      <c r="M709" s="168">
        <f t="shared" si="1"/>
        <v>0</v>
      </c>
      <c r="N709" s="138"/>
      <c r="O709" s="138"/>
      <c r="P709" s="138"/>
      <c r="Q709" s="138"/>
      <c r="R709" s="138"/>
      <c r="S709" s="138"/>
      <c r="T709" s="138"/>
      <c r="U709" s="138"/>
      <c r="V709" s="138"/>
      <c r="W709" s="138"/>
      <c r="X709" s="138"/>
      <c r="Y709" s="138"/>
      <c r="Z709" s="138"/>
    </row>
    <row r="710" ht="12.75" hidden="1" customHeight="1">
      <c r="A710" s="156">
        <v>70923.0</v>
      </c>
      <c r="B710" s="123"/>
      <c r="C710" s="123"/>
      <c r="D710" s="124"/>
      <c r="E710" s="126"/>
      <c r="F710" s="125"/>
      <c r="G710" s="126"/>
      <c r="H710" s="125"/>
      <c r="I710" s="124"/>
      <c r="J710" s="126"/>
      <c r="K710" s="125"/>
      <c r="L710" s="125"/>
      <c r="M710" s="161">
        <f t="shared" si="1"/>
        <v>0</v>
      </c>
      <c r="N710" s="138"/>
      <c r="O710" s="138"/>
      <c r="P710" s="138"/>
      <c r="Q710" s="138"/>
      <c r="R710" s="138"/>
      <c r="S710" s="138"/>
      <c r="T710" s="138"/>
      <c r="U710" s="138"/>
      <c r="V710" s="138"/>
      <c r="W710" s="138"/>
      <c r="X710" s="138"/>
      <c r="Y710" s="138"/>
      <c r="Z710" s="138"/>
    </row>
    <row r="711" ht="12.75" hidden="1" customHeight="1">
      <c r="A711" s="163">
        <v>71023.0</v>
      </c>
      <c r="B711" s="130"/>
      <c r="C711" s="130"/>
      <c r="D711" s="131"/>
      <c r="E711" s="132"/>
      <c r="F711" s="133"/>
      <c r="G711" s="132"/>
      <c r="H711" s="167"/>
      <c r="I711" s="131"/>
      <c r="J711" s="132"/>
      <c r="K711" s="133"/>
      <c r="L711" s="133"/>
      <c r="M711" s="168">
        <f t="shared" si="1"/>
        <v>0</v>
      </c>
      <c r="N711" s="138"/>
      <c r="O711" s="138"/>
      <c r="P711" s="138"/>
      <c r="Q711" s="138"/>
      <c r="R711" s="138"/>
      <c r="S711" s="138"/>
      <c r="T711" s="138"/>
      <c r="U711" s="138"/>
      <c r="V711" s="138"/>
      <c r="W711" s="138"/>
      <c r="X711" s="138"/>
      <c r="Y711" s="138"/>
      <c r="Z711" s="138"/>
    </row>
    <row r="712" ht="12.75" hidden="1" customHeight="1">
      <c r="A712" s="156">
        <v>71123.0</v>
      </c>
      <c r="B712" s="123"/>
      <c r="C712" s="123"/>
      <c r="D712" s="124"/>
      <c r="E712" s="126"/>
      <c r="F712" s="125"/>
      <c r="G712" s="126"/>
      <c r="H712" s="125"/>
      <c r="I712" s="124"/>
      <c r="J712" s="126"/>
      <c r="K712" s="125"/>
      <c r="L712" s="125"/>
      <c r="M712" s="161">
        <f t="shared" si="1"/>
        <v>0</v>
      </c>
      <c r="N712" s="138"/>
      <c r="O712" s="138"/>
      <c r="P712" s="138"/>
      <c r="Q712" s="138"/>
      <c r="R712" s="138"/>
      <c r="S712" s="138"/>
      <c r="T712" s="138"/>
      <c r="U712" s="138"/>
      <c r="V712" s="138"/>
      <c r="W712" s="138"/>
      <c r="X712" s="138"/>
      <c r="Y712" s="138"/>
      <c r="Z712" s="138"/>
    </row>
    <row r="713" ht="12.75" hidden="1" customHeight="1">
      <c r="A713" s="163">
        <v>71223.0</v>
      </c>
      <c r="B713" s="130"/>
      <c r="C713" s="130"/>
      <c r="D713" s="131"/>
      <c r="E713" s="132"/>
      <c r="F713" s="133"/>
      <c r="G713" s="132"/>
      <c r="H713" s="167"/>
      <c r="I713" s="131"/>
      <c r="J713" s="132"/>
      <c r="K713" s="133"/>
      <c r="L713" s="133"/>
      <c r="M713" s="168">
        <f t="shared" si="1"/>
        <v>0</v>
      </c>
      <c r="N713" s="138"/>
      <c r="O713" s="138"/>
      <c r="P713" s="138"/>
      <c r="Q713" s="138"/>
      <c r="R713" s="138"/>
      <c r="S713" s="138"/>
      <c r="T713" s="138"/>
      <c r="U713" s="138"/>
      <c r="V713" s="138"/>
      <c r="W713" s="138"/>
      <c r="X713" s="138"/>
      <c r="Y713" s="138"/>
      <c r="Z713" s="138"/>
    </row>
    <row r="714" ht="12.75" hidden="1" customHeight="1">
      <c r="A714" s="156">
        <v>71323.0</v>
      </c>
      <c r="B714" s="123"/>
      <c r="C714" s="123"/>
      <c r="D714" s="124"/>
      <c r="E714" s="126"/>
      <c r="F714" s="125"/>
      <c r="G714" s="126"/>
      <c r="H714" s="125"/>
      <c r="I714" s="124"/>
      <c r="J714" s="126"/>
      <c r="K714" s="125"/>
      <c r="L714" s="125"/>
      <c r="M714" s="161">
        <f t="shared" si="1"/>
        <v>0</v>
      </c>
      <c r="N714" s="138"/>
      <c r="O714" s="138"/>
      <c r="P714" s="138"/>
      <c r="Q714" s="138"/>
      <c r="R714" s="138"/>
      <c r="S714" s="138"/>
      <c r="T714" s="138"/>
      <c r="U714" s="138"/>
      <c r="V714" s="138"/>
      <c r="W714" s="138"/>
      <c r="X714" s="138"/>
      <c r="Y714" s="138"/>
      <c r="Z714" s="138"/>
    </row>
    <row r="715" ht="12.75" hidden="1" customHeight="1">
      <c r="A715" s="163">
        <v>71423.0</v>
      </c>
      <c r="B715" s="130"/>
      <c r="C715" s="130"/>
      <c r="D715" s="131"/>
      <c r="E715" s="132"/>
      <c r="F715" s="133"/>
      <c r="G715" s="132"/>
      <c r="H715" s="167"/>
      <c r="I715" s="131"/>
      <c r="J715" s="132"/>
      <c r="K715" s="133"/>
      <c r="L715" s="133"/>
      <c r="M715" s="168">
        <f t="shared" si="1"/>
        <v>0</v>
      </c>
      <c r="N715" s="138"/>
      <c r="O715" s="138"/>
      <c r="P715" s="138"/>
      <c r="Q715" s="138"/>
      <c r="R715" s="138"/>
      <c r="S715" s="138"/>
      <c r="T715" s="138"/>
      <c r="U715" s="138"/>
      <c r="V715" s="138"/>
      <c r="W715" s="138"/>
      <c r="X715" s="138"/>
      <c r="Y715" s="138"/>
      <c r="Z715" s="138"/>
    </row>
    <row r="716" ht="12.75" hidden="1" customHeight="1">
      <c r="A716" s="156">
        <v>71523.0</v>
      </c>
      <c r="B716" s="123"/>
      <c r="C716" s="123"/>
      <c r="D716" s="124"/>
      <c r="E716" s="126"/>
      <c r="F716" s="125"/>
      <c r="G716" s="126"/>
      <c r="H716" s="125"/>
      <c r="I716" s="124"/>
      <c r="J716" s="126"/>
      <c r="K716" s="125"/>
      <c r="L716" s="125"/>
      <c r="M716" s="161">
        <f t="shared" si="1"/>
        <v>0</v>
      </c>
      <c r="N716" s="138"/>
      <c r="O716" s="138"/>
      <c r="P716" s="138"/>
      <c r="Q716" s="138"/>
      <c r="R716" s="138"/>
      <c r="S716" s="138"/>
      <c r="T716" s="138"/>
      <c r="U716" s="138"/>
      <c r="V716" s="138"/>
      <c r="W716" s="138"/>
      <c r="X716" s="138"/>
      <c r="Y716" s="138"/>
      <c r="Z716" s="138"/>
    </row>
    <row r="717" ht="12.75" hidden="1" customHeight="1">
      <c r="A717" s="163">
        <v>71623.0</v>
      </c>
      <c r="B717" s="130"/>
      <c r="C717" s="130"/>
      <c r="D717" s="131"/>
      <c r="E717" s="132"/>
      <c r="F717" s="133"/>
      <c r="G717" s="132"/>
      <c r="H717" s="167"/>
      <c r="I717" s="131"/>
      <c r="J717" s="132"/>
      <c r="K717" s="133"/>
      <c r="L717" s="133"/>
      <c r="M717" s="168">
        <f t="shared" si="1"/>
        <v>0</v>
      </c>
      <c r="N717" s="138"/>
      <c r="O717" s="138"/>
      <c r="P717" s="138"/>
      <c r="Q717" s="138"/>
      <c r="R717" s="138"/>
      <c r="S717" s="138"/>
      <c r="T717" s="138"/>
      <c r="U717" s="138"/>
      <c r="V717" s="138"/>
      <c r="W717" s="138"/>
      <c r="X717" s="138"/>
      <c r="Y717" s="138"/>
      <c r="Z717" s="138"/>
    </row>
    <row r="718" ht="12.75" hidden="1" customHeight="1">
      <c r="A718" s="156">
        <v>71723.0</v>
      </c>
      <c r="B718" s="123"/>
      <c r="C718" s="123"/>
      <c r="D718" s="124"/>
      <c r="E718" s="126"/>
      <c r="F718" s="125"/>
      <c r="G718" s="126"/>
      <c r="H718" s="125"/>
      <c r="I718" s="124"/>
      <c r="J718" s="126"/>
      <c r="K718" s="125"/>
      <c r="L718" s="125"/>
      <c r="M718" s="161">
        <f t="shared" si="1"/>
        <v>0</v>
      </c>
      <c r="N718" s="138"/>
      <c r="O718" s="138"/>
      <c r="P718" s="138"/>
      <c r="Q718" s="138"/>
      <c r="R718" s="138"/>
      <c r="S718" s="138"/>
      <c r="T718" s="138"/>
      <c r="U718" s="138"/>
      <c r="V718" s="138"/>
      <c r="W718" s="138"/>
      <c r="X718" s="138"/>
      <c r="Y718" s="138"/>
      <c r="Z718" s="138"/>
    </row>
    <row r="719" ht="12.75" hidden="1" customHeight="1">
      <c r="A719" s="163">
        <v>71823.0</v>
      </c>
      <c r="B719" s="130"/>
      <c r="C719" s="130"/>
      <c r="D719" s="131"/>
      <c r="E719" s="132"/>
      <c r="F719" s="133"/>
      <c r="G719" s="132"/>
      <c r="H719" s="167"/>
      <c r="I719" s="131"/>
      <c r="J719" s="132"/>
      <c r="K719" s="133"/>
      <c r="L719" s="133"/>
      <c r="M719" s="168">
        <f t="shared" si="1"/>
        <v>0</v>
      </c>
      <c r="N719" s="138"/>
      <c r="O719" s="138"/>
      <c r="P719" s="138"/>
      <c r="Q719" s="138"/>
      <c r="R719" s="138"/>
      <c r="S719" s="138"/>
      <c r="T719" s="138"/>
      <c r="U719" s="138"/>
      <c r="V719" s="138"/>
      <c r="W719" s="138"/>
      <c r="X719" s="138"/>
      <c r="Y719" s="138"/>
      <c r="Z719" s="138"/>
    </row>
    <row r="720" ht="12.75" hidden="1" customHeight="1">
      <c r="A720" s="156">
        <v>71923.0</v>
      </c>
      <c r="B720" s="123"/>
      <c r="C720" s="123"/>
      <c r="D720" s="124"/>
      <c r="E720" s="126"/>
      <c r="F720" s="125"/>
      <c r="G720" s="126"/>
      <c r="H720" s="125"/>
      <c r="I720" s="124"/>
      <c r="J720" s="126"/>
      <c r="K720" s="125"/>
      <c r="L720" s="125"/>
      <c r="M720" s="161">
        <f t="shared" si="1"/>
        <v>0</v>
      </c>
      <c r="N720" s="138"/>
      <c r="O720" s="138"/>
      <c r="P720" s="138"/>
      <c r="Q720" s="138"/>
      <c r="R720" s="138"/>
      <c r="S720" s="138"/>
      <c r="T720" s="138"/>
      <c r="U720" s="138"/>
      <c r="V720" s="138"/>
      <c r="W720" s="138"/>
      <c r="X720" s="138"/>
      <c r="Y720" s="138"/>
      <c r="Z720" s="138"/>
    </row>
    <row r="721" ht="12.75" hidden="1" customHeight="1">
      <c r="A721" s="163">
        <v>72023.0</v>
      </c>
      <c r="B721" s="130"/>
      <c r="C721" s="130"/>
      <c r="D721" s="131"/>
      <c r="E721" s="132"/>
      <c r="F721" s="133"/>
      <c r="G721" s="132"/>
      <c r="H721" s="167"/>
      <c r="I721" s="131"/>
      <c r="J721" s="132"/>
      <c r="K721" s="133"/>
      <c r="L721" s="133"/>
      <c r="M721" s="168">
        <f t="shared" si="1"/>
        <v>0</v>
      </c>
      <c r="N721" s="138"/>
      <c r="O721" s="138"/>
      <c r="P721" s="138"/>
      <c r="Q721" s="138"/>
      <c r="R721" s="138"/>
      <c r="S721" s="138"/>
      <c r="T721" s="138"/>
      <c r="U721" s="138"/>
      <c r="V721" s="138"/>
      <c r="W721" s="138"/>
      <c r="X721" s="138"/>
      <c r="Y721" s="138"/>
      <c r="Z721" s="138"/>
    </row>
    <row r="722" ht="12.75" hidden="1" customHeight="1">
      <c r="A722" s="156">
        <v>72123.0</v>
      </c>
      <c r="B722" s="123"/>
      <c r="C722" s="123"/>
      <c r="D722" s="124"/>
      <c r="E722" s="126"/>
      <c r="F722" s="125"/>
      <c r="G722" s="126"/>
      <c r="H722" s="125"/>
      <c r="I722" s="124"/>
      <c r="J722" s="126"/>
      <c r="K722" s="125"/>
      <c r="L722" s="125"/>
      <c r="M722" s="161">
        <f t="shared" si="1"/>
        <v>0</v>
      </c>
      <c r="N722" s="138"/>
      <c r="O722" s="138"/>
      <c r="P722" s="138"/>
      <c r="Q722" s="138"/>
      <c r="R722" s="138"/>
      <c r="S722" s="138"/>
      <c r="T722" s="138"/>
      <c r="U722" s="138"/>
      <c r="V722" s="138"/>
      <c r="W722" s="138"/>
      <c r="X722" s="138"/>
      <c r="Y722" s="138"/>
      <c r="Z722" s="138"/>
    </row>
    <row r="723" ht="12.75" hidden="1" customHeight="1">
      <c r="A723" s="163">
        <v>72223.0</v>
      </c>
      <c r="B723" s="130"/>
      <c r="C723" s="130"/>
      <c r="D723" s="131"/>
      <c r="E723" s="132"/>
      <c r="F723" s="133"/>
      <c r="G723" s="132"/>
      <c r="H723" s="167"/>
      <c r="I723" s="131"/>
      <c r="J723" s="132"/>
      <c r="K723" s="133"/>
      <c r="L723" s="133"/>
      <c r="M723" s="168">
        <f t="shared" si="1"/>
        <v>0</v>
      </c>
      <c r="N723" s="138"/>
      <c r="O723" s="138"/>
      <c r="P723" s="138"/>
      <c r="Q723" s="138"/>
      <c r="R723" s="138"/>
      <c r="S723" s="138"/>
      <c r="T723" s="138"/>
      <c r="U723" s="138"/>
      <c r="V723" s="138"/>
      <c r="W723" s="138"/>
      <c r="X723" s="138"/>
      <c r="Y723" s="138"/>
      <c r="Z723" s="138"/>
    </row>
    <row r="724" ht="12.75" hidden="1" customHeight="1">
      <c r="A724" s="156">
        <v>72323.0</v>
      </c>
      <c r="B724" s="123"/>
      <c r="C724" s="123"/>
      <c r="D724" s="124"/>
      <c r="E724" s="126"/>
      <c r="F724" s="125"/>
      <c r="G724" s="126"/>
      <c r="H724" s="125"/>
      <c r="I724" s="124"/>
      <c r="J724" s="126"/>
      <c r="K724" s="125"/>
      <c r="L724" s="125"/>
      <c r="M724" s="161">
        <f t="shared" si="1"/>
        <v>0</v>
      </c>
      <c r="N724" s="138"/>
      <c r="O724" s="138"/>
      <c r="P724" s="138"/>
      <c r="Q724" s="138"/>
      <c r="R724" s="138"/>
      <c r="S724" s="138"/>
      <c r="T724" s="138"/>
      <c r="U724" s="138"/>
      <c r="V724" s="138"/>
      <c r="W724" s="138"/>
      <c r="X724" s="138"/>
      <c r="Y724" s="138"/>
      <c r="Z724" s="138"/>
    </row>
    <row r="725" ht="12.75" hidden="1" customHeight="1">
      <c r="A725" s="163">
        <v>72423.0</v>
      </c>
      <c r="B725" s="130"/>
      <c r="C725" s="130"/>
      <c r="D725" s="131"/>
      <c r="E725" s="132"/>
      <c r="F725" s="133"/>
      <c r="G725" s="132"/>
      <c r="H725" s="167"/>
      <c r="I725" s="131"/>
      <c r="J725" s="132"/>
      <c r="K725" s="133"/>
      <c r="L725" s="133"/>
      <c r="M725" s="168">
        <f t="shared" si="1"/>
        <v>0</v>
      </c>
      <c r="N725" s="138"/>
      <c r="O725" s="138"/>
      <c r="P725" s="138"/>
      <c r="Q725" s="138"/>
      <c r="R725" s="138"/>
      <c r="S725" s="138"/>
      <c r="T725" s="138"/>
      <c r="U725" s="138"/>
      <c r="V725" s="138"/>
      <c r="W725" s="138"/>
      <c r="X725" s="138"/>
      <c r="Y725" s="138"/>
      <c r="Z725" s="138"/>
    </row>
    <row r="726" ht="12.75" hidden="1" customHeight="1">
      <c r="A726" s="156">
        <v>72523.0</v>
      </c>
      <c r="B726" s="123"/>
      <c r="C726" s="123"/>
      <c r="D726" s="124"/>
      <c r="E726" s="126"/>
      <c r="F726" s="125"/>
      <c r="G726" s="126"/>
      <c r="H726" s="125"/>
      <c r="I726" s="124"/>
      <c r="J726" s="126"/>
      <c r="K726" s="125"/>
      <c r="L726" s="125"/>
      <c r="M726" s="161">
        <f t="shared" si="1"/>
        <v>0</v>
      </c>
      <c r="N726" s="138"/>
      <c r="O726" s="138"/>
      <c r="P726" s="138"/>
      <c r="Q726" s="138"/>
      <c r="R726" s="138"/>
      <c r="S726" s="138"/>
      <c r="T726" s="138"/>
      <c r="U726" s="138"/>
      <c r="V726" s="138"/>
      <c r="W726" s="138"/>
      <c r="X726" s="138"/>
      <c r="Y726" s="138"/>
      <c r="Z726" s="138"/>
    </row>
    <row r="727" ht="12.75" hidden="1" customHeight="1">
      <c r="A727" s="163">
        <v>72623.0</v>
      </c>
      <c r="B727" s="130"/>
      <c r="C727" s="130"/>
      <c r="D727" s="131"/>
      <c r="E727" s="132"/>
      <c r="F727" s="133"/>
      <c r="G727" s="132"/>
      <c r="H727" s="167"/>
      <c r="I727" s="131"/>
      <c r="J727" s="132"/>
      <c r="K727" s="133"/>
      <c r="L727" s="133"/>
      <c r="M727" s="168">
        <f t="shared" si="1"/>
        <v>0</v>
      </c>
      <c r="N727" s="138"/>
      <c r="O727" s="138"/>
      <c r="P727" s="138"/>
      <c r="Q727" s="138"/>
      <c r="R727" s="138"/>
      <c r="S727" s="138"/>
      <c r="T727" s="138"/>
      <c r="U727" s="138"/>
      <c r="V727" s="138"/>
      <c r="W727" s="138"/>
      <c r="X727" s="138"/>
      <c r="Y727" s="138"/>
      <c r="Z727" s="138"/>
    </row>
    <row r="728" ht="12.75" hidden="1" customHeight="1">
      <c r="A728" s="156">
        <v>72723.0</v>
      </c>
      <c r="B728" s="123"/>
      <c r="C728" s="123"/>
      <c r="D728" s="124"/>
      <c r="E728" s="126"/>
      <c r="F728" s="125"/>
      <c r="G728" s="126"/>
      <c r="H728" s="125"/>
      <c r="I728" s="124"/>
      <c r="J728" s="126"/>
      <c r="K728" s="125"/>
      <c r="L728" s="125"/>
      <c r="M728" s="161">
        <f t="shared" si="1"/>
        <v>0</v>
      </c>
      <c r="N728" s="138"/>
      <c r="O728" s="138"/>
      <c r="P728" s="138"/>
      <c r="Q728" s="138"/>
      <c r="R728" s="138"/>
      <c r="S728" s="138"/>
      <c r="T728" s="138"/>
      <c r="U728" s="138"/>
      <c r="V728" s="138"/>
      <c r="W728" s="138"/>
      <c r="X728" s="138"/>
      <c r="Y728" s="138"/>
      <c r="Z728" s="138"/>
    </row>
    <row r="729" ht="12.75" hidden="1" customHeight="1">
      <c r="A729" s="163">
        <v>72823.0</v>
      </c>
      <c r="B729" s="130"/>
      <c r="C729" s="130"/>
      <c r="D729" s="131"/>
      <c r="E729" s="132"/>
      <c r="F729" s="133"/>
      <c r="G729" s="132"/>
      <c r="H729" s="167"/>
      <c r="I729" s="131"/>
      <c r="J729" s="132"/>
      <c r="K729" s="133"/>
      <c r="L729" s="133"/>
      <c r="M729" s="168">
        <f t="shared" si="1"/>
        <v>0</v>
      </c>
      <c r="N729" s="138"/>
      <c r="O729" s="138"/>
      <c r="P729" s="138"/>
      <c r="Q729" s="138"/>
      <c r="R729" s="138"/>
      <c r="S729" s="138"/>
      <c r="T729" s="138"/>
      <c r="U729" s="138"/>
      <c r="V729" s="138"/>
      <c r="W729" s="138"/>
      <c r="X729" s="138"/>
      <c r="Y729" s="138"/>
      <c r="Z729" s="138"/>
    </row>
    <row r="730" ht="12.75" hidden="1" customHeight="1">
      <c r="A730" s="156">
        <v>72923.0</v>
      </c>
      <c r="B730" s="123"/>
      <c r="C730" s="123"/>
      <c r="D730" s="124"/>
      <c r="E730" s="126"/>
      <c r="F730" s="125"/>
      <c r="G730" s="126"/>
      <c r="H730" s="125"/>
      <c r="I730" s="124"/>
      <c r="J730" s="126"/>
      <c r="K730" s="125"/>
      <c r="L730" s="125"/>
      <c r="M730" s="161">
        <f t="shared" si="1"/>
        <v>0</v>
      </c>
      <c r="N730" s="138"/>
      <c r="O730" s="138"/>
      <c r="P730" s="138"/>
      <c r="Q730" s="138"/>
      <c r="R730" s="138"/>
      <c r="S730" s="138"/>
      <c r="T730" s="138"/>
      <c r="U730" s="138"/>
      <c r="V730" s="138"/>
      <c r="W730" s="138"/>
      <c r="X730" s="138"/>
      <c r="Y730" s="138"/>
      <c r="Z730" s="138"/>
    </row>
    <row r="731" ht="12.75" hidden="1" customHeight="1">
      <c r="A731" s="163">
        <v>73023.0</v>
      </c>
      <c r="B731" s="130"/>
      <c r="C731" s="130"/>
      <c r="D731" s="131"/>
      <c r="E731" s="132"/>
      <c r="F731" s="133"/>
      <c r="G731" s="132"/>
      <c r="H731" s="167"/>
      <c r="I731" s="131"/>
      <c r="J731" s="132"/>
      <c r="K731" s="133"/>
      <c r="L731" s="133"/>
      <c r="M731" s="168">
        <f t="shared" si="1"/>
        <v>0</v>
      </c>
      <c r="N731" s="138"/>
      <c r="O731" s="138"/>
      <c r="P731" s="138"/>
      <c r="Q731" s="138"/>
      <c r="R731" s="138"/>
      <c r="S731" s="138"/>
      <c r="T731" s="138"/>
      <c r="U731" s="138"/>
      <c r="V731" s="138"/>
      <c r="W731" s="138"/>
      <c r="X731" s="138"/>
      <c r="Y731" s="138"/>
      <c r="Z731" s="138"/>
    </row>
    <row r="732" ht="12.75" hidden="1" customHeight="1">
      <c r="A732" s="156">
        <v>73123.0</v>
      </c>
      <c r="B732" s="123"/>
      <c r="C732" s="123"/>
      <c r="D732" s="124"/>
      <c r="E732" s="126"/>
      <c r="F732" s="125"/>
      <c r="G732" s="126"/>
      <c r="H732" s="125"/>
      <c r="I732" s="124"/>
      <c r="J732" s="126"/>
      <c r="K732" s="125"/>
      <c r="L732" s="125"/>
      <c r="M732" s="161">
        <f t="shared" si="1"/>
        <v>0</v>
      </c>
      <c r="N732" s="138"/>
      <c r="O732" s="138"/>
      <c r="P732" s="138"/>
      <c r="Q732" s="138"/>
      <c r="R732" s="138"/>
      <c r="S732" s="138"/>
      <c r="T732" s="138"/>
      <c r="U732" s="138"/>
      <c r="V732" s="138"/>
      <c r="W732" s="138"/>
      <c r="X732" s="138"/>
      <c r="Y732" s="138"/>
      <c r="Z732" s="138"/>
    </row>
    <row r="733" ht="12.75" hidden="1" customHeight="1">
      <c r="A733" s="163">
        <v>73223.0</v>
      </c>
      <c r="B733" s="130"/>
      <c r="C733" s="130"/>
      <c r="D733" s="131"/>
      <c r="E733" s="132"/>
      <c r="F733" s="133"/>
      <c r="G733" s="132"/>
      <c r="H733" s="167"/>
      <c r="I733" s="131"/>
      <c r="J733" s="132"/>
      <c r="K733" s="133"/>
      <c r="L733" s="133"/>
      <c r="M733" s="168">
        <f t="shared" si="1"/>
        <v>0</v>
      </c>
      <c r="N733" s="138"/>
      <c r="O733" s="138"/>
      <c r="P733" s="138"/>
      <c r="Q733" s="138"/>
      <c r="R733" s="138"/>
      <c r="S733" s="138"/>
      <c r="T733" s="138"/>
      <c r="U733" s="138"/>
      <c r="V733" s="138"/>
      <c r="W733" s="138"/>
      <c r="X733" s="138"/>
      <c r="Y733" s="138"/>
      <c r="Z733" s="138"/>
    </row>
    <row r="734" ht="12.75" hidden="1" customHeight="1">
      <c r="A734" s="156">
        <v>73323.0</v>
      </c>
      <c r="B734" s="123"/>
      <c r="C734" s="123"/>
      <c r="D734" s="124"/>
      <c r="E734" s="126"/>
      <c r="F734" s="125"/>
      <c r="G734" s="126"/>
      <c r="H734" s="125"/>
      <c r="I734" s="124"/>
      <c r="J734" s="126"/>
      <c r="K734" s="125"/>
      <c r="L734" s="125"/>
      <c r="M734" s="161">
        <f t="shared" si="1"/>
        <v>0</v>
      </c>
      <c r="N734" s="138"/>
      <c r="O734" s="138"/>
      <c r="P734" s="138"/>
      <c r="Q734" s="138"/>
      <c r="R734" s="138"/>
      <c r="S734" s="138"/>
      <c r="T734" s="138"/>
      <c r="U734" s="138"/>
      <c r="V734" s="138"/>
      <c r="W734" s="138"/>
      <c r="X734" s="138"/>
      <c r="Y734" s="138"/>
      <c r="Z734" s="138"/>
    </row>
    <row r="735" ht="12.75" hidden="1" customHeight="1">
      <c r="A735" s="163">
        <v>73423.0</v>
      </c>
      <c r="B735" s="130"/>
      <c r="C735" s="130"/>
      <c r="D735" s="131"/>
      <c r="E735" s="132"/>
      <c r="F735" s="133"/>
      <c r="G735" s="132"/>
      <c r="H735" s="167"/>
      <c r="I735" s="131"/>
      <c r="J735" s="132"/>
      <c r="K735" s="133"/>
      <c r="L735" s="133"/>
      <c r="M735" s="168">
        <f t="shared" si="1"/>
        <v>0</v>
      </c>
      <c r="N735" s="138"/>
      <c r="O735" s="138"/>
      <c r="P735" s="138"/>
      <c r="Q735" s="138"/>
      <c r="R735" s="138"/>
      <c r="S735" s="138"/>
      <c r="T735" s="138"/>
      <c r="U735" s="138"/>
      <c r="V735" s="138"/>
      <c r="W735" s="138"/>
      <c r="X735" s="138"/>
      <c r="Y735" s="138"/>
      <c r="Z735" s="138"/>
    </row>
    <row r="736" ht="12.75" hidden="1" customHeight="1">
      <c r="A736" s="156">
        <v>73523.0</v>
      </c>
      <c r="B736" s="123"/>
      <c r="C736" s="123"/>
      <c r="D736" s="124"/>
      <c r="E736" s="126"/>
      <c r="F736" s="125"/>
      <c r="G736" s="126"/>
      <c r="H736" s="125"/>
      <c r="I736" s="124"/>
      <c r="J736" s="126"/>
      <c r="K736" s="125"/>
      <c r="L736" s="125"/>
      <c r="M736" s="161">
        <f t="shared" si="1"/>
        <v>0</v>
      </c>
      <c r="N736" s="138"/>
      <c r="O736" s="138"/>
      <c r="P736" s="138"/>
      <c r="Q736" s="138"/>
      <c r="R736" s="138"/>
      <c r="S736" s="138"/>
      <c r="T736" s="138"/>
      <c r="U736" s="138"/>
      <c r="V736" s="138"/>
      <c r="W736" s="138"/>
      <c r="X736" s="138"/>
      <c r="Y736" s="138"/>
      <c r="Z736" s="138"/>
    </row>
    <row r="737" ht="12.75" hidden="1" customHeight="1">
      <c r="A737" s="163">
        <v>73623.0</v>
      </c>
      <c r="B737" s="130"/>
      <c r="C737" s="130"/>
      <c r="D737" s="131"/>
      <c r="E737" s="132"/>
      <c r="F737" s="133"/>
      <c r="G737" s="132"/>
      <c r="H737" s="167"/>
      <c r="I737" s="131"/>
      <c r="J737" s="132"/>
      <c r="K737" s="133"/>
      <c r="L737" s="133"/>
      <c r="M737" s="168">
        <f t="shared" si="1"/>
        <v>0</v>
      </c>
      <c r="N737" s="138"/>
      <c r="O737" s="138"/>
      <c r="P737" s="138"/>
      <c r="Q737" s="138"/>
      <c r="R737" s="138"/>
      <c r="S737" s="138"/>
      <c r="T737" s="138"/>
      <c r="U737" s="138"/>
      <c r="V737" s="138"/>
      <c r="W737" s="138"/>
      <c r="X737" s="138"/>
      <c r="Y737" s="138"/>
      <c r="Z737" s="138"/>
    </row>
    <row r="738" ht="12.75" hidden="1" customHeight="1">
      <c r="A738" s="156">
        <v>73723.0</v>
      </c>
      <c r="B738" s="123"/>
      <c r="C738" s="123"/>
      <c r="D738" s="124"/>
      <c r="E738" s="126"/>
      <c r="F738" s="125"/>
      <c r="G738" s="126"/>
      <c r="H738" s="125"/>
      <c r="I738" s="124"/>
      <c r="J738" s="126"/>
      <c r="K738" s="125"/>
      <c r="L738" s="125"/>
      <c r="M738" s="161">
        <f t="shared" si="1"/>
        <v>0</v>
      </c>
      <c r="N738" s="138"/>
      <c r="O738" s="138"/>
      <c r="P738" s="138"/>
      <c r="Q738" s="138"/>
      <c r="R738" s="138"/>
      <c r="S738" s="138"/>
      <c r="T738" s="138"/>
      <c r="U738" s="138"/>
      <c r="V738" s="138"/>
      <c r="W738" s="138"/>
      <c r="X738" s="138"/>
      <c r="Y738" s="138"/>
      <c r="Z738" s="138"/>
    </row>
    <row r="739" ht="12.75" hidden="1" customHeight="1">
      <c r="A739" s="163">
        <v>73823.0</v>
      </c>
      <c r="B739" s="130"/>
      <c r="C739" s="130"/>
      <c r="D739" s="131"/>
      <c r="E739" s="132"/>
      <c r="F739" s="133"/>
      <c r="G739" s="132"/>
      <c r="H739" s="167"/>
      <c r="I739" s="131"/>
      <c r="J739" s="132"/>
      <c r="K739" s="133"/>
      <c r="L739" s="133"/>
      <c r="M739" s="168">
        <f t="shared" si="1"/>
        <v>0</v>
      </c>
      <c r="N739" s="138"/>
      <c r="O739" s="138"/>
      <c r="P739" s="138"/>
      <c r="Q739" s="138"/>
      <c r="R739" s="138"/>
      <c r="S739" s="138"/>
      <c r="T739" s="138"/>
      <c r="U739" s="138"/>
      <c r="V739" s="138"/>
      <c r="W739" s="138"/>
      <c r="X739" s="138"/>
      <c r="Y739" s="138"/>
      <c r="Z739" s="138"/>
    </row>
    <row r="740" ht="12.75" hidden="1" customHeight="1">
      <c r="A740" s="156">
        <v>73923.0</v>
      </c>
      <c r="B740" s="123"/>
      <c r="C740" s="123"/>
      <c r="D740" s="124"/>
      <c r="E740" s="126"/>
      <c r="F740" s="125"/>
      <c r="G740" s="126"/>
      <c r="H740" s="125"/>
      <c r="I740" s="124"/>
      <c r="J740" s="126"/>
      <c r="K740" s="125"/>
      <c r="L740" s="125"/>
      <c r="M740" s="161">
        <f t="shared" si="1"/>
        <v>0</v>
      </c>
      <c r="N740" s="138"/>
      <c r="O740" s="138"/>
      <c r="P740" s="138"/>
      <c r="Q740" s="138"/>
      <c r="R740" s="138"/>
      <c r="S740" s="138"/>
      <c r="T740" s="138"/>
      <c r="U740" s="138"/>
      <c r="V740" s="138"/>
      <c r="W740" s="138"/>
      <c r="X740" s="138"/>
      <c r="Y740" s="138"/>
      <c r="Z740" s="138"/>
    </row>
    <row r="741" ht="12.75" hidden="1" customHeight="1">
      <c r="A741" s="163">
        <v>74023.0</v>
      </c>
      <c r="B741" s="130"/>
      <c r="C741" s="130"/>
      <c r="D741" s="131"/>
      <c r="E741" s="132"/>
      <c r="F741" s="133"/>
      <c r="G741" s="132"/>
      <c r="H741" s="167"/>
      <c r="I741" s="131"/>
      <c r="J741" s="132"/>
      <c r="K741" s="133"/>
      <c r="L741" s="133"/>
      <c r="M741" s="168">
        <f t="shared" si="1"/>
        <v>0</v>
      </c>
      <c r="N741" s="138"/>
      <c r="O741" s="138"/>
      <c r="P741" s="138"/>
      <c r="Q741" s="138"/>
      <c r="R741" s="138"/>
      <c r="S741" s="138"/>
      <c r="T741" s="138"/>
      <c r="U741" s="138"/>
      <c r="V741" s="138"/>
      <c r="W741" s="138"/>
      <c r="X741" s="138"/>
      <c r="Y741" s="138"/>
      <c r="Z741" s="138"/>
    </row>
    <row r="742" ht="12.75" hidden="1" customHeight="1">
      <c r="A742" s="156">
        <v>74123.0</v>
      </c>
      <c r="B742" s="123"/>
      <c r="C742" s="123"/>
      <c r="D742" s="124"/>
      <c r="E742" s="126"/>
      <c r="F742" s="125"/>
      <c r="G742" s="126"/>
      <c r="H742" s="125"/>
      <c r="I742" s="124"/>
      <c r="J742" s="126"/>
      <c r="K742" s="125"/>
      <c r="L742" s="125"/>
      <c r="M742" s="161">
        <f t="shared" si="1"/>
        <v>0</v>
      </c>
      <c r="N742" s="138"/>
      <c r="O742" s="138"/>
      <c r="P742" s="138"/>
      <c r="Q742" s="138"/>
      <c r="R742" s="138"/>
      <c r="S742" s="138"/>
      <c r="T742" s="138"/>
      <c r="U742" s="138"/>
      <c r="V742" s="138"/>
      <c r="W742" s="138"/>
      <c r="X742" s="138"/>
      <c r="Y742" s="138"/>
      <c r="Z742" s="138"/>
    </row>
    <row r="743" ht="12.75" hidden="1" customHeight="1">
      <c r="A743" s="163">
        <v>74223.0</v>
      </c>
      <c r="B743" s="130"/>
      <c r="C743" s="130"/>
      <c r="D743" s="131"/>
      <c r="E743" s="132"/>
      <c r="F743" s="133"/>
      <c r="G743" s="132"/>
      <c r="H743" s="167"/>
      <c r="I743" s="131"/>
      <c r="J743" s="132"/>
      <c r="K743" s="133"/>
      <c r="L743" s="133"/>
      <c r="M743" s="168">
        <f t="shared" si="1"/>
        <v>0</v>
      </c>
      <c r="N743" s="138"/>
      <c r="O743" s="138"/>
      <c r="P743" s="138"/>
      <c r="Q743" s="138"/>
      <c r="R743" s="138"/>
      <c r="S743" s="138"/>
      <c r="T743" s="138"/>
      <c r="U743" s="138"/>
      <c r="V743" s="138"/>
      <c r="W743" s="138"/>
      <c r="X743" s="138"/>
      <c r="Y743" s="138"/>
      <c r="Z743" s="138"/>
    </row>
    <row r="744" ht="12.75" hidden="1" customHeight="1">
      <c r="A744" s="156">
        <v>74323.0</v>
      </c>
      <c r="B744" s="123"/>
      <c r="C744" s="123"/>
      <c r="D744" s="124"/>
      <c r="E744" s="126"/>
      <c r="F744" s="125"/>
      <c r="G744" s="126"/>
      <c r="H744" s="125"/>
      <c r="I744" s="124"/>
      <c r="J744" s="126"/>
      <c r="K744" s="125"/>
      <c r="L744" s="125"/>
      <c r="M744" s="161">
        <f t="shared" si="1"/>
        <v>0</v>
      </c>
      <c r="N744" s="138"/>
      <c r="O744" s="138"/>
      <c r="P744" s="138"/>
      <c r="Q744" s="138"/>
      <c r="R744" s="138"/>
      <c r="S744" s="138"/>
      <c r="T744" s="138"/>
      <c r="U744" s="138"/>
      <c r="V744" s="138"/>
      <c r="W744" s="138"/>
      <c r="X744" s="138"/>
      <c r="Y744" s="138"/>
      <c r="Z744" s="138"/>
    </row>
    <row r="745" ht="12.75" hidden="1" customHeight="1">
      <c r="A745" s="163">
        <v>74423.0</v>
      </c>
      <c r="B745" s="130"/>
      <c r="C745" s="130"/>
      <c r="D745" s="131"/>
      <c r="E745" s="132"/>
      <c r="F745" s="133"/>
      <c r="G745" s="132"/>
      <c r="H745" s="167"/>
      <c r="I745" s="131"/>
      <c r="J745" s="132"/>
      <c r="K745" s="133"/>
      <c r="L745" s="133"/>
      <c r="M745" s="168">
        <f t="shared" si="1"/>
        <v>0</v>
      </c>
      <c r="N745" s="138"/>
      <c r="O745" s="138"/>
      <c r="P745" s="138"/>
      <c r="Q745" s="138"/>
      <c r="R745" s="138"/>
      <c r="S745" s="138"/>
      <c r="T745" s="138"/>
      <c r="U745" s="138"/>
      <c r="V745" s="138"/>
      <c r="W745" s="138"/>
      <c r="X745" s="138"/>
      <c r="Y745" s="138"/>
      <c r="Z745" s="138"/>
    </row>
    <row r="746" ht="12.75" hidden="1" customHeight="1">
      <c r="A746" s="156">
        <v>74523.0</v>
      </c>
      <c r="B746" s="123"/>
      <c r="C746" s="123"/>
      <c r="D746" s="124"/>
      <c r="E746" s="126"/>
      <c r="F746" s="125"/>
      <c r="G746" s="126"/>
      <c r="H746" s="125"/>
      <c r="I746" s="124"/>
      <c r="J746" s="126"/>
      <c r="K746" s="125"/>
      <c r="L746" s="125"/>
      <c r="M746" s="161">
        <f t="shared" si="1"/>
        <v>0</v>
      </c>
      <c r="N746" s="138"/>
      <c r="O746" s="138"/>
      <c r="P746" s="138"/>
      <c r="Q746" s="138"/>
      <c r="R746" s="138"/>
      <c r="S746" s="138"/>
      <c r="T746" s="138"/>
      <c r="U746" s="138"/>
      <c r="V746" s="138"/>
      <c r="W746" s="138"/>
      <c r="X746" s="138"/>
      <c r="Y746" s="138"/>
      <c r="Z746" s="138"/>
    </row>
    <row r="747" ht="12.75" hidden="1" customHeight="1">
      <c r="A747" s="163">
        <v>74623.0</v>
      </c>
      <c r="B747" s="130"/>
      <c r="C747" s="130"/>
      <c r="D747" s="131"/>
      <c r="E747" s="132"/>
      <c r="F747" s="133"/>
      <c r="G747" s="132"/>
      <c r="H747" s="167"/>
      <c r="I747" s="131"/>
      <c r="J747" s="132"/>
      <c r="K747" s="133"/>
      <c r="L747" s="133"/>
      <c r="M747" s="168">
        <f t="shared" si="1"/>
        <v>0</v>
      </c>
      <c r="N747" s="138"/>
      <c r="O747" s="138"/>
      <c r="P747" s="138"/>
      <c r="Q747" s="138"/>
      <c r="R747" s="138"/>
      <c r="S747" s="138"/>
      <c r="T747" s="138"/>
      <c r="U747" s="138"/>
      <c r="V747" s="138"/>
      <c r="W747" s="138"/>
      <c r="X747" s="138"/>
      <c r="Y747" s="138"/>
      <c r="Z747" s="138"/>
    </row>
    <row r="748" ht="12.75" hidden="1" customHeight="1">
      <c r="A748" s="156">
        <v>74723.0</v>
      </c>
      <c r="B748" s="123"/>
      <c r="C748" s="123"/>
      <c r="D748" s="124"/>
      <c r="E748" s="126"/>
      <c r="F748" s="125"/>
      <c r="G748" s="126"/>
      <c r="H748" s="125"/>
      <c r="I748" s="124"/>
      <c r="J748" s="126"/>
      <c r="K748" s="125"/>
      <c r="L748" s="125"/>
      <c r="M748" s="161">
        <f t="shared" si="1"/>
        <v>0</v>
      </c>
      <c r="N748" s="138"/>
      <c r="O748" s="138"/>
      <c r="P748" s="138"/>
      <c r="Q748" s="138"/>
      <c r="R748" s="138"/>
      <c r="S748" s="138"/>
      <c r="T748" s="138"/>
      <c r="U748" s="138"/>
      <c r="V748" s="138"/>
      <c r="W748" s="138"/>
      <c r="X748" s="138"/>
      <c r="Y748" s="138"/>
      <c r="Z748" s="138"/>
    </row>
    <row r="749" ht="12.75" hidden="1" customHeight="1">
      <c r="A749" s="163">
        <v>74823.0</v>
      </c>
      <c r="B749" s="130"/>
      <c r="C749" s="130"/>
      <c r="D749" s="131"/>
      <c r="E749" s="132"/>
      <c r="F749" s="133"/>
      <c r="G749" s="132"/>
      <c r="H749" s="167"/>
      <c r="I749" s="131"/>
      <c r="J749" s="132"/>
      <c r="K749" s="133"/>
      <c r="L749" s="133"/>
      <c r="M749" s="168">
        <f t="shared" si="1"/>
        <v>0</v>
      </c>
      <c r="N749" s="138"/>
      <c r="O749" s="138"/>
      <c r="P749" s="138"/>
      <c r="Q749" s="138"/>
      <c r="R749" s="138"/>
      <c r="S749" s="138"/>
      <c r="T749" s="138"/>
      <c r="U749" s="138"/>
      <c r="V749" s="138"/>
      <c r="W749" s="138"/>
      <c r="X749" s="138"/>
      <c r="Y749" s="138"/>
      <c r="Z749" s="138"/>
    </row>
    <row r="750" ht="12.75" hidden="1" customHeight="1">
      <c r="A750" s="156">
        <v>74923.0</v>
      </c>
      <c r="B750" s="123"/>
      <c r="C750" s="123"/>
      <c r="D750" s="124"/>
      <c r="E750" s="126"/>
      <c r="F750" s="125"/>
      <c r="G750" s="126"/>
      <c r="H750" s="125"/>
      <c r="I750" s="124"/>
      <c r="J750" s="126"/>
      <c r="K750" s="125"/>
      <c r="L750" s="125"/>
      <c r="M750" s="161">
        <f t="shared" si="1"/>
        <v>0</v>
      </c>
      <c r="N750" s="138"/>
      <c r="O750" s="138"/>
      <c r="P750" s="138"/>
      <c r="Q750" s="138"/>
      <c r="R750" s="138"/>
      <c r="S750" s="138"/>
      <c r="T750" s="138"/>
      <c r="U750" s="138"/>
      <c r="V750" s="138"/>
      <c r="W750" s="138"/>
      <c r="X750" s="138"/>
      <c r="Y750" s="138"/>
      <c r="Z750" s="138"/>
    </row>
    <row r="751" ht="12.75" hidden="1" customHeight="1">
      <c r="A751" s="163">
        <v>75023.0</v>
      </c>
      <c r="B751" s="130"/>
      <c r="C751" s="130"/>
      <c r="D751" s="131"/>
      <c r="E751" s="132"/>
      <c r="F751" s="133"/>
      <c r="G751" s="132"/>
      <c r="H751" s="167"/>
      <c r="I751" s="131"/>
      <c r="J751" s="132"/>
      <c r="K751" s="133"/>
      <c r="L751" s="133"/>
      <c r="M751" s="168">
        <f t="shared" si="1"/>
        <v>0</v>
      </c>
      <c r="N751" s="138"/>
      <c r="O751" s="138"/>
      <c r="P751" s="138"/>
      <c r="Q751" s="138"/>
      <c r="R751" s="138"/>
      <c r="S751" s="138"/>
      <c r="T751" s="138"/>
      <c r="U751" s="138"/>
      <c r="V751" s="138"/>
      <c r="W751" s="138"/>
      <c r="X751" s="138"/>
      <c r="Y751" s="138"/>
      <c r="Z751" s="138"/>
    </row>
    <row r="752" ht="12.75" hidden="1" customHeight="1">
      <c r="A752" s="156">
        <v>75123.0</v>
      </c>
      <c r="B752" s="123"/>
      <c r="C752" s="123"/>
      <c r="D752" s="124"/>
      <c r="E752" s="126"/>
      <c r="F752" s="125"/>
      <c r="G752" s="126"/>
      <c r="H752" s="125"/>
      <c r="I752" s="124"/>
      <c r="J752" s="126"/>
      <c r="K752" s="125"/>
      <c r="L752" s="125"/>
      <c r="M752" s="161">
        <f t="shared" si="1"/>
        <v>0</v>
      </c>
      <c r="N752" s="138"/>
      <c r="O752" s="138"/>
      <c r="P752" s="138"/>
      <c r="Q752" s="138"/>
      <c r="R752" s="138"/>
      <c r="S752" s="138"/>
      <c r="T752" s="138"/>
      <c r="U752" s="138"/>
      <c r="V752" s="138"/>
      <c r="W752" s="138"/>
      <c r="X752" s="138"/>
      <c r="Y752" s="138"/>
      <c r="Z752" s="138"/>
    </row>
    <row r="753" ht="12.75" hidden="1" customHeight="1">
      <c r="A753" s="163">
        <v>75223.0</v>
      </c>
      <c r="B753" s="130"/>
      <c r="C753" s="130"/>
      <c r="D753" s="131"/>
      <c r="E753" s="132"/>
      <c r="F753" s="133"/>
      <c r="G753" s="132"/>
      <c r="H753" s="167"/>
      <c r="I753" s="131"/>
      <c r="J753" s="132"/>
      <c r="K753" s="133"/>
      <c r="L753" s="133"/>
      <c r="M753" s="168">
        <f t="shared" si="1"/>
        <v>0</v>
      </c>
      <c r="N753" s="138"/>
      <c r="O753" s="138"/>
      <c r="P753" s="138"/>
      <c r="Q753" s="138"/>
      <c r="R753" s="138"/>
      <c r="S753" s="138"/>
      <c r="T753" s="138"/>
      <c r="U753" s="138"/>
      <c r="V753" s="138"/>
      <c r="W753" s="138"/>
      <c r="X753" s="138"/>
      <c r="Y753" s="138"/>
      <c r="Z753" s="138"/>
    </row>
    <row r="754" ht="12.75" hidden="1" customHeight="1">
      <c r="A754" s="156">
        <v>75323.0</v>
      </c>
      <c r="B754" s="123"/>
      <c r="C754" s="123"/>
      <c r="D754" s="124"/>
      <c r="E754" s="126"/>
      <c r="F754" s="125"/>
      <c r="G754" s="126"/>
      <c r="H754" s="125"/>
      <c r="I754" s="124"/>
      <c r="J754" s="126"/>
      <c r="K754" s="125"/>
      <c r="L754" s="125"/>
      <c r="M754" s="161">
        <f t="shared" si="1"/>
        <v>0</v>
      </c>
      <c r="N754" s="138"/>
      <c r="O754" s="138"/>
      <c r="P754" s="138"/>
      <c r="Q754" s="138"/>
      <c r="R754" s="138"/>
      <c r="S754" s="138"/>
      <c r="T754" s="138"/>
      <c r="U754" s="138"/>
      <c r="V754" s="138"/>
      <c r="W754" s="138"/>
      <c r="X754" s="138"/>
      <c r="Y754" s="138"/>
      <c r="Z754" s="138"/>
    </row>
    <row r="755" ht="12.75" hidden="1" customHeight="1">
      <c r="A755" s="163">
        <v>75423.0</v>
      </c>
      <c r="B755" s="130"/>
      <c r="C755" s="130"/>
      <c r="D755" s="131"/>
      <c r="E755" s="132"/>
      <c r="F755" s="133"/>
      <c r="G755" s="132"/>
      <c r="H755" s="167"/>
      <c r="I755" s="131"/>
      <c r="J755" s="132"/>
      <c r="K755" s="133"/>
      <c r="L755" s="133"/>
      <c r="M755" s="168">
        <f t="shared" si="1"/>
        <v>0</v>
      </c>
      <c r="N755" s="138"/>
      <c r="O755" s="138"/>
      <c r="P755" s="138"/>
      <c r="Q755" s="138"/>
      <c r="R755" s="138"/>
      <c r="S755" s="138"/>
      <c r="T755" s="138"/>
      <c r="U755" s="138"/>
      <c r="V755" s="138"/>
      <c r="W755" s="138"/>
      <c r="X755" s="138"/>
      <c r="Y755" s="138"/>
      <c r="Z755" s="138"/>
    </row>
    <row r="756" ht="12.75" hidden="1" customHeight="1">
      <c r="A756" s="156">
        <v>75523.0</v>
      </c>
      <c r="B756" s="123"/>
      <c r="C756" s="123"/>
      <c r="D756" s="124"/>
      <c r="E756" s="126"/>
      <c r="F756" s="125"/>
      <c r="G756" s="126"/>
      <c r="H756" s="125"/>
      <c r="I756" s="124"/>
      <c r="J756" s="126"/>
      <c r="K756" s="125"/>
      <c r="L756" s="125"/>
      <c r="M756" s="161">
        <f t="shared" si="1"/>
        <v>0</v>
      </c>
      <c r="N756" s="138"/>
      <c r="O756" s="138"/>
      <c r="P756" s="138"/>
      <c r="Q756" s="138"/>
      <c r="R756" s="138"/>
      <c r="S756" s="138"/>
      <c r="T756" s="138"/>
      <c r="U756" s="138"/>
      <c r="V756" s="138"/>
      <c r="W756" s="138"/>
      <c r="X756" s="138"/>
      <c r="Y756" s="138"/>
      <c r="Z756" s="138"/>
    </row>
    <row r="757" ht="12.75" hidden="1" customHeight="1">
      <c r="A757" s="163">
        <v>75623.0</v>
      </c>
      <c r="B757" s="130"/>
      <c r="C757" s="130"/>
      <c r="D757" s="131"/>
      <c r="E757" s="132"/>
      <c r="F757" s="133"/>
      <c r="G757" s="132"/>
      <c r="H757" s="167"/>
      <c r="I757" s="131"/>
      <c r="J757" s="132"/>
      <c r="K757" s="133"/>
      <c r="L757" s="133"/>
      <c r="M757" s="168">
        <f t="shared" si="1"/>
        <v>0</v>
      </c>
      <c r="N757" s="138"/>
      <c r="O757" s="138"/>
      <c r="P757" s="138"/>
      <c r="Q757" s="138"/>
      <c r="R757" s="138"/>
      <c r="S757" s="138"/>
      <c r="T757" s="138"/>
      <c r="U757" s="138"/>
      <c r="V757" s="138"/>
      <c r="W757" s="138"/>
      <c r="X757" s="138"/>
      <c r="Y757" s="138"/>
      <c r="Z757" s="138"/>
    </row>
    <row r="758" ht="12.75" hidden="1" customHeight="1">
      <c r="A758" s="156">
        <v>75723.0</v>
      </c>
      <c r="B758" s="123"/>
      <c r="C758" s="123"/>
      <c r="D758" s="124"/>
      <c r="E758" s="126"/>
      <c r="F758" s="125"/>
      <c r="G758" s="126"/>
      <c r="H758" s="125"/>
      <c r="I758" s="124"/>
      <c r="J758" s="126"/>
      <c r="K758" s="125"/>
      <c r="L758" s="125"/>
      <c r="M758" s="161">
        <f t="shared" si="1"/>
        <v>0</v>
      </c>
      <c r="N758" s="138"/>
      <c r="O758" s="138"/>
      <c r="P758" s="138"/>
      <c r="Q758" s="138"/>
      <c r="R758" s="138"/>
      <c r="S758" s="138"/>
      <c r="T758" s="138"/>
      <c r="U758" s="138"/>
      <c r="V758" s="138"/>
      <c r="W758" s="138"/>
      <c r="X758" s="138"/>
      <c r="Y758" s="138"/>
      <c r="Z758" s="138"/>
    </row>
    <row r="759" ht="12.75" hidden="1" customHeight="1">
      <c r="A759" s="163">
        <v>75823.0</v>
      </c>
      <c r="B759" s="130"/>
      <c r="C759" s="130"/>
      <c r="D759" s="131"/>
      <c r="E759" s="132"/>
      <c r="F759" s="133"/>
      <c r="G759" s="132"/>
      <c r="H759" s="167"/>
      <c r="I759" s="131"/>
      <c r="J759" s="132"/>
      <c r="K759" s="133"/>
      <c r="L759" s="133"/>
      <c r="M759" s="168">
        <f t="shared" si="1"/>
        <v>0</v>
      </c>
      <c r="N759" s="138"/>
      <c r="O759" s="138"/>
      <c r="P759" s="138"/>
      <c r="Q759" s="138"/>
      <c r="R759" s="138"/>
      <c r="S759" s="138"/>
      <c r="T759" s="138"/>
      <c r="U759" s="138"/>
      <c r="V759" s="138"/>
      <c r="W759" s="138"/>
      <c r="X759" s="138"/>
      <c r="Y759" s="138"/>
      <c r="Z759" s="138"/>
    </row>
    <row r="760" ht="12.75" hidden="1" customHeight="1">
      <c r="A760" s="156">
        <v>75923.0</v>
      </c>
      <c r="B760" s="123"/>
      <c r="C760" s="123"/>
      <c r="D760" s="124"/>
      <c r="E760" s="126"/>
      <c r="F760" s="125"/>
      <c r="G760" s="126"/>
      <c r="H760" s="125"/>
      <c r="I760" s="124"/>
      <c r="J760" s="126"/>
      <c r="K760" s="125"/>
      <c r="L760" s="125"/>
      <c r="M760" s="161">
        <f t="shared" si="1"/>
        <v>0</v>
      </c>
      <c r="N760" s="138"/>
      <c r="O760" s="138"/>
      <c r="P760" s="138"/>
      <c r="Q760" s="138"/>
      <c r="R760" s="138"/>
      <c r="S760" s="138"/>
      <c r="T760" s="138"/>
      <c r="U760" s="138"/>
      <c r="V760" s="138"/>
      <c r="W760" s="138"/>
      <c r="X760" s="138"/>
      <c r="Y760" s="138"/>
      <c r="Z760" s="138"/>
    </row>
    <row r="761" ht="12.75" hidden="1" customHeight="1">
      <c r="A761" s="163">
        <v>76023.0</v>
      </c>
      <c r="B761" s="130"/>
      <c r="C761" s="130"/>
      <c r="D761" s="131"/>
      <c r="E761" s="132"/>
      <c r="F761" s="133"/>
      <c r="G761" s="132"/>
      <c r="H761" s="167"/>
      <c r="I761" s="131"/>
      <c r="J761" s="132"/>
      <c r="K761" s="133"/>
      <c r="L761" s="133"/>
      <c r="M761" s="168">
        <f t="shared" si="1"/>
        <v>0</v>
      </c>
      <c r="N761" s="138"/>
      <c r="O761" s="138"/>
      <c r="P761" s="138"/>
      <c r="Q761" s="138"/>
      <c r="R761" s="138"/>
      <c r="S761" s="138"/>
      <c r="T761" s="138"/>
      <c r="U761" s="138"/>
      <c r="V761" s="138"/>
      <c r="W761" s="138"/>
      <c r="X761" s="138"/>
      <c r="Y761" s="138"/>
      <c r="Z761" s="138"/>
    </row>
    <row r="762" ht="12.75" hidden="1" customHeight="1">
      <c r="A762" s="156">
        <v>76123.0</v>
      </c>
      <c r="B762" s="123"/>
      <c r="C762" s="123"/>
      <c r="D762" s="124"/>
      <c r="E762" s="126"/>
      <c r="F762" s="125"/>
      <c r="G762" s="126"/>
      <c r="H762" s="125"/>
      <c r="I762" s="124"/>
      <c r="J762" s="126"/>
      <c r="K762" s="125"/>
      <c r="L762" s="125"/>
      <c r="M762" s="161">
        <f t="shared" si="1"/>
        <v>0</v>
      </c>
      <c r="N762" s="138"/>
      <c r="O762" s="138"/>
      <c r="P762" s="138"/>
      <c r="Q762" s="138"/>
      <c r="R762" s="138"/>
      <c r="S762" s="138"/>
      <c r="T762" s="138"/>
      <c r="U762" s="138"/>
      <c r="V762" s="138"/>
      <c r="W762" s="138"/>
      <c r="X762" s="138"/>
      <c r="Y762" s="138"/>
      <c r="Z762" s="138"/>
    </row>
    <row r="763" ht="12.75" hidden="1" customHeight="1">
      <c r="A763" s="163">
        <v>76223.0</v>
      </c>
      <c r="B763" s="130"/>
      <c r="C763" s="130"/>
      <c r="D763" s="131"/>
      <c r="E763" s="132"/>
      <c r="F763" s="133"/>
      <c r="G763" s="132"/>
      <c r="H763" s="167"/>
      <c r="I763" s="131"/>
      <c r="J763" s="132"/>
      <c r="K763" s="133"/>
      <c r="L763" s="133"/>
      <c r="M763" s="168">
        <f t="shared" si="1"/>
        <v>0</v>
      </c>
      <c r="N763" s="138"/>
      <c r="O763" s="138"/>
      <c r="P763" s="138"/>
      <c r="Q763" s="138"/>
      <c r="R763" s="138"/>
      <c r="S763" s="138"/>
      <c r="T763" s="138"/>
      <c r="U763" s="138"/>
      <c r="V763" s="138"/>
      <c r="W763" s="138"/>
      <c r="X763" s="138"/>
      <c r="Y763" s="138"/>
      <c r="Z763" s="138"/>
    </row>
    <row r="764" ht="12.75" hidden="1" customHeight="1">
      <c r="A764" s="156">
        <v>76323.0</v>
      </c>
      <c r="B764" s="123"/>
      <c r="C764" s="123"/>
      <c r="D764" s="124"/>
      <c r="E764" s="126"/>
      <c r="F764" s="125"/>
      <c r="G764" s="126"/>
      <c r="H764" s="125"/>
      <c r="I764" s="124"/>
      <c r="J764" s="126"/>
      <c r="K764" s="125"/>
      <c r="L764" s="125"/>
      <c r="M764" s="161">
        <f t="shared" si="1"/>
        <v>0</v>
      </c>
      <c r="N764" s="138"/>
      <c r="O764" s="138"/>
      <c r="P764" s="138"/>
      <c r="Q764" s="138"/>
      <c r="R764" s="138"/>
      <c r="S764" s="138"/>
      <c r="T764" s="138"/>
      <c r="U764" s="138"/>
      <c r="V764" s="138"/>
      <c r="W764" s="138"/>
      <c r="X764" s="138"/>
      <c r="Y764" s="138"/>
      <c r="Z764" s="138"/>
    </row>
    <row r="765" ht="12.75" hidden="1" customHeight="1">
      <c r="A765" s="163">
        <v>76423.0</v>
      </c>
      <c r="B765" s="130"/>
      <c r="C765" s="130"/>
      <c r="D765" s="131"/>
      <c r="E765" s="132"/>
      <c r="F765" s="133"/>
      <c r="G765" s="132"/>
      <c r="H765" s="167"/>
      <c r="I765" s="131"/>
      <c r="J765" s="132"/>
      <c r="K765" s="133"/>
      <c r="L765" s="133"/>
      <c r="M765" s="168">
        <f t="shared" si="1"/>
        <v>0</v>
      </c>
      <c r="N765" s="138"/>
      <c r="O765" s="138"/>
      <c r="P765" s="138"/>
      <c r="Q765" s="138"/>
      <c r="R765" s="138"/>
      <c r="S765" s="138"/>
      <c r="T765" s="138"/>
      <c r="U765" s="138"/>
      <c r="V765" s="138"/>
      <c r="W765" s="138"/>
      <c r="X765" s="138"/>
      <c r="Y765" s="138"/>
      <c r="Z765" s="138"/>
    </row>
    <row r="766" ht="12.75" hidden="1" customHeight="1">
      <c r="A766" s="156">
        <v>76523.0</v>
      </c>
      <c r="B766" s="123"/>
      <c r="C766" s="123"/>
      <c r="D766" s="124"/>
      <c r="E766" s="126"/>
      <c r="F766" s="125"/>
      <c r="G766" s="126"/>
      <c r="H766" s="125"/>
      <c r="I766" s="124"/>
      <c r="J766" s="126"/>
      <c r="K766" s="125"/>
      <c r="L766" s="125"/>
      <c r="M766" s="161">
        <f t="shared" si="1"/>
        <v>0</v>
      </c>
      <c r="N766" s="138"/>
      <c r="O766" s="138"/>
      <c r="P766" s="138"/>
      <c r="Q766" s="138"/>
      <c r="R766" s="138"/>
      <c r="S766" s="138"/>
      <c r="T766" s="138"/>
      <c r="U766" s="138"/>
      <c r="V766" s="138"/>
      <c r="W766" s="138"/>
      <c r="X766" s="138"/>
      <c r="Y766" s="138"/>
      <c r="Z766" s="138"/>
    </row>
    <row r="767" ht="12.75" hidden="1" customHeight="1">
      <c r="A767" s="163">
        <v>76623.0</v>
      </c>
      <c r="B767" s="130"/>
      <c r="C767" s="130"/>
      <c r="D767" s="131"/>
      <c r="E767" s="132"/>
      <c r="F767" s="133"/>
      <c r="G767" s="132"/>
      <c r="H767" s="167"/>
      <c r="I767" s="131"/>
      <c r="J767" s="132"/>
      <c r="K767" s="133"/>
      <c r="L767" s="133"/>
      <c r="M767" s="168">
        <f t="shared" si="1"/>
        <v>0</v>
      </c>
      <c r="N767" s="138"/>
      <c r="O767" s="138"/>
      <c r="P767" s="138"/>
      <c r="Q767" s="138"/>
      <c r="R767" s="138"/>
      <c r="S767" s="138"/>
      <c r="T767" s="138"/>
      <c r="U767" s="138"/>
      <c r="V767" s="138"/>
      <c r="W767" s="138"/>
      <c r="X767" s="138"/>
      <c r="Y767" s="138"/>
      <c r="Z767" s="138"/>
    </row>
    <row r="768" ht="12.75" hidden="1" customHeight="1">
      <c r="A768" s="156">
        <v>76723.0</v>
      </c>
      <c r="B768" s="123"/>
      <c r="C768" s="123"/>
      <c r="D768" s="124"/>
      <c r="E768" s="126"/>
      <c r="F768" s="125"/>
      <c r="G768" s="126"/>
      <c r="H768" s="125"/>
      <c r="I768" s="124"/>
      <c r="J768" s="126"/>
      <c r="K768" s="125"/>
      <c r="L768" s="125"/>
      <c r="M768" s="161">
        <f t="shared" si="1"/>
        <v>0</v>
      </c>
      <c r="N768" s="138"/>
      <c r="O768" s="138"/>
      <c r="P768" s="138"/>
      <c r="Q768" s="138"/>
      <c r="R768" s="138"/>
      <c r="S768" s="138"/>
      <c r="T768" s="138"/>
      <c r="U768" s="138"/>
      <c r="V768" s="138"/>
      <c r="W768" s="138"/>
      <c r="X768" s="138"/>
      <c r="Y768" s="138"/>
      <c r="Z768" s="138"/>
    </row>
    <row r="769" ht="12.75" hidden="1" customHeight="1">
      <c r="A769" s="163">
        <v>76823.0</v>
      </c>
      <c r="B769" s="130"/>
      <c r="C769" s="130"/>
      <c r="D769" s="131"/>
      <c r="E769" s="132"/>
      <c r="F769" s="133"/>
      <c r="G769" s="132"/>
      <c r="H769" s="167"/>
      <c r="I769" s="131"/>
      <c r="J769" s="132"/>
      <c r="K769" s="133"/>
      <c r="L769" s="133"/>
      <c r="M769" s="168">
        <f t="shared" si="1"/>
        <v>0</v>
      </c>
      <c r="N769" s="138"/>
      <c r="O769" s="138"/>
      <c r="P769" s="138"/>
      <c r="Q769" s="138"/>
      <c r="R769" s="138"/>
      <c r="S769" s="138"/>
      <c r="T769" s="138"/>
      <c r="U769" s="138"/>
      <c r="V769" s="138"/>
      <c r="W769" s="138"/>
      <c r="X769" s="138"/>
      <c r="Y769" s="138"/>
      <c r="Z769" s="138"/>
    </row>
    <row r="770" ht="12.75" hidden="1" customHeight="1">
      <c r="A770" s="156">
        <v>76923.0</v>
      </c>
      <c r="B770" s="123"/>
      <c r="C770" s="123"/>
      <c r="D770" s="124"/>
      <c r="E770" s="126"/>
      <c r="F770" s="125"/>
      <c r="G770" s="126"/>
      <c r="H770" s="125"/>
      <c r="I770" s="124"/>
      <c r="J770" s="126"/>
      <c r="K770" s="125"/>
      <c r="L770" s="125"/>
      <c r="M770" s="161">
        <f t="shared" si="1"/>
        <v>0</v>
      </c>
      <c r="N770" s="138"/>
      <c r="O770" s="138"/>
      <c r="P770" s="138"/>
      <c r="Q770" s="138"/>
      <c r="R770" s="138"/>
      <c r="S770" s="138"/>
      <c r="T770" s="138"/>
      <c r="U770" s="138"/>
      <c r="V770" s="138"/>
      <c r="W770" s="138"/>
      <c r="X770" s="138"/>
      <c r="Y770" s="138"/>
      <c r="Z770" s="138"/>
    </row>
    <row r="771" ht="12.75" hidden="1" customHeight="1">
      <c r="A771" s="163">
        <v>77023.0</v>
      </c>
      <c r="B771" s="130"/>
      <c r="C771" s="130"/>
      <c r="D771" s="131"/>
      <c r="E771" s="132"/>
      <c r="F771" s="133"/>
      <c r="G771" s="132"/>
      <c r="H771" s="167"/>
      <c r="I771" s="131"/>
      <c r="J771" s="132"/>
      <c r="K771" s="133"/>
      <c r="L771" s="133"/>
      <c r="M771" s="168">
        <f t="shared" si="1"/>
        <v>0</v>
      </c>
      <c r="N771" s="138"/>
      <c r="O771" s="138"/>
      <c r="P771" s="138"/>
      <c r="Q771" s="138"/>
      <c r="R771" s="138"/>
      <c r="S771" s="138"/>
      <c r="T771" s="138"/>
      <c r="U771" s="138"/>
      <c r="V771" s="138"/>
      <c r="W771" s="138"/>
      <c r="X771" s="138"/>
      <c r="Y771" s="138"/>
      <c r="Z771" s="138"/>
    </row>
    <row r="772" ht="12.75" hidden="1" customHeight="1">
      <c r="A772" s="156">
        <v>77123.0</v>
      </c>
      <c r="B772" s="123"/>
      <c r="C772" s="123"/>
      <c r="D772" s="124"/>
      <c r="E772" s="126"/>
      <c r="F772" s="125"/>
      <c r="G772" s="126"/>
      <c r="H772" s="125"/>
      <c r="I772" s="124"/>
      <c r="J772" s="126"/>
      <c r="K772" s="125"/>
      <c r="L772" s="125"/>
      <c r="M772" s="161">
        <f t="shared" si="1"/>
        <v>0</v>
      </c>
      <c r="N772" s="138"/>
      <c r="O772" s="138"/>
      <c r="P772" s="138"/>
      <c r="Q772" s="138"/>
      <c r="R772" s="138"/>
      <c r="S772" s="138"/>
      <c r="T772" s="138"/>
      <c r="U772" s="138"/>
      <c r="V772" s="138"/>
      <c r="W772" s="138"/>
      <c r="X772" s="138"/>
      <c r="Y772" s="138"/>
      <c r="Z772" s="138"/>
    </row>
    <row r="773" ht="12.75" hidden="1" customHeight="1">
      <c r="A773" s="163">
        <v>77223.0</v>
      </c>
      <c r="B773" s="130"/>
      <c r="C773" s="130"/>
      <c r="D773" s="131"/>
      <c r="E773" s="132"/>
      <c r="F773" s="133"/>
      <c r="G773" s="132"/>
      <c r="H773" s="167"/>
      <c r="I773" s="131"/>
      <c r="J773" s="132"/>
      <c r="K773" s="133"/>
      <c r="L773" s="133"/>
      <c r="M773" s="168">
        <f t="shared" si="1"/>
        <v>0</v>
      </c>
      <c r="N773" s="138"/>
      <c r="O773" s="138"/>
      <c r="P773" s="138"/>
      <c r="Q773" s="138"/>
      <c r="R773" s="138"/>
      <c r="S773" s="138"/>
      <c r="T773" s="138"/>
      <c r="U773" s="138"/>
      <c r="V773" s="138"/>
      <c r="W773" s="138"/>
      <c r="X773" s="138"/>
      <c r="Y773" s="138"/>
      <c r="Z773" s="138"/>
    </row>
    <row r="774" ht="12.75" hidden="1" customHeight="1">
      <c r="A774" s="156">
        <v>77323.0</v>
      </c>
      <c r="B774" s="123"/>
      <c r="C774" s="123"/>
      <c r="D774" s="124"/>
      <c r="E774" s="126"/>
      <c r="F774" s="125"/>
      <c r="G774" s="126"/>
      <c r="H774" s="125"/>
      <c r="I774" s="124"/>
      <c r="J774" s="126"/>
      <c r="K774" s="125"/>
      <c r="L774" s="125"/>
      <c r="M774" s="161">
        <f t="shared" si="1"/>
        <v>0</v>
      </c>
      <c r="N774" s="138"/>
      <c r="O774" s="138"/>
      <c r="P774" s="138"/>
      <c r="Q774" s="138"/>
      <c r="R774" s="138"/>
      <c r="S774" s="138"/>
      <c r="T774" s="138"/>
      <c r="U774" s="138"/>
      <c r="V774" s="138"/>
      <c r="W774" s="138"/>
      <c r="X774" s="138"/>
      <c r="Y774" s="138"/>
      <c r="Z774" s="138"/>
    </row>
    <row r="775" ht="12.75" hidden="1" customHeight="1">
      <c r="A775" s="163">
        <v>77423.0</v>
      </c>
      <c r="B775" s="130"/>
      <c r="C775" s="130"/>
      <c r="D775" s="131"/>
      <c r="E775" s="132"/>
      <c r="F775" s="133"/>
      <c r="G775" s="132"/>
      <c r="H775" s="167"/>
      <c r="I775" s="131"/>
      <c r="J775" s="132"/>
      <c r="K775" s="133"/>
      <c r="L775" s="133"/>
      <c r="M775" s="168">
        <f t="shared" si="1"/>
        <v>0</v>
      </c>
      <c r="N775" s="138"/>
      <c r="O775" s="138"/>
      <c r="P775" s="138"/>
      <c r="Q775" s="138"/>
      <c r="R775" s="138"/>
      <c r="S775" s="138"/>
      <c r="T775" s="138"/>
      <c r="U775" s="138"/>
      <c r="V775" s="138"/>
      <c r="W775" s="138"/>
      <c r="X775" s="138"/>
      <c r="Y775" s="138"/>
      <c r="Z775" s="138"/>
    </row>
    <row r="776" ht="12.75" hidden="1" customHeight="1">
      <c r="A776" s="156">
        <v>77523.0</v>
      </c>
      <c r="B776" s="123"/>
      <c r="C776" s="123"/>
      <c r="D776" s="124"/>
      <c r="E776" s="126"/>
      <c r="F776" s="125"/>
      <c r="G776" s="126"/>
      <c r="H776" s="125"/>
      <c r="I776" s="124"/>
      <c r="J776" s="126"/>
      <c r="K776" s="125"/>
      <c r="L776" s="125"/>
      <c r="M776" s="161">
        <f t="shared" si="1"/>
        <v>0</v>
      </c>
      <c r="N776" s="138"/>
      <c r="O776" s="138"/>
      <c r="P776" s="138"/>
      <c r="Q776" s="138"/>
      <c r="R776" s="138"/>
      <c r="S776" s="138"/>
      <c r="T776" s="138"/>
      <c r="U776" s="138"/>
      <c r="V776" s="138"/>
      <c r="W776" s="138"/>
      <c r="X776" s="138"/>
      <c r="Y776" s="138"/>
      <c r="Z776" s="138"/>
    </row>
    <row r="777" ht="12.75" hidden="1" customHeight="1">
      <c r="A777" s="163">
        <v>77623.0</v>
      </c>
      <c r="B777" s="130"/>
      <c r="C777" s="130"/>
      <c r="D777" s="131"/>
      <c r="E777" s="132"/>
      <c r="F777" s="133"/>
      <c r="G777" s="132"/>
      <c r="H777" s="167"/>
      <c r="I777" s="131"/>
      <c r="J777" s="132"/>
      <c r="K777" s="133"/>
      <c r="L777" s="133"/>
      <c r="M777" s="168">
        <f t="shared" si="1"/>
        <v>0</v>
      </c>
      <c r="N777" s="138"/>
      <c r="O777" s="138"/>
      <c r="P777" s="138"/>
      <c r="Q777" s="138"/>
      <c r="R777" s="138"/>
      <c r="S777" s="138"/>
      <c r="T777" s="138"/>
      <c r="U777" s="138"/>
      <c r="V777" s="138"/>
      <c r="W777" s="138"/>
      <c r="X777" s="138"/>
      <c r="Y777" s="138"/>
      <c r="Z777" s="138"/>
    </row>
    <row r="778" ht="12.75" hidden="1" customHeight="1">
      <c r="A778" s="156">
        <v>77723.0</v>
      </c>
      <c r="B778" s="123"/>
      <c r="C778" s="123"/>
      <c r="D778" s="124"/>
      <c r="E778" s="126"/>
      <c r="F778" s="125"/>
      <c r="G778" s="126"/>
      <c r="H778" s="125"/>
      <c r="I778" s="124"/>
      <c r="J778" s="126"/>
      <c r="K778" s="125"/>
      <c r="L778" s="125"/>
      <c r="M778" s="161">
        <f t="shared" si="1"/>
        <v>0</v>
      </c>
      <c r="N778" s="138"/>
      <c r="O778" s="138"/>
      <c r="P778" s="138"/>
      <c r="Q778" s="138"/>
      <c r="R778" s="138"/>
      <c r="S778" s="138"/>
      <c r="T778" s="138"/>
      <c r="U778" s="138"/>
      <c r="V778" s="138"/>
      <c r="W778" s="138"/>
      <c r="X778" s="138"/>
      <c r="Y778" s="138"/>
      <c r="Z778" s="138"/>
    </row>
    <row r="779" ht="12.75" hidden="1" customHeight="1">
      <c r="A779" s="163">
        <v>77823.0</v>
      </c>
      <c r="B779" s="130"/>
      <c r="C779" s="130"/>
      <c r="D779" s="131"/>
      <c r="E779" s="132"/>
      <c r="F779" s="133"/>
      <c r="G779" s="132"/>
      <c r="H779" s="167"/>
      <c r="I779" s="131"/>
      <c r="J779" s="132"/>
      <c r="K779" s="133"/>
      <c r="L779" s="133"/>
      <c r="M779" s="168">
        <f t="shared" si="1"/>
        <v>0</v>
      </c>
      <c r="N779" s="138"/>
      <c r="O779" s="138"/>
      <c r="P779" s="138"/>
      <c r="Q779" s="138"/>
      <c r="R779" s="138"/>
      <c r="S779" s="138"/>
      <c r="T779" s="138"/>
      <c r="U779" s="138"/>
      <c r="V779" s="138"/>
      <c r="W779" s="138"/>
      <c r="X779" s="138"/>
      <c r="Y779" s="138"/>
      <c r="Z779" s="138"/>
    </row>
    <row r="780" ht="12.75" hidden="1" customHeight="1">
      <c r="A780" s="156">
        <v>77923.0</v>
      </c>
      <c r="B780" s="123"/>
      <c r="C780" s="123"/>
      <c r="D780" s="124"/>
      <c r="E780" s="126"/>
      <c r="F780" s="125"/>
      <c r="G780" s="126"/>
      <c r="H780" s="125"/>
      <c r="I780" s="124"/>
      <c r="J780" s="126"/>
      <c r="K780" s="125"/>
      <c r="L780" s="125"/>
      <c r="M780" s="161">
        <f t="shared" si="1"/>
        <v>0</v>
      </c>
      <c r="N780" s="138"/>
      <c r="O780" s="138"/>
      <c r="P780" s="138"/>
      <c r="Q780" s="138"/>
      <c r="R780" s="138"/>
      <c r="S780" s="138"/>
      <c r="T780" s="138"/>
      <c r="U780" s="138"/>
      <c r="V780" s="138"/>
      <c r="W780" s="138"/>
      <c r="X780" s="138"/>
      <c r="Y780" s="138"/>
      <c r="Z780" s="138"/>
    </row>
    <row r="781" ht="12.75" hidden="1" customHeight="1">
      <c r="A781" s="163">
        <v>78023.0</v>
      </c>
      <c r="B781" s="130"/>
      <c r="C781" s="130"/>
      <c r="D781" s="131"/>
      <c r="E781" s="132"/>
      <c r="F781" s="133"/>
      <c r="G781" s="132"/>
      <c r="H781" s="167"/>
      <c r="I781" s="131"/>
      <c r="J781" s="132"/>
      <c r="K781" s="133"/>
      <c r="L781" s="133"/>
      <c r="M781" s="168">
        <f t="shared" si="1"/>
        <v>0</v>
      </c>
      <c r="N781" s="138"/>
      <c r="O781" s="138"/>
      <c r="P781" s="138"/>
      <c r="Q781" s="138"/>
      <c r="R781" s="138"/>
      <c r="S781" s="138"/>
      <c r="T781" s="138"/>
      <c r="U781" s="138"/>
      <c r="V781" s="138"/>
      <c r="W781" s="138"/>
      <c r="X781" s="138"/>
      <c r="Y781" s="138"/>
      <c r="Z781" s="138"/>
    </row>
    <row r="782" ht="12.75" hidden="1" customHeight="1">
      <c r="A782" s="156">
        <v>78123.0</v>
      </c>
      <c r="B782" s="123"/>
      <c r="C782" s="123"/>
      <c r="D782" s="124"/>
      <c r="E782" s="126"/>
      <c r="F782" s="125"/>
      <c r="G782" s="126"/>
      <c r="H782" s="125"/>
      <c r="I782" s="124"/>
      <c r="J782" s="126"/>
      <c r="K782" s="125"/>
      <c r="L782" s="125"/>
      <c r="M782" s="161">
        <f t="shared" si="1"/>
        <v>0</v>
      </c>
      <c r="N782" s="138"/>
      <c r="O782" s="138"/>
      <c r="P782" s="138"/>
      <c r="Q782" s="138"/>
      <c r="R782" s="138"/>
      <c r="S782" s="138"/>
      <c r="T782" s="138"/>
      <c r="U782" s="138"/>
      <c r="V782" s="138"/>
      <c r="W782" s="138"/>
      <c r="X782" s="138"/>
      <c r="Y782" s="138"/>
      <c r="Z782" s="138"/>
    </row>
    <row r="783" ht="12.75" hidden="1" customHeight="1">
      <c r="A783" s="163">
        <v>78223.0</v>
      </c>
      <c r="B783" s="130"/>
      <c r="C783" s="130"/>
      <c r="D783" s="131"/>
      <c r="E783" s="132"/>
      <c r="F783" s="133"/>
      <c r="G783" s="132"/>
      <c r="H783" s="167"/>
      <c r="I783" s="131"/>
      <c r="J783" s="132"/>
      <c r="K783" s="133"/>
      <c r="L783" s="133"/>
      <c r="M783" s="168">
        <f t="shared" si="1"/>
        <v>0</v>
      </c>
      <c r="N783" s="138"/>
      <c r="O783" s="138"/>
      <c r="P783" s="138"/>
      <c r="Q783" s="138"/>
      <c r="R783" s="138"/>
      <c r="S783" s="138"/>
      <c r="T783" s="138"/>
      <c r="U783" s="138"/>
      <c r="V783" s="138"/>
      <c r="W783" s="138"/>
      <c r="X783" s="138"/>
      <c r="Y783" s="138"/>
      <c r="Z783" s="138"/>
    </row>
    <row r="784" ht="12.75" hidden="1" customHeight="1">
      <c r="A784" s="156">
        <v>78323.0</v>
      </c>
      <c r="B784" s="123"/>
      <c r="C784" s="123"/>
      <c r="D784" s="124"/>
      <c r="E784" s="126"/>
      <c r="F784" s="125"/>
      <c r="G784" s="126"/>
      <c r="H784" s="125"/>
      <c r="I784" s="124"/>
      <c r="J784" s="126"/>
      <c r="K784" s="125"/>
      <c r="L784" s="125"/>
      <c r="M784" s="161">
        <f t="shared" si="1"/>
        <v>0</v>
      </c>
      <c r="N784" s="138"/>
      <c r="O784" s="138"/>
      <c r="P784" s="138"/>
      <c r="Q784" s="138"/>
      <c r="R784" s="138"/>
      <c r="S784" s="138"/>
      <c r="T784" s="138"/>
      <c r="U784" s="138"/>
      <c r="V784" s="138"/>
      <c r="W784" s="138"/>
      <c r="X784" s="138"/>
      <c r="Y784" s="138"/>
      <c r="Z784" s="138"/>
    </row>
    <row r="785" ht="12.75" hidden="1" customHeight="1">
      <c r="A785" s="163">
        <v>78423.0</v>
      </c>
      <c r="B785" s="130"/>
      <c r="C785" s="130"/>
      <c r="D785" s="131"/>
      <c r="E785" s="132"/>
      <c r="F785" s="133"/>
      <c r="G785" s="132"/>
      <c r="H785" s="167"/>
      <c r="I785" s="131"/>
      <c r="J785" s="132"/>
      <c r="K785" s="133"/>
      <c r="L785" s="133"/>
      <c r="M785" s="168">
        <f t="shared" si="1"/>
        <v>0</v>
      </c>
      <c r="N785" s="138"/>
      <c r="O785" s="138"/>
      <c r="P785" s="138"/>
      <c r="Q785" s="138"/>
      <c r="R785" s="138"/>
      <c r="S785" s="138"/>
      <c r="T785" s="138"/>
      <c r="U785" s="138"/>
      <c r="V785" s="138"/>
      <c r="W785" s="138"/>
      <c r="X785" s="138"/>
      <c r="Y785" s="138"/>
      <c r="Z785" s="138"/>
    </row>
    <row r="786" ht="12.75" hidden="1" customHeight="1">
      <c r="A786" s="156">
        <v>78523.0</v>
      </c>
      <c r="B786" s="123"/>
      <c r="C786" s="123"/>
      <c r="D786" s="124"/>
      <c r="E786" s="126"/>
      <c r="F786" s="125"/>
      <c r="G786" s="126"/>
      <c r="H786" s="125"/>
      <c r="I786" s="124"/>
      <c r="J786" s="126"/>
      <c r="K786" s="125"/>
      <c r="L786" s="125"/>
      <c r="M786" s="161">
        <f t="shared" si="1"/>
        <v>0</v>
      </c>
      <c r="N786" s="138"/>
      <c r="O786" s="138"/>
      <c r="P786" s="138"/>
      <c r="Q786" s="138"/>
      <c r="R786" s="138"/>
      <c r="S786" s="138"/>
      <c r="T786" s="138"/>
      <c r="U786" s="138"/>
      <c r="V786" s="138"/>
      <c r="W786" s="138"/>
      <c r="X786" s="138"/>
      <c r="Y786" s="138"/>
      <c r="Z786" s="138"/>
    </row>
    <row r="787" ht="12.75" hidden="1" customHeight="1">
      <c r="A787" s="163">
        <v>78623.0</v>
      </c>
      <c r="B787" s="130"/>
      <c r="C787" s="130"/>
      <c r="D787" s="131"/>
      <c r="E787" s="132"/>
      <c r="F787" s="133"/>
      <c r="G787" s="132"/>
      <c r="H787" s="167"/>
      <c r="I787" s="131"/>
      <c r="J787" s="132"/>
      <c r="K787" s="133"/>
      <c r="L787" s="133"/>
      <c r="M787" s="168">
        <f t="shared" si="1"/>
        <v>0</v>
      </c>
      <c r="N787" s="138"/>
      <c r="O787" s="138"/>
      <c r="P787" s="138"/>
      <c r="Q787" s="138"/>
      <c r="R787" s="138"/>
      <c r="S787" s="138"/>
      <c r="T787" s="138"/>
      <c r="U787" s="138"/>
      <c r="V787" s="138"/>
      <c r="W787" s="138"/>
      <c r="X787" s="138"/>
      <c r="Y787" s="138"/>
      <c r="Z787" s="138"/>
    </row>
    <row r="788" ht="12.75" hidden="1" customHeight="1">
      <c r="A788" s="156">
        <v>78723.0</v>
      </c>
      <c r="B788" s="123"/>
      <c r="C788" s="123"/>
      <c r="D788" s="124"/>
      <c r="E788" s="126"/>
      <c r="F788" s="125"/>
      <c r="G788" s="126"/>
      <c r="H788" s="125"/>
      <c r="I788" s="124"/>
      <c r="J788" s="126"/>
      <c r="K788" s="125"/>
      <c r="L788" s="125"/>
      <c r="M788" s="161">
        <f t="shared" si="1"/>
        <v>0</v>
      </c>
      <c r="N788" s="138"/>
      <c r="O788" s="138"/>
      <c r="P788" s="138"/>
      <c r="Q788" s="138"/>
      <c r="R788" s="138"/>
      <c r="S788" s="138"/>
      <c r="T788" s="138"/>
      <c r="U788" s="138"/>
      <c r="V788" s="138"/>
      <c r="W788" s="138"/>
      <c r="X788" s="138"/>
      <c r="Y788" s="138"/>
      <c r="Z788" s="138"/>
    </row>
    <row r="789" ht="12.75" hidden="1" customHeight="1">
      <c r="A789" s="163">
        <v>78823.0</v>
      </c>
      <c r="B789" s="130"/>
      <c r="C789" s="130"/>
      <c r="D789" s="131"/>
      <c r="E789" s="132"/>
      <c r="F789" s="133"/>
      <c r="G789" s="132"/>
      <c r="H789" s="167"/>
      <c r="I789" s="131"/>
      <c r="J789" s="132"/>
      <c r="K789" s="133"/>
      <c r="L789" s="133"/>
      <c r="M789" s="168">
        <f t="shared" si="1"/>
        <v>0</v>
      </c>
      <c r="N789" s="138"/>
      <c r="O789" s="138"/>
      <c r="P789" s="138"/>
      <c r="Q789" s="138"/>
      <c r="R789" s="138"/>
      <c r="S789" s="138"/>
      <c r="T789" s="138"/>
      <c r="U789" s="138"/>
      <c r="V789" s="138"/>
      <c r="W789" s="138"/>
      <c r="X789" s="138"/>
      <c r="Y789" s="138"/>
      <c r="Z789" s="138"/>
    </row>
    <row r="790" ht="12.75" hidden="1" customHeight="1">
      <c r="A790" s="156">
        <v>78923.0</v>
      </c>
      <c r="B790" s="123"/>
      <c r="C790" s="123"/>
      <c r="D790" s="124"/>
      <c r="E790" s="126"/>
      <c r="F790" s="125"/>
      <c r="G790" s="126"/>
      <c r="H790" s="125"/>
      <c r="I790" s="124"/>
      <c r="J790" s="126"/>
      <c r="K790" s="125"/>
      <c r="L790" s="125"/>
      <c r="M790" s="161">
        <f t="shared" si="1"/>
        <v>0</v>
      </c>
      <c r="N790" s="138"/>
      <c r="O790" s="138"/>
      <c r="P790" s="138"/>
      <c r="Q790" s="138"/>
      <c r="R790" s="138"/>
      <c r="S790" s="138"/>
      <c r="T790" s="138"/>
      <c r="U790" s="138"/>
      <c r="V790" s="138"/>
      <c r="W790" s="138"/>
      <c r="X790" s="138"/>
      <c r="Y790" s="138"/>
      <c r="Z790" s="138"/>
    </row>
    <row r="791" ht="12.75" hidden="1" customHeight="1">
      <c r="A791" s="163">
        <v>79023.0</v>
      </c>
      <c r="B791" s="130"/>
      <c r="C791" s="130"/>
      <c r="D791" s="131"/>
      <c r="E791" s="132"/>
      <c r="F791" s="133"/>
      <c r="G791" s="132"/>
      <c r="H791" s="167"/>
      <c r="I791" s="131"/>
      <c r="J791" s="132"/>
      <c r="K791" s="133"/>
      <c r="L791" s="133"/>
      <c r="M791" s="168">
        <f t="shared" si="1"/>
        <v>0</v>
      </c>
      <c r="N791" s="138"/>
      <c r="O791" s="138"/>
      <c r="P791" s="138"/>
      <c r="Q791" s="138"/>
      <c r="R791" s="138"/>
      <c r="S791" s="138"/>
      <c r="T791" s="138"/>
      <c r="U791" s="138"/>
      <c r="V791" s="138"/>
      <c r="W791" s="138"/>
      <c r="X791" s="138"/>
      <c r="Y791" s="138"/>
      <c r="Z791" s="138"/>
    </row>
    <row r="792" ht="12.75" hidden="1" customHeight="1">
      <c r="A792" s="156">
        <v>79123.0</v>
      </c>
      <c r="B792" s="123"/>
      <c r="C792" s="123"/>
      <c r="D792" s="124"/>
      <c r="E792" s="126"/>
      <c r="F792" s="125"/>
      <c r="G792" s="126"/>
      <c r="H792" s="125"/>
      <c r="I792" s="124"/>
      <c r="J792" s="126"/>
      <c r="K792" s="125"/>
      <c r="L792" s="125"/>
      <c r="M792" s="161">
        <f t="shared" si="1"/>
        <v>0</v>
      </c>
      <c r="N792" s="138"/>
      <c r="O792" s="138"/>
      <c r="P792" s="138"/>
      <c r="Q792" s="138"/>
      <c r="R792" s="138"/>
      <c r="S792" s="138"/>
      <c r="T792" s="138"/>
      <c r="U792" s="138"/>
      <c r="V792" s="138"/>
      <c r="W792" s="138"/>
      <c r="X792" s="138"/>
      <c r="Y792" s="138"/>
      <c r="Z792" s="138"/>
    </row>
    <row r="793" ht="12.75" hidden="1" customHeight="1">
      <c r="A793" s="163">
        <v>79223.0</v>
      </c>
      <c r="B793" s="130"/>
      <c r="C793" s="130"/>
      <c r="D793" s="131"/>
      <c r="E793" s="132"/>
      <c r="F793" s="133"/>
      <c r="G793" s="132"/>
      <c r="H793" s="167"/>
      <c r="I793" s="131"/>
      <c r="J793" s="132"/>
      <c r="K793" s="133"/>
      <c r="L793" s="133"/>
      <c r="M793" s="168">
        <f t="shared" si="1"/>
        <v>0</v>
      </c>
      <c r="N793" s="138"/>
      <c r="O793" s="138"/>
      <c r="P793" s="138"/>
      <c r="Q793" s="138"/>
      <c r="R793" s="138"/>
      <c r="S793" s="138"/>
      <c r="T793" s="138"/>
      <c r="U793" s="138"/>
      <c r="V793" s="138"/>
      <c r="W793" s="138"/>
      <c r="X793" s="138"/>
      <c r="Y793" s="138"/>
      <c r="Z793" s="138"/>
    </row>
    <row r="794" ht="12.75" hidden="1" customHeight="1">
      <c r="A794" s="156">
        <v>79323.0</v>
      </c>
      <c r="B794" s="123"/>
      <c r="C794" s="123"/>
      <c r="D794" s="124"/>
      <c r="E794" s="126"/>
      <c r="F794" s="125"/>
      <c r="G794" s="126"/>
      <c r="H794" s="125"/>
      <c r="I794" s="124"/>
      <c r="J794" s="126"/>
      <c r="K794" s="125"/>
      <c r="L794" s="125"/>
      <c r="M794" s="161">
        <f t="shared" si="1"/>
        <v>0</v>
      </c>
      <c r="N794" s="138"/>
      <c r="O794" s="138"/>
      <c r="P794" s="138"/>
      <c r="Q794" s="138"/>
      <c r="R794" s="138"/>
      <c r="S794" s="138"/>
      <c r="T794" s="138"/>
      <c r="U794" s="138"/>
      <c r="V794" s="138"/>
      <c r="W794" s="138"/>
      <c r="X794" s="138"/>
      <c r="Y794" s="138"/>
      <c r="Z794" s="138"/>
    </row>
    <row r="795" ht="12.75" hidden="1" customHeight="1">
      <c r="A795" s="163">
        <v>79423.0</v>
      </c>
      <c r="B795" s="130"/>
      <c r="C795" s="130"/>
      <c r="D795" s="131"/>
      <c r="E795" s="132"/>
      <c r="F795" s="133"/>
      <c r="G795" s="132"/>
      <c r="H795" s="167"/>
      <c r="I795" s="131"/>
      <c r="J795" s="132"/>
      <c r="K795" s="133"/>
      <c r="L795" s="133"/>
      <c r="M795" s="168">
        <f t="shared" si="1"/>
        <v>0</v>
      </c>
      <c r="N795" s="138"/>
      <c r="O795" s="138"/>
      <c r="P795" s="138"/>
      <c r="Q795" s="138"/>
      <c r="R795" s="138"/>
      <c r="S795" s="138"/>
      <c r="T795" s="138"/>
      <c r="U795" s="138"/>
      <c r="V795" s="138"/>
      <c r="W795" s="138"/>
      <c r="X795" s="138"/>
      <c r="Y795" s="138"/>
      <c r="Z795" s="138"/>
    </row>
    <row r="796" ht="12.75" hidden="1" customHeight="1">
      <c r="A796" s="156">
        <v>79523.0</v>
      </c>
      <c r="B796" s="123"/>
      <c r="C796" s="123"/>
      <c r="D796" s="124"/>
      <c r="E796" s="126"/>
      <c r="F796" s="125"/>
      <c r="G796" s="126"/>
      <c r="H796" s="125"/>
      <c r="I796" s="124"/>
      <c r="J796" s="126"/>
      <c r="K796" s="125"/>
      <c r="L796" s="125"/>
      <c r="M796" s="161">
        <f t="shared" si="1"/>
        <v>0</v>
      </c>
      <c r="N796" s="138"/>
      <c r="O796" s="138"/>
      <c r="P796" s="138"/>
      <c r="Q796" s="138"/>
      <c r="R796" s="138"/>
      <c r="S796" s="138"/>
      <c r="T796" s="138"/>
      <c r="U796" s="138"/>
      <c r="V796" s="138"/>
      <c r="W796" s="138"/>
      <c r="X796" s="138"/>
      <c r="Y796" s="138"/>
      <c r="Z796" s="138"/>
    </row>
    <row r="797" ht="12.75" hidden="1" customHeight="1">
      <c r="A797" s="163">
        <v>79623.0</v>
      </c>
      <c r="B797" s="130"/>
      <c r="C797" s="130"/>
      <c r="D797" s="131"/>
      <c r="E797" s="132"/>
      <c r="F797" s="133"/>
      <c r="G797" s="132"/>
      <c r="H797" s="167"/>
      <c r="I797" s="131"/>
      <c r="J797" s="132"/>
      <c r="K797" s="133"/>
      <c r="L797" s="133"/>
      <c r="M797" s="168">
        <f t="shared" si="1"/>
        <v>0</v>
      </c>
      <c r="N797" s="138"/>
      <c r="O797" s="138"/>
      <c r="P797" s="138"/>
      <c r="Q797" s="138"/>
      <c r="R797" s="138"/>
      <c r="S797" s="138"/>
      <c r="T797" s="138"/>
      <c r="U797" s="138"/>
      <c r="V797" s="138"/>
      <c r="W797" s="138"/>
      <c r="X797" s="138"/>
      <c r="Y797" s="138"/>
      <c r="Z797" s="138"/>
    </row>
    <row r="798" ht="12.75" hidden="1" customHeight="1">
      <c r="A798" s="156">
        <v>79723.0</v>
      </c>
      <c r="B798" s="123"/>
      <c r="C798" s="123"/>
      <c r="D798" s="124"/>
      <c r="E798" s="126"/>
      <c r="F798" s="125"/>
      <c r="G798" s="126"/>
      <c r="H798" s="125"/>
      <c r="I798" s="124"/>
      <c r="J798" s="126"/>
      <c r="K798" s="125"/>
      <c r="L798" s="125"/>
      <c r="M798" s="161">
        <f t="shared" si="1"/>
        <v>0</v>
      </c>
      <c r="N798" s="138"/>
      <c r="O798" s="138"/>
      <c r="P798" s="138"/>
      <c r="Q798" s="138"/>
      <c r="R798" s="138"/>
      <c r="S798" s="138"/>
      <c r="T798" s="138"/>
      <c r="U798" s="138"/>
      <c r="V798" s="138"/>
      <c r="W798" s="138"/>
      <c r="X798" s="138"/>
      <c r="Y798" s="138"/>
      <c r="Z798" s="138"/>
    </row>
    <row r="799" ht="12.75" hidden="1" customHeight="1">
      <c r="A799" s="163">
        <v>79823.0</v>
      </c>
      <c r="B799" s="130"/>
      <c r="C799" s="130"/>
      <c r="D799" s="131"/>
      <c r="E799" s="132"/>
      <c r="F799" s="133"/>
      <c r="G799" s="132"/>
      <c r="H799" s="167"/>
      <c r="I799" s="131"/>
      <c r="J799" s="132"/>
      <c r="K799" s="133"/>
      <c r="L799" s="133"/>
      <c r="M799" s="168">
        <f t="shared" si="1"/>
        <v>0</v>
      </c>
      <c r="N799" s="138"/>
      <c r="O799" s="138"/>
      <c r="P799" s="138"/>
      <c r="Q799" s="138"/>
      <c r="R799" s="138"/>
      <c r="S799" s="138"/>
      <c r="T799" s="138"/>
      <c r="U799" s="138"/>
      <c r="V799" s="138"/>
      <c r="W799" s="138"/>
      <c r="X799" s="138"/>
      <c r="Y799" s="138"/>
      <c r="Z799" s="138"/>
    </row>
    <row r="800" ht="12.75" hidden="1" customHeight="1">
      <c r="A800" s="156">
        <v>79923.0</v>
      </c>
      <c r="B800" s="123"/>
      <c r="C800" s="123"/>
      <c r="D800" s="124"/>
      <c r="E800" s="126"/>
      <c r="F800" s="125"/>
      <c r="G800" s="126"/>
      <c r="H800" s="125"/>
      <c r="I800" s="124"/>
      <c r="J800" s="126"/>
      <c r="K800" s="125"/>
      <c r="L800" s="125"/>
      <c r="M800" s="161">
        <f t="shared" si="1"/>
        <v>0</v>
      </c>
      <c r="N800" s="138"/>
      <c r="O800" s="138"/>
      <c r="P800" s="138"/>
      <c r="Q800" s="138"/>
      <c r="R800" s="138"/>
      <c r="S800" s="138"/>
      <c r="T800" s="138"/>
      <c r="U800" s="138"/>
      <c r="V800" s="138"/>
      <c r="W800" s="138"/>
      <c r="X800" s="138"/>
      <c r="Y800" s="138"/>
      <c r="Z800" s="138"/>
    </row>
    <row r="801" ht="12.75" hidden="1" customHeight="1">
      <c r="A801" s="163">
        <v>80023.0</v>
      </c>
      <c r="B801" s="130"/>
      <c r="C801" s="130"/>
      <c r="D801" s="131"/>
      <c r="E801" s="132"/>
      <c r="F801" s="133"/>
      <c r="G801" s="132"/>
      <c r="H801" s="167"/>
      <c r="I801" s="131"/>
      <c r="J801" s="132"/>
      <c r="K801" s="133"/>
      <c r="L801" s="133"/>
      <c r="M801" s="168">
        <f t="shared" si="1"/>
        <v>0</v>
      </c>
      <c r="N801" s="138"/>
      <c r="O801" s="138"/>
      <c r="P801" s="138"/>
      <c r="Q801" s="138"/>
      <c r="R801" s="138"/>
      <c r="S801" s="138"/>
      <c r="T801" s="138"/>
      <c r="U801" s="138"/>
      <c r="V801" s="138"/>
      <c r="W801" s="138"/>
      <c r="X801" s="138"/>
      <c r="Y801" s="138"/>
      <c r="Z801" s="138"/>
    </row>
    <row r="802" ht="12.75" hidden="1" customHeight="1">
      <c r="A802" s="156">
        <v>80123.0</v>
      </c>
      <c r="B802" s="123"/>
      <c r="C802" s="123"/>
      <c r="D802" s="124"/>
      <c r="E802" s="126"/>
      <c r="F802" s="125"/>
      <c r="G802" s="126"/>
      <c r="H802" s="125"/>
      <c r="I802" s="124"/>
      <c r="J802" s="126"/>
      <c r="K802" s="125"/>
      <c r="L802" s="125"/>
      <c r="M802" s="161">
        <f t="shared" si="1"/>
        <v>0</v>
      </c>
      <c r="N802" s="138"/>
      <c r="O802" s="138"/>
      <c r="P802" s="138"/>
      <c r="Q802" s="138"/>
      <c r="R802" s="138"/>
      <c r="S802" s="138"/>
      <c r="T802" s="138"/>
      <c r="U802" s="138"/>
      <c r="V802" s="138"/>
      <c r="W802" s="138"/>
      <c r="X802" s="138"/>
      <c r="Y802" s="138"/>
      <c r="Z802" s="138"/>
    </row>
    <row r="803" ht="12.75" hidden="1" customHeight="1">
      <c r="A803" s="163">
        <v>80223.0</v>
      </c>
      <c r="B803" s="130"/>
      <c r="C803" s="130"/>
      <c r="D803" s="131"/>
      <c r="E803" s="132"/>
      <c r="F803" s="133"/>
      <c r="G803" s="132"/>
      <c r="H803" s="167"/>
      <c r="I803" s="131"/>
      <c r="J803" s="132"/>
      <c r="K803" s="133"/>
      <c r="L803" s="133"/>
      <c r="M803" s="168">
        <f t="shared" si="1"/>
        <v>0</v>
      </c>
      <c r="N803" s="138"/>
      <c r="O803" s="138"/>
      <c r="P803" s="138"/>
      <c r="Q803" s="138"/>
      <c r="R803" s="138"/>
      <c r="S803" s="138"/>
      <c r="T803" s="138"/>
      <c r="U803" s="138"/>
      <c r="V803" s="138"/>
      <c r="W803" s="138"/>
      <c r="X803" s="138"/>
      <c r="Y803" s="138"/>
      <c r="Z803" s="138"/>
    </row>
    <row r="804" ht="12.75" hidden="1" customHeight="1">
      <c r="A804" s="156">
        <v>80323.0</v>
      </c>
      <c r="B804" s="123"/>
      <c r="C804" s="123"/>
      <c r="D804" s="124"/>
      <c r="E804" s="126"/>
      <c r="F804" s="125"/>
      <c r="G804" s="126"/>
      <c r="H804" s="125"/>
      <c r="I804" s="124"/>
      <c r="J804" s="126"/>
      <c r="K804" s="125"/>
      <c r="L804" s="125"/>
      <c r="M804" s="161">
        <f t="shared" si="1"/>
        <v>0</v>
      </c>
      <c r="N804" s="138"/>
      <c r="O804" s="138"/>
      <c r="P804" s="138"/>
      <c r="Q804" s="138"/>
      <c r="R804" s="138"/>
      <c r="S804" s="138"/>
      <c r="T804" s="138"/>
      <c r="U804" s="138"/>
      <c r="V804" s="138"/>
      <c r="W804" s="138"/>
      <c r="X804" s="138"/>
      <c r="Y804" s="138"/>
      <c r="Z804" s="138"/>
    </row>
    <row r="805" ht="12.75" hidden="1" customHeight="1">
      <c r="A805" s="163">
        <v>80423.0</v>
      </c>
      <c r="B805" s="130"/>
      <c r="C805" s="130"/>
      <c r="D805" s="131"/>
      <c r="E805" s="132"/>
      <c r="F805" s="133"/>
      <c r="G805" s="132"/>
      <c r="H805" s="167"/>
      <c r="I805" s="131"/>
      <c r="J805" s="132"/>
      <c r="K805" s="133"/>
      <c r="L805" s="133"/>
      <c r="M805" s="168">
        <f t="shared" si="1"/>
        <v>0</v>
      </c>
      <c r="N805" s="138"/>
      <c r="O805" s="138"/>
      <c r="P805" s="138"/>
      <c r="Q805" s="138"/>
      <c r="R805" s="138"/>
      <c r="S805" s="138"/>
      <c r="T805" s="138"/>
      <c r="U805" s="138"/>
      <c r="V805" s="138"/>
      <c r="W805" s="138"/>
      <c r="X805" s="138"/>
      <c r="Y805" s="138"/>
      <c r="Z805" s="138"/>
    </row>
    <row r="806" ht="12.75" hidden="1" customHeight="1">
      <c r="A806" s="156">
        <v>80523.0</v>
      </c>
      <c r="B806" s="123"/>
      <c r="C806" s="123"/>
      <c r="D806" s="124"/>
      <c r="E806" s="126"/>
      <c r="F806" s="125"/>
      <c r="G806" s="126"/>
      <c r="H806" s="125"/>
      <c r="I806" s="124"/>
      <c r="J806" s="126"/>
      <c r="K806" s="125"/>
      <c r="L806" s="125"/>
      <c r="M806" s="161">
        <f t="shared" si="1"/>
        <v>0</v>
      </c>
      <c r="N806" s="138"/>
      <c r="O806" s="138"/>
      <c r="P806" s="138"/>
      <c r="Q806" s="138"/>
      <c r="R806" s="138"/>
      <c r="S806" s="138"/>
      <c r="T806" s="138"/>
      <c r="U806" s="138"/>
      <c r="V806" s="138"/>
      <c r="W806" s="138"/>
      <c r="X806" s="138"/>
      <c r="Y806" s="138"/>
      <c r="Z806" s="138"/>
    </row>
    <row r="807" ht="12.75" hidden="1" customHeight="1">
      <c r="A807" s="163">
        <v>80623.0</v>
      </c>
      <c r="B807" s="130"/>
      <c r="C807" s="130"/>
      <c r="D807" s="131"/>
      <c r="E807" s="132"/>
      <c r="F807" s="133"/>
      <c r="G807" s="132"/>
      <c r="H807" s="167"/>
      <c r="I807" s="131"/>
      <c r="J807" s="132"/>
      <c r="K807" s="133"/>
      <c r="L807" s="133"/>
      <c r="M807" s="168">
        <f t="shared" si="1"/>
        <v>0</v>
      </c>
      <c r="N807" s="138"/>
      <c r="O807" s="138"/>
      <c r="P807" s="138"/>
      <c r="Q807" s="138"/>
      <c r="R807" s="138"/>
      <c r="S807" s="138"/>
      <c r="T807" s="138"/>
      <c r="U807" s="138"/>
      <c r="V807" s="138"/>
      <c r="W807" s="138"/>
      <c r="X807" s="138"/>
      <c r="Y807" s="138"/>
      <c r="Z807" s="138"/>
    </row>
    <row r="808" ht="12.75" hidden="1" customHeight="1">
      <c r="A808" s="156">
        <v>80723.0</v>
      </c>
      <c r="B808" s="123"/>
      <c r="C808" s="123"/>
      <c r="D808" s="124"/>
      <c r="E808" s="126"/>
      <c r="F808" s="125"/>
      <c r="G808" s="126"/>
      <c r="H808" s="125"/>
      <c r="I808" s="124"/>
      <c r="J808" s="126"/>
      <c r="K808" s="125"/>
      <c r="L808" s="125"/>
      <c r="M808" s="161">
        <f t="shared" si="1"/>
        <v>0</v>
      </c>
      <c r="N808" s="138"/>
      <c r="O808" s="138"/>
      <c r="P808" s="138"/>
      <c r="Q808" s="138"/>
      <c r="R808" s="138"/>
      <c r="S808" s="138"/>
      <c r="T808" s="138"/>
      <c r="U808" s="138"/>
      <c r="V808" s="138"/>
      <c r="W808" s="138"/>
      <c r="X808" s="138"/>
      <c r="Y808" s="138"/>
      <c r="Z808" s="138"/>
    </row>
    <row r="809" ht="12.75" hidden="1" customHeight="1">
      <c r="A809" s="163">
        <v>80823.0</v>
      </c>
      <c r="B809" s="130"/>
      <c r="C809" s="130"/>
      <c r="D809" s="131"/>
      <c r="E809" s="132"/>
      <c r="F809" s="133"/>
      <c r="G809" s="132"/>
      <c r="H809" s="167"/>
      <c r="I809" s="131"/>
      <c r="J809" s="132"/>
      <c r="K809" s="133"/>
      <c r="L809" s="133"/>
      <c r="M809" s="168">
        <f t="shared" si="1"/>
        <v>0</v>
      </c>
      <c r="N809" s="138"/>
      <c r="O809" s="138"/>
      <c r="P809" s="138"/>
      <c r="Q809" s="138"/>
      <c r="R809" s="138"/>
      <c r="S809" s="138"/>
      <c r="T809" s="138"/>
      <c r="U809" s="138"/>
      <c r="V809" s="138"/>
      <c r="W809" s="138"/>
      <c r="X809" s="138"/>
      <c r="Y809" s="138"/>
      <c r="Z809" s="138"/>
    </row>
    <row r="810" ht="12.75" hidden="1" customHeight="1">
      <c r="A810" s="156">
        <v>80923.0</v>
      </c>
      <c r="B810" s="123"/>
      <c r="C810" s="123"/>
      <c r="D810" s="124"/>
      <c r="E810" s="126"/>
      <c r="F810" s="125"/>
      <c r="G810" s="126"/>
      <c r="H810" s="125"/>
      <c r="I810" s="124"/>
      <c r="J810" s="126"/>
      <c r="K810" s="125"/>
      <c r="L810" s="125"/>
      <c r="M810" s="161">
        <f t="shared" si="1"/>
        <v>0</v>
      </c>
      <c r="N810" s="138"/>
      <c r="O810" s="138"/>
      <c r="P810" s="138"/>
      <c r="Q810" s="138"/>
      <c r="R810" s="138"/>
      <c r="S810" s="138"/>
      <c r="T810" s="138"/>
      <c r="U810" s="138"/>
      <c r="V810" s="138"/>
      <c r="W810" s="138"/>
      <c r="X810" s="138"/>
      <c r="Y810" s="138"/>
      <c r="Z810" s="138"/>
    </row>
    <row r="811" ht="12.75" hidden="1" customHeight="1">
      <c r="A811" s="163">
        <v>81023.0</v>
      </c>
      <c r="B811" s="130"/>
      <c r="C811" s="130"/>
      <c r="D811" s="131"/>
      <c r="E811" s="132"/>
      <c r="F811" s="133"/>
      <c r="G811" s="132"/>
      <c r="H811" s="167"/>
      <c r="I811" s="131"/>
      <c r="J811" s="132"/>
      <c r="K811" s="133"/>
      <c r="L811" s="133"/>
      <c r="M811" s="168">
        <f t="shared" si="1"/>
        <v>0</v>
      </c>
      <c r="N811" s="138"/>
      <c r="O811" s="138"/>
      <c r="P811" s="138"/>
      <c r="Q811" s="138"/>
      <c r="R811" s="138"/>
      <c r="S811" s="138"/>
      <c r="T811" s="138"/>
      <c r="U811" s="138"/>
      <c r="V811" s="138"/>
      <c r="W811" s="138"/>
      <c r="X811" s="138"/>
      <c r="Y811" s="138"/>
      <c r="Z811" s="138"/>
    </row>
    <row r="812" ht="12.75" hidden="1" customHeight="1">
      <c r="A812" s="156">
        <v>81123.0</v>
      </c>
      <c r="B812" s="123"/>
      <c r="C812" s="123"/>
      <c r="D812" s="124"/>
      <c r="E812" s="126"/>
      <c r="F812" s="125"/>
      <c r="G812" s="126"/>
      <c r="H812" s="125"/>
      <c r="I812" s="124"/>
      <c r="J812" s="126"/>
      <c r="K812" s="125"/>
      <c r="L812" s="125"/>
      <c r="M812" s="161">
        <f t="shared" si="1"/>
        <v>0</v>
      </c>
      <c r="N812" s="138"/>
      <c r="O812" s="138"/>
      <c r="P812" s="138"/>
      <c r="Q812" s="138"/>
      <c r="R812" s="138"/>
      <c r="S812" s="138"/>
      <c r="T812" s="138"/>
      <c r="U812" s="138"/>
      <c r="V812" s="138"/>
      <c r="W812" s="138"/>
      <c r="X812" s="138"/>
      <c r="Y812" s="138"/>
      <c r="Z812" s="138"/>
    </row>
    <row r="813" ht="12.75" hidden="1" customHeight="1">
      <c r="A813" s="163">
        <v>81223.0</v>
      </c>
      <c r="B813" s="130"/>
      <c r="C813" s="130"/>
      <c r="D813" s="131"/>
      <c r="E813" s="132"/>
      <c r="F813" s="133"/>
      <c r="G813" s="132"/>
      <c r="H813" s="167"/>
      <c r="I813" s="131"/>
      <c r="J813" s="132"/>
      <c r="K813" s="133"/>
      <c r="L813" s="133"/>
      <c r="M813" s="168">
        <f t="shared" si="1"/>
        <v>0</v>
      </c>
      <c r="N813" s="138"/>
      <c r="O813" s="138"/>
      <c r="P813" s="138"/>
      <c r="Q813" s="138"/>
      <c r="R813" s="138"/>
      <c r="S813" s="138"/>
      <c r="T813" s="138"/>
      <c r="U813" s="138"/>
      <c r="V813" s="138"/>
      <c r="W813" s="138"/>
      <c r="X813" s="138"/>
      <c r="Y813" s="138"/>
      <c r="Z813" s="138"/>
    </row>
    <row r="814" ht="12.75" hidden="1" customHeight="1">
      <c r="A814" s="156">
        <v>81323.0</v>
      </c>
      <c r="B814" s="123"/>
      <c r="C814" s="123"/>
      <c r="D814" s="124"/>
      <c r="E814" s="126"/>
      <c r="F814" s="125"/>
      <c r="G814" s="126"/>
      <c r="H814" s="125"/>
      <c r="I814" s="124"/>
      <c r="J814" s="126"/>
      <c r="K814" s="125"/>
      <c r="L814" s="125"/>
      <c r="M814" s="161">
        <f t="shared" si="1"/>
        <v>0</v>
      </c>
      <c r="N814" s="138"/>
      <c r="O814" s="138"/>
      <c r="P814" s="138"/>
      <c r="Q814" s="138"/>
      <c r="R814" s="138"/>
      <c r="S814" s="138"/>
      <c r="T814" s="138"/>
      <c r="U814" s="138"/>
      <c r="V814" s="138"/>
      <c r="W814" s="138"/>
      <c r="X814" s="138"/>
      <c r="Y814" s="138"/>
      <c r="Z814" s="138"/>
    </row>
    <row r="815" ht="12.75" hidden="1" customHeight="1">
      <c r="A815" s="163">
        <v>81423.0</v>
      </c>
      <c r="B815" s="130"/>
      <c r="C815" s="130"/>
      <c r="D815" s="131"/>
      <c r="E815" s="132"/>
      <c r="F815" s="133"/>
      <c r="G815" s="132"/>
      <c r="H815" s="167"/>
      <c r="I815" s="131"/>
      <c r="J815" s="132"/>
      <c r="K815" s="133"/>
      <c r="L815" s="133"/>
      <c r="M815" s="168">
        <f t="shared" si="1"/>
        <v>0</v>
      </c>
      <c r="N815" s="138"/>
      <c r="O815" s="138"/>
      <c r="P815" s="138"/>
      <c r="Q815" s="138"/>
      <c r="R815" s="138"/>
      <c r="S815" s="138"/>
      <c r="T815" s="138"/>
      <c r="U815" s="138"/>
      <c r="V815" s="138"/>
      <c r="W815" s="138"/>
      <c r="X815" s="138"/>
      <c r="Y815" s="138"/>
      <c r="Z815" s="138"/>
    </row>
    <row r="816" ht="12.75" hidden="1" customHeight="1">
      <c r="A816" s="156">
        <v>81523.0</v>
      </c>
      <c r="B816" s="123"/>
      <c r="C816" s="123"/>
      <c r="D816" s="124"/>
      <c r="E816" s="126"/>
      <c r="F816" s="125"/>
      <c r="G816" s="126"/>
      <c r="H816" s="125"/>
      <c r="I816" s="124"/>
      <c r="J816" s="126"/>
      <c r="K816" s="125"/>
      <c r="L816" s="125"/>
      <c r="M816" s="161">
        <f t="shared" si="1"/>
        <v>0</v>
      </c>
      <c r="N816" s="138"/>
      <c r="O816" s="138"/>
      <c r="P816" s="138"/>
      <c r="Q816" s="138"/>
      <c r="R816" s="138"/>
      <c r="S816" s="138"/>
      <c r="T816" s="138"/>
      <c r="U816" s="138"/>
      <c r="V816" s="138"/>
      <c r="W816" s="138"/>
      <c r="X816" s="138"/>
      <c r="Y816" s="138"/>
      <c r="Z816" s="138"/>
    </row>
    <row r="817" ht="12.75" hidden="1" customHeight="1">
      <c r="A817" s="163">
        <v>81623.0</v>
      </c>
      <c r="B817" s="130"/>
      <c r="C817" s="130"/>
      <c r="D817" s="131"/>
      <c r="E817" s="132"/>
      <c r="F817" s="133"/>
      <c r="G817" s="132"/>
      <c r="H817" s="167"/>
      <c r="I817" s="131"/>
      <c r="J817" s="132"/>
      <c r="K817" s="133"/>
      <c r="L817" s="133"/>
      <c r="M817" s="168">
        <f t="shared" si="1"/>
        <v>0</v>
      </c>
      <c r="N817" s="138"/>
      <c r="O817" s="138"/>
      <c r="P817" s="138"/>
      <c r="Q817" s="138"/>
      <c r="R817" s="138"/>
      <c r="S817" s="138"/>
      <c r="T817" s="138"/>
      <c r="U817" s="138"/>
      <c r="V817" s="138"/>
      <c r="W817" s="138"/>
      <c r="X817" s="138"/>
      <c r="Y817" s="138"/>
      <c r="Z817" s="138"/>
    </row>
    <row r="818" ht="12.75" hidden="1" customHeight="1">
      <c r="A818" s="156">
        <v>81723.0</v>
      </c>
      <c r="B818" s="123"/>
      <c r="C818" s="123"/>
      <c r="D818" s="124"/>
      <c r="E818" s="126"/>
      <c r="F818" s="125"/>
      <c r="G818" s="126"/>
      <c r="H818" s="125"/>
      <c r="I818" s="124"/>
      <c r="J818" s="126"/>
      <c r="K818" s="125"/>
      <c r="L818" s="125"/>
      <c r="M818" s="161">
        <f t="shared" si="1"/>
        <v>0</v>
      </c>
      <c r="N818" s="138"/>
      <c r="O818" s="138"/>
      <c r="P818" s="138"/>
      <c r="Q818" s="138"/>
      <c r="R818" s="138"/>
      <c r="S818" s="138"/>
      <c r="T818" s="138"/>
      <c r="U818" s="138"/>
      <c r="V818" s="138"/>
      <c r="W818" s="138"/>
      <c r="X818" s="138"/>
      <c r="Y818" s="138"/>
      <c r="Z818" s="138"/>
    </row>
    <row r="819" ht="12.75" hidden="1" customHeight="1">
      <c r="A819" s="163">
        <v>81823.0</v>
      </c>
      <c r="B819" s="130"/>
      <c r="C819" s="130"/>
      <c r="D819" s="131"/>
      <c r="E819" s="132"/>
      <c r="F819" s="133"/>
      <c r="G819" s="132"/>
      <c r="H819" s="167"/>
      <c r="I819" s="131"/>
      <c r="J819" s="132"/>
      <c r="K819" s="133"/>
      <c r="L819" s="133"/>
      <c r="M819" s="168">
        <f t="shared" si="1"/>
        <v>0</v>
      </c>
      <c r="N819" s="138"/>
      <c r="O819" s="138"/>
      <c r="P819" s="138"/>
      <c r="Q819" s="138"/>
      <c r="R819" s="138"/>
      <c r="S819" s="138"/>
      <c r="T819" s="138"/>
      <c r="U819" s="138"/>
      <c r="V819" s="138"/>
      <c r="W819" s="138"/>
      <c r="X819" s="138"/>
      <c r="Y819" s="138"/>
      <c r="Z819" s="138"/>
    </row>
    <row r="820" ht="12.75" hidden="1" customHeight="1">
      <c r="A820" s="156">
        <v>81923.0</v>
      </c>
      <c r="B820" s="123"/>
      <c r="C820" s="123"/>
      <c r="D820" s="124"/>
      <c r="E820" s="126"/>
      <c r="F820" s="125"/>
      <c r="G820" s="126"/>
      <c r="H820" s="125"/>
      <c r="I820" s="124"/>
      <c r="J820" s="126"/>
      <c r="K820" s="125"/>
      <c r="L820" s="125"/>
      <c r="M820" s="161">
        <f t="shared" si="1"/>
        <v>0</v>
      </c>
      <c r="N820" s="138"/>
      <c r="O820" s="138"/>
      <c r="P820" s="138"/>
      <c r="Q820" s="138"/>
      <c r="R820" s="138"/>
      <c r="S820" s="138"/>
      <c r="T820" s="138"/>
      <c r="U820" s="138"/>
      <c r="V820" s="138"/>
      <c r="W820" s="138"/>
      <c r="X820" s="138"/>
      <c r="Y820" s="138"/>
      <c r="Z820" s="138"/>
    </row>
    <row r="821" ht="12.75" hidden="1" customHeight="1">
      <c r="A821" s="163">
        <v>82023.0</v>
      </c>
      <c r="B821" s="130"/>
      <c r="C821" s="130"/>
      <c r="D821" s="131"/>
      <c r="E821" s="132"/>
      <c r="F821" s="133"/>
      <c r="G821" s="132"/>
      <c r="H821" s="167"/>
      <c r="I821" s="131"/>
      <c r="J821" s="132"/>
      <c r="K821" s="133"/>
      <c r="L821" s="133"/>
      <c r="M821" s="168">
        <f t="shared" si="1"/>
        <v>0</v>
      </c>
      <c r="N821" s="138"/>
      <c r="O821" s="138"/>
      <c r="P821" s="138"/>
      <c r="Q821" s="138"/>
      <c r="R821" s="138"/>
      <c r="S821" s="138"/>
      <c r="T821" s="138"/>
      <c r="U821" s="138"/>
      <c r="V821" s="138"/>
      <c r="W821" s="138"/>
      <c r="X821" s="138"/>
      <c r="Y821" s="138"/>
      <c r="Z821" s="138"/>
    </row>
    <row r="822" ht="12.75" hidden="1" customHeight="1">
      <c r="A822" s="156">
        <v>82123.0</v>
      </c>
      <c r="B822" s="123"/>
      <c r="C822" s="123"/>
      <c r="D822" s="124"/>
      <c r="E822" s="126"/>
      <c r="F822" s="125"/>
      <c r="G822" s="126"/>
      <c r="H822" s="125"/>
      <c r="I822" s="124"/>
      <c r="J822" s="126"/>
      <c r="K822" s="125"/>
      <c r="L822" s="125"/>
      <c r="M822" s="161">
        <f t="shared" si="1"/>
        <v>0</v>
      </c>
      <c r="N822" s="138"/>
      <c r="O822" s="138"/>
      <c r="P822" s="138"/>
      <c r="Q822" s="138"/>
      <c r="R822" s="138"/>
      <c r="S822" s="138"/>
      <c r="T822" s="138"/>
      <c r="U822" s="138"/>
      <c r="V822" s="138"/>
      <c r="W822" s="138"/>
      <c r="X822" s="138"/>
      <c r="Y822" s="138"/>
      <c r="Z822" s="138"/>
    </row>
    <row r="823" ht="12.75" hidden="1" customHeight="1">
      <c r="A823" s="163">
        <v>82223.0</v>
      </c>
      <c r="B823" s="130"/>
      <c r="C823" s="130"/>
      <c r="D823" s="131"/>
      <c r="E823" s="132"/>
      <c r="F823" s="133"/>
      <c r="G823" s="132"/>
      <c r="H823" s="167"/>
      <c r="I823" s="131"/>
      <c r="J823" s="132"/>
      <c r="K823" s="133"/>
      <c r="L823" s="133"/>
      <c r="M823" s="168">
        <f t="shared" si="1"/>
        <v>0</v>
      </c>
      <c r="N823" s="138"/>
      <c r="O823" s="138"/>
      <c r="P823" s="138"/>
      <c r="Q823" s="138"/>
      <c r="R823" s="138"/>
      <c r="S823" s="138"/>
      <c r="T823" s="138"/>
      <c r="U823" s="138"/>
      <c r="V823" s="138"/>
      <c r="W823" s="138"/>
      <c r="X823" s="138"/>
      <c r="Y823" s="138"/>
      <c r="Z823" s="138"/>
    </row>
    <row r="824" ht="12.75" hidden="1" customHeight="1">
      <c r="A824" s="156">
        <v>82323.0</v>
      </c>
      <c r="B824" s="123"/>
      <c r="C824" s="123"/>
      <c r="D824" s="124"/>
      <c r="E824" s="126"/>
      <c r="F824" s="125"/>
      <c r="G824" s="126"/>
      <c r="H824" s="125"/>
      <c r="I824" s="124"/>
      <c r="J824" s="126"/>
      <c r="K824" s="125"/>
      <c r="L824" s="125"/>
      <c r="M824" s="161">
        <f t="shared" si="1"/>
        <v>0</v>
      </c>
      <c r="N824" s="138"/>
      <c r="O824" s="138"/>
      <c r="P824" s="138"/>
      <c r="Q824" s="138"/>
      <c r="R824" s="138"/>
      <c r="S824" s="138"/>
      <c r="T824" s="138"/>
      <c r="U824" s="138"/>
      <c r="V824" s="138"/>
      <c r="W824" s="138"/>
      <c r="X824" s="138"/>
      <c r="Y824" s="138"/>
      <c r="Z824" s="138"/>
    </row>
    <row r="825" ht="12.75" hidden="1" customHeight="1">
      <c r="A825" s="163">
        <v>82423.0</v>
      </c>
      <c r="B825" s="130"/>
      <c r="C825" s="130"/>
      <c r="D825" s="131"/>
      <c r="E825" s="132"/>
      <c r="F825" s="133"/>
      <c r="G825" s="132"/>
      <c r="H825" s="167"/>
      <c r="I825" s="131"/>
      <c r="J825" s="132"/>
      <c r="K825" s="133"/>
      <c r="L825" s="133"/>
      <c r="M825" s="168">
        <f t="shared" si="1"/>
        <v>0</v>
      </c>
      <c r="N825" s="138"/>
      <c r="O825" s="138"/>
      <c r="P825" s="138"/>
      <c r="Q825" s="138"/>
      <c r="R825" s="138"/>
      <c r="S825" s="138"/>
      <c r="T825" s="138"/>
      <c r="U825" s="138"/>
      <c r="V825" s="138"/>
      <c r="W825" s="138"/>
      <c r="X825" s="138"/>
      <c r="Y825" s="138"/>
      <c r="Z825" s="138"/>
    </row>
    <row r="826" ht="12.75" hidden="1" customHeight="1">
      <c r="A826" s="156">
        <v>82523.0</v>
      </c>
      <c r="B826" s="123"/>
      <c r="C826" s="123"/>
      <c r="D826" s="124"/>
      <c r="E826" s="126"/>
      <c r="F826" s="125"/>
      <c r="G826" s="126"/>
      <c r="H826" s="125"/>
      <c r="I826" s="124"/>
      <c r="J826" s="126"/>
      <c r="K826" s="125"/>
      <c r="L826" s="125"/>
      <c r="M826" s="161">
        <f t="shared" si="1"/>
        <v>0</v>
      </c>
      <c r="N826" s="138"/>
      <c r="O826" s="138"/>
      <c r="P826" s="138"/>
      <c r="Q826" s="138"/>
      <c r="R826" s="138"/>
      <c r="S826" s="138"/>
      <c r="T826" s="138"/>
      <c r="U826" s="138"/>
      <c r="V826" s="138"/>
      <c r="W826" s="138"/>
      <c r="X826" s="138"/>
      <c r="Y826" s="138"/>
      <c r="Z826" s="138"/>
    </row>
    <row r="827" ht="12.75" hidden="1" customHeight="1">
      <c r="A827" s="163">
        <v>82623.0</v>
      </c>
      <c r="B827" s="130"/>
      <c r="C827" s="130"/>
      <c r="D827" s="131"/>
      <c r="E827" s="132"/>
      <c r="F827" s="133"/>
      <c r="G827" s="132"/>
      <c r="H827" s="167"/>
      <c r="I827" s="131"/>
      <c r="J827" s="132"/>
      <c r="K827" s="133"/>
      <c r="L827" s="133"/>
      <c r="M827" s="168">
        <f t="shared" si="1"/>
        <v>0</v>
      </c>
      <c r="N827" s="138"/>
      <c r="O827" s="138"/>
      <c r="P827" s="138"/>
      <c r="Q827" s="138"/>
      <c r="R827" s="138"/>
      <c r="S827" s="138"/>
      <c r="T827" s="138"/>
      <c r="U827" s="138"/>
      <c r="V827" s="138"/>
      <c r="W827" s="138"/>
      <c r="X827" s="138"/>
      <c r="Y827" s="138"/>
      <c r="Z827" s="138"/>
    </row>
    <row r="828" ht="12.75" hidden="1" customHeight="1">
      <c r="A828" s="156">
        <v>82723.0</v>
      </c>
      <c r="B828" s="123"/>
      <c r="C828" s="123"/>
      <c r="D828" s="124"/>
      <c r="E828" s="126"/>
      <c r="F828" s="125"/>
      <c r="G828" s="126"/>
      <c r="H828" s="125"/>
      <c r="I828" s="124"/>
      <c r="J828" s="126"/>
      <c r="K828" s="125"/>
      <c r="L828" s="125"/>
      <c r="M828" s="161">
        <f t="shared" si="1"/>
        <v>0</v>
      </c>
      <c r="N828" s="138"/>
      <c r="O828" s="138"/>
      <c r="P828" s="138"/>
      <c r="Q828" s="138"/>
      <c r="R828" s="138"/>
      <c r="S828" s="138"/>
      <c r="T828" s="138"/>
      <c r="U828" s="138"/>
      <c r="V828" s="138"/>
      <c r="W828" s="138"/>
      <c r="X828" s="138"/>
      <c r="Y828" s="138"/>
      <c r="Z828" s="138"/>
    </row>
    <row r="829" ht="12.75" hidden="1" customHeight="1">
      <c r="A829" s="163">
        <v>82823.0</v>
      </c>
      <c r="B829" s="130"/>
      <c r="C829" s="130"/>
      <c r="D829" s="131"/>
      <c r="E829" s="132"/>
      <c r="F829" s="133"/>
      <c r="G829" s="132"/>
      <c r="H829" s="167"/>
      <c r="I829" s="131"/>
      <c r="J829" s="132"/>
      <c r="K829" s="133"/>
      <c r="L829" s="133"/>
      <c r="M829" s="168">
        <f t="shared" si="1"/>
        <v>0</v>
      </c>
      <c r="N829" s="138"/>
      <c r="O829" s="138"/>
      <c r="P829" s="138"/>
      <c r="Q829" s="138"/>
      <c r="R829" s="138"/>
      <c r="S829" s="138"/>
      <c r="T829" s="138"/>
      <c r="U829" s="138"/>
      <c r="V829" s="138"/>
      <c r="W829" s="138"/>
      <c r="X829" s="138"/>
      <c r="Y829" s="138"/>
      <c r="Z829" s="138"/>
    </row>
    <row r="830" ht="12.75" hidden="1" customHeight="1">
      <c r="A830" s="156">
        <v>82923.0</v>
      </c>
      <c r="B830" s="123"/>
      <c r="C830" s="123"/>
      <c r="D830" s="124"/>
      <c r="E830" s="126"/>
      <c r="F830" s="125"/>
      <c r="G830" s="126"/>
      <c r="H830" s="125"/>
      <c r="I830" s="124"/>
      <c r="J830" s="126"/>
      <c r="K830" s="125"/>
      <c r="L830" s="125"/>
      <c r="M830" s="161">
        <f t="shared" si="1"/>
        <v>0</v>
      </c>
      <c r="N830" s="138"/>
      <c r="O830" s="138"/>
      <c r="P830" s="138"/>
      <c r="Q830" s="138"/>
      <c r="R830" s="138"/>
      <c r="S830" s="138"/>
      <c r="T830" s="138"/>
      <c r="U830" s="138"/>
      <c r="V830" s="138"/>
      <c r="W830" s="138"/>
      <c r="X830" s="138"/>
      <c r="Y830" s="138"/>
      <c r="Z830" s="138"/>
    </row>
    <row r="831" ht="12.75" hidden="1" customHeight="1">
      <c r="A831" s="163">
        <v>83023.0</v>
      </c>
      <c r="B831" s="130"/>
      <c r="C831" s="130"/>
      <c r="D831" s="131"/>
      <c r="E831" s="132"/>
      <c r="F831" s="133"/>
      <c r="G831" s="132"/>
      <c r="H831" s="167"/>
      <c r="I831" s="131"/>
      <c r="J831" s="132"/>
      <c r="K831" s="133"/>
      <c r="L831" s="133"/>
      <c r="M831" s="168">
        <f t="shared" si="1"/>
        <v>0</v>
      </c>
      <c r="N831" s="138"/>
      <c r="O831" s="138"/>
      <c r="P831" s="138"/>
      <c r="Q831" s="138"/>
      <c r="R831" s="138"/>
      <c r="S831" s="138"/>
      <c r="T831" s="138"/>
      <c r="U831" s="138"/>
      <c r="V831" s="138"/>
      <c r="W831" s="138"/>
      <c r="X831" s="138"/>
      <c r="Y831" s="138"/>
      <c r="Z831" s="138"/>
    </row>
    <row r="832" ht="12.75" hidden="1" customHeight="1">
      <c r="A832" s="156">
        <v>83123.0</v>
      </c>
      <c r="B832" s="123"/>
      <c r="C832" s="123"/>
      <c r="D832" s="124"/>
      <c r="E832" s="126"/>
      <c r="F832" s="125"/>
      <c r="G832" s="126"/>
      <c r="H832" s="125"/>
      <c r="I832" s="124"/>
      <c r="J832" s="126"/>
      <c r="K832" s="125"/>
      <c r="L832" s="125"/>
      <c r="M832" s="161">
        <f t="shared" si="1"/>
        <v>0</v>
      </c>
      <c r="N832" s="138"/>
      <c r="O832" s="138"/>
      <c r="P832" s="138"/>
      <c r="Q832" s="138"/>
      <c r="R832" s="138"/>
      <c r="S832" s="138"/>
      <c r="T832" s="138"/>
      <c r="U832" s="138"/>
      <c r="V832" s="138"/>
      <c r="W832" s="138"/>
      <c r="X832" s="138"/>
      <c r="Y832" s="138"/>
      <c r="Z832" s="138"/>
    </row>
    <row r="833" ht="12.75" hidden="1" customHeight="1">
      <c r="A833" s="163">
        <v>83223.0</v>
      </c>
      <c r="B833" s="130"/>
      <c r="C833" s="130"/>
      <c r="D833" s="131"/>
      <c r="E833" s="132"/>
      <c r="F833" s="133"/>
      <c r="G833" s="132"/>
      <c r="H833" s="167"/>
      <c r="I833" s="131"/>
      <c r="J833" s="132"/>
      <c r="K833" s="133"/>
      <c r="L833" s="133"/>
      <c r="M833" s="168">
        <f t="shared" si="1"/>
        <v>0</v>
      </c>
      <c r="N833" s="138"/>
      <c r="O833" s="138"/>
      <c r="P833" s="138"/>
      <c r="Q833" s="138"/>
      <c r="R833" s="138"/>
      <c r="S833" s="138"/>
      <c r="T833" s="138"/>
      <c r="U833" s="138"/>
      <c r="V833" s="138"/>
      <c r="W833" s="138"/>
      <c r="X833" s="138"/>
      <c r="Y833" s="138"/>
      <c r="Z833" s="138"/>
    </row>
    <row r="834" ht="12.75" hidden="1" customHeight="1">
      <c r="A834" s="156">
        <v>83323.0</v>
      </c>
      <c r="B834" s="123"/>
      <c r="C834" s="123"/>
      <c r="D834" s="124"/>
      <c r="E834" s="126"/>
      <c r="F834" s="125"/>
      <c r="G834" s="126"/>
      <c r="H834" s="125"/>
      <c r="I834" s="124"/>
      <c r="J834" s="126"/>
      <c r="K834" s="125"/>
      <c r="L834" s="125"/>
      <c r="M834" s="161">
        <f t="shared" si="1"/>
        <v>0</v>
      </c>
      <c r="N834" s="138"/>
      <c r="O834" s="138"/>
      <c r="P834" s="138"/>
      <c r="Q834" s="138"/>
      <c r="R834" s="138"/>
      <c r="S834" s="138"/>
      <c r="T834" s="138"/>
      <c r="U834" s="138"/>
      <c r="V834" s="138"/>
      <c r="W834" s="138"/>
      <c r="X834" s="138"/>
      <c r="Y834" s="138"/>
      <c r="Z834" s="138"/>
    </row>
    <row r="835" ht="12.75" hidden="1" customHeight="1">
      <c r="A835" s="163">
        <v>83423.0</v>
      </c>
      <c r="B835" s="130"/>
      <c r="C835" s="130"/>
      <c r="D835" s="131"/>
      <c r="E835" s="132"/>
      <c r="F835" s="133"/>
      <c r="G835" s="132"/>
      <c r="H835" s="167"/>
      <c r="I835" s="131"/>
      <c r="J835" s="132"/>
      <c r="K835" s="133"/>
      <c r="L835" s="133"/>
      <c r="M835" s="168">
        <f t="shared" si="1"/>
        <v>0</v>
      </c>
      <c r="N835" s="138"/>
      <c r="O835" s="138"/>
      <c r="P835" s="138"/>
      <c r="Q835" s="138"/>
      <c r="R835" s="138"/>
      <c r="S835" s="138"/>
      <c r="T835" s="138"/>
      <c r="U835" s="138"/>
      <c r="V835" s="138"/>
      <c r="W835" s="138"/>
      <c r="X835" s="138"/>
      <c r="Y835" s="138"/>
      <c r="Z835" s="138"/>
    </row>
    <row r="836" ht="12.75" hidden="1" customHeight="1">
      <c r="A836" s="156">
        <v>83523.0</v>
      </c>
      <c r="B836" s="123"/>
      <c r="C836" s="123"/>
      <c r="D836" s="124"/>
      <c r="E836" s="126"/>
      <c r="F836" s="125"/>
      <c r="G836" s="126"/>
      <c r="H836" s="125"/>
      <c r="I836" s="124"/>
      <c r="J836" s="126"/>
      <c r="K836" s="125"/>
      <c r="L836" s="125"/>
      <c r="M836" s="161">
        <f t="shared" si="1"/>
        <v>0</v>
      </c>
      <c r="N836" s="138"/>
      <c r="O836" s="138"/>
      <c r="P836" s="138"/>
      <c r="Q836" s="138"/>
      <c r="R836" s="138"/>
      <c r="S836" s="138"/>
      <c r="T836" s="138"/>
      <c r="U836" s="138"/>
      <c r="V836" s="138"/>
      <c r="W836" s="138"/>
      <c r="X836" s="138"/>
      <c r="Y836" s="138"/>
      <c r="Z836" s="138"/>
    </row>
    <row r="837" ht="12.75" hidden="1" customHeight="1">
      <c r="A837" s="163">
        <v>83623.0</v>
      </c>
      <c r="B837" s="130"/>
      <c r="C837" s="130"/>
      <c r="D837" s="131"/>
      <c r="E837" s="132"/>
      <c r="F837" s="133"/>
      <c r="G837" s="132"/>
      <c r="H837" s="167"/>
      <c r="I837" s="131"/>
      <c r="J837" s="132"/>
      <c r="K837" s="133"/>
      <c r="L837" s="133"/>
      <c r="M837" s="168">
        <f t="shared" si="1"/>
        <v>0</v>
      </c>
      <c r="N837" s="138"/>
      <c r="O837" s="138"/>
      <c r="P837" s="138"/>
      <c r="Q837" s="138"/>
      <c r="R837" s="138"/>
      <c r="S837" s="138"/>
      <c r="T837" s="138"/>
      <c r="U837" s="138"/>
      <c r="V837" s="138"/>
      <c r="W837" s="138"/>
      <c r="X837" s="138"/>
      <c r="Y837" s="138"/>
      <c r="Z837" s="138"/>
    </row>
    <row r="838" ht="12.75" hidden="1" customHeight="1">
      <c r="A838" s="156">
        <v>83723.0</v>
      </c>
      <c r="B838" s="123"/>
      <c r="C838" s="123"/>
      <c r="D838" s="124"/>
      <c r="E838" s="126"/>
      <c r="F838" s="125"/>
      <c r="G838" s="126"/>
      <c r="H838" s="125"/>
      <c r="I838" s="124"/>
      <c r="J838" s="126"/>
      <c r="K838" s="125"/>
      <c r="L838" s="125"/>
      <c r="M838" s="161">
        <f t="shared" si="1"/>
        <v>0</v>
      </c>
      <c r="N838" s="138"/>
      <c r="O838" s="138"/>
      <c r="P838" s="138"/>
      <c r="Q838" s="138"/>
      <c r="R838" s="138"/>
      <c r="S838" s="138"/>
      <c r="T838" s="138"/>
      <c r="U838" s="138"/>
      <c r="V838" s="138"/>
      <c r="W838" s="138"/>
      <c r="X838" s="138"/>
      <c r="Y838" s="138"/>
      <c r="Z838" s="138"/>
    </row>
    <row r="839" ht="12.75" hidden="1" customHeight="1">
      <c r="A839" s="163">
        <v>83823.0</v>
      </c>
      <c r="B839" s="130"/>
      <c r="C839" s="130"/>
      <c r="D839" s="131"/>
      <c r="E839" s="132"/>
      <c r="F839" s="133"/>
      <c r="G839" s="132"/>
      <c r="H839" s="167"/>
      <c r="I839" s="131"/>
      <c r="J839" s="132"/>
      <c r="K839" s="133"/>
      <c r="L839" s="133"/>
      <c r="M839" s="168">
        <f t="shared" si="1"/>
        <v>0</v>
      </c>
      <c r="N839" s="138"/>
      <c r="O839" s="138"/>
      <c r="P839" s="138"/>
      <c r="Q839" s="138"/>
      <c r="R839" s="138"/>
      <c r="S839" s="138"/>
      <c r="T839" s="138"/>
      <c r="U839" s="138"/>
      <c r="V839" s="138"/>
      <c r="W839" s="138"/>
      <c r="X839" s="138"/>
      <c r="Y839" s="138"/>
      <c r="Z839" s="138"/>
    </row>
    <row r="840" ht="12.75" hidden="1" customHeight="1">
      <c r="A840" s="156">
        <v>83923.0</v>
      </c>
      <c r="B840" s="123"/>
      <c r="C840" s="123"/>
      <c r="D840" s="124"/>
      <c r="E840" s="126"/>
      <c r="F840" s="125"/>
      <c r="G840" s="126"/>
      <c r="H840" s="125"/>
      <c r="I840" s="124"/>
      <c r="J840" s="126"/>
      <c r="K840" s="125"/>
      <c r="L840" s="125"/>
      <c r="M840" s="161">
        <f t="shared" si="1"/>
        <v>0</v>
      </c>
      <c r="N840" s="138"/>
      <c r="O840" s="138"/>
      <c r="P840" s="138"/>
      <c r="Q840" s="138"/>
      <c r="R840" s="138"/>
      <c r="S840" s="138"/>
      <c r="T840" s="138"/>
      <c r="U840" s="138"/>
      <c r="V840" s="138"/>
      <c r="W840" s="138"/>
      <c r="X840" s="138"/>
      <c r="Y840" s="138"/>
      <c r="Z840" s="138"/>
    </row>
    <row r="841" ht="12.75" hidden="1" customHeight="1">
      <c r="A841" s="163">
        <v>84023.0</v>
      </c>
      <c r="B841" s="130"/>
      <c r="C841" s="130"/>
      <c r="D841" s="131"/>
      <c r="E841" s="132"/>
      <c r="F841" s="133"/>
      <c r="G841" s="132"/>
      <c r="H841" s="167"/>
      <c r="I841" s="131"/>
      <c r="J841" s="132"/>
      <c r="K841" s="133"/>
      <c r="L841" s="133"/>
      <c r="M841" s="168">
        <f t="shared" si="1"/>
        <v>0</v>
      </c>
      <c r="N841" s="138"/>
      <c r="O841" s="138"/>
      <c r="P841" s="138"/>
      <c r="Q841" s="138"/>
      <c r="R841" s="138"/>
      <c r="S841" s="138"/>
      <c r="T841" s="138"/>
      <c r="U841" s="138"/>
      <c r="V841" s="138"/>
      <c r="W841" s="138"/>
      <c r="X841" s="138"/>
      <c r="Y841" s="138"/>
      <c r="Z841" s="138"/>
    </row>
    <row r="842" ht="12.75" hidden="1" customHeight="1">
      <c r="A842" s="156">
        <v>84123.0</v>
      </c>
      <c r="B842" s="123"/>
      <c r="C842" s="123"/>
      <c r="D842" s="124"/>
      <c r="E842" s="126"/>
      <c r="F842" s="125"/>
      <c r="G842" s="126"/>
      <c r="H842" s="125"/>
      <c r="I842" s="124"/>
      <c r="J842" s="126"/>
      <c r="K842" s="125"/>
      <c r="L842" s="125"/>
      <c r="M842" s="161">
        <f t="shared" si="1"/>
        <v>0</v>
      </c>
      <c r="N842" s="138"/>
      <c r="O842" s="138"/>
      <c r="P842" s="138"/>
      <c r="Q842" s="138"/>
      <c r="R842" s="138"/>
      <c r="S842" s="138"/>
      <c r="T842" s="138"/>
      <c r="U842" s="138"/>
      <c r="V842" s="138"/>
      <c r="W842" s="138"/>
      <c r="X842" s="138"/>
      <c r="Y842" s="138"/>
      <c r="Z842" s="138"/>
    </row>
    <row r="843" ht="12.75" hidden="1" customHeight="1">
      <c r="A843" s="163">
        <v>84223.0</v>
      </c>
      <c r="B843" s="130"/>
      <c r="C843" s="130"/>
      <c r="D843" s="131"/>
      <c r="E843" s="132"/>
      <c r="F843" s="133"/>
      <c r="G843" s="132"/>
      <c r="H843" s="167"/>
      <c r="I843" s="131"/>
      <c r="J843" s="132"/>
      <c r="K843" s="133"/>
      <c r="L843" s="133"/>
      <c r="M843" s="168">
        <f t="shared" si="1"/>
        <v>0</v>
      </c>
      <c r="N843" s="138"/>
      <c r="O843" s="138"/>
      <c r="P843" s="138"/>
      <c r="Q843" s="138"/>
      <c r="R843" s="138"/>
      <c r="S843" s="138"/>
      <c r="T843" s="138"/>
      <c r="U843" s="138"/>
      <c r="V843" s="138"/>
      <c r="W843" s="138"/>
      <c r="X843" s="138"/>
      <c r="Y843" s="138"/>
      <c r="Z843" s="138"/>
    </row>
    <row r="844" ht="12.75" hidden="1" customHeight="1">
      <c r="A844" s="156">
        <v>84323.0</v>
      </c>
      <c r="B844" s="123"/>
      <c r="C844" s="123"/>
      <c r="D844" s="124"/>
      <c r="E844" s="126"/>
      <c r="F844" s="125"/>
      <c r="G844" s="126"/>
      <c r="H844" s="125"/>
      <c r="I844" s="124"/>
      <c r="J844" s="126"/>
      <c r="K844" s="125"/>
      <c r="L844" s="125"/>
      <c r="M844" s="161">
        <f t="shared" si="1"/>
        <v>0</v>
      </c>
      <c r="N844" s="138"/>
      <c r="O844" s="138"/>
      <c r="P844" s="138"/>
      <c r="Q844" s="138"/>
      <c r="R844" s="138"/>
      <c r="S844" s="138"/>
      <c r="T844" s="138"/>
      <c r="U844" s="138"/>
      <c r="V844" s="138"/>
      <c r="W844" s="138"/>
      <c r="X844" s="138"/>
      <c r="Y844" s="138"/>
      <c r="Z844" s="138"/>
    </row>
    <row r="845" ht="12.75" hidden="1" customHeight="1">
      <c r="A845" s="163">
        <v>84423.0</v>
      </c>
      <c r="B845" s="130"/>
      <c r="C845" s="130"/>
      <c r="D845" s="131"/>
      <c r="E845" s="132"/>
      <c r="F845" s="133"/>
      <c r="G845" s="132"/>
      <c r="H845" s="167"/>
      <c r="I845" s="131"/>
      <c r="J845" s="132"/>
      <c r="K845" s="133"/>
      <c r="L845" s="133"/>
      <c r="M845" s="168">
        <f t="shared" si="1"/>
        <v>0</v>
      </c>
      <c r="N845" s="138"/>
      <c r="O845" s="138"/>
      <c r="P845" s="138"/>
      <c r="Q845" s="138"/>
      <c r="R845" s="138"/>
      <c r="S845" s="138"/>
      <c r="T845" s="138"/>
      <c r="U845" s="138"/>
      <c r="V845" s="138"/>
      <c r="W845" s="138"/>
      <c r="X845" s="138"/>
      <c r="Y845" s="138"/>
      <c r="Z845" s="138"/>
    </row>
    <row r="846" ht="12.75" hidden="1" customHeight="1">
      <c r="A846" s="156">
        <v>84523.0</v>
      </c>
      <c r="B846" s="123"/>
      <c r="C846" s="123"/>
      <c r="D846" s="124"/>
      <c r="E846" s="126"/>
      <c r="F846" s="125"/>
      <c r="G846" s="126"/>
      <c r="H846" s="125"/>
      <c r="I846" s="124"/>
      <c r="J846" s="126"/>
      <c r="K846" s="125"/>
      <c r="L846" s="125"/>
      <c r="M846" s="161">
        <f t="shared" si="1"/>
        <v>0</v>
      </c>
      <c r="N846" s="138"/>
      <c r="O846" s="138"/>
      <c r="P846" s="138"/>
      <c r="Q846" s="138"/>
      <c r="R846" s="138"/>
      <c r="S846" s="138"/>
      <c r="T846" s="138"/>
      <c r="U846" s="138"/>
      <c r="V846" s="138"/>
      <c r="W846" s="138"/>
      <c r="X846" s="138"/>
      <c r="Y846" s="138"/>
      <c r="Z846" s="138"/>
    </row>
    <row r="847" ht="12.75" hidden="1" customHeight="1">
      <c r="A847" s="163">
        <v>84623.0</v>
      </c>
      <c r="B847" s="130"/>
      <c r="C847" s="130"/>
      <c r="D847" s="131"/>
      <c r="E847" s="132"/>
      <c r="F847" s="133"/>
      <c r="G847" s="132"/>
      <c r="H847" s="167"/>
      <c r="I847" s="131"/>
      <c r="J847" s="132"/>
      <c r="K847" s="133"/>
      <c r="L847" s="133"/>
      <c r="M847" s="168">
        <f t="shared" si="1"/>
        <v>0</v>
      </c>
      <c r="N847" s="138"/>
      <c r="O847" s="138"/>
      <c r="P847" s="138"/>
      <c r="Q847" s="138"/>
      <c r="R847" s="138"/>
      <c r="S847" s="138"/>
      <c r="T847" s="138"/>
      <c r="U847" s="138"/>
      <c r="V847" s="138"/>
      <c r="W847" s="138"/>
      <c r="X847" s="138"/>
      <c r="Y847" s="138"/>
      <c r="Z847" s="138"/>
    </row>
    <row r="848" ht="12.75" hidden="1" customHeight="1">
      <c r="A848" s="156">
        <v>84723.0</v>
      </c>
      <c r="B848" s="123"/>
      <c r="C848" s="123"/>
      <c r="D848" s="124"/>
      <c r="E848" s="126"/>
      <c r="F848" s="125"/>
      <c r="G848" s="126"/>
      <c r="H848" s="125"/>
      <c r="I848" s="124"/>
      <c r="J848" s="126"/>
      <c r="K848" s="125"/>
      <c r="L848" s="125"/>
      <c r="M848" s="161">
        <f t="shared" si="1"/>
        <v>0</v>
      </c>
      <c r="N848" s="138"/>
      <c r="O848" s="138"/>
      <c r="P848" s="138"/>
      <c r="Q848" s="138"/>
      <c r="R848" s="138"/>
      <c r="S848" s="138"/>
      <c r="T848" s="138"/>
      <c r="U848" s="138"/>
      <c r="V848" s="138"/>
      <c r="W848" s="138"/>
      <c r="X848" s="138"/>
      <c r="Y848" s="138"/>
      <c r="Z848" s="138"/>
    </row>
    <row r="849" ht="12.75" hidden="1" customHeight="1">
      <c r="A849" s="163">
        <v>84823.0</v>
      </c>
      <c r="B849" s="130"/>
      <c r="C849" s="130"/>
      <c r="D849" s="131"/>
      <c r="E849" s="132"/>
      <c r="F849" s="133"/>
      <c r="G849" s="132"/>
      <c r="H849" s="167"/>
      <c r="I849" s="131"/>
      <c r="J849" s="132"/>
      <c r="K849" s="133"/>
      <c r="L849" s="133"/>
      <c r="M849" s="168">
        <f t="shared" si="1"/>
        <v>0</v>
      </c>
      <c r="N849" s="138"/>
      <c r="O849" s="138"/>
      <c r="P849" s="138"/>
      <c r="Q849" s="138"/>
      <c r="R849" s="138"/>
      <c r="S849" s="138"/>
      <c r="T849" s="138"/>
      <c r="U849" s="138"/>
      <c r="V849" s="138"/>
      <c r="W849" s="138"/>
      <c r="X849" s="138"/>
      <c r="Y849" s="138"/>
      <c r="Z849" s="138"/>
    </row>
    <row r="850" ht="12.75" hidden="1" customHeight="1">
      <c r="A850" s="156">
        <v>84923.0</v>
      </c>
      <c r="B850" s="123"/>
      <c r="C850" s="123"/>
      <c r="D850" s="124"/>
      <c r="E850" s="126"/>
      <c r="F850" s="125"/>
      <c r="G850" s="126"/>
      <c r="H850" s="125"/>
      <c r="I850" s="124"/>
      <c r="J850" s="126"/>
      <c r="K850" s="125"/>
      <c r="L850" s="125"/>
      <c r="M850" s="161">
        <f t="shared" si="1"/>
        <v>0</v>
      </c>
      <c r="N850" s="138"/>
      <c r="O850" s="138"/>
      <c r="P850" s="138"/>
      <c r="Q850" s="138"/>
      <c r="R850" s="138"/>
      <c r="S850" s="138"/>
      <c r="T850" s="138"/>
      <c r="U850" s="138"/>
      <c r="V850" s="138"/>
      <c r="W850" s="138"/>
      <c r="X850" s="138"/>
      <c r="Y850" s="138"/>
      <c r="Z850" s="138"/>
    </row>
    <row r="851" ht="12.75" hidden="1" customHeight="1">
      <c r="A851" s="163">
        <v>85023.0</v>
      </c>
      <c r="B851" s="130"/>
      <c r="C851" s="130"/>
      <c r="D851" s="131"/>
      <c r="E851" s="132"/>
      <c r="F851" s="133"/>
      <c r="G851" s="132"/>
      <c r="H851" s="167"/>
      <c r="I851" s="131"/>
      <c r="J851" s="132"/>
      <c r="K851" s="133"/>
      <c r="L851" s="133"/>
      <c r="M851" s="168">
        <f t="shared" si="1"/>
        <v>0</v>
      </c>
      <c r="N851" s="138"/>
      <c r="O851" s="138"/>
      <c r="P851" s="138"/>
      <c r="Q851" s="138"/>
      <c r="R851" s="138"/>
      <c r="S851" s="138"/>
      <c r="T851" s="138"/>
      <c r="U851" s="138"/>
      <c r="V851" s="138"/>
      <c r="W851" s="138"/>
      <c r="X851" s="138"/>
      <c r="Y851" s="138"/>
      <c r="Z851" s="138"/>
    </row>
    <row r="852" ht="12.75" hidden="1" customHeight="1">
      <c r="A852" s="156">
        <v>85123.0</v>
      </c>
      <c r="B852" s="123"/>
      <c r="C852" s="123"/>
      <c r="D852" s="124"/>
      <c r="E852" s="126"/>
      <c r="F852" s="125"/>
      <c r="G852" s="126"/>
      <c r="H852" s="125"/>
      <c r="I852" s="124"/>
      <c r="J852" s="126"/>
      <c r="K852" s="125"/>
      <c r="L852" s="125"/>
      <c r="M852" s="161">
        <f t="shared" si="1"/>
        <v>0</v>
      </c>
      <c r="N852" s="138"/>
      <c r="O852" s="138"/>
      <c r="P852" s="138"/>
      <c r="Q852" s="138"/>
      <c r="R852" s="138"/>
      <c r="S852" s="138"/>
      <c r="T852" s="138"/>
      <c r="U852" s="138"/>
      <c r="V852" s="138"/>
      <c r="W852" s="138"/>
      <c r="X852" s="138"/>
      <c r="Y852" s="138"/>
      <c r="Z852" s="138"/>
    </row>
    <row r="853" ht="12.75" hidden="1" customHeight="1">
      <c r="A853" s="163">
        <v>85223.0</v>
      </c>
      <c r="B853" s="130"/>
      <c r="C853" s="130"/>
      <c r="D853" s="131"/>
      <c r="E853" s="132"/>
      <c r="F853" s="133"/>
      <c r="G853" s="132"/>
      <c r="H853" s="167"/>
      <c r="I853" s="131"/>
      <c r="J853" s="132"/>
      <c r="K853" s="133"/>
      <c r="L853" s="133"/>
      <c r="M853" s="168">
        <f t="shared" si="1"/>
        <v>0</v>
      </c>
      <c r="N853" s="138"/>
      <c r="O853" s="138"/>
      <c r="P853" s="138"/>
      <c r="Q853" s="138"/>
      <c r="R853" s="138"/>
      <c r="S853" s="138"/>
      <c r="T853" s="138"/>
      <c r="U853" s="138"/>
      <c r="V853" s="138"/>
      <c r="W853" s="138"/>
      <c r="X853" s="138"/>
      <c r="Y853" s="138"/>
      <c r="Z853" s="138"/>
    </row>
    <row r="854" ht="12.75" hidden="1" customHeight="1">
      <c r="A854" s="156">
        <v>85323.0</v>
      </c>
      <c r="B854" s="123"/>
      <c r="C854" s="123"/>
      <c r="D854" s="124"/>
      <c r="E854" s="126"/>
      <c r="F854" s="125"/>
      <c r="G854" s="126"/>
      <c r="H854" s="125"/>
      <c r="I854" s="124"/>
      <c r="J854" s="126"/>
      <c r="K854" s="125"/>
      <c r="L854" s="125"/>
      <c r="M854" s="161">
        <f t="shared" si="1"/>
        <v>0</v>
      </c>
      <c r="N854" s="138"/>
      <c r="O854" s="138"/>
      <c r="P854" s="138"/>
      <c r="Q854" s="138"/>
      <c r="R854" s="138"/>
      <c r="S854" s="138"/>
      <c r="T854" s="138"/>
      <c r="U854" s="138"/>
      <c r="V854" s="138"/>
      <c r="W854" s="138"/>
      <c r="X854" s="138"/>
      <c r="Y854" s="138"/>
      <c r="Z854" s="138"/>
    </row>
    <row r="855" ht="12.75" hidden="1" customHeight="1">
      <c r="A855" s="163">
        <v>85423.0</v>
      </c>
      <c r="B855" s="130"/>
      <c r="C855" s="130"/>
      <c r="D855" s="131"/>
      <c r="E855" s="132"/>
      <c r="F855" s="133"/>
      <c r="G855" s="132"/>
      <c r="H855" s="167"/>
      <c r="I855" s="131"/>
      <c r="J855" s="132"/>
      <c r="K855" s="133"/>
      <c r="L855" s="133"/>
      <c r="M855" s="168">
        <f t="shared" si="1"/>
        <v>0</v>
      </c>
      <c r="N855" s="138"/>
      <c r="O855" s="138"/>
      <c r="P855" s="138"/>
      <c r="Q855" s="138"/>
      <c r="R855" s="138"/>
      <c r="S855" s="138"/>
      <c r="T855" s="138"/>
      <c r="U855" s="138"/>
      <c r="V855" s="138"/>
      <c r="W855" s="138"/>
      <c r="X855" s="138"/>
      <c r="Y855" s="138"/>
      <c r="Z855" s="138"/>
    </row>
    <row r="856" ht="12.75" hidden="1" customHeight="1">
      <c r="A856" s="156">
        <v>85523.0</v>
      </c>
      <c r="B856" s="123"/>
      <c r="C856" s="123"/>
      <c r="D856" s="124"/>
      <c r="E856" s="126"/>
      <c r="F856" s="125"/>
      <c r="G856" s="126"/>
      <c r="H856" s="125"/>
      <c r="I856" s="124"/>
      <c r="J856" s="126"/>
      <c r="K856" s="125"/>
      <c r="L856" s="125"/>
      <c r="M856" s="161">
        <f t="shared" si="1"/>
        <v>0</v>
      </c>
      <c r="N856" s="138"/>
      <c r="O856" s="138"/>
      <c r="P856" s="138"/>
      <c r="Q856" s="138"/>
      <c r="R856" s="138"/>
      <c r="S856" s="138"/>
      <c r="T856" s="138"/>
      <c r="U856" s="138"/>
      <c r="V856" s="138"/>
      <c r="W856" s="138"/>
      <c r="X856" s="138"/>
      <c r="Y856" s="138"/>
      <c r="Z856" s="138"/>
    </row>
    <row r="857" ht="12.75" hidden="1" customHeight="1">
      <c r="A857" s="163">
        <v>85623.0</v>
      </c>
      <c r="B857" s="130"/>
      <c r="C857" s="130"/>
      <c r="D857" s="131"/>
      <c r="E857" s="132"/>
      <c r="F857" s="133"/>
      <c r="G857" s="132"/>
      <c r="H857" s="167"/>
      <c r="I857" s="131"/>
      <c r="J857" s="132"/>
      <c r="K857" s="133"/>
      <c r="L857" s="133"/>
      <c r="M857" s="168">
        <f t="shared" si="1"/>
        <v>0</v>
      </c>
      <c r="N857" s="138"/>
      <c r="O857" s="138"/>
      <c r="P857" s="138"/>
      <c r="Q857" s="138"/>
      <c r="R857" s="138"/>
      <c r="S857" s="138"/>
      <c r="T857" s="138"/>
      <c r="U857" s="138"/>
      <c r="V857" s="138"/>
      <c r="W857" s="138"/>
      <c r="X857" s="138"/>
      <c r="Y857" s="138"/>
      <c r="Z857" s="138"/>
    </row>
    <row r="858" ht="12.75" hidden="1" customHeight="1">
      <c r="A858" s="156">
        <v>85723.0</v>
      </c>
      <c r="B858" s="123"/>
      <c r="C858" s="123"/>
      <c r="D858" s="124"/>
      <c r="E858" s="126"/>
      <c r="F858" s="125"/>
      <c r="G858" s="126"/>
      <c r="H858" s="125"/>
      <c r="I858" s="124"/>
      <c r="J858" s="126"/>
      <c r="K858" s="125"/>
      <c r="L858" s="125"/>
      <c r="M858" s="161">
        <f t="shared" si="1"/>
        <v>0</v>
      </c>
      <c r="N858" s="138"/>
      <c r="O858" s="138"/>
      <c r="P858" s="138"/>
      <c r="Q858" s="138"/>
      <c r="R858" s="138"/>
      <c r="S858" s="138"/>
      <c r="T858" s="138"/>
      <c r="U858" s="138"/>
      <c r="V858" s="138"/>
      <c r="W858" s="138"/>
      <c r="X858" s="138"/>
      <c r="Y858" s="138"/>
      <c r="Z858" s="138"/>
    </row>
    <row r="859" ht="12.75" hidden="1" customHeight="1">
      <c r="A859" s="163">
        <v>85823.0</v>
      </c>
      <c r="B859" s="130"/>
      <c r="C859" s="130"/>
      <c r="D859" s="131"/>
      <c r="E859" s="132"/>
      <c r="F859" s="133"/>
      <c r="G859" s="132"/>
      <c r="H859" s="167"/>
      <c r="I859" s="131"/>
      <c r="J859" s="132"/>
      <c r="K859" s="133"/>
      <c r="L859" s="133"/>
      <c r="M859" s="168">
        <f t="shared" si="1"/>
        <v>0</v>
      </c>
      <c r="N859" s="138"/>
      <c r="O859" s="138"/>
      <c r="P859" s="138"/>
      <c r="Q859" s="138"/>
      <c r="R859" s="138"/>
      <c r="S859" s="138"/>
      <c r="T859" s="138"/>
      <c r="U859" s="138"/>
      <c r="V859" s="138"/>
      <c r="W859" s="138"/>
      <c r="X859" s="138"/>
      <c r="Y859" s="138"/>
      <c r="Z859" s="138"/>
    </row>
    <row r="860" ht="12.75" hidden="1" customHeight="1">
      <c r="A860" s="156">
        <v>85923.0</v>
      </c>
      <c r="B860" s="123"/>
      <c r="C860" s="123"/>
      <c r="D860" s="124"/>
      <c r="E860" s="126"/>
      <c r="F860" s="125"/>
      <c r="G860" s="126"/>
      <c r="H860" s="125"/>
      <c r="I860" s="124"/>
      <c r="J860" s="126"/>
      <c r="K860" s="125"/>
      <c r="L860" s="125"/>
      <c r="M860" s="161">
        <f t="shared" si="1"/>
        <v>0</v>
      </c>
      <c r="N860" s="138"/>
      <c r="O860" s="138"/>
      <c r="P860" s="138"/>
      <c r="Q860" s="138"/>
      <c r="R860" s="138"/>
      <c r="S860" s="138"/>
      <c r="T860" s="138"/>
      <c r="U860" s="138"/>
      <c r="V860" s="138"/>
      <c r="W860" s="138"/>
      <c r="X860" s="138"/>
      <c r="Y860" s="138"/>
      <c r="Z860" s="138"/>
    </row>
    <row r="861" ht="12.75" hidden="1" customHeight="1">
      <c r="A861" s="163">
        <v>86023.0</v>
      </c>
      <c r="B861" s="130"/>
      <c r="C861" s="130"/>
      <c r="D861" s="131"/>
      <c r="E861" s="132"/>
      <c r="F861" s="133"/>
      <c r="G861" s="132"/>
      <c r="H861" s="167"/>
      <c r="I861" s="131"/>
      <c r="J861" s="132"/>
      <c r="K861" s="133"/>
      <c r="L861" s="133"/>
      <c r="M861" s="168">
        <f t="shared" si="1"/>
        <v>0</v>
      </c>
      <c r="N861" s="138"/>
      <c r="O861" s="138"/>
      <c r="P861" s="138"/>
      <c r="Q861" s="138"/>
      <c r="R861" s="138"/>
      <c r="S861" s="138"/>
      <c r="T861" s="138"/>
      <c r="U861" s="138"/>
      <c r="V861" s="138"/>
      <c r="W861" s="138"/>
      <c r="X861" s="138"/>
      <c r="Y861" s="138"/>
      <c r="Z861" s="138"/>
    </row>
    <row r="862" ht="12.75" hidden="1" customHeight="1">
      <c r="A862" s="156">
        <v>86123.0</v>
      </c>
      <c r="B862" s="123"/>
      <c r="C862" s="123"/>
      <c r="D862" s="124"/>
      <c r="E862" s="126"/>
      <c r="F862" s="125"/>
      <c r="G862" s="126"/>
      <c r="H862" s="125"/>
      <c r="I862" s="124"/>
      <c r="J862" s="126"/>
      <c r="K862" s="125"/>
      <c r="L862" s="125"/>
      <c r="M862" s="161">
        <f t="shared" si="1"/>
        <v>0</v>
      </c>
      <c r="N862" s="138"/>
      <c r="O862" s="138"/>
      <c r="P862" s="138"/>
      <c r="Q862" s="138"/>
      <c r="R862" s="138"/>
      <c r="S862" s="138"/>
      <c r="T862" s="138"/>
      <c r="U862" s="138"/>
      <c r="V862" s="138"/>
      <c r="W862" s="138"/>
      <c r="X862" s="138"/>
      <c r="Y862" s="138"/>
      <c r="Z862" s="138"/>
    </row>
    <row r="863" ht="12.75" hidden="1" customHeight="1">
      <c r="A863" s="163">
        <v>86223.0</v>
      </c>
      <c r="B863" s="130"/>
      <c r="C863" s="130"/>
      <c r="D863" s="131"/>
      <c r="E863" s="132"/>
      <c r="F863" s="133"/>
      <c r="G863" s="132"/>
      <c r="H863" s="167"/>
      <c r="I863" s="131"/>
      <c r="J863" s="132"/>
      <c r="K863" s="133"/>
      <c r="L863" s="133"/>
      <c r="M863" s="168">
        <f t="shared" si="1"/>
        <v>0</v>
      </c>
      <c r="N863" s="138"/>
      <c r="O863" s="138"/>
      <c r="P863" s="138"/>
      <c r="Q863" s="138"/>
      <c r="R863" s="138"/>
      <c r="S863" s="138"/>
      <c r="T863" s="138"/>
      <c r="U863" s="138"/>
      <c r="V863" s="138"/>
      <c r="W863" s="138"/>
      <c r="X863" s="138"/>
      <c r="Y863" s="138"/>
      <c r="Z863" s="138"/>
    </row>
    <row r="864" ht="12.75" hidden="1" customHeight="1">
      <c r="A864" s="156">
        <v>86323.0</v>
      </c>
      <c r="B864" s="123"/>
      <c r="C864" s="123"/>
      <c r="D864" s="124"/>
      <c r="E864" s="126"/>
      <c r="F864" s="125"/>
      <c r="G864" s="126"/>
      <c r="H864" s="125"/>
      <c r="I864" s="124"/>
      <c r="J864" s="126"/>
      <c r="K864" s="125"/>
      <c r="L864" s="125"/>
      <c r="M864" s="161">
        <f t="shared" si="1"/>
        <v>0</v>
      </c>
      <c r="N864" s="138"/>
      <c r="O864" s="138"/>
      <c r="P864" s="138"/>
      <c r="Q864" s="138"/>
      <c r="R864" s="138"/>
      <c r="S864" s="138"/>
      <c r="T864" s="138"/>
      <c r="U864" s="138"/>
      <c r="V864" s="138"/>
      <c r="W864" s="138"/>
      <c r="X864" s="138"/>
      <c r="Y864" s="138"/>
      <c r="Z864" s="138"/>
    </row>
    <row r="865" ht="12.75" hidden="1" customHeight="1">
      <c r="A865" s="163">
        <v>86423.0</v>
      </c>
      <c r="B865" s="130"/>
      <c r="C865" s="130"/>
      <c r="D865" s="131"/>
      <c r="E865" s="132"/>
      <c r="F865" s="133"/>
      <c r="G865" s="132"/>
      <c r="H865" s="167"/>
      <c r="I865" s="131"/>
      <c r="J865" s="132"/>
      <c r="K865" s="133"/>
      <c r="L865" s="133"/>
      <c r="M865" s="168">
        <f t="shared" si="1"/>
        <v>0</v>
      </c>
      <c r="N865" s="138"/>
      <c r="O865" s="138"/>
      <c r="P865" s="138"/>
      <c r="Q865" s="138"/>
      <c r="R865" s="138"/>
      <c r="S865" s="138"/>
      <c r="T865" s="138"/>
      <c r="U865" s="138"/>
      <c r="V865" s="138"/>
      <c r="W865" s="138"/>
      <c r="X865" s="138"/>
      <c r="Y865" s="138"/>
      <c r="Z865" s="138"/>
    </row>
    <row r="866" ht="12.75" hidden="1" customHeight="1">
      <c r="A866" s="156">
        <v>86523.0</v>
      </c>
      <c r="B866" s="123"/>
      <c r="C866" s="123"/>
      <c r="D866" s="124"/>
      <c r="E866" s="126"/>
      <c r="F866" s="125"/>
      <c r="G866" s="126"/>
      <c r="H866" s="125"/>
      <c r="I866" s="124"/>
      <c r="J866" s="126"/>
      <c r="K866" s="125"/>
      <c r="L866" s="125"/>
      <c r="M866" s="161">
        <f t="shared" si="1"/>
        <v>0</v>
      </c>
      <c r="N866" s="138"/>
      <c r="O866" s="138"/>
      <c r="P866" s="138"/>
      <c r="Q866" s="138"/>
      <c r="R866" s="138"/>
      <c r="S866" s="138"/>
      <c r="T866" s="138"/>
      <c r="U866" s="138"/>
      <c r="V866" s="138"/>
      <c r="W866" s="138"/>
      <c r="X866" s="138"/>
      <c r="Y866" s="138"/>
      <c r="Z866" s="138"/>
    </row>
    <row r="867" ht="12.75" hidden="1" customHeight="1">
      <c r="A867" s="163">
        <v>86623.0</v>
      </c>
      <c r="B867" s="130"/>
      <c r="C867" s="130"/>
      <c r="D867" s="131"/>
      <c r="E867" s="132"/>
      <c r="F867" s="133"/>
      <c r="G867" s="132"/>
      <c r="H867" s="167"/>
      <c r="I867" s="131"/>
      <c r="J867" s="132"/>
      <c r="K867" s="133"/>
      <c r="L867" s="133"/>
      <c r="M867" s="168">
        <f t="shared" si="1"/>
        <v>0</v>
      </c>
      <c r="N867" s="138"/>
      <c r="O867" s="138"/>
      <c r="P867" s="138"/>
      <c r="Q867" s="138"/>
      <c r="R867" s="138"/>
      <c r="S867" s="138"/>
      <c r="T867" s="138"/>
      <c r="U867" s="138"/>
      <c r="V867" s="138"/>
      <c r="W867" s="138"/>
      <c r="X867" s="138"/>
      <c r="Y867" s="138"/>
      <c r="Z867" s="138"/>
    </row>
    <row r="868" ht="12.75" hidden="1" customHeight="1">
      <c r="A868" s="156">
        <v>86723.0</v>
      </c>
      <c r="B868" s="123"/>
      <c r="C868" s="123"/>
      <c r="D868" s="124"/>
      <c r="E868" s="126"/>
      <c r="F868" s="125"/>
      <c r="G868" s="126"/>
      <c r="H868" s="125"/>
      <c r="I868" s="124"/>
      <c r="J868" s="126"/>
      <c r="K868" s="125"/>
      <c r="L868" s="125"/>
      <c r="M868" s="161">
        <f t="shared" si="1"/>
        <v>0</v>
      </c>
      <c r="N868" s="138"/>
      <c r="O868" s="138"/>
      <c r="P868" s="138"/>
      <c r="Q868" s="138"/>
      <c r="R868" s="138"/>
      <c r="S868" s="138"/>
      <c r="T868" s="138"/>
      <c r="U868" s="138"/>
      <c r="V868" s="138"/>
      <c r="W868" s="138"/>
      <c r="X868" s="138"/>
      <c r="Y868" s="138"/>
      <c r="Z868" s="138"/>
    </row>
    <row r="869" ht="12.75" hidden="1" customHeight="1">
      <c r="A869" s="163">
        <v>86823.0</v>
      </c>
      <c r="B869" s="130"/>
      <c r="C869" s="130"/>
      <c r="D869" s="131"/>
      <c r="E869" s="132"/>
      <c r="F869" s="133"/>
      <c r="G869" s="132"/>
      <c r="H869" s="167"/>
      <c r="I869" s="131"/>
      <c r="J869" s="132"/>
      <c r="K869" s="133"/>
      <c r="L869" s="133"/>
      <c r="M869" s="168">
        <f t="shared" si="1"/>
        <v>0</v>
      </c>
      <c r="N869" s="138"/>
      <c r="O869" s="138"/>
      <c r="P869" s="138"/>
      <c r="Q869" s="138"/>
      <c r="R869" s="138"/>
      <c r="S869" s="138"/>
      <c r="T869" s="138"/>
      <c r="U869" s="138"/>
      <c r="V869" s="138"/>
      <c r="W869" s="138"/>
      <c r="X869" s="138"/>
      <c r="Y869" s="138"/>
      <c r="Z869" s="138"/>
    </row>
    <row r="870" ht="12.75" hidden="1" customHeight="1">
      <c r="A870" s="156">
        <v>86923.0</v>
      </c>
      <c r="B870" s="123"/>
      <c r="C870" s="123"/>
      <c r="D870" s="124"/>
      <c r="E870" s="126"/>
      <c r="F870" s="125"/>
      <c r="G870" s="126"/>
      <c r="H870" s="125"/>
      <c r="I870" s="124"/>
      <c r="J870" s="126"/>
      <c r="K870" s="125"/>
      <c r="L870" s="125"/>
      <c r="M870" s="161">
        <f t="shared" si="1"/>
        <v>0</v>
      </c>
      <c r="N870" s="138"/>
      <c r="O870" s="138"/>
      <c r="P870" s="138"/>
      <c r="Q870" s="138"/>
      <c r="R870" s="138"/>
      <c r="S870" s="138"/>
      <c r="T870" s="138"/>
      <c r="U870" s="138"/>
      <c r="V870" s="138"/>
      <c r="W870" s="138"/>
      <c r="X870" s="138"/>
      <c r="Y870" s="138"/>
      <c r="Z870" s="138"/>
    </row>
    <row r="871" ht="12.75" hidden="1" customHeight="1">
      <c r="A871" s="163">
        <v>87023.0</v>
      </c>
      <c r="B871" s="130"/>
      <c r="C871" s="130"/>
      <c r="D871" s="131"/>
      <c r="E871" s="132"/>
      <c r="F871" s="133"/>
      <c r="G871" s="132"/>
      <c r="H871" s="167"/>
      <c r="I871" s="131"/>
      <c r="J871" s="132"/>
      <c r="K871" s="133"/>
      <c r="L871" s="133"/>
      <c r="M871" s="168">
        <f t="shared" si="1"/>
        <v>0</v>
      </c>
      <c r="N871" s="138"/>
      <c r="O871" s="138"/>
      <c r="P871" s="138"/>
      <c r="Q871" s="138"/>
      <c r="R871" s="138"/>
      <c r="S871" s="138"/>
      <c r="T871" s="138"/>
      <c r="U871" s="138"/>
      <c r="V871" s="138"/>
      <c r="W871" s="138"/>
      <c r="X871" s="138"/>
      <c r="Y871" s="138"/>
      <c r="Z871" s="138"/>
    </row>
    <row r="872" ht="12.75" hidden="1" customHeight="1">
      <c r="A872" s="156">
        <v>87123.0</v>
      </c>
      <c r="B872" s="123"/>
      <c r="C872" s="123"/>
      <c r="D872" s="124"/>
      <c r="E872" s="126"/>
      <c r="F872" s="125"/>
      <c r="G872" s="126"/>
      <c r="H872" s="125"/>
      <c r="I872" s="124"/>
      <c r="J872" s="126"/>
      <c r="K872" s="125"/>
      <c r="L872" s="125"/>
      <c r="M872" s="161">
        <f t="shared" si="1"/>
        <v>0</v>
      </c>
      <c r="N872" s="138"/>
      <c r="O872" s="138"/>
      <c r="P872" s="138"/>
      <c r="Q872" s="138"/>
      <c r="R872" s="138"/>
      <c r="S872" s="138"/>
      <c r="T872" s="138"/>
      <c r="U872" s="138"/>
      <c r="V872" s="138"/>
      <c r="W872" s="138"/>
      <c r="X872" s="138"/>
      <c r="Y872" s="138"/>
      <c r="Z872" s="138"/>
    </row>
    <row r="873" ht="12.75" hidden="1" customHeight="1">
      <c r="A873" s="163">
        <v>87223.0</v>
      </c>
      <c r="B873" s="130"/>
      <c r="C873" s="130"/>
      <c r="D873" s="131"/>
      <c r="E873" s="132"/>
      <c r="F873" s="133"/>
      <c r="G873" s="132"/>
      <c r="H873" s="167"/>
      <c r="I873" s="131"/>
      <c r="J873" s="132"/>
      <c r="K873" s="133"/>
      <c r="L873" s="133"/>
      <c r="M873" s="168">
        <f t="shared" si="1"/>
        <v>0</v>
      </c>
      <c r="N873" s="138"/>
      <c r="O873" s="138"/>
      <c r="P873" s="138"/>
      <c r="Q873" s="138"/>
      <c r="R873" s="138"/>
      <c r="S873" s="138"/>
      <c r="T873" s="138"/>
      <c r="U873" s="138"/>
      <c r="V873" s="138"/>
      <c r="W873" s="138"/>
      <c r="X873" s="138"/>
      <c r="Y873" s="138"/>
      <c r="Z873" s="138"/>
    </row>
    <row r="874" ht="12.75" hidden="1" customHeight="1">
      <c r="A874" s="156">
        <v>87323.0</v>
      </c>
      <c r="B874" s="123"/>
      <c r="C874" s="123"/>
      <c r="D874" s="124"/>
      <c r="E874" s="126"/>
      <c r="F874" s="125"/>
      <c r="G874" s="126"/>
      <c r="H874" s="125"/>
      <c r="I874" s="124"/>
      <c r="J874" s="126"/>
      <c r="K874" s="125"/>
      <c r="L874" s="125"/>
      <c r="M874" s="161">
        <f t="shared" si="1"/>
        <v>0</v>
      </c>
      <c r="N874" s="138"/>
      <c r="O874" s="138"/>
      <c r="P874" s="138"/>
      <c r="Q874" s="138"/>
      <c r="R874" s="138"/>
      <c r="S874" s="138"/>
      <c r="T874" s="138"/>
      <c r="U874" s="138"/>
      <c r="V874" s="138"/>
      <c r="W874" s="138"/>
      <c r="X874" s="138"/>
      <c r="Y874" s="138"/>
      <c r="Z874" s="138"/>
    </row>
    <row r="875" ht="12.75" hidden="1" customHeight="1">
      <c r="A875" s="163">
        <v>87423.0</v>
      </c>
      <c r="B875" s="130"/>
      <c r="C875" s="130"/>
      <c r="D875" s="131"/>
      <c r="E875" s="132"/>
      <c r="F875" s="133"/>
      <c r="G875" s="132"/>
      <c r="H875" s="167"/>
      <c r="I875" s="131"/>
      <c r="J875" s="132"/>
      <c r="K875" s="133"/>
      <c r="L875" s="133"/>
      <c r="M875" s="168">
        <f t="shared" si="1"/>
        <v>0</v>
      </c>
      <c r="N875" s="138"/>
      <c r="O875" s="138"/>
      <c r="P875" s="138"/>
      <c r="Q875" s="138"/>
      <c r="R875" s="138"/>
      <c r="S875" s="138"/>
      <c r="T875" s="138"/>
      <c r="U875" s="138"/>
      <c r="V875" s="138"/>
      <c r="W875" s="138"/>
      <c r="X875" s="138"/>
      <c r="Y875" s="138"/>
      <c r="Z875" s="138"/>
    </row>
    <row r="876" ht="12.75" hidden="1" customHeight="1">
      <c r="A876" s="156">
        <v>87523.0</v>
      </c>
      <c r="B876" s="123"/>
      <c r="C876" s="123"/>
      <c r="D876" s="124"/>
      <c r="E876" s="126"/>
      <c r="F876" s="125"/>
      <c r="G876" s="126"/>
      <c r="H876" s="125"/>
      <c r="I876" s="124"/>
      <c r="J876" s="126"/>
      <c r="K876" s="125"/>
      <c r="L876" s="125"/>
      <c r="M876" s="161">
        <f t="shared" si="1"/>
        <v>0</v>
      </c>
      <c r="N876" s="138"/>
      <c r="O876" s="138"/>
      <c r="P876" s="138"/>
      <c r="Q876" s="138"/>
      <c r="R876" s="138"/>
      <c r="S876" s="138"/>
      <c r="T876" s="138"/>
      <c r="U876" s="138"/>
      <c r="V876" s="138"/>
      <c r="W876" s="138"/>
      <c r="X876" s="138"/>
      <c r="Y876" s="138"/>
      <c r="Z876" s="138"/>
    </row>
    <row r="877" ht="12.75" hidden="1" customHeight="1">
      <c r="A877" s="163">
        <v>87623.0</v>
      </c>
      <c r="B877" s="130"/>
      <c r="C877" s="130"/>
      <c r="D877" s="131"/>
      <c r="E877" s="132"/>
      <c r="F877" s="133"/>
      <c r="G877" s="132"/>
      <c r="H877" s="167"/>
      <c r="I877" s="131"/>
      <c r="J877" s="132"/>
      <c r="K877" s="133"/>
      <c r="L877" s="133"/>
      <c r="M877" s="168">
        <f t="shared" si="1"/>
        <v>0</v>
      </c>
      <c r="N877" s="138"/>
      <c r="O877" s="138"/>
      <c r="P877" s="138"/>
      <c r="Q877" s="138"/>
      <c r="R877" s="138"/>
      <c r="S877" s="138"/>
      <c r="T877" s="138"/>
      <c r="U877" s="138"/>
      <c r="V877" s="138"/>
      <c r="W877" s="138"/>
      <c r="X877" s="138"/>
      <c r="Y877" s="138"/>
      <c r="Z877" s="138"/>
    </row>
    <row r="878" ht="12.75" hidden="1" customHeight="1">
      <c r="A878" s="156">
        <v>87723.0</v>
      </c>
      <c r="B878" s="123"/>
      <c r="C878" s="123"/>
      <c r="D878" s="124"/>
      <c r="E878" s="126"/>
      <c r="F878" s="125"/>
      <c r="G878" s="126"/>
      <c r="H878" s="125"/>
      <c r="I878" s="124"/>
      <c r="J878" s="126"/>
      <c r="K878" s="125"/>
      <c r="L878" s="125"/>
      <c r="M878" s="161">
        <f t="shared" si="1"/>
        <v>0</v>
      </c>
      <c r="N878" s="138"/>
      <c r="O878" s="138"/>
      <c r="P878" s="138"/>
      <c r="Q878" s="138"/>
      <c r="R878" s="138"/>
      <c r="S878" s="138"/>
      <c r="T878" s="138"/>
      <c r="U878" s="138"/>
      <c r="V878" s="138"/>
      <c r="W878" s="138"/>
      <c r="X878" s="138"/>
      <c r="Y878" s="138"/>
      <c r="Z878" s="138"/>
    </row>
    <row r="879" ht="12.75" hidden="1" customHeight="1">
      <c r="A879" s="163">
        <v>87823.0</v>
      </c>
      <c r="B879" s="130"/>
      <c r="C879" s="130"/>
      <c r="D879" s="131"/>
      <c r="E879" s="132"/>
      <c r="F879" s="133"/>
      <c r="G879" s="132"/>
      <c r="H879" s="167"/>
      <c r="I879" s="131"/>
      <c r="J879" s="132"/>
      <c r="K879" s="133"/>
      <c r="L879" s="133"/>
      <c r="M879" s="168">
        <f t="shared" si="1"/>
        <v>0</v>
      </c>
      <c r="N879" s="138"/>
      <c r="O879" s="138"/>
      <c r="P879" s="138"/>
      <c r="Q879" s="138"/>
      <c r="R879" s="138"/>
      <c r="S879" s="138"/>
      <c r="T879" s="138"/>
      <c r="U879" s="138"/>
      <c r="V879" s="138"/>
      <c r="W879" s="138"/>
      <c r="X879" s="138"/>
      <c r="Y879" s="138"/>
      <c r="Z879" s="138"/>
    </row>
    <row r="880" ht="12.75" hidden="1" customHeight="1">
      <c r="A880" s="156">
        <v>87923.0</v>
      </c>
      <c r="B880" s="123"/>
      <c r="C880" s="123"/>
      <c r="D880" s="124"/>
      <c r="E880" s="126"/>
      <c r="F880" s="125"/>
      <c r="G880" s="126"/>
      <c r="H880" s="125"/>
      <c r="I880" s="124"/>
      <c r="J880" s="126"/>
      <c r="K880" s="125"/>
      <c r="L880" s="125"/>
      <c r="M880" s="161">
        <f t="shared" si="1"/>
        <v>0</v>
      </c>
      <c r="N880" s="138"/>
      <c r="O880" s="138"/>
      <c r="P880" s="138"/>
      <c r="Q880" s="138"/>
      <c r="R880" s="138"/>
      <c r="S880" s="138"/>
      <c r="T880" s="138"/>
      <c r="U880" s="138"/>
      <c r="V880" s="138"/>
      <c r="W880" s="138"/>
      <c r="X880" s="138"/>
      <c r="Y880" s="138"/>
      <c r="Z880" s="138"/>
    </row>
    <row r="881" ht="12.75" hidden="1" customHeight="1">
      <c r="A881" s="163">
        <v>88023.0</v>
      </c>
      <c r="B881" s="130"/>
      <c r="C881" s="130"/>
      <c r="D881" s="131"/>
      <c r="E881" s="132"/>
      <c r="F881" s="133"/>
      <c r="G881" s="132"/>
      <c r="H881" s="167"/>
      <c r="I881" s="131"/>
      <c r="J881" s="132"/>
      <c r="K881" s="133"/>
      <c r="L881" s="133"/>
      <c r="M881" s="168">
        <f t="shared" si="1"/>
        <v>0</v>
      </c>
      <c r="N881" s="138"/>
      <c r="O881" s="138"/>
      <c r="P881" s="138"/>
      <c r="Q881" s="138"/>
      <c r="R881" s="138"/>
      <c r="S881" s="138"/>
      <c r="T881" s="138"/>
      <c r="U881" s="138"/>
      <c r="V881" s="138"/>
      <c r="W881" s="138"/>
      <c r="X881" s="138"/>
      <c r="Y881" s="138"/>
      <c r="Z881" s="138"/>
    </row>
    <row r="882" ht="12.75" hidden="1" customHeight="1">
      <c r="A882" s="156">
        <v>88123.0</v>
      </c>
      <c r="B882" s="123"/>
      <c r="C882" s="123"/>
      <c r="D882" s="124"/>
      <c r="E882" s="126"/>
      <c r="F882" s="125"/>
      <c r="G882" s="126"/>
      <c r="H882" s="125"/>
      <c r="I882" s="124"/>
      <c r="J882" s="126"/>
      <c r="K882" s="125"/>
      <c r="L882" s="125"/>
      <c r="M882" s="161">
        <f t="shared" si="1"/>
        <v>0</v>
      </c>
      <c r="N882" s="138"/>
      <c r="O882" s="138"/>
      <c r="P882" s="138"/>
      <c r="Q882" s="138"/>
      <c r="R882" s="138"/>
      <c r="S882" s="138"/>
      <c r="T882" s="138"/>
      <c r="U882" s="138"/>
      <c r="V882" s="138"/>
      <c r="W882" s="138"/>
      <c r="X882" s="138"/>
      <c r="Y882" s="138"/>
      <c r="Z882" s="138"/>
    </row>
    <row r="883" ht="12.75" hidden="1" customHeight="1">
      <c r="A883" s="163">
        <v>88223.0</v>
      </c>
      <c r="B883" s="130"/>
      <c r="C883" s="130"/>
      <c r="D883" s="131"/>
      <c r="E883" s="132"/>
      <c r="F883" s="133"/>
      <c r="G883" s="132"/>
      <c r="H883" s="167"/>
      <c r="I883" s="131"/>
      <c r="J883" s="132"/>
      <c r="K883" s="133"/>
      <c r="L883" s="133"/>
      <c r="M883" s="168">
        <f t="shared" si="1"/>
        <v>0</v>
      </c>
      <c r="N883" s="138"/>
      <c r="O883" s="138"/>
      <c r="P883" s="138"/>
      <c r="Q883" s="138"/>
      <c r="R883" s="138"/>
      <c r="S883" s="138"/>
      <c r="T883" s="138"/>
      <c r="U883" s="138"/>
      <c r="V883" s="138"/>
      <c r="W883" s="138"/>
      <c r="X883" s="138"/>
      <c r="Y883" s="138"/>
      <c r="Z883" s="138"/>
    </row>
    <row r="884" ht="12.75" hidden="1" customHeight="1">
      <c r="A884" s="156">
        <v>88323.0</v>
      </c>
      <c r="B884" s="123"/>
      <c r="C884" s="123"/>
      <c r="D884" s="124"/>
      <c r="E884" s="126"/>
      <c r="F884" s="125"/>
      <c r="G884" s="126"/>
      <c r="H884" s="125"/>
      <c r="I884" s="124"/>
      <c r="J884" s="126"/>
      <c r="K884" s="125"/>
      <c r="L884" s="125"/>
      <c r="M884" s="161">
        <f t="shared" si="1"/>
        <v>0</v>
      </c>
      <c r="N884" s="138"/>
      <c r="O884" s="138"/>
      <c r="P884" s="138"/>
      <c r="Q884" s="138"/>
      <c r="R884" s="138"/>
      <c r="S884" s="138"/>
      <c r="T884" s="138"/>
      <c r="U884" s="138"/>
      <c r="V884" s="138"/>
      <c r="W884" s="138"/>
      <c r="X884" s="138"/>
      <c r="Y884" s="138"/>
      <c r="Z884" s="138"/>
    </row>
    <row r="885" ht="12.75" hidden="1" customHeight="1">
      <c r="A885" s="163">
        <v>88423.0</v>
      </c>
      <c r="B885" s="130"/>
      <c r="C885" s="130"/>
      <c r="D885" s="131"/>
      <c r="E885" s="132"/>
      <c r="F885" s="133"/>
      <c r="G885" s="132"/>
      <c r="H885" s="167"/>
      <c r="I885" s="131"/>
      <c r="J885" s="132"/>
      <c r="K885" s="133"/>
      <c r="L885" s="133"/>
      <c r="M885" s="168">
        <f t="shared" si="1"/>
        <v>0</v>
      </c>
      <c r="N885" s="138"/>
      <c r="O885" s="138"/>
      <c r="P885" s="138"/>
      <c r="Q885" s="138"/>
      <c r="R885" s="138"/>
      <c r="S885" s="138"/>
      <c r="T885" s="138"/>
      <c r="U885" s="138"/>
      <c r="V885" s="138"/>
      <c r="W885" s="138"/>
      <c r="X885" s="138"/>
      <c r="Y885" s="138"/>
      <c r="Z885" s="138"/>
    </row>
    <row r="886" ht="12.75" hidden="1" customHeight="1">
      <c r="A886" s="156">
        <v>88523.0</v>
      </c>
      <c r="B886" s="123"/>
      <c r="C886" s="123"/>
      <c r="D886" s="124"/>
      <c r="E886" s="126"/>
      <c r="F886" s="125"/>
      <c r="G886" s="126"/>
      <c r="H886" s="125"/>
      <c r="I886" s="124"/>
      <c r="J886" s="126"/>
      <c r="K886" s="125"/>
      <c r="L886" s="125"/>
      <c r="M886" s="161">
        <f t="shared" si="1"/>
        <v>0</v>
      </c>
      <c r="N886" s="138"/>
      <c r="O886" s="138"/>
      <c r="P886" s="138"/>
      <c r="Q886" s="138"/>
      <c r="R886" s="138"/>
      <c r="S886" s="138"/>
      <c r="T886" s="138"/>
      <c r="U886" s="138"/>
      <c r="V886" s="138"/>
      <c r="W886" s="138"/>
      <c r="X886" s="138"/>
      <c r="Y886" s="138"/>
      <c r="Z886" s="138"/>
    </row>
    <row r="887" ht="12.75" hidden="1" customHeight="1">
      <c r="A887" s="163">
        <v>88623.0</v>
      </c>
      <c r="B887" s="130"/>
      <c r="C887" s="130"/>
      <c r="D887" s="131"/>
      <c r="E887" s="132"/>
      <c r="F887" s="133"/>
      <c r="G887" s="132"/>
      <c r="H887" s="167"/>
      <c r="I887" s="131"/>
      <c r="J887" s="132"/>
      <c r="K887" s="133"/>
      <c r="L887" s="133"/>
      <c r="M887" s="168">
        <f t="shared" si="1"/>
        <v>0</v>
      </c>
      <c r="N887" s="138"/>
      <c r="O887" s="138"/>
      <c r="P887" s="138"/>
      <c r="Q887" s="138"/>
      <c r="R887" s="138"/>
      <c r="S887" s="138"/>
      <c r="T887" s="138"/>
      <c r="U887" s="138"/>
      <c r="V887" s="138"/>
      <c r="W887" s="138"/>
      <c r="X887" s="138"/>
      <c r="Y887" s="138"/>
      <c r="Z887" s="138"/>
    </row>
    <row r="888" ht="12.75" hidden="1" customHeight="1">
      <c r="A888" s="156">
        <v>88723.0</v>
      </c>
      <c r="B888" s="123"/>
      <c r="C888" s="123"/>
      <c r="D888" s="124"/>
      <c r="E888" s="126"/>
      <c r="F888" s="125"/>
      <c r="G888" s="126"/>
      <c r="H888" s="125"/>
      <c r="I888" s="124"/>
      <c r="J888" s="126"/>
      <c r="K888" s="125"/>
      <c r="L888" s="125"/>
      <c r="M888" s="161">
        <f t="shared" si="1"/>
        <v>0</v>
      </c>
      <c r="N888" s="138"/>
      <c r="O888" s="138"/>
      <c r="P888" s="138"/>
      <c r="Q888" s="138"/>
      <c r="R888" s="138"/>
      <c r="S888" s="138"/>
      <c r="T888" s="138"/>
      <c r="U888" s="138"/>
      <c r="V888" s="138"/>
      <c r="W888" s="138"/>
      <c r="X888" s="138"/>
      <c r="Y888" s="138"/>
      <c r="Z888" s="138"/>
    </row>
    <row r="889" ht="12.75" hidden="1" customHeight="1">
      <c r="A889" s="163">
        <v>88823.0</v>
      </c>
      <c r="B889" s="130"/>
      <c r="C889" s="130"/>
      <c r="D889" s="131"/>
      <c r="E889" s="132"/>
      <c r="F889" s="133"/>
      <c r="G889" s="132"/>
      <c r="H889" s="167"/>
      <c r="I889" s="131"/>
      <c r="J889" s="132"/>
      <c r="K889" s="133"/>
      <c r="L889" s="133"/>
      <c r="M889" s="168">
        <f t="shared" si="1"/>
        <v>0</v>
      </c>
      <c r="N889" s="138"/>
      <c r="O889" s="138"/>
      <c r="P889" s="138"/>
      <c r="Q889" s="138"/>
      <c r="R889" s="138"/>
      <c r="S889" s="138"/>
      <c r="T889" s="138"/>
      <c r="U889" s="138"/>
      <c r="V889" s="138"/>
      <c r="W889" s="138"/>
      <c r="X889" s="138"/>
      <c r="Y889" s="138"/>
      <c r="Z889" s="138"/>
    </row>
    <row r="890" ht="12.75" hidden="1" customHeight="1">
      <c r="A890" s="156">
        <v>88923.0</v>
      </c>
      <c r="B890" s="123"/>
      <c r="C890" s="123"/>
      <c r="D890" s="124"/>
      <c r="E890" s="126"/>
      <c r="F890" s="125"/>
      <c r="G890" s="126"/>
      <c r="H890" s="125"/>
      <c r="I890" s="124"/>
      <c r="J890" s="126"/>
      <c r="K890" s="125"/>
      <c r="L890" s="125"/>
      <c r="M890" s="161">
        <f t="shared" si="1"/>
        <v>0</v>
      </c>
      <c r="N890" s="138"/>
      <c r="O890" s="138"/>
      <c r="P890" s="138"/>
      <c r="Q890" s="138"/>
      <c r="R890" s="138"/>
      <c r="S890" s="138"/>
      <c r="T890" s="138"/>
      <c r="U890" s="138"/>
      <c r="V890" s="138"/>
      <c r="W890" s="138"/>
      <c r="X890" s="138"/>
      <c r="Y890" s="138"/>
      <c r="Z890" s="138"/>
    </row>
    <row r="891" ht="12.75" hidden="1" customHeight="1">
      <c r="A891" s="163">
        <v>89023.0</v>
      </c>
      <c r="B891" s="130"/>
      <c r="C891" s="130"/>
      <c r="D891" s="131"/>
      <c r="E891" s="132"/>
      <c r="F891" s="133"/>
      <c r="G891" s="132"/>
      <c r="H891" s="167"/>
      <c r="I891" s="131"/>
      <c r="J891" s="132"/>
      <c r="K891" s="133"/>
      <c r="L891" s="133"/>
      <c r="M891" s="168">
        <f t="shared" si="1"/>
        <v>0</v>
      </c>
      <c r="N891" s="138"/>
      <c r="O891" s="138"/>
      <c r="P891" s="138"/>
      <c r="Q891" s="138"/>
      <c r="R891" s="138"/>
      <c r="S891" s="138"/>
      <c r="T891" s="138"/>
      <c r="U891" s="138"/>
      <c r="V891" s="138"/>
      <c r="W891" s="138"/>
      <c r="X891" s="138"/>
      <c r="Y891" s="138"/>
      <c r="Z891" s="138"/>
    </row>
    <row r="892" ht="12.75" hidden="1" customHeight="1">
      <c r="A892" s="156">
        <v>89123.0</v>
      </c>
      <c r="B892" s="123"/>
      <c r="C892" s="123"/>
      <c r="D892" s="124"/>
      <c r="E892" s="126"/>
      <c r="F892" s="125"/>
      <c r="G892" s="126"/>
      <c r="H892" s="125"/>
      <c r="I892" s="124"/>
      <c r="J892" s="126"/>
      <c r="K892" s="125"/>
      <c r="L892" s="125"/>
      <c r="M892" s="161">
        <f t="shared" si="1"/>
        <v>0</v>
      </c>
      <c r="N892" s="138"/>
      <c r="O892" s="138"/>
      <c r="P892" s="138"/>
      <c r="Q892" s="138"/>
      <c r="R892" s="138"/>
      <c r="S892" s="138"/>
      <c r="T892" s="138"/>
      <c r="U892" s="138"/>
      <c r="V892" s="138"/>
      <c r="W892" s="138"/>
      <c r="X892" s="138"/>
      <c r="Y892" s="138"/>
      <c r="Z892" s="138"/>
    </row>
    <row r="893" ht="12.75" hidden="1" customHeight="1">
      <c r="A893" s="163">
        <v>89223.0</v>
      </c>
      <c r="B893" s="130"/>
      <c r="C893" s="130"/>
      <c r="D893" s="131"/>
      <c r="E893" s="132"/>
      <c r="F893" s="133"/>
      <c r="G893" s="132"/>
      <c r="H893" s="167"/>
      <c r="I893" s="131"/>
      <c r="J893" s="132"/>
      <c r="K893" s="133"/>
      <c r="L893" s="133"/>
      <c r="M893" s="168">
        <f t="shared" si="1"/>
        <v>0</v>
      </c>
      <c r="N893" s="138"/>
      <c r="O893" s="138"/>
      <c r="P893" s="138"/>
      <c r="Q893" s="138"/>
      <c r="R893" s="138"/>
      <c r="S893" s="138"/>
      <c r="T893" s="138"/>
      <c r="U893" s="138"/>
      <c r="V893" s="138"/>
      <c r="W893" s="138"/>
      <c r="X893" s="138"/>
      <c r="Y893" s="138"/>
      <c r="Z893" s="138"/>
    </row>
    <row r="894" ht="12.75" hidden="1" customHeight="1">
      <c r="A894" s="156">
        <v>89323.0</v>
      </c>
      <c r="B894" s="123"/>
      <c r="C894" s="123"/>
      <c r="D894" s="124"/>
      <c r="E894" s="126"/>
      <c r="F894" s="125"/>
      <c r="G894" s="126"/>
      <c r="H894" s="125"/>
      <c r="I894" s="124"/>
      <c r="J894" s="126"/>
      <c r="K894" s="125"/>
      <c r="L894" s="125"/>
      <c r="M894" s="161">
        <f t="shared" si="1"/>
        <v>0</v>
      </c>
      <c r="N894" s="138"/>
      <c r="O894" s="138"/>
      <c r="P894" s="138"/>
      <c r="Q894" s="138"/>
      <c r="R894" s="138"/>
      <c r="S894" s="138"/>
      <c r="T894" s="138"/>
      <c r="U894" s="138"/>
      <c r="V894" s="138"/>
      <c r="W894" s="138"/>
      <c r="X894" s="138"/>
      <c r="Y894" s="138"/>
      <c r="Z894" s="138"/>
    </row>
    <row r="895" ht="12.75" hidden="1" customHeight="1">
      <c r="A895" s="163">
        <v>89423.0</v>
      </c>
      <c r="B895" s="130"/>
      <c r="C895" s="130"/>
      <c r="D895" s="131"/>
      <c r="E895" s="132"/>
      <c r="F895" s="133"/>
      <c r="G895" s="132"/>
      <c r="H895" s="167"/>
      <c r="I895" s="131"/>
      <c r="J895" s="132"/>
      <c r="K895" s="133"/>
      <c r="L895" s="133"/>
      <c r="M895" s="168">
        <f t="shared" si="1"/>
        <v>0</v>
      </c>
      <c r="N895" s="138"/>
      <c r="O895" s="138"/>
      <c r="P895" s="138"/>
      <c r="Q895" s="138"/>
      <c r="R895" s="138"/>
      <c r="S895" s="138"/>
      <c r="T895" s="138"/>
      <c r="U895" s="138"/>
      <c r="V895" s="138"/>
      <c r="W895" s="138"/>
      <c r="X895" s="138"/>
      <c r="Y895" s="138"/>
      <c r="Z895" s="138"/>
    </row>
    <row r="896" ht="12.75" hidden="1" customHeight="1">
      <c r="A896" s="156">
        <v>89523.0</v>
      </c>
      <c r="B896" s="123"/>
      <c r="C896" s="123"/>
      <c r="D896" s="124"/>
      <c r="E896" s="126"/>
      <c r="F896" s="125"/>
      <c r="G896" s="126"/>
      <c r="H896" s="125"/>
      <c r="I896" s="124"/>
      <c r="J896" s="126"/>
      <c r="K896" s="125"/>
      <c r="L896" s="125"/>
      <c r="M896" s="161">
        <f t="shared" si="1"/>
        <v>0</v>
      </c>
      <c r="N896" s="138"/>
      <c r="O896" s="138"/>
      <c r="P896" s="138"/>
      <c r="Q896" s="138"/>
      <c r="R896" s="138"/>
      <c r="S896" s="138"/>
      <c r="T896" s="138"/>
      <c r="U896" s="138"/>
      <c r="V896" s="138"/>
      <c r="W896" s="138"/>
      <c r="X896" s="138"/>
      <c r="Y896" s="138"/>
      <c r="Z896" s="138"/>
    </row>
    <row r="897" ht="12.75" hidden="1" customHeight="1">
      <c r="A897" s="163">
        <v>89623.0</v>
      </c>
      <c r="B897" s="130"/>
      <c r="C897" s="130"/>
      <c r="D897" s="131"/>
      <c r="E897" s="132"/>
      <c r="F897" s="133"/>
      <c r="G897" s="132"/>
      <c r="H897" s="167"/>
      <c r="I897" s="131"/>
      <c r="J897" s="132"/>
      <c r="K897" s="133"/>
      <c r="L897" s="133"/>
      <c r="M897" s="168">
        <f t="shared" si="1"/>
        <v>0</v>
      </c>
      <c r="N897" s="138"/>
      <c r="O897" s="138"/>
      <c r="P897" s="138"/>
      <c r="Q897" s="138"/>
      <c r="R897" s="138"/>
      <c r="S897" s="138"/>
      <c r="T897" s="138"/>
      <c r="U897" s="138"/>
      <c r="V897" s="138"/>
      <c r="W897" s="138"/>
      <c r="X897" s="138"/>
      <c r="Y897" s="138"/>
      <c r="Z897" s="138"/>
    </row>
    <row r="898" ht="12.75" hidden="1" customHeight="1">
      <c r="A898" s="156">
        <v>89723.0</v>
      </c>
      <c r="B898" s="123"/>
      <c r="C898" s="123"/>
      <c r="D898" s="124"/>
      <c r="E898" s="126"/>
      <c r="F898" s="125"/>
      <c r="G898" s="126"/>
      <c r="H898" s="125"/>
      <c r="I898" s="124"/>
      <c r="J898" s="126"/>
      <c r="K898" s="125"/>
      <c r="L898" s="125"/>
      <c r="M898" s="161">
        <f t="shared" si="1"/>
        <v>0</v>
      </c>
      <c r="N898" s="138"/>
      <c r="O898" s="138"/>
      <c r="P898" s="138"/>
      <c r="Q898" s="138"/>
      <c r="R898" s="138"/>
      <c r="S898" s="138"/>
      <c r="T898" s="138"/>
      <c r="U898" s="138"/>
      <c r="V898" s="138"/>
      <c r="W898" s="138"/>
      <c r="X898" s="138"/>
      <c r="Y898" s="138"/>
      <c r="Z898" s="138"/>
    </row>
    <row r="899" ht="12.75" hidden="1" customHeight="1">
      <c r="A899" s="163">
        <v>89823.0</v>
      </c>
      <c r="B899" s="130"/>
      <c r="C899" s="130"/>
      <c r="D899" s="131"/>
      <c r="E899" s="132"/>
      <c r="F899" s="133"/>
      <c r="G899" s="132"/>
      <c r="H899" s="167"/>
      <c r="I899" s="131"/>
      <c r="J899" s="132"/>
      <c r="K899" s="133"/>
      <c r="L899" s="133"/>
      <c r="M899" s="168">
        <f t="shared" si="1"/>
        <v>0</v>
      </c>
      <c r="N899" s="138"/>
      <c r="O899" s="138"/>
      <c r="P899" s="138"/>
      <c r="Q899" s="138"/>
      <c r="R899" s="138"/>
      <c r="S899" s="138"/>
      <c r="T899" s="138"/>
      <c r="U899" s="138"/>
      <c r="V899" s="138"/>
      <c r="W899" s="138"/>
      <c r="X899" s="138"/>
      <c r="Y899" s="138"/>
      <c r="Z899" s="138"/>
    </row>
    <row r="900" ht="12.75" hidden="1" customHeight="1">
      <c r="A900" s="156">
        <v>89923.0</v>
      </c>
      <c r="B900" s="123"/>
      <c r="C900" s="123"/>
      <c r="D900" s="124"/>
      <c r="E900" s="126"/>
      <c r="F900" s="125"/>
      <c r="G900" s="126"/>
      <c r="H900" s="125"/>
      <c r="I900" s="124"/>
      <c r="J900" s="126"/>
      <c r="K900" s="125"/>
      <c r="L900" s="125"/>
      <c r="M900" s="161">
        <f t="shared" si="1"/>
        <v>0</v>
      </c>
      <c r="N900" s="138"/>
      <c r="O900" s="138"/>
      <c r="P900" s="138"/>
      <c r="Q900" s="138"/>
      <c r="R900" s="138"/>
      <c r="S900" s="138"/>
      <c r="T900" s="138"/>
      <c r="U900" s="138"/>
      <c r="V900" s="138"/>
      <c r="W900" s="138"/>
      <c r="X900" s="138"/>
      <c r="Y900" s="138"/>
      <c r="Z900" s="138"/>
    </row>
    <row r="901" ht="12.75" hidden="1" customHeight="1">
      <c r="A901" s="163">
        <v>90023.0</v>
      </c>
      <c r="B901" s="130"/>
      <c r="C901" s="130"/>
      <c r="D901" s="131"/>
      <c r="E901" s="132"/>
      <c r="F901" s="133"/>
      <c r="G901" s="132"/>
      <c r="H901" s="167"/>
      <c r="I901" s="131"/>
      <c r="J901" s="132"/>
      <c r="K901" s="133"/>
      <c r="L901" s="133"/>
      <c r="M901" s="168">
        <f t="shared" si="1"/>
        <v>0</v>
      </c>
      <c r="N901" s="138"/>
      <c r="O901" s="138"/>
      <c r="P901" s="138"/>
      <c r="Q901" s="138"/>
      <c r="R901" s="138"/>
      <c r="S901" s="138"/>
      <c r="T901" s="138"/>
      <c r="U901" s="138"/>
      <c r="V901" s="138"/>
      <c r="W901" s="138"/>
      <c r="X901" s="138"/>
      <c r="Y901" s="138"/>
      <c r="Z901" s="138"/>
    </row>
    <row r="902" ht="12.75" hidden="1" customHeight="1">
      <c r="A902" s="156">
        <v>90123.0</v>
      </c>
      <c r="B902" s="123"/>
      <c r="C902" s="123"/>
      <c r="D902" s="124"/>
      <c r="E902" s="126"/>
      <c r="F902" s="125"/>
      <c r="G902" s="126"/>
      <c r="H902" s="125"/>
      <c r="I902" s="124"/>
      <c r="J902" s="126"/>
      <c r="K902" s="125"/>
      <c r="L902" s="125"/>
      <c r="M902" s="161">
        <f t="shared" si="1"/>
        <v>0</v>
      </c>
      <c r="N902" s="138"/>
      <c r="O902" s="138"/>
      <c r="P902" s="138"/>
      <c r="Q902" s="138"/>
      <c r="R902" s="138"/>
      <c r="S902" s="138"/>
      <c r="T902" s="138"/>
      <c r="U902" s="138"/>
      <c r="V902" s="138"/>
      <c r="W902" s="138"/>
      <c r="X902" s="138"/>
      <c r="Y902" s="138"/>
      <c r="Z902" s="138"/>
    </row>
    <row r="903" ht="12.75" hidden="1" customHeight="1">
      <c r="A903" s="163">
        <v>90223.0</v>
      </c>
      <c r="B903" s="130"/>
      <c r="C903" s="130"/>
      <c r="D903" s="131"/>
      <c r="E903" s="132"/>
      <c r="F903" s="133"/>
      <c r="G903" s="132"/>
      <c r="H903" s="167"/>
      <c r="I903" s="131"/>
      <c r="J903" s="132"/>
      <c r="K903" s="133"/>
      <c r="L903" s="133"/>
      <c r="M903" s="168">
        <f t="shared" si="1"/>
        <v>0</v>
      </c>
      <c r="N903" s="138"/>
      <c r="O903" s="138"/>
      <c r="P903" s="138"/>
      <c r="Q903" s="138"/>
      <c r="R903" s="138"/>
      <c r="S903" s="138"/>
      <c r="T903" s="138"/>
      <c r="U903" s="138"/>
      <c r="V903" s="138"/>
      <c r="W903" s="138"/>
      <c r="X903" s="138"/>
      <c r="Y903" s="138"/>
      <c r="Z903" s="138"/>
    </row>
    <row r="904" ht="12.75" hidden="1" customHeight="1">
      <c r="A904" s="156">
        <v>90323.0</v>
      </c>
      <c r="B904" s="123"/>
      <c r="C904" s="123"/>
      <c r="D904" s="124"/>
      <c r="E904" s="126"/>
      <c r="F904" s="125"/>
      <c r="G904" s="126"/>
      <c r="H904" s="125"/>
      <c r="I904" s="124"/>
      <c r="J904" s="126"/>
      <c r="K904" s="125"/>
      <c r="L904" s="125"/>
      <c r="M904" s="161">
        <f t="shared" si="1"/>
        <v>0</v>
      </c>
      <c r="N904" s="138"/>
      <c r="O904" s="138"/>
      <c r="P904" s="138"/>
      <c r="Q904" s="138"/>
      <c r="R904" s="138"/>
      <c r="S904" s="138"/>
      <c r="T904" s="138"/>
      <c r="U904" s="138"/>
      <c r="V904" s="138"/>
      <c r="W904" s="138"/>
      <c r="X904" s="138"/>
      <c r="Y904" s="138"/>
      <c r="Z904" s="138"/>
    </row>
    <row r="905" ht="12.75" hidden="1" customHeight="1">
      <c r="A905" s="163">
        <v>90423.0</v>
      </c>
      <c r="B905" s="130"/>
      <c r="C905" s="130"/>
      <c r="D905" s="131"/>
      <c r="E905" s="132"/>
      <c r="F905" s="133"/>
      <c r="G905" s="132"/>
      <c r="H905" s="167"/>
      <c r="I905" s="131"/>
      <c r="J905" s="132"/>
      <c r="K905" s="133"/>
      <c r="L905" s="133"/>
      <c r="M905" s="168">
        <f t="shared" si="1"/>
        <v>0</v>
      </c>
      <c r="N905" s="138"/>
      <c r="O905" s="138"/>
      <c r="P905" s="138"/>
      <c r="Q905" s="138"/>
      <c r="R905" s="138"/>
      <c r="S905" s="138"/>
      <c r="T905" s="138"/>
      <c r="U905" s="138"/>
      <c r="V905" s="138"/>
      <c r="W905" s="138"/>
      <c r="X905" s="138"/>
      <c r="Y905" s="138"/>
      <c r="Z905" s="138"/>
    </row>
    <row r="906" ht="12.75" hidden="1" customHeight="1">
      <c r="A906" s="156">
        <v>90523.0</v>
      </c>
      <c r="B906" s="123"/>
      <c r="C906" s="123"/>
      <c r="D906" s="124"/>
      <c r="E906" s="126"/>
      <c r="F906" s="125"/>
      <c r="G906" s="126"/>
      <c r="H906" s="125"/>
      <c r="I906" s="124"/>
      <c r="J906" s="126"/>
      <c r="K906" s="125"/>
      <c r="L906" s="125"/>
      <c r="M906" s="161">
        <f t="shared" si="1"/>
        <v>0</v>
      </c>
      <c r="N906" s="138"/>
      <c r="O906" s="138"/>
      <c r="P906" s="138"/>
      <c r="Q906" s="138"/>
      <c r="R906" s="138"/>
      <c r="S906" s="138"/>
      <c r="T906" s="138"/>
      <c r="U906" s="138"/>
      <c r="V906" s="138"/>
      <c r="W906" s="138"/>
      <c r="X906" s="138"/>
      <c r="Y906" s="138"/>
      <c r="Z906" s="138"/>
    </row>
    <row r="907" ht="12.75" hidden="1" customHeight="1">
      <c r="A907" s="163">
        <v>90623.0</v>
      </c>
      <c r="B907" s="130"/>
      <c r="C907" s="130"/>
      <c r="D907" s="131"/>
      <c r="E907" s="132"/>
      <c r="F907" s="133"/>
      <c r="G907" s="132"/>
      <c r="H907" s="167"/>
      <c r="I907" s="131"/>
      <c r="J907" s="132"/>
      <c r="K907" s="133"/>
      <c r="L907" s="133"/>
      <c r="M907" s="168">
        <f t="shared" si="1"/>
        <v>0</v>
      </c>
      <c r="N907" s="138"/>
      <c r="O907" s="138"/>
      <c r="P907" s="138"/>
      <c r="Q907" s="138"/>
      <c r="R907" s="138"/>
      <c r="S907" s="138"/>
      <c r="T907" s="138"/>
      <c r="U907" s="138"/>
      <c r="V907" s="138"/>
      <c r="W907" s="138"/>
      <c r="X907" s="138"/>
      <c r="Y907" s="138"/>
      <c r="Z907" s="138"/>
    </row>
    <row r="908" ht="12.75" hidden="1" customHeight="1">
      <c r="A908" s="156">
        <v>90723.0</v>
      </c>
      <c r="B908" s="123"/>
      <c r="C908" s="123"/>
      <c r="D908" s="124"/>
      <c r="E908" s="126"/>
      <c r="F908" s="125"/>
      <c r="G908" s="126"/>
      <c r="H908" s="125"/>
      <c r="I908" s="124"/>
      <c r="J908" s="126"/>
      <c r="K908" s="125"/>
      <c r="L908" s="125"/>
      <c r="M908" s="161">
        <f t="shared" si="1"/>
        <v>0</v>
      </c>
      <c r="N908" s="138"/>
      <c r="O908" s="138"/>
      <c r="P908" s="138"/>
      <c r="Q908" s="138"/>
      <c r="R908" s="138"/>
      <c r="S908" s="138"/>
      <c r="T908" s="138"/>
      <c r="U908" s="138"/>
      <c r="V908" s="138"/>
      <c r="W908" s="138"/>
      <c r="X908" s="138"/>
      <c r="Y908" s="138"/>
      <c r="Z908" s="138"/>
    </row>
    <row r="909" ht="12.75" hidden="1" customHeight="1">
      <c r="A909" s="163">
        <v>90823.0</v>
      </c>
      <c r="B909" s="130"/>
      <c r="C909" s="130"/>
      <c r="D909" s="131"/>
      <c r="E909" s="132"/>
      <c r="F909" s="133"/>
      <c r="G909" s="132"/>
      <c r="H909" s="167"/>
      <c r="I909" s="131"/>
      <c r="J909" s="132"/>
      <c r="K909" s="133"/>
      <c r="L909" s="133"/>
      <c r="M909" s="168">
        <f t="shared" si="1"/>
        <v>0</v>
      </c>
      <c r="N909" s="138"/>
      <c r="O909" s="138"/>
      <c r="P909" s="138"/>
      <c r="Q909" s="138"/>
      <c r="R909" s="138"/>
      <c r="S909" s="138"/>
      <c r="T909" s="138"/>
      <c r="U909" s="138"/>
      <c r="V909" s="138"/>
      <c r="W909" s="138"/>
      <c r="X909" s="138"/>
      <c r="Y909" s="138"/>
      <c r="Z909" s="138"/>
    </row>
    <row r="910" ht="12.75" hidden="1" customHeight="1">
      <c r="A910" s="156">
        <v>90923.0</v>
      </c>
      <c r="B910" s="123"/>
      <c r="C910" s="123"/>
      <c r="D910" s="124"/>
      <c r="E910" s="126"/>
      <c r="F910" s="125"/>
      <c r="G910" s="126"/>
      <c r="H910" s="125"/>
      <c r="I910" s="124"/>
      <c r="J910" s="126"/>
      <c r="K910" s="125"/>
      <c r="L910" s="125"/>
      <c r="M910" s="161">
        <f t="shared" si="1"/>
        <v>0</v>
      </c>
      <c r="N910" s="138"/>
      <c r="O910" s="138"/>
      <c r="P910" s="138"/>
      <c r="Q910" s="138"/>
      <c r="R910" s="138"/>
      <c r="S910" s="138"/>
      <c r="T910" s="138"/>
      <c r="U910" s="138"/>
      <c r="V910" s="138"/>
      <c r="W910" s="138"/>
      <c r="X910" s="138"/>
      <c r="Y910" s="138"/>
      <c r="Z910" s="138"/>
    </row>
    <row r="911" ht="12.75" hidden="1" customHeight="1">
      <c r="A911" s="163">
        <v>91023.0</v>
      </c>
      <c r="B911" s="130"/>
      <c r="C911" s="130"/>
      <c r="D911" s="131"/>
      <c r="E911" s="132"/>
      <c r="F911" s="133"/>
      <c r="G911" s="132"/>
      <c r="H911" s="167"/>
      <c r="I911" s="131"/>
      <c r="J911" s="132"/>
      <c r="K911" s="133"/>
      <c r="L911" s="133"/>
      <c r="M911" s="168">
        <f t="shared" si="1"/>
        <v>0</v>
      </c>
      <c r="N911" s="138"/>
      <c r="O911" s="138"/>
      <c r="P911" s="138"/>
      <c r="Q911" s="138"/>
      <c r="R911" s="138"/>
      <c r="S911" s="138"/>
      <c r="T911" s="138"/>
      <c r="U911" s="138"/>
      <c r="V911" s="138"/>
      <c r="W911" s="138"/>
      <c r="X911" s="138"/>
      <c r="Y911" s="138"/>
      <c r="Z911" s="138"/>
    </row>
    <row r="912" ht="12.75" hidden="1" customHeight="1">
      <c r="A912" s="156">
        <v>91123.0</v>
      </c>
      <c r="B912" s="123"/>
      <c r="C912" s="123"/>
      <c r="D912" s="124"/>
      <c r="E912" s="126"/>
      <c r="F912" s="125"/>
      <c r="G912" s="126"/>
      <c r="H912" s="125"/>
      <c r="I912" s="124"/>
      <c r="J912" s="126"/>
      <c r="K912" s="125"/>
      <c r="L912" s="125"/>
      <c r="M912" s="161">
        <f t="shared" si="1"/>
        <v>0</v>
      </c>
      <c r="N912" s="138"/>
      <c r="O912" s="138"/>
      <c r="P912" s="138"/>
      <c r="Q912" s="138"/>
      <c r="R912" s="138"/>
      <c r="S912" s="138"/>
      <c r="T912" s="138"/>
      <c r="U912" s="138"/>
      <c r="V912" s="138"/>
      <c r="W912" s="138"/>
      <c r="X912" s="138"/>
      <c r="Y912" s="138"/>
      <c r="Z912" s="138"/>
    </row>
    <row r="913" ht="12.75" hidden="1" customHeight="1">
      <c r="A913" s="163">
        <v>91223.0</v>
      </c>
      <c r="B913" s="130"/>
      <c r="C913" s="130"/>
      <c r="D913" s="131"/>
      <c r="E913" s="132"/>
      <c r="F913" s="133"/>
      <c r="G913" s="132"/>
      <c r="H913" s="167"/>
      <c r="I913" s="131"/>
      <c r="J913" s="132"/>
      <c r="K913" s="133"/>
      <c r="L913" s="133"/>
      <c r="M913" s="168">
        <f t="shared" si="1"/>
        <v>0</v>
      </c>
      <c r="N913" s="138"/>
      <c r="O913" s="138"/>
      <c r="P913" s="138"/>
      <c r="Q913" s="138"/>
      <c r="R913" s="138"/>
      <c r="S913" s="138"/>
      <c r="T913" s="138"/>
      <c r="U913" s="138"/>
      <c r="V913" s="138"/>
      <c r="W913" s="138"/>
      <c r="X913" s="138"/>
      <c r="Y913" s="138"/>
      <c r="Z913" s="138"/>
    </row>
    <row r="914" ht="12.75" hidden="1" customHeight="1">
      <c r="A914" s="156">
        <v>91323.0</v>
      </c>
      <c r="B914" s="123"/>
      <c r="C914" s="123"/>
      <c r="D914" s="124"/>
      <c r="E914" s="126"/>
      <c r="F914" s="125"/>
      <c r="G914" s="126"/>
      <c r="H914" s="125"/>
      <c r="I914" s="124"/>
      <c r="J914" s="126"/>
      <c r="K914" s="125"/>
      <c r="L914" s="125"/>
      <c r="M914" s="161">
        <f t="shared" si="1"/>
        <v>0</v>
      </c>
      <c r="N914" s="138"/>
      <c r="O914" s="138"/>
      <c r="P914" s="138"/>
      <c r="Q914" s="138"/>
      <c r="R914" s="138"/>
      <c r="S914" s="138"/>
      <c r="T914" s="138"/>
      <c r="U914" s="138"/>
      <c r="V914" s="138"/>
      <c r="W914" s="138"/>
      <c r="X914" s="138"/>
      <c r="Y914" s="138"/>
      <c r="Z914" s="138"/>
    </row>
    <row r="915" ht="12.75" hidden="1" customHeight="1">
      <c r="A915" s="163">
        <v>91423.0</v>
      </c>
      <c r="B915" s="130"/>
      <c r="C915" s="130"/>
      <c r="D915" s="131"/>
      <c r="E915" s="132"/>
      <c r="F915" s="133"/>
      <c r="G915" s="132"/>
      <c r="H915" s="167"/>
      <c r="I915" s="131"/>
      <c r="J915" s="132"/>
      <c r="K915" s="133"/>
      <c r="L915" s="133"/>
      <c r="M915" s="168">
        <f t="shared" si="1"/>
        <v>0</v>
      </c>
      <c r="N915" s="138"/>
      <c r="O915" s="138"/>
      <c r="P915" s="138"/>
      <c r="Q915" s="138"/>
      <c r="R915" s="138"/>
      <c r="S915" s="138"/>
      <c r="T915" s="138"/>
      <c r="U915" s="138"/>
      <c r="V915" s="138"/>
      <c r="W915" s="138"/>
      <c r="X915" s="138"/>
      <c r="Y915" s="138"/>
      <c r="Z915" s="138"/>
    </row>
    <row r="916" ht="12.75" hidden="1" customHeight="1">
      <c r="A916" s="156">
        <v>91523.0</v>
      </c>
      <c r="B916" s="123"/>
      <c r="C916" s="123"/>
      <c r="D916" s="124"/>
      <c r="E916" s="126"/>
      <c r="F916" s="125"/>
      <c r="G916" s="126"/>
      <c r="H916" s="125"/>
      <c r="I916" s="124"/>
      <c r="J916" s="126"/>
      <c r="K916" s="125"/>
      <c r="L916" s="125"/>
      <c r="M916" s="161">
        <f t="shared" si="1"/>
        <v>0</v>
      </c>
      <c r="N916" s="138"/>
      <c r="O916" s="138"/>
      <c r="P916" s="138"/>
      <c r="Q916" s="138"/>
      <c r="R916" s="138"/>
      <c r="S916" s="138"/>
      <c r="T916" s="138"/>
      <c r="U916" s="138"/>
      <c r="V916" s="138"/>
      <c r="W916" s="138"/>
      <c r="X916" s="138"/>
      <c r="Y916" s="138"/>
      <c r="Z916" s="138"/>
    </row>
    <row r="917" ht="12.75" hidden="1" customHeight="1">
      <c r="A917" s="163">
        <v>91623.0</v>
      </c>
      <c r="B917" s="130"/>
      <c r="C917" s="130"/>
      <c r="D917" s="131"/>
      <c r="E917" s="132"/>
      <c r="F917" s="133"/>
      <c r="G917" s="132"/>
      <c r="H917" s="167"/>
      <c r="I917" s="131"/>
      <c r="J917" s="132"/>
      <c r="K917" s="133"/>
      <c r="L917" s="133"/>
      <c r="M917" s="168">
        <f t="shared" si="1"/>
        <v>0</v>
      </c>
      <c r="N917" s="138"/>
      <c r="O917" s="138"/>
      <c r="P917" s="138"/>
      <c r="Q917" s="138"/>
      <c r="R917" s="138"/>
      <c r="S917" s="138"/>
      <c r="T917" s="138"/>
      <c r="U917" s="138"/>
      <c r="V917" s="138"/>
      <c r="W917" s="138"/>
      <c r="X917" s="138"/>
      <c r="Y917" s="138"/>
      <c r="Z917" s="138"/>
    </row>
    <row r="918" ht="12.75" hidden="1" customHeight="1">
      <c r="A918" s="156">
        <v>91723.0</v>
      </c>
      <c r="B918" s="123"/>
      <c r="C918" s="123"/>
      <c r="D918" s="124"/>
      <c r="E918" s="126"/>
      <c r="F918" s="125"/>
      <c r="G918" s="126"/>
      <c r="H918" s="125"/>
      <c r="I918" s="124"/>
      <c r="J918" s="126"/>
      <c r="K918" s="125"/>
      <c r="L918" s="125"/>
      <c r="M918" s="161">
        <f t="shared" si="1"/>
        <v>0</v>
      </c>
      <c r="N918" s="138"/>
      <c r="O918" s="138"/>
      <c r="P918" s="138"/>
      <c r="Q918" s="138"/>
      <c r="R918" s="138"/>
      <c r="S918" s="138"/>
      <c r="T918" s="138"/>
      <c r="U918" s="138"/>
      <c r="V918" s="138"/>
      <c r="W918" s="138"/>
      <c r="X918" s="138"/>
      <c r="Y918" s="138"/>
      <c r="Z918" s="138"/>
    </row>
    <row r="919" ht="12.75" hidden="1" customHeight="1">
      <c r="A919" s="163">
        <v>91823.0</v>
      </c>
      <c r="B919" s="130"/>
      <c r="C919" s="130"/>
      <c r="D919" s="131"/>
      <c r="E919" s="132"/>
      <c r="F919" s="133"/>
      <c r="G919" s="132"/>
      <c r="H919" s="167"/>
      <c r="I919" s="131"/>
      <c r="J919" s="132"/>
      <c r="K919" s="133"/>
      <c r="L919" s="133"/>
      <c r="M919" s="168">
        <f t="shared" si="1"/>
        <v>0</v>
      </c>
      <c r="N919" s="138"/>
      <c r="O919" s="138"/>
      <c r="P919" s="138"/>
      <c r="Q919" s="138"/>
      <c r="R919" s="138"/>
      <c r="S919" s="138"/>
      <c r="T919" s="138"/>
      <c r="U919" s="138"/>
      <c r="V919" s="138"/>
      <c r="W919" s="138"/>
      <c r="X919" s="138"/>
      <c r="Y919" s="138"/>
      <c r="Z919" s="138"/>
    </row>
    <row r="920" ht="12.75" hidden="1" customHeight="1">
      <c r="A920" s="156">
        <v>91923.0</v>
      </c>
      <c r="B920" s="123"/>
      <c r="C920" s="123"/>
      <c r="D920" s="124"/>
      <c r="E920" s="126"/>
      <c r="F920" s="125"/>
      <c r="G920" s="126"/>
      <c r="H920" s="125"/>
      <c r="I920" s="124"/>
      <c r="J920" s="126"/>
      <c r="K920" s="125"/>
      <c r="L920" s="125"/>
      <c r="M920" s="161">
        <f t="shared" si="1"/>
        <v>0</v>
      </c>
      <c r="N920" s="138"/>
      <c r="O920" s="138"/>
      <c r="P920" s="138"/>
      <c r="Q920" s="138"/>
      <c r="R920" s="138"/>
      <c r="S920" s="138"/>
      <c r="T920" s="138"/>
      <c r="U920" s="138"/>
      <c r="V920" s="138"/>
      <c r="W920" s="138"/>
      <c r="X920" s="138"/>
      <c r="Y920" s="138"/>
      <c r="Z920" s="138"/>
    </row>
    <row r="921" ht="12.75" hidden="1" customHeight="1">
      <c r="A921" s="163">
        <v>92023.0</v>
      </c>
      <c r="B921" s="130"/>
      <c r="C921" s="130"/>
      <c r="D921" s="131"/>
      <c r="E921" s="132"/>
      <c r="F921" s="133"/>
      <c r="G921" s="132"/>
      <c r="H921" s="167"/>
      <c r="I921" s="131"/>
      <c r="J921" s="132"/>
      <c r="K921" s="133"/>
      <c r="L921" s="133"/>
      <c r="M921" s="168">
        <f t="shared" si="1"/>
        <v>0</v>
      </c>
      <c r="N921" s="138"/>
      <c r="O921" s="138"/>
      <c r="P921" s="138"/>
      <c r="Q921" s="138"/>
      <c r="R921" s="138"/>
      <c r="S921" s="138"/>
      <c r="T921" s="138"/>
      <c r="U921" s="138"/>
      <c r="V921" s="138"/>
      <c r="W921" s="138"/>
      <c r="X921" s="138"/>
      <c r="Y921" s="138"/>
      <c r="Z921" s="138"/>
    </row>
    <row r="922" ht="12.75" hidden="1" customHeight="1">
      <c r="A922" s="156">
        <v>92123.0</v>
      </c>
      <c r="B922" s="123"/>
      <c r="C922" s="123"/>
      <c r="D922" s="124"/>
      <c r="E922" s="126"/>
      <c r="F922" s="125"/>
      <c r="G922" s="126"/>
      <c r="H922" s="125"/>
      <c r="I922" s="124"/>
      <c r="J922" s="126"/>
      <c r="K922" s="125"/>
      <c r="L922" s="125"/>
      <c r="M922" s="161">
        <f t="shared" si="1"/>
        <v>0</v>
      </c>
      <c r="N922" s="138"/>
      <c r="O922" s="138"/>
      <c r="P922" s="138"/>
      <c r="Q922" s="138"/>
      <c r="R922" s="138"/>
      <c r="S922" s="138"/>
      <c r="T922" s="138"/>
      <c r="U922" s="138"/>
      <c r="V922" s="138"/>
      <c r="W922" s="138"/>
      <c r="X922" s="138"/>
      <c r="Y922" s="138"/>
      <c r="Z922" s="138"/>
    </row>
    <row r="923" ht="12.75" hidden="1" customHeight="1">
      <c r="A923" s="163">
        <v>92223.0</v>
      </c>
      <c r="B923" s="130"/>
      <c r="C923" s="130"/>
      <c r="D923" s="131"/>
      <c r="E923" s="132"/>
      <c r="F923" s="133"/>
      <c r="G923" s="132"/>
      <c r="H923" s="167"/>
      <c r="I923" s="131"/>
      <c r="J923" s="132"/>
      <c r="K923" s="133"/>
      <c r="L923" s="133"/>
      <c r="M923" s="168">
        <f t="shared" si="1"/>
        <v>0</v>
      </c>
      <c r="N923" s="138"/>
      <c r="O923" s="138"/>
      <c r="P923" s="138"/>
      <c r="Q923" s="138"/>
      <c r="R923" s="138"/>
      <c r="S923" s="138"/>
      <c r="T923" s="138"/>
      <c r="U923" s="138"/>
      <c r="V923" s="138"/>
      <c r="W923" s="138"/>
      <c r="X923" s="138"/>
      <c r="Y923" s="138"/>
      <c r="Z923" s="138"/>
    </row>
    <row r="924" ht="12.75" hidden="1" customHeight="1">
      <c r="A924" s="156">
        <v>92323.0</v>
      </c>
      <c r="B924" s="123"/>
      <c r="C924" s="123"/>
      <c r="D924" s="124"/>
      <c r="E924" s="126"/>
      <c r="F924" s="125"/>
      <c r="G924" s="126"/>
      <c r="H924" s="125"/>
      <c r="I924" s="124"/>
      <c r="J924" s="126"/>
      <c r="K924" s="125"/>
      <c r="L924" s="125"/>
      <c r="M924" s="161">
        <f t="shared" si="1"/>
        <v>0</v>
      </c>
      <c r="N924" s="138"/>
      <c r="O924" s="138"/>
      <c r="P924" s="138"/>
      <c r="Q924" s="138"/>
      <c r="R924" s="138"/>
      <c r="S924" s="138"/>
      <c r="T924" s="138"/>
      <c r="U924" s="138"/>
      <c r="V924" s="138"/>
      <c r="W924" s="138"/>
      <c r="X924" s="138"/>
      <c r="Y924" s="138"/>
      <c r="Z924" s="138"/>
    </row>
    <row r="925" ht="12.75" hidden="1" customHeight="1">
      <c r="A925" s="163">
        <v>92423.0</v>
      </c>
      <c r="B925" s="130"/>
      <c r="C925" s="130"/>
      <c r="D925" s="131"/>
      <c r="E925" s="132"/>
      <c r="F925" s="133"/>
      <c r="G925" s="132"/>
      <c r="H925" s="167"/>
      <c r="I925" s="131"/>
      <c r="J925" s="132"/>
      <c r="K925" s="133"/>
      <c r="L925" s="133"/>
      <c r="M925" s="168">
        <f t="shared" si="1"/>
        <v>0</v>
      </c>
      <c r="N925" s="138"/>
      <c r="O925" s="138"/>
      <c r="P925" s="138"/>
      <c r="Q925" s="138"/>
      <c r="R925" s="138"/>
      <c r="S925" s="138"/>
      <c r="T925" s="138"/>
      <c r="U925" s="138"/>
      <c r="V925" s="138"/>
      <c r="W925" s="138"/>
      <c r="X925" s="138"/>
      <c r="Y925" s="138"/>
      <c r="Z925" s="138"/>
    </row>
    <row r="926" ht="12.75" hidden="1" customHeight="1">
      <c r="A926" s="156">
        <v>92523.0</v>
      </c>
      <c r="B926" s="123"/>
      <c r="C926" s="123"/>
      <c r="D926" s="124"/>
      <c r="E926" s="126"/>
      <c r="F926" s="125"/>
      <c r="G926" s="126"/>
      <c r="H926" s="125"/>
      <c r="I926" s="124"/>
      <c r="J926" s="126"/>
      <c r="K926" s="125"/>
      <c r="L926" s="125"/>
      <c r="M926" s="161">
        <f t="shared" si="1"/>
        <v>0</v>
      </c>
      <c r="N926" s="138"/>
      <c r="O926" s="138"/>
      <c r="P926" s="138"/>
      <c r="Q926" s="138"/>
      <c r="R926" s="138"/>
      <c r="S926" s="138"/>
      <c r="T926" s="138"/>
      <c r="U926" s="138"/>
      <c r="V926" s="138"/>
      <c r="W926" s="138"/>
      <c r="X926" s="138"/>
      <c r="Y926" s="138"/>
      <c r="Z926" s="138"/>
    </row>
    <row r="927" ht="12.75" hidden="1" customHeight="1">
      <c r="A927" s="163">
        <v>92623.0</v>
      </c>
      <c r="B927" s="130"/>
      <c r="C927" s="130"/>
      <c r="D927" s="131"/>
      <c r="E927" s="132"/>
      <c r="F927" s="133"/>
      <c r="G927" s="132"/>
      <c r="H927" s="167"/>
      <c r="I927" s="131"/>
      <c r="J927" s="132"/>
      <c r="K927" s="133"/>
      <c r="L927" s="133"/>
      <c r="M927" s="168">
        <f t="shared" si="1"/>
        <v>0</v>
      </c>
      <c r="N927" s="138"/>
      <c r="O927" s="138"/>
      <c r="P927" s="138"/>
      <c r="Q927" s="138"/>
      <c r="R927" s="138"/>
      <c r="S927" s="138"/>
      <c r="T927" s="138"/>
      <c r="U927" s="138"/>
      <c r="V927" s="138"/>
      <c r="W927" s="138"/>
      <c r="X927" s="138"/>
      <c r="Y927" s="138"/>
      <c r="Z927" s="138"/>
    </row>
    <row r="928" ht="12.75" hidden="1" customHeight="1">
      <c r="A928" s="156">
        <v>92723.0</v>
      </c>
      <c r="B928" s="123"/>
      <c r="C928" s="123"/>
      <c r="D928" s="124"/>
      <c r="E928" s="126"/>
      <c r="F928" s="125"/>
      <c r="G928" s="126"/>
      <c r="H928" s="125"/>
      <c r="I928" s="124"/>
      <c r="J928" s="126"/>
      <c r="K928" s="125"/>
      <c r="L928" s="125"/>
      <c r="M928" s="161">
        <f t="shared" si="1"/>
        <v>0</v>
      </c>
      <c r="N928" s="138"/>
      <c r="O928" s="138"/>
      <c r="P928" s="138"/>
      <c r="Q928" s="138"/>
      <c r="R928" s="138"/>
      <c r="S928" s="138"/>
      <c r="T928" s="138"/>
      <c r="U928" s="138"/>
      <c r="V928" s="138"/>
      <c r="W928" s="138"/>
      <c r="X928" s="138"/>
      <c r="Y928" s="138"/>
      <c r="Z928" s="138"/>
    </row>
    <row r="929" ht="12.75" hidden="1" customHeight="1">
      <c r="A929" s="163">
        <v>92823.0</v>
      </c>
      <c r="B929" s="130"/>
      <c r="C929" s="130"/>
      <c r="D929" s="131"/>
      <c r="E929" s="132"/>
      <c r="F929" s="133"/>
      <c r="G929" s="132"/>
      <c r="H929" s="167"/>
      <c r="I929" s="131"/>
      <c r="J929" s="132"/>
      <c r="K929" s="133"/>
      <c r="L929" s="133"/>
      <c r="M929" s="168">
        <f t="shared" si="1"/>
        <v>0</v>
      </c>
      <c r="N929" s="138"/>
      <c r="O929" s="138"/>
      <c r="P929" s="138"/>
      <c r="Q929" s="138"/>
      <c r="R929" s="138"/>
      <c r="S929" s="138"/>
      <c r="T929" s="138"/>
      <c r="U929" s="138"/>
      <c r="V929" s="138"/>
      <c r="W929" s="138"/>
      <c r="X929" s="138"/>
      <c r="Y929" s="138"/>
      <c r="Z929" s="138"/>
    </row>
    <row r="930" ht="12.75" hidden="1" customHeight="1">
      <c r="A930" s="156">
        <v>92923.0</v>
      </c>
      <c r="B930" s="123"/>
      <c r="C930" s="123"/>
      <c r="D930" s="124"/>
      <c r="E930" s="126"/>
      <c r="F930" s="125"/>
      <c r="G930" s="126"/>
      <c r="H930" s="125"/>
      <c r="I930" s="124"/>
      <c r="J930" s="126"/>
      <c r="K930" s="125"/>
      <c r="L930" s="125"/>
      <c r="M930" s="161">
        <f t="shared" si="1"/>
        <v>0</v>
      </c>
      <c r="N930" s="138"/>
      <c r="O930" s="138"/>
      <c r="P930" s="138"/>
      <c r="Q930" s="138"/>
      <c r="R930" s="138"/>
      <c r="S930" s="138"/>
      <c r="T930" s="138"/>
      <c r="U930" s="138"/>
      <c r="V930" s="138"/>
      <c r="W930" s="138"/>
      <c r="X930" s="138"/>
      <c r="Y930" s="138"/>
      <c r="Z930" s="138"/>
    </row>
    <row r="931" ht="12.75" hidden="1" customHeight="1">
      <c r="A931" s="163">
        <v>93023.0</v>
      </c>
      <c r="B931" s="130"/>
      <c r="C931" s="130"/>
      <c r="D931" s="131"/>
      <c r="E931" s="132"/>
      <c r="F931" s="133"/>
      <c r="G931" s="132"/>
      <c r="H931" s="167"/>
      <c r="I931" s="131"/>
      <c r="J931" s="132"/>
      <c r="K931" s="133"/>
      <c r="L931" s="133"/>
      <c r="M931" s="168">
        <f t="shared" si="1"/>
        <v>0</v>
      </c>
      <c r="N931" s="138"/>
      <c r="O931" s="138"/>
      <c r="P931" s="138"/>
      <c r="Q931" s="138"/>
      <c r="R931" s="138"/>
      <c r="S931" s="138"/>
      <c r="T931" s="138"/>
      <c r="U931" s="138"/>
      <c r="V931" s="138"/>
      <c r="W931" s="138"/>
      <c r="X931" s="138"/>
      <c r="Y931" s="138"/>
      <c r="Z931" s="138"/>
    </row>
    <row r="932" ht="12.75" hidden="1" customHeight="1">
      <c r="A932" s="156">
        <v>93123.0</v>
      </c>
      <c r="B932" s="123"/>
      <c r="C932" s="123"/>
      <c r="D932" s="124"/>
      <c r="E932" s="126"/>
      <c r="F932" s="125"/>
      <c r="G932" s="126"/>
      <c r="H932" s="125"/>
      <c r="I932" s="124"/>
      <c r="J932" s="126"/>
      <c r="K932" s="125"/>
      <c r="L932" s="125"/>
      <c r="M932" s="161">
        <f t="shared" si="1"/>
        <v>0</v>
      </c>
      <c r="N932" s="138"/>
      <c r="O932" s="138"/>
      <c r="P932" s="138"/>
      <c r="Q932" s="138"/>
      <c r="R932" s="138"/>
      <c r="S932" s="138"/>
      <c r="T932" s="138"/>
      <c r="U932" s="138"/>
      <c r="V932" s="138"/>
      <c r="W932" s="138"/>
      <c r="X932" s="138"/>
      <c r="Y932" s="138"/>
      <c r="Z932" s="138"/>
    </row>
    <row r="933" ht="12.75" hidden="1" customHeight="1">
      <c r="A933" s="163">
        <v>93223.0</v>
      </c>
      <c r="B933" s="130"/>
      <c r="C933" s="130"/>
      <c r="D933" s="131"/>
      <c r="E933" s="132"/>
      <c r="F933" s="133"/>
      <c r="G933" s="132"/>
      <c r="H933" s="167"/>
      <c r="I933" s="131"/>
      <c r="J933" s="132"/>
      <c r="K933" s="133"/>
      <c r="L933" s="133"/>
      <c r="M933" s="168">
        <f t="shared" si="1"/>
        <v>0</v>
      </c>
      <c r="N933" s="138"/>
      <c r="O933" s="138"/>
      <c r="P933" s="138"/>
      <c r="Q933" s="138"/>
      <c r="R933" s="138"/>
      <c r="S933" s="138"/>
      <c r="T933" s="138"/>
      <c r="U933" s="138"/>
      <c r="V933" s="138"/>
      <c r="W933" s="138"/>
      <c r="X933" s="138"/>
      <c r="Y933" s="138"/>
      <c r="Z933" s="138"/>
    </row>
    <row r="934" ht="12.75" hidden="1" customHeight="1">
      <c r="A934" s="156">
        <v>93323.0</v>
      </c>
      <c r="B934" s="123"/>
      <c r="C934" s="123"/>
      <c r="D934" s="124"/>
      <c r="E934" s="126"/>
      <c r="F934" s="125"/>
      <c r="G934" s="126"/>
      <c r="H934" s="125"/>
      <c r="I934" s="124"/>
      <c r="J934" s="126"/>
      <c r="K934" s="125"/>
      <c r="L934" s="125"/>
      <c r="M934" s="161">
        <f t="shared" si="1"/>
        <v>0</v>
      </c>
      <c r="N934" s="138"/>
      <c r="O934" s="138"/>
      <c r="P934" s="138"/>
      <c r="Q934" s="138"/>
      <c r="R934" s="138"/>
      <c r="S934" s="138"/>
      <c r="T934" s="138"/>
      <c r="U934" s="138"/>
      <c r="V934" s="138"/>
      <c r="W934" s="138"/>
      <c r="X934" s="138"/>
      <c r="Y934" s="138"/>
      <c r="Z934" s="138"/>
    </row>
    <row r="935" ht="12.75" hidden="1" customHeight="1">
      <c r="A935" s="163">
        <v>93423.0</v>
      </c>
      <c r="B935" s="130"/>
      <c r="C935" s="130"/>
      <c r="D935" s="131"/>
      <c r="E935" s="132"/>
      <c r="F935" s="133"/>
      <c r="G935" s="132"/>
      <c r="H935" s="167"/>
      <c r="I935" s="131"/>
      <c r="J935" s="132"/>
      <c r="K935" s="133"/>
      <c r="L935" s="133"/>
      <c r="M935" s="168">
        <f t="shared" si="1"/>
        <v>0</v>
      </c>
      <c r="N935" s="138"/>
      <c r="O935" s="138"/>
      <c r="P935" s="138"/>
      <c r="Q935" s="138"/>
      <c r="R935" s="138"/>
      <c r="S935" s="138"/>
      <c r="T935" s="138"/>
      <c r="U935" s="138"/>
      <c r="V935" s="138"/>
      <c r="W935" s="138"/>
      <c r="X935" s="138"/>
      <c r="Y935" s="138"/>
      <c r="Z935" s="138"/>
    </row>
    <row r="936" ht="12.75" hidden="1" customHeight="1">
      <c r="A936" s="156">
        <v>93523.0</v>
      </c>
      <c r="B936" s="123"/>
      <c r="C936" s="123"/>
      <c r="D936" s="124"/>
      <c r="E936" s="126"/>
      <c r="F936" s="125"/>
      <c r="G936" s="126"/>
      <c r="H936" s="125"/>
      <c r="I936" s="124"/>
      <c r="J936" s="126"/>
      <c r="K936" s="125"/>
      <c r="L936" s="125"/>
      <c r="M936" s="161">
        <f t="shared" si="1"/>
        <v>0</v>
      </c>
      <c r="N936" s="138"/>
      <c r="O936" s="138"/>
      <c r="P936" s="138"/>
      <c r="Q936" s="138"/>
      <c r="R936" s="138"/>
      <c r="S936" s="138"/>
      <c r="T936" s="138"/>
      <c r="U936" s="138"/>
      <c r="V936" s="138"/>
      <c r="W936" s="138"/>
      <c r="X936" s="138"/>
      <c r="Y936" s="138"/>
      <c r="Z936" s="138"/>
    </row>
    <row r="937" ht="12.75" hidden="1" customHeight="1">
      <c r="A937" s="163">
        <v>93623.0</v>
      </c>
      <c r="B937" s="130"/>
      <c r="C937" s="130"/>
      <c r="D937" s="131"/>
      <c r="E937" s="132"/>
      <c r="F937" s="133"/>
      <c r="G937" s="132"/>
      <c r="H937" s="167"/>
      <c r="I937" s="131"/>
      <c r="J937" s="132"/>
      <c r="K937" s="133"/>
      <c r="L937" s="133"/>
      <c r="M937" s="168">
        <f t="shared" si="1"/>
        <v>0</v>
      </c>
      <c r="N937" s="138"/>
      <c r="O937" s="138"/>
      <c r="P937" s="138"/>
      <c r="Q937" s="138"/>
      <c r="R937" s="138"/>
      <c r="S937" s="138"/>
      <c r="T937" s="138"/>
      <c r="U937" s="138"/>
      <c r="V937" s="138"/>
      <c r="W937" s="138"/>
      <c r="X937" s="138"/>
      <c r="Y937" s="138"/>
      <c r="Z937" s="138"/>
    </row>
    <row r="938" ht="12.75" hidden="1" customHeight="1">
      <c r="A938" s="156">
        <v>93723.0</v>
      </c>
      <c r="B938" s="123"/>
      <c r="C938" s="123"/>
      <c r="D938" s="124"/>
      <c r="E938" s="126"/>
      <c r="F938" s="125"/>
      <c r="G938" s="126"/>
      <c r="H938" s="125"/>
      <c r="I938" s="124"/>
      <c r="J938" s="126"/>
      <c r="K938" s="125"/>
      <c r="L938" s="125"/>
      <c r="M938" s="161">
        <f t="shared" si="1"/>
        <v>0</v>
      </c>
      <c r="N938" s="138"/>
      <c r="O938" s="138"/>
      <c r="P938" s="138"/>
      <c r="Q938" s="138"/>
      <c r="R938" s="138"/>
      <c r="S938" s="138"/>
      <c r="T938" s="138"/>
      <c r="U938" s="138"/>
      <c r="V938" s="138"/>
      <c r="W938" s="138"/>
      <c r="X938" s="138"/>
      <c r="Y938" s="138"/>
      <c r="Z938" s="138"/>
    </row>
    <row r="939" ht="12.75" hidden="1" customHeight="1">
      <c r="A939" s="163">
        <v>93823.0</v>
      </c>
      <c r="B939" s="130"/>
      <c r="C939" s="130"/>
      <c r="D939" s="131"/>
      <c r="E939" s="132"/>
      <c r="F939" s="133"/>
      <c r="G939" s="132"/>
      <c r="H939" s="167"/>
      <c r="I939" s="131"/>
      <c r="J939" s="132"/>
      <c r="K939" s="133"/>
      <c r="L939" s="133"/>
      <c r="M939" s="168">
        <f t="shared" si="1"/>
        <v>0</v>
      </c>
      <c r="N939" s="138"/>
      <c r="O939" s="138"/>
      <c r="P939" s="138"/>
      <c r="Q939" s="138"/>
      <c r="R939" s="138"/>
      <c r="S939" s="138"/>
      <c r="T939" s="138"/>
      <c r="U939" s="138"/>
      <c r="V939" s="138"/>
      <c r="W939" s="138"/>
      <c r="X939" s="138"/>
      <c r="Y939" s="138"/>
      <c r="Z939" s="138"/>
    </row>
    <row r="940" ht="12.75" hidden="1" customHeight="1">
      <c r="A940" s="156">
        <v>93923.0</v>
      </c>
      <c r="B940" s="123"/>
      <c r="C940" s="123"/>
      <c r="D940" s="124"/>
      <c r="E940" s="126"/>
      <c r="F940" s="125"/>
      <c r="G940" s="126"/>
      <c r="H940" s="125"/>
      <c r="I940" s="124"/>
      <c r="J940" s="126"/>
      <c r="K940" s="125"/>
      <c r="L940" s="125"/>
      <c r="M940" s="161">
        <f t="shared" si="1"/>
        <v>0</v>
      </c>
      <c r="N940" s="138"/>
      <c r="O940" s="138"/>
      <c r="P940" s="138"/>
      <c r="Q940" s="138"/>
      <c r="R940" s="138"/>
      <c r="S940" s="138"/>
      <c r="T940" s="138"/>
      <c r="U940" s="138"/>
      <c r="V940" s="138"/>
      <c r="W940" s="138"/>
      <c r="X940" s="138"/>
      <c r="Y940" s="138"/>
      <c r="Z940" s="138"/>
    </row>
    <row r="941" ht="12.75" hidden="1" customHeight="1">
      <c r="A941" s="163">
        <v>94023.0</v>
      </c>
      <c r="B941" s="130"/>
      <c r="C941" s="130"/>
      <c r="D941" s="131"/>
      <c r="E941" s="132"/>
      <c r="F941" s="133"/>
      <c r="G941" s="132"/>
      <c r="H941" s="167"/>
      <c r="I941" s="131"/>
      <c r="J941" s="132"/>
      <c r="K941" s="133"/>
      <c r="L941" s="133"/>
      <c r="M941" s="168">
        <f t="shared" si="1"/>
        <v>0</v>
      </c>
      <c r="N941" s="138"/>
      <c r="O941" s="138"/>
      <c r="P941" s="138"/>
      <c r="Q941" s="138"/>
      <c r="R941" s="138"/>
      <c r="S941" s="138"/>
      <c r="T941" s="138"/>
      <c r="U941" s="138"/>
      <c r="V941" s="138"/>
      <c r="W941" s="138"/>
      <c r="X941" s="138"/>
      <c r="Y941" s="138"/>
      <c r="Z941" s="138"/>
    </row>
    <row r="942" ht="12.75" hidden="1" customHeight="1">
      <c r="A942" s="156">
        <v>94123.0</v>
      </c>
      <c r="B942" s="123"/>
      <c r="C942" s="123"/>
      <c r="D942" s="124"/>
      <c r="E942" s="126"/>
      <c r="F942" s="125"/>
      <c r="G942" s="126"/>
      <c r="H942" s="125"/>
      <c r="I942" s="124"/>
      <c r="J942" s="126"/>
      <c r="K942" s="125"/>
      <c r="L942" s="125"/>
      <c r="M942" s="161">
        <f t="shared" si="1"/>
        <v>0</v>
      </c>
      <c r="N942" s="138"/>
      <c r="O942" s="138"/>
      <c r="P942" s="138"/>
      <c r="Q942" s="138"/>
      <c r="R942" s="138"/>
      <c r="S942" s="138"/>
      <c r="T942" s="138"/>
      <c r="U942" s="138"/>
      <c r="V942" s="138"/>
      <c r="W942" s="138"/>
      <c r="X942" s="138"/>
      <c r="Y942" s="138"/>
      <c r="Z942" s="138"/>
    </row>
    <row r="943" ht="12.75" hidden="1" customHeight="1">
      <c r="A943" s="163">
        <v>94223.0</v>
      </c>
      <c r="B943" s="130"/>
      <c r="C943" s="130"/>
      <c r="D943" s="131"/>
      <c r="E943" s="132"/>
      <c r="F943" s="133"/>
      <c r="G943" s="132"/>
      <c r="H943" s="167"/>
      <c r="I943" s="131"/>
      <c r="J943" s="132"/>
      <c r="K943" s="133"/>
      <c r="L943" s="133"/>
      <c r="M943" s="168">
        <f t="shared" si="1"/>
        <v>0</v>
      </c>
      <c r="N943" s="138"/>
      <c r="O943" s="138"/>
      <c r="P943" s="138"/>
      <c r="Q943" s="138"/>
      <c r="R943" s="138"/>
      <c r="S943" s="138"/>
      <c r="T943" s="138"/>
      <c r="U943" s="138"/>
      <c r="V943" s="138"/>
      <c r="W943" s="138"/>
      <c r="X943" s="138"/>
      <c r="Y943" s="138"/>
      <c r="Z943" s="138"/>
    </row>
    <row r="944" ht="12.75" hidden="1" customHeight="1">
      <c r="A944" s="156">
        <v>94323.0</v>
      </c>
      <c r="B944" s="123"/>
      <c r="C944" s="123"/>
      <c r="D944" s="124"/>
      <c r="E944" s="126"/>
      <c r="F944" s="125"/>
      <c r="G944" s="126"/>
      <c r="H944" s="125"/>
      <c r="I944" s="124"/>
      <c r="J944" s="126"/>
      <c r="K944" s="125"/>
      <c r="L944" s="125"/>
      <c r="M944" s="161">
        <f t="shared" si="1"/>
        <v>0</v>
      </c>
      <c r="N944" s="138"/>
      <c r="O944" s="138"/>
      <c r="P944" s="138"/>
      <c r="Q944" s="138"/>
      <c r="R944" s="138"/>
      <c r="S944" s="138"/>
      <c r="T944" s="138"/>
      <c r="U944" s="138"/>
      <c r="V944" s="138"/>
      <c r="W944" s="138"/>
      <c r="X944" s="138"/>
      <c r="Y944" s="138"/>
      <c r="Z944" s="138"/>
    </row>
    <row r="945" ht="12.75" hidden="1" customHeight="1">
      <c r="A945" s="163">
        <v>94423.0</v>
      </c>
      <c r="B945" s="130"/>
      <c r="C945" s="130"/>
      <c r="D945" s="131"/>
      <c r="E945" s="132"/>
      <c r="F945" s="133"/>
      <c r="G945" s="132"/>
      <c r="H945" s="167"/>
      <c r="I945" s="131"/>
      <c r="J945" s="132"/>
      <c r="K945" s="133"/>
      <c r="L945" s="133"/>
      <c r="M945" s="168">
        <f t="shared" si="1"/>
        <v>0</v>
      </c>
      <c r="N945" s="138"/>
      <c r="O945" s="138"/>
      <c r="P945" s="138"/>
      <c r="Q945" s="138"/>
      <c r="R945" s="138"/>
      <c r="S945" s="138"/>
      <c r="T945" s="138"/>
      <c r="U945" s="138"/>
      <c r="V945" s="138"/>
      <c r="W945" s="138"/>
      <c r="X945" s="138"/>
      <c r="Y945" s="138"/>
      <c r="Z945" s="138"/>
    </row>
    <row r="946" ht="12.75" hidden="1" customHeight="1">
      <c r="A946" s="156">
        <v>94523.0</v>
      </c>
      <c r="B946" s="123"/>
      <c r="C946" s="123"/>
      <c r="D946" s="124"/>
      <c r="E946" s="126"/>
      <c r="F946" s="125"/>
      <c r="G946" s="126"/>
      <c r="H946" s="125"/>
      <c r="I946" s="124"/>
      <c r="J946" s="126"/>
      <c r="K946" s="125"/>
      <c r="L946" s="125"/>
      <c r="M946" s="161">
        <f t="shared" si="1"/>
        <v>0</v>
      </c>
      <c r="N946" s="138"/>
      <c r="O946" s="138"/>
      <c r="P946" s="138"/>
      <c r="Q946" s="138"/>
      <c r="R946" s="138"/>
      <c r="S946" s="138"/>
      <c r="T946" s="138"/>
      <c r="U946" s="138"/>
      <c r="V946" s="138"/>
      <c r="W946" s="138"/>
      <c r="X946" s="138"/>
      <c r="Y946" s="138"/>
      <c r="Z946" s="138"/>
    </row>
    <row r="947" ht="12.75" hidden="1" customHeight="1">
      <c r="A947" s="163">
        <v>94623.0</v>
      </c>
      <c r="B947" s="130"/>
      <c r="C947" s="130"/>
      <c r="D947" s="131"/>
      <c r="E947" s="132"/>
      <c r="F947" s="133"/>
      <c r="G947" s="132"/>
      <c r="H947" s="167"/>
      <c r="I947" s="131"/>
      <c r="J947" s="132"/>
      <c r="K947" s="133"/>
      <c r="L947" s="133"/>
      <c r="M947" s="168">
        <f t="shared" si="1"/>
        <v>0</v>
      </c>
      <c r="N947" s="138"/>
      <c r="O947" s="138"/>
      <c r="P947" s="138"/>
      <c r="Q947" s="138"/>
      <c r="R947" s="138"/>
      <c r="S947" s="138"/>
      <c r="T947" s="138"/>
      <c r="U947" s="138"/>
      <c r="V947" s="138"/>
      <c r="W947" s="138"/>
      <c r="X947" s="138"/>
      <c r="Y947" s="138"/>
      <c r="Z947" s="138"/>
    </row>
    <row r="948" ht="12.75" hidden="1" customHeight="1">
      <c r="A948" s="156">
        <v>94723.0</v>
      </c>
      <c r="B948" s="123"/>
      <c r="C948" s="123"/>
      <c r="D948" s="124"/>
      <c r="E948" s="126"/>
      <c r="F948" s="125"/>
      <c r="G948" s="126"/>
      <c r="H948" s="125"/>
      <c r="I948" s="124"/>
      <c r="J948" s="126"/>
      <c r="K948" s="125"/>
      <c r="L948" s="125"/>
      <c r="M948" s="161">
        <f t="shared" si="1"/>
        <v>0</v>
      </c>
      <c r="N948" s="138"/>
      <c r="O948" s="138"/>
      <c r="P948" s="138"/>
      <c r="Q948" s="138"/>
      <c r="R948" s="138"/>
      <c r="S948" s="138"/>
      <c r="T948" s="138"/>
      <c r="U948" s="138"/>
      <c r="V948" s="138"/>
      <c r="W948" s="138"/>
      <c r="X948" s="138"/>
      <c r="Y948" s="138"/>
      <c r="Z948" s="138"/>
    </row>
    <row r="949" ht="12.75" hidden="1" customHeight="1">
      <c r="A949" s="163">
        <v>94823.0</v>
      </c>
      <c r="B949" s="130"/>
      <c r="C949" s="130"/>
      <c r="D949" s="131"/>
      <c r="E949" s="132"/>
      <c r="F949" s="133"/>
      <c r="G949" s="132"/>
      <c r="H949" s="167"/>
      <c r="I949" s="131"/>
      <c r="J949" s="132"/>
      <c r="K949" s="133"/>
      <c r="L949" s="133"/>
      <c r="M949" s="168">
        <f t="shared" si="1"/>
        <v>0</v>
      </c>
      <c r="N949" s="138"/>
      <c r="O949" s="138"/>
      <c r="P949" s="138"/>
      <c r="Q949" s="138"/>
      <c r="R949" s="138"/>
      <c r="S949" s="138"/>
      <c r="T949" s="138"/>
      <c r="U949" s="138"/>
      <c r="V949" s="138"/>
      <c r="W949" s="138"/>
      <c r="X949" s="138"/>
      <c r="Y949" s="138"/>
      <c r="Z949" s="138"/>
    </row>
    <row r="950" ht="12.75" hidden="1" customHeight="1">
      <c r="A950" s="156">
        <v>94923.0</v>
      </c>
      <c r="B950" s="123"/>
      <c r="C950" s="123"/>
      <c r="D950" s="124"/>
      <c r="E950" s="126"/>
      <c r="F950" s="125"/>
      <c r="G950" s="126"/>
      <c r="H950" s="125"/>
      <c r="I950" s="124"/>
      <c r="J950" s="126"/>
      <c r="K950" s="125"/>
      <c r="L950" s="125"/>
      <c r="M950" s="161">
        <f t="shared" si="1"/>
        <v>0</v>
      </c>
      <c r="N950" s="138"/>
      <c r="O950" s="138"/>
      <c r="P950" s="138"/>
      <c r="Q950" s="138"/>
      <c r="R950" s="138"/>
      <c r="S950" s="138"/>
      <c r="T950" s="138"/>
      <c r="U950" s="138"/>
      <c r="V950" s="138"/>
      <c r="W950" s="138"/>
      <c r="X950" s="138"/>
      <c r="Y950" s="138"/>
      <c r="Z950" s="138"/>
    </row>
    <row r="951" ht="12.75" hidden="1" customHeight="1">
      <c r="A951" s="163">
        <v>95023.0</v>
      </c>
      <c r="B951" s="130"/>
      <c r="C951" s="130"/>
      <c r="D951" s="131"/>
      <c r="E951" s="132"/>
      <c r="F951" s="133"/>
      <c r="G951" s="132"/>
      <c r="H951" s="167"/>
      <c r="I951" s="131"/>
      <c r="J951" s="132"/>
      <c r="K951" s="133"/>
      <c r="L951" s="133"/>
      <c r="M951" s="168">
        <f t="shared" si="1"/>
        <v>0</v>
      </c>
      <c r="N951" s="138"/>
      <c r="O951" s="138"/>
      <c r="P951" s="138"/>
      <c r="Q951" s="138"/>
      <c r="R951" s="138"/>
      <c r="S951" s="138"/>
      <c r="T951" s="138"/>
      <c r="U951" s="138"/>
      <c r="V951" s="138"/>
      <c r="W951" s="138"/>
      <c r="X951" s="138"/>
      <c r="Y951" s="138"/>
      <c r="Z951" s="138"/>
    </row>
    <row r="952" ht="12.75" hidden="1" customHeight="1">
      <c r="A952" s="156">
        <v>95123.0</v>
      </c>
      <c r="B952" s="123"/>
      <c r="C952" s="123"/>
      <c r="D952" s="124"/>
      <c r="E952" s="126"/>
      <c r="F952" s="125"/>
      <c r="G952" s="126"/>
      <c r="H952" s="125"/>
      <c r="I952" s="124"/>
      <c r="J952" s="126"/>
      <c r="K952" s="125"/>
      <c r="L952" s="125"/>
      <c r="M952" s="161">
        <f t="shared" si="1"/>
        <v>0</v>
      </c>
      <c r="N952" s="138"/>
      <c r="O952" s="138"/>
      <c r="P952" s="138"/>
      <c r="Q952" s="138"/>
      <c r="R952" s="138"/>
      <c r="S952" s="138"/>
      <c r="T952" s="138"/>
      <c r="U952" s="138"/>
      <c r="V952" s="138"/>
      <c r="W952" s="138"/>
      <c r="X952" s="138"/>
      <c r="Y952" s="138"/>
      <c r="Z952" s="138"/>
    </row>
    <row r="953" ht="12.75" hidden="1" customHeight="1">
      <c r="A953" s="163">
        <v>95223.0</v>
      </c>
      <c r="B953" s="130"/>
      <c r="C953" s="130"/>
      <c r="D953" s="131"/>
      <c r="E953" s="132"/>
      <c r="F953" s="133"/>
      <c r="G953" s="132"/>
      <c r="H953" s="167"/>
      <c r="I953" s="131"/>
      <c r="J953" s="132"/>
      <c r="K953" s="133"/>
      <c r="L953" s="133"/>
      <c r="M953" s="168">
        <f t="shared" si="1"/>
        <v>0</v>
      </c>
      <c r="N953" s="138"/>
      <c r="O953" s="138"/>
      <c r="P953" s="138"/>
      <c r="Q953" s="138"/>
      <c r="R953" s="138"/>
      <c r="S953" s="138"/>
      <c r="T953" s="138"/>
      <c r="U953" s="138"/>
      <c r="V953" s="138"/>
      <c r="W953" s="138"/>
      <c r="X953" s="138"/>
      <c r="Y953" s="138"/>
      <c r="Z953" s="138"/>
    </row>
    <row r="954" ht="12.75" hidden="1" customHeight="1">
      <c r="A954" s="163">
        <v>95323.0</v>
      </c>
      <c r="B954" s="123"/>
      <c r="C954" s="123"/>
      <c r="D954" s="124"/>
      <c r="E954" s="126"/>
      <c r="F954" s="125"/>
      <c r="G954" s="126"/>
      <c r="H954" s="125"/>
      <c r="I954" s="124"/>
      <c r="J954" s="126"/>
      <c r="K954" s="125"/>
      <c r="L954" s="125"/>
      <c r="M954" s="161">
        <f t="shared" si="1"/>
        <v>0</v>
      </c>
      <c r="N954" s="138"/>
      <c r="O954" s="138"/>
      <c r="P954" s="138"/>
      <c r="Q954" s="138"/>
      <c r="R954" s="138"/>
      <c r="S954" s="138"/>
      <c r="T954" s="138"/>
      <c r="U954" s="138"/>
      <c r="V954" s="138"/>
      <c r="W954" s="138"/>
      <c r="X954" s="138"/>
      <c r="Y954" s="138"/>
      <c r="Z954" s="138"/>
    </row>
    <row r="955" ht="12.75" hidden="1" customHeight="1">
      <c r="A955" s="163">
        <v>95423.0</v>
      </c>
      <c r="B955" s="130"/>
      <c r="C955" s="130"/>
      <c r="D955" s="131"/>
      <c r="E955" s="132"/>
      <c r="F955" s="133"/>
      <c r="G955" s="132"/>
      <c r="H955" s="167"/>
      <c r="I955" s="131"/>
      <c r="J955" s="132"/>
      <c r="K955" s="133"/>
      <c r="L955" s="133"/>
      <c r="M955" s="168">
        <f t="shared" si="1"/>
        <v>0</v>
      </c>
      <c r="N955" s="138"/>
      <c r="O955" s="138"/>
      <c r="P955" s="138"/>
      <c r="Q955" s="138"/>
      <c r="R955" s="138"/>
      <c r="S955" s="138"/>
      <c r="T955" s="138"/>
      <c r="U955" s="138"/>
      <c r="V955" s="138"/>
      <c r="W955" s="138"/>
      <c r="X955" s="138"/>
      <c r="Y955" s="138"/>
      <c r="Z955" s="138"/>
    </row>
    <row r="956" ht="12.75" hidden="1" customHeight="1">
      <c r="A956" s="156">
        <v>95523.0</v>
      </c>
      <c r="B956" s="123"/>
      <c r="C956" s="123"/>
      <c r="D956" s="124"/>
      <c r="E956" s="126"/>
      <c r="F956" s="125"/>
      <c r="G956" s="126"/>
      <c r="H956" s="125"/>
      <c r="I956" s="124"/>
      <c r="J956" s="126"/>
      <c r="K956" s="125"/>
      <c r="L956" s="125"/>
      <c r="M956" s="161">
        <f t="shared" si="1"/>
        <v>0</v>
      </c>
      <c r="N956" s="138"/>
      <c r="O956" s="138"/>
      <c r="P956" s="138"/>
      <c r="Q956" s="138"/>
      <c r="R956" s="138"/>
      <c r="S956" s="138"/>
      <c r="T956" s="138"/>
      <c r="U956" s="138"/>
      <c r="V956" s="138"/>
      <c r="W956" s="138"/>
      <c r="X956" s="138"/>
      <c r="Y956" s="138"/>
      <c r="Z956" s="138"/>
    </row>
    <row r="957" ht="12.75" hidden="1" customHeight="1">
      <c r="A957" s="163">
        <v>95623.0</v>
      </c>
      <c r="B957" s="130"/>
      <c r="C957" s="130"/>
      <c r="D957" s="131"/>
      <c r="E957" s="132"/>
      <c r="F957" s="133"/>
      <c r="G957" s="132"/>
      <c r="H957" s="167"/>
      <c r="I957" s="131"/>
      <c r="J957" s="132"/>
      <c r="K957" s="133"/>
      <c r="L957" s="133"/>
      <c r="M957" s="168">
        <f t="shared" si="1"/>
        <v>0</v>
      </c>
      <c r="N957" s="138"/>
      <c r="O957" s="138"/>
      <c r="P957" s="138"/>
      <c r="Q957" s="138"/>
      <c r="R957" s="138"/>
      <c r="S957" s="138"/>
      <c r="T957" s="138"/>
      <c r="U957" s="138"/>
      <c r="V957" s="138"/>
      <c r="W957" s="138"/>
      <c r="X957" s="138"/>
      <c r="Y957" s="138"/>
      <c r="Z957" s="138"/>
    </row>
    <row r="958" ht="12.75" hidden="1" customHeight="1">
      <c r="A958" s="156">
        <v>95723.0</v>
      </c>
      <c r="B958" s="123"/>
      <c r="C958" s="123"/>
      <c r="D958" s="124"/>
      <c r="E958" s="126"/>
      <c r="F958" s="125"/>
      <c r="G958" s="126"/>
      <c r="H958" s="125"/>
      <c r="I958" s="124"/>
      <c r="J958" s="126"/>
      <c r="K958" s="125"/>
      <c r="L958" s="125"/>
      <c r="M958" s="161">
        <f t="shared" si="1"/>
        <v>0</v>
      </c>
      <c r="N958" s="138"/>
      <c r="O958" s="138"/>
      <c r="P958" s="138"/>
      <c r="Q958" s="138"/>
      <c r="R958" s="138"/>
      <c r="S958" s="138"/>
      <c r="T958" s="138"/>
      <c r="U958" s="138"/>
      <c r="V958" s="138"/>
      <c r="W958" s="138"/>
      <c r="X958" s="138"/>
      <c r="Y958" s="138"/>
      <c r="Z958" s="138"/>
    </row>
    <row r="959" ht="12.75" hidden="1" customHeight="1">
      <c r="A959" s="163">
        <v>95823.0</v>
      </c>
      <c r="B959" s="130"/>
      <c r="C959" s="130"/>
      <c r="D959" s="131"/>
      <c r="E959" s="132"/>
      <c r="F959" s="133"/>
      <c r="G959" s="132"/>
      <c r="H959" s="167"/>
      <c r="I959" s="131"/>
      <c r="J959" s="132"/>
      <c r="K959" s="133"/>
      <c r="L959" s="133"/>
      <c r="M959" s="168">
        <f t="shared" si="1"/>
        <v>0</v>
      </c>
      <c r="N959" s="138"/>
      <c r="O959" s="138"/>
      <c r="P959" s="138"/>
      <c r="Q959" s="138"/>
      <c r="R959" s="138"/>
      <c r="S959" s="138"/>
      <c r="T959" s="138"/>
      <c r="U959" s="138"/>
      <c r="V959" s="138"/>
      <c r="W959" s="138"/>
      <c r="X959" s="138"/>
      <c r="Y959" s="138"/>
      <c r="Z959" s="138"/>
    </row>
    <row r="960" ht="12.75" hidden="1" customHeight="1">
      <c r="A960" s="156">
        <v>95923.0</v>
      </c>
      <c r="B960" s="123"/>
      <c r="C960" s="123"/>
      <c r="D960" s="124"/>
      <c r="E960" s="126"/>
      <c r="F960" s="125"/>
      <c r="G960" s="126"/>
      <c r="H960" s="125"/>
      <c r="I960" s="124"/>
      <c r="J960" s="126"/>
      <c r="K960" s="125"/>
      <c r="L960" s="125"/>
      <c r="M960" s="161">
        <f t="shared" si="1"/>
        <v>0</v>
      </c>
      <c r="N960" s="138"/>
      <c r="O960" s="138"/>
      <c r="P960" s="138"/>
      <c r="Q960" s="138"/>
      <c r="R960" s="138"/>
      <c r="S960" s="138"/>
      <c r="T960" s="138"/>
      <c r="U960" s="138"/>
      <c r="V960" s="138"/>
      <c r="W960" s="138"/>
      <c r="X960" s="138"/>
      <c r="Y960" s="138"/>
      <c r="Z960" s="138"/>
    </row>
    <row r="961" ht="12.75" hidden="1" customHeight="1">
      <c r="A961" s="163">
        <v>96023.0</v>
      </c>
      <c r="B961" s="130"/>
      <c r="C961" s="130"/>
      <c r="D961" s="131"/>
      <c r="E961" s="132"/>
      <c r="F961" s="133"/>
      <c r="G961" s="132"/>
      <c r="H961" s="167"/>
      <c r="I961" s="131"/>
      <c r="J961" s="132"/>
      <c r="K961" s="133"/>
      <c r="L961" s="133"/>
      <c r="M961" s="168">
        <f t="shared" si="1"/>
        <v>0</v>
      </c>
      <c r="N961" s="138"/>
      <c r="O961" s="138"/>
      <c r="P961" s="138"/>
      <c r="Q961" s="138"/>
      <c r="R961" s="138"/>
      <c r="S961" s="138"/>
      <c r="T961" s="138"/>
      <c r="U961" s="138"/>
      <c r="V961" s="138"/>
      <c r="W961" s="138"/>
      <c r="X961" s="138"/>
      <c r="Y961" s="138"/>
      <c r="Z961" s="138"/>
    </row>
    <row r="962" ht="12.75" hidden="1" customHeight="1">
      <c r="A962" s="156">
        <v>96123.0</v>
      </c>
      <c r="B962" s="123"/>
      <c r="C962" s="123"/>
      <c r="D962" s="124"/>
      <c r="E962" s="126"/>
      <c r="F962" s="125"/>
      <c r="G962" s="126"/>
      <c r="H962" s="125"/>
      <c r="I962" s="124"/>
      <c r="J962" s="126"/>
      <c r="K962" s="125"/>
      <c r="L962" s="125"/>
      <c r="M962" s="161">
        <f t="shared" si="1"/>
        <v>0</v>
      </c>
      <c r="N962" s="138"/>
      <c r="O962" s="138"/>
      <c r="P962" s="138"/>
      <c r="Q962" s="138"/>
      <c r="R962" s="138"/>
      <c r="S962" s="138"/>
      <c r="T962" s="138"/>
      <c r="U962" s="138"/>
      <c r="V962" s="138"/>
      <c r="W962" s="138"/>
      <c r="X962" s="138"/>
      <c r="Y962" s="138"/>
      <c r="Z962" s="138"/>
    </row>
    <row r="963" ht="12.75" hidden="1" customHeight="1">
      <c r="A963" s="163">
        <v>96223.0</v>
      </c>
      <c r="B963" s="130"/>
      <c r="C963" s="130"/>
      <c r="D963" s="131"/>
      <c r="E963" s="132"/>
      <c r="F963" s="133"/>
      <c r="G963" s="132"/>
      <c r="H963" s="167"/>
      <c r="I963" s="131"/>
      <c r="J963" s="132"/>
      <c r="K963" s="133"/>
      <c r="L963" s="133"/>
      <c r="M963" s="168">
        <f t="shared" si="1"/>
        <v>0</v>
      </c>
      <c r="N963" s="138"/>
      <c r="O963" s="138"/>
      <c r="P963" s="138"/>
      <c r="Q963" s="138"/>
      <c r="R963" s="138"/>
      <c r="S963" s="138"/>
      <c r="T963" s="138"/>
      <c r="U963" s="138"/>
      <c r="V963" s="138"/>
      <c r="W963" s="138"/>
      <c r="X963" s="138"/>
      <c r="Y963" s="138"/>
      <c r="Z963" s="138"/>
    </row>
    <row r="964" ht="12.75" hidden="1" customHeight="1">
      <c r="A964" s="156">
        <v>96323.0</v>
      </c>
      <c r="B964" s="123"/>
      <c r="C964" s="123"/>
      <c r="D964" s="124"/>
      <c r="E964" s="126"/>
      <c r="F964" s="125"/>
      <c r="G964" s="126"/>
      <c r="H964" s="125"/>
      <c r="I964" s="124"/>
      <c r="J964" s="126"/>
      <c r="K964" s="125"/>
      <c r="L964" s="125"/>
      <c r="M964" s="161">
        <f t="shared" si="1"/>
        <v>0</v>
      </c>
      <c r="N964" s="138"/>
      <c r="O964" s="138"/>
      <c r="P964" s="138"/>
      <c r="Q964" s="138"/>
      <c r="R964" s="138"/>
      <c r="S964" s="138"/>
      <c r="T964" s="138"/>
      <c r="U964" s="138"/>
      <c r="V964" s="138"/>
      <c r="W964" s="138"/>
      <c r="X964" s="138"/>
      <c r="Y964" s="138"/>
      <c r="Z964" s="138"/>
    </row>
    <row r="965" ht="12.75" hidden="1" customHeight="1">
      <c r="A965" s="163">
        <v>96423.0</v>
      </c>
      <c r="B965" s="130"/>
      <c r="C965" s="130"/>
      <c r="D965" s="131"/>
      <c r="E965" s="132"/>
      <c r="F965" s="133"/>
      <c r="G965" s="132"/>
      <c r="H965" s="167"/>
      <c r="I965" s="131"/>
      <c r="J965" s="132"/>
      <c r="K965" s="133"/>
      <c r="L965" s="133"/>
      <c r="M965" s="168">
        <f t="shared" si="1"/>
        <v>0</v>
      </c>
      <c r="N965" s="138"/>
      <c r="O965" s="138"/>
      <c r="P965" s="138"/>
      <c r="Q965" s="138"/>
      <c r="R965" s="138"/>
      <c r="S965" s="138"/>
      <c r="T965" s="138"/>
      <c r="U965" s="138"/>
      <c r="V965" s="138"/>
      <c r="W965" s="138"/>
      <c r="X965" s="138"/>
      <c r="Y965" s="138"/>
      <c r="Z965" s="138"/>
    </row>
    <row r="966" ht="12.75" hidden="1" customHeight="1">
      <c r="A966" s="156">
        <v>96523.0</v>
      </c>
      <c r="B966" s="123"/>
      <c r="C966" s="123"/>
      <c r="D966" s="124"/>
      <c r="E966" s="126"/>
      <c r="F966" s="125"/>
      <c r="G966" s="126"/>
      <c r="H966" s="125"/>
      <c r="I966" s="124"/>
      <c r="J966" s="126"/>
      <c r="K966" s="125"/>
      <c r="L966" s="125"/>
      <c r="M966" s="161">
        <f t="shared" si="1"/>
        <v>0</v>
      </c>
      <c r="N966" s="138"/>
      <c r="O966" s="138"/>
      <c r="P966" s="138"/>
      <c r="Q966" s="138"/>
      <c r="R966" s="138"/>
      <c r="S966" s="138"/>
      <c r="T966" s="138"/>
      <c r="U966" s="138"/>
      <c r="V966" s="138"/>
      <c r="W966" s="138"/>
      <c r="X966" s="138"/>
      <c r="Y966" s="138"/>
      <c r="Z966" s="138"/>
    </row>
    <row r="967" ht="12.75" hidden="1" customHeight="1">
      <c r="A967" s="163">
        <v>96623.0</v>
      </c>
      <c r="B967" s="130"/>
      <c r="C967" s="130"/>
      <c r="D967" s="131"/>
      <c r="E967" s="132"/>
      <c r="F967" s="133"/>
      <c r="G967" s="132"/>
      <c r="H967" s="167"/>
      <c r="I967" s="131"/>
      <c r="J967" s="132"/>
      <c r="K967" s="133"/>
      <c r="L967" s="133"/>
      <c r="M967" s="168">
        <f t="shared" si="1"/>
        <v>0</v>
      </c>
      <c r="N967" s="138"/>
      <c r="O967" s="138"/>
      <c r="P967" s="138"/>
      <c r="Q967" s="138"/>
      <c r="R967" s="138"/>
      <c r="S967" s="138"/>
      <c r="T967" s="138"/>
      <c r="U967" s="138"/>
      <c r="V967" s="138"/>
      <c r="W967" s="138"/>
      <c r="X967" s="138"/>
      <c r="Y967" s="138"/>
      <c r="Z967" s="138"/>
    </row>
    <row r="968" ht="12.75" hidden="1" customHeight="1">
      <c r="A968" s="156">
        <v>96723.0</v>
      </c>
      <c r="B968" s="123"/>
      <c r="C968" s="123"/>
      <c r="D968" s="124"/>
      <c r="E968" s="126"/>
      <c r="F968" s="125"/>
      <c r="G968" s="126"/>
      <c r="H968" s="125"/>
      <c r="I968" s="124"/>
      <c r="J968" s="126"/>
      <c r="K968" s="125"/>
      <c r="L968" s="125"/>
      <c r="M968" s="161">
        <f t="shared" si="1"/>
        <v>0</v>
      </c>
      <c r="N968" s="138"/>
      <c r="O968" s="138"/>
      <c r="P968" s="138"/>
      <c r="Q968" s="138"/>
      <c r="R968" s="138"/>
      <c r="S968" s="138"/>
      <c r="T968" s="138"/>
      <c r="U968" s="138"/>
      <c r="V968" s="138"/>
      <c r="W968" s="138"/>
      <c r="X968" s="138"/>
      <c r="Y968" s="138"/>
      <c r="Z968" s="138"/>
    </row>
    <row r="969" ht="12.75" hidden="1" customHeight="1">
      <c r="A969" s="163">
        <v>96823.0</v>
      </c>
      <c r="B969" s="130"/>
      <c r="C969" s="130"/>
      <c r="D969" s="131"/>
      <c r="E969" s="132"/>
      <c r="F969" s="133"/>
      <c r="G969" s="132"/>
      <c r="H969" s="167"/>
      <c r="I969" s="131"/>
      <c r="J969" s="132"/>
      <c r="K969" s="133"/>
      <c r="L969" s="133"/>
      <c r="M969" s="168">
        <f t="shared" si="1"/>
        <v>0</v>
      </c>
      <c r="N969" s="138"/>
      <c r="O969" s="138"/>
      <c r="P969" s="138"/>
      <c r="Q969" s="138"/>
      <c r="R969" s="138"/>
      <c r="S969" s="138"/>
      <c r="T969" s="138"/>
      <c r="U969" s="138"/>
      <c r="V969" s="138"/>
      <c r="W969" s="138"/>
      <c r="X969" s="138"/>
      <c r="Y969" s="138"/>
      <c r="Z969" s="138"/>
    </row>
    <row r="970" ht="12.75" hidden="1" customHeight="1">
      <c r="A970" s="156">
        <v>96923.0</v>
      </c>
      <c r="B970" s="123"/>
      <c r="C970" s="123"/>
      <c r="D970" s="124"/>
      <c r="E970" s="126"/>
      <c r="F970" s="125"/>
      <c r="G970" s="126"/>
      <c r="H970" s="125"/>
      <c r="I970" s="124"/>
      <c r="J970" s="126"/>
      <c r="K970" s="125"/>
      <c r="L970" s="125"/>
      <c r="M970" s="161">
        <f t="shared" si="1"/>
        <v>0</v>
      </c>
      <c r="N970" s="138"/>
      <c r="O970" s="138"/>
      <c r="P970" s="138"/>
      <c r="Q970" s="138"/>
      <c r="R970" s="138"/>
      <c r="S970" s="138"/>
      <c r="T970" s="138"/>
      <c r="U970" s="138"/>
      <c r="V970" s="138"/>
      <c r="W970" s="138"/>
      <c r="X970" s="138"/>
      <c r="Y970" s="138"/>
      <c r="Z970" s="138"/>
    </row>
    <row r="971" ht="12.75" hidden="1" customHeight="1">
      <c r="A971" s="163">
        <v>97023.0</v>
      </c>
      <c r="B971" s="130"/>
      <c r="C971" s="130"/>
      <c r="D971" s="131"/>
      <c r="E971" s="132"/>
      <c r="F971" s="133"/>
      <c r="G971" s="132"/>
      <c r="H971" s="167"/>
      <c r="I971" s="131"/>
      <c r="J971" s="132"/>
      <c r="K971" s="133"/>
      <c r="L971" s="133"/>
      <c r="M971" s="168">
        <f t="shared" si="1"/>
        <v>0</v>
      </c>
      <c r="N971" s="138"/>
      <c r="O971" s="138"/>
      <c r="P971" s="138"/>
      <c r="Q971" s="138"/>
      <c r="R971" s="138"/>
      <c r="S971" s="138"/>
      <c r="T971" s="138"/>
      <c r="U971" s="138"/>
      <c r="V971" s="138"/>
      <c r="W971" s="138"/>
      <c r="X971" s="138"/>
      <c r="Y971" s="138"/>
      <c r="Z971" s="138"/>
    </row>
    <row r="972" ht="12.75" hidden="1" customHeight="1">
      <c r="A972" s="156">
        <v>97123.0</v>
      </c>
      <c r="B972" s="123"/>
      <c r="C972" s="123"/>
      <c r="D972" s="124"/>
      <c r="E972" s="126"/>
      <c r="F972" s="125"/>
      <c r="G972" s="126"/>
      <c r="H972" s="125"/>
      <c r="I972" s="124"/>
      <c r="J972" s="126"/>
      <c r="K972" s="125"/>
      <c r="L972" s="125"/>
      <c r="M972" s="161">
        <f t="shared" si="1"/>
        <v>0</v>
      </c>
      <c r="N972" s="138"/>
      <c r="O972" s="138"/>
      <c r="P972" s="138"/>
      <c r="Q972" s="138"/>
      <c r="R972" s="138"/>
      <c r="S972" s="138"/>
      <c r="T972" s="138"/>
      <c r="U972" s="138"/>
      <c r="V972" s="138"/>
      <c r="W972" s="138"/>
      <c r="X972" s="138"/>
      <c r="Y972" s="138"/>
      <c r="Z972" s="138"/>
    </row>
    <row r="973" ht="12.75" hidden="1" customHeight="1">
      <c r="A973" s="163">
        <v>97223.0</v>
      </c>
      <c r="B973" s="130"/>
      <c r="C973" s="130"/>
      <c r="D973" s="131"/>
      <c r="E973" s="132"/>
      <c r="F973" s="133"/>
      <c r="G973" s="132"/>
      <c r="H973" s="167"/>
      <c r="I973" s="131"/>
      <c r="J973" s="132"/>
      <c r="K973" s="133"/>
      <c r="L973" s="133"/>
      <c r="M973" s="168">
        <f t="shared" si="1"/>
        <v>0</v>
      </c>
      <c r="N973" s="138"/>
      <c r="O973" s="138"/>
      <c r="P973" s="138"/>
      <c r="Q973" s="138"/>
      <c r="R973" s="138"/>
      <c r="S973" s="138"/>
      <c r="T973" s="138"/>
      <c r="U973" s="138"/>
      <c r="V973" s="138"/>
      <c r="W973" s="138"/>
      <c r="X973" s="138"/>
      <c r="Y973" s="138"/>
      <c r="Z973" s="138"/>
    </row>
    <row r="974" ht="12.75" hidden="1" customHeight="1">
      <c r="A974" s="156">
        <v>97323.0</v>
      </c>
      <c r="B974" s="123"/>
      <c r="C974" s="123"/>
      <c r="D974" s="124"/>
      <c r="E974" s="126"/>
      <c r="F974" s="125"/>
      <c r="G974" s="126"/>
      <c r="H974" s="125"/>
      <c r="I974" s="124"/>
      <c r="J974" s="126"/>
      <c r="K974" s="125"/>
      <c r="L974" s="125"/>
      <c r="M974" s="161">
        <f t="shared" si="1"/>
        <v>0</v>
      </c>
      <c r="N974" s="138"/>
      <c r="O974" s="138"/>
      <c r="P974" s="138"/>
      <c r="Q974" s="138"/>
      <c r="R974" s="138"/>
      <c r="S974" s="138"/>
      <c r="T974" s="138"/>
      <c r="U974" s="138"/>
      <c r="V974" s="138"/>
      <c r="W974" s="138"/>
      <c r="X974" s="138"/>
      <c r="Y974" s="138"/>
      <c r="Z974" s="138"/>
    </row>
    <row r="975" ht="12.75" hidden="1" customHeight="1">
      <c r="A975" s="163">
        <v>97423.0</v>
      </c>
      <c r="B975" s="130"/>
      <c r="C975" s="130"/>
      <c r="D975" s="131"/>
      <c r="E975" s="132"/>
      <c r="F975" s="133"/>
      <c r="G975" s="132"/>
      <c r="H975" s="167"/>
      <c r="I975" s="131"/>
      <c r="J975" s="132"/>
      <c r="K975" s="133"/>
      <c r="L975" s="133"/>
      <c r="M975" s="168">
        <f t="shared" si="1"/>
        <v>0</v>
      </c>
      <c r="N975" s="138"/>
      <c r="O975" s="138"/>
      <c r="P975" s="138"/>
      <c r="Q975" s="138"/>
      <c r="R975" s="138"/>
      <c r="S975" s="138"/>
      <c r="T975" s="138"/>
      <c r="U975" s="138"/>
      <c r="V975" s="138"/>
      <c r="W975" s="138"/>
      <c r="X975" s="138"/>
      <c r="Y975" s="138"/>
      <c r="Z975" s="138"/>
    </row>
    <row r="976" ht="12.75" hidden="1" customHeight="1">
      <c r="A976" s="156">
        <v>97523.0</v>
      </c>
      <c r="B976" s="123"/>
      <c r="C976" s="123"/>
      <c r="D976" s="124"/>
      <c r="E976" s="126"/>
      <c r="F976" s="125"/>
      <c r="G976" s="126"/>
      <c r="H976" s="125"/>
      <c r="I976" s="124"/>
      <c r="J976" s="126"/>
      <c r="K976" s="125"/>
      <c r="L976" s="125"/>
      <c r="M976" s="161">
        <f t="shared" si="1"/>
        <v>0</v>
      </c>
      <c r="N976" s="138"/>
      <c r="O976" s="138"/>
      <c r="P976" s="138"/>
      <c r="Q976" s="138"/>
      <c r="R976" s="138"/>
      <c r="S976" s="138"/>
      <c r="T976" s="138"/>
      <c r="U976" s="138"/>
      <c r="V976" s="138"/>
      <c r="W976" s="138"/>
      <c r="X976" s="138"/>
      <c r="Y976" s="138"/>
      <c r="Z976" s="138"/>
    </row>
    <row r="977" ht="12.75" hidden="1" customHeight="1">
      <c r="A977" s="163">
        <v>97623.0</v>
      </c>
      <c r="B977" s="130"/>
      <c r="C977" s="130"/>
      <c r="D977" s="131"/>
      <c r="E977" s="132"/>
      <c r="F977" s="133"/>
      <c r="G977" s="132"/>
      <c r="H977" s="167"/>
      <c r="I977" s="131"/>
      <c r="J977" s="132"/>
      <c r="K977" s="133"/>
      <c r="L977" s="133"/>
      <c r="M977" s="168">
        <f t="shared" si="1"/>
        <v>0</v>
      </c>
      <c r="N977" s="138"/>
      <c r="O977" s="138"/>
      <c r="P977" s="138"/>
      <c r="Q977" s="138"/>
      <c r="R977" s="138"/>
      <c r="S977" s="138"/>
      <c r="T977" s="138"/>
      <c r="U977" s="138"/>
      <c r="V977" s="138"/>
      <c r="W977" s="138"/>
      <c r="X977" s="138"/>
      <c r="Y977" s="138"/>
      <c r="Z977" s="138"/>
    </row>
    <row r="978" ht="12.75" hidden="1" customHeight="1">
      <c r="A978" s="156">
        <v>97723.0</v>
      </c>
      <c r="B978" s="123"/>
      <c r="C978" s="123"/>
      <c r="D978" s="124"/>
      <c r="E978" s="126"/>
      <c r="F978" s="125"/>
      <c r="G978" s="126"/>
      <c r="H978" s="125"/>
      <c r="I978" s="124"/>
      <c r="J978" s="126"/>
      <c r="K978" s="125"/>
      <c r="L978" s="125"/>
      <c r="M978" s="161">
        <f t="shared" si="1"/>
        <v>0</v>
      </c>
      <c r="N978" s="138"/>
      <c r="O978" s="138"/>
      <c r="P978" s="138"/>
      <c r="Q978" s="138"/>
      <c r="R978" s="138"/>
      <c r="S978" s="138"/>
      <c r="T978" s="138"/>
      <c r="U978" s="138"/>
      <c r="V978" s="138"/>
      <c r="W978" s="138"/>
      <c r="X978" s="138"/>
      <c r="Y978" s="138"/>
      <c r="Z978" s="138"/>
    </row>
    <row r="979" ht="12.75" hidden="1" customHeight="1">
      <c r="A979" s="163">
        <v>97823.0</v>
      </c>
      <c r="B979" s="130"/>
      <c r="C979" s="130"/>
      <c r="D979" s="131"/>
      <c r="E979" s="132"/>
      <c r="F979" s="133"/>
      <c r="G979" s="132"/>
      <c r="H979" s="167"/>
      <c r="I979" s="131"/>
      <c r="J979" s="132"/>
      <c r="K979" s="133"/>
      <c r="L979" s="133"/>
      <c r="M979" s="168">
        <f t="shared" si="1"/>
        <v>0</v>
      </c>
      <c r="N979" s="138"/>
      <c r="O979" s="138"/>
      <c r="P979" s="138"/>
      <c r="Q979" s="138"/>
      <c r="R979" s="138"/>
      <c r="S979" s="138"/>
      <c r="T979" s="138"/>
      <c r="U979" s="138"/>
      <c r="V979" s="138"/>
      <c r="W979" s="138"/>
      <c r="X979" s="138"/>
      <c r="Y979" s="138"/>
      <c r="Z979" s="138"/>
    </row>
    <row r="980" ht="12.75" hidden="1" customHeight="1">
      <c r="A980" s="156">
        <v>97923.0</v>
      </c>
      <c r="B980" s="123"/>
      <c r="C980" s="123"/>
      <c r="D980" s="124"/>
      <c r="E980" s="126"/>
      <c r="F980" s="125"/>
      <c r="G980" s="126"/>
      <c r="H980" s="125"/>
      <c r="I980" s="124"/>
      <c r="J980" s="126"/>
      <c r="K980" s="125"/>
      <c r="L980" s="125"/>
      <c r="M980" s="161">
        <f t="shared" si="1"/>
        <v>0</v>
      </c>
      <c r="N980" s="138"/>
      <c r="O980" s="138"/>
      <c r="P980" s="138"/>
      <c r="Q980" s="138"/>
      <c r="R980" s="138"/>
      <c r="S980" s="138"/>
      <c r="T980" s="138"/>
      <c r="U980" s="138"/>
      <c r="V980" s="138"/>
      <c r="W980" s="138"/>
      <c r="X980" s="138"/>
      <c r="Y980" s="138"/>
      <c r="Z980" s="138"/>
    </row>
    <row r="981" ht="12.75" hidden="1" customHeight="1">
      <c r="A981" s="163">
        <v>98023.0</v>
      </c>
      <c r="B981" s="130"/>
      <c r="C981" s="130"/>
      <c r="D981" s="131"/>
      <c r="E981" s="132"/>
      <c r="F981" s="133"/>
      <c r="G981" s="132"/>
      <c r="H981" s="167"/>
      <c r="I981" s="131"/>
      <c r="J981" s="132"/>
      <c r="K981" s="133"/>
      <c r="L981" s="133"/>
      <c r="M981" s="168">
        <f t="shared" si="1"/>
        <v>0</v>
      </c>
      <c r="N981" s="138"/>
      <c r="O981" s="138"/>
      <c r="P981" s="138"/>
      <c r="Q981" s="138"/>
      <c r="R981" s="138"/>
      <c r="S981" s="138"/>
      <c r="T981" s="138"/>
      <c r="U981" s="138"/>
      <c r="V981" s="138"/>
      <c r="W981" s="138"/>
      <c r="X981" s="138"/>
      <c r="Y981" s="138"/>
      <c r="Z981" s="138"/>
    </row>
    <row r="982" ht="12.75" hidden="1" customHeight="1">
      <c r="A982" s="156">
        <v>98123.0</v>
      </c>
      <c r="B982" s="123"/>
      <c r="C982" s="123"/>
      <c r="D982" s="124"/>
      <c r="E982" s="126"/>
      <c r="F982" s="125"/>
      <c r="G982" s="126"/>
      <c r="H982" s="125"/>
      <c r="I982" s="124"/>
      <c r="J982" s="126"/>
      <c r="K982" s="125"/>
      <c r="L982" s="125"/>
      <c r="M982" s="161">
        <f t="shared" si="1"/>
        <v>0</v>
      </c>
      <c r="N982" s="138"/>
      <c r="O982" s="138"/>
      <c r="P982" s="138"/>
      <c r="Q982" s="138"/>
      <c r="R982" s="138"/>
      <c r="S982" s="138"/>
      <c r="T982" s="138"/>
      <c r="U982" s="138"/>
      <c r="V982" s="138"/>
      <c r="W982" s="138"/>
      <c r="X982" s="138"/>
      <c r="Y982" s="138"/>
      <c r="Z982" s="138"/>
    </row>
    <row r="983" ht="12.75" hidden="1" customHeight="1">
      <c r="A983" s="163">
        <v>98223.0</v>
      </c>
      <c r="B983" s="130"/>
      <c r="C983" s="130"/>
      <c r="D983" s="131"/>
      <c r="E983" s="132"/>
      <c r="F983" s="133"/>
      <c r="G983" s="132"/>
      <c r="H983" s="167"/>
      <c r="I983" s="131"/>
      <c r="J983" s="132"/>
      <c r="K983" s="133"/>
      <c r="L983" s="133"/>
      <c r="M983" s="168">
        <f t="shared" si="1"/>
        <v>0</v>
      </c>
      <c r="N983" s="138"/>
      <c r="O983" s="138"/>
      <c r="P983" s="138"/>
      <c r="Q983" s="138"/>
      <c r="R983" s="138"/>
      <c r="S983" s="138"/>
      <c r="T983" s="138"/>
      <c r="U983" s="138"/>
      <c r="V983" s="138"/>
      <c r="W983" s="138"/>
      <c r="X983" s="138"/>
      <c r="Y983" s="138"/>
      <c r="Z983" s="138"/>
    </row>
    <row r="984" ht="12.75" hidden="1" customHeight="1">
      <c r="A984" s="156">
        <v>98323.0</v>
      </c>
      <c r="B984" s="123"/>
      <c r="C984" s="123"/>
      <c r="D984" s="124"/>
      <c r="E984" s="126"/>
      <c r="F984" s="125"/>
      <c r="G984" s="126"/>
      <c r="H984" s="125"/>
      <c r="I984" s="124"/>
      <c r="J984" s="126"/>
      <c r="K984" s="125"/>
      <c r="L984" s="125"/>
      <c r="M984" s="161">
        <f t="shared" si="1"/>
        <v>0</v>
      </c>
      <c r="N984" s="138"/>
      <c r="O984" s="138"/>
      <c r="P984" s="138"/>
      <c r="Q984" s="138"/>
      <c r="R984" s="138"/>
      <c r="S984" s="138"/>
      <c r="T984" s="138"/>
      <c r="U984" s="138"/>
      <c r="V984" s="138"/>
      <c r="W984" s="138"/>
      <c r="X984" s="138"/>
      <c r="Y984" s="138"/>
      <c r="Z984" s="138"/>
    </row>
    <row r="985" ht="12.75" hidden="1" customHeight="1">
      <c r="A985" s="163">
        <v>98423.0</v>
      </c>
      <c r="B985" s="130"/>
      <c r="C985" s="130"/>
      <c r="D985" s="131"/>
      <c r="E985" s="132"/>
      <c r="F985" s="133"/>
      <c r="G985" s="132"/>
      <c r="H985" s="167"/>
      <c r="I985" s="131"/>
      <c r="J985" s="132"/>
      <c r="K985" s="133"/>
      <c r="L985" s="133"/>
      <c r="M985" s="168">
        <f t="shared" si="1"/>
        <v>0</v>
      </c>
      <c r="N985" s="138"/>
      <c r="O985" s="138"/>
      <c r="P985" s="138"/>
      <c r="Q985" s="138"/>
      <c r="R985" s="138"/>
      <c r="S985" s="138"/>
      <c r="T985" s="138"/>
      <c r="U985" s="138"/>
      <c r="V985" s="138"/>
      <c r="W985" s="138"/>
      <c r="X985" s="138"/>
      <c r="Y985" s="138"/>
      <c r="Z985" s="138"/>
    </row>
    <row r="986" ht="12.75" hidden="1" customHeight="1">
      <c r="A986" s="156">
        <v>98523.0</v>
      </c>
      <c r="B986" s="123"/>
      <c r="C986" s="123"/>
      <c r="D986" s="124"/>
      <c r="E986" s="126"/>
      <c r="F986" s="125"/>
      <c r="G986" s="126"/>
      <c r="H986" s="125"/>
      <c r="I986" s="124"/>
      <c r="J986" s="126"/>
      <c r="K986" s="125"/>
      <c r="L986" s="125"/>
      <c r="M986" s="161">
        <f t="shared" si="1"/>
        <v>0</v>
      </c>
      <c r="N986" s="138"/>
      <c r="O986" s="138"/>
      <c r="P986" s="138"/>
      <c r="Q986" s="138"/>
      <c r="R986" s="138"/>
      <c r="S986" s="138"/>
      <c r="T986" s="138"/>
      <c r="U986" s="138"/>
      <c r="V986" s="138"/>
      <c r="W986" s="138"/>
      <c r="X986" s="138"/>
      <c r="Y986" s="138"/>
      <c r="Z986" s="138"/>
    </row>
    <row r="987" ht="12.75" hidden="1" customHeight="1">
      <c r="A987" s="163">
        <v>98623.0</v>
      </c>
      <c r="B987" s="130"/>
      <c r="C987" s="130"/>
      <c r="D987" s="131"/>
      <c r="E987" s="132"/>
      <c r="F987" s="133"/>
      <c r="G987" s="132"/>
      <c r="H987" s="167"/>
      <c r="I987" s="131"/>
      <c r="J987" s="132"/>
      <c r="K987" s="133"/>
      <c r="L987" s="133"/>
      <c r="M987" s="168">
        <f t="shared" si="1"/>
        <v>0</v>
      </c>
      <c r="N987" s="138"/>
      <c r="O987" s="138"/>
      <c r="P987" s="138"/>
      <c r="Q987" s="138"/>
      <c r="R987" s="138"/>
      <c r="S987" s="138"/>
      <c r="T987" s="138"/>
      <c r="U987" s="138"/>
      <c r="V987" s="138"/>
      <c r="W987" s="138"/>
      <c r="X987" s="138"/>
      <c r="Y987" s="138"/>
      <c r="Z987" s="138"/>
    </row>
    <row r="988" ht="12.75" hidden="1" customHeight="1">
      <c r="A988" s="156">
        <v>98723.0</v>
      </c>
      <c r="B988" s="123"/>
      <c r="C988" s="123"/>
      <c r="D988" s="124"/>
      <c r="E988" s="126"/>
      <c r="F988" s="125"/>
      <c r="G988" s="126"/>
      <c r="H988" s="125"/>
      <c r="I988" s="124"/>
      <c r="J988" s="126"/>
      <c r="K988" s="125"/>
      <c r="L988" s="125"/>
      <c r="M988" s="161">
        <f t="shared" si="1"/>
        <v>0</v>
      </c>
      <c r="N988" s="138"/>
      <c r="O988" s="138"/>
      <c r="P988" s="138"/>
      <c r="Q988" s="138"/>
      <c r="R988" s="138"/>
      <c r="S988" s="138"/>
      <c r="T988" s="138"/>
      <c r="U988" s="138"/>
      <c r="V988" s="138"/>
      <c r="W988" s="138"/>
      <c r="X988" s="138"/>
      <c r="Y988" s="138"/>
      <c r="Z988" s="138"/>
    </row>
    <row r="989" ht="12.75" hidden="1" customHeight="1">
      <c r="A989" s="163">
        <v>98823.0</v>
      </c>
      <c r="B989" s="130"/>
      <c r="C989" s="130"/>
      <c r="D989" s="131"/>
      <c r="E989" s="132"/>
      <c r="F989" s="133"/>
      <c r="G989" s="132"/>
      <c r="H989" s="167"/>
      <c r="I989" s="131"/>
      <c r="J989" s="132"/>
      <c r="K989" s="133"/>
      <c r="L989" s="133"/>
      <c r="M989" s="168">
        <f t="shared" si="1"/>
        <v>0</v>
      </c>
      <c r="N989" s="138"/>
      <c r="O989" s="138"/>
      <c r="P989" s="138"/>
      <c r="Q989" s="138"/>
      <c r="R989" s="138"/>
      <c r="S989" s="138"/>
      <c r="T989" s="138"/>
      <c r="U989" s="138"/>
      <c r="V989" s="138"/>
      <c r="W989" s="138"/>
      <c r="X989" s="138"/>
      <c r="Y989" s="138"/>
      <c r="Z989" s="138"/>
    </row>
    <row r="990" ht="12.75" hidden="1" customHeight="1">
      <c r="A990" s="156">
        <v>98923.0</v>
      </c>
      <c r="B990" s="123"/>
      <c r="C990" s="123"/>
      <c r="D990" s="124"/>
      <c r="E990" s="126"/>
      <c r="F990" s="125"/>
      <c r="G990" s="126"/>
      <c r="H990" s="125"/>
      <c r="I990" s="124"/>
      <c r="J990" s="126"/>
      <c r="K990" s="125"/>
      <c r="L990" s="125"/>
      <c r="M990" s="161">
        <f t="shared" si="1"/>
        <v>0</v>
      </c>
      <c r="N990" s="138"/>
      <c r="O990" s="138"/>
      <c r="P990" s="138"/>
      <c r="Q990" s="138"/>
      <c r="R990" s="138"/>
      <c r="S990" s="138"/>
      <c r="T990" s="138"/>
      <c r="U990" s="138"/>
      <c r="V990" s="138"/>
      <c r="W990" s="138"/>
      <c r="X990" s="138"/>
      <c r="Y990" s="138"/>
      <c r="Z990" s="138"/>
    </row>
    <row r="991" ht="12.75" hidden="1" customHeight="1">
      <c r="A991" s="163">
        <v>99023.0</v>
      </c>
      <c r="B991" s="130"/>
      <c r="C991" s="130"/>
      <c r="D991" s="131"/>
      <c r="E991" s="132"/>
      <c r="F991" s="133"/>
      <c r="G991" s="132"/>
      <c r="H991" s="167"/>
      <c r="I991" s="131"/>
      <c r="J991" s="132"/>
      <c r="K991" s="133"/>
      <c r="L991" s="133"/>
      <c r="M991" s="168">
        <f t="shared" si="1"/>
        <v>0</v>
      </c>
      <c r="N991" s="138"/>
      <c r="O991" s="138"/>
      <c r="P991" s="138"/>
      <c r="Q991" s="138"/>
      <c r="R991" s="138"/>
      <c r="S991" s="138"/>
      <c r="T991" s="138"/>
      <c r="U991" s="138"/>
      <c r="V991" s="138"/>
      <c r="W991" s="138"/>
      <c r="X991" s="138"/>
      <c r="Y991" s="138"/>
      <c r="Z991" s="138"/>
    </row>
    <row r="992" ht="12.75" hidden="1" customHeight="1">
      <c r="A992" s="156">
        <v>99123.0</v>
      </c>
      <c r="B992" s="123"/>
      <c r="C992" s="123"/>
      <c r="D992" s="124"/>
      <c r="E992" s="126"/>
      <c r="F992" s="125"/>
      <c r="G992" s="126"/>
      <c r="H992" s="125"/>
      <c r="I992" s="124"/>
      <c r="J992" s="126"/>
      <c r="K992" s="125"/>
      <c r="L992" s="125"/>
      <c r="M992" s="161">
        <f t="shared" si="1"/>
        <v>0</v>
      </c>
      <c r="N992" s="138"/>
      <c r="O992" s="138"/>
      <c r="P992" s="138"/>
      <c r="Q992" s="138"/>
      <c r="R992" s="138"/>
      <c r="S992" s="138"/>
      <c r="T992" s="138"/>
      <c r="U992" s="138"/>
      <c r="V992" s="138"/>
      <c r="W992" s="138"/>
      <c r="X992" s="138"/>
      <c r="Y992" s="138"/>
      <c r="Z992" s="138"/>
    </row>
    <row r="993" ht="12.75" hidden="1" customHeight="1">
      <c r="A993" s="163">
        <v>99223.0</v>
      </c>
      <c r="B993" s="130"/>
      <c r="C993" s="130"/>
      <c r="D993" s="131"/>
      <c r="E993" s="132"/>
      <c r="F993" s="133"/>
      <c r="G993" s="132"/>
      <c r="H993" s="167"/>
      <c r="I993" s="131"/>
      <c r="J993" s="132"/>
      <c r="K993" s="133"/>
      <c r="L993" s="133"/>
      <c r="M993" s="168">
        <f t="shared" si="1"/>
        <v>0</v>
      </c>
      <c r="N993" s="138"/>
      <c r="O993" s="138"/>
      <c r="P993" s="138"/>
      <c r="Q993" s="138"/>
      <c r="R993" s="138"/>
      <c r="S993" s="138"/>
      <c r="T993" s="138"/>
      <c r="U993" s="138"/>
      <c r="V993" s="138"/>
      <c r="W993" s="138"/>
      <c r="X993" s="138"/>
      <c r="Y993" s="138"/>
      <c r="Z993" s="138"/>
    </row>
    <row r="994" ht="12.75" hidden="1" customHeight="1">
      <c r="A994" s="156">
        <v>99323.0</v>
      </c>
      <c r="B994" s="123"/>
      <c r="C994" s="123"/>
      <c r="D994" s="124"/>
      <c r="E994" s="126"/>
      <c r="F994" s="125"/>
      <c r="G994" s="126"/>
      <c r="H994" s="125"/>
      <c r="I994" s="124"/>
      <c r="J994" s="126"/>
      <c r="K994" s="125"/>
      <c r="L994" s="125"/>
      <c r="M994" s="161">
        <f t="shared" si="1"/>
        <v>0</v>
      </c>
      <c r="N994" s="138"/>
      <c r="O994" s="138"/>
      <c r="P994" s="138"/>
      <c r="Q994" s="138"/>
      <c r="R994" s="138"/>
      <c r="S994" s="138"/>
      <c r="T994" s="138"/>
      <c r="U994" s="138"/>
      <c r="V994" s="138"/>
      <c r="W994" s="138"/>
      <c r="X994" s="138"/>
      <c r="Y994" s="138"/>
      <c r="Z994" s="138"/>
    </row>
    <row r="995" ht="12.75" hidden="1" customHeight="1">
      <c r="A995" s="163">
        <v>99423.0</v>
      </c>
      <c r="B995" s="130"/>
      <c r="C995" s="130"/>
      <c r="D995" s="131"/>
      <c r="E995" s="132"/>
      <c r="F995" s="133"/>
      <c r="G995" s="132"/>
      <c r="H995" s="167"/>
      <c r="I995" s="131"/>
      <c r="J995" s="132"/>
      <c r="K995" s="133"/>
      <c r="L995" s="133"/>
      <c r="M995" s="168">
        <f t="shared" si="1"/>
        <v>0</v>
      </c>
      <c r="N995" s="138"/>
      <c r="O995" s="138"/>
      <c r="P995" s="138"/>
      <c r="Q995" s="138"/>
      <c r="R995" s="138"/>
      <c r="S995" s="138"/>
      <c r="T995" s="138"/>
      <c r="U995" s="138"/>
      <c r="V995" s="138"/>
      <c r="W995" s="138"/>
      <c r="X995" s="138"/>
      <c r="Y995" s="138"/>
      <c r="Z995" s="138"/>
    </row>
    <row r="996" ht="12.75" hidden="1" customHeight="1">
      <c r="A996" s="156">
        <v>99523.0</v>
      </c>
      <c r="B996" s="123"/>
      <c r="C996" s="123"/>
      <c r="D996" s="124"/>
      <c r="E996" s="126"/>
      <c r="F996" s="125"/>
      <c r="G996" s="126"/>
      <c r="H996" s="125"/>
      <c r="I996" s="124"/>
      <c r="J996" s="126"/>
      <c r="K996" s="125"/>
      <c r="L996" s="125"/>
      <c r="M996" s="161">
        <f t="shared" si="1"/>
        <v>0</v>
      </c>
      <c r="N996" s="138"/>
      <c r="O996" s="138"/>
      <c r="P996" s="138"/>
      <c r="Q996" s="138"/>
      <c r="R996" s="138"/>
      <c r="S996" s="138"/>
      <c r="T996" s="138"/>
      <c r="U996" s="138"/>
      <c r="V996" s="138"/>
      <c r="W996" s="138"/>
      <c r="X996" s="138"/>
      <c r="Y996" s="138"/>
      <c r="Z996" s="138"/>
    </row>
    <row r="997" ht="12.75" hidden="1" customHeight="1">
      <c r="A997" s="163">
        <v>99623.0</v>
      </c>
      <c r="B997" s="130"/>
      <c r="C997" s="130"/>
      <c r="D997" s="131"/>
      <c r="E997" s="132"/>
      <c r="F997" s="133"/>
      <c r="G997" s="132"/>
      <c r="H997" s="167"/>
      <c r="I997" s="131"/>
      <c r="J997" s="132"/>
      <c r="K997" s="133"/>
      <c r="L997" s="133"/>
      <c r="M997" s="168">
        <f t="shared" si="1"/>
        <v>0</v>
      </c>
      <c r="N997" s="138"/>
      <c r="O997" s="138"/>
      <c r="P997" s="138"/>
      <c r="Q997" s="138"/>
      <c r="R997" s="138"/>
      <c r="S997" s="138"/>
      <c r="T997" s="138"/>
      <c r="U997" s="138"/>
      <c r="V997" s="138"/>
      <c r="W997" s="138"/>
      <c r="X997" s="138"/>
      <c r="Y997" s="138"/>
      <c r="Z997" s="138"/>
    </row>
    <row r="998" ht="12.75" hidden="1" customHeight="1">
      <c r="A998" s="156">
        <v>99723.0</v>
      </c>
      <c r="B998" s="123"/>
      <c r="C998" s="123"/>
      <c r="D998" s="124"/>
      <c r="E998" s="126"/>
      <c r="F998" s="125"/>
      <c r="G998" s="126"/>
      <c r="H998" s="125"/>
      <c r="I998" s="124"/>
      <c r="J998" s="126"/>
      <c r="K998" s="125"/>
      <c r="L998" s="125"/>
      <c r="M998" s="161">
        <f t="shared" si="1"/>
        <v>0</v>
      </c>
      <c r="N998" s="138"/>
      <c r="O998" s="138"/>
      <c r="P998" s="138"/>
      <c r="Q998" s="138"/>
      <c r="R998" s="138"/>
      <c r="S998" s="138"/>
      <c r="T998" s="138"/>
      <c r="U998" s="138"/>
      <c r="V998" s="138"/>
      <c r="W998" s="138"/>
      <c r="X998" s="138"/>
      <c r="Y998" s="138"/>
      <c r="Z998" s="138"/>
    </row>
    <row r="999" ht="12.75" hidden="1" customHeight="1">
      <c r="A999" s="163">
        <v>99823.0</v>
      </c>
      <c r="B999" s="130"/>
      <c r="C999" s="130"/>
      <c r="D999" s="131"/>
      <c r="E999" s="132"/>
      <c r="F999" s="133"/>
      <c r="G999" s="132"/>
      <c r="H999" s="167"/>
      <c r="I999" s="131"/>
      <c r="J999" s="132"/>
      <c r="K999" s="133"/>
      <c r="L999" s="133"/>
      <c r="M999" s="168">
        <f t="shared" si="1"/>
        <v>0</v>
      </c>
      <c r="N999" s="138"/>
      <c r="O999" s="138"/>
      <c r="P999" s="138"/>
      <c r="Q999" s="138"/>
      <c r="R999" s="138"/>
      <c r="S999" s="138"/>
      <c r="T999" s="138"/>
      <c r="U999" s="138"/>
      <c r="V999" s="138"/>
      <c r="W999" s="138"/>
      <c r="X999" s="138"/>
      <c r="Y999" s="138"/>
      <c r="Z999" s="138"/>
    </row>
    <row r="1000" ht="12.75" hidden="1" customHeight="1">
      <c r="A1000" s="156">
        <v>99923.0</v>
      </c>
      <c r="B1000" s="123"/>
      <c r="C1000" s="123"/>
      <c r="D1000" s="124"/>
      <c r="E1000" s="126"/>
      <c r="F1000" s="125"/>
      <c r="G1000" s="126"/>
      <c r="H1000" s="125"/>
      <c r="I1000" s="124"/>
      <c r="J1000" s="126"/>
      <c r="K1000" s="125"/>
      <c r="L1000" s="125"/>
      <c r="M1000" s="161">
        <f t="shared" si="1"/>
        <v>0</v>
      </c>
      <c r="N1000" s="138"/>
      <c r="O1000" s="138"/>
      <c r="P1000" s="138"/>
      <c r="Q1000" s="138"/>
      <c r="R1000" s="138"/>
      <c r="S1000" s="138"/>
      <c r="T1000" s="138"/>
      <c r="U1000" s="138"/>
      <c r="V1000" s="138"/>
      <c r="W1000" s="138"/>
      <c r="X1000" s="138"/>
      <c r="Y1000" s="138"/>
      <c r="Z1000" s="138"/>
    </row>
    <row r="1001" ht="12.75" hidden="1" customHeight="1">
      <c r="A1001" s="163">
        <v>100023.0</v>
      </c>
      <c r="B1001" s="130"/>
      <c r="C1001" s="130"/>
      <c r="D1001" s="131"/>
      <c r="E1001" s="132"/>
      <c r="F1001" s="133"/>
      <c r="G1001" s="132"/>
      <c r="H1001" s="167"/>
      <c r="I1001" s="131"/>
      <c r="J1001" s="132"/>
      <c r="K1001" s="133"/>
      <c r="L1001" s="133"/>
      <c r="M1001" s="168">
        <f t="shared" si="1"/>
        <v>0</v>
      </c>
      <c r="N1001" s="138"/>
      <c r="O1001" s="138"/>
      <c r="P1001" s="138"/>
      <c r="Q1001" s="138"/>
      <c r="R1001" s="138"/>
      <c r="S1001" s="138"/>
      <c r="T1001" s="138"/>
      <c r="U1001" s="138"/>
      <c r="V1001" s="138"/>
      <c r="W1001" s="138"/>
      <c r="X1001" s="138"/>
      <c r="Y1001" s="138"/>
      <c r="Z1001" s="138"/>
    </row>
    <row r="1002" ht="12.75" customHeight="1">
      <c r="A1002" s="141"/>
      <c r="B1002" s="142"/>
      <c r="C1002" s="142"/>
      <c r="D1002" s="206"/>
      <c r="E1002" s="144"/>
      <c r="F1002" s="145"/>
      <c r="G1002" s="144"/>
      <c r="H1002" s="145"/>
      <c r="I1002" s="206"/>
      <c r="J1002" s="144"/>
      <c r="K1002" s="144"/>
      <c r="L1002" s="144"/>
      <c r="M1002" s="146"/>
      <c r="N1002" s="138"/>
      <c r="O1002" s="138"/>
      <c r="P1002" s="138"/>
      <c r="Q1002" s="138"/>
      <c r="R1002" s="138"/>
      <c r="S1002" s="138"/>
      <c r="T1002" s="138"/>
      <c r="U1002" s="138"/>
      <c r="V1002" s="138"/>
      <c r="W1002" s="138"/>
      <c r="X1002" s="138"/>
      <c r="Y1002" s="138"/>
      <c r="Z1002" s="138"/>
    </row>
  </sheetData>
  <autoFilter ref="$A$1:$M$1001">
    <filterColumn colId="6">
      <filters>
        <filter val="Bio/Org"/>
        <filter val="PFN"/>
        <filter val="Bio"/>
      </filters>
    </filterColumn>
  </autoFilter>
  <customSheetViews>
    <customSheetView guid="{BF00F2FD-F490-49EB-8507-516AEFE63497}" filter="1" showAutoFilter="1">
      <autoFilter ref="$G$1:$G$1002"/>
      <extLst>
        <ext uri="GoogleSheetsCustomDataVersion1">
          <go:sheetsCustomData xmlns:go="http://customooxmlschemas.google.com/" filterViewId="584645195"/>
        </ext>
      </extLst>
    </customSheetView>
  </customSheetViews>
  <mergeCells count="70">
    <mergeCell ref="O65:R65"/>
    <mergeCell ref="O66:R66"/>
    <mergeCell ref="O67:R67"/>
    <mergeCell ref="O68:R68"/>
    <mergeCell ref="O69:R69"/>
    <mergeCell ref="O71:T72"/>
    <mergeCell ref="O73:R73"/>
    <mergeCell ref="P83:S83"/>
    <mergeCell ref="P84:S84"/>
    <mergeCell ref="P85:S85"/>
    <mergeCell ref="P86:S86"/>
    <mergeCell ref="P87:S87"/>
    <mergeCell ref="O88:O89"/>
    <mergeCell ref="P88:S89"/>
    <mergeCell ref="O74:R74"/>
    <mergeCell ref="O75:R75"/>
    <mergeCell ref="O76:R76"/>
    <mergeCell ref="O77:R77"/>
    <mergeCell ref="O78:R78"/>
    <mergeCell ref="O80:S81"/>
    <mergeCell ref="P82:S82"/>
    <mergeCell ref="O2:P2"/>
    <mergeCell ref="O10:V11"/>
    <mergeCell ref="O12:V12"/>
    <mergeCell ref="O13:V13"/>
    <mergeCell ref="O14:V14"/>
    <mergeCell ref="O15:V15"/>
    <mergeCell ref="O16:V16"/>
    <mergeCell ref="O18:S19"/>
    <mergeCell ref="P20:R20"/>
    <mergeCell ref="P21:R21"/>
    <mergeCell ref="P22:R22"/>
    <mergeCell ref="P23:R23"/>
    <mergeCell ref="P24:R24"/>
    <mergeCell ref="P25:R25"/>
    <mergeCell ref="P26:R26"/>
    <mergeCell ref="P27:R27"/>
    <mergeCell ref="P28:R28"/>
    <mergeCell ref="P29:R29"/>
    <mergeCell ref="P30:R30"/>
    <mergeCell ref="P31:R31"/>
    <mergeCell ref="P32:R32"/>
    <mergeCell ref="P33:R33"/>
    <mergeCell ref="P34:R34"/>
    <mergeCell ref="P35:R35"/>
    <mergeCell ref="P36:R36"/>
    <mergeCell ref="P37:R37"/>
    <mergeCell ref="O39:S40"/>
    <mergeCell ref="P41:R41"/>
    <mergeCell ref="P42:R42"/>
    <mergeCell ref="P43:R43"/>
    <mergeCell ref="P44:R44"/>
    <mergeCell ref="P45:R45"/>
    <mergeCell ref="P46:R46"/>
    <mergeCell ref="P47:R47"/>
    <mergeCell ref="P48:R48"/>
    <mergeCell ref="P49:R49"/>
    <mergeCell ref="P50:R50"/>
    <mergeCell ref="P51:R51"/>
    <mergeCell ref="P52:R52"/>
    <mergeCell ref="P53:R53"/>
    <mergeCell ref="P54:R54"/>
    <mergeCell ref="O56:T57"/>
    <mergeCell ref="O58:R58"/>
    <mergeCell ref="O59:R59"/>
    <mergeCell ref="O60:R60"/>
    <mergeCell ref="O61:R61"/>
    <mergeCell ref="O62:R62"/>
    <mergeCell ref="O63:R63"/>
    <mergeCell ref="O64:R64"/>
  </mergeCells>
  <printOptions/>
  <pageMargins bottom="0.787401575" footer="0.0" header="0.0" left="0.511811024" right="0.511811024" top="0.787401575"/>
  <pageSetup fitToHeight="0" paperSize="9" orientation="landscape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xSplit="1.0" ySplit="1.0" topLeftCell="B2" activePane="bottomRight" state="frozen"/>
      <selection activeCell="B1" sqref="B1" pane="topRight"/>
      <selection activeCell="A2" sqref="A2" pane="bottomLeft"/>
      <selection activeCell="B2" sqref="B2" pane="bottomRight"/>
    </sheetView>
  </sheetViews>
  <sheetFormatPr customHeight="1" defaultColWidth="14.43" defaultRowHeight="15.0"/>
  <cols>
    <col customWidth="1" min="1" max="1" width="12.43"/>
    <col customWidth="1" min="2" max="2" width="24.71"/>
    <col customWidth="1" min="3" max="3" width="23.86"/>
    <col customWidth="1" min="4" max="4" width="24.57"/>
    <col customWidth="1" min="5" max="5" width="44.71"/>
    <col customWidth="1" min="6" max="6" width="61.86"/>
    <col customWidth="1" min="7" max="8" width="15.43"/>
    <col customWidth="1" min="9" max="9" width="25.57"/>
    <col customWidth="1" min="10" max="10" width="26.71"/>
    <col customWidth="1" min="11" max="11" width="57.14"/>
    <col customWidth="1" min="12" max="12" width="76.43"/>
    <col customWidth="1" min="13" max="13" width="53.43"/>
    <col customWidth="1" min="14" max="14" width="9.14"/>
    <col customWidth="1" min="15" max="15" width="27.14"/>
    <col customWidth="1" min="16" max="16" width="9.86"/>
    <col customWidth="1" min="17" max="17" width="3.43"/>
    <col customWidth="1" min="18" max="18" width="39.14"/>
    <col customWidth="1" min="19" max="19" width="62.86"/>
    <col customWidth="1" min="20" max="20" width="13.71"/>
    <col customWidth="1" min="21" max="26" width="8.71"/>
  </cols>
  <sheetData>
    <row r="1" ht="12.75" customHeight="1">
      <c r="A1" s="581" t="s">
        <v>0</v>
      </c>
      <c r="B1" s="581" t="s">
        <v>1</v>
      </c>
      <c r="C1" s="581" t="s">
        <v>2</v>
      </c>
      <c r="D1" s="580" t="s">
        <v>3</v>
      </c>
      <c r="E1" s="581" t="s">
        <v>4</v>
      </c>
      <c r="F1" s="581" t="s">
        <v>5</v>
      </c>
      <c r="G1" s="581" t="s">
        <v>6</v>
      </c>
      <c r="H1" s="581" t="s">
        <v>7</v>
      </c>
      <c r="I1" s="580" t="s">
        <v>8</v>
      </c>
      <c r="J1" s="581" t="s">
        <v>198</v>
      </c>
      <c r="K1" s="582" t="s">
        <v>10</v>
      </c>
      <c r="L1" s="582" t="s">
        <v>11</v>
      </c>
      <c r="M1" s="326" t="s">
        <v>12</v>
      </c>
      <c r="N1" s="210"/>
      <c r="O1" s="210"/>
      <c r="P1" s="210"/>
      <c r="Q1" s="210"/>
      <c r="R1" s="210"/>
      <c r="S1" s="210"/>
      <c r="T1" s="210"/>
      <c r="U1" s="210"/>
      <c r="V1" s="210"/>
      <c r="W1" s="210"/>
      <c r="X1" s="210"/>
      <c r="Y1" s="210"/>
      <c r="Z1" s="210"/>
    </row>
    <row r="2" ht="12.75" customHeight="1">
      <c r="A2" s="597">
        <v>108.0</v>
      </c>
      <c r="B2" s="437" t="s">
        <v>11832</v>
      </c>
      <c r="C2" s="437">
        <v>2006.0</v>
      </c>
      <c r="D2" s="511">
        <v>39003.0</v>
      </c>
      <c r="E2" s="437" t="s">
        <v>11833</v>
      </c>
      <c r="F2" s="437" t="s">
        <v>3867</v>
      </c>
      <c r="G2" s="437" t="s">
        <v>712</v>
      </c>
      <c r="H2" s="437" t="s">
        <v>6340</v>
      </c>
      <c r="I2" s="511">
        <v>39457.0</v>
      </c>
      <c r="J2" s="439">
        <v>1.0</v>
      </c>
      <c r="K2" s="647" t="s">
        <v>293</v>
      </c>
      <c r="L2" s="439" t="s">
        <v>390</v>
      </c>
      <c r="M2" s="330">
        <f t="shared" ref="M2:M26" si="1">I2-D2</f>
        <v>454</v>
      </c>
      <c r="N2" s="210"/>
      <c r="O2" s="557" t="s">
        <v>11834</v>
      </c>
      <c r="P2" s="329"/>
      <c r="Q2" s="15"/>
      <c r="R2" s="15"/>
      <c r="S2" s="15"/>
      <c r="T2" s="15"/>
      <c r="U2" s="210"/>
      <c r="V2" s="210"/>
      <c r="W2" s="210"/>
      <c r="X2" s="210"/>
      <c r="Y2" s="210"/>
      <c r="Z2" s="210"/>
    </row>
    <row r="3" ht="12.75" customHeight="1">
      <c r="A3" s="590">
        <v>208.0</v>
      </c>
      <c r="B3" s="431" t="s">
        <v>11835</v>
      </c>
      <c r="C3" s="431">
        <v>2007.0</v>
      </c>
      <c r="D3" s="508">
        <v>39331.0</v>
      </c>
      <c r="E3" s="431" t="s">
        <v>11836</v>
      </c>
      <c r="F3" s="431" t="s">
        <v>3867</v>
      </c>
      <c r="G3" s="431" t="s">
        <v>712</v>
      </c>
      <c r="H3" s="431" t="s">
        <v>6340</v>
      </c>
      <c r="I3" s="508">
        <v>39457.0</v>
      </c>
      <c r="J3" s="433">
        <v>1.0</v>
      </c>
      <c r="K3" s="649" t="s">
        <v>322</v>
      </c>
      <c r="L3" s="431" t="s">
        <v>390</v>
      </c>
      <c r="M3" s="327">
        <f t="shared" si="1"/>
        <v>126</v>
      </c>
      <c r="N3" s="210"/>
      <c r="O3" s="331" t="s">
        <v>27</v>
      </c>
      <c r="P3" s="331">
        <f>COUNTIF($G$2:$G$476,"PT")</f>
        <v>3</v>
      </c>
      <c r="Q3" s="15"/>
      <c r="R3" s="15"/>
      <c r="S3" s="15"/>
      <c r="T3" s="15"/>
      <c r="U3" s="210"/>
      <c r="V3" s="210"/>
      <c r="W3" s="210"/>
      <c r="X3" s="210"/>
      <c r="Y3" s="210"/>
      <c r="Z3" s="210"/>
    </row>
    <row r="4" ht="12.75" customHeight="1">
      <c r="A4" s="597">
        <v>308.0</v>
      </c>
      <c r="B4" s="437" t="s">
        <v>11837</v>
      </c>
      <c r="C4" s="437">
        <v>2006.0</v>
      </c>
      <c r="D4" s="511">
        <v>39037.0</v>
      </c>
      <c r="E4" s="437" t="s">
        <v>11838</v>
      </c>
      <c r="F4" s="437" t="s">
        <v>11839</v>
      </c>
      <c r="G4" s="437" t="s">
        <v>806</v>
      </c>
      <c r="H4" s="437" t="s">
        <v>11840</v>
      </c>
      <c r="I4" s="511">
        <v>39457.0</v>
      </c>
      <c r="J4" s="439">
        <v>1.0</v>
      </c>
      <c r="K4" s="648" t="s">
        <v>344</v>
      </c>
      <c r="L4" s="439" t="s">
        <v>395</v>
      </c>
      <c r="M4" s="330">
        <f t="shared" si="1"/>
        <v>420</v>
      </c>
      <c r="N4" s="210"/>
      <c r="O4" s="332" t="s">
        <v>34</v>
      </c>
      <c r="P4" s="332">
        <f>COUNTIF($G$2:$G$476,"PTN")</f>
        <v>6</v>
      </c>
      <c r="Q4" s="25"/>
      <c r="R4" s="25"/>
      <c r="S4" s="25"/>
      <c r="T4" s="25"/>
      <c r="U4" s="210"/>
      <c r="V4" s="210"/>
      <c r="W4" s="210"/>
      <c r="X4" s="210"/>
      <c r="Y4" s="210"/>
      <c r="Z4" s="210"/>
    </row>
    <row r="5" ht="12.75" customHeight="1">
      <c r="A5" s="590">
        <v>408.0</v>
      </c>
      <c r="B5" s="431" t="s">
        <v>11841</v>
      </c>
      <c r="C5" s="431">
        <v>2006.0</v>
      </c>
      <c r="D5" s="508">
        <v>38926.0</v>
      </c>
      <c r="E5" s="431" t="s">
        <v>11842</v>
      </c>
      <c r="F5" s="431" t="s">
        <v>1349</v>
      </c>
      <c r="G5" s="431" t="s">
        <v>17</v>
      </c>
      <c r="H5" s="431" t="s">
        <v>1894</v>
      </c>
      <c r="I5" s="508">
        <v>39461.0</v>
      </c>
      <c r="J5" s="433">
        <v>1.0</v>
      </c>
      <c r="K5" s="649" t="s">
        <v>322</v>
      </c>
      <c r="L5" s="431" t="s">
        <v>395</v>
      </c>
      <c r="M5" s="327">
        <f t="shared" si="1"/>
        <v>535</v>
      </c>
      <c r="N5" s="210"/>
      <c r="O5" s="333" t="s">
        <v>40</v>
      </c>
      <c r="P5" s="333">
        <f>COUNTIF($G$2:$G$476,"PTE")</f>
        <v>45</v>
      </c>
      <c r="Q5" s="25"/>
      <c r="R5" s="25"/>
      <c r="S5" s="25"/>
      <c r="T5" s="25"/>
      <c r="U5" s="210"/>
      <c r="V5" s="210"/>
      <c r="W5" s="210"/>
      <c r="X5" s="210"/>
      <c r="Y5" s="210"/>
      <c r="Z5" s="210"/>
    </row>
    <row r="6" ht="12.75" customHeight="1">
      <c r="A6" s="597">
        <v>508.0</v>
      </c>
      <c r="B6" s="437" t="s">
        <v>11843</v>
      </c>
      <c r="C6" s="437">
        <v>2004.0</v>
      </c>
      <c r="D6" s="511">
        <v>38344.0</v>
      </c>
      <c r="E6" s="437" t="s">
        <v>11844</v>
      </c>
      <c r="F6" s="437" t="s">
        <v>11845</v>
      </c>
      <c r="G6" s="437" t="s">
        <v>806</v>
      </c>
      <c r="H6" s="437" t="s">
        <v>807</v>
      </c>
      <c r="I6" s="511">
        <v>39465.0</v>
      </c>
      <c r="J6" s="439">
        <v>1.0</v>
      </c>
      <c r="K6" s="647" t="s">
        <v>293</v>
      </c>
      <c r="L6" s="439" t="s">
        <v>395</v>
      </c>
      <c r="M6" s="330">
        <f t="shared" si="1"/>
        <v>1121</v>
      </c>
      <c r="N6" s="210"/>
      <c r="O6" s="332" t="s">
        <v>46</v>
      </c>
      <c r="P6" s="332">
        <f>COUNTIF($G$2:$G$476,"Pré-Mistura")</f>
        <v>0</v>
      </c>
      <c r="Q6" s="25"/>
      <c r="R6" s="25"/>
      <c r="S6" s="25"/>
      <c r="T6" s="25"/>
      <c r="U6" s="210"/>
      <c r="V6" s="210"/>
      <c r="W6" s="210"/>
      <c r="X6" s="210"/>
      <c r="Y6" s="210"/>
      <c r="Z6" s="210"/>
    </row>
    <row r="7" ht="12.75" customHeight="1">
      <c r="A7" s="590">
        <v>608.0</v>
      </c>
      <c r="B7" s="431" t="s">
        <v>11846</v>
      </c>
      <c r="C7" s="431">
        <v>2006.0</v>
      </c>
      <c r="D7" s="508">
        <v>38973.0</v>
      </c>
      <c r="E7" s="431" t="s">
        <v>11847</v>
      </c>
      <c r="F7" s="431" t="s">
        <v>1569</v>
      </c>
      <c r="G7" s="431" t="s">
        <v>712</v>
      </c>
      <c r="H7" s="431" t="s">
        <v>6340</v>
      </c>
      <c r="I7" s="508">
        <v>39469.0</v>
      </c>
      <c r="J7" s="433">
        <v>1.0</v>
      </c>
      <c r="K7" s="649" t="s">
        <v>322</v>
      </c>
      <c r="L7" s="431" t="s">
        <v>395</v>
      </c>
      <c r="M7" s="327">
        <f t="shared" si="1"/>
        <v>496</v>
      </c>
      <c r="N7" s="210"/>
      <c r="O7" s="333" t="s">
        <v>713</v>
      </c>
      <c r="P7" s="333">
        <f>COUNTIF($G$2:$G$476,"PF")</f>
        <v>57</v>
      </c>
      <c r="Q7" s="25"/>
      <c r="R7" s="25"/>
      <c r="S7" s="25"/>
      <c r="T7" s="25"/>
      <c r="U7" s="210"/>
      <c r="V7" s="210"/>
      <c r="W7" s="210"/>
      <c r="X7" s="210"/>
      <c r="Y7" s="210"/>
      <c r="Z7" s="210"/>
    </row>
    <row r="8" ht="12.75" customHeight="1">
      <c r="A8" s="597">
        <v>708.0</v>
      </c>
      <c r="B8" s="437" t="s">
        <v>11848</v>
      </c>
      <c r="C8" s="437">
        <v>2005.0</v>
      </c>
      <c r="D8" s="511">
        <v>38688.0</v>
      </c>
      <c r="E8" s="437" t="s">
        <v>11849</v>
      </c>
      <c r="F8" s="437" t="s">
        <v>1569</v>
      </c>
      <c r="G8" s="437" t="s">
        <v>712</v>
      </c>
      <c r="H8" s="437" t="s">
        <v>6340</v>
      </c>
      <c r="I8" s="511">
        <v>39469.0</v>
      </c>
      <c r="J8" s="439">
        <v>1.0</v>
      </c>
      <c r="K8" s="649" t="s">
        <v>322</v>
      </c>
      <c r="L8" s="439" t="s">
        <v>395</v>
      </c>
      <c r="M8" s="330">
        <f t="shared" si="1"/>
        <v>781</v>
      </c>
      <c r="N8" s="210"/>
      <c r="O8" s="332" t="s">
        <v>707</v>
      </c>
      <c r="P8" s="332">
        <f>COUNTIF($G$2:$G$476,"PFN")</f>
        <v>5</v>
      </c>
      <c r="Q8" s="25"/>
      <c r="R8" s="25"/>
      <c r="S8" s="25"/>
      <c r="T8" s="25"/>
      <c r="U8" s="210"/>
      <c r="V8" s="210"/>
      <c r="W8" s="210"/>
      <c r="X8" s="210"/>
      <c r="Y8" s="210"/>
      <c r="Z8" s="210"/>
    </row>
    <row r="9" ht="12.75" customHeight="1">
      <c r="A9" s="590">
        <v>808.0</v>
      </c>
      <c r="B9" s="431" t="s">
        <v>11850</v>
      </c>
      <c r="C9" s="431">
        <v>2005.0</v>
      </c>
      <c r="D9" s="508">
        <v>38684.0</v>
      </c>
      <c r="E9" s="431" t="s">
        <v>11851</v>
      </c>
      <c r="F9" s="431" t="s">
        <v>11852</v>
      </c>
      <c r="G9" s="431" t="s">
        <v>806</v>
      </c>
      <c r="H9" s="431" t="s">
        <v>234</v>
      </c>
      <c r="I9" s="508">
        <v>39472.0</v>
      </c>
      <c r="J9" s="433">
        <v>1.0</v>
      </c>
      <c r="K9" s="650" t="s">
        <v>309</v>
      </c>
      <c r="L9" s="431" t="s">
        <v>390</v>
      </c>
      <c r="M9" s="327">
        <f t="shared" si="1"/>
        <v>788</v>
      </c>
      <c r="N9" s="210"/>
      <c r="O9" s="333" t="s">
        <v>720</v>
      </c>
      <c r="P9" s="333">
        <f>COUNTIF($G$2:$G$476,"PF/PTE")</f>
        <v>72</v>
      </c>
      <c r="Q9" s="25"/>
      <c r="R9" s="25"/>
      <c r="S9" s="25"/>
      <c r="T9" s="25"/>
      <c r="U9" s="210"/>
      <c r="V9" s="210"/>
      <c r="W9" s="210"/>
      <c r="X9" s="210"/>
      <c r="Y9" s="210"/>
      <c r="Z9" s="210"/>
    </row>
    <row r="10" ht="12.75" customHeight="1">
      <c r="A10" s="597">
        <v>908.0</v>
      </c>
      <c r="B10" s="437" t="s">
        <v>11853</v>
      </c>
      <c r="C10" s="437">
        <v>2000.0</v>
      </c>
      <c r="D10" s="511">
        <v>36696.0</v>
      </c>
      <c r="E10" s="437" t="s">
        <v>11854</v>
      </c>
      <c r="F10" s="437" t="s">
        <v>7681</v>
      </c>
      <c r="G10" s="437" t="s">
        <v>806</v>
      </c>
      <c r="H10" s="437" t="s">
        <v>11646</v>
      </c>
      <c r="I10" s="511">
        <v>39472.0</v>
      </c>
      <c r="J10" s="439">
        <v>1.0</v>
      </c>
      <c r="K10" s="648" t="s">
        <v>344</v>
      </c>
      <c r="L10" s="439" t="s">
        <v>390</v>
      </c>
      <c r="M10" s="330">
        <f t="shared" si="1"/>
        <v>2776</v>
      </c>
      <c r="N10" s="210"/>
      <c r="O10" s="332" t="s">
        <v>725</v>
      </c>
      <c r="P10" s="332">
        <f>COUNTIF($G$2:$G$476,"Bio")</f>
        <v>3</v>
      </c>
      <c r="Q10" s="25"/>
      <c r="R10" s="25"/>
      <c r="S10" s="25"/>
      <c r="T10" s="25"/>
      <c r="U10" s="210"/>
      <c r="V10" s="210"/>
      <c r="W10" s="210"/>
      <c r="X10" s="210"/>
      <c r="Y10" s="210"/>
      <c r="Z10" s="210"/>
    </row>
    <row r="11" ht="12.75" customHeight="1">
      <c r="A11" s="590">
        <v>1008.0</v>
      </c>
      <c r="B11" s="431" t="s">
        <v>11855</v>
      </c>
      <c r="C11" s="431">
        <v>2006.0</v>
      </c>
      <c r="D11" s="508">
        <v>39009.0</v>
      </c>
      <c r="E11" s="431" t="s">
        <v>11856</v>
      </c>
      <c r="F11" s="431" t="s">
        <v>723</v>
      </c>
      <c r="G11" s="431" t="s">
        <v>806</v>
      </c>
      <c r="H11" s="431" t="s">
        <v>807</v>
      </c>
      <c r="I11" s="508">
        <v>39475.0</v>
      </c>
      <c r="J11" s="433">
        <v>1.0</v>
      </c>
      <c r="K11" s="649" t="s">
        <v>322</v>
      </c>
      <c r="L11" s="431" t="s">
        <v>390</v>
      </c>
      <c r="M11" s="327">
        <f t="shared" si="1"/>
        <v>466</v>
      </c>
      <c r="N11" s="210"/>
      <c r="O11" s="334" t="s">
        <v>729</v>
      </c>
      <c r="P11" s="334">
        <f>COUNTIF($G$2:$G$476,"Bio/Org")</f>
        <v>0</v>
      </c>
      <c r="Q11" s="25"/>
      <c r="R11" s="25"/>
      <c r="S11" s="25"/>
      <c r="T11" s="25"/>
      <c r="U11" s="210"/>
      <c r="V11" s="210"/>
      <c r="W11" s="210"/>
      <c r="X11" s="210"/>
      <c r="Y11" s="210"/>
      <c r="Z11" s="210"/>
    </row>
    <row r="12" ht="12.75" customHeight="1">
      <c r="A12" s="597">
        <v>1108.0</v>
      </c>
      <c r="B12" s="437" t="s">
        <v>11857</v>
      </c>
      <c r="C12" s="437">
        <v>2006.0</v>
      </c>
      <c r="D12" s="511">
        <v>39009.0</v>
      </c>
      <c r="E12" s="437" t="s">
        <v>11858</v>
      </c>
      <c r="F12" s="437" t="s">
        <v>723</v>
      </c>
      <c r="G12" s="437" t="s">
        <v>806</v>
      </c>
      <c r="H12" s="437" t="s">
        <v>807</v>
      </c>
      <c r="I12" s="511">
        <v>39475.0</v>
      </c>
      <c r="J12" s="439">
        <v>1.0</v>
      </c>
      <c r="K12" s="649" t="s">
        <v>322</v>
      </c>
      <c r="L12" s="439" t="s">
        <v>390</v>
      </c>
      <c r="M12" s="330">
        <f t="shared" si="1"/>
        <v>466</v>
      </c>
      <c r="N12" s="210"/>
      <c r="O12" s="335" t="s">
        <v>51</v>
      </c>
      <c r="P12" s="336">
        <f>SUM(P3:P11)</f>
        <v>191</v>
      </c>
      <c r="Q12" s="25"/>
      <c r="R12" s="25"/>
      <c r="S12" s="25"/>
      <c r="T12" s="25"/>
      <c r="U12" s="210"/>
      <c r="V12" s="210"/>
      <c r="W12" s="210"/>
      <c r="X12" s="210"/>
      <c r="Y12" s="210"/>
      <c r="Z12" s="210"/>
    </row>
    <row r="13" ht="12.75" customHeight="1">
      <c r="A13" s="590">
        <v>1208.0</v>
      </c>
      <c r="B13" s="431" t="s">
        <v>11859</v>
      </c>
      <c r="C13" s="431">
        <v>2006.0</v>
      </c>
      <c r="D13" s="508">
        <v>39009.0</v>
      </c>
      <c r="E13" s="431" t="s">
        <v>11860</v>
      </c>
      <c r="F13" s="431" t="s">
        <v>723</v>
      </c>
      <c r="G13" s="431" t="s">
        <v>806</v>
      </c>
      <c r="H13" s="431" t="s">
        <v>807</v>
      </c>
      <c r="I13" s="508">
        <v>39475.0</v>
      </c>
      <c r="J13" s="433">
        <v>1.0</v>
      </c>
      <c r="K13" s="649" t="s">
        <v>322</v>
      </c>
      <c r="L13" s="431" t="s">
        <v>390</v>
      </c>
      <c r="M13" s="327">
        <f t="shared" si="1"/>
        <v>466</v>
      </c>
      <c r="N13" s="210"/>
      <c r="O13" s="25"/>
      <c r="P13" s="25"/>
      <c r="Q13" s="25"/>
      <c r="R13" s="337"/>
      <c r="S13" s="337"/>
      <c r="T13" s="25"/>
      <c r="U13" s="210"/>
      <c r="V13" s="210"/>
      <c r="W13" s="210"/>
      <c r="X13" s="210"/>
      <c r="Y13" s="210"/>
      <c r="Z13" s="210"/>
    </row>
    <row r="14" ht="13.5" customHeight="1">
      <c r="A14" s="597">
        <v>1308.0</v>
      </c>
      <c r="B14" s="437" t="s">
        <v>11861</v>
      </c>
      <c r="C14" s="437">
        <v>2006.0</v>
      </c>
      <c r="D14" s="511">
        <v>38905.0</v>
      </c>
      <c r="E14" s="437" t="s">
        <v>11862</v>
      </c>
      <c r="F14" s="437" t="s">
        <v>1365</v>
      </c>
      <c r="G14" s="437" t="s">
        <v>17</v>
      </c>
      <c r="H14" s="437" t="s">
        <v>1894</v>
      </c>
      <c r="I14" s="511">
        <v>39477.0</v>
      </c>
      <c r="J14" s="439">
        <v>1.0</v>
      </c>
      <c r="K14" s="647" t="s">
        <v>293</v>
      </c>
      <c r="L14" s="439" t="s">
        <v>395</v>
      </c>
      <c r="M14" s="330">
        <f t="shared" si="1"/>
        <v>572</v>
      </c>
      <c r="N14" s="210"/>
      <c r="O14" s="338" t="s">
        <v>61</v>
      </c>
      <c r="P14" s="95"/>
      <c r="Q14" s="95"/>
      <c r="R14" s="95"/>
      <c r="S14" s="96"/>
      <c r="T14" s="25"/>
      <c r="U14" s="210"/>
      <c r="V14" s="210"/>
      <c r="W14" s="210"/>
      <c r="X14" s="210"/>
      <c r="Y14" s="210"/>
      <c r="Z14" s="210"/>
    </row>
    <row r="15" ht="14.25" customHeight="1">
      <c r="A15" s="590">
        <v>1408.0</v>
      </c>
      <c r="B15" s="431" t="s">
        <v>11863</v>
      </c>
      <c r="C15" s="431">
        <v>2006.0</v>
      </c>
      <c r="D15" s="508">
        <v>38784.0</v>
      </c>
      <c r="E15" s="431" t="s">
        <v>11864</v>
      </c>
      <c r="F15" s="431" t="s">
        <v>816</v>
      </c>
      <c r="G15" s="431" t="s">
        <v>712</v>
      </c>
      <c r="H15" s="431" t="s">
        <v>163</v>
      </c>
      <c r="I15" s="508">
        <v>39486.0</v>
      </c>
      <c r="J15" s="433">
        <v>2.0</v>
      </c>
      <c r="K15" s="647" t="s">
        <v>293</v>
      </c>
      <c r="L15" s="431" t="s">
        <v>395</v>
      </c>
      <c r="M15" s="327">
        <f t="shared" si="1"/>
        <v>702</v>
      </c>
      <c r="N15" s="210"/>
      <c r="O15" s="339"/>
      <c r="P15" s="340"/>
      <c r="Q15" s="340"/>
      <c r="R15" s="340"/>
      <c r="S15" s="341"/>
      <c r="T15" s="25"/>
      <c r="U15" s="210"/>
      <c r="V15" s="210"/>
      <c r="W15" s="210"/>
      <c r="X15" s="210"/>
      <c r="Y15" s="210"/>
      <c r="Z15" s="210"/>
    </row>
    <row r="16" ht="12.75" customHeight="1">
      <c r="A16" s="597">
        <v>1508.0</v>
      </c>
      <c r="B16" s="437" t="s">
        <v>11865</v>
      </c>
      <c r="C16" s="437">
        <v>2006.0</v>
      </c>
      <c r="D16" s="511">
        <v>38888.0</v>
      </c>
      <c r="E16" s="437" t="s">
        <v>11866</v>
      </c>
      <c r="F16" s="437" t="s">
        <v>11867</v>
      </c>
      <c r="G16" s="437" t="s">
        <v>806</v>
      </c>
      <c r="H16" s="437" t="s">
        <v>11868</v>
      </c>
      <c r="I16" s="511">
        <v>39486.0</v>
      </c>
      <c r="J16" s="439">
        <v>2.0</v>
      </c>
      <c r="K16" s="648" t="s">
        <v>344</v>
      </c>
      <c r="L16" s="439" t="s">
        <v>399</v>
      </c>
      <c r="M16" s="330">
        <f t="shared" si="1"/>
        <v>598</v>
      </c>
      <c r="N16" s="210"/>
      <c r="O16" s="342" t="s">
        <v>11869</v>
      </c>
      <c r="P16" s="343"/>
      <c r="Q16" s="343"/>
      <c r="R16" s="343"/>
      <c r="S16" s="344"/>
      <c r="T16" s="25"/>
      <c r="U16" s="210"/>
      <c r="V16" s="210"/>
      <c r="W16" s="210"/>
      <c r="X16" s="210"/>
      <c r="Y16" s="210"/>
      <c r="Z16" s="210"/>
    </row>
    <row r="17" ht="12.75" customHeight="1">
      <c r="A17" s="590">
        <v>1608.0</v>
      </c>
      <c r="B17" s="431" t="s">
        <v>11870</v>
      </c>
      <c r="C17" s="431">
        <v>2005.0</v>
      </c>
      <c r="D17" s="508">
        <v>38716.0</v>
      </c>
      <c r="E17" s="431" t="s">
        <v>11871</v>
      </c>
      <c r="F17" s="431" t="s">
        <v>134</v>
      </c>
      <c r="G17" s="431" t="s">
        <v>712</v>
      </c>
      <c r="H17" s="431" t="s">
        <v>11872</v>
      </c>
      <c r="I17" s="508">
        <v>39486.0</v>
      </c>
      <c r="J17" s="433">
        <v>2.0</v>
      </c>
      <c r="K17" s="649" t="s">
        <v>322</v>
      </c>
      <c r="L17" s="431" t="s">
        <v>390</v>
      </c>
      <c r="M17" s="327">
        <f t="shared" si="1"/>
        <v>770</v>
      </c>
      <c r="N17" s="210"/>
      <c r="O17" s="345" t="s">
        <v>11873</v>
      </c>
      <c r="P17" s="106"/>
      <c r="Q17" s="106"/>
      <c r="R17" s="106"/>
      <c r="S17" s="107"/>
      <c r="T17" s="25"/>
      <c r="U17" s="210"/>
      <c r="V17" s="210"/>
      <c r="W17" s="210"/>
      <c r="X17" s="210"/>
      <c r="Y17" s="210"/>
      <c r="Z17" s="210"/>
    </row>
    <row r="18" ht="12.75" customHeight="1">
      <c r="A18" s="597">
        <v>1708.0</v>
      </c>
      <c r="B18" s="437" t="s">
        <v>11874</v>
      </c>
      <c r="C18" s="437">
        <v>2006.0</v>
      </c>
      <c r="D18" s="511">
        <v>38868.0</v>
      </c>
      <c r="E18" s="437" t="s">
        <v>11875</v>
      </c>
      <c r="F18" s="437" t="s">
        <v>1630</v>
      </c>
      <c r="G18" s="437" t="s">
        <v>17</v>
      </c>
      <c r="H18" s="437" t="s">
        <v>1894</v>
      </c>
      <c r="I18" s="511">
        <v>39492.0</v>
      </c>
      <c r="J18" s="439">
        <v>2.0</v>
      </c>
      <c r="K18" s="649" t="s">
        <v>322</v>
      </c>
      <c r="L18" s="439" t="s">
        <v>390</v>
      </c>
      <c r="M18" s="330">
        <f t="shared" si="1"/>
        <v>624</v>
      </c>
      <c r="N18" s="210"/>
      <c r="O18" s="346" t="s">
        <v>11876</v>
      </c>
      <c r="P18" s="106"/>
      <c r="Q18" s="106"/>
      <c r="R18" s="106"/>
      <c r="S18" s="107"/>
      <c r="T18" s="25"/>
      <c r="U18" s="210"/>
      <c r="V18" s="210"/>
      <c r="W18" s="210"/>
      <c r="X18" s="210"/>
      <c r="Y18" s="210"/>
      <c r="Z18" s="210"/>
    </row>
    <row r="19" ht="12.75" customHeight="1">
      <c r="A19" s="590">
        <v>1808.0</v>
      </c>
      <c r="B19" s="431" t="s">
        <v>11877</v>
      </c>
      <c r="C19" s="431">
        <v>2006.0</v>
      </c>
      <c r="D19" s="508">
        <v>39003.0</v>
      </c>
      <c r="E19" s="431" t="s">
        <v>11878</v>
      </c>
      <c r="F19" s="431" t="s">
        <v>44</v>
      </c>
      <c r="G19" s="431" t="s">
        <v>17</v>
      </c>
      <c r="H19" s="431" t="s">
        <v>6340</v>
      </c>
      <c r="I19" s="508">
        <v>39497.0</v>
      </c>
      <c r="J19" s="433">
        <v>2.0</v>
      </c>
      <c r="K19" s="647" t="s">
        <v>293</v>
      </c>
      <c r="L19" s="431" t="s">
        <v>395</v>
      </c>
      <c r="M19" s="327">
        <f t="shared" si="1"/>
        <v>494</v>
      </c>
      <c r="N19" s="210"/>
      <c r="O19" s="345" t="s">
        <v>11879</v>
      </c>
      <c r="P19" s="106"/>
      <c r="Q19" s="106"/>
      <c r="R19" s="106"/>
      <c r="S19" s="107"/>
      <c r="T19" s="25"/>
      <c r="U19" s="210"/>
      <c r="V19" s="210"/>
      <c r="W19" s="210"/>
      <c r="X19" s="210"/>
      <c r="Y19" s="210"/>
      <c r="Z19" s="210"/>
    </row>
    <row r="20" ht="12.75" customHeight="1">
      <c r="A20" s="597">
        <v>1908.0</v>
      </c>
      <c r="B20" s="437" t="s">
        <v>11880</v>
      </c>
      <c r="C20" s="437">
        <v>2001.0</v>
      </c>
      <c r="D20" s="511">
        <v>37071.0</v>
      </c>
      <c r="E20" s="437" t="s">
        <v>11881</v>
      </c>
      <c r="F20" s="437" t="s">
        <v>1293</v>
      </c>
      <c r="G20" s="437" t="s">
        <v>712</v>
      </c>
      <c r="H20" s="437" t="s">
        <v>10020</v>
      </c>
      <c r="I20" s="511">
        <v>39514.0</v>
      </c>
      <c r="J20" s="439">
        <v>3.0</v>
      </c>
      <c r="K20" s="647" t="s">
        <v>293</v>
      </c>
      <c r="L20" s="439" t="s">
        <v>390</v>
      </c>
      <c r="M20" s="330">
        <f t="shared" si="1"/>
        <v>2443</v>
      </c>
      <c r="N20" s="210"/>
      <c r="O20" s="346" t="s">
        <v>11882</v>
      </c>
      <c r="P20" s="106"/>
      <c r="Q20" s="106"/>
      <c r="R20" s="106"/>
      <c r="S20" s="107"/>
      <c r="T20" s="25"/>
      <c r="U20" s="210"/>
      <c r="V20" s="210"/>
      <c r="W20" s="210"/>
      <c r="X20" s="210"/>
      <c r="Y20" s="210"/>
      <c r="Z20" s="210"/>
    </row>
    <row r="21" ht="12.75" customHeight="1">
      <c r="A21" s="590">
        <v>2008.0</v>
      </c>
      <c r="B21" s="431" t="s">
        <v>11883</v>
      </c>
      <c r="C21" s="431">
        <v>2006.0</v>
      </c>
      <c r="D21" s="508">
        <v>38770.0</v>
      </c>
      <c r="E21" s="431" t="s">
        <v>11884</v>
      </c>
      <c r="F21" s="431" t="s">
        <v>1307</v>
      </c>
      <c r="G21" s="431" t="s">
        <v>712</v>
      </c>
      <c r="H21" s="431" t="s">
        <v>9381</v>
      </c>
      <c r="I21" s="508">
        <v>39517.0</v>
      </c>
      <c r="J21" s="433">
        <v>3.0</v>
      </c>
      <c r="K21" s="649" t="s">
        <v>322</v>
      </c>
      <c r="L21" s="431" t="s">
        <v>395</v>
      </c>
      <c r="M21" s="327">
        <f t="shared" si="1"/>
        <v>747</v>
      </c>
      <c r="N21" s="210"/>
      <c r="O21" s="345" t="s">
        <v>11885</v>
      </c>
      <c r="P21" s="106"/>
      <c r="Q21" s="106"/>
      <c r="R21" s="106"/>
      <c r="S21" s="107"/>
      <c r="T21" s="25"/>
      <c r="U21" s="210"/>
      <c r="V21" s="210"/>
      <c r="W21" s="210"/>
      <c r="X21" s="210"/>
      <c r="Y21" s="210"/>
      <c r="Z21" s="210"/>
    </row>
    <row r="22" ht="12.75" customHeight="1">
      <c r="A22" s="597">
        <v>2108.0</v>
      </c>
      <c r="B22" s="437" t="s">
        <v>11886</v>
      </c>
      <c r="C22" s="437">
        <v>2006.0</v>
      </c>
      <c r="D22" s="511">
        <v>39045.0</v>
      </c>
      <c r="E22" s="437" t="s">
        <v>11887</v>
      </c>
      <c r="F22" s="437" t="s">
        <v>9189</v>
      </c>
      <c r="G22" s="437" t="s">
        <v>17</v>
      </c>
      <c r="H22" s="437" t="s">
        <v>9381</v>
      </c>
      <c r="I22" s="511">
        <v>39517.0</v>
      </c>
      <c r="J22" s="439">
        <v>3.0</v>
      </c>
      <c r="K22" s="647" t="s">
        <v>293</v>
      </c>
      <c r="L22" s="439" t="s">
        <v>395</v>
      </c>
      <c r="M22" s="330">
        <f t="shared" si="1"/>
        <v>472</v>
      </c>
      <c r="N22" s="210"/>
      <c r="O22" s="346" t="s">
        <v>11888</v>
      </c>
      <c r="P22" s="106"/>
      <c r="Q22" s="106"/>
      <c r="R22" s="106"/>
      <c r="S22" s="107"/>
      <c r="T22" s="25"/>
      <c r="U22" s="210"/>
      <c r="V22" s="210"/>
      <c r="W22" s="210"/>
      <c r="X22" s="210"/>
      <c r="Y22" s="210"/>
      <c r="Z22" s="210"/>
    </row>
    <row r="23" ht="12.75" customHeight="1">
      <c r="A23" s="590">
        <v>2208.0</v>
      </c>
      <c r="B23" s="431" t="s">
        <v>11889</v>
      </c>
      <c r="C23" s="431">
        <v>2007.0</v>
      </c>
      <c r="D23" s="508">
        <v>39120.0</v>
      </c>
      <c r="E23" s="431" t="s">
        <v>11890</v>
      </c>
      <c r="F23" s="431" t="s">
        <v>429</v>
      </c>
      <c r="G23" s="431" t="s">
        <v>17</v>
      </c>
      <c r="H23" s="431" t="s">
        <v>7752</v>
      </c>
      <c r="I23" s="508">
        <v>39524.0</v>
      </c>
      <c r="J23" s="433">
        <v>3.0</v>
      </c>
      <c r="K23" s="647" t="s">
        <v>293</v>
      </c>
      <c r="L23" s="431" t="s">
        <v>386</v>
      </c>
      <c r="M23" s="327">
        <f t="shared" si="1"/>
        <v>404</v>
      </c>
      <c r="N23" s="210"/>
      <c r="O23" s="345" t="s">
        <v>11891</v>
      </c>
      <c r="P23" s="106"/>
      <c r="Q23" s="106"/>
      <c r="R23" s="106"/>
      <c r="S23" s="107"/>
      <c r="T23" s="25"/>
      <c r="U23" s="210"/>
      <c r="V23" s="210"/>
      <c r="W23" s="210"/>
      <c r="X23" s="210"/>
      <c r="Y23" s="210"/>
      <c r="Z23" s="210"/>
    </row>
    <row r="24" ht="12.75" customHeight="1">
      <c r="A24" s="597">
        <v>2308.0</v>
      </c>
      <c r="B24" s="437" t="s">
        <v>11892</v>
      </c>
      <c r="C24" s="437">
        <v>2006.0</v>
      </c>
      <c r="D24" s="511">
        <v>38827.0</v>
      </c>
      <c r="E24" s="437" t="s">
        <v>11893</v>
      </c>
      <c r="F24" s="437" t="s">
        <v>3867</v>
      </c>
      <c r="G24" s="437" t="s">
        <v>806</v>
      </c>
      <c r="H24" s="437" t="s">
        <v>5536</v>
      </c>
      <c r="I24" s="511">
        <v>39524.0</v>
      </c>
      <c r="J24" s="439">
        <v>3.0</v>
      </c>
      <c r="K24" s="647" t="s">
        <v>293</v>
      </c>
      <c r="L24" s="439" t="s">
        <v>390</v>
      </c>
      <c r="M24" s="330">
        <f t="shared" si="1"/>
        <v>697</v>
      </c>
      <c r="N24" s="210"/>
      <c r="O24" s="347" t="s">
        <v>11894</v>
      </c>
      <c r="P24" s="121"/>
      <c r="Q24" s="121"/>
      <c r="R24" s="121"/>
      <c r="S24" s="122"/>
      <c r="T24" s="25"/>
      <c r="U24" s="210"/>
      <c r="V24" s="210"/>
      <c r="W24" s="210"/>
      <c r="X24" s="210"/>
      <c r="Y24" s="210"/>
      <c r="Z24" s="210"/>
    </row>
    <row r="25" ht="12.75" customHeight="1">
      <c r="A25" s="590">
        <v>2408.0</v>
      </c>
      <c r="B25" s="431" t="s">
        <v>11895</v>
      </c>
      <c r="C25" s="431">
        <v>2006.0</v>
      </c>
      <c r="D25" s="508">
        <v>39078.0</v>
      </c>
      <c r="E25" s="431" t="s">
        <v>11896</v>
      </c>
      <c r="F25" s="431" t="s">
        <v>11897</v>
      </c>
      <c r="G25" s="431" t="s">
        <v>806</v>
      </c>
      <c r="H25" s="431" t="s">
        <v>251</v>
      </c>
      <c r="I25" s="508">
        <v>39526.0</v>
      </c>
      <c r="J25" s="433">
        <v>3.0</v>
      </c>
      <c r="K25" s="649" t="s">
        <v>322</v>
      </c>
      <c r="L25" s="431" t="s">
        <v>390</v>
      </c>
      <c r="M25" s="327">
        <f t="shared" si="1"/>
        <v>448</v>
      </c>
      <c r="N25" s="210"/>
      <c r="O25" s="25"/>
      <c r="P25" s="25"/>
      <c r="Q25" s="25"/>
      <c r="R25" s="25"/>
      <c r="S25" s="25"/>
      <c r="T25" s="25"/>
      <c r="U25" s="210"/>
      <c r="V25" s="210"/>
      <c r="W25" s="210"/>
      <c r="X25" s="210"/>
      <c r="Y25" s="210"/>
      <c r="Z25" s="210"/>
    </row>
    <row r="26" ht="13.5" customHeight="1">
      <c r="A26" s="597">
        <v>2508.0</v>
      </c>
      <c r="B26" s="437" t="s">
        <v>11898</v>
      </c>
      <c r="C26" s="437">
        <v>2002.0</v>
      </c>
      <c r="D26" s="511">
        <v>37613.0</v>
      </c>
      <c r="E26" s="437" t="s">
        <v>11899</v>
      </c>
      <c r="F26" s="437" t="s">
        <v>11900</v>
      </c>
      <c r="G26" s="437" t="s">
        <v>430</v>
      </c>
      <c r="H26" s="437" t="s">
        <v>5536</v>
      </c>
      <c r="I26" s="511">
        <v>39526.0</v>
      </c>
      <c r="J26" s="439">
        <v>3.0</v>
      </c>
      <c r="K26" s="649" t="s">
        <v>322</v>
      </c>
      <c r="L26" s="439" t="s">
        <v>395</v>
      </c>
      <c r="M26" s="330">
        <f t="shared" si="1"/>
        <v>1913</v>
      </c>
      <c r="N26" s="210"/>
      <c r="O26" s="338" t="s">
        <v>773</v>
      </c>
      <c r="P26" s="95"/>
      <c r="Q26" s="95"/>
      <c r="R26" s="95"/>
      <c r="S26" s="96"/>
      <c r="T26" s="25"/>
      <c r="U26" s="210"/>
      <c r="V26" s="210"/>
      <c r="W26" s="210"/>
      <c r="X26" s="210"/>
      <c r="Y26" s="210"/>
      <c r="Z26" s="210"/>
    </row>
    <row r="27" ht="13.5" customHeight="1">
      <c r="A27" s="590">
        <v>2608.0</v>
      </c>
      <c r="B27" s="590" t="s">
        <v>4250</v>
      </c>
      <c r="C27" s="590" t="s">
        <v>4250</v>
      </c>
      <c r="D27" s="591" t="s">
        <v>4250</v>
      </c>
      <c r="E27" s="590" t="s">
        <v>4250</v>
      </c>
      <c r="F27" s="590" t="s">
        <v>4250</v>
      </c>
      <c r="G27" s="590" t="s">
        <v>4250</v>
      </c>
      <c r="H27" s="590" t="s">
        <v>4250</v>
      </c>
      <c r="I27" s="591" t="s">
        <v>4250</v>
      </c>
      <c r="J27" s="333" t="s">
        <v>4250</v>
      </c>
      <c r="K27" s="590" t="s">
        <v>4250</v>
      </c>
      <c r="L27" s="590" t="s">
        <v>4250</v>
      </c>
      <c r="M27" s="590" t="s">
        <v>4250</v>
      </c>
      <c r="N27" s="210"/>
      <c r="O27" s="97"/>
      <c r="P27" s="98"/>
      <c r="Q27" s="98"/>
      <c r="R27" s="98"/>
      <c r="S27" s="99"/>
      <c r="T27" s="25"/>
      <c r="U27" s="210"/>
      <c r="V27" s="210"/>
      <c r="W27" s="210"/>
      <c r="X27" s="210"/>
      <c r="Y27" s="210"/>
      <c r="Z27" s="210"/>
    </row>
    <row r="28" ht="12.75" customHeight="1">
      <c r="A28" s="597">
        <v>2708.0</v>
      </c>
      <c r="B28" s="437" t="s">
        <v>11901</v>
      </c>
      <c r="C28" s="437">
        <v>2005.0</v>
      </c>
      <c r="D28" s="511">
        <v>38716.0</v>
      </c>
      <c r="E28" s="437" t="s">
        <v>11902</v>
      </c>
      <c r="F28" s="437" t="s">
        <v>7528</v>
      </c>
      <c r="G28" s="437" t="s">
        <v>712</v>
      </c>
      <c r="H28" s="437" t="s">
        <v>11872</v>
      </c>
      <c r="I28" s="511">
        <v>39540.0</v>
      </c>
      <c r="J28" s="439">
        <v>4.0</v>
      </c>
      <c r="K28" s="647" t="s">
        <v>293</v>
      </c>
      <c r="L28" s="439" t="s">
        <v>395</v>
      </c>
      <c r="M28" s="330">
        <f t="shared" ref="M28:M110" si="2">I28-D28</f>
        <v>824</v>
      </c>
      <c r="N28" s="210"/>
      <c r="O28" s="348" t="s">
        <v>106</v>
      </c>
      <c r="P28" s="349" t="s">
        <v>107</v>
      </c>
      <c r="Q28" s="350"/>
      <c r="R28" s="351"/>
      <c r="S28" s="352" t="s">
        <v>108</v>
      </c>
      <c r="T28" s="25"/>
      <c r="U28" s="210"/>
      <c r="V28" s="210"/>
      <c r="W28" s="210"/>
      <c r="X28" s="210"/>
      <c r="Y28" s="210"/>
      <c r="Z28" s="210"/>
    </row>
    <row r="29" ht="12.75" customHeight="1">
      <c r="A29" s="590">
        <v>2808.0</v>
      </c>
      <c r="B29" s="431" t="s">
        <v>11903</v>
      </c>
      <c r="C29" s="431">
        <v>2005.0</v>
      </c>
      <c r="D29" s="508">
        <v>38600.0</v>
      </c>
      <c r="E29" s="431" t="s">
        <v>11904</v>
      </c>
      <c r="F29" s="431" t="s">
        <v>1307</v>
      </c>
      <c r="G29" s="431" t="s">
        <v>712</v>
      </c>
      <c r="H29" s="431" t="s">
        <v>9381</v>
      </c>
      <c r="I29" s="508">
        <v>39540.0</v>
      </c>
      <c r="J29" s="433">
        <v>4.0</v>
      </c>
      <c r="K29" s="649" t="s">
        <v>322</v>
      </c>
      <c r="L29" s="431" t="s">
        <v>395</v>
      </c>
      <c r="M29" s="327">
        <f t="shared" si="2"/>
        <v>940</v>
      </c>
      <c r="N29" s="210"/>
      <c r="O29" s="333">
        <v>1996.0</v>
      </c>
      <c r="P29" s="357">
        <f>COUNTIF($C$2:$C$503,"1996")</f>
        <v>0</v>
      </c>
      <c r="Q29" s="106"/>
      <c r="R29" s="107"/>
      <c r="S29" s="354">
        <f>P29/P42</f>
        <v>0</v>
      </c>
      <c r="T29" s="25"/>
      <c r="U29" s="210"/>
      <c r="V29" s="210"/>
      <c r="W29" s="210"/>
      <c r="X29" s="210"/>
      <c r="Y29" s="210"/>
      <c r="Z29" s="210"/>
    </row>
    <row r="30" ht="12.75" customHeight="1">
      <c r="A30" s="597">
        <v>2908.0</v>
      </c>
      <c r="B30" s="437" t="s">
        <v>11905</v>
      </c>
      <c r="C30" s="437">
        <v>2003.0</v>
      </c>
      <c r="D30" s="511">
        <v>37833.0</v>
      </c>
      <c r="E30" s="437" t="s">
        <v>11906</v>
      </c>
      <c r="F30" s="437" t="s">
        <v>3894</v>
      </c>
      <c r="G30" s="437" t="s">
        <v>806</v>
      </c>
      <c r="H30" s="437" t="s">
        <v>807</v>
      </c>
      <c r="I30" s="511">
        <v>39540.0</v>
      </c>
      <c r="J30" s="439">
        <v>4.0</v>
      </c>
      <c r="K30" s="650" t="s">
        <v>309</v>
      </c>
      <c r="L30" s="439" t="s">
        <v>395</v>
      </c>
      <c r="M30" s="330">
        <f t="shared" si="2"/>
        <v>1707</v>
      </c>
      <c r="N30" s="210"/>
      <c r="O30" s="332">
        <v>1997.0</v>
      </c>
      <c r="P30" s="355">
        <f>COUNTIF($C$2:$C$503,"1997")</f>
        <v>0</v>
      </c>
      <c r="Q30" s="106"/>
      <c r="R30" s="107"/>
      <c r="S30" s="356">
        <f>P30/P42</f>
        <v>0</v>
      </c>
      <c r="T30" s="25"/>
      <c r="U30" s="210"/>
      <c r="V30" s="210"/>
      <c r="W30" s="210"/>
      <c r="X30" s="210"/>
      <c r="Y30" s="210"/>
      <c r="Z30" s="210"/>
    </row>
    <row r="31" ht="12.75" customHeight="1">
      <c r="A31" s="590">
        <v>3008.0</v>
      </c>
      <c r="B31" s="431" t="s">
        <v>11907</v>
      </c>
      <c r="C31" s="431">
        <v>2005.0</v>
      </c>
      <c r="D31" s="508">
        <v>38632.0</v>
      </c>
      <c r="E31" s="431" t="s">
        <v>11908</v>
      </c>
      <c r="F31" s="431" t="s">
        <v>11909</v>
      </c>
      <c r="G31" s="431" t="s">
        <v>806</v>
      </c>
      <c r="H31" s="431" t="s">
        <v>807</v>
      </c>
      <c r="I31" s="508">
        <v>39540.0</v>
      </c>
      <c r="J31" s="433">
        <v>4.0</v>
      </c>
      <c r="K31" s="649" t="s">
        <v>322</v>
      </c>
      <c r="L31" s="431" t="s">
        <v>390</v>
      </c>
      <c r="M31" s="327">
        <f t="shared" si="2"/>
        <v>908</v>
      </c>
      <c r="N31" s="210"/>
      <c r="O31" s="333">
        <v>1998.0</v>
      </c>
      <c r="P31" s="357">
        <f>COUNTIF($C$2:$C$503,"1998")</f>
        <v>0</v>
      </c>
      <c r="Q31" s="106"/>
      <c r="R31" s="107"/>
      <c r="S31" s="354">
        <f>P31/P42</f>
        <v>0</v>
      </c>
      <c r="T31" s="25"/>
      <c r="U31" s="210"/>
      <c r="V31" s="210"/>
      <c r="W31" s="210"/>
      <c r="X31" s="210"/>
      <c r="Y31" s="210"/>
      <c r="Z31" s="210"/>
    </row>
    <row r="32" ht="12.75" customHeight="1">
      <c r="A32" s="597">
        <v>3108.0</v>
      </c>
      <c r="B32" s="437" t="s">
        <v>11910</v>
      </c>
      <c r="C32" s="437">
        <v>2001.0</v>
      </c>
      <c r="D32" s="511">
        <v>37232.0</v>
      </c>
      <c r="E32" s="437" t="s">
        <v>11911</v>
      </c>
      <c r="F32" s="437" t="s">
        <v>11912</v>
      </c>
      <c r="G32" s="437" t="s">
        <v>34</v>
      </c>
      <c r="H32" s="437" t="s">
        <v>158</v>
      </c>
      <c r="I32" s="511">
        <v>39541.0</v>
      </c>
      <c r="J32" s="439">
        <v>4.0</v>
      </c>
      <c r="K32" s="650" t="s">
        <v>309</v>
      </c>
      <c r="L32" s="439" t="s">
        <v>399</v>
      </c>
      <c r="M32" s="330">
        <f t="shared" si="2"/>
        <v>2309</v>
      </c>
      <c r="N32" s="210"/>
      <c r="O32" s="332">
        <v>1999.0</v>
      </c>
      <c r="P32" s="355">
        <f>COUNTIF($C$2:$C$503,"1999")</f>
        <v>0</v>
      </c>
      <c r="Q32" s="106"/>
      <c r="R32" s="107"/>
      <c r="S32" s="356">
        <f>P32/P42</f>
        <v>0</v>
      </c>
      <c r="T32" s="25"/>
      <c r="U32" s="210"/>
      <c r="V32" s="210"/>
      <c r="W32" s="210"/>
      <c r="X32" s="210"/>
      <c r="Y32" s="210"/>
      <c r="Z32" s="210"/>
    </row>
    <row r="33" ht="12.75" customHeight="1">
      <c r="A33" s="590">
        <v>3208.0</v>
      </c>
      <c r="B33" s="431" t="s">
        <v>11913</v>
      </c>
      <c r="C33" s="431">
        <v>2007.0</v>
      </c>
      <c r="D33" s="508">
        <v>39251.0</v>
      </c>
      <c r="E33" s="431" t="s">
        <v>11914</v>
      </c>
      <c r="F33" s="431" t="s">
        <v>44</v>
      </c>
      <c r="G33" s="431" t="s">
        <v>17</v>
      </c>
      <c r="H33" s="431" t="s">
        <v>50</v>
      </c>
      <c r="I33" s="508">
        <v>39541.0</v>
      </c>
      <c r="J33" s="433">
        <v>4.0</v>
      </c>
      <c r="K33" s="647" t="s">
        <v>293</v>
      </c>
      <c r="L33" s="431" t="s">
        <v>395</v>
      </c>
      <c r="M33" s="327">
        <f t="shared" si="2"/>
        <v>290</v>
      </c>
      <c r="N33" s="210"/>
      <c r="O33" s="333">
        <v>2000.0</v>
      </c>
      <c r="P33" s="357">
        <f>COUNTIF($C$2:$C$503,"2000")</f>
        <v>2</v>
      </c>
      <c r="Q33" s="106"/>
      <c r="R33" s="107"/>
      <c r="S33" s="354">
        <f>P33/P42</f>
        <v>0.01047120419</v>
      </c>
      <c r="T33" s="25"/>
      <c r="U33" s="210"/>
      <c r="V33" s="210"/>
      <c r="W33" s="210"/>
      <c r="X33" s="210"/>
      <c r="Y33" s="210"/>
      <c r="Z33" s="210"/>
    </row>
    <row r="34" ht="12.75" customHeight="1">
      <c r="A34" s="597">
        <v>3308.0</v>
      </c>
      <c r="B34" s="437" t="s">
        <v>11915</v>
      </c>
      <c r="C34" s="437">
        <v>2001.0</v>
      </c>
      <c r="D34" s="511">
        <v>37236.0</v>
      </c>
      <c r="E34" s="437" t="s">
        <v>11916</v>
      </c>
      <c r="F34" s="437" t="s">
        <v>11912</v>
      </c>
      <c r="G34" s="437" t="s">
        <v>707</v>
      </c>
      <c r="H34" s="437" t="s">
        <v>158</v>
      </c>
      <c r="I34" s="511">
        <v>39542.0</v>
      </c>
      <c r="J34" s="439">
        <v>4.0</v>
      </c>
      <c r="K34" s="649" t="s">
        <v>322</v>
      </c>
      <c r="L34" s="439" t="s">
        <v>399</v>
      </c>
      <c r="M34" s="330">
        <f t="shared" si="2"/>
        <v>2306</v>
      </c>
      <c r="N34" s="210"/>
      <c r="O34" s="332">
        <v>2001.0</v>
      </c>
      <c r="P34" s="355">
        <f>COUNTIF($C$2:$C$503,"2001")</f>
        <v>12</v>
      </c>
      <c r="Q34" s="106"/>
      <c r="R34" s="107"/>
      <c r="S34" s="356">
        <f>P34/P42</f>
        <v>0.06282722513</v>
      </c>
      <c r="T34" s="25"/>
      <c r="U34" s="210"/>
      <c r="V34" s="210"/>
      <c r="W34" s="210"/>
      <c r="X34" s="210"/>
      <c r="Y34" s="210"/>
      <c r="Z34" s="210"/>
    </row>
    <row r="35" ht="12.75" customHeight="1">
      <c r="A35" s="590">
        <v>3408.0</v>
      </c>
      <c r="B35" s="431" t="s">
        <v>11917</v>
      </c>
      <c r="C35" s="431">
        <v>2006.0</v>
      </c>
      <c r="D35" s="508">
        <v>39015.0</v>
      </c>
      <c r="E35" s="431" t="s">
        <v>11918</v>
      </c>
      <c r="F35" s="431" t="s">
        <v>11852</v>
      </c>
      <c r="G35" s="431" t="s">
        <v>806</v>
      </c>
      <c r="H35" s="431" t="s">
        <v>234</v>
      </c>
      <c r="I35" s="508">
        <v>39548.0</v>
      </c>
      <c r="J35" s="433">
        <v>4.0</v>
      </c>
      <c r="K35" s="650" t="s">
        <v>309</v>
      </c>
      <c r="L35" s="431" t="s">
        <v>390</v>
      </c>
      <c r="M35" s="327">
        <f t="shared" si="2"/>
        <v>533</v>
      </c>
      <c r="N35" s="210"/>
      <c r="O35" s="333">
        <v>2002.0</v>
      </c>
      <c r="P35" s="357">
        <f>COUNTIF($C$2:$C$503,"2002")</f>
        <v>2</v>
      </c>
      <c r="Q35" s="106"/>
      <c r="R35" s="107"/>
      <c r="S35" s="354">
        <f>P35/P42</f>
        <v>0.01047120419</v>
      </c>
      <c r="T35" s="25"/>
      <c r="U35" s="210"/>
      <c r="V35" s="210"/>
      <c r="W35" s="210"/>
      <c r="X35" s="210"/>
      <c r="Y35" s="210"/>
      <c r="Z35" s="210"/>
    </row>
    <row r="36" ht="12.75" customHeight="1">
      <c r="A36" s="597">
        <v>3508.0</v>
      </c>
      <c r="B36" s="437" t="s">
        <v>11919</v>
      </c>
      <c r="C36" s="437">
        <v>2003.0</v>
      </c>
      <c r="D36" s="511">
        <v>37861.0</v>
      </c>
      <c r="E36" s="437" t="s">
        <v>11920</v>
      </c>
      <c r="F36" s="437" t="s">
        <v>11921</v>
      </c>
      <c r="G36" s="437" t="s">
        <v>806</v>
      </c>
      <c r="H36" s="437" t="s">
        <v>334</v>
      </c>
      <c r="I36" s="511">
        <v>39556.0</v>
      </c>
      <c r="J36" s="439">
        <v>4.0</v>
      </c>
      <c r="K36" s="647" t="s">
        <v>293</v>
      </c>
      <c r="L36" s="439" t="s">
        <v>390</v>
      </c>
      <c r="M36" s="330">
        <f t="shared" si="2"/>
        <v>1695</v>
      </c>
      <c r="N36" s="210"/>
      <c r="O36" s="332">
        <v>2003.0</v>
      </c>
      <c r="P36" s="355">
        <f>COUNTIF($C$2:$C$503,"2003")</f>
        <v>3</v>
      </c>
      <c r="Q36" s="106"/>
      <c r="R36" s="107"/>
      <c r="S36" s="356">
        <f>P36/P42</f>
        <v>0.01570680628</v>
      </c>
      <c r="T36" s="25"/>
      <c r="U36" s="210"/>
      <c r="V36" s="210"/>
      <c r="W36" s="210"/>
      <c r="X36" s="210"/>
      <c r="Y36" s="210"/>
      <c r="Z36" s="210"/>
    </row>
    <row r="37" ht="12.75" customHeight="1">
      <c r="A37" s="590">
        <v>3608.0</v>
      </c>
      <c r="B37" s="431" t="s">
        <v>11922</v>
      </c>
      <c r="C37" s="431">
        <v>2006.0</v>
      </c>
      <c r="D37" s="508">
        <v>38929.0</v>
      </c>
      <c r="E37" s="431" t="s">
        <v>11923</v>
      </c>
      <c r="F37" s="431" t="s">
        <v>1630</v>
      </c>
      <c r="G37" s="431" t="s">
        <v>17</v>
      </c>
      <c r="H37" s="431" t="s">
        <v>11924</v>
      </c>
      <c r="I37" s="508">
        <v>39560.0</v>
      </c>
      <c r="J37" s="433">
        <v>4.0</v>
      </c>
      <c r="K37" s="650" t="s">
        <v>309</v>
      </c>
      <c r="L37" s="431" t="s">
        <v>390</v>
      </c>
      <c r="M37" s="327">
        <f t="shared" si="2"/>
        <v>631</v>
      </c>
      <c r="N37" s="210"/>
      <c r="O37" s="333">
        <v>2004.0</v>
      </c>
      <c r="P37" s="357">
        <f>COUNTIF($C$2:$C$503,"2004")</f>
        <v>18</v>
      </c>
      <c r="Q37" s="106"/>
      <c r="R37" s="107"/>
      <c r="S37" s="354">
        <f>P37/P42</f>
        <v>0.0942408377</v>
      </c>
      <c r="T37" s="25"/>
      <c r="U37" s="210"/>
      <c r="V37" s="210"/>
      <c r="W37" s="210"/>
      <c r="X37" s="210"/>
      <c r="Y37" s="210"/>
      <c r="Z37" s="210"/>
    </row>
    <row r="38" ht="12.75" customHeight="1">
      <c r="A38" s="597">
        <v>3708.0</v>
      </c>
      <c r="B38" s="437" t="s">
        <v>11925</v>
      </c>
      <c r="C38" s="437">
        <v>2006.0</v>
      </c>
      <c r="D38" s="511">
        <v>38916.0</v>
      </c>
      <c r="E38" s="437" t="s">
        <v>11926</v>
      </c>
      <c r="F38" s="437" t="s">
        <v>11927</v>
      </c>
      <c r="G38" s="437" t="s">
        <v>17</v>
      </c>
      <c r="H38" s="437" t="s">
        <v>56</v>
      </c>
      <c r="I38" s="511">
        <v>39560.0</v>
      </c>
      <c r="J38" s="439">
        <v>4.0</v>
      </c>
      <c r="K38" s="649" t="s">
        <v>322</v>
      </c>
      <c r="L38" s="439" t="s">
        <v>395</v>
      </c>
      <c r="M38" s="330">
        <f t="shared" si="2"/>
        <v>644</v>
      </c>
      <c r="N38" s="210"/>
      <c r="O38" s="332">
        <v>2005.0</v>
      </c>
      <c r="P38" s="355">
        <f>COUNTIF($C$2:$C$503,"2005")</f>
        <v>37</v>
      </c>
      <c r="Q38" s="106"/>
      <c r="R38" s="107"/>
      <c r="S38" s="356">
        <f>P38/P42</f>
        <v>0.1937172775</v>
      </c>
      <c r="T38" s="25"/>
      <c r="U38" s="210"/>
      <c r="V38" s="210"/>
      <c r="W38" s="210"/>
      <c r="X38" s="210"/>
      <c r="Y38" s="210"/>
      <c r="Z38" s="210"/>
    </row>
    <row r="39" ht="12.75" customHeight="1">
      <c r="A39" s="590">
        <v>3808.0</v>
      </c>
      <c r="B39" s="431" t="s">
        <v>11928</v>
      </c>
      <c r="C39" s="431">
        <v>2007.0</v>
      </c>
      <c r="D39" s="508">
        <v>39160.0</v>
      </c>
      <c r="E39" s="431" t="s">
        <v>11929</v>
      </c>
      <c r="F39" s="431" t="s">
        <v>9189</v>
      </c>
      <c r="G39" s="431" t="s">
        <v>17</v>
      </c>
      <c r="H39" s="431" t="s">
        <v>56</v>
      </c>
      <c r="I39" s="508">
        <v>39560.0</v>
      </c>
      <c r="J39" s="433">
        <v>4.0</v>
      </c>
      <c r="K39" s="647" t="s">
        <v>293</v>
      </c>
      <c r="L39" s="431" t="s">
        <v>390</v>
      </c>
      <c r="M39" s="327">
        <f t="shared" si="2"/>
        <v>400</v>
      </c>
      <c r="N39" s="210"/>
      <c r="O39" s="333">
        <v>2006.0</v>
      </c>
      <c r="P39" s="357">
        <f>COUNTIF($C$2:$C$503,"2006")</f>
        <v>66</v>
      </c>
      <c r="Q39" s="106"/>
      <c r="R39" s="107"/>
      <c r="S39" s="354">
        <f>P39/P42</f>
        <v>0.3455497382</v>
      </c>
      <c r="T39" s="25"/>
      <c r="U39" s="210"/>
      <c r="V39" s="210"/>
      <c r="W39" s="210"/>
      <c r="X39" s="210"/>
      <c r="Y39" s="210"/>
      <c r="Z39" s="210"/>
    </row>
    <row r="40" ht="12.75" customHeight="1">
      <c r="A40" s="597">
        <v>3908.0</v>
      </c>
      <c r="B40" s="437" t="s">
        <v>11930</v>
      </c>
      <c r="C40" s="437">
        <v>2006.0</v>
      </c>
      <c r="D40" s="511">
        <v>39063.0</v>
      </c>
      <c r="E40" s="437" t="s">
        <v>11931</v>
      </c>
      <c r="F40" s="437" t="s">
        <v>1365</v>
      </c>
      <c r="G40" s="437" t="s">
        <v>17</v>
      </c>
      <c r="H40" s="437" t="s">
        <v>56</v>
      </c>
      <c r="I40" s="511">
        <v>39560.0</v>
      </c>
      <c r="J40" s="439">
        <v>4.0</v>
      </c>
      <c r="K40" s="647" t="s">
        <v>293</v>
      </c>
      <c r="L40" s="439" t="s">
        <v>395</v>
      </c>
      <c r="M40" s="330">
        <f t="shared" si="2"/>
        <v>497</v>
      </c>
      <c r="N40" s="210"/>
      <c r="O40" s="332">
        <v>2007.0</v>
      </c>
      <c r="P40" s="355">
        <f>COUNTIF($C$2:$C$503,"2007")</f>
        <v>47</v>
      </c>
      <c r="Q40" s="106"/>
      <c r="R40" s="107"/>
      <c r="S40" s="356">
        <f>P40/P42</f>
        <v>0.2460732984</v>
      </c>
      <c r="T40" s="25"/>
      <c r="U40" s="210"/>
      <c r="V40" s="210"/>
      <c r="W40" s="210"/>
      <c r="X40" s="210"/>
      <c r="Y40" s="210"/>
      <c r="Z40" s="210"/>
    </row>
    <row r="41" ht="12.75" customHeight="1">
      <c r="A41" s="590">
        <v>4008.0</v>
      </c>
      <c r="B41" s="431" t="s">
        <v>11932</v>
      </c>
      <c r="C41" s="431">
        <v>2004.0</v>
      </c>
      <c r="D41" s="508">
        <v>38348.0</v>
      </c>
      <c r="E41" s="431" t="s">
        <v>11933</v>
      </c>
      <c r="F41" s="431" t="s">
        <v>11934</v>
      </c>
      <c r="G41" s="431" t="s">
        <v>712</v>
      </c>
      <c r="H41" s="431" t="s">
        <v>380</v>
      </c>
      <c r="I41" s="508">
        <v>39560.0</v>
      </c>
      <c r="J41" s="433">
        <v>4.0</v>
      </c>
      <c r="K41" s="648" t="s">
        <v>344</v>
      </c>
      <c r="L41" s="431" t="s">
        <v>395</v>
      </c>
      <c r="M41" s="327">
        <f t="shared" si="2"/>
        <v>1212</v>
      </c>
      <c r="N41" s="210"/>
      <c r="O41" s="333">
        <v>2008.0</v>
      </c>
      <c r="P41" s="357">
        <f>COUNTIF($C$2:$C$503,"2008")</f>
        <v>4</v>
      </c>
      <c r="Q41" s="106"/>
      <c r="R41" s="107"/>
      <c r="S41" s="354">
        <f>P41/P42</f>
        <v>0.02094240838</v>
      </c>
      <c r="T41" s="25"/>
      <c r="U41" s="210"/>
      <c r="V41" s="210"/>
      <c r="W41" s="210"/>
      <c r="X41" s="210"/>
      <c r="Y41" s="210"/>
      <c r="Z41" s="210"/>
    </row>
    <row r="42" ht="12.75" customHeight="1">
      <c r="A42" s="597">
        <v>4108.0</v>
      </c>
      <c r="B42" s="437" t="s">
        <v>11935</v>
      </c>
      <c r="C42" s="437">
        <v>2007.0</v>
      </c>
      <c r="D42" s="511">
        <v>39339.0</v>
      </c>
      <c r="E42" s="437" t="s">
        <v>11936</v>
      </c>
      <c r="F42" s="437" t="s">
        <v>422</v>
      </c>
      <c r="G42" s="437" t="s">
        <v>17</v>
      </c>
      <c r="H42" s="437" t="s">
        <v>892</v>
      </c>
      <c r="I42" s="511">
        <v>39561.0</v>
      </c>
      <c r="J42" s="439">
        <v>4.0</v>
      </c>
      <c r="K42" s="649" t="s">
        <v>322</v>
      </c>
      <c r="L42" s="439" t="s">
        <v>395</v>
      </c>
      <c r="M42" s="330">
        <f t="shared" si="2"/>
        <v>222</v>
      </c>
      <c r="N42" s="210"/>
      <c r="O42" s="359" t="s">
        <v>179</v>
      </c>
      <c r="P42" s="360">
        <f>SUM(P29:R41)</f>
        <v>191</v>
      </c>
      <c r="Q42" s="361"/>
      <c r="R42" s="362"/>
      <c r="S42" s="363">
        <f>SUM(S29:S41)</f>
        <v>1</v>
      </c>
      <c r="T42" s="25"/>
      <c r="U42" s="210"/>
      <c r="V42" s="210"/>
      <c r="W42" s="210"/>
      <c r="X42" s="210"/>
      <c r="Y42" s="210"/>
      <c r="Z42" s="210"/>
    </row>
    <row r="43" ht="12.75" customHeight="1">
      <c r="A43" s="590">
        <v>4208.0</v>
      </c>
      <c r="B43" s="431" t="s">
        <v>11937</v>
      </c>
      <c r="C43" s="431">
        <v>2005.0</v>
      </c>
      <c r="D43" s="508">
        <v>38688.0</v>
      </c>
      <c r="E43" s="431" t="s">
        <v>11938</v>
      </c>
      <c r="F43" s="431" t="s">
        <v>11934</v>
      </c>
      <c r="G43" s="431" t="s">
        <v>712</v>
      </c>
      <c r="H43" s="431" t="s">
        <v>11872</v>
      </c>
      <c r="I43" s="508">
        <v>39561.0</v>
      </c>
      <c r="J43" s="433">
        <v>4.0</v>
      </c>
      <c r="K43" s="648" t="s">
        <v>344</v>
      </c>
      <c r="L43" s="431" t="s">
        <v>395</v>
      </c>
      <c r="M43" s="327">
        <f t="shared" si="2"/>
        <v>873</v>
      </c>
      <c r="N43" s="210"/>
      <c r="O43" s="25"/>
      <c r="P43" s="25"/>
      <c r="Q43" s="25"/>
      <c r="R43" s="25"/>
      <c r="S43" s="25"/>
      <c r="T43" s="25"/>
      <c r="U43" s="210"/>
      <c r="V43" s="210"/>
      <c r="W43" s="210"/>
      <c r="X43" s="210"/>
      <c r="Y43" s="210"/>
      <c r="Z43" s="210"/>
    </row>
    <row r="44" ht="13.5" customHeight="1">
      <c r="A44" s="597">
        <v>4308.0</v>
      </c>
      <c r="B44" s="437" t="s">
        <v>11939</v>
      </c>
      <c r="C44" s="437">
        <v>2006.0</v>
      </c>
      <c r="D44" s="511">
        <v>39009.0</v>
      </c>
      <c r="E44" s="437" t="s">
        <v>11940</v>
      </c>
      <c r="F44" s="437" t="s">
        <v>1630</v>
      </c>
      <c r="G44" s="437" t="s">
        <v>17</v>
      </c>
      <c r="H44" s="437" t="s">
        <v>9151</v>
      </c>
      <c r="I44" s="511">
        <v>39561.0</v>
      </c>
      <c r="J44" s="439">
        <v>4.0</v>
      </c>
      <c r="K44" s="649" t="s">
        <v>322</v>
      </c>
      <c r="L44" s="439" t="s">
        <v>390</v>
      </c>
      <c r="M44" s="330">
        <f t="shared" si="2"/>
        <v>552</v>
      </c>
      <c r="N44" s="210"/>
      <c r="O44" s="338" t="s">
        <v>847</v>
      </c>
      <c r="P44" s="95"/>
      <c r="Q44" s="95"/>
      <c r="R44" s="95"/>
      <c r="S44" s="96"/>
      <c r="T44" s="25"/>
      <c r="U44" s="210"/>
      <c r="V44" s="210"/>
      <c r="W44" s="210"/>
      <c r="X44" s="210"/>
      <c r="Y44" s="210"/>
      <c r="Z44" s="210"/>
    </row>
    <row r="45" ht="13.5" customHeight="1">
      <c r="A45" s="590">
        <v>4408.0</v>
      </c>
      <c r="B45" s="431" t="s">
        <v>11941</v>
      </c>
      <c r="C45" s="431">
        <v>2001.0</v>
      </c>
      <c r="D45" s="508">
        <v>37237.0</v>
      </c>
      <c r="E45" s="431" t="s">
        <v>11942</v>
      </c>
      <c r="F45" s="431" t="s">
        <v>5788</v>
      </c>
      <c r="G45" s="431" t="s">
        <v>806</v>
      </c>
      <c r="H45" s="431" t="s">
        <v>251</v>
      </c>
      <c r="I45" s="508">
        <v>39563.0</v>
      </c>
      <c r="J45" s="433">
        <v>4.0</v>
      </c>
      <c r="K45" s="647" t="s">
        <v>293</v>
      </c>
      <c r="L45" s="431" t="s">
        <v>390</v>
      </c>
      <c r="M45" s="327">
        <f t="shared" si="2"/>
        <v>2326</v>
      </c>
      <c r="N45" s="210"/>
      <c r="O45" s="97"/>
      <c r="P45" s="98"/>
      <c r="Q45" s="98"/>
      <c r="R45" s="98"/>
      <c r="S45" s="99"/>
      <c r="T45" s="25"/>
      <c r="U45" s="210"/>
      <c r="V45" s="210"/>
      <c r="W45" s="210"/>
      <c r="X45" s="210"/>
      <c r="Y45" s="210"/>
      <c r="Z45" s="210"/>
    </row>
    <row r="46" ht="12.75" customHeight="1">
      <c r="A46" s="597">
        <v>4508.0</v>
      </c>
      <c r="B46" s="437" t="s">
        <v>11943</v>
      </c>
      <c r="C46" s="437">
        <v>2001.0</v>
      </c>
      <c r="D46" s="511">
        <v>37187.0</v>
      </c>
      <c r="E46" s="437" t="s">
        <v>11944</v>
      </c>
      <c r="F46" s="437" t="s">
        <v>11945</v>
      </c>
      <c r="G46" s="437" t="s">
        <v>806</v>
      </c>
      <c r="H46" s="437" t="s">
        <v>807</v>
      </c>
      <c r="I46" s="511">
        <v>39566.0</v>
      </c>
      <c r="J46" s="439">
        <v>4.0</v>
      </c>
      <c r="K46" s="649" t="s">
        <v>322</v>
      </c>
      <c r="L46" s="439" t="s">
        <v>395</v>
      </c>
      <c r="M46" s="330">
        <f t="shared" si="2"/>
        <v>2379</v>
      </c>
      <c r="N46" s="210"/>
      <c r="O46" s="348" t="s">
        <v>9</v>
      </c>
      <c r="P46" s="349" t="s">
        <v>107</v>
      </c>
      <c r="Q46" s="350"/>
      <c r="R46" s="351"/>
      <c r="S46" s="352" t="s">
        <v>108</v>
      </c>
      <c r="T46" s="25"/>
      <c r="U46" s="210"/>
      <c r="V46" s="210"/>
      <c r="W46" s="210"/>
      <c r="X46" s="210"/>
      <c r="Y46" s="210"/>
      <c r="Z46" s="210"/>
    </row>
    <row r="47" ht="12.75" customHeight="1">
      <c r="A47" s="590">
        <v>4608.0</v>
      </c>
      <c r="B47" s="431" t="s">
        <v>11946</v>
      </c>
      <c r="C47" s="431">
        <v>2005.0</v>
      </c>
      <c r="D47" s="508">
        <v>38566.0</v>
      </c>
      <c r="E47" s="431" t="s">
        <v>11947</v>
      </c>
      <c r="F47" s="431" t="s">
        <v>3442</v>
      </c>
      <c r="G47" s="431" t="s">
        <v>712</v>
      </c>
      <c r="H47" s="431" t="s">
        <v>244</v>
      </c>
      <c r="I47" s="508">
        <v>39568.0</v>
      </c>
      <c r="J47" s="433">
        <v>4.0</v>
      </c>
      <c r="K47" s="650" t="s">
        <v>309</v>
      </c>
      <c r="L47" s="431" t="s">
        <v>390</v>
      </c>
      <c r="M47" s="327">
        <f t="shared" si="2"/>
        <v>1002</v>
      </c>
      <c r="N47" s="210"/>
      <c r="O47" s="364" t="s">
        <v>203</v>
      </c>
      <c r="P47" s="353">
        <f>COUNTIF($J$2:$J$476,"1")</f>
        <v>13</v>
      </c>
      <c r="Q47" s="343"/>
      <c r="R47" s="344"/>
      <c r="S47" s="365">
        <f>(P47/P59)</f>
        <v>0.06806282723</v>
      </c>
      <c r="T47" s="25"/>
      <c r="U47" s="210"/>
      <c r="V47" s="210"/>
      <c r="W47" s="210"/>
      <c r="X47" s="210"/>
      <c r="Y47" s="210"/>
      <c r="Z47" s="210"/>
    </row>
    <row r="48" ht="12.75" customHeight="1">
      <c r="A48" s="597">
        <v>4708.0</v>
      </c>
      <c r="B48" s="437" t="s">
        <v>11948</v>
      </c>
      <c r="C48" s="437">
        <v>2005.0</v>
      </c>
      <c r="D48" s="511">
        <v>38427.0</v>
      </c>
      <c r="E48" s="437" t="s">
        <v>11949</v>
      </c>
      <c r="F48" s="437" t="s">
        <v>11950</v>
      </c>
      <c r="G48" s="437" t="s">
        <v>430</v>
      </c>
      <c r="H48" s="437" t="s">
        <v>143</v>
      </c>
      <c r="I48" s="511">
        <v>39575.0</v>
      </c>
      <c r="J48" s="439">
        <v>5.0</v>
      </c>
      <c r="K48" s="649" t="s">
        <v>322</v>
      </c>
      <c r="L48" s="439" t="s">
        <v>390</v>
      </c>
      <c r="M48" s="330">
        <f t="shared" si="2"/>
        <v>1148</v>
      </c>
      <c r="N48" s="210"/>
      <c r="O48" s="332" t="s">
        <v>207</v>
      </c>
      <c r="P48" s="355">
        <f>COUNTIF($J$2:$J$476,"2")</f>
        <v>5</v>
      </c>
      <c r="Q48" s="106"/>
      <c r="R48" s="107"/>
      <c r="S48" s="356">
        <f>(P48/P59)</f>
        <v>0.02617801047</v>
      </c>
      <c r="T48" s="25"/>
      <c r="U48" s="210"/>
      <c r="V48" s="210"/>
      <c r="W48" s="210"/>
      <c r="X48" s="210"/>
      <c r="Y48" s="210"/>
      <c r="Z48" s="210"/>
    </row>
    <row r="49" ht="12.75" customHeight="1">
      <c r="A49" s="590">
        <v>4808.0</v>
      </c>
      <c r="B49" s="431" t="s">
        <v>11951</v>
      </c>
      <c r="C49" s="431">
        <v>2007.0</v>
      </c>
      <c r="D49" s="508">
        <v>39281.0</v>
      </c>
      <c r="E49" s="431" t="s">
        <v>11952</v>
      </c>
      <c r="F49" s="431" t="s">
        <v>1307</v>
      </c>
      <c r="G49" s="431" t="s">
        <v>17</v>
      </c>
      <c r="H49" s="431" t="s">
        <v>50</v>
      </c>
      <c r="I49" s="508">
        <v>39580.0</v>
      </c>
      <c r="J49" s="433">
        <v>5.0</v>
      </c>
      <c r="K49" s="647" t="s">
        <v>293</v>
      </c>
      <c r="L49" s="431" t="s">
        <v>390</v>
      </c>
      <c r="M49" s="327">
        <f t="shared" si="2"/>
        <v>299</v>
      </c>
      <c r="N49" s="210"/>
      <c r="O49" s="333" t="s">
        <v>213</v>
      </c>
      <c r="P49" s="357">
        <f>COUNTIF($J$2:$J$476,"3")</f>
        <v>7</v>
      </c>
      <c r="Q49" s="106"/>
      <c r="R49" s="107"/>
      <c r="S49" s="354">
        <f>(P49/P59)</f>
        <v>0.03664921466</v>
      </c>
      <c r="T49" s="25"/>
      <c r="U49" s="210"/>
      <c r="V49" s="210"/>
      <c r="W49" s="210"/>
      <c r="X49" s="210"/>
      <c r="Y49" s="210"/>
      <c r="Z49" s="210"/>
    </row>
    <row r="50" ht="12.75" customHeight="1">
      <c r="A50" s="597">
        <v>4908.0</v>
      </c>
      <c r="B50" s="437" t="s">
        <v>11953</v>
      </c>
      <c r="C50" s="437">
        <v>2007.0</v>
      </c>
      <c r="D50" s="511">
        <v>39213.0</v>
      </c>
      <c r="E50" s="437" t="s">
        <v>11954</v>
      </c>
      <c r="F50" s="437" t="s">
        <v>1120</v>
      </c>
      <c r="G50" s="437" t="s">
        <v>712</v>
      </c>
      <c r="H50" s="437" t="s">
        <v>1043</v>
      </c>
      <c r="I50" s="511">
        <v>39581.0</v>
      </c>
      <c r="J50" s="439">
        <v>5.0</v>
      </c>
      <c r="K50" s="649" t="s">
        <v>322</v>
      </c>
      <c r="L50" s="439" t="s">
        <v>395</v>
      </c>
      <c r="M50" s="330">
        <f t="shared" si="2"/>
        <v>368</v>
      </c>
      <c r="N50" s="210"/>
      <c r="O50" s="332" t="s">
        <v>219</v>
      </c>
      <c r="P50" s="355">
        <f>COUNTIF($J$2:$J$476,"4")</f>
        <v>20</v>
      </c>
      <c r="Q50" s="106"/>
      <c r="R50" s="107"/>
      <c r="S50" s="356">
        <f>(P50/P59)</f>
        <v>0.1047120419</v>
      </c>
      <c r="T50" s="25"/>
      <c r="U50" s="210"/>
      <c r="V50" s="210"/>
      <c r="W50" s="210"/>
      <c r="X50" s="210"/>
      <c r="Y50" s="210"/>
      <c r="Z50" s="210"/>
    </row>
    <row r="51" ht="12.75" customHeight="1">
      <c r="A51" s="590">
        <v>5008.0</v>
      </c>
      <c r="B51" s="431" t="s">
        <v>11955</v>
      </c>
      <c r="C51" s="431">
        <v>2005.0</v>
      </c>
      <c r="D51" s="508">
        <v>38679.0</v>
      </c>
      <c r="E51" s="431" t="s">
        <v>11956</v>
      </c>
      <c r="F51" s="431" t="s">
        <v>11957</v>
      </c>
      <c r="G51" s="431" t="s">
        <v>34</v>
      </c>
      <c r="H51" s="431" t="s">
        <v>251</v>
      </c>
      <c r="I51" s="508">
        <v>39587.0</v>
      </c>
      <c r="J51" s="433">
        <v>5.0</v>
      </c>
      <c r="K51" s="647" t="s">
        <v>293</v>
      </c>
      <c r="L51" s="431" t="s">
        <v>395</v>
      </c>
      <c r="M51" s="327">
        <f t="shared" si="2"/>
        <v>908</v>
      </c>
      <c r="N51" s="210"/>
      <c r="O51" s="333" t="s">
        <v>223</v>
      </c>
      <c r="P51" s="357">
        <f>COUNTIF($J$2:$J$476,"5")</f>
        <v>15</v>
      </c>
      <c r="Q51" s="106"/>
      <c r="R51" s="107"/>
      <c r="S51" s="354">
        <f>(P51/P59)</f>
        <v>0.07853403141</v>
      </c>
      <c r="T51" s="25"/>
      <c r="U51" s="210"/>
      <c r="V51" s="210"/>
      <c r="W51" s="210"/>
      <c r="X51" s="210"/>
      <c r="Y51" s="210"/>
      <c r="Z51" s="210"/>
    </row>
    <row r="52" ht="12.75" customHeight="1">
      <c r="A52" s="597">
        <v>5108.0</v>
      </c>
      <c r="B52" s="437" t="s">
        <v>11958</v>
      </c>
      <c r="C52" s="437">
        <v>2005.0</v>
      </c>
      <c r="D52" s="511">
        <v>38685.0</v>
      </c>
      <c r="E52" s="437" t="s">
        <v>11959</v>
      </c>
      <c r="F52" s="437" t="s">
        <v>11957</v>
      </c>
      <c r="G52" s="437" t="s">
        <v>707</v>
      </c>
      <c r="H52" s="437" t="s">
        <v>251</v>
      </c>
      <c r="I52" s="511">
        <v>39587.0</v>
      </c>
      <c r="J52" s="439">
        <v>5.0</v>
      </c>
      <c r="K52" s="649" t="s">
        <v>322</v>
      </c>
      <c r="L52" s="439" t="s">
        <v>395</v>
      </c>
      <c r="M52" s="330">
        <f t="shared" si="2"/>
        <v>902</v>
      </c>
      <c r="N52" s="210"/>
      <c r="O52" s="332" t="s">
        <v>229</v>
      </c>
      <c r="P52" s="355">
        <f>COUNTIF($J$2:$J$476,"6")</f>
        <v>11</v>
      </c>
      <c r="Q52" s="106"/>
      <c r="R52" s="107"/>
      <c r="S52" s="356">
        <f>(P52/P59)</f>
        <v>0.05759162304</v>
      </c>
      <c r="T52" s="25"/>
      <c r="U52" s="210"/>
      <c r="V52" s="210"/>
      <c r="W52" s="210"/>
      <c r="X52" s="210"/>
      <c r="Y52" s="210"/>
      <c r="Z52" s="210"/>
    </row>
    <row r="53" ht="12.75" customHeight="1">
      <c r="A53" s="590">
        <v>5208.0</v>
      </c>
      <c r="B53" s="431" t="s">
        <v>11960</v>
      </c>
      <c r="C53" s="431">
        <v>2004.0</v>
      </c>
      <c r="D53" s="508">
        <v>38079.0</v>
      </c>
      <c r="E53" s="431" t="s">
        <v>11961</v>
      </c>
      <c r="F53" s="431" t="s">
        <v>11962</v>
      </c>
      <c r="G53" s="431" t="s">
        <v>712</v>
      </c>
      <c r="H53" s="431" t="s">
        <v>7752</v>
      </c>
      <c r="I53" s="508">
        <v>39588.0</v>
      </c>
      <c r="J53" s="433">
        <v>5.0</v>
      </c>
      <c r="K53" s="649" t="s">
        <v>322</v>
      </c>
      <c r="L53" s="431" t="s">
        <v>395</v>
      </c>
      <c r="M53" s="327">
        <f t="shared" si="2"/>
        <v>1509</v>
      </c>
      <c r="N53" s="210"/>
      <c r="O53" s="333" t="s">
        <v>235</v>
      </c>
      <c r="P53" s="357">
        <f>COUNTIF($J$2:$J$476,"7")</f>
        <v>30</v>
      </c>
      <c r="Q53" s="106"/>
      <c r="R53" s="107"/>
      <c r="S53" s="354">
        <f>(P53/P59)</f>
        <v>0.1570680628</v>
      </c>
      <c r="T53" s="25"/>
      <c r="U53" s="210"/>
      <c r="V53" s="210"/>
      <c r="W53" s="210"/>
      <c r="X53" s="210"/>
      <c r="Y53" s="210"/>
      <c r="Z53" s="210"/>
    </row>
    <row r="54" ht="12.75" customHeight="1">
      <c r="A54" s="597">
        <v>5308.0</v>
      </c>
      <c r="B54" s="437" t="s">
        <v>11963</v>
      </c>
      <c r="C54" s="437">
        <v>2006.0</v>
      </c>
      <c r="D54" s="511">
        <v>38868.0</v>
      </c>
      <c r="E54" s="437" t="s">
        <v>11964</v>
      </c>
      <c r="F54" s="437" t="s">
        <v>1120</v>
      </c>
      <c r="G54" s="437" t="s">
        <v>712</v>
      </c>
      <c r="H54" s="437" t="s">
        <v>1894</v>
      </c>
      <c r="I54" s="511">
        <v>39594.0</v>
      </c>
      <c r="J54" s="439">
        <v>5.0</v>
      </c>
      <c r="K54" s="649" t="s">
        <v>322</v>
      </c>
      <c r="L54" s="439" t="s">
        <v>395</v>
      </c>
      <c r="M54" s="330">
        <f t="shared" si="2"/>
        <v>726</v>
      </c>
      <c r="N54" s="210"/>
      <c r="O54" s="332" t="s">
        <v>239</v>
      </c>
      <c r="P54" s="355">
        <f>COUNTIF($J$2:$J$476,"8")</f>
        <v>17</v>
      </c>
      <c r="Q54" s="106"/>
      <c r="R54" s="107"/>
      <c r="S54" s="356">
        <f>(P54/P59)</f>
        <v>0.0890052356</v>
      </c>
      <c r="T54" s="25"/>
      <c r="U54" s="210"/>
      <c r="V54" s="210"/>
      <c r="W54" s="210"/>
      <c r="X54" s="210"/>
      <c r="Y54" s="210"/>
      <c r="Z54" s="210"/>
    </row>
    <row r="55" ht="12.75" customHeight="1">
      <c r="A55" s="590">
        <v>5408.0</v>
      </c>
      <c r="B55" s="431" t="s">
        <v>11965</v>
      </c>
      <c r="C55" s="431">
        <v>2006.0</v>
      </c>
      <c r="D55" s="508">
        <v>38834.0</v>
      </c>
      <c r="E55" s="431" t="s">
        <v>11966</v>
      </c>
      <c r="F55" s="431" t="s">
        <v>1365</v>
      </c>
      <c r="G55" s="431" t="s">
        <v>17</v>
      </c>
      <c r="H55" s="431" t="s">
        <v>3328</v>
      </c>
      <c r="I55" s="508">
        <v>39594.0</v>
      </c>
      <c r="J55" s="433">
        <v>5.0</v>
      </c>
      <c r="K55" s="647" t="s">
        <v>293</v>
      </c>
      <c r="L55" s="431" t="s">
        <v>395</v>
      </c>
      <c r="M55" s="327">
        <f t="shared" si="2"/>
        <v>760</v>
      </c>
      <c r="N55" s="210"/>
      <c r="O55" s="333" t="s">
        <v>245</v>
      </c>
      <c r="P55" s="357">
        <f>COUNTIF($J$2:$J$476,"9")</f>
        <v>13</v>
      </c>
      <c r="Q55" s="106"/>
      <c r="R55" s="107"/>
      <c r="S55" s="354">
        <f>(P55/P59)</f>
        <v>0.06806282723</v>
      </c>
      <c r="T55" s="25"/>
      <c r="U55" s="210"/>
      <c r="V55" s="210"/>
      <c r="W55" s="210"/>
      <c r="X55" s="210"/>
      <c r="Y55" s="210"/>
      <c r="Z55" s="210"/>
    </row>
    <row r="56" ht="12.75" customHeight="1">
      <c r="A56" s="597">
        <v>5508.0</v>
      </c>
      <c r="B56" s="437" t="s">
        <v>11967</v>
      </c>
      <c r="C56" s="437">
        <v>2006.0</v>
      </c>
      <c r="D56" s="511">
        <v>39037.0</v>
      </c>
      <c r="E56" s="437" t="s">
        <v>11968</v>
      </c>
      <c r="F56" s="437" t="s">
        <v>11969</v>
      </c>
      <c r="G56" s="437" t="s">
        <v>806</v>
      </c>
      <c r="H56" s="437" t="s">
        <v>11840</v>
      </c>
      <c r="I56" s="511">
        <v>39595.0</v>
      </c>
      <c r="J56" s="439">
        <v>5.0</v>
      </c>
      <c r="K56" s="648" t="s">
        <v>344</v>
      </c>
      <c r="L56" s="439" t="s">
        <v>399</v>
      </c>
      <c r="M56" s="330">
        <f t="shared" si="2"/>
        <v>558</v>
      </c>
      <c r="N56" s="210"/>
      <c r="O56" s="332" t="s">
        <v>252</v>
      </c>
      <c r="P56" s="355">
        <f>COUNTIF($J$2:$J$476,"10")</f>
        <v>9</v>
      </c>
      <c r="Q56" s="106"/>
      <c r="R56" s="107"/>
      <c r="S56" s="356">
        <f>(P56/P59)</f>
        <v>0.04712041885</v>
      </c>
      <c r="T56" s="25"/>
      <c r="U56" s="210"/>
      <c r="V56" s="210"/>
      <c r="W56" s="210"/>
      <c r="X56" s="210"/>
      <c r="Y56" s="210"/>
      <c r="Z56" s="210"/>
    </row>
    <row r="57" ht="12.75" customHeight="1">
      <c r="A57" s="590">
        <v>5608.0</v>
      </c>
      <c r="B57" s="431" t="s">
        <v>11970</v>
      </c>
      <c r="C57" s="431">
        <v>2005.0</v>
      </c>
      <c r="D57" s="508">
        <v>38446.0</v>
      </c>
      <c r="E57" s="431" t="s">
        <v>11971</v>
      </c>
      <c r="F57" s="431" t="s">
        <v>11927</v>
      </c>
      <c r="G57" s="431" t="s">
        <v>806</v>
      </c>
      <c r="H57" s="431" t="s">
        <v>1404</v>
      </c>
      <c r="I57" s="508">
        <v>39595.0</v>
      </c>
      <c r="J57" s="433">
        <v>5.0</v>
      </c>
      <c r="K57" s="648" t="s">
        <v>344</v>
      </c>
      <c r="L57" s="431" t="s">
        <v>395</v>
      </c>
      <c r="M57" s="327">
        <f t="shared" si="2"/>
        <v>1149</v>
      </c>
      <c r="N57" s="210"/>
      <c r="O57" s="333" t="s">
        <v>258</v>
      </c>
      <c r="P57" s="357">
        <f>COUNTIF($J$2:$J$476,"11")</f>
        <v>24</v>
      </c>
      <c r="Q57" s="106"/>
      <c r="R57" s="107"/>
      <c r="S57" s="354">
        <f>(P57/P59)</f>
        <v>0.1256544503</v>
      </c>
      <c r="T57" s="25"/>
      <c r="U57" s="210"/>
      <c r="V57" s="210"/>
      <c r="W57" s="210"/>
      <c r="X57" s="210"/>
      <c r="Y57" s="210"/>
      <c r="Z57" s="210"/>
    </row>
    <row r="58" ht="12.75" customHeight="1">
      <c r="A58" s="597">
        <v>5708.0</v>
      </c>
      <c r="B58" s="437" t="s">
        <v>11972</v>
      </c>
      <c r="C58" s="437">
        <v>2006.0</v>
      </c>
      <c r="D58" s="511">
        <v>39003.0</v>
      </c>
      <c r="E58" s="437" t="s">
        <v>11973</v>
      </c>
      <c r="F58" s="437" t="s">
        <v>1307</v>
      </c>
      <c r="G58" s="437" t="s">
        <v>712</v>
      </c>
      <c r="H58" s="437" t="s">
        <v>6340</v>
      </c>
      <c r="I58" s="511">
        <v>39595.0</v>
      </c>
      <c r="J58" s="439">
        <v>5.0</v>
      </c>
      <c r="K58" s="649" t="s">
        <v>322</v>
      </c>
      <c r="L58" s="439" t="s">
        <v>395</v>
      </c>
      <c r="M58" s="330">
        <f t="shared" si="2"/>
        <v>592</v>
      </c>
      <c r="N58" s="210"/>
      <c r="O58" s="366" t="s">
        <v>264</v>
      </c>
      <c r="P58" s="355">
        <f>COUNTIF($J$2:$J$476,"12")</f>
        <v>27</v>
      </c>
      <c r="Q58" s="106"/>
      <c r="R58" s="107"/>
      <c r="S58" s="367">
        <f>(P58/P59)</f>
        <v>0.1413612565</v>
      </c>
      <c r="T58" s="25"/>
      <c r="U58" s="210"/>
      <c r="V58" s="210"/>
      <c r="W58" s="210"/>
      <c r="X58" s="210"/>
      <c r="Y58" s="210"/>
      <c r="Z58" s="210"/>
    </row>
    <row r="59" ht="12.75" customHeight="1">
      <c r="A59" s="590">
        <v>5808.0</v>
      </c>
      <c r="B59" s="431" t="s">
        <v>11974</v>
      </c>
      <c r="C59" s="431">
        <v>2007.0</v>
      </c>
      <c r="D59" s="508">
        <v>39435.0</v>
      </c>
      <c r="E59" s="431" t="s">
        <v>1307</v>
      </c>
      <c r="F59" s="431" t="s">
        <v>1307</v>
      </c>
      <c r="G59" s="431" t="s">
        <v>712</v>
      </c>
      <c r="H59" s="431" t="s">
        <v>6340</v>
      </c>
      <c r="I59" s="508">
        <v>39596.0</v>
      </c>
      <c r="J59" s="433">
        <v>5.0</v>
      </c>
      <c r="K59" s="649" t="s">
        <v>322</v>
      </c>
      <c r="L59" s="431" t="s">
        <v>395</v>
      </c>
      <c r="M59" s="327">
        <f t="shared" si="2"/>
        <v>161</v>
      </c>
      <c r="N59" s="210"/>
      <c r="O59" s="359" t="s">
        <v>268</v>
      </c>
      <c r="P59" s="360">
        <f>SUM(P47:R58)</f>
        <v>191</v>
      </c>
      <c r="Q59" s="361"/>
      <c r="R59" s="362"/>
      <c r="S59" s="363">
        <f>SUM(S47:S58)</f>
        <v>1</v>
      </c>
      <c r="T59" s="25"/>
      <c r="U59" s="210"/>
      <c r="V59" s="210"/>
      <c r="W59" s="210"/>
      <c r="X59" s="210"/>
      <c r="Y59" s="210"/>
      <c r="Z59" s="210"/>
    </row>
    <row r="60" ht="12.75" customHeight="1">
      <c r="A60" s="597">
        <v>5908.0</v>
      </c>
      <c r="B60" s="437" t="s">
        <v>11975</v>
      </c>
      <c r="C60" s="437">
        <v>2006.0</v>
      </c>
      <c r="D60" s="511">
        <v>38736.0</v>
      </c>
      <c r="E60" s="437" t="s">
        <v>11976</v>
      </c>
      <c r="F60" s="437" t="s">
        <v>1307</v>
      </c>
      <c r="G60" s="437" t="s">
        <v>712</v>
      </c>
      <c r="H60" s="437" t="s">
        <v>6340</v>
      </c>
      <c r="I60" s="511">
        <v>39596.0</v>
      </c>
      <c r="J60" s="439">
        <v>5.0</v>
      </c>
      <c r="K60" s="649" t="s">
        <v>322</v>
      </c>
      <c r="L60" s="439" t="s">
        <v>395</v>
      </c>
      <c r="M60" s="330">
        <f t="shared" si="2"/>
        <v>860</v>
      </c>
      <c r="N60" s="210"/>
      <c r="O60" s="25"/>
      <c r="P60" s="25"/>
      <c r="Q60" s="25"/>
      <c r="R60" s="25"/>
      <c r="S60" s="25"/>
      <c r="T60" s="25"/>
      <c r="U60" s="210"/>
      <c r="V60" s="210"/>
      <c r="W60" s="210"/>
      <c r="X60" s="210"/>
      <c r="Y60" s="210"/>
      <c r="Z60" s="210"/>
    </row>
    <row r="61" ht="13.5" customHeight="1">
      <c r="A61" s="590">
        <v>6008.0</v>
      </c>
      <c r="B61" s="431" t="s">
        <v>11977</v>
      </c>
      <c r="C61" s="431">
        <v>2007.0</v>
      </c>
      <c r="D61" s="508">
        <v>39435.0</v>
      </c>
      <c r="E61" s="431" t="s">
        <v>11978</v>
      </c>
      <c r="F61" s="431" t="s">
        <v>1307</v>
      </c>
      <c r="G61" s="431" t="s">
        <v>712</v>
      </c>
      <c r="H61" s="431" t="s">
        <v>6340</v>
      </c>
      <c r="I61" s="508">
        <v>39596.0</v>
      </c>
      <c r="J61" s="433">
        <v>5.0</v>
      </c>
      <c r="K61" s="649" t="s">
        <v>322</v>
      </c>
      <c r="L61" s="431" t="s">
        <v>395</v>
      </c>
      <c r="M61" s="327">
        <f t="shared" si="2"/>
        <v>161</v>
      </c>
      <c r="N61" s="210"/>
      <c r="O61" s="368" t="s">
        <v>278</v>
      </c>
      <c r="P61" s="95"/>
      <c r="Q61" s="95"/>
      <c r="R61" s="95"/>
      <c r="S61" s="95"/>
      <c r="T61" s="96"/>
      <c r="U61" s="210"/>
      <c r="V61" s="210"/>
      <c r="W61" s="210"/>
      <c r="X61" s="210"/>
      <c r="Y61" s="210"/>
      <c r="Z61" s="210"/>
    </row>
    <row r="62" ht="12.75" customHeight="1">
      <c r="A62" s="597">
        <v>6108.0</v>
      </c>
      <c r="B62" s="437" t="s">
        <v>11979</v>
      </c>
      <c r="C62" s="437">
        <v>2006.0</v>
      </c>
      <c r="D62" s="511">
        <v>39070.0</v>
      </c>
      <c r="E62" s="437" t="s">
        <v>11980</v>
      </c>
      <c r="F62" s="437" t="s">
        <v>11981</v>
      </c>
      <c r="G62" s="437" t="s">
        <v>712</v>
      </c>
      <c r="H62" s="437" t="s">
        <v>6340</v>
      </c>
      <c r="I62" s="511">
        <v>39598.0</v>
      </c>
      <c r="J62" s="439">
        <v>5.0</v>
      </c>
      <c r="K62" s="649" t="s">
        <v>322</v>
      </c>
      <c r="L62" s="439" t="s">
        <v>395</v>
      </c>
      <c r="M62" s="330">
        <f t="shared" si="2"/>
        <v>528</v>
      </c>
      <c r="N62" s="210"/>
      <c r="O62" s="97"/>
      <c r="P62" s="98"/>
      <c r="Q62" s="98"/>
      <c r="R62" s="98"/>
      <c r="S62" s="98"/>
      <c r="T62" s="99"/>
      <c r="U62" s="210"/>
      <c r="V62" s="210"/>
      <c r="W62" s="210"/>
      <c r="X62" s="210"/>
      <c r="Y62" s="210"/>
      <c r="Z62" s="210"/>
    </row>
    <row r="63" ht="12.75" customHeight="1">
      <c r="A63" s="590">
        <v>6208.0</v>
      </c>
      <c r="B63" s="431" t="s">
        <v>11982</v>
      </c>
      <c r="C63" s="431">
        <v>2001.0</v>
      </c>
      <c r="D63" s="508">
        <v>36945.0</v>
      </c>
      <c r="E63" s="431" t="s">
        <v>11983</v>
      </c>
      <c r="F63" s="431" t="s">
        <v>3442</v>
      </c>
      <c r="G63" s="431" t="s">
        <v>806</v>
      </c>
      <c r="H63" s="431" t="s">
        <v>234</v>
      </c>
      <c r="I63" s="508">
        <v>39601.0</v>
      </c>
      <c r="J63" s="433">
        <v>6.0</v>
      </c>
      <c r="K63" s="650" t="s">
        <v>309</v>
      </c>
      <c r="L63" s="431" t="s">
        <v>390</v>
      </c>
      <c r="M63" s="327">
        <f t="shared" si="2"/>
        <v>2656</v>
      </c>
      <c r="N63" s="210"/>
      <c r="O63" s="369" t="s">
        <v>288</v>
      </c>
      <c r="P63" s="370"/>
      <c r="Q63" s="370"/>
      <c r="R63" s="371"/>
      <c r="S63" s="531" t="s">
        <v>289</v>
      </c>
      <c r="T63" s="532" t="s">
        <v>108</v>
      </c>
      <c r="U63" s="210"/>
      <c r="V63" s="210"/>
      <c r="W63" s="210"/>
      <c r="X63" s="210"/>
      <c r="Y63" s="210"/>
      <c r="Z63" s="210"/>
    </row>
    <row r="64" ht="12.75" customHeight="1">
      <c r="A64" s="597">
        <v>6308.0</v>
      </c>
      <c r="B64" s="437" t="s">
        <v>11984</v>
      </c>
      <c r="C64" s="437">
        <v>2002.0</v>
      </c>
      <c r="D64" s="511">
        <v>37538.0</v>
      </c>
      <c r="E64" s="437" t="s">
        <v>11985</v>
      </c>
      <c r="F64" s="437" t="s">
        <v>965</v>
      </c>
      <c r="G64" s="437" t="s">
        <v>712</v>
      </c>
      <c r="H64" s="437" t="s">
        <v>952</v>
      </c>
      <c r="I64" s="511">
        <v>39601.0</v>
      </c>
      <c r="J64" s="439">
        <v>6.0</v>
      </c>
      <c r="K64" s="647" t="s">
        <v>293</v>
      </c>
      <c r="L64" s="439" t="s">
        <v>390</v>
      </c>
      <c r="M64" s="330">
        <f t="shared" si="2"/>
        <v>2063</v>
      </c>
      <c r="N64" s="210"/>
      <c r="O64" s="533" t="s">
        <v>293</v>
      </c>
      <c r="P64" s="534"/>
      <c r="Q64" s="534"/>
      <c r="R64" s="535"/>
      <c r="S64" s="376">
        <f>COUNTIF($K$1:$K$494,"I - Extremamente tóxico")</f>
        <v>72</v>
      </c>
      <c r="T64" s="377">
        <f>(S64/S76)</f>
        <v>0.3769633508</v>
      </c>
      <c r="U64" s="210"/>
      <c r="V64" s="210"/>
      <c r="W64" s="210"/>
      <c r="X64" s="210"/>
      <c r="Y64" s="210"/>
      <c r="Z64" s="210"/>
    </row>
    <row r="65" ht="12.75" customHeight="1">
      <c r="A65" s="590">
        <v>6408.0</v>
      </c>
      <c r="B65" s="431" t="s">
        <v>11986</v>
      </c>
      <c r="C65" s="431">
        <v>2007.0</v>
      </c>
      <c r="D65" s="508">
        <v>39247.0</v>
      </c>
      <c r="E65" s="431" t="s">
        <v>11987</v>
      </c>
      <c r="F65" s="431" t="s">
        <v>1601</v>
      </c>
      <c r="G65" s="431" t="s">
        <v>17</v>
      </c>
      <c r="H65" s="431" t="s">
        <v>11988</v>
      </c>
      <c r="I65" s="508">
        <v>39602.0</v>
      </c>
      <c r="J65" s="433">
        <v>6.0</v>
      </c>
      <c r="K65" s="649" t="s">
        <v>322</v>
      </c>
      <c r="L65" s="431" t="s">
        <v>390</v>
      </c>
      <c r="M65" s="327">
        <f t="shared" si="2"/>
        <v>355</v>
      </c>
      <c r="N65" s="210"/>
      <c r="O65" s="378" t="s">
        <v>297</v>
      </c>
      <c r="P65" s="379"/>
      <c r="Q65" s="379"/>
      <c r="R65" s="380"/>
      <c r="S65" s="381">
        <f>COUNTIF($K$2:$K$476,"Categoria 1 - Produto Extremamente Tóxico")</f>
        <v>0</v>
      </c>
      <c r="T65" s="382">
        <f>(S65/S76)</f>
        <v>0</v>
      </c>
      <c r="U65" s="210"/>
      <c r="V65" s="210"/>
      <c r="W65" s="210"/>
      <c r="X65" s="210"/>
      <c r="Y65" s="210"/>
      <c r="Z65" s="210"/>
    </row>
    <row r="66" ht="12.75" customHeight="1">
      <c r="A66" s="597">
        <v>6508.0</v>
      </c>
      <c r="B66" s="437" t="s">
        <v>11989</v>
      </c>
      <c r="C66" s="437">
        <v>2006.0</v>
      </c>
      <c r="D66" s="511">
        <v>38875.0</v>
      </c>
      <c r="E66" s="437" t="s">
        <v>11990</v>
      </c>
      <c r="F66" s="437" t="s">
        <v>1120</v>
      </c>
      <c r="G66" s="437" t="s">
        <v>17</v>
      </c>
      <c r="H66" s="437" t="s">
        <v>9381</v>
      </c>
      <c r="I66" s="511">
        <v>39604.0</v>
      </c>
      <c r="J66" s="439">
        <v>6.0</v>
      </c>
      <c r="K66" s="649" t="s">
        <v>322</v>
      </c>
      <c r="L66" s="439" t="s">
        <v>395</v>
      </c>
      <c r="M66" s="330">
        <f t="shared" si="2"/>
        <v>729</v>
      </c>
      <c r="N66" s="210"/>
      <c r="O66" s="378" t="s">
        <v>302</v>
      </c>
      <c r="P66" s="379"/>
      <c r="Q66" s="379"/>
      <c r="R66" s="380"/>
      <c r="S66" s="381">
        <f>COUNTIF($K$2:$K$476,"Categoria 2 - Produto Altamente Tóxico")</f>
        <v>0</v>
      </c>
      <c r="T66" s="382">
        <f>(S66/S76)</f>
        <v>0</v>
      </c>
      <c r="U66" s="210"/>
      <c r="V66" s="210"/>
      <c r="W66" s="210"/>
      <c r="X66" s="210"/>
      <c r="Y66" s="210"/>
      <c r="Z66" s="210"/>
    </row>
    <row r="67" ht="12.75" customHeight="1">
      <c r="A67" s="590">
        <v>6608.0</v>
      </c>
      <c r="B67" s="431" t="s">
        <v>11991</v>
      </c>
      <c r="C67" s="431">
        <v>2007.0</v>
      </c>
      <c r="D67" s="508">
        <v>39225.0</v>
      </c>
      <c r="E67" s="431" t="s">
        <v>11992</v>
      </c>
      <c r="F67" s="431" t="s">
        <v>11993</v>
      </c>
      <c r="G67" s="431" t="s">
        <v>806</v>
      </c>
      <c r="H67" s="431" t="s">
        <v>158</v>
      </c>
      <c r="I67" s="508">
        <v>39605.0</v>
      </c>
      <c r="J67" s="433">
        <v>6.0</v>
      </c>
      <c r="K67" s="649" t="s">
        <v>322</v>
      </c>
      <c r="L67" s="431" t="s">
        <v>390</v>
      </c>
      <c r="M67" s="327">
        <f t="shared" si="2"/>
        <v>380</v>
      </c>
      <c r="N67" s="210"/>
      <c r="O67" s="383" t="s">
        <v>309</v>
      </c>
      <c r="P67" s="379"/>
      <c r="Q67" s="379"/>
      <c r="R67" s="380"/>
      <c r="S67" s="384">
        <f>COUNTIF($K$2:$K$476,"II - Altamente tóxico")</f>
        <v>28</v>
      </c>
      <c r="T67" s="385">
        <f>(S67/S76)</f>
        <v>0.1465968586</v>
      </c>
      <c r="U67" s="210"/>
      <c r="V67" s="210"/>
      <c r="W67" s="210"/>
      <c r="X67" s="210"/>
      <c r="Y67" s="210"/>
      <c r="Z67" s="210"/>
    </row>
    <row r="68" ht="12.75" customHeight="1">
      <c r="A68" s="597">
        <v>6708.0</v>
      </c>
      <c r="B68" s="437" t="s">
        <v>11994</v>
      </c>
      <c r="C68" s="437">
        <v>2006.0</v>
      </c>
      <c r="D68" s="511">
        <v>38909.0</v>
      </c>
      <c r="E68" s="437" t="s">
        <v>11995</v>
      </c>
      <c r="F68" s="437" t="s">
        <v>1630</v>
      </c>
      <c r="G68" s="437" t="s">
        <v>712</v>
      </c>
      <c r="H68" s="437" t="s">
        <v>1894</v>
      </c>
      <c r="I68" s="511">
        <v>39605.0</v>
      </c>
      <c r="J68" s="439">
        <v>6.0</v>
      </c>
      <c r="K68" s="647" t="s">
        <v>293</v>
      </c>
      <c r="L68" s="439" t="s">
        <v>390</v>
      </c>
      <c r="M68" s="330">
        <f t="shared" si="2"/>
        <v>696</v>
      </c>
      <c r="N68" s="210"/>
      <c r="O68" s="383" t="s">
        <v>316</v>
      </c>
      <c r="P68" s="379"/>
      <c r="Q68" s="379"/>
      <c r="R68" s="380"/>
      <c r="S68" s="384">
        <f>COUNTIF($K$2:$K$476,"Categoria 3 - Produto Moderadamente Tóxico")</f>
        <v>0</v>
      </c>
      <c r="T68" s="385">
        <f>(S68/S76)</f>
        <v>0</v>
      </c>
      <c r="U68" s="210"/>
      <c r="V68" s="210"/>
      <c r="W68" s="210"/>
      <c r="X68" s="210"/>
      <c r="Y68" s="210"/>
      <c r="Z68" s="210"/>
    </row>
    <row r="69" ht="12.75" customHeight="1">
      <c r="A69" s="590">
        <v>6808.0</v>
      </c>
      <c r="B69" s="431" t="s">
        <v>11996</v>
      </c>
      <c r="C69" s="431">
        <v>2006.0</v>
      </c>
      <c r="D69" s="508">
        <v>38939.0</v>
      </c>
      <c r="E69" s="431" t="s">
        <v>11997</v>
      </c>
      <c r="F69" s="431" t="s">
        <v>2426</v>
      </c>
      <c r="G69" s="431" t="s">
        <v>17</v>
      </c>
      <c r="H69" s="431" t="s">
        <v>6340</v>
      </c>
      <c r="I69" s="508">
        <v>39617.0</v>
      </c>
      <c r="J69" s="433">
        <v>6.0</v>
      </c>
      <c r="K69" s="649" t="s">
        <v>322</v>
      </c>
      <c r="L69" s="431" t="s">
        <v>390</v>
      </c>
      <c r="M69" s="327">
        <f t="shared" si="2"/>
        <v>678</v>
      </c>
      <c r="N69" s="210"/>
      <c r="O69" s="386" t="s">
        <v>322</v>
      </c>
      <c r="P69" s="379"/>
      <c r="Q69" s="379"/>
      <c r="R69" s="380"/>
      <c r="S69" s="387">
        <f>COUNTIF($K$2:$K$476,"III - Medianamente tóxico")</f>
        <v>76</v>
      </c>
      <c r="T69" s="388">
        <f>(S69/S76)</f>
        <v>0.3979057592</v>
      </c>
      <c r="U69" s="210"/>
      <c r="V69" s="210"/>
      <c r="W69" s="210"/>
      <c r="X69" s="210"/>
      <c r="Y69" s="210"/>
      <c r="Z69" s="210"/>
    </row>
    <row r="70" ht="12.75" customHeight="1">
      <c r="A70" s="597">
        <v>6908.0</v>
      </c>
      <c r="B70" s="437" t="s">
        <v>11998</v>
      </c>
      <c r="C70" s="437">
        <v>2007.0</v>
      </c>
      <c r="D70" s="511">
        <v>39377.0</v>
      </c>
      <c r="E70" s="437" t="s">
        <v>11999</v>
      </c>
      <c r="F70" s="437" t="s">
        <v>44</v>
      </c>
      <c r="G70" s="437" t="s">
        <v>712</v>
      </c>
      <c r="H70" s="437" t="s">
        <v>373</v>
      </c>
      <c r="I70" s="511">
        <v>39622.0</v>
      </c>
      <c r="J70" s="439">
        <v>6.0</v>
      </c>
      <c r="K70" s="647" t="s">
        <v>293</v>
      </c>
      <c r="L70" s="439" t="s">
        <v>395</v>
      </c>
      <c r="M70" s="330">
        <f t="shared" si="2"/>
        <v>245</v>
      </c>
      <c r="N70" s="210"/>
      <c r="O70" s="386" t="s">
        <v>329</v>
      </c>
      <c r="P70" s="379"/>
      <c r="Q70" s="379"/>
      <c r="R70" s="380"/>
      <c r="S70" s="387">
        <f>COUNTIF($K$2:$K$476,"Categoria 4 - Produto Pouco Tóxico")</f>
        <v>0</v>
      </c>
      <c r="T70" s="388">
        <f>(S70/S76)</f>
        <v>0</v>
      </c>
      <c r="U70" s="210"/>
      <c r="V70" s="210"/>
      <c r="W70" s="210"/>
      <c r="X70" s="210"/>
      <c r="Y70" s="210"/>
      <c r="Z70" s="210"/>
    </row>
    <row r="71" ht="12.75" customHeight="1">
      <c r="A71" s="590">
        <v>7008.0</v>
      </c>
      <c r="B71" s="431" t="s">
        <v>12000</v>
      </c>
      <c r="C71" s="431">
        <v>2001.0</v>
      </c>
      <c r="D71" s="508">
        <v>36983.0</v>
      </c>
      <c r="E71" s="431" t="s">
        <v>12001</v>
      </c>
      <c r="F71" s="431" t="s">
        <v>12002</v>
      </c>
      <c r="G71" s="431" t="s">
        <v>806</v>
      </c>
      <c r="H71" s="431" t="s">
        <v>234</v>
      </c>
      <c r="I71" s="508">
        <v>39626.0</v>
      </c>
      <c r="J71" s="433">
        <v>7.0</v>
      </c>
      <c r="K71" s="649" t="s">
        <v>322</v>
      </c>
      <c r="L71" s="431" t="s">
        <v>390</v>
      </c>
      <c r="M71" s="327">
        <f t="shared" si="2"/>
        <v>2643</v>
      </c>
      <c r="N71" s="210"/>
      <c r="O71" s="386" t="s">
        <v>336</v>
      </c>
      <c r="P71" s="379"/>
      <c r="Q71" s="379"/>
      <c r="R71" s="380"/>
      <c r="S71" s="387">
        <f>COUNTIF($K$2:$K$476,"Categoria 5 - Produto Improvável de Causar Dano Agudo")</f>
        <v>0</v>
      </c>
      <c r="T71" s="388">
        <f>(S71/S76)</f>
        <v>0</v>
      </c>
      <c r="U71" s="210"/>
      <c r="V71" s="210"/>
      <c r="W71" s="210"/>
      <c r="X71" s="210"/>
      <c r="Y71" s="210"/>
      <c r="Z71" s="210"/>
    </row>
    <row r="72" ht="12.75" customHeight="1">
      <c r="A72" s="597">
        <v>7108.0</v>
      </c>
      <c r="B72" s="437" t="s">
        <v>12003</v>
      </c>
      <c r="C72" s="437">
        <v>2004.0</v>
      </c>
      <c r="D72" s="511">
        <v>38348.0</v>
      </c>
      <c r="E72" s="437" t="s">
        <v>12004</v>
      </c>
      <c r="F72" s="437" t="s">
        <v>11934</v>
      </c>
      <c r="G72" s="437" t="s">
        <v>712</v>
      </c>
      <c r="H72" s="437" t="s">
        <v>45</v>
      </c>
      <c r="I72" s="511">
        <v>39626.0</v>
      </c>
      <c r="J72" s="439">
        <v>6.0</v>
      </c>
      <c r="K72" s="648" t="s">
        <v>344</v>
      </c>
      <c r="L72" s="439" t="s">
        <v>395</v>
      </c>
      <c r="M72" s="330">
        <f t="shared" si="2"/>
        <v>1278</v>
      </c>
      <c r="N72" s="210"/>
      <c r="O72" s="389" t="s">
        <v>344</v>
      </c>
      <c r="P72" s="379"/>
      <c r="Q72" s="379"/>
      <c r="R72" s="380"/>
      <c r="S72" s="390">
        <f>COUNTIF($K$2:$K$476,"IV - Pouco tóxico")</f>
        <v>15</v>
      </c>
      <c r="T72" s="391">
        <f>(S72/S76)</f>
        <v>0.07853403141</v>
      </c>
      <c r="U72" s="210"/>
      <c r="V72" s="210"/>
      <c r="W72" s="210"/>
      <c r="X72" s="210"/>
      <c r="Y72" s="210"/>
      <c r="Z72" s="210"/>
    </row>
    <row r="73" ht="12.75" customHeight="1">
      <c r="A73" s="590">
        <v>7208.0</v>
      </c>
      <c r="B73" s="431" t="s">
        <v>12005</v>
      </c>
      <c r="C73" s="431">
        <v>2005.0</v>
      </c>
      <c r="D73" s="508">
        <v>38457.0</v>
      </c>
      <c r="E73" s="431" t="s">
        <v>12006</v>
      </c>
      <c r="F73" s="431" t="s">
        <v>12007</v>
      </c>
      <c r="G73" s="431" t="s">
        <v>806</v>
      </c>
      <c r="H73" s="431" t="s">
        <v>158</v>
      </c>
      <c r="I73" s="508">
        <v>39626.0</v>
      </c>
      <c r="J73" s="433">
        <v>6.0</v>
      </c>
      <c r="K73" s="649" t="s">
        <v>322</v>
      </c>
      <c r="L73" s="431" t="s">
        <v>390</v>
      </c>
      <c r="M73" s="327">
        <f t="shared" si="2"/>
        <v>1169</v>
      </c>
      <c r="N73" s="210"/>
      <c r="O73" s="389" t="s">
        <v>1231</v>
      </c>
      <c r="P73" s="379"/>
      <c r="Q73" s="379"/>
      <c r="R73" s="380"/>
      <c r="S73" s="390">
        <f>COUNTIF($K$2:$K$476,"Não classificado - Produto não classificado")</f>
        <v>0</v>
      </c>
      <c r="T73" s="391">
        <f>(S73/S76)</f>
        <v>0</v>
      </c>
      <c r="U73" s="210"/>
      <c r="V73" s="210"/>
      <c r="W73" s="210"/>
      <c r="X73" s="210"/>
      <c r="Y73" s="210"/>
      <c r="Z73" s="210"/>
    </row>
    <row r="74" ht="12.75" customHeight="1">
      <c r="A74" s="597">
        <v>7308.0</v>
      </c>
      <c r="B74" s="437" t="s">
        <v>12008</v>
      </c>
      <c r="C74" s="437">
        <v>2004.0</v>
      </c>
      <c r="D74" s="511">
        <v>38348.0</v>
      </c>
      <c r="E74" s="437" t="s">
        <v>12009</v>
      </c>
      <c r="F74" s="437" t="s">
        <v>31</v>
      </c>
      <c r="G74" s="437" t="s">
        <v>712</v>
      </c>
      <c r="H74" s="437" t="s">
        <v>45</v>
      </c>
      <c r="I74" s="511">
        <v>39629.0</v>
      </c>
      <c r="J74" s="439">
        <v>6.0</v>
      </c>
      <c r="K74" s="647" t="s">
        <v>293</v>
      </c>
      <c r="L74" s="439" t="s">
        <v>395</v>
      </c>
      <c r="M74" s="330">
        <f t="shared" si="2"/>
        <v>1281</v>
      </c>
      <c r="N74" s="210"/>
      <c r="O74" s="389" t="s">
        <v>1259</v>
      </c>
      <c r="P74" s="379"/>
      <c r="Q74" s="379"/>
      <c r="R74" s="380"/>
      <c r="S74" s="390">
        <f>COUNTIF($K$2:$K$476,"Não determinada devido à natureza do produto (Inimigos naturais)")</f>
        <v>0</v>
      </c>
      <c r="T74" s="391">
        <f>(S74/S76)</f>
        <v>0</v>
      </c>
      <c r="U74" s="210"/>
      <c r="V74" s="210"/>
      <c r="W74" s="210"/>
      <c r="X74" s="210"/>
      <c r="Y74" s="210"/>
      <c r="Z74" s="210"/>
    </row>
    <row r="75" ht="12.75" customHeight="1">
      <c r="A75" s="590">
        <v>7408.0</v>
      </c>
      <c r="B75" s="431" t="s">
        <v>12010</v>
      </c>
      <c r="C75" s="431">
        <v>2004.0</v>
      </c>
      <c r="D75" s="508">
        <v>38212.0</v>
      </c>
      <c r="E75" s="431" t="s">
        <v>12011</v>
      </c>
      <c r="F75" s="431" t="s">
        <v>186</v>
      </c>
      <c r="G75" s="431" t="s">
        <v>34</v>
      </c>
      <c r="H75" s="431" t="s">
        <v>158</v>
      </c>
      <c r="I75" s="508">
        <v>39630.0</v>
      </c>
      <c r="J75" s="433">
        <v>7.0</v>
      </c>
      <c r="K75" s="647" t="s">
        <v>293</v>
      </c>
      <c r="L75" s="431" t="s">
        <v>390</v>
      </c>
      <c r="M75" s="327">
        <f t="shared" si="2"/>
        <v>1418</v>
      </c>
      <c r="N75" s="210"/>
      <c r="O75" s="392" t="s">
        <v>19</v>
      </c>
      <c r="P75" s="393"/>
      <c r="Q75" s="393"/>
      <c r="R75" s="394"/>
      <c r="S75" s="395">
        <f>COUNTIF($K$2:$K$476,"O perfil toxicológico foi considerado equivalente ao produto técnico de referência")</f>
        <v>0</v>
      </c>
      <c r="T75" s="396">
        <f>(S75/S76)</f>
        <v>0</v>
      </c>
      <c r="U75" s="210"/>
      <c r="V75" s="210"/>
      <c r="W75" s="210"/>
      <c r="X75" s="210"/>
      <c r="Y75" s="210"/>
      <c r="Z75" s="210"/>
    </row>
    <row r="76" ht="12.75" customHeight="1">
      <c r="A76" s="597">
        <v>7508.0</v>
      </c>
      <c r="B76" s="437" t="s">
        <v>12012</v>
      </c>
      <c r="C76" s="437">
        <v>2007.0</v>
      </c>
      <c r="D76" s="511">
        <v>39426.0</v>
      </c>
      <c r="E76" s="437" t="s">
        <v>12013</v>
      </c>
      <c r="F76" s="437" t="s">
        <v>44</v>
      </c>
      <c r="G76" s="437" t="s">
        <v>712</v>
      </c>
      <c r="H76" s="437" t="s">
        <v>373</v>
      </c>
      <c r="I76" s="511">
        <v>39630.0</v>
      </c>
      <c r="J76" s="439">
        <v>7.0</v>
      </c>
      <c r="K76" s="647" t="s">
        <v>293</v>
      </c>
      <c r="L76" s="439" t="s">
        <v>395</v>
      </c>
      <c r="M76" s="330">
        <f t="shared" si="2"/>
        <v>204</v>
      </c>
      <c r="N76" s="210"/>
      <c r="O76" s="397" t="s">
        <v>268</v>
      </c>
      <c r="P76" s="343"/>
      <c r="Q76" s="343"/>
      <c r="R76" s="398"/>
      <c r="S76" s="399">
        <f>SUM(S64:S75)</f>
        <v>191</v>
      </c>
      <c r="T76" s="400">
        <f>(S76/S76)</f>
        <v>1</v>
      </c>
      <c r="U76" s="210"/>
      <c r="V76" s="210"/>
      <c r="W76" s="210"/>
      <c r="X76" s="210"/>
      <c r="Y76" s="210"/>
      <c r="Z76" s="210"/>
    </row>
    <row r="77" ht="12.75" customHeight="1">
      <c r="A77" s="590">
        <v>7608.0</v>
      </c>
      <c r="B77" s="431" t="s">
        <v>12014</v>
      </c>
      <c r="C77" s="431">
        <v>2006.0</v>
      </c>
      <c r="D77" s="508">
        <v>38789.0</v>
      </c>
      <c r="E77" s="431" t="s">
        <v>12015</v>
      </c>
      <c r="F77" s="431" t="s">
        <v>719</v>
      </c>
      <c r="G77" s="431" t="s">
        <v>17</v>
      </c>
      <c r="H77" s="431" t="s">
        <v>952</v>
      </c>
      <c r="I77" s="508">
        <v>39630.0</v>
      </c>
      <c r="J77" s="433">
        <v>7.0</v>
      </c>
      <c r="K77" s="649" t="s">
        <v>322</v>
      </c>
      <c r="L77" s="431" t="s">
        <v>390</v>
      </c>
      <c r="M77" s="327">
        <f t="shared" si="2"/>
        <v>841</v>
      </c>
      <c r="N77" s="210"/>
      <c r="O77" s="25"/>
      <c r="P77" s="25"/>
      <c r="Q77" s="25"/>
      <c r="R77" s="25"/>
      <c r="S77" s="25"/>
      <c r="T77" s="25"/>
      <c r="U77" s="210"/>
      <c r="V77" s="210"/>
      <c r="W77" s="210"/>
      <c r="X77" s="210"/>
      <c r="Y77" s="210"/>
      <c r="Z77" s="210"/>
    </row>
    <row r="78" ht="13.5" customHeight="1">
      <c r="A78" s="597">
        <v>7708.0</v>
      </c>
      <c r="B78" s="437" t="s">
        <v>12016</v>
      </c>
      <c r="C78" s="437">
        <v>2006.0</v>
      </c>
      <c r="D78" s="511">
        <v>38896.0</v>
      </c>
      <c r="E78" s="437" t="s">
        <v>12017</v>
      </c>
      <c r="F78" s="437" t="s">
        <v>1293</v>
      </c>
      <c r="G78" s="437" t="s">
        <v>17</v>
      </c>
      <c r="H78" s="437" t="s">
        <v>7752</v>
      </c>
      <c r="I78" s="511">
        <v>39630.0</v>
      </c>
      <c r="J78" s="439">
        <v>7.0</v>
      </c>
      <c r="K78" s="649" t="s">
        <v>322</v>
      </c>
      <c r="L78" s="439" t="s">
        <v>390</v>
      </c>
      <c r="M78" s="330">
        <f t="shared" si="2"/>
        <v>734</v>
      </c>
      <c r="N78" s="210"/>
      <c r="O78" s="368" t="s">
        <v>11</v>
      </c>
      <c r="P78" s="95"/>
      <c r="Q78" s="95"/>
      <c r="R78" s="95"/>
      <c r="S78" s="95"/>
      <c r="T78" s="96"/>
      <c r="U78" s="210"/>
      <c r="V78" s="210"/>
      <c r="W78" s="210"/>
      <c r="X78" s="210"/>
      <c r="Y78" s="210"/>
      <c r="Z78" s="210"/>
    </row>
    <row r="79" ht="12.75" customHeight="1">
      <c r="A79" s="590">
        <v>7808.0</v>
      </c>
      <c r="B79" s="431" t="s">
        <v>12018</v>
      </c>
      <c r="C79" s="431">
        <v>2007.0</v>
      </c>
      <c r="D79" s="508">
        <v>39259.0</v>
      </c>
      <c r="E79" s="431" t="s">
        <v>12019</v>
      </c>
      <c r="F79" s="431" t="s">
        <v>1001</v>
      </c>
      <c r="G79" s="431" t="s">
        <v>17</v>
      </c>
      <c r="H79" s="431" t="s">
        <v>11665</v>
      </c>
      <c r="I79" s="508">
        <v>39630.0</v>
      </c>
      <c r="J79" s="433">
        <v>7.0</v>
      </c>
      <c r="K79" s="650" t="s">
        <v>309</v>
      </c>
      <c r="L79" s="431" t="s">
        <v>390</v>
      </c>
      <c r="M79" s="327">
        <f t="shared" si="2"/>
        <v>371</v>
      </c>
      <c r="N79" s="210"/>
      <c r="O79" s="97"/>
      <c r="P79" s="98"/>
      <c r="Q79" s="98"/>
      <c r="R79" s="98"/>
      <c r="S79" s="98"/>
      <c r="T79" s="99"/>
      <c r="U79" s="210"/>
      <c r="V79" s="210"/>
      <c r="W79" s="210"/>
      <c r="X79" s="210"/>
      <c r="Y79" s="210"/>
      <c r="Z79" s="210"/>
    </row>
    <row r="80" ht="12.75" customHeight="1">
      <c r="A80" s="597">
        <v>7908.0</v>
      </c>
      <c r="B80" s="437" t="s">
        <v>12020</v>
      </c>
      <c r="C80" s="437">
        <v>2006.0</v>
      </c>
      <c r="D80" s="511">
        <v>38897.0</v>
      </c>
      <c r="E80" s="437" t="s">
        <v>12021</v>
      </c>
      <c r="F80" s="437" t="s">
        <v>1365</v>
      </c>
      <c r="G80" s="437" t="s">
        <v>712</v>
      </c>
      <c r="H80" s="437" t="s">
        <v>1894</v>
      </c>
      <c r="I80" s="511">
        <v>39631.0</v>
      </c>
      <c r="J80" s="439">
        <v>7.0</v>
      </c>
      <c r="K80" s="649" t="s">
        <v>322</v>
      </c>
      <c r="L80" s="439" t="s">
        <v>395</v>
      </c>
      <c r="M80" s="330">
        <f t="shared" si="2"/>
        <v>734</v>
      </c>
      <c r="N80" s="210"/>
      <c r="O80" s="369" t="s">
        <v>288</v>
      </c>
      <c r="P80" s="370"/>
      <c r="Q80" s="370"/>
      <c r="R80" s="371"/>
      <c r="S80" s="536" t="s">
        <v>289</v>
      </c>
      <c r="T80" s="537" t="s">
        <v>108</v>
      </c>
      <c r="U80" s="210"/>
      <c r="V80" s="210"/>
      <c r="W80" s="210"/>
      <c r="X80" s="210"/>
      <c r="Y80" s="210"/>
      <c r="Z80" s="210"/>
    </row>
    <row r="81" ht="13.5" customHeight="1">
      <c r="A81" s="590">
        <v>8008.0</v>
      </c>
      <c r="B81" s="431" t="s">
        <v>12022</v>
      </c>
      <c r="C81" s="431">
        <v>2005.0</v>
      </c>
      <c r="D81" s="508">
        <v>38677.0</v>
      </c>
      <c r="E81" s="431" t="s">
        <v>12023</v>
      </c>
      <c r="F81" s="431" t="s">
        <v>3442</v>
      </c>
      <c r="G81" s="431" t="s">
        <v>806</v>
      </c>
      <c r="H81" s="431" t="s">
        <v>234</v>
      </c>
      <c r="I81" s="508">
        <v>39631.0</v>
      </c>
      <c r="J81" s="433">
        <v>7.0</v>
      </c>
      <c r="K81" s="649" t="s">
        <v>322</v>
      </c>
      <c r="L81" s="431" t="s">
        <v>390</v>
      </c>
      <c r="M81" s="327">
        <f t="shared" si="2"/>
        <v>954</v>
      </c>
      <c r="N81" s="210"/>
      <c r="O81" s="538" t="s">
        <v>386</v>
      </c>
      <c r="P81" s="343"/>
      <c r="Q81" s="343"/>
      <c r="R81" s="344"/>
      <c r="S81" s="405">
        <f>COUNTIF($L$2:$L$476,"I - Produto altamente perigoso ao meio ambiente")</f>
        <v>4</v>
      </c>
      <c r="T81" s="406">
        <f>(S81/S85)</f>
        <v>0.02094240838</v>
      </c>
      <c r="U81" s="210"/>
      <c r="V81" s="210"/>
      <c r="W81" s="210"/>
      <c r="X81" s="210"/>
      <c r="Y81" s="210"/>
      <c r="Z81" s="210"/>
    </row>
    <row r="82" ht="13.5" customHeight="1">
      <c r="A82" s="597">
        <v>8108.0</v>
      </c>
      <c r="B82" s="437" t="s">
        <v>12024</v>
      </c>
      <c r="C82" s="437">
        <v>2007.0</v>
      </c>
      <c r="D82" s="511">
        <v>39331.0</v>
      </c>
      <c r="E82" s="437" t="s">
        <v>12025</v>
      </c>
      <c r="F82" s="437" t="s">
        <v>11981</v>
      </c>
      <c r="G82" s="437" t="s">
        <v>712</v>
      </c>
      <c r="H82" s="437" t="s">
        <v>6340</v>
      </c>
      <c r="I82" s="511">
        <v>39631.0</v>
      </c>
      <c r="J82" s="439">
        <v>7.0</v>
      </c>
      <c r="K82" s="649" t="s">
        <v>322</v>
      </c>
      <c r="L82" s="439" t="s">
        <v>395</v>
      </c>
      <c r="M82" s="330">
        <f t="shared" si="2"/>
        <v>300</v>
      </c>
      <c r="N82" s="210"/>
      <c r="O82" s="407" t="s">
        <v>390</v>
      </c>
      <c r="P82" s="106"/>
      <c r="Q82" s="106"/>
      <c r="R82" s="107"/>
      <c r="S82" s="408">
        <f>COUNTIF($L$2:$L$476,"II - Produto muito perigoso ao meio ambiente")</f>
        <v>95</v>
      </c>
      <c r="T82" s="409">
        <f>(S82/S85)</f>
        <v>0.497382199</v>
      </c>
      <c r="U82" s="210"/>
      <c r="V82" s="210"/>
      <c r="W82" s="210"/>
      <c r="X82" s="210"/>
      <c r="Y82" s="210"/>
      <c r="Z82" s="210"/>
    </row>
    <row r="83" ht="13.5" customHeight="1">
      <c r="A83" s="590">
        <v>8208.0</v>
      </c>
      <c r="B83" s="431" t="s">
        <v>12026</v>
      </c>
      <c r="C83" s="431">
        <v>2006.0</v>
      </c>
      <c r="D83" s="508">
        <v>38888.0</v>
      </c>
      <c r="E83" s="431" t="s">
        <v>12027</v>
      </c>
      <c r="F83" s="431" t="s">
        <v>12028</v>
      </c>
      <c r="G83" s="431" t="s">
        <v>725</v>
      </c>
      <c r="H83" s="431" t="s">
        <v>6884</v>
      </c>
      <c r="I83" s="508">
        <v>39632.0</v>
      </c>
      <c r="J83" s="433">
        <v>7.0</v>
      </c>
      <c r="K83" s="648" t="s">
        <v>344</v>
      </c>
      <c r="L83" s="431" t="s">
        <v>399</v>
      </c>
      <c r="M83" s="327">
        <f t="shared" si="2"/>
        <v>744</v>
      </c>
      <c r="N83" s="210"/>
      <c r="O83" s="410" t="s">
        <v>395</v>
      </c>
      <c r="P83" s="106"/>
      <c r="Q83" s="106"/>
      <c r="R83" s="107"/>
      <c r="S83" s="405">
        <f>COUNTIF($L$2:$L$476,"III - Produto perigoso ao meio ambiente")</f>
        <v>81</v>
      </c>
      <c r="T83" s="406">
        <f>(S83/S85)</f>
        <v>0.4240837696</v>
      </c>
      <c r="U83" s="210"/>
      <c r="V83" s="210"/>
      <c r="W83" s="210"/>
      <c r="X83" s="210"/>
      <c r="Y83" s="210"/>
      <c r="Z83" s="210"/>
    </row>
    <row r="84" ht="14.25" customHeight="1">
      <c r="A84" s="597">
        <v>8308.0</v>
      </c>
      <c r="B84" s="437" t="s">
        <v>12029</v>
      </c>
      <c r="C84" s="437">
        <v>2005.0</v>
      </c>
      <c r="D84" s="511">
        <v>38552.0</v>
      </c>
      <c r="E84" s="437" t="s">
        <v>12030</v>
      </c>
      <c r="F84" s="437" t="s">
        <v>12031</v>
      </c>
      <c r="G84" s="437" t="s">
        <v>34</v>
      </c>
      <c r="H84" s="437" t="s">
        <v>251</v>
      </c>
      <c r="I84" s="511">
        <v>39633.0</v>
      </c>
      <c r="J84" s="439">
        <v>7.0</v>
      </c>
      <c r="K84" s="648" t="s">
        <v>344</v>
      </c>
      <c r="L84" s="439" t="s">
        <v>395</v>
      </c>
      <c r="M84" s="330">
        <f t="shared" si="2"/>
        <v>1081</v>
      </c>
      <c r="N84" s="210"/>
      <c r="O84" s="407" t="s">
        <v>399</v>
      </c>
      <c r="P84" s="106"/>
      <c r="Q84" s="106"/>
      <c r="R84" s="107"/>
      <c r="S84" s="408">
        <f>COUNTIF($L$2:$L$476,"IV - Produto pouco perigoso ao meio ambiente")</f>
        <v>11</v>
      </c>
      <c r="T84" s="409">
        <f>(S84/S85)</f>
        <v>0.05759162304</v>
      </c>
      <c r="U84" s="210"/>
      <c r="V84" s="210"/>
      <c r="W84" s="210"/>
      <c r="X84" s="210"/>
      <c r="Y84" s="210"/>
      <c r="Z84" s="210"/>
    </row>
    <row r="85" ht="12.75" customHeight="1">
      <c r="A85" s="590">
        <v>8408.0</v>
      </c>
      <c r="B85" s="431" t="s">
        <v>12032</v>
      </c>
      <c r="C85" s="431">
        <v>2005.0</v>
      </c>
      <c r="D85" s="508">
        <v>38595.0</v>
      </c>
      <c r="E85" s="431" t="s">
        <v>12033</v>
      </c>
      <c r="F85" s="431" t="s">
        <v>12034</v>
      </c>
      <c r="G85" s="431" t="s">
        <v>806</v>
      </c>
      <c r="H85" s="431" t="s">
        <v>158</v>
      </c>
      <c r="I85" s="508">
        <v>39636.0</v>
      </c>
      <c r="J85" s="433">
        <v>7.0</v>
      </c>
      <c r="K85" s="647" t="s">
        <v>293</v>
      </c>
      <c r="L85" s="431" t="s">
        <v>390</v>
      </c>
      <c r="M85" s="327">
        <f t="shared" si="2"/>
        <v>1041</v>
      </c>
      <c r="N85" s="210"/>
      <c r="O85" s="369" t="s">
        <v>268</v>
      </c>
      <c r="P85" s="370"/>
      <c r="Q85" s="370"/>
      <c r="R85" s="371"/>
      <c r="S85" s="399">
        <f>SUM(S81:S84)</f>
        <v>191</v>
      </c>
      <c r="T85" s="400">
        <f>(S85/S85)</f>
        <v>1</v>
      </c>
      <c r="U85" s="210"/>
      <c r="V85" s="210"/>
      <c r="W85" s="210"/>
      <c r="X85" s="210"/>
      <c r="Y85" s="210"/>
      <c r="Z85" s="210"/>
    </row>
    <row r="86" ht="12.75" customHeight="1">
      <c r="A86" s="597">
        <v>8508.0</v>
      </c>
      <c r="B86" s="437" t="s">
        <v>12035</v>
      </c>
      <c r="C86" s="437">
        <v>2003.0</v>
      </c>
      <c r="D86" s="511">
        <v>37809.0</v>
      </c>
      <c r="E86" s="437" t="s">
        <v>12036</v>
      </c>
      <c r="F86" s="437" t="s">
        <v>12037</v>
      </c>
      <c r="G86" s="437" t="s">
        <v>712</v>
      </c>
      <c r="H86" s="437" t="s">
        <v>892</v>
      </c>
      <c r="I86" s="511">
        <v>39636.0</v>
      </c>
      <c r="J86" s="439">
        <v>7.0</v>
      </c>
      <c r="K86" s="647" t="s">
        <v>293</v>
      </c>
      <c r="L86" s="439" t="s">
        <v>390</v>
      </c>
      <c r="M86" s="330">
        <f t="shared" si="2"/>
        <v>1827</v>
      </c>
      <c r="N86" s="210"/>
      <c r="O86" s="25"/>
      <c r="P86" s="25"/>
      <c r="Q86" s="25"/>
      <c r="R86" s="25"/>
      <c r="S86" s="25"/>
      <c r="T86" s="25"/>
      <c r="U86" s="210"/>
      <c r="V86" s="210"/>
      <c r="W86" s="210"/>
      <c r="X86" s="210"/>
      <c r="Y86" s="210"/>
      <c r="Z86" s="210"/>
    </row>
    <row r="87" ht="13.5" customHeight="1">
      <c r="A87" s="590">
        <v>8608.0</v>
      </c>
      <c r="B87" s="431" t="s">
        <v>12038</v>
      </c>
      <c r="C87" s="431">
        <v>2006.0</v>
      </c>
      <c r="D87" s="508">
        <v>38979.0</v>
      </c>
      <c r="E87" s="431" t="s">
        <v>12039</v>
      </c>
      <c r="F87" s="431" t="s">
        <v>8012</v>
      </c>
      <c r="G87" s="431" t="s">
        <v>806</v>
      </c>
      <c r="H87" s="431" t="s">
        <v>251</v>
      </c>
      <c r="I87" s="508">
        <v>39636.0</v>
      </c>
      <c r="J87" s="433">
        <v>7.0</v>
      </c>
      <c r="K87" s="649" t="s">
        <v>322</v>
      </c>
      <c r="L87" s="431" t="s">
        <v>390</v>
      </c>
      <c r="M87" s="327">
        <f t="shared" si="2"/>
        <v>657</v>
      </c>
      <c r="N87" s="210"/>
      <c r="O87" s="414" t="s">
        <v>412</v>
      </c>
      <c r="P87" s="415"/>
      <c r="Q87" s="415"/>
      <c r="R87" s="416"/>
      <c r="S87" s="25"/>
      <c r="T87" s="25"/>
      <c r="U87" s="210"/>
      <c r="V87" s="210"/>
      <c r="W87" s="210"/>
      <c r="X87" s="210"/>
      <c r="Y87" s="210"/>
      <c r="Z87" s="210"/>
    </row>
    <row r="88" ht="12.75" customHeight="1">
      <c r="A88" s="597">
        <v>8708.0</v>
      </c>
      <c r="B88" s="437" t="s">
        <v>12040</v>
      </c>
      <c r="C88" s="437">
        <v>2005.0</v>
      </c>
      <c r="D88" s="511">
        <v>38568.0</v>
      </c>
      <c r="E88" s="437" t="s">
        <v>12041</v>
      </c>
      <c r="F88" s="437" t="s">
        <v>12031</v>
      </c>
      <c r="G88" s="437" t="s">
        <v>707</v>
      </c>
      <c r="H88" s="437" t="s">
        <v>251</v>
      </c>
      <c r="I88" s="511">
        <v>39637.0</v>
      </c>
      <c r="J88" s="439">
        <v>7.0</v>
      </c>
      <c r="K88" s="647" t="s">
        <v>293</v>
      </c>
      <c r="L88" s="439" t="s">
        <v>395</v>
      </c>
      <c r="M88" s="330">
        <f t="shared" si="2"/>
        <v>1069</v>
      </c>
      <c r="N88" s="210"/>
      <c r="O88" s="417"/>
      <c r="P88" s="98"/>
      <c r="Q88" s="98"/>
      <c r="R88" s="418"/>
      <c r="S88" s="25"/>
      <c r="T88" s="25"/>
      <c r="U88" s="210"/>
      <c r="V88" s="210"/>
      <c r="W88" s="210"/>
      <c r="X88" s="210"/>
      <c r="Y88" s="210"/>
      <c r="Z88" s="210"/>
    </row>
    <row r="89" ht="12.75" customHeight="1">
      <c r="A89" s="590">
        <v>8808.0</v>
      </c>
      <c r="B89" s="431" t="s">
        <v>12042</v>
      </c>
      <c r="C89" s="431">
        <v>2005.0</v>
      </c>
      <c r="D89" s="508">
        <v>38622.0</v>
      </c>
      <c r="E89" s="431" t="s">
        <v>12043</v>
      </c>
      <c r="F89" s="431" t="s">
        <v>3867</v>
      </c>
      <c r="G89" s="431" t="s">
        <v>712</v>
      </c>
      <c r="H89" s="431" t="s">
        <v>10020</v>
      </c>
      <c r="I89" s="508">
        <v>39639.0</v>
      </c>
      <c r="J89" s="433">
        <v>7.0</v>
      </c>
      <c r="K89" s="647" t="s">
        <v>293</v>
      </c>
      <c r="L89" s="431" t="s">
        <v>390</v>
      </c>
      <c r="M89" s="327">
        <f t="shared" si="2"/>
        <v>1017</v>
      </c>
      <c r="N89" s="210"/>
      <c r="O89" s="419" t="s">
        <v>423</v>
      </c>
      <c r="P89" s="420" t="s">
        <v>424</v>
      </c>
      <c r="Q89" s="421"/>
      <c r="R89" s="422"/>
      <c r="S89" s="25"/>
      <c r="T89" s="25"/>
      <c r="U89" s="210"/>
      <c r="V89" s="210"/>
      <c r="W89" s="210"/>
      <c r="X89" s="210"/>
      <c r="Y89" s="210"/>
      <c r="Z89" s="210"/>
    </row>
    <row r="90" ht="12.75" customHeight="1">
      <c r="A90" s="597">
        <v>8908.0</v>
      </c>
      <c r="B90" s="437" t="s">
        <v>12044</v>
      </c>
      <c r="C90" s="437">
        <v>2005.0</v>
      </c>
      <c r="D90" s="511">
        <v>38642.0</v>
      </c>
      <c r="E90" s="437" t="s">
        <v>12045</v>
      </c>
      <c r="F90" s="437" t="s">
        <v>12046</v>
      </c>
      <c r="G90" s="437" t="s">
        <v>806</v>
      </c>
      <c r="H90" s="437" t="s">
        <v>158</v>
      </c>
      <c r="I90" s="511">
        <v>39639.0</v>
      </c>
      <c r="J90" s="439">
        <v>7.0</v>
      </c>
      <c r="K90" s="650" t="s">
        <v>309</v>
      </c>
      <c r="L90" s="439" t="s">
        <v>390</v>
      </c>
      <c r="M90" s="330">
        <f t="shared" si="2"/>
        <v>997</v>
      </c>
      <c r="N90" s="210"/>
      <c r="O90" s="423" t="s">
        <v>430</v>
      </c>
      <c r="P90" s="424">
        <f>AVERAGEIF(G2:G476,"PT",M2:M476)</f>
        <v>1522.666667</v>
      </c>
      <c r="Q90" s="379"/>
      <c r="R90" s="380"/>
      <c r="S90" s="25"/>
      <c r="T90" s="25"/>
      <c r="U90" s="210"/>
      <c r="V90" s="210"/>
      <c r="W90" s="210"/>
      <c r="X90" s="210"/>
      <c r="Y90" s="210"/>
      <c r="Z90" s="210"/>
    </row>
    <row r="91" ht="12.75" customHeight="1">
      <c r="A91" s="590">
        <v>9008.0</v>
      </c>
      <c r="B91" s="431" t="s">
        <v>12047</v>
      </c>
      <c r="C91" s="431">
        <v>2008.0</v>
      </c>
      <c r="D91" s="508">
        <v>39489.0</v>
      </c>
      <c r="E91" s="431" t="s">
        <v>12048</v>
      </c>
      <c r="F91" s="431" t="s">
        <v>4049</v>
      </c>
      <c r="G91" s="431" t="s">
        <v>725</v>
      </c>
      <c r="H91" s="431" t="s">
        <v>6884</v>
      </c>
      <c r="I91" s="508">
        <v>39639.0</v>
      </c>
      <c r="J91" s="433">
        <v>7.0</v>
      </c>
      <c r="K91" s="648" t="s">
        <v>344</v>
      </c>
      <c r="L91" s="431" t="s">
        <v>399</v>
      </c>
      <c r="M91" s="327">
        <f t="shared" si="2"/>
        <v>150</v>
      </c>
      <c r="N91" s="210"/>
      <c r="O91" s="425" t="s">
        <v>34</v>
      </c>
      <c r="P91" s="426">
        <f>AVERAGEIF(G2:G477,"PTN",M2:M477)</f>
        <v>1329</v>
      </c>
      <c r="Q91" s="379"/>
      <c r="R91" s="380"/>
      <c r="S91" s="25"/>
      <c r="T91" s="25"/>
      <c r="U91" s="210"/>
      <c r="V91" s="210"/>
      <c r="W91" s="210"/>
      <c r="X91" s="210"/>
      <c r="Y91" s="210"/>
      <c r="Z91" s="210"/>
    </row>
    <row r="92" ht="12.75" customHeight="1">
      <c r="A92" s="597">
        <v>9108.0</v>
      </c>
      <c r="B92" s="437" t="s">
        <v>12049</v>
      </c>
      <c r="C92" s="437">
        <v>2006.0</v>
      </c>
      <c r="D92" s="511">
        <v>38958.0</v>
      </c>
      <c r="E92" s="437" t="s">
        <v>12050</v>
      </c>
      <c r="F92" s="437" t="s">
        <v>1349</v>
      </c>
      <c r="G92" s="437" t="s">
        <v>806</v>
      </c>
      <c r="H92" s="437" t="s">
        <v>5536</v>
      </c>
      <c r="I92" s="511">
        <v>39639.0</v>
      </c>
      <c r="J92" s="439">
        <v>7.0</v>
      </c>
      <c r="K92" s="649" t="s">
        <v>322</v>
      </c>
      <c r="L92" s="439" t="s">
        <v>395</v>
      </c>
      <c r="M92" s="330">
        <f t="shared" si="2"/>
        <v>681</v>
      </c>
      <c r="N92" s="210"/>
      <c r="O92" s="423" t="s">
        <v>17</v>
      </c>
      <c r="P92" s="424">
        <f>AVERAGEIF(G2:G476,"PTE",M2:M476)</f>
        <v>594.6666667</v>
      </c>
      <c r="Q92" s="379"/>
      <c r="R92" s="380"/>
      <c r="S92" s="25"/>
      <c r="T92" s="25"/>
      <c r="U92" s="210"/>
      <c r="V92" s="210"/>
      <c r="W92" s="210"/>
      <c r="X92" s="210"/>
      <c r="Y92" s="210"/>
      <c r="Z92" s="210"/>
    </row>
    <row r="93" ht="12.75" customHeight="1">
      <c r="A93" s="590">
        <v>9208.0</v>
      </c>
      <c r="B93" s="431" t="s">
        <v>12051</v>
      </c>
      <c r="C93" s="431">
        <v>2006.0</v>
      </c>
      <c r="D93" s="508">
        <v>38898.0</v>
      </c>
      <c r="E93" s="431" t="s">
        <v>12052</v>
      </c>
      <c r="F93" s="431" t="s">
        <v>12053</v>
      </c>
      <c r="G93" s="431" t="s">
        <v>17</v>
      </c>
      <c r="H93" s="431" t="s">
        <v>251</v>
      </c>
      <c r="I93" s="508">
        <v>39644.0</v>
      </c>
      <c r="J93" s="433">
        <v>7.0</v>
      </c>
      <c r="K93" s="649" t="s">
        <v>322</v>
      </c>
      <c r="L93" s="431" t="s">
        <v>395</v>
      </c>
      <c r="M93" s="327">
        <f t="shared" si="2"/>
        <v>746</v>
      </c>
      <c r="N93" s="210"/>
      <c r="O93" s="425" t="s">
        <v>46</v>
      </c>
      <c r="P93" s="426" t="str">
        <f>AVERAGEIF(G2:G476,"Pré-Mistura",M2:M476)</f>
        <v>#DIV/0!</v>
      </c>
      <c r="Q93" s="379"/>
      <c r="R93" s="380"/>
      <c r="S93" s="25"/>
      <c r="T93" s="25"/>
      <c r="U93" s="210"/>
      <c r="V93" s="210"/>
      <c r="W93" s="210"/>
      <c r="X93" s="210"/>
      <c r="Y93" s="210"/>
      <c r="Z93" s="210"/>
    </row>
    <row r="94" ht="12.75" customHeight="1">
      <c r="A94" s="597">
        <v>9308.0</v>
      </c>
      <c r="B94" s="437" t="s">
        <v>12054</v>
      </c>
      <c r="C94" s="437">
        <v>2005.0</v>
      </c>
      <c r="D94" s="511">
        <v>38521.0</v>
      </c>
      <c r="E94" s="437" t="s">
        <v>12055</v>
      </c>
      <c r="F94" s="437" t="s">
        <v>1349</v>
      </c>
      <c r="G94" s="437" t="s">
        <v>712</v>
      </c>
      <c r="H94" s="437" t="s">
        <v>11872</v>
      </c>
      <c r="I94" s="511">
        <v>39646.0</v>
      </c>
      <c r="J94" s="439">
        <v>7.0</v>
      </c>
      <c r="K94" s="649" t="s">
        <v>322</v>
      </c>
      <c r="L94" s="439" t="s">
        <v>395</v>
      </c>
      <c r="M94" s="330">
        <f t="shared" si="2"/>
        <v>1125</v>
      </c>
      <c r="N94" s="210"/>
      <c r="O94" s="423" t="s">
        <v>806</v>
      </c>
      <c r="P94" s="424">
        <f>AVERAGEIF(G2:G476,"PF",M2:M476)</f>
        <v>1091.263158</v>
      </c>
      <c r="Q94" s="379"/>
      <c r="R94" s="380"/>
      <c r="S94" s="25"/>
      <c r="T94" s="25"/>
      <c r="U94" s="210"/>
      <c r="V94" s="210"/>
      <c r="W94" s="210"/>
      <c r="X94" s="210"/>
      <c r="Y94" s="210"/>
      <c r="Z94" s="210"/>
    </row>
    <row r="95" ht="12.75" customHeight="1">
      <c r="A95" s="590">
        <v>9408.0</v>
      </c>
      <c r="B95" s="431" t="s">
        <v>12056</v>
      </c>
      <c r="C95" s="431">
        <v>2007.0</v>
      </c>
      <c r="D95" s="508">
        <v>39335.0</v>
      </c>
      <c r="E95" s="431" t="s">
        <v>12057</v>
      </c>
      <c r="F95" s="431" t="s">
        <v>3442</v>
      </c>
      <c r="G95" s="431" t="s">
        <v>17</v>
      </c>
      <c r="H95" s="431" t="s">
        <v>7752</v>
      </c>
      <c r="I95" s="508">
        <v>39650.0</v>
      </c>
      <c r="J95" s="433">
        <v>7.0</v>
      </c>
      <c r="K95" s="649" t="s">
        <v>322</v>
      </c>
      <c r="L95" s="431" t="s">
        <v>390</v>
      </c>
      <c r="M95" s="327">
        <f t="shared" si="2"/>
        <v>315</v>
      </c>
      <c r="N95" s="210"/>
      <c r="O95" s="425" t="s">
        <v>707</v>
      </c>
      <c r="P95" s="426">
        <f>AVERAGEIF(G2:G476,"PFN",M2:M476)</f>
        <v>1294.2</v>
      </c>
      <c r="Q95" s="379"/>
      <c r="R95" s="380"/>
      <c r="S95" s="25"/>
      <c r="T95" s="25"/>
      <c r="U95" s="210"/>
      <c r="V95" s="210"/>
      <c r="W95" s="210"/>
      <c r="X95" s="210"/>
      <c r="Y95" s="210"/>
      <c r="Z95" s="210"/>
    </row>
    <row r="96" ht="12.75" customHeight="1">
      <c r="A96" s="597">
        <v>9508.0</v>
      </c>
      <c r="B96" s="437" t="s">
        <v>12058</v>
      </c>
      <c r="C96" s="437">
        <v>2007.0</v>
      </c>
      <c r="D96" s="511">
        <v>39323.0</v>
      </c>
      <c r="E96" s="437" t="s">
        <v>12059</v>
      </c>
      <c r="F96" s="437" t="s">
        <v>65</v>
      </c>
      <c r="G96" s="437" t="s">
        <v>806</v>
      </c>
      <c r="H96" s="437" t="s">
        <v>56</v>
      </c>
      <c r="I96" s="511">
        <v>39650.0</v>
      </c>
      <c r="J96" s="439">
        <v>7.0</v>
      </c>
      <c r="K96" s="650" t="s">
        <v>309</v>
      </c>
      <c r="L96" s="439" t="s">
        <v>390</v>
      </c>
      <c r="M96" s="330">
        <f t="shared" si="2"/>
        <v>327</v>
      </c>
      <c r="N96" s="210"/>
      <c r="O96" s="423" t="s">
        <v>712</v>
      </c>
      <c r="P96" s="424">
        <f>AVERAGEIF(G2:G476,"PF/PTE",M2:M476)</f>
        <v>878.8194444</v>
      </c>
      <c r="Q96" s="379"/>
      <c r="R96" s="380"/>
      <c r="S96" s="25"/>
      <c r="T96" s="25"/>
      <c r="U96" s="210"/>
      <c r="V96" s="210"/>
      <c r="W96" s="210"/>
      <c r="X96" s="210"/>
      <c r="Y96" s="210"/>
      <c r="Z96" s="210"/>
    </row>
    <row r="97" ht="12.75" customHeight="1">
      <c r="A97" s="590">
        <v>9608.0</v>
      </c>
      <c r="B97" s="431" t="s">
        <v>12060</v>
      </c>
      <c r="C97" s="431">
        <v>2000.0</v>
      </c>
      <c r="D97" s="508">
        <v>36806.0</v>
      </c>
      <c r="E97" s="431" t="s">
        <v>12061</v>
      </c>
      <c r="F97" s="431" t="s">
        <v>31</v>
      </c>
      <c r="G97" s="431" t="s">
        <v>712</v>
      </c>
      <c r="H97" s="431" t="s">
        <v>10020</v>
      </c>
      <c r="I97" s="508">
        <v>39650.0</v>
      </c>
      <c r="J97" s="433">
        <v>7.0</v>
      </c>
      <c r="K97" s="648" t="s">
        <v>344</v>
      </c>
      <c r="L97" s="431" t="s">
        <v>395</v>
      </c>
      <c r="M97" s="327">
        <f t="shared" si="2"/>
        <v>2844</v>
      </c>
      <c r="N97" s="210"/>
      <c r="O97" s="425" t="s">
        <v>725</v>
      </c>
      <c r="P97" s="426">
        <f>AVERAGEIF(G2:G476,"Bio",M2:M476)</f>
        <v>831.3333333</v>
      </c>
      <c r="Q97" s="379"/>
      <c r="R97" s="380"/>
      <c r="S97" s="25"/>
      <c r="T97" s="25"/>
      <c r="U97" s="210"/>
      <c r="V97" s="210"/>
      <c r="W97" s="210"/>
      <c r="X97" s="210"/>
      <c r="Y97" s="210"/>
      <c r="Z97" s="210"/>
    </row>
    <row r="98" ht="12.75" customHeight="1">
      <c r="A98" s="597">
        <v>9708.0</v>
      </c>
      <c r="B98" s="437" t="s">
        <v>12062</v>
      </c>
      <c r="C98" s="437">
        <v>2005.0</v>
      </c>
      <c r="D98" s="511">
        <v>38716.0</v>
      </c>
      <c r="E98" s="437" t="s">
        <v>12063</v>
      </c>
      <c r="F98" s="437" t="s">
        <v>11033</v>
      </c>
      <c r="G98" s="437" t="s">
        <v>34</v>
      </c>
      <c r="H98" s="437" t="s">
        <v>158</v>
      </c>
      <c r="I98" s="511">
        <v>39650.0</v>
      </c>
      <c r="J98" s="439">
        <v>7.0</v>
      </c>
      <c r="K98" s="650" t="s">
        <v>309</v>
      </c>
      <c r="L98" s="439" t="s">
        <v>395</v>
      </c>
      <c r="M98" s="330">
        <f t="shared" si="2"/>
        <v>934</v>
      </c>
      <c r="N98" s="210"/>
      <c r="O98" s="423" t="s">
        <v>729</v>
      </c>
      <c r="P98" s="424" t="str">
        <f>AVERAGEIF(G2:G476,"Bio/Org",M2:M476)</f>
        <v>#DIV/0!</v>
      </c>
      <c r="Q98" s="379"/>
      <c r="R98" s="380"/>
      <c r="S98" s="25"/>
      <c r="T98" s="25"/>
      <c r="U98" s="210"/>
      <c r="V98" s="210"/>
      <c r="W98" s="210"/>
      <c r="X98" s="210"/>
      <c r="Y98" s="210"/>
      <c r="Z98" s="210"/>
    </row>
    <row r="99" ht="12.75" customHeight="1">
      <c r="A99" s="590">
        <v>9808.0</v>
      </c>
      <c r="B99" s="431" t="s">
        <v>12064</v>
      </c>
      <c r="C99" s="431">
        <v>2005.0</v>
      </c>
      <c r="D99" s="508">
        <v>38530.0</v>
      </c>
      <c r="E99" s="431" t="s">
        <v>12065</v>
      </c>
      <c r="F99" s="431" t="s">
        <v>379</v>
      </c>
      <c r="G99" s="431" t="s">
        <v>806</v>
      </c>
      <c r="H99" s="431" t="s">
        <v>158</v>
      </c>
      <c r="I99" s="508">
        <v>39650.0</v>
      </c>
      <c r="J99" s="433">
        <v>7.0</v>
      </c>
      <c r="K99" s="647" t="s">
        <v>293</v>
      </c>
      <c r="L99" s="431" t="s">
        <v>390</v>
      </c>
      <c r="M99" s="327">
        <f t="shared" si="2"/>
        <v>1120</v>
      </c>
      <c r="N99" s="210"/>
      <c r="O99" s="427" t="s">
        <v>435</v>
      </c>
      <c r="P99" s="428">
        <f>AVERAGE(M2:M494)</f>
        <v>909.6544503</v>
      </c>
      <c r="Q99" s="429"/>
      <c r="R99" s="329"/>
      <c r="S99" s="25"/>
      <c r="T99" s="25"/>
      <c r="U99" s="210"/>
      <c r="V99" s="210"/>
      <c r="W99" s="210"/>
      <c r="X99" s="210"/>
      <c r="Y99" s="210"/>
      <c r="Z99" s="210"/>
    </row>
    <row r="100" ht="12.75" customHeight="1">
      <c r="A100" s="597">
        <v>9908.0</v>
      </c>
      <c r="B100" s="437" t="s">
        <v>12066</v>
      </c>
      <c r="C100" s="437">
        <v>2007.0</v>
      </c>
      <c r="D100" s="511">
        <v>39272.0</v>
      </c>
      <c r="E100" s="437" t="s">
        <v>12067</v>
      </c>
      <c r="F100" s="437" t="s">
        <v>11867</v>
      </c>
      <c r="G100" s="437" t="s">
        <v>806</v>
      </c>
      <c r="H100" s="437" t="s">
        <v>11529</v>
      </c>
      <c r="I100" s="511">
        <v>39650.0</v>
      </c>
      <c r="J100" s="439">
        <v>7.0</v>
      </c>
      <c r="K100" s="648" t="s">
        <v>344</v>
      </c>
      <c r="L100" s="439" t="s">
        <v>399</v>
      </c>
      <c r="M100" s="330">
        <f t="shared" si="2"/>
        <v>378</v>
      </c>
      <c r="N100" s="210"/>
      <c r="O100" s="210"/>
      <c r="P100" s="210"/>
      <c r="Q100" s="210"/>
      <c r="R100" s="210"/>
      <c r="S100" s="210"/>
      <c r="T100" s="210"/>
      <c r="U100" s="210"/>
      <c r="V100" s="210"/>
      <c r="W100" s="210"/>
      <c r="X100" s="210"/>
      <c r="Y100" s="210"/>
      <c r="Z100" s="210"/>
    </row>
    <row r="101" ht="12.75" customHeight="1">
      <c r="A101" s="590">
        <v>10008.0</v>
      </c>
      <c r="B101" s="431" t="s">
        <v>12068</v>
      </c>
      <c r="C101" s="431">
        <v>2006.0</v>
      </c>
      <c r="D101" s="508">
        <v>38981.0</v>
      </c>
      <c r="E101" s="431" t="s">
        <v>12069</v>
      </c>
      <c r="F101" s="431" t="s">
        <v>422</v>
      </c>
      <c r="G101" s="431" t="s">
        <v>17</v>
      </c>
      <c r="H101" s="431" t="s">
        <v>163</v>
      </c>
      <c r="I101" s="508">
        <v>39650.0</v>
      </c>
      <c r="J101" s="433">
        <v>7.0</v>
      </c>
      <c r="K101" s="649" t="s">
        <v>322</v>
      </c>
      <c r="L101" s="431" t="s">
        <v>395</v>
      </c>
      <c r="M101" s="327">
        <f t="shared" si="2"/>
        <v>669</v>
      </c>
      <c r="N101" s="210"/>
      <c r="O101" s="210"/>
      <c r="P101" s="210"/>
      <c r="Q101" s="210"/>
      <c r="R101" s="210"/>
      <c r="S101" s="210"/>
      <c r="T101" s="210"/>
      <c r="U101" s="210"/>
      <c r="V101" s="210"/>
      <c r="W101" s="210"/>
      <c r="X101" s="210"/>
      <c r="Y101" s="210"/>
      <c r="Z101" s="210"/>
    </row>
    <row r="102" ht="12.75" customHeight="1">
      <c r="A102" s="597">
        <v>10108.0</v>
      </c>
      <c r="B102" s="437" t="s">
        <v>12070</v>
      </c>
      <c r="C102" s="437">
        <v>2007.0</v>
      </c>
      <c r="D102" s="511">
        <v>39283.0</v>
      </c>
      <c r="E102" s="437" t="s">
        <v>12071</v>
      </c>
      <c r="F102" s="437" t="s">
        <v>1937</v>
      </c>
      <c r="G102" s="437" t="s">
        <v>17</v>
      </c>
      <c r="H102" s="437" t="s">
        <v>163</v>
      </c>
      <c r="I102" s="511">
        <v>39650.0</v>
      </c>
      <c r="J102" s="439">
        <v>7.0</v>
      </c>
      <c r="K102" s="650" t="s">
        <v>309</v>
      </c>
      <c r="L102" s="439" t="s">
        <v>386</v>
      </c>
      <c r="M102" s="330">
        <f t="shared" si="2"/>
        <v>367</v>
      </c>
      <c r="N102" s="210"/>
      <c r="O102" s="210"/>
      <c r="P102" s="210"/>
      <c r="Q102" s="210"/>
      <c r="R102" s="210"/>
      <c r="S102" s="210"/>
      <c r="T102" s="210"/>
      <c r="U102" s="210"/>
      <c r="V102" s="210"/>
      <c r="W102" s="210"/>
      <c r="X102" s="210"/>
      <c r="Y102" s="210"/>
      <c r="Z102" s="210"/>
    </row>
    <row r="103" ht="12.75" customHeight="1">
      <c r="A103" s="590">
        <v>10208.0</v>
      </c>
      <c r="B103" s="431" t="s">
        <v>12072</v>
      </c>
      <c r="C103" s="431">
        <v>2006.0</v>
      </c>
      <c r="D103" s="508">
        <v>38796.0</v>
      </c>
      <c r="E103" s="431" t="s">
        <v>12073</v>
      </c>
      <c r="F103" s="431" t="s">
        <v>6859</v>
      </c>
      <c r="G103" s="431" t="s">
        <v>806</v>
      </c>
      <c r="H103" s="431" t="s">
        <v>1404</v>
      </c>
      <c r="I103" s="508">
        <v>39660.0</v>
      </c>
      <c r="J103" s="433">
        <v>7.0</v>
      </c>
      <c r="K103" s="650" t="s">
        <v>309</v>
      </c>
      <c r="L103" s="431" t="s">
        <v>395</v>
      </c>
      <c r="M103" s="327">
        <f t="shared" si="2"/>
        <v>864</v>
      </c>
      <c r="N103" s="210"/>
      <c r="O103" s="210"/>
      <c r="P103" s="210"/>
      <c r="Q103" s="210"/>
      <c r="R103" s="210"/>
      <c r="S103" s="210"/>
      <c r="T103" s="210"/>
      <c r="U103" s="210"/>
      <c r="V103" s="210"/>
      <c r="W103" s="210"/>
      <c r="X103" s="210"/>
      <c r="Y103" s="210"/>
      <c r="Z103" s="210"/>
    </row>
    <row r="104" ht="12.75" customHeight="1">
      <c r="A104" s="597">
        <v>10308.0</v>
      </c>
      <c r="B104" s="437" t="s">
        <v>12074</v>
      </c>
      <c r="C104" s="437">
        <v>2005.0</v>
      </c>
      <c r="D104" s="511">
        <v>38716.0</v>
      </c>
      <c r="E104" s="437" t="s">
        <v>12075</v>
      </c>
      <c r="F104" s="437" t="s">
        <v>11033</v>
      </c>
      <c r="G104" s="437" t="s">
        <v>707</v>
      </c>
      <c r="H104" s="437" t="s">
        <v>158</v>
      </c>
      <c r="I104" s="511">
        <v>39661.0</v>
      </c>
      <c r="J104" s="439">
        <v>8.0</v>
      </c>
      <c r="K104" s="650" t="s">
        <v>309</v>
      </c>
      <c r="L104" s="439" t="s">
        <v>399</v>
      </c>
      <c r="M104" s="330">
        <f t="shared" si="2"/>
        <v>945</v>
      </c>
      <c r="N104" s="210"/>
      <c r="O104" s="210"/>
      <c r="P104" s="210"/>
      <c r="Q104" s="210"/>
      <c r="R104" s="210"/>
      <c r="S104" s="210"/>
      <c r="T104" s="210"/>
      <c r="U104" s="210"/>
      <c r="V104" s="210"/>
      <c r="W104" s="210"/>
      <c r="X104" s="210"/>
      <c r="Y104" s="210"/>
      <c r="Z104" s="210"/>
    </row>
    <row r="105" ht="12.75" customHeight="1">
      <c r="A105" s="590">
        <v>10408.0</v>
      </c>
      <c r="B105" s="431" t="s">
        <v>12076</v>
      </c>
      <c r="C105" s="431">
        <v>2005.0</v>
      </c>
      <c r="D105" s="508">
        <v>38677.0</v>
      </c>
      <c r="E105" s="431" t="s">
        <v>12077</v>
      </c>
      <c r="F105" s="431" t="s">
        <v>1630</v>
      </c>
      <c r="G105" s="431" t="s">
        <v>17</v>
      </c>
      <c r="H105" s="431" t="s">
        <v>12078</v>
      </c>
      <c r="I105" s="508">
        <v>39661.0</v>
      </c>
      <c r="J105" s="433">
        <v>8.0</v>
      </c>
      <c r="K105" s="647" t="s">
        <v>293</v>
      </c>
      <c r="L105" s="431" t="s">
        <v>390</v>
      </c>
      <c r="M105" s="327">
        <f t="shared" si="2"/>
        <v>984</v>
      </c>
      <c r="N105" s="210"/>
      <c r="O105" s="210"/>
      <c r="P105" s="210"/>
      <c r="Q105" s="210"/>
      <c r="R105" s="210"/>
      <c r="S105" s="210"/>
      <c r="T105" s="210"/>
      <c r="U105" s="210"/>
      <c r="V105" s="210"/>
      <c r="W105" s="210"/>
      <c r="X105" s="210"/>
      <c r="Y105" s="210"/>
      <c r="Z105" s="210"/>
    </row>
    <row r="106" ht="12.75" customHeight="1">
      <c r="A106" s="597">
        <v>10508.0</v>
      </c>
      <c r="B106" s="437" t="s">
        <v>12079</v>
      </c>
      <c r="C106" s="437">
        <v>2004.0</v>
      </c>
      <c r="D106" s="511">
        <v>38310.0</v>
      </c>
      <c r="E106" s="437" t="s">
        <v>12080</v>
      </c>
      <c r="F106" s="437" t="s">
        <v>3442</v>
      </c>
      <c r="G106" s="437" t="s">
        <v>806</v>
      </c>
      <c r="H106" s="437" t="s">
        <v>234</v>
      </c>
      <c r="I106" s="511">
        <v>39667.0</v>
      </c>
      <c r="J106" s="439">
        <v>8.0</v>
      </c>
      <c r="K106" s="650" t="s">
        <v>309</v>
      </c>
      <c r="L106" s="439" t="s">
        <v>390</v>
      </c>
      <c r="M106" s="330">
        <f t="shared" si="2"/>
        <v>1357</v>
      </c>
      <c r="N106" s="210"/>
      <c r="O106" s="210"/>
      <c r="P106" s="210"/>
      <c r="Q106" s="210"/>
      <c r="R106" s="210"/>
      <c r="S106" s="210"/>
      <c r="T106" s="210"/>
      <c r="U106" s="210"/>
      <c r="V106" s="210"/>
      <c r="W106" s="210"/>
      <c r="X106" s="210"/>
      <c r="Y106" s="210"/>
      <c r="Z106" s="210"/>
    </row>
    <row r="107" ht="12.75" customHeight="1">
      <c r="A107" s="590">
        <v>10608.0</v>
      </c>
      <c r="B107" s="431" t="s">
        <v>12081</v>
      </c>
      <c r="C107" s="431">
        <v>2004.0</v>
      </c>
      <c r="D107" s="508">
        <v>38310.0</v>
      </c>
      <c r="E107" s="431" t="s">
        <v>12082</v>
      </c>
      <c r="F107" s="431" t="s">
        <v>3442</v>
      </c>
      <c r="G107" s="431" t="s">
        <v>806</v>
      </c>
      <c r="H107" s="431" t="s">
        <v>234</v>
      </c>
      <c r="I107" s="508">
        <v>39667.0</v>
      </c>
      <c r="J107" s="433">
        <v>8.0</v>
      </c>
      <c r="K107" s="650" t="s">
        <v>309</v>
      </c>
      <c r="L107" s="431" t="s">
        <v>390</v>
      </c>
      <c r="M107" s="327">
        <f t="shared" si="2"/>
        <v>1357</v>
      </c>
      <c r="N107" s="210"/>
      <c r="O107" s="210"/>
      <c r="P107" s="210"/>
      <c r="Q107" s="210"/>
      <c r="R107" s="210"/>
      <c r="S107" s="210"/>
      <c r="T107" s="210"/>
      <c r="U107" s="210"/>
      <c r="V107" s="210"/>
      <c r="W107" s="210"/>
      <c r="X107" s="210"/>
      <c r="Y107" s="210"/>
      <c r="Z107" s="210"/>
    </row>
    <row r="108" ht="12.75" customHeight="1">
      <c r="A108" s="597">
        <v>10708.0</v>
      </c>
      <c r="B108" s="437" t="s">
        <v>12083</v>
      </c>
      <c r="C108" s="437">
        <v>2001.0</v>
      </c>
      <c r="D108" s="511">
        <v>37069.0</v>
      </c>
      <c r="E108" s="437" t="s">
        <v>12084</v>
      </c>
      <c r="F108" s="437" t="s">
        <v>44</v>
      </c>
      <c r="G108" s="437" t="s">
        <v>17</v>
      </c>
      <c r="H108" s="437" t="s">
        <v>10020</v>
      </c>
      <c r="I108" s="511">
        <v>39668.0</v>
      </c>
      <c r="J108" s="439">
        <v>8.0</v>
      </c>
      <c r="K108" s="647" t="s">
        <v>293</v>
      </c>
      <c r="L108" s="439" t="s">
        <v>395</v>
      </c>
      <c r="M108" s="330">
        <f t="shared" si="2"/>
        <v>2599</v>
      </c>
      <c r="N108" s="210"/>
      <c r="O108" s="210"/>
      <c r="P108" s="210"/>
      <c r="Q108" s="210"/>
      <c r="R108" s="210"/>
      <c r="S108" s="210"/>
      <c r="T108" s="210"/>
      <c r="U108" s="210"/>
      <c r="V108" s="210"/>
      <c r="W108" s="210"/>
      <c r="X108" s="210"/>
      <c r="Y108" s="210"/>
      <c r="Z108" s="210"/>
    </row>
    <row r="109" ht="12.75" customHeight="1">
      <c r="A109" s="590">
        <v>10808.0</v>
      </c>
      <c r="B109" s="431" t="s">
        <v>12085</v>
      </c>
      <c r="C109" s="431">
        <v>2007.0</v>
      </c>
      <c r="D109" s="508">
        <v>39147.0</v>
      </c>
      <c r="E109" s="431" t="s">
        <v>12086</v>
      </c>
      <c r="F109" s="431" t="s">
        <v>1114</v>
      </c>
      <c r="G109" s="431" t="s">
        <v>712</v>
      </c>
      <c r="H109" s="431" t="s">
        <v>1894</v>
      </c>
      <c r="I109" s="508">
        <v>39672.0</v>
      </c>
      <c r="J109" s="433">
        <v>8.0</v>
      </c>
      <c r="K109" s="647" t="s">
        <v>293</v>
      </c>
      <c r="L109" s="431" t="s">
        <v>395</v>
      </c>
      <c r="M109" s="327">
        <f t="shared" si="2"/>
        <v>525</v>
      </c>
      <c r="N109" s="210"/>
      <c r="O109" s="210"/>
      <c r="P109" s="210"/>
      <c r="Q109" s="210"/>
      <c r="R109" s="210"/>
      <c r="S109" s="210"/>
      <c r="T109" s="210"/>
      <c r="U109" s="210"/>
      <c r="V109" s="210"/>
      <c r="W109" s="210"/>
      <c r="X109" s="210"/>
      <c r="Y109" s="210"/>
      <c r="Z109" s="210"/>
    </row>
    <row r="110" ht="12.75" customHeight="1">
      <c r="A110" s="597">
        <v>10908.0</v>
      </c>
      <c r="B110" s="437" t="s">
        <v>12087</v>
      </c>
      <c r="C110" s="437">
        <v>2006.0</v>
      </c>
      <c r="D110" s="511">
        <v>39056.0</v>
      </c>
      <c r="E110" s="437" t="s">
        <v>12088</v>
      </c>
      <c r="F110" s="437" t="s">
        <v>12089</v>
      </c>
      <c r="G110" s="437" t="s">
        <v>17</v>
      </c>
      <c r="H110" s="437" t="s">
        <v>1894</v>
      </c>
      <c r="I110" s="511">
        <v>39672.0</v>
      </c>
      <c r="J110" s="439">
        <v>8.0</v>
      </c>
      <c r="K110" s="647" t="s">
        <v>293</v>
      </c>
      <c r="L110" s="439" t="s">
        <v>390</v>
      </c>
      <c r="M110" s="330">
        <f t="shared" si="2"/>
        <v>616</v>
      </c>
      <c r="N110" s="210"/>
      <c r="O110" s="210"/>
      <c r="P110" s="210"/>
      <c r="Q110" s="210"/>
      <c r="R110" s="210"/>
      <c r="S110" s="210"/>
      <c r="T110" s="210"/>
      <c r="U110" s="210"/>
      <c r="V110" s="210"/>
      <c r="W110" s="210"/>
      <c r="X110" s="210"/>
      <c r="Y110" s="210"/>
      <c r="Z110" s="210"/>
    </row>
    <row r="111" ht="12.75" customHeight="1">
      <c r="A111" s="590">
        <v>11008.0</v>
      </c>
      <c r="B111" s="590" t="s">
        <v>4250</v>
      </c>
      <c r="C111" s="590" t="s">
        <v>4250</v>
      </c>
      <c r="D111" s="591" t="s">
        <v>4250</v>
      </c>
      <c r="E111" s="590" t="s">
        <v>4250</v>
      </c>
      <c r="F111" s="590" t="s">
        <v>4250</v>
      </c>
      <c r="G111" s="590" t="s">
        <v>4250</v>
      </c>
      <c r="H111" s="590" t="s">
        <v>4250</v>
      </c>
      <c r="I111" s="591" t="s">
        <v>4250</v>
      </c>
      <c r="J111" s="590" t="s">
        <v>4250</v>
      </c>
      <c r="K111" s="590" t="s">
        <v>4250</v>
      </c>
      <c r="L111" s="590" t="s">
        <v>4250</v>
      </c>
      <c r="M111" s="590" t="s">
        <v>4250</v>
      </c>
      <c r="N111" s="210"/>
      <c r="O111" s="210"/>
      <c r="P111" s="210"/>
      <c r="Q111" s="210"/>
      <c r="R111" s="210"/>
      <c r="S111" s="210"/>
      <c r="T111" s="210"/>
      <c r="U111" s="210"/>
      <c r="V111" s="210"/>
      <c r="W111" s="210"/>
      <c r="X111" s="210"/>
      <c r="Y111" s="210"/>
      <c r="Z111" s="210"/>
    </row>
    <row r="112" ht="12.75" customHeight="1">
      <c r="A112" s="597">
        <v>11108.0</v>
      </c>
      <c r="B112" s="437" t="s">
        <v>12090</v>
      </c>
      <c r="C112" s="437">
        <v>2008.0</v>
      </c>
      <c r="D112" s="511">
        <v>39492.0</v>
      </c>
      <c r="E112" s="437" t="s">
        <v>12091</v>
      </c>
      <c r="F112" s="437" t="s">
        <v>1630</v>
      </c>
      <c r="G112" s="437" t="s">
        <v>712</v>
      </c>
      <c r="H112" s="437" t="s">
        <v>50</v>
      </c>
      <c r="I112" s="511">
        <v>39674.0</v>
      </c>
      <c r="J112" s="439">
        <v>8.0</v>
      </c>
      <c r="K112" s="647" t="s">
        <v>293</v>
      </c>
      <c r="L112" s="439" t="s">
        <v>390</v>
      </c>
      <c r="M112" s="330">
        <f t="shared" ref="M112:M194" si="3">I112-D112</f>
        <v>182</v>
      </c>
      <c r="N112" s="210"/>
      <c r="O112" s="210"/>
      <c r="P112" s="210"/>
      <c r="Q112" s="210"/>
      <c r="R112" s="210"/>
      <c r="S112" s="210"/>
      <c r="T112" s="210"/>
      <c r="U112" s="210"/>
      <c r="V112" s="210"/>
      <c r="W112" s="210"/>
      <c r="X112" s="210"/>
      <c r="Y112" s="210"/>
      <c r="Z112" s="210"/>
    </row>
    <row r="113" ht="12.75" customHeight="1">
      <c r="A113" s="590">
        <v>11208.0</v>
      </c>
      <c r="B113" s="431" t="s">
        <v>12092</v>
      </c>
      <c r="C113" s="431">
        <v>2008.0</v>
      </c>
      <c r="D113" s="508">
        <v>39477.0</v>
      </c>
      <c r="E113" s="431" t="s">
        <v>12093</v>
      </c>
      <c r="F113" s="431" t="s">
        <v>44</v>
      </c>
      <c r="G113" s="431" t="s">
        <v>17</v>
      </c>
      <c r="H113" s="431" t="s">
        <v>9193</v>
      </c>
      <c r="I113" s="508">
        <v>39675.0</v>
      </c>
      <c r="J113" s="433">
        <v>8.0</v>
      </c>
      <c r="K113" s="647" t="s">
        <v>293</v>
      </c>
      <c r="L113" s="431" t="s">
        <v>395</v>
      </c>
      <c r="M113" s="327">
        <f t="shared" si="3"/>
        <v>198</v>
      </c>
      <c r="N113" s="210"/>
      <c r="O113" s="210"/>
      <c r="P113" s="210"/>
      <c r="Q113" s="210"/>
      <c r="R113" s="210"/>
      <c r="S113" s="210"/>
      <c r="T113" s="210"/>
      <c r="U113" s="210"/>
      <c r="V113" s="210"/>
      <c r="W113" s="210"/>
      <c r="X113" s="210"/>
      <c r="Y113" s="210"/>
      <c r="Z113" s="210"/>
    </row>
    <row r="114" ht="12.75" customHeight="1">
      <c r="A114" s="597">
        <v>11308.0</v>
      </c>
      <c r="B114" s="437" t="s">
        <v>12094</v>
      </c>
      <c r="C114" s="437">
        <v>2007.0</v>
      </c>
      <c r="D114" s="511">
        <v>39302.0</v>
      </c>
      <c r="E114" s="437" t="s">
        <v>12095</v>
      </c>
      <c r="F114" s="437" t="s">
        <v>1365</v>
      </c>
      <c r="G114" s="437" t="s">
        <v>17</v>
      </c>
      <c r="H114" s="437" t="s">
        <v>158</v>
      </c>
      <c r="I114" s="511">
        <v>39678.0</v>
      </c>
      <c r="J114" s="439">
        <v>8.0</v>
      </c>
      <c r="K114" s="650" t="s">
        <v>309</v>
      </c>
      <c r="L114" s="439" t="s">
        <v>395</v>
      </c>
      <c r="M114" s="330">
        <f t="shared" si="3"/>
        <v>376</v>
      </c>
      <c r="N114" s="210"/>
      <c r="O114" s="210"/>
      <c r="P114" s="210"/>
      <c r="Q114" s="210"/>
      <c r="R114" s="210"/>
      <c r="S114" s="210"/>
      <c r="T114" s="210"/>
      <c r="U114" s="210"/>
      <c r="V114" s="210"/>
      <c r="W114" s="210"/>
      <c r="X114" s="210"/>
      <c r="Y114" s="210"/>
      <c r="Z114" s="210"/>
    </row>
    <row r="115" ht="12.75" customHeight="1">
      <c r="A115" s="590">
        <v>11408.0</v>
      </c>
      <c r="B115" s="431" t="s">
        <v>12096</v>
      </c>
      <c r="C115" s="431">
        <v>2007.0</v>
      </c>
      <c r="D115" s="508">
        <v>39122.0</v>
      </c>
      <c r="E115" s="431" t="s">
        <v>12097</v>
      </c>
      <c r="F115" s="431" t="s">
        <v>1630</v>
      </c>
      <c r="G115" s="431" t="s">
        <v>17</v>
      </c>
      <c r="H115" s="431" t="s">
        <v>56</v>
      </c>
      <c r="I115" s="508">
        <v>39678.0</v>
      </c>
      <c r="J115" s="433">
        <v>8.0</v>
      </c>
      <c r="K115" s="647" t="s">
        <v>293</v>
      </c>
      <c r="L115" s="431" t="s">
        <v>390</v>
      </c>
      <c r="M115" s="327">
        <f t="shared" si="3"/>
        <v>556</v>
      </c>
      <c r="N115" s="210"/>
      <c r="O115" s="210"/>
      <c r="P115" s="210"/>
      <c r="Q115" s="210"/>
      <c r="R115" s="210"/>
      <c r="S115" s="210"/>
      <c r="T115" s="210"/>
      <c r="U115" s="210"/>
      <c r="V115" s="210"/>
      <c r="W115" s="210"/>
      <c r="X115" s="210"/>
      <c r="Y115" s="210"/>
      <c r="Z115" s="210"/>
    </row>
    <row r="116" ht="12.75" customHeight="1">
      <c r="A116" s="597">
        <v>11508.0</v>
      </c>
      <c r="B116" s="437" t="s">
        <v>12098</v>
      </c>
      <c r="C116" s="437">
        <v>2007.0</v>
      </c>
      <c r="D116" s="511">
        <v>39350.0</v>
      </c>
      <c r="E116" s="437" t="s">
        <v>12099</v>
      </c>
      <c r="F116" s="437" t="s">
        <v>12100</v>
      </c>
      <c r="G116" s="437" t="s">
        <v>17</v>
      </c>
      <c r="H116" s="437" t="s">
        <v>3881</v>
      </c>
      <c r="I116" s="511">
        <v>39679.0</v>
      </c>
      <c r="J116" s="439">
        <v>8.0</v>
      </c>
      <c r="K116" s="649" t="s">
        <v>322</v>
      </c>
      <c r="L116" s="439" t="s">
        <v>390</v>
      </c>
      <c r="M116" s="330">
        <f t="shared" si="3"/>
        <v>329</v>
      </c>
      <c r="N116" s="210"/>
      <c r="O116" s="210"/>
      <c r="P116" s="210"/>
      <c r="Q116" s="210"/>
      <c r="R116" s="210"/>
      <c r="S116" s="210"/>
      <c r="T116" s="210"/>
      <c r="U116" s="210"/>
      <c r="V116" s="210"/>
      <c r="W116" s="210"/>
      <c r="X116" s="210"/>
      <c r="Y116" s="210"/>
      <c r="Z116" s="210"/>
    </row>
    <row r="117" ht="12.75" customHeight="1">
      <c r="A117" s="590">
        <v>11608.0</v>
      </c>
      <c r="B117" s="431" t="s">
        <v>12101</v>
      </c>
      <c r="C117" s="431">
        <v>2004.0</v>
      </c>
      <c r="D117" s="508">
        <v>38085.0</v>
      </c>
      <c r="E117" s="431" t="s">
        <v>12102</v>
      </c>
      <c r="F117" s="431" t="s">
        <v>10507</v>
      </c>
      <c r="G117" s="431" t="s">
        <v>725</v>
      </c>
      <c r="H117" s="431" t="s">
        <v>12103</v>
      </c>
      <c r="I117" s="508">
        <v>39685.0</v>
      </c>
      <c r="J117" s="433">
        <v>8.0</v>
      </c>
      <c r="K117" s="648" t="s">
        <v>344</v>
      </c>
      <c r="L117" s="431" t="s">
        <v>399</v>
      </c>
      <c r="M117" s="327">
        <f t="shared" si="3"/>
        <v>1600</v>
      </c>
      <c r="N117" s="210"/>
      <c r="O117" s="210"/>
      <c r="P117" s="210"/>
      <c r="Q117" s="210"/>
      <c r="R117" s="210"/>
      <c r="S117" s="210"/>
      <c r="T117" s="210"/>
      <c r="U117" s="210"/>
      <c r="V117" s="210"/>
      <c r="W117" s="210"/>
      <c r="X117" s="210"/>
      <c r="Y117" s="210"/>
      <c r="Z117" s="210"/>
    </row>
    <row r="118" ht="12.75" customHeight="1">
      <c r="A118" s="597">
        <v>11708.0</v>
      </c>
      <c r="B118" s="437" t="s">
        <v>12104</v>
      </c>
      <c r="C118" s="437">
        <v>2007.0</v>
      </c>
      <c r="D118" s="511">
        <v>39440.0</v>
      </c>
      <c r="E118" s="437" t="s">
        <v>12105</v>
      </c>
      <c r="F118" s="437" t="s">
        <v>44</v>
      </c>
      <c r="G118" s="437" t="s">
        <v>712</v>
      </c>
      <c r="H118" s="437" t="s">
        <v>45</v>
      </c>
      <c r="I118" s="511">
        <v>39685.0</v>
      </c>
      <c r="J118" s="439">
        <v>8.0</v>
      </c>
      <c r="K118" s="647" t="s">
        <v>293</v>
      </c>
      <c r="L118" s="439" t="s">
        <v>395</v>
      </c>
      <c r="M118" s="330">
        <f t="shared" si="3"/>
        <v>245</v>
      </c>
      <c r="N118" s="210"/>
      <c r="O118" s="210"/>
      <c r="P118" s="210"/>
      <c r="Q118" s="210"/>
      <c r="R118" s="210"/>
      <c r="S118" s="210"/>
      <c r="T118" s="210"/>
      <c r="U118" s="210"/>
      <c r="V118" s="210"/>
      <c r="W118" s="210"/>
      <c r="X118" s="210"/>
      <c r="Y118" s="210"/>
      <c r="Z118" s="210"/>
    </row>
    <row r="119" ht="12.75" customHeight="1">
      <c r="A119" s="590">
        <v>11808.0</v>
      </c>
      <c r="B119" s="431" t="s">
        <v>12106</v>
      </c>
      <c r="C119" s="431">
        <v>2005.0</v>
      </c>
      <c r="D119" s="508">
        <v>38716.0</v>
      </c>
      <c r="E119" s="431" t="s">
        <v>12107</v>
      </c>
      <c r="F119" s="431" t="s">
        <v>11852</v>
      </c>
      <c r="G119" s="431" t="s">
        <v>806</v>
      </c>
      <c r="H119" s="431" t="s">
        <v>234</v>
      </c>
      <c r="I119" s="508">
        <v>39686.0</v>
      </c>
      <c r="J119" s="433">
        <v>8.0</v>
      </c>
      <c r="K119" s="647" t="s">
        <v>293</v>
      </c>
      <c r="L119" s="431" t="s">
        <v>390</v>
      </c>
      <c r="M119" s="327">
        <f t="shared" si="3"/>
        <v>970</v>
      </c>
      <c r="N119" s="210"/>
      <c r="O119" s="210"/>
      <c r="P119" s="210"/>
      <c r="Q119" s="210"/>
      <c r="R119" s="210"/>
      <c r="S119" s="210"/>
      <c r="T119" s="210"/>
      <c r="U119" s="210"/>
      <c r="V119" s="210"/>
      <c r="W119" s="210"/>
      <c r="X119" s="210"/>
      <c r="Y119" s="210"/>
      <c r="Z119" s="210"/>
    </row>
    <row r="120" ht="12.75" customHeight="1">
      <c r="A120" s="597">
        <v>11908.0</v>
      </c>
      <c r="B120" s="437" t="s">
        <v>12108</v>
      </c>
      <c r="C120" s="437">
        <v>2005.0</v>
      </c>
      <c r="D120" s="511">
        <v>38678.0</v>
      </c>
      <c r="E120" s="437" t="s">
        <v>12109</v>
      </c>
      <c r="F120" s="437" t="s">
        <v>2944</v>
      </c>
      <c r="G120" s="437" t="s">
        <v>712</v>
      </c>
      <c r="H120" s="437" t="s">
        <v>9193</v>
      </c>
      <c r="I120" s="511">
        <v>39687.0</v>
      </c>
      <c r="J120" s="439">
        <v>8.0</v>
      </c>
      <c r="K120" s="647" t="s">
        <v>293</v>
      </c>
      <c r="L120" s="439" t="s">
        <v>395</v>
      </c>
      <c r="M120" s="330">
        <f t="shared" si="3"/>
        <v>1009</v>
      </c>
      <c r="N120" s="210"/>
      <c r="O120" s="210"/>
      <c r="P120" s="210"/>
      <c r="Q120" s="210"/>
      <c r="R120" s="210"/>
      <c r="S120" s="210"/>
      <c r="T120" s="210"/>
      <c r="U120" s="210"/>
      <c r="V120" s="210"/>
      <c r="W120" s="210"/>
      <c r="X120" s="210"/>
      <c r="Y120" s="210"/>
      <c r="Z120" s="210"/>
    </row>
    <row r="121" ht="12.75" customHeight="1">
      <c r="A121" s="590">
        <v>12008.0</v>
      </c>
      <c r="B121" s="431" t="s">
        <v>12110</v>
      </c>
      <c r="C121" s="431">
        <v>2006.0</v>
      </c>
      <c r="D121" s="508">
        <v>39079.0</v>
      </c>
      <c r="E121" s="431" t="s">
        <v>12111</v>
      </c>
      <c r="F121" s="431" t="s">
        <v>12112</v>
      </c>
      <c r="G121" s="431" t="s">
        <v>806</v>
      </c>
      <c r="H121" s="431" t="s">
        <v>11308</v>
      </c>
      <c r="I121" s="508">
        <v>39688.0</v>
      </c>
      <c r="J121" s="433">
        <v>8.0</v>
      </c>
      <c r="K121" s="649" t="s">
        <v>322</v>
      </c>
      <c r="L121" s="431" t="s">
        <v>395</v>
      </c>
      <c r="M121" s="327">
        <f t="shared" si="3"/>
        <v>609</v>
      </c>
      <c r="N121" s="210"/>
      <c r="O121" s="210"/>
      <c r="P121" s="210"/>
      <c r="Q121" s="210"/>
      <c r="R121" s="210"/>
      <c r="S121" s="210"/>
      <c r="T121" s="210"/>
      <c r="U121" s="210"/>
      <c r="V121" s="210"/>
      <c r="W121" s="210"/>
      <c r="X121" s="210"/>
      <c r="Y121" s="210"/>
      <c r="Z121" s="210"/>
    </row>
    <row r="122" ht="12.75" customHeight="1">
      <c r="A122" s="597">
        <v>12108.0</v>
      </c>
      <c r="B122" s="437" t="s">
        <v>12113</v>
      </c>
      <c r="C122" s="437">
        <v>2004.0</v>
      </c>
      <c r="D122" s="511">
        <v>38223.0</v>
      </c>
      <c r="E122" s="437" t="s">
        <v>12114</v>
      </c>
      <c r="F122" s="437" t="s">
        <v>12115</v>
      </c>
      <c r="G122" s="437" t="s">
        <v>712</v>
      </c>
      <c r="H122" s="437" t="s">
        <v>8622</v>
      </c>
      <c r="I122" s="511">
        <v>39692.0</v>
      </c>
      <c r="J122" s="439">
        <v>9.0</v>
      </c>
      <c r="K122" s="647" t="s">
        <v>293</v>
      </c>
      <c r="L122" s="439" t="s">
        <v>390</v>
      </c>
      <c r="M122" s="330">
        <f t="shared" si="3"/>
        <v>1469</v>
      </c>
      <c r="N122" s="210"/>
      <c r="O122" s="210"/>
      <c r="P122" s="210"/>
      <c r="Q122" s="210"/>
      <c r="R122" s="210"/>
      <c r="S122" s="210"/>
      <c r="T122" s="210"/>
      <c r="U122" s="210"/>
      <c r="V122" s="210"/>
      <c r="W122" s="210"/>
      <c r="X122" s="210"/>
      <c r="Y122" s="210"/>
      <c r="Z122" s="210"/>
    </row>
    <row r="123" ht="12.75" customHeight="1">
      <c r="A123" s="590">
        <v>12208.0</v>
      </c>
      <c r="B123" s="431" t="s">
        <v>12116</v>
      </c>
      <c r="C123" s="431">
        <v>2006.0</v>
      </c>
      <c r="D123" s="508">
        <v>38903.0</v>
      </c>
      <c r="E123" s="431" t="s">
        <v>12117</v>
      </c>
      <c r="F123" s="431" t="s">
        <v>12115</v>
      </c>
      <c r="G123" s="431" t="s">
        <v>712</v>
      </c>
      <c r="H123" s="431" t="s">
        <v>8622</v>
      </c>
      <c r="I123" s="508">
        <v>39692.0</v>
      </c>
      <c r="J123" s="433">
        <v>9.0</v>
      </c>
      <c r="K123" s="647" t="s">
        <v>293</v>
      </c>
      <c r="L123" s="431" t="s">
        <v>390</v>
      </c>
      <c r="M123" s="327">
        <f t="shared" si="3"/>
        <v>789</v>
      </c>
      <c r="N123" s="210"/>
      <c r="O123" s="210"/>
      <c r="P123" s="210"/>
      <c r="Q123" s="210"/>
      <c r="R123" s="210"/>
      <c r="S123" s="210"/>
      <c r="T123" s="210"/>
      <c r="U123" s="210"/>
      <c r="V123" s="210"/>
      <c r="W123" s="210"/>
      <c r="X123" s="210"/>
      <c r="Y123" s="210"/>
      <c r="Z123" s="210"/>
    </row>
    <row r="124" ht="12.75" customHeight="1">
      <c r="A124" s="597">
        <v>12308.0</v>
      </c>
      <c r="B124" s="437" t="s">
        <v>12118</v>
      </c>
      <c r="C124" s="437">
        <v>2005.0</v>
      </c>
      <c r="D124" s="511">
        <v>38688.0</v>
      </c>
      <c r="E124" s="437" t="s">
        <v>12119</v>
      </c>
      <c r="F124" s="437" t="s">
        <v>134</v>
      </c>
      <c r="G124" s="437" t="s">
        <v>712</v>
      </c>
      <c r="H124" s="437" t="s">
        <v>8622</v>
      </c>
      <c r="I124" s="511">
        <v>39693.0</v>
      </c>
      <c r="J124" s="439">
        <v>9.0</v>
      </c>
      <c r="K124" s="649" t="s">
        <v>322</v>
      </c>
      <c r="L124" s="439" t="s">
        <v>395</v>
      </c>
      <c r="M124" s="330">
        <f t="shared" si="3"/>
        <v>1005</v>
      </c>
      <c r="N124" s="210"/>
      <c r="O124" s="210"/>
      <c r="P124" s="210"/>
      <c r="Q124" s="210"/>
      <c r="R124" s="210"/>
      <c r="S124" s="210"/>
      <c r="T124" s="210"/>
      <c r="U124" s="210"/>
      <c r="V124" s="210"/>
      <c r="W124" s="210"/>
      <c r="X124" s="210"/>
      <c r="Y124" s="210"/>
      <c r="Z124" s="210"/>
    </row>
    <row r="125" ht="12.75" customHeight="1">
      <c r="A125" s="590">
        <v>12408.0</v>
      </c>
      <c r="B125" s="431" t="s">
        <v>12120</v>
      </c>
      <c r="C125" s="431">
        <v>2006.0</v>
      </c>
      <c r="D125" s="508">
        <v>38889.0</v>
      </c>
      <c r="E125" s="431" t="s">
        <v>12121</v>
      </c>
      <c r="F125" s="431" t="s">
        <v>134</v>
      </c>
      <c r="G125" s="431" t="s">
        <v>712</v>
      </c>
      <c r="H125" s="431" t="s">
        <v>8622</v>
      </c>
      <c r="I125" s="508">
        <v>39693.0</v>
      </c>
      <c r="J125" s="433">
        <v>9.0</v>
      </c>
      <c r="K125" s="649" t="s">
        <v>322</v>
      </c>
      <c r="L125" s="431" t="s">
        <v>395</v>
      </c>
      <c r="M125" s="327">
        <f t="shared" si="3"/>
        <v>804</v>
      </c>
      <c r="N125" s="210"/>
      <c r="O125" s="210"/>
      <c r="P125" s="210"/>
      <c r="Q125" s="210"/>
      <c r="R125" s="210"/>
      <c r="S125" s="210"/>
      <c r="T125" s="210"/>
      <c r="U125" s="210"/>
      <c r="V125" s="210"/>
      <c r="W125" s="210"/>
      <c r="X125" s="210"/>
      <c r="Y125" s="210"/>
      <c r="Z125" s="210"/>
    </row>
    <row r="126" ht="12.75" customHeight="1">
      <c r="A126" s="597">
        <v>12508.0</v>
      </c>
      <c r="B126" s="437" t="s">
        <v>12122</v>
      </c>
      <c r="C126" s="437">
        <v>2005.0</v>
      </c>
      <c r="D126" s="511">
        <v>38708.0</v>
      </c>
      <c r="E126" s="437" t="s">
        <v>12123</v>
      </c>
      <c r="F126" s="437" t="s">
        <v>12124</v>
      </c>
      <c r="G126" s="437" t="s">
        <v>806</v>
      </c>
      <c r="H126" s="437" t="s">
        <v>251</v>
      </c>
      <c r="I126" s="511">
        <v>39699.0</v>
      </c>
      <c r="J126" s="439">
        <v>9.0</v>
      </c>
      <c r="K126" s="647" t="s">
        <v>293</v>
      </c>
      <c r="L126" s="439" t="s">
        <v>395</v>
      </c>
      <c r="M126" s="330">
        <f t="shared" si="3"/>
        <v>991</v>
      </c>
      <c r="N126" s="210"/>
      <c r="O126" s="210"/>
      <c r="P126" s="210"/>
      <c r="Q126" s="210"/>
      <c r="R126" s="210"/>
      <c r="S126" s="210"/>
      <c r="T126" s="210"/>
      <c r="U126" s="210"/>
      <c r="V126" s="210"/>
      <c r="W126" s="210"/>
      <c r="X126" s="210"/>
      <c r="Y126" s="210"/>
      <c r="Z126" s="210"/>
    </row>
    <row r="127" ht="12.75" customHeight="1">
      <c r="A127" s="590">
        <v>12608.0</v>
      </c>
      <c r="B127" s="431" t="s">
        <v>12125</v>
      </c>
      <c r="C127" s="431">
        <v>2006.0</v>
      </c>
      <c r="D127" s="508">
        <v>38748.0</v>
      </c>
      <c r="E127" s="431" t="s">
        <v>12126</v>
      </c>
      <c r="F127" s="431" t="s">
        <v>1349</v>
      </c>
      <c r="G127" s="431" t="s">
        <v>712</v>
      </c>
      <c r="H127" s="431" t="s">
        <v>163</v>
      </c>
      <c r="I127" s="508">
        <v>39703.0</v>
      </c>
      <c r="J127" s="433">
        <v>9.0</v>
      </c>
      <c r="K127" s="649" t="s">
        <v>322</v>
      </c>
      <c r="L127" s="431" t="s">
        <v>395</v>
      </c>
      <c r="M127" s="327">
        <f t="shared" si="3"/>
        <v>955</v>
      </c>
      <c r="N127" s="210"/>
      <c r="O127" s="210"/>
      <c r="P127" s="210"/>
      <c r="Q127" s="210"/>
      <c r="R127" s="210"/>
      <c r="S127" s="210"/>
      <c r="T127" s="210"/>
      <c r="U127" s="210"/>
      <c r="V127" s="210"/>
      <c r="W127" s="210"/>
      <c r="X127" s="210"/>
      <c r="Y127" s="210"/>
      <c r="Z127" s="210"/>
    </row>
    <row r="128" ht="12.75" customHeight="1">
      <c r="A128" s="597">
        <v>12708.0</v>
      </c>
      <c r="B128" s="437" t="s">
        <v>12127</v>
      </c>
      <c r="C128" s="437">
        <v>2004.0</v>
      </c>
      <c r="D128" s="511">
        <v>38345.0</v>
      </c>
      <c r="E128" s="437" t="s">
        <v>12128</v>
      </c>
      <c r="F128" s="437" t="s">
        <v>12129</v>
      </c>
      <c r="G128" s="437" t="s">
        <v>806</v>
      </c>
      <c r="H128" s="437" t="s">
        <v>12130</v>
      </c>
      <c r="I128" s="511">
        <v>39714.0</v>
      </c>
      <c r="J128" s="439">
        <v>9.0</v>
      </c>
      <c r="K128" s="647" t="s">
        <v>293</v>
      </c>
      <c r="L128" s="439" t="s">
        <v>399</v>
      </c>
      <c r="M128" s="330">
        <f t="shared" si="3"/>
        <v>1369</v>
      </c>
      <c r="N128" s="210"/>
      <c r="O128" s="210"/>
      <c r="P128" s="210"/>
      <c r="Q128" s="210"/>
      <c r="R128" s="210"/>
      <c r="S128" s="210"/>
      <c r="T128" s="210"/>
      <c r="U128" s="210"/>
      <c r="V128" s="210"/>
      <c r="W128" s="210"/>
      <c r="X128" s="210"/>
      <c r="Y128" s="210"/>
      <c r="Z128" s="210"/>
    </row>
    <row r="129" ht="12.75" customHeight="1">
      <c r="A129" s="590">
        <v>12808.0</v>
      </c>
      <c r="B129" s="431" t="s">
        <v>12131</v>
      </c>
      <c r="C129" s="431">
        <v>2006.0</v>
      </c>
      <c r="D129" s="508">
        <v>38940.0</v>
      </c>
      <c r="E129" s="431" t="s">
        <v>12132</v>
      </c>
      <c r="F129" s="431" t="s">
        <v>422</v>
      </c>
      <c r="G129" s="431" t="s">
        <v>17</v>
      </c>
      <c r="H129" s="431" t="s">
        <v>1894</v>
      </c>
      <c r="I129" s="508">
        <v>39714.0</v>
      </c>
      <c r="J129" s="433">
        <v>9.0</v>
      </c>
      <c r="K129" s="649" t="s">
        <v>322</v>
      </c>
      <c r="L129" s="431" t="s">
        <v>395</v>
      </c>
      <c r="M129" s="327">
        <f t="shared" si="3"/>
        <v>774</v>
      </c>
      <c r="N129" s="210"/>
      <c r="O129" s="210"/>
      <c r="P129" s="210"/>
      <c r="Q129" s="210"/>
      <c r="R129" s="210"/>
      <c r="S129" s="210"/>
      <c r="T129" s="210"/>
      <c r="U129" s="210"/>
      <c r="V129" s="210"/>
      <c r="W129" s="210"/>
      <c r="X129" s="210"/>
      <c r="Y129" s="210"/>
      <c r="Z129" s="210"/>
    </row>
    <row r="130" ht="12.75" customHeight="1">
      <c r="A130" s="597">
        <v>12908.0</v>
      </c>
      <c r="B130" s="437" t="s">
        <v>12133</v>
      </c>
      <c r="C130" s="437">
        <v>2001.0</v>
      </c>
      <c r="D130" s="511">
        <v>37223.0</v>
      </c>
      <c r="E130" s="437" t="s">
        <v>12134</v>
      </c>
      <c r="F130" s="437" t="s">
        <v>1365</v>
      </c>
      <c r="G130" s="437" t="s">
        <v>806</v>
      </c>
      <c r="H130" s="437" t="s">
        <v>158</v>
      </c>
      <c r="I130" s="511">
        <v>39715.0</v>
      </c>
      <c r="J130" s="439">
        <v>9.0</v>
      </c>
      <c r="K130" s="649" t="s">
        <v>322</v>
      </c>
      <c r="L130" s="439" t="s">
        <v>395</v>
      </c>
      <c r="M130" s="330">
        <f t="shared" si="3"/>
        <v>2492</v>
      </c>
      <c r="N130" s="210"/>
      <c r="O130" s="210"/>
      <c r="P130" s="210"/>
      <c r="Q130" s="210"/>
      <c r="R130" s="210"/>
      <c r="S130" s="210"/>
      <c r="T130" s="210"/>
      <c r="U130" s="210"/>
      <c r="V130" s="210"/>
      <c r="W130" s="210"/>
      <c r="X130" s="210"/>
      <c r="Y130" s="210"/>
      <c r="Z130" s="210"/>
    </row>
    <row r="131" ht="12.75" customHeight="1">
      <c r="A131" s="590">
        <v>13008.0</v>
      </c>
      <c r="B131" s="431" t="s">
        <v>12135</v>
      </c>
      <c r="C131" s="431">
        <v>2004.0</v>
      </c>
      <c r="D131" s="508">
        <v>38210.0</v>
      </c>
      <c r="E131" s="431" t="s">
        <v>12136</v>
      </c>
      <c r="F131" s="431" t="s">
        <v>12137</v>
      </c>
      <c r="G131" s="431" t="s">
        <v>430</v>
      </c>
      <c r="H131" s="431" t="s">
        <v>1404</v>
      </c>
      <c r="I131" s="508">
        <v>39717.0</v>
      </c>
      <c r="J131" s="433">
        <v>9.0</v>
      </c>
      <c r="K131" s="649" t="s">
        <v>322</v>
      </c>
      <c r="L131" s="431" t="s">
        <v>390</v>
      </c>
      <c r="M131" s="327">
        <f t="shared" si="3"/>
        <v>1507</v>
      </c>
      <c r="N131" s="210"/>
      <c r="O131" s="210"/>
      <c r="P131" s="210"/>
      <c r="Q131" s="210"/>
      <c r="R131" s="210"/>
      <c r="S131" s="210"/>
      <c r="T131" s="210"/>
      <c r="U131" s="210"/>
      <c r="V131" s="210"/>
      <c r="W131" s="210"/>
      <c r="X131" s="210"/>
      <c r="Y131" s="210"/>
      <c r="Z131" s="210"/>
    </row>
    <row r="132" ht="12.75" customHeight="1">
      <c r="A132" s="597">
        <v>13108.0</v>
      </c>
      <c r="B132" s="437" t="s">
        <v>12138</v>
      </c>
      <c r="C132" s="437">
        <v>2007.0</v>
      </c>
      <c r="D132" s="511">
        <v>39443.0</v>
      </c>
      <c r="E132" s="437" t="s">
        <v>12139</v>
      </c>
      <c r="F132" s="437" t="s">
        <v>7528</v>
      </c>
      <c r="G132" s="437" t="s">
        <v>712</v>
      </c>
      <c r="H132" s="437" t="s">
        <v>6340</v>
      </c>
      <c r="I132" s="511">
        <v>39717.0</v>
      </c>
      <c r="J132" s="439">
        <v>9.0</v>
      </c>
      <c r="K132" s="647" t="s">
        <v>293</v>
      </c>
      <c r="L132" s="439" t="s">
        <v>390</v>
      </c>
      <c r="M132" s="330">
        <f t="shared" si="3"/>
        <v>274</v>
      </c>
      <c r="N132" s="210"/>
      <c r="O132" s="210"/>
      <c r="P132" s="210"/>
      <c r="Q132" s="210"/>
      <c r="R132" s="210"/>
      <c r="S132" s="210"/>
      <c r="T132" s="210"/>
      <c r="U132" s="210"/>
      <c r="V132" s="210"/>
      <c r="W132" s="210"/>
      <c r="X132" s="210"/>
      <c r="Y132" s="210"/>
      <c r="Z132" s="210"/>
    </row>
    <row r="133" ht="12.75" customHeight="1">
      <c r="A133" s="590">
        <v>13208.0</v>
      </c>
      <c r="B133" s="431" t="s">
        <v>12140</v>
      </c>
      <c r="C133" s="431">
        <v>2007.0</v>
      </c>
      <c r="D133" s="508">
        <v>39356.0</v>
      </c>
      <c r="E133" s="431" t="s">
        <v>12141</v>
      </c>
      <c r="F133" s="431" t="s">
        <v>9189</v>
      </c>
      <c r="G133" s="431" t="s">
        <v>712</v>
      </c>
      <c r="H133" s="431" t="s">
        <v>9381</v>
      </c>
      <c r="I133" s="508">
        <v>39720.0</v>
      </c>
      <c r="J133" s="433">
        <v>9.0</v>
      </c>
      <c r="K133" s="647" t="s">
        <v>293</v>
      </c>
      <c r="L133" s="431" t="s">
        <v>390</v>
      </c>
      <c r="M133" s="327">
        <f t="shared" si="3"/>
        <v>364</v>
      </c>
      <c r="N133" s="210"/>
      <c r="O133" s="210"/>
      <c r="P133" s="210"/>
      <c r="Q133" s="210"/>
      <c r="R133" s="210"/>
      <c r="S133" s="210"/>
      <c r="T133" s="210"/>
      <c r="U133" s="210"/>
      <c r="V133" s="210"/>
      <c r="W133" s="210"/>
      <c r="X133" s="210"/>
      <c r="Y133" s="210"/>
      <c r="Z133" s="210"/>
    </row>
    <row r="134" ht="12.75" customHeight="1">
      <c r="A134" s="597">
        <v>13308.0</v>
      </c>
      <c r="B134" s="437" t="s">
        <v>12142</v>
      </c>
      <c r="C134" s="437">
        <v>2007.0</v>
      </c>
      <c r="D134" s="511">
        <v>39443.0</v>
      </c>
      <c r="E134" s="437" t="s">
        <v>12143</v>
      </c>
      <c r="F134" s="437" t="s">
        <v>7528</v>
      </c>
      <c r="G134" s="437" t="s">
        <v>712</v>
      </c>
      <c r="H134" s="437" t="s">
        <v>6340</v>
      </c>
      <c r="I134" s="511">
        <v>39720.0</v>
      </c>
      <c r="J134" s="439">
        <v>9.0</v>
      </c>
      <c r="K134" s="647" t="s">
        <v>293</v>
      </c>
      <c r="L134" s="439" t="s">
        <v>390</v>
      </c>
      <c r="M134" s="330">
        <f t="shared" si="3"/>
        <v>277</v>
      </c>
      <c r="N134" s="210"/>
      <c r="O134" s="210"/>
      <c r="P134" s="210"/>
      <c r="Q134" s="210"/>
      <c r="R134" s="210"/>
      <c r="S134" s="210"/>
      <c r="T134" s="210"/>
      <c r="U134" s="210"/>
      <c r="V134" s="210"/>
      <c r="W134" s="210"/>
      <c r="X134" s="210"/>
      <c r="Y134" s="210"/>
      <c r="Z134" s="210"/>
    </row>
    <row r="135" ht="12.75" customHeight="1">
      <c r="A135" s="590">
        <v>13408.0</v>
      </c>
      <c r="B135" s="431" t="s">
        <v>12144</v>
      </c>
      <c r="C135" s="431">
        <v>2007.0</v>
      </c>
      <c r="D135" s="508">
        <v>39211.0</v>
      </c>
      <c r="E135" s="431" t="s">
        <v>12145</v>
      </c>
      <c r="F135" s="431" t="s">
        <v>7528</v>
      </c>
      <c r="G135" s="431" t="s">
        <v>712</v>
      </c>
      <c r="H135" s="431" t="s">
        <v>6340</v>
      </c>
      <c r="I135" s="508">
        <v>39727.0</v>
      </c>
      <c r="J135" s="433">
        <v>10.0</v>
      </c>
      <c r="K135" s="647" t="s">
        <v>293</v>
      </c>
      <c r="L135" s="431" t="s">
        <v>390</v>
      </c>
      <c r="M135" s="327">
        <f t="shared" si="3"/>
        <v>516</v>
      </c>
      <c r="N135" s="210"/>
      <c r="O135" s="210"/>
      <c r="P135" s="210"/>
      <c r="Q135" s="210"/>
      <c r="R135" s="210"/>
      <c r="S135" s="210"/>
      <c r="T135" s="210"/>
      <c r="U135" s="210"/>
      <c r="V135" s="210"/>
      <c r="W135" s="210"/>
      <c r="X135" s="210"/>
      <c r="Y135" s="210"/>
      <c r="Z135" s="210"/>
    </row>
    <row r="136" ht="12.75" customHeight="1">
      <c r="A136" s="597">
        <v>13508.0</v>
      </c>
      <c r="B136" s="437" t="s">
        <v>12146</v>
      </c>
      <c r="C136" s="437">
        <v>2006.0</v>
      </c>
      <c r="D136" s="511">
        <v>38726.0</v>
      </c>
      <c r="E136" s="437" t="s">
        <v>12147</v>
      </c>
      <c r="F136" s="437" t="s">
        <v>1365</v>
      </c>
      <c r="G136" s="437" t="s">
        <v>806</v>
      </c>
      <c r="H136" s="437" t="s">
        <v>3328</v>
      </c>
      <c r="I136" s="511">
        <v>39727.0</v>
      </c>
      <c r="J136" s="439">
        <v>10.0</v>
      </c>
      <c r="K136" s="650" t="s">
        <v>309</v>
      </c>
      <c r="L136" s="439" t="s">
        <v>395</v>
      </c>
      <c r="M136" s="330">
        <f t="shared" si="3"/>
        <v>1001</v>
      </c>
      <c r="N136" s="210"/>
      <c r="O136" s="210"/>
      <c r="P136" s="210"/>
      <c r="Q136" s="210"/>
      <c r="R136" s="210"/>
      <c r="S136" s="210"/>
      <c r="T136" s="210"/>
      <c r="U136" s="210"/>
      <c r="V136" s="210"/>
      <c r="W136" s="210"/>
      <c r="X136" s="210"/>
      <c r="Y136" s="210"/>
      <c r="Z136" s="210"/>
    </row>
    <row r="137" ht="12.75" customHeight="1">
      <c r="A137" s="590">
        <v>13608.0</v>
      </c>
      <c r="B137" s="431" t="s">
        <v>12148</v>
      </c>
      <c r="C137" s="431">
        <v>2007.0</v>
      </c>
      <c r="D137" s="508">
        <v>39255.0</v>
      </c>
      <c r="E137" s="431" t="s">
        <v>12149</v>
      </c>
      <c r="F137" s="431" t="s">
        <v>1365</v>
      </c>
      <c r="G137" s="431" t="s">
        <v>17</v>
      </c>
      <c r="H137" s="431" t="s">
        <v>158</v>
      </c>
      <c r="I137" s="508">
        <v>39727.0</v>
      </c>
      <c r="J137" s="433">
        <v>10.0</v>
      </c>
      <c r="K137" s="647" t="s">
        <v>293</v>
      </c>
      <c r="L137" s="431" t="s">
        <v>395</v>
      </c>
      <c r="M137" s="327">
        <f t="shared" si="3"/>
        <v>472</v>
      </c>
      <c r="N137" s="210"/>
      <c r="O137" s="210"/>
      <c r="P137" s="210"/>
      <c r="Q137" s="210"/>
      <c r="R137" s="210"/>
      <c r="S137" s="210"/>
      <c r="T137" s="210"/>
      <c r="U137" s="210"/>
      <c r="V137" s="210"/>
      <c r="W137" s="210"/>
      <c r="X137" s="210"/>
      <c r="Y137" s="210"/>
      <c r="Z137" s="210"/>
    </row>
    <row r="138" ht="12.75" customHeight="1">
      <c r="A138" s="597">
        <v>13708.0</v>
      </c>
      <c r="B138" s="437" t="s">
        <v>12150</v>
      </c>
      <c r="C138" s="437">
        <v>2005.0</v>
      </c>
      <c r="D138" s="511">
        <v>38709.0</v>
      </c>
      <c r="E138" s="437" t="s">
        <v>12151</v>
      </c>
      <c r="F138" s="437" t="s">
        <v>3847</v>
      </c>
      <c r="G138" s="437" t="s">
        <v>712</v>
      </c>
      <c r="H138" s="437" t="s">
        <v>321</v>
      </c>
      <c r="I138" s="511">
        <v>39730.0</v>
      </c>
      <c r="J138" s="439">
        <v>10.0</v>
      </c>
      <c r="K138" s="649" t="s">
        <v>322</v>
      </c>
      <c r="L138" s="439" t="s">
        <v>395</v>
      </c>
      <c r="M138" s="330">
        <f t="shared" si="3"/>
        <v>1021</v>
      </c>
      <c r="N138" s="210"/>
      <c r="O138" s="210"/>
      <c r="P138" s="210"/>
      <c r="Q138" s="210"/>
      <c r="R138" s="210"/>
      <c r="S138" s="210"/>
      <c r="T138" s="210"/>
      <c r="U138" s="210"/>
      <c r="V138" s="210"/>
      <c r="W138" s="210"/>
      <c r="X138" s="210"/>
      <c r="Y138" s="210"/>
      <c r="Z138" s="210"/>
    </row>
    <row r="139" ht="12.75" customHeight="1">
      <c r="A139" s="590">
        <v>13808.0</v>
      </c>
      <c r="B139" s="431" t="s">
        <v>12152</v>
      </c>
      <c r="C139" s="431">
        <v>2007.0</v>
      </c>
      <c r="D139" s="508">
        <v>39239.0</v>
      </c>
      <c r="E139" s="431" t="s">
        <v>12153</v>
      </c>
      <c r="F139" s="431" t="s">
        <v>7528</v>
      </c>
      <c r="G139" s="431" t="s">
        <v>712</v>
      </c>
      <c r="H139" s="431" t="s">
        <v>6340</v>
      </c>
      <c r="I139" s="508">
        <v>39737.0</v>
      </c>
      <c r="J139" s="433">
        <v>10.0</v>
      </c>
      <c r="K139" s="647" t="s">
        <v>293</v>
      </c>
      <c r="L139" s="431" t="s">
        <v>390</v>
      </c>
      <c r="M139" s="327">
        <f t="shared" si="3"/>
        <v>498</v>
      </c>
      <c r="N139" s="210"/>
      <c r="O139" s="210"/>
      <c r="P139" s="210"/>
      <c r="Q139" s="210"/>
      <c r="R139" s="210"/>
      <c r="S139" s="210"/>
      <c r="T139" s="210"/>
      <c r="U139" s="210"/>
      <c r="V139" s="210"/>
      <c r="W139" s="210"/>
      <c r="X139" s="210"/>
      <c r="Y139" s="210"/>
      <c r="Z139" s="210"/>
    </row>
    <row r="140" ht="12.75" customHeight="1">
      <c r="A140" s="597">
        <v>13908.0</v>
      </c>
      <c r="B140" s="437" t="s">
        <v>12154</v>
      </c>
      <c r="C140" s="437">
        <v>2004.0</v>
      </c>
      <c r="D140" s="511">
        <v>38110.0</v>
      </c>
      <c r="E140" s="437" t="s">
        <v>12155</v>
      </c>
      <c r="F140" s="437" t="s">
        <v>12156</v>
      </c>
      <c r="G140" s="437" t="s">
        <v>806</v>
      </c>
      <c r="H140" s="437" t="s">
        <v>234</v>
      </c>
      <c r="I140" s="511">
        <v>39741.0</v>
      </c>
      <c r="J140" s="439">
        <v>10.0</v>
      </c>
      <c r="K140" s="650" t="s">
        <v>309</v>
      </c>
      <c r="L140" s="439" t="s">
        <v>390</v>
      </c>
      <c r="M140" s="330">
        <f t="shared" si="3"/>
        <v>1631</v>
      </c>
      <c r="N140" s="210"/>
      <c r="O140" s="210"/>
      <c r="P140" s="210"/>
      <c r="Q140" s="210"/>
      <c r="R140" s="210"/>
      <c r="S140" s="210"/>
      <c r="T140" s="210"/>
      <c r="U140" s="210"/>
      <c r="V140" s="210"/>
      <c r="W140" s="210"/>
      <c r="X140" s="210"/>
      <c r="Y140" s="210"/>
      <c r="Z140" s="210"/>
    </row>
    <row r="141" ht="12.75" customHeight="1">
      <c r="A141" s="590">
        <v>14008.0</v>
      </c>
      <c r="B141" s="431" t="s">
        <v>12157</v>
      </c>
      <c r="C141" s="431">
        <v>2006.0</v>
      </c>
      <c r="D141" s="508">
        <v>38841.0</v>
      </c>
      <c r="E141" s="431" t="s">
        <v>12158</v>
      </c>
      <c r="F141" s="431" t="s">
        <v>1349</v>
      </c>
      <c r="G141" s="431" t="s">
        <v>712</v>
      </c>
      <c r="H141" s="431" t="s">
        <v>9193</v>
      </c>
      <c r="I141" s="508">
        <v>39742.0</v>
      </c>
      <c r="J141" s="433">
        <v>10.0</v>
      </c>
      <c r="K141" s="649" t="s">
        <v>322</v>
      </c>
      <c r="L141" s="431" t="s">
        <v>395</v>
      </c>
      <c r="M141" s="327">
        <f t="shared" si="3"/>
        <v>901</v>
      </c>
      <c r="N141" s="210"/>
      <c r="O141" s="210"/>
      <c r="P141" s="210"/>
      <c r="Q141" s="210"/>
      <c r="R141" s="210"/>
      <c r="S141" s="210"/>
      <c r="T141" s="210"/>
      <c r="U141" s="210"/>
      <c r="V141" s="210"/>
      <c r="W141" s="210"/>
      <c r="X141" s="210"/>
      <c r="Y141" s="210"/>
      <c r="Z141" s="210"/>
    </row>
    <row r="142" ht="12.75" customHeight="1">
      <c r="A142" s="597">
        <v>14108.0</v>
      </c>
      <c r="B142" s="437" t="s">
        <v>12159</v>
      </c>
      <c r="C142" s="437">
        <v>2006.0</v>
      </c>
      <c r="D142" s="511">
        <v>38952.0</v>
      </c>
      <c r="E142" s="437" t="s">
        <v>12160</v>
      </c>
      <c r="F142" s="437" t="s">
        <v>1569</v>
      </c>
      <c r="G142" s="437" t="s">
        <v>712</v>
      </c>
      <c r="H142" s="437" t="s">
        <v>6340</v>
      </c>
      <c r="I142" s="511">
        <v>39744.0</v>
      </c>
      <c r="J142" s="439">
        <v>10.0</v>
      </c>
      <c r="K142" s="650" t="s">
        <v>309</v>
      </c>
      <c r="L142" s="439" t="s">
        <v>390</v>
      </c>
      <c r="M142" s="330">
        <f t="shared" si="3"/>
        <v>792</v>
      </c>
      <c r="N142" s="210"/>
      <c r="O142" s="210"/>
      <c r="P142" s="210"/>
      <c r="Q142" s="210"/>
      <c r="R142" s="210"/>
      <c r="S142" s="210"/>
      <c r="T142" s="210"/>
      <c r="U142" s="210"/>
      <c r="V142" s="210"/>
      <c r="W142" s="210"/>
      <c r="X142" s="210"/>
      <c r="Y142" s="210"/>
      <c r="Z142" s="210"/>
    </row>
    <row r="143" ht="12.75" customHeight="1">
      <c r="A143" s="590">
        <v>14208.0</v>
      </c>
      <c r="B143" s="431" t="s">
        <v>12161</v>
      </c>
      <c r="C143" s="431">
        <v>2005.0</v>
      </c>
      <c r="D143" s="508">
        <v>38677.0</v>
      </c>
      <c r="E143" s="431" t="s">
        <v>12162</v>
      </c>
      <c r="F143" s="431" t="s">
        <v>1569</v>
      </c>
      <c r="G143" s="431" t="s">
        <v>712</v>
      </c>
      <c r="H143" s="431" t="s">
        <v>6340</v>
      </c>
      <c r="I143" s="508">
        <v>39744.0</v>
      </c>
      <c r="J143" s="433">
        <v>10.0</v>
      </c>
      <c r="K143" s="650" t="s">
        <v>309</v>
      </c>
      <c r="L143" s="431" t="s">
        <v>390</v>
      </c>
      <c r="M143" s="327">
        <f t="shared" si="3"/>
        <v>1067</v>
      </c>
      <c r="N143" s="210"/>
      <c r="O143" s="210"/>
      <c r="P143" s="210"/>
      <c r="Q143" s="210"/>
      <c r="R143" s="210"/>
      <c r="S143" s="210"/>
      <c r="T143" s="210"/>
      <c r="U143" s="210"/>
      <c r="V143" s="210"/>
      <c r="W143" s="210"/>
      <c r="X143" s="210"/>
      <c r="Y143" s="210"/>
      <c r="Z143" s="210"/>
    </row>
    <row r="144" ht="12.75" customHeight="1">
      <c r="A144" s="597">
        <v>14308.0</v>
      </c>
      <c r="B144" s="437" t="s">
        <v>12163</v>
      </c>
      <c r="C144" s="437">
        <v>2006.0</v>
      </c>
      <c r="D144" s="511">
        <v>38825.0</v>
      </c>
      <c r="E144" s="437" t="s">
        <v>12164</v>
      </c>
      <c r="F144" s="437" t="s">
        <v>44</v>
      </c>
      <c r="G144" s="437" t="s">
        <v>712</v>
      </c>
      <c r="H144" s="437" t="s">
        <v>1336</v>
      </c>
      <c r="I144" s="511">
        <v>39755.0</v>
      </c>
      <c r="J144" s="439">
        <v>11.0</v>
      </c>
      <c r="K144" s="650" t="s">
        <v>309</v>
      </c>
      <c r="L144" s="439" t="s">
        <v>395</v>
      </c>
      <c r="M144" s="330">
        <f t="shared" si="3"/>
        <v>930</v>
      </c>
      <c r="N144" s="210"/>
      <c r="O144" s="210"/>
      <c r="P144" s="210"/>
      <c r="Q144" s="210"/>
      <c r="R144" s="210"/>
      <c r="S144" s="210"/>
      <c r="T144" s="210"/>
      <c r="U144" s="210"/>
      <c r="V144" s="210"/>
      <c r="W144" s="210"/>
      <c r="X144" s="210"/>
      <c r="Y144" s="210"/>
      <c r="Z144" s="210"/>
    </row>
    <row r="145" ht="12.75" customHeight="1">
      <c r="A145" s="590">
        <v>14408.0</v>
      </c>
      <c r="B145" s="431" t="s">
        <v>12165</v>
      </c>
      <c r="C145" s="431">
        <v>2007.0</v>
      </c>
      <c r="D145" s="508">
        <v>39387.0</v>
      </c>
      <c r="E145" s="431" t="s">
        <v>12166</v>
      </c>
      <c r="F145" s="431" t="s">
        <v>1120</v>
      </c>
      <c r="G145" s="431" t="s">
        <v>17</v>
      </c>
      <c r="H145" s="431" t="s">
        <v>45</v>
      </c>
      <c r="I145" s="508">
        <v>39756.0</v>
      </c>
      <c r="J145" s="433">
        <v>11.0</v>
      </c>
      <c r="K145" s="649" t="s">
        <v>322</v>
      </c>
      <c r="L145" s="431" t="s">
        <v>395</v>
      </c>
      <c r="M145" s="327">
        <f t="shared" si="3"/>
        <v>369</v>
      </c>
      <c r="N145" s="210"/>
      <c r="O145" s="210"/>
      <c r="P145" s="210"/>
      <c r="Q145" s="210"/>
      <c r="R145" s="210"/>
      <c r="S145" s="210"/>
      <c r="T145" s="210"/>
      <c r="U145" s="210"/>
      <c r="V145" s="210"/>
      <c r="W145" s="210"/>
      <c r="X145" s="210"/>
      <c r="Y145" s="210"/>
      <c r="Z145" s="210"/>
    </row>
    <row r="146" ht="12.75" customHeight="1">
      <c r="A146" s="597">
        <v>14508.0</v>
      </c>
      <c r="B146" s="437" t="s">
        <v>12167</v>
      </c>
      <c r="C146" s="437">
        <v>2007.0</v>
      </c>
      <c r="D146" s="511">
        <v>39377.0</v>
      </c>
      <c r="E146" s="437" t="s">
        <v>12168</v>
      </c>
      <c r="F146" s="437" t="s">
        <v>1120</v>
      </c>
      <c r="G146" s="437" t="s">
        <v>17</v>
      </c>
      <c r="H146" s="437" t="s">
        <v>373</v>
      </c>
      <c r="I146" s="511">
        <v>39758.0</v>
      </c>
      <c r="J146" s="439">
        <v>11.0</v>
      </c>
      <c r="K146" s="649" t="s">
        <v>322</v>
      </c>
      <c r="L146" s="439" t="s">
        <v>395</v>
      </c>
      <c r="M146" s="330">
        <f t="shared" si="3"/>
        <v>381</v>
      </c>
      <c r="N146" s="210"/>
      <c r="O146" s="210"/>
      <c r="P146" s="210"/>
      <c r="Q146" s="210"/>
      <c r="R146" s="210"/>
      <c r="S146" s="210"/>
      <c r="T146" s="210"/>
      <c r="U146" s="210"/>
      <c r="V146" s="210"/>
      <c r="W146" s="210"/>
      <c r="X146" s="210"/>
      <c r="Y146" s="210"/>
      <c r="Z146" s="210"/>
    </row>
    <row r="147" ht="12.75" customHeight="1">
      <c r="A147" s="590">
        <v>14608.0</v>
      </c>
      <c r="B147" s="431" t="s">
        <v>12169</v>
      </c>
      <c r="C147" s="431">
        <v>2007.0</v>
      </c>
      <c r="D147" s="508">
        <v>39351.0</v>
      </c>
      <c r="E147" s="431" t="s">
        <v>12170</v>
      </c>
      <c r="F147" s="431" t="s">
        <v>3535</v>
      </c>
      <c r="G147" s="431" t="s">
        <v>17</v>
      </c>
      <c r="H147" s="431" t="s">
        <v>10020</v>
      </c>
      <c r="I147" s="508">
        <v>39758.0</v>
      </c>
      <c r="J147" s="433">
        <v>11.0</v>
      </c>
      <c r="K147" s="649" t="s">
        <v>322</v>
      </c>
      <c r="L147" s="431" t="s">
        <v>390</v>
      </c>
      <c r="M147" s="327">
        <f t="shared" si="3"/>
        <v>407</v>
      </c>
      <c r="N147" s="210"/>
      <c r="O147" s="210"/>
      <c r="P147" s="210"/>
      <c r="Q147" s="210"/>
      <c r="R147" s="210"/>
      <c r="S147" s="210"/>
      <c r="T147" s="210"/>
      <c r="U147" s="210"/>
      <c r="V147" s="210"/>
      <c r="W147" s="210"/>
      <c r="X147" s="210"/>
      <c r="Y147" s="210"/>
      <c r="Z147" s="210"/>
    </row>
    <row r="148" ht="12.75" customHeight="1">
      <c r="A148" s="597">
        <v>14708.0</v>
      </c>
      <c r="B148" s="437" t="s">
        <v>12171</v>
      </c>
      <c r="C148" s="437">
        <v>2007.0</v>
      </c>
      <c r="D148" s="511">
        <v>39414.0</v>
      </c>
      <c r="E148" s="437" t="s">
        <v>12172</v>
      </c>
      <c r="F148" s="437" t="s">
        <v>3535</v>
      </c>
      <c r="G148" s="437" t="s">
        <v>17</v>
      </c>
      <c r="H148" s="437" t="s">
        <v>7752</v>
      </c>
      <c r="I148" s="511">
        <v>39758.0</v>
      </c>
      <c r="J148" s="439">
        <v>11.0</v>
      </c>
      <c r="K148" s="649" t="s">
        <v>322</v>
      </c>
      <c r="L148" s="439" t="s">
        <v>390</v>
      </c>
      <c r="M148" s="330">
        <f t="shared" si="3"/>
        <v>344</v>
      </c>
      <c r="N148" s="210"/>
      <c r="O148" s="210"/>
      <c r="P148" s="210"/>
      <c r="Q148" s="210"/>
      <c r="R148" s="210"/>
      <c r="S148" s="210"/>
      <c r="T148" s="210"/>
      <c r="U148" s="210"/>
      <c r="V148" s="210"/>
      <c r="W148" s="210"/>
      <c r="X148" s="210"/>
      <c r="Y148" s="210"/>
      <c r="Z148" s="210"/>
    </row>
    <row r="149" ht="12.75" customHeight="1">
      <c r="A149" s="590">
        <v>14808.0</v>
      </c>
      <c r="B149" s="431" t="s">
        <v>12173</v>
      </c>
      <c r="C149" s="431">
        <v>2005.0</v>
      </c>
      <c r="D149" s="508">
        <v>38434.0</v>
      </c>
      <c r="E149" s="431" t="s">
        <v>12174</v>
      </c>
      <c r="F149" s="431" t="s">
        <v>12175</v>
      </c>
      <c r="G149" s="431" t="s">
        <v>34</v>
      </c>
      <c r="H149" s="431" t="s">
        <v>251</v>
      </c>
      <c r="I149" s="508">
        <v>39758.0</v>
      </c>
      <c r="J149" s="433">
        <v>11.0</v>
      </c>
      <c r="K149" s="649" t="s">
        <v>322</v>
      </c>
      <c r="L149" s="431" t="s">
        <v>390</v>
      </c>
      <c r="M149" s="327">
        <f t="shared" si="3"/>
        <v>1324</v>
      </c>
      <c r="N149" s="210"/>
      <c r="O149" s="210"/>
      <c r="P149" s="210"/>
      <c r="Q149" s="210"/>
      <c r="R149" s="210"/>
      <c r="S149" s="210"/>
      <c r="T149" s="210"/>
      <c r="U149" s="210"/>
      <c r="V149" s="210"/>
      <c r="W149" s="210"/>
      <c r="X149" s="210"/>
      <c r="Y149" s="210"/>
      <c r="Z149" s="210"/>
    </row>
    <row r="150" ht="12.75" customHeight="1">
      <c r="A150" s="597">
        <v>14908.0</v>
      </c>
      <c r="B150" s="437" t="s">
        <v>12176</v>
      </c>
      <c r="C150" s="437">
        <v>2007.0</v>
      </c>
      <c r="D150" s="511">
        <v>39279.0</v>
      </c>
      <c r="E150" s="437" t="s">
        <v>12177</v>
      </c>
      <c r="F150" s="437" t="s">
        <v>8467</v>
      </c>
      <c r="G150" s="437" t="s">
        <v>712</v>
      </c>
      <c r="H150" s="437" t="s">
        <v>56</v>
      </c>
      <c r="I150" s="511">
        <v>39759.0</v>
      </c>
      <c r="J150" s="439">
        <v>11.0</v>
      </c>
      <c r="K150" s="647" t="s">
        <v>293</v>
      </c>
      <c r="L150" s="439" t="s">
        <v>390</v>
      </c>
      <c r="M150" s="330">
        <f t="shared" si="3"/>
        <v>480</v>
      </c>
      <c r="N150" s="210"/>
      <c r="O150" s="210"/>
      <c r="P150" s="210"/>
      <c r="Q150" s="210"/>
      <c r="R150" s="210"/>
      <c r="S150" s="210"/>
      <c r="T150" s="210"/>
      <c r="U150" s="210"/>
      <c r="V150" s="210"/>
      <c r="W150" s="210"/>
      <c r="X150" s="210"/>
      <c r="Y150" s="210"/>
      <c r="Z150" s="210"/>
    </row>
    <row r="151" ht="12.75" customHeight="1">
      <c r="A151" s="590">
        <v>15008.0</v>
      </c>
      <c r="B151" s="431" t="s">
        <v>12178</v>
      </c>
      <c r="C151" s="431">
        <v>2006.0</v>
      </c>
      <c r="D151" s="508">
        <v>39009.0</v>
      </c>
      <c r="E151" s="431" t="s">
        <v>12179</v>
      </c>
      <c r="F151" s="431" t="s">
        <v>1349</v>
      </c>
      <c r="G151" s="431" t="s">
        <v>712</v>
      </c>
      <c r="H151" s="431" t="s">
        <v>1894</v>
      </c>
      <c r="I151" s="508">
        <v>39764.0</v>
      </c>
      <c r="J151" s="433">
        <v>11.0</v>
      </c>
      <c r="K151" s="649" t="s">
        <v>322</v>
      </c>
      <c r="L151" s="431" t="s">
        <v>395</v>
      </c>
      <c r="M151" s="327">
        <f t="shared" si="3"/>
        <v>755</v>
      </c>
      <c r="N151" s="210"/>
      <c r="O151" s="210"/>
      <c r="P151" s="210"/>
      <c r="Q151" s="210"/>
      <c r="R151" s="210"/>
      <c r="S151" s="210"/>
      <c r="T151" s="210"/>
      <c r="U151" s="210"/>
      <c r="V151" s="210"/>
      <c r="W151" s="210"/>
      <c r="X151" s="210"/>
      <c r="Y151" s="210"/>
      <c r="Z151" s="210"/>
    </row>
    <row r="152" ht="12.75" customHeight="1">
      <c r="A152" s="597">
        <v>15108.0</v>
      </c>
      <c r="B152" s="437" t="s">
        <v>12180</v>
      </c>
      <c r="C152" s="437">
        <v>2005.0</v>
      </c>
      <c r="D152" s="511">
        <v>38428.0</v>
      </c>
      <c r="E152" s="437" t="s">
        <v>12181</v>
      </c>
      <c r="F152" s="437" t="s">
        <v>134</v>
      </c>
      <c r="G152" s="437" t="s">
        <v>712</v>
      </c>
      <c r="H152" s="437" t="s">
        <v>1043</v>
      </c>
      <c r="I152" s="511">
        <v>39766.0</v>
      </c>
      <c r="J152" s="439">
        <v>11.0</v>
      </c>
      <c r="K152" s="647" t="s">
        <v>293</v>
      </c>
      <c r="L152" s="439" t="s">
        <v>390</v>
      </c>
      <c r="M152" s="330">
        <f t="shared" si="3"/>
        <v>1338</v>
      </c>
      <c r="N152" s="210"/>
      <c r="O152" s="210"/>
      <c r="P152" s="210"/>
      <c r="Q152" s="210"/>
      <c r="R152" s="210"/>
      <c r="S152" s="210"/>
      <c r="T152" s="210"/>
      <c r="U152" s="210"/>
      <c r="V152" s="210"/>
      <c r="W152" s="210"/>
      <c r="X152" s="210"/>
      <c r="Y152" s="210"/>
      <c r="Z152" s="210"/>
    </row>
    <row r="153" ht="12.75" customHeight="1">
      <c r="A153" s="590">
        <v>15208.0</v>
      </c>
      <c r="B153" s="431" t="s">
        <v>12182</v>
      </c>
      <c r="C153" s="431">
        <v>2007.0</v>
      </c>
      <c r="D153" s="508">
        <v>39365.0</v>
      </c>
      <c r="E153" s="431" t="s">
        <v>12183</v>
      </c>
      <c r="F153" s="431" t="s">
        <v>1114</v>
      </c>
      <c r="G153" s="431" t="s">
        <v>17</v>
      </c>
      <c r="H153" s="431" t="s">
        <v>9193</v>
      </c>
      <c r="I153" s="508">
        <v>39770.0</v>
      </c>
      <c r="J153" s="433">
        <v>11.0</v>
      </c>
      <c r="K153" s="647" t="s">
        <v>293</v>
      </c>
      <c r="L153" s="431" t="s">
        <v>395</v>
      </c>
      <c r="M153" s="327">
        <f t="shared" si="3"/>
        <v>405</v>
      </c>
      <c r="N153" s="210"/>
      <c r="O153" s="210"/>
      <c r="P153" s="210"/>
      <c r="Q153" s="210"/>
      <c r="R153" s="210"/>
      <c r="S153" s="210"/>
      <c r="T153" s="210"/>
      <c r="U153" s="210"/>
      <c r="V153" s="210"/>
      <c r="W153" s="210"/>
      <c r="X153" s="210"/>
      <c r="Y153" s="210"/>
      <c r="Z153" s="210"/>
    </row>
    <row r="154" ht="12.75" customHeight="1">
      <c r="A154" s="597">
        <v>15308.0</v>
      </c>
      <c r="B154" s="437" t="s">
        <v>12184</v>
      </c>
      <c r="C154" s="437">
        <v>2007.0</v>
      </c>
      <c r="D154" s="511">
        <v>39365.0</v>
      </c>
      <c r="E154" s="437" t="s">
        <v>12185</v>
      </c>
      <c r="F154" s="437" t="s">
        <v>65</v>
      </c>
      <c r="G154" s="437" t="s">
        <v>17</v>
      </c>
      <c r="H154" s="437" t="s">
        <v>9193</v>
      </c>
      <c r="I154" s="511">
        <v>39770.0</v>
      </c>
      <c r="J154" s="439">
        <v>11.0</v>
      </c>
      <c r="K154" s="647" t="s">
        <v>293</v>
      </c>
      <c r="L154" s="439" t="s">
        <v>386</v>
      </c>
      <c r="M154" s="330">
        <f t="shared" si="3"/>
        <v>405</v>
      </c>
      <c r="N154" s="210"/>
      <c r="O154" s="210"/>
      <c r="P154" s="210"/>
      <c r="Q154" s="210"/>
      <c r="R154" s="210"/>
      <c r="S154" s="210"/>
      <c r="T154" s="210"/>
      <c r="U154" s="210"/>
      <c r="V154" s="210"/>
      <c r="W154" s="210"/>
      <c r="X154" s="210"/>
      <c r="Y154" s="210"/>
      <c r="Z154" s="210"/>
    </row>
    <row r="155" ht="12.75" customHeight="1">
      <c r="A155" s="590">
        <v>15408.0</v>
      </c>
      <c r="B155" s="431" t="s">
        <v>12186</v>
      </c>
      <c r="C155" s="431">
        <v>2005.0</v>
      </c>
      <c r="D155" s="508">
        <v>38716.0</v>
      </c>
      <c r="E155" s="431" t="s">
        <v>12187</v>
      </c>
      <c r="F155" s="431" t="s">
        <v>12188</v>
      </c>
      <c r="G155" s="431" t="s">
        <v>806</v>
      </c>
      <c r="H155" s="431" t="s">
        <v>251</v>
      </c>
      <c r="I155" s="508">
        <v>39771.0</v>
      </c>
      <c r="J155" s="433">
        <v>11.0</v>
      </c>
      <c r="K155" s="649" t="s">
        <v>322</v>
      </c>
      <c r="L155" s="431" t="s">
        <v>395</v>
      </c>
      <c r="M155" s="327">
        <f t="shared" si="3"/>
        <v>1055</v>
      </c>
      <c r="N155" s="210"/>
      <c r="O155" s="210"/>
      <c r="P155" s="210"/>
      <c r="Q155" s="210"/>
      <c r="R155" s="210"/>
      <c r="S155" s="210"/>
      <c r="T155" s="210"/>
      <c r="U155" s="210"/>
      <c r="V155" s="210"/>
      <c r="W155" s="210"/>
      <c r="X155" s="210"/>
      <c r="Y155" s="210"/>
      <c r="Z155" s="210"/>
    </row>
    <row r="156" ht="12.75" customHeight="1">
      <c r="A156" s="597">
        <v>15508.0</v>
      </c>
      <c r="B156" s="437" t="s">
        <v>12189</v>
      </c>
      <c r="C156" s="437">
        <v>2006.0</v>
      </c>
      <c r="D156" s="511">
        <v>38957.0</v>
      </c>
      <c r="E156" s="437" t="s">
        <v>12190</v>
      </c>
      <c r="F156" s="437" t="s">
        <v>1120</v>
      </c>
      <c r="G156" s="437" t="s">
        <v>712</v>
      </c>
      <c r="H156" s="437" t="s">
        <v>9381</v>
      </c>
      <c r="I156" s="511">
        <v>39771.0</v>
      </c>
      <c r="J156" s="439">
        <v>11.0</v>
      </c>
      <c r="K156" s="649" t="s">
        <v>322</v>
      </c>
      <c r="L156" s="439" t="s">
        <v>395</v>
      </c>
      <c r="M156" s="330">
        <f t="shared" si="3"/>
        <v>814</v>
      </c>
      <c r="N156" s="210"/>
      <c r="O156" s="210"/>
      <c r="P156" s="210"/>
      <c r="Q156" s="210"/>
      <c r="R156" s="210"/>
      <c r="S156" s="210"/>
      <c r="T156" s="210"/>
      <c r="U156" s="210"/>
      <c r="V156" s="210"/>
      <c r="W156" s="210"/>
      <c r="X156" s="210"/>
      <c r="Y156" s="210"/>
      <c r="Z156" s="210"/>
    </row>
    <row r="157" ht="12.75" customHeight="1">
      <c r="A157" s="590">
        <v>15608.0</v>
      </c>
      <c r="B157" s="431" t="s">
        <v>12191</v>
      </c>
      <c r="C157" s="431">
        <v>2004.0</v>
      </c>
      <c r="D157" s="508">
        <v>38275.0</v>
      </c>
      <c r="E157" s="431" t="s">
        <v>12192</v>
      </c>
      <c r="F157" s="431" t="s">
        <v>2229</v>
      </c>
      <c r="G157" s="431" t="s">
        <v>712</v>
      </c>
      <c r="H157" s="431" t="s">
        <v>952</v>
      </c>
      <c r="I157" s="508">
        <v>39776.0</v>
      </c>
      <c r="J157" s="433">
        <v>11.0</v>
      </c>
      <c r="K157" s="649" t="s">
        <v>322</v>
      </c>
      <c r="L157" s="431" t="s">
        <v>395</v>
      </c>
      <c r="M157" s="327">
        <f t="shared" si="3"/>
        <v>1501</v>
      </c>
      <c r="N157" s="210"/>
      <c r="O157" s="210"/>
      <c r="P157" s="210"/>
      <c r="Q157" s="210"/>
      <c r="R157" s="210"/>
      <c r="S157" s="210"/>
      <c r="T157" s="210"/>
      <c r="U157" s="210"/>
      <c r="V157" s="210"/>
      <c r="W157" s="210"/>
      <c r="X157" s="210"/>
      <c r="Y157" s="210"/>
      <c r="Z157" s="210"/>
    </row>
    <row r="158" ht="12.75" customHeight="1">
      <c r="A158" s="597">
        <v>15708.0</v>
      </c>
      <c r="B158" s="437" t="s">
        <v>12193</v>
      </c>
      <c r="C158" s="437">
        <v>2004.0</v>
      </c>
      <c r="D158" s="511">
        <v>38341.0</v>
      </c>
      <c r="E158" s="437" t="s">
        <v>12194</v>
      </c>
      <c r="F158" s="437" t="s">
        <v>2229</v>
      </c>
      <c r="G158" s="437" t="s">
        <v>712</v>
      </c>
      <c r="H158" s="437" t="s">
        <v>952</v>
      </c>
      <c r="I158" s="511">
        <v>39776.0</v>
      </c>
      <c r="J158" s="439">
        <v>11.0</v>
      </c>
      <c r="K158" s="647" t="s">
        <v>293</v>
      </c>
      <c r="L158" s="439" t="s">
        <v>390</v>
      </c>
      <c r="M158" s="330">
        <f t="shared" si="3"/>
        <v>1435</v>
      </c>
      <c r="N158" s="210"/>
      <c r="O158" s="210"/>
      <c r="P158" s="210"/>
      <c r="Q158" s="210"/>
      <c r="R158" s="210"/>
      <c r="S158" s="210"/>
      <c r="T158" s="210"/>
      <c r="U158" s="210"/>
      <c r="V158" s="210"/>
      <c r="W158" s="210"/>
      <c r="X158" s="210"/>
      <c r="Y158" s="210"/>
      <c r="Z158" s="210"/>
    </row>
    <row r="159" ht="12.75" customHeight="1">
      <c r="A159" s="590">
        <v>15808.0</v>
      </c>
      <c r="B159" s="431" t="s">
        <v>12195</v>
      </c>
      <c r="C159" s="431">
        <v>2007.0</v>
      </c>
      <c r="D159" s="508">
        <v>39323.0</v>
      </c>
      <c r="E159" s="431" t="s">
        <v>12196</v>
      </c>
      <c r="F159" s="431" t="s">
        <v>44</v>
      </c>
      <c r="G159" s="431" t="s">
        <v>712</v>
      </c>
      <c r="H159" s="431" t="s">
        <v>45</v>
      </c>
      <c r="I159" s="508">
        <v>39776.0</v>
      </c>
      <c r="J159" s="433">
        <v>11.0</v>
      </c>
      <c r="K159" s="647" t="s">
        <v>293</v>
      </c>
      <c r="L159" s="431" t="s">
        <v>390</v>
      </c>
      <c r="M159" s="327">
        <f t="shared" si="3"/>
        <v>453</v>
      </c>
      <c r="N159" s="210"/>
      <c r="O159" s="210"/>
      <c r="P159" s="210"/>
      <c r="Q159" s="210"/>
      <c r="R159" s="210"/>
      <c r="S159" s="210"/>
      <c r="T159" s="210"/>
      <c r="U159" s="210"/>
      <c r="V159" s="210"/>
      <c r="W159" s="210"/>
      <c r="X159" s="210"/>
      <c r="Y159" s="210"/>
      <c r="Z159" s="210"/>
    </row>
    <row r="160" ht="12.75" customHeight="1">
      <c r="A160" s="597">
        <v>15908.0</v>
      </c>
      <c r="B160" s="437" t="s">
        <v>12197</v>
      </c>
      <c r="C160" s="437">
        <v>2006.0</v>
      </c>
      <c r="D160" s="511">
        <v>39015.0</v>
      </c>
      <c r="E160" s="437" t="s">
        <v>12198</v>
      </c>
      <c r="F160" s="437" t="s">
        <v>1293</v>
      </c>
      <c r="G160" s="437" t="s">
        <v>712</v>
      </c>
      <c r="H160" s="437" t="s">
        <v>7752</v>
      </c>
      <c r="I160" s="511">
        <v>39776.0</v>
      </c>
      <c r="J160" s="439">
        <v>11.0</v>
      </c>
      <c r="K160" s="650" t="s">
        <v>309</v>
      </c>
      <c r="L160" s="439" t="s">
        <v>390</v>
      </c>
      <c r="M160" s="330">
        <f t="shared" si="3"/>
        <v>761</v>
      </c>
      <c r="N160" s="210"/>
      <c r="O160" s="210"/>
      <c r="P160" s="210"/>
      <c r="Q160" s="210"/>
      <c r="R160" s="210"/>
      <c r="S160" s="210"/>
      <c r="T160" s="210"/>
      <c r="U160" s="210"/>
      <c r="V160" s="210"/>
      <c r="W160" s="210"/>
      <c r="X160" s="210"/>
      <c r="Y160" s="210"/>
      <c r="Z160" s="210"/>
    </row>
    <row r="161" ht="12.75" customHeight="1">
      <c r="A161" s="590">
        <v>16008.0</v>
      </c>
      <c r="B161" s="431" t="s">
        <v>12199</v>
      </c>
      <c r="C161" s="431">
        <v>2006.0</v>
      </c>
      <c r="D161" s="508">
        <v>39015.0</v>
      </c>
      <c r="E161" s="431" t="s">
        <v>12200</v>
      </c>
      <c r="F161" s="431" t="s">
        <v>1293</v>
      </c>
      <c r="G161" s="431" t="s">
        <v>712</v>
      </c>
      <c r="H161" s="431" t="s">
        <v>7752</v>
      </c>
      <c r="I161" s="508">
        <v>39777.0</v>
      </c>
      <c r="J161" s="433">
        <v>11.0</v>
      </c>
      <c r="K161" s="650" t="s">
        <v>309</v>
      </c>
      <c r="L161" s="431" t="s">
        <v>390</v>
      </c>
      <c r="M161" s="327">
        <f t="shared" si="3"/>
        <v>762</v>
      </c>
      <c r="N161" s="210"/>
      <c r="O161" s="210"/>
      <c r="P161" s="210"/>
      <c r="Q161" s="210"/>
      <c r="R161" s="210"/>
      <c r="S161" s="210"/>
      <c r="T161" s="210"/>
      <c r="U161" s="210"/>
      <c r="V161" s="210"/>
      <c r="W161" s="210"/>
      <c r="X161" s="210"/>
      <c r="Y161" s="210"/>
      <c r="Z161" s="210"/>
    </row>
    <row r="162" ht="12.75" customHeight="1">
      <c r="A162" s="597">
        <v>16108.0</v>
      </c>
      <c r="B162" s="437" t="s">
        <v>12201</v>
      </c>
      <c r="C162" s="437">
        <v>2007.0</v>
      </c>
      <c r="D162" s="511">
        <v>39135.0</v>
      </c>
      <c r="E162" s="437" t="s">
        <v>12202</v>
      </c>
      <c r="F162" s="437" t="s">
        <v>429</v>
      </c>
      <c r="G162" s="437" t="s">
        <v>712</v>
      </c>
      <c r="H162" s="437" t="s">
        <v>7752</v>
      </c>
      <c r="I162" s="511">
        <v>39777.0</v>
      </c>
      <c r="J162" s="439">
        <v>11.0</v>
      </c>
      <c r="K162" s="647" t="s">
        <v>293</v>
      </c>
      <c r="L162" s="439" t="s">
        <v>390</v>
      </c>
      <c r="M162" s="330">
        <f t="shared" si="3"/>
        <v>642</v>
      </c>
      <c r="N162" s="210"/>
      <c r="O162" s="210"/>
      <c r="P162" s="210"/>
      <c r="Q162" s="210"/>
      <c r="R162" s="210"/>
      <c r="S162" s="210"/>
      <c r="T162" s="210"/>
      <c r="U162" s="210"/>
      <c r="V162" s="210"/>
      <c r="W162" s="210"/>
      <c r="X162" s="210"/>
      <c r="Y162" s="210"/>
      <c r="Z162" s="210"/>
    </row>
    <row r="163" ht="12.75" customHeight="1">
      <c r="A163" s="590">
        <v>16208.0</v>
      </c>
      <c r="B163" s="431" t="s">
        <v>12203</v>
      </c>
      <c r="C163" s="431">
        <v>2004.0</v>
      </c>
      <c r="D163" s="508">
        <v>38219.0</v>
      </c>
      <c r="E163" s="431" t="s">
        <v>12204</v>
      </c>
      <c r="F163" s="431" t="s">
        <v>1653</v>
      </c>
      <c r="G163" s="431" t="s">
        <v>712</v>
      </c>
      <c r="H163" s="431" t="s">
        <v>10020</v>
      </c>
      <c r="I163" s="508">
        <v>39777.0</v>
      </c>
      <c r="J163" s="433">
        <v>11.0</v>
      </c>
      <c r="K163" s="649" t="s">
        <v>322</v>
      </c>
      <c r="L163" s="431" t="s">
        <v>390</v>
      </c>
      <c r="M163" s="327">
        <f t="shared" si="3"/>
        <v>1558</v>
      </c>
      <c r="N163" s="210"/>
      <c r="O163" s="210"/>
      <c r="P163" s="210"/>
      <c r="Q163" s="210"/>
      <c r="R163" s="210"/>
      <c r="S163" s="210"/>
      <c r="T163" s="210"/>
      <c r="U163" s="210"/>
      <c r="V163" s="210"/>
      <c r="W163" s="210"/>
      <c r="X163" s="210"/>
      <c r="Y163" s="210"/>
      <c r="Z163" s="210"/>
    </row>
    <row r="164" ht="12.75" customHeight="1">
      <c r="A164" s="597">
        <v>16308.0</v>
      </c>
      <c r="B164" s="437" t="s">
        <v>12205</v>
      </c>
      <c r="C164" s="437">
        <v>2004.0</v>
      </c>
      <c r="D164" s="511">
        <v>38213.0</v>
      </c>
      <c r="E164" s="437" t="s">
        <v>12206</v>
      </c>
      <c r="F164" s="437" t="s">
        <v>1653</v>
      </c>
      <c r="G164" s="437" t="s">
        <v>712</v>
      </c>
      <c r="H164" s="437" t="s">
        <v>10020</v>
      </c>
      <c r="I164" s="511">
        <v>39777.0</v>
      </c>
      <c r="J164" s="439">
        <v>11.0</v>
      </c>
      <c r="K164" s="650" t="s">
        <v>309</v>
      </c>
      <c r="L164" s="439" t="s">
        <v>390</v>
      </c>
      <c r="M164" s="330">
        <f t="shared" si="3"/>
        <v>1564</v>
      </c>
      <c r="N164" s="210"/>
      <c r="O164" s="210"/>
      <c r="P164" s="210"/>
      <c r="Q164" s="210"/>
      <c r="R164" s="210"/>
      <c r="S164" s="210"/>
      <c r="T164" s="210"/>
      <c r="U164" s="210"/>
      <c r="V164" s="210"/>
      <c r="W164" s="210"/>
      <c r="X164" s="210"/>
      <c r="Y164" s="210"/>
      <c r="Z164" s="210"/>
    </row>
    <row r="165" ht="12.75" customHeight="1">
      <c r="A165" s="590">
        <v>16408.0</v>
      </c>
      <c r="B165" s="431" t="s">
        <v>12207</v>
      </c>
      <c r="C165" s="431">
        <v>2006.0</v>
      </c>
      <c r="D165" s="508">
        <v>38959.0</v>
      </c>
      <c r="E165" s="431" t="s">
        <v>12208</v>
      </c>
      <c r="F165" s="431" t="s">
        <v>1293</v>
      </c>
      <c r="G165" s="431" t="s">
        <v>712</v>
      </c>
      <c r="H165" s="431" t="s">
        <v>7752</v>
      </c>
      <c r="I165" s="508">
        <v>39778.0</v>
      </c>
      <c r="J165" s="433">
        <v>11.0</v>
      </c>
      <c r="K165" s="650" t="s">
        <v>309</v>
      </c>
      <c r="L165" s="431" t="s">
        <v>390</v>
      </c>
      <c r="M165" s="327">
        <f t="shared" si="3"/>
        <v>819</v>
      </c>
      <c r="N165" s="210"/>
      <c r="O165" s="210"/>
      <c r="P165" s="210"/>
      <c r="Q165" s="210"/>
      <c r="R165" s="210"/>
      <c r="S165" s="210"/>
      <c r="T165" s="210"/>
      <c r="U165" s="210"/>
      <c r="V165" s="210"/>
      <c r="W165" s="210"/>
      <c r="X165" s="210"/>
      <c r="Y165" s="210"/>
      <c r="Z165" s="210"/>
    </row>
    <row r="166" ht="12.75" customHeight="1">
      <c r="A166" s="597">
        <v>16508.0</v>
      </c>
      <c r="B166" s="437" t="s">
        <v>12209</v>
      </c>
      <c r="C166" s="437">
        <v>2006.0</v>
      </c>
      <c r="D166" s="511">
        <v>39017.0</v>
      </c>
      <c r="E166" s="437" t="s">
        <v>12210</v>
      </c>
      <c r="F166" s="437" t="s">
        <v>422</v>
      </c>
      <c r="G166" s="437" t="s">
        <v>806</v>
      </c>
      <c r="H166" s="437" t="s">
        <v>251</v>
      </c>
      <c r="I166" s="511">
        <v>39778.0</v>
      </c>
      <c r="J166" s="439">
        <v>11.0</v>
      </c>
      <c r="K166" s="649" t="s">
        <v>322</v>
      </c>
      <c r="L166" s="439" t="s">
        <v>390</v>
      </c>
      <c r="M166" s="330">
        <f t="shared" si="3"/>
        <v>761</v>
      </c>
      <c r="N166" s="210"/>
      <c r="O166" s="210"/>
      <c r="P166" s="210"/>
      <c r="Q166" s="210"/>
      <c r="R166" s="210"/>
      <c r="S166" s="210"/>
      <c r="T166" s="210"/>
      <c r="U166" s="210"/>
      <c r="V166" s="210"/>
      <c r="W166" s="210"/>
      <c r="X166" s="210"/>
      <c r="Y166" s="210"/>
      <c r="Z166" s="210"/>
    </row>
    <row r="167" ht="12.75" customHeight="1">
      <c r="A167" s="590">
        <v>16608.0</v>
      </c>
      <c r="B167" s="431" t="s">
        <v>12211</v>
      </c>
      <c r="C167" s="431">
        <v>2005.0</v>
      </c>
      <c r="D167" s="508">
        <v>38530.0</v>
      </c>
      <c r="E167" s="431" t="s">
        <v>12212</v>
      </c>
      <c r="F167" s="431" t="s">
        <v>12175</v>
      </c>
      <c r="G167" s="431" t="s">
        <v>707</v>
      </c>
      <c r="H167" s="431" t="s">
        <v>251</v>
      </c>
      <c r="I167" s="508">
        <v>39779.0</v>
      </c>
      <c r="J167" s="433">
        <v>11.0</v>
      </c>
      <c r="K167" s="647" t="s">
        <v>293</v>
      </c>
      <c r="L167" s="431" t="s">
        <v>390</v>
      </c>
      <c r="M167" s="327">
        <f t="shared" si="3"/>
        <v>1249</v>
      </c>
      <c r="N167" s="210"/>
      <c r="O167" s="210"/>
      <c r="P167" s="210"/>
      <c r="Q167" s="210"/>
      <c r="R167" s="210"/>
      <c r="S167" s="210"/>
      <c r="T167" s="210"/>
      <c r="U167" s="210"/>
      <c r="V167" s="210"/>
      <c r="W167" s="210"/>
      <c r="X167" s="210"/>
      <c r="Y167" s="210"/>
      <c r="Z167" s="210"/>
    </row>
    <row r="168" ht="12.75" customHeight="1">
      <c r="A168" s="597">
        <v>16708.0</v>
      </c>
      <c r="B168" s="437" t="s">
        <v>12213</v>
      </c>
      <c r="C168" s="437">
        <v>2001.0</v>
      </c>
      <c r="D168" s="511">
        <v>37070.0</v>
      </c>
      <c r="E168" s="437" t="s">
        <v>12214</v>
      </c>
      <c r="F168" s="437" t="s">
        <v>31</v>
      </c>
      <c r="G168" s="437" t="s">
        <v>712</v>
      </c>
      <c r="H168" s="437" t="s">
        <v>5372</v>
      </c>
      <c r="I168" s="511">
        <v>39793.0</v>
      </c>
      <c r="J168" s="439">
        <v>12.0</v>
      </c>
      <c r="K168" s="648" t="s">
        <v>344</v>
      </c>
      <c r="L168" s="439" t="s">
        <v>395</v>
      </c>
      <c r="M168" s="330">
        <f t="shared" si="3"/>
        <v>2723</v>
      </c>
      <c r="N168" s="210"/>
      <c r="O168" s="210"/>
      <c r="P168" s="210"/>
      <c r="Q168" s="210"/>
      <c r="R168" s="210"/>
      <c r="S168" s="210"/>
      <c r="T168" s="210"/>
      <c r="U168" s="210"/>
      <c r="V168" s="210"/>
      <c r="W168" s="210"/>
      <c r="X168" s="210"/>
      <c r="Y168" s="210"/>
      <c r="Z168" s="210"/>
    </row>
    <row r="169" ht="12.75" customHeight="1">
      <c r="A169" s="590">
        <v>16808.0</v>
      </c>
      <c r="B169" s="431" t="s">
        <v>12215</v>
      </c>
      <c r="C169" s="431">
        <v>2007.0</v>
      </c>
      <c r="D169" s="508">
        <v>39444.0</v>
      </c>
      <c r="E169" s="431" t="s">
        <v>12216</v>
      </c>
      <c r="F169" s="431" t="s">
        <v>816</v>
      </c>
      <c r="G169" s="431" t="s">
        <v>17</v>
      </c>
      <c r="H169" s="431" t="s">
        <v>9193</v>
      </c>
      <c r="I169" s="508">
        <v>39793.0</v>
      </c>
      <c r="J169" s="433">
        <v>12.0</v>
      </c>
      <c r="K169" s="647" t="s">
        <v>293</v>
      </c>
      <c r="L169" s="431" t="s">
        <v>395</v>
      </c>
      <c r="M169" s="327">
        <f t="shared" si="3"/>
        <v>349</v>
      </c>
      <c r="N169" s="210"/>
      <c r="O169" s="210"/>
      <c r="P169" s="210"/>
      <c r="Q169" s="210"/>
      <c r="R169" s="210"/>
      <c r="S169" s="210"/>
      <c r="T169" s="210"/>
      <c r="U169" s="210"/>
      <c r="V169" s="210"/>
      <c r="W169" s="210"/>
      <c r="X169" s="210"/>
      <c r="Y169" s="210"/>
      <c r="Z169" s="210"/>
    </row>
    <row r="170" ht="12.75" customHeight="1">
      <c r="A170" s="597">
        <v>16908.0</v>
      </c>
      <c r="B170" s="437" t="s">
        <v>12217</v>
      </c>
      <c r="C170" s="437">
        <v>2007.0</v>
      </c>
      <c r="D170" s="511">
        <v>39426.0</v>
      </c>
      <c r="E170" s="437" t="s">
        <v>12218</v>
      </c>
      <c r="F170" s="437" t="s">
        <v>44</v>
      </c>
      <c r="G170" s="437" t="s">
        <v>17</v>
      </c>
      <c r="H170" s="437" t="s">
        <v>56</v>
      </c>
      <c r="I170" s="511">
        <v>39793.0</v>
      </c>
      <c r="J170" s="439">
        <v>12.0</v>
      </c>
      <c r="K170" s="647" t="s">
        <v>293</v>
      </c>
      <c r="L170" s="439" t="s">
        <v>395</v>
      </c>
      <c r="M170" s="330">
        <f t="shared" si="3"/>
        <v>367</v>
      </c>
      <c r="N170" s="210"/>
      <c r="O170" s="210"/>
      <c r="P170" s="210"/>
      <c r="Q170" s="210"/>
      <c r="R170" s="210"/>
      <c r="S170" s="210"/>
      <c r="T170" s="210"/>
      <c r="U170" s="210"/>
      <c r="V170" s="210"/>
      <c r="W170" s="210"/>
      <c r="X170" s="210"/>
      <c r="Y170" s="210"/>
      <c r="Z170" s="210"/>
    </row>
    <row r="171" ht="12.75" customHeight="1">
      <c r="A171" s="590">
        <v>17008.0</v>
      </c>
      <c r="B171" s="431" t="s">
        <v>12219</v>
      </c>
      <c r="C171" s="431">
        <v>2006.0</v>
      </c>
      <c r="D171" s="508">
        <v>38937.0</v>
      </c>
      <c r="E171" s="431" t="s">
        <v>12220</v>
      </c>
      <c r="F171" s="431" t="s">
        <v>12221</v>
      </c>
      <c r="G171" s="431" t="s">
        <v>806</v>
      </c>
      <c r="H171" s="431" t="s">
        <v>807</v>
      </c>
      <c r="I171" s="508">
        <v>39794.0</v>
      </c>
      <c r="J171" s="433">
        <v>12.0</v>
      </c>
      <c r="K171" s="647" t="s">
        <v>293</v>
      </c>
      <c r="L171" s="431" t="s">
        <v>390</v>
      </c>
      <c r="M171" s="327">
        <f t="shared" si="3"/>
        <v>857</v>
      </c>
      <c r="N171" s="210"/>
      <c r="O171" s="210"/>
      <c r="P171" s="210"/>
      <c r="Q171" s="210"/>
      <c r="R171" s="210"/>
      <c r="S171" s="210"/>
      <c r="T171" s="210"/>
      <c r="U171" s="210"/>
      <c r="V171" s="210"/>
      <c r="W171" s="210"/>
      <c r="X171" s="210"/>
      <c r="Y171" s="210"/>
      <c r="Z171" s="210"/>
    </row>
    <row r="172" ht="12.75" customHeight="1">
      <c r="A172" s="597">
        <v>17108.0</v>
      </c>
      <c r="B172" s="437" t="s">
        <v>12222</v>
      </c>
      <c r="C172" s="437">
        <v>2005.0</v>
      </c>
      <c r="D172" s="511">
        <v>38716.0</v>
      </c>
      <c r="E172" s="437" t="s">
        <v>12223</v>
      </c>
      <c r="F172" s="437" t="s">
        <v>1349</v>
      </c>
      <c r="G172" s="437" t="s">
        <v>806</v>
      </c>
      <c r="H172" s="437" t="s">
        <v>5536</v>
      </c>
      <c r="I172" s="511">
        <v>39794.0</v>
      </c>
      <c r="J172" s="439">
        <v>12.0</v>
      </c>
      <c r="K172" s="649" t="s">
        <v>322</v>
      </c>
      <c r="L172" s="439" t="s">
        <v>395</v>
      </c>
      <c r="M172" s="330">
        <f t="shared" si="3"/>
        <v>1078</v>
      </c>
      <c r="N172" s="210"/>
      <c r="O172" s="210"/>
      <c r="P172" s="210"/>
      <c r="Q172" s="210"/>
      <c r="R172" s="210"/>
      <c r="S172" s="210"/>
      <c r="T172" s="210"/>
      <c r="U172" s="210"/>
      <c r="V172" s="210"/>
      <c r="W172" s="210"/>
      <c r="X172" s="210"/>
      <c r="Y172" s="210"/>
      <c r="Z172" s="210"/>
    </row>
    <row r="173" ht="12.75" customHeight="1">
      <c r="A173" s="590">
        <v>17208.0</v>
      </c>
      <c r="B173" s="431" t="s">
        <v>12224</v>
      </c>
      <c r="C173" s="431">
        <v>2006.0</v>
      </c>
      <c r="D173" s="508">
        <v>38939.0</v>
      </c>
      <c r="E173" s="431" t="s">
        <v>12225</v>
      </c>
      <c r="F173" s="431" t="s">
        <v>2426</v>
      </c>
      <c r="G173" s="431" t="s">
        <v>712</v>
      </c>
      <c r="H173" s="431" t="s">
        <v>6340</v>
      </c>
      <c r="I173" s="508">
        <v>39799.0</v>
      </c>
      <c r="J173" s="433">
        <v>12.0</v>
      </c>
      <c r="K173" s="647" t="s">
        <v>293</v>
      </c>
      <c r="L173" s="431" t="s">
        <v>390</v>
      </c>
      <c r="M173" s="327">
        <f t="shared" si="3"/>
        <v>860</v>
      </c>
      <c r="N173" s="210"/>
      <c r="O173" s="210"/>
      <c r="P173" s="210"/>
      <c r="Q173" s="210"/>
      <c r="R173" s="210"/>
      <c r="S173" s="210"/>
      <c r="T173" s="210"/>
      <c r="U173" s="210"/>
      <c r="V173" s="210"/>
      <c r="W173" s="210"/>
      <c r="X173" s="210"/>
      <c r="Y173" s="210"/>
      <c r="Z173" s="210"/>
    </row>
    <row r="174" ht="12.75" customHeight="1">
      <c r="A174" s="597">
        <v>17308.0</v>
      </c>
      <c r="B174" s="437" t="s">
        <v>12226</v>
      </c>
      <c r="C174" s="437">
        <v>2007.0</v>
      </c>
      <c r="D174" s="511">
        <v>39395.0</v>
      </c>
      <c r="E174" s="437" t="s">
        <v>12227</v>
      </c>
      <c r="F174" s="437" t="s">
        <v>1114</v>
      </c>
      <c r="G174" s="437" t="s">
        <v>17</v>
      </c>
      <c r="H174" s="437" t="s">
        <v>163</v>
      </c>
      <c r="I174" s="511">
        <v>39800.0</v>
      </c>
      <c r="J174" s="439">
        <v>12.0</v>
      </c>
      <c r="K174" s="647" t="s">
        <v>293</v>
      </c>
      <c r="L174" s="439" t="s">
        <v>395</v>
      </c>
      <c r="M174" s="330">
        <f t="shared" si="3"/>
        <v>405</v>
      </c>
      <c r="N174" s="210"/>
      <c r="O174" s="210"/>
      <c r="P174" s="210"/>
      <c r="Q174" s="210"/>
      <c r="R174" s="210"/>
      <c r="S174" s="210"/>
      <c r="T174" s="210"/>
      <c r="U174" s="210"/>
      <c r="V174" s="210"/>
      <c r="W174" s="210"/>
      <c r="X174" s="210"/>
      <c r="Y174" s="210"/>
      <c r="Z174" s="210"/>
    </row>
    <row r="175" ht="12.75" customHeight="1">
      <c r="A175" s="590">
        <v>17408.0</v>
      </c>
      <c r="B175" s="431" t="s">
        <v>12228</v>
      </c>
      <c r="C175" s="431">
        <v>2007.0</v>
      </c>
      <c r="D175" s="508">
        <v>39135.0</v>
      </c>
      <c r="E175" s="431" t="s">
        <v>12229</v>
      </c>
      <c r="F175" s="431" t="s">
        <v>1630</v>
      </c>
      <c r="G175" s="431" t="s">
        <v>712</v>
      </c>
      <c r="H175" s="431" t="s">
        <v>163</v>
      </c>
      <c r="I175" s="508">
        <v>39800.0</v>
      </c>
      <c r="J175" s="433">
        <v>12.0</v>
      </c>
      <c r="K175" s="649" t="s">
        <v>322</v>
      </c>
      <c r="L175" s="431" t="s">
        <v>395</v>
      </c>
      <c r="M175" s="327">
        <f t="shared" si="3"/>
        <v>665</v>
      </c>
      <c r="N175" s="210"/>
      <c r="O175" s="210"/>
      <c r="P175" s="210"/>
      <c r="Q175" s="210"/>
      <c r="R175" s="210"/>
      <c r="S175" s="210"/>
      <c r="T175" s="210"/>
      <c r="U175" s="210"/>
      <c r="V175" s="210"/>
      <c r="W175" s="210"/>
      <c r="X175" s="210"/>
      <c r="Y175" s="210"/>
      <c r="Z175" s="210"/>
    </row>
    <row r="176" ht="12.75" customHeight="1">
      <c r="A176" s="597">
        <v>17508.0</v>
      </c>
      <c r="B176" s="437" t="s">
        <v>12230</v>
      </c>
      <c r="C176" s="437">
        <v>2006.0</v>
      </c>
      <c r="D176" s="511">
        <v>38965.0</v>
      </c>
      <c r="E176" s="437" t="s">
        <v>12231</v>
      </c>
      <c r="F176" s="437" t="s">
        <v>3867</v>
      </c>
      <c r="G176" s="437" t="s">
        <v>806</v>
      </c>
      <c r="H176" s="437" t="s">
        <v>5536</v>
      </c>
      <c r="I176" s="511">
        <v>39800.0</v>
      </c>
      <c r="J176" s="439">
        <v>12.0</v>
      </c>
      <c r="K176" s="649" t="s">
        <v>322</v>
      </c>
      <c r="L176" s="439" t="s">
        <v>390</v>
      </c>
      <c r="M176" s="330">
        <f t="shared" si="3"/>
        <v>835</v>
      </c>
      <c r="N176" s="210"/>
      <c r="O176" s="210"/>
      <c r="P176" s="210"/>
      <c r="Q176" s="210"/>
      <c r="R176" s="210"/>
      <c r="S176" s="210"/>
      <c r="T176" s="210"/>
      <c r="U176" s="210"/>
      <c r="V176" s="210"/>
      <c r="W176" s="210"/>
      <c r="X176" s="210"/>
      <c r="Y176" s="210"/>
      <c r="Z176" s="210"/>
    </row>
    <row r="177" ht="12.75" customHeight="1">
      <c r="A177" s="590">
        <v>17608.0</v>
      </c>
      <c r="B177" s="431" t="s">
        <v>12232</v>
      </c>
      <c r="C177" s="431">
        <v>2006.0</v>
      </c>
      <c r="D177" s="508">
        <v>38965.0</v>
      </c>
      <c r="E177" s="431" t="s">
        <v>12233</v>
      </c>
      <c r="F177" s="431" t="s">
        <v>3867</v>
      </c>
      <c r="G177" s="431" t="s">
        <v>806</v>
      </c>
      <c r="H177" s="431" t="s">
        <v>5536</v>
      </c>
      <c r="I177" s="508">
        <v>39800.0</v>
      </c>
      <c r="J177" s="433">
        <v>12.0</v>
      </c>
      <c r="K177" s="649" t="s">
        <v>322</v>
      </c>
      <c r="L177" s="431" t="s">
        <v>390</v>
      </c>
      <c r="M177" s="327">
        <f t="shared" si="3"/>
        <v>835</v>
      </c>
      <c r="N177" s="210"/>
      <c r="O177" s="210"/>
      <c r="P177" s="210"/>
      <c r="Q177" s="210"/>
      <c r="R177" s="210"/>
      <c r="S177" s="210"/>
      <c r="T177" s="210"/>
      <c r="U177" s="210"/>
      <c r="V177" s="210"/>
      <c r="W177" s="210"/>
      <c r="X177" s="210"/>
      <c r="Y177" s="210"/>
      <c r="Z177" s="210"/>
    </row>
    <row r="178" ht="12.75" customHeight="1">
      <c r="A178" s="597">
        <v>17708.0</v>
      </c>
      <c r="B178" s="437" t="s">
        <v>12234</v>
      </c>
      <c r="C178" s="437">
        <v>2006.0</v>
      </c>
      <c r="D178" s="511">
        <v>38965.0</v>
      </c>
      <c r="E178" s="437" t="s">
        <v>12235</v>
      </c>
      <c r="F178" s="437" t="s">
        <v>3867</v>
      </c>
      <c r="G178" s="437" t="s">
        <v>806</v>
      </c>
      <c r="H178" s="437" t="s">
        <v>5536</v>
      </c>
      <c r="I178" s="511">
        <v>39800.0</v>
      </c>
      <c r="J178" s="439">
        <v>12.0</v>
      </c>
      <c r="K178" s="649" t="s">
        <v>322</v>
      </c>
      <c r="L178" s="439" t="s">
        <v>390</v>
      </c>
      <c r="M178" s="330">
        <f t="shared" si="3"/>
        <v>835</v>
      </c>
      <c r="N178" s="210"/>
      <c r="O178" s="210"/>
      <c r="P178" s="210"/>
      <c r="Q178" s="210"/>
      <c r="R178" s="210"/>
      <c r="S178" s="210"/>
      <c r="T178" s="210"/>
      <c r="U178" s="210"/>
      <c r="V178" s="210"/>
      <c r="W178" s="210"/>
      <c r="X178" s="210"/>
      <c r="Y178" s="210"/>
      <c r="Z178" s="210"/>
    </row>
    <row r="179" ht="12.75" customHeight="1">
      <c r="A179" s="590">
        <v>17808.0</v>
      </c>
      <c r="B179" s="431" t="s">
        <v>12236</v>
      </c>
      <c r="C179" s="431">
        <v>2006.0</v>
      </c>
      <c r="D179" s="508">
        <v>39006.0</v>
      </c>
      <c r="E179" s="431" t="s">
        <v>12237</v>
      </c>
      <c r="F179" s="431" t="s">
        <v>3867</v>
      </c>
      <c r="G179" s="431" t="s">
        <v>806</v>
      </c>
      <c r="H179" s="431" t="s">
        <v>5536</v>
      </c>
      <c r="I179" s="508">
        <v>39804.0</v>
      </c>
      <c r="J179" s="433">
        <v>12.0</v>
      </c>
      <c r="K179" s="650" t="s">
        <v>309</v>
      </c>
      <c r="L179" s="431" t="s">
        <v>390</v>
      </c>
      <c r="M179" s="327">
        <f t="shared" si="3"/>
        <v>798</v>
      </c>
      <c r="N179" s="210"/>
      <c r="O179" s="210"/>
      <c r="P179" s="210"/>
      <c r="Q179" s="210"/>
      <c r="R179" s="210"/>
      <c r="S179" s="210"/>
      <c r="T179" s="210"/>
      <c r="U179" s="210"/>
      <c r="V179" s="210"/>
      <c r="W179" s="210"/>
      <c r="X179" s="210"/>
      <c r="Y179" s="210"/>
      <c r="Z179" s="210"/>
    </row>
    <row r="180" ht="12.75" customHeight="1">
      <c r="A180" s="597">
        <v>17908.0</v>
      </c>
      <c r="B180" s="437" t="s">
        <v>12238</v>
      </c>
      <c r="C180" s="437">
        <v>2008.0</v>
      </c>
      <c r="D180" s="511">
        <v>39479.0</v>
      </c>
      <c r="E180" s="437" t="s">
        <v>12239</v>
      </c>
      <c r="F180" s="437" t="s">
        <v>1630</v>
      </c>
      <c r="G180" s="437" t="s">
        <v>712</v>
      </c>
      <c r="H180" s="437" t="s">
        <v>50</v>
      </c>
      <c r="I180" s="511">
        <v>39804.0</v>
      </c>
      <c r="J180" s="439">
        <v>12.0</v>
      </c>
      <c r="K180" s="647" t="s">
        <v>293</v>
      </c>
      <c r="L180" s="439" t="s">
        <v>390</v>
      </c>
      <c r="M180" s="330">
        <f t="shared" si="3"/>
        <v>325</v>
      </c>
      <c r="N180" s="210"/>
      <c r="O180" s="210"/>
      <c r="P180" s="210"/>
      <c r="Q180" s="210"/>
      <c r="R180" s="210"/>
      <c r="S180" s="210"/>
      <c r="T180" s="210"/>
      <c r="U180" s="210"/>
      <c r="V180" s="210"/>
      <c r="W180" s="210"/>
      <c r="X180" s="210"/>
      <c r="Y180" s="210"/>
      <c r="Z180" s="210"/>
    </row>
    <row r="181" ht="12.75" customHeight="1">
      <c r="A181" s="590">
        <v>18008.0</v>
      </c>
      <c r="B181" s="431" t="s">
        <v>12240</v>
      </c>
      <c r="C181" s="431">
        <v>2007.0</v>
      </c>
      <c r="D181" s="508">
        <v>39314.0</v>
      </c>
      <c r="E181" s="431" t="s">
        <v>12241</v>
      </c>
      <c r="F181" s="431" t="s">
        <v>12242</v>
      </c>
      <c r="G181" s="431" t="s">
        <v>806</v>
      </c>
      <c r="H181" s="431" t="s">
        <v>12243</v>
      </c>
      <c r="I181" s="508">
        <v>39805.0</v>
      </c>
      <c r="J181" s="433">
        <v>12.0</v>
      </c>
      <c r="K181" s="647" t="s">
        <v>293</v>
      </c>
      <c r="L181" s="431" t="s">
        <v>399</v>
      </c>
      <c r="M181" s="327">
        <f t="shared" si="3"/>
        <v>491</v>
      </c>
      <c r="N181" s="210"/>
      <c r="O181" s="210"/>
      <c r="P181" s="210"/>
      <c r="Q181" s="210"/>
      <c r="R181" s="210"/>
      <c r="S181" s="210"/>
      <c r="T181" s="210"/>
      <c r="U181" s="210"/>
      <c r="V181" s="210"/>
      <c r="W181" s="210"/>
      <c r="X181" s="210"/>
      <c r="Y181" s="210"/>
      <c r="Z181" s="210"/>
    </row>
    <row r="182" ht="12.75" customHeight="1">
      <c r="A182" s="597">
        <v>18108.0</v>
      </c>
      <c r="B182" s="437" t="s">
        <v>12244</v>
      </c>
      <c r="C182" s="437">
        <v>2006.0</v>
      </c>
      <c r="D182" s="511">
        <v>38965.0</v>
      </c>
      <c r="E182" s="437" t="s">
        <v>12245</v>
      </c>
      <c r="F182" s="437" t="s">
        <v>3867</v>
      </c>
      <c r="G182" s="437" t="s">
        <v>806</v>
      </c>
      <c r="H182" s="437" t="s">
        <v>5536</v>
      </c>
      <c r="I182" s="511">
        <v>39805.0</v>
      </c>
      <c r="J182" s="439">
        <v>12.0</v>
      </c>
      <c r="K182" s="649" t="s">
        <v>322</v>
      </c>
      <c r="L182" s="439" t="s">
        <v>390</v>
      </c>
      <c r="M182" s="330">
        <f t="shared" si="3"/>
        <v>840</v>
      </c>
      <c r="N182" s="210"/>
      <c r="O182" s="210"/>
      <c r="P182" s="210"/>
      <c r="Q182" s="210"/>
      <c r="R182" s="210"/>
      <c r="S182" s="210"/>
      <c r="T182" s="210"/>
      <c r="U182" s="210"/>
      <c r="V182" s="210"/>
      <c r="W182" s="210"/>
      <c r="X182" s="210"/>
      <c r="Y182" s="210"/>
      <c r="Z182" s="210"/>
    </row>
    <row r="183" ht="12.75" customHeight="1">
      <c r="A183" s="590">
        <v>18208.0</v>
      </c>
      <c r="B183" s="431" t="s">
        <v>12246</v>
      </c>
      <c r="C183" s="431">
        <v>2006.0</v>
      </c>
      <c r="D183" s="508">
        <v>38905.0</v>
      </c>
      <c r="E183" s="431" t="s">
        <v>12247</v>
      </c>
      <c r="F183" s="431" t="s">
        <v>12248</v>
      </c>
      <c r="G183" s="431" t="s">
        <v>806</v>
      </c>
      <c r="H183" s="431" t="s">
        <v>234</v>
      </c>
      <c r="I183" s="508">
        <v>39805.0</v>
      </c>
      <c r="J183" s="433">
        <v>12.0</v>
      </c>
      <c r="K183" s="649" t="s">
        <v>322</v>
      </c>
      <c r="L183" s="431" t="s">
        <v>390</v>
      </c>
      <c r="M183" s="327">
        <f t="shared" si="3"/>
        <v>900</v>
      </c>
      <c r="N183" s="210"/>
      <c r="O183" s="210"/>
      <c r="P183" s="210"/>
      <c r="Q183" s="210"/>
      <c r="R183" s="210"/>
      <c r="S183" s="210"/>
      <c r="T183" s="210"/>
      <c r="U183" s="210"/>
      <c r="V183" s="210"/>
      <c r="W183" s="210"/>
      <c r="X183" s="210"/>
      <c r="Y183" s="210"/>
      <c r="Z183" s="210"/>
    </row>
    <row r="184" ht="12.75" customHeight="1">
      <c r="A184" s="597">
        <v>18308.0</v>
      </c>
      <c r="B184" s="437" t="s">
        <v>12249</v>
      </c>
      <c r="C184" s="437">
        <v>2006.0</v>
      </c>
      <c r="D184" s="511">
        <v>39020.0</v>
      </c>
      <c r="E184" s="437" t="s">
        <v>12250</v>
      </c>
      <c r="F184" s="437" t="s">
        <v>12251</v>
      </c>
      <c r="G184" s="437" t="s">
        <v>806</v>
      </c>
      <c r="H184" s="437" t="s">
        <v>251</v>
      </c>
      <c r="I184" s="511">
        <v>39805.0</v>
      </c>
      <c r="J184" s="439">
        <v>12.0</v>
      </c>
      <c r="K184" s="650" t="s">
        <v>309</v>
      </c>
      <c r="L184" s="439" t="s">
        <v>390</v>
      </c>
      <c r="M184" s="330">
        <f t="shared" si="3"/>
        <v>785</v>
      </c>
      <c r="N184" s="210"/>
      <c r="O184" s="210"/>
      <c r="P184" s="210"/>
      <c r="Q184" s="210"/>
      <c r="R184" s="210"/>
      <c r="S184" s="210"/>
      <c r="T184" s="210"/>
      <c r="U184" s="210"/>
      <c r="V184" s="210"/>
      <c r="W184" s="210"/>
      <c r="X184" s="210"/>
      <c r="Y184" s="210"/>
      <c r="Z184" s="210"/>
    </row>
    <row r="185" ht="12.75" customHeight="1">
      <c r="A185" s="590">
        <v>18408.0</v>
      </c>
      <c r="B185" s="431" t="s">
        <v>12252</v>
      </c>
      <c r="C185" s="431">
        <v>2005.0</v>
      </c>
      <c r="D185" s="508">
        <v>38659.0</v>
      </c>
      <c r="E185" s="431" t="s">
        <v>12253</v>
      </c>
      <c r="F185" s="431" t="s">
        <v>12254</v>
      </c>
      <c r="G185" s="431" t="s">
        <v>806</v>
      </c>
      <c r="H185" s="431" t="s">
        <v>158</v>
      </c>
      <c r="I185" s="508">
        <v>39805.0</v>
      </c>
      <c r="J185" s="433">
        <v>12.0</v>
      </c>
      <c r="K185" s="649" t="s">
        <v>322</v>
      </c>
      <c r="L185" s="431" t="s">
        <v>395</v>
      </c>
      <c r="M185" s="327">
        <f t="shared" si="3"/>
        <v>1146</v>
      </c>
      <c r="N185" s="210"/>
      <c r="O185" s="210"/>
      <c r="P185" s="210"/>
      <c r="Q185" s="210"/>
      <c r="R185" s="210"/>
      <c r="S185" s="210"/>
      <c r="T185" s="210"/>
      <c r="U185" s="210"/>
      <c r="V185" s="210"/>
      <c r="W185" s="210"/>
      <c r="X185" s="210"/>
      <c r="Y185" s="210"/>
      <c r="Z185" s="210"/>
    </row>
    <row r="186" ht="12.75" customHeight="1">
      <c r="A186" s="597">
        <v>18508.0</v>
      </c>
      <c r="B186" s="437" t="s">
        <v>12255</v>
      </c>
      <c r="C186" s="437">
        <v>2007.0</v>
      </c>
      <c r="D186" s="511">
        <v>39419.0</v>
      </c>
      <c r="E186" s="437" t="s">
        <v>12256</v>
      </c>
      <c r="F186" s="437" t="s">
        <v>1307</v>
      </c>
      <c r="G186" s="437" t="s">
        <v>17</v>
      </c>
      <c r="H186" s="437" t="s">
        <v>56</v>
      </c>
      <c r="I186" s="511">
        <v>39805.0</v>
      </c>
      <c r="J186" s="439">
        <v>12.0</v>
      </c>
      <c r="K186" s="647" t="s">
        <v>293</v>
      </c>
      <c r="L186" s="439" t="s">
        <v>390</v>
      </c>
      <c r="M186" s="330">
        <f t="shared" si="3"/>
        <v>386</v>
      </c>
      <c r="N186" s="210"/>
      <c r="O186" s="210"/>
      <c r="P186" s="210"/>
      <c r="Q186" s="210"/>
      <c r="R186" s="210"/>
      <c r="S186" s="210"/>
      <c r="T186" s="210"/>
      <c r="U186" s="210"/>
      <c r="V186" s="210"/>
      <c r="W186" s="210"/>
      <c r="X186" s="210"/>
      <c r="Y186" s="210"/>
      <c r="Z186" s="210"/>
    </row>
    <row r="187" ht="12.75" customHeight="1">
      <c r="A187" s="590">
        <v>18608.0</v>
      </c>
      <c r="B187" s="431" t="s">
        <v>12257</v>
      </c>
      <c r="C187" s="431">
        <v>2004.0</v>
      </c>
      <c r="D187" s="508">
        <v>38352.0</v>
      </c>
      <c r="E187" s="431" t="s">
        <v>12258</v>
      </c>
      <c r="F187" s="431" t="s">
        <v>4585</v>
      </c>
      <c r="G187" s="431" t="s">
        <v>712</v>
      </c>
      <c r="H187" s="431" t="s">
        <v>8622</v>
      </c>
      <c r="I187" s="508">
        <v>39806.0</v>
      </c>
      <c r="J187" s="433">
        <v>12.0</v>
      </c>
      <c r="K187" s="647" t="s">
        <v>293</v>
      </c>
      <c r="L187" s="431" t="s">
        <v>390</v>
      </c>
      <c r="M187" s="327">
        <f t="shared" si="3"/>
        <v>1454</v>
      </c>
      <c r="N187" s="210"/>
      <c r="O187" s="210"/>
      <c r="P187" s="210"/>
      <c r="Q187" s="210"/>
      <c r="R187" s="210"/>
      <c r="S187" s="210"/>
      <c r="T187" s="210"/>
      <c r="U187" s="210"/>
      <c r="V187" s="210"/>
      <c r="W187" s="210"/>
      <c r="X187" s="210"/>
      <c r="Y187" s="210"/>
      <c r="Z187" s="210"/>
    </row>
    <row r="188" ht="12.75" customHeight="1">
      <c r="A188" s="597">
        <v>18708.0</v>
      </c>
      <c r="B188" s="437" t="s">
        <v>12259</v>
      </c>
      <c r="C188" s="437">
        <v>2006.0</v>
      </c>
      <c r="D188" s="511">
        <v>38762.0</v>
      </c>
      <c r="E188" s="437" t="s">
        <v>12260</v>
      </c>
      <c r="F188" s="437" t="s">
        <v>12261</v>
      </c>
      <c r="G188" s="437" t="s">
        <v>806</v>
      </c>
      <c r="H188" s="437" t="s">
        <v>18</v>
      </c>
      <c r="I188" s="511">
        <v>39806.0</v>
      </c>
      <c r="J188" s="439">
        <v>12.0</v>
      </c>
      <c r="K188" s="647" t="s">
        <v>293</v>
      </c>
      <c r="L188" s="439" t="s">
        <v>390</v>
      </c>
      <c r="M188" s="330">
        <f t="shared" si="3"/>
        <v>1044</v>
      </c>
      <c r="N188" s="210"/>
      <c r="O188" s="210"/>
      <c r="P188" s="210"/>
      <c r="Q188" s="210"/>
      <c r="R188" s="210"/>
      <c r="S188" s="210"/>
      <c r="T188" s="210"/>
      <c r="U188" s="210"/>
      <c r="V188" s="210"/>
      <c r="W188" s="210"/>
      <c r="X188" s="210"/>
      <c r="Y188" s="210"/>
      <c r="Z188" s="210"/>
    </row>
    <row r="189" ht="12.75" customHeight="1">
      <c r="A189" s="590">
        <v>18808.0</v>
      </c>
      <c r="B189" s="431" t="s">
        <v>12262</v>
      </c>
      <c r="C189" s="431">
        <v>2001.0</v>
      </c>
      <c r="D189" s="508">
        <v>36971.0</v>
      </c>
      <c r="E189" s="431" t="s">
        <v>12263</v>
      </c>
      <c r="F189" s="431" t="s">
        <v>2944</v>
      </c>
      <c r="G189" s="431" t="s">
        <v>17</v>
      </c>
      <c r="H189" s="431" t="s">
        <v>10020</v>
      </c>
      <c r="I189" s="508">
        <v>39808.0</v>
      </c>
      <c r="J189" s="433">
        <v>12.0</v>
      </c>
      <c r="K189" s="649" t="s">
        <v>322</v>
      </c>
      <c r="L189" s="431" t="s">
        <v>390</v>
      </c>
      <c r="M189" s="327">
        <f t="shared" si="3"/>
        <v>2837</v>
      </c>
      <c r="N189" s="210"/>
      <c r="O189" s="210"/>
      <c r="P189" s="210"/>
      <c r="Q189" s="210"/>
      <c r="R189" s="210"/>
      <c r="S189" s="210"/>
      <c r="T189" s="210"/>
      <c r="U189" s="210"/>
      <c r="V189" s="210"/>
      <c r="W189" s="210"/>
      <c r="X189" s="210"/>
      <c r="Y189" s="210"/>
      <c r="Z189" s="210"/>
    </row>
    <row r="190" ht="12.75" customHeight="1">
      <c r="A190" s="597">
        <v>18908.0</v>
      </c>
      <c r="B190" s="437" t="s">
        <v>12264</v>
      </c>
      <c r="C190" s="437">
        <v>2005.0</v>
      </c>
      <c r="D190" s="511">
        <v>38489.0</v>
      </c>
      <c r="E190" s="437" t="s">
        <v>12265</v>
      </c>
      <c r="F190" s="437" t="s">
        <v>12266</v>
      </c>
      <c r="G190" s="437" t="s">
        <v>806</v>
      </c>
      <c r="H190" s="437" t="s">
        <v>158</v>
      </c>
      <c r="I190" s="511">
        <v>39808.0</v>
      </c>
      <c r="J190" s="439">
        <v>12.0</v>
      </c>
      <c r="K190" s="647" t="s">
        <v>293</v>
      </c>
      <c r="L190" s="439" t="s">
        <v>390</v>
      </c>
      <c r="M190" s="330">
        <f t="shared" si="3"/>
        <v>1319</v>
      </c>
      <c r="N190" s="210"/>
      <c r="O190" s="210"/>
      <c r="P190" s="210"/>
      <c r="Q190" s="210"/>
      <c r="R190" s="210"/>
      <c r="S190" s="210"/>
      <c r="T190" s="210"/>
      <c r="U190" s="210"/>
      <c r="V190" s="210"/>
      <c r="W190" s="210"/>
      <c r="X190" s="210"/>
      <c r="Y190" s="210"/>
      <c r="Z190" s="210"/>
    </row>
    <row r="191" ht="12.75" customHeight="1">
      <c r="A191" s="590">
        <v>19008.0</v>
      </c>
      <c r="B191" s="431" t="s">
        <v>12267</v>
      </c>
      <c r="C191" s="431">
        <v>2001.0</v>
      </c>
      <c r="D191" s="508">
        <v>37167.0</v>
      </c>
      <c r="E191" s="431" t="s">
        <v>12268</v>
      </c>
      <c r="F191" s="431" t="s">
        <v>12269</v>
      </c>
      <c r="G191" s="431" t="s">
        <v>806</v>
      </c>
      <c r="H191" s="431" t="s">
        <v>3328</v>
      </c>
      <c r="I191" s="508">
        <v>39811.0</v>
      </c>
      <c r="J191" s="433">
        <v>12.0</v>
      </c>
      <c r="K191" s="647" t="s">
        <v>293</v>
      </c>
      <c r="L191" s="431" t="s">
        <v>390</v>
      </c>
      <c r="M191" s="327">
        <f t="shared" si="3"/>
        <v>2644</v>
      </c>
      <c r="N191" s="210"/>
      <c r="O191" s="210"/>
      <c r="P191" s="210"/>
      <c r="Q191" s="210"/>
      <c r="R191" s="210"/>
      <c r="S191" s="210"/>
      <c r="T191" s="210"/>
      <c r="U191" s="210"/>
      <c r="V191" s="210"/>
      <c r="W191" s="210"/>
      <c r="X191" s="210"/>
      <c r="Y191" s="210"/>
      <c r="Z191" s="210"/>
    </row>
    <row r="192" ht="12.75" customHeight="1">
      <c r="A192" s="597">
        <v>19108.0</v>
      </c>
      <c r="B192" s="437" t="s">
        <v>12270</v>
      </c>
      <c r="C192" s="437">
        <v>2007.0</v>
      </c>
      <c r="D192" s="511">
        <v>39338.0</v>
      </c>
      <c r="E192" s="437" t="s">
        <v>12271</v>
      </c>
      <c r="F192" s="437" t="s">
        <v>65</v>
      </c>
      <c r="G192" s="437" t="s">
        <v>712</v>
      </c>
      <c r="H192" s="437" t="s">
        <v>892</v>
      </c>
      <c r="I192" s="511">
        <v>39812.0</v>
      </c>
      <c r="J192" s="439">
        <v>12.0</v>
      </c>
      <c r="K192" s="647" t="s">
        <v>293</v>
      </c>
      <c r="L192" s="439" t="s">
        <v>386</v>
      </c>
      <c r="M192" s="330">
        <f t="shared" si="3"/>
        <v>474</v>
      </c>
      <c r="N192" s="210"/>
      <c r="O192" s="210"/>
      <c r="P192" s="210"/>
      <c r="Q192" s="210"/>
      <c r="R192" s="210"/>
      <c r="S192" s="210"/>
      <c r="T192" s="210"/>
      <c r="U192" s="210"/>
      <c r="V192" s="210"/>
      <c r="W192" s="210"/>
      <c r="X192" s="210"/>
      <c r="Y192" s="210"/>
      <c r="Z192" s="210"/>
    </row>
    <row r="193" ht="12.75" customHeight="1">
      <c r="A193" s="590">
        <v>19208.0</v>
      </c>
      <c r="B193" s="431" t="s">
        <v>12272</v>
      </c>
      <c r="C193" s="431">
        <v>2007.0</v>
      </c>
      <c r="D193" s="508">
        <v>39433.0</v>
      </c>
      <c r="E193" s="431" t="s">
        <v>12273</v>
      </c>
      <c r="F193" s="431" t="s">
        <v>353</v>
      </c>
      <c r="G193" s="431" t="s">
        <v>712</v>
      </c>
      <c r="H193" s="431" t="s">
        <v>3881</v>
      </c>
      <c r="I193" s="508">
        <v>39813.0</v>
      </c>
      <c r="J193" s="433">
        <v>12.0</v>
      </c>
      <c r="K193" s="647" t="s">
        <v>293</v>
      </c>
      <c r="L193" s="431" t="s">
        <v>390</v>
      </c>
      <c r="M193" s="327">
        <f t="shared" si="3"/>
        <v>380</v>
      </c>
      <c r="N193" s="210"/>
      <c r="O193" s="210"/>
      <c r="P193" s="210"/>
      <c r="Q193" s="210"/>
      <c r="R193" s="210"/>
      <c r="S193" s="210"/>
      <c r="T193" s="210"/>
      <c r="U193" s="210"/>
      <c r="V193" s="210"/>
      <c r="W193" s="210"/>
      <c r="X193" s="210"/>
      <c r="Y193" s="210"/>
      <c r="Z193" s="210"/>
    </row>
    <row r="194" ht="12.75" customHeight="1">
      <c r="A194" s="597">
        <v>19308.0</v>
      </c>
      <c r="B194" s="437" t="s">
        <v>12274</v>
      </c>
      <c r="C194" s="437">
        <v>2006.0</v>
      </c>
      <c r="D194" s="511">
        <v>38979.0</v>
      </c>
      <c r="E194" s="437" t="s">
        <v>12275</v>
      </c>
      <c r="F194" s="437" t="s">
        <v>12276</v>
      </c>
      <c r="G194" s="437" t="s">
        <v>806</v>
      </c>
      <c r="H194" s="437" t="s">
        <v>5536</v>
      </c>
      <c r="I194" s="511">
        <v>39813.0</v>
      </c>
      <c r="J194" s="439">
        <v>12.0</v>
      </c>
      <c r="K194" s="647" t="s">
        <v>293</v>
      </c>
      <c r="L194" s="439" t="s">
        <v>390</v>
      </c>
      <c r="M194" s="330">
        <f t="shared" si="3"/>
        <v>834</v>
      </c>
      <c r="N194" s="210"/>
      <c r="O194" s="210"/>
      <c r="P194" s="210"/>
      <c r="Q194" s="210"/>
      <c r="R194" s="210"/>
      <c r="S194" s="210"/>
      <c r="T194" s="210"/>
      <c r="U194" s="210"/>
      <c r="V194" s="210"/>
      <c r="W194" s="210"/>
      <c r="X194" s="210"/>
      <c r="Y194" s="210"/>
      <c r="Z194" s="210"/>
    </row>
    <row r="195" ht="12.75" customHeight="1">
      <c r="A195" s="210"/>
      <c r="B195" s="210"/>
      <c r="C195" s="210"/>
      <c r="D195" s="627"/>
      <c r="E195" s="210"/>
      <c r="F195" s="210"/>
      <c r="G195" s="210"/>
      <c r="H195" s="210"/>
      <c r="I195" s="627"/>
      <c r="J195" s="210"/>
      <c r="K195" s="210"/>
      <c r="L195" s="210"/>
      <c r="M195" s="210"/>
      <c r="N195" s="210"/>
      <c r="O195" s="210"/>
      <c r="P195" s="210"/>
      <c r="Q195" s="210"/>
      <c r="R195" s="210"/>
      <c r="S195" s="210"/>
      <c r="T195" s="210"/>
      <c r="U195" s="210"/>
      <c r="V195" s="210"/>
      <c r="W195" s="210"/>
      <c r="X195" s="210"/>
      <c r="Y195" s="210"/>
      <c r="Z195" s="210"/>
    </row>
    <row r="196" ht="12.75" hidden="1" customHeight="1">
      <c r="A196" s="210"/>
      <c r="B196" s="210"/>
      <c r="C196" s="210"/>
      <c r="D196" s="627"/>
      <c r="E196" s="210"/>
      <c r="F196" s="210"/>
      <c r="G196" s="210"/>
      <c r="H196" s="210"/>
      <c r="I196" s="627"/>
      <c r="J196" s="210"/>
      <c r="K196" s="210"/>
      <c r="L196" s="210"/>
      <c r="M196" s="210"/>
      <c r="N196" s="210"/>
      <c r="O196" s="210"/>
      <c r="P196" s="210"/>
      <c r="Q196" s="210"/>
      <c r="R196" s="210"/>
      <c r="S196" s="210"/>
      <c r="T196" s="210"/>
      <c r="U196" s="210"/>
      <c r="V196" s="210"/>
      <c r="W196" s="210"/>
      <c r="X196" s="210"/>
      <c r="Y196" s="210"/>
      <c r="Z196" s="210"/>
    </row>
    <row r="197" ht="12.75" hidden="1" customHeight="1">
      <c r="A197" s="210"/>
      <c r="B197" s="210"/>
      <c r="C197" s="210"/>
      <c r="D197" s="627"/>
      <c r="E197" s="210"/>
      <c r="F197" s="210"/>
      <c r="G197" s="210"/>
      <c r="H197" s="210"/>
      <c r="I197" s="627"/>
      <c r="J197" s="210"/>
      <c r="K197" s="210"/>
      <c r="L197" s="210"/>
      <c r="M197" s="210"/>
      <c r="N197" s="210"/>
      <c r="O197" s="210"/>
      <c r="P197" s="210"/>
      <c r="Q197" s="210"/>
      <c r="R197" s="210"/>
      <c r="S197" s="210"/>
      <c r="T197" s="210"/>
      <c r="U197" s="210"/>
      <c r="V197" s="210"/>
      <c r="W197" s="210"/>
      <c r="X197" s="210"/>
      <c r="Y197" s="210"/>
      <c r="Z197" s="210"/>
    </row>
    <row r="198" ht="12.75" hidden="1" customHeight="1">
      <c r="A198" s="210"/>
      <c r="B198" s="210"/>
      <c r="C198" s="210"/>
      <c r="D198" s="627"/>
      <c r="E198" s="210"/>
      <c r="F198" s="210"/>
      <c r="G198" s="210"/>
      <c r="H198" s="210"/>
      <c r="I198" s="627"/>
      <c r="J198" s="210"/>
      <c r="K198" s="210"/>
      <c r="L198" s="210"/>
      <c r="M198" s="210"/>
      <c r="N198" s="210"/>
      <c r="O198" s="210"/>
      <c r="P198" s="210"/>
      <c r="Q198" s="210"/>
      <c r="R198" s="210"/>
      <c r="S198" s="210"/>
      <c r="T198" s="210"/>
      <c r="U198" s="210"/>
      <c r="V198" s="210"/>
      <c r="W198" s="210"/>
      <c r="X198" s="210"/>
      <c r="Y198" s="210"/>
      <c r="Z198" s="210"/>
    </row>
    <row r="199" ht="12.75" hidden="1" customHeight="1">
      <c r="A199" s="210"/>
      <c r="B199" s="210"/>
      <c r="C199" s="210"/>
      <c r="D199" s="627"/>
      <c r="E199" s="210"/>
      <c r="F199" s="210"/>
      <c r="G199" s="210"/>
      <c r="H199" s="210"/>
      <c r="I199" s="627"/>
      <c r="J199" s="210"/>
      <c r="K199" s="210"/>
      <c r="L199" s="210"/>
      <c r="M199" s="210"/>
      <c r="N199" s="210"/>
      <c r="O199" s="210"/>
      <c r="P199" s="210"/>
      <c r="Q199" s="210"/>
      <c r="R199" s="210"/>
      <c r="S199" s="210"/>
      <c r="T199" s="210"/>
      <c r="U199" s="210"/>
      <c r="V199" s="210"/>
      <c r="W199" s="210"/>
      <c r="X199" s="210"/>
      <c r="Y199" s="210"/>
      <c r="Z199" s="210"/>
    </row>
    <row r="200" ht="12.75" hidden="1" customHeight="1">
      <c r="A200" s="672"/>
      <c r="B200" s="672"/>
      <c r="C200" s="672"/>
      <c r="D200" s="673"/>
      <c r="E200" s="674"/>
      <c r="F200" s="675"/>
      <c r="G200" s="674"/>
      <c r="H200" s="674"/>
      <c r="I200" s="681"/>
      <c r="J200" s="682"/>
      <c r="K200" s="682"/>
      <c r="L200" s="682"/>
      <c r="M200" s="683"/>
      <c r="N200" s="210"/>
      <c r="O200" s="210"/>
      <c r="P200" s="210"/>
      <c r="Q200" s="210"/>
      <c r="R200" s="210"/>
      <c r="S200" s="210"/>
      <c r="T200" s="210"/>
      <c r="U200" s="210"/>
      <c r="V200" s="210"/>
      <c r="W200" s="210"/>
      <c r="X200" s="210"/>
      <c r="Y200" s="210"/>
      <c r="Z200" s="210"/>
    </row>
    <row r="201" ht="12.75" hidden="1" customHeight="1">
      <c r="A201" s="672"/>
      <c r="B201" s="672"/>
      <c r="C201" s="672"/>
      <c r="D201" s="673"/>
      <c r="E201" s="674"/>
      <c r="F201" s="675"/>
      <c r="G201" s="674"/>
      <c r="H201" s="674"/>
      <c r="I201" s="681"/>
      <c r="J201" s="682"/>
      <c r="K201" s="682"/>
      <c r="L201" s="682"/>
      <c r="M201" s="683"/>
      <c r="N201" s="210"/>
      <c r="O201" s="210"/>
      <c r="P201" s="210"/>
      <c r="Q201" s="210"/>
      <c r="R201" s="210"/>
      <c r="S201" s="210"/>
      <c r="T201" s="210"/>
      <c r="U201" s="210"/>
      <c r="V201" s="210"/>
      <c r="W201" s="210"/>
      <c r="X201" s="210"/>
      <c r="Y201" s="210"/>
      <c r="Z201" s="210"/>
    </row>
    <row r="202" ht="12.75" hidden="1" customHeight="1">
      <c r="A202" s="672"/>
      <c r="B202" s="672"/>
      <c r="C202" s="672"/>
      <c r="D202" s="673"/>
      <c r="E202" s="674"/>
      <c r="F202" s="675"/>
      <c r="G202" s="674"/>
      <c r="H202" s="674"/>
      <c r="I202" s="681"/>
      <c r="J202" s="682"/>
      <c r="K202" s="682"/>
      <c r="L202" s="682"/>
      <c r="M202" s="683"/>
      <c r="N202" s="210"/>
      <c r="O202" s="210"/>
      <c r="P202" s="210"/>
      <c r="Q202" s="210"/>
      <c r="R202" s="210"/>
      <c r="S202" s="210"/>
      <c r="T202" s="210"/>
      <c r="U202" s="210"/>
      <c r="V202" s="210"/>
      <c r="W202" s="210"/>
      <c r="X202" s="210"/>
      <c r="Y202" s="210"/>
      <c r="Z202" s="210"/>
    </row>
    <row r="203" ht="12.75" hidden="1" customHeight="1">
      <c r="A203" s="672"/>
      <c r="B203" s="672"/>
      <c r="C203" s="672"/>
      <c r="D203" s="673"/>
      <c r="E203" s="674"/>
      <c r="F203" s="675"/>
      <c r="G203" s="674"/>
      <c r="H203" s="674"/>
      <c r="I203" s="681"/>
      <c r="J203" s="682"/>
      <c r="K203" s="682"/>
      <c r="L203" s="682"/>
      <c r="M203" s="683"/>
      <c r="N203" s="210"/>
      <c r="O203" s="210"/>
      <c r="P203" s="210"/>
      <c r="Q203" s="210"/>
      <c r="R203" s="210"/>
      <c r="S203" s="210"/>
      <c r="T203" s="210"/>
      <c r="U203" s="210"/>
      <c r="V203" s="210"/>
      <c r="W203" s="210"/>
      <c r="X203" s="210"/>
      <c r="Y203" s="210"/>
      <c r="Z203" s="210"/>
    </row>
    <row r="204" ht="12.75" hidden="1" customHeight="1">
      <c r="A204" s="672"/>
      <c r="B204" s="672"/>
      <c r="C204" s="672"/>
      <c r="D204" s="673"/>
      <c r="E204" s="674"/>
      <c r="F204" s="674"/>
      <c r="G204" s="674"/>
      <c r="H204" s="674"/>
      <c r="I204" s="681"/>
      <c r="J204" s="682"/>
      <c r="K204" s="682"/>
      <c r="L204" s="682"/>
      <c r="M204" s="683"/>
      <c r="N204" s="210"/>
      <c r="O204" s="210"/>
      <c r="P204" s="210"/>
      <c r="Q204" s="210"/>
      <c r="R204" s="210"/>
      <c r="S204" s="210"/>
      <c r="T204" s="210"/>
      <c r="U204" s="210"/>
      <c r="V204" s="210"/>
      <c r="W204" s="210"/>
      <c r="X204" s="210"/>
      <c r="Y204" s="210"/>
      <c r="Z204" s="210"/>
    </row>
    <row r="205" ht="12.75" hidden="1" customHeight="1">
      <c r="A205" s="672"/>
      <c r="B205" s="672"/>
      <c r="C205" s="672"/>
      <c r="D205" s="673"/>
      <c r="E205" s="674"/>
      <c r="F205" s="674"/>
      <c r="G205" s="674"/>
      <c r="H205" s="674"/>
      <c r="I205" s="681"/>
      <c r="J205" s="682"/>
      <c r="K205" s="682"/>
      <c r="L205" s="682"/>
      <c r="M205" s="683"/>
      <c r="N205" s="210"/>
      <c r="O205" s="210"/>
      <c r="P205" s="210"/>
      <c r="Q205" s="210"/>
      <c r="R205" s="210"/>
      <c r="S205" s="210"/>
      <c r="T205" s="210"/>
      <c r="U205" s="210"/>
      <c r="V205" s="210"/>
      <c r="W205" s="210"/>
      <c r="X205" s="210"/>
      <c r="Y205" s="210"/>
      <c r="Z205" s="210"/>
    </row>
    <row r="206" ht="12.75" hidden="1" customHeight="1">
      <c r="A206" s="672"/>
      <c r="B206" s="672"/>
      <c r="C206" s="672"/>
      <c r="D206" s="673"/>
      <c r="E206" s="674"/>
      <c r="F206" s="674"/>
      <c r="G206" s="674"/>
      <c r="H206" s="674"/>
      <c r="I206" s="681"/>
      <c r="J206" s="682"/>
      <c r="K206" s="682"/>
      <c r="L206" s="682"/>
      <c r="M206" s="683"/>
      <c r="N206" s="210"/>
      <c r="O206" s="210"/>
      <c r="P206" s="210"/>
      <c r="Q206" s="210"/>
      <c r="R206" s="210"/>
      <c r="S206" s="210"/>
      <c r="T206" s="210"/>
      <c r="U206" s="210"/>
      <c r="V206" s="210"/>
      <c r="W206" s="210"/>
      <c r="X206" s="210"/>
      <c r="Y206" s="210"/>
      <c r="Z206" s="210"/>
    </row>
    <row r="207" ht="12.75" hidden="1" customHeight="1">
      <c r="A207" s="672"/>
      <c r="B207" s="672"/>
      <c r="C207" s="672"/>
      <c r="D207" s="673"/>
      <c r="E207" s="674"/>
      <c r="F207" s="674"/>
      <c r="G207" s="674"/>
      <c r="H207" s="674"/>
      <c r="I207" s="681"/>
      <c r="J207" s="682"/>
      <c r="K207" s="682"/>
      <c r="L207" s="682"/>
      <c r="M207" s="683"/>
      <c r="N207" s="210"/>
      <c r="O207" s="210"/>
      <c r="P207" s="210"/>
      <c r="Q207" s="210"/>
      <c r="R207" s="210"/>
      <c r="S207" s="210"/>
      <c r="T207" s="210"/>
      <c r="U207" s="210"/>
      <c r="V207" s="210"/>
      <c r="W207" s="210"/>
      <c r="X207" s="210"/>
      <c r="Y207" s="210"/>
      <c r="Z207" s="210"/>
    </row>
    <row r="208" ht="12.75" hidden="1" customHeight="1">
      <c r="A208" s="672"/>
      <c r="B208" s="672"/>
      <c r="C208" s="672"/>
      <c r="D208" s="673"/>
      <c r="E208" s="674"/>
      <c r="F208" s="674"/>
      <c r="G208" s="674"/>
      <c r="H208" s="674"/>
      <c r="I208" s="681"/>
      <c r="J208" s="682"/>
      <c r="K208" s="682"/>
      <c r="L208" s="682"/>
      <c r="M208" s="683"/>
      <c r="N208" s="210"/>
      <c r="O208" s="210"/>
      <c r="P208" s="210"/>
      <c r="Q208" s="210"/>
      <c r="R208" s="210"/>
      <c r="S208" s="210"/>
      <c r="T208" s="210"/>
      <c r="U208" s="210"/>
      <c r="V208" s="210"/>
      <c r="W208" s="210"/>
      <c r="X208" s="210"/>
      <c r="Y208" s="210"/>
      <c r="Z208" s="210"/>
    </row>
    <row r="209" ht="12.75" hidden="1" customHeight="1">
      <c r="A209" s="625"/>
      <c r="B209" s="625"/>
      <c r="C209" s="625"/>
      <c r="D209" s="627"/>
      <c r="E209" s="210"/>
      <c r="F209" s="210"/>
      <c r="G209" s="210"/>
      <c r="H209" s="210"/>
      <c r="I209" s="684"/>
      <c r="J209" s="685"/>
      <c r="K209" s="685"/>
      <c r="L209" s="685"/>
      <c r="M209" s="686"/>
      <c r="N209" s="210"/>
      <c r="O209" s="210"/>
      <c r="P209" s="210"/>
      <c r="Q209" s="210"/>
      <c r="R209" s="210"/>
      <c r="S209" s="210"/>
      <c r="T209" s="210"/>
      <c r="U209" s="210"/>
      <c r="V209" s="210"/>
      <c r="W209" s="210"/>
      <c r="X209" s="210"/>
      <c r="Y209" s="210"/>
      <c r="Z209" s="210"/>
    </row>
    <row r="210" ht="12.75" hidden="1" customHeight="1">
      <c r="A210" s="625"/>
      <c r="B210" s="625"/>
      <c r="C210" s="625"/>
      <c r="D210" s="627"/>
      <c r="E210" s="210"/>
      <c r="F210" s="210"/>
      <c r="G210" s="210"/>
      <c r="H210" s="210"/>
      <c r="I210" s="684"/>
      <c r="J210" s="685"/>
      <c r="K210" s="685"/>
      <c r="L210" s="685"/>
      <c r="M210" s="686"/>
      <c r="N210" s="210"/>
      <c r="O210" s="210"/>
      <c r="P210" s="210"/>
      <c r="Q210" s="210"/>
      <c r="R210" s="210"/>
      <c r="S210" s="210"/>
      <c r="T210" s="210"/>
      <c r="U210" s="210"/>
      <c r="V210" s="210"/>
      <c r="W210" s="210"/>
      <c r="X210" s="210"/>
      <c r="Y210" s="210"/>
      <c r="Z210" s="210"/>
    </row>
    <row r="211" ht="12.75" hidden="1" customHeight="1">
      <c r="A211" s="625"/>
      <c r="B211" s="625"/>
      <c r="C211" s="625"/>
      <c r="D211" s="627"/>
      <c r="E211" s="210"/>
      <c r="F211" s="210"/>
      <c r="G211" s="210"/>
      <c r="H211" s="210"/>
      <c r="I211" s="684"/>
      <c r="J211" s="685"/>
      <c r="K211" s="685"/>
      <c r="L211" s="685"/>
      <c r="M211" s="686"/>
      <c r="N211" s="210"/>
      <c r="O211" s="210"/>
      <c r="P211" s="210"/>
      <c r="Q211" s="210"/>
      <c r="R211" s="210"/>
      <c r="S211" s="210"/>
      <c r="T211" s="210"/>
      <c r="U211" s="210"/>
      <c r="V211" s="210"/>
      <c r="W211" s="210"/>
      <c r="X211" s="210"/>
      <c r="Y211" s="210"/>
      <c r="Z211" s="210"/>
    </row>
    <row r="212" ht="12.75" hidden="1" customHeight="1">
      <c r="A212" s="625"/>
      <c r="B212" s="625"/>
      <c r="C212" s="625"/>
      <c r="D212" s="627"/>
      <c r="E212" s="210"/>
      <c r="F212" s="210"/>
      <c r="G212" s="210"/>
      <c r="H212" s="210"/>
      <c r="I212" s="684"/>
      <c r="J212" s="685"/>
      <c r="K212" s="685"/>
      <c r="L212" s="685"/>
      <c r="M212" s="686"/>
      <c r="N212" s="210"/>
      <c r="O212" s="210"/>
      <c r="P212" s="210"/>
      <c r="Q212" s="210"/>
      <c r="R212" s="210"/>
      <c r="S212" s="210"/>
      <c r="T212" s="210"/>
      <c r="U212" s="210"/>
      <c r="V212" s="210"/>
      <c r="W212" s="210"/>
      <c r="X212" s="210"/>
      <c r="Y212" s="210"/>
      <c r="Z212" s="210"/>
    </row>
    <row r="213" ht="12.75" hidden="1" customHeight="1">
      <c r="A213" s="625"/>
      <c r="B213" s="625"/>
      <c r="C213" s="625"/>
      <c r="D213" s="627"/>
      <c r="E213" s="210"/>
      <c r="F213" s="210"/>
      <c r="G213" s="210"/>
      <c r="H213" s="210"/>
      <c r="I213" s="684"/>
      <c r="J213" s="685"/>
      <c r="K213" s="685"/>
      <c r="L213" s="685"/>
      <c r="M213" s="686"/>
      <c r="N213" s="210"/>
      <c r="O213" s="210"/>
      <c r="P213" s="210"/>
      <c r="Q213" s="210"/>
      <c r="R213" s="210"/>
      <c r="S213" s="210"/>
      <c r="T213" s="210"/>
      <c r="U213" s="210"/>
      <c r="V213" s="210"/>
      <c r="W213" s="210"/>
      <c r="X213" s="210"/>
      <c r="Y213" s="210"/>
      <c r="Z213" s="210"/>
    </row>
    <row r="214" ht="12.75" hidden="1" customHeight="1">
      <c r="A214" s="625"/>
      <c r="B214" s="625"/>
      <c r="C214" s="625"/>
      <c r="D214" s="627"/>
      <c r="E214" s="210"/>
      <c r="F214" s="210"/>
      <c r="G214" s="210"/>
      <c r="H214" s="210"/>
      <c r="I214" s="684"/>
      <c r="J214" s="685"/>
      <c r="K214" s="685"/>
      <c r="L214" s="685"/>
      <c r="M214" s="686"/>
      <c r="N214" s="210"/>
      <c r="O214" s="210"/>
      <c r="P214" s="210"/>
      <c r="Q214" s="210"/>
      <c r="R214" s="210"/>
      <c r="S214" s="210"/>
      <c r="T214" s="210"/>
      <c r="U214" s="210"/>
      <c r="V214" s="210"/>
      <c r="W214" s="210"/>
      <c r="X214" s="210"/>
      <c r="Y214" s="210"/>
      <c r="Z214" s="210"/>
    </row>
    <row r="215" ht="12.75" hidden="1" customHeight="1">
      <c r="A215" s="625"/>
      <c r="B215" s="625"/>
      <c r="C215" s="625"/>
      <c r="D215" s="627"/>
      <c r="E215" s="210"/>
      <c r="F215" s="210"/>
      <c r="G215" s="210"/>
      <c r="H215" s="210"/>
      <c r="I215" s="684"/>
      <c r="J215" s="685"/>
      <c r="K215" s="685"/>
      <c r="L215" s="685"/>
      <c r="M215" s="686"/>
      <c r="N215" s="210"/>
      <c r="O215" s="210"/>
      <c r="P215" s="210"/>
      <c r="Q215" s="210"/>
      <c r="R215" s="210"/>
      <c r="S215" s="210"/>
      <c r="T215" s="210"/>
      <c r="U215" s="210"/>
      <c r="V215" s="210"/>
      <c r="W215" s="210"/>
      <c r="X215" s="210"/>
      <c r="Y215" s="210"/>
      <c r="Z215" s="210"/>
    </row>
    <row r="216" ht="12.75" hidden="1" customHeight="1">
      <c r="A216" s="625"/>
      <c r="B216" s="625"/>
      <c r="C216" s="625"/>
      <c r="D216" s="627"/>
      <c r="E216" s="210"/>
      <c r="F216" s="210"/>
      <c r="G216" s="210"/>
      <c r="H216" s="210"/>
      <c r="I216" s="684"/>
      <c r="J216" s="685"/>
      <c r="K216" s="685"/>
      <c r="L216" s="685"/>
      <c r="M216" s="686"/>
      <c r="N216" s="210"/>
      <c r="O216" s="210"/>
      <c r="P216" s="210"/>
      <c r="Q216" s="210"/>
      <c r="R216" s="210"/>
      <c r="S216" s="210"/>
      <c r="T216" s="210"/>
      <c r="U216" s="210"/>
      <c r="V216" s="210"/>
      <c r="W216" s="210"/>
      <c r="X216" s="210"/>
      <c r="Y216" s="210"/>
      <c r="Z216" s="210"/>
    </row>
    <row r="217" ht="12.75" hidden="1" customHeight="1">
      <c r="A217" s="625"/>
      <c r="B217" s="625"/>
      <c r="C217" s="625"/>
      <c r="D217" s="627"/>
      <c r="E217" s="210"/>
      <c r="F217" s="210"/>
      <c r="G217" s="210"/>
      <c r="H217" s="210"/>
      <c r="I217" s="684"/>
      <c r="J217" s="685"/>
      <c r="K217" s="685"/>
      <c r="L217" s="685"/>
      <c r="M217" s="686"/>
      <c r="N217" s="210"/>
      <c r="O217" s="210"/>
      <c r="P217" s="210"/>
      <c r="Q217" s="210"/>
      <c r="R217" s="210"/>
      <c r="S217" s="210"/>
      <c r="T217" s="210"/>
      <c r="U217" s="210"/>
      <c r="V217" s="210"/>
      <c r="W217" s="210"/>
      <c r="X217" s="210"/>
      <c r="Y217" s="210"/>
      <c r="Z217" s="210"/>
    </row>
    <row r="218" ht="12.75" hidden="1" customHeight="1">
      <c r="A218" s="625"/>
      <c r="B218" s="625"/>
      <c r="C218" s="625"/>
      <c r="D218" s="627"/>
      <c r="E218" s="210"/>
      <c r="F218" s="210"/>
      <c r="G218" s="210"/>
      <c r="H218" s="210"/>
      <c r="I218" s="684"/>
      <c r="J218" s="685"/>
      <c r="K218" s="685"/>
      <c r="L218" s="685"/>
      <c r="M218" s="686"/>
      <c r="N218" s="210"/>
      <c r="O218" s="210"/>
      <c r="P218" s="210"/>
      <c r="Q218" s="210"/>
      <c r="R218" s="210"/>
      <c r="S218" s="210"/>
      <c r="T218" s="210"/>
      <c r="U218" s="210"/>
      <c r="V218" s="210"/>
      <c r="W218" s="210"/>
      <c r="X218" s="210"/>
      <c r="Y218" s="210"/>
      <c r="Z218" s="210"/>
    </row>
    <row r="219" ht="12.75" hidden="1" customHeight="1">
      <c r="A219" s="625"/>
      <c r="B219" s="625"/>
      <c r="C219" s="625"/>
      <c r="D219" s="627"/>
      <c r="E219" s="210"/>
      <c r="F219" s="210"/>
      <c r="G219" s="210"/>
      <c r="H219" s="210"/>
      <c r="I219" s="684"/>
      <c r="J219" s="685"/>
      <c r="K219" s="685"/>
      <c r="L219" s="685"/>
      <c r="M219" s="686"/>
      <c r="N219" s="210"/>
      <c r="O219" s="210"/>
      <c r="P219" s="210"/>
      <c r="Q219" s="210"/>
      <c r="R219" s="210"/>
      <c r="S219" s="210"/>
      <c r="T219" s="210"/>
      <c r="U219" s="210"/>
      <c r="V219" s="210"/>
      <c r="W219" s="210"/>
      <c r="X219" s="210"/>
      <c r="Y219" s="210"/>
      <c r="Z219" s="210"/>
    </row>
    <row r="220" ht="12.75" hidden="1" customHeight="1">
      <c r="A220" s="625"/>
      <c r="B220" s="625"/>
      <c r="C220" s="625"/>
      <c r="D220" s="627"/>
      <c r="E220" s="210"/>
      <c r="F220" s="210"/>
      <c r="G220" s="210"/>
      <c r="H220" s="210"/>
      <c r="I220" s="684"/>
      <c r="J220" s="685"/>
      <c r="K220" s="685"/>
      <c r="L220" s="685"/>
      <c r="M220" s="686"/>
      <c r="N220" s="210"/>
      <c r="O220" s="210"/>
      <c r="P220" s="210"/>
      <c r="Q220" s="210"/>
      <c r="R220" s="210"/>
      <c r="S220" s="210"/>
      <c r="T220" s="210"/>
      <c r="U220" s="210"/>
      <c r="V220" s="210"/>
      <c r="W220" s="210"/>
      <c r="X220" s="210"/>
      <c r="Y220" s="210"/>
      <c r="Z220" s="210"/>
    </row>
    <row r="221" ht="12.75" hidden="1" customHeight="1">
      <c r="A221" s="625"/>
      <c r="B221" s="625"/>
      <c r="C221" s="625"/>
      <c r="D221" s="627"/>
      <c r="E221" s="210"/>
      <c r="F221" s="210"/>
      <c r="G221" s="210"/>
      <c r="H221" s="210"/>
      <c r="I221" s="684"/>
      <c r="J221" s="685"/>
      <c r="K221" s="685"/>
      <c r="L221" s="685"/>
      <c r="M221" s="686"/>
      <c r="N221" s="210"/>
      <c r="O221" s="210"/>
      <c r="P221" s="210"/>
      <c r="Q221" s="210"/>
      <c r="R221" s="210"/>
      <c r="S221" s="210"/>
      <c r="T221" s="210"/>
      <c r="U221" s="210"/>
      <c r="V221" s="210"/>
      <c r="W221" s="210"/>
      <c r="X221" s="210"/>
      <c r="Y221" s="210"/>
      <c r="Z221" s="210"/>
    </row>
    <row r="222" ht="12.75" hidden="1" customHeight="1">
      <c r="A222" s="625"/>
      <c r="B222" s="625"/>
      <c r="C222" s="625"/>
      <c r="D222" s="627"/>
      <c r="E222" s="210"/>
      <c r="F222" s="210"/>
      <c r="G222" s="210"/>
      <c r="H222" s="210"/>
      <c r="I222" s="684"/>
      <c r="J222" s="685"/>
      <c r="K222" s="685"/>
      <c r="L222" s="685"/>
      <c r="M222" s="686"/>
      <c r="N222" s="210"/>
      <c r="O222" s="210"/>
      <c r="P222" s="210"/>
      <c r="Q222" s="210"/>
      <c r="R222" s="210"/>
      <c r="S222" s="210"/>
      <c r="T222" s="210"/>
      <c r="U222" s="210"/>
      <c r="V222" s="210"/>
      <c r="W222" s="210"/>
      <c r="X222" s="210"/>
      <c r="Y222" s="210"/>
      <c r="Z222" s="210"/>
    </row>
    <row r="223" ht="12.75" hidden="1" customHeight="1">
      <c r="A223" s="625"/>
      <c r="B223" s="625"/>
      <c r="C223" s="625"/>
      <c r="D223" s="627"/>
      <c r="E223" s="210"/>
      <c r="F223" s="210"/>
      <c r="G223" s="210"/>
      <c r="H223" s="210"/>
      <c r="I223" s="684"/>
      <c r="J223" s="685"/>
      <c r="K223" s="685"/>
      <c r="L223" s="685"/>
      <c r="M223" s="686"/>
      <c r="N223" s="210"/>
      <c r="O223" s="210"/>
      <c r="P223" s="210"/>
      <c r="Q223" s="210"/>
      <c r="R223" s="210"/>
      <c r="S223" s="210"/>
      <c r="T223" s="210"/>
      <c r="U223" s="210"/>
      <c r="V223" s="210"/>
      <c r="W223" s="210"/>
      <c r="X223" s="210"/>
      <c r="Y223" s="210"/>
      <c r="Z223" s="210"/>
    </row>
    <row r="224" ht="12.75" hidden="1" customHeight="1">
      <c r="A224" s="625"/>
      <c r="B224" s="625"/>
      <c r="C224" s="625"/>
      <c r="D224" s="627"/>
      <c r="E224" s="210"/>
      <c r="F224" s="210"/>
      <c r="G224" s="210"/>
      <c r="H224" s="210"/>
      <c r="I224" s="684"/>
      <c r="J224" s="685"/>
      <c r="K224" s="685"/>
      <c r="L224" s="685"/>
      <c r="M224" s="686"/>
      <c r="N224" s="210"/>
      <c r="O224" s="210"/>
      <c r="P224" s="210"/>
      <c r="Q224" s="210"/>
      <c r="R224" s="210"/>
      <c r="S224" s="210"/>
      <c r="T224" s="210"/>
      <c r="U224" s="210"/>
      <c r="V224" s="210"/>
      <c r="W224" s="210"/>
      <c r="X224" s="210"/>
      <c r="Y224" s="210"/>
      <c r="Z224" s="210"/>
    </row>
    <row r="225" ht="12.75" hidden="1" customHeight="1">
      <c r="A225" s="625"/>
      <c r="B225" s="625"/>
      <c r="C225" s="625"/>
      <c r="D225" s="627"/>
      <c r="E225" s="210"/>
      <c r="F225" s="210"/>
      <c r="G225" s="210"/>
      <c r="H225" s="210"/>
      <c r="I225" s="684"/>
      <c r="J225" s="685"/>
      <c r="K225" s="685"/>
      <c r="L225" s="685"/>
      <c r="M225" s="686"/>
      <c r="N225" s="210"/>
      <c r="O225" s="210"/>
      <c r="P225" s="210"/>
      <c r="Q225" s="210"/>
      <c r="R225" s="210"/>
      <c r="S225" s="210"/>
      <c r="T225" s="210"/>
      <c r="U225" s="210"/>
      <c r="V225" s="210"/>
      <c r="W225" s="210"/>
      <c r="X225" s="210"/>
      <c r="Y225" s="210"/>
      <c r="Z225" s="210"/>
    </row>
    <row r="226" ht="12.75" hidden="1" customHeight="1">
      <c r="A226" s="625"/>
      <c r="B226" s="625"/>
      <c r="C226" s="625"/>
      <c r="D226" s="627"/>
      <c r="E226" s="210"/>
      <c r="F226" s="210"/>
      <c r="G226" s="210"/>
      <c r="H226" s="210"/>
      <c r="I226" s="684"/>
      <c r="J226" s="685"/>
      <c r="K226" s="685"/>
      <c r="L226" s="685"/>
      <c r="M226" s="686"/>
      <c r="N226" s="210"/>
      <c r="O226" s="210"/>
      <c r="P226" s="210"/>
      <c r="Q226" s="210"/>
      <c r="R226" s="210"/>
      <c r="S226" s="210"/>
      <c r="T226" s="210"/>
      <c r="U226" s="210"/>
      <c r="V226" s="210"/>
      <c r="W226" s="210"/>
      <c r="X226" s="210"/>
      <c r="Y226" s="210"/>
      <c r="Z226" s="210"/>
    </row>
    <row r="227" ht="12.75" customHeight="1">
      <c r="A227" s="625"/>
      <c r="B227" s="625"/>
      <c r="C227" s="625"/>
      <c r="D227" s="627"/>
      <c r="E227" s="210"/>
      <c r="F227" s="210"/>
      <c r="G227" s="210"/>
      <c r="H227" s="210"/>
      <c r="I227" s="684"/>
      <c r="J227" s="685"/>
      <c r="K227" s="685"/>
      <c r="L227" s="685"/>
      <c r="M227" s="686"/>
      <c r="N227" s="210"/>
      <c r="O227" s="210"/>
      <c r="P227" s="210"/>
      <c r="Q227" s="210"/>
      <c r="R227" s="210"/>
      <c r="S227" s="210"/>
      <c r="T227" s="210"/>
      <c r="U227" s="210"/>
      <c r="V227" s="210"/>
      <c r="W227" s="210"/>
      <c r="X227" s="210"/>
      <c r="Y227" s="210"/>
      <c r="Z227" s="210"/>
    </row>
    <row r="228" ht="12.75" customHeight="1">
      <c r="A228" s="625"/>
      <c r="B228" s="625"/>
      <c r="C228" s="625"/>
      <c r="D228" s="627"/>
      <c r="E228" s="210"/>
      <c r="F228" s="210"/>
      <c r="G228" s="210"/>
      <c r="H228" s="210"/>
      <c r="I228" s="684"/>
      <c r="J228" s="685"/>
      <c r="K228" s="685"/>
      <c r="L228" s="685"/>
      <c r="M228" s="686"/>
      <c r="N228" s="210"/>
      <c r="O228" s="210"/>
      <c r="P228" s="210"/>
      <c r="Q228" s="210"/>
      <c r="R228" s="210"/>
      <c r="S228" s="210"/>
      <c r="T228" s="210"/>
      <c r="U228" s="210"/>
      <c r="V228" s="210"/>
      <c r="W228" s="210"/>
      <c r="X228" s="210"/>
      <c r="Y228" s="210"/>
      <c r="Z228" s="210"/>
    </row>
    <row r="229" ht="12.75" customHeight="1">
      <c r="A229" s="625"/>
      <c r="B229" s="625"/>
      <c r="C229" s="625"/>
      <c r="D229" s="627"/>
      <c r="E229" s="210"/>
      <c r="F229" s="210"/>
      <c r="G229" s="210"/>
      <c r="H229" s="210"/>
      <c r="I229" s="684"/>
      <c r="J229" s="685"/>
      <c r="K229" s="685"/>
      <c r="L229" s="685"/>
      <c r="M229" s="686"/>
      <c r="N229" s="210"/>
      <c r="O229" s="210"/>
      <c r="P229" s="210"/>
      <c r="Q229" s="210"/>
      <c r="R229" s="210"/>
      <c r="S229" s="210"/>
      <c r="T229" s="210"/>
      <c r="U229" s="210"/>
      <c r="V229" s="210"/>
      <c r="W229" s="210"/>
      <c r="X229" s="210"/>
      <c r="Y229" s="210"/>
      <c r="Z229" s="210"/>
    </row>
    <row r="230" ht="12.75" customHeight="1">
      <c r="A230" s="625"/>
      <c r="B230" s="625"/>
      <c r="C230" s="625"/>
      <c r="D230" s="627"/>
      <c r="E230" s="210"/>
      <c r="F230" s="210"/>
      <c r="G230" s="210"/>
      <c r="H230" s="210"/>
      <c r="I230" s="684"/>
      <c r="J230" s="685"/>
      <c r="K230" s="685"/>
      <c r="L230" s="685"/>
      <c r="M230" s="686"/>
      <c r="N230" s="210"/>
      <c r="O230" s="210"/>
      <c r="P230" s="210"/>
      <c r="Q230" s="210"/>
      <c r="R230" s="210"/>
      <c r="S230" s="210"/>
      <c r="T230" s="210"/>
      <c r="U230" s="210"/>
      <c r="V230" s="210"/>
      <c r="W230" s="210"/>
      <c r="X230" s="210"/>
      <c r="Y230" s="210"/>
      <c r="Z230" s="210"/>
    </row>
    <row r="231" ht="12.75" customHeight="1">
      <c r="A231" s="625"/>
      <c r="B231" s="625"/>
      <c r="C231" s="625"/>
      <c r="D231" s="627"/>
      <c r="E231" s="210"/>
      <c r="F231" s="210"/>
      <c r="G231" s="210"/>
      <c r="H231" s="210"/>
      <c r="I231" s="684"/>
      <c r="J231" s="685"/>
      <c r="K231" s="685"/>
      <c r="L231" s="685"/>
      <c r="M231" s="686"/>
      <c r="N231" s="210"/>
      <c r="O231" s="210"/>
      <c r="P231" s="210"/>
      <c r="Q231" s="210"/>
      <c r="R231" s="210"/>
      <c r="S231" s="210"/>
      <c r="T231" s="210"/>
      <c r="U231" s="210"/>
      <c r="V231" s="210"/>
      <c r="W231" s="210"/>
      <c r="X231" s="210"/>
      <c r="Y231" s="210"/>
      <c r="Z231" s="210"/>
    </row>
    <row r="232" ht="12.75" customHeight="1">
      <c r="A232" s="625"/>
      <c r="B232" s="625"/>
      <c r="C232" s="625"/>
      <c r="D232" s="627"/>
      <c r="E232" s="210"/>
      <c r="F232" s="210"/>
      <c r="G232" s="210"/>
      <c r="H232" s="210"/>
      <c r="I232" s="684"/>
      <c r="J232" s="685"/>
      <c r="K232" s="685"/>
      <c r="L232" s="685"/>
      <c r="M232" s="686"/>
      <c r="N232" s="210"/>
      <c r="O232" s="210"/>
      <c r="P232" s="210"/>
      <c r="Q232" s="210"/>
      <c r="R232" s="210"/>
      <c r="S232" s="210"/>
      <c r="T232" s="210"/>
      <c r="U232" s="210"/>
      <c r="V232" s="210"/>
      <c r="W232" s="210"/>
      <c r="X232" s="210"/>
      <c r="Y232" s="210"/>
      <c r="Z232" s="210"/>
    </row>
    <row r="233" ht="12.75" customHeight="1">
      <c r="A233" s="625"/>
      <c r="B233" s="625"/>
      <c r="C233" s="625"/>
      <c r="D233" s="627"/>
      <c r="E233" s="210"/>
      <c r="F233" s="210"/>
      <c r="G233" s="210"/>
      <c r="H233" s="210"/>
      <c r="I233" s="684"/>
      <c r="J233" s="685"/>
      <c r="K233" s="685"/>
      <c r="L233" s="685"/>
      <c r="M233" s="686"/>
      <c r="N233" s="210"/>
      <c r="O233" s="210"/>
      <c r="P233" s="210"/>
      <c r="Q233" s="210"/>
      <c r="R233" s="210"/>
      <c r="S233" s="210"/>
      <c r="T233" s="210"/>
      <c r="U233" s="210"/>
      <c r="V233" s="210"/>
      <c r="W233" s="210"/>
      <c r="X233" s="210"/>
      <c r="Y233" s="210"/>
      <c r="Z233" s="210"/>
    </row>
    <row r="234" ht="12.75" customHeight="1">
      <c r="A234" s="625"/>
      <c r="B234" s="625"/>
      <c r="C234" s="625"/>
      <c r="D234" s="627"/>
      <c r="E234" s="210"/>
      <c r="F234" s="210"/>
      <c r="G234" s="210"/>
      <c r="H234" s="210"/>
      <c r="I234" s="684"/>
      <c r="J234" s="685"/>
      <c r="K234" s="685"/>
      <c r="L234" s="685"/>
      <c r="M234" s="686"/>
      <c r="N234" s="210"/>
      <c r="O234" s="210"/>
      <c r="P234" s="210"/>
      <c r="Q234" s="210"/>
      <c r="R234" s="210"/>
      <c r="S234" s="210"/>
      <c r="T234" s="210"/>
      <c r="U234" s="210"/>
      <c r="V234" s="210"/>
      <c r="W234" s="210"/>
      <c r="X234" s="210"/>
      <c r="Y234" s="210"/>
      <c r="Z234" s="210"/>
    </row>
    <row r="235" ht="12.75" customHeight="1">
      <c r="A235" s="625"/>
      <c r="B235" s="625"/>
      <c r="C235" s="625"/>
      <c r="D235" s="627"/>
      <c r="E235" s="210"/>
      <c r="F235" s="210"/>
      <c r="G235" s="210"/>
      <c r="H235" s="210"/>
      <c r="I235" s="684"/>
      <c r="J235" s="685"/>
      <c r="K235" s="685"/>
      <c r="L235" s="685"/>
      <c r="M235" s="686"/>
      <c r="N235" s="210"/>
      <c r="O235" s="210"/>
      <c r="P235" s="210"/>
      <c r="Q235" s="210"/>
      <c r="R235" s="210"/>
      <c r="S235" s="210"/>
      <c r="T235" s="210"/>
      <c r="U235" s="210"/>
      <c r="V235" s="210"/>
      <c r="W235" s="210"/>
      <c r="X235" s="210"/>
      <c r="Y235" s="210"/>
      <c r="Z235" s="210"/>
    </row>
    <row r="236" ht="12.75" customHeight="1">
      <c r="A236" s="625"/>
      <c r="B236" s="625"/>
      <c r="C236" s="625"/>
      <c r="D236" s="627"/>
      <c r="E236" s="210"/>
      <c r="F236" s="210"/>
      <c r="G236" s="210"/>
      <c r="H236" s="210"/>
      <c r="I236" s="684"/>
      <c r="J236" s="685"/>
      <c r="K236" s="685"/>
      <c r="L236" s="685"/>
      <c r="M236" s="686"/>
      <c r="N236" s="210"/>
      <c r="O236" s="210"/>
      <c r="P236" s="210"/>
      <c r="Q236" s="210"/>
      <c r="R236" s="210"/>
      <c r="S236" s="210"/>
      <c r="T236" s="210"/>
      <c r="U236" s="210"/>
      <c r="V236" s="210"/>
      <c r="W236" s="210"/>
      <c r="X236" s="210"/>
      <c r="Y236" s="210"/>
      <c r="Z236" s="210"/>
    </row>
    <row r="237" ht="12.75" customHeight="1">
      <c r="A237" s="625"/>
      <c r="B237" s="625"/>
      <c r="C237" s="625"/>
      <c r="D237" s="627"/>
      <c r="E237" s="210"/>
      <c r="F237" s="210"/>
      <c r="G237" s="210"/>
      <c r="H237" s="210"/>
      <c r="I237" s="684"/>
      <c r="J237" s="685"/>
      <c r="K237" s="685"/>
      <c r="L237" s="685"/>
      <c r="M237" s="686"/>
      <c r="N237" s="210"/>
      <c r="O237" s="210"/>
      <c r="P237" s="210"/>
      <c r="Q237" s="210"/>
      <c r="R237" s="210"/>
      <c r="S237" s="210"/>
      <c r="T237" s="210"/>
      <c r="U237" s="210"/>
      <c r="V237" s="210"/>
      <c r="W237" s="210"/>
      <c r="X237" s="210"/>
      <c r="Y237" s="210"/>
      <c r="Z237" s="210"/>
    </row>
    <row r="238" ht="12.75" customHeight="1">
      <c r="A238" s="625"/>
      <c r="B238" s="625"/>
      <c r="C238" s="625"/>
      <c r="D238" s="627"/>
      <c r="E238" s="210"/>
      <c r="F238" s="210"/>
      <c r="G238" s="210"/>
      <c r="H238" s="210"/>
      <c r="I238" s="684"/>
      <c r="J238" s="685"/>
      <c r="K238" s="685"/>
      <c r="L238" s="685"/>
      <c r="M238" s="686"/>
      <c r="N238" s="210"/>
      <c r="O238" s="210"/>
      <c r="P238" s="210"/>
      <c r="Q238" s="210"/>
      <c r="R238" s="210"/>
      <c r="S238" s="210"/>
      <c r="T238" s="210"/>
      <c r="U238" s="210"/>
      <c r="V238" s="210"/>
      <c r="W238" s="210"/>
      <c r="X238" s="210"/>
      <c r="Y238" s="210"/>
      <c r="Z238" s="210"/>
    </row>
    <row r="239" ht="12.75" customHeight="1">
      <c r="A239" s="625"/>
      <c r="B239" s="625"/>
      <c r="C239" s="625"/>
      <c r="D239" s="627"/>
      <c r="E239" s="210"/>
      <c r="F239" s="210"/>
      <c r="G239" s="210"/>
      <c r="H239" s="210"/>
      <c r="I239" s="684"/>
      <c r="J239" s="685"/>
      <c r="K239" s="685"/>
      <c r="L239" s="685"/>
      <c r="M239" s="686"/>
      <c r="N239" s="210"/>
      <c r="O239" s="210"/>
      <c r="P239" s="210"/>
      <c r="Q239" s="210"/>
      <c r="R239" s="210"/>
      <c r="S239" s="210"/>
      <c r="T239" s="210"/>
      <c r="U239" s="210"/>
      <c r="V239" s="210"/>
      <c r="W239" s="210"/>
      <c r="X239" s="210"/>
      <c r="Y239" s="210"/>
      <c r="Z239" s="210"/>
    </row>
    <row r="240" ht="12.75" customHeight="1">
      <c r="A240" s="625"/>
      <c r="B240" s="625"/>
      <c r="C240" s="625"/>
      <c r="D240" s="627"/>
      <c r="E240" s="210"/>
      <c r="F240" s="210"/>
      <c r="G240" s="210"/>
      <c r="H240" s="210"/>
      <c r="I240" s="684"/>
      <c r="J240" s="685"/>
      <c r="K240" s="685"/>
      <c r="L240" s="685"/>
      <c r="M240" s="686"/>
      <c r="N240" s="210"/>
      <c r="O240" s="210"/>
      <c r="P240" s="210"/>
      <c r="Q240" s="210"/>
      <c r="R240" s="210"/>
      <c r="S240" s="210"/>
      <c r="T240" s="210"/>
      <c r="U240" s="210"/>
      <c r="V240" s="210"/>
      <c r="W240" s="210"/>
      <c r="X240" s="210"/>
      <c r="Y240" s="210"/>
      <c r="Z240" s="210"/>
    </row>
    <row r="241" ht="12.75" customHeight="1">
      <c r="A241" s="625"/>
      <c r="B241" s="625"/>
      <c r="C241" s="625"/>
      <c r="D241" s="627"/>
      <c r="E241" s="210"/>
      <c r="F241" s="210"/>
      <c r="G241" s="210"/>
      <c r="H241" s="210"/>
      <c r="I241" s="684"/>
      <c r="J241" s="685"/>
      <c r="K241" s="685"/>
      <c r="L241" s="685"/>
      <c r="M241" s="686"/>
      <c r="N241" s="210"/>
      <c r="O241" s="210"/>
      <c r="P241" s="210"/>
      <c r="Q241" s="210"/>
      <c r="R241" s="210"/>
      <c r="S241" s="210"/>
      <c r="T241" s="210"/>
      <c r="U241" s="210"/>
      <c r="V241" s="210"/>
      <c r="W241" s="210"/>
      <c r="X241" s="210"/>
      <c r="Y241" s="210"/>
      <c r="Z241" s="210"/>
    </row>
    <row r="242" ht="12.75" customHeight="1">
      <c r="A242" s="625"/>
      <c r="B242" s="625"/>
      <c r="C242" s="625"/>
      <c r="D242" s="627"/>
      <c r="E242" s="210"/>
      <c r="F242" s="210"/>
      <c r="G242" s="210"/>
      <c r="H242" s="210"/>
      <c r="I242" s="684"/>
      <c r="J242" s="685"/>
      <c r="K242" s="685"/>
      <c r="L242" s="685"/>
      <c r="M242" s="686"/>
      <c r="N242" s="210"/>
      <c r="O242" s="210"/>
      <c r="P242" s="210"/>
      <c r="Q242" s="210"/>
      <c r="R242" s="210"/>
      <c r="S242" s="210"/>
      <c r="T242" s="210"/>
      <c r="U242" s="210"/>
      <c r="V242" s="210"/>
      <c r="W242" s="210"/>
      <c r="X242" s="210"/>
      <c r="Y242" s="210"/>
      <c r="Z242" s="210"/>
    </row>
    <row r="243" ht="12.75" customHeight="1">
      <c r="A243" s="625"/>
      <c r="B243" s="625"/>
      <c r="C243" s="625"/>
      <c r="D243" s="627"/>
      <c r="E243" s="210"/>
      <c r="F243" s="210"/>
      <c r="G243" s="210"/>
      <c r="H243" s="210"/>
      <c r="I243" s="684"/>
      <c r="J243" s="685"/>
      <c r="K243" s="685"/>
      <c r="L243" s="685"/>
      <c r="M243" s="686"/>
      <c r="N243" s="210"/>
      <c r="O243" s="210"/>
      <c r="P243" s="210"/>
      <c r="Q243" s="210"/>
      <c r="R243" s="210"/>
      <c r="S243" s="210"/>
      <c r="T243" s="210"/>
      <c r="U243" s="210"/>
      <c r="V243" s="210"/>
      <c r="W243" s="210"/>
      <c r="X243" s="210"/>
      <c r="Y243" s="210"/>
      <c r="Z243" s="210"/>
    </row>
    <row r="244" ht="12.75" customHeight="1">
      <c r="A244" s="625"/>
      <c r="B244" s="625"/>
      <c r="C244" s="625"/>
      <c r="D244" s="627"/>
      <c r="E244" s="210"/>
      <c r="F244" s="210"/>
      <c r="G244" s="210"/>
      <c r="H244" s="210"/>
      <c r="I244" s="684"/>
      <c r="J244" s="685"/>
      <c r="K244" s="685"/>
      <c r="L244" s="685"/>
      <c r="M244" s="686"/>
      <c r="N244" s="210"/>
      <c r="O244" s="210"/>
      <c r="P244" s="210"/>
      <c r="Q244" s="210"/>
      <c r="R244" s="210"/>
      <c r="S244" s="210"/>
      <c r="T244" s="210"/>
      <c r="U244" s="210"/>
      <c r="V244" s="210"/>
      <c r="W244" s="210"/>
      <c r="X244" s="210"/>
      <c r="Y244" s="210"/>
      <c r="Z244" s="210"/>
    </row>
    <row r="245" ht="12.75" customHeight="1">
      <c r="A245" s="625"/>
      <c r="B245" s="625"/>
      <c r="C245" s="625"/>
      <c r="D245" s="627"/>
      <c r="E245" s="210"/>
      <c r="F245" s="210"/>
      <c r="G245" s="210"/>
      <c r="H245" s="210"/>
      <c r="I245" s="684"/>
      <c r="J245" s="685"/>
      <c r="K245" s="685"/>
      <c r="L245" s="685"/>
      <c r="M245" s="686"/>
      <c r="N245" s="210"/>
      <c r="O245" s="210"/>
      <c r="P245" s="210"/>
      <c r="Q245" s="210"/>
      <c r="R245" s="210"/>
      <c r="S245" s="210"/>
      <c r="T245" s="210"/>
      <c r="U245" s="210"/>
      <c r="V245" s="210"/>
      <c r="W245" s="210"/>
      <c r="X245" s="210"/>
      <c r="Y245" s="210"/>
      <c r="Z245" s="210"/>
    </row>
    <row r="246" ht="12.75" customHeight="1">
      <c r="A246" s="625"/>
      <c r="B246" s="625"/>
      <c r="C246" s="625"/>
      <c r="D246" s="627"/>
      <c r="E246" s="210"/>
      <c r="F246" s="210"/>
      <c r="G246" s="210"/>
      <c r="H246" s="210"/>
      <c r="I246" s="684"/>
      <c r="J246" s="685"/>
      <c r="K246" s="685"/>
      <c r="L246" s="685"/>
      <c r="M246" s="686"/>
      <c r="N246" s="210"/>
      <c r="O246" s="210"/>
      <c r="P246" s="210"/>
      <c r="Q246" s="210"/>
      <c r="R246" s="210"/>
      <c r="S246" s="210"/>
      <c r="T246" s="210"/>
      <c r="U246" s="210"/>
      <c r="V246" s="210"/>
      <c r="W246" s="210"/>
      <c r="X246" s="210"/>
      <c r="Y246" s="210"/>
      <c r="Z246" s="210"/>
    </row>
    <row r="247" ht="12.75" customHeight="1">
      <c r="A247" s="625"/>
      <c r="B247" s="625"/>
      <c r="C247" s="625"/>
      <c r="D247" s="627"/>
      <c r="E247" s="210"/>
      <c r="F247" s="210"/>
      <c r="G247" s="210"/>
      <c r="H247" s="210"/>
      <c r="I247" s="684"/>
      <c r="J247" s="685"/>
      <c r="K247" s="685"/>
      <c r="L247" s="685"/>
      <c r="M247" s="686"/>
      <c r="N247" s="210"/>
      <c r="O247" s="210"/>
      <c r="P247" s="210"/>
      <c r="Q247" s="210"/>
      <c r="R247" s="210"/>
      <c r="S247" s="210"/>
      <c r="T247" s="210"/>
      <c r="U247" s="210"/>
      <c r="V247" s="210"/>
      <c r="W247" s="210"/>
      <c r="X247" s="210"/>
      <c r="Y247" s="210"/>
      <c r="Z247" s="210"/>
    </row>
    <row r="248" ht="12.75" customHeight="1">
      <c r="A248" s="625"/>
      <c r="B248" s="625"/>
      <c r="C248" s="625"/>
      <c r="D248" s="627"/>
      <c r="E248" s="210"/>
      <c r="F248" s="210"/>
      <c r="G248" s="210"/>
      <c r="H248" s="210"/>
      <c r="I248" s="684"/>
      <c r="J248" s="685"/>
      <c r="K248" s="685"/>
      <c r="L248" s="685"/>
      <c r="M248" s="686"/>
      <c r="N248" s="210"/>
      <c r="O248" s="210"/>
      <c r="P248" s="210"/>
      <c r="Q248" s="210"/>
      <c r="R248" s="210"/>
      <c r="S248" s="210"/>
      <c r="T248" s="210"/>
      <c r="U248" s="210"/>
      <c r="V248" s="210"/>
      <c r="W248" s="210"/>
      <c r="X248" s="210"/>
      <c r="Y248" s="210"/>
      <c r="Z248" s="210"/>
    </row>
    <row r="249" ht="12.75" customHeight="1">
      <c r="A249" s="625"/>
      <c r="B249" s="625"/>
      <c r="C249" s="625"/>
      <c r="D249" s="627"/>
      <c r="E249" s="210"/>
      <c r="F249" s="210"/>
      <c r="G249" s="210"/>
      <c r="H249" s="210"/>
      <c r="I249" s="684"/>
      <c r="J249" s="685"/>
      <c r="K249" s="685"/>
      <c r="L249" s="685"/>
      <c r="M249" s="686"/>
      <c r="N249" s="210"/>
      <c r="O249" s="210"/>
      <c r="P249" s="210"/>
      <c r="Q249" s="210"/>
      <c r="R249" s="210"/>
      <c r="S249" s="210"/>
      <c r="T249" s="210"/>
      <c r="U249" s="210"/>
      <c r="V249" s="210"/>
      <c r="W249" s="210"/>
      <c r="X249" s="210"/>
      <c r="Y249" s="210"/>
      <c r="Z249" s="210"/>
    </row>
    <row r="250" ht="12.75" customHeight="1">
      <c r="A250" s="625"/>
      <c r="B250" s="625"/>
      <c r="C250" s="625"/>
      <c r="D250" s="627"/>
      <c r="E250" s="210"/>
      <c r="F250" s="210"/>
      <c r="G250" s="210"/>
      <c r="H250" s="210"/>
      <c r="I250" s="684"/>
      <c r="J250" s="685"/>
      <c r="K250" s="685"/>
      <c r="L250" s="685"/>
      <c r="M250" s="686"/>
      <c r="N250" s="210"/>
      <c r="O250" s="210"/>
      <c r="P250" s="210"/>
      <c r="Q250" s="210"/>
      <c r="R250" s="210"/>
      <c r="S250" s="210"/>
      <c r="T250" s="210"/>
      <c r="U250" s="210"/>
      <c r="V250" s="210"/>
      <c r="W250" s="210"/>
      <c r="X250" s="210"/>
      <c r="Y250" s="210"/>
      <c r="Z250" s="210"/>
    </row>
    <row r="251" ht="12.75" customHeight="1">
      <c r="A251" s="625"/>
      <c r="B251" s="625"/>
      <c r="C251" s="625"/>
      <c r="D251" s="627"/>
      <c r="E251" s="210"/>
      <c r="F251" s="210"/>
      <c r="G251" s="210"/>
      <c r="H251" s="210"/>
      <c r="I251" s="684"/>
      <c r="J251" s="685"/>
      <c r="K251" s="685"/>
      <c r="L251" s="685"/>
      <c r="M251" s="686"/>
      <c r="N251" s="210"/>
      <c r="O251" s="210"/>
      <c r="P251" s="210"/>
      <c r="Q251" s="210"/>
      <c r="R251" s="210"/>
      <c r="S251" s="210"/>
      <c r="T251" s="210"/>
      <c r="U251" s="210"/>
      <c r="V251" s="210"/>
      <c r="W251" s="210"/>
      <c r="X251" s="210"/>
      <c r="Y251" s="210"/>
      <c r="Z251" s="210"/>
    </row>
    <row r="252" ht="12.75" customHeight="1">
      <c r="A252" s="625"/>
      <c r="B252" s="625"/>
      <c r="C252" s="625"/>
      <c r="D252" s="627"/>
      <c r="E252" s="210"/>
      <c r="F252" s="210"/>
      <c r="G252" s="210"/>
      <c r="H252" s="210"/>
      <c r="I252" s="684"/>
      <c r="J252" s="685"/>
      <c r="K252" s="685"/>
      <c r="L252" s="685"/>
      <c r="M252" s="686"/>
      <c r="N252" s="210"/>
      <c r="O252" s="210"/>
      <c r="P252" s="210"/>
      <c r="Q252" s="210"/>
      <c r="R252" s="210"/>
      <c r="S252" s="210"/>
      <c r="T252" s="210"/>
      <c r="U252" s="210"/>
      <c r="V252" s="210"/>
      <c r="W252" s="210"/>
      <c r="X252" s="210"/>
      <c r="Y252" s="210"/>
      <c r="Z252" s="210"/>
    </row>
    <row r="253" ht="12.75" customHeight="1">
      <c r="A253" s="625"/>
      <c r="B253" s="625"/>
      <c r="C253" s="625"/>
      <c r="D253" s="627"/>
      <c r="E253" s="210"/>
      <c r="F253" s="210"/>
      <c r="G253" s="210"/>
      <c r="H253" s="210"/>
      <c r="I253" s="684"/>
      <c r="J253" s="685"/>
      <c r="K253" s="685"/>
      <c r="L253" s="685"/>
      <c r="M253" s="686"/>
      <c r="N253" s="210"/>
      <c r="O253" s="210"/>
      <c r="P253" s="210"/>
      <c r="Q253" s="210"/>
      <c r="R253" s="210"/>
      <c r="S253" s="210"/>
      <c r="T253" s="210"/>
      <c r="U253" s="210"/>
      <c r="V253" s="210"/>
      <c r="W253" s="210"/>
      <c r="X253" s="210"/>
      <c r="Y253" s="210"/>
      <c r="Z253" s="210"/>
    </row>
    <row r="254" ht="12.75" customHeight="1">
      <c r="A254" s="625"/>
      <c r="B254" s="625"/>
      <c r="C254" s="625"/>
      <c r="D254" s="627"/>
      <c r="E254" s="210"/>
      <c r="F254" s="210"/>
      <c r="G254" s="210"/>
      <c r="H254" s="210"/>
      <c r="I254" s="684"/>
      <c r="J254" s="685"/>
      <c r="K254" s="685"/>
      <c r="L254" s="685"/>
      <c r="M254" s="686"/>
      <c r="N254" s="210"/>
      <c r="O254" s="210"/>
      <c r="P254" s="210"/>
      <c r="Q254" s="210"/>
      <c r="R254" s="210"/>
      <c r="S254" s="210"/>
      <c r="T254" s="210"/>
      <c r="U254" s="210"/>
      <c r="V254" s="210"/>
      <c r="W254" s="210"/>
      <c r="X254" s="210"/>
      <c r="Y254" s="210"/>
      <c r="Z254" s="210"/>
    </row>
    <row r="255" ht="12.75" customHeight="1">
      <c r="A255" s="625"/>
      <c r="B255" s="625"/>
      <c r="C255" s="625"/>
      <c r="D255" s="627"/>
      <c r="E255" s="210"/>
      <c r="F255" s="210"/>
      <c r="G255" s="210"/>
      <c r="H255" s="210"/>
      <c r="I255" s="684"/>
      <c r="J255" s="685"/>
      <c r="K255" s="685"/>
      <c r="L255" s="685"/>
      <c r="M255" s="686"/>
      <c r="N255" s="210"/>
      <c r="O255" s="210"/>
      <c r="P255" s="210"/>
      <c r="Q255" s="210"/>
      <c r="R255" s="210"/>
      <c r="S255" s="210"/>
      <c r="T255" s="210"/>
      <c r="U255" s="210"/>
      <c r="V255" s="210"/>
      <c r="W255" s="210"/>
      <c r="X255" s="210"/>
      <c r="Y255" s="210"/>
      <c r="Z255" s="210"/>
    </row>
    <row r="256" ht="12.75" customHeight="1">
      <c r="A256" s="625"/>
      <c r="B256" s="625"/>
      <c r="C256" s="625"/>
      <c r="D256" s="627"/>
      <c r="E256" s="210"/>
      <c r="F256" s="210"/>
      <c r="G256" s="210"/>
      <c r="H256" s="210"/>
      <c r="I256" s="684"/>
      <c r="J256" s="685"/>
      <c r="K256" s="685"/>
      <c r="L256" s="685"/>
      <c r="M256" s="686"/>
      <c r="N256" s="210"/>
      <c r="O256" s="210"/>
      <c r="P256" s="210"/>
      <c r="Q256" s="210"/>
      <c r="R256" s="210"/>
      <c r="S256" s="210"/>
      <c r="T256" s="210"/>
      <c r="U256" s="210"/>
      <c r="V256" s="210"/>
      <c r="W256" s="210"/>
      <c r="X256" s="210"/>
      <c r="Y256" s="210"/>
      <c r="Z256" s="210"/>
    </row>
    <row r="257" ht="12.75" customHeight="1">
      <c r="A257" s="625"/>
      <c r="B257" s="625"/>
      <c r="C257" s="625"/>
      <c r="D257" s="627"/>
      <c r="E257" s="210"/>
      <c r="F257" s="210"/>
      <c r="G257" s="210"/>
      <c r="H257" s="210"/>
      <c r="I257" s="684"/>
      <c r="J257" s="685"/>
      <c r="K257" s="685"/>
      <c r="L257" s="685"/>
      <c r="M257" s="686"/>
      <c r="N257" s="210"/>
      <c r="O257" s="210"/>
      <c r="P257" s="210"/>
      <c r="Q257" s="210"/>
      <c r="R257" s="210"/>
      <c r="S257" s="210"/>
      <c r="T257" s="210"/>
      <c r="U257" s="210"/>
      <c r="V257" s="210"/>
      <c r="W257" s="210"/>
      <c r="X257" s="210"/>
      <c r="Y257" s="210"/>
      <c r="Z257" s="210"/>
    </row>
    <row r="258" ht="12.75" customHeight="1">
      <c r="A258" s="625"/>
      <c r="B258" s="625"/>
      <c r="C258" s="625"/>
      <c r="D258" s="627"/>
      <c r="E258" s="210"/>
      <c r="F258" s="210"/>
      <c r="G258" s="210"/>
      <c r="H258" s="210"/>
      <c r="I258" s="684"/>
      <c r="J258" s="685"/>
      <c r="K258" s="685"/>
      <c r="L258" s="685"/>
      <c r="M258" s="686"/>
      <c r="N258" s="210"/>
      <c r="O258" s="210"/>
      <c r="P258" s="210"/>
      <c r="Q258" s="210"/>
      <c r="R258" s="210"/>
      <c r="S258" s="210"/>
      <c r="T258" s="210"/>
      <c r="U258" s="210"/>
      <c r="V258" s="210"/>
      <c r="W258" s="210"/>
      <c r="X258" s="210"/>
      <c r="Y258" s="210"/>
      <c r="Z258" s="210"/>
    </row>
    <row r="259" ht="12.75" customHeight="1">
      <c r="A259" s="625"/>
      <c r="B259" s="625"/>
      <c r="C259" s="625"/>
      <c r="D259" s="627"/>
      <c r="E259" s="210"/>
      <c r="F259" s="210"/>
      <c r="G259" s="210"/>
      <c r="H259" s="210"/>
      <c r="I259" s="684"/>
      <c r="J259" s="685"/>
      <c r="K259" s="685"/>
      <c r="L259" s="685"/>
      <c r="M259" s="686"/>
      <c r="N259" s="210"/>
      <c r="O259" s="210"/>
      <c r="P259" s="210"/>
      <c r="Q259" s="210"/>
      <c r="R259" s="210"/>
      <c r="S259" s="210"/>
      <c r="T259" s="210"/>
      <c r="U259" s="210"/>
      <c r="V259" s="210"/>
      <c r="W259" s="210"/>
      <c r="X259" s="210"/>
      <c r="Y259" s="210"/>
      <c r="Z259" s="210"/>
    </row>
    <row r="260" ht="12.75" customHeight="1">
      <c r="A260" s="625"/>
      <c r="B260" s="625"/>
      <c r="C260" s="625"/>
      <c r="D260" s="627"/>
      <c r="E260" s="210"/>
      <c r="F260" s="210"/>
      <c r="G260" s="210"/>
      <c r="H260" s="210"/>
      <c r="I260" s="684"/>
      <c r="J260" s="685"/>
      <c r="K260" s="685"/>
      <c r="L260" s="685"/>
      <c r="M260" s="686"/>
      <c r="N260" s="210"/>
      <c r="O260" s="210"/>
      <c r="P260" s="210"/>
      <c r="Q260" s="210"/>
      <c r="R260" s="210"/>
      <c r="S260" s="210"/>
      <c r="T260" s="210"/>
      <c r="U260" s="210"/>
      <c r="V260" s="210"/>
      <c r="W260" s="210"/>
      <c r="X260" s="210"/>
      <c r="Y260" s="210"/>
      <c r="Z260" s="210"/>
    </row>
    <row r="261" ht="12.75" customHeight="1">
      <c r="A261" s="625"/>
      <c r="B261" s="625"/>
      <c r="C261" s="625"/>
      <c r="D261" s="627"/>
      <c r="E261" s="210"/>
      <c r="F261" s="210"/>
      <c r="G261" s="210"/>
      <c r="H261" s="210"/>
      <c r="I261" s="684"/>
      <c r="J261" s="685"/>
      <c r="K261" s="685"/>
      <c r="L261" s="685"/>
      <c r="M261" s="686"/>
      <c r="N261" s="210"/>
      <c r="O261" s="210"/>
      <c r="P261" s="210"/>
      <c r="Q261" s="210"/>
      <c r="R261" s="210"/>
      <c r="S261" s="210"/>
      <c r="T261" s="210"/>
      <c r="U261" s="210"/>
      <c r="V261" s="210"/>
      <c r="W261" s="210"/>
      <c r="X261" s="210"/>
      <c r="Y261" s="210"/>
      <c r="Z261" s="210"/>
    </row>
    <row r="262" ht="12.75" customHeight="1">
      <c r="A262" s="625"/>
      <c r="B262" s="625"/>
      <c r="C262" s="625"/>
      <c r="D262" s="627"/>
      <c r="E262" s="210"/>
      <c r="F262" s="210"/>
      <c r="G262" s="210"/>
      <c r="H262" s="210"/>
      <c r="I262" s="684"/>
      <c r="J262" s="685"/>
      <c r="K262" s="685"/>
      <c r="L262" s="685"/>
      <c r="M262" s="686"/>
      <c r="N262" s="210"/>
      <c r="O262" s="210"/>
      <c r="P262" s="210"/>
      <c r="Q262" s="210"/>
      <c r="R262" s="210"/>
      <c r="S262" s="210"/>
      <c r="T262" s="210"/>
      <c r="U262" s="210"/>
      <c r="V262" s="210"/>
      <c r="W262" s="210"/>
      <c r="X262" s="210"/>
      <c r="Y262" s="210"/>
      <c r="Z262" s="210"/>
    </row>
    <row r="263" ht="12.75" customHeight="1">
      <c r="A263" s="625"/>
      <c r="B263" s="625"/>
      <c r="C263" s="625"/>
      <c r="D263" s="627"/>
      <c r="E263" s="210"/>
      <c r="F263" s="210"/>
      <c r="G263" s="210"/>
      <c r="H263" s="210"/>
      <c r="I263" s="684"/>
      <c r="J263" s="685"/>
      <c r="K263" s="685"/>
      <c r="L263" s="685"/>
      <c r="M263" s="686"/>
      <c r="N263" s="210"/>
      <c r="O263" s="210"/>
      <c r="P263" s="210"/>
      <c r="Q263" s="210"/>
      <c r="R263" s="210"/>
      <c r="S263" s="210"/>
      <c r="T263" s="210"/>
      <c r="U263" s="210"/>
      <c r="V263" s="210"/>
      <c r="W263" s="210"/>
      <c r="X263" s="210"/>
      <c r="Y263" s="210"/>
      <c r="Z263" s="210"/>
    </row>
    <row r="264" ht="12.75" customHeight="1">
      <c r="A264" s="625"/>
      <c r="B264" s="625"/>
      <c r="C264" s="625"/>
      <c r="D264" s="627"/>
      <c r="E264" s="210"/>
      <c r="F264" s="210"/>
      <c r="G264" s="210"/>
      <c r="H264" s="210"/>
      <c r="I264" s="684"/>
      <c r="J264" s="685"/>
      <c r="K264" s="685"/>
      <c r="L264" s="685"/>
      <c r="M264" s="686"/>
      <c r="N264" s="210"/>
      <c r="O264" s="210"/>
      <c r="P264" s="210"/>
      <c r="Q264" s="210"/>
      <c r="R264" s="210"/>
      <c r="S264" s="210"/>
      <c r="T264" s="210"/>
      <c r="U264" s="210"/>
      <c r="V264" s="210"/>
      <c r="W264" s="210"/>
      <c r="X264" s="210"/>
      <c r="Y264" s="210"/>
      <c r="Z264" s="210"/>
    </row>
    <row r="265" ht="12.75" customHeight="1">
      <c r="A265" s="625"/>
      <c r="B265" s="625"/>
      <c r="C265" s="625"/>
      <c r="D265" s="627"/>
      <c r="E265" s="210"/>
      <c r="F265" s="210"/>
      <c r="G265" s="210"/>
      <c r="H265" s="210"/>
      <c r="I265" s="684"/>
      <c r="J265" s="685"/>
      <c r="K265" s="685"/>
      <c r="L265" s="685"/>
      <c r="M265" s="686"/>
      <c r="N265" s="210"/>
      <c r="O265" s="210"/>
      <c r="P265" s="210"/>
      <c r="Q265" s="210"/>
      <c r="R265" s="210"/>
      <c r="S265" s="210"/>
      <c r="T265" s="210"/>
      <c r="U265" s="210"/>
      <c r="V265" s="210"/>
      <c r="W265" s="210"/>
      <c r="X265" s="210"/>
      <c r="Y265" s="210"/>
      <c r="Z265" s="210"/>
    </row>
    <row r="266" ht="12.75" customHeight="1">
      <c r="A266" s="625"/>
      <c r="B266" s="625"/>
      <c r="C266" s="625"/>
      <c r="D266" s="627"/>
      <c r="E266" s="210"/>
      <c r="F266" s="210"/>
      <c r="G266" s="210"/>
      <c r="H266" s="210"/>
      <c r="I266" s="684"/>
      <c r="J266" s="685"/>
      <c r="K266" s="685"/>
      <c r="L266" s="685"/>
      <c r="M266" s="686"/>
      <c r="N266" s="210"/>
      <c r="O266" s="210"/>
      <c r="P266" s="210"/>
      <c r="Q266" s="210"/>
      <c r="R266" s="210"/>
      <c r="S266" s="210"/>
      <c r="T266" s="210"/>
      <c r="U266" s="210"/>
      <c r="V266" s="210"/>
      <c r="W266" s="210"/>
      <c r="X266" s="210"/>
      <c r="Y266" s="210"/>
      <c r="Z266" s="210"/>
    </row>
    <row r="267" ht="12.75" customHeight="1">
      <c r="A267" s="625"/>
      <c r="B267" s="625"/>
      <c r="C267" s="625"/>
      <c r="D267" s="627"/>
      <c r="E267" s="210"/>
      <c r="F267" s="210"/>
      <c r="G267" s="210"/>
      <c r="H267" s="210"/>
      <c r="I267" s="684"/>
      <c r="J267" s="685"/>
      <c r="K267" s="685"/>
      <c r="L267" s="685"/>
      <c r="M267" s="686"/>
      <c r="N267" s="210"/>
      <c r="O267" s="210"/>
      <c r="P267" s="210"/>
      <c r="Q267" s="210"/>
      <c r="R267" s="210"/>
      <c r="S267" s="210"/>
      <c r="T267" s="210"/>
      <c r="U267" s="210"/>
      <c r="V267" s="210"/>
      <c r="W267" s="210"/>
      <c r="X267" s="210"/>
      <c r="Y267" s="210"/>
      <c r="Z267" s="210"/>
    </row>
    <row r="268" ht="12.75" customHeight="1">
      <c r="A268" s="625"/>
      <c r="B268" s="625"/>
      <c r="C268" s="625"/>
      <c r="D268" s="627"/>
      <c r="E268" s="210"/>
      <c r="F268" s="210"/>
      <c r="G268" s="210"/>
      <c r="H268" s="210"/>
      <c r="I268" s="684"/>
      <c r="J268" s="685"/>
      <c r="K268" s="685"/>
      <c r="L268" s="685"/>
      <c r="M268" s="686"/>
      <c r="N268" s="210"/>
      <c r="O268" s="210"/>
      <c r="P268" s="210"/>
      <c r="Q268" s="210"/>
      <c r="R268" s="210"/>
      <c r="S268" s="210"/>
      <c r="T268" s="210"/>
      <c r="U268" s="210"/>
      <c r="V268" s="210"/>
      <c r="W268" s="210"/>
      <c r="X268" s="210"/>
      <c r="Y268" s="210"/>
      <c r="Z268" s="210"/>
    </row>
    <row r="269" ht="12.75" customHeight="1">
      <c r="A269" s="625"/>
      <c r="B269" s="625"/>
      <c r="C269" s="625"/>
      <c r="D269" s="627"/>
      <c r="E269" s="210"/>
      <c r="F269" s="210"/>
      <c r="G269" s="210"/>
      <c r="H269" s="210"/>
      <c r="I269" s="684"/>
      <c r="J269" s="685"/>
      <c r="K269" s="685"/>
      <c r="L269" s="685"/>
      <c r="M269" s="686"/>
      <c r="N269" s="210"/>
      <c r="O269" s="210"/>
      <c r="P269" s="210"/>
      <c r="Q269" s="210"/>
      <c r="R269" s="210"/>
      <c r="S269" s="210"/>
      <c r="T269" s="210"/>
      <c r="U269" s="210"/>
      <c r="V269" s="210"/>
      <c r="W269" s="210"/>
      <c r="X269" s="210"/>
      <c r="Y269" s="210"/>
      <c r="Z269" s="210"/>
    </row>
    <row r="270" ht="12.75" customHeight="1">
      <c r="A270" s="625"/>
      <c r="B270" s="625"/>
      <c r="C270" s="625"/>
      <c r="D270" s="627"/>
      <c r="E270" s="210"/>
      <c r="F270" s="210"/>
      <c r="G270" s="210"/>
      <c r="H270" s="210"/>
      <c r="I270" s="684"/>
      <c r="J270" s="685"/>
      <c r="K270" s="685"/>
      <c r="L270" s="685"/>
      <c r="M270" s="686"/>
      <c r="N270" s="210"/>
      <c r="O270" s="210"/>
      <c r="P270" s="210"/>
      <c r="Q270" s="210"/>
      <c r="R270" s="210"/>
      <c r="S270" s="210"/>
      <c r="T270" s="210"/>
      <c r="U270" s="210"/>
      <c r="V270" s="210"/>
      <c r="W270" s="210"/>
      <c r="X270" s="210"/>
      <c r="Y270" s="210"/>
      <c r="Z270" s="210"/>
    </row>
    <row r="271" ht="12.75" customHeight="1">
      <c r="A271" s="625"/>
      <c r="B271" s="625"/>
      <c r="C271" s="625"/>
      <c r="D271" s="627"/>
      <c r="E271" s="210"/>
      <c r="F271" s="210"/>
      <c r="G271" s="210"/>
      <c r="H271" s="210"/>
      <c r="I271" s="684"/>
      <c r="J271" s="685"/>
      <c r="K271" s="685"/>
      <c r="L271" s="685"/>
      <c r="M271" s="686"/>
      <c r="N271" s="210"/>
      <c r="O271" s="210"/>
      <c r="P271" s="210"/>
      <c r="Q271" s="210"/>
      <c r="R271" s="210"/>
      <c r="S271" s="210"/>
      <c r="T271" s="210"/>
      <c r="U271" s="210"/>
      <c r="V271" s="210"/>
      <c r="W271" s="210"/>
      <c r="X271" s="210"/>
      <c r="Y271" s="210"/>
      <c r="Z271" s="210"/>
    </row>
    <row r="272" ht="12.75" customHeight="1">
      <c r="A272" s="625"/>
      <c r="B272" s="625"/>
      <c r="C272" s="625"/>
      <c r="D272" s="627"/>
      <c r="E272" s="210"/>
      <c r="F272" s="210"/>
      <c r="G272" s="210"/>
      <c r="H272" s="210"/>
      <c r="I272" s="684"/>
      <c r="J272" s="685"/>
      <c r="K272" s="685"/>
      <c r="L272" s="685"/>
      <c r="M272" s="686"/>
      <c r="N272" s="210"/>
      <c r="O272" s="210"/>
      <c r="P272" s="210"/>
      <c r="Q272" s="210"/>
      <c r="R272" s="210"/>
      <c r="S272" s="210"/>
      <c r="T272" s="210"/>
      <c r="U272" s="210"/>
      <c r="V272" s="210"/>
      <c r="W272" s="210"/>
      <c r="X272" s="210"/>
      <c r="Y272" s="210"/>
      <c r="Z272" s="210"/>
    </row>
    <row r="273" ht="12.75" customHeight="1">
      <c r="A273" s="625"/>
      <c r="B273" s="625"/>
      <c r="C273" s="625"/>
      <c r="D273" s="627"/>
      <c r="E273" s="210"/>
      <c r="F273" s="210"/>
      <c r="G273" s="210"/>
      <c r="H273" s="210"/>
      <c r="I273" s="684"/>
      <c r="J273" s="685"/>
      <c r="K273" s="685"/>
      <c r="L273" s="685"/>
      <c r="M273" s="686"/>
      <c r="N273" s="210"/>
      <c r="O273" s="210"/>
      <c r="P273" s="210"/>
      <c r="Q273" s="210"/>
      <c r="R273" s="210"/>
      <c r="S273" s="210"/>
      <c r="T273" s="210"/>
      <c r="U273" s="210"/>
      <c r="V273" s="210"/>
      <c r="W273" s="210"/>
      <c r="X273" s="210"/>
      <c r="Y273" s="210"/>
      <c r="Z273" s="210"/>
    </row>
    <row r="274" ht="12.75" customHeight="1">
      <c r="A274" s="625"/>
      <c r="B274" s="625"/>
      <c r="C274" s="625"/>
      <c r="D274" s="627"/>
      <c r="E274" s="210"/>
      <c r="F274" s="210"/>
      <c r="G274" s="210"/>
      <c r="H274" s="210"/>
      <c r="I274" s="684"/>
      <c r="J274" s="685"/>
      <c r="K274" s="685"/>
      <c r="L274" s="685"/>
      <c r="M274" s="686"/>
      <c r="N274" s="210"/>
      <c r="O274" s="210"/>
      <c r="P274" s="210"/>
      <c r="Q274" s="210"/>
      <c r="R274" s="210"/>
      <c r="S274" s="210"/>
      <c r="T274" s="210"/>
      <c r="U274" s="210"/>
      <c r="V274" s="210"/>
      <c r="W274" s="210"/>
      <c r="X274" s="210"/>
      <c r="Y274" s="210"/>
      <c r="Z274" s="210"/>
    </row>
    <row r="275" ht="12.75" customHeight="1">
      <c r="A275" s="625"/>
      <c r="B275" s="625"/>
      <c r="C275" s="625"/>
      <c r="D275" s="627"/>
      <c r="E275" s="210"/>
      <c r="F275" s="210"/>
      <c r="G275" s="210"/>
      <c r="H275" s="210"/>
      <c r="I275" s="684"/>
      <c r="J275" s="685"/>
      <c r="K275" s="685"/>
      <c r="L275" s="685"/>
      <c r="M275" s="686"/>
      <c r="N275" s="210"/>
      <c r="O275" s="210"/>
      <c r="P275" s="210"/>
      <c r="Q275" s="210"/>
      <c r="R275" s="210"/>
      <c r="S275" s="210"/>
      <c r="T275" s="210"/>
      <c r="U275" s="210"/>
      <c r="V275" s="210"/>
      <c r="W275" s="210"/>
      <c r="X275" s="210"/>
      <c r="Y275" s="210"/>
      <c r="Z275" s="210"/>
    </row>
    <row r="276" ht="12.75" customHeight="1">
      <c r="A276" s="625"/>
      <c r="B276" s="625"/>
      <c r="C276" s="625"/>
      <c r="D276" s="627"/>
      <c r="E276" s="210"/>
      <c r="F276" s="210"/>
      <c r="G276" s="210"/>
      <c r="H276" s="210"/>
      <c r="I276" s="684"/>
      <c r="J276" s="685"/>
      <c r="K276" s="685"/>
      <c r="L276" s="685"/>
      <c r="M276" s="686"/>
      <c r="N276" s="210"/>
      <c r="O276" s="210"/>
      <c r="P276" s="210"/>
      <c r="Q276" s="210"/>
      <c r="R276" s="210"/>
      <c r="S276" s="210"/>
      <c r="T276" s="210"/>
      <c r="U276" s="210"/>
      <c r="V276" s="210"/>
      <c r="W276" s="210"/>
      <c r="X276" s="210"/>
      <c r="Y276" s="210"/>
      <c r="Z276" s="210"/>
    </row>
    <row r="277" ht="12.75" customHeight="1">
      <c r="A277" s="625"/>
      <c r="B277" s="625"/>
      <c r="C277" s="625"/>
      <c r="D277" s="627"/>
      <c r="E277" s="210"/>
      <c r="F277" s="210"/>
      <c r="G277" s="210"/>
      <c r="H277" s="210"/>
      <c r="I277" s="684"/>
      <c r="J277" s="685"/>
      <c r="K277" s="685"/>
      <c r="L277" s="685"/>
      <c r="M277" s="686"/>
      <c r="N277" s="210"/>
      <c r="O277" s="210"/>
      <c r="P277" s="210"/>
      <c r="Q277" s="210"/>
      <c r="R277" s="210"/>
      <c r="S277" s="210"/>
      <c r="T277" s="210"/>
      <c r="U277" s="210"/>
      <c r="V277" s="210"/>
      <c r="W277" s="210"/>
      <c r="X277" s="210"/>
      <c r="Y277" s="210"/>
      <c r="Z277" s="210"/>
    </row>
    <row r="278" ht="12.75" customHeight="1">
      <c r="A278" s="625"/>
      <c r="B278" s="625"/>
      <c r="C278" s="625"/>
      <c r="D278" s="627"/>
      <c r="E278" s="210"/>
      <c r="F278" s="210"/>
      <c r="G278" s="210"/>
      <c r="H278" s="210"/>
      <c r="I278" s="684"/>
      <c r="J278" s="685"/>
      <c r="K278" s="685"/>
      <c r="L278" s="685"/>
      <c r="M278" s="686"/>
      <c r="N278" s="210"/>
      <c r="O278" s="210"/>
      <c r="P278" s="210"/>
      <c r="Q278" s="210"/>
      <c r="R278" s="210"/>
      <c r="S278" s="210"/>
      <c r="T278" s="210"/>
      <c r="U278" s="210"/>
      <c r="V278" s="210"/>
      <c r="W278" s="210"/>
      <c r="X278" s="210"/>
      <c r="Y278" s="210"/>
      <c r="Z278" s="210"/>
    </row>
    <row r="279" ht="12.75" customHeight="1">
      <c r="A279" s="625"/>
      <c r="B279" s="625"/>
      <c r="C279" s="625"/>
      <c r="D279" s="627"/>
      <c r="E279" s="210"/>
      <c r="F279" s="210"/>
      <c r="G279" s="210"/>
      <c r="H279" s="210"/>
      <c r="I279" s="684"/>
      <c r="J279" s="685"/>
      <c r="K279" s="685"/>
      <c r="L279" s="685"/>
      <c r="M279" s="686"/>
      <c r="N279" s="210"/>
      <c r="O279" s="210"/>
      <c r="P279" s="210"/>
      <c r="Q279" s="210"/>
      <c r="R279" s="210"/>
      <c r="S279" s="210"/>
      <c r="T279" s="210"/>
      <c r="U279" s="210"/>
      <c r="V279" s="210"/>
      <c r="W279" s="210"/>
      <c r="X279" s="210"/>
      <c r="Y279" s="210"/>
      <c r="Z279" s="210"/>
    </row>
    <row r="280" ht="12.75" customHeight="1">
      <c r="A280" s="625"/>
      <c r="B280" s="625"/>
      <c r="C280" s="625"/>
      <c r="D280" s="627"/>
      <c r="E280" s="210"/>
      <c r="F280" s="210"/>
      <c r="G280" s="210"/>
      <c r="H280" s="210"/>
      <c r="I280" s="684"/>
      <c r="J280" s="685"/>
      <c r="K280" s="685"/>
      <c r="L280" s="685"/>
      <c r="M280" s="686"/>
      <c r="N280" s="210"/>
      <c r="O280" s="210"/>
      <c r="P280" s="210"/>
      <c r="Q280" s="210"/>
      <c r="R280" s="210"/>
      <c r="S280" s="210"/>
      <c r="T280" s="210"/>
      <c r="U280" s="210"/>
      <c r="V280" s="210"/>
      <c r="W280" s="210"/>
      <c r="X280" s="210"/>
      <c r="Y280" s="210"/>
      <c r="Z280" s="210"/>
    </row>
    <row r="281" ht="12.75" customHeight="1">
      <c r="A281" s="625"/>
      <c r="B281" s="625"/>
      <c r="C281" s="625"/>
      <c r="D281" s="627"/>
      <c r="E281" s="210"/>
      <c r="F281" s="210"/>
      <c r="G281" s="210"/>
      <c r="H281" s="210"/>
      <c r="I281" s="684"/>
      <c r="J281" s="685"/>
      <c r="K281" s="685"/>
      <c r="L281" s="685"/>
      <c r="M281" s="686"/>
      <c r="N281" s="210"/>
      <c r="O281" s="210"/>
      <c r="P281" s="210"/>
      <c r="Q281" s="210"/>
      <c r="R281" s="210"/>
      <c r="S281" s="210"/>
      <c r="T281" s="210"/>
      <c r="U281" s="210"/>
      <c r="V281" s="210"/>
      <c r="W281" s="210"/>
      <c r="X281" s="210"/>
      <c r="Y281" s="210"/>
      <c r="Z281" s="210"/>
    </row>
    <row r="282" ht="12.75" customHeight="1">
      <c r="A282" s="625"/>
      <c r="B282" s="625"/>
      <c r="C282" s="625"/>
      <c r="D282" s="627"/>
      <c r="E282" s="210"/>
      <c r="F282" s="210"/>
      <c r="G282" s="210"/>
      <c r="H282" s="210"/>
      <c r="I282" s="684"/>
      <c r="J282" s="685"/>
      <c r="K282" s="685"/>
      <c r="L282" s="685"/>
      <c r="M282" s="686"/>
      <c r="N282" s="210"/>
      <c r="O282" s="210"/>
      <c r="P282" s="210"/>
      <c r="Q282" s="210"/>
      <c r="R282" s="210"/>
      <c r="S282" s="210"/>
      <c r="T282" s="210"/>
      <c r="U282" s="210"/>
      <c r="V282" s="210"/>
      <c r="W282" s="210"/>
      <c r="X282" s="210"/>
      <c r="Y282" s="210"/>
      <c r="Z282" s="210"/>
    </row>
    <row r="283" ht="12.75" customHeight="1">
      <c r="A283" s="625"/>
      <c r="B283" s="625"/>
      <c r="C283" s="625"/>
      <c r="D283" s="627"/>
      <c r="E283" s="210"/>
      <c r="F283" s="210"/>
      <c r="G283" s="210"/>
      <c r="H283" s="210"/>
      <c r="I283" s="684"/>
      <c r="J283" s="685"/>
      <c r="K283" s="685"/>
      <c r="L283" s="685"/>
      <c r="M283" s="686"/>
      <c r="N283" s="210"/>
      <c r="O283" s="210"/>
      <c r="P283" s="210"/>
      <c r="Q283" s="210"/>
      <c r="R283" s="210"/>
      <c r="S283" s="210"/>
      <c r="T283" s="210"/>
      <c r="U283" s="210"/>
      <c r="V283" s="210"/>
      <c r="W283" s="210"/>
      <c r="X283" s="210"/>
      <c r="Y283" s="210"/>
      <c r="Z283" s="210"/>
    </row>
    <row r="284" ht="12.75" customHeight="1">
      <c r="A284" s="625"/>
      <c r="B284" s="625"/>
      <c r="C284" s="625"/>
      <c r="D284" s="627"/>
      <c r="E284" s="210"/>
      <c r="F284" s="210"/>
      <c r="G284" s="210"/>
      <c r="H284" s="210"/>
      <c r="I284" s="684"/>
      <c r="J284" s="685"/>
      <c r="K284" s="685"/>
      <c r="L284" s="685"/>
      <c r="M284" s="686"/>
      <c r="N284" s="210"/>
      <c r="O284" s="210"/>
      <c r="P284" s="210"/>
      <c r="Q284" s="210"/>
      <c r="R284" s="210"/>
      <c r="S284" s="210"/>
      <c r="T284" s="210"/>
      <c r="U284" s="210"/>
      <c r="V284" s="210"/>
      <c r="W284" s="210"/>
      <c r="X284" s="210"/>
      <c r="Y284" s="210"/>
      <c r="Z284" s="210"/>
    </row>
    <row r="285" ht="12.75" customHeight="1">
      <c r="A285" s="625"/>
      <c r="B285" s="625"/>
      <c r="C285" s="625"/>
      <c r="D285" s="627"/>
      <c r="E285" s="210"/>
      <c r="F285" s="210"/>
      <c r="G285" s="210"/>
      <c r="H285" s="210"/>
      <c r="I285" s="684"/>
      <c r="J285" s="685"/>
      <c r="K285" s="685"/>
      <c r="L285" s="685"/>
      <c r="M285" s="686"/>
      <c r="N285" s="210"/>
      <c r="O285" s="210"/>
      <c r="P285" s="210"/>
      <c r="Q285" s="210"/>
      <c r="R285" s="210"/>
      <c r="S285" s="210"/>
      <c r="T285" s="210"/>
      <c r="U285" s="210"/>
      <c r="V285" s="210"/>
      <c r="W285" s="210"/>
      <c r="X285" s="210"/>
      <c r="Y285" s="210"/>
      <c r="Z285" s="210"/>
    </row>
    <row r="286" ht="12.75" customHeight="1">
      <c r="A286" s="625"/>
      <c r="B286" s="625"/>
      <c r="C286" s="625"/>
      <c r="D286" s="627"/>
      <c r="E286" s="210"/>
      <c r="F286" s="210"/>
      <c r="G286" s="210"/>
      <c r="H286" s="210"/>
      <c r="I286" s="684"/>
      <c r="J286" s="685"/>
      <c r="K286" s="685"/>
      <c r="L286" s="685"/>
      <c r="M286" s="686"/>
      <c r="N286" s="210"/>
      <c r="O286" s="210"/>
      <c r="P286" s="210"/>
      <c r="Q286" s="210"/>
      <c r="R286" s="210"/>
      <c r="S286" s="210"/>
      <c r="T286" s="210"/>
      <c r="U286" s="210"/>
      <c r="V286" s="210"/>
      <c r="W286" s="210"/>
      <c r="X286" s="210"/>
      <c r="Y286" s="210"/>
      <c r="Z286" s="210"/>
    </row>
    <row r="287" ht="12.75" customHeight="1">
      <c r="A287" s="625"/>
      <c r="B287" s="625"/>
      <c r="C287" s="625"/>
      <c r="D287" s="627"/>
      <c r="E287" s="210"/>
      <c r="F287" s="210"/>
      <c r="G287" s="210"/>
      <c r="H287" s="210"/>
      <c r="I287" s="684"/>
      <c r="J287" s="685"/>
      <c r="K287" s="685"/>
      <c r="L287" s="685"/>
      <c r="M287" s="686"/>
      <c r="N287" s="210"/>
      <c r="O287" s="210"/>
      <c r="P287" s="210"/>
      <c r="Q287" s="210"/>
      <c r="R287" s="210"/>
      <c r="S287" s="210"/>
      <c r="T287" s="210"/>
      <c r="U287" s="210"/>
      <c r="V287" s="210"/>
      <c r="W287" s="210"/>
      <c r="X287" s="210"/>
      <c r="Y287" s="210"/>
      <c r="Z287" s="210"/>
    </row>
    <row r="288" ht="12.75" customHeight="1">
      <c r="A288" s="625"/>
      <c r="B288" s="625"/>
      <c r="C288" s="625"/>
      <c r="D288" s="627"/>
      <c r="E288" s="210"/>
      <c r="F288" s="210"/>
      <c r="G288" s="210"/>
      <c r="H288" s="210"/>
      <c r="I288" s="684"/>
      <c r="J288" s="685"/>
      <c r="K288" s="685"/>
      <c r="L288" s="685"/>
      <c r="M288" s="686"/>
      <c r="N288" s="210"/>
      <c r="O288" s="210"/>
      <c r="P288" s="210"/>
      <c r="Q288" s="210"/>
      <c r="R288" s="210"/>
      <c r="S288" s="210"/>
      <c r="T288" s="210"/>
      <c r="U288" s="210"/>
      <c r="V288" s="210"/>
      <c r="W288" s="210"/>
      <c r="X288" s="210"/>
      <c r="Y288" s="210"/>
      <c r="Z288" s="210"/>
    </row>
    <row r="289" ht="12.75" customHeight="1">
      <c r="A289" s="625"/>
      <c r="B289" s="625"/>
      <c r="C289" s="625"/>
      <c r="D289" s="627"/>
      <c r="E289" s="210"/>
      <c r="F289" s="210"/>
      <c r="G289" s="210"/>
      <c r="H289" s="210"/>
      <c r="I289" s="684"/>
      <c r="J289" s="685"/>
      <c r="K289" s="685"/>
      <c r="L289" s="685"/>
      <c r="M289" s="686"/>
      <c r="N289" s="210"/>
      <c r="O289" s="210"/>
      <c r="P289" s="210"/>
      <c r="Q289" s="210"/>
      <c r="R289" s="210"/>
      <c r="S289" s="210"/>
      <c r="T289" s="210"/>
      <c r="U289" s="210"/>
      <c r="V289" s="210"/>
      <c r="W289" s="210"/>
      <c r="X289" s="210"/>
      <c r="Y289" s="210"/>
      <c r="Z289" s="210"/>
    </row>
    <row r="290" ht="12.75" customHeight="1">
      <c r="A290" s="625"/>
      <c r="B290" s="625"/>
      <c r="C290" s="625"/>
      <c r="D290" s="627"/>
      <c r="E290" s="210"/>
      <c r="F290" s="210"/>
      <c r="G290" s="210"/>
      <c r="H290" s="210"/>
      <c r="I290" s="684"/>
      <c r="J290" s="685"/>
      <c r="K290" s="685"/>
      <c r="L290" s="685"/>
      <c r="M290" s="686"/>
      <c r="N290" s="210"/>
      <c r="O290" s="210"/>
      <c r="P290" s="210"/>
      <c r="Q290" s="210"/>
      <c r="R290" s="210"/>
      <c r="S290" s="210"/>
      <c r="T290" s="210"/>
      <c r="U290" s="210"/>
      <c r="V290" s="210"/>
      <c r="W290" s="210"/>
      <c r="X290" s="210"/>
      <c r="Y290" s="210"/>
      <c r="Z290" s="210"/>
    </row>
    <row r="291" ht="12.75" customHeight="1">
      <c r="A291" s="625"/>
      <c r="B291" s="625"/>
      <c r="C291" s="625"/>
      <c r="D291" s="627"/>
      <c r="E291" s="210"/>
      <c r="F291" s="210"/>
      <c r="G291" s="210"/>
      <c r="H291" s="210"/>
      <c r="I291" s="684"/>
      <c r="J291" s="685"/>
      <c r="K291" s="685"/>
      <c r="L291" s="685"/>
      <c r="M291" s="686"/>
      <c r="N291" s="210"/>
      <c r="O291" s="210"/>
      <c r="P291" s="210"/>
      <c r="Q291" s="210"/>
      <c r="R291" s="210"/>
      <c r="S291" s="210"/>
      <c r="T291" s="210"/>
      <c r="U291" s="210"/>
      <c r="V291" s="210"/>
      <c r="W291" s="210"/>
      <c r="X291" s="210"/>
      <c r="Y291" s="210"/>
      <c r="Z291" s="210"/>
    </row>
    <row r="292" ht="12.75" customHeight="1">
      <c r="A292" s="625"/>
      <c r="B292" s="625"/>
      <c r="C292" s="625"/>
      <c r="D292" s="627"/>
      <c r="E292" s="210"/>
      <c r="F292" s="210"/>
      <c r="G292" s="210"/>
      <c r="H292" s="210"/>
      <c r="I292" s="684"/>
      <c r="J292" s="685"/>
      <c r="K292" s="685"/>
      <c r="L292" s="685"/>
      <c r="M292" s="686"/>
      <c r="N292" s="210"/>
      <c r="O292" s="210"/>
      <c r="P292" s="210"/>
      <c r="Q292" s="210"/>
      <c r="R292" s="210"/>
      <c r="S292" s="210"/>
      <c r="T292" s="210"/>
      <c r="U292" s="210"/>
      <c r="V292" s="210"/>
      <c r="W292" s="210"/>
      <c r="X292" s="210"/>
      <c r="Y292" s="210"/>
      <c r="Z292" s="210"/>
    </row>
    <row r="293" ht="12.75" customHeight="1">
      <c r="A293" s="625"/>
      <c r="B293" s="625"/>
      <c r="C293" s="625"/>
      <c r="D293" s="627"/>
      <c r="E293" s="210"/>
      <c r="F293" s="210"/>
      <c r="G293" s="210"/>
      <c r="H293" s="210"/>
      <c r="I293" s="684"/>
      <c r="J293" s="685"/>
      <c r="K293" s="685"/>
      <c r="L293" s="685"/>
      <c r="M293" s="686"/>
      <c r="N293" s="210"/>
      <c r="O293" s="210"/>
      <c r="P293" s="210"/>
      <c r="Q293" s="210"/>
      <c r="R293" s="210"/>
      <c r="S293" s="210"/>
      <c r="T293" s="210"/>
      <c r="U293" s="210"/>
      <c r="V293" s="210"/>
      <c r="W293" s="210"/>
      <c r="X293" s="210"/>
      <c r="Y293" s="210"/>
      <c r="Z293" s="210"/>
    </row>
    <row r="294" ht="12.75" customHeight="1">
      <c r="A294" s="625"/>
      <c r="B294" s="625"/>
      <c r="C294" s="625"/>
      <c r="D294" s="627"/>
      <c r="E294" s="210"/>
      <c r="F294" s="210"/>
      <c r="G294" s="210"/>
      <c r="H294" s="210"/>
      <c r="I294" s="684"/>
      <c r="J294" s="685"/>
      <c r="K294" s="685"/>
      <c r="L294" s="685"/>
      <c r="M294" s="686"/>
      <c r="N294" s="210"/>
      <c r="O294" s="210"/>
      <c r="P294" s="210"/>
      <c r="Q294" s="210"/>
      <c r="R294" s="210"/>
      <c r="S294" s="210"/>
      <c r="T294" s="210"/>
      <c r="U294" s="210"/>
      <c r="V294" s="210"/>
      <c r="W294" s="210"/>
      <c r="X294" s="210"/>
      <c r="Y294" s="210"/>
      <c r="Z294" s="210"/>
    </row>
    <row r="295" ht="12.75" customHeight="1">
      <c r="A295" s="625"/>
      <c r="B295" s="625"/>
      <c r="C295" s="625"/>
      <c r="D295" s="627"/>
      <c r="E295" s="210"/>
      <c r="F295" s="210"/>
      <c r="G295" s="210"/>
      <c r="H295" s="210"/>
      <c r="I295" s="684"/>
      <c r="J295" s="685"/>
      <c r="K295" s="685"/>
      <c r="L295" s="685"/>
      <c r="M295" s="686"/>
      <c r="N295" s="210"/>
      <c r="O295" s="210"/>
      <c r="P295" s="210"/>
      <c r="Q295" s="210"/>
      <c r="R295" s="210"/>
      <c r="S295" s="210"/>
      <c r="T295" s="210"/>
      <c r="U295" s="210"/>
      <c r="V295" s="210"/>
      <c r="W295" s="210"/>
      <c r="X295" s="210"/>
      <c r="Y295" s="210"/>
      <c r="Z295" s="210"/>
    </row>
    <row r="296" ht="12.75" customHeight="1">
      <c r="A296" s="625"/>
      <c r="B296" s="625"/>
      <c r="C296" s="625"/>
      <c r="D296" s="627"/>
      <c r="E296" s="210"/>
      <c r="F296" s="210"/>
      <c r="G296" s="210"/>
      <c r="H296" s="210"/>
      <c r="I296" s="684"/>
      <c r="J296" s="685"/>
      <c r="K296" s="685"/>
      <c r="L296" s="685"/>
      <c r="M296" s="686"/>
      <c r="N296" s="210"/>
      <c r="O296" s="210"/>
      <c r="P296" s="210"/>
      <c r="Q296" s="210"/>
      <c r="R296" s="210"/>
      <c r="S296" s="210"/>
      <c r="T296" s="210"/>
      <c r="U296" s="210"/>
      <c r="V296" s="210"/>
      <c r="W296" s="210"/>
      <c r="X296" s="210"/>
      <c r="Y296" s="210"/>
      <c r="Z296" s="210"/>
    </row>
    <row r="297" ht="12.75" customHeight="1">
      <c r="A297" s="625"/>
      <c r="B297" s="625"/>
      <c r="C297" s="625"/>
      <c r="D297" s="627"/>
      <c r="E297" s="210"/>
      <c r="F297" s="210"/>
      <c r="G297" s="210"/>
      <c r="H297" s="210"/>
      <c r="I297" s="684"/>
      <c r="J297" s="685"/>
      <c r="K297" s="685"/>
      <c r="L297" s="685"/>
      <c r="M297" s="686"/>
      <c r="N297" s="210"/>
      <c r="O297" s="210"/>
      <c r="P297" s="210"/>
      <c r="Q297" s="210"/>
      <c r="R297" s="210"/>
      <c r="S297" s="210"/>
      <c r="T297" s="210"/>
      <c r="U297" s="210"/>
      <c r="V297" s="210"/>
      <c r="W297" s="210"/>
      <c r="X297" s="210"/>
      <c r="Y297" s="210"/>
      <c r="Z297" s="210"/>
    </row>
    <row r="298" ht="12.75" customHeight="1">
      <c r="A298" s="625"/>
      <c r="B298" s="625"/>
      <c r="C298" s="625"/>
      <c r="D298" s="627"/>
      <c r="E298" s="210"/>
      <c r="F298" s="210"/>
      <c r="G298" s="210"/>
      <c r="H298" s="210"/>
      <c r="I298" s="684"/>
      <c r="J298" s="685"/>
      <c r="K298" s="685"/>
      <c r="L298" s="685"/>
      <c r="M298" s="686"/>
      <c r="N298" s="210"/>
      <c r="O298" s="210"/>
      <c r="P298" s="210"/>
      <c r="Q298" s="210"/>
      <c r="R298" s="210"/>
      <c r="S298" s="210"/>
      <c r="T298" s="210"/>
      <c r="U298" s="210"/>
      <c r="V298" s="210"/>
      <c r="W298" s="210"/>
      <c r="X298" s="210"/>
      <c r="Y298" s="210"/>
      <c r="Z298" s="210"/>
    </row>
    <row r="299" ht="12.75" customHeight="1">
      <c r="A299" s="625"/>
      <c r="B299" s="625"/>
      <c r="C299" s="625"/>
      <c r="D299" s="627"/>
      <c r="E299" s="210"/>
      <c r="F299" s="210"/>
      <c r="G299" s="210"/>
      <c r="H299" s="210"/>
      <c r="I299" s="684"/>
      <c r="J299" s="685"/>
      <c r="K299" s="685"/>
      <c r="L299" s="685"/>
      <c r="M299" s="686"/>
      <c r="N299" s="210"/>
      <c r="O299" s="210"/>
      <c r="P299" s="210"/>
      <c r="Q299" s="210"/>
      <c r="R299" s="210"/>
      <c r="S299" s="210"/>
      <c r="T299" s="210"/>
      <c r="U299" s="210"/>
      <c r="V299" s="210"/>
      <c r="W299" s="210"/>
      <c r="X299" s="210"/>
      <c r="Y299" s="210"/>
      <c r="Z299" s="210"/>
    </row>
    <row r="300" ht="12.75" customHeight="1">
      <c r="A300" s="625"/>
      <c r="B300" s="625"/>
      <c r="C300" s="625"/>
      <c r="D300" s="627"/>
      <c r="E300" s="210"/>
      <c r="F300" s="210"/>
      <c r="G300" s="210"/>
      <c r="H300" s="210"/>
      <c r="I300" s="684"/>
      <c r="J300" s="685"/>
      <c r="K300" s="685"/>
      <c r="L300" s="685"/>
      <c r="M300" s="686"/>
      <c r="N300" s="210"/>
      <c r="O300" s="210"/>
      <c r="P300" s="210"/>
      <c r="Q300" s="210"/>
      <c r="R300" s="210"/>
      <c r="S300" s="210"/>
      <c r="T300" s="210"/>
      <c r="U300" s="210"/>
      <c r="V300" s="210"/>
      <c r="W300" s="210"/>
      <c r="X300" s="210"/>
      <c r="Y300" s="210"/>
      <c r="Z300" s="210"/>
    </row>
    <row r="301" ht="12.75" customHeight="1">
      <c r="A301" s="625"/>
      <c r="B301" s="625"/>
      <c r="C301" s="625"/>
      <c r="D301" s="627"/>
      <c r="E301" s="210"/>
      <c r="F301" s="210"/>
      <c r="G301" s="210"/>
      <c r="H301" s="210"/>
      <c r="I301" s="684"/>
      <c r="J301" s="685"/>
      <c r="K301" s="685"/>
      <c r="L301" s="685"/>
      <c r="M301" s="686"/>
      <c r="N301" s="210"/>
      <c r="O301" s="210"/>
      <c r="P301" s="210"/>
      <c r="Q301" s="210"/>
      <c r="R301" s="210"/>
      <c r="S301" s="210"/>
      <c r="T301" s="210"/>
      <c r="U301" s="210"/>
      <c r="V301" s="210"/>
      <c r="W301" s="210"/>
      <c r="X301" s="210"/>
      <c r="Y301" s="210"/>
      <c r="Z301" s="210"/>
    </row>
    <row r="302" ht="12.75" customHeight="1">
      <c r="A302" s="625"/>
      <c r="B302" s="625"/>
      <c r="C302" s="625"/>
      <c r="D302" s="627"/>
      <c r="E302" s="210"/>
      <c r="F302" s="210"/>
      <c r="G302" s="210"/>
      <c r="H302" s="210"/>
      <c r="I302" s="684"/>
      <c r="J302" s="685"/>
      <c r="K302" s="685"/>
      <c r="L302" s="685"/>
      <c r="M302" s="686"/>
      <c r="N302" s="210"/>
      <c r="O302" s="210"/>
      <c r="P302" s="210"/>
      <c r="Q302" s="210"/>
      <c r="R302" s="210"/>
      <c r="S302" s="210"/>
      <c r="T302" s="210"/>
      <c r="U302" s="210"/>
      <c r="V302" s="210"/>
      <c r="W302" s="210"/>
      <c r="X302" s="210"/>
      <c r="Y302" s="210"/>
      <c r="Z302" s="210"/>
    </row>
    <row r="303" ht="12.75" customHeight="1">
      <c r="A303" s="625"/>
      <c r="B303" s="625"/>
      <c r="C303" s="625"/>
      <c r="D303" s="627"/>
      <c r="E303" s="210"/>
      <c r="F303" s="210"/>
      <c r="G303" s="210"/>
      <c r="H303" s="210"/>
      <c r="I303" s="684"/>
      <c r="J303" s="685"/>
      <c r="K303" s="685"/>
      <c r="L303" s="685"/>
      <c r="M303" s="686"/>
      <c r="N303" s="210"/>
      <c r="O303" s="210"/>
      <c r="P303" s="210"/>
      <c r="Q303" s="210"/>
      <c r="R303" s="210"/>
      <c r="S303" s="210"/>
      <c r="T303" s="210"/>
      <c r="U303" s="210"/>
      <c r="V303" s="210"/>
      <c r="W303" s="210"/>
      <c r="X303" s="210"/>
      <c r="Y303" s="210"/>
      <c r="Z303" s="210"/>
    </row>
    <row r="304" ht="12.75" customHeight="1">
      <c r="A304" s="625"/>
      <c r="B304" s="625"/>
      <c r="C304" s="625"/>
      <c r="D304" s="627"/>
      <c r="E304" s="210"/>
      <c r="F304" s="210"/>
      <c r="G304" s="210"/>
      <c r="H304" s="210"/>
      <c r="I304" s="684"/>
      <c r="J304" s="685"/>
      <c r="K304" s="685"/>
      <c r="L304" s="685"/>
      <c r="M304" s="686"/>
      <c r="N304" s="210"/>
      <c r="O304" s="210"/>
      <c r="P304" s="210"/>
      <c r="Q304" s="210"/>
      <c r="R304" s="210"/>
      <c r="S304" s="210"/>
      <c r="T304" s="210"/>
      <c r="U304" s="210"/>
      <c r="V304" s="210"/>
      <c r="W304" s="210"/>
      <c r="X304" s="210"/>
      <c r="Y304" s="210"/>
      <c r="Z304" s="210"/>
    </row>
    <row r="305" ht="12.75" customHeight="1">
      <c r="A305" s="625"/>
      <c r="B305" s="625"/>
      <c r="C305" s="625"/>
      <c r="D305" s="627"/>
      <c r="E305" s="210"/>
      <c r="F305" s="210"/>
      <c r="G305" s="210"/>
      <c r="H305" s="210"/>
      <c r="I305" s="684"/>
      <c r="J305" s="685"/>
      <c r="K305" s="685"/>
      <c r="L305" s="685"/>
      <c r="M305" s="686"/>
      <c r="N305" s="210"/>
      <c r="O305" s="210"/>
      <c r="P305" s="210"/>
      <c r="Q305" s="210"/>
      <c r="R305" s="210"/>
      <c r="S305" s="210"/>
      <c r="T305" s="210"/>
      <c r="U305" s="210"/>
      <c r="V305" s="210"/>
      <c r="W305" s="210"/>
      <c r="X305" s="210"/>
      <c r="Y305" s="210"/>
      <c r="Z305" s="210"/>
    </row>
    <row r="306" ht="12.75" customHeight="1">
      <c r="A306" s="625"/>
      <c r="B306" s="625"/>
      <c r="C306" s="625"/>
      <c r="D306" s="627"/>
      <c r="E306" s="210"/>
      <c r="F306" s="210"/>
      <c r="G306" s="210"/>
      <c r="H306" s="210"/>
      <c r="I306" s="684"/>
      <c r="J306" s="685"/>
      <c r="K306" s="685"/>
      <c r="L306" s="685"/>
      <c r="M306" s="686"/>
      <c r="N306" s="210"/>
      <c r="O306" s="210"/>
      <c r="P306" s="210"/>
      <c r="Q306" s="210"/>
      <c r="R306" s="210"/>
      <c r="S306" s="210"/>
      <c r="T306" s="210"/>
      <c r="U306" s="210"/>
      <c r="V306" s="210"/>
      <c r="W306" s="210"/>
      <c r="X306" s="210"/>
      <c r="Y306" s="210"/>
      <c r="Z306" s="210"/>
    </row>
    <row r="307" ht="12.75" customHeight="1">
      <c r="A307" s="625"/>
      <c r="B307" s="625"/>
      <c r="C307" s="625"/>
      <c r="D307" s="627"/>
      <c r="E307" s="210"/>
      <c r="F307" s="210"/>
      <c r="G307" s="210"/>
      <c r="H307" s="210"/>
      <c r="I307" s="684"/>
      <c r="J307" s="685"/>
      <c r="K307" s="685"/>
      <c r="L307" s="685"/>
      <c r="M307" s="686"/>
      <c r="N307" s="210"/>
      <c r="O307" s="210"/>
      <c r="P307" s="210"/>
      <c r="Q307" s="210"/>
      <c r="R307" s="210"/>
      <c r="S307" s="210"/>
      <c r="T307" s="210"/>
      <c r="U307" s="210"/>
      <c r="V307" s="210"/>
      <c r="W307" s="210"/>
      <c r="X307" s="210"/>
      <c r="Y307" s="210"/>
      <c r="Z307" s="210"/>
    </row>
    <row r="308" ht="12.75" customHeight="1">
      <c r="A308" s="625"/>
      <c r="B308" s="625"/>
      <c r="C308" s="625"/>
      <c r="D308" s="627"/>
      <c r="E308" s="210"/>
      <c r="F308" s="210"/>
      <c r="G308" s="210"/>
      <c r="H308" s="210"/>
      <c r="I308" s="684"/>
      <c r="J308" s="685"/>
      <c r="K308" s="685"/>
      <c r="L308" s="685"/>
      <c r="M308" s="686"/>
      <c r="N308" s="210"/>
      <c r="O308" s="210"/>
      <c r="P308" s="210"/>
      <c r="Q308" s="210"/>
      <c r="R308" s="210"/>
      <c r="S308" s="210"/>
      <c r="T308" s="210"/>
      <c r="U308" s="210"/>
      <c r="V308" s="210"/>
      <c r="W308" s="210"/>
      <c r="X308" s="210"/>
      <c r="Y308" s="210"/>
      <c r="Z308" s="210"/>
    </row>
    <row r="309" ht="12.75" customHeight="1">
      <c r="A309" s="625"/>
      <c r="B309" s="625"/>
      <c r="C309" s="625"/>
      <c r="D309" s="627"/>
      <c r="E309" s="210"/>
      <c r="F309" s="210"/>
      <c r="G309" s="210"/>
      <c r="H309" s="210"/>
      <c r="I309" s="684"/>
      <c r="J309" s="685"/>
      <c r="K309" s="685"/>
      <c r="L309" s="685"/>
      <c r="M309" s="686"/>
      <c r="N309" s="210"/>
      <c r="O309" s="210"/>
      <c r="P309" s="210"/>
      <c r="Q309" s="210"/>
      <c r="R309" s="210"/>
      <c r="S309" s="210"/>
      <c r="T309" s="210"/>
      <c r="U309" s="210"/>
      <c r="V309" s="210"/>
      <c r="W309" s="210"/>
      <c r="X309" s="210"/>
      <c r="Y309" s="210"/>
      <c r="Z309" s="210"/>
    </row>
    <row r="310" ht="12.75" customHeight="1">
      <c r="A310" s="625"/>
      <c r="B310" s="625"/>
      <c r="C310" s="625"/>
      <c r="D310" s="627"/>
      <c r="E310" s="210"/>
      <c r="F310" s="210"/>
      <c r="G310" s="210"/>
      <c r="H310" s="210"/>
      <c r="I310" s="684"/>
      <c r="J310" s="685"/>
      <c r="K310" s="685"/>
      <c r="L310" s="685"/>
      <c r="M310" s="686"/>
      <c r="N310" s="210"/>
      <c r="O310" s="210"/>
      <c r="P310" s="210"/>
      <c r="Q310" s="210"/>
      <c r="R310" s="210"/>
      <c r="S310" s="210"/>
      <c r="T310" s="210"/>
      <c r="U310" s="210"/>
      <c r="V310" s="210"/>
      <c r="W310" s="210"/>
      <c r="X310" s="210"/>
      <c r="Y310" s="210"/>
      <c r="Z310" s="210"/>
    </row>
    <row r="311" ht="12.75" customHeight="1">
      <c r="A311" s="625"/>
      <c r="B311" s="625"/>
      <c r="C311" s="625"/>
      <c r="D311" s="627"/>
      <c r="E311" s="210"/>
      <c r="F311" s="210"/>
      <c r="G311" s="210"/>
      <c r="H311" s="210"/>
      <c r="I311" s="684"/>
      <c r="J311" s="685"/>
      <c r="K311" s="685"/>
      <c r="L311" s="685"/>
      <c r="M311" s="686"/>
      <c r="N311" s="210"/>
      <c r="O311" s="210"/>
      <c r="P311" s="210"/>
      <c r="Q311" s="210"/>
      <c r="R311" s="210"/>
      <c r="S311" s="210"/>
      <c r="T311" s="210"/>
      <c r="U311" s="210"/>
      <c r="V311" s="210"/>
      <c r="W311" s="210"/>
      <c r="X311" s="210"/>
      <c r="Y311" s="210"/>
      <c r="Z311" s="210"/>
    </row>
    <row r="312" ht="12.75" customHeight="1">
      <c r="A312" s="625"/>
      <c r="B312" s="625"/>
      <c r="C312" s="625"/>
      <c r="D312" s="627"/>
      <c r="E312" s="210"/>
      <c r="F312" s="210"/>
      <c r="G312" s="210"/>
      <c r="H312" s="210"/>
      <c r="I312" s="684"/>
      <c r="J312" s="685"/>
      <c r="K312" s="685"/>
      <c r="L312" s="685"/>
      <c r="M312" s="686"/>
      <c r="N312" s="210"/>
      <c r="O312" s="210"/>
      <c r="P312" s="210"/>
      <c r="Q312" s="210"/>
      <c r="R312" s="210"/>
      <c r="S312" s="210"/>
      <c r="T312" s="210"/>
      <c r="U312" s="210"/>
      <c r="V312" s="210"/>
      <c r="W312" s="210"/>
      <c r="X312" s="210"/>
      <c r="Y312" s="210"/>
      <c r="Z312" s="210"/>
    </row>
    <row r="313" ht="12.75" customHeight="1">
      <c r="A313" s="625"/>
      <c r="B313" s="625"/>
      <c r="C313" s="625"/>
      <c r="D313" s="627"/>
      <c r="E313" s="210"/>
      <c r="F313" s="210"/>
      <c r="G313" s="210"/>
      <c r="H313" s="210"/>
      <c r="I313" s="684"/>
      <c r="J313" s="685"/>
      <c r="K313" s="685"/>
      <c r="L313" s="685"/>
      <c r="M313" s="686"/>
      <c r="N313" s="210"/>
      <c r="O313" s="210"/>
      <c r="P313" s="210"/>
      <c r="Q313" s="210"/>
      <c r="R313" s="210"/>
      <c r="S313" s="210"/>
      <c r="T313" s="210"/>
      <c r="U313" s="210"/>
      <c r="V313" s="210"/>
      <c r="W313" s="210"/>
      <c r="X313" s="210"/>
      <c r="Y313" s="210"/>
      <c r="Z313" s="210"/>
    </row>
    <row r="314" ht="12.75" customHeight="1">
      <c r="A314" s="625"/>
      <c r="B314" s="625"/>
      <c r="C314" s="625"/>
      <c r="D314" s="627"/>
      <c r="E314" s="210"/>
      <c r="F314" s="210"/>
      <c r="G314" s="210"/>
      <c r="H314" s="210"/>
      <c r="I314" s="684"/>
      <c r="J314" s="685"/>
      <c r="K314" s="685"/>
      <c r="L314" s="685"/>
      <c r="M314" s="686"/>
      <c r="N314" s="210"/>
      <c r="O314" s="210"/>
      <c r="P314" s="210"/>
      <c r="Q314" s="210"/>
      <c r="R314" s="210"/>
      <c r="S314" s="210"/>
      <c r="T314" s="210"/>
      <c r="U314" s="210"/>
      <c r="V314" s="210"/>
      <c r="W314" s="210"/>
      <c r="X314" s="210"/>
      <c r="Y314" s="210"/>
      <c r="Z314" s="210"/>
    </row>
    <row r="315" ht="12.75" customHeight="1">
      <c r="A315" s="625"/>
      <c r="B315" s="625"/>
      <c r="C315" s="625"/>
      <c r="D315" s="627"/>
      <c r="E315" s="210"/>
      <c r="F315" s="210"/>
      <c r="G315" s="210"/>
      <c r="H315" s="210"/>
      <c r="I315" s="684"/>
      <c r="J315" s="685"/>
      <c r="K315" s="685"/>
      <c r="L315" s="685"/>
      <c r="M315" s="686"/>
      <c r="N315" s="210"/>
      <c r="O315" s="210"/>
      <c r="P315" s="210"/>
      <c r="Q315" s="210"/>
      <c r="R315" s="210"/>
      <c r="S315" s="210"/>
      <c r="T315" s="210"/>
      <c r="U315" s="210"/>
      <c r="V315" s="210"/>
      <c r="W315" s="210"/>
      <c r="X315" s="210"/>
      <c r="Y315" s="210"/>
      <c r="Z315" s="210"/>
    </row>
    <row r="316" ht="12.75" customHeight="1">
      <c r="A316" s="625"/>
      <c r="B316" s="625"/>
      <c r="C316" s="625"/>
      <c r="D316" s="627"/>
      <c r="E316" s="210"/>
      <c r="F316" s="210"/>
      <c r="G316" s="210"/>
      <c r="H316" s="210"/>
      <c r="I316" s="684"/>
      <c r="J316" s="685"/>
      <c r="K316" s="685"/>
      <c r="L316" s="685"/>
      <c r="M316" s="686"/>
      <c r="N316" s="210"/>
      <c r="O316" s="210"/>
      <c r="P316" s="210"/>
      <c r="Q316" s="210"/>
      <c r="R316" s="210"/>
      <c r="S316" s="210"/>
      <c r="T316" s="210"/>
      <c r="U316" s="210"/>
      <c r="V316" s="210"/>
      <c r="W316" s="210"/>
      <c r="X316" s="210"/>
      <c r="Y316" s="210"/>
      <c r="Z316" s="210"/>
    </row>
    <row r="317" ht="12.75" customHeight="1">
      <c r="A317" s="625"/>
      <c r="B317" s="625"/>
      <c r="C317" s="625"/>
      <c r="D317" s="627"/>
      <c r="E317" s="210"/>
      <c r="F317" s="210"/>
      <c r="G317" s="210"/>
      <c r="H317" s="210"/>
      <c r="I317" s="684"/>
      <c r="J317" s="685"/>
      <c r="K317" s="685"/>
      <c r="L317" s="685"/>
      <c r="M317" s="686"/>
      <c r="N317" s="210"/>
      <c r="O317" s="210"/>
      <c r="P317" s="210"/>
      <c r="Q317" s="210"/>
      <c r="R317" s="210"/>
      <c r="S317" s="210"/>
      <c r="T317" s="210"/>
      <c r="U317" s="210"/>
      <c r="V317" s="210"/>
      <c r="W317" s="210"/>
      <c r="X317" s="210"/>
      <c r="Y317" s="210"/>
      <c r="Z317" s="210"/>
    </row>
    <row r="318" ht="12.75" customHeight="1">
      <c r="A318" s="625"/>
      <c r="B318" s="625"/>
      <c r="C318" s="625"/>
      <c r="D318" s="627"/>
      <c r="E318" s="210"/>
      <c r="F318" s="210"/>
      <c r="G318" s="210"/>
      <c r="H318" s="210"/>
      <c r="I318" s="684"/>
      <c r="J318" s="685"/>
      <c r="K318" s="685"/>
      <c r="L318" s="685"/>
      <c r="M318" s="686"/>
      <c r="N318" s="210"/>
      <c r="O318" s="210"/>
      <c r="P318" s="210"/>
      <c r="Q318" s="210"/>
      <c r="R318" s="210"/>
      <c r="S318" s="210"/>
      <c r="T318" s="210"/>
      <c r="U318" s="210"/>
      <c r="V318" s="210"/>
      <c r="W318" s="210"/>
      <c r="X318" s="210"/>
      <c r="Y318" s="210"/>
      <c r="Z318" s="210"/>
    </row>
    <row r="319" ht="12.75" customHeight="1">
      <c r="A319" s="625"/>
      <c r="B319" s="625"/>
      <c r="C319" s="625"/>
      <c r="D319" s="627"/>
      <c r="E319" s="210"/>
      <c r="F319" s="210"/>
      <c r="G319" s="210"/>
      <c r="H319" s="210"/>
      <c r="I319" s="684"/>
      <c r="J319" s="685"/>
      <c r="K319" s="685"/>
      <c r="L319" s="685"/>
      <c r="M319" s="686"/>
      <c r="N319" s="210"/>
      <c r="O319" s="210"/>
      <c r="P319" s="210"/>
      <c r="Q319" s="210"/>
      <c r="R319" s="210"/>
      <c r="S319" s="210"/>
      <c r="T319" s="210"/>
      <c r="U319" s="210"/>
      <c r="V319" s="210"/>
      <c r="W319" s="210"/>
      <c r="X319" s="210"/>
      <c r="Y319" s="210"/>
      <c r="Z319" s="210"/>
    </row>
    <row r="320" ht="12.75" customHeight="1">
      <c r="A320" s="625"/>
      <c r="B320" s="625"/>
      <c r="C320" s="625"/>
      <c r="D320" s="627"/>
      <c r="E320" s="210"/>
      <c r="F320" s="210"/>
      <c r="G320" s="210"/>
      <c r="H320" s="210"/>
      <c r="I320" s="684"/>
      <c r="J320" s="685"/>
      <c r="K320" s="685"/>
      <c r="L320" s="685"/>
      <c r="M320" s="686"/>
      <c r="N320" s="210"/>
      <c r="O320" s="210"/>
      <c r="P320" s="210"/>
      <c r="Q320" s="210"/>
      <c r="R320" s="210"/>
      <c r="S320" s="210"/>
      <c r="T320" s="210"/>
      <c r="U320" s="210"/>
      <c r="V320" s="210"/>
      <c r="W320" s="210"/>
      <c r="X320" s="210"/>
      <c r="Y320" s="210"/>
      <c r="Z320" s="210"/>
    </row>
    <row r="321" ht="12.75" customHeight="1">
      <c r="A321" s="625"/>
      <c r="B321" s="625"/>
      <c r="C321" s="625"/>
      <c r="D321" s="627"/>
      <c r="E321" s="210"/>
      <c r="F321" s="210"/>
      <c r="G321" s="210"/>
      <c r="H321" s="210"/>
      <c r="I321" s="684"/>
      <c r="J321" s="685"/>
      <c r="K321" s="685"/>
      <c r="L321" s="685"/>
      <c r="M321" s="686"/>
      <c r="N321" s="210"/>
      <c r="O321" s="210"/>
      <c r="P321" s="210"/>
      <c r="Q321" s="210"/>
      <c r="R321" s="210"/>
      <c r="S321" s="210"/>
      <c r="T321" s="210"/>
      <c r="U321" s="210"/>
      <c r="V321" s="210"/>
      <c r="W321" s="210"/>
      <c r="X321" s="210"/>
      <c r="Y321" s="210"/>
      <c r="Z321" s="210"/>
    </row>
    <row r="322" ht="12.75" customHeight="1">
      <c r="A322" s="625"/>
      <c r="B322" s="625"/>
      <c r="C322" s="625"/>
      <c r="D322" s="627"/>
      <c r="E322" s="210"/>
      <c r="F322" s="210"/>
      <c r="G322" s="210"/>
      <c r="H322" s="210"/>
      <c r="I322" s="684"/>
      <c r="J322" s="685"/>
      <c r="K322" s="685"/>
      <c r="L322" s="685"/>
      <c r="M322" s="686"/>
      <c r="N322" s="210"/>
      <c r="O322" s="210"/>
      <c r="P322" s="210"/>
      <c r="Q322" s="210"/>
      <c r="R322" s="210"/>
      <c r="S322" s="210"/>
      <c r="T322" s="210"/>
      <c r="U322" s="210"/>
      <c r="V322" s="210"/>
      <c r="W322" s="210"/>
      <c r="X322" s="210"/>
      <c r="Y322" s="210"/>
      <c r="Z322" s="210"/>
    </row>
    <row r="323" ht="12.75" customHeight="1">
      <c r="A323" s="625"/>
      <c r="B323" s="625"/>
      <c r="C323" s="625"/>
      <c r="D323" s="627"/>
      <c r="E323" s="210"/>
      <c r="F323" s="210"/>
      <c r="G323" s="210"/>
      <c r="H323" s="210"/>
      <c r="I323" s="684"/>
      <c r="J323" s="685"/>
      <c r="K323" s="685"/>
      <c r="L323" s="685"/>
      <c r="M323" s="686"/>
      <c r="N323" s="210"/>
      <c r="O323" s="210"/>
      <c r="P323" s="210"/>
      <c r="Q323" s="210"/>
      <c r="R323" s="210"/>
      <c r="S323" s="210"/>
      <c r="T323" s="210"/>
      <c r="U323" s="210"/>
      <c r="V323" s="210"/>
      <c r="W323" s="210"/>
      <c r="X323" s="210"/>
      <c r="Y323" s="210"/>
      <c r="Z323" s="210"/>
    </row>
    <row r="324" ht="12.75" customHeight="1">
      <c r="A324" s="625"/>
      <c r="B324" s="625"/>
      <c r="C324" s="625"/>
      <c r="D324" s="627"/>
      <c r="E324" s="210"/>
      <c r="F324" s="210"/>
      <c r="G324" s="210"/>
      <c r="H324" s="210"/>
      <c r="I324" s="684"/>
      <c r="J324" s="685"/>
      <c r="K324" s="685"/>
      <c r="L324" s="685"/>
      <c r="M324" s="686"/>
      <c r="N324" s="210"/>
      <c r="O324" s="210"/>
      <c r="P324" s="210"/>
      <c r="Q324" s="210"/>
      <c r="R324" s="210"/>
      <c r="S324" s="210"/>
      <c r="T324" s="210"/>
      <c r="U324" s="210"/>
      <c r="V324" s="210"/>
      <c r="W324" s="210"/>
      <c r="X324" s="210"/>
      <c r="Y324" s="210"/>
      <c r="Z324" s="210"/>
    </row>
    <row r="325" ht="12.75" customHeight="1">
      <c r="A325" s="625"/>
      <c r="B325" s="625"/>
      <c r="C325" s="625"/>
      <c r="D325" s="627"/>
      <c r="E325" s="210"/>
      <c r="F325" s="210"/>
      <c r="G325" s="210"/>
      <c r="H325" s="210"/>
      <c r="I325" s="684"/>
      <c r="J325" s="685"/>
      <c r="K325" s="685"/>
      <c r="L325" s="685"/>
      <c r="M325" s="686"/>
      <c r="N325" s="210"/>
      <c r="O325" s="210"/>
      <c r="P325" s="210"/>
      <c r="Q325" s="210"/>
      <c r="R325" s="210"/>
      <c r="S325" s="210"/>
      <c r="T325" s="210"/>
      <c r="U325" s="210"/>
      <c r="V325" s="210"/>
      <c r="W325" s="210"/>
      <c r="X325" s="210"/>
      <c r="Y325" s="210"/>
      <c r="Z325" s="210"/>
    </row>
    <row r="326" ht="12.75" customHeight="1">
      <c r="A326" s="625"/>
      <c r="B326" s="625"/>
      <c r="C326" s="625"/>
      <c r="D326" s="627"/>
      <c r="E326" s="210"/>
      <c r="F326" s="210"/>
      <c r="G326" s="210"/>
      <c r="H326" s="210"/>
      <c r="I326" s="684"/>
      <c r="J326" s="685"/>
      <c r="K326" s="685"/>
      <c r="L326" s="685"/>
      <c r="M326" s="686"/>
      <c r="N326" s="210"/>
      <c r="O326" s="210"/>
      <c r="P326" s="210"/>
      <c r="Q326" s="210"/>
      <c r="R326" s="210"/>
      <c r="S326" s="210"/>
      <c r="T326" s="210"/>
      <c r="U326" s="210"/>
      <c r="V326" s="210"/>
      <c r="W326" s="210"/>
      <c r="X326" s="210"/>
      <c r="Y326" s="210"/>
      <c r="Z326" s="210"/>
    </row>
    <row r="327" ht="12.75" customHeight="1">
      <c r="A327" s="625"/>
      <c r="B327" s="625"/>
      <c r="C327" s="625"/>
      <c r="D327" s="627"/>
      <c r="E327" s="210"/>
      <c r="F327" s="210"/>
      <c r="G327" s="210"/>
      <c r="H327" s="210"/>
      <c r="I327" s="684"/>
      <c r="J327" s="685"/>
      <c r="K327" s="685"/>
      <c r="L327" s="685"/>
      <c r="M327" s="686"/>
      <c r="N327" s="210"/>
      <c r="O327" s="210"/>
      <c r="P327" s="210"/>
      <c r="Q327" s="210"/>
      <c r="R327" s="210"/>
      <c r="S327" s="210"/>
      <c r="T327" s="210"/>
      <c r="U327" s="210"/>
      <c r="V327" s="210"/>
      <c r="W327" s="210"/>
      <c r="X327" s="210"/>
      <c r="Y327" s="210"/>
      <c r="Z327" s="210"/>
    </row>
    <row r="328" ht="12.75" customHeight="1">
      <c r="A328" s="625"/>
      <c r="B328" s="625"/>
      <c r="C328" s="625"/>
      <c r="D328" s="627"/>
      <c r="E328" s="210"/>
      <c r="F328" s="210"/>
      <c r="G328" s="210"/>
      <c r="H328" s="210"/>
      <c r="I328" s="684"/>
      <c r="J328" s="685"/>
      <c r="K328" s="685"/>
      <c r="L328" s="685"/>
      <c r="M328" s="686"/>
      <c r="N328" s="210"/>
      <c r="O328" s="210"/>
      <c r="P328" s="210"/>
      <c r="Q328" s="210"/>
      <c r="R328" s="210"/>
      <c r="S328" s="210"/>
      <c r="T328" s="210"/>
      <c r="U328" s="210"/>
      <c r="V328" s="210"/>
      <c r="W328" s="210"/>
      <c r="X328" s="210"/>
      <c r="Y328" s="210"/>
      <c r="Z328" s="210"/>
    </row>
    <row r="329" ht="12.75" customHeight="1">
      <c r="A329" s="625"/>
      <c r="B329" s="625"/>
      <c r="C329" s="625"/>
      <c r="D329" s="627"/>
      <c r="E329" s="210"/>
      <c r="F329" s="210"/>
      <c r="G329" s="210"/>
      <c r="H329" s="210"/>
      <c r="I329" s="684"/>
      <c r="J329" s="685"/>
      <c r="K329" s="685"/>
      <c r="L329" s="685"/>
      <c r="M329" s="686"/>
      <c r="N329" s="210"/>
      <c r="O329" s="210"/>
      <c r="P329" s="210"/>
      <c r="Q329" s="210"/>
      <c r="R329" s="210"/>
      <c r="S329" s="210"/>
      <c r="T329" s="210"/>
      <c r="U329" s="210"/>
      <c r="V329" s="210"/>
      <c r="W329" s="210"/>
      <c r="X329" s="210"/>
      <c r="Y329" s="210"/>
      <c r="Z329" s="210"/>
    </row>
    <row r="330" ht="12.75" customHeight="1">
      <c r="A330" s="625"/>
      <c r="B330" s="625"/>
      <c r="C330" s="625"/>
      <c r="D330" s="627"/>
      <c r="E330" s="210"/>
      <c r="F330" s="210"/>
      <c r="G330" s="210"/>
      <c r="H330" s="210"/>
      <c r="I330" s="684"/>
      <c r="J330" s="685"/>
      <c r="K330" s="685"/>
      <c r="L330" s="685"/>
      <c r="M330" s="686"/>
      <c r="N330" s="210"/>
      <c r="O330" s="210"/>
      <c r="P330" s="210"/>
      <c r="Q330" s="210"/>
      <c r="R330" s="210"/>
      <c r="S330" s="210"/>
      <c r="T330" s="210"/>
      <c r="U330" s="210"/>
      <c r="V330" s="210"/>
      <c r="W330" s="210"/>
      <c r="X330" s="210"/>
      <c r="Y330" s="210"/>
      <c r="Z330" s="210"/>
    </row>
    <row r="331" ht="12.75" customHeight="1">
      <c r="A331" s="625"/>
      <c r="B331" s="625"/>
      <c r="C331" s="625"/>
      <c r="D331" s="627"/>
      <c r="E331" s="210"/>
      <c r="F331" s="210"/>
      <c r="G331" s="210"/>
      <c r="H331" s="210"/>
      <c r="I331" s="684"/>
      <c r="J331" s="685"/>
      <c r="K331" s="685"/>
      <c r="L331" s="685"/>
      <c r="M331" s="686"/>
      <c r="N331" s="210"/>
      <c r="O331" s="210"/>
      <c r="P331" s="210"/>
      <c r="Q331" s="210"/>
      <c r="R331" s="210"/>
      <c r="S331" s="210"/>
      <c r="T331" s="210"/>
      <c r="U331" s="210"/>
      <c r="V331" s="210"/>
      <c r="W331" s="210"/>
      <c r="X331" s="210"/>
      <c r="Y331" s="210"/>
      <c r="Z331" s="210"/>
    </row>
    <row r="332" ht="12.75" customHeight="1">
      <c r="A332" s="625"/>
      <c r="B332" s="625"/>
      <c r="C332" s="625"/>
      <c r="D332" s="627"/>
      <c r="E332" s="210"/>
      <c r="F332" s="210"/>
      <c r="G332" s="210"/>
      <c r="H332" s="210"/>
      <c r="I332" s="684"/>
      <c r="J332" s="685"/>
      <c r="K332" s="685"/>
      <c r="L332" s="685"/>
      <c r="M332" s="686"/>
      <c r="N332" s="210"/>
      <c r="O332" s="210"/>
      <c r="P332" s="210"/>
      <c r="Q332" s="210"/>
      <c r="R332" s="210"/>
      <c r="S332" s="210"/>
      <c r="T332" s="210"/>
      <c r="U332" s="210"/>
      <c r="V332" s="210"/>
      <c r="W332" s="210"/>
      <c r="X332" s="210"/>
      <c r="Y332" s="210"/>
      <c r="Z332" s="210"/>
    </row>
    <row r="333" ht="12.75" customHeight="1">
      <c r="A333" s="625"/>
      <c r="B333" s="625"/>
      <c r="C333" s="625"/>
      <c r="D333" s="627"/>
      <c r="E333" s="210"/>
      <c r="F333" s="210"/>
      <c r="G333" s="210"/>
      <c r="H333" s="210"/>
      <c r="I333" s="684"/>
      <c r="J333" s="685"/>
      <c r="K333" s="685"/>
      <c r="L333" s="685"/>
      <c r="M333" s="686"/>
      <c r="N333" s="210"/>
      <c r="O333" s="210"/>
      <c r="P333" s="210"/>
      <c r="Q333" s="210"/>
      <c r="R333" s="210"/>
      <c r="S333" s="210"/>
      <c r="T333" s="210"/>
      <c r="U333" s="210"/>
      <c r="V333" s="210"/>
      <c r="W333" s="210"/>
      <c r="X333" s="210"/>
      <c r="Y333" s="210"/>
      <c r="Z333" s="210"/>
    </row>
    <row r="334" ht="12.75" customHeight="1">
      <c r="A334" s="625"/>
      <c r="B334" s="625"/>
      <c r="C334" s="625"/>
      <c r="D334" s="627"/>
      <c r="E334" s="210"/>
      <c r="F334" s="210"/>
      <c r="G334" s="210"/>
      <c r="H334" s="210"/>
      <c r="I334" s="684"/>
      <c r="J334" s="685"/>
      <c r="K334" s="685"/>
      <c r="L334" s="685"/>
      <c r="M334" s="686"/>
      <c r="N334" s="210"/>
      <c r="O334" s="210"/>
      <c r="P334" s="210"/>
      <c r="Q334" s="210"/>
      <c r="R334" s="210"/>
      <c r="S334" s="210"/>
      <c r="T334" s="210"/>
      <c r="U334" s="210"/>
      <c r="V334" s="210"/>
      <c r="W334" s="210"/>
      <c r="X334" s="210"/>
      <c r="Y334" s="210"/>
      <c r="Z334" s="210"/>
    </row>
    <row r="335" ht="12.75" customHeight="1">
      <c r="A335" s="625"/>
      <c r="B335" s="625"/>
      <c r="C335" s="625"/>
      <c r="D335" s="627"/>
      <c r="E335" s="210"/>
      <c r="F335" s="210"/>
      <c r="G335" s="210"/>
      <c r="H335" s="210"/>
      <c r="I335" s="684"/>
      <c r="J335" s="685"/>
      <c r="K335" s="685"/>
      <c r="L335" s="685"/>
      <c r="M335" s="686"/>
      <c r="N335" s="210"/>
      <c r="O335" s="210"/>
      <c r="P335" s="210"/>
      <c r="Q335" s="210"/>
      <c r="R335" s="210"/>
      <c r="S335" s="210"/>
      <c r="T335" s="210"/>
      <c r="U335" s="210"/>
      <c r="V335" s="210"/>
      <c r="W335" s="210"/>
      <c r="X335" s="210"/>
      <c r="Y335" s="210"/>
      <c r="Z335" s="210"/>
    </row>
    <row r="336" ht="12.75" customHeight="1">
      <c r="A336" s="625"/>
      <c r="B336" s="625"/>
      <c r="C336" s="625"/>
      <c r="D336" s="627"/>
      <c r="E336" s="210"/>
      <c r="F336" s="210"/>
      <c r="G336" s="210"/>
      <c r="H336" s="210"/>
      <c r="I336" s="684"/>
      <c r="J336" s="685"/>
      <c r="K336" s="685"/>
      <c r="L336" s="685"/>
      <c r="M336" s="686"/>
      <c r="N336" s="210"/>
      <c r="O336" s="210"/>
      <c r="P336" s="210"/>
      <c r="Q336" s="210"/>
      <c r="R336" s="210"/>
      <c r="S336" s="210"/>
      <c r="T336" s="210"/>
      <c r="U336" s="210"/>
      <c r="V336" s="210"/>
      <c r="W336" s="210"/>
      <c r="X336" s="210"/>
      <c r="Y336" s="210"/>
      <c r="Z336" s="210"/>
    </row>
    <row r="337" ht="12.75" customHeight="1">
      <c r="A337" s="625"/>
      <c r="B337" s="625"/>
      <c r="C337" s="625"/>
      <c r="D337" s="627"/>
      <c r="E337" s="210"/>
      <c r="F337" s="210"/>
      <c r="G337" s="210"/>
      <c r="H337" s="210"/>
      <c r="I337" s="684"/>
      <c r="J337" s="685"/>
      <c r="K337" s="685"/>
      <c r="L337" s="685"/>
      <c r="M337" s="686"/>
      <c r="N337" s="210"/>
      <c r="O337" s="210"/>
      <c r="P337" s="210"/>
      <c r="Q337" s="210"/>
      <c r="R337" s="210"/>
      <c r="S337" s="210"/>
      <c r="T337" s="210"/>
      <c r="U337" s="210"/>
      <c r="V337" s="210"/>
      <c r="W337" s="210"/>
      <c r="X337" s="210"/>
      <c r="Y337" s="210"/>
      <c r="Z337" s="210"/>
    </row>
    <row r="338" ht="12.75" customHeight="1">
      <c r="A338" s="625"/>
      <c r="B338" s="625"/>
      <c r="C338" s="625"/>
      <c r="D338" s="627"/>
      <c r="E338" s="210"/>
      <c r="F338" s="210"/>
      <c r="G338" s="210"/>
      <c r="H338" s="210"/>
      <c r="I338" s="684"/>
      <c r="J338" s="685"/>
      <c r="K338" s="685"/>
      <c r="L338" s="685"/>
      <c r="M338" s="686"/>
      <c r="N338" s="210"/>
      <c r="O338" s="210"/>
      <c r="P338" s="210"/>
      <c r="Q338" s="210"/>
      <c r="R338" s="210"/>
      <c r="S338" s="210"/>
      <c r="T338" s="210"/>
      <c r="U338" s="210"/>
      <c r="V338" s="210"/>
      <c r="W338" s="210"/>
      <c r="X338" s="210"/>
      <c r="Y338" s="210"/>
      <c r="Z338" s="210"/>
    </row>
    <row r="339" ht="12.75" customHeight="1">
      <c r="A339" s="625"/>
      <c r="B339" s="625"/>
      <c r="C339" s="625"/>
      <c r="D339" s="627"/>
      <c r="E339" s="210"/>
      <c r="F339" s="210"/>
      <c r="G339" s="210"/>
      <c r="H339" s="210"/>
      <c r="I339" s="684"/>
      <c r="J339" s="685"/>
      <c r="K339" s="685"/>
      <c r="L339" s="685"/>
      <c r="M339" s="686"/>
      <c r="N339" s="210"/>
      <c r="O339" s="210"/>
      <c r="P339" s="210"/>
      <c r="Q339" s="210"/>
      <c r="R339" s="210"/>
      <c r="S339" s="210"/>
      <c r="T339" s="210"/>
      <c r="U339" s="210"/>
      <c r="V339" s="210"/>
      <c r="W339" s="210"/>
      <c r="X339" s="210"/>
      <c r="Y339" s="210"/>
      <c r="Z339" s="210"/>
    </row>
    <row r="340" ht="12.75" customHeight="1">
      <c r="A340" s="625"/>
      <c r="B340" s="625"/>
      <c r="C340" s="625"/>
      <c r="D340" s="627"/>
      <c r="E340" s="210"/>
      <c r="F340" s="210"/>
      <c r="G340" s="210"/>
      <c r="H340" s="210"/>
      <c r="I340" s="684"/>
      <c r="J340" s="685"/>
      <c r="K340" s="685"/>
      <c r="L340" s="685"/>
      <c r="M340" s="686"/>
      <c r="N340" s="210"/>
      <c r="O340" s="210"/>
      <c r="P340" s="210"/>
      <c r="Q340" s="210"/>
      <c r="R340" s="210"/>
      <c r="S340" s="210"/>
      <c r="T340" s="210"/>
      <c r="U340" s="210"/>
      <c r="V340" s="210"/>
      <c r="W340" s="210"/>
      <c r="X340" s="210"/>
      <c r="Y340" s="210"/>
      <c r="Z340" s="210"/>
    </row>
    <row r="341" ht="12.75" customHeight="1">
      <c r="A341" s="625"/>
      <c r="B341" s="625"/>
      <c r="C341" s="625"/>
      <c r="D341" s="627"/>
      <c r="E341" s="210"/>
      <c r="F341" s="210"/>
      <c r="G341" s="210"/>
      <c r="H341" s="210"/>
      <c r="I341" s="684"/>
      <c r="J341" s="685"/>
      <c r="K341" s="685"/>
      <c r="L341" s="685"/>
      <c r="M341" s="686"/>
      <c r="N341" s="210"/>
      <c r="O341" s="210"/>
      <c r="P341" s="210"/>
      <c r="Q341" s="210"/>
      <c r="R341" s="210"/>
      <c r="S341" s="210"/>
      <c r="T341" s="210"/>
      <c r="U341" s="210"/>
      <c r="V341" s="210"/>
      <c r="W341" s="210"/>
      <c r="X341" s="210"/>
      <c r="Y341" s="210"/>
      <c r="Z341" s="210"/>
    </row>
    <row r="342" ht="12.75" customHeight="1">
      <c r="A342" s="625"/>
      <c r="B342" s="625"/>
      <c r="C342" s="625"/>
      <c r="D342" s="627"/>
      <c r="E342" s="210"/>
      <c r="F342" s="210"/>
      <c r="G342" s="210"/>
      <c r="H342" s="210"/>
      <c r="I342" s="684"/>
      <c r="J342" s="685"/>
      <c r="K342" s="685"/>
      <c r="L342" s="685"/>
      <c r="M342" s="686"/>
      <c r="N342" s="210"/>
      <c r="O342" s="210"/>
      <c r="P342" s="210"/>
      <c r="Q342" s="210"/>
      <c r="R342" s="210"/>
      <c r="S342" s="210"/>
      <c r="T342" s="210"/>
      <c r="U342" s="210"/>
      <c r="V342" s="210"/>
      <c r="W342" s="210"/>
      <c r="X342" s="210"/>
      <c r="Y342" s="210"/>
      <c r="Z342" s="210"/>
    </row>
    <row r="343" ht="12.75" customHeight="1">
      <c r="A343" s="625"/>
      <c r="B343" s="625"/>
      <c r="C343" s="625"/>
      <c r="D343" s="627"/>
      <c r="E343" s="210"/>
      <c r="F343" s="210"/>
      <c r="G343" s="210"/>
      <c r="H343" s="210"/>
      <c r="I343" s="684"/>
      <c r="J343" s="685"/>
      <c r="K343" s="685"/>
      <c r="L343" s="685"/>
      <c r="M343" s="686"/>
      <c r="N343" s="210"/>
      <c r="O343" s="210"/>
      <c r="P343" s="210"/>
      <c r="Q343" s="210"/>
      <c r="R343" s="210"/>
      <c r="S343" s="210"/>
      <c r="T343" s="210"/>
      <c r="U343" s="210"/>
      <c r="V343" s="210"/>
      <c r="W343" s="210"/>
      <c r="X343" s="210"/>
      <c r="Y343" s="210"/>
      <c r="Z343" s="210"/>
    </row>
    <row r="344" ht="12.75" customHeight="1">
      <c r="A344" s="625"/>
      <c r="B344" s="625"/>
      <c r="C344" s="625"/>
      <c r="D344" s="627"/>
      <c r="E344" s="210"/>
      <c r="F344" s="210"/>
      <c r="G344" s="210"/>
      <c r="H344" s="210"/>
      <c r="I344" s="684"/>
      <c r="J344" s="685"/>
      <c r="K344" s="685"/>
      <c r="L344" s="685"/>
      <c r="M344" s="686"/>
      <c r="N344" s="210"/>
      <c r="O344" s="210"/>
      <c r="P344" s="210"/>
      <c r="Q344" s="210"/>
      <c r="R344" s="210"/>
      <c r="S344" s="210"/>
      <c r="T344" s="210"/>
      <c r="U344" s="210"/>
      <c r="V344" s="210"/>
      <c r="W344" s="210"/>
      <c r="X344" s="210"/>
      <c r="Y344" s="210"/>
      <c r="Z344" s="210"/>
    </row>
    <row r="345" ht="12.75" customHeight="1">
      <c r="A345" s="625"/>
      <c r="B345" s="625"/>
      <c r="C345" s="625"/>
      <c r="D345" s="627"/>
      <c r="E345" s="210"/>
      <c r="F345" s="210"/>
      <c r="G345" s="210"/>
      <c r="H345" s="210"/>
      <c r="I345" s="684"/>
      <c r="J345" s="685"/>
      <c r="K345" s="685"/>
      <c r="L345" s="685"/>
      <c r="M345" s="686"/>
      <c r="N345" s="210"/>
      <c r="O345" s="210"/>
      <c r="P345" s="210"/>
      <c r="Q345" s="210"/>
      <c r="R345" s="210"/>
      <c r="S345" s="210"/>
      <c r="T345" s="210"/>
      <c r="U345" s="210"/>
      <c r="V345" s="210"/>
      <c r="W345" s="210"/>
      <c r="X345" s="210"/>
      <c r="Y345" s="210"/>
      <c r="Z345" s="210"/>
    </row>
    <row r="346" ht="12.75" customHeight="1">
      <c r="A346" s="625"/>
      <c r="B346" s="625"/>
      <c r="C346" s="625"/>
      <c r="D346" s="627"/>
      <c r="E346" s="210"/>
      <c r="F346" s="210"/>
      <c r="G346" s="210"/>
      <c r="H346" s="210"/>
      <c r="I346" s="684"/>
      <c r="J346" s="685"/>
      <c r="K346" s="685"/>
      <c r="L346" s="685"/>
      <c r="M346" s="686"/>
      <c r="N346" s="210"/>
      <c r="O346" s="210"/>
      <c r="P346" s="210"/>
      <c r="Q346" s="210"/>
      <c r="R346" s="210"/>
      <c r="S346" s="210"/>
      <c r="T346" s="210"/>
      <c r="U346" s="210"/>
      <c r="V346" s="210"/>
      <c r="W346" s="210"/>
      <c r="X346" s="210"/>
      <c r="Y346" s="210"/>
      <c r="Z346" s="210"/>
    </row>
    <row r="347" ht="12.75" customHeight="1">
      <c r="A347" s="625"/>
      <c r="B347" s="625"/>
      <c r="C347" s="625"/>
      <c r="D347" s="627"/>
      <c r="E347" s="210"/>
      <c r="F347" s="210"/>
      <c r="G347" s="210"/>
      <c r="H347" s="210"/>
      <c r="I347" s="684"/>
      <c r="J347" s="685"/>
      <c r="K347" s="685"/>
      <c r="L347" s="685"/>
      <c r="M347" s="686"/>
      <c r="N347" s="210"/>
      <c r="O347" s="210"/>
      <c r="P347" s="210"/>
      <c r="Q347" s="210"/>
      <c r="R347" s="210"/>
      <c r="S347" s="210"/>
      <c r="T347" s="210"/>
      <c r="U347" s="210"/>
      <c r="V347" s="210"/>
      <c r="W347" s="210"/>
      <c r="X347" s="210"/>
      <c r="Y347" s="210"/>
      <c r="Z347" s="210"/>
    </row>
    <row r="348" ht="12.75" customHeight="1">
      <c r="A348" s="625"/>
      <c r="B348" s="625"/>
      <c r="C348" s="625"/>
      <c r="D348" s="627"/>
      <c r="E348" s="210"/>
      <c r="F348" s="210"/>
      <c r="G348" s="210"/>
      <c r="H348" s="210"/>
      <c r="I348" s="684"/>
      <c r="J348" s="685"/>
      <c r="K348" s="685"/>
      <c r="L348" s="685"/>
      <c r="M348" s="686"/>
      <c r="N348" s="210"/>
      <c r="O348" s="210"/>
      <c r="P348" s="210"/>
      <c r="Q348" s="210"/>
      <c r="R348" s="210"/>
      <c r="S348" s="210"/>
      <c r="T348" s="210"/>
      <c r="U348" s="210"/>
      <c r="V348" s="210"/>
      <c r="W348" s="210"/>
      <c r="X348" s="210"/>
      <c r="Y348" s="210"/>
      <c r="Z348" s="210"/>
    </row>
    <row r="349" ht="12.75" customHeight="1">
      <c r="A349" s="625"/>
      <c r="B349" s="625"/>
      <c r="C349" s="625"/>
      <c r="D349" s="627"/>
      <c r="E349" s="210"/>
      <c r="F349" s="210"/>
      <c r="G349" s="210"/>
      <c r="H349" s="210"/>
      <c r="I349" s="684"/>
      <c r="J349" s="685"/>
      <c r="K349" s="685"/>
      <c r="L349" s="685"/>
      <c r="M349" s="686"/>
      <c r="N349" s="210"/>
      <c r="O349" s="210"/>
      <c r="P349" s="210"/>
      <c r="Q349" s="210"/>
      <c r="R349" s="210"/>
      <c r="S349" s="210"/>
      <c r="T349" s="210"/>
      <c r="U349" s="210"/>
      <c r="V349" s="210"/>
      <c r="W349" s="210"/>
      <c r="X349" s="210"/>
      <c r="Y349" s="210"/>
      <c r="Z349" s="210"/>
    </row>
    <row r="350" ht="12.75" customHeight="1">
      <c r="A350" s="625"/>
      <c r="B350" s="625"/>
      <c r="C350" s="625"/>
      <c r="D350" s="627"/>
      <c r="E350" s="210"/>
      <c r="F350" s="210"/>
      <c r="G350" s="210"/>
      <c r="H350" s="210"/>
      <c r="I350" s="684"/>
      <c r="J350" s="685"/>
      <c r="K350" s="685"/>
      <c r="L350" s="685"/>
      <c r="M350" s="686"/>
      <c r="N350" s="210"/>
      <c r="O350" s="210"/>
      <c r="P350" s="210"/>
      <c r="Q350" s="210"/>
      <c r="R350" s="210"/>
      <c r="S350" s="210"/>
      <c r="T350" s="210"/>
      <c r="U350" s="210"/>
      <c r="V350" s="210"/>
      <c r="W350" s="210"/>
      <c r="X350" s="210"/>
      <c r="Y350" s="210"/>
      <c r="Z350" s="210"/>
    </row>
    <row r="351" ht="12.75" customHeight="1">
      <c r="A351" s="625"/>
      <c r="B351" s="625"/>
      <c r="C351" s="625"/>
      <c r="D351" s="627"/>
      <c r="E351" s="210"/>
      <c r="F351" s="210"/>
      <c r="G351" s="210"/>
      <c r="H351" s="210"/>
      <c r="I351" s="684"/>
      <c r="J351" s="685"/>
      <c r="K351" s="685"/>
      <c r="L351" s="685"/>
      <c r="M351" s="686"/>
      <c r="N351" s="210"/>
      <c r="O351" s="210"/>
      <c r="P351" s="210"/>
      <c r="Q351" s="210"/>
      <c r="R351" s="210"/>
      <c r="S351" s="210"/>
      <c r="T351" s="210"/>
      <c r="U351" s="210"/>
      <c r="V351" s="210"/>
      <c r="W351" s="210"/>
      <c r="X351" s="210"/>
      <c r="Y351" s="210"/>
      <c r="Z351" s="210"/>
    </row>
    <row r="352" ht="12.75" customHeight="1">
      <c r="A352" s="625"/>
      <c r="B352" s="625"/>
      <c r="C352" s="625"/>
      <c r="D352" s="627"/>
      <c r="E352" s="210"/>
      <c r="F352" s="210"/>
      <c r="G352" s="210"/>
      <c r="H352" s="210"/>
      <c r="I352" s="684"/>
      <c r="J352" s="685"/>
      <c r="K352" s="685"/>
      <c r="L352" s="685"/>
      <c r="M352" s="686"/>
      <c r="N352" s="210"/>
      <c r="O352" s="210"/>
      <c r="P352" s="210"/>
      <c r="Q352" s="210"/>
      <c r="R352" s="210"/>
      <c r="S352" s="210"/>
      <c r="T352" s="210"/>
      <c r="U352" s="210"/>
      <c r="V352" s="210"/>
      <c r="W352" s="210"/>
      <c r="X352" s="210"/>
      <c r="Y352" s="210"/>
      <c r="Z352" s="210"/>
    </row>
    <row r="353" ht="12.75" customHeight="1">
      <c r="A353" s="625"/>
      <c r="B353" s="625"/>
      <c r="C353" s="625"/>
      <c r="D353" s="627"/>
      <c r="E353" s="210"/>
      <c r="F353" s="210"/>
      <c r="G353" s="210"/>
      <c r="H353" s="210"/>
      <c r="I353" s="684"/>
      <c r="J353" s="685"/>
      <c r="K353" s="685"/>
      <c r="L353" s="685"/>
      <c r="M353" s="686"/>
      <c r="N353" s="210"/>
      <c r="O353" s="210"/>
      <c r="P353" s="210"/>
      <c r="Q353" s="210"/>
      <c r="R353" s="210"/>
      <c r="S353" s="210"/>
      <c r="T353" s="210"/>
      <c r="U353" s="210"/>
      <c r="V353" s="210"/>
      <c r="W353" s="210"/>
      <c r="X353" s="210"/>
      <c r="Y353" s="210"/>
      <c r="Z353" s="210"/>
    </row>
    <row r="354" ht="12.75" customHeight="1">
      <c r="A354" s="625"/>
      <c r="B354" s="625"/>
      <c r="C354" s="625"/>
      <c r="D354" s="627"/>
      <c r="E354" s="210"/>
      <c r="F354" s="210"/>
      <c r="G354" s="210"/>
      <c r="H354" s="210"/>
      <c r="I354" s="684"/>
      <c r="J354" s="685"/>
      <c r="K354" s="685"/>
      <c r="L354" s="685"/>
      <c r="M354" s="686"/>
      <c r="N354" s="210"/>
      <c r="O354" s="210"/>
      <c r="P354" s="210"/>
      <c r="Q354" s="210"/>
      <c r="R354" s="210"/>
      <c r="S354" s="210"/>
      <c r="T354" s="210"/>
      <c r="U354" s="210"/>
      <c r="V354" s="210"/>
      <c r="W354" s="210"/>
      <c r="X354" s="210"/>
      <c r="Y354" s="210"/>
      <c r="Z354" s="210"/>
    </row>
    <row r="355" ht="12.75" customHeight="1">
      <c r="A355" s="625"/>
      <c r="B355" s="625"/>
      <c r="C355" s="625"/>
      <c r="D355" s="627"/>
      <c r="E355" s="210"/>
      <c r="F355" s="210"/>
      <c r="G355" s="210"/>
      <c r="H355" s="210"/>
      <c r="I355" s="684"/>
      <c r="J355" s="685"/>
      <c r="K355" s="685"/>
      <c r="L355" s="685"/>
      <c r="M355" s="686"/>
      <c r="N355" s="210"/>
      <c r="O355" s="210"/>
      <c r="P355" s="210"/>
      <c r="Q355" s="210"/>
      <c r="R355" s="210"/>
      <c r="S355" s="210"/>
      <c r="T355" s="210"/>
      <c r="U355" s="210"/>
      <c r="V355" s="210"/>
      <c r="W355" s="210"/>
      <c r="X355" s="210"/>
      <c r="Y355" s="210"/>
      <c r="Z355" s="210"/>
    </row>
    <row r="356" ht="12.75" customHeight="1">
      <c r="A356" s="625"/>
      <c r="B356" s="625"/>
      <c r="C356" s="625"/>
      <c r="D356" s="627"/>
      <c r="E356" s="210"/>
      <c r="F356" s="210"/>
      <c r="G356" s="210"/>
      <c r="H356" s="210"/>
      <c r="I356" s="684"/>
      <c r="J356" s="685"/>
      <c r="K356" s="685"/>
      <c r="L356" s="685"/>
      <c r="M356" s="686"/>
      <c r="N356" s="210"/>
      <c r="O356" s="210"/>
      <c r="P356" s="210"/>
      <c r="Q356" s="210"/>
      <c r="R356" s="210"/>
      <c r="S356" s="210"/>
      <c r="T356" s="210"/>
      <c r="U356" s="210"/>
      <c r="V356" s="210"/>
      <c r="W356" s="210"/>
      <c r="X356" s="210"/>
      <c r="Y356" s="210"/>
      <c r="Z356" s="210"/>
    </row>
    <row r="357" ht="12.75" customHeight="1">
      <c r="A357" s="625"/>
      <c r="B357" s="625"/>
      <c r="C357" s="625"/>
      <c r="D357" s="627"/>
      <c r="E357" s="210"/>
      <c r="F357" s="210"/>
      <c r="G357" s="210"/>
      <c r="H357" s="210"/>
      <c r="I357" s="684"/>
      <c r="J357" s="685"/>
      <c r="K357" s="685"/>
      <c r="L357" s="685"/>
      <c r="M357" s="686"/>
      <c r="N357" s="210"/>
      <c r="O357" s="210"/>
      <c r="P357" s="210"/>
      <c r="Q357" s="210"/>
      <c r="R357" s="210"/>
      <c r="S357" s="210"/>
      <c r="T357" s="210"/>
      <c r="U357" s="210"/>
      <c r="V357" s="210"/>
      <c r="W357" s="210"/>
      <c r="X357" s="210"/>
      <c r="Y357" s="210"/>
      <c r="Z357" s="210"/>
    </row>
    <row r="358" ht="12.75" customHeight="1">
      <c r="A358" s="625"/>
      <c r="B358" s="625"/>
      <c r="C358" s="625"/>
      <c r="D358" s="627"/>
      <c r="E358" s="210"/>
      <c r="F358" s="210"/>
      <c r="G358" s="210"/>
      <c r="H358" s="210"/>
      <c r="I358" s="684"/>
      <c r="J358" s="685"/>
      <c r="K358" s="685"/>
      <c r="L358" s="685"/>
      <c r="M358" s="686"/>
      <c r="N358" s="210"/>
      <c r="O358" s="210"/>
      <c r="P358" s="210"/>
      <c r="Q358" s="210"/>
      <c r="R358" s="210"/>
      <c r="S358" s="210"/>
      <c r="T358" s="210"/>
      <c r="U358" s="210"/>
      <c r="V358" s="210"/>
      <c r="W358" s="210"/>
      <c r="X358" s="210"/>
      <c r="Y358" s="210"/>
      <c r="Z358" s="210"/>
    </row>
    <row r="359" ht="12.75" customHeight="1">
      <c r="A359" s="625"/>
      <c r="B359" s="625"/>
      <c r="C359" s="625"/>
      <c r="D359" s="627"/>
      <c r="E359" s="210"/>
      <c r="F359" s="210"/>
      <c r="G359" s="210"/>
      <c r="H359" s="210"/>
      <c r="I359" s="684"/>
      <c r="J359" s="685"/>
      <c r="K359" s="685"/>
      <c r="L359" s="685"/>
      <c r="M359" s="686"/>
      <c r="N359" s="210"/>
      <c r="O359" s="210"/>
      <c r="P359" s="210"/>
      <c r="Q359" s="210"/>
      <c r="R359" s="210"/>
      <c r="S359" s="210"/>
      <c r="T359" s="210"/>
      <c r="U359" s="210"/>
      <c r="V359" s="210"/>
      <c r="W359" s="210"/>
      <c r="X359" s="210"/>
      <c r="Y359" s="210"/>
      <c r="Z359" s="210"/>
    </row>
    <row r="360" ht="12.75" customHeight="1">
      <c r="A360" s="625"/>
      <c r="B360" s="625"/>
      <c r="C360" s="625"/>
      <c r="D360" s="627"/>
      <c r="E360" s="210"/>
      <c r="F360" s="210"/>
      <c r="G360" s="210"/>
      <c r="H360" s="210"/>
      <c r="I360" s="684"/>
      <c r="J360" s="685"/>
      <c r="K360" s="685"/>
      <c r="L360" s="685"/>
      <c r="M360" s="686"/>
      <c r="N360" s="210"/>
      <c r="O360" s="210"/>
      <c r="P360" s="210"/>
      <c r="Q360" s="210"/>
      <c r="R360" s="210"/>
      <c r="S360" s="210"/>
      <c r="T360" s="210"/>
      <c r="U360" s="210"/>
      <c r="V360" s="210"/>
      <c r="W360" s="210"/>
      <c r="X360" s="210"/>
      <c r="Y360" s="210"/>
      <c r="Z360" s="210"/>
    </row>
    <row r="361" ht="12.75" customHeight="1">
      <c r="A361" s="625"/>
      <c r="B361" s="625"/>
      <c r="C361" s="625"/>
      <c r="D361" s="627"/>
      <c r="E361" s="210"/>
      <c r="F361" s="210"/>
      <c r="G361" s="210"/>
      <c r="H361" s="210"/>
      <c r="I361" s="684"/>
      <c r="J361" s="685"/>
      <c r="K361" s="685"/>
      <c r="L361" s="685"/>
      <c r="M361" s="686"/>
      <c r="N361" s="210"/>
      <c r="O361" s="210"/>
      <c r="P361" s="210"/>
      <c r="Q361" s="210"/>
      <c r="R361" s="210"/>
      <c r="S361" s="210"/>
      <c r="T361" s="210"/>
      <c r="U361" s="210"/>
      <c r="V361" s="210"/>
      <c r="W361" s="210"/>
      <c r="X361" s="210"/>
      <c r="Y361" s="210"/>
      <c r="Z361" s="210"/>
    </row>
    <row r="362" ht="12.75" customHeight="1">
      <c r="A362" s="625"/>
      <c r="B362" s="625"/>
      <c r="C362" s="625"/>
      <c r="D362" s="627"/>
      <c r="E362" s="210"/>
      <c r="F362" s="210"/>
      <c r="G362" s="210"/>
      <c r="H362" s="210"/>
      <c r="I362" s="684"/>
      <c r="J362" s="685"/>
      <c r="K362" s="685"/>
      <c r="L362" s="685"/>
      <c r="M362" s="686"/>
      <c r="N362" s="210"/>
      <c r="O362" s="210"/>
      <c r="P362" s="210"/>
      <c r="Q362" s="210"/>
      <c r="R362" s="210"/>
      <c r="S362" s="210"/>
      <c r="T362" s="210"/>
      <c r="U362" s="210"/>
      <c r="V362" s="210"/>
      <c r="W362" s="210"/>
      <c r="X362" s="210"/>
      <c r="Y362" s="210"/>
      <c r="Z362" s="210"/>
    </row>
    <row r="363" ht="12.75" customHeight="1">
      <c r="A363" s="625"/>
      <c r="B363" s="625"/>
      <c r="C363" s="625"/>
      <c r="D363" s="627"/>
      <c r="E363" s="210"/>
      <c r="F363" s="210"/>
      <c r="G363" s="210"/>
      <c r="H363" s="210"/>
      <c r="I363" s="684"/>
      <c r="J363" s="685"/>
      <c r="K363" s="685"/>
      <c r="L363" s="685"/>
      <c r="M363" s="686"/>
      <c r="N363" s="210"/>
      <c r="O363" s="210"/>
      <c r="P363" s="210"/>
      <c r="Q363" s="210"/>
      <c r="R363" s="210"/>
      <c r="S363" s="210"/>
      <c r="T363" s="210"/>
      <c r="U363" s="210"/>
      <c r="V363" s="210"/>
      <c r="W363" s="210"/>
      <c r="X363" s="210"/>
      <c r="Y363" s="210"/>
      <c r="Z363" s="210"/>
    </row>
    <row r="364" ht="12.75" customHeight="1">
      <c r="A364" s="625"/>
      <c r="B364" s="625"/>
      <c r="C364" s="625"/>
      <c r="D364" s="627"/>
      <c r="E364" s="210"/>
      <c r="F364" s="210"/>
      <c r="G364" s="210"/>
      <c r="H364" s="210"/>
      <c r="I364" s="684"/>
      <c r="J364" s="685"/>
      <c r="K364" s="685"/>
      <c r="L364" s="685"/>
      <c r="M364" s="686"/>
      <c r="N364" s="210"/>
      <c r="O364" s="210"/>
      <c r="P364" s="210"/>
      <c r="Q364" s="210"/>
      <c r="R364" s="210"/>
      <c r="S364" s="210"/>
      <c r="T364" s="210"/>
      <c r="U364" s="210"/>
      <c r="V364" s="210"/>
      <c r="W364" s="210"/>
      <c r="X364" s="210"/>
      <c r="Y364" s="210"/>
      <c r="Z364" s="210"/>
    </row>
    <row r="365" ht="12.75" customHeight="1">
      <c r="A365" s="625"/>
      <c r="B365" s="625"/>
      <c r="C365" s="625"/>
      <c r="D365" s="627"/>
      <c r="E365" s="210"/>
      <c r="F365" s="210"/>
      <c r="G365" s="210"/>
      <c r="H365" s="210"/>
      <c r="I365" s="684"/>
      <c r="J365" s="685"/>
      <c r="K365" s="685"/>
      <c r="L365" s="685"/>
      <c r="M365" s="686"/>
      <c r="N365" s="210"/>
      <c r="O365" s="210"/>
      <c r="P365" s="210"/>
      <c r="Q365" s="210"/>
      <c r="R365" s="210"/>
      <c r="S365" s="210"/>
      <c r="T365" s="210"/>
      <c r="U365" s="210"/>
      <c r="V365" s="210"/>
      <c r="W365" s="210"/>
      <c r="X365" s="210"/>
      <c r="Y365" s="210"/>
      <c r="Z365" s="210"/>
    </row>
    <row r="366" ht="12.75" customHeight="1">
      <c r="A366" s="625"/>
      <c r="B366" s="625"/>
      <c r="C366" s="625"/>
      <c r="D366" s="627"/>
      <c r="E366" s="210"/>
      <c r="F366" s="210"/>
      <c r="G366" s="210"/>
      <c r="H366" s="210"/>
      <c r="I366" s="684"/>
      <c r="J366" s="685"/>
      <c r="K366" s="685"/>
      <c r="L366" s="685"/>
      <c r="M366" s="686"/>
      <c r="N366" s="210"/>
      <c r="O366" s="210"/>
      <c r="P366" s="210"/>
      <c r="Q366" s="210"/>
      <c r="R366" s="210"/>
      <c r="S366" s="210"/>
      <c r="T366" s="210"/>
      <c r="U366" s="210"/>
      <c r="V366" s="210"/>
      <c r="W366" s="210"/>
      <c r="X366" s="210"/>
      <c r="Y366" s="210"/>
      <c r="Z366" s="210"/>
    </row>
    <row r="367" ht="12.75" customHeight="1">
      <c r="A367" s="625"/>
      <c r="B367" s="625"/>
      <c r="C367" s="625"/>
      <c r="D367" s="627"/>
      <c r="E367" s="210"/>
      <c r="F367" s="210"/>
      <c r="G367" s="210"/>
      <c r="H367" s="210"/>
      <c r="I367" s="684"/>
      <c r="J367" s="685"/>
      <c r="K367" s="685"/>
      <c r="L367" s="685"/>
      <c r="M367" s="686"/>
      <c r="N367" s="210"/>
      <c r="O367" s="210"/>
      <c r="P367" s="210"/>
      <c r="Q367" s="210"/>
      <c r="R367" s="210"/>
      <c r="S367" s="210"/>
      <c r="T367" s="210"/>
      <c r="U367" s="210"/>
      <c r="V367" s="210"/>
      <c r="W367" s="210"/>
      <c r="X367" s="210"/>
      <c r="Y367" s="210"/>
      <c r="Z367" s="210"/>
    </row>
    <row r="368" ht="12.75" customHeight="1">
      <c r="A368" s="625"/>
      <c r="B368" s="625"/>
      <c r="C368" s="625"/>
      <c r="D368" s="627"/>
      <c r="E368" s="210"/>
      <c r="F368" s="210"/>
      <c r="G368" s="210"/>
      <c r="H368" s="210"/>
      <c r="I368" s="684"/>
      <c r="J368" s="685"/>
      <c r="K368" s="685"/>
      <c r="L368" s="685"/>
      <c r="M368" s="686"/>
      <c r="N368" s="210"/>
      <c r="O368" s="210"/>
      <c r="P368" s="210"/>
      <c r="Q368" s="210"/>
      <c r="R368" s="210"/>
      <c r="S368" s="210"/>
      <c r="T368" s="210"/>
      <c r="U368" s="210"/>
      <c r="V368" s="210"/>
      <c r="W368" s="210"/>
      <c r="X368" s="210"/>
      <c r="Y368" s="210"/>
      <c r="Z368" s="210"/>
    </row>
    <row r="369" ht="12.75" customHeight="1">
      <c r="A369" s="625"/>
      <c r="B369" s="625"/>
      <c r="C369" s="625"/>
      <c r="D369" s="627"/>
      <c r="E369" s="210"/>
      <c r="F369" s="210"/>
      <c r="G369" s="210"/>
      <c r="H369" s="210"/>
      <c r="I369" s="684"/>
      <c r="J369" s="685"/>
      <c r="K369" s="685"/>
      <c r="L369" s="685"/>
      <c r="M369" s="686"/>
      <c r="N369" s="210"/>
      <c r="O369" s="210"/>
      <c r="P369" s="210"/>
      <c r="Q369" s="210"/>
      <c r="R369" s="210"/>
      <c r="S369" s="210"/>
      <c r="T369" s="210"/>
      <c r="U369" s="210"/>
      <c r="V369" s="210"/>
      <c r="W369" s="210"/>
      <c r="X369" s="210"/>
      <c r="Y369" s="210"/>
      <c r="Z369" s="210"/>
    </row>
    <row r="370" ht="12.75" customHeight="1">
      <c r="A370" s="625"/>
      <c r="B370" s="625"/>
      <c r="C370" s="625"/>
      <c r="D370" s="627"/>
      <c r="E370" s="210"/>
      <c r="F370" s="210"/>
      <c r="G370" s="210"/>
      <c r="H370" s="210"/>
      <c r="I370" s="684"/>
      <c r="J370" s="685"/>
      <c r="K370" s="685"/>
      <c r="L370" s="685"/>
      <c r="M370" s="686"/>
      <c r="N370" s="210"/>
      <c r="O370" s="210"/>
      <c r="P370" s="210"/>
      <c r="Q370" s="210"/>
      <c r="R370" s="210"/>
      <c r="S370" s="210"/>
      <c r="T370" s="210"/>
      <c r="U370" s="210"/>
      <c r="V370" s="210"/>
      <c r="W370" s="210"/>
      <c r="X370" s="210"/>
      <c r="Y370" s="210"/>
      <c r="Z370" s="210"/>
    </row>
    <row r="371" ht="12.75" customHeight="1">
      <c r="A371" s="625"/>
      <c r="B371" s="625"/>
      <c r="C371" s="625"/>
      <c r="D371" s="627"/>
      <c r="E371" s="210"/>
      <c r="F371" s="210"/>
      <c r="G371" s="210"/>
      <c r="H371" s="210"/>
      <c r="I371" s="684"/>
      <c r="J371" s="685"/>
      <c r="K371" s="685"/>
      <c r="L371" s="685"/>
      <c r="M371" s="686"/>
      <c r="N371" s="210"/>
      <c r="O371" s="210"/>
      <c r="P371" s="210"/>
      <c r="Q371" s="210"/>
      <c r="R371" s="210"/>
      <c r="S371" s="210"/>
      <c r="T371" s="210"/>
      <c r="U371" s="210"/>
      <c r="V371" s="210"/>
      <c r="W371" s="210"/>
      <c r="X371" s="210"/>
      <c r="Y371" s="210"/>
      <c r="Z371" s="210"/>
    </row>
    <row r="372" ht="12.75" customHeight="1">
      <c r="A372" s="625"/>
      <c r="B372" s="625"/>
      <c r="C372" s="625"/>
      <c r="D372" s="627"/>
      <c r="E372" s="210"/>
      <c r="F372" s="210"/>
      <c r="G372" s="210"/>
      <c r="H372" s="210"/>
      <c r="I372" s="684"/>
      <c r="J372" s="685"/>
      <c r="K372" s="685"/>
      <c r="L372" s="685"/>
      <c r="M372" s="686"/>
      <c r="N372" s="210"/>
      <c r="O372" s="210"/>
      <c r="P372" s="210"/>
      <c r="Q372" s="210"/>
      <c r="R372" s="210"/>
      <c r="S372" s="210"/>
      <c r="T372" s="210"/>
      <c r="U372" s="210"/>
      <c r="V372" s="210"/>
      <c r="W372" s="210"/>
      <c r="X372" s="210"/>
      <c r="Y372" s="210"/>
      <c r="Z372" s="210"/>
    </row>
    <row r="373" ht="12.75" customHeight="1">
      <c r="A373" s="625"/>
      <c r="B373" s="625"/>
      <c r="C373" s="625"/>
      <c r="D373" s="627"/>
      <c r="E373" s="210"/>
      <c r="F373" s="210"/>
      <c r="G373" s="210"/>
      <c r="H373" s="210"/>
      <c r="I373" s="684"/>
      <c r="J373" s="685"/>
      <c r="K373" s="685"/>
      <c r="L373" s="685"/>
      <c r="M373" s="686"/>
      <c r="N373" s="210"/>
      <c r="O373" s="210"/>
      <c r="P373" s="210"/>
      <c r="Q373" s="210"/>
      <c r="R373" s="210"/>
      <c r="S373" s="210"/>
      <c r="T373" s="210"/>
      <c r="U373" s="210"/>
      <c r="V373" s="210"/>
      <c r="W373" s="210"/>
      <c r="X373" s="210"/>
      <c r="Y373" s="210"/>
      <c r="Z373" s="210"/>
    </row>
    <row r="374" ht="12.75" customHeight="1">
      <c r="A374" s="625"/>
      <c r="B374" s="625"/>
      <c r="C374" s="625"/>
      <c r="D374" s="627"/>
      <c r="E374" s="210"/>
      <c r="F374" s="210"/>
      <c r="G374" s="210"/>
      <c r="H374" s="210"/>
      <c r="I374" s="684"/>
      <c r="J374" s="685"/>
      <c r="K374" s="685"/>
      <c r="L374" s="685"/>
      <c r="M374" s="686"/>
      <c r="N374" s="210"/>
      <c r="O374" s="210"/>
      <c r="P374" s="210"/>
      <c r="Q374" s="210"/>
      <c r="R374" s="210"/>
      <c r="S374" s="210"/>
      <c r="T374" s="210"/>
      <c r="U374" s="210"/>
      <c r="V374" s="210"/>
      <c r="W374" s="210"/>
      <c r="X374" s="210"/>
      <c r="Y374" s="210"/>
      <c r="Z374" s="210"/>
    </row>
    <row r="375" ht="12.75" customHeight="1">
      <c r="A375" s="625"/>
      <c r="B375" s="625"/>
      <c r="C375" s="625"/>
      <c r="D375" s="627"/>
      <c r="E375" s="210"/>
      <c r="F375" s="210"/>
      <c r="G375" s="210"/>
      <c r="H375" s="210"/>
      <c r="I375" s="684"/>
      <c r="J375" s="685"/>
      <c r="K375" s="685"/>
      <c r="L375" s="685"/>
      <c r="M375" s="686"/>
      <c r="N375" s="210"/>
      <c r="O375" s="210"/>
      <c r="P375" s="210"/>
      <c r="Q375" s="210"/>
      <c r="R375" s="210"/>
      <c r="S375" s="210"/>
      <c r="T375" s="210"/>
      <c r="U375" s="210"/>
      <c r="V375" s="210"/>
      <c r="W375" s="210"/>
      <c r="X375" s="210"/>
      <c r="Y375" s="210"/>
      <c r="Z375" s="210"/>
    </row>
    <row r="376" ht="12.75" customHeight="1">
      <c r="A376" s="625"/>
      <c r="B376" s="625"/>
      <c r="C376" s="625"/>
      <c r="D376" s="627"/>
      <c r="E376" s="210"/>
      <c r="F376" s="210"/>
      <c r="G376" s="210"/>
      <c r="H376" s="210"/>
      <c r="I376" s="684"/>
      <c r="J376" s="685"/>
      <c r="K376" s="685"/>
      <c r="L376" s="685"/>
      <c r="M376" s="686"/>
      <c r="N376" s="210"/>
      <c r="O376" s="210"/>
      <c r="P376" s="210"/>
      <c r="Q376" s="210"/>
      <c r="R376" s="210"/>
      <c r="S376" s="210"/>
      <c r="T376" s="210"/>
      <c r="U376" s="210"/>
      <c r="V376" s="210"/>
      <c r="W376" s="210"/>
      <c r="X376" s="210"/>
      <c r="Y376" s="210"/>
      <c r="Z376" s="210"/>
    </row>
    <row r="377" ht="12.75" customHeight="1">
      <c r="A377" s="625"/>
      <c r="B377" s="625"/>
      <c r="C377" s="625"/>
      <c r="D377" s="627"/>
      <c r="E377" s="210"/>
      <c r="F377" s="210"/>
      <c r="G377" s="210"/>
      <c r="H377" s="210"/>
      <c r="I377" s="684"/>
      <c r="J377" s="685"/>
      <c r="K377" s="685"/>
      <c r="L377" s="685"/>
      <c r="M377" s="686"/>
      <c r="N377" s="210"/>
      <c r="O377" s="210"/>
      <c r="P377" s="210"/>
      <c r="Q377" s="210"/>
      <c r="R377" s="210"/>
      <c r="S377" s="210"/>
      <c r="T377" s="210"/>
      <c r="U377" s="210"/>
      <c r="V377" s="210"/>
      <c r="W377" s="210"/>
      <c r="X377" s="210"/>
      <c r="Y377" s="210"/>
      <c r="Z377" s="210"/>
    </row>
    <row r="378" ht="12.75" customHeight="1">
      <c r="A378" s="625"/>
      <c r="B378" s="625"/>
      <c r="C378" s="625"/>
      <c r="D378" s="627"/>
      <c r="E378" s="210"/>
      <c r="F378" s="210"/>
      <c r="G378" s="210"/>
      <c r="H378" s="210"/>
      <c r="I378" s="684"/>
      <c r="J378" s="685"/>
      <c r="K378" s="685"/>
      <c r="L378" s="685"/>
      <c r="M378" s="686"/>
      <c r="N378" s="210"/>
      <c r="O378" s="210"/>
      <c r="P378" s="210"/>
      <c r="Q378" s="210"/>
      <c r="R378" s="210"/>
      <c r="S378" s="210"/>
      <c r="T378" s="210"/>
      <c r="U378" s="210"/>
      <c r="V378" s="210"/>
      <c r="W378" s="210"/>
      <c r="X378" s="210"/>
      <c r="Y378" s="210"/>
      <c r="Z378" s="210"/>
    </row>
    <row r="379" ht="12.75" customHeight="1">
      <c r="A379" s="625"/>
      <c r="B379" s="625"/>
      <c r="C379" s="625"/>
      <c r="D379" s="627"/>
      <c r="E379" s="210"/>
      <c r="F379" s="210"/>
      <c r="G379" s="210"/>
      <c r="H379" s="210"/>
      <c r="I379" s="684"/>
      <c r="J379" s="685"/>
      <c r="K379" s="685"/>
      <c r="L379" s="685"/>
      <c r="M379" s="686"/>
      <c r="N379" s="210"/>
      <c r="O379" s="210"/>
      <c r="P379" s="210"/>
      <c r="Q379" s="210"/>
      <c r="R379" s="210"/>
      <c r="S379" s="210"/>
      <c r="T379" s="210"/>
      <c r="U379" s="210"/>
      <c r="V379" s="210"/>
      <c r="W379" s="210"/>
      <c r="X379" s="210"/>
      <c r="Y379" s="210"/>
      <c r="Z379" s="210"/>
    </row>
    <row r="380" ht="12.75" customHeight="1">
      <c r="A380" s="625"/>
      <c r="B380" s="625"/>
      <c r="C380" s="625"/>
      <c r="D380" s="627"/>
      <c r="E380" s="210"/>
      <c r="F380" s="210"/>
      <c r="G380" s="210"/>
      <c r="H380" s="210"/>
      <c r="I380" s="684"/>
      <c r="J380" s="685"/>
      <c r="K380" s="685"/>
      <c r="L380" s="685"/>
      <c r="M380" s="686"/>
      <c r="N380" s="210"/>
      <c r="O380" s="210"/>
      <c r="P380" s="210"/>
      <c r="Q380" s="210"/>
      <c r="R380" s="210"/>
      <c r="S380" s="210"/>
      <c r="T380" s="210"/>
      <c r="U380" s="210"/>
      <c r="V380" s="210"/>
      <c r="W380" s="210"/>
      <c r="X380" s="210"/>
      <c r="Y380" s="210"/>
      <c r="Z380" s="210"/>
    </row>
    <row r="381" ht="12.75" customHeight="1">
      <c r="A381" s="625"/>
      <c r="B381" s="625"/>
      <c r="C381" s="625"/>
      <c r="D381" s="627"/>
      <c r="E381" s="210"/>
      <c r="F381" s="210"/>
      <c r="G381" s="210"/>
      <c r="H381" s="210"/>
      <c r="I381" s="684"/>
      <c r="J381" s="685"/>
      <c r="K381" s="685"/>
      <c r="L381" s="685"/>
      <c r="M381" s="686"/>
      <c r="N381" s="210"/>
      <c r="O381" s="210"/>
      <c r="P381" s="210"/>
      <c r="Q381" s="210"/>
      <c r="R381" s="210"/>
      <c r="S381" s="210"/>
      <c r="T381" s="210"/>
      <c r="U381" s="210"/>
      <c r="V381" s="210"/>
      <c r="W381" s="210"/>
      <c r="X381" s="210"/>
      <c r="Y381" s="210"/>
      <c r="Z381" s="210"/>
    </row>
    <row r="382" ht="12.75" customHeight="1">
      <c r="A382" s="625"/>
      <c r="B382" s="625"/>
      <c r="C382" s="625"/>
      <c r="D382" s="627"/>
      <c r="E382" s="210"/>
      <c r="F382" s="210"/>
      <c r="G382" s="210"/>
      <c r="H382" s="210"/>
      <c r="I382" s="684"/>
      <c r="J382" s="685"/>
      <c r="K382" s="685"/>
      <c r="L382" s="685"/>
      <c r="M382" s="686"/>
      <c r="N382" s="210"/>
      <c r="O382" s="210"/>
      <c r="P382" s="210"/>
      <c r="Q382" s="210"/>
      <c r="R382" s="210"/>
      <c r="S382" s="210"/>
      <c r="T382" s="210"/>
      <c r="U382" s="210"/>
      <c r="V382" s="210"/>
      <c r="W382" s="210"/>
      <c r="X382" s="210"/>
      <c r="Y382" s="210"/>
      <c r="Z382" s="210"/>
    </row>
    <row r="383" ht="12.75" customHeight="1">
      <c r="A383" s="625"/>
      <c r="B383" s="625"/>
      <c r="C383" s="625"/>
      <c r="D383" s="627"/>
      <c r="E383" s="210"/>
      <c r="F383" s="210"/>
      <c r="G383" s="210"/>
      <c r="H383" s="210"/>
      <c r="I383" s="684"/>
      <c r="J383" s="685"/>
      <c r="K383" s="685"/>
      <c r="L383" s="685"/>
      <c r="M383" s="686"/>
      <c r="N383" s="210"/>
      <c r="O383" s="210"/>
      <c r="P383" s="210"/>
      <c r="Q383" s="210"/>
      <c r="R383" s="210"/>
      <c r="S383" s="210"/>
      <c r="T383" s="210"/>
      <c r="U383" s="210"/>
      <c r="V383" s="210"/>
      <c r="W383" s="210"/>
      <c r="X383" s="210"/>
      <c r="Y383" s="210"/>
      <c r="Z383" s="210"/>
    </row>
    <row r="384" ht="12.75" customHeight="1">
      <c r="A384" s="625"/>
      <c r="B384" s="625"/>
      <c r="C384" s="625"/>
      <c r="D384" s="627"/>
      <c r="E384" s="210"/>
      <c r="F384" s="210"/>
      <c r="G384" s="210"/>
      <c r="H384" s="210"/>
      <c r="I384" s="684"/>
      <c r="J384" s="685"/>
      <c r="K384" s="685"/>
      <c r="L384" s="685"/>
      <c r="M384" s="686"/>
      <c r="N384" s="210"/>
      <c r="O384" s="210"/>
      <c r="P384" s="210"/>
      <c r="Q384" s="210"/>
      <c r="R384" s="210"/>
      <c r="S384" s="210"/>
      <c r="T384" s="210"/>
      <c r="U384" s="210"/>
      <c r="V384" s="210"/>
      <c r="W384" s="210"/>
      <c r="X384" s="210"/>
      <c r="Y384" s="210"/>
      <c r="Z384" s="210"/>
    </row>
    <row r="385" ht="12.75" customHeight="1">
      <c r="A385" s="625"/>
      <c r="B385" s="625"/>
      <c r="C385" s="625"/>
      <c r="D385" s="627"/>
      <c r="E385" s="210"/>
      <c r="F385" s="210"/>
      <c r="G385" s="210"/>
      <c r="H385" s="210"/>
      <c r="I385" s="684"/>
      <c r="J385" s="685"/>
      <c r="K385" s="685"/>
      <c r="L385" s="685"/>
      <c r="M385" s="686"/>
      <c r="N385" s="210"/>
      <c r="O385" s="210"/>
      <c r="P385" s="210"/>
      <c r="Q385" s="210"/>
      <c r="R385" s="210"/>
      <c r="S385" s="210"/>
      <c r="T385" s="210"/>
      <c r="U385" s="210"/>
      <c r="V385" s="210"/>
      <c r="W385" s="210"/>
      <c r="X385" s="210"/>
      <c r="Y385" s="210"/>
      <c r="Z385" s="210"/>
    </row>
    <row r="386" ht="12.75" customHeight="1">
      <c r="A386" s="625"/>
      <c r="B386" s="625"/>
      <c r="C386" s="625"/>
      <c r="D386" s="627"/>
      <c r="E386" s="210"/>
      <c r="F386" s="210"/>
      <c r="G386" s="210"/>
      <c r="H386" s="210"/>
      <c r="I386" s="684"/>
      <c r="J386" s="685"/>
      <c r="K386" s="685"/>
      <c r="L386" s="685"/>
      <c r="M386" s="686"/>
      <c r="N386" s="210"/>
      <c r="O386" s="210"/>
      <c r="P386" s="210"/>
      <c r="Q386" s="210"/>
      <c r="R386" s="210"/>
      <c r="S386" s="210"/>
      <c r="T386" s="210"/>
      <c r="U386" s="210"/>
      <c r="V386" s="210"/>
      <c r="W386" s="210"/>
      <c r="X386" s="210"/>
      <c r="Y386" s="210"/>
      <c r="Z386" s="210"/>
    </row>
    <row r="387" ht="12.75" customHeight="1">
      <c r="A387" s="625"/>
      <c r="B387" s="625"/>
      <c r="C387" s="625"/>
      <c r="D387" s="627"/>
      <c r="E387" s="210"/>
      <c r="F387" s="210"/>
      <c r="G387" s="210"/>
      <c r="H387" s="210"/>
      <c r="I387" s="684"/>
      <c r="J387" s="685"/>
      <c r="K387" s="685"/>
      <c r="L387" s="685"/>
      <c r="M387" s="686"/>
      <c r="N387" s="210"/>
      <c r="O387" s="210"/>
      <c r="P387" s="210"/>
      <c r="Q387" s="210"/>
      <c r="R387" s="210"/>
      <c r="S387" s="210"/>
      <c r="T387" s="210"/>
      <c r="U387" s="210"/>
      <c r="V387" s="210"/>
      <c r="W387" s="210"/>
      <c r="X387" s="210"/>
      <c r="Y387" s="210"/>
      <c r="Z387" s="210"/>
    </row>
    <row r="388" ht="12.75" customHeight="1">
      <c r="A388" s="625"/>
      <c r="B388" s="625"/>
      <c r="C388" s="625"/>
      <c r="D388" s="627"/>
      <c r="E388" s="210"/>
      <c r="F388" s="210"/>
      <c r="G388" s="210"/>
      <c r="H388" s="210"/>
      <c r="I388" s="684"/>
      <c r="J388" s="685"/>
      <c r="K388" s="685"/>
      <c r="L388" s="685"/>
      <c r="M388" s="686"/>
      <c r="N388" s="210"/>
      <c r="O388" s="210"/>
      <c r="P388" s="210"/>
      <c r="Q388" s="210"/>
      <c r="R388" s="210"/>
      <c r="S388" s="210"/>
      <c r="T388" s="210"/>
      <c r="U388" s="210"/>
      <c r="V388" s="210"/>
      <c r="W388" s="210"/>
      <c r="X388" s="210"/>
      <c r="Y388" s="210"/>
      <c r="Z388" s="210"/>
    </row>
    <row r="389" ht="12.75" customHeight="1">
      <c r="A389" s="625"/>
      <c r="B389" s="625"/>
      <c r="C389" s="625"/>
      <c r="D389" s="627"/>
      <c r="E389" s="210"/>
      <c r="F389" s="210"/>
      <c r="G389" s="210"/>
      <c r="H389" s="210"/>
      <c r="I389" s="684"/>
      <c r="J389" s="685"/>
      <c r="K389" s="685"/>
      <c r="L389" s="685"/>
      <c r="M389" s="686"/>
      <c r="N389" s="210"/>
      <c r="O389" s="210"/>
      <c r="P389" s="210"/>
      <c r="Q389" s="210"/>
      <c r="R389" s="210"/>
      <c r="S389" s="210"/>
      <c r="T389" s="210"/>
      <c r="U389" s="210"/>
      <c r="V389" s="210"/>
      <c r="W389" s="210"/>
      <c r="X389" s="210"/>
      <c r="Y389" s="210"/>
      <c r="Z389" s="210"/>
    </row>
    <row r="390" ht="12.75" customHeight="1">
      <c r="A390" s="625"/>
      <c r="B390" s="625"/>
      <c r="C390" s="625"/>
      <c r="D390" s="627"/>
      <c r="E390" s="210"/>
      <c r="F390" s="210"/>
      <c r="G390" s="210"/>
      <c r="H390" s="210"/>
      <c r="I390" s="684"/>
      <c r="J390" s="685"/>
      <c r="K390" s="685"/>
      <c r="L390" s="685"/>
      <c r="M390" s="686"/>
      <c r="N390" s="210"/>
      <c r="O390" s="210"/>
      <c r="P390" s="210"/>
      <c r="Q390" s="210"/>
      <c r="R390" s="210"/>
      <c r="S390" s="210"/>
      <c r="T390" s="210"/>
      <c r="U390" s="210"/>
      <c r="V390" s="210"/>
      <c r="W390" s="210"/>
      <c r="X390" s="210"/>
      <c r="Y390" s="210"/>
      <c r="Z390" s="210"/>
    </row>
    <row r="391" ht="12.75" customHeight="1">
      <c r="A391" s="625"/>
      <c r="B391" s="625"/>
      <c r="C391" s="625"/>
      <c r="D391" s="627"/>
      <c r="E391" s="210"/>
      <c r="F391" s="210"/>
      <c r="G391" s="210"/>
      <c r="H391" s="210"/>
      <c r="I391" s="684"/>
      <c r="J391" s="685"/>
      <c r="K391" s="685"/>
      <c r="L391" s="685"/>
      <c r="M391" s="686"/>
      <c r="N391" s="210"/>
      <c r="O391" s="210"/>
      <c r="P391" s="210"/>
      <c r="Q391" s="210"/>
      <c r="R391" s="210"/>
      <c r="S391" s="210"/>
      <c r="T391" s="210"/>
      <c r="U391" s="210"/>
      <c r="V391" s="210"/>
      <c r="W391" s="210"/>
      <c r="X391" s="210"/>
      <c r="Y391" s="210"/>
      <c r="Z391" s="210"/>
    </row>
    <row r="392" ht="12.75" customHeight="1">
      <c r="A392" s="625"/>
      <c r="B392" s="625"/>
      <c r="C392" s="625"/>
      <c r="D392" s="627"/>
      <c r="E392" s="210"/>
      <c r="F392" s="210"/>
      <c r="G392" s="210"/>
      <c r="H392" s="210"/>
      <c r="I392" s="684"/>
      <c r="J392" s="685"/>
      <c r="K392" s="685"/>
      <c r="L392" s="685"/>
      <c r="M392" s="686"/>
      <c r="N392" s="210"/>
      <c r="O392" s="210"/>
      <c r="P392" s="210"/>
      <c r="Q392" s="210"/>
      <c r="R392" s="210"/>
      <c r="S392" s="210"/>
      <c r="T392" s="210"/>
      <c r="U392" s="210"/>
      <c r="V392" s="210"/>
      <c r="W392" s="210"/>
      <c r="X392" s="210"/>
      <c r="Y392" s="210"/>
      <c r="Z392" s="210"/>
    </row>
    <row r="393" ht="12.75" customHeight="1">
      <c r="A393" s="625"/>
      <c r="B393" s="625"/>
      <c r="C393" s="625"/>
      <c r="D393" s="627"/>
      <c r="E393" s="210"/>
      <c r="F393" s="210"/>
      <c r="G393" s="210"/>
      <c r="H393" s="210"/>
      <c r="I393" s="684"/>
      <c r="J393" s="685"/>
      <c r="K393" s="685"/>
      <c r="L393" s="685"/>
      <c r="M393" s="686"/>
      <c r="N393" s="210"/>
      <c r="O393" s="210"/>
      <c r="P393" s="210"/>
      <c r="Q393" s="210"/>
      <c r="R393" s="210"/>
      <c r="S393" s="210"/>
      <c r="T393" s="210"/>
      <c r="U393" s="210"/>
      <c r="V393" s="210"/>
      <c r="W393" s="210"/>
      <c r="X393" s="210"/>
      <c r="Y393" s="210"/>
      <c r="Z393" s="210"/>
    </row>
    <row r="394" ht="12.75" customHeight="1">
      <c r="A394" s="625"/>
      <c r="B394" s="625"/>
      <c r="C394" s="625"/>
      <c r="D394" s="627"/>
      <c r="E394" s="210"/>
      <c r="F394" s="210"/>
      <c r="G394" s="210"/>
      <c r="H394" s="210"/>
      <c r="I394" s="684"/>
      <c r="J394" s="685"/>
      <c r="K394" s="685"/>
      <c r="L394" s="685"/>
      <c r="M394" s="686"/>
      <c r="N394" s="210"/>
      <c r="O394" s="210"/>
      <c r="P394" s="210"/>
      <c r="Q394" s="210"/>
      <c r="R394" s="210"/>
      <c r="S394" s="210"/>
      <c r="T394" s="210"/>
      <c r="U394" s="210"/>
      <c r="V394" s="210"/>
      <c r="W394" s="210"/>
      <c r="X394" s="210"/>
      <c r="Y394" s="210"/>
      <c r="Z394" s="210"/>
    </row>
    <row r="395" ht="12.75" customHeight="1">
      <c r="A395" s="625"/>
      <c r="B395" s="625"/>
      <c r="C395" s="625"/>
      <c r="D395" s="627"/>
      <c r="E395" s="210"/>
      <c r="F395" s="210"/>
      <c r="G395" s="210"/>
      <c r="H395" s="210"/>
      <c r="I395" s="684"/>
      <c r="J395" s="685"/>
      <c r="K395" s="685"/>
      <c r="L395" s="685"/>
      <c r="M395" s="686"/>
      <c r="N395" s="210"/>
      <c r="O395" s="210"/>
      <c r="P395" s="210"/>
      <c r="Q395" s="210"/>
      <c r="R395" s="210"/>
      <c r="S395" s="210"/>
      <c r="T395" s="210"/>
      <c r="U395" s="210"/>
      <c r="V395" s="210"/>
      <c r="W395" s="210"/>
      <c r="X395" s="210"/>
      <c r="Y395" s="210"/>
      <c r="Z395" s="210"/>
    </row>
    <row r="396" ht="12.75" customHeight="1">
      <c r="A396" s="625"/>
      <c r="B396" s="625"/>
      <c r="C396" s="625"/>
      <c r="D396" s="627"/>
      <c r="E396" s="210"/>
      <c r="F396" s="210"/>
      <c r="G396" s="210"/>
      <c r="H396" s="210"/>
      <c r="I396" s="684"/>
      <c r="J396" s="685"/>
      <c r="K396" s="685"/>
      <c r="L396" s="685"/>
      <c r="M396" s="686"/>
      <c r="N396" s="210"/>
      <c r="O396" s="210"/>
      <c r="P396" s="210"/>
      <c r="Q396" s="210"/>
      <c r="R396" s="210"/>
      <c r="S396" s="210"/>
      <c r="T396" s="210"/>
      <c r="U396" s="210"/>
      <c r="V396" s="210"/>
      <c r="W396" s="210"/>
      <c r="X396" s="210"/>
      <c r="Y396" s="210"/>
      <c r="Z396" s="210"/>
    </row>
    <row r="397" ht="12.75" customHeight="1">
      <c r="A397" s="625"/>
      <c r="B397" s="625"/>
      <c r="C397" s="625"/>
      <c r="D397" s="627"/>
      <c r="E397" s="210"/>
      <c r="F397" s="210"/>
      <c r="G397" s="210"/>
      <c r="H397" s="210"/>
      <c r="I397" s="684"/>
      <c r="J397" s="685"/>
      <c r="K397" s="685"/>
      <c r="L397" s="685"/>
      <c r="M397" s="686"/>
      <c r="N397" s="210"/>
      <c r="O397" s="210"/>
      <c r="P397" s="210"/>
      <c r="Q397" s="210"/>
      <c r="R397" s="210"/>
      <c r="S397" s="210"/>
      <c r="T397" s="210"/>
      <c r="U397" s="210"/>
      <c r="V397" s="210"/>
      <c r="W397" s="210"/>
      <c r="X397" s="210"/>
      <c r="Y397" s="210"/>
      <c r="Z397" s="210"/>
    </row>
    <row r="398" ht="12.75" customHeight="1">
      <c r="A398" s="625"/>
      <c r="B398" s="625"/>
      <c r="C398" s="625"/>
      <c r="D398" s="627"/>
      <c r="E398" s="210"/>
      <c r="F398" s="210"/>
      <c r="G398" s="210"/>
      <c r="H398" s="210"/>
      <c r="I398" s="684"/>
      <c r="J398" s="685"/>
      <c r="K398" s="685"/>
      <c r="L398" s="685"/>
      <c r="M398" s="686"/>
      <c r="N398" s="210"/>
      <c r="O398" s="210"/>
      <c r="P398" s="210"/>
      <c r="Q398" s="210"/>
      <c r="R398" s="210"/>
      <c r="S398" s="210"/>
      <c r="T398" s="210"/>
      <c r="U398" s="210"/>
      <c r="V398" s="210"/>
      <c r="W398" s="210"/>
      <c r="X398" s="210"/>
      <c r="Y398" s="210"/>
      <c r="Z398" s="210"/>
    </row>
    <row r="399" ht="12.75" customHeight="1">
      <c r="A399" s="625"/>
      <c r="B399" s="625"/>
      <c r="C399" s="625"/>
      <c r="D399" s="627"/>
      <c r="E399" s="210"/>
      <c r="F399" s="210"/>
      <c r="G399" s="210"/>
      <c r="H399" s="210"/>
      <c r="I399" s="684"/>
      <c r="J399" s="685"/>
      <c r="K399" s="685"/>
      <c r="L399" s="685"/>
      <c r="M399" s="686"/>
      <c r="N399" s="210"/>
      <c r="O399" s="210"/>
      <c r="P399" s="210"/>
      <c r="Q399" s="210"/>
      <c r="R399" s="210"/>
      <c r="S399" s="210"/>
      <c r="T399" s="210"/>
      <c r="U399" s="210"/>
      <c r="V399" s="210"/>
      <c r="W399" s="210"/>
      <c r="X399" s="210"/>
      <c r="Y399" s="210"/>
      <c r="Z399" s="210"/>
    </row>
    <row r="400" ht="12.75" customHeight="1">
      <c r="A400" s="625"/>
      <c r="B400" s="625"/>
      <c r="C400" s="625"/>
      <c r="D400" s="627"/>
      <c r="E400" s="210"/>
      <c r="F400" s="210"/>
      <c r="G400" s="210"/>
      <c r="H400" s="210"/>
      <c r="I400" s="684"/>
      <c r="J400" s="685"/>
      <c r="K400" s="685"/>
      <c r="L400" s="685"/>
      <c r="M400" s="686"/>
      <c r="N400" s="210"/>
      <c r="O400" s="210"/>
      <c r="P400" s="210"/>
      <c r="Q400" s="210"/>
      <c r="R400" s="210"/>
      <c r="S400" s="210"/>
      <c r="T400" s="210"/>
      <c r="U400" s="210"/>
      <c r="V400" s="210"/>
      <c r="W400" s="210"/>
      <c r="X400" s="210"/>
      <c r="Y400" s="210"/>
      <c r="Z400" s="210"/>
    </row>
    <row r="401" ht="12.75" customHeight="1">
      <c r="A401" s="625"/>
      <c r="B401" s="625"/>
      <c r="C401" s="625"/>
      <c r="D401" s="627"/>
      <c r="E401" s="210"/>
      <c r="F401" s="210"/>
      <c r="G401" s="210"/>
      <c r="H401" s="210"/>
      <c r="I401" s="684"/>
      <c r="J401" s="685"/>
      <c r="K401" s="685"/>
      <c r="L401" s="685"/>
      <c r="M401" s="686"/>
      <c r="N401" s="210"/>
      <c r="O401" s="210"/>
      <c r="P401" s="210"/>
      <c r="Q401" s="210"/>
      <c r="R401" s="210"/>
      <c r="S401" s="210"/>
      <c r="T401" s="210"/>
      <c r="U401" s="210"/>
      <c r="V401" s="210"/>
      <c r="W401" s="210"/>
      <c r="X401" s="210"/>
      <c r="Y401" s="210"/>
      <c r="Z401" s="210"/>
    </row>
    <row r="402" ht="12.75" customHeight="1">
      <c r="A402" s="625"/>
      <c r="B402" s="625"/>
      <c r="C402" s="625"/>
      <c r="D402" s="627"/>
      <c r="E402" s="210"/>
      <c r="F402" s="210"/>
      <c r="G402" s="210"/>
      <c r="H402" s="210"/>
      <c r="I402" s="684"/>
      <c r="J402" s="685"/>
      <c r="K402" s="685"/>
      <c r="L402" s="685"/>
      <c r="M402" s="686"/>
      <c r="N402" s="210"/>
      <c r="O402" s="210"/>
      <c r="P402" s="210"/>
      <c r="Q402" s="210"/>
      <c r="R402" s="210"/>
      <c r="S402" s="210"/>
      <c r="T402" s="210"/>
      <c r="U402" s="210"/>
      <c r="V402" s="210"/>
      <c r="W402" s="210"/>
      <c r="X402" s="210"/>
      <c r="Y402" s="210"/>
      <c r="Z402" s="210"/>
    </row>
    <row r="403" ht="12.75" customHeight="1">
      <c r="A403" s="625"/>
      <c r="B403" s="625"/>
      <c r="C403" s="625"/>
      <c r="D403" s="627"/>
      <c r="E403" s="210"/>
      <c r="F403" s="210"/>
      <c r="G403" s="210"/>
      <c r="H403" s="210"/>
      <c r="I403" s="684"/>
      <c r="J403" s="685"/>
      <c r="K403" s="685"/>
      <c r="L403" s="685"/>
      <c r="M403" s="686"/>
      <c r="N403" s="210"/>
      <c r="O403" s="210"/>
      <c r="P403" s="210"/>
      <c r="Q403" s="210"/>
      <c r="R403" s="210"/>
      <c r="S403" s="210"/>
      <c r="T403" s="210"/>
      <c r="U403" s="210"/>
      <c r="V403" s="210"/>
      <c r="W403" s="210"/>
      <c r="X403" s="210"/>
      <c r="Y403" s="210"/>
      <c r="Z403" s="210"/>
    </row>
    <row r="404" ht="12.75" customHeight="1">
      <c r="A404" s="625"/>
      <c r="B404" s="625"/>
      <c r="C404" s="625"/>
      <c r="D404" s="627"/>
      <c r="E404" s="210"/>
      <c r="F404" s="210"/>
      <c r="G404" s="210"/>
      <c r="H404" s="210"/>
      <c r="I404" s="684"/>
      <c r="J404" s="685"/>
      <c r="K404" s="685"/>
      <c r="L404" s="685"/>
      <c r="M404" s="686"/>
      <c r="N404" s="210"/>
      <c r="O404" s="210"/>
      <c r="P404" s="210"/>
      <c r="Q404" s="210"/>
      <c r="R404" s="210"/>
      <c r="S404" s="210"/>
      <c r="T404" s="210"/>
      <c r="U404" s="210"/>
      <c r="V404" s="210"/>
      <c r="W404" s="210"/>
      <c r="X404" s="210"/>
      <c r="Y404" s="210"/>
      <c r="Z404" s="210"/>
    </row>
    <row r="405" ht="12.75" customHeight="1">
      <c r="A405" s="625"/>
      <c r="B405" s="625"/>
      <c r="C405" s="625"/>
      <c r="D405" s="627"/>
      <c r="E405" s="210"/>
      <c r="F405" s="210"/>
      <c r="G405" s="210"/>
      <c r="H405" s="210"/>
      <c r="I405" s="684"/>
      <c r="J405" s="685"/>
      <c r="K405" s="685"/>
      <c r="L405" s="685"/>
      <c r="M405" s="686"/>
      <c r="N405" s="210"/>
      <c r="O405" s="210"/>
      <c r="P405" s="210"/>
      <c r="Q405" s="210"/>
      <c r="R405" s="210"/>
      <c r="S405" s="210"/>
      <c r="T405" s="210"/>
      <c r="U405" s="210"/>
      <c r="V405" s="210"/>
      <c r="W405" s="210"/>
      <c r="X405" s="210"/>
      <c r="Y405" s="210"/>
      <c r="Z405" s="210"/>
    </row>
    <row r="406" ht="12.75" customHeight="1">
      <c r="A406" s="625"/>
      <c r="B406" s="625"/>
      <c r="C406" s="625"/>
      <c r="D406" s="627"/>
      <c r="E406" s="210"/>
      <c r="F406" s="210"/>
      <c r="G406" s="210"/>
      <c r="H406" s="210"/>
      <c r="I406" s="684"/>
      <c r="J406" s="685"/>
      <c r="K406" s="685"/>
      <c r="L406" s="685"/>
      <c r="M406" s="686"/>
      <c r="N406" s="210"/>
      <c r="O406" s="210"/>
      <c r="P406" s="210"/>
      <c r="Q406" s="210"/>
      <c r="R406" s="210"/>
      <c r="S406" s="210"/>
      <c r="T406" s="210"/>
      <c r="U406" s="210"/>
      <c r="V406" s="210"/>
      <c r="W406" s="210"/>
      <c r="X406" s="210"/>
      <c r="Y406" s="210"/>
      <c r="Z406" s="210"/>
    </row>
    <row r="407" ht="12.75" customHeight="1">
      <c r="A407" s="625"/>
      <c r="B407" s="625"/>
      <c r="C407" s="625"/>
      <c r="D407" s="627"/>
      <c r="E407" s="210"/>
      <c r="F407" s="210"/>
      <c r="G407" s="210"/>
      <c r="H407" s="210"/>
      <c r="I407" s="684"/>
      <c r="J407" s="685"/>
      <c r="K407" s="685"/>
      <c r="L407" s="685"/>
      <c r="M407" s="686"/>
      <c r="N407" s="210"/>
      <c r="O407" s="210"/>
      <c r="P407" s="210"/>
      <c r="Q407" s="210"/>
      <c r="R407" s="210"/>
      <c r="S407" s="210"/>
      <c r="T407" s="210"/>
      <c r="U407" s="210"/>
      <c r="V407" s="210"/>
      <c r="W407" s="210"/>
      <c r="X407" s="210"/>
      <c r="Y407" s="210"/>
      <c r="Z407" s="210"/>
    </row>
    <row r="408" ht="12.75" customHeight="1">
      <c r="A408" s="625"/>
      <c r="B408" s="625"/>
      <c r="C408" s="625"/>
      <c r="D408" s="627"/>
      <c r="E408" s="210"/>
      <c r="F408" s="210"/>
      <c r="G408" s="210"/>
      <c r="H408" s="210"/>
      <c r="I408" s="684"/>
      <c r="J408" s="685"/>
      <c r="K408" s="685"/>
      <c r="L408" s="685"/>
      <c r="M408" s="686"/>
      <c r="N408" s="210"/>
      <c r="O408" s="210"/>
      <c r="P408" s="210"/>
      <c r="Q408" s="210"/>
      <c r="R408" s="210"/>
      <c r="S408" s="210"/>
      <c r="T408" s="210"/>
      <c r="U408" s="210"/>
      <c r="V408" s="210"/>
      <c r="W408" s="210"/>
      <c r="X408" s="210"/>
      <c r="Y408" s="210"/>
      <c r="Z408" s="210"/>
    </row>
    <row r="409" ht="12.75" customHeight="1">
      <c r="A409" s="625"/>
      <c r="B409" s="625"/>
      <c r="C409" s="625"/>
      <c r="D409" s="627"/>
      <c r="E409" s="210"/>
      <c r="F409" s="210"/>
      <c r="G409" s="210"/>
      <c r="H409" s="210"/>
      <c r="I409" s="684"/>
      <c r="J409" s="685"/>
      <c r="K409" s="685"/>
      <c r="L409" s="685"/>
      <c r="M409" s="686"/>
      <c r="N409" s="210"/>
      <c r="O409" s="210"/>
      <c r="P409" s="210"/>
      <c r="Q409" s="210"/>
      <c r="R409" s="210"/>
      <c r="S409" s="210"/>
      <c r="T409" s="210"/>
      <c r="U409" s="210"/>
      <c r="V409" s="210"/>
      <c r="W409" s="210"/>
      <c r="X409" s="210"/>
      <c r="Y409" s="210"/>
      <c r="Z409" s="210"/>
    </row>
    <row r="410" ht="12.75" customHeight="1">
      <c r="A410" s="625"/>
      <c r="B410" s="625"/>
      <c r="C410" s="625"/>
      <c r="D410" s="627"/>
      <c r="E410" s="210"/>
      <c r="F410" s="210"/>
      <c r="G410" s="210"/>
      <c r="H410" s="210"/>
      <c r="I410" s="684"/>
      <c r="J410" s="685"/>
      <c r="K410" s="685"/>
      <c r="L410" s="685"/>
      <c r="M410" s="686"/>
      <c r="N410" s="210"/>
      <c r="O410" s="210"/>
      <c r="P410" s="210"/>
      <c r="Q410" s="210"/>
      <c r="R410" s="210"/>
      <c r="S410" s="210"/>
      <c r="T410" s="210"/>
      <c r="U410" s="210"/>
      <c r="V410" s="210"/>
      <c r="W410" s="210"/>
      <c r="X410" s="210"/>
      <c r="Y410" s="210"/>
      <c r="Z410" s="210"/>
    </row>
    <row r="411" ht="12.75" customHeight="1">
      <c r="A411" s="625"/>
      <c r="B411" s="625"/>
      <c r="C411" s="625"/>
      <c r="D411" s="627"/>
      <c r="E411" s="210"/>
      <c r="F411" s="210"/>
      <c r="G411" s="210"/>
      <c r="H411" s="210"/>
      <c r="I411" s="684"/>
      <c r="J411" s="685"/>
      <c r="K411" s="685"/>
      <c r="L411" s="685"/>
      <c r="M411" s="686"/>
      <c r="N411" s="210"/>
      <c r="O411" s="210"/>
      <c r="P411" s="210"/>
      <c r="Q411" s="210"/>
      <c r="R411" s="210"/>
      <c r="S411" s="210"/>
      <c r="T411" s="210"/>
      <c r="U411" s="210"/>
      <c r="V411" s="210"/>
      <c r="W411" s="210"/>
      <c r="X411" s="210"/>
      <c r="Y411" s="210"/>
      <c r="Z411" s="210"/>
    </row>
    <row r="412" ht="12.75" customHeight="1">
      <c r="A412" s="625"/>
      <c r="B412" s="625"/>
      <c r="C412" s="625"/>
      <c r="D412" s="627"/>
      <c r="E412" s="210"/>
      <c r="F412" s="210"/>
      <c r="G412" s="210"/>
      <c r="H412" s="210"/>
      <c r="I412" s="684"/>
      <c r="J412" s="685"/>
      <c r="K412" s="685"/>
      <c r="L412" s="685"/>
      <c r="M412" s="686"/>
      <c r="N412" s="210"/>
      <c r="O412" s="210"/>
      <c r="P412" s="210"/>
      <c r="Q412" s="210"/>
      <c r="R412" s="210"/>
      <c r="S412" s="210"/>
      <c r="T412" s="210"/>
      <c r="U412" s="210"/>
      <c r="V412" s="210"/>
      <c r="W412" s="210"/>
      <c r="X412" s="210"/>
      <c r="Y412" s="210"/>
      <c r="Z412" s="210"/>
    </row>
    <row r="413" ht="12.75" customHeight="1">
      <c r="A413" s="625"/>
      <c r="B413" s="625"/>
      <c r="C413" s="625"/>
      <c r="D413" s="627"/>
      <c r="E413" s="210"/>
      <c r="F413" s="210"/>
      <c r="G413" s="210"/>
      <c r="H413" s="210"/>
      <c r="I413" s="684"/>
      <c r="J413" s="685"/>
      <c r="K413" s="685"/>
      <c r="L413" s="685"/>
      <c r="M413" s="686"/>
      <c r="N413" s="210"/>
      <c r="O413" s="210"/>
      <c r="P413" s="210"/>
      <c r="Q413" s="210"/>
      <c r="R413" s="210"/>
      <c r="S413" s="210"/>
      <c r="T413" s="210"/>
      <c r="U413" s="210"/>
      <c r="V413" s="210"/>
      <c r="W413" s="210"/>
      <c r="X413" s="210"/>
      <c r="Y413" s="210"/>
      <c r="Z413" s="210"/>
    </row>
    <row r="414" ht="12.75" customHeight="1">
      <c r="A414" s="625"/>
      <c r="B414" s="625"/>
      <c r="C414" s="625"/>
      <c r="D414" s="627"/>
      <c r="E414" s="210"/>
      <c r="F414" s="210"/>
      <c r="G414" s="210"/>
      <c r="H414" s="210"/>
      <c r="I414" s="684"/>
      <c r="J414" s="685"/>
      <c r="K414" s="685"/>
      <c r="L414" s="685"/>
      <c r="M414" s="686"/>
      <c r="N414" s="210"/>
      <c r="O414" s="210"/>
      <c r="P414" s="210"/>
      <c r="Q414" s="210"/>
      <c r="R414" s="210"/>
      <c r="S414" s="210"/>
      <c r="T414" s="210"/>
      <c r="U414" s="210"/>
      <c r="V414" s="210"/>
      <c r="W414" s="210"/>
      <c r="X414" s="210"/>
      <c r="Y414" s="210"/>
      <c r="Z414" s="210"/>
    </row>
    <row r="415" ht="12.75" customHeight="1">
      <c r="A415" s="625"/>
      <c r="B415" s="625"/>
      <c r="C415" s="625"/>
      <c r="D415" s="627"/>
      <c r="E415" s="210"/>
      <c r="F415" s="210"/>
      <c r="G415" s="210"/>
      <c r="H415" s="210"/>
      <c r="I415" s="684"/>
      <c r="J415" s="685"/>
      <c r="K415" s="685"/>
      <c r="L415" s="685"/>
      <c r="M415" s="686"/>
      <c r="N415" s="210"/>
      <c r="O415" s="210"/>
      <c r="P415" s="210"/>
      <c r="Q415" s="210"/>
      <c r="R415" s="210"/>
      <c r="S415" s="210"/>
      <c r="T415" s="210"/>
      <c r="U415" s="210"/>
      <c r="V415" s="210"/>
      <c r="W415" s="210"/>
      <c r="X415" s="210"/>
      <c r="Y415" s="210"/>
      <c r="Z415" s="210"/>
    </row>
    <row r="416" ht="12.75" customHeight="1">
      <c r="A416" s="625"/>
      <c r="B416" s="625"/>
      <c r="C416" s="625"/>
      <c r="D416" s="627"/>
      <c r="E416" s="210"/>
      <c r="F416" s="210"/>
      <c r="G416" s="210"/>
      <c r="H416" s="210"/>
      <c r="I416" s="684"/>
      <c r="J416" s="685"/>
      <c r="K416" s="685"/>
      <c r="L416" s="685"/>
      <c r="M416" s="686"/>
      <c r="N416" s="210"/>
      <c r="O416" s="210"/>
      <c r="P416" s="210"/>
      <c r="Q416" s="210"/>
      <c r="R416" s="210"/>
      <c r="S416" s="210"/>
      <c r="T416" s="210"/>
      <c r="U416" s="210"/>
      <c r="V416" s="210"/>
      <c r="W416" s="210"/>
      <c r="X416" s="210"/>
      <c r="Y416" s="210"/>
      <c r="Z416" s="210"/>
    </row>
    <row r="417" ht="12.75" customHeight="1">
      <c r="A417" s="625"/>
      <c r="B417" s="625"/>
      <c r="C417" s="625"/>
      <c r="D417" s="627"/>
      <c r="E417" s="210"/>
      <c r="F417" s="210"/>
      <c r="G417" s="210"/>
      <c r="H417" s="210"/>
      <c r="I417" s="684"/>
      <c r="J417" s="685"/>
      <c r="K417" s="685"/>
      <c r="L417" s="685"/>
      <c r="M417" s="686"/>
      <c r="N417" s="210"/>
      <c r="O417" s="210"/>
      <c r="P417" s="210"/>
      <c r="Q417" s="210"/>
      <c r="R417" s="210"/>
      <c r="S417" s="210"/>
      <c r="T417" s="210"/>
      <c r="U417" s="210"/>
      <c r="V417" s="210"/>
      <c r="W417" s="210"/>
      <c r="X417" s="210"/>
      <c r="Y417" s="210"/>
      <c r="Z417" s="210"/>
    </row>
    <row r="418" ht="12.75" customHeight="1">
      <c r="A418" s="625"/>
      <c r="B418" s="625"/>
      <c r="C418" s="625"/>
      <c r="D418" s="627"/>
      <c r="E418" s="210"/>
      <c r="F418" s="210"/>
      <c r="G418" s="210"/>
      <c r="H418" s="210"/>
      <c r="I418" s="684"/>
      <c r="J418" s="685"/>
      <c r="K418" s="685"/>
      <c r="L418" s="685"/>
      <c r="M418" s="686"/>
      <c r="N418" s="210"/>
      <c r="O418" s="210"/>
      <c r="P418" s="210"/>
      <c r="Q418" s="210"/>
      <c r="R418" s="210"/>
      <c r="S418" s="210"/>
      <c r="T418" s="210"/>
      <c r="U418" s="210"/>
      <c r="V418" s="210"/>
      <c r="W418" s="210"/>
      <c r="X418" s="210"/>
      <c r="Y418" s="210"/>
      <c r="Z418" s="210"/>
    </row>
    <row r="419" ht="12.75" customHeight="1">
      <c r="A419" s="625"/>
      <c r="B419" s="625"/>
      <c r="C419" s="625"/>
      <c r="D419" s="627"/>
      <c r="E419" s="210"/>
      <c r="F419" s="210"/>
      <c r="G419" s="210"/>
      <c r="H419" s="210"/>
      <c r="I419" s="684"/>
      <c r="J419" s="685"/>
      <c r="K419" s="685"/>
      <c r="L419" s="685"/>
      <c r="M419" s="686"/>
      <c r="N419" s="210"/>
      <c r="O419" s="210"/>
      <c r="P419" s="210"/>
      <c r="Q419" s="210"/>
      <c r="R419" s="210"/>
      <c r="S419" s="210"/>
      <c r="T419" s="210"/>
      <c r="U419" s="210"/>
      <c r="V419" s="210"/>
      <c r="W419" s="210"/>
      <c r="X419" s="210"/>
      <c r="Y419" s="210"/>
      <c r="Z419" s="210"/>
    </row>
    <row r="420" ht="12.75" customHeight="1">
      <c r="A420" s="625"/>
      <c r="B420" s="625"/>
      <c r="C420" s="625"/>
      <c r="D420" s="627"/>
      <c r="E420" s="210"/>
      <c r="F420" s="210"/>
      <c r="G420" s="210"/>
      <c r="H420" s="210"/>
      <c r="I420" s="684"/>
      <c r="J420" s="685"/>
      <c r="K420" s="685"/>
      <c r="L420" s="685"/>
      <c r="M420" s="686"/>
      <c r="N420" s="210"/>
      <c r="O420" s="210"/>
      <c r="P420" s="210"/>
      <c r="Q420" s="210"/>
      <c r="R420" s="210"/>
      <c r="S420" s="210"/>
      <c r="T420" s="210"/>
      <c r="U420" s="210"/>
      <c r="V420" s="210"/>
      <c r="W420" s="210"/>
      <c r="X420" s="210"/>
      <c r="Y420" s="210"/>
      <c r="Z420" s="210"/>
    </row>
    <row r="421" ht="12.75" customHeight="1">
      <c r="A421" s="625"/>
      <c r="B421" s="625"/>
      <c r="C421" s="625"/>
      <c r="D421" s="627"/>
      <c r="E421" s="210"/>
      <c r="F421" s="210"/>
      <c r="G421" s="210"/>
      <c r="H421" s="210"/>
      <c r="I421" s="684"/>
      <c r="J421" s="685"/>
      <c r="K421" s="685"/>
      <c r="L421" s="685"/>
      <c r="M421" s="686"/>
      <c r="N421" s="210"/>
      <c r="O421" s="210"/>
      <c r="P421" s="210"/>
      <c r="Q421" s="210"/>
      <c r="R421" s="210"/>
      <c r="S421" s="210"/>
      <c r="T421" s="210"/>
      <c r="U421" s="210"/>
      <c r="V421" s="210"/>
      <c r="W421" s="210"/>
      <c r="X421" s="210"/>
      <c r="Y421" s="210"/>
      <c r="Z421" s="210"/>
    </row>
    <row r="422" ht="12.75" customHeight="1">
      <c r="A422" s="625"/>
      <c r="B422" s="625"/>
      <c r="C422" s="625"/>
      <c r="D422" s="627"/>
      <c r="E422" s="210"/>
      <c r="F422" s="210"/>
      <c r="G422" s="210"/>
      <c r="H422" s="210"/>
      <c r="I422" s="684"/>
      <c r="J422" s="685"/>
      <c r="K422" s="685"/>
      <c r="L422" s="685"/>
      <c r="M422" s="686"/>
      <c r="N422" s="210"/>
      <c r="O422" s="210"/>
      <c r="P422" s="210"/>
      <c r="Q422" s="210"/>
      <c r="R422" s="210"/>
      <c r="S422" s="210"/>
      <c r="T422" s="210"/>
      <c r="U422" s="210"/>
      <c r="V422" s="210"/>
      <c r="W422" s="210"/>
      <c r="X422" s="210"/>
      <c r="Y422" s="210"/>
      <c r="Z422" s="210"/>
    </row>
    <row r="423" ht="12.75" customHeight="1">
      <c r="A423" s="625"/>
      <c r="B423" s="625"/>
      <c r="C423" s="625"/>
      <c r="D423" s="627"/>
      <c r="E423" s="210"/>
      <c r="F423" s="210"/>
      <c r="G423" s="210"/>
      <c r="H423" s="210"/>
      <c r="I423" s="684"/>
      <c r="J423" s="685"/>
      <c r="K423" s="685"/>
      <c r="L423" s="685"/>
      <c r="M423" s="686"/>
      <c r="N423" s="210"/>
      <c r="O423" s="210"/>
      <c r="P423" s="210"/>
      <c r="Q423" s="210"/>
      <c r="R423" s="210"/>
      <c r="S423" s="210"/>
      <c r="T423" s="210"/>
      <c r="U423" s="210"/>
      <c r="V423" s="210"/>
      <c r="W423" s="210"/>
      <c r="X423" s="210"/>
      <c r="Y423" s="210"/>
      <c r="Z423" s="210"/>
    </row>
    <row r="424" ht="12.75" customHeight="1">
      <c r="A424" s="625"/>
      <c r="B424" s="625"/>
      <c r="C424" s="625"/>
      <c r="D424" s="627"/>
      <c r="E424" s="210"/>
      <c r="F424" s="210"/>
      <c r="G424" s="210"/>
      <c r="H424" s="210"/>
      <c r="I424" s="684"/>
      <c r="J424" s="685"/>
      <c r="K424" s="685"/>
      <c r="L424" s="685"/>
      <c r="M424" s="686"/>
      <c r="N424" s="210"/>
      <c r="O424" s="210"/>
      <c r="P424" s="210"/>
      <c r="Q424" s="210"/>
      <c r="R424" s="210"/>
      <c r="S424" s="210"/>
      <c r="T424" s="210"/>
      <c r="U424" s="210"/>
      <c r="V424" s="210"/>
      <c r="W424" s="210"/>
      <c r="X424" s="210"/>
      <c r="Y424" s="210"/>
      <c r="Z424" s="210"/>
    </row>
    <row r="425" ht="12.75" customHeight="1">
      <c r="A425" s="625"/>
      <c r="B425" s="625"/>
      <c r="C425" s="625"/>
      <c r="D425" s="627"/>
      <c r="E425" s="210"/>
      <c r="F425" s="210"/>
      <c r="G425" s="210"/>
      <c r="H425" s="210"/>
      <c r="I425" s="684"/>
      <c r="J425" s="685"/>
      <c r="K425" s="685"/>
      <c r="L425" s="685"/>
      <c r="M425" s="686"/>
      <c r="N425" s="210"/>
      <c r="O425" s="210"/>
      <c r="P425" s="210"/>
      <c r="Q425" s="210"/>
      <c r="R425" s="210"/>
      <c r="S425" s="210"/>
      <c r="T425" s="210"/>
      <c r="U425" s="210"/>
      <c r="V425" s="210"/>
      <c r="W425" s="210"/>
      <c r="X425" s="210"/>
      <c r="Y425" s="210"/>
      <c r="Z425" s="210"/>
    </row>
    <row r="426" ht="12.75" customHeight="1">
      <c r="A426" s="625"/>
      <c r="B426" s="625"/>
      <c r="C426" s="625"/>
      <c r="D426" s="627"/>
      <c r="E426" s="210"/>
      <c r="F426" s="210"/>
      <c r="G426" s="210"/>
      <c r="H426" s="210"/>
      <c r="I426" s="684"/>
      <c r="J426" s="685"/>
      <c r="K426" s="685"/>
      <c r="L426" s="685"/>
      <c r="M426" s="686"/>
      <c r="N426" s="210"/>
      <c r="O426" s="210"/>
      <c r="P426" s="210"/>
      <c r="Q426" s="210"/>
      <c r="R426" s="210"/>
      <c r="S426" s="210"/>
      <c r="T426" s="210"/>
      <c r="U426" s="210"/>
      <c r="V426" s="210"/>
      <c r="W426" s="210"/>
      <c r="X426" s="210"/>
      <c r="Y426" s="210"/>
      <c r="Z426" s="210"/>
    </row>
    <row r="427" ht="12.75" customHeight="1">
      <c r="A427" s="625"/>
      <c r="B427" s="625"/>
      <c r="C427" s="625"/>
      <c r="D427" s="627"/>
      <c r="E427" s="210"/>
      <c r="F427" s="210"/>
      <c r="G427" s="210"/>
      <c r="H427" s="210"/>
      <c r="I427" s="684"/>
      <c r="J427" s="685"/>
      <c r="K427" s="685"/>
      <c r="L427" s="685"/>
      <c r="M427" s="686"/>
      <c r="N427" s="210"/>
      <c r="O427" s="210"/>
      <c r="P427" s="210"/>
      <c r="Q427" s="210"/>
      <c r="R427" s="210"/>
      <c r="S427" s="210"/>
      <c r="T427" s="210"/>
      <c r="U427" s="210"/>
      <c r="V427" s="210"/>
      <c r="W427" s="210"/>
      <c r="X427" s="210"/>
      <c r="Y427" s="210"/>
      <c r="Z427" s="210"/>
    </row>
    <row r="428" ht="12.75" customHeight="1">
      <c r="A428" s="625"/>
      <c r="B428" s="625"/>
      <c r="C428" s="625"/>
      <c r="D428" s="627"/>
      <c r="E428" s="210"/>
      <c r="F428" s="210"/>
      <c r="G428" s="210"/>
      <c r="H428" s="210"/>
      <c r="I428" s="684"/>
      <c r="J428" s="685"/>
      <c r="K428" s="685"/>
      <c r="L428" s="685"/>
      <c r="M428" s="686"/>
      <c r="N428" s="210"/>
      <c r="O428" s="210"/>
      <c r="P428" s="210"/>
      <c r="Q428" s="210"/>
      <c r="R428" s="210"/>
      <c r="S428" s="210"/>
      <c r="T428" s="210"/>
      <c r="U428" s="210"/>
      <c r="V428" s="210"/>
      <c r="W428" s="210"/>
      <c r="X428" s="210"/>
      <c r="Y428" s="210"/>
      <c r="Z428" s="210"/>
    </row>
    <row r="429" ht="12.75" customHeight="1">
      <c r="A429" s="625"/>
      <c r="B429" s="625"/>
      <c r="C429" s="625"/>
      <c r="D429" s="627"/>
      <c r="E429" s="210"/>
      <c r="F429" s="210"/>
      <c r="G429" s="210"/>
      <c r="H429" s="210"/>
      <c r="I429" s="684"/>
      <c r="J429" s="685"/>
      <c r="K429" s="685"/>
      <c r="L429" s="685"/>
      <c r="M429" s="686"/>
      <c r="N429" s="210"/>
      <c r="O429" s="210"/>
      <c r="P429" s="210"/>
      <c r="Q429" s="210"/>
      <c r="R429" s="210"/>
      <c r="S429" s="210"/>
      <c r="T429" s="210"/>
      <c r="U429" s="210"/>
      <c r="V429" s="210"/>
      <c r="W429" s="210"/>
      <c r="X429" s="210"/>
      <c r="Y429" s="210"/>
      <c r="Z429" s="210"/>
    </row>
    <row r="430" ht="12.75" customHeight="1">
      <c r="A430" s="625"/>
      <c r="B430" s="625"/>
      <c r="C430" s="625"/>
      <c r="D430" s="627"/>
      <c r="E430" s="210"/>
      <c r="F430" s="210"/>
      <c r="G430" s="210"/>
      <c r="H430" s="210"/>
      <c r="I430" s="684"/>
      <c r="J430" s="685"/>
      <c r="K430" s="685"/>
      <c r="L430" s="685"/>
      <c r="M430" s="686"/>
      <c r="N430" s="210"/>
      <c r="O430" s="210"/>
      <c r="P430" s="210"/>
      <c r="Q430" s="210"/>
      <c r="R430" s="210"/>
      <c r="S430" s="210"/>
      <c r="T430" s="210"/>
      <c r="U430" s="210"/>
      <c r="V430" s="210"/>
      <c r="W430" s="210"/>
      <c r="X430" s="210"/>
      <c r="Y430" s="210"/>
      <c r="Z430" s="210"/>
    </row>
    <row r="431" ht="12.75" customHeight="1">
      <c r="A431" s="625"/>
      <c r="B431" s="625"/>
      <c r="C431" s="625"/>
      <c r="D431" s="627"/>
      <c r="E431" s="210"/>
      <c r="F431" s="210"/>
      <c r="G431" s="210"/>
      <c r="H431" s="210"/>
      <c r="I431" s="684"/>
      <c r="J431" s="685"/>
      <c r="K431" s="685"/>
      <c r="L431" s="685"/>
      <c r="M431" s="686"/>
      <c r="N431" s="210"/>
      <c r="O431" s="210"/>
      <c r="P431" s="210"/>
      <c r="Q431" s="210"/>
      <c r="R431" s="210"/>
      <c r="S431" s="210"/>
      <c r="T431" s="210"/>
      <c r="U431" s="210"/>
      <c r="V431" s="210"/>
      <c r="W431" s="210"/>
      <c r="X431" s="210"/>
      <c r="Y431" s="210"/>
      <c r="Z431" s="210"/>
    </row>
    <row r="432" ht="12.75" customHeight="1">
      <c r="A432" s="625"/>
      <c r="B432" s="625"/>
      <c r="C432" s="625"/>
      <c r="D432" s="627"/>
      <c r="E432" s="210"/>
      <c r="F432" s="210"/>
      <c r="G432" s="210"/>
      <c r="H432" s="210"/>
      <c r="I432" s="684"/>
      <c r="J432" s="685"/>
      <c r="K432" s="685"/>
      <c r="L432" s="685"/>
      <c r="M432" s="686"/>
      <c r="N432" s="210"/>
      <c r="O432" s="210"/>
      <c r="P432" s="210"/>
      <c r="Q432" s="210"/>
      <c r="R432" s="210"/>
      <c r="S432" s="210"/>
      <c r="T432" s="210"/>
      <c r="U432" s="210"/>
      <c r="V432" s="210"/>
      <c r="W432" s="210"/>
      <c r="X432" s="210"/>
      <c r="Y432" s="210"/>
      <c r="Z432" s="210"/>
    </row>
    <row r="433" ht="12.75" customHeight="1">
      <c r="A433" s="625"/>
      <c r="B433" s="625"/>
      <c r="C433" s="625"/>
      <c r="D433" s="627"/>
      <c r="E433" s="210"/>
      <c r="F433" s="210"/>
      <c r="G433" s="210"/>
      <c r="H433" s="210"/>
      <c r="I433" s="684"/>
      <c r="J433" s="685"/>
      <c r="K433" s="685"/>
      <c r="L433" s="685"/>
      <c r="M433" s="686"/>
      <c r="N433" s="210"/>
      <c r="O433" s="210"/>
      <c r="P433" s="210"/>
      <c r="Q433" s="210"/>
      <c r="R433" s="210"/>
      <c r="S433" s="210"/>
      <c r="T433" s="210"/>
      <c r="U433" s="210"/>
      <c r="V433" s="210"/>
      <c r="W433" s="210"/>
      <c r="X433" s="210"/>
      <c r="Y433" s="210"/>
      <c r="Z433" s="210"/>
    </row>
    <row r="434" ht="12.75" customHeight="1">
      <c r="A434" s="625"/>
      <c r="B434" s="625"/>
      <c r="C434" s="625"/>
      <c r="D434" s="627"/>
      <c r="E434" s="210"/>
      <c r="F434" s="210"/>
      <c r="G434" s="210"/>
      <c r="H434" s="210"/>
      <c r="I434" s="684"/>
      <c r="J434" s="685"/>
      <c r="K434" s="685"/>
      <c r="L434" s="685"/>
      <c r="M434" s="686"/>
      <c r="N434" s="210"/>
      <c r="O434" s="210"/>
      <c r="P434" s="210"/>
      <c r="Q434" s="210"/>
      <c r="R434" s="210"/>
      <c r="S434" s="210"/>
      <c r="T434" s="210"/>
      <c r="U434" s="210"/>
      <c r="V434" s="210"/>
      <c r="W434" s="210"/>
      <c r="X434" s="210"/>
      <c r="Y434" s="210"/>
      <c r="Z434" s="210"/>
    </row>
    <row r="435" ht="12.75" customHeight="1">
      <c r="A435" s="625"/>
      <c r="B435" s="625"/>
      <c r="C435" s="625"/>
      <c r="D435" s="627"/>
      <c r="E435" s="210"/>
      <c r="F435" s="210"/>
      <c r="G435" s="210"/>
      <c r="H435" s="210"/>
      <c r="I435" s="684"/>
      <c r="J435" s="685"/>
      <c r="K435" s="685"/>
      <c r="L435" s="685"/>
      <c r="M435" s="686"/>
      <c r="N435" s="210"/>
      <c r="O435" s="210"/>
      <c r="P435" s="210"/>
      <c r="Q435" s="210"/>
      <c r="R435" s="210"/>
      <c r="S435" s="210"/>
      <c r="T435" s="210"/>
      <c r="U435" s="210"/>
      <c r="V435" s="210"/>
      <c r="W435" s="210"/>
      <c r="X435" s="210"/>
      <c r="Y435" s="210"/>
      <c r="Z435" s="210"/>
    </row>
    <row r="436" ht="12.75" customHeight="1">
      <c r="A436" s="625"/>
      <c r="B436" s="625"/>
      <c r="C436" s="625"/>
      <c r="D436" s="627"/>
      <c r="E436" s="210"/>
      <c r="F436" s="210"/>
      <c r="G436" s="210"/>
      <c r="H436" s="210"/>
      <c r="I436" s="684"/>
      <c r="J436" s="685"/>
      <c r="K436" s="685"/>
      <c r="L436" s="685"/>
      <c r="M436" s="686"/>
      <c r="N436" s="210"/>
      <c r="O436" s="210"/>
      <c r="P436" s="210"/>
      <c r="Q436" s="210"/>
      <c r="R436" s="210"/>
      <c r="S436" s="210"/>
      <c r="T436" s="210"/>
      <c r="U436" s="210"/>
      <c r="V436" s="210"/>
      <c r="W436" s="210"/>
      <c r="X436" s="210"/>
      <c r="Y436" s="210"/>
      <c r="Z436" s="210"/>
    </row>
    <row r="437" ht="12.75" customHeight="1">
      <c r="A437" s="625"/>
      <c r="B437" s="625"/>
      <c r="C437" s="625"/>
      <c r="D437" s="627"/>
      <c r="E437" s="210"/>
      <c r="F437" s="210"/>
      <c r="G437" s="210"/>
      <c r="H437" s="210"/>
      <c r="I437" s="684"/>
      <c r="J437" s="685"/>
      <c r="K437" s="685"/>
      <c r="L437" s="685"/>
      <c r="M437" s="686"/>
      <c r="N437" s="210"/>
      <c r="O437" s="210"/>
      <c r="P437" s="210"/>
      <c r="Q437" s="210"/>
      <c r="R437" s="210"/>
      <c r="S437" s="210"/>
      <c r="T437" s="210"/>
      <c r="U437" s="210"/>
      <c r="V437" s="210"/>
      <c r="W437" s="210"/>
      <c r="X437" s="210"/>
      <c r="Y437" s="210"/>
      <c r="Z437" s="210"/>
    </row>
    <row r="438" ht="12.75" customHeight="1">
      <c r="A438" s="625"/>
      <c r="B438" s="625"/>
      <c r="C438" s="625"/>
      <c r="D438" s="627"/>
      <c r="E438" s="210"/>
      <c r="F438" s="210"/>
      <c r="G438" s="210"/>
      <c r="H438" s="210"/>
      <c r="I438" s="684"/>
      <c r="J438" s="685"/>
      <c r="K438" s="685"/>
      <c r="L438" s="685"/>
      <c r="M438" s="686"/>
      <c r="N438" s="210"/>
      <c r="O438" s="210"/>
      <c r="P438" s="210"/>
      <c r="Q438" s="210"/>
      <c r="R438" s="210"/>
      <c r="S438" s="210"/>
      <c r="T438" s="210"/>
      <c r="U438" s="210"/>
      <c r="V438" s="210"/>
      <c r="W438" s="210"/>
      <c r="X438" s="210"/>
      <c r="Y438" s="210"/>
      <c r="Z438" s="210"/>
    </row>
    <row r="439" ht="12.75" customHeight="1">
      <c r="A439" s="625"/>
      <c r="B439" s="625"/>
      <c r="C439" s="625"/>
      <c r="D439" s="627"/>
      <c r="E439" s="210"/>
      <c r="F439" s="210"/>
      <c r="G439" s="210"/>
      <c r="H439" s="210"/>
      <c r="I439" s="684"/>
      <c r="J439" s="685"/>
      <c r="K439" s="685"/>
      <c r="L439" s="685"/>
      <c r="M439" s="686"/>
      <c r="N439" s="210"/>
      <c r="O439" s="210"/>
      <c r="P439" s="210"/>
      <c r="Q439" s="210"/>
      <c r="R439" s="210"/>
      <c r="S439" s="210"/>
      <c r="T439" s="210"/>
      <c r="U439" s="210"/>
      <c r="V439" s="210"/>
      <c r="W439" s="210"/>
      <c r="X439" s="210"/>
      <c r="Y439" s="210"/>
      <c r="Z439" s="210"/>
    </row>
    <row r="440" ht="12.75" customHeight="1">
      <c r="A440" s="625"/>
      <c r="B440" s="625"/>
      <c r="C440" s="625"/>
      <c r="D440" s="627"/>
      <c r="E440" s="210"/>
      <c r="F440" s="210"/>
      <c r="G440" s="210"/>
      <c r="H440" s="210"/>
      <c r="I440" s="684"/>
      <c r="J440" s="685"/>
      <c r="K440" s="685"/>
      <c r="L440" s="685"/>
      <c r="M440" s="686"/>
      <c r="N440" s="210"/>
      <c r="O440" s="210"/>
      <c r="P440" s="210"/>
      <c r="Q440" s="210"/>
      <c r="R440" s="210"/>
      <c r="S440" s="210"/>
      <c r="T440" s="210"/>
      <c r="U440" s="210"/>
      <c r="V440" s="210"/>
      <c r="W440" s="210"/>
      <c r="X440" s="210"/>
      <c r="Y440" s="210"/>
      <c r="Z440" s="210"/>
    </row>
    <row r="441" ht="12.75" customHeight="1">
      <c r="A441" s="625"/>
      <c r="B441" s="625"/>
      <c r="C441" s="625"/>
      <c r="D441" s="627"/>
      <c r="E441" s="210"/>
      <c r="F441" s="210"/>
      <c r="G441" s="210"/>
      <c r="H441" s="210"/>
      <c r="I441" s="684"/>
      <c r="J441" s="685"/>
      <c r="K441" s="685"/>
      <c r="L441" s="685"/>
      <c r="M441" s="686"/>
      <c r="N441" s="210"/>
      <c r="O441" s="210"/>
      <c r="P441" s="210"/>
      <c r="Q441" s="210"/>
      <c r="R441" s="210"/>
      <c r="S441" s="210"/>
      <c r="T441" s="210"/>
      <c r="U441" s="210"/>
      <c r="V441" s="210"/>
      <c r="W441" s="210"/>
      <c r="X441" s="210"/>
      <c r="Y441" s="210"/>
      <c r="Z441" s="210"/>
    </row>
    <row r="442" ht="12.75" customHeight="1">
      <c r="A442" s="625"/>
      <c r="B442" s="625"/>
      <c r="C442" s="625"/>
      <c r="D442" s="627"/>
      <c r="E442" s="210"/>
      <c r="F442" s="210"/>
      <c r="G442" s="210"/>
      <c r="H442" s="210"/>
      <c r="I442" s="684"/>
      <c r="J442" s="685"/>
      <c r="K442" s="685"/>
      <c r="L442" s="685"/>
      <c r="M442" s="686"/>
      <c r="N442" s="210"/>
      <c r="O442" s="210"/>
      <c r="P442" s="210"/>
      <c r="Q442" s="210"/>
      <c r="R442" s="210"/>
      <c r="S442" s="210"/>
      <c r="T442" s="210"/>
      <c r="U442" s="210"/>
      <c r="V442" s="210"/>
      <c r="W442" s="210"/>
      <c r="X442" s="210"/>
      <c r="Y442" s="210"/>
      <c r="Z442" s="210"/>
    </row>
    <row r="443" ht="12.75" customHeight="1">
      <c r="A443" s="625"/>
      <c r="B443" s="625"/>
      <c r="C443" s="625"/>
      <c r="D443" s="627"/>
      <c r="E443" s="210"/>
      <c r="F443" s="210"/>
      <c r="G443" s="210"/>
      <c r="H443" s="210"/>
      <c r="I443" s="684"/>
      <c r="J443" s="685"/>
      <c r="K443" s="685"/>
      <c r="L443" s="685"/>
      <c r="M443" s="686"/>
      <c r="N443" s="210"/>
      <c r="O443" s="210"/>
      <c r="P443" s="210"/>
      <c r="Q443" s="210"/>
      <c r="R443" s="210"/>
      <c r="S443" s="210"/>
      <c r="T443" s="210"/>
      <c r="U443" s="210"/>
      <c r="V443" s="210"/>
      <c r="W443" s="210"/>
      <c r="X443" s="210"/>
      <c r="Y443" s="210"/>
      <c r="Z443" s="210"/>
    </row>
    <row r="444" ht="12.75" customHeight="1">
      <c r="A444" s="625"/>
      <c r="B444" s="625"/>
      <c r="C444" s="625"/>
      <c r="D444" s="627"/>
      <c r="E444" s="210"/>
      <c r="F444" s="210"/>
      <c r="G444" s="210"/>
      <c r="H444" s="210"/>
      <c r="I444" s="684"/>
      <c r="J444" s="685"/>
      <c r="K444" s="685"/>
      <c r="L444" s="685"/>
      <c r="M444" s="686"/>
      <c r="N444" s="210"/>
      <c r="O444" s="210"/>
      <c r="P444" s="210"/>
      <c r="Q444" s="210"/>
      <c r="R444" s="210"/>
      <c r="S444" s="210"/>
      <c r="T444" s="210"/>
      <c r="U444" s="210"/>
      <c r="V444" s="210"/>
      <c r="W444" s="210"/>
      <c r="X444" s="210"/>
      <c r="Y444" s="210"/>
      <c r="Z444" s="210"/>
    </row>
    <row r="445" ht="12.75" customHeight="1">
      <c r="A445" s="625"/>
      <c r="B445" s="625"/>
      <c r="C445" s="625"/>
      <c r="D445" s="627"/>
      <c r="E445" s="210"/>
      <c r="F445" s="210"/>
      <c r="G445" s="210"/>
      <c r="H445" s="210"/>
      <c r="I445" s="684"/>
      <c r="J445" s="685"/>
      <c r="K445" s="685"/>
      <c r="L445" s="685"/>
      <c r="M445" s="686"/>
      <c r="N445" s="210"/>
      <c r="O445" s="210"/>
      <c r="P445" s="210"/>
      <c r="Q445" s="210"/>
      <c r="R445" s="210"/>
      <c r="S445" s="210"/>
      <c r="T445" s="210"/>
      <c r="U445" s="210"/>
      <c r="V445" s="210"/>
      <c r="W445" s="210"/>
      <c r="X445" s="210"/>
      <c r="Y445" s="210"/>
      <c r="Z445" s="210"/>
    </row>
    <row r="446" ht="12.75" customHeight="1">
      <c r="A446" s="625"/>
      <c r="B446" s="625"/>
      <c r="C446" s="625"/>
      <c r="D446" s="627"/>
      <c r="E446" s="210"/>
      <c r="F446" s="210"/>
      <c r="G446" s="210"/>
      <c r="H446" s="210"/>
      <c r="I446" s="684"/>
      <c r="J446" s="685"/>
      <c r="K446" s="685"/>
      <c r="L446" s="685"/>
      <c r="M446" s="686"/>
      <c r="N446" s="210"/>
      <c r="O446" s="210"/>
      <c r="P446" s="210"/>
      <c r="Q446" s="210"/>
      <c r="R446" s="210"/>
      <c r="S446" s="210"/>
      <c r="T446" s="210"/>
      <c r="U446" s="210"/>
      <c r="V446" s="210"/>
      <c r="W446" s="210"/>
      <c r="X446" s="210"/>
      <c r="Y446" s="210"/>
      <c r="Z446" s="210"/>
    </row>
    <row r="447" ht="12.75" customHeight="1">
      <c r="A447" s="625"/>
      <c r="B447" s="625"/>
      <c r="C447" s="625"/>
      <c r="D447" s="627"/>
      <c r="E447" s="210"/>
      <c r="F447" s="210"/>
      <c r="G447" s="210"/>
      <c r="H447" s="210"/>
      <c r="I447" s="684"/>
      <c r="J447" s="685"/>
      <c r="K447" s="685"/>
      <c r="L447" s="685"/>
      <c r="M447" s="686"/>
      <c r="N447" s="210"/>
      <c r="O447" s="210"/>
      <c r="P447" s="210"/>
      <c r="Q447" s="210"/>
      <c r="R447" s="210"/>
      <c r="S447" s="210"/>
      <c r="T447" s="210"/>
      <c r="U447" s="210"/>
      <c r="V447" s="210"/>
      <c r="W447" s="210"/>
      <c r="X447" s="210"/>
      <c r="Y447" s="210"/>
      <c r="Z447" s="210"/>
    </row>
    <row r="448" ht="12.75" customHeight="1">
      <c r="A448" s="625"/>
      <c r="B448" s="625"/>
      <c r="C448" s="625"/>
      <c r="D448" s="627"/>
      <c r="E448" s="210"/>
      <c r="F448" s="210"/>
      <c r="G448" s="210"/>
      <c r="H448" s="210"/>
      <c r="I448" s="684"/>
      <c r="J448" s="685"/>
      <c r="K448" s="685"/>
      <c r="L448" s="685"/>
      <c r="M448" s="686"/>
      <c r="N448" s="210"/>
      <c r="O448" s="210"/>
      <c r="P448" s="210"/>
      <c r="Q448" s="210"/>
      <c r="R448" s="210"/>
      <c r="S448" s="210"/>
      <c r="T448" s="210"/>
      <c r="U448" s="210"/>
      <c r="V448" s="210"/>
      <c r="W448" s="210"/>
      <c r="X448" s="210"/>
      <c r="Y448" s="210"/>
      <c r="Z448" s="210"/>
    </row>
    <row r="449" ht="12.75" customHeight="1">
      <c r="A449" s="625"/>
      <c r="B449" s="625"/>
      <c r="C449" s="625"/>
      <c r="D449" s="627"/>
      <c r="E449" s="210"/>
      <c r="F449" s="210"/>
      <c r="G449" s="210"/>
      <c r="H449" s="210"/>
      <c r="I449" s="684"/>
      <c r="J449" s="685"/>
      <c r="K449" s="685"/>
      <c r="L449" s="685"/>
      <c r="M449" s="686"/>
      <c r="N449" s="210"/>
      <c r="O449" s="210"/>
      <c r="P449" s="210"/>
      <c r="Q449" s="210"/>
      <c r="R449" s="210"/>
      <c r="S449" s="210"/>
      <c r="T449" s="210"/>
      <c r="U449" s="210"/>
      <c r="V449" s="210"/>
      <c r="W449" s="210"/>
      <c r="X449" s="210"/>
      <c r="Y449" s="210"/>
      <c r="Z449" s="210"/>
    </row>
    <row r="450" ht="12.75" customHeight="1">
      <c r="A450" s="625"/>
      <c r="B450" s="625"/>
      <c r="C450" s="625"/>
      <c r="D450" s="627"/>
      <c r="E450" s="210"/>
      <c r="F450" s="210"/>
      <c r="G450" s="210"/>
      <c r="H450" s="210"/>
      <c r="I450" s="684"/>
      <c r="J450" s="685"/>
      <c r="K450" s="685"/>
      <c r="L450" s="685"/>
      <c r="M450" s="686"/>
      <c r="N450" s="210"/>
      <c r="O450" s="210"/>
      <c r="P450" s="210"/>
      <c r="Q450" s="210"/>
      <c r="R450" s="210"/>
      <c r="S450" s="210"/>
      <c r="T450" s="210"/>
      <c r="U450" s="210"/>
      <c r="V450" s="210"/>
      <c r="W450" s="210"/>
      <c r="X450" s="210"/>
      <c r="Y450" s="210"/>
      <c r="Z450" s="210"/>
    </row>
    <row r="451" ht="12.75" customHeight="1">
      <c r="A451" s="625"/>
      <c r="B451" s="625"/>
      <c r="C451" s="625"/>
      <c r="D451" s="627"/>
      <c r="E451" s="210"/>
      <c r="F451" s="210"/>
      <c r="G451" s="210"/>
      <c r="H451" s="210"/>
      <c r="I451" s="684"/>
      <c r="J451" s="685"/>
      <c r="K451" s="685"/>
      <c r="L451" s="685"/>
      <c r="M451" s="686"/>
      <c r="N451" s="210"/>
      <c r="O451" s="210"/>
      <c r="P451" s="210"/>
      <c r="Q451" s="210"/>
      <c r="R451" s="210"/>
      <c r="S451" s="210"/>
      <c r="T451" s="210"/>
      <c r="U451" s="210"/>
      <c r="V451" s="210"/>
      <c r="W451" s="210"/>
      <c r="X451" s="210"/>
      <c r="Y451" s="210"/>
      <c r="Z451" s="210"/>
    </row>
    <row r="452" ht="12.75" customHeight="1">
      <c r="A452" s="625"/>
      <c r="B452" s="625"/>
      <c r="C452" s="625"/>
      <c r="D452" s="627"/>
      <c r="E452" s="210"/>
      <c r="F452" s="210"/>
      <c r="G452" s="210"/>
      <c r="H452" s="210"/>
      <c r="I452" s="684"/>
      <c r="J452" s="685"/>
      <c r="K452" s="685"/>
      <c r="L452" s="685"/>
      <c r="M452" s="686"/>
      <c r="N452" s="210"/>
      <c r="O452" s="210"/>
      <c r="P452" s="210"/>
      <c r="Q452" s="210"/>
      <c r="R452" s="210"/>
      <c r="S452" s="210"/>
      <c r="T452" s="210"/>
      <c r="U452" s="210"/>
      <c r="V452" s="210"/>
      <c r="W452" s="210"/>
      <c r="X452" s="210"/>
      <c r="Y452" s="210"/>
      <c r="Z452" s="210"/>
    </row>
    <row r="453" ht="12.75" customHeight="1">
      <c r="A453" s="625"/>
      <c r="B453" s="625"/>
      <c r="C453" s="625"/>
      <c r="D453" s="627"/>
      <c r="E453" s="210"/>
      <c r="F453" s="210"/>
      <c r="G453" s="210"/>
      <c r="H453" s="210"/>
      <c r="I453" s="684"/>
      <c r="J453" s="685"/>
      <c r="K453" s="685"/>
      <c r="L453" s="685"/>
      <c r="M453" s="686"/>
      <c r="N453" s="210"/>
      <c r="O453" s="210"/>
      <c r="P453" s="210"/>
      <c r="Q453" s="210"/>
      <c r="R453" s="210"/>
      <c r="S453" s="210"/>
      <c r="T453" s="210"/>
      <c r="U453" s="210"/>
      <c r="V453" s="210"/>
      <c r="W453" s="210"/>
      <c r="X453" s="210"/>
      <c r="Y453" s="210"/>
      <c r="Z453" s="210"/>
    </row>
    <row r="454" ht="12.75" customHeight="1">
      <c r="A454" s="625"/>
      <c r="B454" s="625"/>
      <c r="C454" s="625"/>
      <c r="D454" s="627"/>
      <c r="E454" s="210"/>
      <c r="F454" s="210"/>
      <c r="G454" s="210"/>
      <c r="H454" s="210"/>
      <c r="I454" s="684"/>
      <c r="J454" s="685"/>
      <c r="K454" s="685"/>
      <c r="L454" s="685"/>
      <c r="M454" s="686"/>
      <c r="N454" s="210"/>
      <c r="O454" s="210"/>
      <c r="P454" s="210"/>
      <c r="Q454" s="210"/>
      <c r="R454" s="210"/>
      <c r="S454" s="210"/>
      <c r="T454" s="210"/>
      <c r="U454" s="210"/>
      <c r="V454" s="210"/>
      <c r="W454" s="210"/>
      <c r="X454" s="210"/>
      <c r="Y454" s="210"/>
      <c r="Z454" s="210"/>
    </row>
    <row r="455" ht="12.75" customHeight="1">
      <c r="A455" s="625"/>
      <c r="B455" s="625"/>
      <c r="C455" s="625"/>
      <c r="D455" s="627"/>
      <c r="E455" s="210"/>
      <c r="F455" s="210"/>
      <c r="G455" s="210"/>
      <c r="H455" s="210"/>
      <c r="I455" s="684"/>
      <c r="J455" s="685"/>
      <c r="K455" s="685"/>
      <c r="L455" s="685"/>
      <c r="M455" s="686"/>
      <c r="N455" s="210"/>
      <c r="O455" s="210"/>
      <c r="P455" s="210"/>
      <c r="Q455" s="210"/>
      <c r="R455" s="210"/>
      <c r="S455" s="210"/>
      <c r="T455" s="210"/>
      <c r="U455" s="210"/>
      <c r="V455" s="210"/>
      <c r="W455" s="210"/>
      <c r="X455" s="210"/>
      <c r="Y455" s="210"/>
      <c r="Z455" s="210"/>
    </row>
    <row r="456" ht="12.75" customHeight="1">
      <c r="A456" s="625"/>
      <c r="B456" s="625"/>
      <c r="C456" s="625"/>
      <c r="D456" s="627"/>
      <c r="E456" s="210"/>
      <c r="F456" s="210"/>
      <c r="G456" s="210"/>
      <c r="H456" s="210"/>
      <c r="I456" s="684"/>
      <c r="J456" s="685"/>
      <c r="K456" s="685"/>
      <c r="L456" s="685"/>
      <c r="M456" s="686"/>
      <c r="N456" s="210"/>
      <c r="O456" s="210"/>
      <c r="P456" s="210"/>
      <c r="Q456" s="210"/>
      <c r="R456" s="210"/>
      <c r="S456" s="210"/>
      <c r="T456" s="210"/>
      <c r="U456" s="210"/>
      <c r="V456" s="210"/>
      <c r="W456" s="210"/>
      <c r="X456" s="210"/>
      <c r="Y456" s="210"/>
      <c r="Z456" s="210"/>
    </row>
    <row r="457" ht="12.75" customHeight="1">
      <c r="A457" s="625"/>
      <c r="B457" s="625"/>
      <c r="C457" s="625"/>
      <c r="D457" s="627"/>
      <c r="E457" s="210"/>
      <c r="F457" s="210"/>
      <c r="G457" s="210"/>
      <c r="H457" s="210"/>
      <c r="I457" s="684"/>
      <c r="J457" s="685"/>
      <c r="K457" s="685"/>
      <c r="L457" s="685"/>
      <c r="M457" s="686"/>
      <c r="N457" s="210"/>
      <c r="O457" s="210"/>
      <c r="P457" s="210"/>
      <c r="Q457" s="210"/>
      <c r="R457" s="210"/>
      <c r="S457" s="210"/>
      <c r="T457" s="210"/>
      <c r="U457" s="210"/>
      <c r="V457" s="210"/>
      <c r="W457" s="210"/>
      <c r="X457" s="210"/>
      <c r="Y457" s="210"/>
      <c r="Z457" s="210"/>
    </row>
    <row r="458" ht="12.75" customHeight="1">
      <c r="A458" s="625"/>
      <c r="B458" s="625"/>
      <c r="C458" s="625"/>
      <c r="D458" s="627"/>
      <c r="E458" s="210"/>
      <c r="F458" s="210"/>
      <c r="G458" s="210"/>
      <c r="H458" s="210"/>
      <c r="I458" s="684"/>
      <c r="J458" s="685"/>
      <c r="K458" s="685"/>
      <c r="L458" s="685"/>
      <c r="M458" s="686"/>
      <c r="N458" s="210"/>
      <c r="O458" s="210"/>
      <c r="P458" s="210"/>
      <c r="Q458" s="210"/>
      <c r="R458" s="210"/>
      <c r="S458" s="210"/>
      <c r="T458" s="210"/>
      <c r="U458" s="210"/>
      <c r="V458" s="210"/>
      <c r="W458" s="210"/>
      <c r="X458" s="210"/>
      <c r="Y458" s="210"/>
      <c r="Z458" s="210"/>
    </row>
    <row r="459" ht="12.75" customHeight="1">
      <c r="A459" s="625"/>
      <c r="B459" s="625"/>
      <c r="C459" s="625"/>
      <c r="D459" s="627"/>
      <c r="E459" s="210"/>
      <c r="F459" s="210"/>
      <c r="G459" s="210"/>
      <c r="H459" s="210"/>
      <c r="I459" s="684"/>
      <c r="J459" s="685"/>
      <c r="K459" s="685"/>
      <c r="L459" s="685"/>
      <c r="M459" s="686"/>
      <c r="N459" s="210"/>
      <c r="O459" s="210"/>
      <c r="P459" s="210"/>
      <c r="Q459" s="210"/>
      <c r="R459" s="210"/>
      <c r="S459" s="210"/>
      <c r="T459" s="210"/>
      <c r="U459" s="210"/>
      <c r="V459" s="210"/>
      <c r="W459" s="210"/>
      <c r="X459" s="210"/>
      <c r="Y459" s="210"/>
      <c r="Z459" s="210"/>
    </row>
    <row r="460" ht="12.75" customHeight="1">
      <c r="A460" s="625"/>
      <c r="B460" s="625"/>
      <c r="C460" s="625"/>
      <c r="D460" s="627"/>
      <c r="E460" s="210"/>
      <c r="F460" s="210"/>
      <c r="G460" s="210"/>
      <c r="H460" s="210"/>
      <c r="I460" s="684"/>
      <c r="J460" s="685"/>
      <c r="K460" s="685"/>
      <c r="L460" s="685"/>
      <c r="M460" s="686"/>
      <c r="N460" s="210"/>
      <c r="O460" s="210"/>
      <c r="P460" s="210"/>
      <c r="Q460" s="210"/>
      <c r="R460" s="210"/>
      <c r="S460" s="210"/>
      <c r="T460" s="210"/>
      <c r="U460" s="210"/>
      <c r="V460" s="210"/>
      <c r="W460" s="210"/>
      <c r="X460" s="210"/>
      <c r="Y460" s="210"/>
      <c r="Z460" s="210"/>
    </row>
    <row r="461" ht="12.75" customHeight="1">
      <c r="A461" s="625"/>
      <c r="B461" s="625"/>
      <c r="C461" s="625"/>
      <c r="D461" s="627"/>
      <c r="E461" s="210"/>
      <c r="F461" s="210"/>
      <c r="G461" s="210"/>
      <c r="H461" s="210"/>
      <c r="I461" s="684"/>
      <c r="J461" s="685"/>
      <c r="K461" s="685"/>
      <c r="L461" s="685"/>
      <c r="M461" s="686"/>
      <c r="N461" s="210"/>
      <c r="O461" s="210"/>
      <c r="P461" s="210"/>
      <c r="Q461" s="210"/>
      <c r="R461" s="210"/>
      <c r="S461" s="210"/>
      <c r="T461" s="210"/>
      <c r="U461" s="210"/>
      <c r="V461" s="210"/>
      <c r="W461" s="210"/>
      <c r="X461" s="210"/>
      <c r="Y461" s="210"/>
      <c r="Z461" s="210"/>
    </row>
    <row r="462" ht="12.75" customHeight="1">
      <c r="A462" s="625"/>
      <c r="B462" s="625"/>
      <c r="C462" s="625"/>
      <c r="D462" s="627"/>
      <c r="E462" s="210"/>
      <c r="F462" s="210"/>
      <c r="G462" s="210"/>
      <c r="H462" s="210"/>
      <c r="I462" s="684"/>
      <c r="J462" s="685"/>
      <c r="K462" s="685"/>
      <c r="L462" s="685"/>
      <c r="M462" s="686"/>
      <c r="N462" s="210"/>
      <c r="O462" s="210"/>
      <c r="P462" s="210"/>
      <c r="Q462" s="210"/>
      <c r="R462" s="210"/>
      <c r="S462" s="210"/>
      <c r="T462" s="210"/>
      <c r="U462" s="210"/>
      <c r="V462" s="210"/>
      <c r="W462" s="210"/>
      <c r="X462" s="210"/>
      <c r="Y462" s="210"/>
      <c r="Z462" s="210"/>
    </row>
    <row r="463" ht="12.75" customHeight="1">
      <c r="A463" s="625"/>
      <c r="B463" s="625"/>
      <c r="C463" s="625"/>
      <c r="D463" s="627"/>
      <c r="E463" s="210"/>
      <c r="F463" s="210"/>
      <c r="G463" s="210"/>
      <c r="H463" s="210"/>
      <c r="I463" s="684"/>
      <c r="J463" s="685"/>
      <c r="K463" s="685"/>
      <c r="L463" s="685"/>
      <c r="M463" s="686"/>
      <c r="N463" s="210"/>
      <c r="O463" s="210"/>
      <c r="P463" s="210"/>
      <c r="Q463" s="210"/>
      <c r="R463" s="210"/>
      <c r="S463" s="210"/>
      <c r="T463" s="210"/>
      <c r="U463" s="210"/>
      <c r="V463" s="210"/>
      <c r="W463" s="210"/>
      <c r="X463" s="210"/>
      <c r="Y463" s="210"/>
      <c r="Z463" s="210"/>
    </row>
    <row r="464" ht="12.75" customHeight="1">
      <c r="A464" s="625"/>
      <c r="B464" s="625"/>
      <c r="C464" s="625"/>
      <c r="D464" s="627"/>
      <c r="E464" s="210"/>
      <c r="F464" s="210"/>
      <c r="G464" s="210"/>
      <c r="H464" s="210"/>
      <c r="I464" s="684"/>
      <c r="J464" s="685"/>
      <c r="K464" s="685"/>
      <c r="L464" s="685"/>
      <c r="M464" s="686"/>
      <c r="N464" s="210"/>
      <c r="O464" s="210"/>
      <c r="P464" s="210"/>
      <c r="Q464" s="210"/>
      <c r="R464" s="210"/>
      <c r="S464" s="210"/>
      <c r="T464" s="210"/>
      <c r="U464" s="210"/>
      <c r="V464" s="210"/>
      <c r="W464" s="210"/>
      <c r="X464" s="210"/>
      <c r="Y464" s="210"/>
      <c r="Z464" s="210"/>
    </row>
    <row r="465" ht="12.75" customHeight="1">
      <c r="A465" s="625"/>
      <c r="B465" s="625"/>
      <c r="C465" s="625"/>
      <c r="D465" s="627"/>
      <c r="E465" s="210"/>
      <c r="F465" s="210"/>
      <c r="G465" s="210"/>
      <c r="H465" s="210"/>
      <c r="I465" s="684"/>
      <c r="J465" s="685"/>
      <c r="K465" s="685"/>
      <c r="L465" s="685"/>
      <c r="M465" s="686"/>
      <c r="N465" s="210"/>
      <c r="O465" s="210"/>
      <c r="P465" s="210"/>
      <c r="Q465" s="210"/>
      <c r="R465" s="210"/>
      <c r="S465" s="210"/>
      <c r="T465" s="210"/>
      <c r="U465" s="210"/>
      <c r="V465" s="210"/>
      <c r="W465" s="210"/>
      <c r="X465" s="210"/>
      <c r="Y465" s="210"/>
      <c r="Z465" s="210"/>
    </row>
    <row r="466" ht="12.75" customHeight="1">
      <c r="A466" s="625"/>
      <c r="B466" s="625"/>
      <c r="C466" s="625"/>
      <c r="D466" s="627"/>
      <c r="E466" s="210"/>
      <c r="F466" s="210"/>
      <c r="G466" s="210"/>
      <c r="H466" s="210"/>
      <c r="I466" s="684"/>
      <c r="J466" s="685"/>
      <c r="K466" s="685"/>
      <c r="L466" s="685"/>
      <c r="M466" s="686"/>
      <c r="N466" s="210"/>
      <c r="O466" s="210"/>
      <c r="P466" s="210"/>
      <c r="Q466" s="210"/>
      <c r="R466" s="210"/>
      <c r="S466" s="210"/>
      <c r="T466" s="210"/>
      <c r="U466" s="210"/>
      <c r="V466" s="210"/>
      <c r="W466" s="210"/>
      <c r="X466" s="210"/>
      <c r="Y466" s="210"/>
      <c r="Z466" s="210"/>
    </row>
    <row r="467" ht="12.75" customHeight="1">
      <c r="A467" s="625"/>
      <c r="B467" s="625"/>
      <c r="C467" s="625"/>
      <c r="D467" s="627"/>
      <c r="E467" s="210"/>
      <c r="F467" s="210"/>
      <c r="G467" s="210"/>
      <c r="H467" s="210"/>
      <c r="I467" s="684"/>
      <c r="J467" s="685"/>
      <c r="K467" s="685"/>
      <c r="L467" s="685"/>
      <c r="M467" s="686"/>
      <c r="N467" s="210"/>
      <c r="O467" s="210"/>
      <c r="P467" s="210"/>
      <c r="Q467" s="210"/>
      <c r="R467" s="210"/>
      <c r="S467" s="210"/>
      <c r="T467" s="210"/>
      <c r="U467" s="210"/>
      <c r="V467" s="210"/>
      <c r="W467" s="210"/>
      <c r="X467" s="210"/>
      <c r="Y467" s="210"/>
      <c r="Z467" s="210"/>
    </row>
    <row r="468" ht="12.75" customHeight="1">
      <c r="A468" s="625"/>
      <c r="B468" s="625"/>
      <c r="C468" s="625"/>
      <c r="D468" s="627"/>
      <c r="E468" s="210"/>
      <c r="F468" s="210"/>
      <c r="G468" s="210"/>
      <c r="H468" s="210"/>
      <c r="I468" s="684"/>
      <c r="J468" s="685"/>
      <c r="K468" s="685"/>
      <c r="L468" s="685"/>
      <c r="M468" s="686"/>
      <c r="N468" s="210"/>
      <c r="O468" s="210"/>
      <c r="P468" s="210"/>
      <c r="Q468" s="210"/>
      <c r="R468" s="210"/>
      <c r="S468" s="210"/>
      <c r="T468" s="210"/>
      <c r="U468" s="210"/>
      <c r="V468" s="210"/>
      <c r="W468" s="210"/>
      <c r="X468" s="210"/>
      <c r="Y468" s="210"/>
      <c r="Z468" s="210"/>
    </row>
    <row r="469" ht="12.75" customHeight="1">
      <c r="A469" s="625"/>
      <c r="B469" s="625"/>
      <c r="C469" s="625"/>
      <c r="D469" s="627"/>
      <c r="E469" s="210"/>
      <c r="F469" s="210"/>
      <c r="G469" s="210"/>
      <c r="H469" s="210"/>
      <c r="I469" s="684"/>
      <c r="J469" s="685"/>
      <c r="K469" s="685"/>
      <c r="L469" s="685"/>
      <c r="M469" s="686"/>
      <c r="N469" s="210"/>
      <c r="O469" s="210"/>
      <c r="P469" s="210"/>
      <c r="Q469" s="210"/>
      <c r="R469" s="210"/>
      <c r="S469" s="210"/>
      <c r="T469" s="210"/>
      <c r="U469" s="210"/>
      <c r="V469" s="210"/>
      <c r="W469" s="210"/>
      <c r="X469" s="210"/>
      <c r="Y469" s="210"/>
      <c r="Z469" s="210"/>
    </row>
    <row r="470" ht="12.75" customHeight="1">
      <c r="A470" s="625"/>
      <c r="B470" s="625"/>
      <c r="C470" s="625"/>
      <c r="D470" s="627"/>
      <c r="E470" s="210"/>
      <c r="F470" s="210"/>
      <c r="G470" s="210"/>
      <c r="H470" s="210"/>
      <c r="I470" s="684"/>
      <c r="J470" s="685"/>
      <c r="K470" s="685"/>
      <c r="L470" s="685"/>
      <c r="M470" s="686"/>
      <c r="N470" s="210"/>
      <c r="O470" s="210"/>
      <c r="P470" s="210"/>
      <c r="Q470" s="210"/>
      <c r="R470" s="210"/>
      <c r="S470" s="210"/>
      <c r="T470" s="210"/>
      <c r="U470" s="210"/>
      <c r="V470" s="210"/>
      <c r="W470" s="210"/>
      <c r="X470" s="210"/>
      <c r="Y470" s="210"/>
      <c r="Z470" s="210"/>
    </row>
    <row r="471" ht="12.75" customHeight="1">
      <c r="A471" s="625"/>
      <c r="B471" s="625"/>
      <c r="C471" s="625"/>
      <c r="D471" s="627"/>
      <c r="E471" s="210"/>
      <c r="F471" s="210"/>
      <c r="G471" s="210"/>
      <c r="H471" s="210"/>
      <c r="I471" s="684"/>
      <c r="J471" s="685"/>
      <c r="K471" s="685"/>
      <c r="L471" s="685"/>
      <c r="M471" s="686"/>
      <c r="N471" s="210"/>
      <c r="O471" s="210"/>
      <c r="P471" s="210"/>
      <c r="Q471" s="210"/>
      <c r="R471" s="210"/>
      <c r="S471" s="210"/>
      <c r="T471" s="210"/>
      <c r="U471" s="210"/>
      <c r="V471" s="210"/>
      <c r="W471" s="210"/>
      <c r="X471" s="210"/>
      <c r="Y471" s="210"/>
      <c r="Z471" s="210"/>
    </row>
    <row r="472" ht="12.75" customHeight="1">
      <c r="A472" s="625"/>
      <c r="B472" s="625"/>
      <c r="C472" s="625"/>
      <c r="D472" s="627"/>
      <c r="E472" s="210"/>
      <c r="F472" s="210"/>
      <c r="G472" s="210"/>
      <c r="H472" s="210"/>
      <c r="I472" s="684"/>
      <c r="J472" s="685"/>
      <c r="K472" s="685"/>
      <c r="L472" s="685"/>
      <c r="M472" s="686"/>
      <c r="N472" s="210"/>
      <c r="O472" s="210"/>
      <c r="P472" s="210"/>
      <c r="Q472" s="210"/>
      <c r="R472" s="210"/>
      <c r="S472" s="210"/>
      <c r="T472" s="210"/>
      <c r="U472" s="210"/>
      <c r="V472" s="210"/>
      <c r="W472" s="210"/>
      <c r="X472" s="210"/>
      <c r="Y472" s="210"/>
      <c r="Z472" s="210"/>
    </row>
    <row r="473" ht="12.75" customHeight="1">
      <c r="A473" s="625"/>
      <c r="B473" s="625"/>
      <c r="C473" s="625"/>
      <c r="D473" s="627"/>
      <c r="E473" s="210"/>
      <c r="F473" s="210"/>
      <c r="G473" s="210"/>
      <c r="H473" s="210"/>
      <c r="I473" s="684"/>
      <c r="J473" s="685"/>
      <c r="K473" s="685"/>
      <c r="L473" s="685"/>
      <c r="M473" s="686"/>
      <c r="N473" s="210"/>
      <c r="O473" s="210"/>
      <c r="P473" s="210"/>
      <c r="Q473" s="210"/>
      <c r="R473" s="210"/>
      <c r="S473" s="210"/>
      <c r="T473" s="210"/>
      <c r="U473" s="210"/>
      <c r="V473" s="210"/>
      <c r="W473" s="210"/>
      <c r="X473" s="210"/>
      <c r="Y473" s="210"/>
      <c r="Z473" s="210"/>
    </row>
    <row r="474" ht="12.75" customHeight="1">
      <c r="A474" s="625"/>
      <c r="B474" s="625"/>
      <c r="C474" s="625"/>
      <c r="D474" s="627"/>
      <c r="E474" s="210"/>
      <c r="F474" s="210"/>
      <c r="G474" s="210"/>
      <c r="H474" s="210"/>
      <c r="I474" s="684"/>
      <c r="J474" s="685"/>
      <c r="K474" s="685"/>
      <c r="L474" s="685"/>
      <c r="M474" s="686"/>
      <c r="N474" s="210"/>
      <c r="O474" s="210"/>
      <c r="P474" s="210"/>
      <c r="Q474" s="210"/>
      <c r="R474" s="210"/>
      <c r="S474" s="210"/>
      <c r="T474" s="210"/>
      <c r="U474" s="210"/>
      <c r="V474" s="210"/>
      <c r="W474" s="210"/>
      <c r="X474" s="210"/>
      <c r="Y474" s="210"/>
      <c r="Z474" s="210"/>
    </row>
    <row r="475" ht="12.75" customHeight="1">
      <c r="A475" s="625"/>
      <c r="B475" s="625"/>
      <c r="C475" s="625"/>
      <c r="D475" s="627"/>
      <c r="E475" s="210"/>
      <c r="F475" s="210"/>
      <c r="G475" s="210"/>
      <c r="H475" s="210"/>
      <c r="I475" s="684"/>
      <c r="J475" s="685"/>
      <c r="K475" s="685"/>
      <c r="L475" s="685"/>
      <c r="M475" s="686"/>
      <c r="N475" s="210"/>
      <c r="O475" s="210"/>
      <c r="P475" s="210"/>
      <c r="Q475" s="210"/>
      <c r="R475" s="210"/>
      <c r="S475" s="210"/>
      <c r="T475" s="210"/>
      <c r="U475" s="210"/>
      <c r="V475" s="210"/>
      <c r="W475" s="210"/>
      <c r="X475" s="210"/>
      <c r="Y475" s="210"/>
      <c r="Z475" s="210"/>
    </row>
    <row r="476" ht="12.75" customHeight="1">
      <c r="A476" s="625"/>
      <c r="B476" s="625"/>
      <c r="C476" s="625"/>
      <c r="D476" s="627"/>
      <c r="E476" s="210"/>
      <c r="F476" s="210"/>
      <c r="G476" s="210"/>
      <c r="H476" s="210"/>
      <c r="I476" s="684"/>
      <c r="J476" s="685"/>
      <c r="K476" s="685"/>
      <c r="L476" s="685"/>
      <c r="M476" s="686"/>
      <c r="N476" s="210"/>
      <c r="O476" s="210"/>
      <c r="P476" s="210"/>
      <c r="Q476" s="210"/>
      <c r="R476" s="210"/>
      <c r="S476" s="210"/>
      <c r="T476" s="210"/>
      <c r="U476" s="210"/>
      <c r="V476" s="210"/>
      <c r="W476" s="210"/>
      <c r="X476" s="210"/>
      <c r="Y476" s="210"/>
      <c r="Z476" s="210"/>
    </row>
    <row r="477" ht="12.75" customHeight="1">
      <c r="A477" s="625"/>
      <c r="B477" s="625"/>
      <c r="C477" s="625"/>
      <c r="D477" s="627"/>
      <c r="E477" s="210"/>
      <c r="F477" s="210"/>
      <c r="G477" s="210"/>
      <c r="H477" s="210"/>
      <c r="I477" s="684"/>
      <c r="J477" s="685"/>
      <c r="K477" s="685"/>
      <c r="L477" s="685"/>
      <c r="M477" s="686"/>
      <c r="N477" s="210"/>
      <c r="O477" s="210"/>
      <c r="P477" s="210"/>
      <c r="Q477" s="210"/>
      <c r="R477" s="210"/>
      <c r="S477" s="210"/>
      <c r="T477" s="210"/>
      <c r="U477" s="210"/>
      <c r="V477" s="210"/>
      <c r="W477" s="210"/>
      <c r="X477" s="210"/>
      <c r="Y477" s="210"/>
      <c r="Z477" s="210"/>
    </row>
    <row r="478" ht="12.75" customHeight="1">
      <c r="A478" s="625"/>
      <c r="B478" s="625"/>
      <c r="C478" s="625"/>
      <c r="D478" s="627"/>
      <c r="E478" s="210"/>
      <c r="F478" s="210"/>
      <c r="G478" s="210"/>
      <c r="H478" s="210"/>
      <c r="I478" s="684"/>
      <c r="J478" s="685"/>
      <c r="K478" s="685"/>
      <c r="L478" s="685"/>
      <c r="M478" s="686"/>
      <c r="N478" s="210"/>
      <c r="O478" s="210"/>
      <c r="P478" s="210"/>
      <c r="Q478" s="210"/>
      <c r="R478" s="210"/>
      <c r="S478" s="210"/>
      <c r="T478" s="210"/>
      <c r="U478" s="210"/>
      <c r="V478" s="210"/>
      <c r="W478" s="210"/>
      <c r="X478" s="210"/>
      <c r="Y478" s="210"/>
      <c r="Z478" s="210"/>
    </row>
    <row r="479" ht="12.75" customHeight="1">
      <c r="A479" s="625"/>
      <c r="B479" s="625"/>
      <c r="C479" s="625"/>
      <c r="D479" s="627"/>
      <c r="E479" s="210"/>
      <c r="F479" s="210"/>
      <c r="G479" s="210"/>
      <c r="H479" s="210"/>
      <c r="I479" s="684"/>
      <c r="J479" s="685"/>
      <c r="K479" s="685"/>
      <c r="L479" s="685"/>
      <c r="M479" s="686"/>
      <c r="N479" s="210"/>
      <c r="O479" s="210"/>
      <c r="P479" s="210"/>
      <c r="Q479" s="210"/>
      <c r="R479" s="210"/>
      <c r="S479" s="210"/>
      <c r="T479" s="210"/>
      <c r="U479" s="210"/>
      <c r="V479" s="210"/>
      <c r="W479" s="210"/>
      <c r="X479" s="210"/>
      <c r="Y479" s="210"/>
      <c r="Z479" s="210"/>
    </row>
    <row r="480" ht="12.75" customHeight="1">
      <c r="A480" s="625"/>
      <c r="B480" s="625"/>
      <c r="C480" s="625"/>
      <c r="D480" s="627"/>
      <c r="E480" s="210"/>
      <c r="F480" s="210"/>
      <c r="G480" s="210"/>
      <c r="H480" s="210"/>
      <c r="I480" s="684"/>
      <c r="J480" s="685"/>
      <c r="K480" s="685"/>
      <c r="L480" s="685"/>
      <c r="M480" s="686"/>
      <c r="N480" s="210"/>
      <c r="O480" s="210"/>
      <c r="P480" s="210"/>
      <c r="Q480" s="210"/>
      <c r="R480" s="210"/>
      <c r="S480" s="210"/>
      <c r="T480" s="210"/>
      <c r="U480" s="210"/>
      <c r="V480" s="210"/>
      <c r="W480" s="210"/>
      <c r="X480" s="210"/>
      <c r="Y480" s="210"/>
      <c r="Z480" s="210"/>
    </row>
    <row r="481" ht="12.75" customHeight="1">
      <c r="A481" s="625"/>
      <c r="B481" s="625"/>
      <c r="C481" s="625"/>
      <c r="D481" s="627"/>
      <c r="E481" s="210"/>
      <c r="F481" s="210"/>
      <c r="G481" s="210"/>
      <c r="H481" s="210"/>
      <c r="I481" s="684"/>
      <c r="J481" s="685"/>
      <c r="K481" s="685"/>
      <c r="L481" s="685"/>
      <c r="M481" s="686"/>
      <c r="N481" s="210"/>
      <c r="O481" s="210"/>
      <c r="P481" s="210"/>
      <c r="Q481" s="210"/>
      <c r="R481" s="210"/>
      <c r="S481" s="210"/>
      <c r="T481" s="210"/>
      <c r="U481" s="210"/>
      <c r="V481" s="210"/>
      <c r="W481" s="210"/>
      <c r="X481" s="210"/>
      <c r="Y481" s="210"/>
      <c r="Z481" s="210"/>
    </row>
    <row r="482" ht="12.75" customHeight="1">
      <c r="A482" s="625"/>
      <c r="B482" s="625"/>
      <c r="C482" s="625"/>
      <c r="D482" s="627"/>
      <c r="E482" s="210"/>
      <c r="F482" s="210"/>
      <c r="G482" s="210"/>
      <c r="H482" s="210"/>
      <c r="I482" s="684"/>
      <c r="J482" s="685"/>
      <c r="K482" s="685"/>
      <c r="L482" s="685"/>
      <c r="M482" s="686"/>
      <c r="N482" s="210"/>
      <c r="O482" s="210"/>
      <c r="P482" s="210"/>
      <c r="Q482" s="210"/>
      <c r="R482" s="210"/>
      <c r="S482" s="210"/>
      <c r="T482" s="210"/>
      <c r="U482" s="210"/>
      <c r="V482" s="210"/>
      <c r="W482" s="210"/>
      <c r="X482" s="210"/>
      <c r="Y482" s="210"/>
      <c r="Z482" s="210"/>
    </row>
    <row r="483" ht="12.75" customHeight="1">
      <c r="A483" s="625"/>
      <c r="B483" s="625"/>
      <c r="C483" s="625"/>
      <c r="D483" s="627"/>
      <c r="E483" s="210"/>
      <c r="F483" s="210"/>
      <c r="G483" s="210"/>
      <c r="H483" s="210"/>
      <c r="I483" s="684"/>
      <c r="J483" s="685"/>
      <c r="K483" s="685"/>
      <c r="L483" s="685"/>
      <c r="M483" s="686"/>
      <c r="N483" s="210"/>
      <c r="O483" s="210"/>
      <c r="P483" s="210"/>
      <c r="Q483" s="210"/>
      <c r="R483" s="210"/>
      <c r="S483" s="210"/>
      <c r="T483" s="210"/>
      <c r="U483" s="210"/>
      <c r="V483" s="210"/>
      <c r="W483" s="210"/>
      <c r="X483" s="210"/>
      <c r="Y483" s="210"/>
      <c r="Z483" s="210"/>
    </row>
    <row r="484" ht="12.75" customHeight="1">
      <c r="A484" s="625"/>
      <c r="B484" s="625"/>
      <c r="C484" s="625"/>
      <c r="D484" s="627"/>
      <c r="E484" s="210"/>
      <c r="F484" s="210"/>
      <c r="G484" s="210"/>
      <c r="H484" s="210"/>
      <c r="I484" s="684"/>
      <c r="J484" s="685"/>
      <c r="K484" s="685"/>
      <c r="L484" s="685"/>
      <c r="M484" s="686"/>
      <c r="N484" s="210"/>
      <c r="O484" s="210"/>
      <c r="P484" s="210"/>
      <c r="Q484" s="210"/>
      <c r="R484" s="210"/>
      <c r="S484" s="210"/>
      <c r="T484" s="210"/>
      <c r="U484" s="210"/>
      <c r="V484" s="210"/>
      <c r="W484" s="210"/>
      <c r="X484" s="210"/>
      <c r="Y484" s="210"/>
      <c r="Z484" s="210"/>
    </row>
    <row r="485" ht="12.75" customHeight="1">
      <c r="A485" s="625"/>
      <c r="B485" s="625"/>
      <c r="C485" s="625"/>
      <c r="D485" s="627"/>
      <c r="E485" s="210"/>
      <c r="F485" s="210"/>
      <c r="G485" s="210"/>
      <c r="H485" s="210"/>
      <c r="I485" s="684"/>
      <c r="J485" s="685"/>
      <c r="K485" s="685"/>
      <c r="L485" s="685"/>
      <c r="M485" s="686"/>
      <c r="N485" s="210"/>
      <c r="O485" s="210"/>
      <c r="P485" s="210"/>
      <c r="Q485" s="210"/>
      <c r="R485" s="210"/>
      <c r="S485" s="210"/>
      <c r="T485" s="210"/>
      <c r="U485" s="210"/>
      <c r="V485" s="210"/>
      <c r="W485" s="210"/>
      <c r="X485" s="210"/>
      <c r="Y485" s="210"/>
      <c r="Z485" s="210"/>
    </row>
    <row r="486" ht="12.75" customHeight="1">
      <c r="A486" s="625"/>
      <c r="B486" s="625"/>
      <c r="C486" s="625"/>
      <c r="D486" s="627"/>
      <c r="E486" s="210"/>
      <c r="F486" s="210"/>
      <c r="G486" s="210"/>
      <c r="H486" s="210"/>
      <c r="I486" s="684"/>
      <c r="J486" s="685"/>
      <c r="K486" s="685"/>
      <c r="L486" s="685"/>
      <c r="M486" s="686"/>
      <c r="N486" s="210"/>
      <c r="O486" s="210"/>
      <c r="P486" s="210"/>
      <c r="Q486" s="210"/>
      <c r="R486" s="210"/>
      <c r="S486" s="210"/>
      <c r="T486" s="210"/>
      <c r="U486" s="210"/>
      <c r="V486" s="210"/>
      <c r="W486" s="210"/>
      <c r="X486" s="210"/>
      <c r="Y486" s="210"/>
      <c r="Z486" s="210"/>
    </row>
    <row r="487" ht="12.75" customHeight="1">
      <c r="A487" s="625"/>
      <c r="B487" s="625"/>
      <c r="C487" s="625"/>
      <c r="D487" s="627"/>
      <c r="E487" s="210"/>
      <c r="F487" s="210"/>
      <c r="G487" s="210"/>
      <c r="H487" s="210"/>
      <c r="I487" s="684"/>
      <c r="J487" s="685"/>
      <c r="K487" s="685"/>
      <c r="L487" s="685"/>
      <c r="M487" s="686"/>
      <c r="N487" s="210"/>
      <c r="O487" s="210"/>
      <c r="P487" s="210"/>
      <c r="Q487" s="210"/>
      <c r="R487" s="210"/>
      <c r="S487" s="210"/>
      <c r="T487" s="210"/>
      <c r="U487" s="210"/>
      <c r="V487" s="210"/>
      <c r="W487" s="210"/>
      <c r="X487" s="210"/>
      <c r="Y487" s="210"/>
      <c r="Z487" s="210"/>
    </row>
    <row r="488" ht="12.75" customHeight="1">
      <c r="A488" s="625"/>
      <c r="B488" s="625"/>
      <c r="C488" s="625"/>
      <c r="D488" s="627"/>
      <c r="E488" s="210"/>
      <c r="F488" s="210"/>
      <c r="G488" s="210"/>
      <c r="H488" s="210"/>
      <c r="I488" s="684"/>
      <c r="J488" s="685"/>
      <c r="K488" s="685"/>
      <c r="L488" s="685"/>
      <c r="M488" s="686"/>
      <c r="N488" s="210"/>
      <c r="O488" s="210"/>
      <c r="P488" s="210"/>
      <c r="Q488" s="210"/>
      <c r="R488" s="210"/>
      <c r="S488" s="210"/>
      <c r="T488" s="210"/>
      <c r="U488" s="210"/>
      <c r="V488" s="210"/>
      <c r="W488" s="210"/>
      <c r="X488" s="210"/>
      <c r="Y488" s="210"/>
      <c r="Z488" s="210"/>
    </row>
    <row r="489" ht="12.75" customHeight="1">
      <c r="A489" s="625"/>
      <c r="B489" s="625"/>
      <c r="C489" s="625"/>
      <c r="D489" s="627"/>
      <c r="E489" s="210"/>
      <c r="F489" s="210"/>
      <c r="G489" s="210"/>
      <c r="H489" s="210"/>
      <c r="I489" s="684"/>
      <c r="J489" s="685"/>
      <c r="K489" s="685"/>
      <c r="L489" s="685"/>
      <c r="M489" s="686"/>
      <c r="N489" s="210"/>
      <c r="O489" s="210"/>
      <c r="P489" s="210"/>
      <c r="Q489" s="210"/>
      <c r="R489" s="210"/>
      <c r="S489" s="210"/>
      <c r="T489" s="210"/>
      <c r="U489" s="210"/>
      <c r="V489" s="210"/>
      <c r="W489" s="210"/>
      <c r="X489" s="210"/>
      <c r="Y489" s="210"/>
      <c r="Z489" s="210"/>
    </row>
    <row r="490" ht="12.75" customHeight="1">
      <c r="A490" s="625"/>
      <c r="B490" s="625"/>
      <c r="C490" s="625"/>
      <c r="D490" s="627"/>
      <c r="E490" s="210"/>
      <c r="F490" s="210"/>
      <c r="G490" s="210"/>
      <c r="H490" s="210"/>
      <c r="I490" s="684"/>
      <c r="J490" s="685"/>
      <c r="K490" s="685"/>
      <c r="L490" s="685"/>
      <c r="M490" s="686"/>
      <c r="N490" s="210"/>
      <c r="O490" s="210"/>
      <c r="P490" s="210"/>
      <c r="Q490" s="210"/>
      <c r="R490" s="210"/>
      <c r="S490" s="210"/>
      <c r="T490" s="210"/>
      <c r="U490" s="210"/>
      <c r="V490" s="210"/>
      <c r="W490" s="210"/>
      <c r="X490" s="210"/>
      <c r="Y490" s="210"/>
      <c r="Z490" s="210"/>
    </row>
    <row r="491" ht="12.75" customHeight="1">
      <c r="A491" s="625"/>
      <c r="B491" s="625"/>
      <c r="C491" s="625"/>
      <c r="D491" s="627"/>
      <c r="E491" s="210"/>
      <c r="F491" s="210"/>
      <c r="G491" s="210"/>
      <c r="H491" s="210"/>
      <c r="I491" s="684"/>
      <c r="J491" s="685"/>
      <c r="K491" s="685"/>
      <c r="L491" s="685"/>
      <c r="M491" s="686"/>
      <c r="N491" s="210"/>
      <c r="O491" s="210"/>
      <c r="P491" s="210"/>
      <c r="Q491" s="210"/>
      <c r="R491" s="210"/>
      <c r="S491" s="210"/>
      <c r="T491" s="210"/>
      <c r="U491" s="210"/>
      <c r="V491" s="210"/>
      <c r="W491" s="210"/>
      <c r="X491" s="210"/>
      <c r="Y491" s="210"/>
      <c r="Z491" s="210"/>
    </row>
    <row r="492" ht="12.75" customHeight="1">
      <c r="A492" s="625"/>
      <c r="B492" s="625"/>
      <c r="C492" s="625"/>
      <c r="D492" s="627"/>
      <c r="E492" s="210"/>
      <c r="F492" s="210"/>
      <c r="G492" s="210"/>
      <c r="H492" s="210"/>
      <c r="I492" s="684"/>
      <c r="J492" s="685"/>
      <c r="K492" s="685"/>
      <c r="L492" s="685"/>
      <c r="M492" s="686"/>
      <c r="N492" s="210"/>
      <c r="O492" s="210"/>
      <c r="P492" s="210"/>
      <c r="Q492" s="210"/>
      <c r="R492" s="210"/>
      <c r="S492" s="210"/>
      <c r="T492" s="210"/>
      <c r="U492" s="210"/>
      <c r="V492" s="210"/>
      <c r="W492" s="210"/>
      <c r="X492" s="210"/>
      <c r="Y492" s="210"/>
      <c r="Z492" s="210"/>
    </row>
    <row r="493" ht="12.75" customHeight="1">
      <c r="A493" s="625"/>
      <c r="B493" s="625"/>
      <c r="C493" s="625"/>
      <c r="D493" s="627"/>
      <c r="E493" s="210"/>
      <c r="F493" s="210"/>
      <c r="G493" s="210"/>
      <c r="H493" s="210"/>
      <c r="I493" s="684"/>
      <c r="J493" s="685"/>
      <c r="K493" s="685"/>
      <c r="L493" s="685"/>
      <c r="M493" s="686"/>
      <c r="N493" s="210"/>
      <c r="O493" s="210"/>
      <c r="P493" s="210"/>
      <c r="Q493" s="210"/>
      <c r="R493" s="210"/>
      <c r="S493" s="210"/>
      <c r="T493" s="210"/>
      <c r="U493" s="210"/>
      <c r="V493" s="210"/>
      <c r="W493" s="210"/>
      <c r="X493" s="210"/>
      <c r="Y493" s="210"/>
      <c r="Z493" s="210"/>
    </row>
    <row r="494" ht="12.75" customHeight="1">
      <c r="A494" s="625"/>
      <c r="B494" s="625"/>
      <c r="C494" s="625"/>
      <c r="D494" s="627"/>
      <c r="E494" s="210"/>
      <c r="F494" s="210"/>
      <c r="G494" s="210"/>
      <c r="H494" s="210"/>
      <c r="I494" s="684"/>
      <c r="J494" s="685"/>
      <c r="K494" s="685"/>
      <c r="L494" s="685"/>
      <c r="M494" s="686"/>
      <c r="N494" s="210"/>
      <c r="O494" s="210"/>
      <c r="P494" s="210"/>
      <c r="Q494" s="210"/>
      <c r="R494" s="210"/>
      <c r="S494" s="210"/>
      <c r="T494" s="210"/>
      <c r="U494" s="210"/>
      <c r="V494" s="210"/>
      <c r="W494" s="210"/>
      <c r="X494" s="210"/>
      <c r="Y494" s="210"/>
      <c r="Z494" s="210"/>
    </row>
    <row r="495" ht="12.75" customHeight="1">
      <c r="A495" s="625"/>
      <c r="B495" s="625"/>
      <c r="C495" s="625"/>
      <c r="D495" s="627"/>
      <c r="E495" s="210"/>
      <c r="F495" s="210"/>
      <c r="G495" s="210"/>
      <c r="H495" s="210"/>
      <c r="I495" s="684"/>
      <c r="J495" s="685"/>
      <c r="K495" s="685"/>
      <c r="L495" s="685"/>
      <c r="M495" s="686"/>
      <c r="N495" s="210"/>
      <c r="O495" s="210"/>
      <c r="P495" s="210"/>
      <c r="Q495" s="210"/>
      <c r="R495" s="210"/>
      <c r="S495" s="210"/>
      <c r="T495" s="210"/>
      <c r="U495" s="210"/>
      <c r="V495" s="210"/>
      <c r="W495" s="210"/>
      <c r="X495" s="210"/>
      <c r="Y495" s="210"/>
      <c r="Z495" s="210"/>
    </row>
    <row r="496" ht="12.75" customHeight="1">
      <c r="A496" s="625"/>
      <c r="B496" s="625"/>
      <c r="C496" s="625"/>
      <c r="D496" s="627"/>
      <c r="E496" s="210"/>
      <c r="F496" s="210"/>
      <c r="G496" s="210"/>
      <c r="H496" s="210"/>
      <c r="I496" s="684"/>
      <c r="J496" s="685"/>
      <c r="K496" s="685"/>
      <c r="L496" s="685"/>
      <c r="M496" s="686"/>
      <c r="N496" s="210"/>
      <c r="O496" s="210"/>
      <c r="P496" s="210"/>
      <c r="Q496" s="210"/>
      <c r="R496" s="210"/>
      <c r="S496" s="210"/>
      <c r="T496" s="210"/>
      <c r="U496" s="210"/>
      <c r="V496" s="210"/>
      <c r="W496" s="210"/>
      <c r="X496" s="210"/>
      <c r="Y496" s="210"/>
      <c r="Z496" s="210"/>
    </row>
    <row r="497" ht="12.75" customHeight="1">
      <c r="A497" s="625"/>
      <c r="B497" s="625"/>
      <c r="C497" s="625"/>
      <c r="D497" s="627"/>
      <c r="E497" s="210"/>
      <c r="F497" s="210"/>
      <c r="G497" s="210"/>
      <c r="H497" s="210"/>
      <c r="I497" s="684"/>
      <c r="J497" s="685"/>
      <c r="K497" s="685"/>
      <c r="L497" s="685"/>
      <c r="M497" s="686"/>
      <c r="N497" s="210"/>
      <c r="O497" s="210"/>
      <c r="P497" s="210"/>
      <c r="Q497" s="210"/>
      <c r="R497" s="210"/>
      <c r="S497" s="210"/>
      <c r="T497" s="210"/>
      <c r="U497" s="210"/>
      <c r="V497" s="210"/>
      <c r="W497" s="210"/>
      <c r="X497" s="210"/>
      <c r="Y497" s="210"/>
      <c r="Z497" s="210"/>
    </row>
    <row r="498" ht="12.75" customHeight="1">
      <c r="A498" s="625"/>
      <c r="B498" s="625"/>
      <c r="C498" s="625"/>
      <c r="D498" s="627"/>
      <c r="E498" s="210"/>
      <c r="F498" s="210"/>
      <c r="G498" s="210"/>
      <c r="H498" s="210"/>
      <c r="I498" s="684"/>
      <c r="J498" s="685"/>
      <c r="K498" s="685"/>
      <c r="L498" s="685"/>
      <c r="M498" s="686"/>
      <c r="N498" s="210"/>
      <c r="O498" s="210"/>
      <c r="P498" s="210"/>
      <c r="Q498" s="210"/>
      <c r="R498" s="210"/>
      <c r="S498" s="210"/>
      <c r="T498" s="210"/>
      <c r="U498" s="210"/>
      <c r="V498" s="210"/>
      <c r="W498" s="210"/>
      <c r="X498" s="210"/>
      <c r="Y498" s="210"/>
      <c r="Z498" s="210"/>
    </row>
    <row r="499" ht="12.75" customHeight="1">
      <c r="A499" s="625"/>
      <c r="B499" s="625"/>
      <c r="C499" s="625"/>
      <c r="D499" s="627"/>
      <c r="E499" s="210"/>
      <c r="F499" s="210"/>
      <c r="G499" s="210"/>
      <c r="H499" s="210"/>
      <c r="I499" s="684"/>
      <c r="J499" s="685"/>
      <c r="K499" s="685"/>
      <c r="L499" s="685"/>
      <c r="M499" s="686"/>
      <c r="N499" s="210"/>
      <c r="O499" s="210"/>
      <c r="P499" s="210"/>
      <c r="Q499" s="210"/>
      <c r="R499" s="210"/>
      <c r="S499" s="210"/>
      <c r="T499" s="210"/>
      <c r="U499" s="210"/>
      <c r="V499" s="210"/>
      <c r="W499" s="210"/>
      <c r="X499" s="210"/>
      <c r="Y499" s="210"/>
      <c r="Z499" s="210"/>
    </row>
    <row r="500" ht="12.75" customHeight="1">
      <c r="A500" s="625"/>
      <c r="B500" s="625"/>
      <c r="C500" s="625"/>
      <c r="D500" s="627"/>
      <c r="E500" s="210"/>
      <c r="F500" s="210"/>
      <c r="G500" s="210"/>
      <c r="H500" s="210"/>
      <c r="I500" s="684"/>
      <c r="J500" s="685"/>
      <c r="K500" s="685"/>
      <c r="L500" s="685"/>
      <c r="M500" s="686"/>
      <c r="N500" s="210"/>
      <c r="O500" s="210"/>
      <c r="P500" s="210"/>
      <c r="Q500" s="210"/>
      <c r="R500" s="210"/>
      <c r="S500" s="210"/>
      <c r="T500" s="210"/>
      <c r="U500" s="210"/>
      <c r="V500" s="210"/>
      <c r="W500" s="210"/>
      <c r="X500" s="210"/>
      <c r="Y500" s="210"/>
      <c r="Z500" s="210"/>
    </row>
    <row r="501" ht="12.75" customHeight="1">
      <c r="A501" s="625"/>
      <c r="B501" s="625"/>
      <c r="C501" s="625"/>
      <c r="D501" s="627"/>
      <c r="E501" s="210"/>
      <c r="F501" s="210"/>
      <c r="G501" s="210"/>
      <c r="H501" s="210"/>
      <c r="I501" s="684"/>
      <c r="J501" s="685"/>
      <c r="K501" s="685"/>
      <c r="L501" s="685"/>
      <c r="M501" s="686"/>
      <c r="N501" s="210"/>
      <c r="O501" s="210"/>
      <c r="P501" s="210"/>
      <c r="Q501" s="210"/>
      <c r="R501" s="210"/>
      <c r="S501" s="210"/>
      <c r="T501" s="210"/>
      <c r="U501" s="210"/>
      <c r="V501" s="210"/>
      <c r="W501" s="210"/>
      <c r="X501" s="210"/>
      <c r="Y501" s="210"/>
      <c r="Z501" s="210"/>
    </row>
    <row r="502" ht="12.75" customHeight="1">
      <c r="A502" s="625"/>
      <c r="B502" s="625"/>
      <c r="C502" s="625"/>
      <c r="D502" s="627"/>
      <c r="E502" s="210"/>
      <c r="F502" s="210"/>
      <c r="G502" s="210"/>
      <c r="H502" s="210"/>
      <c r="I502" s="684"/>
      <c r="J502" s="685"/>
      <c r="K502" s="685"/>
      <c r="L502" s="685"/>
      <c r="M502" s="686"/>
      <c r="N502" s="210"/>
      <c r="O502" s="210"/>
      <c r="P502" s="210"/>
      <c r="Q502" s="210"/>
      <c r="R502" s="210"/>
      <c r="S502" s="210"/>
      <c r="T502" s="210"/>
      <c r="U502" s="210"/>
      <c r="V502" s="210"/>
      <c r="W502" s="210"/>
      <c r="X502" s="210"/>
      <c r="Y502" s="210"/>
      <c r="Z502" s="210"/>
    </row>
    <row r="503" ht="12.75" customHeight="1">
      <c r="A503" s="625"/>
      <c r="B503" s="625"/>
      <c r="C503" s="625"/>
      <c r="D503" s="627"/>
      <c r="E503" s="210"/>
      <c r="F503" s="210"/>
      <c r="G503" s="210"/>
      <c r="H503" s="210"/>
      <c r="I503" s="684"/>
      <c r="J503" s="685"/>
      <c r="K503" s="685"/>
      <c r="L503" s="685"/>
      <c r="M503" s="686"/>
      <c r="N503" s="210"/>
      <c r="O503" s="210"/>
      <c r="P503" s="210"/>
      <c r="Q503" s="210"/>
      <c r="R503" s="210"/>
      <c r="S503" s="210"/>
      <c r="T503" s="210"/>
      <c r="U503" s="210"/>
      <c r="V503" s="210"/>
      <c r="W503" s="210"/>
      <c r="X503" s="210"/>
      <c r="Y503" s="210"/>
      <c r="Z503" s="210"/>
    </row>
    <row r="504" ht="12.75" customHeight="1">
      <c r="A504" s="625"/>
      <c r="B504" s="625"/>
      <c r="C504" s="625"/>
      <c r="D504" s="627"/>
      <c r="E504" s="210"/>
      <c r="F504" s="210"/>
      <c r="G504" s="210"/>
      <c r="H504" s="210"/>
      <c r="I504" s="684"/>
      <c r="J504" s="685"/>
      <c r="K504" s="685"/>
      <c r="L504" s="685"/>
      <c r="M504" s="686"/>
      <c r="N504" s="210"/>
      <c r="O504" s="210"/>
      <c r="P504" s="210"/>
      <c r="Q504" s="210"/>
      <c r="R504" s="210"/>
      <c r="S504" s="210"/>
      <c r="T504" s="210"/>
      <c r="U504" s="210"/>
      <c r="V504" s="210"/>
      <c r="W504" s="210"/>
      <c r="X504" s="210"/>
      <c r="Y504" s="210"/>
      <c r="Z504" s="210"/>
    </row>
    <row r="505" ht="12.75" customHeight="1">
      <c r="A505" s="625"/>
      <c r="B505" s="625"/>
      <c r="C505" s="625"/>
      <c r="D505" s="627"/>
      <c r="E505" s="210"/>
      <c r="F505" s="210"/>
      <c r="G505" s="210"/>
      <c r="H505" s="210"/>
      <c r="I505" s="684"/>
      <c r="J505" s="685"/>
      <c r="K505" s="685"/>
      <c r="L505" s="685"/>
      <c r="M505" s="686"/>
      <c r="N505" s="210"/>
      <c r="O505" s="210"/>
      <c r="P505" s="210"/>
      <c r="Q505" s="210"/>
      <c r="R505" s="210"/>
      <c r="S505" s="210"/>
      <c r="T505" s="210"/>
      <c r="U505" s="210"/>
      <c r="V505" s="210"/>
      <c r="W505" s="210"/>
      <c r="X505" s="210"/>
      <c r="Y505" s="210"/>
      <c r="Z505" s="210"/>
    </row>
    <row r="506" ht="12.75" customHeight="1">
      <c r="A506" s="625"/>
      <c r="B506" s="625"/>
      <c r="C506" s="625"/>
      <c r="D506" s="627"/>
      <c r="E506" s="210"/>
      <c r="F506" s="210"/>
      <c r="G506" s="210"/>
      <c r="H506" s="210"/>
      <c r="I506" s="684"/>
      <c r="J506" s="685"/>
      <c r="K506" s="685"/>
      <c r="L506" s="685"/>
      <c r="M506" s="686"/>
      <c r="N506" s="210"/>
      <c r="O506" s="210"/>
      <c r="P506" s="210"/>
      <c r="Q506" s="210"/>
      <c r="R506" s="210"/>
      <c r="S506" s="210"/>
      <c r="T506" s="210"/>
      <c r="U506" s="210"/>
      <c r="V506" s="210"/>
      <c r="W506" s="210"/>
      <c r="X506" s="210"/>
      <c r="Y506" s="210"/>
      <c r="Z506" s="210"/>
    </row>
    <row r="507" ht="12.75" customHeight="1">
      <c r="A507" s="625"/>
      <c r="B507" s="625"/>
      <c r="C507" s="625"/>
      <c r="D507" s="627"/>
      <c r="E507" s="210"/>
      <c r="F507" s="210"/>
      <c r="G507" s="210"/>
      <c r="H507" s="210"/>
      <c r="I507" s="684"/>
      <c r="J507" s="685"/>
      <c r="K507" s="685"/>
      <c r="L507" s="685"/>
      <c r="M507" s="686"/>
      <c r="N507" s="210"/>
      <c r="O507" s="210"/>
      <c r="P507" s="210"/>
      <c r="Q507" s="210"/>
      <c r="R507" s="210"/>
      <c r="S507" s="210"/>
      <c r="T507" s="210"/>
      <c r="U507" s="210"/>
      <c r="V507" s="210"/>
      <c r="W507" s="210"/>
      <c r="X507" s="210"/>
      <c r="Y507" s="210"/>
      <c r="Z507" s="210"/>
    </row>
    <row r="508" ht="12.75" customHeight="1">
      <c r="A508" s="625"/>
      <c r="B508" s="625"/>
      <c r="C508" s="625"/>
      <c r="D508" s="627"/>
      <c r="E508" s="210"/>
      <c r="F508" s="210"/>
      <c r="G508" s="210"/>
      <c r="H508" s="210"/>
      <c r="I508" s="684"/>
      <c r="J508" s="685"/>
      <c r="K508" s="685"/>
      <c r="L508" s="685"/>
      <c r="M508" s="686"/>
      <c r="N508" s="210"/>
      <c r="O508" s="210"/>
      <c r="P508" s="210"/>
      <c r="Q508" s="210"/>
      <c r="R508" s="210"/>
      <c r="S508" s="210"/>
      <c r="T508" s="210"/>
      <c r="U508" s="210"/>
      <c r="V508" s="210"/>
      <c r="W508" s="210"/>
      <c r="X508" s="210"/>
      <c r="Y508" s="210"/>
      <c r="Z508" s="210"/>
    </row>
    <row r="509" ht="12.75" customHeight="1">
      <c r="A509" s="625"/>
      <c r="B509" s="625"/>
      <c r="C509" s="625"/>
      <c r="D509" s="627"/>
      <c r="E509" s="210"/>
      <c r="F509" s="210"/>
      <c r="G509" s="210"/>
      <c r="H509" s="210"/>
      <c r="I509" s="684"/>
      <c r="J509" s="685"/>
      <c r="K509" s="685"/>
      <c r="L509" s="685"/>
      <c r="M509" s="686"/>
      <c r="N509" s="210"/>
      <c r="O509" s="210"/>
      <c r="P509" s="210"/>
      <c r="Q509" s="210"/>
      <c r="R509" s="210"/>
      <c r="S509" s="210"/>
      <c r="T509" s="210"/>
      <c r="U509" s="210"/>
      <c r="V509" s="210"/>
      <c r="W509" s="210"/>
      <c r="X509" s="210"/>
      <c r="Y509" s="210"/>
      <c r="Z509" s="210"/>
    </row>
    <row r="510" ht="12.75" customHeight="1">
      <c r="A510" s="625"/>
      <c r="B510" s="625"/>
      <c r="C510" s="625"/>
      <c r="D510" s="627"/>
      <c r="E510" s="210"/>
      <c r="F510" s="210"/>
      <c r="G510" s="210"/>
      <c r="H510" s="210"/>
      <c r="I510" s="684"/>
      <c r="J510" s="685"/>
      <c r="K510" s="685"/>
      <c r="L510" s="685"/>
      <c r="M510" s="686"/>
      <c r="N510" s="210"/>
      <c r="O510" s="210"/>
      <c r="P510" s="210"/>
      <c r="Q510" s="210"/>
      <c r="R510" s="210"/>
      <c r="S510" s="210"/>
      <c r="T510" s="210"/>
      <c r="U510" s="210"/>
      <c r="V510" s="210"/>
      <c r="W510" s="210"/>
      <c r="X510" s="210"/>
      <c r="Y510" s="210"/>
      <c r="Z510" s="210"/>
    </row>
    <row r="511" ht="12.75" customHeight="1">
      <c r="A511" s="625"/>
      <c r="B511" s="625"/>
      <c r="C511" s="625"/>
      <c r="D511" s="627"/>
      <c r="E511" s="210"/>
      <c r="F511" s="210"/>
      <c r="G511" s="210"/>
      <c r="H511" s="210"/>
      <c r="I511" s="684"/>
      <c r="J511" s="685"/>
      <c r="K511" s="685"/>
      <c r="L511" s="685"/>
      <c r="M511" s="686"/>
      <c r="N511" s="210"/>
      <c r="O511" s="210"/>
      <c r="P511" s="210"/>
      <c r="Q511" s="210"/>
      <c r="R511" s="210"/>
      <c r="S511" s="210"/>
      <c r="T511" s="210"/>
      <c r="U511" s="210"/>
      <c r="V511" s="210"/>
      <c r="W511" s="210"/>
      <c r="X511" s="210"/>
      <c r="Y511" s="210"/>
      <c r="Z511" s="210"/>
    </row>
    <row r="512" ht="12.75" customHeight="1">
      <c r="A512" s="625"/>
      <c r="B512" s="625"/>
      <c r="C512" s="625"/>
      <c r="D512" s="627"/>
      <c r="E512" s="210"/>
      <c r="F512" s="210"/>
      <c r="G512" s="210"/>
      <c r="H512" s="210"/>
      <c r="I512" s="684"/>
      <c r="J512" s="685"/>
      <c r="K512" s="685"/>
      <c r="L512" s="685"/>
      <c r="M512" s="686"/>
      <c r="N512" s="210"/>
      <c r="O512" s="210"/>
      <c r="P512" s="210"/>
      <c r="Q512" s="210"/>
      <c r="R512" s="210"/>
      <c r="S512" s="210"/>
      <c r="T512" s="210"/>
      <c r="U512" s="210"/>
      <c r="V512" s="210"/>
      <c r="W512" s="210"/>
      <c r="X512" s="210"/>
      <c r="Y512" s="210"/>
      <c r="Z512" s="210"/>
    </row>
    <row r="513" ht="12.75" customHeight="1">
      <c r="A513" s="625"/>
      <c r="B513" s="625"/>
      <c r="C513" s="625"/>
      <c r="D513" s="627"/>
      <c r="E513" s="210"/>
      <c r="F513" s="210"/>
      <c r="G513" s="210"/>
      <c r="H513" s="210"/>
      <c r="I513" s="684"/>
      <c r="J513" s="685"/>
      <c r="K513" s="685"/>
      <c r="L513" s="685"/>
      <c r="M513" s="686"/>
      <c r="N513" s="210"/>
      <c r="O513" s="210"/>
      <c r="P513" s="210"/>
      <c r="Q513" s="210"/>
      <c r="R513" s="210"/>
      <c r="S513" s="210"/>
      <c r="T513" s="210"/>
      <c r="U513" s="210"/>
      <c r="V513" s="210"/>
      <c r="W513" s="210"/>
      <c r="X513" s="210"/>
      <c r="Y513" s="210"/>
      <c r="Z513" s="210"/>
    </row>
    <row r="514" ht="12.75" customHeight="1">
      <c r="A514" s="625"/>
      <c r="B514" s="625"/>
      <c r="C514" s="625"/>
      <c r="D514" s="627"/>
      <c r="E514" s="210"/>
      <c r="F514" s="210"/>
      <c r="G514" s="210"/>
      <c r="H514" s="210"/>
      <c r="I514" s="684"/>
      <c r="J514" s="685"/>
      <c r="K514" s="685"/>
      <c r="L514" s="685"/>
      <c r="M514" s="686"/>
      <c r="N514" s="210"/>
      <c r="O514" s="210"/>
      <c r="P514" s="210"/>
      <c r="Q514" s="210"/>
      <c r="R514" s="210"/>
      <c r="S514" s="210"/>
      <c r="T514" s="210"/>
      <c r="U514" s="210"/>
      <c r="V514" s="210"/>
      <c r="W514" s="210"/>
      <c r="X514" s="210"/>
      <c r="Y514" s="210"/>
      <c r="Z514" s="210"/>
    </row>
    <row r="515" ht="12.75" customHeight="1">
      <c r="A515" s="625"/>
      <c r="B515" s="625"/>
      <c r="C515" s="625"/>
      <c r="D515" s="627"/>
      <c r="E515" s="210"/>
      <c r="F515" s="210"/>
      <c r="G515" s="210"/>
      <c r="H515" s="210"/>
      <c r="I515" s="684"/>
      <c r="J515" s="685"/>
      <c r="K515" s="685"/>
      <c r="L515" s="685"/>
      <c r="M515" s="686"/>
      <c r="N515" s="210"/>
      <c r="O515" s="210"/>
      <c r="P515" s="210"/>
      <c r="Q515" s="210"/>
      <c r="R515" s="210"/>
      <c r="S515" s="210"/>
      <c r="T515" s="210"/>
      <c r="U515" s="210"/>
      <c r="V515" s="210"/>
      <c r="W515" s="210"/>
      <c r="X515" s="210"/>
      <c r="Y515" s="210"/>
      <c r="Z515" s="210"/>
    </row>
    <row r="516" ht="12.75" customHeight="1">
      <c r="A516" s="625"/>
      <c r="B516" s="625"/>
      <c r="C516" s="625"/>
      <c r="D516" s="627"/>
      <c r="E516" s="210"/>
      <c r="F516" s="210"/>
      <c r="G516" s="210"/>
      <c r="H516" s="210"/>
      <c r="I516" s="684"/>
      <c r="J516" s="685"/>
      <c r="K516" s="685"/>
      <c r="L516" s="685"/>
      <c r="M516" s="686"/>
      <c r="N516" s="210"/>
      <c r="O516" s="210"/>
      <c r="P516" s="210"/>
      <c r="Q516" s="210"/>
      <c r="R516" s="210"/>
      <c r="S516" s="210"/>
      <c r="T516" s="210"/>
      <c r="U516" s="210"/>
      <c r="V516" s="210"/>
      <c r="W516" s="210"/>
      <c r="X516" s="210"/>
      <c r="Y516" s="210"/>
      <c r="Z516" s="210"/>
    </row>
    <row r="517" ht="12.75" customHeight="1">
      <c r="A517" s="625"/>
      <c r="B517" s="625"/>
      <c r="C517" s="625"/>
      <c r="D517" s="627"/>
      <c r="E517" s="210"/>
      <c r="F517" s="210"/>
      <c r="G517" s="210"/>
      <c r="H517" s="210"/>
      <c r="I517" s="684"/>
      <c r="J517" s="685"/>
      <c r="K517" s="685"/>
      <c r="L517" s="685"/>
      <c r="M517" s="686"/>
      <c r="N517" s="210"/>
      <c r="O517" s="210"/>
      <c r="P517" s="210"/>
      <c r="Q517" s="210"/>
      <c r="R517" s="210"/>
      <c r="S517" s="210"/>
      <c r="T517" s="210"/>
      <c r="U517" s="210"/>
      <c r="V517" s="210"/>
      <c r="W517" s="210"/>
      <c r="X517" s="210"/>
      <c r="Y517" s="210"/>
      <c r="Z517" s="210"/>
    </row>
    <row r="518" ht="12.75" customHeight="1">
      <c r="A518" s="625"/>
      <c r="B518" s="625"/>
      <c r="C518" s="625"/>
      <c r="D518" s="627"/>
      <c r="E518" s="210"/>
      <c r="F518" s="210"/>
      <c r="G518" s="210"/>
      <c r="H518" s="210"/>
      <c r="I518" s="684"/>
      <c r="J518" s="685"/>
      <c r="K518" s="685"/>
      <c r="L518" s="685"/>
      <c r="M518" s="686"/>
      <c r="N518" s="210"/>
      <c r="O518" s="210"/>
      <c r="P518" s="210"/>
      <c r="Q518" s="210"/>
      <c r="R518" s="210"/>
      <c r="S518" s="210"/>
      <c r="T518" s="210"/>
      <c r="U518" s="210"/>
      <c r="V518" s="210"/>
      <c r="W518" s="210"/>
      <c r="X518" s="210"/>
      <c r="Y518" s="210"/>
      <c r="Z518" s="210"/>
    </row>
    <row r="519" ht="12.75" customHeight="1">
      <c r="A519" s="625"/>
      <c r="B519" s="625"/>
      <c r="C519" s="625"/>
      <c r="D519" s="627"/>
      <c r="E519" s="210"/>
      <c r="F519" s="210"/>
      <c r="G519" s="210"/>
      <c r="H519" s="210"/>
      <c r="I519" s="684"/>
      <c r="J519" s="685"/>
      <c r="K519" s="685"/>
      <c r="L519" s="685"/>
      <c r="M519" s="686"/>
      <c r="N519" s="210"/>
      <c r="O519" s="210"/>
      <c r="P519" s="210"/>
      <c r="Q519" s="210"/>
      <c r="R519" s="210"/>
      <c r="S519" s="210"/>
      <c r="T519" s="210"/>
      <c r="U519" s="210"/>
      <c r="V519" s="210"/>
      <c r="W519" s="210"/>
      <c r="X519" s="210"/>
      <c r="Y519" s="210"/>
      <c r="Z519" s="210"/>
    </row>
    <row r="520" ht="12.75" customHeight="1">
      <c r="A520" s="625"/>
      <c r="B520" s="625"/>
      <c r="C520" s="625"/>
      <c r="D520" s="627"/>
      <c r="E520" s="210"/>
      <c r="F520" s="210"/>
      <c r="G520" s="210"/>
      <c r="H520" s="210"/>
      <c r="I520" s="684"/>
      <c r="J520" s="685"/>
      <c r="K520" s="685"/>
      <c r="L520" s="685"/>
      <c r="M520" s="686"/>
      <c r="N520" s="210"/>
      <c r="O520" s="210"/>
      <c r="P520" s="210"/>
      <c r="Q520" s="210"/>
      <c r="R520" s="210"/>
      <c r="S520" s="210"/>
      <c r="T520" s="210"/>
      <c r="U520" s="210"/>
      <c r="V520" s="210"/>
      <c r="W520" s="210"/>
      <c r="X520" s="210"/>
      <c r="Y520" s="210"/>
      <c r="Z520" s="210"/>
    </row>
    <row r="521" ht="12.75" customHeight="1">
      <c r="A521" s="625"/>
      <c r="B521" s="625"/>
      <c r="C521" s="625"/>
      <c r="D521" s="627"/>
      <c r="E521" s="210"/>
      <c r="F521" s="210"/>
      <c r="G521" s="210"/>
      <c r="H521" s="210"/>
      <c r="I521" s="684"/>
      <c r="J521" s="685"/>
      <c r="K521" s="685"/>
      <c r="L521" s="685"/>
      <c r="M521" s="686"/>
      <c r="N521" s="210"/>
      <c r="O521" s="210"/>
      <c r="P521" s="210"/>
      <c r="Q521" s="210"/>
      <c r="R521" s="210"/>
      <c r="S521" s="210"/>
      <c r="T521" s="210"/>
      <c r="U521" s="210"/>
      <c r="V521" s="210"/>
      <c r="W521" s="210"/>
      <c r="X521" s="210"/>
      <c r="Y521" s="210"/>
      <c r="Z521" s="210"/>
    </row>
    <row r="522" ht="12.75" customHeight="1">
      <c r="A522" s="625"/>
      <c r="B522" s="625"/>
      <c r="C522" s="625"/>
      <c r="D522" s="627"/>
      <c r="E522" s="210"/>
      <c r="F522" s="210"/>
      <c r="G522" s="210"/>
      <c r="H522" s="210"/>
      <c r="I522" s="684"/>
      <c r="J522" s="685"/>
      <c r="K522" s="685"/>
      <c r="L522" s="685"/>
      <c r="M522" s="686"/>
      <c r="N522" s="210"/>
      <c r="O522" s="210"/>
      <c r="P522" s="210"/>
      <c r="Q522" s="210"/>
      <c r="R522" s="210"/>
      <c r="S522" s="210"/>
      <c r="T522" s="210"/>
      <c r="U522" s="210"/>
      <c r="V522" s="210"/>
      <c r="W522" s="210"/>
      <c r="X522" s="210"/>
      <c r="Y522" s="210"/>
      <c r="Z522" s="210"/>
    </row>
    <row r="523" ht="12.75" customHeight="1">
      <c r="A523" s="625"/>
      <c r="B523" s="625"/>
      <c r="C523" s="625"/>
      <c r="D523" s="627"/>
      <c r="E523" s="210"/>
      <c r="F523" s="210"/>
      <c r="G523" s="210"/>
      <c r="H523" s="210"/>
      <c r="I523" s="684"/>
      <c r="J523" s="685"/>
      <c r="K523" s="685"/>
      <c r="L523" s="685"/>
      <c r="M523" s="686"/>
      <c r="N523" s="210"/>
      <c r="O523" s="210"/>
      <c r="P523" s="210"/>
      <c r="Q523" s="210"/>
      <c r="R523" s="210"/>
      <c r="S523" s="210"/>
      <c r="T523" s="210"/>
      <c r="U523" s="210"/>
      <c r="V523" s="210"/>
      <c r="W523" s="210"/>
      <c r="X523" s="210"/>
      <c r="Y523" s="210"/>
      <c r="Z523" s="210"/>
    </row>
    <row r="524" ht="12.75" customHeight="1">
      <c r="A524" s="625"/>
      <c r="B524" s="625"/>
      <c r="C524" s="625"/>
      <c r="D524" s="627"/>
      <c r="E524" s="210"/>
      <c r="F524" s="210"/>
      <c r="G524" s="210"/>
      <c r="H524" s="210"/>
      <c r="I524" s="684"/>
      <c r="J524" s="685"/>
      <c r="K524" s="685"/>
      <c r="L524" s="685"/>
      <c r="M524" s="686"/>
      <c r="N524" s="210"/>
      <c r="O524" s="210"/>
      <c r="P524" s="210"/>
      <c r="Q524" s="210"/>
      <c r="R524" s="210"/>
      <c r="S524" s="210"/>
      <c r="T524" s="210"/>
      <c r="U524" s="210"/>
      <c r="V524" s="210"/>
      <c r="W524" s="210"/>
      <c r="X524" s="210"/>
      <c r="Y524" s="210"/>
      <c r="Z524" s="210"/>
    </row>
    <row r="525" ht="12.75" customHeight="1">
      <c r="A525" s="625"/>
      <c r="B525" s="625"/>
      <c r="C525" s="625"/>
      <c r="D525" s="627"/>
      <c r="E525" s="210"/>
      <c r="F525" s="210"/>
      <c r="G525" s="210"/>
      <c r="H525" s="210"/>
      <c r="I525" s="684"/>
      <c r="J525" s="685"/>
      <c r="K525" s="685"/>
      <c r="L525" s="685"/>
      <c r="M525" s="686"/>
      <c r="N525" s="210"/>
      <c r="O525" s="210"/>
      <c r="P525" s="210"/>
      <c r="Q525" s="210"/>
      <c r="R525" s="210"/>
      <c r="S525" s="210"/>
      <c r="T525" s="210"/>
      <c r="U525" s="210"/>
      <c r="V525" s="210"/>
      <c r="W525" s="210"/>
      <c r="X525" s="210"/>
      <c r="Y525" s="210"/>
      <c r="Z525" s="210"/>
    </row>
    <row r="526" ht="12.75" customHeight="1">
      <c r="A526" s="625"/>
      <c r="B526" s="625"/>
      <c r="C526" s="625"/>
      <c r="D526" s="627"/>
      <c r="E526" s="210"/>
      <c r="F526" s="210"/>
      <c r="G526" s="210"/>
      <c r="H526" s="210"/>
      <c r="I526" s="684"/>
      <c r="J526" s="685"/>
      <c r="K526" s="685"/>
      <c r="L526" s="685"/>
      <c r="M526" s="686"/>
      <c r="N526" s="210"/>
      <c r="O526" s="210"/>
      <c r="P526" s="210"/>
      <c r="Q526" s="210"/>
      <c r="R526" s="210"/>
      <c r="S526" s="210"/>
      <c r="T526" s="210"/>
      <c r="U526" s="210"/>
      <c r="V526" s="210"/>
      <c r="W526" s="210"/>
      <c r="X526" s="210"/>
      <c r="Y526" s="210"/>
      <c r="Z526" s="210"/>
    </row>
    <row r="527" ht="12.75" customHeight="1">
      <c r="A527" s="625"/>
      <c r="B527" s="625"/>
      <c r="C527" s="625"/>
      <c r="D527" s="627"/>
      <c r="E527" s="210"/>
      <c r="F527" s="210"/>
      <c r="G527" s="210"/>
      <c r="H527" s="210"/>
      <c r="I527" s="684"/>
      <c r="J527" s="685"/>
      <c r="K527" s="685"/>
      <c r="L527" s="685"/>
      <c r="M527" s="686"/>
      <c r="N527" s="210"/>
      <c r="O527" s="210"/>
      <c r="P527" s="210"/>
      <c r="Q527" s="210"/>
      <c r="R527" s="210"/>
      <c r="S527" s="210"/>
      <c r="T527" s="210"/>
      <c r="U527" s="210"/>
      <c r="V527" s="210"/>
      <c r="W527" s="210"/>
      <c r="X527" s="210"/>
      <c r="Y527" s="210"/>
      <c r="Z527" s="210"/>
    </row>
    <row r="528" ht="12.75" customHeight="1">
      <c r="A528" s="625"/>
      <c r="B528" s="625"/>
      <c r="C528" s="625"/>
      <c r="D528" s="627"/>
      <c r="E528" s="210"/>
      <c r="F528" s="210"/>
      <c r="G528" s="210"/>
      <c r="H528" s="210"/>
      <c r="I528" s="684"/>
      <c r="J528" s="685"/>
      <c r="K528" s="685"/>
      <c r="L528" s="685"/>
      <c r="M528" s="686"/>
      <c r="N528" s="210"/>
      <c r="O528" s="210"/>
      <c r="P528" s="210"/>
      <c r="Q528" s="210"/>
      <c r="R528" s="210"/>
      <c r="S528" s="210"/>
      <c r="T528" s="210"/>
      <c r="U528" s="210"/>
      <c r="V528" s="210"/>
      <c r="W528" s="210"/>
      <c r="X528" s="210"/>
      <c r="Y528" s="210"/>
      <c r="Z528" s="210"/>
    </row>
    <row r="529" ht="12.75" customHeight="1">
      <c r="A529" s="625"/>
      <c r="B529" s="625"/>
      <c r="C529" s="625"/>
      <c r="D529" s="627"/>
      <c r="E529" s="210"/>
      <c r="F529" s="210"/>
      <c r="G529" s="210"/>
      <c r="H529" s="210"/>
      <c r="I529" s="684"/>
      <c r="J529" s="685"/>
      <c r="K529" s="685"/>
      <c r="L529" s="685"/>
      <c r="M529" s="686"/>
      <c r="N529" s="210"/>
      <c r="O529" s="210"/>
      <c r="P529" s="210"/>
      <c r="Q529" s="210"/>
      <c r="R529" s="210"/>
      <c r="S529" s="210"/>
      <c r="T529" s="210"/>
      <c r="U529" s="210"/>
      <c r="V529" s="210"/>
      <c r="W529" s="210"/>
      <c r="X529" s="210"/>
      <c r="Y529" s="210"/>
      <c r="Z529" s="210"/>
    </row>
    <row r="530" ht="12.75" customHeight="1">
      <c r="A530" s="625"/>
      <c r="B530" s="625"/>
      <c r="C530" s="625"/>
      <c r="D530" s="627"/>
      <c r="E530" s="210"/>
      <c r="F530" s="210"/>
      <c r="G530" s="210"/>
      <c r="H530" s="210"/>
      <c r="I530" s="684"/>
      <c r="J530" s="685"/>
      <c r="K530" s="685"/>
      <c r="L530" s="685"/>
      <c r="M530" s="686"/>
      <c r="N530" s="210"/>
      <c r="O530" s="210"/>
      <c r="P530" s="210"/>
      <c r="Q530" s="210"/>
      <c r="R530" s="210"/>
      <c r="S530" s="210"/>
      <c r="T530" s="210"/>
      <c r="U530" s="210"/>
      <c r="V530" s="210"/>
      <c r="W530" s="210"/>
      <c r="X530" s="210"/>
      <c r="Y530" s="210"/>
      <c r="Z530" s="210"/>
    </row>
    <row r="531" ht="12.75" customHeight="1">
      <c r="A531" s="625"/>
      <c r="B531" s="625"/>
      <c r="C531" s="625"/>
      <c r="D531" s="627"/>
      <c r="E531" s="210"/>
      <c r="F531" s="210"/>
      <c r="G531" s="210"/>
      <c r="H531" s="210"/>
      <c r="I531" s="684"/>
      <c r="J531" s="685"/>
      <c r="K531" s="685"/>
      <c r="L531" s="685"/>
      <c r="M531" s="686"/>
      <c r="N531" s="210"/>
      <c r="O531" s="210"/>
      <c r="P531" s="210"/>
      <c r="Q531" s="210"/>
      <c r="R531" s="210"/>
      <c r="S531" s="210"/>
      <c r="T531" s="210"/>
      <c r="U531" s="210"/>
      <c r="V531" s="210"/>
      <c r="W531" s="210"/>
      <c r="X531" s="210"/>
      <c r="Y531" s="210"/>
      <c r="Z531" s="210"/>
    </row>
    <row r="532" ht="12.75" customHeight="1">
      <c r="A532" s="625"/>
      <c r="B532" s="625"/>
      <c r="C532" s="625"/>
      <c r="D532" s="627"/>
      <c r="E532" s="210"/>
      <c r="F532" s="210"/>
      <c r="G532" s="210"/>
      <c r="H532" s="210"/>
      <c r="I532" s="684"/>
      <c r="J532" s="685"/>
      <c r="K532" s="685"/>
      <c r="L532" s="685"/>
      <c r="M532" s="686"/>
      <c r="N532" s="210"/>
      <c r="O532" s="210"/>
      <c r="P532" s="210"/>
      <c r="Q532" s="210"/>
      <c r="R532" s="210"/>
      <c r="S532" s="210"/>
      <c r="T532" s="210"/>
      <c r="U532" s="210"/>
      <c r="V532" s="210"/>
      <c r="W532" s="210"/>
      <c r="X532" s="210"/>
      <c r="Y532" s="210"/>
      <c r="Z532" s="210"/>
    </row>
    <row r="533" ht="12.75" customHeight="1">
      <c r="A533" s="625"/>
      <c r="B533" s="625"/>
      <c r="C533" s="625"/>
      <c r="D533" s="627"/>
      <c r="E533" s="210"/>
      <c r="F533" s="210"/>
      <c r="G533" s="210"/>
      <c r="H533" s="210"/>
      <c r="I533" s="684"/>
      <c r="J533" s="685"/>
      <c r="K533" s="685"/>
      <c r="L533" s="685"/>
      <c r="M533" s="686"/>
      <c r="N533" s="210"/>
      <c r="O533" s="210"/>
      <c r="P533" s="210"/>
      <c r="Q533" s="210"/>
      <c r="R533" s="210"/>
      <c r="S533" s="210"/>
      <c r="T533" s="210"/>
      <c r="U533" s="210"/>
      <c r="V533" s="210"/>
      <c r="W533" s="210"/>
      <c r="X533" s="210"/>
      <c r="Y533" s="210"/>
      <c r="Z533" s="210"/>
    </row>
    <row r="534" ht="12.75" customHeight="1">
      <c r="A534" s="625"/>
      <c r="B534" s="625"/>
      <c r="C534" s="625"/>
      <c r="D534" s="627"/>
      <c r="E534" s="210"/>
      <c r="F534" s="210"/>
      <c r="G534" s="210"/>
      <c r="H534" s="210"/>
      <c r="I534" s="684"/>
      <c r="J534" s="685"/>
      <c r="K534" s="685"/>
      <c r="L534" s="685"/>
      <c r="M534" s="686"/>
      <c r="N534" s="210"/>
      <c r="O534" s="210"/>
      <c r="P534" s="210"/>
      <c r="Q534" s="210"/>
      <c r="R534" s="210"/>
      <c r="S534" s="210"/>
      <c r="T534" s="210"/>
      <c r="U534" s="210"/>
      <c r="V534" s="210"/>
      <c r="W534" s="210"/>
      <c r="X534" s="210"/>
      <c r="Y534" s="210"/>
      <c r="Z534" s="210"/>
    </row>
    <row r="535" ht="12.75" customHeight="1">
      <c r="A535" s="625"/>
      <c r="B535" s="625"/>
      <c r="C535" s="625"/>
      <c r="D535" s="627"/>
      <c r="E535" s="210"/>
      <c r="F535" s="210"/>
      <c r="G535" s="210"/>
      <c r="H535" s="210"/>
      <c r="I535" s="684"/>
      <c r="J535" s="685"/>
      <c r="K535" s="685"/>
      <c r="L535" s="685"/>
      <c r="M535" s="686"/>
      <c r="N535" s="210"/>
      <c r="O535" s="210"/>
      <c r="P535" s="210"/>
      <c r="Q535" s="210"/>
      <c r="R535" s="210"/>
      <c r="S535" s="210"/>
      <c r="T535" s="210"/>
      <c r="U535" s="210"/>
      <c r="V535" s="210"/>
      <c r="W535" s="210"/>
      <c r="X535" s="210"/>
      <c r="Y535" s="210"/>
      <c r="Z535" s="210"/>
    </row>
    <row r="536" ht="12.75" customHeight="1">
      <c r="A536" s="625"/>
      <c r="B536" s="625"/>
      <c r="C536" s="625"/>
      <c r="D536" s="627"/>
      <c r="E536" s="210"/>
      <c r="F536" s="210"/>
      <c r="G536" s="210"/>
      <c r="H536" s="210"/>
      <c r="I536" s="684"/>
      <c r="J536" s="685"/>
      <c r="K536" s="685"/>
      <c r="L536" s="685"/>
      <c r="M536" s="686"/>
      <c r="N536" s="210"/>
      <c r="O536" s="210"/>
      <c r="P536" s="210"/>
      <c r="Q536" s="210"/>
      <c r="R536" s="210"/>
      <c r="S536" s="210"/>
      <c r="T536" s="210"/>
      <c r="U536" s="210"/>
      <c r="V536" s="210"/>
      <c r="W536" s="210"/>
      <c r="X536" s="210"/>
      <c r="Y536" s="210"/>
      <c r="Z536" s="210"/>
    </row>
    <row r="537" ht="12.75" customHeight="1">
      <c r="A537" s="625"/>
      <c r="B537" s="625"/>
      <c r="C537" s="625"/>
      <c r="D537" s="627"/>
      <c r="E537" s="210"/>
      <c r="F537" s="210"/>
      <c r="G537" s="210"/>
      <c r="H537" s="210"/>
      <c r="I537" s="684"/>
      <c r="J537" s="685"/>
      <c r="K537" s="685"/>
      <c r="L537" s="685"/>
      <c r="M537" s="686"/>
      <c r="N537" s="210"/>
      <c r="O537" s="210"/>
      <c r="P537" s="210"/>
      <c r="Q537" s="210"/>
      <c r="R537" s="210"/>
      <c r="S537" s="210"/>
      <c r="T537" s="210"/>
      <c r="U537" s="210"/>
      <c r="V537" s="210"/>
      <c r="W537" s="210"/>
      <c r="X537" s="210"/>
      <c r="Y537" s="210"/>
      <c r="Z537" s="210"/>
    </row>
    <row r="538" ht="12.75" customHeight="1">
      <c r="A538" s="625"/>
      <c r="B538" s="625"/>
      <c r="C538" s="625"/>
      <c r="D538" s="627"/>
      <c r="E538" s="210"/>
      <c r="F538" s="210"/>
      <c r="G538" s="210"/>
      <c r="H538" s="210"/>
      <c r="I538" s="684"/>
      <c r="J538" s="685"/>
      <c r="K538" s="685"/>
      <c r="L538" s="685"/>
      <c r="M538" s="686"/>
      <c r="N538" s="210"/>
      <c r="O538" s="210"/>
      <c r="P538" s="210"/>
      <c r="Q538" s="210"/>
      <c r="R538" s="210"/>
      <c r="S538" s="210"/>
      <c r="T538" s="210"/>
      <c r="U538" s="210"/>
      <c r="V538" s="210"/>
      <c r="W538" s="210"/>
      <c r="X538" s="210"/>
      <c r="Y538" s="210"/>
      <c r="Z538" s="210"/>
    </row>
    <row r="539" ht="12.75" customHeight="1">
      <c r="A539" s="625"/>
      <c r="B539" s="625"/>
      <c r="C539" s="625"/>
      <c r="D539" s="627"/>
      <c r="E539" s="210"/>
      <c r="F539" s="210"/>
      <c r="G539" s="210"/>
      <c r="H539" s="210"/>
      <c r="I539" s="684"/>
      <c r="J539" s="685"/>
      <c r="K539" s="685"/>
      <c r="L539" s="685"/>
      <c r="M539" s="686"/>
      <c r="N539" s="210"/>
      <c r="O539" s="210"/>
      <c r="P539" s="210"/>
      <c r="Q539" s="210"/>
      <c r="R539" s="210"/>
      <c r="S539" s="210"/>
      <c r="T539" s="210"/>
      <c r="U539" s="210"/>
      <c r="V539" s="210"/>
      <c r="W539" s="210"/>
      <c r="X539" s="210"/>
      <c r="Y539" s="210"/>
      <c r="Z539" s="210"/>
    </row>
    <row r="540" ht="12.75" customHeight="1">
      <c r="A540" s="625"/>
      <c r="B540" s="625"/>
      <c r="C540" s="625"/>
      <c r="D540" s="627"/>
      <c r="E540" s="210"/>
      <c r="F540" s="210"/>
      <c r="G540" s="210"/>
      <c r="H540" s="210"/>
      <c r="I540" s="684"/>
      <c r="J540" s="685"/>
      <c r="K540" s="685"/>
      <c r="L540" s="685"/>
      <c r="M540" s="686"/>
      <c r="N540" s="210"/>
      <c r="O540" s="210"/>
      <c r="P540" s="210"/>
      <c r="Q540" s="210"/>
      <c r="R540" s="210"/>
      <c r="S540" s="210"/>
      <c r="T540" s="210"/>
      <c r="U540" s="210"/>
      <c r="V540" s="210"/>
      <c r="W540" s="210"/>
      <c r="X540" s="210"/>
      <c r="Y540" s="210"/>
      <c r="Z540" s="210"/>
    </row>
    <row r="541" ht="12.75" customHeight="1">
      <c r="A541" s="625"/>
      <c r="B541" s="625"/>
      <c r="C541" s="625"/>
      <c r="D541" s="627"/>
      <c r="E541" s="210"/>
      <c r="F541" s="210"/>
      <c r="G541" s="210"/>
      <c r="H541" s="210"/>
      <c r="I541" s="684"/>
      <c r="J541" s="685"/>
      <c r="K541" s="685"/>
      <c r="L541" s="685"/>
      <c r="M541" s="686"/>
      <c r="N541" s="210"/>
      <c r="O541" s="210"/>
      <c r="P541" s="210"/>
      <c r="Q541" s="210"/>
      <c r="R541" s="210"/>
      <c r="S541" s="210"/>
      <c r="T541" s="210"/>
      <c r="U541" s="210"/>
      <c r="V541" s="210"/>
      <c r="W541" s="210"/>
      <c r="X541" s="210"/>
      <c r="Y541" s="210"/>
      <c r="Z541" s="210"/>
    </row>
    <row r="542" ht="12.75" customHeight="1">
      <c r="A542" s="625"/>
      <c r="B542" s="625"/>
      <c r="C542" s="625"/>
      <c r="D542" s="627"/>
      <c r="E542" s="210"/>
      <c r="F542" s="210"/>
      <c r="G542" s="210"/>
      <c r="H542" s="210"/>
      <c r="I542" s="684"/>
      <c r="J542" s="685"/>
      <c r="K542" s="685"/>
      <c r="L542" s="685"/>
      <c r="M542" s="686"/>
      <c r="N542" s="210"/>
      <c r="O542" s="210"/>
      <c r="P542" s="210"/>
      <c r="Q542" s="210"/>
      <c r="R542" s="210"/>
      <c r="S542" s="210"/>
      <c r="T542" s="210"/>
      <c r="U542" s="210"/>
      <c r="V542" s="210"/>
      <c r="W542" s="210"/>
      <c r="X542" s="210"/>
      <c r="Y542" s="210"/>
      <c r="Z542" s="210"/>
    </row>
    <row r="543" ht="12.75" customHeight="1">
      <c r="A543" s="625"/>
      <c r="B543" s="625"/>
      <c r="C543" s="625"/>
      <c r="D543" s="627"/>
      <c r="E543" s="210"/>
      <c r="F543" s="210"/>
      <c r="G543" s="210"/>
      <c r="H543" s="210"/>
      <c r="I543" s="684"/>
      <c r="J543" s="685"/>
      <c r="K543" s="685"/>
      <c r="L543" s="685"/>
      <c r="M543" s="686"/>
      <c r="N543" s="210"/>
      <c r="O543" s="210"/>
      <c r="P543" s="210"/>
      <c r="Q543" s="210"/>
      <c r="R543" s="210"/>
      <c r="S543" s="210"/>
      <c r="T543" s="210"/>
      <c r="U543" s="210"/>
      <c r="V543" s="210"/>
      <c r="W543" s="210"/>
      <c r="X543" s="210"/>
      <c r="Y543" s="210"/>
      <c r="Z543" s="210"/>
    </row>
    <row r="544" ht="12.75" customHeight="1">
      <c r="A544" s="625"/>
      <c r="B544" s="625"/>
      <c r="C544" s="625"/>
      <c r="D544" s="627"/>
      <c r="E544" s="210"/>
      <c r="F544" s="210"/>
      <c r="G544" s="210"/>
      <c r="H544" s="210"/>
      <c r="I544" s="684"/>
      <c r="J544" s="685"/>
      <c r="K544" s="685"/>
      <c r="L544" s="685"/>
      <c r="M544" s="686"/>
      <c r="N544" s="210"/>
      <c r="O544" s="210"/>
      <c r="P544" s="210"/>
      <c r="Q544" s="210"/>
      <c r="R544" s="210"/>
      <c r="S544" s="210"/>
      <c r="T544" s="210"/>
      <c r="U544" s="210"/>
      <c r="V544" s="210"/>
      <c r="W544" s="210"/>
      <c r="X544" s="210"/>
      <c r="Y544" s="210"/>
      <c r="Z544" s="210"/>
    </row>
    <row r="545" ht="12.75" customHeight="1">
      <c r="A545" s="625"/>
      <c r="B545" s="625"/>
      <c r="C545" s="625"/>
      <c r="D545" s="627"/>
      <c r="E545" s="210"/>
      <c r="F545" s="210"/>
      <c r="G545" s="210"/>
      <c r="H545" s="210"/>
      <c r="I545" s="684"/>
      <c r="J545" s="685"/>
      <c r="K545" s="685"/>
      <c r="L545" s="685"/>
      <c r="M545" s="686"/>
      <c r="N545" s="210"/>
      <c r="O545" s="210"/>
      <c r="P545" s="210"/>
      <c r="Q545" s="210"/>
      <c r="R545" s="210"/>
      <c r="S545" s="210"/>
      <c r="T545" s="210"/>
      <c r="U545" s="210"/>
      <c r="V545" s="210"/>
      <c r="W545" s="210"/>
      <c r="X545" s="210"/>
      <c r="Y545" s="210"/>
      <c r="Z545" s="210"/>
    </row>
    <row r="546" ht="12.75" customHeight="1">
      <c r="A546" s="625"/>
      <c r="B546" s="625"/>
      <c r="C546" s="625"/>
      <c r="D546" s="627"/>
      <c r="E546" s="210"/>
      <c r="F546" s="210"/>
      <c r="G546" s="210"/>
      <c r="H546" s="210"/>
      <c r="I546" s="684"/>
      <c r="J546" s="685"/>
      <c r="K546" s="685"/>
      <c r="L546" s="685"/>
      <c r="M546" s="686"/>
      <c r="N546" s="210"/>
      <c r="O546" s="210"/>
      <c r="P546" s="210"/>
      <c r="Q546" s="210"/>
      <c r="R546" s="210"/>
      <c r="S546" s="210"/>
      <c r="T546" s="210"/>
      <c r="U546" s="210"/>
      <c r="V546" s="210"/>
      <c r="W546" s="210"/>
      <c r="X546" s="210"/>
      <c r="Y546" s="210"/>
      <c r="Z546" s="210"/>
    </row>
    <row r="547" ht="12.75" customHeight="1">
      <c r="A547" s="625"/>
      <c r="B547" s="625"/>
      <c r="C547" s="625"/>
      <c r="D547" s="627"/>
      <c r="E547" s="210"/>
      <c r="F547" s="210"/>
      <c r="G547" s="210"/>
      <c r="H547" s="210"/>
      <c r="I547" s="684"/>
      <c r="J547" s="685"/>
      <c r="K547" s="685"/>
      <c r="L547" s="685"/>
      <c r="M547" s="686"/>
      <c r="N547" s="210"/>
      <c r="O547" s="210"/>
      <c r="P547" s="210"/>
      <c r="Q547" s="210"/>
      <c r="R547" s="210"/>
      <c r="S547" s="210"/>
      <c r="T547" s="210"/>
      <c r="U547" s="210"/>
      <c r="V547" s="210"/>
      <c r="W547" s="210"/>
      <c r="X547" s="210"/>
      <c r="Y547" s="210"/>
      <c r="Z547" s="210"/>
    </row>
    <row r="548" ht="12.75" customHeight="1">
      <c r="A548" s="625"/>
      <c r="B548" s="625"/>
      <c r="C548" s="625"/>
      <c r="D548" s="627"/>
      <c r="E548" s="210"/>
      <c r="F548" s="210"/>
      <c r="G548" s="210"/>
      <c r="H548" s="210"/>
      <c r="I548" s="684"/>
      <c r="J548" s="685"/>
      <c r="K548" s="685"/>
      <c r="L548" s="685"/>
      <c r="M548" s="686"/>
      <c r="N548" s="210"/>
      <c r="O548" s="210"/>
      <c r="P548" s="210"/>
      <c r="Q548" s="210"/>
      <c r="R548" s="210"/>
      <c r="S548" s="210"/>
      <c r="T548" s="210"/>
      <c r="U548" s="210"/>
      <c r="V548" s="210"/>
      <c r="W548" s="210"/>
      <c r="X548" s="210"/>
      <c r="Y548" s="210"/>
      <c r="Z548" s="210"/>
    </row>
    <row r="549" ht="12.75" customHeight="1">
      <c r="A549" s="625"/>
      <c r="B549" s="625"/>
      <c r="C549" s="625"/>
      <c r="D549" s="627"/>
      <c r="E549" s="210"/>
      <c r="F549" s="210"/>
      <c r="G549" s="210"/>
      <c r="H549" s="210"/>
      <c r="I549" s="684"/>
      <c r="J549" s="685"/>
      <c r="K549" s="685"/>
      <c r="L549" s="685"/>
      <c r="M549" s="686"/>
      <c r="N549" s="210"/>
      <c r="O549" s="210"/>
      <c r="P549" s="210"/>
      <c r="Q549" s="210"/>
      <c r="R549" s="210"/>
      <c r="S549" s="210"/>
      <c r="T549" s="210"/>
      <c r="U549" s="210"/>
      <c r="V549" s="210"/>
      <c r="W549" s="210"/>
      <c r="X549" s="210"/>
      <c r="Y549" s="210"/>
      <c r="Z549" s="210"/>
    </row>
    <row r="550" ht="12.75" customHeight="1">
      <c r="A550" s="625"/>
      <c r="B550" s="625"/>
      <c r="C550" s="625"/>
      <c r="D550" s="627"/>
      <c r="E550" s="210"/>
      <c r="F550" s="210"/>
      <c r="G550" s="210"/>
      <c r="H550" s="210"/>
      <c r="I550" s="684"/>
      <c r="J550" s="685"/>
      <c r="K550" s="685"/>
      <c r="L550" s="685"/>
      <c r="M550" s="686"/>
      <c r="N550" s="210"/>
      <c r="O550" s="210"/>
      <c r="P550" s="210"/>
      <c r="Q550" s="210"/>
      <c r="R550" s="210"/>
      <c r="S550" s="210"/>
      <c r="T550" s="210"/>
      <c r="U550" s="210"/>
      <c r="V550" s="210"/>
      <c r="W550" s="210"/>
      <c r="X550" s="210"/>
      <c r="Y550" s="210"/>
      <c r="Z550" s="210"/>
    </row>
    <row r="551" ht="12.75" customHeight="1">
      <c r="A551" s="625"/>
      <c r="B551" s="625"/>
      <c r="C551" s="625"/>
      <c r="D551" s="627"/>
      <c r="E551" s="210"/>
      <c r="F551" s="210"/>
      <c r="G551" s="210"/>
      <c r="H551" s="210"/>
      <c r="I551" s="684"/>
      <c r="J551" s="685"/>
      <c r="K551" s="685"/>
      <c r="L551" s="685"/>
      <c r="M551" s="686"/>
      <c r="N551" s="210"/>
      <c r="O551" s="210"/>
      <c r="P551" s="210"/>
      <c r="Q551" s="210"/>
      <c r="R551" s="210"/>
      <c r="S551" s="210"/>
      <c r="T551" s="210"/>
      <c r="U551" s="210"/>
      <c r="V551" s="210"/>
      <c r="W551" s="210"/>
      <c r="X551" s="210"/>
      <c r="Y551" s="210"/>
      <c r="Z551" s="210"/>
    </row>
    <row r="552" ht="12.75" customHeight="1">
      <c r="A552" s="625"/>
      <c r="B552" s="625"/>
      <c r="C552" s="625"/>
      <c r="D552" s="627"/>
      <c r="E552" s="210"/>
      <c r="F552" s="210"/>
      <c r="G552" s="210"/>
      <c r="H552" s="210"/>
      <c r="I552" s="684"/>
      <c r="J552" s="685"/>
      <c r="K552" s="685"/>
      <c r="L552" s="685"/>
      <c r="M552" s="686"/>
      <c r="N552" s="210"/>
      <c r="O552" s="210"/>
      <c r="P552" s="210"/>
      <c r="Q552" s="210"/>
      <c r="R552" s="210"/>
      <c r="S552" s="210"/>
      <c r="T552" s="210"/>
      <c r="U552" s="210"/>
      <c r="V552" s="210"/>
      <c r="W552" s="210"/>
      <c r="X552" s="210"/>
      <c r="Y552" s="210"/>
      <c r="Z552" s="210"/>
    </row>
    <row r="553" ht="12.75" customHeight="1">
      <c r="A553" s="625"/>
      <c r="B553" s="625"/>
      <c r="C553" s="625"/>
      <c r="D553" s="627"/>
      <c r="E553" s="210"/>
      <c r="F553" s="210"/>
      <c r="G553" s="210"/>
      <c r="H553" s="210"/>
      <c r="I553" s="684"/>
      <c r="J553" s="685"/>
      <c r="K553" s="685"/>
      <c r="L553" s="685"/>
      <c r="M553" s="686"/>
      <c r="N553" s="210"/>
      <c r="O553" s="210"/>
      <c r="P553" s="210"/>
      <c r="Q553" s="210"/>
      <c r="R553" s="210"/>
      <c r="S553" s="210"/>
      <c r="T553" s="210"/>
      <c r="U553" s="210"/>
      <c r="V553" s="210"/>
      <c r="W553" s="210"/>
      <c r="X553" s="210"/>
      <c r="Y553" s="210"/>
      <c r="Z553" s="210"/>
    </row>
    <row r="554" ht="12.75" customHeight="1">
      <c r="A554" s="625"/>
      <c r="B554" s="625"/>
      <c r="C554" s="625"/>
      <c r="D554" s="627"/>
      <c r="E554" s="210"/>
      <c r="F554" s="210"/>
      <c r="G554" s="210"/>
      <c r="H554" s="210"/>
      <c r="I554" s="684"/>
      <c r="J554" s="685"/>
      <c r="K554" s="685"/>
      <c r="L554" s="685"/>
      <c r="M554" s="686"/>
      <c r="N554" s="210"/>
      <c r="O554" s="210"/>
      <c r="P554" s="210"/>
      <c r="Q554" s="210"/>
      <c r="R554" s="210"/>
      <c r="S554" s="210"/>
      <c r="T554" s="210"/>
      <c r="U554" s="210"/>
      <c r="V554" s="210"/>
      <c r="W554" s="210"/>
      <c r="X554" s="210"/>
      <c r="Y554" s="210"/>
      <c r="Z554" s="210"/>
    </row>
    <row r="555" ht="12.75" customHeight="1">
      <c r="A555" s="625"/>
      <c r="B555" s="625"/>
      <c r="C555" s="625"/>
      <c r="D555" s="627"/>
      <c r="E555" s="210"/>
      <c r="F555" s="210"/>
      <c r="G555" s="210"/>
      <c r="H555" s="210"/>
      <c r="I555" s="684"/>
      <c r="J555" s="685"/>
      <c r="K555" s="685"/>
      <c r="L555" s="685"/>
      <c r="M555" s="686"/>
      <c r="N555" s="210"/>
      <c r="O555" s="210"/>
      <c r="P555" s="210"/>
      <c r="Q555" s="210"/>
      <c r="R555" s="210"/>
      <c r="S555" s="210"/>
      <c r="T555" s="210"/>
      <c r="U555" s="210"/>
      <c r="V555" s="210"/>
      <c r="W555" s="210"/>
      <c r="X555" s="210"/>
      <c r="Y555" s="210"/>
      <c r="Z555" s="210"/>
    </row>
    <row r="556" ht="12.75" customHeight="1">
      <c r="A556" s="625"/>
      <c r="B556" s="625"/>
      <c r="C556" s="625"/>
      <c r="D556" s="627"/>
      <c r="E556" s="210"/>
      <c r="F556" s="210"/>
      <c r="G556" s="210"/>
      <c r="H556" s="210"/>
      <c r="I556" s="684"/>
      <c r="J556" s="685"/>
      <c r="K556" s="685"/>
      <c r="L556" s="685"/>
      <c r="M556" s="686"/>
      <c r="N556" s="210"/>
      <c r="O556" s="210"/>
      <c r="P556" s="210"/>
      <c r="Q556" s="210"/>
      <c r="R556" s="210"/>
      <c r="S556" s="210"/>
      <c r="T556" s="210"/>
      <c r="U556" s="210"/>
      <c r="V556" s="210"/>
      <c r="W556" s="210"/>
      <c r="X556" s="210"/>
      <c r="Y556" s="210"/>
      <c r="Z556" s="210"/>
    </row>
    <row r="557" ht="12.75" customHeight="1">
      <c r="A557" s="625"/>
      <c r="B557" s="625"/>
      <c r="C557" s="625"/>
      <c r="D557" s="627"/>
      <c r="E557" s="210"/>
      <c r="F557" s="210"/>
      <c r="G557" s="210"/>
      <c r="H557" s="210"/>
      <c r="I557" s="684"/>
      <c r="J557" s="685"/>
      <c r="K557" s="685"/>
      <c r="L557" s="685"/>
      <c r="M557" s="686"/>
      <c r="N557" s="210"/>
      <c r="O557" s="210"/>
      <c r="P557" s="210"/>
      <c r="Q557" s="210"/>
      <c r="R557" s="210"/>
      <c r="S557" s="210"/>
      <c r="T557" s="210"/>
      <c r="U557" s="210"/>
      <c r="V557" s="210"/>
      <c r="W557" s="210"/>
      <c r="X557" s="210"/>
      <c r="Y557" s="210"/>
      <c r="Z557" s="210"/>
    </row>
    <row r="558" ht="12.75" customHeight="1">
      <c r="A558" s="625"/>
      <c r="B558" s="625"/>
      <c r="C558" s="625"/>
      <c r="D558" s="627"/>
      <c r="E558" s="210"/>
      <c r="F558" s="210"/>
      <c r="G558" s="210"/>
      <c r="H558" s="210"/>
      <c r="I558" s="684"/>
      <c r="J558" s="685"/>
      <c r="K558" s="685"/>
      <c r="L558" s="685"/>
      <c r="M558" s="686"/>
      <c r="N558" s="210"/>
      <c r="O558" s="210"/>
      <c r="P558" s="210"/>
      <c r="Q558" s="210"/>
      <c r="R558" s="210"/>
      <c r="S558" s="210"/>
      <c r="T558" s="210"/>
      <c r="U558" s="210"/>
      <c r="V558" s="210"/>
      <c r="W558" s="210"/>
      <c r="X558" s="210"/>
      <c r="Y558" s="210"/>
      <c r="Z558" s="210"/>
    </row>
    <row r="559" ht="12.75" customHeight="1">
      <c r="A559" s="625"/>
      <c r="B559" s="625"/>
      <c r="C559" s="625"/>
      <c r="D559" s="627"/>
      <c r="E559" s="210"/>
      <c r="F559" s="210"/>
      <c r="G559" s="210"/>
      <c r="H559" s="210"/>
      <c r="I559" s="684"/>
      <c r="J559" s="685"/>
      <c r="K559" s="685"/>
      <c r="L559" s="685"/>
      <c r="M559" s="686"/>
      <c r="N559" s="210"/>
      <c r="O559" s="210"/>
      <c r="P559" s="210"/>
      <c r="Q559" s="210"/>
      <c r="R559" s="210"/>
      <c r="S559" s="210"/>
      <c r="T559" s="210"/>
      <c r="U559" s="210"/>
      <c r="V559" s="210"/>
      <c r="W559" s="210"/>
      <c r="X559" s="210"/>
      <c r="Y559" s="210"/>
      <c r="Z559" s="210"/>
    </row>
    <row r="560" ht="12.75" customHeight="1">
      <c r="A560" s="625"/>
      <c r="B560" s="625"/>
      <c r="C560" s="625"/>
      <c r="D560" s="627"/>
      <c r="E560" s="210"/>
      <c r="F560" s="210"/>
      <c r="G560" s="210"/>
      <c r="H560" s="210"/>
      <c r="I560" s="684"/>
      <c r="J560" s="685"/>
      <c r="K560" s="685"/>
      <c r="L560" s="685"/>
      <c r="M560" s="686"/>
      <c r="N560" s="210"/>
      <c r="O560" s="210"/>
      <c r="P560" s="210"/>
      <c r="Q560" s="210"/>
      <c r="R560" s="210"/>
      <c r="S560" s="210"/>
      <c r="T560" s="210"/>
      <c r="U560" s="210"/>
      <c r="V560" s="210"/>
      <c r="W560" s="210"/>
      <c r="X560" s="210"/>
      <c r="Y560" s="210"/>
      <c r="Z560" s="210"/>
    </row>
    <row r="561" ht="12.75" customHeight="1">
      <c r="A561" s="625"/>
      <c r="B561" s="625"/>
      <c r="C561" s="625"/>
      <c r="D561" s="627"/>
      <c r="E561" s="210"/>
      <c r="F561" s="210"/>
      <c r="G561" s="210"/>
      <c r="H561" s="210"/>
      <c r="I561" s="684"/>
      <c r="J561" s="685"/>
      <c r="K561" s="685"/>
      <c r="L561" s="685"/>
      <c r="M561" s="686"/>
      <c r="N561" s="210"/>
      <c r="O561" s="210"/>
      <c r="P561" s="210"/>
      <c r="Q561" s="210"/>
      <c r="R561" s="210"/>
      <c r="S561" s="210"/>
      <c r="T561" s="210"/>
      <c r="U561" s="210"/>
      <c r="V561" s="210"/>
      <c r="W561" s="210"/>
      <c r="X561" s="210"/>
      <c r="Y561" s="210"/>
      <c r="Z561" s="210"/>
    </row>
    <row r="562" ht="12.75" customHeight="1">
      <c r="A562" s="625"/>
      <c r="B562" s="625"/>
      <c r="C562" s="625"/>
      <c r="D562" s="627"/>
      <c r="E562" s="210"/>
      <c r="F562" s="210"/>
      <c r="G562" s="210"/>
      <c r="H562" s="210"/>
      <c r="I562" s="684"/>
      <c r="J562" s="685"/>
      <c r="K562" s="685"/>
      <c r="L562" s="685"/>
      <c r="M562" s="686"/>
      <c r="N562" s="210"/>
      <c r="O562" s="210"/>
      <c r="P562" s="210"/>
      <c r="Q562" s="210"/>
      <c r="R562" s="210"/>
      <c r="S562" s="210"/>
      <c r="T562" s="210"/>
      <c r="U562" s="210"/>
      <c r="V562" s="210"/>
      <c r="W562" s="210"/>
      <c r="X562" s="210"/>
      <c r="Y562" s="210"/>
      <c r="Z562" s="210"/>
    </row>
    <row r="563" ht="12.75" customHeight="1">
      <c r="A563" s="625"/>
      <c r="B563" s="625"/>
      <c r="C563" s="625"/>
      <c r="D563" s="627"/>
      <c r="E563" s="210"/>
      <c r="F563" s="210"/>
      <c r="G563" s="210"/>
      <c r="H563" s="210"/>
      <c r="I563" s="684"/>
      <c r="J563" s="685"/>
      <c r="K563" s="685"/>
      <c r="L563" s="685"/>
      <c r="M563" s="686"/>
      <c r="N563" s="210"/>
      <c r="O563" s="210"/>
      <c r="P563" s="210"/>
      <c r="Q563" s="210"/>
      <c r="R563" s="210"/>
      <c r="S563" s="210"/>
      <c r="T563" s="210"/>
      <c r="U563" s="210"/>
      <c r="V563" s="210"/>
      <c r="W563" s="210"/>
      <c r="X563" s="210"/>
      <c r="Y563" s="210"/>
      <c r="Z563" s="210"/>
    </row>
    <row r="564" ht="12.75" customHeight="1">
      <c r="A564" s="625"/>
      <c r="B564" s="625"/>
      <c r="C564" s="625"/>
      <c r="D564" s="627"/>
      <c r="E564" s="210"/>
      <c r="F564" s="210"/>
      <c r="G564" s="210"/>
      <c r="H564" s="210"/>
      <c r="I564" s="684"/>
      <c r="J564" s="685"/>
      <c r="K564" s="685"/>
      <c r="L564" s="685"/>
      <c r="M564" s="686"/>
      <c r="N564" s="210"/>
      <c r="O564" s="210"/>
      <c r="P564" s="210"/>
      <c r="Q564" s="210"/>
      <c r="R564" s="210"/>
      <c r="S564" s="210"/>
      <c r="T564" s="210"/>
      <c r="U564" s="210"/>
      <c r="V564" s="210"/>
      <c r="W564" s="210"/>
      <c r="X564" s="210"/>
      <c r="Y564" s="210"/>
      <c r="Z564" s="210"/>
    </row>
    <row r="565" ht="12.75" customHeight="1">
      <c r="A565" s="625"/>
      <c r="B565" s="625"/>
      <c r="C565" s="625"/>
      <c r="D565" s="627"/>
      <c r="E565" s="210"/>
      <c r="F565" s="210"/>
      <c r="G565" s="210"/>
      <c r="H565" s="210"/>
      <c r="I565" s="684"/>
      <c r="J565" s="685"/>
      <c r="K565" s="685"/>
      <c r="L565" s="685"/>
      <c r="M565" s="686"/>
      <c r="N565" s="210"/>
      <c r="O565" s="210"/>
      <c r="P565" s="210"/>
      <c r="Q565" s="210"/>
      <c r="R565" s="210"/>
      <c r="S565" s="210"/>
      <c r="T565" s="210"/>
      <c r="U565" s="210"/>
      <c r="V565" s="210"/>
      <c r="W565" s="210"/>
      <c r="X565" s="210"/>
      <c r="Y565" s="210"/>
      <c r="Z565" s="210"/>
    </row>
    <row r="566" ht="12.75" customHeight="1">
      <c r="A566" s="625"/>
      <c r="B566" s="625"/>
      <c r="C566" s="625"/>
      <c r="D566" s="627"/>
      <c r="E566" s="210"/>
      <c r="F566" s="210"/>
      <c r="G566" s="210"/>
      <c r="H566" s="210"/>
      <c r="I566" s="684"/>
      <c r="J566" s="685"/>
      <c r="K566" s="685"/>
      <c r="L566" s="685"/>
      <c r="M566" s="686"/>
      <c r="N566" s="210"/>
      <c r="O566" s="210"/>
      <c r="P566" s="210"/>
      <c r="Q566" s="210"/>
      <c r="R566" s="210"/>
      <c r="S566" s="210"/>
      <c r="T566" s="210"/>
      <c r="U566" s="210"/>
      <c r="V566" s="210"/>
      <c r="W566" s="210"/>
      <c r="X566" s="210"/>
      <c r="Y566" s="210"/>
      <c r="Z566" s="210"/>
    </row>
    <row r="567" ht="12.75" customHeight="1">
      <c r="A567" s="625"/>
      <c r="B567" s="625"/>
      <c r="C567" s="625"/>
      <c r="D567" s="627"/>
      <c r="E567" s="210"/>
      <c r="F567" s="210"/>
      <c r="G567" s="210"/>
      <c r="H567" s="210"/>
      <c r="I567" s="684"/>
      <c r="J567" s="685"/>
      <c r="K567" s="685"/>
      <c r="L567" s="685"/>
      <c r="M567" s="686"/>
      <c r="N567" s="210"/>
      <c r="O567" s="210"/>
      <c r="P567" s="210"/>
      <c r="Q567" s="210"/>
      <c r="R567" s="210"/>
      <c r="S567" s="210"/>
      <c r="T567" s="210"/>
      <c r="U567" s="210"/>
      <c r="V567" s="210"/>
      <c r="W567" s="210"/>
      <c r="X567" s="210"/>
      <c r="Y567" s="210"/>
      <c r="Z567" s="210"/>
    </row>
    <row r="568" ht="12.75" customHeight="1">
      <c r="A568" s="625"/>
      <c r="B568" s="625"/>
      <c r="C568" s="625"/>
      <c r="D568" s="627"/>
      <c r="E568" s="210"/>
      <c r="F568" s="210"/>
      <c r="G568" s="210"/>
      <c r="H568" s="210"/>
      <c r="I568" s="684"/>
      <c r="J568" s="685"/>
      <c r="K568" s="685"/>
      <c r="L568" s="685"/>
      <c r="M568" s="686"/>
      <c r="N568" s="210"/>
      <c r="O568" s="210"/>
      <c r="P568" s="210"/>
      <c r="Q568" s="210"/>
      <c r="R568" s="210"/>
      <c r="S568" s="210"/>
      <c r="T568" s="210"/>
      <c r="U568" s="210"/>
      <c r="V568" s="210"/>
      <c r="W568" s="210"/>
      <c r="X568" s="210"/>
      <c r="Y568" s="210"/>
      <c r="Z568" s="210"/>
    </row>
    <row r="569" ht="12.75" customHeight="1">
      <c r="A569" s="625"/>
      <c r="B569" s="625"/>
      <c r="C569" s="625"/>
      <c r="D569" s="627"/>
      <c r="E569" s="210"/>
      <c r="F569" s="210"/>
      <c r="G569" s="210"/>
      <c r="H569" s="210"/>
      <c r="I569" s="684"/>
      <c r="J569" s="685"/>
      <c r="K569" s="685"/>
      <c r="L569" s="685"/>
      <c r="M569" s="686"/>
      <c r="N569" s="210"/>
      <c r="O569" s="210"/>
      <c r="P569" s="210"/>
      <c r="Q569" s="210"/>
      <c r="R569" s="210"/>
      <c r="S569" s="210"/>
      <c r="T569" s="210"/>
      <c r="U569" s="210"/>
      <c r="V569" s="210"/>
      <c r="W569" s="210"/>
      <c r="X569" s="210"/>
      <c r="Y569" s="210"/>
      <c r="Z569" s="210"/>
    </row>
    <row r="570" ht="12.75" customHeight="1">
      <c r="A570" s="625"/>
      <c r="B570" s="625"/>
      <c r="C570" s="625"/>
      <c r="D570" s="627"/>
      <c r="E570" s="210"/>
      <c r="F570" s="210"/>
      <c r="G570" s="210"/>
      <c r="H570" s="210"/>
      <c r="I570" s="684"/>
      <c r="J570" s="685"/>
      <c r="K570" s="685"/>
      <c r="L570" s="685"/>
      <c r="M570" s="686"/>
      <c r="N570" s="210"/>
      <c r="O570" s="210"/>
      <c r="P570" s="210"/>
      <c r="Q570" s="210"/>
      <c r="R570" s="210"/>
      <c r="S570" s="210"/>
      <c r="T570" s="210"/>
      <c r="U570" s="210"/>
      <c r="V570" s="210"/>
      <c r="W570" s="210"/>
      <c r="X570" s="210"/>
      <c r="Y570" s="210"/>
      <c r="Z570" s="210"/>
    </row>
    <row r="571" ht="12.75" customHeight="1">
      <c r="A571" s="625"/>
      <c r="B571" s="625"/>
      <c r="C571" s="625"/>
      <c r="D571" s="627"/>
      <c r="E571" s="210"/>
      <c r="F571" s="210"/>
      <c r="G571" s="210"/>
      <c r="H571" s="210"/>
      <c r="I571" s="684"/>
      <c r="J571" s="685"/>
      <c r="K571" s="685"/>
      <c r="L571" s="685"/>
      <c r="M571" s="686"/>
      <c r="N571" s="210"/>
      <c r="O571" s="210"/>
      <c r="P571" s="210"/>
      <c r="Q571" s="210"/>
      <c r="R571" s="210"/>
      <c r="S571" s="210"/>
      <c r="T571" s="210"/>
      <c r="U571" s="210"/>
      <c r="V571" s="210"/>
      <c r="W571" s="210"/>
      <c r="X571" s="210"/>
      <c r="Y571" s="210"/>
      <c r="Z571" s="210"/>
    </row>
    <row r="572" ht="12.75" customHeight="1">
      <c r="A572" s="625"/>
      <c r="B572" s="625"/>
      <c r="C572" s="625"/>
      <c r="D572" s="627"/>
      <c r="E572" s="210"/>
      <c r="F572" s="210"/>
      <c r="G572" s="210"/>
      <c r="H572" s="210"/>
      <c r="I572" s="684"/>
      <c r="J572" s="685"/>
      <c r="K572" s="685"/>
      <c r="L572" s="685"/>
      <c r="M572" s="686"/>
      <c r="N572" s="210"/>
      <c r="O572" s="210"/>
      <c r="P572" s="210"/>
      <c r="Q572" s="210"/>
      <c r="R572" s="210"/>
      <c r="S572" s="210"/>
      <c r="T572" s="210"/>
      <c r="U572" s="210"/>
      <c r="V572" s="210"/>
      <c r="W572" s="210"/>
      <c r="X572" s="210"/>
      <c r="Y572" s="210"/>
      <c r="Z572" s="210"/>
    </row>
    <row r="573" ht="12.75" customHeight="1">
      <c r="A573" s="625"/>
      <c r="B573" s="625"/>
      <c r="C573" s="625"/>
      <c r="D573" s="627"/>
      <c r="E573" s="210"/>
      <c r="F573" s="210"/>
      <c r="G573" s="210"/>
      <c r="H573" s="210"/>
      <c r="I573" s="684"/>
      <c r="J573" s="685"/>
      <c r="K573" s="685"/>
      <c r="L573" s="685"/>
      <c r="M573" s="686"/>
      <c r="N573" s="210"/>
      <c r="O573" s="210"/>
      <c r="P573" s="210"/>
      <c r="Q573" s="210"/>
      <c r="R573" s="210"/>
      <c r="S573" s="210"/>
      <c r="T573" s="210"/>
      <c r="U573" s="210"/>
      <c r="V573" s="210"/>
      <c r="W573" s="210"/>
      <c r="X573" s="210"/>
      <c r="Y573" s="210"/>
      <c r="Z573" s="210"/>
    </row>
    <row r="574" ht="12.75" customHeight="1">
      <c r="A574" s="625"/>
      <c r="B574" s="625"/>
      <c r="C574" s="625"/>
      <c r="D574" s="627"/>
      <c r="E574" s="210"/>
      <c r="F574" s="210"/>
      <c r="G574" s="210"/>
      <c r="H574" s="210"/>
      <c r="I574" s="684"/>
      <c r="J574" s="685"/>
      <c r="K574" s="685"/>
      <c r="L574" s="685"/>
      <c r="M574" s="686"/>
      <c r="N574" s="210"/>
      <c r="O574" s="210"/>
      <c r="P574" s="210"/>
      <c r="Q574" s="210"/>
      <c r="R574" s="210"/>
      <c r="S574" s="210"/>
      <c r="T574" s="210"/>
      <c r="U574" s="210"/>
      <c r="V574" s="210"/>
      <c r="W574" s="210"/>
      <c r="X574" s="210"/>
      <c r="Y574" s="210"/>
      <c r="Z574" s="210"/>
    </row>
    <row r="575" ht="12.75" customHeight="1">
      <c r="A575" s="625"/>
      <c r="B575" s="625"/>
      <c r="C575" s="625"/>
      <c r="D575" s="627"/>
      <c r="E575" s="210"/>
      <c r="F575" s="210"/>
      <c r="G575" s="210"/>
      <c r="H575" s="210"/>
      <c r="I575" s="684"/>
      <c r="J575" s="685"/>
      <c r="K575" s="685"/>
      <c r="L575" s="685"/>
      <c r="M575" s="686"/>
      <c r="N575" s="210"/>
      <c r="O575" s="210"/>
      <c r="P575" s="210"/>
      <c r="Q575" s="210"/>
      <c r="R575" s="210"/>
      <c r="S575" s="210"/>
      <c r="T575" s="210"/>
      <c r="U575" s="210"/>
      <c r="V575" s="210"/>
      <c r="W575" s="210"/>
      <c r="X575" s="210"/>
      <c r="Y575" s="210"/>
      <c r="Z575" s="210"/>
    </row>
    <row r="576" ht="12.75" customHeight="1">
      <c r="A576" s="625"/>
      <c r="B576" s="625"/>
      <c r="C576" s="625"/>
      <c r="D576" s="627"/>
      <c r="E576" s="210"/>
      <c r="F576" s="210"/>
      <c r="G576" s="210"/>
      <c r="H576" s="210"/>
      <c r="I576" s="684"/>
      <c r="J576" s="685"/>
      <c r="K576" s="685"/>
      <c r="L576" s="685"/>
      <c r="M576" s="686"/>
      <c r="N576" s="210"/>
      <c r="O576" s="210"/>
      <c r="P576" s="210"/>
      <c r="Q576" s="210"/>
      <c r="R576" s="210"/>
      <c r="S576" s="210"/>
      <c r="T576" s="210"/>
      <c r="U576" s="210"/>
      <c r="V576" s="210"/>
      <c r="W576" s="210"/>
      <c r="X576" s="210"/>
      <c r="Y576" s="210"/>
      <c r="Z576" s="210"/>
    </row>
    <row r="577" ht="12.75" customHeight="1">
      <c r="A577" s="625"/>
      <c r="B577" s="625"/>
      <c r="C577" s="625"/>
      <c r="D577" s="627"/>
      <c r="E577" s="210"/>
      <c r="F577" s="210"/>
      <c r="G577" s="210"/>
      <c r="H577" s="210"/>
      <c r="I577" s="684"/>
      <c r="J577" s="685"/>
      <c r="K577" s="685"/>
      <c r="L577" s="685"/>
      <c r="M577" s="686"/>
      <c r="N577" s="210"/>
      <c r="O577" s="210"/>
      <c r="P577" s="210"/>
      <c r="Q577" s="210"/>
      <c r="R577" s="210"/>
      <c r="S577" s="210"/>
      <c r="T577" s="210"/>
      <c r="U577" s="210"/>
      <c r="V577" s="210"/>
      <c r="W577" s="210"/>
      <c r="X577" s="210"/>
      <c r="Y577" s="210"/>
      <c r="Z577" s="210"/>
    </row>
    <row r="578" ht="12.75" customHeight="1">
      <c r="A578" s="625"/>
      <c r="B578" s="625"/>
      <c r="C578" s="625"/>
      <c r="D578" s="627"/>
      <c r="E578" s="210"/>
      <c r="F578" s="210"/>
      <c r="G578" s="210"/>
      <c r="H578" s="210"/>
      <c r="I578" s="684"/>
      <c r="J578" s="685"/>
      <c r="K578" s="685"/>
      <c r="L578" s="685"/>
      <c r="M578" s="686"/>
      <c r="N578" s="210"/>
      <c r="O578" s="210"/>
      <c r="P578" s="210"/>
      <c r="Q578" s="210"/>
      <c r="R578" s="210"/>
      <c r="S578" s="210"/>
      <c r="T578" s="210"/>
      <c r="U578" s="210"/>
      <c r="V578" s="210"/>
      <c r="W578" s="210"/>
      <c r="X578" s="210"/>
      <c r="Y578" s="210"/>
      <c r="Z578" s="210"/>
    </row>
    <row r="579" ht="12.75" customHeight="1">
      <c r="A579" s="625"/>
      <c r="B579" s="625"/>
      <c r="C579" s="625"/>
      <c r="D579" s="627"/>
      <c r="E579" s="210"/>
      <c r="F579" s="210"/>
      <c r="G579" s="210"/>
      <c r="H579" s="210"/>
      <c r="I579" s="684"/>
      <c r="J579" s="685"/>
      <c r="K579" s="685"/>
      <c r="L579" s="685"/>
      <c r="M579" s="686"/>
      <c r="N579" s="210"/>
      <c r="O579" s="210"/>
      <c r="P579" s="210"/>
      <c r="Q579" s="210"/>
      <c r="R579" s="210"/>
      <c r="S579" s="210"/>
      <c r="T579" s="210"/>
      <c r="U579" s="210"/>
      <c r="V579" s="210"/>
      <c r="W579" s="210"/>
      <c r="X579" s="210"/>
      <c r="Y579" s="210"/>
      <c r="Z579" s="210"/>
    </row>
    <row r="580" ht="12.75" customHeight="1">
      <c r="A580" s="625"/>
      <c r="B580" s="625"/>
      <c r="C580" s="625"/>
      <c r="D580" s="627"/>
      <c r="E580" s="210"/>
      <c r="F580" s="210"/>
      <c r="G580" s="210"/>
      <c r="H580" s="210"/>
      <c r="I580" s="684"/>
      <c r="J580" s="685"/>
      <c r="K580" s="685"/>
      <c r="L580" s="685"/>
      <c r="M580" s="686"/>
      <c r="N580" s="210"/>
      <c r="O580" s="210"/>
      <c r="P580" s="210"/>
      <c r="Q580" s="210"/>
      <c r="R580" s="210"/>
      <c r="S580" s="210"/>
      <c r="T580" s="210"/>
      <c r="U580" s="210"/>
      <c r="V580" s="210"/>
      <c r="W580" s="210"/>
      <c r="X580" s="210"/>
      <c r="Y580" s="210"/>
      <c r="Z580" s="210"/>
    </row>
    <row r="581" ht="12.75" customHeight="1">
      <c r="A581" s="625"/>
      <c r="B581" s="625"/>
      <c r="C581" s="625"/>
      <c r="D581" s="627"/>
      <c r="E581" s="210"/>
      <c r="F581" s="210"/>
      <c r="G581" s="210"/>
      <c r="H581" s="210"/>
      <c r="I581" s="684"/>
      <c r="J581" s="685"/>
      <c r="K581" s="685"/>
      <c r="L581" s="685"/>
      <c r="M581" s="686"/>
      <c r="N581" s="210"/>
      <c r="O581" s="210"/>
      <c r="P581" s="210"/>
      <c r="Q581" s="210"/>
      <c r="R581" s="210"/>
      <c r="S581" s="210"/>
      <c r="T581" s="210"/>
      <c r="U581" s="210"/>
      <c r="V581" s="210"/>
      <c r="W581" s="210"/>
      <c r="X581" s="210"/>
      <c r="Y581" s="210"/>
      <c r="Z581" s="210"/>
    </row>
    <row r="582" ht="12.75" customHeight="1">
      <c r="A582" s="625"/>
      <c r="B582" s="625"/>
      <c r="C582" s="625"/>
      <c r="D582" s="627"/>
      <c r="E582" s="210"/>
      <c r="F582" s="210"/>
      <c r="G582" s="210"/>
      <c r="H582" s="210"/>
      <c r="I582" s="684"/>
      <c r="J582" s="685"/>
      <c r="K582" s="685"/>
      <c r="L582" s="685"/>
      <c r="M582" s="686"/>
      <c r="N582" s="210"/>
      <c r="O582" s="210"/>
      <c r="P582" s="210"/>
      <c r="Q582" s="210"/>
      <c r="R582" s="210"/>
      <c r="S582" s="210"/>
      <c r="T582" s="210"/>
      <c r="U582" s="210"/>
      <c r="V582" s="210"/>
      <c r="W582" s="210"/>
      <c r="X582" s="210"/>
      <c r="Y582" s="210"/>
      <c r="Z582" s="210"/>
    </row>
    <row r="583" ht="12.75" customHeight="1">
      <c r="A583" s="625"/>
      <c r="B583" s="625"/>
      <c r="C583" s="625"/>
      <c r="D583" s="627"/>
      <c r="E583" s="210"/>
      <c r="F583" s="210"/>
      <c r="G583" s="210"/>
      <c r="H583" s="210"/>
      <c r="I583" s="684"/>
      <c r="J583" s="685"/>
      <c r="K583" s="685"/>
      <c r="L583" s="685"/>
      <c r="M583" s="686"/>
      <c r="N583" s="210"/>
      <c r="O583" s="210"/>
      <c r="P583" s="210"/>
      <c r="Q583" s="210"/>
      <c r="R583" s="210"/>
      <c r="S583" s="210"/>
      <c r="T583" s="210"/>
      <c r="U583" s="210"/>
      <c r="V583" s="210"/>
      <c r="W583" s="210"/>
      <c r="X583" s="210"/>
      <c r="Y583" s="210"/>
      <c r="Z583" s="210"/>
    </row>
    <row r="584" ht="12.75" customHeight="1">
      <c r="A584" s="625"/>
      <c r="B584" s="625"/>
      <c r="C584" s="625"/>
      <c r="D584" s="627"/>
      <c r="E584" s="210"/>
      <c r="F584" s="210"/>
      <c r="G584" s="210"/>
      <c r="H584" s="210"/>
      <c r="I584" s="684"/>
      <c r="J584" s="685"/>
      <c r="K584" s="685"/>
      <c r="L584" s="685"/>
      <c r="M584" s="686"/>
      <c r="N584" s="210"/>
      <c r="O584" s="210"/>
      <c r="P584" s="210"/>
      <c r="Q584" s="210"/>
      <c r="R584" s="210"/>
      <c r="S584" s="210"/>
      <c r="T584" s="210"/>
      <c r="U584" s="210"/>
      <c r="V584" s="210"/>
      <c r="W584" s="210"/>
      <c r="X584" s="210"/>
      <c r="Y584" s="210"/>
      <c r="Z584" s="210"/>
    </row>
    <row r="585" ht="12.75" customHeight="1">
      <c r="A585" s="625"/>
      <c r="B585" s="625"/>
      <c r="C585" s="625"/>
      <c r="D585" s="627"/>
      <c r="E585" s="210"/>
      <c r="F585" s="210"/>
      <c r="G585" s="210"/>
      <c r="H585" s="210"/>
      <c r="I585" s="684"/>
      <c r="J585" s="685"/>
      <c r="K585" s="685"/>
      <c r="L585" s="685"/>
      <c r="M585" s="686"/>
      <c r="N585" s="210"/>
      <c r="O585" s="210"/>
      <c r="P585" s="210"/>
      <c r="Q585" s="210"/>
      <c r="R585" s="210"/>
      <c r="S585" s="210"/>
      <c r="T585" s="210"/>
      <c r="U585" s="210"/>
      <c r="V585" s="210"/>
      <c r="W585" s="210"/>
      <c r="X585" s="210"/>
      <c r="Y585" s="210"/>
      <c r="Z585" s="210"/>
    </row>
    <row r="586" ht="12.75" customHeight="1">
      <c r="A586" s="625"/>
      <c r="B586" s="625"/>
      <c r="C586" s="625"/>
      <c r="D586" s="627"/>
      <c r="E586" s="210"/>
      <c r="F586" s="210"/>
      <c r="G586" s="210"/>
      <c r="H586" s="210"/>
      <c r="I586" s="684"/>
      <c r="J586" s="685"/>
      <c r="K586" s="685"/>
      <c r="L586" s="685"/>
      <c r="M586" s="686"/>
      <c r="N586" s="210"/>
      <c r="O586" s="210"/>
      <c r="P586" s="210"/>
      <c r="Q586" s="210"/>
      <c r="R586" s="210"/>
      <c r="S586" s="210"/>
      <c r="T586" s="210"/>
      <c r="U586" s="210"/>
      <c r="V586" s="210"/>
      <c r="W586" s="210"/>
      <c r="X586" s="210"/>
      <c r="Y586" s="210"/>
      <c r="Z586" s="210"/>
    </row>
    <row r="587" ht="12.75" customHeight="1">
      <c r="A587" s="625"/>
      <c r="B587" s="625"/>
      <c r="C587" s="625"/>
      <c r="D587" s="627"/>
      <c r="E587" s="210"/>
      <c r="F587" s="210"/>
      <c r="G587" s="210"/>
      <c r="H587" s="210"/>
      <c r="I587" s="684"/>
      <c r="J587" s="685"/>
      <c r="K587" s="685"/>
      <c r="L587" s="685"/>
      <c r="M587" s="686"/>
      <c r="N587" s="210"/>
      <c r="O587" s="210"/>
      <c r="P587" s="210"/>
      <c r="Q587" s="210"/>
      <c r="R587" s="210"/>
      <c r="S587" s="210"/>
      <c r="T587" s="210"/>
      <c r="U587" s="210"/>
      <c r="V587" s="210"/>
      <c r="W587" s="210"/>
      <c r="X587" s="210"/>
      <c r="Y587" s="210"/>
      <c r="Z587" s="210"/>
    </row>
    <row r="588" ht="12.75" customHeight="1">
      <c r="A588" s="625"/>
      <c r="B588" s="625"/>
      <c r="C588" s="625"/>
      <c r="D588" s="627"/>
      <c r="E588" s="210"/>
      <c r="F588" s="210"/>
      <c r="G588" s="210"/>
      <c r="H588" s="210"/>
      <c r="I588" s="684"/>
      <c r="J588" s="685"/>
      <c r="K588" s="685"/>
      <c r="L588" s="685"/>
      <c r="M588" s="686"/>
      <c r="N588" s="210"/>
      <c r="O588" s="210"/>
      <c r="P588" s="210"/>
      <c r="Q588" s="210"/>
      <c r="R588" s="210"/>
      <c r="S588" s="210"/>
      <c r="T588" s="210"/>
      <c r="U588" s="210"/>
      <c r="V588" s="210"/>
      <c r="W588" s="210"/>
      <c r="X588" s="210"/>
      <c r="Y588" s="210"/>
      <c r="Z588" s="210"/>
    </row>
    <row r="589" ht="12.75" customHeight="1">
      <c r="A589" s="625"/>
      <c r="B589" s="625"/>
      <c r="C589" s="625"/>
      <c r="D589" s="627"/>
      <c r="E589" s="210"/>
      <c r="F589" s="210"/>
      <c r="G589" s="210"/>
      <c r="H589" s="210"/>
      <c r="I589" s="684"/>
      <c r="J589" s="685"/>
      <c r="K589" s="685"/>
      <c r="L589" s="685"/>
      <c r="M589" s="686"/>
      <c r="N589" s="210"/>
      <c r="O589" s="210"/>
      <c r="P589" s="210"/>
      <c r="Q589" s="210"/>
      <c r="R589" s="210"/>
      <c r="S589" s="210"/>
      <c r="T589" s="210"/>
      <c r="U589" s="210"/>
      <c r="V589" s="210"/>
      <c r="W589" s="210"/>
      <c r="X589" s="210"/>
      <c r="Y589" s="210"/>
      <c r="Z589" s="210"/>
    </row>
    <row r="590" ht="12.75" customHeight="1">
      <c r="A590" s="625"/>
      <c r="B590" s="625"/>
      <c r="C590" s="625"/>
      <c r="D590" s="627"/>
      <c r="E590" s="210"/>
      <c r="F590" s="210"/>
      <c r="G590" s="210"/>
      <c r="H590" s="210"/>
      <c r="I590" s="684"/>
      <c r="J590" s="685"/>
      <c r="K590" s="685"/>
      <c r="L590" s="685"/>
      <c r="M590" s="686"/>
      <c r="N590" s="210"/>
      <c r="O590" s="210"/>
      <c r="P590" s="210"/>
      <c r="Q590" s="210"/>
      <c r="R590" s="210"/>
      <c r="S590" s="210"/>
      <c r="T590" s="210"/>
      <c r="U590" s="210"/>
      <c r="V590" s="210"/>
      <c r="W590" s="210"/>
      <c r="X590" s="210"/>
      <c r="Y590" s="210"/>
      <c r="Z590" s="210"/>
    </row>
    <row r="591" ht="12.75" customHeight="1">
      <c r="A591" s="625"/>
      <c r="B591" s="625"/>
      <c r="C591" s="625"/>
      <c r="D591" s="627"/>
      <c r="E591" s="210"/>
      <c r="F591" s="210"/>
      <c r="G591" s="210"/>
      <c r="H591" s="210"/>
      <c r="I591" s="684"/>
      <c r="J591" s="685"/>
      <c r="K591" s="685"/>
      <c r="L591" s="685"/>
      <c r="M591" s="686"/>
      <c r="N591" s="210"/>
      <c r="O591" s="210"/>
      <c r="P591" s="210"/>
      <c r="Q591" s="210"/>
      <c r="R591" s="210"/>
      <c r="S591" s="210"/>
      <c r="T591" s="210"/>
      <c r="U591" s="210"/>
      <c r="V591" s="210"/>
      <c r="W591" s="210"/>
      <c r="X591" s="210"/>
      <c r="Y591" s="210"/>
      <c r="Z591" s="210"/>
    </row>
    <row r="592" ht="12.75" customHeight="1">
      <c r="A592" s="625"/>
      <c r="B592" s="625"/>
      <c r="C592" s="625"/>
      <c r="D592" s="627"/>
      <c r="E592" s="210"/>
      <c r="F592" s="210"/>
      <c r="G592" s="210"/>
      <c r="H592" s="210"/>
      <c r="I592" s="684"/>
      <c r="J592" s="685"/>
      <c r="K592" s="685"/>
      <c r="L592" s="685"/>
      <c r="M592" s="686"/>
      <c r="N592" s="210"/>
      <c r="O592" s="210"/>
      <c r="P592" s="210"/>
      <c r="Q592" s="210"/>
      <c r="R592" s="210"/>
      <c r="S592" s="210"/>
      <c r="T592" s="210"/>
      <c r="U592" s="210"/>
      <c r="V592" s="210"/>
      <c r="W592" s="210"/>
      <c r="X592" s="210"/>
      <c r="Y592" s="210"/>
      <c r="Z592" s="210"/>
    </row>
    <row r="593" ht="12.75" customHeight="1">
      <c r="A593" s="625"/>
      <c r="B593" s="625"/>
      <c r="C593" s="625"/>
      <c r="D593" s="627"/>
      <c r="E593" s="210"/>
      <c r="F593" s="210"/>
      <c r="G593" s="210"/>
      <c r="H593" s="210"/>
      <c r="I593" s="684"/>
      <c r="J593" s="685"/>
      <c r="K593" s="685"/>
      <c r="L593" s="685"/>
      <c r="M593" s="686"/>
      <c r="N593" s="210"/>
      <c r="O593" s="210"/>
      <c r="P593" s="210"/>
      <c r="Q593" s="210"/>
      <c r="R593" s="210"/>
      <c r="S593" s="210"/>
      <c r="T593" s="210"/>
      <c r="U593" s="210"/>
      <c r="V593" s="210"/>
      <c r="W593" s="210"/>
      <c r="X593" s="210"/>
      <c r="Y593" s="210"/>
      <c r="Z593" s="210"/>
    </row>
    <row r="594" ht="12.75" customHeight="1">
      <c r="A594" s="625"/>
      <c r="B594" s="625"/>
      <c r="C594" s="625"/>
      <c r="D594" s="627"/>
      <c r="E594" s="210"/>
      <c r="F594" s="210"/>
      <c r="G594" s="210"/>
      <c r="H594" s="210"/>
      <c r="I594" s="684"/>
      <c r="J594" s="685"/>
      <c r="K594" s="685"/>
      <c r="L594" s="685"/>
      <c r="M594" s="686"/>
      <c r="N594" s="210"/>
      <c r="O594" s="210"/>
      <c r="P594" s="210"/>
      <c r="Q594" s="210"/>
      <c r="R594" s="210"/>
      <c r="S594" s="210"/>
      <c r="T594" s="210"/>
      <c r="U594" s="210"/>
      <c r="V594" s="210"/>
      <c r="W594" s="210"/>
      <c r="X594" s="210"/>
      <c r="Y594" s="210"/>
      <c r="Z594" s="210"/>
    </row>
    <row r="595" ht="12.75" customHeight="1">
      <c r="A595" s="625"/>
      <c r="B595" s="625"/>
      <c r="C595" s="625"/>
      <c r="D595" s="627"/>
      <c r="E595" s="210"/>
      <c r="F595" s="210"/>
      <c r="G595" s="210"/>
      <c r="H595" s="210"/>
      <c r="I595" s="684"/>
      <c r="J595" s="685"/>
      <c r="K595" s="685"/>
      <c r="L595" s="685"/>
      <c r="M595" s="686"/>
      <c r="N595" s="210"/>
      <c r="O595" s="210"/>
      <c r="P595" s="210"/>
      <c r="Q595" s="210"/>
      <c r="R595" s="210"/>
      <c r="S595" s="210"/>
      <c r="T595" s="210"/>
      <c r="U595" s="210"/>
      <c r="V595" s="210"/>
      <c r="W595" s="210"/>
      <c r="X595" s="210"/>
      <c r="Y595" s="210"/>
      <c r="Z595" s="210"/>
    </row>
    <row r="596" ht="12.75" customHeight="1">
      <c r="A596" s="625"/>
      <c r="B596" s="625"/>
      <c r="C596" s="625"/>
      <c r="D596" s="627"/>
      <c r="E596" s="210"/>
      <c r="F596" s="210"/>
      <c r="G596" s="210"/>
      <c r="H596" s="210"/>
      <c r="I596" s="684"/>
      <c r="J596" s="685"/>
      <c r="K596" s="685"/>
      <c r="L596" s="685"/>
      <c r="M596" s="686"/>
      <c r="N596" s="210"/>
      <c r="O596" s="210"/>
      <c r="P596" s="210"/>
      <c r="Q596" s="210"/>
      <c r="R596" s="210"/>
      <c r="S596" s="210"/>
      <c r="T596" s="210"/>
      <c r="U596" s="210"/>
      <c r="V596" s="210"/>
      <c r="W596" s="210"/>
      <c r="X596" s="210"/>
      <c r="Y596" s="210"/>
      <c r="Z596" s="210"/>
    </row>
    <row r="597" ht="12.75" customHeight="1">
      <c r="A597" s="625"/>
      <c r="B597" s="625"/>
      <c r="C597" s="625"/>
      <c r="D597" s="627"/>
      <c r="E597" s="210"/>
      <c r="F597" s="210"/>
      <c r="G597" s="210"/>
      <c r="H597" s="210"/>
      <c r="I597" s="684"/>
      <c r="J597" s="685"/>
      <c r="K597" s="685"/>
      <c r="L597" s="685"/>
      <c r="M597" s="686"/>
      <c r="N597" s="210"/>
      <c r="O597" s="210"/>
      <c r="P597" s="210"/>
      <c r="Q597" s="210"/>
      <c r="R597" s="210"/>
      <c r="S597" s="210"/>
      <c r="T597" s="210"/>
      <c r="U597" s="210"/>
      <c r="V597" s="210"/>
      <c r="W597" s="210"/>
      <c r="X597" s="210"/>
      <c r="Y597" s="210"/>
      <c r="Z597" s="210"/>
    </row>
    <row r="598" ht="12.75" customHeight="1">
      <c r="A598" s="625"/>
      <c r="B598" s="625"/>
      <c r="C598" s="625"/>
      <c r="D598" s="627"/>
      <c r="E598" s="210"/>
      <c r="F598" s="210"/>
      <c r="G598" s="210"/>
      <c r="H598" s="210"/>
      <c r="I598" s="684"/>
      <c r="J598" s="685"/>
      <c r="K598" s="685"/>
      <c r="L598" s="685"/>
      <c r="M598" s="686"/>
      <c r="N598" s="210"/>
      <c r="O598" s="210"/>
      <c r="P598" s="210"/>
      <c r="Q598" s="210"/>
      <c r="R598" s="210"/>
      <c r="S598" s="210"/>
      <c r="T598" s="210"/>
      <c r="U598" s="210"/>
      <c r="V598" s="210"/>
      <c r="W598" s="210"/>
      <c r="X598" s="210"/>
      <c r="Y598" s="210"/>
      <c r="Z598" s="210"/>
    </row>
    <row r="599" ht="12.75" customHeight="1">
      <c r="A599" s="625"/>
      <c r="B599" s="625"/>
      <c r="C599" s="625"/>
      <c r="D599" s="627"/>
      <c r="E599" s="210"/>
      <c r="F599" s="210"/>
      <c r="G599" s="210"/>
      <c r="H599" s="210"/>
      <c r="I599" s="684"/>
      <c r="J599" s="685"/>
      <c r="K599" s="685"/>
      <c r="L599" s="685"/>
      <c r="M599" s="686"/>
      <c r="N599" s="210"/>
      <c r="O599" s="210"/>
      <c r="P599" s="210"/>
      <c r="Q599" s="210"/>
      <c r="R599" s="210"/>
      <c r="S599" s="210"/>
      <c r="T599" s="210"/>
      <c r="U599" s="210"/>
      <c r="V599" s="210"/>
      <c r="W599" s="210"/>
      <c r="X599" s="210"/>
      <c r="Y599" s="210"/>
      <c r="Z599" s="210"/>
    </row>
    <row r="600" ht="12.75" customHeight="1">
      <c r="A600" s="625"/>
      <c r="B600" s="625"/>
      <c r="C600" s="625"/>
      <c r="D600" s="627"/>
      <c r="E600" s="210"/>
      <c r="F600" s="210"/>
      <c r="G600" s="210"/>
      <c r="H600" s="210"/>
      <c r="I600" s="684"/>
      <c r="J600" s="685"/>
      <c r="K600" s="685"/>
      <c r="L600" s="685"/>
      <c r="M600" s="686"/>
      <c r="N600" s="210"/>
      <c r="O600" s="210"/>
      <c r="P600" s="210"/>
      <c r="Q600" s="210"/>
      <c r="R600" s="210"/>
      <c r="S600" s="210"/>
      <c r="T600" s="210"/>
      <c r="U600" s="210"/>
      <c r="V600" s="210"/>
      <c r="W600" s="210"/>
      <c r="X600" s="210"/>
      <c r="Y600" s="210"/>
      <c r="Z600" s="210"/>
    </row>
    <row r="601" ht="12.75" customHeight="1">
      <c r="A601" s="625"/>
      <c r="B601" s="625"/>
      <c r="C601" s="625"/>
      <c r="D601" s="627"/>
      <c r="E601" s="210"/>
      <c r="F601" s="210"/>
      <c r="G601" s="210"/>
      <c r="H601" s="210"/>
      <c r="I601" s="684"/>
      <c r="J601" s="685"/>
      <c r="K601" s="685"/>
      <c r="L601" s="685"/>
      <c r="M601" s="686"/>
      <c r="N601" s="210"/>
      <c r="O601" s="210"/>
      <c r="P601" s="210"/>
      <c r="Q601" s="210"/>
      <c r="R601" s="210"/>
      <c r="S601" s="210"/>
      <c r="T601" s="210"/>
      <c r="U601" s="210"/>
      <c r="V601" s="210"/>
      <c r="W601" s="210"/>
      <c r="X601" s="210"/>
      <c r="Y601" s="210"/>
      <c r="Z601" s="210"/>
    </row>
    <row r="602" ht="12.75" customHeight="1">
      <c r="A602" s="625"/>
      <c r="B602" s="625"/>
      <c r="C602" s="625"/>
      <c r="D602" s="627"/>
      <c r="E602" s="210"/>
      <c r="F602" s="210"/>
      <c r="G602" s="210"/>
      <c r="H602" s="210"/>
      <c r="I602" s="684"/>
      <c r="J602" s="685"/>
      <c r="K602" s="685"/>
      <c r="L602" s="685"/>
      <c r="M602" s="686"/>
      <c r="N602" s="210"/>
      <c r="O602" s="210"/>
      <c r="P602" s="210"/>
      <c r="Q602" s="210"/>
      <c r="R602" s="210"/>
      <c r="S602" s="210"/>
      <c r="T602" s="210"/>
      <c r="U602" s="210"/>
      <c r="V602" s="210"/>
      <c r="W602" s="210"/>
      <c r="X602" s="210"/>
      <c r="Y602" s="210"/>
      <c r="Z602" s="210"/>
    </row>
    <row r="603" ht="12.75" customHeight="1">
      <c r="A603" s="625"/>
      <c r="B603" s="625"/>
      <c r="C603" s="625"/>
      <c r="D603" s="627"/>
      <c r="E603" s="210"/>
      <c r="F603" s="210"/>
      <c r="G603" s="210"/>
      <c r="H603" s="210"/>
      <c r="I603" s="684"/>
      <c r="J603" s="685"/>
      <c r="K603" s="685"/>
      <c r="L603" s="685"/>
      <c r="M603" s="686"/>
      <c r="N603" s="210"/>
      <c r="O603" s="210"/>
      <c r="P603" s="210"/>
      <c r="Q603" s="210"/>
      <c r="R603" s="210"/>
      <c r="S603" s="210"/>
      <c r="T603" s="210"/>
      <c r="U603" s="210"/>
      <c r="V603" s="210"/>
      <c r="W603" s="210"/>
      <c r="X603" s="210"/>
      <c r="Y603" s="210"/>
      <c r="Z603" s="210"/>
    </row>
    <row r="604" ht="12.75" customHeight="1">
      <c r="A604" s="625"/>
      <c r="B604" s="625"/>
      <c r="C604" s="625"/>
      <c r="D604" s="627"/>
      <c r="E604" s="210"/>
      <c r="F604" s="210"/>
      <c r="G604" s="210"/>
      <c r="H604" s="210"/>
      <c r="I604" s="684"/>
      <c r="J604" s="685"/>
      <c r="K604" s="685"/>
      <c r="L604" s="685"/>
      <c r="M604" s="686"/>
      <c r="N604" s="210"/>
      <c r="O604" s="210"/>
      <c r="P604" s="210"/>
      <c r="Q604" s="210"/>
      <c r="R604" s="210"/>
      <c r="S604" s="210"/>
      <c r="T604" s="210"/>
      <c r="U604" s="210"/>
      <c r="V604" s="210"/>
      <c r="W604" s="210"/>
      <c r="X604" s="210"/>
      <c r="Y604" s="210"/>
      <c r="Z604" s="210"/>
    </row>
    <row r="605" ht="12.75" customHeight="1">
      <c r="A605" s="625"/>
      <c r="B605" s="625"/>
      <c r="C605" s="625"/>
      <c r="D605" s="627"/>
      <c r="E605" s="210"/>
      <c r="F605" s="210"/>
      <c r="G605" s="210"/>
      <c r="H605" s="210"/>
      <c r="I605" s="684"/>
      <c r="J605" s="685"/>
      <c r="K605" s="685"/>
      <c r="L605" s="685"/>
      <c r="M605" s="686"/>
      <c r="N605" s="210"/>
      <c r="O605" s="210"/>
      <c r="P605" s="210"/>
      <c r="Q605" s="210"/>
      <c r="R605" s="210"/>
      <c r="S605" s="210"/>
      <c r="T605" s="210"/>
      <c r="U605" s="210"/>
      <c r="V605" s="210"/>
      <c r="W605" s="210"/>
      <c r="X605" s="210"/>
      <c r="Y605" s="210"/>
      <c r="Z605" s="210"/>
    </row>
    <row r="606" ht="12.75" customHeight="1">
      <c r="A606" s="625"/>
      <c r="B606" s="625"/>
      <c r="C606" s="625"/>
      <c r="D606" s="627"/>
      <c r="E606" s="210"/>
      <c r="F606" s="210"/>
      <c r="G606" s="210"/>
      <c r="H606" s="210"/>
      <c r="I606" s="684"/>
      <c r="J606" s="685"/>
      <c r="K606" s="685"/>
      <c r="L606" s="685"/>
      <c r="M606" s="686"/>
      <c r="N606" s="210"/>
      <c r="O606" s="210"/>
      <c r="P606" s="210"/>
      <c r="Q606" s="210"/>
      <c r="R606" s="210"/>
      <c r="S606" s="210"/>
      <c r="T606" s="210"/>
      <c r="U606" s="210"/>
      <c r="V606" s="210"/>
      <c r="W606" s="210"/>
      <c r="X606" s="210"/>
      <c r="Y606" s="210"/>
      <c r="Z606" s="210"/>
    </row>
    <row r="607" ht="12.75" customHeight="1">
      <c r="A607" s="625"/>
      <c r="B607" s="625"/>
      <c r="C607" s="625"/>
      <c r="D607" s="627"/>
      <c r="E607" s="210"/>
      <c r="F607" s="210"/>
      <c r="G607" s="210"/>
      <c r="H607" s="210"/>
      <c r="I607" s="684"/>
      <c r="J607" s="685"/>
      <c r="K607" s="685"/>
      <c r="L607" s="685"/>
      <c r="M607" s="686"/>
      <c r="N607" s="210"/>
      <c r="O607" s="210"/>
      <c r="P607" s="210"/>
      <c r="Q607" s="210"/>
      <c r="R607" s="210"/>
      <c r="S607" s="210"/>
      <c r="T607" s="210"/>
      <c r="U607" s="210"/>
      <c r="V607" s="210"/>
      <c r="W607" s="210"/>
      <c r="X607" s="210"/>
      <c r="Y607" s="210"/>
      <c r="Z607" s="210"/>
    </row>
    <row r="608" ht="12.75" customHeight="1">
      <c r="A608" s="625"/>
      <c r="B608" s="625"/>
      <c r="C608" s="625"/>
      <c r="D608" s="627"/>
      <c r="E608" s="210"/>
      <c r="F608" s="210"/>
      <c r="G608" s="210"/>
      <c r="H608" s="210"/>
      <c r="I608" s="684"/>
      <c r="J608" s="685"/>
      <c r="K608" s="685"/>
      <c r="L608" s="685"/>
      <c r="M608" s="686"/>
      <c r="N608" s="210"/>
      <c r="O608" s="210"/>
      <c r="P608" s="210"/>
      <c r="Q608" s="210"/>
      <c r="R608" s="210"/>
      <c r="S608" s="210"/>
      <c r="T608" s="210"/>
      <c r="U608" s="210"/>
      <c r="V608" s="210"/>
      <c r="W608" s="210"/>
      <c r="X608" s="210"/>
      <c r="Y608" s="210"/>
      <c r="Z608" s="210"/>
    </row>
    <row r="609" ht="12.75" customHeight="1">
      <c r="A609" s="625"/>
      <c r="B609" s="625"/>
      <c r="C609" s="625"/>
      <c r="D609" s="627"/>
      <c r="E609" s="210"/>
      <c r="F609" s="210"/>
      <c r="G609" s="210"/>
      <c r="H609" s="210"/>
      <c r="I609" s="684"/>
      <c r="J609" s="685"/>
      <c r="K609" s="685"/>
      <c r="L609" s="685"/>
      <c r="M609" s="686"/>
      <c r="N609" s="210"/>
      <c r="O609" s="210"/>
      <c r="P609" s="210"/>
      <c r="Q609" s="210"/>
      <c r="R609" s="210"/>
      <c r="S609" s="210"/>
      <c r="T609" s="210"/>
      <c r="U609" s="210"/>
      <c r="V609" s="210"/>
      <c r="W609" s="210"/>
      <c r="X609" s="210"/>
      <c r="Y609" s="210"/>
      <c r="Z609" s="210"/>
    </row>
    <row r="610" ht="12.75" customHeight="1">
      <c r="A610" s="625"/>
      <c r="B610" s="625"/>
      <c r="C610" s="625"/>
      <c r="D610" s="627"/>
      <c r="E610" s="210"/>
      <c r="F610" s="210"/>
      <c r="G610" s="210"/>
      <c r="H610" s="210"/>
      <c r="I610" s="684"/>
      <c r="J610" s="685"/>
      <c r="K610" s="685"/>
      <c r="L610" s="685"/>
      <c r="M610" s="686"/>
      <c r="N610" s="210"/>
      <c r="O610" s="210"/>
      <c r="P610" s="210"/>
      <c r="Q610" s="210"/>
      <c r="R610" s="210"/>
      <c r="S610" s="210"/>
      <c r="T610" s="210"/>
      <c r="U610" s="210"/>
      <c r="V610" s="210"/>
      <c r="W610" s="210"/>
      <c r="X610" s="210"/>
      <c r="Y610" s="210"/>
      <c r="Z610" s="210"/>
    </row>
    <row r="611" ht="12.75" customHeight="1">
      <c r="A611" s="625"/>
      <c r="B611" s="625"/>
      <c r="C611" s="625"/>
      <c r="D611" s="627"/>
      <c r="E611" s="210"/>
      <c r="F611" s="210"/>
      <c r="G611" s="210"/>
      <c r="H611" s="210"/>
      <c r="I611" s="684"/>
      <c r="J611" s="685"/>
      <c r="K611" s="685"/>
      <c r="L611" s="685"/>
      <c r="M611" s="686"/>
      <c r="N611" s="210"/>
      <c r="O611" s="210"/>
      <c r="P611" s="210"/>
      <c r="Q611" s="210"/>
      <c r="R611" s="210"/>
      <c r="S611" s="210"/>
      <c r="T611" s="210"/>
      <c r="U611" s="210"/>
      <c r="V611" s="210"/>
      <c r="W611" s="210"/>
      <c r="X611" s="210"/>
      <c r="Y611" s="210"/>
      <c r="Z611" s="210"/>
    </row>
    <row r="612" ht="12.75" customHeight="1">
      <c r="A612" s="625"/>
      <c r="B612" s="625"/>
      <c r="C612" s="625"/>
      <c r="D612" s="627"/>
      <c r="E612" s="210"/>
      <c r="F612" s="210"/>
      <c r="G612" s="210"/>
      <c r="H612" s="210"/>
      <c r="I612" s="684"/>
      <c r="J612" s="685"/>
      <c r="K612" s="685"/>
      <c r="L612" s="685"/>
      <c r="M612" s="686"/>
      <c r="N612" s="210"/>
      <c r="O612" s="210"/>
      <c r="P612" s="210"/>
      <c r="Q612" s="210"/>
      <c r="R612" s="210"/>
      <c r="S612" s="210"/>
      <c r="T612" s="210"/>
      <c r="U612" s="210"/>
      <c r="V612" s="210"/>
      <c r="W612" s="210"/>
      <c r="X612" s="210"/>
      <c r="Y612" s="210"/>
      <c r="Z612" s="210"/>
    </row>
    <row r="613" ht="12.75" customHeight="1">
      <c r="A613" s="625"/>
      <c r="B613" s="625"/>
      <c r="C613" s="625"/>
      <c r="D613" s="627"/>
      <c r="E613" s="210"/>
      <c r="F613" s="210"/>
      <c r="G613" s="210"/>
      <c r="H613" s="210"/>
      <c r="I613" s="684"/>
      <c r="J613" s="685"/>
      <c r="K613" s="685"/>
      <c r="L613" s="685"/>
      <c r="M613" s="686"/>
      <c r="N613" s="210"/>
      <c r="O613" s="210"/>
      <c r="P613" s="210"/>
      <c r="Q613" s="210"/>
      <c r="R613" s="210"/>
      <c r="S613" s="210"/>
      <c r="T613" s="210"/>
      <c r="U613" s="210"/>
      <c r="V613" s="210"/>
      <c r="W613" s="210"/>
      <c r="X613" s="210"/>
      <c r="Y613" s="210"/>
      <c r="Z613" s="210"/>
    </row>
    <row r="614" ht="12.75" customHeight="1">
      <c r="A614" s="625"/>
      <c r="B614" s="625"/>
      <c r="C614" s="625"/>
      <c r="D614" s="627"/>
      <c r="E614" s="210"/>
      <c r="F614" s="210"/>
      <c r="G614" s="210"/>
      <c r="H614" s="210"/>
      <c r="I614" s="684"/>
      <c r="J614" s="685"/>
      <c r="K614" s="685"/>
      <c r="L614" s="685"/>
      <c r="M614" s="686"/>
      <c r="N614" s="210"/>
      <c r="O614" s="210"/>
      <c r="P614" s="210"/>
      <c r="Q614" s="210"/>
      <c r="R614" s="210"/>
      <c r="S614" s="210"/>
      <c r="T614" s="210"/>
      <c r="U614" s="210"/>
      <c r="V614" s="210"/>
      <c r="W614" s="210"/>
      <c r="X614" s="210"/>
      <c r="Y614" s="210"/>
      <c r="Z614" s="210"/>
    </row>
    <row r="615" ht="12.75" customHeight="1">
      <c r="A615" s="625"/>
      <c r="B615" s="625"/>
      <c r="C615" s="625"/>
      <c r="D615" s="627"/>
      <c r="E615" s="210"/>
      <c r="F615" s="210"/>
      <c r="G615" s="210"/>
      <c r="H615" s="210"/>
      <c r="I615" s="684"/>
      <c r="J615" s="685"/>
      <c r="K615" s="685"/>
      <c r="L615" s="685"/>
      <c r="M615" s="686"/>
      <c r="N615" s="210"/>
      <c r="O615" s="210"/>
      <c r="P615" s="210"/>
      <c r="Q615" s="210"/>
      <c r="R615" s="210"/>
      <c r="S615" s="210"/>
      <c r="T615" s="210"/>
      <c r="U615" s="210"/>
      <c r="V615" s="210"/>
      <c r="W615" s="210"/>
      <c r="X615" s="210"/>
      <c r="Y615" s="210"/>
      <c r="Z615" s="210"/>
    </row>
    <row r="616" ht="12.75" customHeight="1">
      <c r="A616" s="625"/>
      <c r="B616" s="625"/>
      <c r="C616" s="625"/>
      <c r="D616" s="627"/>
      <c r="E616" s="210"/>
      <c r="F616" s="210"/>
      <c r="G616" s="210"/>
      <c r="H616" s="210"/>
      <c r="I616" s="684"/>
      <c r="J616" s="685"/>
      <c r="K616" s="685"/>
      <c r="L616" s="685"/>
      <c r="M616" s="686"/>
      <c r="N616" s="210"/>
      <c r="O616" s="210"/>
      <c r="P616" s="210"/>
      <c r="Q616" s="210"/>
      <c r="R616" s="210"/>
      <c r="S616" s="210"/>
      <c r="T616" s="210"/>
      <c r="U616" s="210"/>
      <c r="V616" s="210"/>
      <c r="W616" s="210"/>
      <c r="X616" s="210"/>
      <c r="Y616" s="210"/>
      <c r="Z616" s="210"/>
    </row>
    <row r="617" ht="12.75" customHeight="1">
      <c r="A617" s="625"/>
      <c r="B617" s="625"/>
      <c r="C617" s="625"/>
      <c r="D617" s="627"/>
      <c r="E617" s="210"/>
      <c r="F617" s="210"/>
      <c r="G617" s="210"/>
      <c r="H617" s="210"/>
      <c r="I617" s="684"/>
      <c r="J617" s="685"/>
      <c r="K617" s="685"/>
      <c r="L617" s="685"/>
      <c r="M617" s="686"/>
      <c r="N617" s="210"/>
      <c r="O617" s="210"/>
      <c r="P617" s="210"/>
      <c r="Q617" s="210"/>
      <c r="R617" s="210"/>
      <c r="S617" s="210"/>
      <c r="T617" s="210"/>
      <c r="U617" s="210"/>
      <c r="V617" s="210"/>
      <c r="W617" s="210"/>
      <c r="X617" s="210"/>
      <c r="Y617" s="210"/>
      <c r="Z617" s="210"/>
    </row>
    <row r="618" ht="12.75" customHeight="1">
      <c r="A618" s="625"/>
      <c r="B618" s="625"/>
      <c r="C618" s="625"/>
      <c r="D618" s="627"/>
      <c r="E618" s="210"/>
      <c r="F618" s="210"/>
      <c r="G618" s="210"/>
      <c r="H618" s="210"/>
      <c r="I618" s="684"/>
      <c r="J618" s="685"/>
      <c r="K618" s="685"/>
      <c r="L618" s="685"/>
      <c r="M618" s="686"/>
      <c r="N618" s="210"/>
      <c r="O618" s="210"/>
      <c r="P618" s="210"/>
      <c r="Q618" s="210"/>
      <c r="R618" s="210"/>
      <c r="S618" s="210"/>
      <c r="T618" s="210"/>
      <c r="U618" s="210"/>
      <c r="V618" s="210"/>
      <c r="W618" s="210"/>
      <c r="X618" s="210"/>
      <c r="Y618" s="210"/>
      <c r="Z618" s="210"/>
    </row>
    <row r="619" ht="12.75" customHeight="1">
      <c r="A619" s="625"/>
      <c r="B619" s="625"/>
      <c r="C619" s="625"/>
      <c r="D619" s="627"/>
      <c r="E619" s="210"/>
      <c r="F619" s="210"/>
      <c r="G619" s="210"/>
      <c r="H619" s="210"/>
      <c r="I619" s="684"/>
      <c r="J619" s="685"/>
      <c r="K619" s="685"/>
      <c r="L619" s="685"/>
      <c r="M619" s="686"/>
      <c r="N619" s="210"/>
      <c r="O619" s="210"/>
      <c r="P619" s="210"/>
      <c r="Q619" s="210"/>
      <c r="R619" s="210"/>
      <c r="S619" s="210"/>
      <c r="T619" s="210"/>
      <c r="U619" s="210"/>
      <c r="V619" s="210"/>
      <c r="W619" s="210"/>
      <c r="X619" s="210"/>
      <c r="Y619" s="210"/>
      <c r="Z619" s="210"/>
    </row>
    <row r="620" ht="12.75" customHeight="1">
      <c r="A620" s="625"/>
      <c r="B620" s="625"/>
      <c r="C620" s="625"/>
      <c r="D620" s="627"/>
      <c r="E620" s="210"/>
      <c r="F620" s="210"/>
      <c r="G620" s="210"/>
      <c r="H620" s="210"/>
      <c r="I620" s="684"/>
      <c r="J620" s="685"/>
      <c r="K620" s="685"/>
      <c r="L620" s="685"/>
      <c r="M620" s="686"/>
      <c r="N620" s="210"/>
      <c r="O620" s="210"/>
      <c r="P620" s="210"/>
      <c r="Q620" s="210"/>
      <c r="R620" s="210"/>
      <c r="S620" s="210"/>
      <c r="T620" s="210"/>
      <c r="U620" s="210"/>
      <c r="V620" s="210"/>
      <c r="W620" s="210"/>
      <c r="X620" s="210"/>
      <c r="Y620" s="210"/>
      <c r="Z620" s="210"/>
    </row>
    <row r="621" ht="12.75" customHeight="1">
      <c r="A621" s="625"/>
      <c r="B621" s="625"/>
      <c r="C621" s="625"/>
      <c r="D621" s="627"/>
      <c r="E621" s="210"/>
      <c r="F621" s="210"/>
      <c r="G621" s="210"/>
      <c r="H621" s="210"/>
      <c r="I621" s="684"/>
      <c r="J621" s="685"/>
      <c r="K621" s="685"/>
      <c r="L621" s="685"/>
      <c r="M621" s="686"/>
      <c r="N621" s="210"/>
      <c r="O621" s="210"/>
      <c r="P621" s="210"/>
      <c r="Q621" s="210"/>
      <c r="R621" s="210"/>
      <c r="S621" s="210"/>
      <c r="T621" s="210"/>
      <c r="U621" s="210"/>
      <c r="V621" s="210"/>
      <c r="W621" s="210"/>
      <c r="X621" s="210"/>
      <c r="Y621" s="210"/>
      <c r="Z621" s="210"/>
    </row>
    <row r="622" ht="12.75" customHeight="1">
      <c r="A622" s="625"/>
      <c r="B622" s="625"/>
      <c r="C622" s="625"/>
      <c r="D622" s="627"/>
      <c r="E622" s="210"/>
      <c r="F622" s="210"/>
      <c r="G622" s="210"/>
      <c r="H622" s="210"/>
      <c r="I622" s="684"/>
      <c r="J622" s="685"/>
      <c r="K622" s="685"/>
      <c r="L622" s="685"/>
      <c r="M622" s="686"/>
      <c r="N622" s="210"/>
      <c r="O622" s="210"/>
      <c r="P622" s="210"/>
      <c r="Q622" s="210"/>
      <c r="R622" s="210"/>
      <c r="S622" s="210"/>
      <c r="T622" s="210"/>
      <c r="U622" s="210"/>
      <c r="V622" s="210"/>
      <c r="W622" s="210"/>
      <c r="X622" s="210"/>
      <c r="Y622" s="210"/>
      <c r="Z622" s="210"/>
    </row>
    <row r="623" ht="12.75" customHeight="1">
      <c r="A623" s="625"/>
      <c r="B623" s="625"/>
      <c r="C623" s="625"/>
      <c r="D623" s="627"/>
      <c r="E623" s="210"/>
      <c r="F623" s="210"/>
      <c r="G623" s="210"/>
      <c r="H623" s="210"/>
      <c r="I623" s="684"/>
      <c r="J623" s="685"/>
      <c r="K623" s="685"/>
      <c r="L623" s="685"/>
      <c r="M623" s="686"/>
      <c r="N623" s="210"/>
      <c r="O623" s="210"/>
      <c r="P623" s="210"/>
      <c r="Q623" s="210"/>
      <c r="R623" s="210"/>
      <c r="S623" s="210"/>
      <c r="T623" s="210"/>
      <c r="U623" s="210"/>
      <c r="V623" s="210"/>
      <c r="W623" s="210"/>
      <c r="X623" s="210"/>
      <c r="Y623" s="210"/>
      <c r="Z623" s="210"/>
    </row>
    <row r="624" ht="12.75" customHeight="1">
      <c r="A624" s="625"/>
      <c r="B624" s="625"/>
      <c r="C624" s="625"/>
      <c r="D624" s="627"/>
      <c r="E624" s="210"/>
      <c r="F624" s="210"/>
      <c r="G624" s="210"/>
      <c r="H624" s="210"/>
      <c r="I624" s="684"/>
      <c r="J624" s="685"/>
      <c r="K624" s="685"/>
      <c r="L624" s="685"/>
      <c r="M624" s="686"/>
      <c r="N624" s="210"/>
      <c r="O624" s="210"/>
      <c r="P624" s="210"/>
      <c r="Q624" s="210"/>
      <c r="R624" s="210"/>
      <c r="S624" s="210"/>
      <c r="T624" s="210"/>
      <c r="U624" s="210"/>
      <c r="V624" s="210"/>
      <c r="W624" s="210"/>
      <c r="X624" s="210"/>
      <c r="Y624" s="210"/>
      <c r="Z624" s="210"/>
    </row>
    <row r="625" ht="12.75" customHeight="1">
      <c r="A625" s="625"/>
      <c r="B625" s="625"/>
      <c r="C625" s="625"/>
      <c r="D625" s="627"/>
      <c r="E625" s="210"/>
      <c r="F625" s="210"/>
      <c r="G625" s="210"/>
      <c r="H625" s="210"/>
      <c r="I625" s="684"/>
      <c r="J625" s="685"/>
      <c r="K625" s="685"/>
      <c r="L625" s="685"/>
      <c r="M625" s="686"/>
      <c r="N625" s="210"/>
      <c r="O625" s="210"/>
      <c r="P625" s="210"/>
      <c r="Q625" s="210"/>
      <c r="R625" s="210"/>
      <c r="S625" s="210"/>
      <c r="T625" s="210"/>
      <c r="U625" s="210"/>
      <c r="V625" s="210"/>
      <c r="W625" s="210"/>
      <c r="X625" s="210"/>
      <c r="Y625" s="210"/>
      <c r="Z625" s="210"/>
    </row>
    <row r="626" ht="12.75" customHeight="1">
      <c r="A626" s="625"/>
      <c r="B626" s="625"/>
      <c r="C626" s="625"/>
      <c r="D626" s="627"/>
      <c r="E626" s="210"/>
      <c r="F626" s="210"/>
      <c r="G626" s="210"/>
      <c r="H626" s="210"/>
      <c r="I626" s="684"/>
      <c r="J626" s="685"/>
      <c r="K626" s="685"/>
      <c r="L626" s="685"/>
      <c r="M626" s="686"/>
      <c r="N626" s="210"/>
      <c r="O626" s="210"/>
      <c r="P626" s="210"/>
      <c r="Q626" s="210"/>
      <c r="R626" s="210"/>
      <c r="S626" s="210"/>
      <c r="T626" s="210"/>
      <c r="U626" s="210"/>
      <c r="V626" s="210"/>
      <c r="W626" s="210"/>
      <c r="X626" s="210"/>
      <c r="Y626" s="210"/>
      <c r="Z626" s="210"/>
    </row>
    <row r="627" ht="12.75" customHeight="1">
      <c r="A627" s="625"/>
      <c r="B627" s="625"/>
      <c r="C627" s="625"/>
      <c r="D627" s="627"/>
      <c r="E627" s="210"/>
      <c r="F627" s="210"/>
      <c r="G627" s="210"/>
      <c r="H627" s="210"/>
      <c r="I627" s="684"/>
      <c r="J627" s="685"/>
      <c r="K627" s="685"/>
      <c r="L627" s="685"/>
      <c r="M627" s="686"/>
      <c r="N627" s="210"/>
      <c r="O627" s="210"/>
      <c r="P627" s="210"/>
      <c r="Q627" s="210"/>
      <c r="R627" s="210"/>
      <c r="S627" s="210"/>
      <c r="T627" s="210"/>
      <c r="U627" s="210"/>
      <c r="V627" s="210"/>
      <c r="W627" s="210"/>
      <c r="X627" s="210"/>
      <c r="Y627" s="210"/>
      <c r="Z627" s="210"/>
    </row>
    <row r="628" ht="12.75" customHeight="1">
      <c r="A628" s="625"/>
      <c r="B628" s="625"/>
      <c r="C628" s="625"/>
      <c r="D628" s="627"/>
      <c r="E628" s="210"/>
      <c r="F628" s="210"/>
      <c r="G628" s="210"/>
      <c r="H628" s="210"/>
      <c r="I628" s="684"/>
      <c r="J628" s="685"/>
      <c r="K628" s="685"/>
      <c r="L628" s="685"/>
      <c r="M628" s="686"/>
      <c r="N628" s="210"/>
      <c r="O628" s="210"/>
      <c r="P628" s="210"/>
      <c r="Q628" s="210"/>
      <c r="R628" s="210"/>
      <c r="S628" s="210"/>
      <c r="T628" s="210"/>
      <c r="U628" s="210"/>
      <c r="V628" s="210"/>
      <c r="W628" s="210"/>
      <c r="X628" s="210"/>
      <c r="Y628" s="210"/>
      <c r="Z628" s="210"/>
    </row>
    <row r="629" ht="12.75" customHeight="1">
      <c r="A629" s="625"/>
      <c r="B629" s="625"/>
      <c r="C629" s="625"/>
      <c r="D629" s="627"/>
      <c r="E629" s="210"/>
      <c r="F629" s="210"/>
      <c r="G629" s="210"/>
      <c r="H629" s="210"/>
      <c r="I629" s="684"/>
      <c r="J629" s="685"/>
      <c r="K629" s="685"/>
      <c r="L629" s="685"/>
      <c r="M629" s="686"/>
      <c r="N629" s="210"/>
      <c r="O629" s="210"/>
      <c r="P629" s="210"/>
      <c r="Q629" s="210"/>
      <c r="R629" s="210"/>
      <c r="S629" s="210"/>
      <c r="T629" s="210"/>
      <c r="U629" s="210"/>
      <c r="V629" s="210"/>
      <c r="W629" s="210"/>
      <c r="X629" s="210"/>
      <c r="Y629" s="210"/>
      <c r="Z629" s="210"/>
    </row>
    <row r="630" ht="12.75" customHeight="1">
      <c r="A630" s="625"/>
      <c r="B630" s="625"/>
      <c r="C630" s="625"/>
      <c r="D630" s="627"/>
      <c r="E630" s="210"/>
      <c r="F630" s="210"/>
      <c r="G630" s="210"/>
      <c r="H630" s="210"/>
      <c r="I630" s="684"/>
      <c r="J630" s="685"/>
      <c r="K630" s="685"/>
      <c r="L630" s="685"/>
      <c r="M630" s="686"/>
      <c r="N630" s="210"/>
      <c r="O630" s="210"/>
      <c r="P630" s="210"/>
      <c r="Q630" s="210"/>
      <c r="R630" s="210"/>
      <c r="S630" s="210"/>
      <c r="T630" s="210"/>
      <c r="U630" s="210"/>
      <c r="V630" s="210"/>
      <c r="W630" s="210"/>
      <c r="X630" s="210"/>
      <c r="Y630" s="210"/>
      <c r="Z630" s="210"/>
    </row>
    <row r="631" ht="12.75" customHeight="1">
      <c r="A631" s="625"/>
      <c r="B631" s="625"/>
      <c r="C631" s="625"/>
      <c r="D631" s="627"/>
      <c r="E631" s="210"/>
      <c r="F631" s="210"/>
      <c r="G631" s="210"/>
      <c r="H631" s="210"/>
      <c r="I631" s="684"/>
      <c r="J631" s="685"/>
      <c r="K631" s="685"/>
      <c r="L631" s="685"/>
      <c r="M631" s="686"/>
      <c r="N631" s="210"/>
      <c r="O631" s="210"/>
      <c r="P631" s="210"/>
      <c r="Q631" s="210"/>
      <c r="R631" s="210"/>
      <c r="S631" s="210"/>
      <c r="T631" s="210"/>
      <c r="U631" s="210"/>
      <c r="V631" s="210"/>
      <c r="W631" s="210"/>
      <c r="X631" s="210"/>
      <c r="Y631" s="210"/>
      <c r="Z631" s="210"/>
    </row>
    <row r="632" ht="12.75" customHeight="1">
      <c r="A632" s="625"/>
      <c r="B632" s="625"/>
      <c r="C632" s="625"/>
      <c r="D632" s="627"/>
      <c r="E632" s="210"/>
      <c r="F632" s="210"/>
      <c r="G632" s="210"/>
      <c r="H632" s="210"/>
      <c r="I632" s="684"/>
      <c r="J632" s="685"/>
      <c r="K632" s="685"/>
      <c r="L632" s="685"/>
      <c r="M632" s="686"/>
      <c r="N632" s="210"/>
      <c r="O632" s="210"/>
      <c r="P632" s="210"/>
      <c r="Q632" s="210"/>
      <c r="R632" s="210"/>
      <c r="S632" s="210"/>
      <c r="T632" s="210"/>
      <c r="U632" s="210"/>
      <c r="V632" s="210"/>
      <c r="W632" s="210"/>
      <c r="X632" s="210"/>
      <c r="Y632" s="210"/>
      <c r="Z632" s="210"/>
    </row>
    <row r="633" ht="12.75" customHeight="1">
      <c r="A633" s="625"/>
      <c r="B633" s="625"/>
      <c r="C633" s="625"/>
      <c r="D633" s="627"/>
      <c r="E633" s="210"/>
      <c r="F633" s="210"/>
      <c r="G633" s="210"/>
      <c r="H633" s="210"/>
      <c r="I633" s="684"/>
      <c r="J633" s="685"/>
      <c r="K633" s="685"/>
      <c r="L633" s="685"/>
      <c r="M633" s="686"/>
      <c r="N633" s="210"/>
      <c r="O633" s="210"/>
      <c r="P633" s="210"/>
      <c r="Q633" s="210"/>
      <c r="R633" s="210"/>
      <c r="S633" s="210"/>
      <c r="T633" s="210"/>
      <c r="U633" s="210"/>
      <c r="V633" s="210"/>
      <c r="W633" s="210"/>
      <c r="X633" s="210"/>
      <c r="Y633" s="210"/>
      <c r="Z633" s="210"/>
    </row>
    <row r="634" ht="12.75" customHeight="1">
      <c r="A634" s="625"/>
      <c r="B634" s="625"/>
      <c r="C634" s="625"/>
      <c r="D634" s="627"/>
      <c r="E634" s="210"/>
      <c r="F634" s="210"/>
      <c r="G634" s="210"/>
      <c r="H634" s="210"/>
      <c r="I634" s="684"/>
      <c r="J634" s="685"/>
      <c r="K634" s="685"/>
      <c r="L634" s="685"/>
      <c r="M634" s="686"/>
      <c r="N634" s="210"/>
      <c r="O634" s="210"/>
      <c r="P634" s="210"/>
      <c r="Q634" s="210"/>
      <c r="R634" s="210"/>
      <c r="S634" s="210"/>
      <c r="T634" s="210"/>
      <c r="U634" s="210"/>
      <c r="V634" s="210"/>
      <c r="W634" s="210"/>
      <c r="X634" s="210"/>
      <c r="Y634" s="210"/>
      <c r="Z634" s="210"/>
    </row>
    <row r="635" ht="12.75" customHeight="1">
      <c r="A635" s="625"/>
      <c r="B635" s="625"/>
      <c r="C635" s="625"/>
      <c r="D635" s="627"/>
      <c r="E635" s="210"/>
      <c r="F635" s="210"/>
      <c r="G635" s="210"/>
      <c r="H635" s="210"/>
      <c r="I635" s="684"/>
      <c r="J635" s="685"/>
      <c r="K635" s="685"/>
      <c r="L635" s="685"/>
      <c r="M635" s="686"/>
      <c r="N635" s="210"/>
      <c r="O635" s="210"/>
      <c r="P635" s="210"/>
      <c r="Q635" s="210"/>
      <c r="R635" s="210"/>
      <c r="S635" s="210"/>
      <c r="T635" s="210"/>
      <c r="U635" s="210"/>
      <c r="V635" s="210"/>
      <c r="W635" s="210"/>
      <c r="X635" s="210"/>
      <c r="Y635" s="210"/>
      <c r="Z635" s="210"/>
    </row>
    <row r="636" ht="12.75" customHeight="1">
      <c r="A636" s="625"/>
      <c r="B636" s="625"/>
      <c r="C636" s="625"/>
      <c r="D636" s="627"/>
      <c r="E636" s="210"/>
      <c r="F636" s="210"/>
      <c r="G636" s="210"/>
      <c r="H636" s="210"/>
      <c r="I636" s="684"/>
      <c r="J636" s="685"/>
      <c r="K636" s="685"/>
      <c r="L636" s="685"/>
      <c r="M636" s="686"/>
      <c r="N636" s="210"/>
      <c r="O636" s="210"/>
      <c r="P636" s="210"/>
      <c r="Q636" s="210"/>
      <c r="R636" s="210"/>
      <c r="S636" s="210"/>
      <c r="T636" s="210"/>
      <c r="U636" s="210"/>
      <c r="V636" s="210"/>
      <c r="W636" s="210"/>
      <c r="X636" s="210"/>
      <c r="Y636" s="210"/>
      <c r="Z636" s="210"/>
    </row>
    <row r="637" ht="12.75" customHeight="1">
      <c r="A637" s="625"/>
      <c r="B637" s="625"/>
      <c r="C637" s="625"/>
      <c r="D637" s="627"/>
      <c r="E637" s="210"/>
      <c r="F637" s="210"/>
      <c r="G637" s="210"/>
      <c r="H637" s="210"/>
      <c r="I637" s="684"/>
      <c r="J637" s="685"/>
      <c r="K637" s="685"/>
      <c r="L637" s="685"/>
      <c r="M637" s="686"/>
      <c r="N637" s="210"/>
      <c r="O637" s="210"/>
      <c r="P637" s="210"/>
      <c r="Q637" s="210"/>
      <c r="R637" s="210"/>
      <c r="S637" s="210"/>
      <c r="T637" s="210"/>
      <c r="U637" s="210"/>
      <c r="V637" s="210"/>
      <c r="W637" s="210"/>
      <c r="X637" s="210"/>
      <c r="Y637" s="210"/>
      <c r="Z637" s="210"/>
    </row>
    <row r="638" ht="12.75" customHeight="1">
      <c r="A638" s="625"/>
      <c r="B638" s="625"/>
      <c r="C638" s="625"/>
      <c r="D638" s="627"/>
      <c r="E638" s="210"/>
      <c r="F638" s="210"/>
      <c r="G638" s="210"/>
      <c r="H638" s="210"/>
      <c r="I638" s="684"/>
      <c r="J638" s="685"/>
      <c r="K638" s="685"/>
      <c r="L638" s="685"/>
      <c r="M638" s="686"/>
      <c r="N638" s="210"/>
      <c r="O638" s="210"/>
      <c r="P638" s="210"/>
      <c r="Q638" s="210"/>
      <c r="R638" s="210"/>
      <c r="S638" s="210"/>
      <c r="T638" s="210"/>
      <c r="U638" s="210"/>
      <c r="V638" s="210"/>
      <c r="W638" s="210"/>
      <c r="X638" s="210"/>
      <c r="Y638" s="210"/>
      <c r="Z638" s="210"/>
    </row>
    <row r="639" ht="12.75" customHeight="1">
      <c r="A639" s="625"/>
      <c r="B639" s="625"/>
      <c r="C639" s="625"/>
      <c r="D639" s="627"/>
      <c r="E639" s="210"/>
      <c r="F639" s="210"/>
      <c r="G639" s="210"/>
      <c r="H639" s="210"/>
      <c r="I639" s="684"/>
      <c r="J639" s="685"/>
      <c r="K639" s="685"/>
      <c r="L639" s="685"/>
      <c r="M639" s="686"/>
      <c r="N639" s="210"/>
      <c r="O639" s="210"/>
      <c r="P639" s="210"/>
      <c r="Q639" s="210"/>
      <c r="R639" s="210"/>
      <c r="S639" s="210"/>
      <c r="T639" s="210"/>
      <c r="U639" s="210"/>
      <c r="V639" s="210"/>
      <c r="W639" s="210"/>
      <c r="X639" s="210"/>
      <c r="Y639" s="210"/>
      <c r="Z639" s="210"/>
    </row>
    <row r="640" ht="12.75" customHeight="1">
      <c r="A640" s="625"/>
      <c r="B640" s="625"/>
      <c r="C640" s="625"/>
      <c r="D640" s="627"/>
      <c r="E640" s="210"/>
      <c r="F640" s="210"/>
      <c r="G640" s="210"/>
      <c r="H640" s="210"/>
      <c r="I640" s="684"/>
      <c r="J640" s="685"/>
      <c r="K640" s="685"/>
      <c r="L640" s="685"/>
      <c r="M640" s="686"/>
      <c r="N640" s="210"/>
      <c r="O640" s="210"/>
      <c r="P640" s="210"/>
      <c r="Q640" s="210"/>
      <c r="R640" s="210"/>
      <c r="S640" s="210"/>
      <c r="T640" s="210"/>
      <c r="U640" s="210"/>
      <c r="V640" s="210"/>
      <c r="W640" s="210"/>
      <c r="X640" s="210"/>
      <c r="Y640" s="210"/>
      <c r="Z640" s="210"/>
    </row>
    <row r="641" ht="12.75" customHeight="1">
      <c r="A641" s="625"/>
      <c r="B641" s="625"/>
      <c r="C641" s="625"/>
      <c r="D641" s="627"/>
      <c r="E641" s="210"/>
      <c r="F641" s="210"/>
      <c r="G641" s="210"/>
      <c r="H641" s="210"/>
      <c r="I641" s="684"/>
      <c r="J641" s="685"/>
      <c r="K641" s="685"/>
      <c r="L641" s="685"/>
      <c r="M641" s="686"/>
      <c r="N641" s="210"/>
      <c r="O641" s="210"/>
      <c r="P641" s="210"/>
      <c r="Q641" s="210"/>
      <c r="R641" s="210"/>
      <c r="S641" s="210"/>
      <c r="T641" s="210"/>
      <c r="U641" s="210"/>
      <c r="V641" s="210"/>
      <c r="W641" s="210"/>
      <c r="X641" s="210"/>
      <c r="Y641" s="210"/>
      <c r="Z641" s="210"/>
    </row>
    <row r="642" ht="12.75" customHeight="1">
      <c r="A642" s="625"/>
      <c r="B642" s="625"/>
      <c r="C642" s="625"/>
      <c r="D642" s="627"/>
      <c r="E642" s="210"/>
      <c r="F642" s="210"/>
      <c r="G642" s="210"/>
      <c r="H642" s="210"/>
      <c r="I642" s="684"/>
      <c r="J642" s="685"/>
      <c r="K642" s="685"/>
      <c r="L642" s="685"/>
      <c r="M642" s="686"/>
      <c r="N642" s="210"/>
      <c r="O642" s="210"/>
      <c r="P642" s="210"/>
      <c r="Q642" s="210"/>
      <c r="R642" s="210"/>
      <c r="S642" s="210"/>
      <c r="T642" s="210"/>
      <c r="U642" s="210"/>
      <c r="V642" s="210"/>
      <c r="W642" s="210"/>
      <c r="X642" s="210"/>
      <c r="Y642" s="210"/>
      <c r="Z642" s="210"/>
    </row>
    <row r="643" ht="12.75" customHeight="1">
      <c r="A643" s="625"/>
      <c r="B643" s="625"/>
      <c r="C643" s="625"/>
      <c r="D643" s="627"/>
      <c r="E643" s="210"/>
      <c r="F643" s="210"/>
      <c r="G643" s="210"/>
      <c r="H643" s="210"/>
      <c r="I643" s="684"/>
      <c r="J643" s="685"/>
      <c r="K643" s="685"/>
      <c r="L643" s="685"/>
      <c r="M643" s="686"/>
      <c r="N643" s="210"/>
      <c r="O643" s="210"/>
      <c r="P643" s="210"/>
      <c r="Q643" s="210"/>
      <c r="R643" s="210"/>
      <c r="S643" s="210"/>
      <c r="T643" s="210"/>
      <c r="U643" s="210"/>
      <c r="V643" s="210"/>
      <c r="W643" s="210"/>
      <c r="X643" s="210"/>
      <c r="Y643" s="210"/>
      <c r="Z643" s="210"/>
    </row>
    <row r="644" ht="12.75" customHeight="1">
      <c r="A644" s="625"/>
      <c r="B644" s="625"/>
      <c r="C644" s="625"/>
      <c r="D644" s="627"/>
      <c r="E644" s="210"/>
      <c r="F644" s="210"/>
      <c r="G644" s="210"/>
      <c r="H644" s="210"/>
      <c r="I644" s="684"/>
      <c r="J644" s="685"/>
      <c r="K644" s="685"/>
      <c r="L644" s="685"/>
      <c r="M644" s="686"/>
      <c r="N644" s="210"/>
      <c r="O644" s="210"/>
      <c r="P644" s="210"/>
      <c r="Q644" s="210"/>
      <c r="R644" s="210"/>
      <c r="S644" s="210"/>
      <c r="T644" s="210"/>
      <c r="U644" s="210"/>
      <c r="V644" s="210"/>
      <c r="W644" s="210"/>
      <c r="X644" s="210"/>
      <c r="Y644" s="210"/>
      <c r="Z644" s="210"/>
    </row>
    <row r="645" ht="12.75" customHeight="1">
      <c r="A645" s="625"/>
      <c r="B645" s="625"/>
      <c r="C645" s="625"/>
      <c r="D645" s="627"/>
      <c r="E645" s="210"/>
      <c r="F645" s="210"/>
      <c r="G645" s="210"/>
      <c r="H645" s="210"/>
      <c r="I645" s="684"/>
      <c r="J645" s="685"/>
      <c r="K645" s="685"/>
      <c r="L645" s="685"/>
      <c r="M645" s="686"/>
      <c r="N645" s="210"/>
      <c r="O645" s="210"/>
      <c r="P645" s="210"/>
      <c r="Q645" s="210"/>
      <c r="R645" s="210"/>
      <c r="S645" s="210"/>
      <c r="T645" s="210"/>
      <c r="U645" s="210"/>
      <c r="V645" s="210"/>
      <c r="W645" s="210"/>
      <c r="X645" s="210"/>
      <c r="Y645" s="210"/>
      <c r="Z645" s="210"/>
    </row>
    <row r="646" ht="12.75" customHeight="1">
      <c r="A646" s="625"/>
      <c r="B646" s="625"/>
      <c r="C646" s="625"/>
      <c r="D646" s="627"/>
      <c r="E646" s="210"/>
      <c r="F646" s="210"/>
      <c r="G646" s="210"/>
      <c r="H646" s="210"/>
      <c r="I646" s="684"/>
      <c r="J646" s="685"/>
      <c r="K646" s="685"/>
      <c r="L646" s="685"/>
      <c r="M646" s="686"/>
      <c r="N646" s="210"/>
      <c r="O646" s="210"/>
      <c r="P646" s="210"/>
      <c r="Q646" s="210"/>
      <c r="R646" s="210"/>
      <c r="S646" s="210"/>
      <c r="T646" s="210"/>
      <c r="U646" s="210"/>
      <c r="V646" s="210"/>
      <c r="W646" s="210"/>
      <c r="X646" s="210"/>
      <c r="Y646" s="210"/>
      <c r="Z646" s="210"/>
    </row>
    <row r="647" ht="12.75" customHeight="1">
      <c r="A647" s="625"/>
      <c r="B647" s="625"/>
      <c r="C647" s="625"/>
      <c r="D647" s="627"/>
      <c r="E647" s="210"/>
      <c r="F647" s="210"/>
      <c r="G647" s="210"/>
      <c r="H647" s="210"/>
      <c r="I647" s="684"/>
      <c r="J647" s="685"/>
      <c r="K647" s="685"/>
      <c r="L647" s="685"/>
      <c r="M647" s="686"/>
      <c r="N647" s="210"/>
      <c r="O647" s="210"/>
      <c r="P647" s="210"/>
      <c r="Q647" s="210"/>
      <c r="R647" s="210"/>
      <c r="S647" s="210"/>
      <c r="T647" s="210"/>
      <c r="U647" s="210"/>
      <c r="V647" s="210"/>
      <c r="W647" s="210"/>
      <c r="X647" s="210"/>
      <c r="Y647" s="210"/>
      <c r="Z647" s="210"/>
    </row>
    <row r="648" ht="12.75" customHeight="1">
      <c r="A648" s="625"/>
      <c r="B648" s="625"/>
      <c r="C648" s="625"/>
      <c r="D648" s="627"/>
      <c r="E648" s="210"/>
      <c r="F648" s="210"/>
      <c r="G648" s="210"/>
      <c r="H648" s="210"/>
      <c r="I648" s="684"/>
      <c r="J648" s="685"/>
      <c r="K648" s="685"/>
      <c r="L648" s="685"/>
      <c r="M648" s="686"/>
      <c r="N648" s="210"/>
      <c r="O648" s="210"/>
      <c r="P648" s="210"/>
      <c r="Q648" s="210"/>
      <c r="R648" s="210"/>
      <c r="S648" s="210"/>
      <c r="T648" s="210"/>
      <c r="U648" s="210"/>
      <c r="V648" s="210"/>
      <c r="W648" s="210"/>
      <c r="X648" s="210"/>
      <c r="Y648" s="210"/>
      <c r="Z648" s="210"/>
    </row>
    <row r="649" ht="12.75" customHeight="1">
      <c r="A649" s="625"/>
      <c r="B649" s="625"/>
      <c r="C649" s="625"/>
      <c r="D649" s="627"/>
      <c r="E649" s="210"/>
      <c r="F649" s="210"/>
      <c r="G649" s="210"/>
      <c r="H649" s="210"/>
      <c r="I649" s="684"/>
      <c r="J649" s="685"/>
      <c r="K649" s="685"/>
      <c r="L649" s="685"/>
      <c r="M649" s="686"/>
      <c r="N649" s="210"/>
      <c r="O649" s="210"/>
      <c r="P649" s="210"/>
      <c r="Q649" s="210"/>
      <c r="R649" s="210"/>
      <c r="S649" s="210"/>
      <c r="T649" s="210"/>
      <c r="U649" s="210"/>
      <c r="V649" s="210"/>
      <c r="W649" s="210"/>
      <c r="X649" s="210"/>
      <c r="Y649" s="210"/>
      <c r="Z649" s="210"/>
    </row>
    <row r="650" ht="12.75" customHeight="1">
      <c r="A650" s="625"/>
      <c r="B650" s="625"/>
      <c r="C650" s="625"/>
      <c r="D650" s="627"/>
      <c r="E650" s="210"/>
      <c r="F650" s="210"/>
      <c r="G650" s="210"/>
      <c r="H650" s="210"/>
      <c r="I650" s="684"/>
      <c r="J650" s="685"/>
      <c r="K650" s="685"/>
      <c r="L650" s="685"/>
      <c r="M650" s="686"/>
      <c r="N650" s="210"/>
      <c r="O650" s="210"/>
      <c r="P650" s="210"/>
      <c r="Q650" s="210"/>
      <c r="R650" s="210"/>
      <c r="S650" s="210"/>
      <c r="T650" s="210"/>
      <c r="U650" s="210"/>
      <c r="V650" s="210"/>
      <c r="W650" s="210"/>
      <c r="X650" s="210"/>
      <c r="Y650" s="210"/>
      <c r="Z650" s="210"/>
    </row>
    <row r="651" ht="12.75" customHeight="1">
      <c r="A651" s="625"/>
      <c r="B651" s="625"/>
      <c r="C651" s="625"/>
      <c r="D651" s="627"/>
      <c r="E651" s="210"/>
      <c r="F651" s="210"/>
      <c r="G651" s="210"/>
      <c r="H651" s="210"/>
      <c r="I651" s="684"/>
      <c r="J651" s="685"/>
      <c r="K651" s="685"/>
      <c r="L651" s="685"/>
      <c r="M651" s="686"/>
      <c r="N651" s="210"/>
      <c r="O651" s="210"/>
      <c r="P651" s="210"/>
      <c r="Q651" s="210"/>
      <c r="R651" s="210"/>
      <c r="S651" s="210"/>
      <c r="T651" s="210"/>
      <c r="U651" s="210"/>
      <c r="V651" s="210"/>
      <c r="W651" s="210"/>
      <c r="X651" s="210"/>
      <c r="Y651" s="210"/>
      <c r="Z651" s="210"/>
    </row>
    <row r="652" ht="12.75" customHeight="1">
      <c r="A652" s="625"/>
      <c r="B652" s="625"/>
      <c r="C652" s="625"/>
      <c r="D652" s="627"/>
      <c r="E652" s="210"/>
      <c r="F652" s="210"/>
      <c r="G652" s="210"/>
      <c r="H652" s="210"/>
      <c r="I652" s="684"/>
      <c r="J652" s="685"/>
      <c r="K652" s="685"/>
      <c r="L652" s="685"/>
      <c r="M652" s="686"/>
      <c r="N652" s="210"/>
      <c r="O652" s="210"/>
      <c r="P652" s="210"/>
      <c r="Q652" s="210"/>
      <c r="R652" s="210"/>
      <c r="S652" s="210"/>
      <c r="T652" s="210"/>
      <c r="U652" s="210"/>
      <c r="V652" s="210"/>
      <c r="W652" s="210"/>
      <c r="X652" s="210"/>
      <c r="Y652" s="210"/>
      <c r="Z652" s="210"/>
    </row>
    <row r="653" ht="12.75" customHeight="1">
      <c r="A653" s="625"/>
      <c r="B653" s="625"/>
      <c r="C653" s="625"/>
      <c r="D653" s="627"/>
      <c r="E653" s="210"/>
      <c r="F653" s="210"/>
      <c r="G653" s="210"/>
      <c r="H653" s="210"/>
      <c r="I653" s="684"/>
      <c r="J653" s="685"/>
      <c r="K653" s="685"/>
      <c r="L653" s="685"/>
      <c r="M653" s="686"/>
      <c r="N653" s="210"/>
      <c r="O653" s="210"/>
      <c r="P653" s="210"/>
      <c r="Q653" s="210"/>
      <c r="R653" s="210"/>
      <c r="S653" s="210"/>
      <c r="T653" s="210"/>
      <c r="U653" s="210"/>
      <c r="V653" s="210"/>
      <c r="W653" s="210"/>
      <c r="X653" s="210"/>
      <c r="Y653" s="210"/>
      <c r="Z653" s="210"/>
    </row>
    <row r="654" ht="12.75" customHeight="1">
      <c r="A654" s="625"/>
      <c r="B654" s="625"/>
      <c r="C654" s="625"/>
      <c r="D654" s="627"/>
      <c r="E654" s="210"/>
      <c r="F654" s="210"/>
      <c r="G654" s="210"/>
      <c r="H654" s="210"/>
      <c r="I654" s="684"/>
      <c r="J654" s="685"/>
      <c r="K654" s="685"/>
      <c r="L654" s="685"/>
      <c r="M654" s="686"/>
      <c r="N654" s="210"/>
      <c r="O654" s="210"/>
      <c r="P654" s="210"/>
      <c r="Q654" s="210"/>
      <c r="R654" s="210"/>
      <c r="S654" s="210"/>
      <c r="T654" s="210"/>
      <c r="U654" s="210"/>
      <c r="V654" s="210"/>
      <c r="W654" s="210"/>
      <c r="X654" s="210"/>
      <c r="Y654" s="210"/>
      <c r="Z654" s="210"/>
    </row>
    <row r="655" ht="12.75" customHeight="1">
      <c r="A655" s="625"/>
      <c r="B655" s="625"/>
      <c r="C655" s="625"/>
      <c r="D655" s="627"/>
      <c r="E655" s="210"/>
      <c r="F655" s="210"/>
      <c r="G655" s="210"/>
      <c r="H655" s="210"/>
      <c r="I655" s="684"/>
      <c r="J655" s="685"/>
      <c r="K655" s="685"/>
      <c r="L655" s="685"/>
      <c r="M655" s="686"/>
      <c r="N655" s="210"/>
      <c r="O655" s="210"/>
      <c r="P655" s="210"/>
      <c r="Q655" s="210"/>
      <c r="R655" s="210"/>
      <c r="S655" s="210"/>
      <c r="T655" s="210"/>
      <c r="U655" s="210"/>
      <c r="V655" s="210"/>
      <c r="W655" s="210"/>
      <c r="X655" s="210"/>
      <c r="Y655" s="210"/>
      <c r="Z655" s="210"/>
    </row>
    <row r="656" ht="12.75" customHeight="1">
      <c r="A656" s="625"/>
      <c r="B656" s="625"/>
      <c r="C656" s="625"/>
      <c r="D656" s="627"/>
      <c r="E656" s="210"/>
      <c r="F656" s="210"/>
      <c r="G656" s="210"/>
      <c r="H656" s="210"/>
      <c r="I656" s="684"/>
      <c r="J656" s="685"/>
      <c r="K656" s="685"/>
      <c r="L656" s="685"/>
      <c r="M656" s="686"/>
      <c r="N656" s="210"/>
      <c r="O656" s="210"/>
      <c r="P656" s="210"/>
      <c r="Q656" s="210"/>
      <c r="R656" s="210"/>
      <c r="S656" s="210"/>
      <c r="T656" s="210"/>
      <c r="U656" s="210"/>
      <c r="V656" s="210"/>
      <c r="W656" s="210"/>
      <c r="X656" s="210"/>
      <c r="Y656" s="210"/>
      <c r="Z656" s="210"/>
    </row>
    <row r="657" ht="12.75" customHeight="1">
      <c r="A657" s="625"/>
      <c r="B657" s="625"/>
      <c r="C657" s="625"/>
      <c r="D657" s="627"/>
      <c r="E657" s="210"/>
      <c r="F657" s="210"/>
      <c r="G657" s="210"/>
      <c r="H657" s="210"/>
      <c r="I657" s="684"/>
      <c r="J657" s="685"/>
      <c r="K657" s="685"/>
      <c r="L657" s="685"/>
      <c r="M657" s="686"/>
      <c r="N657" s="210"/>
      <c r="O657" s="210"/>
      <c r="P657" s="210"/>
      <c r="Q657" s="210"/>
      <c r="R657" s="210"/>
      <c r="S657" s="210"/>
      <c r="T657" s="210"/>
      <c r="U657" s="210"/>
      <c r="V657" s="210"/>
      <c r="W657" s="210"/>
      <c r="X657" s="210"/>
      <c r="Y657" s="210"/>
      <c r="Z657" s="210"/>
    </row>
    <row r="658" ht="12.75" customHeight="1">
      <c r="A658" s="625"/>
      <c r="B658" s="625"/>
      <c r="C658" s="625"/>
      <c r="D658" s="627"/>
      <c r="E658" s="210"/>
      <c r="F658" s="210"/>
      <c r="G658" s="210"/>
      <c r="H658" s="210"/>
      <c r="I658" s="684"/>
      <c r="J658" s="685"/>
      <c r="K658" s="685"/>
      <c r="L658" s="685"/>
      <c r="M658" s="686"/>
      <c r="N658" s="210"/>
      <c r="O658" s="210"/>
      <c r="P658" s="210"/>
      <c r="Q658" s="210"/>
      <c r="R658" s="210"/>
      <c r="S658" s="210"/>
      <c r="T658" s="210"/>
      <c r="U658" s="210"/>
      <c r="V658" s="210"/>
      <c r="W658" s="210"/>
      <c r="X658" s="210"/>
      <c r="Y658" s="210"/>
      <c r="Z658" s="210"/>
    </row>
    <row r="659" ht="12.75" customHeight="1">
      <c r="A659" s="625"/>
      <c r="B659" s="625"/>
      <c r="C659" s="625"/>
      <c r="D659" s="627"/>
      <c r="E659" s="210"/>
      <c r="F659" s="210"/>
      <c r="G659" s="210"/>
      <c r="H659" s="210"/>
      <c r="I659" s="684"/>
      <c r="J659" s="685"/>
      <c r="K659" s="685"/>
      <c r="L659" s="685"/>
      <c r="M659" s="686"/>
      <c r="N659" s="210"/>
      <c r="O659" s="210"/>
      <c r="P659" s="210"/>
      <c r="Q659" s="210"/>
      <c r="R659" s="210"/>
      <c r="S659" s="210"/>
      <c r="T659" s="210"/>
      <c r="U659" s="210"/>
      <c r="V659" s="210"/>
      <c r="W659" s="210"/>
      <c r="X659" s="210"/>
      <c r="Y659" s="210"/>
      <c r="Z659" s="210"/>
    </row>
    <row r="660" ht="12.75" customHeight="1">
      <c r="A660" s="625"/>
      <c r="B660" s="625"/>
      <c r="C660" s="625"/>
      <c r="D660" s="627"/>
      <c r="E660" s="210"/>
      <c r="F660" s="210"/>
      <c r="G660" s="210"/>
      <c r="H660" s="210"/>
      <c r="I660" s="684"/>
      <c r="J660" s="685"/>
      <c r="K660" s="685"/>
      <c r="L660" s="685"/>
      <c r="M660" s="686"/>
      <c r="N660" s="210"/>
      <c r="O660" s="210"/>
      <c r="P660" s="210"/>
      <c r="Q660" s="210"/>
      <c r="R660" s="210"/>
      <c r="S660" s="210"/>
      <c r="T660" s="210"/>
      <c r="U660" s="210"/>
      <c r="V660" s="210"/>
      <c r="W660" s="210"/>
      <c r="X660" s="210"/>
      <c r="Y660" s="210"/>
      <c r="Z660" s="210"/>
    </row>
    <row r="661" ht="12.75" customHeight="1">
      <c r="A661" s="625"/>
      <c r="B661" s="625"/>
      <c r="C661" s="625"/>
      <c r="D661" s="627"/>
      <c r="E661" s="210"/>
      <c r="F661" s="210"/>
      <c r="G661" s="210"/>
      <c r="H661" s="210"/>
      <c r="I661" s="684"/>
      <c r="J661" s="685"/>
      <c r="K661" s="685"/>
      <c r="L661" s="685"/>
      <c r="M661" s="686"/>
      <c r="N661" s="210"/>
      <c r="O661" s="210"/>
      <c r="P661" s="210"/>
      <c r="Q661" s="210"/>
      <c r="R661" s="210"/>
      <c r="S661" s="210"/>
      <c r="T661" s="210"/>
      <c r="U661" s="210"/>
      <c r="V661" s="210"/>
      <c r="W661" s="210"/>
      <c r="X661" s="210"/>
      <c r="Y661" s="210"/>
      <c r="Z661" s="210"/>
    </row>
    <row r="662" ht="12.75" customHeight="1">
      <c r="A662" s="625"/>
      <c r="B662" s="625"/>
      <c r="C662" s="625"/>
      <c r="D662" s="627"/>
      <c r="E662" s="210"/>
      <c r="F662" s="210"/>
      <c r="G662" s="210"/>
      <c r="H662" s="210"/>
      <c r="I662" s="684"/>
      <c r="J662" s="685"/>
      <c r="K662" s="685"/>
      <c r="L662" s="685"/>
      <c r="M662" s="686"/>
      <c r="N662" s="210"/>
      <c r="O662" s="210"/>
      <c r="P662" s="210"/>
      <c r="Q662" s="210"/>
      <c r="R662" s="210"/>
      <c r="S662" s="210"/>
      <c r="T662" s="210"/>
      <c r="U662" s="210"/>
      <c r="V662" s="210"/>
      <c r="W662" s="210"/>
      <c r="X662" s="210"/>
      <c r="Y662" s="210"/>
      <c r="Z662" s="210"/>
    </row>
    <row r="663" ht="12.75" customHeight="1">
      <c r="A663" s="625"/>
      <c r="B663" s="625"/>
      <c r="C663" s="625"/>
      <c r="D663" s="627"/>
      <c r="E663" s="210"/>
      <c r="F663" s="210"/>
      <c r="G663" s="210"/>
      <c r="H663" s="210"/>
      <c r="I663" s="684"/>
      <c r="J663" s="685"/>
      <c r="K663" s="685"/>
      <c r="L663" s="685"/>
      <c r="M663" s="686"/>
      <c r="N663" s="210"/>
      <c r="O663" s="210"/>
      <c r="P663" s="210"/>
      <c r="Q663" s="210"/>
      <c r="R663" s="210"/>
      <c r="S663" s="210"/>
      <c r="T663" s="210"/>
      <c r="U663" s="210"/>
      <c r="V663" s="210"/>
      <c r="W663" s="210"/>
      <c r="X663" s="210"/>
      <c r="Y663" s="210"/>
      <c r="Z663" s="210"/>
    </row>
    <row r="664" ht="12.75" customHeight="1">
      <c r="A664" s="625"/>
      <c r="B664" s="625"/>
      <c r="C664" s="625"/>
      <c r="D664" s="627"/>
      <c r="E664" s="210"/>
      <c r="F664" s="210"/>
      <c r="G664" s="210"/>
      <c r="H664" s="210"/>
      <c r="I664" s="684"/>
      <c r="J664" s="685"/>
      <c r="K664" s="685"/>
      <c r="L664" s="685"/>
      <c r="M664" s="686"/>
      <c r="N664" s="210"/>
      <c r="O664" s="210"/>
      <c r="P664" s="210"/>
      <c r="Q664" s="210"/>
      <c r="R664" s="210"/>
      <c r="S664" s="210"/>
      <c r="T664" s="210"/>
      <c r="U664" s="210"/>
      <c r="V664" s="210"/>
      <c r="W664" s="210"/>
      <c r="X664" s="210"/>
      <c r="Y664" s="210"/>
      <c r="Z664" s="210"/>
    </row>
    <row r="665" ht="12.75" customHeight="1">
      <c r="A665" s="625"/>
      <c r="B665" s="625"/>
      <c r="C665" s="625"/>
      <c r="D665" s="627"/>
      <c r="E665" s="210"/>
      <c r="F665" s="210"/>
      <c r="G665" s="210"/>
      <c r="H665" s="210"/>
      <c r="I665" s="684"/>
      <c r="J665" s="685"/>
      <c r="K665" s="685"/>
      <c r="L665" s="685"/>
      <c r="M665" s="686"/>
      <c r="N665" s="210"/>
      <c r="O665" s="210"/>
      <c r="P665" s="210"/>
      <c r="Q665" s="210"/>
      <c r="R665" s="210"/>
      <c r="S665" s="210"/>
      <c r="T665" s="210"/>
      <c r="U665" s="210"/>
      <c r="V665" s="210"/>
      <c r="W665" s="210"/>
      <c r="X665" s="210"/>
      <c r="Y665" s="210"/>
      <c r="Z665" s="210"/>
    </row>
    <row r="666" ht="12.75" customHeight="1">
      <c r="A666" s="625"/>
      <c r="B666" s="625"/>
      <c r="C666" s="625"/>
      <c r="D666" s="627"/>
      <c r="E666" s="210"/>
      <c r="F666" s="210"/>
      <c r="G666" s="210"/>
      <c r="H666" s="210"/>
      <c r="I666" s="684"/>
      <c r="J666" s="685"/>
      <c r="K666" s="685"/>
      <c r="L666" s="685"/>
      <c r="M666" s="686"/>
      <c r="N666" s="210"/>
      <c r="O666" s="210"/>
      <c r="P666" s="210"/>
      <c r="Q666" s="210"/>
      <c r="R666" s="210"/>
      <c r="S666" s="210"/>
      <c r="T666" s="210"/>
      <c r="U666" s="210"/>
      <c r="V666" s="210"/>
      <c r="W666" s="210"/>
      <c r="X666" s="210"/>
      <c r="Y666" s="210"/>
      <c r="Z666" s="210"/>
    </row>
    <row r="667" ht="12.75" customHeight="1">
      <c r="A667" s="625"/>
      <c r="B667" s="625"/>
      <c r="C667" s="625"/>
      <c r="D667" s="627"/>
      <c r="E667" s="210"/>
      <c r="F667" s="210"/>
      <c r="G667" s="210"/>
      <c r="H667" s="210"/>
      <c r="I667" s="684"/>
      <c r="J667" s="685"/>
      <c r="K667" s="685"/>
      <c r="L667" s="685"/>
      <c r="M667" s="686"/>
      <c r="N667" s="210"/>
      <c r="O667" s="210"/>
      <c r="P667" s="210"/>
      <c r="Q667" s="210"/>
      <c r="R667" s="210"/>
      <c r="S667" s="210"/>
      <c r="T667" s="210"/>
      <c r="U667" s="210"/>
      <c r="V667" s="210"/>
      <c r="W667" s="210"/>
      <c r="X667" s="210"/>
      <c r="Y667" s="210"/>
      <c r="Z667" s="210"/>
    </row>
    <row r="668" ht="12.75" customHeight="1">
      <c r="A668" s="625"/>
      <c r="B668" s="625"/>
      <c r="C668" s="625"/>
      <c r="D668" s="627"/>
      <c r="E668" s="210"/>
      <c r="F668" s="210"/>
      <c r="G668" s="210"/>
      <c r="H668" s="210"/>
      <c r="I668" s="684"/>
      <c r="J668" s="685"/>
      <c r="K668" s="685"/>
      <c r="L668" s="685"/>
      <c r="M668" s="686"/>
      <c r="N668" s="210"/>
      <c r="O668" s="210"/>
      <c r="P668" s="210"/>
      <c r="Q668" s="210"/>
      <c r="R668" s="210"/>
      <c r="S668" s="210"/>
      <c r="T668" s="210"/>
      <c r="U668" s="210"/>
      <c r="V668" s="210"/>
      <c r="W668" s="210"/>
      <c r="X668" s="210"/>
      <c r="Y668" s="210"/>
      <c r="Z668" s="210"/>
    </row>
    <row r="669" ht="12.75" customHeight="1">
      <c r="A669" s="625"/>
      <c r="B669" s="625"/>
      <c r="C669" s="625"/>
      <c r="D669" s="627"/>
      <c r="E669" s="210"/>
      <c r="F669" s="210"/>
      <c r="G669" s="210"/>
      <c r="H669" s="210"/>
      <c r="I669" s="684"/>
      <c r="J669" s="685"/>
      <c r="K669" s="685"/>
      <c r="L669" s="685"/>
      <c r="M669" s="686"/>
      <c r="N669" s="210"/>
      <c r="O669" s="210"/>
      <c r="P669" s="210"/>
      <c r="Q669" s="210"/>
      <c r="R669" s="210"/>
      <c r="S669" s="210"/>
      <c r="T669" s="210"/>
      <c r="U669" s="210"/>
      <c r="V669" s="210"/>
      <c r="W669" s="210"/>
      <c r="X669" s="210"/>
      <c r="Y669" s="210"/>
      <c r="Z669" s="210"/>
    </row>
    <row r="670" ht="12.75" customHeight="1">
      <c r="A670" s="625"/>
      <c r="B670" s="625"/>
      <c r="C670" s="625"/>
      <c r="D670" s="627"/>
      <c r="E670" s="210"/>
      <c r="F670" s="210"/>
      <c r="G670" s="210"/>
      <c r="H670" s="210"/>
      <c r="I670" s="684"/>
      <c r="J670" s="685"/>
      <c r="K670" s="685"/>
      <c r="L670" s="685"/>
      <c r="M670" s="686"/>
      <c r="N670" s="210"/>
      <c r="O670" s="210"/>
      <c r="P670" s="210"/>
      <c r="Q670" s="210"/>
      <c r="R670" s="210"/>
      <c r="S670" s="210"/>
      <c r="T670" s="210"/>
      <c r="U670" s="210"/>
      <c r="V670" s="210"/>
      <c r="W670" s="210"/>
      <c r="X670" s="210"/>
      <c r="Y670" s="210"/>
      <c r="Z670" s="210"/>
    </row>
    <row r="671" ht="12.75" customHeight="1">
      <c r="A671" s="625"/>
      <c r="B671" s="625"/>
      <c r="C671" s="625"/>
      <c r="D671" s="627"/>
      <c r="E671" s="210"/>
      <c r="F671" s="210"/>
      <c r="G671" s="210"/>
      <c r="H671" s="210"/>
      <c r="I671" s="684"/>
      <c r="J671" s="685"/>
      <c r="K671" s="685"/>
      <c r="L671" s="685"/>
      <c r="M671" s="686"/>
      <c r="N671" s="210"/>
      <c r="O671" s="210"/>
      <c r="P671" s="210"/>
      <c r="Q671" s="210"/>
      <c r="R671" s="210"/>
      <c r="S671" s="210"/>
      <c r="T671" s="210"/>
      <c r="U671" s="210"/>
      <c r="V671" s="210"/>
      <c r="W671" s="210"/>
      <c r="X671" s="210"/>
      <c r="Y671" s="210"/>
      <c r="Z671" s="210"/>
    </row>
    <row r="672" ht="12.75" customHeight="1">
      <c r="A672" s="625"/>
      <c r="B672" s="625"/>
      <c r="C672" s="625"/>
      <c r="D672" s="627"/>
      <c r="E672" s="210"/>
      <c r="F672" s="210"/>
      <c r="G672" s="210"/>
      <c r="H672" s="210"/>
      <c r="I672" s="684"/>
      <c r="J672" s="685"/>
      <c r="K672" s="685"/>
      <c r="L672" s="685"/>
      <c r="M672" s="686"/>
      <c r="N672" s="210"/>
      <c r="O672" s="210"/>
      <c r="P672" s="210"/>
      <c r="Q672" s="210"/>
      <c r="R672" s="210"/>
      <c r="S672" s="210"/>
      <c r="T672" s="210"/>
      <c r="U672" s="210"/>
      <c r="V672" s="210"/>
      <c r="W672" s="210"/>
      <c r="X672" s="210"/>
      <c r="Y672" s="210"/>
      <c r="Z672" s="210"/>
    </row>
    <row r="673" ht="12.75" customHeight="1">
      <c r="A673" s="625"/>
      <c r="B673" s="625"/>
      <c r="C673" s="625"/>
      <c r="D673" s="627"/>
      <c r="E673" s="210"/>
      <c r="F673" s="210"/>
      <c r="G673" s="210"/>
      <c r="H673" s="210"/>
      <c r="I673" s="684"/>
      <c r="J673" s="685"/>
      <c r="K673" s="685"/>
      <c r="L673" s="685"/>
      <c r="M673" s="686"/>
      <c r="N673" s="210"/>
      <c r="O673" s="210"/>
      <c r="P673" s="210"/>
      <c r="Q673" s="210"/>
      <c r="R673" s="210"/>
      <c r="S673" s="210"/>
      <c r="T673" s="210"/>
      <c r="U673" s="210"/>
      <c r="V673" s="210"/>
      <c r="W673" s="210"/>
      <c r="X673" s="210"/>
      <c r="Y673" s="210"/>
      <c r="Z673" s="210"/>
    </row>
    <row r="674" ht="12.75" customHeight="1">
      <c r="A674" s="625"/>
      <c r="B674" s="625"/>
      <c r="C674" s="625"/>
      <c r="D674" s="627"/>
      <c r="E674" s="210"/>
      <c r="F674" s="210"/>
      <c r="G674" s="210"/>
      <c r="H674" s="210"/>
      <c r="I674" s="684"/>
      <c r="J674" s="685"/>
      <c r="K674" s="685"/>
      <c r="L674" s="685"/>
      <c r="M674" s="686"/>
      <c r="N674" s="210"/>
      <c r="O674" s="210"/>
      <c r="P674" s="210"/>
      <c r="Q674" s="210"/>
      <c r="R674" s="210"/>
      <c r="S674" s="210"/>
      <c r="T674" s="210"/>
      <c r="U674" s="210"/>
      <c r="V674" s="210"/>
      <c r="W674" s="210"/>
      <c r="X674" s="210"/>
      <c r="Y674" s="210"/>
      <c r="Z674" s="210"/>
    </row>
    <row r="675" ht="12.75" customHeight="1">
      <c r="A675" s="625"/>
      <c r="B675" s="625"/>
      <c r="C675" s="625"/>
      <c r="D675" s="627"/>
      <c r="E675" s="210"/>
      <c r="F675" s="210"/>
      <c r="G675" s="210"/>
      <c r="H675" s="210"/>
      <c r="I675" s="684"/>
      <c r="J675" s="685"/>
      <c r="K675" s="685"/>
      <c r="L675" s="685"/>
      <c r="M675" s="686"/>
      <c r="N675" s="210"/>
      <c r="O675" s="210"/>
      <c r="P675" s="210"/>
      <c r="Q675" s="210"/>
      <c r="R675" s="210"/>
      <c r="S675" s="210"/>
      <c r="T675" s="210"/>
      <c r="U675" s="210"/>
      <c r="V675" s="210"/>
      <c r="W675" s="210"/>
      <c r="X675" s="210"/>
      <c r="Y675" s="210"/>
      <c r="Z675" s="210"/>
    </row>
    <row r="676" ht="12.75" customHeight="1">
      <c r="A676" s="625"/>
      <c r="B676" s="625"/>
      <c r="C676" s="625"/>
      <c r="D676" s="627"/>
      <c r="E676" s="210"/>
      <c r="F676" s="210"/>
      <c r="G676" s="210"/>
      <c r="H676" s="210"/>
      <c r="I676" s="684"/>
      <c r="J676" s="685"/>
      <c r="K676" s="685"/>
      <c r="L676" s="685"/>
      <c r="M676" s="686"/>
      <c r="N676" s="210"/>
      <c r="O676" s="210"/>
      <c r="P676" s="210"/>
      <c r="Q676" s="210"/>
      <c r="R676" s="210"/>
      <c r="S676" s="210"/>
      <c r="T676" s="210"/>
      <c r="U676" s="210"/>
      <c r="V676" s="210"/>
      <c r="W676" s="210"/>
      <c r="X676" s="210"/>
      <c r="Y676" s="210"/>
      <c r="Z676" s="210"/>
    </row>
    <row r="677" ht="12.75" customHeight="1">
      <c r="A677" s="625"/>
      <c r="B677" s="625"/>
      <c r="C677" s="625"/>
      <c r="D677" s="627"/>
      <c r="E677" s="210"/>
      <c r="F677" s="210"/>
      <c r="G677" s="210"/>
      <c r="H677" s="210"/>
      <c r="I677" s="684"/>
      <c r="J677" s="685"/>
      <c r="K677" s="685"/>
      <c r="L677" s="685"/>
      <c r="M677" s="686"/>
      <c r="N677" s="210"/>
      <c r="O677" s="210"/>
      <c r="P677" s="210"/>
      <c r="Q677" s="210"/>
      <c r="R677" s="210"/>
      <c r="S677" s="210"/>
      <c r="T677" s="210"/>
      <c r="U677" s="210"/>
      <c r="V677" s="210"/>
      <c r="W677" s="210"/>
      <c r="X677" s="210"/>
      <c r="Y677" s="210"/>
      <c r="Z677" s="210"/>
    </row>
    <row r="678" ht="12.75" customHeight="1">
      <c r="A678" s="625"/>
      <c r="B678" s="625"/>
      <c r="C678" s="625"/>
      <c r="D678" s="627"/>
      <c r="E678" s="210"/>
      <c r="F678" s="210"/>
      <c r="G678" s="210"/>
      <c r="H678" s="210"/>
      <c r="I678" s="684"/>
      <c r="J678" s="685"/>
      <c r="K678" s="685"/>
      <c r="L678" s="685"/>
      <c r="M678" s="686"/>
      <c r="N678" s="210"/>
      <c r="O678" s="210"/>
      <c r="P678" s="210"/>
      <c r="Q678" s="210"/>
      <c r="R678" s="210"/>
      <c r="S678" s="210"/>
      <c r="T678" s="210"/>
      <c r="U678" s="210"/>
      <c r="V678" s="210"/>
      <c r="W678" s="210"/>
      <c r="X678" s="210"/>
      <c r="Y678" s="210"/>
      <c r="Z678" s="210"/>
    </row>
    <row r="679" ht="12.75" customHeight="1">
      <c r="A679" s="625"/>
      <c r="B679" s="625"/>
      <c r="C679" s="625"/>
      <c r="D679" s="627"/>
      <c r="E679" s="210"/>
      <c r="F679" s="210"/>
      <c r="G679" s="210"/>
      <c r="H679" s="210"/>
      <c r="I679" s="684"/>
      <c r="J679" s="685"/>
      <c r="K679" s="685"/>
      <c r="L679" s="685"/>
      <c r="M679" s="686"/>
      <c r="N679" s="210"/>
      <c r="O679" s="210"/>
      <c r="P679" s="210"/>
      <c r="Q679" s="210"/>
      <c r="R679" s="210"/>
      <c r="S679" s="210"/>
      <c r="T679" s="210"/>
      <c r="U679" s="210"/>
      <c r="V679" s="210"/>
      <c r="W679" s="210"/>
      <c r="X679" s="210"/>
      <c r="Y679" s="210"/>
      <c r="Z679" s="210"/>
    </row>
    <row r="680" ht="12.75" customHeight="1">
      <c r="A680" s="625"/>
      <c r="B680" s="625"/>
      <c r="C680" s="625"/>
      <c r="D680" s="627"/>
      <c r="E680" s="210"/>
      <c r="F680" s="210"/>
      <c r="G680" s="210"/>
      <c r="H680" s="210"/>
      <c r="I680" s="684"/>
      <c r="J680" s="685"/>
      <c r="K680" s="685"/>
      <c r="L680" s="685"/>
      <c r="M680" s="686"/>
      <c r="N680" s="210"/>
      <c r="O680" s="210"/>
      <c r="P680" s="210"/>
      <c r="Q680" s="210"/>
      <c r="R680" s="210"/>
      <c r="S680" s="210"/>
      <c r="T680" s="210"/>
      <c r="U680" s="210"/>
      <c r="V680" s="210"/>
      <c r="W680" s="210"/>
      <c r="X680" s="210"/>
      <c r="Y680" s="210"/>
      <c r="Z680" s="210"/>
    </row>
    <row r="681" ht="12.75" customHeight="1">
      <c r="A681" s="625"/>
      <c r="B681" s="625"/>
      <c r="C681" s="625"/>
      <c r="D681" s="627"/>
      <c r="E681" s="210"/>
      <c r="F681" s="210"/>
      <c r="G681" s="210"/>
      <c r="H681" s="210"/>
      <c r="I681" s="684"/>
      <c r="J681" s="685"/>
      <c r="K681" s="685"/>
      <c r="L681" s="685"/>
      <c r="M681" s="686"/>
      <c r="N681" s="210"/>
      <c r="O681" s="210"/>
      <c r="P681" s="210"/>
      <c r="Q681" s="210"/>
      <c r="R681" s="210"/>
      <c r="S681" s="210"/>
      <c r="T681" s="210"/>
      <c r="U681" s="210"/>
      <c r="V681" s="210"/>
      <c r="W681" s="210"/>
      <c r="X681" s="210"/>
      <c r="Y681" s="210"/>
      <c r="Z681" s="210"/>
    </row>
    <row r="682" ht="12.75" customHeight="1">
      <c r="A682" s="625"/>
      <c r="B682" s="625"/>
      <c r="C682" s="625"/>
      <c r="D682" s="627"/>
      <c r="E682" s="210"/>
      <c r="F682" s="210"/>
      <c r="G682" s="210"/>
      <c r="H682" s="210"/>
      <c r="I682" s="684"/>
      <c r="J682" s="685"/>
      <c r="K682" s="685"/>
      <c r="L682" s="685"/>
      <c r="M682" s="686"/>
      <c r="N682" s="210"/>
      <c r="O682" s="210"/>
      <c r="P682" s="210"/>
      <c r="Q682" s="210"/>
      <c r="R682" s="210"/>
      <c r="S682" s="210"/>
      <c r="T682" s="210"/>
      <c r="U682" s="210"/>
      <c r="V682" s="210"/>
      <c r="W682" s="210"/>
      <c r="X682" s="210"/>
      <c r="Y682" s="210"/>
      <c r="Z682" s="210"/>
    </row>
    <row r="683" ht="12.75" customHeight="1">
      <c r="A683" s="625"/>
      <c r="B683" s="625"/>
      <c r="C683" s="625"/>
      <c r="D683" s="627"/>
      <c r="E683" s="210"/>
      <c r="F683" s="210"/>
      <c r="G683" s="210"/>
      <c r="H683" s="210"/>
      <c r="I683" s="684"/>
      <c r="J683" s="685"/>
      <c r="K683" s="685"/>
      <c r="L683" s="685"/>
      <c r="M683" s="686"/>
      <c r="N683" s="210"/>
      <c r="O683" s="210"/>
      <c r="P683" s="210"/>
      <c r="Q683" s="210"/>
      <c r="R683" s="210"/>
      <c r="S683" s="210"/>
      <c r="T683" s="210"/>
      <c r="U683" s="210"/>
      <c r="V683" s="210"/>
      <c r="W683" s="210"/>
      <c r="X683" s="210"/>
      <c r="Y683" s="210"/>
      <c r="Z683" s="210"/>
    </row>
    <row r="684" ht="12.75" customHeight="1">
      <c r="A684" s="625"/>
      <c r="B684" s="625"/>
      <c r="C684" s="625"/>
      <c r="D684" s="627"/>
      <c r="E684" s="210"/>
      <c r="F684" s="210"/>
      <c r="G684" s="210"/>
      <c r="H684" s="210"/>
      <c r="I684" s="684"/>
      <c r="J684" s="685"/>
      <c r="K684" s="685"/>
      <c r="L684" s="685"/>
      <c r="M684" s="686"/>
      <c r="N684" s="210"/>
      <c r="O684" s="210"/>
      <c r="P684" s="210"/>
      <c r="Q684" s="210"/>
      <c r="R684" s="210"/>
      <c r="S684" s="210"/>
      <c r="T684" s="210"/>
      <c r="U684" s="210"/>
      <c r="V684" s="210"/>
      <c r="W684" s="210"/>
      <c r="X684" s="210"/>
      <c r="Y684" s="210"/>
      <c r="Z684" s="210"/>
    </row>
    <row r="685" ht="12.75" customHeight="1">
      <c r="A685" s="625"/>
      <c r="B685" s="625"/>
      <c r="C685" s="625"/>
      <c r="D685" s="627"/>
      <c r="E685" s="210"/>
      <c r="F685" s="210"/>
      <c r="G685" s="210"/>
      <c r="H685" s="210"/>
      <c r="I685" s="684"/>
      <c r="J685" s="685"/>
      <c r="K685" s="685"/>
      <c r="L685" s="685"/>
      <c r="M685" s="686"/>
      <c r="N685" s="210"/>
      <c r="O685" s="210"/>
      <c r="P685" s="210"/>
      <c r="Q685" s="210"/>
      <c r="R685" s="210"/>
      <c r="S685" s="210"/>
      <c r="T685" s="210"/>
      <c r="U685" s="210"/>
      <c r="V685" s="210"/>
      <c r="W685" s="210"/>
      <c r="X685" s="210"/>
      <c r="Y685" s="210"/>
      <c r="Z685" s="210"/>
    </row>
    <row r="686" ht="12.75" customHeight="1">
      <c r="A686" s="625"/>
      <c r="B686" s="625"/>
      <c r="C686" s="625"/>
      <c r="D686" s="627"/>
      <c r="E686" s="210"/>
      <c r="F686" s="210"/>
      <c r="G686" s="210"/>
      <c r="H686" s="210"/>
      <c r="I686" s="684"/>
      <c r="J686" s="685"/>
      <c r="K686" s="685"/>
      <c r="L686" s="685"/>
      <c r="M686" s="686"/>
      <c r="N686" s="210"/>
      <c r="O686" s="210"/>
      <c r="P686" s="210"/>
      <c r="Q686" s="210"/>
      <c r="R686" s="210"/>
      <c r="S686" s="210"/>
      <c r="T686" s="210"/>
      <c r="U686" s="210"/>
      <c r="V686" s="210"/>
      <c r="W686" s="210"/>
      <c r="X686" s="210"/>
      <c r="Y686" s="210"/>
      <c r="Z686" s="210"/>
    </row>
    <row r="687" ht="12.75" customHeight="1">
      <c r="A687" s="625"/>
      <c r="B687" s="625"/>
      <c r="C687" s="625"/>
      <c r="D687" s="627"/>
      <c r="E687" s="210"/>
      <c r="F687" s="210"/>
      <c r="G687" s="210"/>
      <c r="H687" s="210"/>
      <c r="I687" s="684"/>
      <c r="J687" s="685"/>
      <c r="K687" s="685"/>
      <c r="L687" s="685"/>
      <c r="M687" s="686"/>
      <c r="N687" s="210"/>
      <c r="O687" s="210"/>
      <c r="P687" s="210"/>
      <c r="Q687" s="210"/>
      <c r="R687" s="210"/>
      <c r="S687" s="210"/>
      <c r="T687" s="210"/>
      <c r="U687" s="210"/>
      <c r="V687" s="210"/>
      <c r="W687" s="210"/>
      <c r="X687" s="210"/>
      <c r="Y687" s="210"/>
      <c r="Z687" s="210"/>
    </row>
    <row r="688" ht="12.75" customHeight="1">
      <c r="A688" s="625"/>
      <c r="B688" s="625"/>
      <c r="C688" s="625"/>
      <c r="D688" s="627"/>
      <c r="E688" s="210"/>
      <c r="F688" s="210"/>
      <c r="G688" s="210"/>
      <c r="H688" s="210"/>
      <c r="I688" s="684"/>
      <c r="J688" s="685"/>
      <c r="K688" s="685"/>
      <c r="L688" s="685"/>
      <c r="M688" s="686"/>
      <c r="N688" s="210"/>
      <c r="O688" s="210"/>
      <c r="P688" s="210"/>
      <c r="Q688" s="210"/>
      <c r="R688" s="210"/>
      <c r="S688" s="210"/>
      <c r="T688" s="210"/>
      <c r="U688" s="210"/>
      <c r="V688" s="210"/>
      <c r="W688" s="210"/>
      <c r="X688" s="210"/>
      <c r="Y688" s="210"/>
      <c r="Z688" s="210"/>
    </row>
    <row r="689" ht="12.75" customHeight="1">
      <c r="A689" s="625"/>
      <c r="B689" s="625"/>
      <c r="C689" s="625"/>
      <c r="D689" s="627"/>
      <c r="E689" s="210"/>
      <c r="F689" s="210"/>
      <c r="G689" s="210"/>
      <c r="H689" s="210"/>
      <c r="I689" s="684"/>
      <c r="J689" s="685"/>
      <c r="K689" s="685"/>
      <c r="L689" s="685"/>
      <c r="M689" s="686"/>
      <c r="N689" s="210"/>
      <c r="O689" s="210"/>
      <c r="P689" s="210"/>
      <c r="Q689" s="210"/>
      <c r="R689" s="210"/>
      <c r="S689" s="210"/>
      <c r="T689" s="210"/>
      <c r="U689" s="210"/>
      <c r="V689" s="210"/>
      <c r="W689" s="210"/>
      <c r="X689" s="210"/>
      <c r="Y689" s="210"/>
      <c r="Z689" s="210"/>
    </row>
    <row r="690" ht="12.75" customHeight="1">
      <c r="A690" s="625"/>
      <c r="B690" s="625"/>
      <c r="C690" s="625"/>
      <c r="D690" s="627"/>
      <c r="E690" s="210"/>
      <c r="F690" s="210"/>
      <c r="G690" s="210"/>
      <c r="H690" s="210"/>
      <c r="I690" s="684"/>
      <c r="J690" s="685"/>
      <c r="K690" s="685"/>
      <c r="L690" s="685"/>
      <c r="M690" s="686"/>
      <c r="N690" s="210"/>
      <c r="O690" s="210"/>
      <c r="P690" s="210"/>
      <c r="Q690" s="210"/>
      <c r="R690" s="210"/>
      <c r="S690" s="210"/>
      <c r="T690" s="210"/>
      <c r="U690" s="210"/>
      <c r="V690" s="210"/>
      <c r="W690" s="210"/>
      <c r="X690" s="210"/>
      <c r="Y690" s="210"/>
      <c r="Z690" s="210"/>
    </row>
    <row r="691" ht="12.75" customHeight="1">
      <c r="A691" s="625"/>
      <c r="B691" s="625"/>
      <c r="C691" s="625"/>
      <c r="D691" s="627"/>
      <c r="E691" s="210"/>
      <c r="F691" s="210"/>
      <c r="G691" s="210"/>
      <c r="H691" s="210"/>
      <c r="I691" s="684"/>
      <c r="J691" s="685"/>
      <c r="K691" s="685"/>
      <c r="L691" s="685"/>
      <c r="M691" s="686"/>
      <c r="N691" s="210"/>
      <c r="O691" s="210"/>
      <c r="P691" s="210"/>
      <c r="Q691" s="210"/>
      <c r="R691" s="210"/>
      <c r="S691" s="210"/>
      <c r="T691" s="210"/>
      <c r="U691" s="210"/>
      <c r="V691" s="210"/>
      <c r="W691" s="210"/>
      <c r="X691" s="210"/>
      <c r="Y691" s="210"/>
      <c r="Z691" s="210"/>
    </row>
    <row r="692" ht="12.75" customHeight="1">
      <c r="A692" s="625"/>
      <c r="B692" s="625"/>
      <c r="C692" s="625"/>
      <c r="D692" s="627"/>
      <c r="E692" s="210"/>
      <c r="F692" s="210"/>
      <c r="G692" s="210"/>
      <c r="H692" s="210"/>
      <c r="I692" s="684"/>
      <c r="J692" s="685"/>
      <c r="K692" s="685"/>
      <c r="L692" s="685"/>
      <c r="M692" s="686"/>
      <c r="N692" s="210"/>
      <c r="O692" s="210"/>
      <c r="P692" s="210"/>
      <c r="Q692" s="210"/>
      <c r="R692" s="210"/>
      <c r="S692" s="210"/>
      <c r="T692" s="210"/>
      <c r="U692" s="210"/>
      <c r="V692" s="210"/>
      <c r="W692" s="210"/>
      <c r="X692" s="210"/>
      <c r="Y692" s="210"/>
      <c r="Z692" s="210"/>
    </row>
    <row r="693" ht="12.75" customHeight="1">
      <c r="A693" s="625"/>
      <c r="B693" s="625"/>
      <c r="C693" s="625"/>
      <c r="D693" s="627"/>
      <c r="E693" s="210"/>
      <c r="F693" s="210"/>
      <c r="G693" s="210"/>
      <c r="H693" s="210"/>
      <c r="I693" s="684"/>
      <c r="J693" s="685"/>
      <c r="K693" s="685"/>
      <c r="L693" s="685"/>
      <c r="M693" s="686"/>
      <c r="N693" s="210"/>
      <c r="O693" s="210"/>
      <c r="P693" s="210"/>
      <c r="Q693" s="210"/>
      <c r="R693" s="210"/>
      <c r="S693" s="210"/>
      <c r="T693" s="210"/>
      <c r="U693" s="210"/>
      <c r="V693" s="210"/>
      <c r="W693" s="210"/>
      <c r="X693" s="210"/>
      <c r="Y693" s="210"/>
      <c r="Z693" s="210"/>
    </row>
    <row r="694" ht="12.75" customHeight="1">
      <c r="A694" s="625"/>
      <c r="B694" s="625"/>
      <c r="C694" s="625"/>
      <c r="D694" s="627"/>
      <c r="E694" s="210"/>
      <c r="F694" s="210"/>
      <c r="G694" s="210"/>
      <c r="H694" s="210"/>
      <c r="I694" s="684"/>
      <c r="J694" s="685"/>
      <c r="K694" s="685"/>
      <c r="L694" s="685"/>
      <c r="M694" s="686"/>
      <c r="N694" s="210"/>
      <c r="O694" s="210"/>
      <c r="P694" s="210"/>
      <c r="Q694" s="210"/>
      <c r="R694" s="210"/>
      <c r="S694" s="210"/>
      <c r="T694" s="210"/>
      <c r="U694" s="210"/>
      <c r="V694" s="210"/>
      <c r="W694" s="210"/>
      <c r="X694" s="210"/>
      <c r="Y694" s="210"/>
      <c r="Z694" s="210"/>
    </row>
    <row r="695" ht="12.75" customHeight="1">
      <c r="A695" s="625"/>
      <c r="B695" s="625"/>
      <c r="C695" s="625"/>
      <c r="D695" s="627"/>
      <c r="E695" s="210"/>
      <c r="F695" s="210"/>
      <c r="G695" s="210"/>
      <c r="H695" s="210"/>
      <c r="I695" s="684"/>
      <c r="J695" s="685"/>
      <c r="K695" s="685"/>
      <c r="L695" s="685"/>
      <c r="M695" s="686"/>
      <c r="N695" s="210"/>
      <c r="O695" s="210"/>
      <c r="P695" s="210"/>
      <c r="Q695" s="210"/>
      <c r="R695" s="210"/>
      <c r="S695" s="210"/>
      <c r="T695" s="210"/>
      <c r="U695" s="210"/>
      <c r="V695" s="210"/>
      <c r="W695" s="210"/>
      <c r="X695" s="210"/>
      <c r="Y695" s="210"/>
      <c r="Z695" s="210"/>
    </row>
    <row r="696" ht="12.75" customHeight="1">
      <c r="A696" s="625"/>
      <c r="B696" s="625"/>
      <c r="C696" s="625"/>
      <c r="D696" s="627"/>
      <c r="E696" s="210"/>
      <c r="F696" s="210"/>
      <c r="G696" s="210"/>
      <c r="H696" s="210"/>
      <c r="I696" s="684"/>
      <c r="J696" s="685"/>
      <c r="K696" s="685"/>
      <c r="L696" s="685"/>
      <c r="M696" s="686"/>
      <c r="N696" s="210"/>
      <c r="O696" s="210"/>
      <c r="P696" s="210"/>
      <c r="Q696" s="210"/>
      <c r="R696" s="210"/>
      <c r="S696" s="210"/>
      <c r="T696" s="210"/>
      <c r="U696" s="210"/>
      <c r="V696" s="210"/>
      <c r="W696" s="210"/>
      <c r="X696" s="210"/>
      <c r="Y696" s="210"/>
      <c r="Z696" s="210"/>
    </row>
    <row r="697" ht="12.75" customHeight="1">
      <c r="A697" s="625"/>
      <c r="B697" s="625"/>
      <c r="C697" s="625"/>
      <c r="D697" s="627"/>
      <c r="E697" s="210"/>
      <c r="F697" s="210"/>
      <c r="G697" s="210"/>
      <c r="H697" s="210"/>
      <c r="I697" s="684"/>
      <c r="J697" s="685"/>
      <c r="K697" s="685"/>
      <c r="L697" s="685"/>
      <c r="M697" s="686"/>
      <c r="N697" s="210"/>
      <c r="O697" s="210"/>
      <c r="P697" s="210"/>
      <c r="Q697" s="210"/>
      <c r="R697" s="210"/>
      <c r="S697" s="210"/>
      <c r="T697" s="210"/>
      <c r="U697" s="210"/>
      <c r="V697" s="210"/>
      <c r="W697" s="210"/>
      <c r="X697" s="210"/>
      <c r="Y697" s="210"/>
      <c r="Z697" s="210"/>
    </row>
    <row r="698" ht="12.75" customHeight="1">
      <c r="A698" s="625"/>
      <c r="B698" s="625"/>
      <c r="C698" s="625"/>
      <c r="D698" s="627"/>
      <c r="E698" s="210"/>
      <c r="F698" s="210"/>
      <c r="G698" s="210"/>
      <c r="H698" s="210"/>
      <c r="I698" s="684"/>
      <c r="J698" s="685"/>
      <c r="K698" s="685"/>
      <c r="L698" s="685"/>
      <c r="M698" s="686"/>
      <c r="N698" s="210"/>
      <c r="O698" s="210"/>
      <c r="P698" s="210"/>
      <c r="Q698" s="210"/>
      <c r="R698" s="210"/>
      <c r="S698" s="210"/>
      <c r="T698" s="210"/>
      <c r="U698" s="210"/>
      <c r="V698" s="210"/>
      <c r="W698" s="210"/>
      <c r="X698" s="210"/>
      <c r="Y698" s="210"/>
      <c r="Z698" s="210"/>
    </row>
    <row r="699" ht="12.75" customHeight="1">
      <c r="A699" s="625"/>
      <c r="B699" s="625"/>
      <c r="C699" s="625"/>
      <c r="D699" s="627"/>
      <c r="E699" s="210"/>
      <c r="F699" s="210"/>
      <c r="G699" s="210"/>
      <c r="H699" s="210"/>
      <c r="I699" s="684"/>
      <c r="J699" s="685"/>
      <c r="K699" s="685"/>
      <c r="L699" s="685"/>
      <c r="M699" s="686"/>
      <c r="N699" s="210"/>
      <c r="O699" s="210"/>
      <c r="P699" s="210"/>
      <c r="Q699" s="210"/>
      <c r="R699" s="210"/>
      <c r="S699" s="210"/>
      <c r="T699" s="210"/>
      <c r="U699" s="210"/>
      <c r="V699" s="210"/>
      <c r="W699" s="210"/>
      <c r="X699" s="210"/>
      <c r="Y699" s="210"/>
      <c r="Z699" s="210"/>
    </row>
    <row r="700" ht="12.75" customHeight="1">
      <c r="A700" s="625"/>
      <c r="B700" s="625"/>
      <c r="C700" s="625"/>
      <c r="D700" s="627"/>
      <c r="E700" s="210"/>
      <c r="F700" s="210"/>
      <c r="G700" s="210"/>
      <c r="H700" s="210"/>
      <c r="I700" s="684"/>
      <c r="J700" s="685"/>
      <c r="K700" s="685"/>
      <c r="L700" s="685"/>
      <c r="M700" s="686"/>
      <c r="N700" s="210"/>
      <c r="O700" s="210"/>
      <c r="P700" s="210"/>
      <c r="Q700" s="210"/>
      <c r="R700" s="210"/>
      <c r="S700" s="210"/>
      <c r="T700" s="210"/>
      <c r="U700" s="210"/>
      <c r="V700" s="210"/>
      <c r="W700" s="210"/>
      <c r="X700" s="210"/>
      <c r="Y700" s="210"/>
      <c r="Z700" s="210"/>
    </row>
    <row r="701" ht="12.75" customHeight="1">
      <c r="A701" s="625"/>
      <c r="B701" s="625"/>
      <c r="C701" s="625"/>
      <c r="D701" s="627"/>
      <c r="E701" s="210"/>
      <c r="F701" s="210"/>
      <c r="G701" s="210"/>
      <c r="H701" s="210"/>
      <c r="I701" s="684"/>
      <c r="J701" s="685"/>
      <c r="K701" s="685"/>
      <c r="L701" s="685"/>
      <c r="M701" s="686"/>
      <c r="N701" s="210"/>
      <c r="O701" s="210"/>
      <c r="P701" s="210"/>
      <c r="Q701" s="210"/>
      <c r="R701" s="210"/>
      <c r="S701" s="210"/>
      <c r="T701" s="210"/>
      <c r="U701" s="210"/>
      <c r="V701" s="210"/>
      <c r="W701" s="210"/>
      <c r="X701" s="210"/>
      <c r="Y701" s="210"/>
      <c r="Z701" s="210"/>
    </row>
    <row r="702" ht="12.75" customHeight="1">
      <c r="A702" s="625"/>
      <c r="B702" s="625"/>
      <c r="C702" s="625"/>
      <c r="D702" s="627"/>
      <c r="E702" s="210"/>
      <c r="F702" s="210"/>
      <c r="G702" s="210"/>
      <c r="H702" s="210"/>
      <c r="I702" s="684"/>
      <c r="J702" s="685"/>
      <c r="K702" s="685"/>
      <c r="L702" s="685"/>
      <c r="M702" s="686"/>
      <c r="N702" s="210"/>
      <c r="O702" s="210"/>
      <c r="P702" s="210"/>
      <c r="Q702" s="210"/>
      <c r="R702" s="210"/>
      <c r="S702" s="210"/>
      <c r="T702" s="210"/>
      <c r="U702" s="210"/>
      <c r="V702" s="210"/>
      <c r="W702" s="210"/>
      <c r="X702" s="210"/>
      <c r="Y702" s="210"/>
      <c r="Z702" s="210"/>
    </row>
    <row r="703" ht="12.75" customHeight="1">
      <c r="A703" s="625"/>
      <c r="B703" s="625"/>
      <c r="C703" s="625"/>
      <c r="D703" s="627"/>
      <c r="E703" s="210"/>
      <c r="F703" s="210"/>
      <c r="G703" s="210"/>
      <c r="H703" s="210"/>
      <c r="I703" s="684"/>
      <c r="J703" s="685"/>
      <c r="K703" s="685"/>
      <c r="L703" s="685"/>
      <c r="M703" s="686"/>
      <c r="N703" s="210"/>
      <c r="O703" s="210"/>
      <c r="P703" s="210"/>
      <c r="Q703" s="210"/>
      <c r="R703" s="210"/>
      <c r="S703" s="210"/>
      <c r="T703" s="210"/>
      <c r="U703" s="210"/>
      <c r="V703" s="210"/>
      <c r="W703" s="210"/>
      <c r="X703" s="210"/>
      <c r="Y703" s="210"/>
      <c r="Z703" s="210"/>
    </row>
    <row r="704" ht="12.75" customHeight="1">
      <c r="A704" s="625"/>
      <c r="B704" s="625"/>
      <c r="C704" s="625"/>
      <c r="D704" s="627"/>
      <c r="E704" s="210"/>
      <c r="F704" s="210"/>
      <c r="G704" s="210"/>
      <c r="H704" s="210"/>
      <c r="I704" s="684"/>
      <c r="J704" s="685"/>
      <c r="K704" s="685"/>
      <c r="L704" s="685"/>
      <c r="M704" s="686"/>
      <c r="N704" s="210"/>
      <c r="O704" s="210"/>
      <c r="P704" s="210"/>
      <c r="Q704" s="210"/>
      <c r="R704" s="210"/>
      <c r="S704" s="210"/>
      <c r="T704" s="210"/>
      <c r="U704" s="210"/>
      <c r="V704" s="210"/>
      <c r="W704" s="210"/>
      <c r="X704" s="210"/>
      <c r="Y704" s="210"/>
      <c r="Z704" s="210"/>
    </row>
    <row r="705" ht="12.75" customHeight="1">
      <c r="A705" s="625"/>
      <c r="B705" s="625"/>
      <c r="C705" s="625"/>
      <c r="D705" s="627"/>
      <c r="E705" s="210"/>
      <c r="F705" s="210"/>
      <c r="G705" s="210"/>
      <c r="H705" s="210"/>
      <c r="I705" s="684"/>
      <c r="J705" s="685"/>
      <c r="K705" s="685"/>
      <c r="L705" s="685"/>
      <c r="M705" s="686"/>
      <c r="N705" s="210"/>
      <c r="O705" s="210"/>
      <c r="P705" s="210"/>
      <c r="Q705" s="210"/>
      <c r="R705" s="210"/>
      <c r="S705" s="210"/>
      <c r="T705" s="210"/>
      <c r="U705" s="210"/>
      <c r="V705" s="210"/>
      <c r="W705" s="210"/>
      <c r="X705" s="210"/>
      <c r="Y705" s="210"/>
      <c r="Z705" s="210"/>
    </row>
    <row r="706" ht="12.75" customHeight="1">
      <c r="A706" s="625"/>
      <c r="B706" s="625"/>
      <c r="C706" s="625"/>
      <c r="D706" s="627"/>
      <c r="E706" s="210"/>
      <c r="F706" s="210"/>
      <c r="G706" s="210"/>
      <c r="H706" s="210"/>
      <c r="I706" s="684"/>
      <c r="J706" s="685"/>
      <c r="K706" s="685"/>
      <c r="L706" s="685"/>
      <c r="M706" s="686"/>
      <c r="N706" s="210"/>
      <c r="O706" s="210"/>
      <c r="P706" s="210"/>
      <c r="Q706" s="210"/>
      <c r="R706" s="210"/>
      <c r="S706" s="210"/>
      <c r="T706" s="210"/>
      <c r="U706" s="210"/>
      <c r="V706" s="210"/>
      <c r="W706" s="210"/>
      <c r="X706" s="210"/>
      <c r="Y706" s="210"/>
      <c r="Z706" s="210"/>
    </row>
    <row r="707" ht="12.75" customHeight="1">
      <c r="A707" s="625"/>
      <c r="B707" s="625"/>
      <c r="C707" s="625"/>
      <c r="D707" s="627"/>
      <c r="E707" s="210"/>
      <c r="F707" s="210"/>
      <c r="G707" s="210"/>
      <c r="H707" s="210"/>
      <c r="I707" s="684"/>
      <c r="J707" s="685"/>
      <c r="K707" s="685"/>
      <c r="L707" s="685"/>
      <c r="M707" s="686"/>
      <c r="N707" s="210"/>
      <c r="O707" s="210"/>
      <c r="P707" s="210"/>
      <c r="Q707" s="210"/>
      <c r="R707" s="210"/>
      <c r="S707" s="210"/>
      <c r="T707" s="210"/>
      <c r="U707" s="210"/>
      <c r="V707" s="210"/>
      <c r="W707" s="210"/>
      <c r="X707" s="210"/>
      <c r="Y707" s="210"/>
      <c r="Z707" s="210"/>
    </row>
    <row r="708" ht="12.75" customHeight="1">
      <c r="A708" s="625"/>
      <c r="B708" s="625"/>
      <c r="C708" s="625"/>
      <c r="D708" s="627"/>
      <c r="E708" s="210"/>
      <c r="F708" s="210"/>
      <c r="G708" s="210"/>
      <c r="H708" s="210"/>
      <c r="I708" s="684"/>
      <c r="J708" s="685"/>
      <c r="K708" s="685"/>
      <c r="L708" s="685"/>
      <c r="M708" s="686"/>
      <c r="N708" s="210"/>
      <c r="O708" s="210"/>
      <c r="P708" s="210"/>
      <c r="Q708" s="210"/>
      <c r="R708" s="210"/>
      <c r="S708" s="210"/>
      <c r="T708" s="210"/>
      <c r="U708" s="210"/>
      <c r="V708" s="210"/>
      <c r="W708" s="210"/>
      <c r="X708" s="210"/>
      <c r="Y708" s="210"/>
      <c r="Z708" s="210"/>
    </row>
    <row r="709" ht="12.75" customHeight="1">
      <c r="A709" s="625"/>
      <c r="B709" s="625"/>
      <c r="C709" s="625"/>
      <c r="D709" s="627"/>
      <c r="E709" s="210"/>
      <c r="F709" s="210"/>
      <c r="G709" s="210"/>
      <c r="H709" s="210"/>
      <c r="I709" s="684"/>
      <c r="J709" s="685"/>
      <c r="K709" s="685"/>
      <c r="L709" s="685"/>
      <c r="M709" s="686"/>
      <c r="N709" s="210"/>
      <c r="O709" s="210"/>
      <c r="P709" s="210"/>
      <c r="Q709" s="210"/>
      <c r="R709" s="210"/>
      <c r="S709" s="210"/>
      <c r="T709" s="210"/>
      <c r="U709" s="210"/>
      <c r="V709" s="210"/>
      <c r="W709" s="210"/>
      <c r="X709" s="210"/>
      <c r="Y709" s="210"/>
      <c r="Z709" s="210"/>
    </row>
    <row r="710" ht="12.75" customHeight="1">
      <c r="A710" s="625"/>
      <c r="B710" s="625"/>
      <c r="C710" s="625"/>
      <c r="D710" s="627"/>
      <c r="E710" s="210"/>
      <c r="F710" s="210"/>
      <c r="G710" s="210"/>
      <c r="H710" s="210"/>
      <c r="I710" s="684"/>
      <c r="J710" s="685"/>
      <c r="K710" s="685"/>
      <c r="L710" s="685"/>
      <c r="M710" s="686"/>
      <c r="N710" s="210"/>
      <c r="O710" s="210"/>
      <c r="P710" s="210"/>
      <c r="Q710" s="210"/>
      <c r="R710" s="210"/>
      <c r="S710" s="210"/>
      <c r="T710" s="210"/>
      <c r="U710" s="210"/>
      <c r="V710" s="210"/>
      <c r="W710" s="210"/>
      <c r="X710" s="210"/>
      <c r="Y710" s="210"/>
      <c r="Z710" s="210"/>
    </row>
    <row r="711" ht="12.75" customHeight="1">
      <c r="A711" s="625"/>
      <c r="B711" s="625"/>
      <c r="C711" s="625"/>
      <c r="D711" s="627"/>
      <c r="E711" s="210"/>
      <c r="F711" s="210"/>
      <c r="G711" s="210"/>
      <c r="H711" s="210"/>
      <c r="I711" s="684"/>
      <c r="J711" s="685"/>
      <c r="K711" s="685"/>
      <c r="L711" s="685"/>
      <c r="M711" s="686"/>
      <c r="N711" s="210"/>
      <c r="O711" s="210"/>
      <c r="P711" s="210"/>
      <c r="Q711" s="210"/>
      <c r="R711" s="210"/>
      <c r="S711" s="210"/>
      <c r="T711" s="210"/>
      <c r="U711" s="210"/>
      <c r="V711" s="210"/>
      <c r="W711" s="210"/>
      <c r="X711" s="210"/>
      <c r="Y711" s="210"/>
      <c r="Z711" s="210"/>
    </row>
    <row r="712" ht="12.75" customHeight="1">
      <c r="A712" s="625"/>
      <c r="B712" s="625"/>
      <c r="C712" s="625"/>
      <c r="D712" s="627"/>
      <c r="E712" s="210"/>
      <c r="F712" s="210"/>
      <c r="G712" s="210"/>
      <c r="H712" s="210"/>
      <c r="I712" s="684"/>
      <c r="J712" s="685"/>
      <c r="K712" s="685"/>
      <c r="L712" s="685"/>
      <c r="M712" s="686"/>
      <c r="N712" s="210"/>
      <c r="O712" s="210"/>
      <c r="P712" s="210"/>
      <c r="Q712" s="210"/>
      <c r="R712" s="210"/>
      <c r="S712" s="210"/>
      <c r="T712" s="210"/>
      <c r="U712" s="210"/>
      <c r="V712" s="210"/>
      <c r="W712" s="210"/>
      <c r="X712" s="210"/>
      <c r="Y712" s="210"/>
      <c r="Z712" s="210"/>
    </row>
    <row r="713" ht="12.75" customHeight="1">
      <c r="A713" s="625"/>
      <c r="B713" s="625"/>
      <c r="C713" s="625"/>
      <c r="D713" s="627"/>
      <c r="E713" s="210"/>
      <c r="F713" s="210"/>
      <c r="G713" s="210"/>
      <c r="H713" s="210"/>
      <c r="I713" s="684"/>
      <c r="J713" s="685"/>
      <c r="K713" s="685"/>
      <c r="L713" s="685"/>
      <c r="M713" s="686"/>
      <c r="N713" s="210"/>
      <c r="O713" s="210"/>
      <c r="P713" s="210"/>
      <c r="Q713" s="210"/>
      <c r="R713" s="210"/>
      <c r="S713" s="210"/>
      <c r="T713" s="210"/>
      <c r="U713" s="210"/>
      <c r="V713" s="210"/>
      <c r="W713" s="210"/>
      <c r="X713" s="210"/>
      <c r="Y713" s="210"/>
      <c r="Z713" s="210"/>
    </row>
    <row r="714" ht="12.75" customHeight="1">
      <c r="A714" s="625"/>
      <c r="B714" s="625"/>
      <c r="C714" s="625"/>
      <c r="D714" s="627"/>
      <c r="E714" s="210"/>
      <c r="F714" s="210"/>
      <c r="G714" s="210"/>
      <c r="H714" s="210"/>
      <c r="I714" s="684"/>
      <c r="J714" s="685"/>
      <c r="K714" s="685"/>
      <c r="L714" s="685"/>
      <c r="M714" s="686"/>
      <c r="N714" s="210"/>
      <c r="O714" s="210"/>
      <c r="P714" s="210"/>
      <c r="Q714" s="210"/>
      <c r="R714" s="210"/>
      <c r="S714" s="210"/>
      <c r="T714" s="210"/>
      <c r="U714" s="210"/>
      <c r="V714" s="210"/>
      <c r="W714" s="210"/>
      <c r="X714" s="210"/>
      <c r="Y714" s="210"/>
      <c r="Z714" s="210"/>
    </row>
    <row r="715" ht="12.75" customHeight="1">
      <c r="A715" s="625"/>
      <c r="B715" s="625"/>
      <c r="C715" s="625"/>
      <c r="D715" s="627"/>
      <c r="E715" s="210"/>
      <c r="F715" s="210"/>
      <c r="G715" s="210"/>
      <c r="H715" s="210"/>
      <c r="I715" s="684"/>
      <c r="J715" s="685"/>
      <c r="K715" s="685"/>
      <c r="L715" s="685"/>
      <c r="M715" s="686"/>
      <c r="N715" s="210"/>
      <c r="O715" s="210"/>
      <c r="P715" s="210"/>
      <c r="Q715" s="210"/>
      <c r="R715" s="210"/>
      <c r="S715" s="210"/>
      <c r="T715" s="210"/>
      <c r="U715" s="210"/>
      <c r="V715" s="210"/>
      <c r="W715" s="210"/>
      <c r="X715" s="210"/>
      <c r="Y715" s="210"/>
      <c r="Z715" s="210"/>
    </row>
    <row r="716" ht="12.75" customHeight="1">
      <c r="A716" s="625"/>
      <c r="B716" s="625"/>
      <c r="C716" s="625"/>
      <c r="D716" s="627"/>
      <c r="E716" s="210"/>
      <c r="F716" s="210"/>
      <c r="G716" s="210"/>
      <c r="H716" s="210"/>
      <c r="I716" s="684"/>
      <c r="J716" s="685"/>
      <c r="K716" s="685"/>
      <c r="L716" s="685"/>
      <c r="M716" s="686"/>
      <c r="N716" s="210"/>
      <c r="O716" s="210"/>
      <c r="P716" s="210"/>
      <c r="Q716" s="210"/>
      <c r="R716" s="210"/>
      <c r="S716" s="210"/>
      <c r="T716" s="210"/>
      <c r="U716" s="210"/>
      <c r="V716" s="210"/>
      <c r="W716" s="210"/>
      <c r="X716" s="210"/>
      <c r="Y716" s="210"/>
      <c r="Z716" s="210"/>
    </row>
    <row r="717" ht="12.75" customHeight="1">
      <c r="A717" s="625"/>
      <c r="B717" s="625"/>
      <c r="C717" s="625"/>
      <c r="D717" s="627"/>
      <c r="E717" s="210"/>
      <c r="F717" s="210"/>
      <c r="G717" s="210"/>
      <c r="H717" s="210"/>
      <c r="I717" s="684"/>
      <c r="J717" s="685"/>
      <c r="K717" s="685"/>
      <c r="L717" s="685"/>
      <c r="M717" s="686"/>
      <c r="N717" s="210"/>
      <c r="O717" s="210"/>
      <c r="P717" s="210"/>
      <c r="Q717" s="210"/>
      <c r="R717" s="210"/>
      <c r="S717" s="210"/>
      <c r="T717" s="210"/>
      <c r="U717" s="210"/>
      <c r="V717" s="210"/>
      <c r="W717" s="210"/>
      <c r="X717" s="210"/>
      <c r="Y717" s="210"/>
      <c r="Z717" s="210"/>
    </row>
    <row r="718" ht="12.75" customHeight="1">
      <c r="A718" s="625"/>
      <c r="B718" s="625"/>
      <c r="C718" s="625"/>
      <c r="D718" s="627"/>
      <c r="E718" s="210"/>
      <c r="F718" s="210"/>
      <c r="G718" s="210"/>
      <c r="H718" s="210"/>
      <c r="I718" s="684"/>
      <c r="J718" s="685"/>
      <c r="K718" s="685"/>
      <c r="L718" s="685"/>
      <c r="M718" s="686"/>
      <c r="N718" s="210"/>
      <c r="O718" s="210"/>
      <c r="P718" s="210"/>
      <c r="Q718" s="210"/>
      <c r="R718" s="210"/>
      <c r="S718" s="210"/>
      <c r="T718" s="210"/>
      <c r="U718" s="210"/>
      <c r="V718" s="210"/>
      <c r="W718" s="210"/>
      <c r="X718" s="210"/>
      <c r="Y718" s="210"/>
      <c r="Z718" s="210"/>
    </row>
    <row r="719" ht="12.75" customHeight="1">
      <c r="A719" s="625"/>
      <c r="B719" s="625"/>
      <c r="C719" s="625"/>
      <c r="D719" s="627"/>
      <c r="E719" s="210"/>
      <c r="F719" s="210"/>
      <c r="G719" s="210"/>
      <c r="H719" s="210"/>
      <c r="I719" s="684"/>
      <c r="J719" s="685"/>
      <c r="K719" s="685"/>
      <c r="L719" s="685"/>
      <c r="M719" s="686"/>
      <c r="N719" s="210"/>
      <c r="O719" s="210"/>
      <c r="P719" s="210"/>
      <c r="Q719" s="210"/>
      <c r="R719" s="210"/>
      <c r="S719" s="210"/>
      <c r="T719" s="210"/>
      <c r="U719" s="210"/>
      <c r="V719" s="210"/>
      <c r="W719" s="210"/>
      <c r="X719" s="210"/>
      <c r="Y719" s="210"/>
      <c r="Z719" s="210"/>
    </row>
    <row r="720" ht="12.75" customHeight="1">
      <c r="A720" s="625"/>
      <c r="B720" s="625"/>
      <c r="C720" s="625"/>
      <c r="D720" s="627"/>
      <c r="E720" s="210"/>
      <c r="F720" s="210"/>
      <c r="G720" s="210"/>
      <c r="H720" s="210"/>
      <c r="I720" s="684"/>
      <c r="J720" s="685"/>
      <c r="K720" s="685"/>
      <c r="L720" s="685"/>
      <c r="M720" s="686"/>
      <c r="N720" s="210"/>
      <c r="O720" s="210"/>
      <c r="P720" s="210"/>
      <c r="Q720" s="210"/>
      <c r="R720" s="210"/>
      <c r="S720" s="210"/>
      <c r="T720" s="210"/>
      <c r="U720" s="210"/>
      <c r="V720" s="210"/>
      <c r="W720" s="210"/>
      <c r="X720" s="210"/>
      <c r="Y720" s="210"/>
      <c r="Z720" s="210"/>
    </row>
    <row r="721" ht="12.75" customHeight="1">
      <c r="A721" s="625"/>
      <c r="B721" s="625"/>
      <c r="C721" s="625"/>
      <c r="D721" s="627"/>
      <c r="E721" s="210"/>
      <c r="F721" s="210"/>
      <c r="G721" s="210"/>
      <c r="H721" s="210"/>
      <c r="I721" s="684"/>
      <c r="J721" s="685"/>
      <c r="K721" s="685"/>
      <c r="L721" s="685"/>
      <c r="M721" s="686"/>
      <c r="N721" s="210"/>
      <c r="O721" s="210"/>
      <c r="P721" s="210"/>
      <c r="Q721" s="210"/>
      <c r="R721" s="210"/>
      <c r="S721" s="210"/>
      <c r="T721" s="210"/>
      <c r="U721" s="210"/>
      <c r="V721" s="210"/>
      <c r="W721" s="210"/>
      <c r="X721" s="210"/>
      <c r="Y721" s="210"/>
      <c r="Z721" s="210"/>
    </row>
    <row r="722" ht="12.75" customHeight="1">
      <c r="A722" s="625"/>
      <c r="B722" s="625"/>
      <c r="C722" s="625"/>
      <c r="D722" s="627"/>
      <c r="E722" s="210"/>
      <c r="F722" s="210"/>
      <c r="G722" s="210"/>
      <c r="H722" s="210"/>
      <c r="I722" s="684"/>
      <c r="J722" s="685"/>
      <c r="K722" s="685"/>
      <c r="L722" s="685"/>
      <c r="M722" s="686"/>
      <c r="N722" s="210"/>
      <c r="O722" s="210"/>
      <c r="P722" s="210"/>
      <c r="Q722" s="210"/>
      <c r="R722" s="210"/>
      <c r="S722" s="210"/>
      <c r="T722" s="210"/>
      <c r="U722" s="210"/>
      <c r="V722" s="210"/>
      <c r="W722" s="210"/>
      <c r="X722" s="210"/>
      <c r="Y722" s="210"/>
      <c r="Z722" s="210"/>
    </row>
    <row r="723" ht="12.75" customHeight="1">
      <c r="A723" s="625"/>
      <c r="B723" s="625"/>
      <c r="C723" s="625"/>
      <c r="D723" s="627"/>
      <c r="E723" s="210"/>
      <c r="F723" s="210"/>
      <c r="G723" s="210"/>
      <c r="H723" s="210"/>
      <c r="I723" s="684"/>
      <c r="J723" s="685"/>
      <c r="K723" s="685"/>
      <c r="L723" s="685"/>
      <c r="M723" s="686"/>
      <c r="N723" s="210"/>
      <c r="O723" s="210"/>
      <c r="P723" s="210"/>
      <c r="Q723" s="210"/>
      <c r="R723" s="210"/>
      <c r="S723" s="210"/>
      <c r="T723" s="210"/>
      <c r="U723" s="210"/>
      <c r="V723" s="210"/>
      <c r="W723" s="210"/>
      <c r="X723" s="210"/>
      <c r="Y723" s="210"/>
      <c r="Z723" s="210"/>
    </row>
    <row r="724" ht="12.75" customHeight="1">
      <c r="A724" s="625"/>
      <c r="B724" s="625"/>
      <c r="C724" s="625"/>
      <c r="D724" s="627"/>
      <c r="E724" s="210"/>
      <c r="F724" s="210"/>
      <c r="G724" s="210"/>
      <c r="H724" s="210"/>
      <c r="I724" s="684"/>
      <c r="J724" s="685"/>
      <c r="K724" s="685"/>
      <c r="L724" s="685"/>
      <c r="M724" s="686"/>
      <c r="N724" s="210"/>
      <c r="O724" s="210"/>
      <c r="P724" s="210"/>
      <c r="Q724" s="210"/>
      <c r="R724" s="210"/>
      <c r="S724" s="210"/>
      <c r="T724" s="210"/>
      <c r="U724" s="210"/>
      <c r="V724" s="210"/>
      <c r="W724" s="210"/>
      <c r="X724" s="210"/>
      <c r="Y724" s="210"/>
      <c r="Z724" s="210"/>
    </row>
    <row r="725" ht="12.75" customHeight="1">
      <c r="A725" s="625"/>
      <c r="B725" s="625"/>
      <c r="C725" s="625"/>
      <c r="D725" s="627"/>
      <c r="E725" s="210"/>
      <c r="F725" s="210"/>
      <c r="G725" s="210"/>
      <c r="H725" s="210"/>
      <c r="I725" s="684"/>
      <c r="J725" s="685"/>
      <c r="K725" s="685"/>
      <c r="L725" s="685"/>
      <c r="M725" s="686"/>
      <c r="N725" s="210"/>
      <c r="O725" s="210"/>
      <c r="P725" s="210"/>
      <c r="Q725" s="210"/>
      <c r="R725" s="210"/>
      <c r="S725" s="210"/>
      <c r="T725" s="210"/>
      <c r="U725" s="210"/>
      <c r="V725" s="210"/>
      <c r="W725" s="210"/>
      <c r="X725" s="210"/>
      <c r="Y725" s="210"/>
      <c r="Z725" s="210"/>
    </row>
    <row r="726" ht="12.75" customHeight="1">
      <c r="A726" s="625"/>
      <c r="B726" s="625"/>
      <c r="C726" s="625"/>
      <c r="D726" s="627"/>
      <c r="E726" s="210"/>
      <c r="F726" s="210"/>
      <c r="G726" s="210"/>
      <c r="H726" s="210"/>
      <c r="I726" s="684"/>
      <c r="J726" s="685"/>
      <c r="K726" s="685"/>
      <c r="L726" s="685"/>
      <c r="M726" s="686"/>
      <c r="N726" s="210"/>
      <c r="O726" s="210"/>
      <c r="P726" s="210"/>
      <c r="Q726" s="210"/>
      <c r="R726" s="210"/>
      <c r="S726" s="210"/>
      <c r="T726" s="210"/>
      <c r="U726" s="210"/>
      <c r="V726" s="210"/>
      <c r="W726" s="210"/>
      <c r="X726" s="210"/>
      <c r="Y726" s="210"/>
      <c r="Z726" s="210"/>
    </row>
    <row r="727" ht="12.75" customHeight="1">
      <c r="A727" s="625"/>
      <c r="B727" s="625"/>
      <c r="C727" s="625"/>
      <c r="D727" s="627"/>
      <c r="E727" s="210"/>
      <c r="F727" s="210"/>
      <c r="G727" s="210"/>
      <c r="H727" s="210"/>
      <c r="I727" s="684"/>
      <c r="J727" s="685"/>
      <c r="K727" s="685"/>
      <c r="L727" s="685"/>
      <c r="M727" s="686"/>
      <c r="N727" s="210"/>
      <c r="O727" s="210"/>
      <c r="P727" s="210"/>
      <c r="Q727" s="210"/>
      <c r="R727" s="210"/>
      <c r="S727" s="210"/>
      <c r="T727" s="210"/>
      <c r="U727" s="210"/>
      <c r="V727" s="210"/>
      <c r="W727" s="210"/>
      <c r="X727" s="210"/>
      <c r="Y727" s="210"/>
      <c r="Z727" s="210"/>
    </row>
    <row r="728" ht="12.75" customHeight="1">
      <c r="A728" s="625"/>
      <c r="B728" s="625"/>
      <c r="C728" s="625"/>
      <c r="D728" s="627"/>
      <c r="E728" s="210"/>
      <c r="F728" s="210"/>
      <c r="G728" s="210"/>
      <c r="H728" s="210"/>
      <c r="I728" s="684"/>
      <c r="J728" s="685"/>
      <c r="K728" s="685"/>
      <c r="L728" s="685"/>
      <c r="M728" s="686"/>
      <c r="N728" s="210"/>
      <c r="O728" s="210"/>
      <c r="P728" s="210"/>
      <c r="Q728" s="210"/>
      <c r="R728" s="210"/>
      <c r="S728" s="210"/>
      <c r="T728" s="210"/>
      <c r="U728" s="210"/>
      <c r="V728" s="210"/>
      <c r="W728" s="210"/>
      <c r="X728" s="210"/>
      <c r="Y728" s="210"/>
      <c r="Z728" s="210"/>
    </row>
    <row r="729" ht="12.75" customHeight="1">
      <c r="A729" s="625"/>
      <c r="B729" s="625"/>
      <c r="C729" s="625"/>
      <c r="D729" s="627"/>
      <c r="E729" s="210"/>
      <c r="F729" s="210"/>
      <c r="G729" s="210"/>
      <c r="H729" s="210"/>
      <c r="I729" s="684"/>
      <c r="J729" s="685"/>
      <c r="K729" s="685"/>
      <c r="L729" s="685"/>
      <c r="M729" s="686"/>
      <c r="N729" s="210"/>
      <c r="O729" s="210"/>
      <c r="P729" s="210"/>
      <c r="Q729" s="210"/>
      <c r="R729" s="210"/>
      <c r="S729" s="210"/>
      <c r="T729" s="210"/>
      <c r="U729" s="210"/>
      <c r="V729" s="210"/>
      <c r="W729" s="210"/>
      <c r="X729" s="210"/>
      <c r="Y729" s="210"/>
      <c r="Z729" s="210"/>
    </row>
    <row r="730" ht="12.75" customHeight="1">
      <c r="A730" s="625"/>
      <c r="B730" s="625"/>
      <c r="C730" s="625"/>
      <c r="D730" s="627"/>
      <c r="E730" s="210"/>
      <c r="F730" s="210"/>
      <c r="G730" s="210"/>
      <c r="H730" s="210"/>
      <c r="I730" s="684"/>
      <c r="J730" s="685"/>
      <c r="K730" s="685"/>
      <c r="L730" s="685"/>
      <c r="M730" s="686"/>
      <c r="N730" s="210"/>
      <c r="O730" s="210"/>
      <c r="P730" s="210"/>
      <c r="Q730" s="210"/>
      <c r="R730" s="210"/>
      <c r="S730" s="210"/>
      <c r="T730" s="210"/>
      <c r="U730" s="210"/>
      <c r="V730" s="210"/>
      <c r="W730" s="210"/>
      <c r="X730" s="210"/>
      <c r="Y730" s="210"/>
      <c r="Z730" s="210"/>
    </row>
    <row r="731" ht="12.75" customHeight="1">
      <c r="A731" s="625"/>
      <c r="B731" s="625"/>
      <c r="C731" s="625"/>
      <c r="D731" s="627"/>
      <c r="E731" s="210"/>
      <c r="F731" s="210"/>
      <c r="G731" s="210"/>
      <c r="H731" s="210"/>
      <c r="I731" s="684"/>
      <c r="J731" s="685"/>
      <c r="K731" s="685"/>
      <c r="L731" s="685"/>
      <c r="M731" s="686"/>
      <c r="N731" s="210"/>
      <c r="O731" s="210"/>
      <c r="P731" s="210"/>
      <c r="Q731" s="210"/>
      <c r="R731" s="210"/>
      <c r="S731" s="210"/>
      <c r="T731" s="210"/>
      <c r="U731" s="210"/>
      <c r="V731" s="210"/>
      <c r="W731" s="210"/>
      <c r="X731" s="210"/>
      <c r="Y731" s="210"/>
      <c r="Z731" s="210"/>
    </row>
    <row r="732" ht="12.75" customHeight="1">
      <c r="A732" s="625"/>
      <c r="B732" s="625"/>
      <c r="C732" s="625"/>
      <c r="D732" s="627"/>
      <c r="E732" s="210"/>
      <c r="F732" s="210"/>
      <c r="G732" s="210"/>
      <c r="H732" s="210"/>
      <c r="I732" s="684"/>
      <c r="J732" s="685"/>
      <c r="K732" s="685"/>
      <c r="L732" s="685"/>
      <c r="M732" s="686"/>
      <c r="N732" s="210"/>
      <c r="O732" s="210"/>
      <c r="P732" s="210"/>
      <c r="Q732" s="210"/>
      <c r="R732" s="210"/>
      <c r="S732" s="210"/>
      <c r="T732" s="210"/>
      <c r="U732" s="210"/>
      <c r="V732" s="210"/>
      <c r="W732" s="210"/>
      <c r="X732" s="210"/>
      <c r="Y732" s="210"/>
      <c r="Z732" s="210"/>
    </row>
    <row r="733" ht="12.75" customHeight="1">
      <c r="A733" s="625"/>
      <c r="B733" s="625"/>
      <c r="C733" s="625"/>
      <c r="D733" s="627"/>
      <c r="E733" s="210"/>
      <c r="F733" s="210"/>
      <c r="G733" s="210"/>
      <c r="H733" s="210"/>
      <c r="I733" s="684"/>
      <c r="J733" s="685"/>
      <c r="K733" s="685"/>
      <c r="L733" s="685"/>
      <c r="M733" s="686"/>
      <c r="N733" s="210"/>
      <c r="O733" s="210"/>
      <c r="P733" s="210"/>
      <c r="Q733" s="210"/>
      <c r="R733" s="210"/>
      <c r="S733" s="210"/>
      <c r="T733" s="210"/>
      <c r="U733" s="210"/>
      <c r="V733" s="210"/>
      <c r="W733" s="210"/>
      <c r="X733" s="210"/>
      <c r="Y733" s="210"/>
      <c r="Z733" s="210"/>
    </row>
    <row r="734" ht="12.75" customHeight="1">
      <c r="A734" s="625"/>
      <c r="B734" s="625"/>
      <c r="C734" s="625"/>
      <c r="D734" s="627"/>
      <c r="E734" s="210"/>
      <c r="F734" s="210"/>
      <c r="G734" s="210"/>
      <c r="H734" s="210"/>
      <c r="I734" s="684"/>
      <c r="J734" s="685"/>
      <c r="K734" s="685"/>
      <c r="L734" s="685"/>
      <c r="M734" s="686"/>
      <c r="N734" s="210"/>
      <c r="O734" s="210"/>
      <c r="P734" s="210"/>
      <c r="Q734" s="210"/>
      <c r="R734" s="210"/>
      <c r="S734" s="210"/>
      <c r="T734" s="210"/>
      <c r="U734" s="210"/>
      <c r="V734" s="210"/>
      <c r="W734" s="210"/>
      <c r="X734" s="210"/>
      <c r="Y734" s="210"/>
      <c r="Z734" s="210"/>
    </row>
    <row r="735" ht="12.75" customHeight="1">
      <c r="A735" s="625"/>
      <c r="B735" s="625"/>
      <c r="C735" s="625"/>
      <c r="D735" s="627"/>
      <c r="E735" s="210"/>
      <c r="F735" s="210"/>
      <c r="G735" s="210"/>
      <c r="H735" s="210"/>
      <c r="I735" s="684"/>
      <c r="J735" s="685"/>
      <c r="K735" s="685"/>
      <c r="L735" s="685"/>
      <c r="M735" s="686"/>
      <c r="N735" s="210"/>
      <c r="O735" s="210"/>
      <c r="P735" s="210"/>
      <c r="Q735" s="210"/>
      <c r="R735" s="210"/>
      <c r="S735" s="210"/>
      <c r="T735" s="210"/>
      <c r="U735" s="210"/>
      <c r="V735" s="210"/>
      <c r="W735" s="210"/>
      <c r="X735" s="210"/>
      <c r="Y735" s="210"/>
      <c r="Z735" s="210"/>
    </row>
    <row r="736" ht="12.75" customHeight="1">
      <c r="A736" s="625"/>
      <c r="B736" s="625"/>
      <c r="C736" s="625"/>
      <c r="D736" s="627"/>
      <c r="E736" s="210"/>
      <c r="F736" s="210"/>
      <c r="G736" s="210"/>
      <c r="H736" s="210"/>
      <c r="I736" s="684"/>
      <c r="J736" s="685"/>
      <c r="K736" s="685"/>
      <c r="L736" s="685"/>
      <c r="M736" s="686"/>
      <c r="N736" s="210"/>
      <c r="O736" s="210"/>
      <c r="P736" s="210"/>
      <c r="Q736" s="210"/>
      <c r="R736" s="210"/>
      <c r="S736" s="210"/>
      <c r="T736" s="210"/>
      <c r="U736" s="210"/>
      <c r="V736" s="210"/>
      <c r="W736" s="210"/>
      <c r="X736" s="210"/>
      <c r="Y736" s="210"/>
      <c r="Z736" s="210"/>
    </row>
    <row r="737" ht="12.75" customHeight="1">
      <c r="A737" s="625"/>
      <c r="B737" s="625"/>
      <c r="C737" s="625"/>
      <c r="D737" s="627"/>
      <c r="E737" s="210"/>
      <c r="F737" s="210"/>
      <c r="G737" s="210"/>
      <c r="H737" s="210"/>
      <c r="I737" s="684"/>
      <c r="J737" s="685"/>
      <c r="K737" s="685"/>
      <c r="L737" s="685"/>
      <c r="M737" s="686"/>
      <c r="N737" s="210"/>
      <c r="O737" s="210"/>
      <c r="P737" s="210"/>
      <c r="Q737" s="210"/>
      <c r="R737" s="210"/>
      <c r="S737" s="210"/>
      <c r="T737" s="210"/>
      <c r="U737" s="210"/>
      <c r="V737" s="210"/>
      <c r="W737" s="210"/>
      <c r="X737" s="210"/>
      <c r="Y737" s="210"/>
      <c r="Z737" s="210"/>
    </row>
    <row r="738" ht="12.75" customHeight="1">
      <c r="A738" s="625"/>
      <c r="B738" s="625"/>
      <c r="C738" s="625"/>
      <c r="D738" s="627"/>
      <c r="E738" s="210"/>
      <c r="F738" s="210"/>
      <c r="G738" s="210"/>
      <c r="H738" s="210"/>
      <c r="I738" s="684"/>
      <c r="J738" s="685"/>
      <c r="K738" s="685"/>
      <c r="L738" s="685"/>
      <c r="M738" s="686"/>
      <c r="N738" s="210"/>
      <c r="O738" s="210"/>
      <c r="P738" s="210"/>
      <c r="Q738" s="210"/>
      <c r="R738" s="210"/>
      <c r="S738" s="210"/>
      <c r="T738" s="210"/>
      <c r="U738" s="210"/>
      <c r="V738" s="210"/>
      <c r="W738" s="210"/>
      <c r="X738" s="210"/>
      <c r="Y738" s="210"/>
      <c r="Z738" s="210"/>
    </row>
    <row r="739" ht="12.75" customHeight="1">
      <c r="A739" s="625"/>
      <c r="B739" s="625"/>
      <c r="C739" s="625"/>
      <c r="D739" s="627"/>
      <c r="E739" s="210"/>
      <c r="F739" s="210"/>
      <c r="G739" s="210"/>
      <c r="H739" s="210"/>
      <c r="I739" s="684"/>
      <c r="J739" s="685"/>
      <c r="K739" s="685"/>
      <c r="L739" s="685"/>
      <c r="M739" s="686"/>
      <c r="N739" s="210"/>
      <c r="O739" s="210"/>
      <c r="P739" s="210"/>
      <c r="Q739" s="210"/>
      <c r="R739" s="210"/>
      <c r="S739" s="210"/>
      <c r="T739" s="210"/>
      <c r="U739" s="210"/>
      <c r="V739" s="210"/>
      <c r="W739" s="210"/>
      <c r="X739" s="210"/>
      <c r="Y739" s="210"/>
      <c r="Z739" s="210"/>
    </row>
    <row r="740" ht="12.75" customHeight="1">
      <c r="A740" s="625"/>
      <c r="B740" s="625"/>
      <c r="C740" s="625"/>
      <c r="D740" s="627"/>
      <c r="E740" s="210"/>
      <c r="F740" s="210"/>
      <c r="G740" s="210"/>
      <c r="H740" s="210"/>
      <c r="I740" s="684"/>
      <c r="J740" s="685"/>
      <c r="K740" s="685"/>
      <c r="L740" s="685"/>
      <c r="M740" s="686"/>
      <c r="N740" s="210"/>
      <c r="O740" s="210"/>
      <c r="P740" s="210"/>
      <c r="Q740" s="210"/>
      <c r="R740" s="210"/>
      <c r="S740" s="210"/>
      <c r="T740" s="210"/>
      <c r="U740" s="210"/>
      <c r="V740" s="210"/>
      <c r="W740" s="210"/>
      <c r="X740" s="210"/>
      <c r="Y740" s="210"/>
      <c r="Z740" s="210"/>
    </row>
    <row r="741" ht="12.75" customHeight="1">
      <c r="A741" s="625"/>
      <c r="B741" s="625"/>
      <c r="C741" s="625"/>
      <c r="D741" s="627"/>
      <c r="E741" s="210"/>
      <c r="F741" s="210"/>
      <c r="G741" s="210"/>
      <c r="H741" s="210"/>
      <c r="I741" s="684"/>
      <c r="J741" s="685"/>
      <c r="K741" s="685"/>
      <c r="L741" s="685"/>
      <c r="M741" s="686"/>
      <c r="N741" s="210"/>
      <c r="O741" s="210"/>
      <c r="P741" s="210"/>
      <c r="Q741" s="210"/>
      <c r="R741" s="210"/>
      <c r="S741" s="210"/>
      <c r="T741" s="210"/>
      <c r="U741" s="210"/>
      <c r="V741" s="210"/>
      <c r="W741" s="210"/>
      <c r="X741" s="210"/>
      <c r="Y741" s="210"/>
      <c r="Z741" s="210"/>
    </row>
    <row r="742" ht="12.75" customHeight="1">
      <c r="A742" s="625"/>
      <c r="B742" s="625"/>
      <c r="C742" s="625"/>
      <c r="D742" s="627"/>
      <c r="E742" s="210"/>
      <c r="F742" s="210"/>
      <c r="G742" s="210"/>
      <c r="H742" s="210"/>
      <c r="I742" s="684"/>
      <c r="J742" s="685"/>
      <c r="K742" s="685"/>
      <c r="L742" s="685"/>
      <c r="M742" s="686"/>
      <c r="N742" s="210"/>
      <c r="O742" s="210"/>
      <c r="P742" s="210"/>
      <c r="Q742" s="210"/>
      <c r="R742" s="210"/>
      <c r="S742" s="210"/>
      <c r="T742" s="210"/>
      <c r="U742" s="210"/>
      <c r="V742" s="210"/>
      <c r="W742" s="210"/>
      <c r="X742" s="210"/>
      <c r="Y742" s="210"/>
      <c r="Z742" s="210"/>
    </row>
    <row r="743" ht="12.75" customHeight="1">
      <c r="A743" s="625"/>
      <c r="B743" s="625"/>
      <c r="C743" s="625"/>
      <c r="D743" s="627"/>
      <c r="E743" s="210"/>
      <c r="F743" s="210"/>
      <c r="G743" s="210"/>
      <c r="H743" s="210"/>
      <c r="I743" s="684"/>
      <c r="J743" s="685"/>
      <c r="K743" s="685"/>
      <c r="L743" s="685"/>
      <c r="M743" s="686"/>
      <c r="N743" s="210"/>
      <c r="O743" s="210"/>
      <c r="P743" s="210"/>
      <c r="Q743" s="210"/>
      <c r="R743" s="210"/>
      <c r="S743" s="210"/>
      <c r="T743" s="210"/>
      <c r="U743" s="210"/>
      <c r="V743" s="210"/>
      <c r="W743" s="210"/>
      <c r="X743" s="210"/>
      <c r="Y743" s="210"/>
      <c r="Z743" s="210"/>
    </row>
    <row r="744" ht="12.75" customHeight="1">
      <c r="A744" s="625"/>
      <c r="B744" s="625"/>
      <c r="C744" s="625"/>
      <c r="D744" s="627"/>
      <c r="E744" s="210"/>
      <c r="F744" s="210"/>
      <c r="G744" s="210"/>
      <c r="H744" s="210"/>
      <c r="I744" s="684"/>
      <c r="J744" s="685"/>
      <c r="K744" s="685"/>
      <c r="L744" s="685"/>
      <c r="M744" s="686"/>
      <c r="N744" s="210"/>
      <c r="O744" s="210"/>
      <c r="P744" s="210"/>
      <c r="Q744" s="210"/>
      <c r="R744" s="210"/>
      <c r="S744" s="210"/>
      <c r="T744" s="210"/>
      <c r="U744" s="210"/>
      <c r="V744" s="210"/>
      <c r="W744" s="210"/>
      <c r="X744" s="210"/>
      <c r="Y744" s="210"/>
      <c r="Z744" s="210"/>
    </row>
    <row r="745" ht="12.75" customHeight="1">
      <c r="A745" s="625"/>
      <c r="B745" s="625"/>
      <c r="C745" s="625"/>
      <c r="D745" s="627"/>
      <c r="E745" s="210"/>
      <c r="F745" s="210"/>
      <c r="G745" s="210"/>
      <c r="H745" s="210"/>
      <c r="I745" s="684"/>
      <c r="J745" s="685"/>
      <c r="K745" s="685"/>
      <c r="L745" s="685"/>
      <c r="M745" s="686"/>
      <c r="N745" s="210"/>
      <c r="O745" s="210"/>
      <c r="P745" s="210"/>
      <c r="Q745" s="210"/>
      <c r="R745" s="210"/>
      <c r="S745" s="210"/>
      <c r="T745" s="210"/>
      <c r="U745" s="210"/>
      <c r="V745" s="210"/>
      <c r="W745" s="210"/>
      <c r="X745" s="210"/>
      <c r="Y745" s="210"/>
      <c r="Z745" s="210"/>
    </row>
    <row r="746" ht="12.75" customHeight="1">
      <c r="A746" s="625"/>
      <c r="B746" s="625"/>
      <c r="C746" s="625"/>
      <c r="D746" s="627"/>
      <c r="E746" s="210"/>
      <c r="F746" s="210"/>
      <c r="G746" s="210"/>
      <c r="H746" s="210"/>
      <c r="I746" s="684"/>
      <c r="J746" s="685"/>
      <c r="K746" s="685"/>
      <c r="L746" s="685"/>
      <c r="M746" s="686"/>
      <c r="N746" s="210"/>
      <c r="O746" s="210"/>
      <c r="P746" s="210"/>
      <c r="Q746" s="210"/>
      <c r="R746" s="210"/>
      <c r="S746" s="210"/>
      <c r="T746" s="210"/>
      <c r="U746" s="210"/>
      <c r="V746" s="210"/>
      <c r="W746" s="210"/>
      <c r="X746" s="210"/>
      <c r="Y746" s="210"/>
      <c r="Z746" s="210"/>
    </row>
    <row r="747" ht="12.75" customHeight="1">
      <c r="A747" s="625"/>
      <c r="B747" s="625"/>
      <c r="C747" s="625"/>
      <c r="D747" s="627"/>
      <c r="E747" s="210"/>
      <c r="F747" s="210"/>
      <c r="G747" s="210"/>
      <c r="H747" s="210"/>
      <c r="I747" s="684"/>
      <c r="J747" s="685"/>
      <c r="K747" s="685"/>
      <c r="L747" s="685"/>
      <c r="M747" s="686"/>
      <c r="N747" s="210"/>
      <c r="O747" s="210"/>
      <c r="P747" s="210"/>
      <c r="Q747" s="210"/>
      <c r="R747" s="210"/>
      <c r="S747" s="210"/>
      <c r="T747" s="210"/>
      <c r="U747" s="210"/>
      <c r="V747" s="210"/>
      <c r="W747" s="210"/>
      <c r="X747" s="210"/>
      <c r="Y747" s="210"/>
      <c r="Z747" s="210"/>
    </row>
    <row r="748" ht="12.75" customHeight="1">
      <c r="A748" s="625"/>
      <c r="B748" s="625"/>
      <c r="C748" s="625"/>
      <c r="D748" s="627"/>
      <c r="E748" s="210"/>
      <c r="F748" s="210"/>
      <c r="G748" s="210"/>
      <c r="H748" s="210"/>
      <c r="I748" s="684"/>
      <c r="J748" s="685"/>
      <c r="K748" s="685"/>
      <c r="L748" s="685"/>
      <c r="M748" s="686"/>
      <c r="N748" s="210"/>
      <c r="O748" s="210"/>
      <c r="P748" s="210"/>
      <c r="Q748" s="210"/>
      <c r="R748" s="210"/>
      <c r="S748" s="210"/>
      <c r="T748" s="210"/>
      <c r="U748" s="210"/>
      <c r="V748" s="210"/>
      <c r="W748" s="210"/>
      <c r="X748" s="210"/>
      <c r="Y748" s="210"/>
      <c r="Z748" s="210"/>
    </row>
    <row r="749" ht="12.75" customHeight="1">
      <c r="A749" s="625"/>
      <c r="B749" s="625"/>
      <c r="C749" s="625"/>
      <c r="D749" s="627"/>
      <c r="E749" s="210"/>
      <c r="F749" s="210"/>
      <c r="G749" s="210"/>
      <c r="H749" s="210"/>
      <c r="I749" s="684"/>
      <c r="J749" s="685"/>
      <c r="K749" s="685"/>
      <c r="L749" s="685"/>
      <c r="M749" s="686"/>
      <c r="N749" s="210"/>
      <c r="O749" s="210"/>
      <c r="P749" s="210"/>
      <c r="Q749" s="210"/>
      <c r="R749" s="210"/>
      <c r="S749" s="210"/>
      <c r="T749" s="210"/>
      <c r="U749" s="210"/>
      <c r="V749" s="210"/>
      <c r="W749" s="210"/>
      <c r="X749" s="210"/>
      <c r="Y749" s="210"/>
      <c r="Z749" s="210"/>
    </row>
    <row r="750" ht="12.75" customHeight="1">
      <c r="A750" s="625"/>
      <c r="B750" s="625"/>
      <c r="C750" s="625"/>
      <c r="D750" s="627"/>
      <c r="E750" s="210"/>
      <c r="F750" s="210"/>
      <c r="G750" s="210"/>
      <c r="H750" s="210"/>
      <c r="I750" s="684"/>
      <c r="J750" s="685"/>
      <c r="K750" s="685"/>
      <c r="L750" s="685"/>
      <c r="M750" s="686"/>
      <c r="N750" s="210"/>
      <c r="O750" s="210"/>
      <c r="P750" s="210"/>
      <c r="Q750" s="210"/>
      <c r="R750" s="210"/>
      <c r="S750" s="210"/>
      <c r="T750" s="210"/>
      <c r="U750" s="210"/>
      <c r="V750" s="210"/>
      <c r="W750" s="210"/>
      <c r="X750" s="210"/>
      <c r="Y750" s="210"/>
      <c r="Z750" s="210"/>
    </row>
    <row r="751" ht="12.75" customHeight="1">
      <c r="A751" s="625"/>
      <c r="B751" s="625"/>
      <c r="C751" s="625"/>
      <c r="D751" s="627"/>
      <c r="E751" s="210"/>
      <c r="F751" s="210"/>
      <c r="G751" s="210"/>
      <c r="H751" s="210"/>
      <c r="I751" s="684"/>
      <c r="J751" s="685"/>
      <c r="K751" s="685"/>
      <c r="L751" s="685"/>
      <c r="M751" s="686"/>
      <c r="N751" s="210"/>
      <c r="O751" s="210"/>
      <c r="P751" s="210"/>
      <c r="Q751" s="210"/>
      <c r="R751" s="210"/>
      <c r="S751" s="210"/>
      <c r="T751" s="210"/>
      <c r="U751" s="210"/>
      <c r="V751" s="210"/>
      <c r="W751" s="210"/>
      <c r="X751" s="210"/>
      <c r="Y751" s="210"/>
      <c r="Z751" s="210"/>
    </row>
    <row r="752" ht="12.75" customHeight="1">
      <c r="A752" s="625"/>
      <c r="B752" s="625"/>
      <c r="C752" s="625"/>
      <c r="D752" s="627"/>
      <c r="E752" s="210"/>
      <c r="F752" s="210"/>
      <c r="G752" s="210"/>
      <c r="H752" s="210"/>
      <c r="I752" s="684"/>
      <c r="J752" s="685"/>
      <c r="K752" s="685"/>
      <c r="L752" s="685"/>
      <c r="M752" s="686"/>
      <c r="N752" s="210"/>
      <c r="O752" s="210"/>
      <c r="P752" s="210"/>
      <c r="Q752" s="210"/>
      <c r="R752" s="210"/>
      <c r="S752" s="210"/>
      <c r="T752" s="210"/>
      <c r="U752" s="210"/>
      <c r="V752" s="210"/>
      <c r="W752" s="210"/>
      <c r="X752" s="210"/>
      <c r="Y752" s="210"/>
      <c r="Z752" s="210"/>
    </row>
    <row r="753" ht="12.75" customHeight="1">
      <c r="A753" s="625"/>
      <c r="B753" s="625"/>
      <c r="C753" s="625"/>
      <c r="D753" s="627"/>
      <c r="E753" s="210"/>
      <c r="F753" s="210"/>
      <c r="G753" s="210"/>
      <c r="H753" s="210"/>
      <c r="I753" s="684"/>
      <c r="J753" s="685"/>
      <c r="K753" s="685"/>
      <c r="L753" s="685"/>
      <c r="M753" s="686"/>
      <c r="N753" s="210"/>
      <c r="O753" s="210"/>
      <c r="P753" s="210"/>
      <c r="Q753" s="210"/>
      <c r="R753" s="210"/>
      <c r="S753" s="210"/>
      <c r="T753" s="210"/>
      <c r="U753" s="210"/>
      <c r="V753" s="210"/>
      <c r="W753" s="210"/>
      <c r="X753" s="210"/>
      <c r="Y753" s="210"/>
      <c r="Z753" s="210"/>
    </row>
    <row r="754" ht="12.75" customHeight="1">
      <c r="A754" s="625"/>
      <c r="B754" s="625"/>
      <c r="C754" s="625"/>
      <c r="D754" s="627"/>
      <c r="E754" s="210"/>
      <c r="F754" s="210"/>
      <c r="G754" s="210"/>
      <c r="H754" s="210"/>
      <c r="I754" s="684"/>
      <c r="J754" s="685"/>
      <c r="K754" s="685"/>
      <c r="L754" s="685"/>
      <c r="M754" s="686"/>
      <c r="N754" s="210"/>
      <c r="O754" s="210"/>
      <c r="P754" s="210"/>
      <c r="Q754" s="210"/>
      <c r="R754" s="210"/>
      <c r="S754" s="210"/>
      <c r="T754" s="210"/>
      <c r="U754" s="210"/>
      <c r="V754" s="210"/>
      <c r="W754" s="210"/>
      <c r="X754" s="210"/>
      <c r="Y754" s="210"/>
      <c r="Z754" s="210"/>
    </row>
    <row r="755" ht="12.75" customHeight="1">
      <c r="A755" s="625"/>
      <c r="B755" s="625"/>
      <c r="C755" s="625"/>
      <c r="D755" s="627"/>
      <c r="E755" s="210"/>
      <c r="F755" s="210"/>
      <c r="G755" s="210"/>
      <c r="H755" s="210"/>
      <c r="I755" s="684"/>
      <c r="J755" s="685"/>
      <c r="K755" s="685"/>
      <c r="L755" s="685"/>
      <c r="M755" s="686"/>
      <c r="N755" s="210"/>
      <c r="O755" s="210"/>
      <c r="P755" s="210"/>
      <c r="Q755" s="210"/>
      <c r="R755" s="210"/>
      <c r="S755" s="210"/>
      <c r="T755" s="210"/>
      <c r="U755" s="210"/>
      <c r="V755" s="210"/>
      <c r="W755" s="210"/>
      <c r="X755" s="210"/>
      <c r="Y755" s="210"/>
      <c r="Z755" s="210"/>
    </row>
    <row r="756" ht="12.75" customHeight="1">
      <c r="A756" s="625"/>
      <c r="B756" s="625"/>
      <c r="C756" s="625"/>
      <c r="D756" s="627"/>
      <c r="E756" s="210"/>
      <c r="F756" s="210"/>
      <c r="G756" s="210"/>
      <c r="H756" s="210"/>
      <c r="I756" s="684"/>
      <c r="J756" s="685"/>
      <c r="K756" s="685"/>
      <c r="L756" s="685"/>
      <c r="M756" s="686"/>
      <c r="N756" s="210"/>
      <c r="O756" s="210"/>
      <c r="P756" s="210"/>
      <c r="Q756" s="210"/>
      <c r="R756" s="210"/>
      <c r="S756" s="210"/>
      <c r="T756" s="210"/>
      <c r="U756" s="210"/>
      <c r="V756" s="210"/>
      <c r="W756" s="210"/>
      <c r="X756" s="210"/>
      <c r="Y756" s="210"/>
      <c r="Z756" s="210"/>
    </row>
    <row r="757" ht="12.75" customHeight="1">
      <c r="A757" s="625"/>
      <c r="B757" s="625"/>
      <c r="C757" s="625"/>
      <c r="D757" s="627"/>
      <c r="E757" s="210"/>
      <c r="F757" s="210"/>
      <c r="G757" s="210"/>
      <c r="H757" s="210"/>
      <c r="I757" s="684"/>
      <c r="J757" s="685"/>
      <c r="K757" s="685"/>
      <c r="L757" s="685"/>
      <c r="M757" s="686"/>
      <c r="N757" s="210"/>
      <c r="O757" s="210"/>
      <c r="P757" s="210"/>
      <c r="Q757" s="210"/>
      <c r="R757" s="210"/>
      <c r="S757" s="210"/>
      <c r="T757" s="210"/>
      <c r="U757" s="210"/>
      <c r="V757" s="210"/>
      <c r="W757" s="210"/>
      <c r="X757" s="210"/>
      <c r="Y757" s="210"/>
      <c r="Z757" s="210"/>
    </row>
    <row r="758" ht="12.75" customHeight="1">
      <c r="A758" s="625"/>
      <c r="B758" s="625"/>
      <c r="C758" s="625"/>
      <c r="D758" s="627"/>
      <c r="E758" s="210"/>
      <c r="F758" s="210"/>
      <c r="G758" s="210"/>
      <c r="H758" s="210"/>
      <c r="I758" s="684"/>
      <c r="J758" s="685"/>
      <c r="K758" s="685"/>
      <c r="L758" s="685"/>
      <c r="M758" s="686"/>
      <c r="N758" s="210"/>
      <c r="O758" s="210"/>
      <c r="P758" s="210"/>
      <c r="Q758" s="210"/>
      <c r="R758" s="210"/>
      <c r="S758" s="210"/>
      <c r="T758" s="210"/>
      <c r="U758" s="210"/>
      <c r="V758" s="210"/>
      <c r="W758" s="210"/>
      <c r="X758" s="210"/>
      <c r="Y758" s="210"/>
      <c r="Z758" s="210"/>
    </row>
    <row r="759" ht="12.75" customHeight="1">
      <c r="A759" s="625"/>
      <c r="B759" s="625"/>
      <c r="C759" s="625"/>
      <c r="D759" s="627"/>
      <c r="E759" s="210"/>
      <c r="F759" s="210"/>
      <c r="G759" s="210"/>
      <c r="H759" s="210"/>
      <c r="I759" s="684"/>
      <c r="J759" s="685"/>
      <c r="K759" s="685"/>
      <c r="L759" s="685"/>
      <c r="M759" s="686"/>
      <c r="N759" s="210"/>
      <c r="O759" s="210"/>
      <c r="P759" s="210"/>
      <c r="Q759" s="210"/>
      <c r="R759" s="210"/>
      <c r="S759" s="210"/>
      <c r="T759" s="210"/>
      <c r="U759" s="210"/>
      <c r="V759" s="210"/>
      <c r="W759" s="210"/>
      <c r="X759" s="210"/>
      <c r="Y759" s="210"/>
      <c r="Z759" s="210"/>
    </row>
    <row r="760" ht="12.75" customHeight="1">
      <c r="A760" s="625"/>
      <c r="B760" s="625"/>
      <c r="C760" s="625"/>
      <c r="D760" s="627"/>
      <c r="E760" s="210"/>
      <c r="F760" s="210"/>
      <c r="G760" s="210"/>
      <c r="H760" s="210"/>
      <c r="I760" s="684"/>
      <c r="J760" s="685"/>
      <c r="K760" s="685"/>
      <c r="L760" s="685"/>
      <c r="M760" s="686"/>
      <c r="N760" s="210"/>
      <c r="O760" s="210"/>
      <c r="P760" s="210"/>
      <c r="Q760" s="210"/>
      <c r="R760" s="210"/>
      <c r="S760" s="210"/>
      <c r="T760" s="210"/>
      <c r="U760" s="210"/>
      <c r="V760" s="210"/>
      <c r="W760" s="210"/>
      <c r="X760" s="210"/>
      <c r="Y760" s="210"/>
      <c r="Z760" s="210"/>
    </row>
    <row r="761" ht="12.75" customHeight="1">
      <c r="A761" s="625"/>
      <c r="B761" s="625"/>
      <c r="C761" s="625"/>
      <c r="D761" s="627"/>
      <c r="E761" s="210"/>
      <c r="F761" s="210"/>
      <c r="G761" s="210"/>
      <c r="H761" s="210"/>
      <c r="I761" s="684"/>
      <c r="J761" s="685"/>
      <c r="K761" s="685"/>
      <c r="L761" s="685"/>
      <c r="M761" s="686"/>
      <c r="N761" s="210"/>
      <c r="O761" s="210"/>
      <c r="P761" s="210"/>
      <c r="Q761" s="210"/>
      <c r="R761" s="210"/>
      <c r="S761" s="210"/>
      <c r="T761" s="210"/>
      <c r="U761" s="210"/>
      <c r="V761" s="210"/>
      <c r="W761" s="210"/>
      <c r="X761" s="210"/>
      <c r="Y761" s="210"/>
      <c r="Z761" s="210"/>
    </row>
    <row r="762" ht="12.75" customHeight="1">
      <c r="A762" s="625"/>
      <c r="B762" s="625"/>
      <c r="C762" s="625"/>
      <c r="D762" s="627"/>
      <c r="E762" s="210"/>
      <c r="F762" s="210"/>
      <c r="G762" s="210"/>
      <c r="H762" s="210"/>
      <c r="I762" s="684"/>
      <c r="J762" s="685"/>
      <c r="K762" s="685"/>
      <c r="L762" s="685"/>
      <c r="M762" s="686"/>
      <c r="N762" s="210"/>
      <c r="O762" s="210"/>
      <c r="P762" s="210"/>
      <c r="Q762" s="210"/>
      <c r="R762" s="210"/>
      <c r="S762" s="210"/>
      <c r="T762" s="210"/>
      <c r="U762" s="210"/>
      <c r="V762" s="210"/>
      <c r="W762" s="210"/>
      <c r="X762" s="210"/>
      <c r="Y762" s="210"/>
      <c r="Z762" s="210"/>
    </row>
    <row r="763" ht="12.75" customHeight="1">
      <c r="A763" s="625"/>
      <c r="B763" s="625"/>
      <c r="C763" s="625"/>
      <c r="D763" s="627"/>
      <c r="E763" s="210"/>
      <c r="F763" s="210"/>
      <c r="G763" s="210"/>
      <c r="H763" s="210"/>
      <c r="I763" s="684"/>
      <c r="J763" s="685"/>
      <c r="K763" s="685"/>
      <c r="L763" s="685"/>
      <c r="M763" s="686"/>
      <c r="N763" s="210"/>
      <c r="O763" s="210"/>
      <c r="P763" s="210"/>
      <c r="Q763" s="210"/>
      <c r="R763" s="210"/>
      <c r="S763" s="210"/>
      <c r="T763" s="210"/>
      <c r="U763" s="210"/>
      <c r="V763" s="210"/>
      <c r="W763" s="210"/>
      <c r="X763" s="210"/>
      <c r="Y763" s="210"/>
      <c r="Z763" s="210"/>
    </row>
    <row r="764" ht="12.75" customHeight="1">
      <c r="A764" s="625"/>
      <c r="B764" s="625"/>
      <c r="C764" s="625"/>
      <c r="D764" s="627"/>
      <c r="E764" s="210"/>
      <c r="F764" s="210"/>
      <c r="G764" s="210"/>
      <c r="H764" s="210"/>
      <c r="I764" s="684"/>
      <c r="J764" s="685"/>
      <c r="K764" s="685"/>
      <c r="L764" s="685"/>
      <c r="M764" s="686"/>
      <c r="N764" s="210"/>
      <c r="O764" s="210"/>
      <c r="P764" s="210"/>
      <c r="Q764" s="210"/>
      <c r="R764" s="210"/>
      <c r="S764" s="210"/>
      <c r="T764" s="210"/>
      <c r="U764" s="210"/>
      <c r="V764" s="210"/>
      <c r="W764" s="210"/>
      <c r="X764" s="210"/>
      <c r="Y764" s="210"/>
      <c r="Z764" s="210"/>
    </row>
    <row r="765" ht="12.75" customHeight="1">
      <c r="A765" s="625"/>
      <c r="B765" s="625"/>
      <c r="C765" s="625"/>
      <c r="D765" s="627"/>
      <c r="E765" s="210"/>
      <c r="F765" s="210"/>
      <c r="G765" s="210"/>
      <c r="H765" s="210"/>
      <c r="I765" s="684"/>
      <c r="J765" s="685"/>
      <c r="K765" s="685"/>
      <c r="L765" s="685"/>
      <c r="M765" s="686"/>
      <c r="N765" s="210"/>
      <c r="O765" s="210"/>
      <c r="P765" s="210"/>
      <c r="Q765" s="210"/>
      <c r="R765" s="210"/>
      <c r="S765" s="210"/>
      <c r="T765" s="210"/>
      <c r="U765" s="210"/>
      <c r="V765" s="210"/>
      <c r="W765" s="210"/>
      <c r="X765" s="210"/>
      <c r="Y765" s="210"/>
      <c r="Z765" s="210"/>
    </row>
    <row r="766" ht="12.75" customHeight="1">
      <c r="A766" s="625"/>
      <c r="B766" s="625"/>
      <c r="C766" s="625"/>
      <c r="D766" s="627"/>
      <c r="E766" s="210"/>
      <c r="F766" s="210"/>
      <c r="G766" s="210"/>
      <c r="H766" s="210"/>
      <c r="I766" s="684"/>
      <c r="J766" s="685"/>
      <c r="K766" s="685"/>
      <c r="L766" s="685"/>
      <c r="M766" s="686"/>
      <c r="N766" s="210"/>
      <c r="O766" s="210"/>
      <c r="P766" s="210"/>
      <c r="Q766" s="210"/>
      <c r="R766" s="210"/>
      <c r="S766" s="210"/>
      <c r="T766" s="210"/>
      <c r="U766" s="210"/>
      <c r="V766" s="210"/>
      <c r="W766" s="210"/>
      <c r="X766" s="210"/>
      <c r="Y766" s="210"/>
      <c r="Z766" s="210"/>
    </row>
    <row r="767" ht="12.75" customHeight="1">
      <c r="A767" s="625"/>
      <c r="B767" s="625"/>
      <c r="C767" s="625"/>
      <c r="D767" s="627"/>
      <c r="E767" s="210"/>
      <c r="F767" s="210"/>
      <c r="G767" s="210"/>
      <c r="H767" s="210"/>
      <c r="I767" s="684"/>
      <c r="J767" s="685"/>
      <c r="K767" s="685"/>
      <c r="L767" s="685"/>
      <c r="M767" s="686"/>
      <c r="N767" s="210"/>
      <c r="O767" s="210"/>
      <c r="P767" s="210"/>
      <c r="Q767" s="210"/>
      <c r="R767" s="210"/>
      <c r="S767" s="210"/>
      <c r="T767" s="210"/>
      <c r="U767" s="210"/>
      <c r="V767" s="210"/>
      <c r="W767" s="210"/>
      <c r="X767" s="210"/>
      <c r="Y767" s="210"/>
      <c r="Z767" s="210"/>
    </row>
    <row r="768" ht="12.75" customHeight="1">
      <c r="A768" s="625"/>
      <c r="B768" s="625"/>
      <c r="C768" s="625"/>
      <c r="D768" s="627"/>
      <c r="E768" s="210"/>
      <c r="F768" s="210"/>
      <c r="G768" s="210"/>
      <c r="H768" s="210"/>
      <c r="I768" s="684"/>
      <c r="J768" s="685"/>
      <c r="K768" s="685"/>
      <c r="L768" s="685"/>
      <c r="M768" s="686"/>
      <c r="N768" s="210"/>
      <c r="O768" s="210"/>
      <c r="P768" s="210"/>
      <c r="Q768" s="210"/>
      <c r="R768" s="210"/>
      <c r="S768" s="210"/>
      <c r="T768" s="210"/>
      <c r="U768" s="210"/>
      <c r="V768" s="210"/>
      <c r="W768" s="210"/>
      <c r="X768" s="210"/>
      <c r="Y768" s="210"/>
      <c r="Z768" s="210"/>
    </row>
    <row r="769" ht="12.75" customHeight="1">
      <c r="A769" s="625"/>
      <c r="B769" s="625"/>
      <c r="C769" s="625"/>
      <c r="D769" s="627"/>
      <c r="E769" s="210"/>
      <c r="F769" s="210"/>
      <c r="G769" s="210"/>
      <c r="H769" s="210"/>
      <c r="I769" s="684"/>
      <c r="J769" s="685"/>
      <c r="K769" s="685"/>
      <c r="L769" s="685"/>
      <c r="M769" s="686"/>
      <c r="N769" s="210"/>
      <c r="O769" s="210"/>
      <c r="P769" s="210"/>
      <c r="Q769" s="210"/>
      <c r="R769" s="210"/>
      <c r="S769" s="210"/>
      <c r="T769" s="210"/>
      <c r="U769" s="210"/>
      <c r="V769" s="210"/>
      <c r="W769" s="210"/>
      <c r="X769" s="210"/>
      <c r="Y769" s="210"/>
      <c r="Z769" s="210"/>
    </row>
    <row r="770" ht="12.75" customHeight="1">
      <c r="A770" s="625"/>
      <c r="B770" s="625"/>
      <c r="C770" s="625"/>
      <c r="D770" s="627"/>
      <c r="E770" s="210"/>
      <c r="F770" s="210"/>
      <c r="G770" s="210"/>
      <c r="H770" s="210"/>
      <c r="I770" s="684"/>
      <c r="J770" s="685"/>
      <c r="K770" s="685"/>
      <c r="L770" s="685"/>
      <c r="M770" s="686"/>
      <c r="N770" s="210"/>
      <c r="O770" s="210"/>
      <c r="P770" s="210"/>
      <c r="Q770" s="210"/>
      <c r="R770" s="210"/>
      <c r="S770" s="210"/>
      <c r="T770" s="210"/>
      <c r="U770" s="210"/>
      <c r="V770" s="210"/>
      <c r="W770" s="210"/>
      <c r="X770" s="210"/>
      <c r="Y770" s="210"/>
      <c r="Z770" s="210"/>
    </row>
    <row r="771" ht="12.75" customHeight="1">
      <c r="A771" s="625"/>
      <c r="B771" s="625"/>
      <c r="C771" s="625"/>
      <c r="D771" s="627"/>
      <c r="E771" s="210"/>
      <c r="F771" s="210"/>
      <c r="G771" s="210"/>
      <c r="H771" s="210"/>
      <c r="I771" s="684"/>
      <c r="J771" s="685"/>
      <c r="K771" s="685"/>
      <c r="L771" s="685"/>
      <c r="M771" s="686"/>
      <c r="N771" s="210"/>
      <c r="O771" s="210"/>
      <c r="P771" s="210"/>
      <c r="Q771" s="210"/>
      <c r="R771" s="210"/>
      <c r="S771" s="210"/>
      <c r="T771" s="210"/>
      <c r="U771" s="210"/>
      <c r="V771" s="210"/>
      <c r="W771" s="210"/>
      <c r="X771" s="210"/>
      <c r="Y771" s="210"/>
      <c r="Z771" s="210"/>
    </row>
    <row r="772" ht="12.75" customHeight="1">
      <c r="A772" s="625"/>
      <c r="B772" s="625"/>
      <c r="C772" s="625"/>
      <c r="D772" s="627"/>
      <c r="E772" s="210"/>
      <c r="F772" s="210"/>
      <c r="G772" s="210"/>
      <c r="H772" s="210"/>
      <c r="I772" s="684"/>
      <c r="J772" s="685"/>
      <c r="K772" s="685"/>
      <c r="L772" s="685"/>
      <c r="M772" s="686"/>
      <c r="N772" s="210"/>
      <c r="O772" s="210"/>
      <c r="P772" s="210"/>
      <c r="Q772" s="210"/>
      <c r="R772" s="210"/>
      <c r="S772" s="210"/>
      <c r="T772" s="210"/>
      <c r="U772" s="210"/>
      <c r="V772" s="210"/>
      <c r="W772" s="210"/>
      <c r="X772" s="210"/>
      <c r="Y772" s="210"/>
      <c r="Z772" s="210"/>
    </row>
    <row r="773" ht="12.75" customHeight="1">
      <c r="A773" s="625"/>
      <c r="B773" s="625"/>
      <c r="C773" s="625"/>
      <c r="D773" s="627"/>
      <c r="E773" s="210"/>
      <c r="F773" s="210"/>
      <c r="G773" s="210"/>
      <c r="H773" s="210"/>
      <c r="I773" s="684"/>
      <c r="J773" s="685"/>
      <c r="K773" s="685"/>
      <c r="L773" s="685"/>
      <c r="M773" s="686"/>
      <c r="N773" s="210"/>
      <c r="O773" s="210"/>
      <c r="P773" s="210"/>
      <c r="Q773" s="210"/>
      <c r="R773" s="210"/>
      <c r="S773" s="210"/>
      <c r="T773" s="210"/>
      <c r="U773" s="210"/>
      <c r="V773" s="210"/>
      <c r="W773" s="210"/>
      <c r="X773" s="210"/>
      <c r="Y773" s="210"/>
      <c r="Z773" s="210"/>
    </row>
    <row r="774" ht="12.75" customHeight="1">
      <c r="A774" s="625"/>
      <c r="B774" s="625"/>
      <c r="C774" s="625"/>
      <c r="D774" s="627"/>
      <c r="E774" s="210"/>
      <c r="F774" s="210"/>
      <c r="G774" s="210"/>
      <c r="H774" s="210"/>
      <c r="I774" s="684"/>
      <c r="J774" s="685"/>
      <c r="K774" s="685"/>
      <c r="L774" s="685"/>
      <c r="M774" s="686"/>
      <c r="N774" s="210"/>
      <c r="O774" s="210"/>
      <c r="P774" s="210"/>
      <c r="Q774" s="210"/>
      <c r="R774" s="210"/>
      <c r="S774" s="210"/>
      <c r="T774" s="210"/>
      <c r="U774" s="210"/>
      <c r="V774" s="210"/>
      <c r="W774" s="210"/>
      <c r="X774" s="210"/>
      <c r="Y774" s="210"/>
      <c r="Z774" s="210"/>
    </row>
    <row r="775" ht="12.75" customHeight="1">
      <c r="A775" s="625"/>
      <c r="B775" s="625"/>
      <c r="C775" s="625"/>
      <c r="D775" s="627"/>
      <c r="E775" s="210"/>
      <c r="F775" s="210"/>
      <c r="G775" s="210"/>
      <c r="H775" s="210"/>
      <c r="I775" s="684"/>
      <c r="J775" s="685"/>
      <c r="K775" s="685"/>
      <c r="L775" s="685"/>
      <c r="M775" s="686"/>
      <c r="N775" s="210"/>
      <c r="O775" s="210"/>
      <c r="P775" s="210"/>
      <c r="Q775" s="210"/>
      <c r="R775" s="210"/>
      <c r="S775" s="210"/>
      <c r="T775" s="210"/>
      <c r="U775" s="210"/>
      <c r="V775" s="210"/>
      <c r="W775" s="210"/>
      <c r="X775" s="210"/>
      <c r="Y775" s="210"/>
      <c r="Z775" s="210"/>
    </row>
    <row r="776" ht="12.75" customHeight="1">
      <c r="A776" s="625"/>
      <c r="B776" s="625"/>
      <c r="C776" s="625"/>
      <c r="D776" s="627"/>
      <c r="E776" s="210"/>
      <c r="F776" s="210"/>
      <c r="G776" s="210"/>
      <c r="H776" s="210"/>
      <c r="I776" s="684"/>
      <c r="J776" s="685"/>
      <c r="K776" s="685"/>
      <c r="L776" s="685"/>
      <c r="M776" s="686"/>
      <c r="N776" s="210"/>
      <c r="O776" s="210"/>
      <c r="P776" s="210"/>
      <c r="Q776" s="210"/>
      <c r="R776" s="210"/>
      <c r="S776" s="210"/>
      <c r="T776" s="210"/>
      <c r="U776" s="210"/>
      <c r="V776" s="210"/>
      <c r="W776" s="210"/>
      <c r="X776" s="210"/>
      <c r="Y776" s="210"/>
      <c r="Z776" s="210"/>
    </row>
    <row r="777" ht="12.75" customHeight="1">
      <c r="A777" s="625"/>
      <c r="B777" s="625"/>
      <c r="C777" s="625"/>
      <c r="D777" s="627"/>
      <c r="E777" s="210"/>
      <c r="F777" s="210"/>
      <c r="G777" s="210"/>
      <c r="H777" s="210"/>
      <c r="I777" s="684"/>
      <c r="J777" s="685"/>
      <c r="K777" s="685"/>
      <c r="L777" s="685"/>
      <c r="M777" s="686"/>
      <c r="N777" s="210"/>
      <c r="O777" s="210"/>
      <c r="P777" s="210"/>
      <c r="Q777" s="210"/>
      <c r="R777" s="210"/>
      <c r="S777" s="210"/>
      <c r="T777" s="210"/>
      <c r="U777" s="210"/>
      <c r="V777" s="210"/>
      <c r="W777" s="210"/>
      <c r="X777" s="210"/>
      <c r="Y777" s="210"/>
      <c r="Z777" s="210"/>
    </row>
    <row r="778" ht="12.75" customHeight="1">
      <c r="A778" s="625"/>
      <c r="B778" s="625"/>
      <c r="C778" s="625"/>
      <c r="D778" s="627"/>
      <c r="E778" s="210"/>
      <c r="F778" s="210"/>
      <c r="G778" s="210"/>
      <c r="H778" s="210"/>
      <c r="I778" s="684"/>
      <c r="J778" s="685"/>
      <c r="K778" s="685"/>
      <c r="L778" s="685"/>
      <c r="M778" s="686"/>
      <c r="N778" s="210"/>
      <c r="O778" s="210"/>
      <c r="P778" s="210"/>
      <c r="Q778" s="210"/>
      <c r="R778" s="210"/>
      <c r="S778" s="210"/>
      <c r="T778" s="210"/>
      <c r="U778" s="210"/>
      <c r="V778" s="210"/>
      <c r="W778" s="210"/>
      <c r="X778" s="210"/>
      <c r="Y778" s="210"/>
      <c r="Z778" s="210"/>
    </row>
    <row r="779" ht="12.75" customHeight="1">
      <c r="A779" s="625"/>
      <c r="B779" s="625"/>
      <c r="C779" s="625"/>
      <c r="D779" s="627"/>
      <c r="E779" s="210"/>
      <c r="F779" s="210"/>
      <c r="G779" s="210"/>
      <c r="H779" s="210"/>
      <c r="I779" s="684"/>
      <c r="J779" s="685"/>
      <c r="K779" s="685"/>
      <c r="L779" s="685"/>
      <c r="M779" s="686"/>
      <c r="N779" s="210"/>
      <c r="O779" s="210"/>
      <c r="P779" s="210"/>
      <c r="Q779" s="210"/>
      <c r="R779" s="210"/>
      <c r="S779" s="210"/>
      <c r="T779" s="210"/>
      <c r="U779" s="210"/>
      <c r="V779" s="210"/>
      <c r="W779" s="210"/>
      <c r="X779" s="210"/>
      <c r="Y779" s="210"/>
      <c r="Z779" s="210"/>
    </row>
    <row r="780" ht="12.75" customHeight="1">
      <c r="A780" s="625"/>
      <c r="B780" s="625"/>
      <c r="C780" s="625"/>
      <c r="D780" s="627"/>
      <c r="E780" s="210"/>
      <c r="F780" s="210"/>
      <c r="G780" s="210"/>
      <c r="H780" s="210"/>
      <c r="I780" s="684"/>
      <c r="J780" s="685"/>
      <c r="K780" s="685"/>
      <c r="L780" s="685"/>
      <c r="M780" s="686"/>
      <c r="N780" s="210"/>
      <c r="O780" s="210"/>
      <c r="P780" s="210"/>
      <c r="Q780" s="210"/>
      <c r="R780" s="210"/>
      <c r="S780" s="210"/>
      <c r="T780" s="210"/>
      <c r="U780" s="210"/>
      <c r="V780" s="210"/>
      <c r="W780" s="210"/>
      <c r="X780" s="210"/>
      <c r="Y780" s="210"/>
      <c r="Z780" s="210"/>
    </row>
    <row r="781" ht="12.75" customHeight="1">
      <c r="A781" s="625"/>
      <c r="B781" s="625"/>
      <c r="C781" s="625"/>
      <c r="D781" s="627"/>
      <c r="E781" s="210"/>
      <c r="F781" s="210"/>
      <c r="G781" s="210"/>
      <c r="H781" s="210"/>
      <c r="I781" s="684"/>
      <c r="J781" s="685"/>
      <c r="K781" s="685"/>
      <c r="L781" s="685"/>
      <c r="M781" s="686"/>
      <c r="N781" s="210"/>
      <c r="O781" s="210"/>
      <c r="P781" s="210"/>
      <c r="Q781" s="210"/>
      <c r="R781" s="210"/>
      <c r="S781" s="210"/>
      <c r="T781" s="210"/>
      <c r="U781" s="210"/>
      <c r="V781" s="210"/>
      <c r="W781" s="210"/>
      <c r="X781" s="210"/>
      <c r="Y781" s="210"/>
      <c r="Z781" s="210"/>
    </row>
    <row r="782" ht="12.75" customHeight="1">
      <c r="A782" s="625"/>
      <c r="B782" s="625"/>
      <c r="C782" s="625"/>
      <c r="D782" s="627"/>
      <c r="E782" s="210"/>
      <c r="F782" s="210"/>
      <c r="G782" s="210"/>
      <c r="H782" s="210"/>
      <c r="I782" s="684"/>
      <c r="J782" s="685"/>
      <c r="K782" s="685"/>
      <c r="L782" s="685"/>
      <c r="M782" s="686"/>
      <c r="N782" s="210"/>
      <c r="O782" s="210"/>
      <c r="P782" s="210"/>
      <c r="Q782" s="210"/>
      <c r="R782" s="210"/>
      <c r="S782" s="210"/>
      <c r="T782" s="210"/>
      <c r="U782" s="210"/>
      <c r="V782" s="210"/>
      <c r="W782" s="210"/>
      <c r="X782" s="210"/>
      <c r="Y782" s="210"/>
      <c r="Z782" s="210"/>
    </row>
    <row r="783" ht="12.75" customHeight="1">
      <c r="A783" s="625"/>
      <c r="B783" s="625"/>
      <c r="C783" s="625"/>
      <c r="D783" s="627"/>
      <c r="E783" s="210"/>
      <c r="F783" s="210"/>
      <c r="G783" s="210"/>
      <c r="H783" s="210"/>
      <c r="I783" s="684"/>
      <c r="J783" s="685"/>
      <c r="K783" s="685"/>
      <c r="L783" s="685"/>
      <c r="M783" s="686"/>
      <c r="N783" s="210"/>
      <c r="O783" s="210"/>
      <c r="P783" s="210"/>
      <c r="Q783" s="210"/>
      <c r="R783" s="210"/>
      <c r="S783" s="210"/>
      <c r="T783" s="210"/>
      <c r="U783" s="210"/>
      <c r="V783" s="210"/>
      <c r="W783" s="210"/>
      <c r="X783" s="210"/>
      <c r="Y783" s="210"/>
      <c r="Z783" s="210"/>
    </row>
    <row r="784" ht="12.75" customHeight="1">
      <c r="A784" s="625"/>
      <c r="B784" s="625"/>
      <c r="C784" s="625"/>
      <c r="D784" s="627"/>
      <c r="E784" s="210"/>
      <c r="F784" s="210"/>
      <c r="G784" s="210"/>
      <c r="H784" s="210"/>
      <c r="I784" s="684"/>
      <c r="J784" s="685"/>
      <c r="K784" s="685"/>
      <c r="L784" s="685"/>
      <c r="M784" s="686"/>
      <c r="N784" s="210"/>
      <c r="O784" s="210"/>
      <c r="P784" s="210"/>
      <c r="Q784" s="210"/>
      <c r="R784" s="210"/>
      <c r="S784" s="210"/>
      <c r="T784" s="210"/>
      <c r="U784" s="210"/>
      <c r="V784" s="210"/>
      <c r="W784" s="210"/>
      <c r="X784" s="210"/>
      <c r="Y784" s="210"/>
      <c r="Z784" s="210"/>
    </row>
    <row r="785" ht="12.75" customHeight="1">
      <c r="A785" s="625"/>
      <c r="B785" s="625"/>
      <c r="C785" s="625"/>
      <c r="D785" s="627"/>
      <c r="E785" s="210"/>
      <c r="F785" s="210"/>
      <c r="G785" s="210"/>
      <c r="H785" s="210"/>
      <c r="I785" s="684"/>
      <c r="J785" s="685"/>
      <c r="K785" s="685"/>
      <c r="L785" s="685"/>
      <c r="M785" s="686"/>
      <c r="N785" s="210"/>
      <c r="O785" s="210"/>
      <c r="P785" s="210"/>
      <c r="Q785" s="210"/>
      <c r="R785" s="210"/>
      <c r="S785" s="210"/>
      <c r="T785" s="210"/>
      <c r="U785" s="210"/>
      <c r="V785" s="210"/>
      <c r="W785" s="210"/>
      <c r="X785" s="210"/>
      <c r="Y785" s="210"/>
      <c r="Z785" s="210"/>
    </row>
    <row r="786" ht="12.75" customHeight="1">
      <c r="A786" s="625"/>
      <c r="B786" s="625"/>
      <c r="C786" s="625"/>
      <c r="D786" s="627"/>
      <c r="E786" s="210"/>
      <c r="F786" s="210"/>
      <c r="G786" s="210"/>
      <c r="H786" s="210"/>
      <c r="I786" s="684"/>
      <c r="J786" s="685"/>
      <c r="K786" s="685"/>
      <c r="L786" s="685"/>
      <c r="M786" s="686"/>
      <c r="N786" s="210"/>
      <c r="O786" s="210"/>
      <c r="P786" s="210"/>
      <c r="Q786" s="210"/>
      <c r="R786" s="210"/>
      <c r="S786" s="210"/>
      <c r="T786" s="210"/>
      <c r="U786" s="210"/>
      <c r="V786" s="210"/>
      <c r="W786" s="210"/>
      <c r="X786" s="210"/>
      <c r="Y786" s="210"/>
      <c r="Z786" s="210"/>
    </row>
    <row r="787" ht="12.75" customHeight="1">
      <c r="A787" s="625"/>
      <c r="B787" s="625"/>
      <c r="C787" s="625"/>
      <c r="D787" s="627"/>
      <c r="E787" s="210"/>
      <c r="F787" s="210"/>
      <c r="G787" s="210"/>
      <c r="H787" s="210"/>
      <c r="I787" s="684"/>
      <c r="J787" s="685"/>
      <c r="K787" s="685"/>
      <c r="L787" s="685"/>
      <c r="M787" s="686"/>
      <c r="N787" s="210"/>
      <c r="O787" s="210"/>
      <c r="P787" s="210"/>
      <c r="Q787" s="210"/>
      <c r="R787" s="210"/>
      <c r="S787" s="210"/>
      <c r="T787" s="210"/>
      <c r="U787" s="210"/>
      <c r="V787" s="210"/>
      <c r="W787" s="210"/>
      <c r="X787" s="210"/>
      <c r="Y787" s="210"/>
      <c r="Z787" s="210"/>
    </row>
    <row r="788" ht="12.75" customHeight="1">
      <c r="A788" s="625"/>
      <c r="B788" s="625"/>
      <c r="C788" s="625"/>
      <c r="D788" s="627"/>
      <c r="E788" s="210"/>
      <c r="F788" s="210"/>
      <c r="G788" s="210"/>
      <c r="H788" s="210"/>
      <c r="I788" s="684"/>
      <c r="J788" s="685"/>
      <c r="K788" s="685"/>
      <c r="L788" s="685"/>
      <c r="M788" s="686"/>
      <c r="N788" s="210"/>
      <c r="O788" s="210"/>
      <c r="P788" s="210"/>
      <c r="Q788" s="210"/>
      <c r="R788" s="210"/>
      <c r="S788" s="210"/>
      <c r="T788" s="210"/>
      <c r="U788" s="210"/>
      <c r="V788" s="210"/>
      <c r="W788" s="210"/>
      <c r="X788" s="210"/>
      <c r="Y788" s="210"/>
      <c r="Z788" s="210"/>
    </row>
    <row r="789" ht="12.75" customHeight="1">
      <c r="A789" s="625"/>
      <c r="B789" s="625"/>
      <c r="C789" s="625"/>
      <c r="D789" s="627"/>
      <c r="E789" s="210"/>
      <c r="F789" s="210"/>
      <c r="G789" s="210"/>
      <c r="H789" s="210"/>
      <c r="I789" s="684"/>
      <c r="J789" s="685"/>
      <c r="K789" s="685"/>
      <c r="L789" s="685"/>
      <c r="M789" s="686"/>
      <c r="N789" s="210"/>
      <c r="O789" s="210"/>
      <c r="P789" s="210"/>
      <c r="Q789" s="210"/>
      <c r="R789" s="210"/>
      <c r="S789" s="210"/>
      <c r="T789" s="210"/>
      <c r="U789" s="210"/>
      <c r="V789" s="210"/>
      <c r="W789" s="210"/>
      <c r="X789" s="210"/>
      <c r="Y789" s="210"/>
      <c r="Z789" s="210"/>
    </row>
    <row r="790" ht="12.75" customHeight="1">
      <c r="A790" s="625"/>
      <c r="B790" s="625"/>
      <c r="C790" s="625"/>
      <c r="D790" s="627"/>
      <c r="E790" s="210"/>
      <c r="F790" s="210"/>
      <c r="G790" s="210"/>
      <c r="H790" s="210"/>
      <c r="I790" s="684"/>
      <c r="J790" s="685"/>
      <c r="K790" s="685"/>
      <c r="L790" s="685"/>
      <c r="M790" s="686"/>
      <c r="N790" s="210"/>
      <c r="O790" s="210"/>
      <c r="P790" s="210"/>
      <c r="Q790" s="210"/>
      <c r="R790" s="210"/>
      <c r="S790" s="210"/>
      <c r="T790" s="210"/>
      <c r="U790" s="210"/>
      <c r="V790" s="210"/>
      <c r="W790" s="210"/>
      <c r="X790" s="210"/>
      <c r="Y790" s="210"/>
      <c r="Z790" s="210"/>
    </row>
    <row r="791" ht="12.75" customHeight="1">
      <c r="A791" s="625"/>
      <c r="B791" s="625"/>
      <c r="C791" s="625"/>
      <c r="D791" s="627"/>
      <c r="E791" s="210"/>
      <c r="F791" s="210"/>
      <c r="G791" s="210"/>
      <c r="H791" s="210"/>
      <c r="I791" s="684"/>
      <c r="J791" s="685"/>
      <c r="K791" s="685"/>
      <c r="L791" s="685"/>
      <c r="M791" s="686"/>
      <c r="N791" s="210"/>
      <c r="O791" s="210"/>
      <c r="P791" s="210"/>
      <c r="Q791" s="210"/>
      <c r="R791" s="210"/>
      <c r="S791" s="210"/>
      <c r="T791" s="210"/>
      <c r="U791" s="210"/>
      <c r="V791" s="210"/>
      <c r="W791" s="210"/>
      <c r="X791" s="210"/>
      <c r="Y791" s="210"/>
      <c r="Z791" s="210"/>
    </row>
    <row r="792" ht="12.75" customHeight="1">
      <c r="A792" s="625"/>
      <c r="B792" s="625"/>
      <c r="C792" s="625"/>
      <c r="D792" s="627"/>
      <c r="E792" s="210"/>
      <c r="F792" s="210"/>
      <c r="G792" s="210"/>
      <c r="H792" s="210"/>
      <c r="I792" s="684"/>
      <c r="J792" s="685"/>
      <c r="K792" s="685"/>
      <c r="L792" s="685"/>
      <c r="M792" s="686"/>
      <c r="N792" s="210"/>
      <c r="O792" s="210"/>
      <c r="P792" s="210"/>
      <c r="Q792" s="210"/>
      <c r="R792" s="210"/>
      <c r="S792" s="210"/>
      <c r="T792" s="210"/>
      <c r="U792" s="210"/>
      <c r="V792" s="210"/>
      <c r="W792" s="210"/>
      <c r="X792" s="210"/>
      <c r="Y792" s="210"/>
      <c r="Z792" s="210"/>
    </row>
    <row r="793" ht="12.75" customHeight="1">
      <c r="A793" s="625"/>
      <c r="B793" s="625"/>
      <c r="C793" s="625"/>
      <c r="D793" s="627"/>
      <c r="E793" s="210"/>
      <c r="F793" s="210"/>
      <c r="G793" s="210"/>
      <c r="H793" s="210"/>
      <c r="I793" s="684"/>
      <c r="J793" s="685"/>
      <c r="K793" s="685"/>
      <c r="L793" s="685"/>
      <c r="M793" s="686"/>
      <c r="N793" s="210"/>
      <c r="O793" s="210"/>
      <c r="P793" s="210"/>
      <c r="Q793" s="210"/>
      <c r="R793" s="210"/>
      <c r="S793" s="210"/>
      <c r="T793" s="210"/>
      <c r="U793" s="210"/>
      <c r="V793" s="210"/>
      <c r="W793" s="210"/>
      <c r="X793" s="210"/>
      <c r="Y793" s="210"/>
      <c r="Z793" s="210"/>
    </row>
    <row r="794" ht="12.75" customHeight="1">
      <c r="A794" s="625"/>
      <c r="B794" s="625"/>
      <c r="C794" s="625"/>
      <c r="D794" s="627"/>
      <c r="E794" s="210"/>
      <c r="F794" s="210"/>
      <c r="G794" s="210"/>
      <c r="H794" s="210"/>
      <c r="I794" s="684"/>
      <c r="J794" s="685"/>
      <c r="K794" s="685"/>
      <c r="L794" s="685"/>
      <c r="M794" s="686"/>
      <c r="N794" s="210"/>
      <c r="O794" s="210"/>
      <c r="P794" s="210"/>
      <c r="Q794" s="210"/>
      <c r="R794" s="210"/>
      <c r="S794" s="210"/>
      <c r="T794" s="210"/>
      <c r="U794" s="210"/>
      <c r="V794" s="210"/>
      <c r="W794" s="210"/>
      <c r="X794" s="210"/>
      <c r="Y794" s="210"/>
      <c r="Z794" s="210"/>
    </row>
    <row r="795" ht="12.75" customHeight="1">
      <c r="A795" s="625"/>
      <c r="B795" s="625"/>
      <c r="C795" s="625"/>
      <c r="D795" s="627"/>
      <c r="E795" s="210"/>
      <c r="F795" s="210"/>
      <c r="G795" s="210"/>
      <c r="H795" s="210"/>
      <c r="I795" s="684"/>
      <c r="J795" s="685"/>
      <c r="K795" s="685"/>
      <c r="L795" s="685"/>
      <c r="M795" s="686"/>
      <c r="N795" s="210"/>
      <c r="O795" s="210"/>
      <c r="P795" s="210"/>
      <c r="Q795" s="210"/>
      <c r="R795" s="210"/>
      <c r="S795" s="210"/>
      <c r="T795" s="210"/>
      <c r="U795" s="210"/>
      <c r="V795" s="210"/>
      <c r="W795" s="210"/>
      <c r="X795" s="210"/>
      <c r="Y795" s="210"/>
      <c r="Z795" s="210"/>
    </row>
    <row r="796" ht="12.75" customHeight="1">
      <c r="A796" s="625"/>
      <c r="B796" s="625"/>
      <c r="C796" s="625"/>
      <c r="D796" s="627"/>
      <c r="E796" s="210"/>
      <c r="F796" s="210"/>
      <c r="G796" s="210"/>
      <c r="H796" s="210"/>
      <c r="I796" s="684"/>
      <c r="J796" s="685"/>
      <c r="K796" s="685"/>
      <c r="L796" s="685"/>
      <c r="M796" s="686"/>
      <c r="N796" s="210"/>
      <c r="O796" s="210"/>
      <c r="P796" s="210"/>
      <c r="Q796" s="210"/>
      <c r="R796" s="210"/>
      <c r="S796" s="210"/>
      <c r="T796" s="210"/>
      <c r="U796" s="210"/>
      <c r="V796" s="210"/>
      <c r="W796" s="210"/>
      <c r="X796" s="210"/>
      <c r="Y796" s="210"/>
      <c r="Z796" s="210"/>
    </row>
    <row r="797" ht="12.75" customHeight="1">
      <c r="A797" s="625"/>
      <c r="B797" s="625"/>
      <c r="C797" s="625"/>
      <c r="D797" s="627"/>
      <c r="E797" s="210"/>
      <c r="F797" s="210"/>
      <c r="G797" s="210"/>
      <c r="H797" s="210"/>
      <c r="I797" s="684"/>
      <c r="J797" s="685"/>
      <c r="K797" s="685"/>
      <c r="L797" s="685"/>
      <c r="M797" s="686"/>
      <c r="N797" s="210"/>
      <c r="O797" s="210"/>
      <c r="P797" s="210"/>
      <c r="Q797" s="210"/>
      <c r="R797" s="210"/>
      <c r="S797" s="210"/>
      <c r="T797" s="210"/>
      <c r="U797" s="210"/>
      <c r="V797" s="210"/>
      <c r="W797" s="210"/>
      <c r="X797" s="210"/>
      <c r="Y797" s="210"/>
      <c r="Z797" s="210"/>
    </row>
    <row r="798" ht="12.75" customHeight="1">
      <c r="A798" s="625"/>
      <c r="B798" s="625"/>
      <c r="C798" s="625"/>
      <c r="D798" s="627"/>
      <c r="E798" s="210"/>
      <c r="F798" s="210"/>
      <c r="G798" s="210"/>
      <c r="H798" s="210"/>
      <c r="I798" s="684"/>
      <c r="J798" s="685"/>
      <c r="K798" s="685"/>
      <c r="L798" s="685"/>
      <c r="M798" s="686"/>
      <c r="N798" s="210"/>
      <c r="O798" s="210"/>
      <c r="P798" s="210"/>
      <c r="Q798" s="210"/>
      <c r="R798" s="210"/>
      <c r="S798" s="210"/>
      <c r="T798" s="210"/>
      <c r="U798" s="210"/>
      <c r="V798" s="210"/>
      <c r="W798" s="210"/>
      <c r="X798" s="210"/>
      <c r="Y798" s="210"/>
      <c r="Z798" s="210"/>
    </row>
    <row r="799" ht="12.75" customHeight="1">
      <c r="A799" s="625"/>
      <c r="B799" s="625"/>
      <c r="C799" s="625"/>
      <c r="D799" s="627"/>
      <c r="E799" s="210"/>
      <c r="F799" s="210"/>
      <c r="G799" s="210"/>
      <c r="H799" s="210"/>
      <c r="I799" s="684"/>
      <c r="J799" s="685"/>
      <c r="K799" s="685"/>
      <c r="L799" s="685"/>
      <c r="M799" s="686"/>
      <c r="N799" s="210"/>
      <c r="O799" s="210"/>
      <c r="P799" s="210"/>
      <c r="Q799" s="210"/>
      <c r="R799" s="210"/>
      <c r="S799" s="210"/>
      <c r="T799" s="210"/>
      <c r="U799" s="210"/>
      <c r="V799" s="210"/>
      <c r="W799" s="210"/>
      <c r="X799" s="210"/>
      <c r="Y799" s="210"/>
      <c r="Z799" s="210"/>
    </row>
    <row r="800" ht="12.75" customHeight="1">
      <c r="A800" s="625"/>
      <c r="B800" s="625"/>
      <c r="C800" s="625"/>
      <c r="D800" s="627"/>
      <c r="E800" s="210"/>
      <c r="F800" s="210"/>
      <c r="G800" s="210"/>
      <c r="H800" s="210"/>
      <c r="I800" s="684"/>
      <c r="J800" s="685"/>
      <c r="K800" s="685"/>
      <c r="L800" s="685"/>
      <c r="M800" s="686"/>
      <c r="N800" s="210"/>
      <c r="O800" s="210"/>
      <c r="P800" s="210"/>
      <c r="Q800" s="210"/>
      <c r="R800" s="210"/>
      <c r="S800" s="210"/>
      <c r="T800" s="210"/>
      <c r="U800" s="210"/>
      <c r="V800" s="210"/>
      <c r="W800" s="210"/>
      <c r="X800" s="210"/>
      <c r="Y800" s="210"/>
      <c r="Z800" s="210"/>
    </row>
    <row r="801" ht="12.75" customHeight="1">
      <c r="A801" s="625"/>
      <c r="B801" s="625"/>
      <c r="C801" s="625"/>
      <c r="D801" s="627"/>
      <c r="E801" s="210"/>
      <c r="F801" s="210"/>
      <c r="G801" s="210"/>
      <c r="H801" s="210"/>
      <c r="I801" s="684"/>
      <c r="J801" s="685"/>
      <c r="K801" s="685"/>
      <c r="L801" s="685"/>
      <c r="M801" s="686"/>
      <c r="N801" s="210"/>
      <c r="O801" s="210"/>
      <c r="P801" s="210"/>
      <c r="Q801" s="210"/>
      <c r="R801" s="210"/>
      <c r="S801" s="210"/>
      <c r="T801" s="210"/>
      <c r="U801" s="210"/>
      <c r="V801" s="210"/>
      <c r="W801" s="210"/>
      <c r="X801" s="210"/>
      <c r="Y801" s="210"/>
      <c r="Z801" s="210"/>
    </row>
    <row r="802" ht="12.75" customHeight="1">
      <c r="A802" s="625"/>
      <c r="B802" s="625"/>
      <c r="C802" s="625"/>
      <c r="D802" s="627"/>
      <c r="E802" s="210"/>
      <c r="F802" s="210"/>
      <c r="G802" s="210"/>
      <c r="H802" s="210"/>
      <c r="I802" s="684"/>
      <c r="J802" s="685"/>
      <c r="K802" s="685"/>
      <c r="L802" s="685"/>
      <c r="M802" s="686"/>
      <c r="N802" s="210"/>
      <c r="O802" s="210"/>
      <c r="P802" s="210"/>
      <c r="Q802" s="210"/>
      <c r="R802" s="210"/>
      <c r="S802" s="210"/>
      <c r="T802" s="210"/>
      <c r="U802" s="210"/>
      <c r="V802" s="210"/>
      <c r="W802" s="210"/>
      <c r="X802" s="210"/>
      <c r="Y802" s="210"/>
      <c r="Z802" s="210"/>
    </row>
    <row r="803" ht="12.75" customHeight="1">
      <c r="A803" s="625"/>
      <c r="B803" s="625"/>
      <c r="C803" s="625"/>
      <c r="D803" s="627"/>
      <c r="E803" s="210"/>
      <c r="F803" s="210"/>
      <c r="G803" s="210"/>
      <c r="H803" s="210"/>
      <c r="I803" s="684"/>
      <c r="J803" s="685"/>
      <c r="K803" s="685"/>
      <c r="L803" s="685"/>
      <c r="M803" s="686"/>
      <c r="N803" s="210"/>
      <c r="O803" s="210"/>
      <c r="P803" s="210"/>
      <c r="Q803" s="210"/>
      <c r="R803" s="210"/>
      <c r="S803" s="210"/>
      <c r="T803" s="210"/>
      <c r="U803" s="210"/>
      <c r="V803" s="210"/>
      <c r="W803" s="210"/>
      <c r="X803" s="210"/>
      <c r="Y803" s="210"/>
      <c r="Z803" s="210"/>
    </row>
    <row r="804" ht="12.75" customHeight="1">
      <c r="A804" s="625"/>
      <c r="B804" s="625"/>
      <c r="C804" s="625"/>
      <c r="D804" s="627"/>
      <c r="E804" s="210"/>
      <c r="F804" s="210"/>
      <c r="G804" s="210"/>
      <c r="H804" s="210"/>
      <c r="I804" s="684"/>
      <c r="J804" s="685"/>
      <c r="K804" s="685"/>
      <c r="L804" s="685"/>
      <c r="M804" s="686"/>
      <c r="N804" s="210"/>
      <c r="O804" s="210"/>
      <c r="P804" s="210"/>
      <c r="Q804" s="210"/>
      <c r="R804" s="210"/>
      <c r="S804" s="210"/>
      <c r="T804" s="210"/>
      <c r="U804" s="210"/>
      <c r="V804" s="210"/>
      <c r="W804" s="210"/>
      <c r="X804" s="210"/>
      <c r="Y804" s="210"/>
      <c r="Z804" s="210"/>
    </row>
    <row r="805" ht="12.75" customHeight="1">
      <c r="A805" s="625"/>
      <c r="B805" s="625"/>
      <c r="C805" s="625"/>
      <c r="D805" s="627"/>
      <c r="E805" s="210"/>
      <c r="F805" s="210"/>
      <c r="G805" s="210"/>
      <c r="H805" s="210"/>
      <c r="I805" s="684"/>
      <c r="J805" s="685"/>
      <c r="K805" s="685"/>
      <c r="L805" s="685"/>
      <c r="M805" s="686"/>
      <c r="N805" s="210"/>
      <c r="O805" s="210"/>
      <c r="P805" s="210"/>
      <c r="Q805" s="210"/>
      <c r="R805" s="210"/>
      <c r="S805" s="210"/>
      <c r="T805" s="210"/>
      <c r="U805" s="210"/>
      <c r="V805" s="210"/>
      <c r="W805" s="210"/>
      <c r="X805" s="210"/>
      <c r="Y805" s="210"/>
      <c r="Z805" s="210"/>
    </row>
    <row r="806" ht="12.75" customHeight="1">
      <c r="A806" s="625"/>
      <c r="B806" s="625"/>
      <c r="C806" s="625"/>
      <c r="D806" s="627"/>
      <c r="E806" s="210"/>
      <c r="F806" s="210"/>
      <c r="G806" s="210"/>
      <c r="H806" s="210"/>
      <c r="I806" s="684"/>
      <c r="J806" s="685"/>
      <c r="K806" s="685"/>
      <c r="L806" s="685"/>
      <c r="M806" s="686"/>
      <c r="N806" s="210"/>
      <c r="O806" s="210"/>
      <c r="P806" s="210"/>
      <c r="Q806" s="210"/>
      <c r="R806" s="210"/>
      <c r="S806" s="210"/>
      <c r="T806" s="210"/>
      <c r="U806" s="210"/>
      <c r="V806" s="210"/>
      <c r="W806" s="210"/>
      <c r="X806" s="210"/>
      <c r="Y806" s="210"/>
      <c r="Z806" s="210"/>
    </row>
    <row r="807" ht="12.75" customHeight="1">
      <c r="A807" s="625"/>
      <c r="B807" s="625"/>
      <c r="C807" s="625"/>
      <c r="D807" s="627"/>
      <c r="E807" s="210"/>
      <c r="F807" s="210"/>
      <c r="G807" s="210"/>
      <c r="H807" s="210"/>
      <c r="I807" s="684"/>
      <c r="J807" s="685"/>
      <c r="K807" s="685"/>
      <c r="L807" s="685"/>
      <c r="M807" s="686"/>
      <c r="N807" s="210"/>
      <c r="O807" s="210"/>
      <c r="P807" s="210"/>
      <c r="Q807" s="210"/>
      <c r="R807" s="210"/>
      <c r="S807" s="210"/>
      <c r="T807" s="210"/>
      <c r="U807" s="210"/>
      <c r="V807" s="210"/>
      <c r="W807" s="210"/>
      <c r="X807" s="210"/>
      <c r="Y807" s="210"/>
      <c r="Z807" s="210"/>
    </row>
    <row r="808" ht="12.75" customHeight="1">
      <c r="A808" s="625"/>
      <c r="B808" s="625"/>
      <c r="C808" s="625"/>
      <c r="D808" s="627"/>
      <c r="E808" s="210"/>
      <c r="F808" s="210"/>
      <c r="G808" s="210"/>
      <c r="H808" s="210"/>
      <c r="I808" s="684"/>
      <c r="J808" s="685"/>
      <c r="K808" s="685"/>
      <c r="L808" s="685"/>
      <c r="M808" s="686"/>
      <c r="N808" s="210"/>
      <c r="O808" s="210"/>
      <c r="P808" s="210"/>
      <c r="Q808" s="210"/>
      <c r="R808" s="210"/>
      <c r="S808" s="210"/>
      <c r="T808" s="210"/>
      <c r="U808" s="210"/>
      <c r="V808" s="210"/>
      <c r="W808" s="210"/>
      <c r="X808" s="210"/>
      <c r="Y808" s="210"/>
      <c r="Z808" s="210"/>
    </row>
    <row r="809" ht="12.75" customHeight="1">
      <c r="A809" s="625"/>
      <c r="B809" s="625"/>
      <c r="C809" s="625"/>
      <c r="D809" s="627"/>
      <c r="E809" s="210"/>
      <c r="F809" s="210"/>
      <c r="G809" s="210"/>
      <c r="H809" s="210"/>
      <c r="I809" s="684"/>
      <c r="J809" s="685"/>
      <c r="K809" s="685"/>
      <c r="L809" s="685"/>
      <c r="M809" s="686"/>
      <c r="N809" s="210"/>
      <c r="O809" s="210"/>
      <c r="P809" s="210"/>
      <c r="Q809" s="210"/>
      <c r="R809" s="210"/>
      <c r="S809" s="210"/>
      <c r="T809" s="210"/>
      <c r="U809" s="210"/>
      <c r="V809" s="210"/>
      <c r="W809" s="210"/>
      <c r="X809" s="210"/>
      <c r="Y809" s="210"/>
      <c r="Z809" s="210"/>
    </row>
    <row r="810" ht="12.75" customHeight="1">
      <c r="A810" s="625"/>
      <c r="B810" s="625"/>
      <c r="C810" s="625"/>
      <c r="D810" s="627"/>
      <c r="E810" s="210"/>
      <c r="F810" s="210"/>
      <c r="G810" s="210"/>
      <c r="H810" s="210"/>
      <c r="I810" s="684"/>
      <c r="J810" s="685"/>
      <c r="K810" s="685"/>
      <c r="L810" s="685"/>
      <c r="M810" s="686"/>
      <c r="N810" s="210"/>
      <c r="O810" s="210"/>
      <c r="P810" s="210"/>
      <c r="Q810" s="210"/>
      <c r="R810" s="210"/>
      <c r="S810" s="210"/>
      <c r="T810" s="210"/>
      <c r="U810" s="210"/>
      <c r="V810" s="210"/>
      <c r="W810" s="210"/>
      <c r="X810" s="210"/>
      <c r="Y810" s="210"/>
      <c r="Z810" s="210"/>
    </row>
    <row r="811" ht="12.75" customHeight="1">
      <c r="A811" s="625"/>
      <c r="B811" s="625"/>
      <c r="C811" s="625"/>
      <c r="D811" s="627"/>
      <c r="E811" s="210"/>
      <c r="F811" s="210"/>
      <c r="G811" s="210"/>
      <c r="H811" s="210"/>
      <c r="I811" s="684"/>
      <c r="J811" s="685"/>
      <c r="K811" s="685"/>
      <c r="L811" s="685"/>
      <c r="M811" s="686"/>
      <c r="N811" s="210"/>
      <c r="O811" s="210"/>
      <c r="P811" s="210"/>
      <c r="Q811" s="210"/>
      <c r="R811" s="210"/>
      <c r="S811" s="210"/>
      <c r="T811" s="210"/>
      <c r="U811" s="210"/>
      <c r="V811" s="210"/>
      <c r="W811" s="210"/>
      <c r="X811" s="210"/>
      <c r="Y811" s="210"/>
      <c r="Z811" s="210"/>
    </row>
    <row r="812" ht="12.75" customHeight="1">
      <c r="A812" s="625"/>
      <c r="B812" s="625"/>
      <c r="C812" s="625"/>
      <c r="D812" s="627"/>
      <c r="E812" s="210"/>
      <c r="F812" s="210"/>
      <c r="G812" s="210"/>
      <c r="H812" s="210"/>
      <c r="I812" s="684"/>
      <c r="J812" s="685"/>
      <c r="K812" s="685"/>
      <c r="L812" s="685"/>
      <c r="M812" s="686"/>
      <c r="N812" s="210"/>
      <c r="O812" s="210"/>
      <c r="P812" s="210"/>
      <c r="Q812" s="210"/>
      <c r="R812" s="210"/>
      <c r="S812" s="210"/>
      <c r="T812" s="210"/>
      <c r="U812" s="210"/>
      <c r="V812" s="210"/>
      <c r="W812" s="210"/>
      <c r="X812" s="210"/>
      <c r="Y812" s="210"/>
      <c r="Z812" s="210"/>
    </row>
    <row r="813" ht="12.75" customHeight="1">
      <c r="A813" s="625"/>
      <c r="B813" s="625"/>
      <c r="C813" s="625"/>
      <c r="D813" s="627"/>
      <c r="E813" s="210"/>
      <c r="F813" s="210"/>
      <c r="G813" s="210"/>
      <c r="H813" s="210"/>
      <c r="I813" s="684"/>
      <c r="J813" s="685"/>
      <c r="K813" s="685"/>
      <c r="L813" s="685"/>
      <c r="M813" s="686"/>
      <c r="N813" s="210"/>
      <c r="O813" s="210"/>
      <c r="P813" s="210"/>
      <c r="Q813" s="210"/>
      <c r="R813" s="210"/>
      <c r="S813" s="210"/>
      <c r="T813" s="210"/>
      <c r="U813" s="210"/>
      <c r="V813" s="210"/>
      <c r="W813" s="210"/>
      <c r="X813" s="210"/>
      <c r="Y813" s="210"/>
      <c r="Z813" s="210"/>
    </row>
    <row r="814" ht="12.75" customHeight="1">
      <c r="A814" s="625"/>
      <c r="B814" s="625"/>
      <c r="C814" s="625"/>
      <c r="D814" s="627"/>
      <c r="E814" s="210"/>
      <c r="F814" s="210"/>
      <c r="G814" s="210"/>
      <c r="H814" s="210"/>
      <c r="I814" s="684"/>
      <c r="J814" s="685"/>
      <c r="K814" s="685"/>
      <c r="L814" s="685"/>
      <c r="M814" s="686"/>
      <c r="N814" s="210"/>
      <c r="O814" s="210"/>
      <c r="P814" s="210"/>
      <c r="Q814" s="210"/>
      <c r="R814" s="210"/>
      <c r="S814" s="210"/>
      <c r="T814" s="210"/>
      <c r="U814" s="210"/>
      <c r="V814" s="210"/>
      <c r="W814" s="210"/>
      <c r="X814" s="210"/>
      <c r="Y814" s="210"/>
      <c r="Z814" s="210"/>
    </row>
    <row r="815" ht="12.75" customHeight="1">
      <c r="A815" s="625"/>
      <c r="B815" s="625"/>
      <c r="C815" s="625"/>
      <c r="D815" s="627"/>
      <c r="E815" s="210"/>
      <c r="F815" s="210"/>
      <c r="G815" s="210"/>
      <c r="H815" s="210"/>
      <c r="I815" s="684"/>
      <c r="J815" s="685"/>
      <c r="K815" s="685"/>
      <c r="L815" s="685"/>
      <c r="M815" s="686"/>
      <c r="N815" s="210"/>
      <c r="O815" s="210"/>
      <c r="P815" s="210"/>
      <c r="Q815" s="210"/>
      <c r="R815" s="210"/>
      <c r="S815" s="210"/>
      <c r="T815" s="210"/>
      <c r="U815" s="210"/>
      <c r="V815" s="210"/>
      <c r="W815" s="210"/>
      <c r="X815" s="210"/>
      <c r="Y815" s="210"/>
      <c r="Z815" s="210"/>
    </row>
    <row r="816" ht="12.75" customHeight="1">
      <c r="A816" s="625"/>
      <c r="B816" s="625"/>
      <c r="C816" s="625"/>
      <c r="D816" s="627"/>
      <c r="E816" s="210"/>
      <c r="F816" s="210"/>
      <c r="G816" s="210"/>
      <c r="H816" s="210"/>
      <c r="I816" s="684"/>
      <c r="J816" s="685"/>
      <c r="K816" s="685"/>
      <c r="L816" s="685"/>
      <c r="M816" s="686"/>
      <c r="N816" s="210"/>
      <c r="O816" s="210"/>
      <c r="P816" s="210"/>
      <c r="Q816" s="210"/>
      <c r="R816" s="210"/>
      <c r="S816" s="210"/>
      <c r="T816" s="210"/>
      <c r="U816" s="210"/>
      <c r="V816" s="210"/>
      <c r="W816" s="210"/>
      <c r="X816" s="210"/>
      <c r="Y816" s="210"/>
      <c r="Z816" s="210"/>
    </row>
    <row r="817" ht="12.75" customHeight="1">
      <c r="A817" s="625"/>
      <c r="B817" s="625"/>
      <c r="C817" s="625"/>
      <c r="D817" s="627"/>
      <c r="E817" s="210"/>
      <c r="F817" s="210"/>
      <c r="G817" s="210"/>
      <c r="H817" s="210"/>
      <c r="I817" s="684"/>
      <c r="J817" s="685"/>
      <c r="K817" s="685"/>
      <c r="L817" s="685"/>
      <c r="M817" s="686"/>
      <c r="N817" s="210"/>
      <c r="O817" s="210"/>
      <c r="P817" s="210"/>
      <c r="Q817" s="210"/>
      <c r="R817" s="210"/>
      <c r="S817" s="210"/>
      <c r="T817" s="210"/>
      <c r="U817" s="210"/>
      <c r="V817" s="210"/>
      <c r="W817" s="210"/>
      <c r="X817" s="210"/>
      <c r="Y817" s="210"/>
      <c r="Z817" s="210"/>
    </row>
    <row r="818" ht="12.75" customHeight="1">
      <c r="A818" s="625"/>
      <c r="B818" s="625"/>
      <c r="C818" s="625"/>
      <c r="D818" s="627"/>
      <c r="E818" s="210"/>
      <c r="F818" s="210"/>
      <c r="G818" s="210"/>
      <c r="H818" s="210"/>
      <c r="I818" s="684"/>
      <c r="J818" s="685"/>
      <c r="K818" s="685"/>
      <c r="L818" s="685"/>
      <c r="M818" s="686"/>
      <c r="N818" s="210"/>
      <c r="O818" s="210"/>
      <c r="P818" s="210"/>
      <c r="Q818" s="210"/>
      <c r="R818" s="210"/>
      <c r="S818" s="210"/>
      <c r="T818" s="210"/>
      <c r="U818" s="210"/>
      <c r="V818" s="210"/>
      <c r="W818" s="210"/>
      <c r="X818" s="210"/>
      <c r="Y818" s="210"/>
      <c r="Z818" s="210"/>
    </row>
    <row r="819" ht="12.75" customHeight="1">
      <c r="A819" s="625"/>
      <c r="B819" s="625"/>
      <c r="C819" s="625"/>
      <c r="D819" s="627"/>
      <c r="E819" s="210"/>
      <c r="F819" s="210"/>
      <c r="G819" s="210"/>
      <c r="H819" s="210"/>
      <c r="I819" s="684"/>
      <c r="J819" s="685"/>
      <c r="K819" s="685"/>
      <c r="L819" s="685"/>
      <c r="M819" s="686"/>
      <c r="N819" s="210"/>
      <c r="O819" s="210"/>
      <c r="P819" s="210"/>
      <c r="Q819" s="210"/>
      <c r="R819" s="210"/>
      <c r="S819" s="210"/>
      <c r="T819" s="210"/>
      <c r="U819" s="210"/>
      <c r="V819" s="210"/>
      <c r="W819" s="210"/>
      <c r="X819" s="210"/>
      <c r="Y819" s="210"/>
      <c r="Z819" s="210"/>
    </row>
    <row r="820" ht="12.75" customHeight="1">
      <c r="A820" s="625"/>
      <c r="B820" s="625"/>
      <c r="C820" s="625"/>
      <c r="D820" s="627"/>
      <c r="E820" s="210"/>
      <c r="F820" s="210"/>
      <c r="G820" s="210"/>
      <c r="H820" s="210"/>
      <c r="I820" s="684"/>
      <c r="J820" s="685"/>
      <c r="K820" s="685"/>
      <c r="L820" s="685"/>
      <c r="M820" s="686"/>
      <c r="N820" s="210"/>
      <c r="O820" s="210"/>
      <c r="P820" s="210"/>
      <c r="Q820" s="210"/>
      <c r="R820" s="210"/>
      <c r="S820" s="210"/>
      <c r="T820" s="210"/>
      <c r="U820" s="210"/>
      <c r="V820" s="210"/>
      <c r="W820" s="210"/>
      <c r="X820" s="210"/>
      <c r="Y820" s="210"/>
      <c r="Z820" s="210"/>
    </row>
    <row r="821" ht="12.75" customHeight="1">
      <c r="A821" s="625"/>
      <c r="B821" s="625"/>
      <c r="C821" s="625"/>
      <c r="D821" s="627"/>
      <c r="E821" s="210"/>
      <c r="F821" s="210"/>
      <c r="G821" s="210"/>
      <c r="H821" s="210"/>
      <c r="I821" s="684"/>
      <c r="J821" s="685"/>
      <c r="K821" s="685"/>
      <c r="L821" s="685"/>
      <c r="M821" s="686"/>
      <c r="N821" s="210"/>
      <c r="O821" s="210"/>
      <c r="P821" s="210"/>
      <c r="Q821" s="210"/>
      <c r="R821" s="210"/>
      <c r="S821" s="210"/>
      <c r="T821" s="210"/>
      <c r="U821" s="210"/>
      <c r="V821" s="210"/>
      <c r="W821" s="210"/>
      <c r="X821" s="210"/>
      <c r="Y821" s="210"/>
      <c r="Z821" s="210"/>
    </row>
    <row r="822" ht="12.75" customHeight="1">
      <c r="A822" s="625"/>
      <c r="B822" s="625"/>
      <c r="C822" s="625"/>
      <c r="D822" s="627"/>
      <c r="E822" s="210"/>
      <c r="F822" s="210"/>
      <c r="G822" s="210"/>
      <c r="H822" s="210"/>
      <c r="I822" s="684"/>
      <c r="J822" s="685"/>
      <c r="K822" s="685"/>
      <c r="L822" s="685"/>
      <c r="M822" s="686"/>
      <c r="N822" s="210"/>
      <c r="O822" s="210"/>
      <c r="P822" s="210"/>
      <c r="Q822" s="210"/>
      <c r="R822" s="210"/>
      <c r="S822" s="210"/>
      <c r="T822" s="210"/>
      <c r="U822" s="210"/>
      <c r="V822" s="210"/>
      <c r="W822" s="210"/>
      <c r="X822" s="210"/>
      <c r="Y822" s="210"/>
      <c r="Z822" s="210"/>
    </row>
    <row r="823" ht="12.75" customHeight="1">
      <c r="A823" s="625"/>
      <c r="B823" s="625"/>
      <c r="C823" s="625"/>
      <c r="D823" s="627"/>
      <c r="E823" s="210"/>
      <c r="F823" s="210"/>
      <c r="G823" s="210"/>
      <c r="H823" s="210"/>
      <c r="I823" s="684"/>
      <c r="J823" s="685"/>
      <c r="K823" s="685"/>
      <c r="L823" s="685"/>
      <c r="M823" s="686"/>
      <c r="N823" s="210"/>
      <c r="O823" s="210"/>
      <c r="P823" s="210"/>
      <c r="Q823" s="210"/>
      <c r="R823" s="210"/>
      <c r="S823" s="210"/>
      <c r="T823" s="210"/>
      <c r="U823" s="210"/>
      <c r="V823" s="210"/>
      <c r="W823" s="210"/>
      <c r="X823" s="210"/>
      <c r="Y823" s="210"/>
      <c r="Z823" s="210"/>
    </row>
    <row r="824" ht="12.75" customHeight="1">
      <c r="A824" s="625"/>
      <c r="B824" s="625"/>
      <c r="C824" s="625"/>
      <c r="D824" s="627"/>
      <c r="E824" s="210"/>
      <c r="F824" s="210"/>
      <c r="G824" s="210"/>
      <c r="H824" s="210"/>
      <c r="I824" s="684"/>
      <c r="J824" s="685"/>
      <c r="K824" s="685"/>
      <c r="L824" s="685"/>
      <c r="M824" s="686"/>
      <c r="N824" s="210"/>
      <c r="O824" s="210"/>
      <c r="P824" s="210"/>
      <c r="Q824" s="210"/>
      <c r="R824" s="210"/>
      <c r="S824" s="210"/>
      <c r="T824" s="210"/>
      <c r="U824" s="210"/>
      <c r="V824" s="210"/>
      <c r="W824" s="210"/>
      <c r="X824" s="210"/>
      <c r="Y824" s="210"/>
      <c r="Z824" s="210"/>
    </row>
    <row r="825" ht="12.75" customHeight="1">
      <c r="A825" s="625"/>
      <c r="B825" s="625"/>
      <c r="C825" s="625"/>
      <c r="D825" s="627"/>
      <c r="E825" s="210"/>
      <c r="F825" s="210"/>
      <c r="G825" s="210"/>
      <c r="H825" s="210"/>
      <c r="I825" s="684"/>
      <c r="J825" s="685"/>
      <c r="K825" s="685"/>
      <c r="L825" s="685"/>
      <c r="M825" s="686"/>
      <c r="N825" s="210"/>
      <c r="O825" s="210"/>
      <c r="P825" s="210"/>
      <c r="Q825" s="210"/>
      <c r="R825" s="210"/>
      <c r="S825" s="210"/>
      <c r="T825" s="210"/>
      <c r="U825" s="210"/>
      <c r="V825" s="210"/>
      <c r="W825" s="210"/>
      <c r="X825" s="210"/>
      <c r="Y825" s="210"/>
      <c r="Z825" s="210"/>
    </row>
    <row r="826" ht="12.75" customHeight="1">
      <c r="A826" s="625"/>
      <c r="B826" s="625"/>
      <c r="C826" s="625"/>
      <c r="D826" s="627"/>
      <c r="E826" s="210"/>
      <c r="F826" s="210"/>
      <c r="G826" s="210"/>
      <c r="H826" s="210"/>
      <c r="I826" s="684"/>
      <c r="J826" s="685"/>
      <c r="K826" s="685"/>
      <c r="L826" s="685"/>
      <c r="M826" s="686"/>
      <c r="N826" s="210"/>
      <c r="O826" s="210"/>
      <c r="P826" s="210"/>
      <c r="Q826" s="210"/>
      <c r="R826" s="210"/>
      <c r="S826" s="210"/>
      <c r="T826" s="210"/>
      <c r="U826" s="210"/>
      <c r="V826" s="210"/>
      <c r="W826" s="210"/>
      <c r="X826" s="210"/>
      <c r="Y826" s="210"/>
      <c r="Z826" s="210"/>
    </row>
    <row r="827" ht="12.75" customHeight="1">
      <c r="A827" s="625"/>
      <c r="B827" s="625"/>
      <c r="C827" s="625"/>
      <c r="D827" s="627"/>
      <c r="E827" s="210"/>
      <c r="F827" s="210"/>
      <c r="G827" s="210"/>
      <c r="H827" s="210"/>
      <c r="I827" s="684"/>
      <c r="J827" s="685"/>
      <c r="K827" s="685"/>
      <c r="L827" s="685"/>
      <c r="M827" s="686"/>
      <c r="N827" s="210"/>
      <c r="O827" s="210"/>
      <c r="P827" s="210"/>
      <c r="Q827" s="210"/>
      <c r="R827" s="210"/>
      <c r="S827" s="210"/>
      <c r="T827" s="210"/>
      <c r="U827" s="210"/>
      <c r="V827" s="210"/>
      <c r="W827" s="210"/>
      <c r="X827" s="210"/>
      <c r="Y827" s="210"/>
      <c r="Z827" s="210"/>
    </row>
    <row r="828" ht="12.75" customHeight="1">
      <c r="A828" s="625"/>
      <c r="B828" s="625"/>
      <c r="C828" s="625"/>
      <c r="D828" s="627"/>
      <c r="E828" s="210"/>
      <c r="F828" s="210"/>
      <c r="G828" s="210"/>
      <c r="H828" s="210"/>
      <c r="I828" s="684"/>
      <c r="J828" s="685"/>
      <c r="K828" s="685"/>
      <c r="L828" s="685"/>
      <c r="M828" s="686"/>
      <c r="N828" s="210"/>
      <c r="O828" s="210"/>
      <c r="P828" s="210"/>
      <c r="Q828" s="210"/>
      <c r="R828" s="210"/>
      <c r="S828" s="210"/>
      <c r="T828" s="210"/>
      <c r="U828" s="210"/>
      <c r="V828" s="210"/>
      <c r="W828" s="210"/>
      <c r="X828" s="210"/>
      <c r="Y828" s="210"/>
      <c r="Z828" s="210"/>
    </row>
    <row r="829" ht="12.75" customHeight="1">
      <c r="A829" s="625"/>
      <c r="B829" s="625"/>
      <c r="C829" s="625"/>
      <c r="D829" s="627"/>
      <c r="E829" s="210"/>
      <c r="F829" s="210"/>
      <c r="G829" s="210"/>
      <c r="H829" s="210"/>
      <c r="I829" s="684"/>
      <c r="J829" s="685"/>
      <c r="K829" s="685"/>
      <c r="L829" s="685"/>
      <c r="M829" s="686"/>
      <c r="N829" s="210"/>
      <c r="O829" s="210"/>
      <c r="P829" s="210"/>
      <c r="Q829" s="210"/>
      <c r="R829" s="210"/>
      <c r="S829" s="210"/>
      <c r="T829" s="210"/>
      <c r="U829" s="210"/>
      <c r="V829" s="210"/>
      <c r="W829" s="210"/>
      <c r="X829" s="210"/>
      <c r="Y829" s="210"/>
      <c r="Z829" s="210"/>
    </row>
    <row r="830" ht="12.75" customHeight="1">
      <c r="A830" s="625"/>
      <c r="B830" s="625"/>
      <c r="C830" s="625"/>
      <c r="D830" s="627"/>
      <c r="E830" s="210"/>
      <c r="F830" s="210"/>
      <c r="G830" s="210"/>
      <c r="H830" s="210"/>
      <c r="I830" s="684"/>
      <c r="J830" s="685"/>
      <c r="K830" s="685"/>
      <c r="L830" s="685"/>
      <c r="M830" s="686"/>
      <c r="N830" s="210"/>
      <c r="O830" s="210"/>
      <c r="P830" s="210"/>
      <c r="Q830" s="210"/>
      <c r="R830" s="210"/>
      <c r="S830" s="210"/>
      <c r="T830" s="210"/>
      <c r="U830" s="210"/>
      <c r="V830" s="210"/>
      <c r="W830" s="210"/>
      <c r="X830" s="210"/>
      <c r="Y830" s="210"/>
      <c r="Z830" s="210"/>
    </row>
    <row r="831" ht="12.75" customHeight="1">
      <c r="A831" s="625"/>
      <c r="B831" s="625"/>
      <c r="C831" s="625"/>
      <c r="D831" s="627"/>
      <c r="E831" s="210"/>
      <c r="F831" s="210"/>
      <c r="G831" s="210"/>
      <c r="H831" s="210"/>
      <c r="I831" s="684"/>
      <c r="J831" s="685"/>
      <c r="K831" s="685"/>
      <c r="L831" s="685"/>
      <c r="M831" s="686"/>
      <c r="N831" s="210"/>
      <c r="O831" s="210"/>
      <c r="P831" s="210"/>
      <c r="Q831" s="210"/>
      <c r="R831" s="210"/>
      <c r="S831" s="210"/>
      <c r="T831" s="210"/>
      <c r="U831" s="210"/>
      <c r="V831" s="210"/>
      <c r="W831" s="210"/>
      <c r="X831" s="210"/>
      <c r="Y831" s="210"/>
      <c r="Z831" s="210"/>
    </row>
    <row r="832" ht="12.75" customHeight="1">
      <c r="A832" s="625"/>
      <c r="B832" s="625"/>
      <c r="C832" s="625"/>
      <c r="D832" s="627"/>
      <c r="E832" s="210"/>
      <c r="F832" s="210"/>
      <c r="G832" s="210"/>
      <c r="H832" s="210"/>
      <c r="I832" s="684"/>
      <c r="J832" s="685"/>
      <c r="K832" s="685"/>
      <c r="L832" s="685"/>
      <c r="M832" s="686"/>
      <c r="N832" s="210"/>
      <c r="O832" s="210"/>
      <c r="P832" s="210"/>
      <c r="Q832" s="210"/>
      <c r="R832" s="210"/>
      <c r="S832" s="210"/>
      <c r="T832" s="210"/>
      <c r="U832" s="210"/>
      <c r="V832" s="210"/>
      <c r="W832" s="210"/>
      <c r="X832" s="210"/>
      <c r="Y832" s="210"/>
      <c r="Z832" s="210"/>
    </row>
    <row r="833" ht="12.75" customHeight="1">
      <c r="A833" s="625"/>
      <c r="B833" s="625"/>
      <c r="C833" s="625"/>
      <c r="D833" s="627"/>
      <c r="E833" s="210"/>
      <c r="F833" s="210"/>
      <c r="G833" s="210"/>
      <c r="H833" s="210"/>
      <c r="I833" s="684"/>
      <c r="J833" s="685"/>
      <c r="K833" s="685"/>
      <c r="L833" s="685"/>
      <c r="M833" s="686"/>
      <c r="N833" s="210"/>
      <c r="O833" s="210"/>
      <c r="P833" s="210"/>
      <c r="Q833" s="210"/>
      <c r="R833" s="210"/>
      <c r="S833" s="210"/>
      <c r="T833" s="210"/>
      <c r="U833" s="210"/>
      <c r="V833" s="210"/>
      <c r="W833" s="210"/>
      <c r="X833" s="210"/>
      <c r="Y833" s="210"/>
      <c r="Z833" s="210"/>
    </row>
    <row r="834" ht="12.75" customHeight="1">
      <c r="A834" s="625"/>
      <c r="B834" s="625"/>
      <c r="C834" s="625"/>
      <c r="D834" s="627"/>
      <c r="E834" s="210"/>
      <c r="F834" s="210"/>
      <c r="G834" s="210"/>
      <c r="H834" s="210"/>
      <c r="I834" s="684"/>
      <c r="J834" s="685"/>
      <c r="K834" s="685"/>
      <c r="L834" s="685"/>
      <c r="M834" s="686"/>
      <c r="N834" s="210"/>
      <c r="O834" s="210"/>
      <c r="P834" s="210"/>
      <c r="Q834" s="210"/>
      <c r="R834" s="210"/>
      <c r="S834" s="210"/>
      <c r="T834" s="210"/>
      <c r="U834" s="210"/>
      <c r="V834" s="210"/>
      <c r="W834" s="210"/>
      <c r="X834" s="210"/>
      <c r="Y834" s="210"/>
      <c r="Z834" s="210"/>
    </row>
    <row r="835" ht="12.75" customHeight="1">
      <c r="A835" s="625"/>
      <c r="B835" s="625"/>
      <c r="C835" s="625"/>
      <c r="D835" s="627"/>
      <c r="E835" s="210"/>
      <c r="F835" s="210"/>
      <c r="G835" s="210"/>
      <c r="H835" s="210"/>
      <c r="I835" s="684"/>
      <c r="J835" s="685"/>
      <c r="K835" s="685"/>
      <c r="L835" s="685"/>
      <c r="M835" s="686"/>
      <c r="N835" s="210"/>
      <c r="O835" s="210"/>
      <c r="P835" s="210"/>
      <c r="Q835" s="210"/>
      <c r="R835" s="210"/>
      <c r="S835" s="210"/>
      <c r="T835" s="210"/>
      <c r="U835" s="210"/>
      <c r="V835" s="210"/>
      <c r="W835" s="210"/>
      <c r="X835" s="210"/>
      <c r="Y835" s="210"/>
      <c r="Z835" s="210"/>
    </row>
    <row r="836" ht="12.75" customHeight="1">
      <c r="A836" s="625"/>
      <c r="B836" s="625"/>
      <c r="C836" s="625"/>
      <c r="D836" s="627"/>
      <c r="E836" s="210"/>
      <c r="F836" s="210"/>
      <c r="G836" s="210"/>
      <c r="H836" s="210"/>
      <c r="I836" s="684"/>
      <c r="J836" s="685"/>
      <c r="K836" s="685"/>
      <c r="L836" s="685"/>
      <c r="M836" s="686"/>
      <c r="N836" s="210"/>
      <c r="O836" s="210"/>
      <c r="P836" s="210"/>
      <c r="Q836" s="210"/>
      <c r="R836" s="210"/>
      <c r="S836" s="210"/>
      <c r="T836" s="210"/>
      <c r="U836" s="210"/>
      <c r="V836" s="210"/>
      <c r="W836" s="210"/>
      <c r="X836" s="210"/>
      <c r="Y836" s="210"/>
      <c r="Z836" s="210"/>
    </row>
    <row r="837" ht="12.75" customHeight="1">
      <c r="A837" s="625"/>
      <c r="B837" s="625"/>
      <c r="C837" s="625"/>
      <c r="D837" s="627"/>
      <c r="E837" s="210"/>
      <c r="F837" s="210"/>
      <c r="G837" s="210"/>
      <c r="H837" s="210"/>
      <c r="I837" s="684"/>
      <c r="J837" s="685"/>
      <c r="K837" s="685"/>
      <c r="L837" s="685"/>
      <c r="M837" s="686"/>
      <c r="N837" s="210"/>
      <c r="O837" s="210"/>
      <c r="P837" s="210"/>
      <c r="Q837" s="210"/>
      <c r="R837" s="210"/>
      <c r="S837" s="210"/>
      <c r="T837" s="210"/>
      <c r="U837" s="210"/>
      <c r="V837" s="210"/>
      <c r="W837" s="210"/>
      <c r="X837" s="210"/>
      <c r="Y837" s="210"/>
      <c r="Z837" s="210"/>
    </row>
    <row r="838" ht="12.75" customHeight="1">
      <c r="A838" s="625"/>
      <c r="B838" s="625"/>
      <c r="C838" s="625"/>
      <c r="D838" s="627"/>
      <c r="E838" s="210"/>
      <c r="F838" s="210"/>
      <c r="G838" s="210"/>
      <c r="H838" s="210"/>
      <c r="I838" s="684"/>
      <c r="J838" s="685"/>
      <c r="K838" s="685"/>
      <c r="L838" s="685"/>
      <c r="M838" s="686"/>
      <c r="N838" s="210"/>
      <c r="O838" s="210"/>
      <c r="P838" s="210"/>
      <c r="Q838" s="210"/>
      <c r="R838" s="210"/>
      <c r="S838" s="210"/>
      <c r="T838" s="210"/>
      <c r="U838" s="210"/>
      <c r="V838" s="210"/>
      <c r="W838" s="210"/>
      <c r="X838" s="210"/>
      <c r="Y838" s="210"/>
      <c r="Z838" s="210"/>
    </row>
    <row r="839" ht="12.75" customHeight="1">
      <c r="A839" s="625"/>
      <c r="B839" s="625"/>
      <c r="C839" s="625"/>
      <c r="D839" s="627"/>
      <c r="E839" s="210"/>
      <c r="F839" s="210"/>
      <c r="G839" s="210"/>
      <c r="H839" s="210"/>
      <c r="I839" s="684"/>
      <c r="J839" s="685"/>
      <c r="K839" s="685"/>
      <c r="L839" s="685"/>
      <c r="M839" s="686"/>
      <c r="N839" s="210"/>
      <c r="O839" s="210"/>
      <c r="P839" s="210"/>
      <c r="Q839" s="210"/>
      <c r="R839" s="210"/>
      <c r="S839" s="210"/>
      <c r="T839" s="210"/>
      <c r="U839" s="210"/>
      <c r="V839" s="210"/>
      <c r="W839" s="210"/>
      <c r="X839" s="210"/>
      <c r="Y839" s="210"/>
      <c r="Z839" s="210"/>
    </row>
    <row r="840" ht="12.75" customHeight="1">
      <c r="A840" s="625"/>
      <c r="B840" s="625"/>
      <c r="C840" s="625"/>
      <c r="D840" s="627"/>
      <c r="E840" s="210"/>
      <c r="F840" s="210"/>
      <c r="G840" s="210"/>
      <c r="H840" s="210"/>
      <c r="I840" s="684"/>
      <c r="J840" s="685"/>
      <c r="K840" s="685"/>
      <c r="L840" s="685"/>
      <c r="M840" s="686"/>
      <c r="N840" s="210"/>
      <c r="O840" s="210"/>
      <c r="P840" s="210"/>
      <c r="Q840" s="210"/>
      <c r="R840" s="210"/>
      <c r="S840" s="210"/>
      <c r="T840" s="210"/>
      <c r="U840" s="210"/>
      <c r="V840" s="210"/>
      <c r="W840" s="210"/>
      <c r="X840" s="210"/>
      <c r="Y840" s="210"/>
      <c r="Z840" s="210"/>
    </row>
    <row r="841" ht="12.75" customHeight="1">
      <c r="A841" s="625"/>
      <c r="B841" s="625"/>
      <c r="C841" s="625"/>
      <c r="D841" s="627"/>
      <c r="E841" s="210"/>
      <c r="F841" s="210"/>
      <c r="G841" s="210"/>
      <c r="H841" s="210"/>
      <c r="I841" s="684"/>
      <c r="J841" s="685"/>
      <c r="K841" s="685"/>
      <c r="L841" s="685"/>
      <c r="M841" s="686"/>
      <c r="N841" s="210"/>
      <c r="O841" s="210"/>
      <c r="P841" s="210"/>
      <c r="Q841" s="210"/>
      <c r="R841" s="210"/>
      <c r="S841" s="210"/>
      <c r="T841" s="210"/>
      <c r="U841" s="210"/>
      <c r="V841" s="210"/>
      <c r="W841" s="210"/>
      <c r="X841" s="210"/>
      <c r="Y841" s="210"/>
      <c r="Z841" s="210"/>
    </row>
    <row r="842" ht="12.75" customHeight="1">
      <c r="A842" s="625"/>
      <c r="B842" s="625"/>
      <c r="C842" s="625"/>
      <c r="D842" s="627"/>
      <c r="E842" s="210"/>
      <c r="F842" s="210"/>
      <c r="G842" s="210"/>
      <c r="H842" s="210"/>
      <c r="I842" s="684"/>
      <c r="J842" s="685"/>
      <c r="K842" s="685"/>
      <c r="L842" s="685"/>
      <c r="M842" s="686"/>
      <c r="N842" s="210"/>
      <c r="O842" s="210"/>
      <c r="P842" s="210"/>
      <c r="Q842" s="210"/>
      <c r="R842" s="210"/>
      <c r="S842" s="210"/>
      <c r="T842" s="210"/>
      <c r="U842" s="210"/>
      <c r="V842" s="210"/>
      <c r="W842" s="210"/>
      <c r="X842" s="210"/>
      <c r="Y842" s="210"/>
      <c r="Z842" s="210"/>
    </row>
    <row r="843" ht="12.75" customHeight="1">
      <c r="A843" s="625"/>
      <c r="B843" s="625"/>
      <c r="C843" s="625"/>
      <c r="D843" s="627"/>
      <c r="E843" s="210"/>
      <c r="F843" s="210"/>
      <c r="G843" s="210"/>
      <c r="H843" s="210"/>
      <c r="I843" s="684"/>
      <c r="J843" s="685"/>
      <c r="K843" s="685"/>
      <c r="L843" s="685"/>
      <c r="M843" s="686"/>
      <c r="N843" s="210"/>
      <c r="O843" s="210"/>
      <c r="P843" s="210"/>
      <c r="Q843" s="210"/>
      <c r="R843" s="210"/>
      <c r="S843" s="210"/>
      <c r="T843" s="210"/>
      <c r="U843" s="210"/>
      <c r="V843" s="210"/>
      <c r="W843" s="210"/>
      <c r="X843" s="210"/>
      <c r="Y843" s="210"/>
      <c r="Z843" s="210"/>
    </row>
    <row r="844" ht="12.75" customHeight="1">
      <c r="A844" s="625"/>
      <c r="B844" s="625"/>
      <c r="C844" s="625"/>
      <c r="D844" s="627"/>
      <c r="E844" s="210"/>
      <c r="F844" s="210"/>
      <c r="G844" s="210"/>
      <c r="H844" s="210"/>
      <c r="I844" s="684"/>
      <c r="J844" s="685"/>
      <c r="K844" s="685"/>
      <c r="L844" s="685"/>
      <c r="M844" s="686"/>
      <c r="N844" s="210"/>
      <c r="O844" s="210"/>
      <c r="P844" s="210"/>
      <c r="Q844" s="210"/>
      <c r="R844" s="210"/>
      <c r="S844" s="210"/>
      <c r="T844" s="210"/>
      <c r="U844" s="210"/>
      <c r="V844" s="210"/>
      <c r="W844" s="210"/>
      <c r="X844" s="210"/>
      <c r="Y844" s="210"/>
      <c r="Z844" s="210"/>
    </row>
    <row r="845" ht="12.75" customHeight="1">
      <c r="A845" s="625"/>
      <c r="B845" s="625"/>
      <c r="C845" s="625"/>
      <c r="D845" s="627"/>
      <c r="E845" s="210"/>
      <c r="F845" s="210"/>
      <c r="G845" s="210"/>
      <c r="H845" s="210"/>
      <c r="I845" s="684"/>
      <c r="J845" s="685"/>
      <c r="K845" s="685"/>
      <c r="L845" s="685"/>
      <c r="M845" s="686"/>
      <c r="N845" s="210"/>
      <c r="O845" s="210"/>
      <c r="P845" s="210"/>
      <c r="Q845" s="210"/>
      <c r="R845" s="210"/>
      <c r="S845" s="210"/>
      <c r="T845" s="210"/>
      <c r="U845" s="210"/>
      <c r="V845" s="210"/>
      <c r="W845" s="210"/>
      <c r="X845" s="210"/>
      <c r="Y845" s="210"/>
      <c r="Z845" s="210"/>
    </row>
    <row r="846" ht="12.75" customHeight="1">
      <c r="A846" s="625"/>
      <c r="B846" s="625"/>
      <c r="C846" s="625"/>
      <c r="D846" s="627"/>
      <c r="E846" s="210"/>
      <c r="F846" s="210"/>
      <c r="G846" s="210"/>
      <c r="H846" s="210"/>
      <c r="I846" s="684"/>
      <c r="J846" s="685"/>
      <c r="K846" s="685"/>
      <c r="L846" s="685"/>
      <c r="M846" s="686"/>
      <c r="N846" s="210"/>
      <c r="O846" s="210"/>
      <c r="P846" s="210"/>
      <c r="Q846" s="210"/>
      <c r="R846" s="210"/>
      <c r="S846" s="210"/>
      <c r="T846" s="210"/>
      <c r="U846" s="210"/>
      <c r="V846" s="210"/>
      <c r="W846" s="210"/>
      <c r="X846" s="210"/>
      <c r="Y846" s="210"/>
      <c r="Z846" s="210"/>
    </row>
    <row r="847" ht="12.75" customHeight="1">
      <c r="A847" s="625"/>
      <c r="B847" s="625"/>
      <c r="C847" s="625"/>
      <c r="D847" s="627"/>
      <c r="E847" s="210"/>
      <c r="F847" s="210"/>
      <c r="G847" s="210"/>
      <c r="H847" s="210"/>
      <c r="I847" s="684"/>
      <c r="J847" s="685"/>
      <c r="K847" s="685"/>
      <c r="L847" s="685"/>
      <c r="M847" s="686"/>
      <c r="N847" s="210"/>
      <c r="O847" s="210"/>
      <c r="P847" s="210"/>
      <c r="Q847" s="210"/>
      <c r="R847" s="210"/>
      <c r="S847" s="210"/>
      <c r="T847" s="210"/>
      <c r="U847" s="210"/>
      <c r="V847" s="210"/>
      <c r="W847" s="210"/>
      <c r="X847" s="210"/>
      <c r="Y847" s="210"/>
      <c r="Z847" s="210"/>
    </row>
    <row r="848" ht="12.75" customHeight="1">
      <c r="A848" s="625"/>
      <c r="B848" s="625"/>
      <c r="C848" s="625"/>
      <c r="D848" s="627"/>
      <c r="E848" s="210"/>
      <c r="F848" s="210"/>
      <c r="G848" s="210"/>
      <c r="H848" s="210"/>
      <c r="I848" s="684"/>
      <c r="J848" s="685"/>
      <c r="K848" s="685"/>
      <c r="L848" s="685"/>
      <c r="M848" s="686"/>
      <c r="N848" s="210"/>
      <c r="O848" s="210"/>
      <c r="P848" s="210"/>
      <c r="Q848" s="210"/>
      <c r="R848" s="210"/>
      <c r="S848" s="210"/>
      <c r="T848" s="210"/>
      <c r="U848" s="210"/>
      <c r="V848" s="210"/>
      <c r="W848" s="210"/>
      <c r="X848" s="210"/>
      <c r="Y848" s="210"/>
      <c r="Z848" s="210"/>
    </row>
    <row r="849" ht="12.75" customHeight="1">
      <c r="A849" s="625"/>
      <c r="B849" s="625"/>
      <c r="C849" s="625"/>
      <c r="D849" s="627"/>
      <c r="E849" s="210"/>
      <c r="F849" s="210"/>
      <c r="G849" s="210"/>
      <c r="H849" s="210"/>
      <c r="I849" s="684"/>
      <c r="J849" s="685"/>
      <c r="K849" s="685"/>
      <c r="L849" s="685"/>
      <c r="M849" s="686"/>
      <c r="N849" s="210"/>
      <c r="O849" s="210"/>
      <c r="P849" s="210"/>
      <c r="Q849" s="210"/>
      <c r="R849" s="210"/>
      <c r="S849" s="210"/>
      <c r="T849" s="210"/>
      <c r="U849" s="210"/>
      <c r="V849" s="210"/>
      <c r="W849" s="210"/>
      <c r="X849" s="210"/>
      <c r="Y849" s="210"/>
      <c r="Z849" s="210"/>
    </row>
    <row r="850" ht="12.75" customHeight="1">
      <c r="A850" s="625"/>
      <c r="B850" s="625"/>
      <c r="C850" s="625"/>
      <c r="D850" s="627"/>
      <c r="E850" s="210"/>
      <c r="F850" s="210"/>
      <c r="G850" s="210"/>
      <c r="H850" s="210"/>
      <c r="I850" s="684"/>
      <c r="J850" s="685"/>
      <c r="K850" s="685"/>
      <c r="L850" s="685"/>
      <c r="M850" s="686"/>
      <c r="N850" s="210"/>
      <c r="O850" s="210"/>
      <c r="P850" s="210"/>
      <c r="Q850" s="210"/>
      <c r="R850" s="210"/>
      <c r="S850" s="210"/>
      <c r="T850" s="210"/>
      <c r="U850" s="210"/>
      <c r="V850" s="210"/>
      <c r="W850" s="210"/>
      <c r="X850" s="210"/>
      <c r="Y850" s="210"/>
      <c r="Z850" s="210"/>
    </row>
    <row r="851" ht="12.75" customHeight="1">
      <c r="A851" s="625"/>
      <c r="B851" s="625"/>
      <c r="C851" s="625"/>
      <c r="D851" s="627"/>
      <c r="E851" s="210"/>
      <c r="F851" s="210"/>
      <c r="G851" s="210"/>
      <c r="H851" s="210"/>
      <c r="I851" s="684"/>
      <c r="J851" s="685"/>
      <c r="K851" s="685"/>
      <c r="L851" s="685"/>
      <c r="M851" s="686"/>
      <c r="N851" s="210"/>
      <c r="O851" s="210"/>
      <c r="P851" s="210"/>
      <c r="Q851" s="210"/>
      <c r="R851" s="210"/>
      <c r="S851" s="210"/>
      <c r="T851" s="210"/>
      <c r="U851" s="210"/>
      <c r="V851" s="210"/>
      <c r="W851" s="210"/>
      <c r="X851" s="210"/>
      <c r="Y851" s="210"/>
      <c r="Z851" s="210"/>
    </row>
    <row r="852" ht="12.75" customHeight="1">
      <c r="A852" s="625"/>
      <c r="B852" s="625"/>
      <c r="C852" s="625"/>
      <c r="D852" s="627"/>
      <c r="E852" s="210"/>
      <c r="F852" s="210"/>
      <c r="G852" s="210"/>
      <c r="H852" s="210"/>
      <c r="I852" s="684"/>
      <c r="J852" s="685"/>
      <c r="K852" s="685"/>
      <c r="L852" s="685"/>
      <c r="M852" s="686"/>
      <c r="N852" s="210"/>
      <c r="O852" s="210"/>
      <c r="P852" s="210"/>
      <c r="Q852" s="210"/>
      <c r="R852" s="210"/>
      <c r="S852" s="210"/>
      <c r="T852" s="210"/>
      <c r="U852" s="210"/>
      <c r="V852" s="210"/>
      <c r="W852" s="210"/>
      <c r="X852" s="210"/>
      <c r="Y852" s="210"/>
      <c r="Z852" s="210"/>
    </row>
    <row r="853" ht="12.75" customHeight="1">
      <c r="A853" s="625"/>
      <c r="B853" s="625"/>
      <c r="C853" s="625"/>
      <c r="D853" s="627"/>
      <c r="E853" s="210"/>
      <c r="F853" s="210"/>
      <c r="G853" s="210"/>
      <c r="H853" s="210"/>
      <c r="I853" s="684"/>
      <c r="J853" s="685"/>
      <c r="K853" s="685"/>
      <c r="L853" s="685"/>
      <c r="M853" s="686"/>
      <c r="N853" s="210"/>
      <c r="O853" s="210"/>
      <c r="P853" s="210"/>
      <c r="Q853" s="210"/>
      <c r="R853" s="210"/>
      <c r="S853" s="210"/>
      <c r="T853" s="210"/>
      <c r="U853" s="210"/>
      <c r="V853" s="210"/>
      <c r="W853" s="210"/>
      <c r="X853" s="210"/>
      <c r="Y853" s="210"/>
      <c r="Z853" s="210"/>
    </row>
    <row r="854" ht="12.75" customHeight="1">
      <c r="A854" s="625"/>
      <c r="B854" s="625"/>
      <c r="C854" s="625"/>
      <c r="D854" s="627"/>
      <c r="E854" s="210"/>
      <c r="F854" s="210"/>
      <c r="G854" s="210"/>
      <c r="H854" s="210"/>
      <c r="I854" s="684"/>
      <c r="J854" s="685"/>
      <c r="K854" s="685"/>
      <c r="L854" s="685"/>
      <c r="M854" s="686"/>
      <c r="N854" s="210"/>
      <c r="O854" s="210"/>
      <c r="P854" s="210"/>
      <c r="Q854" s="210"/>
      <c r="R854" s="210"/>
      <c r="S854" s="210"/>
      <c r="T854" s="210"/>
      <c r="U854" s="210"/>
      <c r="V854" s="210"/>
      <c r="W854" s="210"/>
      <c r="X854" s="210"/>
      <c r="Y854" s="210"/>
      <c r="Z854" s="210"/>
    </row>
    <row r="855" ht="12.75" customHeight="1">
      <c r="A855" s="625"/>
      <c r="B855" s="625"/>
      <c r="C855" s="625"/>
      <c r="D855" s="627"/>
      <c r="E855" s="210"/>
      <c r="F855" s="210"/>
      <c r="G855" s="210"/>
      <c r="H855" s="210"/>
      <c r="I855" s="684"/>
      <c r="J855" s="685"/>
      <c r="K855" s="685"/>
      <c r="L855" s="685"/>
      <c r="M855" s="686"/>
      <c r="N855" s="210"/>
      <c r="O855" s="210"/>
      <c r="P855" s="210"/>
      <c r="Q855" s="210"/>
      <c r="R855" s="210"/>
      <c r="S855" s="210"/>
      <c r="T855" s="210"/>
      <c r="U855" s="210"/>
      <c r="V855" s="210"/>
      <c r="W855" s="210"/>
      <c r="X855" s="210"/>
      <c r="Y855" s="210"/>
      <c r="Z855" s="210"/>
    </row>
    <row r="856" ht="12.75" customHeight="1">
      <c r="A856" s="625"/>
      <c r="B856" s="625"/>
      <c r="C856" s="625"/>
      <c r="D856" s="627"/>
      <c r="E856" s="210"/>
      <c r="F856" s="210"/>
      <c r="G856" s="210"/>
      <c r="H856" s="210"/>
      <c r="I856" s="684"/>
      <c r="J856" s="685"/>
      <c r="K856" s="685"/>
      <c r="L856" s="685"/>
      <c r="M856" s="686"/>
      <c r="N856" s="210"/>
      <c r="O856" s="210"/>
      <c r="P856" s="210"/>
      <c r="Q856" s="210"/>
      <c r="R856" s="210"/>
      <c r="S856" s="210"/>
      <c r="T856" s="210"/>
      <c r="U856" s="210"/>
      <c r="V856" s="210"/>
      <c r="W856" s="210"/>
      <c r="X856" s="210"/>
      <c r="Y856" s="210"/>
      <c r="Z856" s="210"/>
    </row>
    <row r="857" ht="12.75" customHeight="1">
      <c r="A857" s="625"/>
      <c r="B857" s="625"/>
      <c r="C857" s="625"/>
      <c r="D857" s="627"/>
      <c r="E857" s="210"/>
      <c r="F857" s="210"/>
      <c r="G857" s="210"/>
      <c r="H857" s="210"/>
      <c r="I857" s="684"/>
      <c r="J857" s="685"/>
      <c r="K857" s="685"/>
      <c r="L857" s="685"/>
      <c r="M857" s="686"/>
      <c r="N857" s="210"/>
      <c r="O857" s="210"/>
      <c r="P857" s="210"/>
      <c r="Q857" s="210"/>
      <c r="R857" s="210"/>
      <c r="S857" s="210"/>
      <c r="T857" s="210"/>
      <c r="U857" s="210"/>
      <c r="V857" s="210"/>
      <c r="W857" s="210"/>
      <c r="X857" s="210"/>
      <c r="Y857" s="210"/>
      <c r="Z857" s="210"/>
    </row>
    <row r="858" ht="12.75" customHeight="1">
      <c r="A858" s="625"/>
      <c r="B858" s="625"/>
      <c r="C858" s="625"/>
      <c r="D858" s="627"/>
      <c r="E858" s="210"/>
      <c r="F858" s="210"/>
      <c r="G858" s="210"/>
      <c r="H858" s="210"/>
      <c r="I858" s="684"/>
      <c r="J858" s="685"/>
      <c r="K858" s="685"/>
      <c r="L858" s="685"/>
      <c r="M858" s="686"/>
      <c r="N858" s="210"/>
      <c r="O858" s="210"/>
      <c r="P858" s="210"/>
      <c r="Q858" s="210"/>
      <c r="R858" s="210"/>
      <c r="S858" s="210"/>
      <c r="T858" s="210"/>
      <c r="U858" s="210"/>
      <c r="V858" s="210"/>
      <c r="W858" s="210"/>
      <c r="X858" s="210"/>
      <c r="Y858" s="210"/>
      <c r="Z858" s="210"/>
    </row>
    <row r="859" ht="12.75" customHeight="1">
      <c r="A859" s="625"/>
      <c r="B859" s="625"/>
      <c r="C859" s="625"/>
      <c r="D859" s="627"/>
      <c r="E859" s="210"/>
      <c r="F859" s="210"/>
      <c r="G859" s="210"/>
      <c r="H859" s="210"/>
      <c r="I859" s="684"/>
      <c r="J859" s="685"/>
      <c r="K859" s="685"/>
      <c r="L859" s="685"/>
      <c r="M859" s="686"/>
      <c r="N859" s="210"/>
      <c r="O859" s="210"/>
      <c r="P859" s="210"/>
      <c r="Q859" s="210"/>
      <c r="R859" s="210"/>
      <c r="S859" s="210"/>
      <c r="T859" s="210"/>
      <c r="U859" s="210"/>
      <c r="V859" s="210"/>
      <c r="W859" s="210"/>
      <c r="X859" s="210"/>
      <c r="Y859" s="210"/>
      <c r="Z859" s="210"/>
    </row>
    <row r="860" ht="12.75" customHeight="1">
      <c r="A860" s="625"/>
      <c r="B860" s="625"/>
      <c r="C860" s="625"/>
      <c r="D860" s="627"/>
      <c r="E860" s="210"/>
      <c r="F860" s="210"/>
      <c r="G860" s="210"/>
      <c r="H860" s="210"/>
      <c r="I860" s="684"/>
      <c r="J860" s="685"/>
      <c r="K860" s="685"/>
      <c r="L860" s="685"/>
      <c r="M860" s="686"/>
      <c r="N860" s="210"/>
      <c r="O860" s="210"/>
      <c r="P860" s="210"/>
      <c r="Q860" s="210"/>
      <c r="R860" s="210"/>
      <c r="S860" s="210"/>
      <c r="T860" s="210"/>
      <c r="U860" s="210"/>
      <c r="V860" s="210"/>
      <c r="W860" s="210"/>
      <c r="X860" s="210"/>
      <c r="Y860" s="210"/>
      <c r="Z860" s="210"/>
    </row>
    <row r="861" ht="12.75" customHeight="1">
      <c r="A861" s="625"/>
      <c r="B861" s="625"/>
      <c r="C861" s="625"/>
      <c r="D861" s="627"/>
      <c r="E861" s="210"/>
      <c r="F861" s="210"/>
      <c r="G861" s="210"/>
      <c r="H861" s="210"/>
      <c r="I861" s="684"/>
      <c r="J861" s="685"/>
      <c r="K861" s="685"/>
      <c r="L861" s="685"/>
      <c r="M861" s="686"/>
      <c r="N861" s="210"/>
      <c r="O861" s="210"/>
      <c r="P861" s="210"/>
      <c r="Q861" s="210"/>
      <c r="R861" s="210"/>
      <c r="S861" s="210"/>
      <c r="T861" s="210"/>
      <c r="U861" s="210"/>
      <c r="V861" s="210"/>
      <c r="W861" s="210"/>
      <c r="X861" s="210"/>
      <c r="Y861" s="210"/>
      <c r="Z861" s="210"/>
    </row>
    <row r="862" ht="12.75" customHeight="1">
      <c r="A862" s="625"/>
      <c r="B862" s="625"/>
      <c r="C862" s="625"/>
      <c r="D862" s="627"/>
      <c r="E862" s="210"/>
      <c r="F862" s="210"/>
      <c r="G862" s="210"/>
      <c r="H862" s="210"/>
      <c r="I862" s="684"/>
      <c r="J862" s="685"/>
      <c r="K862" s="685"/>
      <c r="L862" s="685"/>
      <c r="M862" s="686"/>
      <c r="N862" s="210"/>
      <c r="O862" s="210"/>
      <c r="P862" s="210"/>
      <c r="Q862" s="210"/>
      <c r="R862" s="210"/>
      <c r="S862" s="210"/>
      <c r="T862" s="210"/>
      <c r="U862" s="210"/>
      <c r="V862" s="210"/>
      <c r="W862" s="210"/>
      <c r="X862" s="210"/>
      <c r="Y862" s="210"/>
      <c r="Z862" s="210"/>
    </row>
    <row r="863" ht="12.75" customHeight="1">
      <c r="A863" s="625"/>
      <c r="B863" s="625"/>
      <c r="C863" s="625"/>
      <c r="D863" s="627"/>
      <c r="E863" s="210"/>
      <c r="F863" s="210"/>
      <c r="G863" s="210"/>
      <c r="H863" s="210"/>
      <c r="I863" s="684"/>
      <c r="J863" s="685"/>
      <c r="K863" s="685"/>
      <c r="L863" s="685"/>
      <c r="M863" s="686"/>
      <c r="N863" s="210"/>
      <c r="O863" s="210"/>
      <c r="P863" s="210"/>
      <c r="Q863" s="210"/>
      <c r="R863" s="210"/>
      <c r="S863" s="210"/>
      <c r="T863" s="210"/>
      <c r="U863" s="210"/>
      <c r="V863" s="210"/>
      <c r="W863" s="210"/>
      <c r="X863" s="210"/>
      <c r="Y863" s="210"/>
      <c r="Z863" s="210"/>
    </row>
    <row r="864" ht="12.75" customHeight="1">
      <c r="A864" s="625"/>
      <c r="B864" s="625"/>
      <c r="C864" s="625"/>
      <c r="D864" s="627"/>
      <c r="E864" s="210"/>
      <c r="F864" s="210"/>
      <c r="G864" s="210"/>
      <c r="H864" s="210"/>
      <c r="I864" s="684"/>
      <c r="J864" s="685"/>
      <c r="K864" s="685"/>
      <c r="L864" s="685"/>
      <c r="M864" s="686"/>
      <c r="N864" s="210"/>
      <c r="O864" s="210"/>
      <c r="P864" s="210"/>
      <c r="Q864" s="210"/>
      <c r="R864" s="210"/>
      <c r="S864" s="210"/>
      <c r="T864" s="210"/>
      <c r="U864" s="210"/>
      <c r="V864" s="210"/>
      <c r="W864" s="210"/>
      <c r="X864" s="210"/>
      <c r="Y864" s="210"/>
      <c r="Z864" s="210"/>
    </row>
    <row r="865" ht="12.75" customHeight="1">
      <c r="A865" s="625"/>
      <c r="B865" s="625"/>
      <c r="C865" s="625"/>
      <c r="D865" s="627"/>
      <c r="E865" s="210"/>
      <c r="F865" s="210"/>
      <c r="G865" s="210"/>
      <c r="H865" s="210"/>
      <c r="I865" s="684"/>
      <c r="J865" s="685"/>
      <c r="K865" s="685"/>
      <c r="L865" s="685"/>
      <c r="M865" s="686"/>
      <c r="N865" s="210"/>
      <c r="O865" s="210"/>
      <c r="P865" s="210"/>
      <c r="Q865" s="210"/>
      <c r="R865" s="210"/>
      <c r="S865" s="210"/>
      <c r="T865" s="210"/>
      <c r="U865" s="210"/>
      <c r="V865" s="210"/>
      <c r="W865" s="210"/>
      <c r="X865" s="210"/>
      <c r="Y865" s="210"/>
      <c r="Z865" s="210"/>
    </row>
    <row r="866" ht="12.75" customHeight="1">
      <c r="A866" s="625"/>
      <c r="B866" s="625"/>
      <c r="C866" s="625"/>
      <c r="D866" s="627"/>
      <c r="E866" s="210"/>
      <c r="F866" s="210"/>
      <c r="G866" s="210"/>
      <c r="H866" s="210"/>
      <c r="I866" s="684"/>
      <c r="J866" s="685"/>
      <c r="K866" s="685"/>
      <c r="L866" s="685"/>
      <c r="M866" s="686"/>
      <c r="N866" s="210"/>
      <c r="O866" s="210"/>
      <c r="P866" s="210"/>
      <c r="Q866" s="210"/>
      <c r="R866" s="210"/>
      <c r="S866" s="210"/>
      <c r="T866" s="210"/>
      <c r="U866" s="210"/>
      <c r="V866" s="210"/>
      <c r="W866" s="210"/>
      <c r="X866" s="210"/>
      <c r="Y866" s="210"/>
      <c r="Z866" s="210"/>
    </row>
    <row r="867" ht="12.75" customHeight="1">
      <c r="A867" s="625"/>
      <c r="B867" s="625"/>
      <c r="C867" s="625"/>
      <c r="D867" s="627"/>
      <c r="E867" s="210"/>
      <c r="F867" s="210"/>
      <c r="G867" s="210"/>
      <c r="H867" s="210"/>
      <c r="I867" s="684"/>
      <c r="J867" s="685"/>
      <c r="K867" s="685"/>
      <c r="L867" s="685"/>
      <c r="M867" s="686"/>
      <c r="N867" s="210"/>
      <c r="O867" s="210"/>
      <c r="P867" s="210"/>
      <c r="Q867" s="210"/>
      <c r="R867" s="210"/>
      <c r="S867" s="210"/>
      <c r="T867" s="210"/>
      <c r="U867" s="210"/>
      <c r="V867" s="210"/>
      <c r="W867" s="210"/>
      <c r="X867" s="210"/>
      <c r="Y867" s="210"/>
      <c r="Z867" s="210"/>
    </row>
    <row r="868" ht="12.75" customHeight="1">
      <c r="A868" s="625"/>
      <c r="B868" s="625"/>
      <c r="C868" s="625"/>
      <c r="D868" s="627"/>
      <c r="E868" s="210"/>
      <c r="F868" s="210"/>
      <c r="G868" s="210"/>
      <c r="H868" s="210"/>
      <c r="I868" s="684"/>
      <c r="J868" s="685"/>
      <c r="K868" s="685"/>
      <c r="L868" s="685"/>
      <c r="M868" s="686"/>
      <c r="N868" s="210"/>
      <c r="O868" s="210"/>
      <c r="P868" s="210"/>
      <c r="Q868" s="210"/>
      <c r="R868" s="210"/>
      <c r="S868" s="210"/>
      <c r="T868" s="210"/>
      <c r="U868" s="210"/>
      <c r="V868" s="210"/>
      <c r="W868" s="210"/>
      <c r="X868" s="210"/>
      <c r="Y868" s="210"/>
      <c r="Z868" s="210"/>
    </row>
    <row r="869" ht="12.75" customHeight="1">
      <c r="A869" s="625"/>
      <c r="B869" s="625"/>
      <c r="C869" s="625"/>
      <c r="D869" s="627"/>
      <c r="E869" s="210"/>
      <c r="F869" s="210"/>
      <c r="G869" s="210"/>
      <c r="H869" s="210"/>
      <c r="I869" s="684"/>
      <c r="J869" s="685"/>
      <c r="K869" s="685"/>
      <c r="L869" s="685"/>
      <c r="M869" s="686"/>
      <c r="N869" s="210"/>
      <c r="O869" s="210"/>
      <c r="P869" s="210"/>
      <c r="Q869" s="210"/>
      <c r="R869" s="210"/>
      <c r="S869" s="210"/>
      <c r="T869" s="210"/>
      <c r="U869" s="210"/>
      <c r="V869" s="210"/>
      <c r="W869" s="210"/>
      <c r="X869" s="210"/>
      <c r="Y869" s="210"/>
      <c r="Z869" s="210"/>
    </row>
    <row r="870" ht="12.75" customHeight="1">
      <c r="A870" s="625"/>
      <c r="B870" s="625"/>
      <c r="C870" s="625"/>
      <c r="D870" s="627"/>
      <c r="E870" s="210"/>
      <c r="F870" s="210"/>
      <c r="G870" s="210"/>
      <c r="H870" s="210"/>
      <c r="I870" s="684"/>
      <c r="J870" s="685"/>
      <c r="K870" s="685"/>
      <c r="L870" s="685"/>
      <c r="M870" s="686"/>
      <c r="N870" s="210"/>
      <c r="O870" s="210"/>
      <c r="P870" s="210"/>
      <c r="Q870" s="210"/>
      <c r="R870" s="210"/>
      <c r="S870" s="210"/>
      <c r="T870" s="210"/>
      <c r="U870" s="210"/>
      <c r="V870" s="210"/>
      <c r="W870" s="210"/>
      <c r="X870" s="210"/>
      <c r="Y870" s="210"/>
      <c r="Z870" s="210"/>
    </row>
    <row r="871" ht="12.75" customHeight="1">
      <c r="A871" s="625"/>
      <c r="B871" s="625"/>
      <c r="C871" s="625"/>
      <c r="D871" s="627"/>
      <c r="E871" s="210"/>
      <c r="F871" s="210"/>
      <c r="G871" s="210"/>
      <c r="H871" s="210"/>
      <c r="I871" s="684"/>
      <c r="J871" s="685"/>
      <c r="K871" s="685"/>
      <c r="L871" s="685"/>
      <c r="M871" s="686"/>
      <c r="N871" s="210"/>
      <c r="O871" s="210"/>
      <c r="P871" s="210"/>
      <c r="Q871" s="210"/>
      <c r="R871" s="210"/>
      <c r="S871" s="210"/>
      <c r="T871" s="210"/>
      <c r="U871" s="210"/>
      <c r="V871" s="210"/>
      <c r="W871" s="210"/>
      <c r="X871" s="210"/>
      <c r="Y871" s="210"/>
      <c r="Z871" s="210"/>
    </row>
    <row r="872" ht="12.75" customHeight="1">
      <c r="A872" s="625"/>
      <c r="B872" s="625"/>
      <c r="C872" s="625"/>
      <c r="D872" s="627"/>
      <c r="E872" s="210"/>
      <c r="F872" s="210"/>
      <c r="G872" s="210"/>
      <c r="H872" s="210"/>
      <c r="I872" s="684"/>
      <c r="J872" s="685"/>
      <c r="K872" s="685"/>
      <c r="L872" s="685"/>
      <c r="M872" s="686"/>
      <c r="N872" s="210"/>
      <c r="O872" s="210"/>
      <c r="P872" s="210"/>
      <c r="Q872" s="210"/>
      <c r="R872" s="210"/>
      <c r="S872" s="210"/>
      <c r="T872" s="210"/>
      <c r="U872" s="210"/>
      <c r="V872" s="210"/>
      <c r="W872" s="210"/>
      <c r="X872" s="210"/>
      <c r="Y872" s="210"/>
      <c r="Z872" s="210"/>
    </row>
    <row r="873" ht="12.75" customHeight="1">
      <c r="A873" s="625"/>
      <c r="B873" s="625"/>
      <c r="C873" s="625"/>
      <c r="D873" s="627"/>
      <c r="E873" s="210"/>
      <c r="F873" s="210"/>
      <c r="G873" s="210"/>
      <c r="H873" s="210"/>
      <c r="I873" s="684"/>
      <c r="J873" s="685"/>
      <c r="K873" s="685"/>
      <c r="L873" s="685"/>
      <c r="M873" s="686"/>
      <c r="N873" s="210"/>
      <c r="O873" s="210"/>
      <c r="P873" s="210"/>
      <c r="Q873" s="210"/>
      <c r="R873" s="210"/>
      <c r="S873" s="210"/>
      <c r="T873" s="210"/>
      <c r="U873" s="210"/>
      <c r="V873" s="210"/>
      <c r="W873" s="210"/>
      <c r="X873" s="210"/>
      <c r="Y873" s="210"/>
      <c r="Z873" s="210"/>
    </row>
    <row r="874" ht="12.75" customHeight="1">
      <c r="A874" s="625"/>
      <c r="B874" s="625"/>
      <c r="C874" s="625"/>
      <c r="D874" s="627"/>
      <c r="E874" s="210"/>
      <c r="F874" s="210"/>
      <c r="G874" s="210"/>
      <c r="H874" s="210"/>
      <c r="I874" s="684"/>
      <c r="J874" s="685"/>
      <c r="K874" s="685"/>
      <c r="L874" s="685"/>
      <c r="M874" s="686"/>
      <c r="N874" s="210"/>
      <c r="O874" s="210"/>
      <c r="P874" s="210"/>
      <c r="Q874" s="210"/>
      <c r="R874" s="210"/>
      <c r="S874" s="210"/>
      <c r="T874" s="210"/>
      <c r="U874" s="210"/>
      <c r="V874" s="210"/>
      <c r="W874" s="210"/>
      <c r="X874" s="210"/>
      <c r="Y874" s="210"/>
      <c r="Z874" s="210"/>
    </row>
    <row r="875" ht="12.75" customHeight="1">
      <c r="A875" s="625"/>
      <c r="B875" s="625"/>
      <c r="C875" s="625"/>
      <c r="D875" s="627"/>
      <c r="E875" s="210"/>
      <c r="F875" s="210"/>
      <c r="G875" s="210"/>
      <c r="H875" s="210"/>
      <c r="I875" s="684"/>
      <c r="J875" s="685"/>
      <c r="K875" s="685"/>
      <c r="L875" s="685"/>
      <c r="M875" s="686"/>
      <c r="N875" s="210"/>
      <c r="O875" s="210"/>
      <c r="P875" s="210"/>
      <c r="Q875" s="210"/>
      <c r="R875" s="210"/>
      <c r="S875" s="210"/>
      <c r="T875" s="210"/>
      <c r="U875" s="210"/>
      <c r="V875" s="210"/>
      <c r="W875" s="210"/>
      <c r="X875" s="210"/>
      <c r="Y875" s="210"/>
      <c r="Z875" s="210"/>
    </row>
    <row r="876" ht="12.75" customHeight="1">
      <c r="A876" s="625"/>
      <c r="B876" s="625"/>
      <c r="C876" s="625"/>
      <c r="D876" s="627"/>
      <c r="E876" s="210"/>
      <c r="F876" s="210"/>
      <c r="G876" s="210"/>
      <c r="H876" s="210"/>
      <c r="I876" s="684"/>
      <c r="J876" s="685"/>
      <c r="K876" s="685"/>
      <c r="L876" s="685"/>
      <c r="M876" s="686"/>
      <c r="N876" s="210"/>
      <c r="O876" s="210"/>
      <c r="P876" s="210"/>
      <c r="Q876" s="210"/>
      <c r="R876" s="210"/>
      <c r="S876" s="210"/>
      <c r="T876" s="210"/>
      <c r="U876" s="210"/>
      <c r="V876" s="210"/>
      <c r="W876" s="210"/>
      <c r="X876" s="210"/>
      <c r="Y876" s="210"/>
      <c r="Z876" s="210"/>
    </row>
    <row r="877" ht="12.75" customHeight="1">
      <c r="A877" s="625"/>
      <c r="B877" s="625"/>
      <c r="C877" s="625"/>
      <c r="D877" s="627"/>
      <c r="E877" s="210"/>
      <c r="F877" s="210"/>
      <c r="G877" s="210"/>
      <c r="H877" s="210"/>
      <c r="I877" s="684"/>
      <c r="J877" s="685"/>
      <c r="K877" s="685"/>
      <c r="L877" s="685"/>
      <c r="M877" s="686"/>
      <c r="N877" s="210"/>
      <c r="O877" s="210"/>
      <c r="P877" s="210"/>
      <c r="Q877" s="210"/>
      <c r="R877" s="210"/>
      <c r="S877" s="210"/>
      <c r="T877" s="210"/>
      <c r="U877" s="210"/>
      <c r="V877" s="210"/>
      <c r="W877" s="210"/>
      <c r="X877" s="210"/>
      <c r="Y877" s="210"/>
      <c r="Z877" s="210"/>
    </row>
    <row r="878" ht="12.75" customHeight="1">
      <c r="A878" s="625"/>
      <c r="B878" s="625"/>
      <c r="C878" s="625"/>
      <c r="D878" s="627"/>
      <c r="E878" s="210"/>
      <c r="F878" s="210"/>
      <c r="G878" s="210"/>
      <c r="H878" s="210"/>
      <c r="I878" s="684"/>
      <c r="J878" s="685"/>
      <c r="K878" s="685"/>
      <c r="L878" s="685"/>
      <c r="M878" s="686"/>
      <c r="N878" s="210"/>
      <c r="O878" s="210"/>
      <c r="P878" s="210"/>
      <c r="Q878" s="210"/>
      <c r="R878" s="210"/>
      <c r="S878" s="210"/>
      <c r="T878" s="210"/>
      <c r="U878" s="210"/>
      <c r="V878" s="210"/>
      <c r="W878" s="210"/>
      <c r="X878" s="210"/>
      <c r="Y878" s="210"/>
      <c r="Z878" s="210"/>
    </row>
    <row r="879" ht="12.75" customHeight="1">
      <c r="A879" s="625"/>
      <c r="B879" s="625"/>
      <c r="C879" s="625"/>
      <c r="D879" s="627"/>
      <c r="E879" s="210"/>
      <c r="F879" s="210"/>
      <c r="G879" s="210"/>
      <c r="H879" s="210"/>
      <c r="I879" s="684"/>
      <c r="J879" s="685"/>
      <c r="K879" s="685"/>
      <c r="L879" s="685"/>
      <c r="M879" s="686"/>
      <c r="N879" s="210"/>
      <c r="O879" s="210"/>
      <c r="P879" s="210"/>
      <c r="Q879" s="210"/>
      <c r="R879" s="210"/>
      <c r="S879" s="210"/>
      <c r="T879" s="210"/>
      <c r="U879" s="210"/>
      <c r="V879" s="210"/>
      <c r="W879" s="210"/>
      <c r="X879" s="210"/>
      <c r="Y879" s="210"/>
      <c r="Z879" s="210"/>
    </row>
    <row r="880" ht="12.75" customHeight="1">
      <c r="A880" s="625"/>
      <c r="B880" s="625"/>
      <c r="C880" s="625"/>
      <c r="D880" s="627"/>
      <c r="E880" s="210"/>
      <c r="F880" s="210"/>
      <c r="G880" s="210"/>
      <c r="H880" s="210"/>
      <c r="I880" s="684"/>
      <c r="J880" s="685"/>
      <c r="K880" s="685"/>
      <c r="L880" s="685"/>
      <c r="M880" s="686"/>
      <c r="N880" s="210"/>
      <c r="O880" s="210"/>
      <c r="P880" s="210"/>
      <c r="Q880" s="210"/>
      <c r="R880" s="210"/>
      <c r="S880" s="210"/>
      <c r="T880" s="210"/>
      <c r="U880" s="210"/>
      <c r="V880" s="210"/>
      <c r="W880" s="210"/>
      <c r="X880" s="210"/>
      <c r="Y880" s="210"/>
      <c r="Z880" s="210"/>
    </row>
    <row r="881" ht="12.75" customHeight="1">
      <c r="A881" s="625"/>
      <c r="B881" s="625"/>
      <c r="C881" s="625"/>
      <c r="D881" s="627"/>
      <c r="E881" s="210"/>
      <c r="F881" s="210"/>
      <c r="G881" s="210"/>
      <c r="H881" s="210"/>
      <c r="I881" s="684"/>
      <c r="J881" s="685"/>
      <c r="K881" s="685"/>
      <c r="L881" s="685"/>
      <c r="M881" s="686"/>
      <c r="N881" s="210"/>
      <c r="O881" s="210"/>
      <c r="P881" s="210"/>
      <c r="Q881" s="210"/>
      <c r="R881" s="210"/>
      <c r="S881" s="210"/>
      <c r="T881" s="210"/>
      <c r="U881" s="210"/>
      <c r="V881" s="210"/>
      <c r="W881" s="210"/>
      <c r="X881" s="210"/>
      <c r="Y881" s="210"/>
      <c r="Z881" s="210"/>
    </row>
    <row r="882" ht="12.75" customHeight="1">
      <c r="A882" s="625"/>
      <c r="B882" s="625"/>
      <c r="C882" s="625"/>
      <c r="D882" s="627"/>
      <c r="E882" s="210"/>
      <c r="F882" s="210"/>
      <c r="G882" s="210"/>
      <c r="H882" s="210"/>
      <c r="I882" s="684"/>
      <c r="J882" s="685"/>
      <c r="K882" s="685"/>
      <c r="L882" s="685"/>
      <c r="M882" s="686"/>
      <c r="N882" s="210"/>
      <c r="O882" s="210"/>
      <c r="P882" s="210"/>
      <c r="Q882" s="210"/>
      <c r="R882" s="210"/>
      <c r="S882" s="210"/>
      <c r="T882" s="210"/>
      <c r="U882" s="210"/>
      <c r="V882" s="210"/>
      <c r="W882" s="210"/>
      <c r="X882" s="210"/>
      <c r="Y882" s="210"/>
      <c r="Z882" s="210"/>
    </row>
    <row r="883" ht="12.75" customHeight="1">
      <c r="A883" s="625"/>
      <c r="B883" s="625"/>
      <c r="C883" s="625"/>
      <c r="D883" s="627"/>
      <c r="E883" s="210"/>
      <c r="F883" s="210"/>
      <c r="G883" s="210"/>
      <c r="H883" s="210"/>
      <c r="I883" s="684"/>
      <c r="J883" s="685"/>
      <c r="K883" s="685"/>
      <c r="L883" s="685"/>
      <c r="M883" s="686"/>
      <c r="N883" s="210"/>
      <c r="O883" s="210"/>
      <c r="P883" s="210"/>
      <c r="Q883" s="210"/>
      <c r="R883" s="210"/>
      <c r="S883" s="210"/>
      <c r="T883" s="210"/>
      <c r="U883" s="210"/>
      <c r="V883" s="210"/>
      <c r="W883" s="210"/>
      <c r="X883" s="210"/>
      <c r="Y883" s="210"/>
      <c r="Z883" s="210"/>
    </row>
    <row r="884" ht="12.75" customHeight="1">
      <c r="A884" s="625"/>
      <c r="B884" s="625"/>
      <c r="C884" s="625"/>
      <c r="D884" s="627"/>
      <c r="E884" s="210"/>
      <c r="F884" s="210"/>
      <c r="G884" s="210"/>
      <c r="H884" s="210"/>
      <c r="I884" s="684"/>
      <c r="J884" s="685"/>
      <c r="K884" s="685"/>
      <c r="L884" s="685"/>
      <c r="M884" s="686"/>
      <c r="N884" s="210"/>
      <c r="O884" s="210"/>
      <c r="P884" s="210"/>
      <c r="Q884" s="210"/>
      <c r="R884" s="210"/>
      <c r="S884" s="210"/>
      <c r="T884" s="210"/>
      <c r="U884" s="210"/>
      <c r="V884" s="210"/>
      <c r="W884" s="210"/>
      <c r="X884" s="210"/>
      <c r="Y884" s="210"/>
      <c r="Z884" s="210"/>
    </row>
    <row r="885" ht="12.75" customHeight="1">
      <c r="A885" s="625"/>
      <c r="B885" s="625"/>
      <c r="C885" s="625"/>
      <c r="D885" s="627"/>
      <c r="E885" s="210"/>
      <c r="F885" s="210"/>
      <c r="G885" s="210"/>
      <c r="H885" s="210"/>
      <c r="I885" s="684"/>
      <c r="J885" s="685"/>
      <c r="K885" s="685"/>
      <c r="L885" s="685"/>
      <c r="M885" s="686"/>
      <c r="N885" s="210"/>
      <c r="O885" s="210"/>
      <c r="P885" s="210"/>
      <c r="Q885" s="210"/>
      <c r="R885" s="210"/>
      <c r="S885" s="210"/>
      <c r="T885" s="210"/>
      <c r="U885" s="210"/>
      <c r="V885" s="210"/>
      <c r="W885" s="210"/>
      <c r="X885" s="210"/>
      <c r="Y885" s="210"/>
      <c r="Z885" s="210"/>
    </row>
    <row r="886" ht="12.75" customHeight="1">
      <c r="A886" s="625"/>
      <c r="B886" s="625"/>
      <c r="C886" s="625"/>
      <c r="D886" s="627"/>
      <c r="E886" s="210"/>
      <c r="F886" s="210"/>
      <c r="G886" s="210"/>
      <c r="H886" s="210"/>
      <c r="I886" s="684"/>
      <c r="J886" s="685"/>
      <c r="K886" s="685"/>
      <c r="L886" s="685"/>
      <c r="M886" s="686"/>
      <c r="N886" s="210"/>
      <c r="O886" s="210"/>
      <c r="P886" s="210"/>
      <c r="Q886" s="210"/>
      <c r="R886" s="210"/>
      <c r="S886" s="210"/>
      <c r="T886" s="210"/>
      <c r="U886" s="210"/>
      <c r="V886" s="210"/>
      <c r="W886" s="210"/>
      <c r="X886" s="210"/>
      <c r="Y886" s="210"/>
      <c r="Z886" s="210"/>
    </row>
    <row r="887" ht="12.75" customHeight="1">
      <c r="A887" s="625"/>
      <c r="B887" s="625"/>
      <c r="C887" s="625"/>
      <c r="D887" s="627"/>
      <c r="E887" s="210"/>
      <c r="F887" s="210"/>
      <c r="G887" s="210"/>
      <c r="H887" s="210"/>
      <c r="I887" s="684"/>
      <c r="J887" s="685"/>
      <c r="K887" s="685"/>
      <c r="L887" s="685"/>
      <c r="M887" s="686"/>
      <c r="N887" s="210"/>
      <c r="O887" s="210"/>
      <c r="P887" s="210"/>
      <c r="Q887" s="210"/>
      <c r="R887" s="210"/>
      <c r="S887" s="210"/>
      <c r="T887" s="210"/>
      <c r="U887" s="210"/>
      <c r="V887" s="210"/>
      <c r="W887" s="210"/>
      <c r="X887" s="210"/>
      <c r="Y887" s="210"/>
      <c r="Z887" s="210"/>
    </row>
    <row r="888" ht="12.75" customHeight="1">
      <c r="A888" s="625"/>
      <c r="B888" s="625"/>
      <c r="C888" s="625"/>
      <c r="D888" s="627"/>
      <c r="E888" s="210"/>
      <c r="F888" s="210"/>
      <c r="G888" s="210"/>
      <c r="H888" s="210"/>
      <c r="I888" s="684"/>
      <c r="J888" s="685"/>
      <c r="K888" s="685"/>
      <c r="L888" s="685"/>
      <c r="M888" s="686"/>
      <c r="N888" s="210"/>
      <c r="O888" s="210"/>
      <c r="P888" s="210"/>
      <c r="Q888" s="210"/>
      <c r="R888" s="210"/>
      <c r="S888" s="210"/>
      <c r="T888" s="210"/>
      <c r="U888" s="210"/>
      <c r="V888" s="210"/>
      <c r="W888" s="210"/>
      <c r="X888" s="210"/>
      <c r="Y888" s="210"/>
      <c r="Z888" s="210"/>
    </row>
    <row r="889" ht="12.75" customHeight="1">
      <c r="A889" s="625"/>
      <c r="B889" s="625"/>
      <c r="C889" s="625"/>
      <c r="D889" s="627"/>
      <c r="E889" s="210"/>
      <c r="F889" s="210"/>
      <c r="G889" s="210"/>
      <c r="H889" s="210"/>
      <c r="I889" s="684"/>
      <c r="J889" s="685"/>
      <c r="K889" s="685"/>
      <c r="L889" s="685"/>
      <c r="M889" s="686"/>
      <c r="N889" s="210"/>
      <c r="O889" s="210"/>
      <c r="P889" s="210"/>
      <c r="Q889" s="210"/>
      <c r="R889" s="210"/>
      <c r="S889" s="210"/>
      <c r="T889" s="210"/>
      <c r="U889" s="210"/>
      <c r="V889" s="210"/>
      <c r="W889" s="210"/>
      <c r="X889" s="210"/>
      <c r="Y889" s="210"/>
      <c r="Z889" s="210"/>
    </row>
    <row r="890" ht="12.75" customHeight="1">
      <c r="A890" s="625"/>
      <c r="B890" s="625"/>
      <c r="C890" s="625"/>
      <c r="D890" s="627"/>
      <c r="E890" s="210"/>
      <c r="F890" s="210"/>
      <c r="G890" s="210"/>
      <c r="H890" s="210"/>
      <c r="I890" s="684"/>
      <c r="J890" s="685"/>
      <c r="K890" s="685"/>
      <c r="L890" s="685"/>
      <c r="M890" s="686"/>
      <c r="N890" s="210"/>
      <c r="O890" s="210"/>
      <c r="P890" s="210"/>
      <c r="Q890" s="210"/>
      <c r="R890" s="210"/>
      <c r="S890" s="210"/>
      <c r="T890" s="210"/>
      <c r="U890" s="210"/>
      <c r="V890" s="210"/>
      <c r="W890" s="210"/>
      <c r="X890" s="210"/>
      <c r="Y890" s="210"/>
      <c r="Z890" s="210"/>
    </row>
    <row r="891" ht="12.75" customHeight="1">
      <c r="A891" s="625"/>
      <c r="B891" s="625"/>
      <c r="C891" s="625"/>
      <c r="D891" s="627"/>
      <c r="E891" s="210"/>
      <c r="F891" s="210"/>
      <c r="G891" s="210"/>
      <c r="H891" s="210"/>
      <c r="I891" s="684"/>
      <c r="J891" s="685"/>
      <c r="K891" s="685"/>
      <c r="L891" s="685"/>
      <c r="M891" s="686"/>
      <c r="N891" s="210"/>
      <c r="O891" s="210"/>
      <c r="P891" s="210"/>
      <c r="Q891" s="210"/>
      <c r="R891" s="210"/>
      <c r="S891" s="210"/>
      <c r="T891" s="210"/>
      <c r="U891" s="210"/>
      <c r="V891" s="210"/>
      <c r="W891" s="210"/>
      <c r="X891" s="210"/>
      <c r="Y891" s="210"/>
      <c r="Z891" s="210"/>
    </row>
    <row r="892" ht="12.75" customHeight="1">
      <c r="A892" s="625"/>
      <c r="B892" s="625"/>
      <c r="C892" s="625"/>
      <c r="D892" s="627"/>
      <c r="E892" s="210"/>
      <c r="F892" s="210"/>
      <c r="G892" s="210"/>
      <c r="H892" s="210"/>
      <c r="I892" s="684"/>
      <c r="J892" s="685"/>
      <c r="K892" s="685"/>
      <c r="L892" s="685"/>
      <c r="M892" s="686"/>
      <c r="N892" s="210"/>
      <c r="O892" s="210"/>
      <c r="P892" s="210"/>
      <c r="Q892" s="210"/>
      <c r="R892" s="210"/>
      <c r="S892" s="210"/>
      <c r="T892" s="210"/>
      <c r="U892" s="210"/>
      <c r="V892" s="210"/>
      <c r="W892" s="210"/>
      <c r="X892" s="210"/>
      <c r="Y892" s="210"/>
      <c r="Z892" s="210"/>
    </row>
    <row r="893" ht="12.75" customHeight="1">
      <c r="A893" s="625"/>
      <c r="B893" s="625"/>
      <c r="C893" s="625"/>
      <c r="D893" s="627"/>
      <c r="E893" s="210"/>
      <c r="F893" s="210"/>
      <c r="G893" s="210"/>
      <c r="H893" s="210"/>
      <c r="I893" s="684"/>
      <c r="J893" s="685"/>
      <c r="K893" s="685"/>
      <c r="L893" s="685"/>
      <c r="M893" s="686"/>
      <c r="N893" s="210"/>
      <c r="O893" s="210"/>
      <c r="P893" s="210"/>
      <c r="Q893" s="210"/>
      <c r="R893" s="210"/>
      <c r="S893" s="210"/>
      <c r="T893" s="210"/>
      <c r="U893" s="210"/>
      <c r="V893" s="210"/>
      <c r="W893" s="210"/>
      <c r="X893" s="210"/>
      <c r="Y893" s="210"/>
      <c r="Z893" s="210"/>
    </row>
    <row r="894" ht="12.75" customHeight="1">
      <c r="A894" s="625"/>
      <c r="B894" s="625"/>
      <c r="C894" s="625"/>
      <c r="D894" s="627"/>
      <c r="E894" s="210"/>
      <c r="F894" s="210"/>
      <c r="G894" s="210"/>
      <c r="H894" s="210"/>
      <c r="I894" s="684"/>
      <c r="J894" s="685"/>
      <c r="K894" s="685"/>
      <c r="L894" s="685"/>
      <c r="M894" s="686"/>
      <c r="N894" s="210"/>
      <c r="O894" s="210"/>
      <c r="P894" s="210"/>
      <c r="Q894" s="210"/>
      <c r="R894" s="210"/>
      <c r="S894" s="210"/>
      <c r="T894" s="210"/>
      <c r="U894" s="210"/>
      <c r="V894" s="210"/>
      <c r="W894" s="210"/>
      <c r="X894" s="210"/>
      <c r="Y894" s="210"/>
      <c r="Z894" s="210"/>
    </row>
    <row r="895" ht="12.75" customHeight="1">
      <c r="A895" s="625"/>
      <c r="B895" s="625"/>
      <c r="C895" s="625"/>
      <c r="D895" s="627"/>
      <c r="E895" s="210"/>
      <c r="F895" s="210"/>
      <c r="G895" s="210"/>
      <c r="H895" s="210"/>
      <c r="I895" s="684"/>
      <c r="J895" s="685"/>
      <c r="K895" s="685"/>
      <c r="L895" s="685"/>
      <c r="M895" s="686"/>
      <c r="N895" s="210"/>
      <c r="O895" s="210"/>
      <c r="P895" s="210"/>
      <c r="Q895" s="210"/>
      <c r="R895" s="210"/>
      <c r="S895" s="210"/>
      <c r="T895" s="210"/>
      <c r="U895" s="210"/>
      <c r="V895" s="210"/>
      <c r="W895" s="210"/>
      <c r="X895" s="210"/>
      <c r="Y895" s="210"/>
      <c r="Z895" s="210"/>
    </row>
    <row r="896" ht="12.75" customHeight="1">
      <c r="A896" s="625"/>
      <c r="B896" s="625"/>
      <c r="C896" s="625"/>
      <c r="D896" s="627"/>
      <c r="E896" s="210"/>
      <c r="F896" s="210"/>
      <c r="G896" s="210"/>
      <c r="H896" s="210"/>
      <c r="I896" s="684"/>
      <c r="J896" s="685"/>
      <c r="K896" s="685"/>
      <c r="L896" s="685"/>
      <c r="M896" s="686"/>
      <c r="N896" s="210"/>
      <c r="O896" s="210"/>
      <c r="P896" s="210"/>
      <c r="Q896" s="210"/>
      <c r="R896" s="210"/>
      <c r="S896" s="210"/>
      <c r="T896" s="210"/>
      <c r="U896" s="210"/>
      <c r="V896" s="210"/>
      <c r="W896" s="210"/>
      <c r="X896" s="210"/>
      <c r="Y896" s="210"/>
      <c r="Z896" s="210"/>
    </row>
    <row r="897" ht="12.75" customHeight="1">
      <c r="A897" s="625"/>
      <c r="B897" s="625"/>
      <c r="C897" s="625"/>
      <c r="D897" s="627"/>
      <c r="E897" s="210"/>
      <c r="F897" s="210"/>
      <c r="G897" s="210"/>
      <c r="H897" s="210"/>
      <c r="I897" s="684"/>
      <c r="J897" s="685"/>
      <c r="K897" s="685"/>
      <c r="L897" s="685"/>
      <c r="M897" s="686"/>
      <c r="N897" s="210"/>
      <c r="O897" s="210"/>
      <c r="P897" s="210"/>
      <c r="Q897" s="210"/>
      <c r="R897" s="210"/>
      <c r="S897" s="210"/>
      <c r="T897" s="210"/>
      <c r="U897" s="210"/>
      <c r="V897" s="210"/>
      <c r="W897" s="210"/>
      <c r="X897" s="210"/>
      <c r="Y897" s="210"/>
      <c r="Z897" s="210"/>
    </row>
    <row r="898" ht="12.75" customHeight="1">
      <c r="A898" s="625"/>
      <c r="B898" s="625"/>
      <c r="C898" s="625"/>
      <c r="D898" s="627"/>
      <c r="E898" s="210"/>
      <c r="F898" s="210"/>
      <c r="G898" s="210"/>
      <c r="H898" s="210"/>
      <c r="I898" s="684"/>
      <c r="J898" s="685"/>
      <c r="K898" s="685"/>
      <c r="L898" s="685"/>
      <c r="M898" s="686"/>
      <c r="N898" s="210"/>
      <c r="O898" s="210"/>
      <c r="P898" s="210"/>
      <c r="Q898" s="210"/>
      <c r="R898" s="210"/>
      <c r="S898" s="210"/>
      <c r="T898" s="210"/>
      <c r="U898" s="210"/>
      <c r="V898" s="210"/>
      <c r="W898" s="210"/>
      <c r="X898" s="210"/>
      <c r="Y898" s="210"/>
      <c r="Z898" s="210"/>
    </row>
    <row r="899" ht="12.75" customHeight="1">
      <c r="A899" s="625"/>
      <c r="B899" s="625"/>
      <c r="C899" s="625"/>
      <c r="D899" s="627"/>
      <c r="E899" s="210"/>
      <c r="F899" s="210"/>
      <c r="G899" s="210"/>
      <c r="H899" s="210"/>
      <c r="I899" s="684"/>
      <c r="J899" s="685"/>
      <c r="K899" s="685"/>
      <c r="L899" s="685"/>
      <c r="M899" s="686"/>
      <c r="N899" s="210"/>
      <c r="O899" s="210"/>
      <c r="P899" s="210"/>
      <c r="Q899" s="210"/>
      <c r="R899" s="210"/>
      <c r="S899" s="210"/>
      <c r="T899" s="210"/>
      <c r="U899" s="210"/>
      <c r="V899" s="210"/>
      <c r="W899" s="210"/>
      <c r="X899" s="210"/>
      <c r="Y899" s="210"/>
      <c r="Z899" s="210"/>
    </row>
    <row r="900" ht="12.75" customHeight="1">
      <c r="A900" s="625"/>
      <c r="B900" s="625"/>
      <c r="C900" s="625"/>
      <c r="D900" s="627"/>
      <c r="E900" s="210"/>
      <c r="F900" s="210"/>
      <c r="G900" s="210"/>
      <c r="H900" s="210"/>
      <c r="I900" s="684"/>
      <c r="J900" s="685"/>
      <c r="K900" s="685"/>
      <c r="L900" s="685"/>
      <c r="M900" s="686"/>
      <c r="N900" s="210"/>
      <c r="O900" s="210"/>
      <c r="P900" s="210"/>
      <c r="Q900" s="210"/>
      <c r="R900" s="210"/>
      <c r="S900" s="210"/>
      <c r="T900" s="210"/>
      <c r="U900" s="210"/>
      <c r="V900" s="210"/>
      <c r="W900" s="210"/>
      <c r="X900" s="210"/>
      <c r="Y900" s="210"/>
      <c r="Z900" s="210"/>
    </row>
    <row r="901" ht="12.75" customHeight="1">
      <c r="A901" s="625"/>
      <c r="B901" s="625"/>
      <c r="C901" s="625"/>
      <c r="D901" s="627"/>
      <c r="E901" s="210"/>
      <c r="F901" s="210"/>
      <c r="G901" s="210"/>
      <c r="H901" s="210"/>
      <c r="I901" s="684"/>
      <c r="J901" s="685"/>
      <c r="K901" s="685"/>
      <c r="L901" s="685"/>
      <c r="M901" s="686"/>
      <c r="N901" s="210"/>
      <c r="O901" s="210"/>
      <c r="P901" s="210"/>
      <c r="Q901" s="210"/>
      <c r="R901" s="210"/>
      <c r="S901" s="210"/>
      <c r="T901" s="210"/>
      <c r="U901" s="210"/>
      <c r="V901" s="210"/>
      <c r="W901" s="210"/>
      <c r="X901" s="210"/>
      <c r="Y901" s="210"/>
      <c r="Z901" s="210"/>
    </row>
    <row r="902" ht="12.75" customHeight="1">
      <c r="A902" s="625"/>
      <c r="B902" s="625"/>
      <c r="C902" s="625"/>
      <c r="D902" s="627"/>
      <c r="E902" s="210"/>
      <c r="F902" s="210"/>
      <c r="G902" s="210"/>
      <c r="H902" s="210"/>
      <c r="I902" s="684"/>
      <c r="J902" s="685"/>
      <c r="K902" s="685"/>
      <c r="L902" s="685"/>
      <c r="M902" s="686"/>
      <c r="N902" s="210"/>
      <c r="O902" s="210"/>
      <c r="P902" s="210"/>
      <c r="Q902" s="210"/>
      <c r="R902" s="210"/>
      <c r="S902" s="210"/>
      <c r="T902" s="210"/>
      <c r="U902" s="210"/>
      <c r="V902" s="210"/>
      <c r="W902" s="210"/>
      <c r="X902" s="210"/>
      <c r="Y902" s="210"/>
      <c r="Z902" s="210"/>
    </row>
    <row r="903" ht="12.75" customHeight="1">
      <c r="A903" s="625"/>
      <c r="B903" s="625"/>
      <c r="C903" s="625"/>
      <c r="D903" s="627"/>
      <c r="E903" s="210"/>
      <c r="F903" s="210"/>
      <c r="G903" s="210"/>
      <c r="H903" s="210"/>
      <c r="I903" s="684"/>
      <c r="J903" s="685"/>
      <c r="K903" s="685"/>
      <c r="L903" s="685"/>
      <c r="M903" s="686"/>
      <c r="N903" s="210"/>
      <c r="O903" s="210"/>
      <c r="P903" s="210"/>
      <c r="Q903" s="210"/>
      <c r="R903" s="210"/>
      <c r="S903" s="210"/>
      <c r="T903" s="210"/>
      <c r="U903" s="210"/>
      <c r="V903" s="210"/>
      <c r="W903" s="210"/>
      <c r="X903" s="210"/>
      <c r="Y903" s="210"/>
      <c r="Z903" s="210"/>
    </row>
    <row r="904" ht="12.75" customHeight="1">
      <c r="A904" s="625"/>
      <c r="B904" s="625"/>
      <c r="C904" s="625"/>
      <c r="D904" s="627"/>
      <c r="E904" s="210"/>
      <c r="F904" s="210"/>
      <c r="G904" s="210"/>
      <c r="H904" s="210"/>
      <c r="I904" s="684"/>
      <c r="J904" s="685"/>
      <c r="K904" s="685"/>
      <c r="L904" s="685"/>
      <c r="M904" s="686"/>
      <c r="N904" s="210"/>
      <c r="O904" s="210"/>
      <c r="P904" s="210"/>
      <c r="Q904" s="210"/>
      <c r="R904" s="210"/>
      <c r="S904" s="210"/>
      <c r="T904" s="210"/>
      <c r="U904" s="210"/>
      <c r="V904" s="210"/>
      <c r="W904" s="210"/>
      <c r="X904" s="210"/>
      <c r="Y904" s="210"/>
      <c r="Z904" s="210"/>
    </row>
    <row r="905" ht="12.75" customHeight="1">
      <c r="A905" s="625"/>
      <c r="B905" s="625"/>
      <c r="C905" s="625"/>
      <c r="D905" s="627"/>
      <c r="E905" s="210"/>
      <c r="F905" s="210"/>
      <c r="G905" s="210"/>
      <c r="H905" s="210"/>
      <c r="I905" s="684"/>
      <c r="J905" s="685"/>
      <c r="K905" s="685"/>
      <c r="L905" s="685"/>
      <c r="M905" s="686"/>
      <c r="N905" s="210"/>
      <c r="O905" s="210"/>
      <c r="P905" s="210"/>
      <c r="Q905" s="210"/>
      <c r="R905" s="210"/>
      <c r="S905" s="210"/>
      <c r="T905" s="210"/>
      <c r="U905" s="210"/>
      <c r="V905" s="210"/>
      <c r="W905" s="210"/>
      <c r="X905" s="210"/>
      <c r="Y905" s="210"/>
      <c r="Z905" s="210"/>
    </row>
    <row r="906" ht="12.75" customHeight="1">
      <c r="A906" s="625"/>
      <c r="B906" s="625"/>
      <c r="C906" s="625"/>
      <c r="D906" s="627"/>
      <c r="E906" s="210"/>
      <c r="F906" s="210"/>
      <c r="G906" s="210"/>
      <c r="H906" s="210"/>
      <c r="I906" s="684"/>
      <c r="J906" s="685"/>
      <c r="K906" s="685"/>
      <c r="L906" s="685"/>
      <c r="M906" s="686"/>
      <c r="N906" s="210"/>
      <c r="O906" s="210"/>
      <c r="P906" s="210"/>
      <c r="Q906" s="210"/>
      <c r="R906" s="210"/>
      <c r="S906" s="210"/>
      <c r="T906" s="210"/>
      <c r="U906" s="210"/>
      <c r="V906" s="210"/>
      <c r="W906" s="210"/>
      <c r="X906" s="210"/>
      <c r="Y906" s="210"/>
      <c r="Z906" s="210"/>
    </row>
    <row r="907" ht="12.75" customHeight="1">
      <c r="A907" s="625"/>
      <c r="B907" s="625"/>
      <c r="C907" s="625"/>
      <c r="D907" s="627"/>
      <c r="E907" s="210"/>
      <c r="F907" s="210"/>
      <c r="G907" s="210"/>
      <c r="H907" s="210"/>
      <c r="I907" s="684"/>
      <c r="J907" s="685"/>
      <c r="K907" s="685"/>
      <c r="L907" s="685"/>
      <c r="M907" s="686"/>
      <c r="N907" s="210"/>
      <c r="O907" s="210"/>
      <c r="P907" s="210"/>
      <c r="Q907" s="210"/>
      <c r="R907" s="210"/>
      <c r="S907" s="210"/>
      <c r="T907" s="210"/>
      <c r="U907" s="210"/>
      <c r="V907" s="210"/>
      <c r="W907" s="210"/>
      <c r="X907" s="210"/>
      <c r="Y907" s="210"/>
      <c r="Z907" s="210"/>
    </row>
    <row r="908" ht="12.75" customHeight="1">
      <c r="A908" s="625"/>
      <c r="B908" s="625"/>
      <c r="C908" s="625"/>
      <c r="D908" s="627"/>
      <c r="E908" s="210"/>
      <c r="F908" s="210"/>
      <c r="G908" s="210"/>
      <c r="H908" s="210"/>
      <c r="I908" s="684"/>
      <c r="J908" s="685"/>
      <c r="K908" s="685"/>
      <c r="L908" s="685"/>
      <c r="M908" s="686"/>
      <c r="N908" s="210"/>
      <c r="O908" s="210"/>
      <c r="P908" s="210"/>
      <c r="Q908" s="210"/>
      <c r="R908" s="210"/>
      <c r="S908" s="210"/>
      <c r="T908" s="210"/>
      <c r="U908" s="210"/>
      <c r="V908" s="210"/>
      <c r="W908" s="210"/>
      <c r="X908" s="210"/>
      <c r="Y908" s="210"/>
      <c r="Z908" s="210"/>
    </row>
    <row r="909" ht="12.75" customHeight="1">
      <c r="A909" s="625"/>
      <c r="B909" s="625"/>
      <c r="C909" s="625"/>
      <c r="D909" s="627"/>
      <c r="E909" s="210"/>
      <c r="F909" s="210"/>
      <c r="G909" s="210"/>
      <c r="H909" s="210"/>
      <c r="I909" s="684"/>
      <c r="J909" s="685"/>
      <c r="K909" s="685"/>
      <c r="L909" s="685"/>
      <c r="M909" s="686"/>
      <c r="N909" s="210"/>
      <c r="O909" s="210"/>
      <c r="P909" s="210"/>
      <c r="Q909" s="210"/>
      <c r="R909" s="210"/>
      <c r="S909" s="210"/>
      <c r="T909" s="210"/>
      <c r="U909" s="210"/>
      <c r="V909" s="210"/>
      <c r="W909" s="210"/>
      <c r="X909" s="210"/>
      <c r="Y909" s="210"/>
      <c r="Z909" s="210"/>
    </row>
    <row r="910" ht="12.75" customHeight="1">
      <c r="A910" s="625"/>
      <c r="B910" s="625"/>
      <c r="C910" s="625"/>
      <c r="D910" s="627"/>
      <c r="E910" s="210"/>
      <c r="F910" s="210"/>
      <c r="G910" s="210"/>
      <c r="H910" s="210"/>
      <c r="I910" s="684"/>
      <c r="J910" s="685"/>
      <c r="K910" s="685"/>
      <c r="L910" s="685"/>
      <c r="M910" s="686"/>
      <c r="N910" s="210"/>
      <c r="O910" s="210"/>
      <c r="P910" s="210"/>
      <c r="Q910" s="210"/>
      <c r="R910" s="210"/>
      <c r="S910" s="210"/>
      <c r="T910" s="210"/>
      <c r="U910" s="210"/>
      <c r="V910" s="210"/>
      <c r="W910" s="210"/>
      <c r="X910" s="210"/>
      <c r="Y910" s="210"/>
      <c r="Z910" s="210"/>
    </row>
    <row r="911" ht="12.75" customHeight="1">
      <c r="A911" s="625"/>
      <c r="B911" s="625"/>
      <c r="C911" s="625"/>
      <c r="D911" s="627"/>
      <c r="E911" s="210"/>
      <c r="F911" s="210"/>
      <c r="G911" s="210"/>
      <c r="H911" s="210"/>
      <c r="I911" s="684"/>
      <c r="J911" s="685"/>
      <c r="K911" s="685"/>
      <c r="L911" s="685"/>
      <c r="M911" s="686"/>
      <c r="N911" s="210"/>
      <c r="O911" s="210"/>
      <c r="P911" s="210"/>
      <c r="Q911" s="210"/>
      <c r="R911" s="210"/>
      <c r="S911" s="210"/>
      <c r="T911" s="210"/>
      <c r="U911" s="210"/>
      <c r="V911" s="210"/>
      <c r="W911" s="210"/>
      <c r="X911" s="210"/>
      <c r="Y911" s="210"/>
      <c r="Z911" s="210"/>
    </row>
    <row r="912" ht="12.75" customHeight="1">
      <c r="A912" s="625"/>
      <c r="B912" s="625"/>
      <c r="C912" s="625"/>
      <c r="D912" s="627"/>
      <c r="E912" s="210"/>
      <c r="F912" s="210"/>
      <c r="G912" s="210"/>
      <c r="H912" s="210"/>
      <c r="I912" s="684"/>
      <c r="J912" s="685"/>
      <c r="K912" s="685"/>
      <c r="L912" s="685"/>
      <c r="M912" s="686"/>
      <c r="N912" s="210"/>
      <c r="O912" s="210"/>
      <c r="P912" s="210"/>
      <c r="Q912" s="210"/>
      <c r="R912" s="210"/>
      <c r="S912" s="210"/>
      <c r="T912" s="210"/>
      <c r="U912" s="210"/>
      <c r="V912" s="210"/>
      <c r="W912" s="210"/>
      <c r="X912" s="210"/>
      <c r="Y912" s="210"/>
      <c r="Z912" s="210"/>
    </row>
    <row r="913" ht="12.75" customHeight="1">
      <c r="A913" s="625"/>
      <c r="B913" s="625"/>
      <c r="C913" s="625"/>
      <c r="D913" s="627"/>
      <c r="E913" s="210"/>
      <c r="F913" s="210"/>
      <c r="G913" s="210"/>
      <c r="H913" s="210"/>
      <c r="I913" s="684"/>
      <c r="J913" s="685"/>
      <c r="K913" s="685"/>
      <c r="L913" s="685"/>
      <c r="M913" s="686"/>
      <c r="N913" s="210"/>
      <c r="O913" s="210"/>
      <c r="P913" s="210"/>
      <c r="Q913" s="210"/>
      <c r="R913" s="210"/>
      <c r="S913" s="210"/>
      <c r="T913" s="210"/>
      <c r="U913" s="210"/>
      <c r="V913" s="210"/>
      <c r="W913" s="210"/>
      <c r="X913" s="210"/>
      <c r="Y913" s="210"/>
      <c r="Z913" s="210"/>
    </row>
    <row r="914" ht="12.75" customHeight="1">
      <c r="A914" s="625"/>
      <c r="B914" s="625"/>
      <c r="C914" s="625"/>
      <c r="D914" s="627"/>
      <c r="E914" s="210"/>
      <c r="F914" s="210"/>
      <c r="G914" s="210"/>
      <c r="H914" s="210"/>
      <c r="I914" s="684"/>
      <c r="J914" s="685"/>
      <c r="K914" s="685"/>
      <c r="L914" s="685"/>
      <c r="M914" s="686"/>
      <c r="N914" s="210"/>
      <c r="O914" s="210"/>
      <c r="P914" s="210"/>
      <c r="Q914" s="210"/>
      <c r="R914" s="210"/>
      <c r="S914" s="210"/>
      <c r="T914" s="210"/>
      <c r="U914" s="210"/>
      <c r="V914" s="210"/>
      <c r="W914" s="210"/>
      <c r="X914" s="210"/>
      <c r="Y914" s="210"/>
      <c r="Z914" s="210"/>
    </row>
    <row r="915" ht="12.75" customHeight="1">
      <c r="A915" s="625"/>
      <c r="B915" s="625"/>
      <c r="C915" s="625"/>
      <c r="D915" s="627"/>
      <c r="E915" s="210"/>
      <c r="F915" s="210"/>
      <c r="G915" s="210"/>
      <c r="H915" s="210"/>
      <c r="I915" s="684"/>
      <c r="J915" s="685"/>
      <c r="K915" s="685"/>
      <c r="L915" s="685"/>
      <c r="M915" s="686"/>
      <c r="N915" s="210"/>
      <c r="O915" s="210"/>
      <c r="P915" s="210"/>
      <c r="Q915" s="210"/>
      <c r="R915" s="210"/>
      <c r="S915" s="210"/>
      <c r="T915" s="210"/>
      <c r="U915" s="210"/>
      <c r="V915" s="210"/>
      <c r="W915" s="210"/>
      <c r="X915" s="210"/>
      <c r="Y915" s="210"/>
      <c r="Z915" s="210"/>
    </row>
    <row r="916" ht="12.75" customHeight="1">
      <c r="A916" s="625"/>
      <c r="B916" s="625"/>
      <c r="C916" s="625"/>
      <c r="D916" s="627"/>
      <c r="E916" s="210"/>
      <c r="F916" s="210"/>
      <c r="G916" s="210"/>
      <c r="H916" s="210"/>
      <c r="I916" s="684"/>
      <c r="J916" s="685"/>
      <c r="K916" s="685"/>
      <c r="L916" s="685"/>
      <c r="M916" s="686"/>
      <c r="N916" s="210"/>
      <c r="O916" s="210"/>
      <c r="P916" s="210"/>
      <c r="Q916" s="210"/>
      <c r="R916" s="210"/>
      <c r="S916" s="210"/>
      <c r="T916" s="210"/>
      <c r="U916" s="210"/>
      <c r="V916" s="210"/>
      <c r="W916" s="210"/>
      <c r="X916" s="210"/>
      <c r="Y916" s="210"/>
      <c r="Z916" s="210"/>
    </row>
    <row r="917" ht="12.75" customHeight="1">
      <c r="A917" s="625"/>
      <c r="B917" s="625"/>
      <c r="C917" s="625"/>
      <c r="D917" s="627"/>
      <c r="E917" s="210"/>
      <c r="F917" s="210"/>
      <c r="G917" s="210"/>
      <c r="H917" s="210"/>
      <c r="I917" s="684"/>
      <c r="J917" s="685"/>
      <c r="K917" s="685"/>
      <c r="L917" s="685"/>
      <c r="M917" s="686"/>
      <c r="N917" s="210"/>
      <c r="O917" s="210"/>
      <c r="P917" s="210"/>
      <c r="Q917" s="210"/>
      <c r="R917" s="210"/>
      <c r="S917" s="210"/>
      <c r="T917" s="210"/>
      <c r="U917" s="210"/>
      <c r="V917" s="210"/>
      <c r="W917" s="210"/>
      <c r="X917" s="210"/>
      <c r="Y917" s="210"/>
      <c r="Z917" s="210"/>
    </row>
    <row r="918" ht="12.75" customHeight="1">
      <c r="A918" s="625"/>
      <c r="B918" s="625"/>
      <c r="C918" s="625"/>
      <c r="D918" s="627"/>
      <c r="E918" s="210"/>
      <c r="F918" s="210"/>
      <c r="G918" s="210"/>
      <c r="H918" s="210"/>
      <c r="I918" s="684"/>
      <c r="J918" s="685"/>
      <c r="K918" s="685"/>
      <c r="L918" s="685"/>
      <c r="M918" s="686"/>
      <c r="N918" s="210"/>
      <c r="O918" s="210"/>
      <c r="P918" s="210"/>
      <c r="Q918" s="210"/>
      <c r="R918" s="210"/>
      <c r="S918" s="210"/>
      <c r="T918" s="210"/>
      <c r="U918" s="210"/>
      <c r="V918" s="210"/>
      <c r="W918" s="210"/>
      <c r="X918" s="210"/>
      <c r="Y918" s="210"/>
      <c r="Z918" s="210"/>
    </row>
    <row r="919" ht="12.75" customHeight="1">
      <c r="A919" s="625"/>
      <c r="B919" s="625"/>
      <c r="C919" s="625"/>
      <c r="D919" s="627"/>
      <c r="E919" s="210"/>
      <c r="F919" s="210"/>
      <c r="G919" s="210"/>
      <c r="H919" s="210"/>
      <c r="I919" s="684"/>
      <c r="J919" s="685"/>
      <c r="K919" s="685"/>
      <c r="L919" s="685"/>
      <c r="M919" s="686"/>
      <c r="N919" s="210"/>
      <c r="O919" s="210"/>
      <c r="P919" s="210"/>
      <c r="Q919" s="210"/>
      <c r="R919" s="210"/>
      <c r="S919" s="210"/>
      <c r="T919" s="210"/>
      <c r="U919" s="210"/>
      <c r="V919" s="210"/>
      <c r="W919" s="210"/>
      <c r="X919" s="210"/>
      <c r="Y919" s="210"/>
      <c r="Z919" s="210"/>
    </row>
    <row r="920" ht="12.75" customHeight="1">
      <c r="A920" s="625"/>
      <c r="B920" s="625"/>
      <c r="C920" s="625"/>
      <c r="D920" s="627"/>
      <c r="E920" s="210"/>
      <c r="F920" s="210"/>
      <c r="G920" s="210"/>
      <c r="H920" s="210"/>
      <c r="I920" s="684"/>
      <c r="J920" s="685"/>
      <c r="K920" s="685"/>
      <c r="L920" s="685"/>
      <c r="M920" s="686"/>
      <c r="N920" s="210"/>
      <c r="O920" s="210"/>
      <c r="P920" s="210"/>
      <c r="Q920" s="210"/>
      <c r="R920" s="210"/>
      <c r="S920" s="210"/>
      <c r="T920" s="210"/>
      <c r="U920" s="210"/>
      <c r="V920" s="210"/>
      <c r="W920" s="210"/>
      <c r="X920" s="210"/>
      <c r="Y920" s="210"/>
      <c r="Z920" s="210"/>
    </row>
    <row r="921" ht="12.75" customHeight="1">
      <c r="A921" s="625"/>
      <c r="B921" s="625"/>
      <c r="C921" s="625"/>
      <c r="D921" s="627"/>
      <c r="E921" s="210"/>
      <c r="F921" s="210"/>
      <c r="G921" s="210"/>
      <c r="H921" s="210"/>
      <c r="I921" s="684"/>
      <c r="J921" s="685"/>
      <c r="K921" s="685"/>
      <c r="L921" s="685"/>
      <c r="M921" s="686"/>
      <c r="N921" s="210"/>
      <c r="O921" s="210"/>
      <c r="P921" s="210"/>
      <c r="Q921" s="210"/>
      <c r="R921" s="210"/>
      <c r="S921" s="210"/>
      <c r="T921" s="210"/>
      <c r="U921" s="210"/>
      <c r="V921" s="210"/>
      <c r="W921" s="210"/>
      <c r="X921" s="210"/>
      <c r="Y921" s="210"/>
      <c r="Z921" s="210"/>
    </row>
    <row r="922" ht="12.75" customHeight="1">
      <c r="A922" s="625"/>
      <c r="B922" s="625"/>
      <c r="C922" s="625"/>
      <c r="D922" s="627"/>
      <c r="E922" s="210"/>
      <c r="F922" s="210"/>
      <c r="G922" s="210"/>
      <c r="H922" s="210"/>
      <c r="I922" s="684"/>
      <c r="J922" s="685"/>
      <c r="K922" s="685"/>
      <c r="L922" s="685"/>
      <c r="M922" s="686"/>
      <c r="N922" s="210"/>
      <c r="O922" s="210"/>
      <c r="P922" s="210"/>
      <c r="Q922" s="210"/>
      <c r="R922" s="210"/>
      <c r="S922" s="210"/>
      <c r="T922" s="210"/>
      <c r="U922" s="210"/>
      <c r="V922" s="210"/>
      <c r="W922" s="210"/>
      <c r="X922" s="210"/>
      <c r="Y922" s="210"/>
      <c r="Z922" s="210"/>
    </row>
    <row r="923" ht="12.75" customHeight="1">
      <c r="A923" s="625"/>
      <c r="B923" s="625"/>
      <c r="C923" s="625"/>
      <c r="D923" s="627"/>
      <c r="E923" s="210"/>
      <c r="F923" s="210"/>
      <c r="G923" s="210"/>
      <c r="H923" s="210"/>
      <c r="I923" s="684"/>
      <c r="J923" s="685"/>
      <c r="K923" s="685"/>
      <c r="L923" s="685"/>
      <c r="M923" s="686"/>
      <c r="N923" s="210"/>
      <c r="O923" s="210"/>
      <c r="P923" s="210"/>
      <c r="Q923" s="210"/>
      <c r="R923" s="210"/>
      <c r="S923" s="210"/>
      <c r="T923" s="210"/>
      <c r="U923" s="210"/>
      <c r="V923" s="210"/>
      <c r="W923" s="210"/>
      <c r="X923" s="210"/>
      <c r="Y923" s="210"/>
      <c r="Z923" s="210"/>
    </row>
    <row r="924" ht="12.75" customHeight="1">
      <c r="A924" s="625"/>
      <c r="B924" s="625"/>
      <c r="C924" s="625"/>
      <c r="D924" s="627"/>
      <c r="E924" s="210"/>
      <c r="F924" s="210"/>
      <c r="G924" s="210"/>
      <c r="H924" s="210"/>
      <c r="I924" s="684"/>
      <c r="J924" s="685"/>
      <c r="K924" s="685"/>
      <c r="L924" s="685"/>
      <c r="M924" s="686"/>
      <c r="N924" s="210"/>
      <c r="O924" s="210"/>
      <c r="P924" s="210"/>
      <c r="Q924" s="210"/>
      <c r="R924" s="210"/>
      <c r="S924" s="210"/>
      <c r="T924" s="210"/>
      <c r="U924" s="210"/>
      <c r="V924" s="210"/>
      <c r="W924" s="210"/>
      <c r="X924" s="210"/>
      <c r="Y924" s="210"/>
      <c r="Z924" s="210"/>
    </row>
    <row r="925" ht="12.75" customHeight="1">
      <c r="A925" s="625"/>
      <c r="B925" s="625"/>
      <c r="C925" s="625"/>
      <c r="D925" s="627"/>
      <c r="E925" s="210"/>
      <c r="F925" s="210"/>
      <c r="G925" s="210"/>
      <c r="H925" s="210"/>
      <c r="I925" s="684"/>
      <c r="J925" s="685"/>
      <c r="K925" s="685"/>
      <c r="L925" s="685"/>
      <c r="M925" s="686"/>
      <c r="N925" s="210"/>
      <c r="O925" s="210"/>
      <c r="P925" s="210"/>
      <c r="Q925" s="210"/>
      <c r="R925" s="210"/>
      <c r="S925" s="210"/>
      <c r="T925" s="210"/>
      <c r="U925" s="210"/>
      <c r="V925" s="210"/>
      <c r="W925" s="210"/>
      <c r="X925" s="210"/>
      <c r="Y925" s="210"/>
      <c r="Z925" s="210"/>
    </row>
    <row r="926" ht="12.75" customHeight="1">
      <c r="A926" s="625"/>
      <c r="B926" s="625"/>
      <c r="C926" s="625"/>
      <c r="D926" s="627"/>
      <c r="E926" s="210"/>
      <c r="F926" s="210"/>
      <c r="G926" s="210"/>
      <c r="H926" s="210"/>
      <c r="I926" s="684"/>
      <c r="J926" s="685"/>
      <c r="K926" s="685"/>
      <c r="L926" s="685"/>
      <c r="M926" s="686"/>
      <c r="N926" s="210"/>
      <c r="O926" s="210"/>
      <c r="P926" s="210"/>
      <c r="Q926" s="210"/>
      <c r="R926" s="210"/>
      <c r="S926" s="210"/>
      <c r="T926" s="210"/>
      <c r="U926" s="210"/>
      <c r="V926" s="210"/>
      <c r="W926" s="210"/>
      <c r="X926" s="210"/>
      <c r="Y926" s="210"/>
      <c r="Z926" s="210"/>
    </row>
    <row r="927" ht="12.75" customHeight="1">
      <c r="A927" s="625"/>
      <c r="B927" s="625"/>
      <c r="C927" s="625"/>
      <c r="D927" s="627"/>
      <c r="E927" s="210"/>
      <c r="F927" s="210"/>
      <c r="G927" s="210"/>
      <c r="H927" s="210"/>
      <c r="I927" s="684"/>
      <c r="J927" s="685"/>
      <c r="K927" s="685"/>
      <c r="L927" s="685"/>
      <c r="M927" s="686"/>
      <c r="N927" s="210"/>
      <c r="O927" s="210"/>
      <c r="P927" s="210"/>
      <c r="Q927" s="210"/>
      <c r="R927" s="210"/>
      <c r="S927" s="210"/>
      <c r="T927" s="210"/>
      <c r="U927" s="210"/>
      <c r="V927" s="210"/>
      <c r="W927" s="210"/>
      <c r="X927" s="210"/>
      <c r="Y927" s="210"/>
      <c r="Z927" s="210"/>
    </row>
    <row r="928" ht="12.75" customHeight="1">
      <c r="A928" s="625"/>
      <c r="B928" s="625"/>
      <c r="C928" s="625"/>
      <c r="D928" s="627"/>
      <c r="E928" s="210"/>
      <c r="F928" s="210"/>
      <c r="G928" s="210"/>
      <c r="H928" s="210"/>
      <c r="I928" s="684"/>
      <c r="J928" s="685"/>
      <c r="K928" s="685"/>
      <c r="L928" s="685"/>
      <c r="M928" s="686"/>
      <c r="N928" s="210"/>
      <c r="O928" s="210"/>
      <c r="P928" s="210"/>
      <c r="Q928" s="210"/>
      <c r="R928" s="210"/>
      <c r="S928" s="210"/>
      <c r="T928" s="210"/>
      <c r="U928" s="210"/>
      <c r="V928" s="210"/>
      <c r="W928" s="210"/>
      <c r="X928" s="210"/>
      <c r="Y928" s="210"/>
      <c r="Z928" s="210"/>
    </row>
    <row r="929" ht="12.75" customHeight="1">
      <c r="A929" s="625"/>
      <c r="B929" s="625"/>
      <c r="C929" s="625"/>
      <c r="D929" s="627"/>
      <c r="E929" s="210"/>
      <c r="F929" s="210"/>
      <c r="G929" s="210"/>
      <c r="H929" s="210"/>
      <c r="I929" s="684"/>
      <c r="J929" s="685"/>
      <c r="K929" s="685"/>
      <c r="L929" s="685"/>
      <c r="M929" s="686"/>
      <c r="N929" s="210"/>
      <c r="O929" s="210"/>
      <c r="P929" s="210"/>
      <c r="Q929" s="210"/>
      <c r="R929" s="210"/>
      <c r="S929" s="210"/>
      <c r="T929" s="210"/>
      <c r="U929" s="210"/>
      <c r="V929" s="210"/>
      <c r="W929" s="210"/>
      <c r="X929" s="210"/>
      <c r="Y929" s="210"/>
      <c r="Z929" s="210"/>
    </row>
    <row r="930" ht="12.75" customHeight="1">
      <c r="A930" s="625"/>
      <c r="B930" s="625"/>
      <c r="C930" s="625"/>
      <c r="D930" s="627"/>
      <c r="E930" s="210"/>
      <c r="F930" s="210"/>
      <c r="G930" s="210"/>
      <c r="H930" s="210"/>
      <c r="I930" s="684"/>
      <c r="J930" s="685"/>
      <c r="K930" s="685"/>
      <c r="L930" s="685"/>
      <c r="M930" s="686"/>
      <c r="N930" s="210"/>
      <c r="O930" s="210"/>
      <c r="P930" s="210"/>
      <c r="Q930" s="210"/>
      <c r="R930" s="210"/>
      <c r="S930" s="210"/>
      <c r="T930" s="210"/>
      <c r="U930" s="210"/>
      <c r="V930" s="210"/>
      <c r="W930" s="210"/>
      <c r="X930" s="210"/>
      <c r="Y930" s="210"/>
      <c r="Z930" s="210"/>
    </row>
    <row r="931" ht="12.75" customHeight="1">
      <c r="A931" s="625"/>
      <c r="B931" s="625"/>
      <c r="C931" s="625"/>
      <c r="D931" s="627"/>
      <c r="E931" s="210"/>
      <c r="F931" s="210"/>
      <c r="G931" s="210"/>
      <c r="H931" s="210"/>
      <c r="I931" s="684"/>
      <c r="J931" s="685"/>
      <c r="K931" s="685"/>
      <c r="L931" s="685"/>
      <c r="M931" s="686"/>
      <c r="N931" s="210"/>
      <c r="O931" s="210"/>
      <c r="P931" s="210"/>
      <c r="Q931" s="210"/>
      <c r="R931" s="210"/>
      <c r="S931" s="210"/>
      <c r="T931" s="210"/>
      <c r="U931" s="210"/>
      <c r="V931" s="210"/>
      <c r="W931" s="210"/>
      <c r="X931" s="210"/>
      <c r="Y931" s="210"/>
      <c r="Z931" s="210"/>
    </row>
    <row r="932" ht="12.75" customHeight="1">
      <c r="A932" s="625"/>
      <c r="B932" s="625"/>
      <c r="C932" s="625"/>
      <c r="D932" s="627"/>
      <c r="E932" s="210"/>
      <c r="F932" s="210"/>
      <c r="G932" s="210"/>
      <c r="H932" s="210"/>
      <c r="I932" s="684"/>
      <c r="J932" s="685"/>
      <c r="K932" s="685"/>
      <c r="L932" s="685"/>
      <c r="M932" s="686"/>
      <c r="N932" s="210"/>
      <c r="O932" s="210"/>
      <c r="P932" s="210"/>
      <c r="Q932" s="210"/>
      <c r="R932" s="210"/>
      <c r="S932" s="210"/>
      <c r="T932" s="210"/>
      <c r="U932" s="210"/>
      <c r="V932" s="210"/>
      <c r="W932" s="210"/>
      <c r="X932" s="210"/>
      <c r="Y932" s="210"/>
      <c r="Z932" s="210"/>
    </row>
    <row r="933" ht="12.75" customHeight="1">
      <c r="A933" s="625"/>
      <c r="B933" s="625"/>
      <c r="C933" s="625"/>
      <c r="D933" s="627"/>
      <c r="E933" s="210"/>
      <c r="F933" s="210"/>
      <c r="G933" s="210"/>
      <c r="H933" s="210"/>
      <c r="I933" s="684"/>
      <c r="J933" s="685"/>
      <c r="K933" s="685"/>
      <c r="L933" s="685"/>
      <c r="M933" s="686"/>
      <c r="N933" s="210"/>
      <c r="O933" s="210"/>
      <c r="P933" s="210"/>
      <c r="Q933" s="210"/>
      <c r="R933" s="210"/>
      <c r="S933" s="210"/>
      <c r="T933" s="210"/>
      <c r="U933" s="210"/>
      <c r="V933" s="210"/>
      <c r="W933" s="210"/>
      <c r="X933" s="210"/>
      <c r="Y933" s="210"/>
      <c r="Z933" s="210"/>
    </row>
    <row r="934" ht="12.75" customHeight="1">
      <c r="A934" s="625"/>
      <c r="B934" s="625"/>
      <c r="C934" s="625"/>
      <c r="D934" s="627"/>
      <c r="E934" s="210"/>
      <c r="F934" s="210"/>
      <c r="G934" s="210"/>
      <c r="H934" s="210"/>
      <c r="I934" s="684"/>
      <c r="J934" s="685"/>
      <c r="K934" s="685"/>
      <c r="L934" s="685"/>
      <c r="M934" s="686"/>
      <c r="N934" s="210"/>
      <c r="O934" s="210"/>
      <c r="P934" s="210"/>
      <c r="Q934" s="210"/>
      <c r="R934" s="210"/>
      <c r="S934" s="210"/>
      <c r="T934" s="210"/>
      <c r="U934" s="210"/>
      <c r="V934" s="210"/>
      <c r="W934" s="210"/>
      <c r="X934" s="210"/>
      <c r="Y934" s="210"/>
      <c r="Z934" s="210"/>
    </row>
    <row r="935" ht="12.75" customHeight="1">
      <c r="A935" s="625"/>
      <c r="B935" s="625"/>
      <c r="C935" s="625"/>
      <c r="D935" s="627"/>
      <c r="E935" s="210"/>
      <c r="F935" s="210"/>
      <c r="G935" s="210"/>
      <c r="H935" s="210"/>
      <c r="I935" s="684"/>
      <c r="J935" s="685"/>
      <c r="K935" s="685"/>
      <c r="L935" s="685"/>
      <c r="M935" s="686"/>
      <c r="N935" s="210"/>
      <c r="O935" s="210"/>
      <c r="P935" s="210"/>
      <c r="Q935" s="210"/>
      <c r="R935" s="210"/>
      <c r="S935" s="210"/>
      <c r="T935" s="210"/>
      <c r="U935" s="210"/>
      <c r="V935" s="210"/>
      <c r="W935" s="210"/>
      <c r="X935" s="210"/>
      <c r="Y935" s="210"/>
      <c r="Z935" s="210"/>
    </row>
    <row r="936" ht="12.75" customHeight="1">
      <c r="A936" s="625"/>
      <c r="B936" s="625"/>
      <c r="C936" s="625"/>
      <c r="D936" s="627"/>
      <c r="E936" s="210"/>
      <c r="F936" s="210"/>
      <c r="G936" s="210"/>
      <c r="H936" s="210"/>
      <c r="I936" s="684"/>
      <c r="J936" s="685"/>
      <c r="K936" s="685"/>
      <c r="L936" s="685"/>
      <c r="M936" s="686"/>
      <c r="N936" s="210"/>
      <c r="O936" s="210"/>
      <c r="P936" s="210"/>
      <c r="Q936" s="210"/>
      <c r="R936" s="210"/>
      <c r="S936" s="210"/>
      <c r="T936" s="210"/>
      <c r="U936" s="210"/>
      <c r="V936" s="210"/>
      <c r="W936" s="210"/>
      <c r="X936" s="210"/>
      <c r="Y936" s="210"/>
      <c r="Z936" s="210"/>
    </row>
    <row r="937" ht="12.75" customHeight="1">
      <c r="A937" s="625"/>
      <c r="B937" s="625"/>
      <c r="C937" s="625"/>
      <c r="D937" s="627"/>
      <c r="E937" s="210"/>
      <c r="F937" s="210"/>
      <c r="G937" s="210"/>
      <c r="H937" s="210"/>
      <c r="I937" s="684"/>
      <c r="J937" s="685"/>
      <c r="K937" s="685"/>
      <c r="L937" s="685"/>
      <c r="M937" s="686"/>
      <c r="N937" s="210"/>
      <c r="O937" s="210"/>
      <c r="P937" s="210"/>
      <c r="Q937" s="210"/>
      <c r="R937" s="210"/>
      <c r="S937" s="210"/>
      <c r="T937" s="210"/>
      <c r="U937" s="210"/>
      <c r="V937" s="210"/>
      <c r="W937" s="210"/>
      <c r="X937" s="210"/>
      <c r="Y937" s="210"/>
      <c r="Z937" s="210"/>
    </row>
    <row r="938" ht="12.75" customHeight="1">
      <c r="A938" s="625"/>
      <c r="B938" s="625"/>
      <c r="C938" s="625"/>
      <c r="D938" s="627"/>
      <c r="E938" s="210"/>
      <c r="F938" s="210"/>
      <c r="G938" s="210"/>
      <c r="H938" s="210"/>
      <c r="I938" s="684"/>
      <c r="J938" s="685"/>
      <c r="K938" s="685"/>
      <c r="L938" s="685"/>
      <c r="M938" s="686"/>
      <c r="N938" s="210"/>
      <c r="O938" s="210"/>
      <c r="P938" s="210"/>
      <c r="Q938" s="210"/>
      <c r="R938" s="210"/>
      <c r="S938" s="210"/>
      <c r="T938" s="210"/>
      <c r="U938" s="210"/>
      <c r="V938" s="210"/>
      <c r="W938" s="210"/>
      <c r="X938" s="210"/>
      <c r="Y938" s="210"/>
      <c r="Z938" s="210"/>
    </row>
    <row r="939" ht="12.75" customHeight="1">
      <c r="A939" s="625"/>
      <c r="B939" s="625"/>
      <c r="C939" s="625"/>
      <c r="D939" s="627"/>
      <c r="E939" s="210"/>
      <c r="F939" s="210"/>
      <c r="G939" s="210"/>
      <c r="H939" s="210"/>
      <c r="I939" s="684"/>
      <c r="J939" s="685"/>
      <c r="K939" s="685"/>
      <c r="L939" s="685"/>
      <c r="M939" s="686"/>
      <c r="N939" s="210"/>
      <c r="O939" s="210"/>
      <c r="P939" s="210"/>
      <c r="Q939" s="210"/>
      <c r="R939" s="210"/>
      <c r="S939" s="210"/>
      <c r="T939" s="210"/>
      <c r="U939" s="210"/>
      <c r="V939" s="210"/>
      <c r="W939" s="210"/>
      <c r="X939" s="210"/>
      <c r="Y939" s="210"/>
      <c r="Z939" s="210"/>
    </row>
    <row r="940" ht="12.75" customHeight="1">
      <c r="A940" s="625"/>
      <c r="B940" s="625"/>
      <c r="C940" s="625"/>
      <c r="D940" s="627"/>
      <c r="E940" s="210"/>
      <c r="F940" s="210"/>
      <c r="G940" s="210"/>
      <c r="H940" s="210"/>
      <c r="I940" s="684"/>
      <c r="J940" s="685"/>
      <c r="K940" s="685"/>
      <c r="L940" s="685"/>
      <c r="M940" s="686"/>
      <c r="N940" s="210"/>
      <c r="O940" s="210"/>
      <c r="P940" s="210"/>
      <c r="Q940" s="210"/>
      <c r="R940" s="210"/>
      <c r="S940" s="210"/>
      <c r="T940" s="210"/>
      <c r="U940" s="210"/>
      <c r="V940" s="210"/>
      <c r="W940" s="210"/>
      <c r="X940" s="210"/>
      <c r="Y940" s="210"/>
      <c r="Z940" s="210"/>
    </row>
    <row r="941" ht="12.75" customHeight="1">
      <c r="A941" s="625"/>
      <c r="B941" s="625"/>
      <c r="C941" s="625"/>
      <c r="D941" s="627"/>
      <c r="E941" s="210"/>
      <c r="F941" s="210"/>
      <c r="G941" s="210"/>
      <c r="H941" s="210"/>
      <c r="I941" s="684"/>
      <c r="J941" s="685"/>
      <c r="K941" s="685"/>
      <c r="L941" s="685"/>
      <c r="M941" s="686"/>
      <c r="N941" s="210"/>
      <c r="O941" s="210"/>
      <c r="P941" s="210"/>
      <c r="Q941" s="210"/>
      <c r="R941" s="210"/>
      <c r="S941" s="210"/>
      <c r="T941" s="210"/>
      <c r="U941" s="210"/>
      <c r="V941" s="210"/>
      <c r="W941" s="210"/>
      <c r="X941" s="210"/>
      <c r="Y941" s="210"/>
      <c r="Z941" s="210"/>
    </row>
    <row r="942" ht="12.75" customHeight="1">
      <c r="A942" s="625"/>
      <c r="B942" s="625"/>
      <c r="C942" s="625"/>
      <c r="D942" s="627"/>
      <c r="E942" s="210"/>
      <c r="F942" s="210"/>
      <c r="G942" s="210"/>
      <c r="H942" s="210"/>
      <c r="I942" s="684"/>
      <c r="J942" s="685"/>
      <c r="K942" s="685"/>
      <c r="L942" s="685"/>
      <c r="M942" s="686"/>
      <c r="N942" s="210"/>
      <c r="O942" s="210"/>
      <c r="P942" s="210"/>
      <c r="Q942" s="210"/>
      <c r="R942" s="210"/>
      <c r="S942" s="210"/>
      <c r="T942" s="210"/>
      <c r="U942" s="210"/>
      <c r="V942" s="210"/>
      <c r="W942" s="210"/>
      <c r="X942" s="210"/>
      <c r="Y942" s="210"/>
      <c r="Z942" s="210"/>
    </row>
    <row r="943" ht="12.75" customHeight="1">
      <c r="A943" s="625"/>
      <c r="B943" s="625"/>
      <c r="C943" s="625"/>
      <c r="D943" s="627"/>
      <c r="E943" s="210"/>
      <c r="F943" s="210"/>
      <c r="G943" s="210"/>
      <c r="H943" s="210"/>
      <c r="I943" s="684"/>
      <c r="J943" s="685"/>
      <c r="K943" s="685"/>
      <c r="L943" s="685"/>
      <c r="M943" s="686"/>
      <c r="N943" s="210"/>
      <c r="O943" s="210"/>
      <c r="P943" s="210"/>
      <c r="Q943" s="210"/>
      <c r="R943" s="210"/>
      <c r="S943" s="210"/>
      <c r="T943" s="210"/>
      <c r="U943" s="210"/>
      <c r="V943" s="210"/>
      <c r="W943" s="210"/>
      <c r="X943" s="210"/>
      <c r="Y943" s="210"/>
      <c r="Z943" s="210"/>
    </row>
    <row r="944" ht="12.75" customHeight="1">
      <c r="A944" s="625"/>
      <c r="B944" s="625"/>
      <c r="C944" s="625"/>
      <c r="D944" s="627"/>
      <c r="E944" s="210"/>
      <c r="F944" s="210"/>
      <c r="G944" s="210"/>
      <c r="H944" s="210"/>
      <c r="I944" s="684"/>
      <c r="J944" s="685"/>
      <c r="K944" s="685"/>
      <c r="L944" s="685"/>
      <c r="M944" s="686"/>
      <c r="N944" s="210"/>
      <c r="O944" s="210"/>
      <c r="P944" s="210"/>
      <c r="Q944" s="210"/>
      <c r="R944" s="210"/>
      <c r="S944" s="210"/>
      <c r="T944" s="210"/>
      <c r="U944" s="210"/>
      <c r="V944" s="210"/>
      <c r="W944" s="210"/>
      <c r="X944" s="210"/>
      <c r="Y944" s="210"/>
      <c r="Z944" s="210"/>
    </row>
    <row r="945" ht="12.75" customHeight="1">
      <c r="A945" s="625"/>
      <c r="B945" s="625"/>
      <c r="C945" s="625"/>
      <c r="D945" s="627"/>
      <c r="E945" s="210"/>
      <c r="F945" s="210"/>
      <c r="G945" s="210"/>
      <c r="H945" s="210"/>
      <c r="I945" s="684"/>
      <c r="J945" s="685"/>
      <c r="K945" s="685"/>
      <c r="L945" s="685"/>
      <c r="M945" s="686"/>
      <c r="N945" s="210"/>
      <c r="O945" s="210"/>
      <c r="P945" s="210"/>
      <c r="Q945" s="210"/>
      <c r="R945" s="210"/>
      <c r="S945" s="210"/>
      <c r="T945" s="210"/>
      <c r="U945" s="210"/>
      <c r="V945" s="210"/>
      <c r="W945" s="210"/>
      <c r="X945" s="210"/>
      <c r="Y945" s="210"/>
      <c r="Z945" s="210"/>
    </row>
    <row r="946" ht="12.75" customHeight="1">
      <c r="A946" s="625"/>
      <c r="B946" s="625"/>
      <c r="C946" s="625"/>
      <c r="D946" s="627"/>
      <c r="E946" s="210"/>
      <c r="F946" s="210"/>
      <c r="G946" s="210"/>
      <c r="H946" s="210"/>
      <c r="I946" s="684"/>
      <c r="J946" s="685"/>
      <c r="K946" s="685"/>
      <c r="L946" s="685"/>
      <c r="M946" s="686"/>
      <c r="N946" s="210"/>
      <c r="O946" s="210"/>
      <c r="P946" s="210"/>
      <c r="Q946" s="210"/>
      <c r="R946" s="210"/>
      <c r="S946" s="210"/>
      <c r="T946" s="210"/>
      <c r="U946" s="210"/>
      <c r="V946" s="210"/>
      <c r="W946" s="210"/>
      <c r="X946" s="210"/>
      <c r="Y946" s="210"/>
      <c r="Z946" s="210"/>
    </row>
    <row r="947" ht="12.75" customHeight="1">
      <c r="A947" s="625"/>
      <c r="B947" s="625"/>
      <c r="C947" s="625"/>
      <c r="D947" s="627"/>
      <c r="E947" s="210"/>
      <c r="F947" s="210"/>
      <c r="G947" s="210"/>
      <c r="H947" s="210"/>
      <c r="I947" s="684"/>
      <c r="J947" s="685"/>
      <c r="K947" s="685"/>
      <c r="L947" s="685"/>
      <c r="M947" s="686"/>
      <c r="N947" s="210"/>
      <c r="O947" s="210"/>
      <c r="P947" s="210"/>
      <c r="Q947" s="210"/>
      <c r="R947" s="210"/>
      <c r="S947" s="210"/>
      <c r="T947" s="210"/>
      <c r="U947" s="210"/>
      <c r="V947" s="210"/>
      <c r="W947" s="210"/>
      <c r="X947" s="210"/>
      <c r="Y947" s="210"/>
      <c r="Z947" s="210"/>
    </row>
    <row r="948" ht="12.75" customHeight="1">
      <c r="A948" s="625"/>
      <c r="B948" s="625"/>
      <c r="C948" s="625"/>
      <c r="D948" s="627"/>
      <c r="E948" s="210"/>
      <c r="F948" s="210"/>
      <c r="G948" s="210"/>
      <c r="H948" s="210"/>
      <c r="I948" s="684"/>
      <c r="J948" s="685"/>
      <c r="K948" s="685"/>
      <c r="L948" s="685"/>
      <c r="M948" s="686"/>
      <c r="N948" s="210"/>
      <c r="O948" s="210"/>
      <c r="P948" s="210"/>
      <c r="Q948" s="210"/>
      <c r="R948" s="210"/>
      <c r="S948" s="210"/>
      <c r="T948" s="210"/>
      <c r="U948" s="210"/>
      <c r="V948" s="210"/>
      <c r="W948" s="210"/>
      <c r="X948" s="210"/>
      <c r="Y948" s="210"/>
      <c r="Z948" s="210"/>
    </row>
    <row r="949" ht="12.75" customHeight="1">
      <c r="A949" s="625"/>
      <c r="B949" s="625"/>
      <c r="C949" s="625"/>
      <c r="D949" s="627"/>
      <c r="E949" s="210"/>
      <c r="F949" s="210"/>
      <c r="G949" s="210"/>
      <c r="H949" s="210"/>
      <c r="I949" s="684"/>
      <c r="J949" s="685"/>
      <c r="K949" s="685"/>
      <c r="L949" s="685"/>
      <c r="M949" s="686"/>
      <c r="N949" s="210"/>
      <c r="O949" s="210"/>
      <c r="P949" s="210"/>
      <c r="Q949" s="210"/>
      <c r="R949" s="210"/>
      <c r="S949" s="210"/>
      <c r="T949" s="210"/>
      <c r="U949" s="210"/>
      <c r="V949" s="210"/>
      <c r="W949" s="210"/>
      <c r="X949" s="210"/>
      <c r="Y949" s="210"/>
      <c r="Z949" s="210"/>
    </row>
    <row r="950" ht="12.75" customHeight="1">
      <c r="A950" s="625"/>
      <c r="B950" s="625"/>
      <c r="C950" s="625"/>
      <c r="D950" s="627"/>
      <c r="E950" s="210"/>
      <c r="F950" s="210"/>
      <c r="G950" s="210"/>
      <c r="H950" s="210"/>
      <c r="I950" s="684"/>
      <c r="J950" s="685"/>
      <c r="K950" s="685"/>
      <c r="L950" s="685"/>
      <c r="M950" s="686"/>
      <c r="N950" s="210"/>
      <c r="O950" s="210"/>
      <c r="P950" s="210"/>
      <c r="Q950" s="210"/>
      <c r="R950" s="210"/>
      <c r="S950" s="210"/>
      <c r="T950" s="210"/>
      <c r="U950" s="210"/>
      <c r="V950" s="210"/>
      <c r="W950" s="210"/>
      <c r="X950" s="210"/>
      <c r="Y950" s="210"/>
      <c r="Z950" s="210"/>
    </row>
    <row r="951" ht="12.75" customHeight="1">
      <c r="A951" s="625"/>
      <c r="B951" s="625"/>
      <c r="C951" s="625"/>
      <c r="D951" s="627"/>
      <c r="E951" s="210"/>
      <c r="F951" s="210"/>
      <c r="G951" s="210"/>
      <c r="H951" s="210"/>
      <c r="I951" s="684"/>
      <c r="J951" s="685"/>
      <c r="K951" s="685"/>
      <c r="L951" s="685"/>
      <c r="M951" s="686"/>
      <c r="N951" s="210"/>
      <c r="O951" s="210"/>
      <c r="P951" s="210"/>
      <c r="Q951" s="210"/>
      <c r="R951" s="210"/>
      <c r="S951" s="210"/>
      <c r="T951" s="210"/>
      <c r="U951" s="210"/>
      <c r="V951" s="210"/>
      <c r="W951" s="210"/>
      <c r="X951" s="210"/>
      <c r="Y951" s="210"/>
      <c r="Z951" s="210"/>
    </row>
    <row r="952" ht="12.75" customHeight="1">
      <c r="A952" s="625"/>
      <c r="B952" s="625"/>
      <c r="C952" s="625"/>
      <c r="D952" s="627"/>
      <c r="E952" s="210"/>
      <c r="F952" s="210"/>
      <c r="G952" s="210"/>
      <c r="H952" s="210"/>
      <c r="I952" s="684"/>
      <c r="J952" s="685"/>
      <c r="K952" s="685"/>
      <c r="L952" s="685"/>
      <c r="M952" s="686"/>
      <c r="N952" s="210"/>
      <c r="O952" s="210"/>
      <c r="P952" s="210"/>
      <c r="Q952" s="210"/>
      <c r="R952" s="210"/>
      <c r="S952" s="210"/>
      <c r="T952" s="210"/>
      <c r="U952" s="210"/>
      <c r="V952" s="210"/>
      <c r="W952" s="210"/>
      <c r="X952" s="210"/>
      <c r="Y952" s="210"/>
      <c r="Z952" s="210"/>
    </row>
    <row r="953" ht="12.75" customHeight="1">
      <c r="A953" s="625"/>
      <c r="B953" s="625"/>
      <c r="C953" s="625"/>
      <c r="D953" s="627"/>
      <c r="E953" s="210"/>
      <c r="F953" s="210"/>
      <c r="G953" s="210"/>
      <c r="H953" s="210"/>
      <c r="I953" s="684"/>
      <c r="J953" s="685"/>
      <c r="K953" s="685"/>
      <c r="L953" s="685"/>
      <c r="M953" s="686"/>
      <c r="N953" s="210"/>
      <c r="O953" s="210"/>
      <c r="P953" s="210"/>
      <c r="Q953" s="210"/>
      <c r="R953" s="210"/>
      <c r="S953" s="210"/>
      <c r="T953" s="210"/>
      <c r="U953" s="210"/>
      <c r="V953" s="210"/>
      <c r="W953" s="210"/>
      <c r="X953" s="210"/>
      <c r="Y953" s="210"/>
      <c r="Z953" s="210"/>
    </row>
    <row r="954" ht="12.75" customHeight="1">
      <c r="A954" s="625"/>
      <c r="B954" s="625"/>
      <c r="C954" s="625"/>
      <c r="D954" s="627"/>
      <c r="E954" s="210"/>
      <c r="F954" s="210"/>
      <c r="G954" s="210"/>
      <c r="H954" s="210"/>
      <c r="I954" s="684"/>
      <c r="J954" s="685"/>
      <c r="K954" s="685"/>
      <c r="L954" s="685"/>
      <c r="M954" s="686"/>
      <c r="N954" s="210"/>
      <c r="O954" s="210"/>
      <c r="P954" s="210"/>
      <c r="Q954" s="210"/>
      <c r="R954" s="210"/>
      <c r="S954" s="210"/>
      <c r="T954" s="210"/>
      <c r="U954" s="210"/>
      <c r="V954" s="210"/>
      <c r="W954" s="210"/>
      <c r="X954" s="210"/>
      <c r="Y954" s="210"/>
      <c r="Z954" s="210"/>
    </row>
    <row r="955" ht="12.75" customHeight="1">
      <c r="A955" s="625"/>
      <c r="B955" s="625"/>
      <c r="C955" s="625"/>
      <c r="D955" s="627"/>
      <c r="E955" s="210"/>
      <c r="F955" s="210"/>
      <c r="G955" s="210"/>
      <c r="H955" s="210"/>
      <c r="I955" s="684"/>
      <c r="J955" s="685"/>
      <c r="K955" s="685"/>
      <c r="L955" s="685"/>
      <c r="M955" s="686"/>
      <c r="N955" s="210"/>
      <c r="O955" s="210"/>
      <c r="P955" s="210"/>
      <c r="Q955" s="210"/>
      <c r="R955" s="210"/>
      <c r="S955" s="210"/>
      <c r="T955" s="210"/>
      <c r="U955" s="210"/>
      <c r="V955" s="210"/>
      <c r="W955" s="210"/>
      <c r="X955" s="210"/>
      <c r="Y955" s="210"/>
      <c r="Z955" s="210"/>
    </row>
    <row r="956" ht="12.75" customHeight="1">
      <c r="A956" s="625"/>
      <c r="B956" s="625"/>
      <c r="C956" s="625"/>
      <c r="D956" s="627"/>
      <c r="E956" s="210"/>
      <c r="F956" s="210"/>
      <c r="G956" s="210"/>
      <c r="H956" s="210"/>
      <c r="I956" s="684"/>
      <c r="J956" s="685"/>
      <c r="K956" s="685"/>
      <c r="L956" s="685"/>
      <c r="M956" s="686"/>
      <c r="N956" s="210"/>
      <c r="O956" s="210"/>
      <c r="P956" s="210"/>
      <c r="Q956" s="210"/>
      <c r="R956" s="210"/>
      <c r="S956" s="210"/>
      <c r="T956" s="210"/>
      <c r="U956" s="210"/>
      <c r="V956" s="210"/>
      <c r="W956" s="210"/>
      <c r="X956" s="210"/>
      <c r="Y956" s="210"/>
      <c r="Z956" s="210"/>
    </row>
    <row r="957" ht="12.75" customHeight="1">
      <c r="A957" s="625"/>
      <c r="B957" s="625"/>
      <c r="C957" s="625"/>
      <c r="D957" s="627"/>
      <c r="E957" s="210"/>
      <c r="F957" s="210"/>
      <c r="G957" s="210"/>
      <c r="H957" s="210"/>
      <c r="I957" s="684"/>
      <c r="J957" s="685"/>
      <c r="K957" s="685"/>
      <c r="L957" s="685"/>
      <c r="M957" s="686"/>
      <c r="N957" s="210"/>
      <c r="O957" s="210"/>
      <c r="P957" s="210"/>
      <c r="Q957" s="210"/>
      <c r="R957" s="210"/>
      <c r="S957" s="210"/>
      <c r="T957" s="210"/>
      <c r="U957" s="210"/>
      <c r="V957" s="210"/>
      <c r="W957" s="210"/>
      <c r="X957" s="210"/>
      <c r="Y957" s="210"/>
      <c r="Z957" s="210"/>
    </row>
    <row r="958" ht="12.75" customHeight="1">
      <c r="A958" s="625"/>
      <c r="B958" s="625"/>
      <c r="C958" s="625"/>
      <c r="D958" s="627"/>
      <c r="E958" s="210"/>
      <c r="F958" s="210"/>
      <c r="G958" s="210"/>
      <c r="H958" s="210"/>
      <c r="I958" s="684"/>
      <c r="J958" s="685"/>
      <c r="K958" s="685"/>
      <c r="L958" s="685"/>
      <c r="M958" s="686"/>
      <c r="N958" s="210"/>
      <c r="O958" s="210"/>
      <c r="P958" s="210"/>
      <c r="Q958" s="210"/>
      <c r="R958" s="210"/>
      <c r="S958" s="210"/>
      <c r="T958" s="210"/>
      <c r="U958" s="210"/>
      <c r="V958" s="210"/>
      <c r="W958" s="210"/>
      <c r="X958" s="210"/>
      <c r="Y958" s="210"/>
      <c r="Z958" s="210"/>
    </row>
    <row r="959" ht="12.75" customHeight="1">
      <c r="A959" s="625"/>
      <c r="B959" s="625"/>
      <c r="C959" s="625"/>
      <c r="D959" s="627"/>
      <c r="E959" s="210"/>
      <c r="F959" s="210"/>
      <c r="G959" s="210"/>
      <c r="H959" s="210"/>
      <c r="I959" s="684"/>
      <c r="J959" s="685"/>
      <c r="K959" s="685"/>
      <c r="L959" s="685"/>
      <c r="M959" s="686"/>
      <c r="N959" s="210"/>
      <c r="O959" s="210"/>
      <c r="P959" s="210"/>
      <c r="Q959" s="210"/>
      <c r="R959" s="210"/>
      <c r="S959" s="210"/>
      <c r="T959" s="210"/>
      <c r="U959" s="210"/>
      <c r="V959" s="210"/>
      <c r="W959" s="210"/>
      <c r="X959" s="210"/>
      <c r="Y959" s="210"/>
      <c r="Z959" s="210"/>
    </row>
    <row r="960" ht="12.75" customHeight="1">
      <c r="A960" s="625"/>
      <c r="B960" s="625"/>
      <c r="C960" s="625"/>
      <c r="D960" s="627"/>
      <c r="E960" s="210"/>
      <c r="F960" s="210"/>
      <c r="G960" s="210"/>
      <c r="H960" s="210"/>
      <c r="I960" s="684"/>
      <c r="J960" s="685"/>
      <c r="K960" s="685"/>
      <c r="L960" s="685"/>
      <c r="M960" s="686"/>
      <c r="N960" s="210"/>
      <c r="O960" s="210"/>
      <c r="P960" s="210"/>
      <c r="Q960" s="210"/>
      <c r="R960" s="210"/>
      <c r="S960" s="210"/>
      <c r="T960" s="210"/>
      <c r="U960" s="210"/>
      <c r="V960" s="210"/>
      <c r="W960" s="210"/>
      <c r="X960" s="210"/>
      <c r="Y960" s="210"/>
      <c r="Z960" s="210"/>
    </row>
    <row r="961" ht="12.75" customHeight="1">
      <c r="A961" s="625"/>
      <c r="B961" s="625"/>
      <c r="C961" s="625"/>
      <c r="D961" s="627"/>
      <c r="E961" s="210"/>
      <c r="F961" s="210"/>
      <c r="G961" s="210"/>
      <c r="H961" s="210"/>
      <c r="I961" s="684"/>
      <c r="J961" s="685"/>
      <c r="K961" s="685"/>
      <c r="L961" s="685"/>
      <c r="M961" s="686"/>
      <c r="N961" s="210"/>
      <c r="O961" s="210"/>
      <c r="P961" s="210"/>
      <c r="Q961" s="210"/>
      <c r="R961" s="210"/>
      <c r="S961" s="210"/>
      <c r="T961" s="210"/>
      <c r="U961" s="210"/>
      <c r="V961" s="210"/>
      <c r="W961" s="210"/>
      <c r="X961" s="210"/>
      <c r="Y961" s="210"/>
      <c r="Z961" s="210"/>
    </row>
    <row r="962" ht="12.75" customHeight="1">
      <c r="A962" s="625"/>
      <c r="B962" s="625"/>
      <c r="C962" s="625"/>
      <c r="D962" s="627"/>
      <c r="E962" s="210"/>
      <c r="F962" s="210"/>
      <c r="G962" s="210"/>
      <c r="H962" s="210"/>
      <c r="I962" s="684"/>
      <c r="J962" s="685"/>
      <c r="K962" s="685"/>
      <c r="L962" s="685"/>
      <c r="M962" s="686"/>
      <c r="N962" s="210"/>
      <c r="O962" s="210"/>
      <c r="P962" s="210"/>
      <c r="Q962" s="210"/>
      <c r="R962" s="210"/>
      <c r="S962" s="210"/>
      <c r="T962" s="210"/>
      <c r="U962" s="210"/>
      <c r="V962" s="210"/>
      <c r="W962" s="210"/>
      <c r="X962" s="210"/>
      <c r="Y962" s="210"/>
      <c r="Z962" s="210"/>
    </row>
    <row r="963" ht="12.75" customHeight="1">
      <c r="A963" s="625"/>
      <c r="B963" s="625"/>
      <c r="C963" s="625"/>
      <c r="D963" s="627"/>
      <c r="E963" s="210"/>
      <c r="F963" s="210"/>
      <c r="G963" s="210"/>
      <c r="H963" s="210"/>
      <c r="I963" s="684"/>
      <c r="J963" s="685"/>
      <c r="K963" s="685"/>
      <c r="L963" s="685"/>
      <c r="M963" s="686"/>
      <c r="N963" s="210"/>
      <c r="O963" s="210"/>
      <c r="P963" s="210"/>
      <c r="Q963" s="210"/>
      <c r="R963" s="210"/>
      <c r="S963" s="210"/>
      <c r="T963" s="210"/>
      <c r="U963" s="210"/>
      <c r="V963" s="210"/>
      <c r="W963" s="210"/>
      <c r="X963" s="210"/>
      <c r="Y963" s="210"/>
      <c r="Z963" s="210"/>
    </row>
    <row r="964" ht="12.75" customHeight="1">
      <c r="A964" s="625"/>
      <c r="B964" s="625"/>
      <c r="C964" s="625"/>
      <c r="D964" s="627"/>
      <c r="E964" s="210"/>
      <c r="F964" s="210"/>
      <c r="G964" s="210"/>
      <c r="H964" s="210"/>
      <c r="I964" s="684"/>
      <c r="J964" s="685"/>
      <c r="K964" s="685"/>
      <c r="L964" s="685"/>
      <c r="M964" s="686"/>
      <c r="N964" s="210"/>
      <c r="O964" s="210"/>
      <c r="P964" s="210"/>
      <c r="Q964" s="210"/>
      <c r="R964" s="210"/>
      <c r="S964" s="210"/>
      <c r="T964" s="210"/>
      <c r="U964" s="210"/>
      <c r="V964" s="210"/>
      <c r="W964" s="210"/>
      <c r="X964" s="210"/>
      <c r="Y964" s="210"/>
      <c r="Z964" s="210"/>
    </row>
    <row r="965" ht="12.75" customHeight="1">
      <c r="A965" s="625"/>
      <c r="B965" s="625"/>
      <c r="C965" s="625"/>
      <c r="D965" s="627"/>
      <c r="E965" s="210"/>
      <c r="F965" s="210"/>
      <c r="G965" s="210"/>
      <c r="H965" s="210"/>
      <c r="I965" s="684"/>
      <c r="J965" s="685"/>
      <c r="K965" s="685"/>
      <c r="L965" s="685"/>
      <c r="M965" s="686"/>
      <c r="N965" s="210"/>
      <c r="O965" s="210"/>
      <c r="P965" s="210"/>
      <c r="Q965" s="210"/>
      <c r="R965" s="210"/>
      <c r="S965" s="210"/>
      <c r="T965" s="210"/>
      <c r="U965" s="210"/>
      <c r="V965" s="210"/>
      <c r="W965" s="210"/>
      <c r="X965" s="210"/>
      <c r="Y965" s="210"/>
      <c r="Z965" s="210"/>
    </row>
    <row r="966" ht="12.75" customHeight="1">
      <c r="A966" s="625"/>
      <c r="B966" s="625"/>
      <c r="C966" s="625"/>
      <c r="D966" s="627"/>
      <c r="E966" s="210"/>
      <c r="F966" s="210"/>
      <c r="G966" s="210"/>
      <c r="H966" s="210"/>
      <c r="I966" s="684"/>
      <c r="J966" s="685"/>
      <c r="K966" s="685"/>
      <c r="L966" s="685"/>
      <c r="M966" s="686"/>
      <c r="N966" s="210"/>
      <c r="O966" s="210"/>
      <c r="P966" s="210"/>
      <c r="Q966" s="210"/>
      <c r="R966" s="210"/>
      <c r="S966" s="210"/>
      <c r="T966" s="210"/>
      <c r="U966" s="210"/>
      <c r="V966" s="210"/>
      <c r="W966" s="210"/>
      <c r="X966" s="210"/>
      <c r="Y966" s="210"/>
      <c r="Z966" s="210"/>
    </row>
    <row r="967" ht="12.75" customHeight="1">
      <c r="A967" s="625"/>
      <c r="B967" s="625"/>
      <c r="C967" s="625"/>
      <c r="D967" s="627"/>
      <c r="E967" s="210"/>
      <c r="F967" s="210"/>
      <c r="G967" s="210"/>
      <c r="H967" s="210"/>
      <c r="I967" s="684"/>
      <c r="J967" s="685"/>
      <c r="K967" s="685"/>
      <c r="L967" s="685"/>
      <c r="M967" s="686"/>
      <c r="N967" s="210"/>
      <c r="O967" s="210"/>
      <c r="P967" s="210"/>
      <c r="Q967" s="210"/>
      <c r="R967" s="210"/>
      <c r="S967" s="210"/>
      <c r="T967" s="210"/>
      <c r="U967" s="210"/>
      <c r="V967" s="210"/>
      <c r="W967" s="210"/>
      <c r="X967" s="210"/>
      <c r="Y967" s="210"/>
      <c r="Z967" s="210"/>
    </row>
    <row r="968" ht="12.75" customHeight="1">
      <c r="A968" s="625"/>
      <c r="B968" s="625"/>
      <c r="C968" s="625"/>
      <c r="D968" s="627"/>
      <c r="E968" s="210"/>
      <c r="F968" s="210"/>
      <c r="G968" s="210"/>
      <c r="H968" s="210"/>
      <c r="I968" s="684"/>
      <c r="J968" s="685"/>
      <c r="K968" s="685"/>
      <c r="L968" s="685"/>
      <c r="M968" s="686"/>
      <c r="N968" s="210"/>
      <c r="O968" s="210"/>
      <c r="P968" s="210"/>
      <c r="Q968" s="210"/>
      <c r="R968" s="210"/>
      <c r="S968" s="210"/>
      <c r="T968" s="210"/>
      <c r="U968" s="210"/>
      <c r="V968" s="210"/>
      <c r="W968" s="210"/>
      <c r="X968" s="210"/>
      <c r="Y968" s="210"/>
      <c r="Z968" s="210"/>
    </row>
    <row r="969" ht="12.75" customHeight="1">
      <c r="A969" s="625"/>
      <c r="B969" s="625"/>
      <c r="C969" s="625"/>
      <c r="D969" s="627"/>
      <c r="E969" s="210"/>
      <c r="F969" s="210"/>
      <c r="G969" s="210"/>
      <c r="H969" s="210"/>
      <c r="I969" s="684"/>
      <c r="J969" s="685"/>
      <c r="K969" s="685"/>
      <c r="L969" s="685"/>
      <c r="M969" s="686"/>
      <c r="N969" s="210"/>
      <c r="O969" s="210"/>
      <c r="P969" s="210"/>
      <c r="Q969" s="210"/>
      <c r="R969" s="210"/>
      <c r="S969" s="210"/>
      <c r="T969" s="210"/>
      <c r="U969" s="210"/>
      <c r="V969" s="210"/>
      <c r="W969" s="210"/>
      <c r="X969" s="210"/>
      <c r="Y969" s="210"/>
      <c r="Z969" s="210"/>
    </row>
    <row r="970" ht="12.75" customHeight="1">
      <c r="A970" s="625"/>
      <c r="B970" s="625"/>
      <c r="C970" s="625"/>
      <c r="D970" s="627"/>
      <c r="E970" s="210"/>
      <c r="F970" s="210"/>
      <c r="G970" s="210"/>
      <c r="H970" s="210"/>
      <c r="I970" s="684"/>
      <c r="J970" s="685"/>
      <c r="K970" s="685"/>
      <c r="L970" s="685"/>
      <c r="M970" s="686"/>
      <c r="N970" s="210"/>
      <c r="O970" s="210"/>
      <c r="P970" s="210"/>
      <c r="Q970" s="210"/>
      <c r="R970" s="210"/>
      <c r="S970" s="210"/>
      <c r="T970" s="210"/>
      <c r="U970" s="210"/>
      <c r="V970" s="210"/>
      <c r="W970" s="210"/>
      <c r="X970" s="210"/>
      <c r="Y970" s="210"/>
      <c r="Z970" s="210"/>
    </row>
    <row r="971" ht="12.75" customHeight="1">
      <c r="A971" s="625"/>
      <c r="B971" s="625"/>
      <c r="C971" s="625"/>
      <c r="D971" s="627"/>
      <c r="E971" s="210"/>
      <c r="F971" s="210"/>
      <c r="G971" s="210"/>
      <c r="H971" s="210"/>
      <c r="I971" s="684"/>
      <c r="J971" s="685"/>
      <c r="K971" s="685"/>
      <c r="L971" s="685"/>
      <c r="M971" s="686"/>
      <c r="N971" s="210"/>
      <c r="O971" s="210"/>
      <c r="P971" s="210"/>
      <c r="Q971" s="210"/>
      <c r="R971" s="210"/>
      <c r="S971" s="210"/>
      <c r="T971" s="210"/>
      <c r="U971" s="210"/>
      <c r="V971" s="210"/>
      <c r="W971" s="210"/>
      <c r="X971" s="210"/>
      <c r="Y971" s="210"/>
      <c r="Z971" s="210"/>
    </row>
    <row r="972" ht="12.75" customHeight="1">
      <c r="A972" s="625"/>
      <c r="B972" s="625"/>
      <c r="C972" s="625"/>
      <c r="D972" s="627"/>
      <c r="E972" s="210"/>
      <c r="F972" s="210"/>
      <c r="G972" s="210"/>
      <c r="H972" s="210"/>
      <c r="I972" s="684"/>
      <c r="J972" s="685"/>
      <c r="K972" s="685"/>
      <c r="L972" s="685"/>
      <c r="M972" s="686"/>
      <c r="N972" s="210"/>
      <c r="O972" s="210"/>
      <c r="P972" s="210"/>
      <c r="Q972" s="210"/>
      <c r="R972" s="210"/>
      <c r="S972" s="210"/>
      <c r="T972" s="210"/>
      <c r="U972" s="210"/>
      <c r="V972" s="210"/>
      <c r="W972" s="210"/>
      <c r="X972" s="210"/>
      <c r="Y972" s="210"/>
      <c r="Z972" s="210"/>
    </row>
    <row r="973" ht="12.75" customHeight="1">
      <c r="A973" s="625"/>
      <c r="B973" s="625"/>
      <c r="C973" s="625"/>
      <c r="D973" s="627"/>
      <c r="E973" s="210"/>
      <c r="F973" s="210"/>
      <c r="G973" s="210"/>
      <c r="H973" s="210"/>
      <c r="I973" s="684"/>
      <c r="J973" s="685"/>
      <c r="K973" s="685"/>
      <c r="L973" s="685"/>
      <c r="M973" s="686"/>
      <c r="N973" s="210"/>
      <c r="O973" s="210"/>
      <c r="P973" s="210"/>
      <c r="Q973" s="210"/>
      <c r="R973" s="210"/>
      <c r="S973" s="210"/>
      <c r="T973" s="210"/>
      <c r="U973" s="210"/>
      <c r="V973" s="210"/>
      <c r="W973" s="210"/>
      <c r="X973" s="210"/>
      <c r="Y973" s="210"/>
      <c r="Z973" s="210"/>
    </row>
    <row r="974" ht="12.75" customHeight="1">
      <c r="A974" s="625"/>
      <c r="B974" s="625"/>
      <c r="C974" s="625"/>
      <c r="D974" s="627"/>
      <c r="E974" s="210"/>
      <c r="F974" s="210"/>
      <c r="G974" s="210"/>
      <c r="H974" s="210"/>
      <c r="I974" s="684"/>
      <c r="J974" s="685"/>
      <c r="K974" s="685"/>
      <c r="L974" s="685"/>
      <c r="M974" s="686"/>
      <c r="N974" s="210"/>
      <c r="O974" s="210"/>
      <c r="P974" s="210"/>
      <c r="Q974" s="210"/>
      <c r="R974" s="210"/>
      <c r="S974" s="210"/>
      <c r="T974" s="210"/>
      <c r="U974" s="210"/>
      <c r="V974" s="210"/>
      <c r="W974" s="210"/>
      <c r="X974" s="210"/>
      <c r="Y974" s="210"/>
      <c r="Z974" s="210"/>
    </row>
    <row r="975" ht="12.75" customHeight="1">
      <c r="A975" s="625"/>
      <c r="B975" s="625"/>
      <c r="C975" s="625"/>
      <c r="D975" s="627"/>
      <c r="E975" s="210"/>
      <c r="F975" s="210"/>
      <c r="G975" s="210"/>
      <c r="H975" s="210"/>
      <c r="I975" s="684"/>
      <c r="J975" s="685"/>
      <c r="K975" s="685"/>
      <c r="L975" s="685"/>
      <c r="M975" s="686"/>
      <c r="N975" s="210"/>
      <c r="O975" s="210"/>
      <c r="P975" s="210"/>
      <c r="Q975" s="210"/>
      <c r="R975" s="210"/>
      <c r="S975" s="210"/>
      <c r="T975" s="210"/>
      <c r="U975" s="210"/>
      <c r="V975" s="210"/>
      <c r="W975" s="210"/>
      <c r="X975" s="210"/>
      <c r="Y975" s="210"/>
      <c r="Z975" s="210"/>
    </row>
    <row r="976" ht="12.75" customHeight="1">
      <c r="A976" s="625"/>
      <c r="B976" s="625"/>
      <c r="C976" s="625"/>
      <c r="D976" s="627"/>
      <c r="E976" s="210"/>
      <c r="F976" s="210"/>
      <c r="G976" s="210"/>
      <c r="H976" s="210"/>
      <c r="I976" s="684"/>
      <c r="J976" s="685"/>
      <c r="K976" s="685"/>
      <c r="L976" s="685"/>
      <c r="M976" s="686"/>
      <c r="N976" s="210"/>
      <c r="O976" s="210"/>
      <c r="P976" s="210"/>
      <c r="Q976" s="210"/>
      <c r="R976" s="210"/>
      <c r="S976" s="210"/>
      <c r="T976" s="210"/>
      <c r="U976" s="210"/>
      <c r="V976" s="210"/>
      <c r="W976" s="210"/>
      <c r="X976" s="210"/>
      <c r="Y976" s="210"/>
      <c r="Z976" s="210"/>
    </row>
    <row r="977" ht="12.75" customHeight="1">
      <c r="A977" s="625"/>
      <c r="B977" s="625"/>
      <c r="C977" s="625"/>
      <c r="D977" s="627"/>
      <c r="E977" s="210"/>
      <c r="F977" s="210"/>
      <c r="G977" s="210"/>
      <c r="H977" s="210"/>
      <c r="I977" s="684"/>
      <c r="J977" s="685"/>
      <c r="K977" s="685"/>
      <c r="L977" s="685"/>
      <c r="M977" s="686"/>
      <c r="N977" s="210"/>
      <c r="O977" s="210"/>
      <c r="P977" s="210"/>
      <c r="Q977" s="210"/>
      <c r="R977" s="210"/>
      <c r="S977" s="210"/>
      <c r="T977" s="210"/>
      <c r="U977" s="210"/>
      <c r="V977" s="210"/>
      <c r="W977" s="210"/>
      <c r="X977" s="210"/>
      <c r="Y977" s="210"/>
      <c r="Z977" s="210"/>
    </row>
    <row r="978" ht="12.75" customHeight="1">
      <c r="A978" s="625"/>
      <c r="B978" s="625"/>
      <c r="C978" s="625"/>
      <c r="D978" s="627"/>
      <c r="E978" s="210"/>
      <c r="F978" s="210"/>
      <c r="G978" s="210"/>
      <c r="H978" s="210"/>
      <c r="I978" s="684"/>
      <c r="J978" s="685"/>
      <c r="K978" s="685"/>
      <c r="L978" s="685"/>
      <c r="M978" s="686"/>
      <c r="N978" s="210"/>
      <c r="O978" s="210"/>
      <c r="P978" s="210"/>
      <c r="Q978" s="210"/>
      <c r="R978" s="210"/>
      <c r="S978" s="210"/>
      <c r="T978" s="210"/>
      <c r="U978" s="210"/>
      <c r="V978" s="210"/>
      <c r="W978" s="210"/>
      <c r="X978" s="210"/>
      <c r="Y978" s="210"/>
      <c r="Z978" s="210"/>
    </row>
    <row r="979" ht="12.75" customHeight="1">
      <c r="A979" s="625"/>
      <c r="B979" s="625"/>
      <c r="C979" s="625"/>
      <c r="D979" s="627"/>
      <c r="E979" s="210"/>
      <c r="F979" s="210"/>
      <c r="G979" s="210"/>
      <c r="H979" s="210"/>
      <c r="I979" s="684"/>
      <c r="J979" s="685"/>
      <c r="K979" s="685"/>
      <c r="L979" s="685"/>
      <c r="M979" s="686"/>
      <c r="N979" s="210"/>
      <c r="O979" s="210"/>
      <c r="P979" s="210"/>
      <c r="Q979" s="210"/>
      <c r="R979" s="210"/>
      <c r="S979" s="210"/>
      <c r="T979" s="210"/>
      <c r="U979" s="210"/>
      <c r="V979" s="210"/>
      <c r="W979" s="210"/>
      <c r="X979" s="210"/>
      <c r="Y979" s="210"/>
      <c r="Z979" s="210"/>
    </row>
    <row r="980" ht="12.75" customHeight="1">
      <c r="A980" s="625"/>
      <c r="B980" s="625"/>
      <c r="C980" s="625"/>
      <c r="D980" s="627"/>
      <c r="E980" s="210"/>
      <c r="F980" s="210"/>
      <c r="G980" s="210"/>
      <c r="H980" s="210"/>
      <c r="I980" s="684"/>
      <c r="J980" s="685"/>
      <c r="K980" s="685"/>
      <c r="L980" s="685"/>
      <c r="M980" s="686"/>
      <c r="N980" s="210"/>
      <c r="O980" s="210"/>
      <c r="P980" s="210"/>
      <c r="Q980" s="210"/>
      <c r="R980" s="210"/>
      <c r="S980" s="210"/>
      <c r="T980" s="210"/>
      <c r="U980" s="210"/>
      <c r="V980" s="210"/>
      <c r="W980" s="210"/>
      <c r="X980" s="210"/>
      <c r="Y980" s="210"/>
      <c r="Z980" s="210"/>
    </row>
    <row r="981" ht="12.75" customHeight="1">
      <c r="A981" s="625"/>
      <c r="B981" s="625"/>
      <c r="C981" s="625"/>
      <c r="D981" s="627"/>
      <c r="E981" s="210"/>
      <c r="F981" s="210"/>
      <c r="G981" s="210"/>
      <c r="H981" s="210"/>
      <c r="I981" s="684"/>
      <c r="J981" s="685"/>
      <c r="K981" s="685"/>
      <c r="L981" s="685"/>
      <c r="M981" s="686"/>
      <c r="N981" s="210"/>
      <c r="O981" s="210"/>
      <c r="P981" s="210"/>
      <c r="Q981" s="210"/>
      <c r="R981" s="210"/>
      <c r="S981" s="210"/>
      <c r="T981" s="210"/>
      <c r="U981" s="210"/>
      <c r="V981" s="210"/>
      <c r="W981" s="210"/>
      <c r="X981" s="210"/>
      <c r="Y981" s="210"/>
      <c r="Z981" s="210"/>
    </row>
    <row r="982" ht="12.75" customHeight="1">
      <c r="A982" s="625"/>
      <c r="B982" s="625"/>
      <c r="C982" s="625"/>
      <c r="D982" s="627"/>
      <c r="E982" s="210"/>
      <c r="F982" s="210"/>
      <c r="G982" s="210"/>
      <c r="H982" s="210"/>
      <c r="I982" s="684"/>
      <c r="J982" s="685"/>
      <c r="K982" s="685"/>
      <c r="L982" s="685"/>
      <c r="M982" s="686"/>
      <c r="N982" s="210"/>
      <c r="O982" s="210"/>
      <c r="P982" s="210"/>
      <c r="Q982" s="210"/>
      <c r="R982" s="210"/>
      <c r="S982" s="210"/>
      <c r="T982" s="210"/>
      <c r="U982" s="210"/>
      <c r="V982" s="210"/>
      <c r="W982" s="210"/>
      <c r="X982" s="210"/>
      <c r="Y982" s="210"/>
      <c r="Z982" s="210"/>
    </row>
    <row r="983" ht="12.75" customHeight="1">
      <c r="A983" s="625"/>
      <c r="B983" s="625"/>
      <c r="C983" s="625"/>
      <c r="D983" s="627"/>
      <c r="E983" s="210"/>
      <c r="F983" s="210"/>
      <c r="G983" s="210"/>
      <c r="H983" s="210"/>
      <c r="I983" s="684"/>
      <c r="J983" s="685"/>
      <c r="K983" s="685"/>
      <c r="L983" s="685"/>
      <c r="M983" s="686"/>
      <c r="N983" s="210"/>
      <c r="O983" s="210"/>
      <c r="P983" s="210"/>
      <c r="Q983" s="210"/>
      <c r="R983" s="210"/>
      <c r="S983" s="210"/>
      <c r="T983" s="210"/>
      <c r="U983" s="210"/>
      <c r="V983" s="210"/>
      <c r="W983" s="210"/>
      <c r="X983" s="210"/>
      <c r="Y983" s="210"/>
      <c r="Z983" s="210"/>
    </row>
    <row r="984" ht="12.75" customHeight="1">
      <c r="A984" s="625"/>
      <c r="B984" s="625"/>
      <c r="C984" s="625"/>
      <c r="D984" s="627"/>
      <c r="E984" s="210"/>
      <c r="F984" s="210"/>
      <c r="G984" s="210"/>
      <c r="H984" s="210"/>
      <c r="I984" s="684"/>
      <c r="J984" s="685"/>
      <c r="K984" s="685"/>
      <c r="L984" s="685"/>
      <c r="M984" s="686"/>
      <c r="N984" s="210"/>
      <c r="O984" s="210"/>
      <c r="P984" s="210"/>
      <c r="Q984" s="210"/>
      <c r="R984" s="210"/>
      <c r="S984" s="210"/>
      <c r="T984" s="210"/>
      <c r="U984" s="210"/>
      <c r="V984" s="210"/>
      <c r="W984" s="210"/>
      <c r="X984" s="210"/>
      <c r="Y984" s="210"/>
      <c r="Z984" s="210"/>
    </row>
    <row r="985" ht="12.75" customHeight="1">
      <c r="A985" s="625"/>
      <c r="B985" s="625"/>
      <c r="C985" s="625"/>
      <c r="D985" s="627"/>
      <c r="E985" s="210"/>
      <c r="F985" s="210"/>
      <c r="G985" s="210"/>
      <c r="H985" s="210"/>
      <c r="I985" s="684"/>
      <c r="J985" s="685"/>
      <c r="K985" s="685"/>
      <c r="L985" s="685"/>
      <c r="M985" s="686"/>
      <c r="N985" s="210"/>
      <c r="O985" s="210"/>
      <c r="P985" s="210"/>
      <c r="Q985" s="210"/>
      <c r="R985" s="210"/>
      <c r="S985" s="210"/>
      <c r="T985" s="210"/>
      <c r="U985" s="210"/>
      <c r="V985" s="210"/>
      <c r="W985" s="210"/>
      <c r="X985" s="210"/>
      <c r="Y985" s="210"/>
      <c r="Z985" s="210"/>
    </row>
    <row r="986" ht="12.75" customHeight="1">
      <c r="A986" s="625"/>
      <c r="B986" s="625"/>
      <c r="C986" s="625"/>
      <c r="D986" s="627"/>
      <c r="E986" s="210"/>
      <c r="F986" s="210"/>
      <c r="G986" s="210"/>
      <c r="H986" s="210"/>
      <c r="I986" s="684"/>
      <c r="J986" s="685"/>
      <c r="K986" s="685"/>
      <c r="L986" s="685"/>
      <c r="M986" s="686"/>
      <c r="N986" s="210"/>
      <c r="O986" s="210"/>
      <c r="P986" s="210"/>
      <c r="Q986" s="210"/>
      <c r="R986" s="210"/>
      <c r="S986" s="210"/>
      <c r="T986" s="210"/>
      <c r="U986" s="210"/>
      <c r="V986" s="210"/>
      <c r="W986" s="210"/>
      <c r="X986" s="210"/>
      <c r="Y986" s="210"/>
      <c r="Z986" s="210"/>
    </row>
    <row r="987" ht="12.75" customHeight="1">
      <c r="A987" s="625"/>
      <c r="B987" s="625"/>
      <c r="C987" s="625"/>
      <c r="D987" s="627"/>
      <c r="E987" s="210"/>
      <c r="F987" s="210"/>
      <c r="G987" s="210"/>
      <c r="H987" s="210"/>
      <c r="I987" s="684"/>
      <c r="J987" s="685"/>
      <c r="K987" s="685"/>
      <c r="L987" s="685"/>
      <c r="M987" s="686"/>
      <c r="N987" s="210"/>
      <c r="O987" s="210"/>
      <c r="P987" s="210"/>
      <c r="Q987" s="210"/>
      <c r="R987" s="210"/>
      <c r="S987" s="210"/>
      <c r="T987" s="210"/>
      <c r="U987" s="210"/>
      <c r="V987" s="210"/>
      <c r="W987" s="210"/>
      <c r="X987" s="210"/>
      <c r="Y987" s="210"/>
      <c r="Z987" s="210"/>
    </row>
    <row r="988" ht="12.75" customHeight="1">
      <c r="A988" s="625"/>
      <c r="B988" s="625"/>
      <c r="C988" s="625"/>
      <c r="D988" s="627"/>
      <c r="E988" s="210"/>
      <c r="F988" s="210"/>
      <c r="G988" s="210"/>
      <c r="H988" s="210"/>
      <c r="I988" s="684"/>
      <c r="J988" s="685"/>
      <c r="K988" s="685"/>
      <c r="L988" s="685"/>
      <c r="M988" s="686"/>
      <c r="N988" s="210"/>
      <c r="O988" s="210"/>
      <c r="P988" s="210"/>
      <c r="Q988" s="210"/>
      <c r="R988" s="210"/>
      <c r="S988" s="210"/>
      <c r="T988" s="210"/>
      <c r="U988" s="210"/>
      <c r="V988" s="210"/>
      <c r="W988" s="210"/>
      <c r="X988" s="210"/>
      <c r="Y988" s="210"/>
      <c r="Z988" s="210"/>
    </row>
    <row r="989" ht="12.75" customHeight="1">
      <c r="A989" s="625"/>
      <c r="B989" s="625"/>
      <c r="C989" s="625"/>
      <c r="D989" s="627"/>
      <c r="E989" s="210"/>
      <c r="F989" s="210"/>
      <c r="G989" s="210"/>
      <c r="H989" s="210"/>
      <c r="I989" s="684"/>
      <c r="J989" s="685"/>
      <c r="K989" s="685"/>
      <c r="L989" s="685"/>
      <c r="M989" s="686"/>
      <c r="N989" s="210"/>
      <c r="O989" s="210"/>
      <c r="P989" s="210"/>
      <c r="Q989" s="210"/>
      <c r="R989" s="210"/>
      <c r="S989" s="210"/>
      <c r="T989" s="210"/>
      <c r="U989" s="210"/>
      <c r="V989" s="210"/>
      <c r="W989" s="210"/>
      <c r="X989" s="210"/>
      <c r="Y989" s="210"/>
      <c r="Z989" s="210"/>
    </row>
    <row r="990" ht="12.75" customHeight="1">
      <c r="A990" s="625"/>
      <c r="B990" s="625"/>
      <c r="C990" s="625"/>
      <c r="D990" s="627"/>
      <c r="E990" s="210"/>
      <c r="F990" s="210"/>
      <c r="G990" s="210"/>
      <c r="H990" s="210"/>
      <c r="I990" s="684"/>
      <c r="J990" s="685"/>
      <c r="K990" s="685"/>
      <c r="L990" s="685"/>
      <c r="M990" s="686"/>
      <c r="N990" s="210"/>
      <c r="O990" s="210"/>
      <c r="P990" s="210"/>
      <c r="Q990" s="210"/>
      <c r="R990" s="210"/>
      <c r="S990" s="210"/>
      <c r="T990" s="210"/>
      <c r="U990" s="210"/>
      <c r="V990" s="210"/>
      <c r="W990" s="210"/>
      <c r="X990" s="210"/>
      <c r="Y990" s="210"/>
      <c r="Z990" s="210"/>
    </row>
    <row r="991" ht="12.75" customHeight="1">
      <c r="A991" s="625"/>
      <c r="B991" s="625"/>
      <c r="C991" s="625"/>
      <c r="D991" s="627"/>
      <c r="E991" s="210"/>
      <c r="F991" s="210"/>
      <c r="G991" s="210"/>
      <c r="H991" s="210"/>
      <c r="I991" s="684"/>
      <c r="J991" s="685"/>
      <c r="K991" s="685"/>
      <c r="L991" s="685"/>
      <c r="M991" s="686"/>
      <c r="N991" s="210"/>
      <c r="O991" s="210"/>
      <c r="P991" s="210"/>
      <c r="Q991" s="210"/>
      <c r="R991" s="210"/>
      <c r="S991" s="210"/>
      <c r="T991" s="210"/>
      <c r="U991" s="210"/>
      <c r="V991" s="210"/>
      <c r="W991" s="210"/>
      <c r="X991" s="210"/>
      <c r="Y991" s="210"/>
      <c r="Z991" s="210"/>
    </row>
    <row r="992" ht="12.75" customHeight="1">
      <c r="A992" s="625"/>
      <c r="B992" s="625"/>
      <c r="C992" s="625"/>
      <c r="D992" s="627"/>
      <c r="E992" s="210"/>
      <c r="F992" s="210"/>
      <c r="G992" s="210"/>
      <c r="H992" s="210"/>
      <c r="I992" s="684"/>
      <c r="J992" s="685"/>
      <c r="K992" s="685"/>
      <c r="L992" s="685"/>
      <c r="M992" s="686"/>
      <c r="N992" s="210"/>
      <c r="O992" s="210"/>
      <c r="P992" s="210"/>
      <c r="Q992" s="210"/>
      <c r="R992" s="210"/>
      <c r="S992" s="210"/>
      <c r="T992" s="210"/>
      <c r="U992" s="210"/>
      <c r="V992" s="210"/>
      <c r="W992" s="210"/>
      <c r="X992" s="210"/>
      <c r="Y992" s="210"/>
      <c r="Z992" s="210"/>
    </row>
    <row r="993" ht="12.75" customHeight="1">
      <c r="A993" s="625"/>
      <c r="B993" s="625"/>
      <c r="C993" s="625"/>
      <c r="D993" s="627"/>
      <c r="E993" s="210"/>
      <c r="F993" s="210"/>
      <c r="G993" s="210"/>
      <c r="H993" s="210"/>
      <c r="I993" s="684"/>
      <c r="J993" s="685"/>
      <c r="K993" s="685"/>
      <c r="L993" s="685"/>
      <c r="M993" s="686"/>
      <c r="N993" s="210"/>
      <c r="O993" s="210"/>
      <c r="P993" s="210"/>
      <c r="Q993" s="210"/>
      <c r="R993" s="210"/>
      <c r="S993" s="210"/>
      <c r="T993" s="210"/>
      <c r="U993" s="210"/>
      <c r="V993" s="210"/>
      <c r="W993" s="210"/>
      <c r="X993" s="210"/>
      <c r="Y993" s="210"/>
      <c r="Z993" s="210"/>
    </row>
    <row r="994" ht="12.75" customHeight="1">
      <c r="A994" s="625"/>
      <c r="B994" s="625"/>
      <c r="C994" s="625"/>
      <c r="D994" s="627"/>
      <c r="E994" s="210"/>
      <c r="F994" s="210"/>
      <c r="G994" s="210"/>
      <c r="H994" s="210"/>
      <c r="I994" s="684"/>
      <c r="J994" s="685"/>
      <c r="K994" s="685"/>
      <c r="L994" s="685"/>
      <c r="M994" s="686"/>
      <c r="N994" s="210"/>
      <c r="O994" s="210"/>
      <c r="P994" s="210"/>
      <c r="Q994" s="210"/>
      <c r="R994" s="210"/>
      <c r="S994" s="210"/>
      <c r="T994" s="210"/>
      <c r="U994" s="210"/>
      <c r="V994" s="210"/>
      <c r="W994" s="210"/>
      <c r="X994" s="210"/>
      <c r="Y994" s="210"/>
      <c r="Z994" s="210"/>
    </row>
    <row r="995" ht="12.75" customHeight="1">
      <c r="A995" s="625"/>
      <c r="B995" s="625"/>
      <c r="C995" s="625"/>
      <c r="D995" s="627"/>
      <c r="E995" s="210"/>
      <c r="F995" s="210"/>
      <c r="G995" s="210"/>
      <c r="H995" s="210"/>
      <c r="I995" s="684"/>
      <c r="J995" s="685"/>
      <c r="K995" s="685"/>
      <c r="L995" s="685"/>
      <c r="M995" s="686"/>
      <c r="N995" s="210"/>
      <c r="O995" s="210"/>
      <c r="P995" s="210"/>
      <c r="Q995" s="210"/>
      <c r="R995" s="210"/>
      <c r="S995" s="210"/>
      <c r="T995" s="210"/>
      <c r="U995" s="210"/>
      <c r="V995" s="210"/>
      <c r="W995" s="210"/>
      <c r="X995" s="210"/>
      <c r="Y995" s="210"/>
      <c r="Z995" s="210"/>
    </row>
    <row r="996" ht="12.75" customHeight="1">
      <c r="A996" s="625"/>
      <c r="B996" s="625"/>
      <c r="C996" s="625"/>
      <c r="D996" s="627"/>
      <c r="E996" s="210"/>
      <c r="F996" s="210"/>
      <c r="G996" s="210"/>
      <c r="H996" s="210"/>
      <c r="I996" s="684"/>
      <c r="J996" s="685"/>
      <c r="K996" s="685"/>
      <c r="L996" s="685"/>
      <c r="M996" s="686"/>
      <c r="N996" s="210"/>
      <c r="O996" s="210"/>
      <c r="P996" s="210"/>
      <c r="Q996" s="210"/>
      <c r="R996" s="210"/>
      <c r="S996" s="210"/>
      <c r="T996" s="210"/>
      <c r="U996" s="210"/>
      <c r="V996" s="210"/>
      <c r="W996" s="210"/>
      <c r="X996" s="210"/>
      <c r="Y996" s="210"/>
      <c r="Z996" s="210"/>
    </row>
    <row r="997" ht="12.75" customHeight="1">
      <c r="A997" s="625"/>
      <c r="B997" s="625"/>
      <c r="C997" s="625"/>
      <c r="D997" s="627"/>
      <c r="E997" s="210"/>
      <c r="F997" s="210"/>
      <c r="G997" s="210"/>
      <c r="H997" s="210"/>
      <c r="I997" s="684"/>
      <c r="J997" s="685"/>
      <c r="K997" s="685"/>
      <c r="L997" s="685"/>
      <c r="M997" s="686"/>
      <c r="N997" s="210"/>
      <c r="O997" s="210"/>
      <c r="P997" s="210"/>
      <c r="Q997" s="210"/>
      <c r="R997" s="210"/>
      <c r="S997" s="210"/>
      <c r="T997" s="210"/>
      <c r="U997" s="210"/>
      <c r="V997" s="210"/>
      <c r="W997" s="210"/>
      <c r="X997" s="210"/>
      <c r="Y997" s="210"/>
      <c r="Z997" s="210"/>
    </row>
    <row r="998" ht="12.75" customHeight="1">
      <c r="A998" s="625"/>
      <c r="B998" s="625"/>
      <c r="C998" s="625"/>
      <c r="D998" s="627"/>
      <c r="E998" s="210"/>
      <c r="F998" s="210"/>
      <c r="G998" s="210"/>
      <c r="H998" s="210"/>
      <c r="I998" s="684"/>
      <c r="J998" s="685"/>
      <c r="K998" s="685"/>
      <c r="L998" s="685"/>
      <c r="M998" s="686"/>
      <c r="N998" s="210"/>
      <c r="O998" s="210"/>
      <c r="P998" s="210"/>
      <c r="Q998" s="210"/>
      <c r="R998" s="210"/>
      <c r="S998" s="210"/>
      <c r="T998" s="210"/>
      <c r="U998" s="210"/>
      <c r="V998" s="210"/>
      <c r="W998" s="210"/>
      <c r="X998" s="210"/>
      <c r="Y998" s="210"/>
      <c r="Z998" s="210"/>
    </row>
    <row r="999" ht="12.75" customHeight="1">
      <c r="A999" s="625"/>
      <c r="B999" s="625"/>
      <c r="C999" s="625"/>
      <c r="D999" s="627"/>
      <c r="E999" s="210"/>
      <c r="F999" s="210"/>
      <c r="G999" s="210"/>
      <c r="H999" s="210"/>
      <c r="I999" s="684"/>
      <c r="J999" s="685"/>
      <c r="K999" s="685"/>
      <c r="L999" s="685"/>
      <c r="M999" s="686"/>
      <c r="N999" s="210"/>
      <c r="O999" s="210"/>
      <c r="P999" s="210"/>
      <c r="Q999" s="210"/>
      <c r="R999" s="210"/>
      <c r="S999" s="210"/>
      <c r="T999" s="210"/>
      <c r="U999" s="210"/>
      <c r="V999" s="210"/>
      <c r="W999" s="210"/>
      <c r="X999" s="210"/>
      <c r="Y999" s="210"/>
      <c r="Z999" s="210"/>
    </row>
    <row r="1000" ht="12.75" customHeight="1">
      <c r="A1000" s="625"/>
      <c r="B1000" s="625"/>
      <c r="C1000" s="625"/>
      <c r="D1000" s="627"/>
      <c r="E1000" s="210"/>
      <c r="F1000" s="210"/>
      <c r="G1000" s="210"/>
      <c r="H1000" s="210"/>
      <c r="I1000" s="684"/>
      <c r="J1000" s="685"/>
      <c r="K1000" s="685"/>
      <c r="L1000" s="685"/>
      <c r="M1000" s="686"/>
      <c r="N1000" s="210"/>
      <c r="O1000" s="210"/>
      <c r="P1000" s="210"/>
      <c r="Q1000" s="210"/>
      <c r="R1000" s="210"/>
      <c r="S1000" s="210"/>
      <c r="T1000" s="210"/>
      <c r="U1000" s="210"/>
      <c r="V1000" s="210"/>
      <c r="W1000" s="210"/>
      <c r="X1000" s="210"/>
      <c r="Y1000" s="210"/>
      <c r="Z1000" s="210"/>
    </row>
  </sheetData>
  <autoFilter ref="$A$1:$M$199"/>
  <mergeCells count="76">
    <mergeCell ref="O69:R69"/>
    <mergeCell ref="O70:R70"/>
    <mergeCell ref="O71:R71"/>
    <mergeCell ref="O72:R72"/>
    <mergeCell ref="O73:R73"/>
    <mergeCell ref="O74:R74"/>
    <mergeCell ref="O75:R75"/>
    <mergeCell ref="O76:R76"/>
    <mergeCell ref="O78:T79"/>
    <mergeCell ref="O80:R80"/>
    <mergeCell ref="O81:R81"/>
    <mergeCell ref="O82:R82"/>
    <mergeCell ref="O83:R83"/>
    <mergeCell ref="O84:R84"/>
    <mergeCell ref="P94:R94"/>
    <mergeCell ref="P95:R95"/>
    <mergeCell ref="P96:R96"/>
    <mergeCell ref="P97:R97"/>
    <mergeCell ref="P98:R98"/>
    <mergeCell ref="P99:R99"/>
    <mergeCell ref="O85:R85"/>
    <mergeCell ref="O87:R88"/>
    <mergeCell ref="P89:R89"/>
    <mergeCell ref="P90:R90"/>
    <mergeCell ref="P91:R91"/>
    <mergeCell ref="P92:R92"/>
    <mergeCell ref="P93:R93"/>
    <mergeCell ref="O2:P2"/>
    <mergeCell ref="O14:S15"/>
    <mergeCell ref="O16:S16"/>
    <mergeCell ref="O17:S17"/>
    <mergeCell ref="O18:S18"/>
    <mergeCell ref="O19:S19"/>
    <mergeCell ref="O20:S20"/>
    <mergeCell ref="O21:S21"/>
    <mergeCell ref="O22:S22"/>
    <mergeCell ref="O23:S23"/>
    <mergeCell ref="O24:S24"/>
    <mergeCell ref="O26:S27"/>
    <mergeCell ref="P28:R28"/>
    <mergeCell ref="P29:R29"/>
    <mergeCell ref="P30:R30"/>
    <mergeCell ref="P31:R31"/>
    <mergeCell ref="P32:R32"/>
    <mergeCell ref="P33:R33"/>
    <mergeCell ref="P34:R34"/>
    <mergeCell ref="P35:R35"/>
    <mergeCell ref="P36:R36"/>
    <mergeCell ref="P37:R37"/>
    <mergeCell ref="P38:R38"/>
    <mergeCell ref="P39:R39"/>
    <mergeCell ref="P40:R40"/>
    <mergeCell ref="P41:R41"/>
    <mergeCell ref="P42:R42"/>
    <mergeCell ref="O44:S45"/>
    <mergeCell ref="P46:R46"/>
    <mergeCell ref="P47:R47"/>
    <mergeCell ref="P48:R48"/>
    <mergeCell ref="P49:R49"/>
    <mergeCell ref="P50:R50"/>
    <mergeCell ref="P51:R51"/>
    <mergeCell ref="P52:R52"/>
    <mergeCell ref="P53:R53"/>
    <mergeCell ref="P54:R54"/>
    <mergeCell ref="P55:R55"/>
    <mergeCell ref="P56:R56"/>
    <mergeCell ref="P57:R57"/>
    <mergeCell ref="P58:R58"/>
    <mergeCell ref="P59:R59"/>
    <mergeCell ref="O61:T62"/>
    <mergeCell ref="O63:R63"/>
    <mergeCell ref="O64:R64"/>
    <mergeCell ref="O65:R65"/>
    <mergeCell ref="O66:R66"/>
    <mergeCell ref="O67:R67"/>
    <mergeCell ref="O68:R68"/>
  </mergeCells>
  <printOptions/>
  <pageMargins bottom="1.0" footer="0.0" header="0.0" left="0.75" right="0.75" top="1.0"/>
  <pageSetup paperSize="9" orientation="portrait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xSplit="1.0" ySplit="1.0" topLeftCell="B2" activePane="bottomRight" state="frozen"/>
      <selection activeCell="B1" sqref="B1" pane="topRight"/>
      <selection activeCell="A2" sqref="A2" pane="bottomLeft"/>
      <selection activeCell="B2" sqref="B2" pane="bottomRight"/>
    </sheetView>
  </sheetViews>
  <sheetFormatPr customHeight="1" defaultColWidth="14.43" defaultRowHeight="15.0"/>
  <cols>
    <col customWidth="1" min="1" max="1" width="17.29"/>
    <col customWidth="1" min="2" max="2" width="24.71"/>
    <col customWidth="1" min="3" max="3" width="23.86"/>
    <col customWidth="1" min="4" max="4" width="26.71"/>
    <col customWidth="1" min="5" max="5" width="38.57"/>
    <col customWidth="1" min="6" max="6" width="53.43"/>
    <col customWidth="1" min="7" max="7" width="10.71"/>
    <col customWidth="1" min="8" max="8" width="15.43"/>
    <col customWidth="1" min="9" max="9" width="24.0"/>
    <col customWidth="1" min="10" max="10" width="26.71"/>
    <col customWidth="1" min="11" max="11" width="44.14"/>
    <col customWidth="1" min="12" max="12" width="59.86"/>
    <col customWidth="1" min="13" max="13" width="41.71"/>
    <col customWidth="1" min="14" max="14" width="9.14"/>
    <col customWidth="1" min="15" max="15" width="27.14"/>
    <col customWidth="1" min="16" max="16" width="9.86"/>
    <col customWidth="1" min="17" max="17" width="3.43"/>
    <col customWidth="1" min="18" max="18" width="39.14"/>
    <col customWidth="1" min="19" max="19" width="62.86"/>
    <col customWidth="1" min="20" max="20" width="13.71"/>
    <col customWidth="1" min="21" max="26" width="8.71"/>
  </cols>
  <sheetData>
    <row r="1" ht="12.75" customHeight="1">
      <c r="A1" s="581" t="s">
        <v>0</v>
      </c>
      <c r="B1" s="581" t="s">
        <v>1</v>
      </c>
      <c r="C1" s="581" t="s">
        <v>2</v>
      </c>
      <c r="D1" s="580" t="s">
        <v>3</v>
      </c>
      <c r="E1" s="581" t="s">
        <v>4</v>
      </c>
      <c r="F1" s="581" t="s">
        <v>5</v>
      </c>
      <c r="G1" s="581" t="s">
        <v>6</v>
      </c>
      <c r="H1" s="581" t="s">
        <v>7</v>
      </c>
      <c r="I1" s="580" t="s">
        <v>8</v>
      </c>
      <c r="J1" s="581" t="s">
        <v>198</v>
      </c>
      <c r="K1" s="582" t="s">
        <v>10</v>
      </c>
      <c r="L1" s="582" t="s">
        <v>11</v>
      </c>
      <c r="M1" s="326" t="s">
        <v>12</v>
      </c>
      <c r="N1" s="210"/>
      <c r="O1" s="210"/>
      <c r="P1" s="210"/>
      <c r="Q1" s="210"/>
      <c r="R1" s="210"/>
      <c r="S1" s="210"/>
      <c r="T1" s="210"/>
      <c r="U1" s="210"/>
      <c r="V1" s="210"/>
      <c r="W1" s="210"/>
      <c r="X1" s="210"/>
      <c r="Y1" s="210"/>
      <c r="Z1" s="210"/>
    </row>
    <row r="2" ht="15.0" customHeight="1">
      <c r="A2" s="597">
        <v>107.0</v>
      </c>
      <c r="B2" s="437" t="s">
        <v>12277</v>
      </c>
      <c r="C2" s="437">
        <v>2001.0</v>
      </c>
      <c r="D2" s="511">
        <v>37232.0</v>
      </c>
      <c r="E2" s="437" t="s">
        <v>12278</v>
      </c>
      <c r="F2" s="437" t="s">
        <v>7589</v>
      </c>
      <c r="G2" s="437" t="s">
        <v>806</v>
      </c>
      <c r="H2" s="437" t="s">
        <v>5536</v>
      </c>
      <c r="I2" s="511">
        <v>39104.0</v>
      </c>
      <c r="J2" s="439">
        <v>1.0</v>
      </c>
      <c r="K2" s="650" t="s">
        <v>309</v>
      </c>
      <c r="L2" s="439" t="s">
        <v>390</v>
      </c>
      <c r="M2" s="330">
        <f t="shared" ref="M2:M144" si="1">I2-D2</f>
        <v>1872</v>
      </c>
      <c r="N2" s="210"/>
      <c r="O2" s="557" t="s">
        <v>12279</v>
      </c>
      <c r="P2" s="329"/>
      <c r="Q2" s="15"/>
      <c r="R2" s="15"/>
      <c r="S2" s="15"/>
      <c r="T2" s="15"/>
      <c r="U2" s="210"/>
      <c r="V2" s="210"/>
      <c r="W2" s="210"/>
      <c r="X2" s="210"/>
      <c r="Y2" s="210"/>
      <c r="Z2" s="210"/>
    </row>
    <row r="3" ht="12.75" customHeight="1">
      <c r="A3" s="590">
        <v>207.0</v>
      </c>
      <c r="B3" s="431" t="s">
        <v>12280</v>
      </c>
      <c r="C3" s="431">
        <v>2004.0</v>
      </c>
      <c r="D3" s="508">
        <v>38159.0</v>
      </c>
      <c r="E3" s="431" t="s">
        <v>12281</v>
      </c>
      <c r="F3" s="431" t="s">
        <v>212</v>
      </c>
      <c r="G3" s="431" t="s">
        <v>17</v>
      </c>
      <c r="H3" s="431" t="s">
        <v>234</v>
      </c>
      <c r="I3" s="508">
        <v>39104.0</v>
      </c>
      <c r="J3" s="433">
        <v>1.0</v>
      </c>
      <c r="K3" s="649" t="s">
        <v>322</v>
      </c>
      <c r="L3" s="431" t="s">
        <v>390</v>
      </c>
      <c r="M3" s="327">
        <f t="shared" si="1"/>
        <v>945</v>
      </c>
      <c r="N3" s="210"/>
      <c r="O3" s="331" t="s">
        <v>27</v>
      </c>
      <c r="P3" s="331">
        <f>COUNTIF($G$2:$G$477,"PT")</f>
        <v>2</v>
      </c>
      <c r="Q3" s="15"/>
      <c r="R3" s="15"/>
      <c r="S3" s="15"/>
      <c r="T3" s="15"/>
      <c r="U3" s="210"/>
      <c r="V3" s="210"/>
      <c r="W3" s="210"/>
      <c r="X3" s="210"/>
      <c r="Y3" s="210"/>
      <c r="Z3" s="210"/>
    </row>
    <row r="4" ht="12.75" customHeight="1">
      <c r="A4" s="597">
        <v>307.0</v>
      </c>
      <c r="B4" s="437" t="s">
        <v>12282</v>
      </c>
      <c r="C4" s="437">
        <v>2005.0</v>
      </c>
      <c r="D4" s="511">
        <v>38427.0</v>
      </c>
      <c r="E4" s="437" t="s">
        <v>12283</v>
      </c>
      <c r="F4" s="437" t="s">
        <v>12284</v>
      </c>
      <c r="G4" s="437" t="s">
        <v>17</v>
      </c>
      <c r="H4" s="437" t="s">
        <v>251</v>
      </c>
      <c r="I4" s="511">
        <v>39111.0</v>
      </c>
      <c r="J4" s="439">
        <v>1.0</v>
      </c>
      <c r="K4" s="650" t="s">
        <v>309</v>
      </c>
      <c r="L4" s="439" t="s">
        <v>390</v>
      </c>
      <c r="M4" s="330">
        <f t="shared" si="1"/>
        <v>684</v>
      </c>
      <c r="N4" s="210"/>
      <c r="O4" s="332" t="s">
        <v>34</v>
      </c>
      <c r="P4" s="332">
        <f>COUNTIF($G$2:$G$477,"PTN")</f>
        <v>2</v>
      </c>
      <c r="Q4" s="25"/>
      <c r="R4" s="25"/>
      <c r="S4" s="25"/>
      <c r="T4" s="25"/>
      <c r="U4" s="210"/>
      <c r="V4" s="210"/>
      <c r="W4" s="210"/>
      <c r="X4" s="210"/>
      <c r="Y4" s="210"/>
      <c r="Z4" s="210"/>
    </row>
    <row r="5" ht="12.75" customHeight="1">
      <c r="A5" s="590">
        <v>407.0</v>
      </c>
      <c r="B5" s="431" t="s">
        <v>12285</v>
      </c>
      <c r="C5" s="431">
        <v>2002.0</v>
      </c>
      <c r="D5" s="508">
        <v>37475.0</v>
      </c>
      <c r="E5" s="431" t="s">
        <v>12286</v>
      </c>
      <c r="F5" s="431" t="s">
        <v>12287</v>
      </c>
      <c r="G5" s="431" t="s">
        <v>430</v>
      </c>
      <c r="H5" s="431" t="s">
        <v>807</v>
      </c>
      <c r="I5" s="508">
        <v>39111.0</v>
      </c>
      <c r="J5" s="433">
        <v>1.0</v>
      </c>
      <c r="K5" s="649" t="s">
        <v>322</v>
      </c>
      <c r="L5" s="431" t="s">
        <v>390</v>
      </c>
      <c r="M5" s="327">
        <f t="shared" si="1"/>
        <v>1636</v>
      </c>
      <c r="N5" s="210"/>
      <c r="O5" s="333" t="s">
        <v>40</v>
      </c>
      <c r="P5" s="333">
        <f>COUNTIF($G$2:$G$477,"PTE")</f>
        <v>50</v>
      </c>
      <c r="Q5" s="25"/>
      <c r="R5" s="25"/>
      <c r="S5" s="25"/>
      <c r="T5" s="25"/>
      <c r="U5" s="210"/>
      <c r="V5" s="210"/>
      <c r="W5" s="210"/>
      <c r="X5" s="210"/>
      <c r="Y5" s="210"/>
      <c r="Z5" s="210"/>
    </row>
    <row r="6" ht="12.75" customHeight="1">
      <c r="A6" s="597">
        <v>507.0</v>
      </c>
      <c r="B6" s="437" t="s">
        <v>12288</v>
      </c>
      <c r="C6" s="437">
        <v>2004.0</v>
      </c>
      <c r="D6" s="511">
        <v>38106.0</v>
      </c>
      <c r="E6" s="437" t="s">
        <v>12289</v>
      </c>
      <c r="F6" s="437" t="s">
        <v>12290</v>
      </c>
      <c r="G6" s="437" t="s">
        <v>17</v>
      </c>
      <c r="H6" s="437" t="s">
        <v>807</v>
      </c>
      <c r="I6" s="511">
        <v>39111.0</v>
      </c>
      <c r="J6" s="439">
        <v>1.0</v>
      </c>
      <c r="K6" s="649" t="s">
        <v>322</v>
      </c>
      <c r="L6" s="439" t="s">
        <v>395</v>
      </c>
      <c r="M6" s="330">
        <f t="shared" si="1"/>
        <v>1005</v>
      </c>
      <c r="N6" s="210"/>
      <c r="O6" s="332" t="s">
        <v>46</v>
      </c>
      <c r="P6" s="332">
        <f>COUNTIF($G$2:$G$477,"Pré-Mistura")</f>
        <v>0</v>
      </c>
      <c r="Q6" s="25"/>
      <c r="R6" s="25"/>
      <c r="S6" s="25"/>
      <c r="T6" s="25"/>
      <c r="U6" s="210"/>
      <c r="V6" s="210"/>
      <c r="W6" s="210"/>
      <c r="X6" s="210"/>
      <c r="Y6" s="210"/>
      <c r="Z6" s="210"/>
    </row>
    <row r="7" ht="12.75" customHeight="1">
      <c r="A7" s="590">
        <v>607.0</v>
      </c>
      <c r="B7" s="431" t="s">
        <v>12291</v>
      </c>
      <c r="C7" s="431">
        <v>2005.0</v>
      </c>
      <c r="D7" s="508">
        <v>38604.0</v>
      </c>
      <c r="E7" s="431" t="s">
        <v>12292</v>
      </c>
      <c r="F7" s="431" t="s">
        <v>162</v>
      </c>
      <c r="G7" s="431" t="s">
        <v>17</v>
      </c>
      <c r="H7" s="431" t="s">
        <v>158</v>
      </c>
      <c r="I7" s="508">
        <v>39111.0</v>
      </c>
      <c r="J7" s="433">
        <v>1.0</v>
      </c>
      <c r="K7" s="647" t="s">
        <v>293</v>
      </c>
      <c r="L7" s="431" t="s">
        <v>390</v>
      </c>
      <c r="M7" s="327">
        <f t="shared" si="1"/>
        <v>507</v>
      </c>
      <c r="N7" s="210"/>
      <c r="O7" s="333" t="s">
        <v>713</v>
      </c>
      <c r="P7" s="333">
        <f>COUNTIF($G$2:$G$477,"PF")</f>
        <v>57</v>
      </c>
      <c r="Q7" s="25"/>
      <c r="R7" s="25"/>
      <c r="S7" s="25"/>
      <c r="T7" s="25"/>
      <c r="U7" s="210"/>
      <c r="V7" s="210"/>
      <c r="W7" s="210"/>
      <c r="X7" s="210"/>
      <c r="Y7" s="210"/>
      <c r="Z7" s="210"/>
    </row>
    <row r="8" ht="12.75" customHeight="1">
      <c r="A8" s="597">
        <v>707.0</v>
      </c>
      <c r="B8" s="437" t="s">
        <v>12293</v>
      </c>
      <c r="C8" s="437">
        <v>2001.0</v>
      </c>
      <c r="D8" s="511">
        <v>37039.0</v>
      </c>
      <c r="E8" s="437" t="s">
        <v>12294</v>
      </c>
      <c r="F8" s="437" t="s">
        <v>1365</v>
      </c>
      <c r="G8" s="437" t="s">
        <v>17</v>
      </c>
      <c r="H8" s="437" t="s">
        <v>234</v>
      </c>
      <c r="I8" s="511">
        <v>39111.0</v>
      </c>
      <c r="J8" s="439">
        <v>1.0</v>
      </c>
      <c r="K8" s="649" t="s">
        <v>322</v>
      </c>
      <c r="L8" s="439" t="s">
        <v>395</v>
      </c>
      <c r="M8" s="330">
        <f t="shared" si="1"/>
        <v>2072</v>
      </c>
      <c r="N8" s="210"/>
      <c r="O8" s="332" t="s">
        <v>707</v>
      </c>
      <c r="P8" s="332">
        <f>COUNTIF($G$2:$G$477,"PFN")</f>
        <v>5</v>
      </c>
      <c r="Q8" s="25"/>
      <c r="R8" s="25"/>
      <c r="S8" s="25"/>
      <c r="T8" s="25"/>
      <c r="U8" s="210"/>
      <c r="V8" s="210"/>
      <c r="W8" s="210"/>
      <c r="X8" s="210"/>
      <c r="Y8" s="210"/>
      <c r="Z8" s="210"/>
    </row>
    <row r="9" ht="12.75" customHeight="1">
      <c r="A9" s="590">
        <v>807.0</v>
      </c>
      <c r="B9" s="431" t="s">
        <v>12295</v>
      </c>
      <c r="C9" s="431">
        <v>2004.0</v>
      </c>
      <c r="D9" s="508">
        <v>38135.0</v>
      </c>
      <c r="E9" s="431" t="s">
        <v>12296</v>
      </c>
      <c r="F9" s="431" t="s">
        <v>12297</v>
      </c>
      <c r="G9" s="431" t="s">
        <v>17</v>
      </c>
      <c r="H9" s="431" t="s">
        <v>807</v>
      </c>
      <c r="I9" s="508">
        <v>39111.0</v>
      </c>
      <c r="J9" s="433">
        <v>1.0</v>
      </c>
      <c r="K9" s="647" t="s">
        <v>293</v>
      </c>
      <c r="L9" s="431" t="s">
        <v>390</v>
      </c>
      <c r="M9" s="327">
        <f t="shared" si="1"/>
        <v>976</v>
      </c>
      <c r="N9" s="210"/>
      <c r="O9" s="333" t="s">
        <v>720</v>
      </c>
      <c r="P9" s="333">
        <f>COUNTIF($G$2:$G$477,"PF/PTE")</f>
        <v>79</v>
      </c>
      <c r="Q9" s="25"/>
      <c r="R9" s="25"/>
      <c r="S9" s="25"/>
      <c r="T9" s="25"/>
      <c r="U9" s="210"/>
      <c r="V9" s="210"/>
      <c r="W9" s="210"/>
      <c r="X9" s="210"/>
      <c r="Y9" s="210"/>
      <c r="Z9" s="210"/>
    </row>
    <row r="10" ht="12.75" customHeight="1">
      <c r="A10" s="597">
        <v>907.0</v>
      </c>
      <c r="B10" s="437" t="s">
        <v>12298</v>
      </c>
      <c r="C10" s="437">
        <v>2001.0</v>
      </c>
      <c r="D10" s="511">
        <v>37039.0</v>
      </c>
      <c r="E10" s="437" t="s">
        <v>12299</v>
      </c>
      <c r="F10" s="437" t="s">
        <v>1365</v>
      </c>
      <c r="G10" s="437" t="s">
        <v>712</v>
      </c>
      <c r="H10" s="437" t="s">
        <v>234</v>
      </c>
      <c r="I10" s="511">
        <v>39113.0</v>
      </c>
      <c r="J10" s="439">
        <v>1.0</v>
      </c>
      <c r="K10" s="649" t="s">
        <v>322</v>
      </c>
      <c r="L10" s="439" t="s">
        <v>395</v>
      </c>
      <c r="M10" s="330">
        <f t="shared" si="1"/>
        <v>2074</v>
      </c>
      <c r="N10" s="210"/>
      <c r="O10" s="332" t="s">
        <v>725</v>
      </c>
      <c r="P10" s="332">
        <f>COUNTIF($G$2:$G$477,"Bio")</f>
        <v>7</v>
      </c>
      <c r="Q10" s="25"/>
      <c r="R10" s="25"/>
      <c r="S10" s="25"/>
      <c r="T10" s="25"/>
      <c r="U10" s="210"/>
      <c r="V10" s="210"/>
      <c r="W10" s="210"/>
      <c r="X10" s="210"/>
      <c r="Y10" s="210"/>
      <c r="Z10" s="210"/>
    </row>
    <row r="11" ht="12.75" customHeight="1">
      <c r="A11" s="590">
        <v>1007.0</v>
      </c>
      <c r="B11" s="431" t="s">
        <v>12300</v>
      </c>
      <c r="C11" s="431">
        <v>2001.0</v>
      </c>
      <c r="D11" s="508">
        <v>37060.0</v>
      </c>
      <c r="E11" s="431" t="s">
        <v>12301</v>
      </c>
      <c r="F11" s="431" t="s">
        <v>1926</v>
      </c>
      <c r="G11" s="431" t="s">
        <v>806</v>
      </c>
      <c r="H11" s="431" t="s">
        <v>234</v>
      </c>
      <c r="I11" s="508">
        <v>39113.0</v>
      </c>
      <c r="J11" s="433">
        <v>1.0</v>
      </c>
      <c r="K11" s="650" t="s">
        <v>309</v>
      </c>
      <c r="L11" s="431" t="s">
        <v>390</v>
      </c>
      <c r="M11" s="327">
        <f t="shared" si="1"/>
        <v>2053</v>
      </c>
      <c r="N11" s="210"/>
      <c r="O11" s="334" t="s">
        <v>729</v>
      </c>
      <c r="P11" s="334">
        <f>COUNTIF($G$2:$G$477,"Bio/Org")</f>
        <v>0</v>
      </c>
      <c r="Q11" s="25"/>
      <c r="R11" s="25"/>
      <c r="S11" s="25"/>
      <c r="T11" s="25"/>
      <c r="U11" s="210"/>
      <c r="V11" s="210"/>
      <c r="W11" s="210"/>
      <c r="X11" s="210"/>
      <c r="Y11" s="210"/>
      <c r="Z11" s="210"/>
    </row>
    <row r="12" ht="12.75" customHeight="1">
      <c r="A12" s="597">
        <v>1107.0</v>
      </c>
      <c r="B12" s="437" t="s">
        <v>12302</v>
      </c>
      <c r="C12" s="437">
        <v>2004.0</v>
      </c>
      <c r="D12" s="511">
        <v>38141.0</v>
      </c>
      <c r="E12" s="437" t="s">
        <v>12303</v>
      </c>
      <c r="F12" s="437" t="s">
        <v>12304</v>
      </c>
      <c r="G12" s="437" t="s">
        <v>17</v>
      </c>
      <c r="H12" s="437" t="s">
        <v>807</v>
      </c>
      <c r="I12" s="511">
        <v>39122.0</v>
      </c>
      <c r="J12" s="439">
        <v>2.0</v>
      </c>
      <c r="K12" s="650" t="s">
        <v>309</v>
      </c>
      <c r="L12" s="439" t="s">
        <v>390</v>
      </c>
      <c r="M12" s="330">
        <f t="shared" si="1"/>
        <v>981</v>
      </c>
      <c r="N12" s="210"/>
      <c r="O12" s="335" t="s">
        <v>51</v>
      </c>
      <c r="P12" s="336">
        <f>SUM(P3:P11)</f>
        <v>202</v>
      </c>
      <c r="Q12" s="25"/>
      <c r="R12" s="25"/>
      <c r="S12" s="25"/>
      <c r="T12" s="25"/>
      <c r="U12" s="210"/>
      <c r="V12" s="210"/>
      <c r="W12" s="210"/>
      <c r="X12" s="210"/>
      <c r="Y12" s="210"/>
      <c r="Z12" s="210"/>
    </row>
    <row r="13" ht="12.75" customHeight="1">
      <c r="A13" s="590">
        <v>1207.0</v>
      </c>
      <c r="B13" s="431" t="s">
        <v>12305</v>
      </c>
      <c r="C13" s="431">
        <v>2003.0</v>
      </c>
      <c r="D13" s="508">
        <v>37819.0</v>
      </c>
      <c r="E13" s="431" t="s">
        <v>12306</v>
      </c>
      <c r="F13" s="431" t="s">
        <v>11852</v>
      </c>
      <c r="G13" s="431" t="s">
        <v>17</v>
      </c>
      <c r="H13" s="431" t="s">
        <v>234</v>
      </c>
      <c r="I13" s="508">
        <v>39122.0</v>
      </c>
      <c r="J13" s="433">
        <v>2.0</v>
      </c>
      <c r="K13" s="650" t="s">
        <v>309</v>
      </c>
      <c r="L13" s="431" t="s">
        <v>390</v>
      </c>
      <c r="M13" s="327">
        <f t="shared" si="1"/>
        <v>1303</v>
      </c>
      <c r="N13" s="210"/>
      <c r="O13" s="25"/>
      <c r="P13" s="25"/>
      <c r="Q13" s="25"/>
      <c r="R13" s="337"/>
      <c r="S13" s="337"/>
      <c r="T13" s="25"/>
      <c r="U13" s="210"/>
      <c r="V13" s="210"/>
      <c r="W13" s="210"/>
      <c r="X13" s="210"/>
      <c r="Y13" s="210"/>
      <c r="Z13" s="210"/>
    </row>
    <row r="14" ht="13.5" customHeight="1">
      <c r="A14" s="597">
        <v>1307.0</v>
      </c>
      <c r="B14" s="437" t="s">
        <v>12307</v>
      </c>
      <c r="C14" s="437">
        <v>2003.0</v>
      </c>
      <c r="D14" s="511">
        <v>37895.0</v>
      </c>
      <c r="E14" s="437" t="s">
        <v>12308</v>
      </c>
      <c r="F14" s="437" t="s">
        <v>12309</v>
      </c>
      <c r="G14" s="437" t="s">
        <v>34</v>
      </c>
      <c r="H14" s="437" t="s">
        <v>18</v>
      </c>
      <c r="I14" s="511">
        <v>39126.0</v>
      </c>
      <c r="J14" s="439">
        <v>2.0</v>
      </c>
      <c r="K14" s="650" t="s">
        <v>309</v>
      </c>
      <c r="L14" s="439" t="s">
        <v>390</v>
      </c>
      <c r="M14" s="330">
        <f t="shared" si="1"/>
        <v>1231</v>
      </c>
      <c r="N14" s="210"/>
      <c r="O14" s="338" t="s">
        <v>61</v>
      </c>
      <c r="P14" s="95"/>
      <c r="Q14" s="95"/>
      <c r="R14" s="95"/>
      <c r="S14" s="96"/>
      <c r="T14" s="25"/>
      <c r="U14" s="210"/>
      <c r="V14" s="210"/>
      <c r="W14" s="210"/>
      <c r="X14" s="210"/>
      <c r="Y14" s="210"/>
      <c r="Z14" s="210"/>
    </row>
    <row r="15" ht="14.25" customHeight="1">
      <c r="A15" s="590">
        <v>1407.0</v>
      </c>
      <c r="B15" s="431" t="s">
        <v>12310</v>
      </c>
      <c r="C15" s="431">
        <v>2005.0</v>
      </c>
      <c r="D15" s="508">
        <v>38560.0</v>
      </c>
      <c r="E15" s="431" t="s">
        <v>12311</v>
      </c>
      <c r="F15" s="431" t="s">
        <v>6019</v>
      </c>
      <c r="G15" s="431" t="s">
        <v>17</v>
      </c>
      <c r="H15" s="431" t="s">
        <v>158</v>
      </c>
      <c r="I15" s="508">
        <v>39139.0</v>
      </c>
      <c r="J15" s="433">
        <v>2.0</v>
      </c>
      <c r="K15" s="649" t="s">
        <v>322</v>
      </c>
      <c r="L15" s="431" t="s">
        <v>390</v>
      </c>
      <c r="M15" s="327">
        <f t="shared" si="1"/>
        <v>579</v>
      </c>
      <c r="N15" s="210"/>
      <c r="O15" s="339"/>
      <c r="P15" s="340"/>
      <c r="Q15" s="340"/>
      <c r="R15" s="340"/>
      <c r="S15" s="341"/>
      <c r="T15" s="25"/>
      <c r="U15" s="210"/>
      <c r="V15" s="210"/>
      <c r="W15" s="210"/>
      <c r="X15" s="210"/>
      <c r="Y15" s="210"/>
      <c r="Z15" s="210"/>
    </row>
    <row r="16" ht="12.75" customHeight="1">
      <c r="A16" s="597">
        <v>1507.0</v>
      </c>
      <c r="B16" s="437" t="s">
        <v>12312</v>
      </c>
      <c r="C16" s="437">
        <v>2005.0</v>
      </c>
      <c r="D16" s="511">
        <v>38677.0</v>
      </c>
      <c r="E16" s="437" t="s">
        <v>12313</v>
      </c>
      <c r="F16" s="437" t="s">
        <v>12314</v>
      </c>
      <c r="G16" s="437" t="s">
        <v>806</v>
      </c>
      <c r="H16" s="437" t="s">
        <v>251</v>
      </c>
      <c r="I16" s="511">
        <v>39141.0</v>
      </c>
      <c r="J16" s="439">
        <v>2.0</v>
      </c>
      <c r="K16" s="648" t="s">
        <v>344</v>
      </c>
      <c r="L16" s="439" t="s">
        <v>399</v>
      </c>
      <c r="M16" s="330">
        <f t="shared" si="1"/>
        <v>464</v>
      </c>
      <c r="N16" s="210"/>
      <c r="O16" s="342" t="s">
        <v>12315</v>
      </c>
      <c r="P16" s="343"/>
      <c r="Q16" s="343"/>
      <c r="R16" s="343"/>
      <c r="S16" s="344"/>
      <c r="T16" s="25"/>
      <c r="U16" s="210"/>
      <c r="V16" s="210"/>
      <c r="W16" s="210"/>
      <c r="X16" s="210"/>
      <c r="Y16" s="210"/>
      <c r="Z16" s="210"/>
    </row>
    <row r="17" ht="12.75" customHeight="1">
      <c r="A17" s="590">
        <v>1607.0</v>
      </c>
      <c r="B17" s="431" t="s">
        <v>12316</v>
      </c>
      <c r="C17" s="431">
        <v>2005.0</v>
      </c>
      <c r="D17" s="508">
        <v>38555.0</v>
      </c>
      <c r="E17" s="431" t="s">
        <v>12317</v>
      </c>
      <c r="F17" s="431" t="s">
        <v>1307</v>
      </c>
      <c r="G17" s="431" t="s">
        <v>17</v>
      </c>
      <c r="H17" s="431" t="s">
        <v>56</v>
      </c>
      <c r="I17" s="508">
        <v>39141.0</v>
      </c>
      <c r="J17" s="433">
        <v>2.0</v>
      </c>
      <c r="K17" s="649" t="s">
        <v>322</v>
      </c>
      <c r="L17" s="431" t="s">
        <v>399</v>
      </c>
      <c r="M17" s="327">
        <f t="shared" si="1"/>
        <v>586</v>
      </c>
      <c r="N17" s="210"/>
      <c r="O17" s="345" t="s">
        <v>12318</v>
      </c>
      <c r="P17" s="106"/>
      <c r="Q17" s="106"/>
      <c r="R17" s="106"/>
      <c r="S17" s="107"/>
      <c r="T17" s="25"/>
      <c r="U17" s="210"/>
      <c r="V17" s="210"/>
      <c r="W17" s="210"/>
      <c r="X17" s="210"/>
      <c r="Y17" s="210"/>
      <c r="Z17" s="210"/>
    </row>
    <row r="18" ht="12.75" customHeight="1">
      <c r="A18" s="597">
        <v>1707.0</v>
      </c>
      <c r="B18" s="437" t="s">
        <v>12319</v>
      </c>
      <c r="C18" s="437">
        <v>2005.0</v>
      </c>
      <c r="D18" s="511">
        <v>38651.0</v>
      </c>
      <c r="E18" s="437" t="s">
        <v>12320</v>
      </c>
      <c r="F18" s="437" t="s">
        <v>1307</v>
      </c>
      <c r="G18" s="437" t="s">
        <v>17</v>
      </c>
      <c r="H18" s="437" t="s">
        <v>11872</v>
      </c>
      <c r="I18" s="511">
        <v>39153.0</v>
      </c>
      <c r="J18" s="439">
        <v>3.0</v>
      </c>
      <c r="K18" s="647" t="s">
        <v>293</v>
      </c>
      <c r="L18" s="439" t="s">
        <v>390</v>
      </c>
      <c r="M18" s="330">
        <f t="shared" si="1"/>
        <v>502</v>
      </c>
      <c r="N18" s="210"/>
      <c r="O18" s="346" t="s">
        <v>12321</v>
      </c>
      <c r="P18" s="106"/>
      <c r="Q18" s="106"/>
      <c r="R18" s="106"/>
      <c r="S18" s="107"/>
      <c r="T18" s="25"/>
      <c r="U18" s="210"/>
      <c r="V18" s="210"/>
      <c r="W18" s="210"/>
      <c r="X18" s="210"/>
      <c r="Y18" s="210"/>
      <c r="Z18" s="210"/>
    </row>
    <row r="19" ht="12.75" customHeight="1">
      <c r="A19" s="590">
        <v>1807.0</v>
      </c>
      <c r="B19" s="431" t="s">
        <v>12322</v>
      </c>
      <c r="C19" s="431">
        <v>2005.0</v>
      </c>
      <c r="D19" s="508">
        <v>38659.0</v>
      </c>
      <c r="E19" s="431" t="s">
        <v>12323</v>
      </c>
      <c r="F19" s="431" t="s">
        <v>364</v>
      </c>
      <c r="G19" s="431" t="s">
        <v>17</v>
      </c>
      <c r="H19" s="431" t="s">
        <v>10020</v>
      </c>
      <c r="I19" s="508">
        <v>39153.0</v>
      </c>
      <c r="J19" s="433">
        <v>3.0</v>
      </c>
      <c r="K19" s="649" t="s">
        <v>322</v>
      </c>
      <c r="L19" s="431" t="s">
        <v>390</v>
      </c>
      <c r="M19" s="327">
        <f t="shared" si="1"/>
        <v>494</v>
      </c>
      <c r="N19" s="210"/>
      <c r="O19" s="345" t="s">
        <v>12324</v>
      </c>
      <c r="P19" s="106"/>
      <c r="Q19" s="106"/>
      <c r="R19" s="106"/>
      <c r="S19" s="107"/>
      <c r="T19" s="25"/>
      <c r="U19" s="210"/>
      <c r="V19" s="210"/>
      <c r="W19" s="210"/>
      <c r="X19" s="210"/>
      <c r="Y19" s="210"/>
      <c r="Z19" s="210"/>
    </row>
    <row r="20" ht="12.75" customHeight="1">
      <c r="A20" s="597">
        <v>1907.0</v>
      </c>
      <c r="B20" s="437" t="s">
        <v>12325</v>
      </c>
      <c r="C20" s="437">
        <v>2004.0</v>
      </c>
      <c r="D20" s="511">
        <v>38077.0</v>
      </c>
      <c r="E20" s="437" t="s">
        <v>12326</v>
      </c>
      <c r="F20" s="437" t="s">
        <v>3442</v>
      </c>
      <c r="G20" s="437" t="s">
        <v>17</v>
      </c>
      <c r="H20" s="437" t="s">
        <v>234</v>
      </c>
      <c r="I20" s="511">
        <v>39155.0</v>
      </c>
      <c r="J20" s="439">
        <v>3.0</v>
      </c>
      <c r="K20" s="649" t="s">
        <v>322</v>
      </c>
      <c r="L20" s="439" t="s">
        <v>390</v>
      </c>
      <c r="M20" s="330">
        <f t="shared" si="1"/>
        <v>1078</v>
      </c>
      <c r="N20" s="210"/>
      <c r="O20" s="346" t="s">
        <v>12327</v>
      </c>
      <c r="P20" s="106"/>
      <c r="Q20" s="106"/>
      <c r="R20" s="106"/>
      <c r="S20" s="107"/>
      <c r="T20" s="25"/>
      <c r="U20" s="210"/>
      <c r="V20" s="210"/>
      <c r="W20" s="210"/>
      <c r="X20" s="210"/>
      <c r="Y20" s="210"/>
      <c r="Z20" s="210"/>
    </row>
    <row r="21" ht="12.75" customHeight="1">
      <c r="A21" s="590">
        <v>2007.0</v>
      </c>
      <c r="B21" s="431" t="s">
        <v>12328</v>
      </c>
      <c r="C21" s="431">
        <v>2005.0</v>
      </c>
      <c r="D21" s="508">
        <v>38665.0</v>
      </c>
      <c r="E21" s="431" t="s">
        <v>12329</v>
      </c>
      <c r="F21" s="635" t="s">
        <v>12330</v>
      </c>
      <c r="G21" s="431" t="s">
        <v>725</v>
      </c>
      <c r="H21" s="431" t="s">
        <v>12331</v>
      </c>
      <c r="I21" s="508">
        <v>39155.0</v>
      </c>
      <c r="J21" s="433">
        <v>3.0</v>
      </c>
      <c r="K21" s="649" t="s">
        <v>322</v>
      </c>
      <c r="L21" s="431" t="s">
        <v>399</v>
      </c>
      <c r="M21" s="327">
        <f t="shared" si="1"/>
        <v>490</v>
      </c>
      <c r="N21" s="210"/>
      <c r="O21" s="345" t="s">
        <v>12332</v>
      </c>
      <c r="P21" s="106"/>
      <c r="Q21" s="106"/>
      <c r="R21" s="106"/>
      <c r="S21" s="107"/>
      <c r="T21" s="25"/>
      <c r="U21" s="210"/>
      <c r="V21" s="210"/>
      <c r="W21" s="210"/>
      <c r="X21" s="210"/>
      <c r="Y21" s="210"/>
      <c r="Z21" s="210"/>
    </row>
    <row r="22" ht="12.75" customHeight="1">
      <c r="A22" s="597">
        <v>2107.0</v>
      </c>
      <c r="B22" s="437" t="s">
        <v>12333</v>
      </c>
      <c r="C22" s="437">
        <v>2004.0</v>
      </c>
      <c r="D22" s="511">
        <v>38173.0</v>
      </c>
      <c r="E22" s="437" t="s">
        <v>12334</v>
      </c>
      <c r="F22" s="437" t="s">
        <v>12309</v>
      </c>
      <c r="G22" s="437" t="s">
        <v>707</v>
      </c>
      <c r="H22" s="437" t="s">
        <v>18</v>
      </c>
      <c r="I22" s="511">
        <v>39155.0</v>
      </c>
      <c r="J22" s="439">
        <v>3.0</v>
      </c>
      <c r="K22" s="650" t="s">
        <v>309</v>
      </c>
      <c r="L22" s="439" t="s">
        <v>395</v>
      </c>
      <c r="M22" s="330">
        <f t="shared" si="1"/>
        <v>982</v>
      </c>
      <c r="N22" s="210"/>
      <c r="O22" s="346" t="s">
        <v>12335</v>
      </c>
      <c r="P22" s="106"/>
      <c r="Q22" s="106"/>
      <c r="R22" s="106"/>
      <c r="S22" s="107"/>
      <c r="T22" s="25"/>
      <c r="U22" s="210"/>
      <c r="V22" s="210"/>
      <c r="W22" s="210"/>
      <c r="X22" s="210"/>
      <c r="Y22" s="210"/>
      <c r="Z22" s="210"/>
    </row>
    <row r="23" ht="12.75" customHeight="1">
      <c r="A23" s="590">
        <v>2207.0</v>
      </c>
      <c r="B23" s="431" t="s">
        <v>12336</v>
      </c>
      <c r="C23" s="431">
        <v>2003.0</v>
      </c>
      <c r="D23" s="508">
        <v>37973.0</v>
      </c>
      <c r="E23" s="431" t="s">
        <v>12337</v>
      </c>
      <c r="F23" s="431" t="s">
        <v>7096</v>
      </c>
      <c r="G23" s="431" t="s">
        <v>17</v>
      </c>
      <c r="H23" s="431" t="s">
        <v>50</v>
      </c>
      <c r="I23" s="508">
        <v>39157.0</v>
      </c>
      <c r="J23" s="433">
        <v>3.0</v>
      </c>
      <c r="K23" s="649" t="s">
        <v>322</v>
      </c>
      <c r="L23" s="431" t="s">
        <v>395</v>
      </c>
      <c r="M23" s="327">
        <f t="shared" si="1"/>
        <v>1184</v>
      </c>
      <c r="N23" s="210"/>
      <c r="O23" s="345" t="s">
        <v>12338</v>
      </c>
      <c r="P23" s="106"/>
      <c r="Q23" s="106"/>
      <c r="R23" s="106"/>
      <c r="S23" s="107"/>
      <c r="T23" s="25"/>
      <c r="U23" s="210"/>
      <c r="V23" s="210"/>
      <c r="W23" s="210"/>
      <c r="X23" s="210"/>
      <c r="Y23" s="210"/>
      <c r="Z23" s="210"/>
    </row>
    <row r="24" ht="12.75" customHeight="1">
      <c r="A24" s="597">
        <v>2307.0</v>
      </c>
      <c r="B24" s="437" t="s">
        <v>12339</v>
      </c>
      <c r="C24" s="437">
        <v>2003.0</v>
      </c>
      <c r="D24" s="511">
        <v>37971.0</v>
      </c>
      <c r="E24" s="437" t="s">
        <v>12340</v>
      </c>
      <c r="F24" s="437" t="s">
        <v>31</v>
      </c>
      <c r="G24" s="437" t="s">
        <v>712</v>
      </c>
      <c r="H24" s="437" t="s">
        <v>9193</v>
      </c>
      <c r="I24" s="511">
        <v>39157.0</v>
      </c>
      <c r="J24" s="439">
        <v>3.0</v>
      </c>
      <c r="K24" s="647" t="s">
        <v>293</v>
      </c>
      <c r="L24" s="439" t="s">
        <v>390</v>
      </c>
      <c r="M24" s="330">
        <f t="shared" si="1"/>
        <v>1186</v>
      </c>
      <c r="N24" s="210"/>
      <c r="O24" s="347" t="s">
        <v>12341</v>
      </c>
      <c r="P24" s="121"/>
      <c r="Q24" s="121"/>
      <c r="R24" s="121"/>
      <c r="S24" s="122"/>
      <c r="T24" s="25"/>
      <c r="U24" s="210"/>
      <c r="V24" s="210"/>
      <c r="W24" s="210"/>
      <c r="X24" s="210"/>
      <c r="Y24" s="210"/>
      <c r="Z24" s="210"/>
    </row>
    <row r="25" ht="12.75" customHeight="1">
      <c r="A25" s="590">
        <v>2407.0</v>
      </c>
      <c r="B25" s="431" t="s">
        <v>12342</v>
      </c>
      <c r="C25" s="431">
        <v>2001.0</v>
      </c>
      <c r="D25" s="508">
        <v>37124.0</v>
      </c>
      <c r="E25" s="431" t="s">
        <v>12343</v>
      </c>
      <c r="F25" s="431" t="s">
        <v>12344</v>
      </c>
      <c r="G25" s="431" t="s">
        <v>806</v>
      </c>
      <c r="H25" s="431" t="s">
        <v>251</v>
      </c>
      <c r="I25" s="508">
        <v>39157.0</v>
      </c>
      <c r="J25" s="433">
        <v>3.0</v>
      </c>
      <c r="K25" s="649" t="s">
        <v>322</v>
      </c>
      <c r="L25" s="431" t="s">
        <v>390</v>
      </c>
      <c r="M25" s="327">
        <f t="shared" si="1"/>
        <v>2033</v>
      </c>
      <c r="N25" s="210"/>
      <c r="O25" s="25"/>
      <c r="P25" s="25"/>
      <c r="Q25" s="25"/>
      <c r="R25" s="25"/>
      <c r="S25" s="25"/>
      <c r="T25" s="25"/>
      <c r="U25" s="210"/>
      <c r="V25" s="210"/>
      <c r="W25" s="210"/>
      <c r="X25" s="210"/>
      <c r="Y25" s="210"/>
      <c r="Z25" s="210"/>
    </row>
    <row r="26" ht="13.5" customHeight="1">
      <c r="A26" s="597">
        <v>2507.0</v>
      </c>
      <c r="B26" s="437" t="s">
        <v>12345</v>
      </c>
      <c r="C26" s="437">
        <v>2006.0</v>
      </c>
      <c r="D26" s="511">
        <v>38814.0</v>
      </c>
      <c r="E26" s="437" t="s">
        <v>12346</v>
      </c>
      <c r="F26" s="437" t="s">
        <v>1630</v>
      </c>
      <c r="G26" s="437" t="s">
        <v>712</v>
      </c>
      <c r="H26" s="437" t="s">
        <v>163</v>
      </c>
      <c r="I26" s="511">
        <v>39161.0</v>
      </c>
      <c r="J26" s="439">
        <v>3.0</v>
      </c>
      <c r="K26" s="647" t="s">
        <v>293</v>
      </c>
      <c r="L26" s="439" t="s">
        <v>390</v>
      </c>
      <c r="M26" s="330">
        <f t="shared" si="1"/>
        <v>347</v>
      </c>
      <c r="N26" s="210"/>
      <c r="O26" s="338" t="s">
        <v>773</v>
      </c>
      <c r="P26" s="95"/>
      <c r="Q26" s="95"/>
      <c r="R26" s="95"/>
      <c r="S26" s="96"/>
      <c r="T26" s="25"/>
      <c r="U26" s="210"/>
      <c r="V26" s="210"/>
      <c r="W26" s="210"/>
      <c r="X26" s="210"/>
      <c r="Y26" s="210"/>
      <c r="Z26" s="210"/>
    </row>
    <row r="27" ht="13.5" customHeight="1">
      <c r="A27" s="590">
        <v>2607.0</v>
      </c>
      <c r="B27" s="431" t="s">
        <v>12347</v>
      </c>
      <c r="C27" s="431">
        <v>2004.0</v>
      </c>
      <c r="D27" s="508">
        <v>38084.0</v>
      </c>
      <c r="E27" s="431" t="s">
        <v>12348</v>
      </c>
      <c r="F27" s="431" t="s">
        <v>134</v>
      </c>
      <c r="G27" s="431" t="s">
        <v>712</v>
      </c>
      <c r="H27" s="431" t="s">
        <v>8622</v>
      </c>
      <c r="I27" s="508">
        <v>39163.0</v>
      </c>
      <c r="J27" s="433">
        <v>3.0</v>
      </c>
      <c r="K27" s="649" t="s">
        <v>322</v>
      </c>
      <c r="L27" s="431" t="s">
        <v>395</v>
      </c>
      <c r="M27" s="327">
        <f t="shared" si="1"/>
        <v>1079</v>
      </c>
      <c r="N27" s="210"/>
      <c r="O27" s="97"/>
      <c r="P27" s="98"/>
      <c r="Q27" s="98"/>
      <c r="R27" s="98"/>
      <c r="S27" s="99"/>
      <c r="T27" s="25"/>
      <c r="U27" s="210"/>
      <c r="V27" s="210"/>
      <c r="W27" s="210"/>
      <c r="X27" s="210"/>
      <c r="Y27" s="210"/>
      <c r="Z27" s="210"/>
    </row>
    <row r="28" ht="12.75" customHeight="1">
      <c r="A28" s="597">
        <v>2707.0</v>
      </c>
      <c r="B28" s="437" t="s">
        <v>12349</v>
      </c>
      <c r="C28" s="437">
        <v>2005.0</v>
      </c>
      <c r="D28" s="511">
        <v>38551.0</v>
      </c>
      <c r="E28" s="437" t="s">
        <v>12350</v>
      </c>
      <c r="F28" s="437" t="s">
        <v>1120</v>
      </c>
      <c r="G28" s="437" t="s">
        <v>17</v>
      </c>
      <c r="H28" s="437" t="s">
        <v>1043</v>
      </c>
      <c r="I28" s="511">
        <v>39163.0</v>
      </c>
      <c r="J28" s="439">
        <v>3.0</v>
      </c>
      <c r="K28" s="649" t="s">
        <v>322</v>
      </c>
      <c r="L28" s="439" t="s">
        <v>395</v>
      </c>
      <c r="M28" s="330">
        <f t="shared" si="1"/>
        <v>612</v>
      </c>
      <c r="N28" s="210"/>
      <c r="O28" s="348" t="s">
        <v>106</v>
      </c>
      <c r="P28" s="349" t="s">
        <v>107</v>
      </c>
      <c r="Q28" s="350"/>
      <c r="R28" s="351"/>
      <c r="S28" s="352" t="s">
        <v>108</v>
      </c>
      <c r="T28" s="25"/>
      <c r="U28" s="210"/>
      <c r="V28" s="210"/>
      <c r="W28" s="210"/>
      <c r="X28" s="210"/>
      <c r="Y28" s="210"/>
      <c r="Z28" s="210"/>
    </row>
    <row r="29" ht="12.75" customHeight="1">
      <c r="A29" s="590">
        <v>2807.0</v>
      </c>
      <c r="B29" s="431" t="s">
        <v>12351</v>
      </c>
      <c r="C29" s="431">
        <v>2003.0</v>
      </c>
      <c r="D29" s="508">
        <v>37979.0</v>
      </c>
      <c r="E29" s="431" t="s">
        <v>12352</v>
      </c>
      <c r="F29" s="431" t="s">
        <v>12353</v>
      </c>
      <c r="G29" s="431" t="s">
        <v>806</v>
      </c>
      <c r="H29" s="431" t="s">
        <v>158</v>
      </c>
      <c r="I29" s="508">
        <v>39163.0</v>
      </c>
      <c r="J29" s="433">
        <v>3.0</v>
      </c>
      <c r="K29" s="649" t="s">
        <v>322</v>
      </c>
      <c r="L29" s="431" t="s">
        <v>390</v>
      </c>
      <c r="M29" s="327">
        <f t="shared" si="1"/>
        <v>1184</v>
      </c>
      <c r="N29" s="210"/>
      <c r="O29" s="333">
        <v>1995.0</v>
      </c>
      <c r="P29" s="357">
        <f>COUNTIF($C$2:$C$504,"1995")</f>
        <v>1</v>
      </c>
      <c r="Q29" s="106"/>
      <c r="R29" s="107"/>
      <c r="S29" s="354">
        <f>P29/P42</f>
        <v>0.00495049505</v>
      </c>
      <c r="T29" s="25"/>
      <c r="U29" s="210"/>
      <c r="V29" s="210"/>
      <c r="W29" s="210"/>
      <c r="X29" s="210"/>
      <c r="Y29" s="210"/>
      <c r="Z29" s="210"/>
    </row>
    <row r="30" ht="12.75" customHeight="1">
      <c r="A30" s="597">
        <v>2907.0</v>
      </c>
      <c r="B30" s="437" t="s">
        <v>12354</v>
      </c>
      <c r="C30" s="437">
        <v>2002.0</v>
      </c>
      <c r="D30" s="511">
        <v>37613.0</v>
      </c>
      <c r="E30" s="437" t="s">
        <v>12355</v>
      </c>
      <c r="F30" s="437" t="s">
        <v>1114</v>
      </c>
      <c r="G30" s="437" t="s">
        <v>17</v>
      </c>
      <c r="H30" s="437" t="s">
        <v>5536</v>
      </c>
      <c r="I30" s="511">
        <v>39167.0</v>
      </c>
      <c r="J30" s="439">
        <v>3.0</v>
      </c>
      <c r="K30" s="647" t="s">
        <v>293</v>
      </c>
      <c r="L30" s="439" t="s">
        <v>395</v>
      </c>
      <c r="M30" s="330">
        <f t="shared" si="1"/>
        <v>1554</v>
      </c>
      <c r="N30" s="210"/>
      <c r="O30" s="332">
        <v>1996.0</v>
      </c>
      <c r="P30" s="355">
        <f>COUNTIF($C$2:$C$504,"1996")</f>
        <v>1</v>
      </c>
      <c r="Q30" s="106"/>
      <c r="R30" s="107"/>
      <c r="S30" s="356">
        <f>P30/P42</f>
        <v>0.00495049505</v>
      </c>
      <c r="T30" s="25"/>
      <c r="U30" s="210"/>
      <c r="V30" s="210"/>
      <c r="W30" s="210"/>
      <c r="X30" s="210"/>
      <c r="Y30" s="210"/>
      <c r="Z30" s="210"/>
    </row>
    <row r="31" ht="12.75" customHeight="1">
      <c r="A31" s="590">
        <v>3007.0</v>
      </c>
      <c r="B31" s="431" t="s">
        <v>12356</v>
      </c>
      <c r="C31" s="431">
        <v>2005.0</v>
      </c>
      <c r="D31" s="508">
        <v>38502.0</v>
      </c>
      <c r="E31" s="431" t="s">
        <v>12357</v>
      </c>
      <c r="F31" s="431" t="s">
        <v>12358</v>
      </c>
      <c r="G31" s="431" t="s">
        <v>806</v>
      </c>
      <c r="H31" s="431" t="s">
        <v>12359</v>
      </c>
      <c r="I31" s="508">
        <v>39170.0</v>
      </c>
      <c r="J31" s="433">
        <v>3.0</v>
      </c>
      <c r="K31" s="650" t="s">
        <v>309</v>
      </c>
      <c r="L31" s="431" t="s">
        <v>399</v>
      </c>
      <c r="M31" s="327">
        <f t="shared" si="1"/>
        <v>668</v>
      </c>
      <c r="N31" s="210"/>
      <c r="O31" s="333">
        <v>1997.0</v>
      </c>
      <c r="P31" s="357">
        <f>COUNTIF($C$2:$C$504,"1997")</f>
        <v>2</v>
      </c>
      <c r="Q31" s="106"/>
      <c r="R31" s="107"/>
      <c r="S31" s="354">
        <f>P31/P42</f>
        <v>0.009900990099</v>
      </c>
      <c r="T31" s="25"/>
      <c r="U31" s="210"/>
      <c r="V31" s="210"/>
      <c r="W31" s="210"/>
      <c r="X31" s="210"/>
      <c r="Y31" s="210"/>
      <c r="Z31" s="210"/>
    </row>
    <row r="32" ht="12.75" customHeight="1">
      <c r="A32" s="597">
        <v>3107.0</v>
      </c>
      <c r="B32" s="437" t="s">
        <v>12360</v>
      </c>
      <c r="C32" s="437">
        <v>2004.0</v>
      </c>
      <c r="D32" s="511">
        <v>38166.0</v>
      </c>
      <c r="E32" s="437" t="s">
        <v>12361</v>
      </c>
      <c r="F32" s="437" t="s">
        <v>12362</v>
      </c>
      <c r="G32" s="437" t="s">
        <v>725</v>
      </c>
      <c r="H32" s="437" t="s">
        <v>8786</v>
      </c>
      <c r="I32" s="511">
        <v>39170.0</v>
      </c>
      <c r="J32" s="439">
        <v>3.0</v>
      </c>
      <c r="K32" s="649" t="s">
        <v>322</v>
      </c>
      <c r="L32" s="439" t="s">
        <v>399</v>
      </c>
      <c r="M32" s="330">
        <f t="shared" si="1"/>
        <v>1004</v>
      </c>
      <c r="N32" s="210"/>
      <c r="O32" s="332">
        <v>1998.0</v>
      </c>
      <c r="P32" s="355">
        <f>COUNTIF($C$2:$C$504,"1998")</f>
        <v>1</v>
      </c>
      <c r="Q32" s="106"/>
      <c r="R32" s="107"/>
      <c r="S32" s="356">
        <f>P32/P42</f>
        <v>0.00495049505</v>
      </c>
      <c r="T32" s="25"/>
      <c r="U32" s="210"/>
      <c r="V32" s="210"/>
      <c r="W32" s="210"/>
      <c r="X32" s="210"/>
      <c r="Y32" s="210"/>
      <c r="Z32" s="210"/>
    </row>
    <row r="33" ht="12.75" customHeight="1">
      <c r="A33" s="590">
        <v>3207.0</v>
      </c>
      <c r="B33" s="431" t="s">
        <v>12363</v>
      </c>
      <c r="C33" s="431">
        <v>2004.0</v>
      </c>
      <c r="D33" s="508">
        <v>38077.0</v>
      </c>
      <c r="E33" s="431" t="s">
        <v>12364</v>
      </c>
      <c r="F33" s="431" t="s">
        <v>364</v>
      </c>
      <c r="G33" s="431" t="s">
        <v>806</v>
      </c>
      <c r="H33" s="431" t="s">
        <v>234</v>
      </c>
      <c r="I33" s="508">
        <v>39175.0</v>
      </c>
      <c r="J33" s="433">
        <v>4.0</v>
      </c>
      <c r="K33" s="650" t="s">
        <v>309</v>
      </c>
      <c r="L33" s="431" t="s">
        <v>390</v>
      </c>
      <c r="M33" s="327">
        <f t="shared" si="1"/>
        <v>1098</v>
      </c>
      <c r="N33" s="210"/>
      <c r="O33" s="333">
        <v>1999.0</v>
      </c>
      <c r="P33" s="357">
        <f>COUNTIF($C$2:$C$504,"1999")</f>
        <v>4</v>
      </c>
      <c r="Q33" s="106"/>
      <c r="R33" s="107"/>
      <c r="S33" s="354">
        <f>P33/P42</f>
        <v>0.0198019802</v>
      </c>
      <c r="T33" s="25"/>
      <c r="U33" s="210"/>
      <c r="V33" s="210"/>
      <c r="W33" s="210"/>
      <c r="X33" s="210"/>
      <c r="Y33" s="210"/>
      <c r="Z33" s="210"/>
    </row>
    <row r="34" ht="12.75" customHeight="1">
      <c r="A34" s="597">
        <v>3307.0</v>
      </c>
      <c r="B34" s="437" t="s">
        <v>12365</v>
      </c>
      <c r="C34" s="437">
        <v>2004.0</v>
      </c>
      <c r="D34" s="511">
        <v>38338.0</v>
      </c>
      <c r="E34" s="437" t="s">
        <v>12366</v>
      </c>
      <c r="F34" s="437" t="s">
        <v>11285</v>
      </c>
      <c r="G34" s="437" t="s">
        <v>806</v>
      </c>
      <c r="H34" s="437" t="s">
        <v>234</v>
      </c>
      <c r="I34" s="511">
        <v>39175.0</v>
      </c>
      <c r="J34" s="439">
        <v>4.0</v>
      </c>
      <c r="K34" s="650" t="s">
        <v>309</v>
      </c>
      <c r="L34" s="439" t="s">
        <v>390</v>
      </c>
      <c r="M34" s="330">
        <f t="shared" si="1"/>
        <v>837</v>
      </c>
      <c r="N34" s="210"/>
      <c r="O34" s="332">
        <v>2000.0</v>
      </c>
      <c r="P34" s="355">
        <f>COUNTIF($C$2:$C$504,"2000")</f>
        <v>6</v>
      </c>
      <c r="Q34" s="106"/>
      <c r="R34" s="107"/>
      <c r="S34" s="356">
        <f>P34/P42</f>
        <v>0.0297029703</v>
      </c>
      <c r="T34" s="25"/>
      <c r="U34" s="210"/>
      <c r="V34" s="210"/>
      <c r="W34" s="210"/>
      <c r="X34" s="210"/>
      <c r="Y34" s="210"/>
      <c r="Z34" s="210"/>
    </row>
    <row r="35" ht="12.75" customHeight="1">
      <c r="A35" s="590">
        <v>3407.0</v>
      </c>
      <c r="B35" s="431" t="s">
        <v>12367</v>
      </c>
      <c r="C35" s="431">
        <v>2004.0</v>
      </c>
      <c r="D35" s="508">
        <v>38197.0</v>
      </c>
      <c r="E35" s="431" t="s">
        <v>12368</v>
      </c>
      <c r="F35" s="431" t="s">
        <v>1365</v>
      </c>
      <c r="G35" s="431" t="s">
        <v>712</v>
      </c>
      <c r="H35" s="431" t="s">
        <v>7752</v>
      </c>
      <c r="I35" s="508">
        <v>39182.0</v>
      </c>
      <c r="J35" s="433">
        <v>4.0</v>
      </c>
      <c r="K35" s="649" t="s">
        <v>322</v>
      </c>
      <c r="L35" s="431" t="s">
        <v>395</v>
      </c>
      <c r="M35" s="327">
        <f t="shared" si="1"/>
        <v>985</v>
      </c>
      <c r="N35" s="210"/>
      <c r="O35" s="333">
        <v>2001.0</v>
      </c>
      <c r="P35" s="357">
        <f>COUNTIF($C$2:$C$504,"2001")</f>
        <v>15</v>
      </c>
      <c r="Q35" s="106"/>
      <c r="R35" s="107"/>
      <c r="S35" s="354">
        <f>P35/P42</f>
        <v>0.07425742574</v>
      </c>
      <c r="T35" s="25"/>
      <c r="U35" s="210"/>
      <c r="V35" s="210"/>
      <c r="W35" s="210"/>
      <c r="X35" s="210"/>
      <c r="Y35" s="210"/>
      <c r="Z35" s="210"/>
    </row>
    <row r="36" ht="12.75" customHeight="1">
      <c r="A36" s="597">
        <v>3507.0</v>
      </c>
      <c r="B36" s="437" t="s">
        <v>12369</v>
      </c>
      <c r="C36" s="437">
        <v>2005.0</v>
      </c>
      <c r="D36" s="511">
        <v>38503.0</v>
      </c>
      <c r="E36" s="437" t="s">
        <v>12370</v>
      </c>
      <c r="F36" s="437" t="s">
        <v>134</v>
      </c>
      <c r="G36" s="437" t="s">
        <v>17</v>
      </c>
      <c r="H36" s="437" t="s">
        <v>56</v>
      </c>
      <c r="I36" s="511">
        <v>39182.0</v>
      </c>
      <c r="J36" s="439">
        <v>4.0</v>
      </c>
      <c r="K36" s="650" t="s">
        <v>309</v>
      </c>
      <c r="L36" s="439" t="s">
        <v>395</v>
      </c>
      <c r="M36" s="330">
        <f t="shared" si="1"/>
        <v>679</v>
      </c>
      <c r="N36" s="210"/>
      <c r="O36" s="332">
        <v>2002.0</v>
      </c>
      <c r="P36" s="355">
        <f>COUNTIF($C$2:$C$504,"2002")</f>
        <v>5</v>
      </c>
      <c r="Q36" s="106"/>
      <c r="R36" s="107"/>
      <c r="S36" s="356">
        <f>P36/P42</f>
        <v>0.02475247525</v>
      </c>
      <c r="T36" s="25"/>
      <c r="U36" s="210"/>
      <c r="V36" s="210"/>
      <c r="W36" s="210"/>
      <c r="X36" s="210"/>
      <c r="Y36" s="210"/>
      <c r="Z36" s="210"/>
    </row>
    <row r="37" ht="12.75" customHeight="1">
      <c r="A37" s="590">
        <v>3607.0</v>
      </c>
      <c r="B37" s="431" t="s">
        <v>12371</v>
      </c>
      <c r="C37" s="431">
        <v>2006.0</v>
      </c>
      <c r="D37" s="508">
        <v>38761.0</v>
      </c>
      <c r="E37" s="431" t="s">
        <v>12372</v>
      </c>
      <c r="F37" s="431" t="s">
        <v>1365</v>
      </c>
      <c r="G37" s="431" t="s">
        <v>712</v>
      </c>
      <c r="H37" s="431" t="s">
        <v>321</v>
      </c>
      <c r="I37" s="508">
        <v>39191.0</v>
      </c>
      <c r="J37" s="433">
        <v>4.0</v>
      </c>
      <c r="K37" s="649" t="s">
        <v>322</v>
      </c>
      <c r="L37" s="431" t="s">
        <v>395</v>
      </c>
      <c r="M37" s="327">
        <f t="shared" si="1"/>
        <v>430</v>
      </c>
      <c r="N37" s="210"/>
      <c r="O37" s="333">
        <v>2003.0</v>
      </c>
      <c r="P37" s="357">
        <f>COUNTIF($C$2:$C$504,"2003")</f>
        <v>24</v>
      </c>
      <c r="Q37" s="106"/>
      <c r="R37" s="107"/>
      <c r="S37" s="354">
        <f>P37/P42</f>
        <v>0.1188118812</v>
      </c>
      <c r="T37" s="25"/>
      <c r="U37" s="210"/>
      <c r="V37" s="210"/>
      <c r="W37" s="210"/>
      <c r="X37" s="210"/>
      <c r="Y37" s="210"/>
      <c r="Z37" s="210"/>
    </row>
    <row r="38" ht="12.75" customHeight="1">
      <c r="A38" s="597">
        <v>3707.0</v>
      </c>
      <c r="B38" s="437" t="s">
        <v>12373</v>
      </c>
      <c r="C38" s="437">
        <v>2006.0</v>
      </c>
      <c r="D38" s="511">
        <v>38761.0</v>
      </c>
      <c r="E38" s="437" t="s">
        <v>12374</v>
      </c>
      <c r="F38" s="437" t="s">
        <v>1365</v>
      </c>
      <c r="G38" s="437" t="s">
        <v>712</v>
      </c>
      <c r="H38" s="437" t="s">
        <v>321</v>
      </c>
      <c r="I38" s="511">
        <v>39191.0</v>
      </c>
      <c r="J38" s="439">
        <v>4.0</v>
      </c>
      <c r="K38" s="649" t="s">
        <v>322</v>
      </c>
      <c r="L38" s="439" t="s">
        <v>395</v>
      </c>
      <c r="M38" s="330">
        <f t="shared" si="1"/>
        <v>430</v>
      </c>
      <c r="N38" s="210"/>
      <c r="O38" s="332">
        <v>2004.0</v>
      </c>
      <c r="P38" s="355">
        <f>COUNTIF($C$2:$C$504,"2004")</f>
        <v>46</v>
      </c>
      <c r="Q38" s="106"/>
      <c r="R38" s="107"/>
      <c r="S38" s="356">
        <f>P38/P42</f>
        <v>0.2277227723</v>
      </c>
      <c r="T38" s="25"/>
      <c r="U38" s="210"/>
      <c r="V38" s="210"/>
      <c r="W38" s="210"/>
      <c r="X38" s="210"/>
      <c r="Y38" s="210"/>
      <c r="Z38" s="210"/>
    </row>
    <row r="39" ht="12.75" customHeight="1">
      <c r="A39" s="590">
        <v>3807.0</v>
      </c>
      <c r="B39" s="431" t="s">
        <v>12375</v>
      </c>
      <c r="C39" s="431">
        <v>2006.0</v>
      </c>
      <c r="D39" s="508">
        <v>38819.0</v>
      </c>
      <c r="E39" s="431" t="s">
        <v>12376</v>
      </c>
      <c r="F39" s="431" t="s">
        <v>1365</v>
      </c>
      <c r="G39" s="431" t="s">
        <v>712</v>
      </c>
      <c r="H39" s="431" t="s">
        <v>321</v>
      </c>
      <c r="I39" s="508">
        <v>39191.0</v>
      </c>
      <c r="J39" s="433">
        <v>4.0</v>
      </c>
      <c r="K39" s="649" t="s">
        <v>322</v>
      </c>
      <c r="L39" s="431" t="s">
        <v>395</v>
      </c>
      <c r="M39" s="327">
        <f t="shared" si="1"/>
        <v>372</v>
      </c>
      <c r="N39" s="210"/>
      <c r="O39" s="333">
        <v>2005.0</v>
      </c>
      <c r="P39" s="357">
        <f>COUNTIF($C$2:$C$504,"2005")</f>
        <v>64</v>
      </c>
      <c r="Q39" s="106"/>
      <c r="R39" s="107"/>
      <c r="S39" s="354">
        <f>P39/P42</f>
        <v>0.3168316832</v>
      </c>
      <c r="T39" s="25"/>
      <c r="U39" s="210"/>
      <c r="V39" s="210"/>
      <c r="W39" s="210"/>
      <c r="X39" s="210"/>
      <c r="Y39" s="210"/>
      <c r="Z39" s="210"/>
    </row>
    <row r="40" ht="12.75" customHeight="1">
      <c r="A40" s="597">
        <v>3907.0</v>
      </c>
      <c r="B40" s="437" t="s">
        <v>12377</v>
      </c>
      <c r="C40" s="437">
        <v>2005.0</v>
      </c>
      <c r="D40" s="511">
        <v>38716.0</v>
      </c>
      <c r="E40" s="437" t="s">
        <v>12378</v>
      </c>
      <c r="F40" s="437" t="s">
        <v>2277</v>
      </c>
      <c r="G40" s="437" t="s">
        <v>712</v>
      </c>
      <c r="H40" s="437" t="s">
        <v>56</v>
      </c>
      <c r="I40" s="511">
        <v>39198.0</v>
      </c>
      <c r="J40" s="439">
        <v>4.0</v>
      </c>
      <c r="K40" s="647" t="s">
        <v>293</v>
      </c>
      <c r="L40" s="439" t="s">
        <v>390</v>
      </c>
      <c r="M40" s="330">
        <f t="shared" si="1"/>
        <v>482</v>
      </c>
      <c r="N40" s="210"/>
      <c r="O40" s="332">
        <v>2006.0</v>
      </c>
      <c r="P40" s="355">
        <f>COUNTIF($C$2:$C$504,"2006")</f>
        <v>28</v>
      </c>
      <c r="Q40" s="106"/>
      <c r="R40" s="107"/>
      <c r="S40" s="356">
        <f>P40/P42</f>
        <v>0.1386138614</v>
      </c>
      <c r="T40" s="25"/>
      <c r="U40" s="210"/>
      <c r="V40" s="210"/>
      <c r="W40" s="210"/>
      <c r="X40" s="210"/>
      <c r="Y40" s="210"/>
      <c r="Z40" s="210"/>
    </row>
    <row r="41" ht="12.75" customHeight="1">
      <c r="A41" s="590">
        <v>4007.0</v>
      </c>
      <c r="B41" s="431" t="s">
        <v>12379</v>
      </c>
      <c r="C41" s="431">
        <v>2003.0</v>
      </c>
      <c r="D41" s="508">
        <v>37979.0</v>
      </c>
      <c r="E41" s="431" t="s">
        <v>12380</v>
      </c>
      <c r="F41" s="431" t="s">
        <v>12353</v>
      </c>
      <c r="G41" s="431" t="s">
        <v>806</v>
      </c>
      <c r="H41" s="431" t="s">
        <v>158</v>
      </c>
      <c r="I41" s="508">
        <v>39199.0</v>
      </c>
      <c r="J41" s="433">
        <v>4.0</v>
      </c>
      <c r="K41" s="649" t="s">
        <v>322</v>
      </c>
      <c r="L41" s="431" t="s">
        <v>390</v>
      </c>
      <c r="M41" s="327">
        <f t="shared" si="1"/>
        <v>1220</v>
      </c>
      <c r="N41" s="210"/>
      <c r="O41" s="333">
        <v>2007.0</v>
      </c>
      <c r="P41" s="357">
        <f>COUNTIF($C$2:$C$504,"2007")</f>
        <v>5</v>
      </c>
      <c r="Q41" s="106"/>
      <c r="R41" s="107"/>
      <c r="S41" s="354">
        <f>P41/P42</f>
        <v>0.02475247525</v>
      </c>
      <c r="T41" s="25"/>
      <c r="U41" s="210"/>
      <c r="V41" s="210"/>
      <c r="W41" s="210"/>
      <c r="X41" s="210"/>
      <c r="Y41" s="210"/>
      <c r="Z41" s="210"/>
    </row>
    <row r="42" ht="12.75" customHeight="1">
      <c r="A42" s="597">
        <v>4107.0</v>
      </c>
      <c r="B42" s="437" t="s">
        <v>12381</v>
      </c>
      <c r="C42" s="437">
        <v>2005.0</v>
      </c>
      <c r="D42" s="511">
        <v>38609.0</v>
      </c>
      <c r="E42" s="437" t="s">
        <v>12382</v>
      </c>
      <c r="F42" s="437" t="s">
        <v>1601</v>
      </c>
      <c r="G42" s="437" t="s">
        <v>17</v>
      </c>
      <c r="H42" s="437" t="s">
        <v>6340</v>
      </c>
      <c r="I42" s="511">
        <v>39206.0</v>
      </c>
      <c r="J42" s="439">
        <v>5.0</v>
      </c>
      <c r="K42" s="650" t="s">
        <v>309</v>
      </c>
      <c r="L42" s="439" t="s">
        <v>390</v>
      </c>
      <c r="M42" s="330">
        <f t="shared" si="1"/>
        <v>597</v>
      </c>
      <c r="N42" s="210"/>
      <c r="O42" s="359" t="s">
        <v>179</v>
      </c>
      <c r="P42" s="360">
        <f>SUM(P29:R41)</f>
        <v>202</v>
      </c>
      <c r="Q42" s="361"/>
      <c r="R42" s="362"/>
      <c r="S42" s="363">
        <f>SUM(S29:S41)</f>
        <v>1</v>
      </c>
      <c r="T42" s="25"/>
      <c r="U42" s="210"/>
      <c r="V42" s="210"/>
      <c r="W42" s="210"/>
      <c r="X42" s="210"/>
      <c r="Y42" s="210"/>
      <c r="Z42" s="210"/>
    </row>
    <row r="43" ht="12.75" customHeight="1">
      <c r="A43" s="590">
        <v>4207.0</v>
      </c>
      <c r="B43" s="431" t="s">
        <v>12383</v>
      </c>
      <c r="C43" s="431">
        <v>1997.0</v>
      </c>
      <c r="D43" s="508">
        <v>35675.0</v>
      </c>
      <c r="E43" s="431" t="s">
        <v>12384</v>
      </c>
      <c r="F43" s="431" t="s">
        <v>12385</v>
      </c>
      <c r="G43" s="431" t="s">
        <v>806</v>
      </c>
      <c r="H43" s="431" t="s">
        <v>11257</v>
      </c>
      <c r="I43" s="508">
        <v>39210.0</v>
      </c>
      <c r="J43" s="433">
        <v>5.0</v>
      </c>
      <c r="K43" s="647" t="s">
        <v>293</v>
      </c>
      <c r="L43" s="431" t="s">
        <v>395</v>
      </c>
      <c r="M43" s="327">
        <f t="shared" si="1"/>
        <v>3535</v>
      </c>
      <c r="N43" s="210"/>
      <c r="O43" s="25"/>
      <c r="P43" s="25"/>
      <c r="Q43" s="25"/>
      <c r="R43" s="25"/>
      <c r="S43" s="25"/>
      <c r="T43" s="25"/>
      <c r="U43" s="210"/>
      <c r="V43" s="210"/>
      <c r="W43" s="210"/>
      <c r="X43" s="210"/>
      <c r="Y43" s="210"/>
      <c r="Z43" s="210"/>
    </row>
    <row r="44" ht="13.5" customHeight="1">
      <c r="A44" s="597">
        <v>4307.0</v>
      </c>
      <c r="B44" s="437" t="s">
        <v>12386</v>
      </c>
      <c r="C44" s="437">
        <v>1997.0</v>
      </c>
      <c r="D44" s="511">
        <v>35675.0</v>
      </c>
      <c r="E44" s="437" t="s">
        <v>12387</v>
      </c>
      <c r="F44" s="437" t="s">
        <v>12385</v>
      </c>
      <c r="G44" s="437" t="s">
        <v>806</v>
      </c>
      <c r="H44" s="437" t="s">
        <v>11257</v>
      </c>
      <c r="I44" s="511">
        <v>39210.0</v>
      </c>
      <c r="J44" s="439">
        <v>5.0</v>
      </c>
      <c r="K44" s="647" t="s">
        <v>293</v>
      </c>
      <c r="L44" s="439" t="s">
        <v>395</v>
      </c>
      <c r="M44" s="330">
        <f t="shared" si="1"/>
        <v>3535</v>
      </c>
      <c r="N44" s="210"/>
      <c r="O44" s="338" t="s">
        <v>847</v>
      </c>
      <c r="P44" s="95"/>
      <c r="Q44" s="95"/>
      <c r="R44" s="95"/>
      <c r="S44" s="96"/>
      <c r="T44" s="25"/>
      <c r="U44" s="210"/>
      <c r="V44" s="210"/>
      <c r="W44" s="210"/>
      <c r="X44" s="210"/>
      <c r="Y44" s="210"/>
      <c r="Z44" s="210"/>
    </row>
    <row r="45" ht="13.5" customHeight="1">
      <c r="A45" s="590">
        <v>4407.0</v>
      </c>
      <c r="B45" s="431" t="s">
        <v>12388</v>
      </c>
      <c r="C45" s="431">
        <v>2005.0</v>
      </c>
      <c r="D45" s="508">
        <v>38521.0</v>
      </c>
      <c r="E45" s="431" t="s">
        <v>12389</v>
      </c>
      <c r="F45" s="431" t="s">
        <v>3442</v>
      </c>
      <c r="G45" s="431" t="s">
        <v>17</v>
      </c>
      <c r="H45" s="431" t="s">
        <v>10020</v>
      </c>
      <c r="I45" s="508">
        <v>39212.0</v>
      </c>
      <c r="J45" s="433">
        <v>5.0</v>
      </c>
      <c r="K45" s="649" t="s">
        <v>322</v>
      </c>
      <c r="L45" s="431" t="s">
        <v>395</v>
      </c>
      <c r="M45" s="327">
        <f t="shared" si="1"/>
        <v>691</v>
      </c>
      <c r="N45" s="210"/>
      <c r="O45" s="97"/>
      <c r="P45" s="98"/>
      <c r="Q45" s="98"/>
      <c r="R45" s="98"/>
      <c r="S45" s="99"/>
      <c r="T45" s="25"/>
      <c r="U45" s="210"/>
      <c r="V45" s="210"/>
      <c r="W45" s="210"/>
      <c r="X45" s="210"/>
      <c r="Y45" s="210"/>
      <c r="Z45" s="210"/>
    </row>
    <row r="46" ht="12.75" customHeight="1">
      <c r="A46" s="597">
        <v>4507.0</v>
      </c>
      <c r="B46" s="437" t="s">
        <v>12390</v>
      </c>
      <c r="C46" s="437">
        <v>2004.0</v>
      </c>
      <c r="D46" s="511">
        <v>38296.0</v>
      </c>
      <c r="E46" s="437" t="s">
        <v>12391</v>
      </c>
      <c r="F46" s="437" t="s">
        <v>11867</v>
      </c>
      <c r="G46" s="437" t="s">
        <v>806</v>
      </c>
      <c r="H46" s="437" t="s">
        <v>12392</v>
      </c>
      <c r="I46" s="511">
        <v>39212.0</v>
      </c>
      <c r="J46" s="439">
        <v>5.0</v>
      </c>
      <c r="K46" s="648" t="s">
        <v>344</v>
      </c>
      <c r="L46" s="439" t="s">
        <v>399</v>
      </c>
      <c r="M46" s="330">
        <f t="shared" si="1"/>
        <v>916</v>
      </c>
      <c r="N46" s="210"/>
      <c r="O46" s="348" t="s">
        <v>9</v>
      </c>
      <c r="P46" s="349" t="s">
        <v>107</v>
      </c>
      <c r="Q46" s="350"/>
      <c r="R46" s="351"/>
      <c r="S46" s="352" t="s">
        <v>108</v>
      </c>
      <c r="T46" s="25"/>
      <c r="U46" s="210"/>
      <c r="V46" s="210"/>
      <c r="W46" s="210"/>
      <c r="X46" s="210"/>
      <c r="Y46" s="210"/>
      <c r="Z46" s="210"/>
    </row>
    <row r="47" ht="12.75" customHeight="1">
      <c r="A47" s="590">
        <v>4607.0</v>
      </c>
      <c r="B47" s="431" t="s">
        <v>12393</v>
      </c>
      <c r="C47" s="431">
        <v>2003.0</v>
      </c>
      <c r="D47" s="508">
        <v>37971.0</v>
      </c>
      <c r="E47" s="431" t="s">
        <v>12394</v>
      </c>
      <c r="F47" s="431" t="s">
        <v>11962</v>
      </c>
      <c r="G47" s="431" t="s">
        <v>712</v>
      </c>
      <c r="H47" s="431" t="s">
        <v>9193</v>
      </c>
      <c r="I47" s="508">
        <v>39213.0</v>
      </c>
      <c r="J47" s="433">
        <v>5.0</v>
      </c>
      <c r="K47" s="648" t="s">
        <v>344</v>
      </c>
      <c r="L47" s="431" t="s">
        <v>395</v>
      </c>
      <c r="M47" s="327">
        <f t="shared" si="1"/>
        <v>1242</v>
      </c>
      <c r="N47" s="210"/>
      <c r="O47" s="364" t="s">
        <v>203</v>
      </c>
      <c r="P47" s="353">
        <f>COUNTIF($J$2:$J$477,"1")</f>
        <v>10</v>
      </c>
      <c r="Q47" s="343"/>
      <c r="R47" s="344"/>
      <c r="S47" s="365">
        <f>(P47/P59)</f>
        <v>0.0495049505</v>
      </c>
      <c r="T47" s="25"/>
      <c r="U47" s="210"/>
      <c r="V47" s="210"/>
      <c r="W47" s="210"/>
      <c r="X47" s="210"/>
      <c r="Y47" s="210"/>
      <c r="Z47" s="210"/>
    </row>
    <row r="48" ht="12.75" customHeight="1">
      <c r="A48" s="597">
        <v>4707.0</v>
      </c>
      <c r="B48" s="437" t="s">
        <v>12395</v>
      </c>
      <c r="C48" s="437">
        <v>2006.0</v>
      </c>
      <c r="D48" s="511">
        <v>38861.0</v>
      </c>
      <c r="E48" s="437" t="s">
        <v>12396</v>
      </c>
      <c r="F48" s="437" t="s">
        <v>12397</v>
      </c>
      <c r="G48" s="437" t="s">
        <v>725</v>
      </c>
      <c r="H48" s="437" t="s">
        <v>18</v>
      </c>
      <c r="I48" s="511">
        <v>39216.0</v>
      </c>
      <c r="J48" s="439">
        <v>5.0</v>
      </c>
      <c r="K48" s="650" t="s">
        <v>309</v>
      </c>
      <c r="L48" s="439" t="s">
        <v>399</v>
      </c>
      <c r="M48" s="330">
        <f t="shared" si="1"/>
        <v>355</v>
      </c>
      <c r="N48" s="210"/>
      <c r="O48" s="332" t="s">
        <v>207</v>
      </c>
      <c r="P48" s="355">
        <f>COUNTIF($J$2:$J$477,"2")</f>
        <v>6</v>
      </c>
      <c r="Q48" s="106"/>
      <c r="R48" s="107"/>
      <c r="S48" s="356">
        <f>(P48/P59)</f>
        <v>0.0297029703</v>
      </c>
      <c r="T48" s="25"/>
      <c r="U48" s="210"/>
      <c r="V48" s="210"/>
      <c r="W48" s="210"/>
      <c r="X48" s="210"/>
      <c r="Y48" s="210"/>
      <c r="Z48" s="210"/>
    </row>
    <row r="49" ht="12.75" customHeight="1">
      <c r="A49" s="590">
        <v>4807.0</v>
      </c>
      <c r="B49" s="431" t="s">
        <v>12398</v>
      </c>
      <c r="C49" s="431">
        <v>2004.0</v>
      </c>
      <c r="D49" s="508">
        <v>38324.0</v>
      </c>
      <c r="E49" s="431" t="s">
        <v>12399</v>
      </c>
      <c r="F49" s="431" t="s">
        <v>873</v>
      </c>
      <c r="G49" s="431" t="s">
        <v>17</v>
      </c>
      <c r="H49" s="431" t="s">
        <v>50</v>
      </c>
      <c r="I49" s="508">
        <v>39218.0</v>
      </c>
      <c r="J49" s="433">
        <v>5.0</v>
      </c>
      <c r="K49" s="649" t="s">
        <v>322</v>
      </c>
      <c r="L49" s="431" t="s">
        <v>390</v>
      </c>
      <c r="M49" s="327">
        <f t="shared" si="1"/>
        <v>894</v>
      </c>
      <c r="N49" s="210"/>
      <c r="O49" s="333" t="s">
        <v>213</v>
      </c>
      <c r="P49" s="357">
        <f>COUNTIF($J$2:$J$477,"3")</f>
        <v>15</v>
      </c>
      <c r="Q49" s="106"/>
      <c r="R49" s="107"/>
      <c r="S49" s="354">
        <f>(P49/P59)</f>
        <v>0.07425742574</v>
      </c>
      <c r="T49" s="25"/>
      <c r="U49" s="210"/>
      <c r="V49" s="210"/>
      <c r="W49" s="210"/>
      <c r="X49" s="210"/>
      <c r="Y49" s="210"/>
      <c r="Z49" s="210"/>
    </row>
    <row r="50" ht="12.75" customHeight="1">
      <c r="A50" s="597">
        <v>4907.0</v>
      </c>
      <c r="B50" s="437" t="s">
        <v>12400</v>
      </c>
      <c r="C50" s="437">
        <v>2003.0</v>
      </c>
      <c r="D50" s="511">
        <v>37923.0</v>
      </c>
      <c r="E50" s="437" t="s">
        <v>12401</v>
      </c>
      <c r="F50" s="437" t="s">
        <v>3442</v>
      </c>
      <c r="G50" s="437" t="s">
        <v>806</v>
      </c>
      <c r="H50" s="437" t="s">
        <v>1404</v>
      </c>
      <c r="I50" s="511">
        <v>39219.0</v>
      </c>
      <c r="J50" s="439">
        <v>5.0</v>
      </c>
      <c r="K50" s="650" t="s">
        <v>309</v>
      </c>
      <c r="L50" s="439" t="s">
        <v>390</v>
      </c>
      <c r="M50" s="330">
        <f t="shared" si="1"/>
        <v>1296</v>
      </c>
      <c r="N50" s="210"/>
      <c r="O50" s="332" t="s">
        <v>219</v>
      </c>
      <c r="P50" s="355">
        <f>COUNTIF($J$2:$J$477,"4")</f>
        <v>9</v>
      </c>
      <c r="Q50" s="106"/>
      <c r="R50" s="107"/>
      <c r="S50" s="356">
        <f>(P50/P59)</f>
        <v>0.04455445545</v>
      </c>
      <c r="T50" s="25"/>
      <c r="U50" s="210"/>
      <c r="V50" s="210"/>
      <c r="W50" s="210"/>
      <c r="X50" s="210"/>
      <c r="Y50" s="210"/>
      <c r="Z50" s="210"/>
    </row>
    <row r="51" ht="12.75" customHeight="1">
      <c r="A51" s="590">
        <v>5007.0</v>
      </c>
      <c r="B51" s="431" t="s">
        <v>12402</v>
      </c>
      <c r="C51" s="431">
        <v>2004.0</v>
      </c>
      <c r="D51" s="508">
        <v>38254.0</v>
      </c>
      <c r="E51" s="431" t="s">
        <v>12403</v>
      </c>
      <c r="F51" s="431" t="s">
        <v>2944</v>
      </c>
      <c r="G51" s="431" t="s">
        <v>712</v>
      </c>
      <c r="H51" s="431" t="s">
        <v>11872</v>
      </c>
      <c r="I51" s="508">
        <v>39219.0</v>
      </c>
      <c r="J51" s="433">
        <v>5.0</v>
      </c>
      <c r="K51" s="647" t="s">
        <v>293</v>
      </c>
      <c r="L51" s="431" t="s">
        <v>395</v>
      </c>
      <c r="M51" s="327">
        <f t="shared" si="1"/>
        <v>965</v>
      </c>
      <c r="N51" s="210"/>
      <c r="O51" s="333" t="s">
        <v>223</v>
      </c>
      <c r="P51" s="357">
        <f>COUNTIF($J$2:$J$477,"5")</f>
        <v>19</v>
      </c>
      <c r="Q51" s="106"/>
      <c r="R51" s="107"/>
      <c r="S51" s="354">
        <f>(P51/P59)</f>
        <v>0.09405940594</v>
      </c>
      <c r="T51" s="25"/>
      <c r="U51" s="210"/>
      <c r="V51" s="210"/>
      <c r="W51" s="210"/>
      <c r="X51" s="210"/>
      <c r="Y51" s="210"/>
      <c r="Z51" s="210"/>
    </row>
    <row r="52" ht="12.75" customHeight="1">
      <c r="A52" s="597">
        <v>5107.0</v>
      </c>
      <c r="B52" s="437" t="s">
        <v>12404</v>
      </c>
      <c r="C52" s="437">
        <v>2005.0</v>
      </c>
      <c r="D52" s="511">
        <v>38636.0</v>
      </c>
      <c r="E52" s="437" t="s">
        <v>12405</v>
      </c>
      <c r="F52" s="437" t="s">
        <v>1001</v>
      </c>
      <c r="G52" s="437" t="s">
        <v>17</v>
      </c>
      <c r="H52" s="437" t="s">
        <v>11872</v>
      </c>
      <c r="I52" s="511">
        <v>39223.0</v>
      </c>
      <c r="J52" s="439">
        <v>5.0</v>
      </c>
      <c r="K52" s="649" t="s">
        <v>322</v>
      </c>
      <c r="L52" s="439" t="s">
        <v>390</v>
      </c>
      <c r="M52" s="330">
        <f t="shared" si="1"/>
        <v>587</v>
      </c>
      <c r="N52" s="210"/>
      <c r="O52" s="332" t="s">
        <v>229</v>
      </c>
      <c r="P52" s="355">
        <f>COUNTIF($J$2:$J$477,"6")</f>
        <v>13</v>
      </c>
      <c r="Q52" s="106"/>
      <c r="R52" s="107"/>
      <c r="S52" s="356">
        <f>(P52/P59)</f>
        <v>0.06435643564</v>
      </c>
      <c r="T52" s="25"/>
      <c r="U52" s="210"/>
      <c r="V52" s="210"/>
      <c r="W52" s="210"/>
      <c r="X52" s="210"/>
      <c r="Y52" s="210"/>
      <c r="Z52" s="210"/>
    </row>
    <row r="53" ht="12.75" customHeight="1">
      <c r="A53" s="590">
        <v>5207.0</v>
      </c>
      <c r="B53" s="431" t="s">
        <v>12406</v>
      </c>
      <c r="C53" s="431">
        <v>2004.0</v>
      </c>
      <c r="D53" s="508">
        <v>38275.0</v>
      </c>
      <c r="E53" s="431" t="s">
        <v>12407</v>
      </c>
      <c r="F53" s="431" t="s">
        <v>11285</v>
      </c>
      <c r="G53" s="431" t="s">
        <v>806</v>
      </c>
      <c r="H53" s="431" t="s">
        <v>234</v>
      </c>
      <c r="I53" s="508">
        <v>39227.0</v>
      </c>
      <c r="J53" s="433">
        <v>5.0</v>
      </c>
      <c r="K53" s="649" t="s">
        <v>322</v>
      </c>
      <c r="L53" s="431" t="s">
        <v>395</v>
      </c>
      <c r="M53" s="327">
        <f t="shared" si="1"/>
        <v>952</v>
      </c>
      <c r="N53" s="210"/>
      <c r="O53" s="333" t="s">
        <v>235</v>
      </c>
      <c r="P53" s="357">
        <f>COUNTIF($J$2:$J$477,"7")</f>
        <v>7</v>
      </c>
      <c r="Q53" s="106"/>
      <c r="R53" s="107"/>
      <c r="S53" s="354">
        <f>(P53/P59)</f>
        <v>0.03465346535</v>
      </c>
      <c r="T53" s="25"/>
      <c r="U53" s="210"/>
      <c r="V53" s="210"/>
      <c r="W53" s="210"/>
      <c r="X53" s="210"/>
      <c r="Y53" s="210"/>
      <c r="Z53" s="210"/>
    </row>
    <row r="54" ht="12.75" customHeight="1">
      <c r="A54" s="597">
        <v>5307.0</v>
      </c>
      <c r="B54" s="437" t="s">
        <v>12408</v>
      </c>
      <c r="C54" s="437">
        <v>2006.0</v>
      </c>
      <c r="D54" s="511">
        <v>38736.0</v>
      </c>
      <c r="E54" s="437" t="s">
        <v>12409</v>
      </c>
      <c r="F54" s="437" t="s">
        <v>1307</v>
      </c>
      <c r="G54" s="437" t="s">
        <v>17</v>
      </c>
      <c r="H54" s="437" t="s">
        <v>6340</v>
      </c>
      <c r="I54" s="511">
        <v>39232.0</v>
      </c>
      <c r="J54" s="439">
        <v>5.0</v>
      </c>
      <c r="K54" s="647" t="s">
        <v>293</v>
      </c>
      <c r="L54" s="439" t="s">
        <v>390</v>
      </c>
      <c r="M54" s="330">
        <f t="shared" si="1"/>
        <v>496</v>
      </c>
      <c r="N54" s="210"/>
      <c r="O54" s="332" t="s">
        <v>239</v>
      </c>
      <c r="P54" s="355">
        <f>COUNTIF($J$2:$J$477,"8")</f>
        <v>44</v>
      </c>
      <c r="Q54" s="106"/>
      <c r="R54" s="107"/>
      <c r="S54" s="356">
        <f>(P54/P59)</f>
        <v>0.2178217822</v>
      </c>
      <c r="T54" s="25"/>
      <c r="U54" s="210"/>
      <c r="V54" s="210"/>
      <c r="W54" s="210"/>
      <c r="X54" s="210"/>
      <c r="Y54" s="210"/>
      <c r="Z54" s="210"/>
    </row>
    <row r="55" ht="12.75" customHeight="1">
      <c r="A55" s="590">
        <v>5407.0</v>
      </c>
      <c r="B55" s="431" t="s">
        <v>12410</v>
      </c>
      <c r="C55" s="431">
        <v>2004.0</v>
      </c>
      <c r="D55" s="508">
        <v>38310.0</v>
      </c>
      <c r="E55" s="431" t="s">
        <v>12411</v>
      </c>
      <c r="F55" s="431" t="s">
        <v>417</v>
      </c>
      <c r="G55" s="431" t="s">
        <v>806</v>
      </c>
      <c r="H55" s="431" t="s">
        <v>234</v>
      </c>
      <c r="I55" s="508">
        <v>39232.0</v>
      </c>
      <c r="J55" s="433">
        <v>5.0</v>
      </c>
      <c r="K55" s="648" t="s">
        <v>344</v>
      </c>
      <c r="L55" s="431" t="s">
        <v>395</v>
      </c>
      <c r="M55" s="327">
        <f t="shared" si="1"/>
        <v>922</v>
      </c>
      <c r="N55" s="210"/>
      <c r="O55" s="333" t="s">
        <v>245</v>
      </c>
      <c r="P55" s="357">
        <f>COUNTIF($J$2:$J$477,"9")</f>
        <v>19</v>
      </c>
      <c r="Q55" s="106"/>
      <c r="R55" s="107"/>
      <c r="S55" s="354">
        <f>(P55/P59)</f>
        <v>0.09405940594</v>
      </c>
      <c r="T55" s="25"/>
      <c r="U55" s="210"/>
      <c r="V55" s="210"/>
      <c r="W55" s="210"/>
      <c r="X55" s="210"/>
      <c r="Y55" s="210"/>
      <c r="Z55" s="210"/>
    </row>
    <row r="56" ht="12.75" customHeight="1">
      <c r="A56" s="597">
        <v>5507.0</v>
      </c>
      <c r="B56" s="437" t="s">
        <v>12412</v>
      </c>
      <c r="C56" s="437">
        <v>2004.0</v>
      </c>
      <c r="D56" s="511">
        <v>38275.0</v>
      </c>
      <c r="E56" s="437" t="s">
        <v>12413</v>
      </c>
      <c r="F56" s="437" t="s">
        <v>11285</v>
      </c>
      <c r="G56" s="437" t="s">
        <v>806</v>
      </c>
      <c r="H56" s="437" t="s">
        <v>234</v>
      </c>
      <c r="I56" s="511">
        <v>39232.0</v>
      </c>
      <c r="J56" s="439">
        <v>5.0</v>
      </c>
      <c r="K56" s="649" t="s">
        <v>322</v>
      </c>
      <c r="L56" s="439" t="s">
        <v>395</v>
      </c>
      <c r="M56" s="330">
        <f t="shared" si="1"/>
        <v>957</v>
      </c>
      <c r="N56" s="210"/>
      <c r="O56" s="332" t="s">
        <v>252</v>
      </c>
      <c r="P56" s="355">
        <f>COUNTIF($J$2:$J$477,"10")</f>
        <v>15</v>
      </c>
      <c r="Q56" s="106"/>
      <c r="R56" s="107"/>
      <c r="S56" s="356">
        <f>(P56/P59)</f>
        <v>0.07425742574</v>
      </c>
      <c r="T56" s="25"/>
      <c r="U56" s="210"/>
      <c r="V56" s="210"/>
      <c r="W56" s="210"/>
      <c r="X56" s="210"/>
      <c r="Y56" s="210"/>
      <c r="Z56" s="210"/>
    </row>
    <row r="57" ht="12.75" customHeight="1">
      <c r="A57" s="590">
        <v>5607.0</v>
      </c>
      <c r="B57" s="431" t="s">
        <v>12414</v>
      </c>
      <c r="C57" s="431">
        <v>2004.0</v>
      </c>
      <c r="D57" s="508">
        <v>38351.0</v>
      </c>
      <c r="E57" s="431" t="s">
        <v>12415</v>
      </c>
      <c r="F57" s="431" t="s">
        <v>134</v>
      </c>
      <c r="G57" s="431" t="s">
        <v>17</v>
      </c>
      <c r="H57" s="431" t="s">
        <v>1043</v>
      </c>
      <c r="I57" s="508">
        <v>39232.0</v>
      </c>
      <c r="J57" s="433">
        <v>5.0</v>
      </c>
      <c r="K57" s="649" t="s">
        <v>322</v>
      </c>
      <c r="L57" s="431" t="s">
        <v>395</v>
      </c>
      <c r="M57" s="327">
        <f t="shared" si="1"/>
        <v>881</v>
      </c>
      <c r="N57" s="210"/>
      <c r="O57" s="333" t="s">
        <v>258</v>
      </c>
      <c r="P57" s="357">
        <f>COUNTIF($J$2:$J$477,"11")</f>
        <v>16</v>
      </c>
      <c r="Q57" s="106"/>
      <c r="R57" s="107"/>
      <c r="S57" s="354">
        <f>(P57/P59)</f>
        <v>0.07920792079</v>
      </c>
      <c r="T57" s="25"/>
      <c r="U57" s="210"/>
      <c r="V57" s="210"/>
      <c r="W57" s="210"/>
      <c r="X57" s="210"/>
      <c r="Y57" s="210"/>
      <c r="Z57" s="210"/>
    </row>
    <row r="58" ht="12.75" customHeight="1">
      <c r="A58" s="597">
        <v>5707.0</v>
      </c>
      <c r="B58" s="437" t="s">
        <v>12416</v>
      </c>
      <c r="C58" s="437">
        <v>2005.0</v>
      </c>
      <c r="D58" s="511">
        <v>38607.0</v>
      </c>
      <c r="E58" s="437" t="s">
        <v>12417</v>
      </c>
      <c r="F58" s="437" t="s">
        <v>12261</v>
      </c>
      <c r="G58" s="437" t="s">
        <v>17</v>
      </c>
      <c r="H58" s="437" t="s">
        <v>18</v>
      </c>
      <c r="I58" s="511">
        <v>39232.0</v>
      </c>
      <c r="J58" s="439">
        <v>5.0</v>
      </c>
      <c r="K58" s="648" t="s">
        <v>344</v>
      </c>
      <c r="L58" s="439" t="s">
        <v>390</v>
      </c>
      <c r="M58" s="330">
        <f t="shared" si="1"/>
        <v>625</v>
      </c>
      <c r="N58" s="210"/>
      <c r="O58" s="366" t="s">
        <v>264</v>
      </c>
      <c r="P58" s="355">
        <f>COUNTIF($J$2:$J$477,"12")</f>
        <v>29</v>
      </c>
      <c r="Q58" s="106"/>
      <c r="R58" s="107"/>
      <c r="S58" s="367">
        <f>(P58/P59)</f>
        <v>0.1435643564</v>
      </c>
      <c r="T58" s="25"/>
      <c r="U58" s="210"/>
      <c r="V58" s="210"/>
      <c r="W58" s="210"/>
      <c r="X58" s="210"/>
      <c r="Y58" s="210"/>
      <c r="Z58" s="210"/>
    </row>
    <row r="59" ht="12.75" customHeight="1">
      <c r="A59" s="590">
        <v>5807.0</v>
      </c>
      <c r="B59" s="431" t="s">
        <v>12418</v>
      </c>
      <c r="C59" s="431">
        <v>2005.0</v>
      </c>
      <c r="D59" s="508">
        <v>38630.0</v>
      </c>
      <c r="E59" s="431" t="s">
        <v>12419</v>
      </c>
      <c r="F59" s="431" t="s">
        <v>8649</v>
      </c>
      <c r="G59" s="431" t="s">
        <v>712</v>
      </c>
      <c r="H59" s="431" t="s">
        <v>7752</v>
      </c>
      <c r="I59" s="508">
        <v>39232.0</v>
      </c>
      <c r="J59" s="433">
        <v>5.0</v>
      </c>
      <c r="K59" s="649" t="s">
        <v>322</v>
      </c>
      <c r="L59" s="431" t="s">
        <v>395</v>
      </c>
      <c r="M59" s="327">
        <f t="shared" si="1"/>
        <v>602</v>
      </c>
      <c r="N59" s="210"/>
      <c r="O59" s="359" t="s">
        <v>268</v>
      </c>
      <c r="P59" s="360">
        <f>SUM(P47:R58)</f>
        <v>202</v>
      </c>
      <c r="Q59" s="361"/>
      <c r="R59" s="362"/>
      <c r="S59" s="363">
        <f>SUM(S47:S58)</f>
        <v>1</v>
      </c>
      <c r="T59" s="25"/>
      <c r="U59" s="210"/>
      <c r="V59" s="210"/>
      <c r="W59" s="210"/>
      <c r="X59" s="210"/>
      <c r="Y59" s="210"/>
      <c r="Z59" s="210"/>
    </row>
    <row r="60" ht="12.75" customHeight="1">
      <c r="A60" s="597">
        <v>5907.0</v>
      </c>
      <c r="B60" s="437" t="s">
        <v>12420</v>
      </c>
      <c r="C60" s="437">
        <v>2005.0</v>
      </c>
      <c r="D60" s="511">
        <v>38687.0</v>
      </c>
      <c r="E60" s="437" t="s">
        <v>12421</v>
      </c>
      <c r="F60" s="437" t="s">
        <v>8649</v>
      </c>
      <c r="G60" s="437" t="s">
        <v>712</v>
      </c>
      <c r="H60" s="437" t="s">
        <v>7752</v>
      </c>
      <c r="I60" s="511">
        <v>39232.0</v>
      </c>
      <c r="J60" s="439">
        <v>5.0</v>
      </c>
      <c r="K60" s="649" t="s">
        <v>322</v>
      </c>
      <c r="L60" s="439" t="s">
        <v>395</v>
      </c>
      <c r="M60" s="330">
        <f t="shared" si="1"/>
        <v>545</v>
      </c>
      <c r="N60" s="210"/>
      <c r="O60" s="25"/>
      <c r="P60" s="25"/>
      <c r="Q60" s="25"/>
      <c r="R60" s="25"/>
      <c r="S60" s="25"/>
      <c r="T60" s="25"/>
      <c r="U60" s="210"/>
      <c r="V60" s="210"/>
      <c r="W60" s="210"/>
      <c r="X60" s="210"/>
      <c r="Y60" s="210"/>
      <c r="Z60" s="210"/>
    </row>
    <row r="61" ht="13.5" customHeight="1">
      <c r="A61" s="590">
        <v>6007.0</v>
      </c>
      <c r="B61" s="431" t="s">
        <v>12422</v>
      </c>
      <c r="C61" s="431">
        <v>2003.0</v>
      </c>
      <c r="D61" s="508">
        <v>37736.0</v>
      </c>
      <c r="E61" s="431" t="s">
        <v>12423</v>
      </c>
      <c r="F61" s="431" t="s">
        <v>12424</v>
      </c>
      <c r="G61" s="431" t="s">
        <v>806</v>
      </c>
      <c r="H61" s="431" t="s">
        <v>3328</v>
      </c>
      <c r="I61" s="508">
        <v>39237.0</v>
      </c>
      <c r="J61" s="433">
        <v>6.0</v>
      </c>
      <c r="K61" s="647" t="s">
        <v>293</v>
      </c>
      <c r="L61" s="431" t="s">
        <v>390</v>
      </c>
      <c r="M61" s="327">
        <f t="shared" si="1"/>
        <v>1501</v>
      </c>
      <c r="N61" s="210"/>
      <c r="O61" s="368" t="s">
        <v>278</v>
      </c>
      <c r="P61" s="95"/>
      <c r="Q61" s="95"/>
      <c r="R61" s="95"/>
      <c r="S61" s="95"/>
      <c r="T61" s="96"/>
      <c r="U61" s="210"/>
      <c r="V61" s="210"/>
      <c r="W61" s="210"/>
      <c r="X61" s="210"/>
      <c r="Y61" s="210"/>
      <c r="Z61" s="210"/>
    </row>
    <row r="62" ht="12.75" customHeight="1">
      <c r="A62" s="597">
        <v>6107.0</v>
      </c>
      <c r="B62" s="437" t="s">
        <v>12425</v>
      </c>
      <c r="C62" s="437">
        <v>2004.0</v>
      </c>
      <c r="D62" s="511">
        <v>38348.0</v>
      </c>
      <c r="E62" s="437" t="s">
        <v>12426</v>
      </c>
      <c r="F62" s="437" t="s">
        <v>12156</v>
      </c>
      <c r="G62" s="437" t="s">
        <v>806</v>
      </c>
      <c r="H62" s="437" t="s">
        <v>234</v>
      </c>
      <c r="I62" s="511">
        <v>39239.0</v>
      </c>
      <c r="J62" s="439">
        <v>6.0</v>
      </c>
      <c r="K62" s="650" t="s">
        <v>309</v>
      </c>
      <c r="L62" s="439" t="s">
        <v>390</v>
      </c>
      <c r="M62" s="330">
        <f t="shared" si="1"/>
        <v>891</v>
      </c>
      <c r="N62" s="210"/>
      <c r="O62" s="97"/>
      <c r="P62" s="98"/>
      <c r="Q62" s="98"/>
      <c r="R62" s="98"/>
      <c r="S62" s="98"/>
      <c r="T62" s="99"/>
      <c r="U62" s="210"/>
      <c r="V62" s="210"/>
      <c r="W62" s="210"/>
      <c r="X62" s="210"/>
      <c r="Y62" s="210"/>
      <c r="Z62" s="210"/>
    </row>
    <row r="63" ht="12.75" customHeight="1">
      <c r="A63" s="590">
        <v>6207.0</v>
      </c>
      <c r="B63" s="431" t="s">
        <v>12427</v>
      </c>
      <c r="C63" s="431">
        <v>2004.0</v>
      </c>
      <c r="D63" s="508">
        <v>38341.0</v>
      </c>
      <c r="E63" s="431" t="s">
        <v>12428</v>
      </c>
      <c r="F63" s="431" t="s">
        <v>314</v>
      </c>
      <c r="G63" s="431" t="s">
        <v>712</v>
      </c>
      <c r="H63" s="431" t="s">
        <v>7752</v>
      </c>
      <c r="I63" s="508">
        <v>39239.0</v>
      </c>
      <c r="J63" s="433">
        <v>6.0</v>
      </c>
      <c r="K63" s="649" t="s">
        <v>322</v>
      </c>
      <c r="L63" s="431" t="s">
        <v>390</v>
      </c>
      <c r="M63" s="327">
        <f t="shared" si="1"/>
        <v>898</v>
      </c>
      <c r="N63" s="210"/>
      <c r="O63" s="369" t="s">
        <v>288</v>
      </c>
      <c r="P63" s="370"/>
      <c r="Q63" s="370"/>
      <c r="R63" s="371"/>
      <c r="S63" s="531" t="s">
        <v>289</v>
      </c>
      <c r="T63" s="532" t="s">
        <v>108</v>
      </c>
      <c r="U63" s="210"/>
      <c r="V63" s="210"/>
      <c r="W63" s="210"/>
      <c r="X63" s="210"/>
      <c r="Y63" s="210"/>
      <c r="Z63" s="210"/>
    </row>
    <row r="64" ht="12.75" customHeight="1">
      <c r="A64" s="597">
        <v>6307.0</v>
      </c>
      <c r="B64" s="437" t="s">
        <v>12429</v>
      </c>
      <c r="C64" s="437">
        <v>2006.0</v>
      </c>
      <c r="D64" s="511">
        <v>38743.0</v>
      </c>
      <c r="E64" s="437" t="s">
        <v>12430</v>
      </c>
      <c r="F64" s="437" t="s">
        <v>12314</v>
      </c>
      <c r="G64" s="437" t="s">
        <v>806</v>
      </c>
      <c r="H64" s="437" t="s">
        <v>251</v>
      </c>
      <c r="I64" s="511">
        <v>39248.0</v>
      </c>
      <c r="J64" s="439">
        <v>6.0</v>
      </c>
      <c r="K64" s="648" t="s">
        <v>344</v>
      </c>
      <c r="L64" s="439" t="s">
        <v>399</v>
      </c>
      <c r="M64" s="330">
        <f t="shared" si="1"/>
        <v>505</v>
      </c>
      <c r="N64" s="210"/>
      <c r="O64" s="533" t="s">
        <v>293</v>
      </c>
      <c r="P64" s="534"/>
      <c r="Q64" s="534"/>
      <c r="R64" s="535"/>
      <c r="S64" s="376">
        <f>COUNTIF($K$1:$K$495,"I - Extremamente tóxico")</f>
        <v>62</v>
      </c>
      <c r="T64" s="377">
        <f>(S64/S76)</f>
        <v>0.3069306931</v>
      </c>
      <c r="U64" s="210"/>
      <c r="V64" s="210"/>
      <c r="W64" s="210"/>
      <c r="X64" s="210"/>
      <c r="Y64" s="210"/>
      <c r="Z64" s="210"/>
    </row>
    <row r="65" ht="12.75" customHeight="1">
      <c r="A65" s="590">
        <v>6407.0</v>
      </c>
      <c r="B65" s="431" t="s">
        <v>12431</v>
      </c>
      <c r="C65" s="431">
        <v>1999.0</v>
      </c>
      <c r="D65" s="508">
        <v>36525.0</v>
      </c>
      <c r="E65" s="431" t="s">
        <v>12432</v>
      </c>
      <c r="F65" s="431" t="s">
        <v>11934</v>
      </c>
      <c r="G65" s="431" t="s">
        <v>806</v>
      </c>
      <c r="H65" s="431" t="s">
        <v>5536</v>
      </c>
      <c r="I65" s="508">
        <v>39248.0</v>
      </c>
      <c r="J65" s="433">
        <v>6.0</v>
      </c>
      <c r="K65" s="649" t="s">
        <v>322</v>
      </c>
      <c r="L65" s="431" t="s">
        <v>395</v>
      </c>
      <c r="M65" s="327">
        <f t="shared" si="1"/>
        <v>2723</v>
      </c>
      <c r="N65" s="210"/>
      <c r="O65" s="378" t="s">
        <v>297</v>
      </c>
      <c r="P65" s="379"/>
      <c r="Q65" s="379"/>
      <c r="R65" s="380"/>
      <c r="S65" s="381">
        <f>COUNTIF($K$2:$K$477,"Categoria 1 - Produto Extremamente Tóxico")</f>
        <v>0</v>
      </c>
      <c r="T65" s="382">
        <f>(S65/S76)</f>
        <v>0</v>
      </c>
      <c r="U65" s="210"/>
      <c r="V65" s="210"/>
      <c r="W65" s="210"/>
      <c r="X65" s="210"/>
      <c r="Y65" s="210"/>
      <c r="Z65" s="210"/>
    </row>
    <row r="66" ht="12.75" customHeight="1">
      <c r="A66" s="597">
        <v>6507.0</v>
      </c>
      <c r="B66" s="437" t="s">
        <v>12433</v>
      </c>
      <c r="C66" s="437">
        <v>1999.0</v>
      </c>
      <c r="D66" s="511">
        <v>36525.0</v>
      </c>
      <c r="E66" s="437" t="s">
        <v>12434</v>
      </c>
      <c r="F66" s="437" t="s">
        <v>11934</v>
      </c>
      <c r="G66" s="437" t="s">
        <v>806</v>
      </c>
      <c r="H66" s="437" t="s">
        <v>5536</v>
      </c>
      <c r="I66" s="511">
        <v>39248.0</v>
      </c>
      <c r="J66" s="439">
        <v>6.0</v>
      </c>
      <c r="K66" s="649" t="s">
        <v>322</v>
      </c>
      <c r="L66" s="439" t="s">
        <v>395</v>
      </c>
      <c r="M66" s="330">
        <f t="shared" si="1"/>
        <v>2723</v>
      </c>
      <c r="N66" s="210"/>
      <c r="O66" s="378" t="s">
        <v>302</v>
      </c>
      <c r="P66" s="379"/>
      <c r="Q66" s="379"/>
      <c r="R66" s="380"/>
      <c r="S66" s="381">
        <f>COUNTIF($K$2:$K$477,"Categoria 2 - Produto Altamente Tóxico")</f>
        <v>0</v>
      </c>
      <c r="T66" s="382">
        <f>(S66/S76)</f>
        <v>0</v>
      </c>
      <c r="U66" s="210"/>
      <c r="V66" s="210"/>
      <c r="W66" s="210"/>
      <c r="X66" s="210"/>
      <c r="Y66" s="210"/>
      <c r="Z66" s="210"/>
    </row>
    <row r="67" ht="12.75" customHeight="1">
      <c r="A67" s="590">
        <v>6607.0</v>
      </c>
      <c r="B67" s="431" t="s">
        <v>12435</v>
      </c>
      <c r="C67" s="431">
        <v>2004.0</v>
      </c>
      <c r="D67" s="508">
        <v>38222.0</v>
      </c>
      <c r="E67" s="431" t="s">
        <v>12436</v>
      </c>
      <c r="F67" s="431" t="s">
        <v>1926</v>
      </c>
      <c r="G67" s="431" t="s">
        <v>806</v>
      </c>
      <c r="H67" s="431" t="s">
        <v>234</v>
      </c>
      <c r="I67" s="508">
        <v>39255.0</v>
      </c>
      <c r="J67" s="433">
        <v>6.0</v>
      </c>
      <c r="K67" s="649" t="s">
        <v>322</v>
      </c>
      <c r="L67" s="431" t="s">
        <v>390</v>
      </c>
      <c r="M67" s="327">
        <f t="shared" si="1"/>
        <v>1033</v>
      </c>
      <c r="N67" s="210"/>
      <c r="O67" s="383" t="s">
        <v>309</v>
      </c>
      <c r="P67" s="379"/>
      <c r="Q67" s="379"/>
      <c r="R67" s="380"/>
      <c r="S67" s="384">
        <f>COUNTIF($K$2:$K$477,"II - Altamente tóxico")</f>
        <v>36</v>
      </c>
      <c r="T67" s="385">
        <f>(S67/S76)</f>
        <v>0.1782178218</v>
      </c>
      <c r="U67" s="210"/>
      <c r="V67" s="210"/>
      <c r="W67" s="210"/>
      <c r="X67" s="210"/>
      <c r="Y67" s="210"/>
      <c r="Z67" s="210"/>
    </row>
    <row r="68" ht="12.75" customHeight="1">
      <c r="A68" s="597">
        <v>6707.0</v>
      </c>
      <c r="B68" s="437" t="s">
        <v>12437</v>
      </c>
      <c r="C68" s="437">
        <v>2006.0</v>
      </c>
      <c r="D68" s="511">
        <v>38761.0</v>
      </c>
      <c r="E68" s="437" t="s">
        <v>12438</v>
      </c>
      <c r="F68" s="437" t="s">
        <v>1365</v>
      </c>
      <c r="G68" s="437" t="s">
        <v>712</v>
      </c>
      <c r="H68" s="437" t="s">
        <v>12439</v>
      </c>
      <c r="I68" s="511">
        <v>39255.0</v>
      </c>
      <c r="J68" s="439">
        <v>6.0</v>
      </c>
      <c r="K68" s="649" t="s">
        <v>322</v>
      </c>
      <c r="L68" s="439" t="s">
        <v>395</v>
      </c>
      <c r="M68" s="330">
        <f t="shared" si="1"/>
        <v>494</v>
      </c>
      <c r="N68" s="210"/>
      <c r="O68" s="383" t="s">
        <v>316</v>
      </c>
      <c r="P68" s="379"/>
      <c r="Q68" s="379"/>
      <c r="R68" s="380"/>
      <c r="S68" s="384">
        <f>COUNTIF($K$2:$K$477,"Categoria 3 - Produto Moderadamente Tóxico")</f>
        <v>0</v>
      </c>
      <c r="T68" s="385">
        <f>(S68/S76)</f>
        <v>0</v>
      </c>
      <c r="U68" s="210"/>
      <c r="V68" s="210"/>
      <c r="W68" s="210"/>
      <c r="X68" s="210"/>
      <c r="Y68" s="210"/>
      <c r="Z68" s="210"/>
    </row>
    <row r="69" ht="12.75" customHeight="1">
      <c r="A69" s="590">
        <v>6807.0</v>
      </c>
      <c r="B69" s="431" t="s">
        <v>12440</v>
      </c>
      <c r="C69" s="431">
        <v>2004.0</v>
      </c>
      <c r="D69" s="508">
        <v>38275.0</v>
      </c>
      <c r="E69" s="431" t="s">
        <v>12441</v>
      </c>
      <c r="F69" s="431" t="s">
        <v>1509</v>
      </c>
      <c r="G69" s="431" t="s">
        <v>712</v>
      </c>
      <c r="H69" s="431" t="s">
        <v>952</v>
      </c>
      <c r="I69" s="508">
        <v>39255.0</v>
      </c>
      <c r="J69" s="433">
        <v>6.0</v>
      </c>
      <c r="K69" s="649" t="s">
        <v>322</v>
      </c>
      <c r="L69" s="431" t="s">
        <v>395</v>
      </c>
      <c r="M69" s="327">
        <f t="shared" si="1"/>
        <v>980</v>
      </c>
      <c r="N69" s="210"/>
      <c r="O69" s="386" t="s">
        <v>322</v>
      </c>
      <c r="P69" s="379"/>
      <c r="Q69" s="379"/>
      <c r="R69" s="380"/>
      <c r="S69" s="387">
        <f>COUNTIF($K$2:$K$477,"III - Medianamente tóxico")</f>
        <v>87</v>
      </c>
      <c r="T69" s="388">
        <f>(S69/S76)</f>
        <v>0.4306930693</v>
      </c>
      <c r="U69" s="210"/>
      <c r="V69" s="210"/>
      <c r="W69" s="210"/>
      <c r="X69" s="210"/>
      <c r="Y69" s="210"/>
      <c r="Z69" s="210"/>
    </row>
    <row r="70" ht="12.75" customHeight="1">
      <c r="A70" s="597">
        <v>6907.0</v>
      </c>
      <c r="B70" s="437" t="s">
        <v>12442</v>
      </c>
      <c r="C70" s="437">
        <v>2005.0</v>
      </c>
      <c r="D70" s="511">
        <v>38499.0</v>
      </c>
      <c r="E70" s="437" t="s">
        <v>12443</v>
      </c>
      <c r="F70" s="437" t="s">
        <v>3197</v>
      </c>
      <c r="G70" s="437" t="s">
        <v>725</v>
      </c>
      <c r="H70" s="437" t="s">
        <v>12444</v>
      </c>
      <c r="I70" s="511">
        <v>39255.0</v>
      </c>
      <c r="J70" s="439">
        <v>6.0</v>
      </c>
      <c r="K70" s="649" t="s">
        <v>322</v>
      </c>
      <c r="L70" s="439" t="s">
        <v>399</v>
      </c>
      <c r="M70" s="330">
        <f t="shared" si="1"/>
        <v>756</v>
      </c>
      <c r="N70" s="210"/>
      <c r="O70" s="386" t="s">
        <v>329</v>
      </c>
      <c r="P70" s="379"/>
      <c r="Q70" s="379"/>
      <c r="R70" s="380"/>
      <c r="S70" s="387">
        <f>COUNTIF($K$2:$K$477,"Categoria 4 - Produto Pouco Tóxico")</f>
        <v>0</v>
      </c>
      <c r="T70" s="388">
        <f>(S70/S76)</f>
        <v>0</v>
      </c>
      <c r="U70" s="210"/>
      <c r="V70" s="210"/>
      <c r="W70" s="210"/>
      <c r="X70" s="210"/>
      <c r="Y70" s="210"/>
      <c r="Z70" s="210"/>
    </row>
    <row r="71" ht="12.75" customHeight="1">
      <c r="A71" s="590">
        <v>7007.0</v>
      </c>
      <c r="B71" s="431" t="s">
        <v>12445</v>
      </c>
      <c r="C71" s="431">
        <v>2004.0</v>
      </c>
      <c r="D71" s="508">
        <v>38275.0</v>
      </c>
      <c r="E71" s="431" t="s">
        <v>12446</v>
      </c>
      <c r="F71" s="431" t="s">
        <v>3847</v>
      </c>
      <c r="G71" s="431" t="s">
        <v>712</v>
      </c>
      <c r="H71" s="431" t="s">
        <v>952</v>
      </c>
      <c r="I71" s="508">
        <v>39258.0</v>
      </c>
      <c r="J71" s="433">
        <v>6.0</v>
      </c>
      <c r="K71" s="649" t="s">
        <v>322</v>
      </c>
      <c r="L71" s="431" t="s">
        <v>395</v>
      </c>
      <c r="M71" s="327">
        <f t="shared" si="1"/>
        <v>983</v>
      </c>
      <c r="N71" s="210"/>
      <c r="O71" s="386" t="s">
        <v>336</v>
      </c>
      <c r="P71" s="379"/>
      <c r="Q71" s="379"/>
      <c r="R71" s="380"/>
      <c r="S71" s="387">
        <f>COUNTIF($K$2:$K$477,"Categoria 5 - Produto Improvável de Causar Dano Agudo")</f>
        <v>0</v>
      </c>
      <c r="T71" s="388">
        <f>(S71/S76)</f>
        <v>0</v>
      </c>
      <c r="U71" s="210"/>
      <c r="V71" s="210"/>
      <c r="W71" s="210"/>
      <c r="X71" s="210"/>
      <c r="Y71" s="210"/>
      <c r="Z71" s="210"/>
    </row>
    <row r="72" ht="12.75" customHeight="1">
      <c r="A72" s="597">
        <v>7107.0</v>
      </c>
      <c r="B72" s="437" t="s">
        <v>12447</v>
      </c>
      <c r="C72" s="437">
        <v>2004.0</v>
      </c>
      <c r="D72" s="511">
        <v>38266.0</v>
      </c>
      <c r="E72" s="437" t="s">
        <v>12448</v>
      </c>
      <c r="F72" s="437" t="s">
        <v>12449</v>
      </c>
      <c r="G72" s="437" t="s">
        <v>806</v>
      </c>
      <c r="H72" s="437" t="s">
        <v>807</v>
      </c>
      <c r="I72" s="511">
        <v>39258.0</v>
      </c>
      <c r="J72" s="439">
        <v>6.0</v>
      </c>
      <c r="K72" s="647" t="s">
        <v>293</v>
      </c>
      <c r="L72" s="439" t="s">
        <v>390</v>
      </c>
      <c r="M72" s="330">
        <f t="shared" si="1"/>
        <v>992</v>
      </c>
      <c r="N72" s="210"/>
      <c r="O72" s="389" t="s">
        <v>344</v>
      </c>
      <c r="P72" s="379"/>
      <c r="Q72" s="379"/>
      <c r="R72" s="380"/>
      <c r="S72" s="390">
        <f>COUNTIF($K$2:$K$477,"IV - Pouco tóxico")</f>
        <v>17</v>
      </c>
      <c r="T72" s="391">
        <f>(S72/S76)</f>
        <v>0.08415841584</v>
      </c>
      <c r="U72" s="210"/>
      <c r="V72" s="210"/>
      <c r="W72" s="210"/>
      <c r="X72" s="210"/>
      <c r="Y72" s="210"/>
      <c r="Z72" s="210"/>
    </row>
    <row r="73" ht="12.75" customHeight="1">
      <c r="A73" s="590">
        <v>7207.0</v>
      </c>
      <c r="B73" s="431" t="s">
        <v>12450</v>
      </c>
      <c r="C73" s="431">
        <v>2001.0</v>
      </c>
      <c r="D73" s="508">
        <v>37139.0</v>
      </c>
      <c r="E73" s="431" t="s">
        <v>12451</v>
      </c>
      <c r="F73" s="431" t="s">
        <v>11962</v>
      </c>
      <c r="G73" s="431" t="s">
        <v>806</v>
      </c>
      <c r="H73" s="431" t="s">
        <v>5536</v>
      </c>
      <c r="I73" s="508">
        <v>39261.0</v>
      </c>
      <c r="J73" s="433">
        <v>6.0</v>
      </c>
      <c r="K73" s="647" t="s">
        <v>293</v>
      </c>
      <c r="L73" s="431" t="s">
        <v>395</v>
      </c>
      <c r="M73" s="327">
        <f t="shared" si="1"/>
        <v>2122</v>
      </c>
      <c r="N73" s="210"/>
      <c r="O73" s="389" t="s">
        <v>1231</v>
      </c>
      <c r="P73" s="379"/>
      <c r="Q73" s="379"/>
      <c r="R73" s="380"/>
      <c r="S73" s="390">
        <f>COUNTIF($K$2:$K$477,"Não classificado - Produto não classificado")</f>
        <v>0</v>
      </c>
      <c r="T73" s="391">
        <f>(S73/S76)</f>
        <v>0</v>
      </c>
      <c r="U73" s="210"/>
      <c r="V73" s="210"/>
      <c r="W73" s="210"/>
      <c r="X73" s="210"/>
      <c r="Y73" s="210"/>
      <c r="Z73" s="210"/>
    </row>
    <row r="74" ht="12.75" customHeight="1">
      <c r="A74" s="597">
        <v>7307.0</v>
      </c>
      <c r="B74" s="437" t="s">
        <v>12452</v>
      </c>
      <c r="C74" s="437">
        <v>2003.0</v>
      </c>
      <c r="D74" s="511">
        <v>37890.0</v>
      </c>
      <c r="E74" s="437" t="s">
        <v>12453</v>
      </c>
      <c r="F74" s="437" t="s">
        <v>1601</v>
      </c>
      <c r="G74" s="437" t="s">
        <v>712</v>
      </c>
      <c r="H74" s="437" t="s">
        <v>10020</v>
      </c>
      <c r="I74" s="511">
        <v>39273.0</v>
      </c>
      <c r="J74" s="439">
        <v>7.0</v>
      </c>
      <c r="K74" s="649" t="s">
        <v>322</v>
      </c>
      <c r="L74" s="439" t="s">
        <v>395</v>
      </c>
      <c r="M74" s="330">
        <f t="shared" si="1"/>
        <v>1383</v>
      </c>
      <c r="N74" s="210"/>
      <c r="O74" s="389" t="s">
        <v>1259</v>
      </c>
      <c r="P74" s="379"/>
      <c r="Q74" s="379"/>
      <c r="R74" s="380"/>
      <c r="S74" s="390">
        <f>COUNTIF($K$2:$K$477,"Não determinada devido à natureza do produto (Inimigos naturais)")</f>
        <v>0</v>
      </c>
      <c r="T74" s="391">
        <f>(S74/S76)</f>
        <v>0</v>
      </c>
      <c r="U74" s="210"/>
      <c r="V74" s="210"/>
      <c r="W74" s="210"/>
      <c r="X74" s="210"/>
      <c r="Y74" s="210"/>
      <c r="Z74" s="210"/>
    </row>
    <row r="75" ht="12.75" customHeight="1">
      <c r="A75" s="590">
        <v>7407.0</v>
      </c>
      <c r="B75" s="431" t="s">
        <v>12454</v>
      </c>
      <c r="C75" s="431">
        <v>2005.0</v>
      </c>
      <c r="D75" s="508">
        <v>38709.0</v>
      </c>
      <c r="E75" s="431" t="s">
        <v>12455</v>
      </c>
      <c r="F75" s="431" t="s">
        <v>12456</v>
      </c>
      <c r="G75" s="431" t="s">
        <v>17</v>
      </c>
      <c r="H75" s="431" t="s">
        <v>321</v>
      </c>
      <c r="I75" s="508">
        <v>39275.0</v>
      </c>
      <c r="J75" s="433">
        <v>7.0</v>
      </c>
      <c r="K75" s="649" t="s">
        <v>322</v>
      </c>
      <c r="L75" s="431" t="s">
        <v>395</v>
      </c>
      <c r="M75" s="327">
        <f t="shared" si="1"/>
        <v>566</v>
      </c>
      <c r="N75" s="210"/>
      <c r="O75" s="392" t="s">
        <v>19</v>
      </c>
      <c r="P75" s="393"/>
      <c r="Q75" s="393"/>
      <c r="R75" s="394"/>
      <c r="S75" s="395">
        <f>COUNTIF($K$2:$K$477,"O perfil toxicológico foi considerado equivalente ao produto técnico de referência")</f>
        <v>0</v>
      </c>
      <c r="T75" s="396">
        <f>(S75/S76)</f>
        <v>0</v>
      </c>
      <c r="U75" s="210"/>
      <c r="V75" s="210"/>
      <c r="W75" s="210"/>
      <c r="X75" s="210"/>
      <c r="Y75" s="210"/>
      <c r="Z75" s="210"/>
    </row>
    <row r="76" ht="12.75" customHeight="1">
      <c r="A76" s="597">
        <v>7507.0</v>
      </c>
      <c r="B76" s="437" t="s">
        <v>12457</v>
      </c>
      <c r="C76" s="437">
        <v>2005.0</v>
      </c>
      <c r="D76" s="511">
        <v>38464.0</v>
      </c>
      <c r="E76" s="437" t="s">
        <v>12458</v>
      </c>
      <c r="F76" s="437" t="s">
        <v>134</v>
      </c>
      <c r="G76" s="437" t="s">
        <v>712</v>
      </c>
      <c r="H76" s="437" t="s">
        <v>11872</v>
      </c>
      <c r="I76" s="511">
        <v>39290.0</v>
      </c>
      <c r="J76" s="439">
        <v>7.0</v>
      </c>
      <c r="K76" s="648" t="s">
        <v>344</v>
      </c>
      <c r="L76" s="439" t="s">
        <v>399</v>
      </c>
      <c r="M76" s="330">
        <f t="shared" si="1"/>
        <v>826</v>
      </c>
      <c r="N76" s="210"/>
      <c r="O76" s="397" t="s">
        <v>268</v>
      </c>
      <c r="P76" s="343"/>
      <c r="Q76" s="343"/>
      <c r="R76" s="398"/>
      <c r="S76" s="399">
        <f>SUM(S64:S75)</f>
        <v>202</v>
      </c>
      <c r="T76" s="400">
        <f>(S76/S76)</f>
        <v>1</v>
      </c>
      <c r="U76" s="210"/>
      <c r="V76" s="210"/>
      <c r="W76" s="210"/>
      <c r="X76" s="210"/>
      <c r="Y76" s="210"/>
      <c r="Z76" s="210"/>
    </row>
    <row r="77" ht="12.75" customHeight="1">
      <c r="A77" s="590">
        <v>7607.0</v>
      </c>
      <c r="B77" s="431" t="s">
        <v>12459</v>
      </c>
      <c r="C77" s="431">
        <v>2005.0</v>
      </c>
      <c r="D77" s="508">
        <v>38541.0</v>
      </c>
      <c r="E77" s="431" t="s">
        <v>12460</v>
      </c>
      <c r="F77" s="431" t="s">
        <v>44</v>
      </c>
      <c r="G77" s="431" t="s">
        <v>17</v>
      </c>
      <c r="H77" s="431" t="s">
        <v>9381</v>
      </c>
      <c r="I77" s="508">
        <v>39290.0</v>
      </c>
      <c r="J77" s="433">
        <v>7.0</v>
      </c>
      <c r="K77" s="647" t="s">
        <v>293</v>
      </c>
      <c r="L77" s="431" t="s">
        <v>395</v>
      </c>
      <c r="M77" s="327">
        <f t="shared" si="1"/>
        <v>749</v>
      </c>
      <c r="N77" s="210"/>
      <c r="O77" s="25"/>
      <c r="P77" s="25"/>
      <c r="Q77" s="25"/>
      <c r="R77" s="25"/>
      <c r="S77" s="25"/>
      <c r="T77" s="25"/>
      <c r="U77" s="210"/>
      <c r="V77" s="210"/>
      <c r="W77" s="210"/>
      <c r="X77" s="210"/>
      <c r="Y77" s="210"/>
      <c r="Z77" s="210"/>
    </row>
    <row r="78" ht="13.5" customHeight="1">
      <c r="A78" s="597">
        <v>7707.0</v>
      </c>
      <c r="B78" s="437" t="s">
        <v>12461</v>
      </c>
      <c r="C78" s="437">
        <v>2005.0</v>
      </c>
      <c r="D78" s="511">
        <v>38677.0</v>
      </c>
      <c r="E78" s="437" t="s">
        <v>12462</v>
      </c>
      <c r="F78" s="437" t="s">
        <v>1001</v>
      </c>
      <c r="G78" s="437" t="s">
        <v>17</v>
      </c>
      <c r="H78" s="437" t="s">
        <v>892</v>
      </c>
      <c r="I78" s="511">
        <v>39290.0</v>
      </c>
      <c r="J78" s="439">
        <v>7.0</v>
      </c>
      <c r="K78" s="649" t="s">
        <v>322</v>
      </c>
      <c r="L78" s="439" t="s">
        <v>390</v>
      </c>
      <c r="M78" s="330">
        <f t="shared" si="1"/>
        <v>613</v>
      </c>
      <c r="N78" s="210"/>
      <c r="O78" s="368" t="s">
        <v>11</v>
      </c>
      <c r="P78" s="95"/>
      <c r="Q78" s="95"/>
      <c r="R78" s="95"/>
      <c r="S78" s="95"/>
      <c r="T78" s="96"/>
      <c r="U78" s="210"/>
      <c r="V78" s="210"/>
      <c r="W78" s="210"/>
      <c r="X78" s="210"/>
      <c r="Y78" s="210"/>
      <c r="Z78" s="210"/>
    </row>
    <row r="79" ht="12.75" customHeight="1">
      <c r="A79" s="590">
        <v>7807.0</v>
      </c>
      <c r="B79" s="431" t="s">
        <v>12463</v>
      </c>
      <c r="C79" s="431">
        <v>2005.0</v>
      </c>
      <c r="D79" s="508">
        <v>38677.0</v>
      </c>
      <c r="E79" s="431" t="s">
        <v>12464</v>
      </c>
      <c r="F79" s="431" t="s">
        <v>65</v>
      </c>
      <c r="G79" s="431" t="s">
        <v>17</v>
      </c>
      <c r="H79" s="431" t="s">
        <v>892</v>
      </c>
      <c r="I79" s="508">
        <v>39293.0</v>
      </c>
      <c r="J79" s="433">
        <v>7.0</v>
      </c>
      <c r="K79" s="647" t="s">
        <v>293</v>
      </c>
      <c r="L79" s="431" t="s">
        <v>386</v>
      </c>
      <c r="M79" s="327">
        <f t="shared" si="1"/>
        <v>616</v>
      </c>
      <c r="N79" s="210"/>
      <c r="O79" s="97"/>
      <c r="P79" s="98"/>
      <c r="Q79" s="98"/>
      <c r="R79" s="98"/>
      <c r="S79" s="98"/>
      <c r="T79" s="99"/>
      <c r="U79" s="210"/>
      <c r="V79" s="210"/>
      <c r="W79" s="210"/>
      <c r="X79" s="210"/>
      <c r="Y79" s="210"/>
      <c r="Z79" s="210"/>
    </row>
    <row r="80" ht="12.75" customHeight="1">
      <c r="A80" s="597">
        <v>7907.0</v>
      </c>
      <c r="B80" s="437" t="s">
        <v>12465</v>
      </c>
      <c r="C80" s="437">
        <v>2004.0</v>
      </c>
      <c r="D80" s="511">
        <v>38138.0</v>
      </c>
      <c r="E80" s="437" t="s">
        <v>12466</v>
      </c>
      <c r="F80" s="437" t="s">
        <v>12467</v>
      </c>
      <c r="G80" s="437" t="s">
        <v>806</v>
      </c>
      <c r="H80" s="437" t="s">
        <v>807</v>
      </c>
      <c r="I80" s="511">
        <v>39293.0</v>
      </c>
      <c r="J80" s="439">
        <v>7.0</v>
      </c>
      <c r="K80" s="650" t="s">
        <v>309</v>
      </c>
      <c r="L80" s="439" t="s">
        <v>395</v>
      </c>
      <c r="M80" s="330">
        <f t="shared" si="1"/>
        <v>1155</v>
      </c>
      <c r="N80" s="210"/>
      <c r="O80" s="369" t="s">
        <v>288</v>
      </c>
      <c r="P80" s="370"/>
      <c r="Q80" s="370"/>
      <c r="R80" s="371"/>
      <c r="S80" s="536" t="s">
        <v>289</v>
      </c>
      <c r="T80" s="537" t="s">
        <v>108</v>
      </c>
      <c r="U80" s="210"/>
      <c r="V80" s="210"/>
      <c r="W80" s="210"/>
      <c r="X80" s="210"/>
      <c r="Y80" s="210"/>
      <c r="Z80" s="210"/>
    </row>
    <row r="81" ht="13.5" customHeight="1">
      <c r="A81" s="590">
        <v>8007.0</v>
      </c>
      <c r="B81" s="431" t="s">
        <v>12468</v>
      </c>
      <c r="C81" s="431">
        <v>2004.0</v>
      </c>
      <c r="D81" s="508">
        <v>38341.0</v>
      </c>
      <c r="E81" s="431" t="s">
        <v>12469</v>
      </c>
      <c r="F81" s="431" t="s">
        <v>8835</v>
      </c>
      <c r="G81" s="431" t="s">
        <v>712</v>
      </c>
      <c r="H81" s="431" t="s">
        <v>952</v>
      </c>
      <c r="I81" s="508">
        <v>39295.0</v>
      </c>
      <c r="J81" s="433">
        <v>8.0</v>
      </c>
      <c r="K81" s="647" t="s">
        <v>293</v>
      </c>
      <c r="L81" s="431" t="s">
        <v>390</v>
      </c>
      <c r="M81" s="327">
        <f t="shared" si="1"/>
        <v>954</v>
      </c>
      <c r="N81" s="210"/>
      <c r="O81" s="538" t="s">
        <v>386</v>
      </c>
      <c r="P81" s="343"/>
      <c r="Q81" s="343"/>
      <c r="R81" s="344"/>
      <c r="S81" s="405">
        <f>COUNTIF($L$2:$L$477,"I - Produto altamente perigoso ao meio ambiente")</f>
        <v>3</v>
      </c>
      <c r="T81" s="406">
        <f>(S81/S85)</f>
        <v>0.01485148515</v>
      </c>
      <c r="U81" s="210"/>
      <c r="V81" s="210"/>
      <c r="W81" s="210"/>
      <c r="X81" s="210"/>
      <c r="Y81" s="210"/>
      <c r="Z81" s="210"/>
    </row>
    <row r="82" ht="13.5" customHeight="1">
      <c r="A82" s="597">
        <v>8107.0</v>
      </c>
      <c r="B82" s="437" t="s">
        <v>12470</v>
      </c>
      <c r="C82" s="437">
        <v>1995.0</v>
      </c>
      <c r="D82" s="511">
        <v>34821.0</v>
      </c>
      <c r="E82" s="437" t="s">
        <v>12471</v>
      </c>
      <c r="F82" s="437" t="s">
        <v>3459</v>
      </c>
      <c r="G82" s="437" t="s">
        <v>712</v>
      </c>
      <c r="H82" s="437" t="s">
        <v>12472</v>
      </c>
      <c r="I82" s="511">
        <v>39296.0</v>
      </c>
      <c r="J82" s="439">
        <v>8.0</v>
      </c>
      <c r="K82" s="647" t="s">
        <v>293</v>
      </c>
      <c r="L82" s="439" t="s">
        <v>390</v>
      </c>
      <c r="M82" s="330">
        <f t="shared" si="1"/>
        <v>4475</v>
      </c>
      <c r="N82" s="210"/>
      <c r="O82" s="407" t="s">
        <v>390</v>
      </c>
      <c r="P82" s="106"/>
      <c r="Q82" s="106"/>
      <c r="R82" s="107"/>
      <c r="S82" s="408">
        <f>COUNTIF($L$2:$L$477,"II - Produto muito perigoso ao meio ambiente")</f>
        <v>83</v>
      </c>
      <c r="T82" s="409">
        <f>(S82/S85)</f>
        <v>0.4108910891</v>
      </c>
      <c r="U82" s="210"/>
      <c r="V82" s="210"/>
      <c r="W82" s="210"/>
      <c r="X82" s="210"/>
      <c r="Y82" s="210"/>
      <c r="Z82" s="210"/>
    </row>
    <row r="83" ht="13.5" customHeight="1">
      <c r="A83" s="590">
        <v>8207.0</v>
      </c>
      <c r="B83" s="431" t="s">
        <v>12473</v>
      </c>
      <c r="C83" s="431">
        <v>2005.0</v>
      </c>
      <c r="D83" s="508">
        <v>38386.0</v>
      </c>
      <c r="E83" s="431" t="s">
        <v>12474</v>
      </c>
      <c r="F83" s="431" t="s">
        <v>11927</v>
      </c>
      <c r="G83" s="431" t="s">
        <v>712</v>
      </c>
      <c r="H83" s="431" t="s">
        <v>952</v>
      </c>
      <c r="I83" s="508">
        <v>39297.0</v>
      </c>
      <c r="J83" s="433">
        <v>8.0</v>
      </c>
      <c r="K83" s="647" t="s">
        <v>293</v>
      </c>
      <c r="L83" s="431" t="s">
        <v>395</v>
      </c>
      <c r="M83" s="327">
        <f t="shared" si="1"/>
        <v>911</v>
      </c>
      <c r="N83" s="210"/>
      <c r="O83" s="410" t="s">
        <v>395</v>
      </c>
      <c r="P83" s="106"/>
      <c r="Q83" s="106"/>
      <c r="R83" s="107"/>
      <c r="S83" s="405">
        <f>COUNTIF($L$2:$L$477,"III - Produto perigoso ao meio ambiente")</f>
        <v>100</v>
      </c>
      <c r="T83" s="406">
        <f>(S83/S85)</f>
        <v>0.495049505</v>
      </c>
      <c r="U83" s="210"/>
      <c r="V83" s="210"/>
      <c r="W83" s="210"/>
      <c r="X83" s="210"/>
      <c r="Y83" s="210"/>
      <c r="Z83" s="210"/>
    </row>
    <row r="84" ht="14.25" customHeight="1">
      <c r="A84" s="597">
        <v>8307.0</v>
      </c>
      <c r="B84" s="437" t="s">
        <v>12475</v>
      </c>
      <c r="C84" s="437">
        <v>2002.0</v>
      </c>
      <c r="D84" s="511">
        <v>37342.0</v>
      </c>
      <c r="E84" s="437" t="s">
        <v>12476</v>
      </c>
      <c r="F84" s="437" t="s">
        <v>31</v>
      </c>
      <c r="G84" s="437" t="s">
        <v>806</v>
      </c>
      <c r="H84" s="437" t="s">
        <v>807</v>
      </c>
      <c r="I84" s="511">
        <v>39302.0</v>
      </c>
      <c r="J84" s="439">
        <v>8.0</v>
      </c>
      <c r="K84" s="649" t="s">
        <v>322</v>
      </c>
      <c r="L84" s="439" t="s">
        <v>395</v>
      </c>
      <c r="M84" s="330">
        <f t="shared" si="1"/>
        <v>1960</v>
      </c>
      <c r="N84" s="210"/>
      <c r="O84" s="407" t="s">
        <v>399</v>
      </c>
      <c r="P84" s="106"/>
      <c r="Q84" s="106"/>
      <c r="R84" s="107"/>
      <c r="S84" s="408">
        <f>COUNTIF($L$2:$L$477,"IV - Produto pouco perigoso ao meio ambiente")</f>
        <v>16</v>
      </c>
      <c r="T84" s="409">
        <f>(S84/S85)</f>
        <v>0.07920792079</v>
      </c>
      <c r="U84" s="210"/>
      <c r="V84" s="210"/>
      <c r="W84" s="210"/>
      <c r="X84" s="210"/>
      <c r="Y84" s="210"/>
      <c r="Z84" s="210"/>
    </row>
    <row r="85" ht="12.75" customHeight="1">
      <c r="A85" s="590">
        <v>8407.0</v>
      </c>
      <c r="B85" s="431" t="s">
        <v>12477</v>
      </c>
      <c r="C85" s="431">
        <v>2001.0</v>
      </c>
      <c r="D85" s="508">
        <v>36915.0</v>
      </c>
      <c r="E85" s="431" t="s">
        <v>12478</v>
      </c>
      <c r="F85" s="431" t="s">
        <v>31</v>
      </c>
      <c r="G85" s="431" t="s">
        <v>806</v>
      </c>
      <c r="H85" s="431" t="s">
        <v>807</v>
      </c>
      <c r="I85" s="508">
        <v>39302.0</v>
      </c>
      <c r="J85" s="433">
        <v>8.0</v>
      </c>
      <c r="K85" s="649" t="s">
        <v>322</v>
      </c>
      <c r="L85" s="431" t="s">
        <v>395</v>
      </c>
      <c r="M85" s="327">
        <f t="shared" si="1"/>
        <v>2387</v>
      </c>
      <c r="N85" s="210"/>
      <c r="O85" s="369" t="s">
        <v>268</v>
      </c>
      <c r="P85" s="370"/>
      <c r="Q85" s="370"/>
      <c r="R85" s="371"/>
      <c r="S85" s="399">
        <f>SUM(S81:S84)</f>
        <v>202</v>
      </c>
      <c r="T85" s="400">
        <f>(S85/S85)</f>
        <v>1</v>
      </c>
      <c r="U85" s="210"/>
      <c r="V85" s="210"/>
      <c r="W85" s="210"/>
      <c r="X85" s="210"/>
      <c r="Y85" s="210"/>
      <c r="Z85" s="210"/>
    </row>
    <row r="86" ht="12.75" customHeight="1">
      <c r="A86" s="597">
        <v>8507.0</v>
      </c>
      <c r="B86" s="437" t="s">
        <v>12479</v>
      </c>
      <c r="C86" s="437">
        <v>2002.0</v>
      </c>
      <c r="D86" s="511">
        <v>37342.0</v>
      </c>
      <c r="E86" s="437" t="s">
        <v>12480</v>
      </c>
      <c r="F86" s="437" t="s">
        <v>31</v>
      </c>
      <c r="G86" s="437" t="s">
        <v>806</v>
      </c>
      <c r="H86" s="437" t="s">
        <v>807</v>
      </c>
      <c r="I86" s="511">
        <v>39302.0</v>
      </c>
      <c r="J86" s="439">
        <v>8.0</v>
      </c>
      <c r="K86" s="649" t="s">
        <v>322</v>
      </c>
      <c r="L86" s="439" t="s">
        <v>395</v>
      </c>
      <c r="M86" s="330">
        <f t="shared" si="1"/>
        <v>1960</v>
      </c>
      <c r="N86" s="210"/>
      <c r="O86" s="25"/>
      <c r="P86" s="25"/>
      <c r="Q86" s="25"/>
      <c r="R86" s="25"/>
      <c r="S86" s="25"/>
      <c r="T86" s="25"/>
      <c r="U86" s="210"/>
      <c r="V86" s="210"/>
      <c r="W86" s="210"/>
      <c r="X86" s="210"/>
      <c r="Y86" s="210"/>
      <c r="Z86" s="210"/>
    </row>
    <row r="87" ht="13.5" customHeight="1">
      <c r="A87" s="590">
        <v>8607.0</v>
      </c>
      <c r="B87" s="431" t="s">
        <v>12481</v>
      </c>
      <c r="C87" s="431">
        <v>2005.0</v>
      </c>
      <c r="D87" s="508">
        <v>38618.0</v>
      </c>
      <c r="E87" s="431" t="s">
        <v>12482</v>
      </c>
      <c r="F87" s="431" t="s">
        <v>3867</v>
      </c>
      <c r="G87" s="431" t="s">
        <v>806</v>
      </c>
      <c r="H87" s="431" t="s">
        <v>5536</v>
      </c>
      <c r="I87" s="508">
        <v>39302.0</v>
      </c>
      <c r="J87" s="433">
        <v>8.0</v>
      </c>
      <c r="K87" s="649" t="s">
        <v>322</v>
      </c>
      <c r="L87" s="431" t="s">
        <v>390</v>
      </c>
      <c r="M87" s="327">
        <f t="shared" si="1"/>
        <v>684</v>
      </c>
      <c r="N87" s="210"/>
      <c r="O87" s="414" t="s">
        <v>412</v>
      </c>
      <c r="P87" s="415"/>
      <c r="Q87" s="415"/>
      <c r="R87" s="416"/>
      <c r="S87" s="25"/>
      <c r="T87" s="25"/>
      <c r="U87" s="210"/>
      <c r="V87" s="210"/>
      <c r="W87" s="210"/>
      <c r="X87" s="210"/>
      <c r="Y87" s="210"/>
      <c r="Z87" s="210"/>
    </row>
    <row r="88" ht="12.75" customHeight="1">
      <c r="A88" s="597">
        <v>8707.0</v>
      </c>
      <c r="B88" s="437" t="s">
        <v>12483</v>
      </c>
      <c r="C88" s="437">
        <v>2005.0</v>
      </c>
      <c r="D88" s="511">
        <v>38695.0</v>
      </c>
      <c r="E88" s="437" t="s">
        <v>12484</v>
      </c>
      <c r="F88" s="437" t="s">
        <v>3867</v>
      </c>
      <c r="G88" s="437" t="s">
        <v>806</v>
      </c>
      <c r="H88" s="437" t="s">
        <v>5536</v>
      </c>
      <c r="I88" s="511">
        <v>39302.0</v>
      </c>
      <c r="J88" s="439">
        <v>8.0</v>
      </c>
      <c r="K88" s="649" t="s">
        <v>322</v>
      </c>
      <c r="L88" s="439" t="s">
        <v>390</v>
      </c>
      <c r="M88" s="330">
        <f t="shared" si="1"/>
        <v>607</v>
      </c>
      <c r="N88" s="210"/>
      <c r="O88" s="417"/>
      <c r="P88" s="98"/>
      <c r="Q88" s="98"/>
      <c r="R88" s="418"/>
      <c r="S88" s="25"/>
      <c r="T88" s="25"/>
      <c r="U88" s="210"/>
      <c r="V88" s="210"/>
      <c r="W88" s="210"/>
      <c r="X88" s="210"/>
      <c r="Y88" s="210"/>
      <c r="Z88" s="210"/>
    </row>
    <row r="89" ht="12.75" customHeight="1">
      <c r="A89" s="590">
        <v>8807.0</v>
      </c>
      <c r="B89" s="431" t="s">
        <v>12485</v>
      </c>
      <c r="C89" s="431">
        <v>2005.0</v>
      </c>
      <c r="D89" s="508">
        <v>38695.0</v>
      </c>
      <c r="E89" s="431" t="s">
        <v>12486</v>
      </c>
      <c r="F89" s="431" t="s">
        <v>3867</v>
      </c>
      <c r="G89" s="431" t="s">
        <v>806</v>
      </c>
      <c r="H89" s="431" t="s">
        <v>5536</v>
      </c>
      <c r="I89" s="508">
        <v>39302.0</v>
      </c>
      <c r="J89" s="433">
        <v>8.0</v>
      </c>
      <c r="K89" s="649" t="s">
        <v>322</v>
      </c>
      <c r="L89" s="431" t="s">
        <v>390</v>
      </c>
      <c r="M89" s="327">
        <f t="shared" si="1"/>
        <v>607</v>
      </c>
      <c r="N89" s="210"/>
      <c r="O89" s="419" t="s">
        <v>423</v>
      </c>
      <c r="P89" s="420" t="s">
        <v>424</v>
      </c>
      <c r="Q89" s="421"/>
      <c r="R89" s="422"/>
      <c r="S89" s="25"/>
      <c r="T89" s="25"/>
      <c r="U89" s="210"/>
      <c r="V89" s="210"/>
      <c r="W89" s="210"/>
      <c r="X89" s="210"/>
      <c r="Y89" s="210"/>
      <c r="Z89" s="210"/>
    </row>
    <row r="90" ht="12.75" customHeight="1">
      <c r="A90" s="597">
        <v>8907.0</v>
      </c>
      <c r="B90" s="437" t="s">
        <v>12487</v>
      </c>
      <c r="C90" s="437">
        <v>2003.0</v>
      </c>
      <c r="D90" s="511">
        <v>37894.0</v>
      </c>
      <c r="E90" s="437" t="s">
        <v>12488</v>
      </c>
      <c r="F90" s="437" t="s">
        <v>1601</v>
      </c>
      <c r="G90" s="437" t="s">
        <v>712</v>
      </c>
      <c r="H90" s="437" t="s">
        <v>10020</v>
      </c>
      <c r="I90" s="511">
        <v>39302.0</v>
      </c>
      <c r="J90" s="439">
        <v>8.0</v>
      </c>
      <c r="K90" s="649" t="s">
        <v>322</v>
      </c>
      <c r="L90" s="439" t="s">
        <v>395</v>
      </c>
      <c r="M90" s="330">
        <f t="shared" si="1"/>
        <v>1408</v>
      </c>
      <c r="N90" s="210"/>
      <c r="O90" s="423" t="s">
        <v>430</v>
      </c>
      <c r="P90" s="424">
        <f>AVERAGEIF(G2:G477,"PT",M2:M477)</f>
        <v>2152</v>
      </c>
      <c r="Q90" s="379"/>
      <c r="R90" s="380"/>
      <c r="S90" s="25"/>
      <c r="T90" s="25"/>
      <c r="U90" s="210"/>
      <c r="V90" s="210"/>
      <c r="W90" s="210"/>
      <c r="X90" s="210"/>
      <c r="Y90" s="210"/>
      <c r="Z90" s="210"/>
    </row>
    <row r="91" ht="12.75" customHeight="1">
      <c r="A91" s="590">
        <v>9007.0</v>
      </c>
      <c r="B91" s="431" t="s">
        <v>12489</v>
      </c>
      <c r="C91" s="431">
        <v>2003.0</v>
      </c>
      <c r="D91" s="508">
        <v>37894.0</v>
      </c>
      <c r="E91" s="431" t="s">
        <v>12490</v>
      </c>
      <c r="F91" s="431" t="s">
        <v>1601</v>
      </c>
      <c r="G91" s="431" t="s">
        <v>712</v>
      </c>
      <c r="H91" s="431" t="s">
        <v>10020</v>
      </c>
      <c r="I91" s="508">
        <v>39302.0</v>
      </c>
      <c r="J91" s="433">
        <v>8.0</v>
      </c>
      <c r="K91" s="649" t="s">
        <v>322</v>
      </c>
      <c r="L91" s="431" t="s">
        <v>395</v>
      </c>
      <c r="M91" s="327">
        <f t="shared" si="1"/>
        <v>1408</v>
      </c>
      <c r="N91" s="210"/>
      <c r="O91" s="425" t="s">
        <v>34</v>
      </c>
      <c r="P91" s="426">
        <f>AVERAGEIF(G2:G478,"PTN",M2:M478)</f>
        <v>917.5</v>
      </c>
      <c r="Q91" s="379"/>
      <c r="R91" s="380"/>
      <c r="S91" s="25"/>
      <c r="T91" s="25"/>
      <c r="U91" s="210"/>
      <c r="V91" s="210"/>
      <c r="W91" s="210"/>
      <c r="X91" s="210"/>
      <c r="Y91" s="210"/>
      <c r="Z91" s="210"/>
    </row>
    <row r="92" ht="12.75" customHeight="1">
      <c r="A92" s="597">
        <v>9107.0</v>
      </c>
      <c r="B92" s="437" t="s">
        <v>12491</v>
      </c>
      <c r="C92" s="437">
        <v>2006.0</v>
      </c>
      <c r="D92" s="511">
        <v>38796.0</v>
      </c>
      <c r="E92" s="437" t="s">
        <v>12492</v>
      </c>
      <c r="F92" s="437" t="s">
        <v>5655</v>
      </c>
      <c r="G92" s="437" t="s">
        <v>806</v>
      </c>
      <c r="H92" s="437" t="s">
        <v>5536</v>
      </c>
      <c r="I92" s="511">
        <v>39303.0</v>
      </c>
      <c r="J92" s="439">
        <v>8.0</v>
      </c>
      <c r="K92" s="649" t="s">
        <v>322</v>
      </c>
      <c r="L92" s="439" t="s">
        <v>390</v>
      </c>
      <c r="M92" s="330">
        <f t="shared" si="1"/>
        <v>507</v>
      </c>
      <c r="N92" s="210"/>
      <c r="O92" s="423" t="s">
        <v>17</v>
      </c>
      <c r="P92" s="424">
        <f>AVERAGEIF(G2:G477,"PTE",M2:M477)</f>
        <v>936.4</v>
      </c>
      <c r="Q92" s="379"/>
      <c r="R92" s="380"/>
      <c r="S92" s="25"/>
      <c r="T92" s="25"/>
      <c r="U92" s="210"/>
      <c r="V92" s="210"/>
      <c r="W92" s="210"/>
      <c r="X92" s="210"/>
      <c r="Y92" s="210"/>
      <c r="Z92" s="210"/>
    </row>
    <row r="93" ht="12.75" customHeight="1">
      <c r="A93" s="590">
        <v>9207.0</v>
      </c>
      <c r="B93" s="431" t="s">
        <v>12493</v>
      </c>
      <c r="C93" s="431">
        <v>2003.0</v>
      </c>
      <c r="D93" s="508">
        <v>37846.0</v>
      </c>
      <c r="E93" s="431" t="s">
        <v>12494</v>
      </c>
      <c r="F93" s="431" t="s">
        <v>1509</v>
      </c>
      <c r="G93" s="431" t="s">
        <v>712</v>
      </c>
      <c r="H93" s="431" t="s">
        <v>10020</v>
      </c>
      <c r="I93" s="508">
        <v>39303.0</v>
      </c>
      <c r="J93" s="433">
        <v>8.0</v>
      </c>
      <c r="K93" s="647" t="s">
        <v>293</v>
      </c>
      <c r="L93" s="431" t="s">
        <v>395</v>
      </c>
      <c r="M93" s="327">
        <f t="shared" si="1"/>
        <v>1457</v>
      </c>
      <c r="N93" s="210"/>
      <c r="O93" s="425" t="s">
        <v>46</v>
      </c>
      <c r="P93" s="426" t="str">
        <f>AVERAGEIF(G2:G477,"Pré-Mistura",M2:M477)</f>
        <v>#DIV/0!</v>
      </c>
      <c r="Q93" s="379"/>
      <c r="R93" s="380"/>
      <c r="S93" s="25"/>
      <c r="T93" s="25"/>
      <c r="U93" s="210"/>
      <c r="V93" s="210"/>
      <c r="W93" s="210"/>
      <c r="X93" s="210"/>
      <c r="Y93" s="210"/>
      <c r="Z93" s="210"/>
    </row>
    <row r="94" ht="12.75" customHeight="1">
      <c r="A94" s="597">
        <v>9307.0</v>
      </c>
      <c r="B94" s="437" t="s">
        <v>12495</v>
      </c>
      <c r="C94" s="437">
        <v>2004.0</v>
      </c>
      <c r="D94" s="511">
        <v>38286.0</v>
      </c>
      <c r="E94" s="437" t="s">
        <v>12496</v>
      </c>
      <c r="F94" s="437" t="s">
        <v>11285</v>
      </c>
      <c r="G94" s="437" t="s">
        <v>806</v>
      </c>
      <c r="H94" s="437" t="s">
        <v>234</v>
      </c>
      <c r="I94" s="511">
        <v>39304.0</v>
      </c>
      <c r="J94" s="439">
        <v>8.0</v>
      </c>
      <c r="K94" s="650" t="s">
        <v>309</v>
      </c>
      <c r="L94" s="439" t="s">
        <v>390</v>
      </c>
      <c r="M94" s="330">
        <f t="shared" si="1"/>
        <v>1018</v>
      </c>
      <c r="N94" s="210"/>
      <c r="O94" s="423" t="s">
        <v>806</v>
      </c>
      <c r="P94" s="424">
        <f>AVERAGEIF(G2:G477,"PF",M2:M477)</f>
        <v>1313.789474</v>
      </c>
      <c r="Q94" s="379"/>
      <c r="R94" s="380"/>
      <c r="S94" s="25"/>
      <c r="T94" s="25"/>
      <c r="U94" s="210"/>
      <c r="V94" s="210"/>
      <c r="W94" s="210"/>
      <c r="X94" s="210"/>
      <c r="Y94" s="210"/>
      <c r="Z94" s="210"/>
    </row>
    <row r="95" ht="12.75" customHeight="1">
      <c r="A95" s="590">
        <v>9407.0</v>
      </c>
      <c r="B95" s="431" t="s">
        <v>12497</v>
      </c>
      <c r="C95" s="431">
        <v>2004.0</v>
      </c>
      <c r="D95" s="508">
        <v>38286.0</v>
      </c>
      <c r="E95" s="431" t="s">
        <v>12498</v>
      </c>
      <c r="F95" s="431" t="s">
        <v>11285</v>
      </c>
      <c r="G95" s="431" t="s">
        <v>806</v>
      </c>
      <c r="H95" s="431" t="s">
        <v>234</v>
      </c>
      <c r="I95" s="508">
        <v>39304.0</v>
      </c>
      <c r="J95" s="433">
        <v>8.0</v>
      </c>
      <c r="K95" s="649" t="s">
        <v>322</v>
      </c>
      <c r="L95" s="431" t="s">
        <v>395</v>
      </c>
      <c r="M95" s="327">
        <f t="shared" si="1"/>
        <v>1018</v>
      </c>
      <c r="N95" s="210"/>
      <c r="O95" s="425" t="s">
        <v>707</v>
      </c>
      <c r="P95" s="426">
        <f>AVERAGEIF(G2:G477,"PFN",M2:M477)</f>
        <v>845.6</v>
      </c>
      <c r="Q95" s="379"/>
      <c r="R95" s="380"/>
      <c r="S95" s="25"/>
      <c r="T95" s="25"/>
      <c r="U95" s="210"/>
      <c r="V95" s="210"/>
      <c r="W95" s="210"/>
      <c r="X95" s="210"/>
      <c r="Y95" s="210"/>
      <c r="Z95" s="210"/>
    </row>
    <row r="96" ht="12.75" customHeight="1">
      <c r="A96" s="597">
        <v>9507.0</v>
      </c>
      <c r="B96" s="437" t="s">
        <v>12499</v>
      </c>
      <c r="C96" s="437">
        <v>2002.0</v>
      </c>
      <c r="D96" s="511">
        <v>37530.0</v>
      </c>
      <c r="E96" s="437" t="s">
        <v>12500</v>
      </c>
      <c r="F96" s="437" t="s">
        <v>12501</v>
      </c>
      <c r="G96" s="437" t="s">
        <v>806</v>
      </c>
      <c r="H96" s="437" t="s">
        <v>158</v>
      </c>
      <c r="I96" s="511">
        <v>39308.0</v>
      </c>
      <c r="J96" s="439">
        <v>8.0</v>
      </c>
      <c r="K96" s="650" t="s">
        <v>322</v>
      </c>
      <c r="L96" s="439" t="s">
        <v>386</v>
      </c>
      <c r="M96" s="330">
        <f t="shared" si="1"/>
        <v>1778</v>
      </c>
      <c r="N96" s="210"/>
      <c r="O96" s="423" t="s">
        <v>712</v>
      </c>
      <c r="P96" s="424">
        <f>AVERAGEIF(G2:G477,"PF/PTE",M2:M477)</f>
        <v>1158.797468</v>
      </c>
      <c r="Q96" s="379"/>
      <c r="R96" s="380"/>
      <c r="S96" s="25"/>
      <c r="T96" s="25"/>
      <c r="U96" s="210"/>
      <c r="V96" s="210"/>
      <c r="W96" s="210"/>
      <c r="X96" s="210"/>
      <c r="Y96" s="210"/>
      <c r="Z96" s="210"/>
    </row>
    <row r="97" ht="12.75" customHeight="1">
      <c r="A97" s="590">
        <v>9607.0</v>
      </c>
      <c r="B97" s="431" t="s">
        <v>12502</v>
      </c>
      <c r="C97" s="431">
        <v>2003.0</v>
      </c>
      <c r="D97" s="508">
        <v>37798.0</v>
      </c>
      <c r="E97" s="431" t="s">
        <v>12503</v>
      </c>
      <c r="F97" s="431" t="s">
        <v>3847</v>
      </c>
      <c r="G97" s="431" t="s">
        <v>712</v>
      </c>
      <c r="H97" s="431" t="s">
        <v>10020</v>
      </c>
      <c r="I97" s="508">
        <v>39311.0</v>
      </c>
      <c r="J97" s="433">
        <v>8.0</v>
      </c>
      <c r="K97" s="648" t="s">
        <v>344</v>
      </c>
      <c r="L97" s="431" t="s">
        <v>395</v>
      </c>
      <c r="M97" s="327">
        <f t="shared" si="1"/>
        <v>1513</v>
      </c>
      <c r="N97" s="210"/>
      <c r="O97" s="425" t="s">
        <v>725</v>
      </c>
      <c r="P97" s="426">
        <f>AVERAGEIF(G2:G477,"Bio",M2:M477)</f>
        <v>556.8571429</v>
      </c>
      <c r="Q97" s="379"/>
      <c r="R97" s="380"/>
      <c r="S97" s="25"/>
      <c r="T97" s="25"/>
      <c r="U97" s="210"/>
      <c r="V97" s="210"/>
      <c r="W97" s="210"/>
      <c r="X97" s="210"/>
      <c r="Y97" s="210"/>
      <c r="Z97" s="210"/>
    </row>
    <row r="98" ht="12.75" customHeight="1">
      <c r="A98" s="597">
        <v>9707.0</v>
      </c>
      <c r="B98" s="437" t="s">
        <v>12504</v>
      </c>
      <c r="C98" s="437">
        <v>2000.0</v>
      </c>
      <c r="D98" s="511">
        <v>36882.0</v>
      </c>
      <c r="E98" s="437" t="s">
        <v>12505</v>
      </c>
      <c r="F98" s="437" t="s">
        <v>7528</v>
      </c>
      <c r="G98" s="437" t="s">
        <v>806</v>
      </c>
      <c r="H98" s="437" t="s">
        <v>3328</v>
      </c>
      <c r="I98" s="511">
        <v>39309.0</v>
      </c>
      <c r="J98" s="439">
        <v>8.0</v>
      </c>
      <c r="K98" s="647" t="s">
        <v>293</v>
      </c>
      <c r="L98" s="439" t="s">
        <v>395</v>
      </c>
      <c r="M98" s="330">
        <f t="shared" si="1"/>
        <v>2427</v>
      </c>
      <c r="N98" s="210"/>
      <c r="O98" s="423" t="s">
        <v>729</v>
      </c>
      <c r="P98" s="424" t="str">
        <f>AVERAGEIF(G2:G477,"Bio/Org",M2:M477)</f>
        <v>#DIV/0!</v>
      </c>
      <c r="Q98" s="379"/>
      <c r="R98" s="380"/>
      <c r="S98" s="25"/>
      <c r="T98" s="25"/>
      <c r="U98" s="210"/>
      <c r="V98" s="210"/>
      <c r="W98" s="210"/>
      <c r="X98" s="210"/>
      <c r="Y98" s="210"/>
      <c r="Z98" s="210"/>
    </row>
    <row r="99" ht="12.75" customHeight="1">
      <c r="A99" s="590">
        <v>9807.0</v>
      </c>
      <c r="B99" s="431" t="s">
        <v>12506</v>
      </c>
      <c r="C99" s="431">
        <v>2005.0</v>
      </c>
      <c r="D99" s="508">
        <v>38630.0</v>
      </c>
      <c r="E99" s="431" t="s">
        <v>12507</v>
      </c>
      <c r="F99" s="431" t="s">
        <v>11927</v>
      </c>
      <c r="G99" s="431" t="s">
        <v>712</v>
      </c>
      <c r="H99" s="431" t="s">
        <v>952</v>
      </c>
      <c r="I99" s="508">
        <v>39317.0</v>
      </c>
      <c r="J99" s="433">
        <v>8.0</v>
      </c>
      <c r="K99" s="647" t="s">
        <v>293</v>
      </c>
      <c r="L99" s="431" t="s">
        <v>395</v>
      </c>
      <c r="M99" s="327">
        <f t="shared" si="1"/>
        <v>687</v>
      </c>
      <c r="N99" s="210"/>
      <c r="O99" s="427" t="s">
        <v>435</v>
      </c>
      <c r="P99" s="428">
        <f>AVERAGE(M2:M495)</f>
        <v>1126.316832</v>
      </c>
      <c r="Q99" s="429"/>
      <c r="R99" s="329"/>
      <c r="S99" s="25"/>
      <c r="T99" s="25"/>
      <c r="U99" s="210"/>
      <c r="V99" s="210"/>
      <c r="W99" s="210"/>
      <c r="X99" s="210"/>
      <c r="Y99" s="210"/>
      <c r="Z99" s="210"/>
    </row>
    <row r="100" ht="12.75" customHeight="1">
      <c r="A100" s="597">
        <v>9907.0</v>
      </c>
      <c r="B100" s="437" t="s">
        <v>12508</v>
      </c>
      <c r="C100" s="437">
        <v>2005.0</v>
      </c>
      <c r="D100" s="511">
        <v>38630.0</v>
      </c>
      <c r="E100" s="437" t="s">
        <v>12509</v>
      </c>
      <c r="F100" s="437" t="s">
        <v>11927</v>
      </c>
      <c r="G100" s="437" t="s">
        <v>712</v>
      </c>
      <c r="H100" s="437" t="s">
        <v>952</v>
      </c>
      <c r="I100" s="511">
        <v>39317.0</v>
      </c>
      <c r="J100" s="439">
        <v>8.0</v>
      </c>
      <c r="K100" s="647" t="s">
        <v>293</v>
      </c>
      <c r="L100" s="439" t="s">
        <v>395</v>
      </c>
      <c r="M100" s="330">
        <f t="shared" si="1"/>
        <v>687</v>
      </c>
      <c r="N100" s="210"/>
      <c r="O100" s="210"/>
      <c r="P100" s="210"/>
      <c r="Q100" s="210"/>
      <c r="R100" s="210"/>
      <c r="S100" s="210"/>
      <c r="T100" s="210"/>
      <c r="U100" s="210"/>
      <c r="V100" s="210"/>
      <c r="W100" s="210"/>
      <c r="X100" s="210"/>
      <c r="Y100" s="210"/>
      <c r="Z100" s="210"/>
    </row>
    <row r="101" ht="12.75" customHeight="1">
      <c r="A101" s="590">
        <v>10007.0</v>
      </c>
      <c r="B101" s="431" t="s">
        <v>12510</v>
      </c>
      <c r="C101" s="431">
        <v>2005.0</v>
      </c>
      <c r="D101" s="508">
        <v>38630.0</v>
      </c>
      <c r="E101" s="431" t="s">
        <v>12511</v>
      </c>
      <c r="F101" s="431" t="s">
        <v>11927</v>
      </c>
      <c r="G101" s="431" t="s">
        <v>712</v>
      </c>
      <c r="H101" s="431" t="s">
        <v>952</v>
      </c>
      <c r="I101" s="508">
        <v>39317.0</v>
      </c>
      <c r="J101" s="433">
        <v>8.0</v>
      </c>
      <c r="K101" s="650" t="s">
        <v>309</v>
      </c>
      <c r="L101" s="431" t="s">
        <v>399</v>
      </c>
      <c r="M101" s="327">
        <f t="shared" si="1"/>
        <v>687</v>
      </c>
      <c r="N101" s="210"/>
      <c r="O101" s="210"/>
      <c r="P101" s="210"/>
      <c r="Q101" s="210"/>
      <c r="R101" s="210"/>
      <c r="S101" s="210"/>
      <c r="T101" s="210"/>
      <c r="U101" s="210"/>
      <c r="V101" s="210"/>
      <c r="W101" s="210"/>
      <c r="X101" s="210"/>
      <c r="Y101" s="210"/>
      <c r="Z101" s="210"/>
    </row>
    <row r="102" ht="12.75" customHeight="1">
      <c r="A102" s="597">
        <v>10107.0</v>
      </c>
      <c r="B102" s="437" t="s">
        <v>12512</v>
      </c>
      <c r="C102" s="437">
        <v>2005.0</v>
      </c>
      <c r="D102" s="511">
        <v>38713.0</v>
      </c>
      <c r="E102" s="437" t="s">
        <v>12513</v>
      </c>
      <c r="F102" s="437" t="s">
        <v>12514</v>
      </c>
      <c r="G102" s="437" t="s">
        <v>34</v>
      </c>
      <c r="H102" s="437" t="s">
        <v>11872</v>
      </c>
      <c r="I102" s="511">
        <v>39317.0</v>
      </c>
      <c r="J102" s="439">
        <v>8.0</v>
      </c>
      <c r="K102" s="650" t="s">
        <v>309</v>
      </c>
      <c r="L102" s="439" t="s">
        <v>390</v>
      </c>
      <c r="M102" s="330">
        <f t="shared" si="1"/>
        <v>604</v>
      </c>
      <c r="N102" s="210"/>
      <c r="O102" s="210"/>
      <c r="P102" s="210"/>
      <c r="Q102" s="210"/>
      <c r="R102" s="210"/>
      <c r="S102" s="210"/>
      <c r="T102" s="210"/>
      <c r="U102" s="210"/>
      <c r="V102" s="210"/>
      <c r="W102" s="210"/>
      <c r="X102" s="210"/>
      <c r="Y102" s="210"/>
      <c r="Z102" s="210"/>
    </row>
    <row r="103" ht="12.75" customHeight="1">
      <c r="A103" s="590">
        <v>10207.0</v>
      </c>
      <c r="B103" s="431" t="s">
        <v>12515</v>
      </c>
      <c r="C103" s="431">
        <v>2004.0</v>
      </c>
      <c r="D103" s="508">
        <v>38286.0</v>
      </c>
      <c r="E103" s="431" t="s">
        <v>12516</v>
      </c>
      <c r="F103" s="431" t="s">
        <v>11285</v>
      </c>
      <c r="G103" s="431" t="s">
        <v>712</v>
      </c>
      <c r="H103" s="431" t="s">
        <v>234</v>
      </c>
      <c r="I103" s="508">
        <v>39318.0</v>
      </c>
      <c r="J103" s="433">
        <v>8.0</v>
      </c>
      <c r="K103" s="649" t="s">
        <v>322</v>
      </c>
      <c r="L103" s="431" t="s">
        <v>395</v>
      </c>
      <c r="M103" s="327">
        <f t="shared" si="1"/>
        <v>1032</v>
      </c>
      <c r="N103" s="210"/>
      <c r="O103" s="210"/>
      <c r="P103" s="210"/>
      <c r="Q103" s="210"/>
      <c r="R103" s="210"/>
      <c r="S103" s="210"/>
      <c r="T103" s="210"/>
      <c r="U103" s="210"/>
      <c r="V103" s="210"/>
      <c r="W103" s="210"/>
      <c r="X103" s="210"/>
      <c r="Y103" s="210"/>
      <c r="Z103" s="210"/>
    </row>
    <row r="104" ht="12.75" customHeight="1">
      <c r="A104" s="597">
        <v>10307.0</v>
      </c>
      <c r="B104" s="437" t="s">
        <v>12517</v>
      </c>
      <c r="C104" s="437">
        <v>2005.0</v>
      </c>
      <c r="D104" s="511">
        <v>38600.0</v>
      </c>
      <c r="E104" s="437" t="s">
        <v>12518</v>
      </c>
      <c r="F104" s="437" t="s">
        <v>1509</v>
      </c>
      <c r="G104" s="437" t="s">
        <v>712</v>
      </c>
      <c r="H104" s="437" t="s">
        <v>952</v>
      </c>
      <c r="I104" s="511">
        <v>39318.0</v>
      </c>
      <c r="J104" s="439">
        <v>8.0</v>
      </c>
      <c r="K104" s="649" t="s">
        <v>322</v>
      </c>
      <c r="L104" s="439" t="s">
        <v>395</v>
      </c>
      <c r="M104" s="330">
        <f t="shared" si="1"/>
        <v>718</v>
      </c>
      <c r="N104" s="210"/>
      <c r="O104" s="210"/>
      <c r="P104" s="210"/>
      <c r="Q104" s="210"/>
      <c r="R104" s="210"/>
      <c r="S104" s="210"/>
      <c r="T104" s="210"/>
      <c r="U104" s="210"/>
      <c r="V104" s="210"/>
      <c r="W104" s="210"/>
      <c r="X104" s="210"/>
      <c r="Y104" s="210"/>
      <c r="Z104" s="210"/>
    </row>
    <row r="105" ht="12.75" customHeight="1">
      <c r="A105" s="590">
        <v>10407.0</v>
      </c>
      <c r="B105" s="431" t="s">
        <v>12519</v>
      </c>
      <c r="C105" s="431">
        <v>2006.0</v>
      </c>
      <c r="D105" s="508">
        <v>38930.0</v>
      </c>
      <c r="E105" s="431" t="s">
        <v>12520</v>
      </c>
      <c r="F105" s="431" t="s">
        <v>933</v>
      </c>
      <c r="G105" s="431" t="s">
        <v>806</v>
      </c>
      <c r="H105" s="431" t="s">
        <v>12439</v>
      </c>
      <c r="I105" s="508">
        <v>39318.0</v>
      </c>
      <c r="J105" s="433">
        <v>8.0</v>
      </c>
      <c r="K105" s="648" t="s">
        <v>344</v>
      </c>
      <c r="L105" s="431" t="s">
        <v>395</v>
      </c>
      <c r="M105" s="327">
        <f t="shared" si="1"/>
        <v>388</v>
      </c>
      <c r="N105" s="210"/>
      <c r="O105" s="210"/>
      <c r="P105" s="210"/>
      <c r="Q105" s="210"/>
      <c r="R105" s="210"/>
      <c r="S105" s="210"/>
      <c r="T105" s="210"/>
      <c r="U105" s="210"/>
      <c r="V105" s="210"/>
      <c r="W105" s="210"/>
      <c r="X105" s="210"/>
      <c r="Y105" s="210"/>
      <c r="Z105" s="210"/>
    </row>
    <row r="106" ht="12.75" customHeight="1">
      <c r="A106" s="597">
        <v>10507.0</v>
      </c>
      <c r="B106" s="437" t="s">
        <v>12521</v>
      </c>
      <c r="C106" s="437">
        <v>2003.0</v>
      </c>
      <c r="D106" s="511">
        <v>37868.0</v>
      </c>
      <c r="E106" s="437" t="s">
        <v>12522</v>
      </c>
      <c r="F106" s="437" t="s">
        <v>1509</v>
      </c>
      <c r="G106" s="437" t="s">
        <v>712</v>
      </c>
      <c r="H106" s="437" t="s">
        <v>10020</v>
      </c>
      <c r="I106" s="511">
        <v>39318.0</v>
      </c>
      <c r="J106" s="439">
        <v>8.0</v>
      </c>
      <c r="K106" s="647" t="s">
        <v>293</v>
      </c>
      <c r="L106" s="439" t="s">
        <v>395</v>
      </c>
      <c r="M106" s="330">
        <f t="shared" si="1"/>
        <v>1450</v>
      </c>
      <c r="N106" s="210"/>
      <c r="O106" s="210"/>
      <c r="P106" s="210"/>
      <c r="Q106" s="210"/>
      <c r="R106" s="210"/>
      <c r="S106" s="210"/>
      <c r="T106" s="210"/>
      <c r="U106" s="210"/>
      <c r="V106" s="210"/>
      <c r="W106" s="210"/>
      <c r="X106" s="210"/>
      <c r="Y106" s="210"/>
      <c r="Z106" s="210"/>
    </row>
    <row r="107" ht="12.75" customHeight="1">
      <c r="A107" s="590">
        <v>10607.0</v>
      </c>
      <c r="B107" s="431" t="s">
        <v>12523</v>
      </c>
      <c r="C107" s="431">
        <v>2003.0</v>
      </c>
      <c r="D107" s="508">
        <v>37805.0</v>
      </c>
      <c r="E107" s="431" t="s">
        <v>12524</v>
      </c>
      <c r="F107" s="431" t="s">
        <v>3847</v>
      </c>
      <c r="G107" s="431" t="s">
        <v>712</v>
      </c>
      <c r="H107" s="431" t="s">
        <v>10020</v>
      </c>
      <c r="I107" s="508">
        <v>39318.0</v>
      </c>
      <c r="J107" s="433">
        <v>8.0</v>
      </c>
      <c r="K107" s="648" t="s">
        <v>344</v>
      </c>
      <c r="L107" s="431" t="s">
        <v>395</v>
      </c>
      <c r="M107" s="327">
        <f t="shared" si="1"/>
        <v>1513</v>
      </c>
      <c r="N107" s="210"/>
      <c r="O107" s="210"/>
      <c r="P107" s="210"/>
      <c r="Q107" s="210"/>
      <c r="R107" s="210"/>
      <c r="S107" s="210"/>
      <c r="T107" s="210"/>
      <c r="U107" s="210"/>
      <c r="V107" s="210"/>
      <c r="W107" s="210"/>
      <c r="X107" s="210"/>
      <c r="Y107" s="210"/>
      <c r="Z107" s="210"/>
    </row>
    <row r="108" ht="12.75" customHeight="1">
      <c r="A108" s="597">
        <v>10707.0</v>
      </c>
      <c r="B108" s="437" t="s">
        <v>12525</v>
      </c>
      <c r="C108" s="437">
        <v>2001.0</v>
      </c>
      <c r="D108" s="511">
        <v>37183.0</v>
      </c>
      <c r="E108" s="437" t="s">
        <v>12526</v>
      </c>
      <c r="F108" s="437" t="s">
        <v>2229</v>
      </c>
      <c r="G108" s="437" t="s">
        <v>17</v>
      </c>
      <c r="H108" s="437" t="s">
        <v>5536</v>
      </c>
      <c r="I108" s="511">
        <v>39318.0</v>
      </c>
      <c r="J108" s="439">
        <v>8.0</v>
      </c>
      <c r="K108" s="649" t="s">
        <v>322</v>
      </c>
      <c r="L108" s="439" t="s">
        <v>399</v>
      </c>
      <c r="M108" s="330">
        <f t="shared" si="1"/>
        <v>2135</v>
      </c>
      <c r="N108" s="210"/>
      <c r="O108" s="210"/>
      <c r="P108" s="210"/>
      <c r="Q108" s="210"/>
      <c r="R108" s="210"/>
      <c r="S108" s="210"/>
      <c r="T108" s="210"/>
      <c r="U108" s="210"/>
      <c r="V108" s="210"/>
      <c r="W108" s="210"/>
      <c r="X108" s="210"/>
      <c r="Y108" s="210"/>
      <c r="Z108" s="210"/>
    </row>
    <row r="109" ht="12.75" customHeight="1">
      <c r="A109" s="590">
        <v>10807.0</v>
      </c>
      <c r="B109" s="431" t="s">
        <v>12527</v>
      </c>
      <c r="C109" s="431">
        <v>2005.0</v>
      </c>
      <c r="D109" s="508">
        <v>38506.0</v>
      </c>
      <c r="E109" s="431" t="s">
        <v>12528</v>
      </c>
      <c r="F109" s="431" t="s">
        <v>11981</v>
      </c>
      <c r="G109" s="431" t="s">
        <v>17</v>
      </c>
      <c r="H109" s="431" t="s">
        <v>6340</v>
      </c>
      <c r="I109" s="508">
        <v>39321.0</v>
      </c>
      <c r="J109" s="433">
        <v>8.0</v>
      </c>
      <c r="K109" s="650" t="s">
        <v>309</v>
      </c>
      <c r="L109" s="431" t="s">
        <v>390</v>
      </c>
      <c r="M109" s="327">
        <f t="shared" si="1"/>
        <v>815</v>
      </c>
      <c r="N109" s="210"/>
      <c r="O109" s="210"/>
      <c r="P109" s="210"/>
      <c r="Q109" s="210"/>
      <c r="R109" s="210"/>
      <c r="S109" s="210"/>
      <c r="T109" s="210"/>
      <c r="U109" s="210"/>
      <c r="V109" s="210"/>
      <c r="W109" s="210"/>
      <c r="X109" s="210"/>
      <c r="Y109" s="210"/>
      <c r="Z109" s="210"/>
    </row>
    <row r="110" ht="12.75" customHeight="1">
      <c r="A110" s="597">
        <v>10907.0</v>
      </c>
      <c r="B110" s="437" t="s">
        <v>12529</v>
      </c>
      <c r="C110" s="437">
        <v>2005.0</v>
      </c>
      <c r="D110" s="511">
        <v>38716.0</v>
      </c>
      <c r="E110" s="437" t="s">
        <v>12530</v>
      </c>
      <c r="F110" s="437" t="s">
        <v>2944</v>
      </c>
      <c r="G110" s="437" t="s">
        <v>712</v>
      </c>
      <c r="H110" s="437" t="s">
        <v>11872</v>
      </c>
      <c r="I110" s="511">
        <v>39321.0</v>
      </c>
      <c r="J110" s="439">
        <v>8.0</v>
      </c>
      <c r="K110" s="647" t="s">
        <v>293</v>
      </c>
      <c r="L110" s="439" t="s">
        <v>395</v>
      </c>
      <c r="M110" s="330">
        <f t="shared" si="1"/>
        <v>605</v>
      </c>
      <c r="N110" s="210"/>
      <c r="O110" s="210"/>
      <c r="P110" s="210"/>
      <c r="Q110" s="210"/>
      <c r="R110" s="210"/>
      <c r="S110" s="210"/>
      <c r="T110" s="210"/>
      <c r="U110" s="210"/>
      <c r="V110" s="210"/>
      <c r="W110" s="210"/>
      <c r="X110" s="210"/>
      <c r="Y110" s="210"/>
      <c r="Z110" s="210"/>
    </row>
    <row r="111" ht="12.75" customHeight="1">
      <c r="A111" s="590">
        <v>11007.0</v>
      </c>
      <c r="B111" s="431" t="s">
        <v>12531</v>
      </c>
      <c r="C111" s="431">
        <v>1996.0</v>
      </c>
      <c r="D111" s="508">
        <v>35166.0</v>
      </c>
      <c r="E111" s="431" t="s">
        <v>12532</v>
      </c>
      <c r="F111" s="431" t="s">
        <v>12533</v>
      </c>
      <c r="G111" s="431" t="s">
        <v>712</v>
      </c>
      <c r="H111" s="431" t="s">
        <v>12472</v>
      </c>
      <c r="I111" s="508">
        <v>39321.0</v>
      </c>
      <c r="J111" s="433">
        <v>8.0</v>
      </c>
      <c r="K111" s="649" t="s">
        <v>322</v>
      </c>
      <c r="L111" s="431" t="s">
        <v>390</v>
      </c>
      <c r="M111" s="327">
        <f t="shared" si="1"/>
        <v>4155</v>
      </c>
      <c r="N111" s="210"/>
      <c r="O111" s="210"/>
      <c r="P111" s="210"/>
      <c r="Q111" s="210"/>
      <c r="R111" s="210"/>
      <c r="S111" s="210"/>
      <c r="T111" s="210"/>
      <c r="U111" s="210"/>
      <c r="V111" s="210"/>
      <c r="W111" s="210"/>
      <c r="X111" s="210"/>
      <c r="Y111" s="210"/>
      <c r="Z111" s="210"/>
    </row>
    <row r="112" ht="12.75" customHeight="1">
      <c r="A112" s="597">
        <v>11107.0</v>
      </c>
      <c r="B112" s="437" t="s">
        <v>12534</v>
      </c>
      <c r="C112" s="437">
        <v>2001.0</v>
      </c>
      <c r="D112" s="511">
        <v>37194.0</v>
      </c>
      <c r="E112" s="437" t="s">
        <v>12535</v>
      </c>
      <c r="F112" s="437" t="s">
        <v>12536</v>
      </c>
      <c r="G112" s="437" t="s">
        <v>17</v>
      </c>
      <c r="H112" s="437" t="s">
        <v>12472</v>
      </c>
      <c r="I112" s="511">
        <v>39325.0</v>
      </c>
      <c r="J112" s="439">
        <v>8.0</v>
      </c>
      <c r="K112" s="647" t="s">
        <v>293</v>
      </c>
      <c r="L112" s="439" t="s">
        <v>390</v>
      </c>
      <c r="M112" s="330">
        <f t="shared" si="1"/>
        <v>2131</v>
      </c>
      <c r="N112" s="210"/>
      <c r="O112" s="210"/>
      <c r="P112" s="210"/>
      <c r="Q112" s="210"/>
      <c r="R112" s="210"/>
      <c r="S112" s="210"/>
      <c r="T112" s="210"/>
      <c r="U112" s="210"/>
      <c r="V112" s="210"/>
      <c r="W112" s="210"/>
      <c r="X112" s="210"/>
      <c r="Y112" s="210"/>
      <c r="Z112" s="210"/>
    </row>
    <row r="113" ht="12.75" customHeight="1">
      <c r="A113" s="590">
        <v>11207.0</v>
      </c>
      <c r="B113" s="431" t="s">
        <v>12537</v>
      </c>
      <c r="C113" s="431">
        <v>1999.0</v>
      </c>
      <c r="D113" s="508">
        <v>36313.0</v>
      </c>
      <c r="E113" s="431" t="s">
        <v>12538</v>
      </c>
      <c r="F113" s="431" t="s">
        <v>1101</v>
      </c>
      <c r="G113" s="431" t="s">
        <v>17</v>
      </c>
      <c r="H113" s="431" t="s">
        <v>12539</v>
      </c>
      <c r="I113" s="508">
        <v>39325.0</v>
      </c>
      <c r="J113" s="433">
        <v>8.0</v>
      </c>
      <c r="K113" s="647" t="s">
        <v>293</v>
      </c>
      <c r="L113" s="431" t="s">
        <v>390</v>
      </c>
      <c r="M113" s="327">
        <f t="shared" si="1"/>
        <v>3012</v>
      </c>
      <c r="N113" s="210"/>
      <c r="O113" s="210"/>
      <c r="P113" s="210"/>
      <c r="Q113" s="210"/>
      <c r="R113" s="210"/>
      <c r="S113" s="210"/>
      <c r="T113" s="210"/>
      <c r="U113" s="210"/>
      <c r="V113" s="210"/>
      <c r="W113" s="210"/>
      <c r="X113" s="210"/>
      <c r="Y113" s="210"/>
      <c r="Z113" s="210"/>
    </row>
    <row r="114" ht="12.75" customHeight="1">
      <c r="A114" s="597">
        <v>11307.0</v>
      </c>
      <c r="B114" s="437" t="s">
        <v>12540</v>
      </c>
      <c r="C114" s="437">
        <v>2001.0</v>
      </c>
      <c r="D114" s="511">
        <v>37160.0</v>
      </c>
      <c r="E114" s="437" t="s">
        <v>12541</v>
      </c>
      <c r="F114" s="437" t="s">
        <v>1365</v>
      </c>
      <c r="G114" s="437" t="s">
        <v>17</v>
      </c>
      <c r="H114" s="437" t="s">
        <v>380</v>
      </c>
      <c r="I114" s="511">
        <v>39325.0</v>
      </c>
      <c r="J114" s="439">
        <v>8.0</v>
      </c>
      <c r="K114" s="647" t="s">
        <v>293</v>
      </c>
      <c r="L114" s="439" t="s">
        <v>395</v>
      </c>
      <c r="M114" s="330">
        <f t="shared" si="1"/>
        <v>2165</v>
      </c>
      <c r="N114" s="210"/>
      <c r="O114" s="210"/>
      <c r="P114" s="210"/>
      <c r="Q114" s="210"/>
      <c r="R114" s="210"/>
      <c r="S114" s="210"/>
      <c r="T114" s="210"/>
      <c r="U114" s="210"/>
      <c r="V114" s="210"/>
      <c r="W114" s="210"/>
      <c r="X114" s="210"/>
      <c r="Y114" s="210"/>
      <c r="Z114" s="210"/>
    </row>
    <row r="115" ht="12.75" customHeight="1">
      <c r="A115" s="590">
        <v>11407.0</v>
      </c>
      <c r="B115" s="431" t="s">
        <v>12542</v>
      </c>
      <c r="C115" s="431">
        <v>2003.0</v>
      </c>
      <c r="D115" s="508">
        <v>37837.0</v>
      </c>
      <c r="E115" s="431" t="s">
        <v>12543</v>
      </c>
      <c r="F115" s="431" t="s">
        <v>1349</v>
      </c>
      <c r="G115" s="431" t="s">
        <v>17</v>
      </c>
      <c r="H115" s="431" t="s">
        <v>251</v>
      </c>
      <c r="I115" s="508">
        <v>39325.0</v>
      </c>
      <c r="J115" s="433">
        <v>8.0</v>
      </c>
      <c r="K115" s="649" t="s">
        <v>322</v>
      </c>
      <c r="L115" s="431" t="s">
        <v>395</v>
      </c>
      <c r="M115" s="327">
        <f t="shared" si="1"/>
        <v>1488</v>
      </c>
      <c r="N115" s="210"/>
      <c r="O115" s="210"/>
      <c r="P115" s="210"/>
      <c r="Q115" s="210"/>
      <c r="R115" s="210"/>
      <c r="S115" s="210"/>
      <c r="T115" s="210"/>
      <c r="U115" s="210"/>
      <c r="V115" s="210"/>
      <c r="W115" s="210"/>
      <c r="X115" s="210"/>
      <c r="Y115" s="210"/>
      <c r="Z115" s="210"/>
    </row>
    <row r="116" ht="12.75" customHeight="1">
      <c r="A116" s="597">
        <v>11507.0</v>
      </c>
      <c r="B116" s="437" t="s">
        <v>12544</v>
      </c>
      <c r="C116" s="437">
        <v>2001.0</v>
      </c>
      <c r="D116" s="511">
        <v>37070.0</v>
      </c>
      <c r="E116" s="437" t="s">
        <v>12545</v>
      </c>
      <c r="F116" s="437" t="s">
        <v>1630</v>
      </c>
      <c r="G116" s="437" t="s">
        <v>712</v>
      </c>
      <c r="H116" s="437" t="s">
        <v>11872</v>
      </c>
      <c r="I116" s="511">
        <v>39325.0</v>
      </c>
      <c r="J116" s="439">
        <v>8.0</v>
      </c>
      <c r="K116" s="647" t="s">
        <v>293</v>
      </c>
      <c r="L116" s="439" t="s">
        <v>390</v>
      </c>
      <c r="M116" s="330">
        <f t="shared" si="1"/>
        <v>2255</v>
      </c>
      <c r="N116" s="210"/>
      <c r="O116" s="210"/>
      <c r="P116" s="210"/>
      <c r="Q116" s="210"/>
      <c r="R116" s="210"/>
      <c r="S116" s="210"/>
      <c r="T116" s="210"/>
      <c r="U116" s="210"/>
      <c r="V116" s="210"/>
      <c r="W116" s="210"/>
      <c r="X116" s="210"/>
      <c r="Y116" s="210"/>
      <c r="Z116" s="210"/>
    </row>
    <row r="117" ht="12.75" customHeight="1">
      <c r="A117" s="590">
        <v>11607.0</v>
      </c>
      <c r="B117" s="431" t="s">
        <v>12546</v>
      </c>
      <c r="C117" s="431">
        <v>2000.0</v>
      </c>
      <c r="D117" s="508">
        <v>36587.0</v>
      </c>
      <c r="E117" s="431" t="s">
        <v>12547</v>
      </c>
      <c r="F117" s="431" t="s">
        <v>12548</v>
      </c>
      <c r="G117" s="431" t="s">
        <v>712</v>
      </c>
      <c r="H117" s="431" t="s">
        <v>50</v>
      </c>
      <c r="I117" s="508">
        <v>39325.0</v>
      </c>
      <c r="J117" s="433">
        <v>8.0</v>
      </c>
      <c r="K117" s="647" t="s">
        <v>293</v>
      </c>
      <c r="L117" s="431" t="s">
        <v>390</v>
      </c>
      <c r="M117" s="327">
        <f t="shared" si="1"/>
        <v>2738</v>
      </c>
      <c r="N117" s="210"/>
      <c r="O117" s="210"/>
      <c r="P117" s="210"/>
      <c r="Q117" s="210"/>
      <c r="R117" s="210"/>
      <c r="S117" s="210"/>
      <c r="T117" s="210"/>
      <c r="U117" s="210"/>
      <c r="V117" s="210"/>
      <c r="W117" s="210"/>
      <c r="X117" s="210"/>
      <c r="Y117" s="210"/>
      <c r="Z117" s="210"/>
    </row>
    <row r="118" ht="12.75" customHeight="1">
      <c r="A118" s="597">
        <v>11707.0</v>
      </c>
      <c r="B118" s="437" t="s">
        <v>12549</v>
      </c>
      <c r="C118" s="437">
        <v>2000.0</v>
      </c>
      <c r="D118" s="511">
        <v>36587.0</v>
      </c>
      <c r="E118" s="437" t="s">
        <v>12550</v>
      </c>
      <c r="F118" s="437" t="s">
        <v>12548</v>
      </c>
      <c r="G118" s="437" t="s">
        <v>712</v>
      </c>
      <c r="H118" s="437" t="s">
        <v>50</v>
      </c>
      <c r="I118" s="511">
        <v>39325.0</v>
      </c>
      <c r="J118" s="439">
        <v>8.0</v>
      </c>
      <c r="K118" s="647" t="s">
        <v>293</v>
      </c>
      <c r="L118" s="439" t="s">
        <v>390</v>
      </c>
      <c r="M118" s="330">
        <f t="shared" si="1"/>
        <v>2738</v>
      </c>
      <c r="N118" s="210"/>
      <c r="O118" s="210"/>
      <c r="P118" s="210"/>
      <c r="Q118" s="210"/>
      <c r="R118" s="210"/>
      <c r="S118" s="210"/>
      <c r="T118" s="210"/>
      <c r="U118" s="210"/>
      <c r="V118" s="210"/>
      <c r="W118" s="210"/>
      <c r="X118" s="210"/>
      <c r="Y118" s="210"/>
      <c r="Z118" s="210"/>
    </row>
    <row r="119" ht="12.75" customHeight="1">
      <c r="A119" s="590">
        <v>11807.0</v>
      </c>
      <c r="B119" s="431" t="s">
        <v>12551</v>
      </c>
      <c r="C119" s="431">
        <v>1999.0</v>
      </c>
      <c r="D119" s="508">
        <v>36507.0</v>
      </c>
      <c r="E119" s="431" t="s">
        <v>12552</v>
      </c>
      <c r="F119" s="431" t="s">
        <v>873</v>
      </c>
      <c r="G119" s="431" t="s">
        <v>712</v>
      </c>
      <c r="H119" s="431" t="s">
        <v>50</v>
      </c>
      <c r="I119" s="508">
        <v>39325.0</v>
      </c>
      <c r="J119" s="433">
        <v>8.0</v>
      </c>
      <c r="K119" s="649" t="s">
        <v>322</v>
      </c>
      <c r="L119" s="431" t="s">
        <v>395</v>
      </c>
      <c r="M119" s="327">
        <f t="shared" si="1"/>
        <v>2818</v>
      </c>
      <c r="N119" s="210"/>
      <c r="O119" s="210"/>
      <c r="P119" s="210"/>
      <c r="Q119" s="210"/>
      <c r="R119" s="210"/>
      <c r="S119" s="210"/>
      <c r="T119" s="210"/>
      <c r="U119" s="210"/>
      <c r="V119" s="210"/>
      <c r="W119" s="210"/>
      <c r="X119" s="210"/>
      <c r="Y119" s="210"/>
      <c r="Z119" s="210"/>
    </row>
    <row r="120" ht="12.75" customHeight="1">
      <c r="A120" s="597">
        <v>11907.0</v>
      </c>
      <c r="B120" s="437" t="s">
        <v>12553</v>
      </c>
      <c r="C120" s="437">
        <v>2005.0</v>
      </c>
      <c r="D120" s="511">
        <v>38629.0</v>
      </c>
      <c r="E120" s="437" t="s">
        <v>12554</v>
      </c>
      <c r="F120" s="437" t="s">
        <v>1101</v>
      </c>
      <c r="G120" s="437" t="s">
        <v>712</v>
      </c>
      <c r="H120" s="437" t="s">
        <v>952</v>
      </c>
      <c r="I120" s="511">
        <v>39325.0</v>
      </c>
      <c r="J120" s="439">
        <v>8.0</v>
      </c>
      <c r="K120" s="647" t="s">
        <v>293</v>
      </c>
      <c r="L120" s="439" t="s">
        <v>390</v>
      </c>
      <c r="M120" s="330">
        <f t="shared" si="1"/>
        <v>696</v>
      </c>
      <c r="N120" s="210"/>
      <c r="O120" s="210"/>
      <c r="P120" s="210"/>
      <c r="Q120" s="210"/>
      <c r="R120" s="210"/>
      <c r="S120" s="210"/>
      <c r="T120" s="210"/>
      <c r="U120" s="210"/>
      <c r="V120" s="210"/>
      <c r="W120" s="210"/>
      <c r="X120" s="210"/>
      <c r="Y120" s="210"/>
      <c r="Z120" s="210"/>
    </row>
    <row r="121" ht="12.75" customHeight="1">
      <c r="A121" s="590">
        <v>12007.0</v>
      </c>
      <c r="B121" s="431" t="s">
        <v>12555</v>
      </c>
      <c r="C121" s="431">
        <v>2005.0</v>
      </c>
      <c r="D121" s="508">
        <v>38667.0</v>
      </c>
      <c r="E121" s="431" t="s">
        <v>12556</v>
      </c>
      <c r="F121" s="431" t="s">
        <v>933</v>
      </c>
      <c r="G121" s="431" t="s">
        <v>806</v>
      </c>
      <c r="H121" s="431" t="s">
        <v>12557</v>
      </c>
      <c r="I121" s="508">
        <v>39325.0</v>
      </c>
      <c r="J121" s="433">
        <v>8.0</v>
      </c>
      <c r="K121" s="648" t="s">
        <v>344</v>
      </c>
      <c r="L121" s="431" t="s">
        <v>395</v>
      </c>
      <c r="M121" s="327">
        <f t="shared" si="1"/>
        <v>658</v>
      </c>
      <c r="N121" s="210"/>
      <c r="O121" s="210"/>
      <c r="P121" s="210"/>
      <c r="Q121" s="210"/>
      <c r="R121" s="210"/>
      <c r="S121" s="210"/>
      <c r="T121" s="210"/>
      <c r="U121" s="210"/>
      <c r="V121" s="210"/>
      <c r="W121" s="210"/>
      <c r="X121" s="210"/>
      <c r="Y121" s="210"/>
      <c r="Z121" s="210"/>
    </row>
    <row r="122" ht="12.75" customHeight="1">
      <c r="A122" s="597">
        <v>12107.0</v>
      </c>
      <c r="B122" s="437" t="s">
        <v>12558</v>
      </c>
      <c r="C122" s="437">
        <v>2005.0</v>
      </c>
      <c r="D122" s="511">
        <v>38629.0</v>
      </c>
      <c r="E122" s="437" t="s">
        <v>12559</v>
      </c>
      <c r="F122" s="437" t="s">
        <v>11927</v>
      </c>
      <c r="G122" s="437" t="s">
        <v>712</v>
      </c>
      <c r="H122" s="437" t="s">
        <v>952</v>
      </c>
      <c r="I122" s="511">
        <v>39325.0</v>
      </c>
      <c r="J122" s="439">
        <v>8.0</v>
      </c>
      <c r="K122" s="647" t="s">
        <v>293</v>
      </c>
      <c r="L122" s="439" t="s">
        <v>390</v>
      </c>
      <c r="M122" s="330">
        <f t="shared" si="1"/>
        <v>696</v>
      </c>
      <c r="N122" s="210"/>
      <c r="O122" s="210"/>
      <c r="P122" s="210"/>
      <c r="Q122" s="210"/>
      <c r="R122" s="210"/>
      <c r="S122" s="210"/>
      <c r="T122" s="210"/>
      <c r="U122" s="210"/>
      <c r="V122" s="210"/>
      <c r="W122" s="210"/>
      <c r="X122" s="210"/>
      <c r="Y122" s="210"/>
      <c r="Z122" s="210"/>
    </row>
    <row r="123" ht="12.75" customHeight="1">
      <c r="A123" s="590">
        <v>12207.0</v>
      </c>
      <c r="B123" s="431" t="s">
        <v>12560</v>
      </c>
      <c r="C123" s="431">
        <v>2000.0</v>
      </c>
      <c r="D123" s="508">
        <v>36804.0</v>
      </c>
      <c r="E123" s="431" t="s">
        <v>12561</v>
      </c>
      <c r="F123" s="431" t="s">
        <v>1365</v>
      </c>
      <c r="G123" s="431" t="s">
        <v>712</v>
      </c>
      <c r="H123" s="431" t="s">
        <v>5536</v>
      </c>
      <c r="I123" s="508">
        <v>39325.0</v>
      </c>
      <c r="J123" s="433">
        <v>8.0</v>
      </c>
      <c r="K123" s="649" t="s">
        <v>322</v>
      </c>
      <c r="L123" s="431" t="s">
        <v>395</v>
      </c>
      <c r="M123" s="327">
        <f t="shared" si="1"/>
        <v>2521</v>
      </c>
      <c r="N123" s="210"/>
      <c r="O123" s="210"/>
      <c r="P123" s="210"/>
      <c r="Q123" s="210"/>
      <c r="R123" s="210"/>
      <c r="S123" s="210"/>
      <c r="T123" s="210"/>
      <c r="U123" s="210"/>
      <c r="V123" s="210"/>
      <c r="W123" s="210"/>
      <c r="X123" s="210"/>
      <c r="Y123" s="210"/>
      <c r="Z123" s="210"/>
    </row>
    <row r="124" ht="12.75" customHeight="1">
      <c r="A124" s="597">
        <v>12307.0</v>
      </c>
      <c r="B124" s="437" t="s">
        <v>12562</v>
      </c>
      <c r="C124" s="437">
        <v>2001.0</v>
      </c>
      <c r="D124" s="511">
        <v>37021.0</v>
      </c>
      <c r="E124" s="437" t="s">
        <v>12563</v>
      </c>
      <c r="F124" s="437" t="s">
        <v>422</v>
      </c>
      <c r="G124" s="437" t="s">
        <v>806</v>
      </c>
      <c r="H124" s="437" t="s">
        <v>251</v>
      </c>
      <c r="I124" s="511">
        <v>39325.0</v>
      </c>
      <c r="J124" s="439">
        <v>8.0</v>
      </c>
      <c r="K124" s="647" t="s">
        <v>293</v>
      </c>
      <c r="L124" s="439" t="s">
        <v>395</v>
      </c>
      <c r="M124" s="330">
        <f t="shared" si="1"/>
        <v>2304</v>
      </c>
      <c r="N124" s="210"/>
      <c r="O124" s="210"/>
      <c r="P124" s="210"/>
      <c r="Q124" s="210"/>
      <c r="R124" s="210"/>
      <c r="S124" s="210"/>
      <c r="T124" s="210"/>
      <c r="U124" s="210"/>
      <c r="V124" s="210"/>
      <c r="W124" s="210"/>
      <c r="X124" s="210"/>
      <c r="Y124" s="210"/>
      <c r="Z124" s="210"/>
    </row>
    <row r="125" ht="12.75" customHeight="1">
      <c r="A125" s="590">
        <v>12407.0</v>
      </c>
      <c r="B125" s="431" t="s">
        <v>12564</v>
      </c>
      <c r="C125" s="431">
        <v>2006.0</v>
      </c>
      <c r="D125" s="508">
        <v>38778.0</v>
      </c>
      <c r="E125" s="431" t="s">
        <v>12565</v>
      </c>
      <c r="F125" s="431" t="s">
        <v>1101</v>
      </c>
      <c r="G125" s="431" t="s">
        <v>712</v>
      </c>
      <c r="H125" s="431" t="s">
        <v>952</v>
      </c>
      <c r="I125" s="508">
        <v>39328.0</v>
      </c>
      <c r="J125" s="433">
        <v>9.0</v>
      </c>
      <c r="K125" s="647" t="s">
        <v>293</v>
      </c>
      <c r="L125" s="431" t="s">
        <v>390</v>
      </c>
      <c r="M125" s="327">
        <f t="shared" si="1"/>
        <v>550</v>
      </c>
      <c r="N125" s="210"/>
      <c r="O125" s="210"/>
      <c r="P125" s="210"/>
      <c r="Q125" s="210"/>
      <c r="R125" s="210"/>
      <c r="S125" s="210"/>
      <c r="T125" s="210"/>
      <c r="U125" s="210"/>
      <c r="V125" s="210"/>
      <c r="W125" s="210"/>
      <c r="X125" s="210"/>
      <c r="Y125" s="210"/>
      <c r="Z125" s="210"/>
    </row>
    <row r="126" ht="12.75" customHeight="1">
      <c r="A126" s="597">
        <v>12507.0</v>
      </c>
      <c r="B126" s="437" t="s">
        <v>12566</v>
      </c>
      <c r="C126" s="437">
        <v>2001.0</v>
      </c>
      <c r="D126" s="511">
        <v>37097.0</v>
      </c>
      <c r="E126" s="437" t="s">
        <v>12567</v>
      </c>
      <c r="F126" s="437" t="s">
        <v>422</v>
      </c>
      <c r="G126" s="437" t="s">
        <v>806</v>
      </c>
      <c r="H126" s="437" t="s">
        <v>251</v>
      </c>
      <c r="I126" s="511">
        <v>39328.0</v>
      </c>
      <c r="J126" s="439">
        <v>9.0</v>
      </c>
      <c r="K126" s="649" t="s">
        <v>322</v>
      </c>
      <c r="L126" s="439" t="s">
        <v>395</v>
      </c>
      <c r="M126" s="330">
        <f t="shared" si="1"/>
        <v>2231</v>
      </c>
      <c r="N126" s="210"/>
      <c r="O126" s="210"/>
      <c r="P126" s="210"/>
      <c r="Q126" s="210"/>
      <c r="R126" s="210"/>
      <c r="S126" s="210"/>
      <c r="T126" s="210"/>
      <c r="U126" s="210"/>
      <c r="V126" s="210"/>
      <c r="W126" s="210"/>
      <c r="X126" s="210"/>
      <c r="Y126" s="210"/>
      <c r="Z126" s="210"/>
    </row>
    <row r="127" ht="12.75" customHeight="1">
      <c r="A127" s="590">
        <v>12607.0</v>
      </c>
      <c r="B127" s="431" t="s">
        <v>12568</v>
      </c>
      <c r="C127" s="431">
        <v>2004.0</v>
      </c>
      <c r="D127" s="508">
        <v>38224.0</v>
      </c>
      <c r="E127" s="431" t="s">
        <v>12569</v>
      </c>
      <c r="F127" s="431" t="s">
        <v>1365</v>
      </c>
      <c r="G127" s="431" t="s">
        <v>712</v>
      </c>
      <c r="H127" s="431" t="s">
        <v>7752</v>
      </c>
      <c r="I127" s="508">
        <v>39328.0</v>
      </c>
      <c r="J127" s="433">
        <v>9.0</v>
      </c>
      <c r="K127" s="649" t="s">
        <v>322</v>
      </c>
      <c r="L127" s="431" t="s">
        <v>395</v>
      </c>
      <c r="M127" s="327">
        <f t="shared" si="1"/>
        <v>1104</v>
      </c>
      <c r="N127" s="210"/>
      <c r="O127" s="210"/>
      <c r="P127" s="210"/>
      <c r="Q127" s="210"/>
      <c r="R127" s="210"/>
      <c r="S127" s="210"/>
      <c r="T127" s="210"/>
      <c r="U127" s="210"/>
      <c r="V127" s="210"/>
      <c r="W127" s="210"/>
      <c r="X127" s="210"/>
      <c r="Y127" s="210"/>
      <c r="Z127" s="210"/>
    </row>
    <row r="128" ht="12.75" customHeight="1">
      <c r="A128" s="597">
        <v>12707.0</v>
      </c>
      <c r="B128" s="437" t="s">
        <v>12570</v>
      </c>
      <c r="C128" s="437">
        <v>2006.0</v>
      </c>
      <c r="D128" s="511">
        <v>38953.0</v>
      </c>
      <c r="E128" s="437" t="s">
        <v>12571</v>
      </c>
      <c r="F128" s="437" t="s">
        <v>1569</v>
      </c>
      <c r="G128" s="437" t="s">
        <v>712</v>
      </c>
      <c r="H128" s="437" t="s">
        <v>6340</v>
      </c>
      <c r="I128" s="511">
        <v>39328.0</v>
      </c>
      <c r="J128" s="439">
        <v>9.0</v>
      </c>
      <c r="K128" s="649" t="s">
        <v>322</v>
      </c>
      <c r="L128" s="439" t="s">
        <v>390</v>
      </c>
      <c r="M128" s="330">
        <f t="shared" si="1"/>
        <v>375</v>
      </c>
      <c r="N128" s="210"/>
      <c r="O128" s="210"/>
      <c r="P128" s="210"/>
      <c r="Q128" s="210"/>
      <c r="R128" s="210"/>
      <c r="S128" s="210"/>
      <c r="T128" s="210"/>
      <c r="U128" s="210"/>
      <c r="V128" s="210"/>
      <c r="W128" s="210"/>
      <c r="X128" s="210"/>
      <c r="Y128" s="210"/>
      <c r="Z128" s="210"/>
    </row>
    <row r="129" ht="12.75" customHeight="1">
      <c r="A129" s="590">
        <v>12807.0</v>
      </c>
      <c r="B129" s="431" t="s">
        <v>12572</v>
      </c>
      <c r="C129" s="431">
        <v>2005.0</v>
      </c>
      <c r="D129" s="508">
        <v>38688.0</v>
      </c>
      <c r="E129" s="431" t="s">
        <v>12573</v>
      </c>
      <c r="F129" s="431" t="s">
        <v>1569</v>
      </c>
      <c r="G129" s="431" t="s">
        <v>712</v>
      </c>
      <c r="H129" s="431" t="s">
        <v>6340</v>
      </c>
      <c r="I129" s="508">
        <v>39328.0</v>
      </c>
      <c r="J129" s="433">
        <v>9.0</v>
      </c>
      <c r="K129" s="649" t="s">
        <v>322</v>
      </c>
      <c r="L129" s="431" t="s">
        <v>390</v>
      </c>
      <c r="M129" s="327">
        <f t="shared" si="1"/>
        <v>640</v>
      </c>
      <c r="N129" s="210"/>
      <c r="O129" s="210"/>
      <c r="P129" s="210"/>
      <c r="Q129" s="210"/>
      <c r="R129" s="210"/>
      <c r="S129" s="210"/>
      <c r="T129" s="210"/>
      <c r="U129" s="210"/>
      <c r="V129" s="210"/>
      <c r="W129" s="210"/>
      <c r="X129" s="210"/>
      <c r="Y129" s="210"/>
      <c r="Z129" s="210"/>
    </row>
    <row r="130" ht="12.75" customHeight="1">
      <c r="A130" s="597">
        <v>12907.0</v>
      </c>
      <c r="B130" s="437" t="s">
        <v>12574</v>
      </c>
      <c r="C130" s="437">
        <v>2005.0</v>
      </c>
      <c r="D130" s="511">
        <v>38677.0</v>
      </c>
      <c r="E130" s="437" t="s">
        <v>12575</v>
      </c>
      <c r="F130" s="437" t="s">
        <v>11950</v>
      </c>
      <c r="G130" s="437" t="s">
        <v>806</v>
      </c>
      <c r="H130" s="437" t="s">
        <v>234</v>
      </c>
      <c r="I130" s="511">
        <v>39329.0</v>
      </c>
      <c r="J130" s="439">
        <v>9.0</v>
      </c>
      <c r="K130" s="650" t="s">
        <v>309</v>
      </c>
      <c r="L130" s="439" t="s">
        <v>395</v>
      </c>
      <c r="M130" s="330">
        <f t="shared" si="1"/>
        <v>652</v>
      </c>
      <c r="N130" s="210"/>
      <c r="O130" s="210"/>
      <c r="P130" s="210"/>
      <c r="Q130" s="210"/>
      <c r="R130" s="210"/>
      <c r="S130" s="210"/>
      <c r="T130" s="210"/>
      <c r="U130" s="210"/>
      <c r="V130" s="210"/>
      <c r="W130" s="210"/>
      <c r="X130" s="210"/>
      <c r="Y130" s="210"/>
      <c r="Z130" s="210"/>
    </row>
    <row r="131" ht="12.75" customHeight="1">
      <c r="A131" s="590">
        <v>13007.0</v>
      </c>
      <c r="B131" s="431" t="s">
        <v>12576</v>
      </c>
      <c r="C131" s="431">
        <v>2004.0</v>
      </c>
      <c r="D131" s="508">
        <v>38286.0</v>
      </c>
      <c r="E131" s="431" t="s">
        <v>12577</v>
      </c>
      <c r="F131" s="431" t="s">
        <v>11852</v>
      </c>
      <c r="G131" s="431" t="s">
        <v>712</v>
      </c>
      <c r="H131" s="431" t="s">
        <v>234</v>
      </c>
      <c r="I131" s="508">
        <v>39329.0</v>
      </c>
      <c r="J131" s="433">
        <v>9.0</v>
      </c>
      <c r="K131" s="650" t="s">
        <v>309</v>
      </c>
      <c r="L131" s="431" t="s">
        <v>390</v>
      </c>
      <c r="M131" s="327">
        <f t="shared" si="1"/>
        <v>1043</v>
      </c>
      <c r="N131" s="210"/>
      <c r="O131" s="210"/>
      <c r="P131" s="210"/>
      <c r="Q131" s="210"/>
      <c r="R131" s="210"/>
      <c r="S131" s="210"/>
      <c r="T131" s="210"/>
      <c r="U131" s="210"/>
      <c r="V131" s="210"/>
      <c r="W131" s="210"/>
      <c r="X131" s="210"/>
      <c r="Y131" s="210"/>
      <c r="Z131" s="210"/>
    </row>
    <row r="132" ht="12.75" customHeight="1">
      <c r="A132" s="597">
        <v>13107.0</v>
      </c>
      <c r="B132" s="437" t="s">
        <v>12578</v>
      </c>
      <c r="C132" s="437">
        <v>2004.0</v>
      </c>
      <c r="D132" s="511">
        <v>38286.0</v>
      </c>
      <c r="E132" s="437" t="s">
        <v>12579</v>
      </c>
      <c r="F132" s="437" t="s">
        <v>11852</v>
      </c>
      <c r="G132" s="437" t="s">
        <v>712</v>
      </c>
      <c r="H132" s="437" t="s">
        <v>234</v>
      </c>
      <c r="I132" s="511">
        <v>39329.0</v>
      </c>
      <c r="J132" s="439">
        <v>9.0</v>
      </c>
      <c r="K132" s="650" t="s">
        <v>309</v>
      </c>
      <c r="L132" s="439" t="s">
        <v>390</v>
      </c>
      <c r="M132" s="330">
        <f t="shared" si="1"/>
        <v>1043</v>
      </c>
      <c r="N132" s="210"/>
      <c r="O132" s="210"/>
      <c r="P132" s="210"/>
      <c r="Q132" s="210"/>
      <c r="R132" s="210"/>
      <c r="S132" s="210"/>
      <c r="T132" s="210"/>
      <c r="U132" s="210"/>
      <c r="V132" s="210"/>
      <c r="W132" s="210"/>
      <c r="X132" s="210"/>
      <c r="Y132" s="210"/>
      <c r="Z132" s="210"/>
    </row>
    <row r="133" ht="12.75" customHeight="1">
      <c r="A133" s="590">
        <v>13207.0</v>
      </c>
      <c r="B133" s="431" t="s">
        <v>12580</v>
      </c>
      <c r="C133" s="431">
        <v>2004.0</v>
      </c>
      <c r="D133" s="508">
        <v>38275.0</v>
      </c>
      <c r="E133" s="431" t="s">
        <v>12581</v>
      </c>
      <c r="F133" s="431" t="s">
        <v>11285</v>
      </c>
      <c r="G133" s="431" t="s">
        <v>806</v>
      </c>
      <c r="H133" s="431" t="s">
        <v>234</v>
      </c>
      <c r="I133" s="508">
        <v>39329.0</v>
      </c>
      <c r="J133" s="433">
        <v>9.0</v>
      </c>
      <c r="K133" s="649" t="s">
        <v>322</v>
      </c>
      <c r="L133" s="431" t="s">
        <v>395</v>
      </c>
      <c r="M133" s="327">
        <f t="shared" si="1"/>
        <v>1054</v>
      </c>
      <c r="N133" s="210"/>
      <c r="O133" s="210"/>
      <c r="P133" s="210"/>
      <c r="Q133" s="210"/>
      <c r="R133" s="210"/>
      <c r="S133" s="210"/>
      <c r="T133" s="210"/>
      <c r="U133" s="210"/>
      <c r="V133" s="210"/>
      <c r="W133" s="210"/>
      <c r="X133" s="210"/>
      <c r="Y133" s="210"/>
      <c r="Z133" s="210"/>
    </row>
    <row r="134" ht="12.75" customHeight="1">
      <c r="A134" s="597">
        <v>13307.0</v>
      </c>
      <c r="B134" s="437" t="s">
        <v>12582</v>
      </c>
      <c r="C134" s="437">
        <v>2004.0</v>
      </c>
      <c r="D134" s="511">
        <v>38139.0</v>
      </c>
      <c r="E134" s="437" t="s">
        <v>12583</v>
      </c>
      <c r="F134" s="437" t="s">
        <v>4055</v>
      </c>
      <c r="G134" s="437" t="s">
        <v>707</v>
      </c>
      <c r="H134" s="437" t="s">
        <v>3328</v>
      </c>
      <c r="I134" s="511">
        <v>39331.0</v>
      </c>
      <c r="J134" s="439">
        <v>9.0</v>
      </c>
      <c r="K134" s="647" t="s">
        <v>293</v>
      </c>
      <c r="L134" s="439" t="s">
        <v>395</v>
      </c>
      <c r="M134" s="330">
        <f t="shared" si="1"/>
        <v>1192</v>
      </c>
      <c r="N134" s="210"/>
      <c r="O134" s="210"/>
      <c r="P134" s="210"/>
      <c r="Q134" s="210"/>
      <c r="R134" s="210"/>
      <c r="S134" s="210"/>
      <c r="T134" s="210"/>
      <c r="U134" s="210"/>
      <c r="V134" s="210"/>
      <c r="W134" s="210"/>
      <c r="X134" s="210"/>
      <c r="Y134" s="210"/>
      <c r="Z134" s="210"/>
    </row>
    <row r="135" ht="12.75" customHeight="1">
      <c r="A135" s="590">
        <v>13407.0</v>
      </c>
      <c r="B135" s="431" t="s">
        <v>12584</v>
      </c>
      <c r="C135" s="431">
        <v>2003.0</v>
      </c>
      <c r="D135" s="508">
        <v>37971.0</v>
      </c>
      <c r="E135" s="431" t="s">
        <v>12585</v>
      </c>
      <c r="F135" s="431" t="s">
        <v>1930</v>
      </c>
      <c r="G135" s="431" t="s">
        <v>806</v>
      </c>
      <c r="H135" s="431" t="s">
        <v>3328</v>
      </c>
      <c r="I135" s="508">
        <v>39331.0</v>
      </c>
      <c r="J135" s="433">
        <v>9.0</v>
      </c>
      <c r="K135" s="650" t="s">
        <v>309</v>
      </c>
      <c r="L135" s="431" t="s">
        <v>390</v>
      </c>
      <c r="M135" s="327">
        <f t="shared" si="1"/>
        <v>1360</v>
      </c>
      <c r="N135" s="210"/>
      <c r="O135" s="210"/>
      <c r="P135" s="210"/>
      <c r="Q135" s="210"/>
      <c r="R135" s="210"/>
      <c r="S135" s="210"/>
      <c r="T135" s="210"/>
      <c r="U135" s="210"/>
      <c r="V135" s="210"/>
      <c r="W135" s="210"/>
      <c r="X135" s="210"/>
      <c r="Y135" s="210"/>
      <c r="Z135" s="210"/>
    </row>
    <row r="136" ht="12.75" customHeight="1">
      <c r="A136" s="597">
        <v>13507.0</v>
      </c>
      <c r="B136" s="437" t="s">
        <v>12586</v>
      </c>
      <c r="C136" s="437">
        <v>2003.0</v>
      </c>
      <c r="D136" s="511">
        <v>37904.0</v>
      </c>
      <c r="E136" s="437" t="s">
        <v>12587</v>
      </c>
      <c r="F136" s="437" t="s">
        <v>1365</v>
      </c>
      <c r="G136" s="437" t="s">
        <v>712</v>
      </c>
      <c r="H136" s="437" t="s">
        <v>380</v>
      </c>
      <c r="I136" s="511">
        <v>39337.0</v>
      </c>
      <c r="J136" s="439">
        <v>9.0</v>
      </c>
      <c r="K136" s="649" t="s">
        <v>322</v>
      </c>
      <c r="L136" s="439" t="s">
        <v>395</v>
      </c>
      <c r="M136" s="330">
        <f t="shared" si="1"/>
        <v>1433</v>
      </c>
      <c r="N136" s="210"/>
      <c r="O136" s="210"/>
      <c r="P136" s="210"/>
      <c r="Q136" s="210"/>
      <c r="R136" s="210"/>
      <c r="S136" s="210"/>
      <c r="T136" s="210"/>
      <c r="U136" s="210"/>
      <c r="V136" s="210"/>
      <c r="W136" s="210"/>
      <c r="X136" s="210"/>
      <c r="Y136" s="210"/>
      <c r="Z136" s="210"/>
    </row>
    <row r="137" ht="12.75" customHeight="1">
      <c r="A137" s="590">
        <v>13607.0</v>
      </c>
      <c r="B137" s="431" t="s">
        <v>12588</v>
      </c>
      <c r="C137" s="431">
        <v>2006.0</v>
      </c>
      <c r="D137" s="508">
        <v>38915.0</v>
      </c>
      <c r="E137" s="431" t="s">
        <v>12589</v>
      </c>
      <c r="F137" s="431" t="s">
        <v>12590</v>
      </c>
      <c r="G137" s="431" t="s">
        <v>725</v>
      </c>
      <c r="H137" s="431" t="s">
        <v>12591</v>
      </c>
      <c r="I137" s="508">
        <v>39342.0</v>
      </c>
      <c r="J137" s="433">
        <v>9.0</v>
      </c>
      <c r="K137" s="648" t="s">
        <v>344</v>
      </c>
      <c r="L137" s="431" t="s">
        <v>399</v>
      </c>
      <c r="M137" s="327">
        <f t="shared" si="1"/>
        <v>427</v>
      </c>
      <c r="N137" s="210"/>
      <c r="O137" s="210"/>
      <c r="P137" s="210"/>
      <c r="Q137" s="210"/>
      <c r="R137" s="210"/>
      <c r="S137" s="210"/>
      <c r="T137" s="210"/>
      <c r="U137" s="210"/>
      <c r="V137" s="210"/>
      <c r="W137" s="210"/>
      <c r="X137" s="210"/>
      <c r="Y137" s="210"/>
      <c r="Z137" s="210"/>
    </row>
    <row r="138" ht="12.75" customHeight="1">
      <c r="A138" s="597">
        <v>13707.0</v>
      </c>
      <c r="B138" s="437" t="s">
        <v>12592</v>
      </c>
      <c r="C138" s="437">
        <v>2006.0</v>
      </c>
      <c r="D138" s="511">
        <v>38915.0</v>
      </c>
      <c r="E138" s="437" t="s">
        <v>12593</v>
      </c>
      <c r="F138" s="437" t="s">
        <v>12590</v>
      </c>
      <c r="G138" s="437" t="s">
        <v>725</v>
      </c>
      <c r="H138" s="437" t="s">
        <v>12591</v>
      </c>
      <c r="I138" s="511">
        <v>39342.0</v>
      </c>
      <c r="J138" s="439">
        <v>9.0</v>
      </c>
      <c r="K138" s="648" t="s">
        <v>344</v>
      </c>
      <c r="L138" s="439" t="s">
        <v>399</v>
      </c>
      <c r="M138" s="330">
        <f t="shared" si="1"/>
        <v>427</v>
      </c>
      <c r="N138" s="210"/>
      <c r="O138" s="210"/>
      <c r="P138" s="210"/>
      <c r="Q138" s="210"/>
      <c r="R138" s="210"/>
      <c r="S138" s="210"/>
      <c r="T138" s="210"/>
      <c r="U138" s="210"/>
      <c r="V138" s="210"/>
      <c r="W138" s="210"/>
      <c r="X138" s="210"/>
      <c r="Y138" s="210"/>
      <c r="Z138" s="210"/>
    </row>
    <row r="139" ht="12.75" customHeight="1">
      <c r="A139" s="590">
        <v>13807.0</v>
      </c>
      <c r="B139" s="431" t="s">
        <v>12594</v>
      </c>
      <c r="C139" s="431">
        <v>2006.0</v>
      </c>
      <c r="D139" s="508">
        <v>38903.0</v>
      </c>
      <c r="E139" s="431" t="s">
        <v>12595</v>
      </c>
      <c r="F139" s="431" t="s">
        <v>12590</v>
      </c>
      <c r="G139" s="431" t="s">
        <v>725</v>
      </c>
      <c r="H139" s="431" t="s">
        <v>12591</v>
      </c>
      <c r="I139" s="508">
        <v>39342.0</v>
      </c>
      <c r="J139" s="433">
        <v>9.0</v>
      </c>
      <c r="K139" s="648" t="s">
        <v>344</v>
      </c>
      <c r="L139" s="431" t="s">
        <v>399</v>
      </c>
      <c r="M139" s="327">
        <f t="shared" si="1"/>
        <v>439</v>
      </c>
      <c r="N139" s="210"/>
      <c r="O139" s="210"/>
      <c r="P139" s="210"/>
      <c r="Q139" s="210"/>
      <c r="R139" s="210"/>
      <c r="S139" s="210"/>
      <c r="T139" s="210"/>
      <c r="U139" s="210"/>
      <c r="V139" s="210"/>
      <c r="W139" s="210"/>
      <c r="X139" s="210"/>
      <c r="Y139" s="210"/>
      <c r="Z139" s="210"/>
    </row>
    <row r="140" ht="12.75" customHeight="1">
      <c r="A140" s="597">
        <v>13907.0</v>
      </c>
      <c r="B140" s="437" t="s">
        <v>12596</v>
      </c>
      <c r="C140" s="437">
        <v>2006.0</v>
      </c>
      <c r="D140" s="511">
        <v>38930.0</v>
      </c>
      <c r="E140" s="437" t="s">
        <v>12597</v>
      </c>
      <c r="F140" s="437" t="s">
        <v>933</v>
      </c>
      <c r="G140" s="437" t="s">
        <v>806</v>
      </c>
      <c r="H140" s="437" t="s">
        <v>143</v>
      </c>
      <c r="I140" s="511">
        <v>39342.0</v>
      </c>
      <c r="J140" s="439">
        <v>9.0</v>
      </c>
      <c r="K140" s="647" t="s">
        <v>293</v>
      </c>
      <c r="L140" s="439" t="s">
        <v>390</v>
      </c>
      <c r="M140" s="330">
        <f t="shared" si="1"/>
        <v>412</v>
      </c>
      <c r="N140" s="210"/>
      <c r="O140" s="210"/>
      <c r="P140" s="210"/>
      <c r="Q140" s="210"/>
      <c r="R140" s="210"/>
      <c r="S140" s="210"/>
      <c r="T140" s="210"/>
      <c r="U140" s="210"/>
      <c r="V140" s="210"/>
      <c r="W140" s="210"/>
      <c r="X140" s="210"/>
      <c r="Y140" s="210"/>
      <c r="Z140" s="210"/>
    </row>
    <row r="141" ht="12.75" customHeight="1">
      <c r="A141" s="590">
        <v>14007.0</v>
      </c>
      <c r="B141" s="431" t="s">
        <v>12598</v>
      </c>
      <c r="C141" s="431">
        <v>2004.0</v>
      </c>
      <c r="D141" s="508">
        <v>38348.0</v>
      </c>
      <c r="E141" s="431" t="s">
        <v>12599</v>
      </c>
      <c r="F141" s="431" t="s">
        <v>1365</v>
      </c>
      <c r="G141" s="431" t="s">
        <v>712</v>
      </c>
      <c r="H141" s="431" t="s">
        <v>380</v>
      </c>
      <c r="I141" s="508">
        <v>39345.0</v>
      </c>
      <c r="J141" s="433">
        <v>9.0</v>
      </c>
      <c r="K141" s="649" t="s">
        <v>322</v>
      </c>
      <c r="L141" s="431" t="s">
        <v>395</v>
      </c>
      <c r="M141" s="327">
        <f t="shared" si="1"/>
        <v>997</v>
      </c>
      <c r="N141" s="210"/>
      <c r="O141" s="210"/>
      <c r="P141" s="210"/>
      <c r="Q141" s="210"/>
      <c r="R141" s="210"/>
      <c r="S141" s="210"/>
      <c r="T141" s="210"/>
      <c r="U141" s="210"/>
      <c r="V141" s="210"/>
      <c r="W141" s="210"/>
      <c r="X141" s="210"/>
      <c r="Y141" s="210"/>
      <c r="Z141" s="210"/>
    </row>
    <row r="142" ht="12.75" customHeight="1">
      <c r="A142" s="597">
        <v>14107.0</v>
      </c>
      <c r="B142" s="437" t="s">
        <v>12600</v>
      </c>
      <c r="C142" s="437">
        <v>2001.0</v>
      </c>
      <c r="D142" s="511">
        <v>37246.0</v>
      </c>
      <c r="E142" s="437" t="s">
        <v>12601</v>
      </c>
      <c r="F142" s="437" t="s">
        <v>12602</v>
      </c>
      <c r="G142" s="437" t="s">
        <v>806</v>
      </c>
      <c r="H142" s="437" t="s">
        <v>18</v>
      </c>
      <c r="I142" s="511">
        <v>39351.0</v>
      </c>
      <c r="J142" s="439">
        <v>9.0</v>
      </c>
      <c r="K142" s="647" t="s">
        <v>293</v>
      </c>
      <c r="L142" s="439" t="s">
        <v>390</v>
      </c>
      <c r="M142" s="330">
        <f t="shared" si="1"/>
        <v>2105</v>
      </c>
      <c r="N142" s="210"/>
      <c r="O142" s="210"/>
      <c r="P142" s="210"/>
      <c r="Q142" s="210"/>
      <c r="R142" s="210"/>
      <c r="S142" s="210"/>
      <c r="T142" s="210"/>
      <c r="U142" s="210"/>
      <c r="V142" s="210"/>
      <c r="W142" s="210"/>
      <c r="X142" s="210"/>
      <c r="Y142" s="210"/>
      <c r="Z142" s="210"/>
    </row>
    <row r="143" ht="12.75" customHeight="1">
      <c r="A143" s="590">
        <v>14207.0</v>
      </c>
      <c r="B143" s="431" t="s">
        <v>12603</v>
      </c>
      <c r="C143" s="431">
        <v>2005.0</v>
      </c>
      <c r="D143" s="508">
        <v>38611.0</v>
      </c>
      <c r="E143" s="431" t="s">
        <v>12604</v>
      </c>
      <c r="F143" s="431" t="s">
        <v>7528</v>
      </c>
      <c r="G143" s="431" t="s">
        <v>712</v>
      </c>
      <c r="H143" s="431" t="s">
        <v>9381</v>
      </c>
      <c r="I143" s="508">
        <v>39351.0</v>
      </c>
      <c r="J143" s="433">
        <v>9.0</v>
      </c>
      <c r="K143" s="647" t="s">
        <v>293</v>
      </c>
      <c r="L143" s="431" t="s">
        <v>395</v>
      </c>
      <c r="M143" s="327">
        <f t="shared" si="1"/>
        <v>740</v>
      </c>
      <c r="N143" s="210"/>
      <c r="O143" s="210"/>
      <c r="P143" s="210"/>
      <c r="Q143" s="210"/>
      <c r="R143" s="210"/>
      <c r="S143" s="210"/>
      <c r="T143" s="210"/>
      <c r="U143" s="210"/>
      <c r="V143" s="210"/>
      <c r="W143" s="210"/>
      <c r="X143" s="210"/>
      <c r="Y143" s="210"/>
      <c r="Z143" s="210"/>
    </row>
    <row r="144" ht="12.75" customHeight="1">
      <c r="A144" s="597">
        <v>14307.0</v>
      </c>
      <c r="B144" s="437" t="s">
        <v>12605</v>
      </c>
      <c r="C144" s="437">
        <v>2004.0</v>
      </c>
      <c r="D144" s="511">
        <v>38183.0</v>
      </c>
      <c r="E144" s="437" t="s">
        <v>12606</v>
      </c>
      <c r="F144" s="437" t="s">
        <v>314</v>
      </c>
      <c r="G144" s="437" t="s">
        <v>712</v>
      </c>
      <c r="H144" s="437" t="s">
        <v>7752</v>
      </c>
      <c r="I144" s="511">
        <v>39356.0</v>
      </c>
      <c r="J144" s="439">
        <v>10.0</v>
      </c>
      <c r="K144" s="649" t="s">
        <v>322</v>
      </c>
      <c r="L144" s="439" t="s">
        <v>390</v>
      </c>
      <c r="M144" s="330">
        <f t="shared" si="1"/>
        <v>1173</v>
      </c>
      <c r="N144" s="210"/>
      <c r="O144" s="210"/>
      <c r="P144" s="210"/>
      <c r="Q144" s="210"/>
      <c r="R144" s="210"/>
      <c r="S144" s="210"/>
      <c r="T144" s="210"/>
      <c r="U144" s="210"/>
      <c r="V144" s="210"/>
      <c r="W144" s="210"/>
      <c r="X144" s="210"/>
      <c r="Y144" s="210"/>
      <c r="Z144" s="210"/>
    </row>
    <row r="145" ht="12.75" customHeight="1">
      <c r="A145" s="590">
        <v>14407.0</v>
      </c>
      <c r="B145" s="590" t="s">
        <v>4250</v>
      </c>
      <c r="C145" s="590" t="s">
        <v>4250</v>
      </c>
      <c r="D145" s="591" t="s">
        <v>4250</v>
      </c>
      <c r="E145" s="590" t="s">
        <v>4250</v>
      </c>
      <c r="F145" s="590" t="s">
        <v>4250</v>
      </c>
      <c r="G145" s="590" t="s">
        <v>4250</v>
      </c>
      <c r="H145" s="590" t="s">
        <v>4250</v>
      </c>
      <c r="I145" s="591" t="s">
        <v>4250</v>
      </c>
      <c r="J145" s="333" t="s">
        <v>4250</v>
      </c>
      <c r="K145" s="333" t="s">
        <v>4250</v>
      </c>
      <c r="L145" s="590" t="s">
        <v>4250</v>
      </c>
      <c r="M145" s="680" t="s">
        <v>4250</v>
      </c>
      <c r="N145" s="210"/>
      <c r="O145" s="210"/>
      <c r="P145" s="210"/>
      <c r="Q145" s="210"/>
      <c r="R145" s="210"/>
      <c r="S145" s="210"/>
      <c r="T145" s="210"/>
      <c r="U145" s="210"/>
      <c r="V145" s="210"/>
      <c r="W145" s="210"/>
      <c r="X145" s="210"/>
      <c r="Y145" s="210"/>
      <c r="Z145" s="210"/>
    </row>
    <row r="146" ht="12.75" customHeight="1">
      <c r="A146" s="597">
        <v>14507.0</v>
      </c>
      <c r="B146" s="437" t="s">
        <v>12607</v>
      </c>
      <c r="C146" s="437">
        <v>2005.0</v>
      </c>
      <c r="D146" s="511">
        <v>38625.0</v>
      </c>
      <c r="E146" s="437" t="s">
        <v>12608</v>
      </c>
      <c r="F146" s="437" t="s">
        <v>9189</v>
      </c>
      <c r="G146" s="437" t="s">
        <v>17</v>
      </c>
      <c r="H146" s="437" t="s">
        <v>158</v>
      </c>
      <c r="I146" s="511">
        <v>39356.0</v>
      </c>
      <c r="J146" s="439">
        <v>10.0</v>
      </c>
      <c r="K146" s="647" t="s">
        <v>293</v>
      </c>
      <c r="L146" s="439" t="s">
        <v>390</v>
      </c>
      <c r="M146" s="330">
        <f t="shared" ref="M146:M204" si="2">I146-D146</f>
        <v>731</v>
      </c>
      <c r="N146" s="210"/>
      <c r="O146" s="210"/>
      <c r="P146" s="210"/>
      <c r="Q146" s="210"/>
      <c r="R146" s="210"/>
      <c r="S146" s="210"/>
      <c r="T146" s="210"/>
      <c r="U146" s="210"/>
      <c r="V146" s="210"/>
      <c r="W146" s="210"/>
      <c r="X146" s="210"/>
      <c r="Y146" s="210"/>
      <c r="Z146" s="210"/>
    </row>
    <row r="147" ht="12.75" customHeight="1">
      <c r="A147" s="590">
        <v>14607.0</v>
      </c>
      <c r="B147" s="431" t="s">
        <v>12609</v>
      </c>
      <c r="C147" s="431">
        <v>2000.0</v>
      </c>
      <c r="D147" s="508">
        <v>36847.0</v>
      </c>
      <c r="E147" s="431" t="s">
        <v>12610</v>
      </c>
      <c r="F147" s="431" t="s">
        <v>1365</v>
      </c>
      <c r="G147" s="431" t="s">
        <v>17</v>
      </c>
      <c r="H147" s="431" t="s">
        <v>12472</v>
      </c>
      <c r="I147" s="508">
        <v>39363.0</v>
      </c>
      <c r="J147" s="433">
        <v>10.0</v>
      </c>
      <c r="K147" s="647" t="s">
        <v>293</v>
      </c>
      <c r="L147" s="431" t="s">
        <v>395</v>
      </c>
      <c r="M147" s="327">
        <f t="shared" si="2"/>
        <v>2516</v>
      </c>
      <c r="N147" s="210"/>
      <c r="O147" s="210"/>
      <c r="P147" s="210"/>
      <c r="Q147" s="210"/>
      <c r="R147" s="210"/>
      <c r="S147" s="210"/>
      <c r="T147" s="210"/>
      <c r="U147" s="210"/>
      <c r="V147" s="210"/>
      <c r="W147" s="210"/>
      <c r="X147" s="210"/>
      <c r="Y147" s="210"/>
      <c r="Z147" s="210"/>
    </row>
    <row r="148" ht="12.75" customHeight="1">
      <c r="A148" s="597">
        <v>14707.0</v>
      </c>
      <c r="B148" s="437" t="s">
        <v>12611</v>
      </c>
      <c r="C148" s="437">
        <v>2003.0</v>
      </c>
      <c r="D148" s="511">
        <v>37861.0</v>
      </c>
      <c r="E148" s="437" t="s">
        <v>12612</v>
      </c>
      <c r="F148" s="437" t="s">
        <v>12613</v>
      </c>
      <c r="G148" s="437" t="s">
        <v>17</v>
      </c>
      <c r="H148" s="437" t="s">
        <v>12614</v>
      </c>
      <c r="I148" s="511">
        <v>39365.0</v>
      </c>
      <c r="J148" s="439">
        <v>10.0</v>
      </c>
      <c r="K148" s="649" t="s">
        <v>322</v>
      </c>
      <c r="L148" s="439" t="s">
        <v>395</v>
      </c>
      <c r="M148" s="330">
        <f t="shared" si="2"/>
        <v>1504</v>
      </c>
      <c r="N148" s="210"/>
      <c r="O148" s="210"/>
      <c r="P148" s="210"/>
      <c r="Q148" s="210"/>
      <c r="R148" s="210"/>
      <c r="S148" s="210"/>
      <c r="T148" s="210"/>
      <c r="U148" s="210"/>
      <c r="V148" s="210"/>
      <c r="W148" s="210"/>
      <c r="X148" s="210"/>
      <c r="Y148" s="210"/>
      <c r="Z148" s="210"/>
    </row>
    <row r="149" ht="12.75" customHeight="1">
      <c r="A149" s="590">
        <v>14807.0</v>
      </c>
      <c r="B149" s="431" t="s">
        <v>12615</v>
      </c>
      <c r="C149" s="431">
        <v>2006.0</v>
      </c>
      <c r="D149" s="508">
        <v>38741.0</v>
      </c>
      <c r="E149" s="431" t="s">
        <v>12616</v>
      </c>
      <c r="F149" s="431" t="s">
        <v>12514</v>
      </c>
      <c r="G149" s="431" t="s">
        <v>707</v>
      </c>
      <c r="H149" s="431" t="s">
        <v>11872</v>
      </c>
      <c r="I149" s="508">
        <v>39370.0</v>
      </c>
      <c r="J149" s="433">
        <v>10.0</v>
      </c>
      <c r="K149" s="649" t="s">
        <v>322</v>
      </c>
      <c r="L149" s="431" t="s">
        <v>399</v>
      </c>
      <c r="M149" s="327">
        <f t="shared" si="2"/>
        <v>629</v>
      </c>
      <c r="N149" s="210"/>
      <c r="O149" s="210"/>
      <c r="P149" s="210"/>
      <c r="Q149" s="210"/>
      <c r="R149" s="210"/>
      <c r="S149" s="210"/>
      <c r="T149" s="210"/>
      <c r="U149" s="210"/>
      <c r="V149" s="210"/>
      <c r="W149" s="210"/>
      <c r="X149" s="210"/>
      <c r="Y149" s="210"/>
      <c r="Z149" s="210"/>
    </row>
    <row r="150" ht="12.75" customHeight="1">
      <c r="A150" s="597">
        <v>14907.0</v>
      </c>
      <c r="B150" s="437" t="s">
        <v>12617</v>
      </c>
      <c r="C150" s="437">
        <v>2005.0</v>
      </c>
      <c r="D150" s="511">
        <v>38615.0</v>
      </c>
      <c r="E150" s="437" t="s">
        <v>12618</v>
      </c>
      <c r="F150" s="437" t="s">
        <v>1120</v>
      </c>
      <c r="G150" s="437" t="s">
        <v>712</v>
      </c>
      <c r="H150" s="437" t="s">
        <v>1043</v>
      </c>
      <c r="I150" s="511">
        <v>39373.0</v>
      </c>
      <c r="J150" s="439">
        <v>10.0</v>
      </c>
      <c r="K150" s="649" t="s">
        <v>322</v>
      </c>
      <c r="L150" s="439" t="s">
        <v>395</v>
      </c>
      <c r="M150" s="330">
        <f t="shared" si="2"/>
        <v>758</v>
      </c>
      <c r="N150" s="210"/>
      <c r="O150" s="210"/>
      <c r="P150" s="210"/>
      <c r="Q150" s="210"/>
      <c r="R150" s="210"/>
      <c r="S150" s="210"/>
      <c r="T150" s="210"/>
      <c r="U150" s="210"/>
      <c r="V150" s="210"/>
      <c r="W150" s="210"/>
      <c r="X150" s="210"/>
      <c r="Y150" s="210"/>
      <c r="Z150" s="210"/>
    </row>
    <row r="151" ht="12.75" customHeight="1">
      <c r="A151" s="590">
        <v>15007.0</v>
      </c>
      <c r="B151" s="431" t="s">
        <v>12619</v>
      </c>
      <c r="C151" s="431">
        <v>2000.0</v>
      </c>
      <c r="D151" s="508">
        <v>36706.0</v>
      </c>
      <c r="E151" s="431" t="s">
        <v>12620</v>
      </c>
      <c r="F151" s="431" t="s">
        <v>933</v>
      </c>
      <c r="G151" s="431" t="s">
        <v>430</v>
      </c>
      <c r="H151" s="431" t="s">
        <v>12621</v>
      </c>
      <c r="I151" s="508">
        <v>39374.0</v>
      </c>
      <c r="J151" s="433">
        <v>10.0</v>
      </c>
      <c r="K151" s="647" t="s">
        <v>293</v>
      </c>
      <c r="L151" s="431" t="s">
        <v>390</v>
      </c>
      <c r="M151" s="327">
        <f t="shared" si="2"/>
        <v>2668</v>
      </c>
      <c r="N151" s="210"/>
      <c r="O151" s="210"/>
      <c r="P151" s="210"/>
      <c r="Q151" s="210"/>
      <c r="R151" s="210"/>
      <c r="S151" s="210"/>
      <c r="T151" s="210"/>
      <c r="U151" s="210"/>
      <c r="V151" s="210"/>
      <c r="W151" s="210"/>
      <c r="X151" s="210"/>
      <c r="Y151" s="210"/>
      <c r="Z151" s="210"/>
    </row>
    <row r="152" ht="12.75" customHeight="1">
      <c r="A152" s="597">
        <v>15107.0</v>
      </c>
      <c r="B152" s="437" t="s">
        <v>12622</v>
      </c>
      <c r="C152" s="437">
        <v>2003.0</v>
      </c>
      <c r="D152" s="511">
        <v>37935.0</v>
      </c>
      <c r="E152" s="437" t="s">
        <v>12623</v>
      </c>
      <c r="F152" s="437" t="s">
        <v>11962</v>
      </c>
      <c r="G152" s="437" t="s">
        <v>712</v>
      </c>
      <c r="H152" s="437" t="s">
        <v>11872</v>
      </c>
      <c r="I152" s="511">
        <v>39378.0</v>
      </c>
      <c r="J152" s="439">
        <v>10.0</v>
      </c>
      <c r="K152" s="649" t="s">
        <v>322</v>
      </c>
      <c r="L152" s="439" t="s">
        <v>395</v>
      </c>
      <c r="M152" s="330">
        <f t="shared" si="2"/>
        <v>1443</v>
      </c>
      <c r="N152" s="210"/>
      <c r="O152" s="210"/>
      <c r="P152" s="210"/>
      <c r="Q152" s="210"/>
      <c r="R152" s="210"/>
      <c r="S152" s="210"/>
      <c r="T152" s="210"/>
      <c r="U152" s="210"/>
      <c r="V152" s="210"/>
      <c r="W152" s="210"/>
      <c r="X152" s="210"/>
      <c r="Y152" s="210"/>
      <c r="Z152" s="210"/>
    </row>
    <row r="153" ht="12.75" customHeight="1">
      <c r="A153" s="590">
        <v>15207.0</v>
      </c>
      <c r="B153" s="431" t="s">
        <v>12624</v>
      </c>
      <c r="C153" s="431">
        <v>1998.0</v>
      </c>
      <c r="D153" s="508">
        <v>36124.0</v>
      </c>
      <c r="E153" s="431" t="s">
        <v>12625</v>
      </c>
      <c r="F153" s="431" t="s">
        <v>12626</v>
      </c>
      <c r="G153" s="431" t="s">
        <v>712</v>
      </c>
      <c r="H153" s="431" t="s">
        <v>807</v>
      </c>
      <c r="I153" s="508">
        <v>39380.0</v>
      </c>
      <c r="J153" s="433">
        <v>10.0</v>
      </c>
      <c r="K153" s="647" t="s">
        <v>293</v>
      </c>
      <c r="L153" s="431" t="s">
        <v>395</v>
      </c>
      <c r="M153" s="327">
        <f t="shared" si="2"/>
        <v>3256</v>
      </c>
      <c r="N153" s="210"/>
      <c r="O153" s="210"/>
      <c r="P153" s="210"/>
      <c r="Q153" s="210"/>
      <c r="R153" s="210"/>
      <c r="S153" s="210"/>
      <c r="T153" s="210"/>
      <c r="U153" s="210"/>
      <c r="V153" s="210"/>
      <c r="W153" s="210"/>
      <c r="X153" s="210"/>
      <c r="Y153" s="210"/>
      <c r="Z153" s="210"/>
    </row>
    <row r="154" ht="12.75" customHeight="1">
      <c r="A154" s="597">
        <v>15307.0</v>
      </c>
      <c r="B154" s="437" t="s">
        <v>12627</v>
      </c>
      <c r="C154" s="437">
        <v>2005.0</v>
      </c>
      <c r="D154" s="511">
        <v>38713.0</v>
      </c>
      <c r="E154" s="437" t="s">
        <v>12628</v>
      </c>
      <c r="F154" s="437" t="s">
        <v>1120</v>
      </c>
      <c r="G154" s="437" t="s">
        <v>712</v>
      </c>
      <c r="H154" s="437" t="s">
        <v>7752</v>
      </c>
      <c r="I154" s="511">
        <v>39380.0</v>
      </c>
      <c r="J154" s="439">
        <v>10.0</v>
      </c>
      <c r="K154" s="649" t="s">
        <v>322</v>
      </c>
      <c r="L154" s="439" t="s">
        <v>395</v>
      </c>
      <c r="M154" s="330">
        <f t="shared" si="2"/>
        <v>667</v>
      </c>
      <c r="N154" s="210"/>
      <c r="O154" s="210"/>
      <c r="P154" s="210"/>
      <c r="Q154" s="210"/>
      <c r="R154" s="210"/>
      <c r="S154" s="210"/>
      <c r="T154" s="210"/>
      <c r="U154" s="210"/>
      <c r="V154" s="210"/>
      <c r="W154" s="210"/>
      <c r="X154" s="210"/>
      <c r="Y154" s="210"/>
      <c r="Z154" s="210"/>
    </row>
    <row r="155" ht="12.75" customHeight="1">
      <c r="A155" s="590">
        <v>15407.0</v>
      </c>
      <c r="B155" s="431" t="s">
        <v>12629</v>
      </c>
      <c r="C155" s="431">
        <v>2005.0</v>
      </c>
      <c r="D155" s="508">
        <v>38677.0</v>
      </c>
      <c r="E155" s="431" t="s">
        <v>12630</v>
      </c>
      <c r="F155" s="431" t="s">
        <v>12309</v>
      </c>
      <c r="G155" s="431" t="s">
        <v>707</v>
      </c>
      <c r="H155" s="431" t="s">
        <v>18</v>
      </c>
      <c r="I155" s="508">
        <v>39381.0</v>
      </c>
      <c r="J155" s="433">
        <v>10.0</v>
      </c>
      <c r="K155" s="650" t="s">
        <v>309</v>
      </c>
      <c r="L155" s="431" t="s">
        <v>395</v>
      </c>
      <c r="M155" s="327">
        <f t="shared" si="2"/>
        <v>704</v>
      </c>
      <c r="N155" s="210"/>
      <c r="O155" s="210"/>
      <c r="P155" s="210"/>
      <c r="Q155" s="210"/>
      <c r="R155" s="210"/>
      <c r="S155" s="210"/>
      <c r="T155" s="210"/>
      <c r="U155" s="210"/>
      <c r="V155" s="210"/>
      <c r="W155" s="210"/>
      <c r="X155" s="210"/>
      <c r="Y155" s="210"/>
      <c r="Z155" s="210"/>
    </row>
    <row r="156" ht="12.75" customHeight="1">
      <c r="A156" s="597">
        <v>15507.0</v>
      </c>
      <c r="B156" s="437" t="s">
        <v>12631</v>
      </c>
      <c r="C156" s="437">
        <v>2005.0</v>
      </c>
      <c r="D156" s="511">
        <v>38632.0</v>
      </c>
      <c r="E156" s="437" t="s">
        <v>12632</v>
      </c>
      <c r="F156" s="437" t="s">
        <v>933</v>
      </c>
      <c r="G156" s="437" t="s">
        <v>806</v>
      </c>
      <c r="H156" s="437" t="s">
        <v>12557</v>
      </c>
      <c r="I156" s="511">
        <v>39386.0</v>
      </c>
      <c r="J156" s="439">
        <v>10.0</v>
      </c>
      <c r="K156" s="647" t="s">
        <v>293</v>
      </c>
      <c r="L156" s="439" t="s">
        <v>395</v>
      </c>
      <c r="M156" s="330">
        <f t="shared" si="2"/>
        <v>754</v>
      </c>
      <c r="N156" s="210"/>
      <c r="O156" s="210"/>
      <c r="P156" s="210"/>
      <c r="Q156" s="210"/>
      <c r="R156" s="210"/>
      <c r="S156" s="210"/>
      <c r="T156" s="210"/>
      <c r="U156" s="210"/>
      <c r="V156" s="210"/>
      <c r="W156" s="210"/>
      <c r="X156" s="210"/>
      <c r="Y156" s="210"/>
      <c r="Z156" s="210"/>
    </row>
    <row r="157" ht="12.75" customHeight="1">
      <c r="A157" s="590">
        <v>15607.0</v>
      </c>
      <c r="B157" s="431" t="s">
        <v>12633</v>
      </c>
      <c r="C157" s="431">
        <v>2004.0</v>
      </c>
      <c r="D157" s="508">
        <v>38089.0</v>
      </c>
      <c r="E157" s="431" t="s">
        <v>12634</v>
      </c>
      <c r="F157" s="431" t="s">
        <v>1120</v>
      </c>
      <c r="G157" s="431" t="s">
        <v>712</v>
      </c>
      <c r="H157" s="431" t="s">
        <v>7752</v>
      </c>
      <c r="I157" s="508">
        <v>39386.0</v>
      </c>
      <c r="J157" s="433">
        <v>10.0</v>
      </c>
      <c r="K157" s="650" t="s">
        <v>309</v>
      </c>
      <c r="L157" s="431" t="s">
        <v>390</v>
      </c>
      <c r="M157" s="327">
        <f t="shared" si="2"/>
        <v>1297</v>
      </c>
      <c r="N157" s="210"/>
      <c r="O157" s="210"/>
      <c r="P157" s="210"/>
      <c r="Q157" s="210"/>
      <c r="R157" s="210"/>
      <c r="S157" s="210"/>
      <c r="T157" s="210"/>
      <c r="U157" s="210"/>
      <c r="V157" s="210"/>
      <c r="W157" s="210"/>
      <c r="X157" s="210"/>
      <c r="Y157" s="210"/>
      <c r="Z157" s="210"/>
    </row>
    <row r="158" ht="12.75" customHeight="1">
      <c r="A158" s="597">
        <v>15707.0</v>
      </c>
      <c r="B158" s="437" t="s">
        <v>12635</v>
      </c>
      <c r="C158" s="437">
        <v>2004.0</v>
      </c>
      <c r="D158" s="511">
        <v>38089.0</v>
      </c>
      <c r="E158" s="437" t="s">
        <v>12636</v>
      </c>
      <c r="F158" s="437" t="s">
        <v>1120</v>
      </c>
      <c r="G158" s="437" t="s">
        <v>712</v>
      </c>
      <c r="H158" s="437" t="s">
        <v>7752</v>
      </c>
      <c r="I158" s="511">
        <v>39386.0</v>
      </c>
      <c r="J158" s="439">
        <v>10.0</v>
      </c>
      <c r="K158" s="650" t="s">
        <v>309</v>
      </c>
      <c r="L158" s="439" t="s">
        <v>390</v>
      </c>
      <c r="M158" s="330">
        <f t="shared" si="2"/>
        <v>1297</v>
      </c>
      <c r="N158" s="210"/>
      <c r="O158" s="210"/>
      <c r="P158" s="210"/>
      <c r="Q158" s="210"/>
      <c r="R158" s="210"/>
      <c r="S158" s="210"/>
      <c r="T158" s="210"/>
      <c r="U158" s="210"/>
      <c r="V158" s="210"/>
      <c r="W158" s="210"/>
      <c r="X158" s="210"/>
      <c r="Y158" s="210"/>
      <c r="Z158" s="210"/>
    </row>
    <row r="159" ht="12.75" customHeight="1">
      <c r="A159" s="590">
        <v>15807.0</v>
      </c>
      <c r="B159" s="431" t="s">
        <v>12637</v>
      </c>
      <c r="C159" s="431">
        <v>2006.0</v>
      </c>
      <c r="D159" s="508">
        <v>38862.0</v>
      </c>
      <c r="E159" s="431" t="s">
        <v>12638</v>
      </c>
      <c r="F159" s="431" t="s">
        <v>1349</v>
      </c>
      <c r="G159" s="431" t="s">
        <v>806</v>
      </c>
      <c r="H159" s="431" t="s">
        <v>234</v>
      </c>
      <c r="I159" s="508">
        <v>39386.0</v>
      </c>
      <c r="J159" s="433">
        <v>10.0</v>
      </c>
      <c r="K159" s="649" t="s">
        <v>322</v>
      </c>
      <c r="L159" s="431" t="s">
        <v>395</v>
      </c>
      <c r="M159" s="327">
        <f t="shared" si="2"/>
        <v>524</v>
      </c>
      <c r="N159" s="210"/>
      <c r="O159" s="210"/>
      <c r="P159" s="210"/>
      <c r="Q159" s="210"/>
      <c r="R159" s="210"/>
      <c r="S159" s="210"/>
      <c r="T159" s="210"/>
      <c r="U159" s="210"/>
      <c r="V159" s="210"/>
      <c r="W159" s="210"/>
      <c r="X159" s="210"/>
      <c r="Y159" s="210"/>
      <c r="Z159" s="210"/>
    </row>
    <row r="160" ht="12.75" customHeight="1">
      <c r="A160" s="597">
        <v>15907.0</v>
      </c>
      <c r="B160" s="437" t="s">
        <v>12639</v>
      </c>
      <c r="C160" s="437">
        <v>2005.0</v>
      </c>
      <c r="D160" s="511">
        <v>38632.0</v>
      </c>
      <c r="E160" s="437" t="s">
        <v>12640</v>
      </c>
      <c r="F160" s="437" t="s">
        <v>11909</v>
      </c>
      <c r="G160" s="437" t="s">
        <v>806</v>
      </c>
      <c r="H160" s="437" t="s">
        <v>807</v>
      </c>
      <c r="I160" s="511">
        <v>39387.0</v>
      </c>
      <c r="J160" s="439">
        <v>11.0</v>
      </c>
      <c r="K160" s="649" t="s">
        <v>322</v>
      </c>
      <c r="L160" s="439" t="s">
        <v>390</v>
      </c>
      <c r="M160" s="330">
        <f t="shared" si="2"/>
        <v>755</v>
      </c>
      <c r="N160" s="210"/>
      <c r="O160" s="210"/>
      <c r="P160" s="210"/>
      <c r="Q160" s="210"/>
      <c r="R160" s="210"/>
      <c r="S160" s="210"/>
      <c r="T160" s="210"/>
      <c r="U160" s="210"/>
      <c r="V160" s="210"/>
      <c r="W160" s="210"/>
      <c r="X160" s="210"/>
      <c r="Y160" s="210"/>
      <c r="Z160" s="210"/>
    </row>
    <row r="161" ht="12.75" customHeight="1">
      <c r="A161" s="590">
        <v>16007.0</v>
      </c>
      <c r="B161" s="431" t="s">
        <v>12641</v>
      </c>
      <c r="C161" s="431">
        <v>2005.0</v>
      </c>
      <c r="D161" s="508">
        <v>38713.0</v>
      </c>
      <c r="E161" s="431" t="s">
        <v>12642</v>
      </c>
      <c r="F161" s="431" t="s">
        <v>1630</v>
      </c>
      <c r="G161" s="431" t="s">
        <v>17</v>
      </c>
      <c r="H161" s="431" t="s">
        <v>7752</v>
      </c>
      <c r="I161" s="508">
        <v>39392.0</v>
      </c>
      <c r="J161" s="433">
        <v>11.0</v>
      </c>
      <c r="K161" s="650" t="s">
        <v>309</v>
      </c>
      <c r="L161" s="431" t="s">
        <v>390</v>
      </c>
      <c r="M161" s="327">
        <f t="shared" si="2"/>
        <v>679</v>
      </c>
      <c r="N161" s="210"/>
      <c r="O161" s="210"/>
      <c r="P161" s="210"/>
      <c r="Q161" s="210"/>
      <c r="R161" s="210"/>
      <c r="S161" s="210"/>
      <c r="T161" s="210"/>
      <c r="U161" s="210"/>
      <c r="V161" s="210"/>
      <c r="W161" s="210"/>
      <c r="X161" s="210"/>
      <c r="Y161" s="210"/>
      <c r="Z161" s="210"/>
    </row>
    <row r="162" ht="12.75" customHeight="1">
      <c r="A162" s="597">
        <v>16107.0</v>
      </c>
      <c r="B162" s="437" t="s">
        <v>12643</v>
      </c>
      <c r="C162" s="437">
        <v>2005.0</v>
      </c>
      <c r="D162" s="511">
        <v>38580.0</v>
      </c>
      <c r="E162" s="437" t="s">
        <v>12644</v>
      </c>
      <c r="F162" s="437" t="s">
        <v>134</v>
      </c>
      <c r="G162" s="437" t="s">
        <v>712</v>
      </c>
      <c r="H162" s="437" t="s">
        <v>56</v>
      </c>
      <c r="I162" s="511">
        <v>39394.0</v>
      </c>
      <c r="J162" s="439">
        <v>11.0</v>
      </c>
      <c r="K162" s="649" t="s">
        <v>322</v>
      </c>
      <c r="L162" s="439" t="s">
        <v>390</v>
      </c>
      <c r="M162" s="330">
        <f t="shared" si="2"/>
        <v>814</v>
      </c>
      <c r="N162" s="210"/>
      <c r="O162" s="210"/>
      <c r="P162" s="210"/>
      <c r="Q162" s="210"/>
      <c r="R162" s="210"/>
      <c r="S162" s="210"/>
      <c r="T162" s="210"/>
      <c r="U162" s="210"/>
      <c r="V162" s="210"/>
      <c r="W162" s="210"/>
      <c r="X162" s="210"/>
      <c r="Y162" s="210"/>
      <c r="Z162" s="210"/>
    </row>
    <row r="163" ht="12.75" customHeight="1">
      <c r="A163" s="590">
        <v>16207.0</v>
      </c>
      <c r="B163" s="431" t="s">
        <v>12645</v>
      </c>
      <c r="C163" s="431">
        <v>2005.0</v>
      </c>
      <c r="D163" s="508">
        <v>38593.0</v>
      </c>
      <c r="E163" s="431" t="s">
        <v>12646</v>
      </c>
      <c r="F163" s="431" t="s">
        <v>134</v>
      </c>
      <c r="G163" s="431" t="s">
        <v>712</v>
      </c>
      <c r="H163" s="431" t="s">
        <v>56</v>
      </c>
      <c r="I163" s="508">
        <v>39394.0</v>
      </c>
      <c r="J163" s="433">
        <v>11.0</v>
      </c>
      <c r="K163" s="649" t="s">
        <v>322</v>
      </c>
      <c r="L163" s="431" t="s">
        <v>390</v>
      </c>
      <c r="M163" s="327">
        <f t="shared" si="2"/>
        <v>801</v>
      </c>
      <c r="N163" s="210"/>
      <c r="O163" s="210"/>
      <c r="P163" s="210"/>
      <c r="Q163" s="210"/>
      <c r="R163" s="210"/>
      <c r="S163" s="210"/>
      <c r="T163" s="210"/>
      <c r="U163" s="210"/>
      <c r="V163" s="210"/>
      <c r="W163" s="210"/>
      <c r="X163" s="210"/>
      <c r="Y163" s="210"/>
      <c r="Z163" s="210"/>
    </row>
    <row r="164" ht="12.75" customHeight="1">
      <c r="A164" s="597">
        <v>16307.0</v>
      </c>
      <c r="B164" s="437" t="s">
        <v>12647</v>
      </c>
      <c r="C164" s="437">
        <v>2005.0</v>
      </c>
      <c r="D164" s="511">
        <v>38443.0</v>
      </c>
      <c r="E164" s="437" t="s">
        <v>12648</v>
      </c>
      <c r="F164" s="437" t="s">
        <v>816</v>
      </c>
      <c r="G164" s="437" t="s">
        <v>712</v>
      </c>
      <c r="H164" s="437" t="s">
        <v>163</v>
      </c>
      <c r="I164" s="511">
        <v>39398.0</v>
      </c>
      <c r="J164" s="439">
        <v>11.0</v>
      </c>
      <c r="K164" s="647" t="s">
        <v>293</v>
      </c>
      <c r="L164" s="439" t="s">
        <v>395</v>
      </c>
      <c r="M164" s="330">
        <f t="shared" si="2"/>
        <v>955</v>
      </c>
      <c r="N164" s="210"/>
      <c r="O164" s="210"/>
      <c r="P164" s="210"/>
      <c r="Q164" s="210"/>
      <c r="R164" s="210"/>
      <c r="S164" s="210"/>
      <c r="T164" s="210"/>
      <c r="U164" s="210"/>
      <c r="V164" s="210"/>
      <c r="W164" s="210"/>
      <c r="X164" s="210"/>
      <c r="Y164" s="210"/>
      <c r="Z164" s="210"/>
    </row>
    <row r="165" ht="12.75" customHeight="1">
      <c r="A165" s="590">
        <v>16407.0</v>
      </c>
      <c r="B165" s="431" t="s">
        <v>12649</v>
      </c>
      <c r="C165" s="431">
        <v>2006.0</v>
      </c>
      <c r="D165" s="508">
        <v>38782.0</v>
      </c>
      <c r="E165" s="431" t="s">
        <v>12650</v>
      </c>
      <c r="F165" s="431" t="s">
        <v>7528</v>
      </c>
      <c r="G165" s="431" t="s">
        <v>712</v>
      </c>
      <c r="H165" s="431" t="s">
        <v>9381</v>
      </c>
      <c r="I165" s="508">
        <v>39398.0</v>
      </c>
      <c r="J165" s="433">
        <v>11.0</v>
      </c>
      <c r="K165" s="647" t="s">
        <v>293</v>
      </c>
      <c r="L165" s="431" t="s">
        <v>395</v>
      </c>
      <c r="M165" s="327">
        <f t="shared" si="2"/>
        <v>616</v>
      </c>
      <c r="N165" s="210"/>
      <c r="O165" s="210"/>
      <c r="P165" s="210"/>
      <c r="Q165" s="210"/>
      <c r="R165" s="210"/>
      <c r="S165" s="210"/>
      <c r="T165" s="210"/>
      <c r="U165" s="210"/>
      <c r="V165" s="210"/>
      <c r="W165" s="210"/>
      <c r="X165" s="210"/>
      <c r="Y165" s="210"/>
      <c r="Z165" s="210"/>
    </row>
    <row r="166" ht="12.75" customHeight="1">
      <c r="A166" s="597">
        <v>16507.0</v>
      </c>
      <c r="B166" s="437" t="s">
        <v>12651</v>
      </c>
      <c r="C166" s="437">
        <v>2004.0</v>
      </c>
      <c r="D166" s="511">
        <v>38348.0</v>
      </c>
      <c r="E166" s="437" t="s">
        <v>12652</v>
      </c>
      <c r="F166" s="437" t="s">
        <v>1349</v>
      </c>
      <c r="G166" s="437" t="s">
        <v>712</v>
      </c>
      <c r="H166" s="437" t="s">
        <v>380</v>
      </c>
      <c r="I166" s="511">
        <v>39399.0</v>
      </c>
      <c r="J166" s="439">
        <v>11.0</v>
      </c>
      <c r="K166" s="649" t="s">
        <v>322</v>
      </c>
      <c r="L166" s="439" t="s">
        <v>395</v>
      </c>
      <c r="M166" s="330">
        <f t="shared" si="2"/>
        <v>1051</v>
      </c>
      <c r="N166" s="210"/>
      <c r="O166" s="210"/>
      <c r="P166" s="210"/>
      <c r="Q166" s="210"/>
      <c r="R166" s="210"/>
      <c r="S166" s="210"/>
      <c r="T166" s="210"/>
      <c r="U166" s="210"/>
      <c r="V166" s="210"/>
      <c r="W166" s="210"/>
      <c r="X166" s="210"/>
      <c r="Y166" s="210"/>
      <c r="Z166" s="210"/>
    </row>
    <row r="167" ht="12.75" customHeight="1">
      <c r="A167" s="590">
        <v>16607.0</v>
      </c>
      <c r="B167" s="431" t="s">
        <v>12653</v>
      </c>
      <c r="C167" s="431">
        <v>2005.0</v>
      </c>
      <c r="D167" s="508">
        <v>38623.0</v>
      </c>
      <c r="E167" s="431" t="s">
        <v>12654</v>
      </c>
      <c r="F167" s="431" t="s">
        <v>44</v>
      </c>
      <c r="G167" s="431" t="s">
        <v>712</v>
      </c>
      <c r="H167" s="431" t="s">
        <v>9381</v>
      </c>
      <c r="I167" s="508">
        <v>39399.0</v>
      </c>
      <c r="J167" s="433">
        <v>11.0</v>
      </c>
      <c r="K167" s="647" t="s">
        <v>293</v>
      </c>
      <c r="L167" s="431" t="s">
        <v>395</v>
      </c>
      <c r="M167" s="327">
        <f t="shared" si="2"/>
        <v>776</v>
      </c>
      <c r="N167" s="210"/>
      <c r="O167" s="210"/>
      <c r="P167" s="210"/>
      <c r="Q167" s="210"/>
      <c r="R167" s="210"/>
      <c r="S167" s="210"/>
      <c r="T167" s="210"/>
      <c r="U167" s="210"/>
      <c r="V167" s="210"/>
      <c r="W167" s="210"/>
      <c r="X167" s="210"/>
      <c r="Y167" s="210"/>
      <c r="Z167" s="210"/>
    </row>
    <row r="168" ht="12.75" customHeight="1">
      <c r="A168" s="597">
        <v>16707.0</v>
      </c>
      <c r="B168" s="437" t="s">
        <v>12655</v>
      </c>
      <c r="C168" s="437">
        <v>2007.0</v>
      </c>
      <c r="D168" s="511">
        <v>39266.0</v>
      </c>
      <c r="E168" s="437" t="s">
        <v>12656</v>
      </c>
      <c r="F168" s="437" t="s">
        <v>44</v>
      </c>
      <c r="G168" s="437" t="s">
        <v>17</v>
      </c>
      <c r="H168" s="437" t="s">
        <v>45</v>
      </c>
      <c r="I168" s="511">
        <v>39408.0</v>
      </c>
      <c r="J168" s="439">
        <v>11.0</v>
      </c>
      <c r="K168" s="647" t="s">
        <v>293</v>
      </c>
      <c r="L168" s="439" t="s">
        <v>395</v>
      </c>
      <c r="M168" s="330">
        <f t="shared" si="2"/>
        <v>142</v>
      </c>
      <c r="N168" s="210"/>
      <c r="O168" s="210"/>
      <c r="P168" s="210"/>
      <c r="Q168" s="210"/>
      <c r="R168" s="210"/>
      <c r="S168" s="210"/>
      <c r="T168" s="210"/>
      <c r="U168" s="210"/>
      <c r="V168" s="210"/>
      <c r="W168" s="210"/>
      <c r="X168" s="210"/>
      <c r="Y168" s="210"/>
      <c r="Z168" s="210"/>
    </row>
    <row r="169" ht="12.75" customHeight="1">
      <c r="A169" s="590">
        <v>16807.0</v>
      </c>
      <c r="B169" s="431" t="s">
        <v>12657</v>
      </c>
      <c r="C169" s="431">
        <v>2007.0</v>
      </c>
      <c r="D169" s="508">
        <v>39266.0</v>
      </c>
      <c r="E169" s="431" t="s">
        <v>12658</v>
      </c>
      <c r="F169" s="431" t="s">
        <v>44</v>
      </c>
      <c r="G169" s="431" t="s">
        <v>17</v>
      </c>
      <c r="H169" s="431" t="s">
        <v>373</v>
      </c>
      <c r="I169" s="508">
        <v>39408.0</v>
      </c>
      <c r="J169" s="433">
        <v>11.0</v>
      </c>
      <c r="K169" s="647" t="s">
        <v>293</v>
      </c>
      <c r="L169" s="431" t="s">
        <v>395</v>
      </c>
      <c r="M169" s="327">
        <f t="shared" si="2"/>
        <v>142</v>
      </c>
      <c r="N169" s="210"/>
      <c r="O169" s="210"/>
      <c r="P169" s="210"/>
      <c r="Q169" s="210"/>
      <c r="R169" s="210"/>
      <c r="S169" s="210"/>
      <c r="T169" s="210"/>
      <c r="U169" s="210"/>
      <c r="V169" s="210"/>
      <c r="W169" s="210"/>
      <c r="X169" s="210"/>
      <c r="Y169" s="210"/>
      <c r="Z169" s="210"/>
    </row>
    <row r="170" ht="12.75" customHeight="1">
      <c r="A170" s="597">
        <v>16907.0</v>
      </c>
      <c r="B170" s="437" t="s">
        <v>12659</v>
      </c>
      <c r="C170" s="437">
        <v>2004.0</v>
      </c>
      <c r="D170" s="511">
        <v>38336.0</v>
      </c>
      <c r="E170" s="437" t="s">
        <v>12660</v>
      </c>
      <c r="F170" s="437" t="s">
        <v>873</v>
      </c>
      <c r="G170" s="437" t="s">
        <v>712</v>
      </c>
      <c r="H170" s="437" t="s">
        <v>50</v>
      </c>
      <c r="I170" s="511">
        <v>39409.0</v>
      </c>
      <c r="J170" s="439">
        <v>11.0</v>
      </c>
      <c r="K170" s="650" t="s">
        <v>309</v>
      </c>
      <c r="L170" s="439" t="s">
        <v>390</v>
      </c>
      <c r="M170" s="330">
        <f t="shared" si="2"/>
        <v>1073</v>
      </c>
      <c r="N170" s="210"/>
      <c r="O170" s="210"/>
      <c r="P170" s="210"/>
      <c r="Q170" s="210"/>
      <c r="R170" s="210"/>
      <c r="S170" s="210"/>
      <c r="T170" s="210"/>
      <c r="U170" s="210"/>
      <c r="V170" s="210"/>
      <c r="W170" s="210"/>
      <c r="X170" s="210"/>
      <c r="Y170" s="210"/>
      <c r="Z170" s="210"/>
    </row>
    <row r="171" ht="12.75" customHeight="1">
      <c r="A171" s="590">
        <v>17007.0</v>
      </c>
      <c r="B171" s="431" t="s">
        <v>12661</v>
      </c>
      <c r="C171" s="431">
        <v>2006.0</v>
      </c>
      <c r="D171" s="508">
        <v>38868.0</v>
      </c>
      <c r="E171" s="431" t="s">
        <v>12662</v>
      </c>
      <c r="F171" s="431" t="s">
        <v>1120</v>
      </c>
      <c r="G171" s="431" t="s">
        <v>17</v>
      </c>
      <c r="H171" s="431" t="s">
        <v>12663</v>
      </c>
      <c r="I171" s="508">
        <v>39414.0</v>
      </c>
      <c r="J171" s="433">
        <v>11.0</v>
      </c>
      <c r="K171" s="649" t="s">
        <v>322</v>
      </c>
      <c r="L171" s="431" t="s">
        <v>395</v>
      </c>
      <c r="M171" s="327">
        <f t="shared" si="2"/>
        <v>546</v>
      </c>
      <c r="N171" s="210"/>
      <c r="O171" s="210"/>
      <c r="P171" s="210"/>
      <c r="Q171" s="210"/>
      <c r="R171" s="210"/>
      <c r="S171" s="210"/>
      <c r="T171" s="210"/>
      <c r="U171" s="210"/>
      <c r="V171" s="210"/>
      <c r="W171" s="210"/>
      <c r="X171" s="210"/>
      <c r="Y171" s="210"/>
      <c r="Z171" s="210"/>
    </row>
    <row r="172" ht="12.75" customHeight="1">
      <c r="A172" s="597">
        <v>17107.0</v>
      </c>
      <c r="B172" s="437" t="s">
        <v>12664</v>
      </c>
      <c r="C172" s="437">
        <v>2004.0</v>
      </c>
      <c r="D172" s="511">
        <v>38051.0</v>
      </c>
      <c r="E172" s="437" t="s">
        <v>12665</v>
      </c>
      <c r="F172" s="437" t="s">
        <v>11962</v>
      </c>
      <c r="G172" s="437" t="s">
        <v>17</v>
      </c>
      <c r="H172" s="437" t="s">
        <v>7752</v>
      </c>
      <c r="I172" s="511">
        <v>39414.0</v>
      </c>
      <c r="J172" s="439">
        <v>11.0</v>
      </c>
      <c r="K172" s="647" t="s">
        <v>293</v>
      </c>
      <c r="L172" s="439" t="s">
        <v>395</v>
      </c>
      <c r="M172" s="330">
        <f t="shared" si="2"/>
        <v>1363</v>
      </c>
      <c r="N172" s="210"/>
      <c r="O172" s="210"/>
      <c r="P172" s="210"/>
      <c r="Q172" s="210"/>
      <c r="R172" s="210"/>
      <c r="S172" s="210"/>
      <c r="T172" s="210"/>
      <c r="U172" s="210"/>
      <c r="V172" s="210"/>
      <c r="W172" s="210"/>
      <c r="X172" s="210"/>
      <c r="Y172" s="210"/>
      <c r="Z172" s="210"/>
    </row>
    <row r="173" ht="12.75" customHeight="1">
      <c r="A173" s="590">
        <v>17207.0</v>
      </c>
      <c r="B173" s="431" t="s">
        <v>12666</v>
      </c>
      <c r="C173" s="431">
        <v>2007.0</v>
      </c>
      <c r="D173" s="508">
        <v>39234.0</v>
      </c>
      <c r="E173" s="431" t="s">
        <v>12667</v>
      </c>
      <c r="F173" s="431" t="s">
        <v>1349</v>
      </c>
      <c r="G173" s="431" t="s">
        <v>17</v>
      </c>
      <c r="H173" s="431" t="s">
        <v>12668</v>
      </c>
      <c r="I173" s="508">
        <v>39414.0</v>
      </c>
      <c r="J173" s="433">
        <v>11.0</v>
      </c>
      <c r="K173" s="649" t="s">
        <v>322</v>
      </c>
      <c r="L173" s="431" t="s">
        <v>395</v>
      </c>
      <c r="M173" s="327">
        <f t="shared" si="2"/>
        <v>180</v>
      </c>
      <c r="N173" s="210"/>
      <c r="O173" s="210"/>
      <c r="P173" s="210"/>
      <c r="Q173" s="210"/>
      <c r="R173" s="210"/>
      <c r="S173" s="210"/>
      <c r="T173" s="210"/>
      <c r="U173" s="210"/>
      <c r="V173" s="210"/>
      <c r="W173" s="210"/>
      <c r="X173" s="210"/>
      <c r="Y173" s="210"/>
      <c r="Z173" s="210"/>
    </row>
    <row r="174" ht="12.75" customHeight="1">
      <c r="A174" s="597">
        <v>17307.0</v>
      </c>
      <c r="B174" s="437" t="s">
        <v>12669</v>
      </c>
      <c r="C174" s="437">
        <v>2006.0</v>
      </c>
      <c r="D174" s="511">
        <v>38979.0</v>
      </c>
      <c r="E174" s="437" t="s">
        <v>12670</v>
      </c>
      <c r="F174" s="437" t="s">
        <v>1114</v>
      </c>
      <c r="G174" s="437" t="s">
        <v>17</v>
      </c>
      <c r="H174" s="437" t="s">
        <v>1894</v>
      </c>
      <c r="I174" s="511">
        <v>39416.0</v>
      </c>
      <c r="J174" s="439">
        <v>11.0</v>
      </c>
      <c r="K174" s="647" t="s">
        <v>293</v>
      </c>
      <c r="L174" s="439" t="s">
        <v>395</v>
      </c>
      <c r="M174" s="330">
        <f t="shared" si="2"/>
        <v>437</v>
      </c>
      <c r="N174" s="210"/>
      <c r="O174" s="210"/>
      <c r="P174" s="210"/>
      <c r="Q174" s="210"/>
      <c r="R174" s="210"/>
      <c r="S174" s="210"/>
      <c r="T174" s="210"/>
      <c r="U174" s="210"/>
      <c r="V174" s="210"/>
      <c r="W174" s="210"/>
      <c r="X174" s="210"/>
      <c r="Y174" s="210"/>
      <c r="Z174" s="210"/>
    </row>
    <row r="175" ht="12.75" customHeight="1">
      <c r="A175" s="590">
        <v>17407.0</v>
      </c>
      <c r="B175" s="431" t="s">
        <v>12671</v>
      </c>
      <c r="C175" s="431">
        <v>2007.0</v>
      </c>
      <c r="D175" s="508">
        <v>39272.0</v>
      </c>
      <c r="E175" s="431" t="s">
        <v>12672</v>
      </c>
      <c r="F175" s="431" t="s">
        <v>1114</v>
      </c>
      <c r="G175" s="431" t="s">
        <v>17</v>
      </c>
      <c r="H175" s="431" t="s">
        <v>50</v>
      </c>
      <c r="I175" s="508">
        <v>39416.0</v>
      </c>
      <c r="J175" s="433">
        <v>11.0</v>
      </c>
      <c r="K175" s="647" t="s">
        <v>293</v>
      </c>
      <c r="L175" s="431" t="s">
        <v>395</v>
      </c>
      <c r="M175" s="327">
        <f t="shared" si="2"/>
        <v>144</v>
      </c>
      <c r="N175" s="210"/>
      <c r="O175" s="210"/>
      <c r="P175" s="210"/>
      <c r="Q175" s="210"/>
      <c r="R175" s="210"/>
      <c r="S175" s="210"/>
      <c r="T175" s="210"/>
      <c r="U175" s="210"/>
      <c r="V175" s="210"/>
      <c r="W175" s="210"/>
      <c r="X175" s="210"/>
      <c r="Y175" s="210"/>
      <c r="Z175" s="210"/>
    </row>
    <row r="176" ht="12.75" customHeight="1">
      <c r="A176" s="597">
        <v>17507.0</v>
      </c>
      <c r="B176" s="437" t="s">
        <v>12673</v>
      </c>
      <c r="C176" s="437">
        <v>2007.0</v>
      </c>
      <c r="D176" s="511">
        <v>39266.0</v>
      </c>
      <c r="E176" s="437" t="s">
        <v>12674</v>
      </c>
      <c r="F176" s="437" t="s">
        <v>1630</v>
      </c>
      <c r="G176" s="437" t="s">
        <v>17</v>
      </c>
      <c r="H176" s="437" t="s">
        <v>50</v>
      </c>
      <c r="I176" s="511">
        <v>39421.0</v>
      </c>
      <c r="J176" s="439">
        <v>12.0</v>
      </c>
      <c r="K176" s="650" t="s">
        <v>309</v>
      </c>
      <c r="L176" s="439" t="s">
        <v>395</v>
      </c>
      <c r="M176" s="330">
        <f t="shared" si="2"/>
        <v>155</v>
      </c>
      <c r="N176" s="210"/>
      <c r="O176" s="210"/>
      <c r="P176" s="210"/>
      <c r="Q176" s="210"/>
      <c r="R176" s="210"/>
      <c r="S176" s="210"/>
      <c r="T176" s="210"/>
      <c r="U176" s="210"/>
      <c r="V176" s="210"/>
      <c r="W176" s="210"/>
      <c r="X176" s="210"/>
      <c r="Y176" s="210"/>
      <c r="Z176" s="210"/>
    </row>
    <row r="177" ht="12.75" customHeight="1">
      <c r="A177" s="590">
        <v>17607.0</v>
      </c>
      <c r="B177" s="431" t="s">
        <v>12675</v>
      </c>
      <c r="C177" s="431">
        <v>2004.0</v>
      </c>
      <c r="D177" s="508">
        <v>38275.0</v>
      </c>
      <c r="E177" s="431" t="s">
        <v>12676</v>
      </c>
      <c r="F177" s="431" t="s">
        <v>11852</v>
      </c>
      <c r="G177" s="431" t="s">
        <v>806</v>
      </c>
      <c r="H177" s="431" t="s">
        <v>234</v>
      </c>
      <c r="I177" s="508">
        <v>39421.0</v>
      </c>
      <c r="J177" s="433">
        <v>12.0</v>
      </c>
      <c r="K177" s="650" t="s">
        <v>309</v>
      </c>
      <c r="L177" s="431" t="s">
        <v>390</v>
      </c>
      <c r="M177" s="327">
        <f t="shared" si="2"/>
        <v>1146</v>
      </c>
      <c r="N177" s="210"/>
      <c r="O177" s="210"/>
      <c r="P177" s="210"/>
      <c r="Q177" s="210"/>
      <c r="R177" s="210"/>
      <c r="S177" s="210"/>
      <c r="T177" s="210"/>
      <c r="U177" s="210"/>
      <c r="V177" s="210"/>
      <c r="W177" s="210"/>
      <c r="X177" s="210"/>
      <c r="Y177" s="210"/>
      <c r="Z177" s="210"/>
    </row>
    <row r="178" ht="12.75" customHeight="1">
      <c r="A178" s="597">
        <v>17707.0</v>
      </c>
      <c r="B178" s="437" t="s">
        <v>12677</v>
      </c>
      <c r="C178" s="437">
        <v>2005.0</v>
      </c>
      <c r="D178" s="511">
        <v>38701.0</v>
      </c>
      <c r="E178" s="437" t="s">
        <v>12678</v>
      </c>
      <c r="F178" s="437" t="s">
        <v>12679</v>
      </c>
      <c r="G178" s="437" t="s">
        <v>707</v>
      </c>
      <c r="H178" s="437" t="s">
        <v>234</v>
      </c>
      <c r="I178" s="511">
        <v>39422.0</v>
      </c>
      <c r="J178" s="439">
        <v>12.0</v>
      </c>
      <c r="K178" s="647" t="s">
        <v>293</v>
      </c>
      <c r="L178" s="439" t="s">
        <v>395</v>
      </c>
      <c r="M178" s="330">
        <f t="shared" si="2"/>
        <v>721</v>
      </c>
      <c r="N178" s="210"/>
      <c r="O178" s="210"/>
      <c r="P178" s="210"/>
      <c r="Q178" s="210"/>
      <c r="R178" s="210"/>
      <c r="S178" s="210"/>
      <c r="T178" s="210"/>
      <c r="U178" s="210"/>
      <c r="V178" s="210"/>
      <c r="W178" s="210"/>
      <c r="X178" s="210"/>
      <c r="Y178" s="210"/>
      <c r="Z178" s="210"/>
    </row>
    <row r="179" ht="12.75" customHeight="1">
      <c r="A179" s="590">
        <v>17807.0</v>
      </c>
      <c r="B179" s="431" t="s">
        <v>12680</v>
      </c>
      <c r="C179" s="431">
        <v>2004.0</v>
      </c>
      <c r="D179" s="508">
        <v>38019.0</v>
      </c>
      <c r="E179" s="431" t="s">
        <v>12681</v>
      </c>
      <c r="F179" s="431" t="s">
        <v>7096</v>
      </c>
      <c r="G179" s="431" t="s">
        <v>712</v>
      </c>
      <c r="H179" s="431" t="s">
        <v>50</v>
      </c>
      <c r="I179" s="508">
        <v>39422.0</v>
      </c>
      <c r="J179" s="433">
        <v>12.0</v>
      </c>
      <c r="K179" s="647" t="s">
        <v>293</v>
      </c>
      <c r="L179" s="431" t="s">
        <v>390</v>
      </c>
      <c r="M179" s="327">
        <f t="shared" si="2"/>
        <v>1403</v>
      </c>
      <c r="N179" s="210"/>
      <c r="O179" s="210"/>
      <c r="P179" s="210"/>
      <c r="Q179" s="210"/>
      <c r="R179" s="210"/>
      <c r="S179" s="210"/>
      <c r="T179" s="210"/>
      <c r="U179" s="210"/>
      <c r="V179" s="210"/>
      <c r="W179" s="210"/>
      <c r="X179" s="210"/>
      <c r="Y179" s="210"/>
      <c r="Z179" s="210"/>
    </row>
    <row r="180" ht="12.75" customHeight="1">
      <c r="A180" s="597">
        <v>17907.0</v>
      </c>
      <c r="B180" s="437" t="s">
        <v>12682</v>
      </c>
      <c r="C180" s="437">
        <v>2004.0</v>
      </c>
      <c r="D180" s="511">
        <v>38093.0</v>
      </c>
      <c r="E180" s="437" t="s">
        <v>12683</v>
      </c>
      <c r="F180" s="437" t="s">
        <v>6934</v>
      </c>
      <c r="G180" s="437" t="s">
        <v>17</v>
      </c>
      <c r="H180" s="437" t="s">
        <v>234</v>
      </c>
      <c r="I180" s="511">
        <v>39422.0</v>
      </c>
      <c r="J180" s="439">
        <v>12.0</v>
      </c>
      <c r="K180" s="649" t="s">
        <v>322</v>
      </c>
      <c r="L180" s="439" t="s">
        <v>390</v>
      </c>
      <c r="M180" s="330">
        <f t="shared" si="2"/>
        <v>1329</v>
      </c>
      <c r="N180" s="210"/>
      <c r="O180" s="210"/>
      <c r="P180" s="210"/>
      <c r="Q180" s="210"/>
      <c r="R180" s="210"/>
      <c r="S180" s="210"/>
      <c r="T180" s="210"/>
      <c r="U180" s="210"/>
      <c r="V180" s="210"/>
      <c r="W180" s="210"/>
      <c r="X180" s="210"/>
      <c r="Y180" s="210"/>
      <c r="Z180" s="210"/>
    </row>
    <row r="181" ht="12.75" customHeight="1">
      <c r="A181" s="590">
        <v>18007.0</v>
      </c>
      <c r="B181" s="431" t="s">
        <v>12684</v>
      </c>
      <c r="C181" s="431">
        <v>2003.0</v>
      </c>
      <c r="D181" s="508">
        <v>37672.0</v>
      </c>
      <c r="E181" s="431" t="s">
        <v>12685</v>
      </c>
      <c r="F181" s="431" t="s">
        <v>1001</v>
      </c>
      <c r="G181" s="431" t="s">
        <v>712</v>
      </c>
      <c r="H181" s="431" t="s">
        <v>892</v>
      </c>
      <c r="I181" s="508">
        <v>39423.0</v>
      </c>
      <c r="J181" s="433">
        <v>12.0</v>
      </c>
      <c r="K181" s="648" t="s">
        <v>344</v>
      </c>
      <c r="L181" s="431" t="s">
        <v>395</v>
      </c>
      <c r="M181" s="327">
        <f t="shared" si="2"/>
        <v>1751</v>
      </c>
      <c r="N181" s="210"/>
      <c r="O181" s="210"/>
      <c r="P181" s="210"/>
      <c r="Q181" s="210"/>
      <c r="R181" s="210"/>
      <c r="S181" s="210"/>
      <c r="T181" s="210"/>
      <c r="U181" s="210"/>
      <c r="V181" s="210"/>
      <c r="W181" s="210"/>
      <c r="X181" s="210"/>
      <c r="Y181" s="210"/>
      <c r="Z181" s="210"/>
    </row>
    <row r="182" ht="12.75" customHeight="1">
      <c r="A182" s="597">
        <v>18107.0</v>
      </c>
      <c r="B182" s="437" t="s">
        <v>12686</v>
      </c>
      <c r="C182" s="437">
        <v>2005.0</v>
      </c>
      <c r="D182" s="511">
        <v>38477.0</v>
      </c>
      <c r="E182" s="437" t="s">
        <v>12687</v>
      </c>
      <c r="F182" s="437" t="s">
        <v>12688</v>
      </c>
      <c r="G182" s="437" t="s">
        <v>806</v>
      </c>
      <c r="H182" s="437" t="s">
        <v>234</v>
      </c>
      <c r="I182" s="511">
        <v>39423.0</v>
      </c>
      <c r="J182" s="439">
        <v>12.0</v>
      </c>
      <c r="K182" s="650" t="s">
        <v>309</v>
      </c>
      <c r="L182" s="439" t="s">
        <v>386</v>
      </c>
      <c r="M182" s="330">
        <f t="shared" si="2"/>
        <v>946</v>
      </c>
      <c r="N182" s="210"/>
      <c r="O182" s="210"/>
      <c r="P182" s="210"/>
      <c r="Q182" s="210"/>
      <c r="R182" s="210"/>
      <c r="S182" s="210"/>
      <c r="T182" s="210"/>
      <c r="U182" s="210"/>
      <c r="V182" s="210"/>
      <c r="W182" s="210"/>
      <c r="X182" s="210"/>
      <c r="Y182" s="210"/>
      <c r="Z182" s="210"/>
    </row>
    <row r="183" ht="12.75" customHeight="1">
      <c r="A183" s="590">
        <v>18207.0</v>
      </c>
      <c r="B183" s="431" t="s">
        <v>12689</v>
      </c>
      <c r="C183" s="431">
        <v>2003.0</v>
      </c>
      <c r="D183" s="508">
        <v>37694.0</v>
      </c>
      <c r="E183" s="431" t="s">
        <v>12690</v>
      </c>
      <c r="F183" s="431" t="s">
        <v>1001</v>
      </c>
      <c r="G183" s="431" t="s">
        <v>712</v>
      </c>
      <c r="H183" s="431" t="s">
        <v>892</v>
      </c>
      <c r="I183" s="508">
        <v>39426.0</v>
      </c>
      <c r="J183" s="433">
        <v>12.0</v>
      </c>
      <c r="K183" s="648" t="s">
        <v>344</v>
      </c>
      <c r="L183" s="431" t="s">
        <v>395</v>
      </c>
      <c r="M183" s="327">
        <f t="shared" si="2"/>
        <v>1732</v>
      </c>
      <c r="N183" s="210"/>
      <c r="O183" s="210"/>
      <c r="P183" s="210"/>
      <c r="Q183" s="210"/>
      <c r="R183" s="210"/>
      <c r="S183" s="210"/>
      <c r="T183" s="210"/>
      <c r="U183" s="210"/>
      <c r="V183" s="210"/>
      <c r="W183" s="210"/>
      <c r="X183" s="210"/>
      <c r="Y183" s="210"/>
      <c r="Z183" s="210"/>
    </row>
    <row r="184" ht="12.75" customHeight="1">
      <c r="A184" s="597">
        <v>18307.0</v>
      </c>
      <c r="B184" s="437" t="s">
        <v>12691</v>
      </c>
      <c r="C184" s="437">
        <v>2003.0</v>
      </c>
      <c r="D184" s="511">
        <v>37874.0</v>
      </c>
      <c r="E184" s="437" t="s">
        <v>12692</v>
      </c>
      <c r="F184" s="437" t="s">
        <v>11927</v>
      </c>
      <c r="G184" s="437" t="s">
        <v>712</v>
      </c>
      <c r="H184" s="437" t="s">
        <v>12693</v>
      </c>
      <c r="I184" s="511">
        <v>39427.0</v>
      </c>
      <c r="J184" s="439">
        <v>12.0</v>
      </c>
      <c r="K184" s="649" t="s">
        <v>322</v>
      </c>
      <c r="L184" s="439" t="s">
        <v>395</v>
      </c>
      <c r="M184" s="330">
        <f t="shared" si="2"/>
        <v>1553</v>
      </c>
      <c r="N184" s="210"/>
      <c r="O184" s="210"/>
      <c r="P184" s="210"/>
      <c r="Q184" s="210"/>
      <c r="R184" s="210"/>
      <c r="S184" s="210"/>
      <c r="T184" s="210"/>
      <c r="U184" s="210"/>
      <c r="V184" s="210"/>
      <c r="W184" s="210"/>
      <c r="X184" s="210"/>
      <c r="Y184" s="210"/>
      <c r="Z184" s="210"/>
    </row>
    <row r="185" ht="12.75" customHeight="1">
      <c r="A185" s="590">
        <v>18407.0</v>
      </c>
      <c r="B185" s="431" t="s">
        <v>12694</v>
      </c>
      <c r="C185" s="431">
        <v>2005.0</v>
      </c>
      <c r="D185" s="508">
        <v>38687.0</v>
      </c>
      <c r="E185" s="431" t="s">
        <v>12695</v>
      </c>
      <c r="F185" s="431" t="s">
        <v>1307</v>
      </c>
      <c r="G185" s="431" t="s">
        <v>712</v>
      </c>
      <c r="H185" s="431" t="s">
        <v>11872</v>
      </c>
      <c r="I185" s="508">
        <v>39433.0</v>
      </c>
      <c r="J185" s="433">
        <v>12.0</v>
      </c>
      <c r="K185" s="647" t="s">
        <v>293</v>
      </c>
      <c r="L185" s="431" t="s">
        <v>390</v>
      </c>
      <c r="M185" s="327">
        <f t="shared" si="2"/>
        <v>746</v>
      </c>
      <c r="N185" s="210"/>
      <c r="O185" s="210"/>
      <c r="P185" s="210"/>
      <c r="Q185" s="210"/>
      <c r="R185" s="210"/>
      <c r="S185" s="210"/>
      <c r="T185" s="210"/>
      <c r="U185" s="210"/>
      <c r="V185" s="210"/>
      <c r="W185" s="210"/>
      <c r="X185" s="210"/>
      <c r="Y185" s="210"/>
      <c r="Z185" s="210"/>
    </row>
    <row r="186" ht="12.75" customHeight="1">
      <c r="A186" s="597">
        <v>18507.0</v>
      </c>
      <c r="B186" s="437" t="s">
        <v>12696</v>
      </c>
      <c r="C186" s="437">
        <v>2005.0</v>
      </c>
      <c r="D186" s="511">
        <v>38707.0</v>
      </c>
      <c r="E186" s="437" t="s">
        <v>12697</v>
      </c>
      <c r="F186" s="437" t="s">
        <v>11927</v>
      </c>
      <c r="G186" s="437" t="s">
        <v>806</v>
      </c>
      <c r="H186" s="437" t="s">
        <v>1404</v>
      </c>
      <c r="I186" s="511">
        <v>39433.0</v>
      </c>
      <c r="J186" s="439">
        <v>12.0</v>
      </c>
      <c r="K186" s="649" t="s">
        <v>322</v>
      </c>
      <c r="L186" s="439" t="s">
        <v>395</v>
      </c>
      <c r="M186" s="330">
        <f t="shared" si="2"/>
        <v>726</v>
      </c>
      <c r="N186" s="210"/>
      <c r="O186" s="210"/>
      <c r="P186" s="210"/>
      <c r="Q186" s="210"/>
      <c r="R186" s="210"/>
      <c r="S186" s="210"/>
      <c r="T186" s="210"/>
      <c r="U186" s="210"/>
      <c r="V186" s="210"/>
      <c r="W186" s="210"/>
      <c r="X186" s="210"/>
      <c r="Y186" s="210"/>
      <c r="Z186" s="210"/>
    </row>
    <row r="187" ht="12.75" customHeight="1">
      <c r="A187" s="590">
        <v>18607.0</v>
      </c>
      <c r="B187" s="431" t="s">
        <v>12698</v>
      </c>
      <c r="C187" s="431">
        <v>2005.0</v>
      </c>
      <c r="D187" s="508">
        <v>38716.0</v>
      </c>
      <c r="E187" s="431" t="s">
        <v>12699</v>
      </c>
      <c r="F187" s="431" t="s">
        <v>1307</v>
      </c>
      <c r="G187" s="431" t="s">
        <v>712</v>
      </c>
      <c r="H187" s="431" t="s">
        <v>11872</v>
      </c>
      <c r="I187" s="508">
        <v>39433.0</v>
      </c>
      <c r="J187" s="433">
        <v>12.0</v>
      </c>
      <c r="K187" s="647" t="s">
        <v>293</v>
      </c>
      <c r="L187" s="431" t="s">
        <v>390</v>
      </c>
      <c r="M187" s="327">
        <f t="shared" si="2"/>
        <v>717</v>
      </c>
      <c r="N187" s="210"/>
      <c r="O187" s="210"/>
      <c r="P187" s="210"/>
      <c r="Q187" s="210"/>
      <c r="R187" s="210"/>
      <c r="S187" s="210"/>
      <c r="T187" s="210"/>
      <c r="U187" s="210"/>
      <c r="V187" s="210"/>
      <c r="W187" s="210"/>
      <c r="X187" s="210"/>
      <c r="Y187" s="210"/>
      <c r="Z187" s="210"/>
    </row>
    <row r="188" ht="12.75" customHeight="1">
      <c r="A188" s="597">
        <v>18707.0</v>
      </c>
      <c r="B188" s="437" t="s">
        <v>12700</v>
      </c>
      <c r="C188" s="437">
        <v>2005.0</v>
      </c>
      <c r="D188" s="511">
        <v>38687.0</v>
      </c>
      <c r="E188" s="437" t="s">
        <v>12701</v>
      </c>
      <c r="F188" s="437" t="s">
        <v>7528</v>
      </c>
      <c r="G188" s="437" t="s">
        <v>712</v>
      </c>
      <c r="H188" s="437" t="s">
        <v>11872</v>
      </c>
      <c r="I188" s="511">
        <v>39433.0</v>
      </c>
      <c r="J188" s="439">
        <v>12.0</v>
      </c>
      <c r="K188" s="647" t="s">
        <v>293</v>
      </c>
      <c r="L188" s="439" t="s">
        <v>395</v>
      </c>
      <c r="M188" s="330">
        <f t="shared" si="2"/>
        <v>746</v>
      </c>
      <c r="N188" s="210"/>
      <c r="O188" s="210"/>
      <c r="P188" s="210"/>
      <c r="Q188" s="210"/>
      <c r="R188" s="210"/>
      <c r="S188" s="210"/>
      <c r="T188" s="210"/>
      <c r="U188" s="210"/>
      <c r="V188" s="210"/>
      <c r="W188" s="210"/>
      <c r="X188" s="210"/>
      <c r="Y188" s="210"/>
      <c r="Z188" s="210"/>
    </row>
    <row r="189" ht="12.75" customHeight="1">
      <c r="A189" s="590">
        <v>18807.0</v>
      </c>
      <c r="B189" s="431" t="s">
        <v>12702</v>
      </c>
      <c r="C189" s="431">
        <v>2006.0</v>
      </c>
      <c r="D189" s="508">
        <v>38761.0</v>
      </c>
      <c r="E189" s="431" t="s">
        <v>12703</v>
      </c>
      <c r="F189" s="431" t="s">
        <v>1509</v>
      </c>
      <c r="G189" s="431" t="s">
        <v>712</v>
      </c>
      <c r="H189" s="431" t="s">
        <v>952</v>
      </c>
      <c r="I189" s="508">
        <v>39433.0</v>
      </c>
      <c r="J189" s="433">
        <v>12.0</v>
      </c>
      <c r="K189" s="649" t="s">
        <v>322</v>
      </c>
      <c r="L189" s="431" t="s">
        <v>395</v>
      </c>
      <c r="M189" s="327">
        <f t="shared" si="2"/>
        <v>672</v>
      </c>
      <c r="N189" s="210"/>
      <c r="O189" s="210"/>
      <c r="P189" s="210"/>
      <c r="Q189" s="210"/>
      <c r="R189" s="210"/>
      <c r="S189" s="210"/>
      <c r="T189" s="210"/>
      <c r="U189" s="210"/>
      <c r="V189" s="210"/>
      <c r="W189" s="210"/>
      <c r="X189" s="210"/>
      <c r="Y189" s="210"/>
      <c r="Z189" s="210"/>
    </row>
    <row r="190" ht="12.75" customHeight="1">
      <c r="A190" s="597">
        <v>18907.0</v>
      </c>
      <c r="B190" s="437" t="s">
        <v>12704</v>
      </c>
      <c r="C190" s="437">
        <v>2006.0</v>
      </c>
      <c r="D190" s="511">
        <v>38761.0</v>
      </c>
      <c r="E190" s="437" t="s">
        <v>12705</v>
      </c>
      <c r="F190" s="437" t="s">
        <v>1509</v>
      </c>
      <c r="G190" s="437" t="s">
        <v>712</v>
      </c>
      <c r="H190" s="437" t="s">
        <v>952</v>
      </c>
      <c r="I190" s="511">
        <v>39433.0</v>
      </c>
      <c r="J190" s="439">
        <v>12.0</v>
      </c>
      <c r="K190" s="649" t="s">
        <v>322</v>
      </c>
      <c r="L190" s="439" t="s">
        <v>395</v>
      </c>
      <c r="M190" s="330">
        <f t="shared" si="2"/>
        <v>672</v>
      </c>
      <c r="N190" s="210"/>
      <c r="O190" s="210"/>
      <c r="P190" s="210"/>
      <c r="Q190" s="210"/>
      <c r="R190" s="210"/>
      <c r="S190" s="210"/>
      <c r="T190" s="210"/>
      <c r="U190" s="210"/>
      <c r="V190" s="210"/>
      <c r="W190" s="210"/>
      <c r="X190" s="210"/>
      <c r="Y190" s="210"/>
      <c r="Z190" s="210"/>
    </row>
    <row r="191" ht="12.75" customHeight="1">
      <c r="A191" s="590">
        <v>19007.0</v>
      </c>
      <c r="B191" s="431" t="s">
        <v>12706</v>
      </c>
      <c r="C191" s="431">
        <v>2005.0</v>
      </c>
      <c r="D191" s="508">
        <v>38688.0</v>
      </c>
      <c r="E191" s="431" t="s">
        <v>12707</v>
      </c>
      <c r="F191" s="431" t="s">
        <v>1601</v>
      </c>
      <c r="G191" s="431" t="s">
        <v>712</v>
      </c>
      <c r="H191" s="431" t="s">
        <v>6340</v>
      </c>
      <c r="I191" s="508">
        <v>39433.0</v>
      </c>
      <c r="J191" s="433">
        <v>12.0</v>
      </c>
      <c r="K191" s="649" t="s">
        <v>322</v>
      </c>
      <c r="L191" s="431" t="s">
        <v>390</v>
      </c>
      <c r="M191" s="327">
        <f t="shared" si="2"/>
        <v>745</v>
      </c>
      <c r="N191" s="210"/>
      <c r="O191" s="210"/>
      <c r="P191" s="210"/>
      <c r="Q191" s="210"/>
      <c r="R191" s="210"/>
      <c r="S191" s="210"/>
      <c r="T191" s="210"/>
      <c r="U191" s="210"/>
      <c r="V191" s="210"/>
      <c r="W191" s="210"/>
      <c r="X191" s="210"/>
      <c r="Y191" s="210"/>
      <c r="Z191" s="210"/>
    </row>
    <row r="192" ht="12.75" customHeight="1">
      <c r="A192" s="597">
        <v>19107.0</v>
      </c>
      <c r="B192" s="437" t="s">
        <v>12708</v>
      </c>
      <c r="C192" s="437">
        <v>2005.0</v>
      </c>
      <c r="D192" s="511">
        <v>38491.0</v>
      </c>
      <c r="E192" s="437" t="s">
        <v>12709</v>
      </c>
      <c r="F192" s="437" t="s">
        <v>12089</v>
      </c>
      <c r="G192" s="437" t="s">
        <v>17</v>
      </c>
      <c r="H192" s="437" t="s">
        <v>8622</v>
      </c>
      <c r="I192" s="511">
        <v>39433.0</v>
      </c>
      <c r="J192" s="439">
        <v>12.0</v>
      </c>
      <c r="K192" s="647" t="s">
        <v>293</v>
      </c>
      <c r="L192" s="439" t="s">
        <v>390</v>
      </c>
      <c r="M192" s="330">
        <f t="shared" si="2"/>
        <v>942</v>
      </c>
      <c r="N192" s="210"/>
      <c r="O192" s="210"/>
      <c r="P192" s="210"/>
      <c r="Q192" s="210"/>
      <c r="R192" s="210"/>
      <c r="S192" s="210"/>
      <c r="T192" s="210"/>
      <c r="U192" s="210"/>
      <c r="V192" s="210"/>
      <c r="W192" s="210"/>
      <c r="X192" s="210"/>
      <c r="Y192" s="210"/>
      <c r="Z192" s="210"/>
    </row>
    <row r="193" ht="12.75" customHeight="1">
      <c r="A193" s="590">
        <v>19207.0</v>
      </c>
      <c r="B193" s="431" t="s">
        <v>12710</v>
      </c>
      <c r="C193" s="431">
        <v>2005.0</v>
      </c>
      <c r="D193" s="508">
        <v>38693.0</v>
      </c>
      <c r="E193" s="431" t="s">
        <v>12711</v>
      </c>
      <c r="F193" s="431" t="s">
        <v>44</v>
      </c>
      <c r="G193" s="431" t="s">
        <v>17</v>
      </c>
      <c r="H193" s="431" t="s">
        <v>3328</v>
      </c>
      <c r="I193" s="508">
        <v>39433.0</v>
      </c>
      <c r="J193" s="433">
        <v>12.0</v>
      </c>
      <c r="K193" s="647" t="s">
        <v>293</v>
      </c>
      <c r="L193" s="431" t="s">
        <v>395</v>
      </c>
      <c r="M193" s="327">
        <f t="shared" si="2"/>
        <v>740</v>
      </c>
      <c r="N193" s="210"/>
      <c r="O193" s="210"/>
      <c r="P193" s="210"/>
      <c r="Q193" s="210"/>
      <c r="R193" s="210"/>
      <c r="S193" s="210"/>
      <c r="T193" s="210"/>
      <c r="U193" s="210"/>
      <c r="V193" s="210"/>
      <c r="W193" s="210"/>
      <c r="X193" s="210"/>
      <c r="Y193" s="210"/>
      <c r="Z193" s="210"/>
    </row>
    <row r="194" ht="12.75" customHeight="1">
      <c r="A194" s="597">
        <v>19307.0</v>
      </c>
      <c r="B194" s="437" t="s">
        <v>12712</v>
      </c>
      <c r="C194" s="437">
        <v>2004.0</v>
      </c>
      <c r="D194" s="511">
        <v>38275.0</v>
      </c>
      <c r="E194" s="437" t="s">
        <v>12713</v>
      </c>
      <c r="F194" s="437" t="s">
        <v>31</v>
      </c>
      <c r="G194" s="437" t="s">
        <v>806</v>
      </c>
      <c r="H194" s="437" t="s">
        <v>807</v>
      </c>
      <c r="I194" s="511">
        <v>39436.0</v>
      </c>
      <c r="J194" s="439">
        <v>12.0</v>
      </c>
      <c r="K194" s="648" t="s">
        <v>344</v>
      </c>
      <c r="L194" s="439" t="s">
        <v>395</v>
      </c>
      <c r="M194" s="330">
        <f t="shared" si="2"/>
        <v>1161</v>
      </c>
      <c r="N194" s="210"/>
      <c r="O194" s="210"/>
      <c r="P194" s="210"/>
      <c r="Q194" s="210"/>
      <c r="R194" s="210"/>
      <c r="S194" s="210"/>
      <c r="T194" s="210"/>
      <c r="U194" s="210"/>
      <c r="V194" s="210"/>
      <c r="W194" s="210"/>
      <c r="X194" s="210"/>
      <c r="Y194" s="210"/>
      <c r="Z194" s="210"/>
    </row>
    <row r="195" ht="12.75" customHeight="1">
      <c r="A195" s="590">
        <v>19407.0</v>
      </c>
      <c r="B195" s="431" t="s">
        <v>10957</v>
      </c>
      <c r="C195" s="431">
        <v>2005.0</v>
      </c>
      <c r="D195" s="508">
        <v>38665.0</v>
      </c>
      <c r="E195" s="431" t="s">
        <v>12714</v>
      </c>
      <c r="F195" s="431" t="s">
        <v>10375</v>
      </c>
      <c r="G195" s="431" t="s">
        <v>806</v>
      </c>
      <c r="H195" s="431" t="s">
        <v>1404</v>
      </c>
      <c r="I195" s="508">
        <v>39436.0</v>
      </c>
      <c r="J195" s="433">
        <v>12.0</v>
      </c>
      <c r="K195" s="650" t="s">
        <v>309</v>
      </c>
      <c r="L195" s="431" t="s">
        <v>390</v>
      </c>
      <c r="M195" s="327">
        <f t="shared" si="2"/>
        <v>771</v>
      </c>
      <c r="N195" s="210"/>
      <c r="O195" s="210"/>
      <c r="P195" s="210"/>
      <c r="Q195" s="210"/>
      <c r="R195" s="210"/>
      <c r="S195" s="210"/>
      <c r="T195" s="210"/>
      <c r="U195" s="210"/>
      <c r="V195" s="210"/>
      <c r="W195" s="210"/>
      <c r="X195" s="210"/>
      <c r="Y195" s="210"/>
      <c r="Z195" s="210"/>
    </row>
    <row r="196" ht="12.75" customHeight="1">
      <c r="A196" s="597">
        <v>19507.0</v>
      </c>
      <c r="B196" s="437" t="s">
        <v>12715</v>
      </c>
      <c r="C196" s="437">
        <v>2001.0</v>
      </c>
      <c r="D196" s="511">
        <v>37175.0</v>
      </c>
      <c r="E196" s="437" t="s">
        <v>12716</v>
      </c>
      <c r="F196" s="437" t="s">
        <v>12717</v>
      </c>
      <c r="G196" s="437" t="s">
        <v>806</v>
      </c>
      <c r="H196" s="437" t="s">
        <v>5536</v>
      </c>
      <c r="I196" s="511">
        <v>39436.0</v>
      </c>
      <c r="J196" s="439">
        <v>12.0</v>
      </c>
      <c r="K196" s="649" t="s">
        <v>322</v>
      </c>
      <c r="L196" s="439" t="s">
        <v>395</v>
      </c>
      <c r="M196" s="330">
        <f t="shared" si="2"/>
        <v>2261</v>
      </c>
      <c r="N196" s="210"/>
      <c r="O196" s="210"/>
      <c r="P196" s="210"/>
      <c r="Q196" s="210"/>
      <c r="R196" s="210"/>
      <c r="S196" s="210"/>
      <c r="T196" s="210"/>
      <c r="U196" s="210"/>
      <c r="V196" s="210"/>
      <c r="W196" s="210"/>
      <c r="X196" s="210"/>
      <c r="Y196" s="210"/>
      <c r="Z196" s="210"/>
    </row>
    <row r="197" ht="12.75" customHeight="1">
      <c r="A197" s="590">
        <v>19607.0</v>
      </c>
      <c r="B197" s="431" t="s">
        <v>12718</v>
      </c>
      <c r="C197" s="431">
        <v>2004.0</v>
      </c>
      <c r="D197" s="508">
        <v>38352.0</v>
      </c>
      <c r="E197" s="431" t="s">
        <v>12719</v>
      </c>
      <c r="F197" s="431" t="s">
        <v>12002</v>
      </c>
      <c r="G197" s="431" t="s">
        <v>806</v>
      </c>
      <c r="H197" s="431" t="s">
        <v>234</v>
      </c>
      <c r="I197" s="508">
        <v>39436.0</v>
      </c>
      <c r="J197" s="433">
        <v>12.0</v>
      </c>
      <c r="K197" s="650" t="s">
        <v>309</v>
      </c>
      <c r="L197" s="431" t="s">
        <v>390</v>
      </c>
      <c r="M197" s="327">
        <f t="shared" si="2"/>
        <v>1084</v>
      </c>
      <c r="N197" s="210"/>
      <c r="O197" s="210"/>
      <c r="P197" s="210"/>
      <c r="Q197" s="210"/>
      <c r="R197" s="210"/>
      <c r="S197" s="210"/>
      <c r="T197" s="210"/>
      <c r="U197" s="210"/>
      <c r="V197" s="210"/>
      <c r="W197" s="210"/>
      <c r="X197" s="210"/>
      <c r="Y197" s="210"/>
      <c r="Z197" s="210"/>
    </row>
    <row r="198" ht="12.75" customHeight="1">
      <c r="A198" s="597">
        <v>19707.0</v>
      </c>
      <c r="B198" s="437" t="s">
        <v>12720</v>
      </c>
      <c r="C198" s="437">
        <v>2005.0</v>
      </c>
      <c r="D198" s="511">
        <v>38677.0</v>
      </c>
      <c r="E198" s="437" t="s">
        <v>12721</v>
      </c>
      <c r="F198" s="437" t="s">
        <v>3867</v>
      </c>
      <c r="G198" s="437" t="s">
        <v>712</v>
      </c>
      <c r="H198" s="437" t="s">
        <v>6340</v>
      </c>
      <c r="I198" s="511">
        <v>39436.0</v>
      </c>
      <c r="J198" s="439">
        <v>12.0</v>
      </c>
      <c r="K198" s="647" t="s">
        <v>293</v>
      </c>
      <c r="L198" s="439" t="s">
        <v>390</v>
      </c>
      <c r="M198" s="330">
        <f t="shared" si="2"/>
        <v>759</v>
      </c>
      <c r="N198" s="210"/>
      <c r="O198" s="210"/>
      <c r="P198" s="210"/>
      <c r="Q198" s="210"/>
      <c r="R198" s="210"/>
      <c r="S198" s="210"/>
      <c r="T198" s="210"/>
      <c r="U198" s="210"/>
      <c r="V198" s="210"/>
      <c r="W198" s="210"/>
      <c r="X198" s="210"/>
      <c r="Y198" s="210"/>
      <c r="Z198" s="210"/>
    </row>
    <row r="199" ht="12.75" customHeight="1">
      <c r="A199" s="590">
        <v>19807.0</v>
      </c>
      <c r="B199" s="431" t="s">
        <v>12722</v>
      </c>
      <c r="C199" s="431">
        <v>2006.0</v>
      </c>
      <c r="D199" s="508">
        <v>38968.0</v>
      </c>
      <c r="E199" s="431" t="s">
        <v>12723</v>
      </c>
      <c r="F199" s="431" t="s">
        <v>422</v>
      </c>
      <c r="G199" s="431" t="s">
        <v>17</v>
      </c>
      <c r="H199" s="431" t="s">
        <v>9381</v>
      </c>
      <c r="I199" s="508">
        <v>39436.0</v>
      </c>
      <c r="J199" s="433">
        <v>12.0</v>
      </c>
      <c r="K199" s="649" t="s">
        <v>322</v>
      </c>
      <c r="L199" s="431" t="s">
        <v>395</v>
      </c>
      <c r="M199" s="327">
        <f t="shared" si="2"/>
        <v>468</v>
      </c>
      <c r="N199" s="210"/>
      <c r="O199" s="210"/>
      <c r="P199" s="210"/>
      <c r="Q199" s="210"/>
      <c r="R199" s="210"/>
      <c r="S199" s="210"/>
      <c r="T199" s="210"/>
      <c r="U199" s="210"/>
      <c r="V199" s="210"/>
      <c r="W199" s="210"/>
      <c r="X199" s="210"/>
      <c r="Y199" s="210"/>
      <c r="Z199" s="210"/>
    </row>
    <row r="200" ht="12.75" customHeight="1">
      <c r="A200" s="597">
        <v>19907.0</v>
      </c>
      <c r="B200" s="437" t="s">
        <v>12724</v>
      </c>
      <c r="C200" s="437">
        <v>2005.0</v>
      </c>
      <c r="D200" s="511">
        <v>38693.0</v>
      </c>
      <c r="E200" s="437" t="s">
        <v>12725</v>
      </c>
      <c r="F200" s="437" t="s">
        <v>11839</v>
      </c>
      <c r="G200" s="437" t="s">
        <v>806</v>
      </c>
      <c r="H200" s="437" t="s">
        <v>12726</v>
      </c>
      <c r="I200" s="511">
        <v>39436.0</v>
      </c>
      <c r="J200" s="439">
        <v>12.0</v>
      </c>
      <c r="K200" s="649" t="s">
        <v>322</v>
      </c>
      <c r="L200" s="439" t="s">
        <v>395</v>
      </c>
      <c r="M200" s="330">
        <f t="shared" si="2"/>
        <v>743</v>
      </c>
      <c r="N200" s="210"/>
      <c r="O200" s="210"/>
      <c r="P200" s="210"/>
      <c r="Q200" s="210"/>
      <c r="R200" s="210"/>
      <c r="S200" s="210"/>
      <c r="T200" s="210"/>
      <c r="U200" s="210"/>
      <c r="V200" s="210"/>
      <c r="W200" s="210"/>
      <c r="X200" s="210"/>
      <c r="Y200" s="210"/>
      <c r="Z200" s="210"/>
    </row>
    <row r="201" ht="12.75" customHeight="1">
      <c r="A201" s="590">
        <v>20007.0</v>
      </c>
      <c r="B201" s="431" t="s">
        <v>12727</v>
      </c>
      <c r="C201" s="431">
        <v>2006.0</v>
      </c>
      <c r="D201" s="508">
        <v>38772.0</v>
      </c>
      <c r="E201" s="431" t="s">
        <v>12728</v>
      </c>
      <c r="F201" s="431" t="s">
        <v>1120</v>
      </c>
      <c r="G201" s="431" t="s">
        <v>712</v>
      </c>
      <c r="H201" s="431" t="s">
        <v>7752</v>
      </c>
      <c r="I201" s="508">
        <v>39437.0</v>
      </c>
      <c r="J201" s="433">
        <v>12.0</v>
      </c>
      <c r="K201" s="650" t="s">
        <v>309</v>
      </c>
      <c r="L201" s="431" t="s">
        <v>390</v>
      </c>
      <c r="M201" s="327">
        <f t="shared" si="2"/>
        <v>665</v>
      </c>
      <c r="N201" s="210"/>
      <c r="O201" s="210"/>
      <c r="P201" s="210"/>
      <c r="Q201" s="210"/>
      <c r="R201" s="210"/>
      <c r="S201" s="210"/>
      <c r="T201" s="210"/>
      <c r="U201" s="210"/>
      <c r="V201" s="210"/>
      <c r="W201" s="210"/>
      <c r="X201" s="210"/>
      <c r="Y201" s="210"/>
      <c r="Z201" s="210"/>
    </row>
    <row r="202" ht="12.75" customHeight="1">
      <c r="A202" s="597">
        <v>20107.0</v>
      </c>
      <c r="B202" s="437" t="s">
        <v>12729</v>
      </c>
      <c r="C202" s="437">
        <v>2006.0</v>
      </c>
      <c r="D202" s="511">
        <v>38726.0</v>
      </c>
      <c r="E202" s="437" t="s">
        <v>12730</v>
      </c>
      <c r="F202" s="437" t="s">
        <v>816</v>
      </c>
      <c r="G202" s="437" t="s">
        <v>806</v>
      </c>
      <c r="H202" s="437" t="s">
        <v>158</v>
      </c>
      <c r="I202" s="511">
        <v>39437.0</v>
      </c>
      <c r="J202" s="439">
        <v>12.0</v>
      </c>
      <c r="K202" s="647" t="s">
        <v>293</v>
      </c>
      <c r="L202" s="439" t="s">
        <v>390</v>
      </c>
      <c r="M202" s="330">
        <f t="shared" si="2"/>
        <v>711</v>
      </c>
      <c r="N202" s="210"/>
      <c r="O202" s="210"/>
      <c r="P202" s="210"/>
      <c r="Q202" s="210"/>
      <c r="R202" s="210"/>
      <c r="S202" s="210"/>
      <c r="T202" s="210"/>
      <c r="U202" s="210"/>
      <c r="V202" s="210"/>
      <c r="W202" s="210"/>
      <c r="X202" s="210"/>
      <c r="Y202" s="210"/>
      <c r="Z202" s="210"/>
    </row>
    <row r="203" ht="12.75" customHeight="1">
      <c r="A203" s="590">
        <v>20207.0</v>
      </c>
      <c r="B203" s="431" t="s">
        <v>12731</v>
      </c>
      <c r="C203" s="431">
        <v>2006.0</v>
      </c>
      <c r="D203" s="508">
        <v>39051.0</v>
      </c>
      <c r="E203" s="431" t="s">
        <v>12732</v>
      </c>
      <c r="F203" s="431" t="s">
        <v>1630</v>
      </c>
      <c r="G203" s="431" t="s">
        <v>712</v>
      </c>
      <c r="H203" s="431" t="s">
        <v>7752</v>
      </c>
      <c r="I203" s="508">
        <v>39440.0</v>
      </c>
      <c r="J203" s="433">
        <v>12.0</v>
      </c>
      <c r="K203" s="647" t="s">
        <v>293</v>
      </c>
      <c r="L203" s="431" t="s">
        <v>390</v>
      </c>
      <c r="M203" s="327">
        <f t="shared" si="2"/>
        <v>389</v>
      </c>
      <c r="N203" s="210"/>
      <c r="O203" s="210"/>
      <c r="P203" s="210"/>
      <c r="Q203" s="210"/>
      <c r="R203" s="210"/>
      <c r="S203" s="210"/>
      <c r="T203" s="210"/>
      <c r="U203" s="210"/>
      <c r="V203" s="210"/>
      <c r="W203" s="210"/>
      <c r="X203" s="210"/>
      <c r="Y203" s="210"/>
      <c r="Z203" s="210"/>
    </row>
    <row r="204" ht="12.75" customHeight="1">
      <c r="A204" s="597">
        <v>20307.0</v>
      </c>
      <c r="B204" s="437" t="s">
        <v>12733</v>
      </c>
      <c r="C204" s="437">
        <v>2006.0</v>
      </c>
      <c r="D204" s="511">
        <v>38772.0</v>
      </c>
      <c r="E204" s="437" t="s">
        <v>12734</v>
      </c>
      <c r="F204" s="437" t="s">
        <v>1120</v>
      </c>
      <c r="G204" s="437" t="s">
        <v>712</v>
      </c>
      <c r="H204" s="437" t="s">
        <v>7752</v>
      </c>
      <c r="I204" s="511">
        <v>39440.0</v>
      </c>
      <c r="J204" s="439">
        <v>12.0</v>
      </c>
      <c r="K204" s="650" t="s">
        <v>309</v>
      </c>
      <c r="L204" s="439" t="s">
        <v>390</v>
      </c>
      <c r="M204" s="330">
        <f t="shared" si="2"/>
        <v>668</v>
      </c>
      <c r="N204" s="210"/>
      <c r="O204" s="210"/>
      <c r="P204" s="210"/>
      <c r="Q204" s="210"/>
      <c r="R204" s="210"/>
      <c r="S204" s="210"/>
      <c r="T204" s="210"/>
      <c r="U204" s="210"/>
      <c r="V204" s="210"/>
      <c r="W204" s="210"/>
      <c r="X204" s="210"/>
      <c r="Y204" s="210"/>
      <c r="Z204" s="210"/>
    </row>
    <row r="205" ht="12.75" customHeight="1">
      <c r="A205" s="625"/>
      <c r="B205" s="625"/>
      <c r="C205" s="625"/>
      <c r="D205" s="627"/>
      <c r="E205" s="210"/>
      <c r="F205" s="210"/>
      <c r="G205" s="210"/>
      <c r="H205" s="210"/>
      <c r="I205" s="627"/>
      <c r="J205" s="210"/>
      <c r="K205" s="210"/>
      <c r="L205" s="210"/>
      <c r="M205" s="679"/>
      <c r="N205" s="210"/>
      <c r="O205" s="210"/>
      <c r="P205" s="210"/>
      <c r="Q205" s="210"/>
      <c r="R205" s="210"/>
      <c r="S205" s="210"/>
      <c r="T205" s="210"/>
      <c r="U205" s="210"/>
      <c r="V205" s="210"/>
      <c r="W205" s="210"/>
      <c r="X205" s="210"/>
      <c r="Y205" s="210"/>
      <c r="Z205" s="210"/>
    </row>
    <row r="206" ht="12.75" hidden="1" customHeight="1">
      <c r="A206" s="625"/>
      <c r="B206" s="625"/>
      <c r="C206" s="625"/>
      <c r="D206" s="627"/>
      <c r="E206" s="210"/>
      <c r="F206" s="210"/>
      <c r="G206" s="210"/>
      <c r="H206" s="210"/>
      <c r="I206" s="627"/>
      <c r="J206" s="210"/>
      <c r="K206" s="210"/>
      <c r="L206" s="210"/>
      <c r="M206" s="679"/>
      <c r="N206" s="210"/>
      <c r="O206" s="210"/>
      <c r="P206" s="210"/>
      <c r="Q206" s="210"/>
      <c r="R206" s="210"/>
      <c r="S206" s="210"/>
      <c r="T206" s="210"/>
      <c r="U206" s="210"/>
      <c r="V206" s="210"/>
      <c r="W206" s="210"/>
      <c r="X206" s="210"/>
      <c r="Y206" s="210"/>
      <c r="Z206" s="210"/>
    </row>
    <row r="207" ht="12.75" hidden="1" customHeight="1">
      <c r="A207" s="625"/>
      <c r="B207" s="625"/>
      <c r="C207" s="625"/>
      <c r="D207" s="627"/>
      <c r="E207" s="210"/>
      <c r="F207" s="210"/>
      <c r="G207" s="210"/>
      <c r="H207" s="210"/>
      <c r="I207" s="627"/>
      <c r="J207" s="210"/>
      <c r="K207" s="210"/>
      <c r="L207" s="210"/>
      <c r="M207" s="679"/>
      <c r="N207" s="210"/>
      <c r="O207" s="210"/>
      <c r="P207" s="210"/>
      <c r="Q207" s="210"/>
      <c r="R207" s="210"/>
      <c r="S207" s="210"/>
      <c r="T207" s="210"/>
      <c r="U207" s="210"/>
      <c r="V207" s="210"/>
      <c r="W207" s="210"/>
      <c r="X207" s="210"/>
      <c r="Y207" s="210"/>
      <c r="Z207" s="210"/>
    </row>
    <row r="208" ht="12.75" hidden="1" customHeight="1">
      <c r="A208" s="625"/>
      <c r="B208" s="625"/>
      <c r="C208" s="625"/>
      <c r="D208" s="627"/>
      <c r="E208" s="210"/>
      <c r="F208" s="210"/>
      <c r="G208" s="210"/>
      <c r="H208" s="210"/>
      <c r="I208" s="627"/>
      <c r="J208" s="210"/>
      <c r="K208" s="210"/>
      <c r="L208" s="210"/>
      <c r="M208" s="679"/>
      <c r="N208" s="210"/>
      <c r="O208" s="210"/>
      <c r="P208" s="210"/>
      <c r="Q208" s="210"/>
      <c r="R208" s="210"/>
      <c r="S208" s="210"/>
      <c r="T208" s="210"/>
      <c r="U208" s="210"/>
      <c r="V208" s="210"/>
      <c r="W208" s="210"/>
      <c r="X208" s="210"/>
      <c r="Y208" s="210"/>
      <c r="Z208" s="210"/>
    </row>
    <row r="209" ht="12.75" hidden="1" customHeight="1">
      <c r="A209" s="625"/>
      <c r="B209" s="625"/>
      <c r="C209" s="625"/>
      <c r="D209" s="627"/>
      <c r="E209" s="210"/>
      <c r="F209" s="210"/>
      <c r="G209" s="210"/>
      <c r="H209" s="210"/>
      <c r="I209" s="627"/>
      <c r="J209" s="210"/>
      <c r="K209" s="210"/>
      <c r="L209" s="210"/>
      <c r="M209" s="679"/>
      <c r="N209" s="210"/>
      <c r="O209" s="210"/>
      <c r="P209" s="210"/>
      <c r="Q209" s="210"/>
      <c r="R209" s="210"/>
      <c r="S209" s="210"/>
      <c r="T209" s="210"/>
      <c r="U209" s="210"/>
      <c r="V209" s="210"/>
      <c r="W209" s="210"/>
      <c r="X209" s="210"/>
      <c r="Y209" s="210"/>
      <c r="Z209" s="210"/>
    </row>
    <row r="210" ht="12.75" hidden="1" customHeight="1">
      <c r="A210" s="625"/>
      <c r="B210" s="625"/>
      <c r="C210" s="625"/>
      <c r="D210" s="627"/>
      <c r="E210" s="210"/>
      <c r="F210" s="210"/>
      <c r="G210" s="210"/>
      <c r="H210" s="210"/>
      <c r="I210" s="627"/>
      <c r="J210" s="210"/>
      <c r="K210" s="210"/>
      <c r="L210" s="210"/>
      <c r="M210" s="679"/>
      <c r="N210" s="210"/>
      <c r="O210" s="210"/>
      <c r="P210" s="210"/>
      <c r="Q210" s="210"/>
      <c r="R210" s="210"/>
      <c r="S210" s="210"/>
      <c r="T210" s="210"/>
      <c r="U210" s="210"/>
      <c r="V210" s="210"/>
      <c r="W210" s="210"/>
      <c r="X210" s="210"/>
      <c r="Y210" s="210"/>
      <c r="Z210" s="210"/>
    </row>
    <row r="211" ht="12.75" hidden="1" customHeight="1">
      <c r="A211" s="625"/>
      <c r="B211" s="625"/>
      <c r="C211" s="625"/>
      <c r="D211" s="627"/>
      <c r="E211" s="210"/>
      <c r="F211" s="210"/>
      <c r="G211" s="210"/>
      <c r="H211" s="210"/>
      <c r="I211" s="627"/>
      <c r="J211" s="210"/>
      <c r="K211" s="210"/>
      <c r="L211" s="210"/>
      <c r="M211" s="679"/>
      <c r="N211" s="210"/>
      <c r="O211" s="210"/>
      <c r="P211" s="210"/>
      <c r="Q211" s="210"/>
      <c r="R211" s="210"/>
      <c r="S211" s="210"/>
      <c r="T211" s="210"/>
      <c r="U211" s="210"/>
      <c r="V211" s="210"/>
      <c r="W211" s="210"/>
      <c r="X211" s="210"/>
      <c r="Y211" s="210"/>
      <c r="Z211" s="210"/>
    </row>
    <row r="212" ht="12.75" hidden="1" customHeight="1">
      <c r="A212" s="625"/>
      <c r="B212" s="625"/>
      <c r="C212" s="625"/>
      <c r="D212" s="627"/>
      <c r="E212" s="210"/>
      <c r="F212" s="210"/>
      <c r="G212" s="210"/>
      <c r="H212" s="210"/>
      <c r="I212" s="627"/>
      <c r="J212" s="210"/>
      <c r="K212" s="210"/>
      <c r="L212" s="210"/>
      <c r="M212" s="679"/>
      <c r="N212" s="210"/>
      <c r="O212" s="210"/>
      <c r="P212" s="210"/>
      <c r="Q212" s="210"/>
      <c r="R212" s="210"/>
      <c r="S212" s="210"/>
      <c r="T212" s="210"/>
      <c r="U212" s="210"/>
      <c r="V212" s="210"/>
      <c r="W212" s="210"/>
      <c r="X212" s="210"/>
      <c r="Y212" s="210"/>
      <c r="Z212" s="210"/>
    </row>
    <row r="213" ht="12.75" hidden="1" customHeight="1">
      <c r="A213" s="625"/>
      <c r="B213" s="625"/>
      <c r="C213" s="625"/>
      <c r="D213" s="627"/>
      <c r="E213" s="210"/>
      <c r="F213" s="210"/>
      <c r="G213" s="210"/>
      <c r="H213" s="210"/>
      <c r="I213" s="627"/>
      <c r="J213" s="210"/>
      <c r="K213" s="210"/>
      <c r="L213" s="210"/>
      <c r="M213" s="679"/>
      <c r="N213" s="210"/>
      <c r="O213" s="210"/>
      <c r="P213" s="210"/>
      <c r="Q213" s="210"/>
      <c r="R213" s="210"/>
      <c r="S213" s="210"/>
      <c r="T213" s="210"/>
      <c r="U213" s="210"/>
      <c r="V213" s="210"/>
      <c r="W213" s="210"/>
      <c r="X213" s="210"/>
      <c r="Y213" s="210"/>
      <c r="Z213" s="210"/>
    </row>
    <row r="214" ht="12.75" hidden="1" customHeight="1">
      <c r="A214" s="625"/>
      <c r="B214" s="625"/>
      <c r="C214" s="625"/>
      <c r="D214" s="627"/>
      <c r="E214" s="210"/>
      <c r="F214" s="210"/>
      <c r="G214" s="210"/>
      <c r="H214" s="210"/>
      <c r="I214" s="627"/>
      <c r="J214" s="210"/>
      <c r="K214" s="210"/>
      <c r="L214" s="210"/>
      <c r="M214" s="679"/>
      <c r="N214" s="210"/>
      <c r="O214" s="210"/>
      <c r="P214" s="210"/>
      <c r="Q214" s="210"/>
      <c r="R214" s="210"/>
      <c r="S214" s="210"/>
      <c r="T214" s="210"/>
      <c r="U214" s="210"/>
      <c r="V214" s="210"/>
      <c r="W214" s="210"/>
      <c r="X214" s="210"/>
      <c r="Y214" s="210"/>
      <c r="Z214" s="210"/>
    </row>
    <row r="215" ht="12.75" hidden="1" customHeight="1">
      <c r="A215" s="625"/>
      <c r="B215" s="625"/>
      <c r="C215" s="625"/>
      <c r="D215" s="627"/>
      <c r="E215" s="210"/>
      <c r="F215" s="210"/>
      <c r="G215" s="210"/>
      <c r="H215" s="210"/>
      <c r="I215" s="627"/>
      <c r="J215" s="210"/>
      <c r="K215" s="210"/>
      <c r="L215" s="210"/>
      <c r="M215" s="679"/>
      <c r="N215" s="210"/>
      <c r="O215" s="210"/>
      <c r="P215" s="210"/>
      <c r="Q215" s="210"/>
      <c r="R215" s="210"/>
      <c r="S215" s="210"/>
      <c r="T215" s="210"/>
      <c r="U215" s="210"/>
      <c r="V215" s="210"/>
      <c r="W215" s="210"/>
      <c r="X215" s="210"/>
      <c r="Y215" s="210"/>
      <c r="Z215" s="210"/>
    </row>
    <row r="216" ht="12.75" hidden="1" customHeight="1">
      <c r="A216" s="625"/>
      <c r="B216" s="625"/>
      <c r="C216" s="625"/>
      <c r="D216" s="627"/>
      <c r="E216" s="210"/>
      <c r="F216" s="210"/>
      <c r="G216" s="210"/>
      <c r="H216" s="210"/>
      <c r="I216" s="627"/>
      <c r="J216" s="210"/>
      <c r="K216" s="210"/>
      <c r="L216" s="210"/>
      <c r="M216" s="679"/>
      <c r="N216" s="210"/>
      <c r="O216" s="210"/>
      <c r="P216" s="210"/>
      <c r="Q216" s="210"/>
      <c r="R216" s="210"/>
      <c r="S216" s="210"/>
      <c r="T216" s="210"/>
      <c r="U216" s="210"/>
      <c r="V216" s="210"/>
      <c r="W216" s="210"/>
      <c r="X216" s="210"/>
      <c r="Y216" s="210"/>
      <c r="Z216" s="210"/>
    </row>
    <row r="217" ht="12.75" hidden="1" customHeight="1">
      <c r="A217" s="625"/>
      <c r="B217" s="625"/>
      <c r="C217" s="625"/>
      <c r="D217" s="627"/>
      <c r="E217" s="210"/>
      <c r="F217" s="210"/>
      <c r="G217" s="210"/>
      <c r="H217" s="210"/>
      <c r="I217" s="627"/>
      <c r="J217" s="210"/>
      <c r="K217" s="210"/>
      <c r="L217" s="210"/>
      <c r="M217" s="679"/>
      <c r="N217" s="210"/>
      <c r="O217" s="210"/>
      <c r="P217" s="210"/>
      <c r="Q217" s="210"/>
      <c r="R217" s="210"/>
      <c r="S217" s="210"/>
      <c r="T217" s="210"/>
      <c r="U217" s="210"/>
      <c r="V217" s="210"/>
      <c r="W217" s="210"/>
      <c r="X217" s="210"/>
      <c r="Y217" s="210"/>
      <c r="Z217" s="210"/>
    </row>
    <row r="218" ht="12.75" hidden="1" customHeight="1">
      <c r="A218" s="625"/>
      <c r="B218" s="625"/>
      <c r="C218" s="625"/>
      <c r="D218" s="627"/>
      <c r="E218" s="210"/>
      <c r="F218" s="210"/>
      <c r="G218" s="210"/>
      <c r="H218" s="210"/>
      <c r="I218" s="627"/>
      <c r="J218" s="210"/>
      <c r="K218" s="210"/>
      <c r="L218" s="210"/>
      <c r="M218" s="679"/>
      <c r="N218" s="210"/>
      <c r="O218" s="210"/>
      <c r="P218" s="210"/>
      <c r="Q218" s="210"/>
      <c r="R218" s="210"/>
      <c r="S218" s="210"/>
      <c r="T218" s="210"/>
      <c r="U218" s="210"/>
      <c r="V218" s="210"/>
      <c r="W218" s="210"/>
      <c r="X218" s="210"/>
      <c r="Y218" s="210"/>
      <c r="Z218" s="210"/>
    </row>
    <row r="219" ht="12.75" hidden="1" customHeight="1">
      <c r="A219" s="625"/>
      <c r="B219" s="625"/>
      <c r="C219" s="625"/>
      <c r="D219" s="627"/>
      <c r="E219" s="210"/>
      <c r="F219" s="210"/>
      <c r="G219" s="210"/>
      <c r="H219" s="210"/>
      <c r="I219" s="627"/>
      <c r="J219" s="210"/>
      <c r="K219" s="210"/>
      <c r="L219" s="210"/>
      <c r="M219" s="679"/>
      <c r="N219" s="210"/>
      <c r="O219" s="210"/>
      <c r="P219" s="210"/>
      <c r="Q219" s="210"/>
      <c r="R219" s="210"/>
      <c r="S219" s="210"/>
      <c r="T219" s="210"/>
      <c r="U219" s="210"/>
      <c r="V219" s="210"/>
      <c r="W219" s="210"/>
      <c r="X219" s="210"/>
      <c r="Y219" s="210"/>
      <c r="Z219" s="210"/>
    </row>
    <row r="220" ht="12.75" hidden="1" customHeight="1">
      <c r="A220" s="625"/>
      <c r="B220" s="625"/>
      <c r="C220" s="625"/>
      <c r="D220" s="627"/>
      <c r="E220" s="210"/>
      <c r="F220" s="210"/>
      <c r="G220" s="210"/>
      <c r="H220" s="210"/>
      <c r="I220" s="627"/>
      <c r="J220" s="210"/>
      <c r="K220" s="210"/>
      <c r="L220" s="210"/>
      <c r="M220" s="679"/>
      <c r="N220" s="210"/>
      <c r="O220" s="210"/>
      <c r="P220" s="210"/>
      <c r="Q220" s="210"/>
      <c r="R220" s="210"/>
      <c r="S220" s="210"/>
      <c r="T220" s="210"/>
      <c r="U220" s="210"/>
      <c r="V220" s="210"/>
      <c r="W220" s="210"/>
      <c r="X220" s="210"/>
      <c r="Y220" s="210"/>
      <c r="Z220" s="210"/>
    </row>
    <row r="221" ht="12.75" hidden="1" customHeight="1">
      <c r="A221" s="625"/>
      <c r="B221" s="625"/>
      <c r="C221" s="625"/>
      <c r="D221" s="627"/>
      <c r="E221" s="210"/>
      <c r="F221" s="210"/>
      <c r="G221" s="210"/>
      <c r="H221" s="210"/>
      <c r="I221" s="627"/>
      <c r="J221" s="210"/>
      <c r="K221" s="210"/>
      <c r="L221" s="210"/>
      <c r="M221" s="679"/>
      <c r="N221" s="210"/>
      <c r="O221" s="210"/>
      <c r="P221" s="210"/>
      <c r="Q221" s="210"/>
      <c r="R221" s="210"/>
      <c r="S221" s="210"/>
      <c r="T221" s="210"/>
      <c r="U221" s="210"/>
      <c r="V221" s="210"/>
      <c r="W221" s="210"/>
      <c r="X221" s="210"/>
      <c r="Y221" s="210"/>
      <c r="Z221" s="210"/>
    </row>
    <row r="222" ht="12.75" customHeight="1">
      <c r="A222" s="625"/>
      <c r="B222" s="625"/>
      <c r="C222" s="625"/>
      <c r="D222" s="627"/>
      <c r="E222" s="210"/>
      <c r="F222" s="210"/>
      <c r="G222" s="210"/>
      <c r="H222" s="210"/>
      <c r="I222" s="627"/>
      <c r="J222" s="210"/>
      <c r="K222" s="210"/>
      <c r="L222" s="210"/>
      <c r="M222" s="679"/>
      <c r="N222" s="210"/>
      <c r="O222" s="210"/>
      <c r="P222" s="210"/>
      <c r="Q222" s="210"/>
      <c r="R222" s="210"/>
      <c r="S222" s="210"/>
      <c r="T222" s="210"/>
      <c r="U222" s="210"/>
      <c r="V222" s="210"/>
      <c r="W222" s="210"/>
      <c r="X222" s="210"/>
      <c r="Y222" s="210"/>
      <c r="Z222" s="210"/>
    </row>
    <row r="223" ht="12.75" customHeight="1">
      <c r="A223" s="625"/>
      <c r="B223" s="625"/>
      <c r="C223" s="625"/>
      <c r="D223" s="627"/>
      <c r="E223" s="210"/>
      <c r="F223" s="210"/>
      <c r="G223" s="210"/>
      <c r="H223" s="210"/>
      <c r="I223" s="627"/>
      <c r="J223" s="210"/>
      <c r="K223" s="210"/>
      <c r="L223" s="210"/>
      <c r="M223" s="679"/>
      <c r="N223" s="210"/>
      <c r="O223" s="210"/>
      <c r="P223" s="210"/>
      <c r="Q223" s="210"/>
      <c r="R223" s="210"/>
      <c r="S223" s="210"/>
      <c r="T223" s="210"/>
      <c r="U223" s="210"/>
      <c r="V223" s="210"/>
      <c r="W223" s="210"/>
      <c r="X223" s="210"/>
      <c r="Y223" s="210"/>
      <c r="Z223" s="210"/>
    </row>
    <row r="224" ht="12.75" customHeight="1">
      <c r="A224" s="625"/>
      <c r="B224" s="625"/>
      <c r="C224" s="625"/>
      <c r="D224" s="627"/>
      <c r="E224" s="210"/>
      <c r="F224" s="210"/>
      <c r="G224" s="210"/>
      <c r="H224" s="210"/>
      <c r="I224" s="627"/>
      <c r="J224" s="210"/>
      <c r="K224" s="210"/>
      <c r="L224" s="210"/>
      <c r="M224" s="679"/>
      <c r="N224" s="210"/>
      <c r="O224" s="210"/>
      <c r="P224" s="210"/>
      <c r="Q224" s="210"/>
      <c r="R224" s="210"/>
      <c r="S224" s="210"/>
      <c r="T224" s="210"/>
      <c r="U224" s="210"/>
      <c r="V224" s="210"/>
      <c r="W224" s="210"/>
      <c r="X224" s="210"/>
      <c r="Y224" s="210"/>
      <c r="Z224" s="210"/>
    </row>
    <row r="225" ht="12.75" customHeight="1">
      <c r="A225" s="625"/>
      <c r="B225" s="625"/>
      <c r="C225" s="625"/>
      <c r="D225" s="627"/>
      <c r="E225" s="210"/>
      <c r="F225" s="210"/>
      <c r="G225" s="210"/>
      <c r="H225" s="210"/>
      <c r="I225" s="627"/>
      <c r="J225" s="210"/>
      <c r="K225" s="210"/>
      <c r="L225" s="210"/>
      <c r="M225" s="679"/>
      <c r="N225" s="210"/>
      <c r="O225" s="210"/>
      <c r="P225" s="210"/>
      <c r="Q225" s="210"/>
      <c r="R225" s="210"/>
      <c r="S225" s="210"/>
      <c r="T225" s="210"/>
      <c r="U225" s="210"/>
      <c r="V225" s="210"/>
      <c r="W225" s="210"/>
      <c r="X225" s="210"/>
      <c r="Y225" s="210"/>
      <c r="Z225" s="210"/>
    </row>
    <row r="226" ht="12.75" customHeight="1">
      <c r="A226" s="625"/>
      <c r="B226" s="625"/>
      <c r="C226" s="625"/>
      <c r="D226" s="627"/>
      <c r="E226" s="210"/>
      <c r="F226" s="210"/>
      <c r="G226" s="210"/>
      <c r="H226" s="210"/>
      <c r="I226" s="627"/>
      <c r="J226" s="210"/>
      <c r="K226" s="210"/>
      <c r="L226" s="210"/>
      <c r="M226" s="679"/>
      <c r="N226" s="210"/>
      <c r="O226" s="210"/>
      <c r="P226" s="210"/>
      <c r="Q226" s="210"/>
      <c r="R226" s="210"/>
      <c r="S226" s="210"/>
      <c r="T226" s="210"/>
      <c r="U226" s="210"/>
      <c r="V226" s="210"/>
      <c r="W226" s="210"/>
      <c r="X226" s="210"/>
      <c r="Y226" s="210"/>
      <c r="Z226" s="210"/>
    </row>
    <row r="227" ht="12.75" customHeight="1">
      <c r="A227" s="625"/>
      <c r="B227" s="625"/>
      <c r="C227" s="625"/>
      <c r="D227" s="627"/>
      <c r="E227" s="210"/>
      <c r="F227" s="210"/>
      <c r="G227" s="210"/>
      <c r="H227" s="210"/>
      <c r="I227" s="627"/>
      <c r="J227" s="210"/>
      <c r="K227" s="210"/>
      <c r="L227" s="210"/>
      <c r="M227" s="679"/>
      <c r="N227" s="210"/>
      <c r="O227" s="210"/>
      <c r="P227" s="210"/>
      <c r="Q227" s="210"/>
      <c r="R227" s="210"/>
      <c r="S227" s="210"/>
      <c r="T227" s="210"/>
      <c r="U227" s="210"/>
      <c r="V227" s="210"/>
      <c r="W227" s="210"/>
      <c r="X227" s="210"/>
      <c r="Y227" s="210"/>
      <c r="Z227" s="210"/>
    </row>
    <row r="228" ht="12.75" customHeight="1">
      <c r="A228" s="625"/>
      <c r="B228" s="625"/>
      <c r="C228" s="625"/>
      <c r="D228" s="627"/>
      <c r="E228" s="210"/>
      <c r="F228" s="210"/>
      <c r="G228" s="210"/>
      <c r="H228" s="210"/>
      <c r="I228" s="627"/>
      <c r="J228" s="210"/>
      <c r="K228" s="210"/>
      <c r="L228" s="210"/>
      <c r="M228" s="679"/>
      <c r="N228" s="210"/>
      <c r="O228" s="210"/>
      <c r="P228" s="210"/>
      <c r="Q228" s="210"/>
      <c r="R228" s="210"/>
      <c r="S228" s="210"/>
      <c r="T228" s="210"/>
      <c r="U228" s="210"/>
      <c r="V228" s="210"/>
      <c r="W228" s="210"/>
      <c r="X228" s="210"/>
      <c r="Y228" s="210"/>
      <c r="Z228" s="210"/>
    </row>
    <row r="229" ht="12.75" customHeight="1">
      <c r="A229" s="625"/>
      <c r="B229" s="625"/>
      <c r="C229" s="625"/>
      <c r="D229" s="627"/>
      <c r="E229" s="210"/>
      <c r="F229" s="210"/>
      <c r="G229" s="210"/>
      <c r="H229" s="210"/>
      <c r="I229" s="627"/>
      <c r="J229" s="210"/>
      <c r="K229" s="210"/>
      <c r="L229" s="210"/>
      <c r="M229" s="679"/>
      <c r="N229" s="210"/>
      <c r="O229" s="210"/>
      <c r="P229" s="210"/>
      <c r="Q229" s="210"/>
      <c r="R229" s="210"/>
      <c r="S229" s="210"/>
      <c r="T229" s="210"/>
      <c r="U229" s="210"/>
      <c r="V229" s="210"/>
      <c r="W229" s="210"/>
      <c r="X229" s="210"/>
      <c r="Y229" s="210"/>
      <c r="Z229" s="210"/>
    </row>
    <row r="230" ht="12.75" customHeight="1">
      <c r="A230" s="625"/>
      <c r="B230" s="625"/>
      <c r="C230" s="625"/>
      <c r="D230" s="627"/>
      <c r="E230" s="210"/>
      <c r="F230" s="210"/>
      <c r="G230" s="210"/>
      <c r="H230" s="210"/>
      <c r="I230" s="627"/>
      <c r="J230" s="210"/>
      <c r="K230" s="210"/>
      <c r="L230" s="210"/>
      <c r="M230" s="679"/>
      <c r="N230" s="210"/>
      <c r="O230" s="210"/>
      <c r="P230" s="210"/>
      <c r="Q230" s="210"/>
      <c r="R230" s="210"/>
      <c r="S230" s="210"/>
      <c r="T230" s="210"/>
      <c r="U230" s="210"/>
      <c r="V230" s="210"/>
      <c r="W230" s="210"/>
      <c r="X230" s="210"/>
      <c r="Y230" s="210"/>
      <c r="Z230" s="210"/>
    </row>
    <row r="231" ht="12.75" customHeight="1">
      <c r="A231" s="625"/>
      <c r="B231" s="625"/>
      <c r="C231" s="625"/>
      <c r="D231" s="627"/>
      <c r="E231" s="210"/>
      <c r="F231" s="210"/>
      <c r="G231" s="210"/>
      <c r="H231" s="210"/>
      <c r="I231" s="627"/>
      <c r="J231" s="210"/>
      <c r="K231" s="210"/>
      <c r="L231" s="210"/>
      <c r="M231" s="679"/>
      <c r="N231" s="210"/>
      <c r="O231" s="210"/>
      <c r="P231" s="210"/>
      <c r="Q231" s="210"/>
      <c r="R231" s="210"/>
      <c r="S231" s="210"/>
      <c r="T231" s="210"/>
      <c r="U231" s="210"/>
      <c r="V231" s="210"/>
      <c r="W231" s="210"/>
      <c r="X231" s="210"/>
      <c r="Y231" s="210"/>
      <c r="Z231" s="210"/>
    </row>
    <row r="232" ht="12.75" customHeight="1">
      <c r="A232" s="625"/>
      <c r="B232" s="625"/>
      <c r="C232" s="625"/>
      <c r="D232" s="627"/>
      <c r="E232" s="210"/>
      <c r="F232" s="210"/>
      <c r="G232" s="210"/>
      <c r="H232" s="210"/>
      <c r="I232" s="627"/>
      <c r="J232" s="210"/>
      <c r="K232" s="210"/>
      <c r="L232" s="210"/>
      <c r="M232" s="679"/>
      <c r="N232" s="210"/>
      <c r="O232" s="210"/>
      <c r="P232" s="210"/>
      <c r="Q232" s="210"/>
      <c r="R232" s="210"/>
      <c r="S232" s="210"/>
      <c r="T232" s="210"/>
      <c r="U232" s="210"/>
      <c r="V232" s="210"/>
      <c r="W232" s="210"/>
      <c r="X232" s="210"/>
      <c r="Y232" s="210"/>
      <c r="Z232" s="210"/>
    </row>
    <row r="233" ht="12.75" customHeight="1">
      <c r="A233" s="625"/>
      <c r="B233" s="625"/>
      <c r="C233" s="625"/>
      <c r="D233" s="627"/>
      <c r="E233" s="210"/>
      <c r="F233" s="210"/>
      <c r="G233" s="210"/>
      <c r="H233" s="210"/>
      <c r="I233" s="627"/>
      <c r="J233" s="210"/>
      <c r="K233" s="210"/>
      <c r="L233" s="210"/>
      <c r="M233" s="679"/>
      <c r="N233" s="210"/>
      <c r="O233" s="210"/>
      <c r="P233" s="210"/>
      <c r="Q233" s="210"/>
      <c r="R233" s="210"/>
      <c r="S233" s="210"/>
      <c r="T233" s="210"/>
      <c r="U233" s="210"/>
      <c r="V233" s="210"/>
      <c r="W233" s="210"/>
      <c r="X233" s="210"/>
      <c r="Y233" s="210"/>
      <c r="Z233" s="210"/>
    </row>
    <row r="234" ht="12.75" customHeight="1">
      <c r="A234" s="625"/>
      <c r="B234" s="625"/>
      <c r="C234" s="625"/>
      <c r="D234" s="627"/>
      <c r="E234" s="210"/>
      <c r="F234" s="210"/>
      <c r="G234" s="210"/>
      <c r="H234" s="210"/>
      <c r="I234" s="627"/>
      <c r="J234" s="210"/>
      <c r="K234" s="210"/>
      <c r="L234" s="210"/>
      <c r="M234" s="679"/>
      <c r="N234" s="210"/>
      <c r="O234" s="210"/>
      <c r="P234" s="210"/>
      <c r="Q234" s="210"/>
      <c r="R234" s="210"/>
      <c r="S234" s="210"/>
      <c r="T234" s="210"/>
      <c r="U234" s="210"/>
      <c r="V234" s="210"/>
      <c r="W234" s="210"/>
      <c r="X234" s="210"/>
      <c r="Y234" s="210"/>
      <c r="Z234" s="210"/>
    </row>
    <row r="235" ht="12.75" customHeight="1">
      <c r="A235" s="625"/>
      <c r="B235" s="625"/>
      <c r="C235" s="625"/>
      <c r="D235" s="627"/>
      <c r="E235" s="210"/>
      <c r="F235" s="210"/>
      <c r="G235" s="210"/>
      <c r="H235" s="210"/>
      <c r="I235" s="627"/>
      <c r="J235" s="210"/>
      <c r="K235" s="210"/>
      <c r="L235" s="210"/>
      <c r="M235" s="679"/>
      <c r="N235" s="210"/>
      <c r="O235" s="210"/>
      <c r="P235" s="210"/>
      <c r="Q235" s="210"/>
      <c r="R235" s="210"/>
      <c r="S235" s="210"/>
      <c r="T235" s="210"/>
      <c r="U235" s="210"/>
      <c r="V235" s="210"/>
      <c r="W235" s="210"/>
      <c r="X235" s="210"/>
      <c r="Y235" s="210"/>
      <c r="Z235" s="210"/>
    </row>
    <row r="236" ht="12.75" customHeight="1">
      <c r="A236" s="625"/>
      <c r="B236" s="625"/>
      <c r="C236" s="625"/>
      <c r="D236" s="627"/>
      <c r="E236" s="210"/>
      <c r="F236" s="210"/>
      <c r="G236" s="210"/>
      <c r="H236" s="210"/>
      <c r="I236" s="627"/>
      <c r="J236" s="210"/>
      <c r="K236" s="210"/>
      <c r="L236" s="210"/>
      <c r="M236" s="679"/>
      <c r="N236" s="210"/>
      <c r="O236" s="210"/>
      <c r="P236" s="210"/>
      <c r="Q236" s="210"/>
      <c r="R236" s="210"/>
      <c r="S236" s="210"/>
      <c r="T236" s="210"/>
      <c r="U236" s="210"/>
      <c r="V236" s="210"/>
      <c r="W236" s="210"/>
      <c r="X236" s="210"/>
      <c r="Y236" s="210"/>
      <c r="Z236" s="210"/>
    </row>
    <row r="237" ht="12.75" customHeight="1">
      <c r="A237" s="625"/>
      <c r="B237" s="625"/>
      <c r="C237" s="625"/>
      <c r="D237" s="627"/>
      <c r="E237" s="210"/>
      <c r="F237" s="210"/>
      <c r="G237" s="210"/>
      <c r="H237" s="210"/>
      <c r="I237" s="627"/>
      <c r="J237" s="210"/>
      <c r="K237" s="210"/>
      <c r="L237" s="210"/>
      <c r="M237" s="679"/>
      <c r="N237" s="210"/>
      <c r="O237" s="210"/>
      <c r="P237" s="210"/>
      <c r="Q237" s="210"/>
      <c r="R237" s="210"/>
      <c r="S237" s="210"/>
      <c r="T237" s="210"/>
      <c r="U237" s="210"/>
      <c r="V237" s="210"/>
      <c r="W237" s="210"/>
      <c r="X237" s="210"/>
      <c r="Y237" s="210"/>
      <c r="Z237" s="210"/>
    </row>
    <row r="238" ht="12.75" customHeight="1">
      <c r="A238" s="625"/>
      <c r="B238" s="625"/>
      <c r="C238" s="625"/>
      <c r="D238" s="627"/>
      <c r="E238" s="210"/>
      <c r="F238" s="210"/>
      <c r="G238" s="210"/>
      <c r="H238" s="210"/>
      <c r="I238" s="627"/>
      <c r="J238" s="210"/>
      <c r="K238" s="210"/>
      <c r="L238" s="210"/>
      <c r="M238" s="679"/>
      <c r="N238" s="210"/>
      <c r="O238" s="210"/>
      <c r="P238" s="210"/>
      <c r="Q238" s="210"/>
      <c r="R238" s="210"/>
      <c r="S238" s="210"/>
      <c r="T238" s="210"/>
      <c r="U238" s="210"/>
      <c r="V238" s="210"/>
      <c r="W238" s="210"/>
      <c r="X238" s="210"/>
      <c r="Y238" s="210"/>
      <c r="Z238" s="210"/>
    </row>
    <row r="239" ht="12.75" customHeight="1">
      <c r="A239" s="625"/>
      <c r="B239" s="625"/>
      <c r="C239" s="625"/>
      <c r="D239" s="627"/>
      <c r="E239" s="210"/>
      <c r="F239" s="210"/>
      <c r="G239" s="210"/>
      <c r="H239" s="210"/>
      <c r="I239" s="627"/>
      <c r="J239" s="210"/>
      <c r="K239" s="210"/>
      <c r="L239" s="210"/>
      <c r="M239" s="679"/>
      <c r="N239" s="210"/>
      <c r="O239" s="210"/>
      <c r="P239" s="210"/>
      <c r="Q239" s="210"/>
      <c r="R239" s="210"/>
      <c r="S239" s="210"/>
      <c r="T239" s="210"/>
      <c r="U239" s="210"/>
      <c r="V239" s="210"/>
      <c r="W239" s="210"/>
      <c r="X239" s="210"/>
      <c r="Y239" s="210"/>
      <c r="Z239" s="210"/>
    </row>
    <row r="240" ht="12.75" customHeight="1">
      <c r="A240" s="625"/>
      <c r="B240" s="625"/>
      <c r="C240" s="625"/>
      <c r="D240" s="627"/>
      <c r="E240" s="210"/>
      <c r="F240" s="210"/>
      <c r="G240" s="210"/>
      <c r="H240" s="210"/>
      <c r="I240" s="627"/>
      <c r="J240" s="210"/>
      <c r="K240" s="210"/>
      <c r="L240" s="210"/>
      <c r="M240" s="679"/>
      <c r="N240" s="210"/>
      <c r="O240" s="210"/>
      <c r="P240" s="210"/>
      <c r="Q240" s="210"/>
      <c r="R240" s="210"/>
      <c r="S240" s="210"/>
      <c r="T240" s="210"/>
      <c r="U240" s="210"/>
      <c r="V240" s="210"/>
      <c r="W240" s="210"/>
      <c r="X240" s="210"/>
      <c r="Y240" s="210"/>
      <c r="Z240" s="210"/>
    </row>
    <row r="241" ht="12.75" customHeight="1">
      <c r="A241" s="625"/>
      <c r="B241" s="625"/>
      <c r="C241" s="625"/>
      <c r="D241" s="627"/>
      <c r="E241" s="210"/>
      <c r="F241" s="210"/>
      <c r="G241" s="210"/>
      <c r="H241" s="210"/>
      <c r="I241" s="627"/>
      <c r="J241" s="210"/>
      <c r="K241" s="210"/>
      <c r="L241" s="210"/>
      <c r="M241" s="679"/>
      <c r="N241" s="210"/>
      <c r="O241" s="210"/>
      <c r="P241" s="210"/>
      <c r="Q241" s="210"/>
      <c r="R241" s="210"/>
      <c r="S241" s="210"/>
      <c r="T241" s="210"/>
      <c r="U241" s="210"/>
      <c r="V241" s="210"/>
      <c r="W241" s="210"/>
      <c r="X241" s="210"/>
      <c r="Y241" s="210"/>
      <c r="Z241" s="210"/>
    </row>
    <row r="242" ht="12.75" customHeight="1">
      <c r="A242" s="625"/>
      <c r="B242" s="625"/>
      <c r="C242" s="625"/>
      <c r="D242" s="627"/>
      <c r="E242" s="210"/>
      <c r="F242" s="210"/>
      <c r="G242" s="210"/>
      <c r="H242" s="210"/>
      <c r="I242" s="627"/>
      <c r="J242" s="210"/>
      <c r="K242" s="210"/>
      <c r="L242" s="210"/>
      <c r="M242" s="679"/>
      <c r="N242" s="210"/>
      <c r="O242" s="210"/>
      <c r="P242" s="210"/>
      <c r="Q242" s="210"/>
      <c r="R242" s="210"/>
      <c r="S242" s="210"/>
      <c r="T242" s="210"/>
      <c r="U242" s="210"/>
      <c r="V242" s="210"/>
      <c r="W242" s="210"/>
      <c r="X242" s="210"/>
      <c r="Y242" s="210"/>
      <c r="Z242" s="210"/>
    </row>
    <row r="243" ht="12.75" customHeight="1">
      <c r="A243" s="625"/>
      <c r="B243" s="625"/>
      <c r="C243" s="625"/>
      <c r="D243" s="627"/>
      <c r="E243" s="210"/>
      <c r="F243" s="210"/>
      <c r="G243" s="210"/>
      <c r="H243" s="210"/>
      <c r="I243" s="627"/>
      <c r="J243" s="210"/>
      <c r="K243" s="210"/>
      <c r="L243" s="210"/>
      <c r="M243" s="679"/>
      <c r="N243" s="210"/>
      <c r="O243" s="210"/>
      <c r="P243" s="210"/>
      <c r="Q243" s="210"/>
      <c r="R243" s="210"/>
      <c r="S243" s="210"/>
      <c r="T243" s="210"/>
      <c r="U243" s="210"/>
      <c r="V243" s="210"/>
      <c r="W243" s="210"/>
      <c r="X243" s="210"/>
      <c r="Y243" s="210"/>
      <c r="Z243" s="210"/>
    </row>
    <row r="244" ht="12.75" customHeight="1">
      <c r="A244" s="625"/>
      <c r="B244" s="625"/>
      <c r="C244" s="625"/>
      <c r="D244" s="627"/>
      <c r="E244" s="210"/>
      <c r="F244" s="210"/>
      <c r="G244" s="210"/>
      <c r="H244" s="210"/>
      <c r="I244" s="627"/>
      <c r="J244" s="210"/>
      <c r="K244" s="210"/>
      <c r="L244" s="210"/>
      <c r="M244" s="679"/>
      <c r="N244" s="210"/>
      <c r="O244" s="210"/>
      <c r="P244" s="210"/>
      <c r="Q244" s="210"/>
      <c r="R244" s="210"/>
      <c r="S244" s="210"/>
      <c r="T244" s="210"/>
      <c r="U244" s="210"/>
      <c r="V244" s="210"/>
      <c r="W244" s="210"/>
      <c r="X244" s="210"/>
      <c r="Y244" s="210"/>
      <c r="Z244" s="210"/>
    </row>
    <row r="245" ht="12.75" customHeight="1">
      <c r="A245" s="625"/>
      <c r="B245" s="625"/>
      <c r="C245" s="625"/>
      <c r="D245" s="627"/>
      <c r="E245" s="210"/>
      <c r="F245" s="210"/>
      <c r="G245" s="210"/>
      <c r="H245" s="210"/>
      <c r="I245" s="627"/>
      <c r="J245" s="210"/>
      <c r="K245" s="210"/>
      <c r="L245" s="210"/>
      <c r="M245" s="679"/>
      <c r="N245" s="210"/>
      <c r="O245" s="210"/>
      <c r="P245" s="210"/>
      <c r="Q245" s="210"/>
      <c r="R245" s="210"/>
      <c r="S245" s="210"/>
      <c r="T245" s="210"/>
      <c r="U245" s="210"/>
      <c r="V245" s="210"/>
      <c r="W245" s="210"/>
      <c r="X245" s="210"/>
      <c r="Y245" s="210"/>
      <c r="Z245" s="210"/>
    </row>
    <row r="246" ht="12.75" customHeight="1">
      <c r="A246" s="625"/>
      <c r="B246" s="625"/>
      <c r="C246" s="625"/>
      <c r="D246" s="627"/>
      <c r="E246" s="210"/>
      <c r="F246" s="210"/>
      <c r="G246" s="210"/>
      <c r="H246" s="210"/>
      <c r="I246" s="627"/>
      <c r="J246" s="210"/>
      <c r="K246" s="210"/>
      <c r="L246" s="210"/>
      <c r="M246" s="679"/>
      <c r="N246" s="210"/>
      <c r="O246" s="210"/>
      <c r="P246" s="210"/>
      <c r="Q246" s="210"/>
      <c r="R246" s="210"/>
      <c r="S246" s="210"/>
      <c r="T246" s="210"/>
      <c r="U246" s="210"/>
      <c r="V246" s="210"/>
      <c r="W246" s="210"/>
      <c r="X246" s="210"/>
      <c r="Y246" s="210"/>
      <c r="Z246" s="210"/>
    </row>
    <row r="247" ht="12.75" customHeight="1">
      <c r="A247" s="625"/>
      <c r="B247" s="625"/>
      <c r="C247" s="625"/>
      <c r="D247" s="627"/>
      <c r="E247" s="210"/>
      <c r="F247" s="210"/>
      <c r="G247" s="210"/>
      <c r="H247" s="210"/>
      <c r="I247" s="627"/>
      <c r="J247" s="210"/>
      <c r="K247" s="210"/>
      <c r="L247" s="210"/>
      <c r="M247" s="679"/>
      <c r="N247" s="210"/>
      <c r="O247" s="210"/>
      <c r="P247" s="210"/>
      <c r="Q247" s="210"/>
      <c r="R247" s="210"/>
      <c r="S247" s="210"/>
      <c r="T247" s="210"/>
      <c r="U247" s="210"/>
      <c r="V247" s="210"/>
      <c r="W247" s="210"/>
      <c r="X247" s="210"/>
      <c r="Y247" s="210"/>
      <c r="Z247" s="210"/>
    </row>
    <row r="248" ht="12.75" customHeight="1">
      <c r="A248" s="625"/>
      <c r="B248" s="625"/>
      <c r="C248" s="625"/>
      <c r="D248" s="627"/>
      <c r="E248" s="210"/>
      <c r="F248" s="210"/>
      <c r="G248" s="210"/>
      <c r="H248" s="210"/>
      <c r="I248" s="627"/>
      <c r="J248" s="210"/>
      <c r="K248" s="210"/>
      <c r="L248" s="210"/>
      <c r="M248" s="679"/>
      <c r="N248" s="210"/>
      <c r="O248" s="210"/>
      <c r="P248" s="210"/>
      <c r="Q248" s="210"/>
      <c r="R248" s="210"/>
      <c r="S248" s="210"/>
      <c r="T248" s="210"/>
      <c r="U248" s="210"/>
      <c r="V248" s="210"/>
      <c r="W248" s="210"/>
      <c r="X248" s="210"/>
      <c r="Y248" s="210"/>
      <c r="Z248" s="210"/>
    </row>
    <row r="249" ht="12.75" customHeight="1">
      <c r="A249" s="625"/>
      <c r="B249" s="625"/>
      <c r="C249" s="625"/>
      <c r="D249" s="627"/>
      <c r="E249" s="210"/>
      <c r="F249" s="210"/>
      <c r="G249" s="210"/>
      <c r="H249" s="210"/>
      <c r="I249" s="627"/>
      <c r="J249" s="210"/>
      <c r="K249" s="210"/>
      <c r="L249" s="210"/>
      <c r="M249" s="679"/>
      <c r="N249" s="210"/>
      <c r="O249" s="210"/>
      <c r="P249" s="210"/>
      <c r="Q249" s="210"/>
      <c r="R249" s="210"/>
      <c r="S249" s="210"/>
      <c r="T249" s="210"/>
      <c r="U249" s="210"/>
      <c r="V249" s="210"/>
      <c r="W249" s="210"/>
      <c r="X249" s="210"/>
      <c r="Y249" s="210"/>
      <c r="Z249" s="210"/>
    </row>
    <row r="250" ht="12.75" customHeight="1">
      <c r="A250" s="625"/>
      <c r="B250" s="625"/>
      <c r="C250" s="625"/>
      <c r="D250" s="627"/>
      <c r="E250" s="210"/>
      <c r="F250" s="210"/>
      <c r="G250" s="210"/>
      <c r="H250" s="210"/>
      <c r="I250" s="627"/>
      <c r="J250" s="210"/>
      <c r="K250" s="210"/>
      <c r="L250" s="210"/>
      <c r="M250" s="679"/>
      <c r="N250" s="210"/>
      <c r="O250" s="210"/>
      <c r="P250" s="210"/>
      <c r="Q250" s="210"/>
      <c r="R250" s="210"/>
      <c r="S250" s="210"/>
      <c r="T250" s="210"/>
      <c r="U250" s="210"/>
      <c r="V250" s="210"/>
      <c r="W250" s="210"/>
      <c r="X250" s="210"/>
      <c r="Y250" s="210"/>
      <c r="Z250" s="210"/>
    </row>
    <row r="251" ht="12.75" customHeight="1">
      <c r="A251" s="625"/>
      <c r="B251" s="625"/>
      <c r="C251" s="625"/>
      <c r="D251" s="627"/>
      <c r="E251" s="210"/>
      <c r="F251" s="210"/>
      <c r="G251" s="210"/>
      <c r="H251" s="210"/>
      <c r="I251" s="627"/>
      <c r="J251" s="210"/>
      <c r="K251" s="210"/>
      <c r="L251" s="210"/>
      <c r="M251" s="679"/>
      <c r="N251" s="210"/>
      <c r="O251" s="210"/>
      <c r="P251" s="210"/>
      <c r="Q251" s="210"/>
      <c r="R251" s="210"/>
      <c r="S251" s="210"/>
      <c r="T251" s="210"/>
      <c r="U251" s="210"/>
      <c r="V251" s="210"/>
      <c r="W251" s="210"/>
      <c r="X251" s="210"/>
      <c r="Y251" s="210"/>
      <c r="Z251" s="210"/>
    </row>
    <row r="252" ht="12.75" customHeight="1">
      <c r="A252" s="625"/>
      <c r="B252" s="625"/>
      <c r="C252" s="625"/>
      <c r="D252" s="627"/>
      <c r="E252" s="210"/>
      <c r="F252" s="210"/>
      <c r="G252" s="210"/>
      <c r="H252" s="210"/>
      <c r="I252" s="627"/>
      <c r="J252" s="210"/>
      <c r="K252" s="210"/>
      <c r="L252" s="210"/>
      <c r="M252" s="679"/>
      <c r="N252" s="210"/>
      <c r="O252" s="210"/>
      <c r="P252" s="210"/>
      <c r="Q252" s="210"/>
      <c r="R252" s="210"/>
      <c r="S252" s="210"/>
      <c r="T252" s="210"/>
      <c r="U252" s="210"/>
      <c r="V252" s="210"/>
      <c r="W252" s="210"/>
      <c r="X252" s="210"/>
      <c r="Y252" s="210"/>
      <c r="Z252" s="210"/>
    </row>
    <row r="253" ht="12.75" customHeight="1">
      <c r="A253" s="625"/>
      <c r="B253" s="625"/>
      <c r="C253" s="625"/>
      <c r="D253" s="627"/>
      <c r="E253" s="210"/>
      <c r="F253" s="210"/>
      <c r="G253" s="210"/>
      <c r="H253" s="210"/>
      <c r="I253" s="627"/>
      <c r="J253" s="210"/>
      <c r="K253" s="210"/>
      <c r="L253" s="210"/>
      <c r="M253" s="679"/>
      <c r="N253" s="210"/>
      <c r="O253" s="210"/>
      <c r="P253" s="210"/>
      <c r="Q253" s="210"/>
      <c r="R253" s="210"/>
      <c r="S253" s="210"/>
      <c r="T253" s="210"/>
      <c r="U253" s="210"/>
      <c r="V253" s="210"/>
      <c r="W253" s="210"/>
      <c r="X253" s="210"/>
      <c r="Y253" s="210"/>
      <c r="Z253" s="210"/>
    </row>
    <row r="254" ht="12.75" customHeight="1">
      <c r="A254" s="625"/>
      <c r="B254" s="625"/>
      <c r="C254" s="625"/>
      <c r="D254" s="627"/>
      <c r="E254" s="210"/>
      <c r="F254" s="210"/>
      <c r="G254" s="210"/>
      <c r="H254" s="210"/>
      <c r="I254" s="627"/>
      <c r="J254" s="210"/>
      <c r="K254" s="210"/>
      <c r="L254" s="210"/>
      <c r="M254" s="679"/>
      <c r="N254" s="210"/>
      <c r="O254" s="210"/>
      <c r="P254" s="210"/>
      <c r="Q254" s="210"/>
      <c r="R254" s="210"/>
      <c r="S254" s="210"/>
      <c r="T254" s="210"/>
      <c r="U254" s="210"/>
      <c r="V254" s="210"/>
      <c r="W254" s="210"/>
      <c r="X254" s="210"/>
      <c r="Y254" s="210"/>
      <c r="Z254" s="210"/>
    </row>
    <row r="255" ht="12.75" customHeight="1">
      <c r="A255" s="625"/>
      <c r="B255" s="625"/>
      <c r="C255" s="625"/>
      <c r="D255" s="627"/>
      <c r="E255" s="210"/>
      <c r="F255" s="210"/>
      <c r="G255" s="210"/>
      <c r="H255" s="210"/>
      <c r="I255" s="627"/>
      <c r="J255" s="210"/>
      <c r="K255" s="210"/>
      <c r="L255" s="210"/>
      <c r="M255" s="679"/>
      <c r="N255" s="210"/>
      <c r="O255" s="210"/>
      <c r="P255" s="210"/>
      <c r="Q255" s="210"/>
      <c r="R255" s="210"/>
      <c r="S255" s="210"/>
      <c r="T255" s="210"/>
      <c r="U255" s="210"/>
      <c r="V255" s="210"/>
      <c r="W255" s="210"/>
      <c r="X255" s="210"/>
      <c r="Y255" s="210"/>
      <c r="Z255" s="210"/>
    </row>
    <row r="256" ht="12.75" customHeight="1">
      <c r="A256" s="625"/>
      <c r="B256" s="625"/>
      <c r="C256" s="625"/>
      <c r="D256" s="627"/>
      <c r="E256" s="210"/>
      <c r="F256" s="210"/>
      <c r="G256" s="210"/>
      <c r="H256" s="210"/>
      <c r="I256" s="627"/>
      <c r="J256" s="210"/>
      <c r="K256" s="210"/>
      <c r="L256" s="210"/>
      <c r="M256" s="679"/>
      <c r="N256" s="210"/>
      <c r="O256" s="210"/>
      <c r="P256" s="210"/>
      <c r="Q256" s="210"/>
      <c r="R256" s="210"/>
      <c r="S256" s="210"/>
      <c r="T256" s="210"/>
      <c r="U256" s="210"/>
      <c r="V256" s="210"/>
      <c r="W256" s="210"/>
      <c r="X256" s="210"/>
      <c r="Y256" s="210"/>
      <c r="Z256" s="210"/>
    </row>
    <row r="257" ht="12.75" customHeight="1">
      <c r="A257" s="625"/>
      <c r="B257" s="625"/>
      <c r="C257" s="625"/>
      <c r="D257" s="627"/>
      <c r="E257" s="210"/>
      <c r="F257" s="210"/>
      <c r="G257" s="210"/>
      <c r="H257" s="210"/>
      <c r="I257" s="627"/>
      <c r="J257" s="210"/>
      <c r="K257" s="210"/>
      <c r="L257" s="210"/>
      <c r="M257" s="679"/>
      <c r="N257" s="210"/>
      <c r="O257" s="210"/>
      <c r="P257" s="210"/>
      <c r="Q257" s="210"/>
      <c r="R257" s="210"/>
      <c r="S257" s="210"/>
      <c r="T257" s="210"/>
      <c r="U257" s="210"/>
      <c r="V257" s="210"/>
      <c r="W257" s="210"/>
      <c r="X257" s="210"/>
      <c r="Y257" s="210"/>
      <c r="Z257" s="210"/>
    </row>
    <row r="258" ht="12.75" customHeight="1">
      <c r="A258" s="625"/>
      <c r="B258" s="625"/>
      <c r="C258" s="625"/>
      <c r="D258" s="627"/>
      <c r="E258" s="210"/>
      <c r="F258" s="210"/>
      <c r="G258" s="210"/>
      <c r="H258" s="210"/>
      <c r="I258" s="627"/>
      <c r="J258" s="210"/>
      <c r="K258" s="210"/>
      <c r="L258" s="210"/>
      <c r="M258" s="679"/>
      <c r="N258" s="210"/>
      <c r="O258" s="210"/>
      <c r="P258" s="210"/>
      <c r="Q258" s="210"/>
      <c r="R258" s="210"/>
      <c r="S258" s="210"/>
      <c r="T258" s="210"/>
      <c r="U258" s="210"/>
      <c r="V258" s="210"/>
      <c r="W258" s="210"/>
      <c r="X258" s="210"/>
      <c r="Y258" s="210"/>
      <c r="Z258" s="210"/>
    </row>
    <row r="259" ht="12.75" customHeight="1">
      <c r="A259" s="625"/>
      <c r="B259" s="625"/>
      <c r="C259" s="625"/>
      <c r="D259" s="627"/>
      <c r="E259" s="210"/>
      <c r="F259" s="210"/>
      <c r="G259" s="210"/>
      <c r="H259" s="210"/>
      <c r="I259" s="627"/>
      <c r="J259" s="210"/>
      <c r="K259" s="210"/>
      <c r="L259" s="210"/>
      <c r="M259" s="679"/>
      <c r="N259" s="210"/>
      <c r="O259" s="210"/>
      <c r="P259" s="210"/>
      <c r="Q259" s="210"/>
      <c r="R259" s="210"/>
      <c r="S259" s="210"/>
      <c r="T259" s="210"/>
      <c r="U259" s="210"/>
      <c r="V259" s="210"/>
      <c r="W259" s="210"/>
      <c r="X259" s="210"/>
      <c r="Y259" s="210"/>
      <c r="Z259" s="210"/>
    </row>
    <row r="260" ht="12.75" customHeight="1">
      <c r="A260" s="625"/>
      <c r="B260" s="625"/>
      <c r="C260" s="625"/>
      <c r="D260" s="627"/>
      <c r="E260" s="210"/>
      <c r="F260" s="210"/>
      <c r="G260" s="210"/>
      <c r="H260" s="210"/>
      <c r="I260" s="627"/>
      <c r="J260" s="210"/>
      <c r="K260" s="210"/>
      <c r="L260" s="210"/>
      <c r="M260" s="679"/>
      <c r="N260" s="210"/>
      <c r="O260" s="210"/>
      <c r="P260" s="210"/>
      <c r="Q260" s="210"/>
      <c r="R260" s="210"/>
      <c r="S260" s="210"/>
      <c r="T260" s="210"/>
      <c r="U260" s="210"/>
      <c r="V260" s="210"/>
      <c r="W260" s="210"/>
      <c r="X260" s="210"/>
      <c r="Y260" s="210"/>
      <c r="Z260" s="210"/>
    </row>
    <row r="261" ht="12.75" customHeight="1">
      <c r="A261" s="625"/>
      <c r="B261" s="625"/>
      <c r="C261" s="625"/>
      <c r="D261" s="627"/>
      <c r="E261" s="210"/>
      <c r="F261" s="210"/>
      <c r="G261" s="210"/>
      <c r="H261" s="210"/>
      <c r="I261" s="627"/>
      <c r="J261" s="210"/>
      <c r="K261" s="210"/>
      <c r="L261" s="210"/>
      <c r="M261" s="679"/>
      <c r="N261" s="210"/>
      <c r="O261" s="210"/>
      <c r="P261" s="210"/>
      <c r="Q261" s="210"/>
      <c r="R261" s="210"/>
      <c r="S261" s="210"/>
      <c r="T261" s="210"/>
      <c r="U261" s="210"/>
      <c r="V261" s="210"/>
      <c r="W261" s="210"/>
      <c r="X261" s="210"/>
      <c r="Y261" s="210"/>
      <c r="Z261" s="210"/>
    </row>
    <row r="262" ht="12.75" customHeight="1">
      <c r="A262" s="625"/>
      <c r="B262" s="625"/>
      <c r="C262" s="625"/>
      <c r="D262" s="627"/>
      <c r="E262" s="210"/>
      <c r="F262" s="210"/>
      <c r="G262" s="210"/>
      <c r="H262" s="210"/>
      <c r="I262" s="627"/>
      <c r="J262" s="210"/>
      <c r="K262" s="210"/>
      <c r="L262" s="210"/>
      <c r="M262" s="679"/>
      <c r="N262" s="210"/>
      <c r="O262" s="210"/>
      <c r="P262" s="210"/>
      <c r="Q262" s="210"/>
      <c r="R262" s="210"/>
      <c r="S262" s="210"/>
      <c r="T262" s="210"/>
      <c r="U262" s="210"/>
      <c r="V262" s="210"/>
      <c r="W262" s="210"/>
      <c r="X262" s="210"/>
      <c r="Y262" s="210"/>
      <c r="Z262" s="210"/>
    </row>
    <row r="263" ht="12.75" customHeight="1">
      <c r="A263" s="625"/>
      <c r="B263" s="625"/>
      <c r="C263" s="625"/>
      <c r="D263" s="627"/>
      <c r="E263" s="210"/>
      <c r="F263" s="210"/>
      <c r="G263" s="210"/>
      <c r="H263" s="210"/>
      <c r="I263" s="627"/>
      <c r="J263" s="210"/>
      <c r="K263" s="210"/>
      <c r="L263" s="210"/>
      <c r="M263" s="679"/>
      <c r="N263" s="210"/>
      <c r="O263" s="210"/>
      <c r="P263" s="210"/>
      <c r="Q263" s="210"/>
      <c r="R263" s="210"/>
      <c r="S263" s="210"/>
      <c r="T263" s="210"/>
      <c r="U263" s="210"/>
      <c r="V263" s="210"/>
      <c r="W263" s="210"/>
      <c r="X263" s="210"/>
      <c r="Y263" s="210"/>
      <c r="Z263" s="210"/>
    </row>
    <row r="264" ht="12.75" customHeight="1">
      <c r="A264" s="625"/>
      <c r="B264" s="625"/>
      <c r="C264" s="625"/>
      <c r="D264" s="627"/>
      <c r="E264" s="210"/>
      <c r="F264" s="210"/>
      <c r="G264" s="210"/>
      <c r="H264" s="210"/>
      <c r="I264" s="627"/>
      <c r="J264" s="210"/>
      <c r="K264" s="210"/>
      <c r="L264" s="210"/>
      <c r="M264" s="679"/>
      <c r="N264" s="210"/>
      <c r="O264" s="210"/>
      <c r="P264" s="210"/>
      <c r="Q264" s="210"/>
      <c r="R264" s="210"/>
      <c r="S264" s="210"/>
      <c r="T264" s="210"/>
      <c r="U264" s="210"/>
      <c r="V264" s="210"/>
      <c r="W264" s="210"/>
      <c r="X264" s="210"/>
      <c r="Y264" s="210"/>
      <c r="Z264" s="210"/>
    </row>
    <row r="265" ht="12.75" customHeight="1">
      <c r="A265" s="625"/>
      <c r="B265" s="625"/>
      <c r="C265" s="625"/>
      <c r="D265" s="627"/>
      <c r="E265" s="210"/>
      <c r="F265" s="210"/>
      <c r="G265" s="210"/>
      <c r="H265" s="210"/>
      <c r="I265" s="627"/>
      <c r="J265" s="210"/>
      <c r="K265" s="210"/>
      <c r="L265" s="210"/>
      <c r="M265" s="679"/>
      <c r="N265" s="210"/>
      <c r="O265" s="210"/>
      <c r="P265" s="210"/>
      <c r="Q265" s="210"/>
      <c r="R265" s="210"/>
      <c r="S265" s="210"/>
      <c r="T265" s="210"/>
      <c r="U265" s="210"/>
      <c r="V265" s="210"/>
      <c r="W265" s="210"/>
      <c r="X265" s="210"/>
      <c r="Y265" s="210"/>
      <c r="Z265" s="210"/>
    </row>
    <row r="266" ht="12.75" customHeight="1">
      <c r="A266" s="625"/>
      <c r="B266" s="625"/>
      <c r="C266" s="625"/>
      <c r="D266" s="627"/>
      <c r="E266" s="210"/>
      <c r="F266" s="210"/>
      <c r="G266" s="210"/>
      <c r="H266" s="210"/>
      <c r="I266" s="627"/>
      <c r="J266" s="210"/>
      <c r="K266" s="210"/>
      <c r="L266" s="210"/>
      <c r="M266" s="679"/>
      <c r="N266" s="210"/>
      <c r="O266" s="210"/>
      <c r="P266" s="210"/>
      <c r="Q266" s="210"/>
      <c r="R266" s="210"/>
      <c r="S266" s="210"/>
      <c r="T266" s="210"/>
      <c r="U266" s="210"/>
      <c r="V266" s="210"/>
      <c r="W266" s="210"/>
      <c r="X266" s="210"/>
      <c r="Y266" s="210"/>
      <c r="Z266" s="210"/>
    </row>
    <row r="267" ht="12.75" customHeight="1">
      <c r="A267" s="625"/>
      <c r="B267" s="625"/>
      <c r="C267" s="625"/>
      <c r="D267" s="627"/>
      <c r="E267" s="210"/>
      <c r="F267" s="210"/>
      <c r="G267" s="210"/>
      <c r="H267" s="210"/>
      <c r="I267" s="627"/>
      <c r="J267" s="210"/>
      <c r="K267" s="210"/>
      <c r="L267" s="210"/>
      <c r="M267" s="679"/>
      <c r="N267" s="210"/>
      <c r="O267" s="210"/>
      <c r="P267" s="210"/>
      <c r="Q267" s="210"/>
      <c r="R267" s="210"/>
      <c r="S267" s="210"/>
      <c r="T267" s="210"/>
      <c r="U267" s="210"/>
      <c r="V267" s="210"/>
      <c r="W267" s="210"/>
      <c r="X267" s="210"/>
      <c r="Y267" s="210"/>
      <c r="Z267" s="210"/>
    </row>
    <row r="268" ht="12.75" customHeight="1">
      <c r="A268" s="625"/>
      <c r="B268" s="625"/>
      <c r="C268" s="625"/>
      <c r="D268" s="627"/>
      <c r="E268" s="210"/>
      <c r="F268" s="210"/>
      <c r="G268" s="210"/>
      <c r="H268" s="210"/>
      <c r="I268" s="627"/>
      <c r="J268" s="210"/>
      <c r="K268" s="210"/>
      <c r="L268" s="210"/>
      <c r="M268" s="679"/>
      <c r="N268" s="210"/>
      <c r="O268" s="210"/>
      <c r="P268" s="210"/>
      <c r="Q268" s="210"/>
      <c r="R268" s="210"/>
      <c r="S268" s="210"/>
      <c r="T268" s="210"/>
      <c r="U268" s="210"/>
      <c r="V268" s="210"/>
      <c r="W268" s="210"/>
      <c r="X268" s="210"/>
      <c r="Y268" s="210"/>
      <c r="Z268" s="210"/>
    </row>
    <row r="269" ht="12.75" customHeight="1">
      <c r="A269" s="625"/>
      <c r="B269" s="625"/>
      <c r="C269" s="625"/>
      <c r="D269" s="627"/>
      <c r="E269" s="210"/>
      <c r="F269" s="210"/>
      <c r="G269" s="210"/>
      <c r="H269" s="210"/>
      <c r="I269" s="627"/>
      <c r="J269" s="210"/>
      <c r="K269" s="210"/>
      <c r="L269" s="210"/>
      <c r="M269" s="679"/>
      <c r="N269" s="210"/>
      <c r="O269" s="210"/>
      <c r="P269" s="210"/>
      <c r="Q269" s="210"/>
      <c r="R269" s="210"/>
      <c r="S269" s="210"/>
      <c r="T269" s="210"/>
      <c r="U269" s="210"/>
      <c r="V269" s="210"/>
      <c r="W269" s="210"/>
      <c r="X269" s="210"/>
      <c r="Y269" s="210"/>
      <c r="Z269" s="210"/>
    </row>
    <row r="270" ht="12.75" customHeight="1">
      <c r="A270" s="625"/>
      <c r="B270" s="625"/>
      <c r="C270" s="625"/>
      <c r="D270" s="627"/>
      <c r="E270" s="210"/>
      <c r="F270" s="210"/>
      <c r="G270" s="210"/>
      <c r="H270" s="210"/>
      <c r="I270" s="627"/>
      <c r="J270" s="210"/>
      <c r="K270" s="210"/>
      <c r="L270" s="210"/>
      <c r="M270" s="679"/>
      <c r="N270" s="210"/>
      <c r="O270" s="210"/>
      <c r="P270" s="210"/>
      <c r="Q270" s="210"/>
      <c r="R270" s="210"/>
      <c r="S270" s="210"/>
      <c r="T270" s="210"/>
      <c r="U270" s="210"/>
      <c r="V270" s="210"/>
      <c r="W270" s="210"/>
      <c r="X270" s="210"/>
      <c r="Y270" s="210"/>
      <c r="Z270" s="210"/>
    </row>
    <row r="271" ht="12.75" customHeight="1">
      <c r="A271" s="625"/>
      <c r="B271" s="625"/>
      <c r="C271" s="625"/>
      <c r="D271" s="627"/>
      <c r="E271" s="210"/>
      <c r="F271" s="210"/>
      <c r="G271" s="210"/>
      <c r="H271" s="210"/>
      <c r="I271" s="627"/>
      <c r="J271" s="210"/>
      <c r="K271" s="210"/>
      <c r="L271" s="210"/>
      <c r="M271" s="679"/>
      <c r="N271" s="210"/>
      <c r="O271" s="210"/>
      <c r="P271" s="210"/>
      <c r="Q271" s="210"/>
      <c r="R271" s="210"/>
      <c r="S271" s="210"/>
      <c r="T271" s="210"/>
      <c r="U271" s="210"/>
      <c r="V271" s="210"/>
      <c r="W271" s="210"/>
      <c r="X271" s="210"/>
      <c r="Y271" s="210"/>
      <c r="Z271" s="210"/>
    </row>
    <row r="272" ht="12.75" customHeight="1">
      <c r="A272" s="625"/>
      <c r="B272" s="625"/>
      <c r="C272" s="625"/>
      <c r="D272" s="627"/>
      <c r="E272" s="210"/>
      <c r="F272" s="210"/>
      <c r="G272" s="210"/>
      <c r="H272" s="210"/>
      <c r="I272" s="627"/>
      <c r="J272" s="210"/>
      <c r="K272" s="210"/>
      <c r="L272" s="210"/>
      <c r="M272" s="679"/>
      <c r="N272" s="210"/>
      <c r="O272" s="210"/>
      <c r="P272" s="210"/>
      <c r="Q272" s="210"/>
      <c r="R272" s="210"/>
      <c r="S272" s="210"/>
      <c r="T272" s="210"/>
      <c r="U272" s="210"/>
      <c r="V272" s="210"/>
      <c r="W272" s="210"/>
      <c r="X272" s="210"/>
      <c r="Y272" s="210"/>
      <c r="Z272" s="210"/>
    </row>
    <row r="273" ht="12.75" customHeight="1">
      <c r="A273" s="625"/>
      <c r="B273" s="625"/>
      <c r="C273" s="625"/>
      <c r="D273" s="627"/>
      <c r="E273" s="210"/>
      <c r="F273" s="210"/>
      <c r="G273" s="210"/>
      <c r="H273" s="210"/>
      <c r="I273" s="627"/>
      <c r="J273" s="210"/>
      <c r="K273" s="210"/>
      <c r="L273" s="210"/>
      <c r="M273" s="679"/>
      <c r="N273" s="210"/>
      <c r="O273" s="210"/>
      <c r="P273" s="210"/>
      <c r="Q273" s="210"/>
      <c r="R273" s="210"/>
      <c r="S273" s="210"/>
      <c r="T273" s="210"/>
      <c r="U273" s="210"/>
      <c r="V273" s="210"/>
      <c r="W273" s="210"/>
      <c r="X273" s="210"/>
      <c r="Y273" s="210"/>
      <c r="Z273" s="210"/>
    </row>
    <row r="274" ht="12.75" customHeight="1">
      <c r="A274" s="625"/>
      <c r="B274" s="625"/>
      <c r="C274" s="625"/>
      <c r="D274" s="627"/>
      <c r="E274" s="210"/>
      <c r="F274" s="210"/>
      <c r="G274" s="210"/>
      <c r="H274" s="210"/>
      <c r="I274" s="627"/>
      <c r="J274" s="210"/>
      <c r="K274" s="210"/>
      <c r="L274" s="210"/>
      <c r="M274" s="679"/>
      <c r="N274" s="210"/>
      <c r="O274" s="210"/>
      <c r="P274" s="210"/>
      <c r="Q274" s="210"/>
      <c r="R274" s="210"/>
      <c r="S274" s="210"/>
      <c r="T274" s="210"/>
      <c r="U274" s="210"/>
      <c r="V274" s="210"/>
      <c r="W274" s="210"/>
      <c r="X274" s="210"/>
      <c r="Y274" s="210"/>
      <c r="Z274" s="210"/>
    </row>
    <row r="275" ht="12.75" customHeight="1">
      <c r="A275" s="625"/>
      <c r="B275" s="625"/>
      <c r="C275" s="625"/>
      <c r="D275" s="627"/>
      <c r="E275" s="210"/>
      <c r="F275" s="210"/>
      <c r="G275" s="210"/>
      <c r="H275" s="210"/>
      <c r="I275" s="627"/>
      <c r="J275" s="210"/>
      <c r="K275" s="210"/>
      <c r="L275" s="210"/>
      <c r="M275" s="679"/>
      <c r="N275" s="210"/>
      <c r="O275" s="210"/>
      <c r="P275" s="210"/>
      <c r="Q275" s="210"/>
      <c r="R275" s="210"/>
      <c r="S275" s="210"/>
      <c r="T275" s="210"/>
      <c r="U275" s="210"/>
      <c r="V275" s="210"/>
      <c r="W275" s="210"/>
      <c r="X275" s="210"/>
      <c r="Y275" s="210"/>
      <c r="Z275" s="210"/>
    </row>
    <row r="276" ht="12.75" customHeight="1">
      <c r="A276" s="625"/>
      <c r="B276" s="625"/>
      <c r="C276" s="625"/>
      <c r="D276" s="627"/>
      <c r="E276" s="210"/>
      <c r="F276" s="210"/>
      <c r="G276" s="210"/>
      <c r="H276" s="210"/>
      <c r="I276" s="627"/>
      <c r="J276" s="210"/>
      <c r="K276" s="210"/>
      <c r="L276" s="210"/>
      <c r="M276" s="679"/>
      <c r="N276" s="210"/>
      <c r="O276" s="210"/>
      <c r="P276" s="210"/>
      <c r="Q276" s="210"/>
      <c r="R276" s="210"/>
      <c r="S276" s="210"/>
      <c r="T276" s="210"/>
      <c r="U276" s="210"/>
      <c r="V276" s="210"/>
      <c r="W276" s="210"/>
      <c r="X276" s="210"/>
      <c r="Y276" s="210"/>
      <c r="Z276" s="210"/>
    </row>
    <row r="277" ht="12.75" customHeight="1">
      <c r="A277" s="625"/>
      <c r="B277" s="625"/>
      <c r="C277" s="625"/>
      <c r="D277" s="627"/>
      <c r="E277" s="210"/>
      <c r="F277" s="210"/>
      <c r="G277" s="210"/>
      <c r="H277" s="210"/>
      <c r="I277" s="627"/>
      <c r="J277" s="210"/>
      <c r="K277" s="210"/>
      <c r="L277" s="210"/>
      <c r="M277" s="679"/>
      <c r="N277" s="210"/>
      <c r="O277" s="210"/>
      <c r="P277" s="210"/>
      <c r="Q277" s="210"/>
      <c r="R277" s="210"/>
      <c r="S277" s="210"/>
      <c r="T277" s="210"/>
      <c r="U277" s="210"/>
      <c r="V277" s="210"/>
      <c r="W277" s="210"/>
      <c r="X277" s="210"/>
      <c r="Y277" s="210"/>
      <c r="Z277" s="210"/>
    </row>
    <row r="278" ht="12.75" customHeight="1">
      <c r="A278" s="625"/>
      <c r="B278" s="625"/>
      <c r="C278" s="625"/>
      <c r="D278" s="627"/>
      <c r="E278" s="210"/>
      <c r="F278" s="210"/>
      <c r="G278" s="210"/>
      <c r="H278" s="210"/>
      <c r="I278" s="627"/>
      <c r="J278" s="210"/>
      <c r="K278" s="210"/>
      <c r="L278" s="210"/>
      <c r="M278" s="679"/>
      <c r="N278" s="210"/>
      <c r="O278" s="210"/>
      <c r="P278" s="210"/>
      <c r="Q278" s="210"/>
      <c r="R278" s="210"/>
      <c r="S278" s="210"/>
      <c r="T278" s="210"/>
      <c r="U278" s="210"/>
      <c r="V278" s="210"/>
      <c r="W278" s="210"/>
      <c r="X278" s="210"/>
      <c r="Y278" s="210"/>
      <c r="Z278" s="210"/>
    </row>
    <row r="279" ht="12.75" customHeight="1">
      <c r="A279" s="625"/>
      <c r="B279" s="625"/>
      <c r="C279" s="625"/>
      <c r="D279" s="627"/>
      <c r="E279" s="210"/>
      <c r="F279" s="210"/>
      <c r="G279" s="210"/>
      <c r="H279" s="210"/>
      <c r="I279" s="627"/>
      <c r="J279" s="210"/>
      <c r="K279" s="210"/>
      <c r="L279" s="210"/>
      <c r="M279" s="679"/>
      <c r="N279" s="210"/>
      <c r="O279" s="210"/>
      <c r="P279" s="210"/>
      <c r="Q279" s="210"/>
      <c r="R279" s="210"/>
      <c r="S279" s="210"/>
      <c r="T279" s="210"/>
      <c r="U279" s="210"/>
      <c r="V279" s="210"/>
      <c r="W279" s="210"/>
      <c r="X279" s="210"/>
      <c r="Y279" s="210"/>
      <c r="Z279" s="210"/>
    </row>
    <row r="280" ht="12.75" customHeight="1">
      <c r="A280" s="625"/>
      <c r="B280" s="625"/>
      <c r="C280" s="625"/>
      <c r="D280" s="627"/>
      <c r="E280" s="210"/>
      <c r="F280" s="210"/>
      <c r="G280" s="210"/>
      <c r="H280" s="210"/>
      <c r="I280" s="627"/>
      <c r="J280" s="210"/>
      <c r="K280" s="210"/>
      <c r="L280" s="210"/>
      <c r="M280" s="679"/>
      <c r="N280" s="210"/>
      <c r="O280" s="210"/>
      <c r="P280" s="210"/>
      <c r="Q280" s="210"/>
      <c r="R280" s="210"/>
      <c r="S280" s="210"/>
      <c r="T280" s="210"/>
      <c r="U280" s="210"/>
      <c r="V280" s="210"/>
      <c r="W280" s="210"/>
      <c r="X280" s="210"/>
      <c r="Y280" s="210"/>
      <c r="Z280" s="210"/>
    </row>
    <row r="281" ht="12.75" customHeight="1">
      <c r="A281" s="625"/>
      <c r="B281" s="625"/>
      <c r="C281" s="625"/>
      <c r="D281" s="627"/>
      <c r="E281" s="210"/>
      <c r="F281" s="210"/>
      <c r="G281" s="210"/>
      <c r="H281" s="210"/>
      <c r="I281" s="627"/>
      <c r="J281" s="210"/>
      <c r="K281" s="210"/>
      <c r="L281" s="210"/>
      <c r="M281" s="679"/>
      <c r="N281" s="210"/>
      <c r="O281" s="210"/>
      <c r="P281" s="210"/>
      <c r="Q281" s="210"/>
      <c r="R281" s="210"/>
      <c r="S281" s="210"/>
      <c r="T281" s="210"/>
      <c r="U281" s="210"/>
      <c r="V281" s="210"/>
      <c r="W281" s="210"/>
      <c r="X281" s="210"/>
      <c r="Y281" s="210"/>
      <c r="Z281" s="210"/>
    </row>
    <row r="282" ht="12.75" customHeight="1">
      <c r="A282" s="625"/>
      <c r="B282" s="625"/>
      <c r="C282" s="625"/>
      <c r="D282" s="627"/>
      <c r="E282" s="210"/>
      <c r="F282" s="210"/>
      <c r="G282" s="210"/>
      <c r="H282" s="210"/>
      <c r="I282" s="627"/>
      <c r="J282" s="210"/>
      <c r="K282" s="210"/>
      <c r="L282" s="210"/>
      <c r="M282" s="679"/>
      <c r="N282" s="210"/>
      <c r="O282" s="210"/>
      <c r="P282" s="210"/>
      <c r="Q282" s="210"/>
      <c r="R282" s="210"/>
      <c r="S282" s="210"/>
      <c r="T282" s="210"/>
      <c r="U282" s="210"/>
      <c r="V282" s="210"/>
      <c r="W282" s="210"/>
      <c r="X282" s="210"/>
      <c r="Y282" s="210"/>
      <c r="Z282" s="210"/>
    </row>
    <row r="283" ht="12.75" customHeight="1">
      <c r="A283" s="625"/>
      <c r="B283" s="625"/>
      <c r="C283" s="625"/>
      <c r="D283" s="627"/>
      <c r="E283" s="210"/>
      <c r="F283" s="210"/>
      <c r="G283" s="210"/>
      <c r="H283" s="210"/>
      <c r="I283" s="627"/>
      <c r="J283" s="210"/>
      <c r="K283" s="210"/>
      <c r="L283" s="210"/>
      <c r="M283" s="679"/>
      <c r="N283" s="210"/>
      <c r="O283" s="210"/>
      <c r="P283" s="210"/>
      <c r="Q283" s="210"/>
      <c r="R283" s="210"/>
      <c r="S283" s="210"/>
      <c r="T283" s="210"/>
      <c r="U283" s="210"/>
      <c r="V283" s="210"/>
      <c r="W283" s="210"/>
      <c r="X283" s="210"/>
      <c r="Y283" s="210"/>
      <c r="Z283" s="210"/>
    </row>
    <row r="284" ht="12.75" customHeight="1">
      <c r="A284" s="625"/>
      <c r="B284" s="625"/>
      <c r="C284" s="625"/>
      <c r="D284" s="627"/>
      <c r="E284" s="210"/>
      <c r="F284" s="210"/>
      <c r="G284" s="210"/>
      <c r="H284" s="210"/>
      <c r="I284" s="627"/>
      <c r="J284" s="210"/>
      <c r="K284" s="210"/>
      <c r="L284" s="210"/>
      <c r="M284" s="679"/>
      <c r="N284" s="210"/>
      <c r="O284" s="210"/>
      <c r="P284" s="210"/>
      <c r="Q284" s="210"/>
      <c r="R284" s="210"/>
      <c r="S284" s="210"/>
      <c r="T284" s="210"/>
      <c r="U284" s="210"/>
      <c r="V284" s="210"/>
      <c r="W284" s="210"/>
      <c r="X284" s="210"/>
      <c r="Y284" s="210"/>
      <c r="Z284" s="210"/>
    </row>
    <row r="285" ht="12.75" customHeight="1">
      <c r="A285" s="625"/>
      <c r="B285" s="625"/>
      <c r="C285" s="625"/>
      <c r="D285" s="627"/>
      <c r="E285" s="210"/>
      <c r="F285" s="210"/>
      <c r="G285" s="210"/>
      <c r="H285" s="210"/>
      <c r="I285" s="627"/>
      <c r="J285" s="210"/>
      <c r="K285" s="210"/>
      <c r="L285" s="210"/>
      <c r="M285" s="679"/>
      <c r="N285" s="210"/>
      <c r="O285" s="210"/>
      <c r="P285" s="210"/>
      <c r="Q285" s="210"/>
      <c r="R285" s="210"/>
      <c r="S285" s="210"/>
      <c r="T285" s="210"/>
      <c r="U285" s="210"/>
      <c r="V285" s="210"/>
      <c r="W285" s="210"/>
      <c r="X285" s="210"/>
      <c r="Y285" s="210"/>
      <c r="Z285" s="210"/>
    </row>
    <row r="286" ht="12.75" customHeight="1">
      <c r="A286" s="625"/>
      <c r="B286" s="625"/>
      <c r="C286" s="625"/>
      <c r="D286" s="627"/>
      <c r="E286" s="210"/>
      <c r="F286" s="210"/>
      <c r="G286" s="210"/>
      <c r="H286" s="210"/>
      <c r="I286" s="627"/>
      <c r="J286" s="210"/>
      <c r="K286" s="210"/>
      <c r="L286" s="210"/>
      <c r="M286" s="679"/>
      <c r="N286" s="210"/>
      <c r="O286" s="210"/>
      <c r="P286" s="210"/>
      <c r="Q286" s="210"/>
      <c r="R286" s="210"/>
      <c r="S286" s="210"/>
      <c r="T286" s="210"/>
      <c r="U286" s="210"/>
      <c r="V286" s="210"/>
      <c r="W286" s="210"/>
      <c r="X286" s="210"/>
      <c r="Y286" s="210"/>
      <c r="Z286" s="210"/>
    </row>
    <row r="287" ht="12.75" customHeight="1">
      <c r="A287" s="625"/>
      <c r="B287" s="625"/>
      <c r="C287" s="625"/>
      <c r="D287" s="627"/>
      <c r="E287" s="210"/>
      <c r="F287" s="210"/>
      <c r="G287" s="210"/>
      <c r="H287" s="210"/>
      <c r="I287" s="627"/>
      <c r="J287" s="210"/>
      <c r="K287" s="210"/>
      <c r="L287" s="210"/>
      <c r="M287" s="679"/>
      <c r="N287" s="210"/>
      <c r="O287" s="210"/>
      <c r="P287" s="210"/>
      <c r="Q287" s="210"/>
      <c r="R287" s="210"/>
      <c r="S287" s="210"/>
      <c r="T287" s="210"/>
      <c r="U287" s="210"/>
      <c r="V287" s="210"/>
      <c r="W287" s="210"/>
      <c r="X287" s="210"/>
      <c r="Y287" s="210"/>
      <c r="Z287" s="210"/>
    </row>
    <row r="288" ht="12.75" customHeight="1">
      <c r="A288" s="625"/>
      <c r="B288" s="625"/>
      <c r="C288" s="625"/>
      <c r="D288" s="627"/>
      <c r="E288" s="210"/>
      <c r="F288" s="210"/>
      <c r="G288" s="210"/>
      <c r="H288" s="210"/>
      <c r="I288" s="627"/>
      <c r="J288" s="210"/>
      <c r="K288" s="210"/>
      <c r="L288" s="210"/>
      <c r="M288" s="679"/>
      <c r="N288" s="210"/>
      <c r="O288" s="210"/>
      <c r="P288" s="210"/>
      <c r="Q288" s="210"/>
      <c r="R288" s="210"/>
      <c r="S288" s="210"/>
      <c r="T288" s="210"/>
      <c r="U288" s="210"/>
      <c r="V288" s="210"/>
      <c r="W288" s="210"/>
      <c r="X288" s="210"/>
      <c r="Y288" s="210"/>
      <c r="Z288" s="210"/>
    </row>
    <row r="289" ht="12.75" customHeight="1">
      <c r="A289" s="625"/>
      <c r="B289" s="625"/>
      <c r="C289" s="625"/>
      <c r="D289" s="627"/>
      <c r="E289" s="210"/>
      <c r="F289" s="210"/>
      <c r="G289" s="210"/>
      <c r="H289" s="210"/>
      <c r="I289" s="627"/>
      <c r="J289" s="210"/>
      <c r="K289" s="210"/>
      <c r="L289" s="210"/>
      <c r="M289" s="679"/>
      <c r="N289" s="210"/>
      <c r="O289" s="210"/>
      <c r="P289" s="210"/>
      <c r="Q289" s="210"/>
      <c r="R289" s="210"/>
      <c r="S289" s="210"/>
      <c r="T289" s="210"/>
      <c r="U289" s="210"/>
      <c r="V289" s="210"/>
      <c r="W289" s="210"/>
      <c r="X289" s="210"/>
      <c r="Y289" s="210"/>
      <c r="Z289" s="210"/>
    </row>
    <row r="290" ht="12.75" customHeight="1">
      <c r="A290" s="625"/>
      <c r="B290" s="625"/>
      <c r="C290" s="625"/>
      <c r="D290" s="627"/>
      <c r="E290" s="210"/>
      <c r="F290" s="210"/>
      <c r="G290" s="210"/>
      <c r="H290" s="210"/>
      <c r="I290" s="627"/>
      <c r="J290" s="210"/>
      <c r="K290" s="210"/>
      <c r="L290" s="210"/>
      <c r="M290" s="679"/>
      <c r="N290" s="210"/>
      <c r="O290" s="210"/>
      <c r="P290" s="210"/>
      <c r="Q290" s="210"/>
      <c r="R290" s="210"/>
      <c r="S290" s="210"/>
      <c r="T290" s="210"/>
      <c r="U290" s="210"/>
      <c r="V290" s="210"/>
      <c r="W290" s="210"/>
      <c r="X290" s="210"/>
      <c r="Y290" s="210"/>
      <c r="Z290" s="210"/>
    </row>
    <row r="291" ht="12.75" customHeight="1">
      <c r="A291" s="625"/>
      <c r="B291" s="625"/>
      <c r="C291" s="625"/>
      <c r="D291" s="627"/>
      <c r="E291" s="210"/>
      <c r="F291" s="210"/>
      <c r="G291" s="210"/>
      <c r="H291" s="210"/>
      <c r="I291" s="627"/>
      <c r="J291" s="210"/>
      <c r="K291" s="210"/>
      <c r="L291" s="210"/>
      <c r="M291" s="679"/>
      <c r="N291" s="210"/>
      <c r="O291" s="210"/>
      <c r="P291" s="210"/>
      <c r="Q291" s="210"/>
      <c r="R291" s="210"/>
      <c r="S291" s="210"/>
      <c r="T291" s="210"/>
      <c r="U291" s="210"/>
      <c r="V291" s="210"/>
      <c r="W291" s="210"/>
      <c r="X291" s="210"/>
      <c r="Y291" s="210"/>
      <c r="Z291" s="210"/>
    </row>
    <row r="292" ht="12.75" customHeight="1">
      <c r="A292" s="625"/>
      <c r="B292" s="625"/>
      <c r="C292" s="625"/>
      <c r="D292" s="627"/>
      <c r="E292" s="210"/>
      <c r="F292" s="210"/>
      <c r="G292" s="210"/>
      <c r="H292" s="210"/>
      <c r="I292" s="627"/>
      <c r="J292" s="210"/>
      <c r="K292" s="210"/>
      <c r="L292" s="210"/>
      <c r="M292" s="679"/>
      <c r="N292" s="210"/>
      <c r="O292" s="210"/>
      <c r="P292" s="210"/>
      <c r="Q292" s="210"/>
      <c r="R292" s="210"/>
      <c r="S292" s="210"/>
      <c r="T292" s="210"/>
      <c r="U292" s="210"/>
      <c r="V292" s="210"/>
      <c r="W292" s="210"/>
      <c r="X292" s="210"/>
      <c r="Y292" s="210"/>
      <c r="Z292" s="210"/>
    </row>
    <row r="293" ht="12.75" customHeight="1">
      <c r="A293" s="625"/>
      <c r="B293" s="625"/>
      <c r="C293" s="625"/>
      <c r="D293" s="627"/>
      <c r="E293" s="210"/>
      <c r="F293" s="210"/>
      <c r="G293" s="210"/>
      <c r="H293" s="210"/>
      <c r="I293" s="627"/>
      <c r="J293" s="210"/>
      <c r="K293" s="210"/>
      <c r="L293" s="210"/>
      <c r="M293" s="679"/>
      <c r="N293" s="210"/>
      <c r="O293" s="210"/>
      <c r="P293" s="210"/>
      <c r="Q293" s="210"/>
      <c r="R293" s="210"/>
      <c r="S293" s="210"/>
      <c r="T293" s="210"/>
      <c r="U293" s="210"/>
      <c r="V293" s="210"/>
      <c r="W293" s="210"/>
      <c r="X293" s="210"/>
      <c r="Y293" s="210"/>
      <c r="Z293" s="210"/>
    </row>
    <row r="294" ht="12.75" customHeight="1">
      <c r="A294" s="625"/>
      <c r="B294" s="625"/>
      <c r="C294" s="625"/>
      <c r="D294" s="627"/>
      <c r="E294" s="210"/>
      <c r="F294" s="210"/>
      <c r="G294" s="210"/>
      <c r="H294" s="210"/>
      <c r="I294" s="627"/>
      <c r="J294" s="210"/>
      <c r="K294" s="210"/>
      <c r="L294" s="210"/>
      <c r="M294" s="679"/>
      <c r="N294" s="210"/>
      <c r="O294" s="210"/>
      <c r="P294" s="210"/>
      <c r="Q294" s="210"/>
      <c r="R294" s="210"/>
      <c r="S294" s="210"/>
      <c r="T294" s="210"/>
      <c r="U294" s="210"/>
      <c r="V294" s="210"/>
      <c r="W294" s="210"/>
      <c r="X294" s="210"/>
      <c r="Y294" s="210"/>
      <c r="Z294" s="210"/>
    </row>
    <row r="295" ht="12.75" customHeight="1">
      <c r="A295" s="625"/>
      <c r="B295" s="625"/>
      <c r="C295" s="625"/>
      <c r="D295" s="627"/>
      <c r="E295" s="210"/>
      <c r="F295" s="210"/>
      <c r="G295" s="210"/>
      <c r="H295" s="210"/>
      <c r="I295" s="627"/>
      <c r="J295" s="210"/>
      <c r="K295" s="210"/>
      <c r="L295" s="210"/>
      <c r="M295" s="679"/>
      <c r="N295" s="210"/>
      <c r="O295" s="210"/>
      <c r="P295" s="210"/>
      <c r="Q295" s="210"/>
      <c r="R295" s="210"/>
      <c r="S295" s="210"/>
      <c r="T295" s="210"/>
      <c r="U295" s="210"/>
      <c r="V295" s="210"/>
      <c r="W295" s="210"/>
      <c r="X295" s="210"/>
      <c r="Y295" s="210"/>
      <c r="Z295" s="210"/>
    </row>
    <row r="296" ht="12.75" customHeight="1">
      <c r="A296" s="625"/>
      <c r="B296" s="625"/>
      <c r="C296" s="625"/>
      <c r="D296" s="627"/>
      <c r="E296" s="210"/>
      <c r="F296" s="210"/>
      <c r="G296" s="210"/>
      <c r="H296" s="210"/>
      <c r="I296" s="627"/>
      <c r="J296" s="210"/>
      <c r="K296" s="210"/>
      <c r="L296" s="210"/>
      <c r="M296" s="679"/>
      <c r="N296" s="210"/>
      <c r="O296" s="210"/>
      <c r="P296" s="210"/>
      <c r="Q296" s="210"/>
      <c r="R296" s="210"/>
      <c r="S296" s="210"/>
      <c r="T296" s="210"/>
      <c r="U296" s="210"/>
      <c r="V296" s="210"/>
      <c r="W296" s="210"/>
      <c r="X296" s="210"/>
      <c r="Y296" s="210"/>
      <c r="Z296" s="210"/>
    </row>
    <row r="297" ht="12.75" customHeight="1">
      <c r="A297" s="625"/>
      <c r="B297" s="625"/>
      <c r="C297" s="625"/>
      <c r="D297" s="627"/>
      <c r="E297" s="210"/>
      <c r="F297" s="210"/>
      <c r="G297" s="210"/>
      <c r="H297" s="210"/>
      <c r="I297" s="627"/>
      <c r="J297" s="210"/>
      <c r="K297" s="210"/>
      <c r="L297" s="210"/>
      <c r="M297" s="679"/>
      <c r="N297" s="210"/>
      <c r="O297" s="210"/>
      <c r="P297" s="210"/>
      <c r="Q297" s="210"/>
      <c r="R297" s="210"/>
      <c r="S297" s="210"/>
      <c r="T297" s="210"/>
      <c r="U297" s="210"/>
      <c r="V297" s="210"/>
      <c r="W297" s="210"/>
      <c r="X297" s="210"/>
      <c r="Y297" s="210"/>
      <c r="Z297" s="210"/>
    </row>
    <row r="298" ht="12.75" customHeight="1">
      <c r="A298" s="625"/>
      <c r="B298" s="625"/>
      <c r="C298" s="625"/>
      <c r="D298" s="627"/>
      <c r="E298" s="210"/>
      <c r="F298" s="210"/>
      <c r="G298" s="210"/>
      <c r="H298" s="210"/>
      <c r="I298" s="627"/>
      <c r="J298" s="210"/>
      <c r="K298" s="210"/>
      <c r="L298" s="210"/>
      <c r="M298" s="679"/>
      <c r="N298" s="210"/>
      <c r="O298" s="210"/>
      <c r="P298" s="210"/>
      <c r="Q298" s="210"/>
      <c r="R298" s="210"/>
      <c r="S298" s="210"/>
      <c r="T298" s="210"/>
      <c r="U298" s="210"/>
      <c r="V298" s="210"/>
      <c r="W298" s="210"/>
      <c r="X298" s="210"/>
      <c r="Y298" s="210"/>
      <c r="Z298" s="210"/>
    </row>
    <row r="299" ht="12.75" customHeight="1">
      <c r="A299" s="625"/>
      <c r="B299" s="625"/>
      <c r="C299" s="625"/>
      <c r="D299" s="627"/>
      <c r="E299" s="210"/>
      <c r="F299" s="210"/>
      <c r="G299" s="210"/>
      <c r="H299" s="210"/>
      <c r="I299" s="627"/>
      <c r="J299" s="210"/>
      <c r="K299" s="210"/>
      <c r="L299" s="210"/>
      <c r="M299" s="679"/>
      <c r="N299" s="210"/>
      <c r="O299" s="210"/>
      <c r="P299" s="210"/>
      <c r="Q299" s="210"/>
      <c r="R299" s="210"/>
      <c r="S299" s="210"/>
      <c r="T299" s="210"/>
      <c r="U299" s="210"/>
      <c r="V299" s="210"/>
      <c r="W299" s="210"/>
      <c r="X299" s="210"/>
      <c r="Y299" s="210"/>
      <c r="Z299" s="210"/>
    </row>
    <row r="300" ht="12.75" customHeight="1">
      <c r="A300" s="625"/>
      <c r="B300" s="625"/>
      <c r="C300" s="625"/>
      <c r="D300" s="627"/>
      <c r="E300" s="210"/>
      <c r="F300" s="210"/>
      <c r="G300" s="210"/>
      <c r="H300" s="210"/>
      <c r="I300" s="627"/>
      <c r="J300" s="210"/>
      <c r="K300" s="210"/>
      <c r="L300" s="210"/>
      <c r="M300" s="679"/>
      <c r="N300" s="210"/>
      <c r="O300" s="210"/>
      <c r="P300" s="210"/>
      <c r="Q300" s="210"/>
      <c r="R300" s="210"/>
      <c r="S300" s="210"/>
      <c r="T300" s="210"/>
      <c r="U300" s="210"/>
      <c r="V300" s="210"/>
      <c r="W300" s="210"/>
      <c r="X300" s="210"/>
      <c r="Y300" s="210"/>
      <c r="Z300" s="210"/>
    </row>
    <row r="301" ht="12.75" customHeight="1">
      <c r="A301" s="625"/>
      <c r="B301" s="625"/>
      <c r="C301" s="625"/>
      <c r="D301" s="627"/>
      <c r="E301" s="210"/>
      <c r="F301" s="210"/>
      <c r="G301" s="210"/>
      <c r="H301" s="210"/>
      <c r="I301" s="627"/>
      <c r="J301" s="210"/>
      <c r="K301" s="210"/>
      <c r="L301" s="210"/>
      <c r="M301" s="679"/>
      <c r="N301" s="210"/>
      <c r="O301" s="210"/>
      <c r="P301" s="210"/>
      <c r="Q301" s="210"/>
      <c r="R301" s="210"/>
      <c r="S301" s="210"/>
      <c r="T301" s="210"/>
      <c r="U301" s="210"/>
      <c r="V301" s="210"/>
      <c r="W301" s="210"/>
      <c r="X301" s="210"/>
      <c r="Y301" s="210"/>
      <c r="Z301" s="210"/>
    </row>
    <row r="302" ht="12.75" customHeight="1">
      <c r="A302" s="625"/>
      <c r="B302" s="625"/>
      <c r="C302" s="625"/>
      <c r="D302" s="627"/>
      <c r="E302" s="210"/>
      <c r="F302" s="210"/>
      <c r="G302" s="210"/>
      <c r="H302" s="210"/>
      <c r="I302" s="627"/>
      <c r="J302" s="210"/>
      <c r="K302" s="210"/>
      <c r="L302" s="210"/>
      <c r="M302" s="679"/>
      <c r="N302" s="210"/>
      <c r="O302" s="210"/>
      <c r="P302" s="210"/>
      <c r="Q302" s="210"/>
      <c r="R302" s="210"/>
      <c r="S302" s="210"/>
      <c r="T302" s="210"/>
      <c r="U302" s="210"/>
      <c r="V302" s="210"/>
      <c r="W302" s="210"/>
      <c r="X302" s="210"/>
      <c r="Y302" s="210"/>
      <c r="Z302" s="210"/>
    </row>
    <row r="303" ht="12.75" customHeight="1">
      <c r="A303" s="625"/>
      <c r="B303" s="625"/>
      <c r="C303" s="625"/>
      <c r="D303" s="627"/>
      <c r="E303" s="210"/>
      <c r="F303" s="210"/>
      <c r="G303" s="210"/>
      <c r="H303" s="210"/>
      <c r="I303" s="627"/>
      <c r="J303" s="210"/>
      <c r="K303" s="210"/>
      <c r="L303" s="210"/>
      <c r="M303" s="679"/>
      <c r="N303" s="210"/>
      <c r="O303" s="210"/>
      <c r="P303" s="210"/>
      <c r="Q303" s="210"/>
      <c r="R303" s="210"/>
      <c r="S303" s="210"/>
      <c r="T303" s="210"/>
      <c r="U303" s="210"/>
      <c r="V303" s="210"/>
      <c r="W303" s="210"/>
      <c r="X303" s="210"/>
      <c r="Y303" s="210"/>
      <c r="Z303" s="210"/>
    </row>
    <row r="304" ht="12.75" customHeight="1">
      <c r="A304" s="625"/>
      <c r="B304" s="625"/>
      <c r="C304" s="625"/>
      <c r="D304" s="627"/>
      <c r="E304" s="210"/>
      <c r="F304" s="210"/>
      <c r="G304" s="210"/>
      <c r="H304" s="210"/>
      <c r="I304" s="627"/>
      <c r="J304" s="210"/>
      <c r="K304" s="210"/>
      <c r="L304" s="210"/>
      <c r="M304" s="679"/>
      <c r="N304" s="210"/>
      <c r="O304" s="210"/>
      <c r="P304" s="210"/>
      <c r="Q304" s="210"/>
      <c r="R304" s="210"/>
      <c r="S304" s="210"/>
      <c r="T304" s="210"/>
      <c r="U304" s="210"/>
      <c r="V304" s="210"/>
      <c r="W304" s="210"/>
      <c r="X304" s="210"/>
      <c r="Y304" s="210"/>
      <c r="Z304" s="210"/>
    </row>
    <row r="305" ht="12.75" customHeight="1">
      <c r="A305" s="625"/>
      <c r="B305" s="625"/>
      <c r="C305" s="625"/>
      <c r="D305" s="627"/>
      <c r="E305" s="210"/>
      <c r="F305" s="210"/>
      <c r="G305" s="210"/>
      <c r="H305" s="210"/>
      <c r="I305" s="627"/>
      <c r="J305" s="210"/>
      <c r="K305" s="210"/>
      <c r="L305" s="210"/>
      <c r="M305" s="679"/>
      <c r="N305" s="210"/>
      <c r="O305" s="210"/>
      <c r="P305" s="210"/>
      <c r="Q305" s="210"/>
      <c r="R305" s="210"/>
      <c r="S305" s="210"/>
      <c r="T305" s="210"/>
      <c r="U305" s="210"/>
      <c r="V305" s="210"/>
      <c r="W305" s="210"/>
      <c r="X305" s="210"/>
      <c r="Y305" s="210"/>
      <c r="Z305" s="210"/>
    </row>
    <row r="306" ht="12.75" customHeight="1">
      <c r="A306" s="625"/>
      <c r="B306" s="625"/>
      <c r="C306" s="625"/>
      <c r="D306" s="627"/>
      <c r="E306" s="210"/>
      <c r="F306" s="210"/>
      <c r="G306" s="210"/>
      <c r="H306" s="210"/>
      <c r="I306" s="627"/>
      <c r="J306" s="210"/>
      <c r="K306" s="210"/>
      <c r="L306" s="210"/>
      <c r="M306" s="679"/>
      <c r="N306" s="210"/>
      <c r="O306" s="210"/>
      <c r="P306" s="210"/>
      <c r="Q306" s="210"/>
      <c r="R306" s="210"/>
      <c r="S306" s="210"/>
      <c r="T306" s="210"/>
      <c r="U306" s="210"/>
      <c r="V306" s="210"/>
      <c r="W306" s="210"/>
      <c r="X306" s="210"/>
      <c r="Y306" s="210"/>
      <c r="Z306" s="210"/>
    </row>
    <row r="307" ht="12.75" customHeight="1">
      <c r="A307" s="625"/>
      <c r="B307" s="625"/>
      <c r="C307" s="625"/>
      <c r="D307" s="627"/>
      <c r="E307" s="210"/>
      <c r="F307" s="210"/>
      <c r="G307" s="210"/>
      <c r="H307" s="210"/>
      <c r="I307" s="627"/>
      <c r="J307" s="210"/>
      <c r="K307" s="210"/>
      <c r="L307" s="210"/>
      <c r="M307" s="679"/>
      <c r="N307" s="210"/>
      <c r="O307" s="210"/>
      <c r="P307" s="210"/>
      <c r="Q307" s="210"/>
      <c r="R307" s="210"/>
      <c r="S307" s="210"/>
      <c r="T307" s="210"/>
      <c r="U307" s="210"/>
      <c r="V307" s="210"/>
      <c r="W307" s="210"/>
      <c r="X307" s="210"/>
      <c r="Y307" s="210"/>
      <c r="Z307" s="210"/>
    </row>
    <row r="308" ht="12.75" customHeight="1">
      <c r="A308" s="625"/>
      <c r="B308" s="625"/>
      <c r="C308" s="625"/>
      <c r="D308" s="627"/>
      <c r="E308" s="210"/>
      <c r="F308" s="210"/>
      <c r="G308" s="210"/>
      <c r="H308" s="210"/>
      <c r="I308" s="627"/>
      <c r="J308" s="210"/>
      <c r="K308" s="210"/>
      <c r="L308" s="210"/>
      <c r="M308" s="679"/>
      <c r="N308" s="210"/>
      <c r="O308" s="210"/>
      <c r="P308" s="210"/>
      <c r="Q308" s="210"/>
      <c r="R308" s="210"/>
      <c r="S308" s="210"/>
      <c r="T308" s="210"/>
      <c r="U308" s="210"/>
      <c r="V308" s="210"/>
      <c r="W308" s="210"/>
      <c r="X308" s="210"/>
      <c r="Y308" s="210"/>
      <c r="Z308" s="210"/>
    </row>
    <row r="309" ht="12.75" customHeight="1">
      <c r="A309" s="625"/>
      <c r="B309" s="625"/>
      <c r="C309" s="625"/>
      <c r="D309" s="627"/>
      <c r="E309" s="210"/>
      <c r="F309" s="210"/>
      <c r="G309" s="210"/>
      <c r="H309" s="210"/>
      <c r="I309" s="627"/>
      <c r="J309" s="210"/>
      <c r="K309" s="210"/>
      <c r="L309" s="210"/>
      <c r="M309" s="679"/>
      <c r="N309" s="210"/>
      <c r="O309" s="210"/>
      <c r="P309" s="210"/>
      <c r="Q309" s="210"/>
      <c r="R309" s="210"/>
      <c r="S309" s="210"/>
      <c r="T309" s="210"/>
      <c r="U309" s="210"/>
      <c r="V309" s="210"/>
      <c r="W309" s="210"/>
      <c r="X309" s="210"/>
      <c r="Y309" s="210"/>
      <c r="Z309" s="210"/>
    </row>
    <row r="310" ht="12.75" customHeight="1">
      <c r="A310" s="625"/>
      <c r="B310" s="625"/>
      <c r="C310" s="625"/>
      <c r="D310" s="627"/>
      <c r="E310" s="210"/>
      <c r="F310" s="210"/>
      <c r="G310" s="210"/>
      <c r="H310" s="210"/>
      <c r="I310" s="627"/>
      <c r="J310" s="210"/>
      <c r="K310" s="210"/>
      <c r="L310" s="210"/>
      <c r="M310" s="679"/>
      <c r="N310" s="210"/>
      <c r="O310" s="210"/>
      <c r="P310" s="210"/>
      <c r="Q310" s="210"/>
      <c r="R310" s="210"/>
      <c r="S310" s="210"/>
      <c r="T310" s="210"/>
      <c r="U310" s="210"/>
      <c r="V310" s="210"/>
      <c r="W310" s="210"/>
      <c r="X310" s="210"/>
      <c r="Y310" s="210"/>
      <c r="Z310" s="210"/>
    </row>
    <row r="311" ht="12.75" customHeight="1">
      <c r="A311" s="625"/>
      <c r="B311" s="625"/>
      <c r="C311" s="625"/>
      <c r="D311" s="627"/>
      <c r="E311" s="210"/>
      <c r="F311" s="210"/>
      <c r="G311" s="210"/>
      <c r="H311" s="210"/>
      <c r="I311" s="627"/>
      <c r="J311" s="210"/>
      <c r="K311" s="210"/>
      <c r="L311" s="210"/>
      <c r="M311" s="679"/>
      <c r="N311" s="210"/>
      <c r="O311" s="210"/>
      <c r="P311" s="210"/>
      <c r="Q311" s="210"/>
      <c r="R311" s="210"/>
      <c r="S311" s="210"/>
      <c r="T311" s="210"/>
      <c r="U311" s="210"/>
      <c r="V311" s="210"/>
      <c r="W311" s="210"/>
      <c r="X311" s="210"/>
      <c r="Y311" s="210"/>
      <c r="Z311" s="210"/>
    </row>
    <row r="312" ht="12.75" customHeight="1">
      <c r="A312" s="625"/>
      <c r="B312" s="625"/>
      <c r="C312" s="625"/>
      <c r="D312" s="627"/>
      <c r="E312" s="210"/>
      <c r="F312" s="210"/>
      <c r="G312" s="210"/>
      <c r="H312" s="210"/>
      <c r="I312" s="627"/>
      <c r="J312" s="210"/>
      <c r="K312" s="210"/>
      <c r="L312" s="210"/>
      <c r="M312" s="679"/>
      <c r="N312" s="210"/>
      <c r="O312" s="210"/>
      <c r="P312" s="210"/>
      <c r="Q312" s="210"/>
      <c r="R312" s="210"/>
      <c r="S312" s="210"/>
      <c r="T312" s="210"/>
      <c r="U312" s="210"/>
      <c r="V312" s="210"/>
      <c r="W312" s="210"/>
      <c r="X312" s="210"/>
      <c r="Y312" s="210"/>
      <c r="Z312" s="210"/>
    </row>
    <row r="313" ht="12.75" customHeight="1">
      <c r="A313" s="625"/>
      <c r="B313" s="625"/>
      <c r="C313" s="625"/>
      <c r="D313" s="627"/>
      <c r="E313" s="210"/>
      <c r="F313" s="210"/>
      <c r="G313" s="210"/>
      <c r="H313" s="210"/>
      <c r="I313" s="627"/>
      <c r="J313" s="210"/>
      <c r="K313" s="210"/>
      <c r="L313" s="210"/>
      <c r="M313" s="679"/>
      <c r="N313" s="210"/>
      <c r="O313" s="210"/>
      <c r="P313" s="210"/>
      <c r="Q313" s="210"/>
      <c r="R313" s="210"/>
      <c r="S313" s="210"/>
      <c r="T313" s="210"/>
      <c r="U313" s="210"/>
      <c r="V313" s="210"/>
      <c r="W313" s="210"/>
      <c r="X313" s="210"/>
      <c r="Y313" s="210"/>
      <c r="Z313" s="210"/>
    </row>
    <row r="314" ht="12.75" customHeight="1">
      <c r="A314" s="625"/>
      <c r="B314" s="625"/>
      <c r="C314" s="625"/>
      <c r="D314" s="627"/>
      <c r="E314" s="210"/>
      <c r="F314" s="210"/>
      <c r="G314" s="210"/>
      <c r="H314" s="210"/>
      <c r="I314" s="627"/>
      <c r="J314" s="210"/>
      <c r="K314" s="210"/>
      <c r="L314" s="210"/>
      <c r="M314" s="679"/>
      <c r="N314" s="210"/>
      <c r="O314" s="210"/>
      <c r="P314" s="210"/>
      <c r="Q314" s="210"/>
      <c r="R314" s="210"/>
      <c r="S314" s="210"/>
      <c r="T314" s="210"/>
      <c r="U314" s="210"/>
      <c r="V314" s="210"/>
      <c r="W314" s="210"/>
      <c r="X314" s="210"/>
      <c r="Y314" s="210"/>
      <c r="Z314" s="210"/>
    </row>
    <row r="315" ht="12.75" customHeight="1">
      <c r="A315" s="625"/>
      <c r="B315" s="625"/>
      <c r="C315" s="625"/>
      <c r="D315" s="627"/>
      <c r="E315" s="210"/>
      <c r="F315" s="210"/>
      <c r="G315" s="210"/>
      <c r="H315" s="210"/>
      <c r="I315" s="627"/>
      <c r="J315" s="210"/>
      <c r="K315" s="210"/>
      <c r="L315" s="210"/>
      <c r="M315" s="679"/>
      <c r="N315" s="210"/>
      <c r="O315" s="210"/>
      <c r="P315" s="210"/>
      <c r="Q315" s="210"/>
      <c r="R315" s="210"/>
      <c r="S315" s="210"/>
      <c r="T315" s="210"/>
      <c r="U315" s="210"/>
      <c r="V315" s="210"/>
      <c r="W315" s="210"/>
      <c r="X315" s="210"/>
      <c r="Y315" s="210"/>
      <c r="Z315" s="210"/>
    </row>
    <row r="316" ht="12.75" customHeight="1">
      <c r="A316" s="625"/>
      <c r="B316" s="625"/>
      <c r="C316" s="625"/>
      <c r="D316" s="627"/>
      <c r="E316" s="210"/>
      <c r="F316" s="210"/>
      <c r="G316" s="210"/>
      <c r="H316" s="210"/>
      <c r="I316" s="627"/>
      <c r="J316" s="210"/>
      <c r="K316" s="210"/>
      <c r="L316" s="210"/>
      <c r="M316" s="679"/>
      <c r="N316" s="210"/>
      <c r="O316" s="210"/>
      <c r="P316" s="210"/>
      <c r="Q316" s="210"/>
      <c r="R316" s="210"/>
      <c r="S316" s="210"/>
      <c r="T316" s="210"/>
      <c r="U316" s="210"/>
      <c r="V316" s="210"/>
      <c r="W316" s="210"/>
      <c r="X316" s="210"/>
      <c r="Y316" s="210"/>
      <c r="Z316" s="210"/>
    </row>
    <row r="317" ht="12.75" customHeight="1">
      <c r="A317" s="625"/>
      <c r="B317" s="625"/>
      <c r="C317" s="625"/>
      <c r="D317" s="627"/>
      <c r="E317" s="210"/>
      <c r="F317" s="210"/>
      <c r="G317" s="210"/>
      <c r="H317" s="210"/>
      <c r="I317" s="627"/>
      <c r="J317" s="210"/>
      <c r="K317" s="210"/>
      <c r="L317" s="210"/>
      <c r="M317" s="679"/>
      <c r="N317" s="210"/>
      <c r="O317" s="210"/>
      <c r="P317" s="210"/>
      <c r="Q317" s="210"/>
      <c r="R317" s="210"/>
      <c r="S317" s="210"/>
      <c r="T317" s="210"/>
      <c r="U317" s="210"/>
      <c r="V317" s="210"/>
      <c r="W317" s="210"/>
      <c r="X317" s="210"/>
      <c r="Y317" s="210"/>
      <c r="Z317" s="210"/>
    </row>
    <row r="318" ht="12.75" customHeight="1">
      <c r="A318" s="625"/>
      <c r="B318" s="625"/>
      <c r="C318" s="625"/>
      <c r="D318" s="627"/>
      <c r="E318" s="210"/>
      <c r="F318" s="210"/>
      <c r="G318" s="210"/>
      <c r="H318" s="210"/>
      <c r="I318" s="627"/>
      <c r="J318" s="210"/>
      <c r="K318" s="210"/>
      <c r="L318" s="210"/>
      <c r="M318" s="679"/>
      <c r="N318" s="210"/>
      <c r="O318" s="210"/>
      <c r="P318" s="210"/>
      <c r="Q318" s="210"/>
      <c r="R318" s="210"/>
      <c r="S318" s="210"/>
      <c r="T318" s="210"/>
      <c r="U318" s="210"/>
      <c r="V318" s="210"/>
      <c r="W318" s="210"/>
      <c r="X318" s="210"/>
      <c r="Y318" s="210"/>
      <c r="Z318" s="210"/>
    </row>
    <row r="319" ht="12.75" customHeight="1">
      <c r="A319" s="625"/>
      <c r="B319" s="625"/>
      <c r="C319" s="625"/>
      <c r="D319" s="627"/>
      <c r="E319" s="210"/>
      <c r="F319" s="210"/>
      <c r="G319" s="210"/>
      <c r="H319" s="210"/>
      <c r="I319" s="627"/>
      <c r="J319" s="210"/>
      <c r="K319" s="210"/>
      <c r="L319" s="210"/>
      <c r="M319" s="679"/>
      <c r="N319" s="210"/>
      <c r="O319" s="210"/>
      <c r="P319" s="210"/>
      <c r="Q319" s="210"/>
      <c r="R319" s="210"/>
      <c r="S319" s="210"/>
      <c r="T319" s="210"/>
      <c r="U319" s="210"/>
      <c r="V319" s="210"/>
      <c r="W319" s="210"/>
      <c r="X319" s="210"/>
      <c r="Y319" s="210"/>
      <c r="Z319" s="210"/>
    </row>
    <row r="320" ht="12.75" customHeight="1">
      <c r="A320" s="625"/>
      <c r="B320" s="625"/>
      <c r="C320" s="625"/>
      <c r="D320" s="627"/>
      <c r="E320" s="210"/>
      <c r="F320" s="210"/>
      <c r="G320" s="210"/>
      <c r="H320" s="210"/>
      <c r="I320" s="627"/>
      <c r="J320" s="210"/>
      <c r="K320" s="210"/>
      <c r="L320" s="210"/>
      <c r="M320" s="679"/>
      <c r="N320" s="210"/>
      <c r="O320" s="210"/>
      <c r="P320" s="210"/>
      <c r="Q320" s="210"/>
      <c r="R320" s="210"/>
      <c r="S320" s="210"/>
      <c r="T320" s="210"/>
      <c r="U320" s="210"/>
      <c r="V320" s="210"/>
      <c r="W320" s="210"/>
      <c r="X320" s="210"/>
      <c r="Y320" s="210"/>
      <c r="Z320" s="210"/>
    </row>
    <row r="321" ht="12.75" customHeight="1">
      <c r="A321" s="625"/>
      <c r="B321" s="625"/>
      <c r="C321" s="625"/>
      <c r="D321" s="627"/>
      <c r="E321" s="210"/>
      <c r="F321" s="210"/>
      <c r="G321" s="210"/>
      <c r="H321" s="210"/>
      <c r="I321" s="627"/>
      <c r="J321" s="210"/>
      <c r="K321" s="210"/>
      <c r="L321" s="210"/>
      <c r="M321" s="679"/>
      <c r="N321" s="210"/>
      <c r="O321" s="210"/>
      <c r="P321" s="210"/>
      <c r="Q321" s="210"/>
      <c r="R321" s="210"/>
      <c r="S321" s="210"/>
      <c r="T321" s="210"/>
      <c r="U321" s="210"/>
      <c r="V321" s="210"/>
      <c r="W321" s="210"/>
      <c r="X321" s="210"/>
      <c r="Y321" s="210"/>
      <c r="Z321" s="210"/>
    </row>
    <row r="322" ht="12.75" customHeight="1">
      <c r="A322" s="625"/>
      <c r="B322" s="625"/>
      <c r="C322" s="625"/>
      <c r="D322" s="627"/>
      <c r="E322" s="210"/>
      <c r="F322" s="210"/>
      <c r="G322" s="210"/>
      <c r="H322" s="210"/>
      <c r="I322" s="627"/>
      <c r="J322" s="210"/>
      <c r="K322" s="210"/>
      <c r="L322" s="210"/>
      <c r="M322" s="679"/>
      <c r="N322" s="210"/>
      <c r="O322" s="210"/>
      <c r="P322" s="210"/>
      <c r="Q322" s="210"/>
      <c r="R322" s="210"/>
      <c r="S322" s="210"/>
      <c r="T322" s="210"/>
      <c r="U322" s="210"/>
      <c r="V322" s="210"/>
      <c r="W322" s="210"/>
      <c r="X322" s="210"/>
      <c r="Y322" s="210"/>
      <c r="Z322" s="210"/>
    </row>
    <row r="323" ht="12.75" customHeight="1">
      <c r="A323" s="625"/>
      <c r="B323" s="625"/>
      <c r="C323" s="625"/>
      <c r="D323" s="627"/>
      <c r="E323" s="210"/>
      <c r="F323" s="210"/>
      <c r="G323" s="210"/>
      <c r="H323" s="210"/>
      <c r="I323" s="627"/>
      <c r="J323" s="210"/>
      <c r="K323" s="210"/>
      <c r="L323" s="210"/>
      <c r="M323" s="679"/>
      <c r="N323" s="210"/>
      <c r="O323" s="210"/>
      <c r="P323" s="210"/>
      <c r="Q323" s="210"/>
      <c r="R323" s="210"/>
      <c r="S323" s="210"/>
      <c r="T323" s="210"/>
      <c r="U323" s="210"/>
      <c r="V323" s="210"/>
      <c r="W323" s="210"/>
      <c r="X323" s="210"/>
      <c r="Y323" s="210"/>
      <c r="Z323" s="210"/>
    </row>
    <row r="324" ht="12.75" customHeight="1">
      <c r="A324" s="625"/>
      <c r="B324" s="625"/>
      <c r="C324" s="625"/>
      <c r="D324" s="627"/>
      <c r="E324" s="210"/>
      <c r="F324" s="210"/>
      <c r="G324" s="210"/>
      <c r="H324" s="210"/>
      <c r="I324" s="627"/>
      <c r="J324" s="210"/>
      <c r="K324" s="210"/>
      <c r="L324" s="210"/>
      <c r="M324" s="679"/>
      <c r="N324" s="210"/>
      <c r="O324" s="210"/>
      <c r="P324" s="210"/>
      <c r="Q324" s="210"/>
      <c r="R324" s="210"/>
      <c r="S324" s="210"/>
      <c r="T324" s="210"/>
      <c r="U324" s="210"/>
      <c r="V324" s="210"/>
      <c r="W324" s="210"/>
      <c r="X324" s="210"/>
      <c r="Y324" s="210"/>
      <c r="Z324" s="210"/>
    </row>
    <row r="325" ht="12.75" customHeight="1">
      <c r="A325" s="625"/>
      <c r="B325" s="625"/>
      <c r="C325" s="625"/>
      <c r="D325" s="627"/>
      <c r="E325" s="210"/>
      <c r="F325" s="210"/>
      <c r="G325" s="210"/>
      <c r="H325" s="210"/>
      <c r="I325" s="627"/>
      <c r="J325" s="210"/>
      <c r="K325" s="210"/>
      <c r="L325" s="210"/>
      <c r="M325" s="679"/>
      <c r="N325" s="210"/>
      <c r="O325" s="210"/>
      <c r="P325" s="210"/>
      <c r="Q325" s="210"/>
      <c r="R325" s="210"/>
      <c r="S325" s="210"/>
      <c r="T325" s="210"/>
      <c r="U325" s="210"/>
      <c r="V325" s="210"/>
      <c r="W325" s="210"/>
      <c r="X325" s="210"/>
      <c r="Y325" s="210"/>
      <c r="Z325" s="210"/>
    </row>
    <row r="326" ht="12.75" customHeight="1">
      <c r="A326" s="625"/>
      <c r="B326" s="625"/>
      <c r="C326" s="625"/>
      <c r="D326" s="627"/>
      <c r="E326" s="210"/>
      <c r="F326" s="210"/>
      <c r="G326" s="210"/>
      <c r="H326" s="210"/>
      <c r="I326" s="627"/>
      <c r="J326" s="210"/>
      <c r="K326" s="210"/>
      <c r="L326" s="210"/>
      <c r="M326" s="679"/>
      <c r="N326" s="210"/>
      <c r="O326" s="210"/>
      <c r="P326" s="210"/>
      <c r="Q326" s="210"/>
      <c r="R326" s="210"/>
      <c r="S326" s="210"/>
      <c r="T326" s="210"/>
      <c r="U326" s="210"/>
      <c r="V326" s="210"/>
      <c r="W326" s="210"/>
      <c r="X326" s="210"/>
      <c r="Y326" s="210"/>
      <c r="Z326" s="210"/>
    </row>
    <row r="327" ht="12.75" customHeight="1">
      <c r="A327" s="625"/>
      <c r="B327" s="625"/>
      <c r="C327" s="625"/>
      <c r="D327" s="627"/>
      <c r="E327" s="210"/>
      <c r="F327" s="210"/>
      <c r="G327" s="210"/>
      <c r="H327" s="210"/>
      <c r="I327" s="627"/>
      <c r="J327" s="210"/>
      <c r="K327" s="210"/>
      <c r="L327" s="210"/>
      <c r="M327" s="679"/>
      <c r="N327" s="210"/>
      <c r="O327" s="210"/>
      <c r="P327" s="210"/>
      <c r="Q327" s="210"/>
      <c r="R327" s="210"/>
      <c r="S327" s="210"/>
      <c r="T327" s="210"/>
      <c r="U327" s="210"/>
      <c r="V327" s="210"/>
      <c r="W327" s="210"/>
      <c r="X327" s="210"/>
      <c r="Y327" s="210"/>
      <c r="Z327" s="210"/>
    </row>
    <row r="328" ht="12.75" customHeight="1">
      <c r="A328" s="625"/>
      <c r="B328" s="625"/>
      <c r="C328" s="625"/>
      <c r="D328" s="627"/>
      <c r="E328" s="210"/>
      <c r="F328" s="210"/>
      <c r="G328" s="210"/>
      <c r="H328" s="210"/>
      <c r="I328" s="627"/>
      <c r="J328" s="210"/>
      <c r="K328" s="210"/>
      <c r="L328" s="210"/>
      <c r="M328" s="679"/>
      <c r="N328" s="210"/>
      <c r="O328" s="210"/>
      <c r="P328" s="210"/>
      <c r="Q328" s="210"/>
      <c r="R328" s="210"/>
      <c r="S328" s="210"/>
      <c r="T328" s="210"/>
      <c r="U328" s="210"/>
      <c r="V328" s="210"/>
      <c r="W328" s="210"/>
      <c r="X328" s="210"/>
      <c r="Y328" s="210"/>
      <c r="Z328" s="210"/>
    </row>
    <row r="329" ht="12.75" customHeight="1">
      <c r="A329" s="625"/>
      <c r="B329" s="625"/>
      <c r="C329" s="625"/>
      <c r="D329" s="627"/>
      <c r="E329" s="210"/>
      <c r="F329" s="210"/>
      <c r="G329" s="210"/>
      <c r="H329" s="210"/>
      <c r="I329" s="627"/>
      <c r="J329" s="210"/>
      <c r="K329" s="210"/>
      <c r="L329" s="210"/>
      <c r="M329" s="679"/>
      <c r="N329" s="210"/>
      <c r="O329" s="210"/>
      <c r="P329" s="210"/>
      <c r="Q329" s="210"/>
      <c r="R329" s="210"/>
      <c r="S329" s="210"/>
      <c r="T329" s="210"/>
      <c r="U329" s="210"/>
      <c r="V329" s="210"/>
      <c r="W329" s="210"/>
      <c r="X329" s="210"/>
      <c r="Y329" s="210"/>
      <c r="Z329" s="210"/>
    </row>
    <row r="330" ht="12.75" customHeight="1">
      <c r="A330" s="625"/>
      <c r="B330" s="625"/>
      <c r="C330" s="625"/>
      <c r="D330" s="627"/>
      <c r="E330" s="210"/>
      <c r="F330" s="210"/>
      <c r="G330" s="210"/>
      <c r="H330" s="210"/>
      <c r="I330" s="627"/>
      <c r="J330" s="210"/>
      <c r="K330" s="210"/>
      <c r="L330" s="210"/>
      <c r="M330" s="679"/>
      <c r="N330" s="210"/>
      <c r="O330" s="210"/>
      <c r="P330" s="210"/>
      <c r="Q330" s="210"/>
      <c r="R330" s="210"/>
      <c r="S330" s="210"/>
      <c r="T330" s="210"/>
      <c r="U330" s="210"/>
      <c r="V330" s="210"/>
      <c r="W330" s="210"/>
      <c r="X330" s="210"/>
      <c r="Y330" s="210"/>
      <c r="Z330" s="210"/>
    </row>
    <row r="331" ht="12.75" customHeight="1">
      <c r="A331" s="625"/>
      <c r="B331" s="625"/>
      <c r="C331" s="625"/>
      <c r="D331" s="627"/>
      <c r="E331" s="210"/>
      <c r="F331" s="210"/>
      <c r="G331" s="210"/>
      <c r="H331" s="210"/>
      <c r="I331" s="627"/>
      <c r="J331" s="210"/>
      <c r="K331" s="210"/>
      <c r="L331" s="210"/>
      <c r="M331" s="679"/>
      <c r="N331" s="210"/>
      <c r="O331" s="210"/>
      <c r="P331" s="210"/>
      <c r="Q331" s="210"/>
      <c r="R331" s="210"/>
      <c r="S331" s="210"/>
      <c r="T331" s="210"/>
      <c r="U331" s="210"/>
      <c r="V331" s="210"/>
      <c r="W331" s="210"/>
      <c r="X331" s="210"/>
      <c r="Y331" s="210"/>
      <c r="Z331" s="210"/>
    </row>
    <row r="332" ht="12.75" customHeight="1">
      <c r="A332" s="625"/>
      <c r="B332" s="625"/>
      <c r="C332" s="625"/>
      <c r="D332" s="627"/>
      <c r="E332" s="210"/>
      <c r="F332" s="210"/>
      <c r="G332" s="210"/>
      <c r="H332" s="210"/>
      <c r="I332" s="627"/>
      <c r="J332" s="210"/>
      <c r="K332" s="210"/>
      <c r="L332" s="210"/>
      <c r="M332" s="679"/>
      <c r="N332" s="210"/>
      <c r="O332" s="210"/>
      <c r="P332" s="210"/>
      <c r="Q332" s="210"/>
      <c r="R332" s="210"/>
      <c r="S332" s="210"/>
      <c r="T332" s="210"/>
      <c r="U332" s="210"/>
      <c r="V332" s="210"/>
      <c r="W332" s="210"/>
      <c r="X332" s="210"/>
      <c r="Y332" s="210"/>
      <c r="Z332" s="210"/>
    </row>
    <row r="333" ht="12.75" customHeight="1">
      <c r="A333" s="625"/>
      <c r="B333" s="625"/>
      <c r="C333" s="625"/>
      <c r="D333" s="627"/>
      <c r="E333" s="210"/>
      <c r="F333" s="210"/>
      <c r="G333" s="210"/>
      <c r="H333" s="210"/>
      <c r="I333" s="627"/>
      <c r="J333" s="210"/>
      <c r="K333" s="210"/>
      <c r="L333" s="210"/>
      <c r="M333" s="679"/>
      <c r="N333" s="210"/>
      <c r="O333" s="210"/>
      <c r="P333" s="210"/>
      <c r="Q333" s="210"/>
      <c r="R333" s="210"/>
      <c r="S333" s="210"/>
      <c r="T333" s="210"/>
      <c r="U333" s="210"/>
      <c r="V333" s="210"/>
      <c r="W333" s="210"/>
      <c r="X333" s="210"/>
      <c r="Y333" s="210"/>
      <c r="Z333" s="210"/>
    </row>
    <row r="334" ht="12.75" customHeight="1">
      <c r="A334" s="625"/>
      <c r="B334" s="625"/>
      <c r="C334" s="625"/>
      <c r="D334" s="627"/>
      <c r="E334" s="210"/>
      <c r="F334" s="210"/>
      <c r="G334" s="210"/>
      <c r="H334" s="210"/>
      <c r="I334" s="627"/>
      <c r="J334" s="210"/>
      <c r="K334" s="210"/>
      <c r="L334" s="210"/>
      <c r="M334" s="679"/>
      <c r="N334" s="210"/>
      <c r="O334" s="210"/>
      <c r="P334" s="210"/>
      <c r="Q334" s="210"/>
      <c r="R334" s="210"/>
      <c r="S334" s="210"/>
      <c r="T334" s="210"/>
      <c r="U334" s="210"/>
      <c r="V334" s="210"/>
      <c r="W334" s="210"/>
      <c r="X334" s="210"/>
      <c r="Y334" s="210"/>
      <c r="Z334" s="210"/>
    </row>
    <row r="335" ht="12.75" customHeight="1">
      <c r="A335" s="625"/>
      <c r="B335" s="625"/>
      <c r="C335" s="625"/>
      <c r="D335" s="627"/>
      <c r="E335" s="210"/>
      <c r="F335" s="210"/>
      <c r="G335" s="210"/>
      <c r="H335" s="210"/>
      <c r="I335" s="627"/>
      <c r="J335" s="210"/>
      <c r="K335" s="210"/>
      <c r="L335" s="210"/>
      <c r="M335" s="679"/>
      <c r="N335" s="210"/>
      <c r="O335" s="210"/>
      <c r="P335" s="210"/>
      <c r="Q335" s="210"/>
      <c r="R335" s="210"/>
      <c r="S335" s="210"/>
      <c r="T335" s="210"/>
      <c r="U335" s="210"/>
      <c r="V335" s="210"/>
      <c r="W335" s="210"/>
      <c r="X335" s="210"/>
      <c r="Y335" s="210"/>
      <c r="Z335" s="210"/>
    </row>
    <row r="336" ht="12.75" customHeight="1">
      <c r="A336" s="625"/>
      <c r="B336" s="625"/>
      <c r="C336" s="625"/>
      <c r="D336" s="627"/>
      <c r="E336" s="210"/>
      <c r="F336" s="210"/>
      <c r="G336" s="210"/>
      <c r="H336" s="210"/>
      <c r="I336" s="627"/>
      <c r="J336" s="210"/>
      <c r="K336" s="210"/>
      <c r="L336" s="210"/>
      <c r="M336" s="679"/>
      <c r="N336" s="210"/>
      <c r="O336" s="210"/>
      <c r="P336" s="210"/>
      <c r="Q336" s="210"/>
      <c r="R336" s="210"/>
      <c r="S336" s="210"/>
      <c r="T336" s="210"/>
      <c r="U336" s="210"/>
      <c r="V336" s="210"/>
      <c r="W336" s="210"/>
      <c r="X336" s="210"/>
      <c r="Y336" s="210"/>
      <c r="Z336" s="210"/>
    </row>
    <row r="337" ht="12.75" customHeight="1">
      <c r="A337" s="625"/>
      <c r="B337" s="625"/>
      <c r="C337" s="625"/>
      <c r="D337" s="627"/>
      <c r="E337" s="210"/>
      <c r="F337" s="210"/>
      <c r="G337" s="210"/>
      <c r="H337" s="210"/>
      <c r="I337" s="627"/>
      <c r="J337" s="210"/>
      <c r="K337" s="210"/>
      <c r="L337" s="210"/>
      <c r="M337" s="679"/>
      <c r="N337" s="210"/>
      <c r="O337" s="210"/>
      <c r="P337" s="210"/>
      <c r="Q337" s="210"/>
      <c r="R337" s="210"/>
      <c r="S337" s="210"/>
      <c r="T337" s="210"/>
      <c r="U337" s="210"/>
      <c r="V337" s="210"/>
      <c r="W337" s="210"/>
      <c r="X337" s="210"/>
      <c r="Y337" s="210"/>
      <c r="Z337" s="210"/>
    </row>
    <row r="338" ht="12.75" customHeight="1">
      <c r="A338" s="625"/>
      <c r="B338" s="625"/>
      <c r="C338" s="625"/>
      <c r="D338" s="627"/>
      <c r="E338" s="210"/>
      <c r="F338" s="210"/>
      <c r="G338" s="210"/>
      <c r="H338" s="210"/>
      <c r="I338" s="627"/>
      <c r="J338" s="210"/>
      <c r="K338" s="210"/>
      <c r="L338" s="210"/>
      <c r="M338" s="679"/>
      <c r="N338" s="210"/>
      <c r="O338" s="210"/>
      <c r="P338" s="210"/>
      <c r="Q338" s="210"/>
      <c r="R338" s="210"/>
      <c r="S338" s="210"/>
      <c r="T338" s="210"/>
      <c r="U338" s="210"/>
      <c r="V338" s="210"/>
      <c r="W338" s="210"/>
      <c r="X338" s="210"/>
      <c r="Y338" s="210"/>
      <c r="Z338" s="210"/>
    </row>
    <row r="339" ht="12.75" customHeight="1">
      <c r="A339" s="625"/>
      <c r="B339" s="625"/>
      <c r="C339" s="625"/>
      <c r="D339" s="627"/>
      <c r="E339" s="210"/>
      <c r="F339" s="210"/>
      <c r="G339" s="210"/>
      <c r="H339" s="210"/>
      <c r="I339" s="627"/>
      <c r="J339" s="210"/>
      <c r="K339" s="210"/>
      <c r="L339" s="210"/>
      <c r="M339" s="679"/>
      <c r="N339" s="210"/>
      <c r="O339" s="210"/>
      <c r="P339" s="210"/>
      <c r="Q339" s="210"/>
      <c r="R339" s="210"/>
      <c r="S339" s="210"/>
      <c r="T339" s="210"/>
      <c r="U339" s="210"/>
      <c r="V339" s="210"/>
      <c r="W339" s="210"/>
      <c r="X339" s="210"/>
      <c r="Y339" s="210"/>
      <c r="Z339" s="210"/>
    </row>
    <row r="340" ht="12.75" customHeight="1">
      <c r="A340" s="625"/>
      <c r="B340" s="625"/>
      <c r="C340" s="625"/>
      <c r="D340" s="627"/>
      <c r="E340" s="210"/>
      <c r="F340" s="210"/>
      <c r="G340" s="210"/>
      <c r="H340" s="210"/>
      <c r="I340" s="627"/>
      <c r="J340" s="210"/>
      <c r="K340" s="210"/>
      <c r="L340" s="210"/>
      <c r="M340" s="679"/>
      <c r="N340" s="210"/>
      <c r="O340" s="210"/>
      <c r="P340" s="210"/>
      <c r="Q340" s="210"/>
      <c r="R340" s="210"/>
      <c r="S340" s="210"/>
      <c r="T340" s="210"/>
      <c r="U340" s="210"/>
      <c r="V340" s="210"/>
      <c r="W340" s="210"/>
      <c r="X340" s="210"/>
      <c r="Y340" s="210"/>
      <c r="Z340" s="210"/>
    </row>
    <row r="341" ht="12.75" customHeight="1">
      <c r="A341" s="625"/>
      <c r="B341" s="625"/>
      <c r="C341" s="625"/>
      <c r="D341" s="627"/>
      <c r="E341" s="210"/>
      <c r="F341" s="210"/>
      <c r="G341" s="210"/>
      <c r="H341" s="210"/>
      <c r="I341" s="627"/>
      <c r="J341" s="210"/>
      <c r="K341" s="210"/>
      <c r="L341" s="210"/>
      <c r="M341" s="679"/>
      <c r="N341" s="210"/>
      <c r="O341" s="210"/>
      <c r="P341" s="210"/>
      <c r="Q341" s="210"/>
      <c r="R341" s="210"/>
      <c r="S341" s="210"/>
      <c r="T341" s="210"/>
      <c r="U341" s="210"/>
      <c r="V341" s="210"/>
      <c r="W341" s="210"/>
      <c r="X341" s="210"/>
      <c r="Y341" s="210"/>
      <c r="Z341" s="210"/>
    </row>
    <row r="342" ht="12.75" customHeight="1">
      <c r="A342" s="625"/>
      <c r="B342" s="625"/>
      <c r="C342" s="625"/>
      <c r="D342" s="627"/>
      <c r="E342" s="210"/>
      <c r="F342" s="210"/>
      <c r="G342" s="210"/>
      <c r="H342" s="210"/>
      <c r="I342" s="627"/>
      <c r="J342" s="210"/>
      <c r="K342" s="210"/>
      <c r="L342" s="210"/>
      <c r="M342" s="679"/>
      <c r="N342" s="210"/>
      <c r="O342" s="210"/>
      <c r="P342" s="210"/>
      <c r="Q342" s="210"/>
      <c r="R342" s="210"/>
      <c r="S342" s="210"/>
      <c r="T342" s="210"/>
      <c r="U342" s="210"/>
      <c r="V342" s="210"/>
      <c r="W342" s="210"/>
      <c r="X342" s="210"/>
      <c r="Y342" s="210"/>
      <c r="Z342" s="210"/>
    </row>
    <row r="343" ht="12.75" customHeight="1">
      <c r="A343" s="625"/>
      <c r="B343" s="625"/>
      <c r="C343" s="625"/>
      <c r="D343" s="627"/>
      <c r="E343" s="210"/>
      <c r="F343" s="210"/>
      <c r="G343" s="210"/>
      <c r="H343" s="210"/>
      <c r="I343" s="627"/>
      <c r="J343" s="210"/>
      <c r="K343" s="210"/>
      <c r="L343" s="210"/>
      <c r="M343" s="679"/>
      <c r="N343" s="210"/>
      <c r="O343" s="210"/>
      <c r="P343" s="210"/>
      <c r="Q343" s="210"/>
      <c r="R343" s="210"/>
      <c r="S343" s="210"/>
      <c r="T343" s="210"/>
      <c r="U343" s="210"/>
      <c r="V343" s="210"/>
      <c r="W343" s="210"/>
      <c r="X343" s="210"/>
      <c r="Y343" s="210"/>
      <c r="Z343" s="210"/>
    </row>
    <row r="344" ht="12.75" customHeight="1">
      <c r="A344" s="625"/>
      <c r="B344" s="625"/>
      <c r="C344" s="625"/>
      <c r="D344" s="627"/>
      <c r="E344" s="210"/>
      <c r="F344" s="210"/>
      <c r="G344" s="210"/>
      <c r="H344" s="210"/>
      <c r="I344" s="627"/>
      <c r="J344" s="210"/>
      <c r="K344" s="210"/>
      <c r="L344" s="210"/>
      <c r="M344" s="679"/>
      <c r="N344" s="210"/>
      <c r="O344" s="210"/>
      <c r="P344" s="210"/>
      <c r="Q344" s="210"/>
      <c r="R344" s="210"/>
      <c r="S344" s="210"/>
      <c r="T344" s="210"/>
      <c r="U344" s="210"/>
      <c r="V344" s="210"/>
      <c r="W344" s="210"/>
      <c r="X344" s="210"/>
      <c r="Y344" s="210"/>
      <c r="Z344" s="210"/>
    </row>
    <row r="345" ht="12.75" customHeight="1">
      <c r="A345" s="625"/>
      <c r="B345" s="625"/>
      <c r="C345" s="625"/>
      <c r="D345" s="627"/>
      <c r="E345" s="210"/>
      <c r="F345" s="210"/>
      <c r="G345" s="210"/>
      <c r="H345" s="210"/>
      <c r="I345" s="627"/>
      <c r="J345" s="210"/>
      <c r="K345" s="210"/>
      <c r="L345" s="210"/>
      <c r="M345" s="679"/>
      <c r="N345" s="210"/>
      <c r="O345" s="210"/>
      <c r="P345" s="210"/>
      <c r="Q345" s="210"/>
      <c r="R345" s="210"/>
      <c r="S345" s="210"/>
      <c r="T345" s="210"/>
      <c r="U345" s="210"/>
      <c r="V345" s="210"/>
      <c r="W345" s="210"/>
      <c r="X345" s="210"/>
      <c r="Y345" s="210"/>
      <c r="Z345" s="210"/>
    </row>
    <row r="346" ht="12.75" customHeight="1">
      <c r="A346" s="625"/>
      <c r="B346" s="625"/>
      <c r="C346" s="625"/>
      <c r="D346" s="627"/>
      <c r="E346" s="210"/>
      <c r="F346" s="210"/>
      <c r="G346" s="210"/>
      <c r="H346" s="210"/>
      <c r="I346" s="627"/>
      <c r="J346" s="210"/>
      <c r="K346" s="210"/>
      <c r="L346" s="210"/>
      <c r="M346" s="679"/>
      <c r="N346" s="210"/>
      <c r="O346" s="210"/>
      <c r="P346" s="210"/>
      <c r="Q346" s="210"/>
      <c r="R346" s="210"/>
      <c r="S346" s="210"/>
      <c r="T346" s="210"/>
      <c r="U346" s="210"/>
      <c r="V346" s="210"/>
      <c r="W346" s="210"/>
      <c r="X346" s="210"/>
      <c r="Y346" s="210"/>
      <c r="Z346" s="210"/>
    </row>
    <row r="347" ht="12.75" customHeight="1">
      <c r="A347" s="625"/>
      <c r="B347" s="625"/>
      <c r="C347" s="625"/>
      <c r="D347" s="627"/>
      <c r="E347" s="210"/>
      <c r="F347" s="210"/>
      <c r="G347" s="210"/>
      <c r="H347" s="210"/>
      <c r="I347" s="627"/>
      <c r="J347" s="210"/>
      <c r="K347" s="210"/>
      <c r="L347" s="210"/>
      <c r="M347" s="679"/>
      <c r="N347" s="210"/>
      <c r="O347" s="210"/>
      <c r="P347" s="210"/>
      <c r="Q347" s="210"/>
      <c r="R347" s="210"/>
      <c r="S347" s="210"/>
      <c r="T347" s="210"/>
      <c r="U347" s="210"/>
      <c r="V347" s="210"/>
      <c r="W347" s="210"/>
      <c r="X347" s="210"/>
      <c r="Y347" s="210"/>
      <c r="Z347" s="210"/>
    </row>
    <row r="348" ht="12.75" customHeight="1">
      <c r="A348" s="625"/>
      <c r="B348" s="625"/>
      <c r="C348" s="625"/>
      <c r="D348" s="627"/>
      <c r="E348" s="210"/>
      <c r="F348" s="210"/>
      <c r="G348" s="210"/>
      <c r="H348" s="210"/>
      <c r="I348" s="627"/>
      <c r="J348" s="210"/>
      <c r="K348" s="210"/>
      <c r="L348" s="210"/>
      <c r="M348" s="679"/>
      <c r="N348" s="210"/>
      <c r="O348" s="210"/>
      <c r="P348" s="210"/>
      <c r="Q348" s="210"/>
      <c r="R348" s="210"/>
      <c r="S348" s="210"/>
      <c r="T348" s="210"/>
      <c r="U348" s="210"/>
      <c r="V348" s="210"/>
      <c r="W348" s="210"/>
      <c r="X348" s="210"/>
      <c r="Y348" s="210"/>
      <c r="Z348" s="210"/>
    </row>
    <row r="349" ht="12.75" customHeight="1">
      <c r="A349" s="625"/>
      <c r="B349" s="625"/>
      <c r="C349" s="625"/>
      <c r="D349" s="627"/>
      <c r="E349" s="210"/>
      <c r="F349" s="210"/>
      <c r="G349" s="210"/>
      <c r="H349" s="210"/>
      <c r="I349" s="627"/>
      <c r="J349" s="210"/>
      <c r="K349" s="210"/>
      <c r="L349" s="210"/>
      <c r="M349" s="679"/>
      <c r="N349" s="210"/>
      <c r="O349" s="210"/>
      <c r="P349" s="210"/>
      <c r="Q349" s="210"/>
      <c r="R349" s="210"/>
      <c r="S349" s="210"/>
      <c r="T349" s="210"/>
      <c r="U349" s="210"/>
      <c r="V349" s="210"/>
      <c r="W349" s="210"/>
      <c r="X349" s="210"/>
      <c r="Y349" s="210"/>
      <c r="Z349" s="210"/>
    </row>
    <row r="350" ht="12.75" customHeight="1">
      <c r="A350" s="625"/>
      <c r="B350" s="625"/>
      <c r="C350" s="625"/>
      <c r="D350" s="627"/>
      <c r="E350" s="210"/>
      <c r="F350" s="210"/>
      <c r="G350" s="210"/>
      <c r="H350" s="210"/>
      <c r="I350" s="627"/>
      <c r="J350" s="210"/>
      <c r="K350" s="210"/>
      <c r="L350" s="210"/>
      <c r="M350" s="679"/>
      <c r="N350" s="210"/>
      <c r="O350" s="210"/>
      <c r="P350" s="210"/>
      <c r="Q350" s="210"/>
      <c r="R350" s="210"/>
      <c r="S350" s="210"/>
      <c r="T350" s="210"/>
      <c r="U350" s="210"/>
      <c r="V350" s="210"/>
      <c r="W350" s="210"/>
      <c r="X350" s="210"/>
      <c r="Y350" s="210"/>
      <c r="Z350" s="210"/>
    </row>
    <row r="351" ht="12.75" customHeight="1">
      <c r="A351" s="625"/>
      <c r="B351" s="625"/>
      <c r="C351" s="625"/>
      <c r="D351" s="627"/>
      <c r="E351" s="210"/>
      <c r="F351" s="210"/>
      <c r="G351" s="210"/>
      <c r="H351" s="210"/>
      <c r="I351" s="627"/>
      <c r="J351" s="210"/>
      <c r="K351" s="210"/>
      <c r="L351" s="210"/>
      <c r="M351" s="679"/>
      <c r="N351" s="210"/>
      <c r="O351" s="210"/>
      <c r="P351" s="210"/>
      <c r="Q351" s="210"/>
      <c r="R351" s="210"/>
      <c r="S351" s="210"/>
      <c r="T351" s="210"/>
      <c r="U351" s="210"/>
      <c r="V351" s="210"/>
      <c r="W351" s="210"/>
      <c r="X351" s="210"/>
      <c r="Y351" s="210"/>
      <c r="Z351" s="210"/>
    </row>
    <row r="352" ht="12.75" customHeight="1">
      <c r="A352" s="625"/>
      <c r="B352" s="625"/>
      <c r="C352" s="625"/>
      <c r="D352" s="627"/>
      <c r="E352" s="210"/>
      <c r="F352" s="210"/>
      <c r="G352" s="210"/>
      <c r="H352" s="210"/>
      <c r="I352" s="627"/>
      <c r="J352" s="210"/>
      <c r="K352" s="210"/>
      <c r="L352" s="210"/>
      <c r="M352" s="679"/>
      <c r="N352" s="210"/>
      <c r="O352" s="210"/>
      <c r="P352" s="210"/>
      <c r="Q352" s="210"/>
      <c r="R352" s="210"/>
      <c r="S352" s="210"/>
      <c r="T352" s="210"/>
      <c r="U352" s="210"/>
      <c r="V352" s="210"/>
      <c r="W352" s="210"/>
      <c r="X352" s="210"/>
      <c r="Y352" s="210"/>
      <c r="Z352" s="210"/>
    </row>
    <row r="353" ht="12.75" customHeight="1">
      <c r="A353" s="625"/>
      <c r="B353" s="625"/>
      <c r="C353" s="625"/>
      <c r="D353" s="627"/>
      <c r="E353" s="210"/>
      <c r="F353" s="210"/>
      <c r="G353" s="210"/>
      <c r="H353" s="210"/>
      <c r="I353" s="627"/>
      <c r="J353" s="210"/>
      <c r="K353" s="210"/>
      <c r="L353" s="210"/>
      <c r="M353" s="679"/>
      <c r="N353" s="210"/>
      <c r="O353" s="210"/>
      <c r="P353" s="210"/>
      <c r="Q353" s="210"/>
      <c r="R353" s="210"/>
      <c r="S353" s="210"/>
      <c r="T353" s="210"/>
      <c r="U353" s="210"/>
      <c r="V353" s="210"/>
      <c r="W353" s="210"/>
      <c r="X353" s="210"/>
      <c r="Y353" s="210"/>
      <c r="Z353" s="210"/>
    </row>
    <row r="354" ht="12.75" customHeight="1">
      <c r="A354" s="625"/>
      <c r="B354" s="625"/>
      <c r="C354" s="625"/>
      <c r="D354" s="627"/>
      <c r="E354" s="210"/>
      <c r="F354" s="210"/>
      <c r="G354" s="210"/>
      <c r="H354" s="210"/>
      <c r="I354" s="627"/>
      <c r="J354" s="210"/>
      <c r="K354" s="210"/>
      <c r="L354" s="210"/>
      <c r="M354" s="679"/>
      <c r="N354" s="210"/>
      <c r="O354" s="210"/>
      <c r="P354" s="210"/>
      <c r="Q354" s="210"/>
      <c r="R354" s="210"/>
      <c r="S354" s="210"/>
      <c r="T354" s="210"/>
      <c r="U354" s="210"/>
      <c r="V354" s="210"/>
      <c r="W354" s="210"/>
      <c r="X354" s="210"/>
      <c r="Y354" s="210"/>
      <c r="Z354" s="210"/>
    </row>
    <row r="355" ht="12.75" customHeight="1">
      <c r="A355" s="625"/>
      <c r="B355" s="625"/>
      <c r="C355" s="625"/>
      <c r="D355" s="627"/>
      <c r="E355" s="210"/>
      <c r="F355" s="210"/>
      <c r="G355" s="210"/>
      <c r="H355" s="210"/>
      <c r="I355" s="627"/>
      <c r="J355" s="210"/>
      <c r="K355" s="210"/>
      <c r="L355" s="210"/>
      <c r="M355" s="679"/>
      <c r="N355" s="210"/>
      <c r="O355" s="210"/>
      <c r="P355" s="210"/>
      <c r="Q355" s="210"/>
      <c r="R355" s="210"/>
      <c r="S355" s="210"/>
      <c r="T355" s="210"/>
      <c r="U355" s="210"/>
      <c r="V355" s="210"/>
      <c r="W355" s="210"/>
      <c r="X355" s="210"/>
      <c r="Y355" s="210"/>
      <c r="Z355" s="210"/>
    </row>
    <row r="356" ht="12.75" customHeight="1">
      <c r="A356" s="625"/>
      <c r="B356" s="625"/>
      <c r="C356" s="625"/>
      <c r="D356" s="627"/>
      <c r="E356" s="210"/>
      <c r="F356" s="210"/>
      <c r="G356" s="210"/>
      <c r="H356" s="210"/>
      <c r="I356" s="627"/>
      <c r="J356" s="210"/>
      <c r="K356" s="210"/>
      <c r="L356" s="210"/>
      <c r="M356" s="679"/>
      <c r="N356" s="210"/>
      <c r="O356" s="210"/>
      <c r="P356" s="210"/>
      <c r="Q356" s="210"/>
      <c r="R356" s="210"/>
      <c r="S356" s="210"/>
      <c r="T356" s="210"/>
      <c r="U356" s="210"/>
      <c r="V356" s="210"/>
      <c r="W356" s="210"/>
      <c r="X356" s="210"/>
      <c r="Y356" s="210"/>
      <c r="Z356" s="210"/>
    </row>
    <row r="357" ht="12.75" customHeight="1">
      <c r="A357" s="625"/>
      <c r="B357" s="625"/>
      <c r="C357" s="625"/>
      <c r="D357" s="627"/>
      <c r="E357" s="210"/>
      <c r="F357" s="210"/>
      <c r="G357" s="210"/>
      <c r="H357" s="210"/>
      <c r="I357" s="627"/>
      <c r="J357" s="210"/>
      <c r="K357" s="210"/>
      <c r="L357" s="210"/>
      <c r="M357" s="679"/>
      <c r="N357" s="210"/>
      <c r="O357" s="210"/>
      <c r="P357" s="210"/>
      <c r="Q357" s="210"/>
      <c r="R357" s="210"/>
      <c r="S357" s="210"/>
      <c r="T357" s="210"/>
      <c r="U357" s="210"/>
      <c r="V357" s="210"/>
      <c r="W357" s="210"/>
      <c r="X357" s="210"/>
      <c r="Y357" s="210"/>
      <c r="Z357" s="210"/>
    </row>
    <row r="358" ht="12.75" customHeight="1">
      <c r="A358" s="625"/>
      <c r="B358" s="625"/>
      <c r="C358" s="625"/>
      <c r="D358" s="627"/>
      <c r="E358" s="210"/>
      <c r="F358" s="210"/>
      <c r="G358" s="210"/>
      <c r="H358" s="210"/>
      <c r="I358" s="627"/>
      <c r="J358" s="210"/>
      <c r="K358" s="210"/>
      <c r="L358" s="210"/>
      <c r="M358" s="679"/>
      <c r="N358" s="210"/>
      <c r="O358" s="210"/>
      <c r="P358" s="210"/>
      <c r="Q358" s="210"/>
      <c r="R358" s="210"/>
      <c r="S358" s="210"/>
      <c r="T358" s="210"/>
      <c r="U358" s="210"/>
      <c r="V358" s="210"/>
      <c r="W358" s="210"/>
      <c r="X358" s="210"/>
      <c r="Y358" s="210"/>
      <c r="Z358" s="210"/>
    </row>
    <row r="359" ht="12.75" customHeight="1">
      <c r="A359" s="625"/>
      <c r="B359" s="625"/>
      <c r="C359" s="625"/>
      <c r="D359" s="627"/>
      <c r="E359" s="210"/>
      <c r="F359" s="210"/>
      <c r="G359" s="210"/>
      <c r="H359" s="210"/>
      <c r="I359" s="627"/>
      <c r="J359" s="210"/>
      <c r="K359" s="210"/>
      <c r="L359" s="210"/>
      <c r="M359" s="679"/>
      <c r="N359" s="210"/>
      <c r="O359" s="210"/>
      <c r="P359" s="210"/>
      <c r="Q359" s="210"/>
      <c r="R359" s="210"/>
      <c r="S359" s="210"/>
      <c r="T359" s="210"/>
      <c r="U359" s="210"/>
      <c r="V359" s="210"/>
      <c r="W359" s="210"/>
      <c r="X359" s="210"/>
      <c r="Y359" s="210"/>
      <c r="Z359" s="210"/>
    </row>
    <row r="360" ht="12.75" customHeight="1">
      <c r="A360" s="625"/>
      <c r="B360" s="625"/>
      <c r="C360" s="625"/>
      <c r="D360" s="627"/>
      <c r="E360" s="210"/>
      <c r="F360" s="210"/>
      <c r="G360" s="210"/>
      <c r="H360" s="210"/>
      <c r="I360" s="627"/>
      <c r="J360" s="210"/>
      <c r="K360" s="210"/>
      <c r="L360" s="210"/>
      <c r="M360" s="679"/>
      <c r="N360" s="210"/>
      <c r="O360" s="210"/>
      <c r="P360" s="210"/>
      <c r="Q360" s="210"/>
      <c r="R360" s="210"/>
      <c r="S360" s="210"/>
      <c r="T360" s="210"/>
      <c r="U360" s="210"/>
      <c r="V360" s="210"/>
      <c r="W360" s="210"/>
      <c r="X360" s="210"/>
      <c r="Y360" s="210"/>
      <c r="Z360" s="210"/>
    </row>
    <row r="361" ht="12.75" customHeight="1">
      <c r="A361" s="625"/>
      <c r="B361" s="625"/>
      <c r="C361" s="625"/>
      <c r="D361" s="627"/>
      <c r="E361" s="210"/>
      <c r="F361" s="210"/>
      <c r="G361" s="210"/>
      <c r="H361" s="210"/>
      <c r="I361" s="627"/>
      <c r="J361" s="210"/>
      <c r="K361" s="210"/>
      <c r="L361" s="210"/>
      <c r="M361" s="679"/>
      <c r="N361" s="210"/>
      <c r="O361" s="210"/>
      <c r="P361" s="210"/>
      <c r="Q361" s="210"/>
      <c r="R361" s="210"/>
      <c r="S361" s="210"/>
      <c r="T361" s="210"/>
      <c r="U361" s="210"/>
      <c r="V361" s="210"/>
      <c r="W361" s="210"/>
      <c r="X361" s="210"/>
      <c r="Y361" s="210"/>
      <c r="Z361" s="210"/>
    </row>
    <row r="362" ht="12.75" customHeight="1">
      <c r="A362" s="625"/>
      <c r="B362" s="625"/>
      <c r="C362" s="625"/>
      <c r="D362" s="627"/>
      <c r="E362" s="210"/>
      <c r="F362" s="210"/>
      <c r="G362" s="210"/>
      <c r="H362" s="210"/>
      <c r="I362" s="627"/>
      <c r="J362" s="210"/>
      <c r="K362" s="210"/>
      <c r="L362" s="210"/>
      <c r="M362" s="679"/>
      <c r="N362" s="210"/>
      <c r="O362" s="210"/>
      <c r="P362" s="210"/>
      <c r="Q362" s="210"/>
      <c r="R362" s="210"/>
      <c r="S362" s="210"/>
      <c r="T362" s="210"/>
      <c r="U362" s="210"/>
      <c r="V362" s="210"/>
      <c r="W362" s="210"/>
      <c r="X362" s="210"/>
      <c r="Y362" s="210"/>
      <c r="Z362" s="210"/>
    </row>
    <row r="363" ht="12.75" customHeight="1">
      <c r="A363" s="625"/>
      <c r="B363" s="625"/>
      <c r="C363" s="625"/>
      <c r="D363" s="627"/>
      <c r="E363" s="210"/>
      <c r="F363" s="210"/>
      <c r="G363" s="210"/>
      <c r="H363" s="210"/>
      <c r="I363" s="627"/>
      <c r="J363" s="210"/>
      <c r="K363" s="210"/>
      <c r="L363" s="210"/>
      <c r="M363" s="679"/>
      <c r="N363" s="210"/>
      <c r="O363" s="210"/>
      <c r="P363" s="210"/>
      <c r="Q363" s="210"/>
      <c r="R363" s="210"/>
      <c r="S363" s="210"/>
      <c r="T363" s="210"/>
      <c r="U363" s="210"/>
      <c r="V363" s="210"/>
      <c r="W363" s="210"/>
      <c r="X363" s="210"/>
      <c r="Y363" s="210"/>
      <c r="Z363" s="210"/>
    </row>
    <row r="364" ht="12.75" customHeight="1">
      <c r="A364" s="625"/>
      <c r="B364" s="625"/>
      <c r="C364" s="625"/>
      <c r="D364" s="627"/>
      <c r="E364" s="210"/>
      <c r="F364" s="210"/>
      <c r="G364" s="210"/>
      <c r="H364" s="210"/>
      <c r="I364" s="627"/>
      <c r="J364" s="210"/>
      <c r="K364" s="210"/>
      <c r="L364" s="210"/>
      <c r="M364" s="679"/>
      <c r="N364" s="210"/>
      <c r="O364" s="210"/>
      <c r="P364" s="210"/>
      <c r="Q364" s="210"/>
      <c r="R364" s="210"/>
      <c r="S364" s="210"/>
      <c r="T364" s="210"/>
      <c r="U364" s="210"/>
      <c r="V364" s="210"/>
      <c r="W364" s="210"/>
      <c r="X364" s="210"/>
      <c r="Y364" s="210"/>
      <c r="Z364" s="210"/>
    </row>
    <row r="365" ht="12.75" customHeight="1">
      <c r="A365" s="625"/>
      <c r="B365" s="625"/>
      <c r="C365" s="625"/>
      <c r="D365" s="627"/>
      <c r="E365" s="210"/>
      <c r="F365" s="210"/>
      <c r="G365" s="210"/>
      <c r="H365" s="210"/>
      <c r="I365" s="627"/>
      <c r="J365" s="210"/>
      <c r="K365" s="210"/>
      <c r="L365" s="210"/>
      <c r="M365" s="679"/>
      <c r="N365" s="210"/>
      <c r="O365" s="210"/>
      <c r="P365" s="210"/>
      <c r="Q365" s="210"/>
      <c r="R365" s="210"/>
      <c r="S365" s="210"/>
      <c r="T365" s="210"/>
      <c r="U365" s="210"/>
      <c r="V365" s="210"/>
      <c r="W365" s="210"/>
      <c r="X365" s="210"/>
      <c r="Y365" s="210"/>
      <c r="Z365" s="210"/>
    </row>
    <row r="366" ht="12.75" customHeight="1">
      <c r="A366" s="625"/>
      <c r="B366" s="625"/>
      <c r="C366" s="625"/>
      <c r="D366" s="627"/>
      <c r="E366" s="210"/>
      <c r="F366" s="210"/>
      <c r="G366" s="210"/>
      <c r="H366" s="210"/>
      <c r="I366" s="627"/>
      <c r="J366" s="210"/>
      <c r="K366" s="210"/>
      <c r="L366" s="210"/>
      <c r="M366" s="679"/>
      <c r="N366" s="210"/>
      <c r="O366" s="210"/>
      <c r="P366" s="210"/>
      <c r="Q366" s="210"/>
      <c r="R366" s="210"/>
      <c r="S366" s="210"/>
      <c r="T366" s="210"/>
      <c r="U366" s="210"/>
      <c r="V366" s="210"/>
      <c r="W366" s="210"/>
      <c r="X366" s="210"/>
      <c r="Y366" s="210"/>
      <c r="Z366" s="210"/>
    </row>
    <row r="367" ht="12.75" customHeight="1">
      <c r="A367" s="625"/>
      <c r="B367" s="625"/>
      <c r="C367" s="625"/>
      <c r="D367" s="627"/>
      <c r="E367" s="210"/>
      <c r="F367" s="210"/>
      <c r="G367" s="210"/>
      <c r="H367" s="210"/>
      <c r="I367" s="627"/>
      <c r="J367" s="210"/>
      <c r="K367" s="210"/>
      <c r="L367" s="210"/>
      <c r="M367" s="679"/>
      <c r="N367" s="210"/>
      <c r="O367" s="210"/>
      <c r="P367" s="210"/>
      <c r="Q367" s="210"/>
      <c r="R367" s="210"/>
      <c r="S367" s="210"/>
      <c r="T367" s="210"/>
      <c r="U367" s="210"/>
      <c r="V367" s="210"/>
      <c r="W367" s="210"/>
      <c r="X367" s="210"/>
      <c r="Y367" s="210"/>
      <c r="Z367" s="210"/>
    </row>
    <row r="368" ht="12.75" customHeight="1">
      <c r="A368" s="625"/>
      <c r="B368" s="625"/>
      <c r="C368" s="625"/>
      <c r="D368" s="627"/>
      <c r="E368" s="210"/>
      <c r="F368" s="210"/>
      <c r="G368" s="210"/>
      <c r="H368" s="210"/>
      <c r="I368" s="627"/>
      <c r="J368" s="210"/>
      <c r="K368" s="210"/>
      <c r="L368" s="210"/>
      <c r="M368" s="679"/>
      <c r="N368" s="210"/>
      <c r="O368" s="210"/>
      <c r="P368" s="210"/>
      <c r="Q368" s="210"/>
      <c r="R368" s="210"/>
      <c r="S368" s="210"/>
      <c r="T368" s="210"/>
      <c r="U368" s="210"/>
      <c r="V368" s="210"/>
      <c r="W368" s="210"/>
      <c r="X368" s="210"/>
      <c r="Y368" s="210"/>
      <c r="Z368" s="210"/>
    </row>
    <row r="369" ht="12.75" customHeight="1">
      <c r="A369" s="625"/>
      <c r="B369" s="625"/>
      <c r="C369" s="625"/>
      <c r="D369" s="627"/>
      <c r="E369" s="210"/>
      <c r="F369" s="210"/>
      <c r="G369" s="210"/>
      <c r="H369" s="210"/>
      <c r="I369" s="627"/>
      <c r="J369" s="210"/>
      <c r="K369" s="210"/>
      <c r="L369" s="210"/>
      <c r="M369" s="679"/>
      <c r="N369" s="210"/>
      <c r="O369" s="210"/>
      <c r="P369" s="210"/>
      <c r="Q369" s="210"/>
      <c r="R369" s="210"/>
      <c r="S369" s="210"/>
      <c r="T369" s="210"/>
      <c r="U369" s="210"/>
      <c r="V369" s="210"/>
      <c r="W369" s="210"/>
      <c r="X369" s="210"/>
      <c r="Y369" s="210"/>
      <c r="Z369" s="210"/>
    </row>
    <row r="370" ht="12.75" customHeight="1">
      <c r="A370" s="625"/>
      <c r="B370" s="625"/>
      <c r="C370" s="625"/>
      <c r="D370" s="627"/>
      <c r="E370" s="210"/>
      <c r="F370" s="210"/>
      <c r="G370" s="210"/>
      <c r="H370" s="210"/>
      <c r="I370" s="627"/>
      <c r="J370" s="210"/>
      <c r="K370" s="210"/>
      <c r="L370" s="210"/>
      <c r="M370" s="679"/>
      <c r="N370" s="210"/>
      <c r="O370" s="210"/>
      <c r="P370" s="210"/>
      <c r="Q370" s="210"/>
      <c r="R370" s="210"/>
      <c r="S370" s="210"/>
      <c r="T370" s="210"/>
      <c r="U370" s="210"/>
      <c r="V370" s="210"/>
      <c r="W370" s="210"/>
      <c r="X370" s="210"/>
      <c r="Y370" s="210"/>
      <c r="Z370" s="210"/>
    </row>
    <row r="371" ht="12.75" customHeight="1">
      <c r="A371" s="625"/>
      <c r="B371" s="625"/>
      <c r="C371" s="625"/>
      <c r="D371" s="627"/>
      <c r="E371" s="210"/>
      <c r="F371" s="210"/>
      <c r="G371" s="210"/>
      <c r="H371" s="210"/>
      <c r="I371" s="627"/>
      <c r="J371" s="210"/>
      <c r="K371" s="210"/>
      <c r="L371" s="210"/>
      <c r="M371" s="679"/>
      <c r="N371" s="210"/>
      <c r="O371" s="210"/>
      <c r="P371" s="210"/>
      <c r="Q371" s="210"/>
      <c r="R371" s="210"/>
      <c r="S371" s="210"/>
      <c r="T371" s="210"/>
      <c r="U371" s="210"/>
      <c r="V371" s="210"/>
      <c r="W371" s="210"/>
      <c r="X371" s="210"/>
      <c r="Y371" s="210"/>
      <c r="Z371" s="210"/>
    </row>
    <row r="372" ht="12.75" customHeight="1">
      <c r="A372" s="625"/>
      <c r="B372" s="625"/>
      <c r="C372" s="625"/>
      <c r="D372" s="627"/>
      <c r="E372" s="210"/>
      <c r="F372" s="210"/>
      <c r="G372" s="210"/>
      <c r="H372" s="210"/>
      <c r="I372" s="627"/>
      <c r="J372" s="210"/>
      <c r="K372" s="210"/>
      <c r="L372" s="210"/>
      <c r="M372" s="679"/>
      <c r="N372" s="210"/>
      <c r="O372" s="210"/>
      <c r="P372" s="210"/>
      <c r="Q372" s="210"/>
      <c r="R372" s="210"/>
      <c r="S372" s="210"/>
      <c r="T372" s="210"/>
      <c r="U372" s="210"/>
      <c r="V372" s="210"/>
      <c r="W372" s="210"/>
      <c r="X372" s="210"/>
      <c r="Y372" s="210"/>
      <c r="Z372" s="210"/>
    </row>
    <row r="373" ht="12.75" customHeight="1">
      <c r="A373" s="625"/>
      <c r="B373" s="625"/>
      <c r="C373" s="625"/>
      <c r="D373" s="627"/>
      <c r="E373" s="210"/>
      <c r="F373" s="210"/>
      <c r="G373" s="210"/>
      <c r="H373" s="210"/>
      <c r="I373" s="627"/>
      <c r="J373" s="210"/>
      <c r="K373" s="210"/>
      <c r="L373" s="210"/>
      <c r="M373" s="679"/>
      <c r="N373" s="210"/>
      <c r="O373" s="210"/>
      <c r="P373" s="210"/>
      <c r="Q373" s="210"/>
      <c r="R373" s="210"/>
      <c r="S373" s="210"/>
      <c r="T373" s="210"/>
      <c r="U373" s="210"/>
      <c r="V373" s="210"/>
      <c r="W373" s="210"/>
      <c r="X373" s="210"/>
      <c r="Y373" s="210"/>
      <c r="Z373" s="210"/>
    </row>
    <row r="374" ht="12.75" customHeight="1">
      <c r="A374" s="625"/>
      <c r="B374" s="625"/>
      <c r="C374" s="625"/>
      <c r="D374" s="627"/>
      <c r="E374" s="210"/>
      <c r="F374" s="210"/>
      <c r="G374" s="210"/>
      <c r="H374" s="210"/>
      <c r="I374" s="627"/>
      <c r="J374" s="210"/>
      <c r="K374" s="210"/>
      <c r="L374" s="210"/>
      <c r="M374" s="679"/>
      <c r="N374" s="210"/>
      <c r="O374" s="210"/>
      <c r="P374" s="210"/>
      <c r="Q374" s="210"/>
      <c r="R374" s="210"/>
      <c r="S374" s="210"/>
      <c r="T374" s="210"/>
      <c r="U374" s="210"/>
      <c r="V374" s="210"/>
      <c r="W374" s="210"/>
      <c r="X374" s="210"/>
      <c r="Y374" s="210"/>
      <c r="Z374" s="210"/>
    </row>
    <row r="375" ht="12.75" customHeight="1">
      <c r="A375" s="625"/>
      <c r="B375" s="625"/>
      <c r="C375" s="625"/>
      <c r="D375" s="627"/>
      <c r="E375" s="210"/>
      <c r="F375" s="210"/>
      <c r="G375" s="210"/>
      <c r="H375" s="210"/>
      <c r="I375" s="627"/>
      <c r="J375" s="210"/>
      <c r="K375" s="210"/>
      <c r="L375" s="210"/>
      <c r="M375" s="679"/>
      <c r="N375" s="210"/>
      <c r="O375" s="210"/>
      <c r="P375" s="210"/>
      <c r="Q375" s="210"/>
      <c r="R375" s="210"/>
      <c r="S375" s="210"/>
      <c r="T375" s="210"/>
      <c r="U375" s="210"/>
      <c r="V375" s="210"/>
      <c r="W375" s="210"/>
      <c r="X375" s="210"/>
      <c r="Y375" s="210"/>
      <c r="Z375" s="210"/>
    </row>
    <row r="376" ht="12.75" customHeight="1">
      <c r="A376" s="625"/>
      <c r="B376" s="625"/>
      <c r="C376" s="625"/>
      <c r="D376" s="627"/>
      <c r="E376" s="210"/>
      <c r="F376" s="210"/>
      <c r="G376" s="210"/>
      <c r="H376" s="210"/>
      <c r="I376" s="627"/>
      <c r="J376" s="210"/>
      <c r="K376" s="210"/>
      <c r="L376" s="210"/>
      <c r="M376" s="679"/>
      <c r="N376" s="210"/>
      <c r="O376" s="210"/>
      <c r="P376" s="210"/>
      <c r="Q376" s="210"/>
      <c r="R376" s="210"/>
      <c r="S376" s="210"/>
      <c r="T376" s="210"/>
      <c r="U376" s="210"/>
      <c r="V376" s="210"/>
      <c r="W376" s="210"/>
      <c r="X376" s="210"/>
      <c r="Y376" s="210"/>
      <c r="Z376" s="210"/>
    </row>
    <row r="377" ht="12.75" customHeight="1">
      <c r="A377" s="625"/>
      <c r="B377" s="625"/>
      <c r="C377" s="625"/>
      <c r="D377" s="627"/>
      <c r="E377" s="210"/>
      <c r="F377" s="210"/>
      <c r="G377" s="210"/>
      <c r="H377" s="210"/>
      <c r="I377" s="627"/>
      <c r="J377" s="210"/>
      <c r="K377" s="210"/>
      <c r="L377" s="210"/>
      <c r="M377" s="679"/>
      <c r="N377" s="210"/>
      <c r="O377" s="210"/>
      <c r="P377" s="210"/>
      <c r="Q377" s="210"/>
      <c r="R377" s="210"/>
      <c r="S377" s="210"/>
      <c r="T377" s="210"/>
      <c r="U377" s="210"/>
      <c r="V377" s="210"/>
      <c r="W377" s="210"/>
      <c r="X377" s="210"/>
      <c r="Y377" s="210"/>
      <c r="Z377" s="210"/>
    </row>
    <row r="378" ht="12.75" customHeight="1">
      <c r="A378" s="625"/>
      <c r="B378" s="625"/>
      <c r="C378" s="625"/>
      <c r="D378" s="627"/>
      <c r="E378" s="210"/>
      <c r="F378" s="210"/>
      <c r="G378" s="210"/>
      <c r="H378" s="210"/>
      <c r="I378" s="627"/>
      <c r="J378" s="210"/>
      <c r="K378" s="210"/>
      <c r="L378" s="210"/>
      <c r="M378" s="679"/>
      <c r="N378" s="210"/>
      <c r="O378" s="210"/>
      <c r="P378" s="210"/>
      <c r="Q378" s="210"/>
      <c r="R378" s="210"/>
      <c r="S378" s="210"/>
      <c r="T378" s="210"/>
      <c r="U378" s="210"/>
      <c r="V378" s="210"/>
      <c r="W378" s="210"/>
      <c r="X378" s="210"/>
      <c r="Y378" s="210"/>
      <c r="Z378" s="210"/>
    </row>
    <row r="379" ht="12.75" customHeight="1">
      <c r="A379" s="625"/>
      <c r="B379" s="625"/>
      <c r="C379" s="625"/>
      <c r="D379" s="627"/>
      <c r="E379" s="210"/>
      <c r="F379" s="210"/>
      <c r="G379" s="210"/>
      <c r="H379" s="210"/>
      <c r="I379" s="627"/>
      <c r="J379" s="210"/>
      <c r="K379" s="210"/>
      <c r="L379" s="210"/>
      <c r="M379" s="679"/>
      <c r="N379" s="210"/>
      <c r="O379" s="210"/>
      <c r="P379" s="210"/>
      <c r="Q379" s="210"/>
      <c r="R379" s="210"/>
      <c r="S379" s="210"/>
      <c r="T379" s="210"/>
      <c r="U379" s="210"/>
      <c r="V379" s="210"/>
      <c r="W379" s="210"/>
      <c r="X379" s="210"/>
      <c r="Y379" s="210"/>
      <c r="Z379" s="210"/>
    </row>
    <row r="380" ht="12.75" customHeight="1">
      <c r="A380" s="625"/>
      <c r="B380" s="625"/>
      <c r="C380" s="625"/>
      <c r="D380" s="627"/>
      <c r="E380" s="210"/>
      <c r="F380" s="210"/>
      <c r="G380" s="210"/>
      <c r="H380" s="210"/>
      <c r="I380" s="627"/>
      <c r="J380" s="210"/>
      <c r="K380" s="210"/>
      <c r="L380" s="210"/>
      <c r="M380" s="679"/>
      <c r="N380" s="210"/>
      <c r="O380" s="210"/>
      <c r="P380" s="210"/>
      <c r="Q380" s="210"/>
      <c r="R380" s="210"/>
      <c r="S380" s="210"/>
      <c r="T380" s="210"/>
      <c r="U380" s="210"/>
      <c r="V380" s="210"/>
      <c r="W380" s="210"/>
      <c r="X380" s="210"/>
      <c r="Y380" s="210"/>
      <c r="Z380" s="210"/>
    </row>
    <row r="381" ht="12.75" customHeight="1">
      <c r="A381" s="625"/>
      <c r="B381" s="625"/>
      <c r="C381" s="625"/>
      <c r="D381" s="627"/>
      <c r="E381" s="210"/>
      <c r="F381" s="210"/>
      <c r="G381" s="210"/>
      <c r="H381" s="210"/>
      <c r="I381" s="627"/>
      <c r="J381" s="210"/>
      <c r="K381" s="210"/>
      <c r="L381" s="210"/>
      <c r="M381" s="679"/>
      <c r="N381" s="210"/>
      <c r="O381" s="210"/>
      <c r="P381" s="210"/>
      <c r="Q381" s="210"/>
      <c r="R381" s="210"/>
      <c r="S381" s="210"/>
      <c r="T381" s="210"/>
      <c r="U381" s="210"/>
      <c r="V381" s="210"/>
      <c r="W381" s="210"/>
      <c r="X381" s="210"/>
      <c r="Y381" s="210"/>
      <c r="Z381" s="210"/>
    </row>
    <row r="382" ht="12.75" customHeight="1">
      <c r="A382" s="625"/>
      <c r="B382" s="625"/>
      <c r="C382" s="625"/>
      <c r="D382" s="627"/>
      <c r="E382" s="210"/>
      <c r="F382" s="210"/>
      <c r="G382" s="210"/>
      <c r="H382" s="210"/>
      <c r="I382" s="627"/>
      <c r="J382" s="210"/>
      <c r="K382" s="210"/>
      <c r="L382" s="210"/>
      <c r="M382" s="679"/>
      <c r="N382" s="210"/>
      <c r="O382" s="210"/>
      <c r="P382" s="210"/>
      <c r="Q382" s="210"/>
      <c r="R382" s="210"/>
      <c r="S382" s="210"/>
      <c r="T382" s="210"/>
      <c r="U382" s="210"/>
      <c r="V382" s="210"/>
      <c r="W382" s="210"/>
      <c r="X382" s="210"/>
      <c r="Y382" s="210"/>
      <c r="Z382" s="210"/>
    </row>
    <row r="383" ht="12.75" customHeight="1">
      <c r="A383" s="625"/>
      <c r="B383" s="625"/>
      <c r="C383" s="625"/>
      <c r="D383" s="627"/>
      <c r="E383" s="210"/>
      <c r="F383" s="210"/>
      <c r="G383" s="210"/>
      <c r="H383" s="210"/>
      <c r="I383" s="627"/>
      <c r="J383" s="210"/>
      <c r="K383" s="210"/>
      <c r="L383" s="210"/>
      <c r="M383" s="679"/>
      <c r="N383" s="210"/>
      <c r="O383" s="210"/>
      <c r="P383" s="210"/>
      <c r="Q383" s="210"/>
      <c r="R383" s="210"/>
      <c r="S383" s="210"/>
      <c r="T383" s="210"/>
      <c r="U383" s="210"/>
      <c r="V383" s="210"/>
      <c r="W383" s="210"/>
      <c r="X383" s="210"/>
      <c r="Y383" s="210"/>
      <c r="Z383" s="210"/>
    </row>
    <row r="384" ht="12.75" customHeight="1">
      <c r="A384" s="625"/>
      <c r="B384" s="625"/>
      <c r="C384" s="625"/>
      <c r="D384" s="627"/>
      <c r="E384" s="210"/>
      <c r="F384" s="210"/>
      <c r="G384" s="210"/>
      <c r="H384" s="210"/>
      <c r="I384" s="627"/>
      <c r="J384" s="210"/>
      <c r="K384" s="210"/>
      <c r="L384" s="210"/>
      <c r="M384" s="679"/>
      <c r="N384" s="210"/>
      <c r="O384" s="210"/>
      <c r="P384" s="210"/>
      <c r="Q384" s="210"/>
      <c r="R384" s="210"/>
      <c r="S384" s="210"/>
      <c r="T384" s="210"/>
      <c r="U384" s="210"/>
      <c r="V384" s="210"/>
      <c r="W384" s="210"/>
      <c r="X384" s="210"/>
      <c r="Y384" s="210"/>
      <c r="Z384" s="210"/>
    </row>
    <row r="385" ht="12.75" customHeight="1">
      <c r="A385" s="625"/>
      <c r="B385" s="625"/>
      <c r="C385" s="625"/>
      <c r="D385" s="627"/>
      <c r="E385" s="210"/>
      <c r="F385" s="210"/>
      <c r="G385" s="210"/>
      <c r="H385" s="210"/>
      <c r="I385" s="627"/>
      <c r="J385" s="210"/>
      <c r="K385" s="210"/>
      <c r="L385" s="210"/>
      <c r="M385" s="679"/>
      <c r="N385" s="210"/>
      <c r="O385" s="210"/>
      <c r="P385" s="210"/>
      <c r="Q385" s="210"/>
      <c r="R385" s="210"/>
      <c r="S385" s="210"/>
      <c r="T385" s="210"/>
      <c r="U385" s="210"/>
      <c r="V385" s="210"/>
      <c r="W385" s="210"/>
      <c r="X385" s="210"/>
      <c r="Y385" s="210"/>
      <c r="Z385" s="210"/>
    </row>
    <row r="386" ht="12.75" customHeight="1">
      <c r="A386" s="625"/>
      <c r="B386" s="625"/>
      <c r="C386" s="625"/>
      <c r="D386" s="627"/>
      <c r="E386" s="210"/>
      <c r="F386" s="210"/>
      <c r="G386" s="210"/>
      <c r="H386" s="210"/>
      <c r="I386" s="627"/>
      <c r="J386" s="210"/>
      <c r="K386" s="210"/>
      <c r="L386" s="210"/>
      <c r="M386" s="679"/>
      <c r="N386" s="210"/>
      <c r="O386" s="210"/>
      <c r="P386" s="210"/>
      <c r="Q386" s="210"/>
      <c r="R386" s="210"/>
      <c r="S386" s="210"/>
      <c r="T386" s="210"/>
      <c r="U386" s="210"/>
      <c r="V386" s="210"/>
      <c r="W386" s="210"/>
      <c r="X386" s="210"/>
      <c r="Y386" s="210"/>
      <c r="Z386" s="210"/>
    </row>
    <row r="387" ht="12.75" customHeight="1">
      <c r="A387" s="625"/>
      <c r="B387" s="625"/>
      <c r="C387" s="625"/>
      <c r="D387" s="627"/>
      <c r="E387" s="210"/>
      <c r="F387" s="210"/>
      <c r="G387" s="210"/>
      <c r="H387" s="210"/>
      <c r="I387" s="627"/>
      <c r="J387" s="210"/>
      <c r="K387" s="210"/>
      <c r="L387" s="210"/>
      <c r="M387" s="679"/>
      <c r="N387" s="210"/>
      <c r="O387" s="210"/>
      <c r="P387" s="210"/>
      <c r="Q387" s="210"/>
      <c r="R387" s="210"/>
      <c r="S387" s="210"/>
      <c r="T387" s="210"/>
      <c r="U387" s="210"/>
      <c r="V387" s="210"/>
      <c r="W387" s="210"/>
      <c r="X387" s="210"/>
      <c r="Y387" s="210"/>
      <c r="Z387" s="210"/>
    </row>
    <row r="388" ht="12.75" customHeight="1">
      <c r="A388" s="625"/>
      <c r="B388" s="625"/>
      <c r="C388" s="625"/>
      <c r="D388" s="627"/>
      <c r="E388" s="210"/>
      <c r="F388" s="210"/>
      <c r="G388" s="210"/>
      <c r="H388" s="210"/>
      <c r="I388" s="627"/>
      <c r="J388" s="210"/>
      <c r="K388" s="210"/>
      <c r="L388" s="210"/>
      <c r="M388" s="679"/>
      <c r="N388" s="210"/>
      <c r="O388" s="210"/>
      <c r="P388" s="210"/>
      <c r="Q388" s="210"/>
      <c r="R388" s="210"/>
      <c r="S388" s="210"/>
      <c r="T388" s="210"/>
      <c r="U388" s="210"/>
      <c r="V388" s="210"/>
      <c r="W388" s="210"/>
      <c r="X388" s="210"/>
      <c r="Y388" s="210"/>
      <c r="Z388" s="210"/>
    </row>
    <row r="389" ht="12.75" customHeight="1">
      <c r="A389" s="625"/>
      <c r="B389" s="625"/>
      <c r="C389" s="625"/>
      <c r="D389" s="627"/>
      <c r="E389" s="210"/>
      <c r="F389" s="210"/>
      <c r="G389" s="210"/>
      <c r="H389" s="210"/>
      <c r="I389" s="627"/>
      <c r="J389" s="210"/>
      <c r="K389" s="210"/>
      <c r="L389" s="210"/>
      <c r="M389" s="679"/>
      <c r="N389" s="210"/>
      <c r="O389" s="210"/>
      <c r="P389" s="210"/>
      <c r="Q389" s="210"/>
      <c r="R389" s="210"/>
      <c r="S389" s="210"/>
      <c r="T389" s="210"/>
      <c r="U389" s="210"/>
      <c r="V389" s="210"/>
      <c r="W389" s="210"/>
      <c r="X389" s="210"/>
      <c r="Y389" s="210"/>
      <c r="Z389" s="210"/>
    </row>
    <row r="390" ht="12.75" customHeight="1">
      <c r="A390" s="625"/>
      <c r="B390" s="625"/>
      <c r="C390" s="625"/>
      <c r="D390" s="627"/>
      <c r="E390" s="210"/>
      <c r="F390" s="210"/>
      <c r="G390" s="210"/>
      <c r="H390" s="210"/>
      <c r="I390" s="627"/>
      <c r="J390" s="210"/>
      <c r="K390" s="210"/>
      <c r="L390" s="210"/>
      <c r="M390" s="679"/>
      <c r="N390" s="210"/>
      <c r="O390" s="210"/>
      <c r="P390" s="210"/>
      <c r="Q390" s="210"/>
      <c r="R390" s="210"/>
      <c r="S390" s="210"/>
      <c r="T390" s="210"/>
      <c r="U390" s="210"/>
      <c r="V390" s="210"/>
      <c r="W390" s="210"/>
      <c r="X390" s="210"/>
      <c r="Y390" s="210"/>
      <c r="Z390" s="210"/>
    </row>
    <row r="391" ht="12.75" customHeight="1">
      <c r="A391" s="625"/>
      <c r="B391" s="625"/>
      <c r="C391" s="625"/>
      <c r="D391" s="627"/>
      <c r="E391" s="210"/>
      <c r="F391" s="210"/>
      <c r="G391" s="210"/>
      <c r="H391" s="210"/>
      <c r="I391" s="627"/>
      <c r="J391" s="210"/>
      <c r="K391" s="210"/>
      <c r="L391" s="210"/>
      <c r="M391" s="679"/>
      <c r="N391" s="210"/>
      <c r="O391" s="210"/>
      <c r="P391" s="210"/>
      <c r="Q391" s="210"/>
      <c r="R391" s="210"/>
      <c r="S391" s="210"/>
      <c r="T391" s="210"/>
      <c r="U391" s="210"/>
      <c r="V391" s="210"/>
      <c r="W391" s="210"/>
      <c r="X391" s="210"/>
      <c r="Y391" s="210"/>
      <c r="Z391" s="210"/>
    </row>
    <row r="392" ht="12.75" customHeight="1">
      <c r="A392" s="625"/>
      <c r="B392" s="625"/>
      <c r="C392" s="625"/>
      <c r="D392" s="627"/>
      <c r="E392" s="210"/>
      <c r="F392" s="210"/>
      <c r="G392" s="210"/>
      <c r="H392" s="210"/>
      <c r="I392" s="627"/>
      <c r="J392" s="210"/>
      <c r="K392" s="210"/>
      <c r="L392" s="210"/>
      <c r="M392" s="679"/>
      <c r="N392" s="210"/>
      <c r="O392" s="210"/>
      <c r="P392" s="210"/>
      <c r="Q392" s="210"/>
      <c r="R392" s="210"/>
      <c r="S392" s="210"/>
      <c r="T392" s="210"/>
      <c r="U392" s="210"/>
      <c r="V392" s="210"/>
      <c r="W392" s="210"/>
      <c r="X392" s="210"/>
      <c r="Y392" s="210"/>
      <c r="Z392" s="210"/>
    </row>
    <row r="393" ht="12.75" customHeight="1">
      <c r="A393" s="625"/>
      <c r="B393" s="625"/>
      <c r="C393" s="625"/>
      <c r="D393" s="627"/>
      <c r="E393" s="210"/>
      <c r="F393" s="210"/>
      <c r="G393" s="210"/>
      <c r="H393" s="210"/>
      <c r="I393" s="627"/>
      <c r="J393" s="210"/>
      <c r="K393" s="210"/>
      <c r="L393" s="210"/>
      <c r="M393" s="679"/>
      <c r="N393" s="210"/>
      <c r="O393" s="210"/>
      <c r="P393" s="210"/>
      <c r="Q393" s="210"/>
      <c r="R393" s="210"/>
      <c r="S393" s="210"/>
      <c r="T393" s="210"/>
      <c r="U393" s="210"/>
      <c r="V393" s="210"/>
      <c r="W393" s="210"/>
      <c r="X393" s="210"/>
      <c r="Y393" s="210"/>
      <c r="Z393" s="210"/>
    </row>
    <row r="394" ht="12.75" customHeight="1">
      <c r="A394" s="625"/>
      <c r="B394" s="625"/>
      <c r="C394" s="625"/>
      <c r="D394" s="627"/>
      <c r="E394" s="210"/>
      <c r="F394" s="210"/>
      <c r="G394" s="210"/>
      <c r="H394" s="210"/>
      <c r="I394" s="627"/>
      <c r="J394" s="210"/>
      <c r="K394" s="210"/>
      <c r="L394" s="210"/>
      <c r="M394" s="679"/>
      <c r="N394" s="210"/>
      <c r="O394" s="210"/>
      <c r="P394" s="210"/>
      <c r="Q394" s="210"/>
      <c r="R394" s="210"/>
      <c r="S394" s="210"/>
      <c r="T394" s="210"/>
      <c r="U394" s="210"/>
      <c r="V394" s="210"/>
      <c r="W394" s="210"/>
      <c r="X394" s="210"/>
      <c r="Y394" s="210"/>
      <c r="Z394" s="210"/>
    </row>
    <row r="395" ht="12.75" customHeight="1">
      <c r="A395" s="625"/>
      <c r="B395" s="625"/>
      <c r="C395" s="625"/>
      <c r="D395" s="627"/>
      <c r="E395" s="210"/>
      <c r="F395" s="210"/>
      <c r="G395" s="210"/>
      <c r="H395" s="210"/>
      <c r="I395" s="627"/>
      <c r="J395" s="210"/>
      <c r="K395" s="210"/>
      <c r="L395" s="210"/>
      <c r="M395" s="679"/>
      <c r="N395" s="210"/>
      <c r="O395" s="210"/>
      <c r="P395" s="210"/>
      <c r="Q395" s="210"/>
      <c r="R395" s="210"/>
      <c r="S395" s="210"/>
      <c r="T395" s="210"/>
      <c r="U395" s="210"/>
      <c r="V395" s="210"/>
      <c r="W395" s="210"/>
      <c r="X395" s="210"/>
      <c r="Y395" s="210"/>
      <c r="Z395" s="210"/>
    </row>
    <row r="396" ht="12.75" customHeight="1">
      <c r="A396" s="625"/>
      <c r="B396" s="625"/>
      <c r="C396" s="625"/>
      <c r="D396" s="627"/>
      <c r="E396" s="210"/>
      <c r="F396" s="210"/>
      <c r="G396" s="210"/>
      <c r="H396" s="210"/>
      <c r="I396" s="627"/>
      <c r="J396" s="210"/>
      <c r="K396" s="210"/>
      <c r="L396" s="210"/>
      <c r="M396" s="679"/>
      <c r="N396" s="210"/>
      <c r="O396" s="210"/>
      <c r="P396" s="210"/>
      <c r="Q396" s="210"/>
      <c r="R396" s="210"/>
      <c r="S396" s="210"/>
      <c r="T396" s="210"/>
      <c r="U396" s="210"/>
      <c r="V396" s="210"/>
      <c r="W396" s="210"/>
      <c r="X396" s="210"/>
      <c r="Y396" s="210"/>
      <c r="Z396" s="210"/>
    </row>
    <row r="397" ht="12.75" customHeight="1">
      <c r="A397" s="625"/>
      <c r="B397" s="625"/>
      <c r="C397" s="625"/>
      <c r="D397" s="627"/>
      <c r="E397" s="210"/>
      <c r="F397" s="210"/>
      <c r="G397" s="210"/>
      <c r="H397" s="210"/>
      <c r="I397" s="627"/>
      <c r="J397" s="210"/>
      <c r="K397" s="210"/>
      <c r="L397" s="210"/>
      <c r="M397" s="679"/>
      <c r="N397" s="210"/>
      <c r="O397" s="210"/>
      <c r="P397" s="210"/>
      <c r="Q397" s="210"/>
      <c r="R397" s="210"/>
      <c r="S397" s="210"/>
      <c r="T397" s="210"/>
      <c r="U397" s="210"/>
      <c r="V397" s="210"/>
      <c r="W397" s="210"/>
      <c r="X397" s="210"/>
      <c r="Y397" s="210"/>
      <c r="Z397" s="210"/>
    </row>
    <row r="398" ht="12.75" customHeight="1">
      <c r="A398" s="625"/>
      <c r="B398" s="625"/>
      <c r="C398" s="625"/>
      <c r="D398" s="627"/>
      <c r="E398" s="210"/>
      <c r="F398" s="210"/>
      <c r="G398" s="210"/>
      <c r="H398" s="210"/>
      <c r="I398" s="627"/>
      <c r="J398" s="210"/>
      <c r="K398" s="210"/>
      <c r="L398" s="210"/>
      <c r="M398" s="679"/>
      <c r="N398" s="210"/>
      <c r="O398" s="210"/>
      <c r="P398" s="210"/>
      <c r="Q398" s="210"/>
      <c r="R398" s="210"/>
      <c r="S398" s="210"/>
      <c r="T398" s="210"/>
      <c r="U398" s="210"/>
      <c r="V398" s="210"/>
      <c r="W398" s="210"/>
      <c r="X398" s="210"/>
      <c r="Y398" s="210"/>
      <c r="Z398" s="210"/>
    </row>
    <row r="399" ht="12.75" customHeight="1">
      <c r="A399" s="625"/>
      <c r="B399" s="625"/>
      <c r="C399" s="625"/>
      <c r="D399" s="627"/>
      <c r="E399" s="210"/>
      <c r="F399" s="210"/>
      <c r="G399" s="210"/>
      <c r="H399" s="210"/>
      <c r="I399" s="627"/>
      <c r="J399" s="210"/>
      <c r="K399" s="210"/>
      <c r="L399" s="210"/>
      <c r="M399" s="679"/>
      <c r="N399" s="210"/>
      <c r="O399" s="210"/>
      <c r="P399" s="210"/>
      <c r="Q399" s="210"/>
      <c r="R399" s="210"/>
      <c r="S399" s="210"/>
      <c r="T399" s="210"/>
      <c r="U399" s="210"/>
      <c r="V399" s="210"/>
      <c r="W399" s="210"/>
      <c r="X399" s="210"/>
      <c r="Y399" s="210"/>
      <c r="Z399" s="210"/>
    </row>
    <row r="400" ht="12.75" customHeight="1">
      <c r="A400" s="625"/>
      <c r="B400" s="625"/>
      <c r="C400" s="625"/>
      <c r="D400" s="627"/>
      <c r="E400" s="210"/>
      <c r="F400" s="210"/>
      <c r="G400" s="210"/>
      <c r="H400" s="210"/>
      <c r="I400" s="627"/>
      <c r="J400" s="210"/>
      <c r="K400" s="210"/>
      <c r="L400" s="210"/>
      <c r="M400" s="679"/>
      <c r="N400" s="210"/>
      <c r="O400" s="210"/>
      <c r="P400" s="210"/>
      <c r="Q400" s="210"/>
      <c r="R400" s="210"/>
      <c r="S400" s="210"/>
      <c r="T400" s="210"/>
      <c r="U400" s="210"/>
      <c r="V400" s="210"/>
      <c r="W400" s="210"/>
      <c r="X400" s="210"/>
      <c r="Y400" s="210"/>
      <c r="Z400" s="210"/>
    </row>
    <row r="401" ht="12.75" customHeight="1">
      <c r="A401" s="625"/>
      <c r="B401" s="625"/>
      <c r="C401" s="625"/>
      <c r="D401" s="627"/>
      <c r="E401" s="210"/>
      <c r="F401" s="210"/>
      <c r="G401" s="210"/>
      <c r="H401" s="210"/>
      <c r="I401" s="627"/>
      <c r="J401" s="210"/>
      <c r="K401" s="210"/>
      <c r="L401" s="210"/>
      <c r="M401" s="679"/>
      <c r="N401" s="210"/>
      <c r="O401" s="210"/>
      <c r="P401" s="210"/>
      <c r="Q401" s="210"/>
      <c r="R401" s="210"/>
      <c r="S401" s="210"/>
      <c r="T401" s="210"/>
      <c r="U401" s="210"/>
      <c r="V401" s="210"/>
      <c r="W401" s="210"/>
      <c r="X401" s="210"/>
      <c r="Y401" s="210"/>
      <c r="Z401" s="210"/>
    </row>
    <row r="402" ht="12.75" customHeight="1">
      <c r="A402" s="625"/>
      <c r="B402" s="625"/>
      <c r="C402" s="625"/>
      <c r="D402" s="627"/>
      <c r="E402" s="210"/>
      <c r="F402" s="210"/>
      <c r="G402" s="210"/>
      <c r="H402" s="210"/>
      <c r="I402" s="627"/>
      <c r="J402" s="210"/>
      <c r="K402" s="210"/>
      <c r="L402" s="210"/>
      <c r="M402" s="679"/>
      <c r="N402" s="210"/>
      <c r="O402" s="210"/>
      <c r="P402" s="210"/>
      <c r="Q402" s="210"/>
      <c r="R402" s="210"/>
      <c r="S402" s="210"/>
      <c r="T402" s="210"/>
      <c r="U402" s="210"/>
      <c r="V402" s="210"/>
      <c r="W402" s="210"/>
      <c r="X402" s="210"/>
      <c r="Y402" s="210"/>
      <c r="Z402" s="210"/>
    </row>
    <row r="403" ht="12.75" customHeight="1">
      <c r="A403" s="625"/>
      <c r="B403" s="625"/>
      <c r="C403" s="625"/>
      <c r="D403" s="627"/>
      <c r="E403" s="210"/>
      <c r="F403" s="210"/>
      <c r="G403" s="210"/>
      <c r="H403" s="210"/>
      <c r="I403" s="627"/>
      <c r="J403" s="210"/>
      <c r="K403" s="210"/>
      <c r="L403" s="210"/>
      <c r="M403" s="679"/>
      <c r="N403" s="210"/>
      <c r="O403" s="210"/>
      <c r="P403" s="210"/>
      <c r="Q403" s="210"/>
      <c r="R403" s="210"/>
      <c r="S403" s="210"/>
      <c r="T403" s="210"/>
      <c r="U403" s="210"/>
      <c r="V403" s="210"/>
      <c r="W403" s="210"/>
      <c r="X403" s="210"/>
      <c r="Y403" s="210"/>
      <c r="Z403" s="210"/>
    </row>
    <row r="404" ht="12.75" customHeight="1">
      <c r="A404" s="625"/>
      <c r="B404" s="625"/>
      <c r="C404" s="625"/>
      <c r="D404" s="627"/>
      <c r="E404" s="210"/>
      <c r="F404" s="210"/>
      <c r="G404" s="210"/>
      <c r="H404" s="210"/>
      <c r="I404" s="627"/>
      <c r="J404" s="210"/>
      <c r="K404" s="210"/>
      <c r="L404" s="210"/>
      <c r="M404" s="679"/>
      <c r="N404" s="210"/>
      <c r="O404" s="210"/>
      <c r="P404" s="210"/>
      <c r="Q404" s="210"/>
      <c r="R404" s="210"/>
      <c r="S404" s="210"/>
      <c r="T404" s="210"/>
      <c r="U404" s="210"/>
      <c r="V404" s="210"/>
      <c r="W404" s="210"/>
      <c r="X404" s="210"/>
      <c r="Y404" s="210"/>
      <c r="Z404" s="210"/>
    </row>
    <row r="405" ht="12.75" customHeight="1">
      <c r="A405" s="625"/>
      <c r="B405" s="625"/>
      <c r="C405" s="625"/>
      <c r="D405" s="627"/>
      <c r="E405" s="210"/>
      <c r="F405" s="210"/>
      <c r="G405" s="210"/>
      <c r="H405" s="210"/>
      <c r="I405" s="627"/>
      <c r="J405" s="210"/>
      <c r="K405" s="210"/>
      <c r="L405" s="210"/>
      <c r="M405" s="679"/>
      <c r="N405" s="210"/>
      <c r="O405" s="210"/>
      <c r="P405" s="210"/>
      <c r="Q405" s="210"/>
      <c r="R405" s="210"/>
      <c r="S405" s="210"/>
      <c r="T405" s="210"/>
      <c r="U405" s="210"/>
      <c r="V405" s="210"/>
      <c r="W405" s="210"/>
      <c r="X405" s="210"/>
      <c r="Y405" s="210"/>
      <c r="Z405" s="210"/>
    </row>
    <row r="406" ht="12.75" customHeight="1">
      <c r="A406" s="625"/>
      <c r="B406" s="625"/>
      <c r="C406" s="625"/>
      <c r="D406" s="627"/>
      <c r="E406" s="210"/>
      <c r="F406" s="210"/>
      <c r="G406" s="210"/>
      <c r="H406" s="210"/>
      <c r="I406" s="627"/>
      <c r="J406" s="210"/>
      <c r="K406" s="210"/>
      <c r="L406" s="210"/>
      <c r="M406" s="679"/>
      <c r="N406" s="210"/>
      <c r="O406" s="210"/>
      <c r="P406" s="210"/>
      <c r="Q406" s="210"/>
      <c r="R406" s="210"/>
      <c r="S406" s="210"/>
      <c r="T406" s="210"/>
      <c r="U406" s="210"/>
      <c r="V406" s="210"/>
      <c r="W406" s="210"/>
      <c r="X406" s="210"/>
      <c r="Y406" s="210"/>
      <c r="Z406" s="210"/>
    </row>
    <row r="407" ht="12.75" customHeight="1">
      <c r="A407" s="625"/>
      <c r="B407" s="625"/>
      <c r="C407" s="625"/>
      <c r="D407" s="627"/>
      <c r="E407" s="210"/>
      <c r="F407" s="210"/>
      <c r="G407" s="210"/>
      <c r="H407" s="210"/>
      <c r="I407" s="627"/>
      <c r="J407" s="210"/>
      <c r="K407" s="210"/>
      <c r="L407" s="210"/>
      <c r="M407" s="679"/>
      <c r="N407" s="210"/>
      <c r="O407" s="210"/>
      <c r="P407" s="210"/>
      <c r="Q407" s="210"/>
      <c r="R407" s="210"/>
      <c r="S407" s="210"/>
      <c r="T407" s="210"/>
      <c r="U407" s="210"/>
      <c r="V407" s="210"/>
      <c r="W407" s="210"/>
      <c r="X407" s="210"/>
      <c r="Y407" s="210"/>
      <c r="Z407" s="210"/>
    </row>
    <row r="408" ht="12.75" customHeight="1">
      <c r="A408" s="625"/>
      <c r="B408" s="625"/>
      <c r="C408" s="625"/>
      <c r="D408" s="627"/>
      <c r="E408" s="210"/>
      <c r="F408" s="210"/>
      <c r="G408" s="210"/>
      <c r="H408" s="210"/>
      <c r="I408" s="627"/>
      <c r="J408" s="210"/>
      <c r="K408" s="210"/>
      <c r="L408" s="210"/>
      <c r="M408" s="679"/>
      <c r="N408" s="210"/>
      <c r="O408" s="210"/>
      <c r="P408" s="210"/>
      <c r="Q408" s="210"/>
      <c r="R408" s="210"/>
      <c r="S408" s="210"/>
      <c r="T408" s="210"/>
      <c r="U408" s="210"/>
      <c r="V408" s="210"/>
      <c r="W408" s="210"/>
      <c r="X408" s="210"/>
      <c r="Y408" s="210"/>
      <c r="Z408" s="210"/>
    </row>
    <row r="409" ht="12.75" customHeight="1">
      <c r="A409" s="625"/>
      <c r="B409" s="625"/>
      <c r="C409" s="625"/>
      <c r="D409" s="627"/>
      <c r="E409" s="210"/>
      <c r="F409" s="210"/>
      <c r="G409" s="210"/>
      <c r="H409" s="210"/>
      <c r="I409" s="627"/>
      <c r="J409" s="210"/>
      <c r="K409" s="210"/>
      <c r="L409" s="210"/>
      <c r="M409" s="679"/>
      <c r="N409" s="210"/>
      <c r="O409" s="210"/>
      <c r="P409" s="210"/>
      <c r="Q409" s="210"/>
      <c r="R409" s="210"/>
      <c r="S409" s="210"/>
      <c r="T409" s="210"/>
      <c r="U409" s="210"/>
      <c r="V409" s="210"/>
      <c r="W409" s="210"/>
      <c r="X409" s="210"/>
      <c r="Y409" s="210"/>
      <c r="Z409" s="210"/>
    </row>
    <row r="410" ht="12.75" customHeight="1">
      <c r="A410" s="625"/>
      <c r="B410" s="625"/>
      <c r="C410" s="625"/>
      <c r="D410" s="627"/>
      <c r="E410" s="210"/>
      <c r="F410" s="210"/>
      <c r="G410" s="210"/>
      <c r="H410" s="210"/>
      <c r="I410" s="627"/>
      <c r="J410" s="210"/>
      <c r="K410" s="210"/>
      <c r="L410" s="210"/>
      <c r="M410" s="679"/>
      <c r="N410" s="210"/>
      <c r="O410" s="210"/>
      <c r="P410" s="210"/>
      <c r="Q410" s="210"/>
      <c r="R410" s="210"/>
      <c r="S410" s="210"/>
      <c r="T410" s="210"/>
      <c r="U410" s="210"/>
      <c r="V410" s="210"/>
      <c r="W410" s="210"/>
      <c r="X410" s="210"/>
      <c r="Y410" s="210"/>
      <c r="Z410" s="210"/>
    </row>
    <row r="411" ht="12.75" customHeight="1">
      <c r="A411" s="625"/>
      <c r="B411" s="625"/>
      <c r="C411" s="625"/>
      <c r="D411" s="627"/>
      <c r="E411" s="210"/>
      <c r="F411" s="210"/>
      <c r="G411" s="210"/>
      <c r="H411" s="210"/>
      <c r="I411" s="627"/>
      <c r="J411" s="210"/>
      <c r="K411" s="210"/>
      <c r="L411" s="210"/>
      <c r="M411" s="679"/>
      <c r="N411" s="210"/>
      <c r="O411" s="210"/>
      <c r="P411" s="210"/>
      <c r="Q411" s="210"/>
      <c r="R411" s="210"/>
      <c r="S411" s="210"/>
      <c r="T411" s="210"/>
      <c r="U411" s="210"/>
      <c r="V411" s="210"/>
      <c r="W411" s="210"/>
      <c r="X411" s="210"/>
      <c r="Y411" s="210"/>
      <c r="Z411" s="210"/>
    </row>
    <row r="412" ht="12.75" customHeight="1">
      <c r="A412" s="625"/>
      <c r="B412" s="625"/>
      <c r="C412" s="625"/>
      <c r="D412" s="627"/>
      <c r="E412" s="210"/>
      <c r="F412" s="210"/>
      <c r="G412" s="210"/>
      <c r="H412" s="210"/>
      <c r="I412" s="627"/>
      <c r="J412" s="210"/>
      <c r="K412" s="210"/>
      <c r="L412" s="210"/>
      <c r="M412" s="679"/>
      <c r="N412" s="210"/>
      <c r="O412" s="210"/>
      <c r="P412" s="210"/>
      <c r="Q412" s="210"/>
      <c r="R412" s="210"/>
      <c r="S412" s="210"/>
      <c r="T412" s="210"/>
      <c r="U412" s="210"/>
      <c r="V412" s="210"/>
      <c r="W412" s="210"/>
      <c r="X412" s="210"/>
      <c r="Y412" s="210"/>
      <c r="Z412" s="210"/>
    </row>
    <row r="413" ht="12.75" customHeight="1">
      <c r="A413" s="625"/>
      <c r="B413" s="625"/>
      <c r="C413" s="625"/>
      <c r="D413" s="627"/>
      <c r="E413" s="210"/>
      <c r="F413" s="210"/>
      <c r="G413" s="210"/>
      <c r="H413" s="210"/>
      <c r="I413" s="627"/>
      <c r="J413" s="210"/>
      <c r="K413" s="210"/>
      <c r="L413" s="210"/>
      <c r="M413" s="679"/>
      <c r="N413" s="210"/>
      <c r="O413" s="210"/>
      <c r="P413" s="210"/>
      <c r="Q413" s="210"/>
      <c r="R413" s="210"/>
      <c r="S413" s="210"/>
      <c r="T413" s="210"/>
      <c r="U413" s="210"/>
      <c r="V413" s="210"/>
      <c r="W413" s="210"/>
      <c r="X413" s="210"/>
      <c r="Y413" s="210"/>
      <c r="Z413" s="210"/>
    </row>
    <row r="414" ht="12.75" customHeight="1">
      <c r="A414" s="625"/>
      <c r="B414" s="625"/>
      <c r="C414" s="625"/>
      <c r="D414" s="627"/>
      <c r="E414" s="210"/>
      <c r="F414" s="210"/>
      <c r="G414" s="210"/>
      <c r="H414" s="210"/>
      <c r="I414" s="627"/>
      <c r="J414" s="210"/>
      <c r="K414" s="210"/>
      <c r="L414" s="210"/>
      <c r="M414" s="679"/>
      <c r="N414" s="210"/>
      <c r="O414" s="210"/>
      <c r="P414" s="210"/>
      <c r="Q414" s="210"/>
      <c r="R414" s="210"/>
      <c r="S414" s="210"/>
      <c r="T414" s="210"/>
      <c r="U414" s="210"/>
      <c r="V414" s="210"/>
      <c r="W414" s="210"/>
      <c r="X414" s="210"/>
      <c r="Y414" s="210"/>
      <c r="Z414" s="210"/>
    </row>
    <row r="415" ht="12.75" customHeight="1">
      <c r="A415" s="625"/>
      <c r="B415" s="625"/>
      <c r="C415" s="625"/>
      <c r="D415" s="627"/>
      <c r="E415" s="210"/>
      <c r="F415" s="210"/>
      <c r="G415" s="210"/>
      <c r="H415" s="210"/>
      <c r="I415" s="627"/>
      <c r="J415" s="210"/>
      <c r="K415" s="210"/>
      <c r="L415" s="210"/>
      <c r="M415" s="679"/>
      <c r="N415" s="210"/>
      <c r="O415" s="210"/>
      <c r="P415" s="210"/>
      <c r="Q415" s="210"/>
      <c r="R415" s="210"/>
      <c r="S415" s="210"/>
      <c r="T415" s="210"/>
      <c r="U415" s="210"/>
      <c r="V415" s="210"/>
      <c r="W415" s="210"/>
      <c r="X415" s="210"/>
      <c r="Y415" s="210"/>
      <c r="Z415" s="210"/>
    </row>
    <row r="416" ht="12.75" customHeight="1">
      <c r="A416" s="625"/>
      <c r="B416" s="625"/>
      <c r="C416" s="625"/>
      <c r="D416" s="627"/>
      <c r="E416" s="210"/>
      <c r="F416" s="210"/>
      <c r="G416" s="210"/>
      <c r="H416" s="210"/>
      <c r="I416" s="627"/>
      <c r="J416" s="210"/>
      <c r="K416" s="210"/>
      <c r="L416" s="210"/>
      <c r="M416" s="679"/>
      <c r="N416" s="210"/>
      <c r="O416" s="210"/>
      <c r="P416" s="210"/>
      <c r="Q416" s="210"/>
      <c r="R416" s="210"/>
      <c r="S416" s="210"/>
      <c r="T416" s="210"/>
      <c r="U416" s="210"/>
      <c r="V416" s="210"/>
      <c r="W416" s="210"/>
      <c r="X416" s="210"/>
      <c r="Y416" s="210"/>
      <c r="Z416" s="210"/>
    </row>
    <row r="417" ht="12.75" customHeight="1">
      <c r="A417" s="625"/>
      <c r="B417" s="625"/>
      <c r="C417" s="625"/>
      <c r="D417" s="627"/>
      <c r="E417" s="210"/>
      <c r="F417" s="210"/>
      <c r="G417" s="210"/>
      <c r="H417" s="210"/>
      <c r="I417" s="627"/>
      <c r="J417" s="210"/>
      <c r="K417" s="210"/>
      <c r="L417" s="210"/>
      <c r="M417" s="679"/>
      <c r="N417" s="210"/>
      <c r="O417" s="210"/>
      <c r="P417" s="210"/>
      <c r="Q417" s="210"/>
      <c r="R417" s="210"/>
      <c r="S417" s="210"/>
      <c r="T417" s="210"/>
      <c r="U417" s="210"/>
      <c r="V417" s="210"/>
      <c r="W417" s="210"/>
      <c r="X417" s="210"/>
      <c r="Y417" s="210"/>
      <c r="Z417" s="210"/>
    </row>
    <row r="418" ht="12.75" customHeight="1">
      <c r="A418" s="625"/>
      <c r="B418" s="625"/>
      <c r="C418" s="625"/>
      <c r="D418" s="627"/>
      <c r="E418" s="210"/>
      <c r="F418" s="210"/>
      <c r="G418" s="210"/>
      <c r="H418" s="210"/>
      <c r="I418" s="627"/>
      <c r="J418" s="210"/>
      <c r="K418" s="210"/>
      <c r="L418" s="210"/>
      <c r="M418" s="679"/>
      <c r="N418" s="210"/>
      <c r="O418" s="210"/>
      <c r="P418" s="210"/>
      <c r="Q418" s="210"/>
      <c r="R418" s="210"/>
      <c r="S418" s="210"/>
      <c r="T418" s="210"/>
      <c r="U418" s="210"/>
      <c r="V418" s="210"/>
      <c r="W418" s="210"/>
      <c r="X418" s="210"/>
      <c r="Y418" s="210"/>
      <c r="Z418" s="210"/>
    </row>
    <row r="419" ht="12.75" customHeight="1">
      <c r="A419" s="625"/>
      <c r="B419" s="625"/>
      <c r="C419" s="625"/>
      <c r="D419" s="627"/>
      <c r="E419" s="210"/>
      <c r="F419" s="210"/>
      <c r="G419" s="210"/>
      <c r="H419" s="210"/>
      <c r="I419" s="627"/>
      <c r="J419" s="210"/>
      <c r="K419" s="210"/>
      <c r="L419" s="210"/>
      <c r="M419" s="679"/>
      <c r="N419" s="210"/>
      <c r="O419" s="210"/>
      <c r="P419" s="210"/>
      <c r="Q419" s="210"/>
      <c r="R419" s="210"/>
      <c r="S419" s="210"/>
      <c r="T419" s="210"/>
      <c r="U419" s="210"/>
      <c r="V419" s="210"/>
      <c r="W419" s="210"/>
      <c r="X419" s="210"/>
      <c r="Y419" s="210"/>
      <c r="Z419" s="210"/>
    </row>
    <row r="420" ht="12.75" customHeight="1">
      <c r="A420" s="625"/>
      <c r="B420" s="625"/>
      <c r="C420" s="625"/>
      <c r="D420" s="627"/>
      <c r="E420" s="210"/>
      <c r="F420" s="210"/>
      <c r="G420" s="210"/>
      <c r="H420" s="210"/>
      <c r="I420" s="627"/>
      <c r="J420" s="210"/>
      <c r="K420" s="210"/>
      <c r="L420" s="210"/>
      <c r="M420" s="679"/>
      <c r="N420" s="210"/>
      <c r="O420" s="210"/>
      <c r="P420" s="210"/>
      <c r="Q420" s="210"/>
      <c r="R420" s="210"/>
      <c r="S420" s="210"/>
      <c r="T420" s="210"/>
      <c r="U420" s="210"/>
      <c r="V420" s="210"/>
      <c r="W420" s="210"/>
      <c r="X420" s="210"/>
      <c r="Y420" s="210"/>
      <c r="Z420" s="210"/>
    </row>
    <row r="421" ht="12.75" customHeight="1">
      <c r="A421" s="625"/>
      <c r="B421" s="625"/>
      <c r="C421" s="625"/>
      <c r="D421" s="627"/>
      <c r="E421" s="210"/>
      <c r="F421" s="210"/>
      <c r="G421" s="210"/>
      <c r="H421" s="210"/>
      <c r="I421" s="627"/>
      <c r="J421" s="210"/>
      <c r="K421" s="210"/>
      <c r="L421" s="210"/>
      <c r="M421" s="679"/>
      <c r="N421" s="210"/>
      <c r="O421" s="210"/>
      <c r="P421" s="210"/>
      <c r="Q421" s="210"/>
      <c r="R421" s="210"/>
      <c r="S421" s="210"/>
      <c r="T421" s="210"/>
      <c r="U421" s="210"/>
      <c r="V421" s="210"/>
      <c r="W421" s="210"/>
      <c r="X421" s="210"/>
      <c r="Y421" s="210"/>
      <c r="Z421" s="210"/>
    </row>
    <row r="422" ht="12.75" customHeight="1">
      <c r="A422" s="625"/>
      <c r="B422" s="625"/>
      <c r="C422" s="625"/>
      <c r="D422" s="627"/>
      <c r="E422" s="210"/>
      <c r="F422" s="210"/>
      <c r="G422" s="210"/>
      <c r="H422" s="210"/>
      <c r="I422" s="627"/>
      <c r="J422" s="210"/>
      <c r="K422" s="210"/>
      <c r="L422" s="210"/>
      <c r="M422" s="679"/>
      <c r="N422" s="210"/>
      <c r="O422" s="210"/>
      <c r="P422" s="210"/>
      <c r="Q422" s="210"/>
      <c r="R422" s="210"/>
      <c r="S422" s="210"/>
      <c r="T422" s="210"/>
      <c r="U422" s="210"/>
      <c r="V422" s="210"/>
      <c r="W422" s="210"/>
      <c r="X422" s="210"/>
      <c r="Y422" s="210"/>
      <c r="Z422" s="210"/>
    </row>
    <row r="423" ht="12.75" customHeight="1">
      <c r="A423" s="625"/>
      <c r="B423" s="625"/>
      <c r="C423" s="625"/>
      <c r="D423" s="627"/>
      <c r="E423" s="210"/>
      <c r="F423" s="210"/>
      <c r="G423" s="210"/>
      <c r="H423" s="210"/>
      <c r="I423" s="627"/>
      <c r="J423" s="210"/>
      <c r="K423" s="210"/>
      <c r="L423" s="210"/>
      <c r="M423" s="679"/>
      <c r="N423" s="210"/>
      <c r="O423" s="210"/>
      <c r="P423" s="210"/>
      <c r="Q423" s="210"/>
      <c r="R423" s="210"/>
      <c r="S423" s="210"/>
      <c r="T423" s="210"/>
      <c r="U423" s="210"/>
      <c r="V423" s="210"/>
      <c r="W423" s="210"/>
      <c r="X423" s="210"/>
      <c r="Y423" s="210"/>
      <c r="Z423" s="210"/>
    </row>
    <row r="424" ht="12.75" customHeight="1">
      <c r="A424" s="625"/>
      <c r="B424" s="625"/>
      <c r="C424" s="625"/>
      <c r="D424" s="627"/>
      <c r="E424" s="210"/>
      <c r="F424" s="210"/>
      <c r="G424" s="210"/>
      <c r="H424" s="210"/>
      <c r="I424" s="627"/>
      <c r="J424" s="210"/>
      <c r="K424" s="210"/>
      <c r="L424" s="210"/>
      <c r="M424" s="679"/>
      <c r="N424" s="210"/>
      <c r="O424" s="210"/>
      <c r="P424" s="210"/>
      <c r="Q424" s="210"/>
      <c r="R424" s="210"/>
      <c r="S424" s="210"/>
      <c r="T424" s="210"/>
      <c r="U424" s="210"/>
      <c r="V424" s="210"/>
      <c r="W424" s="210"/>
      <c r="X424" s="210"/>
      <c r="Y424" s="210"/>
      <c r="Z424" s="210"/>
    </row>
    <row r="425" ht="12.75" customHeight="1">
      <c r="A425" s="625"/>
      <c r="B425" s="625"/>
      <c r="C425" s="625"/>
      <c r="D425" s="627"/>
      <c r="E425" s="210"/>
      <c r="F425" s="210"/>
      <c r="G425" s="210"/>
      <c r="H425" s="210"/>
      <c r="I425" s="627"/>
      <c r="J425" s="210"/>
      <c r="K425" s="210"/>
      <c r="L425" s="210"/>
      <c r="M425" s="679"/>
      <c r="N425" s="210"/>
      <c r="O425" s="210"/>
      <c r="P425" s="210"/>
      <c r="Q425" s="210"/>
      <c r="R425" s="210"/>
      <c r="S425" s="210"/>
      <c r="T425" s="210"/>
      <c r="U425" s="210"/>
      <c r="V425" s="210"/>
      <c r="W425" s="210"/>
      <c r="X425" s="210"/>
      <c r="Y425" s="210"/>
      <c r="Z425" s="210"/>
    </row>
    <row r="426" ht="12.75" customHeight="1">
      <c r="A426" s="625"/>
      <c r="B426" s="625"/>
      <c r="C426" s="625"/>
      <c r="D426" s="627"/>
      <c r="E426" s="210"/>
      <c r="F426" s="210"/>
      <c r="G426" s="210"/>
      <c r="H426" s="210"/>
      <c r="I426" s="627"/>
      <c r="J426" s="210"/>
      <c r="K426" s="210"/>
      <c r="L426" s="210"/>
      <c r="M426" s="679"/>
      <c r="N426" s="210"/>
      <c r="O426" s="210"/>
      <c r="P426" s="210"/>
      <c r="Q426" s="210"/>
      <c r="R426" s="210"/>
      <c r="S426" s="210"/>
      <c r="T426" s="210"/>
      <c r="U426" s="210"/>
      <c r="V426" s="210"/>
      <c r="W426" s="210"/>
      <c r="X426" s="210"/>
      <c r="Y426" s="210"/>
      <c r="Z426" s="210"/>
    </row>
    <row r="427" ht="12.75" customHeight="1">
      <c r="A427" s="625"/>
      <c r="B427" s="625"/>
      <c r="C427" s="625"/>
      <c r="D427" s="627"/>
      <c r="E427" s="210"/>
      <c r="F427" s="210"/>
      <c r="G427" s="210"/>
      <c r="H427" s="210"/>
      <c r="I427" s="627"/>
      <c r="J427" s="210"/>
      <c r="K427" s="210"/>
      <c r="L427" s="210"/>
      <c r="M427" s="679"/>
      <c r="N427" s="210"/>
      <c r="O427" s="210"/>
      <c r="P427" s="210"/>
      <c r="Q427" s="210"/>
      <c r="R427" s="210"/>
      <c r="S427" s="210"/>
      <c r="T427" s="210"/>
      <c r="U427" s="210"/>
      <c r="V427" s="210"/>
      <c r="W427" s="210"/>
      <c r="X427" s="210"/>
      <c r="Y427" s="210"/>
      <c r="Z427" s="210"/>
    </row>
    <row r="428" ht="12.75" customHeight="1">
      <c r="A428" s="625"/>
      <c r="B428" s="625"/>
      <c r="C428" s="625"/>
      <c r="D428" s="627"/>
      <c r="E428" s="210"/>
      <c r="F428" s="210"/>
      <c r="G428" s="210"/>
      <c r="H428" s="210"/>
      <c r="I428" s="627"/>
      <c r="J428" s="210"/>
      <c r="K428" s="210"/>
      <c r="L428" s="210"/>
      <c r="M428" s="679"/>
      <c r="N428" s="210"/>
      <c r="O428" s="210"/>
      <c r="P428" s="210"/>
      <c r="Q428" s="210"/>
      <c r="R428" s="210"/>
      <c r="S428" s="210"/>
      <c r="T428" s="210"/>
      <c r="U428" s="210"/>
      <c r="V428" s="210"/>
      <c r="W428" s="210"/>
      <c r="X428" s="210"/>
      <c r="Y428" s="210"/>
      <c r="Z428" s="210"/>
    </row>
    <row r="429" ht="12.75" customHeight="1">
      <c r="A429" s="625"/>
      <c r="B429" s="625"/>
      <c r="C429" s="625"/>
      <c r="D429" s="627"/>
      <c r="E429" s="210"/>
      <c r="F429" s="210"/>
      <c r="G429" s="210"/>
      <c r="H429" s="210"/>
      <c r="I429" s="627"/>
      <c r="J429" s="210"/>
      <c r="K429" s="210"/>
      <c r="L429" s="210"/>
      <c r="M429" s="679"/>
      <c r="N429" s="210"/>
      <c r="O429" s="210"/>
      <c r="P429" s="210"/>
      <c r="Q429" s="210"/>
      <c r="R429" s="210"/>
      <c r="S429" s="210"/>
      <c r="T429" s="210"/>
      <c r="U429" s="210"/>
      <c r="V429" s="210"/>
      <c r="W429" s="210"/>
      <c r="X429" s="210"/>
      <c r="Y429" s="210"/>
      <c r="Z429" s="210"/>
    </row>
    <row r="430" ht="12.75" customHeight="1">
      <c r="A430" s="625"/>
      <c r="B430" s="625"/>
      <c r="C430" s="625"/>
      <c r="D430" s="627"/>
      <c r="E430" s="210"/>
      <c r="F430" s="210"/>
      <c r="G430" s="210"/>
      <c r="H430" s="210"/>
      <c r="I430" s="627"/>
      <c r="J430" s="210"/>
      <c r="K430" s="210"/>
      <c r="L430" s="210"/>
      <c r="M430" s="679"/>
      <c r="N430" s="210"/>
      <c r="O430" s="210"/>
      <c r="P430" s="210"/>
      <c r="Q430" s="210"/>
      <c r="R430" s="210"/>
      <c r="S430" s="210"/>
      <c r="T430" s="210"/>
      <c r="U430" s="210"/>
      <c r="V430" s="210"/>
      <c r="W430" s="210"/>
      <c r="X430" s="210"/>
      <c r="Y430" s="210"/>
      <c r="Z430" s="210"/>
    </row>
    <row r="431" ht="12.75" customHeight="1">
      <c r="A431" s="625"/>
      <c r="B431" s="625"/>
      <c r="C431" s="625"/>
      <c r="D431" s="627"/>
      <c r="E431" s="210"/>
      <c r="F431" s="210"/>
      <c r="G431" s="210"/>
      <c r="H431" s="210"/>
      <c r="I431" s="627"/>
      <c r="J431" s="210"/>
      <c r="K431" s="210"/>
      <c r="L431" s="210"/>
      <c r="M431" s="679"/>
      <c r="N431" s="210"/>
      <c r="O431" s="210"/>
      <c r="P431" s="210"/>
      <c r="Q431" s="210"/>
      <c r="R431" s="210"/>
      <c r="S431" s="210"/>
      <c r="T431" s="210"/>
      <c r="U431" s="210"/>
      <c r="V431" s="210"/>
      <c r="W431" s="210"/>
      <c r="X431" s="210"/>
      <c r="Y431" s="210"/>
      <c r="Z431" s="210"/>
    </row>
    <row r="432" ht="12.75" customHeight="1">
      <c r="A432" s="625"/>
      <c r="B432" s="625"/>
      <c r="C432" s="625"/>
      <c r="D432" s="627"/>
      <c r="E432" s="210"/>
      <c r="F432" s="210"/>
      <c r="G432" s="210"/>
      <c r="H432" s="210"/>
      <c r="I432" s="627"/>
      <c r="J432" s="210"/>
      <c r="K432" s="210"/>
      <c r="L432" s="210"/>
      <c r="M432" s="679"/>
      <c r="N432" s="210"/>
      <c r="O432" s="210"/>
      <c r="P432" s="210"/>
      <c r="Q432" s="210"/>
      <c r="R432" s="210"/>
      <c r="S432" s="210"/>
      <c r="T432" s="210"/>
      <c r="U432" s="210"/>
      <c r="V432" s="210"/>
      <c r="W432" s="210"/>
      <c r="X432" s="210"/>
      <c r="Y432" s="210"/>
      <c r="Z432" s="210"/>
    </row>
    <row r="433" ht="12.75" customHeight="1">
      <c r="A433" s="625"/>
      <c r="B433" s="625"/>
      <c r="C433" s="625"/>
      <c r="D433" s="627"/>
      <c r="E433" s="210"/>
      <c r="F433" s="210"/>
      <c r="G433" s="210"/>
      <c r="H433" s="210"/>
      <c r="I433" s="627"/>
      <c r="J433" s="210"/>
      <c r="K433" s="210"/>
      <c r="L433" s="210"/>
      <c r="M433" s="679"/>
      <c r="N433" s="210"/>
      <c r="O433" s="210"/>
      <c r="P433" s="210"/>
      <c r="Q433" s="210"/>
      <c r="R433" s="210"/>
      <c r="S433" s="210"/>
      <c r="T433" s="210"/>
      <c r="U433" s="210"/>
      <c r="V433" s="210"/>
      <c r="W433" s="210"/>
      <c r="X433" s="210"/>
      <c r="Y433" s="210"/>
      <c r="Z433" s="210"/>
    </row>
    <row r="434" ht="12.75" customHeight="1">
      <c r="A434" s="625"/>
      <c r="B434" s="625"/>
      <c r="C434" s="625"/>
      <c r="D434" s="627"/>
      <c r="E434" s="210"/>
      <c r="F434" s="210"/>
      <c r="G434" s="210"/>
      <c r="H434" s="210"/>
      <c r="I434" s="627"/>
      <c r="J434" s="210"/>
      <c r="K434" s="210"/>
      <c r="L434" s="210"/>
      <c r="M434" s="679"/>
      <c r="N434" s="210"/>
      <c r="O434" s="210"/>
      <c r="P434" s="210"/>
      <c r="Q434" s="210"/>
      <c r="R434" s="210"/>
      <c r="S434" s="210"/>
      <c r="T434" s="210"/>
      <c r="U434" s="210"/>
      <c r="V434" s="210"/>
      <c r="W434" s="210"/>
      <c r="X434" s="210"/>
      <c r="Y434" s="210"/>
      <c r="Z434" s="210"/>
    </row>
    <row r="435" ht="12.75" customHeight="1">
      <c r="A435" s="625"/>
      <c r="B435" s="625"/>
      <c r="C435" s="625"/>
      <c r="D435" s="627"/>
      <c r="E435" s="210"/>
      <c r="F435" s="210"/>
      <c r="G435" s="210"/>
      <c r="H435" s="210"/>
      <c r="I435" s="627"/>
      <c r="J435" s="210"/>
      <c r="K435" s="210"/>
      <c r="L435" s="210"/>
      <c r="M435" s="679"/>
      <c r="N435" s="210"/>
      <c r="O435" s="210"/>
      <c r="P435" s="210"/>
      <c r="Q435" s="210"/>
      <c r="R435" s="210"/>
      <c r="S435" s="210"/>
      <c r="T435" s="210"/>
      <c r="U435" s="210"/>
      <c r="V435" s="210"/>
      <c r="W435" s="210"/>
      <c r="X435" s="210"/>
      <c r="Y435" s="210"/>
      <c r="Z435" s="210"/>
    </row>
    <row r="436" ht="12.75" customHeight="1">
      <c r="A436" s="625"/>
      <c r="B436" s="625"/>
      <c r="C436" s="625"/>
      <c r="D436" s="627"/>
      <c r="E436" s="210"/>
      <c r="F436" s="210"/>
      <c r="G436" s="210"/>
      <c r="H436" s="210"/>
      <c r="I436" s="627"/>
      <c r="J436" s="210"/>
      <c r="K436" s="210"/>
      <c r="L436" s="210"/>
      <c r="M436" s="679"/>
      <c r="N436" s="210"/>
      <c r="O436" s="210"/>
      <c r="P436" s="210"/>
      <c r="Q436" s="210"/>
      <c r="R436" s="210"/>
      <c r="S436" s="210"/>
      <c r="T436" s="210"/>
      <c r="U436" s="210"/>
      <c r="V436" s="210"/>
      <c r="W436" s="210"/>
      <c r="X436" s="210"/>
      <c r="Y436" s="210"/>
      <c r="Z436" s="210"/>
    </row>
    <row r="437" ht="12.75" customHeight="1">
      <c r="A437" s="625"/>
      <c r="B437" s="625"/>
      <c r="C437" s="625"/>
      <c r="D437" s="627"/>
      <c r="E437" s="210"/>
      <c r="F437" s="210"/>
      <c r="G437" s="210"/>
      <c r="H437" s="210"/>
      <c r="I437" s="627"/>
      <c r="J437" s="210"/>
      <c r="K437" s="210"/>
      <c r="L437" s="210"/>
      <c r="M437" s="679"/>
      <c r="N437" s="210"/>
      <c r="O437" s="210"/>
      <c r="P437" s="210"/>
      <c r="Q437" s="210"/>
      <c r="R437" s="210"/>
      <c r="S437" s="210"/>
      <c r="T437" s="210"/>
      <c r="U437" s="210"/>
      <c r="V437" s="210"/>
      <c r="W437" s="210"/>
      <c r="X437" s="210"/>
      <c r="Y437" s="210"/>
      <c r="Z437" s="210"/>
    </row>
    <row r="438" ht="12.75" customHeight="1">
      <c r="A438" s="625"/>
      <c r="B438" s="625"/>
      <c r="C438" s="625"/>
      <c r="D438" s="627"/>
      <c r="E438" s="210"/>
      <c r="F438" s="210"/>
      <c r="G438" s="210"/>
      <c r="H438" s="210"/>
      <c r="I438" s="627"/>
      <c r="J438" s="210"/>
      <c r="K438" s="210"/>
      <c r="L438" s="210"/>
      <c r="M438" s="679"/>
      <c r="N438" s="210"/>
      <c r="O438" s="210"/>
      <c r="P438" s="210"/>
      <c r="Q438" s="210"/>
      <c r="R438" s="210"/>
      <c r="S438" s="210"/>
      <c r="T438" s="210"/>
      <c r="U438" s="210"/>
      <c r="V438" s="210"/>
      <c r="W438" s="210"/>
      <c r="X438" s="210"/>
      <c r="Y438" s="210"/>
      <c r="Z438" s="210"/>
    </row>
    <row r="439" ht="12.75" customHeight="1">
      <c r="A439" s="625"/>
      <c r="B439" s="625"/>
      <c r="C439" s="625"/>
      <c r="D439" s="627"/>
      <c r="E439" s="210"/>
      <c r="F439" s="210"/>
      <c r="G439" s="210"/>
      <c r="H439" s="210"/>
      <c r="I439" s="627"/>
      <c r="J439" s="210"/>
      <c r="K439" s="210"/>
      <c r="L439" s="210"/>
      <c r="M439" s="679"/>
      <c r="N439" s="210"/>
      <c r="O439" s="210"/>
      <c r="P439" s="210"/>
      <c r="Q439" s="210"/>
      <c r="R439" s="210"/>
      <c r="S439" s="210"/>
      <c r="T439" s="210"/>
      <c r="U439" s="210"/>
      <c r="V439" s="210"/>
      <c r="W439" s="210"/>
      <c r="X439" s="210"/>
      <c r="Y439" s="210"/>
      <c r="Z439" s="210"/>
    </row>
    <row r="440" ht="12.75" customHeight="1">
      <c r="A440" s="625"/>
      <c r="B440" s="625"/>
      <c r="C440" s="625"/>
      <c r="D440" s="627"/>
      <c r="E440" s="210"/>
      <c r="F440" s="210"/>
      <c r="G440" s="210"/>
      <c r="H440" s="210"/>
      <c r="I440" s="627"/>
      <c r="J440" s="210"/>
      <c r="K440" s="210"/>
      <c r="L440" s="210"/>
      <c r="M440" s="679"/>
      <c r="N440" s="210"/>
      <c r="O440" s="210"/>
      <c r="P440" s="210"/>
      <c r="Q440" s="210"/>
      <c r="R440" s="210"/>
      <c r="S440" s="210"/>
      <c r="T440" s="210"/>
      <c r="U440" s="210"/>
      <c r="V440" s="210"/>
      <c r="W440" s="210"/>
      <c r="X440" s="210"/>
      <c r="Y440" s="210"/>
      <c r="Z440" s="210"/>
    </row>
    <row r="441" ht="12.75" customHeight="1">
      <c r="A441" s="625"/>
      <c r="B441" s="625"/>
      <c r="C441" s="625"/>
      <c r="D441" s="627"/>
      <c r="E441" s="210"/>
      <c r="F441" s="210"/>
      <c r="G441" s="210"/>
      <c r="H441" s="210"/>
      <c r="I441" s="627"/>
      <c r="J441" s="210"/>
      <c r="K441" s="210"/>
      <c r="L441" s="210"/>
      <c r="M441" s="679"/>
      <c r="N441" s="210"/>
      <c r="O441" s="210"/>
      <c r="P441" s="210"/>
      <c r="Q441" s="210"/>
      <c r="R441" s="210"/>
      <c r="S441" s="210"/>
      <c r="T441" s="210"/>
      <c r="U441" s="210"/>
      <c r="V441" s="210"/>
      <c r="W441" s="210"/>
      <c r="X441" s="210"/>
      <c r="Y441" s="210"/>
      <c r="Z441" s="210"/>
    </row>
    <row r="442" ht="12.75" customHeight="1">
      <c r="A442" s="625"/>
      <c r="B442" s="625"/>
      <c r="C442" s="625"/>
      <c r="D442" s="627"/>
      <c r="E442" s="210"/>
      <c r="F442" s="210"/>
      <c r="G442" s="210"/>
      <c r="H442" s="210"/>
      <c r="I442" s="627"/>
      <c r="J442" s="210"/>
      <c r="K442" s="210"/>
      <c r="L442" s="210"/>
      <c r="M442" s="679"/>
      <c r="N442" s="210"/>
      <c r="O442" s="210"/>
      <c r="P442" s="210"/>
      <c r="Q442" s="210"/>
      <c r="R442" s="210"/>
      <c r="S442" s="210"/>
      <c r="T442" s="210"/>
      <c r="U442" s="210"/>
      <c r="V442" s="210"/>
      <c r="W442" s="210"/>
      <c r="X442" s="210"/>
      <c r="Y442" s="210"/>
      <c r="Z442" s="210"/>
    </row>
    <row r="443" ht="12.75" customHeight="1">
      <c r="A443" s="625"/>
      <c r="B443" s="625"/>
      <c r="C443" s="625"/>
      <c r="D443" s="627"/>
      <c r="E443" s="210"/>
      <c r="F443" s="210"/>
      <c r="G443" s="210"/>
      <c r="H443" s="210"/>
      <c r="I443" s="627"/>
      <c r="J443" s="210"/>
      <c r="K443" s="210"/>
      <c r="L443" s="210"/>
      <c r="M443" s="679"/>
      <c r="N443" s="210"/>
      <c r="O443" s="210"/>
      <c r="P443" s="210"/>
      <c r="Q443" s="210"/>
      <c r="R443" s="210"/>
      <c r="S443" s="210"/>
      <c r="T443" s="210"/>
      <c r="U443" s="210"/>
      <c r="V443" s="210"/>
      <c r="W443" s="210"/>
      <c r="X443" s="210"/>
      <c r="Y443" s="210"/>
      <c r="Z443" s="210"/>
    </row>
    <row r="444" ht="12.75" customHeight="1">
      <c r="A444" s="625"/>
      <c r="B444" s="625"/>
      <c r="C444" s="625"/>
      <c r="D444" s="627"/>
      <c r="E444" s="210"/>
      <c r="F444" s="210"/>
      <c r="G444" s="210"/>
      <c r="H444" s="210"/>
      <c r="I444" s="627"/>
      <c r="J444" s="210"/>
      <c r="K444" s="210"/>
      <c r="L444" s="210"/>
      <c r="M444" s="679"/>
      <c r="N444" s="210"/>
      <c r="O444" s="210"/>
      <c r="P444" s="210"/>
      <c r="Q444" s="210"/>
      <c r="R444" s="210"/>
      <c r="S444" s="210"/>
      <c r="T444" s="210"/>
      <c r="U444" s="210"/>
      <c r="V444" s="210"/>
      <c r="W444" s="210"/>
      <c r="X444" s="210"/>
      <c r="Y444" s="210"/>
      <c r="Z444" s="210"/>
    </row>
    <row r="445" ht="12.75" customHeight="1">
      <c r="A445" s="625"/>
      <c r="B445" s="625"/>
      <c r="C445" s="625"/>
      <c r="D445" s="627"/>
      <c r="E445" s="210"/>
      <c r="F445" s="210"/>
      <c r="G445" s="210"/>
      <c r="H445" s="210"/>
      <c r="I445" s="627"/>
      <c r="J445" s="210"/>
      <c r="K445" s="210"/>
      <c r="L445" s="210"/>
      <c r="M445" s="679"/>
      <c r="N445" s="210"/>
      <c r="O445" s="210"/>
      <c r="P445" s="210"/>
      <c r="Q445" s="210"/>
      <c r="R445" s="210"/>
      <c r="S445" s="210"/>
      <c r="T445" s="210"/>
      <c r="U445" s="210"/>
      <c r="V445" s="210"/>
      <c r="W445" s="210"/>
      <c r="X445" s="210"/>
      <c r="Y445" s="210"/>
      <c r="Z445" s="210"/>
    </row>
    <row r="446" ht="12.75" customHeight="1">
      <c r="A446" s="625"/>
      <c r="B446" s="625"/>
      <c r="C446" s="625"/>
      <c r="D446" s="627"/>
      <c r="E446" s="210"/>
      <c r="F446" s="210"/>
      <c r="G446" s="210"/>
      <c r="H446" s="210"/>
      <c r="I446" s="627"/>
      <c r="J446" s="210"/>
      <c r="K446" s="210"/>
      <c r="L446" s="210"/>
      <c r="M446" s="679"/>
      <c r="N446" s="210"/>
      <c r="O446" s="210"/>
      <c r="P446" s="210"/>
      <c r="Q446" s="210"/>
      <c r="R446" s="210"/>
      <c r="S446" s="210"/>
      <c r="T446" s="210"/>
      <c r="U446" s="210"/>
      <c r="V446" s="210"/>
      <c r="W446" s="210"/>
      <c r="X446" s="210"/>
      <c r="Y446" s="210"/>
      <c r="Z446" s="210"/>
    </row>
    <row r="447" ht="12.75" customHeight="1">
      <c r="A447" s="625"/>
      <c r="B447" s="625"/>
      <c r="C447" s="625"/>
      <c r="D447" s="627"/>
      <c r="E447" s="210"/>
      <c r="F447" s="210"/>
      <c r="G447" s="210"/>
      <c r="H447" s="210"/>
      <c r="I447" s="627"/>
      <c r="J447" s="210"/>
      <c r="K447" s="210"/>
      <c r="L447" s="210"/>
      <c r="M447" s="679"/>
      <c r="N447" s="210"/>
      <c r="O447" s="210"/>
      <c r="P447" s="210"/>
      <c r="Q447" s="210"/>
      <c r="R447" s="210"/>
      <c r="S447" s="210"/>
      <c r="T447" s="210"/>
      <c r="U447" s="210"/>
      <c r="V447" s="210"/>
      <c r="W447" s="210"/>
      <c r="X447" s="210"/>
      <c r="Y447" s="210"/>
      <c r="Z447" s="210"/>
    </row>
    <row r="448" ht="12.75" customHeight="1">
      <c r="A448" s="625"/>
      <c r="B448" s="625"/>
      <c r="C448" s="625"/>
      <c r="D448" s="627"/>
      <c r="E448" s="210"/>
      <c r="F448" s="210"/>
      <c r="G448" s="210"/>
      <c r="H448" s="210"/>
      <c r="I448" s="627"/>
      <c r="J448" s="210"/>
      <c r="K448" s="210"/>
      <c r="L448" s="210"/>
      <c r="M448" s="679"/>
      <c r="N448" s="210"/>
      <c r="O448" s="210"/>
      <c r="P448" s="210"/>
      <c r="Q448" s="210"/>
      <c r="R448" s="210"/>
      <c r="S448" s="210"/>
      <c r="T448" s="210"/>
      <c r="U448" s="210"/>
      <c r="V448" s="210"/>
      <c r="W448" s="210"/>
      <c r="X448" s="210"/>
      <c r="Y448" s="210"/>
      <c r="Z448" s="210"/>
    </row>
    <row r="449" ht="12.75" customHeight="1">
      <c r="A449" s="625"/>
      <c r="B449" s="625"/>
      <c r="C449" s="625"/>
      <c r="D449" s="627"/>
      <c r="E449" s="210"/>
      <c r="F449" s="210"/>
      <c r="G449" s="210"/>
      <c r="H449" s="210"/>
      <c r="I449" s="627"/>
      <c r="J449" s="210"/>
      <c r="K449" s="210"/>
      <c r="L449" s="210"/>
      <c r="M449" s="679"/>
      <c r="N449" s="210"/>
      <c r="O449" s="210"/>
      <c r="P449" s="210"/>
      <c r="Q449" s="210"/>
      <c r="R449" s="210"/>
      <c r="S449" s="210"/>
      <c r="T449" s="210"/>
      <c r="U449" s="210"/>
      <c r="V449" s="210"/>
      <c r="W449" s="210"/>
      <c r="X449" s="210"/>
      <c r="Y449" s="210"/>
      <c r="Z449" s="210"/>
    </row>
    <row r="450" ht="12.75" customHeight="1">
      <c r="A450" s="625"/>
      <c r="B450" s="625"/>
      <c r="C450" s="625"/>
      <c r="D450" s="627"/>
      <c r="E450" s="210"/>
      <c r="F450" s="210"/>
      <c r="G450" s="210"/>
      <c r="H450" s="210"/>
      <c r="I450" s="627"/>
      <c r="J450" s="210"/>
      <c r="K450" s="210"/>
      <c r="L450" s="210"/>
      <c r="M450" s="679"/>
      <c r="N450" s="210"/>
      <c r="O450" s="210"/>
      <c r="P450" s="210"/>
      <c r="Q450" s="210"/>
      <c r="R450" s="210"/>
      <c r="S450" s="210"/>
      <c r="T450" s="210"/>
      <c r="U450" s="210"/>
      <c r="V450" s="210"/>
      <c r="W450" s="210"/>
      <c r="X450" s="210"/>
      <c r="Y450" s="210"/>
      <c r="Z450" s="210"/>
    </row>
    <row r="451" ht="12.75" customHeight="1">
      <c r="A451" s="625"/>
      <c r="B451" s="625"/>
      <c r="C451" s="625"/>
      <c r="D451" s="627"/>
      <c r="E451" s="210"/>
      <c r="F451" s="210"/>
      <c r="G451" s="210"/>
      <c r="H451" s="210"/>
      <c r="I451" s="627"/>
      <c r="J451" s="210"/>
      <c r="K451" s="210"/>
      <c r="L451" s="210"/>
      <c r="M451" s="679"/>
      <c r="N451" s="210"/>
      <c r="O451" s="210"/>
      <c r="P451" s="210"/>
      <c r="Q451" s="210"/>
      <c r="R451" s="210"/>
      <c r="S451" s="210"/>
      <c r="T451" s="210"/>
      <c r="U451" s="210"/>
      <c r="V451" s="210"/>
      <c r="W451" s="210"/>
      <c r="X451" s="210"/>
      <c r="Y451" s="210"/>
      <c r="Z451" s="210"/>
    </row>
    <row r="452" ht="12.75" customHeight="1">
      <c r="A452" s="625"/>
      <c r="B452" s="625"/>
      <c r="C452" s="625"/>
      <c r="D452" s="627"/>
      <c r="E452" s="210"/>
      <c r="F452" s="210"/>
      <c r="G452" s="210"/>
      <c r="H452" s="210"/>
      <c r="I452" s="627"/>
      <c r="J452" s="210"/>
      <c r="K452" s="210"/>
      <c r="L452" s="210"/>
      <c r="M452" s="679"/>
      <c r="N452" s="210"/>
      <c r="O452" s="210"/>
      <c r="P452" s="210"/>
      <c r="Q452" s="210"/>
      <c r="R452" s="210"/>
      <c r="S452" s="210"/>
      <c r="T452" s="210"/>
      <c r="U452" s="210"/>
      <c r="V452" s="210"/>
      <c r="W452" s="210"/>
      <c r="X452" s="210"/>
      <c r="Y452" s="210"/>
      <c r="Z452" s="210"/>
    </row>
    <row r="453" ht="12.75" customHeight="1">
      <c r="A453" s="625"/>
      <c r="B453" s="625"/>
      <c r="C453" s="625"/>
      <c r="D453" s="627"/>
      <c r="E453" s="210"/>
      <c r="F453" s="210"/>
      <c r="G453" s="210"/>
      <c r="H453" s="210"/>
      <c r="I453" s="627"/>
      <c r="J453" s="210"/>
      <c r="K453" s="210"/>
      <c r="L453" s="210"/>
      <c r="M453" s="679"/>
      <c r="N453" s="210"/>
      <c r="O453" s="210"/>
      <c r="P453" s="210"/>
      <c r="Q453" s="210"/>
      <c r="R453" s="210"/>
      <c r="S453" s="210"/>
      <c r="T453" s="210"/>
      <c r="U453" s="210"/>
      <c r="V453" s="210"/>
      <c r="W453" s="210"/>
      <c r="X453" s="210"/>
      <c r="Y453" s="210"/>
      <c r="Z453" s="210"/>
    </row>
    <row r="454" ht="12.75" customHeight="1">
      <c r="A454" s="625"/>
      <c r="B454" s="625"/>
      <c r="C454" s="625"/>
      <c r="D454" s="627"/>
      <c r="E454" s="210"/>
      <c r="F454" s="210"/>
      <c r="G454" s="210"/>
      <c r="H454" s="210"/>
      <c r="I454" s="627"/>
      <c r="J454" s="210"/>
      <c r="K454" s="210"/>
      <c r="L454" s="210"/>
      <c r="M454" s="679"/>
      <c r="N454" s="210"/>
      <c r="O454" s="210"/>
      <c r="P454" s="210"/>
      <c r="Q454" s="210"/>
      <c r="R454" s="210"/>
      <c r="S454" s="210"/>
      <c r="T454" s="210"/>
      <c r="U454" s="210"/>
      <c r="V454" s="210"/>
      <c r="W454" s="210"/>
      <c r="X454" s="210"/>
      <c r="Y454" s="210"/>
      <c r="Z454" s="210"/>
    </row>
    <row r="455" ht="12.75" customHeight="1">
      <c r="A455" s="625"/>
      <c r="B455" s="625"/>
      <c r="C455" s="625"/>
      <c r="D455" s="627"/>
      <c r="E455" s="210"/>
      <c r="F455" s="210"/>
      <c r="G455" s="210"/>
      <c r="H455" s="210"/>
      <c r="I455" s="627"/>
      <c r="J455" s="210"/>
      <c r="K455" s="210"/>
      <c r="L455" s="210"/>
      <c r="M455" s="679"/>
      <c r="N455" s="210"/>
      <c r="O455" s="210"/>
      <c r="P455" s="210"/>
      <c r="Q455" s="210"/>
      <c r="R455" s="210"/>
      <c r="S455" s="210"/>
      <c r="T455" s="210"/>
      <c r="U455" s="210"/>
      <c r="V455" s="210"/>
      <c r="W455" s="210"/>
      <c r="X455" s="210"/>
      <c r="Y455" s="210"/>
      <c r="Z455" s="210"/>
    </row>
    <row r="456" ht="12.75" customHeight="1">
      <c r="A456" s="625"/>
      <c r="B456" s="625"/>
      <c r="C456" s="625"/>
      <c r="D456" s="627"/>
      <c r="E456" s="210"/>
      <c r="F456" s="210"/>
      <c r="G456" s="210"/>
      <c r="H456" s="210"/>
      <c r="I456" s="627"/>
      <c r="J456" s="210"/>
      <c r="K456" s="210"/>
      <c r="L456" s="210"/>
      <c r="M456" s="679"/>
      <c r="N456" s="210"/>
      <c r="O456" s="210"/>
      <c r="P456" s="210"/>
      <c r="Q456" s="210"/>
      <c r="R456" s="210"/>
      <c r="S456" s="210"/>
      <c r="T456" s="210"/>
      <c r="U456" s="210"/>
      <c r="V456" s="210"/>
      <c r="W456" s="210"/>
      <c r="X456" s="210"/>
      <c r="Y456" s="210"/>
      <c r="Z456" s="210"/>
    </row>
    <row r="457" ht="12.75" customHeight="1">
      <c r="A457" s="625"/>
      <c r="B457" s="625"/>
      <c r="C457" s="625"/>
      <c r="D457" s="627"/>
      <c r="E457" s="210"/>
      <c r="F457" s="210"/>
      <c r="G457" s="210"/>
      <c r="H457" s="210"/>
      <c r="I457" s="627"/>
      <c r="J457" s="210"/>
      <c r="K457" s="210"/>
      <c r="L457" s="210"/>
      <c r="M457" s="679"/>
      <c r="N457" s="210"/>
      <c r="O457" s="210"/>
      <c r="P457" s="210"/>
      <c r="Q457" s="210"/>
      <c r="R457" s="210"/>
      <c r="S457" s="210"/>
      <c r="T457" s="210"/>
      <c r="U457" s="210"/>
      <c r="V457" s="210"/>
      <c r="W457" s="210"/>
      <c r="X457" s="210"/>
      <c r="Y457" s="210"/>
      <c r="Z457" s="210"/>
    </row>
    <row r="458" ht="12.75" customHeight="1">
      <c r="A458" s="625"/>
      <c r="B458" s="625"/>
      <c r="C458" s="625"/>
      <c r="D458" s="627"/>
      <c r="E458" s="210"/>
      <c r="F458" s="210"/>
      <c r="G458" s="210"/>
      <c r="H458" s="210"/>
      <c r="I458" s="627"/>
      <c r="J458" s="210"/>
      <c r="K458" s="210"/>
      <c r="L458" s="210"/>
      <c r="M458" s="679"/>
      <c r="N458" s="210"/>
      <c r="O458" s="210"/>
      <c r="P458" s="210"/>
      <c r="Q458" s="210"/>
      <c r="R458" s="210"/>
      <c r="S458" s="210"/>
      <c r="T458" s="210"/>
      <c r="U458" s="210"/>
      <c r="V458" s="210"/>
      <c r="W458" s="210"/>
      <c r="X458" s="210"/>
      <c r="Y458" s="210"/>
      <c r="Z458" s="210"/>
    </row>
    <row r="459" ht="12.75" customHeight="1">
      <c r="A459" s="625"/>
      <c r="B459" s="625"/>
      <c r="C459" s="625"/>
      <c r="D459" s="627"/>
      <c r="E459" s="210"/>
      <c r="F459" s="210"/>
      <c r="G459" s="210"/>
      <c r="H459" s="210"/>
      <c r="I459" s="627"/>
      <c r="J459" s="210"/>
      <c r="K459" s="210"/>
      <c r="L459" s="210"/>
      <c r="M459" s="679"/>
      <c r="N459" s="210"/>
      <c r="O459" s="210"/>
      <c r="P459" s="210"/>
      <c r="Q459" s="210"/>
      <c r="R459" s="210"/>
      <c r="S459" s="210"/>
      <c r="T459" s="210"/>
      <c r="U459" s="210"/>
      <c r="V459" s="210"/>
      <c r="W459" s="210"/>
      <c r="X459" s="210"/>
      <c r="Y459" s="210"/>
      <c r="Z459" s="210"/>
    </row>
    <row r="460" ht="12.75" customHeight="1">
      <c r="A460" s="625"/>
      <c r="B460" s="625"/>
      <c r="C460" s="625"/>
      <c r="D460" s="627"/>
      <c r="E460" s="210"/>
      <c r="F460" s="210"/>
      <c r="G460" s="210"/>
      <c r="H460" s="210"/>
      <c r="I460" s="627"/>
      <c r="J460" s="210"/>
      <c r="K460" s="210"/>
      <c r="L460" s="210"/>
      <c r="M460" s="679"/>
      <c r="N460" s="210"/>
      <c r="O460" s="210"/>
      <c r="P460" s="210"/>
      <c r="Q460" s="210"/>
      <c r="R460" s="210"/>
      <c r="S460" s="210"/>
      <c r="T460" s="210"/>
      <c r="U460" s="210"/>
      <c r="V460" s="210"/>
      <c r="W460" s="210"/>
      <c r="X460" s="210"/>
      <c r="Y460" s="210"/>
      <c r="Z460" s="210"/>
    </row>
    <row r="461" ht="12.75" customHeight="1">
      <c r="A461" s="625"/>
      <c r="B461" s="625"/>
      <c r="C461" s="625"/>
      <c r="D461" s="627"/>
      <c r="E461" s="210"/>
      <c r="F461" s="210"/>
      <c r="G461" s="210"/>
      <c r="H461" s="210"/>
      <c r="I461" s="627"/>
      <c r="J461" s="210"/>
      <c r="K461" s="210"/>
      <c r="L461" s="210"/>
      <c r="M461" s="679"/>
      <c r="N461" s="210"/>
      <c r="O461" s="210"/>
      <c r="P461" s="210"/>
      <c r="Q461" s="210"/>
      <c r="R461" s="210"/>
      <c r="S461" s="210"/>
      <c r="T461" s="210"/>
      <c r="U461" s="210"/>
      <c r="V461" s="210"/>
      <c r="W461" s="210"/>
      <c r="X461" s="210"/>
      <c r="Y461" s="210"/>
      <c r="Z461" s="210"/>
    </row>
    <row r="462" ht="12.75" customHeight="1">
      <c r="A462" s="625"/>
      <c r="B462" s="625"/>
      <c r="C462" s="625"/>
      <c r="D462" s="627"/>
      <c r="E462" s="210"/>
      <c r="F462" s="210"/>
      <c r="G462" s="210"/>
      <c r="H462" s="210"/>
      <c r="I462" s="627"/>
      <c r="J462" s="210"/>
      <c r="K462" s="210"/>
      <c r="L462" s="210"/>
      <c r="M462" s="679"/>
      <c r="N462" s="210"/>
      <c r="O462" s="210"/>
      <c r="P462" s="210"/>
      <c r="Q462" s="210"/>
      <c r="R462" s="210"/>
      <c r="S462" s="210"/>
      <c r="T462" s="210"/>
      <c r="U462" s="210"/>
      <c r="V462" s="210"/>
      <c r="W462" s="210"/>
      <c r="X462" s="210"/>
      <c r="Y462" s="210"/>
      <c r="Z462" s="210"/>
    </row>
    <row r="463" ht="12.75" customHeight="1">
      <c r="A463" s="625"/>
      <c r="B463" s="625"/>
      <c r="C463" s="625"/>
      <c r="D463" s="627"/>
      <c r="E463" s="210"/>
      <c r="F463" s="210"/>
      <c r="G463" s="210"/>
      <c r="H463" s="210"/>
      <c r="I463" s="627"/>
      <c r="J463" s="210"/>
      <c r="K463" s="210"/>
      <c r="L463" s="210"/>
      <c r="M463" s="679"/>
      <c r="N463" s="210"/>
      <c r="O463" s="210"/>
      <c r="P463" s="210"/>
      <c r="Q463" s="210"/>
      <c r="R463" s="210"/>
      <c r="S463" s="210"/>
      <c r="T463" s="210"/>
      <c r="U463" s="210"/>
      <c r="V463" s="210"/>
      <c r="W463" s="210"/>
      <c r="X463" s="210"/>
      <c r="Y463" s="210"/>
      <c r="Z463" s="210"/>
    </row>
    <row r="464" ht="12.75" customHeight="1">
      <c r="A464" s="625"/>
      <c r="B464" s="625"/>
      <c r="C464" s="625"/>
      <c r="D464" s="627"/>
      <c r="E464" s="210"/>
      <c r="F464" s="210"/>
      <c r="G464" s="210"/>
      <c r="H464" s="210"/>
      <c r="I464" s="627"/>
      <c r="J464" s="210"/>
      <c r="K464" s="210"/>
      <c r="L464" s="210"/>
      <c r="M464" s="679"/>
      <c r="N464" s="210"/>
      <c r="O464" s="210"/>
      <c r="P464" s="210"/>
      <c r="Q464" s="210"/>
      <c r="R464" s="210"/>
      <c r="S464" s="210"/>
      <c r="T464" s="210"/>
      <c r="U464" s="210"/>
      <c r="V464" s="210"/>
      <c r="W464" s="210"/>
      <c r="X464" s="210"/>
      <c r="Y464" s="210"/>
      <c r="Z464" s="210"/>
    </row>
    <row r="465" ht="12.75" customHeight="1">
      <c r="A465" s="625"/>
      <c r="B465" s="625"/>
      <c r="C465" s="625"/>
      <c r="D465" s="627"/>
      <c r="E465" s="210"/>
      <c r="F465" s="210"/>
      <c r="G465" s="210"/>
      <c r="H465" s="210"/>
      <c r="I465" s="627"/>
      <c r="J465" s="210"/>
      <c r="K465" s="210"/>
      <c r="L465" s="210"/>
      <c r="M465" s="679"/>
      <c r="N465" s="210"/>
      <c r="O465" s="210"/>
      <c r="P465" s="210"/>
      <c r="Q465" s="210"/>
      <c r="R465" s="210"/>
      <c r="S465" s="210"/>
      <c r="T465" s="210"/>
      <c r="U465" s="210"/>
      <c r="V465" s="210"/>
      <c r="W465" s="210"/>
      <c r="X465" s="210"/>
      <c r="Y465" s="210"/>
      <c r="Z465" s="210"/>
    </row>
    <row r="466" ht="12.75" customHeight="1">
      <c r="A466" s="625"/>
      <c r="B466" s="625"/>
      <c r="C466" s="625"/>
      <c r="D466" s="627"/>
      <c r="E466" s="210"/>
      <c r="F466" s="210"/>
      <c r="G466" s="210"/>
      <c r="H466" s="210"/>
      <c r="I466" s="627"/>
      <c r="J466" s="210"/>
      <c r="K466" s="210"/>
      <c r="L466" s="210"/>
      <c r="M466" s="679"/>
      <c r="N466" s="210"/>
      <c r="O466" s="210"/>
      <c r="P466" s="210"/>
      <c r="Q466" s="210"/>
      <c r="R466" s="210"/>
      <c r="S466" s="210"/>
      <c r="T466" s="210"/>
      <c r="U466" s="210"/>
      <c r="V466" s="210"/>
      <c r="W466" s="210"/>
      <c r="X466" s="210"/>
      <c r="Y466" s="210"/>
      <c r="Z466" s="210"/>
    </row>
    <row r="467" ht="12.75" customHeight="1">
      <c r="A467" s="625"/>
      <c r="B467" s="625"/>
      <c r="C467" s="625"/>
      <c r="D467" s="627"/>
      <c r="E467" s="210"/>
      <c r="F467" s="210"/>
      <c r="G467" s="210"/>
      <c r="H467" s="210"/>
      <c r="I467" s="627"/>
      <c r="J467" s="210"/>
      <c r="K467" s="210"/>
      <c r="L467" s="210"/>
      <c r="M467" s="679"/>
      <c r="N467" s="210"/>
      <c r="O467" s="210"/>
      <c r="P467" s="210"/>
      <c r="Q467" s="210"/>
      <c r="R467" s="210"/>
      <c r="S467" s="210"/>
      <c r="T467" s="210"/>
      <c r="U467" s="210"/>
      <c r="V467" s="210"/>
      <c r="W467" s="210"/>
      <c r="X467" s="210"/>
      <c r="Y467" s="210"/>
      <c r="Z467" s="210"/>
    </row>
    <row r="468" ht="12.75" customHeight="1">
      <c r="A468" s="625"/>
      <c r="B468" s="625"/>
      <c r="C468" s="625"/>
      <c r="D468" s="627"/>
      <c r="E468" s="210"/>
      <c r="F468" s="210"/>
      <c r="G468" s="210"/>
      <c r="H468" s="210"/>
      <c r="I468" s="627"/>
      <c r="J468" s="210"/>
      <c r="K468" s="210"/>
      <c r="L468" s="210"/>
      <c r="M468" s="679"/>
      <c r="N468" s="210"/>
      <c r="O468" s="210"/>
      <c r="P468" s="210"/>
      <c r="Q468" s="210"/>
      <c r="R468" s="210"/>
      <c r="S468" s="210"/>
      <c r="T468" s="210"/>
      <c r="U468" s="210"/>
      <c r="V468" s="210"/>
      <c r="W468" s="210"/>
      <c r="X468" s="210"/>
      <c r="Y468" s="210"/>
      <c r="Z468" s="210"/>
    </row>
    <row r="469" ht="12.75" customHeight="1">
      <c r="A469" s="625"/>
      <c r="B469" s="625"/>
      <c r="C469" s="625"/>
      <c r="D469" s="627"/>
      <c r="E469" s="210"/>
      <c r="F469" s="210"/>
      <c r="G469" s="210"/>
      <c r="H469" s="210"/>
      <c r="I469" s="627"/>
      <c r="J469" s="210"/>
      <c r="K469" s="210"/>
      <c r="L469" s="210"/>
      <c r="M469" s="679"/>
      <c r="N469" s="210"/>
      <c r="O469" s="210"/>
      <c r="P469" s="210"/>
      <c r="Q469" s="210"/>
      <c r="R469" s="210"/>
      <c r="S469" s="210"/>
      <c r="T469" s="210"/>
      <c r="U469" s="210"/>
      <c r="V469" s="210"/>
      <c r="W469" s="210"/>
      <c r="X469" s="210"/>
      <c r="Y469" s="210"/>
      <c r="Z469" s="210"/>
    </row>
    <row r="470" ht="12.75" customHeight="1">
      <c r="A470" s="625"/>
      <c r="B470" s="625"/>
      <c r="C470" s="625"/>
      <c r="D470" s="627"/>
      <c r="E470" s="210"/>
      <c r="F470" s="210"/>
      <c r="G470" s="210"/>
      <c r="H470" s="210"/>
      <c r="I470" s="627"/>
      <c r="J470" s="210"/>
      <c r="K470" s="210"/>
      <c r="L470" s="210"/>
      <c r="M470" s="679"/>
      <c r="N470" s="210"/>
      <c r="O470" s="210"/>
      <c r="P470" s="210"/>
      <c r="Q470" s="210"/>
      <c r="R470" s="210"/>
      <c r="S470" s="210"/>
      <c r="T470" s="210"/>
      <c r="U470" s="210"/>
      <c r="V470" s="210"/>
      <c r="W470" s="210"/>
      <c r="X470" s="210"/>
      <c r="Y470" s="210"/>
      <c r="Z470" s="210"/>
    </row>
    <row r="471" ht="12.75" customHeight="1">
      <c r="A471" s="625"/>
      <c r="B471" s="625"/>
      <c r="C471" s="625"/>
      <c r="D471" s="627"/>
      <c r="E471" s="210"/>
      <c r="F471" s="210"/>
      <c r="G471" s="210"/>
      <c r="H471" s="210"/>
      <c r="I471" s="627"/>
      <c r="J471" s="210"/>
      <c r="K471" s="210"/>
      <c r="L471" s="210"/>
      <c r="M471" s="679"/>
      <c r="N471" s="210"/>
      <c r="O471" s="210"/>
      <c r="P471" s="210"/>
      <c r="Q471" s="210"/>
      <c r="R471" s="210"/>
      <c r="S471" s="210"/>
      <c r="T471" s="210"/>
      <c r="U471" s="210"/>
      <c r="V471" s="210"/>
      <c r="W471" s="210"/>
      <c r="X471" s="210"/>
      <c r="Y471" s="210"/>
      <c r="Z471" s="210"/>
    </row>
    <row r="472" ht="12.75" customHeight="1">
      <c r="A472" s="625"/>
      <c r="B472" s="625"/>
      <c r="C472" s="625"/>
      <c r="D472" s="627"/>
      <c r="E472" s="210"/>
      <c r="F472" s="210"/>
      <c r="G472" s="210"/>
      <c r="H472" s="210"/>
      <c r="I472" s="627"/>
      <c r="J472" s="210"/>
      <c r="K472" s="210"/>
      <c r="L472" s="210"/>
      <c r="M472" s="679"/>
      <c r="N472" s="210"/>
      <c r="O472" s="210"/>
      <c r="P472" s="210"/>
      <c r="Q472" s="210"/>
      <c r="R472" s="210"/>
      <c r="S472" s="210"/>
      <c r="T472" s="210"/>
      <c r="U472" s="210"/>
      <c r="V472" s="210"/>
      <c r="W472" s="210"/>
      <c r="X472" s="210"/>
      <c r="Y472" s="210"/>
      <c r="Z472" s="210"/>
    </row>
    <row r="473" ht="12.75" customHeight="1">
      <c r="A473" s="625"/>
      <c r="B473" s="625"/>
      <c r="C473" s="625"/>
      <c r="D473" s="627"/>
      <c r="E473" s="210"/>
      <c r="F473" s="210"/>
      <c r="G473" s="210"/>
      <c r="H473" s="210"/>
      <c r="I473" s="627"/>
      <c r="J473" s="210"/>
      <c r="K473" s="210"/>
      <c r="L473" s="210"/>
      <c r="M473" s="679"/>
      <c r="N473" s="210"/>
      <c r="O473" s="210"/>
      <c r="P473" s="210"/>
      <c r="Q473" s="210"/>
      <c r="R473" s="210"/>
      <c r="S473" s="210"/>
      <c r="T473" s="210"/>
      <c r="U473" s="210"/>
      <c r="V473" s="210"/>
      <c r="W473" s="210"/>
      <c r="X473" s="210"/>
      <c r="Y473" s="210"/>
      <c r="Z473" s="210"/>
    </row>
    <row r="474" ht="12.75" customHeight="1">
      <c r="A474" s="625"/>
      <c r="B474" s="625"/>
      <c r="C474" s="625"/>
      <c r="D474" s="627"/>
      <c r="E474" s="210"/>
      <c r="F474" s="210"/>
      <c r="G474" s="210"/>
      <c r="H474" s="210"/>
      <c r="I474" s="627"/>
      <c r="J474" s="210"/>
      <c r="K474" s="210"/>
      <c r="L474" s="210"/>
      <c r="M474" s="679"/>
      <c r="N474" s="210"/>
      <c r="O474" s="210"/>
      <c r="P474" s="210"/>
      <c r="Q474" s="210"/>
      <c r="R474" s="210"/>
      <c r="S474" s="210"/>
      <c r="T474" s="210"/>
      <c r="U474" s="210"/>
      <c r="V474" s="210"/>
      <c r="W474" s="210"/>
      <c r="X474" s="210"/>
      <c r="Y474" s="210"/>
      <c r="Z474" s="210"/>
    </row>
    <row r="475" ht="12.75" customHeight="1">
      <c r="A475" s="625"/>
      <c r="B475" s="625"/>
      <c r="C475" s="625"/>
      <c r="D475" s="627"/>
      <c r="E475" s="210"/>
      <c r="F475" s="210"/>
      <c r="G475" s="210"/>
      <c r="H475" s="210"/>
      <c r="I475" s="627"/>
      <c r="J475" s="210"/>
      <c r="K475" s="210"/>
      <c r="L475" s="210"/>
      <c r="M475" s="679"/>
      <c r="N475" s="210"/>
      <c r="O475" s="210"/>
      <c r="P475" s="210"/>
      <c r="Q475" s="210"/>
      <c r="R475" s="210"/>
      <c r="S475" s="210"/>
      <c r="T475" s="210"/>
      <c r="U475" s="210"/>
      <c r="V475" s="210"/>
      <c r="W475" s="210"/>
      <c r="X475" s="210"/>
      <c r="Y475" s="210"/>
      <c r="Z475" s="210"/>
    </row>
    <row r="476" ht="12.75" customHeight="1">
      <c r="A476" s="625"/>
      <c r="B476" s="625"/>
      <c r="C476" s="625"/>
      <c r="D476" s="627"/>
      <c r="E476" s="210"/>
      <c r="F476" s="210"/>
      <c r="G476" s="210"/>
      <c r="H476" s="210"/>
      <c r="I476" s="627"/>
      <c r="J476" s="210"/>
      <c r="K476" s="210"/>
      <c r="L476" s="210"/>
      <c r="M476" s="679"/>
      <c r="N476" s="210"/>
      <c r="O476" s="210"/>
      <c r="P476" s="210"/>
      <c r="Q476" s="210"/>
      <c r="R476" s="210"/>
      <c r="S476" s="210"/>
      <c r="T476" s="210"/>
      <c r="U476" s="210"/>
      <c r="V476" s="210"/>
      <c r="W476" s="210"/>
      <c r="X476" s="210"/>
      <c r="Y476" s="210"/>
      <c r="Z476" s="210"/>
    </row>
    <row r="477" ht="12.75" customHeight="1">
      <c r="A477" s="625"/>
      <c r="B477" s="625"/>
      <c r="C477" s="625"/>
      <c r="D477" s="627"/>
      <c r="E477" s="210"/>
      <c r="F477" s="210"/>
      <c r="G477" s="210"/>
      <c r="H477" s="210"/>
      <c r="I477" s="627"/>
      <c r="J477" s="210"/>
      <c r="K477" s="210"/>
      <c r="L477" s="210"/>
      <c r="M477" s="679"/>
      <c r="N477" s="210"/>
      <c r="O477" s="210"/>
      <c r="P477" s="210"/>
      <c r="Q477" s="210"/>
      <c r="R477" s="210"/>
      <c r="S477" s="210"/>
      <c r="T477" s="210"/>
      <c r="U477" s="210"/>
      <c r="V477" s="210"/>
      <c r="W477" s="210"/>
      <c r="X477" s="210"/>
      <c r="Y477" s="210"/>
      <c r="Z477" s="210"/>
    </row>
    <row r="478" ht="12.75" customHeight="1">
      <c r="A478" s="625"/>
      <c r="B478" s="625"/>
      <c r="C478" s="625"/>
      <c r="D478" s="627"/>
      <c r="E478" s="210"/>
      <c r="F478" s="210"/>
      <c r="G478" s="210"/>
      <c r="H478" s="210"/>
      <c r="I478" s="627"/>
      <c r="J478" s="210"/>
      <c r="K478" s="210"/>
      <c r="L478" s="210"/>
      <c r="M478" s="679"/>
      <c r="N478" s="210"/>
      <c r="O478" s="210"/>
      <c r="P478" s="210"/>
      <c r="Q478" s="210"/>
      <c r="R478" s="210"/>
      <c r="S478" s="210"/>
      <c r="T478" s="210"/>
      <c r="U478" s="210"/>
      <c r="V478" s="210"/>
      <c r="W478" s="210"/>
      <c r="X478" s="210"/>
      <c r="Y478" s="210"/>
      <c r="Z478" s="210"/>
    </row>
    <row r="479" ht="12.75" customHeight="1">
      <c r="A479" s="625"/>
      <c r="B479" s="625"/>
      <c r="C479" s="625"/>
      <c r="D479" s="627"/>
      <c r="E479" s="210"/>
      <c r="F479" s="210"/>
      <c r="G479" s="210"/>
      <c r="H479" s="210"/>
      <c r="I479" s="627"/>
      <c r="J479" s="210"/>
      <c r="K479" s="210"/>
      <c r="L479" s="210"/>
      <c r="M479" s="679"/>
      <c r="N479" s="210"/>
      <c r="O479" s="210"/>
      <c r="P479" s="210"/>
      <c r="Q479" s="210"/>
      <c r="R479" s="210"/>
      <c r="S479" s="210"/>
      <c r="T479" s="210"/>
      <c r="U479" s="210"/>
      <c r="V479" s="210"/>
      <c r="W479" s="210"/>
      <c r="X479" s="210"/>
      <c r="Y479" s="210"/>
      <c r="Z479" s="210"/>
    </row>
    <row r="480" ht="12.75" customHeight="1">
      <c r="A480" s="625"/>
      <c r="B480" s="625"/>
      <c r="C480" s="625"/>
      <c r="D480" s="627"/>
      <c r="E480" s="210"/>
      <c r="F480" s="210"/>
      <c r="G480" s="210"/>
      <c r="H480" s="210"/>
      <c r="I480" s="627"/>
      <c r="J480" s="210"/>
      <c r="K480" s="210"/>
      <c r="L480" s="210"/>
      <c r="M480" s="679"/>
      <c r="N480" s="210"/>
      <c r="O480" s="210"/>
      <c r="P480" s="210"/>
      <c r="Q480" s="210"/>
      <c r="R480" s="210"/>
      <c r="S480" s="210"/>
      <c r="T480" s="210"/>
      <c r="U480" s="210"/>
      <c r="V480" s="210"/>
      <c r="W480" s="210"/>
      <c r="X480" s="210"/>
      <c r="Y480" s="210"/>
      <c r="Z480" s="210"/>
    </row>
    <row r="481" ht="12.75" customHeight="1">
      <c r="A481" s="625"/>
      <c r="B481" s="625"/>
      <c r="C481" s="625"/>
      <c r="D481" s="627"/>
      <c r="E481" s="210"/>
      <c r="F481" s="210"/>
      <c r="G481" s="210"/>
      <c r="H481" s="210"/>
      <c r="I481" s="627"/>
      <c r="J481" s="210"/>
      <c r="K481" s="210"/>
      <c r="L481" s="210"/>
      <c r="M481" s="679"/>
      <c r="N481" s="210"/>
      <c r="O481" s="210"/>
      <c r="P481" s="210"/>
      <c r="Q481" s="210"/>
      <c r="R481" s="210"/>
      <c r="S481" s="210"/>
      <c r="T481" s="210"/>
      <c r="U481" s="210"/>
      <c r="V481" s="210"/>
      <c r="W481" s="210"/>
      <c r="X481" s="210"/>
      <c r="Y481" s="210"/>
      <c r="Z481" s="210"/>
    </row>
    <row r="482" ht="12.75" customHeight="1">
      <c r="A482" s="625"/>
      <c r="B482" s="625"/>
      <c r="C482" s="625"/>
      <c r="D482" s="627"/>
      <c r="E482" s="210"/>
      <c r="F482" s="210"/>
      <c r="G482" s="210"/>
      <c r="H482" s="210"/>
      <c r="I482" s="627"/>
      <c r="J482" s="210"/>
      <c r="K482" s="210"/>
      <c r="L482" s="210"/>
      <c r="M482" s="679"/>
      <c r="N482" s="210"/>
      <c r="O482" s="210"/>
      <c r="P482" s="210"/>
      <c r="Q482" s="210"/>
      <c r="R482" s="210"/>
      <c r="S482" s="210"/>
      <c r="T482" s="210"/>
      <c r="U482" s="210"/>
      <c r="V482" s="210"/>
      <c r="W482" s="210"/>
      <c r="X482" s="210"/>
      <c r="Y482" s="210"/>
      <c r="Z482" s="210"/>
    </row>
    <row r="483" ht="12.75" customHeight="1">
      <c r="A483" s="625"/>
      <c r="B483" s="625"/>
      <c r="C483" s="625"/>
      <c r="D483" s="627"/>
      <c r="E483" s="210"/>
      <c r="F483" s="210"/>
      <c r="G483" s="210"/>
      <c r="H483" s="210"/>
      <c r="I483" s="627"/>
      <c r="J483" s="210"/>
      <c r="K483" s="210"/>
      <c r="L483" s="210"/>
      <c r="M483" s="679"/>
      <c r="N483" s="210"/>
      <c r="O483" s="210"/>
      <c r="P483" s="210"/>
      <c r="Q483" s="210"/>
      <c r="R483" s="210"/>
      <c r="S483" s="210"/>
      <c r="T483" s="210"/>
      <c r="U483" s="210"/>
      <c r="V483" s="210"/>
      <c r="W483" s="210"/>
      <c r="X483" s="210"/>
      <c r="Y483" s="210"/>
      <c r="Z483" s="210"/>
    </row>
    <row r="484" ht="12.75" customHeight="1">
      <c r="A484" s="625"/>
      <c r="B484" s="625"/>
      <c r="C484" s="625"/>
      <c r="D484" s="627"/>
      <c r="E484" s="210"/>
      <c r="F484" s="210"/>
      <c r="G484" s="210"/>
      <c r="H484" s="210"/>
      <c r="I484" s="627"/>
      <c r="J484" s="210"/>
      <c r="K484" s="210"/>
      <c r="L484" s="210"/>
      <c r="M484" s="679"/>
      <c r="N484" s="210"/>
      <c r="O484" s="210"/>
      <c r="P484" s="210"/>
      <c r="Q484" s="210"/>
      <c r="R484" s="210"/>
      <c r="S484" s="210"/>
      <c r="T484" s="210"/>
      <c r="U484" s="210"/>
      <c r="V484" s="210"/>
      <c r="W484" s="210"/>
      <c r="X484" s="210"/>
      <c r="Y484" s="210"/>
      <c r="Z484" s="210"/>
    </row>
    <row r="485" ht="12.75" customHeight="1">
      <c r="A485" s="625"/>
      <c r="B485" s="625"/>
      <c r="C485" s="625"/>
      <c r="D485" s="627"/>
      <c r="E485" s="210"/>
      <c r="F485" s="210"/>
      <c r="G485" s="210"/>
      <c r="H485" s="210"/>
      <c r="I485" s="627"/>
      <c r="J485" s="210"/>
      <c r="K485" s="210"/>
      <c r="L485" s="210"/>
      <c r="M485" s="679"/>
      <c r="N485" s="210"/>
      <c r="O485" s="210"/>
      <c r="P485" s="210"/>
      <c r="Q485" s="210"/>
      <c r="R485" s="210"/>
      <c r="S485" s="210"/>
      <c r="T485" s="210"/>
      <c r="U485" s="210"/>
      <c r="V485" s="210"/>
      <c r="W485" s="210"/>
      <c r="X485" s="210"/>
      <c r="Y485" s="210"/>
      <c r="Z485" s="210"/>
    </row>
    <row r="486" ht="12.75" customHeight="1">
      <c r="A486" s="625"/>
      <c r="B486" s="625"/>
      <c r="C486" s="625"/>
      <c r="D486" s="627"/>
      <c r="E486" s="210"/>
      <c r="F486" s="210"/>
      <c r="G486" s="210"/>
      <c r="H486" s="210"/>
      <c r="I486" s="627"/>
      <c r="J486" s="210"/>
      <c r="K486" s="210"/>
      <c r="L486" s="210"/>
      <c r="M486" s="679"/>
      <c r="N486" s="210"/>
      <c r="O486" s="210"/>
      <c r="P486" s="210"/>
      <c r="Q486" s="210"/>
      <c r="R486" s="210"/>
      <c r="S486" s="210"/>
      <c r="T486" s="210"/>
      <c r="U486" s="210"/>
      <c r="V486" s="210"/>
      <c r="W486" s="210"/>
      <c r="X486" s="210"/>
      <c r="Y486" s="210"/>
      <c r="Z486" s="210"/>
    </row>
    <row r="487" ht="12.75" customHeight="1">
      <c r="A487" s="625"/>
      <c r="B487" s="625"/>
      <c r="C487" s="625"/>
      <c r="D487" s="627"/>
      <c r="E487" s="210"/>
      <c r="F487" s="210"/>
      <c r="G487" s="210"/>
      <c r="H487" s="210"/>
      <c r="I487" s="627"/>
      <c r="J487" s="210"/>
      <c r="K487" s="210"/>
      <c r="L487" s="210"/>
      <c r="M487" s="679"/>
      <c r="N487" s="210"/>
      <c r="O487" s="210"/>
      <c r="P487" s="210"/>
      <c r="Q487" s="210"/>
      <c r="R487" s="210"/>
      <c r="S487" s="210"/>
      <c r="T487" s="210"/>
      <c r="U487" s="210"/>
      <c r="V487" s="210"/>
      <c r="W487" s="210"/>
      <c r="X487" s="210"/>
      <c r="Y487" s="210"/>
      <c r="Z487" s="210"/>
    </row>
    <row r="488" ht="12.75" customHeight="1">
      <c r="A488" s="625"/>
      <c r="B488" s="625"/>
      <c r="C488" s="625"/>
      <c r="D488" s="627"/>
      <c r="E488" s="210"/>
      <c r="F488" s="210"/>
      <c r="G488" s="210"/>
      <c r="H488" s="210"/>
      <c r="I488" s="627"/>
      <c r="J488" s="210"/>
      <c r="K488" s="210"/>
      <c r="L488" s="210"/>
      <c r="M488" s="679"/>
      <c r="N488" s="210"/>
      <c r="O488" s="210"/>
      <c r="P488" s="210"/>
      <c r="Q488" s="210"/>
      <c r="R488" s="210"/>
      <c r="S488" s="210"/>
      <c r="T488" s="210"/>
      <c r="U488" s="210"/>
      <c r="V488" s="210"/>
      <c r="W488" s="210"/>
      <c r="X488" s="210"/>
      <c r="Y488" s="210"/>
      <c r="Z488" s="210"/>
    </row>
    <row r="489" ht="12.75" customHeight="1">
      <c r="A489" s="625"/>
      <c r="B489" s="625"/>
      <c r="C489" s="625"/>
      <c r="D489" s="627"/>
      <c r="E489" s="210"/>
      <c r="F489" s="210"/>
      <c r="G489" s="210"/>
      <c r="H489" s="210"/>
      <c r="I489" s="627"/>
      <c r="J489" s="210"/>
      <c r="K489" s="210"/>
      <c r="L489" s="210"/>
      <c r="M489" s="679"/>
      <c r="N489" s="210"/>
      <c r="O489" s="210"/>
      <c r="P489" s="210"/>
      <c r="Q489" s="210"/>
      <c r="R489" s="210"/>
      <c r="S489" s="210"/>
      <c r="T489" s="210"/>
      <c r="U489" s="210"/>
      <c r="V489" s="210"/>
      <c r="W489" s="210"/>
      <c r="X489" s="210"/>
      <c r="Y489" s="210"/>
      <c r="Z489" s="210"/>
    </row>
    <row r="490" ht="12.75" customHeight="1">
      <c r="A490" s="625"/>
      <c r="B490" s="625"/>
      <c r="C490" s="625"/>
      <c r="D490" s="627"/>
      <c r="E490" s="210"/>
      <c r="F490" s="210"/>
      <c r="G490" s="210"/>
      <c r="H490" s="210"/>
      <c r="I490" s="627"/>
      <c r="J490" s="210"/>
      <c r="K490" s="210"/>
      <c r="L490" s="210"/>
      <c r="M490" s="679"/>
      <c r="N490" s="210"/>
      <c r="O490" s="210"/>
      <c r="P490" s="210"/>
      <c r="Q490" s="210"/>
      <c r="R490" s="210"/>
      <c r="S490" s="210"/>
      <c r="T490" s="210"/>
      <c r="U490" s="210"/>
      <c r="V490" s="210"/>
      <c r="W490" s="210"/>
      <c r="X490" s="210"/>
      <c r="Y490" s="210"/>
      <c r="Z490" s="210"/>
    </row>
    <row r="491" ht="12.75" customHeight="1">
      <c r="A491" s="625"/>
      <c r="B491" s="625"/>
      <c r="C491" s="625"/>
      <c r="D491" s="627"/>
      <c r="E491" s="210"/>
      <c r="F491" s="210"/>
      <c r="G491" s="210"/>
      <c r="H491" s="210"/>
      <c r="I491" s="627"/>
      <c r="J491" s="210"/>
      <c r="K491" s="210"/>
      <c r="L491" s="210"/>
      <c r="M491" s="679"/>
      <c r="N491" s="210"/>
      <c r="O491" s="210"/>
      <c r="P491" s="210"/>
      <c r="Q491" s="210"/>
      <c r="R491" s="210"/>
      <c r="S491" s="210"/>
      <c r="T491" s="210"/>
      <c r="U491" s="210"/>
      <c r="V491" s="210"/>
      <c r="W491" s="210"/>
      <c r="X491" s="210"/>
      <c r="Y491" s="210"/>
      <c r="Z491" s="210"/>
    </row>
    <row r="492" ht="12.75" customHeight="1">
      <c r="A492" s="625"/>
      <c r="B492" s="625"/>
      <c r="C492" s="625"/>
      <c r="D492" s="627"/>
      <c r="E492" s="210"/>
      <c r="F492" s="210"/>
      <c r="G492" s="210"/>
      <c r="H492" s="210"/>
      <c r="I492" s="627"/>
      <c r="J492" s="210"/>
      <c r="K492" s="210"/>
      <c r="L492" s="210"/>
      <c r="M492" s="679"/>
      <c r="N492" s="210"/>
      <c r="O492" s="210"/>
      <c r="P492" s="210"/>
      <c r="Q492" s="210"/>
      <c r="R492" s="210"/>
      <c r="S492" s="210"/>
      <c r="T492" s="210"/>
      <c r="U492" s="210"/>
      <c r="V492" s="210"/>
      <c r="W492" s="210"/>
      <c r="X492" s="210"/>
      <c r="Y492" s="210"/>
      <c r="Z492" s="210"/>
    </row>
    <row r="493" ht="12.75" customHeight="1">
      <c r="A493" s="625"/>
      <c r="B493" s="625"/>
      <c r="C493" s="625"/>
      <c r="D493" s="627"/>
      <c r="E493" s="210"/>
      <c r="F493" s="210"/>
      <c r="G493" s="210"/>
      <c r="H493" s="210"/>
      <c r="I493" s="627"/>
      <c r="J493" s="210"/>
      <c r="K493" s="210"/>
      <c r="L493" s="210"/>
      <c r="M493" s="679"/>
      <c r="N493" s="210"/>
      <c r="O493" s="210"/>
      <c r="P493" s="210"/>
      <c r="Q493" s="210"/>
      <c r="R493" s="210"/>
      <c r="S493" s="210"/>
      <c r="T493" s="210"/>
      <c r="U493" s="210"/>
      <c r="V493" s="210"/>
      <c r="W493" s="210"/>
      <c r="X493" s="210"/>
      <c r="Y493" s="210"/>
      <c r="Z493" s="210"/>
    </row>
    <row r="494" ht="12.75" customHeight="1">
      <c r="A494" s="625"/>
      <c r="B494" s="625"/>
      <c r="C494" s="625"/>
      <c r="D494" s="627"/>
      <c r="E494" s="210"/>
      <c r="F494" s="210"/>
      <c r="G494" s="210"/>
      <c r="H494" s="210"/>
      <c r="I494" s="627"/>
      <c r="J494" s="210"/>
      <c r="K494" s="210"/>
      <c r="L494" s="210"/>
      <c r="M494" s="679"/>
      <c r="N494" s="210"/>
      <c r="O494" s="210"/>
      <c r="P494" s="210"/>
      <c r="Q494" s="210"/>
      <c r="R494" s="210"/>
      <c r="S494" s="210"/>
      <c r="T494" s="210"/>
      <c r="U494" s="210"/>
      <c r="V494" s="210"/>
      <c r="W494" s="210"/>
      <c r="X494" s="210"/>
      <c r="Y494" s="210"/>
      <c r="Z494" s="210"/>
    </row>
    <row r="495" ht="12.75" customHeight="1">
      <c r="A495" s="625"/>
      <c r="B495" s="625"/>
      <c r="C495" s="625"/>
      <c r="D495" s="627"/>
      <c r="E495" s="210"/>
      <c r="F495" s="210"/>
      <c r="G495" s="210"/>
      <c r="H495" s="210"/>
      <c r="I495" s="627"/>
      <c r="J495" s="210"/>
      <c r="K495" s="210"/>
      <c r="L495" s="210"/>
      <c r="M495" s="679"/>
      <c r="N495" s="210"/>
      <c r="O495" s="210"/>
      <c r="P495" s="210"/>
      <c r="Q495" s="210"/>
      <c r="R495" s="210"/>
      <c r="S495" s="210"/>
      <c r="T495" s="210"/>
      <c r="U495" s="210"/>
      <c r="V495" s="210"/>
      <c r="W495" s="210"/>
      <c r="X495" s="210"/>
      <c r="Y495" s="210"/>
      <c r="Z495" s="210"/>
    </row>
    <row r="496" ht="12.75" customHeight="1">
      <c r="A496" s="625"/>
      <c r="B496" s="625"/>
      <c r="C496" s="625"/>
      <c r="D496" s="627"/>
      <c r="E496" s="210"/>
      <c r="F496" s="210"/>
      <c r="G496" s="210"/>
      <c r="H496" s="210"/>
      <c r="I496" s="627"/>
      <c r="J496" s="210"/>
      <c r="K496" s="210"/>
      <c r="L496" s="210"/>
      <c r="M496" s="679"/>
      <c r="N496" s="210"/>
      <c r="O496" s="210"/>
      <c r="P496" s="210"/>
      <c r="Q496" s="210"/>
      <c r="R496" s="210"/>
      <c r="S496" s="210"/>
      <c r="T496" s="210"/>
      <c r="U496" s="210"/>
      <c r="V496" s="210"/>
      <c r="W496" s="210"/>
      <c r="X496" s="210"/>
      <c r="Y496" s="210"/>
      <c r="Z496" s="210"/>
    </row>
    <row r="497" ht="12.75" customHeight="1">
      <c r="A497" s="625"/>
      <c r="B497" s="625"/>
      <c r="C497" s="625"/>
      <c r="D497" s="627"/>
      <c r="E497" s="210"/>
      <c r="F497" s="210"/>
      <c r="G497" s="210"/>
      <c r="H497" s="210"/>
      <c r="I497" s="627"/>
      <c r="J497" s="210"/>
      <c r="K497" s="210"/>
      <c r="L497" s="210"/>
      <c r="M497" s="679"/>
      <c r="N497" s="210"/>
      <c r="O497" s="210"/>
      <c r="P497" s="210"/>
      <c r="Q497" s="210"/>
      <c r="R497" s="210"/>
      <c r="S497" s="210"/>
      <c r="T497" s="210"/>
      <c r="U497" s="210"/>
      <c r="V497" s="210"/>
      <c r="W497" s="210"/>
      <c r="X497" s="210"/>
      <c r="Y497" s="210"/>
      <c r="Z497" s="210"/>
    </row>
    <row r="498" ht="12.75" customHeight="1">
      <c r="A498" s="625"/>
      <c r="B498" s="625"/>
      <c r="C498" s="625"/>
      <c r="D498" s="627"/>
      <c r="E498" s="210"/>
      <c r="F498" s="210"/>
      <c r="G498" s="210"/>
      <c r="H498" s="210"/>
      <c r="I498" s="627"/>
      <c r="J498" s="210"/>
      <c r="K498" s="210"/>
      <c r="L498" s="210"/>
      <c r="M498" s="679"/>
      <c r="N498" s="210"/>
      <c r="O498" s="210"/>
      <c r="P498" s="210"/>
      <c r="Q498" s="210"/>
      <c r="R498" s="210"/>
      <c r="S498" s="210"/>
      <c r="T498" s="210"/>
      <c r="U498" s="210"/>
      <c r="V498" s="210"/>
      <c r="W498" s="210"/>
      <c r="X498" s="210"/>
      <c r="Y498" s="210"/>
      <c r="Z498" s="210"/>
    </row>
    <row r="499" ht="12.75" customHeight="1">
      <c r="A499" s="625"/>
      <c r="B499" s="625"/>
      <c r="C499" s="625"/>
      <c r="D499" s="627"/>
      <c r="E499" s="210"/>
      <c r="F499" s="210"/>
      <c r="G499" s="210"/>
      <c r="H499" s="210"/>
      <c r="I499" s="627"/>
      <c r="J499" s="210"/>
      <c r="K499" s="210"/>
      <c r="L499" s="210"/>
      <c r="M499" s="679"/>
      <c r="N499" s="210"/>
      <c r="O499" s="210"/>
      <c r="P499" s="210"/>
      <c r="Q499" s="210"/>
      <c r="R499" s="210"/>
      <c r="S499" s="210"/>
      <c r="T499" s="210"/>
      <c r="U499" s="210"/>
      <c r="V499" s="210"/>
      <c r="W499" s="210"/>
      <c r="X499" s="210"/>
      <c r="Y499" s="210"/>
      <c r="Z499" s="210"/>
    </row>
    <row r="500" ht="12.75" customHeight="1">
      <c r="A500" s="625"/>
      <c r="B500" s="625"/>
      <c r="C500" s="625"/>
      <c r="D500" s="627"/>
      <c r="E500" s="210"/>
      <c r="F500" s="210"/>
      <c r="G500" s="210"/>
      <c r="H500" s="210"/>
      <c r="I500" s="627"/>
      <c r="J500" s="210"/>
      <c r="K500" s="210"/>
      <c r="L500" s="210"/>
      <c r="M500" s="679"/>
      <c r="N500" s="210"/>
      <c r="O500" s="210"/>
      <c r="P500" s="210"/>
      <c r="Q500" s="210"/>
      <c r="R500" s="210"/>
      <c r="S500" s="210"/>
      <c r="T500" s="210"/>
      <c r="U500" s="210"/>
      <c r="V500" s="210"/>
      <c r="W500" s="210"/>
      <c r="X500" s="210"/>
      <c r="Y500" s="210"/>
      <c r="Z500" s="210"/>
    </row>
    <row r="501" ht="12.75" customHeight="1">
      <c r="A501" s="625"/>
      <c r="B501" s="625"/>
      <c r="C501" s="625"/>
      <c r="D501" s="627"/>
      <c r="E501" s="210"/>
      <c r="F501" s="210"/>
      <c r="G501" s="210"/>
      <c r="H501" s="210"/>
      <c r="I501" s="627"/>
      <c r="J501" s="210"/>
      <c r="K501" s="210"/>
      <c r="L501" s="210"/>
      <c r="M501" s="679"/>
      <c r="N501" s="210"/>
      <c r="O501" s="210"/>
      <c r="P501" s="210"/>
      <c r="Q501" s="210"/>
      <c r="R501" s="210"/>
      <c r="S501" s="210"/>
      <c r="T501" s="210"/>
      <c r="U501" s="210"/>
      <c r="V501" s="210"/>
      <c r="W501" s="210"/>
      <c r="X501" s="210"/>
      <c r="Y501" s="210"/>
      <c r="Z501" s="210"/>
    </row>
    <row r="502" ht="12.75" customHeight="1">
      <c r="A502" s="625"/>
      <c r="B502" s="625"/>
      <c r="C502" s="625"/>
      <c r="D502" s="627"/>
      <c r="E502" s="210"/>
      <c r="F502" s="210"/>
      <c r="G502" s="210"/>
      <c r="H502" s="210"/>
      <c r="I502" s="627"/>
      <c r="J502" s="210"/>
      <c r="K502" s="210"/>
      <c r="L502" s="210"/>
      <c r="M502" s="679"/>
      <c r="N502" s="210"/>
      <c r="O502" s="210"/>
      <c r="P502" s="210"/>
      <c r="Q502" s="210"/>
      <c r="R502" s="210"/>
      <c r="S502" s="210"/>
      <c r="T502" s="210"/>
      <c r="U502" s="210"/>
      <c r="V502" s="210"/>
      <c r="W502" s="210"/>
      <c r="X502" s="210"/>
      <c r="Y502" s="210"/>
      <c r="Z502" s="210"/>
    </row>
    <row r="503" ht="12.75" customHeight="1">
      <c r="A503" s="625"/>
      <c r="B503" s="625"/>
      <c r="C503" s="625"/>
      <c r="D503" s="627"/>
      <c r="E503" s="210"/>
      <c r="F503" s="210"/>
      <c r="G503" s="210"/>
      <c r="H503" s="210"/>
      <c r="I503" s="627"/>
      <c r="J503" s="210"/>
      <c r="K503" s="210"/>
      <c r="L503" s="210"/>
      <c r="M503" s="679"/>
      <c r="N503" s="210"/>
      <c r="O503" s="210"/>
      <c r="P503" s="210"/>
      <c r="Q503" s="210"/>
      <c r="R503" s="210"/>
      <c r="S503" s="210"/>
      <c r="T503" s="210"/>
      <c r="U503" s="210"/>
      <c r="V503" s="210"/>
      <c r="W503" s="210"/>
      <c r="X503" s="210"/>
      <c r="Y503" s="210"/>
      <c r="Z503" s="210"/>
    </row>
    <row r="504" ht="12.75" customHeight="1">
      <c r="A504" s="625"/>
      <c r="B504" s="625"/>
      <c r="C504" s="625"/>
      <c r="D504" s="627"/>
      <c r="E504" s="210"/>
      <c r="F504" s="210"/>
      <c r="G504" s="210"/>
      <c r="H504" s="210"/>
      <c r="I504" s="627"/>
      <c r="J504" s="210"/>
      <c r="K504" s="210"/>
      <c r="L504" s="210"/>
      <c r="M504" s="679"/>
      <c r="N504" s="210"/>
      <c r="O504" s="210"/>
      <c r="P504" s="210"/>
      <c r="Q504" s="210"/>
      <c r="R504" s="210"/>
      <c r="S504" s="210"/>
      <c r="T504" s="210"/>
      <c r="U504" s="210"/>
      <c r="V504" s="210"/>
      <c r="W504" s="210"/>
      <c r="X504" s="210"/>
      <c r="Y504" s="210"/>
      <c r="Z504" s="210"/>
    </row>
    <row r="505" ht="12.75" customHeight="1">
      <c r="A505" s="625"/>
      <c r="B505" s="625"/>
      <c r="C505" s="625"/>
      <c r="D505" s="627"/>
      <c r="E505" s="210"/>
      <c r="F505" s="210"/>
      <c r="G505" s="210"/>
      <c r="H505" s="210"/>
      <c r="I505" s="627"/>
      <c r="J505" s="210"/>
      <c r="K505" s="210"/>
      <c r="L505" s="210"/>
      <c r="M505" s="679"/>
      <c r="N505" s="210"/>
      <c r="O505" s="210"/>
      <c r="P505" s="210"/>
      <c r="Q505" s="210"/>
      <c r="R505" s="210"/>
      <c r="S505" s="210"/>
      <c r="T505" s="210"/>
      <c r="U505" s="210"/>
      <c r="V505" s="210"/>
      <c r="W505" s="210"/>
      <c r="X505" s="210"/>
      <c r="Y505" s="210"/>
      <c r="Z505" s="210"/>
    </row>
    <row r="506" ht="12.75" customHeight="1">
      <c r="A506" s="625"/>
      <c r="B506" s="625"/>
      <c r="C506" s="625"/>
      <c r="D506" s="627"/>
      <c r="E506" s="210"/>
      <c r="F506" s="210"/>
      <c r="G506" s="210"/>
      <c r="H506" s="210"/>
      <c r="I506" s="627"/>
      <c r="J506" s="210"/>
      <c r="K506" s="210"/>
      <c r="L506" s="210"/>
      <c r="M506" s="679"/>
      <c r="N506" s="210"/>
      <c r="O506" s="210"/>
      <c r="P506" s="210"/>
      <c r="Q506" s="210"/>
      <c r="R506" s="210"/>
      <c r="S506" s="210"/>
      <c r="T506" s="210"/>
      <c r="U506" s="210"/>
      <c r="V506" s="210"/>
      <c r="W506" s="210"/>
      <c r="X506" s="210"/>
      <c r="Y506" s="210"/>
      <c r="Z506" s="210"/>
    </row>
    <row r="507" ht="12.75" customHeight="1">
      <c r="A507" s="625"/>
      <c r="B507" s="625"/>
      <c r="C507" s="625"/>
      <c r="D507" s="627"/>
      <c r="E507" s="210"/>
      <c r="F507" s="210"/>
      <c r="G507" s="210"/>
      <c r="H507" s="210"/>
      <c r="I507" s="627"/>
      <c r="J507" s="210"/>
      <c r="K507" s="210"/>
      <c r="L507" s="210"/>
      <c r="M507" s="679"/>
      <c r="N507" s="210"/>
      <c r="O507" s="210"/>
      <c r="P507" s="210"/>
      <c r="Q507" s="210"/>
      <c r="R507" s="210"/>
      <c r="S507" s="210"/>
      <c r="T507" s="210"/>
      <c r="U507" s="210"/>
      <c r="V507" s="210"/>
      <c r="W507" s="210"/>
      <c r="X507" s="210"/>
      <c r="Y507" s="210"/>
      <c r="Z507" s="210"/>
    </row>
    <row r="508" ht="12.75" customHeight="1">
      <c r="A508" s="625"/>
      <c r="B508" s="625"/>
      <c r="C508" s="625"/>
      <c r="D508" s="627"/>
      <c r="E508" s="210"/>
      <c r="F508" s="210"/>
      <c r="G508" s="210"/>
      <c r="H508" s="210"/>
      <c r="I508" s="627"/>
      <c r="J508" s="210"/>
      <c r="K508" s="210"/>
      <c r="L508" s="210"/>
      <c r="M508" s="679"/>
      <c r="N508" s="210"/>
      <c r="O508" s="210"/>
      <c r="P508" s="210"/>
      <c r="Q508" s="210"/>
      <c r="R508" s="210"/>
      <c r="S508" s="210"/>
      <c r="T508" s="210"/>
      <c r="U508" s="210"/>
      <c r="V508" s="210"/>
      <c r="W508" s="210"/>
      <c r="X508" s="210"/>
      <c r="Y508" s="210"/>
      <c r="Z508" s="210"/>
    </row>
    <row r="509" ht="12.75" customHeight="1">
      <c r="A509" s="625"/>
      <c r="B509" s="625"/>
      <c r="C509" s="625"/>
      <c r="D509" s="627"/>
      <c r="E509" s="210"/>
      <c r="F509" s="210"/>
      <c r="G509" s="210"/>
      <c r="H509" s="210"/>
      <c r="I509" s="627"/>
      <c r="J509" s="210"/>
      <c r="K509" s="210"/>
      <c r="L509" s="210"/>
      <c r="M509" s="679"/>
      <c r="N509" s="210"/>
      <c r="O509" s="210"/>
      <c r="P509" s="210"/>
      <c r="Q509" s="210"/>
      <c r="R509" s="210"/>
      <c r="S509" s="210"/>
      <c r="T509" s="210"/>
      <c r="U509" s="210"/>
      <c r="V509" s="210"/>
      <c r="W509" s="210"/>
      <c r="X509" s="210"/>
      <c r="Y509" s="210"/>
      <c r="Z509" s="210"/>
    </row>
    <row r="510" ht="12.75" customHeight="1">
      <c r="A510" s="625"/>
      <c r="B510" s="625"/>
      <c r="C510" s="625"/>
      <c r="D510" s="627"/>
      <c r="E510" s="210"/>
      <c r="F510" s="210"/>
      <c r="G510" s="210"/>
      <c r="H510" s="210"/>
      <c r="I510" s="627"/>
      <c r="J510" s="210"/>
      <c r="K510" s="210"/>
      <c r="L510" s="210"/>
      <c r="M510" s="679"/>
      <c r="N510" s="210"/>
      <c r="O510" s="210"/>
      <c r="P510" s="210"/>
      <c r="Q510" s="210"/>
      <c r="R510" s="210"/>
      <c r="S510" s="210"/>
      <c r="T510" s="210"/>
      <c r="U510" s="210"/>
      <c r="V510" s="210"/>
      <c r="W510" s="210"/>
      <c r="X510" s="210"/>
      <c r="Y510" s="210"/>
      <c r="Z510" s="210"/>
    </row>
    <row r="511" ht="12.75" customHeight="1">
      <c r="A511" s="625"/>
      <c r="B511" s="625"/>
      <c r="C511" s="625"/>
      <c r="D511" s="627"/>
      <c r="E511" s="210"/>
      <c r="F511" s="210"/>
      <c r="G511" s="210"/>
      <c r="H511" s="210"/>
      <c r="I511" s="627"/>
      <c r="J511" s="210"/>
      <c r="K511" s="210"/>
      <c r="L511" s="210"/>
      <c r="M511" s="679"/>
      <c r="N511" s="210"/>
      <c r="O511" s="210"/>
      <c r="P511" s="210"/>
      <c r="Q511" s="210"/>
      <c r="R511" s="210"/>
      <c r="S511" s="210"/>
      <c r="T511" s="210"/>
      <c r="U511" s="210"/>
      <c r="V511" s="210"/>
      <c r="W511" s="210"/>
      <c r="X511" s="210"/>
      <c r="Y511" s="210"/>
      <c r="Z511" s="210"/>
    </row>
    <row r="512" ht="12.75" customHeight="1">
      <c r="A512" s="625"/>
      <c r="B512" s="625"/>
      <c r="C512" s="625"/>
      <c r="D512" s="627"/>
      <c r="E512" s="210"/>
      <c r="F512" s="210"/>
      <c r="G512" s="210"/>
      <c r="H512" s="210"/>
      <c r="I512" s="627"/>
      <c r="J512" s="210"/>
      <c r="K512" s="210"/>
      <c r="L512" s="210"/>
      <c r="M512" s="679"/>
      <c r="N512" s="210"/>
      <c r="O512" s="210"/>
      <c r="P512" s="210"/>
      <c r="Q512" s="210"/>
      <c r="R512" s="210"/>
      <c r="S512" s="210"/>
      <c r="T512" s="210"/>
      <c r="U512" s="210"/>
      <c r="V512" s="210"/>
      <c r="W512" s="210"/>
      <c r="X512" s="210"/>
      <c r="Y512" s="210"/>
      <c r="Z512" s="210"/>
    </row>
    <row r="513" ht="12.75" customHeight="1">
      <c r="A513" s="625"/>
      <c r="B513" s="625"/>
      <c r="C513" s="625"/>
      <c r="D513" s="627"/>
      <c r="E513" s="210"/>
      <c r="F513" s="210"/>
      <c r="G513" s="210"/>
      <c r="H513" s="210"/>
      <c r="I513" s="627"/>
      <c r="J513" s="210"/>
      <c r="K513" s="210"/>
      <c r="L513" s="210"/>
      <c r="M513" s="679"/>
      <c r="N513" s="210"/>
      <c r="O513" s="210"/>
      <c r="P513" s="210"/>
      <c r="Q513" s="210"/>
      <c r="R513" s="210"/>
      <c r="S513" s="210"/>
      <c r="T513" s="210"/>
      <c r="U513" s="210"/>
      <c r="V513" s="210"/>
      <c r="W513" s="210"/>
      <c r="X513" s="210"/>
      <c r="Y513" s="210"/>
      <c r="Z513" s="210"/>
    </row>
    <row r="514" ht="12.75" customHeight="1">
      <c r="A514" s="625"/>
      <c r="B514" s="625"/>
      <c r="C514" s="625"/>
      <c r="D514" s="627"/>
      <c r="E514" s="210"/>
      <c r="F514" s="210"/>
      <c r="G514" s="210"/>
      <c r="H514" s="210"/>
      <c r="I514" s="627"/>
      <c r="J514" s="210"/>
      <c r="K514" s="210"/>
      <c r="L514" s="210"/>
      <c r="M514" s="679"/>
      <c r="N514" s="210"/>
      <c r="O514" s="210"/>
      <c r="P514" s="210"/>
      <c r="Q514" s="210"/>
      <c r="R514" s="210"/>
      <c r="S514" s="210"/>
      <c r="T514" s="210"/>
      <c r="U514" s="210"/>
      <c r="V514" s="210"/>
      <c r="W514" s="210"/>
      <c r="X514" s="210"/>
      <c r="Y514" s="210"/>
      <c r="Z514" s="210"/>
    </row>
    <row r="515" ht="12.75" customHeight="1">
      <c r="A515" s="625"/>
      <c r="B515" s="625"/>
      <c r="C515" s="625"/>
      <c r="D515" s="627"/>
      <c r="E515" s="210"/>
      <c r="F515" s="210"/>
      <c r="G515" s="210"/>
      <c r="H515" s="210"/>
      <c r="I515" s="627"/>
      <c r="J515" s="210"/>
      <c r="K515" s="210"/>
      <c r="L515" s="210"/>
      <c r="M515" s="679"/>
      <c r="N515" s="210"/>
      <c r="O515" s="210"/>
      <c r="P515" s="210"/>
      <c r="Q515" s="210"/>
      <c r="R515" s="210"/>
      <c r="S515" s="210"/>
      <c r="T515" s="210"/>
      <c r="U515" s="210"/>
      <c r="V515" s="210"/>
      <c r="W515" s="210"/>
      <c r="X515" s="210"/>
      <c r="Y515" s="210"/>
      <c r="Z515" s="210"/>
    </row>
    <row r="516" ht="12.75" customHeight="1">
      <c r="A516" s="625"/>
      <c r="B516" s="625"/>
      <c r="C516" s="625"/>
      <c r="D516" s="627"/>
      <c r="E516" s="210"/>
      <c r="F516" s="210"/>
      <c r="G516" s="210"/>
      <c r="H516" s="210"/>
      <c r="I516" s="627"/>
      <c r="J516" s="210"/>
      <c r="K516" s="210"/>
      <c r="L516" s="210"/>
      <c r="M516" s="679"/>
      <c r="N516" s="210"/>
      <c r="O516" s="210"/>
      <c r="P516" s="210"/>
      <c r="Q516" s="210"/>
      <c r="R516" s="210"/>
      <c r="S516" s="210"/>
      <c r="T516" s="210"/>
      <c r="U516" s="210"/>
      <c r="V516" s="210"/>
      <c r="W516" s="210"/>
      <c r="X516" s="210"/>
      <c r="Y516" s="210"/>
      <c r="Z516" s="210"/>
    </row>
    <row r="517" ht="12.75" customHeight="1">
      <c r="A517" s="625"/>
      <c r="B517" s="625"/>
      <c r="C517" s="625"/>
      <c r="D517" s="627"/>
      <c r="E517" s="210"/>
      <c r="F517" s="210"/>
      <c r="G517" s="210"/>
      <c r="H517" s="210"/>
      <c r="I517" s="627"/>
      <c r="J517" s="210"/>
      <c r="K517" s="210"/>
      <c r="L517" s="210"/>
      <c r="M517" s="679"/>
      <c r="N517" s="210"/>
      <c r="O517" s="210"/>
      <c r="P517" s="210"/>
      <c r="Q517" s="210"/>
      <c r="R517" s="210"/>
      <c r="S517" s="210"/>
      <c r="T517" s="210"/>
      <c r="U517" s="210"/>
      <c r="V517" s="210"/>
      <c r="W517" s="210"/>
      <c r="X517" s="210"/>
      <c r="Y517" s="210"/>
      <c r="Z517" s="210"/>
    </row>
    <row r="518" ht="12.75" customHeight="1">
      <c r="A518" s="625"/>
      <c r="B518" s="625"/>
      <c r="C518" s="625"/>
      <c r="D518" s="627"/>
      <c r="E518" s="210"/>
      <c r="F518" s="210"/>
      <c r="G518" s="210"/>
      <c r="H518" s="210"/>
      <c r="I518" s="627"/>
      <c r="J518" s="210"/>
      <c r="K518" s="210"/>
      <c r="L518" s="210"/>
      <c r="M518" s="679"/>
      <c r="N518" s="210"/>
      <c r="O518" s="210"/>
      <c r="P518" s="210"/>
      <c r="Q518" s="210"/>
      <c r="R518" s="210"/>
      <c r="S518" s="210"/>
      <c r="T518" s="210"/>
      <c r="U518" s="210"/>
      <c r="V518" s="210"/>
      <c r="W518" s="210"/>
      <c r="X518" s="210"/>
      <c r="Y518" s="210"/>
      <c r="Z518" s="210"/>
    </row>
    <row r="519" ht="12.75" customHeight="1">
      <c r="A519" s="625"/>
      <c r="B519" s="625"/>
      <c r="C519" s="625"/>
      <c r="D519" s="627"/>
      <c r="E519" s="210"/>
      <c r="F519" s="210"/>
      <c r="G519" s="210"/>
      <c r="H519" s="210"/>
      <c r="I519" s="627"/>
      <c r="J519" s="210"/>
      <c r="K519" s="210"/>
      <c r="L519" s="210"/>
      <c r="M519" s="679"/>
      <c r="N519" s="210"/>
      <c r="O519" s="210"/>
      <c r="P519" s="210"/>
      <c r="Q519" s="210"/>
      <c r="R519" s="210"/>
      <c r="S519" s="210"/>
      <c r="T519" s="210"/>
      <c r="U519" s="210"/>
      <c r="V519" s="210"/>
      <c r="W519" s="210"/>
      <c r="X519" s="210"/>
      <c r="Y519" s="210"/>
      <c r="Z519" s="210"/>
    </row>
    <row r="520" ht="12.75" customHeight="1">
      <c r="A520" s="625"/>
      <c r="B520" s="625"/>
      <c r="C520" s="625"/>
      <c r="D520" s="627"/>
      <c r="E520" s="210"/>
      <c r="F520" s="210"/>
      <c r="G520" s="210"/>
      <c r="H520" s="210"/>
      <c r="I520" s="627"/>
      <c r="J520" s="210"/>
      <c r="K520" s="210"/>
      <c r="L520" s="210"/>
      <c r="M520" s="679"/>
      <c r="N520" s="210"/>
      <c r="O520" s="210"/>
      <c r="P520" s="210"/>
      <c r="Q520" s="210"/>
      <c r="R520" s="210"/>
      <c r="S520" s="210"/>
      <c r="T520" s="210"/>
      <c r="U520" s="210"/>
      <c r="V520" s="210"/>
      <c r="W520" s="210"/>
      <c r="X520" s="210"/>
      <c r="Y520" s="210"/>
      <c r="Z520" s="210"/>
    </row>
    <row r="521" ht="12.75" customHeight="1">
      <c r="A521" s="625"/>
      <c r="B521" s="625"/>
      <c r="C521" s="625"/>
      <c r="D521" s="627"/>
      <c r="E521" s="210"/>
      <c r="F521" s="210"/>
      <c r="G521" s="210"/>
      <c r="H521" s="210"/>
      <c r="I521" s="627"/>
      <c r="J521" s="210"/>
      <c r="K521" s="210"/>
      <c r="L521" s="210"/>
      <c r="M521" s="679"/>
      <c r="N521" s="210"/>
      <c r="O521" s="210"/>
      <c r="P521" s="210"/>
      <c r="Q521" s="210"/>
      <c r="R521" s="210"/>
      <c r="S521" s="210"/>
      <c r="T521" s="210"/>
      <c r="U521" s="210"/>
      <c r="V521" s="210"/>
      <c r="W521" s="210"/>
      <c r="X521" s="210"/>
      <c r="Y521" s="210"/>
      <c r="Z521" s="210"/>
    </row>
    <row r="522" ht="12.75" customHeight="1">
      <c r="A522" s="625"/>
      <c r="B522" s="625"/>
      <c r="C522" s="625"/>
      <c r="D522" s="627"/>
      <c r="E522" s="210"/>
      <c r="F522" s="210"/>
      <c r="G522" s="210"/>
      <c r="H522" s="210"/>
      <c r="I522" s="627"/>
      <c r="J522" s="210"/>
      <c r="K522" s="210"/>
      <c r="L522" s="210"/>
      <c r="M522" s="679"/>
      <c r="N522" s="210"/>
      <c r="O522" s="210"/>
      <c r="P522" s="210"/>
      <c r="Q522" s="210"/>
      <c r="R522" s="210"/>
      <c r="S522" s="210"/>
      <c r="T522" s="210"/>
      <c r="U522" s="210"/>
      <c r="V522" s="210"/>
      <c r="W522" s="210"/>
      <c r="X522" s="210"/>
      <c r="Y522" s="210"/>
      <c r="Z522" s="210"/>
    </row>
    <row r="523" ht="12.75" customHeight="1">
      <c r="A523" s="625"/>
      <c r="B523" s="625"/>
      <c r="C523" s="625"/>
      <c r="D523" s="627"/>
      <c r="E523" s="210"/>
      <c r="F523" s="210"/>
      <c r="G523" s="210"/>
      <c r="H523" s="210"/>
      <c r="I523" s="627"/>
      <c r="J523" s="210"/>
      <c r="K523" s="210"/>
      <c r="L523" s="210"/>
      <c r="M523" s="679"/>
      <c r="N523" s="210"/>
      <c r="O523" s="210"/>
      <c r="P523" s="210"/>
      <c r="Q523" s="210"/>
      <c r="R523" s="210"/>
      <c r="S523" s="210"/>
      <c r="T523" s="210"/>
      <c r="U523" s="210"/>
      <c r="V523" s="210"/>
      <c r="W523" s="210"/>
      <c r="X523" s="210"/>
      <c r="Y523" s="210"/>
      <c r="Z523" s="210"/>
    </row>
    <row r="524" ht="12.75" customHeight="1">
      <c r="A524" s="625"/>
      <c r="B524" s="625"/>
      <c r="C524" s="625"/>
      <c r="D524" s="627"/>
      <c r="E524" s="210"/>
      <c r="F524" s="210"/>
      <c r="G524" s="210"/>
      <c r="H524" s="210"/>
      <c r="I524" s="627"/>
      <c r="J524" s="210"/>
      <c r="K524" s="210"/>
      <c r="L524" s="210"/>
      <c r="M524" s="679"/>
      <c r="N524" s="210"/>
      <c r="O524" s="210"/>
      <c r="P524" s="210"/>
      <c r="Q524" s="210"/>
      <c r="R524" s="210"/>
      <c r="S524" s="210"/>
      <c r="T524" s="210"/>
      <c r="U524" s="210"/>
      <c r="V524" s="210"/>
      <c r="W524" s="210"/>
      <c r="X524" s="210"/>
      <c r="Y524" s="210"/>
      <c r="Z524" s="210"/>
    </row>
    <row r="525" ht="12.75" customHeight="1">
      <c r="A525" s="625"/>
      <c r="B525" s="625"/>
      <c r="C525" s="625"/>
      <c r="D525" s="627"/>
      <c r="E525" s="210"/>
      <c r="F525" s="210"/>
      <c r="G525" s="210"/>
      <c r="H525" s="210"/>
      <c r="I525" s="627"/>
      <c r="J525" s="210"/>
      <c r="K525" s="210"/>
      <c r="L525" s="210"/>
      <c r="M525" s="679"/>
      <c r="N525" s="210"/>
      <c r="O525" s="210"/>
      <c r="P525" s="210"/>
      <c r="Q525" s="210"/>
      <c r="R525" s="210"/>
      <c r="S525" s="210"/>
      <c r="T525" s="210"/>
      <c r="U525" s="210"/>
      <c r="V525" s="210"/>
      <c r="W525" s="210"/>
      <c r="X525" s="210"/>
      <c r="Y525" s="210"/>
      <c r="Z525" s="210"/>
    </row>
    <row r="526" ht="12.75" customHeight="1">
      <c r="A526" s="625"/>
      <c r="B526" s="625"/>
      <c r="C526" s="625"/>
      <c r="D526" s="627"/>
      <c r="E526" s="210"/>
      <c r="F526" s="210"/>
      <c r="G526" s="210"/>
      <c r="H526" s="210"/>
      <c r="I526" s="627"/>
      <c r="J526" s="210"/>
      <c r="K526" s="210"/>
      <c r="L526" s="210"/>
      <c r="M526" s="679"/>
      <c r="N526" s="210"/>
      <c r="O526" s="210"/>
      <c r="P526" s="210"/>
      <c r="Q526" s="210"/>
      <c r="R526" s="210"/>
      <c r="S526" s="210"/>
      <c r="T526" s="210"/>
      <c r="U526" s="210"/>
      <c r="V526" s="210"/>
      <c r="W526" s="210"/>
      <c r="X526" s="210"/>
      <c r="Y526" s="210"/>
      <c r="Z526" s="210"/>
    </row>
    <row r="527" ht="12.75" customHeight="1">
      <c r="A527" s="625"/>
      <c r="B527" s="625"/>
      <c r="C527" s="625"/>
      <c r="D527" s="627"/>
      <c r="E527" s="210"/>
      <c r="F527" s="210"/>
      <c r="G527" s="210"/>
      <c r="H527" s="210"/>
      <c r="I527" s="627"/>
      <c r="J527" s="210"/>
      <c r="K527" s="210"/>
      <c r="L527" s="210"/>
      <c r="M527" s="679"/>
      <c r="N527" s="210"/>
      <c r="O527" s="210"/>
      <c r="P527" s="210"/>
      <c r="Q527" s="210"/>
      <c r="R527" s="210"/>
      <c r="S527" s="210"/>
      <c r="T527" s="210"/>
      <c r="U527" s="210"/>
      <c r="V527" s="210"/>
      <c r="W527" s="210"/>
      <c r="X527" s="210"/>
      <c r="Y527" s="210"/>
      <c r="Z527" s="210"/>
    </row>
    <row r="528" ht="12.75" customHeight="1">
      <c r="A528" s="625"/>
      <c r="B528" s="625"/>
      <c r="C528" s="625"/>
      <c r="D528" s="627"/>
      <c r="E528" s="210"/>
      <c r="F528" s="210"/>
      <c r="G528" s="210"/>
      <c r="H528" s="210"/>
      <c r="I528" s="627"/>
      <c r="J528" s="210"/>
      <c r="K528" s="210"/>
      <c r="L528" s="210"/>
      <c r="M528" s="679"/>
      <c r="N528" s="210"/>
      <c r="O528" s="210"/>
      <c r="P528" s="210"/>
      <c r="Q528" s="210"/>
      <c r="R528" s="210"/>
      <c r="S528" s="210"/>
      <c r="T528" s="210"/>
      <c r="U528" s="210"/>
      <c r="V528" s="210"/>
      <c r="W528" s="210"/>
      <c r="X528" s="210"/>
      <c r="Y528" s="210"/>
      <c r="Z528" s="210"/>
    </row>
    <row r="529" ht="12.75" customHeight="1">
      <c r="A529" s="625"/>
      <c r="B529" s="625"/>
      <c r="C529" s="625"/>
      <c r="D529" s="627"/>
      <c r="E529" s="210"/>
      <c r="F529" s="210"/>
      <c r="G529" s="210"/>
      <c r="H529" s="210"/>
      <c r="I529" s="627"/>
      <c r="J529" s="210"/>
      <c r="K529" s="210"/>
      <c r="L529" s="210"/>
      <c r="M529" s="679"/>
      <c r="N529" s="210"/>
      <c r="O529" s="210"/>
      <c r="P529" s="210"/>
      <c r="Q529" s="210"/>
      <c r="R529" s="210"/>
      <c r="S529" s="210"/>
      <c r="T529" s="210"/>
      <c r="U529" s="210"/>
      <c r="V529" s="210"/>
      <c r="W529" s="210"/>
      <c r="X529" s="210"/>
      <c r="Y529" s="210"/>
      <c r="Z529" s="210"/>
    </row>
    <row r="530" ht="12.75" customHeight="1">
      <c r="A530" s="625"/>
      <c r="B530" s="625"/>
      <c r="C530" s="625"/>
      <c r="D530" s="627"/>
      <c r="E530" s="210"/>
      <c r="F530" s="210"/>
      <c r="G530" s="210"/>
      <c r="H530" s="210"/>
      <c r="I530" s="627"/>
      <c r="J530" s="210"/>
      <c r="K530" s="210"/>
      <c r="L530" s="210"/>
      <c r="M530" s="679"/>
      <c r="N530" s="210"/>
      <c r="O530" s="210"/>
      <c r="P530" s="210"/>
      <c r="Q530" s="210"/>
      <c r="R530" s="210"/>
      <c r="S530" s="210"/>
      <c r="T530" s="210"/>
      <c r="U530" s="210"/>
      <c r="V530" s="210"/>
      <c r="W530" s="210"/>
      <c r="X530" s="210"/>
      <c r="Y530" s="210"/>
      <c r="Z530" s="210"/>
    </row>
    <row r="531" ht="12.75" customHeight="1">
      <c r="A531" s="625"/>
      <c r="B531" s="625"/>
      <c r="C531" s="625"/>
      <c r="D531" s="627"/>
      <c r="E531" s="210"/>
      <c r="F531" s="210"/>
      <c r="G531" s="210"/>
      <c r="H531" s="210"/>
      <c r="I531" s="627"/>
      <c r="J531" s="210"/>
      <c r="K531" s="210"/>
      <c r="L531" s="210"/>
      <c r="M531" s="679"/>
      <c r="N531" s="210"/>
      <c r="O531" s="210"/>
      <c r="P531" s="210"/>
      <c r="Q531" s="210"/>
      <c r="R531" s="210"/>
      <c r="S531" s="210"/>
      <c r="T531" s="210"/>
      <c r="U531" s="210"/>
      <c r="V531" s="210"/>
      <c r="W531" s="210"/>
      <c r="X531" s="210"/>
      <c r="Y531" s="210"/>
      <c r="Z531" s="210"/>
    </row>
    <row r="532" ht="12.75" customHeight="1">
      <c r="A532" s="625"/>
      <c r="B532" s="625"/>
      <c r="C532" s="625"/>
      <c r="D532" s="627"/>
      <c r="E532" s="210"/>
      <c r="F532" s="210"/>
      <c r="G532" s="210"/>
      <c r="H532" s="210"/>
      <c r="I532" s="627"/>
      <c r="J532" s="210"/>
      <c r="K532" s="210"/>
      <c r="L532" s="210"/>
      <c r="M532" s="679"/>
      <c r="N532" s="210"/>
      <c r="O532" s="210"/>
      <c r="P532" s="210"/>
      <c r="Q532" s="210"/>
      <c r="R532" s="210"/>
      <c r="S532" s="210"/>
      <c r="T532" s="210"/>
      <c r="U532" s="210"/>
      <c r="V532" s="210"/>
      <c r="W532" s="210"/>
      <c r="X532" s="210"/>
      <c r="Y532" s="210"/>
      <c r="Z532" s="210"/>
    </row>
    <row r="533" ht="12.75" customHeight="1">
      <c r="A533" s="625"/>
      <c r="B533" s="625"/>
      <c r="C533" s="625"/>
      <c r="D533" s="627"/>
      <c r="E533" s="210"/>
      <c r="F533" s="210"/>
      <c r="G533" s="210"/>
      <c r="H533" s="210"/>
      <c r="I533" s="627"/>
      <c r="J533" s="210"/>
      <c r="K533" s="210"/>
      <c r="L533" s="210"/>
      <c r="M533" s="679"/>
      <c r="N533" s="210"/>
      <c r="O533" s="210"/>
      <c r="P533" s="210"/>
      <c r="Q533" s="210"/>
      <c r="R533" s="210"/>
      <c r="S533" s="210"/>
      <c r="T533" s="210"/>
      <c r="U533" s="210"/>
      <c r="V533" s="210"/>
      <c r="W533" s="210"/>
      <c r="X533" s="210"/>
      <c r="Y533" s="210"/>
      <c r="Z533" s="210"/>
    </row>
    <row r="534" ht="12.75" customHeight="1">
      <c r="A534" s="625"/>
      <c r="B534" s="625"/>
      <c r="C534" s="625"/>
      <c r="D534" s="627"/>
      <c r="E534" s="210"/>
      <c r="F534" s="210"/>
      <c r="G534" s="210"/>
      <c r="H534" s="210"/>
      <c r="I534" s="627"/>
      <c r="J534" s="210"/>
      <c r="K534" s="210"/>
      <c r="L534" s="210"/>
      <c r="M534" s="679"/>
      <c r="N534" s="210"/>
      <c r="O534" s="210"/>
      <c r="P534" s="210"/>
      <c r="Q534" s="210"/>
      <c r="R534" s="210"/>
      <c r="S534" s="210"/>
      <c r="T534" s="210"/>
      <c r="U534" s="210"/>
      <c r="V534" s="210"/>
      <c r="W534" s="210"/>
      <c r="X534" s="210"/>
      <c r="Y534" s="210"/>
      <c r="Z534" s="210"/>
    </row>
    <row r="535" ht="12.75" customHeight="1">
      <c r="A535" s="625"/>
      <c r="B535" s="625"/>
      <c r="C535" s="625"/>
      <c r="D535" s="627"/>
      <c r="E535" s="210"/>
      <c r="F535" s="210"/>
      <c r="G535" s="210"/>
      <c r="H535" s="210"/>
      <c r="I535" s="627"/>
      <c r="J535" s="210"/>
      <c r="K535" s="210"/>
      <c r="L535" s="210"/>
      <c r="M535" s="679"/>
      <c r="N535" s="210"/>
      <c r="O535" s="210"/>
      <c r="P535" s="210"/>
      <c r="Q535" s="210"/>
      <c r="R535" s="210"/>
      <c r="S535" s="210"/>
      <c r="T535" s="210"/>
      <c r="U535" s="210"/>
      <c r="V535" s="210"/>
      <c r="W535" s="210"/>
      <c r="X535" s="210"/>
      <c r="Y535" s="210"/>
      <c r="Z535" s="210"/>
    </row>
    <row r="536" ht="12.75" customHeight="1">
      <c r="A536" s="625"/>
      <c r="B536" s="625"/>
      <c r="C536" s="625"/>
      <c r="D536" s="627"/>
      <c r="E536" s="210"/>
      <c r="F536" s="210"/>
      <c r="G536" s="210"/>
      <c r="H536" s="210"/>
      <c r="I536" s="627"/>
      <c r="J536" s="210"/>
      <c r="K536" s="210"/>
      <c r="L536" s="210"/>
      <c r="M536" s="679"/>
      <c r="N536" s="210"/>
      <c r="O536" s="210"/>
      <c r="P536" s="210"/>
      <c r="Q536" s="210"/>
      <c r="R536" s="210"/>
      <c r="S536" s="210"/>
      <c r="T536" s="210"/>
      <c r="U536" s="210"/>
      <c r="V536" s="210"/>
      <c r="W536" s="210"/>
      <c r="X536" s="210"/>
      <c r="Y536" s="210"/>
      <c r="Z536" s="210"/>
    </row>
    <row r="537" ht="12.75" customHeight="1">
      <c r="A537" s="625"/>
      <c r="B537" s="625"/>
      <c r="C537" s="625"/>
      <c r="D537" s="627"/>
      <c r="E537" s="210"/>
      <c r="F537" s="210"/>
      <c r="G537" s="210"/>
      <c r="H537" s="210"/>
      <c r="I537" s="627"/>
      <c r="J537" s="210"/>
      <c r="K537" s="210"/>
      <c r="L537" s="210"/>
      <c r="M537" s="679"/>
      <c r="N537" s="210"/>
      <c r="O537" s="210"/>
      <c r="P537" s="210"/>
      <c r="Q537" s="210"/>
      <c r="R537" s="210"/>
      <c r="S537" s="210"/>
      <c r="T537" s="210"/>
      <c r="U537" s="210"/>
      <c r="V537" s="210"/>
      <c r="W537" s="210"/>
      <c r="X537" s="210"/>
      <c r="Y537" s="210"/>
      <c r="Z537" s="210"/>
    </row>
    <row r="538" ht="12.75" customHeight="1">
      <c r="A538" s="625"/>
      <c r="B538" s="625"/>
      <c r="C538" s="625"/>
      <c r="D538" s="627"/>
      <c r="E538" s="210"/>
      <c r="F538" s="210"/>
      <c r="G538" s="210"/>
      <c r="H538" s="210"/>
      <c r="I538" s="627"/>
      <c r="J538" s="210"/>
      <c r="K538" s="210"/>
      <c r="L538" s="210"/>
      <c r="M538" s="679"/>
      <c r="N538" s="210"/>
      <c r="O538" s="210"/>
      <c r="P538" s="210"/>
      <c r="Q538" s="210"/>
      <c r="R538" s="210"/>
      <c r="S538" s="210"/>
      <c r="T538" s="210"/>
      <c r="U538" s="210"/>
      <c r="V538" s="210"/>
      <c r="W538" s="210"/>
      <c r="X538" s="210"/>
      <c r="Y538" s="210"/>
      <c r="Z538" s="210"/>
    </row>
    <row r="539" ht="12.75" customHeight="1">
      <c r="A539" s="625"/>
      <c r="B539" s="625"/>
      <c r="C539" s="625"/>
      <c r="D539" s="627"/>
      <c r="E539" s="210"/>
      <c r="F539" s="210"/>
      <c r="G539" s="210"/>
      <c r="H539" s="210"/>
      <c r="I539" s="627"/>
      <c r="J539" s="210"/>
      <c r="K539" s="210"/>
      <c r="L539" s="210"/>
      <c r="M539" s="679"/>
      <c r="N539" s="210"/>
      <c r="O539" s="210"/>
      <c r="P539" s="210"/>
      <c r="Q539" s="210"/>
      <c r="R539" s="210"/>
      <c r="S539" s="210"/>
      <c r="T539" s="210"/>
      <c r="U539" s="210"/>
      <c r="V539" s="210"/>
      <c r="W539" s="210"/>
      <c r="X539" s="210"/>
      <c r="Y539" s="210"/>
      <c r="Z539" s="210"/>
    </row>
    <row r="540" ht="12.75" customHeight="1">
      <c r="A540" s="625"/>
      <c r="B540" s="625"/>
      <c r="C540" s="625"/>
      <c r="D540" s="627"/>
      <c r="E540" s="210"/>
      <c r="F540" s="210"/>
      <c r="G540" s="210"/>
      <c r="H540" s="210"/>
      <c r="I540" s="627"/>
      <c r="J540" s="210"/>
      <c r="K540" s="210"/>
      <c r="L540" s="210"/>
      <c r="M540" s="679"/>
      <c r="N540" s="210"/>
      <c r="O540" s="210"/>
      <c r="P540" s="210"/>
      <c r="Q540" s="210"/>
      <c r="R540" s="210"/>
      <c r="S540" s="210"/>
      <c r="T540" s="210"/>
      <c r="U540" s="210"/>
      <c r="V540" s="210"/>
      <c r="W540" s="210"/>
      <c r="X540" s="210"/>
      <c r="Y540" s="210"/>
      <c r="Z540" s="210"/>
    </row>
    <row r="541" ht="12.75" customHeight="1">
      <c r="A541" s="625"/>
      <c r="B541" s="625"/>
      <c r="C541" s="625"/>
      <c r="D541" s="627"/>
      <c r="E541" s="210"/>
      <c r="F541" s="210"/>
      <c r="G541" s="210"/>
      <c r="H541" s="210"/>
      <c r="I541" s="627"/>
      <c r="J541" s="210"/>
      <c r="K541" s="210"/>
      <c r="L541" s="210"/>
      <c r="M541" s="679"/>
      <c r="N541" s="210"/>
      <c r="O541" s="210"/>
      <c r="P541" s="210"/>
      <c r="Q541" s="210"/>
      <c r="R541" s="210"/>
      <c r="S541" s="210"/>
      <c r="T541" s="210"/>
      <c r="U541" s="210"/>
      <c r="V541" s="210"/>
      <c r="W541" s="210"/>
      <c r="X541" s="210"/>
      <c r="Y541" s="210"/>
      <c r="Z541" s="210"/>
    </row>
    <row r="542" ht="12.75" customHeight="1">
      <c r="A542" s="625"/>
      <c r="B542" s="625"/>
      <c r="C542" s="625"/>
      <c r="D542" s="627"/>
      <c r="E542" s="210"/>
      <c r="F542" s="210"/>
      <c r="G542" s="210"/>
      <c r="H542" s="210"/>
      <c r="I542" s="627"/>
      <c r="J542" s="210"/>
      <c r="K542" s="210"/>
      <c r="L542" s="210"/>
      <c r="M542" s="679"/>
      <c r="N542" s="210"/>
      <c r="O542" s="210"/>
      <c r="P542" s="210"/>
      <c r="Q542" s="210"/>
      <c r="R542" s="210"/>
      <c r="S542" s="210"/>
      <c r="T542" s="210"/>
      <c r="U542" s="210"/>
      <c r="V542" s="210"/>
      <c r="W542" s="210"/>
      <c r="X542" s="210"/>
      <c r="Y542" s="210"/>
      <c r="Z542" s="210"/>
    </row>
    <row r="543" ht="12.75" customHeight="1">
      <c r="A543" s="625"/>
      <c r="B543" s="625"/>
      <c r="C543" s="625"/>
      <c r="D543" s="627"/>
      <c r="E543" s="210"/>
      <c r="F543" s="210"/>
      <c r="G543" s="210"/>
      <c r="H543" s="210"/>
      <c r="I543" s="627"/>
      <c r="J543" s="210"/>
      <c r="K543" s="210"/>
      <c r="L543" s="210"/>
      <c r="M543" s="679"/>
      <c r="N543" s="210"/>
      <c r="O543" s="210"/>
      <c r="P543" s="210"/>
      <c r="Q543" s="210"/>
      <c r="R543" s="210"/>
      <c r="S543" s="210"/>
      <c r="T543" s="210"/>
      <c r="U543" s="210"/>
      <c r="V543" s="210"/>
      <c r="W543" s="210"/>
      <c r="X543" s="210"/>
      <c r="Y543" s="210"/>
      <c r="Z543" s="210"/>
    </row>
    <row r="544" ht="12.75" customHeight="1">
      <c r="A544" s="625"/>
      <c r="B544" s="625"/>
      <c r="C544" s="625"/>
      <c r="D544" s="627"/>
      <c r="E544" s="210"/>
      <c r="F544" s="210"/>
      <c r="G544" s="210"/>
      <c r="H544" s="210"/>
      <c r="I544" s="627"/>
      <c r="J544" s="210"/>
      <c r="K544" s="210"/>
      <c r="L544" s="210"/>
      <c r="M544" s="679"/>
      <c r="N544" s="210"/>
      <c r="O544" s="210"/>
      <c r="P544" s="210"/>
      <c r="Q544" s="210"/>
      <c r="R544" s="210"/>
      <c r="S544" s="210"/>
      <c r="T544" s="210"/>
      <c r="U544" s="210"/>
      <c r="V544" s="210"/>
      <c r="W544" s="210"/>
      <c r="X544" s="210"/>
      <c r="Y544" s="210"/>
      <c r="Z544" s="210"/>
    </row>
    <row r="545" ht="12.75" customHeight="1">
      <c r="A545" s="625"/>
      <c r="B545" s="625"/>
      <c r="C545" s="625"/>
      <c r="D545" s="627"/>
      <c r="E545" s="210"/>
      <c r="F545" s="210"/>
      <c r="G545" s="210"/>
      <c r="H545" s="210"/>
      <c r="I545" s="627"/>
      <c r="J545" s="210"/>
      <c r="K545" s="210"/>
      <c r="L545" s="210"/>
      <c r="M545" s="679"/>
      <c r="N545" s="210"/>
      <c r="O545" s="210"/>
      <c r="P545" s="210"/>
      <c r="Q545" s="210"/>
      <c r="R545" s="210"/>
      <c r="S545" s="210"/>
      <c r="T545" s="210"/>
      <c r="U545" s="210"/>
      <c r="V545" s="210"/>
      <c r="W545" s="210"/>
      <c r="X545" s="210"/>
      <c r="Y545" s="210"/>
      <c r="Z545" s="210"/>
    </row>
    <row r="546" ht="12.75" customHeight="1">
      <c r="A546" s="625"/>
      <c r="B546" s="625"/>
      <c r="C546" s="625"/>
      <c r="D546" s="627"/>
      <c r="E546" s="210"/>
      <c r="F546" s="210"/>
      <c r="G546" s="210"/>
      <c r="H546" s="210"/>
      <c r="I546" s="627"/>
      <c r="J546" s="210"/>
      <c r="K546" s="210"/>
      <c r="L546" s="210"/>
      <c r="M546" s="679"/>
      <c r="N546" s="210"/>
      <c r="O546" s="210"/>
      <c r="P546" s="210"/>
      <c r="Q546" s="210"/>
      <c r="R546" s="210"/>
      <c r="S546" s="210"/>
      <c r="T546" s="210"/>
      <c r="U546" s="210"/>
      <c r="V546" s="210"/>
      <c r="W546" s="210"/>
      <c r="X546" s="210"/>
      <c r="Y546" s="210"/>
      <c r="Z546" s="210"/>
    </row>
    <row r="547" ht="12.75" customHeight="1">
      <c r="A547" s="625"/>
      <c r="B547" s="625"/>
      <c r="C547" s="625"/>
      <c r="D547" s="627"/>
      <c r="E547" s="210"/>
      <c r="F547" s="210"/>
      <c r="G547" s="210"/>
      <c r="H547" s="210"/>
      <c r="I547" s="627"/>
      <c r="J547" s="210"/>
      <c r="K547" s="210"/>
      <c r="L547" s="210"/>
      <c r="M547" s="679"/>
      <c r="N547" s="210"/>
      <c r="O547" s="210"/>
      <c r="P547" s="210"/>
      <c r="Q547" s="210"/>
      <c r="R547" s="210"/>
      <c r="S547" s="210"/>
      <c r="T547" s="210"/>
      <c r="U547" s="210"/>
      <c r="V547" s="210"/>
      <c r="W547" s="210"/>
      <c r="X547" s="210"/>
      <c r="Y547" s="210"/>
      <c r="Z547" s="210"/>
    </row>
    <row r="548" ht="12.75" customHeight="1">
      <c r="A548" s="625"/>
      <c r="B548" s="625"/>
      <c r="C548" s="625"/>
      <c r="D548" s="627"/>
      <c r="E548" s="210"/>
      <c r="F548" s="210"/>
      <c r="G548" s="210"/>
      <c r="H548" s="210"/>
      <c r="I548" s="627"/>
      <c r="J548" s="210"/>
      <c r="K548" s="210"/>
      <c r="L548" s="210"/>
      <c r="M548" s="679"/>
      <c r="N548" s="210"/>
      <c r="O548" s="210"/>
      <c r="P548" s="210"/>
      <c r="Q548" s="210"/>
      <c r="R548" s="210"/>
      <c r="S548" s="210"/>
      <c r="T548" s="210"/>
      <c r="U548" s="210"/>
      <c r="V548" s="210"/>
      <c r="W548" s="210"/>
      <c r="X548" s="210"/>
      <c r="Y548" s="210"/>
      <c r="Z548" s="210"/>
    </row>
    <row r="549" ht="12.75" customHeight="1">
      <c r="A549" s="625"/>
      <c r="B549" s="625"/>
      <c r="C549" s="625"/>
      <c r="D549" s="627"/>
      <c r="E549" s="210"/>
      <c r="F549" s="210"/>
      <c r="G549" s="210"/>
      <c r="H549" s="210"/>
      <c r="I549" s="627"/>
      <c r="J549" s="210"/>
      <c r="K549" s="210"/>
      <c r="L549" s="210"/>
      <c r="M549" s="679"/>
      <c r="N549" s="210"/>
      <c r="O549" s="210"/>
      <c r="P549" s="210"/>
      <c r="Q549" s="210"/>
      <c r="R549" s="210"/>
      <c r="S549" s="210"/>
      <c r="T549" s="210"/>
      <c r="U549" s="210"/>
      <c r="V549" s="210"/>
      <c r="W549" s="210"/>
      <c r="X549" s="210"/>
      <c r="Y549" s="210"/>
      <c r="Z549" s="210"/>
    </row>
    <row r="550" ht="12.75" customHeight="1">
      <c r="A550" s="625"/>
      <c r="B550" s="625"/>
      <c r="C550" s="625"/>
      <c r="D550" s="627"/>
      <c r="E550" s="210"/>
      <c r="F550" s="210"/>
      <c r="G550" s="210"/>
      <c r="H550" s="210"/>
      <c r="I550" s="627"/>
      <c r="J550" s="210"/>
      <c r="K550" s="210"/>
      <c r="L550" s="210"/>
      <c r="M550" s="679"/>
      <c r="N550" s="210"/>
      <c r="O550" s="210"/>
      <c r="P550" s="210"/>
      <c r="Q550" s="210"/>
      <c r="R550" s="210"/>
      <c r="S550" s="210"/>
      <c r="T550" s="210"/>
      <c r="U550" s="210"/>
      <c r="V550" s="210"/>
      <c r="W550" s="210"/>
      <c r="X550" s="210"/>
      <c r="Y550" s="210"/>
      <c r="Z550" s="210"/>
    </row>
    <row r="551" ht="12.75" customHeight="1">
      <c r="A551" s="625"/>
      <c r="B551" s="625"/>
      <c r="C551" s="625"/>
      <c r="D551" s="627"/>
      <c r="E551" s="210"/>
      <c r="F551" s="210"/>
      <c r="G551" s="210"/>
      <c r="H551" s="210"/>
      <c r="I551" s="627"/>
      <c r="J551" s="210"/>
      <c r="K551" s="210"/>
      <c r="L551" s="210"/>
      <c r="M551" s="679"/>
      <c r="N551" s="210"/>
      <c r="O551" s="210"/>
      <c r="P551" s="210"/>
      <c r="Q551" s="210"/>
      <c r="R551" s="210"/>
      <c r="S551" s="210"/>
      <c r="T551" s="210"/>
      <c r="U551" s="210"/>
      <c r="V551" s="210"/>
      <c r="W551" s="210"/>
      <c r="X551" s="210"/>
      <c r="Y551" s="210"/>
      <c r="Z551" s="210"/>
    </row>
    <row r="552" ht="12.75" customHeight="1">
      <c r="A552" s="625"/>
      <c r="B552" s="625"/>
      <c r="C552" s="625"/>
      <c r="D552" s="627"/>
      <c r="E552" s="210"/>
      <c r="F552" s="210"/>
      <c r="G552" s="210"/>
      <c r="H552" s="210"/>
      <c r="I552" s="627"/>
      <c r="J552" s="210"/>
      <c r="K552" s="210"/>
      <c r="L552" s="210"/>
      <c r="M552" s="679"/>
      <c r="N552" s="210"/>
      <c r="O552" s="210"/>
      <c r="P552" s="210"/>
      <c r="Q552" s="210"/>
      <c r="R552" s="210"/>
      <c r="S552" s="210"/>
      <c r="T552" s="210"/>
      <c r="U552" s="210"/>
      <c r="V552" s="210"/>
      <c r="W552" s="210"/>
      <c r="X552" s="210"/>
      <c r="Y552" s="210"/>
      <c r="Z552" s="210"/>
    </row>
    <row r="553" ht="12.75" customHeight="1">
      <c r="A553" s="625"/>
      <c r="B553" s="625"/>
      <c r="C553" s="625"/>
      <c r="D553" s="627"/>
      <c r="E553" s="210"/>
      <c r="F553" s="210"/>
      <c r="G553" s="210"/>
      <c r="H553" s="210"/>
      <c r="I553" s="627"/>
      <c r="J553" s="210"/>
      <c r="K553" s="210"/>
      <c r="L553" s="210"/>
      <c r="M553" s="679"/>
      <c r="N553" s="210"/>
      <c r="O553" s="210"/>
      <c r="P553" s="210"/>
      <c r="Q553" s="210"/>
      <c r="R553" s="210"/>
      <c r="S553" s="210"/>
      <c r="T553" s="210"/>
      <c r="U553" s="210"/>
      <c r="V553" s="210"/>
      <c r="W553" s="210"/>
      <c r="X553" s="210"/>
      <c r="Y553" s="210"/>
      <c r="Z553" s="210"/>
    </row>
    <row r="554" ht="12.75" customHeight="1">
      <c r="A554" s="625"/>
      <c r="B554" s="625"/>
      <c r="C554" s="625"/>
      <c r="D554" s="627"/>
      <c r="E554" s="210"/>
      <c r="F554" s="210"/>
      <c r="G554" s="210"/>
      <c r="H554" s="210"/>
      <c r="I554" s="627"/>
      <c r="J554" s="210"/>
      <c r="K554" s="210"/>
      <c r="L554" s="210"/>
      <c r="M554" s="679"/>
      <c r="N554" s="210"/>
      <c r="O554" s="210"/>
      <c r="P554" s="210"/>
      <c r="Q554" s="210"/>
      <c r="R554" s="210"/>
      <c r="S554" s="210"/>
      <c r="T554" s="210"/>
      <c r="U554" s="210"/>
      <c r="V554" s="210"/>
      <c r="W554" s="210"/>
      <c r="X554" s="210"/>
      <c r="Y554" s="210"/>
      <c r="Z554" s="210"/>
    </row>
    <row r="555" ht="12.75" customHeight="1">
      <c r="A555" s="625"/>
      <c r="B555" s="625"/>
      <c r="C555" s="625"/>
      <c r="D555" s="627"/>
      <c r="E555" s="210"/>
      <c r="F555" s="210"/>
      <c r="G555" s="210"/>
      <c r="H555" s="210"/>
      <c r="I555" s="627"/>
      <c r="J555" s="210"/>
      <c r="K555" s="210"/>
      <c r="L555" s="210"/>
      <c r="M555" s="679"/>
      <c r="N555" s="210"/>
      <c r="O555" s="210"/>
      <c r="P555" s="210"/>
      <c r="Q555" s="210"/>
      <c r="R555" s="210"/>
      <c r="S555" s="210"/>
      <c r="T555" s="210"/>
      <c r="U555" s="210"/>
      <c r="V555" s="210"/>
      <c r="W555" s="210"/>
      <c r="X555" s="210"/>
      <c r="Y555" s="210"/>
      <c r="Z555" s="210"/>
    </row>
    <row r="556" ht="12.75" customHeight="1">
      <c r="A556" s="625"/>
      <c r="B556" s="625"/>
      <c r="C556" s="625"/>
      <c r="D556" s="627"/>
      <c r="E556" s="210"/>
      <c r="F556" s="210"/>
      <c r="G556" s="210"/>
      <c r="H556" s="210"/>
      <c r="I556" s="627"/>
      <c r="J556" s="210"/>
      <c r="K556" s="210"/>
      <c r="L556" s="210"/>
      <c r="M556" s="679"/>
      <c r="N556" s="210"/>
      <c r="O556" s="210"/>
      <c r="P556" s="210"/>
      <c r="Q556" s="210"/>
      <c r="R556" s="210"/>
      <c r="S556" s="210"/>
      <c r="T556" s="210"/>
      <c r="U556" s="210"/>
      <c r="V556" s="210"/>
      <c r="W556" s="210"/>
      <c r="X556" s="210"/>
      <c r="Y556" s="210"/>
      <c r="Z556" s="210"/>
    </row>
    <row r="557" ht="12.75" customHeight="1">
      <c r="A557" s="625"/>
      <c r="B557" s="625"/>
      <c r="C557" s="625"/>
      <c r="D557" s="627"/>
      <c r="E557" s="210"/>
      <c r="F557" s="210"/>
      <c r="G557" s="210"/>
      <c r="H557" s="210"/>
      <c r="I557" s="627"/>
      <c r="J557" s="210"/>
      <c r="K557" s="210"/>
      <c r="L557" s="210"/>
      <c r="M557" s="679"/>
      <c r="N557" s="210"/>
      <c r="O557" s="210"/>
      <c r="P557" s="210"/>
      <c r="Q557" s="210"/>
      <c r="R557" s="210"/>
      <c r="S557" s="210"/>
      <c r="T557" s="210"/>
      <c r="U557" s="210"/>
      <c r="V557" s="210"/>
      <c r="W557" s="210"/>
      <c r="X557" s="210"/>
      <c r="Y557" s="210"/>
      <c r="Z557" s="210"/>
    </row>
    <row r="558" ht="12.75" customHeight="1">
      <c r="A558" s="625"/>
      <c r="B558" s="625"/>
      <c r="C558" s="625"/>
      <c r="D558" s="627"/>
      <c r="E558" s="210"/>
      <c r="F558" s="210"/>
      <c r="G558" s="210"/>
      <c r="H558" s="210"/>
      <c r="I558" s="627"/>
      <c r="J558" s="210"/>
      <c r="K558" s="210"/>
      <c r="L558" s="210"/>
      <c r="M558" s="679"/>
      <c r="N558" s="210"/>
      <c r="O558" s="210"/>
      <c r="P558" s="210"/>
      <c r="Q558" s="210"/>
      <c r="R558" s="210"/>
      <c r="S558" s="210"/>
      <c r="T558" s="210"/>
      <c r="U558" s="210"/>
      <c r="V558" s="210"/>
      <c r="W558" s="210"/>
      <c r="X558" s="210"/>
      <c r="Y558" s="210"/>
      <c r="Z558" s="210"/>
    </row>
    <row r="559" ht="12.75" customHeight="1">
      <c r="A559" s="625"/>
      <c r="B559" s="625"/>
      <c r="C559" s="625"/>
      <c r="D559" s="627"/>
      <c r="E559" s="210"/>
      <c r="F559" s="210"/>
      <c r="G559" s="210"/>
      <c r="H559" s="210"/>
      <c r="I559" s="627"/>
      <c r="J559" s="210"/>
      <c r="K559" s="210"/>
      <c r="L559" s="210"/>
      <c r="M559" s="679"/>
      <c r="N559" s="210"/>
      <c r="O559" s="210"/>
      <c r="P559" s="210"/>
      <c r="Q559" s="210"/>
      <c r="R559" s="210"/>
      <c r="S559" s="210"/>
      <c r="T559" s="210"/>
      <c r="U559" s="210"/>
      <c r="V559" s="210"/>
      <c r="W559" s="210"/>
      <c r="X559" s="210"/>
      <c r="Y559" s="210"/>
      <c r="Z559" s="210"/>
    </row>
    <row r="560" ht="12.75" customHeight="1">
      <c r="A560" s="625"/>
      <c r="B560" s="625"/>
      <c r="C560" s="625"/>
      <c r="D560" s="627"/>
      <c r="E560" s="210"/>
      <c r="F560" s="210"/>
      <c r="G560" s="210"/>
      <c r="H560" s="210"/>
      <c r="I560" s="627"/>
      <c r="J560" s="210"/>
      <c r="K560" s="210"/>
      <c r="L560" s="210"/>
      <c r="M560" s="679"/>
      <c r="N560" s="210"/>
      <c r="O560" s="210"/>
      <c r="P560" s="210"/>
      <c r="Q560" s="210"/>
      <c r="R560" s="210"/>
      <c r="S560" s="210"/>
      <c r="T560" s="210"/>
      <c r="U560" s="210"/>
      <c r="V560" s="210"/>
      <c r="W560" s="210"/>
      <c r="X560" s="210"/>
      <c r="Y560" s="210"/>
      <c r="Z560" s="210"/>
    </row>
    <row r="561" ht="12.75" customHeight="1">
      <c r="A561" s="625"/>
      <c r="B561" s="625"/>
      <c r="C561" s="625"/>
      <c r="D561" s="627"/>
      <c r="E561" s="210"/>
      <c r="F561" s="210"/>
      <c r="G561" s="210"/>
      <c r="H561" s="210"/>
      <c r="I561" s="627"/>
      <c r="J561" s="210"/>
      <c r="K561" s="210"/>
      <c r="L561" s="210"/>
      <c r="M561" s="679"/>
      <c r="N561" s="210"/>
      <c r="O561" s="210"/>
      <c r="P561" s="210"/>
      <c r="Q561" s="210"/>
      <c r="R561" s="210"/>
      <c r="S561" s="210"/>
      <c r="T561" s="210"/>
      <c r="U561" s="210"/>
      <c r="V561" s="210"/>
      <c r="W561" s="210"/>
      <c r="X561" s="210"/>
      <c r="Y561" s="210"/>
      <c r="Z561" s="210"/>
    </row>
    <row r="562" ht="12.75" customHeight="1">
      <c r="A562" s="625"/>
      <c r="B562" s="625"/>
      <c r="C562" s="625"/>
      <c r="D562" s="627"/>
      <c r="E562" s="210"/>
      <c r="F562" s="210"/>
      <c r="G562" s="210"/>
      <c r="H562" s="210"/>
      <c r="I562" s="627"/>
      <c r="J562" s="210"/>
      <c r="K562" s="210"/>
      <c r="L562" s="210"/>
      <c r="M562" s="679"/>
      <c r="N562" s="210"/>
      <c r="O562" s="210"/>
      <c r="P562" s="210"/>
      <c r="Q562" s="210"/>
      <c r="R562" s="210"/>
      <c r="S562" s="210"/>
      <c r="T562" s="210"/>
      <c r="U562" s="210"/>
      <c r="V562" s="210"/>
      <c r="W562" s="210"/>
      <c r="X562" s="210"/>
      <c r="Y562" s="210"/>
      <c r="Z562" s="210"/>
    </row>
    <row r="563" ht="12.75" customHeight="1">
      <c r="A563" s="625"/>
      <c r="B563" s="625"/>
      <c r="C563" s="625"/>
      <c r="D563" s="627"/>
      <c r="E563" s="210"/>
      <c r="F563" s="210"/>
      <c r="G563" s="210"/>
      <c r="H563" s="210"/>
      <c r="I563" s="627"/>
      <c r="J563" s="210"/>
      <c r="K563" s="210"/>
      <c r="L563" s="210"/>
      <c r="M563" s="679"/>
      <c r="N563" s="210"/>
      <c r="O563" s="210"/>
      <c r="P563" s="210"/>
      <c r="Q563" s="210"/>
      <c r="R563" s="210"/>
      <c r="S563" s="210"/>
      <c r="T563" s="210"/>
      <c r="U563" s="210"/>
      <c r="V563" s="210"/>
      <c r="W563" s="210"/>
      <c r="X563" s="210"/>
      <c r="Y563" s="210"/>
      <c r="Z563" s="210"/>
    </row>
    <row r="564" ht="12.75" customHeight="1">
      <c r="A564" s="625"/>
      <c r="B564" s="625"/>
      <c r="C564" s="625"/>
      <c r="D564" s="627"/>
      <c r="E564" s="210"/>
      <c r="F564" s="210"/>
      <c r="G564" s="210"/>
      <c r="H564" s="210"/>
      <c r="I564" s="627"/>
      <c r="J564" s="210"/>
      <c r="K564" s="210"/>
      <c r="L564" s="210"/>
      <c r="M564" s="679"/>
      <c r="N564" s="210"/>
      <c r="O564" s="210"/>
      <c r="P564" s="210"/>
      <c r="Q564" s="210"/>
      <c r="R564" s="210"/>
      <c r="S564" s="210"/>
      <c r="T564" s="210"/>
      <c r="U564" s="210"/>
      <c r="V564" s="210"/>
      <c r="W564" s="210"/>
      <c r="X564" s="210"/>
      <c r="Y564" s="210"/>
      <c r="Z564" s="210"/>
    </row>
    <row r="565" ht="12.75" customHeight="1">
      <c r="A565" s="625"/>
      <c r="B565" s="625"/>
      <c r="C565" s="625"/>
      <c r="D565" s="627"/>
      <c r="E565" s="210"/>
      <c r="F565" s="210"/>
      <c r="G565" s="210"/>
      <c r="H565" s="210"/>
      <c r="I565" s="627"/>
      <c r="J565" s="210"/>
      <c r="K565" s="210"/>
      <c r="L565" s="210"/>
      <c r="M565" s="679"/>
      <c r="N565" s="210"/>
      <c r="O565" s="210"/>
      <c r="P565" s="210"/>
      <c r="Q565" s="210"/>
      <c r="R565" s="210"/>
      <c r="S565" s="210"/>
      <c r="T565" s="210"/>
      <c r="U565" s="210"/>
      <c r="V565" s="210"/>
      <c r="W565" s="210"/>
      <c r="X565" s="210"/>
      <c r="Y565" s="210"/>
      <c r="Z565" s="210"/>
    </row>
    <row r="566" ht="12.75" customHeight="1">
      <c r="A566" s="625"/>
      <c r="B566" s="625"/>
      <c r="C566" s="625"/>
      <c r="D566" s="627"/>
      <c r="E566" s="210"/>
      <c r="F566" s="210"/>
      <c r="G566" s="210"/>
      <c r="H566" s="210"/>
      <c r="I566" s="627"/>
      <c r="J566" s="210"/>
      <c r="K566" s="210"/>
      <c r="L566" s="210"/>
      <c r="M566" s="679"/>
      <c r="N566" s="210"/>
      <c r="O566" s="210"/>
      <c r="P566" s="210"/>
      <c r="Q566" s="210"/>
      <c r="R566" s="210"/>
      <c r="S566" s="210"/>
      <c r="T566" s="210"/>
      <c r="U566" s="210"/>
      <c r="V566" s="210"/>
      <c r="W566" s="210"/>
      <c r="X566" s="210"/>
      <c r="Y566" s="210"/>
      <c r="Z566" s="210"/>
    </row>
    <row r="567" ht="12.75" customHeight="1">
      <c r="A567" s="625"/>
      <c r="B567" s="625"/>
      <c r="C567" s="625"/>
      <c r="D567" s="627"/>
      <c r="E567" s="210"/>
      <c r="F567" s="210"/>
      <c r="G567" s="210"/>
      <c r="H567" s="210"/>
      <c r="I567" s="627"/>
      <c r="J567" s="210"/>
      <c r="K567" s="210"/>
      <c r="L567" s="210"/>
      <c r="M567" s="679"/>
      <c r="N567" s="210"/>
      <c r="O567" s="210"/>
      <c r="P567" s="210"/>
      <c r="Q567" s="210"/>
      <c r="R567" s="210"/>
      <c r="S567" s="210"/>
      <c r="T567" s="210"/>
      <c r="U567" s="210"/>
      <c r="V567" s="210"/>
      <c r="W567" s="210"/>
      <c r="X567" s="210"/>
      <c r="Y567" s="210"/>
      <c r="Z567" s="210"/>
    </row>
    <row r="568" ht="12.75" customHeight="1">
      <c r="A568" s="625"/>
      <c r="B568" s="625"/>
      <c r="C568" s="625"/>
      <c r="D568" s="627"/>
      <c r="E568" s="210"/>
      <c r="F568" s="210"/>
      <c r="G568" s="210"/>
      <c r="H568" s="210"/>
      <c r="I568" s="627"/>
      <c r="J568" s="210"/>
      <c r="K568" s="210"/>
      <c r="L568" s="210"/>
      <c r="M568" s="679"/>
      <c r="N568" s="210"/>
      <c r="O568" s="210"/>
      <c r="P568" s="210"/>
      <c r="Q568" s="210"/>
      <c r="R568" s="210"/>
      <c r="S568" s="210"/>
      <c r="T568" s="210"/>
      <c r="U568" s="210"/>
      <c r="V568" s="210"/>
      <c r="W568" s="210"/>
      <c r="X568" s="210"/>
      <c r="Y568" s="210"/>
      <c r="Z568" s="210"/>
    </row>
    <row r="569" ht="12.75" customHeight="1">
      <c r="A569" s="625"/>
      <c r="B569" s="625"/>
      <c r="C569" s="625"/>
      <c r="D569" s="627"/>
      <c r="E569" s="210"/>
      <c r="F569" s="210"/>
      <c r="G569" s="210"/>
      <c r="H569" s="210"/>
      <c r="I569" s="627"/>
      <c r="J569" s="210"/>
      <c r="K569" s="210"/>
      <c r="L569" s="210"/>
      <c r="M569" s="679"/>
      <c r="N569" s="210"/>
      <c r="O569" s="210"/>
      <c r="P569" s="210"/>
      <c r="Q569" s="210"/>
      <c r="R569" s="210"/>
      <c r="S569" s="210"/>
      <c r="T569" s="210"/>
      <c r="U569" s="210"/>
      <c r="V569" s="210"/>
      <c r="W569" s="210"/>
      <c r="X569" s="210"/>
      <c r="Y569" s="210"/>
      <c r="Z569" s="210"/>
    </row>
    <row r="570" ht="12.75" customHeight="1">
      <c r="A570" s="625"/>
      <c r="B570" s="625"/>
      <c r="C570" s="625"/>
      <c r="D570" s="627"/>
      <c r="E570" s="210"/>
      <c r="F570" s="210"/>
      <c r="G570" s="210"/>
      <c r="H570" s="210"/>
      <c r="I570" s="627"/>
      <c r="J570" s="210"/>
      <c r="K570" s="210"/>
      <c r="L570" s="210"/>
      <c r="M570" s="679"/>
      <c r="N570" s="210"/>
      <c r="O570" s="210"/>
      <c r="P570" s="210"/>
      <c r="Q570" s="210"/>
      <c r="R570" s="210"/>
      <c r="S570" s="210"/>
      <c r="T570" s="210"/>
      <c r="U570" s="210"/>
      <c r="V570" s="210"/>
      <c r="W570" s="210"/>
      <c r="X570" s="210"/>
      <c r="Y570" s="210"/>
      <c r="Z570" s="210"/>
    </row>
    <row r="571" ht="12.75" customHeight="1">
      <c r="A571" s="625"/>
      <c r="B571" s="625"/>
      <c r="C571" s="625"/>
      <c r="D571" s="627"/>
      <c r="E571" s="210"/>
      <c r="F571" s="210"/>
      <c r="G571" s="210"/>
      <c r="H571" s="210"/>
      <c r="I571" s="627"/>
      <c r="J571" s="210"/>
      <c r="K571" s="210"/>
      <c r="L571" s="210"/>
      <c r="M571" s="679"/>
      <c r="N571" s="210"/>
      <c r="O571" s="210"/>
      <c r="P571" s="210"/>
      <c r="Q571" s="210"/>
      <c r="R571" s="210"/>
      <c r="S571" s="210"/>
      <c r="T571" s="210"/>
      <c r="U571" s="210"/>
      <c r="V571" s="210"/>
      <c r="W571" s="210"/>
      <c r="X571" s="210"/>
      <c r="Y571" s="210"/>
      <c r="Z571" s="210"/>
    </row>
    <row r="572" ht="12.75" customHeight="1">
      <c r="A572" s="625"/>
      <c r="B572" s="625"/>
      <c r="C572" s="625"/>
      <c r="D572" s="627"/>
      <c r="E572" s="210"/>
      <c r="F572" s="210"/>
      <c r="G572" s="210"/>
      <c r="H572" s="210"/>
      <c r="I572" s="627"/>
      <c r="J572" s="210"/>
      <c r="K572" s="210"/>
      <c r="L572" s="210"/>
      <c r="M572" s="679"/>
      <c r="N572" s="210"/>
      <c r="O572" s="210"/>
      <c r="P572" s="210"/>
      <c r="Q572" s="210"/>
      <c r="R572" s="210"/>
      <c r="S572" s="210"/>
      <c r="T572" s="210"/>
      <c r="U572" s="210"/>
      <c r="V572" s="210"/>
      <c r="W572" s="210"/>
      <c r="X572" s="210"/>
      <c r="Y572" s="210"/>
      <c r="Z572" s="210"/>
    </row>
    <row r="573" ht="12.75" customHeight="1">
      <c r="A573" s="625"/>
      <c r="B573" s="625"/>
      <c r="C573" s="625"/>
      <c r="D573" s="627"/>
      <c r="E573" s="210"/>
      <c r="F573" s="210"/>
      <c r="G573" s="210"/>
      <c r="H573" s="210"/>
      <c r="I573" s="627"/>
      <c r="J573" s="210"/>
      <c r="K573" s="210"/>
      <c r="L573" s="210"/>
      <c r="M573" s="679"/>
      <c r="N573" s="210"/>
      <c r="O573" s="210"/>
      <c r="P573" s="210"/>
      <c r="Q573" s="210"/>
      <c r="R573" s="210"/>
      <c r="S573" s="210"/>
      <c r="T573" s="210"/>
      <c r="U573" s="210"/>
      <c r="V573" s="210"/>
      <c r="W573" s="210"/>
      <c r="X573" s="210"/>
      <c r="Y573" s="210"/>
      <c r="Z573" s="210"/>
    </row>
    <row r="574" ht="12.75" customHeight="1">
      <c r="A574" s="625"/>
      <c r="B574" s="625"/>
      <c r="C574" s="625"/>
      <c r="D574" s="627"/>
      <c r="E574" s="210"/>
      <c r="F574" s="210"/>
      <c r="G574" s="210"/>
      <c r="H574" s="210"/>
      <c r="I574" s="627"/>
      <c r="J574" s="210"/>
      <c r="K574" s="210"/>
      <c r="L574" s="210"/>
      <c r="M574" s="679"/>
      <c r="N574" s="210"/>
      <c r="O574" s="210"/>
      <c r="P574" s="210"/>
      <c r="Q574" s="210"/>
      <c r="R574" s="210"/>
      <c r="S574" s="210"/>
      <c r="T574" s="210"/>
      <c r="U574" s="210"/>
      <c r="V574" s="210"/>
      <c r="W574" s="210"/>
      <c r="X574" s="210"/>
      <c r="Y574" s="210"/>
      <c r="Z574" s="210"/>
    </row>
    <row r="575" ht="12.75" customHeight="1">
      <c r="A575" s="625"/>
      <c r="B575" s="625"/>
      <c r="C575" s="625"/>
      <c r="D575" s="627"/>
      <c r="E575" s="210"/>
      <c r="F575" s="210"/>
      <c r="G575" s="210"/>
      <c r="H575" s="210"/>
      <c r="I575" s="627"/>
      <c r="J575" s="210"/>
      <c r="K575" s="210"/>
      <c r="L575" s="210"/>
      <c r="M575" s="679"/>
      <c r="N575" s="210"/>
      <c r="O575" s="210"/>
      <c r="P575" s="210"/>
      <c r="Q575" s="210"/>
      <c r="R575" s="210"/>
      <c r="S575" s="210"/>
      <c r="T575" s="210"/>
      <c r="U575" s="210"/>
      <c r="V575" s="210"/>
      <c r="W575" s="210"/>
      <c r="X575" s="210"/>
      <c r="Y575" s="210"/>
      <c r="Z575" s="210"/>
    </row>
    <row r="576" ht="12.75" customHeight="1">
      <c r="A576" s="625"/>
      <c r="B576" s="625"/>
      <c r="C576" s="625"/>
      <c r="D576" s="627"/>
      <c r="E576" s="210"/>
      <c r="F576" s="210"/>
      <c r="G576" s="210"/>
      <c r="H576" s="210"/>
      <c r="I576" s="627"/>
      <c r="J576" s="210"/>
      <c r="K576" s="210"/>
      <c r="L576" s="210"/>
      <c r="M576" s="679"/>
      <c r="N576" s="210"/>
      <c r="O576" s="210"/>
      <c r="P576" s="210"/>
      <c r="Q576" s="210"/>
      <c r="R576" s="210"/>
      <c r="S576" s="210"/>
      <c r="T576" s="210"/>
      <c r="U576" s="210"/>
      <c r="V576" s="210"/>
      <c r="W576" s="210"/>
      <c r="X576" s="210"/>
      <c r="Y576" s="210"/>
      <c r="Z576" s="210"/>
    </row>
    <row r="577" ht="12.75" customHeight="1">
      <c r="A577" s="625"/>
      <c r="B577" s="625"/>
      <c r="C577" s="625"/>
      <c r="D577" s="627"/>
      <c r="E577" s="210"/>
      <c r="F577" s="210"/>
      <c r="G577" s="210"/>
      <c r="H577" s="210"/>
      <c r="I577" s="627"/>
      <c r="J577" s="210"/>
      <c r="K577" s="210"/>
      <c r="L577" s="210"/>
      <c r="M577" s="679"/>
      <c r="N577" s="210"/>
      <c r="O577" s="210"/>
      <c r="P577" s="210"/>
      <c r="Q577" s="210"/>
      <c r="R577" s="210"/>
      <c r="S577" s="210"/>
      <c r="T577" s="210"/>
      <c r="U577" s="210"/>
      <c r="V577" s="210"/>
      <c r="W577" s="210"/>
      <c r="X577" s="210"/>
      <c r="Y577" s="210"/>
      <c r="Z577" s="210"/>
    </row>
    <row r="578" ht="12.75" customHeight="1">
      <c r="A578" s="625"/>
      <c r="B578" s="625"/>
      <c r="C578" s="625"/>
      <c r="D578" s="627"/>
      <c r="E578" s="210"/>
      <c r="F578" s="210"/>
      <c r="G578" s="210"/>
      <c r="H578" s="210"/>
      <c r="I578" s="627"/>
      <c r="J578" s="210"/>
      <c r="K578" s="210"/>
      <c r="L578" s="210"/>
      <c r="M578" s="679"/>
      <c r="N578" s="210"/>
      <c r="O578" s="210"/>
      <c r="P578" s="210"/>
      <c r="Q578" s="210"/>
      <c r="R578" s="210"/>
      <c r="S578" s="210"/>
      <c r="T578" s="210"/>
      <c r="U578" s="210"/>
      <c r="V578" s="210"/>
      <c r="W578" s="210"/>
      <c r="X578" s="210"/>
      <c r="Y578" s="210"/>
      <c r="Z578" s="210"/>
    </row>
    <row r="579" ht="12.75" customHeight="1">
      <c r="A579" s="625"/>
      <c r="B579" s="625"/>
      <c r="C579" s="625"/>
      <c r="D579" s="627"/>
      <c r="E579" s="210"/>
      <c r="F579" s="210"/>
      <c r="G579" s="210"/>
      <c r="H579" s="210"/>
      <c r="I579" s="627"/>
      <c r="J579" s="210"/>
      <c r="K579" s="210"/>
      <c r="L579" s="210"/>
      <c r="M579" s="679"/>
      <c r="N579" s="210"/>
      <c r="O579" s="210"/>
      <c r="P579" s="210"/>
      <c r="Q579" s="210"/>
      <c r="R579" s="210"/>
      <c r="S579" s="210"/>
      <c r="T579" s="210"/>
      <c r="U579" s="210"/>
      <c r="V579" s="210"/>
      <c r="W579" s="210"/>
      <c r="X579" s="210"/>
      <c r="Y579" s="210"/>
      <c r="Z579" s="210"/>
    </row>
    <row r="580" ht="12.75" customHeight="1">
      <c r="A580" s="625"/>
      <c r="B580" s="625"/>
      <c r="C580" s="625"/>
      <c r="D580" s="627"/>
      <c r="E580" s="210"/>
      <c r="F580" s="210"/>
      <c r="G580" s="210"/>
      <c r="H580" s="210"/>
      <c r="I580" s="627"/>
      <c r="J580" s="210"/>
      <c r="K580" s="210"/>
      <c r="L580" s="210"/>
      <c r="M580" s="679"/>
      <c r="N580" s="210"/>
      <c r="O580" s="210"/>
      <c r="P580" s="210"/>
      <c r="Q580" s="210"/>
      <c r="R580" s="210"/>
      <c r="S580" s="210"/>
      <c r="T580" s="210"/>
      <c r="U580" s="210"/>
      <c r="V580" s="210"/>
      <c r="W580" s="210"/>
      <c r="X580" s="210"/>
      <c r="Y580" s="210"/>
      <c r="Z580" s="210"/>
    </row>
    <row r="581" ht="12.75" customHeight="1">
      <c r="A581" s="625"/>
      <c r="B581" s="625"/>
      <c r="C581" s="625"/>
      <c r="D581" s="627"/>
      <c r="E581" s="210"/>
      <c r="F581" s="210"/>
      <c r="G581" s="210"/>
      <c r="H581" s="210"/>
      <c r="I581" s="627"/>
      <c r="J581" s="210"/>
      <c r="K581" s="210"/>
      <c r="L581" s="210"/>
      <c r="M581" s="679"/>
      <c r="N581" s="210"/>
      <c r="O581" s="210"/>
      <c r="P581" s="210"/>
      <c r="Q581" s="210"/>
      <c r="R581" s="210"/>
      <c r="S581" s="210"/>
      <c r="T581" s="210"/>
      <c r="U581" s="210"/>
      <c r="V581" s="210"/>
      <c r="W581" s="210"/>
      <c r="X581" s="210"/>
      <c r="Y581" s="210"/>
      <c r="Z581" s="210"/>
    </row>
    <row r="582" ht="12.75" customHeight="1">
      <c r="A582" s="625"/>
      <c r="B582" s="625"/>
      <c r="C582" s="625"/>
      <c r="D582" s="627"/>
      <c r="E582" s="210"/>
      <c r="F582" s="210"/>
      <c r="G582" s="210"/>
      <c r="H582" s="210"/>
      <c r="I582" s="627"/>
      <c r="J582" s="210"/>
      <c r="K582" s="210"/>
      <c r="L582" s="210"/>
      <c r="M582" s="679"/>
      <c r="N582" s="210"/>
      <c r="O582" s="210"/>
      <c r="P582" s="210"/>
      <c r="Q582" s="210"/>
      <c r="R582" s="210"/>
      <c r="S582" s="210"/>
      <c r="T582" s="210"/>
      <c r="U582" s="210"/>
      <c r="V582" s="210"/>
      <c r="W582" s="210"/>
      <c r="X582" s="210"/>
      <c r="Y582" s="210"/>
      <c r="Z582" s="210"/>
    </row>
    <row r="583" ht="12.75" customHeight="1">
      <c r="A583" s="625"/>
      <c r="B583" s="625"/>
      <c r="C583" s="625"/>
      <c r="D583" s="627"/>
      <c r="E583" s="210"/>
      <c r="F583" s="210"/>
      <c r="G583" s="210"/>
      <c r="H583" s="210"/>
      <c r="I583" s="627"/>
      <c r="J583" s="210"/>
      <c r="K583" s="210"/>
      <c r="L583" s="210"/>
      <c r="M583" s="679"/>
      <c r="N583" s="210"/>
      <c r="O583" s="210"/>
      <c r="P583" s="210"/>
      <c r="Q583" s="210"/>
      <c r="R583" s="210"/>
      <c r="S583" s="210"/>
      <c r="T583" s="210"/>
      <c r="U583" s="210"/>
      <c r="V583" s="210"/>
      <c r="W583" s="210"/>
      <c r="X583" s="210"/>
      <c r="Y583" s="210"/>
      <c r="Z583" s="210"/>
    </row>
    <row r="584" ht="12.75" customHeight="1">
      <c r="A584" s="625"/>
      <c r="B584" s="625"/>
      <c r="C584" s="625"/>
      <c r="D584" s="627"/>
      <c r="E584" s="210"/>
      <c r="F584" s="210"/>
      <c r="G584" s="210"/>
      <c r="H584" s="210"/>
      <c r="I584" s="627"/>
      <c r="J584" s="210"/>
      <c r="K584" s="210"/>
      <c r="L584" s="210"/>
      <c r="M584" s="679"/>
      <c r="N584" s="210"/>
      <c r="O584" s="210"/>
      <c r="P584" s="210"/>
      <c r="Q584" s="210"/>
      <c r="R584" s="210"/>
      <c r="S584" s="210"/>
      <c r="T584" s="210"/>
      <c r="U584" s="210"/>
      <c r="V584" s="210"/>
      <c r="W584" s="210"/>
      <c r="X584" s="210"/>
      <c r="Y584" s="210"/>
      <c r="Z584" s="210"/>
    </row>
    <row r="585" ht="12.75" customHeight="1">
      <c r="A585" s="625"/>
      <c r="B585" s="625"/>
      <c r="C585" s="625"/>
      <c r="D585" s="627"/>
      <c r="E585" s="210"/>
      <c r="F585" s="210"/>
      <c r="G585" s="210"/>
      <c r="H585" s="210"/>
      <c r="I585" s="627"/>
      <c r="J585" s="210"/>
      <c r="K585" s="210"/>
      <c r="L585" s="210"/>
      <c r="M585" s="679"/>
      <c r="N585" s="210"/>
      <c r="O585" s="210"/>
      <c r="P585" s="210"/>
      <c r="Q585" s="210"/>
      <c r="R585" s="210"/>
      <c r="S585" s="210"/>
      <c r="T585" s="210"/>
      <c r="U585" s="210"/>
      <c r="V585" s="210"/>
      <c r="W585" s="210"/>
      <c r="X585" s="210"/>
      <c r="Y585" s="210"/>
      <c r="Z585" s="210"/>
    </row>
    <row r="586" ht="12.75" customHeight="1">
      <c r="A586" s="625"/>
      <c r="B586" s="625"/>
      <c r="C586" s="625"/>
      <c r="D586" s="627"/>
      <c r="E586" s="210"/>
      <c r="F586" s="210"/>
      <c r="G586" s="210"/>
      <c r="H586" s="210"/>
      <c r="I586" s="627"/>
      <c r="J586" s="210"/>
      <c r="K586" s="210"/>
      <c r="L586" s="210"/>
      <c r="M586" s="679"/>
      <c r="N586" s="210"/>
      <c r="O586" s="210"/>
      <c r="P586" s="210"/>
      <c r="Q586" s="210"/>
      <c r="R586" s="210"/>
      <c r="S586" s="210"/>
      <c r="T586" s="210"/>
      <c r="U586" s="210"/>
      <c r="V586" s="210"/>
      <c r="W586" s="210"/>
      <c r="X586" s="210"/>
      <c r="Y586" s="210"/>
      <c r="Z586" s="210"/>
    </row>
    <row r="587" ht="12.75" customHeight="1">
      <c r="A587" s="625"/>
      <c r="B587" s="625"/>
      <c r="C587" s="625"/>
      <c r="D587" s="627"/>
      <c r="E587" s="210"/>
      <c r="F587" s="210"/>
      <c r="G587" s="210"/>
      <c r="H587" s="210"/>
      <c r="I587" s="627"/>
      <c r="J587" s="210"/>
      <c r="K587" s="210"/>
      <c r="L587" s="210"/>
      <c r="M587" s="679"/>
      <c r="N587" s="210"/>
      <c r="O587" s="210"/>
      <c r="P587" s="210"/>
      <c r="Q587" s="210"/>
      <c r="R587" s="210"/>
      <c r="S587" s="210"/>
      <c r="T587" s="210"/>
      <c r="U587" s="210"/>
      <c r="V587" s="210"/>
      <c r="W587" s="210"/>
      <c r="X587" s="210"/>
      <c r="Y587" s="210"/>
      <c r="Z587" s="210"/>
    </row>
    <row r="588" ht="12.75" customHeight="1">
      <c r="A588" s="625"/>
      <c r="B588" s="625"/>
      <c r="C588" s="625"/>
      <c r="D588" s="627"/>
      <c r="E588" s="210"/>
      <c r="F588" s="210"/>
      <c r="G588" s="210"/>
      <c r="H588" s="210"/>
      <c r="I588" s="627"/>
      <c r="J588" s="210"/>
      <c r="K588" s="210"/>
      <c r="L588" s="210"/>
      <c r="M588" s="679"/>
      <c r="N588" s="210"/>
      <c r="O588" s="210"/>
      <c r="P588" s="210"/>
      <c r="Q588" s="210"/>
      <c r="R588" s="210"/>
      <c r="S588" s="210"/>
      <c r="T588" s="210"/>
      <c r="U588" s="210"/>
      <c r="V588" s="210"/>
      <c r="W588" s="210"/>
      <c r="X588" s="210"/>
      <c r="Y588" s="210"/>
      <c r="Z588" s="210"/>
    </row>
    <row r="589" ht="12.75" customHeight="1">
      <c r="A589" s="625"/>
      <c r="B589" s="625"/>
      <c r="C589" s="625"/>
      <c r="D589" s="627"/>
      <c r="E589" s="210"/>
      <c r="F589" s="210"/>
      <c r="G589" s="210"/>
      <c r="H589" s="210"/>
      <c r="I589" s="627"/>
      <c r="J589" s="210"/>
      <c r="K589" s="210"/>
      <c r="L589" s="210"/>
      <c r="M589" s="679"/>
      <c r="N589" s="210"/>
      <c r="O589" s="210"/>
      <c r="P589" s="210"/>
      <c r="Q589" s="210"/>
      <c r="R589" s="210"/>
      <c r="S589" s="210"/>
      <c r="T589" s="210"/>
      <c r="U589" s="210"/>
      <c r="V589" s="210"/>
      <c r="W589" s="210"/>
      <c r="X589" s="210"/>
      <c r="Y589" s="210"/>
      <c r="Z589" s="210"/>
    </row>
    <row r="590" ht="12.75" customHeight="1">
      <c r="A590" s="625"/>
      <c r="B590" s="625"/>
      <c r="C590" s="625"/>
      <c r="D590" s="627"/>
      <c r="E590" s="210"/>
      <c r="F590" s="210"/>
      <c r="G590" s="210"/>
      <c r="H590" s="210"/>
      <c r="I590" s="627"/>
      <c r="J590" s="210"/>
      <c r="K590" s="210"/>
      <c r="L590" s="210"/>
      <c r="M590" s="679"/>
      <c r="N590" s="210"/>
      <c r="O590" s="210"/>
      <c r="P590" s="210"/>
      <c r="Q590" s="210"/>
      <c r="R590" s="210"/>
      <c r="S590" s="210"/>
      <c r="T590" s="210"/>
      <c r="U590" s="210"/>
      <c r="V590" s="210"/>
      <c r="W590" s="210"/>
      <c r="X590" s="210"/>
      <c r="Y590" s="210"/>
      <c r="Z590" s="210"/>
    </row>
    <row r="591" ht="12.75" customHeight="1">
      <c r="A591" s="625"/>
      <c r="B591" s="625"/>
      <c r="C591" s="625"/>
      <c r="D591" s="627"/>
      <c r="E591" s="210"/>
      <c r="F591" s="210"/>
      <c r="G591" s="210"/>
      <c r="H591" s="210"/>
      <c r="I591" s="627"/>
      <c r="J591" s="210"/>
      <c r="K591" s="210"/>
      <c r="L591" s="210"/>
      <c r="M591" s="679"/>
      <c r="N591" s="210"/>
      <c r="O591" s="210"/>
      <c r="P591" s="210"/>
      <c r="Q591" s="210"/>
      <c r="R591" s="210"/>
      <c r="S591" s="210"/>
      <c r="T591" s="210"/>
      <c r="U591" s="210"/>
      <c r="V591" s="210"/>
      <c r="W591" s="210"/>
      <c r="X591" s="210"/>
      <c r="Y591" s="210"/>
      <c r="Z591" s="210"/>
    </row>
    <row r="592" ht="12.75" customHeight="1">
      <c r="A592" s="625"/>
      <c r="B592" s="625"/>
      <c r="C592" s="625"/>
      <c r="D592" s="627"/>
      <c r="E592" s="210"/>
      <c r="F592" s="210"/>
      <c r="G592" s="210"/>
      <c r="H592" s="210"/>
      <c r="I592" s="627"/>
      <c r="J592" s="210"/>
      <c r="K592" s="210"/>
      <c r="L592" s="210"/>
      <c r="M592" s="679"/>
      <c r="N592" s="210"/>
      <c r="O592" s="210"/>
      <c r="P592" s="210"/>
      <c r="Q592" s="210"/>
      <c r="R592" s="210"/>
      <c r="S592" s="210"/>
      <c r="T592" s="210"/>
      <c r="U592" s="210"/>
      <c r="V592" s="210"/>
      <c r="W592" s="210"/>
      <c r="X592" s="210"/>
      <c r="Y592" s="210"/>
      <c r="Z592" s="210"/>
    </row>
    <row r="593" ht="12.75" customHeight="1">
      <c r="A593" s="625"/>
      <c r="B593" s="625"/>
      <c r="C593" s="625"/>
      <c r="D593" s="627"/>
      <c r="E593" s="210"/>
      <c r="F593" s="210"/>
      <c r="G593" s="210"/>
      <c r="H593" s="210"/>
      <c r="I593" s="627"/>
      <c r="J593" s="210"/>
      <c r="K593" s="210"/>
      <c r="L593" s="210"/>
      <c r="M593" s="679"/>
      <c r="N593" s="210"/>
      <c r="O593" s="210"/>
      <c r="P593" s="210"/>
      <c r="Q593" s="210"/>
      <c r="R593" s="210"/>
      <c r="S593" s="210"/>
      <c r="T593" s="210"/>
      <c r="U593" s="210"/>
      <c r="V593" s="210"/>
      <c r="W593" s="210"/>
      <c r="X593" s="210"/>
      <c r="Y593" s="210"/>
      <c r="Z593" s="210"/>
    </row>
    <row r="594" ht="12.75" customHeight="1">
      <c r="A594" s="625"/>
      <c r="B594" s="625"/>
      <c r="C594" s="625"/>
      <c r="D594" s="627"/>
      <c r="E594" s="210"/>
      <c r="F594" s="210"/>
      <c r="G594" s="210"/>
      <c r="H594" s="210"/>
      <c r="I594" s="627"/>
      <c r="J594" s="210"/>
      <c r="K594" s="210"/>
      <c r="L594" s="210"/>
      <c r="M594" s="679"/>
      <c r="N594" s="210"/>
      <c r="O594" s="210"/>
      <c r="P594" s="210"/>
      <c r="Q594" s="210"/>
      <c r="R594" s="210"/>
      <c r="S594" s="210"/>
      <c r="T594" s="210"/>
      <c r="U594" s="210"/>
      <c r="V594" s="210"/>
      <c r="W594" s="210"/>
      <c r="X594" s="210"/>
      <c r="Y594" s="210"/>
      <c r="Z594" s="210"/>
    </row>
    <row r="595" ht="12.75" customHeight="1">
      <c r="A595" s="625"/>
      <c r="B595" s="625"/>
      <c r="C595" s="625"/>
      <c r="D595" s="627"/>
      <c r="E595" s="210"/>
      <c r="F595" s="210"/>
      <c r="G595" s="210"/>
      <c r="H595" s="210"/>
      <c r="I595" s="627"/>
      <c r="J595" s="210"/>
      <c r="K595" s="210"/>
      <c r="L595" s="210"/>
      <c r="M595" s="679"/>
      <c r="N595" s="210"/>
      <c r="O595" s="210"/>
      <c r="P595" s="210"/>
      <c r="Q595" s="210"/>
      <c r="R595" s="210"/>
      <c r="S595" s="210"/>
      <c r="T595" s="210"/>
      <c r="U595" s="210"/>
      <c r="V595" s="210"/>
      <c r="W595" s="210"/>
      <c r="X595" s="210"/>
      <c r="Y595" s="210"/>
      <c r="Z595" s="210"/>
    </row>
    <row r="596" ht="12.75" customHeight="1">
      <c r="A596" s="625"/>
      <c r="B596" s="625"/>
      <c r="C596" s="625"/>
      <c r="D596" s="627"/>
      <c r="E596" s="210"/>
      <c r="F596" s="210"/>
      <c r="G596" s="210"/>
      <c r="H596" s="210"/>
      <c r="I596" s="627"/>
      <c r="J596" s="210"/>
      <c r="K596" s="210"/>
      <c r="L596" s="210"/>
      <c r="M596" s="679"/>
      <c r="N596" s="210"/>
      <c r="O596" s="210"/>
      <c r="P596" s="210"/>
      <c r="Q596" s="210"/>
      <c r="R596" s="210"/>
      <c r="S596" s="210"/>
      <c r="T596" s="210"/>
      <c r="U596" s="210"/>
      <c r="V596" s="210"/>
      <c r="W596" s="210"/>
      <c r="X596" s="210"/>
      <c r="Y596" s="210"/>
      <c r="Z596" s="210"/>
    </row>
    <row r="597" ht="12.75" customHeight="1">
      <c r="A597" s="625"/>
      <c r="B597" s="625"/>
      <c r="C597" s="625"/>
      <c r="D597" s="627"/>
      <c r="E597" s="210"/>
      <c r="F597" s="210"/>
      <c r="G597" s="210"/>
      <c r="H597" s="210"/>
      <c r="I597" s="627"/>
      <c r="J597" s="210"/>
      <c r="K597" s="210"/>
      <c r="L597" s="210"/>
      <c r="M597" s="679"/>
      <c r="N597" s="210"/>
      <c r="O597" s="210"/>
      <c r="P597" s="210"/>
      <c r="Q597" s="210"/>
      <c r="R597" s="210"/>
      <c r="S597" s="210"/>
      <c r="T597" s="210"/>
      <c r="U597" s="210"/>
      <c r="V597" s="210"/>
      <c r="W597" s="210"/>
      <c r="X597" s="210"/>
      <c r="Y597" s="210"/>
      <c r="Z597" s="210"/>
    </row>
    <row r="598" ht="12.75" customHeight="1">
      <c r="A598" s="625"/>
      <c r="B598" s="625"/>
      <c r="C598" s="625"/>
      <c r="D598" s="627"/>
      <c r="E598" s="210"/>
      <c r="F598" s="210"/>
      <c r="G598" s="210"/>
      <c r="H598" s="210"/>
      <c r="I598" s="627"/>
      <c r="J598" s="210"/>
      <c r="K598" s="210"/>
      <c r="L598" s="210"/>
      <c r="M598" s="679"/>
      <c r="N598" s="210"/>
      <c r="O598" s="210"/>
      <c r="P598" s="210"/>
      <c r="Q598" s="210"/>
      <c r="R598" s="210"/>
      <c r="S598" s="210"/>
      <c r="T598" s="210"/>
      <c r="U598" s="210"/>
      <c r="V598" s="210"/>
      <c r="W598" s="210"/>
      <c r="X598" s="210"/>
      <c r="Y598" s="210"/>
      <c r="Z598" s="210"/>
    </row>
    <row r="599" ht="12.75" customHeight="1">
      <c r="A599" s="625"/>
      <c r="B599" s="625"/>
      <c r="C599" s="625"/>
      <c r="D599" s="627"/>
      <c r="E599" s="210"/>
      <c r="F599" s="210"/>
      <c r="G599" s="210"/>
      <c r="H599" s="210"/>
      <c r="I599" s="627"/>
      <c r="J599" s="210"/>
      <c r="K599" s="210"/>
      <c r="L599" s="210"/>
      <c r="M599" s="679"/>
      <c r="N599" s="210"/>
      <c r="O599" s="210"/>
      <c r="P599" s="210"/>
      <c r="Q599" s="210"/>
      <c r="R599" s="210"/>
      <c r="S599" s="210"/>
      <c r="T599" s="210"/>
      <c r="U599" s="210"/>
      <c r="V599" s="210"/>
      <c r="W599" s="210"/>
      <c r="X599" s="210"/>
      <c r="Y599" s="210"/>
      <c r="Z599" s="210"/>
    </row>
    <row r="600" ht="12.75" customHeight="1">
      <c r="A600" s="625"/>
      <c r="B600" s="625"/>
      <c r="C600" s="625"/>
      <c r="D600" s="627"/>
      <c r="E600" s="210"/>
      <c r="F600" s="210"/>
      <c r="G600" s="210"/>
      <c r="H600" s="210"/>
      <c r="I600" s="627"/>
      <c r="J600" s="210"/>
      <c r="K600" s="210"/>
      <c r="L600" s="210"/>
      <c r="M600" s="679"/>
      <c r="N600" s="210"/>
      <c r="O600" s="210"/>
      <c r="P600" s="210"/>
      <c r="Q600" s="210"/>
      <c r="R600" s="210"/>
      <c r="S600" s="210"/>
      <c r="T600" s="210"/>
      <c r="U600" s="210"/>
      <c r="V600" s="210"/>
      <c r="W600" s="210"/>
      <c r="X600" s="210"/>
      <c r="Y600" s="210"/>
      <c r="Z600" s="210"/>
    </row>
    <row r="601" ht="12.75" customHeight="1">
      <c r="A601" s="625"/>
      <c r="B601" s="625"/>
      <c r="C601" s="625"/>
      <c r="D601" s="627"/>
      <c r="E601" s="210"/>
      <c r="F601" s="210"/>
      <c r="G601" s="210"/>
      <c r="H601" s="210"/>
      <c r="I601" s="627"/>
      <c r="J601" s="210"/>
      <c r="K601" s="210"/>
      <c r="L601" s="210"/>
      <c r="M601" s="679"/>
      <c r="N601" s="210"/>
      <c r="O601" s="210"/>
      <c r="P601" s="210"/>
      <c r="Q601" s="210"/>
      <c r="R601" s="210"/>
      <c r="S601" s="210"/>
      <c r="T601" s="210"/>
      <c r="U601" s="210"/>
      <c r="V601" s="210"/>
      <c r="W601" s="210"/>
      <c r="X601" s="210"/>
      <c r="Y601" s="210"/>
      <c r="Z601" s="210"/>
    </row>
    <row r="602" ht="12.75" customHeight="1">
      <c r="A602" s="625"/>
      <c r="B602" s="625"/>
      <c r="C602" s="625"/>
      <c r="D602" s="627"/>
      <c r="E602" s="210"/>
      <c r="F602" s="210"/>
      <c r="G602" s="210"/>
      <c r="H602" s="210"/>
      <c r="I602" s="627"/>
      <c r="J602" s="210"/>
      <c r="K602" s="210"/>
      <c r="L602" s="210"/>
      <c r="M602" s="679"/>
      <c r="N602" s="210"/>
      <c r="O602" s="210"/>
      <c r="P602" s="210"/>
      <c r="Q602" s="210"/>
      <c r="R602" s="210"/>
      <c r="S602" s="210"/>
      <c r="T602" s="210"/>
      <c r="U602" s="210"/>
      <c r="V602" s="210"/>
      <c r="W602" s="210"/>
      <c r="X602" s="210"/>
      <c r="Y602" s="210"/>
      <c r="Z602" s="210"/>
    </row>
    <row r="603" ht="12.75" customHeight="1">
      <c r="A603" s="625"/>
      <c r="B603" s="625"/>
      <c r="C603" s="625"/>
      <c r="D603" s="627"/>
      <c r="E603" s="210"/>
      <c r="F603" s="210"/>
      <c r="G603" s="210"/>
      <c r="H603" s="210"/>
      <c r="I603" s="627"/>
      <c r="J603" s="210"/>
      <c r="K603" s="210"/>
      <c r="L603" s="210"/>
      <c r="M603" s="679"/>
      <c r="N603" s="210"/>
      <c r="O603" s="210"/>
      <c r="P603" s="210"/>
      <c r="Q603" s="210"/>
      <c r="R603" s="210"/>
      <c r="S603" s="210"/>
      <c r="T603" s="210"/>
      <c r="U603" s="210"/>
      <c r="V603" s="210"/>
      <c r="W603" s="210"/>
      <c r="X603" s="210"/>
      <c r="Y603" s="210"/>
      <c r="Z603" s="210"/>
    </row>
    <row r="604" ht="12.75" customHeight="1">
      <c r="A604" s="625"/>
      <c r="B604" s="625"/>
      <c r="C604" s="625"/>
      <c r="D604" s="627"/>
      <c r="E604" s="210"/>
      <c r="F604" s="210"/>
      <c r="G604" s="210"/>
      <c r="H604" s="210"/>
      <c r="I604" s="627"/>
      <c r="J604" s="210"/>
      <c r="K604" s="210"/>
      <c r="L604" s="210"/>
      <c r="M604" s="679"/>
      <c r="N604" s="210"/>
      <c r="O604" s="210"/>
      <c r="P604" s="210"/>
      <c r="Q604" s="210"/>
      <c r="R604" s="210"/>
      <c r="S604" s="210"/>
      <c r="T604" s="210"/>
      <c r="U604" s="210"/>
      <c r="V604" s="210"/>
      <c r="W604" s="210"/>
      <c r="X604" s="210"/>
      <c r="Y604" s="210"/>
      <c r="Z604" s="210"/>
    </row>
    <row r="605" ht="12.75" customHeight="1">
      <c r="A605" s="625"/>
      <c r="B605" s="625"/>
      <c r="C605" s="625"/>
      <c r="D605" s="627"/>
      <c r="E605" s="210"/>
      <c r="F605" s="210"/>
      <c r="G605" s="210"/>
      <c r="H605" s="210"/>
      <c r="I605" s="627"/>
      <c r="J605" s="210"/>
      <c r="K605" s="210"/>
      <c r="L605" s="210"/>
      <c r="M605" s="679"/>
      <c r="N605" s="210"/>
      <c r="O605" s="210"/>
      <c r="P605" s="210"/>
      <c r="Q605" s="210"/>
      <c r="R605" s="210"/>
      <c r="S605" s="210"/>
      <c r="T605" s="210"/>
      <c r="U605" s="210"/>
      <c r="V605" s="210"/>
      <c r="W605" s="210"/>
      <c r="X605" s="210"/>
      <c r="Y605" s="210"/>
      <c r="Z605" s="210"/>
    </row>
    <row r="606" ht="12.75" customHeight="1">
      <c r="A606" s="625"/>
      <c r="B606" s="625"/>
      <c r="C606" s="625"/>
      <c r="D606" s="627"/>
      <c r="E606" s="210"/>
      <c r="F606" s="210"/>
      <c r="G606" s="210"/>
      <c r="H606" s="210"/>
      <c r="I606" s="627"/>
      <c r="J606" s="210"/>
      <c r="K606" s="210"/>
      <c r="L606" s="210"/>
      <c r="M606" s="679"/>
      <c r="N606" s="210"/>
      <c r="O606" s="210"/>
      <c r="P606" s="210"/>
      <c r="Q606" s="210"/>
      <c r="R606" s="210"/>
      <c r="S606" s="210"/>
      <c r="T606" s="210"/>
      <c r="U606" s="210"/>
      <c r="V606" s="210"/>
      <c r="W606" s="210"/>
      <c r="X606" s="210"/>
      <c r="Y606" s="210"/>
      <c r="Z606" s="210"/>
    </row>
    <row r="607" ht="12.75" customHeight="1">
      <c r="A607" s="625"/>
      <c r="B607" s="625"/>
      <c r="C607" s="625"/>
      <c r="D607" s="627"/>
      <c r="E607" s="210"/>
      <c r="F607" s="210"/>
      <c r="G607" s="210"/>
      <c r="H607" s="210"/>
      <c r="I607" s="627"/>
      <c r="J607" s="210"/>
      <c r="K607" s="210"/>
      <c r="L607" s="210"/>
      <c r="M607" s="679"/>
      <c r="N607" s="210"/>
      <c r="O607" s="210"/>
      <c r="P607" s="210"/>
      <c r="Q607" s="210"/>
      <c r="R607" s="210"/>
      <c r="S607" s="210"/>
      <c r="T607" s="210"/>
      <c r="U607" s="210"/>
      <c r="V607" s="210"/>
      <c r="W607" s="210"/>
      <c r="X607" s="210"/>
      <c r="Y607" s="210"/>
      <c r="Z607" s="210"/>
    </row>
    <row r="608" ht="12.75" customHeight="1">
      <c r="A608" s="625"/>
      <c r="B608" s="625"/>
      <c r="C608" s="625"/>
      <c r="D608" s="627"/>
      <c r="E608" s="210"/>
      <c r="F608" s="210"/>
      <c r="G608" s="210"/>
      <c r="H608" s="210"/>
      <c r="I608" s="627"/>
      <c r="J608" s="210"/>
      <c r="K608" s="210"/>
      <c r="L608" s="210"/>
      <c r="M608" s="679"/>
      <c r="N608" s="210"/>
      <c r="O608" s="210"/>
      <c r="P608" s="210"/>
      <c r="Q608" s="210"/>
      <c r="R608" s="210"/>
      <c r="S608" s="210"/>
      <c r="T608" s="210"/>
      <c r="U608" s="210"/>
      <c r="V608" s="210"/>
      <c r="W608" s="210"/>
      <c r="X608" s="210"/>
      <c r="Y608" s="210"/>
      <c r="Z608" s="210"/>
    </row>
    <row r="609" ht="12.75" customHeight="1">
      <c r="A609" s="625"/>
      <c r="B609" s="625"/>
      <c r="C609" s="625"/>
      <c r="D609" s="627"/>
      <c r="E609" s="210"/>
      <c r="F609" s="210"/>
      <c r="G609" s="210"/>
      <c r="H609" s="210"/>
      <c r="I609" s="627"/>
      <c r="J609" s="210"/>
      <c r="K609" s="210"/>
      <c r="L609" s="210"/>
      <c r="M609" s="679"/>
      <c r="N609" s="210"/>
      <c r="O609" s="210"/>
      <c r="P609" s="210"/>
      <c r="Q609" s="210"/>
      <c r="R609" s="210"/>
      <c r="S609" s="210"/>
      <c r="T609" s="210"/>
      <c r="U609" s="210"/>
      <c r="V609" s="210"/>
      <c r="W609" s="210"/>
      <c r="X609" s="210"/>
      <c r="Y609" s="210"/>
      <c r="Z609" s="210"/>
    </row>
    <row r="610" ht="12.75" customHeight="1">
      <c r="A610" s="625"/>
      <c r="B610" s="625"/>
      <c r="C610" s="625"/>
      <c r="D610" s="627"/>
      <c r="E610" s="210"/>
      <c r="F610" s="210"/>
      <c r="G610" s="210"/>
      <c r="H610" s="210"/>
      <c r="I610" s="627"/>
      <c r="J610" s="210"/>
      <c r="K610" s="210"/>
      <c r="L610" s="210"/>
      <c r="M610" s="679"/>
      <c r="N610" s="210"/>
      <c r="O610" s="210"/>
      <c r="P610" s="210"/>
      <c r="Q610" s="210"/>
      <c r="R610" s="210"/>
      <c r="S610" s="210"/>
      <c r="T610" s="210"/>
      <c r="U610" s="210"/>
      <c r="V610" s="210"/>
      <c r="W610" s="210"/>
      <c r="X610" s="210"/>
      <c r="Y610" s="210"/>
      <c r="Z610" s="210"/>
    </row>
    <row r="611" ht="12.75" customHeight="1">
      <c r="A611" s="625"/>
      <c r="B611" s="625"/>
      <c r="C611" s="625"/>
      <c r="D611" s="627"/>
      <c r="E611" s="210"/>
      <c r="F611" s="210"/>
      <c r="G611" s="210"/>
      <c r="H611" s="210"/>
      <c r="I611" s="627"/>
      <c r="J611" s="210"/>
      <c r="K611" s="210"/>
      <c r="L611" s="210"/>
      <c r="M611" s="679"/>
      <c r="N611" s="210"/>
      <c r="O611" s="210"/>
      <c r="P611" s="210"/>
      <c r="Q611" s="210"/>
      <c r="R611" s="210"/>
      <c r="S611" s="210"/>
      <c r="T611" s="210"/>
      <c r="U611" s="210"/>
      <c r="V611" s="210"/>
      <c r="W611" s="210"/>
      <c r="X611" s="210"/>
      <c r="Y611" s="210"/>
      <c r="Z611" s="210"/>
    </row>
    <row r="612" ht="12.75" customHeight="1">
      <c r="A612" s="625"/>
      <c r="B612" s="625"/>
      <c r="C612" s="625"/>
      <c r="D612" s="627"/>
      <c r="E612" s="210"/>
      <c r="F612" s="210"/>
      <c r="G612" s="210"/>
      <c r="H612" s="210"/>
      <c r="I612" s="627"/>
      <c r="J612" s="210"/>
      <c r="K612" s="210"/>
      <c r="L612" s="210"/>
      <c r="M612" s="679"/>
      <c r="N612" s="210"/>
      <c r="O612" s="210"/>
      <c r="P612" s="210"/>
      <c r="Q612" s="210"/>
      <c r="R612" s="210"/>
      <c r="S612" s="210"/>
      <c r="T612" s="210"/>
      <c r="U612" s="210"/>
      <c r="V612" s="210"/>
      <c r="W612" s="210"/>
      <c r="X612" s="210"/>
      <c r="Y612" s="210"/>
      <c r="Z612" s="210"/>
    </row>
    <row r="613" ht="12.75" customHeight="1">
      <c r="A613" s="625"/>
      <c r="B613" s="625"/>
      <c r="C613" s="625"/>
      <c r="D613" s="627"/>
      <c r="E613" s="210"/>
      <c r="F613" s="210"/>
      <c r="G613" s="210"/>
      <c r="H613" s="210"/>
      <c r="I613" s="627"/>
      <c r="J613" s="210"/>
      <c r="K613" s="210"/>
      <c r="L613" s="210"/>
      <c r="M613" s="679"/>
      <c r="N613" s="210"/>
      <c r="O613" s="210"/>
      <c r="P613" s="210"/>
      <c r="Q613" s="210"/>
      <c r="R613" s="210"/>
      <c r="S613" s="210"/>
      <c r="T613" s="210"/>
      <c r="U613" s="210"/>
      <c r="V613" s="210"/>
      <c r="W613" s="210"/>
      <c r="X613" s="210"/>
      <c r="Y613" s="210"/>
      <c r="Z613" s="210"/>
    </row>
    <row r="614" ht="12.75" customHeight="1">
      <c r="A614" s="625"/>
      <c r="B614" s="625"/>
      <c r="C614" s="625"/>
      <c r="D614" s="627"/>
      <c r="E614" s="210"/>
      <c r="F614" s="210"/>
      <c r="G614" s="210"/>
      <c r="H614" s="210"/>
      <c r="I614" s="627"/>
      <c r="J614" s="210"/>
      <c r="K614" s="210"/>
      <c r="L614" s="210"/>
      <c r="M614" s="679"/>
      <c r="N614" s="210"/>
      <c r="O614" s="210"/>
      <c r="P614" s="210"/>
      <c r="Q614" s="210"/>
      <c r="R614" s="210"/>
      <c r="S614" s="210"/>
      <c r="T614" s="210"/>
      <c r="U614" s="210"/>
      <c r="V614" s="210"/>
      <c r="W614" s="210"/>
      <c r="X614" s="210"/>
      <c r="Y614" s="210"/>
      <c r="Z614" s="210"/>
    </row>
    <row r="615" ht="12.75" customHeight="1">
      <c r="A615" s="625"/>
      <c r="B615" s="625"/>
      <c r="C615" s="625"/>
      <c r="D615" s="627"/>
      <c r="E615" s="210"/>
      <c r="F615" s="210"/>
      <c r="G615" s="210"/>
      <c r="H615" s="210"/>
      <c r="I615" s="627"/>
      <c r="J615" s="210"/>
      <c r="K615" s="210"/>
      <c r="L615" s="210"/>
      <c r="M615" s="679"/>
      <c r="N615" s="210"/>
      <c r="O615" s="210"/>
      <c r="P615" s="210"/>
      <c r="Q615" s="210"/>
      <c r="R615" s="210"/>
      <c r="S615" s="210"/>
      <c r="T615" s="210"/>
      <c r="U615" s="210"/>
      <c r="V615" s="210"/>
      <c r="W615" s="210"/>
      <c r="X615" s="210"/>
      <c r="Y615" s="210"/>
      <c r="Z615" s="210"/>
    </row>
    <row r="616" ht="12.75" customHeight="1">
      <c r="A616" s="625"/>
      <c r="B616" s="625"/>
      <c r="C616" s="625"/>
      <c r="D616" s="627"/>
      <c r="E616" s="210"/>
      <c r="F616" s="210"/>
      <c r="G616" s="210"/>
      <c r="H616" s="210"/>
      <c r="I616" s="627"/>
      <c r="J616" s="210"/>
      <c r="K616" s="210"/>
      <c r="L616" s="210"/>
      <c r="M616" s="679"/>
      <c r="N616" s="210"/>
      <c r="O616" s="210"/>
      <c r="P616" s="210"/>
      <c r="Q616" s="210"/>
      <c r="R616" s="210"/>
      <c r="S616" s="210"/>
      <c r="T616" s="210"/>
      <c r="U616" s="210"/>
      <c r="V616" s="210"/>
      <c r="W616" s="210"/>
      <c r="X616" s="210"/>
      <c r="Y616" s="210"/>
      <c r="Z616" s="210"/>
    </row>
    <row r="617" ht="12.75" customHeight="1">
      <c r="A617" s="625"/>
      <c r="B617" s="625"/>
      <c r="C617" s="625"/>
      <c r="D617" s="627"/>
      <c r="E617" s="210"/>
      <c r="F617" s="210"/>
      <c r="G617" s="210"/>
      <c r="H617" s="210"/>
      <c r="I617" s="627"/>
      <c r="J617" s="210"/>
      <c r="K617" s="210"/>
      <c r="L617" s="210"/>
      <c r="M617" s="679"/>
      <c r="N617" s="210"/>
      <c r="O617" s="210"/>
      <c r="P617" s="210"/>
      <c r="Q617" s="210"/>
      <c r="R617" s="210"/>
      <c r="S617" s="210"/>
      <c r="T617" s="210"/>
      <c r="U617" s="210"/>
      <c r="V617" s="210"/>
      <c r="W617" s="210"/>
      <c r="X617" s="210"/>
      <c r="Y617" s="210"/>
      <c r="Z617" s="210"/>
    </row>
    <row r="618" ht="12.75" customHeight="1">
      <c r="A618" s="625"/>
      <c r="B618" s="625"/>
      <c r="C618" s="625"/>
      <c r="D618" s="627"/>
      <c r="E618" s="210"/>
      <c r="F618" s="210"/>
      <c r="G618" s="210"/>
      <c r="H618" s="210"/>
      <c r="I618" s="627"/>
      <c r="J618" s="210"/>
      <c r="K618" s="210"/>
      <c r="L618" s="210"/>
      <c r="M618" s="679"/>
      <c r="N618" s="210"/>
      <c r="O618" s="210"/>
      <c r="P618" s="210"/>
      <c r="Q618" s="210"/>
      <c r="R618" s="210"/>
      <c r="S618" s="210"/>
      <c r="T618" s="210"/>
      <c r="U618" s="210"/>
      <c r="V618" s="210"/>
      <c r="W618" s="210"/>
      <c r="X618" s="210"/>
      <c r="Y618" s="210"/>
      <c r="Z618" s="210"/>
    </row>
    <row r="619" ht="12.75" customHeight="1">
      <c r="A619" s="625"/>
      <c r="B619" s="625"/>
      <c r="C619" s="625"/>
      <c r="D619" s="627"/>
      <c r="E619" s="210"/>
      <c r="F619" s="210"/>
      <c r="G619" s="210"/>
      <c r="H619" s="210"/>
      <c r="I619" s="627"/>
      <c r="J619" s="210"/>
      <c r="K619" s="210"/>
      <c r="L619" s="210"/>
      <c r="M619" s="679"/>
      <c r="N619" s="210"/>
      <c r="O619" s="210"/>
      <c r="P619" s="210"/>
      <c r="Q619" s="210"/>
      <c r="R619" s="210"/>
      <c r="S619" s="210"/>
      <c r="T619" s="210"/>
      <c r="U619" s="210"/>
      <c r="V619" s="210"/>
      <c r="W619" s="210"/>
      <c r="X619" s="210"/>
      <c r="Y619" s="210"/>
      <c r="Z619" s="210"/>
    </row>
    <row r="620" ht="12.75" customHeight="1">
      <c r="A620" s="625"/>
      <c r="B620" s="625"/>
      <c r="C620" s="625"/>
      <c r="D620" s="627"/>
      <c r="E620" s="210"/>
      <c r="F620" s="210"/>
      <c r="G620" s="210"/>
      <c r="H620" s="210"/>
      <c r="I620" s="627"/>
      <c r="J620" s="210"/>
      <c r="K620" s="210"/>
      <c r="L620" s="210"/>
      <c r="M620" s="679"/>
      <c r="N620" s="210"/>
      <c r="O620" s="210"/>
      <c r="P620" s="210"/>
      <c r="Q620" s="210"/>
      <c r="R620" s="210"/>
      <c r="S620" s="210"/>
      <c r="T620" s="210"/>
      <c r="U620" s="210"/>
      <c r="V620" s="210"/>
      <c r="W620" s="210"/>
      <c r="X620" s="210"/>
      <c r="Y620" s="210"/>
      <c r="Z620" s="210"/>
    </row>
    <row r="621" ht="12.75" customHeight="1">
      <c r="A621" s="625"/>
      <c r="B621" s="625"/>
      <c r="C621" s="625"/>
      <c r="D621" s="627"/>
      <c r="E621" s="210"/>
      <c r="F621" s="210"/>
      <c r="G621" s="210"/>
      <c r="H621" s="210"/>
      <c r="I621" s="627"/>
      <c r="J621" s="210"/>
      <c r="K621" s="210"/>
      <c r="L621" s="210"/>
      <c r="M621" s="679"/>
      <c r="N621" s="210"/>
      <c r="O621" s="210"/>
      <c r="P621" s="210"/>
      <c r="Q621" s="210"/>
      <c r="R621" s="210"/>
      <c r="S621" s="210"/>
      <c r="T621" s="210"/>
      <c r="U621" s="210"/>
      <c r="V621" s="210"/>
      <c r="W621" s="210"/>
      <c r="X621" s="210"/>
      <c r="Y621" s="210"/>
      <c r="Z621" s="210"/>
    </row>
    <row r="622" ht="12.75" customHeight="1">
      <c r="A622" s="625"/>
      <c r="B622" s="625"/>
      <c r="C622" s="625"/>
      <c r="D622" s="627"/>
      <c r="E622" s="210"/>
      <c r="F622" s="210"/>
      <c r="G622" s="210"/>
      <c r="H622" s="210"/>
      <c r="I622" s="627"/>
      <c r="J622" s="210"/>
      <c r="K622" s="210"/>
      <c r="L622" s="210"/>
      <c r="M622" s="679"/>
      <c r="N622" s="210"/>
      <c r="O622" s="210"/>
      <c r="P622" s="210"/>
      <c r="Q622" s="210"/>
      <c r="R622" s="210"/>
      <c r="S622" s="210"/>
      <c r="T622" s="210"/>
      <c r="U622" s="210"/>
      <c r="V622" s="210"/>
      <c r="W622" s="210"/>
      <c r="X622" s="210"/>
      <c r="Y622" s="210"/>
      <c r="Z622" s="210"/>
    </row>
    <row r="623" ht="12.75" customHeight="1">
      <c r="A623" s="625"/>
      <c r="B623" s="625"/>
      <c r="C623" s="625"/>
      <c r="D623" s="627"/>
      <c r="E623" s="210"/>
      <c r="F623" s="210"/>
      <c r="G623" s="210"/>
      <c r="H623" s="210"/>
      <c r="I623" s="627"/>
      <c r="J623" s="210"/>
      <c r="K623" s="210"/>
      <c r="L623" s="210"/>
      <c r="M623" s="679"/>
      <c r="N623" s="210"/>
      <c r="O623" s="210"/>
      <c r="P623" s="210"/>
      <c r="Q623" s="210"/>
      <c r="R623" s="210"/>
      <c r="S623" s="210"/>
      <c r="T623" s="210"/>
      <c r="U623" s="210"/>
      <c r="V623" s="210"/>
      <c r="W623" s="210"/>
      <c r="X623" s="210"/>
      <c r="Y623" s="210"/>
      <c r="Z623" s="210"/>
    </row>
    <row r="624" ht="12.75" customHeight="1">
      <c r="A624" s="625"/>
      <c r="B624" s="625"/>
      <c r="C624" s="625"/>
      <c r="D624" s="627"/>
      <c r="E624" s="210"/>
      <c r="F624" s="210"/>
      <c r="G624" s="210"/>
      <c r="H624" s="210"/>
      <c r="I624" s="627"/>
      <c r="J624" s="210"/>
      <c r="K624" s="210"/>
      <c r="L624" s="210"/>
      <c r="M624" s="679"/>
      <c r="N624" s="210"/>
      <c r="O624" s="210"/>
      <c r="P624" s="210"/>
      <c r="Q624" s="210"/>
      <c r="R624" s="210"/>
      <c r="S624" s="210"/>
      <c r="T624" s="210"/>
      <c r="U624" s="210"/>
      <c r="V624" s="210"/>
      <c r="W624" s="210"/>
      <c r="X624" s="210"/>
      <c r="Y624" s="210"/>
      <c r="Z624" s="210"/>
    </row>
    <row r="625" ht="12.75" customHeight="1">
      <c r="A625" s="625"/>
      <c r="B625" s="625"/>
      <c r="C625" s="625"/>
      <c r="D625" s="627"/>
      <c r="E625" s="210"/>
      <c r="F625" s="210"/>
      <c r="G625" s="210"/>
      <c r="H625" s="210"/>
      <c r="I625" s="627"/>
      <c r="J625" s="210"/>
      <c r="K625" s="210"/>
      <c r="L625" s="210"/>
      <c r="M625" s="679"/>
      <c r="N625" s="210"/>
      <c r="O625" s="210"/>
      <c r="P625" s="210"/>
      <c r="Q625" s="210"/>
      <c r="R625" s="210"/>
      <c r="S625" s="210"/>
      <c r="T625" s="210"/>
      <c r="U625" s="210"/>
      <c r="V625" s="210"/>
      <c r="W625" s="210"/>
      <c r="X625" s="210"/>
      <c r="Y625" s="210"/>
      <c r="Z625" s="210"/>
    </row>
    <row r="626" ht="12.75" customHeight="1">
      <c r="A626" s="625"/>
      <c r="B626" s="625"/>
      <c r="C626" s="625"/>
      <c r="D626" s="627"/>
      <c r="E626" s="210"/>
      <c r="F626" s="210"/>
      <c r="G626" s="210"/>
      <c r="H626" s="210"/>
      <c r="I626" s="627"/>
      <c r="J626" s="210"/>
      <c r="K626" s="210"/>
      <c r="L626" s="210"/>
      <c r="M626" s="679"/>
      <c r="N626" s="210"/>
      <c r="O626" s="210"/>
      <c r="P626" s="210"/>
      <c r="Q626" s="210"/>
      <c r="R626" s="210"/>
      <c r="S626" s="210"/>
      <c r="T626" s="210"/>
      <c r="U626" s="210"/>
      <c r="V626" s="210"/>
      <c r="W626" s="210"/>
      <c r="X626" s="210"/>
      <c r="Y626" s="210"/>
      <c r="Z626" s="210"/>
    </row>
    <row r="627" ht="12.75" customHeight="1">
      <c r="A627" s="625"/>
      <c r="B627" s="625"/>
      <c r="C627" s="625"/>
      <c r="D627" s="627"/>
      <c r="E627" s="210"/>
      <c r="F627" s="210"/>
      <c r="G627" s="210"/>
      <c r="H627" s="210"/>
      <c r="I627" s="627"/>
      <c r="J627" s="210"/>
      <c r="K627" s="210"/>
      <c r="L627" s="210"/>
      <c r="M627" s="679"/>
      <c r="N627" s="210"/>
      <c r="O627" s="210"/>
      <c r="P627" s="210"/>
      <c r="Q627" s="210"/>
      <c r="R627" s="210"/>
      <c r="S627" s="210"/>
      <c r="T627" s="210"/>
      <c r="U627" s="210"/>
      <c r="V627" s="210"/>
      <c r="W627" s="210"/>
      <c r="X627" s="210"/>
      <c r="Y627" s="210"/>
      <c r="Z627" s="210"/>
    </row>
    <row r="628" ht="12.75" customHeight="1">
      <c r="A628" s="625"/>
      <c r="B628" s="625"/>
      <c r="C628" s="625"/>
      <c r="D628" s="627"/>
      <c r="E628" s="210"/>
      <c r="F628" s="210"/>
      <c r="G628" s="210"/>
      <c r="H628" s="210"/>
      <c r="I628" s="627"/>
      <c r="J628" s="210"/>
      <c r="K628" s="210"/>
      <c r="L628" s="210"/>
      <c r="M628" s="679"/>
      <c r="N628" s="210"/>
      <c r="O628" s="210"/>
      <c r="P628" s="210"/>
      <c r="Q628" s="210"/>
      <c r="R628" s="210"/>
      <c r="S628" s="210"/>
      <c r="T628" s="210"/>
      <c r="U628" s="210"/>
      <c r="V628" s="210"/>
      <c r="W628" s="210"/>
      <c r="X628" s="210"/>
      <c r="Y628" s="210"/>
      <c r="Z628" s="210"/>
    </row>
    <row r="629" ht="12.75" customHeight="1">
      <c r="A629" s="625"/>
      <c r="B629" s="625"/>
      <c r="C629" s="625"/>
      <c r="D629" s="627"/>
      <c r="E629" s="210"/>
      <c r="F629" s="210"/>
      <c r="G629" s="210"/>
      <c r="H629" s="210"/>
      <c r="I629" s="627"/>
      <c r="J629" s="210"/>
      <c r="K629" s="210"/>
      <c r="L629" s="210"/>
      <c r="M629" s="679"/>
      <c r="N629" s="210"/>
      <c r="O629" s="210"/>
      <c r="P629" s="210"/>
      <c r="Q629" s="210"/>
      <c r="R629" s="210"/>
      <c r="S629" s="210"/>
      <c r="T629" s="210"/>
      <c r="U629" s="210"/>
      <c r="V629" s="210"/>
      <c r="W629" s="210"/>
      <c r="X629" s="210"/>
      <c r="Y629" s="210"/>
      <c r="Z629" s="210"/>
    </row>
    <row r="630" ht="12.75" customHeight="1">
      <c r="A630" s="625"/>
      <c r="B630" s="625"/>
      <c r="C630" s="625"/>
      <c r="D630" s="627"/>
      <c r="E630" s="210"/>
      <c r="F630" s="210"/>
      <c r="G630" s="210"/>
      <c r="H630" s="210"/>
      <c r="I630" s="627"/>
      <c r="J630" s="210"/>
      <c r="K630" s="210"/>
      <c r="L630" s="210"/>
      <c r="M630" s="679"/>
      <c r="N630" s="210"/>
      <c r="O630" s="210"/>
      <c r="P630" s="210"/>
      <c r="Q630" s="210"/>
      <c r="R630" s="210"/>
      <c r="S630" s="210"/>
      <c r="T630" s="210"/>
      <c r="U630" s="210"/>
      <c r="V630" s="210"/>
      <c r="W630" s="210"/>
      <c r="X630" s="210"/>
      <c r="Y630" s="210"/>
      <c r="Z630" s="210"/>
    </row>
    <row r="631" ht="12.75" customHeight="1">
      <c r="A631" s="625"/>
      <c r="B631" s="625"/>
      <c r="C631" s="625"/>
      <c r="D631" s="627"/>
      <c r="E631" s="210"/>
      <c r="F631" s="210"/>
      <c r="G631" s="210"/>
      <c r="H631" s="210"/>
      <c r="I631" s="627"/>
      <c r="J631" s="210"/>
      <c r="K631" s="210"/>
      <c r="L631" s="210"/>
      <c r="M631" s="679"/>
      <c r="N631" s="210"/>
      <c r="O631" s="210"/>
      <c r="P631" s="210"/>
      <c r="Q631" s="210"/>
      <c r="R631" s="210"/>
      <c r="S631" s="210"/>
      <c r="T631" s="210"/>
      <c r="U631" s="210"/>
      <c r="V631" s="210"/>
      <c r="W631" s="210"/>
      <c r="X631" s="210"/>
      <c r="Y631" s="210"/>
      <c r="Z631" s="210"/>
    </row>
    <row r="632" ht="12.75" customHeight="1">
      <c r="A632" s="625"/>
      <c r="B632" s="625"/>
      <c r="C632" s="625"/>
      <c r="D632" s="627"/>
      <c r="E632" s="210"/>
      <c r="F632" s="210"/>
      <c r="G632" s="210"/>
      <c r="H632" s="210"/>
      <c r="I632" s="627"/>
      <c r="J632" s="210"/>
      <c r="K632" s="210"/>
      <c r="L632" s="210"/>
      <c r="M632" s="679"/>
      <c r="N632" s="210"/>
      <c r="O632" s="210"/>
      <c r="P632" s="210"/>
      <c r="Q632" s="210"/>
      <c r="R632" s="210"/>
      <c r="S632" s="210"/>
      <c r="T632" s="210"/>
      <c r="U632" s="210"/>
      <c r="V632" s="210"/>
      <c r="W632" s="210"/>
      <c r="X632" s="210"/>
      <c r="Y632" s="210"/>
      <c r="Z632" s="210"/>
    </row>
    <row r="633" ht="12.75" customHeight="1">
      <c r="A633" s="625"/>
      <c r="B633" s="625"/>
      <c r="C633" s="625"/>
      <c r="D633" s="627"/>
      <c r="E633" s="210"/>
      <c r="F633" s="210"/>
      <c r="G633" s="210"/>
      <c r="H633" s="210"/>
      <c r="I633" s="627"/>
      <c r="J633" s="210"/>
      <c r="K633" s="210"/>
      <c r="L633" s="210"/>
      <c r="M633" s="679"/>
      <c r="N633" s="210"/>
      <c r="O633" s="210"/>
      <c r="P633" s="210"/>
      <c r="Q633" s="210"/>
      <c r="R633" s="210"/>
      <c r="S633" s="210"/>
      <c r="T633" s="210"/>
      <c r="U633" s="210"/>
      <c r="V633" s="210"/>
      <c r="W633" s="210"/>
      <c r="X633" s="210"/>
      <c r="Y633" s="210"/>
      <c r="Z633" s="210"/>
    </row>
    <row r="634" ht="12.75" customHeight="1">
      <c r="A634" s="625"/>
      <c r="B634" s="625"/>
      <c r="C634" s="625"/>
      <c r="D634" s="627"/>
      <c r="E634" s="210"/>
      <c r="F634" s="210"/>
      <c r="G634" s="210"/>
      <c r="H634" s="210"/>
      <c r="I634" s="627"/>
      <c r="J634" s="210"/>
      <c r="K634" s="210"/>
      <c r="L634" s="210"/>
      <c r="M634" s="679"/>
      <c r="N634" s="210"/>
      <c r="O634" s="210"/>
      <c r="P634" s="210"/>
      <c r="Q634" s="210"/>
      <c r="R634" s="210"/>
      <c r="S634" s="210"/>
      <c r="T634" s="210"/>
      <c r="U634" s="210"/>
      <c r="V634" s="210"/>
      <c r="W634" s="210"/>
      <c r="X634" s="210"/>
      <c r="Y634" s="210"/>
      <c r="Z634" s="210"/>
    </row>
    <row r="635" ht="12.75" customHeight="1">
      <c r="A635" s="625"/>
      <c r="B635" s="625"/>
      <c r="C635" s="625"/>
      <c r="D635" s="627"/>
      <c r="E635" s="210"/>
      <c r="F635" s="210"/>
      <c r="G635" s="210"/>
      <c r="H635" s="210"/>
      <c r="I635" s="627"/>
      <c r="J635" s="210"/>
      <c r="K635" s="210"/>
      <c r="L635" s="210"/>
      <c r="M635" s="679"/>
      <c r="N635" s="210"/>
      <c r="O635" s="210"/>
      <c r="P635" s="210"/>
      <c r="Q635" s="210"/>
      <c r="R635" s="210"/>
      <c r="S635" s="210"/>
      <c r="T635" s="210"/>
      <c r="U635" s="210"/>
      <c r="V635" s="210"/>
      <c r="W635" s="210"/>
      <c r="X635" s="210"/>
      <c r="Y635" s="210"/>
      <c r="Z635" s="210"/>
    </row>
    <row r="636" ht="12.75" customHeight="1">
      <c r="A636" s="625"/>
      <c r="B636" s="625"/>
      <c r="C636" s="625"/>
      <c r="D636" s="627"/>
      <c r="E636" s="210"/>
      <c r="F636" s="210"/>
      <c r="G636" s="210"/>
      <c r="H636" s="210"/>
      <c r="I636" s="627"/>
      <c r="J636" s="210"/>
      <c r="K636" s="210"/>
      <c r="L636" s="210"/>
      <c r="M636" s="679"/>
      <c r="N636" s="210"/>
      <c r="O636" s="210"/>
      <c r="P636" s="210"/>
      <c r="Q636" s="210"/>
      <c r="R636" s="210"/>
      <c r="S636" s="210"/>
      <c r="T636" s="210"/>
      <c r="U636" s="210"/>
      <c r="V636" s="210"/>
      <c r="W636" s="210"/>
      <c r="X636" s="210"/>
      <c r="Y636" s="210"/>
      <c r="Z636" s="210"/>
    </row>
    <row r="637" ht="12.75" customHeight="1">
      <c r="A637" s="625"/>
      <c r="B637" s="625"/>
      <c r="C637" s="625"/>
      <c r="D637" s="627"/>
      <c r="E637" s="210"/>
      <c r="F637" s="210"/>
      <c r="G637" s="210"/>
      <c r="H637" s="210"/>
      <c r="I637" s="627"/>
      <c r="J637" s="210"/>
      <c r="K637" s="210"/>
      <c r="L637" s="210"/>
      <c r="M637" s="679"/>
      <c r="N637" s="210"/>
      <c r="O637" s="210"/>
      <c r="P637" s="210"/>
      <c r="Q637" s="210"/>
      <c r="R637" s="210"/>
      <c r="S637" s="210"/>
      <c r="T637" s="210"/>
      <c r="U637" s="210"/>
      <c r="V637" s="210"/>
      <c r="W637" s="210"/>
      <c r="X637" s="210"/>
      <c r="Y637" s="210"/>
      <c r="Z637" s="210"/>
    </row>
    <row r="638" ht="12.75" customHeight="1">
      <c r="A638" s="625"/>
      <c r="B638" s="625"/>
      <c r="C638" s="625"/>
      <c r="D638" s="627"/>
      <c r="E638" s="210"/>
      <c r="F638" s="210"/>
      <c r="G638" s="210"/>
      <c r="H638" s="210"/>
      <c r="I638" s="627"/>
      <c r="J638" s="210"/>
      <c r="K638" s="210"/>
      <c r="L638" s="210"/>
      <c r="M638" s="679"/>
      <c r="N638" s="210"/>
      <c r="O638" s="210"/>
      <c r="P638" s="210"/>
      <c r="Q638" s="210"/>
      <c r="R638" s="210"/>
      <c r="S638" s="210"/>
      <c r="T638" s="210"/>
      <c r="U638" s="210"/>
      <c r="V638" s="210"/>
      <c r="W638" s="210"/>
      <c r="X638" s="210"/>
      <c r="Y638" s="210"/>
      <c r="Z638" s="210"/>
    </row>
    <row r="639" ht="12.75" customHeight="1">
      <c r="A639" s="625"/>
      <c r="B639" s="625"/>
      <c r="C639" s="625"/>
      <c r="D639" s="627"/>
      <c r="E639" s="210"/>
      <c r="F639" s="210"/>
      <c r="G639" s="210"/>
      <c r="H639" s="210"/>
      <c r="I639" s="627"/>
      <c r="J639" s="210"/>
      <c r="K639" s="210"/>
      <c r="L639" s="210"/>
      <c r="M639" s="679"/>
      <c r="N639" s="210"/>
      <c r="O639" s="210"/>
      <c r="P639" s="210"/>
      <c r="Q639" s="210"/>
      <c r="R639" s="210"/>
      <c r="S639" s="210"/>
      <c r="T639" s="210"/>
      <c r="U639" s="210"/>
      <c r="V639" s="210"/>
      <c r="W639" s="210"/>
      <c r="X639" s="210"/>
      <c r="Y639" s="210"/>
      <c r="Z639" s="210"/>
    </row>
    <row r="640" ht="12.75" customHeight="1">
      <c r="A640" s="625"/>
      <c r="B640" s="625"/>
      <c r="C640" s="625"/>
      <c r="D640" s="627"/>
      <c r="E640" s="210"/>
      <c r="F640" s="210"/>
      <c r="G640" s="210"/>
      <c r="H640" s="210"/>
      <c r="I640" s="627"/>
      <c r="J640" s="210"/>
      <c r="K640" s="210"/>
      <c r="L640" s="210"/>
      <c r="M640" s="679"/>
      <c r="N640" s="210"/>
      <c r="O640" s="210"/>
      <c r="P640" s="210"/>
      <c r="Q640" s="210"/>
      <c r="R640" s="210"/>
      <c r="S640" s="210"/>
      <c r="T640" s="210"/>
      <c r="U640" s="210"/>
      <c r="V640" s="210"/>
      <c r="W640" s="210"/>
      <c r="X640" s="210"/>
      <c r="Y640" s="210"/>
      <c r="Z640" s="210"/>
    </row>
    <row r="641" ht="12.75" customHeight="1">
      <c r="A641" s="625"/>
      <c r="B641" s="625"/>
      <c r="C641" s="625"/>
      <c r="D641" s="627"/>
      <c r="E641" s="210"/>
      <c r="F641" s="210"/>
      <c r="G641" s="210"/>
      <c r="H641" s="210"/>
      <c r="I641" s="627"/>
      <c r="J641" s="210"/>
      <c r="K641" s="210"/>
      <c r="L641" s="210"/>
      <c r="M641" s="679"/>
      <c r="N641" s="210"/>
      <c r="O641" s="210"/>
      <c r="P641" s="210"/>
      <c r="Q641" s="210"/>
      <c r="R641" s="210"/>
      <c r="S641" s="210"/>
      <c r="T641" s="210"/>
      <c r="U641" s="210"/>
      <c r="V641" s="210"/>
      <c r="W641" s="210"/>
      <c r="X641" s="210"/>
      <c r="Y641" s="210"/>
      <c r="Z641" s="210"/>
    </row>
    <row r="642" ht="12.75" customHeight="1">
      <c r="A642" s="625"/>
      <c r="B642" s="625"/>
      <c r="C642" s="625"/>
      <c r="D642" s="627"/>
      <c r="E642" s="210"/>
      <c r="F642" s="210"/>
      <c r="G642" s="210"/>
      <c r="H642" s="210"/>
      <c r="I642" s="627"/>
      <c r="J642" s="210"/>
      <c r="K642" s="210"/>
      <c r="L642" s="210"/>
      <c r="M642" s="679"/>
      <c r="N642" s="210"/>
      <c r="O642" s="210"/>
      <c r="P642" s="210"/>
      <c r="Q642" s="210"/>
      <c r="R642" s="210"/>
      <c r="S642" s="210"/>
      <c r="T642" s="210"/>
      <c r="U642" s="210"/>
      <c r="V642" s="210"/>
      <c r="W642" s="210"/>
      <c r="X642" s="210"/>
      <c r="Y642" s="210"/>
      <c r="Z642" s="210"/>
    </row>
    <row r="643" ht="12.75" customHeight="1">
      <c r="A643" s="625"/>
      <c r="B643" s="625"/>
      <c r="C643" s="625"/>
      <c r="D643" s="627"/>
      <c r="E643" s="210"/>
      <c r="F643" s="210"/>
      <c r="G643" s="210"/>
      <c r="H643" s="210"/>
      <c r="I643" s="627"/>
      <c r="J643" s="210"/>
      <c r="K643" s="210"/>
      <c r="L643" s="210"/>
      <c r="M643" s="679"/>
      <c r="N643" s="210"/>
      <c r="O643" s="210"/>
      <c r="P643" s="210"/>
      <c r="Q643" s="210"/>
      <c r="R643" s="210"/>
      <c r="S643" s="210"/>
      <c r="T643" s="210"/>
      <c r="U643" s="210"/>
      <c r="V643" s="210"/>
      <c r="W643" s="210"/>
      <c r="X643" s="210"/>
      <c r="Y643" s="210"/>
      <c r="Z643" s="210"/>
    </row>
    <row r="644" ht="12.75" customHeight="1">
      <c r="A644" s="625"/>
      <c r="B644" s="625"/>
      <c r="C644" s="625"/>
      <c r="D644" s="627"/>
      <c r="E644" s="210"/>
      <c r="F644" s="210"/>
      <c r="G644" s="210"/>
      <c r="H644" s="210"/>
      <c r="I644" s="627"/>
      <c r="J644" s="210"/>
      <c r="K644" s="210"/>
      <c r="L644" s="210"/>
      <c r="M644" s="679"/>
      <c r="N644" s="210"/>
      <c r="O644" s="210"/>
      <c r="P644" s="210"/>
      <c r="Q644" s="210"/>
      <c r="R644" s="210"/>
      <c r="S644" s="210"/>
      <c r="T644" s="210"/>
      <c r="U644" s="210"/>
      <c r="V644" s="210"/>
      <c r="W644" s="210"/>
      <c r="X644" s="210"/>
      <c r="Y644" s="210"/>
      <c r="Z644" s="210"/>
    </row>
    <row r="645" ht="12.75" customHeight="1">
      <c r="A645" s="625"/>
      <c r="B645" s="625"/>
      <c r="C645" s="625"/>
      <c r="D645" s="627"/>
      <c r="E645" s="210"/>
      <c r="F645" s="210"/>
      <c r="G645" s="210"/>
      <c r="H645" s="210"/>
      <c r="I645" s="627"/>
      <c r="J645" s="210"/>
      <c r="K645" s="210"/>
      <c r="L645" s="210"/>
      <c r="M645" s="679"/>
      <c r="N645" s="210"/>
      <c r="O645" s="210"/>
      <c r="P645" s="210"/>
      <c r="Q645" s="210"/>
      <c r="R645" s="210"/>
      <c r="S645" s="210"/>
      <c r="T645" s="210"/>
      <c r="U645" s="210"/>
      <c r="V645" s="210"/>
      <c r="W645" s="210"/>
      <c r="X645" s="210"/>
      <c r="Y645" s="210"/>
      <c r="Z645" s="210"/>
    </row>
    <row r="646" ht="12.75" customHeight="1">
      <c r="A646" s="625"/>
      <c r="B646" s="625"/>
      <c r="C646" s="625"/>
      <c r="D646" s="627"/>
      <c r="E646" s="210"/>
      <c r="F646" s="210"/>
      <c r="G646" s="210"/>
      <c r="H646" s="210"/>
      <c r="I646" s="627"/>
      <c r="J646" s="210"/>
      <c r="K646" s="210"/>
      <c r="L646" s="210"/>
      <c r="M646" s="679"/>
      <c r="N646" s="210"/>
      <c r="O646" s="210"/>
      <c r="P646" s="210"/>
      <c r="Q646" s="210"/>
      <c r="R646" s="210"/>
      <c r="S646" s="210"/>
      <c r="T646" s="210"/>
      <c r="U646" s="210"/>
      <c r="V646" s="210"/>
      <c r="W646" s="210"/>
      <c r="X646" s="210"/>
      <c r="Y646" s="210"/>
      <c r="Z646" s="210"/>
    </row>
    <row r="647" ht="12.75" customHeight="1">
      <c r="A647" s="625"/>
      <c r="B647" s="625"/>
      <c r="C647" s="625"/>
      <c r="D647" s="627"/>
      <c r="E647" s="210"/>
      <c r="F647" s="210"/>
      <c r="G647" s="210"/>
      <c r="H647" s="210"/>
      <c r="I647" s="627"/>
      <c r="J647" s="210"/>
      <c r="K647" s="210"/>
      <c r="L647" s="210"/>
      <c r="M647" s="679"/>
      <c r="N647" s="210"/>
      <c r="O647" s="210"/>
      <c r="P647" s="210"/>
      <c r="Q647" s="210"/>
      <c r="R647" s="210"/>
      <c r="S647" s="210"/>
      <c r="T647" s="210"/>
      <c r="U647" s="210"/>
      <c r="V647" s="210"/>
      <c r="W647" s="210"/>
      <c r="X647" s="210"/>
      <c r="Y647" s="210"/>
      <c r="Z647" s="210"/>
    </row>
    <row r="648" ht="12.75" customHeight="1">
      <c r="A648" s="625"/>
      <c r="B648" s="625"/>
      <c r="C648" s="625"/>
      <c r="D648" s="627"/>
      <c r="E648" s="210"/>
      <c r="F648" s="210"/>
      <c r="G648" s="210"/>
      <c r="H648" s="210"/>
      <c r="I648" s="627"/>
      <c r="J648" s="210"/>
      <c r="K648" s="210"/>
      <c r="L648" s="210"/>
      <c r="M648" s="679"/>
      <c r="N648" s="210"/>
      <c r="O648" s="210"/>
      <c r="P648" s="210"/>
      <c r="Q648" s="210"/>
      <c r="R648" s="210"/>
      <c r="S648" s="210"/>
      <c r="T648" s="210"/>
      <c r="U648" s="210"/>
      <c r="V648" s="210"/>
      <c r="W648" s="210"/>
      <c r="X648" s="210"/>
      <c r="Y648" s="210"/>
      <c r="Z648" s="210"/>
    </row>
    <row r="649" ht="12.75" customHeight="1">
      <c r="A649" s="625"/>
      <c r="B649" s="625"/>
      <c r="C649" s="625"/>
      <c r="D649" s="627"/>
      <c r="E649" s="210"/>
      <c r="F649" s="210"/>
      <c r="G649" s="210"/>
      <c r="H649" s="210"/>
      <c r="I649" s="627"/>
      <c r="J649" s="210"/>
      <c r="K649" s="210"/>
      <c r="L649" s="210"/>
      <c r="M649" s="679"/>
      <c r="N649" s="210"/>
      <c r="O649" s="210"/>
      <c r="P649" s="210"/>
      <c r="Q649" s="210"/>
      <c r="R649" s="210"/>
      <c r="S649" s="210"/>
      <c r="T649" s="210"/>
      <c r="U649" s="210"/>
      <c r="V649" s="210"/>
      <c r="W649" s="210"/>
      <c r="X649" s="210"/>
      <c r="Y649" s="210"/>
      <c r="Z649" s="210"/>
    </row>
    <row r="650" ht="12.75" customHeight="1">
      <c r="A650" s="625"/>
      <c r="B650" s="625"/>
      <c r="C650" s="625"/>
      <c r="D650" s="627"/>
      <c r="E650" s="210"/>
      <c r="F650" s="210"/>
      <c r="G650" s="210"/>
      <c r="H650" s="210"/>
      <c r="I650" s="627"/>
      <c r="J650" s="210"/>
      <c r="K650" s="210"/>
      <c r="L650" s="210"/>
      <c r="M650" s="679"/>
      <c r="N650" s="210"/>
      <c r="O650" s="210"/>
      <c r="P650" s="210"/>
      <c r="Q650" s="210"/>
      <c r="R650" s="210"/>
      <c r="S650" s="210"/>
      <c r="T650" s="210"/>
      <c r="U650" s="210"/>
      <c r="V650" s="210"/>
      <c r="W650" s="210"/>
      <c r="X650" s="210"/>
      <c r="Y650" s="210"/>
      <c r="Z650" s="210"/>
    </row>
    <row r="651" ht="12.75" customHeight="1">
      <c r="A651" s="625"/>
      <c r="B651" s="625"/>
      <c r="C651" s="625"/>
      <c r="D651" s="627"/>
      <c r="E651" s="210"/>
      <c r="F651" s="210"/>
      <c r="G651" s="210"/>
      <c r="H651" s="210"/>
      <c r="I651" s="627"/>
      <c r="J651" s="210"/>
      <c r="K651" s="210"/>
      <c r="L651" s="210"/>
      <c r="M651" s="679"/>
      <c r="N651" s="210"/>
      <c r="O651" s="210"/>
      <c r="P651" s="210"/>
      <c r="Q651" s="210"/>
      <c r="R651" s="210"/>
      <c r="S651" s="210"/>
      <c r="T651" s="210"/>
      <c r="U651" s="210"/>
      <c r="V651" s="210"/>
      <c r="W651" s="210"/>
      <c r="X651" s="210"/>
      <c r="Y651" s="210"/>
      <c r="Z651" s="210"/>
    </row>
    <row r="652" ht="12.75" customHeight="1">
      <c r="A652" s="625"/>
      <c r="B652" s="625"/>
      <c r="C652" s="625"/>
      <c r="D652" s="627"/>
      <c r="E652" s="210"/>
      <c r="F652" s="210"/>
      <c r="G652" s="210"/>
      <c r="H652" s="210"/>
      <c r="I652" s="627"/>
      <c r="J652" s="210"/>
      <c r="K652" s="210"/>
      <c r="L652" s="210"/>
      <c r="M652" s="679"/>
      <c r="N652" s="210"/>
      <c r="O652" s="210"/>
      <c r="P652" s="210"/>
      <c r="Q652" s="210"/>
      <c r="R652" s="210"/>
      <c r="S652" s="210"/>
      <c r="T652" s="210"/>
      <c r="U652" s="210"/>
      <c r="V652" s="210"/>
      <c r="W652" s="210"/>
      <c r="X652" s="210"/>
      <c r="Y652" s="210"/>
      <c r="Z652" s="210"/>
    </row>
    <row r="653" ht="12.75" customHeight="1">
      <c r="A653" s="625"/>
      <c r="B653" s="625"/>
      <c r="C653" s="625"/>
      <c r="D653" s="627"/>
      <c r="E653" s="210"/>
      <c r="F653" s="210"/>
      <c r="G653" s="210"/>
      <c r="H653" s="210"/>
      <c r="I653" s="627"/>
      <c r="J653" s="210"/>
      <c r="K653" s="210"/>
      <c r="L653" s="210"/>
      <c r="M653" s="679"/>
      <c r="N653" s="210"/>
      <c r="O653" s="210"/>
      <c r="P653" s="210"/>
      <c r="Q653" s="210"/>
      <c r="R653" s="210"/>
      <c r="S653" s="210"/>
      <c r="T653" s="210"/>
      <c r="U653" s="210"/>
      <c r="V653" s="210"/>
      <c r="W653" s="210"/>
      <c r="X653" s="210"/>
      <c r="Y653" s="210"/>
      <c r="Z653" s="210"/>
    </row>
    <row r="654" ht="12.75" customHeight="1">
      <c r="A654" s="625"/>
      <c r="B654" s="625"/>
      <c r="C654" s="625"/>
      <c r="D654" s="627"/>
      <c r="E654" s="210"/>
      <c r="F654" s="210"/>
      <c r="G654" s="210"/>
      <c r="H654" s="210"/>
      <c r="I654" s="627"/>
      <c r="J654" s="210"/>
      <c r="K654" s="210"/>
      <c r="L654" s="210"/>
      <c r="M654" s="679"/>
      <c r="N654" s="210"/>
      <c r="O654" s="210"/>
      <c r="P654" s="210"/>
      <c r="Q654" s="210"/>
      <c r="R654" s="210"/>
      <c r="S654" s="210"/>
      <c r="T654" s="210"/>
      <c r="U654" s="210"/>
      <c r="V654" s="210"/>
      <c r="W654" s="210"/>
      <c r="X654" s="210"/>
      <c r="Y654" s="210"/>
      <c r="Z654" s="210"/>
    </row>
    <row r="655" ht="12.75" customHeight="1">
      <c r="A655" s="625"/>
      <c r="B655" s="625"/>
      <c r="C655" s="625"/>
      <c r="D655" s="627"/>
      <c r="E655" s="210"/>
      <c r="F655" s="210"/>
      <c r="G655" s="210"/>
      <c r="H655" s="210"/>
      <c r="I655" s="627"/>
      <c r="J655" s="210"/>
      <c r="K655" s="210"/>
      <c r="L655" s="210"/>
      <c r="M655" s="679"/>
      <c r="N655" s="210"/>
      <c r="O655" s="210"/>
      <c r="P655" s="210"/>
      <c r="Q655" s="210"/>
      <c r="R655" s="210"/>
      <c r="S655" s="210"/>
      <c r="T655" s="210"/>
      <c r="U655" s="210"/>
      <c r="V655" s="210"/>
      <c r="W655" s="210"/>
      <c r="X655" s="210"/>
      <c r="Y655" s="210"/>
      <c r="Z655" s="210"/>
    </row>
    <row r="656" ht="12.75" customHeight="1">
      <c r="A656" s="625"/>
      <c r="B656" s="625"/>
      <c r="C656" s="625"/>
      <c r="D656" s="627"/>
      <c r="E656" s="210"/>
      <c r="F656" s="210"/>
      <c r="G656" s="210"/>
      <c r="H656" s="210"/>
      <c r="I656" s="627"/>
      <c r="J656" s="210"/>
      <c r="K656" s="210"/>
      <c r="L656" s="210"/>
      <c r="M656" s="679"/>
      <c r="N656" s="210"/>
      <c r="O656" s="210"/>
      <c r="P656" s="210"/>
      <c r="Q656" s="210"/>
      <c r="R656" s="210"/>
      <c r="S656" s="210"/>
      <c r="T656" s="210"/>
      <c r="U656" s="210"/>
      <c r="V656" s="210"/>
      <c r="W656" s="210"/>
      <c r="X656" s="210"/>
      <c r="Y656" s="210"/>
      <c r="Z656" s="210"/>
    </row>
    <row r="657" ht="12.75" customHeight="1">
      <c r="A657" s="625"/>
      <c r="B657" s="625"/>
      <c r="C657" s="625"/>
      <c r="D657" s="627"/>
      <c r="E657" s="210"/>
      <c r="F657" s="210"/>
      <c r="G657" s="210"/>
      <c r="H657" s="210"/>
      <c r="I657" s="627"/>
      <c r="J657" s="210"/>
      <c r="K657" s="210"/>
      <c r="L657" s="210"/>
      <c r="M657" s="679"/>
      <c r="N657" s="210"/>
      <c r="O657" s="210"/>
      <c r="P657" s="210"/>
      <c r="Q657" s="210"/>
      <c r="R657" s="210"/>
      <c r="S657" s="210"/>
      <c r="T657" s="210"/>
      <c r="U657" s="210"/>
      <c r="V657" s="210"/>
      <c r="W657" s="210"/>
      <c r="X657" s="210"/>
      <c r="Y657" s="210"/>
      <c r="Z657" s="210"/>
    </row>
    <row r="658" ht="12.75" customHeight="1">
      <c r="A658" s="625"/>
      <c r="B658" s="625"/>
      <c r="C658" s="625"/>
      <c r="D658" s="627"/>
      <c r="E658" s="210"/>
      <c r="F658" s="210"/>
      <c r="G658" s="210"/>
      <c r="H658" s="210"/>
      <c r="I658" s="627"/>
      <c r="J658" s="210"/>
      <c r="K658" s="210"/>
      <c r="L658" s="210"/>
      <c r="M658" s="679"/>
      <c r="N658" s="210"/>
      <c r="O658" s="210"/>
      <c r="P658" s="210"/>
      <c r="Q658" s="210"/>
      <c r="R658" s="210"/>
      <c r="S658" s="210"/>
      <c r="T658" s="210"/>
      <c r="U658" s="210"/>
      <c r="V658" s="210"/>
      <c r="W658" s="210"/>
      <c r="X658" s="210"/>
      <c r="Y658" s="210"/>
      <c r="Z658" s="210"/>
    </row>
    <row r="659" ht="12.75" customHeight="1">
      <c r="A659" s="625"/>
      <c r="B659" s="625"/>
      <c r="C659" s="625"/>
      <c r="D659" s="627"/>
      <c r="E659" s="210"/>
      <c r="F659" s="210"/>
      <c r="G659" s="210"/>
      <c r="H659" s="210"/>
      <c r="I659" s="627"/>
      <c r="J659" s="210"/>
      <c r="K659" s="210"/>
      <c r="L659" s="210"/>
      <c r="M659" s="679"/>
      <c r="N659" s="210"/>
      <c r="O659" s="210"/>
      <c r="P659" s="210"/>
      <c r="Q659" s="210"/>
      <c r="R659" s="210"/>
      <c r="S659" s="210"/>
      <c r="T659" s="210"/>
      <c r="U659" s="210"/>
      <c r="V659" s="210"/>
      <c r="W659" s="210"/>
      <c r="X659" s="210"/>
      <c r="Y659" s="210"/>
      <c r="Z659" s="210"/>
    </row>
    <row r="660" ht="12.75" customHeight="1">
      <c r="A660" s="625"/>
      <c r="B660" s="625"/>
      <c r="C660" s="625"/>
      <c r="D660" s="627"/>
      <c r="E660" s="210"/>
      <c r="F660" s="210"/>
      <c r="G660" s="210"/>
      <c r="H660" s="210"/>
      <c r="I660" s="627"/>
      <c r="J660" s="210"/>
      <c r="K660" s="210"/>
      <c r="L660" s="210"/>
      <c r="M660" s="679"/>
      <c r="N660" s="210"/>
      <c r="O660" s="210"/>
      <c r="P660" s="210"/>
      <c r="Q660" s="210"/>
      <c r="R660" s="210"/>
      <c r="S660" s="210"/>
      <c r="T660" s="210"/>
      <c r="U660" s="210"/>
      <c r="V660" s="210"/>
      <c r="W660" s="210"/>
      <c r="X660" s="210"/>
      <c r="Y660" s="210"/>
      <c r="Z660" s="210"/>
    </row>
    <row r="661" ht="12.75" customHeight="1">
      <c r="A661" s="625"/>
      <c r="B661" s="625"/>
      <c r="C661" s="625"/>
      <c r="D661" s="627"/>
      <c r="E661" s="210"/>
      <c r="F661" s="210"/>
      <c r="G661" s="210"/>
      <c r="H661" s="210"/>
      <c r="I661" s="627"/>
      <c r="J661" s="210"/>
      <c r="K661" s="210"/>
      <c r="L661" s="210"/>
      <c r="M661" s="679"/>
      <c r="N661" s="210"/>
      <c r="O661" s="210"/>
      <c r="P661" s="210"/>
      <c r="Q661" s="210"/>
      <c r="R661" s="210"/>
      <c r="S661" s="210"/>
      <c r="T661" s="210"/>
      <c r="U661" s="210"/>
      <c r="V661" s="210"/>
      <c r="W661" s="210"/>
      <c r="X661" s="210"/>
      <c r="Y661" s="210"/>
      <c r="Z661" s="210"/>
    </row>
    <row r="662" ht="12.75" customHeight="1">
      <c r="A662" s="625"/>
      <c r="B662" s="625"/>
      <c r="C662" s="625"/>
      <c r="D662" s="627"/>
      <c r="E662" s="210"/>
      <c r="F662" s="210"/>
      <c r="G662" s="210"/>
      <c r="H662" s="210"/>
      <c r="I662" s="627"/>
      <c r="J662" s="210"/>
      <c r="K662" s="210"/>
      <c r="L662" s="210"/>
      <c r="M662" s="679"/>
      <c r="N662" s="210"/>
      <c r="O662" s="210"/>
      <c r="P662" s="210"/>
      <c r="Q662" s="210"/>
      <c r="R662" s="210"/>
      <c r="S662" s="210"/>
      <c r="T662" s="210"/>
      <c r="U662" s="210"/>
      <c r="V662" s="210"/>
      <c r="W662" s="210"/>
      <c r="X662" s="210"/>
      <c r="Y662" s="210"/>
      <c r="Z662" s="210"/>
    </row>
    <row r="663" ht="12.75" customHeight="1">
      <c r="A663" s="625"/>
      <c r="B663" s="625"/>
      <c r="C663" s="625"/>
      <c r="D663" s="627"/>
      <c r="E663" s="210"/>
      <c r="F663" s="210"/>
      <c r="G663" s="210"/>
      <c r="H663" s="210"/>
      <c r="I663" s="627"/>
      <c r="J663" s="210"/>
      <c r="K663" s="210"/>
      <c r="L663" s="210"/>
      <c r="M663" s="679"/>
      <c r="N663" s="210"/>
      <c r="O663" s="210"/>
      <c r="P663" s="210"/>
      <c r="Q663" s="210"/>
      <c r="R663" s="210"/>
      <c r="S663" s="210"/>
      <c r="T663" s="210"/>
      <c r="U663" s="210"/>
      <c r="V663" s="210"/>
      <c r="W663" s="210"/>
      <c r="X663" s="210"/>
      <c r="Y663" s="210"/>
      <c r="Z663" s="210"/>
    </row>
    <row r="664" ht="12.75" customHeight="1">
      <c r="A664" s="625"/>
      <c r="B664" s="625"/>
      <c r="C664" s="625"/>
      <c r="D664" s="627"/>
      <c r="E664" s="210"/>
      <c r="F664" s="210"/>
      <c r="G664" s="210"/>
      <c r="H664" s="210"/>
      <c r="I664" s="627"/>
      <c r="J664" s="210"/>
      <c r="K664" s="210"/>
      <c r="L664" s="210"/>
      <c r="M664" s="679"/>
      <c r="N664" s="210"/>
      <c r="O664" s="210"/>
      <c r="P664" s="210"/>
      <c r="Q664" s="210"/>
      <c r="R664" s="210"/>
      <c r="S664" s="210"/>
      <c r="T664" s="210"/>
      <c r="U664" s="210"/>
      <c r="V664" s="210"/>
      <c r="W664" s="210"/>
      <c r="X664" s="210"/>
      <c r="Y664" s="210"/>
      <c r="Z664" s="210"/>
    </row>
    <row r="665" ht="12.75" customHeight="1">
      <c r="A665" s="625"/>
      <c r="B665" s="625"/>
      <c r="C665" s="625"/>
      <c r="D665" s="627"/>
      <c r="E665" s="210"/>
      <c r="F665" s="210"/>
      <c r="G665" s="210"/>
      <c r="H665" s="210"/>
      <c r="I665" s="627"/>
      <c r="J665" s="210"/>
      <c r="K665" s="210"/>
      <c r="L665" s="210"/>
      <c r="M665" s="679"/>
      <c r="N665" s="210"/>
      <c r="O665" s="210"/>
      <c r="P665" s="210"/>
      <c r="Q665" s="210"/>
      <c r="R665" s="210"/>
      <c r="S665" s="210"/>
      <c r="T665" s="210"/>
      <c r="U665" s="210"/>
      <c r="V665" s="210"/>
      <c r="W665" s="210"/>
      <c r="X665" s="210"/>
      <c r="Y665" s="210"/>
      <c r="Z665" s="210"/>
    </row>
    <row r="666" ht="12.75" customHeight="1">
      <c r="A666" s="625"/>
      <c r="B666" s="625"/>
      <c r="C666" s="625"/>
      <c r="D666" s="627"/>
      <c r="E666" s="210"/>
      <c r="F666" s="210"/>
      <c r="G666" s="210"/>
      <c r="H666" s="210"/>
      <c r="I666" s="627"/>
      <c r="J666" s="210"/>
      <c r="K666" s="210"/>
      <c r="L666" s="210"/>
      <c r="M666" s="679"/>
      <c r="N666" s="210"/>
      <c r="O666" s="210"/>
      <c r="P666" s="210"/>
      <c r="Q666" s="210"/>
      <c r="R666" s="210"/>
      <c r="S666" s="210"/>
      <c r="T666" s="210"/>
      <c r="U666" s="210"/>
      <c r="V666" s="210"/>
      <c r="W666" s="210"/>
      <c r="X666" s="210"/>
      <c r="Y666" s="210"/>
      <c r="Z666" s="210"/>
    </row>
    <row r="667" ht="12.75" customHeight="1">
      <c r="A667" s="625"/>
      <c r="B667" s="625"/>
      <c r="C667" s="625"/>
      <c r="D667" s="627"/>
      <c r="E667" s="210"/>
      <c r="F667" s="210"/>
      <c r="G667" s="210"/>
      <c r="H667" s="210"/>
      <c r="I667" s="627"/>
      <c r="J667" s="210"/>
      <c r="K667" s="210"/>
      <c r="L667" s="210"/>
      <c r="M667" s="679"/>
      <c r="N667" s="210"/>
      <c r="O667" s="210"/>
      <c r="P667" s="210"/>
      <c r="Q667" s="210"/>
      <c r="R667" s="210"/>
      <c r="S667" s="210"/>
      <c r="T667" s="210"/>
      <c r="U667" s="210"/>
      <c r="V667" s="210"/>
      <c r="W667" s="210"/>
      <c r="X667" s="210"/>
      <c r="Y667" s="210"/>
      <c r="Z667" s="210"/>
    </row>
    <row r="668" ht="12.75" customHeight="1">
      <c r="A668" s="625"/>
      <c r="B668" s="625"/>
      <c r="C668" s="625"/>
      <c r="D668" s="627"/>
      <c r="E668" s="210"/>
      <c r="F668" s="210"/>
      <c r="G668" s="210"/>
      <c r="H668" s="210"/>
      <c r="I668" s="627"/>
      <c r="J668" s="210"/>
      <c r="K668" s="210"/>
      <c r="L668" s="210"/>
      <c r="M668" s="679"/>
      <c r="N668" s="210"/>
      <c r="O668" s="210"/>
      <c r="P668" s="210"/>
      <c r="Q668" s="210"/>
      <c r="R668" s="210"/>
      <c r="S668" s="210"/>
      <c r="T668" s="210"/>
      <c r="U668" s="210"/>
      <c r="V668" s="210"/>
      <c r="W668" s="210"/>
      <c r="X668" s="210"/>
      <c r="Y668" s="210"/>
      <c r="Z668" s="210"/>
    </row>
    <row r="669" ht="12.75" customHeight="1">
      <c r="A669" s="625"/>
      <c r="B669" s="625"/>
      <c r="C669" s="625"/>
      <c r="D669" s="627"/>
      <c r="E669" s="210"/>
      <c r="F669" s="210"/>
      <c r="G669" s="210"/>
      <c r="H669" s="210"/>
      <c r="I669" s="627"/>
      <c r="J669" s="210"/>
      <c r="K669" s="210"/>
      <c r="L669" s="210"/>
      <c r="M669" s="679"/>
      <c r="N669" s="210"/>
      <c r="O669" s="210"/>
      <c r="P669" s="210"/>
      <c r="Q669" s="210"/>
      <c r="R669" s="210"/>
      <c r="S669" s="210"/>
      <c r="T669" s="210"/>
      <c r="U669" s="210"/>
      <c r="V669" s="210"/>
      <c r="W669" s="210"/>
      <c r="X669" s="210"/>
      <c r="Y669" s="210"/>
      <c r="Z669" s="210"/>
    </row>
    <row r="670" ht="12.75" customHeight="1">
      <c r="A670" s="625"/>
      <c r="B670" s="625"/>
      <c r="C670" s="625"/>
      <c r="D670" s="627"/>
      <c r="E670" s="210"/>
      <c r="F670" s="210"/>
      <c r="G670" s="210"/>
      <c r="H670" s="210"/>
      <c r="I670" s="627"/>
      <c r="J670" s="210"/>
      <c r="K670" s="210"/>
      <c r="L670" s="210"/>
      <c r="M670" s="679"/>
      <c r="N670" s="210"/>
      <c r="O670" s="210"/>
      <c r="P670" s="210"/>
      <c r="Q670" s="210"/>
      <c r="R670" s="210"/>
      <c r="S670" s="210"/>
      <c r="T670" s="210"/>
      <c r="U670" s="210"/>
      <c r="V670" s="210"/>
      <c r="W670" s="210"/>
      <c r="X670" s="210"/>
      <c r="Y670" s="210"/>
      <c r="Z670" s="210"/>
    </row>
    <row r="671" ht="12.75" customHeight="1">
      <c r="A671" s="625"/>
      <c r="B671" s="625"/>
      <c r="C671" s="625"/>
      <c r="D671" s="627"/>
      <c r="E671" s="210"/>
      <c r="F671" s="210"/>
      <c r="G671" s="210"/>
      <c r="H671" s="210"/>
      <c r="I671" s="627"/>
      <c r="J671" s="210"/>
      <c r="K671" s="210"/>
      <c r="L671" s="210"/>
      <c r="M671" s="679"/>
      <c r="N671" s="210"/>
      <c r="O671" s="210"/>
      <c r="P671" s="210"/>
      <c r="Q671" s="210"/>
      <c r="R671" s="210"/>
      <c r="S671" s="210"/>
      <c r="T671" s="210"/>
      <c r="U671" s="210"/>
      <c r="V671" s="210"/>
      <c r="W671" s="210"/>
      <c r="X671" s="210"/>
      <c r="Y671" s="210"/>
      <c r="Z671" s="210"/>
    </row>
    <row r="672" ht="12.75" customHeight="1">
      <c r="A672" s="625"/>
      <c r="B672" s="625"/>
      <c r="C672" s="625"/>
      <c r="D672" s="627"/>
      <c r="E672" s="210"/>
      <c r="F672" s="210"/>
      <c r="G672" s="210"/>
      <c r="H672" s="210"/>
      <c r="I672" s="627"/>
      <c r="J672" s="210"/>
      <c r="K672" s="210"/>
      <c r="L672" s="210"/>
      <c r="M672" s="679"/>
      <c r="N672" s="210"/>
      <c r="O672" s="210"/>
      <c r="P672" s="210"/>
      <c r="Q672" s="210"/>
      <c r="R672" s="210"/>
      <c r="S672" s="210"/>
      <c r="T672" s="210"/>
      <c r="U672" s="210"/>
      <c r="V672" s="210"/>
      <c r="W672" s="210"/>
      <c r="X672" s="210"/>
      <c r="Y672" s="210"/>
      <c r="Z672" s="210"/>
    </row>
    <row r="673" ht="12.75" customHeight="1">
      <c r="A673" s="625"/>
      <c r="B673" s="625"/>
      <c r="C673" s="625"/>
      <c r="D673" s="627"/>
      <c r="E673" s="210"/>
      <c r="F673" s="210"/>
      <c r="G673" s="210"/>
      <c r="H673" s="210"/>
      <c r="I673" s="627"/>
      <c r="J673" s="210"/>
      <c r="K673" s="210"/>
      <c r="L673" s="210"/>
      <c r="M673" s="679"/>
      <c r="N673" s="210"/>
      <c r="O673" s="210"/>
      <c r="P673" s="210"/>
      <c r="Q673" s="210"/>
      <c r="R673" s="210"/>
      <c r="S673" s="210"/>
      <c r="T673" s="210"/>
      <c r="U673" s="210"/>
      <c r="V673" s="210"/>
      <c r="W673" s="210"/>
      <c r="X673" s="210"/>
      <c r="Y673" s="210"/>
      <c r="Z673" s="210"/>
    </row>
    <row r="674" ht="12.75" customHeight="1">
      <c r="A674" s="625"/>
      <c r="B674" s="625"/>
      <c r="C674" s="625"/>
      <c r="D674" s="627"/>
      <c r="E674" s="210"/>
      <c r="F674" s="210"/>
      <c r="G674" s="210"/>
      <c r="H674" s="210"/>
      <c r="I674" s="627"/>
      <c r="J674" s="210"/>
      <c r="K674" s="210"/>
      <c r="L674" s="210"/>
      <c r="M674" s="679"/>
      <c r="N674" s="210"/>
      <c r="O674" s="210"/>
      <c r="P674" s="210"/>
      <c r="Q674" s="210"/>
      <c r="R674" s="210"/>
      <c r="S674" s="210"/>
      <c r="T674" s="210"/>
      <c r="U674" s="210"/>
      <c r="V674" s="210"/>
      <c r="W674" s="210"/>
      <c r="X674" s="210"/>
      <c r="Y674" s="210"/>
      <c r="Z674" s="210"/>
    </row>
    <row r="675" ht="12.75" customHeight="1">
      <c r="A675" s="625"/>
      <c r="B675" s="625"/>
      <c r="C675" s="625"/>
      <c r="D675" s="627"/>
      <c r="E675" s="210"/>
      <c r="F675" s="210"/>
      <c r="G675" s="210"/>
      <c r="H675" s="210"/>
      <c r="I675" s="627"/>
      <c r="J675" s="210"/>
      <c r="K675" s="210"/>
      <c r="L675" s="210"/>
      <c r="M675" s="679"/>
      <c r="N675" s="210"/>
      <c r="O675" s="210"/>
      <c r="P675" s="210"/>
      <c r="Q675" s="210"/>
      <c r="R675" s="210"/>
      <c r="S675" s="210"/>
      <c r="T675" s="210"/>
      <c r="U675" s="210"/>
      <c r="V675" s="210"/>
      <c r="W675" s="210"/>
      <c r="X675" s="210"/>
      <c r="Y675" s="210"/>
      <c r="Z675" s="210"/>
    </row>
    <row r="676" ht="12.75" customHeight="1">
      <c r="A676" s="625"/>
      <c r="B676" s="625"/>
      <c r="C676" s="625"/>
      <c r="D676" s="627"/>
      <c r="E676" s="210"/>
      <c r="F676" s="210"/>
      <c r="G676" s="210"/>
      <c r="H676" s="210"/>
      <c r="I676" s="627"/>
      <c r="J676" s="210"/>
      <c r="K676" s="210"/>
      <c r="L676" s="210"/>
      <c r="M676" s="679"/>
      <c r="N676" s="210"/>
      <c r="O676" s="210"/>
      <c r="P676" s="210"/>
      <c r="Q676" s="210"/>
      <c r="R676" s="210"/>
      <c r="S676" s="210"/>
      <c r="T676" s="210"/>
      <c r="U676" s="210"/>
      <c r="V676" s="210"/>
      <c r="W676" s="210"/>
      <c r="X676" s="210"/>
      <c r="Y676" s="210"/>
      <c r="Z676" s="210"/>
    </row>
    <row r="677" ht="12.75" customHeight="1">
      <c r="A677" s="625"/>
      <c r="B677" s="625"/>
      <c r="C677" s="625"/>
      <c r="D677" s="627"/>
      <c r="E677" s="210"/>
      <c r="F677" s="210"/>
      <c r="G677" s="210"/>
      <c r="H677" s="210"/>
      <c r="I677" s="627"/>
      <c r="J677" s="210"/>
      <c r="K677" s="210"/>
      <c r="L677" s="210"/>
      <c r="M677" s="679"/>
      <c r="N677" s="210"/>
      <c r="O677" s="210"/>
      <c r="P677" s="210"/>
      <c r="Q677" s="210"/>
      <c r="R677" s="210"/>
      <c r="S677" s="210"/>
      <c r="T677" s="210"/>
      <c r="U677" s="210"/>
      <c r="V677" s="210"/>
      <c r="W677" s="210"/>
      <c r="X677" s="210"/>
      <c r="Y677" s="210"/>
      <c r="Z677" s="210"/>
    </row>
    <row r="678" ht="12.75" customHeight="1">
      <c r="A678" s="625"/>
      <c r="B678" s="625"/>
      <c r="C678" s="625"/>
      <c r="D678" s="627"/>
      <c r="E678" s="210"/>
      <c r="F678" s="210"/>
      <c r="G678" s="210"/>
      <c r="H678" s="210"/>
      <c r="I678" s="627"/>
      <c r="J678" s="210"/>
      <c r="K678" s="210"/>
      <c r="L678" s="210"/>
      <c r="M678" s="679"/>
      <c r="N678" s="210"/>
      <c r="O678" s="210"/>
      <c r="P678" s="210"/>
      <c r="Q678" s="210"/>
      <c r="R678" s="210"/>
      <c r="S678" s="210"/>
      <c r="T678" s="210"/>
      <c r="U678" s="210"/>
      <c r="V678" s="210"/>
      <c r="W678" s="210"/>
      <c r="X678" s="210"/>
      <c r="Y678" s="210"/>
      <c r="Z678" s="210"/>
    </row>
    <row r="679" ht="12.75" customHeight="1">
      <c r="A679" s="625"/>
      <c r="B679" s="625"/>
      <c r="C679" s="625"/>
      <c r="D679" s="627"/>
      <c r="E679" s="210"/>
      <c r="F679" s="210"/>
      <c r="G679" s="210"/>
      <c r="H679" s="210"/>
      <c r="I679" s="627"/>
      <c r="J679" s="210"/>
      <c r="K679" s="210"/>
      <c r="L679" s="210"/>
      <c r="M679" s="679"/>
      <c r="N679" s="210"/>
      <c r="O679" s="210"/>
      <c r="P679" s="210"/>
      <c r="Q679" s="210"/>
      <c r="R679" s="210"/>
      <c r="S679" s="210"/>
      <c r="T679" s="210"/>
      <c r="U679" s="210"/>
      <c r="V679" s="210"/>
      <c r="W679" s="210"/>
      <c r="X679" s="210"/>
      <c r="Y679" s="210"/>
      <c r="Z679" s="210"/>
    </row>
    <row r="680" ht="12.75" customHeight="1">
      <c r="A680" s="625"/>
      <c r="B680" s="625"/>
      <c r="C680" s="625"/>
      <c r="D680" s="627"/>
      <c r="E680" s="210"/>
      <c r="F680" s="210"/>
      <c r="G680" s="210"/>
      <c r="H680" s="210"/>
      <c r="I680" s="627"/>
      <c r="J680" s="210"/>
      <c r="K680" s="210"/>
      <c r="L680" s="210"/>
      <c r="M680" s="679"/>
      <c r="N680" s="210"/>
      <c r="O680" s="210"/>
      <c r="P680" s="210"/>
      <c r="Q680" s="210"/>
      <c r="R680" s="210"/>
      <c r="S680" s="210"/>
      <c r="T680" s="210"/>
      <c r="U680" s="210"/>
      <c r="V680" s="210"/>
      <c r="W680" s="210"/>
      <c r="X680" s="210"/>
      <c r="Y680" s="210"/>
      <c r="Z680" s="210"/>
    </row>
    <row r="681" ht="12.75" customHeight="1">
      <c r="A681" s="625"/>
      <c r="B681" s="625"/>
      <c r="C681" s="625"/>
      <c r="D681" s="627"/>
      <c r="E681" s="210"/>
      <c r="F681" s="210"/>
      <c r="G681" s="210"/>
      <c r="H681" s="210"/>
      <c r="I681" s="627"/>
      <c r="J681" s="210"/>
      <c r="K681" s="210"/>
      <c r="L681" s="210"/>
      <c r="M681" s="679"/>
      <c r="N681" s="210"/>
      <c r="O681" s="210"/>
      <c r="P681" s="210"/>
      <c r="Q681" s="210"/>
      <c r="R681" s="210"/>
      <c r="S681" s="210"/>
      <c r="T681" s="210"/>
      <c r="U681" s="210"/>
      <c r="V681" s="210"/>
      <c r="W681" s="210"/>
      <c r="X681" s="210"/>
      <c r="Y681" s="210"/>
      <c r="Z681" s="210"/>
    </row>
    <row r="682" ht="12.75" customHeight="1">
      <c r="A682" s="625"/>
      <c r="B682" s="625"/>
      <c r="C682" s="625"/>
      <c r="D682" s="627"/>
      <c r="E682" s="210"/>
      <c r="F682" s="210"/>
      <c r="G682" s="210"/>
      <c r="H682" s="210"/>
      <c r="I682" s="627"/>
      <c r="J682" s="210"/>
      <c r="K682" s="210"/>
      <c r="L682" s="210"/>
      <c r="M682" s="679"/>
      <c r="N682" s="210"/>
      <c r="O682" s="210"/>
      <c r="P682" s="210"/>
      <c r="Q682" s="210"/>
      <c r="R682" s="210"/>
      <c r="S682" s="210"/>
      <c r="T682" s="210"/>
      <c r="U682" s="210"/>
      <c r="V682" s="210"/>
      <c r="W682" s="210"/>
      <c r="X682" s="210"/>
      <c r="Y682" s="210"/>
      <c r="Z682" s="210"/>
    </row>
    <row r="683" ht="12.75" customHeight="1">
      <c r="A683" s="625"/>
      <c r="B683" s="625"/>
      <c r="C683" s="625"/>
      <c r="D683" s="627"/>
      <c r="E683" s="210"/>
      <c r="F683" s="210"/>
      <c r="G683" s="210"/>
      <c r="H683" s="210"/>
      <c r="I683" s="627"/>
      <c r="J683" s="210"/>
      <c r="K683" s="210"/>
      <c r="L683" s="210"/>
      <c r="M683" s="679"/>
      <c r="N683" s="210"/>
      <c r="O683" s="210"/>
      <c r="P683" s="210"/>
      <c r="Q683" s="210"/>
      <c r="R683" s="210"/>
      <c r="S683" s="210"/>
      <c r="T683" s="210"/>
      <c r="U683" s="210"/>
      <c r="V683" s="210"/>
      <c r="W683" s="210"/>
      <c r="X683" s="210"/>
      <c r="Y683" s="210"/>
      <c r="Z683" s="210"/>
    </row>
    <row r="684" ht="12.75" customHeight="1">
      <c r="A684" s="625"/>
      <c r="B684" s="625"/>
      <c r="C684" s="625"/>
      <c r="D684" s="627"/>
      <c r="E684" s="210"/>
      <c r="F684" s="210"/>
      <c r="G684" s="210"/>
      <c r="H684" s="210"/>
      <c r="I684" s="627"/>
      <c r="J684" s="210"/>
      <c r="K684" s="210"/>
      <c r="L684" s="210"/>
      <c r="M684" s="679"/>
      <c r="N684" s="210"/>
      <c r="O684" s="210"/>
      <c r="P684" s="210"/>
      <c r="Q684" s="210"/>
      <c r="R684" s="210"/>
      <c r="S684" s="210"/>
      <c r="T684" s="210"/>
      <c r="U684" s="210"/>
      <c r="V684" s="210"/>
      <c r="W684" s="210"/>
      <c r="X684" s="210"/>
      <c r="Y684" s="210"/>
      <c r="Z684" s="210"/>
    </row>
    <row r="685" ht="12.75" customHeight="1">
      <c r="A685" s="625"/>
      <c r="B685" s="625"/>
      <c r="C685" s="625"/>
      <c r="D685" s="627"/>
      <c r="E685" s="210"/>
      <c r="F685" s="210"/>
      <c r="G685" s="210"/>
      <c r="H685" s="210"/>
      <c r="I685" s="627"/>
      <c r="J685" s="210"/>
      <c r="K685" s="210"/>
      <c r="L685" s="210"/>
      <c r="M685" s="679"/>
      <c r="N685" s="210"/>
      <c r="O685" s="210"/>
      <c r="P685" s="210"/>
      <c r="Q685" s="210"/>
      <c r="R685" s="210"/>
      <c r="S685" s="210"/>
      <c r="T685" s="210"/>
      <c r="U685" s="210"/>
      <c r="V685" s="210"/>
      <c r="W685" s="210"/>
      <c r="X685" s="210"/>
      <c r="Y685" s="210"/>
      <c r="Z685" s="210"/>
    </row>
    <row r="686" ht="12.75" customHeight="1">
      <c r="A686" s="625"/>
      <c r="B686" s="625"/>
      <c r="C686" s="625"/>
      <c r="D686" s="627"/>
      <c r="E686" s="210"/>
      <c r="F686" s="210"/>
      <c r="G686" s="210"/>
      <c r="H686" s="210"/>
      <c r="I686" s="627"/>
      <c r="J686" s="210"/>
      <c r="K686" s="210"/>
      <c r="L686" s="210"/>
      <c r="M686" s="679"/>
      <c r="N686" s="210"/>
      <c r="O686" s="210"/>
      <c r="P686" s="210"/>
      <c r="Q686" s="210"/>
      <c r="R686" s="210"/>
      <c r="S686" s="210"/>
      <c r="T686" s="210"/>
      <c r="U686" s="210"/>
      <c r="V686" s="210"/>
      <c r="W686" s="210"/>
      <c r="X686" s="210"/>
      <c r="Y686" s="210"/>
      <c r="Z686" s="210"/>
    </row>
    <row r="687" ht="12.75" customHeight="1">
      <c r="A687" s="625"/>
      <c r="B687" s="625"/>
      <c r="C687" s="625"/>
      <c r="D687" s="627"/>
      <c r="E687" s="210"/>
      <c r="F687" s="210"/>
      <c r="G687" s="210"/>
      <c r="H687" s="210"/>
      <c r="I687" s="627"/>
      <c r="J687" s="210"/>
      <c r="K687" s="210"/>
      <c r="L687" s="210"/>
      <c r="M687" s="679"/>
      <c r="N687" s="210"/>
      <c r="O687" s="210"/>
      <c r="P687" s="210"/>
      <c r="Q687" s="210"/>
      <c r="R687" s="210"/>
      <c r="S687" s="210"/>
      <c r="T687" s="210"/>
      <c r="U687" s="210"/>
      <c r="V687" s="210"/>
      <c r="W687" s="210"/>
      <c r="X687" s="210"/>
      <c r="Y687" s="210"/>
      <c r="Z687" s="210"/>
    </row>
    <row r="688" ht="12.75" customHeight="1">
      <c r="A688" s="625"/>
      <c r="B688" s="625"/>
      <c r="C688" s="625"/>
      <c r="D688" s="627"/>
      <c r="E688" s="210"/>
      <c r="F688" s="210"/>
      <c r="G688" s="210"/>
      <c r="H688" s="210"/>
      <c r="I688" s="627"/>
      <c r="J688" s="210"/>
      <c r="K688" s="210"/>
      <c r="L688" s="210"/>
      <c r="M688" s="679"/>
      <c r="N688" s="210"/>
      <c r="O688" s="210"/>
      <c r="P688" s="210"/>
      <c r="Q688" s="210"/>
      <c r="R688" s="210"/>
      <c r="S688" s="210"/>
      <c r="T688" s="210"/>
      <c r="U688" s="210"/>
      <c r="V688" s="210"/>
      <c r="W688" s="210"/>
      <c r="X688" s="210"/>
      <c r="Y688" s="210"/>
      <c r="Z688" s="210"/>
    </row>
    <row r="689" ht="12.75" customHeight="1">
      <c r="A689" s="625"/>
      <c r="B689" s="625"/>
      <c r="C689" s="625"/>
      <c r="D689" s="627"/>
      <c r="E689" s="210"/>
      <c r="F689" s="210"/>
      <c r="G689" s="210"/>
      <c r="H689" s="210"/>
      <c r="I689" s="627"/>
      <c r="J689" s="210"/>
      <c r="K689" s="210"/>
      <c r="L689" s="210"/>
      <c r="M689" s="679"/>
      <c r="N689" s="210"/>
      <c r="O689" s="210"/>
      <c r="P689" s="210"/>
      <c r="Q689" s="210"/>
      <c r="R689" s="210"/>
      <c r="S689" s="210"/>
      <c r="T689" s="210"/>
      <c r="U689" s="210"/>
      <c r="V689" s="210"/>
      <c r="W689" s="210"/>
      <c r="X689" s="210"/>
      <c r="Y689" s="210"/>
      <c r="Z689" s="210"/>
    </row>
    <row r="690" ht="12.75" customHeight="1">
      <c r="A690" s="625"/>
      <c r="B690" s="625"/>
      <c r="C690" s="625"/>
      <c r="D690" s="627"/>
      <c r="E690" s="210"/>
      <c r="F690" s="210"/>
      <c r="G690" s="210"/>
      <c r="H690" s="210"/>
      <c r="I690" s="627"/>
      <c r="J690" s="210"/>
      <c r="K690" s="210"/>
      <c r="L690" s="210"/>
      <c r="M690" s="679"/>
      <c r="N690" s="210"/>
      <c r="O690" s="210"/>
      <c r="P690" s="210"/>
      <c r="Q690" s="210"/>
      <c r="R690" s="210"/>
      <c r="S690" s="210"/>
      <c r="T690" s="210"/>
      <c r="U690" s="210"/>
      <c r="V690" s="210"/>
      <c r="W690" s="210"/>
      <c r="X690" s="210"/>
      <c r="Y690" s="210"/>
      <c r="Z690" s="210"/>
    </row>
    <row r="691" ht="12.75" customHeight="1">
      <c r="A691" s="625"/>
      <c r="B691" s="625"/>
      <c r="C691" s="625"/>
      <c r="D691" s="627"/>
      <c r="E691" s="210"/>
      <c r="F691" s="210"/>
      <c r="G691" s="210"/>
      <c r="H691" s="210"/>
      <c r="I691" s="627"/>
      <c r="J691" s="210"/>
      <c r="K691" s="210"/>
      <c r="L691" s="210"/>
      <c r="M691" s="679"/>
      <c r="N691" s="210"/>
      <c r="O691" s="210"/>
      <c r="P691" s="210"/>
      <c r="Q691" s="210"/>
      <c r="R691" s="210"/>
      <c r="S691" s="210"/>
      <c r="T691" s="210"/>
      <c r="U691" s="210"/>
      <c r="V691" s="210"/>
      <c r="W691" s="210"/>
      <c r="X691" s="210"/>
      <c r="Y691" s="210"/>
      <c r="Z691" s="210"/>
    </row>
    <row r="692" ht="12.75" customHeight="1">
      <c r="A692" s="625"/>
      <c r="B692" s="625"/>
      <c r="C692" s="625"/>
      <c r="D692" s="627"/>
      <c r="E692" s="210"/>
      <c r="F692" s="210"/>
      <c r="G692" s="210"/>
      <c r="H692" s="210"/>
      <c r="I692" s="627"/>
      <c r="J692" s="210"/>
      <c r="K692" s="210"/>
      <c r="L692" s="210"/>
      <c r="M692" s="679"/>
      <c r="N692" s="210"/>
      <c r="O692" s="210"/>
      <c r="P692" s="210"/>
      <c r="Q692" s="210"/>
      <c r="R692" s="210"/>
      <c r="S692" s="210"/>
      <c r="T692" s="210"/>
      <c r="U692" s="210"/>
      <c r="V692" s="210"/>
      <c r="W692" s="210"/>
      <c r="X692" s="210"/>
      <c r="Y692" s="210"/>
      <c r="Z692" s="210"/>
    </row>
    <row r="693" ht="12.75" customHeight="1">
      <c r="A693" s="625"/>
      <c r="B693" s="625"/>
      <c r="C693" s="625"/>
      <c r="D693" s="627"/>
      <c r="E693" s="210"/>
      <c r="F693" s="210"/>
      <c r="G693" s="210"/>
      <c r="H693" s="210"/>
      <c r="I693" s="627"/>
      <c r="J693" s="210"/>
      <c r="K693" s="210"/>
      <c r="L693" s="210"/>
      <c r="M693" s="679"/>
      <c r="N693" s="210"/>
      <c r="O693" s="210"/>
      <c r="P693" s="210"/>
      <c r="Q693" s="210"/>
      <c r="R693" s="210"/>
      <c r="S693" s="210"/>
      <c r="T693" s="210"/>
      <c r="U693" s="210"/>
      <c r="V693" s="210"/>
      <c r="W693" s="210"/>
      <c r="X693" s="210"/>
      <c r="Y693" s="210"/>
      <c r="Z693" s="210"/>
    </row>
    <row r="694" ht="12.75" customHeight="1">
      <c r="A694" s="625"/>
      <c r="B694" s="625"/>
      <c r="C694" s="625"/>
      <c r="D694" s="627"/>
      <c r="E694" s="210"/>
      <c r="F694" s="210"/>
      <c r="G694" s="210"/>
      <c r="H694" s="210"/>
      <c r="I694" s="627"/>
      <c r="J694" s="210"/>
      <c r="K694" s="210"/>
      <c r="L694" s="210"/>
      <c r="M694" s="679"/>
      <c r="N694" s="210"/>
      <c r="O694" s="210"/>
      <c r="P694" s="210"/>
      <c r="Q694" s="210"/>
      <c r="R694" s="210"/>
      <c r="S694" s="210"/>
      <c r="T694" s="210"/>
      <c r="U694" s="210"/>
      <c r="V694" s="210"/>
      <c r="W694" s="210"/>
      <c r="X694" s="210"/>
      <c r="Y694" s="210"/>
      <c r="Z694" s="210"/>
    </row>
    <row r="695" ht="12.75" customHeight="1">
      <c r="A695" s="625"/>
      <c r="B695" s="625"/>
      <c r="C695" s="625"/>
      <c r="D695" s="627"/>
      <c r="E695" s="210"/>
      <c r="F695" s="210"/>
      <c r="G695" s="210"/>
      <c r="H695" s="210"/>
      <c r="I695" s="627"/>
      <c r="J695" s="210"/>
      <c r="K695" s="210"/>
      <c r="L695" s="210"/>
      <c r="M695" s="679"/>
      <c r="N695" s="210"/>
      <c r="O695" s="210"/>
      <c r="P695" s="210"/>
      <c r="Q695" s="210"/>
      <c r="R695" s="210"/>
      <c r="S695" s="210"/>
      <c r="T695" s="210"/>
      <c r="U695" s="210"/>
      <c r="V695" s="210"/>
      <c r="W695" s="210"/>
      <c r="X695" s="210"/>
      <c r="Y695" s="210"/>
      <c r="Z695" s="210"/>
    </row>
    <row r="696" ht="12.75" customHeight="1">
      <c r="A696" s="625"/>
      <c r="B696" s="625"/>
      <c r="C696" s="625"/>
      <c r="D696" s="627"/>
      <c r="E696" s="210"/>
      <c r="F696" s="210"/>
      <c r="G696" s="210"/>
      <c r="H696" s="210"/>
      <c r="I696" s="627"/>
      <c r="J696" s="210"/>
      <c r="K696" s="210"/>
      <c r="L696" s="210"/>
      <c r="M696" s="679"/>
      <c r="N696" s="210"/>
      <c r="O696" s="210"/>
      <c r="P696" s="210"/>
      <c r="Q696" s="210"/>
      <c r="R696" s="210"/>
      <c r="S696" s="210"/>
      <c r="T696" s="210"/>
      <c r="U696" s="210"/>
      <c r="V696" s="210"/>
      <c r="W696" s="210"/>
      <c r="X696" s="210"/>
      <c r="Y696" s="210"/>
      <c r="Z696" s="210"/>
    </row>
    <row r="697" ht="12.75" customHeight="1">
      <c r="A697" s="625"/>
      <c r="B697" s="625"/>
      <c r="C697" s="625"/>
      <c r="D697" s="627"/>
      <c r="E697" s="210"/>
      <c r="F697" s="210"/>
      <c r="G697" s="210"/>
      <c r="H697" s="210"/>
      <c r="I697" s="627"/>
      <c r="J697" s="210"/>
      <c r="K697" s="210"/>
      <c r="L697" s="210"/>
      <c r="M697" s="679"/>
      <c r="N697" s="210"/>
      <c r="O697" s="210"/>
      <c r="P697" s="210"/>
      <c r="Q697" s="210"/>
      <c r="R697" s="210"/>
      <c r="S697" s="210"/>
      <c r="T697" s="210"/>
      <c r="U697" s="210"/>
      <c r="V697" s="210"/>
      <c r="W697" s="210"/>
      <c r="X697" s="210"/>
      <c r="Y697" s="210"/>
      <c r="Z697" s="210"/>
    </row>
    <row r="698" ht="12.75" customHeight="1">
      <c r="A698" s="625"/>
      <c r="B698" s="625"/>
      <c r="C698" s="625"/>
      <c r="D698" s="627"/>
      <c r="E698" s="210"/>
      <c r="F698" s="210"/>
      <c r="G698" s="210"/>
      <c r="H698" s="210"/>
      <c r="I698" s="627"/>
      <c r="J698" s="210"/>
      <c r="K698" s="210"/>
      <c r="L698" s="210"/>
      <c r="M698" s="679"/>
      <c r="N698" s="210"/>
      <c r="O698" s="210"/>
      <c r="P698" s="210"/>
      <c r="Q698" s="210"/>
      <c r="R698" s="210"/>
      <c r="S698" s="210"/>
      <c r="T698" s="210"/>
      <c r="U698" s="210"/>
      <c r="V698" s="210"/>
      <c r="W698" s="210"/>
      <c r="X698" s="210"/>
      <c r="Y698" s="210"/>
      <c r="Z698" s="210"/>
    </row>
    <row r="699" ht="12.75" customHeight="1">
      <c r="A699" s="625"/>
      <c r="B699" s="625"/>
      <c r="C699" s="625"/>
      <c r="D699" s="627"/>
      <c r="E699" s="210"/>
      <c r="F699" s="210"/>
      <c r="G699" s="210"/>
      <c r="H699" s="210"/>
      <c r="I699" s="627"/>
      <c r="J699" s="210"/>
      <c r="K699" s="210"/>
      <c r="L699" s="210"/>
      <c r="M699" s="679"/>
      <c r="N699" s="210"/>
      <c r="O699" s="210"/>
      <c r="P699" s="210"/>
      <c r="Q699" s="210"/>
      <c r="R699" s="210"/>
      <c r="S699" s="210"/>
      <c r="T699" s="210"/>
      <c r="U699" s="210"/>
      <c r="V699" s="210"/>
      <c r="W699" s="210"/>
      <c r="X699" s="210"/>
      <c r="Y699" s="210"/>
      <c r="Z699" s="210"/>
    </row>
    <row r="700" ht="12.75" customHeight="1">
      <c r="A700" s="625"/>
      <c r="B700" s="625"/>
      <c r="C700" s="625"/>
      <c r="D700" s="627"/>
      <c r="E700" s="210"/>
      <c r="F700" s="210"/>
      <c r="G700" s="210"/>
      <c r="H700" s="210"/>
      <c r="I700" s="627"/>
      <c r="J700" s="210"/>
      <c r="K700" s="210"/>
      <c r="L700" s="210"/>
      <c r="M700" s="679"/>
      <c r="N700" s="210"/>
      <c r="O700" s="210"/>
      <c r="P700" s="210"/>
      <c r="Q700" s="210"/>
      <c r="R700" s="210"/>
      <c r="S700" s="210"/>
      <c r="T700" s="210"/>
      <c r="U700" s="210"/>
      <c r="V700" s="210"/>
      <c r="W700" s="210"/>
      <c r="X700" s="210"/>
      <c r="Y700" s="210"/>
      <c r="Z700" s="210"/>
    </row>
    <row r="701" ht="12.75" customHeight="1">
      <c r="A701" s="625"/>
      <c r="B701" s="625"/>
      <c r="C701" s="625"/>
      <c r="D701" s="627"/>
      <c r="E701" s="210"/>
      <c r="F701" s="210"/>
      <c r="G701" s="210"/>
      <c r="H701" s="210"/>
      <c r="I701" s="627"/>
      <c r="J701" s="210"/>
      <c r="K701" s="210"/>
      <c r="L701" s="210"/>
      <c r="M701" s="679"/>
      <c r="N701" s="210"/>
      <c r="O701" s="210"/>
      <c r="P701" s="210"/>
      <c r="Q701" s="210"/>
      <c r="R701" s="210"/>
      <c r="S701" s="210"/>
      <c r="T701" s="210"/>
      <c r="U701" s="210"/>
      <c r="V701" s="210"/>
      <c r="W701" s="210"/>
      <c r="X701" s="210"/>
      <c r="Y701" s="210"/>
      <c r="Z701" s="210"/>
    </row>
    <row r="702" ht="12.75" customHeight="1">
      <c r="A702" s="625"/>
      <c r="B702" s="625"/>
      <c r="C702" s="625"/>
      <c r="D702" s="627"/>
      <c r="E702" s="210"/>
      <c r="F702" s="210"/>
      <c r="G702" s="210"/>
      <c r="H702" s="210"/>
      <c r="I702" s="627"/>
      <c r="J702" s="210"/>
      <c r="K702" s="210"/>
      <c r="L702" s="210"/>
      <c r="M702" s="679"/>
      <c r="N702" s="210"/>
      <c r="O702" s="210"/>
      <c r="P702" s="210"/>
      <c r="Q702" s="210"/>
      <c r="R702" s="210"/>
      <c r="S702" s="210"/>
      <c r="T702" s="210"/>
      <c r="U702" s="210"/>
      <c r="V702" s="210"/>
      <c r="W702" s="210"/>
      <c r="X702" s="210"/>
      <c r="Y702" s="210"/>
      <c r="Z702" s="210"/>
    </row>
    <row r="703" ht="12.75" customHeight="1">
      <c r="A703" s="625"/>
      <c r="B703" s="625"/>
      <c r="C703" s="625"/>
      <c r="D703" s="627"/>
      <c r="E703" s="210"/>
      <c r="F703" s="210"/>
      <c r="G703" s="210"/>
      <c r="H703" s="210"/>
      <c r="I703" s="627"/>
      <c r="J703" s="210"/>
      <c r="K703" s="210"/>
      <c r="L703" s="210"/>
      <c r="M703" s="679"/>
      <c r="N703" s="210"/>
      <c r="O703" s="210"/>
      <c r="P703" s="210"/>
      <c r="Q703" s="210"/>
      <c r="R703" s="210"/>
      <c r="S703" s="210"/>
      <c r="T703" s="210"/>
      <c r="U703" s="210"/>
      <c r="V703" s="210"/>
      <c r="W703" s="210"/>
      <c r="X703" s="210"/>
      <c r="Y703" s="210"/>
      <c r="Z703" s="210"/>
    </row>
    <row r="704" ht="12.75" customHeight="1">
      <c r="A704" s="625"/>
      <c r="B704" s="625"/>
      <c r="C704" s="625"/>
      <c r="D704" s="627"/>
      <c r="E704" s="210"/>
      <c r="F704" s="210"/>
      <c r="G704" s="210"/>
      <c r="H704" s="210"/>
      <c r="I704" s="627"/>
      <c r="J704" s="210"/>
      <c r="K704" s="210"/>
      <c r="L704" s="210"/>
      <c r="M704" s="679"/>
      <c r="N704" s="210"/>
      <c r="O704" s="210"/>
      <c r="P704" s="210"/>
      <c r="Q704" s="210"/>
      <c r="R704" s="210"/>
      <c r="S704" s="210"/>
      <c r="T704" s="210"/>
      <c r="U704" s="210"/>
      <c r="V704" s="210"/>
      <c r="W704" s="210"/>
      <c r="X704" s="210"/>
      <c r="Y704" s="210"/>
      <c r="Z704" s="210"/>
    </row>
    <row r="705" ht="12.75" customHeight="1">
      <c r="A705" s="625"/>
      <c r="B705" s="625"/>
      <c r="C705" s="625"/>
      <c r="D705" s="627"/>
      <c r="E705" s="210"/>
      <c r="F705" s="210"/>
      <c r="G705" s="210"/>
      <c r="H705" s="210"/>
      <c r="I705" s="627"/>
      <c r="J705" s="210"/>
      <c r="K705" s="210"/>
      <c r="L705" s="210"/>
      <c r="M705" s="679"/>
      <c r="N705" s="210"/>
      <c r="O705" s="210"/>
      <c r="P705" s="210"/>
      <c r="Q705" s="210"/>
      <c r="R705" s="210"/>
      <c r="S705" s="210"/>
      <c r="T705" s="210"/>
      <c r="U705" s="210"/>
      <c r="V705" s="210"/>
      <c r="W705" s="210"/>
      <c r="X705" s="210"/>
      <c r="Y705" s="210"/>
      <c r="Z705" s="210"/>
    </row>
    <row r="706" ht="12.75" customHeight="1">
      <c r="A706" s="625"/>
      <c r="B706" s="625"/>
      <c r="C706" s="625"/>
      <c r="D706" s="627"/>
      <c r="E706" s="210"/>
      <c r="F706" s="210"/>
      <c r="G706" s="210"/>
      <c r="H706" s="210"/>
      <c r="I706" s="627"/>
      <c r="J706" s="210"/>
      <c r="K706" s="210"/>
      <c r="L706" s="210"/>
      <c r="M706" s="679"/>
      <c r="N706" s="210"/>
      <c r="O706" s="210"/>
      <c r="P706" s="210"/>
      <c r="Q706" s="210"/>
      <c r="R706" s="210"/>
      <c r="S706" s="210"/>
      <c r="T706" s="210"/>
      <c r="U706" s="210"/>
      <c r="V706" s="210"/>
      <c r="W706" s="210"/>
      <c r="X706" s="210"/>
      <c r="Y706" s="210"/>
      <c r="Z706" s="210"/>
    </row>
    <row r="707" ht="12.75" customHeight="1">
      <c r="A707" s="625"/>
      <c r="B707" s="625"/>
      <c r="C707" s="625"/>
      <c r="D707" s="627"/>
      <c r="E707" s="210"/>
      <c r="F707" s="210"/>
      <c r="G707" s="210"/>
      <c r="H707" s="210"/>
      <c r="I707" s="627"/>
      <c r="J707" s="210"/>
      <c r="K707" s="210"/>
      <c r="L707" s="210"/>
      <c r="M707" s="679"/>
      <c r="N707" s="210"/>
      <c r="O707" s="210"/>
      <c r="P707" s="210"/>
      <c r="Q707" s="210"/>
      <c r="R707" s="210"/>
      <c r="S707" s="210"/>
      <c r="T707" s="210"/>
      <c r="U707" s="210"/>
      <c r="V707" s="210"/>
      <c r="W707" s="210"/>
      <c r="X707" s="210"/>
      <c r="Y707" s="210"/>
      <c r="Z707" s="210"/>
    </row>
    <row r="708" ht="12.75" customHeight="1">
      <c r="A708" s="625"/>
      <c r="B708" s="625"/>
      <c r="C708" s="625"/>
      <c r="D708" s="627"/>
      <c r="E708" s="210"/>
      <c r="F708" s="210"/>
      <c r="G708" s="210"/>
      <c r="H708" s="210"/>
      <c r="I708" s="627"/>
      <c r="J708" s="210"/>
      <c r="K708" s="210"/>
      <c r="L708" s="210"/>
      <c r="M708" s="679"/>
      <c r="N708" s="210"/>
      <c r="O708" s="210"/>
      <c r="P708" s="210"/>
      <c r="Q708" s="210"/>
      <c r="R708" s="210"/>
      <c r="S708" s="210"/>
      <c r="T708" s="210"/>
      <c r="U708" s="210"/>
      <c r="V708" s="210"/>
      <c r="W708" s="210"/>
      <c r="X708" s="210"/>
      <c r="Y708" s="210"/>
      <c r="Z708" s="210"/>
    </row>
    <row r="709" ht="12.75" customHeight="1">
      <c r="A709" s="625"/>
      <c r="B709" s="625"/>
      <c r="C709" s="625"/>
      <c r="D709" s="627"/>
      <c r="E709" s="210"/>
      <c r="F709" s="210"/>
      <c r="G709" s="210"/>
      <c r="H709" s="210"/>
      <c r="I709" s="627"/>
      <c r="J709" s="210"/>
      <c r="K709" s="210"/>
      <c r="L709" s="210"/>
      <c r="M709" s="679"/>
      <c r="N709" s="210"/>
      <c r="O709" s="210"/>
      <c r="P709" s="210"/>
      <c r="Q709" s="210"/>
      <c r="R709" s="210"/>
      <c r="S709" s="210"/>
      <c r="T709" s="210"/>
      <c r="U709" s="210"/>
      <c r="V709" s="210"/>
      <c r="W709" s="210"/>
      <c r="X709" s="210"/>
      <c r="Y709" s="210"/>
      <c r="Z709" s="210"/>
    </row>
    <row r="710" ht="12.75" customHeight="1">
      <c r="A710" s="625"/>
      <c r="B710" s="625"/>
      <c r="C710" s="625"/>
      <c r="D710" s="627"/>
      <c r="E710" s="210"/>
      <c r="F710" s="210"/>
      <c r="G710" s="210"/>
      <c r="H710" s="210"/>
      <c r="I710" s="627"/>
      <c r="J710" s="210"/>
      <c r="K710" s="210"/>
      <c r="L710" s="210"/>
      <c r="M710" s="679"/>
      <c r="N710" s="210"/>
      <c r="O710" s="210"/>
      <c r="P710" s="210"/>
      <c r="Q710" s="210"/>
      <c r="R710" s="210"/>
      <c r="S710" s="210"/>
      <c r="T710" s="210"/>
      <c r="U710" s="210"/>
      <c r="V710" s="210"/>
      <c r="W710" s="210"/>
      <c r="X710" s="210"/>
      <c r="Y710" s="210"/>
      <c r="Z710" s="210"/>
    </row>
    <row r="711" ht="12.75" customHeight="1">
      <c r="A711" s="625"/>
      <c r="B711" s="625"/>
      <c r="C711" s="625"/>
      <c r="D711" s="627"/>
      <c r="E711" s="210"/>
      <c r="F711" s="210"/>
      <c r="G711" s="210"/>
      <c r="H711" s="210"/>
      <c r="I711" s="627"/>
      <c r="J711" s="210"/>
      <c r="K711" s="210"/>
      <c r="L711" s="210"/>
      <c r="M711" s="679"/>
      <c r="N711" s="210"/>
      <c r="O711" s="210"/>
      <c r="P711" s="210"/>
      <c r="Q711" s="210"/>
      <c r="R711" s="210"/>
      <c r="S711" s="210"/>
      <c r="T711" s="210"/>
      <c r="U711" s="210"/>
      <c r="V711" s="210"/>
      <c r="W711" s="210"/>
      <c r="X711" s="210"/>
      <c r="Y711" s="210"/>
      <c r="Z711" s="210"/>
    </row>
    <row r="712" ht="12.75" customHeight="1">
      <c r="A712" s="625"/>
      <c r="B712" s="625"/>
      <c r="C712" s="625"/>
      <c r="D712" s="627"/>
      <c r="E712" s="210"/>
      <c r="F712" s="210"/>
      <c r="G712" s="210"/>
      <c r="H712" s="210"/>
      <c r="I712" s="627"/>
      <c r="J712" s="210"/>
      <c r="K712" s="210"/>
      <c r="L712" s="210"/>
      <c r="M712" s="679"/>
      <c r="N712" s="210"/>
      <c r="O712" s="210"/>
      <c r="P712" s="210"/>
      <c r="Q712" s="210"/>
      <c r="R712" s="210"/>
      <c r="S712" s="210"/>
      <c r="T712" s="210"/>
      <c r="U712" s="210"/>
      <c r="V712" s="210"/>
      <c r="W712" s="210"/>
      <c r="X712" s="210"/>
      <c r="Y712" s="210"/>
      <c r="Z712" s="210"/>
    </row>
    <row r="713" ht="12.75" customHeight="1">
      <c r="A713" s="625"/>
      <c r="B713" s="625"/>
      <c r="C713" s="625"/>
      <c r="D713" s="627"/>
      <c r="E713" s="210"/>
      <c r="F713" s="210"/>
      <c r="G713" s="210"/>
      <c r="H713" s="210"/>
      <c r="I713" s="627"/>
      <c r="J713" s="210"/>
      <c r="K713" s="210"/>
      <c r="L713" s="210"/>
      <c r="M713" s="679"/>
      <c r="N713" s="210"/>
      <c r="O713" s="210"/>
      <c r="P713" s="210"/>
      <c r="Q713" s="210"/>
      <c r="R713" s="210"/>
      <c r="S713" s="210"/>
      <c r="T713" s="210"/>
      <c r="U713" s="210"/>
      <c r="V713" s="210"/>
      <c r="W713" s="210"/>
      <c r="X713" s="210"/>
      <c r="Y713" s="210"/>
      <c r="Z713" s="210"/>
    </row>
    <row r="714" ht="12.75" customHeight="1">
      <c r="A714" s="625"/>
      <c r="B714" s="625"/>
      <c r="C714" s="625"/>
      <c r="D714" s="627"/>
      <c r="E714" s="210"/>
      <c r="F714" s="210"/>
      <c r="G714" s="210"/>
      <c r="H714" s="210"/>
      <c r="I714" s="627"/>
      <c r="J714" s="210"/>
      <c r="K714" s="210"/>
      <c r="L714" s="210"/>
      <c r="M714" s="679"/>
      <c r="N714" s="210"/>
      <c r="O714" s="210"/>
      <c r="P714" s="210"/>
      <c r="Q714" s="210"/>
      <c r="R714" s="210"/>
      <c r="S714" s="210"/>
      <c r="T714" s="210"/>
      <c r="U714" s="210"/>
      <c r="V714" s="210"/>
      <c r="W714" s="210"/>
      <c r="X714" s="210"/>
      <c r="Y714" s="210"/>
      <c r="Z714" s="210"/>
    </row>
    <row r="715" ht="12.75" customHeight="1">
      <c r="A715" s="625"/>
      <c r="B715" s="625"/>
      <c r="C715" s="625"/>
      <c r="D715" s="627"/>
      <c r="E715" s="210"/>
      <c r="F715" s="210"/>
      <c r="G715" s="210"/>
      <c r="H715" s="210"/>
      <c r="I715" s="627"/>
      <c r="J715" s="210"/>
      <c r="K715" s="210"/>
      <c r="L715" s="210"/>
      <c r="M715" s="679"/>
      <c r="N715" s="210"/>
      <c r="O715" s="210"/>
      <c r="P715" s="210"/>
      <c r="Q715" s="210"/>
      <c r="R715" s="210"/>
      <c r="S715" s="210"/>
      <c r="T715" s="210"/>
      <c r="U715" s="210"/>
      <c r="V715" s="210"/>
      <c r="W715" s="210"/>
      <c r="X715" s="210"/>
      <c r="Y715" s="210"/>
      <c r="Z715" s="210"/>
    </row>
    <row r="716" ht="12.75" customHeight="1">
      <c r="A716" s="625"/>
      <c r="B716" s="625"/>
      <c r="C716" s="625"/>
      <c r="D716" s="627"/>
      <c r="E716" s="210"/>
      <c r="F716" s="210"/>
      <c r="G716" s="210"/>
      <c r="H716" s="210"/>
      <c r="I716" s="627"/>
      <c r="J716" s="210"/>
      <c r="K716" s="210"/>
      <c r="L716" s="210"/>
      <c r="M716" s="679"/>
      <c r="N716" s="210"/>
      <c r="O716" s="210"/>
      <c r="P716" s="210"/>
      <c r="Q716" s="210"/>
      <c r="R716" s="210"/>
      <c r="S716" s="210"/>
      <c r="T716" s="210"/>
      <c r="U716" s="210"/>
      <c r="V716" s="210"/>
      <c r="W716" s="210"/>
      <c r="X716" s="210"/>
      <c r="Y716" s="210"/>
      <c r="Z716" s="210"/>
    </row>
    <row r="717" ht="12.75" customHeight="1">
      <c r="A717" s="625"/>
      <c r="B717" s="625"/>
      <c r="C717" s="625"/>
      <c r="D717" s="627"/>
      <c r="E717" s="210"/>
      <c r="F717" s="210"/>
      <c r="G717" s="210"/>
      <c r="H717" s="210"/>
      <c r="I717" s="627"/>
      <c r="J717" s="210"/>
      <c r="K717" s="210"/>
      <c r="L717" s="210"/>
      <c r="M717" s="679"/>
      <c r="N717" s="210"/>
      <c r="O717" s="210"/>
      <c r="P717" s="210"/>
      <c r="Q717" s="210"/>
      <c r="R717" s="210"/>
      <c r="S717" s="210"/>
      <c r="T717" s="210"/>
      <c r="U717" s="210"/>
      <c r="V717" s="210"/>
      <c r="W717" s="210"/>
      <c r="X717" s="210"/>
      <c r="Y717" s="210"/>
      <c r="Z717" s="210"/>
    </row>
    <row r="718" ht="12.75" customHeight="1">
      <c r="A718" s="625"/>
      <c r="B718" s="625"/>
      <c r="C718" s="625"/>
      <c r="D718" s="627"/>
      <c r="E718" s="210"/>
      <c r="F718" s="210"/>
      <c r="G718" s="210"/>
      <c r="H718" s="210"/>
      <c r="I718" s="627"/>
      <c r="J718" s="210"/>
      <c r="K718" s="210"/>
      <c r="L718" s="210"/>
      <c r="M718" s="679"/>
      <c r="N718" s="210"/>
      <c r="O718" s="210"/>
      <c r="P718" s="210"/>
      <c r="Q718" s="210"/>
      <c r="R718" s="210"/>
      <c r="S718" s="210"/>
      <c r="T718" s="210"/>
      <c r="U718" s="210"/>
      <c r="V718" s="210"/>
      <c r="W718" s="210"/>
      <c r="X718" s="210"/>
      <c r="Y718" s="210"/>
      <c r="Z718" s="210"/>
    </row>
    <row r="719" ht="12.75" customHeight="1">
      <c r="A719" s="625"/>
      <c r="B719" s="625"/>
      <c r="C719" s="625"/>
      <c r="D719" s="627"/>
      <c r="E719" s="210"/>
      <c r="F719" s="210"/>
      <c r="G719" s="210"/>
      <c r="H719" s="210"/>
      <c r="I719" s="627"/>
      <c r="J719" s="210"/>
      <c r="K719" s="210"/>
      <c r="L719" s="210"/>
      <c r="M719" s="679"/>
      <c r="N719" s="210"/>
      <c r="O719" s="210"/>
      <c r="P719" s="210"/>
      <c r="Q719" s="210"/>
      <c r="R719" s="210"/>
      <c r="S719" s="210"/>
      <c r="T719" s="210"/>
      <c r="U719" s="210"/>
      <c r="V719" s="210"/>
      <c r="W719" s="210"/>
      <c r="X719" s="210"/>
      <c r="Y719" s="210"/>
      <c r="Z719" s="210"/>
    </row>
    <row r="720" ht="12.75" customHeight="1">
      <c r="A720" s="625"/>
      <c r="B720" s="625"/>
      <c r="C720" s="625"/>
      <c r="D720" s="627"/>
      <c r="E720" s="210"/>
      <c r="F720" s="210"/>
      <c r="G720" s="210"/>
      <c r="H720" s="210"/>
      <c r="I720" s="627"/>
      <c r="J720" s="210"/>
      <c r="K720" s="210"/>
      <c r="L720" s="210"/>
      <c r="M720" s="679"/>
      <c r="N720" s="210"/>
      <c r="O720" s="210"/>
      <c r="P720" s="210"/>
      <c r="Q720" s="210"/>
      <c r="R720" s="210"/>
      <c r="S720" s="210"/>
      <c r="T720" s="210"/>
      <c r="U720" s="210"/>
      <c r="V720" s="210"/>
      <c r="W720" s="210"/>
      <c r="X720" s="210"/>
      <c r="Y720" s="210"/>
      <c r="Z720" s="210"/>
    </row>
    <row r="721" ht="12.75" customHeight="1">
      <c r="A721" s="625"/>
      <c r="B721" s="625"/>
      <c r="C721" s="625"/>
      <c r="D721" s="627"/>
      <c r="E721" s="210"/>
      <c r="F721" s="210"/>
      <c r="G721" s="210"/>
      <c r="H721" s="210"/>
      <c r="I721" s="627"/>
      <c r="J721" s="210"/>
      <c r="K721" s="210"/>
      <c r="L721" s="210"/>
      <c r="M721" s="679"/>
      <c r="N721" s="210"/>
      <c r="O721" s="210"/>
      <c r="P721" s="210"/>
      <c r="Q721" s="210"/>
      <c r="R721" s="210"/>
      <c r="S721" s="210"/>
      <c r="T721" s="210"/>
      <c r="U721" s="210"/>
      <c r="V721" s="210"/>
      <c r="W721" s="210"/>
      <c r="X721" s="210"/>
      <c r="Y721" s="210"/>
      <c r="Z721" s="210"/>
    </row>
    <row r="722" ht="12.75" customHeight="1">
      <c r="A722" s="625"/>
      <c r="B722" s="625"/>
      <c r="C722" s="625"/>
      <c r="D722" s="627"/>
      <c r="E722" s="210"/>
      <c r="F722" s="210"/>
      <c r="G722" s="210"/>
      <c r="H722" s="210"/>
      <c r="I722" s="627"/>
      <c r="J722" s="210"/>
      <c r="K722" s="210"/>
      <c r="L722" s="210"/>
      <c r="M722" s="679"/>
      <c r="N722" s="210"/>
      <c r="O722" s="210"/>
      <c r="P722" s="210"/>
      <c r="Q722" s="210"/>
      <c r="R722" s="210"/>
      <c r="S722" s="210"/>
      <c r="T722" s="210"/>
      <c r="U722" s="210"/>
      <c r="V722" s="210"/>
      <c r="W722" s="210"/>
      <c r="X722" s="210"/>
      <c r="Y722" s="210"/>
      <c r="Z722" s="210"/>
    </row>
    <row r="723" ht="12.75" customHeight="1">
      <c r="A723" s="625"/>
      <c r="B723" s="625"/>
      <c r="C723" s="625"/>
      <c r="D723" s="627"/>
      <c r="E723" s="210"/>
      <c r="F723" s="210"/>
      <c r="G723" s="210"/>
      <c r="H723" s="210"/>
      <c r="I723" s="627"/>
      <c r="J723" s="210"/>
      <c r="K723" s="210"/>
      <c r="L723" s="210"/>
      <c r="M723" s="679"/>
      <c r="N723" s="210"/>
      <c r="O723" s="210"/>
      <c r="P723" s="210"/>
      <c r="Q723" s="210"/>
      <c r="R723" s="210"/>
      <c r="S723" s="210"/>
      <c r="T723" s="210"/>
      <c r="U723" s="210"/>
      <c r="V723" s="210"/>
      <c r="W723" s="210"/>
      <c r="X723" s="210"/>
      <c r="Y723" s="210"/>
      <c r="Z723" s="210"/>
    </row>
    <row r="724" ht="12.75" customHeight="1">
      <c r="A724" s="625"/>
      <c r="B724" s="625"/>
      <c r="C724" s="625"/>
      <c r="D724" s="627"/>
      <c r="E724" s="210"/>
      <c r="F724" s="210"/>
      <c r="G724" s="210"/>
      <c r="H724" s="210"/>
      <c r="I724" s="627"/>
      <c r="J724" s="210"/>
      <c r="K724" s="210"/>
      <c r="L724" s="210"/>
      <c r="M724" s="679"/>
      <c r="N724" s="210"/>
      <c r="O724" s="210"/>
      <c r="P724" s="210"/>
      <c r="Q724" s="210"/>
      <c r="R724" s="210"/>
      <c r="S724" s="210"/>
      <c r="T724" s="210"/>
      <c r="U724" s="210"/>
      <c r="V724" s="210"/>
      <c r="W724" s="210"/>
      <c r="X724" s="210"/>
      <c r="Y724" s="210"/>
      <c r="Z724" s="210"/>
    </row>
    <row r="725" ht="12.75" customHeight="1">
      <c r="A725" s="625"/>
      <c r="B725" s="625"/>
      <c r="C725" s="625"/>
      <c r="D725" s="627"/>
      <c r="E725" s="210"/>
      <c r="F725" s="210"/>
      <c r="G725" s="210"/>
      <c r="H725" s="210"/>
      <c r="I725" s="627"/>
      <c r="J725" s="210"/>
      <c r="K725" s="210"/>
      <c r="L725" s="210"/>
      <c r="M725" s="679"/>
      <c r="N725" s="210"/>
      <c r="O725" s="210"/>
      <c r="P725" s="210"/>
      <c r="Q725" s="210"/>
      <c r="R725" s="210"/>
      <c r="S725" s="210"/>
      <c r="T725" s="210"/>
      <c r="U725" s="210"/>
      <c r="V725" s="210"/>
      <c r="W725" s="210"/>
      <c r="X725" s="210"/>
      <c r="Y725" s="210"/>
      <c r="Z725" s="210"/>
    </row>
    <row r="726" ht="12.75" customHeight="1">
      <c r="A726" s="625"/>
      <c r="B726" s="625"/>
      <c r="C726" s="625"/>
      <c r="D726" s="627"/>
      <c r="E726" s="210"/>
      <c r="F726" s="210"/>
      <c r="G726" s="210"/>
      <c r="H726" s="210"/>
      <c r="I726" s="627"/>
      <c r="J726" s="210"/>
      <c r="K726" s="210"/>
      <c r="L726" s="210"/>
      <c r="M726" s="679"/>
      <c r="N726" s="210"/>
      <c r="O726" s="210"/>
      <c r="P726" s="210"/>
      <c r="Q726" s="210"/>
      <c r="R726" s="210"/>
      <c r="S726" s="210"/>
      <c r="T726" s="210"/>
      <c r="U726" s="210"/>
      <c r="V726" s="210"/>
      <c r="W726" s="210"/>
      <c r="X726" s="210"/>
      <c r="Y726" s="210"/>
      <c r="Z726" s="210"/>
    </row>
    <row r="727" ht="12.75" customHeight="1">
      <c r="A727" s="625"/>
      <c r="B727" s="625"/>
      <c r="C727" s="625"/>
      <c r="D727" s="627"/>
      <c r="E727" s="210"/>
      <c r="F727" s="210"/>
      <c r="G727" s="210"/>
      <c r="H727" s="210"/>
      <c r="I727" s="627"/>
      <c r="J727" s="210"/>
      <c r="K727" s="210"/>
      <c r="L727" s="210"/>
      <c r="M727" s="679"/>
      <c r="N727" s="210"/>
      <c r="O727" s="210"/>
      <c r="P727" s="210"/>
      <c r="Q727" s="210"/>
      <c r="R727" s="210"/>
      <c r="S727" s="210"/>
      <c r="T727" s="210"/>
      <c r="U727" s="210"/>
      <c r="V727" s="210"/>
      <c r="W727" s="210"/>
      <c r="X727" s="210"/>
      <c r="Y727" s="210"/>
      <c r="Z727" s="210"/>
    </row>
    <row r="728" ht="12.75" customHeight="1">
      <c r="A728" s="625"/>
      <c r="B728" s="625"/>
      <c r="C728" s="625"/>
      <c r="D728" s="627"/>
      <c r="E728" s="210"/>
      <c r="F728" s="210"/>
      <c r="G728" s="210"/>
      <c r="H728" s="210"/>
      <c r="I728" s="627"/>
      <c r="J728" s="210"/>
      <c r="K728" s="210"/>
      <c r="L728" s="210"/>
      <c r="M728" s="679"/>
      <c r="N728" s="210"/>
      <c r="O728" s="210"/>
      <c r="P728" s="210"/>
      <c r="Q728" s="210"/>
      <c r="R728" s="210"/>
      <c r="S728" s="210"/>
      <c r="T728" s="210"/>
      <c r="U728" s="210"/>
      <c r="V728" s="210"/>
      <c r="W728" s="210"/>
      <c r="X728" s="210"/>
      <c r="Y728" s="210"/>
      <c r="Z728" s="210"/>
    </row>
    <row r="729" ht="12.75" customHeight="1">
      <c r="A729" s="625"/>
      <c r="B729" s="625"/>
      <c r="C729" s="625"/>
      <c r="D729" s="627"/>
      <c r="E729" s="210"/>
      <c r="F729" s="210"/>
      <c r="G729" s="210"/>
      <c r="H729" s="210"/>
      <c r="I729" s="627"/>
      <c r="J729" s="210"/>
      <c r="K729" s="210"/>
      <c r="L729" s="210"/>
      <c r="M729" s="679"/>
      <c r="N729" s="210"/>
      <c r="O729" s="210"/>
      <c r="P729" s="210"/>
      <c r="Q729" s="210"/>
      <c r="R729" s="210"/>
      <c r="S729" s="210"/>
      <c r="T729" s="210"/>
      <c r="U729" s="210"/>
      <c r="V729" s="210"/>
      <c r="W729" s="210"/>
      <c r="X729" s="210"/>
      <c r="Y729" s="210"/>
      <c r="Z729" s="210"/>
    </row>
    <row r="730" ht="12.75" customHeight="1">
      <c r="A730" s="625"/>
      <c r="B730" s="625"/>
      <c r="C730" s="625"/>
      <c r="D730" s="627"/>
      <c r="E730" s="210"/>
      <c r="F730" s="210"/>
      <c r="G730" s="210"/>
      <c r="H730" s="210"/>
      <c r="I730" s="627"/>
      <c r="J730" s="210"/>
      <c r="K730" s="210"/>
      <c r="L730" s="210"/>
      <c r="M730" s="679"/>
      <c r="N730" s="210"/>
      <c r="O730" s="210"/>
      <c r="P730" s="210"/>
      <c r="Q730" s="210"/>
      <c r="R730" s="210"/>
      <c r="S730" s="210"/>
      <c r="T730" s="210"/>
      <c r="U730" s="210"/>
      <c r="V730" s="210"/>
      <c r="W730" s="210"/>
      <c r="X730" s="210"/>
      <c r="Y730" s="210"/>
      <c r="Z730" s="210"/>
    </row>
    <row r="731" ht="12.75" customHeight="1">
      <c r="A731" s="625"/>
      <c r="B731" s="625"/>
      <c r="C731" s="625"/>
      <c r="D731" s="627"/>
      <c r="E731" s="210"/>
      <c r="F731" s="210"/>
      <c r="G731" s="210"/>
      <c r="H731" s="210"/>
      <c r="I731" s="627"/>
      <c r="J731" s="210"/>
      <c r="K731" s="210"/>
      <c r="L731" s="210"/>
      <c r="M731" s="679"/>
      <c r="N731" s="210"/>
      <c r="O731" s="210"/>
      <c r="P731" s="210"/>
      <c r="Q731" s="210"/>
      <c r="R731" s="210"/>
      <c r="S731" s="210"/>
      <c r="T731" s="210"/>
      <c r="U731" s="210"/>
      <c r="V731" s="210"/>
      <c r="W731" s="210"/>
      <c r="X731" s="210"/>
      <c r="Y731" s="210"/>
      <c r="Z731" s="210"/>
    </row>
    <row r="732" ht="12.75" customHeight="1">
      <c r="A732" s="625"/>
      <c r="B732" s="625"/>
      <c r="C732" s="625"/>
      <c r="D732" s="627"/>
      <c r="E732" s="210"/>
      <c r="F732" s="210"/>
      <c r="G732" s="210"/>
      <c r="H732" s="210"/>
      <c r="I732" s="627"/>
      <c r="J732" s="210"/>
      <c r="K732" s="210"/>
      <c r="L732" s="210"/>
      <c r="M732" s="679"/>
      <c r="N732" s="210"/>
      <c r="O732" s="210"/>
      <c r="P732" s="210"/>
      <c r="Q732" s="210"/>
      <c r="R732" s="210"/>
      <c r="S732" s="210"/>
      <c r="T732" s="210"/>
      <c r="U732" s="210"/>
      <c r="V732" s="210"/>
      <c r="W732" s="210"/>
      <c r="X732" s="210"/>
      <c r="Y732" s="210"/>
      <c r="Z732" s="210"/>
    </row>
    <row r="733" ht="12.75" customHeight="1">
      <c r="A733" s="625"/>
      <c r="B733" s="625"/>
      <c r="C733" s="625"/>
      <c r="D733" s="627"/>
      <c r="E733" s="210"/>
      <c r="F733" s="210"/>
      <c r="G733" s="210"/>
      <c r="H733" s="210"/>
      <c r="I733" s="627"/>
      <c r="J733" s="210"/>
      <c r="K733" s="210"/>
      <c r="L733" s="210"/>
      <c r="M733" s="679"/>
      <c r="N733" s="210"/>
      <c r="O733" s="210"/>
      <c r="P733" s="210"/>
      <c r="Q733" s="210"/>
      <c r="R733" s="210"/>
      <c r="S733" s="210"/>
      <c r="T733" s="210"/>
      <c r="U733" s="210"/>
      <c r="V733" s="210"/>
      <c r="W733" s="210"/>
      <c r="X733" s="210"/>
      <c r="Y733" s="210"/>
      <c r="Z733" s="210"/>
    </row>
    <row r="734" ht="12.75" customHeight="1">
      <c r="A734" s="625"/>
      <c r="B734" s="625"/>
      <c r="C734" s="625"/>
      <c r="D734" s="627"/>
      <c r="E734" s="210"/>
      <c r="F734" s="210"/>
      <c r="G734" s="210"/>
      <c r="H734" s="210"/>
      <c r="I734" s="627"/>
      <c r="J734" s="210"/>
      <c r="K734" s="210"/>
      <c r="L734" s="210"/>
      <c r="M734" s="679"/>
      <c r="N734" s="210"/>
      <c r="O734" s="210"/>
      <c r="P734" s="210"/>
      <c r="Q734" s="210"/>
      <c r="R734" s="210"/>
      <c r="S734" s="210"/>
      <c r="T734" s="210"/>
      <c r="U734" s="210"/>
      <c r="V734" s="210"/>
      <c r="W734" s="210"/>
      <c r="X734" s="210"/>
      <c r="Y734" s="210"/>
      <c r="Z734" s="210"/>
    </row>
    <row r="735" ht="12.75" customHeight="1">
      <c r="A735" s="625"/>
      <c r="B735" s="625"/>
      <c r="C735" s="625"/>
      <c r="D735" s="627"/>
      <c r="E735" s="210"/>
      <c r="F735" s="210"/>
      <c r="G735" s="210"/>
      <c r="H735" s="210"/>
      <c r="I735" s="627"/>
      <c r="J735" s="210"/>
      <c r="K735" s="210"/>
      <c r="L735" s="210"/>
      <c r="M735" s="679"/>
      <c r="N735" s="210"/>
      <c r="O735" s="210"/>
      <c r="P735" s="210"/>
      <c r="Q735" s="210"/>
      <c r="R735" s="210"/>
      <c r="S735" s="210"/>
      <c r="T735" s="210"/>
      <c r="U735" s="210"/>
      <c r="V735" s="210"/>
      <c r="W735" s="210"/>
      <c r="X735" s="210"/>
      <c r="Y735" s="210"/>
      <c r="Z735" s="210"/>
    </row>
    <row r="736" ht="12.75" customHeight="1">
      <c r="A736" s="625"/>
      <c r="B736" s="625"/>
      <c r="C736" s="625"/>
      <c r="D736" s="627"/>
      <c r="E736" s="210"/>
      <c r="F736" s="210"/>
      <c r="G736" s="210"/>
      <c r="H736" s="210"/>
      <c r="I736" s="627"/>
      <c r="J736" s="210"/>
      <c r="K736" s="210"/>
      <c r="L736" s="210"/>
      <c r="M736" s="679"/>
      <c r="N736" s="210"/>
      <c r="O736" s="210"/>
      <c r="P736" s="210"/>
      <c r="Q736" s="210"/>
      <c r="R736" s="210"/>
      <c r="S736" s="210"/>
      <c r="T736" s="210"/>
      <c r="U736" s="210"/>
      <c r="V736" s="210"/>
      <c r="W736" s="210"/>
      <c r="X736" s="210"/>
      <c r="Y736" s="210"/>
      <c r="Z736" s="210"/>
    </row>
    <row r="737" ht="12.75" customHeight="1">
      <c r="A737" s="625"/>
      <c r="B737" s="625"/>
      <c r="C737" s="625"/>
      <c r="D737" s="627"/>
      <c r="E737" s="210"/>
      <c r="F737" s="210"/>
      <c r="G737" s="210"/>
      <c r="H737" s="210"/>
      <c r="I737" s="627"/>
      <c r="J737" s="210"/>
      <c r="K737" s="210"/>
      <c r="L737" s="210"/>
      <c r="M737" s="679"/>
      <c r="N737" s="210"/>
      <c r="O737" s="210"/>
      <c r="P737" s="210"/>
      <c r="Q737" s="210"/>
      <c r="R737" s="210"/>
      <c r="S737" s="210"/>
      <c r="T737" s="210"/>
      <c r="U737" s="210"/>
      <c r="V737" s="210"/>
      <c r="W737" s="210"/>
      <c r="X737" s="210"/>
      <c r="Y737" s="210"/>
      <c r="Z737" s="210"/>
    </row>
    <row r="738" ht="12.75" customHeight="1">
      <c r="A738" s="625"/>
      <c r="B738" s="625"/>
      <c r="C738" s="625"/>
      <c r="D738" s="627"/>
      <c r="E738" s="210"/>
      <c r="F738" s="210"/>
      <c r="G738" s="210"/>
      <c r="H738" s="210"/>
      <c r="I738" s="627"/>
      <c r="J738" s="210"/>
      <c r="K738" s="210"/>
      <c r="L738" s="210"/>
      <c r="M738" s="679"/>
      <c r="N738" s="210"/>
      <c r="O738" s="210"/>
      <c r="P738" s="210"/>
      <c r="Q738" s="210"/>
      <c r="R738" s="210"/>
      <c r="S738" s="210"/>
      <c r="T738" s="210"/>
      <c r="U738" s="210"/>
      <c r="V738" s="210"/>
      <c r="W738" s="210"/>
      <c r="X738" s="210"/>
      <c r="Y738" s="210"/>
      <c r="Z738" s="210"/>
    </row>
    <row r="739" ht="12.75" customHeight="1">
      <c r="A739" s="625"/>
      <c r="B739" s="625"/>
      <c r="C739" s="625"/>
      <c r="D739" s="627"/>
      <c r="E739" s="210"/>
      <c r="F739" s="210"/>
      <c r="G739" s="210"/>
      <c r="H739" s="210"/>
      <c r="I739" s="627"/>
      <c r="J739" s="210"/>
      <c r="K739" s="210"/>
      <c r="L739" s="210"/>
      <c r="M739" s="679"/>
      <c r="N739" s="210"/>
      <c r="O739" s="210"/>
      <c r="P739" s="210"/>
      <c r="Q739" s="210"/>
      <c r="R739" s="210"/>
      <c r="S739" s="210"/>
      <c r="T739" s="210"/>
      <c r="U739" s="210"/>
      <c r="V739" s="210"/>
      <c r="W739" s="210"/>
      <c r="X739" s="210"/>
      <c r="Y739" s="210"/>
      <c r="Z739" s="210"/>
    </row>
    <row r="740" ht="12.75" customHeight="1">
      <c r="A740" s="625"/>
      <c r="B740" s="625"/>
      <c r="C740" s="625"/>
      <c r="D740" s="627"/>
      <c r="E740" s="210"/>
      <c r="F740" s="210"/>
      <c r="G740" s="210"/>
      <c r="H740" s="210"/>
      <c r="I740" s="627"/>
      <c r="J740" s="210"/>
      <c r="K740" s="210"/>
      <c r="L740" s="210"/>
      <c r="M740" s="679"/>
      <c r="N740" s="210"/>
      <c r="O740" s="210"/>
      <c r="P740" s="210"/>
      <c r="Q740" s="210"/>
      <c r="R740" s="210"/>
      <c r="S740" s="210"/>
      <c r="T740" s="210"/>
      <c r="U740" s="210"/>
      <c r="V740" s="210"/>
      <c r="W740" s="210"/>
      <c r="X740" s="210"/>
      <c r="Y740" s="210"/>
      <c r="Z740" s="210"/>
    </row>
    <row r="741" ht="12.75" customHeight="1">
      <c r="A741" s="625"/>
      <c r="B741" s="625"/>
      <c r="C741" s="625"/>
      <c r="D741" s="627"/>
      <c r="E741" s="210"/>
      <c r="F741" s="210"/>
      <c r="G741" s="210"/>
      <c r="H741" s="210"/>
      <c r="I741" s="627"/>
      <c r="J741" s="210"/>
      <c r="K741" s="210"/>
      <c r="L741" s="210"/>
      <c r="M741" s="679"/>
      <c r="N741" s="210"/>
      <c r="O741" s="210"/>
      <c r="P741" s="210"/>
      <c r="Q741" s="210"/>
      <c r="R741" s="210"/>
      <c r="S741" s="210"/>
      <c r="T741" s="210"/>
      <c r="U741" s="210"/>
      <c r="V741" s="210"/>
      <c r="W741" s="210"/>
      <c r="X741" s="210"/>
      <c r="Y741" s="210"/>
      <c r="Z741" s="210"/>
    </row>
    <row r="742" ht="12.75" customHeight="1">
      <c r="A742" s="625"/>
      <c r="B742" s="625"/>
      <c r="C742" s="625"/>
      <c r="D742" s="627"/>
      <c r="E742" s="210"/>
      <c r="F742" s="210"/>
      <c r="G742" s="210"/>
      <c r="H742" s="210"/>
      <c r="I742" s="627"/>
      <c r="J742" s="210"/>
      <c r="K742" s="210"/>
      <c r="L742" s="210"/>
      <c r="M742" s="679"/>
      <c r="N742" s="210"/>
      <c r="O742" s="210"/>
      <c r="P742" s="210"/>
      <c r="Q742" s="210"/>
      <c r="R742" s="210"/>
      <c r="S742" s="210"/>
      <c r="T742" s="210"/>
      <c r="U742" s="210"/>
      <c r="V742" s="210"/>
      <c r="W742" s="210"/>
      <c r="X742" s="210"/>
      <c r="Y742" s="210"/>
      <c r="Z742" s="210"/>
    </row>
    <row r="743" ht="12.75" customHeight="1">
      <c r="A743" s="625"/>
      <c r="B743" s="625"/>
      <c r="C743" s="625"/>
      <c r="D743" s="627"/>
      <c r="E743" s="210"/>
      <c r="F743" s="210"/>
      <c r="G743" s="210"/>
      <c r="H743" s="210"/>
      <c r="I743" s="627"/>
      <c r="J743" s="210"/>
      <c r="K743" s="210"/>
      <c r="L743" s="210"/>
      <c r="M743" s="679"/>
      <c r="N743" s="210"/>
      <c r="O743" s="210"/>
      <c r="P743" s="210"/>
      <c r="Q743" s="210"/>
      <c r="R743" s="210"/>
      <c r="S743" s="210"/>
      <c r="T743" s="210"/>
      <c r="U743" s="210"/>
      <c r="V743" s="210"/>
      <c r="W743" s="210"/>
      <c r="X743" s="210"/>
      <c r="Y743" s="210"/>
      <c r="Z743" s="210"/>
    </row>
    <row r="744" ht="12.75" customHeight="1">
      <c r="A744" s="625"/>
      <c r="B744" s="625"/>
      <c r="C744" s="625"/>
      <c r="D744" s="627"/>
      <c r="E744" s="210"/>
      <c r="F744" s="210"/>
      <c r="G744" s="210"/>
      <c r="H744" s="210"/>
      <c r="I744" s="627"/>
      <c r="J744" s="210"/>
      <c r="K744" s="210"/>
      <c r="L744" s="210"/>
      <c r="M744" s="679"/>
      <c r="N744" s="210"/>
      <c r="O744" s="210"/>
      <c r="P744" s="210"/>
      <c r="Q744" s="210"/>
      <c r="R744" s="210"/>
      <c r="S744" s="210"/>
      <c r="T744" s="210"/>
      <c r="U744" s="210"/>
      <c r="V744" s="210"/>
      <c r="W744" s="210"/>
      <c r="X744" s="210"/>
      <c r="Y744" s="210"/>
      <c r="Z744" s="210"/>
    </row>
    <row r="745" ht="12.75" customHeight="1">
      <c r="A745" s="625"/>
      <c r="B745" s="625"/>
      <c r="C745" s="625"/>
      <c r="D745" s="627"/>
      <c r="E745" s="210"/>
      <c r="F745" s="210"/>
      <c r="G745" s="210"/>
      <c r="H745" s="210"/>
      <c r="I745" s="627"/>
      <c r="J745" s="210"/>
      <c r="K745" s="210"/>
      <c r="L745" s="210"/>
      <c r="M745" s="679"/>
      <c r="N745" s="210"/>
      <c r="O745" s="210"/>
      <c r="P745" s="210"/>
      <c r="Q745" s="210"/>
      <c r="R745" s="210"/>
      <c r="S745" s="210"/>
      <c r="T745" s="210"/>
      <c r="U745" s="210"/>
      <c r="V745" s="210"/>
      <c r="W745" s="210"/>
      <c r="X745" s="210"/>
      <c r="Y745" s="210"/>
      <c r="Z745" s="210"/>
    </row>
    <row r="746" ht="12.75" customHeight="1">
      <c r="A746" s="625"/>
      <c r="B746" s="625"/>
      <c r="C746" s="625"/>
      <c r="D746" s="627"/>
      <c r="E746" s="210"/>
      <c r="F746" s="210"/>
      <c r="G746" s="210"/>
      <c r="H746" s="210"/>
      <c r="I746" s="627"/>
      <c r="J746" s="210"/>
      <c r="K746" s="210"/>
      <c r="L746" s="210"/>
      <c r="M746" s="679"/>
      <c r="N746" s="210"/>
      <c r="O746" s="210"/>
      <c r="P746" s="210"/>
      <c r="Q746" s="210"/>
      <c r="R746" s="210"/>
      <c r="S746" s="210"/>
      <c r="T746" s="210"/>
      <c r="U746" s="210"/>
      <c r="V746" s="210"/>
      <c r="W746" s="210"/>
      <c r="X746" s="210"/>
      <c r="Y746" s="210"/>
      <c r="Z746" s="210"/>
    </row>
    <row r="747" ht="12.75" customHeight="1">
      <c r="A747" s="625"/>
      <c r="B747" s="625"/>
      <c r="C747" s="625"/>
      <c r="D747" s="627"/>
      <c r="E747" s="210"/>
      <c r="F747" s="210"/>
      <c r="G747" s="210"/>
      <c r="H747" s="210"/>
      <c r="I747" s="627"/>
      <c r="J747" s="210"/>
      <c r="K747" s="210"/>
      <c r="L747" s="210"/>
      <c r="M747" s="679"/>
      <c r="N747" s="210"/>
      <c r="O747" s="210"/>
      <c r="P747" s="210"/>
      <c r="Q747" s="210"/>
      <c r="R747" s="210"/>
      <c r="S747" s="210"/>
      <c r="T747" s="210"/>
      <c r="U747" s="210"/>
      <c r="V747" s="210"/>
      <c r="W747" s="210"/>
      <c r="X747" s="210"/>
      <c r="Y747" s="210"/>
      <c r="Z747" s="210"/>
    </row>
    <row r="748" ht="12.75" customHeight="1">
      <c r="A748" s="625"/>
      <c r="B748" s="625"/>
      <c r="C748" s="625"/>
      <c r="D748" s="627"/>
      <c r="E748" s="210"/>
      <c r="F748" s="210"/>
      <c r="G748" s="210"/>
      <c r="H748" s="210"/>
      <c r="I748" s="627"/>
      <c r="J748" s="210"/>
      <c r="K748" s="210"/>
      <c r="L748" s="210"/>
      <c r="M748" s="679"/>
      <c r="N748" s="210"/>
      <c r="O748" s="210"/>
      <c r="P748" s="210"/>
      <c r="Q748" s="210"/>
      <c r="R748" s="210"/>
      <c r="S748" s="210"/>
      <c r="T748" s="210"/>
      <c r="U748" s="210"/>
      <c r="V748" s="210"/>
      <c r="W748" s="210"/>
      <c r="X748" s="210"/>
      <c r="Y748" s="210"/>
      <c r="Z748" s="210"/>
    </row>
    <row r="749" ht="12.75" customHeight="1">
      <c r="A749" s="625"/>
      <c r="B749" s="625"/>
      <c r="C749" s="625"/>
      <c r="D749" s="627"/>
      <c r="E749" s="210"/>
      <c r="F749" s="210"/>
      <c r="G749" s="210"/>
      <c r="H749" s="210"/>
      <c r="I749" s="627"/>
      <c r="J749" s="210"/>
      <c r="K749" s="210"/>
      <c r="L749" s="210"/>
      <c r="M749" s="679"/>
      <c r="N749" s="210"/>
      <c r="O749" s="210"/>
      <c r="P749" s="210"/>
      <c r="Q749" s="210"/>
      <c r="R749" s="210"/>
      <c r="S749" s="210"/>
      <c r="T749" s="210"/>
      <c r="U749" s="210"/>
      <c r="V749" s="210"/>
      <c r="W749" s="210"/>
      <c r="X749" s="210"/>
      <c r="Y749" s="210"/>
      <c r="Z749" s="210"/>
    </row>
    <row r="750" ht="12.75" customHeight="1">
      <c r="A750" s="625"/>
      <c r="B750" s="625"/>
      <c r="C750" s="625"/>
      <c r="D750" s="627"/>
      <c r="E750" s="210"/>
      <c r="F750" s="210"/>
      <c r="G750" s="210"/>
      <c r="H750" s="210"/>
      <c r="I750" s="627"/>
      <c r="J750" s="210"/>
      <c r="K750" s="210"/>
      <c r="L750" s="210"/>
      <c r="M750" s="679"/>
      <c r="N750" s="210"/>
      <c r="O750" s="210"/>
      <c r="P750" s="210"/>
      <c r="Q750" s="210"/>
      <c r="R750" s="210"/>
      <c r="S750" s="210"/>
      <c r="T750" s="210"/>
      <c r="U750" s="210"/>
      <c r="V750" s="210"/>
      <c r="W750" s="210"/>
      <c r="X750" s="210"/>
      <c r="Y750" s="210"/>
      <c r="Z750" s="210"/>
    </row>
    <row r="751" ht="12.75" customHeight="1">
      <c r="A751" s="625"/>
      <c r="B751" s="625"/>
      <c r="C751" s="625"/>
      <c r="D751" s="627"/>
      <c r="E751" s="210"/>
      <c r="F751" s="210"/>
      <c r="G751" s="210"/>
      <c r="H751" s="210"/>
      <c r="I751" s="627"/>
      <c r="J751" s="210"/>
      <c r="K751" s="210"/>
      <c r="L751" s="210"/>
      <c r="M751" s="679"/>
      <c r="N751" s="210"/>
      <c r="O751" s="210"/>
      <c r="P751" s="210"/>
      <c r="Q751" s="210"/>
      <c r="R751" s="210"/>
      <c r="S751" s="210"/>
      <c r="T751" s="210"/>
      <c r="U751" s="210"/>
      <c r="V751" s="210"/>
      <c r="W751" s="210"/>
      <c r="X751" s="210"/>
      <c r="Y751" s="210"/>
      <c r="Z751" s="210"/>
    </row>
    <row r="752" ht="12.75" customHeight="1">
      <c r="A752" s="625"/>
      <c r="B752" s="625"/>
      <c r="C752" s="625"/>
      <c r="D752" s="627"/>
      <c r="E752" s="210"/>
      <c r="F752" s="210"/>
      <c r="G752" s="210"/>
      <c r="H752" s="210"/>
      <c r="I752" s="627"/>
      <c r="J752" s="210"/>
      <c r="K752" s="210"/>
      <c r="L752" s="210"/>
      <c r="M752" s="679"/>
      <c r="N752" s="210"/>
      <c r="O752" s="210"/>
      <c r="P752" s="210"/>
      <c r="Q752" s="210"/>
      <c r="R752" s="210"/>
      <c r="S752" s="210"/>
      <c r="T752" s="210"/>
      <c r="U752" s="210"/>
      <c r="V752" s="210"/>
      <c r="W752" s="210"/>
      <c r="X752" s="210"/>
      <c r="Y752" s="210"/>
      <c r="Z752" s="210"/>
    </row>
    <row r="753" ht="12.75" customHeight="1">
      <c r="A753" s="625"/>
      <c r="B753" s="625"/>
      <c r="C753" s="625"/>
      <c r="D753" s="627"/>
      <c r="E753" s="210"/>
      <c r="F753" s="210"/>
      <c r="G753" s="210"/>
      <c r="H753" s="210"/>
      <c r="I753" s="627"/>
      <c r="J753" s="210"/>
      <c r="K753" s="210"/>
      <c r="L753" s="210"/>
      <c r="M753" s="679"/>
      <c r="N753" s="210"/>
      <c r="O753" s="210"/>
      <c r="P753" s="210"/>
      <c r="Q753" s="210"/>
      <c r="R753" s="210"/>
      <c r="S753" s="210"/>
      <c r="T753" s="210"/>
      <c r="U753" s="210"/>
      <c r="V753" s="210"/>
      <c r="W753" s="210"/>
      <c r="X753" s="210"/>
      <c r="Y753" s="210"/>
      <c r="Z753" s="210"/>
    </row>
    <row r="754" ht="12.75" customHeight="1">
      <c r="A754" s="625"/>
      <c r="B754" s="625"/>
      <c r="C754" s="625"/>
      <c r="D754" s="627"/>
      <c r="E754" s="210"/>
      <c r="F754" s="210"/>
      <c r="G754" s="210"/>
      <c r="H754" s="210"/>
      <c r="I754" s="627"/>
      <c r="J754" s="210"/>
      <c r="K754" s="210"/>
      <c r="L754" s="210"/>
      <c r="M754" s="679"/>
      <c r="N754" s="210"/>
      <c r="O754" s="210"/>
      <c r="P754" s="210"/>
      <c r="Q754" s="210"/>
      <c r="R754" s="210"/>
      <c r="S754" s="210"/>
      <c r="T754" s="210"/>
      <c r="U754" s="210"/>
      <c r="V754" s="210"/>
      <c r="W754" s="210"/>
      <c r="X754" s="210"/>
      <c r="Y754" s="210"/>
      <c r="Z754" s="210"/>
    </row>
    <row r="755" ht="12.75" customHeight="1">
      <c r="A755" s="625"/>
      <c r="B755" s="625"/>
      <c r="C755" s="625"/>
      <c r="D755" s="627"/>
      <c r="E755" s="210"/>
      <c r="F755" s="210"/>
      <c r="G755" s="210"/>
      <c r="H755" s="210"/>
      <c r="I755" s="627"/>
      <c r="J755" s="210"/>
      <c r="K755" s="210"/>
      <c r="L755" s="210"/>
      <c r="M755" s="679"/>
      <c r="N755" s="210"/>
      <c r="O755" s="210"/>
      <c r="P755" s="210"/>
      <c r="Q755" s="210"/>
      <c r="R755" s="210"/>
      <c r="S755" s="210"/>
      <c r="T755" s="210"/>
      <c r="U755" s="210"/>
      <c r="V755" s="210"/>
      <c r="W755" s="210"/>
      <c r="X755" s="210"/>
      <c r="Y755" s="210"/>
      <c r="Z755" s="210"/>
    </row>
    <row r="756" ht="12.75" customHeight="1">
      <c r="A756" s="625"/>
      <c r="B756" s="625"/>
      <c r="C756" s="625"/>
      <c r="D756" s="627"/>
      <c r="E756" s="210"/>
      <c r="F756" s="210"/>
      <c r="G756" s="210"/>
      <c r="H756" s="210"/>
      <c r="I756" s="627"/>
      <c r="J756" s="210"/>
      <c r="K756" s="210"/>
      <c r="L756" s="210"/>
      <c r="M756" s="679"/>
      <c r="N756" s="210"/>
      <c r="O756" s="210"/>
      <c r="P756" s="210"/>
      <c r="Q756" s="210"/>
      <c r="R756" s="210"/>
      <c r="S756" s="210"/>
      <c r="T756" s="210"/>
      <c r="U756" s="210"/>
      <c r="V756" s="210"/>
      <c r="W756" s="210"/>
      <c r="X756" s="210"/>
      <c r="Y756" s="210"/>
      <c r="Z756" s="210"/>
    </row>
    <row r="757" ht="12.75" customHeight="1">
      <c r="A757" s="625"/>
      <c r="B757" s="625"/>
      <c r="C757" s="625"/>
      <c r="D757" s="627"/>
      <c r="E757" s="210"/>
      <c r="F757" s="210"/>
      <c r="G757" s="210"/>
      <c r="H757" s="210"/>
      <c r="I757" s="627"/>
      <c r="J757" s="210"/>
      <c r="K757" s="210"/>
      <c r="L757" s="210"/>
      <c r="M757" s="679"/>
      <c r="N757" s="210"/>
      <c r="O757" s="210"/>
      <c r="P757" s="210"/>
      <c r="Q757" s="210"/>
      <c r="R757" s="210"/>
      <c r="S757" s="210"/>
      <c r="T757" s="210"/>
      <c r="U757" s="210"/>
      <c r="V757" s="210"/>
      <c r="W757" s="210"/>
      <c r="X757" s="210"/>
      <c r="Y757" s="210"/>
      <c r="Z757" s="210"/>
    </row>
    <row r="758" ht="12.75" customHeight="1">
      <c r="A758" s="625"/>
      <c r="B758" s="625"/>
      <c r="C758" s="625"/>
      <c r="D758" s="627"/>
      <c r="E758" s="210"/>
      <c r="F758" s="210"/>
      <c r="G758" s="210"/>
      <c r="H758" s="210"/>
      <c r="I758" s="627"/>
      <c r="J758" s="210"/>
      <c r="K758" s="210"/>
      <c r="L758" s="210"/>
      <c r="M758" s="679"/>
      <c r="N758" s="210"/>
      <c r="O758" s="210"/>
      <c r="P758" s="210"/>
      <c r="Q758" s="210"/>
      <c r="R758" s="210"/>
      <c r="S758" s="210"/>
      <c r="T758" s="210"/>
      <c r="U758" s="210"/>
      <c r="V758" s="210"/>
      <c r="W758" s="210"/>
      <c r="X758" s="210"/>
      <c r="Y758" s="210"/>
      <c r="Z758" s="210"/>
    </row>
    <row r="759" ht="12.75" customHeight="1">
      <c r="A759" s="625"/>
      <c r="B759" s="625"/>
      <c r="C759" s="625"/>
      <c r="D759" s="627"/>
      <c r="E759" s="210"/>
      <c r="F759" s="210"/>
      <c r="G759" s="210"/>
      <c r="H759" s="210"/>
      <c r="I759" s="627"/>
      <c r="J759" s="210"/>
      <c r="K759" s="210"/>
      <c r="L759" s="210"/>
      <c r="M759" s="679"/>
      <c r="N759" s="210"/>
      <c r="O759" s="210"/>
      <c r="P759" s="210"/>
      <c r="Q759" s="210"/>
      <c r="R759" s="210"/>
      <c r="S759" s="210"/>
      <c r="T759" s="210"/>
      <c r="U759" s="210"/>
      <c r="V759" s="210"/>
      <c r="W759" s="210"/>
      <c r="X759" s="210"/>
      <c r="Y759" s="210"/>
      <c r="Z759" s="210"/>
    </row>
    <row r="760" ht="12.75" customHeight="1">
      <c r="A760" s="625"/>
      <c r="B760" s="625"/>
      <c r="C760" s="625"/>
      <c r="D760" s="627"/>
      <c r="E760" s="210"/>
      <c r="F760" s="210"/>
      <c r="G760" s="210"/>
      <c r="H760" s="210"/>
      <c r="I760" s="627"/>
      <c r="J760" s="210"/>
      <c r="K760" s="210"/>
      <c r="L760" s="210"/>
      <c r="M760" s="679"/>
      <c r="N760" s="210"/>
      <c r="O760" s="210"/>
      <c r="P760" s="210"/>
      <c r="Q760" s="210"/>
      <c r="R760" s="210"/>
      <c r="S760" s="210"/>
      <c r="T760" s="210"/>
      <c r="U760" s="210"/>
      <c r="V760" s="210"/>
      <c r="W760" s="210"/>
      <c r="X760" s="210"/>
      <c r="Y760" s="210"/>
      <c r="Z760" s="210"/>
    </row>
    <row r="761" ht="12.75" customHeight="1">
      <c r="A761" s="625"/>
      <c r="B761" s="625"/>
      <c r="C761" s="625"/>
      <c r="D761" s="627"/>
      <c r="E761" s="210"/>
      <c r="F761" s="210"/>
      <c r="G761" s="210"/>
      <c r="H761" s="210"/>
      <c r="I761" s="627"/>
      <c r="J761" s="210"/>
      <c r="K761" s="210"/>
      <c r="L761" s="210"/>
      <c r="M761" s="679"/>
      <c r="N761" s="210"/>
      <c r="O761" s="210"/>
      <c r="P761" s="210"/>
      <c r="Q761" s="210"/>
      <c r="R761" s="210"/>
      <c r="S761" s="210"/>
      <c r="T761" s="210"/>
      <c r="U761" s="210"/>
      <c r="V761" s="210"/>
      <c r="W761" s="210"/>
      <c r="X761" s="210"/>
      <c r="Y761" s="210"/>
      <c r="Z761" s="210"/>
    </row>
    <row r="762" ht="12.75" customHeight="1">
      <c r="A762" s="625"/>
      <c r="B762" s="625"/>
      <c r="C762" s="625"/>
      <c r="D762" s="627"/>
      <c r="E762" s="210"/>
      <c r="F762" s="210"/>
      <c r="G762" s="210"/>
      <c r="H762" s="210"/>
      <c r="I762" s="627"/>
      <c r="J762" s="210"/>
      <c r="K762" s="210"/>
      <c r="L762" s="210"/>
      <c r="M762" s="679"/>
      <c r="N762" s="210"/>
      <c r="O762" s="210"/>
      <c r="P762" s="210"/>
      <c r="Q762" s="210"/>
      <c r="R762" s="210"/>
      <c r="S762" s="210"/>
      <c r="T762" s="210"/>
      <c r="U762" s="210"/>
      <c r="V762" s="210"/>
      <c r="W762" s="210"/>
      <c r="X762" s="210"/>
      <c r="Y762" s="210"/>
      <c r="Z762" s="210"/>
    </row>
    <row r="763" ht="12.75" customHeight="1">
      <c r="A763" s="625"/>
      <c r="B763" s="625"/>
      <c r="C763" s="625"/>
      <c r="D763" s="627"/>
      <c r="E763" s="210"/>
      <c r="F763" s="210"/>
      <c r="G763" s="210"/>
      <c r="H763" s="210"/>
      <c r="I763" s="627"/>
      <c r="J763" s="210"/>
      <c r="K763" s="210"/>
      <c r="L763" s="210"/>
      <c r="M763" s="679"/>
      <c r="N763" s="210"/>
      <c r="O763" s="210"/>
      <c r="P763" s="210"/>
      <c r="Q763" s="210"/>
      <c r="R763" s="210"/>
      <c r="S763" s="210"/>
      <c r="T763" s="210"/>
      <c r="U763" s="210"/>
      <c r="V763" s="210"/>
      <c r="W763" s="210"/>
      <c r="X763" s="210"/>
      <c r="Y763" s="210"/>
      <c r="Z763" s="210"/>
    </row>
    <row r="764" ht="12.75" customHeight="1">
      <c r="A764" s="625"/>
      <c r="B764" s="625"/>
      <c r="C764" s="625"/>
      <c r="D764" s="627"/>
      <c r="E764" s="210"/>
      <c r="F764" s="210"/>
      <c r="G764" s="210"/>
      <c r="H764" s="210"/>
      <c r="I764" s="627"/>
      <c r="J764" s="210"/>
      <c r="K764" s="210"/>
      <c r="L764" s="210"/>
      <c r="M764" s="679"/>
      <c r="N764" s="210"/>
      <c r="O764" s="210"/>
      <c r="P764" s="210"/>
      <c r="Q764" s="210"/>
      <c r="R764" s="210"/>
      <c r="S764" s="210"/>
      <c r="T764" s="210"/>
      <c r="U764" s="210"/>
      <c r="V764" s="210"/>
      <c r="W764" s="210"/>
      <c r="X764" s="210"/>
      <c r="Y764" s="210"/>
      <c r="Z764" s="210"/>
    </row>
    <row r="765" ht="12.75" customHeight="1">
      <c r="A765" s="625"/>
      <c r="B765" s="625"/>
      <c r="C765" s="625"/>
      <c r="D765" s="627"/>
      <c r="E765" s="210"/>
      <c r="F765" s="210"/>
      <c r="G765" s="210"/>
      <c r="H765" s="210"/>
      <c r="I765" s="627"/>
      <c r="J765" s="210"/>
      <c r="K765" s="210"/>
      <c r="L765" s="210"/>
      <c r="M765" s="679"/>
      <c r="N765" s="210"/>
      <c r="O765" s="210"/>
      <c r="P765" s="210"/>
      <c r="Q765" s="210"/>
      <c r="R765" s="210"/>
      <c r="S765" s="210"/>
      <c r="T765" s="210"/>
      <c r="U765" s="210"/>
      <c r="V765" s="210"/>
      <c r="W765" s="210"/>
      <c r="X765" s="210"/>
      <c r="Y765" s="210"/>
      <c r="Z765" s="210"/>
    </row>
    <row r="766" ht="12.75" customHeight="1">
      <c r="A766" s="625"/>
      <c r="B766" s="625"/>
      <c r="C766" s="625"/>
      <c r="D766" s="627"/>
      <c r="E766" s="210"/>
      <c r="F766" s="210"/>
      <c r="G766" s="210"/>
      <c r="H766" s="210"/>
      <c r="I766" s="627"/>
      <c r="J766" s="210"/>
      <c r="K766" s="210"/>
      <c r="L766" s="210"/>
      <c r="M766" s="679"/>
      <c r="N766" s="210"/>
      <c r="O766" s="210"/>
      <c r="P766" s="210"/>
      <c r="Q766" s="210"/>
      <c r="R766" s="210"/>
      <c r="S766" s="210"/>
      <c r="T766" s="210"/>
      <c r="U766" s="210"/>
      <c r="V766" s="210"/>
      <c r="W766" s="210"/>
      <c r="X766" s="210"/>
      <c r="Y766" s="210"/>
      <c r="Z766" s="210"/>
    </row>
    <row r="767" ht="12.75" customHeight="1">
      <c r="A767" s="625"/>
      <c r="B767" s="625"/>
      <c r="C767" s="625"/>
      <c r="D767" s="627"/>
      <c r="E767" s="210"/>
      <c r="F767" s="210"/>
      <c r="G767" s="210"/>
      <c r="H767" s="210"/>
      <c r="I767" s="627"/>
      <c r="J767" s="210"/>
      <c r="K767" s="210"/>
      <c r="L767" s="210"/>
      <c r="M767" s="679"/>
      <c r="N767" s="210"/>
      <c r="O767" s="210"/>
      <c r="P767" s="210"/>
      <c r="Q767" s="210"/>
      <c r="R767" s="210"/>
      <c r="S767" s="210"/>
      <c r="T767" s="210"/>
      <c r="U767" s="210"/>
      <c r="V767" s="210"/>
      <c r="W767" s="210"/>
      <c r="X767" s="210"/>
      <c r="Y767" s="210"/>
      <c r="Z767" s="210"/>
    </row>
    <row r="768" ht="12.75" customHeight="1">
      <c r="A768" s="625"/>
      <c r="B768" s="625"/>
      <c r="C768" s="625"/>
      <c r="D768" s="627"/>
      <c r="E768" s="210"/>
      <c r="F768" s="210"/>
      <c r="G768" s="210"/>
      <c r="H768" s="210"/>
      <c r="I768" s="627"/>
      <c r="J768" s="210"/>
      <c r="K768" s="210"/>
      <c r="L768" s="210"/>
      <c r="M768" s="679"/>
      <c r="N768" s="210"/>
      <c r="O768" s="210"/>
      <c r="P768" s="210"/>
      <c r="Q768" s="210"/>
      <c r="R768" s="210"/>
      <c r="S768" s="210"/>
      <c r="T768" s="210"/>
      <c r="U768" s="210"/>
      <c r="V768" s="210"/>
      <c r="W768" s="210"/>
      <c r="X768" s="210"/>
      <c r="Y768" s="210"/>
      <c r="Z768" s="210"/>
    </row>
    <row r="769" ht="12.75" customHeight="1">
      <c r="A769" s="625"/>
      <c r="B769" s="625"/>
      <c r="C769" s="625"/>
      <c r="D769" s="627"/>
      <c r="E769" s="210"/>
      <c r="F769" s="210"/>
      <c r="G769" s="210"/>
      <c r="H769" s="210"/>
      <c r="I769" s="627"/>
      <c r="J769" s="210"/>
      <c r="K769" s="210"/>
      <c r="L769" s="210"/>
      <c r="M769" s="679"/>
      <c r="N769" s="210"/>
      <c r="O769" s="210"/>
      <c r="P769" s="210"/>
      <c r="Q769" s="210"/>
      <c r="R769" s="210"/>
      <c r="S769" s="210"/>
      <c r="T769" s="210"/>
      <c r="U769" s="210"/>
      <c r="V769" s="210"/>
      <c r="W769" s="210"/>
      <c r="X769" s="210"/>
      <c r="Y769" s="210"/>
      <c r="Z769" s="210"/>
    </row>
    <row r="770" ht="12.75" customHeight="1">
      <c r="A770" s="625"/>
      <c r="B770" s="625"/>
      <c r="C770" s="625"/>
      <c r="D770" s="627"/>
      <c r="E770" s="210"/>
      <c r="F770" s="210"/>
      <c r="G770" s="210"/>
      <c r="H770" s="210"/>
      <c r="I770" s="627"/>
      <c r="J770" s="210"/>
      <c r="K770" s="210"/>
      <c r="L770" s="210"/>
      <c r="M770" s="679"/>
      <c r="N770" s="210"/>
      <c r="O770" s="210"/>
      <c r="P770" s="210"/>
      <c r="Q770" s="210"/>
      <c r="R770" s="210"/>
      <c r="S770" s="210"/>
      <c r="T770" s="210"/>
      <c r="U770" s="210"/>
      <c r="V770" s="210"/>
      <c r="W770" s="210"/>
      <c r="X770" s="210"/>
      <c r="Y770" s="210"/>
      <c r="Z770" s="210"/>
    </row>
    <row r="771" ht="12.75" customHeight="1">
      <c r="A771" s="625"/>
      <c r="B771" s="625"/>
      <c r="C771" s="625"/>
      <c r="D771" s="627"/>
      <c r="E771" s="210"/>
      <c r="F771" s="210"/>
      <c r="G771" s="210"/>
      <c r="H771" s="210"/>
      <c r="I771" s="627"/>
      <c r="J771" s="210"/>
      <c r="K771" s="210"/>
      <c r="L771" s="210"/>
      <c r="M771" s="679"/>
      <c r="N771" s="210"/>
      <c r="O771" s="210"/>
      <c r="P771" s="210"/>
      <c r="Q771" s="210"/>
      <c r="R771" s="210"/>
      <c r="S771" s="210"/>
      <c r="T771" s="210"/>
      <c r="U771" s="210"/>
      <c r="V771" s="210"/>
      <c r="W771" s="210"/>
      <c r="X771" s="210"/>
      <c r="Y771" s="210"/>
      <c r="Z771" s="210"/>
    </row>
    <row r="772" ht="12.75" customHeight="1">
      <c r="A772" s="625"/>
      <c r="B772" s="625"/>
      <c r="C772" s="625"/>
      <c r="D772" s="627"/>
      <c r="E772" s="210"/>
      <c r="F772" s="210"/>
      <c r="G772" s="210"/>
      <c r="H772" s="210"/>
      <c r="I772" s="627"/>
      <c r="J772" s="210"/>
      <c r="K772" s="210"/>
      <c r="L772" s="210"/>
      <c r="M772" s="679"/>
      <c r="N772" s="210"/>
      <c r="O772" s="210"/>
      <c r="P772" s="210"/>
      <c r="Q772" s="210"/>
      <c r="R772" s="210"/>
      <c r="S772" s="210"/>
      <c r="T772" s="210"/>
      <c r="U772" s="210"/>
      <c r="V772" s="210"/>
      <c r="W772" s="210"/>
      <c r="X772" s="210"/>
      <c r="Y772" s="210"/>
      <c r="Z772" s="210"/>
    </row>
    <row r="773" ht="12.75" customHeight="1">
      <c r="A773" s="625"/>
      <c r="B773" s="625"/>
      <c r="C773" s="625"/>
      <c r="D773" s="627"/>
      <c r="E773" s="210"/>
      <c r="F773" s="210"/>
      <c r="G773" s="210"/>
      <c r="H773" s="210"/>
      <c r="I773" s="627"/>
      <c r="J773" s="210"/>
      <c r="K773" s="210"/>
      <c r="L773" s="210"/>
      <c r="M773" s="679"/>
      <c r="N773" s="210"/>
      <c r="O773" s="210"/>
      <c r="P773" s="210"/>
      <c r="Q773" s="210"/>
      <c r="R773" s="210"/>
      <c r="S773" s="210"/>
      <c r="T773" s="210"/>
      <c r="U773" s="210"/>
      <c r="V773" s="210"/>
      <c r="W773" s="210"/>
      <c r="X773" s="210"/>
      <c r="Y773" s="210"/>
      <c r="Z773" s="210"/>
    </row>
    <row r="774" ht="12.75" customHeight="1">
      <c r="A774" s="625"/>
      <c r="B774" s="625"/>
      <c r="C774" s="625"/>
      <c r="D774" s="627"/>
      <c r="E774" s="210"/>
      <c r="F774" s="210"/>
      <c r="G774" s="210"/>
      <c r="H774" s="210"/>
      <c r="I774" s="627"/>
      <c r="J774" s="210"/>
      <c r="K774" s="210"/>
      <c r="L774" s="210"/>
      <c r="M774" s="679"/>
      <c r="N774" s="210"/>
      <c r="O774" s="210"/>
      <c r="P774" s="210"/>
      <c r="Q774" s="210"/>
      <c r="R774" s="210"/>
      <c r="S774" s="210"/>
      <c r="T774" s="210"/>
      <c r="U774" s="210"/>
      <c r="V774" s="210"/>
      <c r="W774" s="210"/>
      <c r="X774" s="210"/>
      <c r="Y774" s="210"/>
      <c r="Z774" s="210"/>
    </row>
    <row r="775" ht="12.75" customHeight="1">
      <c r="A775" s="625"/>
      <c r="B775" s="625"/>
      <c r="C775" s="625"/>
      <c r="D775" s="627"/>
      <c r="E775" s="210"/>
      <c r="F775" s="210"/>
      <c r="G775" s="210"/>
      <c r="H775" s="210"/>
      <c r="I775" s="627"/>
      <c r="J775" s="210"/>
      <c r="K775" s="210"/>
      <c r="L775" s="210"/>
      <c r="M775" s="679"/>
      <c r="N775" s="210"/>
      <c r="O775" s="210"/>
      <c r="P775" s="210"/>
      <c r="Q775" s="210"/>
      <c r="R775" s="210"/>
      <c r="S775" s="210"/>
      <c r="T775" s="210"/>
      <c r="U775" s="210"/>
      <c r="V775" s="210"/>
      <c r="W775" s="210"/>
      <c r="X775" s="210"/>
      <c r="Y775" s="210"/>
      <c r="Z775" s="210"/>
    </row>
    <row r="776" ht="12.75" customHeight="1">
      <c r="A776" s="625"/>
      <c r="B776" s="625"/>
      <c r="C776" s="625"/>
      <c r="D776" s="627"/>
      <c r="E776" s="210"/>
      <c r="F776" s="210"/>
      <c r="G776" s="210"/>
      <c r="H776" s="210"/>
      <c r="I776" s="627"/>
      <c r="J776" s="210"/>
      <c r="K776" s="210"/>
      <c r="L776" s="210"/>
      <c r="M776" s="679"/>
      <c r="N776" s="210"/>
      <c r="O776" s="210"/>
      <c r="P776" s="210"/>
      <c r="Q776" s="210"/>
      <c r="R776" s="210"/>
      <c r="S776" s="210"/>
      <c r="T776" s="210"/>
      <c r="U776" s="210"/>
      <c r="V776" s="210"/>
      <c r="W776" s="210"/>
      <c r="X776" s="210"/>
      <c r="Y776" s="210"/>
      <c r="Z776" s="210"/>
    </row>
    <row r="777" ht="12.75" customHeight="1">
      <c r="A777" s="625"/>
      <c r="B777" s="625"/>
      <c r="C777" s="625"/>
      <c r="D777" s="627"/>
      <c r="E777" s="210"/>
      <c r="F777" s="210"/>
      <c r="G777" s="210"/>
      <c r="H777" s="210"/>
      <c r="I777" s="627"/>
      <c r="J777" s="210"/>
      <c r="K777" s="210"/>
      <c r="L777" s="210"/>
      <c r="M777" s="679"/>
      <c r="N777" s="210"/>
      <c r="O777" s="210"/>
      <c r="P777" s="210"/>
      <c r="Q777" s="210"/>
      <c r="R777" s="210"/>
      <c r="S777" s="210"/>
      <c r="T777" s="210"/>
      <c r="U777" s="210"/>
      <c r="V777" s="210"/>
      <c r="W777" s="210"/>
      <c r="X777" s="210"/>
      <c r="Y777" s="210"/>
      <c r="Z777" s="210"/>
    </row>
    <row r="778" ht="12.75" customHeight="1">
      <c r="A778" s="625"/>
      <c r="B778" s="625"/>
      <c r="C778" s="625"/>
      <c r="D778" s="627"/>
      <c r="E778" s="210"/>
      <c r="F778" s="210"/>
      <c r="G778" s="210"/>
      <c r="H778" s="210"/>
      <c r="I778" s="627"/>
      <c r="J778" s="210"/>
      <c r="K778" s="210"/>
      <c r="L778" s="210"/>
      <c r="M778" s="679"/>
      <c r="N778" s="210"/>
      <c r="O778" s="210"/>
      <c r="P778" s="210"/>
      <c r="Q778" s="210"/>
      <c r="R778" s="210"/>
      <c r="S778" s="210"/>
      <c r="T778" s="210"/>
      <c r="U778" s="210"/>
      <c r="V778" s="210"/>
      <c r="W778" s="210"/>
      <c r="X778" s="210"/>
      <c r="Y778" s="210"/>
      <c r="Z778" s="210"/>
    </row>
    <row r="779" ht="12.75" customHeight="1">
      <c r="A779" s="625"/>
      <c r="B779" s="625"/>
      <c r="C779" s="625"/>
      <c r="D779" s="627"/>
      <c r="E779" s="210"/>
      <c r="F779" s="210"/>
      <c r="G779" s="210"/>
      <c r="H779" s="210"/>
      <c r="I779" s="627"/>
      <c r="J779" s="210"/>
      <c r="K779" s="210"/>
      <c r="L779" s="210"/>
      <c r="M779" s="679"/>
      <c r="N779" s="210"/>
      <c r="O779" s="210"/>
      <c r="P779" s="210"/>
      <c r="Q779" s="210"/>
      <c r="R779" s="210"/>
      <c r="S779" s="210"/>
      <c r="T779" s="210"/>
      <c r="U779" s="210"/>
      <c r="V779" s="210"/>
      <c r="W779" s="210"/>
      <c r="X779" s="210"/>
      <c r="Y779" s="210"/>
      <c r="Z779" s="210"/>
    </row>
    <row r="780" ht="12.75" customHeight="1">
      <c r="A780" s="625"/>
      <c r="B780" s="625"/>
      <c r="C780" s="625"/>
      <c r="D780" s="627"/>
      <c r="E780" s="210"/>
      <c r="F780" s="210"/>
      <c r="G780" s="210"/>
      <c r="H780" s="210"/>
      <c r="I780" s="627"/>
      <c r="J780" s="210"/>
      <c r="K780" s="210"/>
      <c r="L780" s="210"/>
      <c r="M780" s="679"/>
      <c r="N780" s="210"/>
      <c r="O780" s="210"/>
      <c r="P780" s="210"/>
      <c r="Q780" s="210"/>
      <c r="R780" s="210"/>
      <c r="S780" s="210"/>
      <c r="T780" s="210"/>
      <c r="U780" s="210"/>
      <c r="V780" s="210"/>
      <c r="W780" s="210"/>
      <c r="X780" s="210"/>
      <c r="Y780" s="210"/>
      <c r="Z780" s="210"/>
    </row>
    <row r="781" ht="12.75" customHeight="1">
      <c r="A781" s="625"/>
      <c r="B781" s="625"/>
      <c r="C781" s="625"/>
      <c r="D781" s="627"/>
      <c r="E781" s="210"/>
      <c r="F781" s="210"/>
      <c r="G781" s="210"/>
      <c r="H781" s="210"/>
      <c r="I781" s="627"/>
      <c r="J781" s="210"/>
      <c r="K781" s="210"/>
      <c r="L781" s="210"/>
      <c r="M781" s="679"/>
      <c r="N781" s="210"/>
      <c r="O781" s="210"/>
      <c r="P781" s="210"/>
      <c r="Q781" s="210"/>
      <c r="R781" s="210"/>
      <c r="S781" s="210"/>
      <c r="T781" s="210"/>
      <c r="U781" s="210"/>
      <c r="V781" s="210"/>
      <c r="W781" s="210"/>
      <c r="X781" s="210"/>
      <c r="Y781" s="210"/>
      <c r="Z781" s="210"/>
    </row>
    <row r="782" ht="12.75" customHeight="1">
      <c r="A782" s="625"/>
      <c r="B782" s="625"/>
      <c r="C782" s="625"/>
      <c r="D782" s="627"/>
      <c r="E782" s="210"/>
      <c r="F782" s="210"/>
      <c r="G782" s="210"/>
      <c r="H782" s="210"/>
      <c r="I782" s="627"/>
      <c r="J782" s="210"/>
      <c r="K782" s="210"/>
      <c r="L782" s="210"/>
      <c r="M782" s="679"/>
      <c r="N782" s="210"/>
      <c r="O782" s="210"/>
      <c r="P782" s="210"/>
      <c r="Q782" s="210"/>
      <c r="R782" s="210"/>
      <c r="S782" s="210"/>
      <c r="T782" s="210"/>
      <c r="U782" s="210"/>
      <c r="V782" s="210"/>
      <c r="W782" s="210"/>
      <c r="X782" s="210"/>
      <c r="Y782" s="210"/>
      <c r="Z782" s="210"/>
    </row>
    <row r="783" ht="12.75" customHeight="1">
      <c r="A783" s="625"/>
      <c r="B783" s="625"/>
      <c r="C783" s="625"/>
      <c r="D783" s="627"/>
      <c r="E783" s="210"/>
      <c r="F783" s="210"/>
      <c r="G783" s="210"/>
      <c r="H783" s="210"/>
      <c r="I783" s="627"/>
      <c r="J783" s="210"/>
      <c r="K783" s="210"/>
      <c r="L783" s="210"/>
      <c r="M783" s="679"/>
      <c r="N783" s="210"/>
      <c r="O783" s="210"/>
      <c r="P783" s="210"/>
      <c r="Q783" s="210"/>
      <c r="R783" s="210"/>
      <c r="S783" s="210"/>
      <c r="T783" s="210"/>
      <c r="U783" s="210"/>
      <c r="V783" s="210"/>
      <c r="W783" s="210"/>
      <c r="X783" s="210"/>
      <c r="Y783" s="210"/>
      <c r="Z783" s="210"/>
    </row>
    <row r="784" ht="12.75" customHeight="1">
      <c r="A784" s="625"/>
      <c r="B784" s="625"/>
      <c r="C784" s="625"/>
      <c r="D784" s="627"/>
      <c r="E784" s="210"/>
      <c r="F784" s="210"/>
      <c r="G784" s="210"/>
      <c r="H784" s="210"/>
      <c r="I784" s="627"/>
      <c r="J784" s="210"/>
      <c r="K784" s="210"/>
      <c r="L784" s="210"/>
      <c r="M784" s="679"/>
      <c r="N784" s="210"/>
      <c r="O784" s="210"/>
      <c r="P784" s="210"/>
      <c r="Q784" s="210"/>
      <c r="R784" s="210"/>
      <c r="S784" s="210"/>
      <c r="T784" s="210"/>
      <c r="U784" s="210"/>
      <c r="V784" s="210"/>
      <c r="W784" s="210"/>
      <c r="X784" s="210"/>
      <c r="Y784" s="210"/>
      <c r="Z784" s="210"/>
    </row>
    <row r="785" ht="12.75" customHeight="1">
      <c r="A785" s="625"/>
      <c r="B785" s="625"/>
      <c r="C785" s="625"/>
      <c r="D785" s="627"/>
      <c r="E785" s="210"/>
      <c r="F785" s="210"/>
      <c r="G785" s="210"/>
      <c r="H785" s="210"/>
      <c r="I785" s="627"/>
      <c r="J785" s="210"/>
      <c r="K785" s="210"/>
      <c r="L785" s="210"/>
      <c r="M785" s="679"/>
      <c r="N785" s="210"/>
      <c r="O785" s="210"/>
      <c r="P785" s="210"/>
      <c r="Q785" s="210"/>
      <c r="R785" s="210"/>
      <c r="S785" s="210"/>
      <c r="T785" s="210"/>
      <c r="U785" s="210"/>
      <c r="V785" s="210"/>
      <c r="W785" s="210"/>
      <c r="X785" s="210"/>
      <c r="Y785" s="210"/>
      <c r="Z785" s="210"/>
    </row>
    <row r="786" ht="12.75" customHeight="1">
      <c r="A786" s="625"/>
      <c r="B786" s="625"/>
      <c r="C786" s="625"/>
      <c r="D786" s="627"/>
      <c r="E786" s="210"/>
      <c r="F786" s="210"/>
      <c r="G786" s="210"/>
      <c r="H786" s="210"/>
      <c r="I786" s="627"/>
      <c r="J786" s="210"/>
      <c r="K786" s="210"/>
      <c r="L786" s="210"/>
      <c r="M786" s="679"/>
      <c r="N786" s="210"/>
      <c r="O786" s="210"/>
      <c r="P786" s="210"/>
      <c r="Q786" s="210"/>
      <c r="R786" s="210"/>
      <c r="S786" s="210"/>
      <c r="T786" s="210"/>
      <c r="U786" s="210"/>
      <c r="V786" s="210"/>
      <c r="W786" s="210"/>
      <c r="X786" s="210"/>
      <c r="Y786" s="210"/>
      <c r="Z786" s="210"/>
    </row>
    <row r="787" ht="12.75" customHeight="1">
      <c r="A787" s="625"/>
      <c r="B787" s="625"/>
      <c r="C787" s="625"/>
      <c r="D787" s="627"/>
      <c r="E787" s="210"/>
      <c r="F787" s="210"/>
      <c r="G787" s="210"/>
      <c r="H787" s="210"/>
      <c r="I787" s="627"/>
      <c r="J787" s="210"/>
      <c r="K787" s="210"/>
      <c r="L787" s="210"/>
      <c r="M787" s="679"/>
      <c r="N787" s="210"/>
      <c r="O787" s="210"/>
      <c r="P787" s="210"/>
      <c r="Q787" s="210"/>
      <c r="R787" s="210"/>
      <c r="S787" s="210"/>
      <c r="T787" s="210"/>
      <c r="U787" s="210"/>
      <c r="V787" s="210"/>
      <c r="W787" s="210"/>
      <c r="X787" s="210"/>
      <c r="Y787" s="210"/>
      <c r="Z787" s="210"/>
    </row>
    <row r="788" ht="12.75" customHeight="1">
      <c r="A788" s="625"/>
      <c r="B788" s="625"/>
      <c r="C788" s="625"/>
      <c r="D788" s="627"/>
      <c r="E788" s="210"/>
      <c r="F788" s="210"/>
      <c r="G788" s="210"/>
      <c r="H788" s="210"/>
      <c r="I788" s="627"/>
      <c r="J788" s="210"/>
      <c r="K788" s="210"/>
      <c r="L788" s="210"/>
      <c r="M788" s="679"/>
      <c r="N788" s="210"/>
      <c r="O788" s="210"/>
      <c r="P788" s="210"/>
      <c r="Q788" s="210"/>
      <c r="R788" s="210"/>
      <c r="S788" s="210"/>
      <c r="T788" s="210"/>
      <c r="U788" s="210"/>
      <c r="V788" s="210"/>
      <c r="W788" s="210"/>
      <c r="X788" s="210"/>
      <c r="Y788" s="210"/>
      <c r="Z788" s="210"/>
    </row>
    <row r="789" ht="12.75" customHeight="1">
      <c r="A789" s="625"/>
      <c r="B789" s="625"/>
      <c r="C789" s="625"/>
      <c r="D789" s="627"/>
      <c r="E789" s="210"/>
      <c r="F789" s="210"/>
      <c r="G789" s="210"/>
      <c r="H789" s="210"/>
      <c r="I789" s="627"/>
      <c r="J789" s="210"/>
      <c r="K789" s="210"/>
      <c r="L789" s="210"/>
      <c r="M789" s="679"/>
      <c r="N789" s="210"/>
      <c r="O789" s="210"/>
      <c r="P789" s="210"/>
      <c r="Q789" s="210"/>
      <c r="R789" s="210"/>
      <c r="S789" s="210"/>
      <c r="T789" s="210"/>
      <c r="U789" s="210"/>
      <c r="V789" s="210"/>
      <c r="W789" s="210"/>
      <c r="X789" s="210"/>
      <c r="Y789" s="210"/>
      <c r="Z789" s="210"/>
    </row>
    <row r="790" ht="12.75" customHeight="1">
      <c r="A790" s="625"/>
      <c r="B790" s="625"/>
      <c r="C790" s="625"/>
      <c r="D790" s="627"/>
      <c r="E790" s="210"/>
      <c r="F790" s="210"/>
      <c r="G790" s="210"/>
      <c r="H790" s="210"/>
      <c r="I790" s="627"/>
      <c r="J790" s="210"/>
      <c r="K790" s="210"/>
      <c r="L790" s="210"/>
      <c r="M790" s="679"/>
      <c r="N790" s="210"/>
      <c r="O790" s="210"/>
      <c r="P790" s="210"/>
      <c r="Q790" s="210"/>
      <c r="R790" s="210"/>
      <c r="S790" s="210"/>
      <c r="T790" s="210"/>
      <c r="U790" s="210"/>
      <c r="V790" s="210"/>
      <c r="W790" s="210"/>
      <c r="X790" s="210"/>
      <c r="Y790" s="210"/>
      <c r="Z790" s="210"/>
    </row>
    <row r="791" ht="12.75" customHeight="1">
      <c r="A791" s="625"/>
      <c r="B791" s="625"/>
      <c r="C791" s="625"/>
      <c r="D791" s="627"/>
      <c r="E791" s="210"/>
      <c r="F791" s="210"/>
      <c r="G791" s="210"/>
      <c r="H791" s="210"/>
      <c r="I791" s="627"/>
      <c r="J791" s="210"/>
      <c r="K791" s="210"/>
      <c r="L791" s="210"/>
      <c r="M791" s="679"/>
      <c r="N791" s="210"/>
      <c r="O791" s="210"/>
      <c r="P791" s="210"/>
      <c r="Q791" s="210"/>
      <c r="R791" s="210"/>
      <c r="S791" s="210"/>
      <c r="T791" s="210"/>
      <c r="U791" s="210"/>
      <c r="V791" s="210"/>
      <c r="W791" s="210"/>
      <c r="X791" s="210"/>
      <c r="Y791" s="210"/>
      <c r="Z791" s="210"/>
    </row>
    <row r="792" ht="12.75" customHeight="1">
      <c r="A792" s="625"/>
      <c r="B792" s="625"/>
      <c r="C792" s="625"/>
      <c r="D792" s="627"/>
      <c r="E792" s="210"/>
      <c r="F792" s="210"/>
      <c r="G792" s="210"/>
      <c r="H792" s="210"/>
      <c r="I792" s="627"/>
      <c r="J792" s="210"/>
      <c r="K792" s="210"/>
      <c r="L792" s="210"/>
      <c r="M792" s="679"/>
      <c r="N792" s="210"/>
      <c r="O792" s="210"/>
      <c r="P792" s="210"/>
      <c r="Q792" s="210"/>
      <c r="R792" s="210"/>
      <c r="S792" s="210"/>
      <c r="T792" s="210"/>
      <c r="U792" s="210"/>
      <c r="V792" s="210"/>
      <c r="W792" s="210"/>
      <c r="X792" s="210"/>
      <c r="Y792" s="210"/>
      <c r="Z792" s="210"/>
    </row>
    <row r="793" ht="12.75" customHeight="1">
      <c r="A793" s="625"/>
      <c r="B793" s="625"/>
      <c r="C793" s="625"/>
      <c r="D793" s="627"/>
      <c r="E793" s="210"/>
      <c r="F793" s="210"/>
      <c r="G793" s="210"/>
      <c r="H793" s="210"/>
      <c r="I793" s="627"/>
      <c r="J793" s="210"/>
      <c r="K793" s="210"/>
      <c r="L793" s="210"/>
      <c r="M793" s="679"/>
      <c r="N793" s="210"/>
      <c r="O793" s="210"/>
      <c r="P793" s="210"/>
      <c r="Q793" s="210"/>
      <c r="R793" s="210"/>
      <c r="S793" s="210"/>
      <c r="T793" s="210"/>
      <c r="U793" s="210"/>
      <c r="V793" s="210"/>
      <c r="W793" s="210"/>
      <c r="X793" s="210"/>
      <c r="Y793" s="210"/>
      <c r="Z793" s="210"/>
    </row>
    <row r="794" ht="12.75" customHeight="1">
      <c r="A794" s="625"/>
      <c r="B794" s="625"/>
      <c r="C794" s="625"/>
      <c r="D794" s="627"/>
      <c r="E794" s="210"/>
      <c r="F794" s="210"/>
      <c r="G794" s="210"/>
      <c r="H794" s="210"/>
      <c r="I794" s="627"/>
      <c r="J794" s="210"/>
      <c r="K794" s="210"/>
      <c r="L794" s="210"/>
      <c r="M794" s="679"/>
      <c r="N794" s="210"/>
      <c r="O794" s="210"/>
      <c r="P794" s="210"/>
      <c r="Q794" s="210"/>
      <c r="R794" s="210"/>
      <c r="S794" s="210"/>
      <c r="T794" s="210"/>
      <c r="U794" s="210"/>
      <c r="V794" s="210"/>
      <c r="W794" s="210"/>
      <c r="X794" s="210"/>
      <c r="Y794" s="210"/>
      <c r="Z794" s="210"/>
    </row>
    <row r="795" ht="12.75" customHeight="1">
      <c r="A795" s="625"/>
      <c r="B795" s="625"/>
      <c r="C795" s="625"/>
      <c r="D795" s="627"/>
      <c r="E795" s="210"/>
      <c r="F795" s="210"/>
      <c r="G795" s="210"/>
      <c r="H795" s="210"/>
      <c r="I795" s="627"/>
      <c r="J795" s="210"/>
      <c r="K795" s="210"/>
      <c r="L795" s="210"/>
      <c r="M795" s="679"/>
      <c r="N795" s="210"/>
      <c r="O795" s="210"/>
      <c r="P795" s="210"/>
      <c r="Q795" s="210"/>
      <c r="R795" s="210"/>
      <c r="S795" s="210"/>
      <c r="T795" s="210"/>
      <c r="U795" s="210"/>
      <c r="V795" s="210"/>
      <c r="W795" s="210"/>
      <c r="X795" s="210"/>
      <c r="Y795" s="210"/>
      <c r="Z795" s="210"/>
    </row>
    <row r="796" ht="12.75" customHeight="1">
      <c r="A796" s="625"/>
      <c r="B796" s="625"/>
      <c r="C796" s="625"/>
      <c r="D796" s="627"/>
      <c r="E796" s="210"/>
      <c r="F796" s="210"/>
      <c r="G796" s="210"/>
      <c r="H796" s="210"/>
      <c r="I796" s="627"/>
      <c r="J796" s="210"/>
      <c r="K796" s="210"/>
      <c r="L796" s="210"/>
      <c r="M796" s="679"/>
      <c r="N796" s="210"/>
      <c r="O796" s="210"/>
      <c r="P796" s="210"/>
      <c r="Q796" s="210"/>
      <c r="R796" s="210"/>
      <c r="S796" s="210"/>
      <c r="T796" s="210"/>
      <c r="U796" s="210"/>
      <c r="V796" s="210"/>
      <c r="W796" s="210"/>
      <c r="X796" s="210"/>
      <c r="Y796" s="210"/>
      <c r="Z796" s="210"/>
    </row>
    <row r="797" ht="12.75" customHeight="1">
      <c r="A797" s="625"/>
      <c r="B797" s="625"/>
      <c r="C797" s="625"/>
      <c r="D797" s="627"/>
      <c r="E797" s="210"/>
      <c r="F797" s="210"/>
      <c r="G797" s="210"/>
      <c r="H797" s="210"/>
      <c r="I797" s="627"/>
      <c r="J797" s="210"/>
      <c r="K797" s="210"/>
      <c r="L797" s="210"/>
      <c r="M797" s="679"/>
      <c r="N797" s="210"/>
      <c r="O797" s="210"/>
      <c r="P797" s="210"/>
      <c r="Q797" s="210"/>
      <c r="R797" s="210"/>
      <c r="S797" s="210"/>
      <c r="T797" s="210"/>
      <c r="U797" s="210"/>
      <c r="V797" s="210"/>
      <c r="W797" s="210"/>
      <c r="X797" s="210"/>
      <c r="Y797" s="210"/>
      <c r="Z797" s="210"/>
    </row>
    <row r="798" ht="12.75" customHeight="1">
      <c r="A798" s="625"/>
      <c r="B798" s="625"/>
      <c r="C798" s="625"/>
      <c r="D798" s="627"/>
      <c r="E798" s="210"/>
      <c r="F798" s="210"/>
      <c r="G798" s="210"/>
      <c r="H798" s="210"/>
      <c r="I798" s="627"/>
      <c r="J798" s="210"/>
      <c r="K798" s="210"/>
      <c r="L798" s="210"/>
      <c r="M798" s="679"/>
      <c r="N798" s="210"/>
      <c r="O798" s="210"/>
      <c r="P798" s="210"/>
      <c r="Q798" s="210"/>
      <c r="R798" s="210"/>
      <c r="S798" s="210"/>
      <c r="T798" s="210"/>
      <c r="U798" s="210"/>
      <c r="V798" s="210"/>
      <c r="W798" s="210"/>
      <c r="X798" s="210"/>
      <c r="Y798" s="210"/>
      <c r="Z798" s="210"/>
    </row>
    <row r="799" ht="12.75" customHeight="1">
      <c r="A799" s="625"/>
      <c r="B799" s="625"/>
      <c r="C799" s="625"/>
      <c r="D799" s="627"/>
      <c r="E799" s="210"/>
      <c r="F799" s="210"/>
      <c r="G799" s="210"/>
      <c r="H799" s="210"/>
      <c r="I799" s="627"/>
      <c r="J799" s="210"/>
      <c r="K799" s="210"/>
      <c r="L799" s="210"/>
      <c r="M799" s="679"/>
      <c r="N799" s="210"/>
      <c r="O799" s="210"/>
      <c r="P799" s="210"/>
      <c r="Q799" s="210"/>
      <c r="R799" s="210"/>
      <c r="S799" s="210"/>
      <c r="T799" s="210"/>
      <c r="U799" s="210"/>
      <c r="V799" s="210"/>
      <c r="W799" s="210"/>
      <c r="X799" s="210"/>
      <c r="Y799" s="210"/>
      <c r="Z799" s="210"/>
    </row>
    <row r="800" ht="12.75" customHeight="1">
      <c r="A800" s="625"/>
      <c r="B800" s="625"/>
      <c r="C800" s="625"/>
      <c r="D800" s="627"/>
      <c r="E800" s="210"/>
      <c r="F800" s="210"/>
      <c r="G800" s="210"/>
      <c r="H800" s="210"/>
      <c r="I800" s="627"/>
      <c r="J800" s="210"/>
      <c r="K800" s="210"/>
      <c r="L800" s="210"/>
      <c r="M800" s="679"/>
      <c r="N800" s="210"/>
      <c r="O800" s="210"/>
      <c r="P800" s="210"/>
      <c r="Q800" s="210"/>
      <c r="R800" s="210"/>
      <c r="S800" s="210"/>
      <c r="T800" s="210"/>
      <c r="U800" s="210"/>
      <c r="V800" s="210"/>
      <c r="W800" s="210"/>
      <c r="X800" s="210"/>
      <c r="Y800" s="210"/>
      <c r="Z800" s="210"/>
    </row>
    <row r="801" ht="12.75" customHeight="1">
      <c r="A801" s="625"/>
      <c r="B801" s="625"/>
      <c r="C801" s="625"/>
      <c r="D801" s="627"/>
      <c r="E801" s="210"/>
      <c r="F801" s="210"/>
      <c r="G801" s="210"/>
      <c r="H801" s="210"/>
      <c r="I801" s="627"/>
      <c r="J801" s="210"/>
      <c r="K801" s="210"/>
      <c r="L801" s="210"/>
      <c r="M801" s="679"/>
      <c r="N801" s="210"/>
      <c r="O801" s="210"/>
      <c r="P801" s="210"/>
      <c r="Q801" s="210"/>
      <c r="R801" s="210"/>
      <c r="S801" s="210"/>
      <c r="T801" s="210"/>
      <c r="U801" s="210"/>
      <c r="V801" s="210"/>
      <c r="W801" s="210"/>
      <c r="X801" s="210"/>
      <c r="Y801" s="210"/>
      <c r="Z801" s="210"/>
    </row>
    <row r="802" ht="12.75" customHeight="1">
      <c r="A802" s="625"/>
      <c r="B802" s="625"/>
      <c r="C802" s="625"/>
      <c r="D802" s="627"/>
      <c r="E802" s="210"/>
      <c r="F802" s="210"/>
      <c r="G802" s="210"/>
      <c r="H802" s="210"/>
      <c r="I802" s="627"/>
      <c r="J802" s="210"/>
      <c r="K802" s="210"/>
      <c r="L802" s="210"/>
      <c r="M802" s="679"/>
      <c r="N802" s="210"/>
      <c r="O802" s="210"/>
      <c r="P802" s="210"/>
      <c r="Q802" s="210"/>
      <c r="R802" s="210"/>
      <c r="S802" s="210"/>
      <c r="T802" s="210"/>
      <c r="U802" s="210"/>
      <c r="V802" s="210"/>
      <c r="W802" s="210"/>
      <c r="X802" s="210"/>
      <c r="Y802" s="210"/>
      <c r="Z802" s="210"/>
    </row>
    <row r="803" ht="12.75" customHeight="1">
      <c r="A803" s="625"/>
      <c r="B803" s="625"/>
      <c r="C803" s="625"/>
      <c r="D803" s="627"/>
      <c r="E803" s="210"/>
      <c r="F803" s="210"/>
      <c r="G803" s="210"/>
      <c r="H803" s="210"/>
      <c r="I803" s="627"/>
      <c r="J803" s="210"/>
      <c r="K803" s="210"/>
      <c r="L803" s="210"/>
      <c r="M803" s="679"/>
      <c r="N803" s="210"/>
      <c r="O803" s="210"/>
      <c r="P803" s="210"/>
      <c r="Q803" s="210"/>
      <c r="R803" s="210"/>
      <c r="S803" s="210"/>
      <c r="T803" s="210"/>
      <c r="U803" s="210"/>
      <c r="V803" s="210"/>
      <c r="W803" s="210"/>
      <c r="X803" s="210"/>
      <c r="Y803" s="210"/>
      <c r="Z803" s="210"/>
    </row>
    <row r="804" ht="12.75" customHeight="1">
      <c r="A804" s="625"/>
      <c r="B804" s="625"/>
      <c r="C804" s="625"/>
      <c r="D804" s="627"/>
      <c r="E804" s="210"/>
      <c r="F804" s="210"/>
      <c r="G804" s="210"/>
      <c r="H804" s="210"/>
      <c r="I804" s="627"/>
      <c r="J804" s="210"/>
      <c r="K804" s="210"/>
      <c r="L804" s="210"/>
      <c r="M804" s="679"/>
      <c r="N804" s="210"/>
      <c r="O804" s="210"/>
      <c r="P804" s="210"/>
      <c r="Q804" s="210"/>
      <c r="R804" s="210"/>
      <c r="S804" s="210"/>
      <c r="T804" s="210"/>
      <c r="U804" s="210"/>
      <c r="V804" s="210"/>
      <c r="W804" s="210"/>
      <c r="X804" s="210"/>
      <c r="Y804" s="210"/>
      <c r="Z804" s="210"/>
    </row>
    <row r="805" ht="12.75" customHeight="1">
      <c r="A805" s="625"/>
      <c r="B805" s="625"/>
      <c r="C805" s="625"/>
      <c r="D805" s="627"/>
      <c r="E805" s="210"/>
      <c r="F805" s="210"/>
      <c r="G805" s="210"/>
      <c r="H805" s="210"/>
      <c r="I805" s="627"/>
      <c r="J805" s="210"/>
      <c r="K805" s="210"/>
      <c r="L805" s="210"/>
      <c r="M805" s="679"/>
      <c r="N805" s="210"/>
      <c r="O805" s="210"/>
      <c r="P805" s="210"/>
      <c r="Q805" s="210"/>
      <c r="R805" s="210"/>
      <c r="S805" s="210"/>
      <c r="T805" s="210"/>
      <c r="U805" s="210"/>
      <c r="V805" s="210"/>
      <c r="W805" s="210"/>
      <c r="X805" s="210"/>
      <c r="Y805" s="210"/>
      <c r="Z805" s="210"/>
    </row>
    <row r="806" ht="12.75" customHeight="1">
      <c r="A806" s="625"/>
      <c r="B806" s="625"/>
      <c r="C806" s="625"/>
      <c r="D806" s="627"/>
      <c r="E806" s="210"/>
      <c r="F806" s="210"/>
      <c r="G806" s="210"/>
      <c r="H806" s="210"/>
      <c r="I806" s="627"/>
      <c r="J806" s="210"/>
      <c r="K806" s="210"/>
      <c r="L806" s="210"/>
      <c r="M806" s="679"/>
      <c r="N806" s="210"/>
      <c r="O806" s="210"/>
      <c r="P806" s="210"/>
      <c r="Q806" s="210"/>
      <c r="R806" s="210"/>
      <c r="S806" s="210"/>
      <c r="T806" s="210"/>
      <c r="U806" s="210"/>
      <c r="V806" s="210"/>
      <c r="W806" s="210"/>
      <c r="X806" s="210"/>
      <c r="Y806" s="210"/>
      <c r="Z806" s="210"/>
    </row>
    <row r="807" ht="12.75" customHeight="1">
      <c r="A807" s="625"/>
      <c r="B807" s="625"/>
      <c r="C807" s="625"/>
      <c r="D807" s="627"/>
      <c r="E807" s="210"/>
      <c r="F807" s="210"/>
      <c r="G807" s="210"/>
      <c r="H807" s="210"/>
      <c r="I807" s="627"/>
      <c r="J807" s="210"/>
      <c r="K807" s="210"/>
      <c r="L807" s="210"/>
      <c r="M807" s="679"/>
      <c r="N807" s="210"/>
      <c r="O807" s="210"/>
      <c r="P807" s="210"/>
      <c r="Q807" s="210"/>
      <c r="R807" s="210"/>
      <c r="S807" s="210"/>
      <c r="T807" s="210"/>
      <c r="U807" s="210"/>
      <c r="V807" s="210"/>
      <c r="W807" s="210"/>
      <c r="X807" s="210"/>
      <c r="Y807" s="210"/>
      <c r="Z807" s="210"/>
    </row>
    <row r="808" ht="12.75" customHeight="1">
      <c r="A808" s="625"/>
      <c r="B808" s="625"/>
      <c r="C808" s="625"/>
      <c r="D808" s="627"/>
      <c r="E808" s="210"/>
      <c r="F808" s="210"/>
      <c r="G808" s="210"/>
      <c r="H808" s="210"/>
      <c r="I808" s="627"/>
      <c r="J808" s="210"/>
      <c r="K808" s="210"/>
      <c r="L808" s="210"/>
      <c r="M808" s="679"/>
      <c r="N808" s="210"/>
      <c r="O808" s="210"/>
      <c r="P808" s="210"/>
      <c r="Q808" s="210"/>
      <c r="R808" s="210"/>
      <c r="S808" s="210"/>
      <c r="T808" s="210"/>
      <c r="U808" s="210"/>
      <c r="V808" s="210"/>
      <c r="W808" s="210"/>
      <c r="X808" s="210"/>
      <c r="Y808" s="210"/>
      <c r="Z808" s="210"/>
    </row>
    <row r="809" ht="12.75" customHeight="1">
      <c r="A809" s="625"/>
      <c r="B809" s="625"/>
      <c r="C809" s="625"/>
      <c r="D809" s="627"/>
      <c r="E809" s="210"/>
      <c r="F809" s="210"/>
      <c r="G809" s="210"/>
      <c r="H809" s="210"/>
      <c r="I809" s="627"/>
      <c r="J809" s="210"/>
      <c r="K809" s="210"/>
      <c r="L809" s="210"/>
      <c r="M809" s="679"/>
      <c r="N809" s="210"/>
      <c r="O809" s="210"/>
      <c r="P809" s="210"/>
      <c r="Q809" s="210"/>
      <c r="R809" s="210"/>
      <c r="S809" s="210"/>
      <c r="T809" s="210"/>
      <c r="U809" s="210"/>
      <c r="V809" s="210"/>
      <c r="W809" s="210"/>
      <c r="X809" s="210"/>
      <c r="Y809" s="210"/>
      <c r="Z809" s="210"/>
    </row>
    <row r="810" ht="12.75" customHeight="1">
      <c r="A810" s="625"/>
      <c r="B810" s="625"/>
      <c r="C810" s="625"/>
      <c r="D810" s="627"/>
      <c r="E810" s="210"/>
      <c r="F810" s="210"/>
      <c r="G810" s="210"/>
      <c r="H810" s="210"/>
      <c r="I810" s="627"/>
      <c r="J810" s="210"/>
      <c r="K810" s="210"/>
      <c r="L810" s="210"/>
      <c r="M810" s="679"/>
      <c r="N810" s="210"/>
      <c r="O810" s="210"/>
      <c r="P810" s="210"/>
      <c r="Q810" s="210"/>
      <c r="R810" s="210"/>
      <c r="S810" s="210"/>
      <c r="T810" s="210"/>
      <c r="U810" s="210"/>
      <c r="V810" s="210"/>
      <c r="W810" s="210"/>
      <c r="X810" s="210"/>
      <c r="Y810" s="210"/>
      <c r="Z810" s="210"/>
    </row>
    <row r="811" ht="12.75" customHeight="1">
      <c r="A811" s="625"/>
      <c r="B811" s="625"/>
      <c r="C811" s="625"/>
      <c r="D811" s="627"/>
      <c r="E811" s="210"/>
      <c r="F811" s="210"/>
      <c r="G811" s="210"/>
      <c r="H811" s="210"/>
      <c r="I811" s="627"/>
      <c r="J811" s="210"/>
      <c r="K811" s="210"/>
      <c r="L811" s="210"/>
      <c r="M811" s="679"/>
      <c r="N811" s="210"/>
      <c r="O811" s="210"/>
      <c r="P811" s="210"/>
      <c r="Q811" s="210"/>
      <c r="R811" s="210"/>
      <c r="S811" s="210"/>
      <c r="T811" s="210"/>
      <c r="U811" s="210"/>
      <c r="V811" s="210"/>
      <c r="W811" s="210"/>
      <c r="X811" s="210"/>
      <c r="Y811" s="210"/>
      <c r="Z811" s="210"/>
    </row>
    <row r="812" ht="12.75" customHeight="1">
      <c r="A812" s="625"/>
      <c r="B812" s="625"/>
      <c r="C812" s="625"/>
      <c r="D812" s="627"/>
      <c r="E812" s="210"/>
      <c r="F812" s="210"/>
      <c r="G812" s="210"/>
      <c r="H812" s="210"/>
      <c r="I812" s="627"/>
      <c r="J812" s="210"/>
      <c r="K812" s="210"/>
      <c r="L812" s="210"/>
      <c r="M812" s="679"/>
      <c r="N812" s="210"/>
      <c r="O812" s="210"/>
      <c r="P812" s="210"/>
      <c r="Q812" s="210"/>
      <c r="R812" s="210"/>
      <c r="S812" s="210"/>
      <c r="T812" s="210"/>
      <c r="U812" s="210"/>
      <c r="V812" s="210"/>
      <c r="W812" s="210"/>
      <c r="X812" s="210"/>
      <c r="Y812" s="210"/>
      <c r="Z812" s="210"/>
    </row>
    <row r="813" ht="12.75" customHeight="1">
      <c r="A813" s="625"/>
      <c r="B813" s="625"/>
      <c r="C813" s="625"/>
      <c r="D813" s="627"/>
      <c r="E813" s="210"/>
      <c r="F813" s="210"/>
      <c r="G813" s="210"/>
      <c r="H813" s="210"/>
      <c r="I813" s="627"/>
      <c r="J813" s="210"/>
      <c r="K813" s="210"/>
      <c r="L813" s="210"/>
      <c r="M813" s="679"/>
      <c r="N813" s="210"/>
      <c r="O813" s="210"/>
      <c r="P813" s="210"/>
      <c r="Q813" s="210"/>
      <c r="R813" s="210"/>
      <c r="S813" s="210"/>
      <c r="T813" s="210"/>
      <c r="U813" s="210"/>
      <c r="V813" s="210"/>
      <c r="W813" s="210"/>
      <c r="X813" s="210"/>
      <c r="Y813" s="210"/>
      <c r="Z813" s="210"/>
    </row>
    <row r="814" ht="12.75" customHeight="1">
      <c r="A814" s="625"/>
      <c r="B814" s="625"/>
      <c r="C814" s="625"/>
      <c r="D814" s="627"/>
      <c r="E814" s="210"/>
      <c r="F814" s="210"/>
      <c r="G814" s="210"/>
      <c r="H814" s="210"/>
      <c r="I814" s="627"/>
      <c r="J814" s="210"/>
      <c r="K814" s="210"/>
      <c r="L814" s="210"/>
      <c r="M814" s="679"/>
      <c r="N814" s="210"/>
      <c r="O814" s="210"/>
      <c r="P814" s="210"/>
      <c r="Q814" s="210"/>
      <c r="R814" s="210"/>
      <c r="S814" s="210"/>
      <c r="T814" s="210"/>
      <c r="U814" s="210"/>
      <c r="V814" s="210"/>
      <c r="W814" s="210"/>
      <c r="X814" s="210"/>
      <c r="Y814" s="210"/>
      <c r="Z814" s="210"/>
    </row>
    <row r="815" ht="12.75" customHeight="1">
      <c r="A815" s="625"/>
      <c r="B815" s="625"/>
      <c r="C815" s="625"/>
      <c r="D815" s="627"/>
      <c r="E815" s="210"/>
      <c r="F815" s="210"/>
      <c r="G815" s="210"/>
      <c r="H815" s="210"/>
      <c r="I815" s="627"/>
      <c r="J815" s="210"/>
      <c r="K815" s="210"/>
      <c r="L815" s="210"/>
      <c r="M815" s="679"/>
      <c r="N815" s="210"/>
      <c r="O815" s="210"/>
      <c r="P815" s="210"/>
      <c r="Q815" s="210"/>
      <c r="R815" s="210"/>
      <c r="S815" s="210"/>
      <c r="T815" s="210"/>
      <c r="U815" s="210"/>
      <c r="V815" s="210"/>
      <c r="W815" s="210"/>
      <c r="X815" s="210"/>
      <c r="Y815" s="210"/>
      <c r="Z815" s="210"/>
    </row>
    <row r="816" ht="12.75" customHeight="1">
      <c r="A816" s="625"/>
      <c r="B816" s="625"/>
      <c r="C816" s="625"/>
      <c r="D816" s="627"/>
      <c r="E816" s="210"/>
      <c r="F816" s="210"/>
      <c r="G816" s="210"/>
      <c r="H816" s="210"/>
      <c r="I816" s="627"/>
      <c r="J816" s="210"/>
      <c r="K816" s="210"/>
      <c r="L816" s="210"/>
      <c r="M816" s="679"/>
      <c r="N816" s="210"/>
      <c r="O816" s="210"/>
      <c r="P816" s="210"/>
      <c r="Q816" s="210"/>
      <c r="R816" s="210"/>
      <c r="S816" s="210"/>
      <c r="T816" s="210"/>
      <c r="U816" s="210"/>
      <c r="V816" s="210"/>
      <c r="W816" s="210"/>
      <c r="X816" s="210"/>
      <c r="Y816" s="210"/>
      <c r="Z816" s="210"/>
    </row>
    <row r="817" ht="12.75" customHeight="1">
      <c r="A817" s="625"/>
      <c r="B817" s="625"/>
      <c r="C817" s="625"/>
      <c r="D817" s="627"/>
      <c r="E817" s="210"/>
      <c r="F817" s="210"/>
      <c r="G817" s="210"/>
      <c r="H817" s="210"/>
      <c r="I817" s="627"/>
      <c r="J817" s="210"/>
      <c r="K817" s="210"/>
      <c r="L817" s="210"/>
      <c r="M817" s="679"/>
      <c r="N817" s="210"/>
      <c r="O817" s="210"/>
      <c r="P817" s="210"/>
      <c r="Q817" s="210"/>
      <c r="R817" s="210"/>
      <c r="S817" s="210"/>
      <c r="T817" s="210"/>
      <c r="U817" s="210"/>
      <c r="V817" s="210"/>
      <c r="W817" s="210"/>
      <c r="X817" s="210"/>
      <c r="Y817" s="210"/>
      <c r="Z817" s="210"/>
    </row>
    <row r="818" ht="12.75" customHeight="1">
      <c r="A818" s="625"/>
      <c r="B818" s="625"/>
      <c r="C818" s="625"/>
      <c r="D818" s="627"/>
      <c r="E818" s="210"/>
      <c r="F818" s="210"/>
      <c r="G818" s="210"/>
      <c r="H818" s="210"/>
      <c r="I818" s="627"/>
      <c r="J818" s="210"/>
      <c r="K818" s="210"/>
      <c r="L818" s="210"/>
      <c r="M818" s="679"/>
      <c r="N818" s="210"/>
      <c r="O818" s="210"/>
      <c r="P818" s="210"/>
      <c r="Q818" s="210"/>
      <c r="R818" s="210"/>
      <c r="S818" s="210"/>
      <c r="T818" s="210"/>
      <c r="U818" s="210"/>
      <c r="V818" s="210"/>
      <c r="W818" s="210"/>
      <c r="X818" s="210"/>
      <c r="Y818" s="210"/>
      <c r="Z818" s="210"/>
    </row>
    <row r="819" ht="12.75" customHeight="1">
      <c r="A819" s="625"/>
      <c r="B819" s="625"/>
      <c r="C819" s="625"/>
      <c r="D819" s="627"/>
      <c r="E819" s="210"/>
      <c r="F819" s="210"/>
      <c r="G819" s="210"/>
      <c r="H819" s="210"/>
      <c r="I819" s="627"/>
      <c r="J819" s="210"/>
      <c r="K819" s="210"/>
      <c r="L819" s="210"/>
      <c r="M819" s="679"/>
      <c r="N819" s="210"/>
      <c r="O819" s="210"/>
      <c r="P819" s="210"/>
      <c r="Q819" s="210"/>
      <c r="R819" s="210"/>
      <c r="S819" s="210"/>
      <c r="T819" s="210"/>
      <c r="U819" s="210"/>
      <c r="V819" s="210"/>
      <c r="W819" s="210"/>
      <c r="X819" s="210"/>
      <c r="Y819" s="210"/>
      <c r="Z819" s="210"/>
    </row>
    <row r="820" ht="12.75" customHeight="1">
      <c r="A820" s="625"/>
      <c r="B820" s="625"/>
      <c r="C820" s="625"/>
      <c r="D820" s="627"/>
      <c r="E820" s="210"/>
      <c r="F820" s="210"/>
      <c r="G820" s="210"/>
      <c r="H820" s="210"/>
      <c r="I820" s="627"/>
      <c r="J820" s="210"/>
      <c r="K820" s="210"/>
      <c r="L820" s="210"/>
      <c r="M820" s="679"/>
      <c r="N820" s="210"/>
      <c r="O820" s="210"/>
      <c r="P820" s="210"/>
      <c r="Q820" s="210"/>
      <c r="R820" s="210"/>
      <c r="S820" s="210"/>
      <c r="T820" s="210"/>
      <c r="U820" s="210"/>
      <c r="V820" s="210"/>
      <c r="W820" s="210"/>
      <c r="X820" s="210"/>
      <c r="Y820" s="210"/>
      <c r="Z820" s="210"/>
    </row>
    <row r="821" ht="12.75" customHeight="1">
      <c r="A821" s="625"/>
      <c r="B821" s="625"/>
      <c r="C821" s="625"/>
      <c r="D821" s="627"/>
      <c r="E821" s="210"/>
      <c r="F821" s="210"/>
      <c r="G821" s="210"/>
      <c r="H821" s="210"/>
      <c r="I821" s="627"/>
      <c r="J821" s="210"/>
      <c r="K821" s="210"/>
      <c r="L821" s="210"/>
      <c r="M821" s="679"/>
      <c r="N821" s="210"/>
      <c r="O821" s="210"/>
      <c r="P821" s="210"/>
      <c r="Q821" s="210"/>
      <c r="R821" s="210"/>
      <c r="S821" s="210"/>
      <c r="T821" s="210"/>
      <c r="U821" s="210"/>
      <c r="V821" s="210"/>
      <c r="W821" s="210"/>
      <c r="X821" s="210"/>
      <c r="Y821" s="210"/>
      <c r="Z821" s="210"/>
    </row>
    <row r="822" ht="12.75" customHeight="1">
      <c r="A822" s="625"/>
      <c r="B822" s="625"/>
      <c r="C822" s="625"/>
      <c r="D822" s="627"/>
      <c r="E822" s="210"/>
      <c r="F822" s="210"/>
      <c r="G822" s="210"/>
      <c r="H822" s="210"/>
      <c r="I822" s="627"/>
      <c r="J822" s="210"/>
      <c r="K822" s="210"/>
      <c r="L822" s="210"/>
      <c r="M822" s="679"/>
      <c r="N822" s="210"/>
      <c r="O822" s="210"/>
      <c r="P822" s="210"/>
      <c r="Q822" s="210"/>
      <c r="R822" s="210"/>
      <c r="S822" s="210"/>
      <c r="T822" s="210"/>
      <c r="U822" s="210"/>
      <c r="V822" s="210"/>
      <c r="W822" s="210"/>
      <c r="X822" s="210"/>
      <c r="Y822" s="210"/>
      <c r="Z822" s="210"/>
    </row>
    <row r="823" ht="12.75" customHeight="1">
      <c r="A823" s="625"/>
      <c r="B823" s="625"/>
      <c r="C823" s="625"/>
      <c r="D823" s="627"/>
      <c r="E823" s="210"/>
      <c r="F823" s="210"/>
      <c r="G823" s="210"/>
      <c r="H823" s="210"/>
      <c r="I823" s="627"/>
      <c r="J823" s="210"/>
      <c r="K823" s="210"/>
      <c r="L823" s="210"/>
      <c r="M823" s="679"/>
      <c r="N823" s="210"/>
      <c r="O823" s="210"/>
      <c r="P823" s="210"/>
      <c r="Q823" s="210"/>
      <c r="R823" s="210"/>
      <c r="S823" s="210"/>
      <c r="T823" s="210"/>
      <c r="U823" s="210"/>
      <c r="V823" s="210"/>
      <c r="W823" s="210"/>
      <c r="X823" s="210"/>
      <c r="Y823" s="210"/>
      <c r="Z823" s="210"/>
    </row>
    <row r="824" ht="12.75" customHeight="1">
      <c r="A824" s="625"/>
      <c r="B824" s="625"/>
      <c r="C824" s="625"/>
      <c r="D824" s="627"/>
      <c r="E824" s="210"/>
      <c r="F824" s="210"/>
      <c r="G824" s="210"/>
      <c r="H824" s="210"/>
      <c r="I824" s="627"/>
      <c r="J824" s="210"/>
      <c r="K824" s="210"/>
      <c r="L824" s="210"/>
      <c r="M824" s="679"/>
      <c r="N824" s="210"/>
      <c r="O824" s="210"/>
      <c r="P824" s="210"/>
      <c r="Q824" s="210"/>
      <c r="R824" s="210"/>
      <c r="S824" s="210"/>
      <c r="T824" s="210"/>
      <c r="U824" s="210"/>
      <c r="V824" s="210"/>
      <c r="W824" s="210"/>
      <c r="X824" s="210"/>
      <c r="Y824" s="210"/>
      <c r="Z824" s="210"/>
    </row>
    <row r="825" ht="12.75" customHeight="1">
      <c r="A825" s="625"/>
      <c r="B825" s="625"/>
      <c r="C825" s="625"/>
      <c r="D825" s="627"/>
      <c r="E825" s="210"/>
      <c r="F825" s="210"/>
      <c r="G825" s="210"/>
      <c r="H825" s="210"/>
      <c r="I825" s="627"/>
      <c r="J825" s="210"/>
      <c r="K825" s="210"/>
      <c r="L825" s="210"/>
      <c r="M825" s="679"/>
      <c r="N825" s="210"/>
      <c r="O825" s="210"/>
      <c r="P825" s="210"/>
      <c r="Q825" s="210"/>
      <c r="R825" s="210"/>
      <c r="S825" s="210"/>
      <c r="T825" s="210"/>
      <c r="U825" s="210"/>
      <c r="V825" s="210"/>
      <c r="W825" s="210"/>
      <c r="X825" s="210"/>
      <c r="Y825" s="210"/>
      <c r="Z825" s="210"/>
    </row>
    <row r="826" ht="12.75" customHeight="1">
      <c r="A826" s="625"/>
      <c r="B826" s="625"/>
      <c r="C826" s="625"/>
      <c r="D826" s="627"/>
      <c r="E826" s="210"/>
      <c r="F826" s="210"/>
      <c r="G826" s="210"/>
      <c r="H826" s="210"/>
      <c r="I826" s="627"/>
      <c r="J826" s="210"/>
      <c r="K826" s="210"/>
      <c r="L826" s="210"/>
      <c r="M826" s="679"/>
      <c r="N826" s="210"/>
      <c r="O826" s="210"/>
      <c r="P826" s="210"/>
      <c r="Q826" s="210"/>
      <c r="R826" s="210"/>
      <c r="S826" s="210"/>
      <c r="T826" s="210"/>
      <c r="U826" s="210"/>
      <c r="V826" s="210"/>
      <c r="W826" s="210"/>
      <c r="X826" s="210"/>
      <c r="Y826" s="210"/>
      <c r="Z826" s="210"/>
    </row>
    <row r="827" ht="12.75" customHeight="1">
      <c r="A827" s="625"/>
      <c r="B827" s="625"/>
      <c r="C827" s="625"/>
      <c r="D827" s="627"/>
      <c r="E827" s="210"/>
      <c r="F827" s="210"/>
      <c r="G827" s="210"/>
      <c r="H827" s="210"/>
      <c r="I827" s="627"/>
      <c r="J827" s="210"/>
      <c r="K827" s="210"/>
      <c r="L827" s="210"/>
      <c r="M827" s="679"/>
      <c r="N827" s="210"/>
      <c r="O827" s="210"/>
      <c r="P827" s="210"/>
      <c r="Q827" s="210"/>
      <c r="R827" s="210"/>
      <c r="S827" s="210"/>
      <c r="T827" s="210"/>
      <c r="U827" s="210"/>
      <c r="V827" s="210"/>
      <c r="W827" s="210"/>
      <c r="X827" s="210"/>
      <c r="Y827" s="210"/>
      <c r="Z827" s="210"/>
    </row>
    <row r="828" ht="12.75" customHeight="1">
      <c r="A828" s="625"/>
      <c r="B828" s="625"/>
      <c r="C828" s="625"/>
      <c r="D828" s="627"/>
      <c r="E828" s="210"/>
      <c r="F828" s="210"/>
      <c r="G828" s="210"/>
      <c r="H828" s="210"/>
      <c r="I828" s="627"/>
      <c r="J828" s="210"/>
      <c r="K828" s="210"/>
      <c r="L828" s="210"/>
      <c r="M828" s="679"/>
      <c r="N828" s="210"/>
      <c r="O828" s="210"/>
      <c r="P828" s="210"/>
      <c r="Q828" s="210"/>
      <c r="R828" s="210"/>
      <c r="S828" s="210"/>
      <c r="T828" s="210"/>
      <c r="U828" s="210"/>
      <c r="V828" s="210"/>
      <c r="W828" s="210"/>
      <c r="X828" s="210"/>
      <c r="Y828" s="210"/>
      <c r="Z828" s="210"/>
    </row>
    <row r="829" ht="12.75" customHeight="1">
      <c r="A829" s="625"/>
      <c r="B829" s="625"/>
      <c r="C829" s="625"/>
      <c r="D829" s="627"/>
      <c r="E829" s="210"/>
      <c r="F829" s="210"/>
      <c r="G829" s="210"/>
      <c r="H829" s="210"/>
      <c r="I829" s="627"/>
      <c r="J829" s="210"/>
      <c r="K829" s="210"/>
      <c r="L829" s="210"/>
      <c r="M829" s="679"/>
      <c r="N829" s="210"/>
      <c r="O829" s="210"/>
      <c r="P829" s="210"/>
      <c r="Q829" s="210"/>
      <c r="R829" s="210"/>
      <c r="S829" s="210"/>
      <c r="T829" s="210"/>
      <c r="U829" s="210"/>
      <c r="V829" s="210"/>
      <c r="W829" s="210"/>
      <c r="X829" s="210"/>
      <c r="Y829" s="210"/>
      <c r="Z829" s="210"/>
    </row>
    <row r="830" ht="12.75" customHeight="1">
      <c r="A830" s="625"/>
      <c r="B830" s="625"/>
      <c r="C830" s="625"/>
      <c r="D830" s="627"/>
      <c r="E830" s="210"/>
      <c r="F830" s="210"/>
      <c r="G830" s="210"/>
      <c r="H830" s="210"/>
      <c r="I830" s="627"/>
      <c r="J830" s="210"/>
      <c r="K830" s="210"/>
      <c r="L830" s="210"/>
      <c r="M830" s="679"/>
      <c r="N830" s="210"/>
      <c r="O830" s="210"/>
      <c r="P830" s="210"/>
      <c r="Q830" s="210"/>
      <c r="R830" s="210"/>
      <c r="S830" s="210"/>
      <c r="T830" s="210"/>
      <c r="U830" s="210"/>
      <c r="V830" s="210"/>
      <c r="W830" s="210"/>
      <c r="X830" s="210"/>
      <c r="Y830" s="210"/>
      <c r="Z830" s="210"/>
    </row>
    <row r="831" ht="12.75" customHeight="1">
      <c r="A831" s="625"/>
      <c r="B831" s="625"/>
      <c r="C831" s="625"/>
      <c r="D831" s="627"/>
      <c r="E831" s="210"/>
      <c r="F831" s="210"/>
      <c r="G831" s="210"/>
      <c r="H831" s="210"/>
      <c r="I831" s="627"/>
      <c r="J831" s="210"/>
      <c r="K831" s="210"/>
      <c r="L831" s="210"/>
      <c r="M831" s="679"/>
      <c r="N831" s="210"/>
      <c r="O831" s="210"/>
      <c r="P831" s="210"/>
      <c r="Q831" s="210"/>
      <c r="R831" s="210"/>
      <c r="S831" s="210"/>
      <c r="T831" s="210"/>
      <c r="U831" s="210"/>
      <c r="V831" s="210"/>
      <c r="W831" s="210"/>
      <c r="X831" s="210"/>
      <c r="Y831" s="210"/>
      <c r="Z831" s="210"/>
    </row>
    <row r="832" ht="12.75" customHeight="1">
      <c r="A832" s="625"/>
      <c r="B832" s="625"/>
      <c r="C832" s="625"/>
      <c r="D832" s="627"/>
      <c r="E832" s="210"/>
      <c r="F832" s="210"/>
      <c r="G832" s="210"/>
      <c r="H832" s="210"/>
      <c r="I832" s="627"/>
      <c r="J832" s="210"/>
      <c r="K832" s="210"/>
      <c r="L832" s="210"/>
      <c r="M832" s="679"/>
      <c r="N832" s="210"/>
      <c r="O832" s="210"/>
      <c r="P832" s="210"/>
      <c r="Q832" s="210"/>
      <c r="R832" s="210"/>
      <c r="S832" s="210"/>
      <c r="T832" s="210"/>
      <c r="U832" s="210"/>
      <c r="V832" s="210"/>
      <c r="W832" s="210"/>
      <c r="X832" s="210"/>
      <c r="Y832" s="210"/>
      <c r="Z832" s="210"/>
    </row>
    <row r="833" ht="12.75" customHeight="1">
      <c r="A833" s="625"/>
      <c r="B833" s="625"/>
      <c r="C833" s="625"/>
      <c r="D833" s="627"/>
      <c r="E833" s="210"/>
      <c r="F833" s="210"/>
      <c r="G833" s="210"/>
      <c r="H833" s="210"/>
      <c r="I833" s="627"/>
      <c r="J833" s="210"/>
      <c r="K833" s="210"/>
      <c r="L833" s="210"/>
      <c r="M833" s="679"/>
      <c r="N833" s="210"/>
      <c r="O833" s="210"/>
      <c r="P833" s="210"/>
      <c r="Q833" s="210"/>
      <c r="R833" s="210"/>
      <c r="S833" s="210"/>
      <c r="T833" s="210"/>
      <c r="U833" s="210"/>
      <c r="V833" s="210"/>
      <c r="W833" s="210"/>
      <c r="X833" s="210"/>
      <c r="Y833" s="210"/>
      <c r="Z833" s="210"/>
    </row>
    <row r="834" ht="12.75" customHeight="1">
      <c r="A834" s="625"/>
      <c r="B834" s="625"/>
      <c r="C834" s="625"/>
      <c r="D834" s="627"/>
      <c r="E834" s="210"/>
      <c r="F834" s="210"/>
      <c r="G834" s="210"/>
      <c r="H834" s="210"/>
      <c r="I834" s="627"/>
      <c r="J834" s="210"/>
      <c r="K834" s="210"/>
      <c r="L834" s="210"/>
      <c r="M834" s="679"/>
      <c r="N834" s="210"/>
      <c r="O834" s="210"/>
      <c r="P834" s="210"/>
      <c r="Q834" s="210"/>
      <c r="R834" s="210"/>
      <c r="S834" s="210"/>
      <c r="T834" s="210"/>
      <c r="U834" s="210"/>
      <c r="V834" s="210"/>
      <c r="W834" s="210"/>
      <c r="X834" s="210"/>
      <c r="Y834" s="210"/>
      <c r="Z834" s="210"/>
    </row>
    <row r="835" ht="12.75" customHeight="1">
      <c r="A835" s="625"/>
      <c r="B835" s="625"/>
      <c r="C835" s="625"/>
      <c r="D835" s="627"/>
      <c r="E835" s="210"/>
      <c r="F835" s="210"/>
      <c r="G835" s="210"/>
      <c r="H835" s="210"/>
      <c r="I835" s="627"/>
      <c r="J835" s="210"/>
      <c r="K835" s="210"/>
      <c r="L835" s="210"/>
      <c r="M835" s="679"/>
      <c r="N835" s="210"/>
      <c r="O835" s="210"/>
      <c r="P835" s="210"/>
      <c r="Q835" s="210"/>
      <c r="R835" s="210"/>
      <c r="S835" s="210"/>
      <c r="T835" s="210"/>
      <c r="U835" s="210"/>
      <c r="V835" s="210"/>
      <c r="W835" s="210"/>
      <c r="X835" s="210"/>
      <c r="Y835" s="210"/>
      <c r="Z835" s="210"/>
    </row>
    <row r="836" ht="12.75" customHeight="1">
      <c r="A836" s="625"/>
      <c r="B836" s="625"/>
      <c r="C836" s="625"/>
      <c r="D836" s="627"/>
      <c r="E836" s="210"/>
      <c r="F836" s="210"/>
      <c r="G836" s="210"/>
      <c r="H836" s="210"/>
      <c r="I836" s="627"/>
      <c r="J836" s="210"/>
      <c r="K836" s="210"/>
      <c r="L836" s="210"/>
      <c r="M836" s="679"/>
      <c r="N836" s="210"/>
      <c r="O836" s="210"/>
      <c r="P836" s="210"/>
      <c r="Q836" s="210"/>
      <c r="R836" s="210"/>
      <c r="S836" s="210"/>
      <c r="T836" s="210"/>
      <c r="U836" s="210"/>
      <c r="V836" s="210"/>
      <c r="W836" s="210"/>
      <c r="X836" s="210"/>
      <c r="Y836" s="210"/>
      <c r="Z836" s="210"/>
    </row>
    <row r="837" ht="12.75" customHeight="1">
      <c r="A837" s="625"/>
      <c r="B837" s="625"/>
      <c r="C837" s="625"/>
      <c r="D837" s="627"/>
      <c r="E837" s="210"/>
      <c r="F837" s="210"/>
      <c r="G837" s="210"/>
      <c r="H837" s="210"/>
      <c r="I837" s="627"/>
      <c r="J837" s="210"/>
      <c r="K837" s="210"/>
      <c r="L837" s="210"/>
      <c r="M837" s="679"/>
      <c r="N837" s="210"/>
      <c r="O837" s="210"/>
      <c r="P837" s="210"/>
      <c r="Q837" s="210"/>
      <c r="R837" s="210"/>
      <c r="S837" s="210"/>
      <c r="T837" s="210"/>
      <c r="U837" s="210"/>
      <c r="V837" s="210"/>
      <c r="W837" s="210"/>
      <c r="X837" s="210"/>
      <c r="Y837" s="210"/>
      <c r="Z837" s="210"/>
    </row>
    <row r="838" ht="12.75" customHeight="1">
      <c r="A838" s="625"/>
      <c r="B838" s="625"/>
      <c r="C838" s="625"/>
      <c r="D838" s="627"/>
      <c r="E838" s="210"/>
      <c r="F838" s="210"/>
      <c r="G838" s="210"/>
      <c r="H838" s="210"/>
      <c r="I838" s="627"/>
      <c r="J838" s="210"/>
      <c r="K838" s="210"/>
      <c r="L838" s="210"/>
      <c r="M838" s="679"/>
      <c r="N838" s="210"/>
      <c r="O838" s="210"/>
      <c r="P838" s="210"/>
      <c r="Q838" s="210"/>
      <c r="R838" s="210"/>
      <c r="S838" s="210"/>
      <c r="T838" s="210"/>
      <c r="U838" s="210"/>
      <c r="V838" s="210"/>
      <c r="W838" s="210"/>
      <c r="X838" s="210"/>
      <c r="Y838" s="210"/>
      <c r="Z838" s="210"/>
    </row>
    <row r="839" ht="12.75" customHeight="1">
      <c r="A839" s="625"/>
      <c r="B839" s="625"/>
      <c r="C839" s="625"/>
      <c r="D839" s="627"/>
      <c r="E839" s="210"/>
      <c r="F839" s="210"/>
      <c r="G839" s="210"/>
      <c r="H839" s="210"/>
      <c r="I839" s="627"/>
      <c r="J839" s="210"/>
      <c r="K839" s="210"/>
      <c r="L839" s="210"/>
      <c r="M839" s="679"/>
      <c r="N839" s="210"/>
      <c r="O839" s="210"/>
      <c r="P839" s="210"/>
      <c r="Q839" s="210"/>
      <c r="R839" s="210"/>
      <c r="S839" s="210"/>
      <c r="T839" s="210"/>
      <c r="U839" s="210"/>
      <c r="V839" s="210"/>
      <c r="W839" s="210"/>
      <c r="X839" s="210"/>
      <c r="Y839" s="210"/>
      <c r="Z839" s="210"/>
    </row>
    <row r="840" ht="12.75" customHeight="1">
      <c r="A840" s="625"/>
      <c r="B840" s="625"/>
      <c r="C840" s="625"/>
      <c r="D840" s="627"/>
      <c r="E840" s="210"/>
      <c r="F840" s="210"/>
      <c r="G840" s="210"/>
      <c r="H840" s="210"/>
      <c r="I840" s="627"/>
      <c r="J840" s="210"/>
      <c r="K840" s="210"/>
      <c r="L840" s="210"/>
      <c r="M840" s="679"/>
      <c r="N840" s="210"/>
      <c r="O840" s="210"/>
      <c r="P840" s="210"/>
      <c r="Q840" s="210"/>
      <c r="R840" s="210"/>
      <c r="S840" s="210"/>
      <c r="T840" s="210"/>
      <c r="U840" s="210"/>
      <c r="V840" s="210"/>
      <c r="W840" s="210"/>
      <c r="X840" s="210"/>
      <c r="Y840" s="210"/>
      <c r="Z840" s="210"/>
    </row>
    <row r="841" ht="12.75" customHeight="1">
      <c r="A841" s="625"/>
      <c r="B841" s="625"/>
      <c r="C841" s="625"/>
      <c r="D841" s="627"/>
      <c r="E841" s="210"/>
      <c r="F841" s="210"/>
      <c r="G841" s="210"/>
      <c r="H841" s="210"/>
      <c r="I841" s="627"/>
      <c r="J841" s="210"/>
      <c r="K841" s="210"/>
      <c r="L841" s="210"/>
      <c r="M841" s="679"/>
      <c r="N841" s="210"/>
      <c r="O841" s="210"/>
      <c r="P841" s="210"/>
      <c r="Q841" s="210"/>
      <c r="R841" s="210"/>
      <c r="S841" s="210"/>
      <c r="T841" s="210"/>
      <c r="U841" s="210"/>
      <c r="V841" s="210"/>
      <c r="W841" s="210"/>
      <c r="X841" s="210"/>
      <c r="Y841" s="210"/>
      <c r="Z841" s="210"/>
    </row>
    <row r="842" ht="12.75" customHeight="1">
      <c r="A842" s="625"/>
      <c r="B842" s="625"/>
      <c r="C842" s="625"/>
      <c r="D842" s="627"/>
      <c r="E842" s="210"/>
      <c r="F842" s="210"/>
      <c r="G842" s="210"/>
      <c r="H842" s="210"/>
      <c r="I842" s="627"/>
      <c r="J842" s="210"/>
      <c r="K842" s="210"/>
      <c r="L842" s="210"/>
      <c r="M842" s="679"/>
      <c r="N842" s="210"/>
      <c r="O842" s="210"/>
      <c r="P842" s="210"/>
      <c r="Q842" s="210"/>
      <c r="R842" s="210"/>
      <c r="S842" s="210"/>
      <c r="T842" s="210"/>
      <c r="U842" s="210"/>
      <c r="V842" s="210"/>
      <c r="W842" s="210"/>
      <c r="X842" s="210"/>
      <c r="Y842" s="210"/>
      <c r="Z842" s="210"/>
    </row>
    <row r="843" ht="12.75" customHeight="1">
      <c r="A843" s="625"/>
      <c r="B843" s="625"/>
      <c r="C843" s="625"/>
      <c r="D843" s="627"/>
      <c r="E843" s="210"/>
      <c r="F843" s="210"/>
      <c r="G843" s="210"/>
      <c r="H843" s="210"/>
      <c r="I843" s="627"/>
      <c r="J843" s="210"/>
      <c r="K843" s="210"/>
      <c r="L843" s="210"/>
      <c r="M843" s="679"/>
      <c r="N843" s="210"/>
      <c r="O843" s="210"/>
      <c r="P843" s="210"/>
      <c r="Q843" s="210"/>
      <c r="R843" s="210"/>
      <c r="S843" s="210"/>
      <c r="T843" s="210"/>
      <c r="U843" s="210"/>
      <c r="V843" s="210"/>
      <c r="W843" s="210"/>
      <c r="X843" s="210"/>
      <c r="Y843" s="210"/>
      <c r="Z843" s="210"/>
    </row>
    <row r="844" ht="12.75" customHeight="1">
      <c r="A844" s="625"/>
      <c r="B844" s="625"/>
      <c r="C844" s="625"/>
      <c r="D844" s="627"/>
      <c r="E844" s="210"/>
      <c r="F844" s="210"/>
      <c r="G844" s="210"/>
      <c r="H844" s="210"/>
      <c r="I844" s="627"/>
      <c r="J844" s="210"/>
      <c r="K844" s="210"/>
      <c r="L844" s="210"/>
      <c r="M844" s="679"/>
      <c r="N844" s="210"/>
      <c r="O844" s="210"/>
      <c r="P844" s="210"/>
      <c r="Q844" s="210"/>
      <c r="R844" s="210"/>
      <c r="S844" s="210"/>
      <c r="T844" s="210"/>
      <c r="U844" s="210"/>
      <c r="V844" s="210"/>
      <c r="W844" s="210"/>
      <c r="X844" s="210"/>
      <c r="Y844" s="210"/>
      <c r="Z844" s="210"/>
    </row>
    <row r="845" ht="12.75" customHeight="1">
      <c r="A845" s="625"/>
      <c r="B845" s="625"/>
      <c r="C845" s="625"/>
      <c r="D845" s="627"/>
      <c r="E845" s="210"/>
      <c r="F845" s="210"/>
      <c r="G845" s="210"/>
      <c r="H845" s="210"/>
      <c r="I845" s="627"/>
      <c r="J845" s="210"/>
      <c r="K845" s="210"/>
      <c r="L845" s="210"/>
      <c r="M845" s="679"/>
      <c r="N845" s="210"/>
      <c r="O845" s="210"/>
      <c r="P845" s="210"/>
      <c r="Q845" s="210"/>
      <c r="R845" s="210"/>
      <c r="S845" s="210"/>
      <c r="T845" s="210"/>
      <c r="U845" s="210"/>
      <c r="V845" s="210"/>
      <c r="W845" s="210"/>
      <c r="X845" s="210"/>
      <c r="Y845" s="210"/>
      <c r="Z845" s="210"/>
    </row>
    <row r="846" ht="12.75" customHeight="1">
      <c r="A846" s="625"/>
      <c r="B846" s="625"/>
      <c r="C846" s="625"/>
      <c r="D846" s="627"/>
      <c r="E846" s="210"/>
      <c r="F846" s="210"/>
      <c r="G846" s="210"/>
      <c r="H846" s="210"/>
      <c r="I846" s="627"/>
      <c r="J846" s="210"/>
      <c r="K846" s="210"/>
      <c r="L846" s="210"/>
      <c r="M846" s="679"/>
      <c r="N846" s="210"/>
      <c r="O846" s="210"/>
      <c r="P846" s="210"/>
      <c r="Q846" s="210"/>
      <c r="R846" s="210"/>
      <c r="S846" s="210"/>
      <c r="T846" s="210"/>
      <c r="U846" s="210"/>
      <c r="V846" s="210"/>
      <c r="W846" s="210"/>
      <c r="X846" s="210"/>
      <c r="Y846" s="210"/>
      <c r="Z846" s="210"/>
    </row>
    <row r="847" ht="12.75" customHeight="1">
      <c r="A847" s="625"/>
      <c r="B847" s="625"/>
      <c r="C847" s="625"/>
      <c r="D847" s="627"/>
      <c r="E847" s="210"/>
      <c r="F847" s="210"/>
      <c r="G847" s="210"/>
      <c r="H847" s="210"/>
      <c r="I847" s="627"/>
      <c r="J847" s="210"/>
      <c r="K847" s="210"/>
      <c r="L847" s="210"/>
      <c r="M847" s="679"/>
      <c r="N847" s="210"/>
      <c r="O847" s="210"/>
      <c r="P847" s="210"/>
      <c r="Q847" s="210"/>
      <c r="R847" s="210"/>
      <c r="S847" s="210"/>
      <c r="T847" s="210"/>
      <c r="U847" s="210"/>
      <c r="V847" s="210"/>
      <c r="W847" s="210"/>
      <c r="X847" s="210"/>
      <c r="Y847" s="210"/>
      <c r="Z847" s="210"/>
    </row>
    <row r="848" ht="12.75" customHeight="1">
      <c r="A848" s="625"/>
      <c r="B848" s="625"/>
      <c r="C848" s="625"/>
      <c r="D848" s="627"/>
      <c r="E848" s="210"/>
      <c r="F848" s="210"/>
      <c r="G848" s="210"/>
      <c r="H848" s="210"/>
      <c r="I848" s="627"/>
      <c r="J848" s="210"/>
      <c r="K848" s="210"/>
      <c r="L848" s="210"/>
      <c r="M848" s="679"/>
      <c r="N848" s="210"/>
      <c r="O848" s="210"/>
      <c r="P848" s="210"/>
      <c r="Q848" s="210"/>
      <c r="R848" s="210"/>
      <c r="S848" s="210"/>
      <c r="T848" s="210"/>
      <c r="U848" s="210"/>
      <c r="V848" s="210"/>
      <c r="W848" s="210"/>
      <c r="X848" s="210"/>
      <c r="Y848" s="210"/>
      <c r="Z848" s="210"/>
    </row>
    <row r="849" ht="12.75" customHeight="1">
      <c r="A849" s="625"/>
      <c r="B849" s="625"/>
      <c r="C849" s="625"/>
      <c r="D849" s="627"/>
      <c r="E849" s="210"/>
      <c r="F849" s="210"/>
      <c r="G849" s="210"/>
      <c r="H849" s="210"/>
      <c r="I849" s="627"/>
      <c r="J849" s="210"/>
      <c r="K849" s="210"/>
      <c r="L849" s="210"/>
      <c r="M849" s="679"/>
      <c r="N849" s="210"/>
      <c r="O849" s="210"/>
      <c r="P849" s="210"/>
      <c r="Q849" s="210"/>
      <c r="R849" s="210"/>
      <c r="S849" s="210"/>
      <c r="T849" s="210"/>
      <c r="U849" s="210"/>
      <c r="V849" s="210"/>
      <c r="W849" s="210"/>
      <c r="X849" s="210"/>
      <c r="Y849" s="210"/>
      <c r="Z849" s="210"/>
    </row>
    <row r="850" ht="12.75" customHeight="1">
      <c r="A850" s="625"/>
      <c r="B850" s="625"/>
      <c r="C850" s="625"/>
      <c r="D850" s="627"/>
      <c r="E850" s="210"/>
      <c r="F850" s="210"/>
      <c r="G850" s="210"/>
      <c r="H850" s="210"/>
      <c r="I850" s="627"/>
      <c r="J850" s="210"/>
      <c r="K850" s="210"/>
      <c r="L850" s="210"/>
      <c r="M850" s="679"/>
      <c r="N850" s="210"/>
      <c r="O850" s="210"/>
      <c r="P850" s="210"/>
      <c r="Q850" s="210"/>
      <c r="R850" s="210"/>
      <c r="S850" s="210"/>
      <c r="T850" s="210"/>
      <c r="U850" s="210"/>
      <c r="V850" s="210"/>
      <c r="W850" s="210"/>
      <c r="X850" s="210"/>
      <c r="Y850" s="210"/>
      <c r="Z850" s="210"/>
    </row>
    <row r="851" ht="12.75" customHeight="1">
      <c r="A851" s="625"/>
      <c r="B851" s="625"/>
      <c r="C851" s="625"/>
      <c r="D851" s="627"/>
      <c r="E851" s="210"/>
      <c r="F851" s="210"/>
      <c r="G851" s="210"/>
      <c r="H851" s="210"/>
      <c r="I851" s="627"/>
      <c r="J851" s="210"/>
      <c r="K851" s="210"/>
      <c r="L851" s="210"/>
      <c r="M851" s="679"/>
      <c r="N851" s="210"/>
      <c r="O851" s="210"/>
      <c r="P851" s="210"/>
      <c r="Q851" s="210"/>
      <c r="R851" s="210"/>
      <c r="S851" s="210"/>
      <c r="T851" s="210"/>
      <c r="U851" s="210"/>
      <c r="V851" s="210"/>
      <c r="W851" s="210"/>
      <c r="X851" s="210"/>
      <c r="Y851" s="210"/>
      <c r="Z851" s="210"/>
    </row>
    <row r="852" ht="12.75" customHeight="1">
      <c r="A852" s="625"/>
      <c r="B852" s="625"/>
      <c r="C852" s="625"/>
      <c r="D852" s="627"/>
      <c r="E852" s="210"/>
      <c r="F852" s="210"/>
      <c r="G852" s="210"/>
      <c r="H852" s="210"/>
      <c r="I852" s="627"/>
      <c r="J852" s="210"/>
      <c r="K852" s="210"/>
      <c r="L852" s="210"/>
      <c r="M852" s="679"/>
      <c r="N852" s="210"/>
      <c r="O852" s="210"/>
      <c r="P852" s="210"/>
      <c r="Q852" s="210"/>
      <c r="R852" s="210"/>
      <c r="S852" s="210"/>
      <c r="T852" s="210"/>
      <c r="U852" s="210"/>
      <c r="V852" s="210"/>
      <c r="W852" s="210"/>
      <c r="X852" s="210"/>
      <c r="Y852" s="210"/>
      <c r="Z852" s="210"/>
    </row>
    <row r="853" ht="12.75" customHeight="1">
      <c r="A853" s="625"/>
      <c r="B853" s="625"/>
      <c r="C853" s="625"/>
      <c r="D853" s="627"/>
      <c r="E853" s="210"/>
      <c r="F853" s="210"/>
      <c r="G853" s="210"/>
      <c r="H853" s="210"/>
      <c r="I853" s="627"/>
      <c r="J853" s="210"/>
      <c r="K853" s="210"/>
      <c r="L853" s="210"/>
      <c r="M853" s="679"/>
      <c r="N853" s="210"/>
      <c r="O853" s="210"/>
      <c r="P853" s="210"/>
      <c r="Q853" s="210"/>
      <c r="R853" s="210"/>
      <c r="S853" s="210"/>
      <c r="T853" s="210"/>
      <c r="U853" s="210"/>
      <c r="V853" s="210"/>
      <c r="W853" s="210"/>
      <c r="X853" s="210"/>
      <c r="Y853" s="210"/>
      <c r="Z853" s="210"/>
    </row>
    <row r="854" ht="12.75" customHeight="1">
      <c r="A854" s="625"/>
      <c r="B854" s="625"/>
      <c r="C854" s="625"/>
      <c r="D854" s="627"/>
      <c r="E854" s="210"/>
      <c r="F854" s="210"/>
      <c r="G854" s="210"/>
      <c r="H854" s="210"/>
      <c r="I854" s="627"/>
      <c r="J854" s="210"/>
      <c r="K854" s="210"/>
      <c r="L854" s="210"/>
      <c r="M854" s="679"/>
      <c r="N854" s="210"/>
      <c r="O854" s="210"/>
      <c r="P854" s="210"/>
      <c r="Q854" s="210"/>
      <c r="R854" s="210"/>
      <c r="S854" s="210"/>
      <c r="T854" s="210"/>
      <c r="U854" s="210"/>
      <c r="V854" s="210"/>
      <c r="W854" s="210"/>
      <c r="X854" s="210"/>
      <c r="Y854" s="210"/>
      <c r="Z854" s="210"/>
    </row>
    <row r="855" ht="12.75" customHeight="1">
      <c r="A855" s="625"/>
      <c r="B855" s="625"/>
      <c r="C855" s="625"/>
      <c r="D855" s="627"/>
      <c r="E855" s="210"/>
      <c r="F855" s="210"/>
      <c r="G855" s="210"/>
      <c r="H855" s="210"/>
      <c r="I855" s="627"/>
      <c r="J855" s="210"/>
      <c r="K855" s="210"/>
      <c r="L855" s="210"/>
      <c r="M855" s="679"/>
      <c r="N855" s="210"/>
      <c r="O855" s="210"/>
      <c r="P855" s="210"/>
      <c r="Q855" s="210"/>
      <c r="R855" s="210"/>
      <c r="S855" s="210"/>
      <c r="T855" s="210"/>
      <c r="U855" s="210"/>
      <c r="V855" s="210"/>
      <c r="W855" s="210"/>
      <c r="X855" s="210"/>
      <c r="Y855" s="210"/>
      <c r="Z855" s="210"/>
    </row>
    <row r="856" ht="12.75" customHeight="1">
      <c r="A856" s="625"/>
      <c r="B856" s="625"/>
      <c r="C856" s="625"/>
      <c r="D856" s="627"/>
      <c r="E856" s="210"/>
      <c r="F856" s="210"/>
      <c r="G856" s="210"/>
      <c r="H856" s="210"/>
      <c r="I856" s="627"/>
      <c r="J856" s="210"/>
      <c r="K856" s="210"/>
      <c r="L856" s="210"/>
      <c r="M856" s="679"/>
      <c r="N856" s="210"/>
      <c r="O856" s="210"/>
      <c r="P856" s="210"/>
      <c r="Q856" s="210"/>
      <c r="R856" s="210"/>
      <c r="S856" s="210"/>
      <c r="T856" s="210"/>
      <c r="U856" s="210"/>
      <c r="V856" s="210"/>
      <c r="W856" s="210"/>
      <c r="X856" s="210"/>
      <c r="Y856" s="210"/>
      <c r="Z856" s="210"/>
    </row>
    <row r="857" ht="12.75" customHeight="1">
      <c r="A857" s="625"/>
      <c r="B857" s="625"/>
      <c r="C857" s="625"/>
      <c r="D857" s="627"/>
      <c r="E857" s="210"/>
      <c r="F857" s="210"/>
      <c r="G857" s="210"/>
      <c r="H857" s="210"/>
      <c r="I857" s="627"/>
      <c r="J857" s="210"/>
      <c r="K857" s="210"/>
      <c r="L857" s="210"/>
      <c r="M857" s="679"/>
      <c r="N857" s="210"/>
      <c r="O857" s="210"/>
      <c r="P857" s="210"/>
      <c r="Q857" s="210"/>
      <c r="R857" s="210"/>
      <c r="S857" s="210"/>
      <c r="T857" s="210"/>
      <c r="U857" s="210"/>
      <c r="V857" s="210"/>
      <c r="W857" s="210"/>
      <c r="X857" s="210"/>
      <c r="Y857" s="210"/>
      <c r="Z857" s="210"/>
    </row>
    <row r="858" ht="12.75" customHeight="1">
      <c r="A858" s="625"/>
      <c r="B858" s="625"/>
      <c r="C858" s="625"/>
      <c r="D858" s="627"/>
      <c r="E858" s="210"/>
      <c r="F858" s="210"/>
      <c r="G858" s="210"/>
      <c r="H858" s="210"/>
      <c r="I858" s="627"/>
      <c r="J858" s="210"/>
      <c r="K858" s="210"/>
      <c r="L858" s="210"/>
      <c r="M858" s="679"/>
      <c r="N858" s="210"/>
      <c r="O858" s="210"/>
      <c r="P858" s="210"/>
      <c r="Q858" s="210"/>
      <c r="R858" s="210"/>
      <c r="S858" s="210"/>
      <c r="T858" s="210"/>
      <c r="U858" s="210"/>
      <c r="V858" s="210"/>
      <c r="W858" s="210"/>
      <c r="X858" s="210"/>
      <c r="Y858" s="210"/>
      <c r="Z858" s="210"/>
    </row>
    <row r="859" ht="12.75" customHeight="1">
      <c r="A859" s="625"/>
      <c r="B859" s="625"/>
      <c r="C859" s="625"/>
      <c r="D859" s="627"/>
      <c r="E859" s="210"/>
      <c r="F859" s="210"/>
      <c r="G859" s="210"/>
      <c r="H859" s="210"/>
      <c r="I859" s="627"/>
      <c r="J859" s="210"/>
      <c r="K859" s="210"/>
      <c r="L859" s="210"/>
      <c r="M859" s="679"/>
      <c r="N859" s="210"/>
      <c r="O859" s="210"/>
      <c r="P859" s="210"/>
      <c r="Q859" s="210"/>
      <c r="R859" s="210"/>
      <c r="S859" s="210"/>
      <c r="T859" s="210"/>
      <c r="U859" s="210"/>
      <c r="V859" s="210"/>
      <c r="W859" s="210"/>
      <c r="X859" s="210"/>
      <c r="Y859" s="210"/>
      <c r="Z859" s="210"/>
    </row>
    <row r="860" ht="12.75" customHeight="1">
      <c r="A860" s="625"/>
      <c r="B860" s="625"/>
      <c r="C860" s="625"/>
      <c r="D860" s="627"/>
      <c r="E860" s="210"/>
      <c r="F860" s="210"/>
      <c r="G860" s="210"/>
      <c r="H860" s="210"/>
      <c r="I860" s="627"/>
      <c r="J860" s="210"/>
      <c r="K860" s="210"/>
      <c r="L860" s="210"/>
      <c r="M860" s="679"/>
      <c r="N860" s="210"/>
      <c r="O860" s="210"/>
      <c r="P860" s="210"/>
      <c r="Q860" s="210"/>
      <c r="R860" s="210"/>
      <c r="S860" s="210"/>
      <c r="T860" s="210"/>
      <c r="U860" s="210"/>
      <c r="V860" s="210"/>
      <c r="W860" s="210"/>
      <c r="X860" s="210"/>
      <c r="Y860" s="210"/>
      <c r="Z860" s="210"/>
    </row>
    <row r="861" ht="12.75" customHeight="1">
      <c r="A861" s="625"/>
      <c r="B861" s="625"/>
      <c r="C861" s="625"/>
      <c r="D861" s="627"/>
      <c r="E861" s="210"/>
      <c r="F861" s="210"/>
      <c r="G861" s="210"/>
      <c r="H861" s="210"/>
      <c r="I861" s="627"/>
      <c r="J861" s="210"/>
      <c r="K861" s="210"/>
      <c r="L861" s="210"/>
      <c r="M861" s="679"/>
      <c r="N861" s="210"/>
      <c r="O861" s="210"/>
      <c r="P861" s="210"/>
      <c r="Q861" s="210"/>
      <c r="R861" s="210"/>
      <c r="S861" s="210"/>
      <c r="T861" s="210"/>
      <c r="U861" s="210"/>
      <c r="V861" s="210"/>
      <c r="W861" s="210"/>
      <c r="X861" s="210"/>
      <c r="Y861" s="210"/>
      <c r="Z861" s="210"/>
    </row>
    <row r="862" ht="12.75" customHeight="1">
      <c r="A862" s="625"/>
      <c r="B862" s="625"/>
      <c r="C862" s="625"/>
      <c r="D862" s="627"/>
      <c r="E862" s="210"/>
      <c r="F862" s="210"/>
      <c r="G862" s="210"/>
      <c r="H862" s="210"/>
      <c r="I862" s="627"/>
      <c r="J862" s="210"/>
      <c r="K862" s="210"/>
      <c r="L862" s="210"/>
      <c r="M862" s="679"/>
      <c r="N862" s="210"/>
      <c r="O862" s="210"/>
      <c r="P862" s="210"/>
      <c r="Q862" s="210"/>
      <c r="R862" s="210"/>
      <c r="S862" s="210"/>
      <c r="T862" s="210"/>
      <c r="U862" s="210"/>
      <c r="V862" s="210"/>
      <c r="W862" s="210"/>
      <c r="X862" s="210"/>
      <c r="Y862" s="210"/>
      <c r="Z862" s="210"/>
    </row>
    <row r="863" ht="12.75" customHeight="1">
      <c r="A863" s="625"/>
      <c r="B863" s="625"/>
      <c r="C863" s="625"/>
      <c r="D863" s="627"/>
      <c r="E863" s="210"/>
      <c r="F863" s="210"/>
      <c r="G863" s="210"/>
      <c r="H863" s="210"/>
      <c r="I863" s="627"/>
      <c r="J863" s="210"/>
      <c r="K863" s="210"/>
      <c r="L863" s="210"/>
      <c r="M863" s="679"/>
      <c r="N863" s="210"/>
      <c r="O863" s="210"/>
      <c r="P863" s="210"/>
      <c r="Q863" s="210"/>
      <c r="R863" s="210"/>
      <c r="S863" s="210"/>
      <c r="T863" s="210"/>
      <c r="U863" s="210"/>
      <c r="V863" s="210"/>
      <c r="W863" s="210"/>
      <c r="X863" s="210"/>
      <c r="Y863" s="210"/>
      <c r="Z863" s="210"/>
    </row>
    <row r="864" ht="12.75" customHeight="1">
      <c r="A864" s="625"/>
      <c r="B864" s="625"/>
      <c r="C864" s="625"/>
      <c r="D864" s="627"/>
      <c r="E864" s="210"/>
      <c r="F864" s="210"/>
      <c r="G864" s="210"/>
      <c r="H864" s="210"/>
      <c r="I864" s="627"/>
      <c r="J864" s="210"/>
      <c r="K864" s="210"/>
      <c r="L864" s="210"/>
      <c r="M864" s="679"/>
      <c r="N864" s="210"/>
      <c r="O864" s="210"/>
      <c r="P864" s="210"/>
      <c r="Q864" s="210"/>
      <c r="R864" s="210"/>
      <c r="S864" s="210"/>
      <c r="T864" s="210"/>
      <c r="U864" s="210"/>
      <c r="V864" s="210"/>
      <c r="W864" s="210"/>
      <c r="X864" s="210"/>
      <c r="Y864" s="210"/>
      <c r="Z864" s="210"/>
    </row>
    <row r="865" ht="12.75" customHeight="1">
      <c r="A865" s="625"/>
      <c r="B865" s="625"/>
      <c r="C865" s="625"/>
      <c r="D865" s="627"/>
      <c r="E865" s="210"/>
      <c r="F865" s="210"/>
      <c r="G865" s="210"/>
      <c r="H865" s="210"/>
      <c r="I865" s="627"/>
      <c r="J865" s="210"/>
      <c r="K865" s="210"/>
      <c r="L865" s="210"/>
      <c r="M865" s="679"/>
      <c r="N865" s="210"/>
      <c r="O865" s="210"/>
      <c r="P865" s="210"/>
      <c r="Q865" s="210"/>
      <c r="R865" s="210"/>
      <c r="S865" s="210"/>
      <c r="T865" s="210"/>
      <c r="U865" s="210"/>
      <c r="V865" s="210"/>
      <c r="W865" s="210"/>
      <c r="X865" s="210"/>
      <c r="Y865" s="210"/>
      <c r="Z865" s="210"/>
    </row>
    <row r="866" ht="12.75" customHeight="1">
      <c r="A866" s="625"/>
      <c r="B866" s="625"/>
      <c r="C866" s="625"/>
      <c r="D866" s="627"/>
      <c r="E866" s="210"/>
      <c r="F866" s="210"/>
      <c r="G866" s="210"/>
      <c r="H866" s="210"/>
      <c r="I866" s="627"/>
      <c r="J866" s="210"/>
      <c r="K866" s="210"/>
      <c r="L866" s="210"/>
      <c r="M866" s="679"/>
      <c r="N866" s="210"/>
      <c r="O866" s="210"/>
      <c r="P866" s="210"/>
      <c r="Q866" s="210"/>
      <c r="R866" s="210"/>
      <c r="S866" s="210"/>
      <c r="T866" s="210"/>
      <c r="U866" s="210"/>
      <c r="V866" s="210"/>
      <c r="W866" s="210"/>
      <c r="X866" s="210"/>
      <c r="Y866" s="210"/>
      <c r="Z866" s="210"/>
    </row>
    <row r="867" ht="12.75" customHeight="1">
      <c r="A867" s="625"/>
      <c r="B867" s="625"/>
      <c r="C867" s="625"/>
      <c r="D867" s="627"/>
      <c r="E867" s="210"/>
      <c r="F867" s="210"/>
      <c r="G867" s="210"/>
      <c r="H867" s="210"/>
      <c r="I867" s="627"/>
      <c r="J867" s="210"/>
      <c r="K867" s="210"/>
      <c r="L867" s="210"/>
      <c r="M867" s="679"/>
      <c r="N867" s="210"/>
      <c r="O867" s="210"/>
      <c r="P867" s="210"/>
      <c r="Q867" s="210"/>
      <c r="R867" s="210"/>
      <c r="S867" s="210"/>
      <c r="T867" s="210"/>
      <c r="U867" s="210"/>
      <c r="V867" s="210"/>
      <c r="W867" s="210"/>
      <c r="X867" s="210"/>
      <c r="Y867" s="210"/>
      <c r="Z867" s="210"/>
    </row>
    <row r="868" ht="12.75" customHeight="1">
      <c r="A868" s="625"/>
      <c r="B868" s="625"/>
      <c r="C868" s="625"/>
      <c r="D868" s="627"/>
      <c r="E868" s="210"/>
      <c r="F868" s="210"/>
      <c r="G868" s="210"/>
      <c r="H868" s="210"/>
      <c r="I868" s="627"/>
      <c r="J868" s="210"/>
      <c r="K868" s="210"/>
      <c r="L868" s="210"/>
      <c r="M868" s="679"/>
      <c r="N868" s="210"/>
      <c r="O868" s="210"/>
      <c r="P868" s="210"/>
      <c r="Q868" s="210"/>
      <c r="R868" s="210"/>
      <c r="S868" s="210"/>
      <c r="T868" s="210"/>
      <c r="U868" s="210"/>
      <c r="V868" s="210"/>
      <c r="W868" s="210"/>
      <c r="X868" s="210"/>
      <c r="Y868" s="210"/>
      <c r="Z868" s="210"/>
    </row>
    <row r="869" ht="12.75" customHeight="1">
      <c r="A869" s="625"/>
      <c r="B869" s="625"/>
      <c r="C869" s="625"/>
      <c r="D869" s="627"/>
      <c r="E869" s="210"/>
      <c r="F869" s="210"/>
      <c r="G869" s="210"/>
      <c r="H869" s="210"/>
      <c r="I869" s="627"/>
      <c r="J869" s="210"/>
      <c r="K869" s="210"/>
      <c r="L869" s="210"/>
      <c r="M869" s="679"/>
      <c r="N869" s="210"/>
      <c r="O869" s="210"/>
      <c r="P869" s="210"/>
      <c r="Q869" s="210"/>
      <c r="R869" s="210"/>
      <c r="S869" s="210"/>
      <c r="T869" s="210"/>
      <c r="U869" s="210"/>
      <c r="V869" s="210"/>
      <c r="W869" s="210"/>
      <c r="X869" s="210"/>
      <c r="Y869" s="210"/>
      <c r="Z869" s="210"/>
    </row>
    <row r="870" ht="12.75" customHeight="1">
      <c r="A870" s="625"/>
      <c r="B870" s="625"/>
      <c r="C870" s="625"/>
      <c r="D870" s="627"/>
      <c r="E870" s="210"/>
      <c r="F870" s="210"/>
      <c r="G870" s="210"/>
      <c r="H870" s="210"/>
      <c r="I870" s="627"/>
      <c r="J870" s="210"/>
      <c r="K870" s="210"/>
      <c r="L870" s="210"/>
      <c r="M870" s="679"/>
      <c r="N870" s="210"/>
      <c r="O870" s="210"/>
      <c r="P870" s="210"/>
      <c r="Q870" s="210"/>
      <c r="R870" s="210"/>
      <c r="S870" s="210"/>
      <c r="T870" s="210"/>
      <c r="U870" s="210"/>
      <c r="V870" s="210"/>
      <c r="W870" s="210"/>
      <c r="X870" s="210"/>
      <c r="Y870" s="210"/>
      <c r="Z870" s="210"/>
    </row>
    <row r="871" ht="12.75" customHeight="1">
      <c r="A871" s="625"/>
      <c r="B871" s="625"/>
      <c r="C871" s="625"/>
      <c r="D871" s="627"/>
      <c r="E871" s="210"/>
      <c r="F871" s="210"/>
      <c r="G871" s="210"/>
      <c r="H871" s="210"/>
      <c r="I871" s="627"/>
      <c r="J871" s="210"/>
      <c r="K871" s="210"/>
      <c r="L871" s="210"/>
      <c r="M871" s="679"/>
      <c r="N871" s="210"/>
      <c r="O871" s="210"/>
      <c r="P871" s="210"/>
      <c r="Q871" s="210"/>
      <c r="R871" s="210"/>
      <c r="S871" s="210"/>
      <c r="T871" s="210"/>
      <c r="U871" s="210"/>
      <c r="V871" s="210"/>
      <c r="W871" s="210"/>
      <c r="X871" s="210"/>
      <c r="Y871" s="210"/>
      <c r="Z871" s="210"/>
    </row>
    <row r="872" ht="12.75" customHeight="1">
      <c r="A872" s="625"/>
      <c r="B872" s="625"/>
      <c r="C872" s="625"/>
      <c r="D872" s="627"/>
      <c r="E872" s="210"/>
      <c r="F872" s="210"/>
      <c r="G872" s="210"/>
      <c r="H872" s="210"/>
      <c r="I872" s="627"/>
      <c r="J872" s="210"/>
      <c r="K872" s="210"/>
      <c r="L872" s="210"/>
      <c r="M872" s="679"/>
      <c r="N872" s="210"/>
      <c r="O872" s="210"/>
      <c r="P872" s="210"/>
      <c r="Q872" s="210"/>
      <c r="R872" s="210"/>
      <c r="S872" s="210"/>
      <c r="T872" s="210"/>
      <c r="U872" s="210"/>
      <c r="V872" s="210"/>
      <c r="W872" s="210"/>
      <c r="X872" s="210"/>
      <c r="Y872" s="210"/>
      <c r="Z872" s="210"/>
    </row>
    <row r="873" ht="12.75" customHeight="1">
      <c r="A873" s="625"/>
      <c r="B873" s="625"/>
      <c r="C873" s="625"/>
      <c r="D873" s="627"/>
      <c r="E873" s="210"/>
      <c r="F873" s="210"/>
      <c r="G873" s="210"/>
      <c r="H873" s="210"/>
      <c r="I873" s="627"/>
      <c r="J873" s="210"/>
      <c r="K873" s="210"/>
      <c r="L873" s="210"/>
      <c r="M873" s="679"/>
      <c r="N873" s="210"/>
      <c r="O873" s="210"/>
      <c r="P873" s="210"/>
      <c r="Q873" s="210"/>
      <c r="R873" s="210"/>
      <c r="S873" s="210"/>
      <c r="T873" s="210"/>
      <c r="U873" s="210"/>
      <c r="V873" s="210"/>
      <c r="W873" s="210"/>
      <c r="X873" s="210"/>
      <c r="Y873" s="210"/>
      <c r="Z873" s="210"/>
    </row>
    <row r="874" ht="12.75" customHeight="1">
      <c r="A874" s="625"/>
      <c r="B874" s="625"/>
      <c r="C874" s="625"/>
      <c r="D874" s="627"/>
      <c r="E874" s="210"/>
      <c r="F874" s="210"/>
      <c r="G874" s="210"/>
      <c r="H874" s="210"/>
      <c r="I874" s="627"/>
      <c r="J874" s="210"/>
      <c r="K874" s="210"/>
      <c r="L874" s="210"/>
      <c r="M874" s="679"/>
      <c r="N874" s="210"/>
      <c r="O874" s="210"/>
      <c r="P874" s="210"/>
      <c r="Q874" s="210"/>
      <c r="R874" s="210"/>
      <c r="S874" s="210"/>
      <c r="T874" s="210"/>
      <c r="U874" s="210"/>
      <c r="V874" s="210"/>
      <c r="W874" s="210"/>
      <c r="X874" s="210"/>
      <c r="Y874" s="210"/>
      <c r="Z874" s="210"/>
    </row>
    <row r="875" ht="12.75" customHeight="1">
      <c r="A875" s="625"/>
      <c r="B875" s="625"/>
      <c r="C875" s="625"/>
      <c r="D875" s="627"/>
      <c r="E875" s="210"/>
      <c r="F875" s="210"/>
      <c r="G875" s="210"/>
      <c r="H875" s="210"/>
      <c r="I875" s="627"/>
      <c r="J875" s="210"/>
      <c r="K875" s="210"/>
      <c r="L875" s="210"/>
      <c r="M875" s="679"/>
      <c r="N875" s="210"/>
      <c r="O875" s="210"/>
      <c r="P875" s="210"/>
      <c r="Q875" s="210"/>
      <c r="R875" s="210"/>
      <c r="S875" s="210"/>
      <c r="T875" s="210"/>
      <c r="U875" s="210"/>
      <c r="V875" s="210"/>
      <c r="W875" s="210"/>
      <c r="X875" s="210"/>
      <c r="Y875" s="210"/>
      <c r="Z875" s="210"/>
    </row>
    <row r="876" ht="12.75" customHeight="1">
      <c r="A876" s="625"/>
      <c r="B876" s="625"/>
      <c r="C876" s="625"/>
      <c r="D876" s="627"/>
      <c r="E876" s="210"/>
      <c r="F876" s="210"/>
      <c r="G876" s="210"/>
      <c r="H876" s="210"/>
      <c r="I876" s="627"/>
      <c r="J876" s="210"/>
      <c r="K876" s="210"/>
      <c r="L876" s="210"/>
      <c r="M876" s="679"/>
      <c r="N876" s="210"/>
      <c r="O876" s="210"/>
      <c r="P876" s="210"/>
      <c r="Q876" s="210"/>
      <c r="R876" s="210"/>
      <c r="S876" s="210"/>
      <c r="T876" s="210"/>
      <c r="U876" s="210"/>
      <c r="V876" s="210"/>
      <c r="W876" s="210"/>
      <c r="X876" s="210"/>
      <c r="Y876" s="210"/>
      <c r="Z876" s="210"/>
    </row>
    <row r="877" ht="12.75" customHeight="1">
      <c r="A877" s="625"/>
      <c r="B877" s="625"/>
      <c r="C877" s="625"/>
      <c r="D877" s="627"/>
      <c r="E877" s="210"/>
      <c r="F877" s="210"/>
      <c r="G877" s="210"/>
      <c r="H877" s="210"/>
      <c r="I877" s="627"/>
      <c r="J877" s="210"/>
      <c r="K877" s="210"/>
      <c r="L877" s="210"/>
      <c r="M877" s="679"/>
      <c r="N877" s="210"/>
      <c r="O877" s="210"/>
      <c r="P877" s="210"/>
      <c r="Q877" s="210"/>
      <c r="R877" s="210"/>
      <c r="S877" s="210"/>
      <c r="T877" s="210"/>
      <c r="U877" s="210"/>
      <c r="V877" s="210"/>
      <c r="W877" s="210"/>
      <c r="X877" s="210"/>
      <c r="Y877" s="210"/>
      <c r="Z877" s="210"/>
    </row>
    <row r="878" ht="12.75" customHeight="1">
      <c r="A878" s="625"/>
      <c r="B878" s="625"/>
      <c r="C878" s="625"/>
      <c r="D878" s="627"/>
      <c r="E878" s="210"/>
      <c r="F878" s="210"/>
      <c r="G878" s="210"/>
      <c r="H878" s="210"/>
      <c r="I878" s="627"/>
      <c r="J878" s="210"/>
      <c r="K878" s="210"/>
      <c r="L878" s="210"/>
      <c r="M878" s="679"/>
      <c r="N878" s="210"/>
      <c r="O878" s="210"/>
      <c r="P878" s="210"/>
      <c r="Q878" s="210"/>
      <c r="R878" s="210"/>
      <c r="S878" s="210"/>
      <c r="T878" s="210"/>
      <c r="U878" s="210"/>
      <c r="V878" s="210"/>
      <c r="W878" s="210"/>
      <c r="X878" s="210"/>
      <c r="Y878" s="210"/>
      <c r="Z878" s="210"/>
    </row>
    <row r="879" ht="12.75" customHeight="1">
      <c r="A879" s="625"/>
      <c r="B879" s="625"/>
      <c r="C879" s="625"/>
      <c r="D879" s="627"/>
      <c r="E879" s="210"/>
      <c r="F879" s="210"/>
      <c r="G879" s="210"/>
      <c r="H879" s="210"/>
      <c r="I879" s="627"/>
      <c r="J879" s="210"/>
      <c r="K879" s="210"/>
      <c r="L879" s="210"/>
      <c r="M879" s="679"/>
      <c r="N879" s="210"/>
      <c r="O879" s="210"/>
      <c r="P879" s="210"/>
      <c r="Q879" s="210"/>
      <c r="R879" s="210"/>
      <c r="S879" s="210"/>
      <c r="T879" s="210"/>
      <c r="U879" s="210"/>
      <c r="V879" s="210"/>
      <c r="W879" s="210"/>
      <c r="X879" s="210"/>
      <c r="Y879" s="210"/>
      <c r="Z879" s="210"/>
    </row>
    <row r="880" ht="12.75" customHeight="1">
      <c r="A880" s="625"/>
      <c r="B880" s="625"/>
      <c r="C880" s="625"/>
      <c r="D880" s="627"/>
      <c r="E880" s="210"/>
      <c r="F880" s="210"/>
      <c r="G880" s="210"/>
      <c r="H880" s="210"/>
      <c r="I880" s="627"/>
      <c r="J880" s="210"/>
      <c r="K880" s="210"/>
      <c r="L880" s="210"/>
      <c r="M880" s="679"/>
      <c r="N880" s="210"/>
      <c r="O880" s="210"/>
      <c r="P880" s="210"/>
      <c r="Q880" s="210"/>
      <c r="R880" s="210"/>
      <c r="S880" s="210"/>
      <c r="T880" s="210"/>
      <c r="U880" s="210"/>
      <c r="V880" s="210"/>
      <c r="W880" s="210"/>
      <c r="X880" s="210"/>
      <c r="Y880" s="210"/>
      <c r="Z880" s="210"/>
    </row>
    <row r="881" ht="12.75" customHeight="1">
      <c r="A881" s="625"/>
      <c r="B881" s="625"/>
      <c r="C881" s="625"/>
      <c r="D881" s="627"/>
      <c r="E881" s="210"/>
      <c r="F881" s="210"/>
      <c r="G881" s="210"/>
      <c r="H881" s="210"/>
      <c r="I881" s="627"/>
      <c r="J881" s="210"/>
      <c r="K881" s="210"/>
      <c r="L881" s="210"/>
      <c r="M881" s="679"/>
      <c r="N881" s="210"/>
      <c r="O881" s="210"/>
      <c r="P881" s="210"/>
      <c r="Q881" s="210"/>
      <c r="R881" s="210"/>
      <c r="S881" s="210"/>
      <c r="T881" s="210"/>
      <c r="U881" s="210"/>
      <c r="V881" s="210"/>
      <c r="W881" s="210"/>
      <c r="X881" s="210"/>
      <c r="Y881" s="210"/>
      <c r="Z881" s="210"/>
    </row>
    <row r="882" ht="12.75" customHeight="1">
      <c r="A882" s="625"/>
      <c r="B882" s="625"/>
      <c r="C882" s="625"/>
      <c r="D882" s="627"/>
      <c r="E882" s="210"/>
      <c r="F882" s="210"/>
      <c r="G882" s="210"/>
      <c r="H882" s="210"/>
      <c r="I882" s="627"/>
      <c r="J882" s="210"/>
      <c r="K882" s="210"/>
      <c r="L882" s="210"/>
      <c r="M882" s="679"/>
      <c r="N882" s="210"/>
      <c r="O882" s="210"/>
      <c r="P882" s="210"/>
      <c r="Q882" s="210"/>
      <c r="R882" s="210"/>
      <c r="S882" s="210"/>
      <c r="T882" s="210"/>
      <c r="U882" s="210"/>
      <c r="V882" s="210"/>
      <c r="W882" s="210"/>
      <c r="X882" s="210"/>
      <c r="Y882" s="210"/>
      <c r="Z882" s="210"/>
    </row>
    <row r="883" ht="12.75" customHeight="1">
      <c r="A883" s="625"/>
      <c r="B883" s="625"/>
      <c r="C883" s="625"/>
      <c r="D883" s="627"/>
      <c r="E883" s="210"/>
      <c r="F883" s="210"/>
      <c r="G883" s="210"/>
      <c r="H883" s="210"/>
      <c r="I883" s="627"/>
      <c r="J883" s="210"/>
      <c r="K883" s="210"/>
      <c r="L883" s="210"/>
      <c r="M883" s="679"/>
      <c r="N883" s="210"/>
      <c r="O883" s="210"/>
      <c r="P883" s="210"/>
      <c r="Q883" s="210"/>
      <c r="R883" s="210"/>
      <c r="S883" s="210"/>
      <c r="T883" s="210"/>
      <c r="U883" s="210"/>
      <c r="V883" s="210"/>
      <c r="W883" s="210"/>
      <c r="X883" s="210"/>
      <c r="Y883" s="210"/>
      <c r="Z883" s="210"/>
    </row>
    <row r="884" ht="12.75" customHeight="1">
      <c r="A884" s="625"/>
      <c r="B884" s="625"/>
      <c r="C884" s="625"/>
      <c r="D884" s="627"/>
      <c r="E884" s="210"/>
      <c r="F884" s="210"/>
      <c r="G884" s="210"/>
      <c r="H884" s="210"/>
      <c r="I884" s="627"/>
      <c r="J884" s="210"/>
      <c r="K884" s="210"/>
      <c r="L884" s="210"/>
      <c r="M884" s="679"/>
      <c r="N884" s="210"/>
      <c r="O884" s="210"/>
      <c r="P884" s="210"/>
      <c r="Q884" s="210"/>
      <c r="R884" s="210"/>
      <c r="S884" s="210"/>
      <c r="T884" s="210"/>
      <c r="U884" s="210"/>
      <c r="V884" s="210"/>
      <c r="W884" s="210"/>
      <c r="X884" s="210"/>
      <c r="Y884" s="210"/>
      <c r="Z884" s="210"/>
    </row>
    <row r="885" ht="12.75" customHeight="1">
      <c r="A885" s="625"/>
      <c r="B885" s="625"/>
      <c r="C885" s="625"/>
      <c r="D885" s="627"/>
      <c r="E885" s="210"/>
      <c r="F885" s="210"/>
      <c r="G885" s="210"/>
      <c r="H885" s="210"/>
      <c r="I885" s="627"/>
      <c r="J885" s="210"/>
      <c r="K885" s="210"/>
      <c r="L885" s="210"/>
      <c r="M885" s="679"/>
      <c r="N885" s="210"/>
      <c r="O885" s="210"/>
      <c r="P885" s="210"/>
      <c r="Q885" s="210"/>
      <c r="R885" s="210"/>
      <c r="S885" s="210"/>
      <c r="T885" s="210"/>
      <c r="U885" s="210"/>
      <c r="V885" s="210"/>
      <c r="W885" s="210"/>
      <c r="X885" s="210"/>
      <c r="Y885" s="210"/>
      <c r="Z885" s="210"/>
    </row>
    <row r="886" ht="12.75" customHeight="1">
      <c r="A886" s="625"/>
      <c r="B886" s="625"/>
      <c r="C886" s="625"/>
      <c r="D886" s="627"/>
      <c r="E886" s="210"/>
      <c r="F886" s="210"/>
      <c r="G886" s="210"/>
      <c r="H886" s="210"/>
      <c r="I886" s="627"/>
      <c r="J886" s="210"/>
      <c r="K886" s="210"/>
      <c r="L886" s="210"/>
      <c r="M886" s="679"/>
      <c r="N886" s="210"/>
      <c r="O886" s="210"/>
      <c r="P886" s="210"/>
      <c r="Q886" s="210"/>
      <c r="R886" s="210"/>
      <c r="S886" s="210"/>
      <c r="T886" s="210"/>
      <c r="U886" s="210"/>
      <c r="V886" s="210"/>
      <c r="W886" s="210"/>
      <c r="X886" s="210"/>
      <c r="Y886" s="210"/>
      <c r="Z886" s="210"/>
    </row>
    <row r="887" ht="12.75" customHeight="1">
      <c r="A887" s="625"/>
      <c r="B887" s="625"/>
      <c r="C887" s="625"/>
      <c r="D887" s="627"/>
      <c r="E887" s="210"/>
      <c r="F887" s="210"/>
      <c r="G887" s="210"/>
      <c r="H887" s="210"/>
      <c r="I887" s="627"/>
      <c r="J887" s="210"/>
      <c r="K887" s="210"/>
      <c r="L887" s="210"/>
      <c r="M887" s="679"/>
      <c r="N887" s="210"/>
      <c r="O887" s="210"/>
      <c r="P887" s="210"/>
      <c r="Q887" s="210"/>
      <c r="R887" s="210"/>
      <c r="S887" s="210"/>
      <c r="T887" s="210"/>
      <c r="U887" s="210"/>
      <c r="V887" s="210"/>
      <c r="W887" s="210"/>
      <c r="X887" s="210"/>
      <c r="Y887" s="210"/>
      <c r="Z887" s="210"/>
    </row>
    <row r="888" ht="12.75" customHeight="1">
      <c r="A888" s="625"/>
      <c r="B888" s="625"/>
      <c r="C888" s="625"/>
      <c r="D888" s="627"/>
      <c r="E888" s="210"/>
      <c r="F888" s="210"/>
      <c r="G888" s="210"/>
      <c r="H888" s="210"/>
      <c r="I888" s="627"/>
      <c r="J888" s="210"/>
      <c r="K888" s="210"/>
      <c r="L888" s="210"/>
      <c r="M888" s="679"/>
      <c r="N888" s="210"/>
      <c r="O888" s="210"/>
      <c r="P888" s="210"/>
      <c r="Q888" s="210"/>
      <c r="R888" s="210"/>
      <c r="S888" s="210"/>
      <c r="T888" s="210"/>
      <c r="U888" s="210"/>
      <c r="V888" s="210"/>
      <c r="W888" s="210"/>
      <c r="X888" s="210"/>
      <c r="Y888" s="210"/>
      <c r="Z888" s="210"/>
    </row>
    <row r="889" ht="12.75" customHeight="1">
      <c r="A889" s="625"/>
      <c r="B889" s="625"/>
      <c r="C889" s="625"/>
      <c r="D889" s="627"/>
      <c r="E889" s="210"/>
      <c r="F889" s="210"/>
      <c r="G889" s="210"/>
      <c r="H889" s="210"/>
      <c r="I889" s="627"/>
      <c r="J889" s="210"/>
      <c r="K889" s="210"/>
      <c r="L889" s="210"/>
      <c r="M889" s="679"/>
      <c r="N889" s="210"/>
      <c r="O889" s="210"/>
      <c r="P889" s="210"/>
      <c r="Q889" s="210"/>
      <c r="R889" s="210"/>
      <c r="S889" s="210"/>
      <c r="T889" s="210"/>
      <c r="U889" s="210"/>
      <c r="V889" s="210"/>
      <c r="W889" s="210"/>
      <c r="X889" s="210"/>
      <c r="Y889" s="210"/>
      <c r="Z889" s="210"/>
    </row>
    <row r="890" ht="12.75" customHeight="1">
      <c r="A890" s="625"/>
      <c r="B890" s="625"/>
      <c r="C890" s="625"/>
      <c r="D890" s="627"/>
      <c r="E890" s="210"/>
      <c r="F890" s="210"/>
      <c r="G890" s="210"/>
      <c r="H890" s="210"/>
      <c r="I890" s="627"/>
      <c r="J890" s="210"/>
      <c r="K890" s="210"/>
      <c r="L890" s="210"/>
      <c r="M890" s="679"/>
      <c r="N890" s="210"/>
      <c r="O890" s="210"/>
      <c r="P890" s="210"/>
      <c r="Q890" s="210"/>
      <c r="R890" s="210"/>
      <c r="S890" s="210"/>
      <c r="T890" s="210"/>
      <c r="U890" s="210"/>
      <c r="V890" s="210"/>
      <c r="W890" s="210"/>
      <c r="X890" s="210"/>
      <c r="Y890" s="210"/>
      <c r="Z890" s="210"/>
    </row>
    <row r="891" ht="12.75" customHeight="1">
      <c r="A891" s="625"/>
      <c r="B891" s="625"/>
      <c r="C891" s="625"/>
      <c r="D891" s="627"/>
      <c r="E891" s="210"/>
      <c r="F891" s="210"/>
      <c r="G891" s="210"/>
      <c r="H891" s="210"/>
      <c r="I891" s="627"/>
      <c r="J891" s="210"/>
      <c r="K891" s="210"/>
      <c r="L891" s="210"/>
      <c r="M891" s="679"/>
      <c r="N891" s="210"/>
      <c r="O891" s="210"/>
      <c r="P891" s="210"/>
      <c r="Q891" s="210"/>
      <c r="R891" s="210"/>
      <c r="S891" s="210"/>
      <c r="T891" s="210"/>
      <c r="U891" s="210"/>
      <c r="V891" s="210"/>
      <c r="W891" s="210"/>
      <c r="X891" s="210"/>
      <c r="Y891" s="210"/>
      <c r="Z891" s="210"/>
    </row>
    <row r="892" ht="12.75" customHeight="1">
      <c r="A892" s="625"/>
      <c r="B892" s="625"/>
      <c r="C892" s="625"/>
      <c r="D892" s="627"/>
      <c r="E892" s="210"/>
      <c r="F892" s="210"/>
      <c r="G892" s="210"/>
      <c r="H892" s="210"/>
      <c r="I892" s="627"/>
      <c r="J892" s="210"/>
      <c r="K892" s="210"/>
      <c r="L892" s="210"/>
      <c r="M892" s="679"/>
      <c r="N892" s="210"/>
      <c r="O892" s="210"/>
      <c r="P892" s="210"/>
      <c r="Q892" s="210"/>
      <c r="R892" s="210"/>
      <c r="S892" s="210"/>
      <c r="T892" s="210"/>
      <c r="U892" s="210"/>
      <c r="V892" s="210"/>
      <c r="W892" s="210"/>
      <c r="X892" s="210"/>
      <c r="Y892" s="210"/>
      <c r="Z892" s="210"/>
    </row>
    <row r="893" ht="12.75" customHeight="1">
      <c r="A893" s="625"/>
      <c r="B893" s="625"/>
      <c r="C893" s="625"/>
      <c r="D893" s="627"/>
      <c r="E893" s="210"/>
      <c r="F893" s="210"/>
      <c r="G893" s="210"/>
      <c r="H893" s="210"/>
      <c r="I893" s="627"/>
      <c r="J893" s="210"/>
      <c r="K893" s="210"/>
      <c r="L893" s="210"/>
      <c r="M893" s="679"/>
      <c r="N893" s="210"/>
      <c r="O893" s="210"/>
      <c r="P893" s="210"/>
      <c r="Q893" s="210"/>
      <c r="R893" s="210"/>
      <c r="S893" s="210"/>
      <c r="T893" s="210"/>
      <c r="U893" s="210"/>
      <c r="V893" s="210"/>
      <c r="W893" s="210"/>
      <c r="X893" s="210"/>
      <c r="Y893" s="210"/>
      <c r="Z893" s="210"/>
    </row>
    <row r="894" ht="12.75" customHeight="1">
      <c r="A894" s="625"/>
      <c r="B894" s="625"/>
      <c r="C894" s="625"/>
      <c r="D894" s="627"/>
      <c r="E894" s="210"/>
      <c r="F894" s="210"/>
      <c r="G894" s="210"/>
      <c r="H894" s="210"/>
      <c r="I894" s="627"/>
      <c r="J894" s="210"/>
      <c r="K894" s="210"/>
      <c r="L894" s="210"/>
      <c r="M894" s="679"/>
      <c r="N894" s="210"/>
      <c r="O894" s="210"/>
      <c r="P894" s="210"/>
      <c r="Q894" s="210"/>
      <c r="R894" s="210"/>
      <c r="S894" s="210"/>
      <c r="T894" s="210"/>
      <c r="U894" s="210"/>
      <c r="V894" s="210"/>
      <c r="W894" s="210"/>
      <c r="X894" s="210"/>
      <c r="Y894" s="210"/>
      <c r="Z894" s="210"/>
    </row>
    <row r="895" ht="12.75" customHeight="1">
      <c r="A895" s="625"/>
      <c r="B895" s="625"/>
      <c r="C895" s="625"/>
      <c r="D895" s="627"/>
      <c r="E895" s="210"/>
      <c r="F895" s="210"/>
      <c r="G895" s="210"/>
      <c r="H895" s="210"/>
      <c r="I895" s="627"/>
      <c r="J895" s="210"/>
      <c r="K895" s="210"/>
      <c r="L895" s="210"/>
      <c r="M895" s="679"/>
      <c r="N895" s="210"/>
      <c r="O895" s="210"/>
      <c r="P895" s="210"/>
      <c r="Q895" s="210"/>
      <c r="R895" s="210"/>
      <c r="S895" s="210"/>
      <c r="T895" s="210"/>
      <c r="U895" s="210"/>
      <c r="V895" s="210"/>
      <c r="W895" s="210"/>
      <c r="X895" s="210"/>
      <c r="Y895" s="210"/>
      <c r="Z895" s="210"/>
    </row>
    <row r="896" ht="12.75" customHeight="1">
      <c r="A896" s="625"/>
      <c r="B896" s="625"/>
      <c r="C896" s="625"/>
      <c r="D896" s="627"/>
      <c r="E896" s="210"/>
      <c r="F896" s="210"/>
      <c r="G896" s="210"/>
      <c r="H896" s="210"/>
      <c r="I896" s="627"/>
      <c r="J896" s="210"/>
      <c r="K896" s="210"/>
      <c r="L896" s="210"/>
      <c r="M896" s="679"/>
      <c r="N896" s="210"/>
      <c r="O896" s="210"/>
      <c r="P896" s="210"/>
      <c r="Q896" s="210"/>
      <c r="R896" s="210"/>
      <c r="S896" s="210"/>
      <c r="T896" s="210"/>
      <c r="U896" s="210"/>
      <c r="V896" s="210"/>
      <c r="W896" s="210"/>
      <c r="X896" s="210"/>
      <c r="Y896" s="210"/>
      <c r="Z896" s="210"/>
    </row>
    <row r="897" ht="12.75" customHeight="1">
      <c r="A897" s="625"/>
      <c r="B897" s="625"/>
      <c r="C897" s="625"/>
      <c r="D897" s="627"/>
      <c r="E897" s="210"/>
      <c r="F897" s="210"/>
      <c r="G897" s="210"/>
      <c r="H897" s="210"/>
      <c r="I897" s="627"/>
      <c r="J897" s="210"/>
      <c r="K897" s="210"/>
      <c r="L897" s="210"/>
      <c r="M897" s="679"/>
      <c r="N897" s="210"/>
      <c r="O897" s="210"/>
      <c r="P897" s="210"/>
      <c r="Q897" s="210"/>
      <c r="R897" s="210"/>
      <c r="S897" s="210"/>
      <c r="T897" s="210"/>
      <c r="U897" s="210"/>
      <c r="V897" s="210"/>
      <c r="W897" s="210"/>
      <c r="X897" s="210"/>
      <c r="Y897" s="210"/>
      <c r="Z897" s="210"/>
    </row>
    <row r="898" ht="12.75" customHeight="1">
      <c r="A898" s="625"/>
      <c r="B898" s="625"/>
      <c r="C898" s="625"/>
      <c r="D898" s="627"/>
      <c r="E898" s="210"/>
      <c r="F898" s="210"/>
      <c r="G898" s="210"/>
      <c r="H898" s="210"/>
      <c r="I898" s="627"/>
      <c r="J898" s="210"/>
      <c r="K898" s="210"/>
      <c r="L898" s="210"/>
      <c r="M898" s="679"/>
      <c r="N898" s="210"/>
      <c r="O898" s="210"/>
      <c r="P898" s="210"/>
      <c r="Q898" s="210"/>
      <c r="R898" s="210"/>
      <c r="S898" s="210"/>
      <c r="T898" s="210"/>
      <c r="U898" s="210"/>
      <c r="V898" s="210"/>
      <c r="W898" s="210"/>
      <c r="X898" s="210"/>
      <c r="Y898" s="210"/>
      <c r="Z898" s="210"/>
    </row>
    <row r="899" ht="12.75" customHeight="1">
      <c r="A899" s="625"/>
      <c r="B899" s="625"/>
      <c r="C899" s="625"/>
      <c r="D899" s="627"/>
      <c r="E899" s="210"/>
      <c r="F899" s="210"/>
      <c r="G899" s="210"/>
      <c r="H899" s="210"/>
      <c r="I899" s="627"/>
      <c r="J899" s="210"/>
      <c r="K899" s="210"/>
      <c r="L899" s="210"/>
      <c r="M899" s="679"/>
      <c r="N899" s="210"/>
      <c r="O899" s="210"/>
      <c r="P899" s="210"/>
      <c r="Q899" s="210"/>
      <c r="R899" s="210"/>
      <c r="S899" s="210"/>
      <c r="T899" s="210"/>
      <c r="U899" s="210"/>
      <c r="V899" s="210"/>
      <c r="W899" s="210"/>
      <c r="X899" s="210"/>
      <c r="Y899" s="210"/>
      <c r="Z899" s="210"/>
    </row>
    <row r="900" ht="12.75" customHeight="1">
      <c r="A900" s="625"/>
      <c r="B900" s="625"/>
      <c r="C900" s="625"/>
      <c r="D900" s="627"/>
      <c r="E900" s="210"/>
      <c r="F900" s="210"/>
      <c r="G900" s="210"/>
      <c r="H900" s="210"/>
      <c r="I900" s="627"/>
      <c r="J900" s="210"/>
      <c r="K900" s="210"/>
      <c r="L900" s="210"/>
      <c r="M900" s="679"/>
      <c r="N900" s="210"/>
      <c r="O900" s="210"/>
      <c r="P900" s="210"/>
      <c r="Q900" s="210"/>
      <c r="R900" s="210"/>
      <c r="S900" s="210"/>
      <c r="T900" s="210"/>
      <c r="U900" s="210"/>
      <c r="V900" s="210"/>
      <c r="W900" s="210"/>
      <c r="X900" s="210"/>
      <c r="Y900" s="210"/>
      <c r="Z900" s="210"/>
    </row>
    <row r="901" ht="12.75" customHeight="1">
      <c r="A901" s="625"/>
      <c r="B901" s="625"/>
      <c r="C901" s="625"/>
      <c r="D901" s="627"/>
      <c r="E901" s="210"/>
      <c r="F901" s="210"/>
      <c r="G901" s="210"/>
      <c r="H901" s="210"/>
      <c r="I901" s="627"/>
      <c r="J901" s="210"/>
      <c r="K901" s="210"/>
      <c r="L901" s="210"/>
      <c r="M901" s="679"/>
      <c r="N901" s="210"/>
      <c r="O901" s="210"/>
      <c r="P901" s="210"/>
      <c r="Q901" s="210"/>
      <c r="R901" s="210"/>
      <c r="S901" s="210"/>
      <c r="T901" s="210"/>
      <c r="U901" s="210"/>
      <c r="V901" s="210"/>
      <c r="W901" s="210"/>
      <c r="X901" s="210"/>
      <c r="Y901" s="210"/>
      <c r="Z901" s="210"/>
    </row>
    <row r="902" ht="12.75" customHeight="1">
      <c r="A902" s="625"/>
      <c r="B902" s="625"/>
      <c r="C902" s="625"/>
      <c r="D902" s="627"/>
      <c r="E902" s="210"/>
      <c r="F902" s="210"/>
      <c r="G902" s="210"/>
      <c r="H902" s="210"/>
      <c r="I902" s="627"/>
      <c r="J902" s="210"/>
      <c r="K902" s="210"/>
      <c r="L902" s="210"/>
      <c r="M902" s="679"/>
      <c r="N902" s="210"/>
      <c r="O902" s="210"/>
      <c r="P902" s="210"/>
      <c r="Q902" s="210"/>
      <c r="R902" s="210"/>
      <c r="S902" s="210"/>
      <c r="T902" s="210"/>
      <c r="U902" s="210"/>
      <c r="V902" s="210"/>
      <c r="W902" s="210"/>
      <c r="X902" s="210"/>
      <c r="Y902" s="210"/>
      <c r="Z902" s="210"/>
    </row>
    <row r="903" ht="12.75" customHeight="1">
      <c r="A903" s="625"/>
      <c r="B903" s="625"/>
      <c r="C903" s="625"/>
      <c r="D903" s="627"/>
      <c r="E903" s="210"/>
      <c r="F903" s="210"/>
      <c r="G903" s="210"/>
      <c r="H903" s="210"/>
      <c r="I903" s="627"/>
      <c r="J903" s="210"/>
      <c r="K903" s="210"/>
      <c r="L903" s="210"/>
      <c r="M903" s="679"/>
      <c r="N903" s="210"/>
      <c r="O903" s="210"/>
      <c r="P903" s="210"/>
      <c r="Q903" s="210"/>
      <c r="R903" s="210"/>
      <c r="S903" s="210"/>
      <c r="T903" s="210"/>
      <c r="U903" s="210"/>
      <c r="V903" s="210"/>
      <c r="W903" s="210"/>
      <c r="X903" s="210"/>
      <c r="Y903" s="210"/>
      <c r="Z903" s="210"/>
    </row>
    <row r="904" ht="12.75" customHeight="1">
      <c r="A904" s="625"/>
      <c r="B904" s="625"/>
      <c r="C904" s="625"/>
      <c r="D904" s="627"/>
      <c r="E904" s="210"/>
      <c r="F904" s="210"/>
      <c r="G904" s="210"/>
      <c r="H904" s="210"/>
      <c r="I904" s="627"/>
      <c r="J904" s="210"/>
      <c r="K904" s="210"/>
      <c r="L904" s="210"/>
      <c r="M904" s="679"/>
      <c r="N904" s="210"/>
      <c r="O904" s="210"/>
      <c r="P904" s="210"/>
      <c r="Q904" s="210"/>
      <c r="R904" s="210"/>
      <c r="S904" s="210"/>
      <c r="T904" s="210"/>
      <c r="U904" s="210"/>
      <c r="V904" s="210"/>
      <c r="W904" s="210"/>
      <c r="X904" s="210"/>
      <c r="Y904" s="210"/>
      <c r="Z904" s="210"/>
    </row>
    <row r="905" ht="12.75" customHeight="1">
      <c r="A905" s="625"/>
      <c r="B905" s="625"/>
      <c r="C905" s="625"/>
      <c r="D905" s="627"/>
      <c r="E905" s="210"/>
      <c r="F905" s="210"/>
      <c r="G905" s="210"/>
      <c r="H905" s="210"/>
      <c r="I905" s="627"/>
      <c r="J905" s="210"/>
      <c r="K905" s="210"/>
      <c r="L905" s="210"/>
      <c r="M905" s="679"/>
      <c r="N905" s="210"/>
      <c r="O905" s="210"/>
      <c r="P905" s="210"/>
      <c r="Q905" s="210"/>
      <c r="R905" s="210"/>
      <c r="S905" s="210"/>
      <c r="T905" s="210"/>
      <c r="U905" s="210"/>
      <c r="V905" s="210"/>
      <c r="W905" s="210"/>
      <c r="X905" s="210"/>
      <c r="Y905" s="210"/>
      <c r="Z905" s="210"/>
    </row>
    <row r="906" ht="12.75" customHeight="1">
      <c r="A906" s="625"/>
      <c r="B906" s="625"/>
      <c r="C906" s="625"/>
      <c r="D906" s="627"/>
      <c r="E906" s="210"/>
      <c r="F906" s="210"/>
      <c r="G906" s="210"/>
      <c r="H906" s="210"/>
      <c r="I906" s="627"/>
      <c r="J906" s="210"/>
      <c r="K906" s="210"/>
      <c r="L906" s="210"/>
      <c r="M906" s="679"/>
      <c r="N906" s="210"/>
      <c r="O906" s="210"/>
      <c r="P906" s="210"/>
      <c r="Q906" s="210"/>
      <c r="R906" s="210"/>
      <c r="S906" s="210"/>
      <c r="T906" s="210"/>
      <c r="U906" s="210"/>
      <c r="V906" s="210"/>
      <c r="W906" s="210"/>
      <c r="X906" s="210"/>
      <c r="Y906" s="210"/>
      <c r="Z906" s="210"/>
    </row>
    <row r="907" ht="12.75" customHeight="1">
      <c r="A907" s="625"/>
      <c r="B907" s="625"/>
      <c r="C907" s="625"/>
      <c r="D907" s="627"/>
      <c r="E907" s="210"/>
      <c r="F907" s="210"/>
      <c r="G907" s="210"/>
      <c r="H907" s="210"/>
      <c r="I907" s="627"/>
      <c r="J907" s="210"/>
      <c r="K907" s="210"/>
      <c r="L907" s="210"/>
      <c r="M907" s="679"/>
      <c r="N907" s="210"/>
      <c r="O907" s="210"/>
      <c r="P907" s="210"/>
      <c r="Q907" s="210"/>
      <c r="R907" s="210"/>
      <c r="S907" s="210"/>
      <c r="T907" s="210"/>
      <c r="U907" s="210"/>
      <c r="V907" s="210"/>
      <c r="W907" s="210"/>
      <c r="X907" s="210"/>
      <c r="Y907" s="210"/>
      <c r="Z907" s="210"/>
    </row>
    <row r="908" ht="12.75" customHeight="1">
      <c r="A908" s="625"/>
      <c r="B908" s="625"/>
      <c r="C908" s="625"/>
      <c r="D908" s="627"/>
      <c r="E908" s="210"/>
      <c r="F908" s="210"/>
      <c r="G908" s="210"/>
      <c r="H908" s="210"/>
      <c r="I908" s="627"/>
      <c r="J908" s="210"/>
      <c r="K908" s="210"/>
      <c r="L908" s="210"/>
      <c r="M908" s="679"/>
      <c r="N908" s="210"/>
      <c r="O908" s="210"/>
      <c r="P908" s="210"/>
      <c r="Q908" s="210"/>
      <c r="R908" s="210"/>
      <c r="S908" s="210"/>
      <c r="T908" s="210"/>
      <c r="U908" s="210"/>
      <c r="V908" s="210"/>
      <c r="W908" s="210"/>
      <c r="X908" s="210"/>
      <c r="Y908" s="210"/>
      <c r="Z908" s="210"/>
    </row>
    <row r="909" ht="12.75" customHeight="1">
      <c r="A909" s="625"/>
      <c r="B909" s="625"/>
      <c r="C909" s="625"/>
      <c r="D909" s="627"/>
      <c r="E909" s="210"/>
      <c r="F909" s="210"/>
      <c r="G909" s="210"/>
      <c r="H909" s="210"/>
      <c r="I909" s="627"/>
      <c r="J909" s="210"/>
      <c r="K909" s="210"/>
      <c r="L909" s="210"/>
      <c r="M909" s="679"/>
      <c r="N909" s="210"/>
      <c r="O909" s="210"/>
      <c r="P909" s="210"/>
      <c r="Q909" s="210"/>
      <c r="R909" s="210"/>
      <c r="S909" s="210"/>
      <c r="T909" s="210"/>
      <c r="U909" s="210"/>
      <c r="V909" s="210"/>
      <c r="W909" s="210"/>
      <c r="X909" s="210"/>
      <c r="Y909" s="210"/>
      <c r="Z909" s="210"/>
    </row>
    <row r="910" ht="12.75" customHeight="1">
      <c r="A910" s="625"/>
      <c r="B910" s="625"/>
      <c r="C910" s="625"/>
      <c r="D910" s="627"/>
      <c r="E910" s="210"/>
      <c r="F910" s="210"/>
      <c r="G910" s="210"/>
      <c r="H910" s="210"/>
      <c r="I910" s="627"/>
      <c r="J910" s="210"/>
      <c r="K910" s="210"/>
      <c r="L910" s="210"/>
      <c r="M910" s="679"/>
      <c r="N910" s="210"/>
      <c r="O910" s="210"/>
      <c r="P910" s="210"/>
      <c r="Q910" s="210"/>
      <c r="R910" s="210"/>
      <c r="S910" s="210"/>
      <c r="T910" s="210"/>
      <c r="U910" s="210"/>
      <c r="V910" s="210"/>
      <c r="W910" s="210"/>
      <c r="X910" s="210"/>
      <c r="Y910" s="210"/>
      <c r="Z910" s="210"/>
    </row>
    <row r="911" ht="12.75" customHeight="1">
      <c r="A911" s="625"/>
      <c r="B911" s="625"/>
      <c r="C911" s="625"/>
      <c r="D911" s="627"/>
      <c r="E911" s="210"/>
      <c r="F911" s="210"/>
      <c r="G911" s="210"/>
      <c r="H911" s="210"/>
      <c r="I911" s="627"/>
      <c r="J911" s="210"/>
      <c r="K911" s="210"/>
      <c r="L911" s="210"/>
      <c r="M911" s="679"/>
      <c r="N911" s="210"/>
      <c r="O911" s="210"/>
      <c r="P911" s="210"/>
      <c r="Q911" s="210"/>
      <c r="R911" s="210"/>
      <c r="S911" s="210"/>
      <c r="T911" s="210"/>
      <c r="U911" s="210"/>
      <c r="V911" s="210"/>
      <c r="W911" s="210"/>
      <c r="X911" s="210"/>
      <c r="Y911" s="210"/>
      <c r="Z911" s="210"/>
    </row>
    <row r="912" ht="12.75" customHeight="1">
      <c r="A912" s="625"/>
      <c r="B912" s="625"/>
      <c r="C912" s="625"/>
      <c r="D912" s="627"/>
      <c r="E912" s="210"/>
      <c r="F912" s="210"/>
      <c r="G912" s="210"/>
      <c r="H912" s="210"/>
      <c r="I912" s="627"/>
      <c r="J912" s="210"/>
      <c r="K912" s="210"/>
      <c r="L912" s="210"/>
      <c r="M912" s="679"/>
      <c r="N912" s="210"/>
      <c r="O912" s="210"/>
      <c r="P912" s="210"/>
      <c r="Q912" s="210"/>
      <c r="R912" s="210"/>
      <c r="S912" s="210"/>
      <c r="T912" s="210"/>
      <c r="U912" s="210"/>
      <c r="V912" s="210"/>
      <c r="W912" s="210"/>
      <c r="X912" s="210"/>
      <c r="Y912" s="210"/>
      <c r="Z912" s="210"/>
    </row>
    <row r="913" ht="12.75" customHeight="1">
      <c r="A913" s="625"/>
      <c r="B913" s="625"/>
      <c r="C913" s="625"/>
      <c r="D913" s="627"/>
      <c r="E913" s="210"/>
      <c r="F913" s="210"/>
      <c r="G913" s="210"/>
      <c r="H913" s="210"/>
      <c r="I913" s="627"/>
      <c r="J913" s="210"/>
      <c r="K913" s="210"/>
      <c r="L913" s="210"/>
      <c r="M913" s="679"/>
      <c r="N913" s="210"/>
      <c r="O913" s="210"/>
      <c r="P913" s="210"/>
      <c r="Q913" s="210"/>
      <c r="R913" s="210"/>
      <c r="S913" s="210"/>
      <c r="T913" s="210"/>
      <c r="U913" s="210"/>
      <c r="V913" s="210"/>
      <c r="W913" s="210"/>
      <c r="X913" s="210"/>
      <c r="Y913" s="210"/>
      <c r="Z913" s="210"/>
    </row>
    <row r="914" ht="12.75" customHeight="1">
      <c r="A914" s="625"/>
      <c r="B914" s="625"/>
      <c r="C914" s="625"/>
      <c r="D914" s="627"/>
      <c r="E914" s="210"/>
      <c r="F914" s="210"/>
      <c r="G914" s="210"/>
      <c r="H914" s="210"/>
      <c r="I914" s="627"/>
      <c r="J914" s="210"/>
      <c r="K914" s="210"/>
      <c r="L914" s="210"/>
      <c r="M914" s="679"/>
      <c r="N914" s="210"/>
      <c r="O914" s="210"/>
      <c r="P914" s="210"/>
      <c r="Q914" s="210"/>
      <c r="R914" s="210"/>
      <c r="S914" s="210"/>
      <c r="T914" s="210"/>
      <c r="U914" s="210"/>
      <c r="V914" s="210"/>
      <c r="W914" s="210"/>
      <c r="X914" s="210"/>
      <c r="Y914" s="210"/>
      <c r="Z914" s="210"/>
    </row>
    <row r="915" ht="12.75" customHeight="1">
      <c r="A915" s="625"/>
      <c r="B915" s="625"/>
      <c r="C915" s="625"/>
      <c r="D915" s="627"/>
      <c r="E915" s="210"/>
      <c r="F915" s="210"/>
      <c r="G915" s="210"/>
      <c r="H915" s="210"/>
      <c r="I915" s="627"/>
      <c r="J915" s="210"/>
      <c r="K915" s="210"/>
      <c r="L915" s="210"/>
      <c r="M915" s="679"/>
      <c r="N915" s="210"/>
      <c r="O915" s="210"/>
      <c r="P915" s="210"/>
      <c r="Q915" s="210"/>
      <c r="R915" s="210"/>
      <c r="S915" s="210"/>
      <c r="T915" s="210"/>
      <c r="U915" s="210"/>
      <c r="V915" s="210"/>
      <c r="W915" s="210"/>
      <c r="X915" s="210"/>
      <c r="Y915" s="210"/>
      <c r="Z915" s="210"/>
    </row>
    <row r="916" ht="12.75" customHeight="1">
      <c r="A916" s="625"/>
      <c r="B916" s="625"/>
      <c r="C916" s="625"/>
      <c r="D916" s="627"/>
      <c r="E916" s="210"/>
      <c r="F916" s="210"/>
      <c r="G916" s="210"/>
      <c r="H916" s="210"/>
      <c r="I916" s="627"/>
      <c r="J916" s="210"/>
      <c r="K916" s="210"/>
      <c r="L916" s="210"/>
      <c r="M916" s="679"/>
      <c r="N916" s="210"/>
      <c r="O916" s="210"/>
      <c r="P916" s="210"/>
      <c r="Q916" s="210"/>
      <c r="R916" s="210"/>
      <c r="S916" s="210"/>
      <c r="T916" s="210"/>
      <c r="U916" s="210"/>
      <c r="V916" s="210"/>
      <c r="W916" s="210"/>
      <c r="X916" s="210"/>
      <c r="Y916" s="210"/>
      <c r="Z916" s="210"/>
    </row>
    <row r="917" ht="12.75" customHeight="1">
      <c r="A917" s="625"/>
      <c r="B917" s="625"/>
      <c r="C917" s="625"/>
      <c r="D917" s="627"/>
      <c r="E917" s="210"/>
      <c r="F917" s="210"/>
      <c r="G917" s="210"/>
      <c r="H917" s="210"/>
      <c r="I917" s="627"/>
      <c r="J917" s="210"/>
      <c r="K917" s="210"/>
      <c r="L917" s="210"/>
      <c r="M917" s="679"/>
      <c r="N917" s="210"/>
      <c r="O917" s="210"/>
      <c r="P917" s="210"/>
      <c r="Q917" s="210"/>
      <c r="R917" s="210"/>
      <c r="S917" s="210"/>
      <c r="T917" s="210"/>
      <c r="U917" s="210"/>
      <c r="V917" s="210"/>
      <c r="W917" s="210"/>
      <c r="X917" s="210"/>
      <c r="Y917" s="210"/>
      <c r="Z917" s="210"/>
    </row>
    <row r="918" ht="12.75" customHeight="1">
      <c r="A918" s="625"/>
      <c r="B918" s="625"/>
      <c r="C918" s="625"/>
      <c r="D918" s="627"/>
      <c r="E918" s="210"/>
      <c r="F918" s="210"/>
      <c r="G918" s="210"/>
      <c r="H918" s="210"/>
      <c r="I918" s="627"/>
      <c r="J918" s="210"/>
      <c r="K918" s="210"/>
      <c r="L918" s="210"/>
      <c r="M918" s="679"/>
      <c r="N918" s="210"/>
      <c r="O918" s="210"/>
      <c r="P918" s="210"/>
      <c r="Q918" s="210"/>
      <c r="R918" s="210"/>
      <c r="S918" s="210"/>
      <c r="T918" s="210"/>
      <c r="U918" s="210"/>
      <c r="V918" s="210"/>
      <c r="W918" s="210"/>
      <c r="X918" s="210"/>
      <c r="Y918" s="210"/>
      <c r="Z918" s="210"/>
    </row>
    <row r="919" ht="12.75" customHeight="1">
      <c r="A919" s="625"/>
      <c r="B919" s="625"/>
      <c r="C919" s="625"/>
      <c r="D919" s="627"/>
      <c r="E919" s="210"/>
      <c r="F919" s="210"/>
      <c r="G919" s="210"/>
      <c r="H919" s="210"/>
      <c r="I919" s="627"/>
      <c r="J919" s="210"/>
      <c r="K919" s="210"/>
      <c r="L919" s="210"/>
      <c r="M919" s="679"/>
      <c r="N919" s="210"/>
      <c r="O919" s="210"/>
      <c r="P919" s="210"/>
      <c r="Q919" s="210"/>
      <c r="R919" s="210"/>
      <c r="S919" s="210"/>
      <c r="T919" s="210"/>
      <c r="U919" s="210"/>
      <c r="V919" s="210"/>
      <c r="W919" s="210"/>
      <c r="X919" s="210"/>
      <c r="Y919" s="210"/>
      <c r="Z919" s="210"/>
    </row>
    <row r="920" ht="12.75" customHeight="1">
      <c r="A920" s="625"/>
      <c r="B920" s="625"/>
      <c r="C920" s="625"/>
      <c r="D920" s="627"/>
      <c r="E920" s="210"/>
      <c r="F920" s="210"/>
      <c r="G920" s="210"/>
      <c r="H920" s="210"/>
      <c r="I920" s="627"/>
      <c r="J920" s="210"/>
      <c r="K920" s="210"/>
      <c r="L920" s="210"/>
      <c r="M920" s="679"/>
      <c r="N920" s="210"/>
      <c r="O920" s="210"/>
      <c r="P920" s="210"/>
      <c r="Q920" s="210"/>
      <c r="R920" s="210"/>
      <c r="S920" s="210"/>
      <c r="T920" s="210"/>
      <c r="U920" s="210"/>
      <c r="V920" s="210"/>
      <c r="W920" s="210"/>
      <c r="X920" s="210"/>
      <c r="Y920" s="210"/>
      <c r="Z920" s="210"/>
    </row>
    <row r="921" ht="12.75" customHeight="1">
      <c r="A921" s="625"/>
      <c r="B921" s="625"/>
      <c r="C921" s="625"/>
      <c r="D921" s="627"/>
      <c r="E921" s="210"/>
      <c r="F921" s="210"/>
      <c r="G921" s="210"/>
      <c r="H921" s="210"/>
      <c r="I921" s="627"/>
      <c r="J921" s="210"/>
      <c r="K921" s="210"/>
      <c r="L921" s="210"/>
      <c r="M921" s="679"/>
      <c r="N921" s="210"/>
      <c r="O921" s="210"/>
      <c r="P921" s="210"/>
      <c r="Q921" s="210"/>
      <c r="R921" s="210"/>
      <c r="S921" s="210"/>
      <c r="T921" s="210"/>
      <c r="U921" s="210"/>
      <c r="V921" s="210"/>
      <c r="W921" s="210"/>
      <c r="X921" s="210"/>
      <c r="Y921" s="210"/>
      <c r="Z921" s="210"/>
    </row>
    <row r="922" ht="12.75" customHeight="1">
      <c r="A922" s="625"/>
      <c r="B922" s="625"/>
      <c r="C922" s="625"/>
      <c r="D922" s="627"/>
      <c r="E922" s="210"/>
      <c r="F922" s="210"/>
      <c r="G922" s="210"/>
      <c r="H922" s="210"/>
      <c r="I922" s="627"/>
      <c r="J922" s="210"/>
      <c r="K922" s="210"/>
      <c r="L922" s="210"/>
      <c r="M922" s="679"/>
      <c r="N922" s="210"/>
      <c r="O922" s="210"/>
      <c r="P922" s="210"/>
      <c r="Q922" s="210"/>
      <c r="R922" s="210"/>
      <c r="S922" s="210"/>
      <c r="T922" s="210"/>
      <c r="U922" s="210"/>
      <c r="V922" s="210"/>
      <c r="W922" s="210"/>
      <c r="X922" s="210"/>
      <c r="Y922" s="210"/>
      <c r="Z922" s="210"/>
    </row>
    <row r="923" ht="12.75" customHeight="1">
      <c r="A923" s="625"/>
      <c r="B923" s="625"/>
      <c r="C923" s="625"/>
      <c r="D923" s="627"/>
      <c r="E923" s="210"/>
      <c r="F923" s="210"/>
      <c r="G923" s="210"/>
      <c r="H923" s="210"/>
      <c r="I923" s="627"/>
      <c r="J923" s="210"/>
      <c r="K923" s="210"/>
      <c r="L923" s="210"/>
      <c r="M923" s="679"/>
      <c r="N923" s="210"/>
      <c r="O923" s="210"/>
      <c r="P923" s="210"/>
      <c r="Q923" s="210"/>
      <c r="R923" s="210"/>
      <c r="S923" s="210"/>
      <c r="T923" s="210"/>
      <c r="U923" s="210"/>
      <c r="V923" s="210"/>
      <c r="W923" s="210"/>
      <c r="X923" s="210"/>
      <c r="Y923" s="210"/>
      <c r="Z923" s="210"/>
    </row>
    <row r="924" ht="12.75" customHeight="1">
      <c r="A924" s="625"/>
      <c r="B924" s="625"/>
      <c r="C924" s="625"/>
      <c r="D924" s="627"/>
      <c r="E924" s="210"/>
      <c r="F924" s="210"/>
      <c r="G924" s="210"/>
      <c r="H924" s="210"/>
      <c r="I924" s="627"/>
      <c r="J924" s="210"/>
      <c r="K924" s="210"/>
      <c r="L924" s="210"/>
      <c r="M924" s="679"/>
      <c r="N924" s="210"/>
      <c r="O924" s="210"/>
      <c r="P924" s="210"/>
      <c r="Q924" s="210"/>
      <c r="R924" s="210"/>
      <c r="S924" s="210"/>
      <c r="T924" s="210"/>
      <c r="U924" s="210"/>
      <c r="V924" s="210"/>
      <c r="W924" s="210"/>
      <c r="X924" s="210"/>
      <c r="Y924" s="210"/>
      <c r="Z924" s="210"/>
    </row>
    <row r="925" ht="12.75" customHeight="1">
      <c r="A925" s="625"/>
      <c r="B925" s="625"/>
      <c r="C925" s="625"/>
      <c r="D925" s="627"/>
      <c r="E925" s="210"/>
      <c r="F925" s="210"/>
      <c r="G925" s="210"/>
      <c r="H925" s="210"/>
      <c r="I925" s="627"/>
      <c r="J925" s="210"/>
      <c r="K925" s="210"/>
      <c r="L925" s="210"/>
      <c r="M925" s="679"/>
      <c r="N925" s="210"/>
      <c r="O925" s="210"/>
      <c r="P925" s="210"/>
      <c r="Q925" s="210"/>
      <c r="R925" s="210"/>
      <c r="S925" s="210"/>
      <c r="T925" s="210"/>
      <c r="U925" s="210"/>
      <c r="V925" s="210"/>
      <c r="W925" s="210"/>
      <c r="X925" s="210"/>
      <c r="Y925" s="210"/>
      <c r="Z925" s="210"/>
    </row>
    <row r="926" ht="12.75" customHeight="1">
      <c r="A926" s="625"/>
      <c r="B926" s="625"/>
      <c r="C926" s="625"/>
      <c r="D926" s="627"/>
      <c r="E926" s="210"/>
      <c r="F926" s="210"/>
      <c r="G926" s="210"/>
      <c r="H926" s="210"/>
      <c r="I926" s="627"/>
      <c r="J926" s="210"/>
      <c r="K926" s="210"/>
      <c r="L926" s="210"/>
      <c r="M926" s="679"/>
      <c r="N926" s="210"/>
      <c r="O926" s="210"/>
      <c r="P926" s="210"/>
      <c r="Q926" s="210"/>
      <c r="R926" s="210"/>
      <c r="S926" s="210"/>
      <c r="T926" s="210"/>
      <c r="U926" s="210"/>
      <c r="V926" s="210"/>
      <c r="W926" s="210"/>
      <c r="X926" s="210"/>
      <c r="Y926" s="210"/>
      <c r="Z926" s="210"/>
    </row>
    <row r="927" ht="12.75" customHeight="1">
      <c r="A927" s="625"/>
      <c r="B927" s="625"/>
      <c r="C927" s="625"/>
      <c r="D927" s="627"/>
      <c r="E927" s="210"/>
      <c r="F927" s="210"/>
      <c r="G927" s="210"/>
      <c r="H927" s="210"/>
      <c r="I927" s="627"/>
      <c r="J927" s="210"/>
      <c r="K927" s="210"/>
      <c r="L927" s="210"/>
      <c r="M927" s="679"/>
      <c r="N927" s="210"/>
      <c r="O927" s="210"/>
      <c r="P927" s="210"/>
      <c r="Q927" s="210"/>
      <c r="R927" s="210"/>
      <c r="S927" s="210"/>
      <c r="T927" s="210"/>
      <c r="U927" s="210"/>
      <c r="V927" s="210"/>
      <c r="W927" s="210"/>
      <c r="X927" s="210"/>
      <c r="Y927" s="210"/>
      <c r="Z927" s="210"/>
    </row>
    <row r="928" ht="12.75" customHeight="1">
      <c r="A928" s="625"/>
      <c r="B928" s="625"/>
      <c r="C928" s="625"/>
      <c r="D928" s="627"/>
      <c r="E928" s="210"/>
      <c r="F928" s="210"/>
      <c r="G928" s="210"/>
      <c r="H928" s="210"/>
      <c r="I928" s="627"/>
      <c r="J928" s="210"/>
      <c r="K928" s="210"/>
      <c r="L928" s="210"/>
      <c r="M928" s="679"/>
      <c r="N928" s="210"/>
      <c r="O928" s="210"/>
      <c r="P928" s="210"/>
      <c r="Q928" s="210"/>
      <c r="R928" s="210"/>
      <c r="S928" s="210"/>
      <c r="T928" s="210"/>
      <c r="U928" s="210"/>
      <c r="V928" s="210"/>
      <c r="W928" s="210"/>
      <c r="X928" s="210"/>
      <c r="Y928" s="210"/>
      <c r="Z928" s="210"/>
    </row>
    <row r="929" ht="12.75" customHeight="1">
      <c r="A929" s="625"/>
      <c r="B929" s="625"/>
      <c r="C929" s="625"/>
      <c r="D929" s="627"/>
      <c r="E929" s="210"/>
      <c r="F929" s="210"/>
      <c r="G929" s="210"/>
      <c r="H929" s="210"/>
      <c r="I929" s="627"/>
      <c r="J929" s="210"/>
      <c r="K929" s="210"/>
      <c r="L929" s="210"/>
      <c r="M929" s="679"/>
      <c r="N929" s="210"/>
      <c r="O929" s="210"/>
      <c r="P929" s="210"/>
      <c r="Q929" s="210"/>
      <c r="R929" s="210"/>
      <c r="S929" s="210"/>
      <c r="T929" s="210"/>
      <c r="U929" s="210"/>
      <c r="V929" s="210"/>
      <c r="W929" s="210"/>
      <c r="X929" s="210"/>
      <c r="Y929" s="210"/>
      <c r="Z929" s="210"/>
    </row>
    <row r="930" ht="12.75" customHeight="1">
      <c r="A930" s="625"/>
      <c r="B930" s="625"/>
      <c r="C930" s="625"/>
      <c r="D930" s="627"/>
      <c r="E930" s="210"/>
      <c r="F930" s="210"/>
      <c r="G930" s="210"/>
      <c r="H930" s="210"/>
      <c r="I930" s="627"/>
      <c r="J930" s="210"/>
      <c r="K930" s="210"/>
      <c r="L930" s="210"/>
      <c r="M930" s="679"/>
      <c r="N930" s="210"/>
      <c r="O930" s="210"/>
      <c r="P930" s="210"/>
      <c r="Q930" s="210"/>
      <c r="R930" s="210"/>
      <c r="S930" s="210"/>
      <c r="T930" s="210"/>
      <c r="U930" s="210"/>
      <c r="V930" s="210"/>
      <c r="W930" s="210"/>
      <c r="X930" s="210"/>
      <c r="Y930" s="210"/>
      <c r="Z930" s="210"/>
    </row>
    <row r="931" ht="12.75" customHeight="1">
      <c r="A931" s="625"/>
      <c r="B931" s="625"/>
      <c r="C931" s="625"/>
      <c r="D931" s="627"/>
      <c r="E931" s="210"/>
      <c r="F931" s="210"/>
      <c r="G931" s="210"/>
      <c r="H931" s="210"/>
      <c r="I931" s="627"/>
      <c r="J931" s="210"/>
      <c r="K931" s="210"/>
      <c r="L931" s="210"/>
      <c r="M931" s="679"/>
      <c r="N931" s="210"/>
      <c r="O931" s="210"/>
      <c r="P931" s="210"/>
      <c r="Q931" s="210"/>
      <c r="R931" s="210"/>
      <c r="S931" s="210"/>
      <c r="T931" s="210"/>
      <c r="U931" s="210"/>
      <c r="V931" s="210"/>
      <c r="W931" s="210"/>
      <c r="X931" s="210"/>
      <c r="Y931" s="210"/>
      <c r="Z931" s="210"/>
    </row>
    <row r="932" ht="12.75" customHeight="1">
      <c r="A932" s="625"/>
      <c r="B932" s="625"/>
      <c r="C932" s="625"/>
      <c r="D932" s="627"/>
      <c r="E932" s="210"/>
      <c r="F932" s="210"/>
      <c r="G932" s="210"/>
      <c r="H932" s="210"/>
      <c r="I932" s="627"/>
      <c r="J932" s="210"/>
      <c r="K932" s="210"/>
      <c r="L932" s="210"/>
      <c r="M932" s="679"/>
      <c r="N932" s="210"/>
      <c r="O932" s="210"/>
      <c r="P932" s="210"/>
      <c r="Q932" s="210"/>
      <c r="R932" s="210"/>
      <c r="S932" s="210"/>
      <c r="T932" s="210"/>
      <c r="U932" s="210"/>
      <c r="V932" s="210"/>
      <c r="W932" s="210"/>
      <c r="X932" s="210"/>
      <c r="Y932" s="210"/>
      <c r="Z932" s="210"/>
    </row>
    <row r="933" ht="12.75" customHeight="1">
      <c r="A933" s="625"/>
      <c r="B933" s="625"/>
      <c r="C933" s="625"/>
      <c r="D933" s="627"/>
      <c r="E933" s="210"/>
      <c r="F933" s="210"/>
      <c r="G933" s="210"/>
      <c r="H933" s="210"/>
      <c r="I933" s="627"/>
      <c r="J933" s="210"/>
      <c r="K933" s="210"/>
      <c r="L933" s="210"/>
      <c r="M933" s="679"/>
      <c r="N933" s="210"/>
      <c r="O933" s="210"/>
      <c r="P933" s="210"/>
      <c r="Q933" s="210"/>
      <c r="R933" s="210"/>
      <c r="S933" s="210"/>
      <c r="T933" s="210"/>
      <c r="U933" s="210"/>
      <c r="V933" s="210"/>
      <c r="W933" s="210"/>
      <c r="X933" s="210"/>
      <c r="Y933" s="210"/>
      <c r="Z933" s="210"/>
    </row>
    <row r="934" ht="12.75" customHeight="1">
      <c r="A934" s="625"/>
      <c r="B934" s="625"/>
      <c r="C934" s="625"/>
      <c r="D934" s="627"/>
      <c r="E934" s="210"/>
      <c r="F934" s="210"/>
      <c r="G934" s="210"/>
      <c r="H934" s="210"/>
      <c r="I934" s="627"/>
      <c r="J934" s="210"/>
      <c r="K934" s="210"/>
      <c r="L934" s="210"/>
      <c r="M934" s="679"/>
      <c r="N934" s="210"/>
      <c r="O934" s="210"/>
      <c r="P934" s="210"/>
      <c r="Q934" s="210"/>
      <c r="R934" s="210"/>
      <c r="S934" s="210"/>
      <c r="T934" s="210"/>
      <c r="U934" s="210"/>
      <c r="V934" s="210"/>
      <c r="W934" s="210"/>
      <c r="X934" s="210"/>
      <c r="Y934" s="210"/>
      <c r="Z934" s="210"/>
    </row>
    <row r="935" ht="12.75" customHeight="1">
      <c r="A935" s="625"/>
      <c r="B935" s="625"/>
      <c r="C935" s="625"/>
      <c r="D935" s="627"/>
      <c r="E935" s="210"/>
      <c r="F935" s="210"/>
      <c r="G935" s="210"/>
      <c r="H935" s="210"/>
      <c r="I935" s="627"/>
      <c r="J935" s="210"/>
      <c r="K935" s="210"/>
      <c r="L935" s="210"/>
      <c r="M935" s="679"/>
      <c r="N935" s="210"/>
      <c r="O935" s="210"/>
      <c r="P935" s="210"/>
      <c r="Q935" s="210"/>
      <c r="R935" s="210"/>
      <c r="S935" s="210"/>
      <c r="T935" s="210"/>
      <c r="U935" s="210"/>
      <c r="V935" s="210"/>
      <c r="W935" s="210"/>
      <c r="X935" s="210"/>
      <c r="Y935" s="210"/>
      <c r="Z935" s="210"/>
    </row>
    <row r="936" ht="12.75" customHeight="1">
      <c r="A936" s="625"/>
      <c r="B936" s="625"/>
      <c r="C936" s="625"/>
      <c r="D936" s="627"/>
      <c r="E936" s="210"/>
      <c r="F936" s="210"/>
      <c r="G936" s="210"/>
      <c r="H936" s="210"/>
      <c r="I936" s="627"/>
      <c r="J936" s="210"/>
      <c r="K936" s="210"/>
      <c r="L936" s="210"/>
      <c r="M936" s="679"/>
      <c r="N936" s="210"/>
      <c r="O936" s="210"/>
      <c r="P936" s="210"/>
      <c r="Q936" s="210"/>
      <c r="R936" s="210"/>
      <c r="S936" s="210"/>
      <c r="T936" s="210"/>
      <c r="U936" s="210"/>
      <c r="V936" s="210"/>
      <c r="W936" s="210"/>
      <c r="X936" s="210"/>
      <c r="Y936" s="210"/>
      <c r="Z936" s="210"/>
    </row>
    <row r="937" ht="12.75" customHeight="1">
      <c r="A937" s="625"/>
      <c r="B937" s="625"/>
      <c r="C937" s="625"/>
      <c r="D937" s="627"/>
      <c r="E937" s="210"/>
      <c r="F937" s="210"/>
      <c r="G937" s="210"/>
      <c r="H937" s="210"/>
      <c r="I937" s="627"/>
      <c r="J937" s="210"/>
      <c r="K937" s="210"/>
      <c r="L937" s="210"/>
      <c r="M937" s="679"/>
      <c r="N937" s="210"/>
      <c r="O937" s="210"/>
      <c r="P937" s="210"/>
      <c r="Q937" s="210"/>
      <c r="R937" s="210"/>
      <c r="S937" s="210"/>
      <c r="T937" s="210"/>
      <c r="U937" s="210"/>
      <c r="V937" s="210"/>
      <c r="W937" s="210"/>
      <c r="X937" s="210"/>
      <c r="Y937" s="210"/>
      <c r="Z937" s="210"/>
    </row>
    <row r="938" ht="12.75" customHeight="1">
      <c r="A938" s="625"/>
      <c r="B938" s="625"/>
      <c r="C938" s="625"/>
      <c r="D938" s="627"/>
      <c r="E938" s="210"/>
      <c r="F938" s="210"/>
      <c r="G938" s="210"/>
      <c r="H938" s="210"/>
      <c r="I938" s="627"/>
      <c r="J938" s="210"/>
      <c r="K938" s="210"/>
      <c r="L938" s="210"/>
      <c r="M938" s="679"/>
      <c r="N938" s="210"/>
      <c r="O938" s="210"/>
      <c r="P938" s="210"/>
      <c r="Q938" s="210"/>
      <c r="R938" s="210"/>
      <c r="S938" s="210"/>
      <c r="T938" s="210"/>
      <c r="U938" s="210"/>
      <c r="V938" s="210"/>
      <c r="W938" s="210"/>
      <c r="X938" s="210"/>
      <c r="Y938" s="210"/>
      <c r="Z938" s="210"/>
    </row>
    <row r="939" ht="12.75" customHeight="1">
      <c r="A939" s="625"/>
      <c r="B939" s="625"/>
      <c r="C939" s="625"/>
      <c r="D939" s="627"/>
      <c r="E939" s="210"/>
      <c r="F939" s="210"/>
      <c r="G939" s="210"/>
      <c r="H939" s="210"/>
      <c r="I939" s="627"/>
      <c r="J939" s="210"/>
      <c r="K939" s="210"/>
      <c r="L939" s="210"/>
      <c r="M939" s="679"/>
      <c r="N939" s="210"/>
      <c r="O939" s="210"/>
      <c r="P939" s="210"/>
      <c r="Q939" s="210"/>
      <c r="R939" s="210"/>
      <c r="S939" s="210"/>
      <c r="T939" s="210"/>
      <c r="U939" s="210"/>
      <c r="V939" s="210"/>
      <c r="W939" s="210"/>
      <c r="X939" s="210"/>
      <c r="Y939" s="210"/>
      <c r="Z939" s="210"/>
    </row>
    <row r="940" ht="12.75" customHeight="1">
      <c r="A940" s="625"/>
      <c r="B940" s="625"/>
      <c r="C940" s="625"/>
      <c r="D940" s="627"/>
      <c r="E940" s="210"/>
      <c r="F940" s="210"/>
      <c r="G940" s="210"/>
      <c r="H940" s="210"/>
      <c r="I940" s="627"/>
      <c r="J940" s="210"/>
      <c r="K940" s="210"/>
      <c r="L940" s="210"/>
      <c r="M940" s="679"/>
      <c r="N940" s="210"/>
      <c r="O940" s="210"/>
      <c r="P940" s="210"/>
      <c r="Q940" s="210"/>
      <c r="R940" s="210"/>
      <c r="S940" s="210"/>
      <c r="T940" s="210"/>
      <c r="U940" s="210"/>
      <c r="V940" s="210"/>
      <c r="W940" s="210"/>
      <c r="X940" s="210"/>
      <c r="Y940" s="210"/>
      <c r="Z940" s="210"/>
    </row>
    <row r="941" ht="12.75" customHeight="1">
      <c r="A941" s="625"/>
      <c r="B941" s="625"/>
      <c r="C941" s="625"/>
      <c r="D941" s="627"/>
      <c r="E941" s="210"/>
      <c r="F941" s="210"/>
      <c r="G941" s="210"/>
      <c r="H941" s="210"/>
      <c r="I941" s="627"/>
      <c r="J941" s="210"/>
      <c r="K941" s="210"/>
      <c r="L941" s="210"/>
      <c r="M941" s="679"/>
      <c r="N941" s="210"/>
      <c r="O941" s="210"/>
      <c r="P941" s="210"/>
      <c r="Q941" s="210"/>
      <c r="R941" s="210"/>
      <c r="S941" s="210"/>
      <c r="T941" s="210"/>
      <c r="U941" s="210"/>
      <c r="V941" s="210"/>
      <c r="W941" s="210"/>
      <c r="X941" s="210"/>
      <c r="Y941" s="210"/>
      <c r="Z941" s="210"/>
    </row>
    <row r="942" ht="12.75" customHeight="1">
      <c r="A942" s="625"/>
      <c r="B942" s="625"/>
      <c r="C942" s="625"/>
      <c r="D942" s="627"/>
      <c r="E942" s="210"/>
      <c r="F942" s="210"/>
      <c r="G942" s="210"/>
      <c r="H942" s="210"/>
      <c r="I942" s="627"/>
      <c r="J942" s="210"/>
      <c r="K942" s="210"/>
      <c r="L942" s="210"/>
      <c r="M942" s="679"/>
      <c r="N942" s="210"/>
      <c r="O942" s="210"/>
      <c r="P942" s="210"/>
      <c r="Q942" s="210"/>
      <c r="R942" s="210"/>
      <c r="S942" s="210"/>
      <c r="T942" s="210"/>
      <c r="U942" s="210"/>
      <c r="V942" s="210"/>
      <c r="W942" s="210"/>
      <c r="X942" s="210"/>
      <c r="Y942" s="210"/>
      <c r="Z942" s="210"/>
    </row>
    <row r="943" ht="12.75" customHeight="1">
      <c r="A943" s="625"/>
      <c r="B943" s="625"/>
      <c r="C943" s="625"/>
      <c r="D943" s="627"/>
      <c r="E943" s="210"/>
      <c r="F943" s="210"/>
      <c r="G943" s="210"/>
      <c r="H943" s="210"/>
      <c r="I943" s="627"/>
      <c r="J943" s="210"/>
      <c r="K943" s="210"/>
      <c r="L943" s="210"/>
      <c r="M943" s="679"/>
      <c r="N943" s="210"/>
      <c r="O943" s="210"/>
      <c r="P943" s="210"/>
      <c r="Q943" s="210"/>
      <c r="R943" s="210"/>
      <c r="S943" s="210"/>
      <c r="T943" s="210"/>
      <c r="U943" s="210"/>
      <c r="V943" s="210"/>
      <c r="W943" s="210"/>
      <c r="X943" s="210"/>
      <c r="Y943" s="210"/>
      <c r="Z943" s="210"/>
    </row>
    <row r="944" ht="12.75" customHeight="1">
      <c r="A944" s="625"/>
      <c r="B944" s="625"/>
      <c r="C944" s="625"/>
      <c r="D944" s="627"/>
      <c r="E944" s="210"/>
      <c r="F944" s="210"/>
      <c r="G944" s="210"/>
      <c r="H944" s="210"/>
      <c r="I944" s="627"/>
      <c r="J944" s="210"/>
      <c r="K944" s="210"/>
      <c r="L944" s="210"/>
      <c r="M944" s="679"/>
      <c r="N944" s="210"/>
      <c r="O944" s="210"/>
      <c r="P944" s="210"/>
      <c r="Q944" s="210"/>
      <c r="R944" s="210"/>
      <c r="S944" s="210"/>
      <c r="T944" s="210"/>
      <c r="U944" s="210"/>
      <c r="V944" s="210"/>
      <c r="W944" s="210"/>
      <c r="X944" s="210"/>
      <c r="Y944" s="210"/>
      <c r="Z944" s="210"/>
    </row>
    <row r="945" ht="12.75" customHeight="1">
      <c r="A945" s="625"/>
      <c r="B945" s="625"/>
      <c r="C945" s="625"/>
      <c r="D945" s="627"/>
      <c r="E945" s="210"/>
      <c r="F945" s="210"/>
      <c r="G945" s="210"/>
      <c r="H945" s="210"/>
      <c r="I945" s="627"/>
      <c r="J945" s="210"/>
      <c r="K945" s="210"/>
      <c r="L945" s="210"/>
      <c r="M945" s="679"/>
      <c r="N945" s="210"/>
      <c r="O945" s="210"/>
      <c r="P945" s="210"/>
      <c r="Q945" s="210"/>
      <c r="R945" s="210"/>
      <c r="S945" s="210"/>
      <c r="T945" s="210"/>
      <c r="U945" s="210"/>
      <c r="V945" s="210"/>
      <c r="W945" s="210"/>
      <c r="X945" s="210"/>
      <c r="Y945" s="210"/>
      <c r="Z945" s="210"/>
    </row>
    <row r="946" ht="12.75" customHeight="1">
      <c r="A946" s="625"/>
      <c r="B946" s="625"/>
      <c r="C946" s="625"/>
      <c r="D946" s="627"/>
      <c r="E946" s="210"/>
      <c r="F946" s="210"/>
      <c r="G946" s="210"/>
      <c r="H946" s="210"/>
      <c r="I946" s="627"/>
      <c r="J946" s="210"/>
      <c r="K946" s="210"/>
      <c r="L946" s="210"/>
      <c r="M946" s="679"/>
      <c r="N946" s="210"/>
      <c r="O946" s="210"/>
      <c r="P946" s="210"/>
      <c r="Q946" s="210"/>
      <c r="R946" s="210"/>
      <c r="S946" s="210"/>
      <c r="T946" s="210"/>
      <c r="U946" s="210"/>
      <c r="V946" s="210"/>
      <c r="W946" s="210"/>
      <c r="X946" s="210"/>
      <c r="Y946" s="210"/>
      <c r="Z946" s="210"/>
    </row>
    <row r="947" ht="12.75" customHeight="1">
      <c r="A947" s="625"/>
      <c r="B947" s="625"/>
      <c r="C947" s="625"/>
      <c r="D947" s="627"/>
      <c r="E947" s="210"/>
      <c r="F947" s="210"/>
      <c r="G947" s="210"/>
      <c r="H947" s="210"/>
      <c r="I947" s="627"/>
      <c r="J947" s="210"/>
      <c r="K947" s="210"/>
      <c r="L947" s="210"/>
      <c r="M947" s="679"/>
      <c r="N947" s="210"/>
      <c r="O947" s="210"/>
      <c r="P947" s="210"/>
      <c r="Q947" s="210"/>
      <c r="R947" s="210"/>
      <c r="S947" s="210"/>
      <c r="T947" s="210"/>
      <c r="U947" s="210"/>
      <c r="V947" s="210"/>
      <c r="W947" s="210"/>
      <c r="X947" s="210"/>
      <c r="Y947" s="210"/>
      <c r="Z947" s="210"/>
    </row>
    <row r="948" ht="12.75" customHeight="1">
      <c r="A948" s="625"/>
      <c r="B948" s="625"/>
      <c r="C948" s="625"/>
      <c r="D948" s="627"/>
      <c r="E948" s="210"/>
      <c r="F948" s="210"/>
      <c r="G948" s="210"/>
      <c r="H948" s="210"/>
      <c r="I948" s="627"/>
      <c r="J948" s="210"/>
      <c r="K948" s="210"/>
      <c r="L948" s="210"/>
      <c r="M948" s="679"/>
      <c r="N948" s="210"/>
      <c r="O948" s="210"/>
      <c r="P948" s="210"/>
      <c r="Q948" s="210"/>
      <c r="R948" s="210"/>
      <c r="S948" s="210"/>
      <c r="T948" s="210"/>
      <c r="U948" s="210"/>
      <c r="V948" s="210"/>
      <c r="W948" s="210"/>
      <c r="X948" s="210"/>
      <c r="Y948" s="210"/>
      <c r="Z948" s="210"/>
    </row>
    <row r="949" ht="12.75" customHeight="1">
      <c r="A949" s="625"/>
      <c r="B949" s="625"/>
      <c r="C949" s="625"/>
      <c r="D949" s="627"/>
      <c r="E949" s="210"/>
      <c r="F949" s="210"/>
      <c r="G949" s="210"/>
      <c r="H949" s="210"/>
      <c r="I949" s="627"/>
      <c r="J949" s="210"/>
      <c r="K949" s="210"/>
      <c r="L949" s="210"/>
      <c r="M949" s="679"/>
      <c r="N949" s="210"/>
      <c r="O949" s="210"/>
      <c r="P949" s="210"/>
      <c r="Q949" s="210"/>
      <c r="R949" s="210"/>
      <c r="S949" s="210"/>
      <c r="T949" s="210"/>
      <c r="U949" s="210"/>
      <c r="V949" s="210"/>
      <c r="W949" s="210"/>
      <c r="X949" s="210"/>
      <c r="Y949" s="210"/>
      <c r="Z949" s="210"/>
    </row>
    <row r="950" ht="12.75" customHeight="1">
      <c r="A950" s="625"/>
      <c r="B950" s="625"/>
      <c r="C950" s="625"/>
      <c r="D950" s="627"/>
      <c r="E950" s="210"/>
      <c r="F950" s="210"/>
      <c r="G950" s="210"/>
      <c r="H950" s="210"/>
      <c r="I950" s="627"/>
      <c r="J950" s="210"/>
      <c r="K950" s="210"/>
      <c r="L950" s="210"/>
      <c r="M950" s="679"/>
      <c r="N950" s="210"/>
      <c r="O950" s="210"/>
      <c r="P950" s="210"/>
      <c r="Q950" s="210"/>
      <c r="R950" s="210"/>
      <c r="S950" s="210"/>
      <c r="T950" s="210"/>
      <c r="U950" s="210"/>
      <c r="V950" s="210"/>
      <c r="W950" s="210"/>
      <c r="X950" s="210"/>
      <c r="Y950" s="210"/>
      <c r="Z950" s="210"/>
    </row>
    <row r="951" ht="12.75" customHeight="1">
      <c r="A951" s="625"/>
      <c r="B951" s="625"/>
      <c r="C951" s="625"/>
      <c r="D951" s="627"/>
      <c r="E951" s="210"/>
      <c r="F951" s="210"/>
      <c r="G951" s="210"/>
      <c r="H951" s="210"/>
      <c r="I951" s="627"/>
      <c r="J951" s="210"/>
      <c r="K951" s="210"/>
      <c r="L951" s="210"/>
      <c r="M951" s="679"/>
      <c r="N951" s="210"/>
      <c r="O951" s="210"/>
      <c r="P951" s="210"/>
      <c r="Q951" s="210"/>
      <c r="R951" s="210"/>
      <c r="S951" s="210"/>
      <c r="T951" s="210"/>
      <c r="U951" s="210"/>
      <c r="V951" s="210"/>
      <c r="W951" s="210"/>
      <c r="X951" s="210"/>
      <c r="Y951" s="210"/>
      <c r="Z951" s="210"/>
    </row>
    <row r="952" ht="12.75" customHeight="1">
      <c r="A952" s="625"/>
      <c r="B952" s="625"/>
      <c r="C952" s="625"/>
      <c r="D952" s="627"/>
      <c r="E952" s="210"/>
      <c r="F952" s="210"/>
      <c r="G952" s="210"/>
      <c r="H952" s="210"/>
      <c r="I952" s="627"/>
      <c r="J952" s="210"/>
      <c r="K952" s="210"/>
      <c r="L952" s="210"/>
      <c r="M952" s="679"/>
      <c r="N952" s="210"/>
      <c r="O952" s="210"/>
      <c r="P952" s="210"/>
      <c r="Q952" s="210"/>
      <c r="R952" s="210"/>
      <c r="S952" s="210"/>
      <c r="T952" s="210"/>
      <c r="U952" s="210"/>
      <c r="V952" s="210"/>
      <c r="W952" s="210"/>
      <c r="X952" s="210"/>
      <c r="Y952" s="210"/>
      <c r="Z952" s="210"/>
    </row>
    <row r="953" ht="12.75" customHeight="1">
      <c r="A953" s="625"/>
      <c r="B953" s="625"/>
      <c r="C953" s="625"/>
      <c r="D953" s="627"/>
      <c r="E953" s="210"/>
      <c r="F953" s="210"/>
      <c r="G953" s="210"/>
      <c r="H953" s="210"/>
      <c r="I953" s="627"/>
      <c r="J953" s="210"/>
      <c r="K953" s="210"/>
      <c r="L953" s="210"/>
      <c r="M953" s="679"/>
      <c r="N953" s="210"/>
      <c r="O953" s="210"/>
      <c r="P953" s="210"/>
      <c r="Q953" s="210"/>
      <c r="R953" s="210"/>
      <c r="S953" s="210"/>
      <c r="T953" s="210"/>
      <c r="U953" s="210"/>
      <c r="V953" s="210"/>
      <c r="W953" s="210"/>
      <c r="X953" s="210"/>
      <c r="Y953" s="210"/>
      <c r="Z953" s="210"/>
    </row>
    <row r="954" ht="12.75" customHeight="1">
      <c r="A954" s="625"/>
      <c r="B954" s="625"/>
      <c r="C954" s="625"/>
      <c r="D954" s="627"/>
      <c r="E954" s="210"/>
      <c r="F954" s="210"/>
      <c r="G954" s="210"/>
      <c r="H954" s="210"/>
      <c r="I954" s="627"/>
      <c r="J954" s="210"/>
      <c r="K954" s="210"/>
      <c r="L954" s="210"/>
      <c r="M954" s="679"/>
      <c r="N954" s="210"/>
      <c r="O954" s="210"/>
      <c r="P954" s="210"/>
      <c r="Q954" s="210"/>
      <c r="R954" s="210"/>
      <c r="S954" s="210"/>
      <c r="T954" s="210"/>
      <c r="U954" s="210"/>
      <c r="V954" s="210"/>
      <c r="W954" s="210"/>
      <c r="X954" s="210"/>
      <c r="Y954" s="210"/>
      <c r="Z954" s="210"/>
    </row>
    <row r="955" ht="12.75" customHeight="1">
      <c r="A955" s="625"/>
      <c r="B955" s="625"/>
      <c r="C955" s="625"/>
      <c r="D955" s="627"/>
      <c r="E955" s="210"/>
      <c r="F955" s="210"/>
      <c r="G955" s="210"/>
      <c r="H955" s="210"/>
      <c r="I955" s="627"/>
      <c r="J955" s="210"/>
      <c r="K955" s="210"/>
      <c r="L955" s="210"/>
      <c r="M955" s="679"/>
      <c r="N955" s="210"/>
      <c r="O955" s="210"/>
      <c r="P955" s="210"/>
      <c r="Q955" s="210"/>
      <c r="R955" s="210"/>
      <c r="S955" s="210"/>
      <c r="T955" s="210"/>
      <c r="U955" s="210"/>
      <c r="V955" s="210"/>
      <c r="W955" s="210"/>
      <c r="X955" s="210"/>
      <c r="Y955" s="210"/>
      <c r="Z955" s="210"/>
    </row>
    <row r="956" ht="12.75" customHeight="1">
      <c r="A956" s="625"/>
      <c r="B956" s="625"/>
      <c r="C956" s="625"/>
      <c r="D956" s="627"/>
      <c r="E956" s="210"/>
      <c r="F956" s="210"/>
      <c r="G956" s="210"/>
      <c r="H956" s="210"/>
      <c r="I956" s="627"/>
      <c r="J956" s="210"/>
      <c r="K956" s="210"/>
      <c r="L956" s="210"/>
      <c r="M956" s="679"/>
      <c r="N956" s="210"/>
      <c r="O956" s="210"/>
      <c r="P956" s="210"/>
      <c r="Q956" s="210"/>
      <c r="R956" s="210"/>
      <c r="S956" s="210"/>
      <c r="T956" s="210"/>
      <c r="U956" s="210"/>
      <c r="V956" s="210"/>
      <c r="W956" s="210"/>
      <c r="X956" s="210"/>
      <c r="Y956" s="210"/>
      <c r="Z956" s="210"/>
    </row>
    <row r="957" ht="12.75" customHeight="1">
      <c r="A957" s="625"/>
      <c r="B957" s="625"/>
      <c r="C957" s="625"/>
      <c r="D957" s="627"/>
      <c r="E957" s="210"/>
      <c r="F957" s="210"/>
      <c r="G957" s="210"/>
      <c r="H957" s="210"/>
      <c r="I957" s="627"/>
      <c r="J957" s="210"/>
      <c r="K957" s="210"/>
      <c r="L957" s="210"/>
      <c r="M957" s="679"/>
      <c r="N957" s="210"/>
      <c r="O957" s="210"/>
      <c r="P957" s="210"/>
      <c r="Q957" s="210"/>
      <c r="R957" s="210"/>
      <c r="S957" s="210"/>
      <c r="T957" s="210"/>
      <c r="U957" s="210"/>
      <c r="V957" s="210"/>
      <c r="W957" s="210"/>
      <c r="X957" s="210"/>
      <c r="Y957" s="210"/>
      <c r="Z957" s="210"/>
    </row>
    <row r="958" ht="12.75" customHeight="1">
      <c r="A958" s="625"/>
      <c r="B958" s="625"/>
      <c r="C958" s="625"/>
      <c r="D958" s="627"/>
      <c r="E958" s="210"/>
      <c r="F958" s="210"/>
      <c r="G958" s="210"/>
      <c r="H958" s="210"/>
      <c r="I958" s="627"/>
      <c r="J958" s="210"/>
      <c r="K958" s="210"/>
      <c r="L958" s="210"/>
      <c r="M958" s="679"/>
      <c r="N958" s="210"/>
      <c r="O958" s="210"/>
      <c r="P958" s="210"/>
      <c r="Q958" s="210"/>
      <c r="R958" s="210"/>
      <c r="S958" s="210"/>
      <c r="T958" s="210"/>
      <c r="U958" s="210"/>
      <c r="V958" s="210"/>
      <c r="W958" s="210"/>
      <c r="X958" s="210"/>
      <c r="Y958" s="210"/>
      <c r="Z958" s="210"/>
    </row>
    <row r="959" ht="12.75" customHeight="1">
      <c r="A959" s="625"/>
      <c r="B959" s="625"/>
      <c r="C959" s="625"/>
      <c r="D959" s="627"/>
      <c r="E959" s="210"/>
      <c r="F959" s="210"/>
      <c r="G959" s="210"/>
      <c r="H959" s="210"/>
      <c r="I959" s="627"/>
      <c r="J959" s="210"/>
      <c r="K959" s="210"/>
      <c r="L959" s="210"/>
      <c r="M959" s="679"/>
      <c r="N959" s="210"/>
      <c r="O959" s="210"/>
      <c r="P959" s="210"/>
      <c r="Q959" s="210"/>
      <c r="R959" s="210"/>
      <c r="S959" s="210"/>
      <c r="T959" s="210"/>
      <c r="U959" s="210"/>
      <c r="V959" s="210"/>
      <c r="W959" s="210"/>
      <c r="X959" s="210"/>
      <c r="Y959" s="210"/>
      <c r="Z959" s="210"/>
    </row>
    <row r="960" ht="12.75" customHeight="1">
      <c r="A960" s="625"/>
      <c r="B960" s="625"/>
      <c r="C960" s="625"/>
      <c r="D960" s="627"/>
      <c r="E960" s="210"/>
      <c r="F960" s="210"/>
      <c r="G960" s="210"/>
      <c r="H960" s="210"/>
      <c r="I960" s="627"/>
      <c r="J960" s="210"/>
      <c r="K960" s="210"/>
      <c r="L960" s="210"/>
      <c r="M960" s="679"/>
      <c r="N960" s="210"/>
      <c r="O960" s="210"/>
      <c r="P960" s="210"/>
      <c r="Q960" s="210"/>
      <c r="R960" s="210"/>
      <c r="S960" s="210"/>
      <c r="T960" s="210"/>
      <c r="U960" s="210"/>
      <c r="V960" s="210"/>
      <c r="W960" s="210"/>
      <c r="X960" s="210"/>
      <c r="Y960" s="210"/>
      <c r="Z960" s="210"/>
    </row>
    <row r="961" ht="12.75" customHeight="1">
      <c r="A961" s="625"/>
      <c r="B961" s="625"/>
      <c r="C961" s="625"/>
      <c r="D961" s="627"/>
      <c r="E961" s="210"/>
      <c r="F961" s="210"/>
      <c r="G961" s="210"/>
      <c r="H961" s="210"/>
      <c r="I961" s="627"/>
      <c r="J961" s="210"/>
      <c r="K961" s="210"/>
      <c r="L961" s="210"/>
      <c r="M961" s="679"/>
      <c r="N961" s="210"/>
      <c r="O961" s="210"/>
      <c r="P961" s="210"/>
      <c r="Q961" s="210"/>
      <c r="R961" s="210"/>
      <c r="S961" s="210"/>
      <c r="T961" s="210"/>
      <c r="U961" s="210"/>
      <c r="V961" s="210"/>
      <c r="W961" s="210"/>
      <c r="X961" s="210"/>
      <c r="Y961" s="210"/>
      <c r="Z961" s="210"/>
    </row>
    <row r="962" ht="12.75" customHeight="1">
      <c r="A962" s="625"/>
      <c r="B962" s="625"/>
      <c r="C962" s="625"/>
      <c r="D962" s="627"/>
      <c r="E962" s="210"/>
      <c r="F962" s="210"/>
      <c r="G962" s="210"/>
      <c r="H962" s="210"/>
      <c r="I962" s="627"/>
      <c r="J962" s="210"/>
      <c r="K962" s="210"/>
      <c r="L962" s="210"/>
      <c r="M962" s="679"/>
      <c r="N962" s="210"/>
      <c r="O962" s="210"/>
      <c r="P962" s="210"/>
      <c r="Q962" s="210"/>
      <c r="R962" s="210"/>
      <c r="S962" s="210"/>
      <c r="T962" s="210"/>
      <c r="U962" s="210"/>
      <c r="V962" s="210"/>
      <c r="W962" s="210"/>
      <c r="X962" s="210"/>
      <c r="Y962" s="210"/>
      <c r="Z962" s="210"/>
    </row>
    <row r="963" ht="12.75" customHeight="1">
      <c r="A963" s="625"/>
      <c r="B963" s="625"/>
      <c r="C963" s="625"/>
      <c r="D963" s="627"/>
      <c r="E963" s="210"/>
      <c r="F963" s="210"/>
      <c r="G963" s="210"/>
      <c r="H963" s="210"/>
      <c r="I963" s="627"/>
      <c r="J963" s="210"/>
      <c r="K963" s="210"/>
      <c r="L963" s="210"/>
      <c r="M963" s="679"/>
      <c r="N963" s="210"/>
      <c r="O963" s="210"/>
      <c r="P963" s="210"/>
      <c r="Q963" s="210"/>
      <c r="R963" s="210"/>
      <c r="S963" s="210"/>
      <c r="T963" s="210"/>
      <c r="U963" s="210"/>
      <c r="V963" s="210"/>
      <c r="W963" s="210"/>
      <c r="X963" s="210"/>
      <c r="Y963" s="210"/>
      <c r="Z963" s="210"/>
    </row>
    <row r="964" ht="12.75" customHeight="1">
      <c r="A964" s="625"/>
      <c r="B964" s="625"/>
      <c r="C964" s="625"/>
      <c r="D964" s="627"/>
      <c r="E964" s="210"/>
      <c r="F964" s="210"/>
      <c r="G964" s="210"/>
      <c r="H964" s="210"/>
      <c r="I964" s="627"/>
      <c r="J964" s="210"/>
      <c r="K964" s="210"/>
      <c r="L964" s="210"/>
      <c r="M964" s="679"/>
      <c r="N964" s="210"/>
      <c r="O964" s="210"/>
      <c r="P964" s="210"/>
      <c r="Q964" s="210"/>
      <c r="R964" s="210"/>
      <c r="S964" s="210"/>
      <c r="T964" s="210"/>
      <c r="U964" s="210"/>
      <c r="V964" s="210"/>
      <c r="W964" s="210"/>
      <c r="X964" s="210"/>
      <c r="Y964" s="210"/>
      <c r="Z964" s="210"/>
    </row>
    <row r="965" ht="12.75" customHeight="1">
      <c r="A965" s="625"/>
      <c r="B965" s="625"/>
      <c r="C965" s="625"/>
      <c r="D965" s="627"/>
      <c r="E965" s="210"/>
      <c r="F965" s="210"/>
      <c r="G965" s="210"/>
      <c r="H965" s="210"/>
      <c r="I965" s="627"/>
      <c r="J965" s="210"/>
      <c r="K965" s="210"/>
      <c r="L965" s="210"/>
      <c r="M965" s="679"/>
      <c r="N965" s="210"/>
      <c r="O965" s="210"/>
      <c r="P965" s="210"/>
      <c r="Q965" s="210"/>
      <c r="R965" s="210"/>
      <c r="S965" s="210"/>
      <c r="T965" s="210"/>
      <c r="U965" s="210"/>
      <c r="V965" s="210"/>
      <c r="W965" s="210"/>
      <c r="X965" s="210"/>
      <c r="Y965" s="210"/>
      <c r="Z965" s="210"/>
    </row>
    <row r="966" ht="12.75" customHeight="1">
      <c r="A966" s="625"/>
      <c r="B966" s="625"/>
      <c r="C966" s="625"/>
      <c r="D966" s="627"/>
      <c r="E966" s="210"/>
      <c r="F966" s="210"/>
      <c r="G966" s="210"/>
      <c r="H966" s="210"/>
      <c r="I966" s="627"/>
      <c r="J966" s="210"/>
      <c r="K966" s="210"/>
      <c r="L966" s="210"/>
      <c r="M966" s="679"/>
      <c r="N966" s="210"/>
      <c r="O966" s="210"/>
      <c r="P966" s="210"/>
      <c r="Q966" s="210"/>
      <c r="R966" s="210"/>
      <c r="S966" s="210"/>
      <c r="T966" s="210"/>
      <c r="U966" s="210"/>
      <c r="V966" s="210"/>
      <c r="W966" s="210"/>
      <c r="X966" s="210"/>
      <c r="Y966" s="210"/>
      <c r="Z966" s="210"/>
    </row>
    <row r="967" ht="12.75" customHeight="1">
      <c r="A967" s="625"/>
      <c r="B967" s="625"/>
      <c r="C967" s="625"/>
      <c r="D967" s="627"/>
      <c r="E967" s="210"/>
      <c r="F967" s="210"/>
      <c r="G967" s="210"/>
      <c r="H967" s="210"/>
      <c r="I967" s="627"/>
      <c r="J967" s="210"/>
      <c r="K967" s="210"/>
      <c r="L967" s="210"/>
      <c r="M967" s="679"/>
      <c r="N967" s="210"/>
      <c r="O967" s="210"/>
      <c r="P967" s="210"/>
      <c r="Q967" s="210"/>
      <c r="R967" s="210"/>
      <c r="S967" s="210"/>
      <c r="T967" s="210"/>
      <c r="U967" s="210"/>
      <c r="V967" s="210"/>
      <c r="W967" s="210"/>
      <c r="X967" s="210"/>
      <c r="Y967" s="210"/>
      <c r="Z967" s="210"/>
    </row>
    <row r="968" ht="12.75" customHeight="1">
      <c r="A968" s="625"/>
      <c r="B968" s="625"/>
      <c r="C968" s="625"/>
      <c r="D968" s="627"/>
      <c r="E968" s="210"/>
      <c r="F968" s="210"/>
      <c r="G968" s="210"/>
      <c r="H968" s="210"/>
      <c r="I968" s="627"/>
      <c r="J968" s="210"/>
      <c r="K968" s="210"/>
      <c r="L968" s="210"/>
      <c r="M968" s="679"/>
      <c r="N968" s="210"/>
      <c r="O968" s="210"/>
      <c r="P968" s="210"/>
      <c r="Q968" s="210"/>
      <c r="R968" s="210"/>
      <c r="S968" s="210"/>
      <c r="T968" s="210"/>
      <c r="U968" s="210"/>
      <c r="V968" s="210"/>
      <c r="W968" s="210"/>
      <c r="X968" s="210"/>
      <c r="Y968" s="210"/>
      <c r="Z968" s="210"/>
    </row>
    <row r="969" ht="12.75" customHeight="1">
      <c r="A969" s="625"/>
      <c r="B969" s="625"/>
      <c r="C969" s="625"/>
      <c r="D969" s="627"/>
      <c r="E969" s="210"/>
      <c r="F969" s="210"/>
      <c r="G969" s="210"/>
      <c r="H969" s="210"/>
      <c r="I969" s="627"/>
      <c r="J969" s="210"/>
      <c r="K969" s="210"/>
      <c r="L969" s="210"/>
      <c r="M969" s="679"/>
      <c r="N969" s="210"/>
      <c r="O969" s="210"/>
      <c r="P969" s="210"/>
      <c r="Q969" s="210"/>
      <c r="R969" s="210"/>
      <c r="S969" s="210"/>
      <c r="T969" s="210"/>
      <c r="U969" s="210"/>
      <c r="V969" s="210"/>
      <c r="W969" s="210"/>
      <c r="X969" s="210"/>
      <c r="Y969" s="210"/>
      <c r="Z969" s="210"/>
    </row>
    <row r="970" ht="12.75" customHeight="1">
      <c r="A970" s="625"/>
      <c r="B970" s="625"/>
      <c r="C970" s="625"/>
      <c r="D970" s="627"/>
      <c r="E970" s="210"/>
      <c r="F970" s="210"/>
      <c r="G970" s="210"/>
      <c r="H970" s="210"/>
      <c r="I970" s="627"/>
      <c r="J970" s="210"/>
      <c r="K970" s="210"/>
      <c r="L970" s="210"/>
      <c r="M970" s="679"/>
      <c r="N970" s="210"/>
      <c r="O970" s="210"/>
      <c r="P970" s="210"/>
      <c r="Q970" s="210"/>
      <c r="R970" s="210"/>
      <c r="S970" s="210"/>
      <c r="T970" s="210"/>
      <c r="U970" s="210"/>
      <c r="V970" s="210"/>
      <c r="W970" s="210"/>
      <c r="X970" s="210"/>
      <c r="Y970" s="210"/>
      <c r="Z970" s="210"/>
    </row>
    <row r="971" ht="12.75" customHeight="1">
      <c r="A971" s="625"/>
      <c r="B971" s="625"/>
      <c r="C971" s="625"/>
      <c r="D971" s="627"/>
      <c r="E971" s="210"/>
      <c r="F971" s="210"/>
      <c r="G971" s="210"/>
      <c r="H971" s="210"/>
      <c r="I971" s="627"/>
      <c r="J971" s="210"/>
      <c r="K971" s="210"/>
      <c r="L971" s="210"/>
      <c r="M971" s="679"/>
      <c r="N971" s="210"/>
      <c r="O971" s="210"/>
      <c r="P971" s="210"/>
      <c r="Q971" s="210"/>
      <c r="R971" s="210"/>
      <c r="S971" s="210"/>
      <c r="T971" s="210"/>
      <c r="U971" s="210"/>
      <c r="V971" s="210"/>
      <c r="W971" s="210"/>
      <c r="X971" s="210"/>
      <c r="Y971" s="210"/>
      <c r="Z971" s="210"/>
    </row>
    <row r="972" ht="12.75" customHeight="1">
      <c r="A972" s="625"/>
      <c r="B972" s="625"/>
      <c r="C972" s="625"/>
      <c r="D972" s="627"/>
      <c r="E972" s="210"/>
      <c r="F972" s="210"/>
      <c r="G972" s="210"/>
      <c r="H972" s="210"/>
      <c r="I972" s="627"/>
      <c r="J972" s="210"/>
      <c r="K972" s="210"/>
      <c r="L972" s="210"/>
      <c r="M972" s="679"/>
      <c r="N972" s="210"/>
      <c r="O972" s="210"/>
      <c r="P972" s="210"/>
      <c r="Q972" s="210"/>
      <c r="R972" s="210"/>
      <c r="S972" s="210"/>
      <c r="T972" s="210"/>
      <c r="U972" s="210"/>
      <c r="V972" s="210"/>
      <c r="W972" s="210"/>
      <c r="X972" s="210"/>
      <c r="Y972" s="210"/>
      <c r="Z972" s="210"/>
    </row>
    <row r="973" ht="12.75" customHeight="1">
      <c r="A973" s="625"/>
      <c r="B973" s="625"/>
      <c r="C973" s="625"/>
      <c r="D973" s="627"/>
      <c r="E973" s="210"/>
      <c r="F973" s="210"/>
      <c r="G973" s="210"/>
      <c r="H973" s="210"/>
      <c r="I973" s="627"/>
      <c r="J973" s="210"/>
      <c r="K973" s="210"/>
      <c r="L973" s="210"/>
      <c r="M973" s="679"/>
      <c r="N973" s="210"/>
      <c r="O973" s="210"/>
      <c r="P973" s="210"/>
      <c r="Q973" s="210"/>
      <c r="R973" s="210"/>
      <c r="S973" s="210"/>
      <c r="T973" s="210"/>
      <c r="U973" s="210"/>
      <c r="V973" s="210"/>
      <c r="W973" s="210"/>
      <c r="X973" s="210"/>
      <c r="Y973" s="210"/>
      <c r="Z973" s="210"/>
    </row>
    <row r="974" ht="12.75" customHeight="1">
      <c r="A974" s="625"/>
      <c r="B974" s="625"/>
      <c r="C974" s="625"/>
      <c r="D974" s="627"/>
      <c r="E974" s="210"/>
      <c r="F974" s="210"/>
      <c r="G974" s="210"/>
      <c r="H974" s="210"/>
      <c r="I974" s="627"/>
      <c r="J974" s="210"/>
      <c r="K974" s="210"/>
      <c r="L974" s="210"/>
      <c r="M974" s="679"/>
      <c r="N974" s="210"/>
      <c r="O974" s="210"/>
      <c r="P974" s="210"/>
      <c r="Q974" s="210"/>
      <c r="R974" s="210"/>
      <c r="S974" s="210"/>
      <c r="T974" s="210"/>
      <c r="U974" s="210"/>
      <c r="V974" s="210"/>
      <c r="W974" s="210"/>
      <c r="X974" s="210"/>
      <c r="Y974" s="210"/>
      <c r="Z974" s="210"/>
    </row>
    <row r="975" ht="12.75" customHeight="1">
      <c r="A975" s="625"/>
      <c r="B975" s="625"/>
      <c r="C975" s="625"/>
      <c r="D975" s="627"/>
      <c r="E975" s="210"/>
      <c r="F975" s="210"/>
      <c r="G975" s="210"/>
      <c r="H975" s="210"/>
      <c r="I975" s="627"/>
      <c r="J975" s="210"/>
      <c r="K975" s="210"/>
      <c r="L975" s="210"/>
      <c r="M975" s="679"/>
      <c r="N975" s="210"/>
      <c r="O975" s="210"/>
      <c r="P975" s="210"/>
      <c r="Q975" s="210"/>
      <c r="R975" s="210"/>
      <c r="S975" s="210"/>
      <c r="T975" s="210"/>
      <c r="U975" s="210"/>
      <c r="V975" s="210"/>
      <c r="W975" s="210"/>
      <c r="X975" s="210"/>
      <c r="Y975" s="210"/>
      <c r="Z975" s="210"/>
    </row>
    <row r="976" ht="12.75" customHeight="1">
      <c r="A976" s="625"/>
      <c r="B976" s="625"/>
      <c r="C976" s="625"/>
      <c r="D976" s="627"/>
      <c r="E976" s="210"/>
      <c r="F976" s="210"/>
      <c r="G976" s="210"/>
      <c r="H976" s="210"/>
      <c r="I976" s="627"/>
      <c r="J976" s="210"/>
      <c r="K976" s="210"/>
      <c r="L976" s="210"/>
      <c r="M976" s="679"/>
      <c r="N976" s="210"/>
      <c r="O976" s="210"/>
      <c r="P976" s="210"/>
      <c r="Q976" s="210"/>
      <c r="R976" s="210"/>
      <c r="S976" s="210"/>
      <c r="T976" s="210"/>
      <c r="U976" s="210"/>
      <c r="V976" s="210"/>
      <c r="W976" s="210"/>
      <c r="X976" s="210"/>
      <c r="Y976" s="210"/>
      <c r="Z976" s="210"/>
    </row>
    <row r="977" ht="12.75" customHeight="1">
      <c r="A977" s="625"/>
      <c r="B977" s="625"/>
      <c r="C977" s="625"/>
      <c r="D977" s="627"/>
      <c r="E977" s="210"/>
      <c r="F977" s="210"/>
      <c r="G977" s="210"/>
      <c r="H977" s="210"/>
      <c r="I977" s="627"/>
      <c r="J977" s="210"/>
      <c r="K977" s="210"/>
      <c r="L977" s="210"/>
      <c r="M977" s="679"/>
      <c r="N977" s="210"/>
      <c r="O977" s="210"/>
      <c r="P977" s="210"/>
      <c r="Q977" s="210"/>
      <c r="R977" s="210"/>
      <c r="S977" s="210"/>
      <c r="T977" s="210"/>
      <c r="U977" s="210"/>
      <c r="V977" s="210"/>
      <c r="W977" s="210"/>
      <c r="X977" s="210"/>
      <c r="Y977" s="210"/>
      <c r="Z977" s="210"/>
    </row>
    <row r="978" ht="12.75" customHeight="1">
      <c r="A978" s="625"/>
      <c r="B978" s="625"/>
      <c r="C978" s="625"/>
      <c r="D978" s="627"/>
      <c r="E978" s="210"/>
      <c r="F978" s="210"/>
      <c r="G978" s="210"/>
      <c r="H978" s="210"/>
      <c r="I978" s="627"/>
      <c r="J978" s="210"/>
      <c r="K978" s="210"/>
      <c r="L978" s="210"/>
      <c r="M978" s="679"/>
      <c r="N978" s="210"/>
      <c r="O978" s="210"/>
      <c r="P978" s="210"/>
      <c r="Q978" s="210"/>
      <c r="R978" s="210"/>
      <c r="S978" s="210"/>
      <c r="T978" s="210"/>
      <c r="U978" s="210"/>
      <c r="V978" s="210"/>
      <c r="W978" s="210"/>
      <c r="X978" s="210"/>
      <c r="Y978" s="210"/>
      <c r="Z978" s="210"/>
    </row>
    <row r="979" ht="12.75" customHeight="1">
      <c r="A979" s="625"/>
      <c r="B979" s="625"/>
      <c r="C979" s="625"/>
      <c r="D979" s="627"/>
      <c r="E979" s="210"/>
      <c r="F979" s="210"/>
      <c r="G979" s="210"/>
      <c r="H979" s="210"/>
      <c r="I979" s="627"/>
      <c r="J979" s="210"/>
      <c r="K979" s="210"/>
      <c r="L979" s="210"/>
      <c r="M979" s="679"/>
      <c r="N979" s="210"/>
      <c r="O979" s="210"/>
      <c r="P979" s="210"/>
      <c r="Q979" s="210"/>
      <c r="R979" s="210"/>
      <c r="S979" s="210"/>
      <c r="T979" s="210"/>
      <c r="U979" s="210"/>
      <c r="V979" s="210"/>
      <c r="W979" s="210"/>
      <c r="X979" s="210"/>
      <c r="Y979" s="210"/>
      <c r="Z979" s="210"/>
    </row>
    <row r="980" ht="12.75" customHeight="1">
      <c r="A980" s="625"/>
      <c r="B980" s="625"/>
      <c r="C980" s="625"/>
      <c r="D980" s="627"/>
      <c r="E980" s="210"/>
      <c r="F980" s="210"/>
      <c r="G980" s="210"/>
      <c r="H980" s="210"/>
      <c r="I980" s="627"/>
      <c r="J980" s="210"/>
      <c r="K980" s="210"/>
      <c r="L980" s="210"/>
      <c r="M980" s="679"/>
      <c r="N980" s="210"/>
      <c r="O980" s="210"/>
      <c r="P980" s="210"/>
      <c r="Q980" s="210"/>
      <c r="R980" s="210"/>
      <c r="S980" s="210"/>
      <c r="T980" s="210"/>
      <c r="U980" s="210"/>
      <c r="V980" s="210"/>
      <c r="W980" s="210"/>
      <c r="X980" s="210"/>
      <c r="Y980" s="210"/>
      <c r="Z980" s="210"/>
    </row>
    <row r="981" ht="12.75" customHeight="1">
      <c r="A981" s="625"/>
      <c r="B981" s="625"/>
      <c r="C981" s="625"/>
      <c r="D981" s="627"/>
      <c r="E981" s="210"/>
      <c r="F981" s="210"/>
      <c r="G981" s="210"/>
      <c r="H981" s="210"/>
      <c r="I981" s="627"/>
      <c r="J981" s="210"/>
      <c r="K981" s="210"/>
      <c r="L981" s="210"/>
      <c r="M981" s="679"/>
      <c r="N981" s="210"/>
      <c r="O981" s="210"/>
      <c r="P981" s="210"/>
      <c r="Q981" s="210"/>
      <c r="R981" s="210"/>
      <c r="S981" s="210"/>
      <c r="T981" s="210"/>
      <c r="U981" s="210"/>
      <c r="V981" s="210"/>
      <c r="W981" s="210"/>
      <c r="X981" s="210"/>
      <c r="Y981" s="210"/>
      <c r="Z981" s="210"/>
    </row>
    <row r="982" ht="12.75" customHeight="1">
      <c r="A982" s="625"/>
      <c r="B982" s="625"/>
      <c r="C982" s="625"/>
      <c r="D982" s="627"/>
      <c r="E982" s="210"/>
      <c r="F982" s="210"/>
      <c r="G982" s="210"/>
      <c r="H982" s="210"/>
      <c r="I982" s="627"/>
      <c r="J982" s="210"/>
      <c r="K982" s="210"/>
      <c r="L982" s="210"/>
      <c r="M982" s="679"/>
      <c r="N982" s="210"/>
      <c r="O982" s="210"/>
      <c r="P982" s="210"/>
      <c r="Q982" s="210"/>
      <c r="R982" s="210"/>
      <c r="S982" s="210"/>
      <c r="T982" s="210"/>
      <c r="U982" s="210"/>
      <c r="V982" s="210"/>
      <c r="W982" s="210"/>
      <c r="X982" s="210"/>
      <c r="Y982" s="210"/>
      <c r="Z982" s="210"/>
    </row>
    <row r="983" ht="12.75" customHeight="1">
      <c r="A983" s="625"/>
      <c r="B983" s="625"/>
      <c r="C983" s="625"/>
      <c r="D983" s="627"/>
      <c r="E983" s="210"/>
      <c r="F983" s="210"/>
      <c r="G983" s="210"/>
      <c r="H983" s="210"/>
      <c r="I983" s="627"/>
      <c r="J983" s="210"/>
      <c r="K983" s="210"/>
      <c r="L983" s="210"/>
      <c r="M983" s="679"/>
      <c r="N983" s="210"/>
      <c r="O983" s="210"/>
      <c r="P983" s="210"/>
      <c r="Q983" s="210"/>
      <c r="R983" s="210"/>
      <c r="S983" s="210"/>
      <c r="T983" s="210"/>
      <c r="U983" s="210"/>
      <c r="V983" s="210"/>
      <c r="W983" s="210"/>
      <c r="X983" s="210"/>
      <c r="Y983" s="210"/>
      <c r="Z983" s="210"/>
    </row>
    <row r="984" ht="12.75" customHeight="1">
      <c r="A984" s="625"/>
      <c r="B984" s="625"/>
      <c r="C984" s="625"/>
      <c r="D984" s="627"/>
      <c r="E984" s="210"/>
      <c r="F984" s="210"/>
      <c r="G984" s="210"/>
      <c r="H984" s="210"/>
      <c r="I984" s="627"/>
      <c r="J984" s="210"/>
      <c r="K984" s="210"/>
      <c r="L984" s="210"/>
      <c r="M984" s="679"/>
      <c r="N984" s="210"/>
      <c r="O984" s="210"/>
      <c r="P984" s="210"/>
      <c r="Q984" s="210"/>
      <c r="R984" s="210"/>
      <c r="S984" s="210"/>
      <c r="T984" s="210"/>
      <c r="U984" s="210"/>
      <c r="V984" s="210"/>
      <c r="W984" s="210"/>
      <c r="X984" s="210"/>
      <c r="Y984" s="210"/>
      <c r="Z984" s="210"/>
    </row>
    <row r="985" ht="12.75" customHeight="1">
      <c r="A985" s="625"/>
      <c r="B985" s="625"/>
      <c r="C985" s="625"/>
      <c r="D985" s="627"/>
      <c r="E985" s="210"/>
      <c r="F985" s="210"/>
      <c r="G985" s="210"/>
      <c r="H985" s="210"/>
      <c r="I985" s="627"/>
      <c r="J985" s="210"/>
      <c r="K985" s="210"/>
      <c r="L985" s="210"/>
      <c r="M985" s="679"/>
      <c r="N985" s="210"/>
      <c r="O985" s="210"/>
      <c r="P985" s="210"/>
      <c r="Q985" s="210"/>
      <c r="R985" s="210"/>
      <c r="S985" s="210"/>
      <c r="T985" s="210"/>
      <c r="U985" s="210"/>
      <c r="V985" s="210"/>
      <c r="W985" s="210"/>
      <c r="X985" s="210"/>
      <c r="Y985" s="210"/>
      <c r="Z985" s="210"/>
    </row>
    <row r="986" ht="12.75" customHeight="1">
      <c r="A986" s="625"/>
      <c r="B986" s="625"/>
      <c r="C986" s="625"/>
      <c r="D986" s="627"/>
      <c r="E986" s="210"/>
      <c r="F986" s="210"/>
      <c r="G986" s="210"/>
      <c r="H986" s="210"/>
      <c r="I986" s="627"/>
      <c r="J986" s="210"/>
      <c r="K986" s="210"/>
      <c r="L986" s="210"/>
      <c r="M986" s="679"/>
      <c r="N986" s="210"/>
      <c r="O986" s="210"/>
      <c r="P986" s="210"/>
      <c r="Q986" s="210"/>
      <c r="R986" s="210"/>
      <c r="S986" s="210"/>
      <c r="T986" s="210"/>
      <c r="U986" s="210"/>
      <c r="V986" s="210"/>
      <c r="W986" s="210"/>
      <c r="X986" s="210"/>
      <c r="Y986" s="210"/>
      <c r="Z986" s="210"/>
    </row>
    <row r="987" ht="12.75" customHeight="1">
      <c r="A987" s="625"/>
      <c r="B987" s="625"/>
      <c r="C987" s="625"/>
      <c r="D987" s="627"/>
      <c r="E987" s="210"/>
      <c r="F987" s="210"/>
      <c r="G987" s="210"/>
      <c r="H987" s="210"/>
      <c r="I987" s="627"/>
      <c r="J987" s="210"/>
      <c r="K987" s="210"/>
      <c r="L987" s="210"/>
      <c r="M987" s="679"/>
      <c r="N987" s="210"/>
      <c r="O987" s="210"/>
      <c r="P987" s="210"/>
      <c r="Q987" s="210"/>
      <c r="R987" s="210"/>
      <c r="S987" s="210"/>
      <c r="T987" s="210"/>
      <c r="U987" s="210"/>
      <c r="V987" s="210"/>
      <c r="W987" s="210"/>
      <c r="X987" s="210"/>
      <c r="Y987" s="210"/>
      <c r="Z987" s="210"/>
    </row>
    <row r="988" ht="12.75" customHeight="1">
      <c r="A988" s="625"/>
      <c r="B988" s="625"/>
      <c r="C988" s="625"/>
      <c r="D988" s="627"/>
      <c r="E988" s="210"/>
      <c r="F988" s="210"/>
      <c r="G988" s="210"/>
      <c r="H988" s="210"/>
      <c r="I988" s="627"/>
      <c r="J988" s="210"/>
      <c r="K988" s="210"/>
      <c r="L988" s="210"/>
      <c r="M988" s="679"/>
      <c r="N988" s="210"/>
      <c r="O988" s="210"/>
      <c r="P988" s="210"/>
      <c r="Q988" s="210"/>
      <c r="R988" s="210"/>
      <c r="S988" s="210"/>
      <c r="T988" s="210"/>
      <c r="U988" s="210"/>
      <c r="V988" s="210"/>
      <c r="W988" s="210"/>
      <c r="X988" s="210"/>
      <c r="Y988" s="210"/>
      <c r="Z988" s="210"/>
    </row>
    <row r="989" ht="12.75" customHeight="1">
      <c r="A989" s="625"/>
      <c r="B989" s="625"/>
      <c r="C989" s="625"/>
      <c r="D989" s="627"/>
      <c r="E989" s="210"/>
      <c r="F989" s="210"/>
      <c r="G989" s="210"/>
      <c r="H989" s="210"/>
      <c r="I989" s="627"/>
      <c r="J989" s="210"/>
      <c r="K989" s="210"/>
      <c r="L989" s="210"/>
      <c r="M989" s="679"/>
      <c r="N989" s="210"/>
      <c r="O989" s="210"/>
      <c r="P989" s="210"/>
      <c r="Q989" s="210"/>
      <c r="R989" s="210"/>
      <c r="S989" s="210"/>
      <c r="T989" s="210"/>
      <c r="U989" s="210"/>
      <c r="V989" s="210"/>
      <c r="W989" s="210"/>
      <c r="X989" s="210"/>
      <c r="Y989" s="210"/>
      <c r="Z989" s="210"/>
    </row>
    <row r="990" ht="12.75" customHeight="1">
      <c r="A990" s="625"/>
      <c r="B990" s="625"/>
      <c r="C990" s="625"/>
      <c r="D990" s="627"/>
      <c r="E990" s="210"/>
      <c r="F990" s="210"/>
      <c r="G990" s="210"/>
      <c r="H990" s="210"/>
      <c r="I990" s="627"/>
      <c r="J990" s="210"/>
      <c r="K990" s="210"/>
      <c r="L990" s="210"/>
      <c r="M990" s="679"/>
      <c r="N990" s="210"/>
      <c r="O990" s="210"/>
      <c r="P990" s="210"/>
      <c r="Q990" s="210"/>
      <c r="R990" s="210"/>
      <c r="S990" s="210"/>
      <c r="T990" s="210"/>
      <c r="U990" s="210"/>
      <c r="V990" s="210"/>
      <c r="W990" s="210"/>
      <c r="X990" s="210"/>
      <c r="Y990" s="210"/>
      <c r="Z990" s="210"/>
    </row>
    <row r="991" ht="12.75" customHeight="1">
      <c r="A991" s="625"/>
      <c r="B991" s="625"/>
      <c r="C991" s="625"/>
      <c r="D991" s="627"/>
      <c r="E991" s="210"/>
      <c r="F991" s="210"/>
      <c r="G991" s="210"/>
      <c r="H991" s="210"/>
      <c r="I991" s="627"/>
      <c r="J991" s="210"/>
      <c r="K991" s="210"/>
      <c r="L991" s="210"/>
      <c r="M991" s="679"/>
      <c r="N991" s="210"/>
      <c r="O991" s="210"/>
      <c r="P991" s="210"/>
      <c r="Q991" s="210"/>
      <c r="R991" s="210"/>
      <c r="S991" s="210"/>
      <c r="T991" s="210"/>
      <c r="U991" s="210"/>
      <c r="V991" s="210"/>
      <c r="W991" s="210"/>
      <c r="X991" s="210"/>
      <c r="Y991" s="210"/>
      <c r="Z991" s="210"/>
    </row>
    <row r="992" ht="12.75" customHeight="1">
      <c r="A992" s="625"/>
      <c r="B992" s="625"/>
      <c r="C992" s="625"/>
      <c r="D992" s="627"/>
      <c r="E992" s="210"/>
      <c r="F992" s="210"/>
      <c r="G992" s="210"/>
      <c r="H992" s="210"/>
      <c r="I992" s="627"/>
      <c r="J992" s="210"/>
      <c r="K992" s="210"/>
      <c r="L992" s="210"/>
      <c r="M992" s="679"/>
      <c r="N992" s="210"/>
      <c r="O992" s="210"/>
      <c r="P992" s="210"/>
      <c r="Q992" s="210"/>
      <c r="R992" s="210"/>
      <c r="S992" s="210"/>
      <c r="T992" s="210"/>
      <c r="U992" s="210"/>
      <c r="V992" s="210"/>
      <c r="W992" s="210"/>
      <c r="X992" s="210"/>
      <c r="Y992" s="210"/>
      <c r="Z992" s="210"/>
    </row>
    <row r="993" ht="12.75" customHeight="1">
      <c r="A993" s="625"/>
      <c r="B993" s="625"/>
      <c r="C993" s="625"/>
      <c r="D993" s="627"/>
      <c r="E993" s="210"/>
      <c r="F993" s="210"/>
      <c r="G993" s="210"/>
      <c r="H993" s="210"/>
      <c r="I993" s="627"/>
      <c r="J993" s="210"/>
      <c r="K993" s="210"/>
      <c r="L993" s="210"/>
      <c r="M993" s="679"/>
      <c r="N993" s="210"/>
      <c r="O993" s="210"/>
      <c r="P993" s="210"/>
      <c r="Q993" s="210"/>
      <c r="R993" s="210"/>
      <c r="S993" s="210"/>
      <c r="T993" s="210"/>
      <c r="U993" s="210"/>
      <c r="V993" s="210"/>
      <c r="W993" s="210"/>
      <c r="X993" s="210"/>
      <c r="Y993" s="210"/>
      <c r="Z993" s="210"/>
    </row>
    <row r="994" ht="12.75" customHeight="1">
      <c r="A994" s="625"/>
      <c r="B994" s="625"/>
      <c r="C994" s="625"/>
      <c r="D994" s="627"/>
      <c r="E994" s="210"/>
      <c r="F994" s="210"/>
      <c r="G994" s="210"/>
      <c r="H994" s="210"/>
      <c r="I994" s="627"/>
      <c r="J994" s="210"/>
      <c r="K994" s="210"/>
      <c r="L994" s="210"/>
      <c r="M994" s="679"/>
      <c r="N994" s="210"/>
      <c r="O994" s="210"/>
      <c r="P994" s="210"/>
      <c r="Q994" s="210"/>
      <c r="R994" s="210"/>
      <c r="S994" s="210"/>
      <c r="T994" s="210"/>
      <c r="U994" s="210"/>
      <c r="V994" s="210"/>
      <c r="W994" s="210"/>
      <c r="X994" s="210"/>
      <c r="Y994" s="210"/>
      <c r="Z994" s="210"/>
    </row>
    <row r="995" ht="12.75" customHeight="1">
      <c r="A995" s="625"/>
      <c r="B995" s="625"/>
      <c r="C995" s="625"/>
      <c r="D995" s="627"/>
      <c r="E995" s="210"/>
      <c r="F995" s="210"/>
      <c r="G995" s="210"/>
      <c r="H995" s="210"/>
      <c r="I995" s="627"/>
      <c r="J995" s="210"/>
      <c r="K995" s="210"/>
      <c r="L995" s="210"/>
      <c r="M995" s="679"/>
      <c r="N995" s="210"/>
      <c r="O995" s="210"/>
      <c r="P995" s="210"/>
      <c r="Q995" s="210"/>
      <c r="R995" s="210"/>
      <c r="S995" s="210"/>
      <c r="T995" s="210"/>
      <c r="U995" s="210"/>
      <c r="V995" s="210"/>
      <c r="W995" s="210"/>
      <c r="X995" s="210"/>
      <c r="Y995" s="210"/>
      <c r="Z995" s="210"/>
    </row>
    <row r="996" ht="12.75" customHeight="1">
      <c r="A996" s="625"/>
      <c r="B996" s="625"/>
      <c r="C996" s="625"/>
      <c r="D996" s="627"/>
      <c r="E996" s="210"/>
      <c r="F996" s="210"/>
      <c r="G996" s="210"/>
      <c r="H996" s="210"/>
      <c r="I996" s="627"/>
      <c r="J996" s="210"/>
      <c r="K996" s="210"/>
      <c r="L996" s="210"/>
      <c r="M996" s="679"/>
      <c r="N996" s="210"/>
      <c r="O996" s="210"/>
      <c r="P996" s="210"/>
      <c r="Q996" s="210"/>
      <c r="R996" s="210"/>
      <c r="S996" s="210"/>
      <c r="T996" s="210"/>
      <c r="U996" s="210"/>
      <c r="V996" s="210"/>
      <c r="W996" s="210"/>
      <c r="X996" s="210"/>
      <c r="Y996" s="210"/>
      <c r="Z996" s="210"/>
    </row>
    <row r="997" ht="12.75" customHeight="1">
      <c r="A997" s="625"/>
      <c r="B997" s="625"/>
      <c r="C997" s="625"/>
      <c r="D997" s="627"/>
      <c r="E997" s="210"/>
      <c r="F997" s="210"/>
      <c r="G997" s="210"/>
      <c r="H997" s="210"/>
      <c r="I997" s="627"/>
      <c r="J997" s="210"/>
      <c r="K997" s="210"/>
      <c r="L997" s="210"/>
      <c r="M997" s="679"/>
      <c r="N997" s="210"/>
      <c r="O997" s="210"/>
      <c r="P997" s="210"/>
      <c r="Q997" s="210"/>
      <c r="R997" s="210"/>
      <c r="S997" s="210"/>
      <c r="T997" s="210"/>
      <c r="U997" s="210"/>
      <c r="V997" s="210"/>
      <c r="W997" s="210"/>
      <c r="X997" s="210"/>
      <c r="Y997" s="210"/>
      <c r="Z997" s="210"/>
    </row>
    <row r="998" ht="12.75" customHeight="1">
      <c r="A998" s="625"/>
      <c r="B998" s="625"/>
      <c r="C998" s="625"/>
      <c r="D998" s="627"/>
      <c r="E998" s="210"/>
      <c r="F998" s="210"/>
      <c r="G998" s="210"/>
      <c r="H998" s="210"/>
      <c r="I998" s="627"/>
      <c r="J998" s="210"/>
      <c r="K998" s="210"/>
      <c r="L998" s="210"/>
      <c r="M998" s="679"/>
      <c r="N998" s="210"/>
      <c r="O998" s="210"/>
      <c r="P998" s="210"/>
      <c r="Q998" s="210"/>
      <c r="R998" s="210"/>
      <c r="S998" s="210"/>
      <c r="T998" s="210"/>
      <c r="U998" s="210"/>
      <c r="V998" s="210"/>
      <c r="W998" s="210"/>
      <c r="X998" s="210"/>
      <c r="Y998" s="210"/>
      <c r="Z998" s="210"/>
    </row>
    <row r="999" ht="12.75" customHeight="1">
      <c r="A999" s="625"/>
      <c r="B999" s="625"/>
      <c r="C999" s="625"/>
      <c r="D999" s="627"/>
      <c r="E999" s="210"/>
      <c r="F999" s="210"/>
      <c r="G999" s="210"/>
      <c r="H999" s="210"/>
      <c r="I999" s="627"/>
      <c r="J999" s="210"/>
      <c r="K999" s="210"/>
      <c r="L999" s="210"/>
      <c r="M999" s="679"/>
      <c r="N999" s="210"/>
      <c r="O999" s="210"/>
      <c r="P999" s="210"/>
      <c r="Q999" s="210"/>
      <c r="R999" s="210"/>
      <c r="S999" s="210"/>
      <c r="T999" s="210"/>
      <c r="U999" s="210"/>
      <c r="V999" s="210"/>
      <c r="W999" s="210"/>
      <c r="X999" s="210"/>
      <c r="Y999" s="210"/>
      <c r="Z999" s="210"/>
    </row>
    <row r="1000" ht="12.75" customHeight="1">
      <c r="A1000" s="625"/>
      <c r="B1000" s="625"/>
      <c r="C1000" s="625"/>
      <c r="D1000" s="627"/>
      <c r="E1000" s="210"/>
      <c r="F1000" s="210"/>
      <c r="G1000" s="210"/>
      <c r="H1000" s="210"/>
      <c r="I1000" s="627"/>
      <c r="J1000" s="210"/>
      <c r="K1000" s="210"/>
      <c r="L1000" s="210"/>
      <c r="M1000" s="679"/>
      <c r="N1000" s="210"/>
      <c r="O1000" s="210"/>
      <c r="P1000" s="210"/>
      <c r="Q1000" s="210"/>
      <c r="R1000" s="210"/>
      <c r="S1000" s="210"/>
      <c r="T1000" s="210"/>
      <c r="U1000" s="210"/>
      <c r="V1000" s="210"/>
      <c r="W1000" s="210"/>
      <c r="X1000" s="210"/>
      <c r="Y1000" s="210"/>
      <c r="Z1000" s="210"/>
    </row>
  </sheetData>
  <autoFilter ref="$A$1:$M$204"/>
  <mergeCells count="76">
    <mergeCell ref="O69:R69"/>
    <mergeCell ref="O70:R70"/>
    <mergeCell ref="O71:R71"/>
    <mergeCell ref="O72:R72"/>
    <mergeCell ref="O73:R73"/>
    <mergeCell ref="O74:R74"/>
    <mergeCell ref="O75:R75"/>
    <mergeCell ref="O76:R76"/>
    <mergeCell ref="O78:T79"/>
    <mergeCell ref="O80:R80"/>
    <mergeCell ref="O81:R81"/>
    <mergeCell ref="O82:R82"/>
    <mergeCell ref="O83:R83"/>
    <mergeCell ref="O84:R84"/>
    <mergeCell ref="P94:R94"/>
    <mergeCell ref="P95:R95"/>
    <mergeCell ref="P96:R96"/>
    <mergeCell ref="P97:R97"/>
    <mergeCell ref="P98:R98"/>
    <mergeCell ref="P99:R99"/>
    <mergeCell ref="O85:R85"/>
    <mergeCell ref="O87:R88"/>
    <mergeCell ref="P89:R89"/>
    <mergeCell ref="P90:R90"/>
    <mergeCell ref="P91:R91"/>
    <mergeCell ref="P92:R92"/>
    <mergeCell ref="P93:R93"/>
    <mergeCell ref="O2:P2"/>
    <mergeCell ref="O14:S15"/>
    <mergeCell ref="O16:S16"/>
    <mergeCell ref="O17:S17"/>
    <mergeCell ref="O18:S18"/>
    <mergeCell ref="O19:S19"/>
    <mergeCell ref="O20:S20"/>
    <mergeCell ref="O21:S21"/>
    <mergeCell ref="O22:S22"/>
    <mergeCell ref="O23:S23"/>
    <mergeCell ref="O24:S24"/>
    <mergeCell ref="O26:S27"/>
    <mergeCell ref="P28:R28"/>
    <mergeCell ref="P29:R29"/>
    <mergeCell ref="P30:R30"/>
    <mergeCell ref="P31:R31"/>
    <mergeCell ref="P32:R32"/>
    <mergeCell ref="P33:R33"/>
    <mergeCell ref="P34:R34"/>
    <mergeCell ref="P35:R35"/>
    <mergeCell ref="P36:R36"/>
    <mergeCell ref="P37:R37"/>
    <mergeCell ref="P38:R38"/>
    <mergeCell ref="P39:R39"/>
    <mergeCell ref="P40:R40"/>
    <mergeCell ref="P41:R41"/>
    <mergeCell ref="P42:R42"/>
    <mergeCell ref="O44:S45"/>
    <mergeCell ref="P46:R46"/>
    <mergeCell ref="P47:R47"/>
    <mergeCell ref="P48:R48"/>
    <mergeCell ref="P49:R49"/>
    <mergeCell ref="P50:R50"/>
    <mergeCell ref="P51:R51"/>
    <mergeCell ref="P52:R52"/>
    <mergeCell ref="P53:R53"/>
    <mergeCell ref="P54:R54"/>
    <mergeCell ref="P55:R55"/>
    <mergeCell ref="P56:R56"/>
    <mergeCell ref="P57:R57"/>
    <mergeCell ref="P58:R58"/>
    <mergeCell ref="P59:R59"/>
    <mergeCell ref="O61:T62"/>
    <mergeCell ref="O63:R63"/>
    <mergeCell ref="O64:R64"/>
    <mergeCell ref="O65:R65"/>
    <mergeCell ref="O66:R66"/>
    <mergeCell ref="O67:R67"/>
    <mergeCell ref="O68:R68"/>
  </mergeCells>
  <printOptions/>
  <pageMargins bottom="1.0" footer="0.0" header="0.0" left="0.75" right="0.75" top="1.0"/>
  <pageSetup orientation="portrait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xSplit="1.0" ySplit="1.0" topLeftCell="B2" activePane="bottomRight" state="frozen"/>
      <selection activeCell="B1" sqref="B1" pane="topRight"/>
      <selection activeCell="A2" sqref="A2" pane="bottomLeft"/>
      <selection activeCell="B2" sqref="B2" pane="bottomRight"/>
    </sheetView>
  </sheetViews>
  <sheetFormatPr customHeight="1" defaultColWidth="14.43" defaultRowHeight="15.0"/>
  <cols>
    <col customWidth="1" min="1" max="1" width="15.86"/>
    <col customWidth="1" min="2" max="2" width="24.71"/>
    <col customWidth="1" min="3" max="3" width="25.57"/>
    <col customWidth="1" min="4" max="4" width="26.14"/>
    <col customWidth="1" min="5" max="5" width="42.43"/>
    <col customWidth="1" min="6" max="6" width="61.71"/>
    <col customWidth="1" min="7" max="8" width="15.43"/>
    <col customWidth="1" min="9" max="9" width="25.43"/>
    <col customWidth="1" min="10" max="10" width="26.86"/>
    <col customWidth="1" min="11" max="11" width="57.14"/>
    <col customWidth="1" min="12" max="12" width="59.86"/>
    <col customWidth="1" min="13" max="13" width="43.29"/>
    <col customWidth="1" min="14" max="14" width="9.14"/>
    <col customWidth="1" min="15" max="15" width="27.14"/>
    <col customWidth="1" min="16" max="16" width="9.86"/>
    <col customWidth="1" min="17" max="17" width="3.43"/>
    <col customWidth="1" min="18" max="18" width="39.14"/>
    <col customWidth="1" min="19" max="19" width="62.86"/>
    <col customWidth="1" min="20" max="20" width="13.71"/>
    <col customWidth="1" min="21" max="26" width="8.71"/>
  </cols>
  <sheetData>
    <row r="1" ht="12.75" customHeight="1">
      <c r="A1" s="581" t="s">
        <v>0</v>
      </c>
      <c r="B1" s="581" t="s">
        <v>1</v>
      </c>
      <c r="C1" s="581" t="s">
        <v>2</v>
      </c>
      <c r="D1" s="580" t="s">
        <v>3</v>
      </c>
      <c r="E1" s="581" t="s">
        <v>4</v>
      </c>
      <c r="F1" s="581" t="s">
        <v>5</v>
      </c>
      <c r="G1" s="581" t="s">
        <v>6</v>
      </c>
      <c r="H1" s="581" t="s">
        <v>7</v>
      </c>
      <c r="I1" s="580" t="s">
        <v>8</v>
      </c>
      <c r="J1" s="581" t="s">
        <v>198</v>
      </c>
      <c r="K1" s="582" t="s">
        <v>10</v>
      </c>
      <c r="L1" s="582" t="s">
        <v>11</v>
      </c>
      <c r="M1" s="326" t="s">
        <v>12</v>
      </c>
      <c r="N1" s="210"/>
      <c r="O1" s="210"/>
      <c r="P1" s="210"/>
      <c r="Q1" s="210"/>
      <c r="R1" s="210"/>
      <c r="S1" s="210"/>
      <c r="T1" s="210"/>
      <c r="U1" s="210"/>
      <c r="V1" s="210"/>
      <c r="W1" s="210"/>
      <c r="X1" s="210"/>
      <c r="Y1" s="210"/>
      <c r="Z1" s="210"/>
    </row>
    <row r="2" ht="12.75" customHeight="1">
      <c r="A2" s="597">
        <v>106.0</v>
      </c>
      <c r="B2" s="437" t="s">
        <v>12735</v>
      </c>
      <c r="C2" s="437">
        <v>2002.0</v>
      </c>
      <c r="D2" s="511">
        <v>37287.0</v>
      </c>
      <c r="E2" s="437" t="s">
        <v>12736</v>
      </c>
      <c r="F2" s="437" t="s">
        <v>4585</v>
      </c>
      <c r="G2" s="437" t="s">
        <v>430</v>
      </c>
      <c r="H2" s="437" t="s">
        <v>10020</v>
      </c>
      <c r="I2" s="511">
        <v>38728.0</v>
      </c>
      <c r="J2" s="439">
        <v>1.0</v>
      </c>
      <c r="K2" s="649" t="s">
        <v>322</v>
      </c>
      <c r="L2" s="439" t="s">
        <v>395</v>
      </c>
      <c r="M2" s="330">
        <f t="shared" ref="M2:M64" si="1">I2-D2</f>
        <v>1441</v>
      </c>
      <c r="N2" s="210"/>
      <c r="O2" s="557" t="s">
        <v>12737</v>
      </c>
      <c r="P2" s="329"/>
      <c r="Q2" s="15"/>
      <c r="R2" s="15"/>
      <c r="S2" s="15"/>
      <c r="T2" s="15"/>
      <c r="U2" s="210"/>
      <c r="V2" s="210"/>
      <c r="W2" s="210"/>
      <c r="X2" s="210"/>
      <c r="Y2" s="210"/>
      <c r="Z2" s="210"/>
    </row>
    <row r="3" ht="12.75" customHeight="1">
      <c r="A3" s="590">
        <v>206.0</v>
      </c>
      <c r="B3" s="431" t="s">
        <v>12738</v>
      </c>
      <c r="C3" s="431">
        <v>2002.0</v>
      </c>
      <c r="D3" s="508">
        <v>37287.0</v>
      </c>
      <c r="E3" s="431" t="s">
        <v>4584</v>
      </c>
      <c r="F3" s="431" t="s">
        <v>4585</v>
      </c>
      <c r="G3" s="431" t="s">
        <v>806</v>
      </c>
      <c r="H3" s="431" t="s">
        <v>10020</v>
      </c>
      <c r="I3" s="508">
        <v>38728.0</v>
      </c>
      <c r="J3" s="433">
        <v>1.0</v>
      </c>
      <c r="K3" s="649" t="s">
        <v>322</v>
      </c>
      <c r="L3" s="431" t="s">
        <v>390</v>
      </c>
      <c r="M3" s="327">
        <f t="shared" si="1"/>
        <v>1441</v>
      </c>
      <c r="N3" s="210"/>
      <c r="O3" s="331" t="s">
        <v>27</v>
      </c>
      <c r="P3" s="331">
        <f>COUNTIF($G$2:$G$476,"PT")</f>
        <v>18</v>
      </c>
      <c r="Q3" s="15"/>
      <c r="R3" s="15"/>
      <c r="S3" s="15"/>
      <c r="T3" s="15"/>
      <c r="U3" s="210"/>
      <c r="V3" s="210"/>
      <c r="W3" s="210"/>
      <c r="X3" s="210"/>
      <c r="Y3" s="210"/>
      <c r="Z3" s="210"/>
    </row>
    <row r="4" ht="12.75" customHeight="1">
      <c r="A4" s="597">
        <v>306.0</v>
      </c>
      <c r="B4" s="437" t="s">
        <v>12739</v>
      </c>
      <c r="C4" s="437">
        <v>2004.0</v>
      </c>
      <c r="D4" s="511">
        <v>38351.0</v>
      </c>
      <c r="E4" s="437" t="s">
        <v>12740</v>
      </c>
      <c r="F4" s="437" t="s">
        <v>1349</v>
      </c>
      <c r="G4" s="437" t="s">
        <v>17</v>
      </c>
      <c r="H4" s="437" t="s">
        <v>163</v>
      </c>
      <c r="I4" s="511">
        <v>38730.0</v>
      </c>
      <c r="J4" s="439">
        <v>1.0</v>
      </c>
      <c r="K4" s="649" t="s">
        <v>322</v>
      </c>
      <c r="L4" s="439" t="s">
        <v>395</v>
      </c>
      <c r="M4" s="330">
        <f t="shared" si="1"/>
        <v>379</v>
      </c>
      <c r="N4" s="210"/>
      <c r="O4" s="332" t="s">
        <v>34</v>
      </c>
      <c r="P4" s="332">
        <f>COUNTIF($G$2:$G$476,"PTN")</f>
        <v>5</v>
      </c>
      <c r="Q4" s="25"/>
      <c r="R4" s="25"/>
      <c r="S4" s="25"/>
      <c r="T4" s="25"/>
      <c r="U4" s="210"/>
      <c r="V4" s="210"/>
      <c r="W4" s="210"/>
      <c r="X4" s="210"/>
      <c r="Y4" s="210"/>
      <c r="Z4" s="210"/>
    </row>
    <row r="5" ht="12.75" customHeight="1">
      <c r="A5" s="590">
        <v>406.0</v>
      </c>
      <c r="B5" s="431" t="s">
        <v>12741</v>
      </c>
      <c r="C5" s="431">
        <v>2003.0</v>
      </c>
      <c r="D5" s="508">
        <v>37873.0</v>
      </c>
      <c r="E5" s="431" t="s">
        <v>12742</v>
      </c>
      <c r="F5" s="431" t="s">
        <v>12743</v>
      </c>
      <c r="G5" s="431" t="s">
        <v>806</v>
      </c>
      <c r="H5" s="431" t="s">
        <v>234</v>
      </c>
      <c r="I5" s="508">
        <v>38741.0</v>
      </c>
      <c r="J5" s="433">
        <v>1.0</v>
      </c>
      <c r="K5" s="649" t="s">
        <v>322</v>
      </c>
      <c r="L5" s="431" t="s">
        <v>390</v>
      </c>
      <c r="M5" s="327">
        <f t="shared" si="1"/>
        <v>868</v>
      </c>
      <c r="N5" s="210"/>
      <c r="O5" s="333" t="s">
        <v>40</v>
      </c>
      <c r="P5" s="333">
        <f>COUNTIF($G$2:$G$476,"PTE")</f>
        <v>15</v>
      </c>
      <c r="Q5" s="25"/>
      <c r="R5" s="25"/>
      <c r="S5" s="25"/>
      <c r="T5" s="25"/>
      <c r="U5" s="210"/>
      <c r="V5" s="210"/>
      <c r="W5" s="210"/>
      <c r="X5" s="210"/>
      <c r="Y5" s="210"/>
      <c r="Z5" s="210"/>
    </row>
    <row r="6" ht="12.75" customHeight="1">
      <c r="A6" s="597">
        <v>506.0</v>
      </c>
      <c r="B6" s="437" t="s">
        <v>12744</v>
      </c>
      <c r="C6" s="437">
        <v>2001.0</v>
      </c>
      <c r="D6" s="511">
        <v>37089.0</v>
      </c>
      <c r="E6" s="437" t="s">
        <v>12745</v>
      </c>
      <c r="F6" s="437" t="s">
        <v>1365</v>
      </c>
      <c r="G6" s="437" t="s">
        <v>806</v>
      </c>
      <c r="H6" s="437" t="s">
        <v>45</v>
      </c>
      <c r="I6" s="511">
        <v>38744.0</v>
      </c>
      <c r="J6" s="439">
        <v>1.0</v>
      </c>
      <c r="K6" s="650" t="s">
        <v>309</v>
      </c>
      <c r="L6" s="439" t="s">
        <v>395</v>
      </c>
      <c r="M6" s="330">
        <f t="shared" si="1"/>
        <v>1655</v>
      </c>
      <c r="N6" s="210"/>
      <c r="O6" s="332" t="s">
        <v>46</v>
      </c>
      <c r="P6" s="332">
        <f>COUNTIF($G$2:$G$476,"Pré-Mistura")</f>
        <v>1</v>
      </c>
      <c r="Q6" s="25"/>
      <c r="R6" s="25"/>
      <c r="S6" s="25"/>
      <c r="T6" s="25"/>
      <c r="U6" s="210"/>
      <c r="V6" s="210"/>
      <c r="W6" s="210"/>
      <c r="X6" s="210"/>
      <c r="Y6" s="210"/>
      <c r="Z6" s="210"/>
    </row>
    <row r="7" ht="12.75" customHeight="1">
      <c r="A7" s="590">
        <v>606.0</v>
      </c>
      <c r="B7" s="431" t="s">
        <v>12746</v>
      </c>
      <c r="C7" s="431">
        <v>2001.0</v>
      </c>
      <c r="D7" s="508">
        <v>37089.0</v>
      </c>
      <c r="E7" s="431" t="s">
        <v>12747</v>
      </c>
      <c r="F7" s="431" t="s">
        <v>816</v>
      </c>
      <c r="G7" s="431" t="s">
        <v>430</v>
      </c>
      <c r="H7" s="431" t="s">
        <v>45</v>
      </c>
      <c r="I7" s="508">
        <v>38744.0</v>
      </c>
      <c r="J7" s="433">
        <v>1.0</v>
      </c>
      <c r="K7" s="647" t="s">
        <v>293</v>
      </c>
      <c r="L7" s="431" t="s">
        <v>395</v>
      </c>
      <c r="M7" s="327">
        <f t="shared" si="1"/>
        <v>1655</v>
      </c>
      <c r="N7" s="210"/>
      <c r="O7" s="333" t="s">
        <v>713</v>
      </c>
      <c r="P7" s="333">
        <f>COUNTIF($G$2:$G$476,"PF")</f>
        <v>56</v>
      </c>
      <c r="Q7" s="25"/>
      <c r="R7" s="25"/>
      <c r="S7" s="25"/>
      <c r="T7" s="25"/>
      <c r="U7" s="210"/>
      <c r="V7" s="210"/>
      <c r="W7" s="210"/>
      <c r="X7" s="210"/>
      <c r="Y7" s="210"/>
      <c r="Z7" s="210"/>
    </row>
    <row r="8" ht="12.75" customHeight="1">
      <c r="A8" s="597">
        <v>706.0</v>
      </c>
      <c r="B8" s="437" t="s">
        <v>12748</v>
      </c>
      <c r="C8" s="437">
        <v>2003.0</v>
      </c>
      <c r="D8" s="511">
        <v>37873.0</v>
      </c>
      <c r="E8" s="437" t="s">
        <v>12749</v>
      </c>
      <c r="F8" s="437" t="s">
        <v>12743</v>
      </c>
      <c r="G8" s="437" t="s">
        <v>806</v>
      </c>
      <c r="H8" s="437" t="s">
        <v>5536</v>
      </c>
      <c r="I8" s="511">
        <v>38757.0</v>
      </c>
      <c r="J8" s="439">
        <v>2.0</v>
      </c>
      <c r="K8" s="649" t="s">
        <v>322</v>
      </c>
      <c r="L8" s="439" t="s">
        <v>390</v>
      </c>
      <c r="M8" s="330">
        <f t="shared" si="1"/>
        <v>884</v>
      </c>
      <c r="N8" s="210"/>
      <c r="O8" s="332" t="s">
        <v>707</v>
      </c>
      <c r="P8" s="332">
        <f>COUNTIF($G$2:$G$476,"PFN")</f>
        <v>7</v>
      </c>
      <c r="Q8" s="25"/>
      <c r="R8" s="25"/>
      <c r="S8" s="25"/>
      <c r="T8" s="25"/>
      <c r="U8" s="210"/>
      <c r="V8" s="210"/>
      <c r="W8" s="210"/>
      <c r="X8" s="210"/>
      <c r="Y8" s="210"/>
      <c r="Z8" s="210"/>
    </row>
    <row r="9" ht="12.75" customHeight="1">
      <c r="A9" s="590">
        <v>806.0</v>
      </c>
      <c r="B9" s="431" t="s">
        <v>12750</v>
      </c>
      <c r="C9" s="431">
        <v>2003.0</v>
      </c>
      <c r="D9" s="508">
        <v>37734.0</v>
      </c>
      <c r="E9" s="431" t="s">
        <v>12751</v>
      </c>
      <c r="F9" s="431" t="s">
        <v>816</v>
      </c>
      <c r="G9" s="431" t="s">
        <v>806</v>
      </c>
      <c r="H9" s="431" t="s">
        <v>45</v>
      </c>
      <c r="I9" s="508">
        <v>38763.0</v>
      </c>
      <c r="J9" s="433">
        <v>2.0</v>
      </c>
      <c r="K9" s="647" t="s">
        <v>293</v>
      </c>
      <c r="L9" s="431" t="s">
        <v>395</v>
      </c>
      <c r="M9" s="327">
        <f t="shared" si="1"/>
        <v>1029</v>
      </c>
      <c r="N9" s="210"/>
      <c r="O9" s="333" t="s">
        <v>720</v>
      </c>
      <c r="P9" s="333">
        <f>COUNTIF($G$2:$G$476,"PF/PTE")</f>
        <v>0</v>
      </c>
      <c r="Q9" s="25"/>
      <c r="R9" s="25"/>
      <c r="S9" s="25"/>
      <c r="T9" s="25"/>
      <c r="U9" s="210"/>
      <c r="V9" s="210"/>
      <c r="W9" s="210"/>
      <c r="X9" s="210"/>
      <c r="Y9" s="210"/>
      <c r="Z9" s="210"/>
    </row>
    <row r="10" ht="12.75" customHeight="1">
      <c r="A10" s="597">
        <v>906.0</v>
      </c>
      <c r="B10" s="437" t="s">
        <v>12752</v>
      </c>
      <c r="C10" s="437">
        <v>2000.0</v>
      </c>
      <c r="D10" s="511">
        <v>36874.0</v>
      </c>
      <c r="E10" s="437" t="s">
        <v>12753</v>
      </c>
      <c r="F10" s="437" t="s">
        <v>12754</v>
      </c>
      <c r="G10" s="437" t="s">
        <v>430</v>
      </c>
      <c r="H10" s="437" t="s">
        <v>251</v>
      </c>
      <c r="I10" s="511">
        <v>38770.0</v>
      </c>
      <c r="J10" s="439">
        <v>2.0</v>
      </c>
      <c r="K10" s="650" t="s">
        <v>309</v>
      </c>
      <c r="L10" s="439" t="s">
        <v>395</v>
      </c>
      <c r="M10" s="330">
        <f t="shared" si="1"/>
        <v>1896</v>
      </c>
      <c r="N10" s="210"/>
      <c r="O10" s="332" t="s">
        <v>725</v>
      </c>
      <c r="P10" s="332">
        <f>COUNTIF($G$2:$G$476,"Bio")</f>
        <v>7</v>
      </c>
      <c r="Q10" s="25"/>
      <c r="R10" s="25"/>
      <c r="S10" s="25"/>
      <c r="T10" s="25"/>
      <c r="U10" s="210"/>
      <c r="V10" s="210"/>
      <c r="W10" s="210"/>
      <c r="X10" s="210"/>
      <c r="Y10" s="210"/>
      <c r="Z10" s="210"/>
    </row>
    <row r="11" ht="12.75" customHeight="1">
      <c r="A11" s="590">
        <v>1006.0</v>
      </c>
      <c r="B11" s="431" t="s">
        <v>12755</v>
      </c>
      <c r="C11" s="431">
        <v>2003.0</v>
      </c>
      <c r="D11" s="508">
        <v>37981.0</v>
      </c>
      <c r="E11" s="431" t="s">
        <v>12756</v>
      </c>
      <c r="F11" s="431" t="s">
        <v>12757</v>
      </c>
      <c r="G11" s="431" t="s">
        <v>430</v>
      </c>
      <c r="H11" s="431" t="s">
        <v>807</v>
      </c>
      <c r="I11" s="508">
        <v>38772.0</v>
      </c>
      <c r="J11" s="433">
        <v>2.0</v>
      </c>
      <c r="K11" s="650" t="s">
        <v>309</v>
      </c>
      <c r="L11" s="431" t="s">
        <v>395</v>
      </c>
      <c r="M11" s="327">
        <f t="shared" si="1"/>
        <v>791</v>
      </c>
      <c r="N11" s="210"/>
      <c r="O11" s="334" t="s">
        <v>729</v>
      </c>
      <c r="P11" s="334">
        <f>COUNTIF($G$2:$G$476,"Bio/Org")</f>
        <v>0</v>
      </c>
      <c r="Q11" s="25"/>
      <c r="R11" s="25"/>
      <c r="S11" s="25"/>
      <c r="T11" s="25"/>
      <c r="U11" s="210"/>
      <c r="V11" s="210"/>
      <c r="W11" s="210"/>
      <c r="X11" s="210"/>
      <c r="Y11" s="210"/>
      <c r="Z11" s="210"/>
    </row>
    <row r="12" ht="12.75" customHeight="1">
      <c r="A12" s="597">
        <v>1106.0</v>
      </c>
      <c r="B12" s="437" t="s">
        <v>12758</v>
      </c>
      <c r="C12" s="437">
        <v>1995.0</v>
      </c>
      <c r="D12" s="511">
        <v>35033.0</v>
      </c>
      <c r="E12" s="437" t="s">
        <v>12759</v>
      </c>
      <c r="F12" s="437" t="s">
        <v>1601</v>
      </c>
      <c r="G12" s="437" t="s">
        <v>806</v>
      </c>
      <c r="H12" s="437" t="s">
        <v>12472</v>
      </c>
      <c r="I12" s="511">
        <v>38772.0</v>
      </c>
      <c r="J12" s="439">
        <v>2.0</v>
      </c>
      <c r="K12" s="649" t="s">
        <v>322</v>
      </c>
      <c r="L12" s="439" t="s">
        <v>390</v>
      </c>
      <c r="M12" s="330">
        <f t="shared" si="1"/>
        <v>3739</v>
      </c>
      <c r="N12" s="210"/>
      <c r="O12" s="335" t="s">
        <v>51</v>
      </c>
      <c r="P12" s="336">
        <f>SUM(P3:P11)</f>
        <v>109</v>
      </c>
      <c r="Q12" s="25"/>
      <c r="R12" s="25"/>
      <c r="S12" s="25"/>
      <c r="T12" s="25"/>
      <c r="U12" s="210"/>
      <c r="V12" s="210"/>
      <c r="W12" s="210"/>
      <c r="X12" s="210"/>
      <c r="Y12" s="210"/>
      <c r="Z12" s="210"/>
    </row>
    <row r="13" ht="12.75" customHeight="1">
      <c r="A13" s="590">
        <v>1206.0</v>
      </c>
      <c r="B13" s="431" t="s">
        <v>12760</v>
      </c>
      <c r="C13" s="431">
        <v>1999.0</v>
      </c>
      <c r="D13" s="508">
        <v>36180.0</v>
      </c>
      <c r="E13" s="431" t="s">
        <v>12761</v>
      </c>
      <c r="F13" s="431" t="s">
        <v>3377</v>
      </c>
      <c r="G13" s="431" t="s">
        <v>806</v>
      </c>
      <c r="H13" s="431" t="s">
        <v>807</v>
      </c>
      <c r="I13" s="508">
        <v>38779.0</v>
      </c>
      <c r="J13" s="433">
        <v>3.0</v>
      </c>
      <c r="K13" s="649" t="s">
        <v>322</v>
      </c>
      <c r="L13" s="431" t="s">
        <v>390</v>
      </c>
      <c r="M13" s="327">
        <f t="shared" si="1"/>
        <v>2599</v>
      </c>
      <c r="N13" s="210"/>
      <c r="O13" s="25"/>
      <c r="P13" s="25"/>
      <c r="Q13" s="25"/>
      <c r="R13" s="337"/>
      <c r="S13" s="337"/>
      <c r="T13" s="25"/>
      <c r="U13" s="210"/>
      <c r="V13" s="210"/>
      <c r="W13" s="210"/>
      <c r="X13" s="210"/>
      <c r="Y13" s="210"/>
      <c r="Z13" s="210"/>
    </row>
    <row r="14" ht="13.5" customHeight="1">
      <c r="A14" s="597">
        <v>1306.0</v>
      </c>
      <c r="B14" s="437" t="s">
        <v>12762</v>
      </c>
      <c r="C14" s="437">
        <v>2003.0</v>
      </c>
      <c r="D14" s="511">
        <v>37704.0</v>
      </c>
      <c r="E14" s="437" t="s">
        <v>12763</v>
      </c>
      <c r="F14" s="437" t="s">
        <v>12764</v>
      </c>
      <c r="G14" s="437" t="s">
        <v>34</v>
      </c>
      <c r="H14" s="437" t="s">
        <v>251</v>
      </c>
      <c r="I14" s="511">
        <v>38791.0</v>
      </c>
      <c r="J14" s="439">
        <v>3.0</v>
      </c>
      <c r="K14" s="649" t="s">
        <v>322</v>
      </c>
      <c r="L14" s="439" t="s">
        <v>395</v>
      </c>
      <c r="M14" s="330">
        <f t="shared" si="1"/>
        <v>1087</v>
      </c>
      <c r="N14" s="210"/>
      <c r="O14" s="338" t="s">
        <v>61</v>
      </c>
      <c r="P14" s="95"/>
      <c r="Q14" s="95"/>
      <c r="R14" s="95"/>
      <c r="S14" s="96"/>
      <c r="T14" s="25"/>
      <c r="U14" s="210"/>
      <c r="V14" s="210"/>
      <c r="W14" s="210"/>
      <c r="X14" s="210"/>
      <c r="Y14" s="210"/>
      <c r="Z14" s="210"/>
    </row>
    <row r="15" ht="14.25" customHeight="1">
      <c r="A15" s="590">
        <v>1406.0</v>
      </c>
      <c r="B15" s="431" t="s">
        <v>12765</v>
      </c>
      <c r="C15" s="431">
        <v>2004.0</v>
      </c>
      <c r="D15" s="508">
        <v>38075.0</v>
      </c>
      <c r="E15" s="431" t="s">
        <v>12766</v>
      </c>
      <c r="F15" s="431" t="s">
        <v>12767</v>
      </c>
      <c r="G15" s="431" t="s">
        <v>34</v>
      </c>
      <c r="H15" s="431" t="s">
        <v>158</v>
      </c>
      <c r="I15" s="508">
        <v>38792.0</v>
      </c>
      <c r="J15" s="433">
        <v>3.0</v>
      </c>
      <c r="K15" s="647" t="s">
        <v>293</v>
      </c>
      <c r="L15" s="431" t="s">
        <v>390</v>
      </c>
      <c r="M15" s="327">
        <f t="shared" si="1"/>
        <v>717</v>
      </c>
      <c r="N15" s="210"/>
      <c r="O15" s="339"/>
      <c r="P15" s="340"/>
      <c r="Q15" s="340"/>
      <c r="R15" s="340"/>
      <c r="S15" s="341"/>
      <c r="T15" s="25"/>
      <c r="U15" s="210"/>
      <c r="V15" s="210"/>
      <c r="W15" s="210"/>
      <c r="X15" s="210"/>
      <c r="Y15" s="210"/>
      <c r="Z15" s="210"/>
    </row>
    <row r="16" ht="12.75" customHeight="1">
      <c r="A16" s="597">
        <v>1506.0</v>
      </c>
      <c r="B16" s="437" t="s">
        <v>12768</v>
      </c>
      <c r="C16" s="437">
        <v>2004.0</v>
      </c>
      <c r="D16" s="511">
        <v>38078.0</v>
      </c>
      <c r="E16" s="437" t="s">
        <v>12769</v>
      </c>
      <c r="F16" s="437" t="s">
        <v>12767</v>
      </c>
      <c r="G16" s="437" t="s">
        <v>707</v>
      </c>
      <c r="H16" s="437" t="s">
        <v>158</v>
      </c>
      <c r="I16" s="511">
        <v>38792.0</v>
      </c>
      <c r="J16" s="439">
        <v>3.0</v>
      </c>
      <c r="K16" s="647" t="s">
        <v>293</v>
      </c>
      <c r="L16" s="439" t="s">
        <v>390</v>
      </c>
      <c r="M16" s="330">
        <f t="shared" si="1"/>
        <v>714</v>
      </c>
      <c r="N16" s="210"/>
      <c r="O16" s="342" t="s">
        <v>12770</v>
      </c>
      <c r="P16" s="343"/>
      <c r="Q16" s="343"/>
      <c r="R16" s="343"/>
      <c r="S16" s="344"/>
      <c r="T16" s="25"/>
      <c r="U16" s="210"/>
      <c r="V16" s="210"/>
      <c r="W16" s="210"/>
      <c r="X16" s="210"/>
      <c r="Y16" s="210"/>
      <c r="Z16" s="210"/>
    </row>
    <row r="17" ht="12.75" customHeight="1">
      <c r="A17" s="590">
        <v>1606.0</v>
      </c>
      <c r="B17" s="431" t="s">
        <v>12771</v>
      </c>
      <c r="C17" s="431">
        <v>1994.0</v>
      </c>
      <c r="D17" s="508">
        <v>34620.0</v>
      </c>
      <c r="E17" s="431" t="s">
        <v>12772</v>
      </c>
      <c r="F17" s="431" t="s">
        <v>12773</v>
      </c>
      <c r="G17" s="431" t="s">
        <v>806</v>
      </c>
      <c r="H17" s="431" t="s">
        <v>10020</v>
      </c>
      <c r="I17" s="508">
        <v>38798.0</v>
      </c>
      <c r="J17" s="433">
        <v>3.0</v>
      </c>
      <c r="K17" s="650" t="s">
        <v>309</v>
      </c>
      <c r="L17" s="431" t="s">
        <v>386</v>
      </c>
      <c r="M17" s="327">
        <f t="shared" si="1"/>
        <v>4178</v>
      </c>
      <c r="N17" s="210"/>
      <c r="O17" s="345" t="s">
        <v>12774</v>
      </c>
      <c r="P17" s="106"/>
      <c r="Q17" s="106"/>
      <c r="R17" s="106"/>
      <c r="S17" s="107"/>
      <c r="T17" s="25"/>
      <c r="U17" s="210"/>
      <c r="V17" s="210"/>
      <c r="W17" s="210"/>
      <c r="X17" s="210"/>
      <c r="Y17" s="210"/>
      <c r="Z17" s="210"/>
    </row>
    <row r="18" ht="12.75" customHeight="1">
      <c r="A18" s="597">
        <v>1706.0</v>
      </c>
      <c r="B18" s="437" t="s">
        <v>12775</v>
      </c>
      <c r="C18" s="437">
        <v>2003.0</v>
      </c>
      <c r="D18" s="511">
        <v>37798.0</v>
      </c>
      <c r="E18" s="437" t="s">
        <v>12776</v>
      </c>
      <c r="F18" s="437" t="s">
        <v>12764</v>
      </c>
      <c r="G18" s="437" t="s">
        <v>707</v>
      </c>
      <c r="H18" s="437" t="s">
        <v>251</v>
      </c>
      <c r="I18" s="511">
        <v>38800.0</v>
      </c>
      <c r="J18" s="439">
        <v>3.0</v>
      </c>
      <c r="K18" s="649" t="s">
        <v>322</v>
      </c>
      <c r="L18" s="439" t="s">
        <v>390</v>
      </c>
      <c r="M18" s="330">
        <f t="shared" si="1"/>
        <v>1002</v>
      </c>
      <c r="N18" s="210"/>
      <c r="O18" s="346" t="s">
        <v>12777</v>
      </c>
      <c r="P18" s="106"/>
      <c r="Q18" s="106"/>
      <c r="R18" s="106"/>
      <c r="S18" s="107"/>
      <c r="T18" s="25"/>
      <c r="U18" s="210"/>
      <c r="V18" s="210"/>
      <c r="W18" s="210"/>
      <c r="X18" s="210"/>
      <c r="Y18" s="210"/>
      <c r="Z18" s="210"/>
    </row>
    <row r="19" ht="12.75" customHeight="1">
      <c r="A19" s="590">
        <v>1806.0</v>
      </c>
      <c r="B19" s="431" t="s">
        <v>12778</v>
      </c>
      <c r="C19" s="431">
        <v>1998.0</v>
      </c>
      <c r="D19" s="508">
        <v>36122.0</v>
      </c>
      <c r="E19" s="431" t="s">
        <v>12779</v>
      </c>
      <c r="F19" s="431" t="s">
        <v>1509</v>
      </c>
      <c r="G19" s="431" t="s">
        <v>806</v>
      </c>
      <c r="H19" s="431" t="s">
        <v>952</v>
      </c>
      <c r="I19" s="508">
        <v>38805.0</v>
      </c>
      <c r="J19" s="433">
        <v>3.0</v>
      </c>
      <c r="K19" s="647" t="s">
        <v>293</v>
      </c>
      <c r="L19" s="431" t="s">
        <v>390</v>
      </c>
      <c r="M19" s="327">
        <f t="shared" si="1"/>
        <v>2683</v>
      </c>
      <c r="N19" s="210"/>
      <c r="O19" s="345" t="s">
        <v>12780</v>
      </c>
      <c r="P19" s="106"/>
      <c r="Q19" s="106"/>
      <c r="R19" s="106"/>
      <c r="S19" s="107"/>
      <c r="T19" s="25"/>
      <c r="U19" s="210"/>
      <c r="V19" s="210"/>
      <c r="W19" s="210"/>
      <c r="X19" s="210"/>
      <c r="Y19" s="210"/>
      <c r="Z19" s="210"/>
    </row>
    <row r="20" ht="12.75" customHeight="1">
      <c r="A20" s="597">
        <v>1906.0</v>
      </c>
      <c r="B20" s="437" t="s">
        <v>12781</v>
      </c>
      <c r="C20" s="437">
        <v>2000.0</v>
      </c>
      <c r="D20" s="511">
        <v>36851.0</v>
      </c>
      <c r="E20" s="437" t="s">
        <v>12782</v>
      </c>
      <c r="F20" s="437" t="s">
        <v>1365</v>
      </c>
      <c r="G20" s="437" t="s">
        <v>806</v>
      </c>
      <c r="H20" s="437" t="s">
        <v>7752</v>
      </c>
      <c r="I20" s="511">
        <v>38806.0</v>
      </c>
      <c r="J20" s="439">
        <v>3.0</v>
      </c>
      <c r="K20" s="650" t="s">
        <v>309</v>
      </c>
      <c r="L20" s="439" t="s">
        <v>395</v>
      </c>
      <c r="M20" s="330">
        <f t="shared" si="1"/>
        <v>1955</v>
      </c>
      <c r="N20" s="210"/>
      <c r="O20" s="346" t="s">
        <v>12783</v>
      </c>
      <c r="P20" s="106"/>
      <c r="Q20" s="106"/>
      <c r="R20" s="106"/>
      <c r="S20" s="107"/>
      <c r="T20" s="25"/>
      <c r="U20" s="210"/>
      <c r="V20" s="210"/>
      <c r="W20" s="210"/>
      <c r="X20" s="210"/>
      <c r="Y20" s="210"/>
      <c r="Z20" s="210"/>
    </row>
    <row r="21" ht="12.75" customHeight="1">
      <c r="A21" s="590">
        <v>2006.0</v>
      </c>
      <c r="B21" s="431" t="s">
        <v>12784</v>
      </c>
      <c r="C21" s="431">
        <v>2004.0</v>
      </c>
      <c r="D21" s="508">
        <v>38308.0</v>
      </c>
      <c r="E21" s="431" t="s">
        <v>12785</v>
      </c>
      <c r="F21" s="431" t="s">
        <v>16</v>
      </c>
      <c r="G21" s="431" t="s">
        <v>707</v>
      </c>
      <c r="H21" s="431" t="s">
        <v>5536</v>
      </c>
      <c r="I21" s="508">
        <v>38810.0</v>
      </c>
      <c r="J21" s="433">
        <v>4.0</v>
      </c>
      <c r="K21" s="649" t="s">
        <v>322</v>
      </c>
      <c r="L21" s="431" t="s">
        <v>390</v>
      </c>
      <c r="M21" s="327">
        <f t="shared" si="1"/>
        <v>502</v>
      </c>
      <c r="N21" s="210"/>
      <c r="O21" s="345" t="s">
        <v>12786</v>
      </c>
      <c r="P21" s="106"/>
      <c r="Q21" s="106"/>
      <c r="R21" s="106"/>
      <c r="S21" s="107"/>
      <c r="T21" s="25"/>
      <c r="U21" s="210"/>
      <c r="V21" s="210"/>
      <c r="W21" s="210"/>
      <c r="X21" s="210"/>
      <c r="Y21" s="210"/>
      <c r="Z21" s="210"/>
    </row>
    <row r="22" ht="12.75" customHeight="1">
      <c r="A22" s="597">
        <v>2106.0</v>
      </c>
      <c r="B22" s="437" t="s">
        <v>12787</v>
      </c>
      <c r="C22" s="437">
        <v>2002.0</v>
      </c>
      <c r="D22" s="511">
        <v>37442.0</v>
      </c>
      <c r="E22" s="437" t="s">
        <v>12788</v>
      </c>
      <c r="F22" s="437" t="s">
        <v>2944</v>
      </c>
      <c r="G22" s="437" t="s">
        <v>430</v>
      </c>
      <c r="H22" s="437" t="s">
        <v>11872</v>
      </c>
      <c r="I22" s="511">
        <v>38820.0</v>
      </c>
      <c r="J22" s="439">
        <v>4.0</v>
      </c>
      <c r="K22" s="650" t="s">
        <v>309</v>
      </c>
      <c r="L22" s="439" t="s">
        <v>395</v>
      </c>
      <c r="M22" s="330">
        <f t="shared" si="1"/>
        <v>1378</v>
      </c>
      <c r="N22" s="210"/>
      <c r="O22" s="346" t="s">
        <v>12789</v>
      </c>
      <c r="P22" s="106"/>
      <c r="Q22" s="106"/>
      <c r="R22" s="106"/>
      <c r="S22" s="107"/>
      <c r="T22" s="25"/>
      <c r="U22" s="210"/>
      <c r="V22" s="210"/>
      <c r="W22" s="210"/>
      <c r="X22" s="210"/>
      <c r="Y22" s="210"/>
      <c r="Z22" s="210"/>
    </row>
    <row r="23" ht="12.75" customHeight="1">
      <c r="A23" s="590">
        <v>2206.0</v>
      </c>
      <c r="B23" s="431" t="s">
        <v>12790</v>
      </c>
      <c r="C23" s="431">
        <v>2003.0</v>
      </c>
      <c r="D23" s="508">
        <v>37973.0</v>
      </c>
      <c r="E23" s="431" t="s">
        <v>12791</v>
      </c>
      <c r="F23" s="431" t="s">
        <v>1630</v>
      </c>
      <c r="G23" s="431" t="s">
        <v>17</v>
      </c>
      <c r="H23" s="431" t="s">
        <v>50</v>
      </c>
      <c r="I23" s="508">
        <v>38824.0</v>
      </c>
      <c r="J23" s="433">
        <v>4.0</v>
      </c>
      <c r="K23" s="647" t="s">
        <v>293</v>
      </c>
      <c r="L23" s="431" t="s">
        <v>395</v>
      </c>
      <c r="M23" s="327">
        <f t="shared" si="1"/>
        <v>851</v>
      </c>
      <c r="N23" s="210"/>
      <c r="O23" s="345" t="s">
        <v>12792</v>
      </c>
      <c r="P23" s="106"/>
      <c r="Q23" s="106"/>
      <c r="R23" s="106"/>
      <c r="S23" s="107"/>
      <c r="T23" s="25"/>
      <c r="U23" s="210"/>
      <c r="V23" s="210"/>
      <c r="W23" s="210"/>
      <c r="X23" s="210"/>
      <c r="Y23" s="210"/>
      <c r="Z23" s="210"/>
    </row>
    <row r="24" ht="15.0" customHeight="1">
      <c r="A24" s="597">
        <v>2306.0</v>
      </c>
      <c r="B24" s="437" t="s">
        <v>12793</v>
      </c>
      <c r="C24" s="437">
        <v>2004.0</v>
      </c>
      <c r="D24" s="511">
        <v>38281.0</v>
      </c>
      <c r="E24" s="437" t="s">
        <v>12794</v>
      </c>
      <c r="F24" s="437" t="s">
        <v>1349</v>
      </c>
      <c r="G24" s="437" t="s">
        <v>17</v>
      </c>
      <c r="H24" s="437" t="s">
        <v>7752</v>
      </c>
      <c r="I24" s="511">
        <v>38826.0</v>
      </c>
      <c r="J24" s="439">
        <v>4.0</v>
      </c>
      <c r="K24" s="649" t="s">
        <v>322</v>
      </c>
      <c r="L24" s="439" t="s">
        <v>395</v>
      </c>
      <c r="M24" s="330">
        <f t="shared" si="1"/>
        <v>545</v>
      </c>
      <c r="N24" s="210"/>
      <c r="O24" s="347" t="s">
        <v>12795</v>
      </c>
      <c r="P24" s="121"/>
      <c r="Q24" s="121"/>
      <c r="R24" s="121"/>
      <c r="S24" s="122"/>
      <c r="T24" s="25"/>
      <c r="U24" s="210"/>
      <c r="V24" s="210"/>
      <c r="W24" s="210"/>
      <c r="X24" s="210"/>
      <c r="Y24" s="210"/>
      <c r="Z24" s="210"/>
    </row>
    <row r="25" ht="12.75" customHeight="1">
      <c r="A25" s="590">
        <v>2406.0</v>
      </c>
      <c r="B25" s="431" t="s">
        <v>12796</v>
      </c>
      <c r="C25" s="431">
        <v>2001.0</v>
      </c>
      <c r="D25" s="508">
        <v>37246.0</v>
      </c>
      <c r="E25" s="431" t="s">
        <v>12797</v>
      </c>
      <c r="F25" s="431" t="s">
        <v>12798</v>
      </c>
      <c r="G25" s="431" t="s">
        <v>34</v>
      </c>
      <c r="H25" s="431" t="s">
        <v>334</v>
      </c>
      <c r="I25" s="508">
        <v>38840.0</v>
      </c>
      <c r="J25" s="433">
        <v>5.0</v>
      </c>
      <c r="K25" s="649" t="s">
        <v>322</v>
      </c>
      <c r="L25" s="431" t="s">
        <v>395</v>
      </c>
      <c r="M25" s="327">
        <f t="shared" si="1"/>
        <v>1594</v>
      </c>
      <c r="N25" s="210"/>
      <c r="O25" s="25"/>
      <c r="P25" s="25"/>
      <c r="Q25" s="25"/>
      <c r="R25" s="25"/>
      <c r="S25" s="25"/>
      <c r="T25" s="25"/>
      <c r="U25" s="210"/>
      <c r="V25" s="210"/>
      <c r="W25" s="210"/>
      <c r="X25" s="210"/>
      <c r="Y25" s="210"/>
      <c r="Z25" s="210"/>
    </row>
    <row r="26" ht="13.5" customHeight="1">
      <c r="A26" s="597">
        <v>2506.0</v>
      </c>
      <c r="B26" s="437" t="s">
        <v>12799</v>
      </c>
      <c r="C26" s="437">
        <v>2005.0</v>
      </c>
      <c r="D26" s="511">
        <v>38400.0</v>
      </c>
      <c r="E26" s="437" t="s">
        <v>12800</v>
      </c>
      <c r="F26" s="437" t="s">
        <v>3032</v>
      </c>
      <c r="G26" s="437" t="s">
        <v>806</v>
      </c>
      <c r="H26" s="437" t="s">
        <v>251</v>
      </c>
      <c r="I26" s="511">
        <v>38840.0</v>
      </c>
      <c r="J26" s="439">
        <v>5.0</v>
      </c>
      <c r="K26" s="650" t="s">
        <v>309</v>
      </c>
      <c r="L26" s="439" t="s">
        <v>390</v>
      </c>
      <c r="M26" s="330">
        <f t="shared" si="1"/>
        <v>440</v>
      </c>
      <c r="N26" s="210"/>
      <c r="O26" s="338" t="s">
        <v>773</v>
      </c>
      <c r="P26" s="95"/>
      <c r="Q26" s="95"/>
      <c r="R26" s="95"/>
      <c r="S26" s="96"/>
      <c r="T26" s="25"/>
      <c r="U26" s="210"/>
      <c r="V26" s="210"/>
      <c r="W26" s="210"/>
      <c r="X26" s="210"/>
      <c r="Y26" s="210"/>
      <c r="Z26" s="210"/>
    </row>
    <row r="27" ht="13.5" customHeight="1">
      <c r="A27" s="590">
        <v>2606.0</v>
      </c>
      <c r="B27" s="431" t="s">
        <v>12801</v>
      </c>
      <c r="C27" s="431">
        <v>2003.0</v>
      </c>
      <c r="D27" s="508">
        <v>37985.0</v>
      </c>
      <c r="E27" s="431" t="s">
        <v>12802</v>
      </c>
      <c r="F27" s="431" t="s">
        <v>1630</v>
      </c>
      <c r="G27" s="431" t="s">
        <v>806</v>
      </c>
      <c r="H27" s="431" t="s">
        <v>50</v>
      </c>
      <c r="I27" s="508">
        <v>38849.0</v>
      </c>
      <c r="J27" s="433">
        <v>5.0</v>
      </c>
      <c r="K27" s="647" t="s">
        <v>293</v>
      </c>
      <c r="L27" s="431" t="s">
        <v>390</v>
      </c>
      <c r="M27" s="327">
        <f t="shared" si="1"/>
        <v>864</v>
      </c>
      <c r="N27" s="210"/>
      <c r="O27" s="97"/>
      <c r="P27" s="98"/>
      <c r="Q27" s="98"/>
      <c r="R27" s="98"/>
      <c r="S27" s="99"/>
      <c r="T27" s="25"/>
      <c r="U27" s="210"/>
      <c r="V27" s="210"/>
      <c r="W27" s="210"/>
      <c r="X27" s="210"/>
      <c r="Y27" s="210"/>
      <c r="Z27" s="210"/>
    </row>
    <row r="28" ht="12.75" customHeight="1">
      <c r="A28" s="597">
        <v>2706.0</v>
      </c>
      <c r="B28" s="437" t="s">
        <v>12803</v>
      </c>
      <c r="C28" s="437">
        <v>2001.0</v>
      </c>
      <c r="D28" s="511">
        <v>37091.0</v>
      </c>
      <c r="E28" s="437" t="s">
        <v>12804</v>
      </c>
      <c r="F28" s="437" t="s">
        <v>12805</v>
      </c>
      <c r="G28" s="437" t="s">
        <v>806</v>
      </c>
      <c r="H28" s="437" t="s">
        <v>7752</v>
      </c>
      <c r="I28" s="511">
        <v>38867.0</v>
      </c>
      <c r="J28" s="439">
        <v>5.0</v>
      </c>
      <c r="K28" s="647" t="s">
        <v>293</v>
      </c>
      <c r="L28" s="439" t="s">
        <v>390</v>
      </c>
      <c r="M28" s="330">
        <f t="shared" si="1"/>
        <v>1776</v>
      </c>
      <c r="N28" s="210"/>
      <c r="O28" s="348" t="s">
        <v>106</v>
      </c>
      <c r="P28" s="349" t="s">
        <v>107</v>
      </c>
      <c r="Q28" s="350"/>
      <c r="R28" s="351"/>
      <c r="S28" s="352" t="s">
        <v>108</v>
      </c>
      <c r="T28" s="25"/>
      <c r="U28" s="210"/>
      <c r="V28" s="210"/>
      <c r="W28" s="210"/>
      <c r="X28" s="210"/>
      <c r="Y28" s="210"/>
      <c r="Z28" s="210"/>
    </row>
    <row r="29" ht="12.75" customHeight="1">
      <c r="A29" s="590">
        <v>2806.0</v>
      </c>
      <c r="B29" s="431" t="s">
        <v>12806</v>
      </c>
      <c r="C29" s="431">
        <v>2003.0</v>
      </c>
      <c r="D29" s="508">
        <v>37882.0</v>
      </c>
      <c r="E29" s="431" t="s">
        <v>12807</v>
      </c>
      <c r="F29" s="431" t="s">
        <v>12808</v>
      </c>
      <c r="G29" s="431" t="s">
        <v>46</v>
      </c>
      <c r="H29" s="431" t="s">
        <v>3328</v>
      </c>
      <c r="I29" s="508">
        <v>38867.0</v>
      </c>
      <c r="J29" s="433">
        <v>5.0</v>
      </c>
      <c r="K29" s="649" t="s">
        <v>322</v>
      </c>
      <c r="L29" s="431" t="s">
        <v>395</v>
      </c>
      <c r="M29" s="327">
        <f t="shared" si="1"/>
        <v>985</v>
      </c>
      <c r="N29" s="210"/>
      <c r="O29" s="333">
        <v>1994.0</v>
      </c>
      <c r="P29" s="357">
        <f>COUNTIF($C$2:$C$503,"1994")</f>
        <v>1</v>
      </c>
      <c r="Q29" s="106"/>
      <c r="R29" s="107"/>
      <c r="S29" s="354">
        <f>P29/P42</f>
        <v>0.009174311927</v>
      </c>
      <c r="T29" s="25"/>
      <c r="U29" s="210"/>
      <c r="V29" s="210"/>
      <c r="W29" s="210"/>
      <c r="X29" s="210"/>
      <c r="Y29" s="210"/>
      <c r="Z29" s="210"/>
    </row>
    <row r="30" ht="12.75" customHeight="1">
      <c r="A30" s="597">
        <v>2906.0</v>
      </c>
      <c r="B30" s="437" t="s">
        <v>12809</v>
      </c>
      <c r="C30" s="437">
        <v>2002.0</v>
      </c>
      <c r="D30" s="511">
        <v>37588.0</v>
      </c>
      <c r="E30" s="437" t="s">
        <v>12810</v>
      </c>
      <c r="F30" s="437" t="s">
        <v>12811</v>
      </c>
      <c r="G30" s="437" t="s">
        <v>430</v>
      </c>
      <c r="H30" s="437" t="s">
        <v>12812</v>
      </c>
      <c r="I30" s="511">
        <v>38867.0</v>
      </c>
      <c r="J30" s="439">
        <v>5.0</v>
      </c>
      <c r="K30" s="650" t="s">
        <v>309</v>
      </c>
      <c r="L30" s="439" t="s">
        <v>395</v>
      </c>
      <c r="M30" s="330">
        <f t="shared" si="1"/>
        <v>1279</v>
      </c>
      <c r="N30" s="210"/>
      <c r="O30" s="332">
        <v>1995.0</v>
      </c>
      <c r="P30" s="355">
        <f>COUNTIF($C$2:$C$503,"1995")</f>
        <v>2</v>
      </c>
      <c r="Q30" s="106"/>
      <c r="R30" s="107"/>
      <c r="S30" s="356">
        <f>P30/P42</f>
        <v>0.01834862385</v>
      </c>
      <c r="T30" s="25"/>
      <c r="U30" s="210"/>
      <c r="V30" s="210"/>
      <c r="W30" s="210"/>
      <c r="X30" s="210"/>
      <c r="Y30" s="210"/>
      <c r="Z30" s="210"/>
    </row>
    <row r="31" ht="12.75" customHeight="1">
      <c r="A31" s="590">
        <v>3006.0</v>
      </c>
      <c r="B31" s="431" t="s">
        <v>12813</v>
      </c>
      <c r="C31" s="431">
        <v>2003.0</v>
      </c>
      <c r="D31" s="508">
        <v>37918.0</v>
      </c>
      <c r="E31" s="431" t="s">
        <v>12814</v>
      </c>
      <c r="F31" s="431" t="s">
        <v>12815</v>
      </c>
      <c r="G31" s="431" t="s">
        <v>430</v>
      </c>
      <c r="H31" s="431" t="s">
        <v>12812</v>
      </c>
      <c r="I31" s="508">
        <v>38867.0</v>
      </c>
      <c r="J31" s="433">
        <v>5.0</v>
      </c>
      <c r="K31" s="647" t="s">
        <v>293</v>
      </c>
      <c r="L31" s="431" t="s">
        <v>390</v>
      </c>
      <c r="M31" s="327">
        <f t="shared" si="1"/>
        <v>949</v>
      </c>
      <c r="N31" s="210"/>
      <c r="O31" s="333">
        <v>1996.0</v>
      </c>
      <c r="P31" s="357">
        <f>COUNTIF($C$2:$C$503,"1996")</f>
        <v>0</v>
      </c>
      <c r="Q31" s="106"/>
      <c r="R31" s="107"/>
      <c r="S31" s="354">
        <f>P31/P42</f>
        <v>0</v>
      </c>
      <c r="T31" s="25"/>
      <c r="U31" s="210"/>
      <c r="V31" s="210"/>
      <c r="W31" s="210"/>
      <c r="X31" s="210"/>
      <c r="Y31" s="210"/>
      <c r="Z31" s="210"/>
    </row>
    <row r="32" ht="12.75" customHeight="1">
      <c r="A32" s="597">
        <v>3106.0</v>
      </c>
      <c r="B32" s="437" t="s">
        <v>12816</v>
      </c>
      <c r="C32" s="437">
        <v>2000.0</v>
      </c>
      <c r="D32" s="511">
        <v>36662.0</v>
      </c>
      <c r="E32" s="437" t="s">
        <v>12817</v>
      </c>
      <c r="F32" s="437" t="s">
        <v>353</v>
      </c>
      <c r="G32" s="437" t="s">
        <v>806</v>
      </c>
      <c r="H32" s="437" t="s">
        <v>234</v>
      </c>
      <c r="I32" s="511">
        <v>38873.0</v>
      </c>
      <c r="J32" s="439">
        <v>6.0</v>
      </c>
      <c r="K32" s="647" t="s">
        <v>293</v>
      </c>
      <c r="L32" s="439" t="s">
        <v>390</v>
      </c>
      <c r="M32" s="330">
        <f t="shared" si="1"/>
        <v>2211</v>
      </c>
      <c r="N32" s="210"/>
      <c r="O32" s="332">
        <v>1997.0</v>
      </c>
      <c r="P32" s="355">
        <f>COUNTIF($C$2:$C$503,"1997")</f>
        <v>0</v>
      </c>
      <c r="Q32" s="106"/>
      <c r="R32" s="107"/>
      <c r="S32" s="356">
        <f>P32/P42</f>
        <v>0</v>
      </c>
      <c r="T32" s="25"/>
      <c r="U32" s="210"/>
      <c r="V32" s="210"/>
      <c r="W32" s="210"/>
      <c r="X32" s="210"/>
      <c r="Y32" s="210"/>
      <c r="Z32" s="210"/>
    </row>
    <row r="33" ht="12.75" customHeight="1">
      <c r="A33" s="590">
        <v>3206.0</v>
      </c>
      <c r="B33" s="431" t="s">
        <v>12818</v>
      </c>
      <c r="C33" s="431">
        <v>1999.0</v>
      </c>
      <c r="D33" s="508">
        <v>36294.0</v>
      </c>
      <c r="E33" s="431" t="s">
        <v>12819</v>
      </c>
      <c r="F33" s="431" t="s">
        <v>1365</v>
      </c>
      <c r="G33" s="431" t="s">
        <v>806</v>
      </c>
      <c r="H33" s="431" t="s">
        <v>7752</v>
      </c>
      <c r="I33" s="508">
        <v>38874.0</v>
      </c>
      <c r="J33" s="433">
        <v>6.0</v>
      </c>
      <c r="K33" s="650" t="s">
        <v>309</v>
      </c>
      <c r="L33" s="431" t="s">
        <v>395</v>
      </c>
      <c r="M33" s="327">
        <f t="shared" si="1"/>
        <v>2580</v>
      </c>
      <c r="N33" s="210"/>
      <c r="O33" s="333">
        <v>1998.0</v>
      </c>
      <c r="P33" s="357">
        <f>COUNTIF($C$2:$C$503,"1998")</f>
        <v>1</v>
      </c>
      <c r="Q33" s="106"/>
      <c r="R33" s="107"/>
      <c r="S33" s="354">
        <f>P33/P42</f>
        <v>0.009174311927</v>
      </c>
      <c r="T33" s="25"/>
      <c r="U33" s="210"/>
      <c r="V33" s="210"/>
      <c r="W33" s="210"/>
      <c r="X33" s="210"/>
      <c r="Y33" s="210"/>
      <c r="Z33" s="210"/>
    </row>
    <row r="34" ht="12.75" customHeight="1">
      <c r="A34" s="597">
        <v>3306.0</v>
      </c>
      <c r="B34" s="437" t="s">
        <v>12820</v>
      </c>
      <c r="C34" s="437">
        <v>2001.0</v>
      </c>
      <c r="D34" s="511">
        <v>37246.0</v>
      </c>
      <c r="E34" s="437" t="s">
        <v>12821</v>
      </c>
      <c r="F34" s="437" t="s">
        <v>12822</v>
      </c>
      <c r="G34" s="437" t="s">
        <v>707</v>
      </c>
      <c r="H34" s="437" t="s">
        <v>334</v>
      </c>
      <c r="I34" s="511">
        <v>38887.0</v>
      </c>
      <c r="J34" s="439">
        <v>6.0</v>
      </c>
      <c r="K34" s="649" t="s">
        <v>322</v>
      </c>
      <c r="L34" s="439" t="s">
        <v>395</v>
      </c>
      <c r="M34" s="330">
        <f t="shared" si="1"/>
        <v>1641</v>
      </c>
      <c r="N34" s="210"/>
      <c r="O34" s="332">
        <v>1999.0</v>
      </c>
      <c r="P34" s="355">
        <f>COUNTIF($C$2:$C$503,"1999")</f>
        <v>5</v>
      </c>
      <c r="Q34" s="106"/>
      <c r="R34" s="107"/>
      <c r="S34" s="356">
        <f>P34/P42</f>
        <v>0.04587155963</v>
      </c>
      <c r="T34" s="25"/>
      <c r="U34" s="210"/>
      <c r="V34" s="210"/>
      <c r="W34" s="210"/>
      <c r="X34" s="210"/>
      <c r="Y34" s="210"/>
      <c r="Z34" s="210"/>
    </row>
    <row r="35" ht="12.75" customHeight="1">
      <c r="A35" s="590">
        <v>3406.0</v>
      </c>
      <c r="B35" s="431" t="s">
        <v>12823</v>
      </c>
      <c r="C35" s="431">
        <v>2005.0</v>
      </c>
      <c r="D35" s="508">
        <v>38373.0</v>
      </c>
      <c r="E35" s="431" t="s">
        <v>12824</v>
      </c>
      <c r="F35" s="431" t="s">
        <v>1349</v>
      </c>
      <c r="G35" s="431" t="s">
        <v>806</v>
      </c>
      <c r="H35" s="431" t="s">
        <v>163</v>
      </c>
      <c r="I35" s="508">
        <v>38888.0</v>
      </c>
      <c r="J35" s="433">
        <v>6.0</v>
      </c>
      <c r="K35" s="649" t="s">
        <v>322</v>
      </c>
      <c r="L35" s="431" t="s">
        <v>395</v>
      </c>
      <c r="M35" s="327">
        <f t="shared" si="1"/>
        <v>515</v>
      </c>
      <c r="N35" s="210"/>
      <c r="O35" s="333">
        <v>2000.0</v>
      </c>
      <c r="P35" s="357">
        <f>COUNTIF($C$2:$C$503,"2000")</f>
        <v>4</v>
      </c>
      <c r="Q35" s="106"/>
      <c r="R35" s="107"/>
      <c r="S35" s="354">
        <f>P35/P42</f>
        <v>0.03669724771</v>
      </c>
      <c r="T35" s="25"/>
      <c r="U35" s="210"/>
      <c r="V35" s="210"/>
      <c r="W35" s="210"/>
      <c r="X35" s="210"/>
      <c r="Y35" s="210"/>
      <c r="Z35" s="210"/>
    </row>
    <row r="36" ht="12.75" customHeight="1">
      <c r="A36" s="597">
        <v>3506.0</v>
      </c>
      <c r="B36" s="437" t="s">
        <v>12825</v>
      </c>
      <c r="C36" s="437">
        <v>2005.0</v>
      </c>
      <c r="D36" s="511">
        <v>38496.0</v>
      </c>
      <c r="E36" s="437" t="s">
        <v>12826</v>
      </c>
      <c r="F36" s="437" t="s">
        <v>4757</v>
      </c>
      <c r="G36" s="437" t="s">
        <v>806</v>
      </c>
      <c r="H36" s="437" t="s">
        <v>18</v>
      </c>
      <c r="I36" s="511">
        <v>38897.0</v>
      </c>
      <c r="J36" s="439">
        <v>6.0</v>
      </c>
      <c r="K36" s="650" t="s">
        <v>309</v>
      </c>
      <c r="L36" s="439" t="s">
        <v>399</v>
      </c>
      <c r="M36" s="330">
        <f t="shared" si="1"/>
        <v>401</v>
      </c>
      <c r="N36" s="210"/>
      <c r="O36" s="332">
        <v>2001.0</v>
      </c>
      <c r="P36" s="355">
        <f>COUNTIF($C$2:$C$503,"2001")</f>
        <v>17</v>
      </c>
      <c r="Q36" s="106"/>
      <c r="R36" s="107"/>
      <c r="S36" s="356">
        <f>P36/P42</f>
        <v>0.1559633028</v>
      </c>
      <c r="T36" s="25"/>
      <c r="U36" s="210"/>
      <c r="V36" s="210"/>
      <c r="W36" s="210"/>
      <c r="X36" s="210"/>
      <c r="Y36" s="210"/>
      <c r="Z36" s="210"/>
    </row>
    <row r="37" ht="12.75" customHeight="1">
      <c r="A37" s="590">
        <v>3606.0</v>
      </c>
      <c r="B37" s="431" t="s">
        <v>12827</v>
      </c>
      <c r="C37" s="431">
        <v>1995.0</v>
      </c>
      <c r="D37" s="508">
        <v>34852.0</v>
      </c>
      <c r="E37" s="431" t="s">
        <v>12828</v>
      </c>
      <c r="F37" s="431" t="s">
        <v>3459</v>
      </c>
      <c r="G37" s="431" t="s">
        <v>806</v>
      </c>
      <c r="H37" s="431" t="s">
        <v>12472</v>
      </c>
      <c r="I37" s="508">
        <v>38902.0</v>
      </c>
      <c r="J37" s="433">
        <v>7.0</v>
      </c>
      <c r="K37" s="649" t="s">
        <v>322</v>
      </c>
      <c r="L37" s="431" t="s">
        <v>395</v>
      </c>
      <c r="M37" s="327">
        <f t="shared" si="1"/>
        <v>4050</v>
      </c>
      <c r="N37" s="210"/>
      <c r="O37" s="333">
        <v>2002.0</v>
      </c>
      <c r="P37" s="357">
        <f>COUNTIF($C$2:$C$503,"2002")</f>
        <v>14</v>
      </c>
      <c r="Q37" s="106"/>
      <c r="R37" s="107"/>
      <c r="S37" s="354">
        <f>P37/P42</f>
        <v>0.128440367</v>
      </c>
      <c r="T37" s="25"/>
      <c r="U37" s="210"/>
      <c r="V37" s="210"/>
      <c r="W37" s="210"/>
      <c r="X37" s="210"/>
      <c r="Y37" s="210"/>
      <c r="Z37" s="210"/>
    </row>
    <row r="38" ht="12.75" customHeight="1">
      <c r="A38" s="597">
        <v>3706.0</v>
      </c>
      <c r="B38" s="437" t="s">
        <v>12829</v>
      </c>
      <c r="C38" s="437">
        <v>2003.0</v>
      </c>
      <c r="D38" s="511">
        <v>37977.0</v>
      </c>
      <c r="E38" s="437" t="s">
        <v>12830</v>
      </c>
      <c r="F38" s="437" t="s">
        <v>873</v>
      </c>
      <c r="G38" s="437" t="s">
        <v>430</v>
      </c>
      <c r="H38" s="437" t="s">
        <v>1043</v>
      </c>
      <c r="I38" s="511">
        <v>38902.0</v>
      </c>
      <c r="J38" s="439">
        <v>7.0</v>
      </c>
      <c r="K38" s="649" t="s">
        <v>322</v>
      </c>
      <c r="L38" s="439" t="s">
        <v>395</v>
      </c>
      <c r="M38" s="330">
        <f t="shared" si="1"/>
        <v>925</v>
      </c>
      <c r="N38" s="210"/>
      <c r="O38" s="332">
        <v>2003.0</v>
      </c>
      <c r="P38" s="355">
        <f>COUNTIF($C$2:$C$503,"2003")</f>
        <v>16</v>
      </c>
      <c r="Q38" s="106"/>
      <c r="R38" s="107"/>
      <c r="S38" s="356">
        <f>P38/P42</f>
        <v>0.1467889908</v>
      </c>
      <c r="T38" s="25"/>
      <c r="U38" s="210"/>
      <c r="V38" s="210"/>
      <c r="W38" s="210"/>
      <c r="X38" s="210"/>
      <c r="Y38" s="210"/>
      <c r="Z38" s="210"/>
    </row>
    <row r="39" ht="12.75" customHeight="1">
      <c r="A39" s="590">
        <v>3806.0</v>
      </c>
      <c r="B39" s="431" t="s">
        <v>12831</v>
      </c>
      <c r="C39" s="431">
        <v>2001.0</v>
      </c>
      <c r="D39" s="508">
        <v>37089.0</v>
      </c>
      <c r="E39" s="431" t="s">
        <v>12832</v>
      </c>
      <c r="F39" s="431" t="s">
        <v>44</v>
      </c>
      <c r="G39" s="431" t="s">
        <v>806</v>
      </c>
      <c r="H39" s="431" t="s">
        <v>45</v>
      </c>
      <c r="I39" s="508">
        <v>38911.0</v>
      </c>
      <c r="J39" s="433">
        <v>7.0</v>
      </c>
      <c r="K39" s="647" t="s">
        <v>293</v>
      </c>
      <c r="L39" s="431" t="s">
        <v>395</v>
      </c>
      <c r="M39" s="327">
        <f t="shared" si="1"/>
        <v>1822</v>
      </c>
      <c r="N39" s="210"/>
      <c r="O39" s="333">
        <v>2004.0</v>
      </c>
      <c r="P39" s="357">
        <f>COUNTIF($C$2:$C$503,"2004")</f>
        <v>29</v>
      </c>
      <c r="Q39" s="106"/>
      <c r="R39" s="107"/>
      <c r="S39" s="354">
        <f>P39/P42</f>
        <v>0.2660550459</v>
      </c>
      <c r="T39" s="25"/>
      <c r="U39" s="210"/>
      <c r="V39" s="210"/>
      <c r="W39" s="210"/>
      <c r="X39" s="210"/>
      <c r="Y39" s="210"/>
      <c r="Z39" s="210"/>
    </row>
    <row r="40" ht="12.75" customHeight="1">
      <c r="A40" s="597">
        <v>3906.0</v>
      </c>
      <c r="B40" s="437" t="s">
        <v>12833</v>
      </c>
      <c r="C40" s="437">
        <v>2005.0</v>
      </c>
      <c r="D40" s="511">
        <v>38514.0</v>
      </c>
      <c r="E40" s="437" t="s">
        <v>12834</v>
      </c>
      <c r="F40" s="437" t="s">
        <v>12835</v>
      </c>
      <c r="G40" s="437" t="s">
        <v>725</v>
      </c>
      <c r="H40" s="437" t="s">
        <v>6884</v>
      </c>
      <c r="I40" s="511">
        <v>38911.0</v>
      </c>
      <c r="J40" s="439">
        <v>7.0</v>
      </c>
      <c r="K40" s="648" t="s">
        <v>344</v>
      </c>
      <c r="L40" s="439" t="s">
        <v>399</v>
      </c>
      <c r="M40" s="330">
        <f t="shared" si="1"/>
        <v>397</v>
      </c>
      <c r="N40" s="210"/>
      <c r="O40" s="332">
        <v>2005.0</v>
      </c>
      <c r="P40" s="355">
        <f>COUNTIF($C$2:$C$503,"2005")</f>
        <v>17</v>
      </c>
      <c r="Q40" s="106"/>
      <c r="R40" s="107"/>
      <c r="S40" s="356">
        <f>P40/P42</f>
        <v>0.1559633028</v>
      </c>
      <c r="T40" s="25"/>
      <c r="U40" s="210"/>
      <c r="V40" s="210"/>
      <c r="W40" s="210"/>
      <c r="X40" s="210"/>
      <c r="Y40" s="210"/>
      <c r="Z40" s="210"/>
    </row>
    <row r="41" ht="12.75" customHeight="1">
      <c r="A41" s="590">
        <v>4006.0</v>
      </c>
      <c r="B41" s="431" t="s">
        <v>12836</v>
      </c>
      <c r="C41" s="431">
        <v>2002.0</v>
      </c>
      <c r="D41" s="508">
        <v>37263.0</v>
      </c>
      <c r="E41" s="431" t="s">
        <v>12837</v>
      </c>
      <c r="F41" s="431" t="s">
        <v>364</v>
      </c>
      <c r="G41" s="431" t="s">
        <v>806</v>
      </c>
      <c r="H41" s="431" t="s">
        <v>234</v>
      </c>
      <c r="I41" s="508">
        <v>38912.0</v>
      </c>
      <c r="J41" s="433">
        <v>7.0</v>
      </c>
      <c r="K41" s="648" t="s">
        <v>344</v>
      </c>
      <c r="L41" s="431" t="s">
        <v>390</v>
      </c>
      <c r="M41" s="327">
        <f t="shared" si="1"/>
        <v>1649</v>
      </c>
      <c r="N41" s="210"/>
      <c r="O41" s="333">
        <v>2006.0</v>
      </c>
      <c r="P41" s="357">
        <f>COUNTIF($C$2:$C$503,"2006")</f>
        <v>3</v>
      </c>
      <c r="Q41" s="106"/>
      <c r="R41" s="107"/>
      <c r="S41" s="354">
        <f>P41/P42</f>
        <v>0.02752293578</v>
      </c>
      <c r="T41" s="25"/>
      <c r="U41" s="210"/>
      <c r="V41" s="210"/>
      <c r="W41" s="210"/>
      <c r="X41" s="210"/>
      <c r="Y41" s="210"/>
      <c r="Z41" s="210"/>
    </row>
    <row r="42" ht="12.75" customHeight="1">
      <c r="A42" s="597">
        <v>4106.0</v>
      </c>
      <c r="B42" s="437" t="s">
        <v>12838</v>
      </c>
      <c r="C42" s="437">
        <v>2002.0</v>
      </c>
      <c r="D42" s="511">
        <v>37530.0</v>
      </c>
      <c r="E42" s="437" t="s">
        <v>12839</v>
      </c>
      <c r="F42" s="437" t="s">
        <v>12840</v>
      </c>
      <c r="G42" s="437" t="s">
        <v>806</v>
      </c>
      <c r="H42" s="437" t="s">
        <v>158</v>
      </c>
      <c r="I42" s="511">
        <v>38915.0</v>
      </c>
      <c r="J42" s="439">
        <v>7.0</v>
      </c>
      <c r="K42" s="649" t="s">
        <v>322</v>
      </c>
      <c r="L42" s="439" t="s">
        <v>386</v>
      </c>
      <c r="M42" s="330">
        <f t="shared" si="1"/>
        <v>1385</v>
      </c>
      <c r="N42" s="210"/>
      <c r="O42" s="359" t="s">
        <v>179</v>
      </c>
      <c r="P42" s="360">
        <f>SUM(P29:R41)</f>
        <v>109</v>
      </c>
      <c r="Q42" s="361"/>
      <c r="R42" s="362"/>
      <c r="S42" s="363">
        <f>SUM(S29:S41)</f>
        <v>1</v>
      </c>
      <c r="T42" s="25"/>
      <c r="U42" s="210"/>
      <c r="V42" s="210"/>
      <c r="W42" s="210"/>
      <c r="X42" s="210"/>
      <c r="Y42" s="210"/>
      <c r="Z42" s="210"/>
    </row>
    <row r="43" ht="12.75" customHeight="1">
      <c r="A43" s="590">
        <v>4206.0</v>
      </c>
      <c r="B43" s="431" t="s">
        <v>12841</v>
      </c>
      <c r="C43" s="431">
        <v>2004.0</v>
      </c>
      <c r="D43" s="508">
        <v>38303.0</v>
      </c>
      <c r="E43" s="431" t="s">
        <v>12842</v>
      </c>
      <c r="F43" s="431" t="s">
        <v>1630</v>
      </c>
      <c r="G43" s="431" t="s">
        <v>17</v>
      </c>
      <c r="H43" s="431" t="s">
        <v>56</v>
      </c>
      <c r="I43" s="508">
        <v>38915.0</v>
      </c>
      <c r="J43" s="433">
        <v>7.0</v>
      </c>
      <c r="K43" s="650" t="s">
        <v>309</v>
      </c>
      <c r="L43" s="431" t="s">
        <v>390</v>
      </c>
      <c r="M43" s="327">
        <f t="shared" si="1"/>
        <v>612</v>
      </c>
      <c r="N43" s="210"/>
      <c r="O43" s="25"/>
      <c r="P43" s="25"/>
      <c r="Q43" s="25"/>
      <c r="R43" s="25"/>
      <c r="S43" s="25"/>
      <c r="T43" s="25"/>
      <c r="U43" s="210"/>
      <c r="V43" s="210"/>
      <c r="W43" s="210"/>
      <c r="X43" s="210"/>
      <c r="Y43" s="210"/>
      <c r="Z43" s="210"/>
    </row>
    <row r="44" ht="13.5" customHeight="1">
      <c r="A44" s="597">
        <v>4306.0</v>
      </c>
      <c r="B44" s="437" t="s">
        <v>12843</v>
      </c>
      <c r="C44" s="437">
        <v>2005.0</v>
      </c>
      <c r="D44" s="511">
        <v>38455.0</v>
      </c>
      <c r="E44" s="437" t="s">
        <v>12844</v>
      </c>
      <c r="F44" s="437" t="s">
        <v>2277</v>
      </c>
      <c r="G44" s="437" t="s">
        <v>17</v>
      </c>
      <c r="H44" s="437" t="s">
        <v>56</v>
      </c>
      <c r="I44" s="511">
        <v>38915.0</v>
      </c>
      <c r="J44" s="439">
        <v>7.0</v>
      </c>
      <c r="K44" s="649" t="s">
        <v>322</v>
      </c>
      <c r="L44" s="439" t="s">
        <v>390</v>
      </c>
      <c r="M44" s="330">
        <f t="shared" si="1"/>
        <v>460</v>
      </c>
      <c r="N44" s="210"/>
      <c r="O44" s="338" t="s">
        <v>847</v>
      </c>
      <c r="P44" s="95"/>
      <c r="Q44" s="95"/>
      <c r="R44" s="95"/>
      <c r="S44" s="96"/>
      <c r="T44" s="25"/>
      <c r="U44" s="210"/>
      <c r="V44" s="210"/>
      <c r="W44" s="210"/>
      <c r="X44" s="210"/>
      <c r="Y44" s="210"/>
      <c r="Z44" s="210"/>
    </row>
    <row r="45" ht="13.5" customHeight="1">
      <c r="A45" s="590">
        <v>4406.0</v>
      </c>
      <c r="B45" s="431" t="s">
        <v>12845</v>
      </c>
      <c r="C45" s="431">
        <v>2001.0</v>
      </c>
      <c r="D45" s="508">
        <v>37112.0</v>
      </c>
      <c r="E45" s="431" t="s">
        <v>12846</v>
      </c>
      <c r="F45" s="431" t="s">
        <v>723</v>
      </c>
      <c r="G45" s="431" t="s">
        <v>806</v>
      </c>
      <c r="H45" s="431" t="s">
        <v>807</v>
      </c>
      <c r="I45" s="508">
        <v>38915.0</v>
      </c>
      <c r="J45" s="433">
        <v>7.0</v>
      </c>
      <c r="K45" s="649" t="s">
        <v>322</v>
      </c>
      <c r="L45" s="431" t="s">
        <v>390</v>
      </c>
      <c r="M45" s="327">
        <f t="shared" si="1"/>
        <v>1803</v>
      </c>
      <c r="N45" s="210"/>
      <c r="O45" s="97"/>
      <c r="P45" s="98"/>
      <c r="Q45" s="98"/>
      <c r="R45" s="98"/>
      <c r="S45" s="99"/>
      <c r="T45" s="25"/>
      <c r="U45" s="210"/>
      <c r="V45" s="210"/>
      <c r="W45" s="210"/>
      <c r="X45" s="210"/>
      <c r="Y45" s="210"/>
      <c r="Z45" s="210"/>
    </row>
    <row r="46" ht="12.75" customHeight="1">
      <c r="A46" s="597">
        <v>4506.0</v>
      </c>
      <c r="B46" s="437" t="s">
        <v>12847</v>
      </c>
      <c r="C46" s="437">
        <v>2004.0</v>
      </c>
      <c r="D46" s="511">
        <v>38051.0</v>
      </c>
      <c r="E46" s="437" t="s">
        <v>12848</v>
      </c>
      <c r="F46" s="437" t="s">
        <v>1014</v>
      </c>
      <c r="G46" s="437" t="s">
        <v>430</v>
      </c>
      <c r="H46" s="437" t="s">
        <v>158</v>
      </c>
      <c r="I46" s="511">
        <v>38922.0</v>
      </c>
      <c r="J46" s="439">
        <v>7.0</v>
      </c>
      <c r="K46" s="649" t="s">
        <v>322</v>
      </c>
      <c r="L46" s="439" t="s">
        <v>390</v>
      </c>
      <c r="M46" s="330">
        <f t="shared" si="1"/>
        <v>871</v>
      </c>
      <c r="N46" s="210"/>
      <c r="O46" s="348" t="s">
        <v>9</v>
      </c>
      <c r="P46" s="349" t="s">
        <v>107</v>
      </c>
      <c r="Q46" s="350"/>
      <c r="R46" s="351"/>
      <c r="S46" s="352" t="s">
        <v>108</v>
      </c>
      <c r="T46" s="25"/>
      <c r="U46" s="210"/>
      <c r="V46" s="210"/>
      <c r="W46" s="210"/>
      <c r="X46" s="210"/>
      <c r="Y46" s="210"/>
      <c r="Z46" s="210"/>
    </row>
    <row r="47" ht="12.75" customHeight="1">
      <c r="A47" s="590">
        <v>4606.0</v>
      </c>
      <c r="B47" s="431" t="s">
        <v>12849</v>
      </c>
      <c r="C47" s="431">
        <v>2001.0</v>
      </c>
      <c r="D47" s="508">
        <v>37174.0</v>
      </c>
      <c r="E47" s="431" t="s">
        <v>12850</v>
      </c>
      <c r="F47" s="431" t="s">
        <v>12851</v>
      </c>
      <c r="G47" s="431" t="s">
        <v>430</v>
      </c>
      <c r="H47" s="431" t="s">
        <v>12852</v>
      </c>
      <c r="I47" s="508">
        <v>38930.0</v>
      </c>
      <c r="J47" s="433">
        <v>8.0</v>
      </c>
      <c r="K47" s="648" t="s">
        <v>344</v>
      </c>
      <c r="L47" s="431" t="s">
        <v>395</v>
      </c>
      <c r="M47" s="327">
        <f t="shared" si="1"/>
        <v>1756</v>
      </c>
      <c r="N47" s="210"/>
      <c r="O47" s="364" t="s">
        <v>203</v>
      </c>
      <c r="P47" s="353">
        <f>COUNTIF($J$2:$J$476,"1")</f>
        <v>6</v>
      </c>
      <c r="Q47" s="343"/>
      <c r="R47" s="344"/>
      <c r="S47" s="365">
        <f>(P47/P59)</f>
        <v>0.05504587156</v>
      </c>
      <c r="T47" s="25"/>
      <c r="U47" s="210"/>
      <c r="V47" s="210"/>
      <c r="W47" s="210"/>
      <c r="X47" s="210"/>
      <c r="Y47" s="210"/>
      <c r="Z47" s="210"/>
    </row>
    <row r="48" ht="12.75" customHeight="1">
      <c r="A48" s="597">
        <v>4706.0</v>
      </c>
      <c r="B48" s="437" t="s">
        <v>12853</v>
      </c>
      <c r="C48" s="437">
        <v>2001.0</v>
      </c>
      <c r="D48" s="511">
        <v>37243.0</v>
      </c>
      <c r="E48" s="437" t="s">
        <v>12854</v>
      </c>
      <c r="F48" s="437" t="s">
        <v>12855</v>
      </c>
      <c r="G48" s="437" t="s">
        <v>430</v>
      </c>
      <c r="H48" s="437" t="s">
        <v>5536</v>
      </c>
      <c r="I48" s="511">
        <v>38930.0</v>
      </c>
      <c r="J48" s="439">
        <v>8.0</v>
      </c>
      <c r="K48" s="647" t="s">
        <v>293</v>
      </c>
      <c r="L48" s="439" t="s">
        <v>395</v>
      </c>
      <c r="M48" s="330">
        <f t="shared" si="1"/>
        <v>1687</v>
      </c>
      <c r="N48" s="210"/>
      <c r="O48" s="332" t="s">
        <v>207</v>
      </c>
      <c r="P48" s="355">
        <f>COUNTIF($J$2:$J$476,"2")</f>
        <v>5</v>
      </c>
      <c r="Q48" s="106"/>
      <c r="R48" s="107"/>
      <c r="S48" s="356">
        <f>(P48/P59)</f>
        <v>0.04587155963</v>
      </c>
      <c r="T48" s="25"/>
      <c r="U48" s="210"/>
      <c r="V48" s="210"/>
      <c r="W48" s="210"/>
      <c r="X48" s="210"/>
      <c r="Y48" s="210"/>
      <c r="Z48" s="210"/>
    </row>
    <row r="49" ht="12.75" customHeight="1">
      <c r="A49" s="590">
        <v>4806.0</v>
      </c>
      <c r="B49" s="431" t="s">
        <v>12856</v>
      </c>
      <c r="C49" s="431">
        <v>2002.0</v>
      </c>
      <c r="D49" s="508">
        <v>37613.0</v>
      </c>
      <c r="E49" s="431" t="s">
        <v>12857</v>
      </c>
      <c r="F49" s="431" t="s">
        <v>2951</v>
      </c>
      <c r="G49" s="431" t="s">
        <v>430</v>
      </c>
      <c r="H49" s="431" t="s">
        <v>5536</v>
      </c>
      <c r="I49" s="508">
        <v>38930.0</v>
      </c>
      <c r="J49" s="433">
        <v>8.0</v>
      </c>
      <c r="K49" s="649" t="s">
        <v>322</v>
      </c>
      <c r="L49" s="431" t="s">
        <v>395</v>
      </c>
      <c r="M49" s="327">
        <f t="shared" si="1"/>
        <v>1317</v>
      </c>
      <c r="N49" s="210"/>
      <c r="O49" s="333" t="s">
        <v>213</v>
      </c>
      <c r="P49" s="357">
        <f>COUNTIF($J$2:$J$476,"3")</f>
        <v>8</v>
      </c>
      <c r="Q49" s="106"/>
      <c r="R49" s="107"/>
      <c r="S49" s="354">
        <f>(P49/P59)</f>
        <v>0.07339449541</v>
      </c>
      <c r="T49" s="25"/>
      <c r="U49" s="210"/>
      <c r="V49" s="210"/>
      <c r="W49" s="210"/>
      <c r="X49" s="210"/>
      <c r="Y49" s="210"/>
      <c r="Z49" s="210"/>
    </row>
    <row r="50" ht="12.75" customHeight="1">
      <c r="A50" s="597">
        <v>4906.0</v>
      </c>
      <c r="B50" s="437" t="s">
        <v>12858</v>
      </c>
      <c r="C50" s="437">
        <v>2001.0</v>
      </c>
      <c r="D50" s="511">
        <v>37146.0</v>
      </c>
      <c r="E50" s="437" t="s">
        <v>12859</v>
      </c>
      <c r="F50" s="437" t="s">
        <v>12860</v>
      </c>
      <c r="G50" s="437" t="s">
        <v>725</v>
      </c>
      <c r="H50" s="437" t="s">
        <v>6884</v>
      </c>
      <c r="I50" s="511">
        <v>38932.0</v>
      </c>
      <c r="J50" s="439">
        <v>8.0</v>
      </c>
      <c r="K50" s="648" t="s">
        <v>344</v>
      </c>
      <c r="L50" s="439" t="s">
        <v>399</v>
      </c>
      <c r="M50" s="330">
        <f t="shared" si="1"/>
        <v>1786</v>
      </c>
      <c r="N50" s="210"/>
      <c r="O50" s="332" t="s">
        <v>219</v>
      </c>
      <c r="P50" s="355">
        <f>COUNTIF($J$2:$J$476,"4")</f>
        <v>4</v>
      </c>
      <c r="Q50" s="106"/>
      <c r="R50" s="107"/>
      <c r="S50" s="356">
        <f>(P50/P59)</f>
        <v>0.03669724771</v>
      </c>
      <c r="T50" s="25"/>
      <c r="U50" s="210"/>
      <c r="V50" s="210"/>
      <c r="W50" s="210"/>
      <c r="X50" s="210"/>
      <c r="Y50" s="210"/>
      <c r="Z50" s="210"/>
    </row>
    <row r="51" ht="12.75" customHeight="1">
      <c r="A51" s="590">
        <v>5006.0</v>
      </c>
      <c r="B51" s="431" t="s">
        <v>12861</v>
      </c>
      <c r="C51" s="431">
        <v>2004.0</v>
      </c>
      <c r="D51" s="508">
        <v>38133.0</v>
      </c>
      <c r="E51" s="431" t="s">
        <v>12862</v>
      </c>
      <c r="F51" s="431" t="s">
        <v>8467</v>
      </c>
      <c r="G51" s="431" t="s">
        <v>806</v>
      </c>
      <c r="H51" s="431" t="s">
        <v>1043</v>
      </c>
      <c r="I51" s="508">
        <v>38933.0</v>
      </c>
      <c r="J51" s="433">
        <v>8.0</v>
      </c>
      <c r="K51" s="647" t="s">
        <v>293</v>
      </c>
      <c r="L51" s="431" t="s">
        <v>390</v>
      </c>
      <c r="M51" s="327">
        <f t="shared" si="1"/>
        <v>800</v>
      </c>
      <c r="N51" s="210"/>
      <c r="O51" s="333" t="s">
        <v>223</v>
      </c>
      <c r="P51" s="357">
        <f>COUNTIF($J$2:$J$476,"5")</f>
        <v>7</v>
      </c>
      <c r="Q51" s="106"/>
      <c r="R51" s="107"/>
      <c r="S51" s="354">
        <f>(P51/P59)</f>
        <v>0.06422018349</v>
      </c>
      <c r="T51" s="25"/>
      <c r="U51" s="210"/>
      <c r="V51" s="210"/>
      <c r="W51" s="210"/>
      <c r="X51" s="210"/>
      <c r="Y51" s="210"/>
      <c r="Z51" s="210"/>
    </row>
    <row r="52" ht="12.75" customHeight="1">
      <c r="A52" s="597">
        <v>5106.0</v>
      </c>
      <c r="B52" s="437" t="s">
        <v>12863</v>
      </c>
      <c r="C52" s="437">
        <v>2005.0</v>
      </c>
      <c r="D52" s="511">
        <v>38370.0</v>
      </c>
      <c r="E52" s="437" t="s">
        <v>12864</v>
      </c>
      <c r="F52" s="437" t="s">
        <v>1569</v>
      </c>
      <c r="G52" s="437" t="s">
        <v>17</v>
      </c>
      <c r="H52" s="437" t="s">
        <v>6340</v>
      </c>
      <c r="I52" s="511">
        <v>38938.0</v>
      </c>
      <c r="J52" s="439">
        <v>8.0</v>
      </c>
      <c r="K52" s="649" t="s">
        <v>322</v>
      </c>
      <c r="L52" s="439" t="s">
        <v>390</v>
      </c>
      <c r="M52" s="330">
        <f t="shared" si="1"/>
        <v>568</v>
      </c>
      <c r="N52" s="210"/>
      <c r="O52" s="332" t="s">
        <v>229</v>
      </c>
      <c r="P52" s="355">
        <f>COUNTIF($J$2:$J$476,"6")</f>
        <v>5</v>
      </c>
      <c r="Q52" s="106"/>
      <c r="R52" s="107"/>
      <c r="S52" s="356">
        <f>(P52/P59)</f>
        <v>0.04587155963</v>
      </c>
      <c r="T52" s="25"/>
      <c r="U52" s="210"/>
      <c r="V52" s="210"/>
      <c r="W52" s="210"/>
      <c r="X52" s="210"/>
      <c r="Y52" s="210"/>
      <c r="Z52" s="210"/>
    </row>
    <row r="53" ht="12.75" customHeight="1">
      <c r="A53" s="590">
        <v>5206.0</v>
      </c>
      <c r="B53" s="431" t="s">
        <v>12865</v>
      </c>
      <c r="C53" s="431">
        <v>2005.0</v>
      </c>
      <c r="D53" s="508">
        <v>38362.0</v>
      </c>
      <c r="E53" s="431" t="s">
        <v>12866</v>
      </c>
      <c r="F53" s="431" t="s">
        <v>1630</v>
      </c>
      <c r="G53" s="431" t="s">
        <v>17</v>
      </c>
      <c r="H53" s="431" t="s">
        <v>163</v>
      </c>
      <c r="I53" s="508">
        <v>38938.0</v>
      </c>
      <c r="J53" s="433">
        <v>8.0</v>
      </c>
      <c r="K53" s="649" t="s">
        <v>322</v>
      </c>
      <c r="L53" s="431" t="s">
        <v>390</v>
      </c>
      <c r="M53" s="327">
        <f t="shared" si="1"/>
        <v>576</v>
      </c>
      <c r="N53" s="210"/>
      <c r="O53" s="333" t="s">
        <v>235</v>
      </c>
      <c r="P53" s="357">
        <f>COUNTIF($J$2:$J$476,"7")</f>
        <v>10</v>
      </c>
      <c r="Q53" s="106"/>
      <c r="R53" s="107"/>
      <c r="S53" s="354">
        <f>(P53/P59)</f>
        <v>0.09174311927</v>
      </c>
      <c r="T53" s="25"/>
      <c r="U53" s="210"/>
      <c r="V53" s="210"/>
      <c r="W53" s="210"/>
      <c r="X53" s="210"/>
      <c r="Y53" s="210"/>
      <c r="Z53" s="210"/>
    </row>
    <row r="54" ht="12.75" customHeight="1">
      <c r="A54" s="597">
        <v>5306.0</v>
      </c>
      <c r="B54" s="437" t="s">
        <v>12867</v>
      </c>
      <c r="C54" s="437">
        <v>2002.0</v>
      </c>
      <c r="D54" s="511">
        <v>37441.0</v>
      </c>
      <c r="E54" s="437" t="s">
        <v>12868</v>
      </c>
      <c r="F54" s="437" t="s">
        <v>12869</v>
      </c>
      <c r="G54" s="437" t="s">
        <v>806</v>
      </c>
      <c r="H54" s="437" t="s">
        <v>4023</v>
      </c>
      <c r="I54" s="511">
        <v>38939.0</v>
      </c>
      <c r="J54" s="439">
        <v>8.0</v>
      </c>
      <c r="K54" s="649" t="s">
        <v>322</v>
      </c>
      <c r="L54" s="439" t="s">
        <v>399</v>
      </c>
      <c r="M54" s="330">
        <f t="shared" si="1"/>
        <v>1498</v>
      </c>
      <c r="N54" s="210"/>
      <c r="O54" s="332" t="s">
        <v>239</v>
      </c>
      <c r="P54" s="355">
        <f>COUNTIF($J$2:$J$476,"8")</f>
        <v>13</v>
      </c>
      <c r="Q54" s="106"/>
      <c r="R54" s="107"/>
      <c r="S54" s="356">
        <f>(P54/P59)</f>
        <v>0.119266055</v>
      </c>
      <c r="T54" s="25"/>
      <c r="U54" s="210"/>
      <c r="V54" s="210"/>
      <c r="W54" s="210"/>
      <c r="X54" s="210"/>
      <c r="Y54" s="210"/>
      <c r="Z54" s="210"/>
    </row>
    <row r="55" ht="12.75" customHeight="1">
      <c r="A55" s="590">
        <v>5406.0</v>
      </c>
      <c r="B55" s="431" t="s">
        <v>12870</v>
      </c>
      <c r="C55" s="431">
        <v>2002.0</v>
      </c>
      <c r="D55" s="508">
        <v>37441.0</v>
      </c>
      <c r="E55" s="431" t="s">
        <v>12871</v>
      </c>
      <c r="F55" s="431" t="s">
        <v>12869</v>
      </c>
      <c r="G55" s="431" t="s">
        <v>806</v>
      </c>
      <c r="H55" s="431" t="s">
        <v>4023</v>
      </c>
      <c r="I55" s="508">
        <v>38939.0</v>
      </c>
      <c r="J55" s="433">
        <v>8.0</v>
      </c>
      <c r="K55" s="649" t="s">
        <v>322</v>
      </c>
      <c r="L55" s="431" t="s">
        <v>399</v>
      </c>
      <c r="M55" s="327">
        <f t="shared" si="1"/>
        <v>1498</v>
      </c>
      <c r="N55" s="210"/>
      <c r="O55" s="333" t="s">
        <v>245</v>
      </c>
      <c r="P55" s="357">
        <f>COUNTIF($J$2:$J$476,"9")</f>
        <v>5</v>
      </c>
      <c r="Q55" s="106"/>
      <c r="R55" s="107"/>
      <c r="S55" s="354">
        <f>(P55/P59)</f>
        <v>0.04587155963</v>
      </c>
      <c r="T55" s="25"/>
      <c r="U55" s="210"/>
      <c r="V55" s="210"/>
      <c r="W55" s="210"/>
      <c r="X55" s="210"/>
      <c r="Y55" s="210"/>
      <c r="Z55" s="210"/>
    </row>
    <row r="56" ht="12.75" customHeight="1">
      <c r="A56" s="597">
        <v>5506.0</v>
      </c>
      <c r="B56" s="437" t="s">
        <v>12872</v>
      </c>
      <c r="C56" s="437">
        <v>2002.0</v>
      </c>
      <c r="D56" s="511">
        <v>37441.0</v>
      </c>
      <c r="E56" s="437" t="s">
        <v>12873</v>
      </c>
      <c r="F56" s="437" t="s">
        <v>12869</v>
      </c>
      <c r="G56" s="437" t="s">
        <v>806</v>
      </c>
      <c r="H56" s="437" t="s">
        <v>4023</v>
      </c>
      <c r="I56" s="511">
        <v>38939.0</v>
      </c>
      <c r="J56" s="439">
        <v>8.0</v>
      </c>
      <c r="K56" s="649" t="s">
        <v>322</v>
      </c>
      <c r="L56" s="439" t="s">
        <v>399</v>
      </c>
      <c r="M56" s="330">
        <f t="shared" si="1"/>
        <v>1498</v>
      </c>
      <c r="N56" s="210"/>
      <c r="O56" s="332" t="s">
        <v>252</v>
      </c>
      <c r="P56" s="355">
        <f>COUNTIF($J$2:$J$476,"10")</f>
        <v>8</v>
      </c>
      <c r="Q56" s="106"/>
      <c r="R56" s="107"/>
      <c r="S56" s="356">
        <f>(P56/P59)</f>
        <v>0.07339449541</v>
      </c>
      <c r="T56" s="25"/>
      <c r="U56" s="210"/>
      <c r="V56" s="210"/>
      <c r="W56" s="210"/>
      <c r="X56" s="210"/>
      <c r="Y56" s="210"/>
      <c r="Z56" s="210"/>
    </row>
    <row r="57" ht="12.75" customHeight="1">
      <c r="A57" s="590">
        <v>5606.0</v>
      </c>
      <c r="B57" s="431" t="s">
        <v>12874</v>
      </c>
      <c r="C57" s="431">
        <v>2004.0</v>
      </c>
      <c r="D57" s="508">
        <v>38275.0</v>
      </c>
      <c r="E57" s="431" t="s">
        <v>12875</v>
      </c>
      <c r="F57" s="431" t="s">
        <v>8488</v>
      </c>
      <c r="G57" s="431" t="s">
        <v>806</v>
      </c>
      <c r="H57" s="431" t="s">
        <v>3328</v>
      </c>
      <c r="I57" s="508">
        <v>38943.0</v>
      </c>
      <c r="J57" s="433">
        <v>8.0</v>
      </c>
      <c r="K57" s="649" t="s">
        <v>322</v>
      </c>
      <c r="L57" s="431" t="s">
        <v>395</v>
      </c>
      <c r="M57" s="327">
        <f t="shared" si="1"/>
        <v>668</v>
      </c>
      <c r="N57" s="210"/>
      <c r="O57" s="333" t="s">
        <v>258</v>
      </c>
      <c r="P57" s="357">
        <f>COUNTIF($J$2:$J$476,"11")</f>
        <v>11</v>
      </c>
      <c r="Q57" s="106"/>
      <c r="R57" s="107"/>
      <c r="S57" s="354">
        <f>(P57/P59)</f>
        <v>0.1009174312</v>
      </c>
      <c r="T57" s="25"/>
      <c r="U57" s="210"/>
      <c r="V57" s="210"/>
      <c r="W57" s="210"/>
      <c r="X57" s="210"/>
      <c r="Y57" s="210"/>
      <c r="Z57" s="210"/>
    </row>
    <row r="58" ht="12.75" customHeight="1">
      <c r="A58" s="597">
        <v>5706.0</v>
      </c>
      <c r="B58" s="437" t="s">
        <v>12876</v>
      </c>
      <c r="C58" s="437">
        <v>2002.0</v>
      </c>
      <c r="D58" s="511">
        <v>37512.0</v>
      </c>
      <c r="E58" s="437" t="s">
        <v>12877</v>
      </c>
      <c r="F58" s="437" t="s">
        <v>12851</v>
      </c>
      <c r="G58" s="437" t="s">
        <v>17</v>
      </c>
      <c r="H58" s="437" t="s">
        <v>5372</v>
      </c>
      <c r="I58" s="511">
        <v>38943.0</v>
      </c>
      <c r="J58" s="439">
        <v>8.0</v>
      </c>
      <c r="K58" s="649" t="s">
        <v>322</v>
      </c>
      <c r="L58" s="439" t="s">
        <v>395</v>
      </c>
      <c r="M58" s="330">
        <f t="shared" si="1"/>
        <v>1431</v>
      </c>
      <c r="N58" s="210"/>
      <c r="O58" s="366" t="s">
        <v>264</v>
      </c>
      <c r="P58" s="355">
        <f>COUNTIF($J$2:$J$476,"12")</f>
        <v>27</v>
      </c>
      <c r="Q58" s="106"/>
      <c r="R58" s="107"/>
      <c r="S58" s="367">
        <f>(P58/P59)</f>
        <v>0.247706422</v>
      </c>
      <c r="T58" s="25"/>
      <c r="U58" s="210"/>
      <c r="V58" s="210"/>
      <c r="W58" s="210"/>
      <c r="X58" s="210"/>
      <c r="Y58" s="210"/>
      <c r="Z58" s="210"/>
    </row>
    <row r="59" ht="12.75" customHeight="1">
      <c r="A59" s="590">
        <v>5806.0</v>
      </c>
      <c r="B59" s="431" t="s">
        <v>12878</v>
      </c>
      <c r="C59" s="431">
        <v>2004.0</v>
      </c>
      <c r="D59" s="508">
        <v>37995.0</v>
      </c>
      <c r="E59" s="431" t="s">
        <v>12879</v>
      </c>
      <c r="F59" s="431" t="s">
        <v>7535</v>
      </c>
      <c r="G59" s="431" t="s">
        <v>806</v>
      </c>
      <c r="H59" s="431" t="s">
        <v>5536</v>
      </c>
      <c r="I59" s="508">
        <v>38954.0</v>
      </c>
      <c r="J59" s="433">
        <v>8.0</v>
      </c>
      <c r="K59" s="647" t="s">
        <v>293</v>
      </c>
      <c r="L59" s="431" t="s">
        <v>395</v>
      </c>
      <c r="M59" s="327">
        <f t="shared" si="1"/>
        <v>959</v>
      </c>
      <c r="N59" s="210"/>
      <c r="O59" s="359" t="s">
        <v>268</v>
      </c>
      <c r="P59" s="360">
        <f>SUM(P47:R58)</f>
        <v>109</v>
      </c>
      <c r="Q59" s="361"/>
      <c r="R59" s="362"/>
      <c r="S59" s="363">
        <f>SUM(S47:S58)</f>
        <v>1</v>
      </c>
      <c r="T59" s="25"/>
      <c r="U59" s="210"/>
      <c r="V59" s="210"/>
      <c r="W59" s="210"/>
      <c r="X59" s="210"/>
      <c r="Y59" s="210"/>
      <c r="Z59" s="210"/>
    </row>
    <row r="60" ht="12.75" customHeight="1">
      <c r="A60" s="597">
        <v>5906.0</v>
      </c>
      <c r="B60" s="437" t="s">
        <v>12880</v>
      </c>
      <c r="C60" s="437">
        <v>2004.0</v>
      </c>
      <c r="D60" s="511">
        <v>37995.0</v>
      </c>
      <c r="E60" s="437" t="s">
        <v>12881</v>
      </c>
      <c r="F60" s="437" t="s">
        <v>7535</v>
      </c>
      <c r="G60" s="437" t="s">
        <v>430</v>
      </c>
      <c r="H60" s="437" t="s">
        <v>5536</v>
      </c>
      <c r="I60" s="511">
        <v>38965.0</v>
      </c>
      <c r="J60" s="439">
        <v>9.0</v>
      </c>
      <c r="K60" s="647" t="s">
        <v>293</v>
      </c>
      <c r="L60" s="439" t="s">
        <v>395</v>
      </c>
      <c r="M60" s="330">
        <f t="shared" si="1"/>
        <v>970</v>
      </c>
      <c r="N60" s="210"/>
      <c r="O60" s="25"/>
      <c r="P60" s="25"/>
      <c r="Q60" s="25"/>
      <c r="R60" s="25"/>
      <c r="S60" s="25"/>
      <c r="T60" s="25"/>
      <c r="U60" s="210"/>
      <c r="V60" s="210"/>
      <c r="W60" s="210"/>
      <c r="X60" s="210"/>
      <c r="Y60" s="210"/>
      <c r="Z60" s="210"/>
    </row>
    <row r="61" ht="13.5" customHeight="1">
      <c r="A61" s="590">
        <v>6006.0</v>
      </c>
      <c r="B61" s="431" t="s">
        <v>12882</v>
      </c>
      <c r="C61" s="431">
        <v>2005.0</v>
      </c>
      <c r="D61" s="508">
        <v>38603.0</v>
      </c>
      <c r="E61" s="431" t="s">
        <v>12883</v>
      </c>
      <c r="F61" s="431" t="s">
        <v>5788</v>
      </c>
      <c r="G61" s="431" t="s">
        <v>806</v>
      </c>
      <c r="H61" s="431" t="s">
        <v>251</v>
      </c>
      <c r="I61" s="508">
        <v>38968.0</v>
      </c>
      <c r="J61" s="433">
        <v>9.0</v>
      </c>
      <c r="K61" s="649" t="s">
        <v>322</v>
      </c>
      <c r="L61" s="431" t="s">
        <v>395</v>
      </c>
      <c r="M61" s="327">
        <f t="shared" si="1"/>
        <v>365</v>
      </c>
      <c r="N61" s="210"/>
      <c r="O61" s="368" t="s">
        <v>278</v>
      </c>
      <c r="P61" s="95"/>
      <c r="Q61" s="95"/>
      <c r="R61" s="95"/>
      <c r="S61" s="95"/>
      <c r="T61" s="96"/>
      <c r="U61" s="210"/>
      <c r="V61" s="210"/>
      <c r="W61" s="210"/>
      <c r="X61" s="210"/>
      <c r="Y61" s="210"/>
      <c r="Z61" s="210"/>
    </row>
    <row r="62" ht="12.75" customHeight="1">
      <c r="A62" s="597">
        <v>6106.0</v>
      </c>
      <c r="B62" s="437" t="s">
        <v>12884</v>
      </c>
      <c r="C62" s="437">
        <v>2004.0</v>
      </c>
      <c r="D62" s="511">
        <v>38061.0</v>
      </c>
      <c r="E62" s="437" t="s">
        <v>12885</v>
      </c>
      <c r="F62" s="437" t="s">
        <v>873</v>
      </c>
      <c r="G62" s="437" t="s">
        <v>806</v>
      </c>
      <c r="H62" s="437" t="s">
        <v>1043</v>
      </c>
      <c r="I62" s="511">
        <v>38974.0</v>
      </c>
      <c r="J62" s="439">
        <v>9.0</v>
      </c>
      <c r="K62" s="649" t="s">
        <v>322</v>
      </c>
      <c r="L62" s="439" t="s">
        <v>395</v>
      </c>
      <c r="M62" s="330">
        <f t="shared" si="1"/>
        <v>913</v>
      </c>
      <c r="N62" s="210"/>
      <c r="O62" s="97"/>
      <c r="P62" s="98"/>
      <c r="Q62" s="98"/>
      <c r="R62" s="98"/>
      <c r="S62" s="98"/>
      <c r="T62" s="99"/>
      <c r="U62" s="210"/>
      <c r="V62" s="210"/>
      <c r="W62" s="210"/>
      <c r="X62" s="210"/>
      <c r="Y62" s="210"/>
      <c r="Z62" s="210"/>
    </row>
    <row r="63" ht="12.75" customHeight="1">
      <c r="A63" s="590">
        <v>6206.0</v>
      </c>
      <c r="B63" s="431" t="s">
        <v>12886</v>
      </c>
      <c r="C63" s="431">
        <v>2001.0</v>
      </c>
      <c r="D63" s="508">
        <v>37167.0</v>
      </c>
      <c r="E63" s="431" t="s">
        <v>12887</v>
      </c>
      <c r="F63" s="431" t="s">
        <v>11934</v>
      </c>
      <c r="G63" s="431" t="s">
        <v>430</v>
      </c>
      <c r="H63" s="431" t="s">
        <v>12852</v>
      </c>
      <c r="I63" s="508">
        <v>38979.0</v>
      </c>
      <c r="J63" s="433">
        <v>9.0</v>
      </c>
      <c r="K63" s="649" t="s">
        <v>322</v>
      </c>
      <c r="L63" s="431" t="s">
        <v>395</v>
      </c>
      <c r="M63" s="327">
        <f t="shared" si="1"/>
        <v>1812</v>
      </c>
      <c r="N63" s="210"/>
      <c r="O63" s="369" t="s">
        <v>288</v>
      </c>
      <c r="P63" s="370"/>
      <c r="Q63" s="370"/>
      <c r="R63" s="371"/>
      <c r="S63" s="531" t="s">
        <v>289</v>
      </c>
      <c r="T63" s="532" t="s">
        <v>108</v>
      </c>
      <c r="U63" s="210"/>
      <c r="V63" s="210"/>
      <c r="W63" s="210"/>
      <c r="X63" s="210"/>
      <c r="Y63" s="210"/>
      <c r="Z63" s="210"/>
    </row>
    <row r="64" ht="12.75" customHeight="1">
      <c r="A64" s="597">
        <v>6306.0</v>
      </c>
      <c r="B64" s="437" t="s">
        <v>12888</v>
      </c>
      <c r="C64" s="437">
        <v>1999.0</v>
      </c>
      <c r="D64" s="511">
        <v>36237.0</v>
      </c>
      <c r="E64" s="437" t="s">
        <v>12889</v>
      </c>
      <c r="F64" s="437" t="s">
        <v>3847</v>
      </c>
      <c r="G64" s="437" t="s">
        <v>806</v>
      </c>
      <c r="H64" s="437" t="s">
        <v>952</v>
      </c>
      <c r="I64" s="511">
        <v>38989.0</v>
      </c>
      <c r="J64" s="439">
        <v>9.0</v>
      </c>
      <c r="K64" s="648" t="s">
        <v>344</v>
      </c>
      <c r="L64" s="439" t="s">
        <v>390</v>
      </c>
      <c r="M64" s="330">
        <f t="shared" si="1"/>
        <v>2752</v>
      </c>
      <c r="N64" s="210"/>
      <c r="O64" s="533" t="s">
        <v>293</v>
      </c>
      <c r="P64" s="534"/>
      <c r="Q64" s="534"/>
      <c r="R64" s="535"/>
      <c r="S64" s="376">
        <f>COUNTIF($K$1:$K$494,"I - Extremamente tóxico")</f>
        <v>32</v>
      </c>
      <c r="T64" s="377">
        <f>(S64/S76)</f>
        <v>0.2935779817</v>
      </c>
      <c r="U64" s="210"/>
      <c r="V64" s="210"/>
      <c r="W64" s="210"/>
      <c r="X64" s="210"/>
      <c r="Y64" s="210"/>
      <c r="Z64" s="210"/>
    </row>
    <row r="65" ht="12.75" customHeight="1">
      <c r="A65" s="590">
        <v>6406.0</v>
      </c>
      <c r="B65" s="590" t="s">
        <v>4250</v>
      </c>
      <c r="C65" s="590" t="s">
        <v>4250</v>
      </c>
      <c r="D65" s="591" t="s">
        <v>4250</v>
      </c>
      <c r="E65" s="590" t="s">
        <v>4250</v>
      </c>
      <c r="F65" s="590" t="s">
        <v>4250</v>
      </c>
      <c r="G65" s="590" t="s">
        <v>4250</v>
      </c>
      <c r="H65" s="590" t="s">
        <v>4250</v>
      </c>
      <c r="I65" s="591" t="s">
        <v>4250</v>
      </c>
      <c r="J65" s="333" t="s">
        <v>4250</v>
      </c>
      <c r="K65" s="333" t="s">
        <v>4250</v>
      </c>
      <c r="L65" s="590" t="s">
        <v>4250</v>
      </c>
      <c r="M65" s="590" t="s">
        <v>4250</v>
      </c>
      <c r="N65" s="210"/>
      <c r="O65" s="378" t="s">
        <v>297</v>
      </c>
      <c r="P65" s="379"/>
      <c r="Q65" s="379"/>
      <c r="R65" s="380"/>
      <c r="S65" s="381">
        <f>COUNTIF($K$2:$K$476,"Categoria 1 - Produto Extremamente Tóxico")</f>
        <v>0</v>
      </c>
      <c r="T65" s="382">
        <f>(S65/S76)</f>
        <v>0</v>
      </c>
      <c r="U65" s="210"/>
      <c r="V65" s="210"/>
      <c r="W65" s="210"/>
      <c r="X65" s="210"/>
      <c r="Y65" s="210"/>
      <c r="Z65" s="210"/>
    </row>
    <row r="66" ht="12.75" customHeight="1">
      <c r="A66" s="597">
        <v>6506.0</v>
      </c>
      <c r="B66" s="437" t="s">
        <v>12890</v>
      </c>
      <c r="C66" s="437">
        <v>2005.0</v>
      </c>
      <c r="D66" s="511">
        <v>38663.0</v>
      </c>
      <c r="E66" s="437" t="s">
        <v>12891</v>
      </c>
      <c r="F66" s="437" t="s">
        <v>12892</v>
      </c>
      <c r="G66" s="437" t="s">
        <v>725</v>
      </c>
      <c r="H66" s="437" t="s">
        <v>6884</v>
      </c>
      <c r="I66" s="511">
        <v>38999.0</v>
      </c>
      <c r="J66" s="439">
        <v>10.0</v>
      </c>
      <c r="K66" s="648" t="s">
        <v>344</v>
      </c>
      <c r="L66" s="439" t="s">
        <v>399</v>
      </c>
      <c r="M66" s="330">
        <f t="shared" ref="M66:M111" si="2">I66-D66</f>
        <v>336</v>
      </c>
      <c r="N66" s="210"/>
      <c r="O66" s="378" t="s">
        <v>302</v>
      </c>
      <c r="P66" s="379"/>
      <c r="Q66" s="379"/>
      <c r="R66" s="380"/>
      <c r="S66" s="381">
        <f>COUNTIF($K$2:$K$476,"Categoria 2 - Produto Altamente Tóxico")</f>
        <v>0</v>
      </c>
      <c r="T66" s="382">
        <f>(S66/S76)</f>
        <v>0</v>
      </c>
      <c r="U66" s="210"/>
      <c r="V66" s="210"/>
      <c r="W66" s="210"/>
      <c r="X66" s="210"/>
      <c r="Y66" s="210"/>
      <c r="Z66" s="210"/>
    </row>
    <row r="67" ht="12.75" customHeight="1">
      <c r="A67" s="590">
        <v>6606.0</v>
      </c>
      <c r="B67" s="431" t="s">
        <v>12893</v>
      </c>
      <c r="C67" s="431">
        <v>2004.0</v>
      </c>
      <c r="D67" s="508">
        <v>38071.0</v>
      </c>
      <c r="E67" s="431" t="s">
        <v>12894</v>
      </c>
      <c r="F67" s="431" t="s">
        <v>3208</v>
      </c>
      <c r="G67" s="431" t="s">
        <v>806</v>
      </c>
      <c r="H67" s="431" t="s">
        <v>952</v>
      </c>
      <c r="I67" s="508">
        <v>38999.0</v>
      </c>
      <c r="J67" s="433">
        <v>10.0</v>
      </c>
      <c r="K67" s="647" t="s">
        <v>293</v>
      </c>
      <c r="L67" s="431" t="s">
        <v>390</v>
      </c>
      <c r="M67" s="327">
        <f t="shared" si="2"/>
        <v>928</v>
      </c>
      <c r="N67" s="210"/>
      <c r="O67" s="383" t="s">
        <v>309</v>
      </c>
      <c r="P67" s="379"/>
      <c r="Q67" s="379"/>
      <c r="R67" s="380"/>
      <c r="S67" s="384">
        <f>COUNTIF($K$2:$K$476,"II - Altamente tóxico")</f>
        <v>21</v>
      </c>
      <c r="T67" s="385">
        <f>(S67/S76)</f>
        <v>0.1926605505</v>
      </c>
      <c r="U67" s="210"/>
      <c r="V67" s="210"/>
      <c r="W67" s="210"/>
      <c r="X67" s="210"/>
      <c r="Y67" s="210"/>
      <c r="Z67" s="210"/>
    </row>
    <row r="68" ht="12.75" customHeight="1">
      <c r="A68" s="597">
        <v>6706.0</v>
      </c>
      <c r="B68" s="437" t="s">
        <v>12895</v>
      </c>
      <c r="C68" s="437">
        <v>2002.0</v>
      </c>
      <c r="D68" s="511">
        <v>37620.0</v>
      </c>
      <c r="E68" s="437" t="s">
        <v>12896</v>
      </c>
      <c r="F68" s="437" t="s">
        <v>12897</v>
      </c>
      <c r="G68" s="437" t="s">
        <v>806</v>
      </c>
      <c r="H68" s="437" t="s">
        <v>3328</v>
      </c>
      <c r="I68" s="511">
        <v>39000.0</v>
      </c>
      <c r="J68" s="439">
        <v>10.0</v>
      </c>
      <c r="K68" s="647" t="s">
        <v>293</v>
      </c>
      <c r="L68" s="439" t="s">
        <v>390</v>
      </c>
      <c r="M68" s="330">
        <f t="shared" si="2"/>
        <v>1380</v>
      </c>
      <c r="N68" s="210"/>
      <c r="O68" s="383" t="s">
        <v>316</v>
      </c>
      <c r="P68" s="379"/>
      <c r="Q68" s="379"/>
      <c r="R68" s="380"/>
      <c r="S68" s="384">
        <f>COUNTIF($K$2:$K$476,"Categoria 3 - Produto Moderadamente Tóxico")</f>
        <v>0</v>
      </c>
      <c r="T68" s="385">
        <f>(S68/S76)</f>
        <v>0</v>
      </c>
      <c r="U68" s="210"/>
      <c r="V68" s="210"/>
      <c r="W68" s="210"/>
      <c r="X68" s="210"/>
      <c r="Y68" s="210"/>
      <c r="Z68" s="210"/>
    </row>
    <row r="69" ht="12.75" customHeight="1">
      <c r="A69" s="590">
        <v>6806.0</v>
      </c>
      <c r="B69" s="431" t="s">
        <v>12898</v>
      </c>
      <c r="C69" s="431">
        <v>2005.0</v>
      </c>
      <c r="D69" s="508">
        <v>38514.0</v>
      </c>
      <c r="E69" s="431" t="s">
        <v>12899</v>
      </c>
      <c r="F69" s="431" t="s">
        <v>12900</v>
      </c>
      <c r="G69" s="431" t="s">
        <v>725</v>
      </c>
      <c r="H69" s="431" t="s">
        <v>6884</v>
      </c>
      <c r="I69" s="508">
        <v>39006.0</v>
      </c>
      <c r="J69" s="433">
        <v>10.0</v>
      </c>
      <c r="K69" s="648" t="s">
        <v>344</v>
      </c>
      <c r="L69" s="431" t="s">
        <v>399</v>
      </c>
      <c r="M69" s="327">
        <f t="shared" si="2"/>
        <v>492</v>
      </c>
      <c r="N69" s="210"/>
      <c r="O69" s="386" t="s">
        <v>322</v>
      </c>
      <c r="P69" s="379"/>
      <c r="Q69" s="379"/>
      <c r="R69" s="380"/>
      <c r="S69" s="387">
        <f>COUNTIF($K$2:$K$476,"III - Medianamente tóxico")</f>
        <v>43</v>
      </c>
      <c r="T69" s="388">
        <f>(S69/S76)</f>
        <v>0.3944954128</v>
      </c>
      <c r="U69" s="210"/>
      <c r="V69" s="210"/>
      <c r="W69" s="210"/>
      <c r="X69" s="210"/>
      <c r="Y69" s="210"/>
      <c r="Z69" s="210"/>
    </row>
    <row r="70" ht="12.75" customHeight="1">
      <c r="A70" s="597">
        <v>6906.0</v>
      </c>
      <c r="B70" s="437" t="s">
        <v>12901</v>
      </c>
      <c r="C70" s="437">
        <v>2005.0</v>
      </c>
      <c r="D70" s="511">
        <v>38566.0</v>
      </c>
      <c r="E70" s="437" t="s">
        <v>12902</v>
      </c>
      <c r="F70" s="437" t="s">
        <v>65</v>
      </c>
      <c r="G70" s="437" t="s">
        <v>17</v>
      </c>
      <c r="H70" s="437" t="s">
        <v>56</v>
      </c>
      <c r="I70" s="511">
        <v>39008.0</v>
      </c>
      <c r="J70" s="439">
        <v>10.0</v>
      </c>
      <c r="K70" s="650" t="s">
        <v>309</v>
      </c>
      <c r="L70" s="439" t="s">
        <v>386</v>
      </c>
      <c r="M70" s="330">
        <f t="shared" si="2"/>
        <v>442</v>
      </c>
      <c r="N70" s="210"/>
      <c r="O70" s="386" t="s">
        <v>329</v>
      </c>
      <c r="P70" s="379"/>
      <c r="Q70" s="379"/>
      <c r="R70" s="380"/>
      <c r="S70" s="387">
        <f>COUNTIF($K$2:$K$476,"Categoria 4 - Produto Pouco Tóxico")</f>
        <v>0</v>
      </c>
      <c r="T70" s="388">
        <f>(S70/S76)</f>
        <v>0</v>
      </c>
      <c r="U70" s="210"/>
      <c r="V70" s="210"/>
      <c r="W70" s="210"/>
      <c r="X70" s="210"/>
      <c r="Y70" s="210"/>
      <c r="Z70" s="210"/>
    </row>
    <row r="71" ht="12.75" customHeight="1">
      <c r="A71" s="590">
        <v>7006.0</v>
      </c>
      <c r="B71" s="431" t="s">
        <v>12903</v>
      </c>
      <c r="C71" s="431">
        <v>2004.0</v>
      </c>
      <c r="D71" s="508">
        <v>38127.0</v>
      </c>
      <c r="E71" s="431" t="s">
        <v>12904</v>
      </c>
      <c r="F71" s="431" t="s">
        <v>12905</v>
      </c>
      <c r="G71" s="431" t="s">
        <v>34</v>
      </c>
      <c r="H71" s="431" t="s">
        <v>3328</v>
      </c>
      <c r="I71" s="508">
        <v>39008.0</v>
      </c>
      <c r="J71" s="433">
        <v>10.0</v>
      </c>
      <c r="K71" s="647" t="s">
        <v>293</v>
      </c>
      <c r="L71" s="431" t="s">
        <v>395</v>
      </c>
      <c r="M71" s="327">
        <f t="shared" si="2"/>
        <v>881</v>
      </c>
      <c r="N71" s="210"/>
      <c r="O71" s="386" t="s">
        <v>336</v>
      </c>
      <c r="P71" s="379"/>
      <c r="Q71" s="379"/>
      <c r="R71" s="380"/>
      <c r="S71" s="387">
        <f>COUNTIF($K$2:$K$476,"Categoria 5 - Produto Improvável de Causar Dano Agudo")</f>
        <v>0</v>
      </c>
      <c r="T71" s="388">
        <f>(S71/S76)</f>
        <v>0</v>
      </c>
      <c r="U71" s="210"/>
      <c r="V71" s="210"/>
      <c r="W71" s="210"/>
      <c r="X71" s="210"/>
      <c r="Y71" s="210"/>
      <c r="Z71" s="210"/>
    </row>
    <row r="72" ht="12.75" customHeight="1">
      <c r="A72" s="597">
        <v>7106.0</v>
      </c>
      <c r="B72" s="437" t="s">
        <v>12906</v>
      </c>
      <c r="C72" s="437">
        <v>2005.0</v>
      </c>
      <c r="D72" s="511">
        <v>38475.0</v>
      </c>
      <c r="E72" s="437" t="s">
        <v>12907</v>
      </c>
      <c r="F72" s="437" t="s">
        <v>1114</v>
      </c>
      <c r="G72" s="437" t="s">
        <v>17</v>
      </c>
      <c r="H72" s="437" t="s">
        <v>6340</v>
      </c>
      <c r="I72" s="511">
        <v>39008.0</v>
      </c>
      <c r="J72" s="439">
        <v>10.0</v>
      </c>
      <c r="K72" s="647" t="s">
        <v>293</v>
      </c>
      <c r="L72" s="439" t="s">
        <v>395</v>
      </c>
      <c r="M72" s="330">
        <f t="shared" si="2"/>
        <v>533</v>
      </c>
      <c r="N72" s="210"/>
      <c r="O72" s="389" t="s">
        <v>344</v>
      </c>
      <c r="P72" s="379"/>
      <c r="Q72" s="379"/>
      <c r="R72" s="380"/>
      <c r="S72" s="390">
        <f>COUNTIF($K$2:$K$476,"IV - Pouco tóxico")</f>
        <v>13</v>
      </c>
      <c r="T72" s="391">
        <f>(S72/S76)</f>
        <v>0.119266055</v>
      </c>
      <c r="U72" s="210"/>
      <c r="V72" s="210"/>
      <c r="W72" s="210"/>
      <c r="X72" s="210"/>
      <c r="Y72" s="210"/>
      <c r="Z72" s="210"/>
    </row>
    <row r="73" ht="12.75" customHeight="1">
      <c r="A73" s="590">
        <v>7206.0</v>
      </c>
      <c r="B73" s="431" t="s">
        <v>12908</v>
      </c>
      <c r="C73" s="431">
        <v>2004.0</v>
      </c>
      <c r="D73" s="508">
        <v>38146.0</v>
      </c>
      <c r="E73" s="431" t="s">
        <v>12909</v>
      </c>
      <c r="F73" s="431" t="s">
        <v>12910</v>
      </c>
      <c r="G73" s="431" t="s">
        <v>707</v>
      </c>
      <c r="H73" s="431" t="s">
        <v>3328</v>
      </c>
      <c r="I73" s="508">
        <v>39020.0</v>
      </c>
      <c r="J73" s="433">
        <v>10.0</v>
      </c>
      <c r="K73" s="647" t="s">
        <v>293</v>
      </c>
      <c r="L73" s="431" t="s">
        <v>390</v>
      </c>
      <c r="M73" s="327">
        <f t="shared" si="2"/>
        <v>874</v>
      </c>
      <c r="N73" s="210"/>
      <c r="O73" s="389" t="s">
        <v>1231</v>
      </c>
      <c r="P73" s="379"/>
      <c r="Q73" s="379"/>
      <c r="R73" s="380"/>
      <c r="S73" s="390">
        <f>COUNTIF($K$2:$K$476,"Não classificado - Produto não classificado")</f>
        <v>0</v>
      </c>
      <c r="T73" s="391">
        <f>(S73/S76)</f>
        <v>0</v>
      </c>
      <c r="U73" s="210"/>
      <c r="V73" s="210"/>
      <c r="W73" s="210"/>
      <c r="X73" s="210"/>
      <c r="Y73" s="210"/>
      <c r="Z73" s="210"/>
    </row>
    <row r="74" ht="12.75" customHeight="1">
      <c r="A74" s="597">
        <v>7306.0</v>
      </c>
      <c r="B74" s="437" t="s">
        <v>12911</v>
      </c>
      <c r="C74" s="437">
        <v>2004.0</v>
      </c>
      <c r="D74" s="511">
        <v>38330.0</v>
      </c>
      <c r="E74" s="437" t="s">
        <v>12912</v>
      </c>
      <c r="F74" s="437" t="s">
        <v>1630</v>
      </c>
      <c r="G74" s="437" t="s">
        <v>806</v>
      </c>
      <c r="H74" s="437" t="s">
        <v>56</v>
      </c>
      <c r="I74" s="511">
        <v>39022.0</v>
      </c>
      <c r="J74" s="439">
        <v>11.0</v>
      </c>
      <c r="K74" s="647" t="s">
        <v>293</v>
      </c>
      <c r="L74" s="439" t="s">
        <v>390</v>
      </c>
      <c r="M74" s="330">
        <f t="shared" si="2"/>
        <v>692</v>
      </c>
      <c r="N74" s="210"/>
      <c r="O74" s="389" t="s">
        <v>1259</v>
      </c>
      <c r="P74" s="379"/>
      <c r="Q74" s="379"/>
      <c r="R74" s="380"/>
      <c r="S74" s="390">
        <f>COUNTIF($K$2:$K$476,"Não determinada devido à natureza do produto (Inimigos naturais)")</f>
        <v>0</v>
      </c>
      <c r="T74" s="391">
        <f>(S74/S76)</f>
        <v>0</v>
      </c>
      <c r="U74" s="210"/>
      <c r="V74" s="210"/>
      <c r="W74" s="210"/>
      <c r="X74" s="210"/>
      <c r="Y74" s="210"/>
      <c r="Z74" s="210"/>
    </row>
    <row r="75" ht="12.75" customHeight="1">
      <c r="A75" s="590">
        <v>7406.0</v>
      </c>
      <c r="B75" s="431" t="s">
        <v>12913</v>
      </c>
      <c r="C75" s="431">
        <v>2005.0</v>
      </c>
      <c r="D75" s="508">
        <v>38552.0</v>
      </c>
      <c r="E75" s="431" t="s">
        <v>12914</v>
      </c>
      <c r="F75" s="431" t="s">
        <v>1630</v>
      </c>
      <c r="G75" s="431" t="s">
        <v>806</v>
      </c>
      <c r="H75" s="431" t="s">
        <v>56</v>
      </c>
      <c r="I75" s="508">
        <v>39022.0</v>
      </c>
      <c r="J75" s="433">
        <v>11.0</v>
      </c>
      <c r="K75" s="647" t="s">
        <v>293</v>
      </c>
      <c r="L75" s="431" t="s">
        <v>390</v>
      </c>
      <c r="M75" s="327">
        <f t="shared" si="2"/>
        <v>470</v>
      </c>
      <c r="N75" s="210"/>
      <c r="O75" s="392" t="s">
        <v>19</v>
      </c>
      <c r="P75" s="393"/>
      <c r="Q75" s="393"/>
      <c r="R75" s="394"/>
      <c r="S75" s="395">
        <f>COUNTIF($K$2:$K$476,"O perfil toxicológico foi considerado equivalente ao produto técnico de referência")</f>
        <v>0</v>
      </c>
      <c r="T75" s="396">
        <f>(S75/S76)</f>
        <v>0</v>
      </c>
      <c r="U75" s="210"/>
      <c r="V75" s="210"/>
      <c r="W75" s="210"/>
      <c r="X75" s="210"/>
      <c r="Y75" s="210"/>
      <c r="Z75" s="210"/>
    </row>
    <row r="76" ht="12.75" customHeight="1">
      <c r="A76" s="597">
        <v>7506.0</v>
      </c>
      <c r="B76" s="437" t="s">
        <v>12915</v>
      </c>
      <c r="C76" s="437">
        <v>2004.0</v>
      </c>
      <c r="D76" s="511">
        <v>38110.0</v>
      </c>
      <c r="E76" s="437" t="s">
        <v>12916</v>
      </c>
      <c r="F76" s="437" t="s">
        <v>364</v>
      </c>
      <c r="G76" s="437" t="s">
        <v>430</v>
      </c>
      <c r="H76" s="437" t="s">
        <v>234</v>
      </c>
      <c r="I76" s="511">
        <v>39024.0</v>
      </c>
      <c r="J76" s="439">
        <v>11.0</v>
      </c>
      <c r="K76" s="650" t="s">
        <v>309</v>
      </c>
      <c r="L76" s="439" t="s">
        <v>390</v>
      </c>
      <c r="M76" s="330">
        <f t="shared" si="2"/>
        <v>914</v>
      </c>
      <c r="N76" s="210"/>
      <c r="O76" s="397" t="s">
        <v>268</v>
      </c>
      <c r="P76" s="343"/>
      <c r="Q76" s="343"/>
      <c r="R76" s="398"/>
      <c r="S76" s="399">
        <f>SUM(S64:S75)</f>
        <v>109</v>
      </c>
      <c r="T76" s="400">
        <f>(S76/S76)</f>
        <v>1</v>
      </c>
      <c r="U76" s="210"/>
      <c r="V76" s="210"/>
      <c r="W76" s="210"/>
      <c r="X76" s="210"/>
      <c r="Y76" s="210"/>
      <c r="Z76" s="210"/>
    </row>
    <row r="77" ht="12.75" customHeight="1">
      <c r="A77" s="590">
        <v>7606.0</v>
      </c>
      <c r="B77" s="431" t="s">
        <v>12917</v>
      </c>
      <c r="C77" s="431">
        <v>2004.0</v>
      </c>
      <c r="D77" s="508">
        <v>38173.0</v>
      </c>
      <c r="E77" s="431" t="s">
        <v>12918</v>
      </c>
      <c r="F77" s="431" t="s">
        <v>417</v>
      </c>
      <c r="G77" s="431" t="s">
        <v>430</v>
      </c>
      <c r="H77" s="431" t="s">
        <v>234</v>
      </c>
      <c r="I77" s="508">
        <v>39024.0</v>
      </c>
      <c r="J77" s="433">
        <v>11.0</v>
      </c>
      <c r="K77" s="649" t="s">
        <v>322</v>
      </c>
      <c r="L77" s="431" t="s">
        <v>390</v>
      </c>
      <c r="M77" s="327">
        <f t="shared" si="2"/>
        <v>851</v>
      </c>
      <c r="N77" s="210"/>
      <c r="O77" s="25"/>
      <c r="P77" s="25"/>
      <c r="Q77" s="25"/>
      <c r="R77" s="25"/>
      <c r="S77" s="25"/>
      <c r="T77" s="25"/>
      <c r="U77" s="210"/>
      <c r="V77" s="210"/>
      <c r="W77" s="210"/>
      <c r="X77" s="210"/>
      <c r="Y77" s="210"/>
      <c r="Z77" s="210"/>
    </row>
    <row r="78" ht="13.5" customHeight="1">
      <c r="A78" s="597">
        <v>7706.0</v>
      </c>
      <c r="B78" s="437" t="s">
        <v>12919</v>
      </c>
      <c r="C78" s="437">
        <v>2002.0</v>
      </c>
      <c r="D78" s="511">
        <v>37442.0</v>
      </c>
      <c r="E78" s="437" t="s">
        <v>12920</v>
      </c>
      <c r="F78" s="437" t="s">
        <v>1926</v>
      </c>
      <c r="G78" s="437" t="s">
        <v>806</v>
      </c>
      <c r="H78" s="437" t="s">
        <v>234</v>
      </c>
      <c r="I78" s="511">
        <v>39028.0</v>
      </c>
      <c r="J78" s="439">
        <v>11.0</v>
      </c>
      <c r="K78" s="650" t="s">
        <v>309</v>
      </c>
      <c r="L78" s="439" t="s">
        <v>390</v>
      </c>
      <c r="M78" s="330">
        <f t="shared" si="2"/>
        <v>1586</v>
      </c>
      <c r="N78" s="210"/>
      <c r="O78" s="368" t="s">
        <v>11</v>
      </c>
      <c r="P78" s="95"/>
      <c r="Q78" s="95"/>
      <c r="R78" s="95"/>
      <c r="S78" s="95"/>
      <c r="T78" s="96"/>
      <c r="U78" s="210"/>
      <c r="V78" s="210"/>
      <c r="W78" s="210"/>
      <c r="X78" s="210"/>
      <c r="Y78" s="210"/>
      <c r="Z78" s="210"/>
    </row>
    <row r="79" ht="12.75" customHeight="1">
      <c r="A79" s="590">
        <v>7806.0</v>
      </c>
      <c r="B79" s="431" t="s">
        <v>12921</v>
      </c>
      <c r="C79" s="431">
        <v>2004.0</v>
      </c>
      <c r="D79" s="508">
        <v>38286.0</v>
      </c>
      <c r="E79" s="431" t="s">
        <v>12922</v>
      </c>
      <c r="F79" s="431" t="s">
        <v>1926</v>
      </c>
      <c r="G79" s="431" t="s">
        <v>806</v>
      </c>
      <c r="H79" s="431" t="s">
        <v>234</v>
      </c>
      <c r="I79" s="508">
        <v>39029.0</v>
      </c>
      <c r="J79" s="433">
        <v>11.0</v>
      </c>
      <c r="K79" s="650" t="s">
        <v>309</v>
      </c>
      <c r="L79" s="431" t="s">
        <v>390</v>
      </c>
      <c r="M79" s="327">
        <f t="shared" si="2"/>
        <v>743</v>
      </c>
      <c r="N79" s="210"/>
      <c r="O79" s="97"/>
      <c r="P79" s="98"/>
      <c r="Q79" s="98"/>
      <c r="R79" s="98"/>
      <c r="S79" s="98"/>
      <c r="T79" s="99"/>
      <c r="U79" s="210"/>
      <c r="V79" s="210"/>
      <c r="W79" s="210"/>
      <c r="X79" s="210"/>
      <c r="Y79" s="210"/>
      <c r="Z79" s="210"/>
    </row>
    <row r="80" ht="12.75" customHeight="1">
      <c r="A80" s="597">
        <v>7906.0</v>
      </c>
      <c r="B80" s="437" t="s">
        <v>12923</v>
      </c>
      <c r="C80" s="437">
        <v>2004.0</v>
      </c>
      <c r="D80" s="511">
        <v>38286.0</v>
      </c>
      <c r="E80" s="437" t="s">
        <v>12924</v>
      </c>
      <c r="F80" s="437" t="s">
        <v>1926</v>
      </c>
      <c r="G80" s="437" t="s">
        <v>806</v>
      </c>
      <c r="H80" s="437" t="s">
        <v>234</v>
      </c>
      <c r="I80" s="511">
        <v>39029.0</v>
      </c>
      <c r="J80" s="439">
        <v>11.0</v>
      </c>
      <c r="K80" s="650" t="s">
        <v>309</v>
      </c>
      <c r="L80" s="439" t="s">
        <v>390</v>
      </c>
      <c r="M80" s="330">
        <f t="shared" si="2"/>
        <v>743</v>
      </c>
      <c r="N80" s="210"/>
      <c r="O80" s="369" t="s">
        <v>288</v>
      </c>
      <c r="P80" s="370"/>
      <c r="Q80" s="370"/>
      <c r="R80" s="371"/>
      <c r="S80" s="536" t="s">
        <v>289</v>
      </c>
      <c r="T80" s="537" t="s">
        <v>108</v>
      </c>
      <c r="U80" s="210"/>
      <c r="V80" s="210"/>
      <c r="W80" s="210"/>
      <c r="X80" s="210"/>
      <c r="Y80" s="210"/>
      <c r="Z80" s="210"/>
    </row>
    <row r="81" ht="13.5" customHeight="1">
      <c r="A81" s="590">
        <v>8006.0</v>
      </c>
      <c r="B81" s="431" t="s">
        <v>12925</v>
      </c>
      <c r="C81" s="431">
        <v>2001.0</v>
      </c>
      <c r="D81" s="508">
        <v>37246.0</v>
      </c>
      <c r="E81" s="431" t="s">
        <v>12926</v>
      </c>
      <c r="F81" s="431" t="s">
        <v>12798</v>
      </c>
      <c r="G81" s="431" t="s">
        <v>707</v>
      </c>
      <c r="H81" s="431" t="s">
        <v>334</v>
      </c>
      <c r="I81" s="508">
        <v>39037.0</v>
      </c>
      <c r="J81" s="433">
        <v>11.0</v>
      </c>
      <c r="K81" s="649" t="s">
        <v>322</v>
      </c>
      <c r="L81" s="431" t="s">
        <v>395</v>
      </c>
      <c r="M81" s="327">
        <f t="shared" si="2"/>
        <v>1791</v>
      </c>
      <c r="N81" s="210"/>
      <c r="O81" s="538" t="s">
        <v>386</v>
      </c>
      <c r="P81" s="343"/>
      <c r="Q81" s="343"/>
      <c r="R81" s="344"/>
      <c r="S81" s="405">
        <f>COUNTIF($L$2:$L$476,"I - Produto altamente perigoso ao meio ambiente")</f>
        <v>3</v>
      </c>
      <c r="T81" s="406">
        <f>(S81/S85)</f>
        <v>0.02752293578</v>
      </c>
      <c r="U81" s="210"/>
      <c r="V81" s="210"/>
      <c r="W81" s="210"/>
      <c r="X81" s="210"/>
      <c r="Y81" s="210"/>
      <c r="Z81" s="210"/>
    </row>
    <row r="82" ht="13.5" customHeight="1">
      <c r="A82" s="597">
        <v>8106.0</v>
      </c>
      <c r="B82" s="437" t="s">
        <v>12927</v>
      </c>
      <c r="C82" s="437">
        <v>2001.0</v>
      </c>
      <c r="D82" s="511">
        <v>37235.0</v>
      </c>
      <c r="E82" s="437" t="s">
        <v>12928</v>
      </c>
      <c r="F82" s="437" t="s">
        <v>12815</v>
      </c>
      <c r="G82" s="437" t="s">
        <v>806</v>
      </c>
      <c r="H82" s="437" t="s">
        <v>12929</v>
      </c>
      <c r="I82" s="511">
        <v>39038.0</v>
      </c>
      <c r="J82" s="439">
        <v>11.0</v>
      </c>
      <c r="K82" s="647" t="s">
        <v>293</v>
      </c>
      <c r="L82" s="439" t="s">
        <v>395</v>
      </c>
      <c r="M82" s="330">
        <f t="shared" si="2"/>
        <v>1803</v>
      </c>
      <c r="N82" s="210"/>
      <c r="O82" s="407" t="s">
        <v>390</v>
      </c>
      <c r="P82" s="106"/>
      <c r="Q82" s="106"/>
      <c r="R82" s="107"/>
      <c r="S82" s="408">
        <f>COUNTIF($L$2:$L$476,"II - Produto muito perigoso ao meio ambiente")</f>
        <v>49</v>
      </c>
      <c r="T82" s="409">
        <f>(S82/S85)</f>
        <v>0.4495412844</v>
      </c>
      <c r="U82" s="210"/>
      <c r="V82" s="210"/>
      <c r="W82" s="210"/>
      <c r="X82" s="210"/>
      <c r="Y82" s="210"/>
      <c r="Z82" s="210"/>
    </row>
    <row r="83" ht="13.5" customHeight="1">
      <c r="A83" s="590">
        <v>8206.0</v>
      </c>
      <c r="B83" s="431" t="s">
        <v>12930</v>
      </c>
      <c r="C83" s="431">
        <v>2004.0</v>
      </c>
      <c r="D83" s="508">
        <v>38289.0</v>
      </c>
      <c r="E83" s="431" t="s">
        <v>12931</v>
      </c>
      <c r="F83" s="431" t="s">
        <v>1349</v>
      </c>
      <c r="G83" s="431" t="s">
        <v>806</v>
      </c>
      <c r="H83" s="431" t="s">
        <v>7752</v>
      </c>
      <c r="I83" s="508">
        <v>39038.0</v>
      </c>
      <c r="J83" s="433">
        <v>11.0</v>
      </c>
      <c r="K83" s="649" t="s">
        <v>322</v>
      </c>
      <c r="L83" s="431" t="s">
        <v>395</v>
      </c>
      <c r="M83" s="327">
        <f t="shared" si="2"/>
        <v>749</v>
      </c>
      <c r="N83" s="210"/>
      <c r="O83" s="410" t="s">
        <v>395</v>
      </c>
      <c r="P83" s="106"/>
      <c r="Q83" s="106"/>
      <c r="R83" s="107"/>
      <c r="S83" s="405">
        <f>COUNTIF($L$2:$L$476,"III - Produto perigoso ao meio ambiente")</f>
        <v>45</v>
      </c>
      <c r="T83" s="406">
        <f>(S83/S85)</f>
        <v>0.4128440367</v>
      </c>
      <c r="U83" s="210"/>
      <c r="V83" s="210"/>
      <c r="W83" s="210"/>
      <c r="X83" s="210"/>
      <c r="Y83" s="210"/>
      <c r="Z83" s="210"/>
    </row>
    <row r="84" ht="14.25" customHeight="1">
      <c r="A84" s="597">
        <v>8306.0</v>
      </c>
      <c r="B84" s="437" t="s">
        <v>12932</v>
      </c>
      <c r="C84" s="437">
        <v>2003.0</v>
      </c>
      <c r="D84" s="511">
        <v>37971.0</v>
      </c>
      <c r="E84" s="437" t="s">
        <v>12933</v>
      </c>
      <c r="F84" s="437" t="s">
        <v>11934</v>
      </c>
      <c r="G84" s="437" t="s">
        <v>806</v>
      </c>
      <c r="H84" s="437" t="s">
        <v>9193</v>
      </c>
      <c r="I84" s="511">
        <v>39044.0</v>
      </c>
      <c r="J84" s="439">
        <v>11.0</v>
      </c>
      <c r="K84" s="648" t="s">
        <v>344</v>
      </c>
      <c r="L84" s="439" t="s">
        <v>395</v>
      </c>
      <c r="M84" s="330">
        <f t="shared" si="2"/>
        <v>1073</v>
      </c>
      <c r="N84" s="210"/>
      <c r="O84" s="407" t="s">
        <v>399</v>
      </c>
      <c r="P84" s="106"/>
      <c r="Q84" s="106"/>
      <c r="R84" s="107"/>
      <c r="S84" s="408">
        <f>COUNTIF($L$2:$L$476,"IV - Produto pouco perigoso ao meio ambiente")</f>
        <v>12</v>
      </c>
      <c r="T84" s="409">
        <f>(S84/S85)</f>
        <v>0.1100917431</v>
      </c>
      <c r="U84" s="210"/>
      <c r="V84" s="210"/>
      <c r="W84" s="210"/>
      <c r="X84" s="210"/>
      <c r="Y84" s="210"/>
      <c r="Z84" s="210"/>
    </row>
    <row r="85" ht="12.75" customHeight="1">
      <c r="A85" s="590">
        <v>8406.0</v>
      </c>
      <c r="B85" s="431" t="s">
        <v>12934</v>
      </c>
      <c r="C85" s="431">
        <v>2005.0</v>
      </c>
      <c r="D85" s="508">
        <v>38478.0</v>
      </c>
      <c r="E85" s="431" t="s">
        <v>12935</v>
      </c>
      <c r="F85" s="431" t="s">
        <v>2277</v>
      </c>
      <c r="G85" s="431" t="s">
        <v>806</v>
      </c>
      <c r="H85" s="431" t="s">
        <v>56</v>
      </c>
      <c r="I85" s="508">
        <v>39055.0</v>
      </c>
      <c r="J85" s="433">
        <v>12.0</v>
      </c>
      <c r="K85" s="647" t="s">
        <v>293</v>
      </c>
      <c r="L85" s="431" t="s">
        <v>390</v>
      </c>
      <c r="M85" s="327">
        <f t="shared" si="2"/>
        <v>577</v>
      </c>
      <c r="N85" s="210"/>
      <c r="O85" s="369" t="s">
        <v>268</v>
      </c>
      <c r="P85" s="370"/>
      <c r="Q85" s="370"/>
      <c r="R85" s="371"/>
      <c r="S85" s="399">
        <f>SUM(S81:S84)</f>
        <v>109</v>
      </c>
      <c r="T85" s="400">
        <f>(S85/S85)</f>
        <v>1</v>
      </c>
      <c r="U85" s="210"/>
      <c r="V85" s="210"/>
      <c r="W85" s="210"/>
      <c r="X85" s="210"/>
      <c r="Y85" s="210"/>
      <c r="Z85" s="210"/>
    </row>
    <row r="86" ht="12.75" customHeight="1">
      <c r="A86" s="597">
        <v>8506.0</v>
      </c>
      <c r="B86" s="437" t="s">
        <v>12936</v>
      </c>
      <c r="C86" s="437">
        <v>2005.0</v>
      </c>
      <c r="D86" s="511">
        <v>38709.0</v>
      </c>
      <c r="E86" s="437" t="s">
        <v>12937</v>
      </c>
      <c r="F86" s="437" t="s">
        <v>1365</v>
      </c>
      <c r="G86" s="437" t="s">
        <v>806</v>
      </c>
      <c r="H86" s="437" t="s">
        <v>321</v>
      </c>
      <c r="I86" s="511">
        <v>39055.0</v>
      </c>
      <c r="J86" s="439">
        <v>12.0</v>
      </c>
      <c r="K86" s="649" t="s">
        <v>322</v>
      </c>
      <c r="L86" s="439" t="s">
        <v>395</v>
      </c>
      <c r="M86" s="330">
        <f t="shared" si="2"/>
        <v>346</v>
      </c>
      <c r="N86" s="210"/>
      <c r="O86" s="25"/>
      <c r="P86" s="25"/>
      <c r="Q86" s="25"/>
      <c r="R86" s="25"/>
      <c r="S86" s="25"/>
      <c r="T86" s="25"/>
      <c r="U86" s="210"/>
      <c r="V86" s="210"/>
      <c r="W86" s="210"/>
      <c r="X86" s="210"/>
      <c r="Y86" s="210"/>
      <c r="Z86" s="210"/>
    </row>
    <row r="87" ht="13.5" customHeight="1">
      <c r="A87" s="590">
        <v>8606.0</v>
      </c>
      <c r="B87" s="431" t="s">
        <v>12938</v>
      </c>
      <c r="C87" s="431">
        <v>2003.0</v>
      </c>
      <c r="D87" s="508">
        <v>37978.0</v>
      </c>
      <c r="E87" s="431" t="s">
        <v>12939</v>
      </c>
      <c r="F87" s="431" t="s">
        <v>11867</v>
      </c>
      <c r="G87" s="431" t="s">
        <v>806</v>
      </c>
      <c r="H87" s="431" t="s">
        <v>11155</v>
      </c>
      <c r="I87" s="508">
        <v>39057.0</v>
      </c>
      <c r="J87" s="433">
        <v>12.0</v>
      </c>
      <c r="K87" s="648" t="s">
        <v>344</v>
      </c>
      <c r="L87" s="431" t="s">
        <v>399</v>
      </c>
      <c r="M87" s="327">
        <f t="shared" si="2"/>
        <v>1079</v>
      </c>
      <c r="N87" s="210"/>
      <c r="O87" s="414" t="s">
        <v>412</v>
      </c>
      <c r="P87" s="415"/>
      <c r="Q87" s="415"/>
      <c r="R87" s="416"/>
      <c r="S87" s="25"/>
      <c r="T87" s="25"/>
      <c r="U87" s="210"/>
      <c r="V87" s="210"/>
      <c r="W87" s="210"/>
      <c r="X87" s="210"/>
      <c r="Y87" s="210"/>
      <c r="Z87" s="210"/>
    </row>
    <row r="88" ht="15.0" customHeight="1">
      <c r="A88" s="597">
        <v>8706.0</v>
      </c>
      <c r="B88" s="437" t="s">
        <v>12940</v>
      </c>
      <c r="C88" s="437">
        <v>2001.0</v>
      </c>
      <c r="D88" s="511">
        <v>37235.0</v>
      </c>
      <c r="E88" s="437" t="s">
        <v>12941</v>
      </c>
      <c r="F88" s="437" t="s">
        <v>12815</v>
      </c>
      <c r="G88" s="437" t="s">
        <v>430</v>
      </c>
      <c r="H88" s="437" t="s">
        <v>12929</v>
      </c>
      <c r="I88" s="511">
        <v>39063.0</v>
      </c>
      <c r="J88" s="439">
        <v>12.0</v>
      </c>
      <c r="K88" s="647" t="s">
        <v>293</v>
      </c>
      <c r="L88" s="439" t="s">
        <v>390</v>
      </c>
      <c r="M88" s="330">
        <f t="shared" si="2"/>
        <v>1828</v>
      </c>
      <c r="N88" s="210"/>
      <c r="O88" s="417"/>
      <c r="P88" s="98"/>
      <c r="Q88" s="98"/>
      <c r="R88" s="418"/>
      <c r="S88" s="25"/>
      <c r="T88" s="25"/>
      <c r="U88" s="210"/>
      <c r="V88" s="210"/>
      <c r="W88" s="210"/>
      <c r="X88" s="210"/>
      <c r="Y88" s="210"/>
      <c r="Z88" s="210"/>
    </row>
    <row r="89" ht="12.75" customHeight="1">
      <c r="A89" s="590">
        <v>8806.0</v>
      </c>
      <c r="B89" s="431" t="s">
        <v>12942</v>
      </c>
      <c r="C89" s="431">
        <v>2004.0</v>
      </c>
      <c r="D89" s="508">
        <v>38210.0</v>
      </c>
      <c r="E89" s="431" t="s">
        <v>12943</v>
      </c>
      <c r="F89" s="431" t="s">
        <v>12944</v>
      </c>
      <c r="G89" s="431" t="s">
        <v>806</v>
      </c>
      <c r="H89" s="431" t="s">
        <v>807</v>
      </c>
      <c r="I89" s="508">
        <v>39071.0</v>
      </c>
      <c r="J89" s="433">
        <v>12.0</v>
      </c>
      <c r="K89" s="649" t="s">
        <v>322</v>
      </c>
      <c r="L89" s="431" t="s">
        <v>390</v>
      </c>
      <c r="M89" s="327">
        <f t="shared" si="2"/>
        <v>861</v>
      </c>
      <c r="N89" s="210"/>
      <c r="O89" s="419" t="s">
        <v>423</v>
      </c>
      <c r="P89" s="420" t="s">
        <v>424</v>
      </c>
      <c r="Q89" s="421"/>
      <c r="R89" s="422"/>
      <c r="S89" s="25"/>
      <c r="T89" s="25"/>
      <c r="U89" s="210"/>
      <c r="V89" s="210"/>
      <c r="W89" s="210"/>
      <c r="X89" s="210"/>
      <c r="Y89" s="210"/>
      <c r="Z89" s="210"/>
    </row>
    <row r="90" ht="15.0" customHeight="1">
      <c r="A90" s="597">
        <v>8906.0</v>
      </c>
      <c r="B90" s="437" t="s">
        <v>12945</v>
      </c>
      <c r="C90" s="437">
        <v>2003.0</v>
      </c>
      <c r="D90" s="511">
        <v>37985.0</v>
      </c>
      <c r="E90" s="437" t="s">
        <v>12946</v>
      </c>
      <c r="F90" s="437" t="s">
        <v>4585</v>
      </c>
      <c r="G90" s="437" t="s">
        <v>17</v>
      </c>
      <c r="H90" s="437" t="s">
        <v>8622</v>
      </c>
      <c r="I90" s="511">
        <v>39071.0</v>
      </c>
      <c r="J90" s="439">
        <v>12.0</v>
      </c>
      <c r="K90" s="649" t="s">
        <v>322</v>
      </c>
      <c r="L90" s="439" t="s">
        <v>390</v>
      </c>
      <c r="M90" s="330">
        <f t="shared" si="2"/>
        <v>1086</v>
      </c>
      <c r="N90" s="210"/>
      <c r="O90" s="423" t="s">
        <v>430</v>
      </c>
      <c r="P90" s="424">
        <f>AVERAGEIF(G2:G476,"PT",M2:M476)</f>
        <v>1288.666667</v>
      </c>
      <c r="Q90" s="379"/>
      <c r="R90" s="380"/>
      <c r="S90" s="25"/>
      <c r="T90" s="25"/>
      <c r="U90" s="210"/>
      <c r="V90" s="210"/>
      <c r="W90" s="210"/>
      <c r="X90" s="210"/>
      <c r="Y90" s="210"/>
      <c r="Z90" s="210"/>
    </row>
    <row r="91" ht="15.0" customHeight="1">
      <c r="A91" s="590">
        <v>9006.0</v>
      </c>
      <c r="B91" s="431" t="s">
        <v>12947</v>
      </c>
      <c r="C91" s="431">
        <v>2004.0</v>
      </c>
      <c r="D91" s="508">
        <v>38195.0</v>
      </c>
      <c r="E91" s="431" t="s">
        <v>12948</v>
      </c>
      <c r="F91" s="431" t="s">
        <v>162</v>
      </c>
      <c r="G91" s="431" t="s">
        <v>430</v>
      </c>
      <c r="H91" s="431" t="s">
        <v>158</v>
      </c>
      <c r="I91" s="508">
        <v>39071.0</v>
      </c>
      <c r="J91" s="433">
        <v>12.0</v>
      </c>
      <c r="K91" s="647" t="s">
        <v>293</v>
      </c>
      <c r="L91" s="431" t="s">
        <v>390</v>
      </c>
      <c r="M91" s="327">
        <f t="shared" si="2"/>
        <v>876</v>
      </c>
      <c r="N91" s="210"/>
      <c r="O91" s="425" t="s">
        <v>34</v>
      </c>
      <c r="P91" s="426">
        <f>AVERAGEIF(G2:G477,"PTN",M2:M477)</f>
        <v>1082.2</v>
      </c>
      <c r="Q91" s="379"/>
      <c r="R91" s="380"/>
      <c r="S91" s="25"/>
      <c r="T91" s="25"/>
      <c r="U91" s="210"/>
      <c r="V91" s="210"/>
      <c r="W91" s="210"/>
      <c r="X91" s="210"/>
      <c r="Y91" s="210"/>
      <c r="Z91" s="210"/>
    </row>
    <row r="92" ht="15.0" customHeight="1">
      <c r="A92" s="597">
        <v>9106.0</v>
      </c>
      <c r="B92" s="437" t="s">
        <v>12949</v>
      </c>
      <c r="C92" s="437">
        <v>2004.0</v>
      </c>
      <c r="D92" s="511">
        <v>38114.0</v>
      </c>
      <c r="E92" s="437" t="s">
        <v>12950</v>
      </c>
      <c r="F92" s="437" t="s">
        <v>1365</v>
      </c>
      <c r="G92" s="437" t="s">
        <v>806</v>
      </c>
      <c r="H92" s="437" t="s">
        <v>2698</v>
      </c>
      <c r="I92" s="511">
        <v>39071.0</v>
      </c>
      <c r="J92" s="439">
        <v>12.0</v>
      </c>
      <c r="K92" s="650" t="s">
        <v>309</v>
      </c>
      <c r="L92" s="439" t="s">
        <v>395</v>
      </c>
      <c r="M92" s="330">
        <f t="shared" si="2"/>
        <v>957</v>
      </c>
      <c r="N92" s="210"/>
      <c r="O92" s="423" t="s">
        <v>17</v>
      </c>
      <c r="P92" s="424">
        <f>AVERAGEIF(G2:G476,"PTE",M2:M476)</f>
        <v>826.3333333</v>
      </c>
      <c r="Q92" s="379"/>
      <c r="R92" s="380"/>
      <c r="S92" s="25"/>
      <c r="T92" s="25"/>
      <c r="U92" s="210"/>
      <c r="V92" s="210"/>
      <c r="W92" s="210"/>
      <c r="X92" s="210"/>
      <c r="Y92" s="210"/>
      <c r="Z92" s="210"/>
    </row>
    <row r="93" ht="15.0" customHeight="1">
      <c r="A93" s="590">
        <v>9206.0</v>
      </c>
      <c r="B93" s="431" t="s">
        <v>12951</v>
      </c>
      <c r="C93" s="431">
        <v>2002.0</v>
      </c>
      <c r="D93" s="508">
        <v>37442.0</v>
      </c>
      <c r="E93" s="431" t="s">
        <v>12952</v>
      </c>
      <c r="F93" s="431" t="s">
        <v>171</v>
      </c>
      <c r="G93" s="431" t="s">
        <v>17</v>
      </c>
      <c r="H93" s="431" t="s">
        <v>11872</v>
      </c>
      <c r="I93" s="508">
        <v>39071.0</v>
      </c>
      <c r="J93" s="433">
        <v>12.0</v>
      </c>
      <c r="K93" s="650" t="s">
        <v>309</v>
      </c>
      <c r="L93" s="431" t="s">
        <v>390</v>
      </c>
      <c r="M93" s="327">
        <f t="shared" si="2"/>
        <v>1629</v>
      </c>
      <c r="N93" s="210"/>
      <c r="O93" s="425" t="s">
        <v>46</v>
      </c>
      <c r="P93" s="426">
        <f>AVERAGEIF(G2:G476,"Pré-Mistura",M2:M476)</f>
        <v>985</v>
      </c>
      <c r="Q93" s="379"/>
      <c r="R93" s="380"/>
      <c r="S93" s="25"/>
      <c r="T93" s="25"/>
      <c r="U93" s="210"/>
      <c r="V93" s="210"/>
      <c r="W93" s="210"/>
      <c r="X93" s="210"/>
      <c r="Y93" s="210"/>
      <c r="Z93" s="210"/>
    </row>
    <row r="94" ht="15.0" customHeight="1">
      <c r="A94" s="597">
        <v>9306.0</v>
      </c>
      <c r="B94" s="437" t="s">
        <v>12953</v>
      </c>
      <c r="C94" s="437">
        <v>2004.0</v>
      </c>
      <c r="D94" s="511">
        <v>38145.0</v>
      </c>
      <c r="E94" s="437" t="s">
        <v>12954</v>
      </c>
      <c r="F94" s="437" t="s">
        <v>1365</v>
      </c>
      <c r="G94" s="437" t="s">
        <v>806</v>
      </c>
      <c r="H94" s="437" t="s">
        <v>2698</v>
      </c>
      <c r="I94" s="511">
        <v>39071.0</v>
      </c>
      <c r="J94" s="439">
        <v>12.0</v>
      </c>
      <c r="K94" s="650" t="s">
        <v>309</v>
      </c>
      <c r="L94" s="439" t="s">
        <v>395</v>
      </c>
      <c r="M94" s="330">
        <f t="shared" si="2"/>
        <v>926</v>
      </c>
      <c r="N94" s="210"/>
      <c r="O94" s="423" t="s">
        <v>806</v>
      </c>
      <c r="P94" s="424">
        <f>AVERAGEIF(G2:G476,"PF",M2:M476)</f>
        <v>1454.160714</v>
      </c>
      <c r="Q94" s="379"/>
      <c r="R94" s="380"/>
      <c r="S94" s="25"/>
      <c r="T94" s="25"/>
      <c r="U94" s="210"/>
      <c r="V94" s="210"/>
      <c r="W94" s="210"/>
      <c r="X94" s="210"/>
      <c r="Y94" s="210"/>
      <c r="Z94" s="210"/>
    </row>
    <row r="95" ht="15.0" customHeight="1">
      <c r="A95" s="590">
        <v>9406.0</v>
      </c>
      <c r="B95" s="431" t="s">
        <v>12955</v>
      </c>
      <c r="C95" s="431">
        <v>2006.0</v>
      </c>
      <c r="D95" s="508">
        <v>38789.0</v>
      </c>
      <c r="E95" s="431" t="s">
        <v>12956</v>
      </c>
      <c r="F95" s="431" t="s">
        <v>12957</v>
      </c>
      <c r="G95" s="431" t="s">
        <v>725</v>
      </c>
      <c r="H95" s="431" t="s">
        <v>6884</v>
      </c>
      <c r="I95" s="508">
        <v>39071.0</v>
      </c>
      <c r="J95" s="433">
        <v>12.0</v>
      </c>
      <c r="K95" s="648" t="s">
        <v>344</v>
      </c>
      <c r="L95" s="431" t="s">
        <v>399</v>
      </c>
      <c r="M95" s="327">
        <f t="shared" si="2"/>
        <v>282</v>
      </c>
      <c r="N95" s="210"/>
      <c r="O95" s="425" t="s">
        <v>707</v>
      </c>
      <c r="P95" s="426">
        <f>AVERAGEIF(G2:G476,"PFN",M2:M476)</f>
        <v>1022.285714</v>
      </c>
      <c r="Q95" s="379"/>
      <c r="R95" s="380"/>
      <c r="S95" s="25"/>
      <c r="T95" s="25"/>
      <c r="U95" s="210"/>
      <c r="V95" s="210"/>
      <c r="W95" s="210"/>
      <c r="X95" s="210"/>
      <c r="Y95" s="210"/>
      <c r="Z95" s="210"/>
    </row>
    <row r="96" ht="15.0" customHeight="1">
      <c r="A96" s="597">
        <v>9506.0</v>
      </c>
      <c r="B96" s="437" t="s">
        <v>12958</v>
      </c>
      <c r="C96" s="437">
        <v>2006.0</v>
      </c>
      <c r="D96" s="511">
        <v>38797.0</v>
      </c>
      <c r="E96" s="437" t="s">
        <v>12959</v>
      </c>
      <c r="F96" s="437" t="s">
        <v>12835</v>
      </c>
      <c r="G96" s="437" t="s">
        <v>725</v>
      </c>
      <c r="H96" s="437" t="s">
        <v>6884</v>
      </c>
      <c r="I96" s="511">
        <v>39071.0</v>
      </c>
      <c r="J96" s="439">
        <v>12.0</v>
      </c>
      <c r="K96" s="648" t="s">
        <v>344</v>
      </c>
      <c r="L96" s="439" t="s">
        <v>399</v>
      </c>
      <c r="M96" s="330">
        <f t="shared" si="2"/>
        <v>274</v>
      </c>
      <c r="N96" s="210"/>
      <c r="O96" s="423" t="s">
        <v>712</v>
      </c>
      <c r="P96" s="424" t="str">
        <f>AVERAGEIF(G2:G476,"PF/PTE",M2:M476)</f>
        <v>#DIV/0!</v>
      </c>
      <c r="Q96" s="379"/>
      <c r="R96" s="380"/>
      <c r="S96" s="25"/>
      <c r="T96" s="25"/>
      <c r="U96" s="210"/>
      <c r="V96" s="210"/>
      <c r="W96" s="210"/>
      <c r="X96" s="210"/>
      <c r="Y96" s="210"/>
      <c r="Z96" s="210"/>
    </row>
    <row r="97" ht="12.75" customHeight="1">
      <c r="A97" s="590">
        <v>9606.0</v>
      </c>
      <c r="B97" s="431" t="s">
        <v>12960</v>
      </c>
      <c r="C97" s="431">
        <v>2006.0</v>
      </c>
      <c r="D97" s="508">
        <v>38789.0</v>
      </c>
      <c r="E97" s="431" t="s">
        <v>12961</v>
      </c>
      <c r="F97" s="431" t="s">
        <v>12962</v>
      </c>
      <c r="G97" s="431" t="s">
        <v>725</v>
      </c>
      <c r="H97" s="431" t="s">
        <v>6884</v>
      </c>
      <c r="I97" s="508">
        <v>39071.0</v>
      </c>
      <c r="J97" s="433">
        <v>12.0</v>
      </c>
      <c r="K97" s="648" t="s">
        <v>344</v>
      </c>
      <c r="L97" s="431" t="s">
        <v>399</v>
      </c>
      <c r="M97" s="327">
        <f t="shared" si="2"/>
        <v>282</v>
      </c>
      <c r="N97" s="210"/>
      <c r="O97" s="425" t="s">
        <v>725</v>
      </c>
      <c r="P97" s="426">
        <f>AVERAGEIF(G2:G476,"Bio",M2:M476)</f>
        <v>549.8571429</v>
      </c>
      <c r="Q97" s="379"/>
      <c r="R97" s="380"/>
      <c r="S97" s="25"/>
      <c r="T97" s="25"/>
      <c r="U97" s="210"/>
      <c r="V97" s="210"/>
      <c r="W97" s="210"/>
      <c r="X97" s="210"/>
      <c r="Y97" s="210"/>
      <c r="Z97" s="210"/>
    </row>
    <row r="98" ht="12.75" customHeight="1">
      <c r="A98" s="597">
        <v>9706.0</v>
      </c>
      <c r="B98" s="437" t="s">
        <v>12963</v>
      </c>
      <c r="C98" s="437">
        <v>1999.0</v>
      </c>
      <c r="D98" s="511">
        <v>36441.0</v>
      </c>
      <c r="E98" s="437" t="s">
        <v>12964</v>
      </c>
      <c r="F98" s="437" t="s">
        <v>12965</v>
      </c>
      <c r="G98" s="437" t="s">
        <v>806</v>
      </c>
      <c r="H98" s="437" t="s">
        <v>143</v>
      </c>
      <c r="I98" s="511">
        <v>39072.0</v>
      </c>
      <c r="J98" s="439">
        <v>12.0</v>
      </c>
      <c r="K98" s="647" t="s">
        <v>293</v>
      </c>
      <c r="L98" s="439" t="s">
        <v>390</v>
      </c>
      <c r="M98" s="330">
        <f t="shared" si="2"/>
        <v>2631</v>
      </c>
      <c r="N98" s="210"/>
      <c r="O98" s="423" t="s">
        <v>729</v>
      </c>
      <c r="P98" s="424" t="str">
        <f>AVERAGEIF(G2:G476,"Bio/Org",M2:M476)</f>
        <v>#DIV/0!</v>
      </c>
      <c r="Q98" s="379"/>
      <c r="R98" s="380"/>
      <c r="S98" s="25"/>
      <c r="T98" s="25"/>
      <c r="U98" s="210"/>
      <c r="V98" s="210"/>
      <c r="W98" s="210"/>
      <c r="X98" s="210"/>
      <c r="Y98" s="210"/>
      <c r="Z98" s="210"/>
    </row>
    <row r="99" ht="12.75" customHeight="1">
      <c r="A99" s="590">
        <v>9806.0</v>
      </c>
      <c r="B99" s="431" t="s">
        <v>12966</v>
      </c>
      <c r="C99" s="431">
        <v>2004.0</v>
      </c>
      <c r="D99" s="508">
        <v>38294.0</v>
      </c>
      <c r="E99" s="431" t="s">
        <v>12967</v>
      </c>
      <c r="F99" s="431" t="s">
        <v>12968</v>
      </c>
      <c r="G99" s="431" t="s">
        <v>17</v>
      </c>
      <c r="H99" s="431" t="s">
        <v>12969</v>
      </c>
      <c r="I99" s="508">
        <v>39072.0</v>
      </c>
      <c r="J99" s="433">
        <v>12.0</v>
      </c>
      <c r="K99" s="647" t="s">
        <v>293</v>
      </c>
      <c r="L99" s="431" t="s">
        <v>395</v>
      </c>
      <c r="M99" s="327">
        <f t="shared" si="2"/>
        <v>778</v>
      </c>
      <c r="N99" s="210"/>
      <c r="O99" s="427" t="s">
        <v>435</v>
      </c>
      <c r="P99" s="428">
        <f>AVERAGE(M2:M494)</f>
        <v>1233.256881</v>
      </c>
      <c r="Q99" s="429"/>
      <c r="R99" s="329"/>
      <c r="S99" s="25"/>
      <c r="T99" s="25"/>
      <c r="U99" s="210"/>
      <c r="V99" s="210"/>
      <c r="W99" s="210"/>
      <c r="X99" s="210"/>
      <c r="Y99" s="210"/>
      <c r="Z99" s="210"/>
    </row>
    <row r="100" ht="12.75" customHeight="1">
      <c r="A100" s="597">
        <v>9906.0</v>
      </c>
      <c r="B100" s="437" t="s">
        <v>12970</v>
      </c>
      <c r="C100" s="437">
        <v>2001.0</v>
      </c>
      <c r="D100" s="511">
        <v>36916.0</v>
      </c>
      <c r="E100" s="437" t="s">
        <v>12971</v>
      </c>
      <c r="F100" s="437" t="s">
        <v>12972</v>
      </c>
      <c r="G100" s="437" t="s">
        <v>806</v>
      </c>
      <c r="H100" s="437" t="s">
        <v>158</v>
      </c>
      <c r="I100" s="511">
        <v>39072.0</v>
      </c>
      <c r="J100" s="439">
        <v>12.0</v>
      </c>
      <c r="K100" s="647" t="s">
        <v>293</v>
      </c>
      <c r="L100" s="439" t="s">
        <v>390</v>
      </c>
      <c r="M100" s="330">
        <f t="shared" si="2"/>
        <v>2156</v>
      </c>
      <c r="N100" s="210"/>
      <c r="O100" s="210"/>
      <c r="P100" s="210"/>
      <c r="Q100" s="210"/>
      <c r="R100" s="210"/>
      <c r="S100" s="210"/>
      <c r="T100" s="210"/>
      <c r="U100" s="210"/>
      <c r="V100" s="210"/>
      <c r="W100" s="210"/>
      <c r="X100" s="210"/>
      <c r="Y100" s="210"/>
      <c r="Z100" s="210"/>
    </row>
    <row r="101" ht="12.75" customHeight="1">
      <c r="A101" s="590">
        <v>10006.0</v>
      </c>
      <c r="B101" s="431" t="s">
        <v>12973</v>
      </c>
      <c r="C101" s="431">
        <v>2004.0</v>
      </c>
      <c r="D101" s="508">
        <v>38341.0</v>
      </c>
      <c r="E101" s="431" t="s">
        <v>12974</v>
      </c>
      <c r="F101" s="431" t="s">
        <v>1101</v>
      </c>
      <c r="G101" s="431" t="s">
        <v>806</v>
      </c>
      <c r="H101" s="431" t="s">
        <v>952</v>
      </c>
      <c r="I101" s="508">
        <v>39072.0</v>
      </c>
      <c r="J101" s="433">
        <v>12.0</v>
      </c>
      <c r="K101" s="647" t="s">
        <v>293</v>
      </c>
      <c r="L101" s="431" t="s">
        <v>390</v>
      </c>
      <c r="M101" s="327">
        <f t="shared" si="2"/>
        <v>731</v>
      </c>
      <c r="N101" s="210"/>
      <c r="O101" s="210"/>
      <c r="P101" s="210"/>
      <c r="Q101" s="210"/>
      <c r="R101" s="210"/>
      <c r="S101" s="210"/>
      <c r="T101" s="210"/>
      <c r="U101" s="210"/>
      <c r="V101" s="210"/>
      <c r="W101" s="210"/>
      <c r="X101" s="210"/>
      <c r="Y101" s="210"/>
      <c r="Z101" s="210"/>
    </row>
    <row r="102" ht="12.75" customHeight="1">
      <c r="A102" s="597">
        <v>10106.0</v>
      </c>
      <c r="B102" s="437" t="s">
        <v>12975</v>
      </c>
      <c r="C102" s="437">
        <v>2003.0</v>
      </c>
      <c r="D102" s="511">
        <v>37940.0</v>
      </c>
      <c r="E102" s="437" t="s">
        <v>12976</v>
      </c>
      <c r="F102" s="437" t="s">
        <v>129</v>
      </c>
      <c r="G102" s="437" t="s">
        <v>34</v>
      </c>
      <c r="H102" s="437" t="s">
        <v>251</v>
      </c>
      <c r="I102" s="511">
        <v>39072.0</v>
      </c>
      <c r="J102" s="439">
        <v>12.0</v>
      </c>
      <c r="K102" s="649" t="s">
        <v>322</v>
      </c>
      <c r="L102" s="439" t="s">
        <v>395</v>
      </c>
      <c r="M102" s="330">
        <f t="shared" si="2"/>
        <v>1132</v>
      </c>
      <c r="N102" s="210"/>
      <c r="O102" s="210"/>
      <c r="P102" s="210"/>
      <c r="Q102" s="210"/>
      <c r="R102" s="210"/>
      <c r="S102" s="210"/>
      <c r="T102" s="210"/>
      <c r="U102" s="210"/>
      <c r="V102" s="210"/>
      <c r="W102" s="210"/>
      <c r="X102" s="210"/>
      <c r="Y102" s="210"/>
      <c r="Z102" s="210"/>
    </row>
    <row r="103" ht="12.75" customHeight="1">
      <c r="A103" s="590">
        <v>10206.0</v>
      </c>
      <c r="B103" s="431" t="s">
        <v>12977</v>
      </c>
      <c r="C103" s="431">
        <v>2005.0</v>
      </c>
      <c r="D103" s="508">
        <v>38478.0</v>
      </c>
      <c r="E103" s="431" t="s">
        <v>12978</v>
      </c>
      <c r="F103" s="431" t="s">
        <v>1307</v>
      </c>
      <c r="G103" s="431" t="s">
        <v>17</v>
      </c>
      <c r="H103" s="431" t="s">
        <v>9381</v>
      </c>
      <c r="I103" s="508">
        <v>39073.0</v>
      </c>
      <c r="J103" s="433">
        <v>12.0</v>
      </c>
      <c r="K103" s="647" t="s">
        <v>293</v>
      </c>
      <c r="L103" s="431" t="s">
        <v>390</v>
      </c>
      <c r="M103" s="327">
        <f t="shared" si="2"/>
        <v>595</v>
      </c>
      <c r="N103" s="210"/>
      <c r="O103" s="210"/>
      <c r="P103" s="210"/>
      <c r="Q103" s="210"/>
      <c r="R103" s="210"/>
      <c r="S103" s="210"/>
      <c r="T103" s="210"/>
      <c r="U103" s="210"/>
      <c r="V103" s="210"/>
      <c r="W103" s="210"/>
      <c r="X103" s="210"/>
      <c r="Y103" s="210"/>
      <c r="Z103" s="210"/>
    </row>
    <row r="104" ht="12.75" customHeight="1">
      <c r="A104" s="597">
        <v>10306.0</v>
      </c>
      <c r="B104" s="437" t="s">
        <v>12979</v>
      </c>
      <c r="C104" s="437">
        <v>2004.0</v>
      </c>
      <c r="D104" s="511">
        <v>38310.0</v>
      </c>
      <c r="E104" s="437" t="s">
        <v>12980</v>
      </c>
      <c r="F104" s="437" t="s">
        <v>1926</v>
      </c>
      <c r="G104" s="437" t="s">
        <v>806</v>
      </c>
      <c r="H104" s="437" t="s">
        <v>234</v>
      </c>
      <c r="I104" s="511">
        <v>39073.0</v>
      </c>
      <c r="J104" s="439">
        <v>12.0</v>
      </c>
      <c r="K104" s="650" t="s">
        <v>309</v>
      </c>
      <c r="L104" s="439" t="s">
        <v>390</v>
      </c>
      <c r="M104" s="330">
        <f t="shared" si="2"/>
        <v>763</v>
      </c>
      <c r="N104" s="210"/>
      <c r="O104" s="210"/>
      <c r="P104" s="210"/>
      <c r="Q104" s="210"/>
      <c r="R104" s="210"/>
      <c r="S104" s="210"/>
      <c r="T104" s="210"/>
      <c r="U104" s="210"/>
      <c r="V104" s="210"/>
      <c r="W104" s="210"/>
      <c r="X104" s="210"/>
      <c r="Y104" s="210"/>
      <c r="Z104" s="210"/>
    </row>
    <row r="105" ht="12.75" customHeight="1">
      <c r="A105" s="590">
        <v>10406.0</v>
      </c>
      <c r="B105" s="431" t="s">
        <v>12981</v>
      </c>
      <c r="C105" s="431">
        <v>2003.0</v>
      </c>
      <c r="D105" s="508">
        <v>37971.0</v>
      </c>
      <c r="E105" s="431" t="s">
        <v>12982</v>
      </c>
      <c r="F105" s="431" t="s">
        <v>1365</v>
      </c>
      <c r="G105" s="431" t="s">
        <v>806</v>
      </c>
      <c r="H105" s="431" t="s">
        <v>9193</v>
      </c>
      <c r="I105" s="508">
        <v>39077.0</v>
      </c>
      <c r="J105" s="433">
        <v>12.0</v>
      </c>
      <c r="K105" s="649" t="s">
        <v>322</v>
      </c>
      <c r="L105" s="431" t="s">
        <v>395</v>
      </c>
      <c r="M105" s="327">
        <f t="shared" si="2"/>
        <v>1106</v>
      </c>
      <c r="N105" s="210"/>
      <c r="O105" s="210"/>
      <c r="P105" s="210"/>
      <c r="Q105" s="210"/>
      <c r="R105" s="210"/>
      <c r="S105" s="210"/>
      <c r="T105" s="210"/>
      <c r="U105" s="210"/>
      <c r="V105" s="210"/>
      <c r="W105" s="210"/>
      <c r="X105" s="210"/>
      <c r="Y105" s="210"/>
      <c r="Z105" s="210"/>
    </row>
    <row r="106" ht="12.75" customHeight="1">
      <c r="A106" s="597">
        <v>10506.0</v>
      </c>
      <c r="B106" s="437" t="s">
        <v>12983</v>
      </c>
      <c r="C106" s="437">
        <v>2001.0</v>
      </c>
      <c r="D106" s="511">
        <v>37167.0</v>
      </c>
      <c r="E106" s="437" t="s">
        <v>12984</v>
      </c>
      <c r="F106" s="437" t="s">
        <v>31</v>
      </c>
      <c r="G106" s="437" t="s">
        <v>17</v>
      </c>
      <c r="H106" s="437" t="s">
        <v>9193</v>
      </c>
      <c r="I106" s="511">
        <v>39077.0</v>
      </c>
      <c r="J106" s="439">
        <v>12.0</v>
      </c>
      <c r="K106" s="648" t="s">
        <v>344</v>
      </c>
      <c r="L106" s="439" t="s">
        <v>395</v>
      </c>
      <c r="M106" s="330">
        <f t="shared" si="2"/>
        <v>1910</v>
      </c>
      <c r="N106" s="210"/>
      <c r="O106" s="210"/>
      <c r="P106" s="210"/>
      <c r="Q106" s="210"/>
      <c r="R106" s="210"/>
      <c r="S106" s="210"/>
      <c r="T106" s="210"/>
      <c r="U106" s="210"/>
      <c r="V106" s="210"/>
      <c r="W106" s="210"/>
      <c r="X106" s="210"/>
      <c r="Y106" s="210"/>
      <c r="Z106" s="210"/>
    </row>
    <row r="107" ht="12.75" customHeight="1">
      <c r="A107" s="590">
        <v>10606.0</v>
      </c>
      <c r="B107" s="431" t="s">
        <v>12985</v>
      </c>
      <c r="C107" s="431">
        <v>1999.0</v>
      </c>
      <c r="D107" s="508">
        <v>36525.0</v>
      </c>
      <c r="E107" s="431" t="s">
        <v>12986</v>
      </c>
      <c r="F107" s="431" t="s">
        <v>1349</v>
      </c>
      <c r="G107" s="431" t="s">
        <v>806</v>
      </c>
      <c r="H107" s="431" t="s">
        <v>10020</v>
      </c>
      <c r="I107" s="508">
        <v>39077.0</v>
      </c>
      <c r="J107" s="433">
        <v>12.0</v>
      </c>
      <c r="K107" s="649" t="s">
        <v>322</v>
      </c>
      <c r="L107" s="431" t="s">
        <v>390</v>
      </c>
      <c r="M107" s="327">
        <f t="shared" si="2"/>
        <v>2552</v>
      </c>
      <c r="N107" s="210"/>
      <c r="O107" s="210"/>
      <c r="P107" s="210"/>
      <c r="Q107" s="210"/>
      <c r="R107" s="210"/>
      <c r="S107" s="210"/>
      <c r="T107" s="210"/>
      <c r="U107" s="210"/>
      <c r="V107" s="210"/>
      <c r="W107" s="210"/>
      <c r="X107" s="210"/>
      <c r="Y107" s="210"/>
      <c r="Z107" s="210"/>
    </row>
    <row r="108" ht="15.0" customHeight="1">
      <c r="A108" s="597">
        <v>10706.0</v>
      </c>
      <c r="B108" s="437" t="s">
        <v>12987</v>
      </c>
      <c r="C108" s="437">
        <v>2004.0</v>
      </c>
      <c r="D108" s="511">
        <v>38310.0</v>
      </c>
      <c r="E108" s="437" t="s">
        <v>12988</v>
      </c>
      <c r="F108" s="437" t="s">
        <v>1926</v>
      </c>
      <c r="G108" s="437" t="s">
        <v>806</v>
      </c>
      <c r="H108" s="437" t="s">
        <v>234</v>
      </c>
      <c r="I108" s="511">
        <v>39078.0</v>
      </c>
      <c r="J108" s="439">
        <v>12.0</v>
      </c>
      <c r="K108" s="650" t="s">
        <v>309</v>
      </c>
      <c r="L108" s="439" t="s">
        <v>390</v>
      </c>
      <c r="M108" s="330">
        <f t="shared" si="2"/>
        <v>768</v>
      </c>
      <c r="N108" s="210"/>
      <c r="O108" s="210"/>
      <c r="P108" s="210"/>
      <c r="Q108" s="210"/>
      <c r="R108" s="210"/>
      <c r="S108" s="210"/>
      <c r="T108" s="210"/>
      <c r="U108" s="210"/>
      <c r="V108" s="210"/>
      <c r="W108" s="210"/>
      <c r="X108" s="210"/>
      <c r="Y108" s="210"/>
      <c r="Z108" s="210"/>
    </row>
    <row r="109" ht="15.0" customHeight="1">
      <c r="A109" s="590">
        <v>10806.0</v>
      </c>
      <c r="B109" s="431" t="s">
        <v>12989</v>
      </c>
      <c r="C109" s="431">
        <v>2005.0</v>
      </c>
      <c r="D109" s="508">
        <v>38447.0</v>
      </c>
      <c r="E109" s="431" t="s">
        <v>12990</v>
      </c>
      <c r="F109" s="431" t="s">
        <v>12991</v>
      </c>
      <c r="G109" s="431" t="s">
        <v>707</v>
      </c>
      <c r="H109" s="431" t="s">
        <v>251</v>
      </c>
      <c r="I109" s="508">
        <v>39079.0</v>
      </c>
      <c r="J109" s="433">
        <v>12.0</v>
      </c>
      <c r="K109" s="649" t="s">
        <v>322</v>
      </c>
      <c r="L109" s="431" t="s">
        <v>390</v>
      </c>
      <c r="M109" s="327">
        <f t="shared" si="2"/>
        <v>632</v>
      </c>
      <c r="N109" s="210"/>
      <c r="O109" s="210"/>
      <c r="P109" s="210"/>
      <c r="Q109" s="210"/>
      <c r="R109" s="210"/>
      <c r="S109" s="210"/>
      <c r="T109" s="210"/>
      <c r="U109" s="210"/>
      <c r="V109" s="210"/>
      <c r="W109" s="210"/>
      <c r="X109" s="210"/>
      <c r="Y109" s="210"/>
      <c r="Z109" s="210"/>
    </row>
    <row r="110" ht="15.0" customHeight="1">
      <c r="A110" s="597">
        <v>10906.0</v>
      </c>
      <c r="B110" s="437" t="s">
        <v>12992</v>
      </c>
      <c r="C110" s="437">
        <v>2000.0</v>
      </c>
      <c r="D110" s="511">
        <v>36714.0</v>
      </c>
      <c r="E110" s="437" t="s">
        <v>12993</v>
      </c>
      <c r="F110" s="437" t="s">
        <v>1349</v>
      </c>
      <c r="G110" s="437" t="s">
        <v>806</v>
      </c>
      <c r="H110" s="437" t="s">
        <v>10020</v>
      </c>
      <c r="I110" s="511">
        <v>39080.0</v>
      </c>
      <c r="J110" s="439">
        <v>12.0</v>
      </c>
      <c r="K110" s="649" t="s">
        <v>322</v>
      </c>
      <c r="L110" s="439" t="s">
        <v>390</v>
      </c>
      <c r="M110" s="330">
        <f t="shared" si="2"/>
        <v>2366</v>
      </c>
      <c r="N110" s="210"/>
      <c r="O110" s="210"/>
      <c r="P110" s="210"/>
      <c r="Q110" s="210"/>
      <c r="R110" s="210"/>
      <c r="S110" s="210"/>
      <c r="T110" s="210"/>
      <c r="U110" s="210"/>
      <c r="V110" s="210"/>
      <c r="W110" s="210"/>
      <c r="X110" s="210"/>
      <c r="Y110" s="210"/>
      <c r="Z110" s="210"/>
    </row>
    <row r="111" ht="15.0" customHeight="1">
      <c r="A111" s="590">
        <v>11006.0</v>
      </c>
      <c r="B111" s="431" t="s">
        <v>12994</v>
      </c>
      <c r="C111" s="431">
        <v>2001.0</v>
      </c>
      <c r="D111" s="508">
        <v>37111.0</v>
      </c>
      <c r="E111" s="431" t="s">
        <v>12995</v>
      </c>
      <c r="F111" s="431" t="s">
        <v>1365</v>
      </c>
      <c r="G111" s="431" t="s">
        <v>806</v>
      </c>
      <c r="H111" s="431" t="s">
        <v>1336</v>
      </c>
      <c r="I111" s="508">
        <v>39080.0</v>
      </c>
      <c r="J111" s="433">
        <v>12.0</v>
      </c>
      <c r="K111" s="647" t="s">
        <v>293</v>
      </c>
      <c r="L111" s="431" t="s">
        <v>395</v>
      </c>
      <c r="M111" s="327">
        <f t="shared" si="2"/>
        <v>1969</v>
      </c>
      <c r="N111" s="210"/>
      <c r="O111" s="210"/>
      <c r="P111" s="210"/>
      <c r="Q111" s="210"/>
      <c r="R111" s="210"/>
      <c r="S111" s="210"/>
      <c r="T111" s="210"/>
      <c r="U111" s="210"/>
      <c r="V111" s="210"/>
      <c r="W111" s="210"/>
      <c r="X111" s="210"/>
      <c r="Y111" s="210"/>
      <c r="Z111" s="210"/>
    </row>
    <row r="112" ht="12.75" customHeight="1">
      <c r="A112" s="672"/>
      <c r="B112" s="672"/>
      <c r="C112" s="672"/>
      <c r="D112" s="673"/>
      <c r="E112" s="674"/>
      <c r="F112" s="687"/>
      <c r="G112" s="674"/>
      <c r="H112" s="210"/>
      <c r="I112" s="673"/>
      <c r="J112" s="675"/>
      <c r="K112" s="675"/>
      <c r="L112" s="675"/>
      <c r="M112" s="676"/>
      <c r="N112" s="210"/>
      <c r="O112" s="210"/>
      <c r="P112" s="210"/>
      <c r="Q112" s="210"/>
      <c r="R112" s="210"/>
      <c r="S112" s="210"/>
      <c r="T112" s="210"/>
      <c r="U112" s="210"/>
      <c r="V112" s="210"/>
      <c r="W112" s="210"/>
      <c r="X112" s="210"/>
      <c r="Y112" s="210"/>
      <c r="Z112" s="210"/>
    </row>
    <row r="113" ht="12.75" hidden="1" customHeight="1">
      <c r="A113" s="672"/>
      <c r="B113" s="672"/>
      <c r="C113" s="672"/>
      <c r="D113" s="673"/>
      <c r="E113" s="674"/>
      <c r="F113" s="674"/>
      <c r="G113" s="674"/>
      <c r="H113" s="674"/>
      <c r="I113" s="673"/>
      <c r="J113" s="675"/>
      <c r="K113" s="675"/>
      <c r="L113" s="675"/>
      <c r="M113" s="676"/>
      <c r="N113" s="210"/>
      <c r="O113" s="210"/>
      <c r="P113" s="210"/>
      <c r="Q113" s="210"/>
      <c r="R113" s="210"/>
      <c r="S113" s="210"/>
      <c r="T113" s="210"/>
      <c r="U113" s="210"/>
      <c r="V113" s="210"/>
      <c r="W113" s="210"/>
      <c r="X113" s="210"/>
      <c r="Y113" s="210"/>
      <c r="Z113" s="210"/>
    </row>
    <row r="114" ht="12.75" hidden="1" customHeight="1">
      <c r="A114" s="672"/>
      <c r="B114" s="672"/>
      <c r="C114" s="672"/>
      <c r="D114" s="673"/>
      <c r="E114" s="674"/>
      <c r="F114" s="674"/>
      <c r="G114" s="674"/>
      <c r="H114" s="674"/>
      <c r="I114" s="673"/>
      <c r="J114" s="675"/>
      <c r="K114" s="675"/>
      <c r="L114" s="675"/>
      <c r="M114" s="676"/>
      <c r="N114" s="210"/>
      <c r="O114" s="210"/>
      <c r="P114" s="210"/>
      <c r="Q114" s="210"/>
      <c r="R114" s="210"/>
      <c r="S114" s="210"/>
      <c r="T114" s="210"/>
      <c r="U114" s="210"/>
      <c r="V114" s="210"/>
      <c r="W114" s="210"/>
      <c r="X114" s="210"/>
      <c r="Y114" s="210"/>
      <c r="Z114" s="210"/>
    </row>
    <row r="115" ht="12.75" hidden="1" customHeight="1">
      <c r="A115" s="672"/>
      <c r="B115" s="672"/>
      <c r="C115" s="672"/>
      <c r="D115" s="673"/>
      <c r="E115" s="674"/>
      <c r="F115" s="674"/>
      <c r="G115" s="674"/>
      <c r="H115" s="674"/>
      <c r="I115" s="673"/>
      <c r="J115" s="675"/>
      <c r="K115" s="675"/>
      <c r="L115" s="675"/>
      <c r="M115" s="676"/>
      <c r="N115" s="210"/>
      <c r="O115" s="210"/>
      <c r="P115" s="210"/>
      <c r="Q115" s="210"/>
      <c r="R115" s="210"/>
      <c r="S115" s="210"/>
      <c r="T115" s="210"/>
      <c r="U115" s="210"/>
      <c r="V115" s="210"/>
      <c r="W115" s="210"/>
      <c r="X115" s="210"/>
      <c r="Y115" s="210"/>
      <c r="Z115" s="210"/>
    </row>
    <row r="116" ht="12.75" hidden="1" customHeight="1">
      <c r="A116" s="672"/>
      <c r="B116" s="672"/>
      <c r="C116" s="672"/>
      <c r="D116" s="673"/>
      <c r="E116" s="674"/>
      <c r="F116" s="674"/>
      <c r="G116" s="674"/>
      <c r="H116" s="674"/>
      <c r="I116" s="673"/>
      <c r="J116" s="674"/>
      <c r="K116" s="674"/>
      <c r="L116" s="674"/>
      <c r="M116" s="676"/>
      <c r="N116" s="210"/>
      <c r="O116" s="210"/>
      <c r="P116" s="210"/>
      <c r="Q116" s="210"/>
      <c r="R116" s="210"/>
      <c r="S116" s="210"/>
      <c r="T116" s="210"/>
      <c r="U116" s="210"/>
      <c r="V116" s="210"/>
      <c r="W116" s="210"/>
      <c r="X116" s="210"/>
      <c r="Y116" s="210"/>
      <c r="Z116" s="210"/>
    </row>
    <row r="117" ht="12.75" hidden="1" customHeight="1">
      <c r="A117" s="672"/>
      <c r="B117" s="672"/>
      <c r="C117" s="672"/>
      <c r="D117" s="673"/>
      <c r="E117" s="674"/>
      <c r="F117" s="674"/>
      <c r="G117" s="674"/>
      <c r="H117" s="674"/>
      <c r="I117" s="673"/>
      <c r="J117" s="674"/>
      <c r="K117" s="674"/>
      <c r="L117" s="674"/>
      <c r="M117" s="676"/>
      <c r="N117" s="210"/>
      <c r="O117" s="210"/>
      <c r="P117" s="210"/>
      <c r="Q117" s="210"/>
      <c r="R117" s="210"/>
      <c r="S117" s="210"/>
      <c r="T117" s="210"/>
      <c r="U117" s="210"/>
      <c r="V117" s="210"/>
      <c r="W117" s="210"/>
      <c r="X117" s="210"/>
      <c r="Y117" s="210"/>
      <c r="Z117" s="210"/>
    </row>
    <row r="118" ht="12.75" customHeight="1">
      <c r="A118" s="625"/>
      <c r="B118" s="625"/>
      <c r="C118" s="625"/>
      <c r="D118" s="627"/>
      <c r="E118" s="210"/>
      <c r="F118" s="210"/>
      <c r="G118" s="210"/>
      <c r="H118" s="210"/>
      <c r="I118" s="627"/>
      <c r="J118" s="210"/>
      <c r="K118" s="210"/>
      <c r="L118" s="210"/>
      <c r="M118" s="628"/>
      <c r="N118" s="210"/>
      <c r="O118" s="210"/>
      <c r="P118" s="210"/>
      <c r="Q118" s="210"/>
      <c r="R118" s="210"/>
      <c r="S118" s="210"/>
      <c r="T118" s="210"/>
      <c r="U118" s="210"/>
      <c r="V118" s="210"/>
      <c r="W118" s="210"/>
      <c r="X118" s="210"/>
      <c r="Y118" s="210"/>
      <c r="Z118" s="210"/>
    </row>
    <row r="119" ht="12.75" customHeight="1">
      <c r="A119" s="625"/>
      <c r="B119" s="625"/>
      <c r="C119" s="625"/>
      <c r="D119" s="627"/>
      <c r="E119" s="210"/>
      <c r="F119" s="210"/>
      <c r="G119" s="210"/>
      <c r="H119" s="210"/>
      <c r="I119" s="627"/>
      <c r="J119" s="210"/>
      <c r="K119" s="210"/>
      <c r="L119" s="210"/>
      <c r="M119" s="628"/>
      <c r="N119" s="210"/>
      <c r="O119" s="210"/>
      <c r="P119" s="210"/>
      <c r="Q119" s="210"/>
      <c r="R119" s="210"/>
      <c r="S119" s="210"/>
      <c r="T119" s="210"/>
      <c r="U119" s="210"/>
      <c r="V119" s="210"/>
      <c r="W119" s="210"/>
      <c r="X119" s="210"/>
      <c r="Y119" s="210"/>
      <c r="Z119" s="210"/>
    </row>
    <row r="120" ht="12.75" customHeight="1">
      <c r="A120" s="625"/>
      <c r="B120" s="625"/>
      <c r="C120" s="625"/>
      <c r="D120" s="627"/>
      <c r="E120" s="210"/>
      <c r="F120" s="210"/>
      <c r="G120" s="210"/>
      <c r="H120" s="210"/>
      <c r="I120" s="627"/>
      <c r="J120" s="210"/>
      <c r="K120" s="210"/>
      <c r="L120" s="210"/>
      <c r="M120" s="628"/>
      <c r="N120" s="210"/>
      <c r="O120" s="210"/>
      <c r="P120" s="210"/>
      <c r="Q120" s="210"/>
      <c r="R120" s="210"/>
      <c r="S120" s="210"/>
      <c r="T120" s="210"/>
      <c r="U120" s="210"/>
      <c r="V120" s="210"/>
      <c r="W120" s="210"/>
      <c r="X120" s="210"/>
      <c r="Y120" s="210"/>
      <c r="Z120" s="210"/>
    </row>
    <row r="121" ht="12.75" customHeight="1">
      <c r="A121" s="625"/>
      <c r="B121" s="625"/>
      <c r="C121" s="625"/>
      <c r="D121" s="627"/>
      <c r="E121" s="210"/>
      <c r="F121" s="210"/>
      <c r="G121" s="210"/>
      <c r="H121" s="210"/>
      <c r="I121" s="627"/>
      <c r="J121" s="210"/>
      <c r="K121" s="210"/>
      <c r="L121" s="210"/>
      <c r="M121" s="628"/>
      <c r="N121" s="210"/>
      <c r="O121" s="210"/>
      <c r="P121" s="210"/>
      <c r="Q121" s="210"/>
      <c r="R121" s="210"/>
      <c r="S121" s="210"/>
      <c r="T121" s="210"/>
      <c r="U121" s="210"/>
      <c r="V121" s="210"/>
      <c r="W121" s="210"/>
      <c r="X121" s="210"/>
      <c r="Y121" s="210"/>
      <c r="Z121" s="210"/>
    </row>
    <row r="122" ht="12.75" customHeight="1">
      <c r="A122" s="625"/>
      <c r="B122" s="625"/>
      <c r="C122" s="625"/>
      <c r="D122" s="627"/>
      <c r="E122" s="210"/>
      <c r="F122" s="210"/>
      <c r="G122" s="210"/>
      <c r="H122" s="210"/>
      <c r="I122" s="627"/>
      <c r="J122" s="210"/>
      <c r="K122" s="210"/>
      <c r="L122" s="210"/>
      <c r="M122" s="628"/>
      <c r="N122" s="210"/>
      <c r="O122" s="210"/>
      <c r="P122" s="210"/>
      <c r="Q122" s="210"/>
      <c r="R122" s="210"/>
      <c r="S122" s="210"/>
      <c r="T122" s="210"/>
      <c r="U122" s="210"/>
      <c r="V122" s="210"/>
      <c r="W122" s="210"/>
      <c r="X122" s="210"/>
      <c r="Y122" s="210"/>
      <c r="Z122" s="210"/>
    </row>
    <row r="123" ht="12.75" customHeight="1">
      <c r="A123" s="625"/>
      <c r="B123" s="625"/>
      <c r="C123" s="625"/>
      <c r="D123" s="627"/>
      <c r="E123" s="210"/>
      <c r="F123" s="210"/>
      <c r="G123" s="210"/>
      <c r="H123" s="210"/>
      <c r="I123" s="627"/>
      <c r="J123" s="210"/>
      <c r="K123" s="210"/>
      <c r="L123" s="210"/>
      <c r="M123" s="628"/>
      <c r="N123" s="210"/>
      <c r="O123" s="210"/>
      <c r="P123" s="210"/>
      <c r="Q123" s="210"/>
      <c r="R123" s="210"/>
      <c r="S123" s="210"/>
      <c r="T123" s="210"/>
      <c r="U123" s="210"/>
      <c r="V123" s="210"/>
      <c r="W123" s="210"/>
      <c r="X123" s="210"/>
      <c r="Y123" s="210"/>
      <c r="Z123" s="210"/>
    </row>
    <row r="124" ht="12.75" customHeight="1">
      <c r="A124" s="625"/>
      <c r="B124" s="625"/>
      <c r="C124" s="625"/>
      <c r="D124" s="627"/>
      <c r="E124" s="210"/>
      <c r="F124" s="210"/>
      <c r="G124" s="210"/>
      <c r="H124" s="210"/>
      <c r="I124" s="627"/>
      <c r="J124" s="210"/>
      <c r="K124" s="210"/>
      <c r="L124" s="210"/>
      <c r="M124" s="628"/>
      <c r="N124" s="210"/>
      <c r="O124" s="210"/>
      <c r="P124" s="210"/>
      <c r="Q124" s="210"/>
      <c r="R124" s="210"/>
      <c r="S124" s="210"/>
      <c r="T124" s="210"/>
      <c r="U124" s="210"/>
      <c r="V124" s="210"/>
      <c r="W124" s="210"/>
      <c r="X124" s="210"/>
      <c r="Y124" s="210"/>
      <c r="Z124" s="210"/>
    </row>
    <row r="125" ht="12.75" customHeight="1">
      <c r="A125" s="625"/>
      <c r="B125" s="625"/>
      <c r="C125" s="625"/>
      <c r="D125" s="627"/>
      <c r="E125" s="210"/>
      <c r="F125" s="210"/>
      <c r="G125" s="210"/>
      <c r="H125" s="210"/>
      <c r="I125" s="627"/>
      <c r="J125" s="210"/>
      <c r="K125" s="210"/>
      <c r="L125" s="210"/>
      <c r="M125" s="628"/>
      <c r="N125" s="210"/>
      <c r="O125" s="210"/>
      <c r="P125" s="210"/>
      <c r="Q125" s="210"/>
      <c r="R125" s="210"/>
      <c r="S125" s="210"/>
      <c r="T125" s="210"/>
      <c r="U125" s="210"/>
      <c r="V125" s="210"/>
      <c r="W125" s="210"/>
      <c r="X125" s="210"/>
      <c r="Y125" s="210"/>
      <c r="Z125" s="210"/>
    </row>
    <row r="126" ht="12.75" customHeight="1">
      <c r="A126" s="625"/>
      <c r="B126" s="625"/>
      <c r="C126" s="625"/>
      <c r="D126" s="627"/>
      <c r="E126" s="210"/>
      <c r="F126" s="210"/>
      <c r="G126" s="210"/>
      <c r="H126" s="210"/>
      <c r="I126" s="627"/>
      <c r="J126" s="210"/>
      <c r="K126" s="210"/>
      <c r="L126" s="210"/>
      <c r="M126" s="628"/>
      <c r="N126" s="210"/>
      <c r="O126" s="210"/>
      <c r="P126" s="210"/>
      <c r="Q126" s="210"/>
      <c r="R126" s="210"/>
      <c r="S126" s="210"/>
      <c r="T126" s="210"/>
      <c r="U126" s="210"/>
      <c r="V126" s="210"/>
      <c r="W126" s="210"/>
      <c r="X126" s="210"/>
      <c r="Y126" s="210"/>
      <c r="Z126" s="210"/>
    </row>
    <row r="127" ht="12.75" customHeight="1">
      <c r="A127" s="625"/>
      <c r="B127" s="625"/>
      <c r="C127" s="625"/>
      <c r="D127" s="627"/>
      <c r="E127" s="210"/>
      <c r="F127" s="210"/>
      <c r="G127" s="210"/>
      <c r="H127" s="210"/>
      <c r="I127" s="627"/>
      <c r="J127" s="210"/>
      <c r="K127" s="210"/>
      <c r="L127" s="210"/>
      <c r="M127" s="628"/>
      <c r="N127" s="210"/>
      <c r="O127" s="210"/>
      <c r="P127" s="210"/>
      <c r="Q127" s="210"/>
      <c r="R127" s="210"/>
      <c r="S127" s="210"/>
      <c r="T127" s="210"/>
      <c r="U127" s="210"/>
      <c r="V127" s="210"/>
      <c r="W127" s="210"/>
      <c r="X127" s="210"/>
      <c r="Y127" s="210"/>
      <c r="Z127" s="210"/>
    </row>
    <row r="128" ht="12.75" customHeight="1">
      <c r="A128" s="625"/>
      <c r="B128" s="625"/>
      <c r="C128" s="625"/>
      <c r="D128" s="627"/>
      <c r="E128" s="210"/>
      <c r="F128" s="210"/>
      <c r="G128" s="210"/>
      <c r="H128" s="210"/>
      <c r="I128" s="627"/>
      <c r="J128" s="210"/>
      <c r="K128" s="210"/>
      <c r="L128" s="210"/>
      <c r="M128" s="628"/>
      <c r="N128" s="210"/>
      <c r="O128" s="210"/>
      <c r="P128" s="210"/>
      <c r="Q128" s="210"/>
      <c r="R128" s="210"/>
      <c r="S128" s="210"/>
      <c r="T128" s="210"/>
      <c r="U128" s="210"/>
      <c r="V128" s="210"/>
      <c r="W128" s="210"/>
      <c r="X128" s="210"/>
      <c r="Y128" s="210"/>
      <c r="Z128" s="210"/>
    </row>
    <row r="129" ht="12.75" customHeight="1">
      <c r="A129" s="625"/>
      <c r="B129" s="625"/>
      <c r="C129" s="625"/>
      <c r="D129" s="627"/>
      <c r="E129" s="210"/>
      <c r="F129" s="210"/>
      <c r="G129" s="210"/>
      <c r="H129" s="210"/>
      <c r="I129" s="627"/>
      <c r="J129" s="210"/>
      <c r="K129" s="210"/>
      <c r="L129" s="210"/>
      <c r="M129" s="628"/>
      <c r="N129" s="210"/>
      <c r="O129" s="210"/>
      <c r="P129" s="210"/>
      <c r="Q129" s="210"/>
      <c r="R129" s="210"/>
      <c r="S129" s="210"/>
      <c r="T129" s="210"/>
      <c r="U129" s="210"/>
      <c r="V129" s="210"/>
      <c r="W129" s="210"/>
      <c r="X129" s="210"/>
      <c r="Y129" s="210"/>
      <c r="Z129" s="210"/>
    </row>
    <row r="130" ht="12.75" customHeight="1">
      <c r="A130" s="625"/>
      <c r="B130" s="625"/>
      <c r="C130" s="625"/>
      <c r="D130" s="627"/>
      <c r="E130" s="210"/>
      <c r="F130" s="210"/>
      <c r="G130" s="210"/>
      <c r="H130" s="210"/>
      <c r="I130" s="627"/>
      <c r="J130" s="210"/>
      <c r="K130" s="210"/>
      <c r="L130" s="210"/>
      <c r="M130" s="628"/>
      <c r="N130" s="210"/>
      <c r="O130" s="210"/>
      <c r="P130" s="210"/>
      <c r="Q130" s="210"/>
      <c r="R130" s="210"/>
      <c r="S130" s="210"/>
      <c r="T130" s="210"/>
      <c r="U130" s="210"/>
      <c r="V130" s="210"/>
      <c r="W130" s="210"/>
      <c r="X130" s="210"/>
      <c r="Y130" s="210"/>
      <c r="Z130" s="210"/>
    </row>
    <row r="131" ht="12.75" customHeight="1">
      <c r="A131" s="625"/>
      <c r="B131" s="625"/>
      <c r="C131" s="625"/>
      <c r="D131" s="627"/>
      <c r="E131" s="210"/>
      <c r="F131" s="210"/>
      <c r="G131" s="210"/>
      <c r="H131" s="210"/>
      <c r="I131" s="627"/>
      <c r="J131" s="210"/>
      <c r="K131" s="210"/>
      <c r="L131" s="210"/>
      <c r="M131" s="628"/>
      <c r="N131" s="210"/>
      <c r="O131" s="210"/>
      <c r="P131" s="210"/>
      <c r="Q131" s="210"/>
      <c r="R131" s="210"/>
      <c r="S131" s="210"/>
      <c r="T131" s="210"/>
      <c r="U131" s="210"/>
      <c r="V131" s="210"/>
      <c r="W131" s="210"/>
      <c r="X131" s="210"/>
      <c r="Y131" s="210"/>
      <c r="Z131" s="210"/>
    </row>
    <row r="132" ht="12.75" customHeight="1">
      <c r="A132" s="625"/>
      <c r="B132" s="625"/>
      <c r="C132" s="625"/>
      <c r="D132" s="627"/>
      <c r="E132" s="210"/>
      <c r="F132" s="210"/>
      <c r="G132" s="210"/>
      <c r="H132" s="210"/>
      <c r="I132" s="627"/>
      <c r="J132" s="210"/>
      <c r="K132" s="210"/>
      <c r="L132" s="210"/>
      <c r="M132" s="628"/>
      <c r="N132" s="210"/>
      <c r="O132" s="210"/>
      <c r="P132" s="210"/>
      <c r="Q132" s="210"/>
      <c r="R132" s="210"/>
      <c r="S132" s="210"/>
      <c r="T132" s="210"/>
      <c r="U132" s="210"/>
      <c r="V132" s="210"/>
      <c r="W132" s="210"/>
      <c r="X132" s="210"/>
      <c r="Y132" s="210"/>
      <c r="Z132" s="210"/>
    </row>
    <row r="133" ht="12.75" customHeight="1">
      <c r="A133" s="625"/>
      <c r="B133" s="625"/>
      <c r="C133" s="625"/>
      <c r="D133" s="627"/>
      <c r="E133" s="210"/>
      <c r="F133" s="210"/>
      <c r="G133" s="210"/>
      <c r="H133" s="210"/>
      <c r="I133" s="627"/>
      <c r="J133" s="210"/>
      <c r="K133" s="210"/>
      <c r="L133" s="210"/>
      <c r="M133" s="628"/>
      <c r="N133" s="210"/>
      <c r="O133" s="210"/>
      <c r="P133" s="210"/>
      <c r="Q133" s="210"/>
      <c r="R133" s="210"/>
      <c r="S133" s="210"/>
      <c r="T133" s="210"/>
      <c r="U133" s="210"/>
      <c r="V133" s="210"/>
      <c r="W133" s="210"/>
      <c r="X133" s="210"/>
      <c r="Y133" s="210"/>
      <c r="Z133" s="210"/>
    </row>
    <row r="134" ht="12.75" customHeight="1">
      <c r="A134" s="625"/>
      <c r="B134" s="625"/>
      <c r="C134" s="625"/>
      <c r="D134" s="627"/>
      <c r="E134" s="210"/>
      <c r="F134" s="210"/>
      <c r="G134" s="210"/>
      <c r="H134" s="210"/>
      <c r="I134" s="627"/>
      <c r="J134" s="210"/>
      <c r="K134" s="210"/>
      <c r="L134" s="210"/>
      <c r="M134" s="628"/>
      <c r="N134" s="210"/>
      <c r="O134" s="210"/>
      <c r="P134" s="210"/>
      <c r="Q134" s="210"/>
      <c r="R134" s="210"/>
      <c r="S134" s="210"/>
      <c r="T134" s="210"/>
      <c r="U134" s="210"/>
      <c r="V134" s="210"/>
      <c r="W134" s="210"/>
      <c r="X134" s="210"/>
      <c r="Y134" s="210"/>
      <c r="Z134" s="210"/>
    </row>
    <row r="135" ht="12.75" customHeight="1">
      <c r="A135" s="625"/>
      <c r="B135" s="625"/>
      <c r="C135" s="625"/>
      <c r="D135" s="627"/>
      <c r="E135" s="210"/>
      <c r="F135" s="210"/>
      <c r="G135" s="210"/>
      <c r="H135" s="210"/>
      <c r="I135" s="627"/>
      <c r="J135" s="210"/>
      <c r="K135" s="210"/>
      <c r="L135" s="210"/>
      <c r="M135" s="628"/>
      <c r="N135" s="210"/>
      <c r="O135" s="210"/>
      <c r="P135" s="210"/>
      <c r="Q135" s="210"/>
      <c r="R135" s="210"/>
      <c r="S135" s="210"/>
      <c r="T135" s="210"/>
      <c r="U135" s="210"/>
      <c r="V135" s="210"/>
      <c r="W135" s="210"/>
      <c r="X135" s="210"/>
      <c r="Y135" s="210"/>
      <c r="Z135" s="210"/>
    </row>
    <row r="136" ht="12.75" customHeight="1">
      <c r="A136" s="625"/>
      <c r="B136" s="625"/>
      <c r="C136" s="625"/>
      <c r="D136" s="627"/>
      <c r="E136" s="210"/>
      <c r="F136" s="210"/>
      <c r="G136" s="210"/>
      <c r="H136" s="210"/>
      <c r="I136" s="627"/>
      <c r="J136" s="210"/>
      <c r="K136" s="210"/>
      <c r="L136" s="210"/>
      <c r="M136" s="628"/>
      <c r="N136" s="210"/>
      <c r="O136" s="210"/>
      <c r="P136" s="210"/>
      <c r="Q136" s="210"/>
      <c r="R136" s="210"/>
      <c r="S136" s="210"/>
      <c r="T136" s="210"/>
      <c r="U136" s="210"/>
      <c r="V136" s="210"/>
      <c r="W136" s="210"/>
      <c r="X136" s="210"/>
      <c r="Y136" s="210"/>
      <c r="Z136" s="210"/>
    </row>
    <row r="137" ht="12.75" customHeight="1">
      <c r="A137" s="625"/>
      <c r="B137" s="625"/>
      <c r="C137" s="625"/>
      <c r="D137" s="627"/>
      <c r="E137" s="210"/>
      <c r="F137" s="210"/>
      <c r="G137" s="210"/>
      <c r="H137" s="210"/>
      <c r="I137" s="627"/>
      <c r="J137" s="210"/>
      <c r="K137" s="210"/>
      <c r="L137" s="210"/>
      <c r="M137" s="628"/>
      <c r="N137" s="210"/>
      <c r="O137" s="210"/>
      <c r="P137" s="210"/>
      <c r="Q137" s="210"/>
      <c r="R137" s="210"/>
      <c r="S137" s="210"/>
      <c r="T137" s="210"/>
      <c r="U137" s="210"/>
      <c r="V137" s="210"/>
      <c r="W137" s="210"/>
      <c r="X137" s="210"/>
      <c r="Y137" s="210"/>
      <c r="Z137" s="210"/>
    </row>
    <row r="138" ht="12.75" customHeight="1">
      <c r="A138" s="625"/>
      <c r="B138" s="625"/>
      <c r="C138" s="625"/>
      <c r="D138" s="627"/>
      <c r="E138" s="210"/>
      <c r="F138" s="210"/>
      <c r="G138" s="210"/>
      <c r="H138" s="210"/>
      <c r="I138" s="627"/>
      <c r="J138" s="210"/>
      <c r="K138" s="210"/>
      <c r="L138" s="210"/>
      <c r="M138" s="628"/>
      <c r="N138" s="210"/>
      <c r="O138" s="210"/>
      <c r="P138" s="210"/>
      <c r="Q138" s="210"/>
      <c r="R138" s="210"/>
      <c r="S138" s="210"/>
      <c r="T138" s="210"/>
      <c r="U138" s="210"/>
      <c r="V138" s="210"/>
      <c r="W138" s="210"/>
      <c r="X138" s="210"/>
      <c r="Y138" s="210"/>
      <c r="Z138" s="210"/>
    </row>
    <row r="139" ht="12.75" customHeight="1">
      <c r="A139" s="625"/>
      <c r="B139" s="625"/>
      <c r="C139" s="625"/>
      <c r="D139" s="627"/>
      <c r="E139" s="210"/>
      <c r="F139" s="210"/>
      <c r="G139" s="210"/>
      <c r="H139" s="210"/>
      <c r="I139" s="627"/>
      <c r="J139" s="210"/>
      <c r="K139" s="210"/>
      <c r="L139" s="210"/>
      <c r="M139" s="628"/>
      <c r="N139" s="210"/>
      <c r="O139" s="210"/>
      <c r="P139" s="210"/>
      <c r="Q139" s="210"/>
      <c r="R139" s="210"/>
      <c r="S139" s="210"/>
      <c r="T139" s="210"/>
      <c r="U139" s="210"/>
      <c r="V139" s="210"/>
      <c r="W139" s="210"/>
      <c r="X139" s="210"/>
      <c r="Y139" s="210"/>
      <c r="Z139" s="210"/>
    </row>
    <row r="140" ht="12.75" customHeight="1">
      <c r="A140" s="625"/>
      <c r="B140" s="625"/>
      <c r="C140" s="625"/>
      <c r="D140" s="627"/>
      <c r="E140" s="210"/>
      <c r="F140" s="210"/>
      <c r="G140" s="210"/>
      <c r="H140" s="210"/>
      <c r="I140" s="627"/>
      <c r="J140" s="210"/>
      <c r="K140" s="210"/>
      <c r="L140" s="210"/>
      <c r="M140" s="628"/>
      <c r="N140" s="210"/>
      <c r="O140" s="210"/>
      <c r="P140" s="210"/>
      <c r="Q140" s="210"/>
      <c r="R140" s="210"/>
      <c r="S140" s="210"/>
      <c r="T140" s="210"/>
      <c r="U140" s="210"/>
      <c r="V140" s="210"/>
      <c r="W140" s="210"/>
      <c r="X140" s="210"/>
      <c r="Y140" s="210"/>
      <c r="Z140" s="210"/>
    </row>
    <row r="141" ht="12.75" customHeight="1">
      <c r="A141" s="625"/>
      <c r="B141" s="625"/>
      <c r="C141" s="625"/>
      <c r="D141" s="627"/>
      <c r="E141" s="210"/>
      <c r="F141" s="210"/>
      <c r="G141" s="210"/>
      <c r="H141" s="210"/>
      <c r="I141" s="627"/>
      <c r="J141" s="210"/>
      <c r="K141" s="210"/>
      <c r="L141" s="210"/>
      <c r="M141" s="628"/>
      <c r="N141" s="210"/>
      <c r="O141" s="210"/>
      <c r="P141" s="210"/>
      <c r="Q141" s="210"/>
      <c r="R141" s="210"/>
      <c r="S141" s="210"/>
      <c r="T141" s="210"/>
      <c r="U141" s="210"/>
      <c r="V141" s="210"/>
      <c r="W141" s="210"/>
      <c r="X141" s="210"/>
      <c r="Y141" s="210"/>
      <c r="Z141" s="210"/>
    </row>
    <row r="142" ht="12.75" customHeight="1">
      <c r="A142" s="625"/>
      <c r="B142" s="625"/>
      <c r="C142" s="625"/>
      <c r="D142" s="627"/>
      <c r="E142" s="210"/>
      <c r="F142" s="210"/>
      <c r="G142" s="210"/>
      <c r="H142" s="210"/>
      <c r="I142" s="627"/>
      <c r="J142" s="210"/>
      <c r="K142" s="210"/>
      <c r="L142" s="210"/>
      <c r="M142" s="628"/>
      <c r="N142" s="210"/>
      <c r="O142" s="210"/>
      <c r="P142" s="210"/>
      <c r="Q142" s="210"/>
      <c r="R142" s="210"/>
      <c r="S142" s="210"/>
      <c r="T142" s="210"/>
      <c r="U142" s="210"/>
      <c r="V142" s="210"/>
      <c r="W142" s="210"/>
      <c r="X142" s="210"/>
      <c r="Y142" s="210"/>
      <c r="Z142" s="210"/>
    </row>
    <row r="143" ht="12.75" customHeight="1">
      <c r="A143" s="625"/>
      <c r="B143" s="625"/>
      <c r="C143" s="625"/>
      <c r="D143" s="627"/>
      <c r="E143" s="210"/>
      <c r="F143" s="210"/>
      <c r="G143" s="210"/>
      <c r="H143" s="210"/>
      <c r="I143" s="627"/>
      <c r="J143" s="210"/>
      <c r="K143" s="210"/>
      <c r="L143" s="210"/>
      <c r="M143" s="628"/>
      <c r="N143" s="210"/>
      <c r="O143" s="210"/>
      <c r="P143" s="210"/>
      <c r="Q143" s="210"/>
      <c r="R143" s="210"/>
      <c r="S143" s="210"/>
      <c r="T143" s="210"/>
      <c r="U143" s="210"/>
      <c r="V143" s="210"/>
      <c r="W143" s="210"/>
      <c r="X143" s="210"/>
      <c r="Y143" s="210"/>
      <c r="Z143" s="210"/>
    </row>
    <row r="144" ht="12.75" customHeight="1">
      <c r="A144" s="625"/>
      <c r="B144" s="625"/>
      <c r="C144" s="625"/>
      <c r="D144" s="627"/>
      <c r="E144" s="210"/>
      <c r="F144" s="210"/>
      <c r="G144" s="210"/>
      <c r="H144" s="210"/>
      <c r="I144" s="627"/>
      <c r="J144" s="210"/>
      <c r="K144" s="210"/>
      <c r="L144" s="210"/>
      <c r="M144" s="628"/>
      <c r="N144" s="210"/>
      <c r="O144" s="210"/>
      <c r="P144" s="210"/>
      <c r="Q144" s="210"/>
      <c r="R144" s="210"/>
      <c r="S144" s="210"/>
      <c r="T144" s="210"/>
      <c r="U144" s="210"/>
      <c r="V144" s="210"/>
      <c r="W144" s="210"/>
      <c r="X144" s="210"/>
      <c r="Y144" s="210"/>
      <c r="Z144" s="210"/>
    </row>
    <row r="145" ht="12.75" customHeight="1">
      <c r="A145" s="625"/>
      <c r="B145" s="625"/>
      <c r="C145" s="625"/>
      <c r="D145" s="627"/>
      <c r="E145" s="210"/>
      <c r="F145" s="210"/>
      <c r="G145" s="210"/>
      <c r="H145" s="210"/>
      <c r="I145" s="627"/>
      <c r="J145" s="210"/>
      <c r="K145" s="210"/>
      <c r="L145" s="210"/>
      <c r="M145" s="628"/>
      <c r="N145" s="210"/>
      <c r="O145" s="210"/>
      <c r="P145" s="210"/>
      <c r="Q145" s="210"/>
      <c r="R145" s="210"/>
      <c r="S145" s="210"/>
      <c r="T145" s="210"/>
      <c r="U145" s="210"/>
      <c r="V145" s="210"/>
      <c r="W145" s="210"/>
      <c r="X145" s="210"/>
      <c r="Y145" s="210"/>
      <c r="Z145" s="210"/>
    </row>
    <row r="146" ht="12.75" customHeight="1">
      <c r="A146" s="625"/>
      <c r="B146" s="625"/>
      <c r="C146" s="625"/>
      <c r="D146" s="627"/>
      <c r="E146" s="210"/>
      <c r="F146" s="210"/>
      <c r="G146" s="210"/>
      <c r="H146" s="210"/>
      <c r="I146" s="627"/>
      <c r="J146" s="210"/>
      <c r="K146" s="210"/>
      <c r="L146" s="210"/>
      <c r="M146" s="628"/>
      <c r="N146" s="210"/>
      <c r="O146" s="210"/>
      <c r="P146" s="210"/>
      <c r="Q146" s="210"/>
      <c r="R146" s="210"/>
      <c r="S146" s="210"/>
      <c r="T146" s="210"/>
      <c r="U146" s="210"/>
      <c r="V146" s="210"/>
      <c r="W146" s="210"/>
      <c r="X146" s="210"/>
      <c r="Y146" s="210"/>
      <c r="Z146" s="210"/>
    </row>
    <row r="147" ht="12.75" customHeight="1">
      <c r="A147" s="625"/>
      <c r="B147" s="625"/>
      <c r="C147" s="625"/>
      <c r="D147" s="627"/>
      <c r="E147" s="210"/>
      <c r="F147" s="210"/>
      <c r="G147" s="210"/>
      <c r="H147" s="210"/>
      <c r="I147" s="627"/>
      <c r="J147" s="210"/>
      <c r="K147" s="210"/>
      <c r="L147" s="210"/>
      <c r="M147" s="628"/>
      <c r="N147" s="210"/>
      <c r="O147" s="210"/>
      <c r="P147" s="210"/>
      <c r="Q147" s="210"/>
      <c r="R147" s="210"/>
      <c r="S147" s="210"/>
      <c r="T147" s="210"/>
      <c r="U147" s="210"/>
      <c r="V147" s="210"/>
      <c r="W147" s="210"/>
      <c r="X147" s="210"/>
      <c r="Y147" s="210"/>
      <c r="Z147" s="210"/>
    </row>
    <row r="148" ht="12.75" customHeight="1">
      <c r="A148" s="625"/>
      <c r="B148" s="625"/>
      <c r="C148" s="625"/>
      <c r="D148" s="627"/>
      <c r="E148" s="210"/>
      <c r="F148" s="210"/>
      <c r="G148" s="210"/>
      <c r="H148" s="210"/>
      <c r="I148" s="627"/>
      <c r="J148" s="210"/>
      <c r="K148" s="210"/>
      <c r="L148" s="210"/>
      <c r="M148" s="628"/>
      <c r="N148" s="210"/>
      <c r="O148" s="210"/>
      <c r="P148" s="210"/>
      <c r="Q148" s="210"/>
      <c r="R148" s="210"/>
      <c r="S148" s="210"/>
      <c r="T148" s="210"/>
      <c r="U148" s="210"/>
      <c r="V148" s="210"/>
      <c r="W148" s="210"/>
      <c r="X148" s="210"/>
      <c r="Y148" s="210"/>
      <c r="Z148" s="210"/>
    </row>
    <row r="149" ht="12.75" customHeight="1">
      <c r="A149" s="625"/>
      <c r="B149" s="625"/>
      <c r="C149" s="625"/>
      <c r="D149" s="627"/>
      <c r="E149" s="210"/>
      <c r="F149" s="210"/>
      <c r="G149" s="210"/>
      <c r="H149" s="210"/>
      <c r="I149" s="627"/>
      <c r="J149" s="210"/>
      <c r="K149" s="210"/>
      <c r="L149" s="210"/>
      <c r="M149" s="628"/>
      <c r="N149" s="210"/>
      <c r="O149" s="210"/>
      <c r="P149" s="210"/>
      <c r="Q149" s="210"/>
      <c r="R149" s="210"/>
      <c r="S149" s="210"/>
      <c r="T149" s="210"/>
      <c r="U149" s="210"/>
      <c r="V149" s="210"/>
      <c r="W149" s="210"/>
      <c r="X149" s="210"/>
      <c r="Y149" s="210"/>
      <c r="Z149" s="210"/>
    </row>
    <row r="150" ht="12.75" customHeight="1">
      <c r="A150" s="625"/>
      <c r="B150" s="625"/>
      <c r="C150" s="625"/>
      <c r="D150" s="627"/>
      <c r="E150" s="210"/>
      <c r="F150" s="210"/>
      <c r="G150" s="210"/>
      <c r="H150" s="210"/>
      <c r="I150" s="627"/>
      <c r="J150" s="210"/>
      <c r="K150" s="210"/>
      <c r="L150" s="210"/>
      <c r="M150" s="628"/>
      <c r="N150" s="210"/>
      <c r="O150" s="210"/>
      <c r="P150" s="210"/>
      <c r="Q150" s="210"/>
      <c r="R150" s="210"/>
      <c r="S150" s="210"/>
      <c r="T150" s="210"/>
      <c r="U150" s="210"/>
      <c r="V150" s="210"/>
      <c r="W150" s="210"/>
      <c r="X150" s="210"/>
      <c r="Y150" s="210"/>
      <c r="Z150" s="210"/>
    </row>
    <row r="151" ht="12.75" customHeight="1">
      <c r="A151" s="625"/>
      <c r="B151" s="625"/>
      <c r="C151" s="625"/>
      <c r="D151" s="627"/>
      <c r="E151" s="210"/>
      <c r="F151" s="210"/>
      <c r="G151" s="210"/>
      <c r="H151" s="210"/>
      <c r="I151" s="627"/>
      <c r="J151" s="210"/>
      <c r="K151" s="210"/>
      <c r="L151" s="210"/>
      <c r="M151" s="628"/>
      <c r="N151" s="210"/>
      <c r="O151" s="210"/>
      <c r="P151" s="210"/>
      <c r="Q151" s="210"/>
      <c r="R151" s="210"/>
      <c r="S151" s="210"/>
      <c r="T151" s="210"/>
      <c r="U151" s="210"/>
      <c r="V151" s="210"/>
      <c r="W151" s="210"/>
      <c r="X151" s="210"/>
      <c r="Y151" s="210"/>
      <c r="Z151" s="210"/>
    </row>
    <row r="152" ht="12.75" customHeight="1">
      <c r="A152" s="625"/>
      <c r="B152" s="625"/>
      <c r="C152" s="625"/>
      <c r="D152" s="627"/>
      <c r="E152" s="210"/>
      <c r="F152" s="210"/>
      <c r="G152" s="210"/>
      <c r="H152" s="210"/>
      <c r="I152" s="627"/>
      <c r="J152" s="210"/>
      <c r="K152" s="210"/>
      <c r="L152" s="210"/>
      <c r="M152" s="628"/>
      <c r="N152" s="210"/>
      <c r="O152" s="210"/>
      <c r="P152" s="210"/>
      <c r="Q152" s="210"/>
      <c r="R152" s="210"/>
      <c r="S152" s="210"/>
      <c r="T152" s="210"/>
      <c r="U152" s="210"/>
      <c r="V152" s="210"/>
      <c r="W152" s="210"/>
      <c r="X152" s="210"/>
      <c r="Y152" s="210"/>
      <c r="Z152" s="210"/>
    </row>
    <row r="153" ht="12.75" customHeight="1">
      <c r="A153" s="625"/>
      <c r="B153" s="625"/>
      <c r="C153" s="625"/>
      <c r="D153" s="627"/>
      <c r="E153" s="210"/>
      <c r="F153" s="210"/>
      <c r="G153" s="210"/>
      <c r="H153" s="210"/>
      <c r="I153" s="627"/>
      <c r="J153" s="210"/>
      <c r="K153" s="210"/>
      <c r="L153" s="210"/>
      <c r="M153" s="628"/>
      <c r="N153" s="210"/>
      <c r="O153" s="210"/>
      <c r="P153" s="210"/>
      <c r="Q153" s="210"/>
      <c r="R153" s="210"/>
      <c r="S153" s="210"/>
      <c r="T153" s="210"/>
      <c r="U153" s="210"/>
      <c r="V153" s="210"/>
      <c r="W153" s="210"/>
      <c r="X153" s="210"/>
      <c r="Y153" s="210"/>
      <c r="Z153" s="210"/>
    </row>
    <row r="154" ht="12.75" customHeight="1">
      <c r="A154" s="625"/>
      <c r="B154" s="625"/>
      <c r="C154" s="625"/>
      <c r="D154" s="627"/>
      <c r="E154" s="210"/>
      <c r="F154" s="210"/>
      <c r="G154" s="210"/>
      <c r="H154" s="210"/>
      <c r="I154" s="627"/>
      <c r="J154" s="210"/>
      <c r="K154" s="210"/>
      <c r="L154" s="210"/>
      <c r="M154" s="628"/>
      <c r="N154" s="210"/>
      <c r="O154" s="210"/>
      <c r="P154" s="210"/>
      <c r="Q154" s="210"/>
      <c r="R154" s="210"/>
      <c r="S154" s="210"/>
      <c r="T154" s="210"/>
      <c r="U154" s="210"/>
      <c r="V154" s="210"/>
      <c r="W154" s="210"/>
      <c r="X154" s="210"/>
      <c r="Y154" s="210"/>
      <c r="Z154" s="210"/>
    </row>
    <row r="155" ht="12.75" customHeight="1">
      <c r="A155" s="625"/>
      <c r="B155" s="625"/>
      <c r="C155" s="625"/>
      <c r="D155" s="627"/>
      <c r="E155" s="210"/>
      <c r="F155" s="210"/>
      <c r="G155" s="210"/>
      <c r="H155" s="210"/>
      <c r="I155" s="627"/>
      <c r="J155" s="210"/>
      <c r="K155" s="210"/>
      <c r="L155" s="210"/>
      <c r="M155" s="628"/>
      <c r="N155" s="210"/>
      <c r="O155" s="210"/>
      <c r="P155" s="210"/>
      <c r="Q155" s="210"/>
      <c r="R155" s="210"/>
      <c r="S155" s="210"/>
      <c r="T155" s="210"/>
      <c r="U155" s="210"/>
      <c r="V155" s="210"/>
      <c r="W155" s="210"/>
      <c r="X155" s="210"/>
      <c r="Y155" s="210"/>
      <c r="Z155" s="210"/>
    </row>
    <row r="156" ht="12.75" customHeight="1">
      <c r="A156" s="625"/>
      <c r="B156" s="625"/>
      <c r="C156" s="625"/>
      <c r="D156" s="627"/>
      <c r="E156" s="210"/>
      <c r="F156" s="210"/>
      <c r="G156" s="210"/>
      <c r="H156" s="210"/>
      <c r="I156" s="627"/>
      <c r="J156" s="210"/>
      <c r="K156" s="210"/>
      <c r="L156" s="210"/>
      <c r="M156" s="628"/>
      <c r="N156" s="210"/>
      <c r="O156" s="210"/>
      <c r="P156" s="210"/>
      <c r="Q156" s="210"/>
      <c r="R156" s="210"/>
      <c r="S156" s="210"/>
      <c r="T156" s="210"/>
      <c r="U156" s="210"/>
      <c r="V156" s="210"/>
      <c r="W156" s="210"/>
      <c r="X156" s="210"/>
      <c r="Y156" s="210"/>
      <c r="Z156" s="210"/>
    </row>
    <row r="157" ht="12.75" customHeight="1">
      <c r="A157" s="625"/>
      <c r="B157" s="625"/>
      <c r="C157" s="625"/>
      <c r="D157" s="627"/>
      <c r="E157" s="210"/>
      <c r="F157" s="210"/>
      <c r="G157" s="210"/>
      <c r="H157" s="210"/>
      <c r="I157" s="627"/>
      <c r="J157" s="210"/>
      <c r="K157" s="210"/>
      <c r="L157" s="210"/>
      <c r="M157" s="628"/>
      <c r="N157" s="210"/>
      <c r="O157" s="210"/>
      <c r="P157" s="210"/>
      <c r="Q157" s="210"/>
      <c r="R157" s="210"/>
      <c r="S157" s="210"/>
      <c r="T157" s="210"/>
      <c r="U157" s="210"/>
      <c r="V157" s="210"/>
      <c r="W157" s="210"/>
      <c r="X157" s="210"/>
      <c r="Y157" s="210"/>
      <c r="Z157" s="210"/>
    </row>
    <row r="158" ht="12.75" customHeight="1">
      <c r="A158" s="625"/>
      <c r="B158" s="625"/>
      <c r="C158" s="625"/>
      <c r="D158" s="627"/>
      <c r="E158" s="210"/>
      <c r="F158" s="210"/>
      <c r="G158" s="210"/>
      <c r="H158" s="210"/>
      <c r="I158" s="627"/>
      <c r="J158" s="210"/>
      <c r="K158" s="210"/>
      <c r="L158" s="210"/>
      <c r="M158" s="628"/>
      <c r="N158" s="210"/>
      <c r="O158" s="210"/>
      <c r="P158" s="210"/>
      <c r="Q158" s="210"/>
      <c r="R158" s="210"/>
      <c r="S158" s="210"/>
      <c r="T158" s="210"/>
      <c r="U158" s="210"/>
      <c r="V158" s="210"/>
      <c r="W158" s="210"/>
      <c r="X158" s="210"/>
      <c r="Y158" s="210"/>
      <c r="Z158" s="210"/>
    </row>
    <row r="159" ht="12.75" customHeight="1">
      <c r="A159" s="625"/>
      <c r="B159" s="625"/>
      <c r="C159" s="625"/>
      <c r="D159" s="627"/>
      <c r="E159" s="210"/>
      <c r="F159" s="210"/>
      <c r="G159" s="210"/>
      <c r="H159" s="210"/>
      <c r="I159" s="627"/>
      <c r="J159" s="210"/>
      <c r="K159" s="210"/>
      <c r="L159" s="210"/>
      <c r="M159" s="628"/>
      <c r="N159" s="210"/>
      <c r="O159" s="210"/>
      <c r="P159" s="210"/>
      <c r="Q159" s="210"/>
      <c r="R159" s="210"/>
      <c r="S159" s="210"/>
      <c r="T159" s="210"/>
      <c r="U159" s="210"/>
      <c r="V159" s="210"/>
      <c r="W159" s="210"/>
      <c r="X159" s="210"/>
      <c r="Y159" s="210"/>
      <c r="Z159" s="210"/>
    </row>
    <row r="160" ht="12.75" customHeight="1">
      <c r="A160" s="625"/>
      <c r="B160" s="625"/>
      <c r="C160" s="625"/>
      <c r="D160" s="627"/>
      <c r="E160" s="210"/>
      <c r="F160" s="210"/>
      <c r="G160" s="210"/>
      <c r="H160" s="210"/>
      <c r="I160" s="627"/>
      <c r="J160" s="210"/>
      <c r="K160" s="210"/>
      <c r="L160" s="210"/>
      <c r="M160" s="628"/>
      <c r="N160" s="210"/>
      <c r="O160" s="210"/>
      <c r="P160" s="210"/>
      <c r="Q160" s="210"/>
      <c r="R160" s="210"/>
      <c r="S160" s="210"/>
      <c r="T160" s="210"/>
      <c r="U160" s="210"/>
      <c r="V160" s="210"/>
      <c r="W160" s="210"/>
      <c r="X160" s="210"/>
      <c r="Y160" s="210"/>
      <c r="Z160" s="210"/>
    </row>
    <row r="161" ht="12.75" customHeight="1">
      <c r="A161" s="625"/>
      <c r="B161" s="625"/>
      <c r="C161" s="625"/>
      <c r="D161" s="627"/>
      <c r="E161" s="210"/>
      <c r="F161" s="210"/>
      <c r="G161" s="210"/>
      <c r="H161" s="210"/>
      <c r="I161" s="627"/>
      <c r="J161" s="210"/>
      <c r="K161" s="210"/>
      <c r="L161" s="210"/>
      <c r="M161" s="628"/>
      <c r="N161" s="210"/>
      <c r="O161" s="210"/>
      <c r="P161" s="210"/>
      <c r="Q161" s="210"/>
      <c r="R161" s="210"/>
      <c r="S161" s="210"/>
      <c r="T161" s="210"/>
      <c r="U161" s="210"/>
      <c r="V161" s="210"/>
      <c r="W161" s="210"/>
      <c r="X161" s="210"/>
      <c r="Y161" s="210"/>
      <c r="Z161" s="210"/>
    </row>
    <row r="162" ht="12.75" customHeight="1">
      <c r="A162" s="625"/>
      <c r="B162" s="625"/>
      <c r="C162" s="625"/>
      <c r="D162" s="627"/>
      <c r="E162" s="210"/>
      <c r="F162" s="210"/>
      <c r="G162" s="210"/>
      <c r="H162" s="210"/>
      <c r="I162" s="627"/>
      <c r="J162" s="210"/>
      <c r="K162" s="210"/>
      <c r="L162" s="210"/>
      <c r="M162" s="628"/>
      <c r="N162" s="210"/>
      <c r="O162" s="210"/>
      <c r="P162" s="210"/>
      <c r="Q162" s="210"/>
      <c r="R162" s="210"/>
      <c r="S162" s="210"/>
      <c r="T162" s="210"/>
      <c r="U162" s="210"/>
      <c r="V162" s="210"/>
      <c r="W162" s="210"/>
      <c r="X162" s="210"/>
      <c r="Y162" s="210"/>
      <c r="Z162" s="210"/>
    </row>
    <row r="163" ht="12.75" customHeight="1">
      <c r="A163" s="625"/>
      <c r="B163" s="625"/>
      <c r="C163" s="625"/>
      <c r="D163" s="627"/>
      <c r="E163" s="210"/>
      <c r="F163" s="210"/>
      <c r="G163" s="210"/>
      <c r="H163" s="210"/>
      <c r="I163" s="627"/>
      <c r="J163" s="210"/>
      <c r="K163" s="210"/>
      <c r="L163" s="210"/>
      <c r="M163" s="628"/>
      <c r="N163" s="210"/>
      <c r="O163" s="210"/>
      <c r="P163" s="210"/>
      <c r="Q163" s="210"/>
      <c r="R163" s="210"/>
      <c r="S163" s="210"/>
      <c r="T163" s="210"/>
      <c r="U163" s="210"/>
      <c r="V163" s="210"/>
      <c r="W163" s="210"/>
      <c r="X163" s="210"/>
      <c r="Y163" s="210"/>
      <c r="Z163" s="210"/>
    </row>
    <row r="164" ht="12.75" customHeight="1">
      <c r="A164" s="625"/>
      <c r="B164" s="625"/>
      <c r="C164" s="625"/>
      <c r="D164" s="627"/>
      <c r="E164" s="210"/>
      <c r="F164" s="210"/>
      <c r="G164" s="210"/>
      <c r="H164" s="210"/>
      <c r="I164" s="627"/>
      <c r="J164" s="210"/>
      <c r="K164" s="210"/>
      <c r="L164" s="210"/>
      <c r="M164" s="628"/>
      <c r="N164" s="210"/>
      <c r="O164" s="210"/>
      <c r="P164" s="210"/>
      <c r="Q164" s="210"/>
      <c r="R164" s="210"/>
      <c r="S164" s="210"/>
      <c r="T164" s="210"/>
      <c r="U164" s="210"/>
      <c r="V164" s="210"/>
      <c r="W164" s="210"/>
      <c r="X164" s="210"/>
      <c r="Y164" s="210"/>
      <c r="Z164" s="210"/>
    </row>
    <row r="165" ht="12.75" customHeight="1">
      <c r="A165" s="625"/>
      <c r="B165" s="625"/>
      <c r="C165" s="625"/>
      <c r="D165" s="627"/>
      <c r="E165" s="210"/>
      <c r="F165" s="210"/>
      <c r="G165" s="210"/>
      <c r="H165" s="210"/>
      <c r="I165" s="627"/>
      <c r="J165" s="210"/>
      <c r="K165" s="210"/>
      <c r="L165" s="210"/>
      <c r="M165" s="628"/>
      <c r="N165" s="210"/>
      <c r="O165" s="210"/>
      <c r="P165" s="210"/>
      <c r="Q165" s="210"/>
      <c r="R165" s="210"/>
      <c r="S165" s="210"/>
      <c r="T165" s="210"/>
      <c r="U165" s="210"/>
      <c r="V165" s="210"/>
      <c r="W165" s="210"/>
      <c r="X165" s="210"/>
      <c r="Y165" s="210"/>
      <c r="Z165" s="210"/>
    </row>
    <row r="166" ht="12.75" customHeight="1">
      <c r="A166" s="625"/>
      <c r="B166" s="625"/>
      <c r="C166" s="625"/>
      <c r="D166" s="627"/>
      <c r="E166" s="210"/>
      <c r="F166" s="210"/>
      <c r="G166" s="210"/>
      <c r="H166" s="210"/>
      <c r="I166" s="627"/>
      <c r="J166" s="210"/>
      <c r="K166" s="210"/>
      <c r="L166" s="210"/>
      <c r="M166" s="628"/>
      <c r="N166" s="210"/>
      <c r="O166" s="210"/>
      <c r="P166" s="210"/>
      <c r="Q166" s="210"/>
      <c r="R166" s="210"/>
      <c r="S166" s="210"/>
      <c r="T166" s="210"/>
      <c r="U166" s="210"/>
      <c r="V166" s="210"/>
      <c r="W166" s="210"/>
      <c r="X166" s="210"/>
      <c r="Y166" s="210"/>
      <c r="Z166" s="210"/>
    </row>
    <row r="167" ht="12.75" customHeight="1">
      <c r="A167" s="625"/>
      <c r="B167" s="625"/>
      <c r="C167" s="625"/>
      <c r="D167" s="627"/>
      <c r="E167" s="210"/>
      <c r="F167" s="210"/>
      <c r="G167" s="210"/>
      <c r="H167" s="210"/>
      <c r="I167" s="627"/>
      <c r="J167" s="210"/>
      <c r="K167" s="210"/>
      <c r="L167" s="210"/>
      <c r="M167" s="628"/>
      <c r="N167" s="210"/>
      <c r="O167" s="210"/>
      <c r="P167" s="210"/>
      <c r="Q167" s="210"/>
      <c r="R167" s="210"/>
      <c r="S167" s="210"/>
      <c r="T167" s="210"/>
      <c r="U167" s="210"/>
      <c r="V167" s="210"/>
      <c r="W167" s="210"/>
      <c r="X167" s="210"/>
      <c r="Y167" s="210"/>
      <c r="Z167" s="210"/>
    </row>
    <row r="168" ht="12.75" customHeight="1">
      <c r="A168" s="625"/>
      <c r="B168" s="625"/>
      <c r="C168" s="625"/>
      <c r="D168" s="627"/>
      <c r="E168" s="210"/>
      <c r="F168" s="210"/>
      <c r="G168" s="210"/>
      <c r="H168" s="210"/>
      <c r="I168" s="627"/>
      <c r="J168" s="210"/>
      <c r="K168" s="210"/>
      <c r="L168" s="210"/>
      <c r="M168" s="628"/>
      <c r="N168" s="210"/>
      <c r="O168" s="210"/>
      <c r="P168" s="210"/>
      <c r="Q168" s="210"/>
      <c r="R168" s="210"/>
      <c r="S168" s="210"/>
      <c r="T168" s="210"/>
      <c r="U168" s="210"/>
      <c r="V168" s="210"/>
      <c r="W168" s="210"/>
      <c r="X168" s="210"/>
      <c r="Y168" s="210"/>
      <c r="Z168" s="210"/>
    </row>
    <row r="169" ht="12.75" customHeight="1">
      <c r="A169" s="625"/>
      <c r="B169" s="625"/>
      <c r="C169" s="625"/>
      <c r="D169" s="627"/>
      <c r="E169" s="210"/>
      <c r="F169" s="210"/>
      <c r="G169" s="210"/>
      <c r="H169" s="210"/>
      <c r="I169" s="627"/>
      <c r="J169" s="210"/>
      <c r="K169" s="210"/>
      <c r="L169" s="210"/>
      <c r="M169" s="628"/>
      <c r="N169" s="210"/>
      <c r="O169" s="210"/>
      <c r="P169" s="210"/>
      <c r="Q169" s="210"/>
      <c r="R169" s="210"/>
      <c r="S169" s="210"/>
      <c r="T169" s="210"/>
      <c r="U169" s="210"/>
      <c r="V169" s="210"/>
      <c r="W169" s="210"/>
      <c r="X169" s="210"/>
      <c r="Y169" s="210"/>
      <c r="Z169" s="210"/>
    </row>
    <row r="170" ht="12.75" customHeight="1">
      <c r="A170" s="625"/>
      <c r="B170" s="625"/>
      <c r="C170" s="625"/>
      <c r="D170" s="627"/>
      <c r="E170" s="210"/>
      <c r="F170" s="210"/>
      <c r="G170" s="210"/>
      <c r="H170" s="210"/>
      <c r="I170" s="627"/>
      <c r="J170" s="210"/>
      <c r="K170" s="210"/>
      <c r="L170" s="210"/>
      <c r="M170" s="628"/>
      <c r="N170" s="210"/>
      <c r="O170" s="210"/>
      <c r="P170" s="210"/>
      <c r="Q170" s="210"/>
      <c r="R170" s="210"/>
      <c r="S170" s="210"/>
      <c r="T170" s="210"/>
      <c r="U170" s="210"/>
      <c r="V170" s="210"/>
      <c r="W170" s="210"/>
      <c r="X170" s="210"/>
      <c r="Y170" s="210"/>
      <c r="Z170" s="210"/>
    </row>
    <row r="171" ht="12.75" customHeight="1">
      <c r="A171" s="625"/>
      <c r="B171" s="625"/>
      <c r="C171" s="625"/>
      <c r="D171" s="627"/>
      <c r="E171" s="210"/>
      <c r="F171" s="210"/>
      <c r="G171" s="210"/>
      <c r="H171" s="210"/>
      <c r="I171" s="627"/>
      <c r="J171" s="210"/>
      <c r="K171" s="210"/>
      <c r="L171" s="210"/>
      <c r="M171" s="628"/>
      <c r="N171" s="210"/>
      <c r="O171" s="210"/>
      <c r="P171" s="210"/>
      <c r="Q171" s="210"/>
      <c r="R171" s="210"/>
      <c r="S171" s="210"/>
      <c r="T171" s="210"/>
      <c r="U171" s="210"/>
      <c r="V171" s="210"/>
      <c r="W171" s="210"/>
      <c r="X171" s="210"/>
      <c r="Y171" s="210"/>
      <c r="Z171" s="210"/>
    </row>
    <row r="172" ht="12.75" customHeight="1">
      <c r="A172" s="625"/>
      <c r="B172" s="625"/>
      <c r="C172" s="625"/>
      <c r="D172" s="627"/>
      <c r="E172" s="210"/>
      <c r="F172" s="210"/>
      <c r="G172" s="210"/>
      <c r="H172" s="210"/>
      <c r="I172" s="627"/>
      <c r="J172" s="210"/>
      <c r="K172" s="210"/>
      <c r="L172" s="210"/>
      <c r="M172" s="628"/>
      <c r="N172" s="210"/>
      <c r="O172" s="210"/>
      <c r="P172" s="210"/>
      <c r="Q172" s="210"/>
      <c r="R172" s="210"/>
      <c r="S172" s="210"/>
      <c r="T172" s="210"/>
      <c r="U172" s="210"/>
      <c r="V172" s="210"/>
      <c r="W172" s="210"/>
      <c r="X172" s="210"/>
      <c r="Y172" s="210"/>
      <c r="Z172" s="210"/>
    </row>
    <row r="173" ht="12.75" customHeight="1">
      <c r="A173" s="625"/>
      <c r="B173" s="625"/>
      <c r="C173" s="625"/>
      <c r="D173" s="627"/>
      <c r="E173" s="210"/>
      <c r="F173" s="210"/>
      <c r="G173" s="210"/>
      <c r="H173" s="210"/>
      <c r="I173" s="627"/>
      <c r="J173" s="210"/>
      <c r="K173" s="210"/>
      <c r="L173" s="210"/>
      <c r="M173" s="628"/>
      <c r="N173" s="210"/>
      <c r="O173" s="210"/>
      <c r="P173" s="210"/>
      <c r="Q173" s="210"/>
      <c r="R173" s="210"/>
      <c r="S173" s="210"/>
      <c r="T173" s="210"/>
      <c r="U173" s="210"/>
      <c r="V173" s="210"/>
      <c r="W173" s="210"/>
      <c r="X173" s="210"/>
      <c r="Y173" s="210"/>
      <c r="Z173" s="210"/>
    </row>
    <row r="174" ht="12.75" customHeight="1">
      <c r="A174" s="625"/>
      <c r="B174" s="625"/>
      <c r="C174" s="625"/>
      <c r="D174" s="627"/>
      <c r="E174" s="210"/>
      <c r="F174" s="210"/>
      <c r="G174" s="210"/>
      <c r="H174" s="210"/>
      <c r="I174" s="627"/>
      <c r="J174" s="210"/>
      <c r="K174" s="210"/>
      <c r="L174" s="210"/>
      <c r="M174" s="628"/>
      <c r="N174" s="210"/>
      <c r="O174" s="210"/>
      <c r="P174" s="210"/>
      <c r="Q174" s="210"/>
      <c r="R174" s="210"/>
      <c r="S174" s="210"/>
      <c r="T174" s="210"/>
      <c r="U174" s="210"/>
      <c r="V174" s="210"/>
      <c r="W174" s="210"/>
      <c r="X174" s="210"/>
      <c r="Y174" s="210"/>
      <c r="Z174" s="210"/>
    </row>
    <row r="175" ht="12.75" customHeight="1">
      <c r="A175" s="625"/>
      <c r="B175" s="625"/>
      <c r="C175" s="625"/>
      <c r="D175" s="627"/>
      <c r="E175" s="210"/>
      <c r="F175" s="210"/>
      <c r="G175" s="210"/>
      <c r="H175" s="210"/>
      <c r="I175" s="627"/>
      <c r="J175" s="210"/>
      <c r="K175" s="210"/>
      <c r="L175" s="210"/>
      <c r="M175" s="628"/>
      <c r="N175" s="210"/>
      <c r="O175" s="210"/>
      <c r="P175" s="210"/>
      <c r="Q175" s="210"/>
      <c r="R175" s="210"/>
      <c r="S175" s="210"/>
      <c r="T175" s="210"/>
      <c r="U175" s="210"/>
      <c r="V175" s="210"/>
      <c r="W175" s="210"/>
      <c r="X175" s="210"/>
      <c r="Y175" s="210"/>
      <c r="Z175" s="210"/>
    </row>
    <row r="176" ht="12.75" customHeight="1">
      <c r="A176" s="625"/>
      <c r="B176" s="625"/>
      <c r="C176" s="625"/>
      <c r="D176" s="627"/>
      <c r="E176" s="210"/>
      <c r="F176" s="210"/>
      <c r="G176" s="210"/>
      <c r="H176" s="210"/>
      <c r="I176" s="627"/>
      <c r="J176" s="210"/>
      <c r="K176" s="210"/>
      <c r="L176" s="210"/>
      <c r="M176" s="628"/>
      <c r="N176" s="210"/>
      <c r="O176" s="210"/>
      <c r="P176" s="210"/>
      <c r="Q176" s="210"/>
      <c r="R176" s="210"/>
      <c r="S176" s="210"/>
      <c r="T176" s="210"/>
      <c r="U176" s="210"/>
      <c r="V176" s="210"/>
      <c r="W176" s="210"/>
      <c r="X176" s="210"/>
      <c r="Y176" s="210"/>
      <c r="Z176" s="210"/>
    </row>
    <row r="177" ht="12.75" customHeight="1">
      <c r="A177" s="625"/>
      <c r="B177" s="625"/>
      <c r="C177" s="625"/>
      <c r="D177" s="627"/>
      <c r="E177" s="210"/>
      <c r="F177" s="210"/>
      <c r="G177" s="210"/>
      <c r="H177" s="210"/>
      <c r="I177" s="627"/>
      <c r="J177" s="210"/>
      <c r="K177" s="210"/>
      <c r="L177" s="210"/>
      <c r="M177" s="628"/>
      <c r="N177" s="210"/>
      <c r="O177" s="210"/>
      <c r="P177" s="210"/>
      <c r="Q177" s="210"/>
      <c r="R177" s="210"/>
      <c r="S177" s="210"/>
      <c r="T177" s="210"/>
      <c r="U177" s="210"/>
      <c r="V177" s="210"/>
      <c r="W177" s="210"/>
      <c r="X177" s="210"/>
      <c r="Y177" s="210"/>
      <c r="Z177" s="210"/>
    </row>
    <row r="178" ht="12.75" customHeight="1">
      <c r="A178" s="625"/>
      <c r="B178" s="625"/>
      <c r="C178" s="625"/>
      <c r="D178" s="627"/>
      <c r="E178" s="210"/>
      <c r="F178" s="210"/>
      <c r="G178" s="210"/>
      <c r="H178" s="210"/>
      <c r="I178" s="627"/>
      <c r="J178" s="210"/>
      <c r="K178" s="210"/>
      <c r="L178" s="210"/>
      <c r="M178" s="628"/>
      <c r="N178" s="210"/>
      <c r="O178" s="210"/>
      <c r="P178" s="210"/>
      <c r="Q178" s="210"/>
      <c r="R178" s="210"/>
      <c r="S178" s="210"/>
      <c r="T178" s="210"/>
      <c r="U178" s="210"/>
      <c r="V178" s="210"/>
      <c r="W178" s="210"/>
      <c r="X178" s="210"/>
      <c r="Y178" s="210"/>
      <c r="Z178" s="210"/>
    </row>
    <row r="179" ht="12.75" customHeight="1">
      <c r="A179" s="625"/>
      <c r="B179" s="625"/>
      <c r="C179" s="625"/>
      <c r="D179" s="627"/>
      <c r="E179" s="210"/>
      <c r="F179" s="210"/>
      <c r="G179" s="210"/>
      <c r="H179" s="210"/>
      <c r="I179" s="627"/>
      <c r="J179" s="210"/>
      <c r="K179" s="210"/>
      <c r="L179" s="210"/>
      <c r="M179" s="628"/>
      <c r="N179" s="210"/>
      <c r="O179" s="210"/>
      <c r="P179" s="210"/>
      <c r="Q179" s="210"/>
      <c r="R179" s="210"/>
      <c r="S179" s="210"/>
      <c r="T179" s="210"/>
      <c r="U179" s="210"/>
      <c r="V179" s="210"/>
      <c r="W179" s="210"/>
      <c r="X179" s="210"/>
      <c r="Y179" s="210"/>
      <c r="Z179" s="210"/>
    </row>
    <row r="180" ht="12.75" customHeight="1">
      <c r="A180" s="625"/>
      <c r="B180" s="625"/>
      <c r="C180" s="625"/>
      <c r="D180" s="627"/>
      <c r="E180" s="210"/>
      <c r="F180" s="210"/>
      <c r="G180" s="210"/>
      <c r="H180" s="210"/>
      <c r="I180" s="627"/>
      <c r="J180" s="210"/>
      <c r="K180" s="210"/>
      <c r="L180" s="210"/>
      <c r="M180" s="628"/>
      <c r="N180" s="210"/>
      <c r="O180" s="210"/>
      <c r="P180" s="210"/>
      <c r="Q180" s="210"/>
      <c r="R180" s="210"/>
      <c r="S180" s="210"/>
      <c r="T180" s="210"/>
      <c r="U180" s="210"/>
      <c r="V180" s="210"/>
      <c r="W180" s="210"/>
      <c r="X180" s="210"/>
      <c r="Y180" s="210"/>
      <c r="Z180" s="210"/>
    </row>
    <row r="181" ht="12.75" customHeight="1">
      <c r="A181" s="625"/>
      <c r="B181" s="625"/>
      <c r="C181" s="625"/>
      <c r="D181" s="627"/>
      <c r="E181" s="210"/>
      <c r="F181" s="210"/>
      <c r="G181" s="210"/>
      <c r="H181" s="210"/>
      <c r="I181" s="627"/>
      <c r="J181" s="210"/>
      <c r="K181" s="210"/>
      <c r="L181" s="210"/>
      <c r="M181" s="628"/>
      <c r="N181" s="210"/>
      <c r="O181" s="210"/>
      <c r="P181" s="210"/>
      <c r="Q181" s="210"/>
      <c r="R181" s="210"/>
      <c r="S181" s="210"/>
      <c r="T181" s="210"/>
      <c r="U181" s="210"/>
      <c r="V181" s="210"/>
      <c r="W181" s="210"/>
      <c r="X181" s="210"/>
      <c r="Y181" s="210"/>
      <c r="Z181" s="210"/>
    </row>
    <row r="182" ht="12.75" customHeight="1">
      <c r="A182" s="625"/>
      <c r="B182" s="625"/>
      <c r="C182" s="625"/>
      <c r="D182" s="627"/>
      <c r="E182" s="210"/>
      <c r="F182" s="210"/>
      <c r="G182" s="210"/>
      <c r="H182" s="210"/>
      <c r="I182" s="627"/>
      <c r="J182" s="210"/>
      <c r="K182" s="210"/>
      <c r="L182" s="210"/>
      <c r="M182" s="628"/>
      <c r="N182" s="210"/>
      <c r="O182" s="210"/>
      <c r="P182" s="210"/>
      <c r="Q182" s="210"/>
      <c r="R182" s="210"/>
      <c r="S182" s="210"/>
      <c r="T182" s="210"/>
      <c r="U182" s="210"/>
      <c r="V182" s="210"/>
      <c r="W182" s="210"/>
      <c r="X182" s="210"/>
      <c r="Y182" s="210"/>
      <c r="Z182" s="210"/>
    </row>
    <row r="183" ht="12.75" customHeight="1">
      <c r="A183" s="625"/>
      <c r="B183" s="625"/>
      <c r="C183" s="625"/>
      <c r="D183" s="627"/>
      <c r="E183" s="210"/>
      <c r="F183" s="210"/>
      <c r="G183" s="210"/>
      <c r="H183" s="210"/>
      <c r="I183" s="627"/>
      <c r="J183" s="210"/>
      <c r="K183" s="210"/>
      <c r="L183" s="210"/>
      <c r="M183" s="628"/>
      <c r="N183" s="210"/>
      <c r="O183" s="210"/>
      <c r="P183" s="210"/>
      <c r="Q183" s="210"/>
      <c r="R183" s="210"/>
      <c r="S183" s="210"/>
      <c r="T183" s="210"/>
      <c r="U183" s="210"/>
      <c r="V183" s="210"/>
      <c r="W183" s="210"/>
      <c r="X183" s="210"/>
      <c r="Y183" s="210"/>
      <c r="Z183" s="210"/>
    </row>
    <row r="184" ht="12.75" customHeight="1">
      <c r="A184" s="625"/>
      <c r="B184" s="625"/>
      <c r="C184" s="625"/>
      <c r="D184" s="627"/>
      <c r="E184" s="210"/>
      <c r="F184" s="210"/>
      <c r="G184" s="210"/>
      <c r="H184" s="210"/>
      <c r="I184" s="627"/>
      <c r="J184" s="210"/>
      <c r="K184" s="210"/>
      <c r="L184" s="210"/>
      <c r="M184" s="628"/>
      <c r="N184" s="210"/>
      <c r="O184" s="210"/>
      <c r="P184" s="210"/>
      <c r="Q184" s="210"/>
      <c r="R184" s="210"/>
      <c r="S184" s="210"/>
      <c r="T184" s="210"/>
      <c r="U184" s="210"/>
      <c r="V184" s="210"/>
      <c r="W184" s="210"/>
      <c r="X184" s="210"/>
      <c r="Y184" s="210"/>
      <c r="Z184" s="210"/>
    </row>
    <row r="185" ht="12.75" customHeight="1">
      <c r="A185" s="625"/>
      <c r="B185" s="625"/>
      <c r="C185" s="625"/>
      <c r="D185" s="627"/>
      <c r="E185" s="210"/>
      <c r="F185" s="210"/>
      <c r="G185" s="210"/>
      <c r="H185" s="210"/>
      <c r="I185" s="627"/>
      <c r="J185" s="210"/>
      <c r="K185" s="210"/>
      <c r="L185" s="210"/>
      <c r="M185" s="628"/>
      <c r="N185" s="210"/>
      <c r="O185" s="210"/>
      <c r="P185" s="210"/>
      <c r="Q185" s="210"/>
      <c r="R185" s="210"/>
      <c r="S185" s="210"/>
      <c r="T185" s="210"/>
      <c r="U185" s="210"/>
      <c r="V185" s="210"/>
      <c r="W185" s="210"/>
      <c r="X185" s="210"/>
      <c r="Y185" s="210"/>
      <c r="Z185" s="210"/>
    </row>
    <row r="186" ht="12.75" customHeight="1">
      <c r="A186" s="625"/>
      <c r="B186" s="625"/>
      <c r="C186" s="625"/>
      <c r="D186" s="627"/>
      <c r="E186" s="210"/>
      <c r="F186" s="210"/>
      <c r="G186" s="210"/>
      <c r="H186" s="210"/>
      <c r="I186" s="627"/>
      <c r="J186" s="210"/>
      <c r="K186" s="210"/>
      <c r="L186" s="210"/>
      <c r="M186" s="628"/>
      <c r="N186" s="210"/>
      <c r="O186" s="210"/>
      <c r="P186" s="210"/>
      <c r="Q186" s="210"/>
      <c r="R186" s="210"/>
      <c r="S186" s="210"/>
      <c r="T186" s="210"/>
      <c r="U186" s="210"/>
      <c r="V186" s="210"/>
      <c r="W186" s="210"/>
      <c r="X186" s="210"/>
      <c r="Y186" s="210"/>
      <c r="Z186" s="210"/>
    </row>
    <row r="187" ht="12.75" customHeight="1">
      <c r="A187" s="625"/>
      <c r="B187" s="625"/>
      <c r="C187" s="625"/>
      <c r="D187" s="627"/>
      <c r="E187" s="210"/>
      <c r="F187" s="210"/>
      <c r="G187" s="210"/>
      <c r="H187" s="210"/>
      <c r="I187" s="627"/>
      <c r="J187" s="210"/>
      <c r="K187" s="210"/>
      <c r="L187" s="210"/>
      <c r="M187" s="628"/>
      <c r="N187" s="210"/>
      <c r="O187" s="210"/>
      <c r="P187" s="210"/>
      <c r="Q187" s="210"/>
      <c r="R187" s="210"/>
      <c r="S187" s="210"/>
      <c r="T187" s="210"/>
      <c r="U187" s="210"/>
      <c r="V187" s="210"/>
      <c r="W187" s="210"/>
      <c r="X187" s="210"/>
      <c r="Y187" s="210"/>
      <c r="Z187" s="210"/>
    </row>
    <row r="188" ht="12.75" customHeight="1">
      <c r="A188" s="625"/>
      <c r="B188" s="625"/>
      <c r="C188" s="625"/>
      <c r="D188" s="627"/>
      <c r="E188" s="210"/>
      <c r="F188" s="210"/>
      <c r="G188" s="210"/>
      <c r="H188" s="210"/>
      <c r="I188" s="627"/>
      <c r="J188" s="210"/>
      <c r="K188" s="210"/>
      <c r="L188" s="210"/>
      <c r="M188" s="628"/>
      <c r="N188" s="210"/>
      <c r="O188" s="210"/>
      <c r="P188" s="210"/>
      <c r="Q188" s="210"/>
      <c r="R188" s="210"/>
      <c r="S188" s="210"/>
      <c r="T188" s="210"/>
      <c r="U188" s="210"/>
      <c r="V188" s="210"/>
      <c r="W188" s="210"/>
      <c r="X188" s="210"/>
      <c r="Y188" s="210"/>
      <c r="Z188" s="210"/>
    </row>
    <row r="189" ht="12.75" customHeight="1">
      <c r="A189" s="625"/>
      <c r="B189" s="625"/>
      <c r="C189" s="625"/>
      <c r="D189" s="627"/>
      <c r="E189" s="210"/>
      <c r="F189" s="210"/>
      <c r="G189" s="210"/>
      <c r="H189" s="210"/>
      <c r="I189" s="627"/>
      <c r="J189" s="210"/>
      <c r="K189" s="210"/>
      <c r="L189" s="210"/>
      <c r="M189" s="628"/>
      <c r="N189" s="210"/>
      <c r="O189" s="210"/>
      <c r="P189" s="210"/>
      <c r="Q189" s="210"/>
      <c r="R189" s="210"/>
      <c r="S189" s="210"/>
      <c r="T189" s="210"/>
      <c r="U189" s="210"/>
      <c r="V189" s="210"/>
      <c r="W189" s="210"/>
      <c r="X189" s="210"/>
      <c r="Y189" s="210"/>
      <c r="Z189" s="210"/>
    </row>
    <row r="190" ht="12.75" customHeight="1">
      <c r="A190" s="625"/>
      <c r="B190" s="625"/>
      <c r="C190" s="625"/>
      <c r="D190" s="627"/>
      <c r="E190" s="210"/>
      <c r="F190" s="210"/>
      <c r="G190" s="210"/>
      <c r="H190" s="210"/>
      <c r="I190" s="627"/>
      <c r="J190" s="210"/>
      <c r="K190" s="210"/>
      <c r="L190" s="210"/>
      <c r="M190" s="628"/>
      <c r="N190" s="210"/>
      <c r="O190" s="210"/>
      <c r="P190" s="210"/>
      <c r="Q190" s="210"/>
      <c r="R190" s="210"/>
      <c r="S190" s="210"/>
      <c r="T190" s="210"/>
      <c r="U190" s="210"/>
      <c r="V190" s="210"/>
      <c r="W190" s="210"/>
      <c r="X190" s="210"/>
      <c r="Y190" s="210"/>
      <c r="Z190" s="210"/>
    </row>
    <row r="191" ht="12.75" customHeight="1">
      <c r="A191" s="625"/>
      <c r="B191" s="625"/>
      <c r="C191" s="625"/>
      <c r="D191" s="627"/>
      <c r="E191" s="210"/>
      <c r="F191" s="210"/>
      <c r="G191" s="210"/>
      <c r="H191" s="210"/>
      <c r="I191" s="627"/>
      <c r="J191" s="210"/>
      <c r="K191" s="210"/>
      <c r="L191" s="210"/>
      <c r="M191" s="628"/>
      <c r="N191" s="210"/>
      <c r="O191" s="210"/>
      <c r="P191" s="210"/>
      <c r="Q191" s="210"/>
      <c r="R191" s="210"/>
      <c r="S191" s="210"/>
      <c r="T191" s="210"/>
      <c r="U191" s="210"/>
      <c r="V191" s="210"/>
      <c r="W191" s="210"/>
      <c r="X191" s="210"/>
      <c r="Y191" s="210"/>
      <c r="Z191" s="210"/>
    </row>
    <row r="192" ht="12.75" customHeight="1">
      <c r="A192" s="625"/>
      <c r="B192" s="625"/>
      <c r="C192" s="625"/>
      <c r="D192" s="627"/>
      <c r="E192" s="210"/>
      <c r="F192" s="210"/>
      <c r="G192" s="210"/>
      <c r="H192" s="210"/>
      <c r="I192" s="627"/>
      <c r="J192" s="210"/>
      <c r="K192" s="210"/>
      <c r="L192" s="210"/>
      <c r="M192" s="628"/>
      <c r="N192" s="210"/>
      <c r="O192" s="210"/>
      <c r="P192" s="210"/>
      <c r="Q192" s="210"/>
      <c r="R192" s="210"/>
      <c r="S192" s="210"/>
      <c r="T192" s="210"/>
      <c r="U192" s="210"/>
      <c r="V192" s="210"/>
      <c r="W192" s="210"/>
      <c r="X192" s="210"/>
      <c r="Y192" s="210"/>
      <c r="Z192" s="210"/>
    </row>
    <row r="193" ht="12.75" customHeight="1">
      <c r="A193" s="625"/>
      <c r="B193" s="625"/>
      <c r="C193" s="625"/>
      <c r="D193" s="627"/>
      <c r="E193" s="210"/>
      <c r="F193" s="210"/>
      <c r="G193" s="210"/>
      <c r="H193" s="210"/>
      <c r="I193" s="627"/>
      <c r="J193" s="210"/>
      <c r="K193" s="210"/>
      <c r="L193" s="210"/>
      <c r="M193" s="628"/>
      <c r="N193" s="210"/>
      <c r="O193" s="210"/>
      <c r="P193" s="210"/>
      <c r="Q193" s="210"/>
      <c r="R193" s="210"/>
      <c r="S193" s="210"/>
      <c r="T193" s="210"/>
      <c r="U193" s="210"/>
      <c r="V193" s="210"/>
      <c r="W193" s="210"/>
      <c r="X193" s="210"/>
      <c r="Y193" s="210"/>
      <c r="Z193" s="210"/>
    </row>
    <row r="194" ht="12.75" customHeight="1">
      <c r="A194" s="625"/>
      <c r="B194" s="625"/>
      <c r="C194" s="625"/>
      <c r="D194" s="627"/>
      <c r="E194" s="210"/>
      <c r="F194" s="210"/>
      <c r="G194" s="210"/>
      <c r="H194" s="210"/>
      <c r="I194" s="627"/>
      <c r="J194" s="210"/>
      <c r="K194" s="210"/>
      <c r="L194" s="210"/>
      <c r="M194" s="628"/>
      <c r="N194" s="210"/>
      <c r="O194" s="210"/>
      <c r="P194" s="210"/>
      <c r="Q194" s="210"/>
      <c r="R194" s="210"/>
      <c r="S194" s="210"/>
      <c r="T194" s="210"/>
      <c r="U194" s="210"/>
      <c r="V194" s="210"/>
      <c r="W194" s="210"/>
      <c r="X194" s="210"/>
      <c r="Y194" s="210"/>
      <c r="Z194" s="210"/>
    </row>
    <row r="195" ht="12.75" customHeight="1">
      <c r="A195" s="625"/>
      <c r="B195" s="625"/>
      <c r="C195" s="625"/>
      <c r="D195" s="627"/>
      <c r="E195" s="210"/>
      <c r="F195" s="210"/>
      <c r="G195" s="210"/>
      <c r="H195" s="210"/>
      <c r="I195" s="627"/>
      <c r="J195" s="210"/>
      <c r="K195" s="210"/>
      <c r="L195" s="210"/>
      <c r="M195" s="628"/>
      <c r="N195" s="210"/>
      <c r="O195" s="210"/>
      <c r="P195" s="210"/>
      <c r="Q195" s="210"/>
      <c r="R195" s="210"/>
      <c r="S195" s="210"/>
      <c r="T195" s="210"/>
      <c r="U195" s="210"/>
      <c r="V195" s="210"/>
      <c r="W195" s="210"/>
      <c r="X195" s="210"/>
      <c r="Y195" s="210"/>
      <c r="Z195" s="210"/>
    </row>
    <row r="196" ht="12.75" customHeight="1">
      <c r="A196" s="625"/>
      <c r="B196" s="625"/>
      <c r="C196" s="625"/>
      <c r="D196" s="627"/>
      <c r="E196" s="210"/>
      <c r="F196" s="210"/>
      <c r="G196" s="210"/>
      <c r="H196" s="210"/>
      <c r="I196" s="627"/>
      <c r="J196" s="210"/>
      <c r="K196" s="210"/>
      <c r="L196" s="210"/>
      <c r="M196" s="628"/>
      <c r="N196" s="210"/>
      <c r="O196" s="210"/>
      <c r="P196" s="210"/>
      <c r="Q196" s="210"/>
      <c r="R196" s="210"/>
      <c r="S196" s="210"/>
      <c r="T196" s="210"/>
      <c r="U196" s="210"/>
      <c r="V196" s="210"/>
      <c r="W196" s="210"/>
      <c r="X196" s="210"/>
      <c r="Y196" s="210"/>
      <c r="Z196" s="210"/>
    </row>
    <row r="197" ht="12.75" customHeight="1">
      <c r="A197" s="625"/>
      <c r="B197" s="625"/>
      <c r="C197" s="625"/>
      <c r="D197" s="627"/>
      <c r="E197" s="210"/>
      <c r="F197" s="210"/>
      <c r="G197" s="210"/>
      <c r="H197" s="210"/>
      <c r="I197" s="627"/>
      <c r="J197" s="210"/>
      <c r="K197" s="210"/>
      <c r="L197" s="210"/>
      <c r="M197" s="628"/>
      <c r="N197" s="210"/>
      <c r="O197" s="210"/>
      <c r="P197" s="210"/>
      <c r="Q197" s="210"/>
      <c r="R197" s="210"/>
      <c r="S197" s="210"/>
      <c r="T197" s="210"/>
      <c r="U197" s="210"/>
      <c r="V197" s="210"/>
      <c r="W197" s="210"/>
      <c r="X197" s="210"/>
      <c r="Y197" s="210"/>
      <c r="Z197" s="210"/>
    </row>
    <row r="198" ht="12.75" customHeight="1">
      <c r="A198" s="625"/>
      <c r="B198" s="625"/>
      <c r="C198" s="625"/>
      <c r="D198" s="627"/>
      <c r="E198" s="210"/>
      <c r="F198" s="210"/>
      <c r="G198" s="210"/>
      <c r="H198" s="210"/>
      <c r="I198" s="627"/>
      <c r="J198" s="210"/>
      <c r="K198" s="210"/>
      <c r="L198" s="210"/>
      <c r="M198" s="628"/>
      <c r="N198" s="210"/>
      <c r="O198" s="210"/>
      <c r="P198" s="210"/>
      <c r="Q198" s="210"/>
      <c r="R198" s="210"/>
      <c r="S198" s="210"/>
      <c r="T198" s="210"/>
      <c r="U198" s="210"/>
      <c r="V198" s="210"/>
      <c r="W198" s="210"/>
      <c r="X198" s="210"/>
      <c r="Y198" s="210"/>
      <c r="Z198" s="210"/>
    </row>
    <row r="199" ht="12.75" customHeight="1">
      <c r="A199" s="625"/>
      <c r="B199" s="625"/>
      <c r="C199" s="625"/>
      <c r="D199" s="627"/>
      <c r="E199" s="210"/>
      <c r="F199" s="210"/>
      <c r="G199" s="210"/>
      <c r="H199" s="210"/>
      <c r="I199" s="627"/>
      <c r="J199" s="210"/>
      <c r="K199" s="210"/>
      <c r="L199" s="210"/>
      <c r="M199" s="628"/>
      <c r="N199" s="210"/>
      <c r="O199" s="210"/>
      <c r="P199" s="210"/>
      <c r="Q199" s="210"/>
      <c r="R199" s="210"/>
      <c r="S199" s="210"/>
      <c r="T199" s="210"/>
      <c r="U199" s="210"/>
      <c r="V199" s="210"/>
      <c r="W199" s="210"/>
      <c r="X199" s="210"/>
      <c r="Y199" s="210"/>
      <c r="Z199" s="210"/>
    </row>
    <row r="200" ht="12.75" customHeight="1">
      <c r="A200" s="625"/>
      <c r="B200" s="625"/>
      <c r="C200" s="625"/>
      <c r="D200" s="627"/>
      <c r="E200" s="210"/>
      <c r="F200" s="210"/>
      <c r="G200" s="210"/>
      <c r="H200" s="210"/>
      <c r="I200" s="627"/>
      <c r="J200" s="210"/>
      <c r="K200" s="210"/>
      <c r="L200" s="210"/>
      <c r="M200" s="628"/>
      <c r="N200" s="210"/>
      <c r="O200" s="210"/>
      <c r="P200" s="210"/>
      <c r="Q200" s="210"/>
      <c r="R200" s="210"/>
      <c r="S200" s="210"/>
      <c r="T200" s="210"/>
      <c r="U200" s="210"/>
      <c r="V200" s="210"/>
      <c r="W200" s="210"/>
      <c r="X200" s="210"/>
      <c r="Y200" s="210"/>
      <c r="Z200" s="210"/>
    </row>
    <row r="201" ht="12.75" customHeight="1">
      <c r="A201" s="625"/>
      <c r="B201" s="625"/>
      <c r="C201" s="625"/>
      <c r="D201" s="627"/>
      <c r="E201" s="210"/>
      <c r="F201" s="210"/>
      <c r="G201" s="210"/>
      <c r="H201" s="210"/>
      <c r="I201" s="627"/>
      <c r="J201" s="210"/>
      <c r="K201" s="210"/>
      <c r="L201" s="210"/>
      <c r="M201" s="628"/>
      <c r="N201" s="210"/>
      <c r="O201" s="210"/>
      <c r="P201" s="210"/>
      <c r="Q201" s="210"/>
      <c r="R201" s="210"/>
      <c r="S201" s="210"/>
      <c r="T201" s="210"/>
      <c r="U201" s="210"/>
      <c r="V201" s="210"/>
      <c r="W201" s="210"/>
      <c r="X201" s="210"/>
      <c r="Y201" s="210"/>
      <c r="Z201" s="210"/>
    </row>
    <row r="202" ht="12.75" customHeight="1">
      <c r="A202" s="625"/>
      <c r="B202" s="625"/>
      <c r="C202" s="625"/>
      <c r="D202" s="627"/>
      <c r="E202" s="210"/>
      <c r="F202" s="210"/>
      <c r="G202" s="210"/>
      <c r="H202" s="210"/>
      <c r="I202" s="627"/>
      <c r="J202" s="210"/>
      <c r="K202" s="210"/>
      <c r="L202" s="210"/>
      <c r="M202" s="628"/>
      <c r="N202" s="210"/>
      <c r="O202" s="210"/>
      <c r="P202" s="210"/>
      <c r="Q202" s="210"/>
      <c r="R202" s="210"/>
      <c r="S202" s="210"/>
      <c r="T202" s="210"/>
      <c r="U202" s="210"/>
      <c r="V202" s="210"/>
      <c r="W202" s="210"/>
      <c r="X202" s="210"/>
      <c r="Y202" s="210"/>
      <c r="Z202" s="210"/>
    </row>
    <row r="203" ht="12.75" customHeight="1">
      <c r="A203" s="625"/>
      <c r="B203" s="625"/>
      <c r="C203" s="625"/>
      <c r="D203" s="627"/>
      <c r="E203" s="210"/>
      <c r="F203" s="210"/>
      <c r="G203" s="210"/>
      <c r="H203" s="210"/>
      <c r="I203" s="627"/>
      <c r="J203" s="210"/>
      <c r="K203" s="210"/>
      <c r="L203" s="210"/>
      <c r="M203" s="628"/>
      <c r="N203" s="210"/>
      <c r="O203" s="210"/>
      <c r="P203" s="210"/>
      <c r="Q203" s="210"/>
      <c r="R203" s="210"/>
      <c r="S203" s="210"/>
      <c r="T203" s="210"/>
      <c r="U203" s="210"/>
      <c r="V203" s="210"/>
      <c r="W203" s="210"/>
      <c r="X203" s="210"/>
      <c r="Y203" s="210"/>
      <c r="Z203" s="210"/>
    </row>
    <row r="204" ht="12.75" customHeight="1">
      <c r="A204" s="625"/>
      <c r="B204" s="625"/>
      <c r="C204" s="625"/>
      <c r="D204" s="627"/>
      <c r="E204" s="210"/>
      <c r="F204" s="210"/>
      <c r="G204" s="210"/>
      <c r="H204" s="210"/>
      <c r="I204" s="627"/>
      <c r="J204" s="210"/>
      <c r="K204" s="210"/>
      <c r="L204" s="210"/>
      <c r="M204" s="628"/>
      <c r="N204" s="210"/>
      <c r="O204" s="210"/>
      <c r="P204" s="210"/>
      <c r="Q204" s="210"/>
      <c r="R204" s="210"/>
      <c r="S204" s="210"/>
      <c r="T204" s="210"/>
      <c r="U204" s="210"/>
      <c r="V204" s="210"/>
      <c r="W204" s="210"/>
      <c r="X204" s="210"/>
      <c r="Y204" s="210"/>
      <c r="Z204" s="210"/>
    </row>
    <row r="205" ht="12.75" customHeight="1">
      <c r="A205" s="625"/>
      <c r="B205" s="625"/>
      <c r="C205" s="625"/>
      <c r="D205" s="627"/>
      <c r="E205" s="210"/>
      <c r="F205" s="210"/>
      <c r="G205" s="210"/>
      <c r="H205" s="210"/>
      <c r="I205" s="627"/>
      <c r="J205" s="210"/>
      <c r="K205" s="210"/>
      <c r="L205" s="210"/>
      <c r="M205" s="628"/>
      <c r="N205" s="210"/>
      <c r="O205" s="210"/>
      <c r="P205" s="210"/>
      <c r="Q205" s="210"/>
      <c r="R205" s="210"/>
      <c r="S205" s="210"/>
      <c r="T205" s="210"/>
      <c r="U205" s="210"/>
      <c r="V205" s="210"/>
      <c r="W205" s="210"/>
      <c r="X205" s="210"/>
      <c r="Y205" s="210"/>
      <c r="Z205" s="210"/>
    </row>
    <row r="206" ht="12.75" customHeight="1">
      <c r="A206" s="625"/>
      <c r="B206" s="625"/>
      <c r="C206" s="625"/>
      <c r="D206" s="627"/>
      <c r="E206" s="210"/>
      <c r="F206" s="210"/>
      <c r="G206" s="210"/>
      <c r="H206" s="210"/>
      <c r="I206" s="627"/>
      <c r="J206" s="210"/>
      <c r="K206" s="210"/>
      <c r="L206" s="210"/>
      <c r="M206" s="628"/>
      <c r="N206" s="210"/>
      <c r="O206" s="210"/>
      <c r="P206" s="210"/>
      <c r="Q206" s="210"/>
      <c r="R206" s="210"/>
      <c r="S206" s="210"/>
      <c r="T206" s="210"/>
      <c r="U206" s="210"/>
      <c r="V206" s="210"/>
      <c r="W206" s="210"/>
      <c r="X206" s="210"/>
      <c r="Y206" s="210"/>
      <c r="Z206" s="210"/>
    </row>
    <row r="207" ht="12.75" customHeight="1">
      <c r="A207" s="625"/>
      <c r="B207" s="625"/>
      <c r="C207" s="625"/>
      <c r="D207" s="627"/>
      <c r="E207" s="210"/>
      <c r="F207" s="210"/>
      <c r="G207" s="210"/>
      <c r="H207" s="210"/>
      <c r="I207" s="627"/>
      <c r="J207" s="210"/>
      <c r="K207" s="210"/>
      <c r="L207" s="210"/>
      <c r="M207" s="628"/>
      <c r="N207" s="210"/>
      <c r="O207" s="210"/>
      <c r="P207" s="210"/>
      <c r="Q207" s="210"/>
      <c r="R207" s="210"/>
      <c r="S207" s="210"/>
      <c r="T207" s="210"/>
      <c r="U207" s="210"/>
      <c r="V207" s="210"/>
      <c r="W207" s="210"/>
      <c r="X207" s="210"/>
      <c r="Y207" s="210"/>
      <c r="Z207" s="210"/>
    </row>
    <row r="208" ht="12.75" customHeight="1">
      <c r="A208" s="625"/>
      <c r="B208" s="625"/>
      <c r="C208" s="625"/>
      <c r="D208" s="627"/>
      <c r="E208" s="210"/>
      <c r="F208" s="210"/>
      <c r="G208" s="210"/>
      <c r="H208" s="210"/>
      <c r="I208" s="627"/>
      <c r="J208" s="210"/>
      <c r="K208" s="210"/>
      <c r="L208" s="210"/>
      <c r="M208" s="628"/>
      <c r="N208" s="210"/>
      <c r="O208" s="210"/>
      <c r="P208" s="210"/>
      <c r="Q208" s="210"/>
      <c r="R208" s="210"/>
      <c r="S208" s="210"/>
      <c r="T208" s="210"/>
      <c r="U208" s="210"/>
      <c r="V208" s="210"/>
      <c r="W208" s="210"/>
      <c r="X208" s="210"/>
      <c r="Y208" s="210"/>
      <c r="Z208" s="210"/>
    </row>
    <row r="209" ht="12.75" customHeight="1">
      <c r="A209" s="625"/>
      <c r="B209" s="625"/>
      <c r="C209" s="625"/>
      <c r="D209" s="627"/>
      <c r="E209" s="210"/>
      <c r="F209" s="210"/>
      <c r="G209" s="210"/>
      <c r="H209" s="210"/>
      <c r="I209" s="627"/>
      <c r="J209" s="210"/>
      <c r="K209" s="210"/>
      <c r="L209" s="210"/>
      <c r="M209" s="628"/>
      <c r="N209" s="210"/>
      <c r="O209" s="210"/>
      <c r="P209" s="210"/>
      <c r="Q209" s="210"/>
      <c r="R209" s="210"/>
      <c r="S209" s="210"/>
      <c r="T209" s="210"/>
      <c r="U209" s="210"/>
      <c r="V209" s="210"/>
      <c r="W209" s="210"/>
      <c r="X209" s="210"/>
      <c r="Y209" s="210"/>
      <c r="Z209" s="210"/>
    </row>
    <row r="210" ht="12.75" customHeight="1">
      <c r="A210" s="625"/>
      <c r="B210" s="625"/>
      <c r="C210" s="625"/>
      <c r="D210" s="627"/>
      <c r="E210" s="210"/>
      <c r="F210" s="210"/>
      <c r="G210" s="210"/>
      <c r="H210" s="210"/>
      <c r="I210" s="627"/>
      <c r="J210" s="210"/>
      <c r="K210" s="210"/>
      <c r="L210" s="210"/>
      <c r="M210" s="628"/>
      <c r="N210" s="210"/>
      <c r="O210" s="210"/>
      <c r="P210" s="210"/>
      <c r="Q210" s="210"/>
      <c r="R210" s="210"/>
      <c r="S210" s="210"/>
      <c r="T210" s="210"/>
      <c r="U210" s="210"/>
      <c r="V210" s="210"/>
      <c r="W210" s="210"/>
      <c r="X210" s="210"/>
      <c r="Y210" s="210"/>
      <c r="Z210" s="210"/>
    </row>
    <row r="211" ht="12.75" customHeight="1">
      <c r="A211" s="625"/>
      <c r="B211" s="625"/>
      <c r="C211" s="625"/>
      <c r="D211" s="627"/>
      <c r="E211" s="210"/>
      <c r="F211" s="210"/>
      <c r="G211" s="210"/>
      <c r="H211" s="210"/>
      <c r="I211" s="627"/>
      <c r="J211" s="210"/>
      <c r="K211" s="210"/>
      <c r="L211" s="210"/>
      <c r="M211" s="628"/>
      <c r="N211" s="210"/>
      <c r="O211" s="210"/>
      <c r="P211" s="210"/>
      <c r="Q211" s="210"/>
      <c r="R211" s="210"/>
      <c r="S211" s="210"/>
      <c r="T211" s="210"/>
      <c r="U211" s="210"/>
      <c r="V211" s="210"/>
      <c r="W211" s="210"/>
      <c r="X211" s="210"/>
      <c r="Y211" s="210"/>
      <c r="Z211" s="210"/>
    </row>
    <row r="212" ht="12.75" customHeight="1">
      <c r="A212" s="625"/>
      <c r="B212" s="625"/>
      <c r="C212" s="625"/>
      <c r="D212" s="627"/>
      <c r="E212" s="210"/>
      <c r="F212" s="210"/>
      <c r="G212" s="210"/>
      <c r="H212" s="210"/>
      <c r="I212" s="627"/>
      <c r="J212" s="210"/>
      <c r="K212" s="210"/>
      <c r="L212" s="210"/>
      <c r="M212" s="628"/>
      <c r="N212" s="210"/>
      <c r="O212" s="210"/>
      <c r="P212" s="210"/>
      <c r="Q212" s="210"/>
      <c r="R212" s="210"/>
      <c r="S212" s="210"/>
      <c r="T212" s="210"/>
      <c r="U212" s="210"/>
      <c r="V212" s="210"/>
      <c r="W212" s="210"/>
      <c r="X212" s="210"/>
      <c r="Y212" s="210"/>
      <c r="Z212" s="210"/>
    </row>
    <row r="213" ht="12.75" customHeight="1">
      <c r="A213" s="625"/>
      <c r="B213" s="625"/>
      <c r="C213" s="625"/>
      <c r="D213" s="627"/>
      <c r="E213" s="210"/>
      <c r="F213" s="210"/>
      <c r="G213" s="210"/>
      <c r="H213" s="210"/>
      <c r="I213" s="627"/>
      <c r="J213" s="210"/>
      <c r="K213" s="210"/>
      <c r="L213" s="210"/>
      <c r="M213" s="628"/>
      <c r="N213" s="210"/>
      <c r="O213" s="210"/>
      <c r="P213" s="210"/>
      <c r="Q213" s="210"/>
      <c r="R213" s="210"/>
      <c r="S213" s="210"/>
      <c r="T213" s="210"/>
      <c r="U213" s="210"/>
      <c r="V213" s="210"/>
      <c r="W213" s="210"/>
      <c r="X213" s="210"/>
      <c r="Y213" s="210"/>
      <c r="Z213" s="210"/>
    </row>
    <row r="214" ht="12.75" customHeight="1">
      <c r="A214" s="625"/>
      <c r="B214" s="625"/>
      <c r="C214" s="625"/>
      <c r="D214" s="627"/>
      <c r="E214" s="210"/>
      <c r="F214" s="210"/>
      <c r="G214" s="210"/>
      <c r="H214" s="210"/>
      <c r="I214" s="627"/>
      <c r="J214" s="210"/>
      <c r="K214" s="210"/>
      <c r="L214" s="210"/>
      <c r="M214" s="628"/>
      <c r="N214" s="210"/>
      <c r="O214" s="210"/>
      <c r="P214" s="210"/>
      <c r="Q214" s="210"/>
      <c r="R214" s="210"/>
      <c r="S214" s="210"/>
      <c r="T214" s="210"/>
      <c r="U214" s="210"/>
      <c r="V214" s="210"/>
      <c r="W214" s="210"/>
      <c r="X214" s="210"/>
      <c r="Y214" s="210"/>
      <c r="Z214" s="210"/>
    </row>
    <row r="215" ht="12.75" customHeight="1">
      <c r="A215" s="625"/>
      <c r="B215" s="625"/>
      <c r="C215" s="625"/>
      <c r="D215" s="627"/>
      <c r="E215" s="210"/>
      <c r="F215" s="210"/>
      <c r="G215" s="210"/>
      <c r="H215" s="210"/>
      <c r="I215" s="627"/>
      <c r="J215" s="210"/>
      <c r="K215" s="210"/>
      <c r="L215" s="210"/>
      <c r="M215" s="628"/>
      <c r="N215" s="210"/>
      <c r="O215" s="210"/>
      <c r="P215" s="210"/>
      <c r="Q215" s="210"/>
      <c r="R215" s="210"/>
      <c r="S215" s="210"/>
      <c r="T215" s="210"/>
      <c r="U215" s="210"/>
      <c r="V215" s="210"/>
      <c r="W215" s="210"/>
      <c r="X215" s="210"/>
      <c r="Y215" s="210"/>
      <c r="Z215" s="210"/>
    </row>
    <row r="216" ht="12.75" customHeight="1">
      <c r="A216" s="625"/>
      <c r="B216" s="625"/>
      <c r="C216" s="625"/>
      <c r="D216" s="627"/>
      <c r="E216" s="210"/>
      <c r="F216" s="210"/>
      <c r="G216" s="210"/>
      <c r="H216" s="210"/>
      <c r="I216" s="627"/>
      <c r="J216" s="210"/>
      <c r="K216" s="210"/>
      <c r="L216" s="210"/>
      <c r="M216" s="628"/>
      <c r="N216" s="210"/>
      <c r="O216" s="210"/>
      <c r="P216" s="210"/>
      <c r="Q216" s="210"/>
      <c r="R216" s="210"/>
      <c r="S216" s="210"/>
      <c r="T216" s="210"/>
      <c r="U216" s="210"/>
      <c r="V216" s="210"/>
      <c r="W216" s="210"/>
      <c r="X216" s="210"/>
      <c r="Y216" s="210"/>
      <c r="Z216" s="210"/>
    </row>
    <row r="217" ht="12.75" customHeight="1">
      <c r="A217" s="625"/>
      <c r="B217" s="625"/>
      <c r="C217" s="625"/>
      <c r="D217" s="627"/>
      <c r="E217" s="210"/>
      <c r="F217" s="210"/>
      <c r="G217" s="210"/>
      <c r="H217" s="210"/>
      <c r="I217" s="627"/>
      <c r="J217" s="210"/>
      <c r="K217" s="210"/>
      <c r="L217" s="210"/>
      <c r="M217" s="628"/>
      <c r="N217" s="210"/>
      <c r="O217" s="210"/>
      <c r="P217" s="210"/>
      <c r="Q217" s="210"/>
      <c r="R217" s="210"/>
      <c r="S217" s="210"/>
      <c r="T217" s="210"/>
      <c r="U217" s="210"/>
      <c r="V217" s="210"/>
      <c r="W217" s="210"/>
      <c r="X217" s="210"/>
      <c r="Y217" s="210"/>
      <c r="Z217" s="210"/>
    </row>
    <row r="218" ht="12.75" customHeight="1">
      <c r="A218" s="625"/>
      <c r="B218" s="625"/>
      <c r="C218" s="625"/>
      <c r="D218" s="627"/>
      <c r="E218" s="210"/>
      <c r="F218" s="210"/>
      <c r="G218" s="210"/>
      <c r="H218" s="210"/>
      <c r="I218" s="627"/>
      <c r="J218" s="210"/>
      <c r="K218" s="210"/>
      <c r="L218" s="210"/>
      <c r="M218" s="628"/>
      <c r="N218" s="210"/>
      <c r="O218" s="210"/>
      <c r="P218" s="210"/>
      <c r="Q218" s="210"/>
      <c r="R218" s="210"/>
      <c r="S218" s="210"/>
      <c r="T218" s="210"/>
      <c r="U218" s="210"/>
      <c r="V218" s="210"/>
      <c r="W218" s="210"/>
      <c r="X218" s="210"/>
      <c r="Y218" s="210"/>
      <c r="Z218" s="210"/>
    </row>
    <row r="219" ht="12.75" customHeight="1">
      <c r="A219" s="625"/>
      <c r="B219" s="625"/>
      <c r="C219" s="625"/>
      <c r="D219" s="627"/>
      <c r="E219" s="210"/>
      <c r="F219" s="210"/>
      <c r="G219" s="210"/>
      <c r="H219" s="210"/>
      <c r="I219" s="627"/>
      <c r="J219" s="210"/>
      <c r="K219" s="210"/>
      <c r="L219" s="210"/>
      <c r="M219" s="628"/>
      <c r="N219" s="210"/>
      <c r="O219" s="210"/>
      <c r="P219" s="210"/>
      <c r="Q219" s="210"/>
      <c r="R219" s="210"/>
      <c r="S219" s="210"/>
      <c r="T219" s="210"/>
      <c r="U219" s="210"/>
      <c r="V219" s="210"/>
      <c r="W219" s="210"/>
      <c r="X219" s="210"/>
      <c r="Y219" s="210"/>
      <c r="Z219" s="210"/>
    </row>
    <row r="220" ht="12.75" customHeight="1">
      <c r="A220" s="625"/>
      <c r="B220" s="625"/>
      <c r="C220" s="625"/>
      <c r="D220" s="627"/>
      <c r="E220" s="210"/>
      <c r="F220" s="210"/>
      <c r="G220" s="210"/>
      <c r="H220" s="210"/>
      <c r="I220" s="627"/>
      <c r="J220" s="210"/>
      <c r="K220" s="210"/>
      <c r="L220" s="210"/>
      <c r="M220" s="628"/>
      <c r="N220" s="210"/>
      <c r="O220" s="210"/>
      <c r="P220" s="210"/>
      <c r="Q220" s="210"/>
      <c r="R220" s="210"/>
      <c r="S220" s="210"/>
      <c r="T220" s="210"/>
      <c r="U220" s="210"/>
      <c r="V220" s="210"/>
      <c r="W220" s="210"/>
      <c r="X220" s="210"/>
      <c r="Y220" s="210"/>
      <c r="Z220" s="210"/>
    </row>
    <row r="221" ht="12.75" customHeight="1">
      <c r="A221" s="625"/>
      <c r="B221" s="625"/>
      <c r="C221" s="625"/>
      <c r="D221" s="627"/>
      <c r="E221" s="210"/>
      <c r="F221" s="210"/>
      <c r="G221" s="210"/>
      <c r="H221" s="210"/>
      <c r="I221" s="627"/>
      <c r="J221" s="210"/>
      <c r="K221" s="210"/>
      <c r="L221" s="210"/>
      <c r="M221" s="628"/>
      <c r="N221" s="210"/>
      <c r="O221" s="210"/>
      <c r="P221" s="210"/>
      <c r="Q221" s="210"/>
      <c r="R221" s="210"/>
      <c r="S221" s="210"/>
      <c r="T221" s="210"/>
      <c r="U221" s="210"/>
      <c r="V221" s="210"/>
      <c r="W221" s="210"/>
      <c r="X221" s="210"/>
      <c r="Y221" s="210"/>
      <c r="Z221" s="210"/>
    </row>
    <row r="222" ht="12.75" customHeight="1">
      <c r="A222" s="625"/>
      <c r="B222" s="625"/>
      <c r="C222" s="625"/>
      <c r="D222" s="627"/>
      <c r="E222" s="210"/>
      <c r="F222" s="210"/>
      <c r="G222" s="210"/>
      <c r="H222" s="210"/>
      <c r="I222" s="627"/>
      <c r="J222" s="210"/>
      <c r="K222" s="210"/>
      <c r="L222" s="210"/>
      <c r="M222" s="628"/>
      <c r="N222" s="210"/>
      <c r="O222" s="210"/>
      <c r="P222" s="210"/>
      <c r="Q222" s="210"/>
      <c r="R222" s="210"/>
      <c r="S222" s="210"/>
      <c r="T222" s="210"/>
      <c r="U222" s="210"/>
      <c r="V222" s="210"/>
      <c r="W222" s="210"/>
      <c r="X222" s="210"/>
      <c r="Y222" s="210"/>
      <c r="Z222" s="210"/>
    </row>
    <row r="223" ht="12.75" customHeight="1">
      <c r="A223" s="625"/>
      <c r="B223" s="625"/>
      <c r="C223" s="625"/>
      <c r="D223" s="627"/>
      <c r="E223" s="210"/>
      <c r="F223" s="210"/>
      <c r="G223" s="210"/>
      <c r="H223" s="210"/>
      <c r="I223" s="627"/>
      <c r="J223" s="210"/>
      <c r="K223" s="210"/>
      <c r="L223" s="210"/>
      <c r="M223" s="628"/>
      <c r="N223" s="210"/>
      <c r="O223" s="210"/>
      <c r="P223" s="210"/>
      <c r="Q223" s="210"/>
      <c r="R223" s="210"/>
      <c r="S223" s="210"/>
      <c r="T223" s="210"/>
      <c r="U223" s="210"/>
      <c r="V223" s="210"/>
      <c r="W223" s="210"/>
      <c r="X223" s="210"/>
      <c r="Y223" s="210"/>
      <c r="Z223" s="210"/>
    </row>
    <row r="224" ht="12.75" customHeight="1">
      <c r="A224" s="625"/>
      <c r="B224" s="625"/>
      <c r="C224" s="625"/>
      <c r="D224" s="627"/>
      <c r="E224" s="210"/>
      <c r="F224" s="210"/>
      <c r="G224" s="210"/>
      <c r="H224" s="210"/>
      <c r="I224" s="627"/>
      <c r="J224" s="210"/>
      <c r="K224" s="210"/>
      <c r="L224" s="210"/>
      <c r="M224" s="628"/>
      <c r="N224" s="210"/>
      <c r="O224" s="210"/>
      <c r="P224" s="210"/>
      <c r="Q224" s="210"/>
      <c r="R224" s="210"/>
      <c r="S224" s="210"/>
      <c r="T224" s="210"/>
      <c r="U224" s="210"/>
      <c r="V224" s="210"/>
      <c r="W224" s="210"/>
      <c r="X224" s="210"/>
      <c r="Y224" s="210"/>
      <c r="Z224" s="210"/>
    </row>
    <row r="225" ht="12.75" customHeight="1">
      <c r="A225" s="625"/>
      <c r="B225" s="625"/>
      <c r="C225" s="625"/>
      <c r="D225" s="627"/>
      <c r="E225" s="210"/>
      <c r="F225" s="210"/>
      <c r="G225" s="210"/>
      <c r="H225" s="210"/>
      <c r="I225" s="627"/>
      <c r="J225" s="210"/>
      <c r="K225" s="210"/>
      <c r="L225" s="210"/>
      <c r="M225" s="628"/>
      <c r="N225" s="210"/>
      <c r="O225" s="210"/>
      <c r="P225" s="210"/>
      <c r="Q225" s="210"/>
      <c r="R225" s="210"/>
      <c r="S225" s="210"/>
      <c r="T225" s="210"/>
      <c r="U225" s="210"/>
      <c r="V225" s="210"/>
      <c r="W225" s="210"/>
      <c r="X225" s="210"/>
      <c r="Y225" s="210"/>
      <c r="Z225" s="210"/>
    </row>
    <row r="226" ht="12.75" customHeight="1">
      <c r="A226" s="625"/>
      <c r="B226" s="625"/>
      <c r="C226" s="625"/>
      <c r="D226" s="627"/>
      <c r="E226" s="210"/>
      <c r="F226" s="210"/>
      <c r="G226" s="210"/>
      <c r="H226" s="210"/>
      <c r="I226" s="627"/>
      <c r="J226" s="210"/>
      <c r="K226" s="210"/>
      <c r="L226" s="210"/>
      <c r="M226" s="628"/>
      <c r="N226" s="210"/>
      <c r="O226" s="210"/>
      <c r="P226" s="210"/>
      <c r="Q226" s="210"/>
      <c r="R226" s="210"/>
      <c r="S226" s="210"/>
      <c r="T226" s="210"/>
      <c r="U226" s="210"/>
      <c r="V226" s="210"/>
      <c r="W226" s="210"/>
      <c r="X226" s="210"/>
      <c r="Y226" s="210"/>
      <c r="Z226" s="210"/>
    </row>
    <row r="227" ht="12.75" customHeight="1">
      <c r="A227" s="625"/>
      <c r="B227" s="625"/>
      <c r="C227" s="625"/>
      <c r="D227" s="627"/>
      <c r="E227" s="210"/>
      <c r="F227" s="210"/>
      <c r="G227" s="210"/>
      <c r="H227" s="210"/>
      <c r="I227" s="627"/>
      <c r="J227" s="210"/>
      <c r="K227" s="210"/>
      <c r="L227" s="210"/>
      <c r="M227" s="628"/>
      <c r="N227" s="210"/>
      <c r="O227" s="210"/>
      <c r="P227" s="210"/>
      <c r="Q227" s="210"/>
      <c r="R227" s="210"/>
      <c r="S227" s="210"/>
      <c r="T227" s="210"/>
      <c r="U227" s="210"/>
      <c r="V227" s="210"/>
      <c r="W227" s="210"/>
      <c r="X227" s="210"/>
      <c r="Y227" s="210"/>
      <c r="Z227" s="210"/>
    </row>
    <row r="228" ht="12.75" customHeight="1">
      <c r="A228" s="625"/>
      <c r="B228" s="625"/>
      <c r="C228" s="625"/>
      <c r="D228" s="627"/>
      <c r="E228" s="210"/>
      <c r="F228" s="210"/>
      <c r="G228" s="210"/>
      <c r="H228" s="210"/>
      <c r="I228" s="627"/>
      <c r="J228" s="210"/>
      <c r="K228" s="210"/>
      <c r="L228" s="210"/>
      <c r="M228" s="628"/>
      <c r="N228" s="210"/>
      <c r="O228" s="210"/>
      <c r="P228" s="210"/>
      <c r="Q228" s="210"/>
      <c r="R228" s="210"/>
      <c r="S228" s="210"/>
      <c r="T228" s="210"/>
      <c r="U228" s="210"/>
      <c r="V228" s="210"/>
      <c r="W228" s="210"/>
      <c r="X228" s="210"/>
      <c r="Y228" s="210"/>
      <c r="Z228" s="210"/>
    </row>
    <row r="229" ht="12.75" customHeight="1">
      <c r="A229" s="625"/>
      <c r="B229" s="625"/>
      <c r="C229" s="625"/>
      <c r="D229" s="627"/>
      <c r="E229" s="210"/>
      <c r="F229" s="210"/>
      <c r="G229" s="210"/>
      <c r="H229" s="210"/>
      <c r="I229" s="627"/>
      <c r="J229" s="210"/>
      <c r="K229" s="210"/>
      <c r="L229" s="210"/>
      <c r="M229" s="628"/>
      <c r="N229" s="210"/>
      <c r="O229" s="210"/>
      <c r="P229" s="210"/>
      <c r="Q229" s="210"/>
      <c r="R229" s="210"/>
      <c r="S229" s="210"/>
      <c r="T229" s="210"/>
      <c r="U229" s="210"/>
      <c r="V229" s="210"/>
      <c r="W229" s="210"/>
      <c r="X229" s="210"/>
      <c r="Y229" s="210"/>
      <c r="Z229" s="210"/>
    </row>
    <row r="230" ht="12.75" customHeight="1">
      <c r="A230" s="625"/>
      <c r="B230" s="625"/>
      <c r="C230" s="625"/>
      <c r="D230" s="627"/>
      <c r="E230" s="210"/>
      <c r="F230" s="210"/>
      <c r="G230" s="210"/>
      <c r="H230" s="210"/>
      <c r="I230" s="627"/>
      <c r="J230" s="210"/>
      <c r="K230" s="210"/>
      <c r="L230" s="210"/>
      <c r="M230" s="628"/>
      <c r="N230" s="210"/>
      <c r="O230" s="210"/>
      <c r="P230" s="210"/>
      <c r="Q230" s="210"/>
      <c r="R230" s="210"/>
      <c r="S230" s="210"/>
      <c r="T230" s="210"/>
      <c r="U230" s="210"/>
      <c r="V230" s="210"/>
      <c r="W230" s="210"/>
      <c r="X230" s="210"/>
      <c r="Y230" s="210"/>
      <c r="Z230" s="210"/>
    </row>
    <row r="231" ht="12.75" customHeight="1">
      <c r="A231" s="625"/>
      <c r="B231" s="625"/>
      <c r="C231" s="625"/>
      <c r="D231" s="627"/>
      <c r="E231" s="210"/>
      <c r="F231" s="210"/>
      <c r="G231" s="210"/>
      <c r="H231" s="210"/>
      <c r="I231" s="627"/>
      <c r="J231" s="210"/>
      <c r="K231" s="210"/>
      <c r="L231" s="210"/>
      <c r="M231" s="628"/>
      <c r="N231" s="210"/>
      <c r="O231" s="210"/>
      <c r="P231" s="210"/>
      <c r="Q231" s="210"/>
      <c r="R231" s="210"/>
      <c r="S231" s="210"/>
      <c r="T231" s="210"/>
      <c r="U231" s="210"/>
      <c r="V231" s="210"/>
      <c r="W231" s="210"/>
      <c r="X231" s="210"/>
      <c r="Y231" s="210"/>
      <c r="Z231" s="210"/>
    </row>
    <row r="232" ht="12.75" customHeight="1">
      <c r="A232" s="625"/>
      <c r="B232" s="625"/>
      <c r="C232" s="625"/>
      <c r="D232" s="627"/>
      <c r="E232" s="210"/>
      <c r="F232" s="210"/>
      <c r="G232" s="210"/>
      <c r="H232" s="210"/>
      <c r="I232" s="627"/>
      <c r="J232" s="210"/>
      <c r="K232" s="210"/>
      <c r="L232" s="210"/>
      <c r="M232" s="628"/>
      <c r="N232" s="210"/>
      <c r="O232" s="210"/>
      <c r="P232" s="210"/>
      <c r="Q232" s="210"/>
      <c r="R232" s="210"/>
      <c r="S232" s="210"/>
      <c r="T232" s="210"/>
      <c r="U232" s="210"/>
      <c r="V232" s="210"/>
      <c r="W232" s="210"/>
      <c r="X232" s="210"/>
      <c r="Y232" s="210"/>
      <c r="Z232" s="210"/>
    </row>
    <row r="233" ht="12.75" customHeight="1">
      <c r="A233" s="625"/>
      <c r="B233" s="625"/>
      <c r="C233" s="625"/>
      <c r="D233" s="627"/>
      <c r="E233" s="210"/>
      <c r="F233" s="210"/>
      <c r="G233" s="210"/>
      <c r="H233" s="210"/>
      <c r="I233" s="627"/>
      <c r="J233" s="210"/>
      <c r="K233" s="210"/>
      <c r="L233" s="210"/>
      <c r="M233" s="628"/>
      <c r="N233" s="210"/>
      <c r="O233" s="210"/>
      <c r="P233" s="210"/>
      <c r="Q233" s="210"/>
      <c r="R233" s="210"/>
      <c r="S233" s="210"/>
      <c r="T233" s="210"/>
      <c r="U233" s="210"/>
      <c r="V233" s="210"/>
      <c r="W233" s="210"/>
      <c r="X233" s="210"/>
      <c r="Y233" s="210"/>
      <c r="Z233" s="210"/>
    </row>
    <row r="234" ht="12.75" customHeight="1">
      <c r="A234" s="625"/>
      <c r="B234" s="625"/>
      <c r="C234" s="625"/>
      <c r="D234" s="627"/>
      <c r="E234" s="210"/>
      <c r="F234" s="210"/>
      <c r="G234" s="210"/>
      <c r="H234" s="210"/>
      <c r="I234" s="627"/>
      <c r="J234" s="210"/>
      <c r="K234" s="210"/>
      <c r="L234" s="210"/>
      <c r="M234" s="628"/>
      <c r="N234" s="210"/>
      <c r="O234" s="210"/>
      <c r="P234" s="210"/>
      <c r="Q234" s="210"/>
      <c r="R234" s="210"/>
      <c r="S234" s="210"/>
      <c r="T234" s="210"/>
      <c r="U234" s="210"/>
      <c r="V234" s="210"/>
      <c r="W234" s="210"/>
      <c r="X234" s="210"/>
      <c r="Y234" s="210"/>
      <c r="Z234" s="210"/>
    </row>
    <row r="235" ht="12.75" customHeight="1">
      <c r="A235" s="625"/>
      <c r="B235" s="625"/>
      <c r="C235" s="625"/>
      <c r="D235" s="627"/>
      <c r="E235" s="210"/>
      <c r="F235" s="210"/>
      <c r="G235" s="210"/>
      <c r="H235" s="210"/>
      <c r="I235" s="627"/>
      <c r="J235" s="210"/>
      <c r="K235" s="210"/>
      <c r="L235" s="210"/>
      <c r="M235" s="628"/>
      <c r="N235" s="210"/>
      <c r="O235" s="210"/>
      <c r="P235" s="210"/>
      <c r="Q235" s="210"/>
      <c r="R235" s="210"/>
      <c r="S235" s="210"/>
      <c r="T235" s="210"/>
      <c r="U235" s="210"/>
      <c r="V235" s="210"/>
      <c r="W235" s="210"/>
      <c r="X235" s="210"/>
      <c r="Y235" s="210"/>
      <c r="Z235" s="210"/>
    </row>
    <row r="236" ht="12.75" customHeight="1">
      <c r="A236" s="625"/>
      <c r="B236" s="625"/>
      <c r="C236" s="625"/>
      <c r="D236" s="627"/>
      <c r="E236" s="210"/>
      <c r="F236" s="210"/>
      <c r="G236" s="210"/>
      <c r="H236" s="210"/>
      <c r="I236" s="627"/>
      <c r="J236" s="210"/>
      <c r="K236" s="210"/>
      <c r="L236" s="210"/>
      <c r="M236" s="628"/>
      <c r="N236" s="210"/>
      <c r="O236" s="210"/>
      <c r="P236" s="210"/>
      <c r="Q236" s="210"/>
      <c r="R236" s="210"/>
      <c r="S236" s="210"/>
      <c r="T236" s="210"/>
      <c r="U236" s="210"/>
      <c r="V236" s="210"/>
      <c r="W236" s="210"/>
      <c r="X236" s="210"/>
      <c r="Y236" s="210"/>
      <c r="Z236" s="210"/>
    </row>
    <row r="237" ht="12.75" customHeight="1">
      <c r="A237" s="625"/>
      <c r="B237" s="625"/>
      <c r="C237" s="625"/>
      <c r="D237" s="627"/>
      <c r="E237" s="210"/>
      <c r="F237" s="210"/>
      <c r="G237" s="210"/>
      <c r="H237" s="210"/>
      <c r="I237" s="627"/>
      <c r="J237" s="210"/>
      <c r="K237" s="210"/>
      <c r="L237" s="210"/>
      <c r="M237" s="628"/>
      <c r="N237" s="210"/>
      <c r="O237" s="210"/>
      <c r="P237" s="210"/>
      <c r="Q237" s="210"/>
      <c r="R237" s="210"/>
      <c r="S237" s="210"/>
      <c r="T237" s="210"/>
      <c r="U237" s="210"/>
      <c r="V237" s="210"/>
      <c r="W237" s="210"/>
      <c r="X237" s="210"/>
      <c r="Y237" s="210"/>
      <c r="Z237" s="210"/>
    </row>
    <row r="238" ht="12.75" customHeight="1">
      <c r="A238" s="625"/>
      <c r="B238" s="625"/>
      <c r="C238" s="625"/>
      <c r="D238" s="627"/>
      <c r="E238" s="210"/>
      <c r="F238" s="210"/>
      <c r="G238" s="210"/>
      <c r="H238" s="210"/>
      <c r="I238" s="627"/>
      <c r="J238" s="210"/>
      <c r="K238" s="210"/>
      <c r="L238" s="210"/>
      <c r="M238" s="628"/>
      <c r="N238" s="210"/>
      <c r="O238" s="210"/>
      <c r="P238" s="210"/>
      <c r="Q238" s="210"/>
      <c r="R238" s="210"/>
      <c r="S238" s="210"/>
      <c r="T238" s="210"/>
      <c r="U238" s="210"/>
      <c r="V238" s="210"/>
      <c r="W238" s="210"/>
      <c r="X238" s="210"/>
      <c r="Y238" s="210"/>
      <c r="Z238" s="210"/>
    </row>
    <row r="239" ht="12.75" customHeight="1">
      <c r="A239" s="625"/>
      <c r="B239" s="625"/>
      <c r="C239" s="625"/>
      <c r="D239" s="627"/>
      <c r="E239" s="210"/>
      <c r="F239" s="210"/>
      <c r="G239" s="210"/>
      <c r="H239" s="210"/>
      <c r="I239" s="627"/>
      <c r="J239" s="210"/>
      <c r="K239" s="210"/>
      <c r="L239" s="210"/>
      <c r="M239" s="628"/>
      <c r="N239" s="210"/>
      <c r="O239" s="210"/>
      <c r="P239" s="210"/>
      <c r="Q239" s="210"/>
      <c r="R239" s="210"/>
      <c r="S239" s="210"/>
      <c r="T239" s="210"/>
      <c r="U239" s="210"/>
      <c r="V239" s="210"/>
      <c r="W239" s="210"/>
      <c r="X239" s="210"/>
      <c r="Y239" s="210"/>
      <c r="Z239" s="210"/>
    </row>
    <row r="240" ht="12.75" customHeight="1">
      <c r="A240" s="625"/>
      <c r="B240" s="625"/>
      <c r="C240" s="625"/>
      <c r="D240" s="627"/>
      <c r="E240" s="210"/>
      <c r="F240" s="210"/>
      <c r="G240" s="210"/>
      <c r="H240" s="210"/>
      <c r="I240" s="627"/>
      <c r="J240" s="210"/>
      <c r="K240" s="210"/>
      <c r="L240" s="210"/>
      <c r="M240" s="628"/>
      <c r="N240" s="210"/>
      <c r="O240" s="210"/>
      <c r="P240" s="210"/>
      <c r="Q240" s="210"/>
      <c r="R240" s="210"/>
      <c r="S240" s="210"/>
      <c r="T240" s="210"/>
      <c r="U240" s="210"/>
      <c r="V240" s="210"/>
      <c r="W240" s="210"/>
      <c r="X240" s="210"/>
      <c r="Y240" s="210"/>
      <c r="Z240" s="210"/>
    </row>
    <row r="241" ht="12.75" customHeight="1">
      <c r="A241" s="625"/>
      <c r="B241" s="625"/>
      <c r="C241" s="625"/>
      <c r="D241" s="627"/>
      <c r="E241" s="210"/>
      <c r="F241" s="210"/>
      <c r="G241" s="210"/>
      <c r="H241" s="210"/>
      <c r="I241" s="627"/>
      <c r="J241" s="210"/>
      <c r="K241" s="210"/>
      <c r="L241" s="210"/>
      <c r="M241" s="628"/>
      <c r="N241" s="210"/>
      <c r="O241" s="210"/>
      <c r="P241" s="210"/>
      <c r="Q241" s="210"/>
      <c r="R241" s="210"/>
      <c r="S241" s="210"/>
      <c r="T241" s="210"/>
      <c r="U241" s="210"/>
      <c r="V241" s="210"/>
      <c r="W241" s="210"/>
      <c r="X241" s="210"/>
      <c r="Y241" s="210"/>
      <c r="Z241" s="210"/>
    </row>
    <row r="242" ht="12.75" customHeight="1">
      <c r="A242" s="625"/>
      <c r="B242" s="625"/>
      <c r="C242" s="625"/>
      <c r="D242" s="627"/>
      <c r="E242" s="210"/>
      <c r="F242" s="210"/>
      <c r="G242" s="210"/>
      <c r="H242" s="210"/>
      <c r="I242" s="627"/>
      <c r="J242" s="210"/>
      <c r="K242" s="210"/>
      <c r="L242" s="210"/>
      <c r="M242" s="628"/>
      <c r="N242" s="210"/>
      <c r="O242" s="210"/>
      <c r="P242" s="210"/>
      <c r="Q242" s="210"/>
      <c r="R242" s="210"/>
      <c r="S242" s="210"/>
      <c r="T242" s="210"/>
      <c r="U242" s="210"/>
      <c r="V242" s="210"/>
      <c r="W242" s="210"/>
      <c r="X242" s="210"/>
      <c r="Y242" s="210"/>
      <c r="Z242" s="210"/>
    </row>
    <row r="243" ht="12.75" customHeight="1">
      <c r="A243" s="625"/>
      <c r="B243" s="625"/>
      <c r="C243" s="625"/>
      <c r="D243" s="627"/>
      <c r="E243" s="210"/>
      <c r="F243" s="210"/>
      <c r="G243" s="210"/>
      <c r="H243" s="210"/>
      <c r="I243" s="627"/>
      <c r="J243" s="210"/>
      <c r="K243" s="210"/>
      <c r="L243" s="210"/>
      <c r="M243" s="628"/>
      <c r="N243" s="210"/>
      <c r="O243" s="210"/>
      <c r="P243" s="210"/>
      <c r="Q243" s="210"/>
      <c r="R243" s="210"/>
      <c r="S243" s="210"/>
      <c r="T243" s="210"/>
      <c r="U243" s="210"/>
      <c r="V243" s="210"/>
      <c r="W243" s="210"/>
      <c r="X243" s="210"/>
      <c r="Y243" s="210"/>
      <c r="Z243" s="210"/>
    </row>
    <row r="244" ht="12.75" customHeight="1">
      <c r="A244" s="625"/>
      <c r="B244" s="625"/>
      <c r="C244" s="625"/>
      <c r="D244" s="627"/>
      <c r="E244" s="210"/>
      <c r="F244" s="210"/>
      <c r="G244" s="210"/>
      <c r="H244" s="210"/>
      <c r="I244" s="627"/>
      <c r="J244" s="210"/>
      <c r="K244" s="210"/>
      <c r="L244" s="210"/>
      <c r="M244" s="628"/>
      <c r="N244" s="210"/>
      <c r="O244" s="210"/>
      <c r="P244" s="210"/>
      <c r="Q244" s="210"/>
      <c r="R244" s="210"/>
      <c r="S244" s="210"/>
      <c r="T244" s="210"/>
      <c r="U244" s="210"/>
      <c r="V244" s="210"/>
      <c r="W244" s="210"/>
      <c r="X244" s="210"/>
      <c r="Y244" s="210"/>
      <c r="Z244" s="210"/>
    </row>
    <row r="245" ht="12.75" customHeight="1">
      <c r="A245" s="625"/>
      <c r="B245" s="625"/>
      <c r="C245" s="625"/>
      <c r="D245" s="627"/>
      <c r="E245" s="210"/>
      <c r="F245" s="210"/>
      <c r="G245" s="210"/>
      <c r="H245" s="210"/>
      <c r="I245" s="627"/>
      <c r="J245" s="210"/>
      <c r="K245" s="210"/>
      <c r="L245" s="210"/>
      <c r="M245" s="628"/>
      <c r="N245" s="210"/>
      <c r="O245" s="210"/>
      <c r="P245" s="210"/>
      <c r="Q245" s="210"/>
      <c r="R245" s="210"/>
      <c r="S245" s="210"/>
      <c r="T245" s="210"/>
      <c r="U245" s="210"/>
      <c r="V245" s="210"/>
      <c r="W245" s="210"/>
      <c r="X245" s="210"/>
      <c r="Y245" s="210"/>
      <c r="Z245" s="210"/>
    </row>
    <row r="246" ht="12.75" customHeight="1">
      <c r="A246" s="625"/>
      <c r="B246" s="625"/>
      <c r="C246" s="625"/>
      <c r="D246" s="627"/>
      <c r="E246" s="210"/>
      <c r="F246" s="210"/>
      <c r="G246" s="210"/>
      <c r="H246" s="210"/>
      <c r="I246" s="627"/>
      <c r="J246" s="210"/>
      <c r="K246" s="210"/>
      <c r="L246" s="210"/>
      <c r="M246" s="628"/>
      <c r="N246" s="210"/>
      <c r="O246" s="210"/>
      <c r="P246" s="210"/>
      <c r="Q246" s="210"/>
      <c r="R246" s="210"/>
      <c r="S246" s="210"/>
      <c r="T246" s="210"/>
      <c r="U246" s="210"/>
      <c r="V246" s="210"/>
      <c r="W246" s="210"/>
      <c r="X246" s="210"/>
      <c r="Y246" s="210"/>
      <c r="Z246" s="210"/>
    </row>
    <row r="247" ht="12.75" customHeight="1">
      <c r="A247" s="625"/>
      <c r="B247" s="625"/>
      <c r="C247" s="625"/>
      <c r="D247" s="627"/>
      <c r="E247" s="210"/>
      <c r="F247" s="210"/>
      <c r="G247" s="210"/>
      <c r="H247" s="210"/>
      <c r="I247" s="627"/>
      <c r="J247" s="210"/>
      <c r="K247" s="210"/>
      <c r="L247" s="210"/>
      <c r="M247" s="628"/>
      <c r="N247" s="210"/>
      <c r="O247" s="210"/>
      <c r="P247" s="210"/>
      <c r="Q247" s="210"/>
      <c r="R247" s="210"/>
      <c r="S247" s="210"/>
      <c r="T247" s="210"/>
      <c r="U247" s="210"/>
      <c r="V247" s="210"/>
      <c r="W247" s="210"/>
      <c r="X247" s="210"/>
      <c r="Y247" s="210"/>
      <c r="Z247" s="210"/>
    </row>
    <row r="248" ht="12.75" customHeight="1">
      <c r="A248" s="625"/>
      <c r="B248" s="625"/>
      <c r="C248" s="625"/>
      <c r="D248" s="627"/>
      <c r="E248" s="210"/>
      <c r="F248" s="210"/>
      <c r="G248" s="210"/>
      <c r="H248" s="210"/>
      <c r="I248" s="627"/>
      <c r="J248" s="210"/>
      <c r="K248" s="210"/>
      <c r="L248" s="210"/>
      <c r="M248" s="628"/>
      <c r="N248" s="210"/>
      <c r="O248" s="210"/>
      <c r="P248" s="210"/>
      <c r="Q248" s="210"/>
      <c r="R248" s="210"/>
      <c r="S248" s="210"/>
      <c r="T248" s="210"/>
      <c r="U248" s="210"/>
      <c r="V248" s="210"/>
      <c r="W248" s="210"/>
      <c r="X248" s="210"/>
      <c r="Y248" s="210"/>
      <c r="Z248" s="210"/>
    </row>
    <row r="249" ht="12.75" customHeight="1">
      <c r="A249" s="625"/>
      <c r="B249" s="625"/>
      <c r="C249" s="625"/>
      <c r="D249" s="627"/>
      <c r="E249" s="210"/>
      <c r="F249" s="210"/>
      <c r="G249" s="210"/>
      <c r="H249" s="210"/>
      <c r="I249" s="627"/>
      <c r="J249" s="210"/>
      <c r="K249" s="210"/>
      <c r="L249" s="210"/>
      <c r="M249" s="628"/>
      <c r="N249" s="210"/>
      <c r="O249" s="210"/>
      <c r="P249" s="210"/>
      <c r="Q249" s="210"/>
      <c r="R249" s="210"/>
      <c r="S249" s="210"/>
      <c r="T249" s="210"/>
      <c r="U249" s="210"/>
      <c r="V249" s="210"/>
      <c r="W249" s="210"/>
      <c r="X249" s="210"/>
      <c r="Y249" s="210"/>
      <c r="Z249" s="210"/>
    </row>
    <row r="250" ht="12.75" customHeight="1">
      <c r="A250" s="625"/>
      <c r="B250" s="625"/>
      <c r="C250" s="625"/>
      <c r="D250" s="627"/>
      <c r="E250" s="210"/>
      <c r="F250" s="210"/>
      <c r="G250" s="210"/>
      <c r="H250" s="210"/>
      <c r="I250" s="627"/>
      <c r="J250" s="210"/>
      <c r="K250" s="210"/>
      <c r="L250" s="210"/>
      <c r="M250" s="628"/>
      <c r="N250" s="210"/>
      <c r="O250" s="210"/>
      <c r="P250" s="210"/>
      <c r="Q250" s="210"/>
      <c r="R250" s="210"/>
      <c r="S250" s="210"/>
      <c r="T250" s="210"/>
      <c r="U250" s="210"/>
      <c r="V250" s="210"/>
      <c r="W250" s="210"/>
      <c r="X250" s="210"/>
      <c r="Y250" s="210"/>
      <c r="Z250" s="210"/>
    </row>
    <row r="251" ht="12.75" customHeight="1">
      <c r="A251" s="625"/>
      <c r="B251" s="625"/>
      <c r="C251" s="625"/>
      <c r="D251" s="627"/>
      <c r="E251" s="210"/>
      <c r="F251" s="210"/>
      <c r="G251" s="210"/>
      <c r="H251" s="210"/>
      <c r="I251" s="627"/>
      <c r="J251" s="210"/>
      <c r="K251" s="210"/>
      <c r="L251" s="210"/>
      <c r="M251" s="628"/>
      <c r="N251" s="210"/>
      <c r="O251" s="210"/>
      <c r="P251" s="210"/>
      <c r="Q251" s="210"/>
      <c r="R251" s="210"/>
      <c r="S251" s="210"/>
      <c r="T251" s="210"/>
      <c r="U251" s="210"/>
      <c r="V251" s="210"/>
      <c r="W251" s="210"/>
      <c r="X251" s="210"/>
      <c r="Y251" s="210"/>
      <c r="Z251" s="210"/>
    </row>
    <row r="252" ht="12.75" customHeight="1">
      <c r="A252" s="625"/>
      <c r="B252" s="625"/>
      <c r="C252" s="625"/>
      <c r="D252" s="627"/>
      <c r="E252" s="210"/>
      <c r="F252" s="210"/>
      <c r="G252" s="210"/>
      <c r="H252" s="210"/>
      <c r="I252" s="627"/>
      <c r="J252" s="210"/>
      <c r="K252" s="210"/>
      <c r="L252" s="210"/>
      <c r="M252" s="628"/>
      <c r="N252" s="210"/>
      <c r="O252" s="210"/>
      <c r="P252" s="210"/>
      <c r="Q252" s="210"/>
      <c r="R252" s="210"/>
      <c r="S252" s="210"/>
      <c r="T252" s="210"/>
      <c r="U252" s="210"/>
      <c r="V252" s="210"/>
      <c r="W252" s="210"/>
      <c r="X252" s="210"/>
      <c r="Y252" s="210"/>
      <c r="Z252" s="210"/>
    </row>
    <row r="253" ht="12.75" customHeight="1">
      <c r="A253" s="625"/>
      <c r="B253" s="625"/>
      <c r="C253" s="625"/>
      <c r="D253" s="627"/>
      <c r="E253" s="210"/>
      <c r="F253" s="210"/>
      <c r="G253" s="210"/>
      <c r="H253" s="210"/>
      <c r="I253" s="627"/>
      <c r="J253" s="210"/>
      <c r="K253" s="210"/>
      <c r="L253" s="210"/>
      <c r="M253" s="628"/>
      <c r="N253" s="210"/>
      <c r="O253" s="210"/>
      <c r="P253" s="210"/>
      <c r="Q253" s="210"/>
      <c r="R253" s="210"/>
      <c r="S253" s="210"/>
      <c r="T253" s="210"/>
      <c r="U253" s="210"/>
      <c r="V253" s="210"/>
      <c r="W253" s="210"/>
      <c r="X253" s="210"/>
      <c r="Y253" s="210"/>
      <c r="Z253" s="210"/>
    </row>
    <row r="254" ht="12.75" customHeight="1">
      <c r="A254" s="625"/>
      <c r="B254" s="625"/>
      <c r="C254" s="625"/>
      <c r="D254" s="627"/>
      <c r="E254" s="210"/>
      <c r="F254" s="210"/>
      <c r="G254" s="210"/>
      <c r="H254" s="210"/>
      <c r="I254" s="627"/>
      <c r="J254" s="210"/>
      <c r="K254" s="210"/>
      <c r="L254" s="210"/>
      <c r="M254" s="628"/>
      <c r="N254" s="210"/>
      <c r="O254" s="210"/>
      <c r="P254" s="210"/>
      <c r="Q254" s="210"/>
      <c r="R254" s="210"/>
      <c r="S254" s="210"/>
      <c r="T254" s="210"/>
      <c r="U254" s="210"/>
      <c r="V254" s="210"/>
      <c r="W254" s="210"/>
      <c r="X254" s="210"/>
      <c r="Y254" s="210"/>
      <c r="Z254" s="210"/>
    </row>
    <row r="255" ht="12.75" customHeight="1">
      <c r="A255" s="625"/>
      <c r="B255" s="625"/>
      <c r="C255" s="625"/>
      <c r="D255" s="627"/>
      <c r="E255" s="210"/>
      <c r="F255" s="210"/>
      <c r="G255" s="210"/>
      <c r="H255" s="210"/>
      <c r="I255" s="627"/>
      <c r="J255" s="210"/>
      <c r="K255" s="210"/>
      <c r="L255" s="210"/>
      <c r="M255" s="628"/>
      <c r="N255" s="210"/>
      <c r="O255" s="210"/>
      <c r="P255" s="210"/>
      <c r="Q255" s="210"/>
      <c r="R255" s="210"/>
      <c r="S255" s="210"/>
      <c r="T255" s="210"/>
      <c r="U255" s="210"/>
      <c r="V255" s="210"/>
      <c r="W255" s="210"/>
      <c r="X255" s="210"/>
      <c r="Y255" s="210"/>
      <c r="Z255" s="210"/>
    </row>
    <row r="256" ht="12.75" customHeight="1">
      <c r="A256" s="625"/>
      <c r="B256" s="625"/>
      <c r="C256" s="625"/>
      <c r="D256" s="627"/>
      <c r="E256" s="210"/>
      <c r="F256" s="210"/>
      <c r="G256" s="210"/>
      <c r="H256" s="210"/>
      <c r="I256" s="627"/>
      <c r="J256" s="210"/>
      <c r="K256" s="210"/>
      <c r="L256" s="210"/>
      <c r="M256" s="628"/>
      <c r="N256" s="210"/>
      <c r="O256" s="210"/>
      <c r="P256" s="210"/>
      <c r="Q256" s="210"/>
      <c r="R256" s="210"/>
      <c r="S256" s="210"/>
      <c r="T256" s="210"/>
      <c r="U256" s="210"/>
      <c r="V256" s="210"/>
      <c r="W256" s="210"/>
      <c r="X256" s="210"/>
      <c r="Y256" s="210"/>
      <c r="Z256" s="210"/>
    </row>
    <row r="257" ht="12.75" customHeight="1">
      <c r="A257" s="625"/>
      <c r="B257" s="625"/>
      <c r="C257" s="625"/>
      <c r="D257" s="627"/>
      <c r="E257" s="210"/>
      <c r="F257" s="210"/>
      <c r="G257" s="210"/>
      <c r="H257" s="210"/>
      <c r="I257" s="627"/>
      <c r="J257" s="210"/>
      <c r="K257" s="210"/>
      <c r="L257" s="210"/>
      <c r="M257" s="628"/>
      <c r="N257" s="210"/>
      <c r="O257" s="210"/>
      <c r="P257" s="210"/>
      <c r="Q257" s="210"/>
      <c r="R257" s="210"/>
      <c r="S257" s="210"/>
      <c r="T257" s="210"/>
      <c r="U257" s="210"/>
      <c r="V257" s="210"/>
      <c r="W257" s="210"/>
      <c r="X257" s="210"/>
      <c r="Y257" s="210"/>
      <c r="Z257" s="210"/>
    </row>
    <row r="258" ht="12.75" customHeight="1">
      <c r="A258" s="625"/>
      <c r="B258" s="625"/>
      <c r="C258" s="625"/>
      <c r="D258" s="627"/>
      <c r="E258" s="210"/>
      <c r="F258" s="210"/>
      <c r="G258" s="210"/>
      <c r="H258" s="210"/>
      <c r="I258" s="627"/>
      <c r="J258" s="210"/>
      <c r="K258" s="210"/>
      <c r="L258" s="210"/>
      <c r="M258" s="628"/>
      <c r="N258" s="210"/>
      <c r="O258" s="210"/>
      <c r="P258" s="210"/>
      <c r="Q258" s="210"/>
      <c r="R258" s="210"/>
      <c r="S258" s="210"/>
      <c r="T258" s="210"/>
      <c r="U258" s="210"/>
      <c r="V258" s="210"/>
      <c r="W258" s="210"/>
      <c r="X258" s="210"/>
      <c r="Y258" s="210"/>
      <c r="Z258" s="210"/>
    </row>
    <row r="259" ht="12.75" customHeight="1">
      <c r="A259" s="625"/>
      <c r="B259" s="625"/>
      <c r="C259" s="625"/>
      <c r="D259" s="627"/>
      <c r="E259" s="210"/>
      <c r="F259" s="210"/>
      <c r="G259" s="210"/>
      <c r="H259" s="210"/>
      <c r="I259" s="627"/>
      <c r="J259" s="210"/>
      <c r="K259" s="210"/>
      <c r="L259" s="210"/>
      <c r="M259" s="628"/>
      <c r="N259" s="210"/>
      <c r="O259" s="210"/>
      <c r="P259" s="210"/>
      <c r="Q259" s="210"/>
      <c r="R259" s="210"/>
      <c r="S259" s="210"/>
      <c r="T259" s="210"/>
      <c r="U259" s="210"/>
      <c r="V259" s="210"/>
      <c r="W259" s="210"/>
      <c r="X259" s="210"/>
      <c r="Y259" s="210"/>
      <c r="Z259" s="210"/>
    </row>
    <row r="260" ht="12.75" customHeight="1">
      <c r="A260" s="625"/>
      <c r="B260" s="625"/>
      <c r="C260" s="625"/>
      <c r="D260" s="627"/>
      <c r="E260" s="210"/>
      <c r="F260" s="210"/>
      <c r="G260" s="210"/>
      <c r="H260" s="210"/>
      <c r="I260" s="627"/>
      <c r="J260" s="210"/>
      <c r="K260" s="210"/>
      <c r="L260" s="210"/>
      <c r="M260" s="628"/>
      <c r="N260" s="210"/>
      <c r="O260" s="210"/>
      <c r="P260" s="210"/>
      <c r="Q260" s="210"/>
      <c r="R260" s="210"/>
      <c r="S260" s="210"/>
      <c r="T260" s="210"/>
      <c r="U260" s="210"/>
      <c r="V260" s="210"/>
      <c r="W260" s="210"/>
      <c r="X260" s="210"/>
      <c r="Y260" s="210"/>
      <c r="Z260" s="210"/>
    </row>
    <row r="261" ht="12.75" customHeight="1">
      <c r="A261" s="625"/>
      <c r="B261" s="625"/>
      <c r="C261" s="625"/>
      <c r="D261" s="627"/>
      <c r="E261" s="210"/>
      <c r="F261" s="210"/>
      <c r="G261" s="210"/>
      <c r="H261" s="210"/>
      <c r="I261" s="627"/>
      <c r="J261" s="210"/>
      <c r="K261" s="210"/>
      <c r="L261" s="210"/>
      <c r="M261" s="628"/>
      <c r="N261" s="210"/>
      <c r="O261" s="210"/>
      <c r="P261" s="210"/>
      <c r="Q261" s="210"/>
      <c r="R261" s="210"/>
      <c r="S261" s="210"/>
      <c r="T261" s="210"/>
      <c r="U261" s="210"/>
      <c r="V261" s="210"/>
      <c r="W261" s="210"/>
      <c r="X261" s="210"/>
      <c r="Y261" s="210"/>
      <c r="Z261" s="210"/>
    </row>
    <row r="262" ht="12.75" customHeight="1">
      <c r="A262" s="625"/>
      <c r="B262" s="625"/>
      <c r="C262" s="625"/>
      <c r="D262" s="627"/>
      <c r="E262" s="210"/>
      <c r="F262" s="210"/>
      <c r="G262" s="210"/>
      <c r="H262" s="210"/>
      <c r="I262" s="627"/>
      <c r="J262" s="210"/>
      <c r="K262" s="210"/>
      <c r="L262" s="210"/>
      <c r="M262" s="628"/>
      <c r="N262" s="210"/>
      <c r="O262" s="210"/>
      <c r="P262" s="210"/>
      <c r="Q262" s="210"/>
      <c r="R262" s="210"/>
      <c r="S262" s="210"/>
      <c r="T262" s="210"/>
      <c r="U262" s="210"/>
      <c r="V262" s="210"/>
      <c r="W262" s="210"/>
      <c r="X262" s="210"/>
      <c r="Y262" s="210"/>
      <c r="Z262" s="210"/>
    </row>
    <row r="263" ht="12.75" customHeight="1">
      <c r="A263" s="625"/>
      <c r="B263" s="625"/>
      <c r="C263" s="625"/>
      <c r="D263" s="627"/>
      <c r="E263" s="210"/>
      <c r="F263" s="210"/>
      <c r="G263" s="210"/>
      <c r="H263" s="210"/>
      <c r="I263" s="627"/>
      <c r="J263" s="210"/>
      <c r="K263" s="210"/>
      <c r="L263" s="210"/>
      <c r="M263" s="628"/>
      <c r="N263" s="210"/>
      <c r="O263" s="210"/>
      <c r="P263" s="210"/>
      <c r="Q263" s="210"/>
      <c r="R263" s="210"/>
      <c r="S263" s="210"/>
      <c r="T263" s="210"/>
      <c r="U263" s="210"/>
      <c r="V263" s="210"/>
      <c r="W263" s="210"/>
      <c r="X263" s="210"/>
      <c r="Y263" s="210"/>
      <c r="Z263" s="210"/>
    </row>
    <row r="264" ht="12.75" customHeight="1">
      <c r="A264" s="625"/>
      <c r="B264" s="625"/>
      <c r="C264" s="625"/>
      <c r="D264" s="627"/>
      <c r="E264" s="210"/>
      <c r="F264" s="210"/>
      <c r="G264" s="210"/>
      <c r="H264" s="210"/>
      <c r="I264" s="627"/>
      <c r="J264" s="210"/>
      <c r="K264" s="210"/>
      <c r="L264" s="210"/>
      <c r="M264" s="628"/>
      <c r="N264" s="210"/>
      <c r="O264" s="210"/>
      <c r="P264" s="210"/>
      <c r="Q264" s="210"/>
      <c r="R264" s="210"/>
      <c r="S264" s="210"/>
      <c r="T264" s="210"/>
      <c r="U264" s="210"/>
      <c r="V264" s="210"/>
      <c r="W264" s="210"/>
      <c r="X264" s="210"/>
      <c r="Y264" s="210"/>
      <c r="Z264" s="210"/>
    </row>
    <row r="265" ht="12.75" customHeight="1">
      <c r="A265" s="625"/>
      <c r="B265" s="625"/>
      <c r="C265" s="625"/>
      <c r="D265" s="627"/>
      <c r="E265" s="210"/>
      <c r="F265" s="210"/>
      <c r="G265" s="210"/>
      <c r="H265" s="210"/>
      <c r="I265" s="627"/>
      <c r="J265" s="210"/>
      <c r="K265" s="210"/>
      <c r="L265" s="210"/>
      <c r="M265" s="628"/>
      <c r="N265" s="210"/>
      <c r="O265" s="210"/>
      <c r="P265" s="210"/>
      <c r="Q265" s="210"/>
      <c r="R265" s="210"/>
      <c r="S265" s="210"/>
      <c r="T265" s="210"/>
      <c r="U265" s="210"/>
      <c r="V265" s="210"/>
      <c r="W265" s="210"/>
      <c r="X265" s="210"/>
      <c r="Y265" s="210"/>
      <c r="Z265" s="210"/>
    </row>
    <row r="266" ht="12.75" customHeight="1">
      <c r="A266" s="625"/>
      <c r="B266" s="625"/>
      <c r="C266" s="625"/>
      <c r="D266" s="627"/>
      <c r="E266" s="210"/>
      <c r="F266" s="210"/>
      <c r="G266" s="210"/>
      <c r="H266" s="210"/>
      <c r="I266" s="627"/>
      <c r="J266" s="210"/>
      <c r="K266" s="210"/>
      <c r="L266" s="210"/>
      <c r="M266" s="628"/>
      <c r="N266" s="210"/>
      <c r="O266" s="210"/>
      <c r="P266" s="210"/>
      <c r="Q266" s="210"/>
      <c r="R266" s="210"/>
      <c r="S266" s="210"/>
      <c r="T266" s="210"/>
      <c r="U266" s="210"/>
      <c r="V266" s="210"/>
      <c r="W266" s="210"/>
      <c r="X266" s="210"/>
      <c r="Y266" s="210"/>
      <c r="Z266" s="210"/>
    </row>
    <row r="267" ht="12.75" customHeight="1">
      <c r="A267" s="625"/>
      <c r="B267" s="625"/>
      <c r="C267" s="625"/>
      <c r="D267" s="627"/>
      <c r="E267" s="210"/>
      <c r="F267" s="210"/>
      <c r="G267" s="210"/>
      <c r="H267" s="210"/>
      <c r="I267" s="627"/>
      <c r="J267" s="210"/>
      <c r="K267" s="210"/>
      <c r="L267" s="210"/>
      <c r="M267" s="628"/>
      <c r="N267" s="210"/>
      <c r="O267" s="210"/>
      <c r="P267" s="210"/>
      <c r="Q267" s="210"/>
      <c r="R267" s="210"/>
      <c r="S267" s="210"/>
      <c r="T267" s="210"/>
      <c r="U267" s="210"/>
      <c r="V267" s="210"/>
      <c r="W267" s="210"/>
      <c r="X267" s="210"/>
      <c r="Y267" s="210"/>
      <c r="Z267" s="210"/>
    </row>
    <row r="268" ht="12.75" customHeight="1">
      <c r="A268" s="625"/>
      <c r="B268" s="625"/>
      <c r="C268" s="625"/>
      <c r="D268" s="627"/>
      <c r="E268" s="210"/>
      <c r="F268" s="210"/>
      <c r="G268" s="210"/>
      <c r="H268" s="210"/>
      <c r="I268" s="627"/>
      <c r="J268" s="210"/>
      <c r="K268" s="210"/>
      <c r="L268" s="210"/>
      <c r="M268" s="628"/>
      <c r="N268" s="210"/>
      <c r="O268" s="210"/>
      <c r="P268" s="210"/>
      <c r="Q268" s="210"/>
      <c r="R268" s="210"/>
      <c r="S268" s="210"/>
      <c r="T268" s="210"/>
      <c r="U268" s="210"/>
      <c r="V268" s="210"/>
      <c r="W268" s="210"/>
      <c r="X268" s="210"/>
      <c r="Y268" s="210"/>
      <c r="Z268" s="210"/>
    </row>
    <row r="269" ht="12.75" customHeight="1">
      <c r="A269" s="625"/>
      <c r="B269" s="625"/>
      <c r="C269" s="625"/>
      <c r="D269" s="627"/>
      <c r="E269" s="210"/>
      <c r="F269" s="210"/>
      <c r="G269" s="210"/>
      <c r="H269" s="210"/>
      <c r="I269" s="627"/>
      <c r="J269" s="210"/>
      <c r="K269" s="210"/>
      <c r="L269" s="210"/>
      <c r="M269" s="628"/>
      <c r="N269" s="210"/>
      <c r="O269" s="210"/>
      <c r="P269" s="210"/>
      <c r="Q269" s="210"/>
      <c r="R269" s="210"/>
      <c r="S269" s="210"/>
      <c r="T269" s="210"/>
      <c r="U269" s="210"/>
      <c r="V269" s="210"/>
      <c r="W269" s="210"/>
      <c r="X269" s="210"/>
      <c r="Y269" s="210"/>
      <c r="Z269" s="210"/>
    </row>
    <row r="270" ht="12.75" customHeight="1">
      <c r="A270" s="625"/>
      <c r="B270" s="625"/>
      <c r="C270" s="625"/>
      <c r="D270" s="627"/>
      <c r="E270" s="210"/>
      <c r="F270" s="210"/>
      <c r="G270" s="210"/>
      <c r="H270" s="210"/>
      <c r="I270" s="627"/>
      <c r="J270" s="210"/>
      <c r="K270" s="210"/>
      <c r="L270" s="210"/>
      <c r="M270" s="628"/>
      <c r="N270" s="210"/>
      <c r="O270" s="210"/>
      <c r="P270" s="210"/>
      <c r="Q270" s="210"/>
      <c r="R270" s="210"/>
      <c r="S270" s="210"/>
      <c r="T270" s="210"/>
      <c r="U270" s="210"/>
      <c r="V270" s="210"/>
      <c r="W270" s="210"/>
      <c r="X270" s="210"/>
      <c r="Y270" s="210"/>
      <c r="Z270" s="210"/>
    </row>
    <row r="271" ht="12.75" customHeight="1">
      <c r="A271" s="625"/>
      <c r="B271" s="625"/>
      <c r="C271" s="625"/>
      <c r="D271" s="627"/>
      <c r="E271" s="210"/>
      <c r="F271" s="210"/>
      <c r="G271" s="210"/>
      <c r="H271" s="210"/>
      <c r="I271" s="627"/>
      <c r="J271" s="210"/>
      <c r="K271" s="210"/>
      <c r="L271" s="210"/>
      <c r="M271" s="628"/>
      <c r="N271" s="210"/>
      <c r="O271" s="210"/>
      <c r="P271" s="210"/>
      <c r="Q271" s="210"/>
      <c r="R271" s="210"/>
      <c r="S271" s="210"/>
      <c r="T271" s="210"/>
      <c r="U271" s="210"/>
      <c r="V271" s="210"/>
      <c r="W271" s="210"/>
      <c r="X271" s="210"/>
      <c r="Y271" s="210"/>
      <c r="Z271" s="210"/>
    </row>
    <row r="272" ht="12.75" customHeight="1">
      <c r="A272" s="625"/>
      <c r="B272" s="625"/>
      <c r="C272" s="625"/>
      <c r="D272" s="627"/>
      <c r="E272" s="210"/>
      <c r="F272" s="210"/>
      <c r="G272" s="210"/>
      <c r="H272" s="210"/>
      <c r="I272" s="627"/>
      <c r="J272" s="210"/>
      <c r="K272" s="210"/>
      <c r="L272" s="210"/>
      <c r="M272" s="628"/>
      <c r="N272" s="210"/>
      <c r="O272" s="210"/>
      <c r="P272" s="210"/>
      <c r="Q272" s="210"/>
      <c r="R272" s="210"/>
      <c r="S272" s="210"/>
      <c r="T272" s="210"/>
      <c r="U272" s="210"/>
      <c r="V272" s="210"/>
      <c r="W272" s="210"/>
      <c r="X272" s="210"/>
      <c r="Y272" s="210"/>
      <c r="Z272" s="210"/>
    </row>
    <row r="273" ht="12.75" customHeight="1">
      <c r="A273" s="625"/>
      <c r="B273" s="625"/>
      <c r="C273" s="625"/>
      <c r="D273" s="627"/>
      <c r="E273" s="210"/>
      <c r="F273" s="210"/>
      <c r="G273" s="210"/>
      <c r="H273" s="210"/>
      <c r="I273" s="627"/>
      <c r="J273" s="210"/>
      <c r="K273" s="210"/>
      <c r="L273" s="210"/>
      <c r="M273" s="628"/>
      <c r="N273" s="210"/>
      <c r="O273" s="210"/>
      <c r="P273" s="210"/>
      <c r="Q273" s="210"/>
      <c r="R273" s="210"/>
      <c r="S273" s="210"/>
      <c r="T273" s="210"/>
      <c r="U273" s="210"/>
      <c r="V273" s="210"/>
      <c r="W273" s="210"/>
      <c r="X273" s="210"/>
      <c r="Y273" s="210"/>
      <c r="Z273" s="210"/>
    </row>
    <row r="274" ht="12.75" customHeight="1">
      <c r="A274" s="625"/>
      <c r="B274" s="625"/>
      <c r="C274" s="625"/>
      <c r="D274" s="627"/>
      <c r="E274" s="210"/>
      <c r="F274" s="210"/>
      <c r="G274" s="210"/>
      <c r="H274" s="210"/>
      <c r="I274" s="627"/>
      <c r="J274" s="210"/>
      <c r="K274" s="210"/>
      <c r="L274" s="210"/>
      <c r="M274" s="628"/>
      <c r="N274" s="210"/>
      <c r="O274" s="210"/>
      <c r="P274" s="210"/>
      <c r="Q274" s="210"/>
      <c r="R274" s="210"/>
      <c r="S274" s="210"/>
      <c r="T274" s="210"/>
      <c r="U274" s="210"/>
      <c r="V274" s="210"/>
      <c r="W274" s="210"/>
      <c r="X274" s="210"/>
      <c r="Y274" s="210"/>
      <c r="Z274" s="210"/>
    </row>
    <row r="275" ht="12.75" customHeight="1">
      <c r="A275" s="625"/>
      <c r="B275" s="625"/>
      <c r="C275" s="625"/>
      <c r="D275" s="627"/>
      <c r="E275" s="210"/>
      <c r="F275" s="210"/>
      <c r="G275" s="210"/>
      <c r="H275" s="210"/>
      <c r="I275" s="627"/>
      <c r="J275" s="210"/>
      <c r="K275" s="210"/>
      <c r="L275" s="210"/>
      <c r="M275" s="628"/>
      <c r="N275" s="210"/>
      <c r="O275" s="210"/>
      <c r="P275" s="210"/>
      <c r="Q275" s="210"/>
      <c r="R275" s="210"/>
      <c r="S275" s="210"/>
      <c r="T275" s="210"/>
      <c r="U275" s="210"/>
      <c r="V275" s="210"/>
      <c r="W275" s="210"/>
      <c r="X275" s="210"/>
      <c r="Y275" s="210"/>
      <c r="Z275" s="210"/>
    </row>
    <row r="276" ht="12.75" customHeight="1">
      <c r="A276" s="625"/>
      <c r="B276" s="625"/>
      <c r="C276" s="625"/>
      <c r="D276" s="627"/>
      <c r="E276" s="210"/>
      <c r="F276" s="210"/>
      <c r="G276" s="210"/>
      <c r="H276" s="210"/>
      <c r="I276" s="627"/>
      <c r="J276" s="210"/>
      <c r="K276" s="210"/>
      <c r="L276" s="210"/>
      <c r="M276" s="628"/>
      <c r="N276" s="210"/>
      <c r="O276" s="210"/>
      <c r="P276" s="210"/>
      <c r="Q276" s="210"/>
      <c r="R276" s="210"/>
      <c r="S276" s="210"/>
      <c r="T276" s="210"/>
      <c r="U276" s="210"/>
      <c r="V276" s="210"/>
      <c r="W276" s="210"/>
      <c r="X276" s="210"/>
      <c r="Y276" s="210"/>
      <c r="Z276" s="210"/>
    </row>
    <row r="277" ht="12.75" customHeight="1">
      <c r="A277" s="625"/>
      <c r="B277" s="625"/>
      <c r="C277" s="625"/>
      <c r="D277" s="627"/>
      <c r="E277" s="210"/>
      <c r="F277" s="210"/>
      <c r="G277" s="210"/>
      <c r="H277" s="210"/>
      <c r="I277" s="627"/>
      <c r="J277" s="210"/>
      <c r="K277" s="210"/>
      <c r="L277" s="210"/>
      <c r="M277" s="628"/>
      <c r="N277" s="210"/>
      <c r="O277" s="210"/>
      <c r="P277" s="210"/>
      <c r="Q277" s="210"/>
      <c r="R277" s="210"/>
      <c r="S277" s="210"/>
      <c r="T277" s="210"/>
      <c r="U277" s="210"/>
      <c r="V277" s="210"/>
      <c r="W277" s="210"/>
      <c r="X277" s="210"/>
      <c r="Y277" s="210"/>
      <c r="Z277" s="210"/>
    </row>
    <row r="278" ht="12.75" customHeight="1">
      <c r="A278" s="625"/>
      <c r="B278" s="625"/>
      <c r="C278" s="625"/>
      <c r="D278" s="627"/>
      <c r="E278" s="210"/>
      <c r="F278" s="210"/>
      <c r="G278" s="210"/>
      <c r="H278" s="210"/>
      <c r="I278" s="627"/>
      <c r="J278" s="210"/>
      <c r="K278" s="210"/>
      <c r="L278" s="210"/>
      <c r="M278" s="628"/>
      <c r="N278" s="210"/>
      <c r="O278" s="210"/>
      <c r="P278" s="210"/>
      <c r="Q278" s="210"/>
      <c r="R278" s="210"/>
      <c r="S278" s="210"/>
      <c r="T278" s="210"/>
      <c r="U278" s="210"/>
      <c r="V278" s="210"/>
      <c r="W278" s="210"/>
      <c r="X278" s="210"/>
      <c r="Y278" s="210"/>
      <c r="Z278" s="210"/>
    </row>
    <row r="279" ht="12.75" customHeight="1">
      <c r="A279" s="625"/>
      <c r="B279" s="625"/>
      <c r="C279" s="625"/>
      <c r="D279" s="627"/>
      <c r="E279" s="210"/>
      <c r="F279" s="210"/>
      <c r="G279" s="210"/>
      <c r="H279" s="210"/>
      <c r="I279" s="627"/>
      <c r="J279" s="210"/>
      <c r="K279" s="210"/>
      <c r="L279" s="210"/>
      <c r="M279" s="628"/>
      <c r="N279" s="210"/>
      <c r="O279" s="210"/>
      <c r="P279" s="210"/>
      <c r="Q279" s="210"/>
      <c r="R279" s="210"/>
      <c r="S279" s="210"/>
      <c r="T279" s="210"/>
      <c r="U279" s="210"/>
      <c r="V279" s="210"/>
      <c r="W279" s="210"/>
      <c r="X279" s="210"/>
      <c r="Y279" s="210"/>
      <c r="Z279" s="210"/>
    </row>
    <row r="280" ht="12.75" customHeight="1">
      <c r="A280" s="625"/>
      <c r="B280" s="625"/>
      <c r="C280" s="625"/>
      <c r="D280" s="627"/>
      <c r="E280" s="210"/>
      <c r="F280" s="210"/>
      <c r="G280" s="210"/>
      <c r="H280" s="210"/>
      <c r="I280" s="627"/>
      <c r="J280" s="210"/>
      <c r="K280" s="210"/>
      <c r="L280" s="210"/>
      <c r="M280" s="628"/>
      <c r="N280" s="210"/>
      <c r="O280" s="210"/>
      <c r="P280" s="210"/>
      <c r="Q280" s="210"/>
      <c r="R280" s="210"/>
      <c r="S280" s="210"/>
      <c r="T280" s="210"/>
      <c r="U280" s="210"/>
      <c r="V280" s="210"/>
      <c r="W280" s="210"/>
      <c r="X280" s="210"/>
      <c r="Y280" s="210"/>
      <c r="Z280" s="210"/>
    </row>
    <row r="281" ht="12.75" customHeight="1">
      <c r="A281" s="625"/>
      <c r="B281" s="625"/>
      <c r="C281" s="625"/>
      <c r="D281" s="627"/>
      <c r="E281" s="210"/>
      <c r="F281" s="210"/>
      <c r="G281" s="210"/>
      <c r="H281" s="210"/>
      <c r="I281" s="627"/>
      <c r="J281" s="210"/>
      <c r="K281" s="210"/>
      <c r="L281" s="210"/>
      <c r="M281" s="628"/>
      <c r="N281" s="210"/>
      <c r="O281" s="210"/>
      <c r="P281" s="210"/>
      <c r="Q281" s="210"/>
      <c r="R281" s="210"/>
      <c r="S281" s="210"/>
      <c r="T281" s="210"/>
      <c r="U281" s="210"/>
      <c r="V281" s="210"/>
      <c r="W281" s="210"/>
      <c r="X281" s="210"/>
      <c r="Y281" s="210"/>
      <c r="Z281" s="210"/>
    </row>
    <row r="282" ht="12.75" customHeight="1">
      <c r="A282" s="625"/>
      <c r="B282" s="625"/>
      <c r="C282" s="625"/>
      <c r="D282" s="627"/>
      <c r="E282" s="210"/>
      <c r="F282" s="210"/>
      <c r="G282" s="210"/>
      <c r="H282" s="210"/>
      <c r="I282" s="627"/>
      <c r="J282" s="210"/>
      <c r="K282" s="210"/>
      <c r="L282" s="210"/>
      <c r="M282" s="628"/>
      <c r="N282" s="210"/>
      <c r="O282" s="210"/>
      <c r="P282" s="210"/>
      <c r="Q282" s="210"/>
      <c r="R282" s="210"/>
      <c r="S282" s="210"/>
      <c r="T282" s="210"/>
      <c r="U282" s="210"/>
      <c r="V282" s="210"/>
      <c r="W282" s="210"/>
      <c r="X282" s="210"/>
      <c r="Y282" s="210"/>
      <c r="Z282" s="210"/>
    </row>
    <row r="283" ht="12.75" customHeight="1">
      <c r="A283" s="625"/>
      <c r="B283" s="625"/>
      <c r="C283" s="625"/>
      <c r="D283" s="627"/>
      <c r="E283" s="210"/>
      <c r="F283" s="210"/>
      <c r="G283" s="210"/>
      <c r="H283" s="210"/>
      <c r="I283" s="627"/>
      <c r="J283" s="210"/>
      <c r="K283" s="210"/>
      <c r="L283" s="210"/>
      <c r="M283" s="628"/>
      <c r="N283" s="210"/>
      <c r="O283" s="210"/>
      <c r="P283" s="210"/>
      <c r="Q283" s="210"/>
      <c r="R283" s="210"/>
      <c r="S283" s="210"/>
      <c r="T283" s="210"/>
      <c r="U283" s="210"/>
      <c r="V283" s="210"/>
      <c r="W283" s="210"/>
      <c r="X283" s="210"/>
      <c r="Y283" s="210"/>
      <c r="Z283" s="210"/>
    </row>
    <row r="284" ht="12.75" customHeight="1">
      <c r="A284" s="625"/>
      <c r="B284" s="625"/>
      <c r="C284" s="625"/>
      <c r="D284" s="627"/>
      <c r="E284" s="210"/>
      <c r="F284" s="210"/>
      <c r="G284" s="210"/>
      <c r="H284" s="210"/>
      <c r="I284" s="627"/>
      <c r="J284" s="210"/>
      <c r="K284" s="210"/>
      <c r="L284" s="210"/>
      <c r="M284" s="628"/>
      <c r="N284" s="210"/>
      <c r="O284" s="210"/>
      <c r="P284" s="210"/>
      <c r="Q284" s="210"/>
      <c r="R284" s="210"/>
      <c r="S284" s="210"/>
      <c r="T284" s="210"/>
      <c r="U284" s="210"/>
      <c r="V284" s="210"/>
      <c r="W284" s="210"/>
      <c r="X284" s="210"/>
      <c r="Y284" s="210"/>
      <c r="Z284" s="210"/>
    </row>
    <row r="285" ht="12.75" customHeight="1">
      <c r="A285" s="625"/>
      <c r="B285" s="625"/>
      <c r="C285" s="625"/>
      <c r="D285" s="627"/>
      <c r="E285" s="210"/>
      <c r="F285" s="210"/>
      <c r="G285" s="210"/>
      <c r="H285" s="210"/>
      <c r="I285" s="627"/>
      <c r="J285" s="210"/>
      <c r="K285" s="210"/>
      <c r="L285" s="210"/>
      <c r="M285" s="628"/>
      <c r="N285" s="210"/>
      <c r="O285" s="210"/>
      <c r="P285" s="210"/>
      <c r="Q285" s="210"/>
      <c r="R285" s="210"/>
      <c r="S285" s="210"/>
      <c r="T285" s="210"/>
      <c r="U285" s="210"/>
      <c r="V285" s="210"/>
      <c r="W285" s="210"/>
      <c r="X285" s="210"/>
      <c r="Y285" s="210"/>
      <c r="Z285" s="210"/>
    </row>
    <row r="286" ht="12.75" customHeight="1">
      <c r="A286" s="625"/>
      <c r="B286" s="625"/>
      <c r="C286" s="625"/>
      <c r="D286" s="627"/>
      <c r="E286" s="210"/>
      <c r="F286" s="210"/>
      <c r="G286" s="210"/>
      <c r="H286" s="210"/>
      <c r="I286" s="627"/>
      <c r="J286" s="210"/>
      <c r="K286" s="210"/>
      <c r="L286" s="210"/>
      <c r="M286" s="628"/>
      <c r="N286" s="210"/>
      <c r="O286" s="210"/>
      <c r="P286" s="210"/>
      <c r="Q286" s="210"/>
      <c r="R286" s="210"/>
      <c r="S286" s="210"/>
      <c r="T286" s="210"/>
      <c r="U286" s="210"/>
      <c r="V286" s="210"/>
      <c r="W286" s="210"/>
      <c r="X286" s="210"/>
      <c r="Y286" s="210"/>
      <c r="Z286" s="210"/>
    </row>
    <row r="287" ht="12.75" customHeight="1">
      <c r="A287" s="625"/>
      <c r="B287" s="625"/>
      <c r="C287" s="625"/>
      <c r="D287" s="627"/>
      <c r="E287" s="210"/>
      <c r="F287" s="210"/>
      <c r="G287" s="210"/>
      <c r="H287" s="210"/>
      <c r="I287" s="627"/>
      <c r="J287" s="210"/>
      <c r="K287" s="210"/>
      <c r="L287" s="210"/>
      <c r="M287" s="628"/>
      <c r="N287" s="210"/>
      <c r="O287" s="210"/>
      <c r="P287" s="210"/>
      <c r="Q287" s="210"/>
      <c r="R287" s="210"/>
      <c r="S287" s="210"/>
      <c r="T287" s="210"/>
      <c r="U287" s="210"/>
      <c r="V287" s="210"/>
      <c r="W287" s="210"/>
      <c r="X287" s="210"/>
      <c r="Y287" s="210"/>
      <c r="Z287" s="210"/>
    </row>
    <row r="288" ht="12.75" customHeight="1">
      <c r="A288" s="625"/>
      <c r="B288" s="625"/>
      <c r="C288" s="625"/>
      <c r="D288" s="627"/>
      <c r="E288" s="210"/>
      <c r="F288" s="210"/>
      <c r="G288" s="210"/>
      <c r="H288" s="210"/>
      <c r="I288" s="627"/>
      <c r="J288" s="210"/>
      <c r="K288" s="210"/>
      <c r="L288" s="210"/>
      <c r="M288" s="628"/>
      <c r="N288" s="210"/>
      <c r="O288" s="210"/>
      <c r="P288" s="210"/>
      <c r="Q288" s="210"/>
      <c r="R288" s="210"/>
      <c r="S288" s="210"/>
      <c r="T288" s="210"/>
      <c r="U288" s="210"/>
      <c r="V288" s="210"/>
      <c r="W288" s="210"/>
      <c r="X288" s="210"/>
      <c r="Y288" s="210"/>
      <c r="Z288" s="210"/>
    </row>
    <row r="289" ht="12.75" customHeight="1">
      <c r="A289" s="625"/>
      <c r="B289" s="625"/>
      <c r="C289" s="625"/>
      <c r="D289" s="627"/>
      <c r="E289" s="210"/>
      <c r="F289" s="210"/>
      <c r="G289" s="210"/>
      <c r="H289" s="210"/>
      <c r="I289" s="627"/>
      <c r="J289" s="210"/>
      <c r="K289" s="210"/>
      <c r="L289" s="210"/>
      <c r="M289" s="628"/>
      <c r="N289" s="210"/>
      <c r="O289" s="210"/>
      <c r="P289" s="210"/>
      <c r="Q289" s="210"/>
      <c r="R289" s="210"/>
      <c r="S289" s="210"/>
      <c r="T289" s="210"/>
      <c r="U289" s="210"/>
      <c r="V289" s="210"/>
      <c r="W289" s="210"/>
      <c r="X289" s="210"/>
      <c r="Y289" s="210"/>
      <c r="Z289" s="210"/>
    </row>
    <row r="290" ht="12.75" customHeight="1">
      <c r="A290" s="625"/>
      <c r="B290" s="625"/>
      <c r="C290" s="625"/>
      <c r="D290" s="627"/>
      <c r="E290" s="210"/>
      <c r="F290" s="210"/>
      <c r="G290" s="210"/>
      <c r="H290" s="210"/>
      <c r="I290" s="627"/>
      <c r="J290" s="210"/>
      <c r="K290" s="210"/>
      <c r="L290" s="210"/>
      <c r="M290" s="628"/>
      <c r="N290" s="210"/>
      <c r="O290" s="210"/>
      <c r="P290" s="210"/>
      <c r="Q290" s="210"/>
      <c r="R290" s="210"/>
      <c r="S290" s="210"/>
      <c r="T290" s="210"/>
      <c r="U290" s="210"/>
      <c r="V290" s="210"/>
      <c r="W290" s="210"/>
      <c r="X290" s="210"/>
      <c r="Y290" s="210"/>
      <c r="Z290" s="210"/>
    </row>
    <row r="291" ht="12.75" customHeight="1">
      <c r="A291" s="625"/>
      <c r="B291" s="625"/>
      <c r="C291" s="625"/>
      <c r="D291" s="627"/>
      <c r="E291" s="210"/>
      <c r="F291" s="210"/>
      <c r="G291" s="210"/>
      <c r="H291" s="210"/>
      <c r="I291" s="627"/>
      <c r="J291" s="210"/>
      <c r="K291" s="210"/>
      <c r="L291" s="210"/>
      <c r="M291" s="628"/>
      <c r="N291" s="210"/>
      <c r="O291" s="210"/>
      <c r="P291" s="210"/>
      <c r="Q291" s="210"/>
      <c r="R291" s="210"/>
      <c r="S291" s="210"/>
      <c r="T291" s="210"/>
      <c r="U291" s="210"/>
      <c r="V291" s="210"/>
      <c r="W291" s="210"/>
      <c r="X291" s="210"/>
      <c r="Y291" s="210"/>
      <c r="Z291" s="210"/>
    </row>
    <row r="292" ht="12.75" customHeight="1">
      <c r="A292" s="625"/>
      <c r="B292" s="625"/>
      <c r="C292" s="625"/>
      <c r="D292" s="627"/>
      <c r="E292" s="210"/>
      <c r="F292" s="210"/>
      <c r="G292" s="210"/>
      <c r="H292" s="210"/>
      <c r="I292" s="627"/>
      <c r="J292" s="210"/>
      <c r="K292" s="210"/>
      <c r="L292" s="210"/>
      <c r="M292" s="628"/>
      <c r="N292" s="210"/>
      <c r="O292" s="210"/>
      <c r="P292" s="210"/>
      <c r="Q292" s="210"/>
      <c r="R292" s="210"/>
      <c r="S292" s="210"/>
      <c r="T292" s="210"/>
      <c r="U292" s="210"/>
      <c r="V292" s="210"/>
      <c r="W292" s="210"/>
      <c r="X292" s="210"/>
      <c r="Y292" s="210"/>
      <c r="Z292" s="210"/>
    </row>
    <row r="293" ht="12.75" customHeight="1">
      <c r="A293" s="625"/>
      <c r="B293" s="625"/>
      <c r="C293" s="625"/>
      <c r="D293" s="627"/>
      <c r="E293" s="210"/>
      <c r="F293" s="210"/>
      <c r="G293" s="210"/>
      <c r="H293" s="210"/>
      <c r="I293" s="627"/>
      <c r="J293" s="210"/>
      <c r="K293" s="210"/>
      <c r="L293" s="210"/>
      <c r="M293" s="628"/>
      <c r="N293" s="210"/>
      <c r="O293" s="210"/>
      <c r="P293" s="210"/>
      <c r="Q293" s="210"/>
      <c r="R293" s="210"/>
      <c r="S293" s="210"/>
      <c r="T293" s="210"/>
      <c r="U293" s="210"/>
      <c r="V293" s="210"/>
      <c r="W293" s="210"/>
      <c r="X293" s="210"/>
      <c r="Y293" s="210"/>
      <c r="Z293" s="210"/>
    </row>
    <row r="294" ht="12.75" customHeight="1">
      <c r="A294" s="625"/>
      <c r="B294" s="625"/>
      <c r="C294" s="625"/>
      <c r="D294" s="627"/>
      <c r="E294" s="210"/>
      <c r="F294" s="210"/>
      <c r="G294" s="210"/>
      <c r="H294" s="210"/>
      <c r="I294" s="627"/>
      <c r="J294" s="210"/>
      <c r="K294" s="210"/>
      <c r="L294" s="210"/>
      <c r="M294" s="628"/>
      <c r="N294" s="210"/>
      <c r="O294" s="210"/>
      <c r="P294" s="210"/>
      <c r="Q294" s="210"/>
      <c r="R294" s="210"/>
      <c r="S294" s="210"/>
      <c r="T294" s="210"/>
      <c r="U294" s="210"/>
      <c r="V294" s="210"/>
      <c r="W294" s="210"/>
      <c r="X294" s="210"/>
      <c r="Y294" s="210"/>
      <c r="Z294" s="210"/>
    </row>
    <row r="295" ht="12.75" customHeight="1">
      <c r="A295" s="625"/>
      <c r="B295" s="625"/>
      <c r="C295" s="625"/>
      <c r="D295" s="627"/>
      <c r="E295" s="210"/>
      <c r="F295" s="210"/>
      <c r="G295" s="210"/>
      <c r="H295" s="210"/>
      <c r="I295" s="627"/>
      <c r="J295" s="210"/>
      <c r="K295" s="210"/>
      <c r="L295" s="210"/>
      <c r="M295" s="628"/>
      <c r="N295" s="210"/>
      <c r="O295" s="210"/>
      <c r="P295" s="210"/>
      <c r="Q295" s="210"/>
      <c r="R295" s="210"/>
      <c r="S295" s="210"/>
      <c r="T295" s="210"/>
      <c r="U295" s="210"/>
      <c r="V295" s="210"/>
      <c r="W295" s="210"/>
      <c r="X295" s="210"/>
      <c r="Y295" s="210"/>
      <c r="Z295" s="210"/>
    </row>
    <row r="296" ht="12.75" customHeight="1">
      <c r="A296" s="625"/>
      <c r="B296" s="625"/>
      <c r="C296" s="625"/>
      <c r="D296" s="627"/>
      <c r="E296" s="210"/>
      <c r="F296" s="210"/>
      <c r="G296" s="210"/>
      <c r="H296" s="210"/>
      <c r="I296" s="627"/>
      <c r="J296" s="210"/>
      <c r="K296" s="210"/>
      <c r="L296" s="210"/>
      <c r="M296" s="628"/>
      <c r="N296" s="210"/>
      <c r="O296" s="210"/>
      <c r="P296" s="210"/>
      <c r="Q296" s="210"/>
      <c r="R296" s="210"/>
      <c r="S296" s="210"/>
      <c r="T296" s="210"/>
      <c r="U296" s="210"/>
      <c r="V296" s="210"/>
      <c r="W296" s="210"/>
      <c r="X296" s="210"/>
      <c r="Y296" s="210"/>
      <c r="Z296" s="210"/>
    </row>
    <row r="297" ht="12.75" customHeight="1">
      <c r="A297" s="625"/>
      <c r="B297" s="625"/>
      <c r="C297" s="625"/>
      <c r="D297" s="627"/>
      <c r="E297" s="210"/>
      <c r="F297" s="210"/>
      <c r="G297" s="210"/>
      <c r="H297" s="210"/>
      <c r="I297" s="627"/>
      <c r="J297" s="210"/>
      <c r="K297" s="210"/>
      <c r="L297" s="210"/>
      <c r="M297" s="628"/>
      <c r="N297" s="210"/>
      <c r="O297" s="210"/>
      <c r="P297" s="210"/>
      <c r="Q297" s="210"/>
      <c r="R297" s="210"/>
      <c r="S297" s="210"/>
      <c r="T297" s="210"/>
      <c r="U297" s="210"/>
      <c r="V297" s="210"/>
      <c r="W297" s="210"/>
      <c r="X297" s="210"/>
      <c r="Y297" s="210"/>
      <c r="Z297" s="210"/>
    </row>
    <row r="298" ht="12.75" customHeight="1">
      <c r="A298" s="625"/>
      <c r="B298" s="625"/>
      <c r="C298" s="625"/>
      <c r="D298" s="627"/>
      <c r="E298" s="210"/>
      <c r="F298" s="210"/>
      <c r="G298" s="210"/>
      <c r="H298" s="210"/>
      <c r="I298" s="627"/>
      <c r="J298" s="210"/>
      <c r="K298" s="210"/>
      <c r="L298" s="210"/>
      <c r="M298" s="628"/>
      <c r="N298" s="210"/>
      <c r="O298" s="210"/>
      <c r="P298" s="210"/>
      <c r="Q298" s="210"/>
      <c r="R298" s="210"/>
      <c r="S298" s="210"/>
      <c r="T298" s="210"/>
      <c r="U298" s="210"/>
      <c r="V298" s="210"/>
      <c r="W298" s="210"/>
      <c r="X298" s="210"/>
      <c r="Y298" s="210"/>
      <c r="Z298" s="210"/>
    </row>
    <row r="299" ht="12.75" customHeight="1">
      <c r="A299" s="625"/>
      <c r="B299" s="625"/>
      <c r="C299" s="625"/>
      <c r="D299" s="627"/>
      <c r="E299" s="210"/>
      <c r="F299" s="210"/>
      <c r="G299" s="210"/>
      <c r="H299" s="210"/>
      <c r="I299" s="627"/>
      <c r="J299" s="210"/>
      <c r="K299" s="210"/>
      <c r="L299" s="210"/>
      <c r="M299" s="628"/>
      <c r="N299" s="210"/>
      <c r="O299" s="210"/>
      <c r="P299" s="210"/>
      <c r="Q299" s="210"/>
      <c r="R299" s="210"/>
      <c r="S299" s="210"/>
      <c r="T299" s="210"/>
      <c r="U299" s="210"/>
      <c r="V299" s="210"/>
      <c r="W299" s="210"/>
      <c r="X299" s="210"/>
      <c r="Y299" s="210"/>
      <c r="Z299" s="210"/>
    </row>
    <row r="300" ht="12.75" customHeight="1">
      <c r="A300" s="625"/>
      <c r="B300" s="625"/>
      <c r="C300" s="625"/>
      <c r="D300" s="627"/>
      <c r="E300" s="210"/>
      <c r="F300" s="210"/>
      <c r="G300" s="210"/>
      <c r="H300" s="210"/>
      <c r="I300" s="627"/>
      <c r="J300" s="210"/>
      <c r="K300" s="210"/>
      <c r="L300" s="210"/>
      <c r="M300" s="628"/>
      <c r="N300" s="210"/>
      <c r="O300" s="210"/>
      <c r="P300" s="210"/>
      <c r="Q300" s="210"/>
      <c r="R300" s="210"/>
      <c r="S300" s="210"/>
      <c r="T300" s="210"/>
      <c r="U300" s="210"/>
      <c r="V300" s="210"/>
      <c r="W300" s="210"/>
      <c r="X300" s="210"/>
      <c r="Y300" s="210"/>
      <c r="Z300" s="210"/>
    </row>
    <row r="301" ht="12.75" customHeight="1">
      <c r="A301" s="625"/>
      <c r="B301" s="625"/>
      <c r="C301" s="625"/>
      <c r="D301" s="627"/>
      <c r="E301" s="210"/>
      <c r="F301" s="210"/>
      <c r="G301" s="210"/>
      <c r="H301" s="210"/>
      <c r="I301" s="627"/>
      <c r="J301" s="210"/>
      <c r="K301" s="210"/>
      <c r="L301" s="210"/>
      <c r="M301" s="628"/>
      <c r="N301" s="210"/>
      <c r="O301" s="210"/>
      <c r="P301" s="210"/>
      <c r="Q301" s="210"/>
      <c r="R301" s="210"/>
      <c r="S301" s="210"/>
      <c r="T301" s="210"/>
      <c r="U301" s="210"/>
      <c r="V301" s="210"/>
      <c r="W301" s="210"/>
      <c r="X301" s="210"/>
      <c r="Y301" s="210"/>
      <c r="Z301" s="210"/>
    </row>
    <row r="302" ht="12.75" customHeight="1">
      <c r="A302" s="625"/>
      <c r="B302" s="625"/>
      <c r="C302" s="625"/>
      <c r="D302" s="627"/>
      <c r="E302" s="210"/>
      <c r="F302" s="210"/>
      <c r="G302" s="210"/>
      <c r="H302" s="210"/>
      <c r="I302" s="627"/>
      <c r="J302" s="210"/>
      <c r="K302" s="210"/>
      <c r="L302" s="210"/>
      <c r="M302" s="628"/>
      <c r="N302" s="210"/>
      <c r="O302" s="210"/>
      <c r="P302" s="210"/>
      <c r="Q302" s="210"/>
      <c r="R302" s="210"/>
      <c r="S302" s="210"/>
      <c r="T302" s="210"/>
      <c r="U302" s="210"/>
      <c r="V302" s="210"/>
      <c r="W302" s="210"/>
      <c r="X302" s="210"/>
      <c r="Y302" s="210"/>
      <c r="Z302" s="210"/>
    </row>
    <row r="303" ht="12.75" customHeight="1">
      <c r="A303" s="625"/>
      <c r="B303" s="625"/>
      <c r="C303" s="625"/>
      <c r="D303" s="627"/>
      <c r="E303" s="210"/>
      <c r="F303" s="210"/>
      <c r="G303" s="210"/>
      <c r="H303" s="210"/>
      <c r="I303" s="627"/>
      <c r="J303" s="210"/>
      <c r="K303" s="210"/>
      <c r="L303" s="210"/>
      <c r="M303" s="628"/>
      <c r="N303" s="210"/>
      <c r="O303" s="210"/>
      <c r="P303" s="210"/>
      <c r="Q303" s="210"/>
      <c r="R303" s="210"/>
      <c r="S303" s="210"/>
      <c r="T303" s="210"/>
      <c r="U303" s="210"/>
      <c r="V303" s="210"/>
      <c r="W303" s="210"/>
      <c r="X303" s="210"/>
      <c r="Y303" s="210"/>
      <c r="Z303" s="210"/>
    </row>
    <row r="304" ht="12.75" customHeight="1">
      <c r="A304" s="625"/>
      <c r="B304" s="625"/>
      <c r="C304" s="625"/>
      <c r="D304" s="627"/>
      <c r="E304" s="210"/>
      <c r="F304" s="210"/>
      <c r="G304" s="210"/>
      <c r="H304" s="210"/>
      <c r="I304" s="627"/>
      <c r="J304" s="210"/>
      <c r="K304" s="210"/>
      <c r="L304" s="210"/>
      <c r="M304" s="628"/>
      <c r="N304" s="210"/>
      <c r="O304" s="210"/>
      <c r="P304" s="210"/>
      <c r="Q304" s="210"/>
      <c r="R304" s="210"/>
      <c r="S304" s="210"/>
      <c r="T304" s="210"/>
      <c r="U304" s="210"/>
      <c r="V304" s="210"/>
      <c r="W304" s="210"/>
      <c r="X304" s="210"/>
      <c r="Y304" s="210"/>
      <c r="Z304" s="210"/>
    </row>
    <row r="305" ht="12.75" customHeight="1">
      <c r="A305" s="625"/>
      <c r="B305" s="625"/>
      <c r="C305" s="625"/>
      <c r="D305" s="627"/>
      <c r="E305" s="210"/>
      <c r="F305" s="210"/>
      <c r="G305" s="210"/>
      <c r="H305" s="210"/>
      <c r="I305" s="627"/>
      <c r="J305" s="210"/>
      <c r="K305" s="210"/>
      <c r="L305" s="210"/>
      <c r="M305" s="628"/>
      <c r="N305" s="210"/>
      <c r="O305" s="210"/>
      <c r="P305" s="210"/>
      <c r="Q305" s="210"/>
      <c r="R305" s="210"/>
      <c r="S305" s="210"/>
      <c r="T305" s="210"/>
      <c r="U305" s="210"/>
      <c r="V305" s="210"/>
      <c r="W305" s="210"/>
      <c r="X305" s="210"/>
      <c r="Y305" s="210"/>
      <c r="Z305" s="210"/>
    </row>
    <row r="306" ht="12.75" customHeight="1">
      <c r="A306" s="625"/>
      <c r="B306" s="625"/>
      <c r="C306" s="625"/>
      <c r="D306" s="627"/>
      <c r="E306" s="210"/>
      <c r="F306" s="210"/>
      <c r="G306" s="210"/>
      <c r="H306" s="210"/>
      <c r="I306" s="627"/>
      <c r="J306" s="210"/>
      <c r="K306" s="210"/>
      <c r="L306" s="210"/>
      <c r="M306" s="628"/>
      <c r="N306" s="210"/>
      <c r="O306" s="210"/>
      <c r="P306" s="210"/>
      <c r="Q306" s="210"/>
      <c r="R306" s="210"/>
      <c r="S306" s="210"/>
      <c r="T306" s="210"/>
      <c r="U306" s="210"/>
      <c r="V306" s="210"/>
      <c r="W306" s="210"/>
      <c r="X306" s="210"/>
      <c r="Y306" s="210"/>
      <c r="Z306" s="210"/>
    </row>
    <row r="307" ht="12.75" customHeight="1">
      <c r="A307" s="625"/>
      <c r="B307" s="625"/>
      <c r="C307" s="625"/>
      <c r="D307" s="627"/>
      <c r="E307" s="210"/>
      <c r="F307" s="210"/>
      <c r="G307" s="210"/>
      <c r="H307" s="210"/>
      <c r="I307" s="627"/>
      <c r="J307" s="210"/>
      <c r="K307" s="210"/>
      <c r="L307" s="210"/>
      <c r="M307" s="628"/>
      <c r="N307" s="210"/>
      <c r="O307" s="210"/>
      <c r="P307" s="210"/>
      <c r="Q307" s="210"/>
      <c r="R307" s="210"/>
      <c r="S307" s="210"/>
      <c r="T307" s="210"/>
      <c r="U307" s="210"/>
      <c r="V307" s="210"/>
      <c r="W307" s="210"/>
      <c r="X307" s="210"/>
      <c r="Y307" s="210"/>
      <c r="Z307" s="210"/>
    </row>
    <row r="308" ht="12.75" customHeight="1">
      <c r="A308" s="625"/>
      <c r="B308" s="625"/>
      <c r="C308" s="625"/>
      <c r="D308" s="627"/>
      <c r="E308" s="210"/>
      <c r="F308" s="210"/>
      <c r="G308" s="210"/>
      <c r="H308" s="210"/>
      <c r="I308" s="627"/>
      <c r="J308" s="210"/>
      <c r="K308" s="210"/>
      <c r="L308" s="210"/>
      <c r="M308" s="628"/>
      <c r="N308" s="210"/>
      <c r="O308" s="210"/>
      <c r="P308" s="210"/>
      <c r="Q308" s="210"/>
      <c r="R308" s="210"/>
      <c r="S308" s="210"/>
      <c r="T308" s="210"/>
      <c r="U308" s="210"/>
      <c r="V308" s="210"/>
      <c r="W308" s="210"/>
      <c r="X308" s="210"/>
      <c r="Y308" s="210"/>
      <c r="Z308" s="210"/>
    </row>
    <row r="309" ht="12.75" customHeight="1">
      <c r="A309" s="625"/>
      <c r="B309" s="625"/>
      <c r="C309" s="625"/>
      <c r="D309" s="627"/>
      <c r="E309" s="210"/>
      <c r="F309" s="210"/>
      <c r="G309" s="210"/>
      <c r="H309" s="210"/>
      <c r="I309" s="627"/>
      <c r="J309" s="210"/>
      <c r="K309" s="210"/>
      <c r="L309" s="210"/>
      <c r="M309" s="628"/>
      <c r="N309" s="210"/>
      <c r="O309" s="210"/>
      <c r="P309" s="210"/>
      <c r="Q309" s="210"/>
      <c r="R309" s="210"/>
      <c r="S309" s="210"/>
      <c r="T309" s="210"/>
      <c r="U309" s="210"/>
      <c r="V309" s="210"/>
      <c r="W309" s="210"/>
      <c r="X309" s="210"/>
      <c r="Y309" s="210"/>
      <c r="Z309" s="210"/>
    </row>
    <row r="310" ht="12.75" customHeight="1">
      <c r="A310" s="625"/>
      <c r="B310" s="625"/>
      <c r="C310" s="625"/>
      <c r="D310" s="627"/>
      <c r="E310" s="210"/>
      <c r="F310" s="210"/>
      <c r="G310" s="210"/>
      <c r="H310" s="210"/>
      <c r="I310" s="627"/>
      <c r="J310" s="210"/>
      <c r="K310" s="210"/>
      <c r="L310" s="210"/>
      <c r="M310" s="628"/>
      <c r="N310" s="210"/>
      <c r="O310" s="210"/>
      <c r="P310" s="210"/>
      <c r="Q310" s="210"/>
      <c r="R310" s="210"/>
      <c r="S310" s="210"/>
      <c r="T310" s="210"/>
      <c r="U310" s="210"/>
      <c r="V310" s="210"/>
      <c r="W310" s="210"/>
      <c r="X310" s="210"/>
      <c r="Y310" s="210"/>
      <c r="Z310" s="210"/>
    </row>
    <row r="311" ht="12.75" customHeight="1">
      <c r="A311" s="625"/>
      <c r="B311" s="625"/>
      <c r="C311" s="625"/>
      <c r="D311" s="627"/>
      <c r="E311" s="210"/>
      <c r="F311" s="210"/>
      <c r="G311" s="210"/>
      <c r="H311" s="210"/>
      <c r="I311" s="627"/>
      <c r="J311" s="210"/>
      <c r="K311" s="210"/>
      <c r="L311" s="210"/>
      <c r="M311" s="628"/>
      <c r="N311" s="210"/>
      <c r="O311" s="210"/>
      <c r="P311" s="210"/>
      <c r="Q311" s="210"/>
      <c r="R311" s="210"/>
      <c r="S311" s="210"/>
      <c r="T311" s="210"/>
      <c r="U311" s="210"/>
      <c r="V311" s="210"/>
      <c r="W311" s="210"/>
      <c r="X311" s="210"/>
      <c r="Y311" s="210"/>
      <c r="Z311" s="210"/>
    </row>
    <row r="312" ht="12.75" customHeight="1">
      <c r="A312" s="625"/>
      <c r="B312" s="625"/>
      <c r="C312" s="625"/>
      <c r="D312" s="627"/>
      <c r="E312" s="210"/>
      <c r="F312" s="210"/>
      <c r="G312" s="210"/>
      <c r="H312" s="210"/>
      <c r="I312" s="627"/>
      <c r="J312" s="210"/>
      <c r="K312" s="210"/>
      <c r="L312" s="210"/>
      <c r="M312" s="628"/>
      <c r="N312" s="210"/>
      <c r="O312" s="210"/>
      <c r="P312" s="210"/>
      <c r="Q312" s="210"/>
      <c r="R312" s="210"/>
      <c r="S312" s="210"/>
      <c r="T312" s="210"/>
      <c r="U312" s="210"/>
      <c r="V312" s="210"/>
      <c r="W312" s="210"/>
      <c r="X312" s="210"/>
      <c r="Y312" s="210"/>
      <c r="Z312" s="210"/>
    </row>
    <row r="313" ht="12.75" customHeight="1">
      <c r="A313" s="625"/>
      <c r="B313" s="625"/>
      <c r="C313" s="625"/>
      <c r="D313" s="627"/>
      <c r="E313" s="210"/>
      <c r="F313" s="210"/>
      <c r="G313" s="210"/>
      <c r="H313" s="210"/>
      <c r="I313" s="627"/>
      <c r="J313" s="210"/>
      <c r="K313" s="210"/>
      <c r="L313" s="210"/>
      <c r="M313" s="628"/>
      <c r="N313" s="210"/>
      <c r="O313" s="210"/>
      <c r="P313" s="210"/>
      <c r="Q313" s="210"/>
      <c r="R313" s="210"/>
      <c r="S313" s="210"/>
      <c r="T313" s="210"/>
      <c r="U313" s="210"/>
      <c r="V313" s="210"/>
      <c r="W313" s="210"/>
      <c r="X313" s="210"/>
      <c r="Y313" s="210"/>
      <c r="Z313" s="210"/>
    </row>
    <row r="314" ht="12.75" customHeight="1">
      <c r="A314" s="625"/>
      <c r="B314" s="625"/>
      <c r="C314" s="625"/>
      <c r="D314" s="627"/>
      <c r="E314" s="210"/>
      <c r="F314" s="210"/>
      <c r="G314" s="210"/>
      <c r="H314" s="210"/>
      <c r="I314" s="627"/>
      <c r="J314" s="210"/>
      <c r="K314" s="210"/>
      <c r="L314" s="210"/>
      <c r="M314" s="628"/>
      <c r="N314" s="210"/>
      <c r="O314" s="210"/>
      <c r="P314" s="210"/>
      <c r="Q314" s="210"/>
      <c r="R314" s="210"/>
      <c r="S314" s="210"/>
      <c r="T314" s="210"/>
      <c r="U314" s="210"/>
      <c r="V314" s="210"/>
      <c r="W314" s="210"/>
      <c r="X314" s="210"/>
      <c r="Y314" s="210"/>
      <c r="Z314" s="210"/>
    </row>
    <row r="315" ht="12.75" customHeight="1">
      <c r="A315" s="625"/>
      <c r="B315" s="625"/>
      <c r="C315" s="625"/>
      <c r="D315" s="627"/>
      <c r="E315" s="210"/>
      <c r="F315" s="210"/>
      <c r="G315" s="210"/>
      <c r="H315" s="210"/>
      <c r="I315" s="627"/>
      <c r="J315" s="210"/>
      <c r="K315" s="210"/>
      <c r="L315" s="210"/>
      <c r="M315" s="628"/>
      <c r="N315" s="210"/>
      <c r="O315" s="210"/>
      <c r="P315" s="210"/>
      <c r="Q315" s="210"/>
      <c r="R315" s="210"/>
      <c r="S315" s="210"/>
      <c r="T315" s="210"/>
      <c r="U315" s="210"/>
      <c r="V315" s="210"/>
      <c r="W315" s="210"/>
      <c r="X315" s="210"/>
      <c r="Y315" s="210"/>
      <c r="Z315" s="210"/>
    </row>
    <row r="316" ht="12.75" customHeight="1">
      <c r="A316" s="625"/>
      <c r="B316" s="625"/>
      <c r="C316" s="625"/>
      <c r="D316" s="627"/>
      <c r="E316" s="210"/>
      <c r="F316" s="210"/>
      <c r="G316" s="210"/>
      <c r="H316" s="210"/>
      <c r="I316" s="627"/>
      <c r="J316" s="210"/>
      <c r="K316" s="210"/>
      <c r="L316" s="210"/>
      <c r="M316" s="628"/>
      <c r="N316" s="210"/>
      <c r="O316" s="210"/>
      <c r="P316" s="210"/>
      <c r="Q316" s="210"/>
      <c r="R316" s="210"/>
      <c r="S316" s="210"/>
      <c r="T316" s="210"/>
      <c r="U316" s="210"/>
      <c r="V316" s="210"/>
      <c r="W316" s="210"/>
      <c r="X316" s="210"/>
      <c r="Y316" s="210"/>
      <c r="Z316" s="210"/>
    </row>
    <row r="317" ht="12.75" customHeight="1">
      <c r="A317" s="625"/>
      <c r="B317" s="625"/>
      <c r="C317" s="625"/>
      <c r="D317" s="627"/>
      <c r="E317" s="210"/>
      <c r="F317" s="210"/>
      <c r="G317" s="210"/>
      <c r="H317" s="210"/>
      <c r="I317" s="627"/>
      <c r="J317" s="210"/>
      <c r="K317" s="210"/>
      <c r="L317" s="210"/>
      <c r="M317" s="628"/>
      <c r="N317" s="210"/>
      <c r="O317" s="210"/>
      <c r="P317" s="210"/>
      <c r="Q317" s="210"/>
      <c r="R317" s="210"/>
      <c r="S317" s="210"/>
      <c r="T317" s="210"/>
      <c r="U317" s="210"/>
      <c r="V317" s="210"/>
      <c r="W317" s="210"/>
      <c r="X317" s="210"/>
      <c r="Y317" s="210"/>
      <c r="Z317" s="210"/>
    </row>
    <row r="318" ht="12.75" customHeight="1">
      <c r="A318" s="625"/>
      <c r="B318" s="625"/>
      <c r="C318" s="625"/>
      <c r="D318" s="627"/>
      <c r="E318" s="210"/>
      <c r="F318" s="210"/>
      <c r="G318" s="210"/>
      <c r="H318" s="210"/>
      <c r="I318" s="627"/>
      <c r="J318" s="210"/>
      <c r="K318" s="210"/>
      <c r="L318" s="210"/>
      <c r="M318" s="628"/>
      <c r="N318" s="210"/>
      <c r="O318" s="210"/>
      <c r="P318" s="210"/>
      <c r="Q318" s="210"/>
      <c r="R318" s="210"/>
      <c r="S318" s="210"/>
      <c r="T318" s="210"/>
      <c r="U318" s="210"/>
      <c r="V318" s="210"/>
      <c r="W318" s="210"/>
      <c r="X318" s="210"/>
      <c r="Y318" s="210"/>
      <c r="Z318" s="210"/>
    </row>
    <row r="319" ht="12.75" customHeight="1">
      <c r="A319" s="625"/>
      <c r="B319" s="625"/>
      <c r="C319" s="625"/>
      <c r="D319" s="627"/>
      <c r="E319" s="210"/>
      <c r="F319" s="210"/>
      <c r="G319" s="210"/>
      <c r="H319" s="210"/>
      <c r="I319" s="627"/>
      <c r="J319" s="210"/>
      <c r="K319" s="210"/>
      <c r="L319" s="210"/>
      <c r="M319" s="628"/>
      <c r="N319" s="210"/>
      <c r="O319" s="210"/>
      <c r="P319" s="210"/>
      <c r="Q319" s="210"/>
      <c r="R319" s="210"/>
      <c r="S319" s="210"/>
      <c r="T319" s="210"/>
      <c r="U319" s="210"/>
      <c r="V319" s="210"/>
      <c r="W319" s="210"/>
      <c r="X319" s="210"/>
      <c r="Y319" s="210"/>
      <c r="Z319" s="210"/>
    </row>
    <row r="320" ht="12.75" customHeight="1">
      <c r="A320" s="625"/>
      <c r="B320" s="625"/>
      <c r="C320" s="625"/>
      <c r="D320" s="627"/>
      <c r="E320" s="210"/>
      <c r="F320" s="210"/>
      <c r="G320" s="210"/>
      <c r="H320" s="210"/>
      <c r="I320" s="627"/>
      <c r="J320" s="210"/>
      <c r="K320" s="210"/>
      <c r="L320" s="210"/>
      <c r="M320" s="628"/>
      <c r="N320" s="210"/>
      <c r="O320" s="210"/>
      <c r="P320" s="210"/>
      <c r="Q320" s="210"/>
      <c r="R320" s="210"/>
      <c r="S320" s="210"/>
      <c r="T320" s="210"/>
      <c r="U320" s="210"/>
      <c r="V320" s="210"/>
      <c r="W320" s="210"/>
      <c r="X320" s="210"/>
      <c r="Y320" s="210"/>
      <c r="Z320" s="210"/>
    </row>
    <row r="321" ht="12.75" customHeight="1">
      <c r="A321" s="625"/>
      <c r="B321" s="625"/>
      <c r="C321" s="625"/>
      <c r="D321" s="627"/>
      <c r="E321" s="210"/>
      <c r="F321" s="210"/>
      <c r="G321" s="210"/>
      <c r="H321" s="210"/>
      <c r="I321" s="627"/>
      <c r="J321" s="210"/>
      <c r="K321" s="210"/>
      <c r="L321" s="210"/>
      <c r="M321" s="628"/>
      <c r="N321" s="210"/>
      <c r="O321" s="210"/>
      <c r="P321" s="210"/>
      <c r="Q321" s="210"/>
      <c r="R321" s="210"/>
      <c r="S321" s="210"/>
      <c r="T321" s="210"/>
      <c r="U321" s="210"/>
      <c r="V321" s="210"/>
      <c r="W321" s="210"/>
      <c r="X321" s="210"/>
      <c r="Y321" s="210"/>
      <c r="Z321" s="210"/>
    </row>
    <row r="322" ht="12.75" customHeight="1">
      <c r="A322" s="625"/>
      <c r="B322" s="625"/>
      <c r="C322" s="625"/>
      <c r="D322" s="627"/>
      <c r="E322" s="210"/>
      <c r="F322" s="210"/>
      <c r="G322" s="210"/>
      <c r="H322" s="210"/>
      <c r="I322" s="627"/>
      <c r="J322" s="210"/>
      <c r="K322" s="210"/>
      <c r="L322" s="210"/>
      <c r="M322" s="628"/>
      <c r="N322" s="210"/>
      <c r="O322" s="210"/>
      <c r="P322" s="210"/>
      <c r="Q322" s="210"/>
      <c r="R322" s="210"/>
      <c r="S322" s="210"/>
      <c r="T322" s="210"/>
      <c r="U322" s="210"/>
      <c r="V322" s="210"/>
      <c r="W322" s="210"/>
      <c r="X322" s="210"/>
      <c r="Y322" s="210"/>
      <c r="Z322" s="210"/>
    </row>
    <row r="323" ht="12.75" customHeight="1">
      <c r="A323" s="625"/>
      <c r="B323" s="625"/>
      <c r="C323" s="625"/>
      <c r="D323" s="627"/>
      <c r="E323" s="210"/>
      <c r="F323" s="210"/>
      <c r="G323" s="210"/>
      <c r="H323" s="210"/>
      <c r="I323" s="627"/>
      <c r="J323" s="210"/>
      <c r="K323" s="210"/>
      <c r="L323" s="210"/>
      <c r="M323" s="628"/>
      <c r="N323" s="210"/>
      <c r="O323" s="210"/>
      <c r="P323" s="210"/>
      <c r="Q323" s="210"/>
      <c r="R323" s="210"/>
      <c r="S323" s="210"/>
      <c r="T323" s="210"/>
      <c r="U323" s="210"/>
      <c r="V323" s="210"/>
      <c r="W323" s="210"/>
      <c r="X323" s="210"/>
      <c r="Y323" s="210"/>
      <c r="Z323" s="210"/>
    </row>
    <row r="324" ht="12.75" customHeight="1">
      <c r="A324" s="625"/>
      <c r="B324" s="625"/>
      <c r="C324" s="625"/>
      <c r="D324" s="627"/>
      <c r="E324" s="210"/>
      <c r="F324" s="210"/>
      <c r="G324" s="210"/>
      <c r="H324" s="210"/>
      <c r="I324" s="627"/>
      <c r="J324" s="210"/>
      <c r="K324" s="210"/>
      <c r="L324" s="210"/>
      <c r="M324" s="628"/>
      <c r="N324" s="210"/>
      <c r="O324" s="210"/>
      <c r="P324" s="210"/>
      <c r="Q324" s="210"/>
      <c r="R324" s="210"/>
      <c r="S324" s="210"/>
      <c r="T324" s="210"/>
      <c r="U324" s="210"/>
      <c r="V324" s="210"/>
      <c r="W324" s="210"/>
      <c r="X324" s="210"/>
      <c r="Y324" s="210"/>
      <c r="Z324" s="210"/>
    </row>
    <row r="325" ht="12.75" customHeight="1">
      <c r="A325" s="625"/>
      <c r="B325" s="625"/>
      <c r="C325" s="625"/>
      <c r="D325" s="627"/>
      <c r="E325" s="210"/>
      <c r="F325" s="210"/>
      <c r="G325" s="210"/>
      <c r="H325" s="210"/>
      <c r="I325" s="627"/>
      <c r="J325" s="210"/>
      <c r="K325" s="210"/>
      <c r="L325" s="210"/>
      <c r="M325" s="628"/>
      <c r="N325" s="210"/>
      <c r="O325" s="210"/>
      <c r="P325" s="210"/>
      <c r="Q325" s="210"/>
      <c r="R325" s="210"/>
      <c r="S325" s="210"/>
      <c r="T325" s="210"/>
      <c r="U325" s="210"/>
      <c r="V325" s="210"/>
      <c r="W325" s="210"/>
      <c r="X325" s="210"/>
      <c r="Y325" s="210"/>
      <c r="Z325" s="210"/>
    </row>
    <row r="326" ht="12.75" customHeight="1">
      <c r="A326" s="625"/>
      <c r="B326" s="625"/>
      <c r="C326" s="625"/>
      <c r="D326" s="627"/>
      <c r="E326" s="210"/>
      <c r="F326" s="210"/>
      <c r="G326" s="210"/>
      <c r="H326" s="210"/>
      <c r="I326" s="627"/>
      <c r="J326" s="210"/>
      <c r="K326" s="210"/>
      <c r="L326" s="210"/>
      <c r="M326" s="628"/>
      <c r="N326" s="210"/>
      <c r="O326" s="210"/>
      <c r="P326" s="210"/>
      <c r="Q326" s="210"/>
      <c r="R326" s="210"/>
      <c r="S326" s="210"/>
      <c r="T326" s="210"/>
      <c r="U326" s="210"/>
      <c r="V326" s="210"/>
      <c r="W326" s="210"/>
      <c r="X326" s="210"/>
      <c r="Y326" s="210"/>
      <c r="Z326" s="210"/>
    </row>
    <row r="327" ht="12.75" customHeight="1">
      <c r="A327" s="625"/>
      <c r="B327" s="625"/>
      <c r="C327" s="625"/>
      <c r="D327" s="627"/>
      <c r="E327" s="210"/>
      <c r="F327" s="210"/>
      <c r="G327" s="210"/>
      <c r="H327" s="210"/>
      <c r="I327" s="627"/>
      <c r="J327" s="210"/>
      <c r="K327" s="210"/>
      <c r="L327" s="210"/>
      <c r="M327" s="628"/>
      <c r="N327" s="210"/>
      <c r="O327" s="210"/>
      <c r="P327" s="210"/>
      <c r="Q327" s="210"/>
      <c r="R327" s="210"/>
      <c r="S327" s="210"/>
      <c r="T327" s="210"/>
      <c r="U327" s="210"/>
      <c r="V327" s="210"/>
      <c r="W327" s="210"/>
      <c r="X327" s="210"/>
      <c r="Y327" s="210"/>
      <c r="Z327" s="210"/>
    </row>
    <row r="328" ht="12.75" customHeight="1">
      <c r="A328" s="625"/>
      <c r="B328" s="625"/>
      <c r="C328" s="625"/>
      <c r="D328" s="627"/>
      <c r="E328" s="210"/>
      <c r="F328" s="210"/>
      <c r="G328" s="210"/>
      <c r="H328" s="210"/>
      <c r="I328" s="627"/>
      <c r="J328" s="210"/>
      <c r="K328" s="210"/>
      <c r="L328" s="210"/>
      <c r="M328" s="628"/>
      <c r="N328" s="210"/>
      <c r="O328" s="210"/>
      <c r="P328" s="210"/>
      <c r="Q328" s="210"/>
      <c r="R328" s="210"/>
      <c r="S328" s="210"/>
      <c r="T328" s="210"/>
      <c r="U328" s="210"/>
      <c r="V328" s="210"/>
      <c r="W328" s="210"/>
      <c r="X328" s="210"/>
      <c r="Y328" s="210"/>
      <c r="Z328" s="210"/>
    </row>
    <row r="329" ht="12.75" customHeight="1">
      <c r="A329" s="625"/>
      <c r="B329" s="625"/>
      <c r="C329" s="625"/>
      <c r="D329" s="627"/>
      <c r="E329" s="210"/>
      <c r="F329" s="210"/>
      <c r="G329" s="210"/>
      <c r="H329" s="210"/>
      <c r="I329" s="627"/>
      <c r="J329" s="210"/>
      <c r="K329" s="210"/>
      <c r="L329" s="210"/>
      <c r="M329" s="628"/>
      <c r="N329" s="210"/>
      <c r="O329" s="210"/>
      <c r="P329" s="210"/>
      <c r="Q329" s="210"/>
      <c r="R329" s="210"/>
      <c r="S329" s="210"/>
      <c r="T329" s="210"/>
      <c r="U329" s="210"/>
      <c r="V329" s="210"/>
      <c r="W329" s="210"/>
      <c r="X329" s="210"/>
      <c r="Y329" s="210"/>
      <c r="Z329" s="210"/>
    </row>
    <row r="330" ht="12.75" customHeight="1">
      <c r="A330" s="625"/>
      <c r="B330" s="625"/>
      <c r="C330" s="625"/>
      <c r="D330" s="627"/>
      <c r="E330" s="210"/>
      <c r="F330" s="210"/>
      <c r="G330" s="210"/>
      <c r="H330" s="210"/>
      <c r="I330" s="627"/>
      <c r="J330" s="210"/>
      <c r="K330" s="210"/>
      <c r="L330" s="210"/>
      <c r="M330" s="628"/>
      <c r="N330" s="210"/>
      <c r="O330" s="210"/>
      <c r="P330" s="210"/>
      <c r="Q330" s="210"/>
      <c r="R330" s="210"/>
      <c r="S330" s="210"/>
      <c r="T330" s="210"/>
      <c r="U330" s="210"/>
      <c r="V330" s="210"/>
      <c r="W330" s="210"/>
      <c r="X330" s="210"/>
      <c r="Y330" s="210"/>
      <c r="Z330" s="210"/>
    </row>
    <row r="331" ht="12.75" customHeight="1">
      <c r="A331" s="625"/>
      <c r="B331" s="625"/>
      <c r="C331" s="625"/>
      <c r="D331" s="627"/>
      <c r="E331" s="210"/>
      <c r="F331" s="210"/>
      <c r="G331" s="210"/>
      <c r="H331" s="210"/>
      <c r="I331" s="627"/>
      <c r="J331" s="210"/>
      <c r="K331" s="210"/>
      <c r="L331" s="210"/>
      <c r="M331" s="628"/>
      <c r="N331" s="210"/>
      <c r="O331" s="210"/>
      <c r="P331" s="210"/>
      <c r="Q331" s="210"/>
      <c r="R331" s="210"/>
      <c r="S331" s="210"/>
      <c r="T331" s="210"/>
      <c r="U331" s="210"/>
      <c r="V331" s="210"/>
      <c r="W331" s="210"/>
      <c r="X331" s="210"/>
      <c r="Y331" s="210"/>
      <c r="Z331" s="210"/>
    </row>
    <row r="332" ht="12.75" customHeight="1">
      <c r="A332" s="625"/>
      <c r="B332" s="625"/>
      <c r="C332" s="625"/>
      <c r="D332" s="627"/>
      <c r="E332" s="210"/>
      <c r="F332" s="210"/>
      <c r="G332" s="210"/>
      <c r="H332" s="210"/>
      <c r="I332" s="627"/>
      <c r="J332" s="210"/>
      <c r="K332" s="210"/>
      <c r="L332" s="210"/>
      <c r="M332" s="628"/>
      <c r="N332" s="210"/>
      <c r="O332" s="210"/>
      <c r="P332" s="210"/>
      <c r="Q332" s="210"/>
      <c r="R332" s="210"/>
      <c r="S332" s="210"/>
      <c r="T332" s="210"/>
      <c r="U332" s="210"/>
      <c r="V332" s="210"/>
      <c r="W332" s="210"/>
      <c r="X332" s="210"/>
      <c r="Y332" s="210"/>
      <c r="Z332" s="210"/>
    </row>
    <row r="333" ht="12.75" customHeight="1">
      <c r="A333" s="625"/>
      <c r="B333" s="625"/>
      <c r="C333" s="625"/>
      <c r="D333" s="627"/>
      <c r="E333" s="210"/>
      <c r="F333" s="210"/>
      <c r="G333" s="210"/>
      <c r="H333" s="210"/>
      <c r="I333" s="627"/>
      <c r="J333" s="210"/>
      <c r="K333" s="210"/>
      <c r="L333" s="210"/>
      <c r="M333" s="628"/>
      <c r="N333" s="210"/>
      <c r="O333" s="210"/>
      <c r="P333" s="210"/>
      <c r="Q333" s="210"/>
      <c r="R333" s="210"/>
      <c r="S333" s="210"/>
      <c r="T333" s="210"/>
      <c r="U333" s="210"/>
      <c r="V333" s="210"/>
      <c r="W333" s="210"/>
      <c r="X333" s="210"/>
      <c r="Y333" s="210"/>
      <c r="Z333" s="210"/>
    </row>
    <row r="334" ht="12.75" customHeight="1">
      <c r="A334" s="625"/>
      <c r="B334" s="625"/>
      <c r="C334" s="625"/>
      <c r="D334" s="627"/>
      <c r="E334" s="210"/>
      <c r="F334" s="210"/>
      <c r="G334" s="210"/>
      <c r="H334" s="210"/>
      <c r="I334" s="627"/>
      <c r="J334" s="210"/>
      <c r="K334" s="210"/>
      <c r="L334" s="210"/>
      <c r="M334" s="628"/>
      <c r="N334" s="210"/>
      <c r="O334" s="210"/>
      <c r="P334" s="210"/>
      <c r="Q334" s="210"/>
      <c r="R334" s="210"/>
      <c r="S334" s="210"/>
      <c r="T334" s="210"/>
      <c r="U334" s="210"/>
      <c r="V334" s="210"/>
      <c r="W334" s="210"/>
      <c r="X334" s="210"/>
      <c r="Y334" s="210"/>
      <c r="Z334" s="210"/>
    </row>
    <row r="335" ht="12.75" customHeight="1">
      <c r="A335" s="625"/>
      <c r="B335" s="625"/>
      <c r="C335" s="625"/>
      <c r="D335" s="627"/>
      <c r="E335" s="210"/>
      <c r="F335" s="210"/>
      <c r="G335" s="210"/>
      <c r="H335" s="210"/>
      <c r="I335" s="627"/>
      <c r="J335" s="210"/>
      <c r="K335" s="210"/>
      <c r="L335" s="210"/>
      <c r="M335" s="628"/>
      <c r="N335" s="210"/>
      <c r="O335" s="210"/>
      <c r="P335" s="210"/>
      <c r="Q335" s="210"/>
      <c r="R335" s="210"/>
      <c r="S335" s="210"/>
      <c r="T335" s="210"/>
      <c r="U335" s="210"/>
      <c r="V335" s="210"/>
      <c r="W335" s="210"/>
      <c r="X335" s="210"/>
      <c r="Y335" s="210"/>
      <c r="Z335" s="210"/>
    </row>
    <row r="336" ht="12.75" customHeight="1">
      <c r="A336" s="625"/>
      <c r="B336" s="625"/>
      <c r="C336" s="625"/>
      <c r="D336" s="627"/>
      <c r="E336" s="210"/>
      <c r="F336" s="210"/>
      <c r="G336" s="210"/>
      <c r="H336" s="210"/>
      <c r="I336" s="627"/>
      <c r="J336" s="210"/>
      <c r="K336" s="210"/>
      <c r="L336" s="210"/>
      <c r="M336" s="628"/>
      <c r="N336" s="210"/>
      <c r="O336" s="210"/>
      <c r="P336" s="210"/>
      <c r="Q336" s="210"/>
      <c r="R336" s="210"/>
      <c r="S336" s="210"/>
      <c r="T336" s="210"/>
      <c r="U336" s="210"/>
      <c r="V336" s="210"/>
      <c r="W336" s="210"/>
      <c r="X336" s="210"/>
      <c r="Y336" s="210"/>
      <c r="Z336" s="210"/>
    </row>
    <row r="337" ht="12.75" customHeight="1">
      <c r="A337" s="625"/>
      <c r="B337" s="625"/>
      <c r="C337" s="625"/>
      <c r="D337" s="627"/>
      <c r="E337" s="210"/>
      <c r="F337" s="210"/>
      <c r="G337" s="210"/>
      <c r="H337" s="210"/>
      <c r="I337" s="627"/>
      <c r="J337" s="210"/>
      <c r="K337" s="210"/>
      <c r="L337" s="210"/>
      <c r="M337" s="628"/>
      <c r="N337" s="210"/>
      <c r="O337" s="210"/>
      <c r="P337" s="210"/>
      <c r="Q337" s="210"/>
      <c r="R337" s="210"/>
      <c r="S337" s="210"/>
      <c r="T337" s="210"/>
      <c r="U337" s="210"/>
      <c r="V337" s="210"/>
      <c r="W337" s="210"/>
      <c r="X337" s="210"/>
      <c r="Y337" s="210"/>
      <c r="Z337" s="210"/>
    </row>
    <row r="338" ht="12.75" customHeight="1">
      <c r="A338" s="625"/>
      <c r="B338" s="625"/>
      <c r="C338" s="625"/>
      <c r="D338" s="627"/>
      <c r="E338" s="210"/>
      <c r="F338" s="210"/>
      <c r="G338" s="210"/>
      <c r="H338" s="210"/>
      <c r="I338" s="627"/>
      <c r="J338" s="210"/>
      <c r="K338" s="210"/>
      <c r="L338" s="210"/>
      <c r="M338" s="628"/>
      <c r="N338" s="210"/>
      <c r="O338" s="210"/>
      <c r="P338" s="210"/>
      <c r="Q338" s="210"/>
      <c r="R338" s="210"/>
      <c r="S338" s="210"/>
      <c r="T338" s="210"/>
      <c r="U338" s="210"/>
      <c r="V338" s="210"/>
      <c r="W338" s="210"/>
      <c r="X338" s="210"/>
      <c r="Y338" s="210"/>
      <c r="Z338" s="210"/>
    </row>
    <row r="339" ht="12.75" customHeight="1">
      <c r="A339" s="625"/>
      <c r="B339" s="625"/>
      <c r="C339" s="625"/>
      <c r="D339" s="627"/>
      <c r="E339" s="210"/>
      <c r="F339" s="210"/>
      <c r="G339" s="210"/>
      <c r="H339" s="210"/>
      <c r="I339" s="627"/>
      <c r="J339" s="210"/>
      <c r="K339" s="210"/>
      <c r="L339" s="210"/>
      <c r="M339" s="628"/>
      <c r="N339" s="210"/>
      <c r="O339" s="210"/>
      <c r="P339" s="210"/>
      <c r="Q339" s="210"/>
      <c r="R339" s="210"/>
      <c r="S339" s="210"/>
      <c r="T339" s="210"/>
      <c r="U339" s="210"/>
      <c r="V339" s="210"/>
      <c r="W339" s="210"/>
      <c r="X339" s="210"/>
      <c r="Y339" s="210"/>
      <c r="Z339" s="210"/>
    </row>
    <row r="340" ht="12.75" customHeight="1">
      <c r="A340" s="625"/>
      <c r="B340" s="625"/>
      <c r="C340" s="625"/>
      <c r="D340" s="627"/>
      <c r="E340" s="210"/>
      <c r="F340" s="210"/>
      <c r="G340" s="210"/>
      <c r="H340" s="210"/>
      <c r="I340" s="627"/>
      <c r="J340" s="210"/>
      <c r="K340" s="210"/>
      <c r="L340" s="210"/>
      <c r="M340" s="628"/>
      <c r="N340" s="210"/>
      <c r="O340" s="210"/>
      <c r="P340" s="210"/>
      <c r="Q340" s="210"/>
      <c r="R340" s="210"/>
      <c r="S340" s="210"/>
      <c r="T340" s="210"/>
      <c r="U340" s="210"/>
      <c r="V340" s="210"/>
      <c r="W340" s="210"/>
      <c r="X340" s="210"/>
      <c r="Y340" s="210"/>
      <c r="Z340" s="210"/>
    </row>
    <row r="341" ht="12.75" customHeight="1">
      <c r="A341" s="625"/>
      <c r="B341" s="625"/>
      <c r="C341" s="625"/>
      <c r="D341" s="627"/>
      <c r="E341" s="210"/>
      <c r="F341" s="210"/>
      <c r="G341" s="210"/>
      <c r="H341" s="210"/>
      <c r="I341" s="627"/>
      <c r="J341" s="210"/>
      <c r="K341" s="210"/>
      <c r="L341" s="210"/>
      <c r="M341" s="628"/>
      <c r="N341" s="210"/>
      <c r="O341" s="210"/>
      <c r="P341" s="210"/>
      <c r="Q341" s="210"/>
      <c r="R341" s="210"/>
      <c r="S341" s="210"/>
      <c r="T341" s="210"/>
      <c r="U341" s="210"/>
      <c r="V341" s="210"/>
      <c r="W341" s="210"/>
      <c r="X341" s="210"/>
      <c r="Y341" s="210"/>
      <c r="Z341" s="210"/>
    </row>
    <row r="342" ht="12.75" customHeight="1">
      <c r="A342" s="625"/>
      <c r="B342" s="625"/>
      <c r="C342" s="625"/>
      <c r="D342" s="627"/>
      <c r="E342" s="210"/>
      <c r="F342" s="210"/>
      <c r="G342" s="210"/>
      <c r="H342" s="210"/>
      <c r="I342" s="627"/>
      <c r="J342" s="210"/>
      <c r="K342" s="210"/>
      <c r="L342" s="210"/>
      <c r="M342" s="628"/>
      <c r="N342" s="210"/>
      <c r="O342" s="210"/>
      <c r="P342" s="210"/>
      <c r="Q342" s="210"/>
      <c r="R342" s="210"/>
      <c r="S342" s="210"/>
      <c r="T342" s="210"/>
      <c r="U342" s="210"/>
      <c r="V342" s="210"/>
      <c r="W342" s="210"/>
      <c r="X342" s="210"/>
      <c r="Y342" s="210"/>
      <c r="Z342" s="210"/>
    </row>
    <row r="343" ht="12.75" customHeight="1">
      <c r="A343" s="625"/>
      <c r="B343" s="625"/>
      <c r="C343" s="625"/>
      <c r="D343" s="627"/>
      <c r="E343" s="210"/>
      <c r="F343" s="210"/>
      <c r="G343" s="210"/>
      <c r="H343" s="210"/>
      <c r="I343" s="627"/>
      <c r="J343" s="210"/>
      <c r="K343" s="210"/>
      <c r="L343" s="210"/>
      <c r="M343" s="628"/>
      <c r="N343" s="210"/>
      <c r="O343" s="210"/>
      <c r="P343" s="210"/>
      <c r="Q343" s="210"/>
      <c r="R343" s="210"/>
      <c r="S343" s="210"/>
      <c r="T343" s="210"/>
      <c r="U343" s="210"/>
      <c r="V343" s="210"/>
      <c r="W343" s="210"/>
      <c r="X343" s="210"/>
      <c r="Y343" s="210"/>
      <c r="Z343" s="210"/>
    </row>
    <row r="344" ht="12.75" customHeight="1">
      <c r="A344" s="625"/>
      <c r="B344" s="625"/>
      <c r="C344" s="625"/>
      <c r="D344" s="627"/>
      <c r="E344" s="210"/>
      <c r="F344" s="210"/>
      <c r="G344" s="210"/>
      <c r="H344" s="210"/>
      <c r="I344" s="627"/>
      <c r="J344" s="210"/>
      <c r="K344" s="210"/>
      <c r="L344" s="210"/>
      <c r="M344" s="628"/>
      <c r="N344" s="210"/>
      <c r="O344" s="210"/>
      <c r="P344" s="210"/>
      <c r="Q344" s="210"/>
      <c r="R344" s="210"/>
      <c r="S344" s="210"/>
      <c r="T344" s="210"/>
      <c r="U344" s="210"/>
      <c r="V344" s="210"/>
      <c r="W344" s="210"/>
      <c r="X344" s="210"/>
      <c r="Y344" s="210"/>
      <c r="Z344" s="210"/>
    </row>
    <row r="345" ht="12.75" customHeight="1">
      <c r="A345" s="625"/>
      <c r="B345" s="625"/>
      <c r="C345" s="625"/>
      <c r="D345" s="627"/>
      <c r="E345" s="210"/>
      <c r="F345" s="210"/>
      <c r="G345" s="210"/>
      <c r="H345" s="210"/>
      <c r="I345" s="627"/>
      <c r="J345" s="210"/>
      <c r="K345" s="210"/>
      <c r="L345" s="210"/>
      <c r="M345" s="628"/>
      <c r="N345" s="210"/>
      <c r="O345" s="210"/>
      <c r="P345" s="210"/>
      <c r="Q345" s="210"/>
      <c r="R345" s="210"/>
      <c r="S345" s="210"/>
      <c r="T345" s="210"/>
      <c r="U345" s="210"/>
      <c r="V345" s="210"/>
      <c r="W345" s="210"/>
      <c r="X345" s="210"/>
      <c r="Y345" s="210"/>
      <c r="Z345" s="210"/>
    </row>
    <row r="346" ht="12.75" customHeight="1">
      <c r="A346" s="625"/>
      <c r="B346" s="625"/>
      <c r="C346" s="625"/>
      <c r="D346" s="627"/>
      <c r="E346" s="210"/>
      <c r="F346" s="210"/>
      <c r="G346" s="210"/>
      <c r="H346" s="210"/>
      <c r="I346" s="627"/>
      <c r="J346" s="210"/>
      <c r="K346" s="210"/>
      <c r="L346" s="210"/>
      <c r="M346" s="628"/>
      <c r="N346" s="210"/>
      <c r="O346" s="210"/>
      <c r="P346" s="210"/>
      <c r="Q346" s="210"/>
      <c r="R346" s="210"/>
      <c r="S346" s="210"/>
      <c r="T346" s="210"/>
      <c r="U346" s="210"/>
      <c r="V346" s="210"/>
      <c r="W346" s="210"/>
      <c r="X346" s="210"/>
      <c r="Y346" s="210"/>
      <c r="Z346" s="210"/>
    </row>
    <row r="347" ht="12.75" customHeight="1">
      <c r="A347" s="625"/>
      <c r="B347" s="625"/>
      <c r="C347" s="625"/>
      <c r="D347" s="627"/>
      <c r="E347" s="210"/>
      <c r="F347" s="210"/>
      <c r="G347" s="210"/>
      <c r="H347" s="210"/>
      <c r="I347" s="627"/>
      <c r="J347" s="210"/>
      <c r="K347" s="210"/>
      <c r="L347" s="210"/>
      <c r="M347" s="628"/>
      <c r="N347" s="210"/>
      <c r="O347" s="210"/>
      <c r="P347" s="210"/>
      <c r="Q347" s="210"/>
      <c r="R347" s="210"/>
      <c r="S347" s="210"/>
      <c r="T347" s="210"/>
      <c r="U347" s="210"/>
      <c r="V347" s="210"/>
      <c r="W347" s="210"/>
      <c r="X347" s="210"/>
      <c r="Y347" s="210"/>
      <c r="Z347" s="210"/>
    </row>
    <row r="348" ht="12.75" customHeight="1">
      <c r="A348" s="625"/>
      <c r="B348" s="625"/>
      <c r="C348" s="625"/>
      <c r="D348" s="627"/>
      <c r="E348" s="210"/>
      <c r="F348" s="210"/>
      <c r="G348" s="210"/>
      <c r="H348" s="210"/>
      <c r="I348" s="627"/>
      <c r="J348" s="210"/>
      <c r="K348" s="210"/>
      <c r="L348" s="210"/>
      <c r="M348" s="628"/>
      <c r="N348" s="210"/>
      <c r="O348" s="210"/>
      <c r="P348" s="210"/>
      <c r="Q348" s="210"/>
      <c r="R348" s="210"/>
      <c r="S348" s="210"/>
      <c r="T348" s="210"/>
      <c r="U348" s="210"/>
      <c r="V348" s="210"/>
      <c r="W348" s="210"/>
      <c r="X348" s="210"/>
      <c r="Y348" s="210"/>
      <c r="Z348" s="210"/>
    </row>
    <row r="349" ht="12.75" customHeight="1">
      <c r="A349" s="625"/>
      <c r="B349" s="625"/>
      <c r="C349" s="625"/>
      <c r="D349" s="627"/>
      <c r="E349" s="210"/>
      <c r="F349" s="210"/>
      <c r="G349" s="210"/>
      <c r="H349" s="210"/>
      <c r="I349" s="627"/>
      <c r="J349" s="210"/>
      <c r="K349" s="210"/>
      <c r="L349" s="210"/>
      <c r="M349" s="628"/>
      <c r="N349" s="210"/>
      <c r="O349" s="210"/>
      <c r="P349" s="210"/>
      <c r="Q349" s="210"/>
      <c r="R349" s="210"/>
      <c r="S349" s="210"/>
      <c r="T349" s="210"/>
      <c r="U349" s="210"/>
      <c r="V349" s="210"/>
      <c r="W349" s="210"/>
      <c r="X349" s="210"/>
      <c r="Y349" s="210"/>
      <c r="Z349" s="210"/>
    </row>
    <row r="350" ht="12.75" customHeight="1">
      <c r="A350" s="625"/>
      <c r="B350" s="625"/>
      <c r="C350" s="625"/>
      <c r="D350" s="627"/>
      <c r="E350" s="210"/>
      <c r="F350" s="210"/>
      <c r="G350" s="210"/>
      <c r="H350" s="210"/>
      <c r="I350" s="627"/>
      <c r="J350" s="210"/>
      <c r="K350" s="210"/>
      <c r="L350" s="210"/>
      <c r="M350" s="628"/>
      <c r="N350" s="210"/>
      <c r="O350" s="210"/>
      <c r="P350" s="210"/>
      <c r="Q350" s="210"/>
      <c r="R350" s="210"/>
      <c r="S350" s="210"/>
      <c r="T350" s="210"/>
      <c r="U350" s="210"/>
      <c r="V350" s="210"/>
      <c r="W350" s="210"/>
      <c r="X350" s="210"/>
      <c r="Y350" s="210"/>
      <c r="Z350" s="210"/>
    </row>
    <row r="351" ht="12.75" customHeight="1">
      <c r="A351" s="625"/>
      <c r="B351" s="625"/>
      <c r="C351" s="625"/>
      <c r="D351" s="627"/>
      <c r="E351" s="210"/>
      <c r="F351" s="210"/>
      <c r="G351" s="210"/>
      <c r="H351" s="210"/>
      <c r="I351" s="627"/>
      <c r="J351" s="210"/>
      <c r="K351" s="210"/>
      <c r="L351" s="210"/>
      <c r="M351" s="628"/>
      <c r="N351" s="210"/>
      <c r="O351" s="210"/>
      <c r="P351" s="210"/>
      <c r="Q351" s="210"/>
      <c r="R351" s="210"/>
      <c r="S351" s="210"/>
      <c r="T351" s="210"/>
      <c r="U351" s="210"/>
      <c r="V351" s="210"/>
      <c r="W351" s="210"/>
      <c r="X351" s="210"/>
      <c r="Y351" s="210"/>
      <c r="Z351" s="210"/>
    </row>
    <row r="352" ht="12.75" customHeight="1">
      <c r="A352" s="625"/>
      <c r="B352" s="625"/>
      <c r="C352" s="625"/>
      <c r="D352" s="627"/>
      <c r="E352" s="210"/>
      <c r="F352" s="210"/>
      <c r="G352" s="210"/>
      <c r="H352" s="210"/>
      <c r="I352" s="627"/>
      <c r="J352" s="210"/>
      <c r="K352" s="210"/>
      <c r="L352" s="210"/>
      <c r="M352" s="628"/>
      <c r="N352" s="210"/>
      <c r="O352" s="210"/>
      <c r="P352" s="210"/>
      <c r="Q352" s="210"/>
      <c r="R352" s="210"/>
      <c r="S352" s="210"/>
      <c r="T352" s="210"/>
      <c r="U352" s="210"/>
      <c r="V352" s="210"/>
      <c r="W352" s="210"/>
      <c r="X352" s="210"/>
      <c r="Y352" s="210"/>
      <c r="Z352" s="210"/>
    </row>
    <row r="353" ht="12.75" customHeight="1">
      <c r="A353" s="625"/>
      <c r="B353" s="625"/>
      <c r="C353" s="625"/>
      <c r="D353" s="627"/>
      <c r="E353" s="210"/>
      <c r="F353" s="210"/>
      <c r="G353" s="210"/>
      <c r="H353" s="210"/>
      <c r="I353" s="627"/>
      <c r="J353" s="210"/>
      <c r="K353" s="210"/>
      <c r="L353" s="210"/>
      <c r="M353" s="628"/>
      <c r="N353" s="210"/>
      <c r="O353" s="210"/>
      <c r="P353" s="210"/>
      <c r="Q353" s="210"/>
      <c r="R353" s="210"/>
      <c r="S353" s="210"/>
      <c r="T353" s="210"/>
      <c r="U353" s="210"/>
      <c r="V353" s="210"/>
      <c r="W353" s="210"/>
      <c r="X353" s="210"/>
      <c r="Y353" s="210"/>
      <c r="Z353" s="210"/>
    </row>
    <row r="354" ht="12.75" customHeight="1">
      <c r="A354" s="625"/>
      <c r="B354" s="625"/>
      <c r="C354" s="625"/>
      <c r="D354" s="627"/>
      <c r="E354" s="210"/>
      <c r="F354" s="210"/>
      <c r="G354" s="210"/>
      <c r="H354" s="210"/>
      <c r="I354" s="627"/>
      <c r="J354" s="210"/>
      <c r="K354" s="210"/>
      <c r="L354" s="210"/>
      <c r="M354" s="628"/>
      <c r="N354" s="210"/>
      <c r="O354" s="210"/>
      <c r="P354" s="210"/>
      <c r="Q354" s="210"/>
      <c r="R354" s="210"/>
      <c r="S354" s="210"/>
      <c r="T354" s="210"/>
      <c r="U354" s="210"/>
      <c r="V354" s="210"/>
      <c r="W354" s="210"/>
      <c r="X354" s="210"/>
      <c r="Y354" s="210"/>
      <c r="Z354" s="210"/>
    </row>
    <row r="355" ht="12.75" customHeight="1">
      <c r="A355" s="625"/>
      <c r="B355" s="625"/>
      <c r="C355" s="625"/>
      <c r="D355" s="627"/>
      <c r="E355" s="210"/>
      <c r="F355" s="210"/>
      <c r="G355" s="210"/>
      <c r="H355" s="210"/>
      <c r="I355" s="627"/>
      <c r="J355" s="210"/>
      <c r="K355" s="210"/>
      <c r="L355" s="210"/>
      <c r="M355" s="628"/>
      <c r="N355" s="210"/>
      <c r="O355" s="210"/>
      <c r="P355" s="210"/>
      <c r="Q355" s="210"/>
      <c r="R355" s="210"/>
      <c r="S355" s="210"/>
      <c r="T355" s="210"/>
      <c r="U355" s="210"/>
      <c r="V355" s="210"/>
      <c r="W355" s="210"/>
      <c r="X355" s="210"/>
      <c r="Y355" s="210"/>
      <c r="Z355" s="210"/>
    </row>
    <row r="356" ht="12.75" customHeight="1">
      <c r="A356" s="625"/>
      <c r="B356" s="625"/>
      <c r="C356" s="625"/>
      <c r="D356" s="627"/>
      <c r="E356" s="210"/>
      <c r="F356" s="210"/>
      <c r="G356" s="210"/>
      <c r="H356" s="210"/>
      <c r="I356" s="627"/>
      <c r="J356" s="210"/>
      <c r="K356" s="210"/>
      <c r="L356" s="210"/>
      <c r="M356" s="628"/>
      <c r="N356" s="210"/>
      <c r="O356" s="210"/>
      <c r="P356" s="210"/>
      <c r="Q356" s="210"/>
      <c r="R356" s="210"/>
      <c r="S356" s="210"/>
      <c r="T356" s="210"/>
      <c r="U356" s="210"/>
      <c r="V356" s="210"/>
      <c r="W356" s="210"/>
      <c r="X356" s="210"/>
      <c r="Y356" s="210"/>
      <c r="Z356" s="210"/>
    </row>
    <row r="357" ht="12.75" customHeight="1">
      <c r="A357" s="625"/>
      <c r="B357" s="625"/>
      <c r="C357" s="625"/>
      <c r="D357" s="627"/>
      <c r="E357" s="210"/>
      <c r="F357" s="210"/>
      <c r="G357" s="210"/>
      <c r="H357" s="210"/>
      <c r="I357" s="627"/>
      <c r="J357" s="210"/>
      <c r="K357" s="210"/>
      <c r="L357" s="210"/>
      <c r="M357" s="628"/>
      <c r="N357" s="210"/>
      <c r="O357" s="210"/>
      <c r="P357" s="210"/>
      <c r="Q357" s="210"/>
      <c r="R357" s="210"/>
      <c r="S357" s="210"/>
      <c r="T357" s="210"/>
      <c r="U357" s="210"/>
      <c r="V357" s="210"/>
      <c r="W357" s="210"/>
      <c r="X357" s="210"/>
      <c r="Y357" s="210"/>
      <c r="Z357" s="210"/>
    </row>
    <row r="358" ht="12.75" customHeight="1">
      <c r="A358" s="625"/>
      <c r="B358" s="625"/>
      <c r="C358" s="625"/>
      <c r="D358" s="627"/>
      <c r="E358" s="210"/>
      <c r="F358" s="210"/>
      <c r="G358" s="210"/>
      <c r="H358" s="210"/>
      <c r="I358" s="627"/>
      <c r="J358" s="210"/>
      <c r="K358" s="210"/>
      <c r="L358" s="210"/>
      <c r="M358" s="628"/>
      <c r="N358" s="210"/>
      <c r="O358" s="210"/>
      <c r="P358" s="210"/>
      <c r="Q358" s="210"/>
      <c r="R358" s="210"/>
      <c r="S358" s="210"/>
      <c r="T358" s="210"/>
      <c r="U358" s="210"/>
      <c r="V358" s="210"/>
      <c r="W358" s="210"/>
      <c r="X358" s="210"/>
      <c r="Y358" s="210"/>
      <c r="Z358" s="210"/>
    </row>
    <row r="359" ht="12.75" customHeight="1">
      <c r="A359" s="625"/>
      <c r="B359" s="625"/>
      <c r="C359" s="625"/>
      <c r="D359" s="627"/>
      <c r="E359" s="210"/>
      <c r="F359" s="210"/>
      <c r="G359" s="210"/>
      <c r="H359" s="210"/>
      <c r="I359" s="627"/>
      <c r="J359" s="210"/>
      <c r="K359" s="210"/>
      <c r="L359" s="210"/>
      <c r="M359" s="628"/>
      <c r="N359" s="210"/>
      <c r="O359" s="210"/>
      <c r="P359" s="210"/>
      <c r="Q359" s="210"/>
      <c r="R359" s="210"/>
      <c r="S359" s="210"/>
      <c r="T359" s="210"/>
      <c r="U359" s="210"/>
      <c r="V359" s="210"/>
      <c r="W359" s="210"/>
      <c r="X359" s="210"/>
      <c r="Y359" s="210"/>
      <c r="Z359" s="210"/>
    </row>
    <row r="360" ht="12.75" customHeight="1">
      <c r="A360" s="625"/>
      <c r="B360" s="625"/>
      <c r="C360" s="625"/>
      <c r="D360" s="627"/>
      <c r="E360" s="210"/>
      <c r="F360" s="210"/>
      <c r="G360" s="210"/>
      <c r="H360" s="210"/>
      <c r="I360" s="627"/>
      <c r="J360" s="210"/>
      <c r="K360" s="210"/>
      <c r="L360" s="210"/>
      <c r="M360" s="628"/>
      <c r="N360" s="210"/>
      <c r="O360" s="210"/>
      <c r="P360" s="210"/>
      <c r="Q360" s="210"/>
      <c r="R360" s="210"/>
      <c r="S360" s="210"/>
      <c r="T360" s="210"/>
      <c r="U360" s="210"/>
      <c r="V360" s="210"/>
      <c r="W360" s="210"/>
      <c r="X360" s="210"/>
      <c r="Y360" s="210"/>
      <c r="Z360" s="210"/>
    </row>
    <row r="361" ht="12.75" customHeight="1">
      <c r="A361" s="625"/>
      <c r="B361" s="625"/>
      <c r="C361" s="625"/>
      <c r="D361" s="627"/>
      <c r="E361" s="210"/>
      <c r="F361" s="210"/>
      <c r="G361" s="210"/>
      <c r="H361" s="210"/>
      <c r="I361" s="627"/>
      <c r="J361" s="210"/>
      <c r="K361" s="210"/>
      <c r="L361" s="210"/>
      <c r="M361" s="628"/>
      <c r="N361" s="210"/>
      <c r="O361" s="210"/>
      <c r="P361" s="210"/>
      <c r="Q361" s="210"/>
      <c r="R361" s="210"/>
      <c r="S361" s="210"/>
      <c r="T361" s="210"/>
      <c r="U361" s="210"/>
      <c r="V361" s="210"/>
      <c r="W361" s="210"/>
      <c r="X361" s="210"/>
      <c r="Y361" s="210"/>
      <c r="Z361" s="210"/>
    </row>
    <row r="362" ht="12.75" customHeight="1">
      <c r="A362" s="625"/>
      <c r="B362" s="625"/>
      <c r="C362" s="625"/>
      <c r="D362" s="627"/>
      <c r="E362" s="210"/>
      <c r="F362" s="210"/>
      <c r="G362" s="210"/>
      <c r="H362" s="210"/>
      <c r="I362" s="627"/>
      <c r="J362" s="210"/>
      <c r="K362" s="210"/>
      <c r="L362" s="210"/>
      <c r="M362" s="628"/>
      <c r="N362" s="210"/>
      <c r="O362" s="210"/>
      <c r="P362" s="210"/>
      <c r="Q362" s="210"/>
      <c r="R362" s="210"/>
      <c r="S362" s="210"/>
      <c r="T362" s="210"/>
      <c r="U362" s="210"/>
      <c r="V362" s="210"/>
      <c r="W362" s="210"/>
      <c r="X362" s="210"/>
      <c r="Y362" s="210"/>
      <c r="Z362" s="210"/>
    </row>
    <row r="363" ht="12.75" customHeight="1">
      <c r="A363" s="625"/>
      <c r="B363" s="625"/>
      <c r="C363" s="625"/>
      <c r="D363" s="627"/>
      <c r="E363" s="210"/>
      <c r="F363" s="210"/>
      <c r="G363" s="210"/>
      <c r="H363" s="210"/>
      <c r="I363" s="627"/>
      <c r="J363" s="210"/>
      <c r="K363" s="210"/>
      <c r="L363" s="210"/>
      <c r="M363" s="628"/>
      <c r="N363" s="210"/>
      <c r="O363" s="210"/>
      <c r="P363" s="210"/>
      <c r="Q363" s="210"/>
      <c r="R363" s="210"/>
      <c r="S363" s="210"/>
      <c r="T363" s="210"/>
      <c r="U363" s="210"/>
      <c r="V363" s="210"/>
      <c r="W363" s="210"/>
      <c r="X363" s="210"/>
      <c r="Y363" s="210"/>
      <c r="Z363" s="210"/>
    </row>
    <row r="364" ht="12.75" customHeight="1">
      <c r="A364" s="625"/>
      <c r="B364" s="625"/>
      <c r="C364" s="625"/>
      <c r="D364" s="627"/>
      <c r="E364" s="210"/>
      <c r="F364" s="210"/>
      <c r="G364" s="210"/>
      <c r="H364" s="210"/>
      <c r="I364" s="627"/>
      <c r="J364" s="210"/>
      <c r="K364" s="210"/>
      <c r="L364" s="210"/>
      <c r="M364" s="628"/>
      <c r="N364" s="210"/>
      <c r="O364" s="210"/>
      <c r="P364" s="210"/>
      <c r="Q364" s="210"/>
      <c r="R364" s="210"/>
      <c r="S364" s="210"/>
      <c r="T364" s="210"/>
      <c r="U364" s="210"/>
      <c r="V364" s="210"/>
      <c r="W364" s="210"/>
      <c r="X364" s="210"/>
      <c r="Y364" s="210"/>
      <c r="Z364" s="210"/>
    </row>
    <row r="365" ht="12.75" customHeight="1">
      <c r="A365" s="625"/>
      <c r="B365" s="625"/>
      <c r="C365" s="625"/>
      <c r="D365" s="627"/>
      <c r="E365" s="210"/>
      <c r="F365" s="210"/>
      <c r="G365" s="210"/>
      <c r="H365" s="210"/>
      <c r="I365" s="627"/>
      <c r="J365" s="210"/>
      <c r="K365" s="210"/>
      <c r="L365" s="210"/>
      <c r="M365" s="628"/>
      <c r="N365" s="210"/>
      <c r="O365" s="210"/>
      <c r="P365" s="210"/>
      <c r="Q365" s="210"/>
      <c r="R365" s="210"/>
      <c r="S365" s="210"/>
      <c r="T365" s="210"/>
      <c r="U365" s="210"/>
      <c r="V365" s="210"/>
      <c r="W365" s="210"/>
      <c r="X365" s="210"/>
      <c r="Y365" s="210"/>
      <c r="Z365" s="210"/>
    </row>
    <row r="366" ht="12.75" customHeight="1">
      <c r="A366" s="625"/>
      <c r="B366" s="625"/>
      <c r="C366" s="625"/>
      <c r="D366" s="627"/>
      <c r="E366" s="210"/>
      <c r="F366" s="210"/>
      <c r="G366" s="210"/>
      <c r="H366" s="210"/>
      <c r="I366" s="627"/>
      <c r="J366" s="210"/>
      <c r="K366" s="210"/>
      <c r="L366" s="210"/>
      <c r="M366" s="628"/>
      <c r="N366" s="210"/>
      <c r="O366" s="210"/>
      <c r="P366" s="210"/>
      <c r="Q366" s="210"/>
      <c r="R366" s="210"/>
      <c r="S366" s="210"/>
      <c r="T366" s="210"/>
      <c r="U366" s="210"/>
      <c r="V366" s="210"/>
      <c r="W366" s="210"/>
      <c r="X366" s="210"/>
      <c r="Y366" s="210"/>
      <c r="Z366" s="210"/>
    </row>
    <row r="367" ht="12.75" customHeight="1">
      <c r="A367" s="625"/>
      <c r="B367" s="625"/>
      <c r="C367" s="625"/>
      <c r="D367" s="627"/>
      <c r="E367" s="210"/>
      <c r="F367" s="210"/>
      <c r="G367" s="210"/>
      <c r="H367" s="210"/>
      <c r="I367" s="627"/>
      <c r="J367" s="210"/>
      <c r="K367" s="210"/>
      <c r="L367" s="210"/>
      <c r="M367" s="628"/>
      <c r="N367" s="210"/>
      <c r="O367" s="210"/>
      <c r="P367" s="210"/>
      <c r="Q367" s="210"/>
      <c r="R367" s="210"/>
      <c r="S367" s="210"/>
      <c r="T367" s="210"/>
      <c r="U367" s="210"/>
      <c r="V367" s="210"/>
      <c r="W367" s="210"/>
      <c r="X367" s="210"/>
      <c r="Y367" s="210"/>
      <c r="Z367" s="210"/>
    </row>
    <row r="368" ht="12.75" customHeight="1">
      <c r="A368" s="625"/>
      <c r="B368" s="625"/>
      <c r="C368" s="625"/>
      <c r="D368" s="627"/>
      <c r="E368" s="210"/>
      <c r="F368" s="210"/>
      <c r="G368" s="210"/>
      <c r="H368" s="210"/>
      <c r="I368" s="627"/>
      <c r="J368" s="210"/>
      <c r="K368" s="210"/>
      <c r="L368" s="210"/>
      <c r="M368" s="628"/>
      <c r="N368" s="210"/>
      <c r="O368" s="210"/>
      <c r="P368" s="210"/>
      <c r="Q368" s="210"/>
      <c r="R368" s="210"/>
      <c r="S368" s="210"/>
      <c r="T368" s="210"/>
      <c r="U368" s="210"/>
      <c r="V368" s="210"/>
      <c r="W368" s="210"/>
      <c r="X368" s="210"/>
      <c r="Y368" s="210"/>
      <c r="Z368" s="210"/>
    </row>
    <row r="369" ht="12.75" customHeight="1">
      <c r="A369" s="625"/>
      <c r="B369" s="625"/>
      <c r="C369" s="625"/>
      <c r="D369" s="627"/>
      <c r="E369" s="210"/>
      <c r="F369" s="210"/>
      <c r="G369" s="210"/>
      <c r="H369" s="210"/>
      <c r="I369" s="627"/>
      <c r="J369" s="210"/>
      <c r="K369" s="210"/>
      <c r="L369" s="210"/>
      <c r="M369" s="628"/>
      <c r="N369" s="210"/>
      <c r="O369" s="210"/>
      <c r="P369" s="210"/>
      <c r="Q369" s="210"/>
      <c r="R369" s="210"/>
      <c r="S369" s="210"/>
      <c r="T369" s="210"/>
      <c r="U369" s="210"/>
      <c r="V369" s="210"/>
      <c r="W369" s="210"/>
      <c r="X369" s="210"/>
      <c r="Y369" s="210"/>
      <c r="Z369" s="210"/>
    </row>
    <row r="370" ht="12.75" customHeight="1">
      <c r="A370" s="625"/>
      <c r="B370" s="625"/>
      <c r="C370" s="625"/>
      <c r="D370" s="627"/>
      <c r="E370" s="210"/>
      <c r="F370" s="210"/>
      <c r="G370" s="210"/>
      <c r="H370" s="210"/>
      <c r="I370" s="627"/>
      <c r="J370" s="210"/>
      <c r="K370" s="210"/>
      <c r="L370" s="210"/>
      <c r="M370" s="628"/>
      <c r="N370" s="210"/>
      <c r="O370" s="210"/>
      <c r="P370" s="210"/>
      <c r="Q370" s="210"/>
      <c r="R370" s="210"/>
      <c r="S370" s="210"/>
      <c r="T370" s="210"/>
      <c r="U370" s="210"/>
      <c r="V370" s="210"/>
      <c r="W370" s="210"/>
      <c r="X370" s="210"/>
      <c r="Y370" s="210"/>
      <c r="Z370" s="210"/>
    </row>
    <row r="371" ht="12.75" customHeight="1">
      <c r="A371" s="625"/>
      <c r="B371" s="625"/>
      <c r="C371" s="625"/>
      <c r="D371" s="627"/>
      <c r="E371" s="210"/>
      <c r="F371" s="210"/>
      <c r="G371" s="210"/>
      <c r="H371" s="210"/>
      <c r="I371" s="627"/>
      <c r="J371" s="210"/>
      <c r="K371" s="210"/>
      <c r="L371" s="210"/>
      <c r="M371" s="628"/>
      <c r="N371" s="210"/>
      <c r="O371" s="210"/>
      <c r="P371" s="210"/>
      <c r="Q371" s="210"/>
      <c r="R371" s="210"/>
      <c r="S371" s="210"/>
      <c r="T371" s="210"/>
      <c r="U371" s="210"/>
      <c r="V371" s="210"/>
      <c r="W371" s="210"/>
      <c r="X371" s="210"/>
      <c r="Y371" s="210"/>
      <c r="Z371" s="210"/>
    </row>
    <row r="372" ht="12.75" customHeight="1">
      <c r="A372" s="625"/>
      <c r="B372" s="625"/>
      <c r="C372" s="625"/>
      <c r="D372" s="627"/>
      <c r="E372" s="210"/>
      <c r="F372" s="210"/>
      <c r="G372" s="210"/>
      <c r="H372" s="210"/>
      <c r="I372" s="627"/>
      <c r="J372" s="210"/>
      <c r="K372" s="210"/>
      <c r="L372" s="210"/>
      <c r="M372" s="628"/>
      <c r="N372" s="210"/>
      <c r="O372" s="210"/>
      <c r="P372" s="210"/>
      <c r="Q372" s="210"/>
      <c r="R372" s="210"/>
      <c r="S372" s="210"/>
      <c r="T372" s="210"/>
      <c r="U372" s="210"/>
      <c r="V372" s="210"/>
      <c r="W372" s="210"/>
      <c r="X372" s="210"/>
      <c r="Y372" s="210"/>
      <c r="Z372" s="210"/>
    </row>
    <row r="373" ht="12.75" customHeight="1">
      <c r="A373" s="625"/>
      <c r="B373" s="625"/>
      <c r="C373" s="625"/>
      <c r="D373" s="627"/>
      <c r="E373" s="210"/>
      <c r="F373" s="210"/>
      <c r="G373" s="210"/>
      <c r="H373" s="210"/>
      <c r="I373" s="627"/>
      <c r="J373" s="210"/>
      <c r="K373" s="210"/>
      <c r="L373" s="210"/>
      <c r="M373" s="628"/>
      <c r="N373" s="210"/>
      <c r="O373" s="210"/>
      <c r="P373" s="210"/>
      <c r="Q373" s="210"/>
      <c r="R373" s="210"/>
      <c r="S373" s="210"/>
      <c r="T373" s="210"/>
      <c r="U373" s="210"/>
      <c r="V373" s="210"/>
      <c r="W373" s="210"/>
      <c r="X373" s="210"/>
      <c r="Y373" s="210"/>
      <c r="Z373" s="210"/>
    </row>
    <row r="374" ht="12.75" customHeight="1">
      <c r="A374" s="625"/>
      <c r="B374" s="625"/>
      <c r="C374" s="625"/>
      <c r="D374" s="627"/>
      <c r="E374" s="210"/>
      <c r="F374" s="210"/>
      <c r="G374" s="210"/>
      <c r="H374" s="210"/>
      <c r="I374" s="627"/>
      <c r="J374" s="210"/>
      <c r="K374" s="210"/>
      <c r="L374" s="210"/>
      <c r="M374" s="628"/>
      <c r="N374" s="210"/>
      <c r="O374" s="210"/>
      <c r="P374" s="210"/>
      <c r="Q374" s="210"/>
      <c r="R374" s="210"/>
      <c r="S374" s="210"/>
      <c r="T374" s="210"/>
      <c r="U374" s="210"/>
      <c r="V374" s="210"/>
      <c r="W374" s="210"/>
      <c r="X374" s="210"/>
      <c r="Y374" s="210"/>
      <c r="Z374" s="210"/>
    </row>
    <row r="375" ht="12.75" customHeight="1">
      <c r="A375" s="625"/>
      <c r="B375" s="625"/>
      <c r="C375" s="625"/>
      <c r="D375" s="627"/>
      <c r="E375" s="210"/>
      <c r="F375" s="210"/>
      <c r="G375" s="210"/>
      <c r="H375" s="210"/>
      <c r="I375" s="627"/>
      <c r="J375" s="210"/>
      <c r="K375" s="210"/>
      <c r="L375" s="210"/>
      <c r="M375" s="628"/>
      <c r="N375" s="210"/>
      <c r="O375" s="210"/>
      <c r="P375" s="210"/>
      <c r="Q375" s="210"/>
      <c r="R375" s="210"/>
      <c r="S375" s="210"/>
      <c r="T375" s="210"/>
      <c r="U375" s="210"/>
      <c r="V375" s="210"/>
      <c r="W375" s="210"/>
      <c r="X375" s="210"/>
      <c r="Y375" s="210"/>
      <c r="Z375" s="210"/>
    </row>
    <row r="376" ht="12.75" customHeight="1">
      <c r="A376" s="625"/>
      <c r="B376" s="625"/>
      <c r="C376" s="625"/>
      <c r="D376" s="627"/>
      <c r="E376" s="210"/>
      <c r="F376" s="210"/>
      <c r="G376" s="210"/>
      <c r="H376" s="210"/>
      <c r="I376" s="627"/>
      <c r="J376" s="210"/>
      <c r="K376" s="210"/>
      <c r="L376" s="210"/>
      <c r="M376" s="628"/>
      <c r="N376" s="210"/>
      <c r="O376" s="210"/>
      <c r="P376" s="210"/>
      <c r="Q376" s="210"/>
      <c r="R376" s="210"/>
      <c r="S376" s="210"/>
      <c r="T376" s="210"/>
      <c r="U376" s="210"/>
      <c r="V376" s="210"/>
      <c r="W376" s="210"/>
      <c r="X376" s="210"/>
      <c r="Y376" s="210"/>
      <c r="Z376" s="210"/>
    </row>
    <row r="377" ht="12.75" customHeight="1">
      <c r="A377" s="625"/>
      <c r="B377" s="625"/>
      <c r="C377" s="625"/>
      <c r="D377" s="627"/>
      <c r="E377" s="210"/>
      <c r="F377" s="210"/>
      <c r="G377" s="210"/>
      <c r="H377" s="210"/>
      <c r="I377" s="627"/>
      <c r="J377" s="210"/>
      <c r="K377" s="210"/>
      <c r="L377" s="210"/>
      <c r="M377" s="628"/>
      <c r="N377" s="210"/>
      <c r="O377" s="210"/>
      <c r="P377" s="210"/>
      <c r="Q377" s="210"/>
      <c r="R377" s="210"/>
      <c r="S377" s="210"/>
      <c r="T377" s="210"/>
      <c r="U377" s="210"/>
      <c r="V377" s="210"/>
      <c r="W377" s="210"/>
      <c r="X377" s="210"/>
      <c r="Y377" s="210"/>
      <c r="Z377" s="210"/>
    </row>
    <row r="378" ht="12.75" customHeight="1">
      <c r="A378" s="625"/>
      <c r="B378" s="625"/>
      <c r="C378" s="625"/>
      <c r="D378" s="627"/>
      <c r="E378" s="210"/>
      <c r="F378" s="210"/>
      <c r="G378" s="210"/>
      <c r="H378" s="210"/>
      <c r="I378" s="627"/>
      <c r="J378" s="210"/>
      <c r="K378" s="210"/>
      <c r="L378" s="210"/>
      <c r="M378" s="628"/>
      <c r="N378" s="210"/>
      <c r="O378" s="210"/>
      <c r="P378" s="210"/>
      <c r="Q378" s="210"/>
      <c r="R378" s="210"/>
      <c r="S378" s="210"/>
      <c r="T378" s="210"/>
      <c r="U378" s="210"/>
      <c r="V378" s="210"/>
      <c r="W378" s="210"/>
      <c r="X378" s="210"/>
      <c r="Y378" s="210"/>
      <c r="Z378" s="210"/>
    </row>
    <row r="379" ht="12.75" customHeight="1">
      <c r="A379" s="625"/>
      <c r="B379" s="625"/>
      <c r="C379" s="625"/>
      <c r="D379" s="627"/>
      <c r="E379" s="210"/>
      <c r="F379" s="210"/>
      <c r="G379" s="210"/>
      <c r="H379" s="210"/>
      <c r="I379" s="627"/>
      <c r="J379" s="210"/>
      <c r="K379" s="210"/>
      <c r="L379" s="210"/>
      <c r="M379" s="628"/>
      <c r="N379" s="210"/>
      <c r="O379" s="210"/>
      <c r="P379" s="210"/>
      <c r="Q379" s="210"/>
      <c r="R379" s="210"/>
      <c r="S379" s="210"/>
      <c r="T379" s="210"/>
      <c r="U379" s="210"/>
      <c r="V379" s="210"/>
      <c r="W379" s="210"/>
      <c r="X379" s="210"/>
      <c r="Y379" s="210"/>
      <c r="Z379" s="210"/>
    </row>
    <row r="380" ht="12.75" customHeight="1">
      <c r="A380" s="625"/>
      <c r="B380" s="625"/>
      <c r="C380" s="625"/>
      <c r="D380" s="627"/>
      <c r="E380" s="210"/>
      <c r="F380" s="210"/>
      <c r="G380" s="210"/>
      <c r="H380" s="210"/>
      <c r="I380" s="627"/>
      <c r="J380" s="210"/>
      <c r="K380" s="210"/>
      <c r="L380" s="210"/>
      <c r="M380" s="628"/>
      <c r="N380" s="210"/>
      <c r="O380" s="210"/>
      <c r="P380" s="210"/>
      <c r="Q380" s="210"/>
      <c r="R380" s="210"/>
      <c r="S380" s="210"/>
      <c r="T380" s="210"/>
      <c r="U380" s="210"/>
      <c r="V380" s="210"/>
      <c r="W380" s="210"/>
      <c r="X380" s="210"/>
      <c r="Y380" s="210"/>
      <c r="Z380" s="210"/>
    </row>
    <row r="381" ht="12.75" customHeight="1">
      <c r="A381" s="625"/>
      <c r="B381" s="625"/>
      <c r="C381" s="625"/>
      <c r="D381" s="627"/>
      <c r="E381" s="210"/>
      <c r="F381" s="210"/>
      <c r="G381" s="210"/>
      <c r="H381" s="210"/>
      <c r="I381" s="627"/>
      <c r="J381" s="210"/>
      <c r="K381" s="210"/>
      <c r="L381" s="210"/>
      <c r="M381" s="628"/>
      <c r="N381" s="210"/>
      <c r="O381" s="210"/>
      <c r="P381" s="210"/>
      <c r="Q381" s="210"/>
      <c r="R381" s="210"/>
      <c r="S381" s="210"/>
      <c r="T381" s="210"/>
      <c r="U381" s="210"/>
      <c r="V381" s="210"/>
      <c r="W381" s="210"/>
      <c r="X381" s="210"/>
      <c r="Y381" s="210"/>
      <c r="Z381" s="210"/>
    </row>
    <row r="382" ht="12.75" customHeight="1">
      <c r="A382" s="625"/>
      <c r="B382" s="625"/>
      <c r="C382" s="625"/>
      <c r="D382" s="627"/>
      <c r="E382" s="210"/>
      <c r="F382" s="210"/>
      <c r="G382" s="210"/>
      <c r="H382" s="210"/>
      <c r="I382" s="627"/>
      <c r="J382" s="210"/>
      <c r="K382" s="210"/>
      <c r="L382" s="210"/>
      <c r="M382" s="628"/>
      <c r="N382" s="210"/>
      <c r="O382" s="210"/>
      <c r="P382" s="210"/>
      <c r="Q382" s="210"/>
      <c r="R382" s="210"/>
      <c r="S382" s="210"/>
      <c r="T382" s="210"/>
      <c r="U382" s="210"/>
      <c r="V382" s="210"/>
      <c r="W382" s="210"/>
      <c r="X382" s="210"/>
      <c r="Y382" s="210"/>
      <c r="Z382" s="210"/>
    </row>
    <row r="383" ht="12.75" customHeight="1">
      <c r="A383" s="625"/>
      <c r="B383" s="625"/>
      <c r="C383" s="625"/>
      <c r="D383" s="627"/>
      <c r="E383" s="210"/>
      <c r="F383" s="210"/>
      <c r="G383" s="210"/>
      <c r="H383" s="210"/>
      <c r="I383" s="627"/>
      <c r="J383" s="210"/>
      <c r="K383" s="210"/>
      <c r="L383" s="210"/>
      <c r="M383" s="628"/>
      <c r="N383" s="210"/>
      <c r="O383" s="210"/>
      <c r="P383" s="210"/>
      <c r="Q383" s="210"/>
      <c r="R383" s="210"/>
      <c r="S383" s="210"/>
      <c r="T383" s="210"/>
      <c r="U383" s="210"/>
      <c r="V383" s="210"/>
      <c r="W383" s="210"/>
      <c r="X383" s="210"/>
      <c r="Y383" s="210"/>
      <c r="Z383" s="210"/>
    </row>
    <row r="384" ht="12.75" customHeight="1">
      <c r="A384" s="625"/>
      <c r="B384" s="625"/>
      <c r="C384" s="625"/>
      <c r="D384" s="627"/>
      <c r="E384" s="210"/>
      <c r="F384" s="210"/>
      <c r="G384" s="210"/>
      <c r="H384" s="210"/>
      <c r="I384" s="627"/>
      <c r="J384" s="210"/>
      <c r="K384" s="210"/>
      <c r="L384" s="210"/>
      <c r="M384" s="628"/>
      <c r="N384" s="210"/>
      <c r="O384" s="210"/>
      <c r="P384" s="210"/>
      <c r="Q384" s="210"/>
      <c r="R384" s="210"/>
      <c r="S384" s="210"/>
      <c r="T384" s="210"/>
      <c r="U384" s="210"/>
      <c r="V384" s="210"/>
      <c r="W384" s="210"/>
      <c r="X384" s="210"/>
      <c r="Y384" s="210"/>
      <c r="Z384" s="210"/>
    </row>
    <row r="385" ht="12.75" customHeight="1">
      <c r="A385" s="625"/>
      <c r="B385" s="625"/>
      <c r="C385" s="625"/>
      <c r="D385" s="627"/>
      <c r="E385" s="210"/>
      <c r="F385" s="210"/>
      <c r="G385" s="210"/>
      <c r="H385" s="210"/>
      <c r="I385" s="627"/>
      <c r="J385" s="210"/>
      <c r="K385" s="210"/>
      <c r="L385" s="210"/>
      <c r="M385" s="628"/>
      <c r="N385" s="210"/>
      <c r="O385" s="210"/>
      <c r="P385" s="210"/>
      <c r="Q385" s="210"/>
      <c r="R385" s="210"/>
      <c r="S385" s="210"/>
      <c r="T385" s="210"/>
      <c r="U385" s="210"/>
      <c r="V385" s="210"/>
      <c r="W385" s="210"/>
      <c r="X385" s="210"/>
      <c r="Y385" s="210"/>
      <c r="Z385" s="210"/>
    </row>
    <row r="386" ht="12.75" customHeight="1">
      <c r="A386" s="625"/>
      <c r="B386" s="625"/>
      <c r="C386" s="625"/>
      <c r="D386" s="627"/>
      <c r="E386" s="210"/>
      <c r="F386" s="210"/>
      <c r="G386" s="210"/>
      <c r="H386" s="210"/>
      <c r="I386" s="627"/>
      <c r="J386" s="210"/>
      <c r="K386" s="210"/>
      <c r="L386" s="210"/>
      <c r="M386" s="628"/>
      <c r="N386" s="210"/>
      <c r="O386" s="210"/>
      <c r="P386" s="210"/>
      <c r="Q386" s="210"/>
      <c r="R386" s="210"/>
      <c r="S386" s="210"/>
      <c r="T386" s="210"/>
      <c r="U386" s="210"/>
      <c r="V386" s="210"/>
      <c r="W386" s="210"/>
      <c r="X386" s="210"/>
      <c r="Y386" s="210"/>
      <c r="Z386" s="210"/>
    </row>
    <row r="387" ht="12.75" customHeight="1">
      <c r="A387" s="625"/>
      <c r="B387" s="625"/>
      <c r="C387" s="625"/>
      <c r="D387" s="627"/>
      <c r="E387" s="210"/>
      <c r="F387" s="210"/>
      <c r="G387" s="210"/>
      <c r="H387" s="210"/>
      <c r="I387" s="627"/>
      <c r="J387" s="210"/>
      <c r="K387" s="210"/>
      <c r="L387" s="210"/>
      <c r="M387" s="628"/>
      <c r="N387" s="210"/>
      <c r="O387" s="210"/>
      <c r="P387" s="210"/>
      <c r="Q387" s="210"/>
      <c r="R387" s="210"/>
      <c r="S387" s="210"/>
      <c r="T387" s="210"/>
      <c r="U387" s="210"/>
      <c r="V387" s="210"/>
      <c r="W387" s="210"/>
      <c r="X387" s="210"/>
      <c r="Y387" s="210"/>
      <c r="Z387" s="210"/>
    </row>
    <row r="388" ht="12.75" customHeight="1">
      <c r="A388" s="625"/>
      <c r="B388" s="625"/>
      <c r="C388" s="625"/>
      <c r="D388" s="627"/>
      <c r="E388" s="210"/>
      <c r="F388" s="210"/>
      <c r="G388" s="210"/>
      <c r="H388" s="210"/>
      <c r="I388" s="627"/>
      <c r="J388" s="210"/>
      <c r="K388" s="210"/>
      <c r="L388" s="210"/>
      <c r="M388" s="628"/>
      <c r="N388" s="210"/>
      <c r="O388" s="210"/>
      <c r="P388" s="210"/>
      <c r="Q388" s="210"/>
      <c r="R388" s="210"/>
      <c r="S388" s="210"/>
      <c r="T388" s="210"/>
      <c r="U388" s="210"/>
      <c r="V388" s="210"/>
      <c r="W388" s="210"/>
      <c r="X388" s="210"/>
      <c r="Y388" s="210"/>
      <c r="Z388" s="210"/>
    </row>
    <row r="389" ht="12.75" customHeight="1">
      <c r="A389" s="625"/>
      <c r="B389" s="625"/>
      <c r="C389" s="625"/>
      <c r="D389" s="627"/>
      <c r="E389" s="210"/>
      <c r="F389" s="210"/>
      <c r="G389" s="210"/>
      <c r="H389" s="210"/>
      <c r="I389" s="627"/>
      <c r="J389" s="210"/>
      <c r="K389" s="210"/>
      <c r="L389" s="210"/>
      <c r="M389" s="628"/>
      <c r="N389" s="210"/>
      <c r="O389" s="210"/>
      <c r="P389" s="210"/>
      <c r="Q389" s="210"/>
      <c r="R389" s="210"/>
      <c r="S389" s="210"/>
      <c r="T389" s="210"/>
      <c r="U389" s="210"/>
      <c r="V389" s="210"/>
      <c r="W389" s="210"/>
      <c r="X389" s="210"/>
      <c r="Y389" s="210"/>
      <c r="Z389" s="210"/>
    </row>
    <row r="390" ht="12.75" customHeight="1">
      <c r="A390" s="625"/>
      <c r="B390" s="625"/>
      <c r="C390" s="625"/>
      <c r="D390" s="627"/>
      <c r="E390" s="210"/>
      <c r="F390" s="210"/>
      <c r="G390" s="210"/>
      <c r="H390" s="210"/>
      <c r="I390" s="627"/>
      <c r="J390" s="210"/>
      <c r="K390" s="210"/>
      <c r="L390" s="210"/>
      <c r="M390" s="628"/>
      <c r="N390" s="210"/>
      <c r="O390" s="210"/>
      <c r="P390" s="210"/>
      <c r="Q390" s="210"/>
      <c r="R390" s="210"/>
      <c r="S390" s="210"/>
      <c r="T390" s="210"/>
      <c r="U390" s="210"/>
      <c r="V390" s="210"/>
      <c r="W390" s="210"/>
      <c r="X390" s="210"/>
      <c r="Y390" s="210"/>
      <c r="Z390" s="210"/>
    </row>
    <row r="391" ht="12.75" customHeight="1">
      <c r="A391" s="625"/>
      <c r="B391" s="625"/>
      <c r="C391" s="625"/>
      <c r="D391" s="627"/>
      <c r="E391" s="210"/>
      <c r="F391" s="210"/>
      <c r="G391" s="210"/>
      <c r="H391" s="210"/>
      <c r="I391" s="627"/>
      <c r="J391" s="210"/>
      <c r="K391" s="210"/>
      <c r="L391" s="210"/>
      <c r="M391" s="628"/>
      <c r="N391" s="210"/>
      <c r="O391" s="210"/>
      <c r="P391" s="210"/>
      <c r="Q391" s="210"/>
      <c r="R391" s="210"/>
      <c r="S391" s="210"/>
      <c r="T391" s="210"/>
      <c r="U391" s="210"/>
      <c r="V391" s="210"/>
      <c r="W391" s="210"/>
      <c r="X391" s="210"/>
      <c r="Y391" s="210"/>
      <c r="Z391" s="210"/>
    </row>
    <row r="392" ht="12.75" customHeight="1">
      <c r="A392" s="625"/>
      <c r="B392" s="625"/>
      <c r="C392" s="625"/>
      <c r="D392" s="627"/>
      <c r="E392" s="210"/>
      <c r="F392" s="210"/>
      <c r="G392" s="210"/>
      <c r="H392" s="210"/>
      <c r="I392" s="627"/>
      <c r="J392" s="210"/>
      <c r="K392" s="210"/>
      <c r="L392" s="210"/>
      <c r="M392" s="628"/>
      <c r="N392" s="210"/>
      <c r="O392" s="210"/>
      <c r="P392" s="210"/>
      <c r="Q392" s="210"/>
      <c r="R392" s="210"/>
      <c r="S392" s="210"/>
      <c r="T392" s="210"/>
      <c r="U392" s="210"/>
      <c r="V392" s="210"/>
      <c r="W392" s="210"/>
      <c r="X392" s="210"/>
      <c r="Y392" s="210"/>
      <c r="Z392" s="210"/>
    </row>
    <row r="393" ht="12.75" customHeight="1">
      <c r="A393" s="625"/>
      <c r="B393" s="625"/>
      <c r="C393" s="625"/>
      <c r="D393" s="627"/>
      <c r="E393" s="210"/>
      <c r="F393" s="210"/>
      <c r="G393" s="210"/>
      <c r="H393" s="210"/>
      <c r="I393" s="627"/>
      <c r="J393" s="210"/>
      <c r="K393" s="210"/>
      <c r="L393" s="210"/>
      <c r="M393" s="628"/>
      <c r="N393" s="210"/>
      <c r="O393" s="210"/>
      <c r="P393" s="210"/>
      <c r="Q393" s="210"/>
      <c r="R393" s="210"/>
      <c r="S393" s="210"/>
      <c r="T393" s="210"/>
      <c r="U393" s="210"/>
      <c r="V393" s="210"/>
      <c r="W393" s="210"/>
      <c r="X393" s="210"/>
      <c r="Y393" s="210"/>
      <c r="Z393" s="210"/>
    </row>
    <row r="394" ht="12.75" customHeight="1">
      <c r="A394" s="625"/>
      <c r="B394" s="625"/>
      <c r="C394" s="625"/>
      <c r="D394" s="627"/>
      <c r="E394" s="210"/>
      <c r="F394" s="210"/>
      <c r="G394" s="210"/>
      <c r="H394" s="210"/>
      <c r="I394" s="627"/>
      <c r="J394" s="210"/>
      <c r="K394" s="210"/>
      <c r="L394" s="210"/>
      <c r="M394" s="628"/>
      <c r="N394" s="210"/>
      <c r="O394" s="210"/>
      <c r="P394" s="210"/>
      <c r="Q394" s="210"/>
      <c r="R394" s="210"/>
      <c r="S394" s="210"/>
      <c r="T394" s="210"/>
      <c r="U394" s="210"/>
      <c r="V394" s="210"/>
      <c r="W394" s="210"/>
      <c r="X394" s="210"/>
      <c r="Y394" s="210"/>
      <c r="Z394" s="210"/>
    </row>
    <row r="395" ht="12.75" customHeight="1">
      <c r="A395" s="625"/>
      <c r="B395" s="625"/>
      <c r="C395" s="625"/>
      <c r="D395" s="627"/>
      <c r="E395" s="210"/>
      <c r="F395" s="210"/>
      <c r="G395" s="210"/>
      <c r="H395" s="210"/>
      <c r="I395" s="627"/>
      <c r="J395" s="210"/>
      <c r="K395" s="210"/>
      <c r="L395" s="210"/>
      <c r="M395" s="628"/>
      <c r="N395" s="210"/>
      <c r="O395" s="210"/>
      <c r="P395" s="210"/>
      <c r="Q395" s="210"/>
      <c r="R395" s="210"/>
      <c r="S395" s="210"/>
      <c r="T395" s="210"/>
      <c r="U395" s="210"/>
      <c r="V395" s="210"/>
      <c r="W395" s="210"/>
      <c r="X395" s="210"/>
      <c r="Y395" s="210"/>
      <c r="Z395" s="210"/>
    </row>
    <row r="396" ht="12.75" customHeight="1">
      <c r="A396" s="625"/>
      <c r="B396" s="625"/>
      <c r="C396" s="625"/>
      <c r="D396" s="627"/>
      <c r="E396" s="210"/>
      <c r="F396" s="210"/>
      <c r="G396" s="210"/>
      <c r="H396" s="210"/>
      <c r="I396" s="627"/>
      <c r="J396" s="210"/>
      <c r="K396" s="210"/>
      <c r="L396" s="210"/>
      <c r="M396" s="628"/>
      <c r="N396" s="210"/>
      <c r="O396" s="210"/>
      <c r="P396" s="210"/>
      <c r="Q396" s="210"/>
      <c r="R396" s="210"/>
      <c r="S396" s="210"/>
      <c r="T396" s="210"/>
      <c r="U396" s="210"/>
      <c r="V396" s="210"/>
      <c r="W396" s="210"/>
      <c r="X396" s="210"/>
      <c r="Y396" s="210"/>
      <c r="Z396" s="210"/>
    </row>
    <row r="397" ht="12.75" customHeight="1">
      <c r="A397" s="625"/>
      <c r="B397" s="625"/>
      <c r="C397" s="625"/>
      <c r="D397" s="627"/>
      <c r="E397" s="210"/>
      <c r="F397" s="210"/>
      <c r="G397" s="210"/>
      <c r="H397" s="210"/>
      <c r="I397" s="627"/>
      <c r="J397" s="210"/>
      <c r="K397" s="210"/>
      <c r="L397" s="210"/>
      <c r="M397" s="628"/>
      <c r="N397" s="210"/>
      <c r="O397" s="210"/>
      <c r="P397" s="210"/>
      <c r="Q397" s="210"/>
      <c r="R397" s="210"/>
      <c r="S397" s="210"/>
      <c r="T397" s="210"/>
      <c r="U397" s="210"/>
      <c r="V397" s="210"/>
      <c r="W397" s="210"/>
      <c r="X397" s="210"/>
      <c r="Y397" s="210"/>
      <c r="Z397" s="210"/>
    </row>
    <row r="398" ht="12.75" customHeight="1">
      <c r="A398" s="625"/>
      <c r="B398" s="625"/>
      <c r="C398" s="625"/>
      <c r="D398" s="627"/>
      <c r="E398" s="210"/>
      <c r="F398" s="210"/>
      <c r="G398" s="210"/>
      <c r="H398" s="210"/>
      <c r="I398" s="627"/>
      <c r="J398" s="210"/>
      <c r="K398" s="210"/>
      <c r="L398" s="210"/>
      <c r="M398" s="628"/>
      <c r="N398" s="210"/>
      <c r="O398" s="210"/>
      <c r="P398" s="210"/>
      <c r="Q398" s="210"/>
      <c r="R398" s="210"/>
      <c r="S398" s="210"/>
      <c r="T398" s="210"/>
      <c r="U398" s="210"/>
      <c r="V398" s="210"/>
      <c r="W398" s="210"/>
      <c r="X398" s="210"/>
      <c r="Y398" s="210"/>
      <c r="Z398" s="210"/>
    </row>
    <row r="399" ht="12.75" customHeight="1">
      <c r="A399" s="625"/>
      <c r="B399" s="625"/>
      <c r="C399" s="625"/>
      <c r="D399" s="627"/>
      <c r="E399" s="210"/>
      <c r="F399" s="210"/>
      <c r="G399" s="210"/>
      <c r="H399" s="210"/>
      <c r="I399" s="627"/>
      <c r="J399" s="210"/>
      <c r="K399" s="210"/>
      <c r="L399" s="210"/>
      <c r="M399" s="628"/>
      <c r="N399" s="210"/>
      <c r="O399" s="210"/>
      <c r="P399" s="210"/>
      <c r="Q399" s="210"/>
      <c r="R399" s="210"/>
      <c r="S399" s="210"/>
      <c r="T399" s="210"/>
      <c r="U399" s="210"/>
      <c r="V399" s="210"/>
      <c r="W399" s="210"/>
      <c r="X399" s="210"/>
      <c r="Y399" s="210"/>
      <c r="Z399" s="210"/>
    </row>
    <row r="400" ht="12.75" customHeight="1">
      <c r="A400" s="625"/>
      <c r="B400" s="625"/>
      <c r="C400" s="625"/>
      <c r="D400" s="627"/>
      <c r="E400" s="210"/>
      <c r="F400" s="210"/>
      <c r="G400" s="210"/>
      <c r="H400" s="210"/>
      <c r="I400" s="627"/>
      <c r="J400" s="210"/>
      <c r="K400" s="210"/>
      <c r="L400" s="210"/>
      <c r="M400" s="628"/>
      <c r="N400" s="210"/>
      <c r="O400" s="210"/>
      <c r="P400" s="210"/>
      <c r="Q400" s="210"/>
      <c r="R400" s="210"/>
      <c r="S400" s="210"/>
      <c r="T400" s="210"/>
      <c r="U400" s="210"/>
      <c r="V400" s="210"/>
      <c r="W400" s="210"/>
      <c r="X400" s="210"/>
      <c r="Y400" s="210"/>
      <c r="Z400" s="210"/>
    </row>
    <row r="401" ht="12.75" customHeight="1">
      <c r="A401" s="625"/>
      <c r="B401" s="625"/>
      <c r="C401" s="625"/>
      <c r="D401" s="627"/>
      <c r="E401" s="210"/>
      <c r="F401" s="210"/>
      <c r="G401" s="210"/>
      <c r="H401" s="210"/>
      <c r="I401" s="627"/>
      <c r="J401" s="210"/>
      <c r="K401" s="210"/>
      <c r="L401" s="210"/>
      <c r="M401" s="628"/>
      <c r="N401" s="210"/>
      <c r="O401" s="210"/>
      <c r="P401" s="210"/>
      <c r="Q401" s="210"/>
      <c r="R401" s="210"/>
      <c r="S401" s="210"/>
      <c r="T401" s="210"/>
      <c r="U401" s="210"/>
      <c r="V401" s="210"/>
      <c r="W401" s="210"/>
      <c r="X401" s="210"/>
      <c r="Y401" s="210"/>
      <c r="Z401" s="210"/>
    </row>
    <row r="402" ht="12.75" customHeight="1">
      <c r="A402" s="625"/>
      <c r="B402" s="625"/>
      <c r="C402" s="625"/>
      <c r="D402" s="627"/>
      <c r="E402" s="210"/>
      <c r="F402" s="210"/>
      <c r="G402" s="210"/>
      <c r="H402" s="210"/>
      <c r="I402" s="627"/>
      <c r="J402" s="210"/>
      <c r="K402" s="210"/>
      <c r="L402" s="210"/>
      <c r="M402" s="628"/>
      <c r="N402" s="210"/>
      <c r="O402" s="210"/>
      <c r="P402" s="210"/>
      <c r="Q402" s="210"/>
      <c r="R402" s="210"/>
      <c r="S402" s="210"/>
      <c r="T402" s="210"/>
      <c r="U402" s="210"/>
      <c r="V402" s="210"/>
      <c r="W402" s="210"/>
      <c r="X402" s="210"/>
      <c r="Y402" s="210"/>
      <c r="Z402" s="210"/>
    </row>
    <row r="403" ht="12.75" customHeight="1">
      <c r="A403" s="625"/>
      <c r="B403" s="625"/>
      <c r="C403" s="625"/>
      <c r="D403" s="627"/>
      <c r="E403" s="210"/>
      <c r="F403" s="210"/>
      <c r="G403" s="210"/>
      <c r="H403" s="210"/>
      <c r="I403" s="627"/>
      <c r="J403" s="210"/>
      <c r="K403" s="210"/>
      <c r="L403" s="210"/>
      <c r="M403" s="628"/>
      <c r="N403" s="210"/>
      <c r="O403" s="210"/>
      <c r="P403" s="210"/>
      <c r="Q403" s="210"/>
      <c r="R403" s="210"/>
      <c r="S403" s="210"/>
      <c r="T403" s="210"/>
      <c r="U403" s="210"/>
      <c r="V403" s="210"/>
      <c r="W403" s="210"/>
      <c r="X403" s="210"/>
      <c r="Y403" s="210"/>
      <c r="Z403" s="210"/>
    </row>
    <row r="404" ht="12.75" customHeight="1">
      <c r="A404" s="625"/>
      <c r="B404" s="625"/>
      <c r="C404" s="625"/>
      <c r="D404" s="627"/>
      <c r="E404" s="210"/>
      <c r="F404" s="210"/>
      <c r="G404" s="210"/>
      <c r="H404" s="210"/>
      <c r="I404" s="627"/>
      <c r="J404" s="210"/>
      <c r="K404" s="210"/>
      <c r="L404" s="210"/>
      <c r="M404" s="628"/>
      <c r="N404" s="210"/>
      <c r="O404" s="210"/>
      <c r="P404" s="210"/>
      <c r="Q404" s="210"/>
      <c r="R404" s="210"/>
      <c r="S404" s="210"/>
      <c r="T404" s="210"/>
      <c r="U404" s="210"/>
      <c r="V404" s="210"/>
      <c r="W404" s="210"/>
      <c r="X404" s="210"/>
      <c r="Y404" s="210"/>
      <c r="Z404" s="210"/>
    </row>
    <row r="405" ht="12.75" customHeight="1">
      <c r="A405" s="625"/>
      <c r="B405" s="625"/>
      <c r="C405" s="625"/>
      <c r="D405" s="627"/>
      <c r="E405" s="210"/>
      <c r="F405" s="210"/>
      <c r="G405" s="210"/>
      <c r="H405" s="210"/>
      <c r="I405" s="627"/>
      <c r="J405" s="210"/>
      <c r="K405" s="210"/>
      <c r="L405" s="210"/>
      <c r="M405" s="628"/>
      <c r="N405" s="210"/>
      <c r="O405" s="210"/>
      <c r="P405" s="210"/>
      <c r="Q405" s="210"/>
      <c r="R405" s="210"/>
      <c r="S405" s="210"/>
      <c r="T405" s="210"/>
      <c r="U405" s="210"/>
      <c r="V405" s="210"/>
      <c r="W405" s="210"/>
      <c r="X405" s="210"/>
      <c r="Y405" s="210"/>
      <c r="Z405" s="210"/>
    </row>
    <row r="406" ht="12.75" customHeight="1">
      <c r="A406" s="625"/>
      <c r="B406" s="625"/>
      <c r="C406" s="625"/>
      <c r="D406" s="627"/>
      <c r="E406" s="210"/>
      <c r="F406" s="210"/>
      <c r="G406" s="210"/>
      <c r="H406" s="210"/>
      <c r="I406" s="627"/>
      <c r="J406" s="210"/>
      <c r="K406" s="210"/>
      <c r="L406" s="210"/>
      <c r="M406" s="628"/>
      <c r="N406" s="210"/>
      <c r="O406" s="210"/>
      <c r="P406" s="210"/>
      <c r="Q406" s="210"/>
      <c r="R406" s="210"/>
      <c r="S406" s="210"/>
      <c r="T406" s="210"/>
      <c r="U406" s="210"/>
      <c r="V406" s="210"/>
      <c r="W406" s="210"/>
      <c r="X406" s="210"/>
      <c r="Y406" s="210"/>
      <c r="Z406" s="210"/>
    </row>
    <row r="407" ht="12.75" customHeight="1">
      <c r="A407" s="625"/>
      <c r="B407" s="625"/>
      <c r="C407" s="625"/>
      <c r="D407" s="627"/>
      <c r="E407" s="210"/>
      <c r="F407" s="210"/>
      <c r="G407" s="210"/>
      <c r="H407" s="210"/>
      <c r="I407" s="627"/>
      <c r="J407" s="210"/>
      <c r="K407" s="210"/>
      <c r="L407" s="210"/>
      <c r="M407" s="628"/>
      <c r="N407" s="210"/>
      <c r="O407" s="210"/>
      <c r="P407" s="210"/>
      <c r="Q407" s="210"/>
      <c r="R407" s="210"/>
      <c r="S407" s="210"/>
      <c r="T407" s="210"/>
      <c r="U407" s="210"/>
      <c r="V407" s="210"/>
      <c r="W407" s="210"/>
      <c r="X407" s="210"/>
      <c r="Y407" s="210"/>
      <c r="Z407" s="210"/>
    </row>
    <row r="408" ht="12.75" customHeight="1">
      <c r="A408" s="625"/>
      <c r="B408" s="625"/>
      <c r="C408" s="625"/>
      <c r="D408" s="627"/>
      <c r="E408" s="210"/>
      <c r="F408" s="210"/>
      <c r="G408" s="210"/>
      <c r="H408" s="210"/>
      <c r="I408" s="627"/>
      <c r="J408" s="210"/>
      <c r="K408" s="210"/>
      <c r="L408" s="210"/>
      <c r="M408" s="628"/>
      <c r="N408" s="210"/>
      <c r="O408" s="210"/>
      <c r="P408" s="210"/>
      <c r="Q408" s="210"/>
      <c r="R408" s="210"/>
      <c r="S408" s="210"/>
      <c r="T408" s="210"/>
      <c r="U408" s="210"/>
      <c r="V408" s="210"/>
      <c r="W408" s="210"/>
      <c r="X408" s="210"/>
      <c r="Y408" s="210"/>
      <c r="Z408" s="210"/>
    </row>
    <row r="409" ht="12.75" customHeight="1">
      <c r="A409" s="625"/>
      <c r="B409" s="625"/>
      <c r="C409" s="625"/>
      <c r="D409" s="627"/>
      <c r="E409" s="210"/>
      <c r="F409" s="210"/>
      <c r="G409" s="210"/>
      <c r="H409" s="210"/>
      <c r="I409" s="627"/>
      <c r="J409" s="210"/>
      <c r="K409" s="210"/>
      <c r="L409" s="210"/>
      <c r="M409" s="628"/>
      <c r="N409" s="210"/>
      <c r="O409" s="210"/>
      <c r="P409" s="210"/>
      <c r="Q409" s="210"/>
      <c r="R409" s="210"/>
      <c r="S409" s="210"/>
      <c r="T409" s="210"/>
      <c r="U409" s="210"/>
      <c r="V409" s="210"/>
      <c r="W409" s="210"/>
      <c r="X409" s="210"/>
      <c r="Y409" s="210"/>
      <c r="Z409" s="210"/>
    </row>
    <row r="410" ht="12.75" customHeight="1">
      <c r="A410" s="625"/>
      <c r="B410" s="625"/>
      <c r="C410" s="625"/>
      <c r="D410" s="627"/>
      <c r="E410" s="210"/>
      <c r="F410" s="210"/>
      <c r="G410" s="210"/>
      <c r="H410" s="210"/>
      <c r="I410" s="627"/>
      <c r="J410" s="210"/>
      <c r="K410" s="210"/>
      <c r="L410" s="210"/>
      <c r="M410" s="628"/>
      <c r="N410" s="210"/>
      <c r="O410" s="210"/>
      <c r="P410" s="210"/>
      <c r="Q410" s="210"/>
      <c r="R410" s="210"/>
      <c r="S410" s="210"/>
      <c r="T410" s="210"/>
      <c r="U410" s="210"/>
      <c r="V410" s="210"/>
      <c r="W410" s="210"/>
      <c r="X410" s="210"/>
      <c r="Y410" s="210"/>
      <c r="Z410" s="210"/>
    </row>
    <row r="411" ht="12.75" customHeight="1">
      <c r="A411" s="625"/>
      <c r="B411" s="625"/>
      <c r="C411" s="625"/>
      <c r="D411" s="627"/>
      <c r="E411" s="210"/>
      <c r="F411" s="210"/>
      <c r="G411" s="210"/>
      <c r="H411" s="210"/>
      <c r="I411" s="627"/>
      <c r="J411" s="210"/>
      <c r="K411" s="210"/>
      <c r="L411" s="210"/>
      <c r="M411" s="628"/>
      <c r="N411" s="210"/>
      <c r="O411" s="210"/>
      <c r="P411" s="210"/>
      <c r="Q411" s="210"/>
      <c r="R411" s="210"/>
      <c r="S411" s="210"/>
      <c r="T411" s="210"/>
      <c r="U411" s="210"/>
      <c r="V411" s="210"/>
      <c r="W411" s="210"/>
      <c r="X411" s="210"/>
      <c r="Y411" s="210"/>
      <c r="Z411" s="210"/>
    </row>
    <row r="412" ht="12.75" customHeight="1">
      <c r="A412" s="625"/>
      <c r="B412" s="625"/>
      <c r="C412" s="625"/>
      <c r="D412" s="627"/>
      <c r="E412" s="210"/>
      <c r="F412" s="210"/>
      <c r="G412" s="210"/>
      <c r="H412" s="210"/>
      <c r="I412" s="627"/>
      <c r="J412" s="210"/>
      <c r="K412" s="210"/>
      <c r="L412" s="210"/>
      <c r="M412" s="628"/>
      <c r="N412" s="210"/>
      <c r="O412" s="210"/>
      <c r="P412" s="210"/>
      <c r="Q412" s="210"/>
      <c r="R412" s="210"/>
      <c r="S412" s="210"/>
      <c r="T412" s="210"/>
      <c r="U412" s="210"/>
      <c r="V412" s="210"/>
      <c r="W412" s="210"/>
      <c r="X412" s="210"/>
      <c r="Y412" s="210"/>
      <c r="Z412" s="210"/>
    </row>
    <row r="413" ht="12.75" customHeight="1">
      <c r="A413" s="625"/>
      <c r="B413" s="625"/>
      <c r="C413" s="625"/>
      <c r="D413" s="627"/>
      <c r="E413" s="210"/>
      <c r="F413" s="210"/>
      <c r="G413" s="210"/>
      <c r="H413" s="210"/>
      <c r="I413" s="627"/>
      <c r="J413" s="210"/>
      <c r="K413" s="210"/>
      <c r="L413" s="210"/>
      <c r="M413" s="628"/>
      <c r="N413" s="210"/>
      <c r="O413" s="210"/>
      <c r="P413" s="210"/>
      <c r="Q413" s="210"/>
      <c r="R413" s="210"/>
      <c r="S413" s="210"/>
      <c r="T413" s="210"/>
      <c r="U413" s="210"/>
      <c r="V413" s="210"/>
      <c r="W413" s="210"/>
      <c r="X413" s="210"/>
      <c r="Y413" s="210"/>
      <c r="Z413" s="210"/>
    </row>
    <row r="414" ht="12.75" customHeight="1">
      <c r="A414" s="625"/>
      <c r="B414" s="625"/>
      <c r="C414" s="625"/>
      <c r="D414" s="627"/>
      <c r="E414" s="210"/>
      <c r="F414" s="210"/>
      <c r="G414" s="210"/>
      <c r="H414" s="210"/>
      <c r="I414" s="627"/>
      <c r="J414" s="210"/>
      <c r="K414" s="210"/>
      <c r="L414" s="210"/>
      <c r="M414" s="628"/>
      <c r="N414" s="210"/>
      <c r="O414" s="210"/>
      <c r="P414" s="210"/>
      <c r="Q414" s="210"/>
      <c r="R414" s="210"/>
      <c r="S414" s="210"/>
      <c r="T414" s="210"/>
      <c r="U414" s="210"/>
      <c r="V414" s="210"/>
      <c r="W414" s="210"/>
      <c r="X414" s="210"/>
      <c r="Y414" s="210"/>
      <c r="Z414" s="210"/>
    </row>
    <row r="415" ht="12.75" customHeight="1">
      <c r="A415" s="625"/>
      <c r="B415" s="625"/>
      <c r="C415" s="625"/>
      <c r="D415" s="627"/>
      <c r="E415" s="210"/>
      <c r="F415" s="210"/>
      <c r="G415" s="210"/>
      <c r="H415" s="210"/>
      <c r="I415" s="627"/>
      <c r="J415" s="210"/>
      <c r="K415" s="210"/>
      <c r="L415" s="210"/>
      <c r="M415" s="628"/>
      <c r="N415" s="210"/>
      <c r="O415" s="210"/>
      <c r="P415" s="210"/>
      <c r="Q415" s="210"/>
      <c r="R415" s="210"/>
      <c r="S415" s="210"/>
      <c r="T415" s="210"/>
      <c r="U415" s="210"/>
      <c r="V415" s="210"/>
      <c r="W415" s="210"/>
      <c r="X415" s="210"/>
      <c r="Y415" s="210"/>
      <c r="Z415" s="210"/>
    </row>
    <row r="416" ht="12.75" customHeight="1">
      <c r="A416" s="625"/>
      <c r="B416" s="625"/>
      <c r="C416" s="625"/>
      <c r="D416" s="627"/>
      <c r="E416" s="210"/>
      <c r="F416" s="210"/>
      <c r="G416" s="210"/>
      <c r="H416" s="210"/>
      <c r="I416" s="627"/>
      <c r="J416" s="210"/>
      <c r="K416" s="210"/>
      <c r="L416" s="210"/>
      <c r="M416" s="628"/>
      <c r="N416" s="210"/>
      <c r="O416" s="210"/>
      <c r="P416" s="210"/>
      <c r="Q416" s="210"/>
      <c r="R416" s="210"/>
      <c r="S416" s="210"/>
      <c r="T416" s="210"/>
      <c r="U416" s="210"/>
      <c r="V416" s="210"/>
      <c r="W416" s="210"/>
      <c r="X416" s="210"/>
      <c r="Y416" s="210"/>
      <c r="Z416" s="210"/>
    </row>
    <row r="417" ht="12.75" customHeight="1">
      <c r="A417" s="625"/>
      <c r="B417" s="625"/>
      <c r="C417" s="625"/>
      <c r="D417" s="627"/>
      <c r="E417" s="210"/>
      <c r="F417" s="210"/>
      <c r="G417" s="210"/>
      <c r="H417" s="210"/>
      <c r="I417" s="627"/>
      <c r="J417" s="210"/>
      <c r="K417" s="210"/>
      <c r="L417" s="210"/>
      <c r="M417" s="628"/>
      <c r="N417" s="210"/>
      <c r="O417" s="210"/>
      <c r="P417" s="210"/>
      <c r="Q417" s="210"/>
      <c r="R417" s="210"/>
      <c r="S417" s="210"/>
      <c r="T417" s="210"/>
      <c r="U417" s="210"/>
      <c r="V417" s="210"/>
      <c r="W417" s="210"/>
      <c r="X417" s="210"/>
      <c r="Y417" s="210"/>
      <c r="Z417" s="210"/>
    </row>
    <row r="418" ht="12.75" customHeight="1">
      <c r="A418" s="625"/>
      <c r="B418" s="625"/>
      <c r="C418" s="625"/>
      <c r="D418" s="627"/>
      <c r="E418" s="210"/>
      <c r="F418" s="210"/>
      <c r="G418" s="210"/>
      <c r="H418" s="210"/>
      <c r="I418" s="627"/>
      <c r="J418" s="210"/>
      <c r="K418" s="210"/>
      <c r="L418" s="210"/>
      <c r="M418" s="628"/>
      <c r="N418" s="210"/>
      <c r="O418" s="210"/>
      <c r="P418" s="210"/>
      <c r="Q418" s="210"/>
      <c r="R418" s="210"/>
      <c r="S418" s="210"/>
      <c r="T418" s="210"/>
      <c r="U418" s="210"/>
      <c r="V418" s="210"/>
      <c r="W418" s="210"/>
      <c r="X418" s="210"/>
      <c r="Y418" s="210"/>
      <c r="Z418" s="210"/>
    </row>
    <row r="419" ht="12.75" customHeight="1">
      <c r="A419" s="625"/>
      <c r="B419" s="625"/>
      <c r="C419" s="625"/>
      <c r="D419" s="627"/>
      <c r="E419" s="210"/>
      <c r="F419" s="210"/>
      <c r="G419" s="210"/>
      <c r="H419" s="210"/>
      <c r="I419" s="627"/>
      <c r="J419" s="210"/>
      <c r="K419" s="210"/>
      <c r="L419" s="210"/>
      <c r="M419" s="628"/>
      <c r="N419" s="210"/>
      <c r="O419" s="210"/>
      <c r="P419" s="210"/>
      <c r="Q419" s="210"/>
      <c r="R419" s="210"/>
      <c r="S419" s="210"/>
      <c r="T419" s="210"/>
      <c r="U419" s="210"/>
      <c r="V419" s="210"/>
      <c r="W419" s="210"/>
      <c r="X419" s="210"/>
      <c r="Y419" s="210"/>
      <c r="Z419" s="210"/>
    </row>
    <row r="420" ht="12.75" customHeight="1">
      <c r="A420" s="625"/>
      <c r="B420" s="625"/>
      <c r="C420" s="625"/>
      <c r="D420" s="627"/>
      <c r="E420" s="210"/>
      <c r="F420" s="210"/>
      <c r="G420" s="210"/>
      <c r="H420" s="210"/>
      <c r="I420" s="627"/>
      <c r="J420" s="210"/>
      <c r="K420" s="210"/>
      <c r="L420" s="210"/>
      <c r="M420" s="628"/>
      <c r="N420" s="210"/>
      <c r="O420" s="210"/>
      <c r="P420" s="210"/>
      <c r="Q420" s="210"/>
      <c r="R420" s="210"/>
      <c r="S420" s="210"/>
      <c r="T420" s="210"/>
      <c r="U420" s="210"/>
      <c r="V420" s="210"/>
      <c r="W420" s="210"/>
      <c r="X420" s="210"/>
      <c r="Y420" s="210"/>
      <c r="Z420" s="210"/>
    </row>
    <row r="421" ht="12.75" customHeight="1">
      <c r="A421" s="625"/>
      <c r="B421" s="625"/>
      <c r="C421" s="625"/>
      <c r="D421" s="627"/>
      <c r="E421" s="210"/>
      <c r="F421" s="210"/>
      <c r="G421" s="210"/>
      <c r="H421" s="210"/>
      <c r="I421" s="627"/>
      <c r="J421" s="210"/>
      <c r="K421" s="210"/>
      <c r="L421" s="210"/>
      <c r="M421" s="628"/>
      <c r="N421" s="210"/>
      <c r="O421" s="210"/>
      <c r="P421" s="210"/>
      <c r="Q421" s="210"/>
      <c r="R421" s="210"/>
      <c r="S421" s="210"/>
      <c r="T421" s="210"/>
      <c r="U421" s="210"/>
      <c r="V421" s="210"/>
      <c r="W421" s="210"/>
      <c r="X421" s="210"/>
      <c r="Y421" s="210"/>
      <c r="Z421" s="210"/>
    </row>
    <row r="422" ht="12.75" customHeight="1">
      <c r="A422" s="625"/>
      <c r="B422" s="625"/>
      <c r="C422" s="625"/>
      <c r="D422" s="627"/>
      <c r="E422" s="210"/>
      <c r="F422" s="210"/>
      <c r="G422" s="210"/>
      <c r="H422" s="210"/>
      <c r="I422" s="627"/>
      <c r="J422" s="210"/>
      <c r="K422" s="210"/>
      <c r="L422" s="210"/>
      <c r="M422" s="628"/>
      <c r="N422" s="210"/>
      <c r="O422" s="210"/>
      <c r="P422" s="210"/>
      <c r="Q422" s="210"/>
      <c r="R422" s="210"/>
      <c r="S422" s="210"/>
      <c r="T422" s="210"/>
      <c r="U422" s="210"/>
      <c r="V422" s="210"/>
      <c r="W422" s="210"/>
      <c r="X422" s="210"/>
      <c r="Y422" s="210"/>
      <c r="Z422" s="210"/>
    </row>
    <row r="423" ht="12.75" customHeight="1">
      <c r="A423" s="625"/>
      <c r="B423" s="625"/>
      <c r="C423" s="625"/>
      <c r="D423" s="627"/>
      <c r="E423" s="210"/>
      <c r="F423" s="210"/>
      <c r="G423" s="210"/>
      <c r="H423" s="210"/>
      <c r="I423" s="627"/>
      <c r="J423" s="210"/>
      <c r="K423" s="210"/>
      <c r="L423" s="210"/>
      <c r="M423" s="628"/>
      <c r="N423" s="210"/>
      <c r="O423" s="210"/>
      <c r="P423" s="210"/>
      <c r="Q423" s="210"/>
      <c r="R423" s="210"/>
      <c r="S423" s="210"/>
      <c r="T423" s="210"/>
      <c r="U423" s="210"/>
      <c r="V423" s="210"/>
      <c r="W423" s="210"/>
      <c r="X423" s="210"/>
      <c r="Y423" s="210"/>
      <c r="Z423" s="210"/>
    </row>
    <row r="424" ht="12.75" customHeight="1">
      <c r="A424" s="625"/>
      <c r="B424" s="625"/>
      <c r="C424" s="625"/>
      <c r="D424" s="627"/>
      <c r="E424" s="210"/>
      <c r="F424" s="210"/>
      <c r="G424" s="210"/>
      <c r="H424" s="210"/>
      <c r="I424" s="627"/>
      <c r="J424" s="210"/>
      <c r="K424" s="210"/>
      <c r="L424" s="210"/>
      <c r="M424" s="628"/>
      <c r="N424" s="210"/>
      <c r="O424" s="210"/>
      <c r="P424" s="210"/>
      <c r="Q424" s="210"/>
      <c r="R424" s="210"/>
      <c r="S424" s="210"/>
      <c r="T424" s="210"/>
      <c r="U424" s="210"/>
      <c r="V424" s="210"/>
      <c r="W424" s="210"/>
      <c r="X424" s="210"/>
      <c r="Y424" s="210"/>
      <c r="Z424" s="210"/>
    </row>
    <row r="425" ht="12.75" customHeight="1">
      <c r="A425" s="625"/>
      <c r="B425" s="625"/>
      <c r="C425" s="625"/>
      <c r="D425" s="627"/>
      <c r="E425" s="210"/>
      <c r="F425" s="210"/>
      <c r="G425" s="210"/>
      <c r="H425" s="210"/>
      <c r="I425" s="627"/>
      <c r="J425" s="210"/>
      <c r="K425" s="210"/>
      <c r="L425" s="210"/>
      <c r="M425" s="628"/>
      <c r="N425" s="210"/>
      <c r="O425" s="210"/>
      <c r="P425" s="210"/>
      <c r="Q425" s="210"/>
      <c r="R425" s="210"/>
      <c r="S425" s="210"/>
      <c r="T425" s="210"/>
      <c r="U425" s="210"/>
      <c r="V425" s="210"/>
      <c r="W425" s="210"/>
      <c r="X425" s="210"/>
      <c r="Y425" s="210"/>
      <c r="Z425" s="210"/>
    </row>
    <row r="426" ht="12.75" customHeight="1">
      <c r="A426" s="625"/>
      <c r="B426" s="625"/>
      <c r="C426" s="625"/>
      <c r="D426" s="627"/>
      <c r="E426" s="210"/>
      <c r="F426" s="210"/>
      <c r="G426" s="210"/>
      <c r="H426" s="210"/>
      <c r="I426" s="627"/>
      <c r="J426" s="210"/>
      <c r="K426" s="210"/>
      <c r="L426" s="210"/>
      <c r="M426" s="628"/>
      <c r="N426" s="210"/>
      <c r="O426" s="210"/>
      <c r="P426" s="210"/>
      <c r="Q426" s="210"/>
      <c r="R426" s="210"/>
      <c r="S426" s="210"/>
      <c r="T426" s="210"/>
      <c r="U426" s="210"/>
      <c r="V426" s="210"/>
      <c r="W426" s="210"/>
      <c r="X426" s="210"/>
      <c r="Y426" s="210"/>
      <c r="Z426" s="210"/>
    </row>
    <row r="427" ht="12.75" customHeight="1">
      <c r="A427" s="625"/>
      <c r="B427" s="625"/>
      <c r="C427" s="625"/>
      <c r="D427" s="627"/>
      <c r="E427" s="210"/>
      <c r="F427" s="210"/>
      <c r="G427" s="210"/>
      <c r="H427" s="210"/>
      <c r="I427" s="627"/>
      <c r="J427" s="210"/>
      <c r="K427" s="210"/>
      <c r="L427" s="210"/>
      <c r="M427" s="628"/>
      <c r="N427" s="210"/>
      <c r="O427" s="210"/>
      <c r="P427" s="210"/>
      <c r="Q427" s="210"/>
      <c r="R427" s="210"/>
      <c r="S427" s="210"/>
      <c r="T427" s="210"/>
      <c r="U427" s="210"/>
      <c r="V427" s="210"/>
      <c r="W427" s="210"/>
      <c r="X427" s="210"/>
      <c r="Y427" s="210"/>
      <c r="Z427" s="210"/>
    </row>
    <row r="428" ht="12.75" customHeight="1">
      <c r="A428" s="625"/>
      <c r="B428" s="625"/>
      <c r="C428" s="625"/>
      <c r="D428" s="627"/>
      <c r="E428" s="210"/>
      <c r="F428" s="210"/>
      <c r="G428" s="210"/>
      <c r="H428" s="210"/>
      <c r="I428" s="627"/>
      <c r="J428" s="210"/>
      <c r="K428" s="210"/>
      <c r="L428" s="210"/>
      <c r="M428" s="628"/>
      <c r="N428" s="210"/>
      <c r="O428" s="210"/>
      <c r="P428" s="210"/>
      <c r="Q428" s="210"/>
      <c r="R428" s="210"/>
      <c r="S428" s="210"/>
      <c r="T428" s="210"/>
      <c r="U428" s="210"/>
      <c r="V428" s="210"/>
      <c r="W428" s="210"/>
      <c r="X428" s="210"/>
      <c r="Y428" s="210"/>
      <c r="Z428" s="210"/>
    </row>
    <row r="429" ht="12.75" customHeight="1">
      <c r="A429" s="625"/>
      <c r="B429" s="625"/>
      <c r="C429" s="625"/>
      <c r="D429" s="627"/>
      <c r="E429" s="210"/>
      <c r="F429" s="210"/>
      <c r="G429" s="210"/>
      <c r="H429" s="210"/>
      <c r="I429" s="627"/>
      <c r="J429" s="210"/>
      <c r="K429" s="210"/>
      <c r="L429" s="210"/>
      <c r="M429" s="628"/>
      <c r="N429" s="210"/>
      <c r="O429" s="210"/>
      <c r="P429" s="210"/>
      <c r="Q429" s="210"/>
      <c r="R429" s="210"/>
      <c r="S429" s="210"/>
      <c r="T429" s="210"/>
      <c r="U429" s="210"/>
      <c r="V429" s="210"/>
      <c r="W429" s="210"/>
      <c r="X429" s="210"/>
      <c r="Y429" s="210"/>
      <c r="Z429" s="210"/>
    </row>
    <row r="430" ht="12.75" customHeight="1">
      <c r="A430" s="625"/>
      <c r="B430" s="625"/>
      <c r="C430" s="625"/>
      <c r="D430" s="627"/>
      <c r="E430" s="210"/>
      <c r="F430" s="210"/>
      <c r="G430" s="210"/>
      <c r="H430" s="210"/>
      <c r="I430" s="627"/>
      <c r="J430" s="210"/>
      <c r="K430" s="210"/>
      <c r="L430" s="210"/>
      <c r="M430" s="628"/>
      <c r="N430" s="210"/>
      <c r="O430" s="210"/>
      <c r="P430" s="210"/>
      <c r="Q430" s="210"/>
      <c r="R430" s="210"/>
      <c r="S430" s="210"/>
      <c r="T430" s="210"/>
      <c r="U430" s="210"/>
      <c r="V430" s="210"/>
      <c r="W430" s="210"/>
      <c r="X430" s="210"/>
      <c r="Y430" s="210"/>
      <c r="Z430" s="210"/>
    </row>
    <row r="431" ht="12.75" customHeight="1">
      <c r="A431" s="625"/>
      <c r="B431" s="625"/>
      <c r="C431" s="625"/>
      <c r="D431" s="627"/>
      <c r="E431" s="210"/>
      <c r="F431" s="210"/>
      <c r="G431" s="210"/>
      <c r="H431" s="210"/>
      <c r="I431" s="627"/>
      <c r="J431" s="210"/>
      <c r="K431" s="210"/>
      <c r="L431" s="210"/>
      <c r="M431" s="628"/>
      <c r="N431" s="210"/>
      <c r="O431" s="210"/>
      <c r="P431" s="210"/>
      <c r="Q431" s="210"/>
      <c r="R431" s="210"/>
      <c r="S431" s="210"/>
      <c r="T431" s="210"/>
      <c r="U431" s="210"/>
      <c r="V431" s="210"/>
      <c r="W431" s="210"/>
      <c r="X431" s="210"/>
      <c r="Y431" s="210"/>
      <c r="Z431" s="210"/>
    </row>
    <row r="432" ht="12.75" customHeight="1">
      <c r="A432" s="625"/>
      <c r="B432" s="625"/>
      <c r="C432" s="625"/>
      <c r="D432" s="627"/>
      <c r="E432" s="210"/>
      <c r="F432" s="210"/>
      <c r="G432" s="210"/>
      <c r="H432" s="210"/>
      <c r="I432" s="627"/>
      <c r="J432" s="210"/>
      <c r="K432" s="210"/>
      <c r="L432" s="210"/>
      <c r="M432" s="628"/>
      <c r="N432" s="210"/>
      <c r="O432" s="210"/>
      <c r="P432" s="210"/>
      <c r="Q432" s="210"/>
      <c r="R432" s="210"/>
      <c r="S432" s="210"/>
      <c r="T432" s="210"/>
      <c r="U432" s="210"/>
      <c r="V432" s="210"/>
      <c r="W432" s="210"/>
      <c r="X432" s="210"/>
      <c r="Y432" s="210"/>
      <c r="Z432" s="210"/>
    </row>
    <row r="433" ht="12.75" customHeight="1">
      <c r="A433" s="625"/>
      <c r="B433" s="625"/>
      <c r="C433" s="625"/>
      <c r="D433" s="627"/>
      <c r="E433" s="210"/>
      <c r="F433" s="210"/>
      <c r="G433" s="210"/>
      <c r="H433" s="210"/>
      <c r="I433" s="627"/>
      <c r="J433" s="210"/>
      <c r="K433" s="210"/>
      <c r="L433" s="210"/>
      <c r="M433" s="628"/>
      <c r="N433" s="210"/>
      <c r="O433" s="210"/>
      <c r="P433" s="210"/>
      <c r="Q433" s="210"/>
      <c r="R433" s="210"/>
      <c r="S433" s="210"/>
      <c r="T433" s="210"/>
      <c r="U433" s="210"/>
      <c r="V433" s="210"/>
      <c r="W433" s="210"/>
      <c r="X433" s="210"/>
      <c r="Y433" s="210"/>
      <c r="Z433" s="210"/>
    </row>
    <row r="434" ht="12.75" customHeight="1">
      <c r="A434" s="625"/>
      <c r="B434" s="625"/>
      <c r="C434" s="625"/>
      <c r="D434" s="627"/>
      <c r="E434" s="210"/>
      <c r="F434" s="210"/>
      <c r="G434" s="210"/>
      <c r="H434" s="210"/>
      <c r="I434" s="627"/>
      <c r="J434" s="210"/>
      <c r="K434" s="210"/>
      <c r="L434" s="210"/>
      <c r="M434" s="628"/>
      <c r="N434" s="210"/>
      <c r="O434" s="210"/>
      <c r="P434" s="210"/>
      <c r="Q434" s="210"/>
      <c r="R434" s="210"/>
      <c r="S434" s="210"/>
      <c r="T434" s="210"/>
      <c r="U434" s="210"/>
      <c r="V434" s="210"/>
      <c r="W434" s="210"/>
      <c r="X434" s="210"/>
      <c r="Y434" s="210"/>
      <c r="Z434" s="210"/>
    </row>
    <row r="435" ht="12.75" customHeight="1">
      <c r="A435" s="625"/>
      <c r="B435" s="625"/>
      <c r="C435" s="625"/>
      <c r="D435" s="627"/>
      <c r="E435" s="210"/>
      <c r="F435" s="210"/>
      <c r="G435" s="210"/>
      <c r="H435" s="210"/>
      <c r="I435" s="627"/>
      <c r="J435" s="210"/>
      <c r="K435" s="210"/>
      <c r="L435" s="210"/>
      <c r="M435" s="628"/>
      <c r="N435" s="210"/>
      <c r="O435" s="210"/>
      <c r="P435" s="210"/>
      <c r="Q435" s="210"/>
      <c r="R435" s="210"/>
      <c r="S435" s="210"/>
      <c r="T435" s="210"/>
      <c r="U435" s="210"/>
      <c r="V435" s="210"/>
      <c r="W435" s="210"/>
      <c r="X435" s="210"/>
      <c r="Y435" s="210"/>
      <c r="Z435" s="210"/>
    </row>
    <row r="436" ht="12.75" customHeight="1">
      <c r="A436" s="625"/>
      <c r="B436" s="625"/>
      <c r="C436" s="625"/>
      <c r="D436" s="627"/>
      <c r="E436" s="210"/>
      <c r="F436" s="210"/>
      <c r="G436" s="210"/>
      <c r="H436" s="210"/>
      <c r="I436" s="627"/>
      <c r="J436" s="210"/>
      <c r="K436" s="210"/>
      <c r="L436" s="210"/>
      <c r="M436" s="628"/>
      <c r="N436" s="210"/>
      <c r="O436" s="210"/>
      <c r="P436" s="210"/>
      <c r="Q436" s="210"/>
      <c r="R436" s="210"/>
      <c r="S436" s="210"/>
      <c r="T436" s="210"/>
      <c r="U436" s="210"/>
      <c r="V436" s="210"/>
      <c r="W436" s="210"/>
      <c r="X436" s="210"/>
      <c r="Y436" s="210"/>
      <c r="Z436" s="210"/>
    </row>
    <row r="437" ht="12.75" customHeight="1">
      <c r="A437" s="625"/>
      <c r="B437" s="625"/>
      <c r="C437" s="625"/>
      <c r="D437" s="627"/>
      <c r="E437" s="210"/>
      <c r="F437" s="210"/>
      <c r="G437" s="210"/>
      <c r="H437" s="210"/>
      <c r="I437" s="627"/>
      <c r="J437" s="210"/>
      <c r="K437" s="210"/>
      <c r="L437" s="210"/>
      <c r="M437" s="628"/>
      <c r="N437" s="210"/>
      <c r="O437" s="210"/>
      <c r="P437" s="210"/>
      <c r="Q437" s="210"/>
      <c r="R437" s="210"/>
      <c r="S437" s="210"/>
      <c r="T437" s="210"/>
      <c r="U437" s="210"/>
      <c r="V437" s="210"/>
      <c r="W437" s="210"/>
      <c r="X437" s="210"/>
      <c r="Y437" s="210"/>
      <c r="Z437" s="210"/>
    </row>
    <row r="438" ht="12.75" customHeight="1">
      <c r="A438" s="625"/>
      <c r="B438" s="625"/>
      <c r="C438" s="625"/>
      <c r="D438" s="627"/>
      <c r="E438" s="210"/>
      <c r="F438" s="210"/>
      <c r="G438" s="210"/>
      <c r="H438" s="210"/>
      <c r="I438" s="627"/>
      <c r="J438" s="210"/>
      <c r="K438" s="210"/>
      <c r="L438" s="210"/>
      <c r="M438" s="628"/>
      <c r="N438" s="210"/>
      <c r="O438" s="210"/>
      <c r="P438" s="210"/>
      <c r="Q438" s="210"/>
      <c r="R438" s="210"/>
      <c r="S438" s="210"/>
      <c r="T438" s="210"/>
      <c r="U438" s="210"/>
      <c r="V438" s="210"/>
      <c r="W438" s="210"/>
      <c r="X438" s="210"/>
      <c r="Y438" s="210"/>
      <c r="Z438" s="210"/>
    </row>
    <row r="439" ht="12.75" customHeight="1">
      <c r="A439" s="625"/>
      <c r="B439" s="625"/>
      <c r="C439" s="625"/>
      <c r="D439" s="627"/>
      <c r="E439" s="210"/>
      <c r="F439" s="210"/>
      <c r="G439" s="210"/>
      <c r="H439" s="210"/>
      <c r="I439" s="627"/>
      <c r="J439" s="210"/>
      <c r="K439" s="210"/>
      <c r="L439" s="210"/>
      <c r="M439" s="628"/>
      <c r="N439" s="210"/>
      <c r="O439" s="210"/>
      <c r="P439" s="210"/>
      <c r="Q439" s="210"/>
      <c r="R439" s="210"/>
      <c r="S439" s="210"/>
      <c r="T439" s="210"/>
      <c r="U439" s="210"/>
      <c r="V439" s="210"/>
      <c r="W439" s="210"/>
      <c r="X439" s="210"/>
      <c r="Y439" s="210"/>
      <c r="Z439" s="210"/>
    </row>
    <row r="440" ht="12.75" customHeight="1">
      <c r="A440" s="625"/>
      <c r="B440" s="625"/>
      <c r="C440" s="625"/>
      <c r="D440" s="627"/>
      <c r="E440" s="210"/>
      <c r="F440" s="210"/>
      <c r="G440" s="210"/>
      <c r="H440" s="210"/>
      <c r="I440" s="627"/>
      <c r="J440" s="210"/>
      <c r="K440" s="210"/>
      <c r="L440" s="210"/>
      <c r="M440" s="628"/>
      <c r="N440" s="210"/>
      <c r="O440" s="210"/>
      <c r="P440" s="210"/>
      <c r="Q440" s="210"/>
      <c r="R440" s="210"/>
      <c r="S440" s="210"/>
      <c r="T440" s="210"/>
      <c r="U440" s="210"/>
      <c r="V440" s="210"/>
      <c r="W440" s="210"/>
      <c r="X440" s="210"/>
      <c r="Y440" s="210"/>
      <c r="Z440" s="210"/>
    </row>
    <row r="441" ht="12.75" customHeight="1">
      <c r="A441" s="625"/>
      <c r="B441" s="625"/>
      <c r="C441" s="625"/>
      <c r="D441" s="627"/>
      <c r="E441" s="210"/>
      <c r="F441" s="210"/>
      <c r="G441" s="210"/>
      <c r="H441" s="210"/>
      <c r="I441" s="627"/>
      <c r="J441" s="210"/>
      <c r="K441" s="210"/>
      <c r="L441" s="210"/>
      <c r="M441" s="628"/>
      <c r="N441" s="210"/>
      <c r="O441" s="210"/>
      <c r="P441" s="210"/>
      <c r="Q441" s="210"/>
      <c r="R441" s="210"/>
      <c r="S441" s="210"/>
      <c r="T441" s="210"/>
      <c r="U441" s="210"/>
      <c r="V441" s="210"/>
      <c r="W441" s="210"/>
      <c r="X441" s="210"/>
      <c r="Y441" s="210"/>
      <c r="Z441" s="210"/>
    </row>
    <row r="442" ht="12.75" customHeight="1">
      <c r="A442" s="625"/>
      <c r="B442" s="625"/>
      <c r="C442" s="625"/>
      <c r="D442" s="627"/>
      <c r="E442" s="210"/>
      <c r="F442" s="210"/>
      <c r="G442" s="210"/>
      <c r="H442" s="210"/>
      <c r="I442" s="627"/>
      <c r="J442" s="210"/>
      <c r="K442" s="210"/>
      <c r="L442" s="210"/>
      <c r="M442" s="628"/>
      <c r="N442" s="210"/>
      <c r="O442" s="210"/>
      <c r="P442" s="210"/>
      <c r="Q442" s="210"/>
      <c r="R442" s="210"/>
      <c r="S442" s="210"/>
      <c r="T442" s="210"/>
      <c r="U442" s="210"/>
      <c r="V442" s="210"/>
      <c r="W442" s="210"/>
      <c r="X442" s="210"/>
      <c r="Y442" s="210"/>
      <c r="Z442" s="210"/>
    </row>
    <row r="443" ht="12.75" customHeight="1">
      <c r="A443" s="625"/>
      <c r="B443" s="625"/>
      <c r="C443" s="625"/>
      <c r="D443" s="627"/>
      <c r="E443" s="210"/>
      <c r="F443" s="210"/>
      <c r="G443" s="210"/>
      <c r="H443" s="210"/>
      <c r="I443" s="627"/>
      <c r="J443" s="210"/>
      <c r="K443" s="210"/>
      <c r="L443" s="210"/>
      <c r="M443" s="628"/>
      <c r="N443" s="210"/>
      <c r="O443" s="210"/>
      <c r="P443" s="210"/>
      <c r="Q443" s="210"/>
      <c r="R443" s="210"/>
      <c r="S443" s="210"/>
      <c r="T443" s="210"/>
      <c r="U443" s="210"/>
      <c r="V443" s="210"/>
      <c r="W443" s="210"/>
      <c r="X443" s="210"/>
      <c r="Y443" s="210"/>
      <c r="Z443" s="210"/>
    </row>
    <row r="444" ht="12.75" customHeight="1">
      <c r="A444" s="625"/>
      <c r="B444" s="625"/>
      <c r="C444" s="625"/>
      <c r="D444" s="627"/>
      <c r="E444" s="210"/>
      <c r="F444" s="210"/>
      <c r="G444" s="210"/>
      <c r="H444" s="210"/>
      <c r="I444" s="627"/>
      <c r="J444" s="210"/>
      <c r="K444" s="210"/>
      <c r="L444" s="210"/>
      <c r="M444" s="628"/>
      <c r="N444" s="210"/>
      <c r="O444" s="210"/>
      <c r="P444" s="210"/>
      <c r="Q444" s="210"/>
      <c r="R444" s="210"/>
      <c r="S444" s="210"/>
      <c r="T444" s="210"/>
      <c r="U444" s="210"/>
      <c r="V444" s="210"/>
      <c r="W444" s="210"/>
      <c r="X444" s="210"/>
      <c r="Y444" s="210"/>
      <c r="Z444" s="210"/>
    </row>
    <row r="445" ht="12.75" customHeight="1">
      <c r="A445" s="625"/>
      <c r="B445" s="625"/>
      <c r="C445" s="625"/>
      <c r="D445" s="627"/>
      <c r="E445" s="210"/>
      <c r="F445" s="210"/>
      <c r="G445" s="210"/>
      <c r="H445" s="210"/>
      <c r="I445" s="627"/>
      <c r="J445" s="210"/>
      <c r="K445" s="210"/>
      <c r="L445" s="210"/>
      <c r="M445" s="628"/>
      <c r="N445" s="210"/>
      <c r="O445" s="210"/>
      <c r="P445" s="210"/>
      <c r="Q445" s="210"/>
      <c r="R445" s="210"/>
      <c r="S445" s="210"/>
      <c r="T445" s="210"/>
      <c r="U445" s="210"/>
      <c r="V445" s="210"/>
      <c r="W445" s="210"/>
      <c r="X445" s="210"/>
      <c r="Y445" s="210"/>
      <c r="Z445" s="210"/>
    </row>
    <row r="446" ht="12.75" customHeight="1">
      <c r="A446" s="625"/>
      <c r="B446" s="625"/>
      <c r="C446" s="625"/>
      <c r="D446" s="627"/>
      <c r="E446" s="210"/>
      <c r="F446" s="210"/>
      <c r="G446" s="210"/>
      <c r="H446" s="210"/>
      <c r="I446" s="627"/>
      <c r="J446" s="210"/>
      <c r="K446" s="210"/>
      <c r="L446" s="210"/>
      <c r="M446" s="628"/>
      <c r="N446" s="210"/>
      <c r="O446" s="210"/>
      <c r="P446" s="210"/>
      <c r="Q446" s="210"/>
      <c r="R446" s="210"/>
      <c r="S446" s="210"/>
      <c r="T446" s="210"/>
      <c r="U446" s="210"/>
      <c r="V446" s="210"/>
      <c r="W446" s="210"/>
      <c r="X446" s="210"/>
      <c r="Y446" s="210"/>
      <c r="Z446" s="210"/>
    </row>
    <row r="447" ht="12.75" customHeight="1">
      <c r="A447" s="625"/>
      <c r="B447" s="625"/>
      <c r="C447" s="625"/>
      <c r="D447" s="627"/>
      <c r="E447" s="210"/>
      <c r="F447" s="210"/>
      <c r="G447" s="210"/>
      <c r="H447" s="210"/>
      <c r="I447" s="627"/>
      <c r="J447" s="210"/>
      <c r="K447" s="210"/>
      <c r="L447" s="210"/>
      <c r="M447" s="628"/>
      <c r="N447" s="210"/>
      <c r="O447" s="210"/>
      <c r="P447" s="210"/>
      <c r="Q447" s="210"/>
      <c r="R447" s="210"/>
      <c r="S447" s="210"/>
      <c r="T447" s="210"/>
      <c r="U447" s="210"/>
      <c r="V447" s="210"/>
      <c r="W447" s="210"/>
      <c r="X447" s="210"/>
      <c r="Y447" s="210"/>
      <c r="Z447" s="210"/>
    </row>
    <row r="448" ht="12.75" customHeight="1">
      <c r="A448" s="625"/>
      <c r="B448" s="625"/>
      <c r="C448" s="625"/>
      <c r="D448" s="627"/>
      <c r="E448" s="210"/>
      <c r="F448" s="210"/>
      <c r="G448" s="210"/>
      <c r="H448" s="210"/>
      <c r="I448" s="627"/>
      <c r="J448" s="210"/>
      <c r="K448" s="210"/>
      <c r="L448" s="210"/>
      <c r="M448" s="628"/>
      <c r="N448" s="210"/>
      <c r="O448" s="210"/>
      <c r="P448" s="210"/>
      <c r="Q448" s="210"/>
      <c r="R448" s="210"/>
      <c r="S448" s="210"/>
      <c r="T448" s="210"/>
      <c r="U448" s="210"/>
      <c r="V448" s="210"/>
      <c r="W448" s="210"/>
      <c r="X448" s="210"/>
      <c r="Y448" s="210"/>
      <c r="Z448" s="210"/>
    </row>
    <row r="449" ht="12.75" customHeight="1">
      <c r="A449" s="625"/>
      <c r="B449" s="625"/>
      <c r="C449" s="625"/>
      <c r="D449" s="627"/>
      <c r="E449" s="210"/>
      <c r="F449" s="210"/>
      <c r="G449" s="210"/>
      <c r="H449" s="210"/>
      <c r="I449" s="627"/>
      <c r="J449" s="210"/>
      <c r="K449" s="210"/>
      <c r="L449" s="210"/>
      <c r="M449" s="628"/>
      <c r="N449" s="210"/>
      <c r="O449" s="210"/>
      <c r="P449" s="210"/>
      <c r="Q449" s="210"/>
      <c r="R449" s="210"/>
      <c r="S449" s="210"/>
      <c r="T449" s="210"/>
      <c r="U449" s="210"/>
      <c r="V449" s="210"/>
      <c r="W449" s="210"/>
      <c r="X449" s="210"/>
      <c r="Y449" s="210"/>
      <c r="Z449" s="210"/>
    </row>
    <row r="450" ht="12.75" customHeight="1">
      <c r="A450" s="625"/>
      <c r="B450" s="625"/>
      <c r="C450" s="625"/>
      <c r="D450" s="627"/>
      <c r="E450" s="210"/>
      <c r="F450" s="210"/>
      <c r="G450" s="210"/>
      <c r="H450" s="210"/>
      <c r="I450" s="627"/>
      <c r="J450" s="210"/>
      <c r="K450" s="210"/>
      <c r="L450" s="210"/>
      <c r="M450" s="628"/>
      <c r="N450" s="210"/>
      <c r="O450" s="210"/>
      <c r="P450" s="210"/>
      <c r="Q450" s="210"/>
      <c r="R450" s="210"/>
      <c r="S450" s="210"/>
      <c r="T450" s="210"/>
      <c r="U450" s="210"/>
      <c r="V450" s="210"/>
      <c r="W450" s="210"/>
      <c r="X450" s="210"/>
      <c r="Y450" s="210"/>
      <c r="Z450" s="210"/>
    </row>
    <row r="451" ht="12.75" customHeight="1">
      <c r="A451" s="625"/>
      <c r="B451" s="625"/>
      <c r="C451" s="625"/>
      <c r="D451" s="627"/>
      <c r="E451" s="210"/>
      <c r="F451" s="210"/>
      <c r="G451" s="210"/>
      <c r="H451" s="210"/>
      <c r="I451" s="627"/>
      <c r="J451" s="210"/>
      <c r="K451" s="210"/>
      <c r="L451" s="210"/>
      <c r="M451" s="628"/>
      <c r="N451" s="210"/>
      <c r="O451" s="210"/>
      <c r="P451" s="210"/>
      <c r="Q451" s="210"/>
      <c r="R451" s="210"/>
      <c r="S451" s="210"/>
      <c r="T451" s="210"/>
      <c r="U451" s="210"/>
      <c r="V451" s="210"/>
      <c r="W451" s="210"/>
      <c r="X451" s="210"/>
      <c r="Y451" s="210"/>
      <c r="Z451" s="210"/>
    </row>
    <row r="452" ht="12.75" customHeight="1">
      <c r="A452" s="625"/>
      <c r="B452" s="625"/>
      <c r="C452" s="625"/>
      <c r="D452" s="627"/>
      <c r="E452" s="210"/>
      <c r="F452" s="210"/>
      <c r="G452" s="210"/>
      <c r="H452" s="210"/>
      <c r="I452" s="627"/>
      <c r="J452" s="210"/>
      <c r="K452" s="210"/>
      <c r="L452" s="210"/>
      <c r="M452" s="628"/>
      <c r="N452" s="210"/>
      <c r="O452" s="210"/>
      <c r="P452" s="210"/>
      <c r="Q452" s="210"/>
      <c r="R452" s="210"/>
      <c r="S452" s="210"/>
      <c r="T452" s="210"/>
      <c r="U452" s="210"/>
      <c r="V452" s="210"/>
      <c r="W452" s="210"/>
      <c r="X452" s="210"/>
      <c r="Y452" s="210"/>
      <c r="Z452" s="210"/>
    </row>
    <row r="453" ht="12.75" customHeight="1">
      <c r="A453" s="625"/>
      <c r="B453" s="625"/>
      <c r="C453" s="625"/>
      <c r="D453" s="627"/>
      <c r="E453" s="210"/>
      <c r="F453" s="210"/>
      <c r="G453" s="210"/>
      <c r="H453" s="210"/>
      <c r="I453" s="627"/>
      <c r="J453" s="210"/>
      <c r="K453" s="210"/>
      <c r="L453" s="210"/>
      <c r="M453" s="628"/>
      <c r="N453" s="210"/>
      <c r="O453" s="210"/>
      <c r="P453" s="210"/>
      <c r="Q453" s="210"/>
      <c r="R453" s="210"/>
      <c r="S453" s="210"/>
      <c r="T453" s="210"/>
      <c r="U453" s="210"/>
      <c r="V453" s="210"/>
      <c r="W453" s="210"/>
      <c r="X453" s="210"/>
      <c r="Y453" s="210"/>
      <c r="Z453" s="210"/>
    </row>
    <row r="454" ht="12.75" customHeight="1">
      <c r="A454" s="625"/>
      <c r="B454" s="625"/>
      <c r="C454" s="625"/>
      <c r="D454" s="627"/>
      <c r="E454" s="210"/>
      <c r="F454" s="210"/>
      <c r="G454" s="210"/>
      <c r="H454" s="210"/>
      <c r="I454" s="627"/>
      <c r="J454" s="210"/>
      <c r="K454" s="210"/>
      <c r="L454" s="210"/>
      <c r="M454" s="628"/>
      <c r="N454" s="210"/>
      <c r="O454" s="210"/>
      <c r="P454" s="210"/>
      <c r="Q454" s="210"/>
      <c r="R454" s="210"/>
      <c r="S454" s="210"/>
      <c r="T454" s="210"/>
      <c r="U454" s="210"/>
      <c r="V454" s="210"/>
      <c r="W454" s="210"/>
      <c r="X454" s="210"/>
      <c r="Y454" s="210"/>
      <c r="Z454" s="210"/>
    </row>
    <row r="455" ht="12.75" customHeight="1">
      <c r="A455" s="625"/>
      <c r="B455" s="625"/>
      <c r="C455" s="625"/>
      <c r="D455" s="627"/>
      <c r="E455" s="210"/>
      <c r="F455" s="210"/>
      <c r="G455" s="210"/>
      <c r="H455" s="210"/>
      <c r="I455" s="627"/>
      <c r="J455" s="210"/>
      <c r="K455" s="210"/>
      <c r="L455" s="210"/>
      <c r="M455" s="628"/>
      <c r="N455" s="210"/>
      <c r="O455" s="210"/>
      <c r="P455" s="210"/>
      <c r="Q455" s="210"/>
      <c r="R455" s="210"/>
      <c r="S455" s="210"/>
      <c r="T455" s="210"/>
      <c r="U455" s="210"/>
      <c r="V455" s="210"/>
      <c r="W455" s="210"/>
      <c r="X455" s="210"/>
      <c r="Y455" s="210"/>
      <c r="Z455" s="210"/>
    </row>
    <row r="456" ht="12.75" customHeight="1">
      <c r="A456" s="625"/>
      <c r="B456" s="625"/>
      <c r="C456" s="625"/>
      <c r="D456" s="627"/>
      <c r="E456" s="210"/>
      <c r="F456" s="210"/>
      <c r="G456" s="210"/>
      <c r="H456" s="210"/>
      <c r="I456" s="627"/>
      <c r="J456" s="210"/>
      <c r="K456" s="210"/>
      <c r="L456" s="210"/>
      <c r="M456" s="628"/>
      <c r="N456" s="210"/>
      <c r="O456" s="210"/>
      <c r="P456" s="210"/>
      <c r="Q456" s="210"/>
      <c r="R456" s="210"/>
      <c r="S456" s="210"/>
      <c r="T456" s="210"/>
      <c r="U456" s="210"/>
      <c r="V456" s="210"/>
      <c r="W456" s="210"/>
      <c r="X456" s="210"/>
      <c r="Y456" s="210"/>
      <c r="Z456" s="210"/>
    </row>
    <row r="457" ht="12.75" customHeight="1">
      <c r="A457" s="625"/>
      <c r="B457" s="625"/>
      <c r="C457" s="625"/>
      <c r="D457" s="627"/>
      <c r="E457" s="210"/>
      <c r="F457" s="210"/>
      <c r="G457" s="210"/>
      <c r="H457" s="210"/>
      <c r="I457" s="627"/>
      <c r="J457" s="210"/>
      <c r="K457" s="210"/>
      <c r="L457" s="210"/>
      <c r="M457" s="628"/>
      <c r="N457" s="210"/>
      <c r="O457" s="210"/>
      <c r="P457" s="210"/>
      <c r="Q457" s="210"/>
      <c r="R457" s="210"/>
      <c r="S457" s="210"/>
      <c r="T457" s="210"/>
      <c r="U457" s="210"/>
      <c r="V457" s="210"/>
      <c r="W457" s="210"/>
      <c r="X457" s="210"/>
      <c r="Y457" s="210"/>
      <c r="Z457" s="210"/>
    </row>
    <row r="458" ht="12.75" customHeight="1">
      <c r="A458" s="625"/>
      <c r="B458" s="625"/>
      <c r="C458" s="625"/>
      <c r="D458" s="627"/>
      <c r="E458" s="210"/>
      <c r="F458" s="210"/>
      <c r="G458" s="210"/>
      <c r="H458" s="210"/>
      <c r="I458" s="627"/>
      <c r="J458" s="210"/>
      <c r="K458" s="210"/>
      <c r="L458" s="210"/>
      <c r="M458" s="628"/>
      <c r="N458" s="210"/>
      <c r="O458" s="210"/>
      <c r="P458" s="210"/>
      <c r="Q458" s="210"/>
      <c r="R458" s="210"/>
      <c r="S458" s="210"/>
      <c r="T458" s="210"/>
      <c r="U458" s="210"/>
      <c r="V458" s="210"/>
      <c r="W458" s="210"/>
      <c r="X458" s="210"/>
      <c r="Y458" s="210"/>
      <c r="Z458" s="210"/>
    </row>
    <row r="459" ht="12.75" customHeight="1">
      <c r="A459" s="625"/>
      <c r="B459" s="625"/>
      <c r="C459" s="625"/>
      <c r="D459" s="627"/>
      <c r="E459" s="210"/>
      <c r="F459" s="210"/>
      <c r="G459" s="210"/>
      <c r="H459" s="210"/>
      <c r="I459" s="627"/>
      <c r="J459" s="210"/>
      <c r="K459" s="210"/>
      <c r="L459" s="210"/>
      <c r="M459" s="628"/>
      <c r="N459" s="210"/>
      <c r="O459" s="210"/>
      <c r="P459" s="210"/>
      <c r="Q459" s="210"/>
      <c r="R459" s="210"/>
      <c r="S459" s="210"/>
      <c r="T459" s="210"/>
      <c r="U459" s="210"/>
      <c r="V459" s="210"/>
      <c r="W459" s="210"/>
      <c r="X459" s="210"/>
      <c r="Y459" s="210"/>
      <c r="Z459" s="210"/>
    </row>
    <row r="460" ht="12.75" customHeight="1">
      <c r="A460" s="625"/>
      <c r="B460" s="625"/>
      <c r="C460" s="625"/>
      <c r="D460" s="627"/>
      <c r="E460" s="210"/>
      <c r="F460" s="210"/>
      <c r="G460" s="210"/>
      <c r="H460" s="210"/>
      <c r="I460" s="627"/>
      <c r="J460" s="210"/>
      <c r="K460" s="210"/>
      <c r="L460" s="210"/>
      <c r="M460" s="628"/>
      <c r="N460" s="210"/>
      <c r="O460" s="210"/>
      <c r="P460" s="210"/>
      <c r="Q460" s="210"/>
      <c r="R460" s="210"/>
      <c r="S460" s="210"/>
      <c r="T460" s="210"/>
      <c r="U460" s="210"/>
      <c r="V460" s="210"/>
      <c r="W460" s="210"/>
      <c r="X460" s="210"/>
      <c r="Y460" s="210"/>
      <c r="Z460" s="210"/>
    </row>
    <row r="461" ht="12.75" customHeight="1">
      <c r="A461" s="625"/>
      <c r="B461" s="625"/>
      <c r="C461" s="625"/>
      <c r="D461" s="627"/>
      <c r="E461" s="210"/>
      <c r="F461" s="210"/>
      <c r="G461" s="210"/>
      <c r="H461" s="210"/>
      <c r="I461" s="627"/>
      <c r="J461" s="210"/>
      <c r="K461" s="210"/>
      <c r="L461" s="210"/>
      <c r="M461" s="628"/>
      <c r="N461" s="210"/>
      <c r="O461" s="210"/>
      <c r="P461" s="210"/>
      <c r="Q461" s="210"/>
      <c r="R461" s="210"/>
      <c r="S461" s="210"/>
      <c r="T461" s="210"/>
      <c r="U461" s="210"/>
      <c r="V461" s="210"/>
      <c r="W461" s="210"/>
      <c r="X461" s="210"/>
      <c r="Y461" s="210"/>
      <c r="Z461" s="210"/>
    </row>
    <row r="462" ht="12.75" customHeight="1">
      <c r="A462" s="625"/>
      <c r="B462" s="625"/>
      <c r="C462" s="625"/>
      <c r="D462" s="627"/>
      <c r="E462" s="210"/>
      <c r="F462" s="210"/>
      <c r="G462" s="210"/>
      <c r="H462" s="210"/>
      <c r="I462" s="627"/>
      <c r="J462" s="210"/>
      <c r="K462" s="210"/>
      <c r="L462" s="210"/>
      <c r="M462" s="628"/>
      <c r="N462" s="210"/>
      <c r="O462" s="210"/>
      <c r="P462" s="210"/>
      <c r="Q462" s="210"/>
      <c r="R462" s="210"/>
      <c r="S462" s="210"/>
      <c r="T462" s="210"/>
      <c r="U462" s="210"/>
      <c r="V462" s="210"/>
      <c r="W462" s="210"/>
      <c r="X462" s="210"/>
      <c r="Y462" s="210"/>
      <c r="Z462" s="210"/>
    </row>
    <row r="463" ht="12.75" customHeight="1">
      <c r="A463" s="625"/>
      <c r="B463" s="625"/>
      <c r="C463" s="625"/>
      <c r="D463" s="627"/>
      <c r="E463" s="210"/>
      <c r="F463" s="210"/>
      <c r="G463" s="210"/>
      <c r="H463" s="210"/>
      <c r="I463" s="627"/>
      <c r="J463" s="210"/>
      <c r="K463" s="210"/>
      <c r="L463" s="210"/>
      <c r="M463" s="628"/>
      <c r="N463" s="210"/>
      <c r="O463" s="210"/>
      <c r="P463" s="210"/>
      <c r="Q463" s="210"/>
      <c r="R463" s="210"/>
      <c r="S463" s="210"/>
      <c r="T463" s="210"/>
      <c r="U463" s="210"/>
      <c r="V463" s="210"/>
      <c r="W463" s="210"/>
      <c r="X463" s="210"/>
      <c r="Y463" s="210"/>
      <c r="Z463" s="210"/>
    </row>
    <row r="464" ht="12.75" customHeight="1">
      <c r="A464" s="625"/>
      <c r="B464" s="625"/>
      <c r="C464" s="625"/>
      <c r="D464" s="627"/>
      <c r="E464" s="210"/>
      <c r="F464" s="210"/>
      <c r="G464" s="210"/>
      <c r="H464" s="210"/>
      <c r="I464" s="627"/>
      <c r="J464" s="210"/>
      <c r="K464" s="210"/>
      <c r="L464" s="210"/>
      <c r="M464" s="628"/>
      <c r="N464" s="210"/>
      <c r="O464" s="210"/>
      <c r="P464" s="210"/>
      <c r="Q464" s="210"/>
      <c r="R464" s="210"/>
      <c r="S464" s="210"/>
      <c r="T464" s="210"/>
      <c r="U464" s="210"/>
      <c r="V464" s="210"/>
      <c r="W464" s="210"/>
      <c r="X464" s="210"/>
      <c r="Y464" s="210"/>
      <c r="Z464" s="210"/>
    </row>
    <row r="465" ht="12.75" customHeight="1">
      <c r="A465" s="625"/>
      <c r="B465" s="625"/>
      <c r="C465" s="625"/>
      <c r="D465" s="627"/>
      <c r="E465" s="210"/>
      <c r="F465" s="210"/>
      <c r="G465" s="210"/>
      <c r="H465" s="210"/>
      <c r="I465" s="627"/>
      <c r="J465" s="210"/>
      <c r="K465" s="210"/>
      <c r="L465" s="210"/>
      <c r="M465" s="628"/>
      <c r="N465" s="210"/>
      <c r="O465" s="210"/>
      <c r="P465" s="210"/>
      <c r="Q465" s="210"/>
      <c r="R465" s="210"/>
      <c r="S465" s="210"/>
      <c r="T465" s="210"/>
      <c r="U465" s="210"/>
      <c r="V465" s="210"/>
      <c r="W465" s="210"/>
      <c r="X465" s="210"/>
      <c r="Y465" s="210"/>
      <c r="Z465" s="210"/>
    </row>
    <row r="466" ht="12.75" customHeight="1">
      <c r="A466" s="625"/>
      <c r="B466" s="625"/>
      <c r="C466" s="625"/>
      <c r="D466" s="627"/>
      <c r="E466" s="210"/>
      <c r="F466" s="210"/>
      <c r="G466" s="210"/>
      <c r="H466" s="210"/>
      <c r="I466" s="627"/>
      <c r="J466" s="210"/>
      <c r="K466" s="210"/>
      <c r="L466" s="210"/>
      <c r="M466" s="628"/>
      <c r="N466" s="210"/>
      <c r="O466" s="210"/>
      <c r="P466" s="210"/>
      <c r="Q466" s="210"/>
      <c r="R466" s="210"/>
      <c r="S466" s="210"/>
      <c r="T466" s="210"/>
      <c r="U466" s="210"/>
      <c r="V466" s="210"/>
      <c r="W466" s="210"/>
      <c r="X466" s="210"/>
      <c r="Y466" s="210"/>
      <c r="Z466" s="210"/>
    </row>
    <row r="467" ht="12.75" customHeight="1">
      <c r="A467" s="625"/>
      <c r="B467" s="625"/>
      <c r="C467" s="625"/>
      <c r="D467" s="627"/>
      <c r="E467" s="210"/>
      <c r="F467" s="210"/>
      <c r="G467" s="210"/>
      <c r="H467" s="210"/>
      <c r="I467" s="627"/>
      <c r="J467" s="210"/>
      <c r="K467" s="210"/>
      <c r="L467" s="210"/>
      <c r="M467" s="628"/>
      <c r="N467" s="210"/>
      <c r="O467" s="210"/>
      <c r="P467" s="210"/>
      <c r="Q467" s="210"/>
      <c r="R467" s="210"/>
      <c r="S467" s="210"/>
      <c r="T467" s="210"/>
      <c r="U467" s="210"/>
      <c r="V467" s="210"/>
      <c r="W467" s="210"/>
      <c r="X467" s="210"/>
      <c r="Y467" s="210"/>
      <c r="Z467" s="210"/>
    </row>
    <row r="468" ht="12.75" customHeight="1">
      <c r="A468" s="625"/>
      <c r="B468" s="625"/>
      <c r="C468" s="625"/>
      <c r="D468" s="627"/>
      <c r="E468" s="210"/>
      <c r="F468" s="210"/>
      <c r="G468" s="210"/>
      <c r="H468" s="210"/>
      <c r="I468" s="627"/>
      <c r="J468" s="210"/>
      <c r="K468" s="210"/>
      <c r="L468" s="210"/>
      <c r="M468" s="628"/>
      <c r="N468" s="210"/>
      <c r="O468" s="210"/>
      <c r="P468" s="210"/>
      <c r="Q468" s="210"/>
      <c r="R468" s="210"/>
      <c r="S468" s="210"/>
      <c r="T468" s="210"/>
      <c r="U468" s="210"/>
      <c r="V468" s="210"/>
      <c r="W468" s="210"/>
      <c r="X468" s="210"/>
      <c r="Y468" s="210"/>
      <c r="Z468" s="210"/>
    </row>
    <row r="469" ht="12.75" customHeight="1">
      <c r="A469" s="625"/>
      <c r="B469" s="625"/>
      <c r="C469" s="625"/>
      <c r="D469" s="627"/>
      <c r="E469" s="210"/>
      <c r="F469" s="210"/>
      <c r="G469" s="210"/>
      <c r="H469" s="210"/>
      <c r="I469" s="627"/>
      <c r="J469" s="210"/>
      <c r="K469" s="210"/>
      <c r="L469" s="210"/>
      <c r="M469" s="628"/>
      <c r="N469" s="210"/>
      <c r="O469" s="210"/>
      <c r="P469" s="210"/>
      <c r="Q469" s="210"/>
      <c r="R469" s="210"/>
      <c r="S469" s="210"/>
      <c r="T469" s="210"/>
      <c r="U469" s="210"/>
      <c r="V469" s="210"/>
      <c r="W469" s="210"/>
      <c r="X469" s="210"/>
      <c r="Y469" s="210"/>
      <c r="Z469" s="210"/>
    </row>
    <row r="470" ht="12.75" customHeight="1">
      <c r="A470" s="625"/>
      <c r="B470" s="625"/>
      <c r="C470" s="625"/>
      <c r="D470" s="627"/>
      <c r="E470" s="210"/>
      <c r="F470" s="210"/>
      <c r="G470" s="210"/>
      <c r="H470" s="210"/>
      <c r="I470" s="627"/>
      <c r="J470" s="210"/>
      <c r="K470" s="210"/>
      <c r="L470" s="210"/>
      <c r="M470" s="628"/>
      <c r="N470" s="210"/>
      <c r="O470" s="210"/>
      <c r="P470" s="210"/>
      <c r="Q470" s="210"/>
      <c r="R470" s="210"/>
      <c r="S470" s="210"/>
      <c r="T470" s="210"/>
      <c r="U470" s="210"/>
      <c r="V470" s="210"/>
      <c r="W470" s="210"/>
      <c r="X470" s="210"/>
      <c r="Y470" s="210"/>
      <c r="Z470" s="210"/>
    </row>
    <row r="471" ht="12.75" customHeight="1">
      <c r="A471" s="625"/>
      <c r="B471" s="625"/>
      <c r="C471" s="625"/>
      <c r="D471" s="627"/>
      <c r="E471" s="210"/>
      <c r="F471" s="210"/>
      <c r="G471" s="210"/>
      <c r="H471" s="210"/>
      <c r="I471" s="627"/>
      <c r="J471" s="210"/>
      <c r="K471" s="210"/>
      <c r="L471" s="210"/>
      <c r="M471" s="628"/>
      <c r="N471" s="210"/>
      <c r="O471" s="210"/>
      <c r="P471" s="210"/>
      <c r="Q471" s="210"/>
      <c r="R471" s="210"/>
      <c r="S471" s="210"/>
      <c r="T471" s="210"/>
      <c r="U471" s="210"/>
      <c r="V471" s="210"/>
      <c r="W471" s="210"/>
      <c r="X471" s="210"/>
      <c r="Y471" s="210"/>
      <c r="Z471" s="210"/>
    </row>
    <row r="472" ht="12.75" customHeight="1">
      <c r="A472" s="625"/>
      <c r="B472" s="625"/>
      <c r="C472" s="625"/>
      <c r="D472" s="627"/>
      <c r="E472" s="210"/>
      <c r="F472" s="210"/>
      <c r="G472" s="210"/>
      <c r="H472" s="210"/>
      <c r="I472" s="627"/>
      <c r="J472" s="210"/>
      <c r="K472" s="210"/>
      <c r="L472" s="210"/>
      <c r="M472" s="628"/>
      <c r="N472" s="210"/>
      <c r="O472" s="210"/>
      <c r="P472" s="210"/>
      <c r="Q472" s="210"/>
      <c r="R472" s="210"/>
      <c r="S472" s="210"/>
      <c r="T472" s="210"/>
      <c r="U472" s="210"/>
      <c r="V472" s="210"/>
      <c r="W472" s="210"/>
      <c r="X472" s="210"/>
      <c r="Y472" s="210"/>
      <c r="Z472" s="210"/>
    </row>
    <row r="473" ht="12.75" customHeight="1">
      <c r="A473" s="625"/>
      <c r="B473" s="625"/>
      <c r="C473" s="625"/>
      <c r="D473" s="627"/>
      <c r="E473" s="210"/>
      <c r="F473" s="210"/>
      <c r="G473" s="210"/>
      <c r="H473" s="210"/>
      <c r="I473" s="627"/>
      <c r="J473" s="210"/>
      <c r="K473" s="210"/>
      <c r="L473" s="210"/>
      <c r="M473" s="628"/>
      <c r="N473" s="210"/>
      <c r="O473" s="210"/>
      <c r="P473" s="210"/>
      <c r="Q473" s="210"/>
      <c r="R473" s="210"/>
      <c r="S473" s="210"/>
      <c r="T473" s="210"/>
      <c r="U473" s="210"/>
      <c r="V473" s="210"/>
      <c r="W473" s="210"/>
      <c r="X473" s="210"/>
      <c r="Y473" s="210"/>
      <c r="Z473" s="210"/>
    </row>
    <row r="474" ht="12.75" customHeight="1">
      <c r="A474" s="625"/>
      <c r="B474" s="625"/>
      <c r="C474" s="625"/>
      <c r="D474" s="627"/>
      <c r="E474" s="210"/>
      <c r="F474" s="210"/>
      <c r="G474" s="210"/>
      <c r="H474" s="210"/>
      <c r="I474" s="627"/>
      <c r="J474" s="210"/>
      <c r="K474" s="210"/>
      <c r="L474" s="210"/>
      <c r="M474" s="628"/>
      <c r="N474" s="210"/>
      <c r="O474" s="210"/>
      <c r="P474" s="210"/>
      <c r="Q474" s="210"/>
      <c r="R474" s="210"/>
      <c r="S474" s="210"/>
      <c r="T474" s="210"/>
      <c r="U474" s="210"/>
      <c r="V474" s="210"/>
      <c r="W474" s="210"/>
      <c r="X474" s="210"/>
      <c r="Y474" s="210"/>
      <c r="Z474" s="210"/>
    </row>
    <row r="475" ht="12.75" customHeight="1">
      <c r="A475" s="625"/>
      <c r="B475" s="625"/>
      <c r="C475" s="625"/>
      <c r="D475" s="627"/>
      <c r="E475" s="210"/>
      <c r="F475" s="210"/>
      <c r="G475" s="210"/>
      <c r="H475" s="210"/>
      <c r="I475" s="627"/>
      <c r="J475" s="210"/>
      <c r="K475" s="210"/>
      <c r="L475" s="210"/>
      <c r="M475" s="628"/>
      <c r="N475" s="210"/>
      <c r="O475" s="210"/>
      <c r="P475" s="210"/>
      <c r="Q475" s="210"/>
      <c r="R475" s="210"/>
      <c r="S475" s="210"/>
      <c r="T475" s="210"/>
      <c r="U475" s="210"/>
      <c r="V475" s="210"/>
      <c r="W475" s="210"/>
      <c r="X475" s="210"/>
      <c r="Y475" s="210"/>
      <c r="Z475" s="210"/>
    </row>
    <row r="476" ht="12.75" customHeight="1">
      <c r="A476" s="625"/>
      <c r="B476" s="625"/>
      <c r="C476" s="625"/>
      <c r="D476" s="627"/>
      <c r="E476" s="210"/>
      <c r="F476" s="210"/>
      <c r="G476" s="210"/>
      <c r="H476" s="210"/>
      <c r="I476" s="627"/>
      <c r="J476" s="210"/>
      <c r="K476" s="210"/>
      <c r="L476" s="210"/>
      <c r="M476" s="628"/>
      <c r="N476" s="210"/>
      <c r="O476" s="210"/>
      <c r="P476" s="210"/>
      <c r="Q476" s="210"/>
      <c r="R476" s="210"/>
      <c r="S476" s="210"/>
      <c r="T476" s="210"/>
      <c r="U476" s="210"/>
      <c r="V476" s="210"/>
      <c r="W476" s="210"/>
      <c r="X476" s="210"/>
      <c r="Y476" s="210"/>
      <c r="Z476" s="210"/>
    </row>
    <row r="477" ht="12.75" customHeight="1">
      <c r="A477" s="625"/>
      <c r="B477" s="625"/>
      <c r="C477" s="625"/>
      <c r="D477" s="627"/>
      <c r="E477" s="210"/>
      <c r="F477" s="210"/>
      <c r="G477" s="210"/>
      <c r="H477" s="210"/>
      <c r="I477" s="627"/>
      <c r="J477" s="210"/>
      <c r="K477" s="210"/>
      <c r="L477" s="210"/>
      <c r="M477" s="628"/>
      <c r="N477" s="210"/>
      <c r="O477" s="210"/>
      <c r="P477" s="210"/>
      <c r="Q477" s="210"/>
      <c r="R477" s="210"/>
      <c r="S477" s="210"/>
      <c r="T477" s="210"/>
      <c r="U477" s="210"/>
      <c r="V477" s="210"/>
      <c r="W477" s="210"/>
      <c r="X477" s="210"/>
      <c r="Y477" s="210"/>
      <c r="Z477" s="210"/>
    </row>
    <row r="478" ht="12.75" customHeight="1">
      <c r="A478" s="625"/>
      <c r="B478" s="625"/>
      <c r="C478" s="625"/>
      <c r="D478" s="627"/>
      <c r="E478" s="210"/>
      <c r="F478" s="210"/>
      <c r="G478" s="210"/>
      <c r="H478" s="210"/>
      <c r="I478" s="627"/>
      <c r="J478" s="210"/>
      <c r="K478" s="210"/>
      <c r="L478" s="210"/>
      <c r="M478" s="628"/>
      <c r="N478" s="210"/>
      <c r="O478" s="210"/>
      <c r="P478" s="210"/>
      <c r="Q478" s="210"/>
      <c r="R478" s="210"/>
      <c r="S478" s="210"/>
      <c r="T478" s="210"/>
      <c r="U478" s="210"/>
      <c r="V478" s="210"/>
      <c r="W478" s="210"/>
      <c r="X478" s="210"/>
      <c r="Y478" s="210"/>
      <c r="Z478" s="210"/>
    </row>
    <row r="479" ht="12.75" customHeight="1">
      <c r="A479" s="625"/>
      <c r="B479" s="625"/>
      <c r="C479" s="625"/>
      <c r="D479" s="627"/>
      <c r="E479" s="210"/>
      <c r="F479" s="210"/>
      <c r="G479" s="210"/>
      <c r="H479" s="210"/>
      <c r="I479" s="627"/>
      <c r="J479" s="210"/>
      <c r="K479" s="210"/>
      <c r="L479" s="210"/>
      <c r="M479" s="628"/>
      <c r="N479" s="210"/>
      <c r="O479" s="210"/>
      <c r="P479" s="210"/>
      <c r="Q479" s="210"/>
      <c r="R479" s="210"/>
      <c r="S479" s="210"/>
      <c r="T479" s="210"/>
      <c r="U479" s="210"/>
      <c r="V479" s="210"/>
      <c r="W479" s="210"/>
      <c r="X479" s="210"/>
      <c r="Y479" s="210"/>
      <c r="Z479" s="210"/>
    </row>
    <row r="480" ht="12.75" customHeight="1">
      <c r="A480" s="625"/>
      <c r="B480" s="625"/>
      <c r="C480" s="625"/>
      <c r="D480" s="627"/>
      <c r="E480" s="210"/>
      <c r="F480" s="210"/>
      <c r="G480" s="210"/>
      <c r="H480" s="210"/>
      <c r="I480" s="627"/>
      <c r="J480" s="210"/>
      <c r="K480" s="210"/>
      <c r="L480" s="210"/>
      <c r="M480" s="628"/>
      <c r="N480" s="210"/>
      <c r="O480" s="210"/>
      <c r="P480" s="210"/>
      <c r="Q480" s="210"/>
      <c r="R480" s="210"/>
      <c r="S480" s="210"/>
      <c r="T480" s="210"/>
      <c r="U480" s="210"/>
      <c r="V480" s="210"/>
      <c r="W480" s="210"/>
      <c r="X480" s="210"/>
      <c r="Y480" s="210"/>
      <c r="Z480" s="210"/>
    </row>
    <row r="481" ht="12.75" customHeight="1">
      <c r="A481" s="625"/>
      <c r="B481" s="625"/>
      <c r="C481" s="625"/>
      <c r="D481" s="627"/>
      <c r="E481" s="210"/>
      <c r="F481" s="210"/>
      <c r="G481" s="210"/>
      <c r="H481" s="210"/>
      <c r="I481" s="627"/>
      <c r="J481" s="210"/>
      <c r="K481" s="210"/>
      <c r="L481" s="210"/>
      <c r="M481" s="628"/>
      <c r="N481" s="210"/>
      <c r="O481" s="210"/>
      <c r="P481" s="210"/>
      <c r="Q481" s="210"/>
      <c r="R481" s="210"/>
      <c r="S481" s="210"/>
      <c r="T481" s="210"/>
      <c r="U481" s="210"/>
      <c r="V481" s="210"/>
      <c r="W481" s="210"/>
      <c r="X481" s="210"/>
      <c r="Y481" s="210"/>
      <c r="Z481" s="210"/>
    </row>
    <row r="482" ht="12.75" customHeight="1">
      <c r="A482" s="625"/>
      <c r="B482" s="625"/>
      <c r="C482" s="625"/>
      <c r="D482" s="627"/>
      <c r="E482" s="210"/>
      <c r="F482" s="210"/>
      <c r="G482" s="210"/>
      <c r="H482" s="210"/>
      <c r="I482" s="627"/>
      <c r="J482" s="210"/>
      <c r="K482" s="210"/>
      <c r="L482" s="210"/>
      <c r="M482" s="628"/>
      <c r="N482" s="210"/>
      <c r="O482" s="210"/>
      <c r="P482" s="210"/>
      <c r="Q482" s="210"/>
      <c r="R482" s="210"/>
      <c r="S482" s="210"/>
      <c r="T482" s="210"/>
      <c r="U482" s="210"/>
      <c r="V482" s="210"/>
      <c r="W482" s="210"/>
      <c r="X482" s="210"/>
      <c r="Y482" s="210"/>
      <c r="Z482" s="210"/>
    </row>
    <row r="483" ht="12.75" customHeight="1">
      <c r="A483" s="625"/>
      <c r="B483" s="625"/>
      <c r="C483" s="625"/>
      <c r="D483" s="627"/>
      <c r="E483" s="210"/>
      <c r="F483" s="210"/>
      <c r="G483" s="210"/>
      <c r="H483" s="210"/>
      <c r="I483" s="627"/>
      <c r="J483" s="210"/>
      <c r="K483" s="210"/>
      <c r="L483" s="210"/>
      <c r="M483" s="628"/>
      <c r="N483" s="210"/>
      <c r="O483" s="210"/>
      <c r="P483" s="210"/>
      <c r="Q483" s="210"/>
      <c r="R483" s="210"/>
      <c r="S483" s="210"/>
      <c r="T483" s="210"/>
      <c r="U483" s="210"/>
      <c r="V483" s="210"/>
      <c r="W483" s="210"/>
      <c r="X483" s="210"/>
      <c r="Y483" s="210"/>
      <c r="Z483" s="210"/>
    </row>
    <row r="484" ht="12.75" customHeight="1">
      <c r="A484" s="625"/>
      <c r="B484" s="625"/>
      <c r="C484" s="625"/>
      <c r="D484" s="627"/>
      <c r="E484" s="210"/>
      <c r="F484" s="210"/>
      <c r="G484" s="210"/>
      <c r="H484" s="210"/>
      <c r="I484" s="627"/>
      <c r="J484" s="210"/>
      <c r="K484" s="210"/>
      <c r="L484" s="210"/>
      <c r="M484" s="628"/>
      <c r="N484" s="210"/>
      <c r="O484" s="210"/>
      <c r="P484" s="210"/>
      <c r="Q484" s="210"/>
      <c r="R484" s="210"/>
      <c r="S484" s="210"/>
      <c r="T484" s="210"/>
      <c r="U484" s="210"/>
      <c r="V484" s="210"/>
      <c r="W484" s="210"/>
      <c r="X484" s="210"/>
      <c r="Y484" s="210"/>
      <c r="Z484" s="210"/>
    </row>
    <row r="485" ht="12.75" customHeight="1">
      <c r="A485" s="625"/>
      <c r="B485" s="625"/>
      <c r="C485" s="625"/>
      <c r="D485" s="627"/>
      <c r="E485" s="210"/>
      <c r="F485" s="210"/>
      <c r="G485" s="210"/>
      <c r="H485" s="210"/>
      <c r="I485" s="627"/>
      <c r="J485" s="210"/>
      <c r="K485" s="210"/>
      <c r="L485" s="210"/>
      <c r="M485" s="628"/>
      <c r="N485" s="210"/>
      <c r="O485" s="210"/>
      <c r="P485" s="210"/>
      <c r="Q485" s="210"/>
      <c r="R485" s="210"/>
      <c r="S485" s="210"/>
      <c r="T485" s="210"/>
      <c r="U485" s="210"/>
      <c r="V485" s="210"/>
      <c r="W485" s="210"/>
      <c r="X485" s="210"/>
      <c r="Y485" s="210"/>
      <c r="Z485" s="210"/>
    </row>
    <row r="486" ht="12.75" customHeight="1">
      <c r="A486" s="625"/>
      <c r="B486" s="625"/>
      <c r="C486" s="625"/>
      <c r="D486" s="627"/>
      <c r="E486" s="210"/>
      <c r="F486" s="210"/>
      <c r="G486" s="210"/>
      <c r="H486" s="210"/>
      <c r="I486" s="627"/>
      <c r="J486" s="210"/>
      <c r="K486" s="210"/>
      <c r="L486" s="210"/>
      <c r="M486" s="628"/>
      <c r="N486" s="210"/>
      <c r="O486" s="210"/>
      <c r="P486" s="210"/>
      <c r="Q486" s="210"/>
      <c r="R486" s="210"/>
      <c r="S486" s="210"/>
      <c r="T486" s="210"/>
      <c r="U486" s="210"/>
      <c r="V486" s="210"/>
      <c r="W486" s="210"/>
      <c r="X486" s="210"/>
      <c r="Y486" s="210"/>
      <c r="Z486" s="210"/>
    </row>
    <row r="487" ht="12.75" customHeight="1">
      <c r="A487" s="625"/>
      <c r="B487" s="625"/>
      <c r="C487" s="625"/>
      <c r="D487" s="627"/>
      <c r="E487" s="210"/>
      <c r="F487" s="210"/>
      <c r="G487" s="210"/>
      <c r="H487" s="210"/>
      <c r="I487" s="627"/>
      <c r="J487" s="210"/>
      <c r="K487" s="210"/>
      <c r="L487" s="210"/>
      <c r="M487" s="628"/>
      <c r="N487" s="210"/>
      <c r="O487" s="210"/>
      <c r="P487" s="210"/>
      <c r="Q487" s="210"/>
      <c r="R487" s="210"/>
      <c r="S487" s="210"/>
      <c r="T487" s="210"/>
      <c r="U487" s="210"/>
      <c r="V487" s="210"/>
      <c r="W487" s="210"/>
      <c r="X487" s="210"/>
      <c r="Y487" s="210"/>
      <c r="Z487" s="210"/>
    </row>
    <row r="488" ht="12.75" customHeight="1">
      <c r="A488" s="625"/>
      <c r="B488" s="625"/>
      <c r="C488" s="625"/>
      <c r="D488" s="627"/>
      <c r="E488" s="210"/>
      <c r="F488" s="210"/>
      <c r="G488" s="210"/>
      <c r="H488" s="210"/>
      <c r="I488" s="627"/>
      <c r="J488" s="210"/>
      <c r="K488" s="210"/>
      <c r="L488" s="210"/>
      <c r="M488" s="628"/>
      <c r="N488" s="210"/>
      <c r="O488" s="210"/>
      <c r="P488" s="210"/>
      <c r="Q488" s="210"/>
      <c r="R488" s="210"/>
      <c r="S488" s="210"/>
      <c r="T488" s="210"/>
      <c r="U488" s="210"/>
      <c r="V488" s="210"/>
      <c r="W488" s="210"/>
      <c r="X488" s="210"/>
      <c r="Y488" s="210"/>
      <c r="Z488" s="210"/>
    </row>
    <row r="489" ht="12.75" customHeight="1">
      <c r="A489" s="625"/>
      <c r="B489" s="625"/>
      <c r="C489" s="625"/>
      <c r="D489" s="627"/>
      <c r="E489" s="210"/>
      <c r="F489" s="210"/>
      <c r="G489" s="210"/>
      <c r="H489" s="210"/>
      <c r="I489" s="627"/>
      <c r="J489" s="210"/>
      <c r="K489" s="210"/>
      <c r="L489" s="210"/>
      <c r="M489" s="628"/>
      <c r="N489" s="210"/>
      <c r="O489" s="210"/>
      <c r="P489" s="210"/>
      <c r="Q489" s="210"/>
      <c r="R489" s="210"/>
      <c r="S489" s="210"/>
      <c r="T489" s="210"/>
      <c r="U489" s="210"/>
      <c r="V489" s="210"/>
      <c r="W489" s="210"/>
      <c r="X489" s="210"/>
      <c r="Y489" s="210"/>
      <c r="Z489" s="210"/>
    </row>
    <row r="490" ht="12.75" customHeight="1">
      <c r="A490" s="625"/>
      <c r="B490" s="625"/>
      <c r="C490" s="625"/>
      <c r="D490" s="627"/>
      <c r="E490" s="210"/>
      <c r="F490" s="210"/>
      <c r="G490" s="210"/>
      <c r="H490" s="210"/>
      <c r="I490" s="627"/>
      <c r="J490" s="210"/>
      <c r="K490" s="210"/>
      <c r="L490" s="210"/>
      <c r="M490" s="628"/>
      <c r="N490" s="210"/>
      <c r="O490" s="210"/>
      <c r="P490" s="210"/>
      <c r="Q490" s="210"/>
      <c r="R490" s="210"/>
      <c r="S490" s="210"/>
      <c r="T490" s="210"/>
      <c r="U490" s="210"/>
      <c r="V490" s="210"/>
      <c r="W490" s="210"/>
      <c r="X490" s="210"/>
      <c r="Y490" s="210"/>
      <c r="Z490" s="210"/>
    </row>
    <row r="491" ht="12.75" customHeight="1">
      <c r="A491" s="625"/>
      <c r="B491" s="625"/>
      <c r="C491" s="625"/>
      <c r="D491" s="627"/>
      <c r="E491" s="210"/>
      <c r="F491" s="210"/>
      <c r="G491" s="210"/>
      <c r="H491" s="210"/>
      <c r="I491" s="627"/>
      <c r="J491" s="210"/>
      <c r="K491" s="210"/>
      <c r="L491" s="210"/>
      <c r="M491" s="628"/>
      <c r="N491" s="210"/>
      <c r="O491" s="210"/>
      <c r="P491" s="210"/>
      <c r="Q491" s="210"/>
      <c r="R491" s="210"/>
      <c r="S491" s="210"/>
      <c r="T491" s="210"/>
      <c r="U491" s="210"/>
      <c r="V491" s="210"/>
      <c r="W491" s="210"/>
      <c r="X491" s="210"/>
      <c r="Y491" s="210"/>
      <c r="Z491" s="210"/>
    </row>
    <row r="492" ht="12.75" customHeight="1">
      <c r="A492" s="625"/>
      <c r="B492" s="625"/>
      <c r="C492" s="625"/>
      <c r="D492" s="627"/>
      <c r="E492" s="210"/>
      <c r="F492" s="210"/>
      <c r="G492" s="210"/>
      <c r="H492" s="210"/>
      <c r="I492" s="627"/>
      <c r="J492" s="210"/>
      <c r="K492" s="210"/>
      <c r="L492" s="210"/>
      <c r="M492" s="628"/>
      <c r="N492" s="210"/>
      <c r="O492" s="210"/>
      <c r="P492" s="210"/>
      <c r="Q492" s="210"/>
      <c r="R492" s="210"/>
      <c r="S492" s="210"/>
      <c r="T492" s="210"/>
      <c r="U492" s="210"/>
      <c r="V492" s="210"/>
      <c r="W492" s="210"/>
      <c r="X492" s="210"/>
      <c r="Y492" s="210"/>
      <c r="Z492" s="210"/>
    </row>
    <row r="493" ht="12.75" customHeight="1">
      <c r="A493" s="625"/>
      <c r="B493" s="625"/>
      <c r="C493" s="625"/>
      <c r="D493" s="627"/>
      <c r="E493" s="210"/>
      <c r="F493" s="210"/>
      <c r="G493" s="210"/>
      <c r="H493" s="210"/>
      <c r="I493" s="627"/>
      <c r="J493" s="210"/>
      <c r="K493" s="210"/>
      <c r="L493" s="210"/>
      <c r="M493" s="628"/>
      <c r="N493" s="210"/>
      <c r="O493" s="210"/>
      <c r="P493" s="210"/>
      <c r="Q493" s="210"/>
      <c r="R493" s="210"/>
      <c r="S493" s="210"/>
      <c r="T493" s="210"/>
      <c r="U493" s="210"/>
      <c r="V493" s="210"/>
      <c r="W493" s="210"/>
      <c r="X493" s="210"/>
      <c r="Y493" s="210"/>
      <c r="Z493" s="210"/>
    </row>
    <row r="494" ht="12.75" customHeight="1">
      <c r="A494" s="625"/>
      <c r="B494" s="625"/>
      <c r="C494" s="625"/>
      <c r="D494" s="627"/>
      <c r="E494" s="210"/>
      <c r="F494" s="210"/>
      <c r="G494" s="210"/>
      <c r="H494" s="210"/>
      <c r="I494" s="627"/>
      <c r="J494" s="210"/>
      <c r="K494" s="210"/>
      <c r="L494" s="210"/>
      <c r="M494" s="628"/>
      <c r="N494" s="210"/>
      <c r="O494" s="210"/>
      <c r="P494" s="210"/>
      <c r="Q494" s="210"/>
      <c r="R494" s="210"/>
      <c r="S494" s="210"/>
      <c r="T494" s="210"/>
      <c r="U494" s="210"/>
      <c r="V494" s="210"/>
      <c r="W494" s="210"/>
      <c r="X494" s="210"/>
      <c r="Y494" s="210"/>
      <c r="Z494" s="210"/>
    </row>
    <row r="495" ht="12.75" customHeight="1">
      <c r="A495" s="625"/>
      <c r="B495" s="625"/>
      <c r="C495" s="625"/>
      <c r="D495" s="627"/>
      <c r="E495" s="210"/>
      <c r="F495" s="210"/>
      <c r="G495" s="210"/>
      <c r="H495" s="210"/>
      <c r="I495" s="627"/>
      <c r="J495" s="210"/>
      <c r="K495" s="210"/>
      <c r="L495" s="210"/>
      <c r="M495" s="628"/>
      <c r="N495" s="210"/>
      <c r="O495" s="210"/>
      <c r="P495" s="210"/>
      <c r="Q495" s="210"/>
      <c r="R495" s="210"/>
      <c r="S495" s="210"/>
      <c r="T495" s="210"/>
      <c r="U495" s="210"/>
      <c r="V495" s="210"/>
      <c r="W495" s="210"/>
      <c r="X495" s="210"/>
      <c r="Y495" s="210"/>
      <c r="Z495" s="210"/>
    </row>
    <row r="496" ht="12.75" customHeight="1">
      <c r="A496" s="625"/>
      <c r="B496" s="625"/>
      <c r="C496" s="625"/>
      <c r="D496" s="627"/>
      <c r="E496" s="210"/>
      <c r="F496" s="210"/>
      <c r="G496" s="210"/>
      <c r="H496" s="210"/>
      <c r="I496" s="627"/>
      <c r="J496" s="210"/>
      <c r="K496" s="210"/>
      <c r="L496" s="210"/>
      <c r="M496" s="628"/>
      <c r="N496" s="210"/>
      <c r="O496" s="210"/>
      <c r="P496" s="210"/>
      <c r="Q496" s="210"/>
      <c r="R496" s="210"/>
      <c r="S496" s="210"/>
      <c r="T496" s="210"/>
      <c r="U496" s="210"/>
      <c r="V496" s="210"/>
      <c r="W496" s="210"/>
      <c r="X496" s="210"/>
      <c r="Y496" s="210"/>
      <c r="Z496" s="210"/>
    </row>
    <row r="497" ht="12.75" customHeight="1">
      <c r="A497" s="625"/>
      <c r="B497" s="625"/>
      <c r="C497" s="625"/>
      <c r="D497" s="627"/>
      <c r="E497" s="210"/>
      <c r="F497" s="210"/>
      <c r="G497" s="210"/>
      <c r="H497" s="210"/>
      <c r="I497" s="627"/>
      <c r="J497" s="210"/>
      <c r="K497" s="210"/>
      <c r="L497" s="210"/>
      <c r="M497" s="628"/>
      <c r="N497" s="210"/>
      <c r="O497" s="210"/>
      <c r="P497" s="210"/>
      <c r="Q497" s="210"/>
      <c r="R497" s="210"/>
      <c r="S497" s="210"/>
      <c r="T497" s="210"/>
      <c r="U497" s="210"/>
      <c r="V497" s="210"/>
      <c r="W497" s="210"/>
      <c r="X497" s="210"/>
      <c r="Y497" s="210"/>
      <c r="Z497" s="210"/>
    </row>
    <row r="498" ht="12.75" customHeight="1">
      <c r="A498" s="625"/>
      <c r="B498" s="625"/>
      <c r="C498" s="625"/>
      <c r="D498" s="627"/>
      <c r="E498" s="210"/>
      <c r="F498" s="210"/>
      <c r="G498" s="210"/>
      <c r="H498" s="210"/>
      <c r="I498" s="627"/>
      <c r="J498" s="210"/>
      <c r="K498" s="210"/>
      <c r="L498" s="210"/>
      <c r="M498" s="628"/>
      <c r="N498" s="210"/>
      <c r="O498" s="210"/>
      <c r="P498" s="210"/>
      <c r="Q498" s="210"/>
      <c r="R498" s="210"/>
      <c r="S498" s="210"/>
      <c r="T498" s="210"/>
      <c r="U498" s="210"/>
      <c r="V498" s="210"/>
      <c r="W498" s="210"/>
      <c r="X498" s="210"/>
      <c r="Y498" s="210"/>
      <c r="Z498" s="210"/>
    </row>
    <row r="499" ht="12.75" customHeight="1">
      <c r="A499" s="625"/>
      <c r="B499" s="625"/>
      <c r="C499" s="625"/>
      <c r="D499" s="627"/>
      <c r="E499" s="210"/>
      <c r="F499" s="210"/>
      <c r="G499" s="210"/>
      <c r="H499" s="210"/>
      <c r="I499" s="627"/>
      <c r="J499" s="210"/>
      <c r="K499" s="210"/>
      <c r="L499" s="210"/>
      <c r="M499" s="628"/>
      <c r="N499" s="210"/>
      <c r="O499" s="210"/>
      <c r="P499" s="210"/>
      <c r="Q499" s="210"/>
      <c r="R499" s="210"/>
      <c r="S499" s="210"/>
      <c r="T499" s="210"/>
      <c r="U499" s="210"/>
      <c r="V499" s="210"/>
      <c r="W499" s="210"/>
      <c r="X499" s="210"/>
      <c r="Y499" s="210"/>
      <c r="Z499" s="210"/>
    </row>
    <row r="500" ht="12.75" customHeight="1">
      <c r="A500" s="625"/>
      <c r="B500" s="625"/>
      <c r="C500" s="625"/>
      <c r="D500" s="627"/>
      <c r="E500" s="210"/>
      <c r="F500" s="210"/>
      <c r="G500" s="210"/>
      <c r="H500" s="210"/>
      <c r="I500" s="627"/>
      <c r="J500" s="210"/>
      <c r="K500" s="210"/>
      <c r="L500" s="210"/>
      <c r="M500" s="628"/>
      <c r="N500" s="210"/>
      <c r="O500" s="210"/>
      <c r="P500" s="210"/>
      <c r="Q500" s="210"/>
      <c r="R500" s="210"/>
      <c r="S500" s="210"/>
      <c r="T500" s="210"/>
      <c r="U500" s="210"/>
      <c r="V500" s="210"/>
      <c r="W500" s="210"/>
      <c r="X500" s="210"/>
      <c r="Y500" s="210"/>
      <c r="Z500" s="210"/>
    </row>
    <row r="501" ht="12.75" customHeight="1">
      <c r="A501" s="625"/>
      <c r="B501" s="625"/>
      <c r="C501" s="625"/>
      <c r="D501" s="627"/>
      <c r="E501" s="210"/>
      <c r="F501" s="210"/>
      <c r="G501" s="210"/>
      <c r="H501" s="210"/>
      <c r="I501" s="627"/>
      <c r="J501" s="210"/>
      <c r="K501" s="210"/>
      <c r="L501" s="210"/>
      <c r="M501" s="628"/>
      <c r="N501" s="210"/>
      <c r="O501" s="210"/>
      <c r="P501" s="210"/>
      <c r="Q501" s="210"/>
      <c r="R501" s="210"/>
      <c r="S501" s="210"/>
      <c r="T501" s="210"/>
      <c r="U501" s="210"/>
      <c r="V501" s="210"/>
      <c r="W501" s="210"/>
      <c r="X501" s="210"/>
      <c r="Y501" s="210"/>
      <c r="Z501" s="210"/>
    </row>
    <row r="502" ht="12.75" customHeight="1">
      <c r="A502" s="625"/>
      <c r="B502" s="625"/>
      <c r="C502" s="625"/>
      <c r="D502" s="627"/>
      <c r="E502" s="210"/>
      <c r="F502" s="210"/>
      <c r="G502" s="210"/>
      <c r="H502" s="210"/>
      <c r="I502" s="627"/>
      <c r="J502" s="210"/>
      <c r="K502" s="210"/>
      <c r="L502" s="210"/>
      <c r="M502" s="628"/>
      <c r="N502" s="210"/>
      <c r="O502" s="210"/>
      <c r="P502" s="210"/>
      <c r="Q502" s="210"/>
      <c r="R502" s="210"/>
      <c r="S502" s="210"/>
      <c r="T502" s="210"/>
      <c r="U502" s="210"/>
      <c r="V502" s="210"/>
      <c r="W502" s="210"/>
      <c r="X502" s="210"/>
      <c r="Y502" s="210"/>
      <c r="Z502" s="210"/>
    </row>
    <row r="503" ht="12.75" customHeight="1">
      <c r="A503" s="625"/>
      <c r="B503" s="625"/>
      <c r="C503" s="625"/>
      <c r="D503" s="627"/>
      <c r="E503" s="210"/>
      <c r="F503" s="210"/>
      <c r="G503" s="210"/>
      <c r="H503" s="210"/>
      <c r="I503" s="627"/>
      <c r="J503" s="210"/>
      <c r="K503" s="210"/>
      <c r="L503" s="210"/>
      <c r="M503" s="628"/>
      <c r="N503" s="210"/>
      <c r="O503" s="210"/>
      <c r="P503" s="210"/>
      <c r="Q503" s="210"/>
      <c r="R503" s="210"/>
      <c r="S503" s="210"/>
      <c r="T503" s="210"/>
      <c r="U503" s="210"/>
      <c r="V503" s="210"/>
      <c r="W503" s="210"/>
      <c r="X503" s="210"/>
      <c r="Y503" s="210"/>
      <c r="Z503" s="210"/>
    </row>
    <row r="504" ht="12.75" customHeight="1">
      <c r="A504" s="625"/>
      <c r="B504" s="625"/>
      <c r="C504" s="625"/>
      <c r="D504" s="627"/>
      <c r="E504" s="210"/>
      <c r="F504" s="210"/>
      <c r="G504" s="210"/>
      <c r="H504" s="210"/>
      <c r="I504" s="627"/>
      <c r="J504" s="210"/>
      <c r="K504" s="210"/>
      <c r="L504" s="210"/>
      <c r="M504" s="628"/>
      <c r="N504" s="210"/>
      <c r="O504" s="210"/>
      <c r="P504" s="210"/>
      <c r="Q504" s="210"/>
      <c r="R504" s="210"/>
      <c r="S504" s="210"/>
      <c r="T504" s="210"/>
      <c r="U504" s="210"/>
      <c r="V504" s="210"/>
      <c r="W504" s="210"/>
      <c r="X504" s="210"/>
      <c r="Y504" s="210"/>
      <c r="Z504" s="210"/>
    </row>
    <row r="505" ht="12.75" customHeight="1">
      <c r="A505" s="625"/>
      <c r="B505" s="625"/>
      <c r="C505" s="625"/>
      <c r="D505" s="627"/>
      <c r="E505" s="210"/>
      <c r="F505" s="210"/>
      <c r="G505" s="210"/>
      <c r="H505" s="210"/>
      <c r="I505" s="627"/>
      <c r="J505" s="210"/>
      <c r="K505" s="210"/>
      <c r="L505" s="210"/>
      <c r="M505" s="628"/>
      <c r="N505" s="210"/>
      <c r="O505" s="210"/>
      <c r="P505" s="210"/>
      <c r="Q505" s="210"/>
      <c r="R505" s="210"/>
      <c r="S505" s="210"/>
      <c r="T505" s="210"/>
      <c r="U505" s="210"/>
      <c r="V505" s="210"/>
      <c r="W505" s="210"/>
      <c r="X505" s="210"/>
      <c r="Y505" s="210"/>
      <c r="Z505" s="210"/>
    </row>
    <row r="506" ht="12.75" customHeight="1">
      <c r="A506" s="625"/>
      <c r="B506" s="625"/>
      <c r="C506" s="625"/>
      <c r="D506" s="627"/>
      <c r="E506" s="210"/>
      <c r="F506" s="210"/>
      <c r="G506" s="210"/>
      <c r="H506" s="210"/>
      <c r="I506" s="627"/>
      <c r="J506" s="210"/>
      <c r="K506" s="210"/>
      <c r="L506" s="210"/>
      <c r="M506" s="628"/>
      <c r="N506" s="210"/>
      <c r="O506" s="210"/>
      <c r="P506" s="210"/>
      <c r="Q506" s="210"/>
      <c r="R506" s="210"/>
      <c r="S506" s="210"/>
      <c r="T506" s="210"/>
      <c r="U506" s="210"/>
      <c r="V506" s="210"/>
      <c r="W506" s="210"/>
      <c r="X506" s="210"/>
      <c r="Y506" s="210"/>
      <c r="Z506" s="210"/>
    </row>
    <row r="507" ht="12.75" customHeight="1">
      <c r="A507" s="625"/>
      <c r="B507" s="625"/>
      <c r="C507" s="625"/>
      <c r="D507" s="627"/>
      <c r="E507" s="210"/>
      <c r="F507" s="210"/>
      <c r="G507" s="210"/>
      <c r="H507" s="210"/>
      <c r="I507" s="627"/>
      <c r="J507" s="210"/>
      <c r="K507" s="210"/>
      <c r="L507" s="210"/>
      <c r="M507" s="628"/>
      <c r="N507" s="210"/>
      <c r="O507" s="210"/>
      <c r="P507" s="210"/>
      <c r="Q507" s="210"/>
      <c r="R507" s="210"/>
      <c r="S507" s="210"/>
      <c r="T507" s="210"/>
      <c r="U507" s="210"/>
      <c r="V507" s="210"/>
      <c r="W507" s="210"/>
      <c r="X507" s="210"/>
      <c r="Y507" s="210"/>
      <c r="Z507" s="210"/>
    </row>
    <row r="508" ht="12.75" customHeight="1">
      <c r="A508" s="625"/>
      <c r="B508" s="625"/>
      <c r="C508" s="625"/>
      <c r="D508" s="627"/>
      <c r="E508" s="210"/>
      <c r="F508" s="210"/>
      <c r="G508" s="210"/>
      <c r="H508" s="210"/>
      <c r="I508" s="627"/>
      <c r="J508" s="210"/>
      <c r="K508" s="210"/>
      <c r="L508" s="210"/>
      <c r="M508" s="628"/>
      <c r="N508" s="210"/>
      <c r="O508" s="210"/>
      <c r="P508" s="210"/>
      <c r="Q508" s="210"/>
      <c r="R508" s="210"/>
      <c r="S508" s="210"/>
      <c r="T508" s="210"/>
      <c r="U508" s="210"/>
      <c r="V508" s="210"/>
      <c r="W508" s="210"/>
      <c r="X508" s="210"/>
      <c r="Y508" s="210"/>
      <c r="Z508" s="210"/>
    </row>
    <row r="509" ht="12.75" customHeight="1">
      <c r="A509" s="625"/>
      <c r="B509" s="625"/>
      <c r="C509" s="625"/>
      <c r="D509" s="627"/>
      <c r="E509" s="210"/>
      <c r="F509" s="210"/>
      <c r="G509" s="210"/>
      <c r="H509" s="210"/>
      <c r="I509" s="627"/>
      <c r="J509" s="210"/>
      <c r="K509" s="210"/>
      <c r="L509" s="210"/>
      <c r="M509" s="628"/>
      <c r="N509" s="210"/>
      <c r="O509" s="210"/>
      <c r="P509" s="210"/>
      <c r="Q509" s="210"/>
      <c r="R509" s="210"/>
      <c r="S509" s="210"/>
      <c r="T509" s="210"/>
      <c r="U509" s="210"/>
      <c r="V509" s="210"/>
      <c r="W509" s="210"/>
      <c r="X509" s="210"/>
      <c r="Y509" s="210"/>
      <c r="Z509" s="210"/>
    </row>
    <row r="510" ht="12.75" customHeight="1">
      <c r="A510" s="625"/>
      <c r="B510" s="625"/>
      <c r="C510" s="625"/>
      <c r="D510" s="627"/>
      <c r="E510" s="210"/>
      <c r="F510" s="210"/>
      <c r="G510" s="210"/>
      <c r="H510" s="210"/>
      <c r="I510" s="627"/>
      <c r="J510" s="210"/>
      <c r="K510" s="210"/>
      <c r="L510" s="210"/>
      <c r="M510" s="628"/>
      <c r="N510" s="210"/>
      <c r="O510" s="210"/>
      <c r="P510" s="210"/>
      <c r="Q510" s="210"/>
      <c r="R510" s="210"/>
      <c r="S510" s="210"/>
      <c r="T510" s="210"/>
      <c r="U510" s="210"/>
      <c r="V510" s="210"/>
      <c r="W510" s="210"/>
      <c r="X510" s="210"/>
      <c r="Y510" s="210"/>
      <c r="Z510" s="210"/>
    </row>
    <row r="511" ht="12.75" customHeight="1">
      <c r="A511" s="625"/>
      <c r="B511" s="625"/>
      <c r="C511" s="625"/>
      <c r="D511" s="627"/>
      <c r="E511" s="210"/>
      <c r="F511" s="210"/>
      <c r="G511" s="210"/>
      <c r="H511" s="210"/>
      <c r="I511" s="627"/>
      <c r="J511" s="210"/>
      <c r="K511" s="210"/>
      <c r="L511" s="210"/>
      <c r="M511" s="628"/>
      <c r="N511" s="210"/>
      <c r="O511" s="210"/>
      <c r="P511" s="210"/>
      <c r="Q511" s="210"/>
      <c r="R511" s="210"/>
      <c r="S511" s="210"/>
      <c r="T511" s="210"/>
      <c r="U511" s="210"/>
      <c r="V511" s="210"/>
      <c r="W511" s="210"/>
      <c r="X511" s="210"/>
      <c r="Y511" s="210"/>
      <c r="Z511" s="210"/>
    </row>
    <row r="512" ht="12.75" customHeight="1">
      <c r="A512" s="625"/>
      <c r="B512" s="625"/>
      <c r="C512" s="625"/>
      <c r="D512" s="627"/>
      <c r="E512" s="210"/>
      <c r="F512" s="210"/>
      <c r="G512" s="210"/>
      <c r="H512" s="210"/>
      <c r="I512" s="627"/>
      <c r="J512" s="210"/>
      <c r="K512" s="210"/>
      <c r="L512" s="210"/>
      <c r="M512" s="628"/>
      <c r="N512" s="210"/>
      <c r="O512" s="210"/>
      <c r="P512" s="210"/>
      <c r="Q512" s="210"/>
      <c r="R512" s="210"/>
      <c r="S512" s="210"/>
      <c r="T512" s="210"/>
      <c r="U512" s="210"/>
      <c r="V512" s="210"/>
      <c r="W512" s="210"/>
      <c r="X512" s="210"/>
      <c r="Y512" s="210"/>
      <c r="Z512" s="210"/>
    </row>
    <row r="513" ht="12.75" customHeight="1">
      <c r="A513" s="625"/>
      <c r="B513" s="625"/>
      <c r="C513" s="625"/>
      <c r="D513" s="627"/>
      <c r="E513" s="210"/>
      <c r="F513" s="210"/>
      <c r="G513" s="210"/>
      <c r="H513" s="210"/>
      <c r="I513" s="627"/>
      <c r="J513" s="210"/>
      <c r="K513" s="210"/>
      <c r="L513" s="210"/>
      <c r="M513" s="628"/>
      <c r="N513" s="210"/>
      <c r="O513" s="210"/>
      <c r="P513" s="210"/>
      <c r="Q513" s="210"/>
      <c r="R513" s="210"/>
      <c r="S513" s="210"/>
      <c r="T513" s="210"/>
      <c r="U513" s="210"/>
      <c r="V513" s="210"/>
      <c r="W513" s="210"/>
      <c r="X513" s="210"/>
      <c r="Y513" s="210"/>
      <c r="Z513" s="210"/>
    </row>
    <row r="514" ht="12.75" customHeight="1">
      <c r="A514" s="625"/>
      <c r="B514" s="625"/>
      <c r="C514" s="625"/>
      <c r="D514" s="627"/>
      <c r="E514" s="210"/>
      <c r="F514" s="210"/>
      <c r="G514" s="210"/>
      <c r="H514" s="210"/>
      <c r="I514" s="627"/>
      <c r="J514" s="210"/>
      <c r="K514" s="210"/>
      <c r="L514" s="210"/>
      <c r="M514" s="628"/>
      <c r="N514" s="210"/>
      <c r="O514" s="210"/>
      <c r="P514" s="210"/>
      <c r="Q514" s="210"/>
      <c r="R514" s="210"/>
      <c r="S514" s="210"/>
      <c r="T514" s="210"/>
      <c r="U514" s="210"/>
      <c r="V514" s="210"/>
      <c r="W514" s="210"/>
      <c r="X514" s="210"/>
      <c r="Y514" s="210"/>
      <c r="Z514" s="210"/>
    </row>
    <row r="515" ht="12.75" customHeight="1">
      <c r="A515" s="625"/>
      <c r="B515" s="625"/>
      <c r="C515" s="625"/>
      <c r="D515" s="627"/>
      <c r="E515" s="210"/>
      <c r="F515" s="210"/>
      <c r="G515" s="210"/>
      <c r="H515" s="210"/>
      <c r="I515" s="627"/>
      <c r="J515" s="210"/>
      <c r="K515" s="210"/>
      <c r="L515" s="210"/>
      <c r="M515" s="628"/>
      <c r="N515" s="210"/>
      <c r="O515" s="210"/>
      <c r="P515" s="210"/>
      <c r="Q515" s="210"/>
      <c r="R515" s="210"/>
      <c r="S515" s="210"/>
      <c r="T515" s="210"/>
      <c r="U515" s="210"/>
      <c r="V515" s="210"/>
      <c r="W515" s="210"/>
      <c r="X515" s="210"/>
      <c r="Y515" s="210"/>
      <c r="Z515" s="210"/>
    </row>
    <row r="516" ht="12.75" customHeight="1">
      <c r="A516" s="625"/>
      <c r="B516" s="625"/>
      <c r="C516" s="625"/>
      <c r="D516" s="627"/>
      <c r="E516" s="210"/>
      <c r="F516" s="210"/>
      <c r="G516" s="210"/>
      <c r="H516" s="210"/>
      <c r="I516" s="627"/>
      <c r="J516" s="210"/>
      <c r="K516" s="210"/>
      <c r="L516" s="210"/>
      <c r="M516" s="628"/>
      <c r="N516" s="210"/>
      <c r="O516" s="210"/>
      <c r="P516" s="210"/>
      <c r="Q516" s="210"/>
      <c r="R516" s="210"/>
      <c r="S516" s="210"/>
      <c r="T516" s="210"/>
      <c r="U516" s="210"/>
      <c r="V516" s="210"/>
      <c r="W516" s="210"/>
      <c r="X516" s="210"/>
      <c r="Y516" s="210"/>
      <c r="Z516" s="210"/>
    </row>
    <row r="517" ht="12.75" customHeight="1">
      <c r="A517" s="625"/>
      <c r="B517" s="625"/>
      <c r="C517" s="625"/>
      <c r="D517" s="627"/>
      <c r="E517" s="210"/>
      <c r="F517" s="210"/>
      <c r="G517" s="210"/>
      <c r="H517" s="210"/>
      <c r="I517" s="627"/>
      <c r="J517" s="210"/>
      <c r="K517" s="210"/>
      <c r="L517" s="210"/>
      <c r="M517" s="628"/>
      <c r="N517" s="210"/>
      <c r="O517" s="210"/>
      <c r="P517" s="210"/>
      <c r="Q517" s="210"/>
      <c r="R517" s="210"/>
      <c r="S517" s="210"/>
      <c r="T517" s="210"/>
      <c r="U517" s="210"/>
      <c r="V517" s="210"/>
      <c r="W517" s="210"/>
      <c r="X517" s="210"/>
      <c r="Y517" s="210"/>
      <c r="Z517" s="210"/>
    </row>
    <row r="518" ht="12.75" customHeight="1">
      <c r="A518" s="625"/>
      <c r="B518" s="625"/>
      <c r="C518" s="625"/>
      <c r="D518" s="627"/>
      <c r="E518" s="210"/>
      <c r="F518" s="210"/>
      <c r="G518" s="210"/>
      <c r="H518" s="210"/>
      <c r="I518" s="627"/>
      <c r="J518" s="210"/>
      <c r="K518" s="210"/>
      <c r="L518" s="210"/>
      <c r="M518" s="628"/>
      <c r="N518" s="210"/>
      <c r="O518" s="210"/>
      <c r="P518" s="210"/>
      <c r="Q518" s="210"/>
      <c r="R518" s="210"/>
      <c r="S518" s="210"/>
      <c r="T518" s="210"/>
      <c r="U518" s="210"/>
      <c r="V518" s="210"/>
      <c r="W518" s="210"/>
      <c r="X518" s="210"/>
      <c r="Y518" s="210"/>
      <c r="Z518" s="210"/>
    </row>
    <row r="519" ht="12.75" customHeight="1">
      <c r="A519" s="625"/>
      <c r="B519" s="625"/>
      <c r="C519" s="625"/>
      <c r="D519" s="627"/>
      <c r="E519" s="210"/>
      <c r="F519" s="210"/>
      <c r="G519" s="210"/>
      <c r="H519" s="210"/>
      <c r="I519" s="627"/>
      <c r="J519" s="210"/>
      <c r="K519" s="210"/>
      <c r="L519" s="210"/>
      <c r="M519" s="628"/>
      <c r="N519" s="210"/>
      <c r="O519" s="210"/>
      <c r="P519" s="210"/>
      <c r="Q519" s="210"/>
      <c r="R519" s="210"/>
      <c r="S519" s="210"/>
      <c r="T519" s="210"/>
      <c r="U519" s="210"/>
      <c r="V519" s="210"/>
      <c r="W519" s="210"/>
      <c r="X519" s="210"/>
      <c r="Y519" s="210"/>
      <c r="Z519" s="210"/>
    </row>
    <row r="520" ht="12.75" customHeight="1">
      <c r="A520" s="625"/>
      <c r="B520" s="625"/>
      <c r="C520" s="625"/>
      <c r="D520" s="627"/>
      <c r="E520" s="210"/>
      <c r="F520" s="210"/>
      <c r="G520" s="210"/>
      <c r="H520" s="210"/>
      <c r="I520" s="627"/>
      <c r="J520" s="210"/>
      <c r="K520" s="210"/>
      <c r="L520" s="210"/>
      <c r="M520" s="628"/>
      <c r="N520" s="210"/>
      <c r="O520" s="210"/>
      <c r="P520" s="210"/>
      <c r="Q520" s="210"/>
      <c r="R520" s="210"/>
      <c r="S520" s="210"/>
      <c r="T520" s="210"/>
      <c r="U520" s="210"/>
      <c r="V520" s="210"/>
      <c r="W520" s="210"/>
      <c r="X520" s="210"/>
      <c r="Y520" s="210"/>
      <c r="Z520" s="210"/>
    </row>
    <row r="521" ht="12.75" customHeight="1">
      <c r="A521" s="625"/>
      <c r="B521" s="625"/>
      <c r="C521" s="625"/>
      <c r="D521" s="627"/>
      <c r="E521" s="210"/>
      <c r="F521" s="210"/>
      <c r="G521" s="210"/>
      <c r="H521" s="210"/>
      <c r="I521" s="627"/>
      <c r="J521" s="210"/>
      <c r="K521" s="210"/>
      <c r="L521" s="210"/>
      <c r="M521" s="628"/>
      <c r="N521" s="210"/>
      <c r="O521" s="210"/>
      <c r="P521" s="210"/>
      <c r="Q521" s="210"/>
      <c r="R521" s="210"/>
      <c r="S521" s="210"/>
      <c r="T521" s="210"/>
      <c r="U521" s="210"/>
      <c r="V521" s="210"/>
      <c r="W521" s="210"/>
      <c r="X521" s="210"/>
      <c r="Y521" s="210"/>
      <c r="Z521" s="210"/>
    </row>
    <row r="522" ht="12.75" customHeight="1">
      <c r="A522" s="625"/>
      <c r="B522" s="625"/>
      <c r="C522" s="625"/>
      <c r="D522" s="627"/>
      <c r="E522" s="210"/>
      <c r="F522" s="210"/>
      <c r="G522" s="210"/>
      <c r="H522" s="210"/>
      <c r="I522" s="627"/>
      <c r="J522" s="210"/>
      <c r="K522" s="210"/>
      <c r="L522" s="210"/>
      <c r="M522" s="628"/>
      <c r="N522" s="210"/>
      <c r="O522" s="210"/>
      <c r="P522" s="210"/>
      <c r="Q522" s="210"/>
      <c r="R522" s="210"/>
      <c r="S522" s="210"/>
      <c r="T522" s="210"/>
      <c r="U522" s="210"/>
      <c r="V522" s="210"/>
      <c r="W522" s="210"/>
      <c r="X522" s="210"/>
      <c r="Y522" s="210"/>
      <c r="Z522" s="210"/>
    </row>
    <row r="523" ht="12.75" customHeight="1">
      <c r="A523" s="625"/>
      <c r="B523" s="625"/>
      <c r="C523" s="625"/>
      <c r="D523" s="627"/>
      <c r="E523" s="210"/>
      <c r="F523" s="210"/>
      <c r="G523" s="210"/>
      <c r="H523" s="210"/>
      <c r="I523" s="627"/>
      <c r="J523" s="210"/>
      <c r="K523" s="210"/>
      <c r="L523" s="210"/>
      <c r="M523" s="628"/>
      <c r="N523" s="210"/>
      <c r="O523" s="210"/>
      <c r="P523" s="210"/>
      <c r="Q523" s="210"/>
      <c r="R523" s="210"/>
      <c r="S523" s="210"/>
      <c r="T523" s="210"/>
      <c r="U523" s="210"/>
      <c r="V523" s="210"/>
      <c r="W523" s="210"/>
      <c r="X523" s="210"/>
      <c r="Y523" s="210"/>
      <c r="Z523" s="210"/>
    </row>
    <row r="524" ht="12.75" customHeight="1">
      <c r="A524" s="625"/>
      <c r="B524" s="625"/>
      <c r="C524" s="625"/>
      <c r="D524" s="627"/>
      <c r="E524" s="210"/>
      <c r="F524" s="210"/>
      <c r="G524" s="210"/>
      <c r="H524" s="210"/>
      <c r="I524" s="627"/>
      <c r="J524" s="210"/>
      <c r="K524" s="210"/>
      <c r="L524" s="210"/>
      <c r="M524" s="628"/>
      <c r="N524" s="210"/>
      <c r="O524" s="210"/>
      <c r="P524" s="210"/>
      <c r="Q524" s="210"/>
      <c r="R524" s="210"/>
      <c r="S524" s="210"/>
      <c r="T524" s="210"/>
      <c r="U524" s="210"/>
      <c r="V524" s="210"/>
      <c r="W524" s="210"/>
      <c r="X524" s="210"/>
      <c r="Y524" s="210"/>
      <c r="Z524" s="210"/>
    </row>
    <row r="525" ht="12.75" customHeight="1">
      <c r="A525" s="625"/>
      <c r="B525" s="625"/>
      <c r="C525" s="625"/>
      <c r="D525" s="627"/>
      <c r="E525" s="210"/>
      <c r="F525" s="210"/>
      <c r="G525" s="210"/>
      <c r="H525" s="210"/>
      <c r="I525" s="627"/>
      <c r="J525" s="210"/>
      <c r="K525" s="210"/>
      <c r="L525" s="210"/>
      <c r="M525" s="628"/>
      <c r="N525" s="210"/>
      <c r="O525" s="210"/>
      <c r="P525" s="210"/>
      <c r="Q525" s="210"/>
      <c r="R525" s="210"/>
      <c r="S525" s="210"/>
      <c r="T525" s="210"/>
      <c r="U525" s="210"/>
      <c r="V525" s="210"/>
      <c r="W525" s="210"/>
      <c r="X525" s="210"/>
      <c r="Y525" s="210"/>
      <c r="Z525" s="210"/>
    </row>
    <row r="526" ht="12.75" customHeight="1">
      <c r="A526" s="625"/>
      <c r="B526" s="625"/>
      <c r="C526" s="625"/>
      <c r="D526" s="627"/>
      <c r="E526" s="210"/>
      <c r="F526" s="210"/>
      <c r="G526" s="210"/>
      <c r="H526" s="210"/>
      <c r="I526" s="627"/>
      <c r="J526" s="210"/>
      <c r="K526" s="210"/>
      <c r="L526" s="210"/>
      <c r="M526" s="628"/>
      <c r="N526" s="210"/>
      <c r="O526" s="210"/>
      <c r="P526" s="210"/>
      <c r="Q526" s="210"/>
      <c r="R526" s="210"/>
      <c r="S526" s="210"/>
      <c r="T526" s="210"/>
      <c r="U526" s="210"/>
      <c r="V526" s="210"/>
      <c r="W526" s="210"/>
      <c r="X526" s="210"/>
      <c r="Y526" s="210"/>
      <c r="Z526" s="210"/>
    </row>
    <row r="527" ht="12.75" customHeight="1">
      <c r="A527" s="625"/>
      <c r="B527" s="625"/>
      <c r="C527" s="625"/>
      <c r="D527" s="627"/>
      <c r="E527" s="210"/>
      <c r="F527" s="210"/>
      <c r="G527" s="210"/>
      <c r="H527" s="210"/>
      <c r="I527" s="627"/>
      <c r="J527" s="210"/>
      <c r="K527" s="210"/>
      <c r="L527" s="210"/>
      <c r="M527" s="628"/>
      <c r="N527" s="210"/>
      <c r="O527" s="210"/>
      <c r="P527" s="210"/>
      <c r="Q527" s="210"/>
      <c r="R527" s="210"/>
      <c r="S527" s="210"/>
      <c r="T527" s="210"/>
      <c r="U527" s="210"/>
      <c r="V527" s="210"/>
      <c r="W527" s="210"/>
      <c r="X527" s="210"/>
      <c r="Y527" s="210"/>
      <c r="Z527" s="210"/>
    </row>
    <row r="528" ht="12.75" customHeight="1">
      <c r="A528" s="625"/>
      <c r="B528" s="625"/>
      <c r="C528" s="625"/>
      <c r="D528" s="627"/>
      <c r="E528" s="210"/>
      <c r="F528" s="210"/>
      <c r="G528" s="210"/>
      <c r="H528" s="210"/>
      <c r="I528" s="627"/>
      <c r="J528" s="210"/>
      <c r="K528" s="210"/>
      <c r="L528" s="210"/>
      <c r="M528" s="628"/>
      <c r="N528" s="210"/>
      <c r="O528" s="210"/>
      <c r="P528" s="210"/>
      <c r="Q528" s="210"/>
      <c r="R528" s="210"/>
      <c r="S528" s="210"/>
      <c r="T528" s="210"/>
      <c r="U528" s="210"/>
      <c r="V528" s="210"/>
      <c r="W528" s="210"/>
      <c r="X528" s="210"/>
      <c r="Y528" s="210"/>
      <c r="Z528" s="210"/>
    </row>
    <row r="529" ht="12.75" customHeight="1">
      <c r="A529" s="625"/>
      <c r="B529" s="625"/>
      <c r="C529" s="625"/>
      <c r="D529" s="627"/>
      <c r="E529" s="210"/>
      <c r="F529" s="210"/>
      <c r="G529" s="210"/>
      <c r="H529" s="210"/>
      <c r="I529" s="627"/>
      <c r="J529" s="210"/>
      <c r="K529" s="210"/>
      <c r="L529" s="210"/>
      <c r="M529" s="628"/>
      <c r="N529" s="210"/>
      <c r="O529" s="210"/>
      <c r="P529" s="210"/>
      <c r="Q529" s="210"/>
      <c r="R529" s="210"/>
      <c r="S529" s="210"/>
      <c r="T529" s="210"/>
      <c r="U529" s="210"/>
      <c r="V529" s="210"/>
      <c r="W529" s="210"/>
      <c r="X529" s="210"/>
      <c r="Y529" s="210"/>
      <c r="Z529" s="210"/>
    </row>
    <row r="530" ht="12.75" customHeight="1">
      <c r="A530" s="625"/>
      <c r="B530" s="625"/>
      <c r="C530" s="625"/>
      <c r="D530" s="627"/>
      <c r="E530" s="210"/>
      <c r="F530" s="210"/>
      <c r="G530" s="210"/>
      <c r="H530" s="210"/>
      <c r="I530" s="627"/>
      <c r="J530" s="210"/>
      <c r="K530" s="210"/>
      <c r="L530" s="210"/>
      <c r="M530" s="628"/>
      <c r="N530" s="210"/>
      <c r="O530" s="210"/>
      <c r="P530" s="210"/>
      <c r="Q530" s="210"/>
      <c r="R530" s="210"/>
      <c r="S530" s="210"/>
      <c r="T530" s="210"/>
      <c r="U530" s="210"/>
      <c r="V530" s="210"/>
      <c r="W530" s="210"/>
      <c r="X530" s="210"/>
      <c r="Y530" s="210"/>
      <c r="Z530" s="210"/>
    </row>
    <row r="531" ht="12.75" customHeight="1">
      <c r="A531" s="625"/>
      <c r="B531" s="625"/>
      <c r="C531" s="625"/>
      <c r="D531" s="627"/>
      <c r="E531" s="210"/>
      <c r="F531" s="210"/>
      <c r="G531" s="210"/>
      <c r="H531" s="210"/>
      <c r="I531" s="627"/>
      <c r="J531" s="210"/>
      <c r="K531" s="210"/>
      <c r="L531" s="210"/>
      <c r="M531" s="628"/>
      <c r="N531" s="210"/>
      <c r="O531" s="210"/>
      <c r="P531" s="210"/>
      <c r="Q531" s="210"/>
      <c r="R531" s="210"/>
      <c r="S531" s="210"/>
      <c r="T531" s="210"/>
      <c r="U531" s="210"/>
      <c r="V531" s="210"/>
      <c r="W531" s="210"/>
      <c r="X531" s="210"/>
      <c r="Y531" s="210"/>
      <c r="Z531" s="210"/>
    </row>
    <row r="532" ht="12.75" customHeight="1">
      <c r="A532" s="625"/>
      <c r="B532" s="625"/>
      <c r="C532" s="625"/>
      <c r="D532" s="627"/>
      <c r="E532" s="210"/>
      <c r="F532" s="210"/>
      <c r="G532" s="210"/>
      <c r="H532" s="210"/>
      <c r="I532" s="627"/>
      <c r="J532" s="210"/>
      <c r="K532" s="210"/>
      <c r="L532" s="210"/>
      <c r="M532" s="628"/>
      <c r="N532" s="210"/>
      <c r="O532" s="210"/>
      <c r="P532" s="210"/>
      <c r="Q532" s="210"/>
      <c r="R532" s="210"/>
      <c r="S532" s="210"/>
      <c r="T532" s="210"/>
      <c r="U532" s="210"/>
      <c r="V532" s="210"/>
      <c r="W532" s="210"/>
      <c r="X532" s="210"/>
      <c r="Y532" s="210"/>
      <c r="Z532" s="210"/>
    </row>
    <row r="533" ht="12.75" customHeight="1">
      <c r="A533" s="625"/>
      <c r="B533" s="625"/>
      <c r="C533" s="625"/>
      <c r="D533" s="627"/>
      <c r="E533" s="210"/>
      <c r="F533" s="210"/>
      <c r="G533" s="210"/>
      <c r="H533" s="210"/>
      <c r="I533" s="627"/>
      <c r="J533" s="210"/>
      <c r="K533" s="210"/>
      <c r="L533" s="210"/>
      <c r="M533" s="628"/>
      <c r="N533" s="210"/>
      <c r="O533" s="210"/>
      <c r="P533" s="210"/>
      <c r="Q533" s="210"/>
      <c r="R533" s="210"/>
      <c r="S533" s="210"/>
      <c r="T533" s="210"/>
      <c r="U533" s="210"/>
      <c r="V533" s="210"/>
      <c r="W533" s="210"/>
      <c r="X533" s="210"/>
      <c r="Y533" s="210"/>
      <c r="Z533" s="210"/>
    </row>
    <row r="534" ht="12.75" customHeight="1">
      <c r="A534" s="625"/>
      <c r="B534" s="625"/>
      <c r="C534" s="625"/>
      <c r="D534" s="627"/>
      <c r="E534" s="210"/>
      <c r="F534" s="210"/>
      <c r="G534" s="210"/>
      <c r="H534" s="210"/>
      <c r="I534" s="627"/>
      <c r="J534" s="210"/>
      <c r="K534" s="210"/>
      <c r="L534" s="210"/>
      <c r="M534" s="628"/>
      <c r="N534" s="210"/>
      <c r="O534" s="210"/>
      <c r="P534" s="210"/>
      <c r="Q534" s="210"/>
      <c r="R534" s="210"/>
      <c r="S534" s="210"/>
      <c r="T534" s="210"/>
      <c r="U534" s="210"/>
      <c r="V534" s="210"/>
      <c r="W534" s="210"/>
      <c r="X534" s="210"/>
      <c r="Y534" s="210"/>
      <c r="Z534" s="210"/>
    </row>
    <row r="535" ht="12.75" customHeight="1">
      <c r="A535" s="625"/>
      <c r="B535" s="625"/>
      <c r="C535" s="625"/>
      <c r="D535" s="627"/>
      <c r="E535" s="210"/>
      <c r="F535" s="210"/>
      <c r="G535" s="210"/>
      <c r="H535" s="210"/>
      <c r="I535" s="627"/>
      <c r="J535" s="210"/>
      <c r="K535" s="210"/>
      <c r="L535" s="210"/>
      <c r="M535" s="628"/>
      <c r="N535" s="210"/>
      <c r="O535" s="210"/>
      <c r="P535" s="210"/>
      <c r="Q535" s="210"/>
      <c r="R535" s="210"/>
      <c r="S535" s="210"/>
      <c r="T535" s="210"/>
      <c r="U535" s="210"/>
      <c r="V535" s="210"/>
      <c r="W535" s="210"/>
      <c r="X535" s="210"/>
      <c r="Y535" s="210"/>
      <c r="Z535" s="210"/>
    </row>
    <row r="536" ht="12.75" customHeight="1">
      <c r="A536" s="625"/>
      <c r="B536" s="625"/>
      <c r="C536" s="625"/>
      <c r="D536" s="627"/>
      <c r="E536" s="210"/>
      <c r="F536" s="210"/>
      <c r="G536" s="210"/>
      <c r="H536" s="210"/>
      <c r="I536" s="627"/>
      <c r="J536" s="210"/>
      <c r="K536" s="210"/>
      <c r="L536" s="210"/>
      <c r="M536" s="628"/>
      <c r="N536" s="210"/>
      <c r="O536" s="210"/>
      <c r="P536" s="210"/>
      <c r="Q536" s="210"/>
      <c r="R536" s="210"/>
      <c r="S536" s="210"/>
      <c r="T536" s="210"/>
      <c r="U536" s="210"/>
      <c r="V536" s="210"/>
      <c r="W536" s="210"/>
      <c r="X536" s="210"/>
      <c r="Y536" s="210"/>
      <c r="Z536" s="210"/>
    </row>
    <row r="537" ht="12.75" customHeight="1">
      <c r="A537" s="625"/>
      <c r="B537" s="625"/>
      <c r="C537" s="625"/>
      <c r="D537" s="627"/>
      <c r="E537" s="210"/>
      <c r="F537" s="210"/>
      <c r="G537" s="210"/>
      <c r="H537" s="210"/>
      <c r="I537" s="627"/>
      <c r="J537" s="210"/>
      <c r="K537" s="210"/>
      <c r="L537" s="210"/>
      <c r="M537" s="628"/>
      <c r="N537" s="210"/>
      <c r="O537" s="210"/>
      <c r="P537" s="210"/>
      <c r="Q537" s="210"/>
      <c r="R537" s="210"/>
      <c r="S537" s="210"/>
      <c r="T537" s="210"/>
      <c r="U537" s="210"/>
      <c r="V537" s="210"/>
      <c r="W537" s="210"/>
      <c r="X537" s="210"/>
      <c r="Y537" s="210"/>
      <c r="Z537" s="210"/>
    </row>
    <row r="538" ht="12.75" customHeight="1">
      <c r="A538" s="625"/>
      <c r="B538" s="625"/>
      <c r="C538" s="625"/>
      <c r="D538" s="627"/>
      <c r="E538" s="210"/>
      <c r="F538" s="210"/>
      <c r="G538" s="210"/>
      <c r="H538" s="210"/>
      <c r="I538" s="627"/>
      <c r="J538" s="210"/>
      <c r="K538" s="210"/>
      <c r="L538" s="210"/>
      <c r="M538" s="628"/>
      <c r="N538" s="210"/>
      <c r="O538" s="210"/>
      <c r="P538" s="210"/>
      <c r="Q538" s="210"/>
      <c r="R538" s="210"/>
      <c r="S538" s="210"/>
      <c r="T538" s="210"/>
      <c r="U538" s="210"/>
      <c r="V538" s="210"/>
      <c r="W538" s="210"/>
      <c r="X538" s="210"/>
      <c r="Y538" s="210"/>
      <c r="Z538" s="210"/>
    </row>
    <row r="539" ht="12.75" customHeight="1">
      <c r="A539" s="625"/>
      <c r="B539" s="625"/>
      <c r="C539" s="625"/>
      <c r="D539" s="627"/>
      <c r="E539" s="210"/>
      <c r="F539" s="210"/>
      <c r="G539" s="210"/>
      <c r="H539" s="210"/>
      <c r="I539" s="627"/>
      <c r="J539" s="210"/>
      <c r="K539" s="210"/>
      <c r="L539" s="210"/>
      <c r="M539" s="628"/>
      <c r="N539" s="210"/>
      <c r="O539" s="210"/>
      <c r="P539" s="210"/>
      <c r="Q539" s="210"/>
      <c r="R539" s="210"/>
      <c r="S539" s="210"/>
      <c r="T539" s="210"/>
      <c r="U539" s="210"/>
      <c r="V539" s="210"/>
      <c r="W539" s="210"/>
      <c r="X539" s="210"/>
      <c r="Y539" s="210"/>
      <c r="Z539" s="210"/>
    </row>
    <row r="540" ht="12.75" customHeight="1">
      <c r="A540" s="625"/>
      <c r="B540" s="625"/>
      <c r="C540" s="625"/>
      <c r="D540" s="627"/>
      <c r="E540" s="210"/>
      <c r="F540" s="210"/>
      <c r="G540" s="210"/>
      <c r="H540" s="210"/>
      <c r="I540" s="627"/>
      <c r="J540" s="210"/>
      <c r="K540" s="210"/>
      <c r="L540" s="210"/>
      <c r="M540" s="628"/>
      <c r="N540" s="210"/>
      <c r="O540" s="210"/>
      <c r="P540" s="210"/>
      <c r="Q540" s="210"/>
      <c r="R540" s="210"/>
      <c r="S540" s="210"/>
      <c r="T540" s="210"/>
      <c r="U540" s="210"/>
      <c r="V540" s="210"/>
      <c r="W540" s="210"/>
      <c r="X540" s="210"/>
      <c r="Y540" s="210"/>
      <c r="Z540" s="210"/>
    </row>
    <row r="541" ht="12.75" customHeight="1">
      <c r="A541" s="625"/>
      <c r="B541" s="625"/>
      <c r="C541" s="625"/>
      <c r="D541" s="627"/>
      <c r="E541" s="210"/>
      <c r="F541" s="210"/>
      <c r="G541" s="210"/>
      <c r="H541" s="210"/>
      <c r="I541" s="627"/>
      <c r="J541" s="210"/>
      <c r="K541" s="210"/>
      <c r="L541" s="210"/>
      <c r="M541" s="628"/>
      <c r="N541" s="210"/>
      <c r="O541" s="210"/>
      <c r="P541" s="210"/>
      <c r="Q541" s="210"/>
      <c r="R541" s="210"/>
      <c r="S541" s="210"/>
      <c r="T541" s="210"/>
      <c r="U541" s="210"/>
      <c r="V541" s="210"/>
      <c r="W541" s="210"/>
      <c r="X541" s="210"/>
      <c r="Y541" s="210"/>
      <c r="Z541" s="210"/>
    </row>
    <row r="542" ht="12.75" customHeight="1">
      <c r="A542" s="625"/>
      <c r="B542" s="625"/>
      <c r="C542" s="625"/>
      <c r="D542" s="627"/>
      <c r="E542" s="210"/>
      <c r="F542" s="210"/>
      <c r="G542" s="210"/>
      <c r="H542" s="210"/>
      <c r="I542" s="627"/>
      <c r="J542" s="210"/>
      <c r="K542" s="210"/>
      <c r="L542" s="210"/>
      <c r="M542" s="628"/>
      <c r="N542" s="210"/>
      <c r="O542" s="210"/>
      <c r="P542" s="210"/>
      <c r="Q542" s="210"/>
      <c r="R542" s="210"/>
      <c r="S542" s="210"/>
      <c r="T542" s="210"/>
      <c r="U542" s="210"/>
      <c r="V542" s="210"/>
      <c r="W542" s="210"/>
      <c r="X542" s="210"/>
      <c r="Y542" s="210"/>
      <c r="Z542" s="210"/>
    </row>
    <row r="543" ht="12.75" customHeight="1">
      <c r="A543" s="625"/>
      <c r="B543" s="625"/>
      <c r="C543" s="625"/>
      <c r="D543" s="627"/>
      <c r="E543" s="210"/>
      <c r="F543" s="210"/>
      <c r="G543" s="210"/>
      <c r="H543" s="210"/>
      <c r="I543" s="627"/>
      <c r="J543" s="210"/>
      <c r="K543" s="210"/>
      <c r="L543" s="210"/>
      <c r="M543" s="628"/>
      <c r="N543" s="210"/>
      <c r="O543" s="210"/>
      <c r="P543" s="210"/>
      <c r="Q543" s="210"/>
      <c r="R543" s="210"/>
      <c r="S543" s="210"/>
      <c r="T543" s="210"/>
      <c r="U543" s="210"/>
      <c r="V543" s="210"/>
      <c r="W543" s="210"/>
      <c r="X543" s="210"/>
      <c r="Y543" s="210"/>
      <c r="Z543" s="210"/>
    </row>
    <row r="544" ht="12.75" customHeight="1">
      <c r="A544" s="625"/>
      <c r="B544" s="625"/>
      <c r="C544" s="625"/>
      <c r="D544" s="627"/>
      <c r="E544" s="210"/>
      <c r="F544" s="210"/>
      <c r="G544" s="210"/>
      <c r="H544" s="210"/>
      <c r="I544" s="627"/>
      <c r="J544" s="210"/>
      <c r="K544" s="210"/>
      <c r="L544" s="210"/>
      <c r="M544" s="628"/>
      <c r="N544" s="210"/>
      <c r="O544" s="210"/>
      <c r="P544" s="210"/>
      <c r="Q544" s="210"/>
      <c r="R544" s="210"/>
      <c r="S544" s="210"/>
      <c r="T544" s="210"/>
      <c r="U544" s="210"/>
      <c r="V544" s="210"/>
      <c r="W544" s="210"/>
      <c r="X544" s="210"/>
      <c r="Y544" s="210"/>
      <c r="Z544" s="210"/>
    </row>
    <row r="545" ht="12.75" customHeight="1">
      <c r="A545" s="625"/>
      <c r="B545" s="625"/>
      <c r="C545" s="625"/>
      <c r="D545" s="627"/>
      <c r="E545" s="210"/>
      <c r="F545" s="210"/>
      <c r="G545" s="210"/>
      <c r="H545" s="210"/>
      <c r="I545" s="627"/>
      <c r="J545" s="210"/>
      <c r="K545" s="210"/>
      <c r="L545" s="210"/>
      <c r="M545" s="628"/>
      <c r="N545" s="210"/>
      <c r="O545" s="210"/>
      <c r="P545" s="210"/>
      <c r="Q545" s="210"/>
      <c r="R545" s="210"/>
      <c r="S545" s="210"/>
      <c r="T545" s="210"/>
      <c r="U545" s="210"/>
      <c r="V545" s="210"/>
      <c r="W545" s="210"/>
      <c r="X545" s="210"/>
      <c r="Y545" s="210"/>
      <c r="Z545" s="210"/>
    </row>
    <row r="546" ht="12.75" customHeight="1">
      <c r="A546" s="625"/>
      <c r="B546" s="625"/>
      <c r="C546" s="625"/>
      <c r="D546" s="627"/>
      <c r="E546" s="210"/>
      <c r="F546" s="210"/>
      <c r="G546" s="210"/>
      <c r="H546" s="210"/>
      <c r="I546" s="627"/>
      <c r="J546" s="210"/>
      <c r="K546" s="210"/>
      <c r="L546" s="210"/>
      <c r="M546" s="628"/>
      <c r="N546" s="210"/>
      <c r="O546" s="210"/>
      <c r="P546" s="210"/>
      <c r="Q546" s="210"/>
      <c r="R546" s="210"/>
      <c r="S546" s="210"/>
      <c r="T546" s="210"/>
      <c r="U546" s="210"/>
      <c r="V546" s="210"/>
      <c r="W546" s="210"/>
      <c r="X546" s="210"/>
      <c r="Y546" s="210"/>
      <c r="Z546" s="210"/>
    </row>
    <row r="547" ht="12.75" customHeight="1">
      <c r="A547" s="625"/>
      <c r="B547" s="625"/>
      <c r="C547" s="625"/>
      <c r="D547" s="627"/>
      <c r="E547" s="210"/>
      <c r="F547" s="210"/>
      <c r="G547" s="210"/>
      <c r="H547" s="210"/>
      <c r="I547" s="627"/>
      <c r="J547" s="210"/>
      <c r="K547" s="210"/>
      <c r="L547" s="210"/>
      <c r="M547" s="628"/>
      <c r="N547" s="210"/>
      <c r="O547" s="210"/>
      <c r="P547" s="210"/>
      <c r="Q547" s="210"/>
      <c r="R547" s="210"/>
      <c r="S547" s="210"/>
      <c r="T547" s="210"/>
      <c r="U547" s="210"/>
      <c r="V547" s="210"/>
      <c r="W547" s="210"/>
      <c r="X547" s="210"/>
      <c r="Y547" s="210"/>
      <c r="Z547" s="210"/>
    </row>
    <row r="548" ht="12.75" customHeight="1">
      <c r="A548" s="625"/>
      <c r="B548" s="625"/>
      <c r="C548" s="625"/>
      <c r="D548" s="627"/>
      <c r="E548" s="210"/>
      <c r="F548" s="210"/>
      <c r="G548" s="210"/>
      <c r="H548" s="210"/>
      <c r="I548" s="627"/>
      <c r="J548" s="210"/>
      <c r="K548" s="210"/>
      <c r="L548" s="210"/>
      <c r="M548" s="628"/>
      <c r="N548" s="210"/>
      <c r="O548" s="210"/>
      <c r="P548" s="210"/>
      <c r="Q548" s="210"/>
      <c r="R548" s="210"/>
      <c r="S548" s="210"/>
      <c r="T548" s="210"/>
      <c r="U548" s="210"/>
      <c r="V548" s="210"/>
      <c r="W548" s="210"/>
      <c r="X548" s="210"/>
      <c r="Y548" s="210"/>
      <c r="Z548" s="210"/>
    </row>
    <row r="549" ht="12.75" customHeight="1">
      <c r="A549" s="625"/>
      <c r="B549" s="625"/>
      <c r="C549" s="625"/>
      <c r="D549" s="627"/>
      <c r="E549" s="210"/>
      <c r="F549" s="210"/>
      <c r="G549" s="210"/>
      <c r="H549" s="210"/>
      <c r="I549" s="627"/>
      <c r="J549" s="210"/>
      <c r="K549" s="210"/>
      <c r="L549" s="210"/>
      <c r="M549" s="628"/>
      <c r="N549" s="210"/>
      <c r="O549" s="210"/>
      <c r="P549" s="210"/>
      <c r="Q549" s="210"/>
      <c r="R549" s="210"/>
      <c r="S549" s="210"/>
      <c r="T549" s="210"/>
      <c r="U549" s="210"/>
      <c r="V549" s="210"/>
      <c r="W549" s="210"/>
      <c r="X549" s="210"/>
      <c r="Y549" s="210"/>
      <c r="Z549" s="210"/>
    </row>
    <row r="550" ht="12.75" customHeight="1">
      <c r="A550" s="625"/>
      <c r="B550" s="625"/>
      <c r="C550" s="625"/>
      <c r="D550" s="627"/>
      <c r="E550" s="210"/>
      <c r="F550" s="210"/>
      <c r="G550" s="210"/>
      <c r="H550" s="210"/>
      <c r="I550" s="627"/>
      <c r="J550" s="210"/>
      <c r="K550" s="210"/>
      <c r="L550" s="210"/>
      <c r="M550" s="628"/>
      <c r="N550" s="210"/>
      <c r="O550" s="210"/>
      <c r="P550" s="210"/>
      <c r="Q550" s="210"/>
      <c r="R550" s="210"/>
      <c r="S550" s="210"/>
      <c r="T550" s="210"/>
      <c r="U550" s="210"/>
      <c r="V550" s="210"/>
      <c r="W550" s="210"/>
      <c r="X550" s="210"/>
      <c r="Y550" s="210"/>
      <c r="Z550" s="210"/>
    </row>
    <row r="551" ht="12.75" customHeight="1">
      <c r="A551" s="625"/>
      <c r="B551" s="625"/>
      <c r="C551" s="625"/>
      <c r="D551" s="627"/>
      <c r="E551" s="210"/>
      <c r="F551" s="210"/>
      <c r="G551" s="210"/>
      <c r="H551" s="210"/>
      <c r="I551" s="627"/>
      <c r="J551" s="210"/>
      <c r="K551" s="210"/>
      <c r="L551" s="210"/>
      <c r="M551" s="628"/>
      <c r="N551" s="210"/>
      <c r="O551" s="210"/>
      <c r="P551" s="210"/>
      <c r="Q551" s="210"/>
      <c r="R551" s="210"/>
      <c r="S551" s="210"/>
      <c r="T551" s="210"/>
      <c r="U551" s="210"/>
      <c r="V551" s="210"/>
      <c r="W551" s="210"/>
      <c r="X551" s="210"/>
      <c r="Y551" s="210"/>
      <c r="Z551" s="210"/>
    </row>
    <row r="552" ht="12.75" customHeight="1">
      <c r="A552" s="625"/>
      <c r="B552" s="625"/>
      <c r="C552" s="625"/>
      <c r="D552" s="627"/>
      <c r="E552" s="210"/>
      <c r="F552" s="210"/>
      <c r="G552" s="210"/>
      <c r="H552" s="210"/>
      <c r="I552" s="627"/>
      <c r="J552" s="210"/>
      <c r="K552" s="210"/>
      <c r="L552" s="210"/>
      <c r="M552" s="628"/>
      <c r="N552" s="210"/>
      <c r="O552" s="210"/>
      <c r="P552" s="210"/>
      <c r="Q552" s="210"/>
      <c r="R552" s="210"/>
      <c r="S552" s="210"/>
      <c r="T552" s="210"/>
      <c r="U552" s="210"/>
      <c r="V552" s="210"/>
      <c r="W552" s="210"/>
      <c r="X552" s="210"/>
      <c r="Y552" s="210"/>
      <c r="Z552" s="210"/>
    </row>
    <row r="553" ht="12.75" customHeight="1">
      <c r="A553" s="625"/>
      <c r="B553" s="625"/>
      <c r="C553" s="625"/>
      <c r="D553" s="627"/>
      <c r="E553" s="210"/>
      <c r="F553" s="210"/>
      <c r="G553" s="210"/>
      <c r="H553" s="210"/>
      <c r="I553" s="627"/>
      <c r="J553" s="210"/>
      <c r="K553" s="210"/>
      <c r="L553" s="210"/>
      <c r="M553" s="628"/>
      <c r="N553" s="210"/>
      <c r="O553" s="210"/>
      <c r="P553" s="210"/>
      <c r="Q553" s="210"/>
      <c r="R553" s="210"/>
      <c r="S553" s="210"/>
      <c r="T553" s="210"/>
      <c r="U553" s="210"/>
      <c r="V553" s="210"/>
      <c r="W553" s="210"/>
      <c r="X553" s="210"/>
      <c r="Y553" s="210"/>
      <c r="Z553" s="210"/>
    </row>
    <row r="554" ht="12.75" customHeight="1">
      <c r="A554" s="625"/>
      <c r="B554" s="625"/>
      <c r="C554" s="625"/>
      <c r="D554" s="627"/>
      <c r="E554" s="210"/>
      <c r="F554" s="210"/>
      <c r="G554" s="210"/>
      <c r="H554" s="210"/>
      <c r="I554" s="627"/>
      <c r="J554" s="210"/>
      <c r="K554" s="210"/>
      <c r="L554" s="210"/>
      <c r="M554" s="628"/>
      <c r="N554" s="210"/>
      <c r="O554" s="210"/>
      <c r="P554" s="210"/>
      <c r="Q554" s="210"/>
      <c r="R554" s="210"/>
      <c r="S554" s="210"/>
      <c r="T554" s="210"/>
      <c r="U554" s="210"/>
      <c r="V554" s="210"/>
      <c r="W554" s="210"/>
      <c r="X554" s="210"/>
      <c r="Y554" s="210"/>
      <c r="Z554" s="210"/>
    </row>
    <row r="555" ht="12.75" customHeight="1">
      <c r="A555" s="625"/>
      <c r="B555" s="625"/>
      <c r="C555" s="625"/>
      <c r="D555" s="627"/>
      <c r="E555" s="210"/>
      <c r="F555" s="210"/>
      <c r="G555" s="210"/>
      <c r="H555" s="210"/>
      <c r="I555" s="627"/>
      <c r="J555" s="210"/>
      <c r="K555" s="210"/>
      <c r="L555" s="210"/>
      <c r="M555" s="628"/>
      <c r="N555" s="210"/>
      <c r="O555" s="210"/>
      <c r="P555" s="210"/>
      <c r="Q555" s="210"/>
      <c r="R555" s="210"/>
      <c r="S555" s="210"/>
      <c r="T555" s="210"/>
      <c r="U555" s="210"/>
      <c r="V555" s="210"/>
      <c r="W555" s="210"/>
      <c r="X555" s="210"/>
      <c r="Y555" s="210"/>
      <c r="Z555" s="210"/>
    </row>
    <row r="556" ht="12.75" customHeight="1">
      <c r="A556" s="625"/>
      <c r="B556" s="625"/>
      <c r="C556" s="625"/>
      <c r="D556" s="627"/>
      <c r="E556" s="210"/>
      <c r="F556" s="210"/>
      <c r="G556" s="210"/>
      <c r="H556" s="210"/>
      <c r="I556" s="627"/>
      <c r="J556" s="210"/>
      <c r="K556" s="210"/>
      <c r="L556" s="210"/>
      <c r="M556" s="628"/>
      <c r="N556" s="210"/>
      <c r="O556" s="210"/>
      <c r="P556" s="210"/>
      <c r="Q556" s="210"/>
      <c r="R556" s="210"/>
      <c r="S556" s="210"/>
      <c r="T556" s="210"/>
      <c r="U556" s="210"/>
      <c r="V556" s="210"/>
      <c r="W556" s="210"/>
      <c r="X556" s="210"/>
      <c r="Y556" s="210"/>
      <c r="Z556" s="210"/>
    </row>
    <row r="557" ht="12.75" customHeight="1">
      <c r="A557" s="625"/>
      <c r="B557" s="625"/>
      <c r="C557" s="625"/>
      <c r="D557" s="627"/>
      <c r="E557" s="210"/>
      <c r="F557" s="210"/>
      <c r="G557" s="210"/>
      <c r="H557" s="210"/>
      <c r="I557" s="627"/>
      <c r="J557" s="210"/>
      <c r="K557" s="210"/>
      <c r="L557" s="210"/>
      <c r="M557" s="628"/>
      <c r="N557" s="210"/>
      <c r="O557" s="210"/>
      <c r="P557" s="210"/>
      <c r="Q557" s="210"/>
      <c r="R557" s="210"/>
      <c r="S557" s="210"/>
      <c r="T557" s="210"/>
      <c r="U557" s="210"/>
      <c r="V557" s="210"/>
      <c r="W557" s="210"/>
      <c r="X557" s="210"/>
      <c r="Y557" s="210"/>
      <c r="Z557" s="210"/>
    </row>
    <row r="558" ht="12.75" customHeight="1">
      <c r="A558" s="625"/>
      <c r="B558" s="625"/>
      <c r="C558" s="625"/>
      <c r="D558" s="627"/>
      <c r="E558" s="210"/>
      <c r="F558" s="210"/>
      <c r="G558" s="210"/>
      <c r="H558" s="210"/>
      <c r="I558" s="627"/>
      <c r="J558" s="210"/>
      <c r="K558" s="210"/>
      <c r="L558" s="210"/>
      <c r="M558" s="628"/>
      <c r="N558" s="210"/>
      <c r="O558" s="210"/>
      <c r="P558" s="210"/>
      <c r="Q558" s="210"/>
      <c r="R558" s="210"/>
      <c r="S558" s="210"/>
      <c r="T558" s="210"/>
      <c r="U558" s="210"/>
      <c r="V558" s="210"/>
      <c r="W558" s="210"/>
      <c r="X558" s="210"/>
      <c r="Y558" s="210"/>
      <c r="Z558" s="210"/>
    </row>
    <row r="559" ht="12.75" customHeight="1">
      <c r="A559" s="625"/>
      <c r="B559" s="625"/>
      <c r="C559" s="625"/>
      <c r="D559" s="627"/>
      <c r="E559" s="210"/>
      <c r="F559" s="210"/>
      <c r="G559" s="210"/>
      <c r="H559" s="210"/>
      <c r="I559" s="627"/>
      <c r="J559" s="210"/>
      <c r="K559" s="210"/>
      <c r="L559" s="210"/>
      <c r="M559" s="628"/>
      <c r="N559" s="210"/>
      <c r="O559" s="210"/>
      <c r="P559" s="210"/>
      <c r="Q559" s="210"/>
      <c r="R559" s="210"/>
      <c r="S559" s="210"/>
      <c r="T559" s="210"/>
      <c r="U559" s="210"/>
      <c r="V559" s="210"/>
      <c r="W559" s="210"/>
      <c r="X559" s="210"/>
      <c r="Y559" s="210"/>
      <c r="Z559" s="210"/>
    </row>
    <row r="560" ht="12.75" customHeight="1">
      <c r="A560" s="625"/>
      <c r="B560" s="625"/>
      <c r="C560" s="625"/>
      <c r="D560" s="627"/>
      <c r="E560" s="210"/>
      <c r="F560" s="210"/>
      <c r="G560" s="210"/>
      <c r="H560" s="210"/>
      <c r="I560" s="627"/>
      <c r="J560" s="210"/>
      <c r="K560" s="210"/>
      <c r="L560" s="210"/>
      <c r="M560" s="628"/>
      <c r="N560" s="210"/>
      <c r="O560" s="210"/>
      <c r="P560" s="210"/>
      <c r="Q560" s="210"/>
      <c r="R560" s="210"/>
      <c r="S560" s="210"/>
      <c r="T560" s="210"/>
      <c r="U560" s="210"/>
      <c r="V560" s="210"/>
      <c r="W560" s="210"/>
      <c r="X560" s="210"/>
      <c r="Y560" s="210"/>
      <c r="Z560" s="210"/>
    </row>
    <row r="561" ht="12.75" customHeight="1">
      <c r="A561" s="625"/>
      <c r="B561" s="625"/>
      <c r="C561" s="625"/>
      <c r="D561" s="627"/>
      <c r="E561" s="210"/>
      <c r="F561" s="210"/>
      <c r="G561" s="210"/>
      <c r="H561" s="210"/>
      <c r="I561" s="627"/>
      <c r="J561" s="210"/>
      <c r="K561" s="210"/>
      <c r="L561" s="210"/>
      <c r="M561" s="628"/>
      <c r="N561" s="210"/>
      <c r="O561" s="210"/>
      <c r="P561" s="210"/>
      <c r="Q561" s="210"/>
      <c r="R561" s="210"/>
      <c r="S561" s="210"/>
      <c r="T561" s="210"/>
      <c r="U561" s="210"/>
      <c r="V561" s="210"/>
      <c r="W561" s="210"/>
      <c r="X561" s="210"/>
      <c r="Y561" s="210"/>
      <c r="Z561" s="210"/>
    </row>
    <row r="562" ht="12.75" customHeight="1">
      <c r="A562" s="625"/>
      <c r="B562" s="625"/>
      <c r="C562" s="625"/>
      <c r="D562" s="627"/>
      <c r="E562" s="210"/>
      <c r="F562" s="210"/>
      <c r="G562" s="210"/>
      <c r="H562" s="210"/>
      <c r="I562" s="627"/>
      <c r="J562" s="210"/>
      <c r="K562" s="210"/>
      <c r="L562" s="210"/>
      <c r="M562" s="628"/>
      <c r="N562" s="210"/>
      <c r="O562" s="210"/>
      <c r="P562" s="210"/>
      <c r="Q562" s="210"/>
      <c r="R562" s="210"/>
      <c r="S562" s="210"/>
      <c r="T562" s="210"/>
      <c r="U562" s="210"/>
      <c r="V562" s="210"/>
      <c r="W562" s="210"/>
      <c r="X562" s="210"/>
      <c r="Y562" s="210"/>
      <c r="Z562" s="210"/>
    </row>
    <row r="563" ht="12.75" customHeight="1">
      <c r="A563" s="625"/>
      <c r="B563" s="625"/>
      <c r="C563" s="625"/>
      <c r="D563" s="627"/>
      <c r="E563" s="210"/>
      <c r="F563" s="210"/>
      <c r="G563" s="210"/>
      <c r="H563" s="210"/>
      <c r="I563" s="627"/>
      <c r="J563" s="210"/>
      <c r="K563" s="210"/>
      <c r="L563" s="210"/>
      <c r="M563" s="628"/>
      <c r="N563" s="210"/>
      <c r="O563" s="210"/>
      <c r="P563" s="210"/>
      <c r="Q563" s="210"/>
      <c r="R563" s="210"/>
      <c r="S563" s="210"/>
      <c r="T563" s="210"/>
      <c r="U563" s="210"/>
      <c r="V563" s="210"/>
      <c r="W563" s="210"/>
      <c r="X563" s="210"/>
      <c r="Y563" s="210"/>
      <c r="Z563" s="210"/>
    </row>
    <row r="564" ht="12.75" customHeight="1">
      <c r="A564" s="625"/>
      <c r="B564" s="625"/>
      <c r="C564" s="625"/>
      <c r="D564" s="627"/>
      <c r="E564" s="210"/>
      <c r="F564" s="210"/>
      <c r="G564" s="210"/>
      <c r="H564" s="210"/>
      <c r="I564" s="627"/>
      <c r="J564" s="210"/>
      <c r="K564" s="210"/>
      <c r="L564" s="210"/>
      <c r="M564" s="628"/>
      <c r="N564" s="210"/>
      <c r="O564" s="210"/>
      <c r="P564" s="210"/>
      <c r="Q564" s="210"/>
      <c r="R564" s="210"/>
      <c r="S564" s="210"/>
      <c r="T564" s="210"/>
      <c r="U564" s="210"/>
      <c r="V564" s="210"/>
      <c r="W564" s="210"/>
      <c r="X564" s="210"/>
      <c r="Y564" s="210"/>
      <c r="Z564" s="210"/>
    </row>
    <row r="565" ht="12.75" customHeight="1">
      <c r="A565" s="625"/>
      <c r="B565" s="625"/>
      <c r="C565" s="625"/>
      <c r="D565" s="627"/>
      <c r="E565" s="210"/>
      <c r="F565" s="210"/>
      <c r="G565" s="210"/>
      <c r="H565" s="210"/>
      <c r="I565" s="627"/>
      <c r="J565" s="210"/>
      <c r="K565" s="210"/>
      <c r="L565" s="210"/>
      <c r="M565" s="628"/>
      <c r="N565" s="210"/>
      <c r="O565" s="210"/>
      <c r="P565" s="210"/>
      <c r="Q565" s="210"/>
      <c r="R565" s="210"/>
      <c r="S565" s="210"/>
      <c r="T565" s="210"/>
      <c r="U565" s="210"/>
      <c r="V565" s="210"/>
      <c r="W565" s="210"/>
      <c r="X565" s="210"/>
      <c r="Y565" s="210"/>
      <c r="Z565" s="210"/>
    </row>
    <row r="566" ht="12.75" customHeight="1">
      <c r="A566" s="625"/>
      <c r="B566" s="625"/>
      <c r="C566" s="625"/>
      <c r="D566" s="627"/>
      <c r="E566" s="210"/>
      <c r="F566" s="210"/>
      <c r="G566" s="210"/>
      <c r="H566" s="210"/>
      <c r="I566" s="627"/>
      <c r="J566" s="210"/>
      <c r="K566" s="210"/>
      <c r="L566" s="210"/>
      <c r="M566" s="628"/>
      <c r="N566" s="210"/>
      <c r="O566" s="210"/>
      <c r="P566" s="210"/>
      <c r="Q566" s="210"/>
      <c r="R566" s="210"/>
      <c r="S566" s="210"/>
      <c r="T566" s="210"/>
      <c r="U566" s="210"/>
      <c r="V566" s="210"/>
      <c r="W566" s="210"/>
      <c r="X566" s="210"/>
      <c r="Y566" s="210"/>
      <c r="Z566" s="210"/>
    </row>
    <row r="567" ht="12.75" customHeight="1">
      <c r="A567" s="625"/>
      <c r="B567" s="625"/>
      <c r="C567" s="625"/>
      <c r="D567" s="627"/>
      <c r="E567" s="210"/>
      <c r="F567" s="210"/>
      <c r="G567" s="210"/>
      <c r="H567" s="210"/>
      <c r="I567" s="627"/>
      <c r="J567" s="210"/>
      <c r="K567" s="210"/>
      <c r="L567" s="210"/>
      <c r="M567" s="628"/>
      <c r="N567" s="210"/>
      <c r="O567" s="210"/>
      <c r="P567" s="210"/>
      <c r="Q567" s="210"/>
      <c r="R567" s="210"/>
      <c r="S567" s="210"/>
      <c r="T567" s="210"/>
      <c r="U567" s="210"/>
      <c r="V567" s="210"/>
      <c r="W567" s="210"/>
      <c r="X567" s="210"/>
      <c r="Y567" s="210"/>
      <c r="Z567" s="210"/>
    </row>
    <row r="568" ht="12.75" customHeight="1">
      <c r="A568" s="625"/>
      <c r="B568" s="625"/>
      <c r="C568" s="625"/>
      <c r="D568" s="627"/>
      <c r="E568" s="210"/>
      <c r="F568" s="210"/>
      <c r="G568" s="210"/>
      <c r="H568" s="210"/>
      <c r="I568" s="627"/>
      <c r="J568" s="210"/>
      <c r="K568" s="210"/>
      <c r="L568" s="210"/>
      <c r="M568" s="628"/>
      <c r="N568" s="210"/>
      <c r="O568" s="210"/>
      <c r="P568" s="210"/>
      <c r="Q568" s="210"/>
      <c r="R568" s="210"/>
      <c r="S568" s="210"/>
      <c r="T568" s="210"/>
      <c r="U568" s="210"/>
      <c r="V568" s="210"/>
      <c r="W568" s="210"/>
      <c r="X568" s="210"/>
      <c r="Y568" s="210"/>
      <c r="Z568" s="210"/>
    </row>
    <row r="569" ht="12.75" customHeight="1">
      <c r="A569" s="625"/>
      <c r="B569" s="625"/>
      <c r="C569" s="625"/>
      <c r="D569" s="627"/>
      <c r="E569" s="210"/>
      <c r="F569" s="210"/>
      <c r="G569" s="210"/>
      <c r="H569" s="210"/>
      <c r="I569" s="627"/>
      <c r="J569" s="210"/>
      <c r="K569" s="210"/>
      <c r="L569" s="210"/>
      <c r="M569" s="628"/>
      <c r="N569" s="210"/>
      <c r="O569" s="210"/>
      <c r="P569" s="210"/>
      <c r="Q569" s="210"/>
      <c r="R569" s="210"/>
      <c r="S569" s="210"/>
      <c r="T569" s="210"/>
      <c r="U569" s="210"/>
      <c r="V569" s="210"/>
      <c r="W569" s="210"/>
      <c r="X569" s="210"/>
      <c r="Y569" s="210"/>
      <c r="Z569" s="210"/>
    </row>
    <row r="570" ht="12.75" customHeight="1">
      <c r="A570" s="625"/>
      <c r="B570" s="625"/>
      <c r="C570" s="625"/>
      <c r="D570" s="627"/>
      <c r="E570" s="210"/>
      <c r="F570" s="210"/>
      <c r="G570" s="210"/>
      <c r="H570" s="210"/>
      <c r="I570" s="627"/>
      <c r="J570" s="210"/>
      <c r="K570" s="210"/>
      <c r="L570" s="210"/>
      <c r="M570" s="628"/>
      <c r="N570" s="210"/>
      <c r="O570" s="210"/>
      <c r="P570" s="210"/>
      <c r="Q570" s="210"/>
      <c r="R570" s="210"/>
      <c r="S570" s="210"/>
      <c r="T570" s="210"/>
      <c r="U570" s="210"/>
      <c r="V570" s="210"/>
      <c r="W570" s="210"/>
      <c r="X570" s="210"/>
      <c r="Y570" s="210"/>
      <c r="Z570" s="210"/>
    </row>
    <row r="571" ht="12.75" customHeight="1">
      <c r="A571" s="625"/>
      <c r="B571" s="625"/>
      <c r="C571" s="625"/>
      <c r="D571" s="627"/>
      <c r="E571" s="210"/>
      <c r="F571" s="210"/>
      <c r="G571" s="210"/>
      <c r="H571" s="210"/>
      <c r="I571" s="627"/>
      <c r="J571" s="210"/>
      <c r="K571" s="210"/>
      <c r="L571" s="210"/>
      <c r="M571" s="628"/>
      <c r="N571" s="210"/>
      <c r="O571" s="210"/>
      <c r="P571" s="210"/>
      <c r="Q571" s="210"/>
      <c r="R571" s="210"/>
      <c r="S571" s="210"/>
      <c r="T571" s="210"/>
      <c r="U571" s="210"/>
      <c r="V571" s="210"/>
      <c r="W571" s="210"/>
      <c r="X571" s="210"/>
      <c r="Y571" s="210"/>
      <c r="Z571" s="210"/>
    </row>
    <row r="572" ht="12.75" customHeight="1">
      <c r="A572" s="625"/>
      <c r="B572" s="625"/>
      <c r="C572" s="625"/>
      <c r="D572" s="627"/>
      <c r="E572" s="210"/>
      <c r="F572" s="210"/>
      <c r="G572" s="210"/>
      <c r="H572" s="210"/>
      <c r="I572" s="627"/>
      <c r="J572" s="210"/>
      <c r="K572" s="210"/>
      <c r="L572" s="210"/>
      <c r="M572" s="628"/>
      <c r="N572" s="210"/>
      <c r="O572" s="210"/>
      <c r="P572" s="210"/>
      <c r="Q572" s="210"/>
      <c r="R572" s="210"/>
      <c r="S572" s="210"/>
      <c r="T572" s="210"/>
      <c r="U572" s="210"/>
      <c r="V572" s="210"/>
      <c r="W572" s="210"/>
      <c r="X572" s="210"/>
      <c r="Y572" s="210"/>
      <c r="Z572" s="210"/>
    </row>
    <row r="573" ht="12.75" customHeight="1">
      <c r="A573" s="625"/>
      <c r="B573" s="625"/>
      <c r="C573" s="625"/>
      <c r="D573" s="627"/>
      <c r="E573" s="210"/>
      <c r="F573" s="210"/>
      <c r="G573" s="210"/>
      <c r="H573" s="210"/>
      <c r="I573" s="627"/>
      <c r="J573" s="210"/>
      <c r="K573" s="210"/>
      <c r="L573" s="210"/>
      <c r="M573" s="628"/>
      <c r="N573" s="210"/>
      <c r="O573" s="210"/>
      <c r="P573" s="210"/>
      <c r="Q573" s="210"/>
      <c r="R573" s="210"/>
      <c r="S573" s="210"/>
      <c r="T573" s="210"/>
      <c r="U573" s="210"/>
      <c r="V573" s="210"/>
      <c r="W573" s="210"/>
      <c r="X573" s="210"/>
      <c r="Y573" s="210"/>
      <c r="Z573" s="210"/>
    </row>
    <row r="574" ht="12.75" customHeight="1">
      <c r="A574" s="625"/>
      <c r="B574" s="625"/>
      <c r="C574" s="625"/>
      <c r="D574" s="627"/>
      <c r="E574" s="210"/>
      <c r="F574" s="210"/>
      <c r="G574" s="210"/>
      <c r="H574" s="210"/>
      <c r="I574" s="627"/>
      <c r="J574" s="210"/>
      <c r="K574" s="210"/>
      <c r="L574" s="210"/>
      <c r="M574" s="628"/>
      <c r="N574" s="210"/>
      <c r="O574" s="210"/>
      <c r="P574" s="210"/>
      <c r="Q574" s="210"/>
      <c r="R574" s="210"/>
      <c r="S574" s="210"/>
      <c r="T574" s="210"/>
      <c r="U574" s="210"/>
      <c r="V574" s="210"/>
      <c r="W574" s="210"/>
      <c r="X574" s="210"/>
      <c r="Y574" s="210"/>
      <c r="Z574" s="210"/>
    </row>
    <row r="575" ht="12.75" customHeight="1">
      <c r="A575" s="625"/>
      <c r="B575" s="625"/>
      <c r="C575" s="625"/>
      <c r="D575" s="627"/>
      <c r="E575" s="210"/>
      <c r="F575" s="210"/>
      <c r="G575" s="210"/>
      <c r="H575" s="210"/>
      <c r="I575" s="627"/>
      <c r="J575" s="210"/>
      <c r="K575" s="210"/>
      <c r="L575" s="210"/>
      <c r="M575" s="628"/>
      <c r="N575" s="210"/>
      <c r="O575" s="210"/>
      <c r="P575" s="210"/>
      <c r="Q575" s="210"/>
      <c r="R575" s="210"/>
      <c r="S575" s="210"/>
      <c r="T575" s="210"/>
      <c r="U575" s="210"/>
      <c r="V575" s="210"/>
      <c r="W575" s="210"/>
      <c r="X575" s="210"/>
      <c r="Y575" s="210"/>
      <c r="Z575" s="210"/>
    </row>
    <row r="576" ht="12.75" customHeight="1">
      <c r="A576" s="625"/>
      <c r="B576" s="625"/>
      <c r="C576" s="625"/>
      <c r="D576" s="627"/>
      <c r="E576" s="210"/>
      <c r="F576" s="210"/>
      <c r="G576" s="210"/>
      <c r="H576" s="210"/>
      <c r="I576" s="627"/>
      <c r="J576" s="210"/>
      <c r="K576" s="210"/>
      <c r="L576" s="210"/>
      <c r="M576" s="628"/>
      <c r="N576" s="210"/>
      <c r="O576" s="210"/>
      <c r="P576" s="210"/>
      <c r="Q576" s="210"/>
      <c r="R576" s="210"/>
      <c r="S576" s="210"/>
      <c r="T576" s="210"/>
      <c r="U576" s="210"/>
      <c r="V576" s="210"/>
      <c r="W576" s="210"/>
      <c r="X576" s="210"/>
      <c r="Y576" s="210"/>
      <c r="Z576" s="210"/>
    </row>
    <row r="577" ht="12.75" customHeight="1">
      <c r="A577" s="625"/>
      <c r="B577" s="625"/>
      <c r="C577" s="625"/>
      <c r="D577" s="627"/>
      <c r="E577" s="210"/>
      <c r="F577" s="210"/>
      <c r="G577" s="210"/>
      <c r="H577" s="210"/>
      <c r="I577" s="627"/>
      <c r="J577" s="210"/>
      <c r="K577" s="210"/>
      <c r="L577" s="210"/>
      <c r="M577" s="628"/>
      <c r="N577" s="210"/>
      <c r="O577" s="210"/>
      <c r="P577" s="210"/>
      <c r="Q577" s="210"/>
      <c r="R577" s="210"/>
      <c r="S577" s="210"/>
      <c r="T577" s="210"/>
      <c r="U577" s="210"/>
      <c r="V577" s="210"/>
      <c r="W577" s="210"/>
      <c r="X577" s="210"/>
      <c r="Y577" s="210"/>
      <c r="Z577" s="210"/>
    </row>
    <row r="578" ht="12.75" customHeight="1">
      <c r="A578" s="625"/>
      <c r="B578" s="625"/>
      <c r="C578" s="625"/>
      <c r="D578" s="627"/>
      <c r="E578" s="210"/>
      <c r="F578" s="210"/>
      <c r="G578" s="210"/>
      <c r="H578" s="210"/>
      <c r="I578" s="627"/>
      <c r="J578" s="210"/>
      <c r="K578" s="210"/>
      <c r="L578" s="210"/>
      <c r="M578" s="628"/>
      <c r="N578" s="210"/>
      <c r="O578" s="210"/>
      <c r="P578" s="210"/>
      <c r="Q578" s="210"/>
      <c r="R578" s="210"/>
      <c r="S578" s="210"/>
      <c r="T578" s="210"/>
      <c r="U578" s="210"/>
      <c r="V578" s="210"/>
      <c r="W578" s="210"/>
      <c r="X578" s="210"/>
      <c r="Y578" s="210"/>
      <c r="Z578" s="210"/>
    </row>
    <row r="579" ht="12.75" customHeight="1">
      <c r="A579" s="625"/>
      <c r="B579" s="625"/>
      <c r="C579" s="625"/>
      <c r="D579" s="627"/>
      <c r="E579" s="210"/>
      <c r="F579" s="210"/>
      <c r="G579" s="210"/>
      <c r="H579" s="210"/>
      <c r="I579" s="627"/>
      <c r="J579" s="210"/>
      <c r="K579" s="210"/>
      <c r="L579" s="210"/>
      <c r="M579" s="628"/>
      <c r="N579" s="210"/>
      <c r="O579" s="210"/>
      <c r="P579" s="210"/>
      <c r="Q579" s="210"/>
      <c r="R579" s="210"/>
      <c r="S579" s="210"/>
      <c r="T579" s="210"/>
      <c r="U579" s="210"/>
      <c r="V579" s="210"/>
      <c r="W579" s="210"/>
      <c r="X579" s="210"/>
      <c r="Y579" s="210"/>
      <c r="Z579" s="210"/>
    </row>
    <row r="580" ht="12.75" customHeight="1">
      <c r="A580" s="625"/>
      <c r="B580" s="625"/>
      <c r="C580" s="625"/>
      <c r="D580" s="627"/>
      <c r="E580" s="210"/>
      <c r="F580" s="210"/>
      <c r="G580" s="210"/>
      <c r="H580" s="210"/>
      <c r="I580" s="627"/>
      <c r="J580" s="210"/>
      <c r="K580" s="210"/>
      <c r="L580" s="210"/>
      <c r="M580" s="628"/>
      <c r="N580" s="210"/>
      <c r="O580" s="210"/>
      <c r="P580" s="210"/>
      <c r="Q580" s="210"/>
      <c r="R580" s="210"/>
      <c r="S580" s="210"/>
      <c r="T580" s="210"/>
      <c r="U580" s="210"/>
      <c r="V580" s="210"/>
      <c r="W580" s="210"/>
      <c r="X580" s="210"/>
      <c r="Y580" s="210"/>
      <c r="Z580" s="210"/>
    </row>
    <row r="581" ht="12.75" customHeight="1">
      <c r="A581" s="625"/>
      <c r="B581" s="625"/>
      <c r="C581" s="625"/>
      <c r="D581" s="627"/>
      <c r="E581" s="210"/>
      <c r="F581" s="210"/>
      <c r="G581" s="210"/>
      <c r="H581" s="210"/>
      <c r="I581" s="627"/>
      <c r="J581" s="210"/>
      <c r="K581" s="210"/>
      <c r="L581" s="210"/>
      <c r="M581" s="628"/>
      <c r="N581" s="210"/>
      <c r="O581" s="210"/>
      <c r="P581" s="210"/>
      <c r="Q581" s="210"/>
      <c r="R581" s="210"/>
      <c r="S581" s="210"/>
      <c r="T581" s="210"/>
      <c r="U581" s="210"/>
      <c r="V581" s="210"/>
      <c r="W581" s="210"/>
      <c r="X581" s="210"/>
      <c r="Y581" s="210"/>
      <c r="Z581" s="210"/>
    </row>
    <row r="582" ht="12.75" customHeight="1">
      <c r="A582" s="625"/>
      <c r="B582" s="625"/>
      <c r="C582" s="625"/>
      <c r="D582" s="627"/>
      <c r="E582" s="210"/>
      <c r="F582" s="210"/>
      <c r="G582" s="210"/>
      <c r="H582" s="210"/>
      <c r="I582" s="627"/>
      <c r="J582" s="210"/>
      <c r="K582" s="210"/>
      <c r="L582" s="210"/>
      <c r="M582" s="628"/>
      <c r="N582" s="210"/>
      <c r="O582" s="210"/>
      <c r="P582" s="210"/>
      <c r="Q582" s="210"/>
      <c r="R582" s="210"/>
      <c r="S582" s="210"/>
      <c r="T582" s="210"/>
      <c r="U582" s="210"/>
      <c r="V582" s="210"/>
      <c r="W582" s="210"/>
      <c r="X582" s="210"/>
      <c r="Y582" s="210"/>
      <c r="Z582" s="210"/>
    </row>
    <row r="583" ht="12.75" customHeight="1">
      <c r="A583" s="625"/>
      <c r="B583" s="625"/>
      <c r="C583" s="625"/>
      <c r="D583" s="627"/>
      <c r="E583" s="210"/>
      <c r="F583" s="210"/>
      <c r="G583" s="210"/>
      <c r="H583" s="210"/>
      <c r="I583" s="627"/>
      <c r="J583" s="210"/>
      <c r="K583" s="210"/>
      <c r="L583" s="210"/>
      <c r="M583" s="628"/>
      <c r="N583" s="210"/>
      <c r="O583" s="210"/>
      <c r="P583" s="210"/>
      <c r="Q583" s="210"/>
      <c r="R583" s="210"/>
      <c r="S583" s="210"/>
      <c r="T583" s="210"/>
      <c r="U583" s="210"/>
      <c r="V583" s="210"/>
      <c r="W583" s="210"/>
      <c r="X583" s="210"/>
      <c r="Y583" s="210"/>
      <c r="Z583" s="210"/>
    </row>
    <row r="584" ht="12.75" customHeight="1">
      <c r="A584" s="625"/>
      <c r="B584" s="625"/>
      <c r="C584" s="625"/>
      <c r="D584" s="627"/>
      <c r="E584" s="210"/>
      <c r="F584" s="210"/>
      <c r="G584" s="210"/>
      <c r="H584" s="210"/>
      <c r="I584" s="627"/>
      <c r="J584" s="210"/>
      <c r="K584" s="210"/>
      <c r="L584" s="210"/>
      <c r="M584" s="628"/>
      <c r="N584" s="210"/>
      <c r="O584" s="210"/>
      <c r="P584" s="210"/>
      <c r="Q584" s="210"/>
      <c r="R584" s="210"/>
      <c r="S584" s="210"/>
      <c r="T584" s="210"/>
      <c r="U584" s="210"/>
      <c r="V584" s="210"/>
      <c r="W584" s="210"/>
      <c r="X584" s="210"/>
      <c r="Y584" s="210"/>
      <c r="Z584" s="210"/>
    </row>
    <row r="585" ht="12.75" customHeight="1">
      <c r="A585" s="625"/>
      <c r="B585" s="625"/>
      <c r="C585" s="625"/>
      <c r="D585" s="627"/>
      <c r="E585" s="210"/>
      <c r="F585" s="210"/>
      <c r="G585" s="210"/>
      <c r="H585" s="210"/>
      <c r="I585" s="627"/>
      <c r="J585" s="210"/>
      <c r="K585" s="210"/>
      <c r="L585" s="210"/>
      <c r="M585" s="628"/>
      <c r="N585" s="210"/>
      <c r="O585" s="210"/>
      <c r="P585" s="210"/>
      <c r="Q585" s="210"/>
      <c r="R585" s="210"/>
      <c r="S585" s="210"/>
      <c r="T585" s="210"/>
      <c r="U585" s="210"/>
      <c r="V585" s="210"/>
      <c r="W585" s="210"/>
      <c r="X585" s="210"/>
      <c r="Y585" s="210"/>
      <c r="Z585" s="210"/>
    </row>
    <row r="586" ht="12.75" customHeight="1">
      <c r="A586" s="625"/>
      <c r="B586" s="625"/>
      <c r="C586" s="625"/>
      <c r="D586" s="627"/>
      <c r="E586" s="210"/>
      <c r="F586" s="210"/>
      <c r="G586" s="210"/>
      <c r="H586" s="210"/>
      <c r="I586" s="627"/>
      <c r="J586" s="210"/>
      <c r="K586" s="210"/>
      <c r="L586" s="210"/>
      <c r="M586" s="628"/>
      <c r="N586" s="210"/>
      <c r="O586" s="210"/>
      <c r="P586" s="210"/>
      <c r="Q586" s="210"/>
      <c r="R586" s="210"/>
      <c r="S586" s="210"/>
      <c r="T586" s="210"/>
      <c r="U586" s="210"/>
      <c r="V586" s="210"/>
      <c r="W586" s="210"/>
      <c r="X586" s="210"/>
      <c r="Y586" s="210"/>
      <c r="Z586" s="210"/>
    </row>
    <row r="587" ht="12.75" customHeight="1">
      <c r="A587" s="625"/>
      <c r="B587" s="625"/>
      <c r="C587" s="625"/>
      <c r="D587" s="627"/>
      <c r="E587" s="210"/>
      <c r="F587" s="210"/>
      <c r="G587" s="210"/>
      <c r="H587" s="210"/>
      <c r="I587" s="627"/>
      <c r="J587" s="210"/>
      <c r="K587" s="210"/>
      <c r="L587" s="210"/>
      <c r="M587" s="628"/>
      <c r="N587" s="210"/>
      <c r="O587" s="210"/>
      <c r="P587" s="210"/>
      <c r="Q587" s="210"/>
      <c r="R587" s="210"/>
      <c r="S587" s="210"/>
      <c r="T587" s="210"/>
      <c r="U587" s="210"/>
      <c r="V587" s="210"/>
      <c r="W587" s="210"/>
      <c r="X587" s="210"/>
      <c r="Y587" s="210"/>
      <c r="Z587" s="210"/>
    </row>
    <row r="588" ht="12.75" customHeight="1">
      <c r="A588" s="625"/>
      <c r="B588" s="625"/>
      <c r="C588" s="625"/>
      <c r="D588" s="627"/>
      <c r="E588" s="210"/>
      <c r="F588" s="210"/>
      <c r="G588" s="210"/>
      <c r="H588" s="210"/>
      <c r="I588" s="627"/>
      <c r="J588" s="210"/>
      <c r="K588" s="210"/>
      <c r="L588" s="210"/>
      <c r="M588" s="628"/>
      <c r="N588" s="210"/>
      <c r="O588" s="210"/>
      <c r="P588" s="210"/>
      <c r="Q588" s="210"/>
      <c r="R588" s="210"/>
      <c r="S588" s="210"/>
      <c r="T588" s="210"/>
      <c r="U588" s="210"/>
      <c r="V588" s="210"/>
      <c r="W588" s="210"/>
      <c r="X588" s="210"/>
      <c r="Y588" s="210"/>
      <c r="Z588" s="210"/>
    </row>
    <row r="589" ht="12.75" customHeight="1">
      <c r="A589" s="625"/>
      <c r="B589" s="625"/>
      <c r="C589" s="625"/>
      <c r="D589" s="627"/>
      <c r="E589" s="210"/>
      <c r="F589" s="210"/>
      <c r="G589" s="210"/>
      <c r="H589" s="210"/>
      <c r="I589" s="627"/>
      <c r="J589" s="210"/>
      <c r="K589" s="210"/>
      <c r="L589" s="210"/>
      <c r="M589" s="628"/>
      <c r="N589" s="210"/>
      <c r="O589" s="210"/>
      <c r="P589" s="210"/>
      <c r="Q589" s="210"/>
      <c r="R589" s="210"/>
      <c r="S589" s="210"/>
      <c r="T589" s="210"/>
      <c r="U589" s="210"/>
      <c r="V589" s="210"/>
      <c r="W589" s="210"/>
      <c r="X589" s="210"/>
      <c r="Y589" s="210"/>
      <c r="Z589" s="210"/>
    </row>
    <row r="590" ht="12.75" customHeight="1">
      <c r="A590" s="625"/>
      <c r="B590" s="625"/>
      <c r="C590" s="625"/>
      <c r="D590" s="627"/>
      <c r="E590" s="210"/>
      <c r="F590" s="210"/>
      <c r="G590" s="210"/>
      <c r="H590" s="210"/>
      <c r="I590" s="627"/>
      <c r="J590" s="210"/>
      <c r="K590" s="210"/>
      <c r="L590" s="210"/>
      <c r="M590" s="628"/>
      <c r="N590" s="210"/>
      <c r="O590" s="210"/>
      <c r="P590" s="210"/>
      <c r="Q590" s="210"/>
      <c r="R590" s="210"/>
      <c r="S590" s="210"/>
      <c r="T590" s="210"/>
      <c r="U590" s="210"/>
      <c r="V590" s="210"/>
      <c r="W590" s="210"/>
      <c r="X590" s="210"/>
      <c r="Y590" s="210"/>
      <c r="Z590" s="210"/>
    </row>
    <row r="591" ht="12.75" customHeight="1">
      <c r="A591" s="625"/>
      <c r="B591" s="625"/>
      <c r="C591" s="625"/>
      <c r="D591" s="627"/>
      <c r="E591" s="210"/>
      <c r="F591" s="210"/>
      <c r="G591" s="210"/>
      <c r="H591" s="210"/>
      <c r="I591" s="627"/>
      <c r="J591" s="210"/>
      <c r="K591" s="210"/>
      <c r="L591" s="210"/>
      <c r="M591" s="628"/>
      <c r="N591" s="210"/>
      <c r="O591" s="210"/>
      <c r="P591" s="210"/>
      <c r="Q591" s="210"/>
      <c r="R591" s="210"/>
      <c r="S591" s="210"/>
      <c r="T591" s="210"/>
      <c r="U591" s="210"/>
      <c r="V591" s="210"/>
      <c r="W591" s="210"/>
      <c r="X591" s="210"/>
      <c r="Y591" s="210"/>
      <c r="Z591" s="210"/>
    </row>
    <row r="592" ht="12.75" customHeight="1">
      <c r="A592" s="625"/>
      <c r="B592" s="625"/>
      <c r="C592" s="625"/>
      <c r="D592" s="627"/>
      <c r="E592" s="210"/>
      <c r="F592" s="210"/>
      <c r="G592" s="210"/>
      <c r="H592" s="210"/>
      <c r="I592" s="627"/>
      <c r="J592" s="210"/>
      <c r="K592" s="210"/>
      <c r="L592" s="210"/>
      <c r="M592" s="628"/>
      <c r="N592" s="210"/>
      <c r="O592" s="210"/>
      <c r="P592" s="210"/>
      <c r="Q592" s="210"/>
      <c r="R592" s="210"/>
      <c r="S592" s="210"/>
      <c r="T592" s="210"/>
      <c r="U592" s="210"/>
      <c r="V592" s="210"/>
      <c r="W592" s="210"/>
      <c r="X592" s="210"/>
      <c r="Y592" s="210"/>
      <c r="Z592" s="210"/>
    </row>
    <row r="593" ht="12.75" customHeight="1">
      <c r="A593" s="625"/>
      <c r="B593" s="625"/>
      <c r="C593" s="625"/>
      <c r="D593" s="627"/>
      <c r="E593" s="210"/>
      <c r="F593" s="210"/>
      <c r="G593" s="210"/>
      <c r="H593" s="210"/>
      <c r="I593" s="627"/>
      <c r="J593" s="210"/>
      <c r="K593" s="210"/>
      <c r="L593" s="210"/>
      <c r="M593" s="628"/>
      <c r="N593" s="210"/>
      <c r="O593" s="210"/>
      <c r="P593" s="210"/>
      <c r="Q593" s="210"/>
      <c r="R593" s="210"/>
      <c r="S593" s="210"/>
      <c r="T593" s="210"/>
      <c r="U593" s="210"/>
      <c r="V593" s="210"/>
      <c r="W593" s="210"/>
      <c r="X593" s="210"/>
      <c r="Y593" s="210"/>
      <c r="Z593" s="210"/>
    </row>
    <row r="594" ht="12.75" customHeight="1">
      <c r="A594" s="625"/>
      <c r="B594" s="625"/>
      <c r="C594" s="625"/>
      <c r="D594" s="627"/>
      <c r="E594" s="210"/>
      <c r="F594" s="210"/>
      <c r="G594" s="210"/>
      <c r="H594" s="210"/>
      <c r="I594" s="627"/>
      <c r="J594" s="210"/>
      <c r="K594" s="210"/>
      <c r="L594" s="210"/>
      <c r="M594" s="628"/>
      <c r="N594" s="210"/>
      <c r="O594" s="210"/>
      <c r="P594" s="210"/>
      <c r="Q594" s="210"/>
      <c r="R594" s="210"/>
      <c r="S594" s="210"/>
      <c r="T594" s="210"/>
      <c r="U594" s="210"/>
      <c r="V594" s="210"/>
      <c r="W594" s="210"/>
      <c r="X594" s="210"/>
      <c r="Y594" s="210"/>
      <c r="Z594" s="210"/>
    </row>
    <row r="595" ht="12.75" customHeight="1">
      <c r="A595" s="625"/>
      <c r="B595" s="625"/>
      <c r="C595" s="625"/>
      <c r="D595" s="627"/>
      <c r="E595" s="210"/>
      <c r="F595" s="210"/>
      <c r="G595" s="210"/>
      <c r="H595" s="210"/>
      <c r="I595" s="627"/>
      <c r="J595" s="210"/>
      <c r="K595" s="210"/>
      <c r="L595" s="210"/>
      <c r="M595" s="628"/>
      <c r="N595" s="210"/>
      <c r="O595" s="210"/>
      <c r="P595" s="210"/>
      <c r="Q595" s="210"/>
      <c r="R595" s="210"/>
      <c r="S595" s="210"/>
      <c r="T595" s="210"/>
      <c r="U595" s="210"/>
      <c r="V595" s="210"/>
      <c r="W595" s="210"/>
      <c r="X595" s="210"/>
      <c r="Y595" s="210"/>
      <c r="Z595" s="210"/>
    </row>
    <row r="596" ht="12.75" customHeight="1">
      <c r="A596" s="625"/>
      <c r="B596" s="625"/>
      <c r="C596" s="625"/>
      <c r="D596" s="627"/>
      <c r="E596" s="210"/>
      <c r="F596" s="210"/>
      <c r="G596" s="210"/>
      <c r="H596" s="210"/>
      <c r="I596" s="627"/>
      <c r="J596" s="210"/>
      <c r="K596" s="210"/>
      <c r="L596" s="210"/>
      <c r="M596" s="628"/>
      <c r="N596" s="210"/>
      <c r="O596" s="210"/>
      <c r="P596" s="210"/>
      <c r="Q596" s="210"/>
      <c r="R596" s="210"/>
      <c r="S596" s="210"/>
      <c r="T596" s="210"/>
      <c r="U596" s="210"/>
      <c r="V596" s="210"/>
      <c r="W596" s="210"/>
      <c r="X596" s="210"/>
      <c r="Y596" s="210"/>
      <c r="Z596" s="210"/>
    </row>
    <row r="597" ht="12.75" customHeight="1">
      <c r="A597" s="625"/>
      <c r="B597" s="625"/>
      <c r="C597" s="625"/>
      <c r="D597" s="627"/>
      <c r="E597" s="210"/>
      <c r="F597" s="210"/>
      <c r="G597" s="210"/>
      <c r="H597" s="210"/>
      <c r="I597" s="627"/>
      <c r="J597" s="210"/>
      <c r="K597" s="210"/>
      <c r="L597" s="210"/>
      <c r="M597" s="628"/>
      <c r="N597" s="210"/>
      <c r="O597" s="210"/>
      <c r="P597" s="210"/>
      <c r="Q597" s="210"/>
      <c r="R597" s="210"/>
      <c r="S597" s="210"/>
      <c r="T597" s="210"/>
      <c r="U597" s="210"/>
      <c r="V597" s="210"/>
      <c r="W597" s="210"/>
      <c r="X597" s="210"/>
      <c r="Y597" s="210"/>
      <c r="Z597" s="210"/>
    </row>
    <row r="598" ht="12.75" customHeight="1">
      <c r="A598" s="625"/>
      <c r="B598" s="625"/>
      <c r="C598" s="625"/>
      <c r="D598" s="627"/>
      <c r="E598" s="210"/>
      <c r="F598" s="210"/>
      <c r="G598" s="210"/>
      <c r="H598" s="210"/>
      <c r="I598" s="627"/>
      <c r="J598" s="210"/>
      <c r="K598" s="210"/>
      <c r="L598" s="210"/>
      <c r="M598" s="628"/>
      <c r="N598" s="210"/>
      <c r="O598" s="210"/>
      <c r="P598" s="210"/>
      <c r="Q598" s="210"/>
      <c r="R598" s="210"/>
      <c r="S598" s="210"/>
      <c r="T598" s="210"/>
      <c r="U598" s="210"/>
      <c r="V598" s="210"/>
      <c r="W598" s="210"/>
      <c r="X598" s="210"/>
      <c r="Y598" s="210"/>
      <c r="Z598" s="210"/>
    </row>
    <row r="599" ht="12.75" customHeight="1">
      <c r="A599" s="625"/>
      <c r="B599" s="625"/>
      <c r="C599" s="625"/>
      <c r="D599" s="627"/>
      <c r="E599" s="210"/>
      <c r="F599" s="210"/>
      <c r="G599" s="210"/>
      <c r="H599" s="210"/>
      <c r="I599" s="627"/>
      <c r="J599" s="210"/>
      <c r="K599" s="210"/>
      <c r="L599" s="210"/>
      <c r="M599" s="628"/>
      <c r="N599" s="210"/>
      <c r="O599" s="210"/>
      <c r="P599" s="210"/>
      <c r="Q599" s="210"/>
      <c r="R599" s="210"/>
      <c r="S599" s="210"/>
      <c r="T599" s="210"/>
      <c r="U599" s="210"/>
      <c r="V599" s="210"/>
      <c r="W599" s="210"/>
      <c r="X599" s="210"/>
      <c r="Y599" s="210"/>
      <c r="Z599" s="210"/>
    </row>
    <row r="600" ht="12.75" customHeight="1">
      <c r="A600" s="625"/>
      <c r="B600" s="625"/>
      <c r="C600" s="625"/>
      <c r="D600" s="627"/>
      <c r="E600" s="210"/>
      <c r="F600" s="210"/>
      <c r="G600" s="210"/>
      <c r="H600" s="210"/>
      <c r="I600" s="627"/>
      <c r="J600" s="210"/>
      <c r="K600" s="210"/>
      <c r="L600" s="210"/>
      <c r="M600" s="628"/>
      <c r="N600" s="210"/>
      <c r="O600" s="210"/>
      <c r="P600" s="210"/>
      <c r="Q600" s="210"/>
      <c r="R600" s="210"/>
      <c r="S600" s="210"/>
      <c r="T600" s="210"/>
      <c r="U600" s="210"/>
      <c r="V600" s="210"/>
      <c r="W600" s="210"/>
      <c r="X600" s="210"/>
      <c r="Y600" s="210"/>
      <c r="Z600" s="210"/>
    </row>
    <row r="601" ht="12.75" customHeight="1">
      <c r="A601" s="625"/>
      <c r="B601" s="625"/>
      <c r="C601" s="625"/>
      <c r="D601" s="627"/>
      <c r="E601" s="210"/>
      <c r="F601" s="210"/>
      <c r="G601" s="210"/>
      <c r="H601" s="210"/>
      <c r="I601" s="627"/>
      <c r="J601" s="210"/>
      <c r="K601" s="210"/>
      <c r="L601" s="210"/>
      <c r="M601" s="628"/>
      <c r="N601" s="210"/>
      <c r="O601" s="210"/>
      <c r="P601" s="210"/>
      <c r="Q601" s="210"/>
      <c r="R601" s="210"/>
      <c r="S601" s="210"/>
      <c r="T601" s="210"/>
      <c r="U601" s="210"/>
      <c r="V601" s="210"/>
      <c r="W601" s="210"/>
      <c r="X601" s="210"/>
      <c r="Y601" s="210"/>
      <c r="Z601" s="210"/>
    </row>
    <row r="602" ht="12.75" customHeight="1">
      <c r="A602" s="625"/>
      <c r="B602" s="625"/>
      <c r="C602" s="625"/>
      <c r="D602" s="627"/>
      <c r="E602" s="210"/>
      <c r="F602" s="210"/>
      <c r="G602" s="210"/>
      <c r="H602" s="210"/>
      <c r="I602" s="627"/>
      <c r="J602" s="210"/>
      <c r="K602" s="210"/>
      <c r="L602" s="210"/>
      <c r="M602" s="628"/>
      <c r="N602" s="210"/>
      <c r="O602" s="210"/>
      <c r="P602" s="210"/>
      <c r="Q602" s="210"/>
      <c r="R602" s="210"/>
      <c r="S602" s="210"/>
      <c r="T602" s="210"/>
      <c r="U602" s="210"/>
      <c r="V602" s="210"/>
      <c r="W602" s="210"/>
      <c r="X602" s="210"/>
      <c r="Y602" s="210"/>
      <c r="Z602" s="210"/>
    </row>
    <row r="603" ht="12.75" customHeight="1">
      <c r="A603" s="625"/>
      <c r="B603" s="625"/>
      <c r="C603" s="625"/>
      <c r="D603" s="627"/>
      <c r="E603" s="210"/>
      <c r="F603" s="210"/>
      <c r="G603" s="210"/>
      <c r="H603" s="210"/>
      <c r="I603" s="627"/>
      <c r="J603" s="210"/>
      <c r="K603" s="210"/>
      <c r="L603" s="210"/>
      <c r="M603" s="628"/>
      <c r="N603" s="210"/>
      <c r="O603" s="210"/>
      <c r="P603" s="210"/>
      <c r="Q603" s="210"/>
      <c r="R603" s="210"/>
      <c r="S603" s="210"/>
      <c r="T603" s="210"/>
      <c r="U603" s="210"/>
      <c r="V603" s="210"/>
      <c r="W603" s="210"/>
      <c r="X603" s="210"/>
      <c r="Y603" s="210"/>
      <c r="Z603" s="210"/>
    </row>
    <row r="604" ht="12.75" customHeight="1">
      <c r="A604" s="625"/>
      <c r="B604" s="625"/>
      <c r="C604" s="625"/>
      <c r="D604" s="627"/>
      <c r="E604" s="210"/>
      <c r="F604" s="210"/>
      <c r="G604" s="210"/>
      <c r="H604" s="210"/>
      <c r="I604" s="627"/>
      <c r="J604" s="210"/>
      <c r="K604" s="210"/>
      <c r="L604" s="210"/>
      <c r="M604" s="628"/>
      <c r="N604" s="210"/>
      <c r="O604" s="210"/>
      <c r="P604" s="210"/>
      <c r="Q604" s="210"/>
      <c r="R604" s="210"/>
      <c r="S604" s="210"/>
      <c r="T604" s="210"/>
      <c r="U604" s="210"/>
      <c r="V604" s="210"/>
      <c r="W604" s="210"/>
      <c r="X604" s="210"/>
      <c r="Y604" s="210"/>
      <c r="Z604" s="210"/>
    </row>
    <row r="605" ht="12.75" customHeight="1">
      <c r="A605" s="625"/>
      <c r="B605" s="625"/>
      <c r="C605" s="625"/>
      <c r="D605" s="627"/>
      <c r="E605" s="210"/>
      <c r="F605" s="210"/>
      <c r="G605" s="210"/>
      <c r="H605" s="210"/>
      <c r="I605" s="627"/>
      <c r="J605" s="210"/>
      <c r="K605" s="210"/>
      <c r="L605" s="210"/>
      <c r="M605" s="628"/>
      <c r="N605" s="210"/>
      <c r="O605" s="210"/>
      <c r="P605" s="210"/>
      <c r="Q605" s="210"/>
      <c r="R605" s="210"/>
      <c r="S605" s="210"/>
      <c r="T605" s="210"/>
      <c r="U605" s="210"/>
      <c r="V605" s="210"/>
      <c r="W605" s="210"/>
      <c r="X605" s="210"/>
      <c r="Y605" s="210"/>
      <c r="Z605" s="210"/>
    </row>
    <row r="606" ht="12.75" customHeight="1">
      <c r="A606" s="625"/>
      <c r="B606" s="625"/>
      <c r="C606" s="625"/>
      <c r="D606" s="627"/>
      <c r="E606" s="210"/>
      <c r="F606" s="210"/>
      <c r="G606" s="210"/>
      <c r="H606" s="210"/>
      <c r="I606" s="627"/>
      <c r="J606" s="210"/>
      <c r="K606" s="210"/>
      <c r="L606" s="210"/>
      <c r="M606" s="628"/>
      <c r="N606" s="210"/>
      <c r="O606" s="210"/>
      <c r="P606" s="210"/>
      <c r="Q606" s="210"/>
      <c r="R606" s="210"/>
      <c r="S606" s="210"/>
      <c r="T606" s="210"/>
      <c r="U606" s="210"/>
      <c r="V606" s="210"/>
      <c r="W606" s="210"/>
      <c r="X606" s="210"/>
      <c r="Y606" s="210"/>
      <c r="Z606" s="210"/>
    </row>
    <row r="607" ht="12.75" customHeight="1">
      <c r="A607" s="625"/>
      <c r="B607" s="625"/>
      <c r="C607" s="625"/>
      <c r="D607" s="627"/>
      <c r="E607" s="210"/>
      <c r="F607" s="210"/>
      <c r="G607" s="210"/>
      <c r="H607" s="210"/>
      <c r="I607" s="627"/>
      <c r="J607" s="210"/>
      <c r="K607" s="210"/>
      <c r="L607" s="210"/>
      <c r="M607" s="628"/>
      <c r="N607" s="210"/>
      <c r="O607" s="210"/>
      <c r="P607" s="210"/>
      <c r="Q607" s="210"/>
      <c r="R607" s="210"/>
      <c r="S607" s="210"/>
      <c r="T607" s="210"/>
      <c r="U607" s="210"/>
      <c r="V607" s="210"/>
      <c r="W607" s="210"/>
      <c r="X607" s="210"/>
      <c r="Y607" s="210"/>
      <c r="Z607" s="210"/>
    </row>
    <row r="608" ht="12.75" customHeight="1">
      <c r="A608" s="625"/>
      <c r="B608" s="625"/>
      <c r="C608" s="625"/>
      <c r="D608" s="627"/>
      <c r="E608" s="210"/>
      <c r="F608" s="210"/>
      <c r="G608" s="210"/>
      <c r="H608" s="210"/>
      <c r="I608" s="627"/>
      <c r="J608" s="210"/>
      <c r="K608" s="210"/>
      <c r="L608" s="210"/>
      <c r="M608" s="628"/>
      <c r="N608" s="210"/>
      <c r="O608" s="210"/>
      <c r="P608" s="210"/>
      <c r="Q608" s="210"/>
      <c r="R608" s="210"/>
      <c r="S608" s="210"/>
      <c r="T608" s="210"/>
      <c r="U608" s="210"/>
      <c r="V608" s="210"/>
      <c r="W608" s="210"/>
      <c r="X608" s="210"/>
      <c r="Y608" s="210"/>
      <c r="Z608" s="210"/>
    </row>
    <row r="609" ht="12.75" customHeight="1">
      <c r="A609" s="625"/>
      <c r="B609" s="625"/>
      <c r="C609" s="625"/>
      <c r="D609" s="627"/>
      <c r="E609" s="210"/>
      <c r="F609" s="210"/>
      <c r="G609" s="210"/>
      <c r="H609" s="210"/>
      <c r="I609" s="627"/>
      <c r="J609" s="210"/>
      <c r="K609" s="210"/>
      <c r="L609" s="210"/>
      <c r="M609" s="628"/>
      <c r="N609" s="210"/>
      <c r="O609" s="210"/>
      <c r="P609" s="210"/>
      <c r="Q609" s="210"/>
      <c r="R609" s="210"/>
      <c r="S609" s="210"/>
      <c r="T609" s="210"/>
      <c r="U609" s="210"/>
      <c r="V609" s="210"/>
      <c r="W609" s="210"/>
      <c r="X609" s="210"/>
      <c r="Y609" s="210"/>
      <c r="Z609" s="210"/>
    </row>
    <row r="610" ht="12.75" customHeight="1">
      <c r="A610" s="625"/>
      <c r="B610" s="625"/>
      <c r="C610" s="625"/>
      <c r="D610" s="627"/>
      <c r="E610" s="210"/>
      <c r="F610" s="210"/>
      <c r="G610" s="210"/>
      <c r="H610" s="210"/>
      <c r="I610" s="627"/>
      <c r="J610" s="210"/>
      <c r="K610" s="210"/>
      <c r="L610" s="210"/>
      <c r="M610" s="628"/>
      <c r="N610" s="210"/>
      <c r="O610" s="210"/>
      <c r="P610" s="210"/>
      <c r="Q610" s="210"/>
      <c r="R610" s="210"/>
      <c r="S610" s="210"/>
      <c r="T610" s="210"/>
      <c r="U610" s="210"/>
      <c r="V610" s="210"/>
      <c r="W610" s="210"/>
      <c r="X610" s="210"/>
      <c r="Y610" s="210"/>
      <c r="Z610" s="210"/>
    </row>
    <row r="611" ht="12.75" customHeight="1">
      <c r="A611" s="625"/>
      <c r="B611" s="625"/>
      <c r="C611" s="625"/>
      <c r="D611" s="627"/>
      <c r="E611" s="210"/>
      <c r="F611" s="210"/>
      <c r="G611" s="210"/>
      <c r="H611" s="210"/>
      <c r="I611" s="627"/>
      <c r="J611" s="210"/>
      <c r="K611" s="210"/>
      <c r="L611" s="210"/>
      <c r="M611" s="628"/>
      <c r="N611" s="210"/>
      <c r="O611" s="210"/>
      <c r="P611" s="210"/>
      <c r="Q611" s="210"/>
      <c r="R611" s="210"/>
      <c r="S611" s="210"/>
      <c r="T611" s="210"/>
      <c r="U611" s="210"/>
      <c r="V611" s="210"/>
      <c r="W611" s="210"/>
      <c r="X611" s="210"/>
      <c r="Y611" s="210"/>
      <c r="Z611" s="210"/>
    </row>
    <row r="612" ht="12.75" customHeight="1">
      <c r="A612" s="625"/>
      <c r="B612" s="625"/>
      <c r="C612" s="625"/>
      <c r="D612" s="627"/>
      <c r="E612" s="210"/>
      <c r="F612" s="210"/>
      <c r="G612" s="210"/>
      <c r="H612" s="210"/>
      <c r="I612" s="627"/>
      <c r="J612" s="210"/>
      <c r="K612" s="210"/>
      <c r="L612" s="210"/>
      <c r="M612" s="628"/>
      <c r="N612" s="210"/>
      <c r="O612" s="210"/>
      <c r="P612" s="210"/>
      <c r="Q612" s="210"/>
      <c r="R612" s="210"/>
      <c r="S612" s="210"/>
      <c r="T612" s="210"/>
      <c r="U612" s="210"/>
      <c r="V612" s="210"/>
      <c r="W612" s="210"/>
      <c r="X612" s="210"/>
      <c r="Y612" s="210"/>
      <c r="Z612" s="210"/>
    </row>
    <row r="613" ht="12.75" customHeight="1">
      <c r="A613" s="625"/>
      <c r="B613" s="625"/>
      <c r="C613" s="625"/>
      <c r="D613" s="627"/>
      <c r="E613" s="210"/>
      <c r="F613" s="210"/>
      <c r="G613" s="210"/>
      <c r="H613" s="210"/>
      <c r="I613" s="627"/>
      <c r="J613" s="210"/>
      <c r="K613" s="210"/>
      <c r="L613" s="210"/>
      <c r="M613" s="628"/>
      <c r="N613" s="210"/>
      <c r="O613" s="210"/>
      <c r="P613" s="210"/>
      <c r="Q613" s="210"/>
      <c r="R613" s="210"/>
      <c r="S613" s="210"/>
      <c r="T613" s="210"/>
      <c r="U613" s="210"/>
      <c r="V613" s="210"/>
      <c r="W613" s="210"/>
      <c r="X613" s="210"/>
      <c r="Y613" s="210"/>
      <c r="Z613" s="210"/>
    </row>
    <row r="614" ht="12.75" customHeight="1">
      <c r="A614" s="625"/>
      <c r="B614" s="625"/>
      <c r="C614" s="625"/>
      <c r="D614" s="627"/>
      <c r="E614" s="210"/>
      <c r="F614" s="210"/>
      <c r="G614" s="210"/>
      <c r="H614" s="210"/>
      <c r="I614" s="627"/>
      <c r="J614" s="210"/>
      <c r="K614" s="210"/>
      <c r="L614" s="210"/>
      <c r="M614" s="628"/>
      <c r="N614" s="210"/>
      <c r="O614" s="210"/>
      <c r="P614" s="210"/>
      <c r="Q614" s="210"/>
      <c r="R614" s="210"/>
      <c r="S614" s="210"/>
      <c r="T614" s="210"/>
      <c r="U614" s="210"/>
      <c r="V614" s="210"/>
      <c r="W614" s="210"/>
      <c r="X614" s="210"/>
      <c r="Y614" s="210"/>
      <c r="Z614" s="210"/>
    </row>
    <row r="615" ht="12.75" customHeight="1">
      <c r="A615" s="625"/>
      <c r="B615" s="625"/>
      <c r="C615" s="625"/>
      <c r="D615" s="627"/>
      <c r="E615" s="210"/>
      <c r="F615" s="210"/>
      <c r="G615" s="210"/>
      <c r="H615" s="210"/>
      <c r="I615" s="627"/>
      <c r="J615" s="210"/>
      <c r="K615" s="210"/>
      <c r="L615" s="210"/>
      <c r="M615" s="628"/>
      <c r="N615" s="210"/>
      <c r="O615" s="210"/>
      <c r="P615" s="210"/>
      <c r="Q615" s="210"/>
      <c r="R615" s="210"/>
      <c r="S615" s="210"/>
      <c r="T615" s="210"/>
      <c r="U615" s="210"/>
      <c r="V615" s="210"/>
      <c r="W615" s="210"/>
      <c r="X615" s="210"/>
      <c r="Y615" s="210"/>
      <c r="Z615" s="210"/>
    </row>
    <row r="616" ht="12.75" customHeight="1">
      <c r="A616" s="625"/>
      <c r="B616" s="625"/>
      <c r="C616" s="625"/>
      <c r="D616" s="627"/>
      <c r="E616" s="210"/>
      <c r="F616" s="210"/>
      <c r="G616" s="210"/>
      <c r="H616" s="210"/>
      <c r="I616" s="627"/>
      <c r="J616" s="210"/>
      <c r="K616" s="210"/>
      <c r="L616" s="210"/>
      <c r="M616" s="628"/>
      <c r="N616" s="210"/>
      <c r="O616" s="210"/>
      <c r="P616" s="210"/>
      <c r="Q616" s="210"/>
      <c r="R616" s="210"/>
      <c r="S616" s="210"/>
      <c r="T616" s="210"/>
      <c r="U616" s="210"/>
      <c r="V616" s="210"/>
      <c r="W616" s="210"/>
      <c r="X616" s="210"/>
      <c r="Y616" s="210"/>
      <c r="Z616" s="210"/>
    </row>
    <row r="617" ht="12.75" customHeight="1">
      <c r="A617" s="625"/>
      <c r="B617" s="625"/>
      <c r="C617" s="625"/>
      <c r="D617" s="627"/>
      <c r="E617" s="210"/>
      <c r="F617" s="210"/>
      <c r="G617" s="210"/>
      <c r="H617" s="210"/>
      <c r="I617" s="627"/>
      <c r="J617" s="210"/>
      <c r="K617" s="210"/>
      <c r="L617" s="210"/>
      <c r="M617" s="628"/>
      <c r="N617" s="210"/>
      <c r="O617" s="210"/>
      <c r="P617" s="210"/>
      <c r="Q617" s="210"/>
      <c r="R617" s="210"/>
      <c r="S617" s="210"/>
      <c r="T617" s="210"/>
      <c r="U617" s="210"/>
      <c r="V617" s="210"/>
      <c r="W617" s="210"/>
      <c r="X617" s="210"/>
      <c r="Y617" s="210"/>
      <c r="Z617" s="210"/>
    </row>
    <row r="618" ht="12.75" customHeight="1">
      <c r="A618" s="625"/>
      <c r="B618" s="625"/>
      <c r="C618" s="625"/>
      <c r="D618" s="627"/>
      <c r="E618" s="210"/>
      <c r="F618" s="210"/>
      <c r="G618" s="210"/>
      <c r="H618" s="210"/>
      <c r="I618" s="627"/>
      <c r="J618" s="210"/>
      <c r="K618" s="210"/>
      <c r="L618" s="210"/>
      <c r="M618" s="628"/>
      <c r="N618" s="210"/>
      <c r="O618" s="210"/>
      <c r="P618" s="210"/>
      <c r="Q618" s="210"/>
      <c r="R618" s="210"/>
      <c r="S618" s="210"/>
      <c r="T618" s="210"/>
      <c r="U618" s="210"/>
      <c r="V618" s="210"/>
      <c r="W618" s="210"/>
      <c r="X618" s="210"/>
      <c r="Y618" s="210"/>
      <c r="Z618" s="210"/>
    </row>
    <row r="619" ht="12.75" customHeight="1">
      <c r="A619" s="625"/>
      <c r="B619" s="625"/>
      <c r="C619" s="625"/>
      <c r="D619" s="627"/>
      <c r="E619" s="210"/>
      <c r="F619" s="210"/>
      <c r="G619" s="210"/>
      <c r="H619" s="210"/>
      <c r="I619" s="627"/>
      <c r="J619" s="210"/>
      <c r="K619" s="210"/>
      <c r="L619" s="210"/>
      <c r="M619" s="628"/>
      <c r="N619" s="210"/>
      <c r="O619" s="210"/>
      <c r="P619" s="210"/>
      <c r="Q619" s="210"/>
      <c r="R619" s="210"/>
      <c r="S619" s="210"/>
      <c r="T619" s="210"/>
      <c r="U619" s="210"/>
      <c r="V619" s="210"/>
      <c r="W619" s="210"/>
      <c r="X619" s="210"/>
      <c r="Y619" s="210"/>
      <c r="Z619" s="210"/>
    </row>
    <row r="620" ht="12.75" customHeight="1">
      <c r="A620" s="625"/>
      <c r="B620" s="625"/>
      <c r="C620" s="625"/>
      <c r="D620" s="627"/>
      <c r="E620" s="210"/>
      <c r="F620" s="210"/>
      <c r="G620" s="210"/>
      <c r="H620" s="210"/>
      <c r="I620" s="627"/>
      <c r="J620" s="210"/>
      <c r="K620" s="210"/>
      <c r="L620" s="210"/>
      <c r="M620" s="628"/>
      <c r="N620" s="210"/>
      <c r="O620" s="210"/>
      <c r="P620" s="210"/>
      <c r="Q620" s="210"/>
      <c r="R620" s="210"/>
      <c r="S620" s="210"/>
      <c r="T620" s="210"/>
      <c r="U620" s="210"/>
      <c r="V620" s="210"/>
      <c r="W620" s="210"/>
      <c r="X620" s="210"/>
      <c r="Y620" s="210"/>
      <c r="Z620" s="210"/>
    </row>
    <row r="621" ht="12.75" customHeight="1">
      <c r="A621" s="625"/>
      <c r="B621" s="625"/>
      <c r="C621" s="625"/>
      <c r="D621" s="627"/>
      <c r="E621" s="210"/>
      <c r="F621" s="210"/>
      <c r="G621" s="210"/>
      <c r="H621" s="210"/>
      <c r="I621" s="627"/>
      <c r="J621" s="210"/>
      <c r="K621" s="210"/>
      <c r="L621" s="210"/>
      <c r="M621" s="628"/>
      <c r="N621" s="210"/>
      <c r="O621" s="210"/>
      <c r="P621" s="210"/>
      <c r="Q621" s="210"/>
      <c r="R621" s="210"/>
      <c r="S621" s="210"/>
      <c r="T621" s="210"/>
      <c r="U621" s="210"/>
      <c r="V621" s="210"/>
      <c r="W621" s="210"/>
      <c r="X621" s="210"/>
      <c r="Y621" s="210"/>
      <c r="Z621" s="210"/>
    </row>
    <row r="622" ht="12.75" customHeight="1">
      <c r="A622" s="625"/>
      <c r="B622" s="625"/>
      <c r="C622" s="625"/>
      <c r="D622" s="627"/>
      <c r="E622" s="210"/>
      <c r="F622" s="210"/>
      <c r="G622" s="210"/>
      <c r="H622" s="210"/>
      <c r="I622" s="627"/>
      <c r="J622" s="210"/>
      <c r="K622" s="210"/>
      <c r="L622" s="210"/>
      <c r="M622" s="628"/>
      <c r="N622" s="210"/>
      <c r="O622" s="210"/>
      <c r="P622" s="210"/>
      <c r="Q622" s="210"/>
      <c r="R622" s="210"/>
      <c r="S622" s="210"/>
      <c r="T622" s="210"/>
      <c r="U622" s="210"/>
      <c r="V622" s="210"/>
      <c r="W622" s="210"/>
      <c r="X622" s="210"/>
      <c r="Y622" s="210"/>
      <c r="Z622" s="210"/>
    </row>
    <row r="623" ht="12.75" customHeight="1">
      <c r="A623" s="625"/>
      <c r="B623" s="625"/>
      <c r="C623" s="625"/>
      <c r="D623" s="627"/>
      <c r="E623" s="210"/>
      <c r="F623" s="210"/>
      <c r="G623" s="210"/>
      <c r="H623" s="210"/>
      <c r="I623" s="627"/>
      <c r="J623" s="210"/>
      <c r="K623" s="210"/>
      <c r="L623" s="210"/>
      <c r="M623" s="628"/>
      <c r="N623" s="210"/>
      <c r="O623" s="210"/>
      <c r="P623" s="210"/>
      <c r="Q623" s="210"/>
      <c r="R623" s="210"/>
      <c r="S623" s="210"/>
      <c r="T623" s="210"/>
      <c r="U623" s="210"/>
      <c r="V623" s="210"/>
      <c r="W623" s="210"/>
      <c r="X623" s="210"/>
      <c r="Y623" s="210"/>
      <c r="Z623" s="210"/>
    </row>
    <row r="624" ht="12.75" customHeight="1">
      <c r="A624" s="625"/>
      <c r="B624" s="625"/>
      <c r="C624" s="625"/>
      <c r="D624" s="627"/>
      <c r="E624" s="210"/>
      <c r="F624" s="210"/>
      <c r="G624" s="210"/>
      <c r="H624" s="210"/>
      <c r="I624" s="627"/>
      <c r="J624" s="210"/>
      <c r="K624" s="210"/>
      <c r="L624" s="210"/>
      <c r="M624" s="628"/>
      <c r="N624" s="210"/>
      <c r="O624" s="210"/>
      <c r="P624" s="210"/>
      <c r="Q624" s="210"/>
      <c r="R624" s="210"/>
      <c r="S624" s="210"/>
      <c r="T624" s="210"/>
      <c r="U624" s="210"/>
      <c r="V624" s="210"/>
      <c r="W624" s="210"/>
      <c r="X624" s="210"/>
      <c r="Y624" s="210"/>
      <c r="Z624" s="210"/>
    </row>
    <row r="625" ht="12.75" customHeight="1">
      <c r="A625" s="625"/>
      <c r="B625" s="625"/>
      <c r="C625" s="625"/>
      <c r="D625" s="627"/>
      <c r="E625" s="210"/>
      <c r="F625" s="210"/>
      <c r="G625" s="210"/>
      <c r="H625" s="210"/>
      <c r="I625" s="627"/>
      <c r="J625" s="210"/>
      <c r="K625" s="210"/>
      <c r="L625" s="210"/>
      <c r="M625" s="628"/>
      <c r="N625" s="210"/>
      <c r="O625" s="210"/>
      <c r="P625" s="210"/>
      <c r="Q625" s="210"/>
      <c r="R625" s="210"/>
      <c r="S625" s="210"/>
      <c r="T625" s="210"/>
      <c r="U625" s="210"/>
      <c r="V625" s="210"/>
      <c r="W625" s="210"/>
      <c r="X625" s="210"/>
      <c r="Y625" s="210"/>
      <c r="Z625" s="210"/>
    </row>
    <row r="626" ht="12.75" customHeight="1">
      <c r="A626" s="625"/>
      <c r="B626" s="625"/>
      <c r="C626" s="625"/>
      <c r="D626" s="627"/>
      <c r="E626" s="210"/>
      <c r="F626" s="210"/>
      <c r="G626" s="210"/>
      <c r="H626" s="210"/>
      <c r="I626" s="627"/>
      <c r="J626" s="210"/>
      <c r="K626" s="210"/>
      <c r="L626" s="210"/>
      <c r="M626" s="628"/>
      <c r="N626" s="210"/>
      <c r="O626" s="210"/>
      <c r="P626" s="210"/>
      <c r="Q626" s="210"/>
      <c r="R626" s="210"/>
      <c r="S626" s="210"/>
      <c r="T626" s="210"/>
      <c r="U626" s="210"/>
      <c r="V626" s="210"/>
      <c r="W626" s="210"/>
      <c r="X626" s="210"/>
      <c r="Y626" s="210"/>
      <c r="Z626" s="210"/>
    </row>
    <row r="627" ht="12.75" customHeight="1">
      <c r="A627" s="625"/>
      <c r="B627" s="625"/>
      <c r="C627" s="625"/>
      <c r="D627" s="627"/>
      <c r="E627" s="210"/>
      <c r="F627" s="210"/>
      <c r="G627" s="210"/>
      <c r="H627" s="210"/>
      <c r="I627" s="627"/>
      <c r="J627" s="210"/>
      <c r="K627" s="210"/>
      <c r="L627" s="210"/>
      <c r="M627" s="628"/>
      <c r="N627" s="210"/>
      <c r="O627" s="210"/>
      <c r="P627" s="210"/>
      <c r="Q627" s="210"/>
      <c r="R627" s="210"/>
      <c r="S627" s="210"/>
      <c r="T627" s="210"/>
      <c r="U627" s="210"/>
      <c r="V627" s="210"/>
      <c r="W627" s="210"/>
      <c r="X627" s="210"/>
      <c r="Y627" s="210"/>
      <c r="Z627" s="210"/>
    </row>
    <row r="628" ht="12.75" customHeight="1">
      <c r="A628" s="625"/>
      <c r="B628" s="625"/>
      <c r="C628" s="625"/>
      <c r="D628" s="627"/>
      <c r="E628" s="210"/>
      <c r="F628" s="210"/>
      <c r="G628" s="210"/>
      <c r="H628" s="210"/>
      <c r="I628" s="627"/>
      <c r="J628" s="210"/>
      <c r="K628" s="210"/>
      <c r="L628" s="210"/>
      <c r="M628" s="628"/>
      <c r="N628" s="210"/>
      <c r="O628" s="210"/>
      <c r="P628" s="210"/>
      <c r="Q628" s="210"/>
      <c r="R628" s="210"/>
      <c r="S628" s="210"/>
      <c r="T628" s="210"/>
      <c r="U628" s="210"/>
      <c r="V628" s="210"/>
      <c r="W628" s="210"/>
      <c r="X628" s="210"/>
      <c r="Y628" s="210"/>
      <c r="Z628" s="210"/>
    </row>
    <row r="629" ht="12.75" customHeight="1">
      <c r="A629" s="625"/>
      <c r="B629" s="625"/>
      <c r="C629" s="625"/>
      <c r="D629" s="627"/>
      <c r="E629" s="210"/>
      <c r="F629" s="210"/>
      <c r="G629" s="210"/>
      <c r="H629" s="210"/>
      <c r="I629" s="627"/>
      <c r="J629" s="210"/>
      <c r="K629" s="210"/>
      <c r="L629" s="210"/>
      <c r="M629" s="628"/>
      <c r="N629" s="210"/>
      <c r="O629" s="210"/>
      <c r="P629" s="210"/>
      <c r="Q629" s="210"/>
      <c r="R629" s="210"/>
      <c r="S629" s="210"/>
      <c r="T629" s="210"/>
      <c r="U629" s="210"/>
      <c r="V629" s="210"/>
      <c r="W629" s="210"/>
      <c r="X629" s="210"/>
      <c r="Y629" s="210"/>
      <c r="Z629" s="210"/>
    </row>
    <row r="630" ht="12.75" customHeight="1">
      <c r="A630" s="625"/>
      <c r="B630" s="625"/>
      <c r="C630" s="625"/>
      <c r="D630" s="627"/>
      <c r="E630" s="210"/>
      <c r="F630" s="210"/>
      <c r="G630" s="210"/>
      <c r="H630" s="210"/>
      <c r="I630" s="627"/>
      <c r="J630" s="210"/>
      <c r="K630" s="210"/>
      <c r="L630" s="210"/>
      <c r="M630" s="628"/>
      <c r="N630" s="210"/>
      <c r="O630" s="210"/>
      <c r="P630" s="210"/>
      <c r="Q630" s="210"/>
      <c r="R630" s="210"/>
      <c r="S630" s="210"/>
      <c r="T630" s="210"/>
      <c r="U630" s="210"/>
      <c r="V630" s="210"/>
      <c r="W630" s="210"/>
      <c r="X630" s="210"/>
      <c r="Y630" s="210"/>
      <c r="Z630" s="210"/>
    </row>
    <row r="631" ht="12.75" customHeight="1">
      <c r="A631" s="625"/>
      <c r="B631" s="625"/>
      <c r="C631" s="625"/>
      <c r="D631" s="627"/>
      <c r="E631" s="210"/>
      <c r="F631" s="210"/>
      <c r="G631" s="210"/>
      <c r="H631" s="210"/>
      <c r="I631" s="627"/>
      <c r="J631" s="210"/>
      <c r="K631" s="210"/>
      <c r="L631" s="210"/>
      <c r="M631" s="628"/>
      <c r="N631" s="210"/>
      <c r="O631" s="210"/>
      <c r="P631" s="210"/>
      <c r="Q631" s="210"/>
      <c r="R631" s="210"/>
      <c r="S631" s="210"/>
      <c r="T631" s="210"/>
      <c r="U631" s="210"/>
      <c r="V631" s="210"/>
      <c r="W631" s="210"/>
      <c r="X631" s="210"/>
      <c r="Y631" s="210"/>
      <c r="Z631" s="210"/>
    </row>
    <row r="632" ht="12.75" customHeight="1">
      <c r="A632" s="625"/>
      <c r="B632" s="625"/>
      <c r="C632" s="625"/>
      <c r="D632" s="627"/>
      <c r="E632" s="210"/>
      <c r="F632" s="210"/>
      <c r="G632" s="210"/>
      <c r="H632" s="210"/>
      <c r="I632" s="627"/>
      <c r="J632" s="210"/>
      <c r="K632" s="210"/>
      <c r="L632" s="210"/>
      <c r="M632" s="628"/>
      <c r="N632" s="210"/>
      <c r="O632" s="210"/>
      <c r="P632" s="210"/>
      <c r="Q632" s="210"/>
      <c r="R632" s="210"/>
      <c r="S632" s="210"/>
      <c r="T632" s="210"/>
      <c r="U632" s="210"/>
      <c r="V632" s="210"/>
      <c r="W632" s="210"/>
      <c r="X632" s="210"/>
      <c r="Y632" s="210"/>
      <c r="Z632" s="210"/>
    </row>
    <row r="633" ht="12.75" customHeight="1">
      <c r="A633" s="625"/>
      <c r="B633" s="625"/>
      <c r="C633" s="625"/>
      <c r="D633" s="627"/>
      <c r="E633" s="210"/>
      <c r="F633" s="210"/>
      <c r="G633" s="210"/>
      <c r="H633" s="210"/>
      <c r="I633" s="627"/>
      <c r="J633" s="210"/>
      <c r="K633" s="210"/>
      <c r="L633" s="210"/>
      <c r="M633" s="628"/>
      <c r="N633" s="210"/>
      <c r="O633" s="210"/>
      <c r="P633" s="210"/>
      <c r="Q633" s="210"/>
      <c r="R633" s="210"/>
      <c r="S633" s="210"/>
      <c r="T633" s="210"/>
      <c r="U633" s="210"/>
      <c r="V633" s="210"/>
      <c r="W633" s="210"/>
      <c r="X633" s="210"/>
      <c r="Y633" s="210"/>
      <c r="Z633" s="210"/>
    </row>
    <row r="634" ht="12.75" customHeight="1">
      <c r="A634" s="625"/>
      <c r="B634" s="625"/>
      <c r="C634" s="625"/>
      <c r="D634" s="627"/>
      <c r="E634" s="210"/>
      <c r="F634" s="210"/>
      <c r="G634" s="210"/>
      <c r="H634" s="210"/>
      <c r="I634" s="627"/>
      <c r="J634" s="210"/>
      <c r="K634" s="210"/>
      <c r="L634" s="210"/>
      <c r="M634" s="628"/>
      <c r="N634" s="210"/>
      <c r="O634" s="210"/>
      <c r="P634" s="210"/>
      <c r="Q634" s="210"/>
      <c r="R634" s="210"/>
      <c r="S634" s="210"/>
      <c r="T634" s="210"/>
      <c r="U634" s="210"/>
      <c r="V634" s="210"/>
      <c r="W634" s="210"/>
      <c r="X634" s="210"/>
      <c r="Y634" s="210"/>
      <c r="Z634" s="210"/>
    </row>
    <row r="635" ht="12.75" customHeight="1">
      <c r="A635" s="625"/>
      <c r="B635" s="625"/>
      <c r="C635" s="625"/>
      <c r="D635" s="627"/>
      <c r="E635" s="210"/>
      <c r="F635" s="210"/>
      <c r="G635" s="210"/>
      <c r="H635" s="210"/>
      <c r="I635" s="627"/>
      <c r="J635" s="210"/>
      <c r="K635" s="210"/>
      <c r="L635" s="210"/>
      <c r="M635" s="628"/>
      <c r="N635" s="210"/>
      <c r="O635" s="210"/>
      <c r="P635" s="210"/>
      <c r="Q635" s="210"/>
      <c r="R635" s="210"/>
      <c r="S635" s="210"/>
      <c r="T635" s="210"/>
      <c r="U635" s="210"/>
      <c r="V635" s="210"/>
      <c r="W635" s="210"/>
      <c r="X635" s="210"/>
      <c r="Y635" s="210"/>
      <c r="Z635" s="210"/>
    </row>
    <row r="636" ht="12.75" customHeight="1">
      <c r="A636" s="625"/>
      <c r="B636" s="625"/>
      <c r="C636" s="625"/>
      <c r="D636" s="627"/>
      <c r="E636" s="210"/>
      <c r="F636" s="210"/>
      <c r="G636" s="210"/>
      <c r="H636" s="210"/>
      <c r="I636" s="627"/>
      <c r="J636" s="210"/>
      <c r="K636" s="210"/>
      <c r="L636" s="210"/>
      <c r="M636" s="628"/>
      <c r="N636" s="210"/>
      <c r="O636" s="210"/>
      <c r="P636" s="210"/>
      <c r="Q636" s="210"/>
      <c r="R636" s="210"/>
      <c r="S636" s="210"/>
      <c r="T636" s="210"/>
      <c r="U636" s="210"/>
      <c r="V636" s="210"/>
      <c r="W636" s="210"/>
      <c r="X636" s="210"/>
      <c r="Y636" s="210"/>
      <c r="Z636" s="210"/>
    </row>
    <row r="637" ht="12.75" customHeight="1">
      <c r="A637" s="625"/>
      <c r="B637" s="625"/>
      <c r="C637" s="625"/>
      <c r="D637" s="627"/>
      <c r="E637" s="210"/>
      <c r="F637" s="210"/>
      <c r="G637" s="210"/>
      <c r="H637" s="210"/>
      <c r="I637" s="627"/>
      <c r="J637" s="210"/>
      <c r="K637" s="210"/>
      <c r="L637" s="210"/>
      <c r="M637" s="628"/>
      <c r="N637" s="210"/>
      <c r="O637" s="210"/>
      <c r="P637" s="210"/>
      <c r="Q637" s="210"/>
      <c r="R637" s="210"/>
      <c r="S637" s="210"/>
      <c r="T637" s="210"/>
      <c r="U637" s="210"/>
      <c r="V637" s="210"/>
      <c r="W637" s="210"/>
      <c r="X637" s="210"/>
      <c r="Y637" s="210"/>
      <c r="Z637" s="210"/>
    </row>
    <row r="638" ht="12.75" customHeight="1">
      <c r="A638" s="625"/>
      <c r="B638" s="625"/>
      <c r="C638" s="625"/>
      <c r="D638" s="627"/>
      <c r="E638" s="210"/>
      <c r="F638" s="210"/>
      <c r="G638" s="210"/>
      <c r="H638" s="210"/>
      <c r="I638" s="627"/>
      <c r="J638" s="210"/>
      <c r="K638" s="210"/>
      <c r="L638" s="210"/>
      <c r="M638" s="628"/>
      <c r="N638" s="210"/>
      <c r="O638" s="210"/>
      <c r="P638" s="210"/>
      <c r="Q638" s="210"/>
      <c r="R638" s="210"/>
      <c r="S638" s="210"/>
      <c r="T638" s="210"/>
      <c r="U638" s="210"/>
      <c r="V638" s="210"/>
      <c r="W638" s="210"/>
      <c r="X638" s="210"/>
      <c r="Y638" s="210"/>
      <c r="Z638" s="210"/>
    </row>
    <row r="639" ht="12.75" customHeight="1">
      <c r="A639" s="625"/>
      <c r="B639" s="625"/>
      <c r="C639" s="625"/>
      <c r="D639" s="627"/>
      <c r="E639" s="210"/>
      <c r="F639" s="210"/>
      <c r="G639" s="210"/>
      <c r="H639" s="210"/>
      <c r="I639" s="627"/>
      <c r="J639" s="210"/>
      <c r="K639" s="210"/>
      <c r="L639" s="210"/>
      <c r="M639" s="628"/>
      <c r="N639" s="210"/>
      <c r="O639" s="210"/>
      <c r="P639" s="210"/>
      <c r="Q639" s="210"/>
      <c r="R639" s="210"/>
      <c r="S639" s="210"/>
      <c r="T639" s="210"/>
      <c r="U639" s="210"/>
      <c r="V639" s="210"/>
      <c r="W639" s="210"/>
      <c r="X639" s="210"/>
      <c r="Y639" s="210"/>
      <c r="Z639" s="210"/>
    </row>
    <row r="640" ht="12.75" customHeight="1">
      <c r="A640" s="625"/>
      <c r="B640" s="625"/>
      <c r="C640" s="625"/>
      <c r="D640" s="627"/>
      <c r="E640" s="210"/>
      <c r="F640" s="210"/>
      <c r="G640" s="210"/>
      <c r="H640" s="210"/>
      <c r="I640" s="627"/>
      <c r="J640" s="210"/>
      <c r="K640" s="210"/>
      <c r="L640" s="210"/>
      <c r="M640" s="628"/>
      <c r="N640" s="210"/>
      <c r="O640" s="210"/>
      <c r="P640" s="210"/>
      <c r="Q640" s="210"/>
      <c r="R640" s="210"/>
      <c r="S640" s="210"/>
      <c r="T640" s="210"/>
      <c r="U640" s="210"/>
      <c r="V640" s="210"/>
      <c r="W640" s="210"/>
      <c r="X640" s="210"/>
      <c r="Y640" s="210"/>
      <c r="Z640" s="210"/>
    </row>
    <row r="641" ht="12.75" customHeight="1">
      <c r="A641" s="625"/>
      <c r="B641" s="625"/>
      <c r="C641" s="625"/>
      <c r="D641" s="627"/>
      <c r="E641" s="210"/>
      <c r="F641" s="210"/>
      <c r="G641" s="210"/>
      <c r="H641" s="210"/>
      <c r="I641" s="627"/>
      <c r="J641" s="210"/>
      <c r="K641" s="210"/>
      <c r="L641" s="210"/>
      <c r="M641" s="628"/>
      <c r="N641" s="210"/>
      <c r="O641" s="210"/>
      <c r="P641" s="210"/>
      <c r="Q641" s="210"/>
      <c r="R641" s="210"/>
      <c r="S641" s="210"/>
      <c r="T641" s="210"/>
      <c r="U641" s="210"/>
      <c r="V641" s="210"/>
      <c r="W641" s="210"/>
      <c r="X641" s="210"/>
      <c r="Y641" s="210"/>
      <c r="Z641" s="210"/>
    </row>
    <row r="642" ht="12.75" customHeight="1">
      <c r="A642" s="625"/>
      <c r="B642" s="625"/>
      <c r="C642" s="625"/>
      <c r="D642" s="627"/>
      <c r="E642" s="210"/>
      <c r="F642" s="210"/>
      <c r="G642" s="210"/>
      <c r="H642" s="210"/>
      <c r="I642" s="627"/>
      <c r="J642" s="210"/>
      <c r="K642" s="210"/>
      <c r="L642" s="210"/>
      <c r="M642" s="628"/>
      <c r="N642" s="210"/>
      <c r="O642" s="210"/>
      <c r="P642" s="210"/>
      <c r="Q642" s="210"/>
      <c r="R642" s="210"/>
      <c r="S642" s="210"/>
      <c r="T642" s="210"/>
      <c r="U642" s="210"/>
      <c r="V642" s="210"/>
      <c r="W642" s="210"/>
      <c r="X642" s="210"/>
      <c r="Y642" s="210"/>
      <c r="Z642" s="210"/>
    </row>
    <row r="643" ht="12.75" customHeight="1">
      <c r="A643" s="625"/>
      <c r="B643" s="625"/>
      <c r="C643" s="625"/>
      <c r="D643" s="627"/>
      <c r="E643" s="210"/>
      <c r="F643" s="210"/>
      <c r="G643" s="210"/>
      <c r="H643" s="210"/>
      <c r="I643" s="627"/>
      <c r="J643" s="210"/>
      <c r="K643" s="210"/>
      <c r="L643" s="210"/>
      <c r="M643" s="628"/>
      <c r="N643" s="210"/>
      <c r="O643" s="210"/>
      <c r="P643" s="210"/>
      <c r="Q643" s="210"/>
      <c r="R643" s="210"/>
      <c r="S643" s="210"/>
      <c r="T643" s="210"/>
      <c r="U643" s="210"/>
      <c r="V643" s="210"/>
      <c r="W643" s="210"/>
      <c r="X643" s="210"/>
      <c r="Y643" s="210"/>
      <c r="Z643" s="210"/>
    </row>
    <row r="644" ht="12.75" customHeight="1">
      <c r="A644" s="625"/>
      <c r="B644" s="625"/>
      <c r="C644" s="625"/>
      <c r="D644" s="627"/>
      <c r="E644" s="210"/>
      <c r="F644" s="210"/>
      <c r="G644" s="210"/>
      <c r="H644" s="210"/>
      <c r="I644" s="627"/>
      <c r="J644" s="210"/>
      <c r="K644" s="210"/>
      <c r="L644" s="210"/>
      <c r="M644" s="628"/>
      <c r="N644" s="210"/>
      <c r="O644" s="210"/>
      <c r="P644" s="210"/>
      <c r="Q644" s="210"/>
      <c r="R644" s="210"/>
      <c r="S644" s="210"/>
      <c r="T644" s="210"/>
      <c r="U644" s="210"/>
      <c r="V644" s="210"/>
      <c r="W644" s="210"/>
      <c r="X644" s="210"/>
      <c r="Y644" s="210"/>
      <c r="Z644" s="210"/>
    </row>
    <row r="645" ht="12.75" customHeight="1">
      <c r="A645" s="625"/>
      <c r="B645" s="625"/>
      <c r="C645" s="625"/>
      <c r="D645" s="627"/>
      <c r="E645" s="210"/>
      <c r="F645" s="210"/>
      <c r="G645" s="210"/>
      <c r="H645" s="210"/>
      <c r="I645" s="627"/>
      <c r="J645" s="210"/>
      <c r="K645" s="210"/>
      <c r="L645" s="210"/>
      <c r="M645" s="628"/>
      <c r="N645" s="210"/>
      <c r="O645" s="210"/>
      <c r="P645" s="210"/>
      <c r="Q645" s="210"/>
      <c r="R645" s="210"/>
      <c r="S645" s="210"/>
      <c r="T645" s="210"/>
      <c r="U645" s="210"/>
      <c r="V645" s="210"/>
      <c r="W645" s="210"/>
      <c r="X645" s="210"/>
      <c r="Y645" s="210"/>
      <c r="Z645" s="210"/>
    </row>
    <row r="646" ht="12.75" customHeight="1">
      <c r="A646" s="625"/>
      <c r="B646" s="625"/>
      <c r="C646" s="625"/>
      <c r="D646" s="627"/>
      <c r="E646" s="210"/>
      <c r="F646" s="210"/>
      <c r="G646" s="210"/>
      <c r="H646" s="210"/>
      <c r="I646" s="627"/>
      <c r="J646" s="210"/>
      <c r="K646" s="210"/>
      <c r="L646" s="210"/>
      <c r="M646" s="628"/>
      <c r="N646" s="210"/>
      <c r="O646" s="210"/>
      <c r="P646" s="210"/>
      <c r="Q646" s="210"/>
      <c r="R646" s="210"/>
      <c r="S646" s="210"/>
      <c r="T646" s="210"/>
      <c r="U646" s="210"/>
      <c r="V646" s="210"/>
      <c r="W646" s="210"/>
      <c r="X646" s="210"/>
      <c r="Y646" s="210"/>
      <c r="Z646" s="210"/>
    </row>
    <row r="647" ht="12.75" customHeight="1">
      <c r="A647" s="625"/>
      <c r="B647" s="625"/>
      <c r="C647" s="625"/>
      <c r="D647" s="627"/>
      <c r="E647" s="210"/>
      <c r="F647" s="210"/>
      <c r="G647" s="210"/>
      <c r="H647" s="210"/>
      <c r="I647" s="627"/>
      <c r="J647" s="210"/>
      <c r="K647" s="210"/>
      <c r="L647" s="210"/>
      <c r="M647" s="628"/>
      <c r="N647" s="210"/>
      <c r="O647" s="210"/>
      <c r="P647" s="210"/>
      <c r="Q647" s="210"/>
      <c r="R647" s="210"/>
      <c r="S647" s="210"/>
      <c r="T647" s="210"/>
      <c r="U647" s="210"/>
      <c r="V647" s="210"/>
      <c r="W647" s="210"/>
      <c r="X647" s="210"/>
      <c r="Y647" s="210"/>
      <c r="Z647" s="210"/>
    </row>
    <row r="648" ht="12.75" customHeight="1">
      <c r="A648" s="625"/>
      <c r="B648" s="625"/>
      <c r="C648" s="625"/>
      <c r="D648" s="627"/>
      <c r="E648" s="210"/>
      <c r="F648" s="210"/>
      <c r="G648" s="210"/>
      <c r="H648" s="210"/>
      <c r="I648" s="627"/>
      <c r="J648" s="210"/>
      <c r="K648" s="210"/>
      <c r="L648" s="210"/>
      <c r="M648" s="628"/>
      <c r="N648" s="210"/>
      <c r="O648" s="210"/>
      <c r="P648" s="210"/>
      <c r="Q648" s="210"/>
      <c r="R648" s="210"/>
      <c r="S648" s="210"/>
      <c r="T648" s="210"/>
      <c r="U648" s="210"/>
      <c r="V648" s="210"/>
      <c r="W648" s="210"/>
      <c r="X648" s="210"/>
      <c r="Y648" s="210"/>
      <c r="Z648" s="210"/>
    </row>
    <row r="649" ht="12.75" customHeight="1">
      <c r="A649" s="625"/>
      <c r="B649" s="625"/>
      <c r="C649" s="625"/>
      <c r="D649" s="627"/>
      <c r="E649" s="210"/>
      <c r="F649" s="210"/>
      <c r="G649" s="210"/>
      <c r="H649" s="210"/>
      <c r="I649" s="627"/>
      <c r="J649" s="210"/>
      <c r="K649" s="210"/>
      <c r="L649" s="210"/>
      <c r="M649" s="628"/>
      <c r="N649" s="210"/>
      <c r="O649" s="210"/>
      <c r="P649" s="210"/>
      <c r="Q649" s="210"/>
      <c r="R649" s="210"/>
      <c r="S649" s="210"/>
      <c r="T649" s="210"/>
      <c r="U649" s="210"/>
      <c r="V649" s="210"/>
      <c r="W649" s="210"/>
      <c r="X649" s="210"/>
      <c r="Y649" s="210"/>
      <c r="Z649" s="210"/>
    </row>
    <row r="650" ht="12.75" customHeight="1">
      <c r="A650" s="625"/>
      <c r="B650" s="625"/>
      <c r="C650" s="625"/>
      <c r="D650" s="627"/>
      <c r="E650" s="210"/>
      <c r="F650" s="210"/>
      <c r="G650" s="210"/>
      <c r="H650" s="210"/>
      <c r="I650" s="627"/>
      <c r="J650" s="210"/>
      <c r="K650" s="210"/>
      <c r="L650" s="210"/>
      <c r="M650" s="628"/>
      <c r="N650" s="210"/>
      <c r="O650" s="210"/>
      <c r="P650" s="210"/>
      <c r="Q650" s="210"/>
      <c r="R650" s="210"/>
      <c r="S650" s="210"/>
      <c r="T650" s="210"/>
      <c r="U650" s="210"/>
      <c r="V650" s="210"/>
      <c r="W650" s="210"/>
      <c r="X650" s="210"/>
      <c r="Y650" s="210"/>
      <c r="Z650" s="210"/>
    </row>
    <row r="651" ht="12.75" customHeight="1">
      <c r="A651" s="625"/>
      <c r="B651" s="625"/>
      <c r="C651" s="625"/>
      <c r="D651" s="627"/>
      <c r="E651" s="210"/>
      <c r="F651" s="210"/>
      <c r="G651" s="210"/>
      <c r="H651" s="210"/>
      <c r="I651" s="627"/>
      <c r="J651" s="210"/>
      <c r="K651" s="210"/>
      <c r="L651" s="210"/>
      <c r="M651" s="628"/>
      <c r="N651" s="210"/>
      <c r="O651" s="210"/>
      <c r="P651" s="210"/>
      <c r="Q651" s="210"/>
      <c r="R651" s="210"/>
      <c r="S651" s="210"/>
      <c r="T651" s="210"/>
      <c r="U651" s="210"/>
      <c r="V651" s="210"/>
      <c r="W651" s="210"/>
      <c r="X651" s="210"/>
      <c r="Y651" s="210"/>
      <c r="Z651" s="210"/>
    </row>
    <row r="652" ht="12.75" customHeight="1">
      <c r="A652" s="625"/>
      <c r="B652" s="625"/>
      <c r="C652" s="625"/>
      <c r="D652" s="627"/>
      <c r="E652" s="210"/>
      <c r="F652" s="210"/>
      <c r="G652" s="210"/>
      <c r="H652" s="210"/>
      <c r="I652" s="627"/>
      <c r="J652" s="210"/>
      <c r="K652" s="210"/>
      <c r="L652" s="210"/>
      <c r="M652" s="628"/>
      <c r="N652" s="210"/>
      <c r="O652" s="210"/>
      <c r="P652" s="210"/>
      <c r="Q652" s="210"/>
      <c r="R652" s="210"/>
      <c r="S652" s="210"/>
      <c r="T652" s="210"/>
      <c r="U652" s="210"/>
      <c r="V652" s="210"/>
      <c r="W652" s="210"/>
      <c r="X652" s="210"/>
      <c r="Y652" s="210"/>
      <c r="Z652" s="210"/>
    </row>
    <row r="653" ht="12.75" customHeight="1">
      <c r="A653" s="625"/>
      <c r="B653" s="625"/>
      <c r="C653" s="625"/>
      <c r="D653" s="627"/>
      <c r="E653" s="210"/>
      <c r="F653" s="210"/>
      <c r="G653" s="210"/>
      <c r="H653" s="210"/>
      <c r="I653" s="627"/>
      <c r="J653" s="210"/>
      <c r="K653" s="210"/>
      <c r="L653" s="210"/>
      <c r="M653" s="628"/>
      <c r="N653" s="210"/>
      <c r="O653" s="210"/>
      <c r="P653" s="210"/>
      <c r="Q653" s="210"/>
      <c r="R653" s="210"/>
      <c r="S653" s="210"/>
      <c r="T653" s="210"/>
      <c r="U653" s="210"/>
      <c r="V653" s="210"/>
      <c r="W653" s="210"/>
      <c r="X653" s="210"/>
      <c r="Y653" s="210"/>
      <c r="Z653" s="210"/>
    </row>
    <row r="654" ht="12.75" customHeight="1">
      <c r="A654" s="625"/>
      <c r="B654" s="625"/>
      <c r="C654" s="625"/>
      <c r="D654" s="627"/>
      <c r="E654" s="210"/>
      <c r="F654" s="210"/>
      <c r="G654" s="210"/>
      <c r="H654" s="210"/>
      <c r="I654" s="627"/>
      <c r="J654" s="210"/>
      <c r="K654" s="210"/>
      <c r="L654" s="210"/>
      <c r="M654" s="628"/>
      <c r="N654" s="210"/>
      <c r="O654" s="210"/>
      <c r="P654" s="210"/>
      <c r="Q654" s="210"/>
      <c r="R654" s="210"/>
      <c r="S654" s="210"/>
      <c r="T654" s="210"/>
      <c r="U654" s="210"/>
      <c r="V654" s="210"/>
      <c r="W654" s="210"/>
      <c r="X654" s="210"/>
      <c r="Y654" s="210"/>
      <c r="Z654" s="210"/>
    </row>
    <row r="655" ht="12.75" customHeight="1">
      <c r="A655" s="625"/>
      <c r="B655" s="625"/>
      <c r="C655" s="625"/>
      <c r="D655" s="627"/>
      <c r="E655" s="210"/>
      <c r="F655" s="210"/>
      <c r="G655" s="210"/>
      <c r="H655" s="210"/>
      <c r="I655" s="627"/>
      <c r="J655" s="210"/>
      <c r="K655" s="210"/>
      <c r="L655" s="210"/>
      <c r="M655" s="628"/>
      <c r="N655" s="210"/>
      <c r="O655" s="210"/>
      <c r="P655" s="210"/>
      <c r="Q655" s="210"/>
      <c r="R655" s="210"/>
      <c r="S655" s="210"/>
      <c r="T655" s="210"/>
      <c r="U655" s="210"/>
      <c r="V655" s="210"/>
      <c r="W655" s="210"/>
      <c r="X655" s="210"/>
      <c r="Y655" s="210"/>
      <c r="Z655" s="210"/>
    </row>
    <row r="656" ht="12.75" customHeight="1">
      <c r="A656" s="625"/>
      <c r="B656" s="625"/>
      <c r="C656" s="625"/>
      <c r="D656" s="627"/>
      <c r="E656" s="210"/>
      <c r="F656" s="210"/>
      <c r="G656" s="210"/>
      <c r="H656" s="210"/>
      <c r="I656" s="627"/>
      <c r="J656" s="210"/>
      <c r="K656" s="210"/>
      <c r="L656" s="210"/>
      <c r="M656" s="628"/>
      <c r="N656" s="210"/>
      <c r="O656" s="210"/>
      <c r="P656" s="210"/>
      <c r="Q656" s="210"/>
      <c r="R656" s="210"/>
      <c r="S656" s="210"/>
      <c r="T656" s="210"/>
      <c r="U656" s="210"/>
      <c r="V656" s="210"/>
      <c r="W656" s="210"/>
      <c r="X656" s="210"/>
      <c r="Y656" s="210"/>
      <c r="Z656" s="210"/>
    </row>
    <row r="657" ht="12.75" customHeight="1">
      <c r="A657" s="625"/>
      <c r="B657" s="625"/>
      <c r="C657" s="625"/>
      <c r="D657" s="627"/>
      <c r="E657" s="210"/>
      <c r="F657" s="210"/>
      <c r="G657" s="210"/>
      <c r="H657" s="210"/>
      <c r="I657" s="627"/>
      <c r="J657" s="210"/>
      <c r="K657" s="210"/>
      <c r="L657" s="210"/>
      <c r="M657" s="628"/>
      <c r="N657" s="210"/>
      <c r="O657" s="210"/>
      <c r="P657" s="210"/>
      <c r="Q657" s="210"/>
      <c r="R657" s="210"/>
      <c r="S657" s="210"/>
      <c r="T657" s="210"/>
      <c r="U657" s="210"/>
      <c r="V657" s="210"/>
      <c r="W657" s="210"/>
      <c r="X657" s="210"/>
      <c r="Y657" s="210"/>
      <c r="Z657" s="210"/>
    </row>
    <row r="658" ht="12.75" customHeight="1">
      <c r="A658" s="625"/>
      <c r="B658" s="625"/>
      <c r="C658" s="625"/>
      <c r="D658" s="627"/>
      <c r="E658" s="210"/>
      <c r="F658" s="210"/>
      <c r="G658" s="210"/>
      <c r="H658" s="210"/>
      <c r="I658" s="627"/>
      <c r="J658" s="210"/>
      <c r="K658" s="210"/>
      <c r="L658" s="210"/>
      <c r="M658" s="628"/>
      <c r="N658" s="210"/>
      <c r="O658" s="210"/>
      <c r="P658" s="210"/>
      <c r="Q658" s="210"/>
      <c r="R658" s="210"/>
      <c r="S658" s="210"/>
      <c r="T658" s="210"/>
      <c r="U658" s="210"/>
      <c r="V658" s="210"/>
      <c r="W658" s="210"/>
      <c r="X658" s="210"/>
      <c r="Y658" s="210"/>
      <c r="Z658" s="210"/>
    </row>
    <row r="659" ht="12.75" customHeight="1">
      <c r="A659" s="625"/>
      <c r="B659" s="625"/>
      <c r="C659" s="625"/>
      <c r="D659" s="627"/>
      <c r="E659" s="210"/>
      <c r="F659" s="210"/>
      <c r="G659" s="210"/>
      <c r="H659" s="210"/>
      <c r="I659" s="627"/>
      <c r="J659" s="210"/>
      <c r="K659" s="210"/>
      <c r="L659" s="210"/>
      <c r="M659" s="628"/>
      <c r="N659" s="210"/>
      <c r="O659" s="210"/>
      <c r="P659" s="210"/>
      <c r="Q659" s="210"/>
      <c r="R659" s="210"/>
      <c r="S659" s="210"/>
      <c r="T659" s="210"/>
      <c r="U659" s="210"/>
      <c r="V659" s="210"/>
      <c r="W659" s="210"/>
      <c r="X659" s="210"/>
      <c r="Y659" s="210"/>
      <c r="Z659" s="210"/>
    </row>
    <row r="660" ht="12.75" customHeight="1">
      <c r="A660" s="625"/>
      <c r="B660" s="625"/>
      <c r="C660" s="625"/>
      <c r="D660" s="627"/>
      <c r="E660" s="210"/>
      <c r="F660" s="210"/>
      <c r="G660" s="210"/>
      <c r="H660" s="210"/>
      <c r="I660" s="627"/>
      <c r="J660" s="210"/>
      <c r="K660" s="210"/>
      <c r="L660" s="210"/>
      <c r="M660" s="628"/>
      <c r="N660" s="210"/>
      <c r="O660" s="210"/>
      <c r="P660" s="210"/>
      <c r="Q660" s="210"/>
      <c r="R660" s="210"/>
      <c r="S660" s="210"/>
      <c r="T660" s="210"/>
      <c r="U660" s="210"/>
      <c r="V660" s="210"/>
      <c r="W660" s="210"/>
      <c r="X660" s="210"/>
      <c r="Y660" s="210"/>
      <c r="Z660" s="210"/>
    </row>
    <row r="661" ht="12.75" customHeight="1">
      <c r="A661" s="625"/>
      <c r="B661" s="625"/>
      <c r="C661" s="625"/>
      <c r="D661" s="627"/>
      <c r="E661" s="210"/>
      <c r="F661" s="210"/>
      <c r="G661" s="210"/>
      <c r="H661" s="210"/>
      <c r="I661" s="627"/>
      <c r="J661" s="210"/>
      <c r="K661" s="210"/>
      <c r="L661" s="210"/>
      <c r="M661" s="628"/>
      <c r="N661" s="210"/>
      <c r="O661" s="210"/>
      <c r="P661" s="210"/>
      <c r="Q661" s="210"/>
      <c r="R661" s="210"/>
      <c r="S661" s="210"/>
      <c r="T661" s="210"/>
      <c r="U661" s="210"/>
      <c r="V661" s="210"/>
      <c r="W661" s="210"/>
      <c r="X661" s="210"/>
      <c r="Y661" s="210"/>
      <c r="Z661" s="210"/>
    </row>
    <row r="662" ht="12.75" customHeight="1">
      <c r="A662" s="625"/>
      <c r="B662" s="625"/>
      <c r="C662" s="625"/>
      <c r="D662" s="627"/>
      <c r="E662" s="210"/>
      <c r="F662" s="210"/>
      <c r="G662" s="210"/>
      <c r="H662" s="210"/>
      <c r="I662" s="627"/>
      <c r="J662" s="210"/>
      <c r="K662" s="210"/>
      <c r="L662" s="210"/>
      <c r="M662" s="628"/>
      <c r="N662" s="210"/>
      <c r="O662" s="210"/>
      <c r="P662" s="210"/>
      <c r="Q662" s="210"/>
      <c r="R662" s="210"/>
      <c r="S662" s="210"/>
      <c r="T662" s="210"/>
      <c r="U662" s="210"/>
      <c r="V662" s="210"/>
      <c r="W662" s="210"/>
      <c r="X662" s="210"/>
      <c r="Y662" s="210"/>
      <c r="Z662" s="210"/>
    </row>
    <row r="663" ht="12.75" customHeight="1">
      <c r="A663" s="625"/>
      <c r="B663" s="625"/>
      <c r="C663" s="625"/>
      <c r="D663" s="627"/>
      <c r="E663" s="210"/>
      <c r="F663" s="210"/>
      <c r="G663" s="210"/>
      <c r="H663" s="210"/>
      <c r="I663" s="627"/>
      <c r="J663" s="210"/>
      <c r="K663" s="210"/>
      <c r="L663" s="210"/>
      <c r="M663" s="628"/>
      <c r="N663" s="210"/>
      <c r="O663" s="210"/>
      <c r="P663" s="210"/>
      <c r="Q663" s="210"/>
      <c r="R663" s="210"/>
      <c r="S663" s="210"/>
      <c r="T663" s="210"/>
      <c r="U663" s="210"/>
      <c r="V663" s="210"/>
      <c r="W663" s="210"/>
      <c r="X663" s="210"/>
      <c r="Y663" s="210"/>
      <c r="Z663" s="210"/>
    </row>
    <row r="664" ht="12.75" customHeight="1">
      <c r="A664" s="625"/>
      <c r="B664" s="625"/>
      <c r="C664" s="625"/>
      <c r="D664" s="627"/>
      <c r="E664" s="210"/>
      <c r="F664" s="210"/>
      <c r="G664" s="210"/>
      <c r="H664" s="210"/>
      <c r="I664" s="627"/>
      <c r="J664" s="210"/>
      <c r="K664" s="210"/>
      <c r="L664" s="210"/>
      <c r="M664" s="628"/>
      <c r="N664" s="210"/>
      <c r="O664" s="210"/>
      <c r="P664" s="210"/>
      <c r="Q664" s="210"/>
      <c r="R664" s="210"/>
      <c r="S664" s="210"/>
      <c r="T664" s="210"/>
      <c r="U664" s="210"/>
      <c r="V664" s="210"/>
      <c r="W664" s="210"/>
      <c r="X664" s="210"/>
      <c r="Y664" s="210"/>
      <c r="Z664" s="210"/>
    </row>
    <row r="665" ht="12.75" customHeight="1">
      <c r="A665" s="625"/>
      <c r="B665" s="625"/>
      <c r="C665" s="625"/>
      <c r="D665" s="627"/>
      <c r="E665" s="210"/>
      <c r="F665" s="210"/>
      <c r="G665" s="210"/>
      <c r="H665" s="210"/>
      <c r="I665" s="627"/>
      <c r="J665" s="210"/>
      <c r="K665" s="210"/>
      <c r="L665" s="210"/>
      <c r="M665" s="628"/>
      <c r="N665" s="210"/>
      <c r="O665" s="210"/>
      <c r="P665" s="210"/>
      <c r="Q665" s="210"/>
      <c r="R665" s="210"/>
      <c r="S665" s="210"/>
      <c r="T665" s="210"/>
      <c r="U665" s="210"/>
      <c r="V665" s="210"/>
      <c r="W665" s="210"/>
      <c r="X665" s="210"/>
      <c r="Y665" s="210"/>
      <c r="Z665" s="210"/>
    </row>
    <row r="666" ht="12.75" customHeight="1">
      <c r="A666" s="625"/>
      <c r="B666" s="625"/>
      <c r="C666" s="625"/>
      <c r="D666" s="627"/>
      <c r="E666" s="210"/>
      <c r="F666" s="210"/>
      <c r="G666" s="210"/>
      <c r="H666" s="210"/>
      <c r="I666" s="627"/>
      <c r="J666" s="210"/>
      <c r="K666" s="210"/>
      <c r="L666" s="210"/>
      <c r="M666" s="628"/>
      <c r="N666" s="210"/>
      <c r="O666" s="210"/>
      <c r="P666" s="210"/>
      <c r="Q666" s="210"/>
      <c r="R666" s="210"/>
      <c r="S666" s="210"/>
      <c r="T666" s="210"/>
      <c r="U666" s="210"/>
      <c r="V666" s="210"/>
      <c r="W666" s="210"/>
      <c r="X666" s="210"/>
      <c r="Y666" s="210"/>
      <c r="Z666" s="210"/>
    </row>
    <row r="667" ht="12.75" customHeight="1">
      <c r="A667" s="625"/>
      <c r="B667" s="625"/>
      <c r="C667" s="625"/>
      <c r="D667" s="627"/>
      <c r="E667" s="210"/>
      <c r="F667" s="210"/>
      <c r="G667" s="210"/>
      <c r="H667" s="210"/>
      <c r="I667" s="627"/>
      <c r="J667" s="210"/>
      <c r="K667" s="210"/>
      <c r="L667" s="210"/>
      <c r="M667" s="628"/>
      <c r="N667" s="210"/>
      <c r="O667" s="210"/>
      <c r="P667" s="210"/>
      <c r="Q667" s="210"/>
      <c r="R667" s="210"/>
      <c r="S667" s="210"/>
      <c r="T667" s="210"/>
      <c r="U667" s="210"/>
      <c r="V667" s="210"/>
      <c r="W667" s="210"/>
      <c r="X667" s="210"/>
      <c r="Y667" s="210"/>
      <c r="Z667" s="210"/>
    </row>
    <row r="668" ht="12.75" customHeight="1">
      <c r="A668" s="625"/>
      <c r="B668" s="625"/>
      <c r="C668" s="625"/>
      <c r="D668" s="627"/>
      <c r="E668" s="210"/>
      <c r="F668" s="210"/>
      <c r="G668" s="210"/>
      <c r="H668" s="210"/>
      <c r="I668" s="627"/>
      <c r="J668" s="210"/>
      <c r="K668" s="210"/>
      <c r="L668" s="210"/>
      <c r="M668" s="628"/>
      <c r="N668" s="210"/>
      <c r="O668" s="210"/>
      <c r="P668" s="210"/>
      <c r="Q668" s="210"/>
      <c r="R668" s="210"/>
      <c r="S668" s="210"/>
      <c r="T668" s="210"/>
      <c r="U668" s="210"/>
      <c r="V668" s="210"/>
      <c r="W668" s="210"/>
      <c r="X668" s="210"/>
      <c r="Y668" s="210"/>
      <c r="Z668" s="210"/>
    </row>
    <row r="669" ht="12.75" customHeight="1">
      <c r="A669" s="625"/>
      <c r="B669" s="625"/>
      <c r="C669" s="625"/>
      <c r="D669" s="627"/>
      <c r="E669" s="210"/>
      <c r="F669" s="210"/>
      <c r="G669" s="210"/>
      <c r="H669" s="210"/>
      <c r="I669" s="627"/>
      <c r="J669" s="210"/>
      <c r="K669" s="210"/>
      <c r="L669" s="210"/>
      <c r="M669" s="628"/>
      <c r="N669" s="210"/>
      <c r="O669" s="210"/>
      <c r="P669" s="210"/>
      <c r="Q669" s="210"/>
      <c r="R669" s="210"/>
      <c r="S669" s="210"/>
      <c r="T669" s="210"/>
      <c r="U669" s="210"/>
      <c r="V669" s="210"/>
      <c r="W669" s="210"/>
      <c r="X669" s="210"/>
      <c r="Y669" s="210"/>
      <c r="Z669" s="210"/>
    </row>
    <row r="670" ht="12.75" customHeight="1">
      <c r="A670" s="625"/>
      <c r="B670" s="625"/>
      <c r="C670" s="625"/>
      <c r="D670" s="627"/>
      <c r="E670" s="210"/>
      <c r="F670" s="210"/>
      <c r="G670" s="210"/>
      <c r="H670" s="210"/>
      <c r="I670" s="627"/>
      <c r="J670" s="210"/>
      <c r="K670" s="210"/>
      <c r="L670" s="210"/>
      <c r="M670" s="628"/>
      <c r="N670" s="210"/>
      <c r="O670" s="210"/>
      <c r="P670" s="210"/>
      <c r="Q670" s="210"/>
      <c r="R670" s="210"/>
      <c r="S670" s="210"/>
      <c r="T670" s="210"/>
      <c r="U670" s="210"/>
      <c r="V670" s="210"/>
      <c r="W670" s="210"/>
      <c r="X670" s="210"/>
      <c r="Y670" s="210"/>
      <c r="Z670" s="210"/>
    </row>
    <row r="671" ht="12.75" customHeight="1">
      <c r="A671" s="625"/>
      <c r="B671" s="625"/>
      <c r="C671" s="625"/>
      <c r="D671" s="627"/>
      <c r="E671" s="210"/>
      <c r="F671" s="210"/>
      <c r="G671" s="210"/>
      <c r="H671" s="210"/>
      <c r="I671" s="627"/>
      <c r="J671" s="210"/>
      <c r="K671" s="210"/>
      <c r="L671" s="210"/>
      <c r="M671" s="628"/>
      <c r="N671" s="210"/>
      <c r="O671" s="210"/>
      <c r="P671" s="210"/>
      <c r="Q671" s="210"/>
      <c r="R671" s="210"/>
      <c r="S671" s="210"/>
      <c r="T671" s="210"/>
      <c r="U671" s="210"/>
      <c r="V671" s="210"/>
      <c r="W671" s="210"/>
      <c r="X671" s="210"/>
      <c r="Y671" s="210"/>
      <c r="Z671" s="210"/>
    </row>
    <row r="672" ht="12.75" customHeight="1">
      <c r="A672" s="625"/>
      <c r="B672" s="625"/>
      <c r="C672" s="625"/>
      <c r="D672" s="627"/>
      <c r="E672" s="210"/>
      <c r="F672" s="210"/>
      <c r="G672" s="210"/>
      <c r="H672" s="210"/>
      <c r="I672" s="627"/>
      <c r="J672" s="210"/>
      <c r="K672" s="210"/>
      <c r="L672" s="210"/>
      <c r="M672" s="628"/>
      <c r="N672" s="210"/>
      <c r="O672" s="210"/>
      <c r="P672" s="210"/>
      <c r="Q672" s="210"/>
      <c r="R672" s="210"/>
      <c r="S672" s="210"/>
      <c r="T672" s="210"/>
      <c r="U672" s="210"/>
      <c r="V672" s="210"/>
      <c r="W672" s="210"/>
      <c r="X672" s="210"/>
      <c r="Y672" s="210"/>
      <c r="Z672" s="210"/>
    </row>
    <row r="673" ht="12.75" customHeight="1">
      <c r="A673" s="625"/>
      <c r="B673" s="625"/>
      <c r="C673" s="625"/>
      <c r="D673" s="627"/>
      <c r="E673" s="210"/>
      <c r="F673" s="210"/>
      <c r="G673" s="210"/>
      <c r="H673" s="210"/>
      <c r="I673" s="627"/>
      <c r="J673" s="210"/>
      <c r="K673" s="210"/>
      <c r="L673" s="210"/>
      <c r="M673" s="628"/>
      <c r="N673" s="210"/>
      <c r="O673" s="210"/>
      <c r="P673" s="210"/>
      <c r="Q673" s="210"/>
      <c r="R673" s="210"/>
      <c r="S673" s="210"/>
      <c r="T673" s="210"/>
      <c r="U673" s="210"/>
      <c r="V673" s="210"/>
      <c r="W673" s="210"/>
      <c r="X673" s="210"/>
      <c r="Y673" s="210"/>
      <c r="Z673" s="210"/>
    </row>
    <row r="674" ht="12.75" customHeight="1">
      <c r="A674" s="625"/>
      <c r="B674" s="625"/>
      <c r="C674" s="625"/>
      <c r="D674" s="627"/>
      <c r="E674" s="210"/>
      <c r="F674" s="210"/>
      <c r="G674" s="210"/>
      <c r="H674" s="210"/>
      <c r="I674" s="627"/>
      <c r="J674" s="210"/>
      <c r="K674" s="210"/>
      <c r="L674" s="210"/>
      <c r="M674" s="628"/>
      <c r="N674" s="210"/>
      <c r="O674" s="210"/>
      <c r="P674" s="210"/>
      <c r="Q674" s="210"/>
      <c r="R674" s="210"/>
      <c r="S674" s="210"/>
      <c r="T674" s="210"/>
      <c r="U674" s="210"/>
      <c r="V674" s="210"/>
      <c r="W674" s="210"/>
      <c r="X674" s="210"/>
      <c r="Y674" s="210"/>
      <c r="Z674" s="210"/>
    </row>
    <row r="675" ht="12.75" customHeight="1">
      <c r="A675" s="625"/>
      <c r="B675" s="625"/>
      <c r="C675" s="625"/>
      <c r="D675" s="627"/>
      <c r="E675" s="210"/>
      <c r="F675" s="210"/>
      <c r="G675" s="210"/>
      <c r="H675" s="210"/>
      <c r="I675" s="627"/>
      <c r="J675" s="210"/>
      <c r="K675" s="210"/>
      <c r="L675" s="210"/>
      <c r="M675" s="628"/>
      <c r="N675" s="210"/>
      <c r="O675" s="210"/>
      <c r="P675" s="210"/>
      <c r="Q675" s="210"/>
      <c r="R675" s="210"/>
      <c r="S675" s="210"/>
      <c r="T675" s="210"/>
      <c r="U675" s="210"/>
      <c r="V675" s="210"/>
      <c r="W675" s="210"/>
      <c r="X675" s="210"/>
      <c r="Y675" s="210"/>
      <c r="Z675" s="210"/>
    </row>
    <row r="676" ht="12.75" customHeight="1">
      <c r="A676" s="625"/>
      <c r="B676" s="625"/>
      <c r="C676" s="625"/>
      <c r="D676" s="627"/>
      <c r="E676" s="210"/>
      <c r="F676" s="210"/>
      <c r="G676" s="210"/>
      <c r="H676" s="210"/>
      <c r="I676" s="627"/>
      <c r="J676" s="210"/>
      <c r="K676" s="210"/>
      <c r="L676" s="210"/>
      <c r="M676" s="628"/>
      <c r="N676" s="210"/>
      <c r="O676" s="210"/>
      <c r="P676" s="210"/>
      <c r="Q676" s="210"/>
      <c r="R676" s="210"/>
      <c r="S676" s="210"/>
      <c r="T676" s="210"/>
      <c r="U676" s="210"/>
      <c r="V676" s="210"/>
      <c r="W676" s="210"/>
      <c r="X676" s="210"/>
      <c r="Y676" s="210"/>
      <c r="Z676" s="210"/>
    </row>
    <row r="677" ht="12.75" customHeight="1">
      <c r="A677" s="625"/>
      <c r="B677" s="625"/>
      <c r="C677" s="625"/>
      <c r="D677" s="627"/>
      <c r="E677" s="210"/>
      <c r="F677" s="210"/>
      <c r="G677" s="210"/>
      <c r="H677" s="210"/>
      <c r="I677" s="627"/>
      <c r="J677" s="210"/>
      <c r="K677" s="210"/>
      <c r="L677" s="210"/>
      <c r="M677" s="628"/>
      <c r="N677" s="210"/>
      <c r="O677" s="210"/>
      <c r="P677" s="210"/>
      <c r="Q677" s="210"/>
      <c r="R677" s="210"/>
      <c r="S677" s="210"/>
      <c r="T677" s="210"/>
      <c r="U677" s="210"/>
      <c r="V677" s="210"/>
      <c r="W677" s="210"/>
      <c r="X677" s="210"/>
      <c r="Y677" s="210"/>
      <c r="Z677" s="210"/>
    </row>
    <row r="678" ht="12.75" customHeight="1">
      <c r="A678" s="625"/>
      <c r="B678" s="625"/>
      <c r="C678" s="625"/>
      <c r="D678" s="627"/>
      <c r="E678" s="210"/>
      <c r="F678" s="210"/>
      <c r="G678" s="210"/>
      <c r="H678" s="210"/>
      <c r="I678" s="627"/>
      <c r="J678" s="210"/>
      <c r="K678" s="210"/>
      <c r="L678" s="210"/>
      <c r="M678" s="628"/>
      <c r="N678" s="210"/>
      <c r="O678" s="210"/>
      <c r="P678" s="210"/>
      <c r="Q678" s="210"/>
      <c r="R678" s="210"/>
      <c r="S678" s="210"/>
      <c r="T678" s="210"/>
      <c r="U678" s="210"/>
      <c r="V678" s="210"/>
      <c r="W678" s="210"/>
      <c r="X678" s="210"/>
      <c r="Y678" s="210"/>
      <c r="Z678" s="210"/>
    </row>
    <row r="679" ht="12.75" customHeight="1">
      <c r="A679" s="625"/>
      <c r="B679" s="625"/>
      <c r="C679" s="625"/>
      <c r="D679" s="627"/>
      <c r="E679" s="210"/>
      <c r="F679" s="210"/>
      <c r="G679" s="210"/>
      <c r="H679" s="210"/>
      <c r="I679" s="627"/>
      <c r="J679" s="210"/>
      <c r="K679" s="210"/>
      <c r="L679" s="210"/>
      <c r="M679" s="628"/>
      <c r="N679" s="210"/>
      <c r="O679" s="210"/>
      <c r="P679" s="210"/>
      <c r="Q679" s="210"/>
      <c r="R679" s="210"/>
      <c r="S679" s="210"/>
      <c r="T679" s="210"/>
      <c r="U679" s="210"/>
      <c r="V679" s="210"/>
      <c r="W679" s="210"/>
      <c r="X679" s="210"/>
      <c r="Y679" s="210"/>
      <c r="Z679" s="210"/>
    </row>
    <row r="680" ht="12.75" customHeight="1">
      <c r="A680" s="625"/>
      <c r="B680" s="625"/>
      <c r="C680" s="625"/>
      <c r="D680" s="627"/>
      <c r="E680" s="210"/>
      <c r="F680" s="210"/>
      <c r="G680" s="210"/>
      <c r="H680" s="210"/>
      <c r="I680" s="627"/>
      <c r="J680" s="210"/>
      <c r="K680" s="210"/>
      <c r="L680" s="210"/>
      <c r="M680" s="628"/>
      <c r="N680" s="210"/>
      <c r="O680" s="210"/>
      <c r="P680" s="210"/>
      <c r="Q680" s="210"/>
      <c r="R680" s="210"/>
      <c r="S680" s="210"/>
      <c r="T680" s="210"/>
      <c r="U680" s="210"/>
      <c r="V680" s="210"/>
      <c r="W680" s="210"/>
      <c r="X680" s="210"/>
      <c r="Y680" s="210"/>
      <c r="Z680" s="210"/>
    </row>
    <row r="681" ht="12.75" customHeight="1">
      <c r="A681" s="625"/>
      <c r="B681" s="625"/>
      <c r="C681" s="625"/>
      <c r="D681" s="627"/>
      <c r="E681" s="210"/>
      <c r="F681" s="210"/>
      <c r="G681" s="210"/>
      <c r="H681" s="210"/>
      <c r="I681" s="627"/>
      <c r="J681" s="210"/>
      <c r="K681" s="210"/>
      <c r="L681" s="210"/>
      <c r="M681" s="628"/>
      <c r="N681" s="210"/>
      <c r="O681" s="210"/>
      <c r="P681" s="210"/>
      <c r="Q681" s="210"/>
      <c r="R681" s="210"/>
      <c r="S681" s="210"/>
      <c r="T681" s="210"/>
      <c r="U681" s="210"/>
      <c r="V681" s="210"/>
      <c r="W681" s="210"/>
      <c r="X681" s="210"/>
      <c r="Y681" s="210"/>
      <c r="Z681" s="210"/>
    </row>
    <row r="682" ht="12.75" customHeight="1">
      <c r="A682" s="625"/>
      <c r="B682" s="625"/>
      <c r="C682" s="625"/>
      <c r="D682" s="627"/>
      <c r="E682" s="210"/>
      <c r="F682" s="210"/>
      <c r="G682" s="210"/>
      <c r="H682" s="210"/>
      <c r="I682" s="627"/>
      <c r="J682" s="210"/>
      <c r="K682" s="210"/>
      <c r="L682" s="210"/>
      <c r="M682" s="628"/>
      <c r="N682" s="210"/>
      <c r="O682" s="210"/>
      <c r="P682" s="210"/>
      <c r="Q682" s="210"/>
      <c r="R682" s="210"/>
      <c r="S682" s="210"/>
      <c r="T682" s="210"/>
      <c r="U682" s="210"/>
      <c r="V682" s="210"/>
      <c r="W682" s="210"/>
      <c r="X682" s="210"/>
      <c r="Y682" s="210"/>
      <c r="Z682" s="210"/>
    </row>
    <row r="683" ht="12.75" customHeight="1">
      <c r="A683" s="625"/>
      <c r="B683" s="625"/>
      <c r="C683" s="625"/>
      <c r="D683" s="627"/>
      <c r="E683" s="210"/>
      <c r="F683" s="210"/>
      <c r="G683" s="210"/>
      <c r="H683" s="210"/>
      <c r="I683" s="627"/>
      <c r="J683" s="210"/>
      <c r="K683" s="210"/>
      <c r="L683" s="210"/>
      <c r="M683" s="628"/>
      <c r="N683" s="210"/>
      <c r="O683" s="210"/>
      <c r="P683" s="210"/>
      <c r="Q683" s="210"/>
      <c r="R683" s="210"/>
      <c r="S683" s="210"/>
      <c r="T683" s="210"/>
      <c r="U683" s="210"/>
      <c r="V683" s="210"/>
      <c r="W683" s="210"/>
      <c r="X683" s="210"/>
      <c r="Y683" s="210"/>
      <c r="Z683" s="210"/>
    </row>
    <row r="684" ht="12.75" customHeight="1">
      <c r="A684" s="625"/>
      <c r="B684" s="625"/>
      <c r="C684" s="625"/>
      <c r="D684" s="627"/>
      <c r="E684" s="210"/>
      <c r="F684" s="210"/>
      <c r="G684" s="210"/>
      <c r="H684" s="210"/>
      <c r="I684" s="627"/>
      <c r="J684" s="210"/>
      <c r="K684" s="210"/>
      <c r="L684" s="210"/>
      <c r="M684" s="628"/>
      <c r="N684" s="210"/>
      <c r="O684" s="210"/>
      <c r="P684" s="210"/>
      <c r="Q684" s="210"/>
      <c r="R684" s="210"/>
      <c r="S684" s="210"/>
      <c r="T684" s="210"/>
      <c r="U684" s="210"/>
      <c r="V684" s="210"/>
      <c r="W684" s="210"/>
      <c r="X684" s="210"/>
      <c r="Y684" s="210"/>
      <c r="Z684" s="210"/>
    </row>
    <row r="685" ht="12.75" customHeight="1">
      <c r="A685" s="625"/>
      <c r="B685" s="625"/>
      <c r="C685" s="625"/>
      <c r="D685" s="627"/>
      <c r="E685" s="210"/>
      <c r="F685" s="210"/>
      <c r="G685" s="210"/>
      <c r="H685" s="210"/>
      <c r="I685" s="627"/>
      <c r="J685" s="210"/>
      <c r="K685" s="210"/>
      <c r="L685" s="210"/>
      <c r="M685" s="628"/>
      <c r="N685" s="210"/>
      <c r="O685" s="210"/>
      <c r="P685" s="210"/>
      <c r="Q685" s="210"/>
      <c r="R685" s="210"/>
      <c r="S685" s="210"/>
      <c r="T685" s="210"/>
      <c r="U685" s="210"/>
      <c r="V685" s="210"/>
      <c r="W685" s="210"/>
      <c r="X685" s="210"/>
      <c r="Y685" s="210"/>
      <c r="Z685" s="210"/>
    </row>
    <row r="686" ht="12.75" customHeight="1">
      <c r="A686" s="625"/>
      <c r="B686" s="625"/>
      <c r="C686" s="625"/>
      <c r="D686" s="627"/>
      <c r="E686" s="210"/>
      <c r="F686" s="210"/>
      <c r="G686" s="210"/>
      <c r="H686" s="210"/>
      <c r="I686" s="627"/>
      <c r="J686" s="210"/>
      <c r="K686" s="210"/>
      <c r="L686" s="210"/>
      <c r="M686" s="628"/>
      <c r="N686" s="210"/>
      <c r="O686" s="210"/>
      <c r="P686" s="210"/>
      <c r="Q686" s="210"/>
      <c r="R686" s="210"/>
      <c r="S686" s="210"/>
      <c r="T686" s="210"/>
      <c r="U686" s="210"/>
      <c r="V686" s="210"/>
      <c r="W686" s="210"/>
      <c r="X686" s="210"/>
      <c r="Y686" s="210"/>
      <c r="Z686" s="210"/>
    </row>
    <row r="687" ht="12.75" customHeight="1">
      <c r="A687" s="625"/>
      <c r="B687" s="625"/>
      <c r="C687" s="625"/>
      <c r="D687" s="627"/>
      <c r="E687" s="210"/>
      <c r="F687" s="210"/>
      <c r="G687" s="210"/>
      <c r="H687" s="210"/>
      <c r="I687" s="627"/>
      <c r="J687" s="210"/>
      <c r="K687" s="210"/>
      <c r="L687" s="210"/>
      <c r="M687" s="628"/>
      <c r="N687" s="210"/>
      <c r="O687" s="210"/>
      <c r="P687" s="210"/>
      <c r="Q687" s="210"/>
      <c r="R687" s="210"/>
      <c r="S687" s="210"/>
      <c r="T687" s="210"/>
      <c r="U687" s="210"/>
      <c r="V687" s="210"/>
      <c r="W687" s="210"/>
      <c r="X687" s="210"/>
      <c r="Y687" s="210"/>
      <c r="Z687" s="210"/>
    </row>
    <row r="688" ht="12.75" customHeight="1">
      <c r="A688" s="625"/>
      <c r="B688" s="625"/>
      <c r="C688" s="625"/>
      <c r="D688" s="627"/>
      <c r="E688" s="210"/>
      <c r="F688" s="210"/>
      <c r="G688" s="210"/>
      <c r="H688" s="210"/>
      <c r="I688" s="627"/>
      <c r="J688" s="210"/>
      <c r="K688" s="210"/>
      <c r="L688" s="210"/>
      <c r="M688" s="628"/>
      <c r="N688" s="210"/>
      <c r="O688" s="210"/>
      <c r="P688" s="210"/>
      <c r="Q688" s="210"/>
      <c r="R688" s="210"/>
      <c r="S688" s="210"/>
      <c r="T688" s="210"/>
      <c r="U688" s="210"/>
      <c r="V688" s="210"/>
      <c r="W688" s="210"/>
      <c r="X688" s="210"/>
      <c r="Y688" s="210"/>
      <c r="Z688" s="210"/>
    </row>
    <row r="689" ht="12.75" customHeight="1">
      <c r="A689" s="625"/>
      <c r="B689" s="625"/>
      <c r="C689" s="625"/>
      <c r="D689" s="627"/>
      <c r="E689" s="210"/>
      <c r="F689" s="210"/>
      <c r="G689" s="210"/>
      <c r="H689" s="210"/>
      <c r="I689" s="627"/>
      <c r="J689" s="210"/>
      <c r="K689" s="210"/>
      <c r="L689" s="210"/>
      <c r="M689" s="628"/>
      <c r="N689" s="210"/>
      <c r="O689" s="210"/>
      <c r="P689" s="210"/>
      <c r="Q689" s="210"/>
      <c r="R689" s="210"/>
      <c r="S689" s="210"/>
      <c r="T689" s="210"/>
      <c r="U689" s="210"/>
      <c r="V689" s="210"/>
      <c r="W689" s="210"/>
      <c r="X689" s="210"/>
      <c r="Y689" s="210"/>
      <c r="Z689" s="210"/>
    </row>
    <row r="690" ht="12.75" customHeight="1">
      <c r="A690" s="625"/>
      <c r="B690" s="625"/>
      <c r="C690" s="625"/>
      <c r="D690" s="627"/>
      <c r="E690" s="210"/>
      <c r="F690" s="210"/>
      <c r="G690" s="210"/>
      <c r="H690" s="210"/>
      <c r="I690" s="627"/>
      <c r="J690" s="210"/>
      <c r="K690" s="210"/>
      <c r="L690" s="210"/>
      <c r="M690" s="628"/>
      <c r="N690" s="210"/>
      <c r="O690" s="210"/>
      <c r="P690" s="210"/>
      <c r="Q690" s="210"/>
      <c r="R690" s="210"/>
      <c r="S690" s="210"/>
      <c r="T690" s="210"/>
      <c r="U690" s="210"/>
      <c r="V690" s="210"/>
      <c r="W690" s="210"/>
      <c r="X690" s="210"/>
      <c r="Y690" s="210"/>
      <c r="Z690" s="210"/>
    </row>
    <row r="691" ht="12.75" customHeight="1">
      <c r="A691" s="625"/>
      <c r="B691" s="625"/>
      <c r="C691" s="625"/>
      <c r="D691" s="627"/>
      <c r="E691" s="210"/>
      <c r="F691" s="210"/>
      <c r="G691" s="210"/>
      <c r="H691" s="210"/>
      <c r="I691" s="627"/>
      <c r="J691" s="210"/>
      <c r="K691" s="210"/>
      <c r="L691" s="210"/>
      <c r="M691" s="628"/>
      <c r="N691" s="210"/>
      <c r="O691" s="210"/>
      <c r="P691" s="210"/>
      <c r="Q691" s="210"/>
      <c r="R691" s="210"/>
      <c r="S691" s="210"/>
      <c r="T691" s="210"/>
      <c r="U691" s="210"/>
      <c r="V691" s="210"/>
      <c r="W691" s="210"/>
      <c r="X691" s="210"/>
      <c r="Y691" s="210"/>
      <c r="Z691" s="210"/>
    </row>
    <row r="692" ht="12.75" customHeight="1">
      <c r="A692" s="625"/>
      <c r="B692" s="625"/>
      <c r="C692" s="625"/>
      <c r="D692" s="627"/>
      <c r="E692" s="210"/>
      <c r="F692" s="210"/>
      <c r="G692" s="210"/>
      <c r="H692" s="210"/>
      <c r="I692" s="627"/>
      <c r="J692" s="210"/>
      <c r="K692" s="210"/>
      <c r="L692" s="210"/>
      <c r="M692" s="628"/>
      <c r="N692" s="210"/>
      <c r="O692" s="210"/>
      <c r="P692" s="210"/>
      <c r="Q692" s="210"/>
      <c r="R692" s="210"/>
      <c r="S692" s="210"/>
      <c r="T692" s="210"/>
      <c r="U692" s="210"/>
      <c r="V692" s="210"/>
      <c r="W692" s="210"/>
      <c r="X692" s="210"/>
      <c r="Y692" s="210"/>
      <c r="Z692" s="210"/>
    </row>
    <row r="693" ht="12.75" customHeight="1">
      <c r="A693" s="625"/>
      <c r="B693" s="625"/>
      <c r="C693" s="625"/>
      <c r="D693" s="627"/>
      <c r="E693" s="210"/>
      <c r="F693" s="210"/>
      <c r="G693" s="210"/>
      <c r="H693" s="210"/>
      <c r="I693" s="627"/>
      <c r="J693" s="210"/>
      <c r="K693" s="210"/>
      <c r="L693" s="210"/>
      <c r="M693" s="628"/>
      <c r="N693" s="210"/>
      <c r="O693" s="210"/>
      <c r="P693" s="210"/>
      <c r="Q693" s="210"/>
      <c r="R693" s="210"/>
      <c r="S693" s="210"/>
      <c r="T693" s="210"/>
      <c r="U693" s="210"/>
      <c r="V693" s="210"/>
      <c r="W693" s="210"/>
      <c r="X693" s="210"/>
      <c r="Y693" s="210"/>
      <c r="Z693" s="210"/>
    </row>
    <row r="694" ht="12.75" customHeight="1">
      <c r="A694" s="625"/>
      <c r="B694" s="625"/>
      <c r="C694" s="625"/>
      <c r="D694" s="627"/>
      <c r="E694" s="210"/>
      <c r="F694" s="210"/>
      <c r="G694" s="210"/>
      <c r="H694" s="210"/>
      <c r="I694" s="627"/>
      <c r="J694" s="210"/>
      <c r="K694" s="210"/>
      <c r="L694" s="210"/>
      <c r="M694" s="628"/>
      <c r="N694" s="210"/>
      <c r="O694" s="210"/>
      <c r="P694" s="210"/>
      <c r="Q694" s="210"/>
      <c r="R694" s="210"/>
      <c r="S694" s="210"/>
      <c r="T694" s="210"/>
      <c r="U694" s="210"/>
      <c r="V694" s="210"/>
      <c r="W694" s="210"/>
      <c r="X694" s="210"/>
      <c r="Y694" s="210"/>
      <c r="Z694" s="210"/>
    </row>
    <row r="695" ht="12.75" customHeight="1">
      <c r="A695" s="625"/>
      <c r="B695" s="625"/>
      <c r="C695" s="625"/>
      <c r="D695" s="627"/>
      <c r="E695" s="210"/>
      <c r="F695" s="210"/>
      <c r="G695" s="210"/>
      <c r="H695" s="210"/>
      <c r="I695" s="627"/>
      <c r="J695" s="210"/>
      <c r="K695" s="210"/>
      <c r="L695" s="210"/>
      <c r="M695" s="628"/>
      <c r="N695" s="210"/>
      <c r="O695" s="210"/>
      <c r="P695" s="210"/>
      <c r="Q695" s="210"/>
      <c r="R695" s="210"/>
      <c r="S695" s="210"/>
      <c r="T695" s="210"/>
      <c r="U695" s="210"/>
      <c r="V695" s="210"/>
      <c r="W695" s="210"/>
      <c r="X695" s="210"/>
      <c r="Y695" s="210"/>
      <c r="Z695" s="210"/>
    </row>
    <row r="696" ht="12.75" customHeight="1">
      <c r="A696" s="625"/>
      <c r="B696" s="625"/>
      <c r="C696" s="625"/>
      <c r="D696" s="627"/>
      <c r="E696" s="210"/>
      <c r="F696" s="210"/>
      <c r="G696" s="210"/>
      <c r="H696" s="210"/>
      <c r="I696" s="627"/>
      <c r="J696" s="210"/>
      <c r="K696" s="210"/>
      <c r="L696" s="210"/>
      <c r="M696" s="628"/>
      <c r="N696" s="210"/>
      <c r="O696" s="210"/>
      <c r="P696" s="210"/>
      <c r="Q696" s="210"/>
      <c r="R696" s="210"/>
      <c r="S696" s="210"/>
      <c r="T696" s="210"/>
      <c r="U696" s="210"/>
      <c r="V696" s="210"/>
      <c r="W696" s="210"/>
      <c r="X696" s="210"/>
      <c r="Y696" s="210"/>
      <c r="Z696" s="210"/>
    </row>
    <row r="697" ht="12.75" customHeight="1">
      <c r="A697" s="625"/>
      <c r="B697" s="625"/>
      <c r="C697" s="625"/>
      <c r="D697" s="627"/>
      <c r="E697" s="210"/>
      <c r="F697" s="210"/>
      <c r="G697" s="210"/>
      <c r="H697" s="210"/>
      <c r="I697" s="627"/>
      <c r="J697" s="210"/>
      <c r="K697" s="210"/>
      <c r="L697" s="210"/>
      <c r="M697" s="628"/>
      <c r="N697" s="210"/>
      <c r="O697" s="210"/>
      <c r="P697" s="210"/>
      <c r="Q697" s="210"/>
      <c r="R697" s="210"/>
      <c r="S697" s="210"/>
      <c r="T697" s="210"/>
      <c r="U697" s="210"/>
      <c r="V697" s="210"/>
      <c r="W697" s="210"/>
      <c r="X697" s="210"/>
      <c r="Y697" s="210"/>
      <c r="Z697" s="210"/>
    </row>
    <row r="698" ht="12.75" customHeight="1">
      <c r="A698" s="625"/>
      <c r="B698" s="625"/>
      <c r="C698" s="625"/>
      <c r="D698" s="627"/>
      <c r="E698" s="210"/>
      <c r="F698" s="210"/>
      <c r="G698" s="210"/>
      <c r="H698" s="210"/>
      <c r="I698" s="627"/>
      <c r="J698" s="210"/>
      <c r="K698" s="210"/>
      <c r="L698" s="210"/>
      <c r="M698" s="628"/>
      <c r="N698" s="210"/>
      <c r="O698" s="210"/>
      <c r="P698" s="210"/>
      <c r="Q698" s="210"/>
      <c r="R698" s="210"/>
      <c r="S698" s="210"/>
      <c r="T698" s="210"/>
      <c r="U698" s="210"/>
      <c r="V698" s="210"/>
      <c r="W698" s="210"/>
      <c r="X698" s="210"/>
      <c r="Y698" s="210"/>
      <c r="Z698" s="210"/>
    </row>
    <row r="699" ht="12.75" customHeight="1">
      <c r="A699" s="625"/>
      <c r="B699" s="625"/>
      <c r="C699" s="625"/>
      <c r="D699" s="627"/>
      <c r="E699" s="210"/>
      <c r="F699" s="210"/>
      <c r="G699" s="210"/>
      <c r="H699" s="210"/>
      <c r="I699" s="627"/>
      <c r="J699" s="210"/>
      <c r="K699" s="210"/>
      <c r="L699" s="210"/>
      <c r="M699" s="628"/>
      <c r="N699" s="210"/>
      <c r="O699" s="210"/>
      <c r="P699" s="210"/>
      <c r="Q699" s="210"/>
      <c r="R699" s="210"/>
      <c r="S699" s="210"/>
      <c r="T699" s="210"/>
      <c r="U699" s="210"/>
      <c r="V699" s="210"/>
      <c r="W699" s="210"/>
      <c r="X699" s="210"/>
      <c r="Y699" s="210"/>
      <c r="Z699" s="210"/>
    </row>
    <row r="700" ht="12.75" customHeight="1">
      <c r="A700" s="625"/>
      <c r="B700" s="625"/>
      <c r="C700" s="625"/>
      <c r="D700" s="627"/>
      <c r="E700" s="210"/>
      <c r="F700" s="210"/>
      <c r="G700" s="210"/>
      <c r="H700" s="210"/>
      <c r="I700" s="627"/>
      <c r="J700" s="210"/>
      <c r="K700" s="210"/>
      <c r="L700" s="210"/>
      <c r="M700" s="628"/>
      <c r="N700" s="210"/>
      <c r="O700" s="210"/>
      <c r="P700" s="210"/>
      <c r="Q700" s="210"/>
      <c r="R700" s="210"/>
      <c r="S700" s="210"/>
      <c r="T700" s="210"/>
      <c r="U700" s="210"/>
      <c r="V700" s="210"/>
      <c r="W700" s="210"/>
      <c r="X700" s="210"/>
      <c r="Y700" s="210"/>
      <c r="Z700" s="210"/>
    </row>
    <row r="701" ht="12.75" customHeight="1">
      <c r="A701" s="625"/>
      <c r="B701" s="625"/>
      <c r="C701" s="625"/>
      <c r="D701" s="627"/>
      <c r="E701" s="210"/>
      <c r="F701" s="210"/>
      <c r="G701" s="210"/>
      <c r="H701" s="210"/>
      <c r="I701" s="627"/>
      <c r="J701" s="210"/>
      <c r="K701" s="210"/>
      <c r="L701" s="210"/>
      <c r="M701" s="628"/>
      <c r="N701" s="210"/>
      <c r="O701" s="210"/>
      <c r="P701" s="210"/>
      <c r="Q701" s="210"/>
      <c r="R701" s="210"/>
      <c r="S701" s="210"/>
      <c r="T701" s="210"/>
      <c r="U701" s="210"/>
      <c r="V701" s="210"/>
      <c r="W701" s="210"/>
      <c r="X701" s="210"/>
      <c r="Y701" s="210"/>
      <c r="Z701" s="210"/>
    </row>
    <row r="702" ht="12.75" customHeight="1">
      <c r="A702" s="625"/>
      <c r="B702" s="625"/>
      <c r="C702" s="625"/>
      <c r="D702" s="627"/>
      <c r="E702" s="210"/>
      <c r="F702" s="210"/>
      <c r="G702" s="210"/>
      <c r="H702" s="210"/>
      <c r="I702" s="627"/>
      <c r="J702" s="210"/>
      <c r="K702" s="210"/>
      <c r="L702" s="210"/>
      <c r="M702" s="628"/>
      <c r="N702" s="210"/>
      <c r="O702" s="210"/>
      <c r="P702" s="210"/>
      <c r="Q702" s="210"/>
      <c r="R702" s="210"/>
      <c r="S702" s="210"/>
      <c r="T702" s="210"/>
      <c r="U702" s="210"/>
      <c r="V702" s="210"/>
      <c r="W702" s="210"/>
      <c r="X702" s="210"/>
      <c r="Y702" s="210"/>
      <c r="Z702" s="210"/>
    </row>
    <row r="703" ht="12.75" customHeight="1">
      <c r="A703" s="625"/>
      <c r="B703" s="625"/>
      <c r="C703" s="625"/>
      <c r="D703" s="627"/>
      <c r="E703" s="210"/>
      <c r="F703" s="210"/>
      <c r="G703" s="210"/>
      <c r="H703" s="210"/>
      <c r="I703" s="627"/>
      <c r="J703" s="210"/>
      <c r="K703" s="210"/>
      <c r="L703" s="210"/>
      <c r="M703" s="628"/>
      <c r="N703" s="210"/>
      <c r="O703" s="210"/>
      <c r="P703" s="210"/>
      <c r="Q703" s="210"/>
      <c r="R703" s="210"/>
      <c r="S703" s="210"/>
      <c r="T703" s="210"/>
      <c r="U703" s="210"/>
      <c r="V703" s="210"/>
      <c r="W703" s="210"/>
      <c r="X703" s="210"/>
      <c r="Y703" s="210"/>
      <c r="Z703" s="210"/>
    </row>
    <row r="704" ht="12.75" customHeight="1">
      <c r="A704" s="625"/>
      <c r="B704" s="625"/>
      <c r="C704" s="625"/>
      <c r="D704" s="627"/>
      <c r="E704" s="210"/>
      <c r="F704" s="210"/>
      <c r="G704" s="210"/>
      <c r="H704" s="210"/>
      <c r="I704" s="627"/>
      <c r="J704" s="210"/>
      <c r="K704" s="210"/>
      <c r="L704" s="210"/>
      <c r="M704" s="628"/>
      <c r="N704" s="210"/>
      <c r="O704" s="210"/>
      <c r="P704" s="210"/>
      <c r="Q704" s="210"/>
      <c r="R704" s="210"/>
      <c r="S704" s="210"/>
      <c r="T704" s="210"/>
      <c r="U704" s="210"/>
      <c r="V704" s="210"/>
      <c r="W704" s="210"/>
      <c r="X704" s="210"/>
      <c r="Y704" s="210"/>
      <c r="Z704" s="210"/>
    </row>
    <row r="705" ht="12.75" customHeight="1">
      <c r="A705" s="625"/>
      <c r="B705" s="625"/>
      <c r="C705" s="625"/>
      <c r="D705" s="627"/>
      <c r="E705" s="210"/>
      <c r="F705" s="210"/>
      <c r="G705" s="210"/>
      <c r="H705" s="210"/>
      <c r="I705" s="627"/>
      <c r="J705" s="210"/>
      <c r="K705" s="210"/>
      <c r="L705" s="210"/>
      <c r="M705" s="628"/>
      <c r="N705" s="210"/>
      <c r="O705" s="210"/>
      <c r="P705" s="210"/>
      <c r="Q705" s="210"/>
      <c r="R705" s="210"/>
      <c r="S705" s="210"/>
      <c r="T705" s="210"/>
      <c r="U705" s="210"/>
      <c r="V705" s="210"/>
      <c r="W705" s="210"/>
      <c r="X705" s="210"/>
      <c r="Y705" s="210"/>
      <c r="Z705" s="210"/>
    </row>
    <row r="706" ht="12.75" customHeight="1">
      <c r="A706" s="625"/>
      <c r="B706" s="625"/>
      <c r="C706" s="625"/>
      <c r="D706" s="627"/>
      <c r="E706" s="210"/>
      <c r="F706" s="210"/>
      <c r="G706" s="210"/>
      <c r="H706" s="210"/>
      <c r="I706" s="627"/>
      <c r="J706" s="210"/>
      <c r="K706" s="210"/>
      <c r="L706" s="210"/>
      <c r="M706" s="628"/>
      <c r="N706" s="210"/>
      <c r="O706" s="210"/>
      <c r="P706" s="210"/>
      <c r="Q706" s="210"/>
      <c r="R706" s="210"/>
      <c r="S706" s="210"/>
      <c r="T706" s="210"/>
      <c r="U706" s="210"/>
      <c r="V706" s="210"/>
      <c r="W706" s="210"/>
      <c r="X706" s="210"/>
      <c r="Y706" s="210"/>
      <c r="Z706" s="210"/>
    </row>
    <row r="707" ht="12.75" customHeight="1">
      <c r="A707" s="625"/>
      <c r="B707" s="625"/>
      <c r="C707" s="625"/>
      <c r="D707" s="627"/>
      <c r="E707" s="210"/>
      <c r="F707" s="210"/>
      <c r="G707" s="210"/>
      <c r="H707" s="210"/>
      <c r="I707" s="627"/>
      <c r="J707" s="210"/>
      <c r="K707" s="210"/>
      <c r="L707" s="210"/>
      <c r="M707" s="628"/>
      <c r="N707" s="210"/>
      <c r="O707" s="210"/>
      <c r="P707" s="210"/>
      <c r="Q707" s="210"/>
      <c r="R707" s="210"/>
      <c r="S707" s="210"/>
      <c r="T707" s="210"/>
      <c r="U707" s="210"/>
      <c r="V707" s="210"/>
      <c r="W707" s="210"/>
      <c r="X707" s="210"/>
      <c r="Y707" s="210"/>
      <c r="Z707" s="210"/>
    </row>
    <row r="708" ht="12.75" customHeight="1">
      <c r="A708" s="625"/>
      <c r="B708" s="625"/>
      <c r="C708" s="625"/>
      <c r="D708" s="627"/>
      <c r="E708" s="210"/>
      <c r="F708" s="210"/>
      <c r="G708" s="210"/>
      <c r="H708" s="210"/>
      <c r="I708" s="627"/>
      <c r="J708" s="210"/>
      <c r="K708" s="210"/>
      <c r="L708" s="210"/>
      <c r="M708" s="628"/>
      <c r="N708" s="210"/>
      <c r="O708" s="210"/>
      <c r="P708" s="210"/>
      <c r="Q708" s="210"/>
      <c r="R708" s="210"/>
      <c r="S708" s="210"/>
      <c r="T708" s="210"/>
      <c r="U708" s="210"/>
      <c r="V708" s="210"/>
      <c r="W708" s="210"/>
      <c r="X708" s="210"/>
      <c r="Y708" s="210"/>
      <c r="Z708" s="210"/>
    </row>
    <row r="709" ht="12.75" customHeight="1">
      <c r="A709" s="625"/>
      <c r="B709" s="625"/>
      <c r="C709" s="625"/>
      <c r="D709" s="627"/>
      <c r="E709" s="210"/>
      <c r="F709" s="210"/>
      <c r="G709" s="210"/>
      <c r="H709" s="210"/>
      <c r="I709" s="627"/>
      <c r="J709" s="210"/>
      <c r="K709" s="210"/>
      <c r="L709" s="210"/>
      <c r="M709" s="628"/>
      <c r="N709" s="210"/>
      <c r="O709" s="210"/>
      <c r="P709" s="210"/>
      <c r="Q709" s="210"/>
      <c r="R709" s="210"/>
      <c r="S709" s="210"/>
      <c r="T709" s="210"/>
      <c r="U709" s="210"/>
      <c r="V709" s="210"/>
      <c r="W709" s="210"/>
      <c r="X709" s="210"/>
      <c r="Y709" s="210"/>
      <c r="Z709" s="210"/>
    </row>
    <row r="710" ht="12.75" customHeight="1">
      <c r="A710" s="625"/>
      <c r="B710" s="625"/>
      <c r="C710" s="625"/>
      <c r="D710" s="627"/>
      <c r="E710" s="210"/>
      <c r="F710" s="210"/>
      <c r="G710" s="210"/>
      <c r="H710" s="210"/>
      <c r="I710" s="627"/>
      <c r="J710" s="210"/>
      <c r="K710" s="210"/>
      <c r="L710" s="210"/>
      <c r="M710" s="628"/>
      <c r="N710" s="210"/>
      <c r="O710" s="210"/>
      <c r="P710" s="210"/>
      <c r="Q710" s="210"/>
      <c r="R710" s="210"/>
      <c r="S710" s="210"/>
      <c r="T710" s="210"/>
      <c r="U710" s="210"/>
      <c r="V710" s="210"/>
      <c r="W710" s="210"/>
      <c r="X710" s="210"/>
      <c r="Y710" s="210"/>
      <c r="Z710" s="210"/>
    </row>
    <row r="711" ht="12.75" customHeight="1">
      <c r="A711" s="625"/>
      <c r="B711" s="625"/>
      <c r="C711" s="625"/>
      <c r="D711" s="627"/>
      <c r="E711" s="210"/>
      <c r="F711" s="210"/>
      <c r="G711" s="210"/>
      <c r="H711" s="210"/>
      <c r="I711" s="627"/>
      <c r="J711" s="210"/>
      <c r="K711" s="210"/>
      <c r="L711" s="210"/>
      <c r="M711" s="628"/>
      <c r="N711" s="210"/>
      <c r="O711" s="210"/>
      <c r="P711" s="210"/>
      <c r="Q711" s="210"/>
      <c r="R711" s="210"/>
      <c r="S711" s="210"/>
      <c r="T711" s="210"/>
      <c r="U711" s="210"/>
      <c r="V711" s="210"/>
      <c r="W711" s="210"/>
      <c r="X711" s="210"/>
      <c r="Y711" s="210"/>
      <c r="Z711" s="210"/>
    </row>
    <row r="712" ht="12.75" customHeight="1">
      <c r="A712" s="625"/>
      <c r="B712" s="625"/>
      <c r="C712" s="625"/>
      <c r="D712" s="627"/>
      <c r="E712" s="210"/>
      <c r="F712" s="210"/>
      <c r="G712" s="210"/>
      <c r="H712" s="210"/>
      <c r="I712" s="627"/>
      <c r="J712" s="210"/>
      <c r="K712" s="210"/>
      <c r="L712" s="210"/>
      <c r="M712" s="628"/>
      <c r="N712" s="210"/>
      <c r="O712" s="210"/>
      <c r="P712" s="210"/>
      <c r="Q712" s="210"/>
      <c r="R712" s="210"/>
      <c r="S712" s="210"/>
      <c r="T712" s="210"/>
      <c r="U712" s="210"/>
      <c r="V712" s="210"/>
      <c r="W712" s="210"/>
      <c r="X712" s="210"/>
      <c r="Y712" s="210"/>
      <c r="Z712" s="210"/>
    </row>
    <row r="713" ht="12.75" customHeight="1">
      <c r="A713" s="625"/>
      <c r="B713" s="625"/>
      <c r="C713" s="625"/>
      <c r="D713" s="627"/>
      <c r="E713" s="210"/>
      <c r="F713" s="210"/>
      <c r="G713" s="210"/>
      <c r="H713" s="210"/>
      <c r="I713" s="627"/>
      <c r="J713" s="210"/>
      <c r="K713" s="210"/>
      <c r="L713" s="210"/>
      <c r="M713" s="628"/>
      <c r="N713" s="210"/>
      <c r="O713" s="210"/>
      <c r="P713" s="210"/>
      <c r="Q713" s="210"/>
      <c r="R713" s="210"/>
      <c r="S713" s="210"/>
      <c r="T713" s="210"/>
      <c r="U713" s="210"/>
      <c r="V713" s="210"/>
      <c r="W713" s="210"/>
      <c r="X713" s="210"/>
      <c r="Y713" s="210"/>
      <c r="Z713" s="210"/>
    </row>
    <row r="714" ht="12.75" customHeight="1">
      <c r="A714" s="625"/>
      <c r="B714" s="625"/>
      <c r="C714" s="625"/>
      <c r="D714" s="627"/>
      <c r="E714" s="210"/>
      <c r="F714" s="210"/>
      <c r="G714" s="210"/>
      <c r="H714" s="210"/>
      <c r="I714" s="627"/>
      <c r="J714" s="210"/>
      <c r="K714" s="210"/>
      <c r="L714" s="210"/>
      <c r="M714" s="628"/>
      <c r="N714" s="210"/>
      <c r="O714" s="210"/>
      <c r="P714" s="210"/>
      <c r="Q714" s="210"/>
      <c r="R714" s="210"/>
      <c r="S714" s="210"/>
      <c r="T714" s="210"/>
      <c r="U714" s="210"/>
      <c r="V714" s="210"/>
      <c r="W714" s="210"/>
      <c r="X714" s="210"/>
      <c r="Y714" s="210"/>
      <c r="Z714" s="210"/>
    </row>
    <row r="715" ht="12.75" customHeight="1">
      <c r="A715" s="625"/>
      <c r="B715" s="625"/>
      <c r="C715" s="625"/>
      <c r="D715" s="627"/>
      <c r="E715" s="210"/>
      <c r="F715" s="210"/>
      <c r="G715" s="210"/>
      <c r="H715" s="210"/>
      <c r="I715" s="627"/>
      <c r="J715" s="210"/>
      <c r="K715" s="210"/>
      <c r="L715" s="210"/>
      <c r="M715" s="628"/>
      <c r="N715" s="210"/>
      <c r="O715" s="210"/>
      <c r="P715" s="210"/>
      <c r="Q715" s="210"/>
      <c r="R715" s="210"/>
      <c r="S715" s="210"/>
      <c r="T715" s="210"/>
      <c r="U715" s="210"/>
      <c r="V715" s="210"/>
      <c r="W715" s="210"/>
      <c r="X715" s="210"/>
      <c r="Y715" s="210"/>
      <c r="Z715" s="210"/>
    </row>
    <row r="716" ht="12.75" customHeight="1">
      <c r="A716" s="625"/>
      <c r="B716" s="625"/>
      <c r="C716" s="625"/>
      <c r="D716" s="627"/>
      <c r="E716" s="210"/>
      <c r="F716" s="210"/>
      <c r="G716" s="210"/>
      <c r="H716" s="210"/>
      <c r="I716" s="627"/>
      <c r="J716" s="210"/>
      <c r="K716" s="210"/>
      <c r="L716" s="210"/>
      <c r="M716" s="628"/>
      <c r="N716" s="210"/>
      <c r="O716" s="210"/>
      <c r="P716" s="210"/>
      <c r="Q716" s="210"/>
      <c r="R716" s="210"/>
      <c r="S716" s="210"/>
      <c r="T716" s="210"/>
      <c r="U716" s="210"/>
      <c r="V716" s="210"/>
      <c r="W716" s="210"/>
      <c r="X716" s="210"/>
      <c r="Y716" s="210"/>
      <c r="Z716" s="210"/>
    </row>
    <row r="717" ht="12.75" customHeight="1">
      <c r="A717" s="625"/>
      <c r="B717" s="625"/>
      <c r="C717" s="625"/>
      <c r="D717" s="627"/>
      <c r="E717" s="210"/>
      <c r="F717" s="210"/>
      <c r="G717" s="210"/>
      <c r="H717" s="210"/>
      <c r="I717" s="627"/>
      <c r="J717" s="210"/>
      <c r="K717" s="210"/>
      <c r="L717" s="210"/>
      <c r="M717" s="628"/>
      <c r="N717" s="210"/>
      <c r="O717" s="210"/>
      <c r="P717" s="210"/>
      <c r="Q717" s="210"/>
      <c r="R717" s="210"/>
      <c r="S717" s="210"/>
      <c r="T717" s="210"/>
      <c r="U717" s="210"/>
      <c r="V717" s="210"/>
      <c r="W717" s="210"/>
      <c r="X717" s="210"/>
      <c r="Y717" s="210"/>
      <c r="Z717" s="210"/>
    </row>
    <row r="718" ht="12.75" customHeight="1">
      <c r="A718" s="625"/>
      <c r="B718" s="625"/>
      <c r="C718" s="625"/>
      <c r="D718" s="627"/>
      <c r="E718" s="210"/>
      <c r="F718" s="210"/>
      <c r="G718" s="210"/>
      <c r="H718" s="210"/>
      <c r="I718" s="627"/>
      <c r="J718" s="210"/>
      <c r="K718" s="210"/>
      <c r="L718" s="210"/>
      <c r="M718" s="628"/>
      <c r="N718" s="210"/>
      <c r="O718" s="210"/>
      <c r="P718" s="210"/>
      <c r="Q718" s="210"/>
      <c r="R718" s="210"/>
      <c r="S718" s="210"/>
      <c r="T718" s="210"/>
      <c r="U718" s="210"/>
      <c r="V718" s="210"/>
      <c r="W718" s="210"/>
      <c r="X718" s="210"/>
      <c r="Y718" s="210"/>
      <c r="Z718" s="210"/>
    </row>
    <row r="719" ht="12.75" customHeight="1">
      <c r="A719" s="625"/>
      <c r="B719" s="625"/>
      <c r="C719" s="625"/>
      <c r="D719" s="627"/>
      <c r="E719" s="210"/>
      <c r="F719" s="210"/>
      <c r="G719" s="210"/>
      <c r="H719" s="210"/>
      <c r="I719" s="627"/>
      <c r="J719" s="210"/>
      <c r="K719" s="210"/>
      <c r="L719" s="210"/>
      <c r="M719" s="628"/>
      <c r="N719" s="210"/>
      <c r="O719" s="210"/>
      <c r="P719" s="210"/>
      <c r="Q719" s="210"/>
      <c r="R719" s="210"/>
      <c r="S719" s="210"/>
      <c r="T719" s="210"/>
      <c r="U719" s="210"/>
      <c r="V719" s="210"/>
      <c r="W719" s="210"/>
      <c r="X719" s="210"/>
      <c r="Y719" s="210"/>
      <c r="Z719" s="210"/>
    </row>
    <row r="720" ht="12.75" customHeight="1">
      <c r="A720" s="625"/>
      <c r="B720" s="625"/>
      <c r="C720" s="625"/>
      <c r="D720" s="627"/>
      <c r="E720" s="210"/>
      <c r="F720" s="210"/>
      <c r="G720" s="210"/>
      <c r="H720" s="210"/>
      <c r="I720" s="627"/>
      <c r="J720" s="210"/>
      <c r="K720" s="210"/>
      <c r="L720" s="210"/>
      <c r="M720" s="628"/>
      <c r="N720" s="210"/>
      <c r="O720" s="210"/>
      <c r="P720" s="210"/>
      <c r="Q720" s="210"/>
      <c r="R720" s="210"/>
      <c r="S720" s="210"/>
      <c r="T720" s="210"/>
      <c r="U720" s="210"/>
      <c r="V720" s="210"/>
      <c r="W720" s="210"/>
      <c r="X720" s="210"/>
      <c r="Y720" s="210"/>
      <c r="Z720" s="210"/>
    </row>
    <row r="721" ht="12.75" customHeight="1">
      <c r="A721" s="625"/>
      <c r="B721" s="625"/>
      <c r="C721" s="625"/>
      <c r="D721" s="627"/>
      <c r="E721" s="210"/>
      <c r="F721" s="210"/>
      <c r="G721" s="210"/>
      <c r="H721" s="210"/>
      <c r="I721" s="627"/>
      <c r="J721" s="210"/>
      <c r="K721" s="210"/>
      <c r="L721" s="210"/>
      <c r="M721" s="628"/>
      <c r="N721" s="210"/>
      <c r="O721" s="210"/>
      <c r="P721" s="210"/>
      <c r="Q721" s="210"/>
      <c r="R721" s="210"/>
      <c r="S721" s="210"/>
      <c r="T721" s="210"/>
      <c r="U721" s="210"/>
      <c r="V721" s="210"/>
      <c r="W721" s="210"/>
      <c r="X721" s="210"/>
      <c r="Y721" s="210"/>
      <c r="Z721" s="210"/>
    </row>
    <row r="722" ht="12.75" customHeight="1">
      <c r="A722" s="625"/>
      <c r="B722" s="625"/>
      <c r="C722" s="625"/>
      <c r="D722" s="627"/>
      <c r="E722" s="210"/>
      <c r="F722" s="210"/>
      <c r="G722" s="210"/>
      <c r="H722" s="210"/>
      <c r="I722" s="627"/>
      <c r="J722" s="210"/>
      <c r="K722" s="210"/>
      <c r="L722" s="210"/>
      <c r="M722" s="628"/>
      <c r="N722" s="210"/>
      <c r="O722" s="210"/>
      <c r="P722" s="210"/>
      <c r="Q722" s="210"/>
      <c r="R722" s="210"/>
      <c r="S722" s="210"/>
      <c r="T722" s="210"/>
      <c r="U722" s="210"/>
      <c r="V722" s="210"/>
      <c r="W722" s="210"/>
      <c r="X722" s="210"/>
      <c r="Y722" s="210"/>
      <c r="Z722" s="210"/>
    </row>
    <row r="723" ht="12.75" customHeight="1">
      <c r="A723" s="625"/>
      <c r="B723" s="625"/>
      <c r="C723" s="625"/>
      <c r="D723" s="627"/>
      <c r="E723" s="210"/>
      <c r="F723" s="210"/>
      <c r="G723" s="210"/>
      <c r="H723" s="210"/>
      <c r="I723" s="627"/>
      <c r="J723" s="210"/>
      <c r="K723" s="210"/>
      <c r="L723" s="210"/>
      <c r="M723" s="628"/>
      <c r="N723" s="210"/>
      <c r="O723" s="210"/>
      <c r="P723" s="210"/>
      <c r="Q723" s="210"/>
      <c r="R723" s="210"/>
      <c r="S723" s="210"/>
      <c r="T723" s="210"/>
      <c r="U723" s="210"/>
      <c r="V723" s="210"/>
      <c r="W723" s="210"/>
      <c r="X723" s="210"/>
      <c r="Y723" s="210"/>
      <c r="Z723" s="210"/>
    </row>
    <row r="724" ht="12.75" customHeight="1">
      <c r="A724" s="625"/>
      <c r="B724" s="625"/>
      <c r="C724" s="625"/>
      <c r="D724" s="627"/>
      <c r="E724" s="210"/>
      <c r="F724" s="210"/>
      <c r="G724" s="210"/>
      <c r="H724" s="210"/>
      <c r="I724" s="627"/>
      <c r="J724" s="210"/>
      <c r="K724" s="210"/>
      <c r="L724" s="210"/>
      <c r="M724" s="628"/>
      <c r="N724" s="210"/>
      <c r="O724" s="210"/>
      <c r="P724" s="210"/>
      <c r="Q724" s="210"/>
      <c r="R724" s="210"/>
      <c r="S724" s="210"/>
      <c r="T724" s="210"/>
      <c r="U724" s="210"/>
      <c r="V724" s="210"/>
      <c r="W724" s="210"/>
      <c r="X724" s="210"/>
      <c r="Y724" s="210"/>
      <c r="Z724" s="210"/>
    </row>
    <row r="725" ht="12.75" customHeight="1">
      <c r="A725" s="625"/>
      <c r="B725" s="625"/>
      <c r="C725" s="625"/>
      <c r="D725" s="627"/>
      <c r="E725" s="210"/>
      <c r="F725" s="210"/>
      <c r="G725" s="210"/>
      <c r="H725" s="210"/>
      <c r="I725" s="627"/>
      <c r="J725" s="210"/>
      <c r="K725" s="210"/>
      <c r="L725" s="210"/>
      <c r="M725" s="628"/>
      <c r="N725" s="210"/>
      <c r="O725" s="210"/>
      <c r="P725" s="210"/>
      <c r="Q725" s="210"/>
      <c r="R725" s="210"/>
      <c r="S725" s="210"/>
      <c r="T725" s="210"/>
      <c r="U725" s="210"/>
      <c r="V725" s="210"/>
      <c r="W725" s="210"/>
      <c r="X725" s="210"/>
      <c r="Y725" s="210"/>
      <c r="Z725" s="210"/>
    </row>
    <row r="726" ht="12.75" customHeight="1">
      <c r="A726" s="625"/>
      <c r="B726" s="625"/>
      <c r="C726" s="625"/>
      <c r="D726" s="627"/>
      <c r="E726" s="210"/>
      <c r="F726" s="210"/>
      <c r="G726" s="210"/>
      <c r="H726" s="210"/>
      <c r="I726" s="627"/>
      <c r="J726" s="210"/>
      <c r="K726" s="210"/>
      <c r="L726" s="210"/>
      <c r="M726" s="628"/>
      <c r="N726" s="210"/>
      <c r="O726" s="210"/>
      <c r="P726" s="210"/>
      <c r="Q726" s="210"/>
      <c r="R726" s="210"/>
      <c r="S726" s="210"/>
      <c r="T726" s="210"/>
      <c r="U726" s="210"/>
      <c r="V726" s="210"/>
      <c r="W726" s="210"/>
      <c r="X726" s="210"/>
      <c r="Y726" s="210"/>
      <c r="Z726" s="210"/>
    </row>
    <row r="727" ht="12.75" customHeight="1">
      <c r="A727" s="625"/>
      <c r="B727" s="625"/>
      <c r="C727" s="625"/>
      <c r="D727" s="627"/>
      <c r="E727" s="210"/>
      <c r="F727" s="210"/>
      <c r="G727" s="210"/>
      <c r="H727" s="210"/>
      <c r="I727" s="627"/>
      <c r="J727" s="210"/>
      <c r="K727" s="210"/>
      <c r="L727" s="210"/>
      <c r="M727" s="628"/>
      <c r="N727" s="210"/>
      <c r="O727" s="210"/>
      <c r="P727" s="210"/>
      <c r="Q727" s="210"/>
      <c r="R727" s="210"/>
      <c r="S727" s="210"/>
      <c r="T727" s="210"/>
      <c r="U727" s="210"/>
      <c r="V727" s="210"/>
      <c r="W727" s="210"/>
      <c r="X727" s="210"/>
      <c r="Y727" s="210"/>
      <c r="Z727" s="210"/>
    </row>
    <row r="728" ht="12.75" customHeight="1">
      <c r="A728" s="625"/>
      <c r="B728" s="625"/>
      <c r="C728" s="625"/>
      <c r="D728" s="627"/>
      <c r="E728" s="210"/>
      <c r="F728" s="210"/>
      <c r="G728" s="210"/>
      <c r="H728" s="210"/>
      <c r="I728" s="627"/>
      <c r="J728" s="210"/>
      <c r="K728" s="210"/>
      <c r="L728" s="210"/>
      <c r="M728" s="628"/>
      <c r="N728" s="210"/>
      <c r="O728" s="210"/>
      <c r="P728" s="210"/>
      <c r="Q728" s="210"/>
      <c r="R728" s="210"/>
      <c r="S728" s="210"/>
      <c r="T728" s="210"/>
      <c r="U728" s="210"/>
      <c r="V728" s="210"/>
      <c r="W728" s="210"/>
      <c r="X728" s="210"/>
      <c r="Y728" s="210"/>
      <c r="Z728" s="210"/>
    </row>
    <row r="729" ht="12.75" customHeight="1">
      <c r="A729" s="625"/>
      <c r="B729" s="625"/>
      <c r="C729" s="625"/>
      <c r="D729" s="627"/>
      <c r="E729" s="210"/>
      <c r="F729" s="210"/>
      <c r="G729" s="210"/>
      <c r="H729" s="210"/>
      <c r="I729" s="627"/>
      <c r="J729" s="210"/>
      <c r="K729" s="210"/>
      <c r="L729" s="210"/>
      <c r="M729" s="628"/>
      <c r="N729" s="210"/>
      <c r="O729" s="210"/>
      <c r="P729" s="210"/>
      <c r="Q729" s="210"/>
      <c r="R729" s="210"/>
      <c r="S729" s="210"/>
      <c r="T729" s="210"/>
      <c r="U729" s="210"/>
      <c r="V729" s="210"/>
      <c r="W729" s="210"/>
      <c r="X729" s="210"/>
      <c r="Y729" s="210"/>
      <c r="Z729" s="210"/>
    </row>
    <row r="730" ht="12.75" customHeight="1">
      <c r="A730" s="625"/>
      <c r="B730" s="625"/>
      <c r="C730" s="625"/>
      <c r="D730" s="627"/>
      <c r="E730" s="210"/>
      <c r="F730" s="210"/>
      <c r="G730" s="210"/>
      <c r="H730" s="210"/>
      <c r="I730" s="627"/>
      <c r="J730" s="210"/>
      <c r="K730" s="210"/>
      <c r="L730" s="210"/>
      <c r="M730" s="628"/>
      <c r="N730" s="210"/>
      <c r="O730" s="210"/>
      <c r="P730" s="210"/>
      <c r="Q730" s="210"/>
      <c r="R730" s="210"/>
      <c r="S730" s="210"/>
      <c r="T730" s="210"/>
      <c r="U730" s="210"/>
      <c r="V730" s="210"/>
      <c r="W730" s="210"/>
      <c r="X730" s="210"/>
      <c r="Y730" s="210"/>
      <c r="Z730" s="210"/>
    </row>
    <row r="731" ht="12.75" customHeight="1">
      <c r="A731" s="625"/>
      <c r="B731" s="625"/>
      <c r="C731" s="625"/>
      <c r="D731" s="627"/>
      <c r="E731" s="210"/>
      <c r="F731" s="210"/>
      <c r="G731" s="210"/>
      <c r="H731" s="210"/>
      <c r="I731" s="627"/>
      <c r="J731" s="210"/>
      <c r="K731" s="210"/>
      <c r="L731" s="210"/>
      <c r="M731" s="628"/>
      <c r="N731" s="210"/>
      <c r="O731" s="210"/>
      <c r="P731" s="210"/>
      <c r="Q731" s="210"/>
      <c r="R731" s="210"/>
      <c r="S731" s="210"/>
      <c r="T731" s="210"/>
      <c r="U731" s="210"/>
      <c r="V731" s="210"/>
      <c r="W731" s="210"/>
      <c r="X731" s="210"/>
      <c r="Y731" s="210"/>
      <c r="Z731" s="210"/>
    </row>
    <row r="732" ht="12.75" customHeight="1">
      <c r="A732" s="625"/>
      <c r="B732" s="625"/>
      <c r="C732" s="625"/>
      <c r="D732" s="627"/>
      <c r="E732" s="210"/>
      <c r="F732" s="210"/>
      <c r="G732" s="210"/>
      <c r="H732" s="210"/>
      <c r="I732" s="627"/>
      <c r="J732" s="210"/>
      <c r="K732" s="210"/>
      <c r="L732" s="210"/>
      <c r="M732" s="628"/>
      <c r="N732" s="210"/>
      <c r="O732" s="210"/>
      <c r="P732" s="210"/>
      <c r="Q732" s="210"/>
      <c r="R732" s="210"/>
      <c r="S732" s="210"/>
      <c r="T732" s="210"/>
      <c r="U732" s="210"/>
      <c r="V732" s="210"/>
      <c r="W732" s="210"/>
      <c r="X732" s="210"/>
      <c r="Y732" s="210"/>
      <c r="Z732" s="210"/>
    </row>
    <row r="733" ht="12.75" customHeight="1">
      <c r="A733" s="625"/>
      <c r="B733" s="625"/>
      <c r="C733" s="625"/>
      <c r="D733" s="627"/>
      <c r="E733" s="210"/>
      <c r="F733" s="210"/>
      <c r="G733" s="210"/>
      <c r="H733" s="210"/>
      <c r="I733" s="627"/>
      <c r="J733" s="210"/>
      <c r="K733" s="210"/>
      <c r="L733" s="210"/>
      <c r="M733" s="628"/>
      <c r="N733" s="210"/>
      <c r="O733" s="210"/>
      <c r="P733" s="210"/>
      <c r="Q733" s="210"/>
      <c r="R733" s="210"/>
      <c r="S733" s="210"/>
      <c r="T733" s="210"/>
      <c r="U733" s="210"/>
      <c r="V733" s="210"/>
      <c r="W733" s="210"/>
      <c r="X733" s="210"/>
      <c r="Y733" s="210"/>
      <c r="Z733" s="210"/>
    </row>
    <row r="734" ht="12.75" customHeight="1">
      <c r="A734" s="625"/>
      <c r="B734" s="625"/>
      <c r="C734" s="625"/>
      <c r="D734" s="627"/>
      <c r="E734" s="210"/>
      <c r="F734" s="210"/>
      <c r="G734" s="210"/>
      <c r="H734" s="210"/>
      <c r="I734" s="627"/>
      <c r="J734" s="210"/>
      <c r="K734" s="210"/>
      <c r="L734" s="210"/>
      <c r="M734" s="628"/>
      <c r="N734" s="210"/>
      <c r="O734" s="210"/>
      <c r="P734" s="210"/>
      <c r="Q734" s="210"/>
      <c r="R734" s="210"/>
      <c r="S734" s="210"/>
      <c r="T734" s="210"/>
      <c r="U734" s="210"/>
      <c r="V734" s="210"/>
      <c r="W734" s="210"/>
      <c r="X734" s="210"/>
      <c r="Y734" s="210"/>
      <c r="Z734" s="210"/>
    </row>
    <row r="735" ht="12.75" customHeight="1">
      <c r="A735" s="625"/>
      <c r="B735" s="625"/>
      <c r="C735" s="625"/>
      <c r="D735" s="627"/>
      <c r="E735" s="210"/>
      <c r="F735" s="210"/>
      <c r="G735" s="210"/>
      <c r="H735" s="210"/>
      <c r="I735" s="627"/>
      <c r="J735" s="210"/>
      <c r="K735" s="210"/>
      <c r="L735" s="210"/>
      <c r="M735" s="628"/>
      <c r="N735" s="210"/>
      <c r="O735" s="210"/>
      <c r="P735" s="210"/>
      <c r="Q735" s="210"/>
      <c r="R735" s="210"/>
      <c r="S735" s="210"/>
      <c r="T735" s="210"/>
      <c r="U735" s="210"/>
      <c r="V735" s="210"/>
      <c r="W735" s="210"/>
      <c r="X735" s="210"/>
      <c r="Y735" s="210"/>
      <c r="Z735" s="210"/>
    </row>
    <row r="736" ht="12.75" customHeight="1">
      <c r="A736" s="625"/>
      <c r="B736" s="625"/>
      <c r="C736" s="625"/>
      <c r="D736" s="627"/>
      <c r="E736" s="210"/>
      <c r="F736" s="210"/>
      <c r="G736" s="210"/>
      <c r="H736" s="210"/>
      <c r="I736" s="627"/>
      <c r="J736" s="210"/>
      <c r="K736" s="210"/>
      <c r="L736" s="210"/>
      <c r="M736" s="628"/>
      <c r="N736" s="210"/>
      <c r="O736" s="210"/>
      <c r="P736" s="210"/>
      <c r="Q736" s="210"/>
      <c r="R736" s="210"/>
      <c r="S736" s="210"/>
      <c r="T736" s="210"/>
      <c r="U736" s="210"/>
      <c r="V736" s="210"/>
      <c r="W736" s="210"/>
      <c r="X736" s="210"/>
      <c r="Y736" s="210"/>
      <c r="Z736" s="210"/>
    </row>
    <row r="737" ht="12.75" customHeight="1">
      <c r="A737" s="625"/>
      <c r="B737" s="625"/>
      <c r="C737" s="625"/>
      <c r="D737" s="627"/>
      <c r="E737" s="210"/>
      <c r="F737" s="210"/>
      <c r="G737" s="210"/>
      <c r="H737" s="210"/>
      <c r="I737" s="627"/>
      <c r="J737" s="210"/>
      <c r="K737" s="210"/>
      <c r="L737" s="210"/>
      <c r="M737" s="628"/>
      <c r="N737" s="210"/>
      <c r="O737" s="210"/>
      <c r="P737" s="210"/>
      <c r="Q737" s="210"/>
      <c r="R737" s="210"/>
      <c r="S737" s="210"/>
      <c r="T737" s="210"/>
      <c r="U737" s="210"/>
      <c r="V737" s="210"/>
      <c r="W737" s="210"/>
      <c r="X737" s="210"/>
      <c r="Y737" s="210"/>
      <c r="Z737" s="210"/>
    </row>
    <row r="738" ht="12.75" customHeight="1">
      <c r="A738" s="625"/>
      <c r="B738" s="625"/>
      <c r="C738" s="625"/>
      <c r="D738" s="627"/>
      <c r="E738" s="210"/>
      <c r="F738" s="210"/>
      <c r="G738" s="210"/>
      <c r="H738" s="210"/>
      <c r="I738" s="627"/>
      <c r="J738" s="210"/>
      <c r="K738" s="210"/>
      <c r="L738" s="210"/>
      <c r="M738" s="628"/>
      <c r="N738" s="210"/>
      <c r="O738" s="210"/>
      <c r="P738" s="210"/>
      <c r="Q738" s="210"/>
      <c r="R738" s="210"/>
      <c r="S738" s="210"/>
      <c r="T738" s="210"/>
      <c r="U738" s="210"/>
      <c r="V738" s="210"/>
      <c r="W738" s="210"/>
      <c r="X738" s="210"/>
      <c r="Y738" s="210"/>
      <c r="Z738" s="210"/>
    </row>
    <row r="739" ht="12.75" customHeight="1">
      <c r="A739" s="625"/>
      <c r="B739" s="625"/>
      <c r="C739" s="625"/>
      <c r="D739" s="627"/>
      <c r="E739" s="210"/>
      <c r="F739" s="210"/>
      <c r="G739" s="210"/>
      <c r="H739" s="210"/>
      <c r="I739" s="627"/>
      <c r="J739" s="210"/>
      <c r="K739" s="210"/>
      <c r="L739" s="210"/>
      <c r="M739" s="628"/>
      <c r="N739" s="210"/>
      <c r="O739" s="210"/>
      <c r="P739" s="210"/>
      <c r="Q739" s="210"/>
      <c r="R739" s="210"/>
      <c r="S739" s="210"/>
      <c r="T739" s="210"/>
      <c r="U739" s="210"/>
      <c r="V739" s="210"/>
      <c r="W739" s="210"/>
      <c r="X739" s="210"/>
      <c r="Y739" s="210"/>
      <c r="Z739" s="210"/>
    </row>
    <row r="740" ht="12.75" customHeight="1">
      <c r="A740" s="625"/>
      <c r="B740" s="625"/>
      <c r="C740" s="625"/>
      <c r="D740" s="627"/>
      <c r="E740" s="210"/>
      <c r="F740" s="210"/>
      <c r="G740" s="210"/>
      <c r="H740" s="210"/>
      <c r="I740" s="627"/>
      <c r="J740" s="210"/>
      <c r="K740" s="210"/>
      <c r="L740" s="210"/>
      <c r="M740" s="628"/>
      <c r="N740" s="210"/>
      <c r="O740" s="210"/>
      <c r="P740" s="210"/>
      <c r="Q740" s="210"/>
      <c r="R740" s="210"/>
      <c r="S740" s="210"/>
      <c r="T740" s="210"/>
      <c r="U740" s="210"/>
      <c r="V740" s="210"/>
      <c r="W740" s="210"/>
      <c r="X740" s="210"/>
      <c r="Y740" s="210"/>
      <c r="Z740" s="210"/>
    </row>
    <row r="741" ht="12.75" customHeight="1">
      <c r="A741" s="625"/>
      <c r="B741" s="625"/>
      <c r="C741" s="625"/>
      <c r="D741" s="627"/>
      <c r="E741" s="210"/>
      <c r="F741" s="210"/>
      <c r="G741" s="210"/>
      <c r="H741" s="210"/>
      <c r="I741" s="627"/>
      <c r="J741" s="210"/>
      <c r="K741" s="210"/>
      <c r="L741" s="210"/>
      <c r="M741" s="628"/>
      <c r="N741" s="210"/>
      <c r="O741" s="210"/>
      <c r="P741" s="210"/>
      <c r="Q741" s="210"/>
      <c r="R741" s="210"/>
      <c r="S741" s="210"/>
      <c r="T741" s="210"/>
      <c r="U741" s="210"/>
      <c r="V741" s="210"/>
      <c r="W741" s="210"/>
      <c r="X741" s="210"/>
      <c r="Y741" s="210"/>
      <c r="Z741" s="210"/>
    </row>
    <row r="742" ht="12.75" customHeight="1">
      <c r="A742" s="625"/>
      <c r="B742" s="625"/>
      <c r="C742" s="625"/>
      <c r="D742" s="627"/>
      <c r="E742" s="210"/>
      <c r="F742" s="210"/>
      <c r="G742" s="210"/>
      <c r="H742" s="210"/>
      <c r="I742" s="627"/>
      <c r="J742" s="210"/>
      <c r="K742" s="210"/>
      <c r="L742" s="210"/>
      <c r="M742" s="628"/>
      <c r="N742" s="210"/>
      <c r="O742" s="210"/>
      <c r="P742" s="210"/>
      <c r="Q742" s="210"/>
      <c r="R742" s="210"/>
      <c r="S742" s="210"/>
      <c r="T742" s="210"/>
      <c r="U742" s="210"/>
      <c r="V742" s="210"/>
      <c r="W742" s="210"/>
      <c r="X742" s="210"/>
      <c r="Y742" s="210"/>
      <c r="Z742" s="210"/>
    </row>
    <row r="743" ht="12.75" customHeight="1">
      <c r="A743" s="625"/>
      <c r="B743" s="625"/>
      <c r="C743" s="625"/>
      <c r="D743" s="627"/>
      <c r="E743" s="210"/>
      <c r="F743" s="210"/>
      <c r="G743" s="210"/>
      <c r="H743" s="210"/>
      <c r="I743" s="627"/>
      <c r="J743" s="210"/>
      <c r="K743" s="210"/>
      <c r="L743" s="210"/>
      <c r="M743" s="628"/>
      <c r="N743" s="210"/>
      <c r="O743" s="210"/>
      <c r="P743" s="210"/>
      <c r="Q743" s="210"/>
      <c r="R743" s="210"/>
      <c r="S743" s="210"/>
      <c r="T743" s="210"/>
      <c r="U743" s="210"/>
      <c r="V743" s="210"/>
      <c r="W743" s="210"/>
      <c r="X743" s="210"/>
      <c r="Y743" s="210"/>
      <c r="Z743" s="210"/>
    </row>
    <row r="744" ht="12.75" customHeight="1">
      <c r="A744" s="625"/>
      <c r="B744" s="625"/>
      <c r="C744" s="625"/>
      <c r="D744" s="627"/>
      <c r="E744" s="210"/>
      <c r="F744" s="210"/>
      <c r="G744" s="210"/>
      <c r="H744" s="210"/>
      <c r="I744" s="627"/>
      <c r="J744" s="210"/>
      <c r="K744" s="210"/>
      <c r="L744" s="210"/>
      <c r="M744" s="628"/>
      <c r="N744" s="210"/>
      <c r="O744" s="210"/>
      <c r="P744" s="210"/>
      <c r="Q744" s="210"/>
      <c r="R744" s="210"/>
      <c r="S744" s="210"/>
      <c r="T744" s="210"/>
      <c r="U744" s="210"/>
      <c r="V744" s="210"/>
      <c r="W744" s="210"/>
      <c r="X744" s="210"/>
      <c r="Y744" s="210"/>
      <c r="Z744" s="210"/>
    </row>
    <row r="745" ht="12.75" customHeight="1">
      <c r="A745" s="625"/>
      <c r="B745" s="625"/>
      <c r="C745" s="625"/>
      <c r="D745" s="627"/>
      <c r="E745" s="210"/>
      <c r="F745" s="210"/>
      <c r="G745" s="210"/>
      <c r="H745" s="210"/>
      <c r="I745" s="627"/>
      <c r="J745" s="210"/>
      <c r="K745" s="210"/>
      <c r="L745" s="210"/>
      <c r="M745" s="628"/>
      <c r="N745" s="210"/>
      <c r="O745" s="210"/>
      <c r="P745" s="210"/>
      <c r="Q745" s="210"/>
      <c r="R745" s="210"/>
      <c r="S745" s="210"/>
      <c r="T745" s="210"/>
      <c r="U745" s="210"/>
      <c r="V745" s="210"/>
      <c r="W745" s="210"/>
      <c r="X745" s="210"/>
      <c r="Y745" s="210"/>
      <c r="Z745" s="210"/>
    </row>
    <row r="746" ht="12.75" customHeight="1">
      <c r="A746" s="625"/>
      <c r="B746" s="625"/>
      <c r="C746" s="625"/>
      <c r="D746" s="627"/>
      <c r="E746" s="210"/>
      <c r="F746" s="210"/>
      <c r="G746" s="210"/>
      <c r="H746" s="210"/>
      <c r="I746" s="627"/>
      <c r="J746" s="210"/>
      <c r="K746" s="210"/>
      <c r="L746" s="210"/>
      <c r="M746" s="628"/>
      <c r="N746" s="210"/>
      <c r="O746" s="210"/>
      <c r="P746" s="210"/>
      <c r="Q746" s="210"/>
      <c r="R746" s="210"/>
      <c r="S746" s="210"/>
      <c r="T746" s="210"/>
      <c r="U746" s="210"/>
      <c r="V746" s="210"/>
      <c r="W746" s="210"/>
      <c r="X746" s="210"/>
      <c r="Y746" s="210"/>
      <c r="Z746" s="210"/>
    </row>
    <row r="747" ht="12.75" customHeight="1">
      <c r="A747" s="625"/>
      <c r="B747" s="625"/>
      <c r="C747" s="625"/>
      <c r="D747" s="627"/>
      <c r="E747" s="210"/>
      <c r="F747" s="210"/>
      <c r="G747" s="210"/>
      <c r="H747" s="210"/>
      <c r="I747" s="627"/>
      <c r="J747" s="210"/>
      <c r="K747" s="210"/>
      <c r="L747" s="210"/>
      <c r="M747" s="628"/>
      <c r="N747" s="210"/>
      <c r="O747" s="210"/>
      <c r="P747" s="210"/>
      <c r="Q747" s="210"/>
      <c r="R747" s="210"/>
      <c r="S747" s="210"/>
      <c r="T747" s="210"/>
      <c r="U747" s="210"/>
      <c r="V747" s="210"/>
      <c r="W747" s="210"/>
      <c r="X747" s="210"/>
      <c r="Y747" s="210"/>
      <c r="Z747" s="210"/>
    </row>
    <row r="748" ht="12.75" customHeight="1">
      <c r="A748" s="625"/>
      <c r="B748" s="625"/>
      <c r="C748" s="625"/>
      <c r="D748" s="627"/>
      <c r="E748" s="210"/>
      <c r="F748" s="210"/>
      <c r="G748" s="210"/>
      <c r="H748" s="210"/>
      <c r="I748" s="627"/>
      <c r="J748" s="210"/>
      <c r="K748" s="210"/>
      <c r="L748" s="210"/>
      <c r="M748" s="628"/>
      <c r="N748" s="210"/>
      <c r="O748" s="210"/>
      <c r="P748" s="210"/>
      <c r="Q748" s="210"/>
      <c r="R748" s="210"/>
      <c r="S748" s="210"/>
      <c r="T748" s="210"/>
      <c r="U748" s="210"/>
      <c r="V748" s="210"/>
      <c r="W748" s="210"/>
      <c r="X748" s="210"/>
      <c r="Y748" s="210"/>
      <c r="Z748" s="210"/>
    </row>
    <row r="749" ht="12.75" customHeight="1">
      <c r="A749" s="625"/>
      <c r="B749" s="625"/>
      <c r="C749" s="625"/>
      <c r="D749" s="627"/>
      <c r="E749" s="210"/>
      <c r="F749" s="210"/>
      <c r="G749" s="210"/>
      <c r="H749" s="210"/>
      <c r="I749" s="627"/>
      <c r="J749" s="210"/>
      <c r="K749" s="210"/>
      <c r="L749" s="210"/>
      <c r="M749" s="628"/>
      <c r="N749" s="210"/>
      <c r="O749" s="210"/>
      <c r="P749" s="210"/>
      <c r="Q749" s="210"/>
      <c r="R749" s="210"/>
      <c r="S749" s="210"/>
      <c r="T749" s="210"/>
      <c r="U749" s="210"/>
      <c r="V749" s="210"/>
      <c r="W749" s="210"/>
      <c r="X749" s="210"/>
      <c r="Y749" s="210"/>
      <c r="Z749" s="210"/>
    </row>
    <row r="750" ht="12.75" customHeight="1">
      <c r="A750" s="625"/>
      <c r="B750" s="625"/>
      <c r="C750" s="625"/>
      <c r="D750" s="627"/>
      <c r="E750" s="210"/>
      <c r="F750" s="210"/>
      <c r="G750" s="210"/>
      <c r="H750" s="210"/>
      <c r="I750" s="627"/>
      <c r="J750" s="210"/>
      <c r="K750" s="210"/>
      <c r="L750" s="210"/>
      <c r="M750" s="628"/>
      <c r="N750" s="210"/>
      <c r="O750" s="210"/>
      <c r="P750" s="210"/>
      <c r="Q750" s="210"/>
      <c r="R750" s="210"/>
      <c r="S750" s="210"/>
      <c r="T750" s="210"/>
      <c r="U750" s="210"/>
      <c r="V750" s="210"/>
      <c r="W750" s="210"/>
      <c r="X750" s="210"/>
      <c r="Y750" s="210"/>
      <c r="Z750" s="210"/>
    </row>
    <row r="751" ht="12.75" customHeight="1">
      <c r="A751" s="625"/>
      <c r="B751" s="625"/>
      <c r="C751" s="625"/>
      <c r="D751" s="627"/>
      <c r="E751" s="210"/>
      <c r="F751" s="210"/>
      <c r="G751" s="210"/>
      <c r="H751" s="210"/>
      <c r="I751" s="627"/>
      <c r="J751" s="210"/>
      <c r="K751" s="210"/>
      <c r="L751" s="210"/>
      <c r="M751" s="628"/>
      <c r="N751" s="210"/>
      <c r="O751" s="210"/>
      <c r="P751" s="210"/>
      <c r="Q751" s="210"/>
      <c r="R751" s="210"/>
      <c r="S751" s="210"/>
      <c r="T751" s="210"/>
      <c r="U751" s="210"/>
      <c r="V751" s="210"/>
      <c r="W751" s="210"/>
      <c r="X751" s="210"/>
      <c r="Y751" s="210"/>
      <c r="Z751" s="210"/>
    </row>
    <row r="752" ht="12.75" customHeight="1">
      <c r="A752" s="625"/>
      <c r="B752" s="625"/>
      <c r="C752" s="625"/>
      <c r="D752" s="627"/>
      <c r="E752" s="210"/>
      <c r="F752" s="210"/>
      <c r="G752" s="210"/>
      <c r="H752" s="210"/>
      <c r="I752" s="627"/>
      <c r="J752" s="210"/>
      <c r="K752" s="210"/>
      <c r="L752" s="210"/>
      <c r="M752" s="628"/>
      <c r="N752" s="210"/>
      <c r="O752" s="210"/>
      <c r="P752" s="210"/>
      <c r="Q752" s="210"/>
      <c r="R752" s="210"/>
      <c r="S752" s="210"/>
      <c r="T752" s="210"/>
      <c r="U752" s="210"/>
      <c r="V752" s="210"/>
      <c r="W752" s="210"/>
      <c r="X752" s="210"/>
      <c r="Y752" s="210"/>
      <c r="Z752" s="210"/>
    </row>
    <row r="753" ht="12.75" customHeight="1">
      <c r="A753" s="625"/>
      <c r="B753" s="625"/>
      <c r="C753" s="625"/>
      <c r="D753" s="627"/>
      <c r="E753" s="210"/>
      <c r="F753" s="210"/>
      <c r="G753" s="210"/>
      <c r="H753" s="210"/>
      <c r="I753" s="627"/>
      <c r="J753" s="210"/>
      <c r="K753" s="210"/>
      <c r="L753" s="210"/>
      <c r="M753" s="628"/>
      <c r="N753" s="210"/>
      <c r="O753" s="210"/>
      <c r="P753" s="210"/>
      <c r="Q753" s="210"/>
      <c r="R753" s="210"/>
      <c r="S753" s="210"/>
      <c r="T753" s="210"/>
      <c r="U753" s="210"/>
      <c r="V753" s="210"/>
      <c r="W753" s="210"/>
      <c r="X753" s="210"/>
      <c r="Y753" s="210"/>
      <c r="Z753" s="210"/>
    </row>
    <row r="754" ht="12.75" customHeight="1">
      <c r="A754" s="625"/>
      <c r="B754" s="625"/>
      <c r="C754" s="625"/>
      <c r="D754" s="627"/>
      <c r="E754" s="210"/>
      <c r="F754" s="210"/>
      <c r="G754" s="210"/>
      <c r="H754" s="210"/>
      <c r="I754" s="627"/>
      <c r="J754" s="210"/>
      <c r="K754" s="210"/>
      <c r="L754" s="210"/>
      <c r="M754" s="628"/>
      <c r="N754" s="210"/>
      <c r="O754" s="210"/>
      <c r="P754" s="210"/>
      <c r="Q754" s="210"/>
      <c r="R754" s="210"/>
      <c r="S754" s="210"/>
      <c r="T754" s="210"/>
      <c r="U754" s="210"/>
      <c r="V754" s="210"/>
      <c r="W754" s="210"/>
      <c r="X754" s="210"/>
      <c r="Y754" s="210"/>
      <c r="Z754" s="210"/>
    </row>
    <row r="755" ht="12.75" customHeight="1">
      <c r="A755" s="625"/>
      <c r="B755" s="625"/>
      <c r="C755" s="625"/>
      <c r="D755" s="627"/>
      <c r="E755" s="210"/>
      <c r="F755" s="210"/>
      <c r="G755" s="210"/>
      <c r="H755" s="210"/>
      <c r="I755" s="627"/>
      <c r="J755" s="210"/>
      <c r="K755" s="210"/>
      <c r="L755" s="210"/>
      <c r="M755" s="628"/>
      <c r="N755" s="210"/>
      <c r="O755" s="210"/>
      <c r="P755" s="210"/>
      <c r="Q755" s="210"/>
      <c r="R755" s="210"/>
      <c r="S755" s="210"/>
      <c r="T755" s="210"/>
      <c r="U755" s="210"/>
      <c r="V755" s="210"/>
      <c r="W755" s="210"/>
      <c r="X755" s="210"/>
      <c r="Y755" s="210"/>
      <c r="Z755" s="210"/>
    </row>
    <row r="756" ht="12.75" customHeight="1">
      <c r="A756" s="625"/>
      <c r="B756" s="625"/>
      <c r="C756" s="625"/>
      <c r="D756" s="627"/>
      <c r="E756" s="210"/>
      <c r="F756" s="210"/>
      <c r="G756" s="210"/>
      <c r="H756" s="210"/>
      <c r="I756" s="627"/>
      <c r="J756" s="210"/>
      <c r="K756" s="210"/>
      <c r="L756" s="210"/>
      <c r="M756" s="628"/>
      <c r="N756" s="210"/>
      <c r="O756" s="210"/>
      <c r="P756" s="210"/>
      <c r="Q756" s="210"/>
      <c r="R756" s="210"/>
      <c r="S756" s="210"/>
      <c r="T756" s="210"/>
      <c r="U756" s="210"/>
      <c r="V756" s="210"/>
      <c r="W756" s="210"/>
      <c r="X756" s="210"/>
      <c r="Y756" s="210"/>
      <c r="Z756" s="210"/>
    </row>
    <row r="757" ht="12.75" customHeight="1">
      <c r="A757" s="625"/>
      <c r="B757" s="625"/>
      <c r="C757" s="625"/>
      <c r="D757" s="627"/>
      <c r="E757" s="210"/>
      <c r="F757" s="210"/>
      <c r="G757" s="210"/>
      <c r="H757" s="210"/>
      <c r="I757" s="627"/>
      <c r="J757" s="210"/>
      <c r="K757" s="210"/>
      <c r="L757" s="210"/>
      <c r="M757" s="628"/>
      <c r="N757" s="210"/>
      <c r="O757" s="210"/>
      <c r="P757" s="210"/>
      <c r="Q757" s="210"/>
      <c r="R757" s="210"/>
      <c r="S757" s="210"/>
      <c r="T757" s="210"/>
      <c r="U757" s="210"/>
      <c r="V757" s="210"/>
      <c r="W757" s="210"/>
      <c r="X757" s="210"/>
      <c r="Y757" s="210"/>
      <c r="Z757" s="210"/>
    </row>
    <row r="758" ht="12.75" customHeight="1">
      <c r="A758" s="625"/>
      <c r="B758" s="625"/>
      <c r="C758" s="625"/>
      <c r="D758" s="627"/>
      <c r="E758" s="210"/>
      <c r="F758" s="210"/>
      <c r="G758" s="210"/>
      <c r="H758" s="210"/>
      <c r="I758" s="627"/>
      <c r="J758" s="210"/>
      <c r="K758" s="210"/>
      <c r="L758" s="210"/>
      <c r="M758" s="628"/>
      <c r="N758" s="210"/>
      <c r="O758" s="210"/>
      <c r="P758" s="210"/>
      <c r="Q758" s="210"/>
      <c r="R758" s="210"/>
      <c r="S758" s="210"/>
      <c r="T758" s="210"/>
      <c r="U758" s="210"/>
      <c r="V758" s="210"/>
      <c r="W758" s="210"/>
      <c r="X758" s="210"/>
      <c r="Y758" s="210"/>
      <c r="Z758" s="210"/>
    </row>
    <row r="759" ht="12.75" customHeight="1">
      <c r="A759" s="625"/>
      <c r="B759" s="625"/>
      <c r="C759" s="625"/>
      <c r="D759" s="627"/>
      <c r="E759" s="210"/>
      <c r="F759" s="210"/>
      <c r="G759" s="210"/>
      <c r="H759" s="210"/>
      <c r="I759" s="627"/>
      <c r="J759" s="210"/>
      <c r="K759" s="210"/>
      <c r="L759" s="210"/>
      <c r="M759" s="628"/>
      <c r="N759" s="210"/>
      <c r="O759" s="210"/>
      <c r="P759" s="210"/>
      <c r="Q759" s="210"/>
      <c r="R759" s="210"/>
      <c r="S759" s="210"/>
      <c r="T759" s="210"/>
      <c r="U759" s="210"/>
      <c r="V759" s="210"/>
      <c r="W759" s="210"/>
      <c r="X759" s="210"/>
      <c r="Y759" s="210"/>
      <c r="Z759" s="210"/>
    </row>
    <row r="760" ht="12.75" customHeight="1">
      <c r="A760" s="625"/>
      <c r="B760" s="625"/>
      <c r="C760" s="625"/>
      <c r="D760" s="627"/>
      <c r="E760" s="210"/>
      <c r="F760" s="210"/>
      <c r="G760" s="210"/>
      <c r="H760" s="210"/>
      <c r="I760" s="627"/>
      <c r="J760" s="210"/>
      <c r="K760" s="210"/>
      <c r="L760" s="210"/>
      <c r="M760" s="628"/>
      <c r="N760" s="210"/>
      <c r="O760" s="210"/>
      <c r="P760" s="210"/>
      <c r="Q760" s="210"/>
      <c r="R760" s="210"/>
      <c r="S760" s="210"/>
      <c r="T760" s="210"/>
      <c r="U760" s="210"/>
      <c r="V760" s="210"/>
      <c r="W760" s="210"/>
      <c r="X760" s="210"/>
      <c r="Y760" s="210"/>
      <c r="Z760" s="210"/>
    </row>
    <row r="761" ht="12.75" customHeight="1">
      <c r="A761" s="625"/>
      <c r="B761" s="625"/>
      <c r="C761" s="625"/>
      <c r="D761" s="627"/>
      <c r="E761" s="210"/>
      <c r="F761" s="210"/>
      <c r="G761" s="210"/>
      <c r="H761" s="210"/>
      <c r="I761" s="627"/>
      <c r="J761" s="210"/>
      <c r="K761" s="210"/>
      <c r="L761" s="210"/>
      <c r="M761" s="628"/>
      <c r="N761" s="210"/>
      <c r="O761" s="210"/>
      <c r="P761" s="210"/>
      <c r="Q761" s="210"/>
      <c r="R761" s="210"/>
      <c r="S761" s="210"/>
      <c r="T761" s="210"/>
      <c r="U761" s="210"/>
      <c r="V761" s="210"/>
      <c r="W761" s="210"/>
      <c r="X761" s="210"/>
      <c r="Y761" s="210"/>
      <c r="Z761" s="210"/>
    </row>
    <row r="762" ht="12.75" customHeight="1">
      <c r="A762" s="625"/>
      <c r="B762" s="625"/>
      <c r="C762" s="625"/>
      <c r="D762" s="627"/>
      <c r="E762" s="210"/>
      <c r="F762" s="210"/>
      <c r="G762" s="210"/>
      <c r="H762" s="210"/>
      <c r="I762" s="627"/>
      <c r="J762" s="210"/>
      <c r="K762" s="210"/>
      <c r="L762" s="210"/>
      <c r="M762" s="628"/>
      <c r="N762" s="210"/>
      <c r="O762" s="210"/>
      <c r="P762" s="210"/>
      <c r="Q762" s="210"/>
      <c r="R762" s="210"/>
      <c r="S762" s="210"/>
      <c r="T762" s="210"/>
      <c r="U762" s="210"/>
      <c r="V762" s="210"/>
      <c r="W762" s="210"/>
      <c r="X762" s="210"/>
      <c r="Y762" s="210"/>
      <c r="Z762" s="210"/>
    </row>
    <row r="763" ht="12.75" customHeight="1">
      <c r="A763" s="625"/>
      <c r="B763" s="625"/>
      <c r="C763" s="625"/>
      <c r="D763" s="627"/>
      <c r="E763" s="210"/>
      <c r="F763" s="210"/>
      <c r="G763" s="210"/>
      <c r="H763" s="210"/>
      <c r="I763" s="627"/>
      <c r="J763" s="210"/>
      <c r="K763" s="210"/>
      <c r="L763" s="210"/>
      <c r="M763" s="628"/>
      <c r="N763" s="210"/>
      <c r="O763" s="210"/>
      <c r="P763" s="210"/>
      <c r="Q763" s="210"/>
      <c r="R763" s="210"/>
      <c r="S763" s="210"/>
      <c r="T763" s="210"/>
      <c r="U763" s="210"/>
      <c r="V763" s="210"/>
      <c r="W763" s="210"/>
      <c r="X763" s="210"/>
      <c r="Y763" s="210"/>
      <c r="Z763" s="210"/>
    </row>
    <row r="764" ht="12.75" customHeight="1">
      <c r="A764" s="625"/>
      <c r="B764" s="625"/>
      <c r="C764" s="625"/>
      <c r="D764" s="627"/>
      <c r="E764" s="210"/>
      <c r="F764" s="210"/>
      <c r="G764" s="210"/>
      <c r="H764" s="210"/>
      <c r="I764" s="627"/>
      <c r="J764" s="210"/>
      <c r="K764" s="210"/>
      <c r="L764" s="210"/>
      <c r="M764" s="628"/>
      <c r="N764" s="210"/>
      <c r="O764" s="210"/>
      <c r="P764" s="210"/>
      <c r="Q764" s="210"/>
      <c r="R764" s="210"/>
      <c r="S764" s="210"/>
      <c r="T764" s="210"/>
      <c r="U764" s="210"/>
      <c r="V764" s="210"/>
      <c r="W764" s="210"/>
      <c r="X764" s="210"/>
      <c r="Y764" s="210"/>
      <c r="Z764" s="210"/>
    </row>
    <row r="765" ht="12.75" customHeight="1">
      <c r="A765" s="625"/>
      <c r="B765" s="625"/>
      <c r="C765" s="625"/>
      <c r="D765" s="627"/>
      <c r="E765" s="210"/>
      <c r="F765" s="210"/>
      <c r="G765" s="210"/>
      <c r="H765" s="210"/>
      <c r="I765" s="627"/>
      <c r="J765" s="210"/>
      <c r="K765" s="210"/>
      <c r="L765" s="210"/>
      <c r="M765" s="628"/>
      <c r="N765" s="210"/>
      <c r="O765" s="210"/>
      <c r="P765" s="210"/>
      <c r="Q765" s="210"/>
      <c r="R765" s="210"/>
      <c r="S765" s="210"/>
      <c r="T765" s="210"/>
      <c r="U765" s="210"/>
      <c r="V765" s="210"/>
      <c r="W765" s="210"/>
      <c r="X765" s="210"/>
      <c r="Y765" s="210"/>
      <c r="Z765" s="210"/>
    </row>
    <row r="766" ht="12.75" customHeight="1">
      <c r="A766" s="625"/>
      <c r="B766" s="625"/>
      <c r="C766" s="625"/>
      <c r="D766" s="627"/>
      <c r="E766" s="210"/>
      <c r="F766" s="210"/>
      <c r="G766" s="210"/>
      <c r="H766" s="210"/>
      <c r="I766" s="627"/>
      <c r="J766" s="210"/>
      <c r="K766" s="210"/>
      <c r="L766" s="210"/>
      <c r="M766" s="628"/>
      <c r="N766" s="210"/>
      <c r="O766" s="210"/>
      <c r="P766" s="210"/>
      <c r="Q766" s="210"/>
      <c r="R766" s="210"/>
      <c r="S766" s="210"/>
      <c r="T766" s="210"/>
      <c r="U766" s="210"/>
      <c r="V766" s="210"/>
      <c r="W766" s="210"/>
      <c r="X766" s="210"/>
      <c r="Y766" s="210"/>
      <c r="Z766" s="210"/>
    </row>
    <row r="767" ht="12.75" customHeight="1">
      <c r="A767" s="625"/>
      <c r="B767" s="625"/>
      <c r="C767" s="625"/>
      <c r="D767" s="627"/>
      <c r="E767" s="210"/>
      <c r="F767" s="210"/>
      <c r="G767" s="210"/>
      <c r="H767" s="210"/>
      <c r="I767" s="627"/>
      <c r="J767" s="210"/>
      <c r="K767" s="210"/>
      <c r="L767" s="210"/>
      <c r="M767" s="628"/>
      <c r="N767" s="210"/>
      <c r="O767" s="210"/>
      <c r="P767" s="210"/>
      <c r="Q767" s="210"/>
      <c r="R767" s="210"/>
      <c r="S767" s="210"/>
      <c r="T767" s="210"/>
      <c r="U767" s="210"/>
      <c r="V767" s="210"/>
      <c r="W767" s="210"/>
      <c r="X767" s="210"/>
      <c r="Y767" s="210"/>
      <c r="Z767" s="210"/>
    </row>
    <row r="768" ht="12.75" customHeight="1">
      <c r="A768" s="625"/>
      <c r="B768" s="625"/>
      <c r="C768" s="625"/>
      <c r="D768" s="627"/>
      <c r="E768" s="210"/>
      <c r="F768" s="210"/>
      <c r="G768" s="210"/>
      <c r="H768" s="210"/>
      <c r="I768" s="627"/>
      <c r="J768" s="210"/>
      <c r="K768" s="210"/>
      <c r="L768" s="210"/>
      <c r="M768" s="628"/>
      <c r="N768" s="210"/>
      <c r="O768" s="210"/>
      <c r="P768" s="210"/>
      <c r="Q768" s="210"/>
      <c r="R768" s="210"/>
      <c r="S768" s="210"/>
      <c r="T768" s="210"/>
      <c r="U768" s="210"/>
      <c r="V768" s="210"/>
      <c r="W768" s="210"/>
      <c r="X768" s="210"/>
      <c r="Y768" s="210"/>
      <c r="Z768" s="210"/>
    </row>
    <row r="769" ht="12.75" customHeight="1">
      <c r="A769" s="625"/>
      <c r="B769" s="625"/>
      <c r="C769" s="625"/>
      <c r="D769" s="627"/>
      <c r="E769" s="210"/>
      <c r="F769" s="210"/>
      <c r="G769" s="210"/>
      <c r="H769" s="210"/>
      <c r="I769" s="627"/>
      <c r="J769" s="210"/>
      <c r="K769" s="210"/>
      <c r="L769" s="210"/>
      <c r="M769" s="628"/>
      <c r="N769" s="210"/>
      <c r="O769" s="210"/>
      <c r="P769" s="210"/>
      <c r="Q769" s="210"/>
      <c r="R769" s="210"/>
      <c r="S769" s="210"/>
      <c r="T769" s="210"/>
      <c r="U769" s="210"/>
      <c r="V769" s="210"/>
      <c r="W769" s="210"/>
      <c r="X769" s="210"/>
      <c r="Y769" s="210"/>
      <c r="Z769" s="210"/>
    </row>
    <row r="770" ht="12.75" customHeight="1">
      <c r="A770" s="625"/>
      <c r="B770" s="625"/>
      <c r="C770" s="625"/>
      <c r="D770" s="627"/>
      <c r="E770" s="210"/>
      <c r="F770" s="210"/>
      <c r="G770" s="210"/>
      <c r="H770" s="210"/>
      <c r="I770" s="627"/>
      <c r="J770" s="210"/>
      <c r="K770" s="210"/>
      <c r="L770" s="210"/>
      <c r="M770" s="628"/>
      <c r="N770" s="210"/>
      <c r="O770" s="210"/>
      <c r="P770" s="210"/>
      <c r="Q770" s="210"/>
      <c r="R770" s="210"/>
      <c r="S770" s="210"/>
      <c r="T770" s="210"/>
      <c r="U770" s="210"/>
      <c r="V770" s="210"/>
      <c r="W770" s="210"/>
      <c r="X770" s="210"/>
      <c r="Y770" s="210"/>
      <c r="Z770" s="210"/>
    </row>
    <row r="771" ht="12.75" customHeight="1">
      <c r="A771" s="625"/>
      <c r="B771" s="625"/>
      <c r="C771" s="625"/>
      <c r="D771" s="627"/>
      <c r="E771" s="210"/>
      <c r="F771" s="210"/>
      <c r="G771" s="210"/>
      <c r="H771" s="210"/>
      <c r="I771" s="627"/>
      <c r="J771" s="210"/>
      <c r="K771" s="210"/>
      <c r="L771" s="210"/>
      <c r="M771" s="628"/>
      <c r="N771" s="210"/>
      <c r="O771" s="210"/>
      <c r="P771" s="210"/>
      <c r="Q771" s="210"/>
      <c r="R771" s="210"/>
      <c r="S771" s="210"/>
      <c r="T771" s="210"/>
      <c r="U771" s="210"/>
      <c r="V771" s="210"/>
      <c r="W771" s="210"/>
      <c r="X771" s="210"/>
      <c r="Y771" s="210"/>
      <c r="Z771" s="210"/>
    </row>
    <row r="772" ht="12.75" customHeight="1">
      <c r="A772" s="625"/>
      <c r="B772" s="625"/>
      <c r="C772" s="625"/>
      <c r="D772" s="627"/>
      <c r="E772" s="210"/>
      <c r="F772" s="210"/>
      <c r="G772" s="210"/>
      <c r="H772" s="210"/>
      <c r="I772" s="627"/>
      <c r="J772" s="210"/>
      <c r="K772" s="210"/>
      <c r="L772" s="210"/>
      <c r="M772" s="628"/>
      <c r="N772" s="210"/>
      <c r="O772" s="210"/>
      <c r="P772" s="210"/>
      <c r="Q772" s="210"/>
      <c r="R772" s="210"/>
      <c r="S772" s="210"/>
      <c r="T772" s="210"/>
      <c r="U772" s="210"/>
      <c r="V772" s="210"/>
      <c r="W772" s="210"/>
      <c r="X772" s="210"/>
      <c r="Y772" s="210"/>
      <c r="Z772" s="210"/>
    </row>
    <row r="773" ht="12.75" customHeight="1">
      <c r="A773" s="625"/>
      <c r="B773" s="625"/>
      <c r="C773" s="625"/>
      <c r="D773" s="627"/>
      <c r="E773" s="210"/>
      <c r="F773" s="210"/>
      <c r="G773" s="210"/>
      <c r="H773" s="210"/>
      <c r="I773" s="627"/>
      <c r="J773" s="210"/>
      <c r="K773" s="210"/>
      <c r="L773" s="210"/>
      <c r="M773" s="628"/>
      <c r="N773" s="210"/>
      <c r="O773" s="210"/>
      <c r="P773" s="210"/>
      <c r="Q773" s="210"/>
      <c r="R773" s="210"/>
      <c r="S773" s="210"/>
      <c r="T773" s="210"/>
      <c r="U773" s="210"/>
      <c r="V773" s="210"/>
      <c r="W773" s="210"/>
      <c r="X773" s="210"/>
      <c r="Y773" s="210"/>
      <c r="Z773" s="210"/>
    </row>
    <row r="774" ht="12.75" customHeight="1">
      <c r="A774" s="625"/>
      <c r="B774" s="625"/>
      <c r="C774" s="625"/>
      <c r="D774" s="627"/>
      <c r="E774" s="210"/>
      <c r="F774" s="210"/>
      <c r="G774" s="210"/>
      <c r="H774" s="210"/>
      <c r="I774" s="627"/>
      <c r="J774" s="210"/>
      <c r="K774" s="210"/>
      <c r="L774" s="210"/>
      <c r="M774" s="628"/>
      <c r="N774" s="210"/>
      <c r="O774" s="210"/>
      <c r="P774" s="210"/>
      <c r="Q774" s="210"/>
      <c r="R774" s="210"/>
      <c r="S774" s="210"/>
      <c r="T774" s="210"/>
      <c r="U774" s="210"/>
      <c r="V774" s="210"/>
      <c r="W774" s="210"/>
      <c r="X774" s="210"/>
      <c r="Y774" s="210"/>
      <c r="Z774" s="210"/>
    </row>
    <row r="775" ht="12.75" customHeight="1">
      <c r="A775" s="625"/>
      <c r="B775" s="625"/>
      <c r="C775" s="625"/>
      <c r="D775" s="627"/>
      <c r="E775" s="210"/>
      <c r="F775" s="210"/>
      <c r="G775" s="210"/>
      <c r="H775" s="210"/>
      <c r="I775" s="627"/>
      <c r="J775" s="210"/>
      <c r="K775" s="210"/>
      <c r="L775" s="210"/>
      <c r="M775" s="628"/>
      <c r="N775" s="210"/>
      <c r="O775" s="210"/>
      <c r="P775" s="210"/>
      <c r="Q775" s="210"/>
      <c r="R775" s="210"/>
      <c r="S775" s="210"/>
      <c r="T775" s="210"/>
      <c r="U775" s="210"/>
      <c r="V775" s="210"/>
      <c r="W775" s="210"/>
      <c r="X775" s="210"/>
      <c r="Y775" s="210"/>
      <c r="Z775" s="210"/>
    </row>
    <row r="776" ht="12.75" customHeight="1">
      <c r="A776" s="625"/>
      <c r="B776" s="625"/>
      <c r="C776" s="625"/>
      <c r="D776" s="627"/>
      <c r="E776" s="210"/>
      <c r="F776" s="210"/>
      <c r="G776" s="210"/>
      <c r="H776" s="210"/>
      <c r="I776" s="627"/>
      <c r="J776" s="210"/>
      <c r="K776" s="210"/>
      <c r="L776" s="210"/>
      <c r="M776" s="628"/>
      <c r="N776" s="210"/>
      <c r="O776" s="210"/>
      <c r="P776" s="210"/>
      <c r="Q776" s="210"/>
      <c r="R776" s="210"/>
      <c r="S776" s="210"/>
      <c r="T776" s="210"/>
      <c r="U776" s="210"/>
      <c r="V776" s="210"/>
      <c r="W776" s="210"/>
      <c r="X776" s="210"/>
      <c r="Y776" s="210"/>
      <c r="Z776" s="210"/>
    </row>
    <row r="777" ht="12.75" customHeight="1">
      <c r="A777" s="625"/>
      <c r="B777" s="625"/>
      <c r="C777" s="625"/>
      <c r="D777" s="627"/>
      <c r="E777" s="210"/>
      <c r="F777" s="210"/>
      <c r="G777" s="210"/>
      <c r="H777" s="210"/>
      <c r="I777" s="627"/>
      <c r="J777" s="210"/>
      <c r="K777" s="210"/>
      <c r="L777" s="210"/>
      <c r="M777" s="628"/>
      <c r="N777" s="210"/>
      <c r="O777" s="210"/>
      <c r="P777" s="210"/>
      <c r="Q777" s="210"/>
      <c r="R777" s="210"/>
      <c r="S777" s="210"/>
      <c r="T777" s="210"/>
      <c r="U777" s="210"/>
      <c r="V777" s="210"/>
      <c r="W777" s="210"/>
      <c r="X777" s="210"/>
      <c r="Y777" s="210"/>
      <c r="Z777" s="210"/>
    </row>
    <row r="778" ht="12.75" customHeight="1">
      <c r="A778" s="625"/>
      <c r="B778" s="625"/>
      <c r="C778" s="625"/>
      <c r="D778" s="627"/>
      <c r="E778" s="210"/>
      <c r="F778" s="210"/>
      <c r="G778" s="210"/>
      <c r="H778" s="210"/>
      <c r="I778" s="627"/>
      <c r="J778" s="210"/>
      <c r="K778" s="210"/>
      <c r="L778" s="210"/>
      <c r="M778" s="628"/>
      <c r="N778" s="210"/>
      <c r="O778" s="210"/>
      <c r="P778" s="210"/>
      <c r="Q778" s="210"/>
      <c r="R778" s="210"/>
      <c r="S778" s="210"/>
      <c r="T778" s="210"/>
      <c r="U778" s="210"/>
      <c r="V778" s="210"/>
      <c r="W778" s="210"/>
      <c r="X778" s="210"/>
      <c r="Y778" s="210"/>
      <c r="Z778" s="210"/>
    </row>
    <row r="779" ht="12.75" customHeight="1">
      <c r="A779" s="625"/>
      <c r="B779" s="625"/>
      <c r="C779" s="625"/>
      <c r="D779" s="627"/>
      <c r="E779" s="210"/>
      <c r="F779" s="210"/>
      <c r="G779" s="210"/>
      <c r="H779" s="210"/>
      <c r="I779" s="627"/>
      <c r="J779" s="210"/>
      <c r="K779" s="210"/>
      <c r="L779" s="210"/>
      <c r="M779" s="628"/>
      <c r="N779" s="210"/>
      <c r="O779" s="210"/>
      <c r="P779" s="210"/>
      <c r="Q779" s="210"/>
      <c r="R779" s="210"/>
      <c r="S779" s="210"/>
      <c r="T779" s="210"/>
      <c r="U779" s="210"/>
      <c r="V779" s="210"/>
      <c r="W779" s="210"/>
      <c r="X779" s="210"/>
      <c r="Y779" s="210"/>
      <c r="Z779" s="210"/>
    </row>
    <row r="780" ht="12.75" customHeight="1">
      <c r="A780" s="625"/>
      <c r="B780" s="625"/>
      <c r="C780" s="625"/>
      <c r="D780" s="627"/>
      <c r="E780" s="210"/>
      <c r="F780" s="210"/>
      <c r="G780" s="210"/>
      <c r="H780" s="210"/>
      <c r="I780" s="627"/>
      <c r="J780" s="210"/>
      <c r="K780" s="210"/>
      <c r="L780" s="210"/>
      <c r="M780" s="628"/>
      <c r="N780" s="210"/>
      <c r="O780" s="210"/>
      <c r="P780" s="210"/>
      <c r="Q780" s="210"/>
      <c r="R780" s="210"/>
      <c r="S780" s="210"/>
      <c r="T780" s="210"/>
      <c r="U780" s="210"/>
      <c r="V780" s="210"/>
      <c r="W780" s="210"/>
      <c r="X780" s="210"/>
      <c r="Y780" s="210"/>
      <c r="Z780" s="210"/>
    </row>
    <row r="781" ht="12.75" customHeight="1">
      <c r="A781" s="625"/>
      <c r="B781" s="625"/>
      <c r="C781" s="625"/>
      <c r="D781" s="627"/>
      <c r="E781" s="210"/>
      <c r="F781" s="210"/>
      <c r="G781" s="210"/>
      <c r="H781" s="210"/>
      <c r="I781" s="627"/>
      <c r="J781" s="210"/>
      <c r="K781" s="210"/>
      <c r="L781" s="210"/>
      <c r="M781" s="628"/>
      <c r="N781" s="210"/>
      <c r="O781" s="210"/>
      <c r="P781" s="210"/>
      <c r="Q781" s="210"/>
      <c r="R781" s="210"/>
      <c r="S781" s="210"/>
      <c r="T781" s="210"/>
      <c r="U781" s="210"/>
      <c r="V781" s="210"/>
      <c r="W781" s="210"/>
      <c r="X781" s="210"/>
      <c r="Y781" s="210"/>
      <c r="Z781" s="210"/>
    </row>
    <row r="782" ht="12.75" customHeight="1">
      <c r="A782" s="625"/>
      <c r="B782" s="625"/>
      <c r="C782" s="625"/>
      <c r="D782" s="627"/>
      <c r="E782" s="210"/>
      <c r="F782" s="210"/>
      <c r="G782" s="210"/>
      <c r="H782" s="210"/>
      <c r="I782" s="627"/>
      <c r="J782" s="210"/>
      <c r="K782" s="210"/>
      <c r="L782" s="210"/>
      <c r="M782" s="628"/>
      <c r="N782" s="210"/>
      <c r="O782" s="210"/>
      <c r="P782" s="210"/>
      <c r="Q782" s="210"/>
      <c r="R782" s="210"/>
      <c r="S782" s="210"/>
      <c r="T782" s="210"/>
      <c r="U782" s="210"/>
      <c r="V782" s="210"/>
      <c r="W782" s="210"/>
      <c r="X782" s="210"/>
      <c r="Y782" s="210"/>
      <c r="Z782" s="210"/>
    </row>
    <row r="783" ht="12.75" customHeight="1">
      <c r="A783" s="625"/>
      <c r="B783" s="625"/>
      <c r="C783" s="625"/>
      <c r="D783" s="627"/>
      <c r="E783" s="210"/>
      <c r="F783" s="210"/>
      <c r="G783" s="210"/>
      <c r="H783" s="210"/>
      <c r="I783" s="627"/>
      <c r="J783" s="210"/>
      <c r="K783" s="210"/>
      <c r="L783" s="210"/>
      <c r="M783" s="628"/>
      <c r="N783" s="210"/>
      <c r="O783" s="210"/>
      <c r="P783" s="210"/>
      <c r="Q783" s="210"/>
      <c r="R783" s="210"/>
      <c r="S783" s="210"/>
      <c r="T783" s="210"/>
      <c r="U783" s="210"/>
      <c r="V783" s="210"/>
      <c r="W783" s="210"/>
      <c r="X783" s="210"/>
      <c r="Y783" s="210"/>
      <c r="Z783" s="210"/>
    </row>
    <row r="784" ht="12.75" customHeight="1">
      <c r="A784" s="625"/>
      <c r="B784" s="625"/>
      <c r="C784" s="625"/>
      <c r="D784" s="627"/>
      <c r="E784" s="210"/>
      <c r="F784" s="210"/>
      <c r="G784" s="210"/>
      <c r="H784" s="210"/>
      <c r="I784" s="627"/>
      <c r="J784" s="210"/>
      <c r="K784" s="210"/>
      <c r="L784" s="210"/>
      <c r="M784" s="628"/>
      <c r="N784" s="210"/>
      <c r="O784" s="210"/>
      <c r="P784" s="210"/>
      <c r="Q784" s="210"/>
      <c r="R784" s="210"/>
      <c r="S784" s="210"/>
      <c r="T784" s="210"/>
      <c r="U784" s="210"/>
      <c r="V784" s="210"/>
      <c r="W784" s="210"/>
      <c r="X784" s="210"/>
      <c r="Y784" s="210"/>
      <c r="Z784" s="210"/>
    </row>
    <row r="785" ht="12.75" customHeight="1">
      <c r="A785" s="625"/>
      <c r="B785" s="625"/>
      <c r="C785" s="625"/>
      <c r="D785" s="627"/>
      <c r="E785" s="210"/>
      <c r="F785" s="210"/>
      <c r="G785" s="210"/>
      <c r="H785" s="210"/>
      <c r="I785" s="627"/>
      <c r="J785" s="210"/>
      <c r="K785" s="210"/>
      <c r="L785" s="210"/>
      <c r="M785" s="628"/>
      <c r="N785" s="210"/>
      <c r="O785" s="210"/>
      <c r="P785" s="210"/>
      <c r="Q785" s="210"/>
      <c r="R785" s="210"/>
      <c r="S785" s="210"/>
      <c r="T785" s="210"/>
      <c r="U785" s="210"/>
      <c r="V785" s="210"/>
      <c r="W785" s="210"/>
      <c r="X785" s="210"/>
      <c r="Y785" s="210"/>
      <c r="Z785" s="210"/>
    </row>
    <row r="786" ht="12.75" customHeight="1">
      <c r="A786" s="625"/>
      <c r="B786" s="625"/>
      <c r="C786" s="625"/>
      <c r="D786" s="627"/>
      <c r="E786" s="210"/>
      <c r="F786" s="210"/>
      <c r="G786" s="210"/>
      <c r="H786" s="210"/>
      <c r="I786" s="627"/>
      <c r="J786" s="210"/>
      <c r="K786" s="210"/>
      <c r="L786" s="210"/>
      <c r="M786" s="628"/>
      <c r="N786" s="210"/>
      <c r="O786" s="210"/>
      <c r="P786" s="210"/>
      <c r="Q786" s="210"/>
      <c r="R786" s="210"/>
      <c r="S786" s="210"/>
      <c r="T786" s="210"/>
      <c r="U786" s="210"/>
      <c r="V786" s="210"/>
      <c r="W786" s="210"/>
      <c r="X786" s="210"/>
      <c r="Y786" s="210"/>
      <c r="Z786" s="210"/>
    </row>
    <row r="787" ht="12.75" customHeight="1">
      <c r="A787" s="625"/>
      <c r="B787" s="625"/>
      <c r="C787" s="625"/>
      <c r="D787" s="627"/>
      <c r="E787" s="210"/>
      <c r="F787" s="210"/>
      <c r="G787" s="210"/>
      <c r="H787" s="210"/>
      <c r="I787" s="627"/>
      <c r="J787" s="210"/>
      <c r="K787" s="210"/>
      <c r="L787" s="210"/>
      <c r="M787" s="628"/>
      <c r="N787" s="210"/>
      <c r="O787" s="210"/>
      <c r="P787" s="210"/>
      <c r="Q787" s="210"/>
      <c r="R787" s="210"/>
      <c r="S787" s="210"/>
      <c r="T787" s="210"/>
      <c r="U787" s="210"/>
      <c r="V787" s="210"/>
      <c r="W787" s="210"/>
      <c r="X787" s="210"/>
      <c r="Y787" s="210"/>
      <c r="Z787" s="210"/>
    </row>
    <row r="788" ht="12.75" customHeight="1">
      <c r="A788" s="625"/>
      <c r="B788" s="625"/>
      <c r="C788" s="625"/>
      <c r="D788" s="627"/>
      <c r="E788" s="210"/>
      <c r="F788" s="210"/>
      <c r="G788" s="210"/>
      <c r="H788" s="210"/>
      <c r="I788" s="627"/>
      <c r="J788" s="210"/>
      <c r="K788" s="210"/>
      <c r="L788" s="210"/>
      <c r="M788" s="628"/>
      <c r="N788" s="210"/>
      <c r="O788" s="210"/>
      <c r="P788" s="210"/>
      <c r="Q788" s="210"/>
      <c r="R788" s="210"/>
      <c r="S788" s="210"/>
      <c r="T788" s="210"/>
      <c r="U788" s="210"/>
      <c r="V788" s="210"/>
      <c r="W788" s="210"/>
      <c r="X788" s="210"/>
      <c r="Y788" s="210"/>
      <c r="Z788" s="210"/>
    </row>
    <row r="789" ht="12.75" customHeight="1">
      <c r="A789" s="625"/>
      <c r="B789" s="625"/>
      <c r="C789" s="625"/>
      <c r="D789" s="627"/>
      <c r="E789" s="210"/>
      <c r="F789" s="210"/>
      <c r="G789" s="210"/>
      <c r="H789" s="210"/>
      <c r="I789" s="627"/>
      <c r="J789" s="210"/>
      <c r="K789" s="210"/>
      <c r="L789" s="210"/>
      <c r="M789" s="628"/>
      <c r="N789" s="210"/>
      <c r="O789" s="210"/>
      <c r="P789" s="210"/>
      <c r="Q789" s="210"/>
      <c r="R789" s="210"/>
      <c r="S789" s="210"/>
      <c r="T789" s="210"/>
      <c r="U789" s="210"/>
      <c r="V789" s="210"/>
      <c r="W789" s="210"/>
      <c r="X789" s="210"/>
      <c r="Y789" s="210"/>
      <c r="Z789" s="210"/>
    </row>
    <row r="790" ht="12.75" customHeight="1">
      <c r="A790" s="625"/>
      <c r="B790" s="625"/>
      <c r="C790" s="625"/>
      <c r="D790" s="627"/>
      <c r="E790" s="210"/>
      <c r="F790" s="210"/>
      <c r="G790" s="210"/>
      <c r="H790" s="210"/>
      <c r="I790" s="627"/>
      <c r="J790" s="210"/>
      <c r="K790" s="210"/>
      <c r="L790" s="210"/>
      <c r="M790" s="628"/>
      <c r="N790" s="210"/>
      <c r="O790" s="210"/>
      <c r="P790" s="210"/>
      <c r="Q790" s="210"/>
      <c r="R790" s="210"/>
      <c r="S790" s="210"/>
      <c r="T790" s="210"/>
      <c r="U790" s="210"/>
      <c r="V790" s="210"/>
      <c r="W790" s="210"/>
      <c r="X790" s="210"/>
      <c r="Y790" s="210"/>
      <c r="Z790" s="210"/>
    </row>
    <row r="791" ht="12.75" customHeight="1">
      <c r="A791" s="625"/>
      <c r="B791" s="625"/>
      <c r="C791" s="625"/>
      <c r="D791" s="627"/>
      <c r="E791" s="210"/>
      <c r="F791" s="210"/>
      <c r="G791" s="210"/>
      <c r="H791" s="210"/>
      <c r="I791" s="627"/>
      <c r="J791" s="210"/>
      <c r="K791" s="210"/>
      <c r="L791" s="210"/>
      <c r="M791" s="628"/>
      <c r="N791" s="210"/>
      <c r="O791" s="210"/>
      <c r="P791" s="210"/>
      <c r="Q791" s="210"/>
      <c r="R791" s="210"/>
      <c r="S791" s="210"/>
      <c r="T791" s="210"/>
      <c r="U791" s="210"/>
      <c r="V791" s="210"/>
      <c r="W791" s="210"/>
      <c r="X791" s="210"/>
      <c r="Y791" s="210"/>
      <c r="Z791" s="210"/>
    </row>
    <row r="792" ht="12.75" customHeight="1">
      <c r="A792" s="625"/>
      <c r="B792" s="625"/>
      <c r="C792" s="625"/>
      <c r="D792" s="627"/>
      <c r="E792" s="210"/>
      <c r="F792" s="210"/>
      <c r="G792" s="210"/>
      <c r="H792" s="210"/>
      <c r="I792" s="627"/>
      <c r="J792" s="210"/>
      <c r="K792" s="210"/>
      <c r="L792" s="210"/>
      <c r="M792" s="628"/>
      <c r="N792" s="210"/>
      <c r="O792" s="210"/>
      <c r="P792" s="210"/>
      <c r="Q792" s="210"/>
      <c r="R792" s="210"/>
      <c r="S792" s="210"/>
      <c r="T792" s="210"/>
      <c r="U792" s="210"/>
      <c r="V792" s="210"/>
      <c r="W792" s="210"/>
      <c r="X792" s="210"/>
      <c r="Y792" s="210"/>
      <c r="Z792" s="210"/>
    </row>
    <row r="793" ht="12.75" customHeight="1">
      <c r="A793" s="625"/>
      <c r="B793" s="625"/>
      <c r="C793" s="625"/>
      <c r="D793" s="627"/>
      <c r="E793" s="210"/>
      <c r="F793" s="210"/>
      <c r="G793" s="210"/>
      <c r="H793" s="210"/>
      <c r="I793" s="627"/>
      <c r="J793" s="210"/>
      <c r="K793" s="210"/>
      <c r="L793" s="210"/>
      <c r="M793" s="628"/>
      <c r="N793" s="210"/>
      <c r="O793" s="210"/>
      <c r="P793" s="210"/>
      <c r="Q793" s="210"/>
      <c r="R793" s="210"/>
      <c r="S793" s="210"/>
      <c r="T793" s="210"/>
      <c r="U793" s="210"/>
      <c r="V793" s="210"/>
      <c r="W793" s="210"/>
      <c r="X793" s="210"/>
      <c r="Y793" s="210"/>
      <c r="Z793" s="210"/>
    </row>
    <row r="794" ht="12.75" customHeight="1">
      <c r="A794" s="625"/>
      <c r="B794" s="625"/>
      <c r="C794" s="625"/>
      <c r="D794" s="627"/>
      <c r="E794" s="210"/>
      <c r="F794" s="210"/>
      <c r="G794" s="210"/>
      <c r="H794" s="210"/>
      <c r="I794" s="627"/>
      <c r="J794" s="210"/>
      <c r="K794" s="210"/>
      <c r="L794" s="210"/>
      <c r="M794" s="628"/>
      <c r="N794" s="210"/>
      <c r="O794" s="210"/>
      <c r="P794" s="210"/>
      <c r="Q794" s="210"/>
      <c r="R794" s="210"/>
      <c r="S794" s="210"/>
      <c r="T794" s="210"/>
      <c r="U794" s="210"/>
      <c r="V794" s="210"/>
      <c r="W794" s="210"/>
      <c r="X794" s="210"/>
      <c r="Y794" s="210"/>
      <c r="Z794" s="210"/>
    </row>
    <row r="795" ht="12.75" customHeight="1">
      <c r="A795" s="625"/>
      <c r="B795" s="625"/>
      <c r="C795" s="625"/>
      <c r="D795" s="627"/>
      <c r="E795" s="210"/>
      <c r="F795" s="210"/>
      <c r="G795" s="210"/>
      <c r="H795" s="210"/>
      <c r="I795" s="627"/>
      <c r="J795" s="210"/>
      <c r="K795" s="210"/>
      <c r="L795" s="210"/>
      <c r="M795" s="628"/>
      <c r="N795" s="210"/>
      <c r="O795" s="210"/>
      <c r="P795" s="210"/>
      <c r="Q795" s="210"/>
      <c r="R795" s="210"/>
      <c r="S795" s="210"/>
      <c r="T795" s="210"/>
      <c r="U795" s="210"/>
      <c r="V795" s="210"/>
      <c r="W795" s="210"/>
      <c r="X795" s="210"/>
      <c r="Y795" s="210"/>
      <c r="Z795" s="210"/>
    </row>
    <row r="796" ht="12.75" customHeight="1">
      <c r="A796" s="625"/>
      <c r="B796" s="625"/>
      <c r="C796" s="625"/>
      <c r="D796" s="627"/>
      <c r="E796" s="210"/>
      <c r="F796" s="210"/>
      <c r="G796" s="210"/>
      <c r="H796" s="210"/>
      <c r="I796" s="627"/>
      <c r="J796" s="210"/>
      <c r="K796" s="210"/>
      <c r="L796" s="210"/>
      <c r="M796" s="628"/>
      <c r="N796" s="210"/>
      <c r="O796" s="210"/>
      <c r="P796" s="210"/>
      <c r="Q796" s="210"/>
      <c r="R796" s="210"/>
      <c r="S796" s="210"/>
      <c r="T796" s="210"/>
      <c r="U796" s="210"/>
      <c r="V796" s="210"/>
      <c r="W796" s="210"/>
      <c r="X796" s="210"/>
      <c r="Y796" s="210"/>
      <c r="Z796" s="210"/>
    </row>
    <row r="797" ht="12.75" customHeight="1">
      <c r="A797" s="625"/>
      <c r="B797" s="625"/>
      <c r="C797" s="625"/>
      <c r="D797" s="627"/>
      <c r="E797" s="210"/>
      <c r="F797" s="210"/>
      <c r="G797" s="210"/>
      <c r="H797" s="210"/>
      <c r="I797" s="627"/>
      <c r="J797" s="210"/>
      <c r="K797" s="210"/>
      <c r="L797" s="210"/>
      <c r="M797" s="628"/>
      <c r="N797" s="210"/>
      <c r="O797" s="210"/>
      <c r="P797" s="210"/>
      <c r="Q797" s="210"/>
      <c r="R797" s="210"/>
      <c r="S797" s="210"/>
      <c r="T797" s="210"/>
      <c r="U797" s="210"/>
      <c r="V797" s="210"/>
      <c r="W797" s="210"/>
      <c r="X797" s="210"/>
      <c r="Y797" s="210"/>
      <c r="Z797" s="210"/>
    </row>
    <row r="798" ht="12.75" customHeight="1">
      <c r="A798" s="625"/>
      <c r="B798" s="625"/>
      <c r="C798" s="625"/>
      <c r="D798" s="627"/>
      <c r="E798" s="210"/>
      <c r="F798" s="210"/>
      <c r="G798" s="210"/>
      <c r="H798" s="210"/>
      <c r="I798" s="627"/>
      <c r="J798" s="210"/>
      <c r="K798" s="210"/>
      <c r="L798" s="210"/>
      <c r="M798" s="628"/>
      <c r="N798" s="210"/>
      <c r="O798" s="210"/>
      <c r="P798" s="210"/>
      <c r="Q798" s="210"/>
      <c r="R798" s="210"/>
      <c r="S798" s="210"/>
      <c r="T798" s="210"/>
      <c r="U798" s="210"/>
      <c r="V798" s="210"/>
      <c r="W798" s="210"/>
      <c r="X798" s="210"/>
      <c r="Y798" s="210"/>
      <c r="Z798" s="210"/>
    </row>
    <row r="799" ht="12.75" customHeight="1">
      <c r="A799" s="625"/>
      <c r="B799" s="625"/>
      <c r="C799" s="625"/>
      <c r="D799" s="627"/>
      <c r="E799" s="210"/>
      <c r="F799" s="210"/>
      <c r="G799" s="210"/>
      <c r="H799" s="210"/>
      <c r="I799" s="627"/>
      <c r="J799" s="210"/>
      <c r="K799" s="210"/>
      <c r="L799" s="210"/>
      <c r="M799" s="628"/>
      <c r="N799" s="210"/>
      <c r="O799" s="210"/>
      <c r="P799" s="210"/>
      <c r="Q799" s="210"/>
      <c r="R799" s="210"/>
      <c r="S799" s="210"/>
      <c r="T799" s="210"/>
      <c r="U799" s="210"/>
      <c r="V799" s="210"/>
      <c r="W799" s="210"/>
      <c r="X799" s="210"/>
      <c r="Y799" s="210"/>
      <c r="Z799" s="210"/>
    </row>
    <row r="800" ht="12.75" customHeight="1">
      <c r="A800" s="625"/>
      <c r="B800" s="625"/>
      <c r="C800" s="625"/>
      <c r="D800" s="627"/>
      <c r="E800" s="210"/>
      <c r="F800" s="210"/>
      <c r="G800" s="210"/>
      <c r="H800" s="210"/>
      <c r="I800" s="627"/>
      <c r="J800" s="210"/>
      <c r="K800" s="210"/>
      <c r="L800" s="210"/>
      <c r="M800" s="628"/>
      <c r="N800" s="210"/>
      <c r="O800" s="210"/>
      <c r="P800" s="210"/>
      <c r="Q800" s="210"/>
      <c r="R800" s="210"/>
      <c r="S800" s="210"/>
      <c r="T800" s="210"/>
      <c r="U800" s="210"/>
      <c r="V800" s="210"/>
      <c r="W800" s="210"/>
      <c r="X800" s="210"/>
      <c r="Y800" s="210"/>
      <c r="Z800" s="210"/>
    </row>
    <row r="801" ht="12.75" customHeight="1">
      <c r="A801" s="625"/>
      <c r="B801" s="625"/>
      <c r="C801" s="625"/>
      <c r="D801" s="627"/>
      <c r="E801" s="210"/>
      <c r="F801" s="210"/>
      <c r="G801" s="210"/>
      <c r="H801" s="210"/>
      <c r="I801" s="627"/>
      <c r="J801" s="210"/>
      <c r="K801" s="210"/>
      <c r="L801" s="210"/>
      <c r="M801" s="628"/>
      <c r="N801" s="210"/>
      <c r="O801" s="210"/>
      <c r="P801" s="210"/>
      <c r="Q801" s="210"/>
      <c r="R801" s="210"/>
      <c r="S801" s="210"/>
      <c r="T801" s="210"/>
      <c r="U801" s="210"/>
      <c r="V801" s="210"/>
      <c r="W801" s="210"/>
      <c r="X801" s="210"/>
      <c r="Y801" s="210"/>
      <c r="Z801" s="210"/>
    </row>
    <row r="802" ht="12.75" customHeight="1">
      <c r="A802" s="625"/>
      <c r="B802" s="625"/>
      <c r="C802" s="625"/>
      <c r="D802" s="627"/>
      <c r="E802" s="210"/>
      <c r="F802" s="210"/>
      <c r="G802" s="210"/>
      <c r="H802" s="210"/>
      <c r="I802" s="627"/>
      <c r="J802" s="210"/>
      <c r="K802" s="210"/>
      <c r="L802" s="210"/>
      <c r="M802" s="628"/>
      <c r="N802" s="210"/>
      <c r="O802" s="210"/>
      <c r="P802" s="210"/>
      <c r="Q802" s="210"/>
      <c r="R802" s="210"/>
      <c r="S802" s="210"/>
      <c r="T802" s="210"/>
      <c r="U802" s="210"/>
      <c r="V802" s="210"/>
      <c r="W802" s="210"/>
      <c r="X802" s="210"/>
      <c r="Y802" s="210"/>
      <c r="Z802" s="210"/>
    </row>
    <row r="803" ht="12.75" customHeight="1">
      <c r="A803" s="625"/>
      <c r="B803" s="625"/>
      <c r="C803" s="625"/>
      <c r="D803" s="627"/>
      <c r="E803" s="210"/>
      <c r="F803" s="210"/>
      <c r="G803" s="210"/>
      <c r="H803" s="210"/>
      <c r="I803" s="627"/>
      <c r="J803" s="210"/>
      <c r="K803" s="210"/>
      <c r="L803" s="210"/>
      <c r="M803" s="628"/>
      <c r="N803" s="210"/>
      <c r="O803" s="210"/>
      <c r="P803" s="210"/>
      <c r="Q803" s="210"/>
      <c r="R803" s="210"/>
      <c r="S803" s="210"/>
      <c r="T803" s="210"/>
      <c r="U803" s="210"/>
      <c r="V803" s="210"/>
      <c r="W803" s="210"/>
      <c r="X803" s="210"/>
      <c r="Y803" s="210"/>
      <c r="Z803" s="210"/>
    </row>
    <row r="804" ht="12.75" customHeight="1">
      <c r="A804" s="625"/>
      <c r="B804" s="625"/>
      <c r="C804" s="625"/>
      <c r="D804" s="627"/>
      <c r="E804" s="210"/>
      <c r="F804" s="210"/>
      <c r="G804" s="210"/>
      <c r="H804" s="210"/>
      <c r="I804" s="627"/>
      <c r="J804" s="210"/>
      <c r="K804" s="210"/>
      <c r="L804" s="210"/>
      <c r="M804" s="628"/>
      <c r="N804" s="210"/>
      <c r="O804" s="210"/>
      <c r="P804" s="210"/>
      <c r="Q804" s="210"/>
      <c r="R804" s="210"/>
      <c r="S804" s="210"/>
      <c r="T804" s="210"/>
      <c r="U804" s="210"/>
      <c r="V804" s="210"/>
      <c r="W804" s="210"/>
      <c r="X804" s="210"/>
      <c r="Y804" s="210"/>
      <c r="Z804" s="210"/>
    </row>
    <row r="805" ht="12.75" customHeight="1">
      <c r="A805" s="625"/>
      <c r="B805" s="625"/>
      <c r="C805" s="625"/>
      <c r="D805" s="627"/>
      <c r="E805" s="210"/>
      <c r="F805" s="210"/>
      <c r="G805" s="210"/>
      <c r="H805" s="210"/>
      <c r="I805" s="627"/>
      <c r="J805" s="210"/>
      <c r="K805" s="210"/>
      <c r="L805" s="210"/>
      <c r="M805" s="628"/>
      <c r="N805" s="210"/>
      <c r="O805" s="210"/>
      <c r="P805" s="210"/>
      <c r="Q805" s="210"/>
      <c r="R805" s="210"/>
      <c r="S805" s="210"/>
      <c r="T805" s="210"/>
      <c r="U805" s="210"/>
      <c r="V805" s="210"/>
      <c r="W805" s="210"/>
      <c r="X805" s="210"/>
      <c r="Y805" s="210"/>
      <c r="Z805" s="210"/>
    </row>
    <row r="806" ht="12.75" customHeight="1">
      <c r="A806" s="625"/>
      <c r="B806" s="625"/>
      <c r="C806" s="625"/>
      <c r="D806" s="627"/>
      <c r="E806" s="210"/>
      <c r="F806" s="210"/>
      <c r="G806" s="210"/>
      <c r="H806" s="210"/>
      <c r="I806" s="627"/>
      <c r="J806" s="210"/>
      <c r="K806" s="210"/>
      <c r="L806" s="210"/>
      <c r="M806" s="628"/>
      <c r="N806" s="210"/>
      <c r="O806" s="210"/>
      <c r="P806" s="210"/>
      <c r="Q806" s="210"/>
      <c r="R806" s="210"/>
      <c r="S806" s="210"/>
      <c r="T806" s="210"/>
      <c r="U806" s="210"/>
      <c r="V806" s="210"/>
      <c r="W806" s="210"/>
      <c r="X806" s="210"/>
      <c r="Y806" s="210"/>
      <c r="Z806" s="210"/>
    </row>
    <row r="807" ht="12.75" customHeight="1">
      <c r="A807" s="625"/>
      <c r="B807" s="625"/>
      <c r="C807" s="625"/>
      <c r="D807" s="627"/>
      <c r="E807" s="210"/>
      <c r="F807" s="210"/>
      <c r="G807" s="210"/>
      <c r="H807" s="210"/>
      <c r="I807" s="627"/>
      <c r="J807" s="210"/>
      <c r="K807" s="210"/>
      <c r="L807" s="210"/>
      <c r="M807" s="628"/>
      <c r="N807" s="210"/>
      <c r="O807" s="210"/>
      <c r="P807" s="210"/>
      <c r="Q807" s="210"/>
      <c r="R807" s="210"/>
      <c r="S807" s="210"/>
      <c r="T807" s="210"/>
      <c r="U807" s="210"/>
      <c r="V807" s="210"/>
      <c r="W807" s="210"/>
      <c r="X807" s="210"/>
      <c r="Y807" s="210"/>
      <c r="Z807" s="210"/>
    </row>
    <row r="808" ht="12.75" customHeight="1">
      <c r="A808" s="625"/>
      <c r="B808" s="625"/>
      <c r="C808" s="625"/>
      <c r="D808" s="627"/>
      <c r="E808" s="210"/>
      <c r="F808" s="210"/>
      <c r="G808" s="210"/>
      <c r="H808" s="210"/>
      <c r="I808" s="627"/>
      <c r="J808" s="210"/>
      <c r="K808" s="210"/>
      <c r="L808" s="210"/>
      <c r="M808" s="628"/>
      <c r="N808" s="210"/>
      <c r="O808" s="210"/>
      <c r="P808" s="210"/>
      <c r="Q808" s="210"/>
      <c r="R808" s="210"/>
      <c r="S808" s="210"/>
      <c r="T808" s="210"/>
      <c r="U808" s="210"/>
      <c r="V808" s="210"/>
      <c r="W808" s="210"/>
      <c r="X808" s="210"/>
      <c r="Y808" s="210"/>
      <c r="Z808" s="210"/>
    </row>
    <row r="809" ht="12.75" customHeight="1">
      <c r="A809" s="625"/>
      <c r="B809" s="625"/>
      <c r="C809" s="625"/>
      <c r="D809" s="627"/>
      <c r="E809" s="210"/>
      <c r="F809" s="210"/>
      <c r="G809" s="210"/>
      <c r="H809" s="210"/>
      <c r="I809" s="627"/>
      <c r="J809" s="210"/>
      <c r="K809" s="210"/>
      <c r="L809" s="210"/>
      <c r="M809" s="628"/>
      <c r="N809" s="210"/>
      <c r="O809" s="210"/>
      <c r="P809" s="210"/>
      <c r="Q809" s="210"/>
      <c r="R809" s="210"/>
      <c r="S809" s="210"/>
      <c r="T809" s="210"/>
      <c r="U809" s="210"/>
      <c r="V809" s="210"/>
      <c r="W809" s="210"/>
      <c r="X809" s="210"/>
      <c r="Y809" s="210"/>
      <c r="Z809" s="210"/>
    </row>
    <row r="810" ht="12.75" customHeight="1">
      <c r="A810" s="625"/>
      <c r="B810" s="625"/>
      <c r="C810" s="625"/>
      <c r="D810" s="627"/>
      <c r="E810" s="210"/>
      <c r="F810" s="210"/>
      <c r="G810" s="210"/>
      <c r="H810" s="210"/>
      <c r="I810" s="627"/>
      <c r="J810" s="210"/>
      <c r="K810" s="210"/>
      <c r="L810" s="210"/>
      <c r="M810" s="628"/>
      <c r="N810" s="210"/>
      <c r="O810" s="210"/>
      <c r="P810" s="210"/>
      <c r="Q810" s="210"/>
      <c r="R810" s="210"/>
      <c r="S810" s="210"/>
      <c r="T810" s="210"/>
      <c r="U810" s="210"/>
      <c r="V810" s="210"/>
      <c r="W810" s="210"/>
      <c r="X810" s="210"/>
      <c r="Y810" s="210"/>
      <c r="Z810" s="210"/>
    </row>
    <row r="811" ht="12.75" customHeight="1">
      <c r="A811" s="625"/>
      <c r="B811" s="625"/>
      <c r="C811" s="625"/>
      <c r="D811" s="627"/>
      <c r="E811" s="210"/>
      <c r="F811" s="210"/>
      <c r="G811" s="210"/>
      <c r="H811" s="210"/>
      <c r="I811" s="627"/>
      <c r="J811" s="210"/>
      <c r="K811" s="210"/>
      <c r="L811" s="210"/>
      <c r="M811" s="628"/>
      <c r="N811" s="210"/>
      <c r="O811" s="210"/>
      <c r="P811" s="210"/>
      <c r="Q811" s="210"/>
      <c r="R811" s="210"/>
      <c r="S811" s="210"/>
      <c r="T811" s="210"/>
      <c r="U811" s="210"/>
      <c r="V811" s="210"/>
      <c r="W811" s="210"/>
      <c r="X811" s="210"/>
      <c r="Y811" s="210"/>
      <c r="Z811" s="210"/>
    </row>
    <row r="812" ht="12.75" customHeight="1">
      <c r="A812" s="625"/>
      <c r="B812" s="625"/>
      <c r="C812" s="625"/>
      <c r="D812" s="627"/>
      <c r="E812" s="210"/>
      <c r="F812" s="210"/>
      <c r="G812" s="210"/>
      <c r="H812" s="210"/>
      <c r="I812" s="627"/>
      <c r="J812" s="210"/>
      <c r="K812" s="210"/>
      <c r="L812" s="210"/>
      <c r="M812" s="628"/>
      <c r="N812" s="210"/>
      <c r="O812" s="210"/>
      <c r="P812" s="210"/>
      <c r="Q812" s="210"/>
      <c r="R812" s="210"/>
      <c r="S812" s="210"/>
      <c r="T812" s="210"/>
      <c r="U812" s="210"/>
      <c r="V812" s="210"/>
      <c r="W812" s="210"/>
      <c r="X812" s="210"/>
      <c r="Y812" s="210"/>
      <c r="Z812" s="210"/>
    </row>
    <row r="813" ht="12.75" customHeight="1">
      <c r="A813" s="625"/>
      <c r="B813" s="625"/>
      <c r="C813" s="625"/>
      <c r="D813" s="627"/>
      <c r="E813" s="210"/>
      <c r="F813" s="210"/>
      <c r="G813" s="210"/>
      <c r="H813" s="210"/>
      <c r="I813" s="627"/>
      <c r="J813" s="210"/>
      <c r="K813" s="210"/>
      <c r="L813" s="210"/>
      <c r="M813" s="628"/>
      <c r="N813" s="210"/>
      <c r="O813" s="210"/>
      <c r="P813" s="210"/>
      <c r="Q813" s="210"/>
      <c r="R813" s="210"/>
      <c r="S813" s="210"/>
      <c r="T813" s="210"/>
      <c r="U813" s="210"/>
      <c r="V813" s="210"/>
      <c r="W813" s="210"/>
      <c r="X813" s="210"/>
      <c r="Y813" s="210"/>
      <c r="Z813" s="210"/>
    </row>
    <row r="814" ht="12.75" customHeight="1">
      <c r="A814" s="625"/>
      <c r="B814" s="625"/>
      <c r="C814" s="625"/>
      <c r="D814" s="627"/>
      <c r="E814" s="210"/>
      <c r="F814" s="210"/>
      <c r="G814" s="210"/>
      <c r="H814" s="210"/>
      <c r="I814" s="627"/>
      <c r="J814" s="210"/>
      <c r="K814" s="210"/>
      <c r="L814" s="210"/>
      <c r="M814" s="628"/>
      <c r="N814" s="210"/>
      <c r="O814" s="210"/>
      <c r="P814" s="210"/>
      <c r="Q814" s="210"/>
      <c r="R814" s="210"/>
      <c r="S814" s="210"/>
      <c r="T814" s="210"/>
      <c r="U814" s="210"/>
      <c r="V814" s="210"/>
      <c r="W814" s="210"/>
      <c r="X814" s="210"/>
      <c r="Y814" s="210"/>
      <c r="Z814" s="210"/>
    </row>
    <row r="815" ht="12.75" customHeight="1">
      <c r="A815" s="625"/>
      <c r="B815" s="625"/>
      <c r="C815" s="625"/>
      <c r="D815" s="627"/>
      <c r="E815" s="210"/>
      <c r="F815" s="210"/>
      <c r="G815" s="210"/>
      <c r="H815" s="210"/>
      <c r="I815" s="627"/>
      <c r="J815" s="210"/>
      <c r="K815" s="210"/>
      <c r="L815" s="210"/>
      <c r="M815" s="628"/>
      <c r="N815" s="210"/>
      <c r="O815" s="210"/>
      <c r="P815" s="210"/>
      <c r="Q815" s="210"/>
      <c r="R815" s="210"/>
      <c r="S815" s="210"/>
      <c r="T815" s="210"/>
      <c r="U815" s="210"/>
      <c r="V815" s="210"/>
      <c r="W815" s="210"/>
      <c r="X815" s="210"/>
      <c r="Y815" s="210"/>
      <c r="Z815" s="210"/>
    </row>
    <row r="816" ht="12.75" customHeight="1">
      <c r="A816" s="625"/>
      <c r="B816" s="625"/>
      <c r="C816" s="625"/>
      <c r="D816" s="627"/>
      <c r="E816" s="210"/>
      <c r="F816" s="210"/>
      <c r="G816" s="210"/>
      <c r="H816" s="210"/>
      <c r="I816" s="627"/>
      <c r="J816" s="210"/>
      <c r="K816" s="210"/>
      <c r="L816" s="210"/>
      <c r="M816" s="628"/>
      <c r="N816" s="210"/>
      <c r="O816" s="210"/>
      <c r="P816" s="210"/>
      <c r="Q816" s="210"/>
      <c r="R816" s="210"/>
      <c r="S816" s="210"/>
      <c r="T816" s="210"/>
      <c r="U816" s="210"/>
      <c r="V816" s="210"/>
      <c r="W816" s="210"/>
      <c r="X816" s="210"/>
      <c r="Y816" s="210"/>
      <c r="Z816" s="210"/>
    </row>
    <row r="817" ht="12.75" customHeight="1">
      <c r="A817" s="625"/>
      <c r="B817" s="625"/>
      <c r="C817" s="625"/>
      <c r="D817" s="627"/>
      <c r="E817" s="210"/>
      <c r="F817" s="210"/>
      <c r="G817" s="210"/>
      <c r="H817" s="210"/>
      <c r="I817" s="627"/>
      <c r="J817" s="210"/>
      <c r="K817" s="210"/>
      <c r="L817" s="210"/>
      <c r="M817" s="628"/>
      <c r="N817" s="210"/>
      <c r="O817" s="210"/>
      <c r="P817" s="210"/>
      <c r="Q817" s="210"/>
      <c r="R817" s="210"/>
      <c r="S817" s="210"/>
      <c r="T817" s="210"/>
      <c r="U817" s="210"/>
      <c r="V817" s="210"/>
      <c r="W817" s="210"/>
      <c r="X817" s="210"/>
      <c r="Y817" s="210"/>
      <c r="Z817" s="210"/>
    </row>
    <row r="818" ht="12.75" customHeight="1">
      <c r="A818" s="625"/>
      <c r="B818" s="625"/>
      <c r="C818" s="625"/>
      <c r="D818" s="627"/>
      <c r="E818" s="210"/>
      <c r="F818" s="210"/>
      <c r="G818" s="210"/>
      <c r="H818" s="210"/>
      <c r="I818" s="627"/>
      <c r="J818" s="210"/>
      <c r="K818" s="210"/>
      <c r="L818" s="210"/>
      <c r="M818" s="628"/>
      <c r="N818" s="210"/>
      <c r="O818" s="210"/>
      <c r="P818" s="210"/>
      <c r="Q818" s="210"/>
      <c r="R818" s="210"/>
      <c r="S818" s="210"/>
      <c r="T818" s="210"/>
      <c r="U818" s="210"/>
      <c r="V818" s="210"/>
      <c r="W818" s="210"/>
      <c r="X818" s="210"/>
      <c r="Y818" s="210"/>
      <c r="Z818" s="210"/>
    </row>
    <row r="819" ht="12.75" customHeight="1">
      <c r="A819" s="625"/>
      <c r="B819" s="625"/>
      <c r="C819" s="625"/>
      <c r="D819" s="627"/>
      <c r="E819" s="210"/>
      <c r="F819" s="210"/>
      <c r="G819" s="210"/>
      <c r="H819" s="210"/>
      <c r="I819" s="627"/>
      <c r="J819" s="210"/>
      <c r="K819" s="210"/>
      <c r="L819" s="210"/>
      <c r="M819" s="628"/>
      <c r="N819" s="210"/>
      <c r="O819" s="210"/>
      <c r="P819" s="210"/>
      <c r="Q819" s="210"/>
      <c r="R819" s="210"/>
      <c r="S819" s="210"/>
      <c r="T819" s="210"/>
      <c r="U819" s="210"/>
      <c r="V819" s="210"/>
      <c r="W819" s="210"/>
      <c r="X819" s="210"/>
      <c r="Y819" s="210"/>
      <c r="Z819" s="210"/>
    </row>
    <row r="820" ht="12.75" customHeight="1">
      <c r="A820" s="625"/>
      <c r="B820" s="625"/>
      <c r="C820" s="625"/>
      <c r="D820" s="627"/>
      <c r="E820" s="210"/>
      <c r="F820" s="210"/>
      <c r="G820" s="210"/>
      <c r="H820" s="210"/>
      <c r="I820" s="627"/>
      <c r="J820" s="210"/>
      <c r="K820" s="210"/>
      <c r="L820" s="210"/>
      <c r="M820" s="628"/>
      <c r="N820" s="210"/>
      <c r="O820" s="210"/>
      <c r="P820" s="210"/>
      <c r="Q820" s="210"/>
      <c r="R820" s="210"/>
      <c r="S820" s="210"/>
      <c r="T820" s="210"/>
      <c r="U820" s="210"/>
      <c r="V820" s="210"/>
      <c r="W820" s="210"/>
      <c r="X820" s="210"/>
      <c r="Y820" s="210"/>
      <c r="Z820" s="210"/>
    </row>
    <row r="821" ht="12.75" customHeight="1">
      <c r="A821" s="625"/>
      <c r="B821" s="625"/>
      <c r="C821" s="625"/>
      <c r="D821" s="627"/>
      <c r="E821" s="210"/>
      <c r="F821" s="210"/>
      <c r="G821" s="210"/>
      <c r="H821" s="210"/>
      <c r="I821" s="627"/>
      <c r="J821" s="210"/>
      <c r="K821" s="210"/>
      <c r="L821" s="210"/>
      <c r="M821" s="628"/>
      <c r="N821" s="210"/>
      <c r="O821" s="210"/>
      <c r="P821" s="210"/>
      <c r="Q821" s="210"/>
      <c r="R821" s="210"/>
      <c r="S821" s="210"/>
      <c r="T821" s="210"/>
      <c r="U821" s="210"/>
      <c r="V821" s="210"/>
      <c r="W821" s="210"/>
      <c r="X821" s="210"/>
      <c r="Y821" s="210"/>
      <c r="Z821" s="210"/>
    </row>
    <row r="822" ht="12.75" customHeight="1">
      <c r="A822" s="625"/>
      <c r="B822" s="625"/>
      <c r="C822" s="625"/>
      <c r="D822" s="627"/>
      <c r="E822" s="210"/>
      <c r="F822" s="210"/>
      <c r="G822" s="210"/>
      <c r="H822" s="210"/>
      <c r="I822" s="627"/>
      <c r="J822" s="210"/>
      <c r="K822" s="210"/>
      <c r="L822" s="210"/>
      <c r="M822" s="628"/>
      <c r="N822" s="210"/>
      <c r="O822" s="210"/>
      <c r="P822" s="210"/>
      <c r="Q822" s="210"/>
      <c r="R822" s="210"/>
      <c r="S822" s="210"/>
      <c r="T822" s="210"/>
      <c r="U822" s="210"/>
      <c r="V822" s="210"/>
      <c r="W822" s="210"/>
      <c r="X822" s="210"/>
      <c r="Y822" s="210"/>
      <c r="Z822" s="210"/>
    </row>
    <row r="823" ht="12.75" customHeight="1">
      <c r="A823" s="625"/>
      <c r="B823" s="625"/>
      <c r="C823" s="625"/>
      <c r="D823" s="627"/>
      <c r="E823" s="210"/>
      <c r="F823" s="210"/>
      <c r="G823" s="210"/>
      <c r="H823" s="210"/>
      <c r="I823" s="627"/>
      <c r="J823" s="210"/>
      <c r="K823" s="210"/>
      <c r="L823" s="210"/>
      <c r="M823" s="628"/>
      <c r="N823" s="210"/>
      <c r="O823" s="210"/>
      <c r="P823" s="210"/>
      <c r="Q823" s="210"/>
      <c r="R823" s="210"/>
      <c r="S823" s="210"/>
      <c r="T823" s="210"/>
      <c r="U823" s="210"/>
      <c r="V823" s="210"/>
      <c r="W823" s="210"/>
      <c r="X823" s="210"/>
      <c r="Y823" s="210"/>
      <c r="Z823" s="210"/>
    </row>
    <row r="824" ht="12.75" customHeight="1">
      <c r="A824" s="625"/>
      <c r="B824" s="625"/>
      <c r="C824" s="625"/>
      <c r="D824" s="627"/>
      <c r="E824" s="210"/>
      <c r="F824" s="210"/>
      <c r="G824" s="210"/>
      <c r="H824" s="210"/>
      <c r="I824" s="627"/>
      <c r="J824" s="210"/>
      <c r="K824" s="210"/>
      <c r="L824" s="210"/>
      <c r="M824" s="628"/>
      <c r="N824" s="210"/>
      <c r="O824" s="210"/>
      <c r="P824" s="210"/>
      <c r="Q824" s="210"/>
      <c r="R824" s="210"/>
      <c r="S824" s="210"/>
      <c r="T824" s="210"/>
      <c r="U824" s="210"/>
      <c r="V824" s="210"/>
      <c r="W824" s="210"/>
      <c r="X824" s="210"/>
      <c r="Y824" s="210"/>
      <c r="Z824" s="210"/>
    </row>
    <row r="825" ht="12.75" customHeight="1">
      <c r="A825" s="625"/>
      <c r="B825" s="625"/>
      <c r="C825" s="625"/>
      <c r="D825" s="627"/>
      <c r="E825" s="210"/>
      <c r="F825" s="210"/>
      <c r="G825" s="210"/>
      <c r="H825" s="210"/>
      <c r="I825" s="627"/>
      <c r="J825" s="210"/>
      <c r="K825" s="210"/>
      <c r="L825" s="210"/>
      <c r="M825" s="628"/>
      <c r="N825" s="210"/>
      <c r="O825" s="210"/>
      <c r="P825" s="210"/>
      <c r="Q825" s="210"/>
      <c r="R825" s="210"/>
      <c r="S825" s="210"/>
      <c r="T825" s="210"/>
      <c r="U825" s="210"/>
      <c r="V825" s="210"/>
      <c r="W825" s="210"/>
      <c r="X825" s="210"/>
      <c r="Y825" s="210"/>
      <c r="Z825" s="210"/>
    </row>
    <row r="826" ht="12.75" customHeight="1">
      <c r="A826" s="625"/>
      <c r="B826" s="625"/>
      <c r="C826" s="625"/>
      <c r="D826" s="627"/>
      <c r="E826" s="210"/>
      <c r="F826" s="210"/>
      <c r="G826" s="210"/>
      <c r="H826" s="210"/>
      <c r="I826" s="627"/>
      <c r="J826" s="210"/>
      <c r="K826" s="210"/>
      <c r="L826" s="210"/>
      <c r="M826" s="628"/>
      <c r="N826" s="210"/>
      <c r="O826" s="210"/>
      <c r="P826" s="210"/>
      <c r="Q826" s="210"/>
      <c r="R826" s="210"/>
      <c r="S826" s="210"/>
      <c r="T826" s="210"/>
      <c r="U826" s="210"/>
      <c r="V826" s="210"/>
      <c r="W826" s="210"/>
      <c r="X826" s="210"/>
      <c r="Y826" s="210"/>
      <c r="Z826" s="210"/>
    </row>
    <row r="827" ht="12.75" customHeight="1">
      <c r="A827" s="625"/>
      <c r="B827" s="625"/>
      <c r="C827" s="625"/>
      <c r="D827" s="627"/>
      <c r="E827" s="210"/>
      <c r="F827" s="210"/>
      <c r="G827" s="210"/>
      <c r="H827" s="210"/>
      <c r="I827" s="627"/>
      <c r="J827" s="210"/>
      <c r="K827" s="210"/>
      <c r="L827" s="210"/>
      <c r="M827" s="628"/>
      <c r="N827" s="210"/>
      <c r="O827" s="210"/>
      <c r="P827" s="210"/>
      <c r="Q827" s="210"/>
      <c r="R827" s="210"/>
      <c r="S827" s="210"/>
      <c r="T827" s="210"/>
      <c r="U827" s="210"/>
      <c r="V827" s="210"/>
      <c r="W827" s="210"/>
      <c r="X827" s="210"/>
      <c r="Y827" s="210"/>
      <c r="Z827" s="210"/>
    </row>
    <row r="828" ht="12.75" customHeight="1">
      <c r="A828" s="625"/>
      <c r="B828" s="625"/>
      <c r="C828" s="625"/>
      <c r="D828" s="627"/>
      <c r="E828" s="210"/>
      <c r="F828" s="210"/>
      <c r="G828" s="210"/>
      <c r="H828" s="210"/>
      <c r="I828" s="627"/>
      <c r="J828" s="210"/>
      <c r="K828" s="210"/>
      <c r="L828" s="210"/>
      <c r="M828" s="628"/>
      <c r="N828" s="210"/>
      <c r="O828" s="210"/>
      <c r="P828" s="210"/>
      <c r="Q828" s="210"/>
      <c r="R828" s="210"/>
      <c r="S828" s="210"/>
      <c r="T828" s="210"/>
      <c r="U828" s="210"/>
      <c r="V828" s="210"/>
      <c r="W828" s="210"/>
      <c r="X828" s="210"/>
      <c r="Y828" s="210"/>
      <c r="Z828" s="210"/>
    </row>
    <row r="829" ht="12.75" customHeight="1">
      <c r="A829" s="625"/>
      <c r="B829" s="625"/>
      <c r="C829" s="625"/>
      <c r="D829" s="627"/>
      <c r="E829" s="210"/>
      <c r="F829" s="210"/>
      <c r="G829" s="210"/>
      <c r="H829" s="210"/>
      <c r="I829" s="627"/>
      <c r="J829" s="210"/>
      <c r="K829" s="210"/>
      <c r="L829" s="210"/>
      <c r="M829" s="628"/>
      <c r="N829" s="210"/>
      <c r="O829" s="210"/>
      <c r="P829" s="210"/>
      <c r="Q829" s="210"/>
      <c r="R829" s="210"/>
      <c r="S829" s="210"/>
      <c r="T829" s="210"/>
      <c r="U829" s="210"/>
      <c r="V829" s="210"/>
      <c r="W829" s="210"/>
      <c r="X829" s="210"/>
      <c r="Y829" s="210"/>
      <c r="Z829" s="210"/>
    </row>
    <row r="830" ht="12.75" customHeight="1">
      <c r="A830" s="625"/>
      <c r="B830" s="625"/>
      <c r="C830" s="625"/>
      <c r="D830" s="627"/>
      <c r="E830" s="210"/>
      <c r="F830" s="210"/>
      <c r="G830" s="210"/>
      <c r="H830" s="210"/>
      <c r="I830" s="627"/>
      <c r="J830" s="210"/>
      <c r="K830" s="210"/>
      <c r="L830" s="210"/>
      <c r="M830" s="628"/>
      <c r="N830" s="210"/>
      <c r="O830" s="210"/>
      <c r="P830" s="210"/>
      <c r="Q830" s="210"/>
      <c r="R830" s="210"/>
      <c r="S830" s="210"/>
      <c r="T830" s="210"/>
      <c r="U830" s="210"/>
      <c r="V830" s="210"/>
      <c r="W830" s="210"/>
      <c r="X830" s="210"/>
      <c r="Y830" s="210"/>
      <c r="Z830" s="210"/>
    </row>
    <row r="831" ht="12.75" customHeight="1">
      <c r="A831" s="625"/>
      <c r="B831" s="625"/>
      <c r="C831" s="625"/>
      <c r="D831" s="627"/>
      <c r="E831" s="210"/>
      <c r="F831" s="210"/>
      <c r="G831" s="210"/>
      <c r="H831" s="210"/>
      <c r="I831" s="627"/>
      <c r="J831" s="210"/>
      <c r="K831" s="210"/>
      <c r="L831" s="210"/>
      <c r="M831" s="628"/>
      <c r="N831" s="210"/>
      <c r="O831" s="210"/>
      <c r="P831" s="210"/>
      <c r="Q831" s="210"/>
      <c r="R831" s="210"/>
      <c r="S831" s="210"/>
      <c r="T831" s="210"/>
      <c r="U831" s="210"/>
      <c r="V831" s="210"/>
      <c r="W831" s="210"/>
      <c r="X831" s="210"/>
      <c r="Y831" s="210"/>
      <c r="Z831" s="210"/>
    </row>
    <row r="832" ht="12.75" customHeight="1">
      <c r="A832" s="625"/>
      <c r="B832" s="625"/>
      <c r="C832" s="625"/>
      <c r="D832" s="627"/>
      <c r="E832" s="210"/>
      <c r="F832" s="210"/>
      <c r="G832" s="210"/>
      <c r="H832" s="210"/>
      <c r="I832" s="627"/>
      <c r="J832" s="210"/>
      <c r="K832" s="210"/>
      <c r="L832" s="210"/>
      <c r="M832" s="628"/>
      <c r="N832" s="210"/>
      <c r="O832" s="210"/>
      <c r="P832" s="210"/>
      <c r="Q832" s="210"/>
      <c r="R832" s="210"/>
      <c r="S832" s="210"/>
      <c r="T832" s="210"/>
      <c r="U832" s="210"/>
      <c r="V832" s="210"/>
      <c r="W832" s="210"/>
      <c r="X832" s="210"/>
      <c r="Y832" s="210"/>
      <c r="Z832" s="210"/>
    </row>
    <row r="833" ht="12.75" customHeight="1">
      <c r="A833" s="625"/>
      <c r="B833" s="625"/>
      <c r="C833" s="625"/>
      <c r="D833" s="627"/>
      <c r="E833" s="210"/>
      <c r="F833" s="210"/>
      <c r="G833" s="210"/>
      <c r="H833" s="210"/>
      <c r="I833" s="627"/>
      <c r="J833" s="210"/>
      <c r="K833" s="210"/>
      <c r="L833" s="210"/>
      <c r="M833" s="628"/>
      <c r="N833" s="210"/>
      <c r="O833" s="210"/>
      <c r="P833" s="210"/>
      <c r="Q833" s="210"/>
      <c r="R833" s="210"/>
      <c r="S833" s="210"/>
      <c r="T833" s="210"/>
      <c r="U833" s="210"/>
      <c r="V833" s="210"/>
      <c r="W833" s="210"/>
      <c r="X833" s="210"/>
      <c r="Y833" s="210"/>
      <c r="Z833" s="210"/>
    </row>
    <row r="834" ht="12.75" customHeight="1">
      <c r="A834" s="625"/>
      <c r="B834" s="625"/>
      <c r="C834" s="625"/>
      <c r="D834" s="627"/>
      <c r="E834" s="210"/>
      <c r="F834" s="210"/>
      <c r="G834" s="210"/>
      <c r="H834" s="210"/>
      <c r="I834" s="627"/>
      <c r="J834" s="210"/>
      <c r="K834" s="210"/>
      <c r="L834" s="210"/>
      <c r="M834" s="628"/>
      <c r="N834" s="210"/>
      <c r="O834" s="210"/>
      <c r="P834" s="210"/>
      <c r="Q834" s="210"/>
      <c r="R834" s="210"/>
      <c r="S834" s="210"/>
      <c r="T834" s="210"/>
      <c r="U834" s="210"/>
      <c r="V834" s="210"/>
      <c r="W834" s="210"/>
      <c r="X834" s="210"/>
      <c r="Y834" s="210"/>
      <c r="Z834" s="210"/>
    </row>
    <row r="835" ht="12.75" customHeight="1">
      <c r="A835" s="625"/>
      <c r="B835" s="625"/>
      <c r="C835" s="625"/>
      <c r="D835" s="627"/>
      <c r="E835" s="210"/>
      <c r="F835" s="210"/>
      <c r="G835" s="210"/>
      <c r="H835" s="210"/>
      <c r="I835" s="627"/>
      <c r="J835" s="210"/>
      <c r="K835" s="210"/>
      <c r="L835" s="210"/>
      <c r="M835" s="628"/>
      <c r="N835" s="210"/>
      <c r="O835" s="210"/>
      <c r="P835" s="210"/>
      <c r="Q835" s="210"/>
      <c r="R835" s="210"/>
      <c r="S835" s="210"/>
      <c r="T835" s="210"/>
      <c r="U835" s="210"/>
      <c r="V835" s="210"/>
      <c r="W835" s="210"/>
      <c r="X835" s="210"/>
      <c r="Y835" s="210"/>
      <c r="Z835" s="210"/>
    </row>
    <row r="836" ht="12.75" customHeight="1">
      <c r="A836" s="625"/>
      <c r="B836" s="625"/>
      <c r="C836" s="625"/>
      <c r="D836" s="627"/>
      <c r="E836" s="210"/>
      <c r="F836" s="210"/>
      <c r="G836" s="210"/>
      <c r="H836" s="210"/>
      <c r="I836" s="627"/>
      <c r="J836" s="210"/>
      <c r="K836" s="210"/>
      <c r="L836" s="210"/>
      <c r="M836" s="628"/>
      <c r="N836" s="210"/>
      <c r="O836" s="210"/>
      <c r="P836" s="210"/>
      <c r="Q836" s="210"/>
      <c r="R836" s="210"/>
      <c r="S836" s="210"/>
      <c r="T836" s="210"/>
      <c r="U836" s="210"/>
      <c r="V836" s="210"/>
      <c r="W836" s="210"/>
      <c r="X836" s="210"/>
      <c r="Y836" s="210"/>
      <c r="Z836" s="210"/>
    </row>
    <row r="837" ht="12.75" customHeight="1">
      <c r="A837" s="625"/>
      <c r="B837" s="625"/>
      <c r="C837" s="625"/>
      <c r="D837" s="627"/>
      <c r="E837" s="210"/>
      <c r="F837" s="210"/>
      <c r="G837" s="210"/>
      <c r="H837" s="210"/>
      <c r="I837" s="627"/>
      <c r="J837" s="210"/>
      <c r="K837" s="210"/>
      <c r="L837" s="210"/>
      <c r="M837" s="628"/>
      <c r="N837" s="210"/>
      <c r="O837" s="210"/>
      <c r="P837" s="210"/>
      <c r="Q837" s="210"/>
      <c r="R837" s="210"/>
      <c r="S837" s="210"/>
      <c r="T837" s="210"/>
      <c r="U837" s="210"/>
      <c r="V837" s="210"/>
      <c r="W837" s="210"/>
      <c r="X837" s="210"/>
      <c r="Y837" s="210"/>
      <c r="Z837" s="210"/>
    </row>
    <row r="838" ht="12.75" customHeight="1">
      <c r="A838" s="625"/>
      <c r="B838" s="625"/>
      <c r="C838" s="625"/>
      <c r="D838" s="627"/>
      <c r="E838" s="210"/>
      <c r="F838" s="210"/>
      <c r="G838" s="210"/>
      <c r="H838" s="210"/>
      <c r="I838" s="627"/>
      <c r="J838" s="210"/>
      <c r="K838" s="210"/>
      <c r="L838" s="210"/>
      <c r="M838" s="628"/>
      <c r="N838" s="210"/>
      <c r="O838" s="210"/>
      <c r="P838" s="210"/>
      <c r="Q838" s="210"/>
      <c r="R838" s="210"/>
      <c r="S838" s="210"/>
      <c r="T838" s="210"/>
      <c r="U838" s="210"/>
      <c r="V838" s="210"/>
      <c r="W838" s="210"/>
      <c r="X838" s="210"/>
      <c r="Y838" s="210"/>
      <c r="Z838" s="210"/>
    </row>
    <row r="839" ht="12.75" customHeight="1">
      <c r="A839" s="625"/>
      <c r="B839" s="625"/>
      <c r="C839" s="625"/>
      <c r="D839" s="627"/>
      <c r="E839" s="210"/>
      <c r="F839" s="210"/>
      <c r="G839" s="210"/>
      <c r="H839" s="210"/>
      <c r="I839" s="627"/>
      <c r="J839" s="210"/>
      <c r="K839" s="210"/>
      <c r="L839" s="210"/>
      <c r="M839" s="628"/>
      <c r="N839" s="210"/>
      <c r="O839" s="210"/>
      <c r="P839" s="210"/>
      <c r="Q839" s="210"/>
      <c r="R839" s="210"/>
      <c r="S839" s="210"/>
      <c r="T839" s="210"/>
      <c r="U839" s="210"/>
      <c r="V839" s="210"/>
      <c r="W839" s="210"/>
      <c r="X839" s="210"/>
      <c r="Y839" s="210"/>
      <c r="Z839" s="210"/>
    </row>
    <row r="840" ht="12.75" customHeight="1">
      <c r="A840" s="625"/>
      <c r="B840" s="625"/>
      <c r="C840" s="625"/>
      <c r="D840" s="627"/>
      <c r="E840" s="210"/>
      <c r="F840" s="210"/>
      <c r="G840" s="210"/>
      <c r="H840" s="210"/>
      <c r="I840" s="627"/>
      <c r="J840" s="210"/>
      <c r="K840" s="210"/>
      <c r="L840" s="210"/>
      <c r="M840" s="628"/>
      <c r="N840" s="210"/>
      <c r="O840" s="210"/>
      <c r="P840" s="210"/>
      <c r="Q840" s="210"/>
      <c r="R840" s="210"/>
      <c r="S840" s="210"/>
      <c r="T840" s="210"/>
      <c r="U840" s="210"/>
      <c r="V840" s="210"/>
      <c r="W840" s="210"/>
      <c r="X840" s="210"/>
      <c r="Y840" s="210"/>
      <c r="Z840" s="210"/>
    </row>
    <row r="841" ht="12.75" customHeight="1">
      <c r="A841" s="625"/>
      <c r="B841" s="625"/>
      <c r="C841" s="625"/>
      <c r="D841" s="627"/>
      <c r="E841" s="210"/>
      <c r="F841" s="210"/>
      <c r="G841" s="210"/>
      <c r="H841" s="210"/>
      <c r="I841" s="627"/>
      <c r="J841" s="210"/>
      <c r="K841" s="210"/>
      <c r="L841" s="210"/>
      <c r="M841" s="628"/>
      <c r="N841" s="210"/>
      <c r="O841" s="210"/>
      <c r="P841" s="210"/>
      <c r="Q841" s="210"/>
      <c r="R841" s="210"/>
      <c r="S841" s="210"/>
      <c r="T841" s="210"/>
      <c r="U841" s="210"/>
      <c r="V841" s="210"/>
      <c r="W841" s="210"/>
      <c r="X841" s="210"/>
      <c r="Y841" s="210"/>
      <c r="Z841" s="210"/>
    </row>
    <row r="842" ht="12.75" customHeight="1">
      <c r="A842" s="625"/>
      <c r="B842" s="625"/>
      <c r="C842" s="625"/>
      <c r="D842" s="627"/>
      <c r="E842" s="210"/>
      <c r="F842" s="210"/>
      <c r="G842" s="210"/>
      <c r="H842" s="210"/>
      <c r="I842" s="627"/>
      <c r="J842" s="210"/>
      <c r="K842" s="210"/>
      <c r="L842" s="210"/>
      <c r="M842" s="628"/>
      <c r="N842" s="210"/>
      <c r="O842" s="210"/>
      <c r="P842" s="210"/>
      <c r="Q842" s="210"/>
      <c r="R842" s="210"/>
      <c r="S842" s="210"/>
      <c r="T842" s="210"/>
      <c r="U842" s="210"/>
      <c r="V842" s="210"/>
      <c r="W842" s="210"/>
      <c r="X842" s="210"/>
      <c r="Y842" s="210"/>
      <c r="Z842" s="210"/>
    </row>
    <row r="843" ht="12.75" customHeight="1">
      <c r="A843" s="625"/>
      <c r="B843" s="625"/>
      <c r="C843" s="625"/>
      <c r="D843" s="627"/>
      <c r="E843" s="210"/>
      <c r="F843" s="210"/>
      <c r="G843" s="210"/>
      <c r="H843" s="210"/>
      <c r="I843" s="627"/>
      <c r="J843" s="210"/>
      <c r="K843" s="210"/>
      <c r="L843" s="210"/>
      <c r="M843" s="628"/>
      <c r="N843" s="210"/>
      <c r="O843" s="210"/>
      <c r="P843" s="210"/>
      <c r="Q843" s="210"/>
      <c r="R843" s="210"/>
      <c r="S843" s="210"/>
      <c r="T843" s="210"/>
      <c r="U843" s="210"/>
      <c r="V843" s="210"/>
      <c r="W843" s="210"/>
      <c r="X843" s="210"/>
      <c r="Y843" s="210"/>
      <c r="Z843" s="210"/>
    </row>
    <row r="844" ht="12.75" customHeight="1">
      <c r="A844" s="625"/>
      <c r="B844" s="625"/>
      <c r="C844" s="625"/>
      <c r="D844" s="627"/>
      <c r="E844" s="210"/>
      <c r="F844" s="210"/>
      <c r="G844" s="210"/>
      <c r="H844" s="210"/>
      <c r="I844" s="627"/>
      <c r="J844" s="210"/>
      <c r="K844" s="210"/>
      <c r="L844" s="210"/>
      <c r="M844" s="628"/>
      <c r="N844" s="210"/>
      <c r="O844" s="210"/>
      <c r="P844" s="210"/>
      <c r="Q844" s="210"/>
      <c r="R844" s="210"/>
      <c r="S844" s="210"/>
      <c r="T844" s="210"/>
      <c r="U844" s="210"/>
      <c r="V844" s="210"/>
      <c r="W844" s="210"/>
      <c r="X844" s="210"/>
      <c r="Y844" s="210"/>
      <c r="Z844" s="210"/>
    </row>
    <row r="845" ht="12.75" customHeight="1">
      <c r="A845" s="625"/>
      <c r="B845" s="625"/>
      <c r="C845" s="625"/>
      <c r="D845" s="627"/>
      <c r="E845" s="210"/>
      <c r="F845" s="210"/>
      <c r="G845" s="210"/>
      <c r="H845" s="210"/>
      <c r="I845" s="627"/>
      <c r="J845" s="210"/>
      <c r="K845" s="210"/>
      <c r="L845" s="210"/>
      <c r="M845" s="628"/>
      <c r="N845" s="210"/>
      <c r="O845" s="210"/>
      <c r="P845" s="210"/>
      <c r="Q845" s="210"/>
      <c r="R845" s="210"/>
      <c r="S845" s="210"/>
      <c r="T845" s="210"/>
      <c r="U845" s="210"/>
      <c r="V845" s="210"/>
      <c r="W845" s="210"/>
      <c r="X845" s="210"/>
      <c r="Y845" s="210"/>
      <c r="Z845" s="210"/>
    </row>
    <row r="846" ht="12.75" customHeight="1">
      <c r="A846" s="625"/>
      <c r="B846" s="625"/>
      <c r="C846" s="625"/>
      <c r="D846" s="627"/>
      <c r="E846" s="210"/>
      <c r="F846" s="210"/>
      <c r="G846" s="210"/>
      <c r="H846" s="210"/>
      <c r="I846" s="627"/>
      <c r="J846" s="210"/>
      <c r="K846" s="210"/>
      <c r="L846" s="210"/>
      <c r="M846" s="628"/>
      <c r="N846" s="210"/>
      <c r="O846" s="210"/>
      <c r="P846" s="210"/>
      <c r="Q846" s="210"/>
      <c r="R846" s="210"/>
      <c r="S846" s="210"/>
      <c r="T846" s="210"/>
      <c r="U846" s="210"/>
      <c r="V846" s="210"/>
      <c r="W846" s="210"/>
      <c r="X846" s="210"/>
      <c r="Y846" s="210"/>
      <c r="Z846" s="210"/>
    </row>
    <row r="847" ht="12.75" customHeight="1">
      <c r="A847" s="625"/>
      <c r="B847" s="625"/>
      <c r="C847" s="625"/>
      <c r="D847" s="627"/>
      <c r="E847" s="210"/>
      <c r="F847" s="210"/>
      <c r="G847" s="210"/>
      <c r="H847" s="210"/>
      <c r="I847" s="627"/>
      <c r="J847" s="210"/>
      <c r="K847" s="210"/>
      <c r="L847" s="210"/>
      <c r="M847" s="628"/>
      <c r="N847" s="210"/>
      <c r="O847" s="210"/>
      <c r="P847" s="210"/>
      <c r="Q847" s="210"/>
      <c r="R847" s="210"/>
      <c r="S847" s="210"/>
      <c r="T847" s="210"/>
      <c r="U847" s="210"/>
      <c r="V847" s="210"/>
      <c r="W847" s="210"/>
      <c r="X847" s="210"/>
      <c r="Y847" s="210"/>
      <c r="Z847" s="210"/>
    </row>
    <row r="848" ht="12.75" customHeight="1">
      <c r="A848" s="625"/>
      <c r="B848" s="625"/>
      <c r="C848" s="625"/>
      <c r="D848" s="627"/>
      <c r="E848" s="210"/>
      <c r="F848" s="210"/>
      <c r="G848" s="210"/>
      <c r="H848" s="210"/>
      <c r="I848" s="627"/>
      <c r="J848" s="210"/>
      <c r="K848" s="210"/>
      <c r="L848" s="210"/>
      <c r="M848" s="628"/>
      <c r="N848" s="210"/>
      <c r="O848" s="210"/>
      <c r="P848" s="210"/>
      <c r="Q848" s="210"/>
      <c r="R848" s="210"/>
      <c r="S848" s="210"/>
      <c r="T848" s="210"/>
      <c r="U848" s="210"/>
      <c r="V848" s="210"/>
      <c r="W848" s="210"/>
      <c r="X848" s="210"/>
      <c r="Y848" s="210"/>
      <c r="Z848" s="210"/>
    </row>
    <row r="849" ht="12.75" customHeight="1">
      <c r="A849" s="625"/>
      <c r="B849" s="625"/>
      <c r="C849" s="625"/>
      <c r="D849" s="627"/>
      <c r="E849" s="210"/>
      <c r="F849" s="210"/>
      <c r="G849" s="210"/>
      <c r="H849" s="210"/>
      <c r="I849" s="627"/>
      <c r="J849" s="210"/>
      <c r="K849" s="210"/>
      <c r="L849" s="210"/>
      <c r="M849" s="628"/>
      <c r="N849" s="210"/>
      <c r="O849" s="210"/>
      <c r="P849" s="210"/>
      <c r="Q849" s="210"/>
      <c r="R849" s="210"/>
      <c r="S849" s="210"/>
      <c r="T849" s="210"/>
      <c r="U849" s="210"/>
      <c r="V849" s="210"/>
      <c r="W849" s="210"/>
      <c r="X849" s="210"/>
      <c r="Y849" s="210"/>
      <c r="Z849" s="210"/>
    </row>
    <row r="850" ht="12.75" customHeight="1">
      <c r="A850" s="625"/>
      <c r="B850" s="625"/>
      <c r="C850" s="625"/>
      <c r="D850" s="627"/>
      <c r="E850" s="210"/>
      <c r="F850" s="210"/>
      <c r="G850" s="210"/>
      <c r="H850" s="210"/>
      <c r="I850" s="627"/>
      <c r="J850" s="210"/>
      <c r="K850" s="210"/>
      <c r="L850" s="210"/>
      <c r="M850" s="628"/>
      <c r="N850" s="210"/>
      <c r="O850" s="210"/>
      <c r="P850" s="210"/>
      <c r="Q850" s="210"/>
      <c r="R850" s="210"/>
      <c r="S850" s="210"/>
      <c r="T850" s="210"/>
      <c r="U850" s="210"/>
      <c r="V850" s="210"/>
      <c r="W850" s="210"/>
      <c r="X850" s="210"/>
      <c r="Y850" s="210"/>
      <c r="Z850" s="210"/>
    </row>
    <row r="851" ht="12.75" customHeight="1">
      <c r="A851" s="625"/>
      <c r="B851" s="625"/>
      <c r="C851" s="625"/>
      <c r="D851" s="627"/>
      <c r="E851" s="210"/>
      <c r="F851" s="210"/>
      <c r="G851" s="210"/>
      <c r="H851" s="210"/>
      <c r="I851" s="627"/>
      <c r="J851" s="210"/>
      <c r="K851" s="210"/>
      <c r="L851" s="210"/>
      <c r="M851" s="628"/>
      <c r="N851" s="210"/>
      <c r="O851" s="210"/>
      <c r="P851" s="210"/>
      <c r="Q851" s="210"/>
      <c r="R851" s="210"/>
      <c r="S851" s="210"/>
      <c r="T851" s="210"/>
      <c r="U851" s="210"/>
      <c r="V851" s="210"/>
      <c r="W851" s="210"/>
      <c r="X851" s="210"/>
      <c r="Y851" s="210"/>
      <c r="Z851" s="210"/>
    </row>
    <row r="852" ht="12.75" customHeight="1">
      <c r="A852" s="625"/>
      <c r="B852" s="625"/>
      <c r="C852" s="625"/>
      <c r="D852" s="627"/>
      <c r="E852" s="210"/>
      <c r="F852" s="210"/>
      <c r="G852" s="210"/>
      <c r="H852" s="210"/>
      <c r="I852" s="627"/>
      <c r="J852" s="210"/>
      <c r="K852" s="210"/>
      <c r="L852" s="210"/>
      <c r="M852" s="628"/>
      <c r="N852" s="210"/>
      <c r="O852" s="210"/>
      <c r="P852" s="210"/>
      <c r="Q852" s="210"/>
      <c r="R852" s="210"/>
      <c r="S852" s="210"/>
      <c r="T852" s="210"/>
      <c r="U852" s="210"/>
      <c r="V852" s="210"/>
      <c r="W852" s="210"/>
      <c r="X852" s="210"/>
      <c r="Y852" s="210"/>
      <c r="Z852" s="210"/>
    </row>
    <row r="853" ht="12.75" customHeight="1">
      <c r="A853" s="625"/>
      <c r="B853" s="625"/>
      <c r="C853" s="625"/>
      <c r="D853" s="627"/>
      <c r="E853" s="210"/>
      <c r="F853" s="210"/>
      <c r="G853" s="210"/>
      <c r="H853" s="210"/>
      <c r="I853" s="627"/>
      <c r="J853" s="210"/>
      <c r="K853" s="210"/>
      <c r="L853" s="210"/>
      <c r="M853" s="628"/>
      <c r="N853" s="210"/>
      <c r="O853" s="210"/>
      <c r="P853" s="210"/>
      <c r="Q853" s="210"/>
      <c r="R853" s="210"/>
      <c r="S853" s="210"/>
      <c r="T853" s="210"/>
      <c r="U853" s="210"/>
      <c r="V853" s="210"/>
      <c r="W853" s="210"/>
      <c r="X853" s="210"/>
      <c r="Y853" s="210"/>
      <c r="Z853" s="210"/>
    </row>
    <row r="854" ht="12.75" customHeight="1">
      <c r="A854" s="625"/>
      <c r="B854" s="625"/>
      <c r="C854" s="625"/>
      <c r="D854" s="627"/>
      <c r="E854" s="210"/>
      <c r="F854" s="210"/>
      <c r="G854" s="210"/>
      <c r="H854" s="210"/>
      <c r="I854" s="627"/>
      <c r="J854" s="210"/>
      <c r="K854" s="210"/>
      <c r="L854" s="210"/>
      <c r="M854" s="628"/>
      <c r="N854" s="210"/>
      <c r="O854" s="210"/>
      <c r="P854" s="210"/>
      <c r="Q854" s="210"/>
      <c r="R854" s="210"/>
      <c r="S854" s="210"/>
      <c r="T854" s="210"/>
      <c r="U854" s="210"/>
      <c r="V854" s="210"/>
      <c r="W854" s="210"/>
      <c r="X854" s="210"/>
      <c r="Y854" s="210"/>
      <c r="Z854" s="210"/>
    </row>
    <row r="855" ht="12.75" customHeight="1">
      <c r="A855" s="625"/>
      <c r="B855" s="625"/>
      <c r="C855" s="625"/>
      <c r="D855" s="627"/>
      <c r="E855" s="210"/>
      <c r="F855" s="210"/>
      <c r="G855" s="210"/>
      <c r="H855" s="210"/>
      <c r="I855" s="627"/>
      <c r="J855" s="210"/>
      <c r="K855" s="210"/>
      <c r="L855" s="210"/>
      <c r="M855" s="628"/>
      <c r="N855" s="210"/>
      <c r="O855" s="210"/>
      <c r="P855" s="210"/>
      <c r="Q855" s="210"/>
      <c r="R855" s="210"/>
      <c r="S855" s="210"/>
      <c r="T855" s="210"/>
      <c r="U855" s="210"/>
      <c r="V855" s="210"/>
      <c r="W855" s="210"/>
      <c r="X855" s="210"/>
      <c r="Y855" s="210"/>
      <c r="Z855" s="210"/>
    </row>
    <row r="856" ht="12.75" customHeight="1">
      <c r="A856" s="625"/>
      <c r="B856" s="625"/>
      <c r="C856" s="625"/>
      <c r="D856" s="627"/>
      <c r="E856" s="210"/>
      <c r="F856" s="210"/>
      <c r="G856" s="210"/>
      <c r="H856" s="210"/>
      <c r="I856" s="627"/>
      <c r="J856" s="210"/>
      <c r="K856" s="210"/>
      <c r="L856" s="210"/>
      <c r="M856" s="628"/>
      <c r="N856" s="210"/>
      <c r="O856" s="210"/>
      <c r="P856" s="210"/>
      <c r="Q856" s="210"/>
      <c r="R856" s="210"/>
      <c r="S856" s="210"/>
      <c r="T856" s="210"/>
      <c r="U856" s="210"/>
      <c r="V856" s="210"/>
      <c r="W856" s="210"/>
      <c r="X856" s="210"/>
      <c r="Y856" s="210"/>
      <c r="Z856" s="210"/>
    </row>
    <row r="857" ht="12.75" customHeight="1">
      <c r="A857" s="625"/>
      <c r="B857" s="625"/>
      <c r="C857" s="625"/>
      <c r="D857" s="627"/>
      <c r="E857" s="210"/>
      <c r="F857" s="210"/>
      <c r="G857" s="210"/>
      <c r="H857" s="210"/>
      <c r="I857" s="627"/>
      <c r="J857" s="210"/>
      <c r="K857" s="210"/>
      <c r="L857" s="210"/>
      <c r="M857" s="628"/>
      <c r="N857" s="210"/>
      <c r="O857" s="210"/>
      <c r="P857" s="210"/>
      <c r="Q857" s="210"/>
      <c r="R857" s="210"/>
      <c r="S857" s="210"/>
      <c r="T857" s="210"/>
      <c r="U857" s="210"/>
      <c r="V857" s="210"/>
      <c r="W857" s="210"/>
      <c r="X857" s="210"/>
      <c r="Y857" s="210"/>
      <c r="Z857" s="210"/>
    </row>
    <row r="858" ht="12.75" customHeight="1">
      <c r="A858" s="625"/>
      <c r="B858" s="625"/>
      <c r="C858" s="625"/>
      <c r="D858" s="627"/>
      <c r="E858" s="210"/>
      <c r="F858" s="210"/>
      <c r="G858" s="210"/>
      <c r="H858" s="210"/>
      <c r="I858" s="627"/>
      <c r="J858" s="210"/>
      <c r="K858" s="210"/>
      <c r="L858" s="210"/>
      <c r="M858" s="628"/>
      <c r="N858" s="210"/>
      <c r="O858" s="210"/>
      <c r="P858" s="210"/>
      <c r="Q858" s="210"/>
      <c r="R858" s="210"/>
      <c r="S858" s="210"/>
      <c r="T858" s="210"/>
      <c r="U858" s="210"/>
      <c r="V858" s="210"/>
      <c r="W858" s="210"/>
      <c r="X858" s="210"/>
      <c r="Y858" s="210"/>
      <c r="Z858" s="210"/>
    </row>
    <row r="859" ht="12.75" customHeight="1">
      <c r="A859" s="625"/>
      <c r="B859" s="625"/>
      <c r="C859" s="625"/>
      <c r="D859" s="627"/>
      <c r="E859" s="210"/>
      <c r="F859" s="210"/>
      <c r="G859" s="210"/>
      <c r="H859" s="210"/>
      <c r="I859" s="627"/>
      <c r="J859" s="210"/>
      <c r="K859" s="210"/>
      <c r="L859" s="210"/>
      <c r="M859" s="628"/>
      <c r="N859" s="210"/>
      <c r="O859" s="210"/>
      <c r="P859" s="210"/>
      <c r="Q859" s="210"/>
      <c r="R859" s="210"/>
      <c r="S859" s="210"/>
      <c r="T859" s="210"/>
      <c r="U859" s="210"/>
      <c r="V859" s="210"/>
      <c r="W859" s="210"/>
      <c r="X859" s="210"/>
      <c r="Y859" s="210"/>
      <c r="Z859" s="210"/>
    </row>
    <row r="860" ht="12.75" customHeight="1">
      <c r="A860" s="625"/>
      <c r="B860" s="625"/>
      <c r="C860" s="625"/>
      <c r="D860" s="627"/>
      <c r="E860" s="210"/>
      <c r="F860" s="210"/>
      <c r="G860" s="210"/>
      <c r="H860" s="210"/>
      <c r="I860" s="627"/>
      <c r="J860" s="210"/>
      <c r="K860" s="210"/>
      <c r="L860" s="210"/>
      <c r="M860" s="628"/>
      <c r="N860" s="210"/>
      <c r="O860" s="210"/>
      <c r="P860" s="210"/>
      <c r="Q860" s="210"/>
      <c r="R860" s="210"/>
      <c r="S860" s="210"/>
      <c r="T860" s="210"/>
      <c r="U860" s="210"/>
      <c r="V860" s="210"/>
      <c r="W860" s="210"/>
      <c r="X860" s="210"/>
      <c r="Y860" s="210"/>
      <c r="Z860" s="210"/>
    </row>
    <row r="861" ht="12.75" customHeight="1">
      <c r="A861" s="625"/>
      <c r="B861" s="625"/>
      <c r="C861" s="625"/>
      <c r="D861" s="627"/>
      <c r="E861" s="210"/>
      <c r="F861" s="210"/>
      <c r="G861" s="210"/>
      <c r="H861" s="210"/>
      <c r="I861" s="627"/>
      <c r="J861" s="210"/>
      <c r="K861" s="210"/>
      <c r="L861" s="210"/>
      <c r="M861" s="628"/>
      <c r="N861" s="210"/>
      <c r="O861" s="210"/>
      <c r="P861" s="210"/>
      <c r="Q861" s="210"/>
      <c r="R861" s="210"/>
      <c r="S861" s="210"/>
      <c r="T861" s="210"/>
      <c r="U861" s="210"/>
      <c r="V861" s="210"/>
      <c r="W861" s="210"/>
      <c r="X861" s="210"/>
      <c r="Y861" s="210"/>
      <c r="Z861" s="210"/>
    </row>
    <row r="862" ht="12.75" customHeight="1">
      <c r="A862" s="625"/>
      <c r="B862" s="625"/>
      <c r="C862" s="625"/>
      <c r="D862" s="627"/>
      <c r="E862" s="210"/>
      <c r="F862" s="210"/>
      <c r="G862" s="210"/>
      <c r="H862" s="210"/>
      <c r="I862" s="627"/>
      <c r="J862" s="210"/>
      <c r="K862" s="210"/>
      <c r="L862" s="210"/>
      <c r="M862" s="628"/>
      <c r="N862" s="210"/>
      <c r="O862" s="210"/>
      <c r="P862" s="210"/>
      <c r="Q862" s="210"/>
      <c r="R862" s="210"/>
      <c r="S862" s="210"/>
      <c r="T862" s="210"/>
      <c r="U862" s="210"/>
      <c r="V862" s="210"/>
      <c r="W862" s="210"/>
      <c r="X862" s="210"/>
      <c r="Y862" s="210"/>
      <c r="Z862" s="210"/>
    </row>
    <row r="863" ht="12.75" customHeight="1">
      <c r="A863" s="625"/>
      <c r="B863" s="625"/>
      <c r="C863" s="625"/>
      <c r="D863" s="627"/>
      <c r="E863" s="210"/>
      <c r="F863" s="210"/>
      <c r="G863" s="210"/>
      <c r="H863" s="210"/>
      <c r="I863" s="627"/>
      <c r="J863" s="210"/>
      <c r="K863" s="210"/>
      <c r="L863" s="210"/>
      <c r="M863" s="628"/>
      <c r="N863" s="210"/>
      <c r="O863" s="210"/>
      <c r="P863" s="210"/>
      <c r="Q863" s="210"/>
      <c r="R863" s="210"/>
      <c r="S863" s="210"/>
      <c r="T863" s="210"/>
      <c r="U863" s="210"/>
      <c r="V863" s="210"/>
      <c r="W863" s="210"/>
      <c r="X863" s="210"/>
      <c r="Y863" s="210"/>
      <c r="Z863" s="210"/>
    </row>
    <row r="864" ht="12.75" customHeight="1">
      <c r="A864" s="625"/>
      <c r="B864" s="625"/>
      <c r="C864" s="625"/>
      <c r="D864" s="627"/>
      <c r="E864" s="210"/>
      <c r="F864" s="210"/>
      <c r="G864" s="210"/>
      <c r="H864" s="210"/>
      <c r="I864" s="627"/>
      <c r="J864" s="210"/>
      <c r="K864" s="210"/>
      <c r="L864" s="210"/>
      <c r="M864" s="628"/>
      <c r="N864" s="210"/>
      <c r="O864" s="210"/>
      <c r="P864" s="210"/>
      <c r="Q864" s="210"/>
      <c r="R864" s="210"/>
      <c r="S864" s="210"/>
      <c r="T864" s="210"/>
      <c r="U864" s="210"/>
      <c r="V864" s="210"/>
      <c r="W864" s="210"/>
      <c r="X864" s="210"/>
      <c r="Y864" s="210"/>
      <c r="Z864" s="210"/>
    </row>
    <row r="865" ht="12.75" customHeight="1">
      <c r="A865" s="625"/>
      <c r="B865" s="625"/>
      <c r="C865" s="625"/>
      <c r="D865" s="627"/>
      <c r="E865" s="210"/>
      <c r="F865" s="210"/>
      <c r="G865" s="210"/>
      <c r="H865" s="210"/>
      <c r="I865" s="627"/>
      <c r="J865" s="210"/>
      <c r="K865" s="210"/>
      <c r="L865" s="210"/>
      <c r="M865" s="628"/>
      <c r="N865" s="210"/>
      <c r="O865" s="210"/>
      <c r="P865" s="210"/>
      <c r="Q865" s="210"/>
      <c r="R865" s="210"/>
      <c r="S865" s="210"/>
      <c r="T865" s="210"/>
      <c r="U865" s="210"/>
      <c r="V865" s="210"/>
      <c r="W865" s="210"/>
      <c r="X865" s="210"/>
      <c r="Y865" s="210"/>
      <c r="Z865" s="210"/>
    </row>
    <row r="866" ht="12.75" customHeight="1">
      <c r="A866" s="625"/>
      <c r="B866" s="625"/>
      <c r="C866" s="625"/>
      <c r="D866" s="627"/>
      <c r="E866" s="210"/>
      <c r="F866" s="210"/>
      <c r="G866" s="210"/>
      <c r="H866" s="210"/>
      <c r="I866" s="627"/>
      <c r="J866" s="210"/>
      <c r="K866" s="210"/>
      <c r="L866" s="210"/>
      <c r="M866" s="628"/>
      <c r="N866" s="210"/>
      <c r="O866" s="210"/>
      <c r="P866" s="210"/>
      <c r="Q866" s="210"/>
      <c r="R866" s="210"/>
      <c r="S866" s="210"/>
      <c r="T866" s="210"/>
      <c r="U866" s="210"/>
      <c r="V866" s="210"/>
      <c r="W866" s="210"/>
      <c r="X866" s="210"/>
      <c r="Y866" s="210"/>
      <c r="Z866" s="210"/>
    </row>
    <row r="867" ht="12.75" customHeight="1">
      <c r="A867" s="625"/>
      <c r="B867" s="625"/>
      <c r="C867" s="625"/>
      <c r="D867" s="627"/>
      <c r="E867" s="210"/>
      <c r="F867" s="210"/>
      <c r="G867" s="210"/>
      <c r="H867" s="210"/>
      <c r="I867" s="627"/>
      <c r="J867" s="210"/>
      <c r="K867" s="210"/>
      <c r="L867" s="210"/>
      <c r="M867" s="628"/>
      <c r="N867" s="210"/>
      <c r="O867" s="210"/>
      <c r="P867" s="210"/>
      <c r="Q867" s="210"/>
      <c r="R867" s="210"/>
      <c r="S867" s="210"/>
      <c r="T867" s="210"/>
      <c r="U867" s="210"/>
      <c r="V867" s="210"/>
      <c r="W867" s="210"/>
      <c r="X867" s="210"/>
      <c r="Y867" s="210"/>
      <c r="Z867" s="210"/>
    </row>
    <row r="868" ht="12.75" customHeight="1">
      <c r="A868" s="625"/>
      <c r="B868" s="625"/>
      <c r="C868" s="625"/>
      <c r="D868" s="627"/>
      <c r="E868" s="210"/>
      <c r="F868" s="210"/>
      <c r="G868" s="210"/>
      <c r="H868" s="210"/>
      <c r="I868" s="627"/>
      <c r="J868" s="210"/>
      <c r="K868" s="210"/>
      <c r="L868" s="210"/>
      <c r="M868" s="628"/>
      <c r="N868" s="210"/>
      <c r="O868" s="210"/>
      <c r="P868" s="210"/>
      <c r="Q868" s="210"/>
      <c r="R868" s="210"/>
      <c r="S868" s="210"/>
      <c r="T868" s="210"/>
      <c r="U868" s="210"/>
      <c r="V868" s="210"/>
      <c r="W868" s="210"/>
      <c r="X868" s="210"/>
      <c r="Y868" s="210"/>
      <c r="Z868" s="210"/>
    </row>
    <row r="869" ht="12.75" customHeight="1">
      <c r="A869" s="625"/>
      <c r="B869" s="625"/>
      <c r="C869" s="625"/>
      <c r="D869" s="627"/>
      <c r="E869" s="210"/>
      <c r="F869" s="210"/>
      <c r="G869" s="210"/>
      <c r="H869" s="210"/>
      <c r="I869" s="627"/>
      <c r="J869" s="210"/>
      <c r="K869" s="210"/>
      <c r="L869" s="210"/>
      <c r="M869" s="628"/>
      <c r="N869" s="210"/>
      <c r="O869" s="210"/>
      <c r="P869" s="210"/>
      <c r="Q869" s="210"/>
      <c r="R869" s="210"/>
      <c r="S869" s="210"/>
      <c r="T869" s="210"/>
      <c r="U869" s="210"/>
      <c r="V869" s="210"/>
      <c r="W869" s="210"/>
      <c r="X869" s="210"/>
      <c r="Y869" s="210"/>
      <c r="Z869" s="210"/>
    </row>
    <row r="870" ht="12.75" customHeight="1">
      <c r="A870" s="625"/>
      <c r="B870" s="625"/>
      <c r="C870" s="625"/>
      <c r="D870" s="627"/>
      <c r="E870" s="210"/>
      <c r="F870" s="210"/>
      <c r="G870" s="210"/>
      <c r="H870" s="210"/>
      <c r="I870" s="627"/>
      <c r="J870" s="210"/>
      <c r="K870" s="210"/>
      <c r="L870" s="210"/>
      <c r="M870" s="628"/>
      <c r="N870" s="210"/>
      <c r="O870" s="210"/>
      <c r="P870" s="210"/>
      <c r="Q870" s="210"/>
      <c r="R870" s="210"/>
      <c r="S870" s="210"/>
      <c r="T870" s="210"/>
      <c r="U870" s="210"/>
      <c r="V870" s="210"/>
      <c r="W870" s="210"/>
      <c r="X870" s="210"/>
      <c r="Y870" s="210"/>
      <c r="Z870" s="210"/>
    </row>
    <row r="871" ht="12.75" customHeight="1">
      <c r="A871" s="625"/>
      <c r="B871" s="625"/>
      <c r="C871" s="625"/>
      <c r="D871" s="627"/>
      <c r="E871" s="210"/>
      <c r="F871" s="210"/>
      <c r="G871" s="210"/>
      <c r="H871" s="210"/>
      <c r="I871" s="627"/>
      <c r="J871" s="210"/>
      <c r="K871" s="210"/>
      <c r="L871" s="210"/>
      <c r="M871" s="628"/>
      <c r="N871" s="210"/>
      <c r="O871" s="210"/>
      <c r="P871" s="210"/>
      <c r="Q871" s="210"/>
      <c r="R871" s="210"/>
      <c r="S871" s="210"/>
      <c r="T871" s="210"/>
      <c r="U871" s="210"/>
      <c r="V871" s="210"/>
      <c r="W871" s="210"/>
      <c r="X871" s="210"/>
      <c r="Y871" s="210"/>
      <c r="Z871" s="210"/>
    </row>
    <row r="872" ht="12.75" customHeight="1">
      <c r="A872" s="625"/>
      <c r="B872" s="625"/>
      <c r="C872" s="625"/>
      <c r="D872" s="627"/>
      <c r="E872" s="210"/>
      <c r="F872" s="210"/>
      <c r="G872" s="210"/>
      <c r="H872" s="210"/>
      <c r="I872" s="627"/>
      <c r="J872" s="210"/>
      <c r="K872" s="210"/>
      <c r="L872" s="210"/>
      <c r="M872" s="628"/>
      <c r="N872" s="210"/>
      <c r="O872" s="210"/>
      <c r="P872" s="210"/>
      <c r="Q872" s="210"/>
      <c r="R872" s="210"/>
      <c r="S872" s="210"/>
      <c r="T872" s="210"/>
      <c r="U872" s="210"/>
      <c r="V872" s="210"/>
      <c r="W872" s="210"/>
      <c r="X872" s="210"/>
      <c r="Y872" s="210"/>
      <c r="Z872" s="210"/>
    </row>
    <row r="873" ht="12.75" customHeight="1">
      <c r="A873" s="625"/>
      <c r="B873" s="625"/>
      <c r="C873" s="625"/>
      <c r="D873" s="627"/>
      <c r="E873" s="210"/>
      <c r="F873" s="210"/>
      <c r="G873" s="210"/>
      <c r="H873" s="210"/>
      <c r="I873" s="627"/>
      <c r="J873" s="210"/>
      <c r="K873" s="210"/>
      <c r="L873" s="210"/>
      <c r="M873" s="628"/>
      <c r="N873" s="210"/>
      <c r="O873" s="210"/>
      <c r="P873" s="210"/>
      <c r="Q873" s="210"/>
      <c r="R873" s="210"/>
      <c r="S873" s="210"/>
      <c r="T873" s="210"/>
      <c r="U873" s="210"/>
      <c r="V873" s="210"/>
      <c r="W873" s="210"/>
      <c r="X873" s="210"/>
      <c r="Y873" s="210"/>
      <c r="Z873" s="210"/>
    </row>
    <row r="874" ht="12.75" customHeight="1">
      <c r="A874" s="625"/>
      <c r="B874" s="625"/>
      <c r="C874" s="625"/>
      <c r="D874" s="627"/>
      <c r="E874" s="210"/>
      <c r="F874" s="210"/>
      <c r="G874" s="210"/>
      <c r="H874" s="210"/>
      <c r="I874" s="627"/>
      <c r="J874" s="210"/>
      <c r="K874" s="210"/>
      <c r="L874" s="210"/>
      <c r="M874" s="628"/>
      <c r="N874" s="210"/>
      <c r="O874" s="210"/>
      <c r="P874" s="210"/>
      <c r="Q874" s="210"/>
      <c r="R874" s="210"/>
      <c r="S874" s="210"/>
      <c r="T874" s="210"/>
      <c r="U874" s="210"/>
      <c r="V874" s="210"/>
      <c r="W874" s="210"/>
      <c r="X874" s="210"/>
      <c r="Y874" s="210"/>
      <c r="Z874" s="210"/>
    </row>
    <row r="875" ht="12.75" customHeight="1">
      <c r="A875" s="625"/>
      <c r="B875" s="625"/>
      <c r="C875" s="625"/>
      <c r="D875" s="627"/>
      <c r="E875" s="210"/>
      <c r="F875" s="210"/>
      <c r="G875" s="210"/>
      <c r="H875" s="210"/>
      <c r="I875" s="627"/>
      <c r="J875" s="210"/>
      <c r="K875" s="210"/>
      <c r="L875" s="210"/>
      <c r="M875" s="628"/>
      <c r="N875" s="210"/>
      <c r="O875" s="210"/>
      <c r="P875" s="210"/>
      <c r="Q875" s="210"/>
      <c r="R875" s="210"/>
      <c r="S875" s="210"/>
      <c r="T875" s="210"/>
      <c r="U875" s="210"/>
      <c r="V875" s="210"/>
      <c r="W875" s="210"/>
      <c r="X875" s="210"/>
      <c r="Y875" s="210"/>
      <c r="Z875" s="210"/>
    </row>
    <row r="876" ht="12.75" customHeight="1">
      <c r="A876" s="625"/>
      <c r="B876" s="625"/>
      <c r="C876" s="625"/>
      <c r="D876" s="627"/>
      <c r="E876" s="210"/>
      <c r="F876" s="210"/>
      <c r="G876" s="210"/>
      <c r="H876" s="210"/>
      <c r="I876" s="627"/>
      <c r="J876" s="210"/>
      <c r="K876" s="210"/>
      <c r="L876" s="210"/>
      <c r="M876" s="628"/>
      <c r="N876" s="210"/>
      <c r="O876" s="210"/>
      <c r="P876" s="210"/>
      <c r="Q876" s="210"/>
      <c r="R876" s="210"/>
      <c r="S876" s="210"/>
      <c r="T876" s="210"/>
      <c r="U876" s="210"/>
      <c r="V876" s="210"/>
      <c r="W876" s="210"/>
      <c r="X876" s="210"/>
      <c r="Y876" s="210"/>
      <c r="Z876" s="210"/>
    </row>
    <row r="877" ht="12.75" customHeight="1">
      <c r="A877" s="625"/>
      <c r="B877" s="625"/>
      <c r="C877" s="625"/>
      <c r="D877" s="627"/>
      <c r="E877" s="210"/>
      <c r="F877" s="210"/>
      <c r="G877" s="210"/>
      <c r="H877" s="210"/>
      <c r="I877" s="627"/>
      <c r="J877" s="210"/>
      <c r="K877" s="210"/>
      <c r="L877" s="210"/>
      <c r="M877" s="628"/>
      <c r="N877" s="210"/>
      <c r="O877" s="210"/>
      <c r="P877" s="210"/>
      <c r="Q877" s="210"/>
      <c r="R877" s="210"/>
      <c r="S877" s="210"/>
      <c r="T877" s="210"/>
      <c r="U877" s="210"/>
      <c r="V877" s="210"/>
      <c r="W877" s="210"/>
      <c r="X877" s="210"/>
      <c r="Y877" s="210"/>
      <c r="Z877" s="210"/>
    </row>
    <row r="878" ht="12.75" customHeight="1">
      <c r="A878" s="625"/>
      <c r="B878" s="625"/>
      <c r="C878" s="625"/>
      <c r="D878" s="627"/>
      <c r="E878" s="210"/>
      <c r="F878" s="210"/>
      <c r="G878" s="210"/>
      <c r="H878" s="210"/>
      <c r="I878" s="627"/>
      <c r="J878" s="210"/>
      <c r="K878" s="210"/>
      <c r="L878" s="210"/>
      <c r="M878" s="628"/>
      <c r="N878" s="210"/>
      <c r="O878" s="210"/>
      <c r="P878" s="210"/>
      <c r="Q878" s="210"/>
      <c r="R878" s="210"/>
      <c r="S878" s="210"/>
      <c r="T878" s="210"/>
      <c r="U878" s="210"/>
      <c r="V878" s="210"/>
      <c r="W878" s="210"/>
      <c r="X878" s="210"/>
      <c r="Y878" s="210"/>
      <c r="Z878" s="210"/>
    </row>
    <row r="879" ht="12.75" customHeight="1">
      <c r="A879" s="625"/>
      <c r="B879" s="625"/>
      <c r="C879" s="625"/>
      <c r="D879" s="627"/>
      <c r="E879" s="210"/>
      <c r="F879" s="210"/>
      <c r="G879" s="210"/>
      <c r="H879" s="210"/>
      <c r="I879" s="627"/>
      <c r="J879" s="210"/>
      <c r="K879" s="210"/>
      <c r="L879" s="210"/>
      <c r="M879" s="628"/>
      <c r="N879" s="210"/>
      <c r="O879" s="210"/>
      <c r="P879" s="210"/>
      <c r="Q879" s="210"/>
      <c r="R879" s="210"/>
      <c r="S879" s="210"/>
      <c r="T879" s="210"/>
      <c r="U879" s="210"/>
      <c r="V879" s="210"/>
      <c r="W879" s="210"/>
      <c r="X879" s="210"/>
      <c r="Y879" s="210"/>
      <c r="Z879" s="210"/>
    </row>
    <row r="880" ht="12.75" customHeight="1">
      <c r="A880" s="625"/>
      <c r="B880" s="625"/>
      <c r="C880" s="625"/>
      <c r="D880" s="627"/>
      <c r="E880" s="210"/>
      <c r="F880" s="210"/>
      <c r="G880" s="210"/>
      <c r="H880" s="210"/>
      <c r="I880" s="627"/>
      <c r="J880" s="210"/>
      <c r="K880" s="210"/>
      <c r="L880" s="210"/>
      <c r="M880" s="628"/>
      <c r="N880" s="210"/>
      <c r="O880" s="210"/>
      <c r="P880" s="210"/>
      <c r="Q880" s="210"/>
      <c r="R880" s="210"/>
      <c r="S880" s="210"/>
      <c r="T880" s="210"/>
      <c r="U880" s="210"/>
      <c r="V880" s="210"/>
      <c r="W880" s="210"/>
      <c r="X880" s="210"/>
      <c r="Y880" s="210"/>
      <c r="Z880" s="210"/>
    </row>
    <row r="881" ht="12.75" customHeight="1">
      <c r="A881" s="625"/>
      <c r="B881" s="625"/>
      <c r="C881" s="625"/>
      <c r="D881" s="627"/>
      <c r="E881" s="210"/>
      <c r="F881" s="210"/>
      <c r="G881" s="210"/>
      <c r="H881" s="210"/>
      <c r="I881" s="627"/>
      <c r="J881" s="210"/>
      <c r="K881" s="210"/>
      <c r="L881" s="210"/>
      <c r="M881" s="628"/>
      <c r="N881" s="210"/>
      <c r="O881" s="210"/>
      <c r="P881" s="210"/>
      <c r="Q881" s="210"/>
      <c r="R881" s="210"/>
      <c r="S881" s="210"/>
      <c r="T881" s="210"/>
      <c r="U881" s="210"/>
      <c r="V881" s="210"/>
      <c r="W881" s="210"/>
      <c r="X881" s="210"/>
      <c r="Y881" s="210"/>
      <c r="Z881" s="210"/>
    </row>
    <row r="882" ht="12.75" customHeight="1">
      <c r="A882" s="625"/>
      <c r="B882" s="625"/>
      <c r="C882" s="625"/>
      <c r="D882" s="627"/>
      <c r="E882" s="210"/>
      <c r="F882" s="210"/>
      <c r="G882" s="210"/>
      <c r="H882" s="210"/>
      <c r="I882" s="627"/>
      <c r="J882" s="210"/>
      <c r="K882" s="210"/>
      <c r="L882" s="210"/>
      <c r="M882" s="628"/>
      <c r="N882" s="210"/>
      <c r="O882" s="210"/>
      <c r="P882" s="210"/>
      <c r="Q882" s="210"/>
      <c r="R882" s="210"/>
      <c r="S882" s="210"/>
      <c r="T882" s="210"/>
      <c r="U882" s="210"/>
      <c r="V882" s="210"/>
      <c r="W882" s="210"/>
      <c r="X882" s="210"/>
      <c r="Y882" s="210"/>
      <c r="Z882" s="210"/>
    </row>
    <row r="883" ht="12.75" customHeight="1">
      <c r="A883" s="625"/>
      <c r="B883" s="625"/>
      <c r="C883" s="625"/>
      <c r="D883" s="627"/>
      <c r="E883" s="210"/>
      <c r="F883" s="210"/>
      <c r="G883" s="210"/>
      <c r="H883" s="210"/>
      <c r="I883" s="627"/>
      <c r="J883" s="210"/>
      <c r="K883" s="210"/>
      <c r="L883" s="210"/>
      <c r="M883" s="628"/>
      <c r="N883" s="210"/>
      <c r="O883" s="210"/>
      <c r="P883" s="210"/>
      <c r="Q883" s="210"/>
      <c r="R883" s="210"/>
      <c r="S883" s="210"/>
      <c r="T883" s="210"/>
      <c r="U883" s="210"/>
      <c r="V883" s="210"/>
      <c r="W883" s="210"/>
      <c r="X883" s="210"/>
      <c r="Y883" s="210"/>
      <c r="Z883" s="210"/>
    </row>
    <row r="884" ht="12.75" customHeight="1">
      <c r="A884" s="625"/>
      <c r="B884" s="625"/>
      <c r="C884" s="625"/>
      <c r="D884" s="627"/>
      <c r="E884" s="210"/>
      <c r="F884" s="210"/>
      <c r="G884" s="210"/>
      <c r="H884" s="210"/>
      <c r="I884" s="627"/>
      <c r="J884" s="210"/>
      <c r="K884" s="210"/>
      <c r="L884" s="210"/>
      <c r="M884" s="628"/>
      <c r="N884" s="210"/>
      <c r="O884" s="210"/>
      <c r="P884" s="210"/>
      <c r="Q884" s="210"/>
      <c r="R884" s="210"/>
      <c r="S884" s="210"/>
      <c r="T884" s="210"/>
      <c r="U884" s="210"/>
      <c r="V884" s="210"/>
      <c r="W884" s="210"/>
      <c r="X884" s="210"/>
      <c r="Y884" s="210"/>
      <c r="Z884" s="210"/>
    </row>
    <row r="885" ht="12.75" customHeight="1">
      <c r="A885" s="625"/>
      <c r="B885" s="625"/>
      <c r="C885" s="625"/>
      <c r="D885" s="627"/>
      <c r="E885" s="210"/>
      <c r="F885" s="210"/>
      <c r="G885" s="210"/>
      <c r="H885" s="210"/>
      <c r="I885" s="627"/>
      <c r="J885" s="210"/>
      <c r="K885" s="210"/>
      <c r="L885" s="210"/>
      <c r="M885" s="628"/>
      <c r="N885" s="210"/>
      <c r="O885" s="210"/>
      <c r="P885" s="210"/>
      <c r="Q885" s="210"/>
      <c r="R885" s="210"/>
      <c r="S885" s="210"/>
      <c r="T885" s="210"/>
      <c r="U885" s="210"/>
      <c r="V885" s="210"/>
      <c r="W885" s="210"/>
      <c r="X885" s="210"/>
      <c r="Y885" s="210"/>
      <c r="Z885" s="210"/>
    </row>
    <row r="886" ht="12.75" customHeight="1">
      <c r="A886" s="625"/>
      <c r="B886" s="625"/>
      <c r="C886" s="625"/>
      <c r="D886" s="627"/>
      <c r="E886" s="210"/>
      <c r="F886" s="210"/>
      <c r="G886" s="210"/>
      <c r="H886" s="210"/>
      <c r="I886" s="627"/>
      <c r="J886" s="210"/>
      <c r="K886" s="210"/>
      <c r="L886" s="210"/>
      <c r="M886" s="628"/>
      <c r="N886" s="210"/>
      <c r="O886" s="210"/>
      <c r="P886" s="210"/>
      <c r="Q886" s="210"/>
      <c r="R886" s="210"/>
      <c r="S886" s="210"/>
      <c r="T886" s="210"/>
      <c r="U886" s="210"/>
      <c r="V886" s="210"/>
      <c r="W886" s="210"/>
      <c r="X886" s="210"/>
      <c r="Y886" s="210"/>
      <c r="Z886" s="210"/>
    </row>
    <row r="887" ht="12.75" customHeight="1">
      <c r="A887" s="625"/>
      <c r="B887" s="625"/>
      <c r="C887" s="625"/>
      <c r="D887" s="627"/>
      <c r="E887" s="210"/>
      <c r="F887" s="210"/>
      <c r="G887" s="210"/>
      <c r="H887" s="210"/>
      <c r="I887" s="627"/>
      <c r="J887" s="210"/>
      <c r="K887" s="210"/>
      <c r="L887" s="210"/>
      <c r="M887" s="628"/>
      <c r="N887" s="210"/>
      <c r="O887" s="210"/>
      <c r="P887" s="210"/>
      <c r="Q887" s="210"/>
      <c r="R887" s="210"/>
      <c r="S887" s="210"/>
      <c r="T887" s="210"/>
      <c r="U887" s="210"/>
      <c r="V887" s="210"/>
      <c r="W887" s="210"/>
      <c r="X887" s="210"/>
      <c r="Y887" s="210"/>
      <c r="Z887" s="210"/>
    </row>
    <row r="888" ht="12.75" customHeight="1">
      <c r="A888" s="625"/>
      <c r="B888" s="625"/>
      <c r="C888" s="625"/>
      <c r="D888" s="627"/>
      <c r="E888" s="210"/>
      <c r="F888" s="210"/>
      <c r="G888" s="210"/>
      <c r="H888" s="210"/>
      <c r="I888" s="627"/>
      <c r="J888" s="210"/>
      <c r="K888" s="210"/>
      <c r="L888" s="210"/>
      <c r="M888" s="628"/>
      <c r="N888" s="210"/>
      <c r="O888" s="210"/>
      <c r="P888" s="210"/>
      <c r="Q888" s="210"/>
      <c r="R888" s="210"/>
      <c r="S888" s="210"/>
      <c r="T888" s="210"/>
      <c r="U888" s="210"/>
      <c r="V888" s="210"/>
      <c r="W888" s="210"/>
      <c r="X888" s="210"/>
      <c r="Y888" s="210"/>
      <c r="Z888" s="210"/>
    </row>
    <row r="889" ht="12.75" customHeight="1">
      <c r="A889" s="625"/>
      <c r="B889" s="625"/>
      <c r="C889" s="625"/>
      <c r="D889" s="627"/>
      <c r="E889" s="210"/>
      <c r="F889" s="210"/>
      <c r="G889" s="210"/>
      <c r="H889" s="210"/>
      <c r="I889" s="627"/>
      <c r="J889" s="210"/>
      <c r="K889" s="210"/>
      <c r="L889" s="210"/>
      <c r="M889" s="628"/>
      <c r="N889" s="210"/>
      <c r="O889" s="210"/>
      <c r="P889" s="210"/>
      <c r="Q889" s="210"/>
      <c r="R889" s="210"/>
      <c r="S889" s="210"/>
      <c r="T889" s="210"/>
      <c r="U889" s="210"/>
      <c r="V889" s="210"/>
      <c r="W889" s="210"/>
      <c r="X889" s="210"/>
      <c r="Y889" s="210"/>
      <c r="Z889" s="210"/>
    </row>
    <row r="890" ht="12.75" customHeight="1">
      <c r="A890" s="625"/>
      <c r="B890" s="625"/>
      <c r="C890" s="625"/>
      <c r="D890" s="627"/>
      <c r="E890" s="210"/>
      <c r="F890" s="210"/>
      <c r="G890" s="210"/>
      <c r="H890" s="210"/>
      <c r="I890" s="627"/>
      <c r="J890" s="210"/>
      <c r="K890" s="210"/>
      <c r="L890" s="210"/>
      <c r="M890" s="628"/>
      <c r="N890" s="210"/>
      <c r="O890" s="210"/>
      <c r="P890" s="210"/>
      <c r="Q890" s="210"/>
      <c r="R890" s="210"/>
      <c r="S890" s="210"/>
      <c r="T890" s="210"/>
      <c r="U890" s="210"/>
      <c r="V890" s="210"/>
      <c r="W890" s="210"/>
      <c r="X890" s="210"/>
      <c r="Y890" s="210"/>
      <c r="Z890" s="210"/>
    </row>
    <row r="891" ht="12.75" customHeight="1">
      <c r="A891" s="625"/>
      <c r="B891" s="625"/>
      <c r="C891" s="625"/>
      <c r="D891" s="627"/>
      <c r="E891" s="210"/>
      <c r="F891" s="210"/>
      <c r="G891" s="210"/>
      <c r="H891" s="210"/>
      <c r="I891" s="627"/>
      <c r="J891" s="210"/>
      <c r="K891" s="210"/>
      <c r="L891" s="210"/>
      <c r="M891" s="628"/>
      <c r="N891" s="210"/>
      <c r="O891" s="210"/>
      <c r="P891" s="210"/>
      <c r="Q891" s="210"/>
      <c r="R891" s="210"/>
      <c r="S891" s="210"/>
      <c r="T891" s="210"/>
      <c r="U891" s="210"/>
      <c r="V891" s="210"/>
      <c r="W891" s="210"/>
      <c r="X891" s="210"/>
      <c r="Y891" s="210"/>
      <c r="Z891" s="210"/>
    </row>
    <row r="892" ht="12.75" customHeight="1">
      <c r="A892" s="625"/>
      <c r="B892" s="625"/>
      <c r="C892" s="625"/>
      <c r="D892" s="627"/>
      <c r="E892" s="210"/>
      <c r="F892" s="210"/>
      <c r="G892" s="210"/>
      <c r="H892" s="210"/>
      <c r="I892" s="627"/>
      <c r="J892" s="210"/>
      <c r="K892" s="210"/>
      <c r="L892" s="210"/>
      <c r="M892" s="628"/>
      <c r="N892" s="210"/>
      <c r="O892" s="210"/>
      <c r="P892" s="210"/>
      <c r="Q892" s="210"/>
      <c r="R892" s="210"/>
      <c r="S892" s="210"/>
      <c r="T892" s="210"/>
      <c r="U892" s="210"/>
      <c r="V892" s="210"/>
      <c r="W892" s="210"/>
      <c r="X892" s="210"/>
      <c r="Y892" s="210"/>
      <c r="Z892" s="210"/>
    </row>
    <row r="893" ht="12.75" customHeight="1">
      <c r="A893" s="625"/>
      <c r="B893" s="625"/>
      <c r="C893" s="625"/>
      <c r="D893" s="627"/>
      <c r="E893" s="210"/>
      <c r="F893" s="210"/>
      <c r="G893" s="210"/>
      <c r="H893" s="210"/>
      <c r="I893" s="627"/>
      <c r="J893" s="210"/>
      <c r="K893" s="210"/>
      <c r="L893" s="210"/>
      <c r="M893" s="628"/>
      <c r="N893" s="210"/>
      <c r="O893" s="210"/>
      <c r="P893" s="210"/>
      <c r="Q893" s="210"/>
      <c r="R893" s="210"/>
      <c r="S893" s="210"/>
      <c r="T893" s="210"/>
      <c r="U893" s="210"/>
      <c r="V893" s="210"/>
      <c r="W893" s="210"/>
      <c r="X893" s="210"/>
      <c r="Y893" s="210"/>
      <c r="Z893" s="210"/>
    </row>
    <row r="894" ht="12.75" customHeight="1">
      <c r="A894" s="625"/>
      <c r="B894" s="625"/>
      <c r="C894" s="625"/>
      <c r="D894" s="627"/>
      <c r="E894" s="210"/>
      <c r="F894" s="210"/>
      <c r="G894" s="210"/>
      <c r="H894" s="210"/>
      <c r="I894" s="627"/>
      <c r="J894" s="210"/>
      <c r="K894" s="210"/>
      <c r="L894" s="210"/>
      <c r="M894" s="628"/>
      <c r="N894" s="210"/>
      <c r="O894" s="210"/>
      <c r="P894" s="210"/>
      <c r="Q894" s="210"/>
      <c r="R894" s="210"/>
      <c r="S894" s="210"/>
      <c r="T894" s="210"/>
      <c r="U894" s="210"/>
      <c r="V894" s="210"/>
      <c r="W894" s="210"/>
      <c r="X894" s="210"/>
      <c r="Y894" s="210"/>
      <c r="Z894" s="210"/>
    </row>
    <row r="895" ht="12.75" customHeight="1">
      <c r="A895" s="625"/>
      <c r="B895" s="625"/>
      <c r="C895" s="625"/>
      <c r="D895" s="627"/>
      <c r="E895" s="210"/>
      <c r="F895" s="210"/>
      <c r="G895" s="210"/>
      <c r="H895" s="210"/>
      <c r="I895" s="627"/>
      <c r="J895" s="210"/>
      <c r="K895" s="210"/>
      <c r="L895" s="210"/>
      <c r="M895" s="628"/>
      <c r="N895" s="210"/>
      <c r="O895" s="210"/>
      <c r="P895" s="210"/>
      <c r="Q895" s="210"/>
      <c r="R895" s="210"/>
      <c r="S895" s="210"/>
      <c r="T895" s="210"/>
      <c r="U895" s="210"/>
      <c r="V895" s="210"/>
      <c r="W895" s="210"/>
      <c r="X895" s="210"/>
      <c r="Y895" s="210"/>
      <c r="Z895" s="210"/>
    </row>
    <row r="896" ht="12.75" customHeight="1">
      <c r="A896" s="625"/>
      <c r="B896" s="625"/>
      <c r="C896" s="625"/>
      <c r="D896" s="627"/>
      <c r="E896" s="210"/>
      <c r="F896" s="210"/>
      <c r="G896" s="210"/>
      <c r="H896" s="210"/>
      <c r="I896" s="627"/>
      <c r="J896" s="210"/>
      <c r="K896" s="210"/>
      <c r="L896" s="210"/>
      <c r="M896" s="628"/>
      <c r="N896" s="210"/>
      <c r="O896" s="210"/>
      <c r="P896" s="210"/>
      <c r="Q896" s="210"/>
      <c r="R896" s="210"/>
      <c r="S896" s="210"/>
      <c r="T896" s="210"/>
      <c r="U896" s="210"/>
      <c r="V896" s="210"/>
      <c r="W896" s="210"/>
      <c r="X896" s="210"/>
      <c r="Y896" s="210"/>
      <c r="Z896" s="210"/>
    </row>
    <row r="897" ht="12.75" customHeight="1">
      <c r="A897" s="625"/>
      <c r="B897" s="625"/>
      <c r="C897" s="625"/>
      <c r="D897" s="627"/>
      <c r="E897" s="210"/>
      <c r="F897" s="210"/>
      <c r="G897" s="210"/>
      <c r="H897" s="210"/>
      <c r="I897" s="627"/>
      <c r="J897" s="210"/>
      <c r="K897" s="210"/>
      <c r="L897" s="210"/>
      <c r="M897" s="628"/>
      <c r="N897" s="210"/>
      <c r="O897" s="210"/>
      <c r="P897" s="210"/>
      <c r="Q897" s="210"/>
      <c r="R897" s="210"/>
      <c r="S897" s="210"/>
      <c r="T897" s="210"/>
      <c r="U897" s="210"/>
      <c r="V897" s="210"/>
      <c r="W897" s="210"/>
      <c r="X897" s="210"/>
      <c r="Y897" s="210"/>
      <c r="Z897" s="210"/>
    </row>
    <row r="898" ht="12.75" customHeight="1">
      <c r="A898" s="625"/>
      <c r="B898" s="625"/>
      <c r="C898" s="625"/>
      <c r="D898" s="627"/>
      <c r="E898" s="210"/>
      <c r="F898" s="210"/>
      <c r="G898" s="210"/>
      <c r="H898" s="210"/>
      <c r="I898" s="627"/>
      <c r="J898" s="210"/>
      <c r="K898" s="210"/>
      <c r="L898" s="210"/>
      <c r="M898" s="628"/>
      <c r="N898" s="210"/>
      <c r="O898" s="210"/>
      <c r="P898" s="210"/>
      <c r="Q898" s="210"/>
      <c r="R898" s="210"/>
      <c r="S898" s="210"/>
      <c r="T898" s="210"/>
      <c r="U898" s="210"/>
      <c r="V898" s="210"/>
      <c r="W898" s="210"/>
      <c r="X898" s="210"/>
      <c r="Y898" s="210"/>
      <c r="Z898" s="210"/>
    </row>
    <row r="899" ht="12.75" customHeight="1">
      <c r="A899" s="625"/>
      <c r="B899" s="625"/>
      <c r="C899" s="625"/>
      <c r="D899" s="627"/>
      <c r="E899" s="210"/>
      <c r="F899" s="210"/>
      <c r="G899" s="210"/>
      <c r="H899" s="210"/>
      <c r="I899" s="627"/>
      <c r="J899" s="210"/>
      <c r="K899" s="210"/>
      <c r="L899" s="210"/>
      <c r="M899" s="628"/>
      <c r="N899" s="210"/>
      <c r="O899" s="210"/>
      <c r="P899" s="210"/>
      <c r="Q899" s="210"/>
      <c r="R899" s="210"/>
      <c r="S899" s="210"/>
      <c r="T899" s="210"/>
      <c r="U899" s="210"/>
      <c r="V899" s="210"/>
      <c r="W899" s="210"/>
      <c r="X899" s="210"/>
      <c r="Y899" s="210"/>
      <c r="Z899" s="210"/>
    </row>
    <row r="900" ht="12.75" customHeight="1">
      <c r="A900" s="625"/>
      <c r="B900" s="625"/>
      <c r="C900" s="625"/>
      <c r="D900" s="627"/>
      <c r="E900" s="210"/>
      <c r="F900" s="210"/>
      <c r="G900" s="210"/>
      <c r="H900" s="210"/>
      <c r="I900" s="627"/>
      <c r="J900" s="210"/>
      <c r="K900" s="210"/>
      <c r="L900" s="210"/>
      <c r="M900" s="628"/>
      <c r="N900" s="210"/>
      <c r="O900" s="210"/>
      <c r="P900" s="210"/>
      <c r="Q900" s="210"/>
      <c r="R900" s="210"/>
      <c r="S900" s="210"/>
      <c r="T900" s="210"/>
      <c r="U900" s="210"/>
      <c r="V900" s="210"/>
      <c r="W900" s="210"/>
      <c r="X900" s="210"/>
      <c r="Y900" s="210"/>
      <c r="Z900" s="210"/>
    </row>
    <row r="901" ht="12.75" customHeight="1">
      <c r="A901" s="625"/>
      <c r="B901" s="625"/>
      <c r="C901" s="625"/>
      <c r="D901" s="627"/>
      <c r="E901" s="210"/>
      <c r="F901" s="210"/>
      <c r="G901" s="210"/>
      <c r="H901" s="210"/>
      <c r="I901" s="627"/>
      <c r="J901" s="210"/>
      <c r="K901" s="210"/>
      <c r="L901" s="210"/>
      <c r="M901" s="628"/>
      <c r="N901" s="210"/>
      <c r="O901" s="210"/>
      <c r="P901" s="210"/>
      <c r="Q901" s="210"/>
      <c r="R901" s="210"/>
      <c r="S901" s="210"/>
      <c r="T901" s="210"/>
      <c r="U901" s="210"/>
      <c r="V901" s="210"/>
      <c r="W901" s="210"/>
      <c r="X901" s="210"/>
      <c r="Y901" s="210"/>
      <c r="Z901" s="210"/>
    </row>
    <row r="902" ht="12.75" customHeight="1">
      <c r="A902" s="625"/>
      <c r="B902" s="625"/>
      <c r="C902" s="625"/>
      <c r="D902" s="627"/>
      <c r="E902" s="210"/>
      <c r="F902" s="210"/>
      <c r="G902" s="210"/>
      <c r="H902" s="210"/>
      <c r="I902" s="627"/>
      <c r="J902" s="210"/>
      <c r="K902" s="210"/>
      <c r="L902" s="210"/>
      <c r="M902" s="628"/>
      <c r="N902" s="210"/>
      <c r="O902" s="210"/>
      <c r="P902" s="210"/>
      <c r="Q902" s="210"/>
      <c r="R902" s="210"/>
      <c r="S902" s="210"/>
      <c r="T902" s="210"/>
      <c r="U902" s="210"/>
      <c r="V902" s="210"/>
      <c r="W902" s="210"/>
      <c r="X902" s="210"/>
      <c r="Y902" s="210"/>
      <c r="Z902" s="210"/>
    </row>
    <row r="903" ht="12.75" customHeight="1">
      <c r="A903" s="625"/>
      <c r="B903" s="625"/>
      <c r="C903" s="625"/>
      <c r="D903" s="627"/>
      <c r="E903" s="210"/>
      <c r="F903" s="210"/>
      <c r="G903" s="210"/>
      <c r="H903" s="210"/>
      <c r="I903" s="627"/>
      <c r="J903" s="210"/>
      <c r="K903" s="210"/>
      <c r="L903" s="210"/>
      <c r="M903" s="628"/>
      <c r="N903" s="210"/>
      <c r="O903" s="210"/>
      <c r="P903" s="210"/>
      <c r="Q903" s="210"/>
      <c r="R903" s="210"/>
      <c r="S903" s="210"/>
      <c r="T903" s="210"/>
      <c r="U903" s="210"/>
      <c r="V903" s="210"/>
      <c r="W903" s="210"/>
      <c r="X903" s="210"/>
      <c r="Y903" s="210"/>
      <c r="Z903" s="210"/>
    </row>
    <row r="904" ht="12.75" customHeight="1">
      <c r="A904" s="625"/>
      <c r="B904" s="625"/>
      <c r="C904" s="625"/>
      <c r="D904" s="627"/>
      <c r="E904" s="210"/>
      <c r="F904" s="210"/>
      <c r="G904" s="210"/>
      <c r="H904" s="210"/>
      <c r="I904" s="627"/>
      <c r="J904" s="210"/>
      <c r="K904" s="210"/>
      <c r="L904" s="210"/>
      <c r="M904" s="628"/>
      <c r="N904" s="210"/>
      <c r="O904" s="210"/>
      <c r="P904" s="210"/>
      <c r="Q904" s="210"/>
      <c r="R904" s="210"/>
      <c r="S904" s="210"/>
      <c r="T904" s="210"/>
      <c r="U904" s="210"/>
      <c r="V904" s="210"/>
      <c r="W904" s="210"/>
      <c r="X904" s="210"/>
      <c r="Y904" s="210"/>
      <c r="Z904" s="210"/>
    </row>
    <row r="905" ht="12.75" customHeight="1">
      <c r="A905" s="625"/>
      <c r="B905" s="625"/>
      <c r="C905" s="625"/>
      <c r="D905" s="627"/>
      <c r="E905" s="210"/>
      <c r="F905" s="210"/>
      <c r="G905" s="210"/>
      <c r="H905" s="210"/>
      <c r="I905" s="627"/>
      <c r="J905" s="210"/>
      <c r="K905" s="210"/>
      <c r="L905" s="210"/>
      <c r="M905" s="628"/>
      <c r="N905" s="210"/>
      <c r="O905" s="210"/>
      <c r="P905" s="210"/>
      <c r="Q905" s="210"/>
      <c r="R905" s="210"/>
      <c r="S905" s="210"/>
      <c r="T905" s="210"/>
      <c r="U905" s="210"/>
      <c r="V905" s="210"/>
      <c r="W905" s="210"/>
      <c r="X905" s="210"/>
      <c r="Y905" s="210"/>
      <c r="Z905" s="210"/>
    </row>
    <row r="906" ht="12.75" customHeight="1">
      <c r="A906" s="625"/>
      <c r="B906" s="625"/>
      <c r="C906" s="625"/>
      <c r="D906" s="627"/>
      <c r="E906" s="210"/>
      <c r="F906" s="210"/>
      <c r="G906" s="210"/>
      <c r="H906" s="210"/>
      <c r="I906" s="627"/>
      <c r="J906" s="210"/>
      <c r="K906" s="210"/>
      <c r="L906" s="210"/>
      <c r="M906" s="628"/>
      <c r="N906" s="210"/>
      <c r="O906" s="210"/>
      <c r="P906" s="210"/>
      <c r="Q906" s="210"/>
      <c r="R906" s="210"/>
      <c r="S906" s="210"/>
      <c r="T906" s="210"/>
      <c r="U906" s="210"/>
      <c r="V906" s="210"/>
      <c r="W906" s="210"/>
      <c r="X906" s="210"/>
      <c r="Y906" s="210"/>
      <c r="Z906" s="210"/>
    </row>
    <row r="907" ht="12.75" customHeight="1">
      <c r="A907" s="625"/>
      <c r="B907" s="625"/>
      <c r="C907" s="625"/>
      <c r="D907" s="627"/>
      <c r="E907" s="210"/>
      <c r="F907" s="210"/>
      <c r="G907" s="210"/>
      <c r="H907" s="210"/>
      <c r="I907" s="627"/>
      <c r="J907" s="210"/>
      <c r="K907" s="210"/>
      <c r="L907" s="210"/>
      <c r="M907" s="628"/>
      <c r="N907" s="210"/>
      <c r="O907" s="210"/>
      <c r="P907" s="210"/>
      <c r="Q907" s="210"/>
      <c r="R907" s="210"/>
      <c r="S907" s="210"/>
      <c r="T907" s="210"/>
      <c r="U907" s="210"/>
      <c r="V907" s="210"/>
      <c r="W907" s="210"/>
      <c r="X907" s="210"/>
      <c r="Y907" s="210"/>
      <c r="Z907" s="210"/>
    </row>
    <row r="908" ht="12.75" customHeight="1">
      <c r="A908" s="625"/>
      <c r="B908" s="625"/>
      <c r="C908" s="625"/>
      <c r="D908" s="627"/>
      <c r="E908" s="210"/>
      <c r="F908" s="210"/>
      <c r="G908" s="210"/>
      <c r="H908" s="210"/>
      <c r="I908" s="627"/>
      <c r="J908" s="210"/>
      <c r="K908" s="210"/>
      <c r="L908" s="210"/>
      <c r="M908" s="628"/>
      <c r="N908" s="210"/>
      <c r="O908" s="210"/>
      <c r="P908" s="210"/>
      <c r="Q908" s="210"/>
      <c r="R908" s="210"/>
      <c r="S908" s="210"/>
      <c r="T908" s="210"/>
      <c r="U908" s="210"/>
      <c r="V908" s="210"/>
      <c r="W908" s="210"/>
      <c r="X908" s="210"/>
      <c r="Y908" s="210"/>
      <c r="Z908" s="210"/>
    </row>
    <row r="909" ht="12.75" customHeight="1">
      <c r="A909" s="625"/>
      <c r="B909" s="625"/>
      <c r="C909" s="625"/>
      <c r="D909" s="627"/>
      <c r="E909" s="210"/>
      <c r="F909" s="210"/>
      <c r="G909" s="210"/>
      <c r="H909" s="210"/>
      <c r="I909" s="627"/>
      <c r="J909" s="210"/>
      <c r="K909" s="210"/>
      <c r="L909" s="210"/>
      <c r="M909" s="628"/>
      <c r="N909" s="210"/>
      <c r="O909" s="210"/>
      <c r="P909" s="210"/>
      <c r="Q909" s="210"/>
      <c r="R909" s="210"/>
      <c r="S909" s="210"/>
      <c r="T909" s="210"/>
      <c r="U909" s="210"/>
      <c r="V909" s="210"/>
      <c r="W909" s="210"/>
      <c r="X909" s="210"/>
      <c r="Y909" s="210"/>
      <c r="Z909" s="210"/>
    </row>
    <row r="910" ht="12.75" customHeight="1">
      <c r="A910" s="625"/>
      <c r="B910" s="625"/>
      <c r="C910" s="625"/>
      <c r="D910" s="627"/>
      <c r="E910" s="210"/>
      <c r="F910" s="210"/>
      <c r="G910" s="210"/>
      <c r="H910" s="210"/>
      <c r="I910" s="627"/>
      <c r="J910" s="210"/>
      <c r="K910" s="210"/>
      <c r="L910" s="210"/>
      <c r="M910" s="628"/>
      <c r="N910" s="210"/>
      <c r="O910" s="210"/>
      <c r="P910" s="210"/>
      <c r="Q910" s="210"/>
      <c r="R910" s="210"/>
      <c r="S910" s="210"/>
      <c r="T910" s="210"/>
      <c r="U910" s="210"/>
      <c r="V910" s="210"/>
      <c r="W910" s="210"/>
      <c r="X910" s="210"/>
      <c r="Y910" s="210"/>
      <c r="Z910" s="210"/>
    </row>
    <row r="911" ht="12.75" customHeight="1">
      <c r="A911" s="625"/>
      <c r="B911" s="625"/>
      <c r="C911" s="625"/>
      <c r="D911" s="627"/>
      <c r="E911" s="210"/>
      <c r="F911" s="210"/>
      <c r="G911" s="210"/>
      <c r="H911" s="210"/>
      <c r="I911" s="627"/>
      <c r="J911" s="210"/>
      <c r="K911" s="210"/>
      <c r="L911" s="210"/>
      <c r="M911" s="628"/>
      <c r="N911" s="210"/>
      <c r="O911" s="210"/>
      <c r="P911" s="210"/>
      <c r="Q911" s="210"/>
      <c r="R911" s="210"/>
      <c r="S911" s="210"/>
      <c r="T911" s="210"/>
      <c r="U911" s="210"/>
      <c r="V911" s="210"/>
      <c r="W911" s="210"/>
      <c r="X911" s="210"/>
      <c r="Y911" s="210"/>
      <c r="Z911" s="210"/>
    </row>
    <row r="912" ht="12.75" customHeight="1">
      <c r="A912" s="625"/>
      <c r="B912" s="625"/>
      <c r="C912" s="625"/>
      <c r="D912" s="627"/>
      <c r="E912" s="210"/>
      <c r="F912" s="210"/>
      <c r="G912" s="210"/>
      <c r="H912" s="210"/>
      <c r="I912" s="627"/>
      <c r="J912" s="210"/>
      <c r="K912" s="210"/>
      <c r="L912" s="210"/>
      <c r="M912" s="628"/>
      <c r="N912" s="210"/>
      <c r="O912" s="210"/>
      <c r="P912" s="210"/>
      <c r="Q912" s="210"/>
      <c r="R912" s="210"/>
      <c r="S912" s="210"/>
      <c r="T912" s="210"/>
      <c r="U912" s="210"/>
      <c r="V912" s="210"/>
      <c r="W912" s="210"/>
      <c r="X912" s="210"/>
      <c r="Y912" s="210"/>
      <c r="Z912" s="210"/>
    </row>
    <row r="913" ht="12.75" customHeight="1">
      <c r="A913" s="625"/>
      <c r="B913" s="625"/>
      <c r="C913" s="625"/>
      <c r="D913" s="627"/>
      <c r="E913" s="210"/>
      <c r="F913" s="210"/>
      <c r="G913" s="210"/>
      <c r="H913" s="210"/>
      <c r="I913" s="627"/>
      <c r="J913" s="210"/>
      <c r="K913" s="210"/>
      <c r="L913" s="210"/>
      <c r="M913" s="628"/>
      <c r="N913" s="210"/>
      <c r="O913" s="210"/>
      <c r="P913" s="210"/>
      <c r="Q913" s="210"/>
      <c r="R913" s="210"/>
      <c r="S913" s="210"/>
      <c r="T913" s="210"/>
      <c r="U913" s="210"/>
      <c r="V913" s="210"/>
      <c r="W913" s="210"/>
      <c r="X913" s="210"/>
      <c r="Y913" s="210"/>
      <c r="Z913" s="210"/>
    </row>
    <row r="914" ht="12.75" customHeight="1">
      <c r="A914" s="625"/>
      <c r="B914" s="625"/>
      <c r="C914" s="625"/>
      <c r="D914" s="627"/>
      <c r="E914" s="210"/>
      <c r="F914" s="210"/>
      <c r="G914" s="210"/>
      <c r="H914" s="210"/>
      <c r="I914" s="627"/>
      <c r="J914" s="210"/>
      <c r="K914" s="210"/>
      <c r="L914" s="210"/>
      <c r="M914" s="628"/>
      <c r="N914" s="210"/>
      <c r="O914" s="210"/>
      <c r="P914" s="210"/>
      <c r="Q914" s="210"/>
      <c r="R914" s="210"/>
      <c r="S914" s="210"/>
      <c r="T914" s="210"/>
      <c r="U914" s="210"/>
      <c r="V914" s="210"/>
      <c r="W914" s="210"/>
      <c r="X914" s="210"/>
      <c r="Y914" s="210"/>
      <c r="Z914" s="210"/>
    </row>
    <row r="915" ht="12.75" customHeight="1">
      <c r="A915" s="625"/>
      <c r="B915" s="625"/>
      <c r="C915" s="625"/>
      <c r="D915" s="627"/>
      <c r="E915" s="210"/>
      <c r="F915" s="210"/>
      <c r="G915" s="210"/>
      <c r="H915" s="210"/>
      <c r="I915" s="627"/>
      <c r="J915" s="210"/>
      <c r="K915" s="210"/>
      <c r="L915" s="210"/>
      <c r="M915" s="628"/>
      <c r="N915" s="210"/>
      <c r="O915" s="210"/>
      <c r="P915" s="210"/>
      <c r="Q915" s="210"/>
      <c r="R915" s="210"/>
      <c r="S915" s="210"/>
      <c r="T915" s="210"/>
      <c r="U915" s="210"/>
      <c r="V915" s="210"/>
      <c r="W915" s="210"/>
      <c r="X915" s="210"/>
      <c r="Y915" s="210"/>
      <c r="Z915" s="210"/>
    </row>
    <row r="916" ht="12.75" customHeight="1">
      <c r="A916" s="625"/>
      <c r="B916" s="625"/>
      <c r="C916" s="625"/>
      <c r="D916" s="627"/>
      <c r="E916" s="210"/>
      <c r="F916" s="210"/>
      <c r="G916" s="210"/>
      <c r="H916" s="210"/>
      <c r="I916" s="627"/>
      <c r="J916" s="210"/>
      <c r="K916" s="210"/>
      <c r="L916" s="210"/>
      <c r="M916" s="628"/>
      <c r="N916" s="210"/>
      <c r="O916" s="210"/>
      <c r="P916" s="210"/>
      <c r="Q916" s="210"/>
      <c r="R916" s="210"/>
      <c r="S916" s="210"/>
      <c r="T916" s="210"/>
      <c r="U916" s="210"/>
      <c r="V916" s="210"/>
      <c r="W916" s="210"/>
      <c r="X916" s="210"/>
      <c r="Y916" s="210"/>
      <c r="Z916" s="210"/>
    </row>
    <row r="917" ht="12.75" customHeight="1">
      <c r="A917" s="625"/>
      <c r="B917" s="625"/>
      <c r="C917" s="625"/>
      <c r="D917" s="627"/>
      <c r="E917" s="210"/>
      <c r="F917" s="210"/>
      <c r="G917" s="210"/>
      <c r="H917" s="210"/>
      <c r="I917" s="627"/>
      <c r="J917" s="210"/>
      <c r="K917" s="210"/>
      <c r="L917" s="210"/>
      <c r="M917" s="628"/>
      <c r="N917" s="210"/>
      <c r="O917" s="210"/>
      <c r="P917" s="210"/>
      <c r="Q917" s="210"/>
      <c r="R917" s="210"/>
      <c r="S917" s="210"/>
      <c r="T917" s="210"/>
      <c r="U917" s="210"/>
      <c r="V917" s="210"/>
      <c r="W917" s="210"/>
      <c r="X917" s="210"/>
      <c r="Y917" s="210"/>
      <c r="Z917" s="210"/>
    </row>
    <row r="918" ht="12.75" customHeight="1">
      <c r="A918" s="625"/>
      <c r="B918" s="625"/>
      <c r="C918" s="625"/>
      <c r="D918" s="627"/>
      <c r="E918" s="210"/>
      <c r="F918" s="210"/>
      <c r="G918" s="210"/>
      <c r="H918" s="210"/>
      <c r="I918" s="627"/>
      <c r="J918" s="210"/>
      <c r="K918" s="210"/>
      <c r="L918" s="210"/>
      <c r="M918" s="628"/>
      <c r="N918" s="210"/>
      <c r="O918" s="210"/>
      <c r="P918" s="210"/>
      <c r="Q918" s="210"/>
      <c r="R918" s="210"/>
      <c r="S918" s="210"/>
      <c r="T918" s="210"/>
      <c r="U918" s="210"/>
      <c r="V918" s="210"/>
      <c r="W918" s="210"/>
      <c r="X918" s="210"/>
      <c r="Y918" s="210"/>
      <c r="Z918" s="210"/>
    </row>
    <row r="919" ht="12.75" customHeight="1">
      <c r="A919" s="625"/>
      <c r="B919" s="625"/>
      <c r="C919" s="625"/>
      <c r="D919" s="627"/>
      <c r="E919" s="210"/>
      <c r="F919" s="210"/>
      <c r="G919" s="210"/>
      <c r="H919" s="210"/>
      <c r="I919" s="627"/>
      <c r="J919" s="210"/>
      <c r="K919" s="210"/>
      <c r="L919" s="210"/>
      <c r="M919" s="628"/>
      <c r="N919" s="210"/>
      <c r="O919" s="210"/>
      <c r="P919" s="210"/>
      <c r="Q919" s="210"/>
      <c r="R919" s="210"/>
      <c r="S919" s="210"/>
      <c r="T919" s="210"/>
      <c r="U919" s="210"/>
      <c r="V919" s="210"/>
      <c r="W919" s="210"/>
      <c r="X919" s="210"/>
      <c r="Y919" s="210"/>
      <c r="Z919" s="210"/>
    </row>
    <row r="920" ht="12.75" customHeight="1">
      <c r="A920" s="625"/>
      <c r="B920" s="625"/>
      <c r="C920" s="625"/>
      <c r="D920" s="627"/>
      <c r="E920" s="210"/>
      <c r="F920" s="210"/>
      <c r="G920" s="210"/>
      <c r="H920" s="210"/>
      <c r="I920" s="627"/>
      <c r="J920" s="210"/>
      <c r="K920" s="210"/>
      <c r="L920" s="210"/>
      <c r="M920" s="628"/>
      <c r="N920" s="210"/>
      <c r="O920" s="210"/>
      <c r="P920" s="210"/>
      <c r="Q920" s="210"/>
      <c r="R920" s="210"/>
      <c r="S920" s="210"/>
      <c r="T920" s="210"/>
      <c r="U920" s="210"/>
      <c r="V920" s="210"/>
      <c r="W920" s="210"/>
      <c r="X920" s="210"/>
      <c r="Y920" s="210"/>
      <c r="Z920" s="210"/>
    </row>
    <row r="921" ht="12.75" customHeight="1">
      <c r="A921" s="625"/>
      <c r="B921" s="625"/>
      <c r="C921" s="625"/>
      <c r="D921" s="627"/>
      <c r="E921" s="210"/>
      <c r="F921" s="210"/>
      <c r="G921" s="210"/>
      <c r="H921" s="210"/>
      <c r="I921" s="627"/>
      <c r="J921" s="210"/>
      <c r="K921" s="210"/>
      <c r="L921" s="210"/>
      <c r="M921" s="628"/>
      <c r="N921" s="210"/>
      <c r="O921" s="210"/>
      <c r="P921" s="210"/>
      <c r="Q921" s="210"/>
      <c r="R921" s="210"/>
      <c r="S921" s="210"/>
      <c r="T921" s="210"/>
      <c r="U921" s="210"/>
      <c r="V921" s="210"/>
      <c r="W921" s="210"/>
      <c r="X921" s="210"/>
      <c r="Y921" s="210"/>
      <c r="Z921" s="210"/>
    </row>
    <row r="922" ht="12.75" customHeight="1">
      <c r="A922" s="625"/>
      <c r="B922" s="625"/>
      <c r="C922" s="625"/>
      <c r="D922" s="627"/>
      <c r="E922" s="210"/>
      <c r="F922" s="210"/>
      <c r="G922" s="210"/>
      <c r="H922" s="210"/>
      <c r="I922" s="627"/>
      <c r="J922" s="210"/>
      <c r="K922" s="210"/>
      <c r="L922" s="210"/>
      <c r="M922" s="628"/>
      <c r="N922" s="210"/>
      <c r="O922" s="210"/>
      <c r="P922" s="210"/>
      <c r="Q922" s="210"/>
      <c r="R922" s="210"/>
      <c r="S922" s="210"/>
      <c r="T922" s="210"/>
      <c r="U922" s="210"/>
      <c r="V922" s="210"/>
      <c r="W922" s="210"/>
      <c r="X922" s="210"/>
      <c r="Y922" s="210"/>
      <c r="Z922" s="210"/>
    </row>
    <row r="923" ht="12.75" customHeight="1">
      <c r="A923" s="625"/>
      <c r="B923" s="625"/>
      <c r="C923" s="625"/>
      <c r="D923" s="627"/>
      <c r="E923" s="210"/>
      <c r="F923" s="210"/>
      <c r="G923" s="210"/>
      <c r="H923" s="210"/>
      <c r="I923" s="627"/>
      <c r="J923" s="210"/>
      <c r="K923" s="210"/>
      <c r="L923" s="210"/>
      <c r="M923" s="628"/>
      <c r="N923" s="210"/>
      <c r="O923" s="210"/>
      <c r="P923" s="210"/>
      <c r="Q923" s="210"/>
      <c r="R923" s="210"/>
      <c r="S923" s="210"/>
      <c r="T923" s="210"/>
      <c r="U923" s="210"/>
      <c r="V923" s="210"/>
      <c r="W923" s="210"/>
      <c r="X923" s="210"/>
      <c r="Y923" s="210"/>
      <c r="Z923" s="210"/>
    </row>
    <row r="924" ht="12.75" customHeight="1">
      <c r="A924" s="625"/>
      <c r="B924" s="625"/>
      <c r="C924" s="625"/>
      <c r="D924" s="627"/>
      <c r="E924" s="210"/>
      <c r="F924" s="210"/>
      <c r="G924" s="210"/>
      <c r="H924" s="210"/>
      <c r="I924" s="627"/>
      <c r="J924" s="210"/>
      <c r="K924" s="210"/>
      <c r="L924" s="210"/>
      <c r="M924" s="628"/>
      <c r="N924" s="210"/>
      <c r="O924" s="210"/>
      <c r="P924" s="210"/>
      <c r="Q924" s="210"/>
      <c r="R924" s="210"/>
      <c r="S924" s="210"/>
      <c r="T924" s="210"/>
      <c r="U924" s="210"/>
      <c r="V924" s="210"/>
      <c r="W924" s="210"/>
      <c r="X924" s="210"/>
      <c r="Y924" s="210"/>
      <c r="Z924" s="210"/>
    </row>
    <row r="925" ht="12.75" customHeight="1">
      <c r="A925" s="625"/>
      <c r="B925" s="625"/>
      <c r="C925" s="625"/>
      <c r="D925" s="627"/>
      <c r="E925" s="210"/>
      <c r="F925" s="210"/>
      <c r="G925" s="210"/>
      <c r="H925" s="210"/>
      <c r="I925" s="627"/>
      <c r="J925" s="210"/>
      <c r="K925" s="210"/>
      <c r="L925" s="210"/>
      <c r="M925" s="628"/>
      <c r="N925" s="210"/>
      <c r="O925" s="210"/>
      <c r="P925" s="210"/>
      <c r="Q925" s="210"/>
      <c r="R925" s="210"/>
      <c r="S925" s="210"/>
      <c r="T925" s="210"/>
      <c r="U925" s="210"/>
      <c r="V925" s="210"/>
      <c r="W925" s="210"/>
      <c r="X925" s="210"/>
      <c r="Y925" s="210"/>
      <c r="Z925" s="210"/>
    </row>
    <row r="926" ht="12.75" customHeight="1">
      <c r="A926" s="625"/>
      <c r="B926" s="625"/>
      <c r="C926" s="625"/>
      <c r="D926" s="627"/>
      <c r="E926" s="210"/>
      <c r="F926" s="210"/>
      <c r="G926" s="210"/>
      <c r="H926" s="210"/>
      <c r="I926" s="627"/>
      <c r="J926" s="210"/>
      <c r="K926" s="210"/>
      <c r="L926" s="210"/>
      <c r="M926" s="628"/>
      <c r="N926" s="210"/>
      <c r="O926" s="210"/>
      <c r="P926" s="210"/>
      <c r="Q926" s="210"/>
      <c r="R926" s="210"/>
      <c r="S926" s="210"/>
      <c r="T926" s="210"/>
      <c r="U926" s="210"/>
      <c r="V926" s="210"/>
      <c r="W926" s="210"/>
      <c r="X926" s="210"/>
      <c r="Y926" s="210"/>
      <c r="Z926" s="210"/>
    </row>
    <row r="927" ht="12.75" customHeight="1">
      <c r="A927" s="625"/>
      <c r="B927" s="625"/>
      <c r="C927" s="625"/>
      <c r="D927" s="627"/>
      <c r="E927" s="210"/>
      <c r="F927" s="210"/>
      <c r="G927" s="210"/>
      <c r="H927" s="210"/>
      <c r="I927" s="627"/>
      <c r="J927" s="210"/>
      <c r="K927" s="210"/>
      <c r="L927" s="210"/>
      <c r="M927" s="628"/>
      <c r="N927" s="210"/>
      <c r="O927" s="210"/>
      <c r="P927" s="210"/>
      <c r="Q927" s="210"/>
      <c r="R927" s="210"/>
      <c r="S927" s="210"/>
      <c r="T927" s="210"/>
      <c r="U927" s="210"/>
      <c r="V927" s="210"/>
      <c r="W927" s="210"/>
      <c r="X927" s="210"/>
      <c r="Y927" s="210"/>
      <c r="Z927" s="210"/>
    </row>
    <row r="928" ht="12.75" customHeight="1">
      <c r="A928" s="625"/>
      <c r="B928" s="625"/>
      <c r="C928" s="625"/>
      <c r="D928" s="627"/>
      <c r="E928" s="210"/>
      <c r="F928" s="210"/>
      <c r="G928" s="210"/>
      <c r="H928" s="210"/>
      <c r="I928" s="627"/>
      <c r="J928" s="210"/>
      <c r="K928" s="210"/>
      <c r="L928" s="210"/>
      <c r="M928" s="628"/>
      <c r="N928" s="210"/>
      <c r="O928" s="210"/>
      <c r="P928" s="210"/>
      <c r="Q928" s="210"/>
      <c r="R928" s="210"/>
      <c r="S928" s="210"/>
      <c r="T928" s="210"/>
      <c r="U928" s="210"/>
      <c r="V928" s="210"/>
      <c r="W928" s="210"/>
      <c r="X928" s="210"/>
      <c r="Y928" s="210"/>
      <c r="Z928" s="210"/>
    </row>
    <row r="929" ht="12.75" customHeight="1">
      <c r="A929" s="625"/>
      <c r="B929" s="625"/>
      <c r="C929" s="625"/>
      <c r="D929" s="627"/>
      <c r="E929" s="210"/>
      <c r="F929" s="210"/>
      <c r="G929" s="210"/>
      <c r="H929" s="210"/>
      <c r="I929" s="627"/>
      <c r="J929" s="210"/>
      <c r="K929" s="210"/>
      <c r="L929" s="210"/>
      <c r="M929" s="628"/>
      <c r="N929" s="210"/>
      <c r="O929" s="210"/>
      <c r="P929" s="210"/>
      <c r="Q929" s="210"/>
      <c r="R929" s="210"/>
      <c r="S929" s="210"/>
      <c r="T929" s="210"/>
      <c r="U929" s="210"/>
      <c r="V929" s="210"/>
      <c r="W929" s="210"/>
      <c r="X929" s="210"/>
      <c r="Y929" s="210"/>
      <c r="Z929" s="210"/>
    </row>
    <row r="930" ht="12.75" customHeight="1">
      <c r="A930" s="625"/>
      <c r="B930" s="625"/>
      <c r="C930" s="625"/>
      <c r="D930" s="627"/>
      <c r="E930" s="210"/>
      <c r="F930" s="210"/>
      <c r="G930" s="210"/>
      <c r="H930" s="210"/>
      <c r="I930" s="627"/>
      <c r="J930" s="210"/>
      <c r="K930" s="210"/>
      <c r="L930" s="210"/>
      <c r="M930" s="628"/>
      <c r="N930" s="210"/>
      <c r="O930" s="210"/>
      <c r="P930" s="210"/>
      <c r="Q930" s="210"/>
      <c r="R930" s="210"/>
      <c r="S930" s="210"/>
      <c r="T930" s="210"/>
      <c r="U930" s="210"/>
      <c r="V930" s="210"/>
      <c r="W930" s="210"/>
      <c r="X930" s="210"/>
      <c r="Y930" s="210"/>
      <c r="Z930" s="210"/>
    </row>
    <row r="931" ht="12.75" customHeight="1">
      <c r="A931" s="625"/>
      <c r="B931" s="625"/>
      <c r="C931" s="625"/>
      <c r="D931" s="627"/>
      <c r="E931" s="210"/>
      <c r="F931" s="210"/>
      <c r="G931" s="210"/>
      <c r="H931" s="210"/>
      <c r="I931" s="627"/>
      <c r="J931" s="210"/>
      <c r="K931" s="210"/>
      <c r="L931" s="210"/>
      <c r="M931" s="628"/>
      <c r="N931" s="210"/>
      <c r="O931" s="210"/>
      <c r="P931" s="210"/>
      <c r="Q931" s="210"/>
      <c r="R931" s="210"/>
      <c r="S931" s="210"/>
      <c r="T931" s="210"/>
      <c r="U931" s="210"/>
      <c r="V931" s="210"/>
      <c r="W931" s="210"/>
      <c r="X931" s="210"/>
      <c r="Y931" s="210"/>
      <c r="Z931" s="210"/>
    </row>
    <row r="932" ht="12.75" customHeight="1">
      <c r="A932" s="625"/>
      <c r="B932" s="625"/>
      <c r="C932" s="625"/>
      <c r="D932" s="627"/>
      <c r="E932" s="210"/>
      <c r="F932" s="210"/>
      <c r="G932" s="210"/>
      <c r="H932" s="210"/>
      <c r="I932" s="627"/>
      <c r="J932" s="210"/>
      <c r="K932" s="210"/>
      <c r="L932" s="210"/>
      <c r="M932" s="628"/>
      <c r="N932" s="210"/>
      <c r="O932" s="210"/>
      <c r="P932" s="210"/>
      <c r="Q932" s="210"/>
      <c r="R932" s="210"/>
      <c r="S932" s="210"/>
      <c r="T932" s="210"/>
      <c r="U932" s="210"/>
      <c r="V932" s="210"/>
      <c r="W932" s="210"/>
      <c r="X932" s="210"/>
      <c r="Y932" s="210"/>
      <c r="Z932" s="210"/>
    </row>
    <row r="933" ht="12.75" customHeight="1">
      <c r="A933" s="625"/>
      <c r="B933" s="625"/>
      <c r="C933" s="625"/>
      <c r="D933" s="627"/>
      <c r="E933" s="210"/>
      <c r="F933" s="210"/>
      <c r="G933" s="210"/>
      <c r="H933" s="210"/>
      <c r="I933" s="627"/>
      <c r="J933" s="210"/>
      <c r="K933" s="210"/>
      <c r="L933" s="210"/>
      <c r="M933" s="628"/>
      <c r="N933" s="210"/>
      <c r="O933" s="210"/>
      <c r="P933" s="210"/>
      <c r="Q933" s="210"/>
      <c r="R933" s="210"/>
      <c r="S933" s="210"/>
      <c r="T933" s="210"/>
      <c r="U933" s="210"/>
      <c r="V933" s="210"/>
      <c r="W933" s="210"/>
      <c r="X933" s="210"/>
      <c r="Y933" s="210"/>
      <c r="Z933" s="210"/>
    </row>
    <row r="934" ht="12.75" customHeight="1">
      <c r="A934" s="625"/>
      <c r="B934" s="625"/>
      <c r="C934" s="625"/>
      <c r="D934" s="627"/>
      <c r="E934" s="210"/>
      <c r="F934" s="210"/>
      <c r="G934" s="210"/>
      <c r="H934" s="210"/>
      <c r="I934" s="627"/>
      <c r="J934" s="210"/>
      <c r="K934" s="210"/>
      <c r="L934" s="210"/>
      <c r="M934" s="628"/>
      <c r="N934" s="210"/>
      <c r="O934" s="210"/>
      <c r="P934" s="210"/>
      <c r="Q934" s="210"/>
      <c r="R934" s="210"/>
      <c r="S934" s="210"/>
      <c r="T934" s="210"/>
      <c r="U934" s="210"/>
      <c r="V934" s="210"/>
      <c r="W934" s="210"/>
      <c r="X934" s="210"/>
      <c r="Y934" s="210"/>
      <c r="Z934" s="210"/>
    </row>
    <row r="935" ht="12.75" customHeight="1">
      <c r="A935" s="625"/>
      <c r="B935" s="625"/>
      <c r="C935" s="625"/>
      <c r="D935" s="627"/>
      <c r="E935" s="210"/>
      <c r="F935" s="210"/>
      <c r="G935" s="210"/>
      <c r="H935" s="210"/>
      <c r="I935" s="627"/>
      <c r="J935" s="210"/>
      <c r="K935" s="210"/>
      <c r="L935" s="210"/>
      <c r="M935" s="628"/>
      <c r="N935" s="210"/>
      <c r="O935" s="210"/>
      <c r="P935" s="210"/>
      <c r="Q935" s="210"/>
      <c r="R935" s="210"/>
      <c r="S935" s="210"/>
      <c r="T935" s="210"/>
      <c r="U935" s="210"/>
      <c r="V935" s="210"/>
      <c r="W935" s="210"/>
      <c r="X935" s="210"/>
      <c r="Y935" s="210"/>
      <c r="Z935" s="210"/>
    </row>
    <row r="936" ht="12.75" customHeight="1">
      <c r="A936" s="625"/>
      <c r="B936" s="625"/>
      <c r="C936" s="625"/>
      <c r="D936" s="627"/>
      <c r="E936" s="210"/>
      <c r="F936" s="210"/>
      <c r="G936" s="210"/>
      <c r="H936" s="210"/>
      <c r="I936" s="627"/>
      <c r="J936" s="210"/>
      <c r="K936" s="210"/>
      <c r="L936" s="210"/>
      <c r="M936" s="628"/>
      <c r="N936" s="210"/>
      <c r="O936" s="210"/>
      <c r="P936" s="210"/>
      <c r="Q936" s="210"/>
      <c r="R936" s="210"/>
      <c r="S936" s="210"/>
      <c r="T936" s="210"/>
      <c r="U936" s="210"/>
      <c r="V936" s="210"/>
      <c r="W936" s="210"/>
      <c r="X936" s="210"/>
      <c r="Y936" s="210"/>
      <c r="Z936" s="210"/>
    </row>
    <row r="937" ht="12.75" customHeight="1">
      <c r="A937" s="625"/>
      <c r="B937" s="625"/>
      <c r="C937" s="625"/>
      <c r="D937" s="627"/>
      <c r="E937" s="210"/>
      <c r="F937" s="210"/>
      <c r="G937" s="210"/>
      <c r="H937" s="210"/>
      <c r="I937" s="627"/>
      <c r="J937" s="210"/>
      <c r="K937" s="210"/>
      <c r="L937" s="210"/>
      <c r="M937" s="628"/>
      <c r="N937" s="210"/>
      <c r="O937" s="210"/>
      <c r="P937" s="210"/>
      <c r="Q937" s="210"/>
      <c r="R937" s="210"/>
      <c r="S937" s="210"/>
      <c r="T937" s="210"/>
      <c r="U937" s="210"/>
      <c r="V937" s="210"/>
      <c r="W937" s="210"/>
      <c r="X937" s="210"/>
      <c r="Y937" s="210"/>
      <c r="Z937" s="210"/>
    </row>
    <row r="938" ht="12.75" customHeight="1">
      <c r="A938" s="625"/>
      <c r="B938" s="625"/>
      <c r="C938" s="625"/>
      <c r="D938" s="627"/>
      <c r="E938" s="210"/>
      <c r="F938" s="210"/>
      <c r="G938" s="210"/>
      <c r="H938" s="210"/>
      <c r="I938" s="627"/>
      <c r="J938" s="210"/>
      <c r="K938" s="210"/>
      <c r="L938" s="210"/>
      <c r="M938" s="628"/>
      <c r="N938" s="210"/>
      <c r="O938" s="210"/>
      <c r="P938" s="210"/>
      <c r="Q938" s="210"/>
      <c r="R938" s="210"/>
      <c r="S938" s="210"/>
      <c r="T938" s="210"/>
      <c r="U938" s="210"/>
      <c r="V938" s="210"/>
      <c r="W938" s="210"/>
      <c r="X938" s="210"/>
      <c r="Y938" s="210"/>
      <c r="Z938" s="210"/>
    </row>
    <row r="939" ht="12.75" customHeight="1">
      <c r="A939" s="625"/>
      <c r="B939" s="625"/>
      <c r="C939" s="625"/>
      <c r="D939" s="627"/>
      <c r="E939" s="210"/>
      <c r="F939" s="210"/>
      <c r="G939" s="210"/>
      <c r="H939" s="210"/>
      <c r="I939" s="627"/>
      <c r="J939" s="210"/>
      <c r="K939" s="210"/>
      <c r="L939" s="210"/>
      <c r="M939" s="628"/>
      <c r="N939" s="210"/>
      <c r="O939" s="210"/>
      <c r="P939" s="210"/>
      <c r="Q939" s="210"/>
      <c r="R939" s="210"/>
      <c r="S939" s="210"/>
      <c r="T939" s="210"/>
      <c r="U939" s="210"/>
      <c r="V939" s="210"/>
      <c r="W939" s="210"/>
      <c r="X939" s="210"/>
      <c r="Y939" s="210"/>
      <c r="Z939" s="210"/>
    </row>
    <row r="940" ht="12.75" customHeight="1">
      <c r="A940" s="625"/>
      <c r="B940" s="625"/>
      <c r="C940" s="625"/>
      <c r="D940" s="627"/>
      <c r="E940" s="210"/>
      <c r="F940" s="210"/>
      <c r="G940" s="210"/>
      <c r="H940" s="210"/>
      <c r="I940" s="627"/>
      <c r="J940" s="210"/>
      <c r="K940" s="210"/>
      <c r="L940" s="210"/>
      <c r="M940" s="628"/>
      <c r="N940" s="210"/>
      <c r="O940" s="210"/>
      <c r="P940" s="210"/>
      <c r="Q940" s="210"/>
      <c r="R940" s="210"/>
      <c r="S940" s="210"/>
      <c r="T940" s="210"/>
      <c r="U940" s="210"/>
      <c r="V940" s="210"/>
      <c r="W940" s="210"/>
      <c r="X940" s="210"/>
      <c r="Y940" s="210"/>
      <c r="Z940" s="210"/>
    </row>
    <row r="941" ht="12.75" customHeight="1">
      <c r="A941" s="625"/>
      <c r="B941" s="625"/>
      <c r="C941" s="625"/>
      <c r="D941" s="627"/>
      <c r="E941" s="210"/>
      <c r="F941" s="210"/>
      <c r="G941" s="210"/>
      <c r="H941" s="210"/>
      <c r="I941" s="627"/>
      <c r="J941" s="210"/>
      <c r="K941" s="210"/>
      <c r="L941" s="210"/>
      <c r="M941" s="628"/>
      <c r="N941" s="210"/>
      <c r="O941" s="210"/>
      <c r="P941" s="210"/>
      <c r="Q941" s="210"/>
      <c r="R941" s="210"/>
      <c r="S941" s="210"/>
      <c r="T941" s="210"/>
      <c r="U941" s="210"/>
      <c r="V941" s="210"/>
      <c r="W941" s="210"/>
      <c r="X941" s="210"/>
      <c r="Y941" s="210"/>
      <c r="Z941" s="210"/>
    </row>
    <row r="942" ht="12.75" customHeight="1">
      <c r="A942" s="625"/>
      <c r="B942" s="625"/>
      <c r="C942" s="625"/>
      <c r="D942" s="627"/>
      <c r="E942" s="210"/>
      <c r="F942" s="210"/>
      <c r="G942" s="210"/>
      <c r="H942" s="210"/>
      <c r="I942" s="627"/>
      <c r="J942" s="210"/>
      <c r="K942" s="210"/>
      <c r="L942" s="210"/>
      <c r="M942" s="628"/>
      <c r="N942" s="210"/>
      <c r="O942" s="210"/>
      <c r="P942" s="210"/>
      <c r="Q942" s="210"/>
      <c r="R942" s="210"/>
      <c r="S942" s="210"/>
      <c r="T942" s="210"/>
      <c r="U942" s="210"/>
      <c r="V942" s="210"/>
      <c r="W942" s="210"/>
      <c r="X942" s="210"/>
      <c r="Y942" s="210"/>
      <c r="Z942" s="210"/>
    </row>
    <row r="943" ht="12.75" customHeight="1">
      <c r="A943" s="625"/>
      <c r="B943" s="625"/>
      <c r="C943" s="625"/>
      <c r="D943" s="627"/>
      <c r="E943" s="210"/>
      <c r="F943" s="210"/>
      <c r="G943" s="210"/>
      <c r="H943" s="210"/>
      <c r="I943" s="627"/>
      <c r="J943" s="210"/>
      <c r="K943" s="210"/>
      <c r="L943" s="210"/>
      <c r="M943" s="628"/>
      <c r="N943" s="210"/>
      <c r="O943" s="210"/>
      <c r="P943" s="210"/>
      <c r="Q943" s="210"/>
      <c r="R943" s="210"/>
      <c r="S943" s="210"/>
      <c r="T943" s="210"/>
      <c r="U943" s="210"/>
      <c r="V943" s="210"/>
      <c r="W943" s="210"/>
      <c r="X943" s="210"/>
      <c r="Y943" s="210"/>
      <c r="Z943" s="210"/>
    </row>
    <row r="944" ht="12.75" customHeight="1">
      <c r="A944" s="625"/>
      <c r="B944" s="625"/>
      <c r="C944" s="625"/>
      <c r="D944" s="627"/>
      <c r="E944" s="210"/>
      <c r="F944" s="210"/>
      <c r="G944" s="210"/>
      <c r="H944" s="210"/>
      <c r="I944" s="627"/>
      <c r="J944" s="210"/>
      <c r="K944" s="210"/>
      <c r="L944" s="210"/>
      <c r="M944" s="628"/>
      <c r="N944" s="210"/>
      <c r="O944" s="210"/>
      <c r="P944" s="210"/>
      <c r="Q944" s="210"/>
      <c r="R944" s="210"/>
      <c r="S944" s="210"/>
      <c r="T944" s="210"/>
      <c r="U944" s="210"/>
      <c r="V944" s="210"/>
      <c r="W944" s="210"/>
      <c r="X944" s="210"/>
      <c r="Y944" s="210"/>
      <c r="Z944" s="210"/>
    </row>
    <row r="945" ht="12.75" customHeight="1">
      <c r="A945" s="625"/>
      <c r="B945" s="625"/>
      <c r="C945" s="625"/>
      <c r="D945" s="627"/>
      <c r="E945" s="210"/>
      <c r="F945" s="210"/>
      <c r="G945" s="210"/>
      <c r="H945" s="210"/>
      <c r="I945" s="627"/>
      <c r="J945" s="210"/>
      <c r="K945" s="210"/>
      <c r="L945" s="210"/>
      <c r="M945" s="628"/>
      <c r="N945" s="210"/>
      <c r="O945" s="210"/>
      <c r="P945" s="210"/>
      <c r="Q945" s="210"/>
      <c r="R945" s="210"/>
      <c r="S945" s="210"/>
      <c r="T945" s="210"/>
      <c r="U945" s="210"/>
      <c r="V945" s="210"/>
      <c r="W945" s="210"/>
      <c r="X945" s="210"/>
      <c r="Y945" s="210"/>
      <c r="Z945" s="210"/>
    </row>
    <row r="946" ht="12.75" customHeight="1">
      <c r="A946" s="625"/>
      <c r="B946" s="625"/>
      <c r="C946" s="625"/>
      <c r="D946" s="627"/>
      <c r="E946" s="210"/>
      <c r="F946" s="210"/>
      <c r="G946" s="210"/>
      <c r="H946" s="210"/>
      <c r="I946" s="627"/>
      <c r="J946" s="210"/>
      <c r="K946" s="210"/>
      <c r="L946" s="210"/>
      <c r="M946" s="628"/>
      <c r="N946" s="210"/>
      <c r="O946" s="210"/>
      <c r="P946" s="210"/>
      <c r="Q946" s="210"/>
      <c r="R946" s="210"/>
      <c r="S946" s="210"/>
      <c r="T946" s="210"/>
      <c r="U946" s="210"/>
      <c r="V946" s="210"/>
      <c r="W946" s="210"/>
      <c r="X946" s="210"/>
      <c r="Y946" s="210"/>
      <c r="Z946" s="210"/>
    </row>
    <row r="947" ht="12.75" customHeight="1">
      <c r="A947" s="625"/>
      <c r="B947" s="625"/>
      <c r="C947" s="625"/>
      <c r="D947" s="627"/>
      <c r="E947" s="210"/>
      <c r="F947" s="210"/>
      <c r="G947" s="210"/>
      <c r="H947" s="210"/>
      <c r="I947" s="627"/>
      <c r="J947" s="210"/>
      <c r="K947" s="210"/>
      <c r="L947" s="210"/>
      <c r="M947" s="628"/>
      <c r="N947" s="210"/>
      <c r="O947" s="210"/>
      <c r="P947" s="210"/>
      <c r="Q947" s="210"/>
      <c r="R947" s="210"/>
      <c r="S947" s="210"/>
      <c r="T947" s="210"/>
      <c r="U947" s="210"/>
      <c r="V947" s="210"/>
      <c r="W947" s="210"/>
      <c r="X947" s="210"/>
      <c r="Y947" s="210"/>
      <c r="Z947" s="210"/>
    </row>
    <row r="948" ht="12.75" customHeight="1">
      <c r="A948" s="625"/>
      <c r="B948" s="625"/>
      <c r="C948" s="625"/>
      <c r="D948" s="627"/>
      <c r="E948" s="210"/>
      <c r="F948" s="210"/>
      <c r="G948" s="210"/>
      <c r="H948" s="210"/>
      <c r="I948" s="627"/>
      <c r="J948" s="210"/>
      <c r="K948" s="210"/>
      <c r="L948" s="210"/>
      <c r="M948" s="628"/>
      <c r="N948" s="210"/>
      <c r="O948" s="210"/>
      <c r="P948" s="210"/>
      <c r="Q948" s="210"/>
      <c r="R948" s="210"/>
      <c r="S948" s="210"/>
      <c r="T948" s="210"/>
      <c r="U948" s="210"/>
      <c r="V948" s="210"/>
      <c r="W948" s="210"/>
      <c r="X948" s="210"/>
      <c r="Y948" s="210"/>
      <c r="Z948" s="210"/>
    </row>
    <row r="949" ht="12.75" customHeight="1">
      <c r="A949" s="625"/>
      <c r="B949" s="625"/>
      <c r="C949" s="625"/>
      <c r="D949" s="627"/>
      <c r="E949" s="210"/>
      <c r="F949" s="210"/>
      <c r="G949" s="210"/>
      <c r="H949" s="210"/>
      <c r="I949" s="627"/>
      <c r="J949" s="210"/>
      <c r="K949" s="210"/>
      <c r="L949" s="210"/>
      <c r="M949" s="628"/>
      <c r="N949" s="210"/>
      <c r="O949" s="210"/>
      <c r="P949" s="210"/>
      <c r="Q949" s="210"/>
      <c r="R949" s="210"/>
      <c r="S949" s="210"/>
      <c r="T949" s="210"/>
      <c r="U949" s="210"/>
      <c r="V949" s="210"/>
      <c r="W949" s="210"/>
      <c r="X949" s="210"/>
      <c r="Y949" s="210"/>
      <c r="Z949" s="210"/>
    </row>
    <row r="950" ht="12.75" customHeight="1">
      <c r="A950" s="625"/>
      <c r="B950" s="625"/>
      <c r="C950" s="625"/>
      <c r="D950" s="627"/>
      <c r="E950" s="210"/>
      <c r="F950" s="210"/>
      <c r="G950" s="210"/>
      <c r="H950" s="210"/>
      <c r="I950" s="627"/>
      <c r="J950" s="210"/>
      <c r="K950" s="210"/>
      <c r="L950" s="210"/>
      <c r="M950" s="628"/>
      <c r="N950" s="210"/>
      <c r="O950" s="210"/>
      <c r="P950" s="210"/>
      <c r="Q950" s="210"/>
      <c r="R950" s="210"/>
      <c r="S950" s="210"/>
      <c r="T950" s="210"/>
      <c r="U950" s="210"/>
      <c r="V950" s="210"/>
      <c r="W950" s="210"/>
      <c r="X950" s="210"/>
      <c r="Y950" s="210"/>
      <c r="Z950" s="210"/>
    </row>
    <row r="951" ht="12.75" customHeight="1">
      <c r="A951" s="625"/>
      <c r="B951" s="625"/>
      <c r="C951" s="625"/>
      <c r="D951" s="627"/>
      <c r="E951" s="210"/>
      <c r="F951" s="210"/>
      <c r="G951" s="210"/>
      <c r="H951" s="210"/>
      <c r="I951" s="627"/>
      <c r="J951" s="210"/>
      <c r="K951" s="210"/>
      <c r="L951" s="210"/>
      <c r="M951" s="628"/>
      <c r="N951" s="210"/>
      <c r="O951" s="210"/>
      <c r="P951" s="210"/>
      <c r="Q951" s="210"/>
      <c r="R951" s="210"/>
      <c r="S951" s="210"/>
      <c r="T951" s="210"/>
      <c r="U951" s="210"/>
      <c r="V951" s="210"/>
      <c r="W951" s="210"/>
      <c r="X951" s="210"/>
      <c r="Y951" s="210"/>
      <c r="Z951" s="210"/>
    </row>
    <row r="952" ht="12.75" customHeight="1">
      <c r="A952" s="625"/>
      <c r="B952" s="625"/>
      <c r="C952" s="625"/>
      <c r="D952" s="627"/>
      <c r="E952" s="210"/>
      <c r="F952" s="210"/>
      <c r="G952" s="210"/>
      <c r="H952" s="210"/>
      <c r="I952" s="627"/>
      <c r="J952" s="210"/>
      <c r="K952" s="210"/>
      <c r="L952" s="210"/>
      <c r="M952" s="628"/>
      <c r="N952" s="210"/>
      <c r="O952" s="210"/>
      <c r="P952" s="210"/>
      <c r="Q952" s="210"/>
      <c r="R952" s="210"/>
      <c r="S952" s="210"/>
      <c r="T952" s="210"/>
      <c r="U952" s="210"/>
      <c r="V952" s="210"/>
      <c r="W952" s="210"/>
      <c r="X952" s="210"/>
      <c r="Y952" s="210"/>
      <c r="Z952" s="210"/>
    </row>
    <row r="953" ht="12.75" customHeight="1">
      <c r="A953" s="625"/>
      <c r="B953" s="625"/>
      <c r="C953" s="625"/>
      <c r="D953" s="627"/>
      <c r="E953" s="210"/>
      <c r="F953" s="210"/>
      <c r="G953" s="210"/>
      <c r="H953" s="210"/>
      <c r="I953" s="627"/>
      <c r="J953" s="210"/>
      <c r="K953" s="210"/>
      <c r="L953" s="210"/>
      <c r="M953" s="628"/>
      <c r="N953" s="210"/>
      <c r="O953" s="210"/>
      <c r="P953" s="210"/>
      <c r="Q953" s="210"/>
      <c r="R953" s="210"/>
      <c r="S953" s="210"/>
      <c r="T953" s="210"/>
      <c r="U953" s="210"/>
      <c r="V953" s="210"/>
      <c r="W953" s="210"/>
      <c r="X953" s="210"/>
      <c r="Y953" s="210"/>
      <c r="Z953" s="210"/>
    </row>
    <row r="954" ht="12.75" customHeight="1">
      <c r="A954" s="625"/>
      <c r="B954" s="625"/>
      <c r="C954" s="625"/>
      <c r="D954" s="627"/>
      <c r="E954" s="210"/>
      <c r="F954" s="210"/>
      <c r="G954" s="210"/>
      <c r="H954" s="210"/>
      <c r="I954" s="627"/>
      <c r="J954" s="210"/>
      <c r="K954" s="210"/>
      <c r="L954" s="210"/>
      <c r="M954" s="628"/>
      <c r="N954" s="210"/>
      <c r="O954" s="210"/>
      <c r="P954" s="210"/>
      <c r="Q954" s="210"/>
      <c r="R954" s="210"/>
      <c r="S954" s="210"/>
      <c r="T954" s="210"/>
      <c r="U954" s="210"/>
      <c r="V954" s="210"/>
      <c r="W954" s="210"/>
      <c r="X954" s="210"/>
      <c r="Y954" s="210"/>
      <c r="Z954" s="210"/>
    </row>
    <row r="955" ht="12.75" customHeight="1">
      <c r="A955" s="625"/>
      <c r="B955" s="625"/>
      <c r="C955" s="625"/>
      <c r="D955" s="627"/>
      <c r="E955" s="210"/>
      <c r="F955" s="210"/>
      <c r="G955" s="210"/>
      <c r="H955" s="210"/>
      <c r="I955" s="627"/>
      <c r="J955" s="210"/>
      <c r="K955" s="210"/>
      <c r="L955" s="210"/>
      <c r="M955" s="628"/>
      <c r="N955" s="210"/>
      <c r="O955" s="210"/>
      <c r="P955" s="210"/>
      <c r="Q955" s="210"/>
      <c r="R955" s="210"/>
      <c r="S955" s="210"/>
      <c r="T955" s="210"/>
      <c r="U955" s="210"/>
      <c r="V955" s="210"/>
      <c r="W955" s="210"/>
      <c r="X955" s="210"/>
      <c r="Y955" s="210"/>
      <c r="Z955" s="210"/>
    </row>
    <row r="956" ht="12.75" customHeight="1">
      <c r="A956" s="625"/>
      <c r="B956" s="625"/>
      <c r="C956" s="625"/>
      <c r="D956" s="627"/>
      <c r="E956" s="210"/>
      <c r="F956" s="210"/>
      <c r="G956" s="210"/>
      <c r="H956" s="210"/>
      <c r="I956" s="627"/>
      <c r="J956" s="210"/>
      <c r="K956" s="210"/>
      <c r="L956" s="210"/>
      <c r="M956" s="628"/>
      <c r="N956" s="210"/>
      <c r="O956" s="210"/>
      <c r="P956" s="210"/>
      <c r="Q956" s="210"/>
      <c r="R956" s="210"/>
      <c r="S956" s="210"/>
      <c r="T956" s="210"/>
      <c r="U956" s="210"/>
      <c r="V956" s="210"/>
      <c r="W956" s="210"/>
      <c r="X956" s="210"/>
      <c r="Y956" s="210"/>
      <c r="Z956" s="210"/>
    </row>
    <row r="957" ht="12.75" customHeight="1">
      <c r="A957" s="625"/>
      <c r="B957" s="625"/>
      <c r="C957" s="625"/>
      <c r="D957" s="627"/>
      <c r="E957" s="210"/>
      <c r="F957" s="210"/>
      <c r="G957" s="210"/>
      <c r="H957" s="210"/>
      <c r="I957" s="627"/>
      <c r="J957" s="210"/>
      <c r="K957" s="210"/>
      <c r="L957" s="210"/>
      <c r="M957" s="628"/>
      <c r="N957" s="210"/>
      <c r="O957" s="210"/>
      <c r="P957" s="210"/>
      <c r="Q957" s="210"/>
      <c r="R957" s="210"/>
      <c r="S957" s="210"/>
      <c r="T957" s="210"/>
      <c r="U957" s="210"/>
      <c r="V957" s="210"/>
      <c r="W957" s="210"/>
      <c r="X957" s="210"/>
      <c r="Y957" s="210"/>
      <c r="Z957" s="210"/>
    </row>
    <row r="958" ht="12.75" customHeight="1">
      <c r="A958" s="625"/>
      <c r="B958" s="625"/>
      <c r="C958" s="625"/>
      <c r="D958" s="627"/>
      <c r="E958" s="210"/>
      <c r="F958" s="210"/>
      <c r="G958" s="210"/>
      <c r="H958" s="210"/>
      <c r="I958" s="627"/>
      <c r="J958" s="210"/>
      <c r="K958" s="210"/>
      <c r="L958" s="210"/>
      <c r="M958" s="628"/>
      <c r="N958" s="210"/>
      <c r="O958" s="210"/>
      <c r="P958" s="210"/>
      <c r="Q958" s="210"/>
      <c r="R958" s="210"/>
      <c r="S958" s="210"/>
      <c r="T958" s="210"/>
      <c r="U958" s="210"/>
      <c r="V958" s="210"/>
      <c r="W958" s="210"/>
      <c r="X958" s="210"/>
      <c r="Y958" s="210"/>
      <c r="Z958" s="210"/>
    </row>
    <row r="959" ht="12.75" customHeight="1">
      <c r="A959" s="625"/>
      <c r="B959" s="625"/>
      <c r="C959" s="625"/>
      <c r="D959" s="627"/>
      <c r="E959" s="210"/>
      <c r="F959" s="210"/>
      <c r="G959" s="210"/>
      <c r="H959" s="210"/>
      <c r="I959" s="627"/>
      <c r="J959" s="210"/>
      <c r="K959" s="210"/>
      <c r="L959" s="210"/>
      <c r="M959" s="628"/>
      <c r="N959" s="210"/>
      <c r="O959" s="210"/>
      <c r="P959" s="210"/>
      <c r="Q959" s="210"/>
      <c r="R959" s="210"/>
      <c r="S959" s="210"/>
      <c r="T959" s="210"/>
      <c r="U959" s="210"/>
      <c r="V959" s="210"/>
      <c r="W959" s="210"/>
      <c r="X959" s="210"/>
      <c r="Y959" s="210"/>
      <c r="Z959" s="210"/>
    </row>
    <row r="960" ht="12.75" customHeight="1">
      <c r="A960" s="625"/>
      <c r="B960" s="625"/>
      <c r="C960" s="625"/>
      <c r="D960" s="627"/>
      <c r="E960" s="210"/>
      <c r="F960" s="210"/>
      <c r="G960" s="210"/>
      <c r="H960" s="210"/>
      <c r="I960" s="627"/>
      <c r="J960" s="210"/>
      <c r="K960" s="210"/>
      <c r="L960" s="210"/>
      <c r="M960" s="628"/>
      <c r="N960" s="210"/>
      <c r="O960" s="210"/>
      <c r="P960" s="210"/>
      <c r="Q960" s="210"/>
      <c r="R960" s="210"/>
      <c r="S960" s="210"/>
      <c r="T960" s="210"/>
      <c r="U960" s="210"/>
      <c r="V960" s="210"/>
      <c r="W960" s="210"/>
      <c r="X960" s="210"/>
      <c r="Y960" s="210"/>
      <c r="Z960" s="210"/>
    </row>
    <row r="961" ht="12.75" customHeight="1">
      <c r="A961" s="625"/>
      <c r="B961" s="625"/>
      <c r="C961" s="625"/>
      <c r="D961" s="627"/>
      <c r="E961" s="210"/>
      <c r="F961" s="210"/>
      <c r="G961" s="210"/>
      <c r="H961" s="210"/>
      <c r="I961" s="627"/>
      <c r="J961" s="210"/>
      <c r="K961" s="210"/>
      <c r="L961" s="210"/>
      <c r="M961" s="628"/>
      <c r="N961" s="210"/>
      <c r="O961" s="210"/>
      <c r="P961" s="210"/>
      <c r="Q961" s="210"/>
      <c r="R961" s="210"/>
      <c r="S961" s="210"/>
      <c r="T961" s="210"/>
      <c r="U961" s="210"/>
      <c r="V961" s="210"/>
      <c r="W961" s="210"/>
      <c r="X961" s="210"/>
      <c r="Y961" s="210"/>
      <c r="Z961" s="210"/>
    </row>
    <row r="962" ht="12.75" customHeight="1">
      <c r="A962" s="625"/>
      <c r="B962" s="625"/>
      <c r="C962" s="625"/>
      <c r="D962" s="627"/>
      <c r="E962" s="210"/>
      <c r="F962" s="210"/>
      <c r="G962" s="210"/>
      <c r="H962" s="210"/>
      <c r="I962" s="627"/>
      <c r="J962" s="210"/>
      <c r="K962" s="210"/>
      <c r="L962" s="210"/>
      <c r="M962" s="628"/>
      <c r="N962" s="210"/>
      <c r="O962" s="210"/>
      <c r="P962" s="210"/>
      <c r="Q962" s="210"/>
      <c r="R962" s="210"/>
      <c r="S962" s="210"/>
      <c r="T962" s="210"/>
      <c r="U962" s="210"/>
      <c r="V962" s="210"/>
      <c r="W962" s="210"/>
      <c r="X962" s="210"/>
      <c r="Y962" s="210"/>
      <c r="Z962" s="210"/>
    </row>
    <row r="963" ht="12.75" customHeight="1">
      <c r="A963" s="625"/>
      <c r="B963" s="625"/>
      <c r="C963" s="625"/>
      <c r="D963" s="627"/>
      <c r="E963" s="210"/>
      <c r="F963" s="210"/>
      <c r="G963" s="210"/>
      <c r="H963" s="210"/>
      <c r="I963" s="627"/>
      <c r="J963" s="210"/>
      <c r="K963" s="210"/>
      <c r="L963" s="210"/>
      <c r="M963" s="628"/>
      <c r="N963" s="210"/>
      <c r="O963" s="210"/>
      <c r="P963" s="210"/>
      <c r="Q963" s="210"/>
      <c r="R963" s="210"/>
      <c r="S963" s="210"/>
      <c r="T963" s="210"/>
      <c r="U963" s="210"/>
      <c r="V963" s="210"/>
      <c r="W963" s="210"/>
      <c r="X963" s="210"/>
      <c r="Y963" s="210"/>
      <c r="Z963" s="210"/>
    </row>
    <row r="964" ht="12.75" customHeight="1">
      <c r="A964" s="625"/>
      <c r="B964" s="625"/>
      <c r="C964" s="625"/>
      <c r="D964" s="627"/>
      <c r="E964" s="210"/>
      <c r="F964" s="210"/>
      <c r="G964" s="210"/>
      <c r="H964" s="210"/>
      <c r="I964" s="627"/>
      <c r="J964" s="210"/>
      <c r="K964" s="210"/>
      <c r="L964" s="210"/>
      <c r="M964" s="628"/>
      <c r="N964" s="210"/>
      <c r="O964" s="210"/>
      <c r="P964" s="210"/>
      <c r="Q964" s="210"/>
      <c r="R964" s="210"/>
      <c r="S964" s="210"/>
      <c r="T964" s="210"/>
      <c r="U964" s="210"/>
      <c r="V964" s="210"/>
      <c r="W964" s="210"/>
      <c r="X964" s="210"/>
      <c r="Y964" s="210"/>
      <c r="Z964" s="210"/>
    </row>
    <row r="965" ht="12.75" customHeight="1">
      <c r="A965" s="625"/>
      <c r="B965" s="625"/>
      <c r="C965" s="625"/>
      <c r="D965" s="627"/>
      <c r="E965" s="210"/>
      <c r="F965" s="210"/>
      <c r="G965" s="210"/>
      <c r="H965" s="210"/>
      <c r="I965" s="627"/>
      <c r="J965" s="210"/>
      <c r="K965" s="210"/>
      <c r="L965" s="210"/>
      <c r="M965" s="628"/>
      <c r="N965" s="210"/>
      <c r="O965" s="210"/>
      <c r="P965" s="210"/>
      <c r="Q965" s="210"/>
      <c r="R965" s="210"/>
      <c r="S965" s="210"/>
      <c r="T965" s="210"/>
      <c r="U965" s="210"/>
      <c r="V965" s="210"/>
      <c r="W965" s="210"/>
      <c r="X965" s="210"/>
      <c r="Y965" s="210"/>
      <c r="Z965" s="210"/>
    </row>
    <row r="966" ht="12.75" customHeight="1">
      <c r="A966" s="625"/>
      <c r="B966" s="625"/>
      <c r="C966" s="625"/>
      <c r="D966" s="627"/>
      <c r="E966" s="210"/>
      <c r="F966" s="210"/>
      <c r="G966" s="210"/>
      <c r="H966" s="210"/>
      <c r="I966" s="627"/>
      <c r="J966" s="210"/>
      <c r="K966" s="210"/>
      <c r="L966" s="210"/>
      <c r="M966" s="628"/>
      <c r="N966" s="210"/>
      <c r="O966" s="210"/>
      <c r="P966" s="210"/>
      <c r="Q966" s="210"/>
      <c r="R966" s="210"/>
      <c r="S966" s="210"/>
      <c r="T966" s="210"/>
      <c r="U966" s="210"/>
      <c r="V966" s="210"/>
      <c r="W966" s="210"/>
      <c r="X966" s="210"/>
      <c r="Y966" s="210"/>
      <c r="Z966" s="210"/>
    </row>
    <row r="967" ht="12.75" customHeight="1">
      <c r="A967" s="625"/>
      <c r="B967" s="625"/>
      <c r="C967" s="625"/>
      <c r="D967" s="627"/>
      <c r="E967" s="210"/>
      <c r="F967" s="210"/>
      <c r="G967" s="210"/>
      <c r="H967" s="210"/>
      <c r="I967" s="627"/>
      <c r="J967" s="210"/>
      <c r="K967" s="210"/>
      <c r="L967" s="210"/>
      <c r="M967" s="628"/>
      <c r="N967" s="210"/>
      <c r="O967" s="210"/>
      <c r="P967" s="210"/>
      <c r="Q967" s="210"/>
      <c r="R967" s="210"/>
      <c r="S967" s="210"/>
      <c r="T967" s="210"/>
      <c r="U967" s="210"/>
      <c r="V967" s="210"/>
      <c r="W967" s="210"/>
      <c r="X967" s="210"/>
      <c r="Y967" s="210"/>
      <c r="Z967" s="210"/>
    </row>
    <row r="968" ht="12.75" customHeight="1">
      <c r="A968" s="625"/>
      <c r="B968" s="625"/>
      <c r="C968" s="625"/>
      <c r="D968" s="627"/>
      <c r="E968" s="210"/>
      <c r="F968" s="210"/>
      <c r="G968" s="210"/>
      <c r="H968" s="210"/>
      <c r="I968" s="627"/>
      <c r="J968" s="210"/>
      <c r="K968" s="210"/>
      <c r="L968" s="210"/>
      <c r="M968" s="628"/>
      <c r="N968" s="210"/>
      <c r="O968" s="210"/>
      <c r="P968" s="210"/>
      <c r="Q968" s="210"/>
      <c r="R968" s="210"/>
      <c r="S968" s="210"/>
      <c r="T968" s="210"/>
      <c r="U968" s="210"/>
      <c r="V968" s="210"/>
      <c r="W968" s="210"/>
      <c r="X968" s="210"/>
      <c r="Y968" s="210"/>
      <c r="Z968" s="210"/>
    </row>
    <row r="969" ht="12.75" customHeight="1">
      <c r="A969" s="625"/>
      <c r="B969" s="625"/>
      <c r="C969" s="625"/>
      <c r="D969" s="627"/>
      <c r="E969" s="210"/>
      <c r="F969" s="210"/>
      <c r="G969" s="210"/>
      <c r="H969" s="210"/>
      <c r="I969" s="627"/>
      <c r="J969" s="210"/>
      <c r="K969" s="210"/>
      <c r="L969" s="210"/>
      <c r="M969" s="628"/>
      <c r="N969" s="210"/>
      <c r="O969" s="210"/>
      <c r="P969" s="210"/>
      <c r="Q969" s="210"/>
      <c r="R969" s="210"/>
      <c r="S969" s="210"/>
      <c r="T969" s="210"/>
      <c r="U969" s="210"/>
      <c r="V969" s="210"/>
      <c r="W969" s="210"/>
      <c r="X969" s="210"/>
      <c r="Y969" s="210"/>
      <c r="Z969" s="210"/>
    </row>
    <row r="970" ht="12.75" customHeight="1">
      <c r="A970" s="625"/>
      <c r="B970" s="625"/>
      <c r="C970" s="625"/>
      <c r="D970" s="627"/>
      <c r="E970" s="210"/>
      <c r="F970" s="210"/>
      <c r="G970" s="210"/>
      <c r="H970" s="210"/>
      <c r="I970" s="627"/>
      <c r="J970" s="210"/>
      <c r="K970" s="210"/>
      <c r="L970" s="210"/>
      <c r="M970" s="628"/>
      <c r="N970" s="210"/>
      <c r="O970" s="210"/>
      <c r="P970" s="210"/>
      <c r="Q970" s="210"/>
      <c r="R970" s="210"/>
      <c r="S970" s="210"/>
      <c r="T970" s="210"/>
      <c r="U970" s="210"/>
      <c r="V970" s="210"/>
      <c r="W970" s="210"/>
      <c r="X970" s="210"/>
      <c r="Y970" s="210"/>
      <c r="Z970" s="210"/>
    </row>
    <row r="971" ht="12.75" customHeight="1">
      <c r="A971" s="625"/>
      <c r="B971" s="625"/>
      <c r="C971" s="625"/>
      <c r="D971" s="627"/>
      <c r="E971" s="210"/>
      <c r="F971" s="210"/>
      <c r="G971" s="210"/>
      <c r="H971" s="210"/>
      <c r="I971" s="627"/>
      <c r="J971" s="210"/>
      <c r="K971" s="210"/>
      <c r="L971" s="210"/>
      <c r="M971" s="628"/>
      <c r="N971" s="210"/>
      <c r="O971" s="210"/>
      <c r="P971" s="210"/>
      <c r="Q971" s="210"/>
      <c r="R971" s="210"/>
      <c r="S971" s="210"/>
      <c r="T971" s="210"/>
      <c r="U971" s="210"/>
      <c r="V971" s="210"/>
      <c r="W971" s="210"/>
      <c r="X971" s="210"/>
      <c r="Y971" s="210"/>
      <c r="Z971" s="210"/>
    </row>
    <row r="972" ht="12.75" customHeight="1">
      <c r="A972" s="625"/>
      <c r="B972" s="625"/>
      <c r="C972" s="625"/>
      <c r="D972" s="627"/>
      <c r="E972" s="210"/>
      <c r="F972" s="210"/>
      <c r="G972" s="210"/>
      <c r="H972" s="210"/>
      <c r="I972" s="627"/>
      <c r="J972" s="210"/>
      <c r="K972" s="210"/>
      <c r="L972" s="210"/>
      <c r="M972" s="628"/>
      <c r="N972" s="210"/>
      <c r="O972" s="210"/>
      <c r="P972" s="210"/>
      <c r="Q972" s="210"/>
      <c r="R972" s="210"/>
      <c r="S972" s="210"/>
      <c r="T972" s="210"/>
      <c r="U972" s="210"/>
      <c r="V972" s="210"/>
      <c r="W972" s="210"/>
      <c r="X972" s="210"/>
      <c r="Y972" s="210"/>
      <c r="Z972" s="210"/>
    </row>
    <row r="973" ht="12.75" customHeight="1">
      <c r="A973" s="625"/>
      <c r="B973" s="625"/>
      <c r="C973" s="625"/>
      <c r="D973" s="627"/>
      <c r="E973" s="210"/>
      <c r="F973" s="210"/>
      <c r="G973" s="210"/>
      <c r="H973" s="210"/>
      <c r="I973" s="627"/>
      <c r="J973" s="210"/>
      <c r="K973" s="210"/>
      <c r="L973" s="210"/>
      <c r="M973" s="628"/>
      <c r="N973" s="210"/>
      <c r="O973" s="210"/>
      <c r="P973" s="210"/>
      <c r="Q973" s="210"/>
      <c r="R973" s="210"/>
      <c r="S973" s="210"/>
      <c r="T973" s="210"/>
      <c r="U973" s="210"/>
      <c r="V973" s="210"/>
      <c r="W973" s="210"/>
      <c r="X973" s="210"/>
      <c r="Y973" s="210"/>
      <c r="Z973" s="210"/>
    </row>
    <row r="974" ht="12.75" customHeight="1">
      <c r="A974" s="625"/>
      <c r="B974" s="625"/>
      <c r="C974" s="625"/>
      <c r="D974" s="627"/>
      <c r="E974" s="210"/>
      <c r="F974" s="210"/>
      <c r="G974" s="210"/>
      <c r="H974" s="210"/>
      <c r="I974" s="627"/>
      <c r="J974" s="210"/>
      <c r="K974" s="210"/>
      <c r="L974" s="210"/>
      <c r="M974" s="628"/>
      <c r="N974" s="210"/>
      <c r="O974" s="210"/>
      <c r="P974" s="210"/>
      <c r="Q974" s="210"/>
      <c r="R974" s="210"/>
      <c r="S974" s="210"/>
      <c r="T974" s="210"/>
      <c r="U974" s="210"/>
      <c r="V974" s="210"/>
      <c r="W974" s="210"/>
      <c r="X974" s="210"/>
      <c r="Y974" s="210"/>
      <c r="Z974" s="210"/>
    </row>
    <row r="975" ht="12.75" customHeight="1">
      <c r="A975" s="625"/>
      <c r="B975" s="625"/>
      <c r="C975" s="625"/>
      <c r="D975" s="627"/>
      <c r="E975" s="210"/>
      <c r="F975" s="210"/>
      <c r="G975" s="210"/>
      <c r="H975" s="210"/>
      <c r="I975" s="627"/>
      <c r="J975" s="210"/>
      <c r="K975" s="210"/>
      <c r="L975" s="210"/>
      <c r="M975" s="628"/>
      <c r="N975" s="210"/>
      <c r="O975" s="210"/>
      <c r="P975" s="210"/>
      <c r="Q975" s="210"/>
      <c r="R975" s="210"/>
      <c r="S975" s="210"/>
      <c r="T975" s="210"/>
      <c r="U975" s="210"/>
      <c r="V975" s="210"/>
      <c r="W975" s="210"/>
      <c r="X975" s="210"/>
      <c r="Y975" s="210"/>
      <c r="Z975" s="210"/>
    </row>
    <row r="976" ht="12.75" customHeight="1">
      <c r="A976" s="625"/>
      <c r="B976" s="625"/>
      <c r="C976" s="625"/>
      <c r="D976" s="627"/>
      <c r="E976" s="210"/>
      <c r="F976" s="210"/>
      <c r="G976" s="210"/>
      <c r="H976" s="210"/>
      <c r="I976" s="627"/>
      <c r="J976" s="210"/>
      <c r="K976" s="210"/>
      <c r="L976" s="210"/>
      <c r="M976" s="628"/>
      <c r="N976" s="210"/>
      <c r="O976" s="210"/>
      <c r="P976" s="210"/>
      <c r="Q976" s="210"/>
      <c r="R976" s="210"/>
      <c r="S976" s="210"/>
      <c r="T976" s="210"/>
      <c r="U976" s="210"/>
      <c r="V976" s="210"/>
      <c r="W976" s="210"/>
      <c r="X976" s="210"/>
      <c r="Y976" s="210"/>
      <c r="Z976" s="210"/>
    </row>
    <row r="977" ht="12.75" customHeight="1">
      <c r="A977" s="625"/>
      <c r="B977" s="625"/>
      <c r="C977" s="625"/>
      <c r="D977" s="627"/>
      <c r="E977" s="210"/>
      <c r="F977" s="210"/>
      <c r="G977" s="210"/>
      <c r="H977" s="210"/>
      <c r="I977" s="627"/>
      <c r="J977" s="210"/>
      <c r="K977" s="210"/>
      <c r="L977" s="210"/>
      <c r="M977" s="628"/>
      <c r="N977" s="210"/>
      <c r="O977" s="210"/>
      <c r="P977" s="210"/>
      <c r="Q977" s="210"/>
      <c r="R977" s="210"/>
      <c r="S977" s="210"/>
      <c r="T977" s="210"/>
      <c r="U977" s="210"/>
      <c r="V977" s="210"/>
      <c r="W977" s="210"/>
      <c r="X977" s="210"/>
      <c r="Y977" s="210"/>
      <c r="Z977" s="210"/>
    </row>
    <row r="978" ht="12.75" customHeight="1">
      <c r="A978" s="625"/>
      <c r="B978" s="625"/>
      <c r="C978" s="625"/>
      <c r="D978" s="627"/>
      <c r="E978" s="210"/>
      <c r="F978" s="210"/>
      <c r="G978" s="210"/>
      <c r="H978" s="210"/>
      <c r="I978" s="627"/>
      <c r="J978" s="210"/>
      <c r="K978" s="210"/>
      <c r="L978" s="210"/>
      <c r="M978" s="628"/>
      <c r="N978" s="210"/>
      <c r="O978" s="210"/>
      <c r="P978" s="210"/>
      <c r="Q978" s="210"/>
      <c r="R978" s="210"/>
      <c r="S978" s="210"/>
      <c r="T978" s="210"/>
      <c r="U978" s="210"/>
      <c r="V978" s="210"/>
      <c r="W978" s="210"/>
      <c r="X978" s="210"/>
      <c r="Y978" s="210"/>
      <c r="Z978" s="210"/>
    </row>
    <row r="979" ht="12.75" customHeight="1">
      <c r="A979" s="625"/>
      <c r="B979" s="625"/>
      <c r="C979" s="625"/>
      <c r="D979" s="627"/>
      <c r="E979" s="210"/>
      <c r="F979" s="210"/>
      <c r="G979" s="210"/>
      <c r="H979" s="210"/>
      <c r="I979" s="627"/>
      <c r="J979" s="210"/>
      <c r="K979" s="210"/>
      <c r="L979" s="210"/>
      <c r="M979" s="628"/>
      <c r="N979" s="210"/>
      <c r="O979" s="210"/>
      <c r="P979" s="210"/>
      <c r="Q979" s="210"/>
      <c r="R979" s="210"/>
      <c r="S979" s="210"/>
      <c r="T979" s="210"/>
      <c r="U979" s="210"/>
      <c r="V979" s="210"/>
      <c r="W979" s="210"/>
      <c r="X979" s="210"/>
      <c r="Y979" s="210"/>
      <c r="Z979" s="210"/>
    </row>
    <row r="980" ht="12.75" customHeight="1">
      <c r="A980" s="625"/>
      <c r="B980" s="625"/>
      <c r="C980" s="625"/>
      <c r="D980" s="627"/>
      <c r="E980" s="210"/>
      <c r="F980" s="210"/>
      <c r="G980" s="210"/>
      <c r="H980" s="210"/>
      <c r="I980" s="627"/>
      <c r="J980" s="210"/>
      <c r="K980" s="210"/>
      <c r="L980" s="210"/>
      <c r="M980" s="628"/>
      <c r="N980" s="210"/>
      <c r="O980" s="210"/>
      <c r="P980" s="210"/>
      <c r="Q980" s="210"/>
      <c r="R980" s="210"/>
      <c r="S980" s="210"/>
      <c r="T980" s="210"/>
      <c r="U980" s="210"/>
      <c r="V980" s="210"/>
      <c r="W980" s="210"/>
      <c r="X980" s="210"/>
      <c r="Y980" s="210"/>
      <c r="Z980" s="210"/>
    </row>
    <row r="981" ht="12.75" customHeight="1">
      <c r="A981" s="625"/>
      <c r="B981" s="625"/>
      <c r="C981" s="625"/>
      <c r="D981" s="627"/>
      <c r="E981" s="210"/>
      <c r="F981" s="210"/>
      <c r="G981" s="210"/>
      <c r="H981" s="210"/>
      <c r="I981" s="627"/>
      <c r="J981" s="210"/>
      <c r="K981" s="210"/>
      <c r="L981" s="210"/>
      <c r="M981" s="628"/>
      <c r="N981" s="210"/>
      <c r="O981" s="210"/>
      <c r="P981" s="210"/>
      <c r="Q981" s="210"/>
      <c r="R981" s="210"/>
      <c r="S981" s="210"/>
      <c r="T981" s="210"/>
      <c r="U981" s="210"/>
      <c r="V981" s="210"/>
      <c r="W981" s="210"/>
      <c r="X981" s="210"/>
      <c r="Y981" s="210"/>
      <c r="Z981" s="210"/>
    </row>
    <row r="982" ht="12.75" customHeight="1">
      <c r="A982" s="625"/>
      <c r="B982" s="625"/>
      <c r="C982" s="625"/>
      <c r="D982" s="627"/>
      <c r="E982" s="210"/>
      <c r="F982" s="210"/>
      <c r="G982" s="210"/>
      <c r="H982" s="210"/>
      <c r="I982" s="627"/>
      <c r="J982" s="210"/>
      <c r="K982" s="210"/>
      <c r="L982" s="210"/>
      <c r="M982" s="628"/>
      <c r="N982" s="210"/>
      <c r="O982" s="210"/>
      <c r="P982" s="210"/>
      <c r="Q982" s="210"/>
      <c r="R982" s="210"/>
      <c r="S982" s="210"/>
      <c r="T982" s="210"/>
      <c r="U982" s="210"/>
      <c r="V982" s="210"/>
      <c r="W982" s="210"/>
      <c r="X982" s="210"/>
      <c r="Y982" s="210"/>
      <c r="Z982" s="210"/>
    </row>
    <row r="983" ht="12.75" customHeight="1">
      <c r="A983" s="625"/>
      <c r="B983" s="625"/>
      <c r="C983" s="625"/>
      <c r="D983" s="627"/>
      <c r="E983" s="210"/>
      <c r="F983" s="210"/>
      <c r="G983" s="210"/>
      <c r="H983" s="210"/>
      <c r="I983" s="627"/>
      <c r="J983" s="210"/>
      <c r="K983" s="210"/>
      <c r="L983" s="210"/>
      <c r="M983" s="628"/>
      <c r="N983" s="210"/>
      <c r="O983" s="210"/>
      <c r="P983" s="210"/>
      <c r="Q983" s="210"/>
      <c r="R983" s="210"/>
      <c r="S983" s="210"/>
      <c r="T983" s="210"/>
      <c r="U983" s="210"/>
      <c r="V983" s="210"/>
      <c r="W983" s="210"/>
      <c r="X983" s="210"/>
      <c r="Y983" s="210"/>
      <c r="Z983" s="210"/>
    </row>
    <row r="984" ht="12.75" customHeight="1">
      <c r="A984" s="625"/>
      <c r="B984" s="625"/>
      <c r="C984" s="625"/>
      <c r="D984" s="627"/>
      <c r="E984" s="210"/>
      <c r="F984" s="210"/>
      <c r="G984" s="210"/>
      <c r="H984" s="210"/>
      <c r="I984" s="627"/>
      <c r="J984" s="210"/>
      <c r="K984" s="210"/>
      <c r="L984" s="210"/>
      <c r="M984" s="628"/>
      <c r="N984" s="210"/>
      <c r="O984" s="210"/>
      <c r="P984" s="210"/>
      <c r="Q984" s="210"/>
      <c r="R984" s="210"/>
      <c r="S984" s="210"/>
      <c r="T984" s="210"/>
      <c r="U984" s="210"/>
      <c r="V984" s="210"/>
      <c r="W984" s="210"/>
      <c r="X984" s="210"/>
      <c r="Y984" s="210"/>
      <c r="Z984" s="210"/>
    </row>
    <row r="985" ht="12.75" customHeight="1">
      <c r="A985" s="625"/>
      <c r="B985" s="625"/>
      <c r="C985" s="625"/>
      <c r="D985" s="627"/>
      <c r="E985" s="210"/>
      <c r="F985" s="210"/>
      <c r="G985" s="210"/>
      <c r="H985" s="210"/>
      <c r="I985" s="627"/>
      <c r="J985" s="210"/>
      <c r="K985" s="210"/>
      <c r="L985" s="210"/>
      <c r="M985" s="628"/>
      <c r="N985" s="210"/>
      <c r="O985" s="210"/>
      <c r="P985" s="210"/>
      <c r="Q985" s="210"/>
      <c r="R985" s="210"/>
      <c r="S985" s="210"/>
      <c r="T985" s="210"/>
      <c r="U985" s="210"/>
      <c r="V985" s="210"/>
      <c r="W985" s="210"/>
      <c r="X985" s="210"/>
      <c r="Y985" s="210"/>
      <c r="Z985" s="210"/>
    </row>
    <row r="986" ht="12.75" customHeight="1">
      <c r="A986" s="625"/>
      <c r="B986" s="625"/>
      <c r="C986" s="625"/>
      <c r="D986" s="627"/>
      <c r="E986" s="210"/>
      <c r="F986" s="210"/>
      <c r="G986" s="210"/>
      <c r="H986" s="210"/>
      <c r="I986" s="627"/>
      <c r="J986" s="210"/>
      <c r="K986" s="210"/>
      <c r="L986" s="210"/>
      <c r="M986" s="628"/>
      <c r="N986" s="210"/>
      <c r="O986" s="210"/>
      <c r="P986" s="210"/>
      <c r="Q986" s="210"/>
      <c r="R986" s="210"/>
      <c r="S986" s="210"/>
      <c r="T986" s="210"/>
      <c r="U986" s="210"/>
      <c r="V986" s="210"/>
      <c r="W986" s="210"/>
      <c r="X986" s="210"/>
      <c r="Y986" s="210"/>
      <c r="Z986" s="210"/>
    </row>
    <row r="987" ht="12.75" customHeight="1">
      <c r="A987" s="625"/>
      <c r="B987" s="625"/>
      <c r="C987" s="625"/>
      <c r="D987" s="627"/>
      <c r="E987" s="210"/>
      <c r="F987" s="210"/>
      <c r="G987" s="210"/>
      <c r="H987" s="210"/>
      <c r="I987" s="627"/>
      <c r="J987" s="210"/>
      <c r="K987" s="210"/>
      <c r="L987" s="210"/>
      <c r="M987" s="628"/>
      <c r="N987" s="210"/>
      <c r="O987" s="210"/>
      <c r="P987" s="210"/>
      <c r="Q987" s="210"/>
      <c r="R987" s="210"/>
      <c r="S987" s="210"/>
      <c r="T987" s="210"/>
      <c r="U987" s="210"/>
      <c r="V987" s="210"/>
      <c r="W987" s="210"/>
      <c r="X987" s="210"/>
      <c r="Y987" s="210"/>
      <c r="Z987" s="210"/>
    </row>
    <row r="988" ht="12.75" customHeight="1">
      <c r="A988" s="625"/>
      <c r="B988" s="625"/>
      <c r="C988" s="625"/>
      <c r="D988" s="627"/>
      <c r="E988" s="210"/>
      <c r="F988" s="210"/>
      <c r="G988" s="210"/>
      <c r="H988" s="210"/>
      <c r="I988" s="627"/>
      <c r="J988" s="210"/>
      <c r="K988" s="210"/>
      <c r="L988" s="210"/>
      <c r="M988" s="628"/>
      <c r="N988" s="210"/>
      <c r="O988" s="210"/>
      <c r="P988" s="210"/>
      <c r="Q988" s="210"/>
      <c r="R988" s="210"/>
      <c r="S988" s="210"/>
      <c r="T988" s="210"/>
      <c r="U988" s="210"/>
      <c r="V988" s="210"/>
      <c r="W988" s="210"/>
      <c r="X988" s="210"/>
      <c r="Y988" s="210"/>
      <c r="Z988" s="210"/>
    </row>
    <row r="989" ht="12.75" customHeight="1">
      <c r="A989" s="625"/>
      <c r="B989" s="625"/>
      <c r="C989" s="625"/>
      <c r="D989" s="627"/>
      <c r="E989" s="210"/>
      <c r="F989" s="210"/>
      <c r="G989" s="210"/>
      <c r="H989" s="210"/>
      <c r="I989" s="627"/>
      <c r="J989" s="210"/>
      <c r="K989" s="210"/>
      <c r="L989" s="210"/>
      <c r="M989" s="628"/>
      <c r="N989" s="210"/>
      <c r="O989" s="210"/>
      <c r="P989" s="210"/>
      <c r="Q989" s="210"/>
      <c r="R989" s="210"/>
      <c r="S989" s="210"/>
      <c r="T989" s="210"/>
      <c r="U989" s="210"/>
      <c r="V989" s="210"/>
      <c r="W989" s="210"/>
      <c r="X989" s="210"/>
      <c r="Y989" s="210"/>
      <c r="Z989" s="210"/>
    </row>
    <row r="990" ht="12.75" customHeight="1">
      <c r="A990" s="625"/>
      <c r="B990" s="625"/>
      <c r="C990" s="625"/>
      <c r="D990" s="627"/>
      <c r="E990" s="210"/>
      <c r="F990" s="210"/>
      <c r="G990" s="210"/>
      <c r="H990" s="210"/>
      <c r="I990" s="627"/>
      <c r="J990" s="210"/>
      <c r="K990" s="210"/>
      <c r="L990" s="210"/>
      <c r="M990" s="628"/>
      <c r="N990" s="210"/>
      <c r="O990" s="210"/>
      <c r="P990" s="210"/>
      <c r="Q990" s="210"/>
      <c r="R990" s="210"/>
      <c r="S990" s="210"/>
      <c r="T990" s="210"/>
      <c r="U990" s="210"/>
      <c r="V990" s="210"/>
      <c r="W990" s="210"/>
      <c r="X990" s="210"/>
      <c r="Y990" s="210"/>
      <c r="Z990" s="210"/>
    </row>
    <row r="991" ht="12.75" customHeight="1">
      <c r="A991" s="625"/>
      <c r="B991" s="625"/>
      <c r="C991" s="625"/>
      <c r="D991" s="627"/>
      <c r="E991" s="210"/>
      <c r="F991" s="210"/>
      <c r="G991" s="210"/>
      <c r="H991" s="210"/>
      <c r="I991" s="627"/>
      <c r="J991" s="210"/>
      <c r="K991" s="210"/>
      <c r="L991" s="210"/>
      <c r="M991" s="628"/>
      <c r="N991" s="210"/>
      <c r="O991" s="210"/>
      <c r="P991" s="210"/>
      <c r="Q991" s="210"/>
      <c r="R991" s="210"/>
      <c r="S991" s="210"/>
      <c r="T991" s="210"/>
      <c r="U991" s="210"/>
      <c r="V991" s="210"/>
      <c r="W991" s="210"/>
      <c r="X991" s="210"/>
      <c r="Y991" s="210"/>
      <c r="Z991" s="210"/>
    </row>
    <row r="992" ht="12.75" customHeight="1">
      <c r="A992" s="625"/>
      <c r="B992" s="625"/>
      <c r="C992" s="625"/>
      <c r="D992" s="627"/>
      <c r="E992" s="210"/>
      <c r="F992" s="210"/>
      <c r="G992" s="210"/>
      <c r="H992" s="210"/>
      <c r="I992" s="627"/>
      <c r="J992" s="210"/>
      <c r="K992" s="210"/>
      <c r="L992" s="210"/>
      <c r="M992" s="628"/>
      <c r="N992" s="210"/>
      <c r="O992" s="210"/>
      <c r="P992" s="210"/>
      <c r="Q992" s="210"/>
      <c r="R992" s="210"/>
      <c r="S992" s="210"/>
      <c r="T992" s="210"/>
      <c r="U992" s="210"/>
      <c r="V992" s="210"/>
      <c r="W992" s="210"/>
      <c r="X992" s="210"/>
      <c r="Y992" s="210"/>
      <c r="Z992" s="210"/>
    </row>
    <row r="993" ht="12.75" customHeight="1">
      <c r="A993" s="625"/>
      <c r="B993" s="625"/>
      <c r="C993" s="625"/>
      <c r="D993" s="627"/>
      <c r="E993" s="210"/>
      <c r="F993" s="210"/>
      <c r="G993" s="210"/>
      <c r="H993" s="210"/>
      <c r="I993" s="627"/>
      <c r="J993" s="210"/>
      <c r="K993" s="210"/>
      <c r="L993" s="210"/>
      <c r="M993" s="628"/>
      <c r="N993" s="210"/>
      <c r="O993" s="210"/>
      <c r="P993" s="210"/>
      <c r="Q993" s="210"/>
      <c r="R993" s="210"/>
      <c r="S993" s="210"/>
      <c r="T993" s="210"/>
      <c r="U993" s="210"/>
      <c r="V993" s="210"/>
      <c r="W993" s="210"/>
      <c r="X993" s="210"/>
      <c r="Y993" s="210"/>
      <c r="Z993" s="210"/>
    </row>
    <row r="994" ht="12.75" customHeight="1">
      <c r="A994" s="625"/>
      <c r="B994" s="625"/>
      <c r="C994" s="625"/>
      <c r="D994" s="627"/>
      <c r="E994" s="210"/>
      <c r="F994" s="210"/>
      <c r="G994" s="210"/>
      <c r="H994" s="210"/>
      <c r="I994" s="627"/>
      <c r="J994" s="210"/>
      <c r="K994" s="210"/>
      <c r="L994" s="210"/>
      <c r="M994" s="628"/>
      <c r="N994" s="210"/>
      <c r="O994" s="210"/>
      <c r="P994" s="210"/>
      <c r="Q994" s="210"/>
      <c r="R994" s="210"/>
      <c r="S994" s="210"/>
      <c r="T994" s="210"/>
      <c r="U994" s="210"/>
      <c r="V994" s="210"/>
      <c r="W994" s="210"/>
      <c r="X994" s="210"/>
      <c r="Y994" s="210"/>
      <c r="Z994" s="210"/>
    </row>
    <row r="995" ht="12.75" customHeight="1">
      <c r="A995" s="625"/>
      <c r="B995" s="625"/>
      <c r="C995" s="625"/>
      <c r="D995" s="627"/>
      <c r="E995" s="210"/>
      <c r="F995" s="210"/>
      <c r="G995" s="210"/>
      <c r="H995" s="210"/>
      <c r="I995" s="627"/>
      <c r="J995" s="210"/>
      <c r="K995" s="210"/>
      <c r="L995" s="210"/>
      <c r="M995" s="628"/>
      <c r="N995" s="210"/>
      <c r="O995" s="210"/>
      <c r="P995" s="210"/>
      <c r="Q995" s="210"/>
      <c r="R995" s="210"/>
      <c r="S995" s="210"/>
      <c r="T995" s="210"/>
      <c r="U995" s="210"/>
      <c r="V995" s="210"/>
      <c r="W995" s="210"/>
      <c r="X995" s="210"/>
      <c r="Y995" s="210"/>
      <c r="Z995" s="210"/>
    </row>
    <row r="996" ht="12.75" customHeight="1">
      <c r="A996" s="625"/>
      <c r="B996" s="625"/>
      <c r="C996" s="625"/>
      <c r="D996" s="627"/>
      <c r="E996" s="210"/>
      <c r="F996" s="210"/>
      <c r="G996" s="210"/>
      <c r="H996" s="210"/>
      <c r="I996" s="627"/>
      <c r="J996" s="210"/>
      <c r="K996" s="210"/>
      <c r="L996" s="210"/>
      <c r="M996" s="628"/>
      <c r="N996" s="210"/>
      <c r="O996" s="210"/>
      <c r="P996" s="210"/>
      <c r="Q996" s="210"/>
      <c r="R996" s="210"/>
      <c r="S996" s="210"/>
      <c r="T996" s="210"/>
      <c r="U996" s="210"/>
      <c r="V996" s="210"/>
      <c r="W996" s="210"/>
      <c r="X996" s="210"/>
      <c r="Y996" s="210"/>
      <c r="Z996" s="210"/>
    </row>
    <row r="997" ht="12.75" customHeight="1">
      <c r="A997" s="625"/>
      <c r="B997" s="625"/>
      <c r="C997" s="625"/>
      <c r="D997" s="627"/>
      <c r="E997" s="210"/>
      <c r="F997" s="210"/>
      <c r="G997" s="210"/>
      <c r="H997" s="210"/>
      <c r="I997" s="627"/>
      <c r="J997" s="210"/>
      <c r="K997" s="210"/>
      <c r="L997" s="210"/>
      <c r="M997" s="628"/>
      <c r="N997" s="210"/>
      <c r="O997" s="210"/>
      <c r="P997" s="210"/>
      <c r="Q997" s="210"/>
      <c r="R997" s="210"/>
      <c r="S997" s="210"/>
      <c r="T997" s="210"/>
      <c r="U997" s="210"/>
      <c r="V997" s="210"/>
      <c r="W997" s="210"/>
      <c r="X997" s="210"/>
      <c r="Y997" s="210"/>
      <c r="Z997" s="210"/>
    </row>
    <row r="998" ht="12.75" customHeight="1">
      <c r="A998" s="625"/>
      <c r="B998" s="625"/>
      <c r="C998" s="625"/>
      <c r="D998" s="627"/>
      <c r="E998" s="210"/>
      <c r="F998" s="210"/>
      <c r="G998" s="210"/>
      <c r="H998" s="210"/>
      <c r="I998" s="627"/>
      <c r="J998" s="210"/>
      <c r="K998" s="210"/>
      <c r="L998" s="210"/>
      <c r="M998" s="628"/>
      <c r="N998" s="210"/>
      <c r="O998" s="210"/>
      <c r="P998" s="210"/>
      <c r="Q998" s="210"/>
      <c r="R998" s="210"/>
      <c r="S998" s="210"/>
      <c r="T998" s="210"/>
      <c r="U998" s="210"/>
      <c r="V998" s="210"/>
      <c r="W998" s="210"/>
      <c r="X998" s="210"/>
      <c r="Y998" s="210"/>
      <c r="Z998" s="210"/>
    </row>
    <row r="999" ht="12.75" customHeight="1">
      <c r="A999" s="625"/>
      <c r="B999" s="625"/>
      <c r="C999" s="625"/>
      <c r="D999" s="627"/>
      <c r="E999" s="210"/>
      <c r="F999" s="210"/>
      <c r="G999" s="210"/>
      <c r="H999" s="210"/>
      <c r="I999" s="627"/>
      <c r="J999" s="210"/>
      <c r="K999" s="210"/>
      <c r="L999" s="210"/>
      <c r="M999" s="628"/>
      <c r="N999" s="210"/>
      <c r="O999" s="210"/>
      <c r="P999" s="210"/>
      <c r="Q999" s="210"/>
      <c r="R999" s="210"/>
      <c r="S999" s="210"/>
      <c r="T999" s="210"/>
      <c r="U999" s="210"/>
      <c r="V999" s="210"/>
      <c r="W999" s="210"/>
      <c r="X999" s="210"/>
      <c r="Y999" s="210"/>
      <c r="Z999" s="210"/>
    </row>
    <row r="1000" ht="12.75" customHeight="1">
      <c r="A1000" s="625"/>
      <c r="B1000" s="625"/>
      <c r="C1000" s="625"/>
      <c r="D1000" s="627"/>
      <c r="E1000" s="210"/>
      <c r="F1000" s="210"/>
      <c r="G1000" s="210"/>
      <c r="H1000" s="210"/>
      <c r="I1000" s="627"/>
      <c r="J1000" s="210"/>
      <c r="K1000" s="210"/>
      <c r="L1000" s="210"/>
      <c r="M1000" s="628"/>
      <c r="N1000" s="210"/>
      <c r="O1000" s="210"/>
      <c r="P1000" s="210"/>
      <c r="Q1000" s="210"/>
      <c r="R1000" s="210"/>
      <c r="S1000" s="210"/>
      <c r="T1000" s="210"/>
      <c r="U1000" s="210"/>
      <c r="V1000" s="210"/>
      <c r="W1000" s="210"/>
      <c r="X1000" s="210"/>
      <c r="Y1000" s="210"/>
      <c r="Z1000" s="210"/>
    </row>
  </sheetData>
  <autoFilter ref="$A$1:$M$111"/>
  <mergeCells count="76">
    <mergeCell ref="O69:R69"/>
    <mergeCell ref="O70:R70"/>
    <mergeCell ref="O71:R71"/>
    <mergeCell ref="O72:R72"/>
    <mergeCell ref="O73:R73"/>
    <mergeCell ref="O74:R74"/>
    <mergeCell ref="O75:R75"/>
    <mergeCell ref="O76:R76"/>
    <mergeCell ref="O78:T79"/>
    <mergeCell ref="O80:R80"/>
    <mergeCell ref="O81:R81"/>
    <mergeCell ref="O82:R82"/>
    <mergeCell ref="O83:R83"/>
    <mergeCell ref="O84:R84"/>
    <mergeCell ref="P94:R94"/>
    <mergeCell ref="P95:R95"/>
    <mergeCell ref="P96:R96"/>
    <mergeCell ref="P97:R97"/>
    <mergeCell ref="P98:R98"/>
    <mergeCell ref="P99:R99"/>
    <mergeCell ref="O85:R85"/>
    <mergeCell ref="O87:R88"/>
    <mergeCell ref="P89:R89"/>
    <mergeCell ref="P90:R90"/>
    <mergeCell ref="P91:R91"/>
    <mergeCell ref="P92:R92"/>
    <mergeCell ref="P93:R93"/>
    <mergeCell ref="O2:P2"/>
    <mergeCell ref="O14:S15"/>
    <mergeCell ref="O16:S16"/>
    <mergeCell ref="O17:S17"/>
    <mergeCell ref="O18:S18"/>
    <mergeCell ref="O19:S19"/>
    <mergeCell ref="O20:S20"/>
    <mergeCell ref="O21:S21"/>
    <mergeCell ref="O22:S22"/>
    <mergeCell ref="O23:S23"/>
    <mergeCell ref="O24:S24"/>
    <mergeCell ref="O26:S27"/>
    <mergeCell ref="P28:R28"/>
    <mergeCell ref="P29:R29"/>
    <mergeCell ref="P30:R30"/>
    <mergeCell ref="P31:R31"/>
    <mergeCell ref="P32:R32"/>
    <mergeCell ref="P33:R33"/>
    <mergeCell ref="P34:R34"/>
    <mergeCell ref="P35:R35"/>
    <mergeCell ref="P36:R36"/>
    <mergeCell ref="P37:R37"/>
    <mergeCell ref="P38:R38"/>
    <mergeCell ref="P39:R39"/>
    <mergeCell ref="P40:R40"/>
    <mergeCell ref="P41:R41"/>
    <mergeCell ref="P42:R42"/>
    <mergeCell ref="O44:S45"/>
    <mergeCell ref="P46:R46"/>
    <mergeCell ref="P47:R47"/>
    <mergeCell ref="P48:R48"/>
    <mergeCell ref="P49:R49"/>
    <mergeCell ref="P50:R50"/>
    <mergeCell ref="P51:R51"/>
    <mergeCell ref="P52:R52"/>
    <mergeCell ref="P53:R53"/>
    <mergeCell ref="P54:R54"/>
    <mergeCell ref="P55:R55"/>
    <mergeCell ref="P56:R56"/>
    <mergeCell ref="P57:R57"/>
    <mergeCell ref="P58:R58"/>
    <mergeCell ref="P59:R59"/>
    <mergeCell ref="O61:T62"/>
    <mergeCell ref="O63:R63"/>
    <mergeCell ref="O64:R64"/>
    <mergeCell ref="O65:R65"/>
    <mergeCell ref="O66:R66"/>
    <mergeCell ref="O67:R67"/>
    <mergeCell ref="O68:R68"/>
  </mergeCells>
  <printOptions/>
  <pageMargins bottom="1.0" footer="0.0" header="0.0" left="0.75" right="0.75" top="1.0"/>
  <pageSetup orientation="portrait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xSplit="1.0" ySplit="1.0" topLeftCell="B2" activePane="bottomRight" state="frozen"/>
      <selection activeCell="B1" sqref="B1" pane="topRight"/>
      <selection activeCell="A2" sqref="A2" pane="bottomLeft"/>
      <selection activeCell="B2" sqref="B2" pane="bottomRight"/>
    </sheetView>
  </sheetViews>
  <sheetFormatPr customHeight="1" defaultColWidth="14.43" defaultRowHeight="15.0"/>
  <cols>
    <col customWidth="1" min="1" max="1" width="12.86"/>
    <col customWidth="1" min="2" max="2" width="28.57"/>
    <col customWidth="1" min="3" max="3" width="19.43"/>
    <col customWidth="1" min="4" max="4" width="26.14"/>
    <col customWidth="1" min="5" max="5" width="40.57"/>
    <col customWidth="1" min="6" max="6" width="71.43"/>
    <col customWidth="1" min="7" max="7" width="15.43"/>
    <col customWidth="1" min="8" max="8" width="31.29"/>
    <col customWidth="1" min="9" max="9" width="33.29"/>
    <col customWidth="1" min="10" max="10" width="35.14"/>
    <col customWidth="1" min="11" max="11" width="57.14"/>
    <col customWidth="1" min="12" max="12" width="76.43"/>
    <col customWidth="1" min="13" max="13" width="53.43"/>
    <col customWidth="1" min="14" max="14" width="9.14"/>
    <col customWidth="1" min="15" max="15" width="27.14"/>
    <col customWidth="1" min="16" max="16" width="9.86"/>
    <col customWidth="1" min="17" max="17" width="3.43"/>
    <col customWidth="1" min="18" max="18" width="39.14"/>
    <col customWidth="1" min="19" max="19" width="62.86"/>
    <col customWidth="1" min="20" max="20" width="13.71"/>
    <col customWidth="1" min="21" max="26" width="8.71"/>
  </cols>
  <sheetData>
    <row r="1" ht="12.75" customHeight="1">
      <c r="A1" s="581" t="s">
        <v>0</v>
      </c>
      <c r="B1" s="581" t="s">
        <v>1</v>
      </c>
      <c r="C1" s="581" t="s">
        <v>2</v>
      </c>
      <c r="D1" s="580" t="s">
        <v>3</v>
      </c>
      <c r="E1" s="581" t="s">
        <v>4</v>
      </c>
      <c r="F1" s="581" t="s">
        <v>5</v>
      </c>
      <c r="G1" s="581" t="s">
        <v>6</v>
      </c>
      <c r="H1" s="581" t="s">
        <v>7</v>
      </c>
      <c r="I1" s="580" t="s">
        <v>8</v>
      </c>
      <c r="J1" s="581" t="s">
        <v>198</v>
      </c>
      <c r="K1" s="582" t="s">
        <v>10</v>
      </c>
      <c r="L1" s="582" t="s">
        <v>11</v>
      </c>
      <c r="M1" s="326" t="s">
        <v>12</v>
      </c>
      <c r="N1" s="210"/>
      <c r="O1" s="210"/>
      <c r="P1" s="210"/>
      <c r="Q1" s="210"/>
      <c r="R1" s="210"/>
      <c r="S1" s="210"/>
      <c r="T1" s="210"/>
      <c r="U1" s="210"/>
      <c r="V1" s="210"/>
      <c r="W1" s="210"/>
      <c r="X1" s="210"/>
      <c r="Y1" s="210"/>
      <c r="Z1" s="210"/>
    </row>
    <row r="2" ht="12.75" customHeight="1">
      <c r="A2" s="597">
        <v>105.0</v>
      </c>
      <c r="B2" s="437" t="s">
        <v>12996</v>
      </c>
      <c r="C2" s="437">
        <v>1999.0</v>
      </c>
      <c r="D2" s="688">
        <v>36525.0</v>
      </c>
      <c r="E2" s="437" t="s">
        <v>12997</v>
      </c>
      <c r="F2" s="437" t="s">
        <v>1569</v>
      </c>
      <c r="G2" s="437" t="s">
        <v>430</v>
      </c>
      <c r="H2" s="437" t="s">
        <v>10020</v>
      </c>
      <c r="I2" s="688">
        <v>38366.0</v>
      </c>
      <c r="J2" s="439">
        <v>1.0</v>
      </c>
      <c r="K2" s="649" t="s">
        <v>322</v>
      </c>
      <c r="L2" s="439" t="s">
        <v>390</v>
      </c>
      <c r="M2" s="330">
        <f t="shared" ref="M2:M19" si="1">I2-D2</f>
        <v>1841</v>
      </c>
      <c r="N2" s="210"/>
      <c r="O2" s="557" t="s">
        <v>12998</v>
      </c>
      <c r="P2" s="329"/>
      <c r="Q2" s="15"/>
      <c r="R2" s="15"/>
      <c r="S2" s="15"/>
      <c r="T2" s="15"/>
      <c r="U2" s="210"/>
      <c r="V2" s="210"/>
      <c r="W2" s="210"/>
      <c r="X2" s="210"/>
      <c r="Y2" s="210"/>
      <c r="Z2" s="210"/>
    </row>
    <row r="3" ht="12.75" customHeight="1">
      <c r="A3" s="590">
        <v>205.0</v>
      </c>
      <c r="B3" s="431" t="s">
        <v>12999</v>
      </c>
      <c r="C3" s="431">
        <v>2004.0</v>
      </c>
      <c r="D3" s="508">
        <v>38190.0</v>
      </c>
      <c r="E3" s="431" t="s">
        <v>13000</v>
      </c>
      <c r="F3" s="431" t="s">
        <v>13001</v>
      </c>
      <c r="G3" s="431" t="s">
        <v>806</v>
      </c>
      <c r="H3" s="431" t="s">
        <v>251</v>
      </c>
      <c r="I3" s="508">
        <v>38392.0</v>
      </c>
      <c r="J3" s="433">
        <v>2.0</v>
      </c>
      <c r="K3" s="649" t="s">
        <v>322</v>
      </c>
      <c r="L3" s="431" t="s">
        <v>390</v>
      </c>
      <c r="M3" s="327">
        <f t="shared" si="1"/>
        <v>202</v>
      </c>
      <c r="N3" s="210"/>
      <c r="O3" s="331" t="s">
        <v>27</v>
      </c>
      <c r="P3" s="331">
        <f>COUNTIF($G$2:$G$477,"PT")</f>
        <v>23</v>
      </c>
      <c r="Q3" s="15"/>
      <c r="R3" s="15"/>
      <c r="S3" s="15"/>
      <c r="T3" s="15"/>
      <c r="U3" s="210"/>
      <c r="V3" s="210"/>
      <c r="W3" s="210"/>
      <c r="X3" s="210"/>
      <c r="Y3" s="210"/>
      <c r="Z3" s="210"/>
    </row>
    <row r="4" ht="12.75" customHeight="1">
      <c r="A4" s="597">
        <v>305.0</v>
      </c>
      <c r="B4" s="437" t="s">
        <v>13002</v>
      </c>
      <c r="C4" s="437">
        <v>2004.0</v>
      </c>
      <c r="D4" s="688">
        <v>38201.0</v>
      </c>
      <c r="E4" s="437" t="s">
        <v>13003</v>
      </c>
      <c r="F4" s="437" t="s">
        <v>865</v>
      </c>
      <c r="G4" s="437" t="s">
        <v>46</v>
      </c>
      <c r="H4" s="437" t="s">
        <v>158</v>
      </c>
      <c r="I4" s="688">
        <v>38397.0</v>
      </c>
      <c r="J4" s="439">
        <v>2.0</v>
      </c>
      <c r="K4" s="647" t="s">
        <v>293</v>
      </c>
      <c r="L4" s="439" t="s">
        <v>390</v>
      </c>
      <c r="M4" s="330">
        <f t="shared" si="1"/>
        <v>196</v>
      </c>
      <c r="N4" s="210"/>
      <c r="O4" s="332" t="s">
        <v>34</v>
      </c>
      <c r="P4" s="332">
        <f>COUNTIF($G$2:$G$477,"PTN")</f>
        <v>5</v>
      </c>
      <c r="Q4" s="25"/>
      <c r="R4" s="25"/>
      <c r="S4" s="25"/>
      <c r="T4" s="25"/>
      <c r="U4" s="210"/>
      <c r="V4" s="210"/>
      <c r="W4" s="210"/>
      <c r="X4" s="210"/>
      <c r="Y4" s="210"/>
      <c r="Z4" s="210"/>
    </row>
    <row r="5" ht="12.75" customHeight="1">
      <c r="A5" s="590">
        <v>405.0</v>
      </c>
      <c r="B5" s="431" t="s">
        <v>13004</v>
      </c>
      <c r="C5" s="431">
        <v>2000.0</v>
      </c>
      <c r="D5" s="508">
        <v>36650.0</v>
      </c>
      <c r="E5" s="431" t="s">
        <v>13005</v>
      </c>
      <c r="F5" s="431" t="s">
        <v>3867</v>
      </c>
      <c r="G5" s="431" t="s">
        <v>806</v>
      </c>
      <c r="H5" s="431" t="s">
        <v>5536</v>
      </c>
      <c r="I5" s="508">
        <v>38394.0</v>
      </c>
      <c r="J5" s="433">
        <v>2.0</v>
      </c>
      <c r="K5" s="649" t="s">
        <v>322</v>
      </c>
      <c r="L5" s="431" t="s">
        <v>390</v>
      </c>
      <c r="M5" s="327">
        <f t="shared" si="1"/>
        <v>1744</v>
      </c>
      <c r="N5" s="210"/>
      <c r="O5" s="333" t="s">
        <v>40</v>
      </c>
      <c r="P5" s="333">
        <f>COUNTIF($G$2:$G$477,"PTE")</f>
        <v>0</v>
      </c>
      <c r="Q5" s="25"/>
      <c r="R5" s="25"/>
      <c r="S5" s="25"/>
      <c r="T5" s="25"/>
      <c r="U5" s="210"/>
      <c r="V5" s="210"/>
      <c r="W5" s="210"/>
      <c r="X5" s="210"/>
      <c r="Y5" s="210"/>
      <c r="Z5" s="210"/>
    </row>
    <row r="6" ht="12.75" customHeight="1">
      <c r="A6" s="597">
        <v>505.0</v>
      </c>
      <c r="B6" s="437" t="s">
        <v>13006</v>
      </c>
      <c r="C6" s="437">
        <v>2001.0</v>
      </c>
      <c r="D6" s="688">
        <v>36963.0</v>
      </c>
      <c r="E6" s="437" t="s">
        <v>13007</v>
      </c>
      <c r="F6" s="437" t="s">
        <v>13008</v>
      </c>
      <c r="G6" s="437" t="s">
        <v>707</v>
      </c>
      <c r="H6" s="437" t="s">
        <v>12614</v>
      </c>
      <c r="I6" s="688">
        <v>38394.0</v>
      </c>
      <c r="J6" s="439">
        <v>2.0</v>
      </c>
      <c r="K6" s="647" t="s">
        <v>293</v>
      </c>
      <c r="L6" s="439" t="s">
        <v>390</v>
      </c>
      <c r="M6" s="330">
        <f t="shared" si="1"/>
        <v>1431</v>
      </c>
      <c r="N6" s="210"/>
      <c r="O6" s="332" t="s">
        <v>46</v>
      </c>
      <c r="P6" s="332">
        <f>COUNTIF($G$2:$G$477,"Pré-Mistura")</f>
        <v>1</v>
      </c>
      <c r="Q6" s="25"/>
      <c r="R6" s="25"/>
      <c r="S6" s="25"/>
      <c r="T6" s="25"/>
      <c r="U6" s="210"/>
      <c r="V6" s="210"/>
      <c r="W6" s="210"/>
      <c r="X6" s="210"/>
      <c r="Y6" s="210"/>
      <c r="Z6" s="210"/>
    </row>
    <row r="7" ht="12.75" customHeight="1">
      <c r="A7" s="590">
        <v>605.0</v>
      </c>
      <c r="B7" s="431" t="s">
        <v>13009</v>
      </c>
      <c r="C7" s="431">
        <v>2003.0</v>
      </c>
      <c r="D7" s="508">
        <v>37900.0</v>
      </c>
      <c r="E7" s="431" t="s">
        <v>13010</v>
      </c>
      <c r="F7" s="431" t="s">
        <v>944</v>
      </c>
      <c r="G7" s="431" t="s">
        <v>806</v>
      </c>
      <c r="H7" s="431" t="s">
        <v>13011</v>
      </c>
      <c r="I7" s="508">
        <v>38425.0</v>
      </c>
      <c r="J7" s="433">
        <v>3.0</v>
      </c>
      <c r="K7" s="648" t="s">
        <v>344</v>
      </c>
      <c r="L7" s="431" t="s">
        <v>395</v>
      </c>
      <c r="M7" s="327">
        <f t="shared" si="1"/>
        <v>525</v>
      </c>
      <c r="N7" s="210"/>
      <c r="O7" s="333" t="s">
        <v>713</v>
      </c>
      <c r="P7" s="333">
        <f>COUNTIF($G$2:$G$477,"PF")</f>
        <v>45</v>
      </c>
      <c r="Q7" s="25"/>
      <c r="R7" s="25"/>
      <c r="S7" s="25"/>
      <c r="T7" s="25"/>
      <c r="U7" s="210"/>
      <c r="V7" s="210"/>
      <c r="W7" s="210"/>
      <c r="X7" s="210"/>
      <c r="Y7" s="210"/>
      <c r="Z7" s="210"/>
    </row>
    <row r="8" ht="12.75" customHeight="1">
      <c r="A8" s="597">
        <v>705.0</v>
      </c>
      <c r="B8" s="437" t="s">
        <v>13012</v>
      </c>
      <c r="C8" s="437">
        <v>2002.0</v>
      </c>
      <c r="D8" s="688">
        <v>37441.0</v>
      </c>
      <c r="E8" s="437" t="s">
        <v>13013</v>
      </c>
      <c r="F8" s="437" t="s">
        <v>13014</v>
      </c>
      <c r="G8" s="437" t="s">
        <v>725</v>
      </c>
      <c r="H8" s="437" t="s">
        <v>12078</v>
      </c>
      <c r="I8" s="688">
        <v>38426.0</v>
      </c>
      <c r="J8" s="439">
        <v>3.0</v>
      </c>
      <c r="K8" s="649" t="s">
        <v>322</v>
      </c>
      <c r="L8" s="439" t="s">
        <v>399</v>
      </c>
      <c r="M8" s="330">
        <f t="shared" si="1"/>
        <v>985</v>
      </c>
      <c r="N8" s="210"/>
      <c r="O8" s="332" t="s">
        <v>707</v>
      </c>
      <c r="P8" s="332">
        <f>COUNTIF($G$2:$G$477,"PFN")</f>
        <v>5</v>
      </c>
      <c r="Q8" s="25"/>
      <c r="R8" s="25"/>
      <c r="S8" s="25"/>
      <c r="T8" s="25"/>
      <c r="U8" s="210"/>
      <c r="V8" s="210"/>
      <c r="W8" s="210"/>
      <c r="X8" s="210"/>
      <c r="Y8" s="210"/>
      <c r="Z8" s="210"/>
    </row>
    <row r="9" ht="12.75" customHeight="1">
      <c r="A9" s="590">
        <v>805.0</v>
      </c>
      <c r="B9" s="431" t="s">
        <v>13015</v>
      </c>
      <c r="C9" s="431">
        <v>2002.0</v>
      </c>
      <c r="D9" s="689">
        <v>37441.0</v>
      </c>
      <c r="E9" s="431" t="s">
        <v>13016</v>
      </c>
      <c r="F9" s="431" t="s">
        <v>13014</v>
      </c>
      <c r="G9" s="431" t="s">
        <v>725</v>
      </c>
      <c r="H9" s="431" t="s">
        <v>12078</v>
      </c>
      <c r="I9" s="689">
        <v>38426.0</v>
      </c>
      <c r="J9" s="433">
        <v>3.0</v>
      </c>
      <c r="K9" s="649" t="s">
        <v>322</v>
      </c>
      <c r="L9" s="431" t="s">
        <v>399</v>
      </c>
      <c r="M9" s="327">
        <f t="shared" si="1"/>
        <v>985</v>
      </c>
      <c r="N9" s="210"/>
      <c r="O9" s="333" t="s">
        <v>720</v>
      </c>
      <c r="P9" s="333">
        <f>COUNTIF($G$2:$G$477,"PF/PTE")</f>
        <v>0</v>
      </c>
      <c r="Q9" s="25"/>
      <c r="R9" s="25"/>
      <c r="S9" s="25"/>
      <c r="T9" s="25"/>
      <c r="U9" s="210"/>
      <c r="V9" s="210"/>
      <c r="W9" s="210"/>
      <c r="X9" s="210"/>
      <c r="Y9" s="210"/>
      <c r="Z9" s="210"/>
    </row>
    <row r="10" ht="12.75" customHeight="1">
      <c r="A10" s="597">
        <v>905.0</v>
      </c>
      <c r="B10" s="437" t="s">
        <v>13017</v>
      </c>
      <c r="C10" s="437">
        <v>2002.0</v>
      </c>
      <c r="D10" s="688">
        <v>37441.0</v>
      </c>
      <c r="E10" s="437" t="s">
        <v>13018</v>
      </c>
      <c r="F10" s="437" t="s">
        <v>13014</v>
      </c>
      <c r="G10" s="437" t="s">
        <v>725</v>
      </c>
      <c r="H10" s="437" t="s">
        <v>12078</v>
      </c>
      <c r="I10" s="688">
        <v>38426.0</v>
      </c>
      <c r="J10" s="439">
        <v>3.0</v>
      </c>
      <c r="K10" s="649" t="s">
        <v>322</v>
      </c>
      <c r="L10" s="439" t="s">
        <v>399</v>
      </c>
      <c r="M10" s="330">
        <f t="shared" si="1"/>
        <v>985</v>
      </c>
      <c r="N10" s="210"/>
      <c r="O10" s="332" t="s">
        <v>725</v>
      </c>
      <c r="P10" s="332">
        <f>COUNTIF($G$2:$G$477,"Bio")</f>
        <v>10</v>
      </c>
      <c r="Q10" s="25"/>
      <c r="R10" s="25"/>
      <c r="S10" s="25"/>
      <c r="T10" s="25"/>
      <c r="U10" s="210"/>
      <c r="V10" s="210"/>
      <c r="W10" s="210"/>
      <c r="X10" s="210"/>
      <c r="Y10" s="210"/>
      <c r="Z10" s="210"/>
    </row>
    <row r="11" ht="12.75" customHeight="1">
      <c r="A11" s="590">
        <v>1005.0</v>
      </c>
      <c r="B11" s="431" t="s">
        <v>13019</v>
      </c>
      <c r="C11" s="431">
        <v>2001.0</v>
      </c>
      <c r="D11" s="689">
        <v>37133.0</v>
      </c>
      <c r="E11" s="431" t="s">
        <v>13020</v>
      </c>
      <c r="F11" s="431" t="s">
        <v>13021</v>
      </c>
      <c r="G11" s="431" t="s">
        <v>725</v>
      </c>
      <c r="H11" s="431" t="s">
        <v>6884</v>
      </c>
      <c r="I11" s="689">
        <v>38428.0</v>
      </c>
      <c r="J11" s="433">
        <v>3.0</v>
      </c>
      <c r="K11" s="648" t="s">
        <v>344</v>
      </c>
      <c r="L11" s="431" t="s">
        <v>399</v>
      </c>
      <c r="M11" s="327">
        <f t="shared" si="1"/>
        <v>1295</v>
      </c>
      <c r="N11" s="210"/>
      <c r="O11" s="334" t="s">
        <v>729</v>
      </c>
      <c r="P11" s="334">
        <f>COUNTIF($G$2:$G$477,"Bio/Org")</f>
        <v>0</v>
      </c>
      <c r="Q11" s="25"/>
      <c r="R11" s="25"/>
      <c r="S11" s="25"/>
      <c r="T11" s="25"/>
      <c r="U11" s="210"/>
      <c r="V11" s="210"/>
      <c r="W11" s="210"/>
      <c r="X11" s="210"/>
      <c r="Y11" s="210"/>
      <c r="Z11" s="210"/>
    </row>
    <row r="12" ht="12.75" customHeight="1">
      <c r="A12" s="597">
        <v>1105.0</v>
      </c>
      <c r="B12" s="437" t="s">
        <v>13022</v>
      </c>
      <c r="C12" s="437">
        <v>2002.0</v>
      </c>
      <c r="D12" s="688">
        <v>37518.0</v>
      </c>
      <c r="E12" s="437" t="s">
        <v>13023</v>
      </c>
      <c r="F12" s="437" t="s">
        <v>1349</v>
      </c>
      <c r="G12" s="437" t="s">
        <v>430</v>
      </c>
      <c r="H12" s="437" t="s">
        <v>251</v>
      </c>
      <c r="I12" s="688">
        <v>38429.0</v>
      </c>
      <c r="J12" s="439">
        <v>3.0</v>
      </c>
      <c r="K12" s="649" t="s">
        <v>322</v>
      </c>
      <c r="L12" s="439" t="s">
        <v>395</v>
      </c>
      <c r="M12" s="330">
        <f t="shared" si="1"/>
        <v>911</v>
      </c>
      <c r="N12" s="210"/>
      <c r="O12" s="335" t="s">
        <v>51</v>
      </c>
      <c r="P12" s="336">
        <f>SUM(P3:P11)</f>
        <v>89</v>
      </c>
      <c r="Q12" s="25"/>
      <c r="R12" s="25"/>
      <c r="S12" s="25"/>
      <c r="T12" s="25"/>
      <c r="U12" s="210"/>
      <c r="V12" s="210"/>
      <c r="W12" s="210"/>
      <c r="X12" s="210"/>
      <c r="Y12" s="210"/>
      <c r="Z12" s="210"/>
    </row>
    <row r="13" ht="12.75" customHeight="1">
      <c r="A13" s="590">
        <v>1205.0</v>
      </c>
      <c r="B13" s="431" t="s">
        <v>13024</v>
      </c>
      <c r="C13" s="431">
        <v>2001.0</v>
      </c>
      <c r="D13" s="508">
        <v>37181.0</v>
      </c>
      <c r="E13" s="431" t="s">
        <v>13025</v>
      </c>
      <c r="F13" s="431" t="s">
        <v>11267</v>
      </c>
      <c r="G13" s="431" t="s">
        <v>806</v>
      </c>
      <c r="H13" s="431" t="s">
        <v>952</v>
      </c>
      <c r="I13" s="508">
        <v>38435.0</v>
      </c>
      <c r="J13" s="433">
        <v>3.0</v>
      </c>
      <c r="K13" s="650" t="s">
        <v>309</v>
      </c>
      <c r="L13" s="431" t="s">
        <v>395</v>
      </c>
      <c r="M13" s="327">
        <f t="shared" si="1"/>
        <v>1254</v>
      </c>
      <c r="N13" s="210"/>
      <c r="O13" s="25"/>
      <c r="P13" s="25"/>
      <c r="Q13" s="25"/>
      <c r="R13" s="337"/>
      <c r="S13" s="337"/>
      <c r="T13" s="25"/>
      <c r="U13" s="210"/>
      <c r="V13" s="210"/>
      <c r="W13" s="210"/>
      <c r="X13" s="210"/>
      <c r="Y13" s="210"/>
      <c r="Z13" s="210"/>
    </row>
    <row r="14" ht="13.5" customHeight="1">
      <c r="A14" s="597">
        <v>1305.0</v>
      </c>
      <c r="B14" s="437" t="s">
        <v>13026</v>
      </c>
      <c r="C14" s="437">
        <v>2003.0</v>
      </c>
      <c r="D14" s="511">
        <v>37875.0</v>
      </c>
      <c r="E14" s="437" t="s">
        <v>13027</v>
      </c>
      <c r="F14" s="437" t="s">
        <v>865</v>
      </c>
      <c r="G14" s="437" t="s">
        <v>806</v>
      </c>
      <c r="H14" s="437" t="s">
        <v>158</v>
      </c>
      <c r="I14" s="511">
        <v>38435.0</v>
      </c>
      <c r="J14" s="439">
        <v>3.0</v>
      </c>
      <c r="K14" s="648" t="s">
        <v>344</v>
      </c>
      <c r="L14" s="439" t="s">
        <v>390</v>
      </c>
      <c r="M14" s="330">
        <f t="shared" si="1"/>
        <v>560</v>
      </c>
      <c r="N14" s="210"/>
      <c r="O14" s="338" t="s">
        <v>61</v>
      </c>
      <c r="P14" s="95"/>
      <c r="Q14" s="95"/>
      <c r="R14" s="95"/>
      <c r="S14" s="96"/>
      <c r="T14" s="25"/>
      <c r="U14" s="210"/>
      <c r="V14" s="210"/>
      <c r="W14" s="210"/>
      <c r="X14" s="210"/>
      <c r="Y14" s="210"/>
      <c r="Z14" s="210"/>
    </row>
    <row r="15" ht="14.25" customHeight="1">
      <c r="A15" s="590">
        <v>1405.0</v>
      </c>
      <c r="B15" s="431" t="s">
        <v>13028</v>
      </c>
      <c r="C15" s="431">
        <v>2003.0</v>
      </c>
      <c r="D15" s="508">
        <v>37900.0</v>
      </c>
      <c r="E15" s="431" t="s">
        <v>13029</v>
      </c>
      <c r="F15" s="431" t="s">
        <v>11677</v>
      </c>
      <c r="G15" s="431" t="s">
        <v>806</v>
      </c>
      <c r="H15" s="431" t="s">
        <v>251</v>
      </c>
      <c r="I15" s="508">
        <v>38439.0</v>
      </c>
      <c r="J15" s="433">
        <v>3.0</v>
      </c>
      <c r="K15" s="649" t="s">
        <v>322</v>
      </c>
      <c r="L15" s="431" t="s">
        <v>395</v>
      </c>
      <c r="M15" s="327">
        <f t="shared" si="1"/>
        <v>539</v>
      </c>
      <c r="N15" s="210"/>
      <c r="O15" s="339"/>
      <c r="P15" s="340"/>
      <c r="Q15" s="340"/>
      <c r="R15" s="340"/>
      <c r="S15" s="341"/>
      <c r="T15" s="25"/>
      <c r="U15" s="210"/>
      <c r="V15" s="210"/>
      <c r="W15" s="210"/>
      <c r="X15" s="210"/>
      <c r="Y15" s="210"/>
      <c r="Z15" s="210"/>
    </row>
    <row r="16" ht="12.75" customHeight="1">
      <c r="A16" s="597">
        <v>1505.0</v>
      </c>
      <c r="B16" s="437" t="s">
        <v>13030</v>
      </c>
      <c r="C16" s="437">
        <v>2003.0</v>
      </c>
      <c r="D16" s="511">
        <v>37900.0</v>
      </c>
      <c r="E16" s="437" t="s">
        <v>13031</v>
      </c>
      <c r="F16" s="437" t="s">
        <v>11677</v>
      </c>
      <c r="G16" s="437" t="s">
        <v>806</v>
      </c>
      <c r="H16" s="437" t="s">
        <v>251</v>
      </c>
      <c r="I16" s="511">
        <v>38439.0</v>
      </c>
      <c r="J16" s="439">
        <v>3.0</v>
      </c>
      <c r="K16" s="647" t="s">
        <v>293</v>
      </c>
      <c r="L16" s="439" t="s">
        <v>395</v>
      </c>
      <c r="M16" s="330">
        <f t="shared" si="1"/>
        <v>539</v>
      </c>
      <c r="N16" s="210"/>
      <c r="O16" s="342" t="s">
        <v>13032</v>
      </c>
      <c r="P16" s="343"/>
      <c r="Q16" s="343"/>
      <c r="R16" s="343"/>
      <c r="S16" s="344"/>
      <c r="T16" s="25"/>
      <c r="U16" s="210"/>
      <c r="V16" s="210"/>
      <c r="W16" s="210"/>
      <c r="X16" s="210"/>
      <c r="Y16" s="210"/>
      <c r="Z16" s="210"/>
    </row>
    <row r="17" ht="12.75" customHeight="1">
      <c r="A17" s="590">
        <v>1605.0</v>
      </c>
      <c r="B17" s="431" t="s">
        <v>13033</v>
      </c>
      <c r="C17" s="431">
        <v>2003.0</v>
      </c>
      <c r="D17" s="508">
        <v>37900.0</v>
      </c>
      <c r="E17" s="431" t="s">
        <v>13034</v>
      </c>
      <c r="F17" s="431" t="s">
        <v>11677</v>
      </c>
      <c r="G17" s="431" t="s">
        <v>806</v>
      </c>
      <c r="H17" s="431" t="s">
        <v>251</v>
      </c>
      <c r="I17" s="508">
        <v>38439.0</v>
      </c>
      <c r="J17" s="433">
        <v>3.0</v>
      </c>
      <c r="K17" s="647" t="s">
        <v>293</v>
      </c>
      <c r="L17" s="431" t="s">
        <v>395</v>
      </c>
      <c r="M17" s="327">
        <f t="shared" si="1"/>
        <v>539</v>
      </c>
      <c r="N17" s="210"/>
      <c r="O17" s="345" t="s">
        <v>13035</v>
      </c>
      <c r="P17" s="106"/>
      <c r="Q17" s="106"/>
      <c r="R17" s="106"/>
      <c r="S17" s="107"/>
      <c r="T17" s="25"/>
      <c r="U17" s="210"/>
      <c r="V17" s="210"/>
      <c r="W17" s="210"/>
      <c r="X17" s="210"/>
      <c r="Y17" s="210"/>
      <c r="Z17" s="210"/>
    </row>
    <row r="18" ht="12.75" customHeight="1">
      <c r="A18" s="597">
        <v>1705.0</v>
      </c>
      <c r="B18" s="437" t="s">
        <v>13036</v>
      </c>
      <c r="C18" s="437">
        <v>1998.0</v>
      </c>
      <c r="D18" s="511">
        <v>36110.0</v>
      </c>
      <c r="E18" s="437" t="s">
        <v>13037</v>
      </c>
      <c r="F18" s="437" t="s">
        <v>13038</v>
      </c>
      <c r="G18" s="437" t="s">
        <v>806</v>
      </c>
      <c r="H18" s="437" t="s">
        <v>251</v>
      </c>
      <c r="I18" s="511">
        <v>38446.0</v>
      </c>
      <c r="J18" s="439">
        <v>4.0</v>
      </c>
      <c r="K18" s="647" t="s">
        <v>293</v>
      </c>
      <c r="L18" s="439" t="s">
        <v>395</v>
      </c>
      <c r="M18" s="330">
        <f t="shared" si="1"/>
        <v>2336</v>
      </c>
      <c r="N18" s="210"/>
      <c r="O18" s="346" t="s">
        <v>13039</v>
      </c>
      <c r="P18" s="106"/>
      <c r="Q18" s="106"/>
      <c r="R18" s="106"/>
      <c r="S18" s="107"/>
      <c r="T18" s="25"/>
      <c r="U18" s="210"/>
      <c r="V18" s="210"/>
      <c r="W18" s="210"/>
      <c r="X18" s="210"/>
      <c r="Y18" s="210"/>
      <c r="Z18" s="210"/>
    </row>
    <row r="19" ht="12.75" customHeight="1">
      <c r="A19" s="590">
        <v>1805.0</v>
      </c>
      <c r="B19" s="431" t="s">
        <v>13040</v>
      </c>
      <c r="C19" s="431">
        <v>1998.0</v>
      </c>
      <c r="D19" s="508">
        <v>36110.0</v>
      </c>
      <c r="E19" s="431" t="s">
        <v>13041</v>
      </c>
      <c r="F19" s="431" t="s">
        <v>13038</v>
      </c>
      <c r="G19" s="431" t="s">
        <v>806</v>
      </c>
      <c r="H19" s="431" t="s">
        <v>251</v>
      </c>
      <c r="I19" s="508">
        <v>38446.0</v>
      </c>
      <c r="J19" s="433">
        <v>4.0</v>
      </c>
      <c r="K19" s="650" t="s">
        <v>309</v>
      </c>
      <c r="L19" s="431" t="s">
        <v>395</v>
      </c>
      <c r="M19" s="327">
        <f t="shared" si="1"/>
        <v>2336</v>
      </c>
      <c r="N19" s="210"/>
      <c r="O19" s="345" t="s">
        <v>13042</v>
      </c>
      <c r="P19" s="106"/>
      <c r="Q19" s="106"/>
      <c r="R19" s="106"/>
      <c r="S19" s="107"/>
      <c r="T19" s="25"/>
      <c r="U19" s="210"/>
      <c r="V19" s="210"/>
      <c r="W19" s="210"/>
      <c r="X19" s="210"/>
      <c r="Y19" s="210"/>
      <c r="Z19" s="210"/>
    </row>
    <row r="20" ht="12.75" customHeight="1">
      <c r="A20" s="597">
        <v>1905.0</v>
      </c>
      <c r="B20" s="597" t="s">
        <v>4250</v>
      </c>
      <c r="C20" s="597" t="s">
        <v>4250</v>
      </c>
      <c r="D20" s="690" t="s">
        <v>4250</v>
      </c>
      <c r="E20" s="597" t="s">
        <v>4250</v>
      </c>
      <c r="F20" s="597" t="s">
        <v>4250</v>
      </c>
      <c r="G20" s="597" t="s">
        <v>4250</v>
      </c>
      <c r="H20" s="597" t="s">
        <v>4250</v>
      </c>
      <c r="I20" s="690" t="s">
        <v>4250</v>
      </c>
      <c r="J20" s="332" t="s">
        <v>4250</v>
      </c>
      <c r="K20" s="597" t="s">
        <v>4250</v>
      </c>
      <c r="L20" s="332" t="s">
        <v>4250</v>
      </c>
      <c r="M20" s="332" t="s">
        <v>4250</v>
      </c>
      <c r="N20" s="210"/>
      <c r="O20" s="346" t="s">
        <v>13043</v>
      </c>
      <c r="P20" s="106"/>
      <c r="Q20" s="106"/>
      <c r="R20" s="106"/>
      <c r="S20" s="107"/>
      <c r="T20" s="25"/>
      <c r="U20" s="210"/>
      <c r="V20" s="210"/>
      <c r="W20" s="210"/>
      <c r="X20" s="210"/>
      <c r="Y20" s="210"/>
      <c r="Z20" s="210"/>
    </row>
    <row r="21" ht="12.75" customHeight="1">
      <c r="A21" s="590">
        <v>2005.0</v>
      </c>
      <c r="B21" s="431" t="s">
        <v>12633</v>
      </c>
      <c r="C21" s="431">
        <v>2004.0</v>
      </c>
      <c r="D21" s="508">
        <v>38089.0</v>
      </c>
      <c r="E21" s="431" t="s">
        <v>13044</v>
      </c>
      <c r="F21" s="431" t="s">
        <v>1120</v>
      </c>
      <c r="G21" s="431" t="s">
        <v>806</v>
      </c>
      <c r="H21" s="431" t="s">
        <v>7752</v>
      </c>
      <c r="I21" s="508">
        <v>38455.0</v>
      </c>
      <c r="J21" s="433">
        <v>4.0</v>
      </c>
      <c r="K21" s="650" t="s">
        <v>309</v>
      </c>
      <c r="L21" s="431" t="s">
        <v>390</v>
      </c>
      <c r="M21" s="327">
        <f t="shared" ref="M21:M84" si="2">I21-D21</f>
        <v>366</v>
      </c>
      <c r="N21" s="210"/>
      <c r="O21" s="345" t="s">
        <v>13045</v>
      </c>
      <c r="P21" s="106"/>
      <c r="Q21" s="106"/>
      <c r="R21" s="106"/>
      <c r="S21" s="107"/>
      <c r="T21" s="25"/>
      <c r="U21" s="210"/>
      <c r="V21" s="210"/>
      <c r="W21" s="210"/>
      <c r="X21" s="210"/>
      <c r="Y21" s="210"/>
      <c r="Z21" s="210"/>
    </row>
    <row r="22" ht="12.75" customHeight="1">
      <c r="A22" s="597">
        <v>2105.0</v>
      </c>
      <c r="B22" s="437" t="s">
        <v>13046</v>
      </c>
      <c r="C22" s="437">
        <v>2004.0</v>
      </c>
      <c r="D22" s="511">
        <v>38089.0</v>
      </c>
      <c r="E22" s="437" t="s">
        <v>13047</v>
      </c>
      <c r="F22" s="437" t="s">
        <v>1120</v>
      </c>
      <c r="G22" s="437" t="s">
        <v>806</v>
      </c>
      <c r="H22" s="437" t="s">
        <v>7752</v>
      </c>
      <c r="I22" s="511">
        <v>38455.0</v>
      </c>
      <c r="J22" s="439">
        <v>4.0</v>
      </c>
      <c r="K22" s="650" t="s">
        <v>309</v>
      </c>
      <c r="L22" s="439" t="s">
        <v>390</v>
      </c>
      <c r="M22" s="330">
        <f t="shared" si="2"/>
        <v>366</v>
      </c>
      <c r="N22" s="210"/>
      <c r="O22" s="346" t="s">
        <v>13048</v>
      </c>
      <c r="P22" s="106"/>
      <c r="Q22" s="106"/>
      <c r="R22" s="106"/>
      <c r="S22" s="107"/>
      <c r="T22" s="25"/>
      <c r="U22" s="210"/>
      <c r="V22" s="210"/>
      <c r="W22" s="210"/>
      <c r="X22" s="210"/>
      <c r="Y22" s="210"/>
      <c r="Z22" s="210"/>
    </row>
    <row r="23" ht="12.75" customHeight="1">
      <c r="A23" s="590">
        <v>2205.0</v>
      </c>
      <c r="B23" s="431" t="s">
        <v>13049</v>
      </c>
      <c r="C23" s="431">
        <v>2004.0</v>
      </c>
      <c r="D23" s="508">
        <v>38089.0</v>
      </c>
      <c r="E23" s="431" t="s">
        <v>13050</v>
      </c>
      <c r="F23" s="431" t="s">
        <v>1120</v>
      </c>
      <c r="G23" s="431" t="s">
        <v>806</v>
      </c>
      <c r="H23" s="431" t="s">
        <v>7752</v>
      </c>
      <c r="I23" s="508">
        <v>38455.0</v>
      </c>
      <c r="J23" s="433">
        <v>4.0</v>
      </c>
      <c r="K23" s="650" t="s">
        <v>309</v>
      </c>
      <c r="L23" s="431" t="s">
        <v>390</v>
      </c>
      <c r="M23" s="327">
        <f t="shared" si="2"/>
        <v>366</v>
      </c>
      <c r="N23" s="210"/>
      <c r="O23" s="345" t="s">
        <v>13051</v>
      </c>
      <c r="P23" s="106"/>
      <c r="Q23" s="106"/>
      <c r="R23" s="106"/>
      <c r="S23" s="107"/>
      <c r="T23" s="25"/>
      <c r="U23" s="210"/>
      <c r="V23" s="210"/>
      <c r="W23" s="210"/>
      <c r="X23" s="210"/>
      <c r="Y23" s="210"/>
      <c r="Z23" s="210"/>
    </row>
    <row r="24" ht="12.75" customHeight="1">
      <c r="A24" s="597">
        <v>2305.0</v>
      </c>
      <c r="B24" s="437" t="s">
        <v>13052</v>
      </c>
      <c r="C24" s="437">
        <v>2001.0</v>
      </c>
      <c r="D24" s="688">
        <v>37238.0</v>
      </c>
      <c r="E24" s="437" t="s">
        <v>13053</v>
      </c>
      <c r="F24" s="437" t="s">
        <v>816</v>
      </c>
      <c r="G24" s="437" t="s">
        <v>430</v>
      </c>
      <c r="H24" s="437" t="s">
        <v>1043</v>
      </c>
      <c r="I24" s="688">
        <v>38456.0</v>
      </c>
      <c r="J24" s="439">
        <v>4.0</v>
      </c>
      <c r="K24" s="647" t="s">
        <v>293</v>
      </c>
      <c r="L24" s="439" t="s">
        <v>395</v>
      </c>
      <c r="M24" s="330">
        <f t="shared" si="2"/>
        <v>1218</v>
      </c>
      <c r="N24" s="210"/>
      <c r="O24" s="347" t="s">
        <v>13054</v>
      </c>
      <c r="P24" s="121"/>
      <c r="Q24" s="121"/>
      <c r="R24" s="121"/>
      <c r="S24" s="122"/>
      <c r="T24" s="25"/>
      <c r="U24" s="210"/>
      <c r="V24" s="210"/>
      <c r="W24" s="210"/>
      <c r="X24" s="210"/>
      <c r="Y24" s="210"/>
      <c r="Z24" s="210"/>
    </row>
    <row r="25" ht="12.75" customHeight="1">
      <c r="A25" s="590">
        <v>2405.0</v>
      </c>
      <c r="B25" s="431" t="s">
        <v>13055</v>
      </c>
      <c r="C25" s="431">
        <v>1999.0</v>
      </c>
      <c r="D25" s="508">
        <v>36441.0</v>
      </c>
      <c r="E25" s="431" t="s">
        <v>13056</v>
      </c>
      <c r="F25" s="431" t="s">
        <v>13057</v>
      </c>
      <c r="G25" s="431" t="s">
        <v>806</v>
      </c>
      <c r="H25" s="431" t="s">
        <v>12614</v>
      </c>
      <c r="I25" s="508">
        <v>38461.0</v>
      </c>
      <c r="J25" s="433">
        <v>4.0</v>
      </c>
      <c r="K25" s="647" t="s">
        <v>293</v>
      </c>
      <c r="L25" s="431" t="s">
        <v>390</v>
      </c>
      <c r="M25" s="327">
        <f t="shared" si="2"/>
        <v>2020</v>
      </c>
      <c r="N25" s="210"/>
      <c r="O25" s="25"/>
      <c r="P25" s="25"/>
      <c r="Q25" s="25"/>
      <c r="R25" s="25"/>
      <c r="S25" s="25"/>
      <c r="T25" s="25"/>
      <c r="U25" s="210"/>
      <c r="V25" s="210"/>
      <c r="W25" s="210"/>
      <c r="X25" s="210"/>
      <c r="Y25" s="210"/>
      <c r="Z25" s="210"/>
    </row>
    <row r="26" ht="13.5" customHeight="1">
      <c r="A26" s="597">
        <v>2505.0</v>
      </c>
      <c r="B26" s="437" t="s">
        <v>13058</v>
      </c>
      <c r="C26" s="437">
        <v>2001.0</v>
      </c>
      <c r="D26" s="511">
        <v>37246.0</v>
      </c>
      <c r="E26" s="437" t="s">
        <v>13059</v>
      </c>
      <c r="F26" s="437" t="s">
        <v>1185</v>
      </c>
      <c r="G26" s="437" t="s">
        <v>806</v>
      </c>
      <c r="H26" s="437" t="s">
        <v>12614</v>
      </c>
      <c r="I26" s="511">
        <v>38467.0</v>
      </c>
      <c r="J26" s="439">
        <v>4.0</v>
      </c>
      <c r="K26" s="649" t="s">
        <v>322</v>
      </c>
      <c r="L26" s="439" t="s">
        <v>395</v>
      </c>
      <c r="M26" s="330">
        <f t="shared" si="2"/>
        <v>1221</v>
      </c>
      <c r="N26" s="210"/>
      <c r="O26" s="338" t="s">
        <v>773</v>
      </c>
      <c r="P26" s="95"/>
      <c r="Q26" s="95"/>
      <c r="R26" s="95"/>
      <c r="S26" s="96"/>
      <c r="T26" s="25"/>
      <c r="U26" s="210"/>
      <c r="V26" s="210"/>
      <c r="W26" s="210"/>
      <c r="X26" s="210"/>
      <c r="Y26" s="210"/>
      <c r="Z26" s="210"/>
    </row>
    <row r="27" ht="13.5" customHeight="1">
      <c r="A27" s="590">
        <v>2605.0</v>
      </c>
      <c r="B27" s="431" t="s">
        <v>13060</v>
      </c>
      <c r="C27" s="431">
        <v>1998.0</v>
      </c>
      <c r="D27" s="508">
        <v>36482.0</v>
      </c>
      <c r="E27" s="431" t="s">
        <v>13061</v>
      </c>
      <c r="F27" s="431" t="s">
        <v>13062</v>
      </c>
      <c r="G27" s="431" t="s">
        <v>806</v>
      </c>
      <c r="H27" s="431" t="s">
        <v>807</v>
      </c>
      <c r="I27" s="508">
        <v>38483.0</v>
      </c>
      <c r="J27" s="433">
        <v>5.0</v>
      </c>
      <c r="K27" s="650" t="s">
        <v>309</v>
      </c>
      <c r="L27" s="431" t="s">
        <v>390</v>
      </c>
      <c r="M27" s="327">
        <f t="shared" si="2"/>
        <v>2001</v>
      </c>
      <c r="N27" s="210"/>
      <c r="O27" s="97"/>
      <c r="P27" s="98"/>
      <c r="Q27" s="98"/>
      <c r="R27" s="98"/>
      <c r="S27" s="99"/>
      <c r="T27" s="25"/>
      <c r="U27" s="210"/>
      <c r="V27" s="210"/>
      <c r="W27" s="210"/>
      <c r="X27" s="210"/>
      <c r="Y27" s="210"/>
      <c r="Z27" s="210"/>
    </row>
    <row r="28" ht="12.75" customHeight="1">
      <c r="A28" s="597">
        <v>2705.0</v>
      </c>
      <c r="B28" s="437" t="s">
        <v>13063</v>
      </c>
      <c r="C28" s="437">
        <v>2003.0</v>
      </c>
      <c r="D28" s="688">
        <v>37669.0</v>
      </c>
      <c r="E28" s="437" t="s">
        <v>13064</v>
      </c>
      <c r="F28" s="437" t="s">
        <v>13065</v>
      </c>
      <c r="G28" s="437" t="s">
        <v>430</v>
      </c>
      <c r="H28" s="437" t="s">
        <v>158</v>
      </c>
      <c r="I28" s="688">
        <v>38484.0</v>
      </c>
      <c r="J28" s="439">
        <v>5.0</v>
      </c>
      <c r="K28" s="649" t="s">
        <v>322</v>
      </c>
      <c r="L28" s="439" t="s">
        <v>395</v>
      </c>
      <c r="M28" s="330">
        <f t="shared" si="2"/>
        <v>815</v>
      </c>
      <c r="N28" s="210"/>
      <c r="O28" s="348" t="s">
        <v>106</v>
      </c>
      <c r="P28" s="349" t="s">
        <v>107</v>
      </c>
      <c r="Q28" s="350"/>
      <c r="R28" s="351"/>
      <c r="S28" s="352" t="s">
        <v>108</v>
      </c>
      <c r="T28" s="25"/>
      <c r="U28" s="210"/>
      <c r="V28" s="210"/>
      <c r="W28" s="210"/>
      <c r="X28" s="210"/>
      <c r="Y28" s="210"/>
      <c r="Z28" s="210"/>
    </row>
    <row r="29" ht="12.75" customHeight="1">
      <c r="A29" s="590">
        <v>2805.0</v>
      </c>
      <c r="B29" s="431" t="s">
        <v>13066</v>
      </c>
      <c r="C29" s="431">
        <v>2003.0</v>
      </c>
      <c r="D29" s="689">
        <v>37756.0</v>
      </c>
      <c r="E29" s="431" t="s">
        <v>13067</v>
      </c>
      <c r="F29" s="431" t="s">
        <v>1653</v>
      </c>
      <c r="G29" s="431" t="s">
        <v>430</v>
      </c>
      <c r="H29" s="431" t="s">
        <v>158</v>
      </c>
      <c r="I29" s="689">
        <v>38484.0</v>
      </c>
      <c r="J29" s="433">
        <v>5.0</v>
      </c>
      <c r="K29" s="649" t="s">
        <v>322</v>
      </c>
      <c r="L29" s="431" t="s">
        <v>390</v>
      </c>
      <c r="M29" s="327">
        <f t="shared" si="2"/>
        <v>728</v>
      </c>
      <c r="N29" s="210"/>
      <c r="O29" s="333">
        <v>1993.0</v>
      </c>
      <c r="P29" s="357">
        <f>COUNTIF($C$2:$C$504,"1993")</f>
        <v>0</v>
      </c>
      <c r="Q29" s="106"/>
      <c r="R29" s="107"/>
      <c r="S29" s="354">
        <f>P29/P42</f>
        <v>0</v>
      </c>
      <c r="T29" s="25"/>
      <c r="U29" s="210"/>
      <c r="V29" s="210"/>
      <c r="W29" s="210"/>
      <c r="X29" s="210"/>
      <c r="Y29" s="210"/>
      <c r="Z29" s="210"/>
    </row>
    <row r="30" ht="12.75" customHeight="1">
      <c r="A30" s="597">
        <v>2905.0</v>
      </c>
      <c r="B30" s="437" t="s">
        <v>13068</v>
      </c>
      <c r="C30" s="437">
        <v>2002.0</v>
      </c>
      <c r="D30" s="688">
        <v>37410.0</v>
      </c>
      <c r="E30" s="437" t="s">
        <v>13069</v>
      </c>
      <c r="F30" s="437" t="s">
        <v>933</v>
      </c>
      <c r="G30" s="437" t="s">
        <v>430</v>
      </c>
      <c r="H30" s="437" t="s">
        <v>12557</v>
      </c>
      <c r="I30" s="688">
        <v>38484.0</v>
      </c>
      <c r="J30" s="439">
        <v>5.0</v>
      </c>
      <c r="K30" s="650" t="s">
        <v>309</v>
      </c>
      <c r="L30" s="439" t="s">
        <v>395</v>
      </c>
      <c r="M30" s="330">
        <f t="shared" si="2"/>
        <v>1074</v>
      </c>
      <c r="N30" s="210"/>
      <c r="O30" s="332">
        <v>1994.0</v>
      </c>
      <c r="P30" s="355">
        <f>COUNTIF($C$2:$C$504,"1994")</f>
        <v>1</v>
      </c>
      <c r="Q30" s="106"/>
      <c r="R30" s="107"/>
      <c r="S30" s="356">
        <f>P30/P42</f>
        <v>0.01123595506</v>
      </c>
      <c r="T30" s="25"/>
      <c r="U30" s="210"/>
      <c r="V30" s="210"/>
      <c r="W30" s="210"/>
      <c r="X30" s="210"/>
      <c r="Y30" s="210"/>
      <c r="Z30" s="210"/>
    </row>
    <row r="31" ht="12.75" customHeight="1">
      <c r="A31" s="590">
        <v>3005.0</v>
      </c>
      <c r="B31" s="431" t="s">
        <v>13070</v>
      </c>
      <c r="C31" s="431">
        <v>2003.0</v>
      </c>
      <c r="D31" s="689">
        <v>37659.0</v>
      </c>
      <c r="E31" s="431" t="s">
        <v>13071</v>
      </c>
      <c r="F31" s="431" t="s">
        <v>11063</v>
      </c>
      <c r="G31" s="431" t="s">
        <v>34</v>
      </c>
      <c r="H31" s="431" t="s">
        <v>13072</v>
      </c>
      <c r="I31" s="689">
        <v>38490.0</v>
      </c>
      <c r="J31" s="433">
        <v>5.0</v>
      </c>
      <c r="K31" s="649" t="s">
        <v>322</v>
      </c>
      <c r="L31" s="431" t="s">
        <v>395</v>
      </c>
      <c r="M31" s="327">
        <f t="shared" si="2"/>
        <v>831</v>
      </c>
      <c r="N31" s="210"/>
      <c r="O31" s="333">
        <v>1995.0</v>
      </c>
      <c r="P31" s="357">
        <f>COUNTIF($C$2:$C$504,"1995")</f>
        <v>1</v>
      </c>
      <c r="Q31" s="106"/>
      <c r="R31" s="107"/>
      <c r="S31" s="354">
        <f>P31/P42</f>
        <v>0.01123595506</v>
      </c>
      <c r="T31" s="25"/>
      <c r="U31" s="210"/>
      <c r="V31" s="210"/>
      <c r="W31" s="210"/>
      <c r="X31" s="210"/>
      <c r="Y31" s="210"/>
      <c r="Z31" s="210"/>
    </row>
    <row r="32" ht="12.75" customHeight="1">
      <c r="A32" s="597">
        <v>3105.0</v>
      </c>
      <c r="B32" s="437" t="s">
        <v>13073</v>
      </c>
      <c r="C32" s="437">
        <v>2002.0</v>
      </c>
      <c r="D32" s="511">
        <v>37610.0</v>
      </c>
      <c r="E32" s="437" t="s">
        <v>13074</v>
      </c>
      <c r="F32" s="437" t="s">
        <v>102</v>
      </c>
      <c r="G32" s="437" t="s">
        <v>806</v>
      </c>
      <c r="H32" s="437" t="s">
        <v>158</v>
      </c>
      <c r="I32" s="511">
        <v>38492.0</v>
      </c>
      <c r="J32" s="439">
        <v>5.0</v>
      </c>
      <c r="K32" s="649" t="s">
        <v>322</v>
      </c>
      <c r="L32" s="439" t="s">
        <v>395</v>
      </c>
      <c r="M32" s="330">
        <f t="shared" si="2"/>
        <v>882</v>
      </c>
      <c r="N32" s="210"/>
      <c r="O32" s="332">
        <v>1996.0</v>
      </c>
      <c r="P32" s="355">
        <f>COUNTIF($C$2:$C$504,"1996")</f>
        <v>1</v>
      </c>
      <c r="Q32" s="106"/>
      <c r="R32" s="107"/>
      <c r="S32" s="356">
        <f>P32/P42</f>
        <v>0.01123595506</v>
      </c>
      <c r="T32" s="25"/>
      <c r="U32" s="210"/>
      <c r="V32" s="210"/>
      <c r="W32" s="210"/>
      <c r="X32" s="210"/>
      <c r="Y32" s="210"/>
      <c r="Z32" s="210"/>
    </row>
    <row r="33" ht="12.75" customHeight="1">
      <c r="A33" s="590">
        <v>3205.0</v>
      </c>
      <c r="B33" s="431" t="s">
        <v>13075</v>
      </c>
      <c r="C33" s="431">
        <v>2003.0</v>
      </c>
      <c r="D33" s="508">
        <v>37979.0</v>
      </c>
      <c r="E33" s="431" t="s">
        <v>13076</v>
      </c>
      <c r="F33" s="431" t="s">
        <v>1930</v>
      </c>
      <c r="G33" s="431" t="s">
        <v>806</v>
      </c>
      <c r="H33" s="431" t="s">
        <v>3328</v>
      </c>
      <c r="I33" s="508">
        <v>38503.0</v>
      </c>
      <c r="J33" s="433">
        <v>5.0</v>
      </c>
      <c r="K33" s="647" t="s">
        <v>293</v>
      </c>
      <c r="L33" s="431" t="s">
        <v>390</v>
      </c>
      <c r="M33" s="327">
        <f t="shared" si="2"/>
        <v>524</v>
      </c>
      <c r="N33" s="210"/>
      <c r="O33" s="333">
        <v>1997.0</v>
      </c>
      <c r="P33" s="357">
        <f>COUNTIF($C$2:$C$504,"1997")</f>
        <v>0</v>
      </c>
      <c r="Q33" s="106"/>
      <c r="R33" s="107"/>
      <c r="S33" s="354">
        <f>P33/P42</f>
        <v>0</v>
      </c>
      <c r="T33" s="25"/>
      <c r="U33" s="210"/>
      <c r="V33" s="210"/>
      <c r="W33" s="210"/>
      <c r="X33" s="210"/>
      <c r="Y33" s="210"/>
      <c r="Z33" s="210"/>
    </row>
    <row r="34" ht="12.75" customHeight="1">
      <c r="A34" s="597">
        <v>3305.0</v>
      </c>
      <c r="B34" s="437" t="s">
        <v>13077</v>
      </c>
      <c r="C34" s="437">
        <v>1994.0</v>
      </c>
      <c r="D34" s="511">
        <v>34352.0</v>
      </c>
      <c r="E34" s="437" t="s">
        <v>13078</v>
      </c>
      <c r="F34" s="437" t="s">
        <v>3459</v>
      </c>
      <c r="G34" s="437" t="s">
        <v>806</v>
      </c>
      <c r="H34" s="437" t="s">
        <v>6362</v>
      </c>
      <c r="I34" s="511">
        <v>38503.0</v>
      </c>
      <c r="J34" s="439">
        <v>5.0</v>
      </c>
      <c r="K34" s="650" t="s">
        <v>309</v>
      </c>
      <c r="L34" s="439" t="s">
        <v>390</v>
      </c>
      <c r="M34" s="330">
        <f t="shared" si="2"/>
        <v>4151</v>
      </c>
      <c r="N34" s="210"/>
      <c r="O34" s="332">
        <v>1998.0</v>
      </c>
      <c r="P34" s="355">
        <f>COUNTIF($C$2:$C$504,"1998")</f>
        <v>3</v>
      </c>
      <c r="Q34" s="106"/>
      <c r="R34" s="107"/>
      <c r="S34" s="356">
        <f>P34/P42</f>
        <v>0.03370786517</v>
      </c>
      <c r="T34" s="25"/>
      <c r="U34" s="210"/>
      <c r="V34" s="210"/>
      <c r="W34" s="210"/>
      <c r="X34" s="210"/>
      <c r="Y34" s="210"/>
      <c r="Z34" s="210"/>
    </row>
    <row r="35" ht="12.75" customHeight="1">
      <c r="A35" s="590">
        <v>3405.0</v>
      </c>
      <c r="B35" s="431" t="s">
        <v>13079</v>
      </c>
      <c r="C35" s="431">
        <v>2001.0</v>
      </c>
      <c r="D35" s="689">
        <v>37208.0</v>
      </c>
      <c r="E35" s="431" t="s">
        <v>13080</v>
      </c>
      <c r="F35" s="431" t="s">
        <v>13081</v>
      </c>
      <c r="G35" s="431" t="s">
        <v>725</v>
      </c>
      <c r="H35" s="431" t="s">
        <v>12591</v>
      </c>
      <c r="I35" s="689">
        <v>38519.0</v>
      </c>
      <c r="J35" s="433">
        <v>6.0</v>
      </c>
      <c r="K35" s="648" t="s">
        <v>344</v>
      </c>
      <c r="L35" s="431" t="s">
        <v>399</v>
      </c>
      <c r="M35" s="327">
        <f t="shared" si="2"/>
        <v>1311</v>
      </c>
      <c r="N35" s="210"/>
      <c r="O35" s="333">
        <v>1999.0</v>
      </c>
      <c r="P35" s="357">
        <f>COUNTIF($C$2:$C$504,"1999")</f>
        <v>2</v>
      </c>
      <c r="Q35" s="106"/>
      <c r="R35" s="107"/>
      <c r="S35" s="354">
        <f>P35/P42</f>
        <v>0.02247191011</v>
      </c>
      <c r="T35" s="25"/>
      <c r="U35" s="210"/>
      <c r="V35" s="210"/>
      <c r="W35" s="210"/>
      <c r="X35" s="210"/>
      <c r="Y35" s="210"/>
      <c r="Z35" s="210"/>
    </row>
    <row r="36" ht="12.75" customHeight="1">
      <c r="A36" s="597">
        <v>3505.0</v>
      </c>
      <c r="B36" s="437" t="s">
        <v>13082</v>
      </c>
      <c r="C36" s="437">
        <v>2002.0</v>
      </c>
      <c r="D36" s="688">
        <v>37529.0</v>
      </c>
      <c r="E36" s="437" t="s">
        <v>13083</v>
      </c>
      <c r="F36" s="437" t="s">
        <v>9192</v>
      </c>
      <c r="G36" s="437" t="s">
        <v>430</v>
      </c>
      <c r="H36" s="437" t="s">
        <v>251</v>
      </c>
      <c r="I36" s="688">
        <v>38519.0</v>
      </c>
      <c r="J36" s="439">
        <v>6.0</v>
      </c>
      <c r="K36" s="649" t="s">
        <v>322</v>
      </c>
      <c r="L36" s="439" t="s">
        <v>395</v>
      </c>
      <c r="M36" s="330">
        <f t="shared" si="2"/>
        <v>990</v>
      </c>
      <c r="N36" s="210"/>
      <c r="O36" s="332">
        <v>2000.0</v>
      </c>
      <c r="P36" s="355">
        <f>COUNTIF($C$2:$C$504,"2000")</f>
        <v>9</v>
      </c>
      <c r="Q36" s="106"/>
      <c r="R36" s="107"/>
      <c r="S36" s="356">
        <f>P36/P42</f>
        <v>0.1011235955</v>
      </c>
      <c r="T36" s="25"/>
      <c r="U36" s="210"/>
      <c r="V36" s="210"/>
      <c r="W36" s="210"/>
      <c r="X36" s="210"/>
      <c r="Y36" s="210"/>
      <c r="Z36" s="210"/>
    </row>
    <row r="37" ht="15.0" customHeight="1">
      <c r="A37" s="590">
        <v>3605.0</v>
      </c>
      <c r="B37" s="431" t="s">
        <v>13084</v>
      </c>
      <c r="C37" s="431">
        <v>2002.0</v>
      </c>
      <c r="D37" s="508">
        <v>37376.0</v>
      </c>
      <c r="E37" s="431" t="s">
        <v>13085</v>
      </c>
      <c r="F37" s="431" t="s">
        <v>12754</v>
      </c>
      <c r="G37" s="431" t="s">
        <v>806</v>
      </c>
      <c r="H37" s="431" t="s">
        <v>251</v>
      </c>
      <c r="I37" s="508">
        <v>38525.0</v>
      </c>
      <c r="J37" s="433">
        <v>6.0</v>
      </c>
      <c r="K37" s="649" t="s">
        <v>322</v>
      </c>
      <c r="L37" s="431" t="s">
        <v>395</v>
      </c>
      <c r="M37" s="327">
        <f t="shared" si="2"/>
        <v>1149</v>
      </c>
      <c r="N37" s="210"/>
      <c r="O37" s="333">
        <v>2001.0</v>
      </c>
      <c r="P37" s="357">
        <f>COUNTIF($C$2:$C$504,"2001")</f>
        <v>14</v>
      </c>
      <c r="Q37" s="106"/>
      <c r="R37" s="107"/>
      <c r="S37" s="354">
        <f>P37/P42</f>
        <v>0.1573033708</v>
      </c>
      <c r="T37" s="25"/>
      <c r="U37" s="210"/>
      <c r="V37" s="210"/>
      <c r="W37" s="210"/>
      <c r="X37" s="210"/>
      <c r="Y37" s="210"/>
      <c r="Z37" s="210"/>
    </row>
    <row r="38" ht="12.75" customHeight="1">
      <c r="A38" s="597">
        <v>3705.0</v>
      </c>
      <c r="B38" s="437" t="s">
        <v>13086</v>
      </c>
      <c r="C38" s="437">
        <v>2000.0</v>
      </c>
      <c r="D38" s="511">
        <v>36769.0</v>
      </c>
      <c r="E38" s="437" t="s">
        <v>13087</v>
      </c>
      <c r="F38" s="437" t="s">
        <v>11981</v>
      </c>
      <c r="G38" s="437" t="s">
        <v>806</v>
      </c>
      <c r="H38" s="437" t="s">
        <v>13088</v>
      </c>
      <c r="I38" s="511">
        <v>38525.0</v>
      </c>
      <c r="J38" s="439">
        <v>6.0</v>
      </c>
      <c r="K38" s="649" t="s">
        <v>322</v>
      </c>
      <c r="L38" s="439" t="s">
        <v>395</v>
      </c>
      <c r="M38" s="330">
        <f t="shared" si="2"/>
        <v>1756</v>
      </c>
      <c r="N38" s="210"/>
      <c r="O38" s="332">
        <v>2002.0</v>
      </c>
      <c r="P38" s="355">
        <f>COUNTIF($C$2:$C$504,"2002")</f>
        <v>14</v>
      </c>
      <c r="Q38" s="106"/>
      <c r="R38" s="107"/>
      <c r="S38" s="356">
        <f>P38/P42</f>
        <v>0.1573033708</v>
      </c>
      <c r="T38" s="25"/>
      <c r="U38" s="210"/>
      <c r="V38" s="210"/>
      <c r="W38" s="210"/>
      <c r="X38" s="210"/>
      <c r="Y38" s="210"/>
      <c r="Z38" s="210"/>
    </row>
    <row r="39" ht="12.75" customHeight="1">
      <c r="A39" s="590">
        <v>3805.0</v>
      </c>
      <c r="B39" s="431" t="s">
        <v>13089</v>
      </c>
      <c r="C39" s="431">
        <v>2003.0</v>
      </c>
      <c r="D39" s="689">
        <v>37722.0</v>
      </c>
      <c r="E39" s="431" t="s">
        <v>13090</v>
      </c>
      <c r="F39" s="431" t="s">
        <v>10626</v>
      </c>
      <c r="G39" s="431" t="s">
        <v>430</v>
      </c>
      <c r="H39" s="431" t="s">
        <v>158</v>
      </c>
      <c r="I39" s="689">
        <v>38537.0</v>
      </c>
      <c r="J39" s="433">
        <v>7.0</v>
      </c>
      <c r="K39" s="649" t="s">
        <v>322</v>
      </c>
      <c r="L39" s="431" t="s">
        <v>390</v>
      </c>
      <c r="M39" s="327">
        <f t="shared" si="2"/>
        <v>815</v>
      </c>
      <c r="N39" s="210"/>
      <c r="O39" s="333">
        <v>2003.0</v>
      </c>
      <c r="P39" s="357">
        <f>COUNTIF($C$2:$C$504,"2003")</f>
        <v>25</v>
      </c>
      <c r="Q39" s="106"/>
      <c r="R39" s="107"/>
      <c r="S39" s="354">
        <f>P39/P42</f>
        <v>0.2808988764</v>
      </c>
      <c r="T39" s="25"/>
      <c r="U39" s="210"/>
      <c r="V39" s="210"/>
      <c r="W39" s="210"/>
      <c r="X39" s="210"/>
      <c r="Y39" s="210"/>
      <c r="Z39" s="210"/>
    </row>
    <row r="40" ht="12.75" customHeight="1">
      <c r="A40" s="597">
        <v>3905.0</v>
      </c>
      <c r="B40" s="437" t="s">
        <v>13091</v>
      </c>
      <c r="C40" s="437">
        <v>2002.0</v>
      </c>
      <c r="D40" s="688">
        <v>37608.0</v>
      </c>
      <c r="E40" s="437" t="s">
        <v>13092</v>
      </c>
      <c r="F40" s="437" t="s">
        <v>13093</v>
      </c>
      <c r="G40" s="437" t="s">
        <v>430</v>
      </c>
      <c r="H40" s="437" t="s">
        <v>251</v>
      </c>
      <c r="I40" s="688">
        <v>38537.0</v>
      </c>
      <c r="J40" s="439">
        <v>7.0</v>
      </c>
      <c r="K40" s="650" t="s">
        <v>309</v>
      </c>
      <c r="L40" s="439" t="s">
        <v>390</v>
      </c>
      <c r="M40" s="330">
        <f t="shared" si="2"/>
        <v>929</v>
      </c>
      <c r="N40" s="210"/>
      <c r="O40" s="332">
        <v>2004.0</v>
      </c>
      <c r="P40" s="355">
        <f>COUNTIF($C$2:$C$504,"2004")</f>
        <v>19</v>
      </c>
      <c r="Q40" s="106"/>
      <c r="R40" s="107"/>
      <c r="S40" s="356">
        <f>P40/P42</f>
        <v>0.2134831461</v>
      </c>
      <c r="T40" s="25"/>
      <c r="U40" s="210"/>
      <c r="V40" s="210"/>
      <c r="W40" s="210"/>
      <c r="X40" s="210"/>
      <c r="Y40" s="210"/>
      <c r="Z40" s="210"/>
    </row>
    <row r="41" ht="12.75" customHeight="1">
      <c r="A41" s="590">
        <v>4005.0</v>
      </c>
      <c r="B41" s="431" t="s">
        <v>13094</v>
      </c>
      <c r="C41" s="431">
        <v>2003.0</v>
      </c>
      <c r="D41" s="689">
        <v>37739.0</v>
      </c>
      <c r="E41" s="431" t="s">
        <v>13095</v>
      </c>
      <c r="F41" s="431" t="s">
        <v>13096</v>
      </c>
      <c r="G41" s="431" t="s">
        <v>430</v>
      </c>
      <c r="H41" s="431" t="s">
        <v>807</v>
      </c>
      <c r="I41" s="689">
        <v>38539.0</v>
      </c>
      <c r="J41" s="433">
        <v>7.0</v>
      </c>
      <c r="K41" s="649" t="s">
        <v>322</v>
      </c>
      <c r="L41" s="431" t="s">
        <v>395</v>
      </c>
      <c r="M41" s="327">
        <f t="shared" si="2"/>
        <v>800</v>
      </c>
      <c r="N41" s="210"/>
      <c r="O41" s="333">
        <v>2005.0</v>
      </c>
      <c r="P41" s="357">
        <f>COUNTIF($C$2:$C$504,"2005")</f>
        <v>0</v>
      </c>
      <c r="Q41" s="106"/>
      <c r="R41" s="107"/>
      <c r="S41" s="354">
        <f>P41/P42</f>
        <v>0</v>
      </c>
      <c r="T41" s="25"/>
      <c r="U41" s="210"/>
      <c r="V41" s="210"/>
      <c r="W41" s="210"/>
      <c r="X41" s="210"/>
      <c r="Y41" s="210"/>
      <c r="Z41" s="210"/>
    </row>
    <row r="42" ht="12.75" customHeight="1">
      <c r="A42" s="597">
        <v>4105.0</v>
      </c>
      <c r="B42" s="437" t="s">
        <v>13097</v>
      </c>
      <c r="C42" s="437">
        <v>2002.0</v>
      </c>
      <c r="D42" s="688">
        <v>37487.0</v>
      </c>
      <c r="E42" s="437" t="s">
        <v>13098</v>
      </c>
      <c r="F42" s="437" t="s">
        <v>2599</v>
      </c>
      <c r="G42" s="437" t="s">
        <v>430</v>
      </c>
      <c r="H42" s="437" t="s">
        <v>251</v>
      </c>
      <c r="I42" s="688">
        <v>38544.0</v>
      </c>
      <c r="J42" s="439">
        <v>7.0</v>
      </c>
      <c r="K42" s="650" t="s">
        <v>309</v>
      </c>
      <c r="L42" s="439" t="s">
        <v>395</v>
      </c>
      <c r="M42" s="330">
        <f t="shared" si="2"/>
        <v>1057</v>
      </c>
      <c r="N42" s="210"/>
      <c r="O42" s="359" t="s">
        <v>179</v>
      </c>
      <c r="P42" s="360">
        <f>SUM(P29:R41)</f>
        <v>89</v>
      </c>
      <c r="Q42" s="361"/>
      <c r="R42" s="362"/>
      <c r="S42" s="363">
        <f>SUM(S29:S41)</f>
        <v>1</v>
      </c>
      <c r="T42" s="25"/>
      <c r="U42" s="210"/>
      <c r="V42" s="210"/>
      <c r="W42" s="210"/>
      <c r="X42" s="210"/>
      <c r="Y42" s="210"/>
      <c r="Z42" s="210"/>
    </row>
    <row r="43" ht="15.0" customHeight="1">
      <c r="A43" s="590">
        <v>4205.0</v>
      </c>
      <c r="B43" s="431" t="s">
        <v>13099</v>
      </c>
      <c r="C43" s="431">
        <v>2004.0</v>
      </c>
      <c r="D43" s="689">
        <v>38019.0</v>
      </c>
      <c r="E43" s="431" t="s">
        <v>13100</v>
      </c>
      <c r="F43" s="431" t="s">
        <v>13081</v>
      </c>
      <c r="G43" s="431" t="s">
        <v>725</v>
      </c>
      <c r="H43" s="431" t="s">
        <v>6884</v>
      </c>
      <c r="I43" s="689">
        <v>38551.0</v>
      </c>
      <c r="J43" s="433">
        <v>7.0</v>
      </c>
      <c r="K43" s="648" t="s">
        <v>344</v>
      </c>
      <c r="L43" s="431" t="s">
        <v>399</v>
      </c>
      <c r="M43" s="327">
        <f t="shared" si="2"/>
        <v>532</v>
      </c>
      <c r="N43" s="210"/>
      <c r="O43" s="25"/>
      <c r="P43" s="25"/>
      <c r="Q43" s="25"/>
      <c r="R43" s="25"/>
      <c r="S43" s="25"/>
      <c r="T43" s="25"/>
      <c r="U43" s="210"/>
      <c r="V43" s="210"/>
      <c r="W43" s="210"/>
      <c r="X43" s="210"/>
      <c r="Y43" s="210"/>
      <c r="Z43" s="210"/>
    </row>
    <row r="44" ht="15.0" customHeight="1">
      <c r="A44" s="597">
        <v>4305.0</v>
      </c>
      <c r="B44" s="437" t="s">
        <v>13101</v>
      </c>
      <c r="C44" s="437">
        <v>2000.0</v>
      </c>
      <c r="D44" s="688">
        <v>36882.0</v>
      </c>
      <c r="E44" s="437" t="s">
        <v>13102</v>
      </c>
      <c r="F44" s="437" t="s">
        <v>13096</v>
      </c>
      <c r="G44" s="437" t="s">
        <v>430</v>
      </c>
      <c r="H44" s="437" t="s">
        <v>11872</v>
      </c>
      <c r="I44" s="688">
        <v>38562.0</v>
      </c>
      <c r="J44" s="439">
        <v>7.0</v>
      </c>
      <c r="K44" s="649" t="s">
        <v>322</v>
      </c>
      <c r="L44" s="439" t="s">
        <v>395</v>
      </c>
      <c r="M44" s="330">
        <f t="shared" si="2"/>
        <v>1680</v>
      </c>
      <c r="N44" s="210"/>
      <c r="O44" s="338" t="s">
        <v>847</v>
      </c>
      <c r="P44" s="95"/>
      <c r="Q44" s="95"/>
      <c r="R44" s="95"/>
      <c r="S44" s="96"/>
      <c r="T44" s="25"/>
      <c r="U44" s="210"/>
      <c r="V44" s="210"/>
      <c r="W44" s="210"/>
      <c r="X44" s="210"/>
      <c r="Y44" s="210"/>
      <c r="Z44" s="210"/>
    </row>
    <row r="45" ht="13.5" customHeight="1">
      <c r="A45" s="590">
        <v>4405.0</v>
      </c>
      <c r="B45" s="431" t="s">
        <v>13103</v>
      </c>
      <c r="C45" s="431">
        <v>2002.0</v>
      </c>
      <c r="D45" s="689">
        <v>37621.0</v>
      </c>
      <c r="E45" s="431" t="s">
        <v>13104</v>
      </c>
      <c r="F45" s="431" t="s">
        <v>13105</v>
      </c>
      <c r="G45" s="431" t="s">
        <v>34</v>
      </c>
      <c r="H45" s="431" t="s">
        <v>234</v>
      </c>
      <c r="I45" s="689">
        <v>38562.0</v>
      </c>
      <c r="J45" s="433">
        <v>7.0</v>
      </c>
      <c r="K45" s="649" t="s">
        <v>322</v>
      </c>
      <c r="L45" s="431" t="s">
        <v>395</v>
      </c>
      <c r="M45" s="327">
        <f t="shared" si="2"/>
        <v>941</v>
      </c>
      <c r="N45" s="210"/>
      <c r="O45" s="97"/>
      <c r="P45" s="98"/>
      <c r="Q45" s="98"/>
      <c r="R45" s="98"/>
      <c r="S45" s="99"/>
      <c r="T45" s="25"/>
      <c r="U45" s="210"/>
      <c r="V45" s="210"/>
      <c r="W45" s="210"/>
      <c r="X45" s="210"/>
      <c r="Y45" s="210"/>
      <c r="Z45" s="210"/>
    </row>
    <row r="46" ht="12.75" customHeight="1">
      <c r="A46" s="597">
        <v>4505.0</v>
      </c>
      <c r="B46" s="437" t="s">
        <v>13106</v>
      </c>
      <c r="C46" s="437">
        <v>2002.0</v>
      </c>
      <c r="D46" s="688">
        <v>37621.0</v>
      </c>
      <c r="E46" s="437" t="s">
        <v>13107</v>
      </c>
      <c r="F46" s="437" t="s">
        <v>13105</v>
      </c>
      <c r="G46" s="437" t="s">
        <v>34</v>
      </c>
      <c r="H46" s="437" t="s">
        <v>13072</v>
      </c>
      <c r="I46" s="688">
        <v>38562.0</v>
      </c>
      <c r="J46" s="439">
        <v>7.0</v>
      </c>
      <c r="K46" s="649" t="s">
        <v>322</v>
      </c>
      <c r="L46" s="439" t="s">
        <v>395</v>
      </c>
      <c r="M46" s="330">
        <f t="shared" si="2"/>
        <v>941</v>
      </c>
      <c r="N46" s="210"/>
      <c r="O46" s="348" t="s">
        <v>9</v>
      </c>
      <c r="P46" s="349" t="s">
        <v>107</v>
      </c>
      <c r="Q46" s="350"/>
      <c r="R46" s="351"/>
      <c r="S46" s="352" t="s">
        <v>108</v>
      </c>
      <c r="T46" s="25"/>
      <c r="U46" s="210"/>
      <c r="V46" s="210"/>
      <c r="W46" s="210"/>
      <c r="X46" s="210"/>
      <c r="Y46" s="210"/>
      <c r="Z46" s="210"/>
    </row>
    <row r="47" ht="12.75" customHeight="1">
      <c r="A47" s="590">
        <v>4605.0</v>
      </c>
      <c r="B47" s="431" t="s">
        <v>13108</v>
      </c>
      <c r="C47" s="431">
        <v>2004.0</v>
      </c>
      <c r="D47" s="508">
        <v>38174.0</v>
      </c>
      <c r="E47" s="431" t="s">
        <v>13109</v>
      </c>
      <c r="F47" s="431" t="s">
        <v>11839</v>
      </c>
      <c r="G47" s="431" t="s">
        <v>806</v>
      </c>
      <c r="H47" s="431" t="s">
        <v>13110</v>
      </c>
      <c r="I47" s="508">
        <v>38562.0</v>
      </c>
      <c r="J47" s="433">
        <v>7.0</v>
      </c>
      <c r="K47" s="649" t="s">
        <v>322</v>
      </c>
      <c r="L47" s="431" t="s">
        <v>395</v>
      </c>
      <c r="M47" s="327">
        <f t="shared" si="2"/>
        <v>388</v>
      </c>
      <c r="N47" s="210"/>
      <c r="O47" s="364" t="s">
        <v>203</v>
      </c>
      <c r="P47" s="353">
        <f>COUNTIF($J$2:$J$477,"1")</f>
        <v>1</v>
      </c>
      <c r="Q47" s="343"/>
      <c r="R47" s="344"/>
      <c r="S47" s="365">
        <f>(P47/P59)</f>
        <v>0.01123595506</v>
      </c>
      <c r="T47" s="25"/>
      <c r="U47" s="210"/>
      <c r="V47" s="210"/>
      <c r="W47" s="210"/>
      <c r="X47" s="210"/>
      <c r="Y47" s="210"/>
      <c r="Z47" s="210"/>
    </row>
    <row r="48" ht="12.75" customHeight="1">
      <c r="A48" s="597">
        <v>4705.0</v>
      </c>
      <c r="B48" s="437" t="s">
        <v>13111</v>
      </c>
      <c r="C48" s="437">
        <v>2004.0</v>
      </c>
      <c r="D48" s="511">
        <v>38170.0</v>
      </c>
      <c r="E48" s="437" t="s">
        <v>13112</v>
      </c>
      <c r="F48" s="437" t="s">
        <v>1569</v>
      </c>
      <c r="G48" s="437" t="s">
        <v>806</v>
      </c>
      <c r="H48" s="437" t="s">
        <v>10020</v>
      </c>
      <c r="I48" s="511">
        <v>38569.0</v>
      </c>
      <c r="J48" s="439">
        <v>8.0</v>
      </c>
      <c r="K48" s="650" t="s">
        <v>309</v>
      </c>
      <c r="L48" s="439" t="s">
        <v>390</v>
      </c>
      <c r="M48" s="330">
        <f t="shared" si="2"/>
        <v>399</v>
      </c>
      <c r="N48" s="210"/>
      <c r="O48" s="332" t="s">
        <v>207</v>
      </c>
      <c r="P48" s="355">
        <f>COUNTIF($J$2:$J$477,"2")</f>
        <v>4</v>
      </c>
      <c r="Q48" s="106"/>
      <c r="R48" s="107"/>
      <c r="S48" s="356">
        <f>(P48/P59)</f>
        <v>0.04494382022</v>
      </c>
      <c r="T48" s="25"/>
      <c r="U48" s="210"/>
      <c r="V48" s="210"/>
      <c r="W48" s="210"/>
      <c r="X48" s="210"/>
      <c r="Y48" s="210"/>
      <c r="Z48" s="210"/>
    </row>
    <row r="49" ht="12.75" customHeight="1">
      <c r="A49" s="590">
        <v>4805.0</v>
      </c>
      <c r="B49" s="431" t="s">
        <v>13113</v>
      </c>
      <c r="C49" s="431">
        <v>2003.0</v>
      </c>
      <c r="D49" s="508">
        <v>37893.0</v>
      </c>
      <c r="E49" s="431" t="s">
        <v>13114</v>
      </c>
      <c r="F49" s="431" t="s">
        <v>1349</v>
      </c>
      <c r="G49" s="431" t="s">
        <v>806</v>
      </c>
      <c r="H49" s="431" t="s">
        <v>380</v>
      </c>
      <c r="I49" s="508">
        <v>38569.0</v>
      </c>
      <c r="J49" s="433">
        <v>8.0</v>
      </c>
      <c r="K49" s="649" t="s">
        <v>322</v>
      </c>
      <c r="L49" s="431" t="s">
        <v>395</v>
      </c>
      <c r="M49" s="327">
        <f t="shared" si="2"/>
        <v>676</v>
      </c>
      <c r="N49" s="210"/>
      <c r="O49" s="333" t="s">
        <v>213</v>
      </c>
      <c r="P49" s="357">
        <f>COUNTIF($J$2:$J$477,"3")</f>
        <v>11</v>
      </c>
      <c r="Q49" s="106"/>
      <c r="R49" s="107"/>
      <c r="S49" s="354">
        <f>(P49/P59)</f>
        <v>0.1235955056</v>
      </c>
      <c r="T49" s="25"/>
      <c r="U49" s="210"/>
      <c r="V49" s="210"/>
      <c r="W49" s="210"/>
      <c r="X49" s="210"/>
      <c r="Y49" s="210"/>
      <c r="Z49" s="210"/>
    </row>
    <row r="50" ht="12.75" customHeight="1">
      <c r="A50" s="597">
        <v>4905.0</v>
      </c>
      <c r="B50" s="437" t="s">
        <v>13115</v>
      </c>
      <c r="C50" s="437">
        <v>2004.0</v>
      </c>
      <c r="D50" s="511">
        <v>38349.0</v>
      </c>
      <c r="E50" s="437" t="s">
        <v>13116</v>
      </c>
      <c r="F50" s="437" t="s">
        <v>13117</v>
      </c>
      <c r="G50" s="437" t="s">
        <v>806</v>
      </c>
      <c r="H50" s="437" t="s">
        <v>1404</v>
      </c>
      <c r="I50" s="511">
        <v>38569.0</v>
      </c>
      <c r="J50" s="439">
        <v>8.0</v>
      </c>
      <c r="K50" s="649" t="s">
        <v>322</v>
      </c>
      <c r="L50" s="439" t="s">
        <v>395</v>
      </c>
      <c r="M50" s="330">
        <f t="shared" si="2"/>
        <v>220</v>
      </c>
      <c r="N50" s="210"/>
      <c r="O50" s="332" t="s">
        <v>219</v>
      </c>
      <c r="P50" s="355">
        <f>COUNTIF($J$2:$J$477,"4")</f>
        <v>8</v>
      </c>
      <c r="Q50" s="106"/>
      <c r="R50" s="107"/>
      <c r="S50" s="356">
        <f>(P50/P59)</f>
        <v>0.08988764045</v>
      </c>
      <c r="T50" s="25"/>
      <c r="U50" s="210"/>
      <c r="V50" s="210"/>
      <c r="W50" s="210"/>
      <c r="X50" s="210"/>
      <c r="Y50" s="210"/>
      <c r="Z50" s="210"/>
    </row>
    <row r="51" ht="12.75" customHeight="1">
      <c r="A51" s="590">
        <v>5005.0</v>
      </c>
      <c r="B51" s="431" t="s">
        <v>13118</v>
      </c>
      <c r="C51" s="431">
        <v>2004.0</v>
      </c>
      <c r="D51" s="508">
        <v>38349.0</v>
      </c>
      <c r="E51" s="431" t="s">
        <v>13119</v>
      </c>
      <c r="F51" s="431" t="s">
        <v>13117</v>
      </c>
      <c r="G51" s="431" t="s">
        <v>806</v>
      </c>
      <c r="H51" s="431" t="s">
        <v>7752</v>
      </c>
      <c r="I51" s="508">
        <v>38569.0</v>
      </c>
      <c r="J51" s="433">
        <v>8.0</v>
      </c>
      <c r="K51" s="649" t="s">
        <v>322</v>
      </c>
      <c r="L51" s="431" t="s">
        <v>395</v>
      </c>
      <c r="M51" s="327">
        <f t="shared" si="2"/>
        <v>220</v>
      </c>
      <c r="N51" s="210"/>
      <c r="O51" s="333" t="s">
        <v>223</v>
      </c>
      <c r="P51" s="357">
        <f>COUNTIF($J$2:$J$477,"5")</f>
        <v>8</v>
      </c>
      <c r="Q51" s="106"/>
      <c r="R51" s="107"/>
      <c r="S51" s="354">
        <f>(P51/P59)</f>
        <v>0.08988764045</v>
      </c>
      <c r="T51" s="25"/>
      <c r="U51" s="210"/>
      <c r="V51" s="210"/>
      <c r="W51" s="210"/>
      <c r="X51" s="210"/>
      <c r="Y51" s="210"/>
      <c r="Z51" s="210"/>
    </row>
    <row r="52" ht="12.75" customHeight="1">
      <c r="A52" s="597">
        <v>5105.0</v>
      </c>
      <c r="B52" s="437" t="s">
        <v>13120</v>
      </c>
      <c r="C52" s="437">
        <v>2003.0</v>
      </c>
      <c r="D52" s="688">
        <v>37659.0</v>
      </c>
      <c r="E52" s="437" t="s">
        <v>13121</v>
      </c>
      <c r="F52" s="437" t="s">
        <v>11063</v>
      </c>
      <c r="G52" s="437" t="s">
        <v>707</v>
      </c>
      <c r="H52" s="437" t="s">
        <v>13072</v>
      </c>
      <c r="I52" s="688">
        <v>38572.0</v>
      </c>
      <c r="J52" s="439">
        <v>8.0</v>
      </c>
      <c r="K52" s="649" t="s">
        <v>322</v>
      </c>
      <c r="L52" s="439" t="s">
        <v>395</v>
      </c>
      <c r="M52" s="330">
        <f t="shared" si="2"/>
        <v>913</v>
      </c>
      <c r="N52" s="210"/>
      <c r="O52" s="332" t="s">
        <v>229</v>
      </c>
      <c r="P52" s="355">
        <f>COUNTIF($J$2:$J$477,"6")</f>
        <v>4</v>
      </c>
      <c r="Q52" s="106"/>
      <c r="R52" s="107"/>
      <c r="S52" s="356">
        <f>(P52/P59)</f>
        <v>0.04494382022</v>
      </c>
      <c r="T52" s="25"/>
      <c r="U52" s="210"/>
      <c r="V52" s="210"/>
      <c r="W52" s="210"/>
      <c r="X52" s="210"/>
      <c r="Y52" s="210"/>
      <c r="Z52" s="210"/>
    </row>
    <row r="53" ht="12.75" customHeight="1">
      <c r="A53" s="590">
        <v>5205.0</v>
      </c>
      <c r="B53" s="431" t="s">
        <v>13122</v>
      </c>
      <c r="C53" s="431">
        <v>2003.0</v>
      </c>
      <c r="D53" s="508">
        <v>37809.0</v>
      </c>
      <c r="E53" s="431" t="s">
        <v>13123</v>
      </c>
      <c r="F53" s="431" t="s">
        <v>1937</v>
      </c>
      <c r="G53" s="431" t="s">
        <v>806</v>
      </c>
      <c r="H53" s="431" t="s">
        <v>251</v>
      </c>
      <c r="I53" s="508">
        <v>38573.0</v>
      </c>
      <c r="J53" s="433">
        <v>8.0</v>
      </c>
      <c r="K53" s="649" t="s">
        <v>322</v>
      </c>
      <c r="L53" s="431" t="s">
        <v>395</v>
      </c>
      <c r="M53" s="327">
        <f t="shared" si="2"/>
        <v>764</v>
      </c>
      <c r="N53" s="210"/>
      <c r="O53" s="333" t="s">
        <v>235</v>
      </c>
      <c r="P53" s="357">
        <f>COUNTIF($J$2:$J$477,"7")</f>
        <v>9</v>
      </c>
      <c r="Q53" s="106"/>
      <c r="R53" s="107"/>
      <c r="S53" s="354">
        <f>(P53/P59)</f>
        <v>0.1011235955</v>
      </c>
      <c r="T53" s="25"/>
      <c r="U53" s="210"/>
      <c r="V53" s="210"/>
      <c r="W53" s="210"/>
      <c r="X53" s="210"/>
      <c r="Y53" s="210"/>
      <c r="Z53" s="210"/>
    </row>
    <row r="54" ht="12.75" customHeight="1">
      <c r="A54" s="597">
        <v>5305.0</v>
      </c>
      <c r="B54" s="437" t="s">
        <v>13124</v>
      </c>
      <c r="C54" s="437">
        <v>2000.0</v>
      </c>
      <c r="D54" s="511">
        <v>36886.0</v>
      </c>
      <c r="E54" s="437" t="s">
        <v>13125</v>
      </c>
      <c r="F54" s="437" t="s">
        <v>13096</v>
      </c>
      <c r="G54" s="437" t="s">
        <v>806</v>
      </c>
      <c r="H54" s="437" t="s">
        <v>11872</v>
      </c>
      <c r="I54" s="511">
        <v>38573.0</v>
      </c>
      <c r="J54" s="439">
        <v>8.0</v>
      </c>
      <c r="K54" s="649" t="s">
        <v>322</v>
      </c>
      <c r="L54" s="439" t="s">
        <v>395</v>
      </c>
      <c r="M54" s="330">
        <f t="shared" si="2"/>
        <v>1687</v>
      </c>
      <c r="N54" s="210"/>
      <c r="O54" s="332" t="s">
        <v>239</v>
      </c>
      <c r="P54" s="355">
        <f>COUNTIF($J$2:$J$477,"8")</f>
        <v>9</v>
      </c>
      <c r="Q54" s="106"/>
      <c r="R54" s="107"/>
      <c r="S54" s="356">
        <f>(P54/P59)</f>
        <v>0.1011235955</v>
      </c>
      <c r="T54" s="25"/>
      <c r="U54" s="210"/>
      <c r="V54" s="210"/>
      <c r="W54" s="210"/>
      <c r="X54" s="210"/>
      <c r="Y54" s="210"/>
      <c r="Z54" s="210"/>
    </row>
    <row r="55" ht="12.75" customHeight="1">
      <c r="A55" s="590">
        <v>5405.0</v>
      </c>
      <c r="B55" s="431" t="s">
        <v>13126</v>
      </c>
      <c r="C55" s="431">
        <v>2001.0</v>
      </c>
      <c r="D55" s="689">
        <v>37174.0</v>
      </c>
      <c r="E55" s="431" t="s">
        <v>13127</v>
      </c>
      <c r="F55" s="431" t="s">
        <v>1365</v>
      </c>
      <c r="G55" s="431" t="s">
        <v>430</v>
      </c>
      <c r="H55" s="431" t="s">
        <v>12852</v>
      </c>
      <c r="I55" s="689">
        <v>38574.0</v>
      </c>
      <c r="J55" s="433">
        <v>8.0</v>
      </c>
      <c r="K55" s="647" t="s">
        <v>293</v>
      </c>
      <c r="L55" s="431" t="s">
        <v>395</v>
      </c>
      <c r="M55" s="327">
        <f t="shared" si="2"/>
        <v>1400</v>
      </c>
      <c r="N55" s="210"/>
      <c r="O55" s="333" t="s">
        <v>245</v>
      </c>
      <c r="P55" s="357">
        <f>COUNTIF($J$2:$J$477,"9")</f>
        <v>8</v>
      </c>
      <c r="Q55" s="106"/>
      <c r="R55" s="107"/>
      <c r="S55" s="354">
        <f>(P55/P59)</f>
        <v>0.08988764045</v>
      </c>
      <c r="T55" s="25"/>
      <c r="U55" s="210"/>
      <c r="V55" s="210"/>
      <c r="W55" s="210"/>
      <c r="X55" s="210"/>
      <c r="Y55" s="210"/>
      <c r="Z55" s="210"/>
    </row>
    <row r="56" ht="12.75" customHeight="1">
      <c r="A56" s="597">
        <v>5505.0</v>
      </c>
      <c r="B56" s="437" t="s">
        <v>13128</v>
      </c>
      <c r="C56" s="437">
        <v>2003.0</v>
      </c>
      <c r="D56" s="688">
        <v>37644.0</v>
      </c>
      <c r="E56" s="437" t="s">
        <v>13129</v>
      </c>
      <c r="F56" s="437" t="s">
        <v>13130</v>
      </c>
      <c r="G56" s="437" t="s">
        <v>430</v>
      </c>
      <c r="H56" s="437" t="s">
        <v>807</v>
      </c>
      <c r="I56" s="688">
        <v>38576.0</v>
      </c>
      <c r="J56" s="439">
        <v>8.0</v>
      </c>
      <c r="K56" s="647" t="s">
        <v>293</v>
      </c>
      <c r="L56" s="439" t="s">
        <v>390</v>
      </c>
      <c r="M56" s="330">
        <f t="shared" si="2"/>
        <v>932</v>
      </c>
      <c r="N56" s="210"/>
      <c r="O56" s="332" t="s">
        <v>252</v>
      </c>
      <c r="P56" s="355">
        <f>COUNTIF($J$2:$J$477,"10")</f>
        <v>5</v>
      </c>
      <c r="Q56" s="106"/>
      <c r="R56" s="107"/>
      <c r="S56" s="356">
        <f>(P56/P59)</f>
        <v>0.05617977528</v>
      </c>
      <c r="T56" s="25"/>
      <c r="U56" s="210"/>
      <c r="V56" s="210"/>
      <c r="W56" s="210"/>
      <c r="X56" s="210"/>
      <c r="Y56" s="210"/>
      <c r="Z56" s="210"/>
    </row>
    <row r="57" ht="12.75" customHeight="1">
      <c r="A57" s="590">
        <v>5605.0</v>
      </c>
      <c r="B57" s="431" t="s">
        <v>13131</v>
      </c>
      <c r="C57" s="431">
        <v>2000.0</v>
      </c>
      <c r="D57" s="508">
        <v>36847.0</v>
      </c>
      <c r="E57" s="431" t="s">
        <v>13132</v>
      </c>
      <c r="F57" s="431" t="s">
        <v>1365</v>
      </c>
      <c r="G57" s="431" t="s">
        <v>806</v>
      </c>
      <c r="H57" s="431" t="s">
        <v>13133</v>
      </c>
      <c r="I57" s="508">
        <v>38596.0</v>
      </c>
      <c r="J57" s="433">
        <v>9.0</v>
      </c>
      <c r="K57" s="648" t="s">
        <v>344</v>
      </c>
      <c r="L57" s="431" t="s">
        <v>395</v>
      </c>
      <c r="M57" s="327">
        <f t="shared" si="2"/>
        <v>1749</v>
      </c>
      <c r="N57" s="210"/>
      <c r="O57" s="333" t="s">
        <v>258</v>
      </c>
      <c r="P57" s="357">
        <f>COUNTIF($J$2:$J$477,"11")</f>
        <v>5</v>
      </c>
      <c r="Q57" s="106"/>
      <c r="R57" s="107"/>
      <c r="S57" s="354">
        <f>(P57/P59)</f>
        <v>0.05617977528</v>
      </c>
      <c r="T57" s="25"/>
      <c r="U57" s="210"/>
      <c r="V57" s="210"/>
      <c r="W57" s="210"/>
      <c r="X57" s="210"/>
      <c r="Y57" s="210"/>
      <c r="Z57" s="210"/>
    </row>
    <row r="58" ht="12.75" customHeight="1">
      <c r="A58" s="597">
        <v>5705.0</v>
      </c>
      <c r="B58" s="437" t="s">
        <v>13134</v>
      </c>
      <c r="C58" s="437">
        <v>2002.0</v>
      </c>
      <c r="D58" s="688">
        <v>37621.0</v>
      </c>
      <c r="E58" s="437" t="s">
        <v>13135</v>
      </c>
      <c r="F58" s="437" t="s">
        <v>13105</v>
      </c>
      <c r="G58" s="437" t="s">
        <v>707</v>
      </c>
      <c r="H58" s="437" t="s">
        <v>234</v>
      </c>
      <c r="I58" s="688">
        <v>38600.0</v>
      </c>
      <c r="J58" s="439">
        <v>9.0</v>
      </c>
      <c r="K58" s="649" t="s">
        <v>322</v>
      </c>
      <c r="L58" s="439" t="s">
        <v>395</v>
      </c>
      <c r="M58" s="330">
        <f t="shared" si="2"/>
        <v>979</v>
      </c>
      <c r="N58" s="210"/>
      <c r="O58" s="366" t="s">
        <v>264</v>
      </c>
      <c r="P58" s="355">
        <f>COUNTIF($J$2:$J$477,"12")</f>
        <v>17</v>
      </c>
      <c r="Q58" s="106"/>
      <c r="R58" s="107"/>
      <c r="S58" s="367">
        <f>(P58/P59)</f>
        <v>0.191011236</v>
      </c>
      <c r="T58" s="25"/>
      <c r="U58" s="210"/>
      <c r="V58" s="210"/>
      <c r="W58" s="210"/>
      <c r="X58" s="210"/>
      <c r="Y58" s="210"/>
      <c r="Z58" s="210"/>
    </row>
    <row r="59" ht="12.75" customHeight="1">
      <c r="A59" s="590">
        <v>5805.0</v>
      </c>
      <c r="B59" s="431" t="s">
        <v>13136</v>
      </c>
      <c r="C59" s="431">
        <v>2002.0</v>
      </c>
      <c r="D59" s="689">
        <v>37621.0</v>
      </c>
      <c r="E59" s="431" t="s">
        <v>13137</v>
      </c>
      <c r="F59" s="431" t="s">
        <v>13105</v>
      </c>
      <c r="G59" s="431" t="s">
        <v>707</v>
      </c>
      <c r="H59" s="431" t="s">
        <v>13072</v>
      </c>
      <c r="I59" s="689">
        <v>38600.0</v>
      </c>
      <c r="J59" s="433">
        <v>9.0</v>
      </c>
      <c r="K59" s="649" t="s">
        <v>322</v>
      </c>
      <c r="L59" s="431" t="s">
        <v>395</v>
      </c>
      <c r="M59" s="327">
        <f t="shared" si="2"/>
        <v>979</v>
      </c>
      <c r="N59" s="210"/>
      <c r="O59" s="359" t="s">
        <v>268</v>
      </c>
      <c r="P59" s="360">
        <f>SUM(P47:R58)</f>
        <v>89</v>
      </c>
      <c r="Q59" s="361"/>
      <c r="R59" s="362"/>
      <c r="S59" s="363">
        <f>SUM(S47:S58)</f>
        <v>1</v>
      </c>
      <c r="T59" s="25"/>
      <c r="U59" s="210"/>
      <c r="V59" s="210"/>
      <c r="W59" s="210"/>
      <c r="X59" s="210"/>
      <c r="Y59" s="210"/>
      <c r="Z59" s="210"/>
    </row>
    <row r="60" ht="12.75" customHeight="1">
      <c r="A60" s="597">
        <v>5905.0</v>
      </c>
      <c r="B60" s="437" t="s">
        <v>13138</v>
      </c>
      <c r="C60" s="437">
        <v>2004.0</v>
      </c>
      <c r="D60" s="511">
        <v>38023.0</v>
      </c>
      <c r="E60" s="437" t="s">
        <v>13139</v>
      </c>
      <c r="F60" s="437" t="s">
        <v>417</v>
      </c>
      <c r="G60" s="437" t="s">
        <v>806</v>
      </c>
      <c r="H60" s="437" t="s">
        <v>234</v>
      </c>
      <c r="I60" s="511">
        <v>38601.0</v>
      </c>
      <c r="J60" s="439">
        <v>9.0</v>
      </c>
      <c r="K60" s="648" t="s">
        <v>344</v>
      </c>
      <c r="L60" s="439" t="s">
        <v>395</v>
      </c>
      <c r="M60" s="330">
        <f t="shared" si="2"/>
        <v>578</v>
      </c>
      <c r="N60" s="210"/>
      <c r="O60" s="25"/>
      <c r="P60" s="25"/>
      <c r="Q60" s="25"/>
      <c r="R60" s="25"/>
      <c r="S60" s="25"/>
      <c r="T60" s="25"/>
      <c r="U60" s="210"/>
      <c r="V60" s="210"/>
      <c r="W60" s="210"/>
      <c r="X60" s="210"/>
      <c r="Y60" s="210"/>
      <c r="Z60" s="210"/>
    </row>
    <row r="61" ht="13.5" customHeight="1">
      <c r="A61" s="590">
        <v>6005.0</v>
      </c>
      <c r="B61" s="431" t="s">
        <v>13140</v>
      </c>
      <c r="C61" s="431">
        <v>2001.0</v>
      </c>
      <c r="D61" s="508">
        <v>37167.0</v>
      </c>
      <c r="E61" s="431" t="s">
        <v>13141</v>
      </c>
      <c r="F61" s="431" t="s">
        <v>13142</v>
      </c>
      <c r="G61" s="431" t="s">
        <v>806</v>
      </c>
      <c r="H61" s="431" t="s">
        <v>7752</v>
      </c>
      <c r="I61" s="508">
        <v>38611.0</v>
      </c>
      <c r="J61" s="433">
        <v>9.0</v>
      </c>
      <c r="K61" s="647" t="s">
        <v>293</v>
      </c>
      <c r="L61" s="431" t="s">
        <v>390</v>
      </c>
      <c r="M61" s="327">
        <f t="shared" si="2"/>
        <v>1444</v>
      </c>
      <c r="N61" s="210"/>
      <c r="O61" s="368" t="s">
        <v>278</v>
      </c>
      <c r="P61" s="95"/>
      <c r="Q61" s="95"/>
      <c r="R61" s="95"/>
      <c r="S61" s="95"/>
      <c r="T61" s="96"/>
      <c r="U61" s="210"/>
      <c r="V61" s="210"/>
      <c r="W61" s="210"/>
      <c r="X61" s="210"/>
      <c r="Y61" s="210"/>
      <c r="Z61" s="210"/>
    </row>
    <row r="62" ht="12.75" customHeight="1">
      <c r="A62" s="597">
        <v>6105.0</v>
      </c>
      <c r="B62" s="437" t="s">
        <v>13143</v>
      </c>
      <c r="C62" s="437">
        <v>2003.0</v>
      </c>
      <c r="D62" s="511">
        <v>37978.0</v>
      </c>
      <c r="E62" s="437" t="s">
        <v>13144</v>
      </c>
      <c r="F62" s="437" t="s">
        <v>13145</v>
      </c>
      <c r="G62" s="437" t="s">
        <v>806</v>
      </c>
      <c r="H62" s="437" t="s">
        <v>158</v>
      </c>
      <c r="I62" s="511">
        <v>38611.0</v>
      </c>
      <c r="J62" s="439">
        <v>9.0</v>
      </c>
      <c r="K62" s="649" t="s">
        <v>322</v>
      </c>
      <c r="L62" s="439" t="s">
        <v>386</v>
      </c>
      <c r="M62" s="330">
        <f t="shared" si="2"/>
        <v>633</v>
      </c>
      <c r="N62" s="210"/>
      <c r="O62" s="97"/>
      <c r="P62" s="98"/>
      <c r="Q62" s="98"/>
      <c r="R62" s="98"/>
      <c r="S62" s="98"/>
      <c r="T62" s="99"/>
      <c r="U62" s="210"/>
      <c r="V62" s="210"/>
      <c r="W62" s="210"/>
      <c r="X62" s="210"/>
      <c r="Y62" s="210"/>
      <c r="Z62" s="210"/>
    </row>
    <row r="63" ht="12.75" customHeight="1">
      <c r="A63" s="590">
        <v>6205.0</v>
      </c>
      <c r="B63" s="431" t="s">
        <v>13146</v>
      </c>
      <c r="C63" s="431">
        <v>2003.0</v>
      </c>
      <c r="D63" s="689">
        <v>37751.0</v>
      </c>
      <c r="E63" s="431" t="s">
        <v>13147</v>
      </c>
      <c r="F63" s="431" t="s">
        <v>1365</v>
      </c>
      <c r="G63" s="431" t="s">
        <v>430</v>
      </c>
      <c r="H63" s="431" t="s">
        <v>321</v>
      </c>
      <c r="I63" s="689">
        <v>38617.0</v>
      </c>
      <c r="J63" s="433">
        <v>9.0</v>
      </c>
      <c r="K63" s="650" t="s">
        <v>309</v>
      </c>
      <c r="L63" s="431" t="s">
        <v>395</v>
      </c>
      <c r="M63" s="327">
        <f t="shared" si="2"/>
        <v>866</v>
      </c>
      <c r="N63" s="210"/>
      <c r="O63" s="369" t="s">
        <v>288</v>
      </c>
      <c r="P63" s="370"/>
      <c r="Q63" s="370"/>
      <c r="R63" s="371"/>
      <c r="S63" s="531" t="s">
        <v>289</v>
      </c>
      <c r="T63" s="532" t="s">
        <v>108</v>
      </c>
      <c r="U63" s="210"/>
      <c r="V63" s="210"/>
      <c r="W63" s="210"/>
      <c r="X63" s="210"/>
      <c r="Y63" s="210"/>
      <c r="Z63" s="210"/>
    </row>
    <row r="64" ht="12.75" customHeight="1">
      <c r="A64" s="597">
        <v>6305.0</v>
      </c>
      <c r="B64" s="437" t="s">
        <v>13148</v>
      </c>
      <c r="C64" s="437">
        <v>2003.0</v>
      </c>
      <c r="D64" s="688">
        <v>37939.0</v>
      </c>
      <c r="E64" s="437" t="s">
        <v>13149</v>
      </c>
      <c r="F64" s="437" t="s">
        <v>212</v>
      </c>
      <c r="G64" s="437" t="s">
        <v>430</v>
      </c>
      <c r="H64" s="437" t="s">
        <v>234</v>
      </c>
      <c r="I64" s="688">
        <v>38622.0</v>
      </c>
      <c r="J64" s="439">
        <v>9.0</v>
      </c>
      <c r="K64" s="650" t="s">
        <v>309</v>
      </c>
      <c r="L64" s="439" t="s">
        <v>390</v>
      </c>
      <c r="M64" s="330">
        <f t="shared" si="2"/>
        <v>683</v>
      </c>
      <c r="N64" s="210"/>
      <c r="O64" s="533" t="s">
        <v>293</v>
      </c>
      <c r="P64" s="534"/>
      <c r="Q64" s="534"/>
      <c r="R64" s="535"/>
      <c r="S64" s="376">
        <f>COUNTIF($K$1:$K$495,"I - Extremamente tóxico")</f>
        <v>16</v>
      </c>
      <c r="T64" s="377">
        <f>(S64/S76)</f>
        <v>0.1797752809</v>
      </c>
      <c r="U64" s="210"/>
      <c r="V64" s="210"/>
      <c r="W64" s="210"/>
      <c r="X64" s="210"/>
      <c r="Y64" s="210"/>
      <c r="Z64" s="210"/>
    </row>
    <row r="65" ht="12.75" customHeight="1">
      <c r="A65" s="590">
        <v>6405.0</v>
      </c>
      <c r="B65" s="431" t="s">
        <v>13150</v>
      </c>
      <c r="C65" s="431">
        <v>2003.0</v>
      </c>
      <c r="D65" s="508">
        <v>37707.0</v>
      </c>
      <c r="E65" s="431" t="s">
        <v>13151</v>
      </c>
      <c r="F65" s="431" t="s">
        <v>1185</v>
      </c>
      <c r="G65" s="431" t="s">
        <v>806</v>
      </c>
      <c r="H65" s="431" t="s">
        <v>334</v>
      </c>
      <c r="I65" s="508">
        <v>38632.0</v>
      </c>
      <c r="J65" s="433">
        <v>10.0</v>
      </c>
      <c r="K65" s="649" t="s">
        <v>322</v>
      </c>
      <c r="L65" s="431" t="s">
        <v>395</v>
      </c>
      <c r="M65" s="327">
        <f t="shared" si="2"/>
        <v>925</v>
      </c>
      <c r="N65" s="210"/>
      <c r="O65" s="378" t="s">
        <v>297</v>
      </c>
      <c r="P65" s="379"/>
      <c r="Q65" s="379"/>
      <c r="R65" s="380"/>
      <c r="S65" s="381">
        <f>COUNTIF($K$2:$K$477,"Categoria 1 - Produto Extremamente Tóxico")</f>
        <v>0</v>
      </c>
      <c r="T65" s="382">
        <f>(S65/S76)</f>
        <v>0</v>
      </c>
      <c r="U65" s="210"/>
      <c r="V65" s="210"/>
      <c r="W65" s="210"/>
      <c r="X65" s="210"/>
      <c r="Y65" s="210"/>
      <c r="Z65" s="210"/>
    </row>
    <row r="66" ht="12.75" customHeight="1">
      <c r="A66" s="597">
        <v>6505.0</v>
      </c>
      <c r="B66" s="437" t="s">
        <v>13152</v>
      </c>
      <c r="C66" s="437">
        <v>2000.0</v>
      </c>
      <c r="D66" s="688">
        <v>36763.0</v>
      </c>
      <c r="E66" s="437" t="s">
        <v>13153</v>
      </c>
      <c r="F66" s="437" t="s">
        <v>13154</v>
      </c>
      <c r="G66" s="437" t="s">
        <v>430</v>
      </c>
      <c r="H66" s="437" t="s">
        <v>807</v>
      </c>
      <c r="I66" s="688">
        <v>38635.0</v>
      </c>
      <c r="J66" s="439">
        <v>10.0</v>
      </c>
      <c r="K66" s="649" t="s">
        <v>322</v>
      </c>
      <c r="L66" s="439" t="s">
        <v>390</v>
      </c>
      <c r="M66" s="330">
        <f t="shared" si="2"/>
        <v>1872</v>
      </c>
      <c r="N66" s="210"/>
      <c r="O66" s="378" t="s">
        <v>302</v>
      </c>
      <c r="P66" s="379"/>
      <c r="Q66" s="379"/>
      <c r="R66" s="380"/>
      <c r="S66" s="381">
        <f>COUNTIF($K$2:$K$477,"Categoria 2 - Produto Altamente Tóxico")</f>
        <v>0</v>
      </c>
      <c r="T66" s="382">
        <f>(S66/S76)</f>
        <v>0</v>
      </c>
      <c r="U66" s="210"/>
      <c r="V66" s="210"/>
      <c r="W66" s="210"/>
      <c r="X66" s="210"/>
      <c r="Y66" s="210"/>
      <c r="Z66" s="210"/>
    </row>
    <row r="67" ht="12.75" customHeight="1">
      <c r="A67" s="590">
        <v>6605.0</v>
      </c>
      <c r="B67" s="431" t="s">
        <v>13155</v>
      </c>
      <c r="C67" s="431">
        <v>2004.0</v>
      </c>
      <c r="D67" s="689">
        <v>38314.0</v>
      </c>
      <c r="E67" s="431" t="s">
        <v>13156</v>
      </c>
      <c r="F67" s="431" t="s">
        <v>2716</v>
      </c>
      <c r="G67" s="431" t="s">
        <v>725</v>
      </c>
      <c r="H67" s="431" t="s">
        <v>12331</v>
      </c>
      <c r="I67" s="689">
        <v>38635.0</v>
      </c>
      <c r="J67" s="433">
        <v>10.0</v>
      </c>
      <c r="K67" s="650" t="s">
        <v>309</v>
      </c>
      <c r="L67" s="431" t="s">
        <v>399</v>
      </c>
      <c r="M67" s="327">
        <f t="shared" si="2"/>
        <v>321</v>
      </c>
      <c r="N67" s="210"/>
      <c r="O67" s="383" t="s">
        <v>309</v>
      </c>
      <c r="P67" s="379"/>
      <c r="Q67" s="379"/>
      <c r="R67" s="380"/>
      <c r="S67" s="384">
        <f>COUNTIF($K$2:$K$477,"II - Altamente tóxico")</f>
        <v>22</v>
      </c>
      <c r="T67" s="385">
        <f>(S67/S76)</f>
        <v>0.2471910112</v>
      </c>
      <c r="U67" s="210"/>
      <c r="V67" s="210"/>
      <c r="W67" s="210"/>
      <c r="X67" s="210"/>
      <c r="Y67" s="210"/>
      <c r="Z67" s="210"/>
    </row>
    <row r="68" ht="12.75" customHeight="1">
      <c r="A68" s="597">
        <v>6705.0</v>
      </c>
      <c r="B68" s="437" t="s">
        <v>13157</v>
      </c>
      <c r="C68" s="437">
        <v>2001.0</v>
      </c>
      <c r="D68" s="511">
        <v>37182.0</v>
      </c>
      <c r="E68" s="437" t="s">
        <v>13158</v>
      </c>
      <c r="F68" s="437" t="s">
        <v>4622</v>
      </c>
      <c r="G68" s="437" t="s">
        <v>806</v>
      </c>
      <c r="H68" s="437" t="s">
        <v>251</v>
      </c>
      <c r="I68" s="511">
        <v>38636.0</v>
      </c>
      <c r="J68" s="439">
        <v>10.0</v>
      </c>
      <c r="K68" s="650" t="s">
        <v>309</v>
      </c>
      <c r="L68" s="439" t="s">
        <v>395</v>
      </c>
      <c r="M68" s="330">
        <f t="shared" si="2"/>
        <v>1454</v>
      </c>
      <c r="N68" s="210"/>
      <c r="O68" s="383" t="s">
        <v>316</v>
      </c>
      <c r="P68" s="379"/>
      <c r="Q68" s="379"/>
      <c r="R68" s="380"/>
      <c r="S68" s="384">
        <f>COUNTIF($K$2:$K$477,"Categoria 3 - Produto Moderadamente Tóxico")</f>
        <v>0</v>
      </c>
      <c r="T68" s="385">
        <f>(S68/S76)</f>
        <v>0</v>
      </c>
      <c r="U68" s="210"/>
      <c r="V68" s="210"/>
      <c r="W68" s="210"/>
      <c r="X68" s="210"/>
      <c r="Y68" s="210"/>
      <c r="Z68" s="210"/>
    </row>
    <row r="69" ht="12.75" customHeight="1">
      <c r="A69" s="590">
        <v>6805.0</v>
      </c>
      <c r="B69" s="431" t="s">
        <v>13159</v>
      </c>
      <c r="C69" s="431">
        <v>2003.0</v>
      </c>
      <c r="D69" s="689">
        <v>37874.0</v>
      </c>
      <c r="E69" s="431" t="s">
        <v>13160</v>
      </c>
      <c r="F69" s="431" t="s">
        <v>13161</v>
      </c>
      <c r="G69" s="431" t="s">
        <v>725</v>
      </c>
      <c r="H69" s="431" t="s">
        <v>6884</v>
      </c>
      <c r="I69" s="689">
        <v>38646.0</v>
      </c>
      <c r="J69" s="433">
        <v>10.0</v>
      </c>
      <c r="K69" s="648" t="s">
        <v>344</v>
      </c>
      <c r="L69" s="431" t="s">
        <v>399</v>
      </c>
      <c r="M69" s="327">
        <f t="shared" si="2"/>
        <v>772</v>
      </c>
      <c r="N69" s="210"/>
      <c r="O69" s="386" t="s">
        <v>322</v>
      </c>
      <c r="P69" s="379"/>
      <c r="Q69" s="379"/>
      <c r="R69" s="380"/>
      <c r="S69" s="387">
        <f>COUNTIF($K$2:$K$477,"III - Medianamente tóxico")</f>
        <v>39</v>
      </c>
      <c r="T69" s="388">
        <f>(S69/S76)</f>
        <v>0.4382022472</v>
      </c>
      <c r="U69" s="210"/>
      <c r="V69" s="210"/>
      <c r="W69" s="210"/>
      <c r="X69" s="210"/>
      <c r="Y69" s="210"/>
      <c r="Z69" s="210"/>
    </row>
    <row r="70" ht="12.75" customHeight="1">
      <c r="A70" s="597">
        <v>6905.0</v>
      </c>
      <c r="B70" s="437" t="s">
        <v>13162</v>
      </c>
      <c r="C70" s="437">
        <v>2004.0</v>
      </c>
      <c r="D70" s="511">
        <v>38085.0</v>
      </c>
      <c r="E70" s="437" t="s">
        <v>13163</v>
      </c>
      <c r="F70" s="437" t="s">
        <v>11839</v>
      </c>
      <c r="G70" s="437" t="s">
        <v>806</v>
      </c>
      <c r="H70" s="437" t="s">
        <v>11840</v>
      </c>
      <c r="I70" s="511">
        <v>38665.0</v>
      </c>
      <c r="J70" s="439">
        <v>11.0</v>
      </c>
      <c r="K70" s="648" t="s">
        <v>344</v>
      </c>
      <c r="L70" s="439" t="s">
        <v>395</v>
      </c>
      <c r="M70" s="330">
        <f t="shared" si="2"/>
        <v>580</v>
      </c>
      <c r="N70" s="210"/>
      <c r="O70" s="386" t="s">
        <v>329</v>
      </c>
      <c r="P70" s="379"/>
      <c r="Q70" s="379"/>
      <c r="R70" s="380"/>
      <c r="S70" s="387">
        <f>COUNTIF($K$2:$K$477,"Categoria 4 - Produto Pouco Tóxico")</f>
        <v>0</v>
      </c>
      <c r="T70" s="388">
        <f>(S70/S76)</f>
        <v>0</v>
      </c>
      <c r="U70" s="210"/>
      <c r="V70" s="210"/>
      <c r="W70" s="210"/>
      <c r="X70" s="210"/>
      <c r="Y70" s="210"/>
      <c r="Z70" s="210"/>
    </row>
    <row r="71" ht="12.75" customHeight="1">
      <c r="A71" s="590">
        <v>7005.0</v>
      </c>
      <c r="B71" s="431" t="s">
        <v>13164</v>
      </c>
      <c r="C71" s="431">
        <v>2004.0</v>
      </c>
      <c r="D71" s="508">
        <v>38085.0</v>
      </c>
      <c r="E71" s="431" t="s">
        <v>13165</v>
      </c>
      <c r="F71" s="431" t="s">
        <v>11867</v>
      </c>
      <c r="G71" s="431" t="s">
        <v>806</v>
      </c>
      <c r="H71" s="431" t="s">
        <v>11840</v>
      </c>
      <c r="I71" s="508">
        <v>38677.0</v>
      </c>
      <c r="J71" s="433">
        <v>11.0</v>
      </c>
      <c r="K71" s="648" t="s">
        <v>344</v>
      </c>
      <c r="L71" s="431" t="s">
        <v>399</v>
      </c>
      <c r="M71" s="327">
        <f t="shared" si="2"/>
        <v>592</v>
      </c>
      <c r="N71" s="210"/>
      <c r="O71" s="386" t="s">
        <v>336</v>
      </c>
      <c r="P71" s="379"/>
      <c r="Q71" s="379"/>
      <c r="R71" s="380"/>
      <c r="S71" s="387">
        <f>COUNTIF($K$2:$K$477,"Categoria 5 - Produto Improvável de Causar Dano Agudo")</f>
        <v>0</v>
      </c>
      <c r="T71" s="388">
        <f>(S71/S76)</f>
        <v>0</v>
      </c>
      <c r="U71" s="210"/>
      <c r="V71" s="210"/>
      <c r="W71" s="210"/>
      <c r="X71" s="210"/>
      <c r="Y71" s="210"/>
      <c r="Z71" s="210"/>
    </row>
    <row r="72" ht="12.75" customHeight="1">
      <c r="A72" s="597">
        <v>7105.0</v>
      </c>
      <c r="B72" s="437" t="s">
        <v>13166</v>
      </c>
      <c r="C72" s="437">
        <v>2004.0</v>
      </c>
      <c r="D72" s="511">
        <v>38085.0</v>
      </c>
      <c r="E72" s="437" t="s">
        <v>13167</v>
      </c>
      <c r="F72" s="437" t="s">
        <v>11867</v>
      </c>
      <c r="G72" s="437" t="s">
        <v>806</v>
      </c>
      <c r="H72" s="437" t="s">
        <v>11840</v>
      </c>
      <c r="I72" s="511">
        <v>38677.0</v>
      </c>
      <c r="J72" s="439">
        <v>11.0</v>
      </c>
      <c r="K72" s="650" t="s">
        <v>309</v>
      </c>
      <c r="L72" s="439" t="s">
        <v>399</v>
      </c>
      <c r="M72" s="330">
        <f t="shared" si="2"/>
        <v>592</v>
      </c>
      <c r="N72" s="210"/>
      <c r="O72" s="389" t="s">
        <v>344</v>
      </c>
      <c r="P72" s="379"/>
      <c r="Q72" s="379"/>
      <c r="R72" s="380"/>
      <c r="S72" s="390">
        <f>COUNTIF($K$2:$K$477,"IV - Pouco tóxico")</f>
        <v>12</v>
      </c>
      <c r="T72" s="391">
        <f>(S72/S76)</f>
        <v>0.1348314607</v>
      </c>
      <c r="U72" s="210"/>
      <c r="V72" s="210"/>
      <c r="W72" s="210"/>
      <c r="X72" s="210"/>
      <c r="Y72" s="210"/>
      <c r="Z72" s="210"/>
    </row>
    <row r="73" ht="12.75" customHeight="1">
      <c r="A73" s="590">
        <v>7205.0</v>
      </c>
      <c r="B73" s="431" t="s">
        <v>13168</v>
      </c>
      <c r="C73" s="431">
        <v>1995.0</v>
      </c>
      <c r="D73" s="508">
        <v>35054.0</v>
      </c>
      <c r="E73" s="431" t="s">
        <v>13169</v>
      </c>
      <c r="F73" s="431" t="s">
        <v>13170</v>
      </c>
      <c r="G73" s="431" t="s">
        <v>806</v>
      </c>
      <c r="H73" s="431" t="s">
        <v>12472</v>
      </c>
      <c r="I73" s="508">
        <v>38677.0</v>
      </c>
      <c r="J73" s="433">
        <v>11.0</v>
      </c>
      <c r="K73" s="649" t="s">
        <v>322</v>
      </c>
      <c r="L73" s="431" t="s">
        <v>390</v>
      </c>
      <c r="M73" s="327">
        <f t="shared" si="2"/>
        <v>3623</v>
      </c>
      <c r="N73" s="210"/>
      <c r="O73" s="389" t="s">
        <v>1231</v>
      </c>
      <c r="P73" s="379"/>
      <c r="Q73" s="379"/>
      <c r="R73" s="380"/>
      <c r="S73" s="390">
        <f>COUNTIF($K$2:$K$477,"Não classificado - Produto não classificado")</f>
        <v>0</v>
      </c>
      <c r="T73" s="391">
        <f>(S73/S76)</f>
        <v>0</v>
      </c>
      <c r="U73" s="210"/>
      <c r="V73" s="210"/>
      <c r="W73" s="210"/>
      <c r="X73" s="210"/>
      <c r="Y73" s="210"/>
      <c r="Z73" s="210"/>
    </row>
    <row r="74" ht="12.75" customHeight="1">
      <c r="A74" s="597">
        <v>7305.0</v>
      </c>
      <c r="B74" s="437" t="s">
        <v>13171</v>
      </c>
      <c r="C74" s="437">
        <v>2000.0</v>
      </c>
      <c r="D74" s="688">
        <v>36850.0</v>
      </c>
      <c r="E74" s="437" t="s">
        <v>13172</v>
      </c>
      <c r="F74" s="437" t="s">
        <v>1365</v>
      </c>
      <c r="G74" s="437" t="s">
        <v>430</v>
      </c>
      <c r="H74" s="437" t="s">
        <v>10020</v>
      </c>
      <c r="I74" s="688">
        <v>38686.0</v>
      </c>
      <c r="J74" s="439">
        <v>11.0</v>
      </c>
      <c r="K74" s="647" t="s">
        <v>293</v>
      </c>
      <c r="L74" s="439" t="s">
        <v>395</v>
      </c>
      <c r="M74" s="330">
        <f t="shared" si="2"/>
        <v>1836</v>
      </c>
      <c r="N74" s="210"/>
      <c r="O74" s="389" t="s">
        <v>1259</v>
      </c>
      <c r="P74" s="379"/>
      <c r="Q74" s="379"/>
      <c r="R74" s="380"/>
      <c r="S74" s="390">
        <f>COUNTIF($K$2:$K$477,"Não determinada devido à natureza do produto (Inimigos naturais)")</f>
        <v>0</v>
      </c>
      <c r="T74" s="391">
        <f>(S74/S76)</f>
        <v>0</v>
      </c>
      <c r="U74" s="210"/>
      <c r="V74" s="210"/>
      <c r="W74" s="210"/>
      <c r="X74" s="210"/>
      <c r="Y74" s="210"/>
      <c r="Z74" s="210"/>
    </row>
    <row r="75" ht="12.75" customHeight="1">
      <c r="A75" s="590">
        <v>7405.0</v>
      </c>
      <c r="B75" s="431" t="s">
        <v>13173</v>
      </c>
      <c r="C75" s="431">
        <v>2001.0</v>
      </c>
      <c r="D75" s="508">
        <v>37162.0</v>
      </c>
      <c r="E75" s="431" t="s">
        <v>13174</v>
      </c>
      <c r="F75" s="431" t="s">
        <v>10626</v>
      </c>
      <c r="G75" s="431" t="s">
        <v>806</v>
      </c>
      <c r="H75" s="431" t="s">
        <v>158</v>
      </c>
      <c r="I75" s="508">
        <v>38687.0</v>
      </c>
      <c r="J75" s="433">
        <v>12.0</v>
      </c>
      <c r="K75" s="649" t="s">
        <v>322</v>
      </c>
      <c r="L75" s="431" t="s">
        <v>390</v>
      </c>
      <c r="M75" s="327">
        <f t="shared" si="2"/>
        <v>1525</v>
      </c>
      <c r="N75" s="210"/>
      <c r="O75" s="392" t="s">
        <v>19</v>
      </c>
      <c r="P75" s="393"/>
      <c r="Q75" s="393"/>
      <c r="R75" s="394"/>
      <c r="S75" s="395">
        <f>COUNTIF($K$2:$K$477,"O perfil toxicológico foi considerado equivalente ao produto técnico de referência")</f>
        <v>0</v>
      </c>
      <c r="T75" s="396">
        <f>(S75/S76)</f>
        <v>0</v>
      </c>
      <c r="U75" s="210"/>
      <c r="V75" s="210"/>
      <c r="W75" s="210"/>
      <c r="X75" s="210"/>
      <c r="Y75" s="210"/>
      <c r="Z75" s="210"/>
    </row>
    <row r="76" ht="15.0" customHeight="1">
      <c r="A76" s="597">
        <v>7505.0</v>
      </c>
      <c r="B76" s="437" t="s">
        <v>13175</v>
      </c>
      <c r="C76" s="437">
        <v>2003.0</v>
      </c>
      <c r="D76" s="511">
        <v>37971.0</v>
      </c>
      <c r="E76" s="437" t="s">
        <v>13176</v>
      </c>
      <c r="F76" s="437" t="s">
        <v>1349</v>
      </c>
      <c r="G76" s="437" t="s">
        <v>806</v>
      </c>
      <c r="H76" s="437" t="s">
        <v>12852</v>
      </c>
      <c r="I76" s="511">
        <v>38693.0</v>
      </c>
      <c r="J76" s="439">
        <v>12.0</v>
      </c>
      <c r="K76" s="649" t="s">
        <v>322</v>
      </c>
      <c r="L76" s="439" t="s">
        <v>395</v>
      </c>
      <c r="M76" s="330">
        <f t="shared" si="2"/>
        <v>722</v>
      </c>
      <c r="N76" s="210"/>
      <c r="O76" s="397" t="s">
        <v>268</v>
      </c>
      <c r="P76" s="343"/>
      <c r="Q76" s="343"/>
      <c r="R76" s="398"/>
      <c r="S76" s="399">
        <f>SUM(S64:S75)</f>
        <v>89</v>
      </c>
      <c r="T76" s="400">
        <f>(S76/S76)</f>
        <v>1</v>
      </c>
      <c r="U76" s="210"/>
      <c r="V76" s="210"/>
      <c r="W76" s="210"/>
      <c r="X76" s="210"/>
      <c r="Y76" s="210"/>
      <c r="Z76" s="210"/>
    </row>
    <row r="77" ht="12.75" customHeight="1">
      <c r="A77" s="590">
        <v>7605.0</v>
      </c>
      <c r="B77" s="431" t="s">
        <v>13177</v>
      </c>
      <c r="C77" s="431">
        <v>1996.0</v>
      </c>
      <c r="D77" s="508">
        <v>35166.0</v>
      </c>
      <c r="E77" s="431" t="s">
        <v>13178</v>
      </c>
      <c r="F77" s="431" t="s">
        <v>13179</v>
      </c>
      <c r="G77" s="431" t="s">
        <v>806</v>
      </c>
      <c r="H77" s="431" t="s">
        <v>12472</v>
      </c>
      <c r="I77" s="508">
        <v>38694.0</v>
      </c>
      <c r="J77" s="433">
        <v>12.0</v>
      </c>
      <c r="K77" s="649" t="s">
        <v>322</v>
      </c>
      <c r="L77" s="431" t="s">
        <v>395</v>
      </c>
      <c r="M77" s="327">
        <f t="shared" si="2"/>
        <v>3528</v>
      </c>
      <c r="N77" s="210"/>
      <c r="O77" s="25"/>
      <c r="P77" s="25"/>
      <c r="Q77" s="25"/>
      <c r="R77" s="25"/>
      <c r="S77" s="25"/>
      <c r="T77" s="25"/>
      <c r="U77" s="210"/>
      <c r="V77" s="210"/>
      <c r="W77" s="210"/>
      <c r="X77" s="210"/>
      <c r="Y77" s="210"/>
      <c r="Z77" s="210"/>
    </row>
    <row r="78" ht="13.5" customHeight="1">
      <c r="A78" s="597">
        <v>7705.0</v>
      </c>
      <c r="B78" s="437" t="s">
        <v>13180</v>
      </c>
      <c r="C78" s="437">
        <v>2001.0</v>
      </c>
      <c r="D78" s="688">
        <v>37139.0</v>
      </c>
      <c r="E78" s="437" t="s">
        <v>13181</v>
      </c>
      <c r="F78" s="437" t="s">
        <v>1617</v>
      </c>
      <c r="G78" s="437" t="s">
        <v>430</v>
      </c>
      <c r="H78" s="437" t="s">
        <v>251</v>
      </c>
      <c r="I78" s="688">
        <v>38695.0</v>
      </c>
      <c r="J78" s="439">
        <v>12.0</v>
      </c>
      <c r="K78" s="647" t="s">
        <v>293</v>
      </c>
      <c r="L78" s="439" t="s">
        <v>390</v>
      </c>
      <c r="M78" s="330">
        <f t="shared" si="2"/>
        <v>1556</v>
      </c>
      <c r="N78" s="210"/>
      <c r="O78" s="368" t="s">
        <v>11</v>
      </c>
      <c r="P78" s="95"/>
      <c r="Q78" s="95"/>
      <c r="R78" s="95"/>
      <c r="S78" s="95"/>
      <c r="T78" s="96"/>
      <c r="U78" s="210"/>
      <c r="V78" s="210"/>
      <c r="W78" s="210"/>
      <c r="X78" s="210"/>
      <c r="Y78" s="210"/>
      <c r="Z78" s="210"/>
    </row>
    <row r="79" ht="12.75" customHeight="1">
      <c r="A79" s="590">
        <v>7805.0</v>
      </c>
      <c r="B79" s="431" t="s">
        <v>13182</v>
      </c>
      <c r="C79" s="431">
        <v>2004.0</v>
      </c>
      <c r="D79" s="689">
        <v>38022.0</v>
      </c>
      <c r="E79" s="431" t="s">
        <v>13183</v>
      </c>
      <c r="F79" s="431" t="s">
        <v>8467</v>
      </c>
      <c r="G79" s="431" t="s">
        <v>430</v>
      </c>
      <c r="H79" s="431" t="s">
        <v>1043</v>
      </c>
      <c r="I79" s="689">
        <v>38700.0</v>
      </c>
      <c r="J79" s="433">
        <v>12.0</v>
      </c>
      <c r="K79" s="647" t="s">
        <v>293</v>
      </c>
      <c r="L79" s="431" t="s">
        <v>390</v>
      </c>
      <c r="M79" s="327">
        <f t="shared" si="2"/>
        <v>678</v>
      </c>
      <c r="N79" s="210"/>
      <c r="O79" s="97"/>
      <c r="P79" s="98"/>
      <c r="Q79" s="98"/>
      <c r="R79" s="98"/>
      <c r="S79" s="98"/>
      <c r="T79" s="99"/>
      <c r="U79" s="210"/>
      <c r="V79" s="210"/>
      <c r="W79" s="210"/>
      <c r="X79" s="210"/>
      <c r="Y79" s="210"/>
      <c r="Z79" s="210"/>
    </row>
    <row r="80" ht="12.75" customHeight="1">
      <c r="A80" s="597">
        <v>7905.0</v>
      </c>
      <c r="B80" s="437" t="s">
        <v>13184</v>
      </c>
      <c r="C80" s="437">
        <v>2004.0</v>
      </c>
      <c r="D80" s="688">
        <v>38201.0</v>
      </c>
      <c r="E80" s="437" t="s">
        <v>13185</v>
      </c>
      <c r="F80" s="437" t="s">
        <v>16</v>
      </c>
      <c r="G80" s="437" t="s">
        <v>34</v>
      </c>
      <c r="H80" s="437" t="s">
        <v>158</v>
      </c>
      <c r="I80" s="688">
        <v>38702.0</v>
      </c>
      <c r="J80" s="439">
        <v>12.0</v>
      </c>
      <c r="K80" s="650" t="s">
        <v>309</v>
      </c>
      <c r="L80" s="439" t="s">
        <v>390</v>
      </c>
      <c r="M80" s="330">
        <f t="shared" si="2"/>
        <v>501</v>
      </c>
      <c r="N80" s="210"/>
      <c r="O80" s="369" t="s">
        <v>288</v>
      </c>
      <c r="P80" s="370"/>
      <c r="Q80" s="370"/>
      <c r="R80" s="371"/>
      <c r="S80" s="536" t="s">
        <v>289</v>
      </c>
      <c r="T80" s="537" t="s">
        <v>108</v>
      </c>
      <c r="U80" s="210"/>
      <c r="V80" s="210"/>
      <c r="W80" s="210"/>
      <c r="X80" s="210"/>
      <c r="Y80" s="210"/>
      <c r="Z80" s="210"/>
    </row>
    <row r="81" ht="13.5" customHeight="1">
      <c r="A81" s="590">
        <v>8005.0</v>
      </c>
      <c r="B81" s="431" t="s">
        <v>13186</v>
      </c>
      <c r="C81" s="431">
        <v>2004.0</v>
      </c>
      <c r="D81" s="508">
        <v>38002.0</v>
      </c>
      <c r="E81" s="431" t="s">
        <v>13187</v>
      </c>
      <c r="F81" s="431" t="s">
        <v>816</v>
      </c>
      <c r="G81" s="431" t="s">
        <v>806</v>
      </c>
      <c r="H81" s="431" t="s">
        <v>1043</v>
      </c>
      <c r="I81" s="508">
        <v>38702.0</v>
      </c>
      <c r="J81" s="433">
        <v>12.0</v>
      </c>
      <c r="K81" s="647" t="s">
        <v>293</v>
      </c>
      <c r="L81" s="431" t="s">
        <v>395</v>
      </c>
      <c r="M81" s="327">
        <f t="shared" si="2"/>
        <v>700</v>
      </c>
      <c r="N81" s="210"/>
      <c r="O81" s="538" t="s">
        <v>386</v>
      </c>
      <c r="P81" s="343"/>
      <c r="Q81" s="343"/>
      <c r="R81" s="344"/>
      <c r="S81" s="405">
        <f>COUNTIF($L$2:$L$477,"I - Produto altamente perigoso ao meio ambiente")</f>
        <v>1</v>
      </c>
      <c r="T81" s="406">
        <f>(S81/S85)</f>
        <v>0.01123595506</v>
      </c>
      <c r="U81" s="210"/>
      <c r="V81" s="210"/>
      <c r="W81" s="210"/>
      <c r="X81" s="210"/>
      <c r="Y81" s="210"/>
      <c r="Z81" s="210"/>
    </row>
    <row r="82" ht="13.5" customHeight="1">
      <c r="A82" s="597">
        <v>8105.0</v>
      </c>
      <c r="B82" s="437" t="s">
        <v>13188</v>
      </c>
      <c r="C82" s="437">
        <v>2001.0</v>
      </c>
      <c r="D82" s="688">
        <v>37244.0</v>
      </c>
      <c r="E82" s="437" t="s">
        <v>13189</v>
      </c>
      <c r="F82" s="437" t="s">
        <v>13190</v>
      </c>
      <c r="G82" s="437" t="s">
        <v>725</v>
      </c>
      <c r="H82" s="437" t="s">
        <v>12591</v>
      </c>
      <c r="I82" s="688">
        <v>38705.0</v>
      </c>
      <c r="J82" s="439">
        <v>12.0</v>
      </c>
      <c r="K82" s="648" t="s">
        <v>344</v>
      </c>
      <c r="L82" s="439" t="s">
        <v>399</v>
      </c>
      <c r="M82" s="330">
        <f t="shared" si="2"/>
        <v>1461</v>
      </c>
      <c r="N82" s="210"/>
      <c r="O82" s="407" t="s">
        <v>390</v>
      </c>
      <c r="P82" s="106"/>
      <c r="Q82" s="106"/>
      <c r="R82" s="107"/>
      <c r="S82" s="408">
        <f>COUNTIF($L$2:$L$477,"II - Produto muito perigoso ao meio ambiente")</f>
        <v>28</v>
      </c>
      <c r="T82" s="409">
        <f>(S82/S85)</f>
        <v>0.3146067416</v>
      </c>
      <c r="U82" s="210"/>
      <c r="V82" s="210"/>
      <c r="W82" s="210"/>
      <c r="X82" s="210"/>
      <c r="Y82" s="210"/>
      <c r="Z82" s="210"/>
    </row>
    <row r="83" ht="13.5" customHeight="1">
      <c r="A83" s="590">
        <v>8205.0</v>
      </c>
      <c r="B83" s="431" t="s">
        <v>13191</v>
      </c>
      <c r="C83" s="431">
        <v>2003.0</v>
      </c>
      <c r="D83" s="689">
        <v>37741.0</v>
      </c>
      <c r="E83" s="431" t="s">
        <v>13192</v>
      </c>
      <c r="F83" s="431" t="s">
        <v>13193</v>
      </c>
      <c r="G83" s="431" t="s">
        <v>707</v>
      </c>
      <c r="H83" s="431" t="s">
        <v>3328</v>
      </c>
      <c r="I83" s="689">
        <v>38705.0</v>
      </c>
      <c r="J83" s="433">
        <v>12.0</v>
      </c>
      <c r="K83" s="650" t="s">
        <v>309</v>
      </c>
      <c r="L83" s="431" t="s">
        <v>395</v>
      </c>
      <c r="M83" s="327">
        <f t="shared" si="2"/>
        <v>964</v>
      </c>
      <c r="N83" s="210"/>
      <c r="O83" s="410" t="s">
        <v>395</v>
      </c>
      <c r="P83" s="106"/>
      <c r="Q83" s="106"/>
      <c r="R83" s="107"/>
      <c r="S83" s="405">
        <f>COUNTIF($L$2:$L$477,"III - Produto perigoso ao meio ambiente")</f>
        <v>48</v>
      </c>
      <c r="T83" s="406">
        <f>(S83/S85)</f>
        <v>0.5393258427</v>
      </c>
      <c r="U83" s="210"/>
      <c r="V83" s="210"/>
      <c r="W83" s="210"/>
      <c r="X83" s="210"/>
      <c r="Y83" s="210"/>
      <c r="Z83" s="210"/>
    </row>
    <row r="84" ht="14.25" customHeight="1">
      <c r="A84" s="597">
        <v>8305.0</v>
      </c>
      <c r="B84" s="437" t="s">
        <v>13194</v>
      </c>
      <c r="C84" s="437">
        <v>2003.0</v>
      </c>
      <c r="D84" s="688">
        <v>37741.0</v>
      </c>
      <c r="E84" s="437" t="s">
        <v>13195</v>
      </c>
      <c r="F84" s="437" t="s">
        <v>13193</v>
      </c>
      <c r="G84" s="437" t="s">
        <v>34</v>
      </c>
      <c r="H84" s="437" t="s">
        <v>3328</v>
      </c>
      <c r="I84" s="688">
        <v>38705.0</v>
      </c>
      <c r="J84" s="439">
        <v>12.0</v>
      </c>
      <c r="K84" s="650" t="s">
        <v>322</v>
      </c>
      <c r="L84" s="439" t="s">
        <v>395</v>
      </c>
      <c r="M84" s="330">
        <f t="shared" si="2"/>
        <v>964</v>
      </c>
      <c r="N84" s="210"/>
      <c r="O84" s="407" t="s">
        <v>399</v>
      </c>
      <c r="P84" s="106"/>
      <c r="Q84" s="106"/>
      <c r="R84" s="107"/>
      <c r="S84" s="408">
        <f>COUNTIF($L$2:$L$477,"IV - Produto pouco perigoso ao meio ambiente")</f>
        <v>12</v>
      </c>
      <c r="T84" s="409">
        <f>(S84/S85)</f>
        <v>0.1348314607</v>
      </c>
      <c r="U84" s="210"/>
      <c r="V84" s="210"/>
      <c r="W84" s="210"/>
      <c r="X84" s="210"/>
      <c r="Y84" s="210"/>
      <c r="Z84" s="210"/>
    </row>
    <row r="85" ht="14.25" customHeight="1">
      <c r="A85" s="590">
        <v>8403.0</v>
      </c>
      <c r="B85" s="590" t="s">
        <v>4250</v>
      </c>
      <c r="C85" s="590" t="s">
        <v>4250</v>
      </c>
      <c r="D85" s="590" t="s">
        <v>4250</v>
      </c>
      <c r="E85" s="590" t="s">
        <v>4250</v>
      </c>
      <c r="F85" s="590" t="s">
        <v>4250</v>
      </c>
      <c r="G85" s="590" t="s">
        <v>4250</v>
      </c>
      <c r="H85" s="590" t="s">
        <v>4250</v>
      </c>
      <c r="I85" s="590" t="s">
        <v>4250</v>
      </c>
      <c r="J85" s="590" t="s">
        <v>4250</v>
      </c>
      <c r="K85" s="590" t="s">
        <v>4250</v>
      </c>
      <c r="L85" s="590" t="s">
        <v>4250</v>
      </c>
      <c r="M85" s="590" t="s">
        <v>4250</v>
      </c>
      <c r="N85" s="210"/>
      <c r="O85" s="369" t="s">
        <v>268</v>
      </c>
      <c r="P85" s="370"/>
      <c r="Q85" s="370"/>
      <c r="R85" s="371"/>
      <c r="S85" s="399">
        <f>SUM(S81:S84)</f>
        <v>89</v>
      </c>
      <c r="T85" s="400">
        <f>(S85/S85)</f>
        <v>1</v>
      </c>
      <c r="U85" s="210"/>
      <c r="V85" s="210"/>
      <c r="W85" s="210"/>
      <c r="X85" s="210"/>
      <c r="Y85" s="210"/>
      <c r="Z85" s="210"/>
    </row>
    <row r="86" ht="12.75" customHeight="1">
      <c r="A86" s="597">
        <v>8505.0</v>
      </c>
      <c r="B86" s="437" t="s">
        <v>13196</v>
      </c>
      <c r="C86" s="437">
        <v>2000.0</v>
      </c>
      <c r="D86" s="511">
        <v>36818.0</v>
      </c>
      <c r="E86" s="437" t="s">
        <v>13197</v>
      </c>
      <c r="F86" s="437" t="s">
        <v>13198</v>
      </c>
      <c r="G86" s="437" t="s">
        <v>806</v>
      </c>
      <c r="H86" s="437" t="s">
        <v>251</v>
      </c>
      <c r="I86" s="511">
        <v>38706.0</v>
      </c>
      <c r="J86" s="439">
        <v>12.0</v>
      </c>
      <c r="K86" s="650" t="s">
        <v>309</v>
      </c>
      <c r="L86" s="439" t="s">
        <v>395</v>
      </c>
      <c r="M86" s="330">
        <f t="shared" ref="M86:M92" si="3">I86-D86</f>
        <v>1888</v>
      </c>
      <c r="N86" s="210"/>
      <c r="U86" s="210"/>
      <c r="V86" s="210"/>
      <c r="W86" s="210"/>
      <c r="X86" s="210"/>
      <c r="Y86" s="210"/>
      <c r="Z86" s="210"/>
    </row>
    <row r="87" ht="12.75" customHeight="1">
      <c r="A87" s="590">
        <v>8605.0</v>
      </c>
      <c r="B87" s="431" t="s">
        <v>13199</v>
      </c>
      <c r="C87" s="431">
        <v>2003.0</v>
      </c>
      <c r="D87" s="689">
        <v>37735.0</v>
      </c>
      <c r="E87" s="431" t="s">
        <v>13200</v>
      </c>
      <c r="F87" s="431" t="s">
        <v>4585</v>
      </c>
      <c r="G87" s="431" t="s">
        <v>430</v>
      </c>
      <c r="H87" s="431" t="s">
        <v>158</v>
      </c>
      <c r="I87" s="689">
        <v>38706.0</v>
      </c>
      <c r="J87" s="433">
        <v>12.0</v>
      </c>
      <c r="K87" s="650" t="s">
        <v>309</v>
      </c>
      <c r="L87" s="431" t="s">
        <v>390</v>
      </c>
      <c r="M87" s="327">
        <f t="shared" si="3"/>
        <v>971</v>
      </c>
      <c r="N87" s="210"/>
      <c r="O87" s="25"/>
      <c r="P87" s="25"/>
      <c r="Q87" s="25"/>
      <c r="R87" s="25"/>
      <c r="S87" s="25"/>
      <c r="T87" s="25"/>
      <c r="U87" s="210"/>
      <c r="V87" s="210"/>
      <c r="W87" s="210"/>
      <c r="X87" s="210"/>
      <c r="Y87" s="210"/>
      <c r="Z87" s="210"/>
    </row>
    <row r="88" ht="13.5" customHeight="1">
      <c r="A88" s="597">
        <v>8705.0</v>
      </c>
      <c r="B88" s="437" t="s">
        <v>13201</v>
      </c>
      <c r="C88" s="437">
        <v>2004.0</v>
      </c>
      <c r="D88" s="688">
        <v>38217.0</v>
      </c>
      <c r="E88" s="437" t="s">
        <v>13202</v>
      </c>
      <c r="F88" s="437" t="s">
        <v>5788</v>
      </c>
      <c r="G88" s="437" t="s">
        <v>430</v>
      </c>
      <c r="H88" s="437" t="s">
        <v>251</v>
      </c>
      <c r="I88" s="688">
        <v>38706.0</v>
      </c>
      <c r="J88" s="439">
        <v>12.0</v>
      </c>
      <c r="K88" s="650" t="s">
        <v>309</v>
      </c>
      <c r="L88" s="439" t="s">
        <v>390</v>
      </c>
      <c r="M88" s="330">
        <f t="shared" si="3"/>
        <v>489</v>
      </c>
      <c r="N88" s="210"/>
      <c r="O88" s="414" t="s">
        <v>412</v>
      </c>
      <c r="P88" s="415"/>
      <c r="Q88" s="415"/>
      <c r="R88" s="416"/>
      <c r="S88" s="25"/>
      <c r="T88" s="25"/>
      <c r="U88" s="210"/>
      <c r="V88" s="210"/>
      <c r="W88" s="210"/>
      <c r="X88" s="210"/>
      <c r="Y88" s="210"/>
      <c r="Z88" s="210"/>
    </row>
    <row r="89" ht="12.75" customHeight="1">
      <c r="A89" s="590">
        <v>8805.0</v>
      </c>
      <c r="B89" s="431" t="s">
        <v>13203</v>
      </c>
      <c r="C89" s="431">
        <v>2000.0</v>
      </c>
      <c r="D89" s="689">
        <v>36600.0</v>
      </c>
      <c r="E89" s="431" t="s">
        <v>13204</v>
      </c>
      <c r="F89" s="431" t="s">
        <v>13205</v>
      </c>
      <c r="G89" s="431" t="s">
        <v>725</v>
      </c>
      <c r="H89" s="431" t="s">
        <v>6884</v>
      </c>
      <c r="I89" s="689">
        <v>38706.0</v>
      </c>
      <c r="J89" s="433">
        <v>12.0</v>
      </c>
      <c r="K89" s="650" t="s">
        <v>344</v>
      </c>
      <c r="L89" s="431" t="s">
        <v>399</v>
      </c>
      <c r="M89" s="327">
        <f t="shared" si="3"/>
        <v>2106</v>
      </c>
      <c r="N89" s="210"/>
      <c r="O89" s="417"/>
      <c r="P89" s="98"/>
      <c r="Q89" s="98"/>
      <c r="R89" s="418"/>
      <c r="S89" s="25"/>
      <c r="T89" s="25"/>
      <c r="U89" s="210"/>
      <c r="V89" s="210"/>
      <c r="W89" s="210"/>
      <c r="X89" s="210"/>
      <c r="Y89" s="210"/>
      <c r="Z89" s="210"/>
    </row>
    <row r="90" ht="12.75" customHeight="1">
      <c r="A90" s="597">
        <v>8905.0</v>
      </c>
      <c r="B90" s="437" t="s">
        <v>13206</v>
      </c>
      <c r="C90" s="437">
        <v>2003.0</v>
      </c>
      <c r="D90" s="688">
        <v>37923.0</v>
      </c>
      <c r="E90" s="437" t="s">
        <v>13207</v>
      </c>
      <c r="F90" s="437" t="s">
        <v>11677</v>
      </c>
      <c r="G90" s="437" t="s">
        <v>430</v>
      </c>
      <c r="H90" s="437" t="s">
        <v>251</v>
      </c>
      <c r="I90" s="688">
        <v>38708.0</v>
      </c>
      <c r="J90" s="439">
        <v>12.0</v>
      </c>
      <c r="K90" s="650" t="s">
        <v>293</v>
      </c>
      <c r="L90" s="439" t="s">
        <v>395</v>
      </c>
      <c r="M90" s="590">
        <f t="shared" si="3"/>
        <v>785</v>
      </c>
      <c r="N90" s="210"/>
      <c r="O90" s="691" t="s">
        <v>423</v>
      </c>
      <c r="P90" s="692" t="s">
        <v>424</v>
      </c>
      <c r="R90" s="693"/>
      <c r="S90" s="210"/>
      <c r="T90" s="210"/>
      <c r="U90" s="210"/>
      <c r="V90" s="210"/>
      <c r="W90" s="210"/>
      <c r="X90" s="210"/>
      <c r="Y90" s="210"/>
      <c r="Z90" s="210"/>
    </row>
    <row r="91" ht="12.75" customHeight="1">
      <c r="A91" s="590">
        <v>9005.0</v>
      </c>
      <c r="B91" s="431" t="s">
        <v>13208</v>
      </c>
      <c r="C91" s="431">
        <v>2001.0</v>
      </c>
      <c r="D91" s="508">
        <v>37039.0</v>
      </c>
      <c r="E91" s="431" t="s">
        <v>13209</v>
      </c>
      <c r="F91" s="431" t="s">
        <v>8449</v>
      </c>
      <c r="G91" s="431" t="s">
        <v>806</v>
      </c>
      <c r="H91" s="431" t="s">
        <v>9381</v>
      </c>
      <c r="I91" s="508">
        <v>38713.0</v>
      </c>
      <c r="J91" s="433">
        <v>12.0</v>
      </c>
      <c r="K91" s="650" t="s">
        <v>322</v>
      </c>
      <c r="L91" s="431" t="s">
        <v>395</v>
      </c>
      <c r="M91" s="327">
        <f t="shared" si="3"/>
        <v>1674</v>
      </c>
      <c r="N91" s="210"/>
      <c r="O91" s="423" t="s">
        <v>430</v>
      </c>
      <c r="P91" s="424">
        <f>AVERAGEIF(G2:G477,"PT",M2:M477)</f>
        <v>1083.73913</v>
      </c>
      <c r="Q91" s="379"/>
      <c r="R91" s="380"/>
      <c r="S91" s="25"/>
      <c r="T91" s="25"/>
      <c r="U91" s="210"/>
      <c r="V91" s="210"/>
      <c r="W91" s="210"/>
      <c r="X91" s="210"/>
      <c r="Y91" s="210"/>
      <c r="Z91" s="210"/>
    </row>
    <row r="92" ht="12.75" customHeight="1">
      <c r="A92" s="597">
        <v>9105.0</v>
      </c>
      <c r="B92" s="437" t="s">
        <v>13210</v>
      </c>
      <c r="C92" s="437">
        <v>2001.0</v>
      </c>
      <c r="D92" s="511">
        <v>37097.0</v>
      </c>
      <c r="E92" s="437" t="s">
        <v>13211</v>
      </c>
      <c r="F92" s="437" t="s">
        <v>13198</v>
      </c>
      <c r="G92" s="437" t="s">
        <v>806</v>
      </c>
      <c r="H92" s="437" t="s">
        <v>251</v>
      </c>
      <c r="I92" s="511">
        <v>38714.0</v>
      </c>
      <c r="J92" s="439">
        <v>12.0</v>
      </c>
      <c r="K92" s="650" t="s">
        <v>309</v>
      </c>
      <c r="L92" s="439" t="s">
        <v>395</v>
      </c>
      <c r="M92" s="330">
        <f t="shared" si="3"/>
        <v>1617</v>
      </c>
      <c r="N92" s="210"/>
      <c r="O92" s="425" t="s">
        <v>34</v>
      </c>
      <c r="P92" s="426">
        <f>AVERAGEIF(G2:G478,"PTN",M2:M478)</f>
        <v>835.6</v>
      </c>
      <c r="Q92" s="379"/>
      <c r="R92" s="380"/>
      <c r="S92" s="25"/>
      <c r="T92" s="25"/>
      <c r="U92" s="210"/>
      <c r="V92" s="210"/>
      <c r="W92" s="210"/>
      <c r="X92" s="210"/>
      <c r="Y92" s="210"/>
      <c r="Z92" s="210"/>
    </row>
    <row r="93" ht="12.75" customHeight="1">
      <c r="A93" s="625"/>
      <c r="B93" s="625"/>
      <c r="C93" s="625"/>
      <c r="D93" s="625"/>
      <c r="E93" s="210"/>
      <c r="F93" s="210"/>
      <c r="G93" s="210"/>
      <c r="H93" s="210"/>
      <c r="I93" s="210"/>
      <c r="J93" s="210"/>
      <c r="K93" s="210"/>
      <c r="L93" s="210"/>
      <c r="M93" s="628"/>
      <c r="N93" s="210"/>
      <c r="O93" s="423" t="s">
        <v>17</v>
      </c>
      <c r="P93" s="424" t="str">
        <f>AVERAGEIF(G2:G92,"PTE",M2:M92)</f>
        <v>#DIV/0!</v>
      </c>
      <c r="Q93" s="379"/>
      <c r="R93" s="380"/>
      <c r="S93" s="25"/>
      <c r="T93" s="25"/>
      <c r="U93" s="210"/>
      <c r="V93" s="210"/>
      <c r="W93" s="210"/>
      <c r="X93" s="210"/>
      <c r="Y93" s="210"/>
      <c r="Z93" s="210"/>
    </row>
    <row r="94" ht="12.75" customHeight="1">
      <c r="A94" s="625"/>
      <c r="B94" s="625"/>
      <c r="C94" s="625"/>
      <c r="D94" s="627"/>
      <c r="E94" s="210"/>
      <c r="F94" s="210"/>
      <c r="G94" s="210"/>
      <c r="H94" s="210"/>
      <c r="I94" s="627"/>
      <c r="J94" s="210"/>
      <c r="K94" s="210"/>
      <c r="L94" s="210"/>
      <c r="M94" s="628"/>
      <c r="N94" s="210"/>
      <c r="O94" s="425" t="s">
        <v>46</v>
      </c>
      <c r="P94" s="426">
        <f>AVERAGEIF(G2:G477,"Pré-Mistura",M2:M477)</f>
        <v>196</v>
      </c>
      <c r="Q94" s="379"/>
      <c r="R94" s="380"/>
      <c r="S94" s="25"/>
      <c r="T94" s="25"/>
      <c r="U94" s="210"/>
      <c r="V94" s="210"/>
      <c r="W94" s="210"/>
      <c r="X94" s="210"/>
      <c r="Y94" s="210"/>
      <c r="Z94" s="210"/>
    </row>
    <row r="95" ht="12.75" customHeight="1">
      <c r="A95" s="625"/>
      <c r="B95" s="625"/>
      <c r="C95" s="625"/>
      <c r="D95" s="627"/>
      <c r="E95" s="210"/>
      <c r="F95" s="210"/>
      <c r="G95" s="210"/>
      <c r="H95" s="210"/>
      <c r="I95" s="627"/>
      <c r="J95" s="210"/>
      <c r="K95" s="210"/>
      <c r="L95" s="210"/>
      <c r="M95" s="628"/>
      <c r="N95" s="210"/>
      <c r="O95" s="423" t="s">
        <v>806</v>
      </c>
      <c r="P95" s="424">
        <f>AVERAGEIF(G2:G477,"PF",M2:M477)</f>
        <v>1190.088889</v>
      </c>
      <c r="Q95" s="379"/>
      <c r="R95" s="380"/>
      <c r="S95" s="25"/>
      <c r="T95" s="25"/>
      <c r="U95" s="210"/>
      <c r="V95" s="210"/>
      <c r="W95" s="210"/>
      <c r="X95" s="210"/>
      <c r="Y95" s="210"/>
      <c r="Z95" s="210"/>
    </row>
    <row r="96" ht="12.75" customHeight="1">
      <c r="A96" s="625"/>
      <c r="B96" s="625"/>
      <c r="C96" s="625"/>
      <c r="D96" s="627"/>
      <c r="E96" s="210"/>
      <c r="F96" s="210"/>
      <c r="G96" s="210"/>
      <c r="H96" s="210"/>
      <c r="I96" s="627"/>
      <c r="J96" s="210"/>
      <c r="K96" s="210"/>
      <c r="L96" s="210"/>
      <c r="M96" s="628"/>
      <c r="N96" s="210"/>
      <c r="O96" s="425" t="s">
        <v>707</v>
      </c>
      <c r="P96" s="426">
        <f>AVERAGEIF(G2:G477,"PFN",M2:M477)</f>
        <v>1053.2</v>
      </c>
      <c r="Q96" s="379"/>
      <c r="R96" s="380"/>
      <c r="S96" s="25"/>
      <c r="T96" s="25"/>
      <c r="U96" s="210"/>
      <c r="V96" s="210"/>
      <c r="W96" s="210"/>
      <c r="X96" s="210"/>
      <c r="Y96" s="210"/>
      <c r="Z96" s="210"/>
    </row>
    <row r="97" ht="12.75" customHeight="1">
      <c r="A97" s="625"/>
      <c r="B97" s="625"/>
      <c r="C97" s="625"/>
      <c r="D97" s="627"/>
      <c r="E97" s="210"/>
      <c r="F97" s="210"/>
      <c r="G97" s="210"/>
      <c r="H97" s="210"/>
      <c r="I97" s="627"/>
      <c r="J97" s="210"/>
      <c r="K97" s="210"/>
      <c r="L97" s="210"/>
      <c r="M97" s="628"/>
      <c r="N97" s="210"/>
      <c r="O97" s="423" t="s">
        <v>712</v>
      </c>
      <c r="P97" s="424" t="str">
        <f>AVERAGEIF(G2:G477,"PF/PTE",M2:M477)</f>
        <v>#DIV/0!</v>
      </c>
      <c r="Q97" s="379"/>
      <c r="R97" s="380"/>
      <c r="S97" s="25"/>
      <c r="T97" s="25"/>
      <c r="U97" s="210"/>
      <c r="V97" s="210"/>
      <c r="W97" s="210"/>
      <c r="X97" s="210"/>
      <c r="Y97" s="210"/>
      <c r="Z97" s="210"/>
    </row>
    <row r="98" ht="12.75" customHeight="1">
      <c r="A98" s="625"/>
      <c r="B98" s="625"/>
      <c r="C98" s="625"/>
      <c r="D98" s="627"/>
      <c r="E98" s="210"/>
      <c r="F98" s="210"/>
      <c r="G98" s="210"/>
      <c r="H98" s="210"/>
      <c r="I98" s="627"/>
      <c r="J98" s="210"/>
      <c r="K98" s="210"/>
      <c r="L98" s="210"/>
      <c r="M98" s="628"/>
      <c r="N98" s="210"/>
      <c r="O98" s="425" t="s">
        <v>725</v>
      </c>
      <c r="P98" s="426">
        <f>AVERAGEIF(G2:G477,"Bio",M2:M477)</f>
        <v>1075.3</v>
      </c>
      <c r="Q98" s="379"/>
      <c r="R98" s="380"/>
      <c r="S98" s="25"/>
      <c r="T98" s="25"/>
      <c r="U98" s="210"/>
      <c r="V98" s="210"/>
      <c r="W98" s="210"/>
      <c r="X98" s="210"/>
      <c r="Y98" s="210"/>
      <c r="Z98" s="210"/>
    </row>
    <row r="99" ht="12.75" customHeight="1">
      <c r="A99" s="625"/>
      <c r="B99" s="625"/>
      <c r="C99" s="625"/>
      <c r="D99" s="627"/>
      <c r="E99" s="210"/>
      <c r="F99" s="210"/>
      <c r="G99" s="210"/>
      <c r="H99" s="210"/>
      <c r="I99" s="627"/>
      <c r="J99" s="210"/>
      <c r="K99" s="210"/>
      <c r="L99" s="210"/>
      <c r="M99" s="628"/>
      <c r="N99" s="210"/>
      <c r="O99" s="423" t="s">
        <v>729</v>
      </c>
      <c r="P99" s="424" t="str">
        <f>AVERAGEIF(G2:G92,"Bio/Org",M2:M92)</f>
        <v>#DIV/0!</v>
      </c>
      <c r="Q99" s="379"/>
      <c r="R99" s="380"/>
      <c r="S99" s="25"/>
      <c r="T99" s="25"/>
      <c r="U99" s="210"/>
      <c r="V99" s="210"/>
      <c r="W99" s="210"/>
      <c r="X99" s="210"/>
      <c r="Y99" s="210"/>
      <c r="Z99" s="210"/>
    </row>
    <row r="100" ht="12.75" customHeight="1">
      <c r="A100" s="625"/>
      <c r="B100" s="625"/>
      <c r="C100" s="625"/>
      <c r="D100" s="627"/>
      <c r="E100" s="210"/>
      <c r="F100" s="210"/>
      <c r="G100" s="210"/>
      <c r="H100" s="210"/>
      <c r="I100" s="627"/>
      <c r="J100" s="210"/>
      <c r="K100" s="210"/>
      <c r="L100" s="210"/>
      <c r="M100" s="628"/>
      <c r="N100" s="210"/>
      <c r="O100" s="427" t="s">
        <v>435</v>
      </c>
      <c r="P100" s="428">
        <f>AVERAGE(M2:M495)</f>
        <v>1110.932584</v>
      </c>
      <c r="Q100" s="429"/>
      <c r="R100" s="329"/>
      <c r="S100" s="25"/>
      <c r="T100" s="25"/>
      <c r="U100" s="210"/>
      <c r="V100" s="210"/>
      <c r="W100" s="210"/>
      <c r="X100" s="210"/>
      <c r="Y100" s="210"/>
      <c r="Z100" s="210"/>
    </row>
    <row r="101" ht="12.75" customHeight="1">
      <c r="A101" s="625"/>
      <c r="B101" s="625"/>
      <c r="C101" s="625"/>
      <c r="D101" s="627"/>
      <c r="E101" s="210"/>
      <c r="F101" s="210"/>
      <c r="G101" s="210"/>
      <c r="H101" s="210"/>
      <c r="I101" s="627"/>
      <c r="J101" s="210"/>
      <c r="K101" s="210"/>
      <c r="L101" s="210"/>
      <c r="M101" s="628"/>
      <c r="N101" s="210"/>
      <c r="O101" s="210"/>
      <c r="P101" s="210"/>
      <c r="Q101" s="210"/>
      <c r="R101" s="210"/>
      <c r="S101" s="210"/>
      <c r="T101" s="210"/>
      <c r="U101" s="210"/>
      <c r="V101" s="210"/>
      <c r="W101" s="210"/>
      <c r="X101" s="210"/>
      <c r="Y101" s="210"/>
      <c r="Z101" s="210"/>
    </row>
    <row r="102" ht="12.75" customHeight="1">
      <c r="A102" s="625"/>
      <c r="B102" s="625"/>
      <c r="C102" s="625"/>
      <c r="D102" s="627"/>
      <c r="E102" s="210"/>
      <c r="F102" s="210"/>
      <c r="G102" s="210"/>
      <c r="H102" s="210"/>
      <c r="I102" s="627"/>
      <c r="J102" s="210"/>
      <c r="K102" s="210"/>
      <c r="L102" s="210"/>
      <c r="M102" s="628"/>
      <c r="N102" s="210"/>
      <c r="O102" s="210"/>
      <c r="P102" s="210"/>
      <c r="Q102" s="210"/>
      <c r="R102" s="210"/>
      <c r="S102" s="210"/>
      <c r="T102" s="210"/>
      <c r="U102" s="210"/>
      <c r="V102" s="210"/>
      <c r="W102" s="210"/>
      <c r="X102" s="210"/>
      <c r="Y102" s="210"/>
      <c r="Z102" s="210"/>
    </row>
    <row r="103" ht="12.75" customHeight="1">
      <c r="A103" s="625"/>
      <c r="B103" s="625"/>
      <c r="C103" s="625"/>
      <c r="D103" s="627"/>
      <c r="E103" s="210"/>
      <c r="F103" s="210"/>
      <c r="G103" s="210"/>
      <c r="H103" s="210"/>
      <c r="I103" s="627"/>
      <c r="J103" s="210"/>
      <c r="K103" s="210"/>
      <c r="L103" s="210"/>
      <c r="M103" s="628"/>
      <c r="N103" s="210"/>
      <c r="O103" s="210"/>
      <c r="P103" s="210"/>
      <c r="Q103" s="210"/>
      <c r="R103" s="210"/>
      <c r="S103" s="210"/>
      <c r="T103" s="210"/>
      <c r="U103" s="210"/>
      <c r="V103" s="210"/>
      <c r="W103" s="210"/>
      <c r="X103" s="210"/>
      <c r="Y103" s="210"/>
      <c r="Z103" s="210"/>
    </row>
    <row r="104" ht="12.75" customHeight="1">
      <c r="A104" s="625"/>
      <c r="B104" s="625"/>
      <c r="C104" s="625"/>
      <c r="D104" s="627"/>
      <c r="E104" s="210"/>
      <c r="F104" s="210"/>
      <c r="G104" s="210"/>
      <c r="H104" s="210"/>
      <c r="I104" s="627"/>
      <c r="J104" s="210"/>
      <c r="K104" s="210"/>
      <c r="L104" s="210"/>
      <c r="M104" s="628"/>
      <c r="N104" s="210"/>
      <c r="O104" s="210"/>
      <c r="P104" s="210"/>
      <c r="Q104" s="210"/>
      <c r="R104" s="210"/>
      <c r="S104" s="210"/>
      <c r="T104" s="210"/>
      <c r="U104" s="210"/>
      <c r="V104" s="210"/>
      <c r="W104" s="210"/>
      <c r="X104" s="210"/>
      <c r="Y104" s="210"/>
      <c r="Z104" s="210"/>
    </row>
    <row r="105" ht="12.75" customHeight="1">
      <c r="A105" s="625"/>
      <c r="B105" s="625"/>
      <c r="C105" s="625"/>
      <c r="D105" s="627"/>
      <c r="E105" s="210"/>
      <c r="F105" s="210"/>
      <c r="G105" s="210"/>
      <c r="H105" s="210"/>
      <c r="I105" s="627"/>
      <c r="J105" s="210"/>
      <c r="K105" s="210"/>
      <c r="L105" s="210"/>
      <c r="M105" s="628"/>
      <c r="N105" s="210"/>
      <c r="O105" s="210"/>
      <c r="P105" s="210"/>
      <c r="Q105" s="210"/>
      <c r="R105" s="210"/>
      <c r="S105" s="210"/>
      <c r="T105" s="210"/>
      <c r="U105" s="210"/>
      <c r="V105" s="210"/>
      <c r="W105" s="210"/>
      <c r="X105" s="210"/>
      <c r="Y105" s="210"/>
      <c r="Z105" s="210"/>
    </row>
    <row r="106" ht="12.75" customHeight="1">
      <c r="A106" s="625"/>
      <c r="B106" s="625"/>
      <c r="C106" s="625"/>
      <c r="D106" s="627"/>
      <c r="E106" s="210"/>
      <c r="F106" s="210"/>
      <c r="G106" s="210"/>
      <c r="H106" s="210"/>
      <c r="I106" s="627"/>
      <c r="J106" s="210"/>
      <c r="K106" s="210"/>
      <c r="L106" s="210"/>
      <c r="M106" s="628"/>
      <c r="N106" s="210"/>
      <c r="O106" s="210"/>
      <c r="P106" s="210"/>
      <c r="Q106" s="210"/>
      <c r="R106" s="210"/>
      <c r="S106" s="210"/>
      <c r="T106" s="210"/>
      <c r="U106" s="210"/>
      <c r="V106" s="210"/>
      <c r="W106" s="210"/>
      <c r="X106" s="210"/>
      <c r="Y106" s="210"/>
      <c r="Z106" s="210"/>
    </row>
    <row r="107" ht="12.75" customHeight="1">
      <c r="A107" s="625"/>
      <c r="B107" s="625"/>
      <c r="C107" s="625"/>
      <c r="D107" s="627"/>
      <c r="E107" s="210"/>
      <c r="F107" s="210"/>
      <c r="G107" s="210"/>
      <c r="H107" s="210"/>
      <c r="I107" s="627"/>
      <c r="J107" s="210"/>
      <c r="K107" s="210"/>
      <c r="L107" s="210"/>
      <c r="M107" s="628"/>
      <c r="N107" s="210"/>
      <c r="O107" s="210"/>
      <c r="P107" s="210"/>
      <c r="Q107" s="210"/>
      <c r="R107" s="210"/>
      <c r="S107" s="210"/>
      <c r="T107" s="210"/>
      <c r="U107" s="210"/>
      <c r="V107" s="210"/>
      <c r="W107" s="210"/>
      <c r="X107" s="210"/>
      <c r="Y107" s="210"/>
      <c r="Z107" s="210"/>
    </row>
    <row r="108" ht="12.75" customHeight="1">
      <c r="A108" s="625"/>
      <c r="B108" s="625"/>
      <c r="C108" s="625"/>
      <c r="D108" s="627"/>
      <c r="E108" s="210"/>
      <c r="F108" s="210"/>
      <c r="G108" s="210"/>
      <c r="H108" s="210"/>
      <c r="I108" s="627"/>
      <c r="J108" s="210"/>
      <c r="K108" s="210"/>
      <c r="L108" s="210"/>
      <c r="M108" s="628"/>
      <c r="N108" s="210"/>
      <c r="O108" s="210"/>
      <c r="P108" s="210"/>
      <c r="Q108" s="210"/>
      <c r="R108" s="210"/>
      <c r="S108" s="210"/>
      <c r="T108" s="210"/>
      <c r="U108" s="210"/>
      <c r="V108" s="210"/>
      <c r="W108" s="210"/>
      <c r="X108" s="210"/>
      <c r="Y108" s="210"/>
      <c r="Z108" s="210"/>
    </row>
    <row r="109" ht="12.75" customHeight="1">
      <c r="A109" s="625"/>
      <c r="B109" s="625"/>
      <c r="C109" s="625"/>
      <c r="D109" s="627"/>
      <c r="E109" s="210"/>
      <c r="F109" s="210"/>
      <c r="G109" s="210"/>
      <c r="H109" s="210"/>
      <c r="I109" s="627"/>
      <c r="J109" s="210"/>
      <c r="K109" s="210"/>
      <c r="L109" s="210"/>
      <c r="M109" s="628"/>
      <c r="N109" s="210"/>
      <c r="O109" s="210"/>
      <c r="P109" s="210"/>
      <c r="Q109" s="210"/>
      <c r="R109" s="210"/>
      <c r="S109" s="210"/>
      <c r="T109" s="210"/>
      <c r="U109" s="210"/>
      <c r="V109" s="210"/>
      <c r="W109" s="210"/>
      <c r="X109" s="210"/>
      <c r="Y109" s="210"/>
      <c r="Z109" s="210"/>
    </row>
    <row r="110" ht="12.75" customHeight="1">
      <c r="A110" s="625"/>
      <c r="B110" s="625"/>
      <c r="C110" s="625"/>
      <c r="D110" s="627"/>
      <c r="E110" s="210"/>
      <c r="F110" s="210"/>
      <c r="G110" s="210"/>
      <c r="H110" s="210"/>
      <c r="I110" s="627"/>
      <c r="J110" s="210"/>
      <c r="K110" s="210"/>
      <c r="L110" s="210"/>
      <c r="M110" s="628"/>
      <c r="N110" s="210"/>
      <c r="O110" s="210"/>
      <c r="P110" s="210"/>
      <c r="Q110" s="210"/>
      <c r="R110" s="210"/>
      <c r="S110" s="210"/>
      <c r="T110" s="210"/>
      <c r="U110" s="210"/>
      <c r="V110" s="210"/>
      <c r="W110" s="210"/>
      <c r="X110" s="210"/>
      <c r="Y110" s="210"/>
      <c r="Z110" s="210"/>
    </row>
    <row r="111" ht="12.75" customHeight="1">
      <c r="A111" s="625"/>
      <c r="B111" s="625"/>
      <c r="C111" s="625"/>
      <c r="D111" s="627"/>
      <c r="E111" s="210"/>
      <c r="F111" s="210"/>
      <c r="G111" s="210"/>
      <c r="H111" s="210"/>
      <c r="I111" s="627"/>
      <c r="J111" s="210"/>
      <c r="K111" s="210"/>
      <c r="L111" s="210"/>
      <c r="M111" s="628"/>
      <c r="N111" s="210"/>
      <c r="O111" s="210"/>
      <c r="P111" s="210"/>
      <c r="Q111" s="210"/>
      <c r="R111" s="210"/>
      <c r="S111" s="210"/>
      <c r="T111" s="210"/>
      <c r="U111" s="210"/>
      <c r="V111" s="210"/>
      <c r="W111" s="210"/>
      <c r="X111" s="210"/>
      <c r="Y111" s="210"/>
      <c r="Z111" s="210"/>
    </row>
    <row r="112" ht="12.75" customHeight="1">
      <c r="A112" s="625"/>
      <c r="B112" s="625"/>
      <c r="C112" s="625"/>
      <c r="D112" s="627"/>
      <c r="E112" s="210"/>
      <c r="F112" s="210"/>
      <c r="G112" s="210"/>
      <c r="H112" s="210"/>
      <c r="I112" s="627"/>
      <c r="J112" s="210"/>
      <c r="K112" s="210"/>
      <c r="L112" s="210"/>
      <c r="M112" s="628"/>
      <c r="N112" s="210"/>
      <c r="O112" s="210"/>
      <c r="P112" s="210"/>
      <c r="Q112" s="210"/>
      <c r="R112" s="210"/>
      <c r="S112" s="210"/>
      <c r="T112" s="210"/>
      <c r="U112" s="210"/>
      <c r="V112" s="210"/>
      <c r="W112" s="210"/>
      <c r="X112" s="210"/>
      <c r="Y112" s="210"/>
      <c r="Z112" s="210"/>
    </row>
    <row r="113" ht="12.75" customHeight="1">
      <c r="A113" s="625"/>
      <c r="B113" s="625"/>
      <c r="C113" s="625"/>
      <c r="D113" s="627"/>
      <c r="E113" s="210"/>
      <c r="F113" s="210"/>
      <c r="G113" s="210"/>
      <c r="H113" s="210"/>
      <c r="I113" s="627"/>
      <c r="J113" s="210"/>
      <c r="K113" s="210"/>
      <c r="L113" s="210"/>
      <c r="M113" s="628"/>
      <c r="N113" s="210"/>
      <c r="O113" s="210"/>
      <c r="P113" s="210"/>
      <c r="Q113" s="210"/>
      <c r="R113" s="210"/>
      <c r="S113" s="210"/>
      <c r="T113" s="210"/>
      <c r="U113" s="210"/>
      <c r="V113" s="210"/>
      <c r="W113" s="210"/>
      <c r="X113" s="210"/>
      <c r="Y113" s="210"/>
      <c r="Z113" s="210"/>
    </row>
    <row r="114" ht="12.75" customHeight="1">
      <c r="A114" s="625"/>
      <c r="B114" s="625"/>
      <c r="C114" s="625"/>
      <c r="D114" s="627"/>
      <c r="E114" s="210"/>
      <c r="F114" s="210"/>
      <c r="G114" s="210"/>
      <c r="H114" s="210"/>
      <c r="I114" s="627"/>
      <c r="J114" s="210"/>
      <c r="K114" s="210"/>
      <c r="L114" s="210"/>
      <c r="M114" s="628"/>
      <c r="N114" s="210"/>
      <c r="O114" s="210"/>
      <c r="P114" s="210"/>
      <c r="Q114" s="210"/>
      <c r="R114" s="210"/>
      <c r="S114" s="210"/>
      <c r="T114" s="210"/>
      <c r="U114" s="210"/>
      <c r="V114" s="210"/>
      <c r="W114" s="210"/>
      <c r="X114" s="210"/>
      <c r="Y114" s="210"/>
      <c r="Z114" s="210"/>
    </row>
    <row r="115" ht="12.75" customHeight="1">
      <c r="A115" s="625"/>
      <c r="B115" s="625"/>
      <c r="C115" s="625"/>
      <c r="D115" s="627"/>
      <c r="E115" s="210"/>
      <c r="F115" s="210"/>
      <c r="G115" s="210"/>
      <c r="H115" s="210"/>
      <c r="I115" s="627"/>
      <c r="J115" s="210"/>
      <c r="K115" s="210"/>
      <c r="L115" s="210"/>
      <c r="M115" s="628"/>
      <c r="N115" s="210"/>
      <c r="O115" s="210"/>
      <c r="P115" s="210"/>
      <c r="Q115" s="210"/>
      <c r="R115" s="210"/>
      <c r="S115" s="210"/>
      <c r="T115" s="210"/>
      <c r="U115" s="210"/>
      <c r="V115" s="210"/>
      <c r="W115" s="210"/>
      <c r="X115" s="210"/>
      <c r="Y115" s="210"/>
      <c r="Z115" s="210"/>
    </row>
    <row r="116" ht="12.75" customHeight="1">
      <c r="A116" s="625"/>
      <c r="B116" s="625"/>
      <c r="C116" s="625"/>
      <c r="D116" s="627"/>
      <c r="E116" s="210"/>
      <c r="F116" s="210"/>
      <c r="G116" s="210"/>
      <c r="H116" s="210"/>
      <c r="I116" s="627"/>
      <c r="J116" s="210"/>
      <c r="K116" s="210"/>
      <c r="L116" s="210"/>
      <c r="M116" s="628"/>
      <c r="N116" s="210"/>
      <c r="O116" s="210"/>
      <c r="P116" s="210"/>
      <c r="Q116" s="210"/>
      <c r="R116" s="210"/>
      <c r="S116" s="210"/>
      <c r="T116" s="210"/>
      <c r="U116" s="210"/>
      <c r="V116" s="210"/>
      <c r="W116" s="210"/>
      <c r="X116" s="210"/>
      <c r="Y116" s="210"/>
      <c r="Z116" s="210"/>
    </row>
    <row r="117" ht="12.75" customHeight="1">
      <c r="A117" s="625"/>
      <c r="B117" s="625"/>
      <c r="C117" s="625"/>
      <c r="D117" s="627"/>
      <c r="E117" s="210"/>
      <c r="F117" s="210"/>
      <c r="G117" s="210"/>
      <c r="H117" s="210"/>
      <c r="I117" s="627"/>
      <c r="J117" s="210"/>
      <c r="K117" s="210"/>
      <c r="L117" s="210"/>
      <c r="M117" s="628"/>
      <c r="N117" s="210"/>
      <c r="O117" s="210"/>
      <c r="P117" s="210"/>
      <c r="Q117" s="210"/>
      <c r="R117" s="210"/>
      <c r="S117" s="210"/>
      <c r="T117" s="210"/>
      <c r="U117" s="210"/>
      <c r="V117" s="210"/>
      <c r="W117" s="210"/>
      <c r="X117" s="210"/>
      <c r="Y117" s="210"/>
      <c r="Z117" s="210"/>
    </row>
    <row r="118" ht="12.75" customHeight="1">
      <c r="A118" s="625"/>
      <c r="B118" s="625"/>
      <c r="C118" s="625"/>
      <c r="D118" s="627"/>
      <c r="E118" s="210"/>
      <c r="F118" s="210"/>
      <c r="G118" s="210"/>
      <c r="H118" s="210"/>
      <c r="I118" s="627"/>
      <c r="J118" s="210"/>
      <c r="K118" s="210"/>
      <c r="L118" s="210"/>
      <c r="M118" s="628"/>
      <c r="N118" s="210"/>
      <c r="O118" s="210"/>
      <c r="P118" s="210"/>
      <c r="Q118" s="210"/>
      <c r="R118" s="210"/>
      <c r="S118" s="210"/>
      <c r="T118" s="210"/>
      <c r="U118" s="210"/>
      <c r="V118" s="210"/>
      <c r="W118" s="210"/>
      <c r="X118" s="210"/>
      <c r="Y118" s="210"/>
      <c r="Z118" s="210"/>
    </row>
    <row r="119" ht="12.75" customHeight="1">
      <c r="A119" s="625"/>
      <c r="B119" s="625"/>
      <c r="C119" s="625"/>
      <c r="D119" s="627"/>
      <c r="E119" s="210"/>
      <c r="F119" s="210"/>
      <c r="G119" s="210"/>
      <c r="H119" s="210"/>
      <c r="I119" s="627"/>
      <c r="J119" s="210"/>
      <c r="K119" s="210"/>
      <c r="L119" s="210"/>
      <c r="M119" s="628"/>
      <c r="N119" s="210"/>
      <c r="O119" s="210"/>
      <c r="P119" s="210"/>
      <c r="Q119" s="210"/>
      <c r="R119" s="210"/>
      <c r="S119" s="210"/>
      <c r="T119" s="210"/>
      <c r="U119" s="210"/>
      <c r="V119" s="210"/>
      <c r="W119" s="210"/>
      <c r="X119" s="210"/>
      <c r="Y119" s="210"/>
      <c r="Z119" s="210"/>
    </row>
    <row r="120" ht="12.75" customHeight="1">
      <c r="A120" s="625"/>
      <c r="B120" s="625"/>
      <c r="C120" s="625"/>
      <c r="D120" s="627"/>
      <c r="E120" s="210"/>
      <c r="F120" s="210"/>
      <c r="G120" s="210"/>
      <c r="H120" s="210"/>
      <c r="I120" s="627"/>
      <c r="J120" s="210"/>
      <c r="K120" s="210"/>
      <c r="L120" s="210"/>
      <c r="M120" s="628"/>
      <c r="N120" s="210"/>
      <c r="O120" s="210"/>
      <c r="P120" s="210"/>
      <c r="Q120" s="210"/>
      <c r="R120" s="210"/>
      <c r="S120" s="210"/>
      <c r="T120" s="210"/>
      <c r="U120" s="210"/>
      <c r="V120" s="210"/>
      <c r="W120" s="210"/>
      <c r="X120" s="210"/>
      <c r="Y120" s="210"/>
      <c r="Z120" s="210"/>
    </row>
    <row r="121" ht="12.75" customHeight="1">
      <c r="A121" s="625"/>
      <c r="B121" s="625"/>
      <c r="C121" s="625"/>
      <c r="D121" s="627"/>
      <c r="E121" s="210"/>
      <c r="F121" s="210"/>
      <c r="G121" s="210"/>
      <c r="H121" s="210"/>
      <c r="I121" s="627"/>
      <c r="J121" s="210"/>
      <c r="K121" s="210"/>
      <c r="L121" s="210"/>
      <c r="M121" s="628"/>
      <c r="N121" s="210"/>
      <c r="O121" s="210"/>
      <c r="P121" s="210"/>
      <c r="Q121" s="210"/>
      <c r="R121" s="210"/>
      <c r="S121" s="210"/>
      <c r="T121" s="210"/>
      <c r="U121" s="210"/>
      <c r="V121" s="210"/>
      <c r="W121" s="210"/>
      <c r="X121" s="210"/>
      <c r="Y121" s="210"/>
      <c r="Z121" s="210"/>
    </row>
    <row r="122" ht="12.75" customHeight="1">
      <c r="A122" s="625"/>
      <c r="B122" s="625"/>
      <c r="C122" s="625"/>
      <c r="D122" s="627"/>
      <c r="E122" s="210"/>
      <c r="F122" s="210"/>
      <c r="G122" s="210"/>
      <c r="H122" s="210"/>
      <c r="I122" s="627"/>
      <c r="J122" s="210"/>
      <c r="K122" s="210"/>
      <c r="L122" s="210"/>
      <c r="M122" s="628"/>
      <c r="N122" s="210"/>
      <c r="O122" s="210"/>
      <c r="P122" s="210"/>
      <c r="Q122" s="210"/>
      <c r="R122" s="210"/>
      <c r="S122" s="210"/>
      <c r="T122" s="210"/>
      <c r="U122" s="210"/>
      <c r="V122" s="210"/>
      <c r="W122" s="210"/>
      <c r="X122" s="210"/>
      <c r="Y122" s="210"/>
      <c r="Z122" s="210"/>
    </row>
    <row r="123" ht="12.75" customHeight="1">
      <c r="A123" s="625"/>
      <c r="B123" s="625"/>
      <c r="C123" s="625"/>
      <c r="D123" s="627"/>
      <c r="E123" s="210"/>
      <c r="F123" s="210"/>
      <c r="G123" s="210"/>
      <c r="H123" s="210"/>
      <c r="I123" s="627"/>
      <c r="J123" s="210"/>
      <c r="K123" s="210"/>
      <c r="L123" s="210"/>
      <c r="M123" s="628"/>
      <c r="N123" s="210"/>
      <c r="O123" s="210"/>
      <c r="P123" s="210"/>
      <c r="Q123" s="210"/>
      <c r="R123" s="210"/>
      <c r="S123" s="210"/>
      <c r="T123" s="210"/>
      <c r="U123" s="210"/>
      <c r="V123" s="210"/>
      <c r="W123" s="210"/>
      <c r="X123" s="210"/>
      <c r="Y123" s="210"/>
      <c r="Z123" s="210"/>
    </row>
    <row r="124" ht="12.75" customHeight="1">
      <c r="A124" s="625"/>
      <c r="B124" s="625"/>
      <c r="C124" s="625"/>
      <c r="D124" s="627"/>
      <c r="E124" s="210"/>
      <c r="F124" s="210"/>
      <c r="G124" s="210"/>
      <c r="H124" s="210"/>
      <c r="I124" s="627"/>
      <c r="J124" s="210"/>
      <c r="K124" s="210"/>
      <c r="L124" s="210"/>
      <c r="M124" s="628"/>
      <c r="N124" s="210"/>
      <c r="O124" s="210"/>
      <c r="P124" s="210"/>
      <c r="Q124" s="210"/>
      <c r="R124" s="210"/>
      <c r="S124" s="210"/>
      <c r="T124" s="210"/>
      <c r="U124" s="210"/>
      <c r="V124" s="210"/>
      <c r="W124" s="210"/>
      <c r="X124" s="210"/>
      <c r="Y124" s="210"/>
      <c r="Z124" s="210"/>
    </row>
    <row r="125" ht="12.75" customHeight="1">
      <c r="A125" s="625"/>
      <c r="B125" s="625"/>
      <c r="C125" s="625"/>
      <c r="D125" s="627"/>
      <c r="E125" s="210"/>
      <c r="F125" s="210"/>
      <c r="G125" s="210"/>
      <c r="H125" s="210"/>
      <c r="I125" s="627"/>
      <c r="J125" s="210"/>
      <c r="K125" s="210"/>
      <c r="L125" s="210"/>
      <c r="M125" s="628"/>
      <c r="N125" s="210"/>
      <c r="O125" s="210"/>
      <c r="P125" s="210"/>
      <c r="Q125" s="210"/>
      <c r="R125" s="210"/>
      <c r="S125" s="210"/>
      <c r="T125" s="210"/>
      <c r="U125" s="210"/>
      <c r="V125" s="210"/>
      <c r="W125" s="210"/>
      <c r="X125" s="210"/>
      <c r="Y125" s="210"/>
      <c r="Z125" s="210"/>
    </row>
    <row r="126" ht="12.75" customHeight="1">
      <c r="A126" s="625"/>
      <c r="B126" s="625"/>
      <c r="C126" s="625"/>
      <c r="D126" s="627"/>
      <c r="E126" s="210"/>
      <c r="F126" s="210"/>
      <c r="G126" s="210"/>
      <c r="H126" s="210"/>
      <c r="I126" s="627"/>
      <c r="J126" s="210"/>
      <c r="K126" s="210"/>
      <c r="L126" s="210"/>
      <c r="M126" s="628"/>
      <c r="N126" s="210"/>
      <c r="O126" s="210"/>
      <c r="P126" s="210"/>
      <c r="Q126" s="210"/>
      <c r="R126" s="210"/>
      <c r="S126" s="210"/>
      <c r="T126" s="210"/>
      <c r="U126" s="210"/>
      <c r="V126" s="210"/>
      <c r="W126" s="210"/>
      <c r="X126" s="210"/>
      <c r="Y126" s="210"/>
      <c r="Z126" s="210"/>
    </row>
    <row r="127" ht="12.75" customHeight="1">
      <c r="A127" s="625"/>
      <c r="B127" s="625"/>
      <c r="C127" s="625"/>
      <c r="D127" s="627"/>
      <c r="E127" s="210"/>
      <c r="F127" s="210"/>
      <c r="G127" s="210"/>
      <c r="H127" s="210"/>
      <c r="I127" s="627"/>
      <c r="J127" s="210"/>
      <c r="K127" s="210"/>
      <c r="L127" s="210"/>
      <c r="M127" s="628"/>
      <c r="N127" s="210"/>
      <c r="O127" s="210"/>
      <c r="P127" s="210"/>
      <c r="Q127" s="210"/>
      <c r="R127" s="210"/>
      <c r="S127" s="210"/>
      <c r="T127" s="210"/>
      <c r="U127" s="210"/>
      <c r="V127" s="210"/>
      <c r="W127" s="210"/>
      <c r="X127" s="210"/>
      <c r="Y127" s="210"/>
      <c r="Z127" s="210"/>
    </row>
    <row r="128" ht="12.75" customHeight="1">
      <c r="A128" s="625"/>
      <c r="B128" s="625"/>
      <c r="C128" s="625"/>
      <c r="D128" s="627"/>
      <c r="E128" s="210"/>
      <c r="F128" s="210"/>
      <c r="G128" s="210"/>
      <c r="H128" s="210"/>
      <c r="I128" s="627"/>
      <c r="J128" s="210"/>
      <c r="K128" s="210"/>
      <c r="L128" s="210"/>
      <c r="M128" s="628"/>
      <c r="N128" s="210"/>
      <c r="O128" s="210"/>
      <c r="P128" s="210"/>
      <c r="Q128" s="210"/>
      <c r="R128" s="210"/>
      <c r="S128" s="210"/>
      <c r="T128" s="210"/>
      <c r="U128" s="210"/>
      <c r="V128" s="210"/>
      <c r="W128" s="210"/>
      <c r="X128" s="210"/>
      <c r="Y128" s="210"/>
      <c r="Z128" s="210"/>
    </row>
    <row r="129" ht="12.75" customHeight="1">
      <c r="A129" s="625"/>
      <c r="B129" s="625"/>
      <c r="C129" s="625"/>
      <c r="D129" s="627"/>
      <c r="E129" s="210"/>
      <c r="F129" s="210"/>
      <c r="G129" s="210"/>
      <c r="H129" s="210"/>
      <c r="I129" s="627"/>
      <c r="J129" s="210"/>
      <c r="K129" s="210"/>
      <c r="L129" s="210"/>
      <c r="M129" s="628"/>
      <c r="N129" s="210"/>
      <c r="O129" s="210"/>
      <c r="P129" s="210"/>
      <c r="Q129" s="210"/>
      <c r="R129" s="210"/>
      <c r="S129" s="210"/>
      <c r="T129" s="210"/>
      <c r="U129" s="210"/>
      <c r="V129" s="210"/>
      <c r="W129" s="210"/>
      <c r="X129" s="210"/>
      <c r="Y129" s="210"/>
      <c r="Z129" s="210"/>
    </row>
    <row r="130" ht="12.75" customHeight="1">
      <c r="A130" s="625"/>
      <c r="B130" s="625"/>
      <c r="C130" s="625"/>
      <c r="D130" s="627"/>
      <c r="E130" s="210"/>
      <c r="F130" s="210"/>
      <c r="G130" s="210"/>
      <c r="H130" s="210"/>
      <c r="I130" s="627"/>
      <c r="J130" s="210"/>
      <c r="K130" s="210"/>
      <c r="L130" s="210"/>
      <c r="M130" s="628"/>
      <c r="N130" s="210"/>
      <c r="O130" s="210"/>
      <c r="P130" s="210"/>
      <c r="Q130" s="210"/>
      <c r="R130" s="210"/>
      <c r="S130" s="210"/>
      <c r="T130" s="210"/>
      <c r="U130" s="210"/>
      <c r="V130" s="210"/>
      <c r="W130" s="210"/>
      <c r="X130" s="210"/>
      <c r="Y130" s="210"/>
      <c r="Z130" s="210"/>
    </row>
    <row r="131" ht="12.75" customHeight="1">
      <c r="A131" s="625"/>
      <c r="B131" s="625"/>
      <c r="C131" s="625"/>
      <c r="D131" s="627"/>
      <c r="E131" s="210"/>
      <c r="F131" s="210"/>
      <c r="G131" s="210"/>
      <c r="H131" s="210"/>
      <c r="I131" s="627"/>
      <c r="J131" s="210"/>
      <c r="K131" s="210"/>
      <c r="L131" s="210"/>
      <c r="M131" s="628"/>
      <c r="N131" s="210"/>
      <c r="O131" s="210"/>
      <c r="P131" s="210"/>
      <c r="Q131" s="210"/>
      <c r="R131" s="210"/>
      <c r="S131" s="210"/>
      <c r="T131" s="210"/>
      <c r="U131" s="210"/>
      <c r="V131" s="210"/>
      <c r="W131" s="210"/>
      <c r="X131" s="210"/>
      <c r="Y131" s="210"/>
      <c r="Z131" s="210"/>
    </row>
    <row r="132" ht="12.75" customHeight="1">
      <c r="A132" s="625"/>
      <c r="B132" s="625"/>
      <c r="C132" s="625"/>
      <c r="D132" s="627"/>
      <c r="E132" s="210"/>
      <c r="F132" s="210"/>
      <c r="G132" s="210"/>
      <c r="H132" s="210"/>
      <c r="I132" s="627"/>
      <c r="J132" s="210"/>
      <c r="K132" s="210"/>
      <c r="L132" s="210"/>
      <c r="M132" s="628"/>
      <c r="N132" s="210"/>
      <c r="O132" s="210"/>
      <c r="P132" s="210"/>
      <c r="Q132" s="210"/>
      <c r="R132" s="210"/>
      <c r="S132" s="210"/>
      <c r="T132" s="210"/>
      <c r="U132" s="210"/>
      <c r="V132" s="210"/>
      <c r="W132" s="210"/>
      <c r="X132" s="210"/>
      <c r="Y132" s="210"/>
      <c r="Z132" s="210"/>
    </row>
    <row r="133" ht="12.75" customHeight="1">
      <c r="A133" s="625"/>
      <c r="B133" s="625"/>
      <c r="C133" s="625"/>
      <c r="D133" s="627"/>
      <c r="E133" s="210"/>
      <c r="F133" s="210"/>
      <c r="G133" s="210"/>
      <c r="H133" s="210"/>
      <c r="I133" s="627"/>
      <c r="J133" s="210"/>
      <c r="K133" s="210"/>
      <c r="L133" s="210"/>
      <c r="M133" s="628"/>
      <c r="N133" s="210"/>
      <c r="O133" s="210"/>
      <c r="P133" s="210"/>
      <c r="Q133" s="210"/>
      <c r="R133" s="210"/>
      <c r="S133" s="210"/>
      <c r="T133" s="210"/>
      <c r="U133" s="210"/>
      <c r="V133" s="210"/>
      <c r="W133" s="210"/>
      <c r="X133" s="210"/>
      <c r="Y133" s="210"/>
      <c r="Z133" s="210"/>
    </row>
    <row r="134" ht="12.75" customHeight="1">
      <c r="A134" s="625"/>
      <c r="B134" s="625"/>
      <c r="C134" s="625"/>
      <c r="D134" s="627"/>
      <c r="E134" s="210"/>
      <c r="F134" s="210"/>
      <c r="G134" s="210"/>
      <c r="H134" s="210"/>
      <c r="I134" s="627"/>
      <c r="J134" s="210"/>
      <c r="K134" s="210"/>
      <c r="L134" s="210"/>
      <c r="M134" s="628"/>
      <c r="N134" s="210"/>
      <c r="O134" s="210"/>
      <c r="P134" s="210"/>
      <c r="Q134" s="210"/>
      <c r="R134" s="210"/>
      <c r="S134" s="210"/>
      <c r="T134" s="210"/>
      <c r="U134" s="210"/>
      <c r="V134" s="210"/>
      <c r="W134" s="210"/>
      <c r="X134" s="210"/>
      <c r="Y134" s="210"/>
      <c r="Z134" s="210"/>
    </row>
    <row r="135" ht="12.75" customHeight="1">
      <c r="A135" s="625"/>
      <c r="B135" s="625"/>
      <c r="C135" s="625"/>
      <c r="D135" s="627"/>
      <c r="E135" s="210"/>
      <c r="F135" s="210"/>
      <c r="G135" s="210"/>
      <c r="H135" s="210"/>
      <c r="I135" s="627"/>
      <c r="J135" s="210"/>
      <c r="K135" s="210"/>
      <c r="L135" s="210"/>
      <c r="M135" s="628"/>
      <c r="N135" s="210"/>
      <c r="O135" s="210"/>
      <c r="P135" s="210"/>
      <c r="Q135" s="210"/>
      <c r="R135" s="210"/>
      <c r="S135" s="210"/>
      <c r="T135" s="210"/>
      <c r="U135" s="210"/>
      <c r="V135" s="210"/>
      <c r="W135" s="210"/>
      <c r="X135" s="210"/>
      <c r="Y135" s="210"/>
      <c r="Z135" s="210"/>
    </row>
    <row r="136" ht="12.75" customHeight="1">
      <c r="A136" s="625"/>
      <c r="B136" s="625"/>
      <c r="C136" s="625"/>
      <c r="D136" s="627"/>
      <c r="E136" s="210"/>
      <c r="F136" s="210"/>
      <c r="G136" s="210"/>
      <c r="H136" s="210"/>
      <c r="I136" s="627"/>
      <c r="J136" s="210"/>
      <c r="K136" s="210"/>
      <c r="L136" s="210"/>
      <c r="M136" s="628"/>
      <c r="N136" s="210"/>
      <c r="O136" s="210"/>
      <c r="P136" s="210"/>
      <c r="Q136" s="210"/>
      <c r="R136" s="210"/>
      <c r="S136" s="210"/>
      <c r="T136" s="210"/>
      <c r="U136" s="210"/>
      <c r="V136" s="210"/>
      <c r="W136" s="210"/>
      <c r="X136" s="210"/>
      <c r="Y136" s="210"/>
      <c r="Z136" s="210"/>
    </row>
    <row r="137" ht="12.75" customHeight="1">
      <c r="A137" s="625"/>
      <c r="B137" s="625"/>
      <c r="C137" s="625"/>
      <c r="D137" s="627"/>
      <c r="E137" s="210"/>
      <c r="F137" s="210"/>
      <c r="G137" s="210"/>
      <c r="H137" s="210"/>
      <c r="I137" s="627"/>
      <c r="J137" s="210"/>
      <c r="K137" s="210"/>
      <c r="L137" s="210"/>
      <c r="M137" s="628"/>
      <c r="N137" s="210"/>
      <c r="O137" s="210"/>
      <c r="P137" s="210"/>
      <c r="Q137" s="210"/>
      <c r="R137" s="210"/>
      <c r="S137" s="210"/>
      <c r="T137" s="210"/>
      <c r="U137" s="210"/>
      <c r="V137" s="210"/>
      <c r="W137" s="210"/>
      <c r="X137" s="210"/>
      <c r="Y137" s="210"/>
      <c r="Z137" s="210"/>
    </row>
    <row r="138" ht="12.75" customHeight="1">
      <c r="A138" s="625"/>
      <c r="B138" s="625"/>
      <c r="C138" s="625"/>
      <c r="D138" s="627"/>
      <c r="E138" s="210"/>
      <c r="F138" s="210"/>
      <c r="G138" s="210"/>
      <c r="H138" s="210"/>
      <c r="I138" s="627"/>
      <c r="J138" s="210"/>
      <c r="K138" s="210"/>
      <c r="L138" s="210"/>
      <c r="M138" s="628"/>
      <c r="N138" s="210"/>
      <c r="O138" s="210"/>
      <c r="P138" s="210"/>
      <c r="Q138" s="210"/>
      <c r="R138" s="210"/>
      <c r="S138" s="210"/>
      <c r="T138" s="210"/>
      <c r="U138" s="210"/>
      <c r="V138" s="210"/>
      <c r="W138" s="210"/>
      <c r="X138" s="210"/>
      <c r="Y138" s="210"/>
      <c r="Z138" s="210"/>
    </row>
    <row r="139" ht="12.75" customHeight="1">
      <c r="A139" s="625"/>
      <c r="B139" s="625"/>
      <c r="C139" s="625"/>
      <c r="D139" s="627"/>
      <c r="E139" s="210"/>
      <c r="F139" s="210"/>
      <c r="G139" s="210"/>
      <c r="H139" s="210"/>
      <c r="I139" s="627"/>
      <c r="J139" s="210"/>
      <c r="K139" s="210"/>
      <c r="L139" s="210"/>
      <c r="M139" s="628"/>
      <c r="N139" s="210"/>
      <c r="O139" s="210"/>
      <c r="P139" s="210"/>
      <c r="Q139" s="210"/>
      <c r="R139" s="210"/>
      <c r="S139" s="210"/>
      <c r="T139" s="210"/>
      <c r="U139" s="210"/>
      <c r="V139" s="210"/>
      <c r="W139" s="210"/>
      <c r="X139" s="210"/>
      <c r="Y139" s="210"/>
      <c r="Z139" s="210"/>
    </row>
    <row r="140" ht="12.75" customHeight="1">
      <c r="A140" s="625"/>
      <c r="B140" s="625"/>
      <c r="C140" s="625"/>
      <c r="D140" s="627"/>
      <c r="E140" s="210"/>
      <c r="F140" s="210"/>
      <c r="G140" s="210"/>
      <c r="H140" s="210"/>
      <c r="I140" s="627"/>
      <c r="J140" s="210"/>
      <c r="K140" s="210"/>
      <c r="L140" s="210"/>
      <c r="M140" s="628"/>
      <c r="N140" s="210"/>
      <c r="O140" s="210"/>
      <c r="P140" s="210"/>
      <c r="Q140" s="210"/>
      <c r="R140" s="210"/>
      <c r="S140" s="210"/>
      <c r="T140" s="210"/>
      <c r="U140" s="210"/>
      <c r="V140" s="210"/>
      <c r="W140" s="210"/>
      <c r="X140" s="210"/>
      <c r="Y140" s="210"/>
      <c r="Z140" s="210"/>
    </row>
    <row r="141" ht="12.75" customHeight="1">
      <c r="A141" s="625"/>
      <c r="B141" s="625"/>
      <c r="C141" s="625"/>
      <c r="D141" s="627"/>
      <c r="E141" s="210"/>
      <c r="F141" s="210"/>
      <c r="G141" s="210"/>
      <c r="H141" s="210"/>
      <c r="I141" s="627"/>
      <c r="J141" s="210"/>
      <c r="K141" s="210"/>
      <c r="L141" s="210"/>
      <c r="M141" s="628"/>
      <c r="N141" s="210"/>
      <c r="O141" s="210"/>
      <c r="P141" s="210"/>
      <c r="Q141" s="210"/>
      <c r="R141" s="210"/>
      <c r="S141" s="210"/>
      <c r="T141" s="210"/>
      <c r="U141" s="210"/>
      <c r="V141" s="210"/>
      <c r="W141" s="210"/>
      <c r="X141" s="210"/>
      <c r="Y141" s="210"/>
      <c r="Z141" s="210"/>
    </row>
    <row r="142" ht="12.75" customHeight="1">
      <c r="A142" s="625"/>
      <c r="B142" s="625"/>
      <c r="C142" s="625"/>
      <c r="D142" s="627"/>
      <c r="E142" s="210"/>
      <c r="F142" s="210"/>
      <c r="G142" s="210"/>
      <c r="H142" s="210"/>
      <c r="I142" s="627"/>
      <c r="J142" s="210"/>
      <c r="K142" s="210"/>
      <c r="L142" s="210"/>
      <c r="M142" s="628"/>
      <c r="N142" s="210"/>
      <c r="O142" s="210"/>
      <c r="P142" s="210"/>
      <c r="Q142" s="210"/>
      <c r="R142" s="210"/>
      <c r="S142" s="210"/>
      <c r="T142" s="210"/>
      <c r="U142" s="210"/>
      <c r="V142" s="210"/>
      <c r="W142" s="210"/>
      <c r="X142" s="210"/>
      <c r="Y142" s="210"/>
      <c r="Z142" s="210"/>
    </row>
    <row r="143" ht="12.75" customHeight="1">
      <c r="A143" s="625"/>
      <c r="B143" s="625"/>
      <c r="C143" s="625"/>
      <c r="D143" s="627"/>
      <c r="E143" s="210"/>
      <c r="F143" s="210"/>
      <c r="G143" s="210"/>
      <c r="H143" s="210"/>
      <c r="I143" s="627"/>
      <c r="J143" s="210"/>
      <c r="K143" s="210"/>
      <c r="L143" s="210"/>
      <c r="M143" s="628"/>
      <c r="N143" s="210"/>
      <c r="O143" s="210"/>
      <c r="P143" s="210"/>
      <c r="Q143" s="210"/>
      <c r="R143" s="210"/>
      <c r="S143" s="210"/>
      <c r="T143" s="210"/>
      <c r="U143" s="210"/>
      <c r="V143" s="210"/>
      <c r="W143" s="210"/>
      <c r="X143" s="210"/>
      <c r="Y143" s="210"/>
      <c r="Z143" s="210"/>
    </row>
    <row r="144" ht="12.75" customHeight="1">
      <c r="A144" s="625"/>
      <c r="B144" s="625"/>
      <c r="C144" s="625"/>
      <c r="D144" s="627"/>
      <c r="E144" s="210"/>
      <c r="F144" s="210"/>
      <c r="G144" s="210"/>
      <c r="H144" s="210"/>
      <c r="I144" s="627"/>
      <c r="J144" s="210"/>
      <c r="K144" s="210"/>
      <c r="L144" s="210"/>
      <c r="M144" s="628"/>
      <c r="N144" s="210"/>
      <c r="O144" s="210"/>
      <c r="P144" s="210"/>
      <c r="Q144" s="210"/>
      <c r="R144" s="210"/>
      <c r="S144" s="210"/>
      <c r="T144" s="210"/>
      <c r="U144" s="210"/>
      <c r="V144" s="210"/>
      <c r="W144" s="210"/>
      <c r="X144" s="210"/>
      <c r="Y144" s="210"/>
      <c r="Z144" s="210"/>
    </row>
    <row r="145" ht="12.75" customHeight="1">
      <c r="A145" s="625"/>
      <c r="B145" s="625"/>
      <c r="C145" s="625"/>
      <c r="D145" s="627"/>
      <c r="E145" s="210"/>
      <c r="F145" s="210"/>
      <c r="G145" s="210"/>
      <c r="H145" s="210"/>
      <c r="I145" s="627"/>
      <c r="J145" s="210"/>
      <c r="K145" s="210"/>
      <c r="L145" s="210"/>
      <c r="M145" s="628"/>
      <c r="N145" s="210"/>
      <c r="O145" s="210"/>
      <c r="P145" s="210"/>
      <c r="Q145" s="210"/>
      <c r="R145" s="210"/>
      <c r="S145" s="210"/>
      <c r="T145" s="210"/>
      <c r="U145" s="210"/>
      <c r="V145" s="210"/>
      <c r="W145" s="210"/>
      <c r="X145" s="210"/>
      <c r="Y145" s="210"/>
      <c r="Z145" s="210"/>
    </row>
    <row r="146" ht="12.75" customHeight="1">
      <c r="A146" s="625"/>
      <c r="B146" s="625"/>
      <c r="C146" s="625"/>
      <c r="D146" s="627"/>
      <c r="E146" s="210"/>
      <c r="F146" s="210"/>
      <c r="G146" s="210"/>
      <c r="H146" s="210"/>
      <c r="I146" s="627"/>
      <c r="J146" s="210"/>
      <c r="K146" s="210"/>
      <c r="L146" s="210"/>
      <c r="M146" s="628"/>
      <c r="N146" s="210"/>
      <c r="O146" s="210"/>
      <c r="P146" s="210"/>
      <c r="Q146" s="210"/>
      <c r="R146" s="210"/>
      <c r="S146" s="210"/>
      <c r="T146" s="210"/>
      <c r="U146" s="210"/>
      <c r="V146" s="210"/>
      <c r="W146" s="210"/>
      <c r="X146" s="210"/>
      <c r="Y146" s="210"/>
      <c r="Z146" s="210"/>
    </row>
    <row r="147" ht="12.75" customHeight="1">
      <c r="A147" s="625"/>
      <c r="B147" s="625"/>
      <c r="C147" s="625"/>
      <c r="D147" s="627"/>
      <c r="E147" s="210"/>
      <c r="F147" s="210"/>
      <c r="G147" s="210"/>
      <c r="H147" s="210"/>
      <c r="I147" s="627"/>
      <c r="J147" s="210"/>
      <c r="K147" s="210"/>
      <c r="L147" s="210"/>
      <c r="M147" s="628"/>
      <c r="N147" s="210"/>
      <c r="O147" s="210"/>
      <c r="P147" s="210"/>
      <c r="Q147" s="210"/>
      <c r="R147" s="210"/>
      <c r="S147" s="210"/>
      <c r="T147" s="210"/>
      <c r="U147" s="210"/>
      <c r="V147" s="210"/>
      <c r="W147" s="210"/>
      <c r="X147" s="210"/>
      <c r="Y147" s="210"/>
      <c r="Z147" s="210"/>
    </row>
    <row r="148" ht="12.75" customHeight="1">
      <c r="A148" s="625"/>
      <c r="B148" s="625"/>
      <c r="C148" s="625"/>
      <c r="D148" s="627"/>
      <c r="E148" s="210"/>
      <c r="F148" s="210"/>
      <c r="G148" s="210"/>
      <c r="H148" s="210"/>
      <c r="I148" s="627"/>
      <c r="J148" s="210"/>
      <c r="K148" s="210"/>
      <c r="L148" s="210"/>
      <c r="M148" s="628"/>
      <c r="N148" s="210"/>
      <c r="O148" s="210"/>
      <c r="P148" s="210"/>
      <c r="Q148" s="210"/>
      <c r="R148" s="210"/>
      <c r="S148" s="210"/>
      <c r="T148" s="210"/>
      <c r="U148" s="210"/>
      <c r="V148" s="210"/>
      <c r="W148" s="210"/>
      <c r="X148" s="210"/>
      <c r="Y148" s="210"/>
      <c r="Z148" s="210"/>
    </row>
    <row r="149" ht="12.75" customHeight="1">
      <c r="A149" s="625"/>
      <c r="B149" s="625"/>
      <c r="C149" s="625"/>
      <c r="D149" s="627"/>
      <c r="E149" s="210"/>
      <c r="F149" s="210"/>
      <c r="G149" s="210"/>
      <c r="H149" s="210"/>
      <c r="I149" s="627"/>
      <c r="J149" s="210"/>
      <c r="K149" s="210"/>
      <c r="L149" s="210"/>
      <c r="M149" s="628"/>
      <c r="N149" s="210"/>
      <c r="O149" s="210"/>
      <c r="P149" s="210"/>
      <c r="Q149" s="210"/>
      <c r="R149" s="210"/>
      <c r="S149" s="210"/>
      <c r="T149" s="210"/>
      <c r="U149" s="210"/>
      <c r="V149" s="210"/>
      <c r="W149" s="210"/>
      <c r="X149" s="210"/>
      <c r="Y149" s="210"/>
      <c r="Z149" s="210"/>
    </row>
    <row r="150" ht="12.75" customHeight="1">
      <c r="A150" s="625"/>
      <c r="B150" s="625"/>
      <c r="C150" s="625"/>
      <c r="D150" s="627"/>
      <c r="E150" s="210"/>
      <c r="F150" s="210"/>
      <c r="G150" s="210"/>
      <c r="H150" s="210"/>
      <c r="I150" s="627"/>
      <c r="J150" s="210"/>
      <c r="K150" s="210"/>
      <c r="L150" s="210"/>
      <c r="M150" s="628"/>
      <c r="N150" s="210"/>
      <c r="O150" s="210"/>
      <c r="P150" s="210"/>
      <c r="Q150" s="210"/>
      <c r="R150" s="210"/>
      <c r="S150" s="210"/>
      <c r="T150" s="210"/>
      <c r="U150" s="210"/>
      <c r="V150" s="210"/>
      <c r="W150" s="210"/>
      <c r="X150" s="210"/>
      <c r="Y150" s="210"/>
      <c r="Z150" s="210"/>
    </row>
    <row r="151" ht="12.75" customHeight="1">
      <c r="A151" s="625"/>
      <c r="B151" s="625"/>
      <c r="C151" s="625"/>
      <c r="D151" s="627"/>
      <c r="E151" s="210"/>
      <c r="F151" s="210"/>
      <c r="G151" s="210"/>
      <c r="H151" s="210"/>
      <c r="I151" s="627"/>
      <c r="J151" s="210"/>
      <c r="K151" s="210"/>
      <c r="L151" s="210"/>
      <c r="M151" s="628"/>
      <c r="N151" s="210"/>
      <c r="O151" s="210"/>
      <c r="P151" s="210"/>
      <c r="Q151" s="210"/>
      <c r="R151" s="210"/>
      <c r="S151" s="210"/>
      <c r="T151" s="210"/>
      <c r="U151" s="210"/>
      <c r="V151" s="210"/>
      <c r="W151" s="210"/>
      <c r="X151" s="210"/>
      <c r="Y151" s="210"/>
      <c r="Z151" s="210"/>
    </row>
    <row r="152" ht="12.75" customHeight="1">
      <c r="A152" s="625"/>
      <c r="B152" s="625"/>
      <c r="C152" s="625"/>
      <c r="D152" s="627"/>
      <c r="E152" s="210"/>
      <c r="F152" s="210"/>
      <c r="G152" s="210"/>
      <c r="H152" s="210"/>
      <c r="I152" s="627"/>
      <c r="J152" s="210"/>
      <c r="K152" s="210"/>
      <c r="L152" s="210"/>
      <c r="M152" s="628"/>
      <c r="N152" s="210"/>
      <c r="O152" s="210"/>
      <c r="P152" s="210"/>
      <c r="Q152" s="210"/>
      <c r="R152" s="210"/>
      <c r="S152" s="210"/>
      <c r="T152" s="210"/>
      <c r="U152" s="210"/>
      <c r="V152" s="210"/>
      <c r="W152" s="210"/>
      <c r="X152" s="210"/>
      <c r="Y152" s="210"/>
      <c r="Z152" s="210"/>
    </row>
    <row r="153" ht="12.75" customHeight="1">
      <c r="A153" s="625"/>
      <c r="B153" s="625"/>
      <c r="C153" s="625"/>
      <c r="D153" s="627"/>
      <c r="E153" s="210"/>
      <c r="F153" s="210"/>
      <c r="G153" s="210"/>
      <c r="H153" s="210"/>
      <c r="I153" s="627"/>
      <c r="J153" s="210"/>
      <c r="K153" s="210"/>
      <c r="L153" s="210"/>
      <c r="M153" s="628"/>
      <c r="N153" s="210"/>
      <c r="O153" s="210"/>
      <c r="P153" s="210"/>
      <c r="Q153" s="210"/>
      <c r="R153" s="210"/>
      <c r="S153" s="210"/>
      <c r="T153" s="210"/>
      <c r="U153" s="210"/>
      <c r="V153" s="210"/>
      <c r="W153" s="210"/>
      <c r="X153" s="210"/>
      <c r="Y153" s="210"/>
      <c r="Z153" s="210"/>
    </row>
    <row r="154" ht="12.75" customHeight="1">
      <c r="A154" s="625"/>
      <c r="B154" s="625"/>
      <c r="C154" s="625"/>
      <c r="D154" s="627"/>
      <c r="E154" s="210"/>
      <c r="F154" s="210"/>
      <c r="G154" s="210"/>
      <c r="H154" s="210"/>
      <c r="I154" s="627"/>
      <c r="J154" s="210"/>
      <c r="K154" s="210"/>
      <c r="L154" s="210"/>
      <c r="M154" s="628"/>
      <c r="N154" s="210"/>
      <c r="O154" s="210"/>
      <c r="P154" s="210"/>
      <c r="Q154" s="210"/>
      <c r="R154" s="210"/>
      <c r="S154" s="210"/>
      <c r="T154" s="210"/>
      <c r="U154" s="210"/>
      <c r="V154" s="210"/>
      <c r="W154" s="210"/>
      <c r="X154" s="210"/>
      <c r="Y154" s="210"/>
      <c r="Z154" s="210"/>
    </row>
    <row r="155" ht="12.75" customHeight="1">
      <c r="A155" s="625"/>
      <c r="B155" s="625"/>
      <c r="C155" s="625"/>
      <c r="D155" s="627"/>
      <c r="E155" s="210"/>
      <c r="F155" s="210"/>
      <c r="G155" s="210"/>
      <c r="H155" s="210"/>
      <c r="I155" s="627"/>
      <c r="J155" s="210"/>
      <c r="K155" s="210"/>
      <c r="L155" s="210"/>
      <c r="M155" s="628"/>
      <c r="N155" s="210"/>
      <c r="O155" s="210"/>
      <c r="P155" s="210"/>
      <c r="Q155" s="210"/>
      <c r="R155" s="210"/>
      <c r="S155" s="210"/>
      <c r="T155" s="210"/>
      <c r="U155" s="210"/>
      <c r="V155" s="210"/>
      <c r="W155" s="210"/>
      <c r="X155" s="210"/>
      <c r="Y155" s="210"/>
      <c r="Z155" s="210"/>
    </row>
    <row r="156" ht="12.75" customHeight="1">
      <c r="A156" s="625"/>
      <c r="B156" s="625"/>
      <c r="C156" s="625"/>
      <c r="D156" s="627"/>
      <c r="E156" s="210"/>
      <c r="F156" s="210"/>
      <c r="G156" s="210"/>
      <c r="H156" s="210"/>
      <c r="I156" s="627"/>
      <c r="J156" s="210"/>
      <c r="K156" s="210"/>
      <c r="L156" s="210"/>
      <c r="M156" s="628"/>
      <c r="N156" s="210"/>
      <c r="O156" s="210"/>
      <c r="P156" s="210"/>
      <c r="Q156" s="210"/>
      <c r="R156" s="210"/>
      <c r="S156" s="210"/>
      <c r="T156" s="210"/>
      <c r="U156" s="210"/>
      <c r="V156" s="210"/>
      <c r="W156" s="210"/>
      <c r="X156" s="210"/>
      <c r="Y156" s="210"/>
      <c r="Z156" s="210"/>
    </row>
    <row r="157" ht="12.75" customHeight="1">
      <c r="A157" s="625"/>
      <c r="B157" s="625"/>
      <c r="C157" s="625"/>
      <c r="D157" s="627"/>
      <c r="E157" s="210"/>
      <c r="F157" s="210"/>
      <c r="G157" s="210"/>
      <c r="H157" s="210"/>
      <c r="I157" s="627"/>
      <c r="J157" s="210"/>
      <c r="K157" s="210"/>
      <c r="L157" s="210"/>
      <c r="M157" s="628"/>
      <c r="N157" s="210"/>
      <c r="O157" s="210"/>
      <c r="P157" s="210"/>
      <c r="Q157" s="210"/>
      <c r="R157" s="210"/>
      <c r="S157" s="210"/>
      <c r="T157" s="210"/>
      <c r="U157" s="210"/>
      <c r="V157" s="210"/>
      <c r="W157" s="210"/>
      <c r="X157" s="210"/>
      <c r="Y157" s="210"/>
      <c r="Z157" s="210"/>
    </row>
    <row r="158" ht="12.75" customHeight="1">
      <c r="A158" s="625"/>
      <c r="B158" s="625"/>
      <c r="C158" s="625"/>
      <c r="D158" s="627"/>
      <c r="E158" s="210"/>
      <c r="F158" s="210"/>
      <c r="G158" s="210"/>
      <c r="H158" s="210"/>
      <c r="I158" s="627"/>
      <c r="J158" s="210"/>
      <c r="K158" s="210"/>
      <c r="L158" s="210"/>
      <c r="M158" s="628"/>
      <c r="N158" s="210"/>
      <c r="O158" s="210"/>
      <c r="P158" s="210"/>
      <c r="Q158" s="210"/>
      <c r="R158" s="210"/>
      <c r="S158" s="210"/>
      <c r="T158" s="210"/>
      <c r="U158" s="210"/>
      <c r="V158" s="210"/>
      <c r="W158" s="210"/>
      <c r="X158" s="210"/>
      <c r="Y158" s="210"/>
      <c r="Z158" s="210"/>
    </row>
    <row r="159" ht="12.75" customHeight="1">
      <c r="A159" s="625"/>
      <c r="B159" s="625"/>
      <c r="C159" s="625"/>
      <c r="D159" s="627"/>
      <c r="E159" s="210"/>
      <c r="F159" s="210"/>
      <c r="G159" s="210"/>
      <c r="H159" s="210"/>
      <c r="I159" s="627"/>
      <c r="J159" s="210"/>
      <c r="K159" s="210"/>
      <c r="L159" s="210"/>
      <c r="M159" s="628"/>
      <c r="N159" s="210"/>
      <c r="O159" s="210"/>
      <c r="P159" s="210"/>
      <c r="Q159" s="210"/>
      <c r="R159" s="210"/>
      <c r="S159" s="210"/>
      <c r="T159" s="210"/>
      <c r="U159" s="210"/>
      <c r="V159" s="210"/>
      <c r="W159" s="210"/>
      <c r="X159" s="210"/>
      <c r="Y159" s="210"/>
      <c r="Z159" s="210"/>
    </row>
    <row r="160" ht="12.75" customHeight="1">
      <c r="A160" s="625"/>
      <c r="B160" s="625"/>
      <c r="C160" s="625"/>
      <c r="D160" s="627"/>
      <c r="E160" s="210"/>
      <c r="F160" s="210"/>
      <c r="G160" s="210"/>
      <c r="H160" s="210"/>
      <c r="I160" s="627"/>
      <c r="J160" s="210"/>
      <c r="K160" s="210"/>
      <c r="L160" s="210"/>
      <c r="M160" s="628"/>
      <c r="N160" s="210"/>
      <c r="O160" s="210"/>
      <c r="P160" s="210"/>
      <c r="Q160" s="210"/>
      <c r="R160" s="210"/>
      <c r="S160" s="210"/>
      <c r="T160" s="210"/>
      <c r="U160" s="210"/>
      <c r="V160" s="210"/>
      <c r="W160" s="210"/>
      <c r="X160" s="210"/>
      <c r="Y160" s="210"/>
      <c r="Z160" s="210"/>
    </row>
    <row r="161" ht="12.75" customHeight="1">
      <c r="A161" s="625"/>
      <c r="B161" s="625"/>
      <c r="C161" s="625"/>
      <c r="D161" s="627"/>
      <c r="E161" s="210"/>
      <c r="F161" s="210"/>
      <c r="G161" s="210"/>
      <c r="H161" s="210"/>
      <c r="I161" s="627"/>
      <c r="J161" s="210"/>
      <c r="K161" s="210"/>
      <c r="L161" s="210"/>
      <c r="M161" s="628"/>
      <c r="N161" s="210"/>
      <c r="O161" s="210"/>
      <c r="P161" s="210"/>
      <c r="Q161" s="210"/>
      <c r="R161" s="210"/>
      <c r="S161" s="210"/>
      <c r="T161" s="210"/>
      <c r="U161" s="210"/>
      <c r="V161" s="210"/>
      <c r="W161" s="210"/>
      <c r="X161" s="210"/>
      <c r="Y161" s="210"/>
      <c r="Z161" s="210"/>
    </row>
    <row r="162" ht="12.75" customHeight="1">
      <c r="A162" s="625"/>
      <c r="B162" s="625"/>
      <c r="C162" s="625"/>
      <c r="D162" s="627"/>
      <c r="E162" s="210"/>
      <c r="F162" s="210"/>
      <c r="G162" s="210"/>
      <c r="H162" s="210"/>
      <c r="I162" s="627"/>
      <c r="J162" s="210"/>
      <c r="K162" s="210"/>
      <c r="L162" s="210"/>
      <c r="M162" s="628"/>
      <c r="N162" s="210"/>
      <c r="O162" s="210"/>
      <c r="P162" s="210"/>
      <c r="Q162" s="210"/>
      <c r="R162" s="210"/>
      <c r="S162" s="210"/>
      <c r="T162" s="210"/>
      <c r="U162" s="210"/>
      <c r="V162" s="210"/>
      <c r="W162" s="210"/>
      <c r="X162" s="210"/>
      <c r="Y162" s="210"/>
      <c r="Z162" s="210"/>
    </row>
    <row r="163" ht="12.75" customHeight="1">
      <c r="A163" s="625"/>
      <c r="B163" s="625"/>
      <c r="C163" s="625"/>
      <c r="D163" s="627"/>
      <c r="E163" s="210"/>
      <c r="F163" s="210"/>
      <c r="G163" s="210"/>
      <c r="H163" s="210"/>
      <c r="I163" s="627"/>
      <c r="J163" s="210"/>
      <c r="K163" s="210"/>
      <c r="L163" s="210"/>
      <c r="M163" s="628"/>
      <c r="N163" s="210"/>
      <c r="O163" s="210"/>
      <c r="P163" s="210"/>
      <c r="Q163" s="210"/>
      <c r="R163" s="210"/>
      <c r="S163" s="210"/>
      <c r="T163" s="210"/>
      <c r="U163" s="210"/>
      <c r="V163" s="210"/>
      <c r="W163" s="210"/>
      <c r="X163" s="210"/>
      <c r="Y163" s="210"/>
      <c r="Z163" s="210"/>
    </row>
    <row r="164" ht="12.75" customHeight="1">
      <c r="A164" s="625"/>
      <c r="B164" s="625"/>
      <c r="C164" s="625"/>
      <c r="D164" s="627"/>
      <c r="E164" s="210"/>
      <c r="F164" s="210"/>
      <c r="G164" s="210"/>
      <c r="H164" s="210"/>
      <c r="I164" s="627"/>
      <c r="J164" s="210"/>
      <c r="K164" s="210"/>
      <c r="L164" s="210"/>
      <c r="M164" s="628"/>
      <c r="N164" s="210"/>
      <c r="O164" s="210"/>
      <c r="P164" s="210"/>
      <c r="Q164" s="210"/>
      <c r="R164" s="210"/>
      <c r="S164" s="210"/>
      <c r="T164" s="210"/>
      <c r="U164" s="210"/>
      <c r="V164" s="210"/>
      <c r="W164" s="210"/>
      <c r="X164" s="210"/>
      <c r="Y164" s="210"/>
      <c r="Z164" s="210"/>
    </row>
    <row r="165" ht="12.75" customHeight="1">
      <c r="A165" s="625"/>
      <c r="B165" s="625"/>
      <c r="C165" s="625"/>
      <c r="D165" s="627"/>
      <c r="E165" s="210"/>
      <c r="F165" s="210"/>
      <c r="G165" s="210"/>
      <c r="H165" s="210"/>
      <c r="I165" s="627"/>
      <c r="J165" s="210"/>
      <c r="K165" s="210"/>
      <c r="L165" s="210"/>
      <c r="M165" s="628"/>
      <c r="N165" s="210"/>
      <c r="O165" s="210"/>
      <c r="P165" s="210"/>
      <c r="Q165" s="210"/>
      <c r="R165" s="210"/>
      <c r="S165" s="210"/>
      <c r="T165" s="210"/>
      <c r="U165" s="210"/>
      <c r="V165" s="210"/>
      <c r="W165" s="210"/>
      <c r="X165" s="210"/>
      <c r="Y165" s="210"/>
      <c r="Z165" s="210"/>
    </row>
    <row r="166" ht="12.75" customHeight="1">
      <c r="A166" s="625"/>
      <c r="B166" s="625"/>
      <c r="C166" s="625"/>
      <c r="D166" s="627"/>
      <c r="E166" s="210"/>
      <c r="F166" s="210"/>
      <c r="G166" s="210"/>
      <c r="H166" s="210"/>
      <c r="I166" s="627"/>
      <c r="J166" s="210"/>
      <c r="K166" s="210"/>
      <c r="L166" s="210"/>
      <c r="M166" s="628"/>
      <c r="N166" s="210"/>
      <c r="O166" s="210"/>
      <c r="P166" s="210"/>
      <c r="Q166" s="210"/>
      <c r="R166" s="210"/>
      <c r="S166" s="210"/>
      <c r="T166" s="210"/>
      <c r="U166" s="210"/>
      <c r="V166" s="210"/>
      <c r="W166" s="210"/>
      <c r="X166" s="210"/>
      <c r="Y166" s="210"/>
      <c r="Z166" s="210"/>
    </row>
    <row r="167" ht="12.75" customHeight="1">
      <c r="A167" s="625"/>
      <c r="B167" s="625"/>
      <c r="C167" s="625"/>
      <c r="D167" s="627"/>
      <c r="E167" s="210"/>
      <c r="F167" s="210"/>
      <c r="G167" s="210"/>
      <c r="H167" s="210"/>
      <c r="I167" s="627"/>
      <c r="J167" s="210"/>
      <c r="K167" s="210"/>
      <c r="L167" s="210"/>
      <c r="M167" s="628"/>
      <c r="N167" s="210"/>
      <c r="O167" s="210"/>
      <c r="P167" s="210"/>
      <c r="Q167" s="210"/>
      <c r="R167" s="210"/>
      <c r="S167" s="210"/>
      <c r="T167" s="210"/>
      <c r="U167" s="210"/>
      <c r="V167" s="210"/>
      <c r="W167" s="210"/>
      <c r="X167" s="210"/>
      <c r="Y167" s="210"/>
      <c r="Z167" s="210"/>
    </row>
    <row r="168" ht="12.75" customHeight="1">
      <c r="A168" s="625"/>
      <c r="B168" s="625"/>
      <c r="C168" s="625"/>
      <c r="D168" s="627"/>
      <c r="E168" s="210"/>
      <c r="F168" s="210"/>
      <c r="G168" s="210"/>
      <c r="H168" s="210"/>
      <c r="I168" s="627"/>
      <c r="J168" s="210"/>
      <c r="K168" s="210"/>
      <c r="L168" s="210"/>
      <c r="M168" s="628"/>
      <c r="N168" s="210"/>
      <c r="O168" s="210"/>
      <c r="P168" s="210"/>
      <c r="Q168" s="210"/>
      <c r="R168" s="210"/>
      <c r="S168" s="210"/>
      <c r="T168" s="210"/>
      <c r="U168" s="210"/>
      <c r="V168" s="210"/>
      <c r="W168" s="210"/>
      <c r="X168" s="210"/>
      <c r="Y168" s="210"/>
      <c r="Z168" s="210"/>
    </row>
    <row r="169" ht="12.75" customHeight="1">
      <c r="A169" s="625"/>
      <c r="B169" s="625"/>
      <c r="C169" s="625"/>
      <c r="D169" s="627"/>
      <c r="E169" s="210"/>
      <c r="F169" s="210"/>
      <c r="G169" s="210"/>
      <c r="H169" s="210"/>
      <c r="I169" s="627"/>
      <c r="J169" s="210"/>
      <c r="K169" s="210"/>
      <c r="L169" s="210"/>
      <c r="M169" s="628"/>
      <c r="N169" s="210"/>
      <c r="O169" s="210"/>
      <c r="P169" s="210"/>
      <c r="Q169" s="210"/>
      <c r="R169" s="210"/>
      <c r="S169" s="210"/>
      <c r="T169" s="210"/>
      <c r="U169" s="210"/>
      <c r="V169" s="210"/>
      <c r="W169" s="210"/>
      <c r="X169" s="210"/>
      <c r="Y169" s="210"/>
      <c r="Z169" s="210"/>
    </row>
    <row r="170" ht="12.75" customHeight="1">
      <c r="A170" s="625"/>
      <c r="B170" s="625"/>
      <c r="C170" s="625"/>
      <c r="D170" s="627"/>
      <c r="E170" s="210"/>
      <c r="F170" s="210"/>
      <c r="G170" s="210"/>
      <c r="H170" s="210"/>
      <c r="I170" s="627"/>
      <c r="J170" s="210"/>
      <c r="K170" s="210"/>
      <c r="L170" s="210"/>
      <c r="M170" s="628"/>
      <c r="N170" s="210"/>
      <c r="O170" s="210"/>
      <c r="P170" s="210"/>
      <c r="Q170" s="210"/>
      <c r="R170" s="210"/>
      <c r="S170" s="210"/>
      <c r="T170" s="210"/>
      <c r="U170" s="210"/>
      <c r="V170" s="210"/>
      <c r="W170" s="210"/>
      <c r="X170" s="210"/>
      <c r="Y170" s="210"/>
      <c r="Z170" s="210"/>
    </row>
    <row r="171" ht="12.75" customHeight="1">
      <c r="A171" s="625"/>
      <c r="B171" s="625"/>
      <c r="C171" s="625"/>
      <c r="D171" s="627"/>
      <c r="E171" s="210"/>
      <c r="F171" s="210"/>
      <c r="G171" s="210"/>
      <c r="H171" s="210"/>
      <c r="I171" s="627"/>
      <c r="J171" s="210"/>
      <c r="K171" s="210"/>
      <c r="L171" s="210"/>
      <c r="M171" s="628"/>
      <c r="N171" s="210"/>
      <c r="O171" s="210"/>
      <c r="P171" s="210"/>
      <c r="Q171" s="210"/>
      <c r="R171" s="210"/>
      <c r="S171" s="210"/>
      <c r="T171" s="210"/>
      <c r="U171" s="210"/>
      <c r="V171" s="210"/>
      <c r="W171" s="210"/>
      <c r="X171" s="210"/>
      <c r="Y171" s="210"/>
      <c r="Z171" s="210"/>
    </row>
    <row r="172" ht="12.75" customHeight="1">
      <c r="A172" s="625"/>
      <c r="B172" s="625"/>
      <c r="C172" s="625"/>
      <c r="D172" s="627"/>
      <c r="E172" s="210"/>
      <c r="F172" s="210"/>
      <c r="G172" s="210"/>
      <c r="H172" s="210"/>
      <c r="I172" s="627"/>
      <c r="J172" s="210"/>
      <c r="K172" s="210"/>
      <c r="L172" s="210"/>
      <c r="M172" s="628"/>
      <c r="N172" s="210"/>
      <c r="O172" s="210"/>
      <c r="P172" s="210"/>
      <c r="Q172" s="210"/>
      <c r="R172" s="210"/>
      <c r="S172" s="210"/>
      <c r="T172" s="210"/>
      <c r="U172" s="210"/>
      <c r="V172" s="210"/>
      <c r="W172" s="210"/>
      <c r="X172" s="210"/>
      <c r="Y172" s="210"/>
      <c r="Z172" s="210"/>
    </row>
    <row r="173" ht="12.75" customHeight="1">
      <c r="A173" s="625"/>
      <c r="B173" s="625"/>
      <c r="C173" s="625"/>
      <c r="D173" s="627"/>
      <c r="E173" s="210"/>
      <c r="F173" s="210"/>
      <c r="G173" s="210"/>
      <c r="H173" s="210"/>
      <c r="I173" s="627"/>
      <c r="J173" s="210"/>
      <c r="K173" s="210"/>
      <c r="L173" s="210"/>
      <c r="M173" s="628"/>
      <c r="N173" s="210"/>
      <c r="O173" s="210"/>
      <c r="P173" s="210"/>
      <c r="Q173" s="210"/>
      <c r="R173" s="210"/>
      <c r="S173" s="210"/>
      <c r="T173" s="210"/>
      <c r="U173" s="210"/>
      <c r="V173" s="210"/>
      <c r="W173" s="210"/>
      <c r="X173" s="210"/>
      <c r="Y173" s="210"/>
      <c r="Z173" s="210"/>
    </row>
    <row r="174" ht="12.75" customHeight="1">
      <c r="A174" s="625"/>
      <c r="B174" s="625"/>
      <c r="C174" s="625"/>
      <c r="D174" s="627"/>
      <c r="E174" s="210"/>
      <c r="F174" s="210"/>
      <c r="G174" s="210"/>
      <c r="H174" s="210"/>
      <c r="I174" s="627"/>
      <c r="J174" s="210"/>
      <c r="K174" s="210"/>
      <c r="L174" s="210"/>
      <c r="M174" s="628"/>
      <c r="N174" s="210"/>
      <c r="O174" s="210"/>
      <c r="P174" s="210"/>
      <c r="Q174" s="210"/>
      <c r="R174" s="210"/>
      <c r="S174" s="210"/>
      <c r="T174" s="210"/>
      <c r="U174" s="210"/>
      <c r="V174" s="210"/>
      <c r="W174" s="210"/>
      <c r="X174" s="210"/>
      <c r="Y174" s="210"/>
      <c r="Z174" s="210"/>
    </row>
    <row r="175" ht="12.75" customHeight="1">
      <c r="A175" s="625"/>
      <c r="B175" s="625"/>
      <c r="C175" s="625"/>
      <c r="D175" s="627"/>
      <c r="E175" s="210"/>
      <c r="F175" s="210"/>
      <c r="G175" s="210"/>
      <c r="H175" s="210"/>
      <c r="I175" s="627"/>
      <c r="J175" s="210"/>
      <c r="K175" s="210"/>
      <c r="L175" s="210"/>
      <c r="M175" s="628"/>
      <c r="N175" s="210"/>
      <c r="O175" s="210"/>
      <c r="P175" s="210"/>
      <c r="Q175" s="210"/>
      <c r="R175" s="210"/>
      <c r="S175" s="210"/>
      <c r="T175" s="210"/>
      <c r="U175" s="210"/>
      <c r="V175" s="210"/>
      <c r="W175" s="210"/>
      <c r="X175" s="210"/>
      <c r="Y175" s="210"/>
      <c r="Z175" s="210"/>
    </row>
    <row r="176" ht="12.75" customHeight="1">
      <c r="A176" s="625"/>
      <c r="B176" s="625"/>
      <c r="C176" s="625"/>
      <c r="D176" s="627"/>
      <c r="E176" s="210"/>
      <c r="F176" s="210"/>
      <c r="G176" s="210"/>
      <c r="H176" s="210"/>
      <c r="I176" s="627"/>
      <c r="J176" s="210"/>
      <c r="K176" s="210"/>
      <c r="L176" s="210"/>
      <c r="M176" s="628"/>
      <c r="N176" s="210"/>
      <c r="O176" s="210"/>
      <c r="P176" s="210"/>
      <c r="Q176" s="210"/>
      <c r="R176" s="210"/>
      <c r="S176" s="210"/>
      <c r="T176" s="210"/>
      <c r="U176" s="210"/>
      <c r="V176" s="210"/>
      <c r="W176" s="210"/>
      <c r="X176" s="210"/>
      <c r="Y176" s="210"/>
      <c r="Z176" s="210"/>
    </row>
    <row r="177" ht="12.75" customHeight="1">
      <c r="A177" s="625"/>
      <c r="B177" s="625"/>
      <c r="C177" s="625"/>
      <c r="D177" s="627"/>
      <c r="E177" s="210"/>
      <c r="F177" s="210"/>
      <c r="G177" s="210"/>
      <c r="H177" s="210"/>
      <c r="I177" s="627"/>
      <c r="J177" s="210"/>
      <c r="K177" s="210"/>
      <c r="L177" s="210"/>
      <c r="M177" s="628"/>
      <c r="N177" s="210"/>
      <c r="O177" s="210"/>
      <c r="P177" s="210"/>
      <c r="Q177" s="210"/>
      <c r="R177" s="210"/>
      <c r="S177" s="210"/>
      <c r="T177" s="210"/>
      <c r="U177" s="210"/>
      <c r="V177" s="210"/>
      <c r="W177" s="210"/>
      <c r="X177" s="210"/>
      <c r="Y177" s="210"/>
      <c r="Z177" s="210"/>
    </row>
    <row r="178" ht="12.75" customHeight="1">
      <c r="A178" s="625"/>
      <c r="B178" s="625"/>
      <c r="C178" s="625"/>
      <c r="D178" s="627"/>
      <c r="E178" s="210"/>
      <c r="F178" s="210"/>
      <c r="G178" s="210"/>
      <c r="H178" s="210"/>
      <c r="I178" s="627"/>
      <c r="J178" s="210"/>
      <c r="K178" s="210"/>
      <c r="L178" s="210"/>
      <c r="M178" s="628"/>
      <c r="N178" s="210"/>
      <c r="O178" s="210"/>
      <c r="P178" s="210"/>
      <c r="Q178" s="210"/>
      <c r="R178" s="210"/>
      <c r="S178" s="210"/>
      <c r="T178" s="210"/>
      <c r="U178" s="210"/>
      <c r="V178" s="210"/>
      <c r="W178" s="210"/>
      <c r="X178" s="210"/>
      <c r="Y178" s="210"/>
      <c r="Z178" s="210"/>
    </row>
    <row r="179" ht="12.75" customHeight="1">
      <c r="A179" s="625"/>
      <c r="B179" s="625"/>
      <c r="C179" s="625"/>
      <c r="D179" s="627"/>
      <c r="E179" s="210"/>
      <c r="F179" s="210"/>
      <c r="G179" s="210"/>
      <c r="H179" s="210"/>
      <c r="I179" s="627"/>
      <c r="J179" s="210"/>
      <c r="K179" s="210"/>
      <c r="L179" s="210"/>
      <c r="M179" s="628"/>
      <c r="N179" s="210"/>
      <c r="O179" s="210"/>
      <c r="P179" s="210"/>
      <c r="Q179" s="210"/>
      <c r="R179" s="210"/>
      <c r="S179" s="210"/>
      <c r="T179" s="210"/>
      <c r="U179" s="210"/>
      <c r="V179" s="210"/>
      <c r="W179" s="210"/>
      <c r="X179" s="210"/>
      <c r="Y179" s="210"/>
      <c r="Z179" s="210"/>
    </row>
    <row r="180" ht="12.75" customHeight="1">
      <c r="A180" s="625"/>
      <c r="B180" s="625"/>
      <c r="C180" s="625"/>
      <c r="D180" s="627"/>
      <c r="E180" s="210"/>
      <c r="F180" s="210"/>
      <c r="G180" s="210"/>
      <c r="H180" s="210"/>
      <c r="I180" s="627"/>
      <c r="J180" s="210"/>
      <c r="K180" s="210"/>
      <c r="L180" s="210"/>
      <c r="M180" s="628"/>
      <c r="N180" s="210"/>
      <c r="O180" s="210"/>
      <c r="P180" s="210"/>
      <c r="Q180" s="210"/>
      <c r="R180" s="210"/>
      <c r="S180" s="210"/>
      <c r="T180" s="210"/>
      <c r="U180" s="210"/>
      <c r="V180" s="210"/>
      <c r="W180" s="210"/>
      <c r="X180" s="210"/>
      <c r="Y180" s="210"/>
      <c r="Z180" s="210"/>
    </row>
    <row r="181" ht="12.75" customHeight="1">
      <c r="A181" s="625"/>
      <c r="B181" s="625"/>
      <c r="C181" s="625"/>
      <c r="D181" s="627"/>
      <c r="E181" s="210"/>
      <c r="F181" s="210"/>
      <c r="G181" s="210"/>
      <c r="H181" s="210"/>
      <c r="I181" s="627"/>
      <c r="J181" s="210"/>
      <c r="K181" s="210"/>
      <c r="L181" s="210"/>
      <c r="M181" s="628"/>
      <c r="N181" s="210"/>
      <c r="O181" s="210"/>
      <c r="P181" s="210"/>
      <c r="Q181" s="210"/>
      <c r="R181" s="210"/>
      <c r="S181" s="210"/>
      <c r="T181" s="210"/>
      <c r="U181" s="210"/>
      <c r="V181" s="210"/>
      <c r="W181" s="210"/>
      <c r="X181" s="210"/>
      <c r="Y181" s="210"/>
      <c r="Z181" s="210"/>
    </row>
    <row r="182" ht="12.75" customHeight="1">
      <c r="A182" s="625"/>
      <c r="B182" s="625"/>
      <c r="C182" s="625"/>
      <c r="D182" s="627"/>
      <c r="E182" s="210"/>
      <c r="F182" s="210"/>
      <c r="G182" s="210"/>
      <c r="H182" s="210"/>
      <c r="I182" s="627"/>
      <c r="J182" s="210"/>
      <c r="K182" s="210"/>
      <c r="L182" s="210"/>
      <c r="M182" s="628"/>
      <c r="N182" s="210"/>
      <c r="O182" s="210"/>
      <c r="P182" s="210"/>
      <c r="Q182" s="210"/>
      <c r="R182" s="210"/>
      <c r="S182" s="210"/>
      <c r="T182" s="210"/>
      <c r="U182" s="210"/>
      <c r="V182" s="210"/>
      <c r="W182" s="210"/>
      <c r="X182" s="210"/>
      <c r="Y182" s="210"/>
      <c r="Z182" s="210"/>
    </row>
    <row r="183" ht="12.75" customHeight="1">
      <c r="A183" s="625"/>
      <c r="B183" s="625"/>
      <c r="C183" s="625"/>
      <c r="D183" s="627"/>
      <c r="E183" s="210"/>
      <c r="F183" s="210"/>
      <c r="G183" s="210"/>
      <c r="H183" s="210"/>
      <c r="I183" s="627"/>
      <c r="J183" s="210"/>
      <c r="K183" s="210"/>
      <c r="L183" s="210"/>
      <c r="M183" s="628"/>
      <c r="N183" s="210"/>
      <c r="O183" s="210"/>
      <c r="P183" s="210"/>
      <c r="Q183" s="210"/>
      <c r="R183" s="210"/>
      <c r="S183" s="210"/>
      <c r="T183" s="210"/>
      <c r="U183" s="210"/>
      <c r="V183" s="210"/>
      <c r="W183" s="210"/>
      <c r="X183" s="210"/>
      <c r="Y183" s="210"/>
      <c r="Z183" s="210"/>
    </row>
    <row r="184" ht="12.75" customHeight="1">
      <c r="A184" s="625"/>
      <c r="B184" s="625"/>
      <c r="C184" s="625"/>
      <c r="D184" s="627"/>
      <c r="E184" s="210"/>
      <c r="F184" s="210"/>
      <c r="G184" s="210"/>
      <c r="H184" s="210"/>
      <c r="I184" s="627"/>
      <c r="J184" s="210"/>
      <c r="K184" s="210"/>
      <c r="L184" s="210"/>
      <c r="M184" s="628"/>
      <c r="N184" s="210"/>
      <c r="O184" s="210"/>
      <c r="P184" s="210"/>
      <c r="Q184" s="210"/>
      <c r="R184" s="210"/>
      <c r="S184" s="210"/>
      <c r="T184" s="210"/>
      <c r="U184" s="210"/>
      <c r="V184" s="210"/>
      <c r="W184" s="210"/>
      <c r="X184" s="210"/>
      <c r="Y184" s="210"/>
      <c r="Z184" s="210"/>
    </row>
    <row r="185" ht="12.75" customHeight="1">
      <c r="A185" s="625"/>
      <c r="B185" s="625"/>
      <c r="C185" s="625"/>
      <c r="D185" s="627"/>
      <c r="E185" s="210"/>
      <c r="F185" s="210"/>
      <c r="G185" s="210"/>
      <c r="H185" s="210"/>
      <c r="I185" s="627"/>
      <c r="J185" s="210"/>
      <c r="K185" s="210"/>
      <c r="L185" s="210"/>
      <c r="M185" s="628"/>
      <c r="N185" s="210"/>
      <c r="O185" s="210"/>
      <c r="P185" s="210"/>
      <c r="Q185" s="210"/>
      <c r="R185" s="210"/>
      <c r="S185" s="210"/>
      <c r="T185" s="210"/>
      <c r="U185" s="210"/>
      <c r="V185" s="210"/>
      <c r="W185" s="210"/>
      <c r="X185" s="210"/>
      <c r="Y185" s="210"/>
      <c r="Z185" s="210"/>
    </row>
    <row r="186" ht="12.75" customHeight="1">
      <c r="A186" s="625"/>
      <c r="B186" s="625"/>
      <c r="C186" s="625"/>
      <c r="D186" s="627"/>
      <c r="E186" s="210"/>
      <c r="F186" s="210"/>
      <c r="G186" s="210"/>
      <c r="H186" s="210"/>
      <c r="I186" s="627"/>
      <c r="J186" s="210"/>
      <c r="K186" s="210"/>
      <c r="L186" s="210"/>
      <c r="M186" s="628"/>
      <c r="N186" s="210"/>
      <c r="O186" s="210"/>
      <c r="P186" s="210"/>
      <c r="Q186" s="210"/>
      <c r="R186" s="210"/>
      <c r="S186" s="210"/>
      <c r="T186" s="210"/>
      <c r="U186" s="210"/>
      <c r="V186" s="210"/>
      <c r="W186" s="210"/>
      <c r="X186" s="210"/>
      <c r="Y186" s="210"/>
      <c r="Z186" s="210"/>
    </row>
    <row r="187" ht="12.75" customHeight="1">
      <c r="A187" s="625"/>
      <c r="B187" s="625"/>
      <c r="C187" s="625"/>
      <c r="D187" s="627"/>
      <c r="E187" s="210"/>
      <c r="F187" s="210"/>
      <c r="G187" s="210"/>
      <c r="H187" s="210"/>
      <c r="I187" s="627"/>
      <c r="J187" s="210"/>
      <c r="K187" s="210"/>
      <c r="L187" s="210"/>
      <c r="M187" s="628"/>
      <c r="N187" s="210"/>
      <c r="O187" s="210"/>
      <c r="P187" s="210"/>
      <c r="Q187" s="210"/>
      <c r="R187" s="210"/>
      <c r="S187" s="210"/>
      <c r="T187" s="210"/>
      <c r="U187" s="210"/>
      <c r="V187" s="210"/>
      <c r="W187" s="210"/>
      <c r="X187" s="210"/>
      <c r="Y187" s="210"/>
      <c r="Z187" s="210"/>
    </row>
    <row r="188" ht="12.75" customHeight="1">
      <c r="A188" s="625"/>
      <c r="B188" s="625"/>
      <c r="C188" s="625"/>
      <c r="D188" s="627"/>
      <c r="E188" s="210"/>
      <c r="F188" s="210"/>
      <c r="G188" s="210"/>
      <c r="H188" s="210"/>
      <c r="I188" s="627"/>
      <c r="J188" s="210"/>
      <c r="K188" s="210"/>
      <c r="L188" s="210"/>
      <c r="M188" s="628"/>
      <c r="N188" s="210"/>
      <c r="O188" s="210"/>
      <c r="P188" s="210"/>
      <c r="Q188" s="210"/>
      <c r="R188" s="210"/>
      <c r="S188" s="210"/>
      <c r="T188" s="210"/>
      <c r="U188" s="210"/>
      <c r="V188" s="210"/>
      <c r="W188" s="210"/>
      <c r="X188" s="210"/>
      <c r="Y188" s="210"/>
      <c r="Z188" s="210"/>
    </row>
    <row r="189" ht="12.75" customHeight="1">
      <c r="A189" s="625"/>
      <c r="B189" s="625"/>
      <c r="C189" s="625"/>
      <c r="D189" s="627"/>
      <c r="E189" s="210"/>
      <c r="F189" s="210"/>
      <c r="G189" s="210"/>
      <c r="H189" s="210"/>
      <c r="I189" s="627"/>
      <c r="J189" s="210"/>
      <c r="K189" s="210"/>
      <c r="L189" s="210"/>
      <c r="M189" s="628"/>
      <c r="N189" s="210"/>
      <c r="O189" s="210"/>
      <c r="P189" s="210"/>
      <c r="Q189" s="210"/>
      <c r="R189" s="210"/>
      <c r="S189" s="210"/>
      <c r="T189" s="210"/>
      <c r="U189" s="210"/>
      <c r="V189" s="210"/>
      <c r="W189" s="210"/>
      <c r="X189" s="210"/>
      <c r="Y189" s="210"/>
      <c r="Z189" s="210"/>
    </row>
    <row r="190" ht="12.75" customHeight="1">
      <c r="A190" s="625"/>
      <c r="B190" s="625"/>
      <c r="C190" s="625"/>
      <c r="D190" s="627"/>
      <c r="E190" s="210"/>
      <c r="F190" s="210"/>
      <c r="G190" s="210"/>
      <c r="H190" s="210"/>
      <c r="I190" s="627"/>
      <c r="J190" s="210"/>
      <c r="K190" s="210"/>
      <c r="L190" s="210"/>
      <c r="M190" s="628"/>
      <c r="N190" s="210"/>
      <c r="O190" s="210"/>
      <c r="P190" s="210"/>
      <c r="Q190" s="210"/>
      <c r="R190" s="210"/>
      <c r="S190" s="210"/>
      <c r="T190" s="210"/>
      <c r="U190" s="210"/>
      <c r="V190" s="210"/>
      <c r="W190" s="210"/>
      <c r="X190" s="210"/>
      <c r="Y190" s="210"/>
      <c r="Z190" s="210"/>
    </row>
    <row r="191" ht="12.75" customHeight="1">
      <c r="A191" s="625"/>
      <c r="B191" s="625"/>
      <c r="C191" s="625"/>
      <c r="D191" s="627"/>
      <c r="E191" s="210"/>
      <c r="F191" s="210"/>
      <c r="G191" s="210"/>
      <c r="H191" s="210"/>
      <c r="I191" s="627"/>
      <c r="J191" s="210"/>
      <c r="K191" s="210"/>
      <c r="L191" s="210"/>
      <c r="M191" s="628"/>
      <c r="N191" s="210"/>
      <c r="O191" s="210"/>
      <c r="P191" s="210"/>
      <c r="Q191" s="210"/>
      <c r="R191" s="210"/>
      <c r="S191" s="210"/>
      <c r="T191" s="210"/>
      <c r="U191" s="210"/>
      <c r="V191" s="210"/>
      <c r="W191" s="210"/>
      <c r="X191" s="210"/>
      <c r="Y191" s="210"/>
      <c r="Z191" s="210"/>
    </row>
    <row r="192" ht="12.75" customHeight="1">
      <c r="A192" s="625"/>
      <c r="B192" s="625"/>
      <c r="C192" s="625"/>
      <c r="D192" s="627"/>
      <c r="E192" s="210"/>
      <c r="F192" s="210"/>
      <c r="G192" s="210"/>
      <c r="H192" s="210"/>
      <c r="I192" s="627"/>
      <c r="J192" s="210"/>
      <c r="K192" s="210"/>
      <c r="L192" s="210"/>
      <c r="M192" s="628"/>
      <c r="N192" s="210"/>
      <c r="O192" s="210"/>
      <c r="P192" s="210"/>
      <c r="Q192" s="210"/>
      <c r="R192" s="210"/>
      <c r="S192" s="210"/>
      <c r="T192" s="210"/>
      <c r="U192" s="210"/>
      <c r="V192" s="210"/>
      <c r="W192" s="210"/>
      <c r="X192" s="210"/>
      <c r="Y192" s="210"/>
      <c r="Z192" s="210"/>
    </row>
    <row r="193" ht="12.75" customHeight="1">
      <c r="A193" s="625"/>
      <c r="B193" s="625"/>
      <c r="C193" s="625"/>
      <c r="D193" s="627"/>
      <c r="E193" s="210"/>
      <c r="F193" s="210"/>
      <c r="G193" s="210"/>
      <c r="H193" s="210"/>
      <c r="I193" s="627"/>
      <c r="J193" s="210"/>
      <c r="K193" s="210"/>
      <c r="L193" s="210"/>
      <c r="M193" s="628"/>
      <c r="N193" s="210"/>
      <c r="O193" s="210"/>
      <c r="P193" s="210"/>
      <c r="Q193" s="210"/>
      <c r="R193" s="210"/>
      <c r="S193" s="210"/>
      <c r="T193" s="210"/>
      <c r="U193" s="210"/>
      <c r="V193" s="210"/>
      <c r="W193" s="210"/>
      <c r="X193" s="210"/>
      <c r="Y193" s="210"/>
      <c r="Z193" s="210"/>
    </row>
    <row r="194" ht="12.75" customHeight="1">
      <c r="A194" s="625"/>
      <c r="B194" s="625"/>
      <c r="C194" s="625"/>
      <c r="D194" s="627"/>
      <c r="E194" s="210"/>
      <c r="F194" s="210"/>
      <c r="G194" s="210"/>
      <c r="H194" s="210"/>
      <c r="I194" s="627"/>
      <c r="J194" s="210"/>
      <c r="K194" s="210"/>
      <c r="L194" s="210"/>
      <c r="M194" s="628"/>
      <c r="N194" s="210"/>
      <c r="O194" s="210"/>
      <c r="P194" s="210"/>
      <c r="Q194" s="210"/>
      <c r="R194" s="210"/>
      <c r="S194" s="210"/>
      <c r="T194" s="210"/>
      <c r="U194" s="210"/>
      <c r="V194" s="210"/>
      <c r="W194" s="210"/>
      <c r="X194" s="210"/>
      <c r="Y194" s="210"/>
      <c r="Z194" s="210"/>
    </row>
    <row r="195" ht="12.75" customHeight="1">
      <c r="A195" s="625"/>
      <c r="B195" s="625"/>
      <c r="C195" s="625"/>
      <c r="D195" s="627"/>
      <c r="E195" s="210"/>
      <c r="F195" s="210"/>
      <c r="G195" s="210"/>
      <c r="H195" s="210"/>
      <c r="I195" s="627"/>
      <c r="J195" s="210"/>
      <c r="K195" s="210"/>
      <c r="L195" s="210"/>
      <c r="M195" s="628"/>
      <c r="N195" s="210"/>
      <c r="O195" s="210"/>
      <c r="P195" s="210"/>
      <c r="Q195" s="210"/>
      <c r="R195" s="210"/>
      <c r="S195" s="210"/>
      <c r="T195" s="210"/>
      <c r="U195" s="210"/>
      <c r="V195" s="210"/>
      <c r="W195" s="210"/>
      <c r="X195" s="210"/>
      <c r="Y195" s="210"/>
      <c r="Z195" s="210"/>
    </row>
    <row r="196" ht="12.75" customHeight="1">
      <c r="A196" s="625"/>
      <c r="B196" s="625"/>
      <c r="C196" s="625"/>
      <c r="D196" s="627"/>
      <c r="E196" s="210"/>
      <c r="F196" s="210"/>
      <c r="G196" s="210"/>
      <c r="H196" s="210"/>
      <c r="I196" s="627"/>
      <c r="J196" s="210"/>
      <c r="K196" s="210"/>
      <c r="L196" s="210"/>
      <c r="M196" s="628"/>
      <c r="N196" s="210"/>
      <c r="O196" s="210"/>
      <c r="P196" s="210"/>
      <c r="Q196" s="210"/>
      <c r="R196" s="210"/>
      <c r="S196" s="210"/>
      <c r="T196" s="210"/>
      <c r="U196" s="210"/>
      <c r="V196" s="210"/>
      <c r="W196" s="210"/>
      <c r="X196" s="210"/>
      <c r="Y196" s="210"/>
      <c r="Z196" s="210"/>
    </row>
    <row r="197" ht="12.75" customHeight="1">
      <c r="A197" s="625"/>
      <c r="B197" s="625"/>
      <c r="C197" s="625"/>
      <c r="D197" s="627"/>
      <c r="E197" s="210"/>
      <c r="F197" s="210"/>
      <c r="G197" s="210"/>
      <c r="H197" s="210"/>
      <c r="I197" s="627"/>
      <c r="J197" s="210"/>
      <c r="K197" s="210"/>
      <c r="L197" s="210"/>
      <c r="M197" s="628"/>
      <c r="N197" s="210"/>
      <c r="O197" s="210"/>
      <c r="P197" s="210"/>
      <c r="Q197" s="210"/>
      <c r="R197" s="210"/>
      <c r="S197" s="210"/>
      <c r="T197" s="210"/>
      <c r="U197" s="210"/>
      <c r="V197" s="210"/>
      <c r="W197" s="210"/>
      <c r="X197" s="210"/>
      <c r="Y197" s="210"/>
      <c r="Z197" s="210"/>
    </row>
    <row r="198" ht="12.75" customHeight="1">
      <c r="A198" s="625"/>
      <c r="B198" s="625"/>
      <c r="C198" s="625"/>
      <c r="D198" s="627"/>
      <c r="E198" s="210"/>
      <c r="F198" s="210"/>
      <c r="G198" s="210"/>
      <c r="H198" s="210"/>
      <c r="I198" s="627"/>
      <c r="J198" s="210"/>
      <c r="K198" s="210"/>
      <c r="L198" s="210"/>
      <c r="M198" s="628"/>
      <c r="N198" s="210"/>
      <c r="O198" s="210"/>
      <c r="P198" s="210"/>
      <c r="Q198" s="210"/>
      <c r="R198" s="210"/>
      <c r="S198" s="210"/>
      <c r="T198" s="210"/>
      <c r="U198" s="210"/>
      <c r="V198" s="210"/>
      <c r="W198" s="210"/>
      <c r="X198" s="210"/>
      <c r="Y198" s="210"/>
      <c r="Z198" s="210"/>
    </row>
    <row r="199" ht="12.75" customHeight="1">
      <c r="A199" s="625"/>
      <c r="B199" s="625"/>
      <c r="C199" s="625"/>
      <c r="D199" s="627"/>
      <c r="E199" s="210"/>
      <c r="F199" s="210"/>
      <c r="G199" s="210"/>
      <c r="H199" s="210"/>
      <c r="I199" s="627"/>
      <c r="J199" s="210"/>
      <c r="K199" s="210"/>
      <c r="L199" s="210"/>
      <c r="M199" s="628"/>
      <c r="N199" s="210"/>
      <c r="O199" s="210"/>
      <c r="P199" s="210"/>
      <c r="Q199" s="210"/>
      <c r="R199" s="210"/>
      <c r="S199" s="210"/>
      <c r="T199" s="210"/>
      <c r="U199" s="210"/>
      <c r="V199" s="210"/>
      <c r="W199" s="210"/>
      <c r="X199" s="210"/>
      <c r="Y199" s="210"/>
      <c r="Z199" s="210"/>
    </row>
    <row r="200" ht="12.75" customHeight="1">
      <c r="A200" s="625"/>
      <c r="B200" s="625"/>
      <c r="C200" s="625"/>
      <c r="D200" s="627"/>
      <c r="E200" s="210"/>
      <c r="F200" s="210"/>
      <c r="G200" s="210"/>
      <c r="H200" s="210"/>
      <c r="I200" s="627"/>
      <c r="J200" s="210"/>
      <c r="K200" s="210"/>
      <c r="L200" s="210"/>
      <c r="M200" s="628"/>
      <c r="N200" s="210"/>
      <c r="O200" s="210"/>
      <c r="P200" s="210"/>
      <c r="Q200" s="210"/>
      <c r="R200" s="210"/>
      <c r="S200" s="210"/>
      <c r="T200" s="210"/>
      <c r="U200" s="210"/>
      <c r="V200" s="210"/>
      <c r="W200" s="210"/>
      <c r="X200" s="210"/>
      <c r="Y200" s="210"/>
      <c r="Z200" s="210"/>
    </row>
    <row r="201" ht="12.75" customHeight="1">
      <c r="A201" s="625"/>
      <c r="B201" s="625"/>
      <c r="C201" s="625"/>
      <c r="D201" s="627"/>
      <c r="E201" s="210"/>
      <c r="F201" s="210"/>
      <c r="G201" s="210"/>
      <c r="H201" s="210"/>
      <c r="I201" s="627"/>
      <c r="J201" s="210"/>
      <c r="K201" s="210"/>
      <c r="L201" s="210"/>
      <c r="M201" s="628"/>
      <c r="N201" s="210"/>
      <c r="O201" s="210"/>
      <c r="P201" s="210"/>
      <c r="Q201" s="210"/>
      <c r="R201" s="210"/>
      <c r="S201" s="210"/>
      <c r="T201" s="210"/>
      <c r="U201" s="210"/>
      <c r="V201" s="210"/>
      <c r="W201" s="210"/>
      <c r="X201" s="210"/>
      <c r="Y201" s="210"/>
      <c r="Z201" s="210"/>
    </row>
    <row r="202" ht="12.75" customHeight="1">
      <c r="A202" s="625"/>
      <c r="B202" s="625"/>
      <c r="C202" s="625"/>
      <c r="D202" s="627"/>
      <c r="E202" s="210"/>
      <c r="F202" s="210"/>
      <c r="G202" s="210"/>
      <c r="H202" s="210"/>
      <c r="I202" s="627"/>
      <c r="J202" s="210"/>
      <c r="K202" s="210"/>
      <c r="L202" s="210"/>
      <c r="M202" s="628"/>
      <c r="N202" s="210"/>
      <c r="O202" s="210"/>
      <c r="P202" s="210"/>
      <c r="Q202" s="210"/>
      <c r="R202" s="210"/>
      <c r="S202" s="210"/>
      <c r="T202" s="210"/>
      <c r="U202" s="210"/>
      <c r="V202" s="210"/>
      <c r="W202" s="210"/>
      <c r="X202" s="210"/>
      <c r="Y202" s="210"/>
      <c r="Z202" s="210"/>
    </row>
    <row r="203" ht="12.75" customHeight="1">
      <c r="A203" s="625"/>
      <c r="B203" s="625"/>
      <c r="C203" s="625"/>
      <c r="D203" s="627"/>
      <c r="E203" s="210"/>
      <c r="F203" s="210"/>
      <c r="G203" s="210"/>
      <c r="H203" s="210"/>
      <c r="I203" s="627"/>
      <c r="J203" s="210"/>
      <c r="K203" s="210"/>
      <c r="L203" s="210"/>
      <c r="M203" s="628"/>
      <c r="N203" s="210"/>
      <c r="O203" s="210"/>
      <c r="P203" s="210"/>
      <c r="Q203" s="210"/>
      <c r="R203" s="210"/>
      <c r="S203" s="210"/>
      <c r="T203" s="210"/>
      <c r="U203" s="210"/>
      <c r="V203" s="210"/>
      <c r="W203" s="210"/>
      <c r="X203" s="210"/>
      <c r="Y203" s="210"/>
      <c r="Z203" s="210"/>
    </row>
    <row r="204" ht="12.75" customHeight="1">
      <c r="A204" s="625"/>
      <c r="B204" s="625"/>
      <c r="C204" s="625"/>
      <c r="D204" s="627"/>
      <c r="E204" s="210"/>
      <c r="F204" s="210"/>
      <c r="G204" s="210"/>
      <c r="H204" s="210"/>
      <c r="I204" s="627"/>
      <c r="J204" s="210"/>
      <c r="K204" s="210"/>
      <c r="L204" s="210"/>
      <c r="M204" s="628"/>
      <c r="N204" s="210"/>
      <c r="O204" s="210"/>
      <c r="P204" s="210"/>
      <c r="Q204" s="210"/>
      <c r="R204" s="210"/>
      <c r="S204" s="210"/>
      <c r="T204" s="210"/>
      <c r="U204" s="210"/>
      <c r="V204" s="210"/>
      <c r="W204" s="210"/>
      <c r="X204" s="210"/>
      <c r="Y204" s="210"/>
      <c r="Z204" s="210"/>
    </row>
    <row r="205" ht="12.75" customHeight="1">
      <c r="A205" s="625"/>
      <c r="B205" s="625"/>
      <c r="C205" s="625"/>
      <c r="D205" s="627"/>
      <c r="E205" s="210"/>
      <c r="F205" s="210"/>
      <c r="G205" s="210"/>
      <c r="H205" s="210"/>
      <c r="I205" s="627"/>
      <c r="J205" s="210"/>
      <c r="K205" s="210"/>
      <c r="L205" s="210"/>
      <c r="M205" s="628"/>
      <c r="N205" s="210"/>
      <c r="O205" s="210"/>
      <c r="P205" s="210"/>
      <c r="Q205" s="210"/>
      <c r="R205" s="210"/>
      <c r="S205" s="210"/>
      <c r="T205" s="210"/>
      <c r="U205" s="210"/>
      <c r="V205" s="210"/>
      <c r="W205" s="210"/>
      <c r="X205" s="210"/>
      <c r="Y205" s="210"/>
      <c r="Z205" s="210"/>
    </row>
    <row r="206" ht="12.75" customHeight="1">
      <c r="A206" s="625"/>
      <c r="B206" s="625"/>
      <c r="C206" s="625"/>
      <c r="D206" s="627"/>
      <c r="E206" s="210"/>
      <c r="F206" s="210"/>
      <c r="G206" s="210"/>
      <c r="H206" s="210"/>
      <c r="I206" s="627"/>
      <c r="J206" s="210"/>
      <c r="K206" s="210"/>
      <c r="L206" s="210"/>
      <c r="M206" s="628"/>
      <c r="N206" s="210"/>
      <c r="O206" s="210"/>
      <c r="P206" s="210"/>
      <c r="Q206" s="210"/>
      <c r="R206" s="210"/>
      <c r="S206" s="210"/>
      <c r="T206" s="210"/>
      <c r="U206" s="210"/>
      <c r="V206" s="210"/>
      <c r="W206" s="210"/>
      <c r="X206" s="210"/>
      <c r="Y206" s="210"/>
      <c r="Z206" s="210"/>
    </row>
    <row r="207" ht="12.75" customHeight="1">
      <c r="A207" s="625"/>
      <c r="B207" s="625"/>
      <c r="C207" s="625"/>
      <c r="D207" s="627"/>
      <c r="E207" s="210"/>
      <c r="F207" s="210"/>
      <c r="G207" s="210"/>
      <c r="H207" s="210"/>
      <c r="I207" s="627"/>
      <c r="J207" s="210"/>
      <c r="K207" s="210"/>
      <c r="L207" s="210"/>
      <c r="M207" s="628"/>
      <c r="N207" s="210"/>
      <c r="O207" s="210"/>
      <c r="P207" s="210"/>
      <c r="Q207" s="210"/>
      <c r="R207" s="210"/>
      <c r="S207" s="210"/>
      <c r="T207" s="210"/>
      <c r="U207" s="210"/>
      <c r="V207" s="210"/>
      <c r="W207" s="210"/>
      <c r="X207" s="210"/>
      <c r="Y207" s="210"/>
      <c r="Z207" s="210"/>
    </row>
    <row r="208" ht="12.75" customHeight="1">
      <c r="A208" s="625"/>
      <c r="B208" s="625"/>
      <c r="C208" s="625"/>
      <c r="D208" s="627"/>
      <c r="E208" s="210"/>
      <c r="F208" s="210"/>
      <c r="G208" s="210"/>
      <c r="H208" s="210"/>
      <c r="I208" s="627"/>
      <c r="J208" s="210"/>
      <c r="K208" s="210"/>
      <c r="L208" s="210"/>
      <c r="M208" s="628"/>
      <c r="N208" s="210"/>
      <c r="O208" s="210"/>
      <c r="P208" s="210"/>
      <c r="Q208" s="210"/>
      <c r="R208" s="210"/>
      <c r="S208" s="210"/>
      <c r="T208" s="210"/>
      <c r="U208" s="210"/>
      <c r="V208" s="210"/>
      <c r="W208" s="210"/>
      <c r="X208" s="210"/>
      <c r="Y208" s="210"/>
      <c r="Z208" s="210"/>
    </row>
    <row r="209" ht="12.75" customHeight="1">
      <c r="A209" s="625"/>
      <c r="B209" s="625"/>
      <c r="C209" s="625"/>
      <c r="D209" s="627"/>
      <c r="E209" s="210"/>
      <c r="F209" s="210"/>
      <c r="G209" s="210"/>
      <c r="H209" s="210"/>
      <c r="I209" s="627"/>
      <c r="J209" s="210"/>
      <c r="K209" s="210"/>
      <c r="L209" s="210"/>
      <c r="M209" s="628"/>
      <c r="N209" s="210"/>
      <c r="O209" s="210"/>
      <c r="P209" s="210"/>
      <c r="Q209" s="210"/>
      <c r="R209" s="210"/>
      <c r="S209" s="210"/>
      <c r="T209" s="210"/>
      <c r="U209" s="210"/>
      <c r="V209" s="210"/>
      <c r="W209" s="210"/>
      <c r="X209" s="210"/>
      <c r="Y209" s="210"/>
      <c r="Z209" s="210"/>
    </row>
    <row r="210" ht="12.75" customHeight="1">
      <c r="A210" s="625"/>
      <c r="B210" s="625"/>
      <c r="C210" s="625"/>
      <c r="D210" s="627"/>
      <c r="E210" s="210"/>
      <c r="F210" s="210"/>
      <c r="G210" s="210"/>
      <c r="H210" s="210"/>
      <c r="I210" s="627"/>
      <c r="J210" s="210"/>
      <c r="K210" s="210"/>
      <c r="L210" s="210"/>
      <c r="M210" s="628"/>
      <c r="N210" s="210"/>
      <c r="O210" s="210"/>
      <c r="P210" s="210"/>
      <c r="Q210" s="210"/>
      <c r="R210" s="210"/>
      <c r="S210" s="210"/>
      <c r="T210" s="210"/>
      <c r="U210" s="210"/>
      <c r="V210" s="210"/>
      <c r="W210" s="210"/>
      <c r="X210" s="210"/>
      <c r="Y210" s="210"/>
      <c r="Z210" s="210"/>
    </row>
    <row r="211" ht="12.75" customHeight="1">
      <c r="A211" s="625"/>
      <c r="B211" s="625"/>
      <c r="C211" s="625"/>
      <c r="D211" s="627"/>
      <c r="E211" s="210"/>
      <c r="F211" s="210"/>
      <c r="G211" s="210"/>
      <c r="H211" s="210"/>
      <c r="I211" s="627"/>
      <c r="J211" s="210"/>
      <c r="K211" s="210"/>
      <c r="L211" s="210"/>
      <c r="M211" s="628"/>
      <c r="N211" s="210"/>
      <c r="O211" s="210"/>
      <c r="P211" s="210"/>
      <c r="Q211" s="210"/>
      <c r="R211" s="210"/>
      <c r="S211" s="210"/>
      <c r="T211" s="210"/>
      <c r="U211" s="210"/>
      <c r="V211" s="210"/>
      <c r="W211" s="210"/>
      <c r="X211" s="210"/>
      <c r="Y211" s="210"/>
      <c r="Z211" s="210"/>
    </row>
    <row r="212" ht="12.75" customHeight="1">
      <c r="A212" s="625"/>
      <c r="B212" s="625"/>
      <c r="C212" s="625"/>
      <c r="D212" s="627"/>
      <c r="E212" s="210"/>
      <c r="F212" s="210"/>
      <c r="G212" s="210"/>
      <c r="H212" s="210"/>
      <c r="I212" s="627"/>
      <c r="J212" s="210"/>
      <c r="K212" s="210"/>
      <c r="L212" s="210"/>
      <c r="M212" s="628"/>
      <c r="N212" s="210"/>
      <c r="O212" s="210"/>
      <c r="P212" s="210"/>
      <c r="Q212" s="210"/>
      <c r="R212" s="210"/>
      <c r="S212" s="210"/>
      <c r="T212" s="210"/>
      <c r="U212" s="210"/>
      <c r="V212" s="210"/>
      <c r="W212" s="210"/>
      <c r="X212" s="210"/>
      <c r="Y212" s="210"/>
      <c r="Z212" s="210"/>
    </row>
    <row r="213" ht="12.75" customHeight="1">
      <c r="A213" s="625"/>
      <c r="B213" s="625"/>
      <c r="C213" s="625"/>
      <c r="D213" s="627"/>
      <c r="E213" s="210"/>
      <c r="F213" s="210"/>
      <c r="G213" s="210"/>
      <c r="H213" s="210"/>
      <c r="I213" s="627"/>
      <c r="J213" s="210"/>
      <c r="K213" s="210"/>
      <c r="L213" s="210"/>
      <c r="M213" s="628"/>
      <c r="N213" s="210"/>
      <c r="O213" s="210"/>
      <c r="P213" s="210"/>
      <c r="Q213" s="210"/>
      <c r="R213" s="210"/>
      <c r="S213" s="210"/>
      <c r="T213" s="210"/>
      <c r="U213" s="210"/>
      <c r="V213" s="210"/>
      <c r="W213" s="210"/>
      <c r="X213" s="210"/>
      <c r="Y213" s="210"/>
      <c r="Z213" s="210"/>
    </row>
    <row r="214" ht="12.75" customHeight="1">
      <c r="A214" s="625"/>
      <c r="B214" s="625"/>
      <c r="C214" s="625"/>
      <c r="D214" s="627"/>
      <c r="E214" s="210"/>
      <c r="F214" s="210"/>
      <c r="G214" s="210"/>
      <c r="H214" s="210"/>
      <c r="I214" s="627"/>
      <c r="J214" s="210"/>
      <c r="K214" s="210"/>
      <c r="L214" s="210"/>
      <c r="M214" s="628"/>
      <c r="N214" s="210"/>
      <c r="O214" s="210"/>
      <c r="P214" s="210"/>
      <c r="Q214" s="210"/>
      <c r="R214" s="210"/>
      <c r="S214" s="210"/>
      <c r="T214" s="210"/>
      <c r="U214" s="210"/>
      <c r="V214" s="210"/>
      <c r="W214" s="210"/>
      <c r="X214" s="210"/>
      <c r="Y214" s="210"/>
      <c r="Z214" s="210"/>
    </row>
    <row r="215" ht="12.75" customHeight="1">
      <c r="A215" s="625"/>
      <c r="B215" s="625"/>
      <c r="C215" s="625"/>
      <c r="D215" s="627"/>
      <c r="E215" s="210"/>
      <c r="F215" s="210"/>
      <c r="G215" s="210"/>
      <c r="H215" s="210"/>
      <c r="I215" s="627"/>
      <c r="J215" s="210"/>
      <c r="K215" s="210"/>
      <c r="L215" s="210"/>
      <c r="M215" s="628"/>
      <c r="N215" s="210"/>
      <c r="O215" s="210"/>
      <c r="P215" s="210"/>
      <c r="Q215" s="210"/>
      <c r="R215" s="210"/>
      <c r="S215" s="210"/>
      <c r="T215" s="210"/>
      <c r="U215" s="210"/>
      <c r="V215" s="210"/>
      <c r="W215" s="210"/>
      <c r="X215" s="210"/>
      <c r="Y215" s="210"/>
      <c r="Z215" s="210"/>
    </row>
    <row r="216" ht="12.75" customHeight="1">
      <c r="A216" s="625"/>
      <c r="B216" s="625"/>
      <c r="C216" s="625"/>
      <c r="D216" s="627"/>
      <c r="E216" s="210"/>
      <c r="F216" s="210"/>
      <c r="G216" s="210"/>
      <c r="H216" s="210"/>
      <c r="I216" s="627"/>
      <c r="J216" s="210"/>
      <c r="K216" s="210"/>
      <c r="L216" s="210"/>
      <c r="M216" s="628"/>
      <c r="N216" s="210"/>
      <c r="O216" s="210"/>
      <c r="P216" s="210"/>
      <c r="Q216" s="210"/>
      <c r="R216" s="210"/>
      <c r="S216" s="210"/>
      <c r="T216" s="210"/>
      <c r="U216" s="210"/>
      <c r="V216" s="210"/>
      <c r="W216" s="210"/>
      <c r="X216" s="210"/>
      <c r="Y216" s="210"/>
      <c r="Z216" s="210"/>
    </row>
    <row r="217" ht="12.75" customHeight="1">
      <c r="A217" s="625"/>
      <c r="B217" s="625"/>
      <c r="C217" s="625"/>
      <c r="D217" s="627"/>
      <c r="E217" s="210"/>
      <c r="F217" s="210"/>
      <c r="G217" s="210"/>
      <c r="H217" s="210"/>
      <c r="I217" s="627"/>
      <c r="J217" s="210"/>
      <c r="K217" s="210"/>
      <c r="L217" s="210"/>
      <c r="M217" s="628"/>
      <c r="N217" s="210"/>
      <c r="O217" s="210"/>
      <c r="P217" s="210"/>
      <c r="Q217" s="210"/>
      <c r="R217" s="210"/>
      <c r="S217" s="210"/>
      <c r="T217" s="210"/>
      <c r="U217" s="210"/>
      <c r="V217" s="210"/>
      <c r="W217" s="210"/>
      <c r="X217" s="210"/>
      <c r="Y217" s="210"/>
      <c r="Z217" s="210"/>
    </row>
    <row r="218" ht="12.75" customHeight="1">
      <c r="A218" s="625"/>
      <c r="B218" s="625"/>
      <c r="C218" s="625"/>
      <c r="D218" s="627"/>
      <c r="E218" s="210"/>
      <c r="F218" s="210"/>
      <c r="G218" s="210"/>
      <c r="H218" s="210"/>
      <c r="I218" s="627"/>
      <c r="J218" s="210"/>
      <c r="K218" s="210"/>
      <c r="L218" s="210"/>
      <c r="M218" s="628"/>
      <c r="N218" s="210"/>
      <c r="O218" s="210"/>
      <c r="P218" s="210"/>
      <c r="Q218" s="210"/>
      <c r="R218" s="210"/>
      <c r="S218" s="210"/>
      <c r="T218" s="210"/>
      <c r="U218" s="210"/>
      <c r="V218" s="210"/>
      <c r="W218" s="210"/>
      <c r="X218" s="210"/>
      <c r="Y218" s="210"/>
      <c r="Z218" s="210"/>
    </row>
    <row r="219" ht="12.75" customHeight="1">
      <c r="A219" s="625"/>
      <c r="B219" s="625"/>
      <c r="C219" s="625"/>
      <c r="D219" s="627"/>
      <c r="E219" s="210"/>
      <c r="F219" s="210"/>
      <c r="G219" s="210"/>
      <c r="H219" s="210"/>
      <c r="I219" s="627"/>
      <c r="J219" s="210"/>
      <c r="K219" s="210"/>
      <c r="L219" s="210"/>
      <c r="M219" s="628"/>
      <c r="N219" s="210"/>
      <c r="O219" s="210"/>
      <c r="P219" s="210"/>
      <c r="Q219" s="210"/>
      <c r="R219" s="210"/>
      <c r="S219" s="210"/>
      <c r="T219" s="210"/>
      <c r="U219" s="210"/>
      <c r="V219" s="210"/>
      <c r="W219" s="210"/>
      <c r="X219" s="210"/>
      <c r="Y219" s="210"/>
      <c r="Z219" s="210"/>
    </row>
    <row r="220" ht="12.75" customHeight="1">
      <c r="A220" s="625"/>
      <c r="B220" s="625"/>
      <c r="C220" s="625"/>
      <c r="D220" s="627"/>
      <c r="E220" s="210"/>
      <c r="F220" s="210"/>
      <c r="G220" s="210"/>
      <c r="H220" s="210"/>
      <c r="I220" s="627"/>
      <c r="J220" s="210"/>
      <c r="K220" s="210"/>
      <c r="L220" s="210"/>
      <c r="M220" s="628"/>
      <c r="N220" s="210"/>
      <c r="O220" s="210"/>
      <c r="P220" s="210"/>
      <c r="Q220" s="210"/>
      <c r="R220" s="210"/>
      <c r="S220" s="210"/>
      <c r="T220" s="210"/>
      <c r="U220" s="210"/>
      <c r="V220" s="210"/>
      <c r="W220" s="210"/>
      <c r="X220" s="210"/>
      <c r="Y220" s="210"/>
      <c r="Z220" s="210"/>
    </row>
    <row r="221" ht="12.75" customHeight="1">
      <c r="A221" s="625"/>
      <c r="B221" s="625"/>
      <c r="C221" s="625"/>
      <c r="D221" s="627"/>
      <c r="E221" s="210"/>
      <c r="F221" s="210"/>
      <c r="G221" s="210"/>
      <c r="H221" s="210"/>
      <c r="I221" s="627"/>
      <c r="J221" s="210"/>
      <c r="K221" s="210"/>
      <c r="L221" s="210"/>
      <c r="M221" s="628"/>
      <c r="N221" s="210"/>
      <c r="O221" s="210"/>
      <c r="P221" s="210"/>
      <c r="Q221" s="210"/>
      <c r="R221" s="210"/>
      <c r="S221" s="210"/>
      <c r="T221" s="210"/>
      <c r="U221" s="210"/>
      <c r="V221" s="210"/>
      <c r="W221" s="210"/>
      <c r="X221" s="210"/>
      <c r="Y221" s="210"/>
      <c r="Z221" s="210"/>
    </row>
    <row r="222" ht="12.75" customHeight="1">
      <c r="A222" s="625"/>
      <c r="B222" s="625"/>
      <c r="C222" s="625"/>
      <c r="D222" s="627"/>
      <c r="E222" s="210"/>
      <c r="F222" s="210"/>
      <c r="G222" s="210"/>
      <c r="H222" s="210"/>
      <c r="I222" s="627"/>
      <c r="J222" s="210"/>
      <c r="K222" s="210"/>
      <c r="L222" s="210"/>
      <c r="M222" s="628"/>
      <c r="N222" s="210"/>
      <c r="O222" s="210"/>
      <c r="P222" s="210"/>
      <c r="Q222" s="210"/>
      <c r="R222" s="210"/>
      <c r="S222" s="210"/>
      <c r="T222" s="210"/>
      <c r="U222" s="210"/>
      <c r="V222" s="210"/>
      <c r="W222" s="210"/>
      <c r="X222" s="210"/>
      <c r="Y222" s="210"/>
      <c r="Z222" s="210"/>
    </row>
    <row r="223" ht="12.75" customHeight="1">
      <c r="A223" s="625"/>
      <c r="B223" s="625"/>
      <c r="C223" s="625"/>
      <c r="D223" s="627"/>
      <c r="E223" s="210"/>
      <c r="F223" s="210"/>
      <c r="G223" s="210"/>
      <c r="H223" s="210"/>
      <c r="I223" s="627"/>
      <c r="J223" s="210"/>
      <c r="K223" s="210"/>
      <c r="L223" s="210"/>
      <c r="M223" s="628"/>
      <c r="N223" s="210"/>
      <c r="O223" s="210"/>
      <c r="P223" s="210"/>
      <c r="Q223" s="210"/>
      <c r="R223" s="210"/>
      <c r="S223" s="210"/>
      <c r="T223" s="210"/>
      <c r="U223" s="210"/>
      <c r="V223" s="210"/>
      <c r="W223" s="210"/>
      <c r="X223" s="210"/>
      <c r="Y223" s="210"/>
      <c r="Z223" s="210"/>
    </row>
    <row r="224" ht="12.75" customHeight="1">
      <c r="A224" s="625"/>
      <c r="B224" s="625"/>
      <c r="C224" s="625"/>
      <c r="D224" s="627"/>
      <c r="E224" s="210"/>
      <c r="F224" s="210"/>
      <c r="G224" s="210"/>
      <c r="H224" s="210"/>
      <c r="I224" s="627"/>
      <c r="J224" s="210"/>
      <c r="K224" s="210"/>
      <c r="L224" s="210"/>
      <c r="M224" s="628"/>
      <c r="N224" s="210"/>
      <c r="O224" s="210"/>
      <c r="P224" s="210"/>
      <c r="Q224" s="210"/>
      <c r="R224" s="210"/>
      <c r="S224" s="210"/>
      <c r="T224" s="210"/>
      <c r="U224" s="210"/>
      <c r="V224" s="210"/>
      <c r="W224" s="210"/>
      <c r="X224" s="210"/>
      <c r="Y224" s="210"/>
      <c r="Z224" s="210"/>
    </row>
    <row r="225" ht="12.75" customHeight="1">
      <c r="A225" s="625"/>
      <c r="B225" s="625"/>
      <c r="C225" s="625"/>
      <c r="D225" s="627"/>
      <c r="E225" s="210"/>
      <c r="F225" s="210"/>
      <c r="G225" s="210"/>
      <c r="H225" s="210"/>
      <c r="I225" s="627"/>
      <c r="J225" s="210"/>
      <c r="K225" s="210"/>
      <c r="L225" s="210"/>
      <c r="M225" s="628"/>
      <c r="N225" s="210"/>
      <c r="O225" s="210"/>
      <c r="P225" s="210"/>
      <c r="Q225" s="210"/>
      <c r="R225" s="210"/>
      <c r="S225" s="210"/>
      <c r="T225" s="210"/>
      <c r="U225" s="210"/>
      <c r="V225" s="210"/>
      <c r="W225" s="210"/>
      <c r="X225" s="210"/>
      <c r="Y225" s="210"/>
      <c r="Z225" s="210"/>
    </row>
    <row r="226" ht="12.75" customHeight="1">
      <c r="A226" s="625"/>
      <c r="B226" s="625"/>
      <c r="C226" s="625"/>
      <c r="D226" s="627"/>
      <c r="E226" s="210"/>
      <c r="F226" s="210"/>
      <c r="G226" s="210"/>
      <c r="H226" s="210"/>
      <c r="I226" s="627"/>
      <c r="J226" s="210"/>
      <c r="K226" s="210"/>
      <c r="L226" s="210"/>
      <c r="M226" s="628"/>
      <c r="N226" s="210"/>
      <c r="O226" s="210"/>
      <c r="P226" s="210"/>
      <c r="Q226" s="210"/>
      <c r="R226" s="210"/>
      <c r="S226" s="210"/>
      <c r="T226" s="210"/>
      <c r="U226" s="210"/>
      <c r="V226" s="210"/>
      <c r="W226" s="210"/>
      <c r="X226" s="210"/>
      <c r="Y226" s="210"/>
      <c r="Z226" s="210"/>
    </row>
    <row r="227" ht="12.75" customHeight="1">
      <c r="A227" s="625"/>
      <c r="B227" s="625"/>
      <c r="C227" s="625"/>
      <c r="D227" s="627"/>
      <c r="E227" s="210"/>
      <c r="F227" s="210"/>
      <c r="G227" s="210"/>
      <c r="H227" s="210"/>
      <c r="I227" s="627"/>
      <c r="J227" s="210"/>
      <c r="K227" s="210"/>
      <c r="L227" s="210"/>
      <c r="M227" s="628"/>
      <c r="N227" s="210"/>
      <c r="O227" s="210"/>
      <c r="P227" s="210"/>
      <c r="Q227" s="210"/>
      <c r="R227" s="210"/>
      <c r="S227" s="210"/>
      <c r="T227" s="210"/>
      <c r="U227" s="210"/>
      <c r="V227" s="210"/>
      <c r="W227" s="210"/>
      <c r="X227" s="210"/>
      <c r="Y227" s="210"/>
      <c r="Z227" s="210"/>
    </row>
    <row r="228" ht="12.75" customHeight="1">
      <c r="A228" s="625"/>
      <c r="B228" s="625"/>
      <c r="C228" s="625"/>
      <c r="D228" s="627"/>
      <c r="E228" s="210"/>
      <c r="F228" s="210"/>
      <c r="G228" s="210"/>
      <c r="H228" s="210"/>
      <c r="I228" s="627"/>
      <c r="J228" s="210"/>
      <c r="K228" s="210"/>
      <c r="L228" s="210"/>
      <c r="M228" s="628"/>
      <c r="N228" s="210"/>
      <c r="O228" s="210"/>
      <c r="P228" s="210"/>
      <c r="Q228" s="210"/>
      <c r="R228" s="210"/>
      <c r="S228" s="210"/>
      <c r="T228" s="210"/>
      <c r="U228" s="210"/>
      <c r="V228" s="210"/>
      <c r="W228" s="210"/>
      <c r="X228" s="210"/>
      <c r="Y228" s="210"/>
      <c r="Z228" s="210"/>
    </row>
    <row r="229" ht="12.75" customHeight="1">
      <c r="A229" s="625"/>
      <c r="B229" s="625"/>
      <c r="C229" s="625"/>
      <c r="D229" s="627"/>
      <c r="E229" s="210"/>
      <c r="F229" s="210"/>
      <c r="G229" s="210"/>
      <c r="H229" s="210"/>
      <c r="I229" s="627"/>
      <c r="J229" s="210"/>
      <c r="K229" s="210"/>
      <c r="L229" s="210"/>
      <c r="M229" s="628"/>
      <c r="N229" s="210"/>
      <c r="O229" s="210"/>
      <c r="P229" s="210"/>
      <c r="Q229" s="210"/>
      <c r="R229" s="210"/>
      <c r="S229" s="210"/>
      <c r="T229" s="210"/>
      <c r="U229" s="210"/>
      <c r="V229" s="210"/>
      <c r="W229" s="210"/>
      <c r="X229" s="210"/>
      <c r="Y229" s="210"/>
      <c r="Z229" s="210"/>
    </row>
    <row r="230" ht="12.75" customHeight="1">
      <c r="A230" s="625"/>
      <c r="B230" s="625"/>
      <c r="C230" s="625"/>
      <c r="D230" s="627"/>
      <c r="E230" s="210"/>
      <c r="F230" s="210"/>
      <c r="G230" s="210"/>
      <c r="H230" s="210"/>
      <c r="I230" s="627"/>
      <c r="J230" s="210"/>
      <c r="K230" s="210"/>
      <c r="L230" s="210"/>
      <c r="M230" s="628"/>
      <c r="N230" s="210"/>
      <c r="O230" s="210"/>
      <c r="P230" s="210"/>
      <c r="Q230" s="210"/>
      <c r="R230" s="210"/>
      <c r="S230" s="210"/>
      <c r="T230" s="210"/>
      <c r="U230" s="210"/>
      <c r="V230" s="210"/>
      <c r="W230" s="210"/>
      <c r="X230" s="210"/>
      <c r="Y230" s="210"/>
      <c r="Z230" s="210"/>
    </row>
    <row r="231" ht="12.75" customHeight="1">
      <c r="A231" s="625"/>
      <c r="B231" s="625"/>
      <c r="C231" s="625"/>
      <c r="D231" s="627"/>
      <c r="E231" s="210"/>
      <c r="F231" s="210"/>
      <c r="G231" s="210"/>
      <c r="H231" s="210"/>
      <c r="I231" s="627"/>
      <c r="J231" s="210"/>
      <c r="K231" s="210"/>
      <c r="L231" s="210"/>
      <c r="M231" s="628"/>
      <c r="N231" s="210"/>
      <c r="O231" s="210"/>
      <c r="P231" s="210"/>
      <c r="Q231" s="210"/>
      <c r="R231" s="210"/>
      <c r="S231" s="210"/>
      <c r="T231" s="210"/>
      <c r="U231" s="210"/>
      <c r="V231" s="210"/>
      <c r="W231" s="210"/>
      <c r="X231" s="210"/>
      <c r="Y231" s="210"/>
      <c r="Z231" s="210"/>
    </row>
    <row r="232" ht="12.75" customHeight="1">
      <c r="A232" s="625"/>
      <c r="B232" s="625"/>
      <c r="C232" s="625"/>
      <c r="D232" s="627"/>
      <c r="E232" s="210"/>
      <c r="F232" s="210"/>
      <c r="G232" s="210"/>
      <c r="H232" s="210"/>
      <c r="I232" s="627"/>
      <c r="J232" s="210"/>
      <c r="K232" s="210"/>
      <c r="L232" s="210"/>
      <c r="M232" s="628"/>
      <c r="N232" s="210"/>
      <c r="O232" s="210"/>
      <c r="P232" s="210"/>
      <c r="Q232" s="210"/>
      <c r="R232" s="210"/>
      <c r="S232" s="210"/>
      <c r="T232" s="210"/>
      <c r="U232" s="210"/>
      <c r="V232" s="210"/>
      <c r="W232" s="210"/>
      <c r="X232" s="210"/>
      <c r="Y232" s="210"/>
      <c r="Z232" s="210"/>
    </row>
    <row r="233" ht="12.75" customHeight="1">
      <c r="A233" s="625"/>
      <c r="B233" s="625"/>
      <c r="C233" s="625"/>
      <c r="D233" s="627"/>
      <c r="E233" s="210"/>
      <c r="F233" s="210"/>
      <c r="G233" s="210"/>
      <c r="H233" s="210"/>
      <c r="I233" s="627"/>
      <c r="J233" s="210"/>
      <c r="K233" s="210"/>
      <c r="L233" s="210"/>
      <c r="M233" s="628"/>
      <c r="N233" s="210"/>
      <c r="O233" s="210"/>
      <c r="P233" s="210"/>
      <c r="Q233" s="210"/>
      <c r="R233" s="210"/>
      <c r="S233" s="210"/>
      <c r="T233" s="210"/>
      <c r="U233" s="210"/>
      <c r="V233" s="210"/>
      <c r="W233" s="210"/>
      <c r="X233" s="210"/>
      <c r="Y233" s="210"/>
      <c r="Z233" s="210"/>
    </row>
    <row r="234" ht="12.75" customHeight="1">
      <c r="A234" s="625"/>
      <c r="B234" s="625"/>
      <c r="C234" s="625"/>
      <c r="D234" s="627"/>
      <c r="E234" s="210"/>
      <c r="F234" s="210"/>
      <c r="G234" s="210"/>
      <c r="H234" s="210"/>
      <c r="I234" s="627"/>
      <c r="J234" s="210"/>
      <c r="K234" s="210"/>
      <c r="L234" s="210"/>
      <c r="M234" s="628"/>
      <c r="N234" s="210"/>
      <c r="O234" s="210"/>
      <c r="P234" s="210"/>
      <c r="Q234" s="210"/>
      <c r="R234" s="210"/>
      <c r="S234" s="210"/>
      <c r="T234" s="210"/>
      <c r="U234" s="210"/>
      <c r="V234" s="210"/>
      <c r="W234" s="210"/>
      <c r="X234" s="210"/>
      <c r="Y234" s="210"/>
      <c r="Z234" s="210"/>
    </row>
    <row r="235" ht="12.75" customHeight="1">
      <c r="A235" s="625"/>
      <c r="B235" s="625"/>
      <c r="C235" s="625"/>
      <c r="D235" s="627"/>
      <c r="E235" s="210"/>
      <c r="F235" s="210"/>
      <c r="G235" s="210"/>
      <c r="H235" s="210"/>
      <c r="I235" s="627"/>
      <c r="J235" s="210"/>
      <c r="K235" s="210"/>
      <c r="L235" s="210"/>
      <c r="M235" s="628"/>
      <c r="N235" s="210"/>
      <c r="O235" s="210"/>
      <c r="P235" s="210"/>
      <c r="Q235" s="210"/>
      <c r="R235" s="210"/>
      <c r="S235" s="210"/>
      <c r="T235" s="210"/>
      <c r="U235" s="210"/>
      <c r="V235" s="210"/>
      <c r="W235" s="210"/>
      <c r="X235" s="210"/>
      <c r="Y235" s="210"/>
      <c r="Z235" s="210"/>
    </row>
    <row r="236" ht="12.75" customHeight="1">
      <c r="A236" s="625"/>
      <c r="B236" s="625"/>
      <c r="C236" s="625"/>
      <c r="D236" s="627"/>
      <c r="E236" s="210"/>
      <c r="F236" s="210"/>
      <c r="G236" s="210"/>
      <c r="H236" s="210"/>
      <c r="I236" s="627"/>
      <c r="J236" s="210"/>
      <c r="K236" s="210"/>
      <c r="L236" s="210"/>
      <c r="M236" s="628"/>
      <c r="N236" s="210"/>
      <c r="O236" s="210"/>
      <c r="P236" s="210"/>
      <c r="Q236" s="210"/>
      <c r="R236" s="210"/>
      <c r="S236" s="210"/>
      <c r="T236" s="210"/>
      <c r="U236" s="210"/>
      <c r="V236" s="210"/>
      <c r="W236" s="210"/>
      <c r="X236" s="210"/>
      <c r="Y236" s="210"/>
      <c r="Z236" s="210"/>
    </row>
    <row r="237" ht="12.75" customHeight="1">
      <c r="A237" s="625"/>
      <c r="B237" s="625"/>
      <c r="C237" s="625"/>
      <c r="D237" s="627"/>
      <c r="E237" s="210"/>
      <c r="F237" s="210"/>
      <c r="G237" s="210"/>
      <c r="H237" s="210"/>
      <c r="I237" s="627"/>
      <c r="J237" s="210"/>
      <c r="K237" s="210"/>
      <c r="L237" s="210"/>
      <c r="M237" s="628"/>
      <c r="N237" s="210"/>
      <c r="O237" s="210"/>
      <c r="P237" s="210"/>
      <c r="Q237" s="210"/>
      <c r="R237" s="210"/>
      <c r="S237" s="210"/>
      <c r="T237" s="210"/>
      <c r="U237" s="210"/>
      <c r="V237" s="210"/>
      <c r="W237" s="210"/>
      <c r="X237" s="210"/>
      <c r="Y237" s="210"/>
      <c r="Z237" s="210"/>
    </row>
    <row r="238" ht="12.75" customHeight="1">
      <c r="A238" s="625"/>
      <c r="B238" s="625"/>
      <c r="C238" s="625"/>
      <c r="D238" s="627"/>
      <c r="E238" s="210"/>
      <c r="F238" s="210"/>
      <c r="G238" s="210"/>
      <c r="H238" s="210"/>
      <c r="I238" s="627"/>
      <c r="J238" s="210"/>
      <c r="K238" s="210"/>
      <c r="L238" s="210"/>
      <c r="M238" s="628"/>
      <c r="N238" s="210"/>
      <c r="O238" s="210"/>
      <c r="P238" s="210"/>
      <c r="Q238" s="210"/>
      <c r="R238" s="210"/>
      <c r="S238" s="210"/>
      <c r="T238" s="210"/>
      <c r="U238" s="210"/>
      <c r="V238" s="210"/>
      <c r="W238" s="210"/>
      <c r="X238" s="210"/>
      <c r="Y238" s="210"/>
      <c r="Z238" s="210"/>
    </row>
    <row r="239" ht="12.75" customHeight="1">
      <c r="A239" s="625"/>
      <c r="B239" s="625"/>
      <c r="C239" s="625"/>
      <c r="D239" s="627"/>
      <c r="E239" s="210"/>
      <c r="F239" s="210"/>
      <c r="G239" s="210"/>
      <c r="H239" s="210"/>
      <c r="I239" s="627"/>
      <c r="J239" s="210"/>
      <c r="K239" s="210"/>
      <c r="L239" s="210"/>
      <c r="M239" s="628"/>
      <c r="N239" s="210"/>
      <c r="O239" s="210"/>
      <c r="P239" s="210"/>
      <c r="Q239" s="210"/>
      <c r="R239" s="210"/>
      <c r="S239" s="210"/>
      <c r="T239" s="210"/>
      <c r="U239" s="210"/>
      <c r="V239" s="210"/>
      <c r="W239" s="210"/>
      <c r="X239" s="210"/>
      <c r="Y239" s="210"/>
      <c r="Z239" s="210"/>
    </row>
    <row r="240" ht="12.75" customHeight="1">
      <c r="A240" s="625"/>
      <c r="B240" s="625"/>
      <c r="C240" s="625"/>
      <c r="D240" s="627"/>
      <c r="E240" s="210"/>
      <c r="F240" s="210"/>
      <c r="G240" s="210"/>
      <c r="H240" s="210"/>
      <c r="I240" s="627"/>
      <c r="J240" s="210"/>
      <c r="K240" s="210"/>
      <c r="L240" s="210"/>
      <c r="M240" s="628"/>
      <c r="N240" s="210"/>
      <c r="O240" s="210"/>
      <c r="P240" s="210"/>
      <c r="Q240" s="210"/>
      <c r="R240" s="210"/>
      <c r="S240" s="210"/>
      <c r="T240" s="210"/>
      <c r="U240" s="210"/>
      <c r="V240" s="210"/>
      <c r="W240" s="210"/>
      <c r="X240" s="210"/>
      <c r="Y240" s="210"/>
      <c r="Z240" s="210"/>
    </row>
    <row r="241" ht="12.75" customHeight="1">
      <c r="A241" s="625"/>
      <c r="B241" s="625"/>
      <c r="C241" s="625"/>
      <c r="D241" s="627"/>
      <c r="E241" s="210"/>
      <c r="F241" s="210"/>
      <c r="G241" s="210"/>
      <c r="H241" s="210"/>
      <c r="I241" s="627"/>
      <c r="J241" s="210"/>
      <c r="K241" s="210"/>
      <c r="L241" s="210"/>
      <c r="M241" s="628"/>
      <c r="N241" s="210"/>
      <c r="O241" s="210"/>
      <c r="P241" s="210"/>
      <c r="Q241" s="210"/>
      <c r="R241" s="210"/>
      <c r="S241" s="210"/>
      <c r="T241" s="210"/>
      <c r="U241" s="210"/>
      <c r="V241" s="210"/>
      <c r="W241" s="210"/>
      <c r="X241" s="210"/>
      <c r="Y241" s="210"/>
      <c r="Z241" s="210"/>
    </row>
    <row r="242" ht="12.75" customHeight="1">
      <c r="A242" s="625"/>
      <c r="B242" s="625"/>
      <c r="C242" s="625"/>
      <c r="D242" s="627"/>
      <c r="E242" s="210"/>
      <c r="F242" s="210"/>
      <c r="G242" s="210"/>
      <c r="H242" s="210"/>
      <c r="I242" s="627"/>
      <c r="J242" s="210"/>
      <c r="K242" s="210"/>
      <c r="L242" s="210"/>
      <c r="M242" s="628"/>
      <c r="N242" s="210"/>
      <c r="O242" s="210"/>
      <c r="P242" s="210"/>
      <c r="Q242" s="210"/>
      <c r="R242" s="210"/>
      <c r="S242" s="210"/>
      <c r="T242" s="210"/>
      <c r="U242" s="210"/>
      <c r="V242" s="210"/>
      <c r="W242" s="210"/>
      <c r="X242" s="210"/>
      <c r="Y242" s="210"/>
      <c r="Z242" s="210"/>
    </row>
    <row r="243" ht="12.75" customHeight="1">
      <c r="A243" s="625"/>
      <c r="B243" s="625"/>
      <c r="C243" s="625"/>
      <c r="D243" s="627"/>
      <c r="E243" s="210"/>
      <c r="F243" s="210"/>
      <c r="G243" s="210"/>
      <c r="H243" s="210"/>
      <c r="I243" s="627"/>
      <c r="J243" s="210"/>
      <c r="K243" s="210"/>
      <c r="L243" s="210"/>
      <c r="M243" s="628"/>
      <c r="N243" s="210"/>
      <c r="O243" s="210"/>
      <c r="P243" s="210"/>
      <c r="Q243" s="210"/>
      <c r="R243" s="210"/>
      <c r="S243" s="210"/>
      <c r="T243" s="210"/>
      <c r="U243" s="210"/>
      <c r="V243" s="210"/>
      <c r="W243" s="210"/>
      <c r="X243" s="210"/>
      <c r="Y243" s="210"/>
      <c r="Z243" s="210"/>
    </row>
    <row r="244" ht="12.75" customHeight="1">
      <c r="A244" s="625"/>
      <c r="B244" s="625"/>
      <c r="C244" s="625"/>
      <c r="D244" s="627"/>
      <c r="E244" s="210"/>
      <c r="F244" s="210"/>
      <c r="G244" s="210"/>
      <c r="H244" s="210"/>
      <c r="I244" s="627"/>
      <c r="J244" s="210"/>
      <c r="K244" s="210"/>
      <c r="L244" s="210"/>
      <c r="M244" s="628"/>
      <c r="N244" s="210"/>
      <c r="O244" s="210"/>
      <c r="P244" s="210"/>
      <c r="Q244" s="210"/>
      <c r="R244" s="210"/>
      <c r="S244" s="210"/>
      <c r="T244" s="210"/>
      <c r="U244" s="210"/>
      <c r="V244" s="210"/>
      <c r="W244" s="210"/>
      <c r="X244" s="210"/>
      <c r="Y244" s="210"/>
      <c r="Z244" s="210"/>
    </row>
    <row r="245" ht="12.75" customHeight="1">
      <c r="A245" s="625"/>
      <c r="B245" s="625"/>
      <c r="C245" s="625"/>
      <c r="D245" s="627"/>
      <c r="E245" s="210"/>
      <c r="F245" s="210"/>
      <c r="G245" s="210"/>
      <c r="H245" s="210"/>
      <c r="I245" s="627"/>
      <c r="J245" s="210"/>
      <c r="K245" s="210"/>
      <c r="L245" s="210"/>
      <c r="M245" s="628"/>
      <c r="N245" s="210"/>
      <c r="O245" s="210"/>
      <c r="P245" s="210"/>
      <c r="Q245" s="210"/>
      <c r="R245" s="210"/>
      <c r="S245" s="210"/>
      <c r="T245" s="210"/>
      <c r="U245" s="210"/>
      <c r="V245" s="210"/>
      <c r="W245" s="210"/>
      <c r="X245" s="210"/>
      <c r="Y245" s="210"/>
      <c r="Z245" s="210"/>
    </row>
    <row r="246" ht="12.75" customHeight="1">
      <c r="A246" s="625"/>
      <c r="B246" s="625"/>
      <c r="C246" s="625"/>
      <c r="D246" s="627"/>
      <c r="E246" s="210"/>
      <c r="F246" s="210"/>
      <c r="G246" s="210"/>
      <c r="H246" s="210"/>
      <c r="I246" s="627"/>
      <c r="J246" s="210"/>
      <c r="K246" s="210"/>
      <c r="L246" s="210"/>
      <c r="M246" s="628"/>
      <c r="N246" s="210"/>
      <c r="O246" s="210"/>
      <c r="P246" s="210"/>
      <c r="Q246" s="210"/>
      <c r="R246" s="210"/>
      <c r="S246" s="210"/>
      <c r="T246" s="210"/>
      <c r="U246" s="210"/>
      <c r="V246" s="210"/>
      <c r="W246" s="210"/>
      <c r="X246" s="210"/>
      <c r="Y246" s="210"/>
      <c r="Z246" s="210"/>
    </row>
    <row r="247" ht="12.75" customHeight="1">
      <c r="A247" s="625"/>
      <c r="B247" s="625"/>
      <c r="C247" s="625"/>
      <c r="D247" s="627"/>
      <c r="E247" s="210"/>
      <c r="F247" s="210"/>
      <c r="G247" s="210"/>
      <c r="H247" s="210"/>
      <c r="I247" s="627"/>
      <c r="J247" s="210"/>
      <c r="K247" s="210"/>
      <c r="L247" s="210"/>
      <c r="M247" s="628"/>
      <c r="N247" s="210"/>
      <c r="O247" s="210"/>
      <c r="P247" s="210"/>
      <c r="Q247" s="210"/>
      <c r="R247" s="210"/>
      <c r="S247" s="210"/>
      <c r="T247" s="210"/>
      <c r="U247" s="210"/>
      <c r="V247" s="210"/>
      <c r="W247" s="210"/>
      <c r="X247" s="210"/>
      <c r="Y247" s="210"/>
      <c r="Z247" s="210"/>
    </row>
    <row r="248" ht="12.75" customHeight="1">
      <c r="A248" s="625"/>
      <c r="B248" s="625"/>
      <c r="C248" s="625"/>
      <c r="D248" s="627"/>
      <c r="E248" s="210"/>
      <c r="F248" s="210"/>
      <c r="G248" s="210"/>
      <c r="H248" s="210"/>
      <c r="I248" s="627"/>
      <c r="J248" s="210"/>
      <c r="K248" s="210"/>
      <c r="L248" s="210"/>
      <c r="M248" s="628"/>
      <c r="N248" s="210"/>
      <c r="O248" s="210"/>
      <c r="P248" s="210"/>
      <c r="Q248" s="210"/>
      <c r="R248" s="210"/>
      <c r="S248" s="210"/>
      <c r="T248" s="210"/>
      <c r="U248" s="210"/>
      <c r="V248" s="210"/>
      <c r="W248" s="210"/>
      <c r="X248" s="210"/>
      <c r="Y248" s="210"/>
      <c r="Z248" s="210"/>
    </row>
    <row r="249" ht="12.75" customHeight="1">
      <c r="A249" s="625"/>
      <c r="B249" s="625"/>
      <c r="C249" s="625"/>
      <c r="D249" s="627"/>
      <c r="E249" s="210"/>
      <c r="F249" s="210"/>
      <c r="G249" s="210"/>
      <c r="H249" s="210"/>
      <c r="I249" s="627"/>
      <c r="J249" s="210"/>
      <c r="K249" s="210"/>
      <c r="L249" s="210"/>
      <c r="M249" s="628"/>
      <c r="N249" s="210"/>
      <c r="O249" s="210"/>
      <c r="P249" s="210"/>
      <c r="Q249" s="210"/>
      <c r="R249" s="210"/>
      <c r="S249" s="210"/>
      <c r="T249" s="210"/>
      <c r="U249" s="210"/>
      <c r="V249" s="210"/>
      <c r="W249" s="210"/>
      <c r="X249" s="210"/>
      <c r="Y249" s="210"/>
      <c r="Z249" s="210"/>
    </row>
    <row r="250" ht="12.75" customHeight="1">
      <c r="A250" s="625"/>
      <c r="B250" s="625"/>
      <c r="C250" s="625"/>
      <c r="D250" s="627"/>
      <c r="E250" s="210"/>
      <c r="F250" s="210"/>
      <c r="G250" s="210"/>
      <c r="H250" s="210"/>
      <c r="I250" s="627"/>
      <c r="J250" s="210"/>
      <c r="K250" s="210"/>
      <c r="L250" s="210"/>
      <c r="M250" s="628"/>
      <c r="N250" s="210"/>
      <c r="O250" s="210"/>
      <c r="P250" s="210"/>
      <c r="Q250" s="210"/>
      <c r="R250" s="210"/>
      <c r="S250" s="210"/>
      <c r="T250" s="210"/>
      <c r="U250" s="210"/>
      <c r="V250" s="210"/>
      <c r="W250" s="210"/>
      <c r="X250" s="210"/>
      <c r="Y250" s="210"/>
      <c r="Z250" s="210"/>
    </row>
    <row r="251" ht="12.75" customHeight="1">
      <c r="A251" s="625"/>
      <c r="B251" s="625"/>
      <c r="C251" s="625"/>
      <c r="D251" s="627"/>
      <c r="E251" s="210"/>
      <c r="F251" s="210"/>
      <c r="G251" s="210"/>
      <c r="H251" s="210"/>
      <c r="I251" s="627"/>
      <c r="J251" s="210"/>
      <c r="K251" s="210"/>
      <c r="L251" s="210"/>
      <c r="M251" s="628"/>
      <c r="N251" s="210"/>
      <c r="O251" s="210"/>
      <c r="P251" s="210"/>
      <c r="Q251" s="210"/>
      <c r="R251" s="210"/>
      <c r="S251" s="210"/>
      <c r="T251" s="210"/>
      <c r="U251" s="210"/>
      <c r="V251" s="210"/>
      <c r="W251" s="210"/>
      <c r="X251" s="210"/>
      <c r="Y251" s="210"/>
      <c r="Z251" s="210"/>
    </row>
    <row r="252" ht="12.75" customHeight="1">
      <c r="A252" s="625"/>
      <c r="B252" s="625"/>
      <c r="C252" s="625"/>
      <c r="D252" s="627"/>
      <c r="E252" s="210"/>
      <c r="F252" s="210"/>
      <c r="G252" s="210"/>
      <c r="H252" s="210"/>
      <c r="I252" s="627"/>
      <c r="J252" s="210"/>
      <c r="K252" s="210"/>
      <c r="L252" s="210"/>
      <c r="M252" s="628"/>
      <c r="N252" s="210"/>
      <c r="O252" s="210"/>
      <c r="P252" s="210"/>
      <c r="Q252" s="210"/>
      <c r="R252" s="210"/>
      <c r="S252" s="210"/>
      <c r="T252" s="210"/>
      <c r="U252" s="210"/>
      <c r="V252" s="210"/>
      <c r="W252" s="210"/>
      <c r="X252" s="210"/>
      <c r="Y252" s="210"/>
      <c r="Z252" s="210"/>
    </row>
    <row r="253" ht="12.75" customHeight="1">
      <c r="A253" s="625"/>
      <c r="B253" s="625"/>
      <c r="C253" s="625"/>
      <c r="D253" s="627"/>
      <c r="E253" s="210"/>
      <c r="F253" s="210"/>
      <c r="G253" s="210"/>
      <c r="H253" s="210"/>
      <c r="I253" s="627"/>
      <c r="J253" s="210"/>
      <c r="K253" s="210"/>
      <c r="L253" s="210"/>
      <c r="M253" s="628"/>
      <c r="N253" s="210"/>
      <c r="O253" s="210"/>
      <c r="P253" s="210"/>
      <c r="Q253" s="210"/>
      <c r="R253" s="210"/>
      <c r="S253" s="210"/>
      <c r="T253" s="210"/>
      <c r="U253" s="210"/>
      <c r="V253" s="210"/>
      <c r="W253" s="210"/>
      <c r="X253" s="210"/>
      <c r="Y253" s="210"/>
      <c r="Z253" s="210"/>
    </row>
    <row r="254" ht="12.75" customHeight="1">
      <c r="A254" s="625"/>
      <c r="B254" s="625"/>
      <c r="C254" s="625"/>
      <c r="D254" s="627"/>
      <c r="E254" s="210"/>
      <c r="F254" s="210"/>
      <c r="G254" s="210"/>
      <c r="H254" s="210"/>
      <c r="I254" s="627"/>
      <c r="J254" s="210"/>
      <c r="K254" s="210"/>
      <c r="L254" s="210"/>
      <c r="M254" s="628"/>
      <c r="N254" s="210"/>
      <c r="O254" s="210"/>
      <c r="P254" s="210"/>
      <c r="Q254" s="210"/>
      <c r="R254" s="210"/>
      <c r="S254" s="210"/>
      <c r="T254" s="210"/>
      <c r="U254" s="210"/>
      <c r="V254" s="210"/>
      <c r="W254" s="210"/>
      <c r="X254" s="210"/>
      <c r="Y254" s="210"/>
      <c r="Z254" s="210"/>
    </row>
    <row r="255" ht="12.75" customHeight="1">
      <c r="A255" s="625"/>
      <c r="B255" s="625"/>
      <c r="C255" s="625"/>
      <c r="D255" s="627"/>
      <c r="E255" s="210"/>
      <c r="F255" s="210"/>
      <c r="G255" s="210"/>
      <c r="H255" s="210"/>
      <c r="I255" s="627"/>
      <c r="J255" s="210"/>
      <c r="K255" s="210"/>
      <c r="L255" s="210"/>
      <c r="M255" s="628"/>
      <c r="N255" s="210"/>
      <c r="O255" s="210"/>
      <c r="P255" s="210"/>
      <c r="Q255" s="210"/>
      <c r="R255" s="210"/>
      <c r="S255" s="210"/>
      <c r="T255" s="210"/>
      <c r="U255" s="210"/>
      <c r="V255" s="210"/>
      <c r="W255" s="210"/>
      <c r="X255" s="210"/>
      <c r="Y255" s="210"/>
      <c r="Z255" s="210"/>
    </row>
    <row r="256" ht="12.75" customHeight="1">
      <c r="A256" s="625"/>
      <c r="B256" s="625"/>
      <c r="C256" s="625"/>
      <c r="D256" s="627"/>
      <c r="E256" s="210"/>
      <c r="F256" s="210"/>
      <c r="G256" s="210"/>
      <c r="H256" s="210"/>
      <c r="I256" s="627"/>
      <c r="J256" s="210"/>
      <c r="K256" s="210"/>
      <c r="L256" s="210"/>
      <c r="M256" s="628"/>
      <c r="N256" s="210"/>
      <c r="O256" s="210"/>
      <c r="P256" s="210"/>
      <c r="Q256" s="210"/>
      <c r="R256" s="210"/>
      <c r="S256" s="210"/>
      <c r="T256" s="210"/>
      <c r="U256" s="210"/>
      <c r="V256" s="210"/>
      <c r="W256" s="210"/>
      <c r="X256" s="210"/>
      <c r="Y256" s="210"/>
      <c r="Z256" s="210"/>
    </row>
    <row r="257" ht="12.75" customHeight="1">
      <c r="A257" s="625"/>
      <c r="B257" s="625"/>
      <c r="C257" s="625"/>
      <c r="D257" s="627"/>
      <c r="E257" s="210"/>
      <c r="F257" s="210"/>
      <c r="G257" s="210"/>
      <c r="H257" s="210"/>
      <c r="I257" s="627"/>
      <c r="J257" s="210"/>
      <c r="K257" s="210"/>
      <c r="L257" s="210"/>
      <c r="M257" s="628"/>
      <c r="N257" s="210"/>
      <c r="O257" s="210"/>
      <c r="P257" s="210"/>
      <c r="Q257" s="210"/>
      <c r="R257" s="210"/>
      <c r="S257" s="210"/>
      <c r="T257" s="210"/>
      <c r="U257" s="210"/>
      <c r="V257" s="210"/>
      <c r="W257" s="210"/>
      <c r="X257" s="210"/>
      <c r="Y257" s="210"/>
      <c r="Z257" s="210"/>
    </row>
    <row r="258" ht="12.75" customHeight="1">
      <c r="A258" s="625"/>
      <c r="B258" s="625"/>
      <c r="C258" s="625"/>
      <c r="D258" s="627"/>
      <c r="E258" s="210"/>
      <c r="F258" s="210"/>
      <c r="G258" s="210"/>
      <c r="H258" s="210"/>
      <c r="I258" s="627"/>
      <c r="J258" s="210"/>
      <c r="K258" s="210"/>
      <c r="L258" s="210"/>
      <c r="M258" s="628"/>
      <c r="N258" s="210"/>
      <c r="O258" s="210"/>
      <c r="P258" s="210"/>
      <c r="Q258" s="210"/>
      <c r="R258" s="210"/>
      <c r="S258" s="210"/>
      <c r="T258" s="210"/>
      <c r="U258" s="210"/>
      <c r="V258" s="210"/>
      <c r="W258" s="210"/>
      <c r="X258" s="210"/>
      <c r="Y258" s="210"/>
      <c r="Z258" s="210"/>
    </row>
    <row r="259" ht="12.75" customHeight="1">
      <c r="A259" s="625"/>
      <c r="B259" s="625"/>
      <c r="C259" s="625"/>
      <c r="D259" s="627"/>
      <c r="E259" s="210"/>
      <c r="F259" s="210"/>
      <c r="G259" s="210"/>
      <c r="H259" s="210"/>
      <c r="I259" s="627"/>
      <c r="J259" s="210"/>
      <c r="K259" s="210"/>
      <c r="L259" s="210"/>
      <c r="M259" s="628"/>
      <c r="N259" s="210"/>
      <c r="O259" s="210"/>
      <c r="P259" s="210"/>
      <c r="Q259" s="210"/>
      <c r="R259" s="210"/>
      <c r="S259" s="210"/>
      <c r="T259" s="210"/>
      <c r="U259" s="210"/>
      <c r="V259" s="210"/>
      <c r="W259" s="210"/>
      <c r="X259" s="210"/>
      <c r="Y259" s="210"/>
      <c r="Z259" s="210"/>
    </row>
    <row r="260" ht="12.75" customHeight="1">
      <c r="A260" s="625"/>
      <c r="B260" s="625"/>
      <c r="C260" s="625"/>
      <c r="D260" s="627"/>
      <c r="E260" s="210"/>
      <c r="F260" s="210"/>
      <c r="G260" s="210"/>
      <c r="H260" s="210"/>
      <c r="I260" s="627"/>
      <c r="J260" s="210"/>
      <c r="K260" s="210"/>
      <c r="L260" s="210"/>
      <c r="M260" s="628"/>
      <c r="N260" s="210"/>
      <c r="O260" s="210"/>
      <c r="P260" s="210"/>
      <c r="Q260" s="210"/>
      <c r="R260" s="210"/>
      <c r="S260" s="210"/>
      <c r="T260" s="210"/>
      <c r="U260" s="210"/>
      <c r="V260" s="210"/>
      <c r="W260" s="210"/>
      <c r="X260" s="210"/>
      <c r="Y260" s="210"/>
      <c r="Z260" s="210"/>
    </row>
    <row r="261" ht="12.75" customHeight="1">
      <c r="A261" s="625"/>
      <c r="B261" s="625"/>
      <c r="C261" s="625"/>
      <c r="D261" s="627"/>
      <c r="E261" s="210"/>
      <c r="F261" s="210"/>
      <c r="G261" s="210"/>
      <c r="H261" s="210"/>
      <c r="I261" s="627"/>
      <c r="J261" s="210"/>
      <c r="K261" s="210"/>
      <c r="L261" s="210"/>
      <c r="M261" s="628"/>
      <c r="N261" s="210"/>
      <c r="O261" s="210"/>
      <c r="P261" s="210"/>
      <c r="Q261" s="210"/>
      <c r="R261" s="210"/>
      <c r="S261" s="210"/>
      <c r="T261" s="210"/>
      <c r="U261" s="210"/>
      <c r="V261" s="210"/>
      <c r="W261" s="210"/>
      <c r="X261" s="210"/>
      <c r="Y261" s="210"/>
      <c r="Z261" s="210"/>
    </row>
    <row r="262" ht="12.75" customHeight="1">
      <c r="A262" s="625"/>
      <c r="B262" s="625"/>
      <c r="C262" s="625"/>
      <c r="D262" s="627"/>
      <c r="E262" s="210"/>
      <c r="F262" s="210"/>
      <c r="G262" s="210"/>
      <c r="H262" s="210"/>
      <c r="I262" s="627"/>
      <c r="J262" s="210"/>
      <c r="K262" s="210"/>
      <c r="L262" s="210"/>
      <c r="M262" s="628"/>
      <c r="N262" s="210"/>
      <c r="O262" s="210"/>
      <c r="P262" s="210"/>
      <c r="Q262" s="210"/>
      <c r="R262" s="210"/>
      <c r="S262" s="210"/>
      <c r="T262" s="210"/>
      <c r="U262" s="210"/>
      <c r="V262" s="210"/>
      <c r="W262" s="210"/>
      <c r="X262" s="210"/>
      <c r="Y262" s="210"/>
      <c r="Z262" s="210"/>
    </row>
    <row r="263" ht="12.75" customHeight="1">
      <c r="A263" s="625"/>
      <c r="B263" s="625"/>
      <c r="C263" s="625"/>
      <c r="D263" s="627"/>
      <c r="E263" s="210"/>
      <c r="F263" s="210"/>
      <c r="G263" s="210"/>
      <c r="H263" s="210"/>
      <c r="I263" s="627"/>
      <c r="J263" s="210"/>
      <c r="K263" s="210"/>
      <c r="L263" s="210"/>
      <c r="M263" s="628"/>
      <c r="N263" s="210"/>
      <c r="O263" s="210"/>
      <c r="P263" s="210"/>
      <c r="Q263" s="210"/>
      <c r="R263" s="210"/>
      <c r="S263" s="210"/>
      <c r="T263" s="210"/>
      <c r="U263" s="210"/>
      <c r="V263" s="210"/>
      <c r="W263" s="210"/>
      <c r="X263" s="210"/>
      <c r="Y263" s="210"/>
      <c r="Z263" s="210"/>
    </row>
    <row r="264" ht="12.75" customHeight="1">
      <c r="A264" s="625"/>
      <c r="B264" s="625"/>
      <c r="C264" s="625"/>
      <c r="D264" s="627"/>
      <c r="E264" s="210"/>
      <c r="F264" s="210"/>
      <c r="G264" s="210"/>
      <c r="H264" s="210"/>
      <c r="I264" s="627"/>
      <c r="J264" s="210"/>
      <c r="K264" s="210"/>
      <c r="L264" s="210"/>
      <c r="M264" s="628"/>
      <c r="N264" s="210"/>
      <c r="O264" s="210"/>
      <c r="P264" s="210"/>
      <c r="Q264" s="210"/>
      <c r="R264" s="210"/>
      <c r="S264" s="210"/>
      <c r="T264" s="210"/>
      <c r="U264" s="210"/>
      <c r="V264" s="210"/>
      <c r="W264" s="210"/>
      <c r="X264" s="210"/>
      <c r="Y264" s="210"/>
      <c r="Z264" s="210"/>
    </row>
    <row r="265" ht="12.75" customHeight="1">
      <c r="A265" s="625"/>
      <c r="B265" s="625"/>
      <c r="C265" s="625"/>
      <c r="D265" s="627"/>
      <c r="E265" s="210"/>
      <c r="F265" s="210"/>
      <c r="G265" s="210"/>
      <c r="H265" s="210"/>
      <c r="I265" s="627"/>
      <c r="J265" s="210"/>
      <c r="K265" s="210"/>
      <c r="L265" s="210"/>
      <c r="M265" s="628"/>
      <c r="N265" s="210"/>
      <c r="O265" s="210"/>
      <c r="P265" s="210"/>
      <c r="Q265" s="210"/>
      <c r="R265" s="210"/>
      <c r="S265" s="210"/>
      <c r="T265" s="210"/>
      <c r="U265" s="210"/>
      <c r="V265" s="210"/>
      <c r="W265" s="210"/>
      <c r="X265" s="210"/>
      <c r="Y265" s="210"/>
      <c r="Z265" s="210"/>
    </row>
    <row r="266" ht="12.75" customHeight="1">
      <c r="A266" s="625"/>
      <c r="B266" s="625"/>
      <c r="C266" s="625"/>
      <c r="D266" s="627"/>
      <c r="E266" s="210"/>
      <c r="F266" s="210"/>
      <c r="G266" s="210"/>
      <c r="H266" s="210"/>
      <c r="I266" s="627"/>
      <c r="J266" s="210"/>
      <c r="K266" s="210"/>
      <c r="L266" s="210"/>
      <c r="M266" s="628"/>
      <c r="N266" s="210"/>
      <c r="O266" s="210"/>
      <c r="P266" s="210"/>
      <c r="Q266" s="210"/>
      <c r="R266" s="210"/>
      <c r="S266" s="210"/>
      <c r="T266" s="210"/>
      <c r="U266" s="210"/>
      <c r="V266" s="210"/>
      <c r="W266" s="210"/>
      <c r="X266" s="210"/>
      <c r="Y266" s="210"/>
      <c r="Z266" s="210"/>
    </row>
    <row r="267" ht="12.75" customHeight="1">
      <c r="A267" s="625"/>
      <c r="B267" s="625"/>
      <c r="C267" s="625"/>
      <c r="D267" s="627"/>
      <c r="E267" s="210"/>
      <c r="F267" s="210"/>
      <c r="G267" s="210"/>
      <c r="H267" s="210"/>
      <c r="I267" s="627"/>
      <c r="J267" s="210"/>
      <c r="K267" s="210"/>
      <c r="L267" s="210"/>
      <c r="M267" s="628"/>
      <c r="N267" s="210"/>
      <c r="O267" s="210"/>
      <c r="P267" s="210"/>
      <c r="Q267" s="210"/>
      <c r="R267" s="210"/>
      <c r="S267" s="210"/>
      <c r="T267" s="210"/>
      <c r="U267" s="210"/>
      <c r="V267" s="210"/>
      <c r="W267" s="210"/>
      <c r="X267" s="210"/>
      <c r="Y267" s="210"/>
      <c r="Z267" s="210"/>
    </row>
    <row r="268" ht="12.75" customHeight="1">
      <c r="A268" s="625"/>
      <c r="B268" s="625"/>
      <c r="C268" s="625"/>
      <c r="D268" s="627"/>
      <c r="E268" s="210"/>
      <c r="F268" s="210"/>
      <c r="G268" s="210"/>
      <c r="H268" s="210"/>
      <c r="I268" s="627"/>
      <c r="J268" s="210"/>
      <c r="K268" s="210"/>
      <c r="L268" s="210"/>
      <c r="M268" s="628"/>
      <c r="N268" s="210"/>
      <c r="O268" s="210"/>
      <c r="P268" s="210"/>
      <c r="Q268" s="210"/>
      <c r="R268" s="210"/>
      <c r="S268" s="210"/>
      <c r="T268" s="210"/>
      <c r="U268" s="210"/>
      <c r="V268" s="210"/>
      <c r="W268" s="210"/>
      <c r="X268" s="210"/>
      <c r="Y268" s="210"/>
      <c r="Z268" s="210"/>
    </row>
    <row r="269" ht="12.75" customHeight="1">
      <c r="A269" s="625"/>
      <c r="B269" s="625"/>
      <c r="C269" s="625"/>
      <c r="D269" s="627"/>
      <c r="E269" s="210"/>
      <c r="F269" s="210"/>
      <c r="G269" s="210"/>
      <c r="H269" s="210"/>
      <c r="I269" s="627"/>
      <c r="J269" s="210"/>
      <c r="K269" s="210"/>
      <c r="L269" s="210"/>
      <c r="M269" s="628"/>
      <c r="N269" s="210"/>
      <c r="O269" s="210"/>
      <c r="P269" s="210"/>
      <c r="Q269" s="210"/>
      <c r="R269" s="210"/>
      <c r="S269" s="210"/>
      <c r="T269" s="210"/>
      <c r="U269" s="210"/>
      <c r="V269" s="210"/>
      <c r="W269" s="210"/>
      <c r="X269" s="210"/>
      <c r="Y269" s="210"/>
      <c r="Z269" s="210"/>
    </row>
    <row r="270" ht="12.75" customHeight="1">
      <c r="A270" s="625"/>
      <c r="B270" s="625"/>
      <c r="C270" s="625"/>
      <c r="D270" s="627"/>
      <c r="E270" s="210"/>
      <c r="F270" s="210"/>
      <c r="G270" s="210"/>
      <c r="H270" s="210"/>
      <c r="I270" s="627"/>
      <c r="J270" s="210"/>
      <c r="K270" s="210"/>
      <c r="L270" s="210"/>
      <c r="M270" s="628"/>
      <c r="N270" s="210"/>
      <c r="O270" s="210"/>
      <c r="P270" s="210"/>
      <c r="Q270" s="210"/>
      <c r="R270" s="210"/>
      <c r="S270" s="210"/>
      <c r="T270" s="210"/>
      <c r="U270" s="210"/>
      <c r="V270" s="210"/>
      <c r="W270" s="210"/>
      <c r="X270" s="210"/>
      <c r="Y270" s="210"/>
      <c r="Z270" s="210"/>
    </row>
    <row r="271" ht="12.75" customHeight="1">
      <c r="A271" s="625"/>
      <c r="B271" s="625"/>
      <c r="C271" s="625"/>
      <c r="D271" s="627"/>
      <c r="E271" s="210"/>
      <c r="F271" s="210"/>
      <c r="G271" s="210"/>
      <c r="H271" s="210"/>
      <c r="I271" s="627"/>
      <c r="J271" s="210"/>
      <c r="K271" s="210"/>
      <c r="L271" s="210"/>
      <c r="M271" s="628"/>
      <c r="N271" s="210"/>
      <c r="O271" s="210"/>
      <c r="P271" s="210"/>
      <c r="Q271" s="210"/>
      <c r="R271" s="210"/>
      <c r="S271" s="210"/>
      <c r="T271" s="210"/>
      <c r="U271" s="210"/>
      <c r="V271" s="210"/>
      <c r="W271" s="210"/>
      <c r="X271" s="210"/>
      <c r="Y271" s="210"/>
      <c r="Z271" s="210"/>
    </row>
    <row r="272" ht="12.75" customHeight="1">
      <c r="A272" s="625"/>
      <c r="B272" s="625"/>
      <c r="C272" s="625"/>
      <c r="D272" s="627"/>
      <c r="E272" s="210"/>
      <c r="F272" s="210"/>
      <c r="G272" s="210"/>
      <c r="H272" s="210"/>
      <c r="I272" s="627"/>
      <c r="J272" s="210"/>
      <c r="K272" s="210"/>
      <c r="L272" s="210"/>
      <c r="M272" s="628"/>
      <c r="N272" s="210"/>
      <c r="O272" s="210"/>
      <c r="P272" s="210"/>
      <c r="Q272" s="210"/>
      <c r="R272" s="210"/>
      <c r="S272" s="210"/>
      <c r="T272" s="210"/>
      <c r="U272" s="210"/>
      <c r="V272" s="210"/>
      <c r="W272" s="210"/>
      <c r="X272" s="210"/>
      <c r="Y272" s="210"/>
      <c r="Z272" s="210"/>
    </row>
    <row r="273" ht="12.75" customHeight="1">
      <c r="A273" s="625"/>
      <c r="B273" s="625"/>
      <c r="C273" s="625"/>
      <c r="D273" s="627"/>
      <c r="E273" s="210"/>
      <c r="F273" s="210"/>
      <c r="G273" s="210"/>
      <c r="H273" s="210"/>
      <c r="I273" s="627"/>
      <c r="J273" s="210"/>
      <c r="K273" s="210"/>
      <c r="L273" s="210"/>
      <c r="M273" s="628"/>
      <c r="N273" s="210"/>
      <c r="O273" s="210"/>
      <c r="P273" s="210"/>
      <c r="Q273" s="210"/>
      <c r="R273" s="210"/>
      <c r="S273" s="210"/>
      <c r="T273" s="210"/>
      <c r="U273" s="210"/>
      <c r="V273" s="210"/>
      <c r="W273" s="210"/>
      <c r="X273" s="210"/>
      <c r="Y273" s="210"/>
      <c r="Z273" s="210"/>
    </row>
    <row r="274" ht="12.75" customHeight="1">
      <c r="A274" s="625"/>
      <c r="B274" s="625"/>
      <c r="C274" s="625"/>
      <c r="D274" s="627"/>
      <c r="E274" s="210"/>
      <c r="F274" s="210"/>
      <c r="G274" s="210"/>
      <c r="H274" s="210"/>
      <c r="I274" s="627"/>
      <c r="J274" s="210"/>
      <c r="K274" s="210"/>
      <c r="L274" s="210"/>
      <c r="M274" s="628"/>
      <c r="N274" s="210"/>
      <c r="O274" s="210"/>
      <c r="P274" s="210"/>
      <c r="Q274" s="210"/>
      <c r="R274" s="210"/>
      <c r="S274" s="210"/>
      <c r="T274" s="210"/>
      <c r="U274" s="210"/>
      <c r="V274" s="210"/>
      <c r="W274" s="210"/>
      <c r="X274" s="210"/>
      <c r="Y274" s="210"/>
      <c r="Z274" s="210"/>
    </row>
    <row r="275" ht="12.75" customHeight="1">
      <c r="A275" s="625"/>
      <c r="B275" s="625"/>
      <c r="C275" s="625"/>
      <c r="D275" s="627"/>
      <c r="E275" s="210"/>
      <c r="F275" s="210"/>
      <c r="G275" s="210"/>
      <c r="H275" s="210"/>
      <c r="I275" s="627"/>
      <c r="J275" s="210"/>
      <c r="K275" s="210"/>
      <c r="L275" s="210"/>
      <c r="M275" s="628"/>
      <c r="N275" s="210"/>
      <c r="O275" s="210"/>
      <c r="P275" s="210"/>
      <c r="Q275" s="210"/>
      <c r="R275" s="210"/>
      <c r="S275" s="210"/>
      <c r="T275" s="210"/>
      <c r="U275" s="210"/>
      <c r="V275" s="210"/>
      <c r="W275" s="210"/>
      <c r="X275" s="210"/>
      <c r="Y275" s="210"/>
      <c r="Z275" s="210"/>
    </row>
    <row r="276" ht="12.75" customHeight="1">
      <c r="A276" s="625"/>
      <c r="B276" s="625"/>
      <c r="C276" s="625"/>
      <c r="D276" s="627"/>
      <c r="E276" s="210"/>
      <c r="F276" s="210"/>
      <c r="G276" s="210"/>
      <c r="H276" s="210"/>
      <c r="I276" s="627"/>
      <c r="J276" s="210"/>
      <c r="K276" s="210"/>
      <c r="L276" s="210"/>
      <c r="M276" s="628"/>
      <c r="N276" s="210"/>
      <c r="O276" s="210"/>
      <c r="P276" s="210"/>
      <c r="Q276" s="210"/>
      <c r="R276" s="210"/>
      <c r="S276" s="210"/>
      <c r="T276" s="210"/>
      <c r="U276" s="210"/>
      <c r="V276" s="210"/>
      <c r="W276" s="210"/>
      <c r="X276" s="210"/>
      <c r="Y276" s="210"/>
      <c r="Z276" s="210"/>
    </row>
    <row r="277" ht="12.75" customHeight="1">
      <c r="A277" s="625"/>
      <c r="B277" s="625"/>
      <c r="C277" s="625"/>
      <c r="D277" s="627"/>
      <c r="E277" s="210"/>
      <c r="F277" s="210"/>
      <c r="G277" s="210"/>
      <c r="H277" s="210"/>
      <c r="I277" s="627"/>
      <c r="J277" s="210"/>
      <c r="K277" s="210"/>
      <c r="L277" s="210"/>
      <c r="M277" s="628"/>
      <c r="N277" s="210"/>
      <c r="O277" s="210"/>
      <c r="P277" s="210"/>
      <c r="Q277" s="210"/>
      <c r="R277" s="210"/>
      <c r="S277" s="210"/>
      <c r="T277" s="210"/>
      <c r="U277" s="210"/>
      <c r="V277" s="210"/>
      <c r="W277" s="210"/>
      <c r="X277" s="210"/>
      <c r="Y277" s="210"/>
      <c r="Z277" s="210"/>
    </row>
    <row r="278" ht="12.75" customHeight="1">
      <c r="A278" s="625"/>
      <c r="B278" s="625"/>
      <c r="C278" s="625"/>
      <c r="D278" s="627"/>
      <c r="E278" s="210"/>
      <c r="F278" s="210"/>
      <c r="G278" s="210"/>
      <c r="H278" s="210"/>
      <c r="I278" s="627"/>
      <c r="J278" s="210"/>
      <c r="K278" s="210"/>
      <c r="L278" s="210"/>
      <c r="M278" s="628"/>
      <c r="N278" s="210"/>
      <c r="O278" s="210"/>
      <c r="P278" s="210"/>
      <c r="Q278" s="210"/>
      <c r="R278" s="210"/>
      <c r="S278" s="210"/>
      <c r="T278" s="210"/>
      <c r="U278" s="210"/>
      <c r="V278" s="210"/>
      <c r="W278" s="210"/>
      <c r="X278" s="210"/>
      <c r="Y278" s="210"/>
      <c r="Z278" s="210"/>
    </row>
    <row r="279" ht="12.75" customHeight="1">
      <c r="A279" s="625"/>
      <c r="B279" s="625"/>
      <c r="C279" s="625"/>
      <c r="D279" s="627"/>
      <c r="E279" s="210"/>
      <c r="F279" s="210"/>
      <c r="G279" s="210"/>
      <c r="H279" s="210"/>
      <c r="I279" s="627"/>
      <c r="J279" s="210"/>
      <c r="K279" s="210"/>
      <c r="L279" s="210"/>
      <c r="M279" s="628"/>
      <c r="N279" s="210"/>
      <c r="O279" s="210"/>
      <c r="P279" s="210"/>
      <c r="Q279" s="210"/>
      <c r="R279" s="210"/>
      <c r="S279" s="210"/>
      <c r="T279" s="210"/>
      <c r="U279" s="210"/>
      <c r="V279" s="210"/>
      <c r="W279" s="210"/>
      <c r="X279" s="210"/>
      <c r="Y279" s="210"/>
      <c r="Z279" s="210"/>
    </row>
    <row r="280" ht="12.75" customHeight="1">
      <c r="A280" s="625"/>
      <c r="B280" s="625"/>
      <c r="C280" s="625"/>
      <c r="D280" s="627"/>
      <c r="E280" s="210"/>
      <c r="F280" s="210"/>
      <c r="G280" s="210"/>
      <c r="H280" s="210"/>
      <c r="I280" s="627"/>
      <c r="J280" s="210"/>
      <c r="K280" s="210"/>
      <c r="L280" s="210"/>
      <c r="M280" s="628"/>
      <c r="N280" s="210"/>
      <c r="O280" s="210"/>
      <c r="P280" s="210"/>
      <c r="Q280" s="210"/>
      <c r="R280" s="210"/>
      <c r="S280" s="210"/>
      <c r="T280" s="210"/>
      <c r="U280" s="210"/>
      <c r="V280" s="210"/>
      <c r="W280" s="210"/>
      <c r="X280" s="210"/>
      <c r="Y280" s="210"/>
      <c r="Z280" s="210"/>
    </row>
    <row r="281" ht="12.75" customHeight="1">
      <c r="A281" s="625"/>
      <c r="B281" s="625"/>
      <c r="C281" s="625"/>
      <c r="D281" s="627"/>
      <c r="E281" s="210"/>
      <c r="F281" s="210"/>
      <c r="G281" s="210"/>
      <c r="H281" s="210"/>
      <c r="I281" s="627"/>
      <c r="J281" s="210"/>
      <c r="K281" s="210"/>
      <c r="L281" s="210"/>
      <c r="M281" s="628"/>
      <c r="N281" s="210"/>
      <c r="O281" s="210"/>
      <c r="P281" s="210"/>
      <c r="Q281" s="210"/>
      <c r="R281" s="210"/>
      <c r="S281" s="210"/>
      <c r="T281" s="210"/>
      <c r="U281" s="210"/>
      <c r="V281" s="210"/>
      <c r="W281" s="210"/>
      <c r="X281" s="210"/>
      <c r="Y281" s="210"/>
      <c r="Z281" s="210"/>
    </row>
    <row r="282" ht="12.75" customHeight="1">
      <c r="A282" s="625"/>
      <c r="B282" s="625"/>
      <c r="C282" s="625"/>
      <c r="D282" s="627"/>
      <c r="E282" s="210"/>
      <c r="F282" s="210"/>
      <c r="G282" s="210"/>
      <c r="H282" s="210"/>
      <c r="I282" s="627"/>
      <c r="J282" s="210"/>
      <c r="K282" s="210"/>
      <c r="L282" s="210"/>
      <c r="M282" s="628"/>
      <c r="N282" s="210"/>
      <c r="O282" s="210"/>
      <c r="P282" s="210"/>
      <c r="Q282" s="210"/>
      <c r="R282" s="210"/>
      <c r="S282" s="210"/>
      <c r="T282" s="210"/>
      <c r="U282" s="210"/>
      <c r="V282" s="210"/>
      <c r="W282" s="210"/>
      <c r="X282" s="210"/>
      <c r="Y282" s="210"/>
      <c r="Z282" s="210"/>
    </row>
    <row r="283" ht="12.75" customHeight="1">
      <c r="A283" s="625"/>
      <c r="B283" s="625"/>
      <c r="C283" s="625"/>
      <c r="D283" s="627"/>
      <c r="E283" s="210"/>
      <c r="F283" s="210"/>
      <c r="G283" s="210"/>
      <c r="H283" s="210"/>
      <c r="I283" s="627"/>
      <c r="J283" s="210"/>
      <c r="K283" s="210"/>
      <c r="L283" s="210"/>
      <c r="M283" s="628"/>
      <c r="N283" s="210"/>
      <c r="O283" s="210"/>
      <c r="P283" s="210"/>
      <c r="Q283" s="210"/>
      <c r="R283" s="210"/>
      <c r="S283" s="210"/>
      <c r="T283" s="210"/>
      <c r="U283" s="210"/>
      <c r="V283" s="210"/>
      <c r="W283" s="210"/>
      <c r="X283" s="210"/>
      <c r="Y283" s="210"/>
      <c r="Z283" s="210"/>
    </row>
    <row r="284" ht="12.75" customHeight="1">
      <c r="A284" s="625"/>
      <c r="B284" s="625"/>
      <c r="C284" s="625"/>
      <c r="D284" s="627"/>
      <c r="E284" s="210"/>
      <c r="F284" s="210"/>
      <c r="G284" s="210"/>
      <c r="H284" s="210"/>
      <c r="I284" s="627"/>
      <c r="J284" s="210"/>
      <c r="K284" s="210"/>
      <c r="L284" s="210"/>
      <c r="M284" s="628"/>
      <c r="N284" s="210"/>
      <c r="O284" s="210"/>
      <c r="P284" s="210"/>
      <c r="Q284" s="210"/>
      <c r="R284" s="210"/>
      <c r="S284" s="210"/>
      <c r="T284" s="210"/>
      <c r="U284" s="210"/>
      <c r="V284" s="210"/>
      <c r="W284" s="210"/>
      <c r="X284" s="210"/>
      <c r="Y284" s="210"/>
      <c r="Z284" s="210"/>
    </row>
    <row r="285" ht="12.75" customHeight="1">
      <c r="A285" s="625"/>
      <c r="B285" s="625"/>
      <c r="C285" s="625"/>
      <c r="D285" s="627"/>
      <c r="E285" s="210"/>
      <c r="F285" s="210"/>
      <c r="G285" s="210"/>
      <c r="H285" s="210"/>
      <c r="I285" s="627"/>
      <c r="J285" s="210"/>
      <c r="K285" s="210"/>
      <c r="L285" s="210"/>
      <c r="M285" s="628"/>
      <c r="N285" s="210"/>
      <c r="O285" s="210"/>
      <c r="P285" s="210"/>
      <c r="Q285" s="210"/>
      <c r="R285" s="210"/>
      <c r="S285" s="210"/>
      <c r="T285" s="210"/>
      <c r="U285" s="210"/>
      <c r="V285" s="210"/>
      <c r="W285" s="210"/>
      <c r="X285" s="210"/>
      <c r="Y285" s="210"/>
      <c r="Z285" s="210"/>
    </row>
    <row r="286" ht="12.75" customHeight="1">
      <c r="A286" s="625"/>
      <c r="B286" s="625"/>
      <c r="C286" s="625"/>
      <c r="D286" s="627"/>
      <c r="E286" s="210"/>
      <c r="F286" s="210"/>
      <c r="G286" s="210"/>
      <c r="H286" s="210"/>
      <c r="I286" s="627"/>
      <c r="J286" s="210"/>
      <c r="K286" s="210"/>
      <c r="L286" s="210"/>
      <c r="M286" s="628"/>
      <c r="N286" s="210"/>
      <c r="O286" s="210"/>
      <c r="P286" s="210"/>
      <c r="Q286" s="210"/>
      <c r="R286" s="210"/>
      <c r="S286" s="210"/>
      <c r="T286" s="210"/>
      <c r="U286" s="210"/>
      <c r="V286" s="210"/>
      <c r="W286" s="210"/>
      <c r="X286" s="210"/>
      <c r="Y286" s="210"/>
      <c r="Z286" s="210"/>
    </row>
    <row r="287" ht="12.75" customHeight="1">
      <c r="A287" s="625"/>
      <c r="B287" s="625"/>
      <c r="C287" s="625"/>
      <c r="D287" s="627"/>
      <c r="E287" s="210"/>
      <c r="F287" s="210"/>
      <c r="G287" s="210"/>
      <c r="H287" s="210"/>
      <c r="I287" s="627"/>
      <c r="J287" s="210"/>
      <c r="K287" s="210"/>
      <c r="L287" s="210"/>
      <c r="M287" s="628"/>
      <c r="N287" s="210"/>
      <c r="O287" s="210"/>
      <c r="P287" s="210"/>
      <c r="Q287" s="210"/>
      <c r="R287" s="210"/>
      <c r="S287" s="210"/>
      <c r="T287" s="210"/>
      <c r="U287" s="210"/>
      <c r="V287" s="210"/>
      <c r="W287" s="210"/>
      <c r="X287" s="210"/>
      <c r="Y287" s="210"/>
      <c r="Z287" s="210"/>
    </row>
    <row r="288" ht="12.75" customHeight="1">
      <c r="A288" s="625"/>
      <c r="B288" s="625"/>
      <c r="C288" s="625"/>
      <c r="D288" s="627"/>
      <c r="E288" s="210"/>
      <c r="F288" s="210"/>
      <c r="G288" s="210"/>
      <c r="H288" s="210"/>
      <c r="I288" s="627"/>
      <c r="J288" s="210"/>
      <c r="K288" s="210"/>
      <c r="L288" s="210"/>
      <c r="M288" s="628"/>
      <c r="N288" s="210"/>
      <c r="O288" s="210"/>
      <c r="P288" s="210"/>
      <c r="Q288" s="210"/>
      <c r="R288" s="210"/>
      <c r="S288" s="210"/>
      <c r="T288" s="210"/>
      <c r="U288" s="210"/>
      <c r="V288" s="210"/>
      <c r="W288" s="210"/>
      <c r="X288" s="210"/>
      <c r="Y288" s="210"/>
      <c r="Z288" s="210"/>
    </row>
    <row r="289" ht="12.75" customHeight="1">
      <c r="A289" s="625"/>
      <c r="B289" s="625"/>
      <c r="C289" s="625"/>
      <c r="D289" s="627"/>
      <c r="E289" s="210"/>
      <c r="F289" s="210"/>
      <c r="G289" s="210"/>
      <c r="H289" s="210"/>
      <c r="I289" s="627"/>
      <c r="J289" s="210"/>
      <c r="K289" s="210"/>
      <c r="L289" s="210"/>
      <c r="M289" s="628"/>
      <c r="N289" s="210"/>
      <c r="O289" s="210"/>
      <c r="P289" s="210"/>
      <c r="Q289" s="210"/>
      <c r="R289" s="210"/>
      <c r="S289" s="210"/>
      <c r="T289" s="210"/>
      <c r="U289" s="210"/>
      <c r="V289" s="210"/>
      <c r="W289" s="210"/>
      <c r="X289" s="210"/>
      <c r="Y289" s="210"/>
      <c r="Z289" s="210"/>
    </row>
    <row r="290" ht="12.75" customHeight="1">
      <c r="A290" s="625"/>
      <c r="B290" s="625"/>
      <c r="C290" s="625"/>
      <c r="D290" s="627"/>
      <c r="E290" s="210"/>
      <c r="F290" s="210"/>
      <c r="G290" s="210"/>
      <c r="H290" s="210"/>
      <c r="I290" s="627"/>
      <c r="J290" s="210"/>
      <c r="K290" s="210"/>
      <c r="L290" s="210"/>
      <c r="M290" s="628"/>
      <c r="N290" s="210"/>
      <c r="O290" s="210"/>
      <c r="P290" s="210"/>
      <c r="Q290" s="210"/>
      <c r="R290" s="210"/>
      <c r="S290" s="210"/>
      <c r="T290" s="210"/>
      <c r="U290" s="210"/>
      <c r="V290" s="210"/>
      <c r="W290" s="210"/>
      <c r="X290" s="210"/>
      <c r="Y290" s="210"/>
      <c r="Z290" s="210"/>
    </row>
    <row r="291" ht="12.75" customHeight="1">
      <c r="A291" s="625"/>
      <c r="B291" s="625"/>
      <c r="C291" s="625"/>
      <c r="D291" s="627"/>
      <c r="E291" s="210"/>
      <c r="F291" s="210"/>
      <c r="G291" s="210"/>
      <c r="H291" s="210"/>
      <c r="I291" s="627"/>
      <c r="J291" s="210"/>
      <c r="K291" s="210"/>
      <c r="L291" s="210"/>
      <c r="M291" s="628"/>
      <c r="N291" s="210"/>
      <c r="O291" s="210"/>
      <c r="P291" s="210"/>
      <c r="Q291" s="210"/>
      <c r="R291" s="210"/>
      <c r="S291" s="210"/>
      <c r="T291" s="210"/>
      <c r="U291" s="210"/>
      <c r="V291" s="210"/>
      <c r="W291" s="210"/>
      <c r="X291" s="210"/>
      <c r="Y291" s="210"/>
      <c r="Z291" s="210"/>
    </row>
    <row r="292" ht="12.75" customHeight="1">
      <c r="A292" s="625"/>
      <c r="B292" s="625"/>
      <c r="C292" s="625"/>
      <c r="D292" s="627"/>
      <c r="E292" s="210"/>
      <c r="F292" s="210"/>
      <c r="G292" s="210"/>
      <c r="H292" s="210"/>
      <c r="I292" s="627"/>
      <c r="J292" s="210"/>
      <c r="K292" s="210"/>
      <c r="L292" s="210"/>
      <c r="M292" s="628"/>
      <c r="N292" s="210"/>
      <c r="O292" s="210"/>
      <c r="P292" s="210"/>
      <c r="Q292" s="210"/>
      <c r="R292" s="210"/>
      <c r="S292" s="210"/>
      <c r="T292" s="210"/>
      <c r="U292" s="210"/>
      <c r="V292" s="210"/>
      <c r="W292" s="210"/>
      <c r="X292" s="210"/>
      <c r="Y292" s="210"/>
      <c r="Z292" s="210"/>
    </row>
    <row r="293" ht="12.75" customHeight="1">
      <c r="A293" s="625"/>
      <c r="B293" s="625"/>
      <c r="C293" s="625"/>
      <c r="D293" s="627"/>
      <c r="E293" s="210"/>
      <c r="F293" s="210"/>
      <c r="G293" s="210"/>
      <c r="H293" s="210"/>
      <c r="I293" s="627"/>
      <c r="J293" s="210"/>
      <c r="K293" s="210"/>
      <c r="L293" s="210"/>
      <c r="M293" s="628"/>
      <c r="N293" s="210"/>
      <c r="O293" s="210"/>
      <c r="P293" s="210"/>
      <c r="Q293" s="210"/>
      <c r="R293" s="210"/>
      <c r="S293" s="210"/>
      <c r="T293" s="210"/>
      <c r="U293" s="210"/>
      <c r="V293" s="210"/>
      <c r="W293" s="210"/>
      <c r="X293" s="210"/>
      <c r="Y293" s="210"/>
      <c r="Z293" s="210"/>
    </row>
    <row r="294" ht="12.75" customHeight="1">
      <c r="A294" s="625"/>
      <c r="B294" s="625"/>
      <c r="C294" s="625"/>
      <c r="D294" s="627"/>
      <c r="E294" s="210"/>
      <c r="F294" s="210"/>
      <c r="G294" s="210"/>
      <c r="H294" s="210"/>
      <c r="I294" s="627"/>
      <c r="J294" s="210"/>
      <c r="K294" s="210"/>
      <c r="L294" s="210"/>
      <c r="M294" s="628"/>
      <c r="N294" s="210"/>
      <c r="O294" s="210"/>
      <c r="P294" s="210"/>
      <c r="Q294" s="210"/>
      <c r="R294" s="210"/>
      <c r="S294" s="210"/>
      <c r="T294" s="210"/>
      <c r="U294" s="210"/>
      <c r="V294" s="210"/>
      <c r="W294" s="210"/>
      <c r="X294" s="210"/>
      <c r="Y294" s="210"/>
      <c r="Z294" s="210"/>
    </row>
    <row r="295" ht="12.75" customHeight="1">
      <c r="A295" s="625"/>
      <c r="B295" s="625"/>
      <c r="C295" s="625"/>
      <c r="D295" s="627"/>
      <c r="E295" s="210"/>
      <c r="F295" s="210"/>
      <c r="G295" s="210"/>
      <c r="H295" s="210"/>
      <c r="I295" s="627"/>
      <c r="J295" s="210"/>
      <c r="K295" s="210"/>
      <c r="L295" s="210"/>
      <c r="M295" s="628"/>
      <c r="N295" s="210"/>
      <c r="O295" s="210"/>
      <c r="P295" s="210"/>
      <c r="Q295" s="210"/>
      <c r="R295" s="210"/>
      <c r="S295" s="210"/>
      <c r="T295" s="210"/>
      <c r="U295" s="210"/>
      <c r="V295" s="210"/>
      <c r="W295" s="210"/>
      <c r="X295" s="210"/>
      <c r="Y295" s="210"/>
      <c r="Z295" s="210"/>
    </row>
    <row r="296" ht="12.75" customHeight="1">
      <c r="A296" s="625"/>
      <c r="B296" s="625"/>
      <c r="C296" s="625"/>
      <c r="D296" s="627"/>
      <c r="E296" s="210"/>
      <c r="F296" s="210"/>
      <c r="G296" s="210"/>
      <c r="H296" s="210"/>
      <c r="I296" s="627"/>
      <c r="J296" s="210"/>
      <c r="K296" s="210"/>
      <c r="L296" s="210"/>
      <c r="M296" s="628"/>
      <c r="N296" s="210"/>
      <c r="O296" s="210"/>
      <c r="P296" s="210"/>
      <c r="Q296" s="210"/>
      <c r="R296" s="210"/>
      <c r="S296" s="210"/>
      <c r="T296" s="210"/>
      <c r="U296" s="210"/>
      <c r="V296" s="210"/>
      <c r="W296" s="210"/>
      <c r="X296" s="210"/>
      <c r="Y296" s="210"/>
      <c r="Z296" s="210"/>
    </row>
    <row r="297" ht="12.75" customHeight="1">
      <c r="A297" s="625"/>
      <c r="B297" s="625"/>
      <c r="C297" s="625"/>
      <c r="D297" s="627"/>
      <c r="E297" s="210"/>
      <c r="F297" s="210"/>
      <c r="G297" s="210"/>
      <c r="H297" s="210"/>
      <c r="I297" s="627"/>
      <c r="J297" s="210"/>
      <c r="K297" s="210"/>
      <c r="L297" s="210"/>
      <c r="M297" s="628"/>
      <c r="N297" s="210"/>
      <c r="O297" s="210"/>
      <c r="P297" s="210"/>
      <c r="Q297" s="210"/>
      <c r="R297" s="210"/>
      <c r="S297" s="210"/>
      <c r="T297" s="210"/>
      <c r="U297" s="210"/>
      <c r="V297" s="210"/>
      <c r="W297" s="210"/>
      <c r="X297" s="210"/>
      <c r="Y297" s="210"/>
      <c r="Z297" s="210"/>
    </row>
    <row r="298" ht="12.75" customHeight="1">
      <c r="A298" s="625"/>
      <c r="B298" s="625"/>
      <c r="C298" s="625"/>
      <c r="D298" s="627"/>
      <c r="E298" s="210"/>
      <c r="F298" s="210"/>
      <c r="G298" s="210"/>
      <c r="H298" s="210"/>
      <c r="I298" s="627"/>
      <c r="J298" s="210"/>
      <c r="K298" s="210"/>
      <c r="L298" s="210"/>
      <c r="M298" s="628"/>
      <c r="N298" s="210"/>
      <c r="O298" s="210"/>
      <c r="P298" s="210"/>
      <c r="Q298" s="210"/>
      <c r="R298" s="210"/>
      <c r="S298" s="210"/>
      <c r="T298" s="210"/>
      <c r="U298" s="210"/>
      <c r="V298" s="210"/>
      <c r="W298" s="210"/>
      <c r="X298" s="210"/>
      <c r="Y298" s="210"/>
      <c r="Z298" s="210"/>
    </row>
    <row r="299" ht="12.75" customHeight="1">
      <c r="A299" s="625"/>
      <c r="B299" s="625"/>
      <c r="C299" s="625"/>
      <c r="D299" s="627"/>
      <c r="E299" s="210"/>
      <c r="F299" s="210"/>
      <c r="G299" s="210"/>
      <c r="H299" s="210"/>
      <c r="I299" s="627"/>
      <c r="J299" s="210"/>
      <c r="K299" s="210"/>
      <c r="L299" s="210"/>
      <c r="M299" s="628"/>
      <c r="N299" s="210"/>
      <c r="O299" s="210"/>
      <c r="P299" s="210"/>
      <c r="Q299" s="210"/>
      <c r="R299" s="210"/>
      <c r="S299" s="210"/>
      <c r="T299" s="210"/>
      <c r="U299" s="210"/>
      <c r="V299" s="210"/>
      <c r="W299" s="210"/>
      <c r="X299" s="210"/>
      <c r="Y299" s="210"/>
      <c r="Z299" s="210"/>
    </row>
    <row r="300" ht="12.75" customHeight="1">
      <c r="A300" s="625"/>
      <c r="B300" s="625"/>
      <c r="C300" s="625"/>
      <c r="D300" s="627"/>
      <c r="E300" s="210"/>
      <c r="F300" s="210"/>
      <c r="G300" s="210"/>
      <c r="H300" s="210"/>
      <c r="I300" s="627"/>
      <c r="J300" s="210"/>
      <c r="K300" s="210"/>
      <c r="L300" s="210"/>
      <c r="M300" s="628"/>
      <c r="N300" s="210"/>
      <c r="O300" s="210"/>
      <c r="P300" s="210"/>
      <c r="Q300" s="210"/>
      <c r="R300" s="210"/>
      <c r="S300" s="210"/>
      <c r="T300" s="210"/>
      <c r="U300" s="210"/>
      <c r="V300" s="210"/>
      <c r="W300" s="210"/>
      <c r="X300" s="210"/>
      <c r="Y300" s="210"/>
      <c r="Z300" s="210"/>
    </row>
    <row r="301" ht="12.75" customHeight="1">
      <c r="A301" s="625"/>
      <c r="B301" s="625"/>
      <c r="C301" s="625"/>
      <c r="D301" s="627"/>
      <c r="E301" s="210"/>
      <c r="F301" s="210"/>
      <c r="G301" s="210"/>
      <c r="H301" s="210"/>
      <c r="I301" s="627"/>
      <c r="J301" s="210"/>
      <c r="K301" s="210"/>
      <c r="L301" s="210"/>
      <c r="M301" s="628"/>
      <c r="N301" s="210"/>
      <c r="O301" s="210"/>
      <c r="P301" s="210"/>
      <c r="Q301" s="210"/>
      <c r="R301" s="210"/>
      <c r="S301" s="210"/>
      <c r="T301" s="210"/>
      <c r="U301" s="210"/>
      <c r="V301" s="210"/>
      <c r="W301" s="210"/>
      <c r="X301" s="210"/>
      <c r="Y301" s="210"/>
      <c r="Z301" s="210"/>
    </row>
    <row r="302" ht="12.75" customHeight="1">
      <c r="A302" s="625"/>
      <c r="B302" s="625"/>
      <c r="C302" s="625"/>
      <c r="D302" s="627"/>
      <c r="E302" s="210"/>
      <c r="F302" s="210"/>
      <c r="G302" s="210"/>
      <c r="H302" s="210"/>
      <c r="I302" s="627"/>
      <c r="J302" s="210"/>
      <c r="K302" s="210"/>
      <c r="L302" s="210"/>
      <c r="M302" s="628"/>
      <c r="N302" s="210"/>
      <c r="O302" s="210"/>
      <c r="P302" s="210"/>
      <c r="Q302" s="210"/>
      <c r="R302" s="210"/>
      <c r="S302" s="210"/>
      <c r="T302" s="210"/>
      <c r="U302" s="210"/>
      <c r="V302" s="210"/>
      <c r="W302" s="210"/>
      <c r="X302" s="210"/>
      <c r="Y302" s="210"/>
      <c r="Z302" s="210"/>
    </row>
    <row r="303" ht="12.75" customHeight="1">
      <c r="A303" s="625"/>
      <c r="B303" s="625"/>
      <c r="C303" s="625"/>
      <c r="D303" s="627"/>
      <c r="E303" s="210"/>
      <c r="F303" s="210"/>
      <c r="G303" s="210"/>
      <c r="H303" s="210"/>
      <c r="I303" s="627"/>
      <c r="J303" s="210"/>
      <c r="K303" s="210"/>
      <c r="L303" s="210"/>
      <c r="M303" s="628"/>
      <c r="N303" s="210"/>
      <c r="O303" s="210"/>
      <c r="P303" s="210"/>
      <c r="Q303" s="210"/>
      <c r="R303" s="210"/>
      <c r="S303" s="210"/>
      <c r="T303" s="210"/>
      <c r="U303" s="210"/>
      <c r="V303" s="210"/>
      <c r="W303" s="210"/>
      <c r="X303" s="210"/>
      <c r="Y303" s="210"/>
      <c r="Z303" s="210"/>
    </row>
    <row r="304" ht="12.75" customHeight="1">
      <c r="A304" s="625"/>
      <c r="B304" s="625"/>
      <c r="C304" s="625"/>
      <c r="D304" s="627"/>
      <c r="E304" s="210"/>
      <c r="F304" s="210"/>
      <c r="G304" s="210"/>
      <c r="H304" s="210"/>
      <c r="I304" s="627"/>
      <c r="J304" s="210"/>
      <c r="K304" s="210"/>
      <c r="L304" s="210"/>
      <c r="M304" s="628"/>
      <c r="N304" s="210"/>
      <c r="O304" s="210"/>
      <c r="P304" s="210"/>
      <c r="Q304" s="210"/>
      <c r="R304" s="210"/>
      <c r="S304" s="210"/>
      <c r="T304" s="210"/>
      <c r="U304" s="210"/>
      <c r="V304" s="210"/>
      <c r="W304" s="210"/>
      <c r="X304" s="210"/>
      <c r="Y304" s="210"/>
      <c r="Z304" s="210"/>
    </row>
    <row r="305" ht="12.75" customHeight="1">
      <c r="A305" s="625"/>
      <c r="B305" s="625"/>
      <c r="C305" s="625"/>
      <c r="D305" s="627"/>
      <c r="E305" s="210"/>
      <c r="F305" s="210"/>
      <c r="G305" s="210"/>
      <c r="H305" s="210"/>
      <c r="I305" s="627"/>
      <c r="J305" s="210"/>
      <c r="K305" s="210"/>
      <c r="L305" s="210"/>
      <c r="M305" s="628"/>
      <c r="N305" s="210"/>
      <c r="O305" s="210"/>
      <c r="P305" s="210"/>
      <c r="Q305" s="210"/>
      <c r="R305" s="210"/>
      <c r="S305" s="210"/>
      <c r="T305" s="210"/>
      <c r="U305" s="210"/>
      <c r="V305" s="210"/>
      <c r="W305" s="210"/>
      <c r="X305" s="210"/>
      <c r="Y305" s="210"/>
      <c r="Z305" s="210"/>
    </row>
    <row r="306" ht="12.75" customHeight="1">
      <c r="A306" s="625"/>
      <c r="B306" s="625"/>
      <c r="C306" s="625"/>
      <c r="D306" s="627"/>
      <c r="E306" s="210"/>
      <c r="F306" s="210"/>
      <c r="G306" s="210"/>
      <c r="H306" s="210"/>
      <c r="I306" s="627"/>
      <c r="J306" s="210"/>
      <c r="K306" s="210"/>
      <c r="L306" s="210"/>
      <c r="M306" s="628"/>
      <c r="N306" s="210"/>
      <c r="O306" s="210"/>
      <c r="P306" s="210"/>
      <c r="Q306" s="210"/>
      <c r="R306" s="210"/>
      <c r="S306" s="210"/>
      <c r="T306" s="210"/>
      <c r="U306" s="210"/>
      <c r="V306" s="210"/>
      <c r="W306" s="210"/>
      <c r="X306" s="210"/>
      <c r="Y306" s="210"/>
      <c r="Z306" s="210"/>
    </row>
    <row r="307" ht="12.75" customHeight="1">
      <c r="A307" s="625"/>
      <c r="B307" s="625"/>
      <c r="C307" s="625"/>
      <c r="D307" s="627"/>
      <c r="E307" s="210"/>
      <c r="F307" s="210"/>
      <c r="G307" s="210"/>
      <c r="H307" s="210"/>
      <c r="I307" s="627"/>
      <c r="J307" s="210"/>
      <c r="K307" s="210"/>
      <c r="L307" s="210"/>
      <c r="M307" s="628"/>
      <c r="N307" s="210"/>
      <c r="O307" s="210"/>
      <c r="P307" s="210"/>
      <c r="Q307" s="210"/>
      <c r="R307" s="210"/>
      <c r="S307" s="210"/>
      <c r="T307" s="210"/>
      <c r="U307" s="210"/>
      <c r="V307" s="210"/>
      <c r="W307" s="210"/>
      <c r="X307" s="210"/>
      <c r="Y307" s="210"/>
      <c r="Z307" s="210"/>
    </row>
    <row r="308" ht="12.75" customHeight="1">
      <c r="A308" s="625"/>
      <c r="B308" s="625"/>
      <c r="C308" s="625"/>
      <c r="D308" s="627"/>
      <c r="E308" s="210"/>
      <c r="F308" s="210"/>
      <c r="G308" s="210"/>
      <c r="H308" s="210"/>
      <c r="I308" s="627"/>
      <c r="J308" s="210"/>
      <c r="K308" s="210"/>
      <c r="L308" s="210"/>
      <c r="M308" s="628"/>
      <c r="N308" s="210"/>
      <c r="O308" s="210"/>
      <c r="P308" s="210"/>
      <c r="Q308" s="210"/>
      <c r="R308" s="210"/>
      <c r="S308" s="210"/>
      <c r="T308" s="210"/>
      <c r="U308" s="210"/>
      <c r="V308" s="210"/>
      <c r="W308" s="210"/>
      <c r="X308" s="210"/>
      <c r="Y308" s="210"/>
      <c r="Z308" s="210"/>
    </row>
    <row r="309" ht="12.75" customHeight="1">
      <c r="A309" s="625"/>
      <c r="B309" s="625"/>
      <c r="C309" s="625"/>
      <c r="D309" s="627"/>
      <c r="E309" s="210"/>
      <c r="F309" s="210"/>
      <c r="G309" s="210"/>
      <c r="H309" s="210"/>
      <c r="I309" s="627"/>
      <c r="J309" s="210"/>
      <c r="K309" s="210"/>
      <c r="L309" s="210"/>
      <c r="M309" s="628"/>
      <c r="N309" s="210"/>
      <c r="O309" s="210"/>
      <c r="P309" s="210"/>
      <c r="Q309" s="210"/>
      <c r="R309" s="210"/>
      <c r="S309" s="210"/>
      <c r="T309" s="210"/>
      <c r="U309" s="210"/>
      <c r="V309" s="210"/>
      <c r="W309" s="210"/>
      <c r="X309" s="210"/>
      <c r="Y309" s="210"/>
      <c r="Z309" s="210"/>
    </row>
    <row r="310" ht="12.75" customHeight="1">
      <c r="A310" s="625"/>
      <c r="B310" s="625"/>
      <c r="C310" s="625"/>
      <c r="D310" s="627"/>
      <c r="E310" s="210"/>
      <c r="F310" s="210"/>
      <c r="G310" s="210"/>
      <c r="H310" s="210"/>
      <c r="I310" s="627"/>
      <c r="J310" s="210"/>
      <c r="K310" s="210"/>
      <c r="L310" s="210"/>
      <c r="M310" s="628"/>
      <c r="N310" s="210"/>
      <c r="O310" s="210"/>
      <c r="P310" s="210"/>
      <c r="Q310" s="210"/>
      <c r="R310" s="210"/>
      <c r="S310" s="210"/>
      <c r="T310" s="210"/>
      <c r="U310" s="210"/>
      <c r="V310" s="210"/>
      <c r="W310" s="210"/>
      <c r="X310" s="210"/>
      <c r="Y310" s="210"/>
      <c r="Z310" s="210"/>
    </row>
    <row r="311" ht="12.75" customHeight="1">
      <c r="A311" s="625"/>
      <c r="B311" s="625"/>
      <c r="C311" s="625"/>
      <c r="D311" s="627"/>
      <c r="E311" s="210"/>
      <c r="F311" s="210"/>
      <c r="G311" s="210"/>
      <c r="H311" s="210"/>
      <c r="I311" s="627"/>
      <c r="J311" s="210"/>
      <c r="K311" s="210"/>
      <c r="L311" s="210"/>
      <c r="M311" s="628"/>
      <c r="N311" s="210"/>
      <c r="O311" s="210"/>
      <c r="P311" s="210"/>
      <c r="Q311" s="210"/>
      <c r="R311" s="210"/>
      <c r="S311" s="210"/>
      <c r="T311" s="210"/>
      <c r="U311" s="210"/>
      <c r="V311" s="210"/>
      <c r="W311" s="210"/>
      <c r="X311" s="210"/>
      <c r="Y311" s="210"/>
      <c r="Z311" s="210"/>
    </row>
    <row r="312" ht="12.75" customHeight="1">
      <c r="A312" s="625"/>
      <c r="B312" s="625"/>
      <c r="C312" s="625"/>
      <c r="D312" s="627"/>
      <c r="E312" s="210"/>
      <c r="F312" s="210"/>
      <c r="G312" s="210"/>
      <c r="H312" s="210"/>
      <c r="I312" s="627"/>
      <c r="J312" s="210"/>
      <c r="K312" s="210"/>
      <c r="L312" s="210"/>
      <c r="M312" s="628"/>
      <c r="N312" s="210"/>
      <c r="O312" s="210"/>
      <c r="P312" s="210"/>
      <c r="Q312" s="210"/>
      <c r="R312" s="210"/>
      <c r="S312" s="210"/>
      <c r="T312" s="210"/>
      <c r="U312" s="210"/>
      <c r="V312" s="210"/>
      <c r="W312" s="210"/>
      <c r="X312" s="210"/>
      <c r="Y312" s="210"/>
      <c r="Z312" s="210"/>
    </row>
    <row r="313" ht="12.75" customHeight="1">
      <c r="A313" s="625"/>
      <c r="B313" s="625"/>
      <c r="C313" s="625"/>
      <c r="D313" s="627"/>
      <c r="E313" s="210"/>
      <c r="F313" s="210"/>
      <c r="G313" s="210"/>
      <c r="H313" s="210"/>
      <c r="I313" s="627"/>
      <c r="J313" s="210"/>
      <c r="K313" s="210"/>
      <c r="L313" s="210"/>
      <c r="M313" s="628"/>
      <c r="N313" s="210"/>
      <c r="O313" s="210"/>
      <c r="P313" s="210"/>
      <c r="Q313" s="210"/>
      <c r="R313" s="210"/>
      <c r="S313" s="210"/>
      <c r="T313" s="210"/>
      <c r="U313" s="210"/>
      <c r="V313" s="210"/>
      <c r="W313" s="210"/>
      <c r="X313" s="210"/>
      <c r="Y313" s="210"/>
      <c r="Z313" s="210"/>
    </row>
    <row r="314" ht="12.75" customHeight="1">
      <c r="A314" s="625"/>
      <c r="B314" s="625"/>
      <c r="C314" s="625"/>
      <c r="D314" s="627"/>
      <c r="E314" s="210"/>
      <c r="F314" s="210"/>
      <c r="G314" s="210"/>
      <c r="H314" s="210"/>
      <c r="I314" s="627"/>
      <c r="J314" s="210"/>
      <c r="K314" s="210"/>
      <c r="L314" s="210"/>
      <c r="M314" s="628"/>
      <c r="N314" s="210"/>
      <c r="O314" s="210"/>
      <c r="P314" s="210"/>
      <c r="Q314" s="210"/>
      <c r="R314" s="210"/>
      <c r="S314" s="210"/>
      <c r="T314" s="210"/>
      <c r="U314" s="210"/>
      <c r="V314" s="210"/>
      <c r="W314" s="210"/>
      <c r="X314" s="210"/>
      <c r="Y314" s="210"/>
      <c r="Z314" s="210"/>
    </row>
    <row r="315" ht="12.75" customHeight="1">
      <c r="A315" s="625"/>
      <c r="B315" s="625"/>
      <c r="C315" s="625"/>
      <c r="D315" s="627"/>
      <c r="E315" s="210"/>
      <c r="F315" s="210"/>
      <c r="G315" s="210"/>
      <c r="H315" s="210"/>
      <c r="I315" s="627"/>
      <c r="J315" s="210"/>
      <c r="K315" s="210"/>
      <c r="L315" s="210"/>
      <c r="M315" s="628"/>
      <c r="N315" s="210"/>
      <c r="O315" s="210"/>
      <c r="P315" s="210"/>
      <c r="Q315" s="210"/>
      <c r="R315" s="210"/>
      <c r="S315" s="210"/>
      <c r="T315" s="210"/>
      <c r="U315" s="210"/>
      <c r="V315" s="210"/>
      <c r="W315" s="210"/>
      <c r="X315" s="210"/>
      <c r="Y315" s="210"/>
      <c r="Z315" s="210"/>
    </row>
    <row r="316" ht="12.75" customHeight="1">
      <c r="A316" s="625"/>
      <c r="B316" s="625"/>
      <c r="C316" s="625"/>
      <c r="D316" s="627"/>
      <c r="E316" s="210"/>
      <c r="F316" s="210"/>
      <c r="G316" s="210"/>
      <c r="H316" s="210"/>
      <c r="I316" s="627"/>
      <c r="J316" s="210"/>
      <c r="K316" s="210"/>
      <c r="L316" s="210"/>
      <c r="M316" s="628"/>
      <c r="N316" s="210"/>
      <c r="O316" s="210"/>
      <c r="P316" s="210"/>
      <c r="Q316" s="210"/>
      <c r="R316" s="210"/>
      <c r="S316" s="210"/>
      <c r="T316" s="210"/>
      <c r="U316" s="210"/>
      <c r="V316" s="210"/>
      <c r="W316" s="210"/>
      <c r="X316" s="210"/>
      <c r="Y316" s="210"/>
      <c r="Z316" s="210"/>
    </row>
    <row r="317" ht="12.75" customHeight="1">
      <c r="A317" s="625"/>
      <c r="B317" s="625"/>
      <c r="C317" s="625"/>
      <c r="D317" s="627"/>
      <c r="E317" s="210"/>
      <c r="F317" s="210"/>
      <c r="G317" s="210"/>
      <c r="H317" s="210"/>
      <c r="I317" s="627"/>
      <c r="J317" s="210"/>
      <c r="K317" s="210"/>
      <c r="L317" s="210"/>
      <c r="M317" s="628"/>
      <c r="N317" s="210"/>
      <c r="O317" s="210"/>
      <c r="P317" s="210"/>
      <c r="Q317" s="210"/>
      <c r="R317" s="210"/>
      <c r="S317" s="210"/>
      <c r="T317" s="210"/>
      <c r="U317" s="210"/>
      <c r="V317" s="210"/>
      <c r="W317" s="210"/>
      <c r="X317" s="210"/>
      <c r="Y317" s="210"/>
      <c r="Z317" s="210"/>
    </row>
    <row r="318" ht="12.75" customHeight="1">
      <c r="A318" s="625"/>
      <c r="B318" s="625"/>
      <c r="C318" s="625"/>
      <c r="D318" s="627"/>
      <c r="E318" s="210"/>
      <c r="F318" s="210"/>
      <c r="G318" s="210"/>
      <c r="H318" s="210"/>
      <c r="I318" s="627"/>
      <c r="J318" s="210"/>
      <c r="K318" s="210"/>
      <c r="L318" s="210"/>
      <c r="M318" s="628"/>
      <c r="N318" s="210"/>
      <c r="O318" s="210"/>
      <c r="P318" s="210"/>
      <c r="Q318" s="210"/>
      <c r="R318" s="210"/>
      <c r="S318" s="210"/>
      <c r="T318" s="210"/>
      <c r="U318" s="210"/>
      <c r="V318" s="210"/>
      <c r="W318" s="210"/>
      <c r="X318" s="210"/>
      <c r="Y318" s="210"/>
      <c r="Z318" s="210"/>
    </row>
    <row r="319" ht="12.75" customHeight="1">
      <c r="A319" s="625"/>
      <c r="B319" s="625"/>
      <c r="C319" s="625"/>
      <c r="D319" s="627"/>
      <c r="E319" s="210"/>
      <c r="F319" s="210"/>
      <c r="G319" s="210"/>
      <c r="H319" s="210"/>
      <c r="I319" s="627"/>
      <c r="J319" s="210"/>
      <c r="K319" s="210"/>
      <c r="L319" s="210"/>
      <c r="M319" s="628"/>
      <c r="N319" s="210"/>
      <c r="O319" s="210"/>
      <c r="P319" s="210"/>
      <c r="Q319" s="210"/>
      <c r="R319" s="210"/>
      <c r="S319" s="210"/>
      <c r="T319" s="210"/>
      <c r="U319" s="210"/>
      <c r="V319" s="210"/>
      <c r="W319" s="210"/>
      <c r="X319" s="210"/>
      <c r="Y319" s="210"/>
      <c r="Z319" s="210"/>
    </row>
    <row r="320" ht="12.75" customHeight="1">
      <c r="A320" s="625"/>
      <c r="B320" s="625"/>
      <c r="C320" s="625"/>
      <c r="D320" s="627"/>
      <c r="E320" s="210"/>
      <c r="F320" s="210"/>
      <c r="G320" s="210"/>
      <c r="H320" s="210"/>
      <c r="I320" s="627"/>
      <c r="J320" s="210"/>
      <c r="K320" s="210"/>
      <c r="L320" s="210"/>
      <c r="M320" s="628"/>
      <c r="N320" s="210"/>
      <c r="O320" s="210"/>
      <c r="P320" s="210"/>
      <c r="Q320" s="210"/>
      <c r="R320" s="210"/>
      <c r="S320" s="210"/>
      <c r="T320" s="210"/>
      <c r="U320" s="210"/>
      <c r="V320" s="210"/>
      <c r="W320" s="210"/>
      <c r="X320" s="210"/>
      <c r="Y320" s="210"/>
      <c r="Z320" s="210"/>
    </row>
    <row r="321" ht="12.75" customHeight="1">
      <c r="A321" s="625"/>
      <c r="B321" s="625"/>
      <c r="C321" s="625"/>
      <c r="D321" s="627"/>
      <c r="E321" s="210"/>
      <c r="F321" s="210"/>
      <c r="G321" s="210"/>
      <c r="H321" s="210"/>
      <c r="I321" s="627"/>
      <c r="J321" s="210"/>
      <c r="K321" s="210"/>
      <c r="L321" s="210"/>
      <c r="M321" s="628"/>
      <c r="N321" s="210"/>
      <c r="O321" s="210"/>
      <c r="P321" s="210"/>
      <c r="Q321" s="210"/>
      <c r="R321" s="210"/>
      <c r="S321" s="210"/>
      <c r="T321" s="210"/>
      <c r="U321" s="210"/>
      <c r="V321" s="210"/>
      <c r="W321" s="210"/>
      <c r="X321" s="210"/>
      <c r="Y321" s="210"/>
      <c r="Z321" s="210"/>
    </row>
    <row r="322" ht="12.75" customHeight="1">
      <c r="A322" s="625"/>
      <c r="B322" s="625"/>
      <c r="C322" s="625"/>
      <c r="D322" s="627"/>
      <c r="E322" s="210"/>
      <c r="F322" s="210"/>
      <c r="G322" s="210"/>
      <c r="H322" s="210"/>
      <c r="I322" s="627"/>
      <c r="J322" s="210"/>
      <c r="K322" s="210"/>
      <c r="L322" s="210"/>
      <c r="M322" s="628"/>
      <c r="N322" s="210"/>
      <c r="O322" s="210"/>
      <c r="P322" s="210"/>
      <c r="Q322" s="210"/>
      <c r="R322" s="210"/>
      <c r="S322" s="210"/>
      <c r="T322" s="210"/>
      <c r="U322" s="210"/>
      <c r="V322" s="210"/>
      <c r="W322" s="210"/>
      <c r="X322" s="210"/>
      <c r="Y322" s="210"/>
      <c r="Z322" s="210"/>
    </row>
    <row r="323" ht="12.75" customHeight="1">
      <c r="A323" s="625"/>
      <c r="B323" s="625"/>
      <c r="C323" s="625"/>
      <c r="D323" s="627"/>
      <c r="E323" s="210"/>
      <c r="F323" s="210"/>
      <c r="G323" s="210"/>
      <c r="H323" s="210"/>
      <c r="I323" s="627"/>
      <c r="J323" s="210"/>
      <c r="K323" s="210"/>
      <c r="L323" s="210"/>
      <c r="M323" s="628"/>
      <c r="N323" s="210"/>
      <c r="O323" s="210"/>
      <c r="P323" s="210"/>
      <c r="Q323" s="210"/>
      <c r="R323" s="210"/>
      <c r="S323" s="210"/>
      <c r="T323" s="210"/>
      <c r="U323" s="210"/>
      <c r="V323" s="210"/>
      <c r="W323" s="210"/>
      <c r="X323" s="210"/>
      <c r="Y323" s="210"/>
      <c r="Z323" s="210"/>
    </row>
    <row r="324" ht="12.75" customHeight="1">
      <c r="A324" s="625"/>
      <c r="B324" s="625"/>
      <c r="C324" s="625"/>
      <c r="D324" s="627"/>
      <c r="E324" s="210"/>
      <c r="F324" s="210"/>
      <c r="G324" s="210"/>
      <c r="H324" s="210"/>
      <c r="I324" s="627"/>
      <c r="J324" s="210"/>
      <c r="K324" s="210"/>
      <c r="L324" s="210"/>
      <c r="M324" s="628"/>
      <c r="N324" s="210"/>
      <c r="O324" s="210"/>
      <c r="P324" s="210"/>
      <c r="Q324" s="210"/>
      <c r="R324" s="210"/>
      <c r="S324" s="210"/>
      <c r="T324" s="210"/>
      <c r="U324" s="210"/>
      <c r="V324" s="210"/>
      <c r="W324" s="210"/>
      <c r="X324" s="210"/>
      <c r="Y324" s="210"/>
      <c r="Z324" s="210"/>
    </row>
    <row r="325" ht="12.75" customHeight="1">
      <c r="A325" s="625"/>
      <c r="B325" s="625"/>
      <c r="C325" s="625"/>
      <c r="D325" s="627"/>
      <c r="E325" s="210"/>
      <c r="F325" s="210"/>
      <c r="G325" s="210"/>
      <c r="H325" s="210"/>
      <c r="I325" s="627"/>
      <c r="J325" s="210"/>
      <c r="K325" s="210"/>
      <c r="L325" s="210"/>
      <c r="M325" s="628"/>
      <c r="N325" s="210"/>
      <c r="O325" s="210"/>
      <c r="P325" s="210"/>
      <c r="Q325" s="210"/>
      <c r="R325" s="210"/>
      <c r="S325" s="210"/>
      <c r="T325" s="210"/>
      <c r="U325" s="210"/>
      <c r="V325" s="210"/>
      <c r="W325" s="210"/>
      <c r="X325" s="210"/>
      <c r="Y325" s="210"/>
      <c r="Z325" s="210"/>
    </row>
    <row r="326" ht="12.75" customHeight="1">
      <c r="A326" s="625"/>
      <c r="B326" s="625"/>
      <c r="C326" s="625"/>
      <c r="D326" s="627"/>
      <c r="E326" s="210"/>
      <c r="F326" s="210"/>
      <c r="G326" s="210"/>
      <c r="H326" s="210"/>
      <c r="I326" s="627"/>
      <c r="J326" s="210"/>
      <c r="K326" s="210"/>
      <c r="L326" s="210"/>
      <c r="M326" s="628"/>
      <c r="N326" s="210"/>
      <c r="O326" s="210"/>
      <c r="P326" s="210"/>
      <c r="Q326" s="210"/>
      <c r="R326" s="210"/>
      <c r="S326" s="210"/>
      <c r="T326" s="210"/>
      <c r="U326" s="210"/>
      <c r="V326" s="210"/>
      <c r="W326" s="210"/>
      <c r="X326" s="210"/>
      <c r="Y326" s="210"/>
      <c r="Z326" s="210"/>
    </row>
    <row r="327" ht="12.75" customHeight="1">
      <c r="A327" s="625"/>
      <c r="B327" s="625"/>
      <c r="C327" s="625"/>
      <c r="D327" s="627"/>
      <c r="E327" s="210"/>
      <c r="F327" s="210"/>
      <c r="G327" s="210"/>
      <c r="H327" s="210"/>
      <c r="I327" s="627"/>
      <c r="J327" s="210"/>
      <c r="K327" s="210"/>
      <c r="L327" s="210"/>
      <c r="M327" s="628"/>
      <c r="N327" s="210"/>
      <c r="O327" s="210"/>
      <c r="P327" s="210"/>
      <c r="Q327" s="210"/>
      <c r="R327" s="210"/>
      <c r="S327" s="210"/>
      <c r="T327" s="210"/>
      <c r="U327" s="210"/>
      <c r="V327" s="210"/>
      <c r="W327" s="210"/>
      <c r="X327" s="210"/>
      <c r="Y327" s="210"/>
      <c r="Z327" s="210"/>
    </row>
    <row r="328" ht="12.75" customHeight="1">
      <c r="A328" s="625"/>
      <c r="B328" s="625"/>
      <c r="C328" s="625"/>
      <c r="D328" s="627"/>
      <c r="E328" s="210"/>
      <c r="F328" s="210"/>
      <c r="G328" s="210"/>
      <c r="H328" s="210"/>
      <c r="I328" s="627"/>
      <c r="J328" s="210"/>
      <c r="K328" s="210"/>
      <c r="L328" s="210"/>
      <c r="M328" s="628"/>
      <c r="N328" s="210"/>
      <c r="O328" s="210"/>
      <c r="P328" s="210"/>
      <c r="Q328" s="210"/>
      <c r="R328" s="210"/>
      <c r="S328" s="210"/>
      <c r="T328" s="210"/>
      <c r="U328" s="210"/>
      <c r="V328" s="210"/>
      <c r="W328" s="210"/>
      <c r="X328" s="210"/>
      <c r="Y328" s="210"/>
      <c r="Z328" s="210"/>
    </row>
    <row r="329" ht="12.75" customHeight="1">
      <c r="A329" s="625"/>
      <c r="B329" s="625"/>
      <c r="C329" s="625"/>
      <c r="D329" s="627"/>
      <c r="E329" s="210"/>
      <c r="F329" s="210"/>
      <c r="G329" s="210"/>
      <c r="H329" s="210"/>
      <c r="I329" s="627"/>
      <c r="J329" s="210"/>
      <c r="K329" s="210"/>
      <c r="L329" s="210"/>
      <c r="M329" s="628"/>
      <c r="N329" s="210"/>
      <c r="O329" s="210"/>
      <c r="P329" s="210"/>
      <c r="Q329" s="210"/>
      <c r="R329" s="210"/>
      <c r="S329" s="210"/>
      <c r="T329" s="210"/>
      <c r="U329" s="210"/>
      <c r="V329" s="210"/>
      <c r="W329" s="210"/>
      <c r="X329" s="210"/>
      <c r="Y329" s="210"/>
      <c r="Z329" s="210"/>
    </row>
    <row r="330" ht="12.75" customHeight="1">
      <c r="A330" s="625"/>
      <c r="B330" s="625"/>
      <c r="C330" s="625"/>
      <c r="D330" s="627"/>
      <c r="E330" s="210"/>
      <c r="F330" s="210"/>
      <c r="G330" s="210"/>
      <c r="H330" s="210"/>
      <c r="I330" s="627"/>
      <c r="J330" s="210"/>
      <c r="K330" s="210"/>
      <c r="L330" s="210"/>
      <c r="M330" s="628"/>
      <c r="N330" s="210"/>
      <c r="O330" s="210"/>
      <c r="P330" s="210"/>
      <c r="Q330" s="210"/>
      <c r="R330" s="210"/>
      <c r="S330" s="210"/>
      <c r="T330" s="210"/>
      <c r="U330" s="210"/>
      <c r="V330" s="210"/>
      <c r="W330" s="210"/>
      <c r="X330" s="210"/>
      <c r="Y330" s="210"/>
      <c r="Z330" s="210"/>
    </row>
    <row r="331" ht="12.75" customHeight="1">
      <c r="A331" s="625"/>
      <c r="B331" s="625"/>
      <c r="C331" s="625"/>
      <c r="D331" s="627"/>
      <c r="E331" s="210"/>
      <c r="F331" s="210"/>
      <c r="G331" s="210"/>
      <c r="H331" s="210"/>
      <c r="I331" s="627"/>
      <c r="J331" s="210"/>
      <c r="K331" s="210"/>
      <c r="L331" s="210"/>
      <c r="M331" s="628"/>
      <c r="N331" s="210"/>
      <c r="O331" s="210"/>
      <c r="P331" s="210"/>
      <c r="Q331" s="210"/>
      <c r="R331" s="210"/>
      <c r="S331" s="210"/>
      <c r="T331" s="210"/>
      <c r="U331" s="210"/>
      <c r="V331" s="210"/>
      <c r="W331" s="210"/>
      <c r="X331" s="210"/>
      <c r="Y331" s="210"/>
      <c r="Z331" s="210"/>
    </row>
    <row r="332" ht="12.75" customHeight="1">
      <c r="A332" s="625"/>
      <c r="B332" s="625"/>
      <c r="C332" s="625"/>
      <c r="D332" s="627"/>
      <c r="E332" s="210"/>
      <c r="F332" s="210"/>
      <c r="G332" s="210"/>
      <c r="H332" s="210"/>
      <c r="I332" s="627"/>
      <c r="J332" s="210"/>
      <c r="K332" s="210"/>
      <c r="L332" s="210"/>
      <c r="M332" s="628"/>
      <c r="N332" s="210"/>
      <c r="O332" s="210"/>
      <c r="P332" s="210"/>
      <c r="Q332" s="210"/>
      <c r="R332" s="210"/>
      <c r="S332" s="210"/>
      <c r="T332" s="210"/>
      <c r="U332" s="210"/>
      <c r="V332" s="210"/>
      <c r="W332" s="210"/>
      <c r="X332" s="210"/>
      <c r="Y332" s="210"/>
      <c r="Z332" s="210"/>
    </row>
    <row r="333" ht="12.75" customHeight="1">
      <c r="A333" s="625"/>
      <c r="B333" s="625"/>
      <c r="C333" s="625"/>
      <c r="D333" s="627"/>
      <c r="E333" s="210"/>
      <c r="F333" s="210"/>
      <c r="G333" s="210"/>
      <c r="H333" s="210"/>
      <c r="I333" s="627"/>
      <c r="J333" s="210"/>
      <c r="K333" s="210"/>
      <c r="L333" s="210"/>
      <c r="M333" s="628"/>
      <c r="N333" s="210"/>
      <c r="O333" s="210"/>
      <c r="P333" s="210"/>
      <c r="Q333" s="210"/>
      <c r="R333" s="210"/>
      <c r="S333" s="210"/>
      <c r="T333" s="210"/>
      <c r="U333" s="210"/>
      <c r="V333" s="210"/>
      <c r="W333" s="210"/>
      <c r="X333" s="210"/>
      <c r="Y333" s="210"/>
      <c r="Z333" s="210"/>
    </row>
    <row r="334" ht="12.75" customHeight="1">
      <c r="A334" s="625"/>
      <c r="B334" s="625"/>
      <c r="C334" s="625"/>
      <c r="D334" s="627"/>
      <c r="E334" s="210"/>
      <c r="F334" s="210"/>
      <c r="G334" s="210"/>
      <c r="H334" s="210"/>
      <c r="I334" s="627"/>
      <c r="J334" s="210"/>
      <c r="K334" s="210"/>
      <c r="L334" s="210"/>
      <c r="M334" s="628"/>
      <c r="N334" s="210"/>
      <c r="O334" s="210"/>
      <c r="P334" s="210"/>
      <c r="Q334" s="210"/>
      <c r="R334" s="210"/>
      <c r="S334" s="210"/>
      <c r="T334" s="210"/>
      <c r="U334" s="210"/>
      <c r="V334" s="210"/>
      <c r="W334" s="210"/>
      <c r="X334" s="210"/>
      <c r="Y334" s="210"/>
      <c r="Z334" s="210"/>
    </row>
    <row r="335" ht="12.75" customHeight="1">
      <c r="A335" s="625"/>
      <c r="B335" s="625"/>
      <c r="C335" s="625"/>
      <c r="D335" s="627"/>
      <c r="E335" s="210"/>
      <c r="F335" s="210"/>
      <c r="G335" s="210"/>
      <c r="H335" s="210"/>
      <c r="I335" s="627"/>
      <c r="J335" s="210"/>
      <c r="K335" s="210"/>
      <c r="L335" s="210"/>
      <c r="M335" s="628"/>
      <c r="N335" s="210"/>
      <c r="O335" s="210"/>
      <c r="P335" s="210"/>
      <c r="Q335" s="210"/>
      <c r="R335" s="210"/>
      <c r="S335" s="210"/>
      <c r="T335" s="210"/>
      <c r="U335" s="210"/>
      <c r="V335" s="210"/>
      <c r="W335" s="210"/>
      <c r="X335" s="210"/>
      <c r="Y335" s="210"/>
      <c r="Z335" s="210"/>
    </row>
    <row r="336" ht="12.75" customHeight="1">
      <c r="A336" s="625"/>
      <c r="B336" s="625"/>
      <c r="C336" s="625"/>
      <c r="D336" s="627"/>
      <c r="E336" s="210"/>
      <c r="F336" s="210"/>
      <c r="G336" s="210"/>
      <c r="H336" s="210"/>
      <c r="I336" s="627"/>
      <c r="J336" s="210"/>
      <c r="K336" s="210"/>
      <c r="L336" s="210"/>
      <c r="M336" s="628"/>
      <c r="N336" s="210"/>
      <c r="O336" s="210"/>
      <c r="P336" s="210"/>
      <c r="Q336" s="210"/>
      <c r="R336" s="210"/>
      <c r="S336" s="210"/>
      <c r="T336" s="210"/>
      <c r="U336" s="210"/>
      <c r="V336" s="210"/>
      <c r="W336" s="210"/>
      <c r="X336" s="210"/>
      <c r="Y336" s="210"/>
      <c r="Z336" s="210"/>
    </row>
    <row r="337" ht="12.75" customHeight="1">
      <c r="A337" s="625"/>
      <c r="B337" s="625"/>
      <c r="C337" s="625"/>
      <c r="D337" s="627"/>
      <c r="E337" s="210"/>
      <c r="F337" s="210"/>
      <c r="G337" s="210"/>
      <c r="H337" s="210"/>
      <c r="I337" s="627"/>
      <c r="J337" s="210"/>
      <c r="K337" s="210"/>
      <c r="L337" s="210"/>
      <c r="M337" s="628"/>
      <c r="N337" s="210"/>
      <c r="O337" s="210"/>
      <c r="P337" s="210"/>
      <c r="Q337" s="210"/>
      <c r="R337" s="210"/>
      <c r="S337" s="210"/>
      <c r="T337" s="210"/>
      <c r="U337" s="210"/>
      <c r="V337" s="210"/>
      <c r="W337" s="210"/>
      <c r="X337" s="210"/>
      <c r="Y337" s="210"/>
      <c r="Z337" s="210"/>
    </row>
    <row r="338" ht="12.75" customHeight="1">
      <c r="A338" s="625"/>
      <c r="B338" s="625"/>
      <c r="C338" s="625"/>
      <c r="D338" s="627"/>
      <c r="E338" s="210"/>
      <c r="F338" s="210"/>
      <c r="G338" s="210"/>
      <c r="H338" s="210"/>
      <c r="I338" s="627"/>
      <c r="J338" s="210"/>
      <c r="K338" s="210"/>
      <c r="L338" s="210"/>
      <c r="M338" s="628"/>
      <c r="N338" s="210"/>
      <c r="O338" s="210"/>
      <c r="P338" s="210"/>
      <c r="Q338" s="210"/>
      <c r="R338" s="210"/>
      <c r="S338" s="210"/>
      <c r="T338" s="210"/>
      <c r="U338" s="210"/>
      <c r="V338" s="210"/>
      <c r="W338" s="210"/>
      <c r="X338" s="210"/>
      <c r="Y338" s="210"/>
      <c r="Z338" s="210"/>
    </row>
    <row r="339" ht="12.75" customHeight="1">
      <c r="A339" s="625"/>
      <c r="B339" s="625"/>
      <c r="C339" s="625"/>
      <c r="D339" s="627"/>
      <c r="E339" s="210"/>
      <c r="F339" s="210"/>
      <c r="G339" s="210"/>
      <c r="H339" s="210"/>
      <c r="I339" s="627"/>
      <c r="J339" s="210"/>
      <c r="K339" s="210"/>
      <c r="L339" s="210"/>
      <c r="M339" s="628"/>
      <c r="N339" s="210"/>
      <c r="O339" s="210"/>
      <c r="P339" s="210"/>
      <c r="Q339" s="210"/>
      <c r="R339" s="210"/>
      <c r="S339" s="210"/>
      <c r="T339" s="210"/>
      <c r="U339" s="210"/>
      <c r="V339" s="210"/>
      <c r="W339" s="210"/>
      <c r="X339" s="210"/>
      <c r="Y339" s="210"/>
      <c r="Z339" s="210"/>
    </row>
    <row r="340" ht="12.75" customHeight="1">
      <c r="A340" s="625"/>
      <c r="B340" s="625"/>
      <c r="C340" s="625"/>
      <c r="D340" s="627"/>
      <c r="E340" s="210"/>
      <c r="F340" s="210"/>
      <c r="G340" s="210"/>
      <c r="H340" s="210"/>
      <c r="I340" s="627"/>
      <c r="J340" s="210"/>
      <c r="K340" s="210"/>
      <c r="L340" s="210"/>
      <c r="M340" s="628"/>
      <c r="N340" s="210"/>
      <c r="O340" s="210"/>
      <c r="P340" s="210"/>
      <c r="Q340" s="210"/>
      <c r="R340" s="210"/>
      <c r="S340" s="210"/>
      <c r="T340" s="210"/>
      <c r="U340" s="210"/>
      <c r="V340" s="210"/>
      <c r="W340" s="210"/>
      <c r="X340" s="210"/>
      <c r="Y340" s="210"/>
      <c r="Z340" s="210"/>
    </row>
    <row r="341" ht="12.75" customHeight="1">
      <c r="A341" s="625"/>
      <c r="B341" s="625"/>
      <c r="C341" s="625"/>
      <c r="D341" s="627"/>
      <c r="E341" s="210"/>
      <c r="F341" s="210"/>
      <c r="G341" s="210"/>
      <c r="H341" s="210"/>
      <c r="I341" s="627"/>
      <c r="J341" s="210"/>
      <c r="K341" s="210"/>
      <c r="L341" s="210"/>
      <c r="M341" s="628"/>
      <c r="N341" s="210"/>
      <c r="O341" s="210"/>
      <c r="P341" s="210"/>
      <c r="Q341" s="210"/>
      <c r="R341" s="210"/>
      <c r="S341" s="210"/>
      <c r="T341" s="210"/>
      <c r="U341" s="210"/>
      <c r="V341" s="210"/>
      <c r="W341" s="210"/>
      <c r="X341" s="210"/>
      <c r="Y341" s="210"/>
      <c r="Z341" s="210"/>
    </row>
    <row r="342" ht="12.75" customHeight="1">
      <c r="A342" s="625"/>
      <c r="B342" s="625"/>
      <c r="C342" s="625"/>
      <c r="D342" s="627"/>
      <c r="E342" s="210"/>
      <c r="F342" s="210"/>
      <c r="G342" s="210"/>
      <c r="H342" s="210"/>
      <c r="I342" s="627"/>
      <c r="J342" s="210"/>
      <c r="K342" s="210"/>
      <c r="L342" s="210"/>
      <c r="M342" s="628"/>
      <c r="N342" s="210"/>
      <c r="O342" s="210"/>
      <c r="P342" s="210"/>
      <c r="Q342" s="210"/>
      <c r="R342" s="210"/>
      <c r="S342" s="210"/>
      <c r="T342" s="210"/>
      <c r="U342" s="210"/>
      <c r="V342" s="210"/>
      <c r="W342" s="210"/>
      <c r="X342" s="210"/>
      <c r="Y342" s="210"/>
      <c r="Z342" s="210"/>
    </row>
    <row r="343" ht="12.75" customHeight="1">
      <c r="A343" s="625"/>
      <c r="B343" s="625"/>
      <c r="C343" s="625"/>
      <c r="D343" s="627"/>
      <c r="E343" s="210"/>
      <c r="F343" s="210"/>
      <c r="G343" s="210"/>
      <c r="H343" s="210"/>
      <c r="I343" s="627"/>
      <c r="J343" s="210"/>
      <c r="K343" s="210"/>
      <c r="L343" s="210"/>
      <c r="M343" s="628"/>
      <c r="N343" s="210"/>
      <c r="O343" s="210"/>
      <c r="P343" s="210"/>
      <c r="Q343" s="210"/>
      <c r="R343" s="210"/>
      <c r="S343" s="210"/>
      <c r="T343" s="210"/>
      <c r="U343" s="210"/>
      <c r="V343" s="210"/>
      <c r="W343" s="210"/>
      <c r="X343" s="210"/>
      <c r="Y343" s="210"/>
      <c r="Z343" s="210"/>
    </row>
    <row r="344" ht="12.75" customHeight="1">
      <c r="A344" s="625"/>
      <c r="B344" s="625"/>
      <c r="C344" s="625"/>
      <c r="D344" s="627"/>
      <c r="E344" s="210"/>
      <c r="F344" s="210"/>
      <c r="G344" s="210"/>
      <c r="H344" s="210"/>
      <c r="I344" s="627"/>
      <c r="J344" s="210"/>
      <c r="K344" s="210"/>
      <c r="L344" s="210"/>
      <c r="M344" s="628"/>
      <c r="N344" s="210"/>
      <c r="O344" s="210"/>
      <c r="P344" s="210"/>
      <c r="Q344" s="210"/>
      <c r="R344" s="210"/>
      <c r="S344" s="210"/>
      <c r="T344" s="210"/>
      <c r="U344" s="210"/>
      <c r="V344" s="210"/>
      <c r="W344" s="210"/>
      <c r="X344" s="210"/>
      <c r="Y344" s="210"/>
      <c r="Z344" s="210"/>
    </row>
    <row r="345" ht="12.75" customHeight="1">
      <c r="A345" s="625"/>
      <c r="B345" s="625"/>
      <c r="C345" s="625"/>
      <c r="D345" s="627"/>
      <c r="E345" s="210"/>
      <c r="F345" s="210"/>
      <c r="G345" s="210"/>
      <c r="H345" s="210"/>
      <c r="I345" s="627"/>
      <c r="J345" s="210"/>
      <c r="K345" s="210"/>
      <c r="L345" s="210"/>
      <c r="M345" s="628"/>
      <c r="N345" s="210"/>
      <c r="O345" s="210"/>
      <c r="P345" s="210"/>
      <c r="Q345" s="210"/>
      <c r="R345" s="210"/>
      <c r="S345" s="210"/>
      <c r="T345" s="210"/>
      <c r="U345" s="210"/>
      <c r="V345" s="210"/>
      <c r="W345" s="210"/>
      <c r="X345" s="210"/>
      <c r="Y345" s="210"/>
      <c r="Z345" s="210"/>
    </row>
    <row r="346" ht="12.75" customHeight="1">
      <c r="A346" s="625"/>
      <c r="B346" s="625"/>
      <c r="C346" s="625"/>
      <c r="D346" s="627"/>
      <c r="E346" s="210"/>
      <c r="F346" s="210"/>
      <c r="G346" s="210"/>
      <c r="H346" s="210"/>
      <c r="I346" s="627"/>
      <c r="J346" s="210"/>
      <c r="K346" s="210"/>
      <c r="L346" s="210"/>
      <c r="M346" s="628"/>
      <c r="N346" s="210"/>
      <c r="O346" s="210"/>
      <c r="P346" s="210"/>
      <c r="Q346" s="210"/>
      <c r="R346" s="210"/>
      <c r="S346" s="210"/>
      <c r="T346" s="210"/>
      <c r="U346" s="210"/>
      <c r="V346" s="210"/>
      <c r="W346" s="210"/>
      <c r="X346" s="210"/>
      <c r="Y346" s="210"/>
      <c r="Z346" s="210"/>
    </row>
    <row r="347" ht="12.75" customHeight="1">
      <c r="A347" s="625"/>
      <c r="B347" s="625"/>
      <c r="C347" s="625"/>
      <c r="D347" s="627"/>
      <c r="E347" s="210"/>
      <c r="F347" s="210"/>
      <c r="G347" s="210"/>
      <c r="H347" s="210"/>
      <c r="I347" s="627"/>
      <c r="J347" s="210"/>
      <c r="K347" s="210"/>
      <c r="L347" s="210"/>
      <c r="M347" s="628"/>
      <c r="N347" s="210"/>
      <c r="O347" s="210"/>
      <c r="P347" s="210"/>
      <c r="Q347" s="210"/>
      <c r="R347" s="210"/>
      <c r="S347" s="210"/>
      <c r="T347" s="210"/>
      <c r="U347" s="210"/>
      <c r="V347" s="210"/>
      <c r="W347" s="210"/>
      <c r="X347" s="210"/>
      <c r="Y347" s="210"/>
      <c r="Z347" s="210"/>
    </row>
    <row r="348" ht="12.75" customHeight="1">
      <c r="A348" s="625"/>
      <c r="B348" s="625"/>
      <c r="C348" s="625"/>
      <c r="D348" s="627"/>
      <c r="E348" s="210"/>
      <c r="F348" s="210"/>
      <c r="G348" s="210"/>
      <c r="H348" s="210"/>
      <c r="I348" s="627"/>
      <c r="J348" s="210"/>
      <c r="K348" s="210"/>
      <c r="L348" s="210"/>
      <c r="M348" s="628"/>
      <c r="N348" s="210"/>
      <c r="O348" s="210"/>
      <c r="P348" s="210"/>
      <c r="Q348" s="210"/>
      <c r="R348" s="210"/>
      <c r="S348" s="210"/>
      <c r="T348" s="210"/>
      <c r="U348" s="210"/>
      <c r="V348" s="210"/>
      <c r="W348" s="210"/>
      <c r="X348" s="210"/>
      <c r="Y348" s="210"/>
      <c r="Z348" s="210"/>
    </row>
    <row r="349" ht="12.75" customHeight="1">
      <c r="A349" s="625"/>
      <c r="B349" s="625"/>
      <c r="C349" s="625"/>
      <c r="D349" s="627"/>
      <c r="E349" s="210"/>
      <c r="F349" s="210"/>
      <c r="G349" s="210"/>
      <c r="H349" s="210"/>
      <c r="I349" s="627"/>
      <c r="J349" s="210"/>
      <c r="K349" s="210"/>
      <c r="L349" s="210"/>
      <c r="M349" s="628"/>
      <c r="N349" s="210"/>
      <c r="O349" s="210"/>
      <c r="P349" s="210"/>
      <c r="Q349" s="210"/>
      <c r="R349" s="210"/>
      <c r="S349" s="210"/>
      <c r="T349" s="210"/>
      <c r="U349" s="210"/>
      <c r="V349" s="210"/>
      <c r="W349" s="210"/>
      <c r="X349" s="210"/>
      <c r="Y349" s="210"/>
      <c r="Z349" s="210"/>
    </row>
    <row r="350" ht="12.75" customHeight="1">
      <c r="A350" s="625"/>
      <c r="B350" s="625"/>
      <c r="C350" s="625"/>
      <c r="D350" s="627"/>
      <c r="E350" s="210"/>
      <c r="F350" s="210"/>
      <c r="G350" s="210"/>
      <c r="H350" s="210"/>
      <c r="I350" s="627"/>
      <c r="J350" s="210"/>
      <c r="K350" s="210"/>
      <c r="L350" s="210"/>
      <c r="M350" s="628"/>
      <c r="N350" s="210"/>
      <c r="O350" s="210"/>
      <c r="P350" s="210"/>
      <c r="Q350" s="210"/>
      <c r="R350" s="210"/>
      <c r="S350" s="210"/>
      <c r="T350" s="210"/>
      <c r="U350" s="210"/>
      <c r="V350" s="210"/>
      <c r="W350" s="210"/>
      <c r="X350" s="210"/>
      <c r="Y350" s="210"/>
      <c r="Z350" s="210"/>
    </row>
    <row r="351" ht="12.75" customHeight="1">
      <c r="A351" s="625"/>
      <c r="B351" s="625"/>
      <c r="C351" s="625"/>
      <c r="D351" s="627"/>
      <c r="E351" s="210"/>
      <c r="F351" s="210"/>
      <c r="G351" s="210"/>
      <c r="H351" s="210"/>
      <c r="I351" s="627"/>
      <c r="J351" s="210"/>
      <c r="K351" s="210"/>
      <c r="L351" s="210"/>
      <c r="M351" s="628"/>
      <c r="N351" s="210"/>
      <c r="O351" s="210"/>
      <c r="P351" s="210"/>
      <c r="Q351" s="210"/>
      <c r="R351" s="210"/>
      <c r="S351" s="210"/>
      <c r="T351" s="210"/>
      <c r="U351" s="210"/>
      <c r="V351" s="210"/>
      <c r="W351" s="210"/>
      <c r="X351" s="210"/>
      <c r="Y351" s="210"/>
      <c r="Z351" s="210"/>
    </row>
    <row r="352" ht="12.75" customHeight="1">
      <c r="A352" s="625"/>
      <c r="B352" s="625"/>
      <c r="C352" s="625"/>
      <c r="D352" s="627"/>
      <c r="E352" s="210"/>
      <c r="F352" s="210"/>
      <c r="G352" s="210"/>
      <c r="H352" s="210"/>
      <c r="I352" s="627"/>
      <c r="J352" s="210"/>
      <c r="K352" s="210"/>
      <c r="L352" s="210"/>
      <c r="M352" s="628"/>
      <c r="N352" s="210"/>
      <c r="O352" s="210"/>
      <c r="P352" s="210"/>
      <c r="Q352" s="210"/>
      <c r="R352" s="210"/>
      <c r="S352" s="210"/>
      <c r="T352" s="210"/>
      <c r="U352" s="210"/>
      <c r="V352" s="210"/>
      <c r="W352" s="210"/>
      <c r="X352" s="210"/>
      <c r="Y352" s="210"/>
      <c r="Z352" s="210"/>
    </row>
    <row r="353" ht="12.75" customHeight="1">
      <c r="A353" s="625"/>
      <c r="B353" s="625"/>
      <c r="C353" s="625"/>
      <c r="D353" s="627"/>
      <c r="E353" s="210"/>
      <c r="F353" s="210"/>
      <c r="G353" s="210"/>
      <c r="H353" s="210"/>
      <c r="I353" s="627"/>
      <c r="J353" s="210"/>
      <c r="K353" s="210"/>
      <c r="L353" s="210"/>
      <c r="M353" s="628"/>
      <c r="N353" s="210"/>
      <c r="O353" s="210"/>
      <c r="P353" s="210"/>
      <c r="Q353" s="210"/>
      <c r="R353" s="210"/>
      <c r="S353" s="210"/>
      <c r="T353" s="210"/>
      <c r="U353" s="210"/>
      <c r="V353" s="210"/>
      <c r="W353" s="210"/>
      <c r="X353" s="210"/>
      <c r="Y353" s="210"/>
      <c r="Z353" s="210"/>
    </row>
    <row r="354" ht="12.75" customHeight="1">
      <c r="A354" s="625"/>
      <c r="B354" s="625"/>
      <c r="C354" s="625"/>
      <c r="D354" s="627"/>
      <c r="E354" s="210"/>
      <c r="F354" s="210"/>
      <c r="G354" s="210"/>
      <c r="H354" s="210"/>
      <c r="I354" s="627"/>
      <c r="J354" s="210"/>
      <c r="K354" s="210"/>
      <c r="L354" s="210"/>
      <c r="M354" s="628"/>
      <c r="N354" s="210"/>
      <c r="O354" s="210"/>
      <c r="P354" s="210"/>
      <c r="Q354" s="210"/>
      <c r="R354" s="210"/>
      <c r="S354" s="210"/>
      <c r="T354" s="210"/>
      <c r="U354" s="210"/>
      <c r="V354" s="210"/>
      <c r="W354" s="210"/>
      <c r="X354" s="210"/>
      <c r="Y354" s="210"/>
      <c r="Z354" s="210"/>
    </row>
    <row r="355" ht="12.75" customHeight="1">
      <c r="A355" s="625"/>
      <c r="B355" s="625"/>
      <c r="C355" s="625"/>
      <c r="D355" s="627"/>
      <c r="E355" s="210"/>
      <c r="F355" s="210"/>
      <c r="G355" s="210"/>
      <c r="H355" s="210"/>
      <c r="I355" s="627"/>
      <c r="J355" s="210"/>
      <c r="K355" s="210"/>
      <c r="L355" s="210"/>
      <c r="M355" s="628"/>
      <c r="N355" s="210"/>
      <c r="O355" s="210"/>
      <c r="P355" s="210"/>
      <c r="Q355" s="210"/>
      <c r="R355" s="210"/>
      <c r="S355" s="210"/>
      <c r="T355" s="210"/>
      <c r="U355" s="210"/>
      <c r="V355" s="210"/>
      <c r="W355" s="210"/>
      <c r="X355" s="210"/>
      <c r="Y355" s="210"/>
      <c r="Z355" s="210"/>
    </row>
    <row r="356" ht="12.75" customHeight="1">
      <c r="A356" s="625"/>
      <c r="B356" s="625"/>
      <c r="C356" s="625"/>
      <c r="D356" s="627"/>
      <c r="E356" s="210"/>
      <c r="F356" s="210"/>
      <c r="G356" s="210"/>
      <c r="H356" s="210"/>
      <c r="I356" s="627"/>
      <c r="J356" s="210"/>
      <c r="K356" s="210"/>
      <c r="L356" s="210"/>
      <c r="M356" s="628"/>
      <c r="N356" s="210"/>
      <c r="O356" s="210"/>
      <c r="P356" s="210"/>
      <c r="Q356" s="210"/>
      <c r="R356" s="210"/>
      <c r="S356" s="210"/>
      <c r="T356" s="210"/>
      <c r="U356" s="210"/>
      <c r="V356" s="210"/>
      <c r="W356" s="210"/>
      <c r="X356" s="210"/>
      <c r="Y356" s="210"/>
      <c r="Z356" s="210"/>
    </row>
    <row r="357" ht="12.75" customHeight="1">
      <c r="A357" s="625"/>
      <c r="B357" s="625"/>
      <c r="C357" s="625"/>
      <c r="D357" s="627"/>
      <c r="E357" s="210"/>
      <c r="F357" s="210"/>
      <c r="G357" s="210"/>
      <c r="H357" s="210"/>
      <c r="I357" s="627"/>
      <c r="J357" s="210"/>
      <c r="K357" s="210"/>
      <c r="L357" s="210"/>
      <c r="M357" s="628"/>
      <c r="N357" s="210"/>
      <c r="O357" s="210"/>
      <c r="P357" s="210"/>
      <c r="Q357" s="210"/>
      <c r="R357" s="210"/>
      <c r="S357" s="210"/>
      <c r="T357" s="210"/>
      <c r="U357" s="210"/>
      <c r="V357" s="210"/>
      <c r="W357" s="210"/>
      <c r="X357" s="210"/>
      <c r="Y357" s="210"/>
      <c r="Z357" s="210"/>
    </row>
    <row r="358" ht="12.75" customHeight="1">
      <c r="A358" s="625"/>
      <c r="B358" s="625"/>
      <c r="C358" s="625"/>
      <c r="D358" s="627"/>
      <c r="E358" s="210"/>
      <c r="F358" s="210"/>
      <c r="G358" s="210"/>
      <c r="H358" s="210"/>
      <c r="I358" s="627"/>
      <c r="J358" s="210"/>
      <c r="K358" s="210"/>
      <c r="L358" s="210"/>
      <c r="M358" s="628"/>
      <c r="N358" s="210"/>
      <c r="O358" s="210"/>
      <c r="P358" s="210"/>
      <c r="Q358" s="210"/>
      <c r="R358" s="210"/>
      <c r="S358" s="210"/>
      <c r="T358" s="210"/>
      <c r="U358" s="210"/>
      <c r="V358" s="210"/>
      <c r="W358" s="210"/>
      <c r="X358" s="210"/>
      <c r="Y358" s="210"/>
      <c r="Z358" s="210"/>
    </row>
    <row r="359" ht="12.75" customHeight="1">
      <c r="A359" s="625"/>
      <c r="B359" s="625"/>
      <c r="C359" s="625"/>
      <c r="D359" s="627"/>
      <c r="E359" s="210"/>
      <c r="F359" s="210"/>
      <c r="G359" s="210"/>
      <c r="H359" s="210"/>
      <c r="I359" s="627"/>
      <c r="J359" s="210"/>
      <c r="K359" s="210"/>
      <c r="L359" s="210"/>
      <c r="M359" s="628"/>
      <c r="N359" s="210"/>
      <c r="O359" s="210"/>
      <c r="P359" s="210"/>
      <c r="Q359" s="210"/>
      <c r="R359" s="210"/>
      <c r="S359" s="210"/>
      <c r="T359" s="210"/>
      <c r="U359" s="210"/>
      <c r="V359" s="210"/>
      <c r="W359" s="210"/>
      <c r="X359" s="210"/>
      <c r="Y359" s="210"/>
      <c r="Z359" s="210"/>
    </row>
    <row r="360" ht="12.75" customHeight="1">
      <c r="A360" s="625"/>
      <c r="B360" s="625"/>
      <c r="C360" s="625"/>
      <c r="D360" s="627"/>
      <c r="E360" s="210"/>
      <c r="F360" s="210"/>
      <c r="G360" s="210"/>
      <c r="H360" s="210"/>
      <c r="I360" s="627"/>
      <c r="J360" s="210"/>
      <c r="K360" s="210"/>
      <c r="L360" s="210"/>
      <c r="M360" s="628"/>
      <c r="N360" s="210"/>
      <c r="O360" s="210"/>
      <c r="P360" s="210"/>
      <c r="Q360" s="210"/>
      <c r="R360" s="210"/>
      <c r="S360" s="210"/>
      <c r="T360" s="210"/>
      <c r="U360" s="210"/>
      <c r="V360" s="210"/>
      <c r="W360" s="210"/>
      <c r="X360" s="210"/>
      <c r="Y360" s="210"/>
      <c r="Z360" s="210"/>
    </row>
    <row r="361" ht="12.75" customHeight="1">
      <c r="A361" s="625"/>
      <c r="B361" s="625"/>
      <c r="C361" s="625"/>
      <c r="D361" s="627"/>
      <c r="E361" s="210"/>
      <c r="F361" s="210"/>
      <c r="G361" s="210"/>
      <c r="H361" s="210"/>
      <c r="I361" s="627"/>
      <c r="J361" s="210"/>
      <c r="K361" s="210"/>
      <c r="L361" s="210"/>
      <c r="M361" s="628"/>
      <c r="N361" s="210"/>
      <c r="O361" s="210"/>
      <c r="P361" s="210"/>
      <c r="Q361" s="210"/>
      <c r="R361" s="210"/>
      <c r="S361" s="210"/>
      <c r="T361" s="210"/>
      <c r="U361" s="210"/>
      <c r="V361" s="210"/>
      <c r="W361" s="210"/>
      <c r="X361" s="210"/>
      <c r="Y361" s="210"/>
      <c r="Z361" s="210"/>
    </row>
    <row r="362" ht="12.75" customHeight="1">
      <c r="A362" s="625"/>
      <c r="B362" s="625"/>
      <c r="C362" s="625"/>
      <c r="D362" s="627"/>
      <c r="E362" s="210"/>
      <c r="F362" s="210"/>
      <c r="G362" s="210"/>
      <c r="H362" s="210"/>
      <c r="I362" s="627"/>
      <c r="J362" s="210"/>
      <c r="K362" s="210"/>
      <c r="L362" s="210"/>
      <c r="M362" s="628"/>
      <c r="N362" s="210"/>
      <c r="O362" s="210"/>
      <c r="P362" s="210"/>
      <c r="Q362" s="210"/>
      <c r="R362" s="210"/>
      <c r="S362" s="210"/>
      <c r="T362" s="210"/>
      <c r="U362" s="210"/>
      <c r="V362" s="210"/>
      <c r="W362" s="210"/>
      <c r="X362" s="210"/>
      <c r="Y362" s="210"/>
      <c r="Z362" s="210"/>
    </row>
    <row r="363" ht="12.75" customHeight="1">
      <c r="A363" s="625"/>
      <c r="B363" s="625"/>
      <c r="C363" s="625"/>
      <c r="D363" s="627"/>
      <c r="E363" s="210"/>
      <c r="F363" s="210"/>
      <c r="G363" s="210"/>
      <c r="H363" s="210"/>
      <c r="I363" s="627"/>
      <c r="J363" s="210"/>
      <c r="K363" s="210"/>
      <c r="L363" s="210"/>
      <c r="M363" s="628"/>
      <c r="N363" s="210"/>
      <c r="O363" s="210"/>
      <c r="P363" s="210"/>
      <c r="Q363" s="210"/>
      <c r="R363" s="210"/>
      <c r="S363" s="210"/>
      <c r="T363" s="210"/>
      <c r="U363" s="210"/>
      <c r="V363" s="210"/>
      <c r="W363" s="210"/>
      <c r="X363" s="210"/>
      <c r="Y363" s="210"/>
      <c r="Z363" s="210"/>
    </row>
    <row r="364" ht="12.75" customHeight="1">
      <c r="A364" s="625"/>
      <c r="B364" s="625"/>
      <c r="C364" s="625"/>
      <c r="D364" s="627"/>
      <c r="E364" s="210"/>
      <c r="F364" s="210"/>
      <c r="G364" s="210"/>
      <c r="H364" s="210"/>
      <c r="I364" s="627"/>
      <c r="J364" s="210"/>
      <c r="K364" s="210"/>
      <c r="L364" s="210"/>
      <c r="M364" s="628"/>
      <c r="N364" s="210"/>
      <c r="O364" s="210"/>
      <c r="P364" s="210"/>
      <c r="Q364" s="210"/>
      <c r="R364" s="210"/>
      <c r="S364" s="210"/>
      <c r="T364" s="210"/>
      <c r="U364" s="210"/>
      <c r="V364" s="210"/>
      <c r="W364" s="210"/>
      <c r="X364" s="210"/>
      <c r="Y364" s="210"/>
      <c r="Z364" s="210"/>
    </row>
    <row r="365" ht="12.75" customHeight="1">
      <c r="A365" s="625"/>
      <c r="B365" s="625"/>
      <c r="C365" s="625"/>
      <c r="D365" s="627"/>
      <c r="E365" s="210"/>
      <c r="F365" s="210"/>
      <c r="G365" s="210"/>
      <c r="H365" s="210"/>
      <c r="I365" s="627"/>
      <c r="J365" s="210"/>
      <c r="K365" s="210"/>
      <c r="L365" s="210"/>
      <c r="M365" s="628"/>
      <c r="N365" s="210"/>
      <c r="O365" s="210"/>
      <c r="P365" s="210"/>
      <c r="Q365" s="210"/>
      <c r="R365" s="210"/>
      <c r="S365" s="210"/>
      <c r="T365" s="210"/>
      <c r="U365" s="210"/>
      <c r="V365" s="210"/>
      <c r="W365" s="210"/>
      <c r="X365" s="210"/>
      <c r="Y365" s="210"/>
      <c r="Z365" s="210"/>
    </row>
    <row r="366" ht="12.75" customHeight="1">
      <c r="A366" s="625"/>
      <c r="B366" s="625"/>
      <c r="C366" s="625"/>
      <c r="D366" s="627"/>
      <c r="E366" s="210"/>
      <c r="F366" s="210"/>
      <c r="G366" s="210"/>
      <c r="H366" s="210"/>
      <c r="I366" s="627"/>
      <c r="J366" s="210"/>
      <c r="K366" s="210"/>
      <c r="L366" s="210"/>
      <c r="M366" s="628"/>
      <c r="N366" s="210"/>
      <c r="O366" s="210"/>
      <c r="P366" s="210"/>
      <c r="Q366" s="210"/>
      <c r="R366" s="210"/>
      <c r="S366" s="210"/>
      <c r="T366" s="210"/>
      <c r="U366" s="210"/>
      <c r="V366" s="210"/>
      <c r="W366" s="210"/>
      <c r="X366" s="210"/>
      <c r="Y366" s="210"/>
      <c r="Z366" s="210"/>
    </row>
    <row r="367" ht="12.75" customHeight="1">
      <c r="A367" s="625"/>
      <c r="B367" s="625"/>
      <c r="C367" s="625"/>
      <c r="D367" s="627"/>
      <c r="E367" s="210"/>
      <c r="F367" s="210"/>
      <c r="G367" s="210"/>
      <c r="H367" s="210"/>
      <c r="I367" s="627"/>
      <c r="J367" s="210"/>
      <c r="K367" s="210"/>
      <c r="L367" s="210"/>
      <c r="M367" s="628"/>
      <c r="N367" s="210"/>
      <c r="O367" s="210"/>
      <c r="P367" s="210"/>
      <c r="Q367" s="210"/>
      <c r="R367" s="210"/>
      <c r="S367" s="210"/>
      <c r="T367" s="210"/>
      <c r="U367" s="210"/>
      <c r="V367" s="210"/>
      <c r="W367" s="210"/>
      <c r="X367" s="210"/>
      <c r="Y367" s="210"/>
      <c r="Z367" s="210"/>
    </row>
    <row r="368" ht="12.75" customHeight="1">
      <c r="A368" s="625"/>
      <c r="B368" s="625"/>
      <c r="C368" s="625"/>
      <c r="D368" s="627"/>
      <c r="E368" s="210"/>
      <c r="F368" s="210"/>
      <c r="G368" s="210"/>
      <c r="H368" s="210"/>
      <c r="I368" s="627"/>
      <c r="J368" s="210"/>
      <c r="K368" s="210"/>
      <c r="L368" s="210"/>
      <c r="M368" s="628"/>
      <c r="N368" s="210"/>
      <c r="O368" s="210"/>
      <c r="P368" s="210"/>
      <c r="Q368" s="210"/>
      <c r="R368" s="210"/>
      <c r="S368" s="210"/>
      <c r="T368" s="210"/>
      <c r="U368" s="210"/>
      <c r="V368" s="210"/>
      <c r="W368" s="210"/>
      <c r="X368" s="210"/>
      <c r="Y368" s="210"/>
      <c r="Z368" s="210"/>
    </row>
    <row r="369" ht="12.75" customHeight="1">
      <c r="A369" s="625"/>
      <c r="B369" s="625"/>
      <c r="C369" s="625"/>
      <c r="D369" s="627"/>
      <c r="E369" s="210"/>
      <c r="F369" s="210"/>
      <c r="G369" s="210"/>
      <c r="H369" s="210"/>
      <c r="I369" s="627"/>
      <c r="J369" s="210"/>
      <c r="K369" s="210"/>
      <c r="L369" s="210"/>
      <c r="M369" s="628"/>
      <c r="N369" s="210"/>
      <c r="O369" s="210"/>
      <c r="P369" s="210"/>
      <c r="Q369" s="210"/>
      <c r="R369" s="210"/>
      <c r="S369" s="210"/>
      <c r="T369" s="210"/>
      <c r="U369" s="210"/>
      <c r="V369" s="210"/>
      <c r="W369" s="210"/>
      <c r="X369" s="210"/>
      <c r="Y369" s="210"/>
      <c r="Z369" s="210"/>
    </row>
    <row r="370" ht="12.75" customHeight="1">
      <c r="A370" s="625"/>
      <c r="B370" s="625"/>
      <c r="C370" s="625"/>
      <c r="D370" s="627"/>
      <c r="E370" s="210"/>
      <c r="F370" s="210"/>
      <c r="G370" s="210"/>
      <c r="H370" s="210"/>
      <c r="I370" s="627"/>
      <c r="J370" s="210"/>
      <c r="K370" s="210"/>
      <c r="L370" s="210"/>
      <c r="M370" s="628"/>
      <c r="N370" s="210"/>
      <c r="O370" s="210"/>
      <c r="P370" s="210"/>
      <c r="Q370" s="210"/>
      <c r="R370" s="210"/>
      <c r="S370" s="210"/>
      <c r="T370" s="210"/>
      <c r="U370" s="210"/>
      <c r="V370" s="210"/>
      <c r="W370" s="210"/>
      <c r="X370" s="210"/>
      <c r="Y370" s="210"/>
      <c r="Z370" s="210"/>
    </row>
    <row r="371" ht="12.75" customHeight="1">
      <c r="A371" s="625"/>
      <c r="B371" s="625"/>
      <c r="C371" s="625"/>
      <c r="D371" s="627"/>
      <c r="E371" s="210"/>
      <c r="F371" s="210"/>
      <c r="G371" s="210"/>
      <c r="H371" s="210"/>
      <c r="I371" s="627"/>
      <c r="J371" s="210"/>
      <c r="K371" s="210"/>
      <c r="L371" s="210"/>
      <c r="M371" s="628"/>
      <c r="N371" s="210"/>
      <c r="O371" s="210"/>
      <c r="P371" s="210"/>
      <c r="Q371" s="210"/>
      <c r="R371" s="210"/>
      <c r="S371" s="210"/>
      <c r="T371" s="210"/>
      <c r="U371" s="210"/>
      <c r="V371" s="210"/>
      <c r="W371" s="210"/>
      <c r="X371" s="210"/>
      <c r="Y371" s="210"/>
      <c r="Z371" s="210"/>
    </row>
    <row r="372" ht="12.75" customHeight="1">
      <c r="A372" s="625"/>
      <c r="B372" s="625"/>
      <c r="C372" s="625"/>
      <c r="D372" s="627"/>
      <c r="E372" s="210"/>
      <c r="F372" s="210"/>
      <c r="G372" s="210"/>
      <c r="H372" s="210"/>
      <c r="I372" s="627"/>
      <c r="J372" s="210"/>
      <c r="K372" s="210"/>
      <c r="L372" s="210"/>
      <c r="M372" s="628"/>
      <c r="N372" s="210"/>
      <c r="O372" s="210"/>
      <c r="P372" s="210"/>
      <c r="Q372" s="210"/>
      <c r="R372" s="210"/>
      <c r="S372" s="210"/>
      <c r="T372" s="210"/>
      <c r="U372" s="210"/>
      <c r="V372" s="210"/>
      <c r="W372" s="210"/>
      <c r="X372" s="210"/>
      <c r="Y372" s="210"/>
      <c r="Z372" s="210"/>
    </row>
    <row r="373" ht="12.75" customHeight="1">
      <c r="A373" s="625"/>
      <c r="B373" s="625"/>
      <c r="C373" s="625"/>
      <c r="D373" s="627"/>
      <c r="E373" s="210"/>
      <c r="F373" s="210"/>
      <c r="G373" s="210"/>
      <c r="H373" s="210"/>
      <c r="I373" s="627"/>
      <c r="J373" s="210"/>
      <c r="K373" s="210"/>
      <c r="L373" s="210"/>
      <c r="M373" s="628"/>
      <c r="N373" s="210"/>
      <c r="O373" s="210"/>
      <c r="P373" s="210"/>
      <c r="Q373" s="210"/>
      <c r="R373" s="210"/>
      <c r="S373" s="210"/>
      <c r="T373" s="210"/>
      <c r="U373" s="210"/>
      <c r="V373" s="210"/>
      <c r="W373" s="210"/>
      <c r="X373" s="210"/>
      <c r="Y373" s="210"/>
      <c r="Z373" s="210"/>
    </row>
    <row r="374" ht="12.75" customHeight="1">
      <c r="A374" s="625"/>
      <c r="B374" s="625"/>
      <c r="C374" s="625"/>
      <c r="D374" s="627"/>
      <c r="E374" s="210"/>
      <c r="F374" s="210"/>
      <c r="G374" s="210"/>
      <c r="H374" s="210"/>
      <c r="I374" s="627"/>
      <c r="J374" s="210"/>
      <c r="K374" s="210"/>
      <c r="L374" s="210"/>
      <c r="M374" s="628"/>
      <c r="N374" s="210"/>
      <c r="O374" s="210"/>
      <c r="P374" s="210"/>
      <c r="Q374" s="210"/>
      <c r="R374" s="210"/>
      <c r="S374" s="210"/>
      <c r="T374" s="210"/>
      <c r="U374" s="210"/>
      <c r="V374" s="210"/>
      <c r="W374" s="210"/>
      <c r="X374" s="210"/>
      <c r="Y374" s="210"/>
      <c r="Z374" s="210"/>
    </row>
    <row r="375" ht="12.75" customHeight="1">
      <c r="A375" s="625"/>
      <c r="B375" s="625"/>
      <c r="C375" s="625"/>
      <c r="D375" s="627"/>
      <c r="E375" s="210"/>
      <c r="F375" s="210"/>
      <c r="G375" s="210"/>
      <c r="H375" s="210"/>
      <c r="I375" s="627"/>
      <c r="J375" s="210"/>
      <c r="K375" s="210"/>
      <c r="L375" s="210"/>
      <c r="M375" s="628"/>
      <c r="N375" s="210"/>
      <c r="O375" s="210"/>
      <c r="P375" s="210"/>
      <c r="Q375" s="210"/>
      <c r="R375" s="210"/>
      <c r="S375" s="210"/>
      <c r="T375" s="210"/>
      <c r="U375" s="210"/>
      <c r="V375" s="210"/>
      <c r="W375" s="210"/>
      <c r="X375" s="210"/>
      <c r="Y375" s="210"/>
      <c r="Z375" s="210"/>
    </row>
    <row r="376" ht="12.75" customHeight="1">
      <c r="A376" s="625"/>
      <c r="B376" s="625"/>
      <c r="C376" s="625"/>
      <c r="D376" s="627"/>
      <c r="E376" s="210"/>
      <c r="F376" s="210"/>
      <c r="G376" s="210"/>
      <c r="H376" s="210"/>
      <c r="I376" s="627"/>
      <c r="J376" s="210"/>
      <c r="K376" s="210"/>
      <c r="L376" s="210"/>
      <c r="M376" s="628"/>
      <c r="N376" s="210"/>
      <c r="O376" s="210"/>
      <c r="P376" s="210"/>
      <c r="Q376" s="210"/>
      <c r="R376" s="210"/>
      <c r="S376" s="210"/>
      <c r="T376" s="210"/>
      <c r="U376" s="210"/>
      <c r="V376" s="210"/>
      <c r="W376" s="210"/>
      <c r="X376" s="210"/>
      <c r="Y376" s="210"/>
      <c r="Z376" s="210"/>
    </row>
    <row r="377" ht="12.75" customHeight="1">
      <c r="A377" s="625"/>
      <c r="B377" s="625"/>
      <c r="C377" s="625"/>
      <c r="D377" s="627"/>
      <c r="E377" s="210"/>
      <c r="F377" s="210"/>
      <c r="G377" s="210"/>
      <c r="H377" s="210"/>
      <c r="I377" s="627"/>
      <c r="J377" s="210"/>
      <c r="K377" s="210"/>
      <c r="L377" s="210"/>
      <c r="M377" s="628"/>
      <c r="N377" s="210"/>
      <c r="O377" s="210"/>
      <c r="P377" s="210"/>
      <c r="Q377" s="210"/>
      <c r="R377" s="210"/>
      <c r="S377" s="210"/>
      <c r="T377" s="210"/>
      <c r="U377" s="210"/>
      <c r="V377" s="210"/>
      <c r="W377" s="210"/>
      <c r="X377" s="210"/>
      <c r="Y377" s="210"/>
      <c r="Z377" s="210"/>
    </row>
    <row r="378" ht="12.75" customHeight="1">
      <c r="A378" s="625"/>
      <c r="B378" s="625"/>
      <c r="C378" s="625"/>
      <c r="D378" s="627"/>
      <c r="E378" s="210"/>
      <c r="F378" s="210"/>
      <c r="G378" s="210"/>
      <c r="H378" s="210"/>
      <c r="I378" s="627"/>
      <c r="J378" s="210"/>
      <c r="K378" s="210"/>
      <c r="L378" s="210"/>
      <c r="M378" s="628"/>
      <c r="N378" s="210"/>
      <c r="O378" s="210"/>
      <c r="P378" s="210"/>
      <c r="Q378" s="210"/>
      <c r="R378" s="210"/>
      <c r="S378" s="210"/>
      <c r="T378" s="210"/>
      <c r="U378" s="210"/>
      <c r="V378" s="210"/>
      <c r="W378" s="210"/>
      <c r="X378" s="210"/>
      <c r="Y378" s="210"/>
      <c r="Z378" s="210"/>
    </row>
    <row r="379" ht="12.75" customHeight="1">
      <c r="A379" s="625"/>
      <c r="B379" s="625"/>
      <c r="C379" s="625"/>
      <c r="D379" s="627"/>
      <c r="E379" s="210"/>
      <c r="F379" s="210"/>
      <c r="G379" s="210"/>
      <c r="H379" s="210"/>
      <c r="I379" s="627"/>
      <c r="J379" s="210"/>
      <c r="K379" s="210"/>
      <c r="L379" s="210"/>
      <c r="M379" s="628"/>
      <c r="N379" s="210"/>
      <c r="O379" s="210"/>
      <c r="P379" s="210"/>
      <c r="Q379" s="210"/>
      <c r="R379" s="210"/>
      <c r="S379" s="210"/>
      <c r="T379" s="210"/>
      <c r="U379" s="210"/>
      <c r="V379" s="210"/>
      <c r="W379" s="210"/>
      <c r="X379" s="210"/>
      <c r="Y379" s="210"/>
      <c r="Z379" s="210"/>
    </row>
    <row r="380" ht="12.75" customHeight="1">
      <c r="A380" s="625"/>
      <c r="B380" s="625"/>
      <c r="C380" s="625"/>
      <c r="D380" s="627"/>
      <c r="E380" s="210"/>
      <c r="F380" s="210"/>
      <c r="G380" s="210"/>
      <c r="H380" s="210"/>
      <c r="I380" s="627"/>
      <c r="J380" s="210"/>
      <c r="K380" s="210"/>
      <c r="L380" s="210"/>
      <c r="M380" s="628"/>
      <c r="N380" s="210"/>
      <c r="O380" s="210"/>
      <c r="P380" s="210"/>
      <c r="Q380" s="210"/>
      <c r="R380" s="210"/>
      <c r="S380" s="210"/>
      <c r="T380" s="210"/>
      <c r="U380" s="210"/>
      <c r="V380" s="210"/>
      <c r="W380" s="210"/>
      <c r="X380" s="210"/>
      <c r="Y380" s="210"/>
      <c r="Z380" s="210"/>
    </row>
    <row r="381" ht="12.75" customHeight="1">
      <c r="A381" s="625"/>
      <c r="B381" s="625"/>
      <c r="C381" s="625"/>
      <c r="D381" s="627"/>
      <c r="E381" s="210"/>
      <c r="F381" s="210"/>
      <c r="G381" s="210"/>
      <c r="H381" s="210"/>
      <c r="I381" s="627"/>
      <c r="J381" s="210"/>
      <c r="K381" s="210"/>
      <c r="L381" s="210"/>
      <c r="M381" s="628"/>
      <c r="N381" s="210"/>
      <c r="O381" s="210"/>
      <c r="P381" s="210"/>
      <c r="Q381" s="210"/>
      <c r="R381" s="210"/>
      <c r="S381" s="210"/>
      <c r="T381" s="210"/>
      <c r="U381" s="210"/>
      <c r="V381" s="210"/>
      <c r="W381" s="210"/>
      <c r="X381" s="210"/>
      <c r="Y381" s="210"/>
      <c r="Z381" s="210"/>
    </row>
    <row r="382" ht="12.75" customHeight="1">
      <c r="A382" s="625"/>
      <c r="B382" s="625"/>
      <c r="C382" s="625"/>
      <c r="D382" s="627"/>
      <c r="E382" s="210"/>
      <c r="F382" s="210"/>
      <c r="G382" s="210"/>
      <c r="H382" s="210"/>
      <c r="I382" s="627"/>
      <c r="J382" s="210"/>
      <c r="K382" s="210"/>
      <c r="L382" s="210"/>
      <c r="M382" s="628"/>
      <c r="N382" s="210"/>
      <c r="O382" s="210"/>
      <c r="P382" s="210"/>
      <c r="Q382" s="210"/>
      <c r="R382" s="210"/>
      <c r="S382" s="210"/>
      <c r="T382" s="210"/>
      <c r="U382" s="210"/>
      <c r="V382" s="210"/>
      <c r="W382" s="210"/>
      <c r="X382" s="210"/>
      <c r="Y382" s="210"/>
      <c r="Z382" s="210"/>
    </row>
    <row r="383" ht="12.75" customHeight="1">
      <c r="A383" s="625"/>
      <c r="B383" s="625"/>
      <c r="C383" s="625"/>
      <c r="D383" s="627"/>
      <c r="E383" s="210"/>
      <c r="F383" s="210"/>
      <c r="G383" s="210"/>
      <c r="H383" s="210"/>
      <c r="I383" s="627"/>
      <c r="J383" s="210"/>
      <c r="K383" s="210"/>
      <c r="L383" s="210"/>
      <c r="M383" s="628"/>
      <c r="N383" s="210"/>
      <c r="O383" s="210"/>
      <c r="P383" s="210"/>
      <c r="Q383" s="210"/>
      <c r="R383" s="210"/>
      <c r="S383" s="210"/>
      <c r="T383" s="210"/>
      <c r="U383" s="210"/>
      <c r="V383" s="210"/>
      <c r="W383" s="210"/>
      <c r="X383" s="210"/>
      <c r="Y383" s="210"/>
      <c r="Z383" s="210"/>
    </row>
    <row r="384" ht="12.75" customHeight="1">
      <c r="A384" s="625"/>
      <c r="B384" s="625"/>
      <c r="C384" s="625"/>
      <c r="D384" s="627"/>
      <c r="E384" s="210"/>
      <c r="F384" s="210"/>
      <c r="G384" s="210"/>
      <c r="H384" s="210"/>
      <c r="I384" s="627"/>
      <c r="J384" s="210"/>
      <c r="K384" s="210"/>
      <c r="L384" s="210"/>
      <c r="M384" s="628"/>
      <c r="N384" s="210"/>
      <c r="O384" s="210"/>
      <c r="P384" s="210"/>
      <c r="Q384" s="210"/>
      <c r="R384" s="210"/>
      <c r="S384" s="210"/>
      <c r="T384" s="210"/>
      <c r="U384" s="210"/>
      <c r="V384" s="210"/>
      <c r="W384" s="210"/>
      <c r="X384" s="210"/>
      <c r="Y384" s="210"/>
      <c r="Z384" s="210"/>
    </row>
    <row r="385" ht="12.75" customHeight="1">
      <c r="A385" s="625"/>
      <c r="B385" s="625"/>
      <c r="C385" s="625"/>
      <c r="D385" s="627"/>
      <c r="E385" s="210"/>
      <c r="F385" s="210"/>
      <c r="G385" s="210"/>
      <c r="H385" s="210"/>
      <c r="I385" s="627"/>
      <c r="J385" s="210"/>
      <c r="K385" s="210"/>
      <c r="L385" s="210"/>
      <c r="M385" s="628"/>
      <c r="N385" s="210"/>
      <c r="O385" s="210"/>
      <c r="P385" s="210"/>
      <c r="Q385" s="210"/>
      <c r="R385" s="210"/>
      <c r="S385" s="210"/>
      <c r="T385" s="210"/>
      <c r="U385" s="210"/>
      <c r="V385" s="210"/>
      <c r="W385" s="210"/>
      <c r="X385" s="210"/>
      <c r="Y385" s="210"/>
      <c r="Z385" s="210"/>
    </row>
    <row r="386" ht="12.75" customHeight="1">
      <c r="A386" s="625"/>
      <c r="B386" s="625"/>
      <c r="C386" s="625"/>
      <c r="D386" s="627"/>
      <c r="E386" s="210"/>
      <c r="F386" s="210"/>
      <c r="G386" s="210"/>
      <c r="H386" s="210"/>
      <c r="I386" s="627"/>
      <c r="J386" s="210"/>
      <c r="K386" s="210"/>
      <c r="L386" s="210"/>
      <c r="M386" s="628"/>
      <c r="N386" s="210"/>
      <c r="O386" s="210"/>
      <c r="P386" s="210"/>
      <c r="Q386" s="210"/>
      <c r="R386" s="210"/>
      <c r="S386" s="210"/>
      <c r="T386" s="210"/>
      <c r="U386" s="210"/>
      <c r="V386" s="210"/>
      <c r="W386" s="210"/>
      <c r="X386" s="210"/>
      <c r="Y386" s="210"/>
      <c r="Z386" s="210"/>
    </row>
    <row r="387" ht="12.75" customHeight="1">
      <c r="A387" s="625"/>
      <c r="B387" s="625"/>
      <c r="C387" s="625"/>
      <c r="D387" s="627"/>
      <c r="E387" s="210"/>
      <c r="F387" s="210"/>
      <c r="G387" s="210"/>
      <c r="H387" s="210"/>
      <c r="I387" s="627"/>
      <c r="J387" s="210"/>
      <c r="K387" s="210"/>
      <c r="L387" s="210"/>
      <c r="M387" s="628"/>
      <c r="N387" s="210"/>
      <c r="O387" s="210"/>
      <c r="P387" s="210"/>
      <c r="Q387" s="210"/>
      <c r="R387" s="210"/>
      <c r="S387" s="210"/>
      <c r="T387" s="210"/>
      <c r="U387" s="210"/>
      <c r="V387" s="210"/>
      <c r="W387" s="210"/>
      <c r="X387" s="210"/>
      <c r="Y387" s="210"/>
      <c r="Z387" s="210"/>
    </row>
    <row r="388" ht="12.75" customHeight="1">
      <c r="A388" s="625"/>
      <c r="B388" s="625"/>
      <c r="C388" s="625"/>
      <c r="D388" s="627"/>
      <c r="E388" s="210"/>
      <c r="F388" s="210"/>
      <c r="G388" s="210"/>
      <c r="H388" s="210"/>
      <c r="I388" s="627"/>
      <c r="J388" s="210"/>
      <c r="K388" s="210"/>
      <c r="L388" s="210"/>
      <c r="M388" s="628"/>
      <c r="N388" s="210"/>
      <c r="O388" s="210"/>
      <c r="P388" s="210"/>
      <c r="Q388" s="210"/>
      <c r="R388" s="210"/>
      <c r="S388" s="210"/>
      <c r="T388" s="210"/>
      <c r="U388" s="210"/>
      <c r="V388" s="210"/>
      <c r="W388" s="210"/>
      <c r="X388" s="210"/>
      <c r="Y388" s="210"/>
      <c r="Z388" s="210"/>
    </row>
    <row r="389" ht="12.75" customHeight="1">
      <c r="A389" s="625"/>
      <c r="B389" s="625"/>
      <c r="C389" s="625"/>
      <c r="D389" s="627"/>
      <c r="E389" s="210"/>
      <c r="F389" s="210"/>
      <c r="G389" s="210"/>
      <c r="H389" s="210"/>
      <c r="I389" s="627"/>
      <c r="J389" s="210"/>
      <c r="K389" s="210"/>
      <c r="L389" s="210"/>
      <c r="M389" s="628"/>
      <c r="N389" s="210"/>
      <c r="O389" s="210"/>
      <c r="P389" s="210"/>
      <c r="Q389" s="210"/>
      <c r="R389" s="210"/>
      <c r="S389" s="210"/>
      <c r="T389" s="210"/>
      <c r="U389" s="210"/>
      <c r="V389" s="210"/>
      <c r="W389" s="210"/>
      <c r="X389" s="210"/>
      <c r="Y389" s="210"/>
      <c r="Z389" s="210"/>
    </row>
    <row r="390" ht="12.75" customHeight="1">
      <c r="A390" s="625"/>
      <c r="B390" s="625"/>
      <c r="C390" s="625"/>
      <c r="D390" s="627"/>
      <c r="E390" s="210"/>
      <c r="F390" s="210"/>
      <c r="G390" s="210"/>
      <c r="H390" s="210"/>
      <c r="I390" s="627"/>
      <c r="J390" s="210"/>
      <c r="K390" s="210"/>
      <c r="L390" s="210"/>
      <c r="M390" s="628"/>
      <c r="N390" s="210"/>
      <c r="O390" s="210"/>
      <c r="P390" s="210"/>
      <c r="Q390" s="210"/>
      <c r="R390" s="210"/>
      <c r="S390" s="210"/>
      <c r="T390" s="210"/>
      <c r="U390" s="210"/>
      <c r="V390" s="210"/>
      <c r="W390" s="210"/>
      <c r="X390" s="210"/>
      <c r="Y390" s="210"/>
      <c r="Z390" s="210"/>
    </row>
    <row r="391" ht="12.75" customHeight="1">
      <c r="A391" s="625"/>
      <c r="B391" s="625"/>
      <c r="C391" s="625"/>
      <c r="D391" s="627"/>
      <c r="E391" s="210"/>
      <c r="F391" s="210"/>
      <c r="G391" s="210"/>
      <c r="H391" s="210"/>
      <c r="I391" s="627"/>
      <c r="J391" s="210"/>
      <c r="K391" s="210"/>
      <c r="L391" s="210"/>
      <c r="M391" s="628"/>
      <c r="N391" s="210"/>
      <c r="O391" s="210"/>
      <c r="P391" s="210"/>
      <c r="Q391" s="210"/>
      <c r="R391" s="210"/>
      <c r="S391" s="210"/>
      <c r="T391" s="210"/>
      <c r="U391" s="210"/>
      <c r="V391" s="210"/>
      <c r="W391" s="210"/>
      <c r="X391" s="210"/>
      <c r="Y391" s="210"/>
      <c r="Z391" s="210"/>
    </row>
    <row r="392" ht="12.75" customHeight="1">
      <c r="A392" s="625"/>
      <c r="B392" s="625"/>
      <c r="C392" s="625"/>
      <c r="D392" s="627"/>
      <c r="E392" s="210"/>
      <c r="F392" s="210"/>
      <c r="G392" s="210"/>
      <c r="H392" s="210"/>
      <c r="I392" s="627"/>
      <c r="J392" s="210"/>
      <c r="K392" s="210"/>
      <c r="L392" s="210"/>
      <c r="M392" s="628"/>
      <c r="N392" s="210"/>
      <c r="O392" s="210"/>
      <c r="P392" s="210"/>
      <c r="Q392" s="210"/>
      <c r="R392" s="210"/>
      <c r="S392" s="210"/>
      <c r="T392" s="210"/>
      <c r="U392" s="210"/>
      <c r="V392" s="210"/>
      <c r="W392" s="210"/>
      <c r="X392" s="210"/>
      <c r="Y392" s="210"/>
      <c r="Z392" s="210"/>
    </row>
    <row r="393" ht="12.75" customHeight="1">
      <c r="A393" s="625"/>
      <c r="B393" s="625"/>
      <c r="C393" s="625"/>
      <c r="D393" s="627"/>
      <c r="E393" s="210"/>
      <c r="F393" s="210"/>
      <c r="G393" s="210"/>
      <c r="H393" s="210"/>
      <c r="I393" s="627"/>
      <c r="J393" s="210"/>
      <c r="K393" s="210"/>
      <c r="L393" s="210"/>
      <c r="M393" s="628"/>
      <c r="N393" s="210"/>
      <c r="O393" s="210"/>
      <c r="P393" s="210"/>
      <c r="Q393" s="210"/>
      <c r="R393" s="210"/>
      <c r="S393" s="210"/>
      <c r="T393" s="210"/>
      <c r="U393" s="210"/>
      <c r="V393" s="210"/>
      <c r="W393" s="210"/>
      <c r="X393" s="210"/>
      <c r="Y393" s="210"/>
      <c r="Z393" s="210"/>
    </row>
    <row r="394" ht="12.75" customHeight="1">
      <c r="A394" s="625"/>
      <c r="B394" s="625"/>
      <c r="C394" s="625"/>
      <c r="D394" s="627"/>
      <c r="E394" s="210"/>
      <c r="F394" s="210"/>
      <c r="G394" s="210"/>
      <c r="H394" s="210"/>
      <c r="I394" s="627"/>
      <c r="J394" s="210"/>
      <c r="K394" s="210"/>
      <c r="L394" s="210"/>
      <c r="M394" s="628"/>
      <c r="N394" s="210"/>
      <c r="O394" s="210"/>
      <c r="P394" s="210"/>
      <c r="Q394" s="210"/>
      <c r="R394" s="210"/>
      <c r="S394" s="210"/>
      <c r="T394" s="210"/>
      <c r="U394" s="210"/>
      <c r="V394" s="210"/>
      <c r="W394" s="210"/>
      <c r="X394" s="210"/>
      <c r="Y394" s="210"/>
      <c r="Z394" s="210"/>
    </row>
    <row r="395" ht="12.75" customHeight="1">
      <c r="A395" s="625"/>
      <c r="B395" s="625"/>
      <c r="C395" s="625"/>
      <c r="D395" s="627"/>
      <c r="E395" s="210"/>
      <c r="F395" s="210"/>
      <c r="G395" s="210"/>
      <c r="H395" s="210"/>
      <c r="I395" s="627"/>
      <c r="J395" s="210"/>
      <c r="K395" s="210"/>
      <c r="L395" s="210"/>
      <c r="M395" s="628"/>
      <c r="N395" s="210"/>
      <c r="O395" s="210"/>
      <c r="P395" s="210"/>
      <c r="Q395" s="210"/>
      <c r="R395" s="210"/>
      <c r="S395" s="210"/>
      <c r="T395" s="210"/>
      <c r="U395" s="210"/>
      <c r="V395" s="210"/>
      <c r="W395" s="210"/>
      <c r="X395" s="210"/>
      <c r="Y395" s="210"/>
      <c r="Z395" s="210"/>
    </row>
    <row r="396" ht="12.75" customHeight="1">
      <c r="A396" s="625"/>
      <c r="B396" s="625"/>
      <c r="C396" s="625"/>
      <c r="D396" s="627"/>
      <c r="E396" s="210"/>
      <c r="F396" s="210"/>
      <c r="G396" s="210"/>
      <c r="H396" s="210"/>
      <c r="I396" s="627"/>
      <c r="J396" s="210"/>
      <c r="K396" s="210"/>
      <c r="L396" s="210"/>
      <c r="M396" s="628"/>
      <c r="N396" s="210"/>
      <c r="O396" s="210"/>
      <c r="P396" s="210"/>
      <c r="Q396" s="210"/>
      <c r="R396" s="210"/>
      <c r="S396" s="210"/>
      <c r="T396" s="210"/>
      <c r="U396" s="210"/>
      <c r="V396" s="210"/>
      <c r="W396" s="210"/>
      <c r="X396" s="210"/>
      <c r="Y396" s="210"/>
      <c r="Z396" s="210"/>
    </row>
    <row r="397" ht="12.75" customHeight="1">
      <c r="A397" s="625"/>
      <c r="B397" s="625"/>
      <c r="C397" s="625"/>
      <c r="D397" s="627"/>
      <c r="E397" s="210"/>
      <c r="F397" s="210"/>
      <c r="G397" s="210"/>
      <c r="H397" s="210"/>
      <c r="I397" s="627"/>
      <c r="J397" s="210"/>
      <c r="K397" s="210"/>
      <c r="L397" s="210"/>
      <c r="M397" s="628"/>
      <c r="N397" s="210"/>
      <c r="O397" s="210"/>
      <c r="P397" s="210"/>
      <c r="Q397" s="210"/>
      <c r="R397" s="210"/>
      <c r="S397" s="210"/>
      <c r="T397" s="210"/>
      <c r="U397" s="210"/>
      <c r="V397" s="210"/>
      <c r="W397" s="210"/>
      <c r="X397" s="210"/>
      <c r="Y397" s="210"/>
      <c r="Z397" s="210"/>
    </row>
    <row r="398" ht="12.75" customHeight="1">
      <c r="A398" s="625"/>
      <c r="B398" s="625"/>
      <c r="C398" s="625"/>
      <c r="D398" s="627"/>
      <c r="E398" s="210"/>
      <c r="F398" s="210"/>
      <c r="G398" s="210"/>
      <c r="H398" s="210"/>
      <c r="I398" s="627"/>
      <c r="J398" s="210"/>
      <c r="K398" s="210"/>
      <c r="L398" s="210"/>
      <c r="M398" s="628"/>
      <c r="N398" s="210"/>
      <c r="O398" s="210"/>
      <c r="P398" s="210"/>
      <c r="Q398" s="210"/>
      <c r="R398" s="210"/>
      <c r="S398" s="210"/>
      <c r="T398" s="210"/>
      <c r="U398" s="210"/>
      <c r="V398" s="210"/>
      <c r="W398" s="210"/>
      <c r="X398" s="210"/>
      <c r="Y398" s="210"/>
      <c r="Z398" s="210"/>
    </row>
    <row r="399" ht="12.75" customHeight="1">
      <c r="A399" s="625"/>
      <c r="B399" s="625"/>
      <c r="C399" s="625"/>
      <c r="D399" s="627"/>
      <c r="E399" s="210"/>
      <c r="F399" s="210"/>
      <c r="G399" s="210"/>
      <c r="H399" s="210"/>
      <c r="I399" s="627"/>
      <c r="J399" s="210"/>
      <c r="K399" s="210"/>
      <c r="L399" s="210"/>
      <c r="M399" s="628"/>
      <c r="N399" s="210"/>
      <c r="O399" s="210"/>
      <c r="P399" s="210"/>
      <c r="Q399" s="210"/>
      <c r="R399" s="210"/>
      <c r="S399" s="210"/>
      <c r="T399" s="210"/>
      <c r="U399" s="210"/>
      <c r="V399" s="210"/>
      <c r="W399" s="210"/>
      <c r="X399" s="210"/>
      <c r="Y399" s="210"/>
      <c r="Z399" s="210"/>
    </row>
    <row r="400" ht="12.75" customHeight="1">
      <c r="A400" s="625"/>
      <c r="B400" s="625"/>
      <c r="C400" s="625"/>
      <c r="D400" s="627"/>
      <c r="E400" s="210"/>
      <c r="F400" s="210"/>
      <c r="G400" s="210"/>
      <c r="H400" s="210"/>
      <c r="I400" s="627"/>
      <c r="J400" s="210"/>
      <c r="K400" s="210"/>
      <c r="L400" s="210"/>
      <c r="M400" s="628"/>
      <c r="N400" s="210"/>
      <c r="O400" s="210"/>
      <c r="P400" s="210"/>
      <c r="Q400" s="210"/>
      <c r="R400" s="210"/>
      <c r="S400" s="210"/>
      <c r="T400" s="210"/>
      <c r="U400" s="210"/>
      <c r="V400" s="210"/>
      <c r="W400" s="210"/>
      <c r="X400" s="210"/>
      <c r="Y400" s="210"/>
      <c r="Z400" s="210"/>
    </row>
    <row r="401" ht="12.75" customHeight="1">
      <c r="A401" s="625"/>
      <c r="B401" s="625"/>
      <c r="C401" s="625"/>
      <c r="D401" s="627"/>
      <c r="E401" s="210"/>
      <c r="F401" s="210"/>
      <c r="G401" s="210"/>
      <c r="H401" s="210"/>
      <c r="I401" s="627"/>
      <c r="J401" s="210"/>
      <c r="K401" s="210"/>
      <c r="L401" s="210"/>
      <c r="M401" s="628"/>
      <c r="N401" s="210"/>
      <c r="O401" s="210"/>
      <c r="P401" s="210"/>
      <c r="Q401" s="210"/>
      <c r="R401" s="210"/>
      <c r="S401" s="210"/>
      <c r="T401" s="210"/>
      <c r="U401" s="210"/>
      <c r="V401" s="210"/>
      <c r="W401" s="210"/>
      <c r="X401" s="210"/>
      <c r="Y401" s="210"/>
      <c r="Z401" s="210"/>
    </row>
    <row r="402" ht="12.75" customHeight="1">
      <c r="A402" s="625"/>
      <c r="B402" s="625"/>
      <c r="C402" s="625"/>
      <c r="D402" s="627"/>
      <c r="E402" s="210"/>
      <c r="F402" s="210"/>
      <c r="G402" s="210"/>
      <c r="H402" s="210"/>
      <c r="I402" s="627"/>
      <c r="J402" s="210"/>
      <c r="K402" s="210"/>
      <c r="L402" s="210"/>
      <c r="M402" s="628"/>
      <c r="N402" s="210"/>
      <c r="O402" s="210"/>
      <c r="P402" s="210"/>
      <c r="Q402" s="210"/>
      <c r="R402" s="210"/>
      <c r="S402" s="210"/>
      <c r="T402" s="210"/>
      <c r="U402" s="210"/>
      <c r="V402" s="210"/>
      <c r="W402" s="210"/>
      <c r="X402" s="210"/>
      <c r="Y402" s="210"/>
      <c r="Z402" s="210"/>
    </row>
    <row r="403" ht="12.75" customHeight="1">
      <c r="A403" s="625"/>
      <c r="B403" s="625"/>
      <c r="C403" s="625"/>
      <c r="D403" s="627"/>
      <c r="E403" s="210"/>
      <c r="F403" s="210"/>
      <c r="G403" s="210"/>
      <c r="H403" s="210"/>
      <c r="I403" s="627"/>
      <c r="J403" s="210"/>
      <c r="K403" s="210"/>
      <c r="L403" s="210"/>
      <c r="M403" s="628"/>
      <c r="N403" s="210"/>
      <c r="O403" s="210"/>
      <c r="P403" s="210"/>
      <c r="Q403" s="210"/>
      <c r="R403" s="210"/>
      <c r="S403" s="210"/>
      <c r="T403" s="210"/>
      <c r="U403" s="210"/>
      <c r="V403" s="210"/>
      <c r="W403" s="210"/>
      <c r="X403" s="210"/>
      <c r="Y403" s="210"/>
      <c r="Z403" s="210"/>
    </row>
    <row r="404" ht="12.75" customHeight="1">
      <c r="A404" s="625"/>
      <c r="B404" s="625"/>
      <c r="C404" s="625"/>
      <c r="D404" s="627"/>
      <c r="E404" s="210"/>
      <c r="F404" s="210"/>
      <c r="G404" s="210"/>
      <c r="H404" s="210"/>
      <c r="I404" s="627"/>
      <c r="J404" s="210"/>
      <c r="K404" s="210"/>
      <c r="L404" s="210"/>
      <c r="M404" s="628"/>
      <c r="N404" s="210"/>
      <c r="O404" s="210"/>
      <c r="P404" s="210"/>
      <c r="Q404" s="210"/>
      <c r="R404" s="210"/>
      <c r="S404" s="210"/>
      <c r="T404" s="210"/>
      <c r="U404" s="210"/>
      <c r="V404" s="210"/>
      <c r="W404" s="210"/>
      <c r="X404" s="210"/>
      <c r="Y404" s="210"/>
      <c r="Z404" s="210"/>
    </row>
    <row r="405" ht="12.75" customHeight="1">
      <c r="A405" s="625"/>
      <c r="B405" s="625"/>
      <c r="C405" s="625"/>
      <c r="D405" s="627"/>
      <c r="E405" s="210"/>
      <c r="F405" s="210"/>
      <c r="G405" s="210"/>
      <c r="H405" s="210"/>
      <c r="I405" s="627"/>
      <c r="J405" s="210"/>
      <c r="K405" s="210"/>
      <c r="L405" s="210"/>
      <c r="M405" s="628"/>
      <c r="N405" s="210"/>
      <c r="O405" s="210"/>
      <c r="P405" s="210"/>
      <c r="Q405" s="210"/>
      <c r="R405" s="210"/>
      <c r="S405" s="210"/>
      <c r="T405" s="210"/>
      <c r="U405" s="210"/>
      <c r="V405" s="210"/>
      <c r="W405" s="210"/>
      <c r="X405" s="210"/>
      <c r="Y405" s="210"/>
      <c r="Z405" s="210"/>
    </row>
    <row r="406" ht="12.75" customHeight="1">
      <c r="A406" s="625"/>
      <c r="B406" s="625"/>
      <c r="C406" s="625"/>
      <c r="D406" s="627"/>
      <c r="E406" s="210"/>
      <c r="F406" s="210"/>
      <c r="G406" s="210"/>
      <c r="H406" s="210"/>
      <c r="I406" s="627"/>
      <c r="J406" s="210"/>
      <c r="K406" s="210"/>
      <c r="L406" s="210"/>
      <c r="M406" s="628"/>
      <c r="N406" s="210"/>
      <c r="O406" s="210"/>
      <c r="P406" s="210"/>
      <c r="Q406" s="210"/>
      <c r="R406" s="210"/>
      <c r="S406" s="210"/>
      <c r="T406" s="210"/>
      <c r="U406" s="210"/>
      <c r="V406" s="210"/>
      <c r="W406" s="210"/>
      <c r="X406" s="210"/>
      <c r="Y406" s="210"/>
      <c r="Z406" s="210"/>
    </row>
    <row r="407" ht="12.75" customHeight="1">
      <c r="A407" s="625"/>
      <c r="B407" s="625"/>
      <c r="C407" s="625"/>
      <c r="D407" s="627"/>
      <c r="E407" s="210"/>
      <c r="F407" s="210"/>
      <c r="G407" s="210"/>
      <c r="H407" s="210"/>
      <c r="I407" s="627"/>
      <c r="J407" s="210"/>
      <c r="K407" s="210"/>
      <c r="L407" s="210"/>
      <c r="M407" s="628"/>
      <c r="N407" s="210"/>
      <c r="O407" s="210"/>
      <c r="P407" s="210"/>
      <c r="Q407" s="210"/>
      <c r="R407" s="210"/>
      <c r="S407" s="210"/>
      <c r="T407" s="210"/>
      <c r="U407" s="210"/>
      <c r="V407" s="210"/>
      <c r="W407" s="210"/>
      <c r="X407" s="210"/>
      <c r="Y407" s="210"/>
      <c r="Z407" s="210"/>
    </row>
    <row r="408" ht="12.75" customHeight="1">
      <c r="A408" s="625"/>
      <c r="B408" s="625"/>
      <c r="C408" s="625"/>
      <c r="D408" s="627"/>
      <c r="E408" s="210"/>
      <c r="F408" s="210"/>
      <c r="G408" s="210"/>
      <c r="H408" s="210"/>
      <c r="I408" s="627"/>
      <c r="J408" s="210"/>
      <c r="K408" s="210"/>
      <c r="L408" s="210"/>
      <c r="M408" s="628"/>
      <c r="N408" s="210"/>
      <c r="O408" s="210"/>
      <c r="P408" s="210"/>
      <c r="Q408" s="210"/>
      <c r="R408" s="210"/>
      <c r="S408" s="210"/>
      <c r="T408" s="210"/>
      <c r="U408" s="210"/>
      <c r="V408" s="210"/>
      <c r="W408" s="210"/>
      <c r="X408" s="210"/>
      <c r="Y408" s="210"/>
      <c r="Z408" s="210"/>
    </row>
    <row r="409" ht="12.75" customHeight="1">
      <c r="A409" s="625"/>
      <c r="B409" s="625"/>
      <c r="C409" s="625"/>
      <c r="D409" s="627"/>
      <c r="E409" s="210"/>
      <c r="F409" s="210"/>
      <c r="G409" s="210"/>
      <c r="H409" s="210"/>
      <c r="I409" s="627"/>
      <c r="J409" s="210"/>
      <c r="K409" s="210"/>
      <c r="L409" s="210"/>
      <c r="M409" s="628"/>
      <c r="N409" s="210"/>
      <c r="O409" s="210"/>
      <c r="P409" s="210"/>
      <c r="Q409" s="210"/>
      <c r="R409" s="210"/>
      <c r="S409" s="210"/>
      <c r="T409" s="210"/>
      <c r="U409" s="210"/>
      <c r="V409" s="210"/>
      <c r="W409" s="210"/>
      <c r="X409" s="210"/>
      <c r="Y409" s="210"/>
      <c r="Z409" s="210"/>
    </row>
    <row r="410" ht="12.75" customHeight="1">
      <c r="A410" s="625"/>
      <c r="B410" s="625"/>
      <c r="C410" s="625"/>
      <c r="D410" s="627"/>
      <c r="E410" s="210"/>
      <c r="F410" s="210"/>
      <c r="G410" s="210"/>
      <c r="H410" s="210"/>
      <c r="I410" s="627"/>
      <c r="J410" s="210"/>
      <c r="K410" s="210"/>
      <c r="L410" s="210"/>
      <c r="M410" s="628"/>
      <c r="N410" s="210"/>
      <c r="O410" s="210"/>
      <c r="P410" s="210"/>
      <c r="Q410" s="210"/>
      <c r="R410" s="210"/>
      <c r="S410" s="210"/>
      <c r="T410" s="210"/>
      <c r="U410" s="210"/>
      <c r="V410" s="210"/>
      <c r="W410" s="210"/>
      <c r="X410" s="210"/>
      <c r="Y410" s="210"/>
      <c r="Z410" s="210"/>
    </row>
    <row r="411" ht="12.75" customHeight="1">
      <c r="A411" s="625"/>
      <c r="B411" s="625"/>
      <c r="C411" s="625"/>
      <c r="D411" s="627"/>
      <c r="E411" s="210"/>
      <c r="F411" s="210"/>
      <c r="G411" s="210"/>
      <c r="H411" s="210"/>
      <c r="I411" s="627"/>
      <c r="J411" s="210"/>
      <c r="K411" s="210"/>
      <c r="L411" s="210"/>
      <c r="M411" s="628"/>
      <c r="N411" s="210"/>
      <c r="O411" s="210"/>
      <c r="P411" s="210"/>
      <c r="Q411" s="210"/>
      <c r="R411" s="210"/>
      <c r="S411" s="210"/>
      <c r="T411" s="210"/>
      <c r="U411" s="210"/>
      <c r="V411" s="210"/>
      <c r="W411" s="210"/>
      <c r="X411" s="210"/>
      <c r="Y411" s="210"/>
      <c r="Z411" s="210"/>
    </row>
    <row r="412" ht="12.75" customHeight="1">
      <c r="A412" s="625"/>
      <c r="B412" s="625"/>
      <c r="C412" s="625"/>
      <c r="D412" s="627"/>
      <c r="E412" s="210"/>
      <c r="F412" s="210"/>
      <c r="G412" s="210"/>
      <c r="H412" s="210"/>
      <c r="I412" s="627"/>
      <c r="J412" s="210"/>
      <c r="K412" s="210"/>
      <c r="L412" s="210"/>
      <c r="M412" s="628"/>
      <c r="N412" s="210"/>
      <c r="O412" s="210"/>
      <c r="P412" s="210"/>
      <c r="Q412" s="210"/>
      <c r="R412" s="210"/>
      <c r="S412" s="210"/>
      <c r="T412" s="210"/>
      <c r="U412" s="210"/>
      <c r="V412" s="210"/>
      <c r="W412" s="210"/>
      <c r="X412" s="210"/>
      <c r="Y412" s="210"/>
      <c r="Z412" s="210"/>
    </row>
    <row r="413" ht="12.75" customHeight="1">
      <c r="A413" s="625"/>
      <c r="B413" s="625"/>
      <c r="C413" s="625"/>
      <c r="D413" s="627"/>
      <c r="E413" s="210"/>
      <c r="F413" s="210"/>
      <c r="G413" s="210"/>
      <c r="H413" s="210"/>
      <c r="I413" s="627"/>
      <c r="J413" s="210"/>
      <c r="K413" s="210"/>
      <c r="L413" s="210"/>
      <c r="M413" s="628"/>
      <c r="N413" s="210"/>
      <c r="O413" s="210"/>
      <c r="P413" s="210"/>
      <c r="Q413" s="210"/>
      <c r="R413" s="210"/>
      <c r="S413" s="210"/>
      <c r="T413" s="210"/>
      <c r="U413" s="210"/>
      <c r="V413" s="210"/>
      <c r="W413" s="210"/>
      <c r="X413" s="210"/>
      <c r="Y413" s="210"/>
      <c r="Z413" s="210"/>
    </row>
    <row r="414" ht="12.75" customHeight="1">
      <c r="A414" s="625"/>
      <c r="B414" s="625"/>
      <c r="C414" s="625"/>
      <c r="D414" s="627"/>
      <c r="E414" s="210"/>
      <c r="F414" s="210"/>
      <c r="G414" s="210"/>
      <c r="H414" s="210"/>
      <c r="I414" s="627"/>
      <c r="J414" s="210"/>
      <c r="K414" s="210"/>
      <c r="L414" s="210"/>
      <c r="M414" s="628"/>
      <c r="N414" s="210"/>
      <c r="O414" s="210"/>
      <c r="P414" s="210"/>
      <c r="Q414" s="210"/>
      <c r="R414" s="210"/>
      <c r="S414" s="210"/>
      <c r="T414" s="210"/>
      <c r="U414" s="210"/>
      <c r="V414" s="210"/>
      <c r="W414" s="210"/>
      <c r="X414" s="210"/>
      <c r="Y414" s="210"/>
      <c r="Z414" s="210"/>
    </row>
    <row r="415" ht="12.75" customHeight="1">
      <c r="A415" s="625"/>
      <c r="B415" s="625"/>
      <c r="C415" s="625"/>
      <c r="D415" s="627"/>
      <c r="E415" s="210"/>
      <c r="F415" s="210"/>
      <c r="G415" s="210"/>
      <c r="H415" s="210"/>
      <c r="I415" s="627"/>
      <c r="J415" s="210"/>
      <c r="K415" s="210"/>
      <c r="L415" s="210"/>
      <c r="M415" s="628"/>
      <c r="N415" s="210"/>
      <c r="O415" s="210"/>
      <c r="P415" s="210"/>
      <c r="Q415" s="210"/>
      <c r="R415" s="210"/>
      <c r="S415" s="210"/>
      <c r="T415" s="210"/>
      <c r="U415" s="210"/>
      <c r="V415" s="210"/>
      <c r="W415" s="210"/>
      <c r="X415" s="210"/>
      <c r="Y415" s="210"/>
      <c r="Z415" s="210"/>
    </row>
    <row r="416" ht="12.75" customHeight="1">
      <c r="A416" s="625"/>
      <c r="B416" s="625"/>
      <c r="C416" s="625"/>
      <c r="D416" s="627"/>
      <c r="E416" s="210"/>
      <c r="F416" s="210"/>
      <c r="G416" s="210"/>
      <c r="H416" s="210"/>
      <c r="I416" s="627"/>
      <c r="J416" s="210"/>
      <c r="K416" s="210"/>
      <c r="L416" s="210"/>
      <c r="M416" s="628"/>
      <c r="N416" s="210"/>
      <c r="O416" s="210"/>
      <c r="P416" s="210"/>
      <c r="Q416" s="210"/>
      <c r="R416" s="210"/>
      <c r="S416" s="210"/>
      <c r="T416" s="210"/>
      <c r="U416" s="210"/>
      <c r="V416" s="210"/>
      <c r="W416" s="210"/>
      <c r="X416" s="210"/>
      <c r="Y416" s="210"/>
      <c r="Z416" s="210"/>
    </row>
    <row r="417" ht="12.75" customHeight="1">
      <c r="A417" s="625"/>
      <c r="B417" s="625"/>
      <c r="C417" s="625"/>
      <c r="D417" s="627"/>
      <c r="E417" s="210"/>
      <c r="F417" s="210"/>
      <c r="G417" s="210"/>
      <c r="H417" s="210"/>
      <c r="I417" s="627"/>
      <c r="J417" s="210"/>
      <c r="K417" s="210"/>
      <c r="L417" s="210"/>
      <c r="M417" s="628"/>
      <c r="N417" s="210"/>
      <c r="O417" s="210"/>
      <c r="P417" s="210"/>
      <c r="Q417" s="210"/>
      <c r="R417" s="210"/>
      <c r="S417" s="210"/>
      <c r="T417" s="210"/>
      <c r="U417" s="210"/>
      <c r="V417" s="210"/>
      <c r="W417" s="210"/>
      <c r="X417" s="210"/>
      <c r="Y417" s="210"/>
      <c r="Z417" s="210"/>
    </row>
    <row r="418" ht="12.75" customHeight="1">
      <c r="A418" s="625"/>
      <c r="B418" s="625"/>
      <c r="C418" s="625"/>
      <c r="D418" s="627"/>
      <c r="E418" s="210"/>
      <c r="F418" s="210"/>
      <c r="G418" s="210"/>
      <c r="H418" s="210"/>
      <c r="I418" s="627"/>
      <c r="J418" s="210"/>
      <c r="K418" s="210"/>
      <c r="L418" s="210"/>
      <c r="M418" s="628"/>
      <c r="N418" s="210"/>
      <c r="O418" s="210"/>
      <c r="P418" s="210"/>
      <c r="Q418" s="210"/>
      <c r="R418" s="210"/>
      <c r="S418" s="210"/>
      <c r="T418" s="210"/>
      <c r="U418" s="210"/>
      <c r="V418" s="210"/>
      <c r="W418" s="210"/>
      <c r="X418" s="210"/>
      <c r="Y418" s="210"/>
      <c r="Z418" s="210"/>
    </row>
    <row r="419" ht="12.75" customHeight="1">
      <c r="A419" s="625"/>
      <c r="B419" s="625"/>
      <c r="C419" s="625"/>
      <c r="D419" s="627"/>
      <c r="E419" s="210"/>
      <c r="F419" s="210"/>
      <c r="G419" s="210"/>
      <c r="H419" s="210"/>
      <c r="I419" s="627"/>
      <c r="J419" s="210"/>
      <c r="K419" s="210"/>
      <c r="L419" s="210"/>
      <c r="M419" s="628"/>
      <c r="N419" s="210"/>
      <c r="O419" s="210"/>
      <c r="P419" s="210"/>
      <c r="Q419" s="210"/>
      <c r="R419" s="210"/>
      <c r="S419" s="210"/>
      <c r="T419" s="210"/>
      <c r="U419" s="210"/>
      <c r="V419" s="210"/>
      <c r="W419" s="210"/>
      <c r="X419" s="210"/>
      <c r="Y419" s="210"/>
      <c r="Z419" s="210"/>
    </row>
    <row r="420" ht="12.75" customHeight="1">
      <c r="A420" s="625"/>
      <c r="B420" s="625"/>
      <c r="C420" s="625"/>
      <c r="D420" s="627"/>
      <c r="E420" s="210"/>
      <c r="F420" s="210"/>
      <c r="G420" s="210"/>
      <c r="H420" s="210"/>
      <c r="I420" s="627"/>
      <c r="J420" s="210"/>
      <c r="K420" s="210"/>
      <c r="L420" s="210"/>
      <c r="M420" s="628"/>
      <c r="N420" s="210"/>
      <c r="O420" s="210"/>
      <c r="P420" s="210"/>
      <c r="Q420" s="210"/>
      <c r="R420" s="210"/>
      <c r="S420" s="210"/>
      <c r="T420" s="210"/>
      <c r="U420" s="210"/>
      <c r="V420" s="210"/>
      <c r="W420" s="210"/>
      <c r="X420" s="210"/>
      <c r="Y420" s="210"/>
      <c r="Z420" s="210"/>
    </row>
    <row r="421" ht="12.75" customHeight="1">
      <c r="A421" s="625"/>
      <c r="B421" s="625"/>
      <c r="C421" s="625"/>
      <c r="D421" s="627"/>
      <c r="E421" s="210"/>
      <c r="F421" s="210"/>
      <c r="G421" s="210"/>
      <c r="H421" s="210"/>
      <c r="I421" s="627"/>
      <c r="J421" s="210"/>
      <c r="K421" s="210"/>
      <c r="L421" s="210"/>
      <c r="M421" s="628"/>
      <c r="N421" s="210"/>
      <c r="O421" s="210"/>
      <c r="P421" s="210"/>
      <c r="Q421" s="210"/>
      <c r="R421" s="210"/>
      <c r="S421" s="210"/>
      <c r="T421" s="210"/>
      <c r="U421" s="210"/>
      <c r="V421" s="210"/>
      <c r="W421" s="210"/>
      <c r="X421" s="210"/>
      <c r="Y421" s="210"/>
      <c r="Z421" s="210"/>
    </row>
    <row r="422" ht="12.75" customHeight="1">
      <c r="A422" s="625"/>
      <c r="B422" s="625"/>
      <c r="C422" s="625"/>
      <c r="D422" s="627"/>
      <c r="E422" s="210"/>
      <c r="F422" s="210"/>
      <c r="G422" s="210"/>
      <c r="H422" s="210"/>
      <c r="I422" s="627"/>
      <c r="J422" s="210"/>
      <c r="K422" s="210"/>
      <c r="L422" s="210"/>
      <c r="M422" s="628"/>
      <c r="N422" s="210"/>
      <c r="O422" s="210"/>
      <c r="P422" s="210"/>
      <c r="Q422" s="210"/>
      <c r="R422" s="210"/>
      <c r="S422" s="210"/>
      <c r="T422" s="210"/>
      <c r="U422" s="210"/>
      <c r="V422" s="210"/>
      <c r="W422" s="210"/>
      <c r="X422" s="210"/>
      <c r="Y422" s="210"/>
      <c r="Z422" s="210"/>
    </row>
    <row r="423" ht="12.75" customHeight="1">
      <c r="A423" s="625"/>
      <c r="B423" s="625"/>
      <c r="C423" s="625"/>
      <c r="D423" s="627"/>
      <c r="E423" s="210"/>
      <c r="F423" s="210"/>
      <c r="G423" s="210"/>
      <c r="H423" s="210"/>
      <c r="I423" s="627"/>
      <c r="J423" s="210"/>
      <c r="K423" s="210"/>
      <c r="L423" s="210"/>
      <c r="M423" s="628"/>
      <c r="N423" s="210"/>
      <c r="O423" s="210"/>
      <c r="P423" s="210"/>
      <c r="Q423" s="210"/>
      <c r="R423" s="210"/>
      <c r="S423" s="210"/>
      <c r="T423" s="210"/>
      <c r="U423" s="210"/>
      <c r="V423" s="210"/>
      <c r="W423" s="210"/>
      <c r="X423" s="210"/>
      <c r="Y423" s="210"/>
      <c r="Z423" s="210"/>
    </row>
    <row r="424" ht="12.75" customHeight="1">
      <c r="A424" s="625"/>
      <c r="B424" s="625"/>
      <c r="C424" s="625"/>
      <c r="D424" s="627"/>
      <c r="E424" s="210"/>
      <c r="F424" s="210"/>
      <c r="G424" s="210"/>
      <c r="H424" s="210"/>
      <c r="I424" s="627"/>
      <c r="J424" s="210"/>
      <c r="K424" s="210"/>
      <c r="L424" s="210"/>
      <c r="M424" s="628"/>
      <c r="N424" s="210"/>
      <c r="O424" s="210"/>
      <c r="P424" s="210"/>
      <c r="Q424" s="210"/>
      <c r="R424" s="210"/>
      <c r="S424" s="210"/>
      <c r="T424" s="210"/>
      <c r="U424" s="210"/>
      <c r="V424" s="210"/>
      <c r="W424" s="210"/>
      <c r="X424" s="210"/>
      <c r="Y424" s="210"/>
      <c r="Z424" s="210"/>
    </row>
    <row r="425" ht="12.75" customHeight="1">
      <c r="A425" s="625"/>
      <c r="B425" s="625"/>
      <c r="C425" s="625"/>
      <c r="D425" s="627"/>
      <c r="E425" s="210"/>
      <c r="F425" s="210"/>
      <c r="G425" s="210"/>
      <c r="H425" s="210"/>
      <c r="I425" s="627"/>
      <c r="J425" s="210"/>
      <c r="K425" s="210"/>
      <c r="L425" s="210"/>
      <c r="M425" s="628"/>
      <c r="N425" s="210"/>
      <c r="O425" s="210"/>
      <c r="P425" s="210"/>
      <c r="Q425" s="210"/>
      <c r="R425" s="210"/>
      <c r="S425" s="210"/>
      <c r="T425" s="210"/>
      <c r="U425" s="210"/>
      <c r="V425" s="210"/>
      <c r="W425" s="210"/>
      <c r="X425" s="210"/>
      <c r="Y425" s="210"/>
      <c r="Z425" s="210"/>
    </row>
    <row r="426" ht="12.75" customHeight="1">
      <c r="A426" s="625"/>
      <c r="B426" s="625"/>
      <c r="C426" s="625"/>
      <c r="D426" s="627"/>
      <c r="E426" s="210"/>
      <c r="F426" s="210"/>
      <c r="G426" s="210"/>
      <c r="H426" s="210"/>
      <c r="I426" s="627"/>
      <c r="J426" s="210"/>
      <c r="K426" s="210"/>
      <c r="L426" s="210"/>
      <c r="M426" s="628"/>
      <c r="N426" s="210"/>
      <c r="O426" s="210"/>
      <c r="P426" s="210"/>
      <c r="Q426" s="210"/>
      <c r="R426" s="210"/>
      <c r="S426" s="210"/>
      <c r="T426" s="210"/>
      <c r="U426" s="210"/>
      <c r="V426" s="210"/>
      <c r="W426" s="210"/>
      <c r="X426" s="210"/>
      <c r="Y426" s="210"/>
      <c r="Z426" s="210"/>
    </row>
    <row r="427" ht="12.75" customHeight="1">
      <c r="A427" s="625"/>
      <c r="B427" s="625"/>
      <c r="C427" s="625"/>
      <c r="D427" s="627"/>
      <c r="E427" s="210"/>
      <c r="F427" s="210"/>
      <c r="G427" s="210"/>
      <c r="H427" s="210"/>
      <c r="I427" s="627"/>
      <c r="J427" s="210"/>
      <c r="K427" s="210"/>
      <c r="L427" s="210"/>
      <c r="M427" s="628"/>
      <c r="N427" s="210"/>
      <c r="O427" s="210"/>
      <c r="P427" s="210"/>
      <c r="Q427" s="210"/>
      <c r="R427" s="210"/>
      <c r="S427" s="210"/>
      <c r="T427" s="210"/>
      <c r="U427" s="210"/>
      <c r="V427" s="210"/>
      <c r="W427" s="210"/>
      <c r="X427" s="210"/>
      <c r="Y427" s="210"/>
      <c r="Z427" s="210"/>
    </row>
    <row r="428" ht="12.75" customHeight="1">
      <c r="A428" s="625"/>
      <c r="B428" s="625"/>
      <c r="C428" s="625"/>
      <c r="D428" s="627"/>
      <c r="E428" s="210"/>
      <c r="F428" s="210"/>
      <c r="G428" s="210"/>
      <c r="H428" s="210"/>
      <c r="I428" s="627"/>
      <c r="J428" s="210"/>
      <c r="K428" s="210"/>
      <c r="L428" s="210"/>
      <c r="M428" s="628"/>
      <c r="N428" s="210"/>
      <c r="O428" s="210"/>
      <c r="P428" s="210"/>
      <c r="Q428" s="210"/>
      <c r="R428" s="210"/>
      <c r="S428" s="210"/>
      <c r="T428" s="210"/>
      <c r="U428" s="210"/>
      <c r="V428" s="210"/>
      <c r="W428" s="210"/>
      <c r="X428" s="210"/>
      <c r="Y428" s="210"/>
      <c r="Z428" s="210"/>
    </row>
    <row r="429" ht="12.75" customHeight="1">
      <c r="A429" s="625"/>
      <c r="B429" s="625"/>
      <c r="C429" s="625"/>
      <c r="D429" s="627"/>
      <c r="E429" s="210"/>
      <c r="F429" s="210"/>
      <c r="G429" s="210"/>
      <c r="H429" s="210"/>
      <c r="I429" s="627"/>
      <c r="J429" s="210"/>
      <c r="K429" s="210"/>
      <c r="L429" s="210"/>
      <c r="M429" s="628"/>
      <c r="N429" s="210"/>
      <c r="O429" s="210"/>
      <c r="P429" s="210"/>
      <c r="Q429" s="210"/>
      <c r="R429" s="210"/>
      <c r="S429" s="210"/>
      <c r="T429" s="210"/>
      <c r="U429" s="210"/>
      <c r="V429" s="210"/>
      <c r="W429" s="210"/>
      <c r="X429" s="210"/>
      <c r="Y429" s="210"/>
      <c r="Z429" s="210"/>
    </row>
    <row r="430" ht="12.75" customHeight="1">
      <c r="A430" s="625"/>
      <c r="B430" s="625"/>
      <c r="C430" s="625"/>
      <c r="D430" s="627"/>
      <c r="E430" s="210"/>
      <c r="F430" s="210"/>
      <c r="G430" s="210"/>
      <c r="H430" s="210"/>
      <c r="I430" s="627"/>
      <c r="J430" s="210"/>
      <c r="K430" s="210"/>
      <c r="L430" s="210"/>
      <c r="M430" s="628"/>
      <c r="N430" s="210"/>
      <c r="O430" s="210"/>
      <c r="P430" s="210"/>
      <c r="Q430" s="210"/>
      <c r="R430" s="210"/>
      <c r="S430" s="210"/>
      <c r="T430" s="210"/>
      <c r="U430" s="210"/>
      <c r="V430" s="210"/>
      <c r="W430" s="210"/>
      <c r="X430" s="210"/>
      <c r="Y430" s="210"/>
      <c r="Z430" s="210"/>
    </row>
    <row r="431" ht="12.75" customHeight="1">
      <c r="A431" s="625"/>
      <c r="B431" s="625"/>
      <c r="C431" s="625"/>
      <c r="D431" s="627"/>
      <c r="E431" s="210"/>
      <c r="F431" s="210"/>
      <c r="G431" s="210"/>
      <c r="H431" s="210"/>
      <c r="I431" s="627"/>
      <c r="J431" s="210"/>
      <c r="K431" s="210"/>
      <c r="L431" s="210"/>
      <c r="M431" s="628"/>
      <c r="N431" s="210"/>
      <c r="O431" s="210"/>
      <c r="P431" s="210"/>
      <c r="Q431" s="210"/>
      <c r="R431" s="210"/>
      <c r="S431" s="210"/>
      <c r="T431" s="210"/>
      <c r="U431" s="210"/>
      <c r="V431" s="210"/>
      <c r="W431" s="210"/>
      <c r="X431" s="210"/>
      <c r="Y431" s="210"/>
      <c r="Z431" s="210"/>
    </row>
    <row r="432" ht="12.75" customHeight="1">
      <c r="A432" s="625"/>
      <c r="B432" s="625"/>
      <c r="C432" s="625"/>
      <c r="D432" s="627"/>
      <c r="E432" s="210"/>
      <c r="F432" s="210"/>
      <c r="G432" s="210"/>
      <c r="H432" s="210"/>
      <c r="I432" s="627"/>
      <c r="J432" s="210"/>
      <c r="K432" s="210"/>
      <c r="L432" s="210"/>
      <c r="M432" s="628"/>
      <c r="N432" s="210"/>
      <c r="O432" s="210"/>
      <c r="P432" s="210"/>
      <c r="Q432" s="210"/>
      <c r="R432" s="210"/>
      <c r="S432" s="210"/>
      <c r="T432" s="210"/>
      <c r="U432" s="210"/>
      <c r="V432" s="210"/>
      <c r="W432" s="210"/>
      <c r="X432" s="210"/>
      <c r="Y432" s="210"/>
      <c r="Z432" s="210"/>
    </row>
    <row r="433" ht="12.75" customHeight="1">
      <c r="A433" s="625"/>
      <c r="B433" s="625"/>
      <c r="C433" s="625"/>
      <c r="D433" s="627"/>
      <c r="E433" s="210"/>
      <c r="F433" s="210"/>
      <c r="G433" s="210"/>
      <c r="H433" s="210"/>
      <c r="I433" s="627"/>
      <c r="J433" s="210"/>
      <c r="K433" s="210"/>
      <c r="L433" s="210"/>
      <c r="M433" s="628"/>
      <c r="N433" s="210"/>
      <c r="O433" s="210"/>
      <c r="P433" s="210"/>
      <c r="Q433" s="210"/>
      <c r="R433" s="210"/>
      <c r="S433" s="210"/>
      <c r="T433" s="210"/>
      <c r="U433" s="210"/>
      <c r="V433" s="210"/>
      <c r="W433" s="210"/>
      <c r="X433" s="210"/>
      <c r="Y433" s="210"/>
      <c r="Z433" s="210"/>
    </row>
    <row r="434" ht="12.75" customHeight="1">
      <c r="A434" s="625"/>
      <c r="B434" s="625"/>
      <c r="C434" s="625"/>
      <c r="D434" s="627"/>
      <c r="E434" s="210"/>
      <c r="F434" s="210"/>
      <c r="G434" s="210"/>
      <c r="H434" s="210"/>
      <c r="I434" s="627"/>
      <c r="J434" s="210"/>
      <c r="K434" s="210"/>
      <c r="L434" s="210"/>
      <c r="M434" s="628"/>
      <c r="N434" s="210"/>
      <c r="O434" s="210"/>
      <c r="P434" s="210"/>
      <c r="Q434" s="210"/>
      <c r="R434" s="210"/>
      <c r="S434" s="210"/>
      <c r="T434" s="210"/>
      <c r="U434" s="210"/>
      <c r="V434" s="210"/>
      <c r="W434" s="210"/>
      <c r="X434" s="210"/>
      <c r="Y434" s="210"/>
      <c r="Z434" s="210"/>
    </row>
    <row r="435" ht="12.75" customHeight="1">
      <c r="A435" s="625"/>
      <c r="B435" s="625"/>
      <c r="C435" s="625"/>
      <c r="D435" s="627"/>
      <c r="E435" s="210"/>
      <c r="F435" s="210"/>
      <c r="G435" s="210"/>
      <c r="H435" s="210"/>
      <c r="I435" s="627"/>
      <c r="J435" s="210"/>
      <c r="K435" s="210"/>
      <c r="L435" s="210"/>
      <c r="M435" s="628"/>
      <c r="N435" s="210"/>
      <c r="O435" s="210"/>
      <c r="P435" s="210"/>
      <c r="Q435" s="210"/>
      <c r="R435" s="210"/>
      <c r="S435" s="210"/>
      <c r="T435" s="210"/>
      <c r="U435" s="210"/>
      <c r="V435" s="210"/>
      <c r="W435" s="210"/>
      <c r="X435" s="210"/>
      <c r="Y435" s="210"/>
      <c r="Z435" s="210"/>
    </row>
    <row r="436" ht="12.75" customHeight="1">
      <c r="A436" s="625"/>
      <c r="B436" s="625"/>
      <c r="C436" s="625"/>
      <c r="D436" s="627"/>
      <c r="E436" s="210"/>
      <c r="F436" s="210"/>
      <c r="G436" s="210"/>
      <c r="H436" s="210"/>
      <c r="I436" s="627"/>
      <c r="J436" s="210"/>
      <c r="K436" s="210"/>
      <c r="L436" s="210"/>
      <c r="M436" s="628"/>
      <c r="N436" s="210"/>
      <c r="O436" s="210"/>
      <c r="P436" s="210"/>
      <c r="Q436" s="210"/>
      <c r="R436" s="210"/>
      <c r="S436" s="210"/>
      <c r="T436" s="210"/>
      <c r="U436" s="210"/>
      <c r="V436" s="210"/>
      <c r="W436" s="210"/>
      <c r="X436" s="210"/>
      <c r="Y436" s="210"/>
      <c r="Z436" s="210"/>
    </row>
    <row r="437" ht="12.75" customHeight="1">
      <c r="A437" s="625"/>
      <c r="B437" s="625"/>
      <c r="C437" s="625"/>
      <c r="D437" s="627"/>
      <c r="E437" s="210"/>
      <c r="F437" s="210"/>
      <c r="G437" s="210"/>
      <c r="H437" s="210"/>
      <c r="I437" s="627"/>
      <c r="J437" s="210"/>
      <c r="K437" s="210"/>
      <c r="L437" s="210"/>
      <c r="M437" s="628"/>
      <c r="N437" s="210"/>
      <c r="O437" s="210"/>
      <c r="P437" s="210"/>
      <c r="Q437" s="210"/>
      <c r="R437" s="210"/>
      <c r="S437" s="210"/>
      <c r="T437" s="210"/>
      <c r="U437" s="210"/>
      <c r="V437" s="210"/>
      <c r="W437" s="210"/>
      <c r="X437" s="210"/>
      <c r="Y437" s="210"/>
      <c r="Z437" s="210"/>
    </row>
    <row r="438" ht="12.75" customHeight="1">
      <c r="A438" s="625"/>
      <c r="B438" s="625"/>
      <c r="C438" s="625"/>
      <c r="D438" s="627"/>
      <c r="E438" s="210"/>
      <c r="F438" s="210"/>
      <c r="G438" s="210"/>
      <c r="H438" s="210"/>
      <c r="I438" s="627"/>
      <c r="J438" s="210"/>
      <c r="K438" s="210"/>
      <c r="L438" s="210"/>
      <c r="M438" s="628"/>
      <c r="N438" s="210"/>
      <c r="O438" s="210"/>
      <c r="P438" s="210"/>
      <c r="Q438" s="210"/>
      <c r="R438" s="210"/>
      <c r="S438" s="210"/>
      <c r="T438" s="210"/>
      <c r="U438" s="210"/>
      <c r="V438" s="210"/>
      <c r="W438" s="210"/>
      <c r="X438" s="210"/>
      <c r="Y438" s="210"/>
      <c r="Z438" s="210"/>
    </row>
    <row r="439" ht="12.75" customHeight="1">
      <c r="A439" s="625"/>
      <c r="B439" s="625"/>
      <c r="C439" s="625"/>
      <c r="D439" s="627"/>
      <c r="E439" s="210"/>
      <c r="F439" s="210"/>
      <c r="G439" s="210"/>
      <c r="H439" s="210"/>
      <c r="I439" s="627"/>
      <c r="J439" s="210"/>
      <c r="K439" s="210"/>
      <c r="L439" s="210"/>
      <c r="M439" s="628"/>
      <c r="N439" s="210"/>
      <c r="O439" s="210"/>
      <c r="P439" s="210"/>
      <c r="Q439" s="210"/>
      <c r="R439" s="210"/>
      <c r="S439" s="210"/>
      <c r="T439" s="210"/>
      <c r="U439" s="210"/>
      <c r="V439" s="210"/>
      <c r="W439" s="210"/>
      <c r="X439" s="210"/>
      <c r="Y439" s="210"/>
      <c r="Z439" s="210"/>
    </row>
    <row r="440" ht="12.75" customHeight="1">
      <c r="A440" s="625"/>
      <c r="B440" s="625"/>
      <c r="C440" s="625"/>
      <c r="D440" s="627"/>
      <c r="E440" s="210"/>
      <c r="F440" s="210"/>
      <c r="G440" s="210"/>
      <c r="H440" s="210"/>
      <c r="I440" s="627"/>
      <c r="J440" s="210"/>
      <c r="K440" s="210"/>
      <c r="L440" s="210"/>
      <c r="M440" s="628"/>
      <c r="N440" s="210"/>
      <c r="O440" s="210"/>
      <c r="P440" s="210"/>
      <c r="Q440" s="210"/>
      <c r="R440" s="210"/>
      <c r="S440" s="210"/>
      <c r="T440" s="210"/>
      <c r="U440" s="210"/>
      <c r="V440" s="210"/>
      <c r="W440" s="210"/>
      <c r="X440" s="210"/>
      <c r="Y440" s="210"/>
      <c r="Z440" s="210"/>
    </row>
    <row r="441" ht="12.75" customHeight="1">
      <c r="A441" s="625"/>
      <c r="B441" s="625"/>
      <c r="C441" s="625"/>
      <c r="D441" s="627"/>
      <c r="E441" s="210"/>
      <c r="F441" s="210"/>
      <c r="G441" s="210"/>
      <c r="H441" s="210"/>
      <c r="I441" s="627"/>
      <c r="J441" s="210"/>
      <c r="K441" s="210"/>
      <c r="L441" s="210"/>
      <c r="M441" s="628"/>
      <c r="N441" s="210"/>
      <c r="O441" s="210"/>
      <c r="P441" s="210"/>
      <c r="Q441" s="210"/>
      <c r="R441" s="210"/>
      <c r="S441" s="210"/>
      <c r="T441" s="210"/>
      <c r="U441" s="210"/>
      <c r="V441" s="210"/>
      <c r="W441" s="210"/>
      <c r="X441" s="210"/>
      <c r="Y441" s="210"/>
      <c r="Z441" s="210"/>
    </row>
    <row r="442" ht="12.75" customHeight="1">
      <c r="A442" s="625"/>
      <c r="B442" s="625"/>
      <c r="C442" s="625"/>
      <c r="D442" s="627"/>
      <c r="E442" s="210"/>
      <c r="F442" s="210"/>
      <c r="G442" s="210"/>
      <c r="H442" s="210"/>
      <c r="I442" s="627"/>
      <c r="J442" s="210"/>
      <c r="K442" s="210"/>
      <c r="L442" s="210"/>
      <c r="M442" s="628"/>
      <c r="N442" s="210"/>
      <c r="O442" s="210"/>
      <c r="P442" s="210"/>
      <c r="Q442" s="210"/>
      <c r="R442" s="210"/>
      <c r="S442" s="210"/>
      <c r="T442" s="210"/>
      <c r="U442" s="210"/>
      <c r="V442" s="210"/>
      <c r="W442" s="210"/>
      <c r="X442" s="210"/>
      <c r="Y442" s="210"/>
      <c r="Z442" s="210"/>
    </row>
    <row r="443" ht="12.75" customHeight="1">
      <c r="A443" s="625"/>
      <c r="B443" s="625"/>
      <c r="C443" s="625"/>
      <c r="D443" s="627"/>
      <c r="E443" s="210"/>
      <c r="F443" s="210"/>
      <c r="G443" s="210"/>
      <c r="H443" s="210"/>
      <c r="I443" s="627"/>
      <c r="J443" s="210"/>
      <c r="K443" s="210"/>
      <c r="L443" s="210"/>
      <c r="M443" s="628"/>
      <c r="N443" s="210"/>
      <c r="O443" s="210"/>
      <c r="P443" s="210"/>
      <c r="Q443" s="210"/>
      <c r="R443" s="210"/>
      <c r="S443" s="210"/>
      <c r="T443" s="210"/>
      <c r="U443" s="210"/>
      <c r="V443" s="210"/>
      <c r="W443" s="210"/>
      <c r="X443" s="210"/>
      <c r="Y443" s="210"/>
      <c r="Z443" s="210"/>
    </row>
    <row r="444" ht="12.75" customHeight="1">
      <c r="A444" s="625"/>
      <c r="B444" s="625"/>
      <c r="C444" s="625"/>
      <c r="D444" s="627"/>
      <c r="E444" s="210"/>
      <c r="F444" s="210"/>
      <c r="G444" s="210"/>
      <c r="H444" s="210"/>
      <c r="I444" s="627"/>
      <c r="J444" s="210"/>
      <c r="K444" s="210"/>
      <c r="L444" s="210"/>
      <c r="M444" s="628"/>
      <c r="N444" s="210"/>
      <c r="O444" s="210"/>
      <c r="P444" s="210"/>
      <c r="Q444" s="210"/>
      <c r="R444" s="210"/>
      <c r="S444" s="210"/>
      <c r="T444" s="210"/>
      <c r="U444" s="210"/>
      <c r="V444" s="210"/>
      <c r="W444" s="210"/>
      <c r="X444" s="210"/>
      <c r="Y444" s="210"/>
      <c r="Z444" s="210"/>
    </row>
    <row r="445" ht="12.75" customHeight="1">
      <c r="A445" s="625"/>
      <c r="B445" s="625"/>
      <c r="C445" s="625"/>
      <c r="D445" s="627"/>
      <c r="E445" s="210"/>
      <c r="F445" s="210"/>
      <c r="G445" s="210"/>
      <c r="H445" s="210"/>
      <c r="I445" s="627"/>
      <c r="J445" s="210"/>
      <c r="K445" s="210"/>
      <c r="L445" s="210"/>
      <c r="M445" s="628"/>
      <c r="N445" s="210"/>
      <c r="O445" s="210"/>
      <c r="P445" s="210"/>
      <c r="Q445" s="210"/>
      <c r="R445" s="210"/>
      <c r="S445" s="210"/>
      <c r="T445" s="210"/>
      <c r="U445" s="210"/>
      <c r="V445" s="210"/>
      <c r="W445" s="210"/>
      <c r="X445" s="210"/>
      <c r="Y445" s="210"/>
      <c r="Z445" s="210"/>
    </row>
    <row r="446" ht="12.75" customHeight="1">
      <c r="A446" s="625"/>
      <c r="B446" s="625"/>
      <c r="C446" s="625"/>
      <c r="D446" s="627"/>
      <c r="E446" s="210"/>
      <c r="F446" s="210"/>
      <c r="G446" s="210"/>
      <c r="H446" s="210"/>
      <c r="I446" s="627"/>
      <c r="J446" s="210"/>
      <c r="K446" s="210"/>
      <c r="L446" s="210"/>
      <c r="M446" s="628"/>
      <c r="N446" s="210"/>
      <c r="O446" s="210"/>
      <c r="P446" s="210"/>
      <c r="Q446" s="210"/>
      <c r="R446" s="210"/>
      <c r="S446" s="210"/>
      <c r="T446" s="210"/>
      <c r="U446" s="210"/>
      <c r="V446" s="210"/>
      <c r="W446" s="210"/>
      <c r="X446" s="210"/>
      <c r="Y446" s="210"/>
      <c r="Z446" s="210"/>
    </row>
    <row r="447" ht="12.75" customHeight="1">
      <c r="A447" s="625"/>
      <c r="B447" s="625"/>
      <c r="C447" s="625"/>
      <c r="D447" s="627"/>
      <c r="E447" s="210"/>
      <c r="F447" s="210"/>
      <c r="G447" s="210"/>
      <c r="H447" s="210"/>
      <c r="I447" s="627"/>
      <c r="J447" s="210"/>
      <c r="K447" s="210"/>
      <c r="L447" s="210"/>
      <c r="M447" s="628"/>
      <c r="N447" s="210"/>
      <c r="O447" s="210"/>
      <c r="P447" s="210"/>
      <c r="Q447" s="210"/>
      <c r="R447" s="210"/>
      <c r="S447" s="210"/>
      <c r="T447" s="210"/>
      <c r="U447" s="210"/>
      <c r="V447" s="210"/>
      <c r="W447" s="210"/>
      <c r="X447" s="210"/>
      <c r="Y447" s="210"/>
      <c r="Z447" s="210"/>
    </row>
    <row r="448" ht="12.75" customHeight="1">
      <c r="A448" s="625"/>
      <c r="B448" s="625"/>
      <c r="C448" s="625"/>
      <c r="D448" s="627"/>
      <c r="E448" s="210"/>
      <c r="F448" s="210"/>
      <c r="G448" s="210"/>
      <c r="H448" s="210"/>
      <c r="I448" s="627"/>
      <c r="J448" s="210"/>
      <c r="K448" s="210"/>
      <c r="L448" s="210"/>
      <c r="M448" s="628"/>
      <c r="N448" s="210"/>
      <c r="O448" s="210"/>
      <c r="P448" s="210"/>
      <c r="Q448" s="210"/>
      <c r="R448" s="210"/>
      <c r="S448" s="210"/>
      <c r="T448" s="210"/>
      <c r="U448" s="210"/>
      <c r="V448" s="210"/>
      <c r="W448" s="210"/>
      <c r="X448" s="210"/>
      <c r="Y448" s="210"/>
      <c r="Z448" s="210"/>
    </row>
    <row r="449" ht="12.75" customHeight="1">
      <c r="A449" s="625"/>
      <c r="B449" s="625"/>
      <c r="C449" s="625"/>
      <c r="D449" s="627"/>
      <c r="E449" s="210"/>
      <c r="F449" s="210"/>
      <c r="G449" s="210"/>
      <c r="H449" s="210"/>
      <c r="I449" s="627"/>
      <c r="J449" s="210"/>
      <c r="K449" s="210"/>
      <c r="L449" s="210"/>
      <c r="M449" s="628"/>
      <c r="N449" s="210"/>
      <c r="O449" s="210"/>
      <c r="P449" s="210"/>
      <c r="Q449" s="210"/>
      <c r="R449" s="210"/>
      <c r="S449" s="210"/>
      <c r="T449" s="210"/>
      <c r="U449" s="210"/>
      <c r="V449" s="210"/>
      <c r="W449" s="210"/>
      <c r="X449" s="210"/>
      <c r="Y449" s="210"/>
      <c r="Z449" s="210"/>
    </row>
    <row r="450" ht="12.75" customHeight="1">
      <c r="A450" s="625"/>
      <c r="B450" s="625"/>
      <c r="C450" s="625"/>
      <c r="D450" s="627"/>
      <c r="E450" s="210"/>
      <c r="F450" s="210"/>
      <c r="G450" s="210"/>
      <c r="H450" s="210"/>
      <c r="I450" s="627"/>
      <c r="J450" s="210"/>
      <c r="K450" s="210"/>
      <c r="L450" s="210"/>
      <c r="M450" s="628"/>
      <c r="N450" s="210"/>
      <c r="O450" s="210"/>
      <c r="P450" s="210"/>
      <c r="Q450" s="210"/>
      <c r="R450" s="210"/>
      <c r="S450" s="210"/>
      <c r="T450" s="210"/>
      <c r="U450" s="210"/>
      <c r="V450" s="210"/>
      <c r="W450" s="210"/>
      <c r="X450" s="210"/>
      <c r="Y450" s="210"/>
      <c r="Z450" s="210"/>
    </row>
    <row r="451" ht="12.75" customHeight="1">
      <c r="A451" s="625"/>
      <c r="B451" s="625"/>
      <c r="C451" s="625"/>
      <c r="D451" s="627"/>
      <c r="E451" s="210"/>
      <c r="F451" s="210"/>
      <c r="G451" s="210"/>
      <c r="H451" s="210"/>
      <c r="I451" s="627"/>
      <c r="J451" s="210"/>
      <c r="K451" s="210"/>
      <c r="L451" s="210"/>
      <c r="M451" s="628"/>
      <c r="N451" s="210"/>
      <c r="O451" s="210"/>
      <c r="P451" s="210"/>
      <c r="Q451" s="210"/>
      <c r="R451" s="210"/>
      <c r="S451" s="210"/>
      <c r="T451" s="210"/>
      <c r="U451" s="210"/>
      <c r="V451" s="210"/>
      <c r="W451" s="210"/>
      <c r="X451" s="210"/>
      <c r="Y451" s="210"/>
      <c r="Z451" s="210"/>
    </row>
    <row r="452" ht="12.75" customHeight="1">
      <c r="A452" s="625"/>
      <c r="B452" s="625"/>
      <c r="C452" s="625"/>
      <c r="D452" s="627"/>
      <c r="E452" s="210"/>
      <c r="F452" s="210"/>
      <c r="G452" s="210"/>
      <c r="H452" s="210"/>
      <c r="I452" s="627"/>
      <c r="J452" s="210"/>
      <c r="K452" s="210"/>
      <c r="L452" s="210"/>
      <c r="M452" s="628"/>
      <c r="N452" s="210"/>
      <c r="O452" s="210"/>
      <c r="P452" s="210"/>
      <c r="Q452" s="210"/>
      <c r="R452" s="210"/>
      <c r="S452" s="210"/>
      <c r="T452" s="210"/>
      <c r="U452" s="210"/>
      <c r="V452" s="210"/>
      <c r="W452" s="210"/>
      <c r="X452" s="210"/>
      <c r="Y452" s="210"/>
      <c r="Z452" s="210"/>
    </row>
    <row r="453" ht="12.75" customHeight="1">
      <c r="A453" s="625"/>
      <c r="B453" s="625"/>
      <c r="C453" s="625"/>
      <c r="D453" s="627"/>
      <c r="E453" s="210"/>
      <c r="F453" s="210"/>
      <c r="G453" s="210"/>
      <c r="H453" s="210"/>
      <c r="I453" s="627"/>
      <c r="J453" s="210"/>
      <c r="K453" s="210"/>
      <c r="L453" s="210"/>
      <c r="M453" s="628"/>
      <c r="N453" s="210"/>
      <c r="O453" s="210"/>
      <c r="P453" s="210"/>
      <c r="Q453" s="210"/>
      <c r="R453" s="210"/>
      <c r="S453" s="210"/>
      <c r="T453" s="210"/>
      <c r="U453" s="210"/>
      <c r="V453" s="210"/>
      <c r="W453" s="210"/>
      <c r="X453" s="210"/>
      <c r="Y453" s="210"/>
      <c r="Z453" s="210"/>
    </row>
    <row r="454" ht="12.75" customHeight="1">
      <c r="A454" s="625"/>
      <c r="B454" s="625"/>
      <c r="C454" s="625"/>
      <c r="D454" s="627"/>
      <c r="E454" s="210"/>
      <c r="F454" s="210"/>
      <c r="G454" s="210"/>
      <c r="H454" s="210"/>
      <c r="I454" s="627"/>
      <c r="J454" s="210"/>
      <c r="K454" s="210"/>
      <c r="L454" s="210"/>
      <c r="M454" s="628"/>
      <c r="N454" s="210"/>
      <c r="O454" s="210"/>
      <c r="P454" s="210"/>
      <c r="Q454" s="210"/>
      <c r="R454" s="210"/>
      <c r="S454" s="210"/>
      <c r="T454" s="210"/>
      <c r="U454" s="210"/>
      <c r="V454" s="210"/>
      <c r="W454" s="210"/>
      <c r="X454" s="210"/>
      <c r="Y454" s="210"/>
      <c r="Z454" s="210"/>
    </row>
    <row r="455" ht="12.75" customHeight="1">
      <c r="A455" s="625"/>
      <c r="B455" s="625"/>
      <c r="C455" s="625"/>
      <c r="D455" s="627"/>
      <c r="E455" s="210"/>
      <c r="F455" s="210"/>
      <c r="G455" s="210"/>
      <c r="H455" s="210"/>
      <c r="I455" s="627"/>
      <c r="J455" s="210"/>
      <c r="K455" s="210"/>
      <c r="L455" s="210"/>
      <c r="M455" s="628"/>
      <c r="N455" s="210"/>
      <c r="O455" s="210"/>
      <c r="P455" s="210"/>
      <c r="Q455" s="210"/>
      <c r="R455" s="210"/>
      <c r="S455" s="210"/>
      <c r="T455" s="210"/>
      <c r="U455" s="210"/>
      <c r="V455" s="210"/>
      <c r="W455" s="210"/>
      <c r="X455" s="210"/>
      <c r="Y455" s="210"/>
      <c r="Z455" s="210"/>
    </row>
    <row r="456" ht="12.75" customHeight="1">
      <c r="A456" s="625"/>
      <c r="B456" s="625"/>
      <c r="C456" s="625"/>
      <c r="D456" s="627"/>
      <c r="E456" s="210"/>
      <c r="F456" s="210"/>
      <c r="G456" s="210"/>
      <c r="H456" s="210"/>
      <c r="I456" s="627"/>
      <c r="J456" s="210"/>
      <c r="K456" s="210"/>
      <c r="L456" s="210"/>
      <c r="M456" s="628"/>
      <c r="N456" s="210"/>
      <c r="O456" s="210"/>
      <c r="P456" s="210"/>
      <c r="Q456" s="210"/>
      <c r="R456" s="210"/>
      <c r="S456" s="210"/>
      <c r="T456" s="210"/>
      <c r="U456" s="210"/>
      <c r="V456" s="210"/>
      <c r="W456" s="210"/>
      <c r="X456" s="210"/>
      <c r="Y456" s="210"/>
      <c r="Z456" s="210"/>
    </row>
    <row r="457" ht="12.75" customHeight="1">
      <c r="A457" s="625"/>
      <c r="B457" s="625"/>
      <c r="C457" s="625"/>
      <c r="D457" s="627"/>
      <c r="E457" s="210"/>
      <c r="F457" s="210"/>
      <c r="G457" s="210"/>
      <c r="H457" s="210"/>
      <c r="I457" s="627"/>
      <c r="J457" s="210"/>
      <c r="K457" s="210"/>
      <c r="L457" s="210"/>
      <c r="M457" s="628"/>
      <c r="N457" s="210"/>
      <c r="O457" s="210"/>
      <c r="P457" s="210"/>
      <c r="Q457" s="210"/>
      <c r="R457" s="210"/>
      <c r="S457" s="210"/>
      <c r="T457" s="210"/>
      <c r="U457" s="210"/>
      <c r="V457" s="210"/>
      <c r="W457" s="210"/>
      <c r="X457" s="210"/>
      <c r="Y457" s="210"/>
      <c r="Z457" s="210"/>
    </row>
    <row r="458" ht="12.75" customHeight="1">
      <c r="A458" s="625"/>
      <c r="B458" s="625"/>
      <c r="C458" s="625"/>
      <c r="D458" s="627"/>
      <c r="E458" s="210"/>
      <c r="F458" s="210"/>
      <c r="G458" s="210"/>
      <c r="H458" s="210"/>
      <c r="I458" s="627"/>
      <c r="J458" s="210"/>
      <c r="K458" s="210"/>
      <c r="L458" s="210"/>
      <c r="M458" s="628"/>
      <c r="N458" s="210"/>
      <c r="O458" s="210"/>
      <c r="P458" s="210"/>
      <c r="Q458" s="210"/>
      <c r="R458" s="210"/>
      <c r="S458" s="210"/>
      <c r="T458" s="210"/>
      <c r="U458" s="210"/>
      <c r="V458" s="210"/>
      <c r="W458" s="210"/>
      <c r="X458" s="210"/>
      <c r="Y458" s="210"/>
      <c r="Z458" s="210"/>
    </row>
    <row r="459" ht="12.75" customHeight="1">
      <c r="A459" s="625"/>
      <c r="B459" s="625"/>
      <c r="C459" s="625"/>
      <c r="D459" s="627"/>
      <c r="E459" s="210"/>
      <c r="F459" s="210"/>
      <c r="G459" s="210"/>
      <c r="H459" s="210"/>
      <c r="I459" s="627"/>
      <c r="J459" s="210"/>
      <c r="K459" s="210"/>
      <c r="L459" s="210"/>
      <c r="M459" s="628"/>
      <c r="N459" s="210"/>
      <c r="O459" s="210"/>
      <c r="P459" s="210"/>
      <c r="Q459" s="210"/>
      <c r="R459" s="210"/>
      <c r="S459" s="210"/>
      <c r="T459" s="210"/>
      <c r="U459" s="210"/>
      <c r="V459" s="210"/>
      <c r="W459" s="210"/>
      <c r="X459" s="210"/>
      <c r="Y459" s="210"/>
      <c r="Z459" s="210"/>
    </row>
    <row r="460" ht="12.75" customHeight="1">
      <c r="A460" s="625"/>
      <c r="B460" s="625"/>
      <c r="C460" s="625"/>
      <c r="D460" s="627"/>
      <c r="E460" s="210"/>
      <c r="F460" s="210"/>
      <c r="G460" s="210"/>
      <c r="H460" s="210"/>
      <c r="I460" s="627"/>
      <c r="J460" s="210"/>
      <c r="K460" s="210"/>
      <c r="L460" s="210"/>
      <c r="M460" s="628"/>
      <c r="N460" s="210"/>
      <c r="O460" s="210"/>
      <c r="P460" s="210"/>
      <c r="Q460" s="210"/>
      <c r="R460" s="210"/>
      <c r="S460" s="210"/>
      <c r="T460" s="210"/>
      <c r="U460" s="210"/>
      <c r="V460" s="210"/>
      <c r="W460" s="210"/>
      <c r="X460" s="210"/>
      <c r="Y460" s="210"/>
      <c r="Z460" s="210"/>
    </row>
    <row r="461" ht="12.75" customHeight="1">
      <c r="A461" s="625"/>
      <c r="B461" s="625"/>
      <c r="C461" s="625"/>
      <c r="D461" s="627"/>
      <c r="E461" s="210"/>
      <c r="F461" s="210"/>
      <c r="G461" s="210"/>
      <c r="H461" s="210"/>
      <c r="I461" s="627"/>
      <c r="J461" s="210"/>
      <c r="K461" s="210"/>
      <c r="L461" s="210"/>
      <c r="M461" s="628"/>
      <c r="N461" s="210"/>
      <c r="O461" s="210"/>
      <c r="P461" s="210"/>
      <c r="Q461" s="210"/>
      <c r="R461" s="210"/>
      <c r="S461" s="210"/>
      <c r="T461" s="210"/>
      <c r="U461" s="210"/>
      <c r="V461" s="210"/>
      <c r="W461" s="210"/>
      <c r="X461" s="210"/>
      <c r="Y461" s="210"/>
      <c r="Z461" s="210"/>
    </row>
    <row r="462" ht="12.75" customHeight="1">
      <c r="A462" s="625"/>
      <c r="B462" s="625"/>
      <c r="C462" s="625"/>
      <c r="D462" s="627"/>
      <c r="E462" s="210"/>
      <c r="F462" s="210"/>
      <c r="G462" s="210"/>
      <c r="H462" s="210"/>
      <c r="I462" s="627"/>
      <c r="J462" s="210"/>
      <c r="K462" s="210"/>
      <c r="L462" s="210"/>
      <c r="M462" s="628"/>
      <c r="N462" s="210"/>
      <c r="O462" s="210"/>
      <c r="P462" s="210"/>
      <c r="Q462" s="210"/>
      <c r="R462" s="210"/>
      <c r="S462" s="210"/>
      <c r="T462" s="210"/>
      <c r="U462" s="210"/>
      <c r="V462" s="210"/>
      <c r="W462" s="210"/>
      <c r="X462" s="210"/>
      <c r="Y462" s="210"/>
      <c r="Z462" s="210"/>
    </row>
    <row r="463" ht="12.75" customHeight="1">
      <c r="A463" s="625"/>
      <c r="B463" s="625"/>
      <c r="C463" s="625"/>
      <c r="D463" s="627"/>
      <c r="E463" s="210"/>
      <c r="F463" s="210"/>
      <c r="G463" s="210"/>
      <c r="H463" s="210"/>
      <c r="I463" s="627"/>
      <c r="J463" s="210"/>
      <c r="K463" s="210"/>
      <c r="L463" s="210"/>
      <c r="M463" s="628"/>
      <c r="N463" s="210"/>
      <c r="O463" s="210"/>
      <c r="P463" s="210"/>
      <c r="Q463" s="210"/>
      <c r="R463" s="210"/>
      <c r="S463" s="210"/>
      <c r="T463" s="210"/>
      <c r="U463" s="210"/>
      <c r="V463" s="210"/>
      <c r="W463" s="210"/>
      <c r="X463" s="210"/>
      <c r="Y463" s="210"/>
      <c r="Z463" s="210"/>
    </row>
    <row r="464" ht="12.75" customHeight="1">
      <c r="A464" s="625"/>
      <c r="B464" s="625"/>
      <c r="C464" s="625"/>
      <c r="D464" s="627"/>
      <c r="E464" s="210"/>
      <c r="F464" s="210"/>
      <c r="G464" s="210"/>
      <c r="H464" s="210"/>
      <c r="I464" s="627"/>
      <c r="J464" s="210"/>
      <c r="K464" s="210"/>
      <c r="L464" s="210"/>
      <c r="M464" s="628"/>
      <c r="N464" s="210"/>
      <c r="O464" s="210"/>
      <c r="P464" s="210"/>
      <c r="Q464" s="210"/>
      <c r="R464" s="210"/>
      <c r="S464" s="210"/>
      <c r="T464" s="210"/>
      <c r="U464" s="210"/>
      <c r="V464" s="210"/>
      <c r="W464" s="210"/>
      <c r="X464" s="210"/>
      <c r="Y464" s="210"/>
      <c r="Z464" s="210"/>
    </row>
    <row r="465" ht="12.75" customHeight="1">
      <c r="A465" s="625"/>
      <c r="B465" s="625"/>
      <c r="C465" s="625"/>
      <c r="D465" s="627"/>
      <c r="E465" s="210"/>
      <c r="F465" s="210"/>
      <c r="G465" s="210"/>
      <c r="H465" s="210"/>
      <c r="I465" s="627"/>
      <c r="J465" s="210"/>
      <c r="K465" s="210"/>
      <c r="L465" s="210"/>
      <c r="M465" s="628"/>
      <c r="N465" s="210"/>
      <c r="O465" s="210"/>
      <c r="P465" s="210"/>
      <c r="Q465" s="210"/>
      <c r="R465" s="210"/>
      <c r="S465" s="210"/>
      <c r="T465" s="210"/>
      <c r="U465" s="210"/>
      <c r="V465" s="210"/>
      <c r="W465" s="210"/>
      <c r="X465" s="210"/>
      <c r="Y465" s="210"/>
      <c r="Z465" s="210"/>
    </row>
    <row r="466" ht="12.75" customHeight="1">
      <c r="A466" s="625"/>
      <c r="B466" s="625"/>
      <c r="C466" s="625"/>
      <c r="D466" s="627"/>
      <c r="E466" s="210"/>
      <c r="F466" s="210"/>
      <c r="G466" s="210"/>
      <c r="H466" s="210"/>
      <c r="I466" s="627"/>
      <c r="J466" s="210"/>
      <c r="K466" s="210"/>
      <c r="L466" s="210"/>
      <c r="M466" s="628"/>
      <c r="N466" s="210"/>
      <c r="O466" s="210"/>
      <c r="P466" s="210"/>
      <c r="Q466" s="210"/>
      <c r="R466" s="210"/>
      <c r="S466" s="210"/>
      <c r="T466" s="210"/>
      <c r="U466" s="210"/>
      <c r="V466" s="210"/>
      <c r="W466" s="210"/>
      <c r="X466" s="210"/>
      <c r="Y466" s="210"/>
      <c r="Z466" s="210"/>
    </row>
    <row r="467" ht="12.75" customHeight="1">
      <c r="A467" s="625"/>
      <c r="B467" s="625"/>
      <c r="C467" s="625"/>
      <c r="D467" s="627"/>
      <c r="E467" s="210"/>
      <c r="F467" s="210"/>
      <c r="G467" s="210"/>
      <c r="H467" s="210"/>
      <c r="I467" s="627"/>
      <c r="J467" s="210"/>
      <c r="K467" s="210"/>
      <c r="L467" s="210"/>
      <c r="M467" s="628"/>
      <c r="N467" s="210"/>
      <c r="O467" s="210"/>
      <c r="P467" s="210"/>
      <c r="Q467" s="210"/>
      <c r="R467" s="210"/>
      <c r="S467" s="210"/>
      <c r="T467" s="210"/>
      <c r="U467" s="210"/>
      <c r="V467" s="210"/>
      <c r="W467" s="210"/>
      <c r="X467" s="210"/>
      <c r="Y467" s="210"/>
      <c r="Z467" s="210"/>
    </row>
    <row r="468" ht="12.75" customHeight="1">
      <c r="A468" s="625"/>
      <c r="B468" s="625"/>
      <c r="C468" s="625"/>
      <c r="D468" s="627"/>
      <c r="E468" s="210"/>
      <c r="F468" s="210"/>
      <c r="G468" s="210"/>
      <c r="H468" s="210"/>
      <c r="I468" s="627"/>
      <c r="J468" s="210"/>
      <c r="K468" s="210"/>
      <c r="L468" s="210"/>
      <c r="M468" s="628"/>
      <c r="N468" s="210"/>
      <c r="O468" s="210"/>
      <c r="P468" s="210"/>
      <c r="Q468" s="210"/>
      <c r="R468" s="210"/>
      <c r="S468" s="210"/>
      <c r="T468" s="210"/>
      <c r="U468" s="210"/>
      <c r="V468" s="210"/>
      <c r="W468" s="210"/>
      <c r="X468" s="210"/>
      <c r="Y468" s="210"/>
      <c r="Z468" s="210"/>
    </row>
    <row r="469" ht="12.75" customHeight="1">
      <c r="A469" s="625"/>
      <c r="B469" s="625"/>
      <c r="C469" s="625"/>
      <c r="D469" s="627"/>
      <c r="E469" s="210"/>
      <c r="F469" s="210"/>
      <c r="G469" s="210"/>
      <c r="H469" s="210"/>
      <c r="I469" s="627"/>
      <c r="J469" s="210"/>
      <c r="K469" s="210"/>
      <c r="L469" s="210"/>
      <c r="M469" s="628"/>
      <c r="N469" s="210"/>
      <c r="O469" s="210"/>
      <c r="P469" s="210"/>
      <c r="Q469" s="210"/>
      <c r="R469" s="210"/>
      <c r="S469" s="210"/>
      <c r="T469" s="210"/>
      <c r="U469" s="210"/>
      <c r="V469" s="210"/>
      <c r="W469" s="210"/>
      <c r="X469" s="210"/>
      <c r="Y469" s="210"/>
      <c r="Z469" s="210"/>
    </row>
    <row r="470" ht="12.75" customHeight="1">
      <c r="A470" s="625"/>
      <c r="B470" s="625"/>
      <c r="C470" s="625"/>
      <c r="D470" s="627"/>
      <c r="E470" s="210"/>
      <c r="F470" s="210"/>
      <c r="G470" s="210"/>
      <c r="H470" s="210"/>
      <c r="I470" s="627"/>
      <c r="J470" s="210"/>
      <c r="K470" s="210"/>
      <c r="L470" s="210"/>
      <c r="M470" s="628"/>
      <c r="N470" s="210"/>
      <c r="O470" s="210"/>
      <c r="P470" s="210"/>
      <c r="Q470" s="210"/>
      <c r="R470" s="210"/>
      <c r="S470" s="210"/>
      <c r="T470" s="210"/>
      <c r="U470" s="210"/>
      <c r="V470" s="210"/>
      <c r="W470" s="210"/>
      <c r="X470" s="210"/>
      <c r="Y470" s="210"/>
      <c r="Z470" s="210"/>
    </row>
    <row r="471" ht="12.75" customHeight="1">
      <c r="A471" s="625"/>
      <c r="B471" s="625"/>
      <c r="C471" s="625"/>
      <c r="D471" s="627"/>
      <c r="E471" s="210"/>
      <c r="F471" s="210"/>
      <c r="G471" s="210"/>
      <c r="H471" s="210"/>
      <c r="I471" s="627"/>
      <c r="J471" s="210"/>
      <c r="K471" s="210"/>
      <c r="L471" s="210"/>
      <c r="M471" s="628"/>
      <c r="N471" s="210"/>
      <c r="O471" s="210"/>
      <c r="P471" s="210"/>
      <c r="Q471" s="210"/>
      <c r="R471" s="210"/>
      <c r="S471" s="210"/>
      <c r="T471" s="210"/>
      <c r="U471" s="210"/>
      <c r="V471" s="210"/>
      <c r="W471" s="210"/>
      <c r="X471" s="210"/>
      <c r="Y471" s="210"/>
      <c r="Z471" s="210"/>
    </row>
    <row r="472" ht="12.75" customHeight="1">
      <c r="A472" s="625"/>
      <c r="B472" s="625"/>
      <c r="C472" s="625"/>
      <c r="D472" s="627"/>
      <c r="E472" s="210"/>
      <c r="F472" s="210"/>
      <c r="G472" s="210"/>
      <c r="H472" s="210"/>
      <c r="I472" s="627"/>
      <c r="J472" s="210"/>
      <c r="K472" s="210"/>
      <c r="L472" s="210"/>
      <c r="M472" s="628"/>
      <c r="N472" s="210"/>
      <c r="O472" s="210"/>
      <c r="P472" s="210"/>
      <c r="Q472" s="210"/>
      <c r="R472" s="210"/>
      <c r="S472" s="210"/>
      <c r="T472" s="210"/>
      <c r="U472" s="210"/>
      <c r="V472" s="210"/>
      <c r="W472" s="210"/>
      <c r="X472" s="210"/>
      <c r="Y472" s="210"/>
      <c r="Z472" s="210"/>
    </row>
    <row r="473" ht="12.75" customHeight="1">
      <c r="A473" s="625"/>
      <c r="B473" s="625"/>
      <c r="C473" s="625"/>
      <c r="D473" s="627"/>
      <c r="E473" s="210"/>
      <c r="F473" s="210"/>
      <c r="G473" s="210"/>
      <c r="H473" s="210"/>
      <c r="I473" s="627"/>
      <c r="J473" s="210"/>
      <c r="K473" s="210"/>
      <c r="L473" s="210"/>
      <c r="M473" s="628"/>
      <c r="N473" s="210"/>
      <c r="O473" s="210"/>
      <c r="P473" s="210"/>
      <c r="Q473" s="210"/>
      <c r="R473" s="210"/>
      <c r="S473" s="210"/>
      <c r="T473" s="210"/>
      <c r="U473" s="210"/>
      <c r="V473" s="210"/>
      <c r="W473" s="210"/>
      <c r="X473" s="210"/>
      <c r="Y473" s="210"/>
      <c r="Z473" s="210"/>
    </row>
    <row r="474" ht="12.75" customHeight="1">
      <c r="A474" s="625"/>
      <c r="B474" s="625"/>
      <c r="C474" s="625"/>
      <c r="D474" s="627"/>
      <c r="E474" s="210"/>
      <c r="F474" s="210"/>
      <c r="G474" s="210"/>
      <c r="H474" s="210"/>
      <c r="I474" s="627"/>
      <c r="J474" s="210"/>
      <c r="K474" s="210"/>
      <c r="L474" s="210"/>
      <c r="M474" s="628"/>
      <c r="N474" s="210"/>
      <c r="O474" s="210"/>
      <c r="P474" s="210"/>
      <c r="Q474" s="210"/>
      <c r="R474" s="210"/>
      <c r="S474" s="210"/>
      <c r="T474" s="210"/>
      <c r="U474" s="210"/>
      <c r="V474" s="210"/>
      <c r="W474" s="210"/>
      <c r="X474" s="210"/>
      <c r="Y474" s="210"/>
      <c r="Z474" s="210"/>
    </row>
    <row r="475" ht="12.75" customHeight="1">
      <c r="A475" s="625"/>
      <c r="B475" s="625"/>
      <c r="C475" s="625"/>
      <c r="D475" s="627"/>
      <c r="E475" s="210"/>
      <c r="F475" s="210"/>
      <c r="G475" s="210"/>
      <c r="H475" s="210"/>
      <c r="I475" s="627"/>
      <c r="J475" s="210"/>
      <c r="K475" s="210"/>
      <c r="L475" s="210"/>
      <c r="M475" s="628"/>
      <c r="N475" s="210"/>
      <c r="O475" s="210"/>
      <c r="P475" s="210"/>
      <c r="Q475" s="210"/>
      <c r="R475" s="210"/>
      <c r="S475" s="210"/>
      <c r="T475" s="210"/>
      <c r="U475" s="210"/>
      <c r="V475" s="210"/>
      <c r="W475" s="210"/>
      <c r="X475" s="210"/>
      <c r="Y475" s="210"/>
      <c r="Z475" s="210"/>
    </row>
    <row r="476" ht="12.75" customHeight="1">
      <c r="A476" s="625"/>
      <c r="B476" s="625"/>
      <c r="C476" s="625"/>
      <c r="D476" s="627"/>
      <c r="E476" s="210"/>
      <c r="F476" s="210"/>
      <c r="G476" s="210"/>
      <c r="H476" s="210"/>
      <c r="I476" s="627"/>
      <c r="J476" s="210"/>
      <c r="K476" s="210"/>
      <c r="L476" s="210"/>
      <c r="M476" s="628"/>
      <c r="N476" s="210"/>
      <c r="O476" s="210"/>
      <c r="P476" s="210"/>
      <c r="Q476" s="210"/>
      <c r="R476" s="210"/>
      <c r="S476" s="210"/>
      <c r="T476" s="210"/>
      <c r="U476" s="210"/>
      <c r="V476" s="210"/>
      <c r="W476" s="210"/>
      <c r="X476" s="210"/>
      <c r="Y476" s="210"/>
      <c r="Z476" s="210"/>
    </row>
    <row r="477" ht="12.75" customHeight="1">
      <c r="A477" s="625"/>
      <c r="B477" s="625"/>
      <c r="C477" s="625"/>
      <c r="D477" s="627"/>
      <c r="E477" s="210"/>
      <c r="F477" s="210"/>
      <c r="G477" s="210"/>
      <c r="H477" s="210"/>
      <c r="I477" s="627"/>
      <c r="J477" s="210"/>
      <c r="K477" s="210"/>
      <c r="L477" s="210"/>
      <c r="M477" s="628"/>
      <c r="N477" s="210"/>
      <c r="O477" s="210"/>
      <c r="P477" s="210"/>
      <c r="Q477" s="210"/>
      <c r="R477" s="210"/>
      <c r="S477" s="210"/>
      <c r="T477" s="210"/>
      <c r="U477" s="210"/>
      <c r="V477" s="210"/>
      <c r="W477" s="210"/>
      <c r="X477" s="210"/>
      <c r="Y477" s="210"/>
      <c r="Z477" s="210"/>
    </row>
    <row r="478" ht="12.75" customHeight="1">
      <c r="A478" s="625"/>
      <c r="B478" s="625"/>
      <c r="C478" s="625"/>
      <c r="D478" s="627"/>
      <c r="E478" s="210"/>
      <c r="F478" s="210"/>
      <c r="G478" s="210"/>
      <c r="H478" s="210"/>
      <c r="I478" s="627"/>
      <c r="J478" s="210"/>
      <c r="K478" s="210"/>
      <c r="L478" s="210"/>
      <c r="M478" s="628"/>
      <c r="N478" s="210"/>
      <c r="O478" s="210"/>
      <c r="P478" s="210"/>
      <c r="Q478" s="210"/>
      <c r="R478" s="210"/>
      <c r="S478" s="210"/>
      <c r="T478" s="210"/>
      <c r="U478" s="210"/>
      <c r="V478" s="210"/>
      <c r="W478" s="210"/>
      <c r="X478" s="210"/>
      <c r="Y478" s="210"/>
      <c r="Z478" s="210"/>
    </row>
    <row r="479" ht="12.75" customHeight="1">
      <c r="A479" s="625"/>
      <c r="B479" s="625"/>
      <c r="C479" s="625"/>
      <c r="D479" s="627"/>
      <c r="E479" s="210"/>
      <c r="F479" s="210"/>
      <c r="G479" s="210"/>
      <c r="H479" s="210"/>
      <c r="I479" s="627"/>
      <c r="J479" s="210"/>
      <c r="K479" s="210"/>
      <c r="L479" s="210"/>
      <c r="M479" s="628"/>
      <c r="N479" s="210"/>
      <c r="O479" s="210"/>
      <c r="P479" s="210"/>
      <c r="Q479" s="210"/>
      <c r="R479" s="210"/>
      <c r="S479" s="210"/>
      <c r="T479" s="210"/>
      <c r="U479" s="210"/>
      <c r="V479" s="210"/>
      <c r="W479" s="210"/>
      <c r="X479" s="210"/>
      <c r="Y479" s="210"/>
      <c r="Z479" s="210"/>
    </row>
    <row r="480" ht="12.75" customHeight="1">
      <c r="A480" s="625"/>
      <c r="B480" s="625"/>
      <c r="C480" s="625"/>
      <c r="D480" s="627"/>
      <c r="E480" s="210"/>
      <c r="F480" s="210"/>
      <c r="G480" s="210"/>
      <c r="H480" s="210"/>
      <c r="I480" s="627"/>
      <c r="J480" s="210"/>
      <c r="K480" s="210"/>
      <c r="L480" s="210"/>
      <c r="M480" s="628"/>
      <c r="N480" s="210"/>
      <c r="O480" s="210"/>
      <c r="P480" s="210"/>
      <c r="Q480" s="210"/>
      <c r="R480" s="210"/>
      <c r="S480" s="210"/>
      <c r="T480" s="210"/>
      <c r="U480" s="210"/>
      <c r="V480" s="210"/>
      <c r="W480" s="210"/>
      <c r="X480" s="210"/>
      <c r="Y480" s="210"/>
      <c r="Z480" s="210"/>
    </row>
    <row r="481" ht="12.75" customHeight="1">
      <c r="A481" s="625"/>
      <c r="B481" s="625"/>
      <c r="C481" s="625"/>
      <c r="D481" s="627"/>
      <c r="E481" s="210"/>
      <c r="F481" s="210"/>
      <c r="G481" s="210"/>
      <c r="H481" s="210"/>
      <c r="I481" s="627"/>
      <c r="J481" s="210"/>
      <c r="K481" s="210"/>
      <c r="L481" s="210"/>
      <c r="M481" s="628"/>
      <c r="N481" s="210"/>
      <c r="O481" s="210"/>
      <c r="P481" s="210"/>
      <c r="Q481" s="210"/>
      <c r="R481" s="210"/>
      <c r="S481" s="210"/>
      <c r="T481" s="210"/>
      <c r="U481" s="210"/>
      <c r="V481" s="210"/>
      <c r="W481" s="210"/>
      <c r="X481" s="210"/>
      <c r="Y481" s="210"/>
      <c r="Z481" s="210"/>
    </row>
    <row r="482" ht="12.75" customHeight="1">
      <c r="A482" s="625"/>
      <c r="B482" s="625"/>
      <c r="C482" s="625"/>
      <c r="D482" s="627"/>
      <c r="E482" s="210"/>
      <c r="F482" s="210"/>
      <c r="G482" s="210"/>
      <c r="H482" s="210"/>
      <c r="I482" s="627"/>
      <c r="J482" s="210"/>
      <c r="K482" s="210"/>
      <c r="L482" s="210"/>
      <c r="M482" s="628"/>
      <c r="N482" s="210"/>
      <c r="O482" s="210"/>
      <c r="P482" s="210"/>
      <c r="Q482" s="210"/>
      <c r="R482" s="210"/>
      <c r="S482" s="210"/>
      <c r="T482" s="210"/>
      <c r="U482" s="210"/>
      <c r="V482" s="210"/>
      <c r="W482" s="210"/>
      <c r="X482" s="210"/>
      <c r="Y482" s="210"/>
      <c r="Z482" s="210"/>
    </row>
    <row r="483" ht="12.75" customHeight="1">
      <c r="A483" s="625"/>
      <c r="B483" s="625"/>
      <c r="C483" s="625"/>
      <c r="D483" s="627"/>
      <c r="E483" s="210"/>
      <c r="F483" s="210"/>
      <c r="G483" s="210"/>
      <c r="H483" s="210"/>
      <c r="I483" s="627"/>
      <c r="J483" s="210"/>
      <c r="K483" s="210"/>
      <c r="L483" s="210"/>
      <c r="M483" s="628"/>
      <c r="N483" s="210"/>
      <c r="O483" s="210"/>
      <c r="P483" s="210"/>
      <c r="Q483" s="210"/>
      <c r="R483" s="210"/>
      <c r="S483" s="210"/>
      <c r="T483" s="210"/>
      <c r="U483" s="210"/>
      <c r="V483" s="210"/>
      <c r="W483" s="210"/>
      <c r="X483" s="210"/>
      <c r="Y483" s="210"/>
      <c r="Z483" s="210"/>
    </row>
    <row r="484" ht="12.75" customHeight="1">
      <c r="A484" s="625"/>
      <c r="B484" s="625"/>
      <c r="C484" s="625"/>
      <c r="D484" s="627"/>
      <c r="E484" s="210"/>
      <c r="F484" s="210"/>
      <c r="G484" s="210"/>
      <c r="H484" s="210"/>
      <c r="I484" s="627"/>
      <c r="J484" s="210"/>
      <c r="K484" s="210"/>
      <c r="L484" s="210"/>
      <c r="M484" s="628"/>
      <c r="N484" s="210"/>
      <c r="O484" s="210"/>
      <c r="P484" s="210"/>
      <c r="Q484" s="210"/>
      <c r="R484" s="210"/>
      <c r="S484" s="210"/>
      <c r="T484" s="210"/>
      <c r="U484" s="210"/>
      <c r="V484" s="210"/>
      <c r="W484" s="210"/>
      <c r="X484" s="210"/>
      <c r="Y484" s="210"/>
      <c r="Z484" s="210"/>
    </row>
    <row r="485" ht="12.75" customHeight="1">
      <c r="A485" s="625"/>
      <c r="B485" s="625"/>
      <c r="C485" s="625"/>
      <c r="D485" s="627"/>
      <c r="E485" s="210"/>
      <c r="F485" s="210"/>
      <c r="G485" s="210"/>
      <c r="H485" s="210"/>
      <c r="I485" s="627"/>
      <c r="J485" s="210"/>
      <c r="K485" s="210"/>
      <c r="L485" s="210"/>
      <c r="M485" s="628"/>
      <c r="N485" s="210"/>
      <c r="O485" s="210"/>
      <c r="P485" s="210"/>
      <c r="Q485" s="210"/>
      <c r="R485" s="210"/>
      <c r="S485" s="210"/>
      <c r="T485" s="210"/>
      <c r="U485" s="210"/>
      <c r="V485" s="210"/>
      <c r="W485" s="210"/>
      <c r="X485" s="210"/>
      <c r="Y485" s="210"/>
      <c r="Z485" s="210"/>
    </row>
    <row r="486" ht="12.75" customHeight="1">
      <c r="A486" s="625"/>
      <c r="B486" s="625"/>
      <c r="C486" s="625"/>
      <c r="D486" s="627"/>
      <c r="E486" s="210"/>
      <c r="F486" s="210"/>
      <c r="G486" s="210"/>
      <c r="H486" s="210"/>
      <c r="I486" s="627"/>
      <c r="J486" s="210"/>
      <c r="K486" s="210"/>
      <c r="L486" s="210"/>
      <c r="M486" s="628"/>
      <c r="N486" s="210"/>
      <c r="O486" s="210"/>
      <c r="P486" s="210"/>
      <c r="Q486" s="210"/>
      <c r="R486" s="210"/>
      <c r="S486" s="210"/>
      <c r="T486" s="210"/>
      <c r="U486" s="210"/>
      <c r="V486" s="210"/>
      <c r="W486" s="210"/>
      <c r="X486" s="210"/>
      <c r="Y486" s="210"/>
      <c r="Z486" s="210"/>
    </row>
    <row r="487" ht="12.75" customHeight="1">
      <c r="A487" s="625"/>
      <c r="B487" s="625"/>
      <c r="C487" s="625"/>
      <c r="D487" s="627"/>
      <c r="E487" s="210"/>
      <c r="F487" s="210"/>
      <c r="G487" s="210"/>
      <c r="H487" s="210"/>
      <c r="I487" s="627"/>
      <c r="J487" s="210"/>
      <c r="K487" s="210"/>
      <c r="L487" s="210"/>
      <c r="M487" s="628"/>
      <c r="N487" s="210"/>
      <c r="O487" s="210"/>
      <c r="P487" s="210"/>
      <c r="Q487" s="210"/>
      <c r="R487" s="210"/>
      <c r="S487" s="210"/>
      <c r="T487" s="210"/>
      <c r="U487" s="210"/>
      <c r="V487" s="210"/>
      <c r="W487" s="210"/>
      <c r="X487" s="210"/>
      <c r="Y487" s="210"/>
      <c r="Z487" s="210"/>
    </row>
    <row r="488" ht="12.75" customHeight="1">
      <c r="A488" s="625"/>
      <c r="B488" s="625"/>
      <c r="C488" s="625"/>
      <c r="D488" s="627"/>
      <c r="E488" s="210"/>
      <c r="F488" s="210"/>
      <c r="G488" s="210"/>
      <c r="H488" s="210"/>
      <c r="I488" s="627"/>
      <c r="J488" s="210"/>
      <c r="K488" s="210"/>
      <c r="L488" s="210"/>
      <c r="M488" s="628"/>
      <c r="N488" s="210"/>
      <c r="O488" s="210"/>
      <c r="P488" s="210"/>
      <c r="Q488" s="210"/>
      <c r="R488" s="210"/>
      <c r="S488" s="210"/>
      <c r="T488" s="210"/>
      <c r="U488" s="210"/>
      <c r="V488" s="210"/>
      <c r="W488" s="210"/>
      <c r="X488" s="210"/>
      <c r="Y488" s="210"/>
      <c r="Z488" s="210"/>
    </row>
    <row r="489" ht="12.75" customHeight="1">
      <c r="A489" s="625"/>
      <c r="B489" s="625"/>
      <c r="C489" s="625"/>
      <c r="D489" s="627"/>
      <c r="E489" s="210"/>
      <c r="F489" s="210"/>
      <c r="G489" s="210"/>
      <c r="H489" s="210"/>
      <c r="I489" s="627"/>
      <c r="J489" s="210"/>
      <c r="K489" s="210"/>
      <c r="L489" s="210"/>
      <c r="M489" s="628"/>
      <c r="N489" s="210"/>
      <c r="O489" s="210"/>
      <c r="P489" s="210"/>
      <c r="Q489" s="210"/>
      <c r="R489" s="210"/>
      <c r="S489" s="210"/>
      <c r="T489" s="210"/>
      <c r="U489" s="210"/>
      <c r="V489" s="210"/>
      <c r="W489" s="210"/>
      <c r="X489" s="210"/>
      <c r="Y489" s="210"/>
      <c r="Z489" s="210"/>
    </row>
    <row r="490" ht="12.75" customHeight="1">
      <c r="A490" s="625"/>
      <c r="B490" s="625"/>
      <c r="C490" s="625"/>
      <c r="D490" s="627"/>
      <c r="E490" s="210"/>
      <c r="F490" s="210"/>
      <c r="G490" s="210"/>
      <c r="H490" s="210"/>
      <c r="I490" s="627"/>
      <c r="J490" s="210"/>
      <c r="K490" s="210"/>
      <c r="L490" s="210"/>
      <c r="M490" s="628"/>
      <c r="N490" s="210"/>
      <c r="O490" s="210"/>
      <c r="P490" s="210"/>
      <c r="Q490" s="210"/>
      <c r="R490" s="210"/>
      <c r="S490" s="210"/>
      <c r="T490" s="210"/>
      <c r="U490" s="210"/>
      <c r="V490" s="210"/>
      <c r="W490" s="210"/>
      <c r="X490" s="210"/>
      <c r="Y490" s="210"/>
      <c r="Z490" s="210"/>
    </row>
    <row r="491" ht="12.75" customHeight="1">
      <c r="A491" s="625"/>
      <c r="B491" s="625"/>
      <c r="C491" s="625"/>
      <c r="D491" s="627"/>
      <c r="E491" s="210"/>
      <c r="F491" s="210"/>
      <c r="G491" s="210"/>
      <c r="H491" s="210"/>
      <c r="I491" s="627"/>
      <c r="J491" s="210"/>
      <c r="K491" s="210"/>
      <c r="L491" s="210"/>
      <c r="M491" s="628"/>
      <c r="N491" s="210"/>
      <c r="O491" s="210"/>
      <c r="P491" s="210"/>
      <c r="Q491" s="210"/>
      <c r="R491" s="210"/>
      <c r="S491" s="210"/>
      <c r="T491" s="210"/>
      <c r="U491" s="210"/>
      <c r="V491" s="210"/>
      <c r="W491" s="210"/>
      <c r="X491" s="210"/>
      <c r="Y491" s="210"/>
      <c r="Z491" s="210"/>
    </row>
    <row r="492" ht="12.75" customHeight="1">
      <c r="A492" s="625"/>
      <c r="B492" s="625"/>
      <c r="C492" s="625"/>
      <c r="D492" s="627"/>
      <c r="E492" s="210"/>
      <c r="F492" s="210"/>
      <c r="G492" s="210"/>
      <c r="H492" s="210"/>
      <c r="I492" s="627"/>
      <c r="J492" s="210"/>
      <c r="K492" s="210"/>
      <c r="L492" s="210"/>
      <c r="M492" s="628"/>
      <c r="N492" s="210"/>
      <c r="O492" s="210"/>
      <c r="P492" s="210"/>
      <c r="Q492" s="210"/>
      <c r="R492" s="210"/>
      <c r="S492" s="210"/>
      <c r="T492" s="210"/>
      <c r="U492" s="210"/>
      <c r="V492" s="210"/>
      <c r="W492" s="210"/>
      <c r="X492" s="210"/>
      <c r="Y492" s="210"/>
      <c r="Z492" s="210"/>
    </row>
    <row r="493" ht="12.75" customHeight="1">
      <c r="A493" s="625"/>
      <c r="B493" s="625"/>
      <c r="C493" s="625"/>
      <c r="D493" s="627"/>
      <c r="E493" s="210"/>
      <c r="F493" s="210"/>
      <c r="G493" s="210"/>
      <c r="H493" s="210"/>
      <c r="I493" s="627"/>
      <c r="J493" s="210"/>
      <c r="K493" s="210"/>
      <c r="L493" s="210"/>
      <c r="M493" s="628"/>
      <c r="N493" s="210"/>
      <c r="O493" s="210"/>
      <c r="P493" s="210"/>
      <c r="Q493" s="210"/>
      <c r="R493" s="210"/>
      <c r="S493" s="210"/>
      <c r="T493" s="210"/>
      <c r="U493" s="210"/>
      <c r="V493" s="210"/>
      <c r="W493" s="210"/>
      <c r="X493" s="210"/>
      <c r="Y493" s="210"/>
      <c r="Z493" s="210"/>
    </row>
    <row r="494" ht="12.75" customHeight="1">
      <c r="A494" s="625"/>
      <c r="B494" s="625"/>
      <c r="C494" s="625"/>
      <c r="D494" s="627"/>
      <c r="E494" s="210"/>
      <c r="F494" s="210"/>
      <c r="G494" s="210"/>
      <c r="H494" s="210"/>
      <c r="I494" s="627"/>
      <c r="J494" s="210"/>
      <c r="K494" s="210"/>
      <c r="L494" s="210"/>
      <c r="M494" s="628"/>
      <c r="N494" s="210"/>
      <c r="O494" s="210"/>
      <c r="P494" s="210"/>
      <c r="Q494" s="210"/>
      <c r="R494" s="210"/>
      <c r="S494" s="210"/>
      <c r="T494" s="210"/>
      <c r="U494" s="210"/>
      <c r="V494" s="210"/>
      <c r="W494" s="210"/>
      <c r="X494" s="210"/>
      <c r="Y494" s="210"/>
      <c r="Z494" s="210"/>
    </row>
    <row r="495" ht="12.75" customHeight="1">
      <c r="A495" s="625"/>
      <c r="B495" s="625"/>
      <c r="C495" s="625"/>
      <c r="D495" s="627"/>
      <c r="E495" s="210"/>
      <c r="F495" s="210"/>
      <c r="G495" s="210"/>
      <c r="H495" s="210"/>
      <c r="I495" s="627"/>
      <c r="J495" s="210"/>
      <c r="K495" s="210"/>
      <c r="L495" s="210"/>
      <c r="M495" s="628"/>
      <c r="N495" s="210"/>
      <c r="O495" s="210"/>
      <c r="P495" s="210"/>
      <c r="Q495" s="210"/>
      <c r="R495" s="210"/>
      <c r="S495" s="210"/>
      <c r="T495" s="210"/>
      <c r="U495" s="210"/>
      <c r="V495" s="210"/>
      <c r="W495" s="210"/>
      <c r="X495" s="210"/>
      <c r="Y495" s="210"/>
      <c r="Z495" s="210"/>
    </row>
    <row r="496" ht="12.75" customHeight="1">
      <c r="A496" s="625"/>
      <c r="B496" s="625"/>
      <c r="C496" s="625"/>
      <c r="D496" s="627"/>
      <c r="E496" s="210"/>
      <c r="F496" s="210"/>
      <c r="G496" s="210"/>
      <c r="H496" s="210"/>
      <c r="I496" s="627"/>
      <c r="J496" s="210"/>
      <c r="K496" s="210"/>
      <c r="L496" s="210"/>
      <c r="M496" s="628"/>
      <c r="N496" s="210"/>
      <c r="O496" s="210"/>
      <c r="P496" s="210"/>
      <c r="Q496" s="210"/>
      <c r="R496" s="210"/>
      <c r="S496" s="210"/>
      <c r="T496" s="210"/>
      <c r="U496" s="210"/>
      <c r="V496" s="210"/>
      <c r="W496" s="210"/>
      <c r="X496" s="210"/>
      <c r="Y496" s="210"/>
      <c r="Z496" s="210"/>
    </row>
    <row r="497" ht="12.75" customHeight="1">
      <c r="A497" s="625"/>
      <c r="B497" s="625"/>
      <c r="C497" s="625"/>
      <c r="D497" s="627"/>
      <c r="E497" s="210"/>
      <c r="F497" s="210"/>
      <c r="G497" s="210"/>
      <c r="H497" s="210"/>
      <c r="I497" s="627"/>
      <c r="J497" s="210"/>
      <c r="K497" s="210"/>
      <c r="L497" s="210"/>
      <c r="M497" s="628"/>
      <c r="N497" s="210"/>
      <c r="O497" s="210"/>
      <c r="P497" s="210"/>
      <c r="Q497" s="210"/>
      <c r="R497" s="210"/>
      <c r="S497" s="210"/>
      <c r="T497" s="210"/>
      <c r="U497" s="210"/>
      <c r="V497" s="210"/>
      <c r="W497" s="210"/>
      <c r="X497" s="210"/>
      <c r="Y497" s="210"/>
      <c r="Z497" s="210"/>
    </row>
    <row r="498" ht="12.75" customHeight="1">
      <c r="A498" s="625"/>
      <c r="B498" s="625"/>
      <c r="C498" s="625"/>
      <c r="D498" s="627"/>
      <c r="E498" s="210"/>
      <c r="F498" s="210"/>
      <c r="G498" s="210"/>
      <c r="H498" s="210"/>
      <c r="I498" s="627"/>
      <c r="J498" s="210"/>
      <c r="K498" s="210"/>
      <c r="L498" s="210"/>
      <c r="M498" s="628"/>
      <c r="N498" s="210"/>
      <c r="O498" s="210"/>
      <c r="P498" s="210"/>
      <c r="Q498" s="210"/>
      <c r="R498" s="210"/>
      <c r="S498" s="210"/>
      <c r="T498" s="210"/>
      <c r="U498" s="210"/>
      <c r="V498" s="210"/>
      <c r="W498" s="210"/>
      <c r="X498" s="210"/>
      <c r="Y498" s="210"/>
      <c r="Z498" s="210"/>
    </row>
    <row r="499" ht="12.75" customHeight="1">
      <c r="A499" s="625"/>
      <c r="B499" s="625"/>
      <c r="C499" s="625"/>
      <c r="D499" s="627"/>
      <c r="E499" s="210"/>
      <c r="F499" s="210"/>
      <c r="G499" s="210"/>
      <c r="H499" s="210"/>
      <c r="I499" s="627"/>
      <c r="J499" s="210"/>
      <c r="K499" s="210"/>
      <c r="L499" s="210"/>
      <c r="M499" s="628"/>
      <c r="N499" s="210"/>
      <c r="O499" s="210"/>
      <c r="P499" s="210"/>
      <c r="Q499" s="210"/>
      <c r="R499" s="210"/>
      <c r="S499" s="210"/>
      <c r="T499" s="210"/>
      <c r="U499" s="210"/>
      <c r="V499" s="210"/>
      <c r="W499" s="210"/>
      <c r="X499" s="210"/>
      <c r="Y499" s="210"/>
      <c r="Z499" s="210"/>
    </row>
    <row r="500" ht="12.75" customHeight="1">
      <c r="A500" s="625"/>
      <c r="B500" s="625"/>
      <c r="C500" s="625"/>
      <c r="D500" s="627"/>
      <c r="E500" s="210"/>
      <c r="F500" s="210"/>
      <c r="G500" s="210"/>
      <c r="H500" s="210"/>
      <c r="I500" s="627"/>
      <c r="J500" s="210"/>
      <c r="K500" s="210"/>
      <c r="L500" s="210"/>
      <c r="M500" s="628"/>
      <c r="N500" s="210"/>
      <c r="O500" s="210"/>
      <c r="P500" s="210"/>
      <c r="Q500" s="210"/>
      <c r="R500" s="210"/>
      <c r="S500" s="210"/>
      <c r="T500" s="210"/>
      <c r="U500" s="210"/>
      <c r="V500" s="210"/>
      <c r="W500" s="210"/>
      <c r="X500" s="210"/>
      <c r="Y500" s="210"/>
      <c r="Z500" s="210"/>
    </row>
    <row r="501" ht="12.75" customHeight="1">
      <c r="A501" s="625"/>
      <c r="B501" s="625"/>
      <c r="C501" s="625"/>
      <c r="D501" s="627"/>
      <c r="E501" s="210"/>
      <c r="F501" s="210"/>
      <c r="G501" s="210"/>
      <c r="H501" s="210"/>
      <c r="I501" s="627"/>
      <c r="J501" s="210"/>
      <c r="K501" s="210"/>
      <c r="L501" s="210"/>
      <c r="M501" s="628"/>
      <c r="N501" s="210"/>
      <c r="O501" s="210"/>
      <c r="P501" s="210"/>
      <c r="Q501" s="210"/>
      <c r="R501" s="210"/>
      <c r="S501" s="210"/>
      <c r="T501" s="210"/>
      <c r="U501" s="210"/>
      <c r="V501" s="210"/>
      <c r="W501" s="210"/>
      <c r="X501" s="210"/>
      <c r="Y501" s="210"/>
      <c r="Z501" s="210"/>
    </row>
    <row r="502" ht="12.75" customHeight="1">
      <c r="A502" s="625"/>
      <c r="B502" s="625"/>
      <c r="C502" s="625"/>
      <c r="D502" s="627"/>
      <c r="E502" s="210"/>
      <c r="F502" s="210"/>
      <c r="G502" s="210"/>
      <c r="H502" s="210"/>
      <c r="I502" s="627"/>
      <c r="J502" s="210"/>
      <c r="K502" s="210"/>
      <c r="L502" s="210"/>
      <c r="M502" s="628"/>
      <c r="N502" s="210"/>
      <c r="O502" s="210"/>
      <c r="P502" s="210"/>
      <c r="Q502" s="210"/>
      <c r="R502" s="210"/>
      <c r="S502" s="210"/>
      <c r="T502" s="210"/>
      <c r="U502" s="210"/>
      <c r="V502" s="210"/>
      <c r="W502" s="210"/>
      <c r="X502" s="210"/>
      <c r="Y502" s="210"/>
      <c r="Z502" s="210"/>
    </row>
    <row r="503" ht="12.75" customHeight="1">
      <c r="A503" s="625"/>
      <c r="B503" s="625"/>
      <c r="C503" s="625"/>
      <c r="D503" s="627"/>
      <c r="E503" s="210"/>
      <c r="F503" s="210"/>
      <c r="G503" s="210"/>
      <c r="H503" s="210"/>
      <c r="I503" s="627"/>
      <c r="J503" s="210"/>
      <c r="K503" s="210"/>
      <c r="L503" s="210"/>
      <c r="M503" s="628"/>
      <c r="N503" s="210"/>
      <c r="O503" s="210"/>
      <c r="P503" s="210"/>
      <c r="Q503" s="210"/>
      <c r="R503" s="210"/>
      <c r="S503" s="210"/>
      <c r="T503" s="210"/>
      <c r="U503" s="210"/>
      <c r="V503" s="210"/>
      <c r="W503" s="210"/>
      <c r="X503" s="210"/>
      <c r="Y503" s="210"/>
      <c r="Z503" s="210"/>
    </row>
    <row r="504" ht="12.75" customHeight="1">
      <c r="A504" s="625"/>
      <c r="B504" s="625"/>
      <c r="C504" s="625"/>
      <c r="D504" s="627"/>
      <c r="E504" s="210"/>
      <c r="F504" s="210"/>
      <c r="G504" s="210"/>
      <c r="H504" s="210"/>
      <c r="I504" s="627"/>
      <c r="J504" s="210"/>
      <c r="K504" s="210"/>
      <c r="L504" s="210"/>
      <c r="M504" s="628"/>
      <c r="N504" s="210"/>
      <c r="O504" s="210"/>
      <c r="P504" s="210"/>
      <c r="Q504" s="210"/>
      <c r="R504" s="210"/>
      <c r="S504" s="210"/>
      <c r="T504" s="210"/>
      <c r="U504" s="210"/>
      <c r="V504" s="210"/>
      <c r="W504" s="210"/>
      <c r="X504" s="210"/>
      <c r="Y504" s="210"/>
      <c r="Z504" s="210"/>
    </row>
    <row r="505" ht="12.75" customHeight="1">
      <c r="A505" s="625"/>
      <c r="B505" s="625"/>
      <c r="C505" s="625"/>
      <c r="D505" s="627"/>
      <c r="E505" s="210"/>
      <c r="F505" s="210"/>
      <c r="G505" s="210"/>
      <c r="H505" s="210"/>
      <c r="I505" s="627"/>
      <c r="J505" s="210"/>
      <c r="K505" s="210"/>
      <c r="L505" s="210"/>
      <c r="M505" s="628"/>
      <c r="N505" s="210"/>
      <c r="O505" s="210"/>
      <c r="P505" s="210"/>
      <c r="Q505" s="210"/>
      <c r="R505" s="210"/>
      <c r="S505" s="210"/>
      <c r="T505" s="210"/>
      <c r="U505" s="210"/>
      <c r="V505" s="210"/>
      <c r="W505" s="210"/>
      <c r="X505" s="210"/>
      <c r="Y505" s="210"/>
      <c r="Z505" s="210"/>
    </row>
    <row r="506" ht="12.75" customHeight="1">
      <c r="A506" s="625"/>
      <c r="B506" s="625"/>
      <c r="C506" s="625"/>
      <c r="D506" s="627"/>
      <c r="E506" s="210"/>
      <c r="F506" s="210"/>
      <c r="G506" s="210"/>
      <c r="H506" s="210"/>
      <c r="I506" s="627"/>
      <c r="J506" s="210"/>
      <c r="K506" s="210"/>
      <c r="L506" s="210"/>
      <c r="M506" s="628"/>
      <c r="N506" s="210"/>
      <c r="O506" s="210"/>
      <c r="P506" s="210"/>
      <c r="Q506" s="210"/>
      <c r="R506" s="210"/>
      <c r="S506" s="210"/>
      <c r="T506" s="210"/>
      <c r="U506" s="210"/>
      <c r="V506" s="210"/>
      <c r="W506" s="210"/>
      <c r="X506" s="210"/>
      <c r="Y506" s="210"/>
      <c r="Z506" s="210"/>
    </row>
    <row r="507" ht="12.75" customHeight="1">
      <c r="A507" s="625"/>
      <c r="B507" s="625"/>
      <c r="C507" s="625"/>
      <c r="D507" s="627"/>
      <c r="E507" s="210"/>
      <c r="F507" s="210"/>
      <c r="G507" s="210"/>
      <c r="H507" s="210"/>
      <c r="I507" s="627"/>
      <c r="J507" s="210"/>
      <c r="K507" s="210"/>
      <c r="L507" s="210"/>
      <c r="M507" s="628"/>
      <c r="N507" s="210"/>
      <c r="O507" s="210"/>
      <c r="P507" s="210"/>
      <c r="Q507" s="210"/>
      <c r="R507" s="210"/>
      <c r="S507" s="210"/>
      <c r="T507" s="210"/>
      <c r="U507" s="210"/>
      <c r="V507" s="210"/>
      <c r="W507" s="210"/>
      <c r="X507" s="210"/>
      <c r="Y507" s="210"/>
      <c r="Z507" s="210"/>
    </row>
    <row r="508" ht="12.75" customHeight="1">
      <c r="A508" s="625"/>
      <c r="B508" s="625"/>
      <c r="C508" s="625"/>
      <c r="D508" s="627"/>
      <c r="E508" s="210"/>
      <c r="F508" s="210"/>
      <c r="G508" s="210"/>
      <c r="H508" s="210"/>
      <c r="I508" s="627"/>
      <c r="J508" s="210"/>
      <c r="K508" s="210"/>
      <c r="L508" s="210"/>
      <c r="M508" s="628"/>
      <c r="N508" s="210"/>
      <c r="O508" s="210"/>
      <c r="P508" s="210"/>
      <c r="Q508" s="210"/>
      <c r="R508" s="210"/>
      <c r="S508" s="210"/>
      <c r="T508" s="210"/>
      <c r="U508" s="210"/>
      <c r="V508" s="210"/>
      <c r="W508" s="210"/>
      <c r="X508" s="210"/>
      <c r="Y508" s="210"/>
      <c r="Z508" s="210"/>
    </row>
    <row r="509" ht="12.75" customHeight="1">
      <c r="A509" s="625"/>
      <c r="B509" s="625"/>
      <c r="C509" s="625"/>
      <c r="D509" s="627"/>
      <c r="E509" s="210"/>
      <c r="F509" s="210"/>
      <c r="G509" s="210"/>
      <c r="H509" s="210"/>
      <c r="I509" s="627"/>
      <c r="J509" s="210"/>
      <c r="K509" s="210"/>
      <c r="L509" s="210"/>
      <c r="M509" s="628"/>
      <c r="N509" s="210"/>
      <c r="O509" s="210"/>
      <c r="P509" s="210"/>
      <c r="Q509" s="210"/>
      <c r="R509" s="210"/>
      <c r="S509" s="210"/>
      <c r="T509" s="210"/>
      <c r="U509" s="210"/>
      <c r="V509" s="210"/>
      <c r="W509" s="210"/>
      <c r="X509" s="210"/>
      <c r="Y509" s="210"/>
      <c r="Z509" s="210"/>
    </row>
    <row r="510" ht="12.75" customHeight="1">
      <c r="A510" s="625"/>
      <c r="B510" s="625"/>
      <c r="C510" s="625"/>
      <c r="D510" s="627"/>
      <c r="E510" s="210"/>
      <c r="F510" s="210"/>
      <c r="G510" s="210"/>
      <c r="H510" s="210"/>
      <c r="I510" s="627"/>
      <c r="J510" s="210"/>
      <c r="K510" s="210"/>
      <c r="L510" s="210"/>
      <c r="M510" s="628"/>
      <c r="N510" s="210"/>
      <c r="O510" s="210"/>
      <c r="P510" s="210"/>
      <c r="Q510" s="210"/>
      <c r="R510" s="210"/>
      <c r="S510" s="210"/>
      <c r="T510" s="210"/>
      <c r="U510" s="210"/>
      <c r="V510" s="210"/>
      <c r="W510" s="210"/>
      <c r="X510" s="210"/>
      <c r="Y510" s="210"/>
      <c r="Z510" s="210"/>
    </row>
    <row r="511" ht="12.75" customHeight="1">
      <c r="A511" s="625"/>
      <c r="B511" s="625"/>
      <c r="C511" s="625"/>
      <c r="D511" s="627"/>
      <c r="E511" s="210"/>
      <c r="F511" s="210"/>
      <c r="G511" s="210"/>
      <c r="H511" s="210"/>
      <c r="I511" s="627"/>
      <c r="J511" s="210"/>
      <c r="K511" s="210"/>
      <c r="L511" s="210"/>
      <c r="M511" s="628"/>
      <c r="N511" s="210"/>
      <c r="O511" s="210"/>
      <c r="P511" s="210"/>
      <c r="Q511" s="210"/>
      <c r="R511" s="210"/>
      <c r="S511" s="210"/>
      <c r="T511" s="210"/>
      <c r="U511" s="210"/>
      <c r="V511" s="210"/>
      <c r="W511" s="210"/>
      <c r="X511" s="210"/>
      <c r="Y511" s="210"/>
      <c r="Z511" s="210"/>
    </row>
    <row r="512" ht="12.75" customHeight="1">
      <c r="A512" s="625"/>
      <c r="B512" s="625"/>
      <c r="C512" s="625"/>
      <c r="D512" s="627"/>
      <c r="E512" s="210"/>
      <c r="F512" s="210"/>
      <c r="G512" s="210"/>
      <c r="H512" s="210"/>
      <c r="I512" s="627"/>
      <c r="J512" s="210"/>
      <c r="K512" s="210"/>
      <c r="L512" s="210"/>
      <c r="M512" s="628"/>
      <c r="N512" s="210"/>
      <c r="O512" s="210"/>
      <c r="P512" s="210"/>
      <c r="Q512" s="210"/>
      <c r="R512" s="210"/>
      <c r="S512" s="210"/>
      <c r="T512" s="210"/>
      <c r="U512" s="210"/>
      <c r="V512" s="210"/>
      <c r="W512" s="210"/>
      <c r="X512" s="210"/>
      <c r="Y512" s="210"/>
      <c r="Z512" s="210"/>
    </row>
    <row r="513" ht="12.75" customHeight="1">
      <c r="A513" s="625"/>
      <c r="B513" s="625"/>
      <c r="C513" s="625"/>
      <c r="D513" s="627"/>
      <c r="E513" s="210"/>
      <c r="F513" s="210"/>
      <c r="G513" s="210"/>
      <c r="H513" s="210"/>
      <c r="I513" s="627"/>
      <c r="J513" s="210"/>
      <c r="K513" s="210"/>
      <c r="L513" s="210"/>
      <c r="M513" s="628"/>
      <c r="N513" s="210"/>
      <c r="O513" s="210"/>
      <c r="P513" s="210"/>
      <c r="Q513" s="210"/>
      <c r="R513" s="210"/>
      <c r="S513" s="210"/>
      <c r="T513" s="210"/>
      <c r="U513" s="210"/>
      <c r="V513" s="210"/>
      <c r="W513" s="210"/>
      <c r="X513" s="210"/>
      <c r="Y513" s="210"/>
      <c r="Z513" s="210"/>
    </row>
    <row r="514" ht="12.75" customHeight="1">
      <c r="A514" s="625"/>
      <c r="B514" s="625"/>
      <c r="C514" s="625"/>
      <c r="D514" s="627"/>
      <c r="E514" s="210"/>
      <c r="F514" s="210"/>
      <c r="G514" s="210"/>
      <c r="H514" s="210"/>
      <c r="I514" s="627"/>
      <c r="J514" s="210"/>
      <c r="K514" s="210"/>
      <c r="L514" s="210"/>
      <c r="M514" s="628"/>
      <c r="N514" s="210"/>
      <c r="O514" s="210"/>
      <c r="P514" s="210"/>
      <c r="Q514" s="210"/>
      <c r="R514" s="210"/>
      <c r="S514" s="210"/>
      <c r="T514" s="210"/>
      <c r="U514" s="210"/>
      <c r="V514" s="210"/>
      <c r="W514" s="210"/>
      <c r="X514" s="210"/>
      <c r="Y514" s="210"/>
      <c r="Z514" s="210"/>
    </row>
    <row r="515" ht="12.75" customHeight="1">
      <c r="A515" s="625"/>
      <c r="B515" s="625"/>
      <c r="C515" s="625"/>
      <c r="D515" s="627"/>
      <c r="E515" s="210"/>
      <c r="F515" s="210"/>
      <c r="G515" s="210"/>
      <c r="H515" s="210"/>
      <c r="I515" s="627"/>
      <c r="J515" s="210"/>
      <c r="K515" s="210"/>
      <c r="L515" s="210"/>
      <c r="M515" s="628"/>
      <c r="N515" s="210"/>
      <c r="O515" s="210"/>
      <c r="P515" s="210"/>
      <c r="Q515" s="210"/>
      <c r="R515" s="210"/>
      <c r="S515" s="210"/>
      <c r="T515" s="210"/>
      <c r="U515" s="210"/>
      <c r="V515" s="210"/>
      <c r="W515" s="210"/>
      <c r="X515" s="210"/>
      <c r="Y515" s="210"/>
      <c r="Z515" s="210"/>
    </row>
    <row r="516" ht="12.75" customHeight="1">
      <c r="A516" s="625"/>
      <c r="B516" s="625"/>
      <c r="C516" s="625"/>
      <c r="D516" s="627"/>
      <c r="E516" s="210"/>
      <c r="F516" s="210"/>
      <c r="G516" s="210"/>
      <c r="H516" s="210"/>
      <c r="I516" s="627"/>
      <c r="J516" s="210"/>
      <c r="K516" s="210"/>
      <c r="L516" s="210"/>
      <c r="M516" s="628"/>
      <c r="N516" s="210"/>
      <c r="O516" s="210"/>
      <c r="P516" s="210"/>
      <c r="Q516" s="210"/>
      <c r="R516" s="210"/>
      <c r="S516" s="210"/>
      <c r="T516" s="210"/>
      <c r="U516" s="210"/>
      <c r="V516" s="210"/>
      <c r="W516" s="210"/>
      <c r="X516" s="210"/>
      <c r="Y516" s="210"/>
      <c r="Z516" s="210"/>
    </row>
    <row r="517" ht="12.75" customHeight="1">
      <c r="A517" s="625"/>
      <c r="B517" s="625"/>
      <c r="C517" s="625"/>
      <c r="D517" s="627"/>
      <c r="E517" s="210"/>
      <c r="F517" s="210"/>
      <c r="G517" s="210"/>
      <c r="H517" s="210"/>
      <c r="I517" s="627"/>
      <c r="J517" s="210"/>
      <c r="K517" s="210"/>
      <c r="L517" s="210"/>
      <c r="M517" s="628"/>
      <c r="N517" s="210"/>
      <c r="O517" s="210"/>
      <c r="P517" s="210"/>
      <c r="Q517" s="210"/>
      <c r="R517" s="210"/>
      <c r="S517" s="210"/>
      <c r="T517" s="210"/>
      <c r="U517" s="210"/>
      <c r="V517" s="210"/>
      <c r="W517" s="210"/>
      <c r="X517" s="210"/>
      <c r="Y517" s="210"/>
      <c r="Z517" s="210"/>
    </row>
    <row r="518" ht="12.75" customHeight="1">
      <c r="A518" s="625"/>
      <c r="B518" s="625"/>
      <c r="C518" s="625"/>
      <c r="D518" s="627"/>
      <c r="E518" s="210"/>
      <c r="F518" s="210"/>
      <c r="G518" s="210"/>
      <c r="H518" s="210"/>
      <c r="I518" s="627"/>
      <c r="J518" s="210"/>
      <c r="K518" s="210"/>
      <c r="L518" s="210"/>
      <c r="M518" s="628"/>
      <c r="N518" s="210"/>
      <c r="O518" s="210"/>
      <c r="P518" s="210"/>
      <c r="Q518" s="210"/>
      <c r="R518" s="210"/>
      <c r="S518" s="210"/>
      <c r="T518" s="210"/>
      <c r="U518" s="210"/>
      <c r="V518" s="210"/>
      <c r="W518" s="210"/>
      <c r="X518" s="210"/>
      <c r="Y518" s="210"/>
      <c r="Z518" s="210"/>
    </row>
    <row r="519" ht="12.75" customHeight="1">
      <c r="A519" s="625"/>
      <c r="B519" s="625"/>
      <c r="C519" s="625"/>
      <c r="D519" s="627"/>
      <c r="E519" s="210"/>
      <c r="F519" s="210"/>
      <c r="G519" s="210"/>
      <c r="H519" s="210"/>
      <c r="I519" s="627"/>
      <c r="J519" s="210"/>
      <c r="K519" s="210"/>
      <c r="L519" s="210"/>
      <c r="M519" s="628"/>
      <c r="N519" s="210"/>
      <c r="O519" s="210"/>
      <c r="P519" s="210"/>
      <c r="Q519" s="210"/>
      <c r="R519" s="210"/>
      <c r="S519" s="210"/>
      <c r="T519" s="210"/>
      <c r="U519" s="210"/>
      <c r="V519" s="210"/>
      <c r="W519" s="210"/>
      <c r="X519" s="210"/>
      <c r="Y519" s="210"/>
      <c r="Z519" s="210"/>
    </row>
    <row r="520" ht="12.75" customHeight="1">
      <c r="A520" s="625"/>
      <c r="B520" s="625"/>
      <c r="C520" s="625"/>
      <c r="D520" s="627"/>
      <c r="E520" s="210"/>
      <c r="F520" s="210"/>
      <c r="G520" s="210"/>
      <c r="H520" s="210"/>
      <c r="I520" s="627"/>
      <c r="J520" s="210"/>
      <c r="K520" s="210"/>
      <c r="L520" s="210"/>
      <c r="M520" s="628"/>
      <c r="N520" s="210"/>
      <c r="O520" s="210"/>
      <c r="P520" s="210"/>
      <c r="Q520" s="210"/>
      <c r="R520" s="210"/>
      <c r="S520" s="210"/>
      <c r="T520" s="210"/>
      <c r="U520" s="210"/>
      <c r="V520" s="210"/>
      <c r="W520" s="210"/>
      <c r="X520" s="210"/>
      <c r="Y520" s="210"/>
      <c r="Z520" s="210"/>
    </row>
    <row r="521" ht="12.75" customHeight="1">
      <c r="A521" s="625"/>
      <c r="B521" s="625"/>
      <c r="C521" s="625"/>
      <c r="D521" s="627"/>
      <c r="E521" s="210"/>
      <c r="F521" s="210"/>
      <c r="G521" s="210"/>
      <c r="H521" s="210"/>
      <c r="I521" s="627"/>
      <c r="J521" s="210"/>
      <c r="K521" s="210"/>
      <c r="L521" s="210"/>
      <c r="M521" s="628"/>
      <c r="N521" s="210"/>
      <c r="O521" s="210"/>
      <c r="P521" s="210"/>
      <c r="Q521" s="210"/>
      <c r="R521" s="210"/>
      <c r="S521" s="210"/>
      <c r="T521" s="210"/>
      <c r="U521" s="210"/>
      <c r="V521" s="210"/>
      <c r="W521" s="210"/>
      <c r="X521" s="210"/>
      <c r="Y521" s="210"/>
      <c r="Z521" s="210"/>
    </row>
    <row r="522" ht="12.75" customHeight="1">
      <c r="A522" s="625"/>
      <c r="B522" s="625"/>
      <c r="C522" s="625"/>
      <c r="D522" s="627"/>
      <c r="E522" s="210"/>
      <c r="F522" s="210"/>
      <c r="G522" s="210"/>
      <c r="H522" s="210"/>
      <c r="I522" s="627"/>
      <c r="J522" s="210"/>
      <c r="K522" s="210"/>
      <c r="L522" s="210"/>
      <c r="M522" s="628"/>
      <c r="N522" s="210"/>
      <c r="O522" s="210"/>
      <c r="P522" s="210"/>
      <c r="Q522" s="210"/>
      <c r="R522" s="210"/>
      <c r="S522" s="210"/>
      <c r="T522" s="210"/>
      <c r="U522" s="210"/>
      <c r="V522" s="210"/>
      <c r="W522" s="210"/>
      <c r="X522" s="210"/>
      <c r="Y522" s="210"/>
      <c r="Z522" s="210"/>
    </row>
    <row r="523" ht="12.75" customHeight="1">
      <c r="A523" s="625"/>
      <c r="B523" s="625"/>
      <c r="C523" s="625"/>
      <c r="D523" s="627"/>
      <c r="E523" s="210"/>
      <c r="F523" s="210"/>
      <c r="G523" s="210"/>
      <c r="H523" s="210"/>
      <c r="I523" s="627"/>
      <c r="J523" s="210"/>
      <c r="K523" s="210"/>
      <c r="L523" s="210"/>
      <c r="M523" s="628"/>
      <c r="N523" s="210"/>
      <c r="O523" s="210"/>
      <c r="P523" s="210"/>
      <c r="Q523" s="210"/>
      <c r="R523" s="210"/>
      <c r="S523" s="210"/>
      <c r="T523" s="210"/>
      <c r="U523" s="210"/>
      <c r="V523" s="210"/>
      <c r="W523" s="210"/>
      <c r="X523" s="210"/>
      <c r="Y523" s="210"/>
      <c r="Z523" s="210"/>
    </row>
    <row r="524" ht="12.75" customHeight="1">
      <c r="A524" s="625"/>
      <c r="B524" s="625"/>
      <c r="C524" s="625"/>
      <c r="D524" s="627"/>
      <c r="E524" s="210"/>
      <c r="F524" s="210"/>
      <c r="G524" s="210"/>
      <c r="H524" s="210"/>
      <c r="I524" s="627"/>
      <c r="J524" s="210"/>
      <c r="K524" s="210"/>
      <c r="L524" s="210"/>
      <c r="M524" s="628"/>
      <c r="N524" s="210"/>
      <c r="O524" s="210"/>
      <c r="P524" s="210"/>
      <c r="Q524" s="210"/>
      <c r="R524" s="210"/>
      <c r="S524" s="210"/>
      <c r="T524" s="210"/>
      <c r="U524" s="210"/>
      <c r="V524" s="210"/>
      <c r="W524" s="210"/>
      <c r="X524" s="210"/>
      <c r="Y524" s="210"/>
      <c r="Z524" s="210"/>
    </row>
    <row r="525" ht="12.75" customHeight="1">
      <c r="A525" s="625"/>
      <c r="B525" s="625"/>
      <c r="C525" s="625"/>
      <c r="D525" s="627"/>
      <c r="E525" s="210"/>
      <c r="F525" s="210"/>
      <c r="G525" s="210"/>
      <c r="H525" s="210"/>
      <c r="I525" s="627"/>
      <c r="J525" s="210"/>
      <c r="K525" s="210"/>
      <c r="L525" s="210"/>
      <c r="M525" s="628"/>
      <c r="N525" s="210"/>
      <c r="O525" s="210"/>
      <c r="P525" s="210"/>
      <c r="Q525" s="210"/>
      <c r="R525" s="210"/>
      <c r="S525" s="210"/>
      <c r="T525" s="210"/>
      <c r="U525" s="210"/>
      <c r="V525" s="210"/>
      <c r="W525" s="210"/>
      <c r="X525" s="210"/>
      <c r="Y525" s="210"/>
      <c r="Z525" s="210"/>
    </row>
    <row r="526" ht="12.75" customHeight="1">
      <c r="A526" s="625"/>
      <c r="B526" s="625"/>
      <c r="C526" s="625"/>
      <c r="D526" s="627"/>
      <c r="E526" s="210"/>
      <c r="F526" s="210"/>
      <c r="G526" s="210"/>
      <c r="H526" s="210"/>
      <c r="I526" s="627"/>
      <c r="J526" s="210"/>
      <c r="K526" s="210"/>
      <c r="L526" s="210"/>
      <c r="M526" s="628"/>
      <c r="N526" s="210"/>
      <c r="O526" s="210"/>
      <c r="P526" s="210"/>
      <c r="Q526" s="210"/>
      <c r="R526" s="210"/>
      <c r="S526" s="210"/>
      <c r="T526" s="210"/>
      <c r="U526" s="210"/>
      <c r="V526" s="210"/>
      <c r="W526" s="210"/>
      <c r="X526" s="210"/>
      <c r="Y526" s="210"/>
      <c r="Z526" s="210"/>
    </row>
    <row r="527" ht="12.75" customHeight="1">
      <c r="A527" s="625"/>
      <c r="B527" s="625"/>
      <c r="C527" s="625"/>
      <c r="D527" s="627"/>
      <c r="E527" s="210"/>
      <c r="F527" s="210"/>
      <c r="G527" s="210"/>
      <c r="H527" s="210"/>
      <c r="I527" s="627"/>
      <c r="J527" s="210"/>
      <c r="K527" s="210"/>
      <c r="L527" s="210"/>
      <c r="M527" s="628"/>
      <c r="N527" s="210"/>
      <c r="O527" s="210"/>
      <c r="P527" s="210"/>
      <c r="Q527" s="210"/>
      <c r="R527" s="210"/>
      <c r="S527" s="210"/>
      <c r="T527" s="210"/>
      <c r="U527" s="210"/>
      <c r="V527" s="210"/>
      <c r="W527" s="210"/>
      <c r="X527" s="210"/>
      <c r="Y527" s="210"/>
      <c r="Z527" s="210"/>
    </row>
    <row r="528" ht="12.75" customHeight="1">
      <c r="A528" s="625"/>
      <c r="B528" s="625"/>
      <c r="C528" s="625"/>
      <c r="D528" s="627"/>
      <c r="E528" s="210"/>
      <c r="F528" s="210"/>
      <c r="G528" s="210"/>
      <c r="H528" s="210"/>
      <c r="I528" s="627"/>
      <c r="J528" s="210"/>
      <c r="K528" s="210"/>
      <c r="L528" s="210"/>
      <c r="M528" s="628"/>
      <c r="N528" s="210"/>
      <c r="O528" s="210"/>
      <c r="P528" s="210"/>
      <c r="Q528" s="210"/>
      <c r="R528" s="210"/>
      <c r="S528" s="210"/>
      <c r="T528" s="210"/>
      <c r="U528" s="210"/>
      <c r="V528" s="210"/>
      <c r="W528" s="210"/>
      <c r="X528" s="210"/>
      <c r="Y528" s="210"/>
      <c r="Z528" s="210"/>
    </row>
    <row r="529" ht="12.75" customHeight="1">
      <c r="A529" s="625"/>
      <c r="B529" s="625"/>
      <c r="C529" s="625"/>
      <c r="D529" s="627"/>
      <c r="E529" s="210"/>
      <c r="F529" s="210"/>
      <c r="G529" s="210"/>
      <c r="H529" s="210"/>
      <c r="I529" s="627"/>
      <c r="J529" s="210"/>
      <c r="K529" s="210"/>
      <c r="L529" s="210"/>
      <c r="M529" s="628"/>
      <c r="N529" s="210"/>
      <c r="O529" s="210"/>
      <c r="P529" s="210"/>
      <c r="Q529" s="210"/>
      <c r="R529" s="210"/>
      <c r="S529" s="210"/>
      <c r="T529" s="210"/>
      <c r="U529" s="210"/>
      <c r="V529" s="210"/>
      <c r="W529" s="210"/>
      <c r="X529" s="210"/>
      <c r="Y529" s="210"/>
      <c r="Z529" s="210"/>
    </row>
    <row r="530" ht="12.75" customHeight="1">
      <c r="A530" s="625"/>
      <c r="B530" s="625"/>
      <c r="C530" s="625"/>
      <c r="D530" s="627"/>
      <c r="E530" s="210"/>
      <c r="F530" s="210"/>
      <c r="G530" s="210"/>
      <c r="H530" s="210"/>
      <c r="I530" s="627"/>
      <c r="J530" s="210"/>
      <c r="K530" s="210"/>
      <c r="L530" s="210"/>
      <c r="M530" s="628"/>
      <c r="N530" s="210"/>
      <c r="O530" s="210"/>
      <c r="P530" s="210"/>
      <c r="Q530" s="210"/>
      <c r="R530" s="210"/>
      <c r="S530" s="210"/>
      <c r="T530" s="210"/>
      <c r="U530" s="210"/>
      <c r="V530" s="210"/>
      <c r="W530" s="210"/>
      <c r="X530" s="210"/>
      <c r="Y530" s="210"/>
      <c r="Z530" s="210"/>
    </row>
    <row r="531" ht="12.75" customHeight="1">
      <c r="A531" s="625"/>
      <c r="B531" s="625"/>
      <c r="C531" s="625"/>
      <c r="D531" s="627"/>
      <c r="E531" s="210"/>
      <c r="F531" s="210"/>
      <c r="G531" s="210"/>
      <c r="H531" s="210"/>
      <c r="I531" s="627"/>
      <c r="J531" s="210"/>
      <c r="K531" s="210"/>
      <c r="L531" s="210"/>
      <c r="M531" s="628"/>
      <c r="N531" s="210"/>
      <c r="O531" s="210"/>
      <c r="P531" s="210"/>
      <c r="Q531" s="210"/>
      <c r="R531" s="210"/>
      <c r="S531" s="210"/>
      <c r="T531" s="210"/>
      <c r="U531" s="210"/>
      <c r="V531" s="210"/>
      <c r="W531" s="210"/>
      <c r="X531" s="210"/>
      <c r="Y531" s="210"/>
      <c r="Z531" s="210"/>
    </row>
    <row r="532" ht="12.75" customHeight="1">
      <c r="A532" s="625"/>
      <c r="B532" s="625"/>
      <c r="C532" s="625"/>
      <c r="D532" s="627"/>
      <c r="E532" s="210"/>
      <c r="F532" s="210"/>
      <c r="G532" s="210"/>
      <c r="H532" s="210"/>
      <c r="I532" s="627"/>
      <c r="J532" s="210"/>
      <c r="K532" s="210"/>
      <c r="L532" s="210"/>
      <c r="M532" s="628"/>
      <c r="N532" s="210"/>
      <c r="O532" s="210"/>
      <c r="P532" s="210"/>
      <c r="Q532" s="210"/>
      <c r="R532" s="210"/>
      <c r="S532" s="210"/>
      <c r="T532" s="210"/>
      <c r="U532" s="210"/>
      <c r="V532" s="210"/>
      <c r="W532" s="210"/>
      <c r="X532" s="210"/>
      <c r="Y532" s="210"/>
      <c r="Z532" s="210"/>
    </row>
    <row r="533" ht="12.75" customHeight="1">
      <c r="A533" s="625"/>
      <c r="B533" s="625"/>
      <c r="C533" s="625"/>
      <c r="D533" s="627"/>
      <c r="E533" s="210"/>
      <c r="F533" s="210"/>
      <c r="G533" s="210"/>
      <c r="H533" s="210"/>
      <c r="I533" s="627"/>
      <c r="J533" s="210"/>
      <c r="K533" s="210"/>
      <c r="L533" s="210"/>
      <c r="M533" s="628"/>
      <c r="N533" s="210"/>
      <c r="O533" s="210"/>
      <c r="P533" s="210"/>
      <c r="Q533" s="210"/>
      <c r="R533" s="210"/>
      <c r="S533" s="210"/>
      <c r="T533" s="210"/>
      <c r="U533" s="210"/>
      <c r="V533" s="210"/>
      <c r="W533" s="210"/>
      <c r="X533" s="210"/>
      <c r="Y533" s="210"/>
      <c r="Z533" s="210"/>
    </row>
    <row r="534" ht="12.75" customHeight="1">
      <c r="A534" s="625"/>
      <c r="B534" s="625"/>
      <c r="C534" s="625"/>
      <c r="D534" s="627"/>
      <c r="E534" s="210"/>
      <c r="F534" s="210"/>
      <c r="G534" s="210"/>
      <c r="H534" s="210"/>
      <c r="I534" s="627"/>
      <c r="J534" s="210"/>
      <c r="K534" s="210"/>
      <c r="L534" s="210"/>
      <c r="M534" s="628"/>
      <c r="N534" s="210"/>
      <c r="O534" s="210"/>
      <c r="P534" s="210"/>
      <c r="Q534" s="210"/>
      <c r="R534" s="210"/>
      <c r="S534" s="210"/>
      <c r="T534" s="210"/>
      <c r="U534" s="210"/>
      <c r="V534" s="210"/>
      <c r="W534" s="210"/>
      <c r="X534" s="210"/>
      <c r="Y534" s="210"/>
      <c r="Z534" s="210"/>
    </row>
    <row r="535" ht="12.75" customHeight="1">
      <c r="A535" s="625"/>
      <c r="B535" s="625"/>
      <c r="C535" s="625"/>
      <c r="D535" s="627"/>
      <c r="E535" s="210"/>
      <c r="F535" s="210"/>
      <c r="G535" s="210"/>
      <c r="H535" s="210"/>
      <c r="I535" s="627"/>
      <c r="J535" s="210"/>
      <c r="K535" s="210"/>
      <c r="L535" s="210"/>
      <c r="M535" s="628"/>
      <c r="N535" s="210"/>
      <c r="O535" s="210"/>
      <c r="P535" s="210"/>
      <c r="Q535" s="210"/>
      <c r="R535" s="210"/>
      <c r="S535" s="210"/>
      <c r="T535" s="210"/>
      <c r="U535" s="210"/>
      <c r="V535" s="210"/>
      <c r="W535" s="210"/>
      <c r="X535" s="210"/>
      <c r="Y535" s="210"/>
      <c r="Z535" s="210"/>
    </row>
    <row r="536" ht="12.75" customHeight="1">
      <c r="A536" s="625"/>
      <c r="B536" s="625"/>
      <c r="C536" s="625"/>
      <c r="D536" s="627"/>
      <c r="E536" s="210"/>
      <c r="F536" s="210"/>
      <c r="G536" s="210"/>
      <c r="H536" s="210"/>
      <c r="I536" s="627"/>
      <c r="J536" s="210"/>
      <c r="K536" s="210"/>
      <c r="L536" s="210"/>
      <c r="M536" s="628"/>
      <c r="N536" s="210"/>
      <c r="O536" s="210"/>
      <c r="P536" s="210"/>
      <c r="Q536" s="210"/>
      <c r="R536" s="210"/>
      <c r="S536" s="210"/>
      <c r="T536" s="210"/>
      <c r="U536" s="210"/>
      <c r="V536" s="210"/>
      <c r="W536" s="210"/>
      <c r="X536" s="210"/>
      <c r="Y536" s="210"/>
      <c r="Z536" s="210"/>
    </row>
    <row r="537" ht="12.75" customHeight="1">
      <c r="A537" s="625"/>
      <c r="B537" s="625"/>
      <c r="C537" s="625"/>
      <c r="D537" s="627"/>
      <c r="E537" s="210"/>
      <c r="F537" s="210"/>
      <c r="G537" s="210"/>
      <c r="H537" s="210"/>
      <c r="I537" s="627"/>
      <c r="J537" s="210"/>
      <c r="K537" s="210"/>
      <c r="L537" s="210"/>
      <c r="M537" s="628"/>
      <c r="N537" s="210"/>
      <c r="O537" s="210"/>
      <c r="P537" s="210"/>
      <c r="Q537" s="210"/>
      <c r="R537" s="210"/>
      <c r="S537" s="210"/>
      <c r="T537" s="210"/>
      <c r="U537" s="210"/>
      <c r="V537" s="210"/>
      <c r="W537" s="210"/>
      <c r="X537" s="210"/>
      <c r="Y537" s="210"/>
      <c r="Z537" s="210"/>
    </row>
    <row r="538" ht="12.75" customHeight="1">
      <c r="A538" s="625"/>
      <c r="B538" s="625"/>
      <c r="C538" s="625"/>
      <c r="D538" s="627"/>
      <c r="E538" s="210"/>
      <c r="F538" s="210"/>
      <c r="G538" s="210"/>
      <c r="H538" s="210"/>
      <c r="I538" s="627"/>
      <c r="J538" s="210"/>
      <c r="K538" s="210"/>
      <c r="L538" s="210"/>
      <c r="M538" s="628"/>
      <c r="N538" s="210"/>
      <c r="O538" s="210"/>
      <c r="P538" s="210"/>
      <c r="Q538" s="210"/>
      <c r="R538" s="210"/>
      <c r="S538" s="210"/>
      <c r="T538" s="210"/>
      <c r="U538" s="210"/>
      <c r="V538" s="210"/>
      <c r="W538" s="210"/>
      <c r="X538" s="210"/>
      <c r="Y538" s="210"/>
      <c r="Z538" s="210"/>
    </row>
    <row r="539" ht="12.75" customHeight="1">
      <c r="A539" s="625"/>
      <c r="B539" s="625"/>
      <c r="C539" s="625"/>
      <c r="D539" s="627"/>
      <c r="E539" s="210"/>
      <c r="F539" s="210"/>
      <c r="G539" s="210"/>
      <c r="H539" s="210"/>
      <c r="I539" s="627"/>
      <c r="J539" s="210"/>
      <c r="K539" s="210"/>
      <c r="L539" s="210"/>
      <c r="M539" s="628"/>
      <c r="N539" s="210"/>
      <c r="O539" s="210"/>
      <c r="P539" s="210"/>
      <c r="Q539" s="210"/>
      <c r="R539" s="210"/>
      <c r="S539" s="210"/>
      <c r="T539" s="210"/>
      <c r="U539" s="210"/>
      <c r="V539" s="210"/>
      <c r="W539" s="210"/>
      <c r="X539" s="210"/>
      <c r="Y539" s="210"/>
      <c r="Z539" s="210"/>
    </row>
    <row r="540" ht="12.75" customHeight="1">
      <c r="A540" s="625"/>
      <c r="B540" s="625"/>
      <c r="C540" s="625"/>
      <c r="D540" s="627"/>
      <c r="E540" s="210"/>
      <c r="F540" s="210"/>
      <c r="G540" s="210"/>
      <c r="H540" s="210"/>
      <c r="I540" s="627"/>
      <c r="J540" s="210"/>
      <c r="K540" s="210"/>
      <c r="L540" s="210"/>
      <c r="M540" s="628"/>
      <c r="N540" s="210"/>
      <c r="O540" s="210"/>
      <c r="P540" s="210"/>
      <c r="Q540" s="210"/>
      <c r="R540" s="210"/>
      <c r="S540" s="210"/>
      <c r="T540" s="210"/>
      <c r="U540" s="210"/>
      <c r="V540" s="210"/>
      <c r="W540" s="210"/>
      <c r="X540" s="210"/>
      <c r="Y540" s="210"/>
      <c r="Z540" s="210"/>
    </row>
    <row r="541" ht="12.75" customHeight="1">
      <c r="A541" s="625"/>
      <c r="B541" s="625"/>
      <c r="C541" s="625"/>
      <c r="D541" s="627"/>
      <c r="E541" s="210"/>
      <c r="F541" s="210"/>
      <c r="G541" s="210"/>
      <c r="H541" s="210"/>
      <c r="I541" s="627"/>
      <c r="J541" s="210"/>
      <c r="K541" s="210"/>
      <c r="L541" s="210"/>
      <c r="M541" s="628"/>
      <c r="N541" s="210"/>
      <c r="O541" s="210"/>
      <c r="P541" s="210"/>
      <c r="Q541" s="210"/>
      <c r="R541" s="210"/>
      <c r="S541" s="210"/>
      <c r="T541" s="210"/>
      <c r="U541" s="210"/>
      <c r="V541" s="210"/>
      <c r="W541" s="210"/>
      <c r="X541" s="210"/>
      <c r="Y541" s="210"/>
      <c r="Z541" s="210"/>
    </row>
    <row r="542" ht="12.75" customHeight="1">
      <c r="A542" s="625"/>
      <c r="B542" s="625"/>
      <c r="C542" s="625"/>
      <c r="D542" s="627"/>
      <c r="E542" s="210"/>
      <c r="F542" s="210"/>
      <c r="G542" s="210"/>
      <c r="H542" s="210"/>
      <c r="I542" s="627"/>
      <c r="J542" s="210"/>
      <c r="K542" s="210"/>
      <c r="L542" s="210"/>
      <c r="M542" s="628"/>
      <c r="N542" s="210"/>
      <c r="O542" s="210"/>
      <c r="P542" s="210"/>
      <c r="Q542" s="210"/>
      <c r="R542" s="210"/>
      <c r="S542" s="210"/>
      <c r="T542" s="210"/>
      <c r="U542" s="210"/>
      <c r="V542" s="210"/>
      <c r="W542" s="210"/>
      <c r="X542" s="210"/>
      <c r="Y542" s="210"/>
      <c r="Z542" s="210"/>
    </row>
    <row r="543" ht="12.75" customHeight="1">
      <c r="A543" s="625"/>
      <c r="B543" s="625"/>
      <c r="C543" s="625"/>
      <c r="D543" s="627"/>
      <c r="E543" s="210"/>
      <c r="F543" s="210"/>
      <c r="G543" s="210"/>
      <c r="H543" s="210"/>
      <c r="I543" s="627"/>
      <c r="J543" s="210"/>
      <c r="K543" s="210"/>
      <c r="L543" s="210"/>
      <c r="M543" s="628"/>
      <c r="N543" s="210"/>
      <c r="O543" s="210"/>
      <c r="P543" s="210"/>
      <c r="Q543" s="210"/>
      <c r="R543" s="210"/>
      <c r="S543" s="210"/>
      <c r="T543" s="210"/>
      <c r="U543" s="210"/>
      <c r="V543" s="210"/>
      <c r="W543" s="210"/>
      <c r="X543" s="210"/>
      <c r="Y543" s="210"/>
      <c r="Z543" s="210"/>
    </row>
    <row r="544" ht="12.75" customHeight="1">
      <c r="A544" s="625"/>
      <c r="B544" s="625"/>
      <c r="C544" s="625"/>
      <c r="D544" s="627"/>
      <c r="E544" s="210"/>
      <c r="F544" s="210"/>
      <c r="G544" s="210"/>
      <c r="H544" s="210"/>
      <c r="I544" s="627"/>
      <c r="J544" s="210"/>
      <c r="K544" s="210"/>
      <c r="L544" s="210"/>
      <c r="M544" s="628"/>
      <c r="N544" s="210"/>
      <c r="O544" s="210"/>
      <c r="P544" s="210"/>
      <c r="Q544" s="210"/>
      <c r="R544" s="210"/>
      <c r="S544" s="210"/>
      <c r="T544" s="210"/>
      <c r="U544" s="210"/>
      <c r="V544" s="210"/>
      <c r="W544" s="210"/>
      <c r="X544" s="210"/>
      <c r="Y544" s="210"/>
      <c r="Z544" s="210"/>
    </row>
    <row r="545" ht="12.75" customHeight="1">
      <c r="A545" s="625"/>
      <c r="B545" s="625"/>
      <c r="C545" s="625"/>
      <c r="D545" s="627"/>
      <c r="E545" s="210"/>
      <c r="F545" s="210"/>
      <c r="G545" s="210"/>
      <c r="H545" s="210"/>
      <c r="I545" s="627"/>
      <c r="J545" s="210"/>
      <c r="K545" s="210"/>
      <c r="L545" s="210"/>
      <c r="M545" s="628"/>
      <c r="N545" s="210"/>
      <c r="O545" s="210"/>
      <c r="P545" s="210"/>
      <c r="Q545" s="210"/>
      <c r="R545" s="210"/>
      <c r="S545" s="210"/>
      <c r="T545" s="210"/>
      <c r="U545" s="210"/>
      <c r="V545" s="210"/>
      <c r="W545" s="210"/>
      <c r="X545" s="210"/>
      <c r="Y545" s="210"/>
      <c r="Z545" s="210"/>
    </row>
    <row r="546" ht="12.75" customHeight="1">
      <c r="A546" s="625"/>
      <c r="B546" s="625"/>
      <c r="C546" s="625"/>
      <c r="D546" s="627"/>
      <c r="E546" s="210"/>
      <c r="F546" s="210"/>
      <c r="G546" s="210"/>
      <c r="H546" s="210"/>
      <c r="I546" s="627"/>
      <c r="J546" s="210"/>
      <c r="K546" s="210"/>
      <c r="L546" s="210"/>
      <c r="M546" s="628"/>
      <c r="N546" s="210"/>
      <c r="O546" s="210"/>
      <c r="P546" s="210"/>
      <c r="Q546" s="210"/>
      <c r="R546" s="210"/>
      <c r="S546" s="210"/>
      <c r="T546" s="210"/>
      <c r="U546" s="210"/>
      <c r="V546" s="210"/>
      <c r="W546" s="210"/>
      <c r="X546" s="210"/>
      <c r="Y546" s="210"/>
      <c r="Z546" s="210"/>
    </row>
    <row r="547" ht="12.75" customHeight="1">
      <c r="A547" s="625"/>
      <c r="B547" s="625"/>
      <c r="C547" s="625"/>
      <c r="D547" s="627"/>
      <c r="E547" s="210"/>
      <c r="F547" s="210"/>
      <c r="G547" s="210"/>
      <c r="H547" s="210"/>
      <c r="I547" s="627"/>
      <c r="J547" s="210"/>
      <c r="K547" s="210"/>
      <c r="L547" s="210"/>
      <c r="M547" s="628"/>
      <c r="N547" s="210"/>
      <c r="O547" s="210"/>
      <c r="P547" s="210"/>
      <c r="Q547" s="210"/>
      <c r="R547" s="210"/>
      <c r="S547" s="210"/>
      <c r="T547" s="210"/>
      <c r="U547" s="210"/>
      <c r="V547" s="210"/>
      <c r="W547" s="210"/>
      <c r="X547" s="210"/>
      <c r="Y547" s="210"/>
      <c r="Z547" s="210"/>
    </row>
    <row r="548" ht="12.75" customHeight="1">
      <c r="A548" s="625"/>
      <c r="B548" s="625"/>
      <c r="C548" s="625"/>
      <c r="D548" s="627"/>
      <c r="E548" s="210"/>
      <c r="F548" s="210"/>
      <c r="G548" s="210"/>
      <c r="H548" s="210"/>
      <c r="I548" s="627"/>
      <c r="J548" s="210"/>
      <c r="K548" s="210"/>
      <c r="L548" s="210"/>
      <c r="M548" s="628"/>
      <c r="N548" s="210"/>
      <c r="O548" s="210"/>
      <c r="P548" s="210"/>
      <c r="Q548" s="210"/>
      <c r="R548" s="210"/>
      <c r="S548" s="210"/>
      <c r="T548" s="210"/>
      <c r="U548" s="210"/>
      <c r="V548" s="210"/>
      <c r="W548" s="210"/>
      <c r="X548" s="210"/>
      <c r="Y548" s="210"/>
      <c r="Z548" s="210"/>
    </row>
    <row r="549" ht="12.75" customHeight="1">
      <c r="A549" s="625"/>
      <c r="B549" s="625"/>
      <c r="C549" s="625"/>
      <c r="D549" s="627"/>
      <c r="E549" s="210"/>
      <c r="F549" s="210"/>
      <c r="G549" s="210"/>
      <c r="H549" s="210"/>
      <c r="I549" s="627"/>
      <c r="J549" s="210"/>
      <c r="K549" s="210"/>
      <c r="L549" s="210"/>
      <c r="M549" s="628"/>
      <c r="N549" s="210"/>
      <c r="O549" s="210"/>
      <c r="P549" s="210"/>
      <c r="Q549" s="210"/>
      <c r="R549" s="210"/>
      <c r="S549" s="210"/>
      <c r="T549" s="210"/>
      <c r="U549" s="210"/>
      <c r="V549" s="210"/>
      <c r="W549" s="210"/>
      <c r="X549" s="210"/>
      <c r="Y549" s="210"/>
      <c r="Z549" s="210"/>
    </row>
    <row r="550" ht="12.75" customHeight="1">
      <c r="A550" s="625"/>
      <c r="B550" s="625"/>
      <c r="C550" s="625"/>
      <c r="D550" s="627"/>
      <c r="E550" s="210"/>
      <c r="F550" s="210"/>
      <c r="G550" s="210"/>
      <c r="H550" s="210"/>
      <c r="I550" s="627"/>
      <c r="J550" s="210"/>
      <c r="K550" s="210"/>
      <c r="L550" s="210"/>
      <c r="M550" s="628"/>
      <c r="N550" s="210"/>
      <c r="O550" s="210"/>
      <c r="P550" s="210"/>
      <c r="Q550" s="210"/>
      <c r="R550" s="210"/>
      <c r="S550" s="210"/>
      <c r="T550" s="210"/>
      <c r="U550" s="210"/>
      <c r="V550" s="210"/>
      <c r="W550" s="210"/>
      <c r="X550" s="210"/>
      <c r="Y550" s="210"/>
      <c r="Z550" s="210"/>
    </row>
    <row r="551" ht="12.75" customHeight="1">
      <c r="A551" s="625"/>
      <c r="B551" s="625"/>
      <c r="C551" s="625"/>
      <c r="D551" s="627"/>
      <c r="E551" s="210"/>
      <c r="F551" s="210"/>
      <c r="G551" s="210"/>
      <c r="H551" s="210"/>
      <c r="I551" s="627"/>
      <c r="J551" s="210"/>
      <c r="K551" s="210"/>
      <c r="L551" s="210"/>
      <c r="M551" s="628"/>
      <c r="N551" s="210"/>
      <c r="O551" s="210"/>
      <c r="P551" s="210"/>
      <c r="Q551" s="210"/>
      <c r="R551" s="210"/>
      <c r="S551" s="210"/>
      <c r="T551" s="210"/>
      <c r="U551" s="210"/>
      <c r="V551" s="210"/>
      <c r="W551" s="210"/>
      <c r="X551" s="210"/>
      <c r="Y551" s="210"/>
      <c r="Z551" s="210"/>
    </row>
    <row r="552" ht="12.75" customHeight="1">
      <c r="A552" s="625"/>
      <c r="B552" s="625"/>
      <c r="C552" s="625"/>
      <c r="D552" s="627"/>
      <c r="E552" s="210"/>
      <c r="F552" s="210"/>
      <c r="G552" s="210"/>
      <c r="H552" s="210"/>
      <c r="I552" s="627"/>
      <c r="J552" s="210"/>
      <c r="K552" s="210"/>
      <c r="L552" s="210"/>
      <c r="M552" s="628"/>
      <c r="N552" s="210"/>
      <c r="O552" s="210"/>
      <c r="P552" s="210"/>
      <c r="Q552" s="210"/>
      <c r="R552" s="210"/>
      <c r="S552" s="210"/>
      <c r="T552" s="210"/>
      <c r="U552" s="210"/>
      <c r="V552" s="210"/>
      <c r="W552" s="210"/>
      <c r="X552" s="210"/>
      <c r="Y552" s="210"/>
      <c r="Z552" s="210"/>
    </row>
    <row r="553" ht="12.75" customHeight="1">
      <c r="A553" s="625"/>
      <c r="B553" s="625"/>
      <c r="C553" s="625"/>
      <c r="D553" s="627"/>
      <c r="E553" s="210"/>
      <c r="F553" s="210"/>
      <c r="G553" s="210"/>
      <c r="H553" s="210"/>
      <c r="I553" s="627"/>
      <c r="J553" s="210"/>
      <c r="K553" s="210"/>
      <c r="L553" s="210"/>
      <c r="M553" s="628"/>
      <c r="N553" s="210"/>
      <c r="O553" s="210"/>
      <c r="P553" s="210"/>
      <c r="Q553" s="210"/>
      <c r="R553" s="210"/>
      <c r="S553" s="210"/>
      <c r="T553" s="210"/>
      <c r="U553" s="210"/>
      <c r="V553" s="210"/>
      <c r="W553" s="210"/>
      <c r="X553" s="210"/>
      <c r="Y553" s="210"/>
      <c r="Z553" s="210"/>
    </row>
    <row r="554" ht="12.75" customHeight="1">
      <c r="A554" s="625"/>
      <c r="B554" s="625"/>
      <c r="C554" s="625"/>
      <c r="D554" s="627"/>
      <c r="E554" s="210"/>
      <c r="F554" s="210"/>
      <c r="G554" s="210"/>
      <c r="H554" s="210"/>
      <c r="I554" s="627"/>
      <c r="J554" s="210"/>
      <c r="K554" s="210"/>
      <c r="L554" s="210"/>
      <c r="M554" s="628"/>
      <c r="N554" s="210"/>
      <c r="O554" s="210"/>
      <c r="P554" s="210"/>
      <c r="Q554" s="210"/>
      <c r="R554" s="210"/>
      <c r="S554" s="210"/>
      <c r="T554" s="210"/>
      <c r="U554" s="210"/>
      <c r="V554" s="210"/>
      <c r="W554" s="210"/>
      <c r="X554" s="210"/>
      <c r="Y554" s="210"/>
      <c r="Z554" s="210"/>
    </row>
    <row r="555" ht="12.75" customHeight="1">
      <c r="A555" s="625"/>
      <c r="B555" s="625"/>
      <c r="C555" s="625"/>
      <c r="D555" s="627"/>
      <c r="E555" s="210"/>
      <c r="F555" s="210"/>
      <c r="G555" s="210"/>
      <c r="H555" s="210"/>
      <c r="I555" s="627"/>
      <c r="J555" s="210"/>
      <c r="K555" s="210"/>
      <c r="L555" s="210"/>
      <c r="M555" s="628"/>
      <c r="N555" s="210"/>
      <c r="O555" s="210"/>
      <c r="P555" s="210"/>
      <c r="Q555" s="210"/>
      <c r="R555" s="210"/>
      <c r="S555" s="210"/>
      <c r="T555" s="210"/>
      <c r="U555" s="210"/>
      <c r="V555" s="210"/>
      <c r="W555" s="210"/>
      <c r="X555" s="210"/>
      <c r="Y555" s="210"/>
      <c r="Z555" s="210"/>
    </row>
    <row r="556" ht="12.75" customHeight="1">
      <c r="A556" s="625"/>
      <c r="B556" s="625"/>
      <c r="C556" s="625"/>
      <c r="D556" s="627"/>
      <c r="E556" s="210"/>
      <c r="F556" s="210"/>
      <c r="G556" s="210"/>
      <c r="H556" s="210"/>
      <c r="I556" s="627"/>
      <c r="J556" s="210"/>
      <c r="K556" s="210"/>
      <c r="L556" s="210"/>
      <c r="M556" s="628"/>
      <c r="N556" s="210"/>
      <c r="O556" s="210"/>
      <c r="P556" s="210"/>
      <c r="Q556" s="210"/>
      <c r="R556" s="210"/>
      <c r="S556" s="210"/>
      <c r="T556" s="210"/>
      <c r="U556" s="210"/>
      <c r="V556" s="210"/>
      <c r="W556" s="210"/>
      <c r="X556" s="210"/>
      <c r="Y556" s="210"/>
      <c r="Z556" s="210"/>
    </row>
    <row r="557" ht="12.75" customHeight="1">
      <c r="A557" s="625"/>
      <c r="B557" s="625"/>
      <c r="C557" s="625"/>
      <c r="D557" s="627"/>
      <c r="E557" s="210"/>
      <c r="F557" s="210"/>
      <c r="G557" s="210"/>
      <c r="H557" s="210"/>
      <c r="I557" s="627"/>
      <c r="J557" s="210"/>
      <c r="K557" s="210"/>
      <c r="L557" s="210"/>
      <c r="M557" s="628"/>
      <c r="N557" s="210"/>
      <c r="O557" s="210"/>
      <c r="P557" s="210"/>
      <c r="Q557" s="210"/>
      <c r="R557" s="210"/>
      <c r="S557" s="210"/>
      <c r="T557" s="210"/>
      <c r="U557" s="210"/>
      <c r="V557" s="210"/>
      <c r="W557" s="210"/>
      <c r="X557" s="210"/>
      <c r="Y557" s="210"/>
      <c r="Z557" s="210"/>
    </row>
    <row r="558" ht="12.75" customHeight="1">
      <c r="A558" s="625"/>
      <c r="B558" s="625"/>
      <c r="C558" s="625"/>
      <c r="D558" s="627"/>
      <c r="E558" s="210"/>
      <c r="F558" s="210"/>
      <c r="G558" s="210"/>
      <c r="H558" s="210"/>
      <c r="I558" s="627"/>
      <c r="J558" s="210"/>
      <c r="K558" s="210"/>
      <c r="L558" s="210"/>
      <c r="M558" s="628"/>
      <c r="N558" s="210"/>
      <c r="O558" s="210"/>
      <c r="P558" s="210"/>
      <c r="Q558" s="210"/>
      <c r="R558" s="210"/>
      <c r="S558" s="210"/>
      <c r="T558" s="210"/>
      <c r="U558" s="210"/>
      <c r="V558" s="210"/>
      <c r="W558" s="210"/>
      <c r="X558" s="210"/>
      <c r="Y558" s="210"/>
      <c r="Z558" s="210"/>
    </row>
    <row r="559" ht="12.75" customHeight="1">
      <c r="A559" s="625"/>
      <c r="B559" s="625"/>
      <c r="C559" s="625"/>
      <c r="D559" s="627"/>
      <c r="E559" s="210"/>
      <c r="F559" s="210"/>
      <c r="G559" s="210"/>
      <c r="H559" s="210"/>
      <c r="I559" s="627"/>
      <c r="J559" s="210"/>
      <c r="K559" s="210"/>
      <c r="L559" s="210"/>
      <c r="M559" s="628"/>
      <c r="N559" s="210"/>
      <c r="O559" s="210"/>
      <c r="P559" s="210"/>
      <c r="Q559" s="210"/>
      <c r="R559" s="210"/>
      <c r="S559" s="210"/>
      <c r="T559" s="210"/>
      <c r="U559" s="210"/>
      <c r="V559" s="210"/>
      <c r="W559" s="210"/>
      <c r="X559" s="210"/>
      <c r="Y559" s="210"/>
      <c r="Z559" s="210"/>
    </row>
    <row r="560" ht="12.75" customHeight="1">
      <c r="A560" s="625"/>
      <c r="B560" s="625"/>
      <c r="C560" s="625"/>
      <c r="D560" s="627"/>
      <c r="E560" s="210"/>
      <c r="F560" s="210"/>
      <c r="G560" s="210"/>
      <c r="H560" s="210"/>
      <c r="I560" s="627"/>
      <c r="J560" s="210"/>
      <c r="K560" s="210"/>
      <c r="L560" s="210"/>
      <c r="M560" s="628"/>
      <c r="N560" s="210"/>
      <c r="O560" s="210"/>
      <c r="P560" s="210"/>
      <c r="Q560" s="210"/>
      <c r="R560" s="210"/>
      <c r="S560" s="210"/>
      <c r="T560" s="210"/>
      <c r="U560" s="210"/>
      <c r="V560" s="210"/>
      <c r="W560" s="210"/>
      <c r="X560" s="210"/>
      <c r="Y560" s="210"/>
      <c r="Z560" s="210"/>
    </row>
    <row r="561" ht="12.75" customHeight="1">
      <c r="A561" s="625"/>
      <c r="B561" s="625"/>
      <c r="C561" s="625"/>
      <c r="D561" s="627"/>
      <c r="E561" s="210"/>
      <c r="F561" s="210"/>
      <c r="G561" s="210"/>
      <c r="H561" s="210"/>
      <c r="I561" s="627"/>
      <c r="J561" s="210"/>
      <c r="K561" s="210"/>
      <c r="L561" s="210"/>
      <c r="M561" s="628"/>
      <c r="N561" s="210"/>
      <c r="O561" s="210"/>
      <c r="P561" s="210"/>
      <c r="Q561" s="210"/>
      <c r="R561" s="210"/>
      <c r="S561" s="210"/>
      <c r="T561" s="210"/>
      <c r="U561" s="210"/>
      <c r="V561" s="210"/>
      <c r="W561" s="210"/>
      <c r="X561" s="210"/>
      <c r="Y561" s="210"/>
      <c r="Z561" s="210"/>
    </row>
    <row r="562" ht="12.75" customHeight="1">
      <c r="A562" s="625"/>
      <c r="B562" s="625"/>
      <c r="C562" s="625"/>
      <c r="D562" s="627"/>
      <c r="E562" s="210"/>
      <c r="F562" s="210"/>
      <c r="G562" s="210"/>
      <c r="H562" s="210"/>
      <c r="I562" s="627"/>
      <c r="J562" s="210"/>
      <c r="K562" s="210"/>
      <c r="L562" s="210"/>
      <c r="M562" s="628"/>
      <c r="N562" s="210"/>
      <c r="O562" s="210"/>
      <c r="P562" s="210"/>
      <c r="Q562" s="210"/>
      <c r="R562" s="210"/>
      <c r="S562" s="210"/>
      <c r="T562" s="210"/>
      <c r="U562" s="210"/>
      <c r="V562" s="210"/>
      <c r="W562" s="210"/>
      <c r="X562" s="210"/>
      <c r="Y562" s="210"/>
      <c r="Z562" s="210"/>
    </row>
    <row r="563" ht="12.75" customHeight="1">
      <c r="A563" s="625"/>
      <c r="B563" s="625"/>
      <c r="C563" s="625"/>
      <c r="D563" s="627"/>
      <c r="E563" s="210"/>
      <c r="F563" s="210"/>
      <c r="G563" s="210"/>
      <c r="H563" s="210"/>
      <c r="I563" s="627"/>
      <c r="J563" s="210"/>
      <c r="K563" s="210"/>
      <c r="L563" s="210"/>
      <c r="M563" s="628"/>
      <c r="N563" s="210"/>
      <c r="O563" s="210"/>
      <c r="P563" s="210"/>
      <c r="Q563" s="210"/>
      <c r="R563" s="210"/>
      <c r="S563" s="210"/>
      <c r="T563" s="210"/>
      <c r="U563" s="210"/>
      <c r="V563" s="210"/>
      <c r="W563" s="210"/>
      <c r="X563" s="210"/>
      <c r="Y563" s="210"/>
      <c r="Z563" s="210"/>
    </row>
    <row r="564" ht="12.75" customHeight="1">
      <c r="A564" s="625"/>
      <c r="B564" s="625"/>
      <c r="C564" s="625"/>
      <c r="D564" s="627"/>
      <c r="E564" s="210"/>
      <c r="F564" s="210"/>
      <c r="G564" s="210"/>
      <c r="H564" s="210"/>
      <c r="I564" s="627"/>
      <c r="J564" s="210"/>
      <c r="K564" s="210"/>
      <c r="L564" s="210"/>
      <c r="M564" s="628"/>
      <c r="N564" s="210"/>
      <c r="O564" s="210"/>
      <c r="P564" s="210"/>
      <c r="Q564" s="210"/>
      <c r="R564" s="210"/>
      <c r="S564" s="210"/>
      <c r="T564" s="210"/>
      <c r="U564" s="210"/>
      <c r="V564" s="210"/>
      <c r="W564" s="210"/>
      <c r="X564" s="210"/>
      <c r="Y564" s="210"/>
      <c r="Z564" s="210"/>
    </row>
    <row r="565" ht="12.75" customHeight="1">
      <c r="A565" s="625"/>
      <c r="B565" s="625"/>
      <c r="C565" s="625"/>
      <c r="D565" s="627"/>
      <c r="E565" s="210"/>
      <c r="F565" s="210"/>
      <c r="G565" s="210"/>
      <c r="H565" s="210"/>
      <c r="I565" s="627"/>
      <c r="J565" s="210"/>
      <c r="K565" s="210"/>
      <c r="L565" s="210"/>
      <c r="M565" s="628"/>
      <c r="N565" s="210"/>
      <c r="O565" s="210"/>
      <c r="P565" s="210"/>
      <c r="Q565" s="210"/>
      <c r="R565" s="210"/>
      <c r="S565" s="210"/>
      <c r="T565" s="210"/>
      <c r="U565" s="210"/>
      <c r="V565" s="210"/>
      <c r="W565" s="210"/>
      <c r="X565" s="210"/>
      <c r="Y565" s="210"/>
      <c r="Z565" s="210"/>
    </row>
    <row r="566" ht="12.75" customHeight="1">
      <c r="A566" s="625"/>
      <c r="B566" s="625"/>
      <c r="C566" s="625"/>
      <c r="D566" s="627"/>
      <c r="E566" s="210"/>
      <c r="F566" s="210"/>
      <c r="G566" s="210"/>
      <c r="H566" s="210"/>
      <c r="I566" s="627"/>
      <c r="J566" s="210"/>
      <c r="K566" s="210"/>
      <c r="L566" s="210"/>
      <c r="M566" s="628"/>
      <c r="N566" s="210"/>
      <c r="O566" s="210"/>
      <c r="P566" s="210"/>
      <c r="Q566" s="210"/>
      <c r="R566" s="210"/>
      <c r="S566" s="210"/>
      <c r="T566" s="210"/>
      <c r="U566" s="210"/>
      <c r="V566" s="210"/>
      <c r="W566" s="210"/>
      <c r="X566" s="210"/>
      <c r="Y566" s="210"/>
      <c r="Z566" s="210"/>
    </row>
    <row r="567" ht="12.75" customHeight="1">
      <c r="A567" s="625"/>
      <c r="B567" s="625"/>
      <c r="C567" s="625"/>
      <c r="D567" s="627"/>
      <c r="E567" s="210"/>
      <c r="F567" s="210"/>
      <c r="G567" s="210"/>
      <c r="H567" s="210"/>
      <c r="I567" s="627"/>
      <c r="J567" s="210"/>
      <c r="K567" s="210"/>
      <c r="L567" s="210"/>
      <c r="M567" s="628"/>
      <c r="N567" s="210"/>
      <c r="O567" s="210"/>
      <c r="P567" s="210"/>
      <c r="Q567" s="210"/>
      <c r="R567" s="210"/>
      <c r="S567" s="210"/>
      <c r="T567" s="210"/>
      <c r="U567" s="210"/>
      <c r="V567" s="210"/>
      <c r="W567" s="210"/>
      <c r="X567" s="210"/>
      <c r="Y567" s="210"/>
      <c r="Z567" s="210"/>
    </row>
    <row r="568" ht="12.75" customHeight="1">
      <c r="A568" s="625"/>
      <c r="B568" s="625"/>
      <c r="C568" s="625"/>
      <c r="D568" s="627"/>
      <c r="E568" s="210"/>
      <c r="F568" s="210"/>
      <c r="G568" s="210"/>
      <c r="H568" s="210"/>
      <c r="I568" s="627"/>
      <c r="J568" s="210"/>
      <c r="K568" s="210"/>
      <c r="L568" s="210"/>
      <c r="M568" s="628"/>
      <c r="N568" s="210"/>
      <c r="O568" s="210"/>
      <c r="P568" s="210"/>
      <c r="Q568" s="210"/>
      <c r="R568" s="210"/>
      <c r="S568" s="210"/>
      <c r="T568" s="210"/>
      <c r="U568" s="210"/>
      <c r="V568" s="210"/>
      <c r="W568" s="210"/>
      <c r="X568" s="210"/>
      <c r="Y568" s="210"/>
      <c r="Z568" s="210"/>
    </row>
    <row r="569" ht="12.75" customHeight="1">
      <c r="A569" s="625"/>
      <c r="B569" s="625"/>
      <c r="C569" s="625"/>
      <c r="D569" s="627"/>
      <c r="E569" s="210"/>
      <c r="F569" s="210"/>
      <c r="G569" s="210"/>
      <c r="H569" s="210"/>
      <c r="I569" s="627"/>
      <c r="J569" s="210"/>
      <c r="K569" s="210"/>
      <c r="L569" s="210"/>
      <c r="M569" s="628"/>
      <c r="N569" s="210"/>
      <c r="O569" s="210"/>
      <c r="P569" s="210"/>
      <c r="Q569" s="210"/>
      <c r="R569" s="210"/>
      <c r="S569" s="210"/>
      <c r="T569" s="210"/>
      <c r="U569" s="210"/>
      <c r="V569" s="210"/>
      <c r="W569" s="210"/>
      <c r="X569" s="210"/>
      <c r="Y569" s="210"/>
      <c r="Z569" s="210"/>
    </row>
    <row r="570" ht="12.75" customHeight="1">
      <c r="A570" s="625"/>
      <c r="B570" s="625"/>
      <c r="C570" s="625"/>
      <c r="D570" s="627"/>
      <c r="E570" s="210"/>
      <c r="F570" s="210"/>
      <c r="G570" s="210"/>
      <c r="H570" s="210"/>
      <c r="I570" s="627"/>
      <c r="J570" s="210"/>
      <c r="K570" s="210"/>
      <c r="L570" s="210"/>
      <c r="M570" s="628"/>
      <c r="N570" s="210"/>
      <c r="O570" s="210"/>
      <c r="P570" s="210"/>
      <c r="Q570" s="210"/>
      <c r="R570" s="210"/>
      <c r="S570" s="210"/>
      <c r="T570" s="210"/>
      <c r="U570" s="210"/>
      <c r="V570" s="210"/>
      <c r="W570" s="210"/>
      <c r="X570" s="210"/>
      <c r="Y570" s="210"/>
      <c r="Z570" s="210"/>
    </row>
    <row r="571" ht="12.75" customHeight="1">
      <c r="A571" s="625"/>
      <c r="B571" s="625"/>
      <c r="C571" s="625"/>
      <c r="D571" s="627"/>
      <c r="E571" s="210"/>
      <c r="F571" s="210"/>
      <c r="G571" s="210"/>
      <c r="H571" s="210"/>
      <c r="I571" s="627"/>
      <c r="J571" s="210"/>
      <c r="K571" s="210"/>
      <c r="L571" s="210"/>
      <c r="M571" s="628"/>
      <c r="N571" s="210"/>
      <c r="O571" s="210"/>
      <c r="P571" s="210"/>
      <c r="Q571" s="210"/>
      <c r="R571" s="210"/>
      <c r="S571" s="210"/>
      <c r="T571" s="210"/>
      <c r="U571" s="210"/>
      <c r="V571" s="210"/>
      <c r="W571" s="210"/>
      <c r="X571" s="210"/>
      <c r="Y571" s="210"/>
      <c r="Z571" s="210"/>
    </row>
    <row r="572" ht="12.75" customHeight="1">
      <c r="A572" s="625"/>
      <c r="B572" s="625"/>
      <c r="C572" s="625"/>
      <c r="D572" s="627"/>
      <c r="E572" s="210"/>
      <c r="F572" s="210"/>
      <c r="G572" s="210"/>
      <c r="H572" s="210"/>
      <c r="I572" s="627"/>
      <c r="J572" s="210"/>
      <c r="K572" s="210"/>
      <c r="L572" s="210"/>
      <c r="M572" s="628"/>
      <c r="N572" s="210"/>
      <c r="O572" s="210"/>
      <c r="P572" s="210"/>
      <c r="Q572" s="210"/>
      <c r="R572" s="210"/>
      <c r="S572" s="210"/>
      <c r="T572" s="210"/>
      <c r="U572" s="210"/>
      <c r="V572" s="210"/>
      <c r="W572" s="210"/>
      <c r="X572" s="210"/>
      <c r="Y572" s="210"/>
      <c r="Z572" s="210"/>
    </row>
    <row r="573" ht="12.75" customHeight="1">
      <c r="A573" s="625"/>
      <c r="B573" s="625"/>
      <c r="C573" s="625"/>
      <c r="D573" s="627"/>
      <c r="E573" s="210"/>
      <c r="F573" s="210"/>
      <c r="G573" s="210"/>
      <c r="H573" s="210"/>
      <c r="I573" s="627"/>
      <c r="J573" s="210"/>
      <c r="K573" s="210"/>
      <c r="L573" s="210"/>
      <c r="M573" s="628"/>
      <c r="N573" s="210"/>
      <c r="O573" s="210"/>
      <c r="P573" s="210"/>
      <c r="Q573" s="210"/>
      <c r="R573" s="210"/>
      <c r="S573" s="210"/>
      <c r="T573" s="210"/>
      <c r="U573" s="210"/>
      <c r="V573" s="210"/>
      <c r="W573" s="210"/>
      <c r="X573" s="210"/>
      <c r="Y573" s="210"/>
      <c r="Z573" s="210"/>
    </row>
    <row r="574" ht="12.75" customHeight="1">
      <c r="A574" s="625"/>
      <c r="B574" s="625"/>
      <c r="C574" s="625"/>
      <c r="D574" s="627"/>
      <c r="E574" s="210"/>
      <c r="F574" s="210"/>
      <c r="G574" s="210"/>
      <c r="H574" s="210"/>
      <c r="I574" s="627"/>
      <c r="J574" s="210"/>
      <c r="K574" s="210"/>
      <c r="L574" s="210"/>
      <c r="M574" s="628"/>
      <c r="N574" s="210"/>
      <c r="O574" s="210"/>
      <c r="P574" s="210"/>
      <c r="Q574" s="210"/>
      <c r="R574" s="210"/>
      <c r="S574" s="210"/>
      <c r="T574" s="210"/>
      <c r="U574" s="210"/>
      <c r="V574" s="210"/>
      <c r="W574" s="210"/>
      <c r="X574" s="210"/>
      <c r="Y574" s="210"/>
      <c r="Z574" s="210"/>
    </row>
    <row r="575" ht="12.75" customHeight="1">
      <c r="A575" s="625"/>
      <c r="B575" s="625"/>
      <c r="C575" s="625"/>
      <c r="D575" s="627"/>
      <c r="E575" s="210"/>
      <c r="F575" s="210"/>
      <c r="G575" s="210"/>
      <c r="H575" s="210"/>
      <c r="I575" s="627"/>
      <c r="J575" s="210"/>
      <c r="K575" s="210"/>
      <c r="L575" s="210"/>
      <c r="M575" s="628"/>
      <c r="N575" s="210"/>
      <c r="O575" s="210"/>
      <c r="P575" s="210"/>
      <c r="Q575" s="210"/>
      <c r="R575" s="210"/>
      <c r="S575" s="210"/>
      <c r="T575" s="210"/>
      <c r="U575" s="210"/>
      <c r="V575" s="210"/>
      <c r="W575" s="210"/>
      <c r="X575" s="210"/>
      <c r="Y575" s="210"/>
      <c r="Z575" s="210"/>
    </row>
    <row r="576" ht="12.75" customHeight="1">
      <c r="A576" s="625"/>
      <c r="B576" s="625"/>
      <c r="C576" s="625"/>
      <c r="D576" s="627"/>
      <c r="E576" s="210"/>
      <c r="F576" s="210"/>
      <c r="G576" s="210"/>
      <c r="H576" s="210"/>
      <c r="I576" s="627"/>
      <c r="J576" s="210"/>
      <c r="K576" s="210"/>
      <c r="L576" s="210"/>
      <c r="M576" s="628"/>
      <c r="N576" s="210"/>
      <c r="O576" s="210"/>
      <c r="P576" s="210"/>
      <c r="Q576" s="210"/>
      <c r="R576" s="210"/>
      <c r="S576" s="210"/>
      <c r="T576" s="210"/>
      <c r="U576" s="210"/>
      <c r="V576" s="210"/>
      <c r="W576" s="210"/>
      <c r="X576" s="210"/>
      <c r="Y576" s="210"/>
      <c r="Z576" s="210"/>
    </row>
    <row r="577" ht="12.75" customHeight="1">
      <c r="A577" s="625"/>
      <c r="B577" s="625"/>
      <c r="C577" s="625"/>
      <c r="D577" s="627"/>
      <c r="E577" s="210"/>
      <c r="F577" s="210"/>
      <c r="G577" s="210"/>
      <c r="H577" s="210"/>
      <c r="I577" s="627"/>
      <c r="J577" s="210"/>
      <c r="K577" s="210"/>
      <c r="L577" s="210"/>
      <c r="M577" s="628"/>
      <c r="N577" s="210"/>
      <c r="O577" s="210"/>
      <c r="P577" s="210"/>
      <c r="Q577" s="210"/>
      <c r="R577" s="210"/>
      <c r="S577" s="210"/>
      <c r="T577" s="210"/>
      <c r="U577" s="210"/>
      <c r="V577" s="210"/>
      <c r="W577" s="210"/>
      <c r="X577" s="210"/>
      <c r="Y577" s="210"/>
      <c r="Z577" s="210"/>
    </row>
    <row r="578" ht="12.75" customHeight="1">
      <c r="A578" s="625"/>
      <c r="B578" s="625"/>
      <c r="C578" s="625"/>
      <c r="D578" s="627"/>
      <c r="E578" s="210"/>
      <c r="F578" s="210"/>
      <c r="G578" s="210"/>
      <c r="H578" s="210"/>
      <c r="I578" s="627"/>
      <c r="J578" s="210"/>
      <c r="K578" s="210"/>
      <c r="L578" s="210"/>
      <c r="M578" s="628"/>
      <c r="N578" s="210"/>
      <c r="O578" s="210"/>
      <c r="P578" s="210"/>
      <c r="Q578" s="210"/>
      <c r="R578" s="210"/>
      <c r="S578" s="210"/>
      <c r="T578" s="210"/>
      <c r="U578" s="210"/>
      <c r="V578" s="210"/>
      <c r="W578" s="210"/>
      <c r="X578" s="210"/>
      <c r="Y578" s="210"/>
      <c r="Z578" s="210"/>
    </row>
    <row r="579" ht="12.75" customHeight="1">
      <c r="A579" s="625"/>
      <c r="B579" s="625"/>
      <c r="C579" s="625"/>
      <c r="D579" s="627"/>
      <c r="E579" s="210"/>
      <c r="F579" s="210"/>
      <c r="G579" s="210"/>
      <c r="H579" s="210"/>
      <c r="I579" s="627"/>
      <c r="J579" s="210"/>
      <c r="K579" s="210"/>
      <c r="L579" s="210"/>
      <c r="M579" s="628"/>
      <c r="N579" s="210"/>
      <c r="O579" s="210"/>
      <c r="P579" s="210"/>
      <c r="Q579" s="210"/>
      <c r="R579" s="210"/>
      <c r="S579" s="210"/>
      <c r="T579" s="210"/>
      <c r="U579" s="210"/>
      <c r="V579" s="210"/>
      <c r="W579" s="210"/>
      <c r="X579" s="210"/>
      <c r="Y579" s="210"/>
      <c r="Z579" s="210"/>
    </row>
    <row r="580" ht="12.75" customHeight="1">
      <c r="A580" s="625"/>
      <c r="B580" s="625"/>
      <c r="C580" s="625"/>
      <c r="D580" s="627"/>
      <c r="E580" s="210"/>
      <c r="F580" s="210"/>
      <c r="G580" s="210"/>
      <c r="H580" s="210"/>
      <c r="I580" s="627"/>
      <c r="J580" s="210"/>
      <c r="K580" s="210"/>
      <c r="L580" s="210"/>
      <c r="M580" s="628"/>
      <c r="N580" s="210"/>
      <c r="O580" s="210"/>
      <c r="P580" s="210"/>
      <c r="Q580" s="210"/>
      <c r="R580" s="210"/>
      <c r="S580" s="210"/>
      <c r="T580" s="210"/>
      <c r="U580" s="210"/>
      <c r="V580" s="210"/>
      <c r="W580" s="210"/>
      <c r="X580" s="210"/>
      <c r="Y580" s="210"/>
      <c r="Z580" s="210"/>
    </row>
    <row r="581" ht="12.75" customHeight="1">
      <c r="A581" s="625"/>
      <c r="B581" s="625"/>
      <c r="C581" s="625"/>
      <c r="D581" s="627"/>
      <c r="E581" s="210"/>
      <c r="F581" s="210"/>
      <c r="G581" s="210"/>
      <c r="H581" s="210"/>
      <c r="I581" s="627"/>
      <c r="J581" s="210"/>
      <c r="K581" s="210"/>
      <c r="L581" s="210"/>
      <c r="M581" s="628"/>
      <c r="N581" s="210"/>
      <c r="O581" s="210"/>
      <c r="P581" s="210"/>
      <c r="Q581" s="210"/>
      <c r="R581" s="210"/>
      <c r="S581" s="210"/>
      <c r="T581" s="210"/>
      <c r="U581" s="210"/>
      <c r="V581" s="210"/>
      <c r="W581" s="210"/>
      <c r="X581" s="210"/>
      <c r="Y581" s="210"/>
      <c r="Z581" s="210"/>
    </row>
    <row r="582" ht="12.75" customHeight="1">
      <c r="A582" s="625"/>
      <c r="B582" s="625"/>
      <c r="C582" s="625"/>
      <c r="D582" s="627"/>
      <c r="E582" s="210"/>
      <c r="F582" s="210"/>
      <c r="G582" s="210"/>
      <c r="H582" s="210"/>
      <c r="I582" s="627"/>
      <c r="J582" s="210"/>
      <c r="K582" s="210"/>
      <c r="L582" s="210"/>
      <c r="M582" s="628"/>
      <c r="N582" s="210"/>
      <c r="O582" s="210"/>
      <c r="P582" s="210"/>
      <c r="Q582" s="210"/>
      <c r="R582" s="210"/>
      <c r="S582" s="210"/>
      <c r="T582" s="210"/>
      <c r="U582" s="210"/>
      <c r="V582" s="210"/>
      <c r="W582" s="210"/>
      <c r="X582" s="210"/>
      <c r="Y582" s="210"/>
      <c r="Z582" s="210"/>
    </row>
    <row r="583" ht="12.75" customHeight="1">
      <c r="A583" s="625"/>
      <c r="B583" s="625"/>
      <c r="C583" s="625"/>
      <c r="D583" s="627"/>
      <c r="E583" s="210"/>
      <c r="F583" s="210"/>
      <c r="G583" s="210"/>
      <c r="H583" s="210"/>
      <c r="I583" s="627"/>
      <c r="J583" s="210"/>
      <c r="K583" s="210"/>
      <c r="L583" s="210"/>
      <c r="M583" s="628"/>
      <c r="N583" s="210"/>
      <c r="O583" s="210"/>
      <c r="P583" s="210"/>
      <c r="Q583" s="210"/>
      <c r="R583" s="210"/>
      <c r="S583" s="210"/>
      <c r="T583" s="210"/>
      <c r="U583" s="210"/>
      <c r="V583" s="210"/>
      <c r="W583" s="210"/>
      <c r="X583" s="210"/>
      <c r="Y583" s="210"/>
      <c r="Z583" s="210"/>
    </row>
    <row r="584" ht="12.75" customHeight="1">
      <c r="A584" s="625"/>
      <c r="B584" s="625"/>
      <c r="C584" s="625"/>
      <c r="D584" s="627"/>
      <c r="E584" s="210"/>
      <c r="F584" s="210"/>
      <c r="G584" s="210"/>
      <c r="H584" s="210"/>
      <c r="I584" s="627"/>
      <c r="J584" s="210"/>
      <c r="K584" s="210"/>
      <c r="L584" s="210"/>
      <c r="M584" s="628"/>
      <c r="N584" s="210"/>
      <c r="O584" s="210"/>
      <c r="P584" s="210"/>
      <c r="Q584" s="210"/>
      <c r="R584" s="210"/>
      <c r="S584" s="210"/>
      <c r="T584" s="210"/>
      <c r="U584" s="210"/>
      <c r="V584" s="210"/>
      <c r="W584" s="210"/>
      <c r="X584" s="210"/>
      <c r="Y584" s="210"/>
      <c r="Z584" s="210"/>
    </row>
    <row r="585" ht="12.75" customHeight="1">
      <c r="A585" s="625"/>
      <c r="B585" s="625"/>
      <c r="C585" s="625"/>
      <c r="D585" s="627"/>
      <c r="E585" s="210"/>
      <c r="F585" s="210"/>
      <c r="G585" s="210"/>
      <c r="H585" s="210"/>
      <c r="I585" s="627"/>
      <c r="J585" s="210"/>
      <c r="K585" s="210"/>
      <c r="L585" s="210"/>
      <c r="M585" s="628"/>
      <c r="N585" s="210"/>
      <c r="O585" s="210"/>
      <c r="P585" s="210"/>
      <c r="Q585" s="210"/>
      <c r="R585" s="210"/>
      <c r="S585" s="210"/>
      <c r="T585" s="210"/>
      <c r="U585" s="210"/>
      <c r="V585" s="210"/>
      <c r="W585" s="210"/>
      <c r="X585" s="210"/>
      <c r="Y585" s="210"/>
      <c r="Z585" s="210"/>
    </row>
    <row r="586" ht="12.75" customHeight="1">
      <c r="A586" s="625"/>
      <c r="B586" s="625"/>
      <c r="C586" s="625"/>
      <c r="D586" s="627"/>
      <c r="E586" s="210"/>
      <c r="F586" s="210"/>
      <c r="G586" s="210"/>
      <c r="H586" s="210"/>
      <c r="I586" s="627"/>
      <c r="J586" s="210"/>
      <c r="K586" s="210"/>
      <c r="L586" s="210"/>
      <c r="M586" s="628"/>
      <c r="N586" s="210"/>
      <c r="O586" s="210"/>
      <c r="P586" s="210"/>
      <c r="Q586" s="210"/>
      <c r="R586" s="210"/>
      <c r="S586" s="210"/>
      <c r="T586" s="210"/>
      <c r="U586" s="210"/>
      <c r="V586" s="210"/>
      <c r="W586" s="210"/>
      <c r="X586" s="210"/>
      <c r="Y586" s="210"/>
      <c r="Z586" s="210"/>
    </row>
    <row r="587" ht="12.75" customHeight="1">
      <c r="A587" s="625"/>
      <c r="B587" s="625"/>
      <c r="C587" s="625"/>
      <c r="D587" s="627"/>
      <c r="E587" s="210"/>
      <c r="F587" s="210"/>
      <c r="G587" s="210"/>
      <c r="H587" s="210"/>
      <c r="I587" s="627"/>
      <c r="J587" s="210"/>
      <c r="K587" s="210"/>
      <c r="L587" s="210"/>
      <c r="M587" s="628"/>
      <c r="N587" s="210"/>
      <c r="O587" s="210"/>
      <c r="P587" s="210"/>
      <c r="Q587" s="210"/>
      <c r="R587" s="210"/>
      <c r="S587" s="210"/>
      <c r="T587" s="210"/>
      <c r="U587" s="210"/>
      <c r="V587" s="210"/>
      <c r="W587" s="210"/>
      <c r="X587" s="210"/>
      <c r="Y587" s="210"/>
      <c r="Z587" s="210"/>
    </row>
    <row r="588" ht="12.75" customHeight="1">
      <c r="A588" s="625"/>
      <c r="B588" s="625"/>
      <c r="C588" s="625"/>
      <c r="D588" s="627"/>
      <c r="E588" s="210"/>
      <c r="F588" s="210"/>
      <c r="G588" s="210"/>
      <c r="H588" s="210"/>
      <c r="I588" s="627"/>
      <c r="J588" s="210"/>
      <c r="K588" s="210"/>
      <c r="L588" s="210"/>
      <c r="M588" s="628"/>
      <c r="N588" s="210"/>
      <c r="O588" s="210"/>
      <c r="P588" s="210"/>
      <c r="Q588" s="210"/>
      <c r="R588" s="210"/>
      <c r="S588" s="210"/>
      <c r="T588" s="210"/>
      <c r="U588" s="210"/>
      <c r="V588" s="210"/>
      <c r="W588" s="210"/>
      <c r="X588" s="210"/>
      <c r="Y588" s="210"/>
      <c r="Z588" s="210"/>
    </row>
    <row r="589" ht="12.75" customHeight="1">
      <c r="A589" s="625"/>
      <c r="B589" s="625"/>
      <c r="C589" s="625"/>
      <c r="D589" s="627"/>
      <c r="E589" s="210"/>
      <c r="F589" s="210"/>
      <c r="G589" s="210"/>
      <c r="H589" s="210"/>
      <c r="I589" s="627"/>
      <c r="J589" s="210"/>
      <c r="K589" s="210"/>
      <c r="L589" s="210"/>
      <c r="M589" s="628"/>
      <c r="N589" s="210"/>
      <c r="O589" s="210"/>
      <c r="P589" s="210"/>
      <c r="Q589" s="210"/>
      <c r="R589" s="210"/>
      <c r="S589" s="210"/>
      <c r="T589" s="210"/>
      <c r="U589" s="210"/>
      <c r="V589" s="210"/>
      <c r="W589" s="210"/>
      <c r="X589" s="210"/>
      <c r="Y589" s="210"/>
      <c r="Z589" s="210"/>
    </row>
    <row r="590" ht="12.75" customHeight="1">
      <c r="A590" s="625"/>
      <c r="B590" s="625"/>
      <c r="C590" s="625"/>
      <c r="D590" s="627"/>
      <c r="E590" s="210"/>
      <c r="F590" s="210"/>
      <c r="G590" s="210"/>
      <c r="H590" s="210"/>
      <c r="I590" s="627"/>
      <c r="J590" s="210"/>
      <c r="K590" s="210"/>
      <c r="L590" s="210"/>
      <c r="M590" s="628"/>
      <c r="N590" s="210"/>
      <c r="O590" s="210"/>
      <c r="P590" s="210"/>
      <c r="Q590" s="210"/>
      <c r="R590" s="210"/>
      <c r="S590" s="210"/>
      <c r="T590" s="210"/>
      <c r="U590" s="210"/>
      <c r="V590" s="210"/>
      <c r="W590" s="210"/>
      <c r="X590" s="210"/>
      <c r="Y590" s="210"/>
      <c r="Z590" s="210"/>
    </row>
    <row r="591" ht="12.75" customHeight="1">
      <c r="A591" s="625"/>
      <c r="B591" s="625"/>
      <c r="C591" s="625"/>
      <c r="D591" s="627"/>
      <c r="E591" s="210"/>
      <c r="F591" s="210"/>
      <c r="G591" s="210"/>
      <c r="H591" s="210"/>
      <c r="I591" s="627"/>
      <c r="J591" s="210"/>
      <c r="K591" s="210"/>
      <c r="L591" s="210"/>
      <c r="M591" s="628"/>
      <c r="N591" s="210"/>
      <c r="O591" s="210"/>
      <c r="P591" s="210"/>
      <c r="Q591" s="210"/>
      <c r="R591" s="210"/>
      <c r="S591" s="210"/>
      <c r="T591" s="210"/>
      <c r="U591" s="210"/>
      <c r="V591" s="210"/>
      <c r="W591" s="210"/>
      <c r="X591" s="210"/>
      <c r="Y591" s="210"/>
      <c r="Z591" s="210"/>
    </row>
    <row r="592" ht="12.75" customHeight="1">
      <c r="A592" s="625"/>
      <c r="B592" s="625"/>
      <c r="C592" s="625"/>
      <c r="D592" s="627"/>
      <c r="E592" s="210"/>
      <c r="F592" s="210"/>
      <c r="G592" s="210"/>
      <c r="H592" s="210"/>
      <c r="I592" s="627"/>
      <c r="J592" s="210"/>
      <c r="K592" s="210"/>
      <c r="L592" s="210"/>
      <c r="M592" s="628"/>
      <c r="N592" s="210"/>
      <c r="O592" s="210"/>
      <c r="P592" s="210"/>
      <c r="Q592" s="210"/>
      <c r="R592" s="210"/>
      <c r="S592" s="210"/>
      <c r="T592" s="210"/>
      <c r="U592" s="210"/>
      <c r="V592" s="210"/>
      <c r="W592" s="210"/>
      <c r="X592" s="210"/>
      <c r="Y592" s="210"/>
      <c r="Z592" s="210"/>
    </row>
    <row r="593" ht="12.75" customHeight="1">
      <c r="A593" s="625"/>
      <c r="B593" s="625"/>
      <c r="C593" s="625"/>
      <c r="D593" s="627"/>
      <c r="E593" s="210"/>
      <c r="F593" s="210"/>
      <c r="G593" s="210"/>
      <c r="H593" s="210"/>
      <c r="I593" s="627"/>
      <c r="J593" s="210"/>
      <c r="K593" s="210"/>
      <c r="L593" s="210"/>
      <c r="M593" s="628"/>
      <c r="N593" s="210"/>
      <c r="O593" s="210"/>
      <c r="P593" s="210"/>
      <c r="Q593" s="210"/>
      <c r="R593" s="210"/>
      <c r="S593" s="210"/>
      <c r="T593" s="210"/>
      <c r="U593" s="210"/>
      <c r="V593" s="210"/>
      <c r="W593" s="210"/>
      <c r="X593" s="210"/>
      <c r="Y593" s="210"/>
      <c r="Z593" s="210"/>
    </row>
    <row r="594" ht="12.75" customHeight="1">
      <c r="A594" s="625"/>
      <c r="B594" s="625"/>
      <c r="C594" s="625"/>
      <c r="D594" s="627"/>
      <c r="E594" s="210"/>
      <c r="F594" s="210"/>
      <c r="G594" s="210"/>
      <c r="H594" s="210"/>
      <c r="I594" s="627"/>
      <c r="J594" s="210"/>
      <c r="K594" s="210"/>
      <c r="L594" s="210"/>
      <c r="M594" s="628"/>
      <c r="N594" s="210"/>
      <c r="O594" s="210"/>
      <c r="P594" s="210"/>
      <c r="Q594" s="210"/>
      <c r="R594" s="210"/>
      <c r="S594" s="210"/>
      <c r="T594" s="210"/>
      <c r="U594" s="210"/>
      <c r="V594" s="210"/>
      <c r="W594" s="210"/>
      <c r="X594" s="210"/>
      <c r="Y594" s="210"/>
      <c r="Z594" s="210"/>
    </row>
    <row r="595" ht="12.75" customHeight="1">
      <c r="A595" s="625"/>
      <c r="B595" s="625"/>
      <c r="C595" s="625"/>
      <c r="D595" s="627"/>
      <c r="E595" s="210"/>
      <c r="F595" s="210"/>
      <c r="G595" s="210"/>
      <c r="H595" s="210"/>
      <c r="I595" s="627"/>
      <c r="J595" s="210"/>
      <c r="K595" s="210"/>
      <c r="L595" s="210"/>
      <c r="M595" s="628"/>
      <c r="N595" s="210"/>
      <c r="O595" s="210"/>
      <c r="P595" s="210"/>
      <c r="Q595" s="210"/>
      <c r="R595" s="210"/>
      <c r="S595" s="210"/>
      <c r="T595" s="210"/>
      <c r="U595" s="210"/>
      <c r="V595" s="210"/>
      <c r="W595" s="210"/>
      <c r="X595" s="210"/>
      <c r="Y595" s="210"/>
      <c r="Z595" s="210"/>
    </row>
    <row r="596" ht="12.75" customHeight="1">
      <c r="A596" s="625"/>
      <c r="B596" s="625"/>
      <c r="C596" s="625"/>
      <c r="D596" s="627"/>
      <c r="E596" s="210"/>
      <c r="F596" s="210"/>
      <c r="G596" s="210"/>
      <c r="H596" s="210"/>
      <c r="I596" s="627"/>
      <c r="J596" s="210"/>
      <c r="K596" s="210"/>
      <c r="L596" s="210"/>
      <c r="M596" s="628"/>
      <c r="N596" s="210"/>
      <c r="O596" s="210"/>
      <c r="P596" s="210"/>
      <c r="Q596" s="210"/>
      <c r="R596" s="210"/>
      <c r="S596" s="210"/>
      <c r="T596" s="210"/>
      <c r="U596" s="210"/>
      <c r="V596" s="210"/>
      <c r="W596" s="210"/>
      <c r="X596" s="210"/>
      <c r="Y596" s="210"/>
      <c r="Z596" s="210"/>
    </row>
    <row r="597" ht="12.75" customHeight="1">
      <c r="A597" s="625"/>
      <c r="B597" s="625"/>
      <c r="C597" s="625"/>
      <c r="D597" s="627"/>
      <c r="E597" s="210"/>
      <c r="F597" s="210"/>
      <c r="G597" s="210"/>
      <c r="H597" s="210"/>
      <c r="I597" s="627"/>
      <c r="J597" s="210"/>
      <c r="K597" s="210"/>
      <c r="L597" s="210"/>
      <c r="M597" s="628"/>
      <c r="N597" s="210"/>
      <c r="O597" s="210"/>
      <c r="P597" s="210"/>
      <c r="Q597" s="210"/>
      <c r="R597" s="210"/>
      <c r="S597" s="210"/>
      <c r="T597" s="210"/>
      <c r="U597" s="210"/>
      <c r="V597" s="210"/>
      <c r="W597" s="210"/>
      <c r="X597" s="210"/>
      <c r="Y597" s="210"/>
      <c r="Z597" s="210"/>
    </row>
    <row r="598" ht="12.75" customHeight="1">
      <c r="A598" s="625"/>
      <c r="B598" s="625"/>
      <c r="C598" s="625"/>
      <c r="D598" s="627"/>
      <c r="E598" s="210"/>
      <c r="F598" s="210"/>
      <c r="G598" s="210"/>
      <c r="H598" s="210"/>
      <c r="I598" s="627"/>
      <c r="J598" s="210"/>
      <c r="K598" s="210"/>
      <c r="L598" s="210"/>
      <c r="M598" s="628"/>
      <c r="N598" s="210"/>
      <c r="O598" s="210"/>
      <c r="P598" s="210"/>
      <c r="Q598" s="210"/>
      <c r="R598" s="210"/>
      <c r="S598" s="210"/>
      <c r="T598" s="210"/>
      <c r="U598" s="210"/>
      <c r="V598" s="210"/>
      <c r="W598" s="210"/>
      <c r="X598" s="210"/>
      <c r="Y598" s="210"/>
      <c r="Z598" s="210"/>
    </row>
    <row r="599" ht="12.75" customHeight="1">
      <c r="A599" s="625"/>
      <c r="B599" s="625"/>
      <c r="C599" s="625"/>
      <c r="D599" s="627"/>
      <c r="E599" s="210"/>
      <c r="F599" s="210"/>
      <c r="G599" s="210"/>
      <c r="H599" s="210"/>
      <c r="I599" s="627"/>
      <c r="J599" s="210"/>
      <c r="K599" s="210"/>
      <c r="L599" s="210"/>
      <c r="M599" s="628"/>
      <c r="N599" s="210"/>
      <c r="O599" s="210"/>
      <c r="P599" s="210"/>
      <c r="Q599" s="210"/>
      <c r="R599" s="210"/>
      <c r="S599" s="210"/>
      <c r="T599" s="210"/>
      <c r="U599" s="210"/>
      <c r="V599" s="210"/>
      <c r="W599" s="210"/>
      <c r="X599" s="210"/>
      <c r="Y599" s="210"/>
      <c r="Z599" s="210"/>
    </row>
    <row r="600" ht="12.75" customHeight="1">
      <c r="A600" s="625"/>
      <c r="B600" s="625"/>
      <c r="C600" s="625"/>
      <c r="D600" s="627"/>
      <c r="E600" s="210"/>
      <c r="F600" s="210"/>
      <c r="G600" s="210"/>
      <c r="H600" s="210"/>
      <c r="I600" s="627"/>
      <c r="J600" s="210"/>
      <c r="K600" s="210"/>
      <c r="L600" s="210"/>
      <c r="M600" s="628"/>
      <c r="N600" s="210"/>
      <c r="O600" s="210"/>
      <c r="P600" s="210"/>
      <c r="Q600" s="210"/>
      <c r="R600" s="210"/>
      <c r="S600" s="210"/>
      <c r="T600" s="210"/>
      <c r="U600" s="210"/>
      <c r="V600" s="210"/>
      <c r="W600" s="210"/>
      <c r="X600" s="210"/>
      <c r="Y600" s="210"/>
      <c r="Z600" s="210"/>
    </row>
    <row r="601" ht="12.75" customHeight="1">
      <c r="A601" s="625"/>
      <c r="B601" s="625"/>
      <c r="C601" s="625"/>
      <c r="D601" s="627"/>
      <c r="E601" s="210"/>
      <c r="F601" s="210"/>
      <c r="G601" s="210"/>
      <c r="H601" s="210"/>
      <c r="I601" s="627"/>
      <c r="J601" s="210"/>
      <c r="K601" s="210"/>
      <c r="L601" s="210"/>
      <c r="M601" s="628"/>
      <c r="N601" s="210"/>
      <c r="O601" s="210"/>
      <c r="P601" s="210"/>
      <c r="Q601" s="210"/>
      <c r="R601" s="210"/>
      <c r="S601" s="210"/>
      <c r="T601" s="210"/>
      <c r="U601" s="210"/>
      <c r="V601" s="210"/>
      <c r="W601" s="210"/>
      <c r="X601" s="210"/>
      <c r="Y601" s="210"/>
      <c r="Z601" s="210"/>
    </row>
    <row r="602" ht="12.75" customHeight="1">
      <c r="A602" s="625"/>
      <c r="B602" s="625"/>
      <c r="C602" s="625"/>
      <c r="D602" s="627"/>
      <c r="E602" s="210"/>
      <c r="F602" s="210"/>
      <c r="G602" s="210"/>
      <c r="H602" s="210"/>
      <c r="I602" s="627"/>
      <c r="J602" s="210"/>
      <c r="K602" s="210"/>
      <c r="L602" s="210"/>
      <c r="M602" s="628"/>
      <c r="N602" s="210"/>
      <c r="O602" s="210"/>
      <c r="P602" s="210"/>
      <c r="Q602" s="210"/>
      <c r="R602" s="210"/>
      <c r="S602" s="210"/>
      <c r="T602" s="210"/>
      <c r="U602" s="210"/>
      <c r="V602" s="210"/>
      <c r="W602" s="210"/>
      <c r="X602" s="210"/>
      <c r="Y602" s="210"/>
      <c r="Z602" s="210"/>
    </row>
    <row r="603" ht="12.75" customHeight="1">
      <c r="A603" s="625"/>
      <c r="B603" s="625"/>
      <c r="C603" s="625"/>
      <c r="D603" s="627"/>
      <c r="E603" s="210"/>
      <c r="F603" s="210"/>
      <c r="G603" s="210"/>
      <c r="H603" s="210"/>
      <c r="I603" s="627"/>
      <c r="J603" s="210"/>
      <c r="K603" s="210"/>
      <c r="L603" s="210"/>
      <c r="M603" s="628"/>
      <c r="N603" s="210"/>
      <c r="O603" s="210"/>
      <c r="P603" s="210"/>
      <c r="Q603" s="210"/>
      <c r="R603" s="210"/>
      <c r="S603" s="210"/>
      <c r="T603" s="210"/>
      <c r="U603" s="210"/>
      <c r="V603" s="210"/>
      <c r="W603" s="210"/>
      <c r="X603" s="210"/>
      <c r="Y603" s="210"/>
      <c r="Z603" s="210"/>
    </row>
    <row r="604" ht="12.75" customHeight="1">
      <c r="A604" s="625"/>
      <c r="B604" s="625"/>
      <c r="C604" s="625"/>
      <c r="D604" s="627"/>
      <c r="E604" s="210"/>
      <c r="F604" s="210"/>
      <c r="G604" s="210"/>
      <c r="H604" s="210"/>
      <c r="I604" s="627"/>
      <c r="J604" s="210"/>
      <c r="K604" s="210"/>
      <c r="L604" s="210"/>
      <c r="M604" s="628"/>
      <c r="N604" s="210"/>
      <c r="O604" s="210"/>
      <c r="P604" s="210"/>
      <c r="Q604" s="210"/>
      <c r="R604" s="210"/>
      <c r="S604" s="210"/>
      <c r="T604" s="210"/>
      <c r="U604" s="210"/>
      <c r="V604" s="210"/>
      <c r="W604" s="210"/>
      <c r="X604" s="210"/>
      <c r="Y604" s="210"/>
      <c r="Z604" s="210"/>
    </row>
    <row r="605" ht="12.75" customHeight="1">
      <c r="A605" s="625"/>
      <c r="B605" s="625"/>
      <c r="C605" s="625"/>
      <c r="D605" s="627"/>
      <c r="E605" s="210"/>
      <c r="F605" s="210"/>
      <c r="G605" s="210"/>
      <c r="H605" s="210"/>
      <c r="I605" s="627"/>
      <c r="J605" s="210"/>
      <c r="K605" s="210"/>
      <c r="L605" s="210"/>
      <c r="M605" s="628"/>
      <c r="N605" s="210"/>
      <c r="O605" s="210"/>
      <c r="P605" s="210"/>
      <c r="Q605" s="210"/>
      <c r="R605" s="210"/>
      <c r="S605" s="210"/>
      <c r="T605" s="210"/>
      <c r="U605" s="210"/>
      <c r="V605" s="210"/>
      <c r="W605" s="210"/>
      <c r="X605" s="210"/>
      <c r="Y605" s="210"/>
      <c r="Z605" s="210"/>
    </row>
    <row r="606" ht="12.75" customHeight="1">
      <c r="A606" s="625"/>
      <c r="B606" s="625"/>
      <c r="C606" s="625"/>
      <c r="D606" s="627"/>
      <c r="E606" s="210"/>
      <c r="F606" s="210"/>
      <c r="G606" s="210"/>
      <c r="H606" s="210"/>
      <c r="I606" s="627"/>
      <c r="J606" s="210"/>
      <c r="K606" s="210"/>
      <c r="L606" s="210"/>
      <c r="M606" s="628"/>
      <c r="N606" s="210"/>
      <c r="O606" s="210"/>
      <c r="P606" s="210"/>
      <c r="Q606" s="210"/>
      <c r="R606" s="210"/>
      <c r="S606" s="210"/>
      <c r="T606" s="210"/>
      <c r="U606" s="210"/>
      <c r="V606" s="210"/>
      <c r="W606" s="210"/>
      <c r="X606" s="210"/>
      <c r="Y606" s="210"/>
      <c r="Z606" s="210"/>
    </row>
    <row r="607" ht="12.75" customHeight="1">
      <c r="A607" s="625"/>
      <c r="B607" s="625"/>
      <c r="C607" s="625"/>
      <c r="D607" s="627"/>
      <c r="E607" s="210"/>
      <c r="F607" s="210"/>
      <c r="G607" s="210"/>
      <c r="H607" s="210"/>
      <c r="I607" s="627"/>
      <c r="J607" s="210"/>
      <c r="K607" s="210"/>
      <c r="L607" s="210"/>
      <c r="M607" s="628"/>
      <c r="N607" s="210"/>
      <c r="O607" s="210"/>
      <c r="P607" s="210"/>
      <c r="Q607" s="210"/>
      <c r="R607" s="210"/>
      <c r="S607" s="210"/>
      <c r="T607" s="210"/>
      <c r="U607" s="210"/>
      <c r="V607" s="210"/>
      <c r="W607" s="210"/>
      <c r="X607" s="210"/>
      <c r="Y607" s="210"/>
      <c r="Z607" s="210"/>
    </row>
    <row r="608" ht="12.75" customHeight="1">
      <c r="A608" s="625"/>
      <c r="B608" s="625"/>
      <c r="C608" s="625"/>
      <c r="D608" s="627"/>
      <c r="E608" s="210"/>
      <c r="F608" s="210"/>
      <c r="G608" s="210"/>
      <c r="H608" s="210"/>
      <c r="I608" s="627"/>
      <c r="J608" s="210"/>
      <c r="K608" s="210"/>
      <c r="L608" s="210"/>
      <c r="M608" s="628"/>
      <c r="N608" s="210"/>
      <c r="O608" s="210"/>
      <c r="P608" s="210"/>
      <c r="Q608" s="210"/>
      <c r="R608" s="210"/>
      <c r="S608" s="210"/>
      <c r="T608" s="210"/>
      <c r="U608" s="210"/>
      <c r="V608" s="210"/>
      <c r="W608" s="210"/>
      <c r="X608" s="210"/>
      <c r="Y608" s="210"/>
      <c r="Z608" s="210"/>
    </row>
    <row r="609" ht="12.75" customHeight="1">
      <c r="A609" s="625"/>
      <c r="B609" s="625"/>
      <c r="C609" s="625"/>
      <c r="D609" s="627"/>
      <c r="E609" s="210"/>
      <c r="F609" s="210"/>
      <c r="G609" s="210"/>
      <c r="H609" s="210"/>
      <c r="I609" s="627"/>
      <c r="J609" s="210"/>
      <c r="K609" s="210"/>
      <c r="L609" s="210"/>
      <c r="M609" s="628"/>
      <c r="N609" s="210"/>
      <c r="O609" s="210"/>
      <c r="P609" s="210"/>
      <c r="Q609" s="210"/>
      <c r="R609" s="210"/>
      <c r="S609" s="210"/>
      <c r="T609" s="210"/>
      <c r="U609" s="210"/>
      <c r="V609" s="210"/>
      <c r="W609" s="210"/>
      <c r="X609" s="210"/>
      <c r="Y609" s="210"/>
      <c r="Z609" s="210"/>
    </row>
    <row r="610" ht="12.75" customHeight="1">
      <c r="A610" s="625"/>
      <c r="B610" s="625"/>
      <c r="C610" s="625"/>
      <c r="D610" s="627"/>
      <c r="E610" s="210"/>
      <c r="F610" s="210"/>
      <c r="G610" s="210"/>
      <c r="H610" s="210"/>
      <c r="I610" s="627"/>
      <c r="J610" s="210"/>
      <c r="K610" s="210"/>
      <c r="L610" s="210"/>
      <c r="M610" s="628"/>
      <c r="N610" s="210"/>
      <c r="O610" s="210"/>
      <c r="P610" s="210"/>
      <c r="Q610" s="210"/>
      <c r="R610" s="210"/>
      <c r="S610" s="210"/>
      <c r="T610" s="210"/>
      <c r="U610" s="210"/>
      <c r="V610" s="210"/>
      <c r="W610" s="210"/>
      <c r="X610" s="210"/>
      <c r="Y610" s="210"/>
      <c r="Z610" s="210"/>
    </row>
    <row r="611" ht="12.75" customHeight="1">
      <c r="A611" s="625"/>
      <c r="B611" s="625"/>
      <c r="C611" s="625"/>
      <c r="D611" s="627"/>
      <c r="E611" s="210"/>
      <c r="F611" s="210"/>
      <c r="G611" s="210"/>
      <c r="H611" s="210"/>
      <c r="I611" s="627"/>
      <c r="J611" s="210"/>
      <c r="K611" s="210"/>
      <c r="L611" s="210"/>
      <c r="M611" s="628"/>
      <c r="N611" s="210"/>
      <c r="O611" s="210"/>
      <c r="P611" s="210"/>
      <c r="Q611" s="210"/>
      <c r="R611" s="210"/>
      <c r="S611" s="210"/>
      <c r="T611" s="210"/>
      <c r="U611" s="210"/>
      <c r="V611" s="210"/>
      <c r="W611" s="210"/>
      <c r="X611" s="210"/>
      <c r="Y611" s="210"/>
      <c r="Z611" s="210"/>
    </row>
    <row r="612" ht="12.75" customHeight="1">
      <c r="A612" s="625"/>
      <c r="B612" s="625"/>
      <c r="C612" s="625"/>
      <c r="D612" s="627"/>
      <c r="E612" s="210"/>
      <c r="F612" s="210"/>
      <c r="G612" s="210"/>
      <c r="H612" s="210"/>
      <c r="I612" s="627"/>
      <c r="J612" s="210"/>
      <c r="K612" s="210"/>
      <c r="L612" s="210"/>
      <c r="M612" s="628"/>
      <c r="N612" s="210"/>
      <c r="O612" s="210"/>
      <c r="P612" s="210"/>
      <c r="Q612" s="210"/>
      <c r="R612" s="210"/>
      <c r="S612" s="210"/>
      <c r="T612" s="210"/>
      <c r="U612" s="210"/>
      <c r="V612" s="210"/>
      <c r="W612" s="210"/>
      <c r="X612" s="210"/>
      <c r="Y612" s="210"/>
      <c r="Z612" s="210"/>
    </row>
    <row r="613" ht="12.75" customHeight="1">
      <c r="A613" s="625"/>
      <c r="B613" s="625"/>
      <c r="C613" s="625"/>
      <c r="D613" s="627"/>
      <c r="E613" s="210"/>
      <c r="F613" s="210"/>
      <c r="G613" s="210"/>
      <c r="H613" s="210"/>
      <c r="I613" s="627"/>
      <c r="J613" s="210"/>
      <c r="K613" s="210"/>
      <c r="L613" s="210"/>
      <c r="M613" s="628"/>
      <c r="N613" s="210"/>
      <c r="O613" s="210"/>
      <c r="P613" s="210"/>
      <c r="Q613" s="210"/>
      <c r="R613" s="210"/>
      <c r="S613" s="210"/>
      <c r="T613" s="210"/>
      <c r="U613" s="210"/>
      <c r="V613" s="210"/>
      <c r="W613" s="210"/>
      <c r="X613" s="210"/>
      <c r="Y613" s="210"/>
      <c r="Z613" s="210"/>
    </row>
    <row r="614" ht="12.75" customHeight="1">
      <c r="A614" s="625"/>
      <c r="B614" s="625"/>
      <c r="C614" s="625"/>
      <c r="D614" s="627"/>
      <c r="E614" s="210"/>
      <c r="F614" s="210"/>
      <c r="G614" s="210"/>
      <c r="H614" s="210"/>
      <c r="I614" s="627"/>
      <c r="J614" s="210"/>
      <c r="K614" s="210"/>
      <c r="L614" s="210"/>
      <c r="M614" s="628"/>
      <c r="N614" s="210"/>
      <c r="O614" s="210"/>
      <c r="P614" s="210"/>
      <c r="Q614" s="210"/>
      <c r="R614" s="210"/>
      <c r="S614" s="210"/>
      <c r="T614" s="210"/>
      <c r="U614" s="210"/>
      <c r="V614" s="210"/>
      <c r="W614" s="210"/>
      <c r="X614" s="210"/>
      <c r="Y614" s="210"/>
      <c r="Z614" s="210"/>
    </row>
    <row r="615" ht="12.75" customHeight="1">
      <c r="A615" s="625"/>
      <c r="B615" s="625"/>
      <c r="C615" s="625"/>
      <c r="D615" s="627"/>
      <c r="E615" s="210"/>
      <c r="F615" s="210"/>
      <c r="G615" s="210"/>
      <c r="H615" s="210"/>
      <c r="I615" s="627"/>
      <c r="J615" s="210"/>
      <c r="K615" s="210"/>
      <c r="L615" s="210"/>
      <c r="M615" s="628"/>
      <c r="N615" s="210"/>
      <c r="O615" s="210"/>
      <c r="P615" s="210"/>
      <c r="Q615" s="210"/>
      <c r="R615" s="210"/>
      <c r="S615" s="210"/>
      <c r="T615" s="210"/>
      <c r="U615" s="210"/>
      <c r="V615" s="210"/>
      <c r="W615" s="210"/>
      <c r="X615" s="210"/>
      <c r="Y615" s="210"/>
      <c r="Z615" s="210"/>
    </row>
    <row r="616" ht="12.75" customHeight="1">
      <c r="A616" s="625"/>
      <c r="B616" s="625"/>
      <c r="C616" s="625"/>
      <c r="D616" s="627"/>
      <c r="E616" s="210"/>
      <c r="F616" s="210"/>
      <c r="G616" s="210"/>
      <c r="H616" s="210"/>
      <c r="I616" s="627"/>
      <c r="J616" s="210"/>
      <c r="K616" s="210"/>
      <c r="L616" s="210"/>
      <c r="M616" s="628"/>
      <c r="N616" s="210"/>
      <c r="O616" s="210"/>
      <c r="P616" s="210"/>
      <c r="Q616" s="210"/>
      <c r="R616" s="210"/>
      <c r="S616" s="210"/>
      <c r="T616" s="210"/>
      <c r="U616" s="210"/>
      <c r="V616" s="210"/>
      <c r="W616" s="210"/>
      <c r="X616" s="210"/>
      <c r="Y616" s="210"/>
      <c r="Z616" s="210"/>
    </row>
    <row r="617" ht="12.75" customHeight="1">
      <c r="A617" s="625"/>
      <c r="B617" s="625"/>
      <c r="C617" s="625"/>
      <c r="D617" s="627"/>
      <c r="E617" s="210"/>
      <c r="F617" s="210"/>
      <c r="G617" s="210"/>
      <c r="H617" s="210"/>
      <c r="I617" s="627"/>
      <c r="J617" s="210"/>
      <c r="K617" s="210"/>
      <c r="L617" s="210"/>
      <c r="M617" s="628"/>
      <c r="N617" s="210"/>
      <c r="O617" s="210"/>
      <c r="P617" s="210"/>
      <c r="Q617" s="210"/>
      <c r="R617" s="210"/>
      <c r="S617" s="210"/>
      <c r="T617" s="210"/>
      <c r="U617" s="210"/>
      <c r="V617" s="210"/>
      <c r="W617" s="210"/>
      <c r="X617" s="210"/>
      <c r="Y617" s="210"/>
      <c r="Z617" s="210"/>
    </row>
    <row r="618" ht="12.75" customHeight="1">
      <c r="A618" s="625"/>
      <c r="B618" s="625"/>
      <c r="C618" s="625"/>
      <c r="D618" s="627"/>
      <c r="E618" s="210"/>
      <c r="F618" s="210"/>
      <c r="G618" s="210"/>
      <c r="H618" s="210"/>
      <c r="I618" s="627"/>
      <c r="J618" s="210"/>
      <c r="K618" s="210"/>
      <c r="L618" s="210"/>
      <c r="M618" s="628"/>
      <c r="N618" s="210"/>
      <c r="O618" s="210"/>
      <c r="P618" s="210"/>
      <c r="Q618" s="210"/>
      <c r="R618" s="210"/>
      <c r="S618" s="210"/>
      <c r="T618" s="210"/>
      <c r="U618" s="210"/>
      <c r="V618" s="210"/>
      <c r="W618" s="210"/>
      <c r="X618" s="210"/>
      <c r="Y618" s="210"/>
      <c r="Z618" s="210"/>
    </row>
    <row r="619" ht="12.75" customHeight="1">
      <c r="A619" s="625"/>
      <c r="B619" s="625"/>
      <c r="C619" s="625"/>
      <c r="D619" s="627"/>
      <c r="E619" s="210"/>
      <c r="F619" s="210"/>
      <c r="G619" s="210"/>
      <c r="H619" s="210"/>
      <c r="I619" s="627"/>
      <c r="J619" s="210"/>
      <c r="K619" s="210"/>
      <c r="L619" s="210"/>
      <c r="M619" s="628"/>
      <c r="N619" s="210"/>
      <c r="O619" s="210"/>
      <c r="P619" s="210"/>
      <c r="Q619" s="210"/>
      <c r="R619" s="210"/>
      <c r="S619" s="210"/>
      <c r="T619" s="210"/>
      <c r="U619" s="210"/>
      <c r="V619" s="210"/>
      <c r="W619" s="210"/>
      <c r="X619" s="210"/>
      <c r="Y619" s="210"/>
      <c r="Z619" s="210"/>
    </row>
    <row r="620" ht="12.75" customHeight="1">
      <c r="A620" s="625"/>
      <c r="B620" s="625"/>
      <c r="C620" s="625"/>
      <c r="D620" s="627"/>
      <c r="E620" s="210"/>
      <c r="F620" s="210"/>
      <c r="G620" s="210"/>
      <c r="H620" s="210"/>
      <c r="I620" s="627"/>
      <c r="J620" s="210"/>
      <c r="K620" s="210"/>
      <c r="L620" s="210"/>
      <c r="M620" s="628"/>
      <c r="N620" s="210"/>
      <c r="O620" s="210"/>
      <c r="P620" s="210"/>
      <c r="Q620" s="210"/>
      <c r="R620" s="210"/>
      <c r="S620" s="210"/>
      <c r="T620" s="210"/>
      <c r="U620" s="210"/>
      <c r="V620" s="210"/>
      <c r="W620" s="210"/>
      <c r="X620" s="210"/>
      <c r="Y620" s="210"/>
      <c r="Z620" s="210"/>
    </row>
    <row r="621" ht="12.75" customHeight="1">
      <c r="A621" s="625"/>
      <c r="B621" s="625"/>
      <c r="C621" s="625"/>
      <c r="D621" s="627"/>
      <c r="E621" s="210"/>
      <c r="F621" s="210"/>
      <c r="G621" s="210"/>
      <c r="H621" s="210"/>
      <c r="I621" s="627"/>
      <c r="J621" s="210"/>
      <c r="K621" s="210"/>
      <c r="L621" s="210"/>
      <c r="M621" s="628"/>
      <c r="N621" s="210"/>
      <c r="O621" s="210"/>
      <c r="P621" s="210"/>
      <c r="Q621" s="210"/>
      <c r="R621" s="210"/>
      <c r="S621" s="210"/>
      <c r="T621" s="210"/>
      <c r="U621" s="210"/>
      <c r="V621" s="210"/>
      <c r="W621" s="210"/>
      <c r="X621" s="210"/>
      <c r="Y621" s="210"/>
      <c r="Z621" s="210"/>
    </row>
    <row r="622" ht="12.75" customHeight="1">
      <c r="A622" s="625"/>
      <c r="B622" s="625"/>
      <c r="C622" s="625"/>
      <c r="D622" s="627"/>
      <c r="E622" s="210"/>
      <c r="F622" s="210"/>
      <c r="G622" s="210"/>
      <c r="H622" s="210"/>
      <c r="I622" s="627"/>
      <c r="J622" s="210"/>
      <c r="K622" s="210"/>
      <c r="L622" s="210"/>
      <c r="M622" s="628"/>
      <c r="N622" s="210"/>
      <c r="O622" s="210"/>
      <c r="P622" s="210"/>
      <c r="Q622" s="210"/>
      <c r="R622" s="210"/>
      <c r="S622" s="210"/>
      <c r="T622" s="210"/>
      <c r="U622" s="210"/>
      <c r="V622" s="210"/>
      <c r="W622" s="210"/>
      <c r="X622" s="210"/>
      <c r="Y622" s="210"/>
      <c r="Z622" s="210"/>
    </row>
    <row r="623" ht="12.75" customHeight="1">
      <c r="A623" s="625"/>
      <c r="B623" s="625"/>
      <c r="C623" s="625"/>
      <c r="D623" s="627"/>
      <c r="E623" s="210"/>
      <c r="F623" s="210"/>
      <c r="G623" s="210"/>
      <c r="H623" s="210"/>
      <c r="I623" s="627"/>
      <c r="J623" s="210"/>
      <c r="K623" s="210"/>
      <c r="L623" s="210"/>
      <c r="M623" s="628"/>
      <c r="N623" s="210"/>
      <c r="O623" s="210"/>
      <c r="P623" s="210"/>
      <c r="Q623" s="210"/>
      <c r="R623" s="210"/>
      <c r="S623" s="210"/>
      <c r="T623" s="210"/>
      <c r="U623" s="210"/>
      <c r="V623" s="210"/>
      <c r="W623" s="210"/>
      <c r="X623" s="210"/>
      <c r="Y623" s="210"/>
      <c r="Z623" s="210"/>
    </row>
    <row r="624" ht="12.75" customHeight="1">
      <c r="A624" s="625"/>
      <c r="B624" s="625"/>
      <c r="C624" s="625"/>
      <c r="D624" s="627"/>
      <c r="E624" s="210"/>
      <c r="F624" s="210"/>
      <c r="G624" s="210"/>
      <c r="H624" s="210"/>
      <c r="I624" s="627"/>
      <c r="J624" s="210"/>
      <c r="K624" s="210"/>
      <c r="L624" s="210"/>
      <c r="M624" s="628"/>
      <c r="N624" s="210"/>
      <c r="O624" s="210"/>
      <c r="P624" s="210"/>
      <c r="Q624" s="210"/>
      <c r="R624" s="210"/>
      <c r="S624" s="210"/>
      <c r="T624" s="210"/>
      <c r="U624" s="210"/>
      <c r="V624" s="210"/>
      <c r="W624" s="210"/>
      <c r="X624" s="210"/>
      <c r="Y624" s="210"/>
      <c r="Z624" s="210"/>
    </row>
    <row r="625" ht="12.75" customHeight="1">
      <c r="A625" s="625"/>
      <c r="B625" s="625"/>
      <c r="C625" s="625"/>
      <c r="D625" s="627"/>
      <c r="E625" s="210"/>
      <c r="F625" s="210"/>
      <c r="G625" s="210"/>
      <c r="H625" s="210"/>
      <c r="I625" s="627"/>
      <c r="J625" s="210"/>
      <c r="K625" s="210"/>
      <c r="L625" s="210"/>
      <c r="M625" s="628"/>
      <c r="N625" s="210"/>
      <c r="O625" s="210"/>
      <c r="P625" s="210"/>
      <c r="Q625" s="210"/>
      <c r="R625" s="210"/>
      <c r="S625" s="210"/>
      <c r="T625" s="210"/>
      <c r="U625" s="210"/>
      <c r="V625" s="210"/>
      <c r="W625" s="210"/>
      <c r="X625" s="210"/>
      <c r="Y625" s="210"/>
      <c r="Z625" s="210"/>
    </row>
    <row r="626" ht="12.75" customHeight="1">
      <c r="A626" s="625"/>
      <c r="B626" s="625"/>
      <c r="C626" s="625"/>
      <c r="D626" s="627"/>
      <c r="E626" s="210"/>
      <c r="F626" s="210"/>
      <c r="G626" s="210"/>
      <c r="H626" s="210"/>
      <c r="I626" s="627"/>
      <c r="J626" s="210"/>
      <c r="K626" s="210"/>
      <c r="L626" s="210"/>
      <c r="M626" s="628"/>
      <c r="N626" s="210"/>
      <c r="O626" s="210"/>
      <c r="P626" s="210"/>
      <c r="Q626" s="210"/>
      <c r="R626" s="210"/>
      <c r="S626" s="210"/>
      <c r="T626" s="210"/>
      <c r="U626" s="210"/>
      <c r="V626" s="210"/>
      <c r="W626" s="210"/>
      <c r="X626" s="210"/>
      <c r="Y626" s="210"/>
      <c r="Z626" s="210"/>
    </row>
    <row r="627" ht="12.75" customHeight="1">
      <c r="A627" s="625"/>
      <c r="B627" s="625"/>
      <c r="C627" s="625"/>
      <c r="D627" s="627"/>
      <c r="E627" s="210"/>
      <c r="F627" s="210"/>
      <c r="G627" s="210"/>
      <c r="H627" s="210"/>
      <c r="I627" s="627"/>
      <c r="J627" s="210"/>
      <c r="K627" s="210"/>
      <c r="L627" s="210"/>
      <c r="M627" s="628"/>
      <c r="N627" s="210"/>
      <c r="O627" s="210"/>
      <c r="P627" s="210"/>
      <c r="Q627" s="210"/>
      <c r="R627" s="210"/>
      <c r="S627" s="210"/>
      <c r="T627" s="210"/>
      <c r="U627" s="210"/>
      <c r="V627" s="210"/>
      <c r="W627" s="210"/>
      <c r="X627" s="210"/>
      <c r="Y627" s="210"/>
      <c r="Z627" s="210"/>
    </row>
    <row r="628" ht="12.75" customHeight="1">
      <c r="A628" s="625"/>
      <c r="B628" s="625"/>
      <c r="C628" s="625"/>
      <c r="D628" s="627"/>
      <c r="E628" s="210"/>
      <c r="F628" s="210"/>
      <c r="G628" s="210"/>
      <c r="H628" s="210"/>
      <c r="I628" s="627"/>
      <c r="J628" s="210"/>
      <c r="K628" s="210"/>
      <c r="L628" s="210"/>
      <c r="M628" s="628"/>
      <c r="N628" s="210"/>
      <c r="O628" s="210"/>
      <c r="P628" s="210"/>
      <c r="Q628" s="210"/>
      <c r="R628" s="210"/>
      <c r="S628" s="210"/>
      <c r="T628" s="210"/>
      <c r="U628" s="210"/>
      <c r="V628" s="210"/>
      <c r="W628" s="210"/>
      <c r="X628" s="210"/>
      <c r="Y628" s="210"/>
      <c r="Z628" s="210"/>
    </row>
    <row r="629" ht="12.75" customHeight="1">
      <c r="A629" s="625"/>
      <c r="B629" s="625"/>
      <c r="C629" s="625"/>
      <c r="D629" s="627"/>
      <c r="E629" s="210"/>
      <c r="F629" s="210"/>
      <c r="G629" s="210"/>
      <c r="H629" s="210"/>
      <c r="I629" s="627"/>
      <c r="J629" s="210"/>
      <c r="K629" s="210"/>
      <c r="L629" s="210"/>
      <c r="M629" s="628"/>
      <c r="N629" s="210"/>
      <c r="O629" s="210"/>
      <c r="P629" s="210"/>
      <c r="Q629" s="210"/>
      <c r="R629" s="210"/>
      <c r="S629" s="210"/>
      <c r="T629" s="210"/>
      <c r="U629" s="210"/>
      <c r="V629" s="210"/>
      <c r="W629" s="210"/>
      <c r="X629" s="210"/>
      <c r="Y629" s="210"/>
      <c r="Z629" s="210"/>
    </row>
    <row r="630" ht="12.75" customHeight="1">
      <c r="A630" s="625"/>
      <c r="B630" s="625"/>
      <c r="C630" s="625"/>
      <c r="D630" s="627"/>
      <c r="E630" s="210"/>
      <c r="F630" s="210"/>
      <c r="G630" s="210"/>
      <c r="H630" s="210"/>
      <c r="I630" s="627"/>
      <c r="J630" s="210"/>
      <c r="K630" s="210"/>
      <c r="L630" s="210"/>
      <c r="M630" s="628"/>
      <c r="N630" s="210"/>
      <c r="O630" s="210"/>
      <c r="P630" s="210"/>
      <c r="Q630" s="210"/>
      <c r="R630" s="210"/>
      <c r="S630" s="210"/>
      <c r="T630" s="210"/>
      <c r="U630" s="210"/>
      <c r="V630" s="210"/>
      <c r="W630" s="210"/>
      <c r="X630" s="210"/>
      <c r="Y630" s="210"/>
      <c r="Z630" s="210"/>
    </row>
    <row r="631" ht="12.75" customHeight="1">
      <c r="A631" s="625"/>
      <c r="B631" s="625"/>
      <c r="C631" s="625"/>
      <c r="D631" s="627"/>
      <c r="E631" s="210"/>
      <c r="F631" s="210"/>
      <c r="G631" s="210"/>
      <c r="H631" s="210"/>
      <c r="I631" s="627"/>
      <c r="J631" s="210"/>
      <c r="K631" s="210"/>
      <c r="L631" s="210"/>
      <c r="M631" s="628"/>
      <c r="N631" s="210"/>
      <c r="O631" s="210"/>
      <c r="P631" s="210"/>
      <c r="Q631" s="210"/>
      <c r="R631" s="210"/>
      <c r="S631" s="210"/>
      <c r="T631" s="210"/>
      <c r="U631" s="210"/>
      <c r="V631" s="210"/>
      <c r="W631" s="210"/>
      <c r="X631" s="210"/>
      <c r="Y631" s="210"/>
      <c r="Z631" s="210"/>
    </row>
    <row r="632" ht="12.75" customHeight="1">
      <c r="A632" s="625"/>
      <c r="B632" s="625"/>
      <c r="C632" s="625"/>
      <c r="D632" s="627"/>
      <c r="E632" s="210"/>
      <c r="F632" s="210"/>
      <c r="G632" s="210"/>
      <c r="H632" s="210"/>
      <c r="I632" s="627"/>
      <c r="J632" s="210"/>
      <c r="K632" s="210"/>
      <c r="L632" s="210"/>
      <c r="M632" s="628"/>
      <c r="N632" s="210"/>
      <c r="O632" s="210"/>
      <c r="P632" s="210"/>
      <c r="Q632" s="210"/>
      <c r="R632" s="210"/>
      <c r="S632" s="210"/>
      <c r="T632" s="210"/>
      <c r="U632" s="210"/>
      <c r="V632" s="210"/>
      <c r="W632" s="210"/>
      <c r="X632" s="210"/>
      <c r="Y632" s="210"/>
      <c r="Z632" s="210"/>
    </row>
    <row r="633" ht="12.75" customHeight="1">
      <c r="A633" s="625"/>
      <c r="B633" s="625"/>
      <c r="C633" s="625"/>
      <c r="D633" s="627"/>
      <c r="E633" s="210"/>
      <c r="F633" s="210"/>
      <c r="G633" s="210"/>
      <c r="H633" s="210"/>
      <c r="I633" s="627"/>
      <c r="J633" s="210"/>
      <c r="K633" s="210"/>
      <c r="L633" s="210"/>
      <c r="M633" s="628"/>
      <c r="N633" s="210"/>
      <c r="O633" s="210"/>
      <c r="P633" s="210"/>
      <c r="Q633" s="210"/>
      <c r="R633" s="210"/>
      <c r="S633" s="210"/>
      <c r="T633" s="210"/>
      <c r="U633" s="210"/>
      <c r="V633" s="210"/>
      <c r="W633" s="210"/>
      <c r="X633" s="210"/>
      <c r="Y633" s="210"/>
      <c r="Z633" s="210"/>
    </row>
    <row r="634" ht="12.75" customHeight="1">
      <c r="A634" s="625"/>
      <c r="B634" s="625"/>
      <c r="C634" s="625"/>
      <c r="D634" s="627"/>
      <c r="E634" s="210"/>
      <c r="F634" s="210"/>
      <c r="G634" s="210"/>
      <c r="H634" s="210"/>
      <c r="I634" s="627"/>
      <c r="J634" s="210"/>
      <c r="K634" s="210"/>
      <c r="L634" s="210"/>
      <c r="M634" s="628"/>
      <c r="N634" s="210"/>
      <c r="O634" s="210"/>
      <c r="P634" s="210"/>
      <c r="Q634" s="210"/>
      <c r="R634" s="210"/>
      <c r="S634" s="210"/>
      <c r="T634" s="210"/>
      <c r="U634" s="210"/>
      <c r="V634" s="210"/>
      <c r="W634" s="210"/>
      <c r="X634" s="210"/>
      <c r="Y634" s="210"/>
      <c r="Z634" s="210"/>
    </row>
    <row r="635" ht="12.75" customHeight="1">
      <c r="A635" s="625"/>
      <c r="B635" s="625"/>
      <c r="C635" s="625"/>
      <c r="D635" s="627"/>
      <c r="E635" s="210"/>
      <c r="F635" s="210"/>
      <c r="G635" s="210"/>
      <c r="H635" s="210"/>
      <c r="I635" s="627"/>
      <c r="J635" s="210"/>
      <c r="K635" s="210"/>
      <c r="L635" s="210"/>
      <c r="M635" s="628"/>
      <c r="N635" s="210"/>
      <c r="O635" s="210"/>
      <c r="P635" s="210"/>
      <c r="Q635" s="210"/>
      <c r="R635" s="210"/>
      <c r="S635" s="210"/>
      <c r="T635" s="210"/>
      <c r="U635" s="210"/>
      <c r="V635" s="210"/>
      <c r="W635" s="210"/>
      <c r="X635" s="210"/>
      <c r="Y635" s="210"/>
      <c r="Z635" s="210"/>
    </row>
    <row r="636" ht="12.75" customHeight="1">
      <c r="A636" s="625"/>
      <c r="B636" s="625"/>
      <c r="C636" s="625"/>
      <c r="D636" s="627"/>
      <c r="E636" s="210"/>
      <c r="F636" s="210"/>
      <c r="G636" s="210"/>
      <c r="H636" s="210"/>
      <c r="I636" s="627"/>
      <c r="J636" s="210"/>
      <c r="K636" s="210"/>
      <c r="L636" s="210"/>
      <c r="M636" s="628"/>
      <c r="N636" s="210"/>
      <c r="O636" s="210"/>
      <c r="P636" s="210"/>
      <c r="Q636" s="210"/>
      <c r="R636" s="210"/>
      <c r="S636" s="210"/>
      <c r="T636" s="210"/>
      <c r="U636" s="210"/>
      <c r="V636" s="210"/>
      <c r="W636" s="210"/>
      <c r="X636" s="210"/>
      <c r="Y636" s="210"/>
      <c r="Z636" s="210"/>
    </row>
    <row r="637" ht="12.75" customHeight="1">
      <c r="A637" s="625"/>
      <c r="B637" s="625"/>
      <c r="C637" s="625"/>
      <c r="D637" s="627"/>
      <c r="E637" s="210"/>
      <c r="F637" s="210"/>
      <c r="G637" s="210"/>
      <c r="H637" s="210"/>
      <c r="I637" s="627"/>
      <c r="J637" s="210"/>
      <c r="K637" s="210"/>
      <c r="L637" s="210"/>
      <c r="M637" s="628"/>
      <c r="N637" s="210"/>
      <c r="O637" s="210"/>
      <c r="P637" s="210"/>
      <c r="Q637" s="210"/>
      <c r="R637" s="210"/>
      <c r="S637" s="210"/>
      <c r="T637" s="210"/>
      <c r="U637" s="210"/>
      <c r="V637" s="210"/>
      <c r="W637" s="210"/>
      <c r="X637" s="210"/>
      <c r="Y637" s="210"/>
      <c r="Z637" s="210"/>
    </row>
    <row r="638" ht="12.75" customHeight="1">
      <c r="A638" s="625"/>
      <c r="B638" s="625"/>
      <c r="C638" s="625"/>
      <c r="D638" s="627"/>
      <c r="E638" s="210"/>
      <c r="F638" s="210"/>
      <c r="G638" s="210"/>
      <c r="H638" s="210"/>
      <c r="I638" s="627"/>
      <c r="J638" s="210"/>
      <c r="K638" s="210"/>
      <c r="L638" s="210"/>
      <c r="M638" s="628"/>
      <c r="N638" s="210"/>
      <c r="O638" s="210"/>
      <c r="P638" s="210"/>
      <c r="Q638" s="210"/>
      <c r="R638" s="210"/>
      <c r="S638" s="210"/>
      <c r="T638" s="210"/>
      <c r="U638" s="210"/>
      <c r="V638" s="210"/>
      <c r="W638" s="210"/>
      <c r="X638" s="210"/>
      <c r="Y638" s="210"/>
      <c r="Z638" s="210"/>
    </row>
    <row r="639" ht="12.75" customHeight="1">
      <c r="A639" s="625"/>
      <c r="B639" s="625"/>
      <c r="C639" s="625"/>
      <c r="D639" s="627"/>
      <c r="E639" s="210"/>
      <c r="F639" s="210"/>
      <c r="G639" s="210"/>
      <c r="H639" s="210"/>
      <c r="I639" s="627"/>
      <c r="J639" s="210"/>
      <c r="K639" s="210"/>
      <c r="L639" s="210"/>
      <c r="M639" s="628"/>
      <c r="N639" s="210"/>
      <c r="O639" s="210"/>
      <c r="P639" s="210"/>
      <c r="Q639" s="210"/>
      <c r="R639" s="210"/>
      <c r="S639" s="210"/>
      <c r="T639" s="210"/>
      <c r="U639" s="210"/>
      <c r="V639" s="210"/>
      <c r="W639" s="210"/>
      <c r="X639" s="210"/>
      <c r="Y639" s="210"/>
      <c r="Z639" s="210"/>
    </row>
    <row r="640" ht="12.75" customHeight="1">
      <c r="A640" s="625"/>
      <c r="B640" s="625"/>
      <c r="C640" s="625"/>
      <c r="D640" s="627"/>
      <c r="E640" s="210"/>
      <c r="F640" s="210"/>
      <c r="G640" s="210"/>
      <c r="H640" s="210"/>
      <c r="I640" s="627"/>
      <c r="J640" s="210"/>
      <c r="K640" s="210"/>
      <c r="L640" s="210"/>
      <c r="M640" s="628"/>
      <c r="N640" s="210"/>
      <c r="O640" s="210"/>
      <c r="P640" s="210"/>
      <c r="Q640" s="210"/>
      <c r="R640" s="210"/>
      <c r="S640" s="210"/>
      <c r="T640" s="210"/>
      <c r="U640" s="210"/>
      <c r="V640" s="210"/>
      <c r="W640" s="210"/>
      <c r="X640" s="210"/>
      <c r="Y640" s="210"/>
      <c r="Z640" s="210"/>
    </row>
    <row r="641" ht="12.75" customHeight="1">
      <c r="A641" s="625"/>
      <c r="B641" s="625"/>
      <c r="C641" s="625"/>
      <c r="D641" s="627"/>
      <c r="E641" s="210"/>
      <c r="F641" s="210"/>
      <c r="G641" s="210"/>
      <c r="H641" s="210"/>
      <c r="I641" s="627"/>
      <c r="J641" s="210"/>
      <c r="K641" s="210"/>
      <c r="L641" s="210"/>
      <c r="M641" s="628"/>
      <c r="N641" s="210"/>
      <c r="O641" s="210"/>
      <c r="P641" s="210"/>
      <c r="Q641" s="210"/>
      <c r="R641" s="210"/>
      <c r="S641" s="210"/>
      <c r="T641" s="210"/>
      <c r="U641" s="210"/>
      <c r="V641" s="210"/>
      <c r="W641" s="210"/>
      <c r="X641" s="210"/>
      <c r="Y641" s="210"/>
      <c r="Z641" s="210"/>
    </row>
    <row r="642" ht="12.75" customHeight="1">
      <c r="A642" s="625"/>
      <c r="B642" s="625"/>
      <c r="C642" s="625"/>
      <c r="D642" s="627"/>
      <c r="E642" s="210"/>
      <c r="F642" s="210"/>
      <c r="G642" s="210"/>
      <c r="H642" s="210"/>
      <c r="I642" s="627"/>
      <c r="J642" s="210"/>
      <c r="K642" s="210"/>
      <c r="L642" s="210"/>
      <c r="M642" s="628"/>
      <c r="N642" s="210"/>
      <c r="O642" s="210"/>
      <c r="P642" s="210"/>
      <c r="Q642" s="210"/>
      <c r="R642" s="210"/>
      <c r="S642" s="210"/>
      <c r="T642" s="210"/>
      <c r="U642" s="210"/>
      <c r="V642" s="210"/>
      <c r="W642" s="210"/>
      <c r="X642" s="210"/>
      <c r="Y642" s="210"/>
      <c r="Z642" s="210"/>
    </row>
    <row r="643" ht="12.75" customHeight="1">
      <c r="A643" s="625"/>
      <c r="B643" s="625"/>
      <c r="C643" s="625"/>
      <c r="D643" s="627"/>
      <c r="E643" s="210"/>
      <c r="F643" s="210"/>
      <c r="G643" s="210"/>
      <c r="H643" s="210"/>
      <c r="I643" s="627"/>
      <c r="J643" s="210"/>
      <c r="K643" s="210"/>
      <c r="L643" s="210"/>
      <c r="M643" s="628"/>
      <c r="N643" s="210"/>
      <c r="O643" s="210"/>
      <c r="P643" s="210"/>
      <c r="Q643" s="210"/>
      <c r="R643" s="210"/>
      <c r="S643" s="210"/>
      <c r="T643" s="210"/>
      <c r="U643" s="210"/>
      <c r="V643" s="210"/>
      <c r="W643" s="210"/>
      <c r="X643" s="210"/>
      <c r="Y643" s="210"/>
      <c r="Z643" s="210"/>
    </row>
    <row r="644" ht="12.75" customHeight="1">
      <c r="A644" s="625"/>
      <c r="B644" s="625"/>
      <c r="C644" s="625"/>
      <c r="D644" s="627"/>
      <c r="E644" s="210"/>
      <c r="F644" s="210"/>
      <c r="G644" s="210"/>
      <c r="H644" s="210"/>
      <c r="I644" s="627"/>
      <c r="J644" s="210"/>
      <c r="K644" s="210"/>
      <c r="L644" s="210"/>
      <c r="M644" s="628"/>
      <c r="N644" s="210"/>
      <c r="O644" s="210"/>
      <c r="P644" s="210"/>
      <c r="Q644" s="210"/>
      <c r="R644" s="210"/>
      <c r="S644" s="210"/>
      <c r="T644" s="210"/>
      <c r="U644" s="210"/>
      <c r="V644" s="210"/>
      <c r="W644" s="210"/>
      <c r="X644" s="210"/>
      <c r="Y644" s="210"/>
      <c r="Z644" s="210"/>
    </row>
    <row r="645" ht="12.75" customHeight="1">
      <c r="A645" s="625"/>
      <c r="B645" s="625"/>
      <c r="C645" s="625"/>
      <c r="D645" s="627"/>
      <c r="E645" s="210"/>
      <c r="F645" s="210"/>
      <c r="G645" s="210"/>
      <c r="H645" s="210"/>
      <c r="I645" s="627"/>
      <c r="J645" s="210"/>
      <c r="K645" s="210"/>
      <c r="L645" s="210"/>
      <c r="M645" s="628"/>
      <c r="N645" s="210"/>
      <c r="O645" s="210"/>
      <c r="P645" s="210"/>
      <c r="Q645" s="210"/>
      <c r="R645" s="210"/>
      <c r="S645" s="210"/>
      <c r="T645" s="210"/>
      <c r="U645" s="210"/>
      <c r="V645" s="210"/>
      <c r="W645" s="210"/>
      <c r="X645" s="210"/>
      <c r="Y645" s="210"/>
      <c r="Z645" s="210"/>
    </row>
    <row r="646" ht="12.75" customHeight="1">
      <c r="A646" s="625"/>
      <c r="B646" s="625"/>
      <c r="C646" s="625"/>
      <c r="D646" s="627"/>
      <c r="E646" s="210"/>
      <c r="F646" s="210"/>
      <c r="G646" s="210"/>
      <c r="H646" s="210"/>
      <c r="I646" s="627"/>
      <c r="J646" s="210"/>
      <c r="K646" s="210"/>
      <c r="L646" s="210"/>
      <c r="M646" s="628"/>
      <c r="N646" s="210"/>
      <c r="O646" s="210"/>
      <c r="P646" s="210"/>
      <c r="Q646" s="210"/>
      <c r="R646" s="210"/>
      <c r="S646" s="210"/>
      <c r="T646" s="210"/>
      <c r="U646" s="210"/>
      <c r="V646" s="210"/>
      <c r="W646" s="210"/>
      <c r="X646" s="210"/>
      <c r="Y646" s="210"/>
      <c r="Z646" s="210"/>
    </row>
    <row r="647" ht="12.75" customHeight="1">
      <c r="A647" s="625"/>
      <c r="B647" s="625"/>
      <c r="C647" s="625"/>
      <c r="D647" s="627"/>
      <c r="E647" s="210"/>
      <c r="F647" s="210"/>
      <c r="G647" s="210"/>
      <c r="H647" s="210"/>
      <c r="I647" s="627"/>
      <c r="J647" s="210"/>
      <c r="K647" s="210"/>
      <c r="L647" s="210"/>
      <c r="M647" s="628"/>
      <c r="N647" s="210"/>
      <c r="O647" s="210"/>
      <c r="P647" s="210"/>
      <c r="Q647" s="210"/>
      <c r="R647" s="210"/>
      <c r="S647" s="210"/>
      <c r="T647" s="210"/>
      <c r="U647" s="210"/>
      <c r="V647" s="210"/>
      <c r="W647" s="210"/>
      <c r="X647" s="210"/>
      <c r="Y647" s="210"/>
      <c r="Z647" s="210"/>
    </row>
    <row r="648" ht="12.75" customHeight="1">
      <c r="A648" s="625"/>
      <c r="B648" s="625"/>
      <c r="C648" s="625"/>
      <c r="D648" s="627"/>
      <c r="E648" s="210"/>
      <c r="F648" s="210"/>
      <c r="G648" s="210"/>
      <c r="H648" s="210"/>
      <c r="I648" s="627"/>
      <c r="J648" s="210"/>
      <c r="K648" s="210"/>
      <c r="L648" s="210"/>
      <c r="M648" s="628"/>
      <c r="N648" s="210"/>
      <c r="O648" s="210"/>
      <c r="P648" s="210"/>
      <c r="Q648" s="210"/>
      <c r="R648" s="210"/>
      <c r="S648" s="210"/>
      <c r="T648" s="210"/>
      <c r="U648" s="210"/>
      <c r="V648" s="210"/>
      <c r="W648" s="210"/>
      <c r="X648" s="210"/>
      <c r="Y648" s="210"/>
      <c r="Z648" s="210"/>
    </row>
    <row r="649" ht="12.75" customHeight="1">
      <c r="A649" s="625"/>
      <c r="B649" s="625"/>
      <c r="C649" s="625"/>
      <c r="D649" s="627"/>
      <c r="E649" s="210"/>
      <c r="F649" s="210"/>
      <c r="G649" s="210"/>
      <c r="H649" s="210"/>
      <c r="I649" s="627"/>
      <c r="J649" s="210"/>
      <c r="K649" s="210"/>
      <c r="L649" s="210"/>
      <c r="M649" s="628"/>
      <c r="N649" s="210"/>
      <c r="O649" s="210"/>
      <c r="P649" s="210"/>
      <c r="Q649" s="210"/>
      <c r="R649" s="210"/>
      <c r="S649" s="210"/>
      <c r="T649" s="210"/>
      <c r="U649" s="210"/>
      <c r="V649" s="210"/>
      <c r="W649" s="210"/>
      <c r="X649" s="210"/>
      <c r="Y649" s="210"/>
      <c r="Z649" s="210"/>
    </row>
    <row r="650" ht="12.75" customHeight="1">
      <c r="A650" s="625"/>
      <c r="B650" s="625"/>
      <c r="C650" s="625"/>
      <c r="D650" s="627"/>
      <c r="E650" s="210"/>
      <c r="F650" s="210"/>
      <c r="G650" s="210"/>
      <c r="H650" s="210"/>
      <c r="I650" s="627"/>
      <c r="J650" s="210"/>
      <c r="K650" s="210"/>
      <c r="L650" s="210"/>
      <c r="M650" s="628"/>
      <c r="N650" s="210"/>
      <c r="O650" s="210"/>
      <c r="P650" s="210"/>
      <c r="Q650" s="210"/>
      <c r="R650" s="210"/>
      <c r="S650" s="210"/>
      <c r="T650" s="210"/>
      <c r="U650" s="210"/>
      <c r="V650" s="210"/>
      <c r="W650" s="210"/>
      <c r="X650" s="210"/>
      <c r="Y650" s="210"/>
      <c r="Z650" s="210"/>
    </row>
    <row r="651" ht="12.75" customHeight="1">
      <c r="A651" s="625"/>
      <c r="B651" s="625"/>
      <c r="C651" s="625"/>
      <c r="D651" s="627"/>
      <c r="E651" s="210"/>
      <c r="F651" s="210"/>
      <c r="G651" s="210"/>
      <c r="H651" s="210"/>
      <c r="I651" s="627"/>
      <c r="J651" s="210"/>
      <c r="K651" s="210"/>
      <c r="L651" s="210"/>
      <c r="M651" s="628"/>
      <c r="N651" s="210"/>
      <c r="O651" s="210"/>
      <c r="P651" s="210"/>
      <c r="Q651" s="210"/>
      <c r="R651" s="210"/>
      <c r="S651" s="210"/>
      <c r="T651" s="210"/>
      <c r="U651" s="210"/>
      <c r="V651" s="210"/>
      <c r="W651" s="210"/>
      <c r="X651" s="210"/>
      <c r="Y651" s="210"/>
      <c r="Z651" s="210"/>
    </row>
    <row r="652" ht="12.75" customHeight="1">
      <c r="A652" s="625"/>
      <c r="B652" s="625"/>
      <c r="C652" s="625"/>
      <c r="D652" s="627"/>
      <c r="E652" s="210"/>
      <c r="F652" s="210"/>
      <c r="G652" s="210"/>
      <c r="H652" s="210"/>
      <c r="I652" s="627"/>
      <c r="J652" s="210"/>
      <c r="K652" s="210"/>
      <c r="L652" s="210"/>
      <c r="M652" s="628"/>
      <c r="N652" s="210"/>
      <c r="O652" s="210"/>
      <c r="P652" s="210"/>
      <c r="Q652" s="210"/>
      <c r="R652" s="210"/>
      <c r="S652" s="210"/>
      <c r="T652" s="210"/>
      <c r="U652" s="210"/>
      <c r="V652" s="210"/>
      <c r="W652" s="210"/>
      <c r="X652" s="210"/>
      <c r="Y652" s="210"/>
      <c r="Z652" s="210"/>
    </row>
    <row r="653" ht="12.75" customHeight="1">
      <c r="A653" s="625"/>
      <c r="B653" s="625"/>
      <c r="C653" s="625"/>
      <c r="D653" s="627"/>
      <c r="E653" s="210"/>
      <c r="F653" s="210"/>
      <c r="G653" s="210"/>
      <c r="H653" s="210"/>
      <c r="I653" s="627"/>
      <c r="J653" s="210"/>
      <c r="K653" s="210"/>
      <c r="L653" s="210"/>
      <c r="M653" s="628"/>
      <c r="N653" s="210"/>
      <c r="O653" s="210"/>
      <c r="P653" s="210"/>
      <c r="Q653" s="210"/>
      <c r="R653" s="210"/>
      <c r="S653" s="210"/>
      <c r="T653" s="210"/>
      <c r="U653" s="210"/>
      <c r="V653" s="210"/>
      <c r="W653" s="210"/>
      <c r="X653" s="210"/>
      <c r="Y653" s="210"/>
      <c r="Z653" s="210"/>
    </row>
    <row r="654" ht="12.75" customHeight="1">
      <c r="A654" s="625"/>
      <c r="B654" s="625"/>
      <c r="C654" s="625"/>
      <c r="D654" s="627"/>
      <c r="E654" s="210"/>
      <c r="F654" s="210"/>
      <c r="G654" s="210"/>
      <c r="H654" s="210"/>
      <c r="I654" s="627"/>
      <c r="J654" s="210"/>
      <c r="K654" s="210"/>
      <c r="L654" s="210"/>
      <c r="M654" s="628"/>
      <c r="N654" s="210"/>
      <c r="O654" s="210"/>
      <c r="P654" s="210"/>
      <c r="Q654" s="210"/>
      <c r="R654" s="210"/>
      <c r="S654" s="210"/>
      <c r="T654" s="210"/>
      <c r="U654" s="210"/>
      <c r="V654" s="210"/>
      <c r="W654" s="210"/>
      <c r="X654" s="210"/>
      <c r="Y654" s="210"/>
      <c r="Z654" s="210"/>
    </row>
    <row r="655" ht="12.75" customHeight="1">
      <c r="A655" s="625"/>
      <c r="B655" s="625"/>
      <c r="C655" s="625"/>
      <c r="D655" s="627"/>
      <c r="E655" s="210"/>
      <c r="F655" s="210"/>
      <c r="G655" s="210"/>
      <c r="H655" s="210"/>
      <c r="I655" s="627"/>
      <c r="J655" s="210"/>
      <c r="K655" s="210"/>
      <c r="L655" s="210"/>
      <c r="M655" s="628"/>
      <c r="N655" s="210"/>
      <c r="O655" s="210"/>
      <c r="P655" s="210"/>
      <c r="Q655" s="210"/>
      <c r="R655" s="210"/>
      <c r="S655" s="210"/>
      <c r="T655" s="210"/>
      <c r="U655" s="210"/>
      <c r="V655" s="210"/>
      <c r="W655" s="210"/>
      <c r="X655" s="210"/>
      <c r="Y655" s="210"/>
      <c r="Z655" s="210"/>
    </row>
    <row r="656" ht="12.75" customHeight="1">
      <c r="A656" s="625"/>
      <c r="B656" s="625"/>
      <c r="C656" s="625"/>
      <c r="D656" s="627"/>
      <c r="E656" s="210"/>
      <c r="F656" s="210"/>
      <c r="G656" s="210"/>
      <c r="H656" s="210"/>
      <c r="I656" s="627"/>
      <c r="J656" s="210"/>
      <c r="K656" s="210"/>
      <c r="L656" s="210"/>
      <c r="M656" s="628"/>
      <c r="N656" s="210"/>
      <c r="O656" s="210"/>
      <c r="P656" s="210"/>
      <c r="Q656" s="210"/>
      <c r="R656" s="210"/>
      <c r="S656" s="210"/>
      <c r="T656" s="210"/>
      <c r="U656" s="210"/>
      <c r="V656" s="210"/>
      <c r="W656" s="210"/>
      <c r="X656" s="210"/>
      <c r="Y656" s="210"/>
      <c r="Z656" s="210"/>
    </row>
    <row r="657" ht="12.75" customHeight="1">
      <c r="A657" s="625"/>
      <c r="B657" s="625"/>
      <c r="C657" s="625"/>
      <c r="D657" s="627"/>
      <c r="E657" s="210"/>
      <c r="F657" s="210"/>
      <c r="G657" s="210"/>
      <c r="H657" s="210"/>
      <c r="I657" s="627"/>
      <c r="J657" s="210"/>
      <c r="K657" s="210"/>
      <c r="L657" s="210"/>
      <c r="M657" s="628"/>
      <c r="N657" s="210"/>
      <c r="O657" s="210"/>
      <c r="P657" s="210"/>
      <c r="Q657" s="210"/>
      <c r="R657" s="210"/>
      <c r="S657" s="210"/>
      <c r="T657" s="210"/>
      <c r="U657" s="210"/>
      <c r="V657" s="210"/>
      <c r="W657" s="210"/>
      <c r="X657" s="210"/>
      <c r="Y657" s="210"/>
      <c r="Z657" s="210"/>
    </row>
    <row r="658" ht="12.75" customHeight="1">
      <c r="A658" s="625"/>
      <c r="B658" s="625"/>
      <c r="C658" s="625"/>
      <c r="D658" s="627"/>
      <c r="E658" s="210"/>
      <c r="F658" s="210"/>
      <c r="G658" s="210"/>
      <c r="H658" s="210"/>
      <c r="I658" s="627"/>
      <c r="J658" s="210"/>
      <c r="K658" s="210"/>
      <c r="L658" s="210"/>
      <c r="M658" s="628"/>
      <c r="N658" s="210"/>
      <c r="O658" s="210"/>
      <c r="P658" s="210"/>
      <c r="Q658" s="210"/>
      <c r="R658" s="210"/>
      <c r="S658" s="210"/>
      <c r="T658" s="210"/>
      <c r="U658" s="210"/>
      <c r="V658" s="210"/>
      <c r="W658" s="210"/>
      <c r="X658" s="210"/>
      <c r="Y658" s="210"/>
      <c r="Z658" s="210"/>
    </row>
    <row r="659" ht="12.75" customHeight="1">
      <c r="A659" s="625"/>
      <c r="B659" s="625"/>
      <c r="C659" s="625"/>
      <c r="D659" s="627"/>
      <c r="E659" s="210"/>
      <c r="F659" s="210"/>
      <c r="G659" s="210"/>
      <c r="H659" s="210"/>
      <c r="I659" s="627"/>
      <c r="J659" s="210"/>
      <c r="K659" s="210"/>
      <c r="L659" s="210"/>
      <c r="M659" s="628"/>
      <c r="N659" s="210"/>
      <c r="O659" s="210"/>
      <c r="P659" s="210"/>
      <c r="Q659" s="210"/>
      <c r="R659" s="210"/>
      <c r="S659" s="210"/>
      <c r="T659" s="210"/>
      <c r="U659" s="210"/>
      <c r="V659" s="210"/>
      <c r="W659" s="210"/>
      <c r="X659" s="210"/>
      <c r="Y659" s="210"/>
      <c r="Z659" s="210"/>
    </row>
    <row r="660" ht="12.75" customHeight="1">
      <c r="A660" s="625"/>
      <c r="B660" s="625"/>
      <c r="C660" s="625"/>
      <c r="D660" s="627"/>
      <c r="E660" s="210"/>
      <c r="F660" s="210"/>
      <c r="G660" s="210"/>
      <c r="H660" s="210"/>
      <c r="I660" s="627"/>
      <c r="J660" s="210"/>
      <c r="K660" s="210"/>
      <c r="L660" s="210"/>
      <c r="M660" s="628"/>
      <c r="N660" s="210"/>
      <c r="O660" s="210"/>
      <c r="P660" s="210"/>
      <c r="Q660" s="210"/>
      <c r="R660" s="210"/>
      <c r="S660" s="210"/>
      <c r="T660" s="210"/>
      <c r="U660" s="210"/>
      <c r="V660" s="210"/>
      <c r="W660" s="210"/>
      <c r="X660" s="210"/>
      <c r="Y660" s="210"/>
      <c r="Z660" s="210"/>
    </row>
    <row r="661" ht="12.75" customHeight="1">
      <c r="A661" s="625"/>
      <c r="B661" s="625"/>
      <c r="C661" s="625"/>
      <c r="D661" s="627"/>
      <c r="E661" s="210"/>
      <c r="F661" s="210"/>
      <c r="G661" s="210"/>
      <c r="H661" s="210"/>
      <c r="I661" s="627"/>
      <c r="J661" s="210"/>
      <c r="K661" s="210"/>
      <c r="L661" s="210"/>
      <c r="M661" s="628"/>
      <c r="N661" s="210"/>
      <c r="O661" s="210"/>
      <c r="P661" s="210"/>
      <c r="Q661" s="210"/>
      <c r="R661" s="210"/>
      <c r="S661" s="210"/>
      <c r="T661" s="210"/>
      <c r="U661" s="210"/>
      <c r="V661" s="210"/>
      <c r="W661" s="210"/>
      <c r="X661" s="210"/>
      <c r="Y661" s="210"/>
      <c r="Z661" s="210"/>
    </row>
    <row r="662" ht="12.75" customHeight="1">
      <c r="A662" s="625"/>
      <c r="B662" s="625"/>
      <c r="C662" s="625"/>
      <c r="D662" s="627"/>
      <c r="E662" s="210"/>
      <c r="F662" s="210"/>
      <c r="G662" s="210"/>
      <c r="H662" s="210"/>
      <c r="I662" s="627"/>
      <c r="J662" s="210"/>
      <c r="K662" s="210"/>
      <c r="L662" s="210"/>
      <c r="M662" s="628"/>
      <c r="N662" s="210"/>
      <c r="O662" s="210"/>
      <c r="P662" s="210"/>
      <c r="Q662" s="210"/>
      <c r="R662" s="210"/>
      <c r="S662" s="210"/>
      <c r="T662" s="210"/>
      <c r="U662" s="210"/>
      <c r="V662" s="210"/>
      <c r="W662" s="210"/>
      <c r="X662" s="210"/>
      <c r="Y662" s="210"/>
      <c r="Z662" s="210"/>
    </row>
    <row r="663" ht="12.75" customHeight="1">
      <c r="A663" s="625"/>
      <c r="B663" s="625"/>
      <c r="C663" s="625"/>
      <c r="D663" s="627"/>
      <c r="E663" s="210"/>
      <c r="F663" s="210"/>
      <c r="G663" s="210"/>
      <c r="H663" s="210"/>
      <c r="I663" s="627"/>
      <c r="J663" s="210"/>
      <c r="K663" s="210"/>
      <c r="L663" s="210"/>
      <c r="M663" s="628"/>
      <c r="N663" s="210"/>
      <c r="O663" s="210"/>
      <c r="P663" s="210"/>
      <c r="Q663" s="210"/>
      <c r="R663" s="210"/>
      <c r="S663" s="210"/>
      <c r="T663" s="210"/>
      <c r="U663" s="210"/>
      <c r="V663" s="210"/>
      <c r="W663" s="210"/>
      <c r="X663" s="210"/>
      <c r="Y663" s="210"/>
      <c r="Z663" s="210"/>
    </row>
    <row r="664" ht="12.75" customHeight="1">
      <c r="A664" s="625"/>
      <c r="B664" s="625"/>
      <c r="C664" s="625"/>
      <c r="D664" s="627"/>
      <c r="E664" s="210"/>
      <c r="F664" s="210"/>
      <c r="G664" s="210"/>
      <c r="H664" s="210"/>
      <c r="I664" s="627"/>
      <c r="J664" s="210"/>
      <c r="K664" s="210"/>
      <c r="L664" s="210"/>
      <c r="M664" s="628"/>
      <c r="N664" s="210"/>
      <c r="O664" s="210"/>
      <c r="P664" s="210"/>
      <c r="Q664" s="210"/>
      <c r="R664" s="210"/>
      <c r="S664" s="210"/>
      <c r="T664" s="210"/>
      <c r="U664" s="210"/>
      <c r="V664" s="210"/>
      <c r="W664" s="210"/>
      <c r="X664" s="210"/>
      <c r="Y664" s="210"/>
      <c r="Z664" s="210"/>
    </row>
    <row r="665" ht="12.75" customHeight="1">
      <c r="A665" s="625"/>
      <c r="B665" s="625"/>
      <c r="C665" s="625"/>
      <c r="D665" s="627"/>
      <c r="E665" s="210"/>
      <c r="F665" s="210"/>
      <c r="G665" s="210"/>
      <c r="H665" s="210"/>
      <c r="I665" s="627"/>
      <c r="J665" s="210"/>
      <c r="K665" s="210"/>
      <c r="L665" s="210"/>
      <c r="M665" s="628"/>
      <c r="N665" s="210"/>
      <c r="O665" s="210"/>
      <c r="P665" s="210"/>
      <c r="Q665" s="210"/>
      <c r="R665" s="210"/>
      <c r="S665" s="210"/>
      <c r="T665" s="210"/>
      <c r="U665" s="210"/>
      <c r="V665" s="210"/>
      <c r="W665" s="210"/>
      <c r="X665" s="210"/>
      <c r="Y665" s="210"/>
      <c r="Z665" s="210"/>
    </row>
    <row r="666" ht="12.75" customHeight="1">
      <c r="A666" s="625"/>
      <c r="B666" s="625"/>
      <c r="C666" s="625"/>
      <c r="D666" s="627"/>
      <c r="E666" s="210"/>
      <c r="F666" s="210"/>
      <c r="G666" s="210"/>
      <c r="H666" s="210"/>
      <c r="I666" s="627"/>
      <c r="J666" s="210"/>
      <c r="K666" s="210"/>
      <c r="L666" s="210"/>
      <c r="M666" s="628"/>
      <c r="N666" s="210"/>
      <c r="O666" s="210"/>
      <c r="P666" s="210"/>
      <c r="Q666" s="210"/>
      <c r="R666" s="210"/>
      <c r="S666" s="210"/>
      <c r="T666" s="210"/>
      <c r="U666" s="210"/>
      <c r="V666" s="210"/>
      <c r="W666" s="210"/>
      <c r="X666" s="210"/>
      <c r="Y666" s="210"/>
      <c r="Z666" s="210"/>
    </row>
    <row r="667" ht="12.75" customHeight="1">
      <c r="A667" s="625"/>
      <c r="B667" s="625"/>
      <c r="C667" s="625"/>
      <c r="D667" s="627"/>
      <c r="E667" s="210"/>
      <c r="F667" s="210"/>
      <c r="G667" s="210"/>
      <c r="H667" s="210"/>
      <c r="I667" s="627"/>
      <c r="J667" s="210"/>
      <c r="K667" s="210"/>
      <c r="L667" s="210"/>
      <c r="M667" s="628"/>
      <c r="N667" s="210"/>
      <c r="O667" s="210"/>
      <c r="P667" s="210"/>
      <c r="Q667" s="210"/>
      <c r="R667" s="210"/>
      <c r="S667" s="210"/>
      <c r="T667" s="210"/>
      <c r="U667" s="210"/>
      <c r="V667" s="210"/>
      <c r="W667" s="210"/>
      <c r="X667" s="210"/>
      <c r="Y667" s="210"/>
      <c r="Z667" s="210"/>
    </row>
    <row r="668" ht="12.75" customHeight="1">
      <c r="A668" s="625"/>
      <c r="B668" s="625"/>
      <c r="C668" s="625"/>
      <c r="D668" s="627"/>
      <c r="E668" s="210"/>
      <c r="F668" s="210"/>
      <c r="G668" s="210"/>
      <c r="H668" s="210"/>
      <c r="I668" s="627"/>
      <c r="J668" s="210"/>
      <c r="K668" s="210"/>
      <c r="L668" s="210"/>
      <c r="M668" s="628"/>
      <c r="N668" s="210"/>
      <c r="O668" s="210"/>
      <c r="P668" s="210"/>
      <c r="Q668" s="210"/>
      <c r="R668" s="210"/>
      <c r="S668" s="210"/>
      <c r="T668" s="210"/>
      <c r="U668" s="210"/>
      <c r="V668" s="210"/>
      <c r="W668" s="210"/>
      <c r="X668" s="210"/>
      <c r="Y668" s="210"/>
      <c r="Z668" s="210"/>
    </row>
    <row r="669" ht="12.75" customHeight="1">
      <c r="A669" s="625"/>
      <c r="B669" s="625"/>
      <c r="C669" s="625"/>
      <c r="D669" s="627"/>
      <c r="E669" s="210"/>
      <c r="F669" s="210"/>
      <c r="G669" s="210"/>
      <c r="H669" s="210"/>
      <c r="I669" s="627"/>
      <c r="J669" s="210"/>
      <c r="K669" s="210"/>
      <c r="L669" s="210"/>
      <c r="M669" s="628"/>
      <c r="N669" s="210"/>
      <c r="O669" s="210"/>
      <c r="P669" s="210"/>
      <c r="Q669" s="210"/>
      <c r="R669" s="210"/>
      <c r="S669" s="210"/>
      <c r="T669" s="210"/>
      <c r="U669" s="210"/>
      <c r="V669" s="210"/>
      <c r="W669" s="210"/>
      <c r="X669" s="210"/>
      <c r="Y669" s="210"/>
      <c r="Z669" s="210"/>
    </row>
    <row r="670" ht="12.75" customHeight="1">
      <c r="A670" s="625"/>
      <c r="B670" s="625"/>
      <c r="C670" s="625"/>
      <c r="D670" s="627"/>
      <c r="E670" s="210"/>
      <c r="F670" s="210"/>
      <c r="G670" s="210"/>
      <c r="H670" s="210"/>
      <c r="I670" s="627"/>
      <c r="J670" s="210"/>
      <c r="K670" s="210"/>
      <c r="L670" s="210"/>
      <c r="M670" s="628"/>
      <c r="N670" s="210"/>
      <c r="O670" s="210"/>
      <c r="P670" s="210"/>
      <c r="Q670" s="210"/>
      <c r="R670" s="210"/>
      <c r="S670" s="210"/>
      <c r="T670" s="210"/>
      <c r="U670" s="210"/>
      <c r="V670" s="210"/>
      <c r="W670" s="210"/>
      <c r="X670" s="210"/>
      <c r="Y670" s="210"/>
      <c r="Z670" s="210"/>
    </row>
    <row r="671" ht="12.75" customHeight="1">
      <c r="A671" s="625"/>
      <c r="B671" s="625"/>
      <c r="C671" s="625"/>
      <c r="D671" s="627"/>
      <c r="E671" s="210"/>
      <c r="F671" s="210"/>
      <c r="G671" s="210"/>
      <c r="H671" s="210"/>
      <c r="I671" s="627"/>
      <c r="J671" s="210"/>
      <c r="K671" s="210"/>
      <c r="L671" s="210"/>
      <c r="M671" s="628"/>
      <c r="N671" s="210"/>
      <c r="O671" s="210"/>
      <c r="P671" s="210"/>
      <c r="Q671" s="210"/>
      <c r="R671" s="210"/>
      <c r="S671" s="210"/>
      <c r="T671" s="210"/>
      <c r="U671" s="210"/>
      <c r="V671" s="210"/>
      <c r="W671" s="210"/>
      <c r="X671" s="210"/>
      <c r="Y671" s="210"/>
      <c r="Z671" s="210"/>
    </row>
    <row r="672" ht="12.75" customHeight="1">
      <c r="A672" s="625"/>
      <c r="B672" s="625"/>
      <c r="C672" s="625"/>
      <c r="D672" s="627"/>
      <c r="E672" s="210"/>
      <c r="F672" s="210"/>
      <c r="G672" s="210"/>
      <c r="H672" s="210"/>
      <c r="I672" s="627"/>
      <c r="J672" s="210"/>
      <c r="K672" s="210"/>
      <c r="L672" s="210"/>
      <c r="M672" s="628"/>
      <c r="N672" s="210"/>
      <c r="O672" s="210"/>
      <c r="P672" s="210"/>
      <c r="Q672" s="210"/>
      <c r="R672" s="210"/>
      <c r="S672" s="210"/>
      <c r="T672" s="210"/>
      <c r="U672" s="210"/>
      <c r="V672" s="210"/>
      <c r="W672" s="210"/>
      <c r="X672" s="210"/>
      <c r="Y672" s="210"/>
      <c r="Z672" s="210"/>
    </row>
    <row r="673" ht="12.75" customHeight="1">
      <c r="A673" s="625"/>
      <c r="B673" s="625"/>
      <c r="C673" s="625"/>
      <c r="D673" s="627"/>
      <c r="E673" s="210"/>
      <c r="F673" s="210"/>
      <c r="G673" s="210"/>
      <c r="H673" s="210"/>
      <c r="I673" s="627"/>
      <c r="J673" s="210"/>
      <c r="K673" s="210"/>
      <c r="L673" s="210"/>
      <c r="M673" s="628"/>
      <c r="N673" s="210"/>
      <c r="O673" s="210"/>
      <c r="P673" s="210"/>
      <c r="Q673" s="210"/>
      <c r="R673" s="210"/>
      <c r="S673" s="210"/>
      <c r="T673" s="210"/>
      <c r="U673" s="210"/>
      <c r="V673" s="210"/>
      <c r="W673" s="210"/>
      <c r="X673" s="210"/>
      <c r="Y673" s="210"/>
      <c r="Z673" s="210"/>
    </row>
    <row r="674" ht="12.75" customHeight="1">
      <c r="A674" s="625"/>
      <c r="B674" s="625"/>
      <c r="C674" s="625"/>
      <c r="D674" s="627"/>
      <c r="E674" s="210"/>
      <c r="F674" s="210"/>
      <c r="G674" s="210"/>
      <c r="H674" s="210"/>
      <c r="I674" s="627"/>
      <c r="J674" s="210"/>
      <c r="K674" s="210"/>
      <c r="L674" s="210"/>
      <c r="M674" s="628"/>
      <c r="N674" s="210"/>
      <c r="O674" s="210"/>
      <c r="P674" s="210"/>
      <c r="Q674" s="210"/>
      <c r="R674" s="210"/>
      <c r="S674" s="210"/>
      <c r="T674" s="210"/>
      <c r="U674" s="210"/>
      <c r="V674" s="210"/>
      <c r="W674" s="210"/>
      <c r="X674" s="210"/>
      <c r="Y674" s="210"/>
      <c r="Z674" s="210"/>
    </row>
    <row r="675" ht="12.75" customHeight="1">
      <c r="A675" s="625"/>
      <c r="B675" s="625"/>
      <c r="C675" s="625"/>
      <c r="D675" s="627"/>
      <c r="E675" s="210"/>
      <c r="F675" s="210"/>
      <c r="G675" s="210"/>
      <c r="H675" s="210"/>
      <c r="I675" s="627"/>
      <c r="J675" s="210"/>
      <c r="K675" s="210"/>
      <c r="L675" s="210"/>
      <c r="M675" s="628"/>
      <c r="N675" s="210"/>
      <c r="O675" s="210"/>
      <c r="P675" s="210"/>
      <c r="Q675" s="210"/>
      <c r="R675" s="210"/>
      <c r="S675" s="210"/>
      <c r="T675" s="210"/>
      <c r="U675" s="210"/>
      <c r="V675" s="210"/>
      <c r="W675" s="210"/>
      <c r="X675" s="210"/>
      <c r="Y675" s="210"/>
      <c r="Z675" s="210"/>
    </row>
    <row r="676" ht="12.75" customHeight="1">
      <c r="A676" s="625"/>
      <c r="B676" s="625"/>
      <c r="C676" s="625"/>
      <c r="D676" s="627"/>
      <c r="E676" s="210"/>
      <c r="F676" s="210"/>
      <c r="G676" s="210"/>
      <c r="H676" s="210"/>
      <c r="I676" s="627"/>
      <c r="J676" s="210"/>
      <c r="K676" s="210"/>
      <c r="L676" s="210"/>
      <c r="M676" s="628"/>
      <c r="N676" s="210"/>
      <c r="O676" s="210"/>
      <c r="P676" s="210"/>
      <c r="Q676" s="210"/>
      <c r="R676" s="210"/>
      <c r="S676" s="210"/>
      <c r="T676" s="210"/>
      <c r="U676" s="210"/>
      <c r="V676" s="210"/>
      <c r="W676" s="210"/>
      <c r="X676" s="210"/>
      <c r="Y676" s="210"/>
      <c r="Z676" s="210"/>
    </row>
    <row r="677" ht="12.75" customHeight="1">
      <c r="A677" s="625"/>
      <c r="B677" s="625"/>
      <c r="C677" s="625"/>
      <c r="D677" s="627"/>
      <c r="E677" s="210"/>
      <c r="F677" s="210"/>
      <c r="G677" s="210"/>
      <c r="H677" s="210"/>
      <c r="I677" s="627"/>
      <c r="J677" s="210"/>
      <c r="K677" s="210"/>
      <c r="L677" s="210"/>
      <c r="M677" s="628"/>
      <c r="N677" s="210"/>
      <c r="O677" s="210"/>
      <c r="P677" s="210"/>
      <c r="Q677" s="210"/>
      <c r="R677" s="210"/>
      <c r="S677" s="210"/>
      <c r="T677" s="210"/>
      <c r="U677" s="210"/>
      <c r="V677" s="210"/>
      <c r="W677" s="210"/>
      <c r="X677" s="210"/>
      <c r="Y677" s="210"/>
      <c r="Z677" s="210"/>
    </row>
    <row r="678" ht="12.75" customHeight="1">
      <c r="A678" s="625"/>
      <c r="B678" s="625"/>
      <c r="C678" s="625"/>
      <c r="D678" s="627"/>
      <c r="E678" s="210"/>
      <c r="F678" s="210"/>
      <c r="G678" s="210"/>
      <c r="H678" s="210"/>
      <c r="I678" s="627"/>
      <c r="J678" s="210"/>
      <c r="K678" s="210"/>
      <c r="L678" s="210"/>
      <c r="M678" s="628"/>
      <c r="N678" s="210"/>
      <c r="O678" s="210"/>
      <c r="P678" s="210"/>
      <c r="Q678" s="210"/>
      <c r="R678" s="210"/>
      <c r="S678" s="210"/>
      <c r="T678" s="210"/>
      <c r="U678" s="210"/>
      <c r="V678" s="210"/>
      <c r="W678" s="210"/>
      <c r="X678" s="210"/>
      <c r="Y678" s="210"/>
      <c r="Z678" s="210"/>
    </row>
    <row r="679" ht="12.75" customHeight="1">
      <c r="A679" s="625"/>
      <c r="B679" s="625"/>
      <c r="C679" s="625"/>
      <c r="D679" s="627"/>
      <c r="E679" s="210"/>
      <c r="F679" s="210"/>
      <c r="G679" s="210"/>
      <c r="H679" s="210"/>
      <c r="I679" s="627"/>
      <c r="J679" s="210"/>
      <c r="K679" s="210"/>
      <c r="L679" s="210"/>
      <c r="M679" s="628"/>
      <c r="N679" s="210"/>
      <c r="O679" s="210"/>
      <c r="P679" s="210"/>
      <c r="Q679" s="210"/>
      <c r="R679" s="210"/>
      <c r="S679" s="210"/>
      <c r="T679" s="210"/>
      <c r="U679" s="210"/>
      <c r="V679" s="210"/>
      <c r="W679" s="210"/>
      <c r="X679" s="210"/>
      <c r="Y679" s="210"/>
      <c r="Z679" s="210"/>
    </row>
    <row r="680" ht="12.75" customHeight="1">
      <c r="A680" s="625"/>
      <c r="B680" s="625"/>
      <c r="C680" s="625"/>
      <c r="D680" s="627"/>
      <c r="E680" s="210"/>
      <c r="F680" s="210"/>
      <c r="G680" s="210"/>
      <c r="H680" s="210"/>
      <c r="I680" s="627"/>
      <c r="J680" s="210"/>
      <c r="K680" s="210"/>
      <c r="L680" s="210"/>
      <c r="M680" s="628"/>
      <c r="N680" s="210"/>
      <c r="O680" s="210"/>
      <c r="P680" s="210"/>
      <c r="Q680" s="210"/>
      <c r="R680" s="210"/>
      <c r="S680" s="210"/>
      <c r="T680" s="210"/>
      <c r="U680" s="210"/>
      <c r="V680" s="210"/>
      <c r="W680" s="210"/>
      <c r="X680" s="210"/>
      <c r="Y680" s="210"/>
      <c r="Z680" s="210"/>
    </row>
    <row r="681" ht="12.75" customHeight="1">
      <c r="A681" s="625"/>
      <c r="B681" s="625"/>
      <c r="C681" s="625"/>
      <c r="D681" s="627"/>
      <c r="E681" s="210"/>
      <c r="F681" s="210"/>
      <c r="G681" s="210"/>
      <c r="H681" s="210"/>
      <c r="I681" s="627"/>
      <c r="J681" s="210"/>
      <c r="K681" s="210"/>
      <c r="L681" s="210"/>
      <c r="M681" s="628"/>
      <c r="N681" s="210"/>
      <c r="O681" s="210"/>
      <c r="P681" s="210"/>
      <c r="Q681" s="210"/>
      <c r="R681" s="210"/>
      <c r="S681" s="210"/>
      <c r="T681" s="210"/>
      <c r="U681" s="210"/>
      <c r="V681" s="210"/>
      <c r="W681" s="210"/>
      <c r="X681" s="210"/>
      <c r="Y681" s="210"/>
      <c r="Z681" s="210"/>
    </row>
    <row r="682" ht="12.75" customHeight="1">
      <c r="A682" s="625"/>
      <c r="B682" s="625"/>
      <c r="C682" s="625"/>
      <c r="D682" s="627"/>
      <c r="E682" s="210"/>
      <c r="F682" s="210"/>
      <c r="G682" s="210"/>
      <c r="H682" s="210"/>
      <c r="I682" s="627"/>
      <c r="J682" s="210"/>
      <c r="K682" s="210"/>
      <c r="L682" s="210"/>
      <c r="M682" s="628"/>
      <c r="N682" s="210"/>
      <c r="O682" s="210"/>
      <c r="P682" s="210"/>
      <c r="Q682" s="210"/>
      <c r="R682" s="210"/>
      <c r="S682" s="210"/>
      <c r="T682" s="210"/>
      <c r="U682" s="210"/>
      <c r="V682" s="210"/>
      <c r="W682" s="210"/>
      <c r="X682" s="210"/>
      <c r="Y682" s="210"/>
      <c r="Z682" s="210"/>
    </row>
    <row r="683" ht="12.75" customHeight="1">
      <c r="A683" s="625"/>
      <c r="B683" s="625"/>
      <c r="C683" s="625"/>
      <c r="D683" s="627"/>
      <c r="E683" s="210"/>
      <c r="F683" s="210"/>
      <c r="G683" s="210"/>
      <c r="H683" s="210"/>
      <c r="I683" s="627"/>
      <c r="J683" s="210"/>
      <c r="K683" s="210"/>
      <c r="L683" s="210"/>
      <c r="M683" s="628"/>
      <c r="N683" s="210"/>
      <c r="O683" s="210"/>
      <c r="P683" s="210"/>
      <c r="Q683" s="210"/>
      <c r="R683" s="210"/>
      <c r="S683" s="210"/>
      <c r="T683" s="210"/>
      <c r="U683" s="210"/>
      <c r="V683" s="210"/>
      <c r="W683" s="210"/>
      <c r="X683" s="210"/>
      <c r="Y683" s="210"/>
      <c r="Z683" s="210"/>
    </row>
    <row r="684" ht="12.75" customHeight="1">
      <c r="A684" s="625"/>
      <c r="B684" s="625"/>
      <c r="C684" s="625"/>
      <c r="D684" s="627"/>
      <c r="E684" s="210"/>
      <c r="F684" s="210"/>
      <c r="G684" s="210"/>
      <c r="H684" s="210"/>
      <c r="I684" s="627"/>
      <c r="J684" s="210"/>
      <c r="K684" s="210"/>
      <c r="L684" s="210"/>
      <c r="M684" s="628"/>
      <c r="N684" s="210"/>
      <c r="O684" s="210"/>
      <c r="P684" s="210"/>
      <c r="Q684" s="210"/>
      <c r="R684" s="210"/>
      <c r="S684" s="210"/>
      <c r="T684" s="210"/>
      <c r="U684" s="210"/>
      <c r="V684" s="210"/>
      <c r="W684" s="210"/>
      <c r="X684" s="210"/>
      <c r="Y684" s="210"/>
      <c r="Z684" s="210"/>
    </row>
    <row r="685" ht="12.75" customHeight="1">
      <c r="A685" s="625"/>
      <c r="B685" s="625"/>
      <c r="C685" s="625"/>
      <c r="D685" s="627"/>
      <c r="E685" s="210"/>
      <c r="F685" s="210"/>
      <c r="G685" s="210"/>
      <c r="H685" s="210"/>
      <c r="I685" s="627"/>
      <c r="J685" s="210"/>
      <c r="K685" s="210"/>
      <c r="L685" s="210"/>
      <c r="M685" s="628"/>
      <c r="N685" s="210"/>
      <c r="O685" s="210"/>
      <c r="P685" s="210"/>
      <c r="Q685" s="210"/>
      <c r="R685" s="210"/>
      <c r="S685" s="210"/>
      <c r="T685" s="210"/>
      <c r="U685" s="210"/>
      <c r="V685" s="210"/>
      <c r="W685" s="210"/>
      <c r="X685" s="210"/>
      <c r="Y685" s="210"/>
      <c r="Z685" s="210"/>
    </row>
    <row r="686" ht="12.75" customHeight="1">
      <c r="A686" s="625"/>
      <c r="B686" s="625"/>
      <c r="C686" s="625"/>
      <c r="D686" s="627"/>
      <c r="E686" s="210"/>
      <c r="F686" s="210"/>
      <c r="G686" s="210"/>
      <c r="H686" s="210"/>
      <c r="I686" s="627"/>
      <c r="J686" s="210"/>
      <c r="K686" s="210"/>
      <c r="L686" s="210"/>
      <c r="M686" s="628"/>
      <c r="N686" s="210"/>
      <c r="O686" s="210"/>
      <c r="P686" s="210"/>
      <c r="Q686" s="210"/>
      <c r="R686" s="210"/>
      <c r="S686" s="210"/>
      <c r="T686" s="210"/>
      <c r="U686" s="210"/>
      <c r="V686" s="210"/>
      <c r="W686" s="210"/>
      <c r="X686" s="210"/>
      <c r="Y686" s="210"/>
      <c r="Z686" s="210"/>
    </row>
    <row r="687" ht="12.75" customHeight="1">
      <c r="A687" s="625"/>
      <c r="B687" s="625"/>
      <c r="C687" s="625"/>
      <c r="D687" s="627"/>
      <c r="E687" s="210"/>
      <c r="F687" s="210"/>
      <c r="G687" s="210"/>
      <c r="H687" s="210"/>
      <c r="I687" s="627"/>
      <c r="J687" s="210"/>
      <c r="K687" s="210"/>
      <c r="L687" s="210"/>
      <c r="M687" s="628"/>
      <c r="N687" s="210"/>
      <c r="O687" s="210"/>
      <c r="P687" s="210"/>
      <c r="Q687" s="210"/>
      <c r="R687" s="210"/>
      <c r="S687" s="210"/>
      <c r="T687" s="210"/>
      <c r="U687" s="210"/>
      <c r="V687" s="210"/>
      <c r="W687" s="210"/>
      <c r="X687" s="210"/>
      <c r="Y687" s="210"/>
      <c r="Z687" s="210"/>
    </row>
    <row r="688" ht="12.75" customHeight="1">
      <c r="A688" s="625"/>
      <c r="B688" s="625"/>
      <c r="C688" s="625"/>
      <c r="D688" s="627"/>
      <c r="E688" s="210"/>
      <c r="F688" s="210"/>
      <c r="G688" s="210"/>
      <c r="H688" s="210"/>
      <c r="I688" s="627"/>
      <c r="J688" s="210"/>
      <c r="K688" s="210"/>
      <c r="L688" s="210"/>
      <c r="M688" s="628"/>
      <c r="N688" s="210"/>
      <c r="O688" s="210"/>
      <c r="P688" s="210"/>
      <c r="Q688" s="210"/>
      <c r="R688" s="210"/>
      <c r="S688" s="210"/>
      <c r="T688" s="210"/>
      <c r="U688" s="210"/>
      <c r="V688" s="210"/>
      <c r="W688" s="210"/>
      <c r="X688" s="210"/>
      <c r="Y688" s="210"/>
      <c r="Z688" s="210"/>
    </row>
    <row r="689" ht="12.75" customHeight="1">
      <c r="A689" s="625"/>
      <c r="B689" s="625"/>
      <c r="C689" s="625"/>
      <c r="D689" s="627"/>
      <c r="E689" s="210"/>
      <c r="F689" s="210"/>
      <c r="G689" s="210"/>
      <c r="H689" s="210"/>
      <c r="I689" s="627"/>
      <c r="J689" s="210"/>
      <c r="K689" s="210"/>
      <c r="L689" s="210"/>
      <c r="M689" s="628"/>
      <c r="N689" s="210"/>
      <c r="O689" s="210"/>
      <c r="P689" s="210"/>
      <c r="Q689" s="210"/>
      <c r="R689" s="210"/>
      <c r="S689" s="210"/>
      <c r="T689" s="210"/>
      <c r="U689" s="210"/>
      <c r="V689" s="210"/>
      <c r="W689" s="210"/>
      <c r="X689" s="210"/>
      <c r="Y689" s="210"/>
      <c r="Z689" s="210"/>
    </row>
    <row r="690" ht="12.75" customHeight="1">
      <c r="A690" s="625"/>
      <c r="B690" s="625"/>
      <c r="C690" s="625"/>
      <c r="D690" s="627"/>
      <c r="E690" s="210"/>
      <c r="F690" s="210"/>
      <c r="G690" s="210"/>
      <c r="H690" s="210"/>
      <c r="I690" s="627"/>
      <c r="J690" s="210"/>
      <c r="K690" s="210"/>
      <c r="L690" s="210"/>
      <c r="M690" s="628"/>
      <c r="N690" s="210"/>
      <c r="O690" s="210"/>
      <c r="P690" s="210"/>
      <c r="Q690" s="210"/>
      <c r="R690" s="210"/>
      <c r="S690" s="210"/>
      <c r="T690" s="210"/>
      <c r="U690" s="210"/>
      <c r="V690" s="210"/>
      <c r="W690" s="210"/>
      <c r="X690" s="210"/>
      <c r="Y690" s="210"/>
      <c r="Z690" s="210"/>
    </row>
    <row r="691" ht="12.75" customHeight="1">
      <c r="A691" s="625"/>
      <c r="B691" s="625"/>
      <c r="C691" s="625"/>
      <c r="D691" s="627"/>
      <c r="E691" s="210"/>
      <c r="F691" s="210"/>
      <c r="G691" s="210"/>
      <c r="H691" s="210"/>
      <c r="I691" s="627"/>
      <c r="J691" s="210"/>
      <c r="K691" s="210"/>
      <c r="L691" s="210"/>
      <c r="M691" s="628"/>
      <c r="N691" s="210"/>
      <c r="O691" s="210"/>
      <c r="P691" s="210"/>
      <c r="Q691" s="210"/>
      <c r="R691" s="210"/>
      <c r="S691" s="210"/>
      <c r="T691" s="210"/>
      <c r="U691" s="210"/>
      <c r="V691" s="210"/>
      <c r="W691" s="210"/>
      <c r="X691" s="210"/>
      <c r="Y691" s="210"/>
      <c r="Z691" s="210"/>
    </row>
    <row r="692" ht="12.75" customHeight="1">
      <c r="A692" s="625"/>
      <c r="B692" s="625"/>
      <c r="C692" s="625"/>
      <c r="D692" s="627"/>
      <c r="E692" s="210"/>
      <c r="F692" s="210"/>
      <c r="G692" s="210"/>
      <c r="H692" s="210"/>
      <c r="I692" s="627"/>
      <c r="J692" s="210"/>
      <c r="K692" s="210"/>
      <c r="L692" s="210"/>
      <c r="M692" s="628"/>
      <c r="N692" s="210"/>
      <c r="O692" s="210"/>
      <c r="P692" s="210"/>
      <c r="Q692" s="210"/>
      <c r="R692" s="210"/>
      <c r="S692" s="210"/>
      <c r="T692" s="210"/>
      <c r="U692" s="210"/>
      <c r="V692" s="210"/>
      <c r="W692" s="210"/>
      <c r="X692" s="210"/>
      <c r="Y692" s="210"/>
      <c r="Z692" s="210"/>
    </row>
    <row r="693" ht="12.75" customHeight="1">
      <c r="A693" s="625"/>
      <c r="B693" s="625"/>
      <c r="C693" s="625"/>
      <c r="D693" s="627"/>
      <c r="E693" s="210"/>
      <c r="F693" s="210"/>
      <c r="G693" s="210"/>
      <c r="H693" s="210"/>
      <c r="I693" s="627"/>
      <c r="J693" s="210"/>
      <c r="K693" s="210"/>
      <c r="L693" s="210"/>
      <c r="M693" s="628"/>
      <c r="N693" s="210"/>
      <c r="O693" s="210"/>
      <c r="P693" s="210"/>
      <c r="Q693" s="210"/>
      <c r="R693" s="210"/>
      <c r="S693" s="210"/>
      <c r="T693" s="210"/>
      <c r="U693" s="210"/>
      <c r="V693" s="210"/>
      <c r="W693" s="210"/>
      <c r="X693" s="210"/>
      <c r="Y693" s="210"/>
      <c r="Z693" s="210"/>
    </row>
    <row r="694" ht="12.75" customHeight="1">
      <c r="A694" s="625"/>
      <c r="B694" s="625"/>
      <c r="C694" s="625"/>
      <c r="D694" s="627"/>
      <c r="E694" s="210"/>
      <c r="F694" s="210"/>
      <c r="G694" s="210"/>
      <c r="H694" s="210"/>
      <c r="I694" s="627"/>
      <c r="J694" s="210"/>
      <c r="K694" s="210"/>
      <c r="L694" s="210"/>
      <c r="M694" s="628"/>
      <c r="N694" s="210"/>
      <c r="O694" s="210"/>
      <c r="P694" s="210"/>
      <c r="Q694" s="210"/>
      <c r="R694" s="210"/>
      <c r="S694" s="210"/>
      <c r="T694" s="210"/>
      <c r="U694" s="210"/>
      <c r="V694" s="210"/>
      <c r="W694" s="210"/>
      <c r="X694" s="210"/>
      <c r="Y694" s="210"/>
      <c r="Z694" s="210"/>
    </row>
    <row r="695" ht="12.75" customHeight="1">
      <c r="A695" s="625"/>
      <c r="B695" s="625"/>
      <c r="C695" s="625"/>
      <c r="D695" s="627"/>
      <c r="E695" s="210"/>
      <c r="F695" s="210"/>
      <c r="G695" s="210"/>
      <c r="H695" s="210"/>
      <c r="I695" s="627"/>
      <c r="J695" s="210"/>
      <c r="K695" s="210"/>
      <c r="L695" s="210"/>
      <c r="M695" s="628"/>
      <c r="N695" s="210"/>
      <c r="O695" s="210"/>
      <c r="P695" s="210"/>
      <c r="Q695" s="210"/>
      <c r="R695" s="210"/>
      <c r="S695" s="210"/>
      <c r="T695" s="210"/>
      <c r="U695" s="210"/>
      <c r="V695" s="210"/>
      <c r="W695" s="210"/>
      <c r="X695" s="210"/>
      <c r="Y695" s="210"/>
      <c r="Z695" s="210"/>
    </row>
    <row r="696" ht="12.75" customHeight="1">
      <c r="A696" s="625"/>
      <c r="B696" s="625"/>
      <c r="C696" s="625"/>
      <c r="D696" s="627"/>
      <c r="E696" s="210"/>
      <c r="F696" s="210"/>
      <c r="G696" s="210"/>
      <c r="H696" s="210"/>
      <c r="I696" s="627"/>
      <c r="J696" s="210"/>
      <c r="K696" s="210"/>
      <c r="L696" s="210"/>
      <c r="M696" s="628"/>
      <c r="N696" s="210"/>
      <c r="O696" s="210"/>
      <c r="P696" s="210"/>
      <c r="Q696" s="210"/>
      <c r="R696" s="210"/>
      <c r="S696" s="210"/>
      <c r="T696" s="210"/>
      <c r="U696" s="210"/>
      <c r="V696" s="210"/>
      <c r="W696" s="210"/>
      <c r="X696" s="210"/>
      <c r="Y696" s="210"/>
      <c r="Z696" s="210"/>
    </row>
    <row r="697" ht="12.75" customHeight="1">
      <c r="A697" s="625"/>
      <c r="B697" s="625"/>
      <c r="C697" s="625"/>
      <c r="D697" s="627"/>
      <c r="E697" s="210"/>
      <c r="F697" s="210"/>
      <c r="G697" s="210"/>
      <c r="H697" s="210"/>
      <c r="I697" s="627"/>
      <c r="J697" s="210"/>
      <c r="K697" s="210"/>
      <c r="L697" s="210"/>
      <c r="M697" s="628"/>
      <c r="N697" s="210"/>
      <c r="O697" s="210"/>
      <c r="P697" s="210"/>
      <c r="Q697" s="210"/>
      <c r="R697" s="210"/>
      <c r="S697" s="210"/>
      <c r="T697" s="210"/>
      <c r="U697" s="210"/>
      <c r="V697" s="210"/>
      <c r="W697" s="210"/>
      <c r="X697" s="210"/>
      <c r="Y697" s="210"/>
      <c r="Z697" s="210"/>
    </row>
    <row r="698" ht="12.75" customHeight="1">
      <c r="A698" s="625"/>
      <c r="B698" s="625"/>
      <c r="C698" s="625"/>
      <c r="D698" s="627"/>
      <c r="E698" s="210"/>
      <c r="F698" s="210"/>
      <c r="G698" s="210"/>
      <c r="H698" s="210"/>
      <c r="I698" s="627"/>
      <c r="J698" s="210"/>
      <c r="K698" s="210"/>
      <c r="L698" s="210"/>
      <c r="M698" s="628"/>
      <c r="N698" s="210"/>
      <c r="O698" s="210"/>
      <c r="P698" s="210"/>
      <c r="Q698" s="210"/>
      <c r="R698" s="210"/>
      <c r="S698" s="210"/>
      <c r="T698" s="210"/>
      <c r="U698" s="210"/>
      <c r="V698" s="210"/>
      <c r="W698" s="210"/>
      <c r="X698" s="210"/>
      <c r="Y698" s="210"/>
      <c r="Z698" s="210"/>
    </row>
    <row r="699" ht="12.75" customHeight="1">
      <c r="A699" s="625"/>
      <c r="B699" s="625"/>
      <c r="C699" s="625"/>
      <c r="D699" s="627"/>
      <c r="E699" s="210"/>
      <c r="F699" s="210"/>
      <c r="G699" s="210"/>
      <c r="H699" s="210"/>
      <c r="I699" s="627"/>
      <c r="J699" s="210"/>
      <c r="K699" s="210"/>
      <c r="L699" s="210"/>
      <c r="M699" s="628"/>
      <c r="N699" s="210"/>
      <c r="O699" s="210"/>
      <c r="P699" s="210"/>
      <c r="Q699" s="210"/>
      <c r="R699" s="210"/>
      <c r="S699" s="210"/>
      <c r="T699" s="210"/>
      <c r="U699" s="210"/>
      <c r="V699" s="210"/>
      <c r="W699" s="210"/>
      <c r="X699" s="210"/>
      <c r="Y699" s="210"/>
      <c r="Z699" s="210"/>
    </row>
    <row r="700" ht="12.75" customHeight="1">
      <c r="A700" s="625"/>
      <c r="B700" s="625"/>
      <c r="C700" s="625"/>
      <c r="D700" s="627"/>
      <c r="E700" s="210"/>
      <c r="F700" s="210"/>
      <c r="G700" s="210"/>
      <c r="H700" s="210"/>
      <c r="I700" s="627"/>
      <c r="J700" s="210"/>
      <c r="K700" s="210"/>
      <c r="L700" s="210"/>
      <c r="M700" s="628"/>
      <c r="N700" s="210"/>
      <c r="O700" s="210"/>
      <c r="P700" s="210"/>
      <c r="Q700" s="210"/>
      <c r="R700" s="210"/>
      <c r="S700" s="210"/>
      <c r="T700" s="210"/>
      <c r="U700" s="210"/>
      <c r="V700" s="210"/>
      <c r="W700" s="210"/>
      <c r="X700" s="210"/>
      <c r="Y700" s="210"/>
      <c r="Z700" s="210"/>
    </row>
    <row r="701" ht="12.75" customHeight="1">
      <c r="A701" s="625"/>
      <c r="B701" s="625"/>
      <c r="C701" s="625"/>
      <c r="D701" s="627"/>
      <c r="E701" s="210"/>
      <c r="F701" s="210"/>
      <c r="G701" s="210"/>
      <c r="H701" s="210"/>
      <c r="I701" s="627"/>
      <c r="J701" s="210"/>
      <c r="K701" s="210"/>
      <c r="L701" s="210"/>
      <c r="M701" s="628"/>
      <c r="N701" s="210"/>
      <c r="O701" s="210"/>
      <c r="P701" s="210"/>
      <c r="Q701" s="210"/>
      <c r="R701" s="210"/>
      <c r="S701" s="210"/>
      <c r="T701" s="210"/>
      <c r="U701" s="210"/>
      <c r="V701" s="210"/>
      <c r="W701" s="210"/>
      <c r="X701" s="210"/>
      <c r="Y701" s="210"/>
      <c r="Z701" s="210"/>
    </row>
    <row r="702" ht="12.75" customHeight="1">
      <c r="A702" s="625"/>
      <c r="B702" s="625"/>
      <c r="C702" s="625"/>
      <c r="D702" s="627"/>
      <c r="E702" s="210"/>
      <c r="F702" s="210"/>
      <c r="G702" s="210"/>
      <c r="H702" s="210"/>
      <c r="I702" s="627"/>
      <c r="J702" s="210"/>
      <c r="K702" s="210"/>
      <c r="L702" s="210"/>
      <c r="M702" s="628"/>
      <c r="N702" s="210"/>
      <c r="O702" s="210"/>
      <c r="P702" s="210"/>
      <c r="Q702" s="210"/>
      <c r="R702" s="210"/>
      <c r="S702" s="210"/>
      <c r="T702" s="210"/>
      <c r="U702" s="210"/>
      <c r="V702" s="210"/>
      <c r="W702" s="210"/>
      <c r="X702" s="210"/>
      <c r="Y702" s="210"/>
      <c r="Z702" s="210"/>
    </row>
    <row r="703" ht="12.75" customHeight="1">
      <c r="A703" s="625"/>
      <c r="B703" s="625"/>
      <c r="C703" s="625"/>
      <c r="D703" s="627"/>
      <c r="E703" s="210"/>
      <c r="F703" s="210"/>
      <c r="G703" s="210"/>
      <c r="H703" s="210"/>
      <c r="I703" s="627"/>
      <c r="J703" s="210"/>
      <c r="K703" s="210"/>
      <c r="L703" s="210"/>
      <c r="M703" s="628"/>
      <c r="N703" s="210"/>
      <c r="O703" s="210"/>
      <c r="P703" s="210"/>
      <c r="Q703" s="210"/>
      <c r="R703" s="210"/>
      <c r="S703" s="210"/>
      <c r="T703" s="210"/>
      <c r="U703" s="210"/>
      <c r="V703" s="210"/>
      <c r="W703" s="210"/>
      <c r="X703" s="210"/>
      <c r="Y703" s="210"/>
      <c r="Z703" s="210"/>
    </row>
    <row r="704" ht="12.75" customHeight="1">
      <c r="A704" s="625"/>
      <c r="B704" s="625"/>
      <c r="C704" s="625"/>
      <c r="D704" s="627"/>
      <c r="E704" s="210"/>
      <c r="F704" s="210"/>
      <c r="G704" s="210"/>
      <c r="H704" s="210"/>
      <c r="I704" s="627"/>
      <c r="J704" s="210"/>
      <c r="K704" s="210"/>
      <c r="L704" s="210"/>
      <c r="M704" s="628"/>
      <c r="N704" s="210"/>
      <c r="O704" s="210"/>
      <c r="P704" s="210"/>
      <c r="Q704" s="210"/>
      <c r="R704" s="210"/>
      <c r="S704" s="210"/>
      <c r="T704" s="210"/>
      <c r="U704" s="210"/>
      <c r="V704" s="210"/>
      <c r="W704" s="210"/>
      <c r="X704" s="210"/>
      <c r="Y704" s="210"/>
      <c r="Z704" s="210"/>
    </row>
    <row r="705" ht="12.75" customHeight="1">
      <c r="A705" s="625"/>
      <c r="B705" s="625"/>
      <c r="C705" s="625"/>
      <c r="D705" s="627"/>
      <c r="E705" s="210"/>
      <c r="F705" s="210"/>
      <c r="G705" s="210"/>
      <c r="H705" s="210"/>
      <c r="I705" s="627"/>
      <c r="J705" s="210"/>
      <c r="K705" s="210"/>
      <c r="L705" s="210"/>
      <c r="M705" s="628"/>
      <c r="N705" s="210"/>
      <c r="O705" s="210"/>
      <c r="P705" s="210"/>
      <c r="Q705" s="210"/>
      <c r="R705" s="210"/>
      <c r="S705" s="210"/>
      <c r="T705" s="210"/>
      <c r="U705" s="210"/>
      <c r="V705" s="210"/>
      <c r="W705" s="210"/>
      <c r="X705" s="210"/>
      <c r="Y705" s="210"/>
      <c r="Z705" s="210"/>
    </row>
    <row r="706" ht="12.75" customHeight="1">
      <c r="A706" s="625"/>
      <c r="B706" s="625"/>
      <c r="C706" s="625"/>
      <c r="D706" s="627"/>
      <c r="E706" s="210"/>
      <c r="F706" s="210"/>
      <c r="G706" s="210"/>
      <c r="H706" s="210"/>
      <c r="I706" s="627"/>
      <c r="J706" s="210"/>
      <c r="K706" s="210"/>
      <c r="L706" s="210"/>
      <c r="M706" s="628"/>
      <c r="N706" s="210"/>
      <c r="O706" s="210"/>
      <c r="P706" s="210"/>
      <c r="Q706" s="210"/>
      <c r="R706" s="210"/>
      <c r="S706" s="210"/>
      <c r="T706" s="210"/>
      <c r="U706" s="210"/>
      <c r="V706" s="210"/>
      <c r="W706" s="210"/>
      <c r="X706" s="210"/>
      <c r="Y706" s="210"/>
      <c r="Z706" s="210"/>
    </row>
    <row r="707" ht="12.75" customHeight="1">
      <c r="A707" s="625"/>
      <c r="B707" s="625"/>
      <c r="C707" s="625"/>
      <c r="D707" s="627"/>
      <c r="E707" s="210"/>
      <c r="F707" s="210"/>
      <c r="G707" s="210"/>
      <c r="H707" s="210"/>
      <c r="I707" s="627"/>
      <c r="J707" s="210"/>
      <c r="K707" s="210"/>
      <c r="L707" s="210"/>
      <c r="M707" s="628"/>
      <c r="N707" s="210"/>
      <c r="O707" s="210"/>
      <c r="P707" s="210"/>
      <c r="Q707" s="210"/>
      <c r="R707" s="210"/>
      <c r="S707" s="210"/>
      <c r="T707" s="210"/>
      <c r="U707" s="210"/>
      <c r="V707" s="210"/>
      <c r="W707" s="210"/>
      <c r="X707" s="210"/>
      <c r="Y707" s="210"/>
      <c r="Z707" s="210"/>
    </row>
    <row r="708" ht="12.75" customHeight="1">
      <c r="A708" s="625"/>
      <c r="B708" s="625"/>
      <c r="C708" s="625"/>
      <c r="D708" s="627"/>
      <c r="E708" s="210"/>
      <c r="F708" s="210"/>
      <c r="G708" s="210"/>
      <c r="H708" s="210"/>
      <c r="I708" s="627"/>
      <c r="J708" s="210"/>
      <c r="K708" s="210"/>
      <c r="L708" s="210"/>
      <c r="M708" s="628"/>
      <c r="N708" s="210"/>
      <c r="O708" s="210"/>
      <c r="P708" s="210"/>
      <c r="Q708" s="210"/>
      <c r="R708" s="210"/>
      <c r="S708" s="210"/>
      <c r="T708" s="210"/>
      <c r="U708" s="210"/>
      <c r="V708" s="210"/>
      <c r="W708" s="210"/>
      <c r="X708" s="210"/>
      <c r="Y708" s="210"/>
      <c r="Z708" s="210"/>
    </row>
    <row r="709" ht="12.75" customHeight="1">
      <c r="A709" s="625"/>
      <c r="B709" s="625"/>
      <c r="C709" s="625"/>
      <c r="D709" s="627"/>
      <c r="E709" s="210"/>
      <c r="F709" s="210"/>
      <c r="G709" s="210"/>
      <c r="H709" s="210"/>
      <c r="I709" s="627"/>
      <c r="J709" s="210"/>
      <c r="K709" s="210"/>
      <c r="L709" s="210"/>
      <c r="M709" s="628"/>
      <c r="N709" s="210"/>
      <c r="O709" s="210"/>
      <c r="P709" s="210"/>
      <c r="Q709" s="210"/>
      <c r="R709" s="210"/>
      <c r="S709" s="210"/>
      <c r="T709" s="210"/>
      <c r="U709" s="210"/>
      <c r="V709" s="210"/>
      <c r="W709" s="210"/>
      <c r="X709" s="210"/>
      <c r="Y709" s="210"/>
      <c r="Z709" s="210"/>
    </row>
    <row r="710" ht="12.75" customHeight="1">
      <c r="A710" s="625"/>
      <c r="B710" s="625"/>
      <c r="C710" s="625"/>
      <c r="D710" s="627"/>
      <c r="E710" s="210"/>
      <c r="F710" s="210"/>
      <c r="G710" s="210"/>
      <c r="H710" s="210"/>
      <c r="I710" s="627"/>
      <c r="J710" s="210"/>
      <c r="K710" s="210"/>
      <c r="L710" s="210"/>
      <c r="M710" s="628"/>
      <c r="N710" s="210"/>
      <c r="O710" s="210"/>
      <c r="P710" s="210"/>
      <c r="Q710" s="210"/>
      <c r="R710" s="210"/>
      <c r="S710" s="210"/>
      <c r="T710" s="210"/>
      <c r="U710" s="210"/>
      <c r="V710" s="210"/>
      <c r="W710" s="210"/>
      <c r="X710" s="210"/>
      <c r="Y710" s="210"/>
      <c r="Z710" s="210"/>
    </row>
    <row r="711" ht="12.75" customHeight="1">
      <c r="A711" s="625"/>
      <c r="B711" s="625"/>
      <c r="C711" s="625"/>
      <c r="D711" s="627"/>
      <c r="E711" s="210"/>
      <c r="F711" s="210"/>
      <c r="G711" s="210"/>
      <c r="H711" s="210"/>
      <c r="I711" s="627"/>
      <c r="J711" s="210"/>
      <c r="K711" s="210"/>
      <c r="L711" s="210"/>
      <c r="M711" s="628"/>
      <c r="N711" s="210"/>
      <c r="O711" s="210"/>
      <c r="P711" s="210"/>
      <c r="Q711" s="210"/>
      <c r="R711" s="210"/>
      <c r="S711" s="210"/>
      <c r="T711" s="210"/>
      <c r="U711" s="210"/>
      <c r="V711" s="210"/>
      <c r="W711" s="210"/>
      <c r="X711" s="210"/>
      <c r="Y711" s="210"/>
      <c r="Z711" s="210"/>
    </row>
    <row r="712" ht="12.75" customHeight="1">
      <c r="A712" s="625"/>
      <c r="B712" s="625"/>
      <c r="C712" s="625"/>
      <c r="D712" s="627"/>
      <c r="E712" s="210"/>
      <c r="F712" s="210"/>
      <c r="G712" s="210"/>
      <c r="H712" s="210"/>
      <c r="I712" s="627"/>
      <c r="J712" s="210"/>
      <c r="K712" s="210"/>
      <c r="L712" s="210"/>
      <c r="M712" s="628"/>
      <c r="N712" s="210"/>
      <c r="O712" s="210"/>
      <c r="P712" s="210"/>
      <c r="Q712" s="210"/>
      <c r="R712" s="210"/>
      <c r="S712" s="210"/>
      <c r="T712" s="210"/>
      <c r="U712" s="210"/>
      <c r="V712" s="210"/>
      <c r="W712" s="210"/>
      <c r="X712" s="210"/>
      <c r="Y712" s="210"/>
      <c r="Z712" s="210"/>
    </row>
    <row r="713" ht="12.75" customHeight="1">
      <c r="A713" s="625"/>
      <c r="B713" s="625"/>
      <c r="C713" s="625"/>
      <c r="D713" s="627"/>
      <c r="E713" s="210"/>
      <c r="F713" s="210"/>
      <c r="G713" s="210"/>
      <c r="H713" s="210"/>
      <c r="I713" s="627"/>
      <c r="J713" s="210"/>
      <c r="K713" s="210"/>
      <c r="L713" s="210"/>
      <c r="M713" s="628"/>
      <c r="N713" s="210"/>
      <c r="O713" s="210"/>
      <c r="P713" s="210"/>
      <c r="Q713" s="210"/>
      <c r="R713" s="210"/>
      <c r="S713" s="210"/>
      <c r="T713" s="210"/>
      <c r="U713" s="210"/>
      <c r="V713" s="210"/>
      <c r="W713" s="210"/>
      <c r="X713" s="210"/>
      <c r="Y713" s="210"/>
      <c r="Z713" s="210"/>
    </row>
    <row r="714" ht="12.75" customHeight="1">
      <c r="A714" s="625"/>
      <c r="B714" s="625"/>
      <c r="C714" s="625"/>
      <c r="D714" s="627"/>
      <c r="E714" s="210"/>
      <c r="F714" s="210"/>
      <c r="G714" s="210"/>
      <c r="H714" s="210"/>
      <c r="I714" s="627"/>
      <c r="J714" s="210"/>
      <c r="K714" s="210"/>
      <c r="L714" s="210"/>
      <c r="M714" s="628"/>
      <c r="N714" s="210"/>
      <c r="O714" s="210"/>
      <c r="P714" s="210"/>
      <c r="Q714" s="210"/>
      <c r="R714" s="210"/>
      <c r="S714" s="210"/>
      <c r="T714" s="210"/>
      <c r="U714" s="210"/>
      <c r="V714" s="210"/>
      <c r="W714" s="210"/>
      <c r="X714" s="210"/>
      <c r="Y714" s="210"/>
      <c r="Z714" s="210"/>
    </row>
    <row r="715" ht="12.75" customHeight="1">
      <c r="A715" s="625"/>
      <c r="B715" s="625"/>
      <c r="C715" s="625"/>
      <c r="D715" s="627"/>
      <c r="E715" s="210"/>
      <c r="F715" s="210"/>
      <c r="G715" s="210"/>
      <c r="H715" s="210"/>
      <c r="I715" s="627"/>
      <c r="J715" s="210"/>
      <c r="K715" s="210"/>
      <c r="L715" s="210"/>
      <c r="M715" s="628"/>
      <c r="N715" s="210"/>
      <c r="O715" s="210"/>
      <c r="P715" s="210"/>
      <c r="Q715" s="210"/>
      <c r="R715" s="210"/>
      <c r="S715" s="210"/>
      <c r="T715" s="210"/>
      <c r="U715" s="210"/>
      <c r="V715" s="210"/>
      <c r="W715" s="210"/>
      <c r="X715" s="210"/>
      <c r="Y715" s="210"/>
      <c r="Z715" s="210"/>
    </row>
    <row r="716" ht="12.75" customHeight="1">
      <c r="A716" s="625"/>
      <c r="B716" s="625"/>
      <c r="C716" s="625"/>
      <c r="D716" s="627"/>
      <c r="E716" s="210"/>
      <c r="F716" s="210"/>
      <c r="G716" s="210"/>
      <c r="H716" s="210"/>
      <c r="I716" s="627"/>
      <c r="J716" s="210"/>
      <c r="K716" s="210"/>
      <c r="L716" s="210"/>
      <c r="M716" s="628"/>
      <c r="N716" s="210"/>
      <c r="O716" s="210"/>
      <c r="P716" s="210"/>
      <c r="Q716" s="210"/>
      <c r="R716" s="210"/>
      <c r="S716" s="210"/>
      <c r="T716" s="210"/>
      <c r="U716" s="210"/>
      <c r="V716" s="210"/>
      <c r="W716" s="210"/>
      <c r="X716" s="210"/>
      <c r="Y716" s="210"/>
      <c r="Z716" s="210"/>
    </row>
    <row r="717" ht="12.75" customHeight="1">
      <c r="A717" s="625"/>
      <c r="B717" s="625"/>
      <c r="C717" s="625"/>
      <c r="D717" s="627"/>
      <c r="E717" s="210"/>
      <c r="F717" s="210"/>
      <c r="G717" s="210"/>
      <c r="H717" s="210"/>
      <c r="I717" s="627"/>
      <c r="J717" s="210"/>
      <c r="K717" s="210"/>
      <c r="L717" s="210"/>
      <c r="M717" s="628"/>
      <c r="N717" s="210"/>
      <c r="O717" s="210"/>
      <c r="P717" s="210"/>
      <c r="Q717" s="210"/>
      <c r="R717" s="210"/>
      <c r="S717" s="210"/>
      <c r="T717" s="210"/>
      <c r="U717" s="210"/>
      <c r="V717" s="210"/>
      <c r="W717" s="210"/>
      <c r="X717" s="210"/>
      <c r="Y717" s="210"/>
      <c r="Z717" s="210"/>
    </row>
    <row r="718" ht="12.75" customHeight="1">
      <c r="A718" s="625"/>
      <c r="B718" s="625"/>
      <c r="C718" s="625"/>
      <c r="D718" s="627"/>
      <c r="E718" s="210"/>
      <c r="F718" s="210"/>
      <c r="G718" s="210"/>
      <c r="H718" s="210"/>
      <c r="I718" s="627"/>
      <c r="J718" s="210"/>
      <c r="K718" s="210"/>
      <c r="L718" s="210"/>
      <c r="M718" s="628"/>
      <c r="N718" s="210"/>
      <c r="O718" s="210"/>
      <c r="P718" s="210"/>
      <c r="Q718" s="210"/>
      <c r="R718" s="210"/>
      <c r="S718" s="210"/>
      <c r="T718" s="210"/>
      <c r="U718" s="210"/>
      <c r="V718" s="210"/>
      <c r="W718" s="210"/>
      <c r="X718" s="210"/>
      <c r="Y718" s="210"/>
      <c r="Z718" s="210"/>
    </row>
    <row r="719" ht="12.75" customHeight="1">
      <c r="A719" s="625"/>
      <c r="B719" s="625"/>
      <c r="C719" s="625"/>
      <c r="D719" s="627"/>
      <c r="E719" s="210"/>
      <c r="F719" s="210"/>
      <c r="G719" s="210"/>
      <c r="H719" s="210"/>
      <c r="I719" s="627"/>
      <c r="J719" s="210"/>
      <c r="K719" s="210"/>
      <c r="L719" s="210"/>
      <c r="M719" s="628"/>
      <c r="N719" s="210"/>
      <c r="O719" s="210"/>
      <c r="P719" s="210"/>
      <c r="Q719" s="210"/>
      <c r="R719" s="210"/>
      <c r="S719" s="210"/>
      <c r="T719" s="210"/>
      <c r="U719" s="210"/>
      <c r="V719" s="210"/>
      <c r="W719" s="210"/>
      <c r="X719" s="210"/>
      <c r="Y719" s="210"/>
      <c r="Z719" s="210"/>
    </row>
    <row r="720" ht="12.75" customHeight="1">
      <c r="A720" s="625"/>
      <c r="B720" s="625"/>
      <c r="C720" s="625"/>
      <c r="D720" s="627"/>
      <c r="E720" s="210"/>
      <c r="F720" s="210"/>
      <c r="G720" s="210"/>
      <c r="H720" s="210"/>
      <c r="I720" s="627"/>
      <c r="J720" s="210"/>
      <c r="K720" s="210"/>
      <c r="L720" s="210"/>
      <c r="M720" s="628"/>
      <c r="N720" s="210"/>
      <c r="O720" s="210"/>
      <c r="P720" s="210"/>
      <c r="Q720" s="210"/>
      <c r="R720" s="210"/>
      <c r="S720" s="210"/>
      <c r="T720" s="210"/>
      <c r="U720" s="210"/>
      <c r="V720" s="210"/>
      <c r="W720" s="210"/>
      <c r="X720" s="210"/>
      <c r="Y720" s="210"/>
      <c r="Z720" s="210"/>
    </row>
    <row r="721" ht="12.75" customHeight="1">
      <c r="A721" s="625"/>
      <c r="B721" s="625"/>
      <c r="C721" s="625"/>
      <c r="D721" s="627"/>
      <c r="E721" s="210"/>
      <c r="F721" s="210"/>
      <c r="G721" s="210"/>
      <c r="H721" s="210"/>
      <c r="I721" s="627"/>
      <c r="J721" s="210"/>
      <c r="K721" s="210"/>
      <c r="L721" s="210"/>
      <c r="M721" s="628"/>
      <c r="N721" s="210"/>
      <c r="O721" s="210"/>
      <c r="P721" s="210"/>
      <c r="Q721" s="210"/>
      <c r="R721" s="210"/>
      <c r="S721" s="210"/>
      <c r="T721" s="210"/>
      <c r="U721" s="210"/>
      <c r="V721" s="210"/>
      <c r="W721" s="210"/>
      <c r="X721" s="210"/>
      <c r="Y721" s="210"/>
      <c r="Z721" s="210"/>
    </row>
    <row r="722" ht="12.75" customHeight="1">
      <c r="A722" s="625"/>
      <c r="B722" s="625"/>
      <c r="C722" s="625"/>
      <c r="D722" s="627"/>
      <c r="E722" s="210"/>
      <c r="F722" s="210"/>
      <c r="G722" s="210"/>
      <c r="H722" s="210"/>
      <c r="I722" s="627"/>
      <c r="J722" s="210"/>
      <c r="K722" s="210"/>
      <c r="L722" s="210"/>
      <c r="M722" s="628"/>
      <c r="N722" s="210"/>
      <c r="O722" s="210"/>
      <c r="P722" s="210"/>
      <c r="Q722" s="210"/>
      <c r="R722" s="210"/>
      <c r="S722" s="210"/>
      <c r="T722" s="210"/>
      <c r="U722" s="210"/>
      <c r="V722" s="210"/>
      <c r="W722" s="210"/>
      <c r="X722" s="210"/>
      <c r="Y722" s="210"/>
      <c r="Z722" s="210"/>
    </row>
    <row r="723" ht="12.75" customHeight="1">
      <c r="A723" s="625"/>
      <c r="B723" s="625"/>
      <c r="C723" s="625"/>
      <c r="D723" s="627"/>
      <c r="E723" s="210"/>
      <c r="F723" s="210"/>
      <c r="G723" s="210"/>
      <c r="H723" s="210"/>
      <c r="I723" s="627"/>
      <c r="J723" s="210"/>
      <c r="K723" s="210"/>
      <c r="L723" s="210"/>
      <c r="M723" s="628"/>
      <c r="N723" s="210"/>
      <c r="O723" s="210"/>
      <c r="P723" s="210"/>
      <c r="Q723" s="210"/>
      <c r="R723" s="210"/>
      <c r="S723" s="210"/>
      <c r="T723" s="210"/>
      <c r="U723" s="210"/>
      <c r="V723" s="210"/>
      <c r="W723" s="210"/>
      <c r="X723" s="210"/>
      <c r="Y723" s="210"/>
      <c r="Z723" s="210"/>
    </row>
    <row r="724" ht="12.75" customHeight="1">
      <c r="A724" s="625"/>
      <c r="B724" s="625"/>
      <c r="C724" s="625"/>
      <c r="D724" s="627"/>
      <c r="E724" s="210"/>
      <c r="F724" s="210"/>
      <c r="G724" s="210"/>
      <c r="H724" s="210"/>
      <c r="I724" s="627"/>
      <c r="J724" s="210"/>
      <c r="K724" s="210"/>
      <c r="L724" s="210"/>
      <c r="M724" s="628"/>
      <c r="N724" s="210"/>
      <c r="O724" s="210"/>
      <c r="P724" s="210"/>
      <c r="Q724" s="210"/>
      <c r="R724" s="210"/>
      <c r="S724" s="210"/>
      <c r="T724" s="210"/>
      <c r="U724" s="210"/>
      <c r="V724" s="210"/>
      <c r="W724" s="210"/>
      <c r="X724" s="210"/>
      <c r="Y724" s="210"/>
      <c r="Z724" s="210"/>
    </row>
    <row r="725" ht="12.75" customHeight="1">
      <c r="A725" s="625"/>
      <c r="B725" s="625"/>
      <c r="C725" s="625"/>
      <c r="D725" s="627"/>
      <c r="E725" s="210"/>
      <c r="F725" s="210"/>
      <c r="G725" s="210"/>
      <c r="H725" s="210"/>
      <c r="I725" s="627"/>
      <c r="J725" s="210"/>
      <c r="K725" s="210"/>
      <c r="L725" s="210"/>
      <c r="M725" s="628"/>
      <c r="N725" s="210"/>
      <c r="O725" s="210"/>
      <c r="P725" s="210"/>
      <c r="Q725" s="210"/>
      <c r="R725" s="210"/>
      <c r="S725" s="210"/>
      <c r="T725" s="210"/>
      <c r="U725" s="210"/>
      <c r="V725" s="210"/>
      <c r="W725" s="210"/>
      <c r="X725" s="210"/>
      <c r="Y725" s="210"/>
      <c r="Z725" s="210"/>
    </row>
    <row r="726" ht="12.75" customHeight="1">
      <c r="A726" s="625"/>
      <c r="B726" s="625"/>
      <c r="C726" s="625"/>
      <c r="D726" s="627"/>
      <c r="E726" s="210"/>
      <c r="F726" s="210"/>
      <c r="G726" s="210"/>
      <c r="H726" s="210"/>
      <c r="I726" s="627"/>
      <c r="J726" s="210"/>
      <c r="K726" s="210"/>
      <c r="L726" s="210"/>
      <c r="M726" s="628"/>
      <c r="N726" s="210"/>
      <c r="O726" s="210"/>
      <c r="P726" s="210"/>
      <c r="Q726" s="210"/>
      <c r="R726" s="210"/>
      <c r="S726" s="210"/>
      <c r="T726" s="210"/>
      <c r="U726" s="210"/>
      <c r="V726" s="210"/>
      <c r="W726" s="210"/>
      <c r="X726" s="210"/>
      <c r="Y726" s="210"/>
      <c r="Z726" s="210"/>
    </row>
    <row r="727" ht="12.75" customHeight="1">
      <c r="A727" s="625"/>
      <c r="B727" s="625"/>
      <c r="C727" s="625"/>
      <c r="D727" s="627"/>
      <c r="E727" s="210"/>
      <c r="F727" s="210"/>
      <c r="G727" s="210"/>
      <c r="H727" s="210"/>
      <c r="I727" s="627"/>
      <c r="J727" s="210"/>
      <c r="K727" s="210"/>
      <c r="L727" s="210"/>
      <c r="M727" s="628"/>
      <c r="N727" s="210"/>
      <c r="O727" s="210"/>
      <c r="P727" s="210"/>
      <c r="Q727" s="210"/>
      <c r="R727" s="210"/>
      <c r="S727" s="210"/>
      <c r="T727" s="210"/>
      <c r="U727" s="210"/>
      <c r="V727" s="210"/>
      <c r="W727" s="210"/>
      <c r="X727" s="210"/>
      <c r="Y727" s="210"/>
      <c r="Z727" s="210"/>
    </row>
    <row r="728" ht="12.75" customHeight="1">
      <c r="A728" s="625"/>
      <c r="B728" s="625"/>
      <c r="C728" s="625"/>
      <c r="D728" s="627"/>
      <c r="E728" s="210"/>
      <c r="F728" s="210"/>
      <c r="G728" s="210"/>
      <c r="H728" s="210"/>
      <c r="I728" s="627"/>
      <c r="J728" s="210"/>
      <c r="K728" s="210"/>
      <c r="L728" s="210"/>
      <c r="M728" s="628"/>
      <c r="N728" s="210"/>
      <c r="O728" s="210"/>
      <c r="P728" s="210"/>
      <c r="Q728" s="210"/>
      <c r="R728" s="210"/>
      <c r="S728" s="210"/>
      <c r="T728" s="210"/>
      <c r="U728" s="210"/>
      <c r="V728" s="210"/>
      <c r="W728" s="210"/>
      <c r="X728" s="210"/>
      <c r="Y728" s="210"/>
      <c r="Z728" s="210"/>
    </row>
    <row r="729" ht="12.75" customHeight="1">
      <c r="A729" s="625"/>
      <c r="B729" s="625"/>
      <c r="C729" s="625"/>
      <c r="D729" s="627"/>
      <c r="E729" s="210"/>
      <c r="F729" s="210"/>
      <c r="G729" s="210"/>
      <c r="H729" s="210"/>
      <c r="I729" s="627"/>
      <c r="J729" s="210"/>
      <c r="K729" s="210"/>
      <c r="L729" s="210"/>
      <c r="M729" s="628"/>
      <c r="N729" s="210"/>
      <c r="O729" s="210"/>
      <c r="P729" s="210"/>
      <c r="Q729" s="210"/>
      <c r="R729" s="210"/>
      <c r="S729" s="210"/>
      <c r="T729" s="210"/>
      <c r="U729" s="210"/>
      <c r="V729" s="210"/>
      <c r="W729" s="210"/>
      <c r="X729" s="210"/>
      <c r="Y729" s="210"/>
      <c r="Z729" s="210"/>
    </row>
    <row r="730" ht="12.75" customHeight="1">
      <c r="A730" s="625"/>
      <c r="B730" s="625"/>
      <c r="C730" s="625"/>
      <c r="D730" s="627"/>
      <c r="E730" s="210"/>
      <c r="F730" s="210"/>
      <c r="G730" s="210"/>
      <c r="H730" s="210"/>
      <c r="I730" s="627"/>
      <c r="J730" s="210"/>
      <c r="K730" s="210"/>
      <c r="L730" s="210"/>
      <c r="M730" s="628"/>
      <c r="N730" s="210"/>
      <c r="O730" s="210"/>
      <c r="P730" s="210"/>
      <c r="Q730" s="210"/>
      <c r="R730" s="210"/>
      <c r="S730" s="210"/>
      <c r="T730" s="210"/>
      <c r="U730" s="210"/>
      <c r="V730" s="210"/>
      <c r="W730" s="210"/>
      <c r="X730" s="210"/>
      <c r="Y730" s="210"/>
      <c r="Z730" s="210"/>
    </row>
    <row r="731" ht="12.75" customHeight="1">
      <c r="A731" s="625"/>
      <c r="B731" s="625"/>
      <c r="C731" s="625"/>
      <c r="D731" s="627"/>
      <c r="E731" s="210"/>
      <c r="F731" s="210"/>
      <c r="G731" s="210"/>
      <c r="H731" s="210"/>
      <c r="I731" s="627"/>
      <c r="J731" s="210"/>
      <c r="K731" s="210"/>
      <c r="L731" s="210"/>
      <c r="M731" s="628"/>
      <c r="N731" s="210"/>
      <c r="O731" s="210"/>
      <c r="P731" s="210"/>
      <c r="Q731" s="210"/>
      <c r="R731" s="210"/>
      <c r="S731" s="210"/>
      <c r="T731" s="210"/>
      <c r="U731" s="210"/>
      <c r="V731" s="210"/>
      <c r="W731" s="210"/>
      <c r="X731" s="210"/>
      <c r="Y731" s="210"/>
      <c r="Z731" s="210"/>
    </row>
    <row r="732" ht="12.75" customHeight="1">
      <c r="A732" s="625"/>
      <c r="B732" s="625"/>
      <c r="C732" s="625"/>
      <c r="D732" s="627"/>
      <c r="E732" s="210"/>
      <c r="F732" s="210"/>
      <c r="G732" s="210"/>
      <c r="H732" s="210"/>
      <c r="I732" s="627"/>
      <c r="J732" s="210"/>
      <c r="K732" s="210"/>
      <c r="L732" s="210"/>
      <c r="M732" s="628"/>
      <c r="N732" s="210"/>
      <c r="O732" s="210"/>
      <c r="P732" s="210"/>
      <c r="Q732" s="210"/>
      <c r="R732" s="210"/>
      <c r="S732" s="210"/>
      <c r="T732" s="210"/>
      <c r="U732" s="210"/>
      <c r="V732" s="210"/>
      <c r="W732" s="210"/>
      <c r="X732" s="210"/>
      <c r="Y732" s="210"/>
      <c r="Z732" s="210"/>
    </row>
    <row r="733" ht="12.75" customHeight="1">
      <c r="A733" s="625"/>
      <c r="B733" s="625"/>
      <c r="C733" s="625"/>
      <c r="D733" s="627"/>
      <c r="E733" s="210"/>
      <c r="F733" s="210"/>
      <c r="G733" s="210"/>
      <c r="H733" s="210"/>
      <c r="I733" s="627"/>
      <c r="J733" s="210"/>
      <c r="K733" s="210"/>
      <c r="L733" s="210"/>
      <c r="M733" s="628"/>
      <c r="N733" s="210"/>
      <c r="O733" s="210"/>
      <c r="P733" s="210"/>
      <c r="Q733" s="210"/>
      <c r="R733" s="210"/>
      <c r="S733" s="210"/>
      <c r="T733" s="210"/>
      <c r="U733" s="210"/>
      <c r="V733" s="210"/>
      <c r="W733" s="210"/>
      <c r="X733" s="210"/>
      <c r="Y733" s="210"/>
      <c r="Z733" s="210"/>
    </row>
    <row r="734" ht="12.75" customHeight="1">
      <c r="A734" s="625"/>
      <c r="B734" s="625"/>
      <c r="C734" s="625"/>
      <c r="D734" s="627"/>
      <c r="E734" s="210"/>
      <c r="F734" s="210"/>
      <c r="G734" s="210"/>
      <c r="H734" s="210"/>
      <c r="I734" s="627"/>
      <c r="J734" s="210"/>
      <c r="K734" s="210"/>
      <c r="L734" s="210"/>
      <c r="M734" s="628"/>
      <c r="N734" s="210"/>
      <c r="O734" s="210"/>
      <c r="P734" s="210"/>
      <c r="Q734" s="210"/>
      <c r="R734" s="210"/>
      <c r="S734" s="210"/>
      <c r="T734" s="210"/>
      <c r="U734" s="210"/>
      <c r="V734" s="210"/>
      <c r="W734" s="210"/>
      <c r="X734" s="210"/>
      <c r="Y734" s="210"/>
      <c r="Z734" s="210"/>
    </row>
    <row r="735" ht="12.75" customHeight="1">
      <c r="A735" s="625"/>
      <c r="B735" s="625"/>
      <c r="C735" s="625"/>
      <c r="D735" s="627"/>
      <c r="E735" s="210"/>
      <c r="F735" s="210"/>
      <c r="G735" s="210"/>
      <c r="H735" s="210"/>
      <c r="I735" s="627"/>
      <c r="J735" s="210"/>
      <c r="K735" s="210"/>
      <c r="L735" s="210"/>
      <c r="M735" s="628"/>
      <c r="N735" s="210"/>
      <c r="O735" s="210"/>
      <c r="P735" s="210"/>
      <c r="Q735" s="210"/>
      <c r="R735" s="210"/>
      <c r="S735" s="210"/>
      <c r="T735" s="210"/>
      <c r="U735" s="210"/>
      <c r="V735" s="210"/>
      <c r="W735" s="210"/>
      <c r="X735" s="210"/>
      <c r="Y735" s="210"/>
      <c r="Z735" s="210"/>
    </row>
    <row r="736" ht="12.75" customHeight="1">
      <c r="A736" s="625"/>
      <c r="B736" s="625"/>
      <c r="C736" s="625"/>
      <c r="D736" s="627"/>
      <c r="E736" s="210"/>
      <c r="F736" s="210"/>
      <c r="G736" s="210"/>
      <c r="H736" s="210"/>
      <c r="I736" s="627"/>
      <c r="J736" s="210"/>
      <c r="K736" s="210"/>
      <c r="L736" s="210"/>
      <c r="M736" s="628"/>
      <c r="N736" s="210"/>
      <c r="O736" s="210"/>
      <c r="P736" s="210"/>
      <c r="Q736" s="210"/>
      <c r="R736" s="210"/>
      <c r="S736" s="210"/>
      <c r="T736" s="210"/>
      <c r="U736" s="210"/>
      <c r="V736" s="210"/>
      <c r="W736" s="210"/>
      <c r="X736" s="210"/>
      <c r="Y736" s="210"/>
      <c r="Z736" s="210"/>
    </row>
    <row r="737" ht="12.75" customHeight="1">
      <c r="A737" s="625"/>
      <c r="B737" s="625"/>
      <c r="C737" s="625"/>
      <c r="D737" s="627"/>
      <c r="E737" s="210"/>
      <c r="F737" s="210"/>
      <c r="G737" s="210"/>
      <c r="H737" s="210"/>
      <c r="I737" s="627"/>
      <c r="J737" s="210"/>
      <c r="K737" s="210"/>
      <c r="L737" s="210"/>
      <c r="M737" s="628"/>
      <c r="N737" s="210"/>
      <c r="O737" s="210"/>
      <c r="P737" s="210"/>
      <c r="Q737" s="210"/>
      <c r="R737" s="210"/>
      <c r="S737" s="210"/>
      <c r="T737" s="210"/>
      <c r="U737" s="210"/>
      <c r="V737" s="210"/>
      <c r="W737" s="210"/>
      <c r="X737" s="210"/>
      <c r="Y737" s="210"/>
      <c r="Z737" s="210"/>
    </row>
    <row r="738" ht="12.75" customHeight="1">
      <c r="A738" s="625"/>
      <c r="B738" s="625"/>
      <c r="C738" s="625"/>
      <c r="D738" s="627"/>
      <c r="E738" s="210"/>
      <c r="F738" s="210"/>
      <c r="G738" s="210"/>
      <c r="H738" s="210"/>
      <c r="I738" s="627"/>
      <c r="J738" s="210"/>
      <c r="K738" s="210"/>
      <c r="L738" s="210"/>
      <c r="M738" s="628"/>
      <c r="N738" s="210"/>
      <c r="O738" s="210"/>
      <c r="P738" s="210"/>
      <c r="Q738" s="210"/>
      <c r="R738" s="210"/>
      <c r="S738" s="210"/>
      <c r="T738" s="210"/>
      <c r="U738" s="210"/>
      <c r="V738" s="210"/>
      <c r="W738" s="210"/>
      <c r="X738" s="210"/>
      <c r="Y738" s="210"/>
      <c r="Z738" s="210"/>
    </row>
    <row r="739" ht="12.75" customHeight="1">
      <c r="A739" s="625"/>
      <c r="B739" s="625"/>
      <c r="C739" s="625"/>
      <c r="D739" s="627"/>
      <c r="E739" s="210"/>
      <c r="F739" s="210"/>
      <c r="G739" s="210"/>
      <c r="H739" s="210"/>
      <c r="I739" s="627"/>
      <c r="J739" s="210"/>
      <c r="K739" s="210"/>
      <c r="L739" s="210"/>
      <c r="M739" s="628"/>
      <c r="N739" s="210"/>
      <c r="O739" s="210"/>
      <c r="P739" s="210"/>
      <c r="Q739" s="210"/>
      <c r="R739" s="210"/>
      <c r="S739" s="210"/>
      <c r="T739" s="210"/>
      <c r="U739" s="210"/>
      <c r="V739" s="210"/>
      <c r="W739" s="210"/>
      <c r="X739" s="210"/>
      <c r="Y739" s="210"/>
      <c r="Z739" s="210"/>
    </row>
    <row r="740" ht="12.75" customHeight="1">
      <c r="A740" s="625"/>
      <c r="B740" s="625"/>
      <c r="C740" s="625"/>
      <c r="D740" s="627"/>
      <c r="E740" s="210"/>
      <c r="F740" s="210"/>
      <c r="G740" s="210"/>
      <c r="H740" s="210"/>
      <c r="I740" s="627"/>
      <c r="J740" s="210"/>
      <c r="K740" s="210"/>
      <c r="L740" s="210"/>
      <c r="M740" s="628"/>
      <c r="N740" s="210"/>
      <c r="O740" s="210"/>
      <c r="P740" s="210"/>
      <c r="Q740" s="210"/>
      <c r="R740" s="210"/>
      <c r="S740" s="210"/>
      <c r="T740" s="210"/>
      <c r="U740" s="210"/>
      <c r="V740" s="210"/>
      <c r="W740" s="210"/>
      <c r="X740" s="210"/>
      <c r="Y740" s="210"/>
      <c r="Z740" s="210"/>
    </row>
    <row r="741" ht="12.75" customHeight="1">
      <c r="A741" s="625"/>
      <c r="B741" s="625"/>
      <c r="C741" s="625"/>
      <c r="D741" s="627"/>
      <c r="E741" s="210"/>
      <c r="F741" s="210"/>
      <c r="G741" s="210"/>
      <c r="H741" s="210"/>
      <c r="I741" s="627"/>
      <c r="J741" s="210"/>
      <c r="K741" s="210"/>
      <c r="L741" s="210"/>
      <c r="M741" s="628"/>
      <c r="N741" s="210"/>
      <c r="O741" s="210"/>
      <c r="P741" s="210"/>
      <c r="Q741" s="210"/>
      <c r="R741" s="210"/>
      <c r="S741" s="210"/>
      <c r="T741" s="210"/>
      <c r="U741" s="210"/>
      <c r="V741" s="210"/>
      <c r="W741" s="210"/>
      <c r="X741" s="210"/>
      <c r="Y741" s="210"/>
      <c r="Z741" s="210"/>
    </row>
    <row r="742" ht="12.75" customHeight="1">
      <c r="A742" s="625"/>
      <c r="B742" s="625"/>
      <c r="C742" s="625"/>
      <c r="D742" s="627"/>
      <c r="E742" s="210"/>
      <c r="F742" s="210"/>
      <c r="G742" s="210"/>
      <c r="H742" s="210"/>
      <c r="I742" s="627"/>
      <c r="J742" s="210"/>
      <c r="K742" s="210"/>
      <c r="L742" s="210"/>
      <c r="M742" s="628"/>
      <c r="N742" s="210"/>
      <c r="O742" s="210"/>
      <c r="P742" s="210"/>
      <c r="Q742" s="210"/>
      <c r="R742" s="210"/>
      <c r="S742" s="210"/>
      <c r="T742" s="210"/>
      <c r="U742" s="210"/>
      <c r="V742" s="210"/>
      <c r="W742" s="210"/>
      <c r="X742" s="210"/>
      <c r="Y742" s="210"/>
      <c r="Z742" s="210"/>
    </row>
    <row r="743" ht="12.75" customHeight="1">
      <c r="A743" s="625"/>
      <c r="B743" s="625"/>
      <c r="C743" s="625"/>
      <c r="D743" s="627"/>
      <c r="E743" s="210"/>
      <c r="F743" s="210"/>
      <c r="G743" s="210"/>
      <c r="H743" s="210"/>
      <c r="I743" s="627"/>
      <c r="J743" s="210"/>
      <c r="K743" s="210"/>
      <c r="L743" s="210"/>
      <c r="M743" s="628"/>
      <c r="N743" s="210"/>
      <c r="O743" s="210"/>
      <c r="P743" s="210"/>
      <c r="Q743" s="210"/>
      <c r="R743" s="210"/>
      <c r="S743" s="210"/>
      <c r="T743" s="210"/>
      <c r="U743" s="210"/>
      <c r="V743" s="210"/>
      <c r="W743" s="210"/>
      <c r="X743" s="210"/>
      <c r="Y743" s="210"/>
      <c r="Z743" s="210"/>
    </row>
    <row r="744" ht="12.75" customHeight="1">
      <c r="A744" s="625"/>
      <c r="B744" s="625"/>
      <c r="C744" s="625"/>
      <c r="D744" s="627"/>
      <c r="E744" s="210"/>
      <c r="F744" s="210"/>
      <c r="G744" s="210"/>
      <c r="H744" s="210"/>
      <c r="I744" s="627"/>
      <c r="J744" s="210"/>
      <c r="K744" s="210"/>
      <c r="L744" s="210"/>
      <c r="M744" s="628"/>
      <c r="N744" s="210"/>
      <c r="O744" s="210"/>
      <c r="P744" s="210"/>
      <c r="Q744" s="210"/>
      <c r="R744" s="210"/>
      <c r="S744" s="210"/>
      <c r="T744" s="210"/>
      <c r="U744" s="210"/>
      <c r="V744" s="210"/>
      <c r="W744" s="210"/>
      <c r="X744" s="210"/>
      <c r="Y744" s="210"/>
      <c r="Z744" s="210"/>
    </row>
    <row r="745" ht="12.75" customHeight="1">
      <c r="A745" s="625"/>
      <c r="B745" s="625"/>
      <c r="C745" s="625"/>
      <c r="D745" s="627"/>
      <c r="E745" s="210"/>
      <c r="F745" s="210"/>
      <c r="G745" s="210"/>
      <c r="H745" s="210"/>
      <c r="I745" s="627"/>
      <c r="J745" s="210"/>
      <c r="K745" s="210"/>
      <c r="L745" s="210"/>
      <c r="M745" s="628"/>
      <c r="N745" s="210"/>
      <c r="O745" s="210"/>
      <c r="P745" s="210"/>
      <c r="Q745" s="210"/>
      <c r="R745" s="210"/>
      <c r="S745" s="210"/>
      <c r="T745" s="210"/>
      <c r="U745" s="210"/>
      <c r="V745" s="210"/>
      <c r="W745" s="210"/>
      <c r="X745" s="210"/>
      <c r="Y745" s="210"/>
      <c r="Z745" s="210"/>
    </row>
    <row r="746" ht="12.75" customHeight="1">
      <c r="A746" s="625"/>
      <c r="B746" s="625"/>
      <c r="C746" s="625"/>
      <c r="D746" s="627"/>
      <c r="E746" s="210"/>
      <c r="F746" s="210"/>
      <c r="G746" s="210"/>
      <c r="H746" s="210"/>
      <c r="I746" s="627"/>
      <c r="J746" s="210"/>
      <c r="K746" s="210"/>
      <c r="L746" s="210"/>
      <c r="M746" s="628"/>
      <c r="N746" s="210"/>
      <c r="O746" s="210"/>
      <c r="P746" s="210"/>
      <c r="Q746" s="210"/>
      <c r="R746" s="210"/>
      <c r="S746" s="210"/>
      <c r="T746" s="210"/>
      <c r="U746" s="210"/>
      <c r="V746" s="210"/>
      <c r="W746" s="210"/>
      <c r="X746" s="210"/>
      <c r="Y746" s="210"/>
      <c r="Z746" s="210"/>
    </row>
    <row r="747" ht="12.75" customHeight="1">
      <c r="A747" s="625"/>
      <c r="B747" s="625"/>
      <c r="C747" s="625"/>
      <c r="D747" s="627"/>
      <c r="E747" s="210"/>
      <c r="F747" s="210"/>
      <c r="G747" s="210"/>
      <c r="H747" s="210"/>
      <c r="I747" s="627"/>
      <c r="J747" s="210"/>
      <c r="K747" s="210"/>
      <c r="L747" s="210"/>
      <c r="M747" s="628"/>
      <c r="N747" s="210"/>
      <c r="O747" s="210"/>
      <c r="P747" s="210"/>
      <c r="Q747" s="210"/>
      <c r="R747" s="210"/>
      <c r="S747" s="210"/>
      <c r="T747" s="210"/>
      <c r="U747" s="210"/>
      <c r="V747" s="210"/>
      <c r="W747" s="210"/>
      <c r="X747" s="210"/>
      <c r="Y747" s="210"/>
      <c r="Z747" s="210"/>
    </row>
    <row r="748" ht="12.75" customHeight="1">
      <c r="A748" s="625"/>
      <c r="B748" s="625"/>
      <c r="C748" s="625"/>
      <c r="D748" s="627"/>
      <c r="E748" s="210"/>
      <c r="F748" s="210"/>
      <c r="G748" s="210"/>
      <c r="H748" s="210"/>
      <c r="I748" s="627"/>
      <c r="J748" s="210"/>
      <c r="K748" s="210"/>
      <c r="L748" s="210"/>
      <c r="M748" s="628"/>
      <c r="N748" s="210"/>
      <c r="O748" s="210"/>
      <c r="P748" s="210"/>
      <c r="Q748" s="210"/>
      <c r="R748" s="210"/>
      <c r="S748" s="210"/>
      <c r="T748" s="210"/>
      <c r="U748" s="210"/>
      <c r="V748" s="210"/>
      <c r="W748" s="210"/>
      <c r="X748" s="210"/>
      <c r="Y748" s="210"/>
      <c r="Z748" s="210"/>
    </row>
    <row r="749" ht="12.75" customHeight="1">
      <c r="A749" s="625"/>
      <c r="B749" s="625"/>
      <c r="C749" s="625"/>
      <c r="D749" s="627"/>
      <c r="E749" s="210"/>
      <c r="F749" s="210"/>
      <c r="G749" s="210"/>
      <c r="H749" s="210"/>
      <c r="I749" s="627"/>
      <c r="J749" s="210"/>
      <c r="K749" s="210"/>
      <c r="L749" s="210"/>
      <c r="M749" s="628"/>
      <c r="N749" s="210"/>
      <c r="O749" s="210"/>
      <c r="P749" s="210"/>
      <c r="Q749" s="210"/>
      <c r="R749" s="210"/>
      <c r="S749" s="210"/>
      <c r="T749" s="210"/>
      <c r="U749" s="210"/>
      <c r="V749" s="210"/>
      <c r="W749" s="210"/>
      <c r="X749" s="210"/>
      <c r="Y749" s="210"/>
      <c r="Z749" s="210"/>
    </row>
    <row r="750" ht="12.75" customHeight="1">
      <c r="A750" s="625"/>
      <c r="B750" s="625"/>
      <c r="C750" s="625"/>
      <c r="D750" s="627"/>
      <c r="E750" s="210"/>
      <c r="F750" s="210"/>
      <c r="G750" s="210"/>
      <c r="H750" s="210"/>
      <c r="I750" s="627"/>
      <c r="J750" s="210"/>
      <c r="K750" s="210"/>
      <c r="L750" s="210"/>
      <c r="M750" s="628"/>
      <c r="N750" s="210"/>
      <c r="O750" s="210"/>
      <c r="P750" s="210"/>
      <c r="Q750" s="210"/>
      <c r="R750" s="210"/>
      <c r="S750" s="210"/>
      <c r="T750" s="210"/>
      <c r="U750" s="210"/>
      <c r="V750" s="210"/>
      <c r="W750" s="210"/>
      <c r="X750" s="210"/>
      <c r="Y750" s="210"/>
      <c r="Z750" s="210"/>
    </row>
    <row r="751" ht="12.75" customHeight="1">
      <c r="A751" s="625"/>
      <c r="B751" s="625"/>
      <c r="C751" s="625"/>
      <c r="D751" s="627"/>
      <c r="E751" s="210"/>
      <c r="F751" s="210"/>
      <c r="G751" s="210"/>
      <c r="H751" s="210"/>
      <c r="I751" s="627"/>
      <c r="J751" s="210"/>
      <c r="K751" s="210"/>
      <c r="L751" s="210"/>
      <c r="M751" s="628"/>
      <c r="N751" s="210"/>
      <c r="O751" s="210"/>
      <c r="P751" s="210"/>
      <c r="Q751" s="210"/>
      <c r="R751" s="210"/>
      <c r="S751" s="210"/>
      <c r="T751" s="210"/>
      <c r="U751" s="210"/>
      <c r="V751" s="210"/>
      <c r="W751" s="210"/>
      <c r="X751" s="210"/>
      <c r="Y751" s="210"/>
      <c r="Z751" s="210"/>
    </row>
    <row r="752" ht="12.75" customHeight="1">
      <c r="A752" s="625"/>
      <c r="B752" s="625"/>
      <c r="C752" s="625"/>
      <c r="D752" s="627"/>
      <c r="E752" s="210"/>
      <c r="F752" s="210"/>
      <c r="G752" s="210"/>
      <c r="H752" s="210"/>
      <c r="I752" s="627"/>
      <c r="J752" s="210"/>
      <c r="K752" s="210"/>
      <c r="L752" s="210"/>
      <c r="M752" s="628"/>
      <c r="N752" s="210"/>
      <c r="O752" s="210"/>
      <c r="P752" s="210"/>
      <c r="Q752" s="210"/>
      <c r="R752" s="210"/>
      <c r="S752" s="210"/>
      <c r="T752" s="210"/>
      <c r="U752" s="210"/>
      <c r="V752" s="210"/>
      <c r="W752" s="210"/>
      <c r="X752" s="210"/>
      <c r="Y752" s="210"/>
      <c r="Z752" s="210"/>
    </row>
    <row r="753" ht="12.75" customHeight="1">
      <c r="A753" s="625"/>
      <c r="B753" s="625"/>
      <c r="C753" s="625"/>
      <c r="D753" s="627"/>
      <c r="E753" s="210"/>
      <c r="F753" s="210"/>
      <c r="G753" s="210"/>
      <c r="H753" s="210"/>
      <c r="I753" s="627"/>
      <c r="J753" s="210"/>
      <c r="K753" s="210"/>
      <c r="L753" s="210"/>
      <c r="M753" s="628"/>
      <c r="N753" s="210"/>
      <c r="O753" s="210"/>
      <c r="P753" s="210"/>
      <c r="Q753" s="210"/>
      <c r="R753" s="210"/>
      <c r="S753" s="210"/>
      <c r="T753" s="210"/>
      <c r="U753" s="210"/>
      <c r="V753" s="210"/>
      <c r="W753" s="210"/>
      <c r="X753" s="210"/>
      <c r="Y753" s="210"/>
      <c r="Z753" s="210"/>
    </row>
    <row r="754" ht="12.75" customHeight="1">
      <c r="A754" s="625"/>
      <c r="B754" s="625"/>
      <c r="C754" s="625"/>
      <c r="D754" s="627"/>
      <c r="E754" s="210"/>
      <c r="F754" s="210"/>
      <c r="G754" s="210"/>
      <c r="H754" s="210"/>
      <c r="I754" s="627"/>
      <c r="J754" s="210"/>
      <c r="K754" s="210"/>
      <c r="L754" s="210"/>
      <c r="M754" s="628"/>
      <c r="N754" s="210"/>
      <c r="O754" s="210"/>
      <c r="P754" s="210"/>
      <c r="Q754" s="210"/>
      <c r="R754" s="210"/>
      <c r="S754" s="210"/>
      <c r="T754" s="210"/>
      <c r="U754" s="210"/>
      <c r="V754" s="210"/>
      <c r="W754" s="210"/>
      <c r="X754" s="210"/>
      <c r="Y754" s="210"/>
      <c r="Z754" s="210"/>
    </row>
    <row r="755" ht="12.75" customHeight="1">
      <c r="A755" s="625"/>
      <c r="B755" s="625"/>
      <c r="C755" s="625"/>
      <c r="D755" s="627"/>
      <c r="E755" s="210"/>
      <c r="F755" s="210"/>
      <c r="G755" s="210"/>
      <c r="H755" s="210"/>
      <c r="I755" s="627"/>
      <c r="J755" s="210"/>
      <c r="K755" s="210"/>
      <c r="L755" s="210"/>
      <c r="M755" s="628"/>
      <c r="N755" s="210"/>
      <c r="O755" s="210"/>
      <c r="P755" s="210"/>
      <c r="Q755" s="210"/>
      <c r="R755" s="210"/>
      <c r="S755" s="210"/>
      <c r="T755" s="210"/>
      <c r="U755" s="210"/>
      <c r="V755" s="210"/>
      <c r="W755" s="210"/>
      <c r="X755" s="210"/>
      <c r="Y755" s="210"/>
      <c r="Z755" s="210"/>
    </row>
    <row r="756" ht="12.75" customHeight="1">
      <c r="A756" s="625"/>
      <c r="B756" s="625"/>
      <c r="C756" s="625"/>
      <c r="D756" s="627"/>
      <c r="E756" s="210"/>
      <c r="F756" s="210"/>
      <c r="G756" s="210"/>
      <c r="H756" s="210"/>
      <c r="I756" s="627"/>
      <c r="J756" s="210"/>
      <c r="K756" s="210"/>
      <c r="L756" s="210"/>
      <c r="M756" s="628"/>
      <c r="N756" s="210"/>
      <c r="O756" s="210"/>
      <c r="P756" s="210"/>
      <c r="Q756" s="210"/>
      <c r="R756" s="210"/>
      <c r="S756" s="210"/>
      <c r="T756" s="210"/>
      <c r="U756" s="210"/>
      <c r="V756" s="210"/>
      <c r="W756" s="210"/>
      <c r="X756" s="210"/>
      <c r="Y756" s="210"/>
      <c r="Z756" s="210"/>
    </row>
    <row r="757" ht="12.75" customHeight="1">
      <c r="A757" s="625"/>
      <c r="B757" s="625"/>
      <c r="C757" s="625"/>
      <c r="D757" s="627"/>
      <c r="E757" s="210"/>
      <c r="F757" s="210"/>
      <c r="G757" s="210"/>
      <c r="H757" s="210"/>
      <c r="I757" s="627"/>
      <c r="J757" s="210"/>
      <c r="K757" s="210"/>
      <c r="L757" s="210"/>
      <c r="M757" s="628"/>
      <c r="N757" s="210"/>
      <c r="O757" s="210"/>
      <c r="P757" s="210"/>
      <c r="Q757" s="210"/>
      <c r="R757" s="210"/>
      <c r="S757" s="210"/>
      <c r="T757" s="210"/>
      <c r="U757" s="210"/>
      <c r="V757" s="210"/>
      <c r="W757" s="210"/>
      <c r="X757" s="210"/>
      <c r="Y757" s="210"/>
      <c r="Z757" s="210"/>
    </row>
    <row r="758" ht="12.75" customHeight="1">
      <c r="A758" s="625"/>
      <c r="B758" s="625"/>
      <c r="C758" s="625"/>
      <c r="D758" s="627"/>
      <c r="E758" s="210"/>
      <c r="F758" s="210"/>
      <c r="G758" s="210"/>
      <c r="H758" s="210"/>
      <c r="I758" s="627"/>
      <c r="J758" s="210"/>
      <c r="K758" s="210"/>
      <c r="L758" s="210"/>
      <c r="M758" s="628"/>
      <c r="N758" s="210"/>
      <c r="O758" s="210"/>
      <c r="P758" s="210"/>
      <c r="Q758" s="210"/>
      <c r="R758" s="210"/>
      <c r="S758" s="210"/>
      <c r="T758" s="210"/>
      <c r="U758" s="210"/>
      <c r="V758" s="210"/>
      <c r="W758" s="210"/>
      <c r="X758" s="210"/>
      <c r="Y758" s="210"/>
      <c r="Z758" s="210"/>
    </row>
    <row r="759" ht="12.75" customHeight="1">
      <c r="A759" s="625"/>
      <c r="B759" s="625"/>
      <c r="C759" s="625"/>
      <c r="D759" s="627"/>
      <c r="E759" s="210"/>
      <c r="F759" s="210"/>
      <c r="G759" s="210"/>
      <c r="H759" s="210"/>
      <c r="I759" s="627"/>
      <c r="J759" s="210"/>
      <c r="K759" s="210"/>
      <c r="L759" s="210"/>
      <c r="M759" s="628"/>
      <c r="N759" s="210"/>
      <c r="O759" s="210"/>
      <c r="P759" s="210"/>
      <c r="Q759" s="210"/>
      <c r="R759" s="210"/>
      <c r="S759" s="210"/>
      <c r="T759" s="210"/>
      <c r="U759" s="210"/>
      <c r="V759" s="210"/>
      <c r="W759" s="210"/>
      <c r="X759" s="210"/>
      <c r="Y759" s="210"/>
      <c r="Z759" s="210"/>
    </row>
    <row r="760" ht="12.75" customHeight="1">
      <c r="A760" s="625"/>
      <c r="B760" s="625"/>
      <c r="C760" s="625"/>
      <c r="D760" s="627"/>
      <c r="E760" s="210"/>
      <c r="F760" s="210"/>
      <c r="G760" s="210"/>
      <c r="H760" s="210"/>
      <c r="I760" s="627"/>
      <c r="J760" s="210"/>
      <c r="K760" s="210"/>
      <c r="L760" s="210"/>
      <c r="M760" s="628"/>
      <c r="N760" s="210"/>
      <c r="O760" s="210"/>
      <c r="P760" s="210"/>
      <c r="Q760" s="210"/>
      <c r="R760" s="210"/>
      <c r="S760" s="210"/>
      <c r="T760" s="210"/>
      <c r="U760" s="210"/>
      <c r="V760" s="210"/>
      <c r="W760" s="210"/>
      <c r="X760" s="210"/>
      <c r="Y760" s="210"/>
      <c r="Z760" s="210"/>
    </row>
    <row r="761" ht="12.75" customHeight="1">
      <c r="A761" s="625"/>
      <c r="B761" s="625"/>
      <c r="C761" s="625"/>
      <c r="D761" s="627"/>
      <c r="E761" s="210"/>
      <c r="F761" s="210"/>
      <c r="G761" s="210"/>
      <c r="H761" s="210"/>
      <c r="I761" s="627"/>
      <c r="J761" s="210"/>
      <c r="K761" s="210"/>
      <c r="L761" s="210"/>
      <c r="M761" s="628"/>
      <c r="N761" s="210"/>
      <c r="O761" s="210"/>
      <c r="P761" s="210"/>
      <c r="Q761" s="210"/>
      <c r="R761" s="210"/>
      <c r="S761" s="210"/>
      <c r="T761" s="210"/>
      <c r="U761" s="210"/>
      <c r="V761" s="210"/>
      <c r="W761" s="210"/>
      <c r="X761" s="210"/>
      <c r="Y761" s="210"/>
      <c r="Z761" s="210"/>
    </row>
    <row r="762" ht="12.75" customHeight="1">
      <c r="A762" s="625"/>
      <c r="B762" s="625"/>
      <c r="C762" s="625"/>
      <c r="D762" s="627"/>
      <c r="E762" s="210"/>
      <c r="F762" s="210"/>
      <c r="G762" s="210"/>
      <c r="H762" s="210"/>
      <c r="I762" s="627"/>
      <c r="J762" s="210"/>
      <c r="K762" s="210"/>
      <c r="L762" s="210"/>
      <c r="M762" s="628"/>
      <c r="N762" s="210"/>
      <c r="O762" s="210"/>
      <c r="P762" s="210"/>
      <c r="Q762" s="210"/>
      <c r="R762" s="210"/>
      <c r="S762" s="210"/>
      <c r="T762" s="210"/>
      <c r="U762" s="210"/>
      <c r="V762" s="210"/>
      <c r="W762" s="210"/>
      <c r="X762" s="210"/>
      <c r="Y762" s="210"/>
      <c r="Z762" s="210"/>
    </row>
    <row r="763" ht="12.75" customHeight="1">
      <c r="A763" s="625"/>
      <c r="B763" s="625"/>
      <c r="C763" s="625"/>
      <c r="D763" s="627"/>
      <c r="E763" s="210"/>
      <c r="F763" s="210"/>
      <c r="G763" s="210"/>
      <c r="H763" s="210"/>
      <c r="I763" s="627"/>
      <c r="J763" s="210"/>
      <c r="K763" s="210"/>
      <c r="L763" s="210"/>
      <c r="M763" s="628"/>
      <c r="N763" s="210"/>
      <c r="O763" s="210"/>
      <c r="P763" s="210"/>
      <c r="Q763" s="210"/>
      <c r="R763" s="210"/>
      <c r="S763" s="210"/>
      <c r="T763" s="210"/>
      <c r="U763" s="210"/>
      <c r="V763" s="210"/>
      <c r="W763" s="210"/>
      <c r="X763" s="210"/>
      <c r="Y763" s="210"/>
      <c r="Z763" s="210"/>
    </row>
    <row r="764" ht="12.75" customHeight="1">
      <c r="A764" s="625"/>
      <c r="B764" s="625"/>
      <c r="C764" s="625"/>
      <c r="D764" s="627"/>
      <c r="E764" s="210"/>
      <c r="F764" s="210"/>
      <c r="G764" s="210"/>
      <c r="H764" s="210"/>
      <c r="I764" s="627"/>
      <c r="J764" s="210"/>
      <c r="K764" s="210"/>
      <c r="L764" s="210"/>
      <c r="M764" s="628"/>
      <c r="N764" s="210"/>
      <c r="O764" s="210"/>
      <c r="P764" s="210"/>
      <c r="Q764" s="210"/>
      <c r="R764" s="210"/>
      <c r="S764" s="210"/>
      <c r="T764" s="210"/>
      <c r="U764" s="210"/>
      <c r="V764" s="210"/>
      <c r="W764" s="210"/>
      <c r="X764" s="210"/>
      <c r="Y764" s="210"/>
      <c r="Z764" s="210"/>
    </row>
    <row r="765" ht="12.75" customHeight="1">
      <c r="A765" s="625"/>
      <c r="B765" s="625"/>
      <c r="C765" s="625"/>
      <c r="D765" s="627"/>
      <c r="E765" s="210"/>
      <c r="F765" s="210"/>
      <c r="G765" s="210"/>
      <c r="H765" s="210"/>
      <c r="I765" s="627"/>
      <c r="J765" s="210"/>
      <c r="K765" s="210"/>
      <c r="L765" s="210"/>
      <c r="M765" s="628"/>
      <c r="N765" s="210"/>
      <c r="O765" s="210"/>
      <c r="P765" s="210"/>
      <c r="Q765" s="210"/>
      <c r="R765" s="210"/>
      <c r="S765" s="210"/>
      <c r="T765" s="210"/>
      <c r="U765" s="210"/>
      <c r="V765" s="210"/>
      <c r="W765" s="210"/>
      <c r="X765" s="210"/>
      <c r="Y765" s="210"/>
      <c r="Z765" s="210"/>
    </row>
    <row r="766" ht="12.75" customHeight="1">
      <c r="A766" s="625"/>
      <c r="B766" s="625"/>
      <c r="C766" s="625"/>
      <c r="D766" s="627"/>
      <c r="E766" s="210"/>
      <c r="F766" s="210"/>
      <c r="G766" s="210"/>
      <c r="H766" s="210"/>
      <c r="I766" s="627"/>
      <c r="J766" s="210"/>
      <c r="K766" s="210"/>
      <c r="L766" s="210"/>
      <c r="M766" s="628"/>
      <c r="N766" s="210"/>
      <c r="O766" s="210"/>
      <c r="P766" s="210"/>
      <c r="Q766" s="210"/>
      <c r="R766" s="210"/>
      <c r="S766" s="210"/>
      <c r="T766" s="210"/>
      <c r="U766" s="210"/>
      <c r="V766" s="210"/>
      <c r="W766" s="210"/>
      <c r="X766" s="210"/>
      <c r="Y766" s="210"/>
      <c r="Z766" s="210"/>
    </row>
    <row r="767" ht="12.75" customHeight="1">
      <c r="A767" s="625"/>
      <c r="B767" s="625"/>
      <c r="C767" s="625"/>
      <c r="D767" s="627"/>
      <c r="E767" s="210"/>
      <c r="F767" s="210"/>
      <c r="G767" s="210"/>
      <c r="H767" s="210"/>
      <c r="I767" s="627"/>
      <c r="J767" s="210"/>
      <c r="K767" s="210"/>
      <c r="L767" s="210"/>
      <c r="M767" s="628"/>
      <c r="N767" s="210"/>
      <c r="O767" s="210"/>
      <c r="P767" s="210"/>
      <c r="Q767" s="210"/>
      <c r="R767" s="210"/>
      <c r="S767" s="210"/>
      <c r="T767" s="210"/>
      <c r="U767" s="210"/>
      <c r="V767" s="210"/>
      <c r="W767" s="210"/>
      <c r="X767" s="210"/>
      <c r="Y767" s="210"/>
      <c r="Z767" s="210"/>
    </row>
    <row r="768" ht="12.75" customHeight="1">
      <c r="A768" s="625"/>
      <c r="B768" s="625"/>
      <c r="C768" s="625"/>
      <c r="D768" s="627"/>
      <c r="E768" s="210"/>
      <c r="F768" s="210"/>
      <c r="G768" s="210"/>
      <c r="H768" s="210"/>
      <c r="I768" s="627"/>
      <c r="J768" s="210"/>
      <c r="K768" s="210"/>
      <c r="L768" s="210"/>
      <c r="M768" s="628"/>
      <c r="N768" s="210"/>
      <c r="O768" s="210"/>
      <c r="P768" s="210"/>
      <c r="Q768" s="210"/>
      <c r="R768" s="210"/>
      <c r="S768" s="210"/>
      <c r="T768" s="210"/>
      <c r="U768" s="210"/>
      <c r="V768" s="210"/>
      <c r="W768" s="210"/>
      <c r="X768" s="210"/>
      <c r="Y768" s="210"/>
      <c r="Z768" s="210"/>
    </row>
    <row r="769" ht="12.75" customHeight="1">
      <c r="A769" s="625"/>
      <c r="B769" s="625"/>
      <c r="C769" s="625"/>
      <c r="D769" s="627"/>
      <c r="E769" s="210"/>
      <c r="F769" s="210"/>
      <c r="G769" s="210"/>
      <c r="H769" s="210"/>
      <c r="I769" s="627"/>
      <c r="J769" s="210"/>
      <c r="K769" s="210"/>
      <c r="L769" s="210"/>
      <c r="M769" s="628"/>
      <c r="N769" s="210"/>
      <c r="O769" s="210"/>
      <c r="P769" s="210"/>
      <c r="Q769" s="210"/>
      <c r="R769" s="210"/>
      <c r="S769" s="210"/>
      <c r="T769" s="210"/>
      <c r="U769" s="210"/>
      <c r="V769" s="210"/>
      <c r="W769" s="210"/>
      <c r="X769" s="210"/>
      <c r="Y769" s="210"/>
      <c r="Z769" s="210"/>
    </row>
    <row r="770" ht="12.75" customHeight="1">
      <c r="A770" s="625"/>
      <c r="B770" s="625"/>
      <c r="C770" s="625"/>
      <c r="D770" s="627"/>
      <c r="E770" s="210"/>
      <c r="F770" s="210"/>
      <c r="G770" s="210"/>
      <c r="H770" s="210"/>
      <c r="I770" s="627"/>
      <c r="J770" s="210"/>
      <c r="K770" s="210"/>
      <c r="L770" s="210"/>
      <c r="M770" s="628"/>
      <c r="N770" s="210"/>
      <c r="O770" s="210"/>
      <c r="P770" s="210"/>
      <c r="Q770" s="210"/>
      <c r="R770" s="210"/>
      <c r="S770" s="210"/>
      <c r="T770" s="210"/>
      <c r="U770" s="210"/>
      <c r="V770" s="210"/>
      <c r="W770" s="210"/>
      <c r="X770" s="210"/>
      <c r="Y770" s="210"/>
      <c r="Z770" s="210"/>
    </row>
    <row r="771" ht="12.75" customHeight="1">
      <c r="A771" s="625"/>
      <c r="B771" s="625"/>
      <c r="C771" s="625"/>
      <c r="D771" s="627"/>
      <c r="E771" s="210"/>
      <c r="F771" s="210"/>
      <c r="G771" s="210"/>
      <c r="H771" s="210"/>
      <c r="I771" s="627"/>
      <c r="J771" s="210"/>
      <c r="K771" s="210"/>
      <c r="L771" s="210"/>
      <c r="M771" s="628"/>
      <c r="N771" s="210"/>
      <c r="O771" s="210"/>
      <c r="P771" s="210"/>
      <c r="Q771" s="210"/>
      <c r="R771" s="210"/>
      <c r="S771" s="210"/>
      <c r="T771" s="210"/>
      <c r="U771" s="210"/>
      <c r="V771" s="210"/>
      <c r="W771" s="210"/>
      <c r="X771" s="210"/>
      <c r="Y771" s="210"/>
      <c r="Z771" s="210"/>
    </row>
    <row r="772" ht="12.75" customHeight="1">
      <c r="A772" s="625"/>
      <c r="B772" s="625"/>
      <c r="C772" s="625"/>
      <c r="D772" s="627"/>
      <c r="E772" s="210"/>
      <c r="F772" s="210"/>
      <c r="G772" s="210"/>
      <c r="H772" s="210"/>
      <c r="I772" s="627"/>
      <c r="J772" s="210"/>
      <c r="K772" s="210"/>
      <c r="L772" s="210"/>
      <c r="M772" s="628"/>
      <c r="N772" s="210"/>
      <c r="O772" s="210"/>
      <c r="P772" s="210"/>
      <c r="Q772" s="210"/>
      <c r="R772" s="210"/>
      <c r="S772" s="210"/>
      <c r="T772" s="210"/>
      <c r="U772" s="210"/>
      <c r="V772" s="210"/>
      <c r="W772" s="210"/>
      <c r="X772" s="210"/>
      <c r="Y772" s="210"/>
      <c r="Z772" s="210"/>
    </row>
    <row r="773" ht="12.75" customHeight="1">
      <c r="A773" s="625"/>
      <c r="B773" s="625"/>
      <c r="C773" s="625"/>
      <c r="D773" s="627"/>
      <c r="E773" s="210"/>
      <c r="F773" s="210"/>
      <c r="G773" s="210"/>
      <c r="H773" s="210"/>
      <c r="I773" s="627"/>
      <c r="J773" s="210"/>
      <c r="K773" s="210"/>
      <c r="L773" s="210"/>
      <c r="M773" s="628"/>
      <c r="N773" s="210"/>
      <c r="O773" s="210"/>
      <c r="P773" s="210"/>
      <c r="Q773" s="210"/>
      <c r="R773" s="210"/>
      <c r="S773" s="210"/>
      <c r="T773" s="210"/>
      <c r="U773" s="210"/>
      <c r="V773" s="210"/>
      <c r="W773" s="210"/>
      <c r="X773" s="210"/>
      <c r="Y773" s="210"/>
      <c r="Z773" s="210"/>
    </row>
    <row r="774" ht="12.75" customHeight="1">
      <c r="A774" s="625"/>
      <c r="B774" s="625"/>
      <c r="C774" s="625"/>
      <c r="D774" s="627"/>
      <c r="E774" s="210"/>
      <c r="F774" s="210"/>
      <c r="G774" s="210"/>
      <c r="H774" s="210"/>
      <c r="I774" s="627"/>
      <c r="J774" s="210"/>
      <c r="K774" s="210"/>
      <c r="L774" s="210"/>
      <c r="M774" s="628"/>
      <c r="N774" s="210"/>
      <c r="O774" s="210"/>
      <c r="P774" s="210"/>
      <c r="Q774" s="210"/>
      <c r="R774" s="210"/>
      <c r="S774" s="210"/>
      <c r="T774" s="210"/>
      <c r="U774" s="210"/>
      <c r="V774" s="210"/>
      <c r="W774" s="210"/>
      <c r="X774" s="210"/>
      <c r="Y774" s="210"/>
      <c r="Z774" s="210"/>
    </row>
    <row r="775" ht="12.75" customHeight="1">
      <c r="A775" s="625"/>
      <c r="B775" s="625"/>
      <c r="C775" s="625"/>
      <c r="D775" s="627"/>
      <c r="E775" s="210"/>
      <c r="F775" s="210"/>
      <c r="G775" s="210"/>
      <c r="H775" s="210"/>
      <c r="I775" s="627"/>
      <c r="J775" s="210"/>
      <c r="K775" s="210"/>
      <c r="L775" s="210"/>
      <c r="M775" s="628"/>
      <c r="N775" s="210"/>
      <c r="O775" s="210"/>
      <c r="P775" s="210"/>
      <c r="Q775" s="210"/>
      <c r="R775" s="210"/>
      <c r="S775" s="210"/>
      <c r="T775" s="210"/>
      <c r="U775" s="210"/>
      <c r="V775" s="210"/>
      <c r="W775" s="210"/>
      <c r="X775" s="210"/>
      <c r="Y775" s="210"/>
      <c r="Z775" s="210"/>
    </row>
    <row r="776" ht="12.75" customHeight="1">
      <c r="A776" s="625"/>
      <c r="B776" s="625"/>
      <c r="C776" s="625"/>
      <c r="D776" s="627"/>
      <c r="E776" s="210"/>
      <c r="F776" s="210"/>
      <c r="G776" s="210"/>
      <c r="H776" s="210"/>
      <c r="I776" s="627"/>
      <c r="J776" s="210"/>
      <c r="K776" s="210"/>
      <c r="L776" s="210"/>
      <c r="M776" s="628"/>
      <c r="N776" s="210"/>
      <c r="O776" s="210"/>
      <c r="P776" s="210"/>
      <c r="Q776" s="210"/>
      <c r="R776" s="210"/>
      <c r="S776" s="210"/>
      <c r="T776" s="210"/>
      <c r="U776" s="210"/>
      <c r="V776" s="210"/>
      <c r="W776" s="210"/>
      <c r="X776" s="210"/>
      <c r="Y776" s="210"/>
      <c r="Z776" s="210"/>
    </row>
    <row r="777" ht="12.75" customHeight="1">
      <c r="A777" s="625"/>
      <c r="B777" s="625"/>
      <c r="C777" s="625"/>
      <c r="D777" s="627"/>
      <c r="E777" s="210"/>
      <c r="F777" s="210"/>
      <c r="G777" s="210"/>
      <c r="H777" s="210"/>
      <c r="I777" s="627"/>
      <c r="J777" s="210"/>
      <c r="K777" s="210"/>
      <c r="L777" s="210"/>
      <c r="M777" s="628"/>
      <c r="N777" s="210"/>
      <c r="O777" s="210"/>
      <c r="P777" s="210"/>
      <c r="Q777" s="210"/>
      <c r="R777" s="210"/>
      <c r="S777" s="210"/>
      <c r="T777" s="210"/>
      <c r="U777" s="210"/>
      <c r="V777" s="210"/>
      <c r="W777" s="210"/>
      <c r="X777" s="210"/>
      <c r="Y777" s="210"/>
      <c r="Z777" s="210"/>
    </row>
    <row r="778" ht="12.75" customHeight="1">
      <c r="A778" s="625"/>
      <c r="B778" s="625"/>
      <c r="C778" s="625"/>
      <c r="D778" s="627"/>
      <c r="E778" s="210"/>
      <c r="F778" s="210"/>
      <c r="G778" s="210"/>
      <c r="H778" s="210"/>
      <c r="I778" s="627"/>
      <c r="J778" s="210"/>
      <c r="K778" s="210"/>
      <c r="L778" s="210"/>
      <c r="M778" s="628"/>
      <c r="N778" s="210"/>
      <c r="O778" s="210"/>
      <c r="P778" s="210"/>
      <c r="Q778" s="210"/>
      <c r="R778" s="210"/>
      <c r="S778" s="210"/>
      <c r="T778" s="210"/>
      <c r="U778" s="210"/>
      <c r="V778" s="210"/>
      <c r="W778" s="210"/>
      <c r="X778" s="210"/>
      <c r="Y778" s="210"/>
      <c r="Z778" s="210"/>
    </row>
    <row r="779" ht="12.75" customHeight="1">
      <c r="A779" s="625"/>
      <c r="B779" s="625"/>
      <c r="C779" s="625"/>
      <c r="D779" s="627"/>
      <c r="E779" s="210"/>
      <c r="F779" s="210"/>
      <c r="G779" s="210"/>
      <c r="H779" s="210"/>
      <c r="I779" s="627"/>
      <c r="J779" s="210"/>
      <c r="K779" s="210"/>
      <c r="L779" s="210"/>
      <c r="M779" s="628"/>
      <c r="N779" s="210"/>
      <c r="O779" s="210"/>
      <c r="P779" s="210"/>
      <c r="Q779" s="210"/>
      <c r="R779" s="210"/>
      <c r="S779" s="210"/>
      <c r="T779" s="210"/>
      <c r="U779" s="210"/>
      <c r="V779" s="210"/>
      <c r="W779" s="210"/>
      <c r="X779" s="210"/>
      <c r="Y779" s="210"/>
      <c r="Z779" s="210"/>
    </row>
    <row r="780" ht="12.75" customHeight="1">
      <c r="A780" s="625"/>
      <c r="B780" s="625"/>
      <c r="C780" s="625"/>
      <c r="D780" s="627"/>
      <c r="E780" s="210"/>
      <c r="F780" s="210"/>
      <c r="G780" s="210"/>
      <c r="H780" s="210"/>
      <c r="I780" s="627"/>
      <c r="J780" s="210"/>
      <c r="K780" s="210"/>
      <c r="L780" s="210"/>
      <c r="M780" s="628"/>
      <c r="N780" s="210"/>
      <c r="O780" s="210"/>
      <c r="P780" s="210"/>
      <c r="Q780" s="210"/>
      <c r="R780" s="210"/>
      <c r="S780" s="210"/>
      <c r="T780" s="210"/>
      <c r="U780" s="210"/>
      <c r="V780" s="210"/>
      <c r="W780" s="210"/>
      <c r="X780" s="210"/>
      <c r="Y780" s="210"/>
      <c r="Z780" s="210"/>
    </row>
    <row r="781" ht="12.75" customHeight="1">
      <c r="A781" s="625"/>
      <c r="B781" s="625"/>
      <c r="C781" s="625"/>
      <c r="D781" s="627"/>
      <c r="E781" s="210"/>
      <c r="F781" s="210"/>
      <c r="G781" s="210"/>
      <c r="H781" s="210"/>
      <c r="I781" s="627"/>
      <c r="J781" s="210"/>
      <c r="K781" s="210"/>
      <c r="L781" s="210"/>
      <c r="M781" s="628"/>
      <c r="N781" s="210"/>
      <c r="O781" s="210"/>
      <c r="P781" s="210"/>
      <c r="Q781" s="210"/>
      <c r="R781" s="210"/>
      <c r="S781" s="210"/>
      <c r="T781" s="210"/>
      <c r="U781" s="210"/>
      <c r="V781" s="210"/>
      <c r="W781" s="210"/>
      <c r="X781" s="210"/>
      <c r="Y781" s="210"/>
      <c r="Z781" s="210"/>
    </row>
    <row r="782" ht="12.75" customHeight="1">
      <c r="A782" s="625"/>
      <c r="B782" s="625"/>
      <c r="C782" s="625"/>
      <c r="D782" s="627"/>
      <c r="E782" s="210"/>
      <c r="F782" s="210"/>
      <c r="G782" s="210"/>
      <c r="H782" s="210"/>
      <c r="I782" s="627"/>
      <c r="J782" s="210"/>
      <c r="K782" s="210"/>
      <c r="L782" s="210"/>
      <c r="M782" s="628"/>
      <c r="N782" s="210"/>
      <c r="O782" s="210"/>
      <c r="P782" s="210"/>
      <c r="Q782" s="210"/>
      <c r="R782" s="210"/>
      <c r="S782" s="210"/>
      <c r="T782" s="210"/>
      <c r="U782" s="210"/>
      <c r="V782" s="210"/>
      <c r="W782" s="210"/>
      <c r="X782" s="210"/>
      <c r="Y782" s="210"/>
      <c r="Z782" s="210"/>
    </row>
    <row r="783" ht="12.75" customHeight="1">
      <c r="A783" s="625"/>
      <c r="B783" s="625"/>
      <c r="C783" s="625"/>
      <c r="D783" s="627"/>
      <c r="E783" s="210"/>
      <c r="F783" s="210"/>
      <c r="G783" s="210"/>
      <c r="H783" s="210"/>
      <c r="I783" s="627"/>
      <c r="J783" s="210"/>
      <c r="K783" s="210"/>
      <c r="L783" s="210"/>
      <c r="M783" s="628"/>
      <c r="N783" s="210"/>
      <c r="O783" s="210"/>
      <c r="P783" s="210"/>
      <c r="Q783" s="210"/>
      <c r="R783" s="210"/>
      <c r="S783" s="210"/>
      <c r="T783" s="210"/>
      <c r="U783" s="210"/>
      <c r="V783" s="210"/>
      <c r="W783" s="210"/>
      <c r="X783" s="210"/>
      <c r="Y783" s="210"/>
      <c r="Z783" s="210"/>
    </row>
    <row r="784" ht="12.75" customHeight="1">
      <c r="A784" s="625"/>
      <c r="B784" s="625"/>
      <c r="C784" s="625"/>
      <c r="D784" s="627"/>
      <c r="E784" s="210"/>
      <c r="F784" s="210"/>
      <c r="G784" s="210"/>
      <c r="H784" s="210"/>
      <c r="I784" s="627"/>
      <c r="J784" s="210"/>
      <c r="K784" s="210"/>
      <c r="L784" s="210"/>
      <c r="M784" s="628"/>
      <c r="N784" s="210"/>
      <c r="O784" s="210"/>
      <c r="P784" s="210"/>
      <c r="Q784" s="210"/>
      <c r="R784" s="210"/>
      <c r="S784" s="210"/>
      <c r="T784" s="210"/>
      <c r="U784" s="210"/>
      <c r="V784" s="210"/>
      <c r="W784" s="210"/>
      <c r="X784" s="210"/>
      <c r="Y784" s="210"/>
      <c r="Z784" s="210"/>
    </row>
    <row r="785" ht="12.75" customHeight="1">
      <c r="A785" s="625"/>
      <c r="B785" s="625"/>
      <c r="C785" s="625"/>
      <c r="D785" s="627"/>
      <c r="E785" s="210"/>
      <c r="F785" s="210"/>
      <c r="G785" s="210"/>
      <c r="H785" s="210"/>
      <c r="I785" s="627"/>
      <c r="J785" s="210"/>
      <c r="K785" s="210"/>
      <c r="L785" s="210"/>
      <c r="M785" s="628"/>
      <c r="N785" s="210"/>
      <c r="O785" s="210"/>
      <c r="P785" s="210"/>
      <c r="Q785" s="210"/>
      <c r="R785" s="210"/>
      <c r="S785" s="210"/>
      <c r="T785" s="210"/>
      <c r="U785" s="210"/>
      <c r="V785" s="210"/>
      <c r="W785" s="210"/>
      <c r="X785" s="210"/>
      <c r="Y785" s="210"/>
      <c r="Z785" s="210"/>
    </row>
    <row r="786" ht="12.75" customHeight="1">
      <c r="A786" s="625"/>
      <c r="B786" s="625"/>
      <c r="C786" s="625"/>
      <c r="D786" s="627"/>
      <c r="E786" s="210"/>
      <c r="F786" s="210"/>
      <c r="G786" s="210"/>
      <c r="H786" s="210"/>
      <c r="I786" s="627"/>
      <c r="J786" s="210"/>
      <c r="K786" s="210"/>
      <c r="L786" s="210"/>
      <c r="M786" s="628"/>
      <c r="N786" s="210"/>
      <c r="O786" s="210"/>
      <c r="P786" s="210"/>
      <c r="Q786" s="210"/>
      <c r="R786" s="210"/>
      <c r="S786" s="210"/>
      <c r="T786" s="210"/>
      <c r="U786" s="210"/>
      <c r="V786" s="210"/>
      <c r="W786" s="210"/>
      <c r="X786" s="210"/>
      <c r="Y786" s="210"/>
      <c r="Z786" s="210"/>
    </row>
    <row r="787" ht="12.75" customHeight="1">
      <c r="A787" s="625"/>
      <c r="B787" s="625"/>
      <c r="C787" s="625"/>
      <c r="D787" s="627"/>
      <c r="E787" s="210"/>
      <c r="F787" s="210"/>
      <c r="G787" s="210"/>
      <c r="H787" s="210"/>
      <c r="I787" s="627"/>
      <c r="J787" s="210"/>
      <c r="K787" s="210"/>
      <c r="L787" s="210"/>
      <c r="M787" s="628"/>
      <c r="N787" s="210"/>
      <c r="O787" s="210"/>
      <c r="P787" s="210"/>
      <c r="Q787" s="210"/>
      <c r="R787" s="210"/>
      <c r="S787" s="210"/>
      <c r="T787" s="210"/>
      <c r="U787" s="210"/>
      <c r="V787" s="210"/>
      <c r="W787" s="210"/>
      <c r="X787" s="210"/>
      <c r="Y787" s="210"/>
      <c r="Z787" s="210"/>
    </row>
    <row r="788" ht="12.75" customHeight="1">
      <c r="A788" s="625"/>
      <c r="B788" s="625"/>
      <c r="C788" s="625"/>
      <c r="D788" s="627"/>
      <c r="E788" s="210"/>
      <c r="F788" s="210"/>
      <c r="G788" s="210"/>
      <c r="H788" s="210"/>
      <c r="I788" s="627"/>
      <c r="J788" s="210"/>
      <c r="K788" s="210"/>
      <c r="L788" s="210"/>
      <c r="M788" s="628"/>
      <c r="N788" s="210"/>
      <c r="O788" s="210"/>
      <c r="P788" s="210"/>
      <c r="Q788" s="210"/>
      <c r="R788" s="210"/>
      <c r="S788" s="210"/>
      <c r="T788" s="210"/>
      <c r="U788" s="210"/>
      <c r="V788" s="210"/>
      <c r="W788" s="210"/>
      <c r="X788" s="210"/>
      <c r="Y788" s="210"/>
      <c r="Z788" s="210"/>
    </row>
    <row r="789" ht="12.75" customHeight="1">
      <c r="A789" s="625"/>
      <c r="B789" s="625"/>
      <c r="C789" s="625"/>
      <c r="D789" s="627"/>
      <c r="E789" s="210"/>
      <c r="F789" s="210"/>
      <c r="G789" s="210"/>
      <c r="H789" s="210"/>
      <c r="I789" s="627"/>
      <c r="J789" s="210"/>
      <c r="K789" s="210"/>
      <c r="L789" s="210"/>
      <c r="M789" s="628"/>
      <c r="N789" s="210"/>
      <c r="O789" s="210"/>
      <c r="P789" s="210"/>
      <c r="Q789" s="210"/>
      <c r="R789" s="210"/>
      <c r="S789" s="210"/>
      <c r="T789" s="210"/>
      <c r="U789" s="210"/>
      <c r="V789" s="210"/>
      <c r="W789" s="210"/>
      <c r="X789" s="210"/>
      <c r="Y789" s="210"/>
      <c r="Z789" s="210"/>
    </row>
    <row r="790" ht="12.75" customHeight="1">
      <c r="A790" s="625"/>
      <c r="B790" s="625"/>
      <c r="C790" s="625"/>
      <c r="D790" s="627"/>
      <c r="E790" s="210"/>
      <c r="F790" s="210"/>
      <c r="G790" s="210"/>
      <c r="H790" s="210"/>
      <c r="I790" s="627"/>
      <c r="J790" s="210"/>
      <c r="K790" s="210"/>
      <c r="L790" s="210"/>
      <c r="M790" s="628"/>
      <c r="N790" s="210"/>
      <c r="O790" s="210"/>
      <c r="P790" s="210"/>
      <c r="Q790" s="210"/>
      <c r="R790" s="210"/>
      <c r="S790" s="210"/>
      <c r="T790" s="210"/>
      <c r="U790" s="210"/>
      <c r="V790" s="210"/>
      <c r="W790" s="210"/>
      <c r="X790" s="210"/>
      <c r="Y790" s="210"/>
      <c r="Z790" s="210"/>
    </row>
    <row r="791" ht="12.75" customHeight="1">
      <c r="A791" s="625"/>
      <c r="B791" s="625"/>
      <c r="C791" s="625"/>
      <c r="D791" s="627"/>
      <c r="E791" s="210"/>
      <c r="F791" s="210"/>
      <c r="G791" s="210"/>
      <c r="H791" s="210"/>
      <c r="I791" s="627"/>
      <c r="J791" s="210"/>
      <c r="K791" s="210"/>
      <c r="L791" s="210"/>
      <c r="M791" s="628"/>
      <c r="N791" s="210"/>
      <c r="O791" s="210"/>
      <c r="P791" s="210"/>
      <c r="Q791" s="210"/>
      <c r="R791" s="210"/>
      <c r="S791" s="210"/>
      <c r="T791" s="210"/>
      <c r="U791" s="210"/>
      <c r="V791" s="210"/>
      <c r="W791" s="210"/>
      <c r="X791" s="210"/>
      <c r="Y791" s="210"/>
      <c r="Z791" s="210"/>
    </row>
    <row r="792" ht="12.75" customHeight="1">
      <c r="A792" s="625"/>
      <c r="B792" s="625"/>
      <c r="C792" s="625"/>
      <c r="D792" s="627"/>
      <c r="E792" s="210"/>
      <c r="F792" s="210"/>
      <c r="G792" s="210"/>
      <c r="H792" s="210"/>
      <c r="I792" s="627"/>
      <c r="J792" s="210"/>
      <c r="K792" s="210"/>
      <c r="L792" s="210"/>
      <c r="M792" s="628"/>
      <c r="N792" s="210"/>
      <c r="O792" s="210"/>
      <c r="P792" s="210"/>
      <c r="Q792" s="210"/>
      <c r="R792" s="210"/>
      <c r="S792" s="210"/>
      <c r="T792" s="210"/>
      <c r="U792" s="210"/>
      <c r="V792" s="210"/>
      <c r="W792" s="210"/>
      <c r="X792" s="210"/>
      <c r="Y792" s="210"/>
      <c r="Z792" s="210"/>
    </row>
    <row r="793" ht="12.75" customHeight="1">
      <c r="A793" s="625"/>
      <c r="B793" s="625"/>
      <c r="C793" s="625"/>
      <c r="D793" s="627"/>
      <c r="E793" s="210"/>
      <c r="F793" s="210"/>
      <c r="G793" s="210"/>
      <c r="H793" s="210"/>
      <c r="I793" s="627"/>
      <c r="J793" s="210"/>
      <c r="K793" s="210"/>
      <c r="L793" s="210"/>
      <c r="M793" s="628"/>
      <c r="N793" s="210"/>
      <c r="O793" s="210"/>
      <c r="P793" s="210"/>
      <c r="Q793" s="210"/>
      <c r="R793" s="210"/>
      <c r="S793" s="210"/>
      <c r="T793" s="210"/>
      <c r="U793" s="210"/>
      <c r="V793" s="210"/>
      <c r="W793" s="210"/>
      <c r="X793" s="210"/>
      <c r="Y793" s="210"/>
      <c r="Z793" s="210"/>
    </row>
    <row r="794" ht="12.75" customHeight="1">
      <c r="A794" s="625"/>
      <c r="B794" s="625"/>
      <c r="C794" s="625"/>
      <c r="D794" s="627"/>
      <c r="E794" s="210"/>
      <c r="F794" s="210"/>
      <c r="G794" s="210"/>
      <c r="H794" s="210"/>
      <c r="I794" s="627"/>
      <c r="J794" s="210"/>
      <c r="K794" s="210"/>
      <c r="L794" s="210"/>
      <c r="M794" s="628"/>
      <c r="N794" s="210"/>
      <c r="O794" s="210"/>
      <c r="P794" s="210"/>
      <c r="Q794" s="210"/>
      <c r="R794" s="210"/>
      <c r="S794" s="210"/>
      <c r="T794" s="210"/>
      <c r="U794" s="210"/>
      <c r="V794" s="210"/>
      <c r="W794" s="210"/>
      <c r="X794" s="210"/>
      <c r="Y794" s="210"/>
      <c r="Z794" s="210"/>
    </row>
    <row r="795" ht="12.75" customHeight="1">
      <c r="A795" s="625"/>
      <c r="B795" s="625"/>
      <c r="C795" s="625"/>
      <c r="D795" s="627"/>
      <c r="E795" s="210"/>
      <c r="F795" s="210"/>
      <c r="G795" s="210"/>
      <c r="H795" s="210"/>
      <c r="I795" s="627"/>
      <c r="J795" s="210"/>
      <c r="K795" s="210"/>
      <c r="L795" s="210"/>
      <c r="M795" s="628"/>
      <c r="N795" s="210"/>
      <c r="O795" s="210"/>
      <c r="P795" s="210"/>
      <c r="Q795" s="210"/>
      <c r="R795" s="210"/>
      <c r="S795" s="210"/>
      <c r="T795" s="210"/>
      <c r="U795" s="210"/>
      <c r="V795" s="210"/>
      <c r="W795" s="210"/>
      <c r="X795" s="210"/>
      <c r="Y795" s="210"/>
      <c r="Z795" s="210"/>
    </row>
    <row r="796" ht="12.75" customHeight="1">
      <c r="A796" s="625"/>
      <c r="B796" s="625"/>
      <c r="C796" s="625"/>
      <c r="D796" s="627"/>
      <c r="E796" s="210"/>
      <c r="F796" s="210"/>
      <c r="G796" s="210"/>
      <c r="H796" s="210"/>
      <c r="I796" s="627"/>
      <c r="J796" s="210"/>
      <c r="K796" s="210"/>
      <c r="L796" s="210"/>
      <c r="M796" s="628"/>
      <c r="N796" s="210"/>
      <c r="O796" s="210"/>
      <c r="P796" s="210"/>
      <c r="Q796" s="210"/>
      <c r="R796" s="210"/>
      <c r="S796" s="210"/>
      <c r="T796" s="210"/>
      <c r="U796" s="210"/>
      <c r="V796" s="210"/>
      <c r="W796" s="210"/>
      <c r="X796" s="210"/>
      <c r="Y796" s="210"/>
      <c r="Z796" s="210"/>
    </row>
    <row r="797" ht="12.75" customHeight="1">
      <c r="A797" s="625"/>
      <c r="B797" s="625"/>
      <c r="C797" s="625"/>
      <c r="D797" s="627"/>
      <c r="E797" s="210"/>
      <c r="F797" s="210"/>
      <c r="G797" s="210"/>
      <c r="H797" s="210"/>
      <c r="I797" s="627"/>
      <c r="J797" s="210"/>
      <c r="K797" s="210"/>
      <c r="L797" s="210"/>
      <c r="M797" s="628"/>
      <c r="N797" s="210"/>
      <c r="O797" s="210"/>
      <c r="P797" s="210"/>
      <c r="Q797" s="210"/>
      <c r="R797" s="210"/>
      <c r="S797" s="210"/>
      <c r="T797" s="210"/>
      <c r="U797" s="210"/>
      <c r="V797" s="210"/>
      <c r="W797" s="210"/>
      <c r="X797" s="210"/>
      <c r="Y797" s="210"/>
      <c r="Z797" s="210"/>
    </row>
    <row r="798" ht="12.75" customHeight="1">
      <c r="A798" s="625"/>
      <c r="B798" s="625"/>
      <c r="C798" s="625"/>
      <c r="D798" s="627"/>
      <c r="E798" s="210"/>
      <c r="F798" s="210"/>
      <c r="G798" s="210"/>
      <c r="H798" s="210"/>
      <c r="I798" s="627"/>
      <c r="J798" s="210"/>
      <c r="K798" s="210"/>
      <c r="L798" s="210"/>
      <c r="M798" s="628"/>
      <c r="N798" s="210"/>
      <c r="O798" s="210"/>
      <c r="P798" s="210"/>
      <c r="Q798" s="210"/>
      <c r="R798" s="210"/>
      <c r="S798" s="210"/>
      <c r="T798" s="210"/>
      <c r="U798" s="210"/>
      <c r="V798" s="210"/>
      <c r="W798" s="210"/>
      <c r="X798" s="210"/>
      <c r="Y798" s="210"/>
      <c r="Z798" s="210"/>
    </row>
    <row r="799" ht="12.75" customHeight="1">
      <c r="A799" s="625"/>
      <c r="B799" s="625"/>
      <c r="C799" s="625"/>
      <c r="D799" s="627"/>
      <c r="E799" s="210"/>
      <c r="F799" s="210"/>
      <c r="G799" s="210"/>
      <c r="H799" s="210"/>
      <c r="I799" s="627"/>
      <c r="J799" s="210"/>
      <c r="K799" s="210"/>
      <c r="L799" s="210"/>
      <c r="M799" s="628"/>
      <c r="N799" s="210"/>
      <c r="O799" s="210"/>
      <c r="P799" s="210"/>
      <c r="Q799" s="210"/>
      <c r="R799" s="210"/>
      <c r="S799" s="210"/>
      <c r="T799" s="210"/>
      <c r="U799" s="210"/>
      <c r="V799" s="210"/>
      <c r="W799" s="210"/>
      <c r="X799" s="210"/>
      <c r="Y799" s="210"/>
      <c r="Z799" s="210"/>
    </row>
    <row r="800" ht="12.75" customHeight="1">
      <c r="A800" s="625"/>
      <c r="B800" s="625"/>
      <c r="C800" s="625"/>
      <c r="D800" s="627"/>
      <c r="E800" s="210"/>
      <c r="F800" s="210"/>
      <c r="G800" s="210"/>
      <c r="H800" s="210"/>
      <c r="I800" s="627"/>
      <c r="J800" s="210"/>
      <c r="K800" s="210"/>
      <c r="L800" s="210"/>
      <c r="M800" s="628"/>
      <c r="N800" s="210"/>
      <c r="O800" s="210"/>
      <c r="P800" s="210"/>
      <c r="Q800" s="210"/>
      <c r="R800" s="210"/>
      <c r="S800" s="210"/>
      <c r="T800" s="210"/>
      <c r="U800" s="210"/>
      <c r="V800" s="210"/>
      <c r="W800" s="210"/>
      <c r="X800" s="210"/>
      <c r="Y800" s="210"/>
      <c r="Z800" s="210"/>
    </row>
    <row r="801" ht="12.75" customHeight="1">
      <c r="A801" s="625"/>
      <c r="B801" s="625"/>
      <c r="C801" s="625"/>
      <c r="D801" s="627"/>
      <c r="E801" s="210"/>
      <c r="F801" s="210"/>
      <c r="G801" s="210"/>
      <c r="H801" s="210"/>
      <c r="I801" s="627"/>
      <c r="J801" s="210"/>
      <c r="K801" s="210"/>
      <c r="L801" s="210"/>
      <c r="M801" s="628"/>
      <c r="N801" s="210"/>
      <c r="O801" s="210"/>
      <c r="P801" s="210"/>
      <c r="Q801" s="210"/>
      <c r="R801" s="210"/>
      <c r="S801" s="210"/>
      <c r="T801" s="210"/>
      <c r="U801" s="210"/>
      <c r="V801" s="210"/>
      <c r="W801" s="210"/>
      <c r="X801" s="210"/>
      <c r="Y801" s="210"/>
      <c r="Z801" s="210"/>
    </row>
    <row r="802" ht="12.75" customHeight="1">
      <c r="A802" s="625"/>
      <c r="B802" s="625"/>
      <c r="C802" s="625"/>
      <c r="D802" s="627"/>
      <c r="E802" s="210"/>
      <c r="F802" s="210"/>
      <c r="G802" s="210"/>
      <c r="H802" s="210"/>
      <c r="I802" s="627"/>
      <c r="J802" s="210"/>
      <c r="K802" s="210"/>
      <c r="L802" s="210"/>
      <c r="M802" s="628"/>
      <c r="N802" s="210"/>
      <c r="O802" s="210"/>
      <c r="P802" s="210"/>
      <c r="Q802" s="210"/>
      <c r="R802" s="210"/>
      <c r="S802" s="210"/>
      <c r="T802" s="210"/>
      <c r="U802" s="210"/>
      <c r="V802" s="210"/>
      <c r="W802" s="210"/>
      <c r="X802" s="210"/>
      <c r="Y802" s="210"/>
      <c r="Z802" s="210"/>
    </row>
    <row r="803" ht="12.75" customHeight="1">
      <c r="A803" s="625"/>
      <c r="B803" s="625"/>
      <c r="C803" s="625"/>
      <c r="D803" s="627"/>
      <c r="E803" s="210"/>
      <c r="F803" s="210"/>
      <c r="G803" s="210"/>
      <c r="H803" s="210"/>
      <c r="I803" s="627"/>
      <c r="J803" s="210"/>
      <c r="K803" s="210"/>
      <c r="L803" s="210"/>
      <c r="M803" s="628"/>
      <c r="N803" s="210"/>
      <c r="O803" s="210"/>
      <c r="P803" s="210"/>
      <c r="Q803" s="210"/>
      <c r="R803" s="210"/>
      <c r="S803" s="210"/>
      <c r="T803" s="210"/>
      <c r="U803" s="210"/>
      <c r="V803" s="210"/>
      <c r="W803" s="210"/>
      <c r="X803" s="210"/>
      <c r="Y803" s="210"/>
      <c r="Z803" s="210"/>
    </row>
    <row r="804" ht="12.75" customHeight="1">
      <c r="A804" s="625"/>
      <c r="B804" s="625"/>
      <c r="C804" s="625"/>
      <c r="D804" s="627"/>
      <c r="E804" s="210"/>
      <c r="F804" s="210"/>
      <c r="G804" s="210"/>
      <c r="H804" s="210"/>
      <c r="I804" s="627"/>
      <c r="J804" s="210"/>
      <c r="K804" s="210"/>
      <c r="L804" s="210"/>
      <c r="M804" s="628"/>
      <c r="N804" s="210"/>
      <c r="O804" s="210"/>
      <c r="P804" s="210"/>
      <c r="Q804" s="210"/>
      <c r="R804" s="210"/>
      <c r="S804" s="210"/>
      <c r="T804" s="210"/>
      <c r="U804" s="210"/>
      <c r="V804" s="210"/>
      <c r="W804" s="210"/>
      <c r="X804" s="210"/>
      <c r="Y804" s="210"/>
      <c r="Z804" s="210"/>
    </row>
    <row r="805" ht="12.75" customHeight="1">
      <c r="A805" s="625"/>
      <c r="B805" s="625"/>
      <c r="C805" s="625"/>
      <c r="D805" s="627"/>
      <c r="E805" s="210"/>
      <c r="F805" s="210"/>
      <c r="G805" s="210"/>
      <c r="H805" s="210"/>
      <c r="I805" s="627"/>
      <c r="J805" s="210"/>
      <c r="K805" s="210"/>
      <c r="L805" s="210"/>
      <c r="M805" s="628"/>
      <c r="N805" s="210"/>
      <c r="O805" s="210"/>
      <c r="P805" s="210"/>
      <c r="Q805" s="210"/>
      <c r="R805" s="210"/>
      <c r="S805" s="210"/>
      <c r="T805" s="210"/>
      <c r="U805" s="210"/>
      <c r="V805" s="210"/>
      <c r="W805" s="210"/>
      <c r="X805" s="210"/>
      <c r="Y805" s="210"/>
      <c r="Z805" s="210"/>
    </row>
    <row r="806" ht="12.75" customHeight="1">
      <c r="A806" s="625"/>
      <c r="B806" s="625"/>
      <c r="C806" s="625"/>
      <c r="D806" s="627"/>
      <c r="E806" s="210"/>
      <c r="F806" s="210"/>
      <c r="G806" s="210"/>
      <c r="H806" s="210"/>
      <c r="I806" s="627"/>
      <c r="J806" s="210"/>
      <c r="K806" s="210"/>
      <c r="L806" s="210"/>
      <c r="M806" s="628"/>
      <c r="N806" s="210"/>
      <c r="O806" s="210"/>
      <c r="P806" s="210"/>
      <c r="Q806" s="210"/>
      <c r="R806" s="210"/>
      <c r="S806" s="210"/>
      <c r="T806" s="210"/>
      <c r="U806" s="210"/>
      <c r="V806" s="210"/>
      <c r="W806" s="210"/>
      <c r="X806" s="210"/>
      <c r="Y806" s="210"/>
      <c r="Z806" s="210"/>
    </row>
    <row r="807" ht="12.75" customHeight="1">
      <c r="A807" s="625"/>
      <c r="B807" s="625"/>
      <c r="C807" s="625"/>
      <c r="D807" s="627"/>
      <c r="E807" s="210"/>
      <c r="F807" s="210"/>
      <c r="G807" s="210"/>
      <c r="H807" s="210"/>
      <c r="I807" s="627"/>
      <c r="J807" s="210"/>
      <c r="K807" s="210"/>
      <c r="L807" s="210"/>
      <c r="M807" s="628"/>
      <c r="N807" s="210"/>
      <c r="O807" s="210"/>
      <c r="P807" s="210"/>
      <c r="Q807" s="210"/>
      <c r="R807" s="210"/>
      <c r="S807" s="210"/>
      <c r="T807" s="210"/>
      <c r="U807" s="210"/>
      <c r="V807" s="210"/>
      <c r="W807" s="210"/>
      <c r="X807" s="210"/>
      <c r="Y807" s="210"/>
      <c r="Z807" s="210"/>
    </row>
    <row r="808" ht="12.75" customHeight="1">
      <c r="A808" s="625"/>
      <c r="B808" s="625"/>
      <c r="C808" s="625"/>
      <c r="D808" s="627"/>
      <c r="E808" s="210"/>
      <c r="F808" s="210"/>
      <c r="G808" s="210"/>
      <c r="H808" s="210"/>
      <c r="I808" s="627"/>
      <c r="J808" s="210"/>
      <c r="K808" s="210"/>
      <c r="L808" s="210"/>
      <c r="M808" s="628"/>
      <c r="N808" s="210"/>
      <c r="O808" s="210"/>
      <c r="P808" s="210"/>
      <c r="Q808" s="210"/>
      <c r="R808" s="210"/>
      <c r="S808" s="210"/>
      <c r="T808" s="210"/>
      <c r="U808" s="210"/>
      <c r="V808" s="210"/>
      <c r="W808" s="210"/>
      <c r="X808" s="210"/>
      <c r="Y808" s="210"/>
      <c r="Z808" s="210"/>
    </row>
    <row r="809" ht="12.75" customHeight="1">
      <c r="A809" s="625"/>
      <c r="B809" s="625"/>
      <c r="C809" s="625"/>
      <c r="D809" s="627"/>
      <c r="E809" s="210"/>
      <c r="F809" s="210"/>
      <c r="G809" s="210"/>
      <c r="H809" s="210"/>
      <c r="I809" s="627"/>
      <c r="J809" s="210"/>
      <c r="K809" s="210"/>
      <c r="L809" s="210"/>
      <c r="M809" s="628"/>
      <c r="N809" s="210"/>
      <c r="O809" s="210"/>
      <c r="P809" s="210"/>
      <c r="Q809" s="210"/>
      <c r="R809" s="210"/>
      <c r="S809" s="210"/>
      <c r="T809" s="210"/>
      <c r="U809" s="210"/>
      <c r="V809" s="210"/>
      <c r="W809" s="210"/>
      <c r="X809" s="210"/>
      <c r="Y809" s="210"/>
      <c r="Z809" s="210"/>
    </row>
    <row r="810" ht="12.75" customHeight="1">
      <c r="A810" s="625"/>
      <c r="B810" s="625"/>
      <c r="C810" s="625"/>
      <c r="D810" s="627"/>
      <c r="E810" s="210"/>
      <c r="F810" s="210"/>
      <c r="G810" s="210"/>
      <c r="H810" s="210"/>
      <c r="I810" s="627"/>
      <c r="J810" s="210"/>
      <c r="K810" s="210"/>
      <c r="L810" s="210"/>
      <c r="M810" s="628"/>
      <c r="N810" s="210"/>
      <c r="O810" s="210"/>
      <c r="P810" s="210"/>
      <c r="Q810" s="210"/>
      <c r="R810" s="210"/>
      <c r="S810" s="210"/>
      <c r="T810" s="210"/>
      <c r="U810" s="210"/>
      <c r="V810" s="210"/>
      <c r="W810" s="210"/>
      <c r="X810" s="210"/>
      <c r="Y810" s="210"/>
      <c r="Z810" s="210"/>
    </row>
    <row r="811" ht="12.75" customHeight="1">
      <c r="A811" s="625"/>
      <c r="B811" s="625"/>
      <c r="C811" s="625"/>
      <c r="D811" s="627"/>
      <c r="E811" s="210"/>
      <c r="F811" s="210"/>
      <c r="G811" s="210"/>
      <c r="H811" s="210"/>
      <c r="I811" s="627"/>
      <c r="J811" s="210"/>
      <c r="K811" s="210"/>
      <c r="L811" s="210"/>
      <c r="M811" s="628"/>
      <c r="N811" s="210"/>
      <c r="O811" s="210"/>
      <c r="P811" s="210"/>
      <c r="Q811" s="210"/>
      <c r="R811" s="210"/>
      <c r="S811" s="210"/>
      <c r="T811" s="210"/>
      <c r="U811" s="210"/>
      <c r="V811" s="210"/>
      <c r="W811" s="210"/>
      <c r="X811" s="210"/>
      <c r="Y811" s="210"/>
      <c r="Z811" s="210"/>
    </row>
    <row r="812" ht="12.75" customHeight="1">
      <c r="A812" s="625"/>
      <c r="B812" s="625"/>
      <c r="C812" s="625"/>
      <c r="D812" s="627"/>
      <c r="E812" s="210"/>
      <c r="F812" s="210"/>
      <c r="G812" s="210"/>
      <c r="H812" s="210"/>
      <c r="I812" s="627"/>
      <c r="J812" s="210"/>
      <c r="K812" s="210"/>
      <c r="L812" s="210"/>
      <c r="M812" s="628"/>
      <c r="N812" s="210"/>
      <c r="O812" s="210"/>
      <c r="P812" s="210"/>
      <c r="Q812" s="210"/>
      <c r="R812" s="210"/>
      <c r="S812" s="210"/>
      <c r="T812" s="210"/>
      <c r="U812" s="210"/>
      <c r="V812" s="210"/>
      <c r="W812" s="210"/>
      <c r="X812" s="210"/>
      <c r="Y812" s="210"/>
      <c r="Z812" s="210"/>
    </row>
    <row r="813" ht="12.75" customHeight="1">
      <c r="A813" s="625"/>
      <c r="B813" s="625"/>
      <c r="C813" s="625"/>
      <c r="D813" s="627"/>
      <c r="E813" s="210"/>
      <c r="F813" s="210"/>
      <c r="G813" s="210"/>
      <c r="H813" s="210"/>
      <c r="I813" s="627"/>
      <c r="J813" s="210"/>
      <c r="K813" s="210"/>
      <c r="L813" s="210"/>
      <c r="M813" s="628"/>
      <c r="N813" s="210"/>
      <c r="O813" s="210"/>
      <c r="P813" s="210"/>
      <c r="Q813" s="210"/>
      <c r="R813" s="210"/>
      <c r="S813" s="210"/>
      <c r="T813" s="210"/>
      <c r="U813" s="210"/>
      <c r="V813" s="210"/>
      <c r="W813" s="210"/>
      <c r="X813" s="210"/>
      <c r="Y813" s="210"/>
      <c r="Z813" s="210"/>
    </row>
    <row r="814" ht="12.75" customHeight="1">
      <c r="A814" s="625"/>
      <c r="B814" s="625"/>
      <c r="C814" s="625"/>
      <c r="D814" s="627"/>
      <c r="E814" s="210"/>
      <c r="F814" s="210"/>
      <c r="G814" s="210"/>
      <c r="H814" s="210"/>
      <c r="I814" s="627"/>
      <c r="J814" s="210"/>
      <c r="K814" s="210"/>
      <c r="L814" s="210"/>
      <c r="M814" s="628"/>
      <c r="N814" s="210"/>
      <c r="O814" s="210"/>
      <c r="P814" s="210"/>
      <c r="Q814" s="210"/>
      <c r="R814" s="210"/>
      <c r="S814" s="210"/>
      <c r="T814" s="210"/>
      <c r="U814" s="210"/>
      <c r="V814" s="210"/>
      <c r="W814" s="210"/>
      <c r="X814" s="210"/>
      <c r="Y814" s="210"/>
      <c r="Z814" s="210"/>
    </row>
    <row r="815" ht="12.75" customHeight="1">
      <c r="A815" s="625"/>
      <c r="B815" s="625"/>
      <c r="C815" s="625"/>
      <c r="D815" s="627"/>
      <c r="E815" s="210"/>
      <c r="F815" s="210"/>
      <c r="G815" s="210"/>
      <c r="H815" s="210"/>
      <c r="I815" s="627"/>
      <c r="J815" s="210"/>
      <c r="K815" s="210"/>
      <c r="L815" s="210"/>
      <c r="M815" s="628"/>
      <c r="N815" s="210"/>
      <c r="O815" s="210"/>
      <c r="P815" s="210"/>
      <c r="Q815" s="210"/>
      <c r="R815" s="210"/>
      <c r="S815" s="210"/>
      <c r="T815" s="210"/>
      <c r="U815" s="210"/>
      <c r="V815" s="210"/>
      <c r="W815" s="210"/>
      <c r="X815" s="210"/>
      <c r="Y815" s="210"/>
      <c r="Z815" s="210"/>
    </row>
    <row r="816" ht="12.75" customHeight="1">
      <c r="A816" s="625"/>
      <c r="B816" s="625"/>
      <c r="C816" s="625"/>
      <c r="D816" s="627"/>
      <c r="E816" s="210"/>
      <c r="F816" s="210"/>
      <c r="G816" s="210"/>
      <c r="H816" s="210"/>
      <c r="I816" s="627"/>
      <c r="J816" s="210"/>
      <c r="K816" s="210"/>
      <c r="L816" s="210"/>
      <c r="M816" s="628"/>
      <c r="N816" s="210"/>
      <c r="O816" s="210"/>
      <c r="P816" s="210"/>
      <c r="Q816" s="210"/>
      <c r="R816" s="210"/>
      <c r="S816" s="210"/>
      <c r="T816" s="210"/>
      <c r="U816" s="210"/>
      <c r="V816" s="210"/>
      <c r="W816" s="210"/>
      <c r="X816" s="210"/>
      <c r="Y816" s="210"/>
      <c r="Z816" s="210"/>
    </row>
    <row r="817" ht="12.75" customHeight="1">
      <c r="A817" s="625"/>
      <c r="B817" s="625"/>
      <c r="C817" s="625"/>
      <c r="D817" s="627"/>
      <c r="E817" s="210"/>
      <c r="F817" s="210"/>
      <c r="G817" s="210"/>
      <c r="H817" s="210"/>
      <c r="I817" s="627"/>
      <c r="J817" s="210"/>
      <c r="K817" s="210"/>
      <c r="L817" s="210"/>
      <c r="M817" s="628"/>
      <c r="N817" s="210"/>
      <c r="O817" s="210"/>
      <c r="P817" s="210"/>
      <c r="Q817" s="210"/>
      <c r="R817" s="210"/>
      <c r="S817" s="210"/>
      <c r="T817" s="210"/>
      <c r="U817" s="210"/>
      <c r="V817" s="210"/>
      <c r="W817" s="210"/>
      <c r="X817" s="210"/>
      <c r="Y817" s="210"/>
      <c r="Z817" s="210"/>
    </row>
    <row r="818" ht="12.75" customHeight="1">
      <c r="A818" s="625"/>
      <c r="B818" s="625"/>
      <c r="C818" s="625"/>
      <c r="D818" s="627"/>
      <c r="E818" s="210"/>
      <c r="F818" s="210"/>
      <c r="G818" s="210"/>
      <c r="H818" s="210"/>
      <c r="I818" s="627"/>
      <c r="J818" s="210"/>
      <c r="K818" s="210"/>
      <c r="L818" s="210"/>
      <c r="M818" s="628"/>
      <c r="N818" s="210"/>
      <c r="O818" s="210"/>
      <c r="P818" s="210"/>
      <c r="Q818" s="210"/>
      <c r="R818" s="210"/>
      <c r="S818" s="210"/>
      <c r="T818" s="210"/>
      <c r="U818" s="210"/>
      <c r="V818" s="210"/>
      <c r="W818" s="210"/>
      <c r="X818" s="210"/>
      <c r="Y818" s="210"/>
      <c r="Z818" s="210"/>
    </row>
    <row r="819" ht="12.75" customHeight="1">
      <c r="A819" s="625"/>
      <c r="B819" s="625"/>
      <c r="C819" s="625"/>
      <c r="D819" s="627"/>
      <c r="E819" s="210"/>
      <c r="F819" s="210"/>
      <c r="G819" s="210"/>
      <c r="H819" s="210"/>
      <c r="I819" s="627"/>
      <c r="J819" s="210"/>
      <c r="K819" s="210"/>
      <c r="L819" s="210"/>
      <c r="M819" s="628"/>
      <c r="N819" s="210"/>
      <c r="O819" s="210"/>
      <c r="P819" s="210"/>
      <c r="Q819" s="210"/>
      <c r="R819" s="210"/>
      <c r="S819" s="210"/>
      <c r="T819" s="210"/>
      <c r="U819" s="210"/>
      <c r="V819" s="210"/>
      <c r="W819" s="210"/>
      <c r="X819" s="210"/>
      <c r="Y819" s="210"/>
      <c r="Z819" s="210"/>
    </row>
    <row r="820" ht="12.75" customHeight="1">
      <c r="A820" s="625"/>
      <c r="B820" s="625"/>
      <c r="C820" s="625"/>
      <c r="D820" s="627"/>
      <c r="E820" s="210"/>
      <c r="F820" s="210"/>
      <c r="G820" s="210"/>
      <c r="H820" s="210"/>
      <c r="I820" s="627"/>
      <c r="J820" s="210"/>
      <c r="K820" s="210"/>
      <c r="L820" s="210"/>
      <c r="M820" s="628"/>
      <c r="N820" s="210"/>
      <c r="O820" s="210"/>
      <c r="P820" s="210"/>
      <c r="Q820" s="210"/>
      <c r="R820" s="210"/>
      <c r="S820" s="210"/>
      <c r="T820" s="210"/>
      <c r="U820" s="210"/>
      <c r="V820" s="210"/>
      <c r="W820" s="210"/>
      <c r="X820" s="210"/>
      <c r="Y820" s="210"/>
      <c r="Z820" s="210"/>
    </row>
    <row r="821" ht="12.75" customHeight="1">
      <c r="A821" s="625"/>
      <c r="B821" s="625"/>
      <c r="C821" s="625"/>
      <c r="D821" s="627"/>
      <c r="E821" s="210"/>
      <c r="F821" s="210"/>
      <c r="G821" s="210"/>
      <c r="H821" s="210"/>
      <c r="I821" s="627"/>
      <c r="J821" s="210"/>
      <c r="K821" s="210"/>
      <c r="L821" s="210"/>
      <c r="M821" s="628"/>
      <c r="N821" s="210"/>
      <c r="O821" s="210"/>
      <c r="P821" s="210"/>
      <c r="Q821" s="210"/>
      <c r="R821" s="210"/>
      <c r="S821" s="210"/>
      <c r="T821" s="210"/>
      <c r="U821" s="210"/>
      <c r="V821" s="210"/>
      <c r="W821" s="210"/>
      <c r="X821" s="210"/>
      <c r="Y821" s="210"/>
      <c r="Z821" s="210"/>
    </row>
    <row r="822" ht="12.75" customHeight="1">
      <c r="A822" s="625"/>
      <c r="B822" s="625"/>
      <c r="C822" s="625"/>
      <c r="D822" s="627"/>
      <c r="E822" s="210"/>
      <c r="F822" s="210"/>
      <c r="G822" s="210"/>
      <c r="H822" s="210"/>
      <c r="I822" s="627"/>
      <c r="J822" s="210"/>
      <c r="K822" s="210"/>
      <c r="L822" s="210"/>
      <c r="M822" s="628"/>
      <c r="N822" s="210"/>
      <c r="O822" s="210"/>
      <c r="P822" s="210"/>
      <c r="Q822" s="210"/>
      <c r="R822" s="210"/>
      <c r="S822" s="210"/>
      <c r="T822" s="210"/>
      <c r="U822" s="210"/>
      <c r="V822" s="210"/>
      <c r="W822" s="210"/>
      <c r="X822" s="210"/>
      <c r="Y822" s="210"/>
      <c r="Z822" s="210"/>
    </row>
    <row r="823" ht="12.75" customHeight="1">
      <c r="A823" s="625"/>
      <c r="B823" s="625"/>
      <c r="C823" s="625"/>
      <c r="D823" s="627"/>
      <c r="E823" s="210"/>
      <c r="F823" s="210"/>
      <c r="G823" s="210"/>
      <c r="H823" s="210"/>
      <c r="I823" s="627"/>
      <c r="J823" s="210"/>
      <c r="K823" s="210"/>
      <c r="L823" s="210"/>
      <c r="M823" s="628"/>
      <c r="N823" s="210"/>
      <c r="O823" s="210"/>
      <c r="P823" s="210"/>
      <c r="Q823" s="210"/>
      <c r="R823" s="210"/>
      <c r="S823" s="210"/>
      <c r="T823" s="210"/>
      <c r="U823" s="210"/>
      <c r="V823" s="210"/>
      <c r="W823" s="210"/>
      <c r="X823" s="210"/>
      <c r="Y823" s="210"/>
      <c r="Z823" s="210"/>
    </row>
    <row r="824" ht="12.75" customHeight="1">
      <c r="A824" s="625"/>
      <c r="B824" s="625"/>
      <c r="C824" s="625"/>
      <c r="D824" s="627"/>
      <c r="E824" s="210"/>
      <c r="F824" s="210"/>
      <c r="G824" s="210"/>
      <c r="H824" s="210"/>
      <c r="I824" s="627"/>
      <c r="J824" s="210"/>
      <c r="K824" s="210"/>
      <c r="L824" s="210"/>
      <c r="M824" s="628"/>
      <c r="N824" s="210"/>
      <c r="O824" s="210"/>
      <c r="P824" s="210"/>
      <c r="Q824" s="210"/>
      <c r="R824" s="210"/>
      <c r="S824" s="210"/>
      <c r="T824" s="210"/>
      <c r="U824" s="210"/>
      <c r="V824" s="210"/>
      <c r="W824" s="210"/>
      <c r="X824" s="210"/>
      <c r="Y824" s="210"/>
      <c r="Z824" s="210"/>
    </row>
    <row r="825" ht="12.75" customHeight="1">
      <c r="A825" s="625"/>
      <c r="B825" s="625"/>
      <c r="C825" s="625"/>
      <c r="D825" s="627"/>
      <c r="E825" s="210"/>
      <c r="F825" s="210"/>
      <c r="G825" s="210"/>
      <c r="H825" s="210"/>
      <c r="I825" s="627"/>
      <c r="J825" s="210"/>
      <c r="K825" s="210"/>
      <c r="L825" s="210"/>
      <c r="M825" s="628"/>
      <c r="N825" s="210"/>
      <c r="O825" s="210"/>
      <c r="P825" s="210"/>
      <c r="Q825" s="210"/>
      <c r="R825" s="210"/>
      <c r="S825" s="210"/>
      <c r="T825" s="210"/>
      <c r="U825" s="210"/>
      <c r="V825" s="210"/>
      <c r="W825" s="210"/>
      <c r="X825" s="210"/>
      <c r="Y825" s="210"/>
      <c r="Z825" s="210"/>
    </row>
    <row r="826" ht="12.75" customHeight="1">
      <c r="A826" s="625"/>
      <c r="B826" s="625"/>
      <c r="C826" s="625"/>
      <c r="D826" s="627"/>
      <c r="E826" s="210"/>
      <c r="F826" s="210"/>
      <c r="G826" s="210"/>
      <c r="H826" s="210"/>
      <c r="I826" s="627"/>
      <c r="J826" s="210"/>
      <c r="K826" s="210"/>
      <c r="L826" s="210"/>
      <c r="M826" s="628"/>
      <c r="N826" s="210"/>
      <c r="O826" s="210"/>
      <c r="P826" s="210"/>
      <c r="Q826" s="210"/>
      <c r="R826" s="210"/>
      <c r="S826" s="210"/>
      <c r="T826" s="210"/>
      <c r="U826" s="210"/>
      <c r="V826" s="210"/>
      <c r="W826" s="210"/>
      <c r="X826" s="210"/>
      <c r="Y826" s="210"/>
      <c r="Z826" s="210"/>
    </row>
    <row r="827" ht="12.75" customHeight="1">
      <c r="A827" s="625"/>
      <c r="B827" s="625"/>
      <c r="C827" s="625"/>
      <c r="D827" s="627"/>
      <c r="E827" s="210"/>
      <c r="F827" s="210"/>
      <c r="G827" s="210"/>
      <c r="H827" s="210"/>
      <c r="I827" s="627"/>
      <c r="J827" s="210"/>
      <c r="K827" s="210"/>
      <c r="L827" s="210"/>
      <c r="M827" s="628"/>
      <c r="N827" s="210"/>
      <c r="O827" s="210"/>
      <c r="P827" s="210"/>
      <c r="Q827" s="210"/>
      <c r="R827" s="210"/>
      <c r="S827" s="210"/>
      <c r="T827" s="210"/>
      <c r="U827" s="210"/>
      <c r="V827" s="210"/>
      <c r="W827" s="210"/>
      <c r="X827" s="210"/>
      <c r="Y827" s="210"/>
      <c r="Z827" s="210"/>
    </row>
    <row r="828" ht="12.75" customHeight="1">
      <c r="A828" s="625"/>
      <c r="B828" s="625"/>
      <c r="C828" s="625"/>
      <c r="D828" s="627"/>
      <c r="E828" s="210"/>
      <c r="F828" s="210"/>
      <c r="G828" s="210"/>
      <c r="H828" s="210"/>
      <c r="I828" s="627"/>
      <c r="J828" s="210"/>
      <c r="K828" s="210"/>
      <c r="L828" s="210"/>
      <c r="M828" s="628"/>
      <c r="N828" s="210"/>
      <c r="O828" s="210"/>
      <c r="P828" s="210"/>
      <c r="Q828" s="210"/>
      <c r="R828" s="210"/>
      <c r="S828" s="210"/>
      <c r="T828" s="210"/>
      <c r="U828" s="210"/>
      <c r="V828" s="210"/>
      <c r="W828" s="210"/>
      <c r="X828" s="210"/>
      <c r="Y828" s="210"/>
      <c r="Z828" s="210"/>
    </row>
    <row r="829" ht="12.75" customHeight="1">
      <c r="A829" s="625"/>
      <c r="B829" s="625"/>
      <c r="C829" s="625"/>
      <c r="D829" s="627"/>
      <c r="E829" s="210"/>
      <c r="F829" s="210"/>
      <c r="G829" s="210"/>
      <c r="H829" s="210"/>
      <c r="I829" s="627"/>
      <c r="J829" s="210"/>
      <c r="K829" s="210"/>
      <c r="L829" s="210"/>
      <c r="M829" s="628"/>
      <c r="N829" s="210"/>
      <c r="O829" s="210"/>
      <c r="P829" s="210"/>
      <c r="Q829" s="210"/>
      <c r="R829" s="210"/>
      <c r="S829" s="210"/>
      <c r="T829" s="210"/>
      <c r="U829" s="210"/>
      <c r="V829" s="210"/>
      <c r="W829" s="210"/>
      <c r="X829" s="210"/>
      <c r="Y829" s="210"/>
      <c r="Z829" s="210"/>
    </row>
    <row r="830" ht="12.75" customHeight="1">
      <c r="A830" s="625"/>
      <c r="B830" s="625"/>
      <c r="C830" s="625"/>
      <c r="D830" s="627"/>
      <c r="E830" s="210"/>
      <c r="F830" s="210"/>
      <c r="G830" s="210"/>
      <c r="H830" s="210"/>
      <c r="I830" s="627"/>
      <c r="J830" s="210"/>
      <c r="K830" s="210"/>
      <c r="L830" s="210"/>
      <c r="M830" s="628"/>
      <c r="N830" s="210"/>
      <c r="O830" s="210"/>
      <c r="P830" s="210"/>
      <c r="Q830" s="210"/>
      <c r="R830" s="210"/>
      <c r="S830" s="210"/>
      <c r="T830" s="210"/>
      <c r="U830" s="210"/>
      <c r="V830" s="210"/>
      <c r="W830" s="210"/>
      <c r="X830" s="210"/>
      <c r="Y830" s="210"/>
      <c r="Z830" s="210"/>
    </row>
    <row r="831" ht="12.75" customHeight="1">
      <c r="A831" s="625"/>
      <c r="B831" s="625"/>
      <c r="C831" s="625"/>
      <c r="D831" s="627"/>
      <c r="E831" s="210"/>
      <c r="F831" s="210"/>
      <c r="G831" s="210"/>
      <c r="H831" s="210"/>
      <c r="I831" s="627"/>
      <c r="J831" s="210"/>
      <c r="K831" s="210"/>
      <c r="L831" s="210"/>
      <c r="M831" s="628"/>
      <c r="N831" s="210"/>
      <c r="O831" s="210"/>
      <c r="P831" s="210"/>
      <c r="Q831" s="210"/>
      <c r="R831" s="210"/>
      <c r="S831" s="210"/>
      <c r="T831" s="210"/>
      <c r="U831" s="210"/>
      <c r="V831" s="210"/>
      <c r="W831" s="210"/>
      <c r="X831" s="210"/>
      <c r="Y831" s="210"/>
      <c r="Z831" s="210"/>
    </row>
    <row r="832" ht="12.75" customHeight="1">
      <c r="A832" s="625"/>
      <c r="B832" s="625"/>
      <c r="C832" s="625"/>
      <c r="D832" s="627"/>
      <c r="E832" s="210"/>
      <c r="F832" s="210"/>
      <c r="G832" s="210"/>
      <c r="H832" s="210"/>
      <c r="I832" s="627"/>
      <c r="J832" s="210"/>
      <c r="K832" s="210"/>
      <c r="L832" s="210"/>
      <c r="M832" s="628"/>
      <c r="N832" s="210"/>
      <c r="O832" s="210"/>
      <c r="P832" s="210"/>
      <c r="Q832" s="210"/>
      <c r="R832" s="210"/>
      <c r="S832" s="210"/>
      <c r="T832" s="210"/>
      <c r="U832" s="210"/>
      <c r="V832" s="210"/>
      <c r="W832" s="210"/>
      <c r="X832" s="210"/>
      <c r="Y832" s="210"/>
      <c r="Z832" s="210"/>
    </row>
    <row r="833" ht="12.75" customHeight="1">
      <c r="A833" s="625"/>
      <c r="B833" s="625"/>
      <c r="C833" s="625"/>
      <c r="D833" s="627"/>
      <c r="E833" s="210"/>
      <c r="F833" s="210"/>
      <c r="G833" s="210"/>
      <c r="H833" s="210"/>
      <c r="I833" s="627"/>
      <c r="J833" s="210"/>
      <c r="K833" s="210"/>
      <c r="L833" s="210"/>
      <c r="M833" s="628"/>
      <c r="N833" s="210"/>
      <c r="O833" s="210"/>
      <c r="P833" s="210"/>
      <c r="Q833" s="210"/>
      <c r="R833" s="210"/>
      <c r="S833" s="210"/>
      <c r="T833" s="210"/>
      <c r="U833" s="210"/>
      <c r="V833" s="210"/>
      <c r="W833" s="210"/>
      <c r="X833" s="210"/>
      <c r="Y833" s="210"/>
      <c r="Z833" s="210"/>
    </row>
    <row r="834" ht="12.75" customHeight="1">
      <c r="A834" s="625"/>
      <c r="B834" s="625"/>
      <c r="C834" s="625"/>
      <c r="D834" s="627"/>
      <c r="E834" s="210"/>
      <c r="F834" s="210"/>
      <c r="G834" s="210"/>
      <c r="H834" s="210"/>
      <c r="I834" s="627"/>
      <c r="J834" s="210"/>
      <c r="K834" s="210"/>
      <c r="L834" s="210"/>
      <c r="M834" s="628"/>
      <c r="N834" s="210"/>
      <c r="O834" s="210"/>
      <c r="P834" s="210"/>
      <c r="Q834" s="210"/>
      <c r="R834" s="210"/>
      <c r="S834" s="210"/>
      <c r="T834" s="210"/>
      <c r="U834" s="210"/>
      <c r="V834" s="210"/>
      <c r="W834" s="210"/>
      <c r="X834" s="210"/>
      <c r="Y834" s="210"/>
      <c r="Z834" s="210"/>
    </row>
    <row r="835" ht="12.75" customHeight="1">
      <c r="A835" s="625"/>
      <c r="B835" s="625"/>
      <c r="C835" s="625"/>
      <c r="D835" s="627"/>
      <c r="E835" s="210"/>
      <c r="F835" s="210"/>
      <c r="G835" s="210"/>
      <c r="H835" s="210"/>
      <c r="I835" s="627"/>
      <c r="J835" s="210"/>
      <c r="K835" s="210"/>
      <c r="L835" s="210"/>
      <c r="M835" s="628"/>
      <c r="N835" s="210"/>
      <c r="O835" s="210"/>
      <c r="P835" s="210"/>
      <c r="Q835" s="210"/>
      <c r="R835" s="210"/>
      <c r="S835" s="210"/>
      <c r="T835" s="210"/>
      <c r="U835" s="210"/>
      <c r="V835" s="210"/>
      <c r="W835" s="210"/>
      <c r="X835" s="210"/>
      <c r="Y835" s="210"/>
      <c r="Z835" s="210"/>
    </row>
    <row r="836" ht="12.75" customHeight="1">
      <c r="A836" s="625"/>
      <c r="B836" s="625"/>
      <c r="C836" s="625"/>
      <c r="D836" s="627"/>
      <c r="E836" s="210"/>
      <c r="F836" s="210"/>
      <c r="G836" s="210"/>
      <c r="H836" s="210"/>
      <c r="I836" s="627"/>
      <c r="J836" s="210"/>
      <c r="K836" s="210"/>
      <c r="L836" s="210"/>
      <c r="M836" s="628"/>
      <c r="N836" s="210"/>
      <c r="O836" s="210"/>
      <c r="P836" s="210"/>
      <c r="Q836" s="210"/>
      <c r="R836" s="210"/>
      <c r="S836" s="210"/>
      <c r="T836" s="210"/>
      <c r="U836" s="210"/>
      <c r="V836" s="210"/>
      <c r="W836" s="210"/>
      <c r="X836" s="210"/>
      <c r="Y836" s="210"/>
      <c r="Z836" s="210"/>
    </row>
    <row r="837" ht="12.75" customHeight="1">
      <c r="A837" s="625"/>
      <c r="B837" s="625"/>
      <c r="C837" s="625"/>
      <c r="D837" s="627"/>
      <c r="E837" s="210"/>
      <c r="F837" s="210"/>
      <c r="G837" s="210"/>
      <c r="H837" s="210"/>
      <c r="I837" s="627"/>
      <c r="J837" s="210"/>
      <c r="K837" s="210"/>
      <c r="L837" s="210"/>
      <c r="M837" s="628"/>
      <c r="N837" s="210"/>
      <c r="O837" s="210"/>
      <c r="P837" s="210"/>
      <c r="Q837" s="210"/>
      <c r="R837" s="210"/>
      <c r="S837" s="210"/>
      <c r="T837" s="210"/>
      <c r="U837" s="210"/>
      <c r="V837" s="210"/>
      <c r="W837" s="210"/>
      <c r="X837" s="210"/>
      <c r="Y837" s="210"/>
      <c r="Z837" s="210"/>
    </row>
    <row r="838" ht="12.75" customHeight="1">
      <c r="A838" s="625"/>
      <c r="B838" s="625"/>
      <c r="C838" s="625"/>
      <c r="D838" s="627"/>
      <c r="E838" s="210"/>
      <c r="F838" s="210"/>
      <c r="G838" s="210"/>
      <c r="H838" s="210"/>
      <c r="I838" s="627"/>
      <c r="J838" s="210"/>
      <c r="K838" s="210"/>
      <c r="L838" s="210"/>
      <c r="M838" s="628"/>
      <c r="N838" s="210"/>
      <c r="O838" s="210"/>
      <c r="P838" s="210"/>
      <c r="Q838" s="210"/>
      <c r="R838" s="210"/>
      <c r="S838" s="210"/>
      <c r="T838" s="210"/>
      <c r="U838" s="210"/>
      <c r="V838" s="210"/>
      <c r="W838" s="210"/>
      <c r="X838" s="210"/>
      <c r="Y838" s="210"/>
      <c r="Z838" s="210"/>
    </row>
    <row r="839" ht="12.75" customHeight="1">
      <c r="A839" s="625"/>
      <c r="B839" s="625"/>
      <c r="C839" s="625"/>
      <c r="D839" s="627"/>
      <c r="E839" s="210"/>
      <c r="F839" s="210"/>
      <c r="G839" s="210"/>
      <c r="H839" s="210"/>
      <c r="I839" s="627"/>
      <c r="J839" s="210"/>
      <c r="K839" s="210"/>
      <c r="L839" s="210"/>
      <c r="M839" s="628"/>
      <c r="N839" s="210"/>
      <c r="O839" s="210"/>
      <c r="P839" s="210"/>
      <c r="Q839" s="210"/>
      <c r="R839" s="210"/>
      <c r="S839" s="210"/>
      <c r="T839" s="210"/>
      <c r="U839" s="210"/>
      <c r="V839" s="210"/>
      <c r="W839" s="210"/>
      <c r="X839" s="210"/>
      <c r="Y839" s="210"/>
      <c r="Z839" s="210"/>
    </row>
    <row r="840" ht="12.75" customHeight="1">
      <c r="A840" s="625"/>
      <c r="B840" s="625"/>
      <c r="C840" s="625"/>
      <c r="D840" s="627"/>
      <c r="E840" s="210"/>
      <c r="F840" s="210"/>
      <c r="G840" s="210"/>
      <c r="H840" s="210"/>
      <c r="I840" s="627"/>
      <c r="J840" s="210"/>
      <c r="K840" s="210"/>
      <c r="L840" s="210"/>
      <c r="M840" s="628"/>
      <c r="N840" s="210"/>
      <c r="O840" s="210"/>
      <c r="P840" s="210"/>
      <c r="Q840" s="210"/>
      <c r="R840" s="210"/>
      <c r="S840" s="210"/>
      <c r="T840" s="210"/>
      <c r="U840" s="210"/>
      <c r="V840" s="210"/>
      <c r="W840" s="210"/>
      <c r="X840" s="210"/>
      <c r="Y840" s="210"/>
      <c r="Z840" s="210"/>
    </row>
    <row r="841" ht="12.75" customHeight="1">
      <c r="A841" s="625"/>
      <c r="B841" s="625"/>
      <c r="C841" s="625"/>
      <c r="D841" s="627"/>
      <c r="E841" s="210"/>
      <c r="F841" s="210"/>
      <c r="G841" s="210"/>
      <c r="H841" s="210"/>
      <c r="I841" s="627"/>
      <c r="J841" s="210"/>
      <c r="K841" s="210"/>
      <c r="L841" s="210"/>
      <c r="M841" s="628"/>
      <c r="N841" s="210"/>
      <c r="O841" s="210"/>
      <c r="P841" s="210"/>
      <c r="Q841" s="210"/>
      <c r="R841" s="210"/>
      <c r="S841" s="210"/>
      <c r="T841" s="210"/>
      <c r="U841" s="210"/>
      <c r="V841" s="210"/>
      <c r="W841" s="210"/>
      <c r="X841" s="210"/>
      <c r="Y841" s="210"/>
      <c r="Z841" s="210"/>
    </row>
    <row r="842" ht="12.75" customHeight="1">
      <c r="A842" s="625"/>
      <c r="B842" s="625"/>
      <c r="C842" s="625"/>
      <c r="D842" s="627"/>
      <c r="E842" s="210"/>
      <c r="F842" s="210"/>
      <c r="G842" s="210"/>
      <c r="H842" s="210"/>
      <c r="I842" s="627"/>
      <c r="J842" s="210"/>
      <c r="K842" s="210"/>
      <c r="L842" s="210"/>
      <c r="M842" s="628"/>
      <c r="N842" s="210"/>
      <c r="O842" s="210"/>
      <c r="P842" s="210"/>
      <c r="Q842" s="210"/>
      <c r="R842" s="210"/>
      <c r="S842" s="210"/>
      <c r="T842" s="210"/>
      <c r="U842" s="210"/>
      <c r="V842" s="210"/>
      <c r="W842" s="210"/>
      <c r="X842" s="210"/>
      <c r="Y842" s="210"/>
      <c r="Z842" s="210"/>
    </row>
    <row r="843" ht="12.75" customHeight="1">
      <c r="A843" s="625"/>
      <c r="B843" s="625"/>
      <c r="C843" s="625"/>
      <c r="D843" s="627"/>
      <c r="E843" s="210"/>
      <c r="F843" s="210"/>
      <c r="G843" s="210"/>
      <c r="H843" s="210"/>
      <c r="I843" s="627"/>
      <c r="J843" s="210"/>
      <c r="K843" s="210"/>
      <c r="L843" s="210"/>
      <c r="M843" s="628"/>
      <c r="N843" s="210"/>
      <c r="O843" s="210"/>
      <c r="P843" s="210"/>
      <c r="Q843" s="210"/>
      <c r="R843" s="210"/>
      <c r="S843" s="210"/>
      <c r="T843" s="210"/>
      <c r="U843" s="210"/>
      <c r="V843" s="210"/>
      <c r="W843" s="210"/>
      <c r="X843" s="210"/>
      <c r="Y843" s="210"/>
      <c r="Z843" s="210"/>
    </row>
    <row r="844" ht="12.75" customHeight="1">
      <c r="A844" s="625"/>
      <c r="B844" s="625"/>
      <c r="C844" s="625"/>
      <c r="D844" s="627"/>
      <c r="E844" s="210"/>
      <c r="F844" s="210"/>
      <c r="G844" s="210"/>
      <c r="H844" s="210"/>
      <c r="I844" s="627"/>
      <c r="J844" s="210"/>
      <c r="K844" s="210"/>
      <c r="L844" s="210"/>
      <c r="M844" s="628"/>
      <c r="N844" s="210"/>
      <c r="O844" s="210"/>
      <c r="P844" s="210"/>
      <c r="Q844" s="210"/>
      <c r="R844" s="210"/>
      <c r="S844" s="210"/>
      <c r="T844" s="210"/>
      <c r="U844" s="210"/>
      <c r="V844" s="210"/>
      <c r="W844" s="210"/>
      <c r="X844" s="210"/>
      <c r="Y844" s="210"/>
      <c r="Z844" s="210"/>
    </row>
    <row r="845" ht="12.75" customHeight="1">
      <c r="A845" s="625"/>
      <c r="B845" s="625"/>
      <c r="C845" s="625"/>
      <c r="D845" s="627"/>
      <c r="E845" s="210"/>
      <c r="F845" s="210"/>
      <c r="G845" s="210"/>
      <c r="H845" s="210"/>
      <c r="I845" s="627"/>
      <c r="J845" s="210"/>
      <c r="K845" s="210"/>
      <c r="L845" s="210"/>
      <c r="M845" s="628"/>
      <c r="N845" s="210"/>
      <c r="O845" s="210"/>
      <c r="P845" s="210"/>
      <c r="Q845" s="210"/>
      <c r="R845" s="210"/>
      <c r="S845" s="210"/>
      <c r="T845" s="210"/>
      <c r="U845" s="210"/>
      <c r="V845" s="210"/>
      <c r="W845" s="210"/>
      <c r="X845" s="210"/>
      <c r="Y845" s="210"/>
      <c r="Z845" s="210"/>
    </row>
    <row r="846" ht="12.75" customHeight="1">
      <c r="A846" s="625"/>
      <c r="B846" s="625"/>
      <c r="C846" s="625"/>
      <c r="D846" s="627"/>
      <c r="E846" s="210"/>
      <c r="F846" s="210"/>
      <c r="G846" s="210"/>
      <c r="H846" s="210"/>
      <c r="I846" s="627"/>
      <c r="J846" s="210"/>
      <c r="K846" s="210"/>
      <c r="L846" s="210"/>
      <c r="M846" s="628"/>
      <c r="N846" s="210"/>
      <c r="O846" s="210"/>
      <c r="P846" s="210"/>
      <c r="Q846" s="210"/>
      <c r="R846" s="210"/>
      <c r="S846" s="210"/>
      <c r="T846" s="210"/>
      <c r="U846" s="210"/>
      <c r="V846" s="210"/>
      <c r="W846" s="210"/>
      <c r="X846" s="210"/>
      <c r="Y846" s="210"/>
      <c r="Z846" s="210"/>
    </row>
    <row r="847" ht="12.75" customHeight="1">
      <c r="A847" s="625"/>
      <c r="B847" s="625"/>
      <c r="C847" s="625"/>
      <c r="D847" s="627"/>
      <c r="E847" s="210"/>
      <c r="F847" s="210"/>
      <c r="G847" s="210"/>
      <c r="H847" s="210"/>
      <c r="I847" s="627"/>
      <c r="J847" s="210"/>
      <c r="K847" s="210"/>
      <c r="L847" s="210"/>
      <c r="M847" s="628"/>
      <c r="N847" s="210"/>
      <c r="O847" s="210"/>
      <c r="P847" s="210"/>
      <c r="Q847" s="210"/>
      <c r="R847" s="210"/>
      <c r="S847" s="210"/>
      <c r="T847" s="210"/>
      <c r="U847" s="210"/>
      <c r="V847" s="210"/>
      <c r="W847" s="210"/>
      <c r="X847" s="210"/>
      <c r="Y847" s="210"/>
      <c r="Z847" s="210"/>
    </row>
    <row r="848" ht="12.75" customHeight="1">
      <c r="A848" s="625"/>
      <c r="B848" s="625"/>
      <c r="C848" s="625"/>
      <c r="D848" s="627"/>
      <c r="E848" s="210"/>
      <c r="F848" s="210"/>
      <c r="G848" s="210"/>
      <c r="H848" s="210"/>
      <c r="I848" s="627"/>
      <c r="J848" s="210"/>
      <c r="K848" s="210"/>
      <c r="L848" s="210"/>
      <c r="M848" s="628"/>
      <c r="N848" s="210"/>
      <c r="O848" s="210"/>
      <c r="P848" s="210"/>
      <c r="Q848" s="210"/>
      <c r="R848" s="210"/>
      <c r="S848" s="210"/>
      <c r="T848" s="210"/>
      <c r="U848" s="210"/>
      <c r="V848" s="210"/>
      <c r="W848" s="210"/>
      <c r="X848" s="210"/>
      <c r="Y848" s="210"/>
      <c r="Z848" s="210"/>
    </row>
    <row r="849" ht="12.75" customHeight="1">
      <c r="A849" s="625"/>
      <c r="B849" s="625"/>
      <c r="C849" s="625"/>
      <c r="D849" s="627"/>
      <c r="E849" s="210"/>
      <c r="F849" s="210"/>
      <c r="G849" s="210"/>
      <c r="H849" s="210"/>
      <c r="I849" s="627"/>
      <c r="J849" s="210"/>
      <c r="K849" s="210"/>
      <c r="L849" s="210"/>
      <c r="M849" s="628"/>
      <c r="N849" s="210"/>
      <c r="O849" s="210"/>
      <c r="P849" s="210"/>
      <c r="Q849" s="210"/>
      <c r="R849" s="210"/>
      <c r="S849" s="210"/>
      <c r="T849" s="210"/>
      <c r="U849" s="210"/>
      <c r="V849" s="210"/>
      <c r="W849" s="210"/>
      <c r="X849" s="210"/>
      <c r="Y849" s="210"/>
      <c r="Z849" s="210"/>
    </row>
    <row r="850" ht="12.75" customHeight="1">
      <c r="A850" s="625"/>
      <c r="B850" s="625"/>
      <c r="C850" s="625"/>
      <c r="D850" s="627"/>
      <c r="E850" s="210"/>
      <c r="F850" s="210"/>
      <c r="G850" s="210"/>
      <c r="H850" s="210"/>
      <c r="I850" s="627"/>
      <c r="J850" s="210"/>
      <c r="K850" s="210"/>
      <c r="L850" s="210"/>
      <c r="M850" s="628"/>
      <c r="N850" s="210"/>
      <c r="O850" s="210"/>
      <c r="P850" s="210"/>
      <c r="Q850" s="210"/>
      <c r="R850" s="210"/>
      <c r="S850" s="210"/>
      <c r="T850" s="210"/>
      <c r="U850" s="210"/>
      <c r="V850" s="210"/>
      <c r="W850" s="210"/>
      <c r="X850" s="210"/>
      <c r="Y850" s="210"/>
      <c r="Z850" s="210"/>
    </row>
    <row r="851" ht="12.75" customHeight="1">
      <c r="A851" s="625"/>
      <c r="B851" s="625"/>
      <c r="C851" s="625"/>
      <c r="D851" s="627"/>
      <c r="E851" s="210"/>
      <c r="F851" s="210"/>
      <c r="G851" s="210"/>
      <c r="H851" s="210"/>
      <c r="I851" s="627"/>
      <c r="J851" s="210"/>
      <c r="K851" s="210"/>
      <c r="L851" s="210"/>
      <c r="M851" s="628"/>
      <c r="N851" s="210"/>
      <c r="O851" s="210"/>
      <c r="P851" s="210"/>
      <c r="Q851" s="210"/>
      <c r="R851" s="210"/>
      <c r="S851" s="210"/>
      <c r="T851" s="210"/>
      <c r="U851" s="210"/>
      <c r="V851" s="210"/>
      <c r="W851" s="210"/>
      <c r="X851" s="210"/>
      <c r="Y851" s="210"/>
      <c r="Z851" s="210"/>
    </row>
    <row r="852" ht="12.75" customHeight="1">
      <c r="A852" s="625"/>
      <c r="B852" s="625"/>
      <c r="C852" s="625"/>
      <c r="D852" s="627"/>
      <c r="E852" s="210"/>
      <c r="F852" s="210"/>
      <c r="G852" s="210"/>
      <c r="H852" s="210"/>
      <c r="I852" s="627"/>
      <c r="J852" s="210"/>
      <c r="K852" s="210"/>
      <c r="L852" s="210"/>
      <c r="M852" s="628"/>
      <c r="N852" s="210"/>
      <c r="O852" s="210"/>
      <c r="P852" s="210"/>
      <c r="Q852" s="210"/>
      <c r="R852" s="210"/>
      <c r="S852" s="210"/>
      <c r="T852" s="210"/>
      <c r="U852" s="210"/>
      <c r="V852" s="210"/>
      <c r="W852" s="210"/>
      <c r="X852" s="210"/>
      <c r="Y852" s="210"/>
      <c r="Z852" s="210"/>
    </row>
    <row r="853" ht="12.75" customHeight="1">
      <c r="A853" s="625"/>
      <c r="B853" s="625"/>
      <c r="C853" s="625"/>
      <c r="D853" s="627"/>
      <c r="E853" s="210"/>
      <c r="F853" s="210"/>
      <c r="G853" s="210"/>
      <c r="H853" s="210"/>
      <c r="I853" s="627"/>
      <c r="J853" s="210"/>
      <c r="K853" s="210"/>
      <c r="L853" s="210"/>
      <c r="M853" s="628"/>
      <c r="N853" s="210"/>
      <c r="O853" s="210"/>
      <c r="P853" s="210"/>
      <c r="Q853" s="210"/>
      <c r="R853" s="210"/>
      <c r="S853" s="210"/>
      <c r="T853" s="210"/>
      <c r="U853" s="210"/>
      <c r="V853" s="210"/>
      <c r="W853" s="210"/>
      <c r="X853" s="210"/>
      <c r="Y853" s="210"/>
      <c r="Z853" s="210"/>
    </row>
    <row r="854" ht="12.75" customHeight="1">
      <c r="A854" s="625"/>
      <c r="B854" s="625"/>
      <c r="C854" s="625"/>
      <c r="D854" s="627"/>
      <c r="E854" s="210"/>
      <c r="F854" s="210"/>
      <c r="G854" s="210"/>
      <c r="H854" s="210"/>
      <c r="I854" s="627"/>
      <c r="J854" s="210"/>
      <c r="K854" s="210"/>
      <c r="L854" s="210"/>
      <c r="M854" s="628"/>
      <c r="N854" s="210"/>
      <c r="O854" s="210"/>
      <c r="P854" s="210"/>
      <c r="Q854" s="210"/>
      <c r="R854" s="210"/>
      <c r="S854" s="210"/>
      <c r="T854" s="210"/>
      <c r="U854" s="210"/>
      <c r="V854" s="210"/>
      <c r="W854" s="210"/>
      <c r="X854" s="210"/>
      <c r="Y854" s="210"/>
      <c r="Z854" s="210"/>
    </row>
    <row r="855" ht="12.75" customHeight="1">
      <c r="A855" s="625"/>
      <c r="B855" s="625"/>
      <c r="C855" s="625"/>
      <c r="D855" s="627"/>
      <c r="E855" s="210"/>
      <c r="F855" s="210"/>
      <c r="G855" s="210"/>
      <c r="H855" s="210"/>
      <c r="I855" s="627"/>
      <c r="J855" s="210"/>
      <c r="K855" s="210"/>
      <c r="L855" s="210"/>
      <c r="M855" s="628"/>
      <c r="N855" s="210"/>
      <c r="O855" s="210"/>
      <c r="P855" s="210"/>
      <c r="Q855" s="210"/>
      <c r="R855" s="210"/>
      <c r="S855" s="210"/>
      <c r="T855" s="210"/>
      <c r="U855" s="210"/>
      <c r="V855" s="210"/>
      <c r="W855" s="210"/>
      <c r="X855" s="210"/>
      <c r="Y855" s="210"/>
      <c r="Z855" s="210"/>
    </row>
    <row r="856" ht="12.75" customHeight="1">
      <c r="A856" s="625"/>
      <c r="B856" s="625"/>
      <c r="C856" s="625"/>
      <c r="D856" s="627"/>
      <c r="E856" s="210"/>
      <c r="F856" s="210"/>
      <c r="G856" s="210"/>
      <c r="H856" s="210"/>
      <c r="I856" s="627"/>
      <c r="J856" s="210"/>
      <c r="K856" s="210"/>
      <c r="L856" s="210"/>
      <c r="M856" s="628"/>
      <c r="N856" s="210"/>
      <c r="O856" s="210"/>
      <c r="P856" s="210"/>
      <c r="Q856" s="210"/>
      <c r="R856" s="210"/>
      <c r="S856" s="210"/>
      <c r="T856" s="210"/>
      <c r="U856" s="210"/>
      <c r="V856" s="210"/>
      <c r="W856" s="210"/>
      <c r="X856" s="210"/>
      <c r="Y856" s="210"/>
      <c r="Z856" s="210"/>
    </row>
    <row r="857" ht="12.75" customHeight="1">
      <c r="A857" s="625"/>
      <c r="B857" s="625"/>
      <c r="C857" s="625"/>
      <c r="D857" s="627"/>
      <c r="E857" s="210"/>
      <c r="F857" s="210"/>
      <c r="G857" s="210"/>
      <c r="H857" s="210"/>
      <c r="I857" s="627"/>
      <c r="J857" s="210"/>
      <c r="K857" s="210"/>
      <c r="L857" s="210"/>
      <c r="M857" s="628"/>
      <c r="N857" s="210"/>
      <c r="O857" s="210"/>
      <c r="P857" s="210"/>
      <c r="Q857" s="210"/>
      <c r="R857" s="210"/>
      <c r="S857" s="210"/>
      <c r="T857" s="210"/>
      <c r="U857" s="210"/>
      <c r="V857" s="210"/>
      <c r="W857" s="210"/>
      <c r="X857" s="210"/>
      <c r="Y857" s="210"/>
      <c r="Z857" s="210"/>
    </row>
    <row r="858" ht="12.75" customHeight="1">
      <c r="A858" s="625"/>
      <c r="B858" s="625"/>
      <c r="C858" s="625"/>
      <c r="D858" s="627"/>
      <c r="E858" s="210"/>
      <c r="F858" s="210"/>
      <c r="G858" s="210"/>
      <c r="H858" s="210"/>
      <c r="I858" s="627"/>
      <c r="J858" s="210"/>
      <c r="K858" s="210"/>
      <c r="L858" s="210"/>
      <c r="M858" s="628"/>
      <c r="N858" s="210"/>
      <c r="O858" s="210"/>
      <c r="P858" s="210"/>
      <c r="Q858" s="210"/>
      <c r="R858" s="210"/>
      <c r="S858" s="210"/>
      <c r="T858" s="210"/>
      <c r="U858" s="210"/>
      <c r="V858" s="210"/>
      <c r="W858" s="210"/>
      <c r="X858" s="210"/>
      <c r="Y858" s="210"/>
      <c r="Z858" s="210"/>
    </row>
    <row r="859" ht="12.75" customHeight="1">
      <c r="A859" s="625"/>
      <c r="B859" s="625"/>
      <c r="C859" s="625"/>
      <c r="D859" s="627"/>
      <c r="E859" s="210"/>
      <c r="F859" s="210"/>
      <c r="G859" s="210"/>
      <c r="H859" s="210"/>
      <c r="I859" s="627"/>
      <c r="J859" s="210"/>
      <c r="K859" s="210"/>
      <c r="L859" s="210"/>
      <c r="M859" s="628"/>
      <c r="N859" s="210"/>
      <c r="O859" s="210"/>
      <c r="P859" s="210"/>
      <c r="Q859" s="210"/>
      <c r="R859" s="210"/>
      <c r="S859" s="210"/>
      <c r="T859" s="210"/>
      <c r="U859" s="210"/>
      <c r="V859" s="210"/>
      <c r="W859" s="210"/>
      <c r="X859" s="210"/>
      <c r="Y859" s="210"/>
      <c r="Z859" s="210"/>
    </row>
    <row r="860" ht="12.75" customHeight="1">
      <c r="A860" s="625"/>
      <c r="B860" s="625"/>
      <c r="C860" s="625"/>
      <c r="D860" s="627"/>
      <c r="E860" s="210"/>
      <c r="F860" s="210"/>
      <c r="G860" s="210"/>
      <c r="H860" s="210"/>
      <c r="I860" s="627"/>
      <c r="J860" s="210"/>
      <c r="K860" s="210"/>
      <c r="L860" s="210"/>
      <c r="M860" s="628"/>
      <c r="N860" s="210"/>
      <c r="O860" s="210"/>
      <c r="P860" s="210"/>
      <c r="Q860" s="210"/>
      <c r="R860" s="210"/>
      <c r="S860" s="210"/>
      <c r="T860" s="210"/>
      <c r="U860" s="210"/>
      <c r="V860" s="210"/>
      <c r="W860" s="210"/>
      <c r="X860" s="210"/>
      <c r="Y860" s="210"/>
      <c r="Z860" s="210"/>
    </row>
    <row r="861" ht="12.75" customHeight="1">
      <c r="A861" s="625"/>
      <c r="B861" s="625"/>
      <c r="C861" s="625"/>
      <c r="D861" s="627"/>
      <c r="E861" s="210"/>
      <c r="F861" s="210"/>
      <c r="G861" s="210"/>
      <c r="H861" s="210"/>
      <c r="I861" s="627"/>
      <c r="J861" s="210"/>
      <c r="K861" s="210"/>
      <c r="L861" s="210"/>
      <c r="M861" s="628"/>
      <c r="N861" s="210"/>
      <c r="O861" s="210"/>
      <c r="P861" s="210"/>
      <c r="Q861" s="210"/>
      <c r="R861" s="210"/>
      <c r="S861" s="210"/>
      <c r="T861" s="210"/>
      <c r="U861" s="210"/>
      <c r="V861" s="210"/>
      <c r="W861" s="210"/>
      <c r="X861" s="210"/>
      <c r="Y861" s="210"/>
      <c r="Z861" s="210"/>
    </row>
    <row r="862" ht="12.75" customHeight="1">
      <c r="A862" s="625"/>
      <c r="B862" s="625"/>
      <c r="C862" s="625"/>
      <c r="D862" s="627"/>
      <c r="E862" s="210"/>
      <c r="F862" s="210"/>
      <c r="G862" s="210"/>
      <c r="H862" s="210"/>
      <c r="I862" s="627"/>
      <c r="J862" s="210"/>
      <c r="K862" s="210"/>
      <c r="L862" s="210"/>
      <c r="M862" s="628"/>
      <c r="N862" s="210"/>
      <c r="O862" s="210"/>
      <c r="P862" s="210"/>
      <c r="Q862" s="210"/>
      <c r="R862" s="210"/>
      <c r="S862" s="210"/>
      <c r="T862" s="210"/>
      <c r="U862" s="210"/>
      <c r="V862" s="210"/>
      <c r="W862" s="210"/>
      <c r="X862" s="210"/>
      <c r="Y862" s="210"/>
      <c r="Z862" s="210"/>
    </row>
    <row r="863" ht="12.75" customHeight="1">
      <c r="A863" s="625"/>
      <c r="B863" s="625"/>
      <c r="C863" s="625"/>
      <c r="D863" s="627"/>
      <c r="E863" s="210"/>
      <c r="F863" s="210"/>
      <c r="G863" s="210"/>
      <c r="H863" s="210"/>
      <c r="I863" s="627"/>
      <c r="J863" s="210"/>
      <c r="K863" s="210"/>
      <c r="L863" s="210"/>
      <c r="M863" s="628"/>
      <c r="N863" s="210"/>
      <c r="O863" s="210"/>
      <c r="P863" s="210"/>
      <c r="Q863" s="210"/>
      <c r="R863" s="210"/>
      <c r="S863" s="210"/>
      <c r="T863" s="210"/>
      <c r="U863" s="210"/>
      <c r="V863" s="210"/>
      <c r="W863" s="210"/>
      <c r="X863" s="210"/>
      <c r="Y863" s="210"/>
      <c r="Z863" s="210"/>
    </row>
    <row r="864" ht="12.75" customHeight="1">
      <c r="A864" s="625"/>
      <c r="B864" s="625"/>
      <c r="C864" s="625"/>
      <c r="D864" s="627"/>
      <c r="E864" s="210"/>
      <c r="F864" s="210"/>
      <c r="G864" s="210"/>
      <c r="H864" s="210"/>
      <c r="I864" s="627"/>
      <c r="J864" s="210"/>
      <c r="K864" s="210"/>
      <c r="L864" s="210"/>
      <c r="M864" s="628"/>
      <c r="N864" s="210"/>
      <c r="O864" s="210"/>
      <c r="P864" s="210"/>
      <c r="Q864" s="210"/>
      <c r="R864" s="210"/>
      <c r="S864" s="210"/>
      <c r="T864" s="210"/>
      <c r="U864" s="210"/>
      <c r="V864" s="210"/>
      <c r="W864" s="210"/>
      <c r="X864" s="210"/>
      <c r="Y864" s="210"/>
      <c r="Z864" s="210"/>
    </row>
    <row r="865" ht="12.75" customHeight="1">
      <c r="A865" s="625"/>
      <c r="B865" s="625"/>
      <c r="C865" s="625"/>
      <c r="D865" s="627"/>
      <c r="E865" s="210"/>
      <c r="F865" s="210"/>
      <c r="G865" s="210"/>
      <c r="H865" s="210"/>
      <c r="I865" s="627"/>
      <c r="J865" s="210"/>
      <c r="K865" s="210"/>
      <c r="L865" s="210"/>
      <c r="M865" s="628"/>
      <c r="N865" s="210"/>
      <c r="O865" s="210"/>
      <c r="P865" s="210"/>
      <c r="Q865" s="210"/>
      <c r="R865" s="210"/>
      <c r="S865" s="210"/>
      <c r="T865" s="210"/>
      <c r="U865" s="210"/>
      <c r="V865" s="210"/>
      <c r="W865" s="210"/>
      <c r="X865" s="210"/>
      <c r="Y865" s="210"/>
      <c r="Z865" s="210"/>
    </row>
    <row r="866" ht="12.75" customHeight="1">
      <c r="A866" s="625"/>
      <c r="B866" s="625"/>
      <c r="C866" s="625"/>
      <c r="D866" s="627"/>
      <c r="E866" s="210"/>
      <c r="F866" s="210"/>
      <c r="G866" s="210"/>
      <c r="H866" s="210"/>
      <c r="I866" s="627"/>
      <c r="J866" s="210"/>
      <c r="K866" s="210"/>
      <c r="L866" s="210"/>
      <c r="M866" s="628"/>
      <c r="N866" s="210"/>
      <c r="O866" s="210"/>
      <c r="P866" s="210"/>
      <c r="Q866" s="210"/>
      <c r="R866" s="210"/>
      <c r="S866" s="210"/>
      <c r="T866" s="210"/>
      <c r="U866" s="210"/>
      <c r="V866" s="210"/>
      <c r="W866" s="210"/>
      <c r="X866" s="210"/>
      <c r="Y866" s="210"/>
      <c r="Z866" s="210"/>
    </row>
    <row r="867" ht="12.75" customHeight="1">
      <c r="A867" s="625"/>
      <c r="B867" s="625"/>
      <c r="C867" s="625"/>
      <c r="D867" s="627"/>
      <c r="E867" s="210"/>
      <c r="F867" s="210"/>
      <c r="G867" s="210"/>
      <c r="H867" s="210"/>
      <c r="I867" s="627"/>
      <c r="J867" s="210"/>
      <c r="K867" s="210"/>
      <c r="L867" s="210"/>
      <c r="M867" s="628"/>
      <c r="N867" s="210"/>
      <c r="O867" s="210"/>
      <c r="P867" s="210"/>
      <c r="Q867" s="210"/>
      <c r="R867" s="210"/>
      <c r="S867" s="210"/>
      <c r="T867" s="210"/>
      <c r="U867" s="210"/>
      <c r="V867" s="210"/>
      <c r="W867" s="210"/>
      <c r="X867" s="210"/>
      <c r="Y867" s="210"/>
      <c r="Z867" s="210"/>
    </row>
    <row r="868" ht="12.75" customHeight="1">
      <c r="A868" s="625"/>
      <c r="B868" s="625"/>
      <c r="C868" s="625"/>
      <c r="D868" s="627"/>
      <c r="E868" s="210"/>
      <c r="F868" s="210"/>
      <c r="G868" s="210"/>
      <c r="H868" s="210"/>
      <c r="I868" s="627"/>
      <c r="J868" s="210"/>
      <c r="K868" s="210"/>
      <c r="L868" s="210"/>
      <c r="M868" s="628"/>
      <c r="N868" s="210"/>
      <c r="O868" s="210"/>
      <c r="P868" s="210"/>
      <c r="Q868" s="210"/>
      <c r="R868" s="210"/>
      <c r="S868" s="210"/>
      <c r="T868" s="210"/>
      <c r="U868" s="210"/>
      <c r="V868" s="210"/>
      <c r="W868" s="210"/>
      <c r="X868" s="210"/>
      <c r="Y868" s="210"/>
      <c r="Z868" s="210"/>
    </row>
    <row r="869" ht="12.75" customHeight="1">
      <c r="A869" s="625"/>
      <c r="B869" s="625"/>
      <c r="C869" s="625"/>
      <c r="D869" s="627"/>
      <c r="E869" s="210"/>
      <c r="F869" s="210"/>
      <c r="G869" s="210"/>
      <c r="H869" s="210"/>
      <c r="I869" s="627"/>
      <c r="J869" s="210"/>
      <c r="K869" s="210"/>
      <c r="L869" s="210"/>
      <c r="M869" s="628"/>
      <c r="N869" s="210"/>
      <c r="O869" s="210"/>
      <c r="P869" s="210"/>
      <c r="Q869" s="210"/>
      <c r="R869" s="210"/>
      <c r="S869" s="210"/>
      <c r="T869" s="210"/>
      <c r="U869" s="210"/>
      <c r="V869" s="210"/>
      <c r="W869" s="210"/>
      <c r="X869" s="210"/>
      <c r="Y869" s="210"/>
      <c r="Z869" s="210"/>
    </row>
    <row r="870" ht="12.75" customHeight="1">
      <c r="A870" s="625"/>
      <c r="B870" s="625"/>
      <c r="C870" s="625"/>
      <c r="D870" s="627"/>
      <c r="E870" s="210"/>
      <c r="F870" s="210"/>
      <c r="G870" s="210"/>
      <c r="H870" s="210"/>
      <c r="I870" s="627"/>
      <c r="J870" s="210"/>
      <c r="K870" s="210"/>
      <c r="L870" s="210"/>
      <c r="M870" s="628"/>
      <c r="N870" s="210"/>
      <c r="O870" s="210"/>
      <c r="P870" s="210"/>
      <c r="Q870" s="210"/>
      <c r="R870" s="210"/>
      <c r="S870" s="210"/>
      <c r="T870" s="210"/>
      <c r="U870" s="210"/>
      <c r="V870" s="210"/>
      <c r="W870" s="210"/>
      <c r="X870" s="210"/>
      <c r="Y870" s="210"/>
      <c r="Z870" s="210"/>
    </row>
    <row r="871" ht="12.75" customHeight="1">
      <c r="A871" s="625"/>
      <c r="B871" s="625"/>
      <c r="C871" s="625"/>
      <c r="D871" s="627"/>
      <c r="E871" s="210"/>
      <c r="F871" s="210"/>
      <c r="G871" s="210"/>
      <c r="H871" s="210"/>
      <c r="I871" s="627"/>
      <c r="J871" s="210"/>
      <c r="K871" s="210"/>
      <c r="L871" s="210"/>
      <c r="M871" s="628"/>
      <c r="N871" s="210"/>
      <c r="O871" s="210"/>
      <c r="P871" s="210"/>
      <c r="Q871" s="210"/>
      <c r="R871" s="210"/>
      <c r="S871" s="210"/>
      <c r="T871" s="210"/>
      <c r="U871" s="210"/>
      <c r="V871" s="210"/>
      <c r="W871" s="210"/>
      <c r="X871" s="210"/>
      <c r="Y871" s="210"/>
      <c r="Z871" s="210"/>
    </row>
    <row r="872" ht="12.75" customHeight="1">
      <c r="A872" s="625"/>
      <c r="B872" s="625"/>
      <c r="C872" s="625"/>
      <c r="D872" s="627"/>
      <c r="E872" s="210"/>
      <c r="F872" s="210"/>
      <c r="G872" s="210"/>
      <c r="H872" s="210"/>
      <c r="I872" s="627"/>
      <c r="J872" s="210"/>
      <c r="K872" s="210"/>
      <c r="L872" s="210"/>
      <c r="M872" s="628"/>
      <c r="N872" s="210"/>
      <c r="O872" s="210"/>
      <c r="P872" s="210"/>
      <c r="Q872" s="210"/>
      <c r="R872" s="210"/>
      <c r="S872" s="210"/>
      <c r="T872" s="210"/>
      <c r="U872" s="210"/>
      <c r="V872" s="210"/>
      <c r="W872" s="210"/>
      <c r="X872" s="210"/>
      <c r="Y872" s="210"/>
      <c r="Z872" s="210"/>
    </row>
    <row r="873" ht="12.75" customHeight="1">
      <c r="A873" s="625"/>
      <c r="B873" s="625"/>
      <c r="C873" s="625"/>
      <c r="D873" s="627"/>
      <c r="E873" s="210"/>
      <c r="F873" s="210"/>
      <c r="G873" s="210"/>
      <c r="H873" s="210"/>
      <c r="I873" s="627"/>
      <c r="J873" s="210"/>
      <c r="K873" s="210"/>
      <c r="L873" s="210"/>
      <c r="M873" s="628"/>
      <c r="N873" s="210"/>
      <c r="O873" s="210"/>
      <c r="P873" s="210"/>
      <c r="Q873" s="210"/>
      <c r="R873" s="210"/>
      <c r="S873" s="210"/>
      <c r="T873" s="210"/>
      <c r="U873" s="210"/>
      <c r="V873" s="210"/>
      <c r="W873" s="210"/>
      <c r="X873" s="210"/>
      <c r="Y873" s="210"/>
      <c r="Z873" s="210"/>
    </row>
    <row r="874" ht="12.75" customHeight="1">
      <c r="A874" s="625"/>
      <c r="B874" s="625"/>
      <c r="C874" s="625"/>
      <c r="D874" s="627"/>
      <c r="E874" s="210"/>
      <c r="F874" s="210"/>
      <c r="G874" s="210"/>
      <c r="H874" s="210"/>
      <c r="I874" s="627"/>
      <c r="J874" s="210"/>
      <c r="K874" s="210"/>
      <c r="L874" s="210"/>
      <c r="M874" s="628"/>
      <c r="N874" s="210"/>
      <c r="O874" s="210"/>
      <c r="P874" s="210"/>
      <c r="Q874" s="210"/>
      <c r="R874" s="210"/>
      <c r="S874" s="210"/>
      <c r="T874" s="210"/>
      <c r="U874" s="210"/>
      <c r="V874" s="210"/>
      <c r="W874" s="210"/>
      <c r="X874" s="210"/>
      <c r="Y874" s="210"/>
      <c r="Z874" s="210"/>
    </row>
    <row r="875" ht="12.75" customHeight="1">
      <c r="A875" s="625"/>
      <c r="B875" s="625"/>
      <c r="C875" s="625"/>
      <c r="D875" s="627"/>
      <c r="E875" s="210"/>
      <c r="F875" s="210"/>
      <c r="G875" s="210"/>
      <c r="H875" s="210"/>
      <c r="I875" s="627"/>
      <c r="J875" s="210"/>
      <c r="K875" s="210"/>
      <c r="L875" s="210"/>
      <c r="M875" s="628"/>
      <c r="N875" s="210"/>
      <c r="O875" s="210"/>
      <c r="P875" s="210"/>
      <c r="Q875" s="210"/>
      <c r="R875" s="210"/>
      <c r="S875" s="210"/>
      <c r="T875" s="210"/>
      <c r="U875" s="210"/>
      <c r="V875" s="210"/>
      <c r="W875" s="210"/>
      <c r="X875" s="210"/>
      <c r="Y875" s="210"/>
      <c r="Z875" s="210"/>
    </row>
    <row r="876" ht="12.75" customHeight="1">
      <c r="A876" s="625"/>
      <c r="B876" s="625"/>
      <c r="C876" s="625"/>
      <c r="D876" s="627"/>
      <c r="E876" s="210"/>
      <c r="F876" s="210"/>
      <c r="G876" s="210"/>
      <c r="H876" s="210"/>
      <c r="I876" s="627"/>
      <c r="J876" s="210"/>
      <c r="K876" s="210"/>
      <c r="L876" s="210"/>
      <c r="M876" s="628"/>
      <c r="N876" s="210"/>
      <c r="O876" s="210"/>
      <c r="P876" s="210"/>
      <c r="Q876" s="210"/>
      <c r="R876" s="210"/>
      <c r="S876" s="210"/>
      <c r="T876" s="210"/>
      <c r="U876" s="210"/>
      <c r="V876" s="210"/>
      <c r="W876" s="210"/>
      <c r="X876" s="210"/>
      <c r="Y876" s="210"/>
      <c r="Z876" s="210"/>
    </row>
    <row r="877" ht="12.75" customHeight="1">
      <c r="A877" s="625"/>
      <c r="B877" s="625"/>
      <c r="C877" s="625"/>
      <c r="D877" s="627"/>
      <c r="E877" s="210"/>
      <c r="F877" s="210"/>
      <c r="G877" s="210"/>
      <c r="H877" s="210"/>
      <c r="I877" s="627"/>
      <c r="J877" s="210"/>
      <c r="K877" s="210"/>
      <c r="L877" s="210"/>
      <c r="M877" s="628"/>
      <c r="N877" s="210"/>
      <c r="O877" s="210"/>
      <c r="P877" s="210"/>
      <c r="Q877" s="210"/>
      <c r="R877" s="210"/>
      <c r="S877" s="210"/>
      <c r="T877" s="210"/>
      <c r="U877" s="210"/>
      <c r="V877" s="210"/>
      <c r="W877" s="210"/>
      <c r="X877" s="210"/>
      <c r="Y877" s="210"/>
      <c r="Z877" s="210"/>
    </row>
    <row r="878" ht="12.75" customHeight="1">
      <c r="A878" s="625"/>
      <c r="B878" s="625"/>
      <c r="C878" s="625"/>
      <c r="D878" s="627"/>
      <c r="E878" s="210"/>
      <c r="F878" s="210"/>
      <c r="G878" s="210"/>
      <c r="H878" s="210"/>
      <c r="I878" s="627"/>
      <c r="J878" s="210"/>
      <c r="K878" s="210"/>
      <c r="L878" s="210"/>
      <c r="M878" s="628"/>
      <c r="N878" s="210"/>
      <c r="O878" s="210"/>
      <c r="P878" s="210"/>
      <c r="Q878" s="210"/>
      <c r="R878" s="210"/>
      <c r="S878" s="210"/>
      <c r="T878" s="210"/>
      <c r="U878" s="210"/>
      <c r="V878" s="210"/>
      <c r="W878" s="210"/>
      <c r="X878" s="210"/>
      <c r="Y878" s="210"/>
      <c r="Z878" s="210"/>
    </row>
    <row r="879" ht="12.75" customHeight="1">
      <c r="A879" s="625"/>
      <c r="B879" s="625"/>
      <c r="C879" s="625"/>
      <c r="D879" s="627"/>
      <c r="E879" s="210"/>
      <c r="F879" s="210"/>
      <c r="G879" s="210"/>
      <c r="H879" s="210"/>
      <c r="I879" s="627"/>
      <c r="J879" s="210"/>
      <c r="K879" s="210"/>
      <c r="L879" s="210"/>
      <c r="M879" s="628"/>
      <c r="N879" s="210"/>
      <c r="O879" s="210"/>
      <c r="P879" s="210"/>
      <c r="Q879" s="210"/>
      <c r="R879" s="210"/>
      <c r="S879" s="210"/>
      <c r="T879" s="210"/>
      <c r="U879" s="210"/>
      <c r="V879" s="210"/>
      <c r="W879" s="210"/>
      <c r="X879" s="210"/>
      <c r="Y879" s="210"/>
      <c r="Z879" s="210"/>
    </row>
    <row r="880" ht="12.75" customHeight="1">
      <c r="A880" s="625"/>
      <c r="B880" s="625"/>
      <c r="C880" s="625"/>
      <c r="D880" s="627"/>
      <c r="E880" s="210"/>
      <c r="F880" s="210"/>
      <c r="G880" s="210"/>
      <c r="H880" s="210"/>
      <c r="I880" s="627"/>
      <c r="J880" s="210"/>
      <c r="K880" s="210"/>
      <c r="L880" s="210"/>
      <c r="M880" s="628"/>
      <c r="N880" s="210"/>
      <c r="O880" s="210"/>
      <c r="P880" s="210"/>
      <c r="Q880" s="210"/>
      <c r="R880" s="210"/>
      <c r="S880" s="210"/>
      <c r="T880" s="210"/>
      <c r="U880" s="210"/>
      <c r="V880" s="210"/>
      <c r="W880" s="210"/>
      <c r="X880" s="210"/>
      <c r="Y880" s="210"/>
      <c r="Z880" s="210"/>
    </row>
    <row r="881" ht="12.75" customHeight="1">
      <c r="A881" s="625"/>
      <c r="B881" s="625"/>
      <c r="C881" s="625"/>
      <c r="D881" s="627"/>
      <c r="E881" s="210"/>
      <c r="F881" s="210"/>
      <c r="G881" s="210"/>
      <c r="H881" s="210"/>
      <c r="I881" s="627"/>
      <c r="J881" s="210"/>
      <c r="K881" s="210"/>
      <c r="L881" s="210"/>
      <c r="M881" s="628"/>
      <c r="N881" s="210"/>
      <c r="O881" s="210"/>
      <c r="P881" s="210"/>
      <c r="Q881" s="210"/>
      <c r="R881" s="210"/>
      <c r="S881" s="210"/>
      <c r="T881" s="210"/>
      <c r="U881" s="210"/>
      <c r="V881" s="210"/>
      <c r="W881" s="210"/>
      <c r="X881" s="210"/>
      <c r="Y881" s="210"/>
      <c r="Z881" s="210"/>
    </row>
    <row r="882" ht="12.75" customHeight="1">
      <c r="A882" s="625"/>
      <c r="B882" s="625"/>
      <c r="C882" s="625"/>
      <c r="D882" s="627"/>
      <c r="E882" s="210"/>
      <c r="F882" s="210"/>
      <c r="G882" s="210"/>
      <c r="H882" s="210"/>
      <c r="I882" s="627"/>
      <c r="J882" s="210"/>
      <c r="K882" s="210"/>
      <c r="L882" s="210"/>
      <c r="M882" s="628"/>
      <c r="N882" s="210"/>
      <c r="O882" s="210"/>
      <c r="P882" s="210"/>
      <c r="Q882" s="210"/>
      <c r="R882" s="210"/>
      <c r="S882" s="210"/>
      <c r="T882" s="210"/>
      <c r="U882" s="210"/>
      <c r="V882" s="210"/>
      <c r="W882" s="210"/>
      <c r="X882" s="210"/>
      <c r="Y882" s="210"/>
      <c r="Z882" s="210"/>
    </row>
    <row r="883" ht="12.75" customHeight="1">
      <c r="A883" s="625"/>
      <c r="B883" s="625"/>
      <c r="C883" s="625"/>
      <c r="D883" s="627"/>
      <c r="E883" s="210"/>
      <c r="F883" s="210"/>
      <c r="G883" s="210"/>
      <c r="H883" s="210"/>
      <c r="I883" s="627"/>
      <c r="J883" s="210"/>
      <c r="K883" s="210"/>
      <c r="L883" s="210"/>
      <c r="M883" s="628"/>
      <c r="N883" s="210"/>
      <c r="O883" s="210"/>
      <c r="P883" s="210"/>
      <c r="Q883" s="210"/>
      <c r="R883" s="210"/>
      <c r="S883" s="210"/>
      <c r="T883" s="210"/>
      <c r="U883" s="210"/>
      <c r="V883" s="210"/>
      <c r="W883" s="210"/>
      <c r="X883" s="210"/>
      <c r="Y883" s="210"/>
      <c r="Z883" s="210"/>
    </row>
    <row r="884" ht="12.75" customHeight="1">
      <c r="A884" s="625"/>
      <c r="B884" s="625"/>
      <c r="C884" s="625"/>
      <c r="D884" s="627"/>
      <c r="E884" s="210"/>
      <c r="F884" s="210"/>
      <c r="G884" s="210"/>
      <c r="H884" s="210"/>
      <c r="I884" s="627"/>
      <c r="J884" s="210"/>
      <c r="K884" s="210"/>
      <c r="L884" s="210"/>
      <c r="M884" s="628"/>
      <c r="N884" s="210"/>
      <c r="O884" s="210"/>
      <c r="P884" s="210"/>
      <c r="Q884" s="210"/>
      <c r="R884" s="210"/>
      <c r="S884" s="210"/>
      <c r="T884" s="210"/>
      <c r="U884" s="210"/>
      <c r="V884" s="210"/>
      <c r="W884" s="210"/>
      <c r="X884" s="210"/>
      <c r="Y884" s="210"/>
      <c r="Z884" s="210"/>
    </row>
    <row r="885" ht="12.75" customHeight="1">
      <c r="A885" s="625"/>
      <c r="B885" s="625"/>
      <c r="C885" s="625"/>
      <c r="D885" s="627"/>
      <c r="E885" s="210"/>
      <c r="F885" s="210"/>
      <c r="G885" s="210"/>
      <c r="H885" s="210"/>
      <c r="I885" s="627"/>
      <c r="J885" s="210"/>
      <c r="K885" s="210"/>
      <c r="L885" s="210"/>
      <c r="M885" s="628"/>
      <c r="N885" s="210"/>
      <c r="O885" s="210"/>
      <c r="P885" s="210"/>
      <c r="Q885" s="210"/>
      <c r="R885" s="210"/>
      <c r="S885" s="210"/>
      <c r="T885" s="210"/>
      <c r="U885" s="210"/>
      <c r="V885" s="210"/>
      <c r="W885" s="210"/>
      <c r="X885" s="210"/>
      <c r="Y885" s="210"/>
      <c r="Z885" s="210"/>
    </row>
    <row r="886" ht="12.75" customHeight="1">
      <c r="A886" s="625"/>
      <c r="B886" s="625"/>
      <c r="C886" s="625"/>
      <c r="D886" s="627"/>
      <c r="E886" s="210"/>
      <c r="F886" s="210"/>
      <c r="G886" s="210"/>
      <c r="H886" s="210"/>
      <c r="I886" s="627"/>
      <c r="J886" s="210"/>
      <c r="K886" s="210"/>
      <c r="L886" s="210"/>
      <c r="M886" s="628"/>
      <c r="N886" s="210"/>
      <c r="O886" s="210"/>
      <c r="P886" s="210"/>
      <c r="Q886" s="210"/>
      <c r="R886" s="210"/>
      <c r="S886" s="210"/>
      <c r="T886" s="210"/>
      <c r="U886" s="210"/>
      <c r="V886" s="210"/>
      <c r="W886" s="210"/>
      <c r="X886" s="210"/>
      <c r="Y886" s="210"/>
      <c r="Z886" s="210"/>
    </row>
    <row r="887" ht="12.75" customHeight="1">
      <c r="A887" s="625"/>
      <c r="B887" s="625"/>
      <c r="C887" s="625"/>
      <c r="D887" s="627"/>
      <c r="E887" s="210"/>
      <c r="F887" s="210"/>
      <c r="G887" s="210"/>
      <c r="H887" s="210"/>
      <c r="I887" s="627"/>
      <c r="J887" s="210"/>
      <c r="K887" s="210"/>
      <c r="L887" s="210"/>
      <c r="M887" s="628"/>
      <c r="N887" s="210"/>
      <c r="O887" s="210"/>
      <c r="P887" s="210"/>
      <c r="Q887" s="210"/>
      <c r="R887" s="210"/>
      <c r="S887" s="210"/>
      <c r="T887" s="210"/>
      <c r="U887" s="210"/>
      <c r="V887" s="210"/>
      <c r="W887" s="210"/>
      <c r="X887" s="210"/>
      <c r="Y887" s="210"/>
      <c r="Z887" s="210"/>
    </row>
    <row r="888" ht="12.75" customHeight="1">
      <c r="A888" s="625"/>
      <c r="B888" s="625"/>
      <c r="C888" s="625"/>
      <c r="D888" s="627"/>
      <c r="E888" s="210"/>
      <c r="F888" s="210"/>
      <c r="G888" s="210"/>
      <c r="H888" s="210"/>
      <c r="I888" s="627"/>
      <c r="J888" s="210"/>
      <c r="K888" s="210"/>
      <c r="L888" s="210"/>
      <c r="M888" s="628"/>
      <c r="N888" s="210"/>
      <c r="O888" s="210"/>
      <c r="P888" s="210"/>
      <c r="Q888" s="210"/>
      <c r="R888" s="210"/>
      <c r="S888" s="210"/>
      <c r="T888" s="210"/>
      <c r="U888" s="210"/>
      <c r="V888" s="210"/>
      <c r="W888" s="210"/>
      <c r="X888" s="210"/>
      <c r="Y888" s="210"/>
      <c r="Z888" s="210"/>
    </row>
    <row r="889" ht="12.75" customHeight="1">
      <c r="A889" s="625"/>
      <c r="B889" s="625"/>
      <c r="C889" s="625"/>
      <c r="D889" s="627"/>
      <c r="E889" s="210"/>
      <c r="F889" s="210"/>
      <c r="G889" s="210"/>
      <c r="H889" s="210"/>
      <c r="I889" s="627"/>
      <c r="J889" s="210"/>
      <c r="K889" s="210"/>
      <c r="L889" s="210"/>
      <c r="M889" s="628"/>
      <c r="N889" s="210"/>
      <c r="O889" s="210"/>
      <c r="P889" s="210"/>
      <c r="Q889" s="210"/>
      <c r="R889" s="210"/>
      <c r="S889" s="210"/>
      <c r="T889" s="210"/>
      <c r="U889" s="210"/>
      <c r="V889" s="210"/>
      <c r="W889" s="210"/>
      <c r="X889" s="210"/>
      <c r="Y889" s="210"/>
      <c r="Z889" s="210"/>
    </row>
    <row r="890" ht="12.75" customHeight="1">
      <c r="A890" s="625"/>
      <c r="B890" s="625"/>
      <c r="C890" s="625"/>
      <c r="D890" s="627"/>
      <c r="E890" s="210"/>
      <c r="F890" s="210"/>
      <c r="G890" s="210"/>
      <c r="H890" s="210"/>
      <c r="I890" s="627"/>
      <c r="J890" s="210"/>
      <c r="K890" s="210"/>
      <c r="L890" s="210"/>
      <c r="M890" s="628"/>
      <c r="N890" s="210"/>
      <c r="O890" s="210"/>
      <c r="P890" s="210"/>
      <c r="Q890" s="210"/>
      <c r="R890" s="210"/>
      <c r="S890" s="210"/>
      <c r="T890" s="210"/>
      <c r="U890" s="210"/>
      <c r="V890" s="210"/>
      <c r="W890" s="210"/>
      <c r="X890" s="210"/>
      <c r="Y890" s="210"/>
      <c r="Z890" s="210"/>
    </row>
    <row r="891" ht="12.75" customHeight="1">
      <c r="A891" s="625"/>
      <c r="B891" s="625"/>
      <c r="C891" s="625"/>
      <c r="D891" s="627"/>
      <c r="E891" s="210"/>
      <c r="F891" s="210"/>
      <c r="G891" s="210"/>
      <c r="H891" s="210"/>
      <c r="I891" s="627"/>
      <c r="J891" s="210"/>
      <c r="K891" s="210"/>
      <c r="L891" s="210"/>
      <c r="M891" s="628"/>
      <c r="N891" s="210"/>
      <c r="O891" s="210"/>
      <c r="P891" s="210"/>
      <c r="Q891" s="210"/>
      <c r="R891" s="210"/>
      <c r="S891" s="210"/>
      <c r="T891" s="210"/>
      <c r="U891" s="210"/>
      <c r="V891" s="210"/>
      <c r="W891" s="210"/>
      <c r="X891" s="210"/>
      <c r="Y891" s="210"/>
      <c r="Z891" s="210"/>
    </row>
    <row r="892" ht="12.75" customHeight="1">
      <c r="A892" s="625"/>
      <c r="B892" s="625"/>
      <c r="C892" s="625"/>
      <c r="D892" s="627"/>
      <c r="E892" s="210"/>
      <c r="F892" s="210"/>
      <c r="G892" s="210"/>
      <c r="H892" s="210"/>
      <c r="I892" s="627"/>
      <c r="J892" s="210"/>
      <c r="K892" s="210"/>
      <c r="L892" s="210"/>
      <c r="M892" s="628"/>
      <c r="N892" s="210"/>
      <c r="O892" s="210"/>
      <c r="P892" s="210"/>
      <c r="Q892" s="210"/>
      <c r="R892" s="210"/>
      <c r="S892" s="210"/>
      <c r="T892" s="210"/>
      <c r="U892" s="210"/>
      <c r="V892" s="210"/>
      <c r="W892" s="210"/>
      <c r="X892" s="210"/>
      <c r="Y892" s="210"/>
      <c r="Z892" s="210"/>
    </row>
    <row r="893" ht="12.75" customHeight="1">
      <c r="A893" s="625"/>
      <c r="B893" s="625"/>
      <c r="C893" s="625"/>
      <c r="D893" s="627"/>
      <c r="E893" s="210"/>
      <c r="F893" s="210"/>
      <c r="G893" s="210"/>
      <c r="H893" s="210"/>
      <c r="I893" s="627"/>
      <c r="J893" s="210"/>
      <c r="K893" s="210"/>
      <c r="L893" s="210"/>
      <c r="M893" s="628"/>
      <c r="N893" s="210"/>
      <c r="O893" s="210"/>
      <c r="P893" s="210"/>
      <c r="Q893" s="210"/>
      <c r="R893" s="210"/>
      <c r="S893" s="210"/>
      <c r="T893" s="210"/>
      <c r="U893" s="210"/>
      <c r="V893" s="210"/>
      <c r="W893" s="210"/>
      <c r="X893" s="210"/>
      <c r="Y893" s="210"/>
      <c r="Z893" s="210"/>
    </row>
    <row r="894" ht="12.75" customHeight="1">
      <c r="A894" s="625"/>
      <c r="B894" s="625"/>
      <c r="C894" s="625"/>
      <c r="D894" s="627"/>
      <c r="E894" s="210"/>
      <c r="F894" s="210"/>
      <c r="G894" s="210"/>
      <c r="H894" s="210"/>
      <c r="I894" s="627"/>
      <c r="J894" s="210"/>
      <c r="K894" s="210"/>
      <c r="L894" s="210"/>
      <c r="M894" s="628"/>
      <c r="N894" s="210"/>
      <c r="O894" s="210"/>
      <c r="P894" s="210"/>
      <c r="Q894" s="210"/>
      <c r="R894" s="210"/>
      <c r="S894" s="210"/>
      <c r="T894" s="210"/>
      <c r="U894" s="210"/>
      <c r="V894" s="210"/>
      <c r="W894" s="210"/>
      <c r="X894" s="210"/>
      <c r="Y894" s="210"/>
      <c r="Z894" s="210"/>
    </row>
    <row r="895" ht="12.75" customHeight="1">
      <c r="A895" s="625"/>
      <c r="B895" s="625"/>
      <c r="C895" s="625"/>
      <c r="D895" s="627"/>
      <c r="E895" s="210"/>
      <c r="F895" s="210"/>
      <c r="G895" s="210"/>
      <c r="H895" s="210"/>
      <c r="I895" s="627"/>
      <c r="J895" s="210"/>
      <c r="K895" s="210"/>
      <c r="L895" s="210"/>
      <c r="M895" s="628"/>
      <c r="N895" s="210"/>
      <c r="O895" s="210"/>
      <c r="P895" s="210"/>
      <c r="Q895" s="210"/>
      <c r="R895" s="210"/>
      <c r="S895" s="210"/>
      <c r="T895" s="210"/>
      <c r="U895" s="210"/>
      <c r="V895" s="210"/>
      <c r="W895" s="210"/>
      <c r="X895" s="210"/>
      <c r="Y895" s="210"/>
      <c r="Z895" s="210"/>
    </row>
    <row r="896" ht="12.75" customHeight="1">
      <c r="A896" s="625"/>
      <c r="B896" s="625"/>
      <c r="C896" s="625"/>
      <c r="D896" s="627"/>
      <c r="E896" s="210"/>
      <c r="F896" s="210"/>
      <c r="G896" s="210"/>
      <c r="H896" s="210"/>
      <c r="I896" s="627"/>
      <c r="J896" s="210"/>
      <c r="K896" s="210"/>
      <c r="L896" s="210"/>
      <c r="M896" s="628"/>
      <c r="N896" s="210"/>
      <c r="O896" s="210"/>
      <c r="P896" s="210"/>
      <c r="Q896" s="210"/>
      <c r="R896" s="210"/>
      <c r="S896" s="210"/>
      <c r="T896" s="210"/>
      <c r="U896" s="210"/>
      <c r="V896" s="210"/>
      <c r="W896" s="210"/>
      <c r="X896" s="210"/>
      <c r="Y896" s="210"/>
      <c r="Z896" s="210"/>
    </row>
    <row r="897" ht="12.75" customHeight="1">
      <c r="A897" s="625"/>
      <c r="B897" s="625"/>
      <c r="C897" s="625"/>
      <c r="D897" s="627"/>
      <c r="E897" s="210"/>
      <c r="F897" s="210"/>
      <c r="G897" s="210"/>
      <c r="H897" s="210"/>
      <c r="I897" s="627"/>
      <c r="J897" s="210"/>
      <c r="K897" s="210"/>
      <c r="L897" s="210"/>
      <c r="M897" s="628"/>
      <c r="N897" s="210"/>
      <c r="O897" s="210"/>
      <c r="P897" s="210"/>
      <c r="Q897" s="210"/>
      <c r="R897" s="210"/>
      <c r="S897" s="210"/>
      <c r="T897" s="210"/>
      <c r="U897" s="210"/>
      <c r="V897" s="210"/>
      <c r="W897" s="210"/>
      <c r="X897" s="210"/>
      <c r="Y897" s="210"/>
      <c r="Z897" s="210"/>
    </row>
    <row r="898" ht="12.75" customHeight="1">
      <c r="A898" s="625"/>
      <c r="B898" s="625"/>
      <c r="C898" s="625"/>
      <c r="D898" s="627"/>
      <c r="E898" s="210"/>
      <c r="F898" s="210"/>
      <c r="G898" s="210"/>
      <c r="H898" s="210"/>
      <c r="I898" s="627"/>
      <c r="J898" s="210"/>
      <c r="K898" s="210"/>
      <c r="L898" s="210"/>
      <c r="M898" s="628"/>
      <c r="N898" s="210"/>
      <c r="O898" s="210"/>
      <c r="P898" s="210"/>
      <c r="Q898" s="210"/>
      <c r="R898" s="210"/>
      <c r="S898" s="210"/>
      <c r="T898" s="210"/>
      <c r="U898" s="210"/>
      <c r="V898" s="210"/>
      <c r="W898" s="210"/>
      <c r="X898" s="210"/>
      <c r="Y898" s="210"/>
      <c r="Z898" s="210"/>
    </row>
    <row r="899" ht="12.75" customHeight="1">
      <c r="A899" s="625"/>
      <c r="B899" s="625"/>
      <c r="C899" s="625"/>
      <c r="D899" s="627"/>
      <c r="E899" s="210"/>
      <c r="F899" s="210"/>
      <c r="G899" s="210"/>
      <c r="H899" s="210"/>
      <c r="I899" s="627"/>
      <c r="J899" s="210"/>
      <c r="K899" s="210"/>
      <c r="L899" s="210"/>
      <c r="M899" s="628"/>
      <c r="N899" s="210"/>
      <c r="O899" s="210"/>
      <c r="P899" s="210"/>
      <c r="Q899" s="210"/>
      <c r="R899" s="210"/>
      <c r="S899" s="210"/>
      <c r="T899" s="210"/>
      <c r="U899" s="210"/>
      <c r="V899" s="210"/>
      <c r="W899" s="210"/>
      <c r="X899" s="210"/>
      <c r="Y899" s="210"/>
      <c r="Z899" s="210"/>
    </row>
    <row r="900" ht="12.75" customHeight="1">
      <c r="A900" s="625"/>
      <c r="B900" s="625"/>
      <c r="C900" s="625"/>
      <c r="D900" s="627"/>
      <c r="E900" s="210"/>
      <c r="F900" s="210"/>
      <c r="G900" s="210"/>
      <c r="H900" s="210"/>
      <c r="I900" s="627"/>
      <c r="J900" s="210"/>
      <c r="K900" s="210"/>
      <c r="L900" s="210"/>
      <c r="M900" s="628"/>
      <c r="N900" s="210"/>
      <c r="O900" s="210"/>
      <c r="P900" s="210"/>
      <c r="Q900" s="210"/>
      <c r="R900" s="210"/>
      <c r="S900" s="210"/>
      <c r="T900" s="210"/>
      <c r="U900" s="210"/>
      <c r="V900" s="210"/>
      <c r="W900" s="210"/>
      <c r="X900" s="210"/>
      <c r="Y900" s="210"/>
      <c r="Z900" s="210"/>
    </row>
    <row r="901" ht="12.75" customHeight="1">
      <c r="A901" s="625"/>
      <c r="B901" s="625"/>
      <c r="C901" s="625"/>
      <c r="D901" s="627"/>
      <c r="E901" s="210"/>
      <c r="F901" s="210"/>
      <c r="G901" s="210"/>
      <c r="H901" s="210"/>
      <c r="I901" s="627"/>
      <c r="J901" s="210"/>
      <c r="K901" s="210"/>
      <c r="L901" s="210"/>
      <c r="M901" s="628"/>
      <c r="N901" s="210"/>
      <c r="O901" s="210"/>
      <c r="P901" s="210"/>
      <c r="Q901" s="210"/>
      <c r="R901" s="210"/>
      <c r="S901" s="210"/>
      <c r="T901" s="210"/>
      <c r="U901" s="210"/>
      <c r="V901" s="210"/>
      <c r="W901" s="210"/>
      <c r="X901" s="210"/>
      <c r="Y901" s="210"/>
      <c r="Z901" s="210"/>
    </row>
    <row r="902" ht="12.75" customHeight="1">
      <c r="A902" s="625"/>
      <c r="B902" s="625"/>
      <c r="C902" s="625"/>
      <c r="D902" s="627"/>
      <c r="E902" s="210"/>
      <c r="F902" s="210"/>
      <c r="G902" s="210"/>
      <c r="H902" s="210"/>
      <c r="I902" s="627"/>
      <c r="J902" s="210"/>
      <c r="K902" s="210"/>
      <c r="L902" s="210"/>
      <c r="M902" s="628"/>
      <c r="N902" s="210"/>
      <c r="O902" s="210"/>
      <c r="P902" s="210"/>
      <c r="Q902" s="210"/>
      <c r="R902" s="210"/>
      <c r="S902" s="210"/>
      <c r="T902" s="210"/>
      <c r="U902" s="210"/>
      <c r="V902" s="210"/>
      <c r="W902" s="210"/>
      <c r="X902" s="210"/>
      <c r="Y902" s="210"/>
      <c r="Z902" s="210"/>
    </row>
    <row r="903" ht="12.75" customHeight="1">
      <c r="A903" s="625"/>
      <c r="B903" s="625"/>
      <c r="C903" s="625"/>
      <c r="D903" s="627"/>
      <c r="E903" s="210"/>
      <c r="F903" s="210"/>
      <c r="G903" s="210"/>
      <c r="H903" s="210"/>
      <c r="I903" s="627"/>
      <c r="J903" s="210"/>
      <c r="K903" s="210"/>
      <c r="L903" s="210"/>
      <c r="M903" s="628"/>
      <c r="N903" s="210"/>
      <c r="O903" s="210"/>
      <c r="P903" s="210"/>
      <c r="Q903" s="210"/>
      <c r="R903" s="210"/>
      <c r="S903" s="210"/>
      <c r="T903" s="210"/>
      <c r="U903" s="210"/>
      <c r="V903" s="210"/>
      <c r="W903" s="210"/>
      <c r="X903" s="210"/>
      <c r="Y903" s="210"/>
      <c r="Z903" s="210"/>
    </row>
    <row r="904" ht="12.75" customHeight="1">
      <c r="A904" s="625"/>
      <c r="B904" s="625"/>
      <c r="C904" s="625"/>
      <c r="D904" s="627"/>
      <c r="E904" s="210"/>
      <c r="F904" s="210"/>
      <c r="G904" s="210"/>
      <c r="H904" s="210"/>
      <c r="I904" s="627"/>
      <c r="J904" s="210"/>
      <c r="K904" s="210"/>
      <c r="L904" s="210"/>
      <c r="M904" s="628"/>
      <c r="N904" s="210"/>
      <c r="O904" s="210"/>
      <c r="P904" s="210"/>
      <c r="Q904" s="210"/>
      <c r="R904" s="210"/>
      <c r="S904" s="210"/>
      <c r="T904" s="210"/>
      <c r="U904" s="210"/>
      <c r="V904" s="210"/>
      <c r="W904" s="210"/>
      <c r="X904" s="210"/>
      <c r="Y904" s="210"/>
      <c r="Z904" s="210"/>
    </row>
    <row r="905" ht="12.75" customHeight="1">
      <c r="A905" s="625"/>
      <c r="B905" s="625"/>
      <c r="C905" s="625"/>
      <c r="D905" s="627"/>
      <c r="E905" s="210"/>
      <c r="F905" s="210"/>
      <c r="G905" s="210"/>
      <c r="H905" s="210"/>
      <c r="I905" s="627"/>
      <c r="J905" s="210"/>
      <c r="K905" s="210"/>
      <c r="L905" s="210"/>
      <c r="M905" s="628"/>
      <c r="N905" s="210"/>
      <c r="O905" s="210"/>
      <c r="P905" s="210"/>
      <c r="Q905" s="210"/>
      <c r="R905" s="210"/>
      <c r="S905" s="210"/>
      <c r="T905" s="210"/>
      <c r="U905" s="210"/>
      <c r="V905" s="210"/>
      <c r="W905" s="210"/>
      <c r="X905" s="210"/>
      <c r="Y905" s="210"/>
      <c r="Z905" s="210"/>
    </row>
    <row r="906" ht="12.75" customHeight="1">
      <c r="A906" s="625"/>
      <c r="B906" s="625"/>
      <c r="C906" s="625"/>
      <c r="D906" s="627"/>
      <c r="E906" s="210"/>
      <c r="F906" s="210"/>
      <c r="G906" s="210"/>
      <c r="H906" s="210"/>
      <c r="I906" s="627"/>
      <c r="J906" s="210"/>
      <c r="K906" s="210"/>
      <c r="L906" s="210"/>
      <c r="M906" s="628"/>
      <c r="N906" s="210"/>
      <c r="O906" s="210"/>
      <c r="P906" s="210"/>
      <c r="Q906" s="210"/>
      <c r="R906" s="210"/>
      <c r="S906" s="210"/>
      <c r="T906" s="210"/>
      <c r="U906" s="210"/>
      <c r="V906" s="210"/>
      <c r="W906" s="210"/>
      <c r="X906" s="210"/>
      <c r="Y906" s="210"/>
      <c r="Z906" s="210"/>
    </row>
    <row r="907" ht="12.75" customHeight="1">
      <c r="A907" s="625"/>
      <c r="B907" s="625"/>
      <c r="C907" s="625"/>
      <c r="D907" s="627"/>
      <c r="E907" s="210"/>
      <c r="F907" s="210"/>
      <c r="G907" s="210"/>
      <c r="H907" s="210"/>
      <c r="I907" s="627"/>
      <c r="J907" s="210"/>
      <c r="K907" s="210"/>
      <c r="L907" s="210"/>
      <c r="M907" s="628"/>
      <c r="N907" s="210"/>
      <c r="O907" s="210"/>
      <c r="P907" s="210"/>
      <c r="Q907" s="210"/>
      <c r="R907" s="210"/>
      <c r="S907" s="210"/>
      <c r="T907" s="210"/>
      <c r="U907" s="210"/>
      <c r="V907" s="210"/>
      <c r="W907" s="210"/>
      <c r="X907" s="210"/>
      <c r="Y907" s="210"/>
      <c r="Z907" s="210"/>
    </row>
    <row r="908" ht="12.75" customHeight="1">
      <c r="A908" s="625"/>
      <c r="B908" s="625"/>
      <c r="C908" s="625"/>
      <c r="D908" s="627"/>
      <c r="E908" s="210"/>
      <c r="F908" s="210"/>
      <c r="G908" s="210"/>
      <c r="H908" s="210"/>
      <c r="I908" s="627"/>
      <c r="J908" s="210"/>
      <c r="K908" s="210"/>
      <c r="L908" s="210"/>
      <c r="M908" s="628"/>
      <c r="N908" s="210"/>
      <c r="O908" s="210"/>
      <c r="P908" s="210"/>
      <c r="Q908" s="210"/>
      <c r="R908" s="210"/>
      <c r="S908" s="210"/>
      <c r="T908" s="210"/>
      <c r="U908" s="210"/>
      <c r="V908" s="210"/>
      <c r="W908" s="210"/>
      <c r="X908" s="210"/>
      <c r="Y908" s="210"/>
      <c r="Z908" s="210"/>
    </row>
    <row r="909" ht="12.75" customHeight="1">
      <c r="A909" s="625"/>
      <c r="B909" s="625"/>
      <c r="C909" s="625"/>
      <c r="D909" s="627"/>
      <c r="E909" s="210"/>
      <c r="F909" s="210"/>
      <c r="G909" s="210"/>
      <c r="H909" s="210"/>
      <c r="I909" s="627"/>
      <c r="J909" s="210"/>
      <c r="K909" s="210"/>
      <c r="L909" s="210"/>
      <c r="M909" s="628"/>
      <c r="N909" s="210"/>
      <c r="O909" s="210"/>
      <c r="P909" s="210"/>
      <c r="Q909" s="210"/>
      <c r="R909" s="210"/>
      <c r="S909" s="210"/>
      <c r="T909" s="210"/>
      <c r="U909" s="210"/>
      <c r="V909" s="210"/>
      <c r="W909" s="210"/>
      <c r="X909" s="210"/>
      <c r="Y909" s="210"/>
      <c r="Z909" s="210"/>
    </row>
    <row r="910" ht="12.75" customHeight="1">
      <c r="A910" s="625"/>
      <c r="B910" s="625"/>
      <c r="C910" s="625"/>
      <c r="D910" s="627"/>
      <c r="E910" s="210"/>
      <c r="F910" s="210"/>
      <c r="G910" s="210"/>
      <c r="H910" s="210"/>
      <c r="I910" s="627"/>
      <c r="J910" s="210"/>
      <c r="K910" s="210"/>
      <c r="L910" s="210"/>
      <c r="M910" s="628"/>
      <c r="N910" s="210"/>
      <c r="O910" s="210"/>
      <c r="P910" s="210"/>
      <c r="Q910" s="210"/>
      <c r="R910" s="210"/>
      <c r="S910" s="210"/>
      <c r="T910" s="210"/>
      <c r="U910" s="210"/>
      <c r="V910" s="210"/>
      <c r="W910" s="210"/>
      <c r="X910" s="210"/>
      <c r="Y910" s="210"/>
      <c r="Z910" s="210"/>
    </row>
    <row r="911" ht="12.75" customHeight="1">
      <c r="A911" s="625"/>
      <c r="B911" s="625"/>
      <c r="C911" s="625"/>
      <c r="D911" s="627"/>
      <c r="E911" s="210"/>
      <c r="F911" s="210"/>
      <c r="G911" s="210"/>
      <c r="H911" s="210"/>
      <c r="I911" s="627"/>
      <c r="J911" s="210"/>
      <c r="K911" s="210"/>
      <c r="L911" s="210"/>
      <c r="M911" s="628"/>
      <c r="N911" s="210"/>
      <c r="O911" s="210"/>
      <c r="P911" s="210"/>
      <c r="Q911" s="210"/>
      <c r="R911" s="210"/>
      <c r="S911" s="210"/>
      <c r="T911" s="210"/>
      <c r="U911" s="210"/>
      <c r="V911" s="210"/>
      <c r="W911" s="210"/>
      <c r="X911" s="210"/>
      <c r="Y911" s="210"/>
      <c r="Z911" s="210"/>
    </row>
    <row r="912" ht="12.75" customHeight="1">
      <c r="A912" s="625"/>
      <c r="B912" s="625"/>
      <c r="C912" s="625"/>
      <c r="D912" s="627"/>
      <c r="E912" s="210"/>
      <c r="F912" s="210"/>
      <c r="G912" s="210"/>
      <c r="H912" s="210"/>
      <c r="I912" s="627"/>
      <c r="J912" s="210"/>
      <c r="K912" s="210"/>
      <c r="L912" s="210"/>
      <c r="M912" s="628"/>
      <c r="N912" s="210"/>
      <c r="O912" s="210"/>
      <c r="P912" s="210"/>
      <c r="Q912" s="210"/>
      <c r="R912" s="210"/>
      <c r="S912" s="210"/>
      <c r="T912" s="210"/>
      <c r="U912" s="210"/>
      <c r="V912" s="210"/>
      <c r="W912" s="210"/>
      <c r="X912" s="210"/>
      <c r="Y912" s="210"/>
      <c r="Z912" s="210"/>
    </row>
    <row r="913" ht="12.75" customHeight="1">
      <c r="A913" s="625"/>
      <c r="B913" s="625"/>
      <c r="C913" s="625"/>
      <c r="D913" s="627"/>
      <c r="E913" s="210"/>
      <c r="F913" s="210"/>
      <c r="G913" s="210"/>
      <c r="H913" s="210"/>
      <c r="I913" s="627"/>
      <c r="J913" s="210"/>
      <c r="K913" s="210"/>
      <c r="L913" s="210"/>
      <c r="M913" s="628"/>
      <c r="N913" s="210"/>
      <c r="O913" s="210"/>
      <c r="P913" s="210"/>
      <c r="Q913" s="210"/>
      <c r="R913" s="210"/>
      <c r="S913" s="210"/>
      <c r="T913" s="210"/>
      <c r="U913" s="210"/>
      <c r="V913" s="210"/>
      <c r="W913" s="210"/>
      <c r="X913" s="210"/>
      <c r="Y913" s="210"/>
      <c r="Z913" s="210"/>
    </row>
    <row r="914" ht="12.75" customHeight="1">
      <c r="A914" s="625"/>
      <c r="B914" s="625"/>
      <c r="C914" s="625"/>
      <c r="D914" s="627"/>
      <c r="E914" s="210"/>
      <c r="F914" s="210"/>
      <c r="G914" s="210"/>
      <c r="H914" s="210"/>
      <c r="I914" s="627"/>
      <c r="J914" s="210"/>
      <c r="K914" s="210"/>
      <c r="L914" s="210"/>
      <c r="M914" s="628"/>
      <c r="N914" s="210"/>
      <c r="O914" s="210"/>
      <c r="P914" s="210"/>
      <c r="Q914" s="210"/>
      <c r="R914" s="210"/>
      <c r="S914" s="210"/>
      <c r="T914" s="210"/>
      <c r="U914" s="210"/>
      <c r="V914" s="210"/>
      <c r="W914" s="210"/>
      <c r="X914" s="210"/>
      <c r="Y914" s="210"/>
      <c r="Z914" s="210"/>
    </row>
    <row r="915" ht="12.75" customHeight="1">
      <c r="A915" s="625"/>
      <c r="B915" s="625"/>
      <c r="C915" s="625"/>
      <c r="D915" s="627"/>
      <c r="E915" s="210"/>
      <c r="F915" s="210"/>
      <c r="G915" s="210"/>
      <c r="H915" s="210"/>
      <c r="I915" s="627"/>
      <c r="J915" s="210"/>
      <c r="K915" s="210"/>
      <c r="L915" s="210"/>
      <c r="M915" s="628"/>
      <c r="N915" s="210"/>
      <c r="O915" s="210"/>
      <c r="P915" s="210"/>
      <c r="Q915" s="210"/>
      <c r="R915" s="210"/>
      <c r="S915" s="210"/>
      <c r="T915" s="210"/>
      <c r="U915" s="210"/>
      <c r="V915" s="210"/>
      <c r="W915" s="210"/>
      <c r="X915" s="210"/>
      <c r="Y915" s="210"/>
      <c r="Z915" s="210"/>
    </row>
    <row r="916" ht="12.75" customHeight="1">
      <c r="A916" s="625"/>
      <c r="B916" s="625"/>
      <c r="C916" s="625"/>
      <c r="D916" s="627"/>
      <c r="E916" s="210"/>
      <c r="F916" s="210"/>
      <c r="G916" s="210"/>
      <c r="H916" s="210"/>
      <c r="I916" s="627"/>
      <c r="J916" s="210"/>
      <c r="K916" s="210"/>
      <c r="L916" s="210"/>
      <c r="M916" s="628"/>
      <c r="N916" s="210"/>
      <c r="O916" s="210"/>
      <c r="P916" s="210"/>
      <c r="Q916" s="210"/>
      <c r="R916" s="210"/>
      <c r="S916" s="210"/>
      <c r="T916" s="210"/>
      <c r="U916" s="210"/>
      <c r="V916" s="210"/>
      <c r="W916" s="210"/>
      <c r="X916" s="210"/>
      <c r="Y916" s="210"/>
      <c r="Z916" s="210"/>
    </row>
    <row r="917" ht="12.75" customHeight="1">
      <c r="A917" s="625"/>
      <c r="B917" s="625"/>
      <c r="C917" s="625"/>
      <c r="D917" s="627"/>
      <c r="E917" s="210"/>
      <c r="F917" s="210"/>
      <c r="G917" s="210"/>
      <c r="H917" s="210"/>
      <c r="I917" s="627"/>
      <c r="J917" s="210"/>
      <c r="K917" s="210"/>
      <c r="L917" s="210"/>
      <c r="M917" s="628"/>
      <c r="N917" s="210"/>
      <c r="O917" s="210"/>
      <c r="P917" s="210"/>
      <c r="Q917" s="210"/>
      <c r="R917" s="210"/>
      <c r="S917" s="210"/>
      <c r="T917" s="210"/>
      <c r="U917" s="210"/>
      <c r="V917" s="210"/>
      <c r="W917" s="210"/>
      <c r="X917" s="210"/>
      <c r="Y917" s="210"/>
      <c r="Z917" s="210"/>
    </row>
    <row r="918" ht="12.75" customHeight="1">
      <c r="A918" s="625"/>
      <c r="B918" s="625"/>
      <c r="C918" s="625"/>
      <c r="D918" s="627"/>
      <c r="E918" s="210"/>
      <c r="F918" s="210"/>
      <c r="G918" s="210"/>
      <c r="H918" s="210"/>
      <c r="I918" s="627"/>
      <c r="J918" s="210"/>
      <c r="K918" s="210"/>
      <c r="L918" s="210"/>
      <c r="M918" s="628"/>
      <c r="N918" s="210"/>
      <c r="O918" s="210"/>
      <c r="P918" s="210"/>
      <c r="Q918" s="210"/>
      <c r="R918" s="210"/>
      <c r="S918" s="210"/>
      <c r="T918" s="210"/>
      <c r="U918" s="210"/>
      <c r="V918" s="210"/>
      <c r="W918" s="210"/>
      <c r="X918" s="210"/>
      <c r="Y918" s="210"/>
      <c r="Z918" s="210"/>
    </row>
    <row r="919" ht="12.75" customHeight="1">
      <c r="A919" s="625"/>
      <c r="B919" s="625"/>
      <c r="C919" s="625"/>
      <c r="D919" s="627"/>
      <c r="E919" s="210"/>
      <c r="F919" s="210"/>
      <c r="G919" s="210"/>
      <c r="H919" s="210"/>
      <c r="I919" s="627"/>
      <c r="J919" s="210"/>
      <c r="K919" s="210"/>
      <c r="L919" s="210"/>
      <c r="M919" s="628"/>
      <c r="N919" s="210"/>
      <c r="O919" s="210"/>
      <c r="P919" s="210"/>
      <c r="Q919" s="210"/>
      <c r="R919" s="210"/>
      <c r="S919" s="210"/>
      <c r="T919" s="210"/>
      <c r="U919" s="210"/>
      <c r="V919" s="210"/>
      <c r="W919" s="210"/>
      <c r="X919" s="210"/>
      <c r="Y919" s="210"/>
      <c r="Z919" s="210"/>
    </row>
    <row r="920" ht="12.75" customHeight="1">
      <c r="A920" s="625"/>
      <c r="B920" s="625"/>
      <c r="C920" s="625"/>
      <c r="D920" s="627"/>
      <c r="E920" s="210"/>
      <c r="F920" s="210"/>
      <c r="G920" s="210"/>
      <c r="H920" s="210"/>
      <c r="I920" s="627"/>
      <c r="J920" s="210"/>
      <c r="K920" s="210"/>
      <c r="L920" s="210"/>
      <c r="M920" s="628"/>
      <c r="N920" s="210"/>
      <c r="O920" s="210"/>
      <c r="P920" s="210"/>
      <c r="Q920" s="210"/>
      <c r="R920" s="210"/>
      <c r="S920" s="210"/>
      <c r="T920" s="210"/>
      <c r="U920" s="210"/>
      <c r="V920" s="210"/>
      <c r="W920" s="210"/>
      <c r="X920" s="210"/>
      <c r="Y920" s="210"/>
      <c r="Z920" s="210"/>
    </row>
    <row r="921" ht="12.75" customHeight="1">
      <c r="A921" s="625"/>
      <c r="B921" s="625"/>
      <c r="C921" s="625"/>
      <c r="D921" s="627"/>
      <c r="E921" s="210"/>
      <c r="F921" s="210"/>
      <c r="G921" s="210"/>
      <c r="H921" s="210"/>
      <c r="I921" s="627"/>
      <c r="J921" s="210"/>
      <c r="K921" s="210"/>
      <c r="L921" s="210"/>
      <c r="M921" s="628"/>
      <c r="N921" s="210"/>
      <c r="O921" s="210"/>
      <c r="P921" s="210"/>
      <c r="Q921" s="210"/>
      <c r="R921" s="210"/>
      <c r="S921" s="210"/>
      <c r="T921" s="210"/>
      <c r="U921" s="210"/>
      <c r="V921" s="210"/>
      <c r="W921" s="210"/>
      <c r="X921" s="210"/>
      <c r="Y921" s="210"/>
      <c r="Z921" s="210"/>
    </row>
    <row r="922" ht="12.75" customHeight="1">
      <c r="A922" s="625"/>
      <c r="B922" s="625"/>
      <c r="C922" s="625"/>
      <c r="D922" s="627"/>
      <c r="E922" s="210"/>
      <c r="F922" s="210"/>
      <c r="G922" s="210"/>
      <c r="H922" s="210"/>
      <c r="I922" s="627"/>
      <c r="J922" s="210"/>
      <c r="K922" s="210"/>
      <c r="L922" s="210"/>
      <c r="M922" s="628"/>
      <c r="N922" s="210"/>
      <c r="O922" s="210"/>
      <c r="P922" s="210"/>
      <c r="Q922" s="210"/>
      <c r="R922" s="210"/>
      <c r="S922" s="210"/>
      <c r="T922" s="210"/>
      <c r="U922" s="210"/>
      <c r="V922" s="210"/>
      <c r="W922" s="210"/>
      <c r="X922" s="210"/>
      <c r="Y922" s="210"/>
      <c r="Z922" s="210"/>
    </row>
    <row r="923" ht="12.75" customHeight="1">
      <c r="A923" s="625"/>
      <c r="B923" s="625"/>
      <c r="C923" s="625"/>
      <c r="D923" s="627"/>
      <c r="E923" s="210"/>
      <c r="F923" s="210"/>
      <c r="G923" s="210"/>
      <c r="H923" s="210"/>
      <c r="I923" s="627"/>
      <c r="J923" s="210"/>
      <c r="K923" s="210"/>
      <c r="L923" s="210"/>
      <c r="M923" s="628"/>
      <c r="N923" s="210"/>
      <c r="O923" s="210"/>
      <c r="P923" s="210"/>
      <c r="Q923" s="210"/>
      <c r="R923" s="210"/>
      <c r="S923" s="210"/>
      <c r="T923" s="210"/>
      <c r="U923" s="210"/>
      <c r="V923" s="210"/>
      <c r="W923" s="210"/>
      <c r="X923" s="210"/>
      <c r="Y923" s="210"/>
      <c r="Z923" s="210"/>
    </row>
    <row r="924" ht="12.75" customHeight="1">
      <c r="A924" s="625"/>
      <c r="B924" s="625"/>
      <c r="C924" s="625"/>
      <c r="D924" s="627"/>
      <c r="E924" s="210"/>
      <c r="F924" s="210"/>
      <c r="G924" s="210"/>
      <c r="H924" s="210"/>
      <c r="I924" s="627"/>
      <c r="J924" s="210"/>
      <c r="K924" s="210"/>
      <c r="L924" s="210"/>
      <c r="M924" s="628"/>
      <c r="N924" s="210"/>
      <c r="O924" s="210"/>
      <c r="P924" s="210"/>
      <c r="Q924" s="210"/>
      <c r="R924" s="210"/>
      <c r="S924" s="210"/>
      <c r="T924" s="210"/>
      <c r="U924" s="210"/>
      <c r="V924" s="210"/>
      <c r="W924" s="210"/>
      <c r="X924" s="210"/>
      <c r="Y924" s="210"/>
      <c r="Z924" s="210"/>
    </row>
    <row r="925" ht="12.75" customHeight="1">
      <c r="A925" s="625"/>
      <c r="B925" s="625"/>
      <c r="C925" s="625"/>
      <c r="D925" s="627"/>
      <c r="E925" s="210"/>
      <c r="F925" s="210"/>
      <c r="G925" s="210"/>
      <c r="H925" s="210"/>
      <c r="I925" s="627"/>
      <c r="J925" s="210"/>
      <c r="K925" s="210"/>
      <c r="L925" s="210"/>
      <c r="M925" s="628"/>
      <c r="N925" s="210"/>
      <c r="O925" s="210"/>
      <c r="P925" s="210"/>
      <c r="Q925" s="210"/>
      <c r="R925" s="210"/>
      <c r="S925" s="210"/>
      <c r="T925" s="210"/>
      <c r="U925" s="210"/>
      <c r="V925" s="210"/>
      <c r="W925" s="210"/>
      <c r="X925" s="210"/>
      <c r="Y925" s="210"/>
      <c r="Z925" s="210"/>
    </row>
    <row r="926" ht="12.75" customHeight="1">
      <c r="A926" s="625"/>
      <c r="B926" s="625"/>
      <c r="C926" s="625"/>
      <c r="D926" s="627"/>
      <c r="E926" s="210"/>
      <c r="F926" s="210"/>
      <c r="G926" s="210"/>
      <c r="H926" s="210"/>
      <c r="I926" s="627"/>
      <c r="J926" s="210"/>
      <c r="K926" s="210"/>
      <c r="L926" s="210"/>
      <c r="M926" s="628"/>
      <c r="N926" s="210"/>
      <c r="O926" s="210"/>
      <c r="P926" s="210"/>
      <c r="Q926" s="210"/>
      <c r="R926" s="210"/>
      <c r="S926" s="210"/>
      <c r="T926" s="210"/>
      <c r="U926" s="210"/>
      <c r="V926" s="210"/>
      <c r="W926" s="210"/>
      <c r="X926" s="210"/>
      <c r="Y926" s="210"/>
      <c r="Z926" s="210"/>
    </row>
    <row r="927" ht="12.75" customHeight="1">
      <c r="A927" s="625"/>
      <c r="B927" s="625"/>
      <c r="C927" s="625"/>
      <c r="D927" s="627"/>
      <c r="E927" s="210"/>
      <c r="F927" s="210"/>
      <c r="G927" s="210"/>
      <c r="H927" s="210"/>
      <c r="I927" s="627"/>
      <c r="J927" s="210"/>
      <c r="K927" s="210"/>
      <c r="L927" s="210"/>
      <c r="M927" s="628"/>
      <c r="N927" s="210"/>
      <c r="O927" s="210"/>
      <c r="P927" s="210"/>
      <c r="Q927" s="210"/>
      <c r="R927" s="210"/>
      <c r="S927" s="210"/>
      <c r="T927" s="210"/>
      <c r="U927" s="210"/>
      <c r="V927" s="210"/>
      <c r="W927" s="210"/>
      <c r="X927" s="210"/>
      <c r="Y927" s="210"/>
      <c r="Z927" s="210"/>
    </row>
    <row r="928" ht="12.75" customHeight="1">
      <c r="A928" s="625"/>
      <c r="B928" s="625"/>
      <c r="C928" s="625"/>
      <c r="D928" s="627"/>
      <c r="E928" s="210"/>
      <c r="F928" s="210"/>
      <c r="G928" s="210"/>
      <c r="H928" s="210"/>
      <c r="I928" s="627"/>
      <c r="J928" s="210"/>
      <c r="K928" s="210"/>
      <c r="L928" s="210"/>
      <c r="M928" s="628"/>
      <c r="N928" s="210"/>
      <c r="O928" s="210"/>
      <c r="P928" s="210"/>
      <c r="Q928" s="210"/>
      <c r="R928" s="210"/>
      <c r="S928" s="210"/>
      <c r="T928" s="210"/>
      <c r="U928" s="210"/>
      <c r="V928" s="210"/>
      <c r="W928" s="210"/>
      <c r="X928" s="210"/>
      <c r="Y928" s="210"/>
      <c r="Z928" s="210"/>
    </row>
    <row r="929" ht="12.75" customHeight="1">
      <c r="A929" s="625"/>
      <c r="B929" s="625"/>
      <c r="C929" s="625"/>
      <c r="D929" s="627"/>
      <c r="E929" s="210"/>
      <c r="F929" s="210"/>
      <c r="G929" s="210"/>
      <c r="H929" s="210"/>
      <c r="I929" s="627"/>
      <c r="J929" s="210"/>
      <c r="K929" s="210"/>
      <c r="L929" s="210"/>
      <c r="M929" s="628"/>
      <c r="N929" s="210"/>
      <c r="O929" s="210"/>
      <c r="P929" s="210"/>
      <c r="Q929" s="210"/>
      <c r="R929" s="210"/>
      <c r="S929" s="210"/>
      <c r="T929" s="210"/>
      <c r="U929" s="210"/>
      <c r="V929" s="210"/>
      <c r="W929" s="210"/>
      <c r="X929" s="210"/>
      <c r="Y929" s="210"/>
      <c r="Z929" s="210"/>
    </row>
    <row r="930" ht="12.75" customHeight="1">
      <c r="A930" s="625"/>
      <c r="B930" s="625"/>
      <c r="C930" s="625"/>
      <c r="D930" s="627"/>
      <c r="E930" s="210"/>
      <c r="F930" s="210"/>
      <c r="G930" s="210"/>
      <c r="H930" s="210"/>
      <c r="I930" s="627"/>
      <c r="J930" s="210"/>
      <c r="K930" s="210"/>
      <c r="L930" s="210"/>
      <c r="M930" s="628"/>
      <c r="N930" s="210"/>
      <c r="O930" s="210"/>
      <c r="P930" s="210"/>
      <c r="Q930" s="210"/>
      <c r="R930" s="210"/>
      <c r="S930" s="210"/>
      <c r="T930" s="210"/>
      <c r="U930" s="210"/>
      <c r="V930" s="210"/>
      <c r="W930" s="210"/>
      <c r="X930" s="210"/>
      <c r="Y930" s="210"/>
      <c r="Z930" s="210"/>
    </row>
    <row r="931" ht="12.75" customHeight="1">
      <c r="A931" s="625"/>
      <c r="B931" s="625"/>
      <c r="C931" s="625"/>
      <c r="D931" s="627"/>
      <c r="E931" s="210"/>
      <c r="F931" s="210"/>
      <c r="G931" s="210"/>
      <c r="H931" s="210"/>
      <c r="I931" s="627"/>
      <c r="J931" s="210"/>
      <c r="K931" s="210"/>
      <c r="L931" s="210"/>
      <c r="M931" s="628"/>
      <c r="N931" s="210"/>
      <c r="O931" s="210"/>
      <c r="P931" s="210"/>
      <c r="Q931" s="210"/>
      <c r="R931" s="210"/>
      <c r="S931" s="210"/>
      <c r="T931" s="210"/>
      <c r="U931" s="210"/>
      <c r="V931" s="210"/>
      <c r="W931" s="210"/>
      <c r="X931" s="210"/>
      <c r="Y931" s="210"/>
      <c r="Z931" s="210"/>
    </row>
    <row r="932" ht="12.75" customHeight="1">
      <c r="A932" s="625"/>
      <c r="B932" s="625"/>
      <c r="C932" s="625"/>
      <c r="D932" s="627"/>
      <c r="E932" s="210"/>
      <c r="F932" s="210"/>
      <c r="G932" s="210"/>
      <c r="H932" s="210"/>
      <c r="I932" s="627"/>
      <c r="J932" s="210"/>
      <c r="K932" s="210"/>
      <c r="L932" s="210"/>
      <c r="M932" s="628"/>
      <c r="N932" s="210"/>
      <c r="O932" s="210"/>
      <c r="P932" s="210"/>
      <c r="Q932" s="210"/>
      <c r="R932" s="210"/>
      <c r="S932" s="210"/>
      <c r="T932" s="210"/>
      <c r="U932" s="210"/>
      <c r="V932" s="210"/>
      <c r="W932" s="210"/>
      <c r="X932" s="210"/>
      <c r="Y932" s="210"/>
      <c r="Z932" s="210"/>
    </row>
    <row r="933" ht="12.75" customHeight="1">
      <c r="A933" s="625"/>
      <c r="B933" s="625"/>
      <c r="C933" s="625"/>
      <c r="D933" s="627"/>
      <c r="E933" s="210"/>
      <c r="F933" s="210"/>
      <c r="G933" s="210"/>
      <c r="H933" s="210"/>
      <c r="I933" s="627"/>
      <c r="J933" s="210"/>
      <c r="K933" s="210"/>
      <c r="L933" s="210"/>
      <c r="M933" s="628"/>
      <c r="N933" s="210"/>
      <c r="O933" s="210"/>
      <c r="P933" s="210"/>
      <c r="Q933" s="210"/>
      <c r="R933" s="210"/>
      <c r="S933" s="210"/>
      <c r="T933" s="210"/>
      <c r="U933" s="210"/>
      <c r="V933" s="210"/>
      <c r="W933" s="210"/>
      <c r="X933" s="210"/>
      <c r="Y933" s="210"/>
      <c r="Z933" s="210"/>
    </row>
    <row r="934" ht="12.75" customHeight="1">
      <c r="A934" s="625"/>
      <c r="B934" s="625"/>
      <c r="C934" s="625"/>
      <c r="D934" s="627"/>
      <c r="E934" s="210"/>
      <c r="F934" s="210"/>
      <c r="G934" s="210"/>
      <c r="H934" s="210"/>
      <c r="I934" s="627"/>
      <c r="J934" s="210"/>
      <c r="K934" s="210"/>
      <c r="L934" s="210"/>
      <c r="M934" s="628"/>
      <c r="N934" s="210"/>
      <c r="O934" s="210"/>
      <c r="P934" s="210"/>
      <c r="Q934" s="210"/>
      <c r="R934" s="210"/>
      <c r="S934" s="210"/>
      <c r="T934" s="210"/>
      <c r="U934" s="210"/>
      <c r="V934" s="210"/>
      <c r="W934" s="210"/>
      <c r="X934" s="210"/>
      <c r="Y934" s="210"/>
      <c r="Z934" s="210"/>
    </row>
    <row r="935" ht="12.75" customHeight="1">
      <c r="A935" s="625"/>
      <c r="B935" s="625"/>
      <c r="C935" s="625"/>
      <c r="D935" s="627"/>
      <c r="E935" s="210"/>
      <c r="F935" s="210"/>
      <c r="G935" s="210"/>
      <c r="H935" s="210"/>
      <c r="I935" s="627"/>
      <c r="J935" s="210"/>
      <c r="K935" s="210"/>
      <c r="L935" s="210"/>
      <c r="M935" s="628"/>
      <c r="N935" s="210"/>
      <c r="O935" s="210"/>
      <c r="P935" s="210"/>
      <c r="Q935" s="210"/>
      <c r="R935" s="210"/>
      <c r="S935" s="210"/>
      <c r="T935" s="210"/>
      <c r="U935" s="210"/>
      <c r="V935" s="210"/>
      <c r="W935" s="210"/>
      <c r="X935" s="210"/>
      <c r="Y935" s="210"/>
      <c r="Z935" s="210"/>
    </row>
    <row r="936" ht="12.75" customHeight="1">
      <c r="A936" s="625"/>
      <c r="B936" s="625"/>
      <c r="C936" s="625"/>
      <c r="D936" s="627"/>
      <c r="E936" s="210"/>
      <c r="F936" s="210"/>
      <c r="G936" s="210"/>
      <c r="H936" s="210"/>
      <c r="I936" s="627"/>
      <c r="J936" s="210"/>
      <c r="K936" s="210"/>
      <c r="L936" s="210"/>
      <c r="M936" s="628"/>
      <c r="N936" s="210"/>
      <c r="O936" s="210"/>
      <c r="P936" s="210"/>
      <c r="Q936" s="210"/>
      <c r="R936" s="210"/>
      <c r="S936" s="210"/>
      <c r="T936" s="210"/>
      <c r="U936" s="210"/>
      <c r="V936" s="210"/>
      <c r="W936" s="210"/>
      <c r="X936" s="210"/>
      <c r="Y936" s="210"/>
      <c r="Z936" s="210"/>
    </row>
    <row r="937" ht="12.75" customHeight="1">
      <c r="A937" s="625"/>
      <c r="B937" s="625"/>
      <c r="C937" s="625"/>
      <c r="D937" s="627"/>
      <c r="E937" s="210"/>
      <c r="F937" s="210"/>
      <c r="G937" s="210"/>
      <c r="H937" s="210"/>
      <c r="I937" s="627"/>
      <c r="J937" s="210"/>
      <c r="K937" s="210"/>
      <c r="L937" s="210"/>
      <c r="M937" s="628"/>
      <c r="N937" s="210"/>
      <c r="O937" s="210"/>
      <c r="P937" s="210"/>
      <c r="Q937" s="210"/>
      <c r="R937" s="210"/>
      <c r="S937" s="210"/>
      <c r="T937" s="210"/>
      <c r="U937" s="210"/>
      <c r="V937" s="210"/>
      <c r="W937" s="210"/>
      <c r="X937" s="210"/>
      <c r="Y937" s="210"/>
      <c r="Z937" s="210"/>
    </row>
    <row r="938" ht="12.75" customHeight="1">
      <c r="A938" s="625"/>
      <c r="B938" s="625"/>
      <c r="C938" s="625"/>
      <c r="D938" s="627"/>
      <c r="E938" s="210"/>
      <c r="F938" s="210"/>
      <c r="G938" s="210"/>
      <c r="H938" s="210"/>
      <c r="I938" s="627"/>
      <c r="J938" s="210"/>
      <c r="K938" s="210"/>
      <c r="L938" s="210"/>
      <c r="M938" s="628"/>
      <c r="N938" s="210"/>
      <c r="O938" s="210"/>
      <c r="P938" s="210"/>
      <c r="Q938" s="210"/>
      <c r="R938" s="210"/>
      <c r="S938" s="210"/>
      <c r="T938" s="210"/>
      <c r="U938" s="210"/>
      <c r="V938" s="210"/>
      <c r="W938" s="210"/>
      <c r="X938" s="210"/>
      <c r="Y938" s="210"/>
      <c r="Z938" s="210"/>
    </row>
    <row r="939" ht="12.75" customHeight="1">
      <c r="A939" s="625"/>
      <c r="B939" s="625"/>
      <c r="C939" s="625"/>
      <c r="D939" s="627"/>
      <c r="E939" s="210"/>
      <c r="F939" s="210"/>
      <c r="G939" s="210"/>
      <c r="H939" s="210"/>
      <c r="I939" s="627"/>
      <c r="J939" s="210"/>
      <c r="K939" s="210"/>
      <c r="L939" s="210"/>
      <c r="M939" s="628"/>
      <c r="N939" s="210"/>
      <c r="O939" s="210"/>
      <c r="P939" s="210"/>
      <c r="Q939" s="210"/>
      <c r="R939" s="210"/>
      <c r="S939" s="210"/>
      <c r="T939" s="210"/>
      <c r="U939" s="210"/>
      <c r="V939" s="210"/>
      <c r="W939" s="210"/>
      <c r="X939" s="210"/>
      <c r="Y939" s="210"/>
      <c r="Z939" s="210"/>
    </row>
    <row r="940" ht="12.75" customHeight="1">
      <c r="A940" s="625"/>
      <c r="B940" s="625"/>
      <c r="C940" s="625"/>
      <c r="D940" s="627"/>
      <c r="E940" s="210"/>
      <c r="F940" s="210"/>
      <c r="G940" s="210"/>
      <c r="H940" s="210"/>
      <c r="I940" s="627"/>
      <c r="J940" s="210"/>
      <c r="K940" s="210"/>
      <c r="L940" s="210"/>
      <c r="M940" s="628"/>
      <c r="N940" s="210"/>
      <c r="O940" s="210"/>
      <c r="P940" s="210"/>
      <c r="Q940" s="210"/>
      <c r="R940" s="210"/>
      <c r="S940" s="210"/>
      <c r="T940" s="210"/>
      <c r="U940" s="210"/>
      <c r="V940" s="210"/>
      <c r="W940" s="210"/>
      <c r="X940" s="210"/>
      <c r="Y940" s="210"/>
      <c r="Z940" s="210"/>
    </row>
    <row r="941" ht="12.75" customHeight="1">
      <c r="A941" s="625"/>
      <c r="B941" s="625"/>
      <c r="C941" s="625"/>
      <c r="D941" s="627"/>
      <c r="E941" s="210"/>
      <c r="F941" s="210"/>
      <c r="G941" s="210"/>
      <c r="H941" s="210"/>
      <c r="I941" s="627"/>
      <c r="J941" s="210"/>
      <c r="K941" s="210"/>
      <c r="L941" s="210"/>
      <c r="M941" s="628"/>
      <c r="N941" s="210"/>
      <c r="O941" s="210"/>
      <c r="P941" s="210"/>
      <c r="Q941" s="210"/>
      <c r="R941" s="210"/>
      <c r="S941" s="210"/>
      <c r="T941" s="210"/>
      <c r="U941" s="210"/>
      <c r="V941" s="210"/>
      <c r="W941" s="210"/>
      <c r="X941" s="210"/>
      <c r="Y941" s="210"/>
      <c r="Z941" s="210"/>
    </row>
    <row r="942" ht="12.75" customHeight="1">
      <c r="A942" s="625"/>
      <c r="B942" s="625"/>
      <c r="C942" s="625"/>
      <c r="D942" s="627"/>
      <c r="E942" s="210"/>
      <c r="F942" s="210"/>
      <c r="G942" s="210"/>
      <c r="H942" s="210"/>
      <c r="I942" s="627"/>
      <c r="J942" s="210"/>
      <c r="K942" s="210"/>
      <c r="L942" s="210"/>
      <c r="M942" s="628"/>
      <c r="N942" s="210"/>
      <c r="O942" s="210"/>
      <c r="P942" s="210"/>
      <c r="Q942" s="210"/>
      <c r="R942" s="210"/>
      <c r="S942" s="210"/>
      <c r="T942" s="210"/>
      <c r="U942" s="210"/>
      <c r="V942" s="210"/>
      <c r="W942" s="210"/>
      <c r="X942" s="210"/>
      <c r="Y942" s="210"/>
      <c r="Z942" s="210"/>
    </row>
    <row r="943" ht="12.75" customHeight="1">
      <c r="A943" s="625"/>
      <c r="B943" s="625"/>
      <c r="C943" s="625"/>
      <c r="D943" s="627"/>
      <c r="E943" s="210"/>
      <c r="F943" s="210"/>
      <c r="G943" s="210"/>
      <c r="H943" s="210"/>
      <c r="I943" s="627"/>
      <c r="J943" s="210"/>
      <c r="K943" s="210"/>
      <c r="L943" s="210"/>
      <c r="M943" s="628"/>
      <c r="N943" s="210"/>
      <c r="O943" s="210"/>
      <c r="P943" s="210"/>
      <c r="Q943" s="210"/>
      <c r="R943" s="210"/>
      <c r="S943" s="210"/>
      <c r="T943" s="210"/>
      <c r="U943" s="210"/>
      <c r="V943" s="210"/>
      <c r="W943" s="210"/>
      <c r="X943" s="210"/>
      <c r="Y943" s="210"/>
      <c r="Z943" s="210"/>
    </row>
    <row r="944" ht="12.75" customHeight="1">
      <c r="A944" s="625"/>
      <c r="B944" s="625"/>
      <c r="C944" s="625"/>
      <c r="D944" s="627"/>
      <c r="E944" s="210"/>
      <c r="F944" s="210"/>
      <c r="G944" s="210"/>
      <c r="H944" s="210"/>
      <c r="I944" s="627"/>
      <c r="J944" s="210"/>
      <c r="K944" s="210"/>
      <c r="L944" s="210"/>
      <c r="M944" s="628"/>
      <c r="N944" s="210"/>
      <c r="O944" s="210"/>
      <c r="P944" s="210"/>
      <c r="Q944" s="210"/>
      <c r="R944" s="210"/>
      <c r="S944" s="210"/>
      <c r="T944" s="210"/>
      <c r="U944" s="210"/>
      <c r="V944" s="210"/>
      <c r="W944" s="210"/>
      <c r="X944" s="210"/>
      <c r="Y944" s="210"/>
      <c r="Z944" s="210"/>
    </row>
    <row r="945" ht="12.75" customHeight="1">
      <c r="A945" s="625"/>
      <c r="B945" s="625"/>
      <c r="C945" s="625"/>
      <c r="D945" s="627"/>
      <c r="E945" s="210"/>
      <c r="F945" s="210"/>
      <c r="G945" s="210"/>
      <c r="H945" s="210"/>
      <c r="I945" s="627"/>
      <c r="J945" s="210"/>
      <c r="K945" s="210"/>
      <c r="L945" s="210"/>
      <c r="M945" s="628"/>
      <c r="N945" s="210"/>
      <c r="O945" s="210"/>
      <c r="P945" s="210"/>
      <c r="Q945" s="210"/>
      <c r="R945" s="210"/>
      <c r="S945" s="210"/>
      <c r="T945" s="210"/>
      <c r="U945" s="210"/>
      <c r="V945" s="210"/>
      <c r="W945" s="210"/>
      <c r="X945" s="210"/>
      <c r="Y945" s="210"/>
      <c r="Z945" s="210"/>
    </row>
    <row r="946" ht="12.75" customHeight="1">
      <c r="A946" s="625"/>
      <c r="B946" s="625"/>
      <c r="C946" s="625"/>
      <c r="D946" s="627"/>
      <c r="E946" s="210"/>
      <c r="F946" s="210"/>
      <c r="G946" s="210"/>
      <c r="H946" s="210"/>
      <c r="I946" s="627"/>
      <c r="J946" s="210"/>
      <c r="K946" s="210"/>
      <c r="L946" s="210"/>
      <c r="M946" s="628"/>
      <c r="N946" s="210"/>
      <c r="O946" s="210"/>
      <c r="P946" s="210"/>
      <c r="Q946" s="210"/>
      <c r="R946" s="210"/>
      <c r="S946" s="210"/>
      <c r="T946" s="210"/>
      <c r="U946" s="210"/>
      <c r="V946" s="210"/>
      <c r="W946" s="210"/>
      <c r="X946" s="210"/>
      <c r="Y946" s="210"/>
      <c r="Z946" s="210"/>
    </row>
    <row r="947" ht="12.75" customHeight="1">
      <c r="A947" s="625"/>
      <c r="B947" s="625"/>
      <c r="C947" s="625"/>
      <c r="D947" s="627"/>
      <c r="E947" s="210"/>
      <c r="F947" s="210"/>
      <c r="G947" s="210"/>
      <c r="H947" s="210"/>
      <c r="I947" s="627"/>
      <c r="J947" s="210"/>
      <c r="K947" s="210"/>
      <c r="L947" s="210"/>
      <c r="M947" s="628"/>
      <c r="N947" s="210"/>
      <c r="O947" s="210"/>
      <c r="P947" s="210"/>
      <c r="Q947" s="210"/>
      <c r="R947" s="210"/>
      <c r="S947" s="210"/>
      <c r="T947" s="210"/>
      <c r="U947" s="210"/>
      <c r="V947" s="210"/>
      <c r="W947" s="210"/>
      <c r="X947" s="210"/>
      <c r="Y947" s="210"/>
      <c r="Z947" s="210"/>
    </row>
    <row r="948" ht="12.75" customHeight="1">
      <c r="A948" s="625"/>
      <c r="B948" s="625"/>
      <c r="C948" s="625"/>
      <c r="D948" s="627"/>
      <c r="E948" s="210"/>
      <c r="F948" s="210"/>
      <c r="G948" s="210"/>
      <c r="H948" s="210"/>
      <c r="I948" s="627"/>
      <c r="J948" s="210"/>
      <c r="K948" s="210"/>
      <c r="L948" s="210"/>
      <c r="M948" s="628"/>
      <c r="N948" s="210"/>
      <c r="O948" s="210"/>
      <c r="P948" s="210"/>
      <c r="Q948" s="210"/>
      <c r="R948" s="210"/>
      <c r="S948" s="210"/>
      <c r="T948" s="210"/>
      <c r="U948" s="210"/>
      <c r="V948" s="210"/>
      <c r="W948" s="210"/>
      <c r="X948" s="210"/>
      <c r="Y948" s="210"/>
      <c r="Z948" s="210"/>
    </row>
    <row r="949" ht="12.75" customHeight="1">
      <c r="A949" s="625"/>
      <c r="B949" s="625"/>
      <c r="C949" s="625"/>
      <c r="D949" s="627"/>
      <c r="E949" s="210"/>
      <c r="F949" s="210"/>
      <c r="G949" s="210"/>
      <c r="H949" s="210"/>
      <c r="I949" s="627"/>
      <c r="J949" s="210"/>
      <c r="K949" s="210"/>
      <c r="L949" s="210"/>
      <c r="M949" s="628"/>
      <c r="N949" s="210"/>
      <c r="O949" s="210"/>
      <c r="P949" s="210"/>
      <c r="Q949" s="210"/>
      <c r="R949" s="210"/>
      <c r="S949" s="210"/>
      <c r="T949" s="210"/>
      <c r="U949" s="210"/>
      <c r="V949" s="210"/>
      <c r="W949" s="210"/>
      <c r="X949" s="210"/>
      <c r="Y949" s="210"/>
      <c r="Z949" s="210"/>
    </row>
    <row r="950" ht="12.75" customHeight="1">
      <c r="A950" s="625"/>
      <c r="B950" s="625"/>
      <c r="C950" s="625"/>
      <c r="D950" s="627"/>
      <c r="E950" s="210"/>
      <c r="F950" s="210"/>
      <c r="G950" s="210"/>
      <c r="H950" s="210"/>
      <c r="I950" s="627"/>
      <c r="J950" s="210"/>
      <c r="K950" s="210"/>
      <c r="L950" s="210"/>
      <c r="M950" s="628"/>
      <c r="N950" s="210"/>
      <c r="O950" s="210"/>
      <c r="P950" s="210"/>
      <c r="Q950" s="210"/>
      <c r="R950" s="210"/>
      <c r="S950" s="210"/>
      <c r="T950" s="210"/>
      <c r="U950" s="210"/>
      <c r="V950" s="210"/>
      <c r="W950" s="210"/>
      <c r="X950" s="210"/>
      <c r="Y950" s="210"/>
      <c r="Z950" s="210"/>
    </row>
    <row r="951" ht="12.75" customHeight="1">
      <c r="A951" s="625"/>
      <c r="B951" s="625"/>
      <c r="C951" s="625"/>
      <c r="D951" s="627"/>
      <c r="E951" s="210"/>
      <c r="F951" s="210"/>
      <c r="G951" s="210"/>
      <c r="H951" s="210"/>
      <c r="I951" s="627"/>
      <c r="J951" s="210"/>
      <c r="K951" s="210"/>
      <c r="L951" s="210"/>
      <c r="M951" s="628"/>
      <c r="N951" s="210"/>
      <c r="O951" s="210"/>
      <c r="P951" s="210"/>
      <c r="Q951" s="210"/>
      <c r="R951" s="210"/>
      <c r="S951" s="210"/>
      <c r="T951" s="210"/>
      <c r="U951" s="210"/>
      <c r="V951" s="210"/>
      <c r="W951" s="210"/>
      <c r="X951" s="210"/>
      <c r="Y951" s="210"/>
      <c r="Z951" s="210"/>
    </row>
    <row r="952" ht="12.75" customHeight="1">
      <c r="A952" s="625"/>
      <c r="B952" s="625"/>
      <c r="C952" s="625"/>
      <c r="D952" s="627"/>
      <c r="E952" s="210"/>
      <c r="F952" s="210"/>
      <c r="G952" s="210"/>
      <c r="H952" s="210"/>
      <c r="I952" s="627"/>
      <c r="J952" s="210"/>
      <c r="K952" s="210"/>
      <c r="L952" s="210"/>
      <c r="M952" s="628"/>
      <c r="N952" s="210"/>
      <c r="O952" s="210"/>
      <c r="P952" s="210"/>
      <c r="Q952" s="210"/>
      <c r="R952" s="210"/>
      <c r="S952" s="210"/>
      <c r="T952" s="210"/>
      <c r="U952" s="210"/>
      <c r="V952" s="210"/>
      <c r="W952" s="210"/>
      <c r="X952" s="210"/>
      <c r="Y952" s="210"/>
      <c r="Z952" s="210"/>
    </row>
    <row r="953" ht="12.75" customHeight="1">
      <c r="A953" s="625"/>
      <c r="B953" s="625"/>
      <c r="C953" s="625"/>
      <c r="D953" s="627"/>
      <c r="E953" s="210"/>
      <c r="F953" s="210"/>
      <c r="G953" s="210"/>
      <c r="H953" s="210"/>
      <c r="I953" s="627"/>
      <c r="J953" s="210"/>
      <c r="K953" s="210"/>
      <c r="L953" s="210"/>
      <c r="M953" s="628"/>
      <c r="N953" s="210"/>
      <c r="O953" s="210"/>
      <c r="P953" s="210"/>
      <c r="Q953" s="210"/>
      <c r="R953" s="210"/>
      <c r="S953" s="210"/>
      <c r="T953" s="210"/>
      <c r="U953" s="210"/>
      <c r="V953" s="210"/>
      <c r="W953" s="210"/>
      <c r="X953" s="210"/>
      <c r="Y953" s="210"/>
      <c r="Z953" s="210"/>
    </row>
    <row r="954" ht="12.75" customHeight="1">
      <c r="A954" s="625"/>
      <c r="B954" s="625"/>
      <c r="C954" s="625"/>
      <c r="D954" s="627"/>
      <c r="E954" s="210"/>
      <c r="F954" s="210"/>
      <c r="G954" s="210"/>
      <c r="H954" s="210"/>
      <c r="I954" s="627"/>
      <c r="J954" s="210"/>
      <c r="K954" s="210"/>
      <c r="L954" s="210"/>
      <c r="M954" s="628"/>
      <c r="N954" s="210"/>
      <c r="O954" s="210"/>
      <c r="P954" s="210"/>
      <c r="Q954" s="210"/>
      <c r="R954" s="210"/>
      <c r="S954" s="210"/>
      <c r="T954" s="210"/>
      <c r="U954" s="210"/>
      <c r="V954" s="210"/>
      <c r="W954" s="210"/>
      <c r="X954" s="210"/>
      <c r="Y954" s="210"/>
      <c r="Z954" s="210"/>
    </row>
    <row r="955" ht="12.75" customHeight="1">
      <c r="A955" s="625"/>
      <c r="B955" s="625"/>
      <c r="C955" s="625"/>
      <c r="D955" s="627"/>
      <c r="E955" s="210"/>
      <c r="F955" s="210"/>
      <c r="G955" s="210"/>
      <c r="H955" s="210"/>
      <c r="I955" s="627"/>
      <c r="J955" s="210"/>
      <c r="K955" s="210"/>
      <c r="L955" s="210"/>
      <c r="M955" s="628"/>
      <c r="N955" s="210"/>
      <c r="O955" s="210"/>
      <c r="P955" s="210"/>
      <c r="Q955" s="210"/>
      <c r="R955" s="210"/>
      <c r="S955" s="210"/>
      <c r="T955" s="210"/>
      <c r="U955" s="210"/>
      <c r="V955" s="210"/>
      <c r="W955" s="210"/>
      <c r="X955" s="210"/>
      <c r="Y955" s="210"/>
      <c r="Z955" s="210"/>
    </row>
    <row r="956" ht="12.75" customHeight="1">
      <c r="A956" s="625"/>
      <c r="B956" s="625"/>
      <c r="C956" s="625"/>
      <c r="D956" s="627"/>
      <c r="E956" s="210"/>
      <c r="F956" s="210"/>
      <c r="G956" s="210"/>
      <c r="H956" s="210"/>
      <c r="I956" s="627"/>
      <c r="J956" s="210"/>
      <c r="K956" s="210"/>
      <c r="L956" s="210"/>
      <c r="M956" s="628"/>
      <c r="N956" s="210"/>
      <c r="O956" s="210"/>
      <c r="P956" s="210"/>
      <c r="Q956" s="210"/>
      <c r="R956" s="210"/>
      <c r="S956" s="210"/>
      <c r="T956" s="210"/>
      <c r="U956" s="210"/>
      <c r="V956" s="210"/>
      <c r="W956" s="210"/>
      <c r="X956" s="210"/>
      <c r="Y956" s="210"/>
      <c r="Z956" s="210"/>
    </row>
    <row r="957" ht="12.75" customHeight="1">
      <c r="A957" s="625"/>
      <c r="B957" s="625"/>
      <c r="C957" s="625"/>
      <c r="D957" s="627"/>
      <c r="E957" s="210"/>
      <c r="F957" s="210"/>
      <c r="G957" s="210"/>
      <c r="H957" s="210"/>
      <c r="I957" s="627"/>
      <c r="J957" s="210"/>
      <c r="K957" s="210"/>
      <c r="L957" s="210"/>
      <c r="M957" s="628"/>
      <c r="N957" s="210"/>
      <c r="O957" s="210"/>
      <c r="P957" s="210"/>
      <c r="Q957" s="210"/>
      <c r="R957" s="210"/>
      <c r="S957" s="210"/>
      <c r="T957" s="210"/>
      <c r="U957" s="210"/>
      <c r="V957" s="210"/>
      <c r="W957" s="210"/>
      <c r="X957" s="210"/>
      <c r="Y957" s="210"/>
      <c r="Z957" s="210"/>
    </row>
    <row r="958" ht="12.75" customHeight="1">
      <c r="A958" s="625"/>
      <c r="B958" s="625"/>
      <c r="C958" s="625"/>
      <c r="D958" s="627"/>
      <c r="E958" s="210"/>
      <c r="F958" s="210"/>
      <c r="G958" s="210"/>
      <c r="H958" s="210"/>
      <c r="I958" s="627"/>
      <c r="J958" s="210"/>
      <c r="K958" s="210"/>
      <c r="L958" s="210"/>
      <c r="M958" s="628"/>
      <c r="N958" s="210"/>
      <c r="O958" s="210"/>
      <c r="P958" s="210"/>
      <c r="Q958" s="210"/>
      <c r="R958" s="210"/>
      <c r="S958" s="210"/>
      <c r="T958" s="210"/>
      <c r="U958" s="210"/>
      <c r="V958" s="210"/>
      <c r="W958" s="210"/>
      <c r="X958" s="210"/>
      <c r="Y958" s="210"/>
      <c r="Z958" s="210"/>
    </row>
    <row r="959" ht="12.75" customHeight="1">
      <c r="A959" s="625"/>
      <c r="B959" s="625"/>
      <c r="C959" s="625"/>
      <c r="D959" s="627"/>
      <c r="E959" s="210"/>
      <c r="F959" s="210"/>
      <c r="G959" s="210"/>
      <c r="H959" s="210"/>
      <c r="I959" s="627"/>
      <c r="J959" s="210"/>
      <c r="K959" s="210"/>
      <c r="L959" s="210"/>
      <c r="M959" s="628"/>
      <c r="N959" s="210"/>
      <c r="O959" s="210"/>
      <c r="P959" s="210"/>
      <c r="Q959" s="210"/>
      <c r="R959" s="210"/>
      <c r="S959" s="210"/>
      <c r="T959" s="210"/>
      <c r="U959" s="210"/>
      <c r="V959" s="210"/>
      <c r="W959" s="210"/>
      <c r="X959" s="210"/>
      <c r="Y959" s="210"/>
      <c r="Z959" s="210"/>
    </row>
    <row r="960" ht="12.75" customHeight="1">
      <c r="A960" s="625"/>
      <c r="B960" s="625"/>
      <c r="C960" s="625"/>
      <c r="D960" s="627"/>
      <c r="E960" s="210"/>
      <c r="F960" s="210"/>
      <c r="G960" s="210"/>
      <c r="H960" s="210"/>
      <c r="I960" s="627"/>
      <c r="J960" s="210"/>
      <c r="K960" s="210"/>
      <c r="L960" s="210"/>
      <c r="M960" s="628"/>
      <c r="N960" s="210"/>
      <c r="O960" s="210"/>
      <c r="P960" s="210"/>
      <c r="Q960" s="210"/>
      <c r="R960" s="210"/>
      <c r="S960" s="210"/>
      <c r="T960" s="210"/>
      <c r="U960" s="210"/>
      <c r="V960" s="210"/>
      <c r="W960" s="210"/>
      <c r="X960" s="210"/>
      <c r="Y960" s="210"/>
      <c r="Z960" s="210"/>
    </row>
    <row r="961" ht="12.75" customHeight="1">
      <c r="A961" s="625"/>
      <c r="B961" s="625"/>
      <c r="C961" s="625"/>
      <c r="D961" s="627"/>
      <c r="E961" s="210"/>
      <c r="F961" s="210"/>
      <c r="G961" s="210"/>
      <c r="H961" s="210"/>
      <c r="I961" s="627"/>
      <c r="J961" s="210"/>
      <c r="K961" s="210"/>
      <c r="L961" s="210"/>
      <c r="M961" s="628"/>
      <c r="N961" s="210"/>
      <c r="O961" s="210"/>
      <c r="P961" s="210"/>
      <c r="Q961" s="210"/>
      <c r="R961" s="210"/>
      <c r="S961" s="210"/>
      <c r="T961" s="210"/>
      <c r="U961" s="210"/>
      <c r="V961" s="210"/>
      <c r="W961" s="210"/>
      <c r="X961" s="210"/>
      <c r="Y961" s="210"/>
      <c r="Z961" s="210"/>
    </row>
    <row r="962" ht="12.75" customHeight="1">
      <c r="A962" s="625"/>
      <c r="B962" s="625"/>
      <c r="C962" s="625"/>
      <c r="D962" s="627"/>
      <c r="E962" s="210"/>
      <c r="F962" s="210"/>
      <c r="G962" s="210"/>
      <c r="H962" s="210"/>
      <c r="I962" s="627"/>
      <c r="J962" s="210"/>
      <c r="K962" s="210"/>
      <c r="L962" s="210"/>
      <c r="M962" s="628"/>
      <c r="N962" s="210"/>
      <c r="O962" s="210"/>
      <c r="P962" s="210"/>
      <c r="Q962" s="210"/>
      <c r="R962" s="210"/>
      <c r="S962" s="210"/>
      <c r="T962" s="210"/>
      <c r="U962" s="210"/>
      <c r="V962" s="210"/>
      <c r="W962" s="210"/>
      <c r="X962" s="210"/>
      <c r="Y962" s="210"/>
      <c r="Z962" s="210"/>
    </row>
    <row r="963" ht="12.75" customHeight="1">
      <c r="A963" s="625"/>
      <c r="B963" s="625"/>
      <c r="C963" s="625"/>
      <c r="D963" s="627"/>
      <c r="E963" s="210"/>
      <c r="F963" s="210"/>
      <c r="G963" s="210"/>
      <c r="H963" s="210"/>
      <c r="I963" s="627"/>
      <c r="J963" s="210"/>
      <c r="K963" s="210"/>
      <c r="L963" s="210"/>
      <c r="M963" s="628"/>
      <c r="N963" s="210"/>
      <c r="O963" s="210"/>
      <c r="P963" s="210"/>
      <c r="Q963" s="210"/>
      <c r="R963" s="210"/>
      <c r="S963" s="210"/>
      <c r="T963" s="210"/>
      <c r="U963" s="210"/>
      <c r="V963" s="210"/>
      <c r="W963" s="210"/>
      <c r="X963" s="210"/>
      <c r="Y963" s="210"/>
      <c r="Z963" s="210"/>
    </row>
    <row r="964" ht="12.75" customHeight="1">
      <c r="A964" s="625"/>
      <c r="B964" s="625"/>
      <c r="C964" s="625"/>
      <c r="D964" s="627"/>
      <c r="E964" s="210"/>
      <c r="F964" s="210"/>
      <c r="G964" s="210"/>
      <c r="H964" s="210"/>
      <c r="I964" s="627"/>
      <c r="J964" s="210"/>
      <c r="K964" s="210"/>
      <c r="L964" s="210"/>
      <c r="M964" s="628"/>
      <c r="N964" s="210"/>
      <c r="O964" s="210"/>
      <c r="P964" s="210"/>
      <c r="Q964" s="210"/>
      <c r="R964" s="210"/>
      <c r="S964" s="210"/>
      <c r="T964" s="210"/>
      <c r="U964" s="210"/>
      <c r="V964" s="210"/>
      <c r="W964" s="210"/>
      <c r="X964" s="210"/>
      <c r="Y964" s="210"/>
      <c r="Z964" s="210"/>
    </row>
    <row r="965" ht="12.75" customHeight="1">
      <c r="A965" s="625"/>
      <c r="B965" s="625"/>
      <c r="C965" s="625"/>
      <c r="D965" s="627"/>
      <c r="E965" s="210"/>
      <c r="F965" s="210"/>
      <c r="G965" s="210"/>
      <c r="H965" s="210"/>
      <c r="I965" s="627"/>
      <c r="J965" s="210"/>
      <c r="K965" s="210"/>
      <c r="L965" s="210"/>
      <c r="M965" s="628"/>
      <c r="N965" s="210"/>
      <c r="O965" s="210"/>
      <c r="P965" s="210"/>
      <c r="Q965" s="210"/>
      <c r="R965" s="210"/>
      <c r="S965" s="210"/>
      <c r="T965" s="210"/>
      <c r="U965" s="210"/>
      <c r="V965" s="210"/>
      <c r="W965" s="210"/>
      <c r="X965" s="210"/>
      <c r="Y965" s="210"/>
      <c r="Z965" s="210"/>
    </row>
    <row r="966" ht="12.75" customHeight="1">
      <c r="A966" s="625"/>
      <c r="B966" s="625"/>
      <c r="C966" s="625"/>
      <c r="D966" s="627"/>
      <c r="E966" s="210"/>
      <c r="F966" s="210"/>
      <c r="G966" s="210"/>
      <c r="H966" s="210"/>
      <c r="I966" s="627"/>
      <c r="J966" s="210"/>
      <c r="K966" s="210"/>
      <c r="L966" s="210"/>
      <c r="M966" s="628"/>
      <c r="N966" s="210"/>
      <c r="O966" s="210"/>
      <c r="P966" s="210"/>
      <c r="Q966" s="210"/>
      <c r="R966" s="210"/>
      <c r="S966" s="210"/>
      <c r="T966" s="210"/>
      <c r="U966" s="210"/>
      <c r="V966" s="210"/>
      <c r="W966" s="210"/>
      <c r="X966" s="210"/>
      <c r="Y966" s="210"/>
      <c r="Z966" s="210"/>
    </row>
    <row r="967" ht="12.75" customHeight="1">
      <c r="A967" s="625"/>
      <c r="B967" s="625"/>
      <c r="C967" s="625"/>
      <c r="D967" s="627"/>
      <c r="E967" s="210"/>
      <c r="F967" s="210"/>
      <c r="G967" s="210"/>
      <c r="H967" s="210"/>
      <c r="I967" s="627"/>
      <c r="J967" s="210"/>
      <c r="K967" s="210"/>
      <c r="L967" s="210"/>
      <c r="M967" s="628"/>
      <c r="N967" s="210"/>
      <c r="O967" s="210"/>
      <c r="P967" s="210"/>
      <c r="Q967" s="210"/>
      <c r="R967" s="210"/>
      <c r="S967" s="210"/>
      <c r="T967" s="210"/>
      <c r="U967" s="210"/>
      <c r="V967" s="210"/>
      <c r="W967" s="210"/>
      <c r="X967" s="210"/>
      <c r="Y967" s="210"/>
      <c r="Z967" s="210"/>
    </row>
    <row r="968" ht="12.75" customHeight="1">
      <c r="A968" s="625"/>
      <c r="B968" s="625"/>
      <c r="C968" s="625"/>
      <c r="D968" s="627"/>
      <c r="E968" s="210"/>
      <c r="F968" s="210"/>
      <c r="G968" s="210"/>
      <c r="H968" s="210"/>
      <c r="I968" s="627"/>
      <c r="J968" s="210"/>
      <c r="K968" s="210"/>
      <c r="L968" s="210"/>
      <c r="M968" s="628"/>
      <c r="N968" s="210"/>
      <c r="O968" s="210"/>
      <c r="P968" s="210"/>
      <c r="Q968" s="210"/>
      <c r="R968" s="210"/>
      <c r="S968" s="210"/>
      <c r="T968" s="210"/>
      <c r="U968" s="210"/>
      <c r="V968" s="210"/>
      <c r="W968" s="210"/>
      <c r="X968" s="210"/>
      <c r="Y968" s="210"/>
      <c r="Z968" s="210"/>
    </row>
    <row r="969" ht="12.75" customHeight="1">
      <c r="A969" s="625"/>
      <c r="B969" s="625"/>
      <c r="C969" s="625"/>
      <c r="D969" s="627"/>
      <c r="E969" s="210"/>
      <c r="F969" s="210"/>
      <c r="G969" s="210"/>
      <c r="H969" s="210"/>
      <c r="I969" s="627"/>
      <c r="J969" s="210"/>
      <c r="K969" s="210"/>
      <c r="L969" s="210"/>
      <c r="M969" s="628"/>
      <c r="N969" s="210"/>
      <c r="O969" s="210"/>
      <c r="P969" s="210"/>
      <c r="Q969" s="210"/>
      <c r="R969" s="210"/>
      <c r="S969" s="210"/>
      <c r="T969" s="210"/>
      <c r="U969" s="210"/>
      <c r="V969" s="210"/>
      <c r="W969" s="210"/>
      <c r="X969" s="210"/>
      <c r="Y969" s="210"/>
      <c r="Z969" s="210"/>
    </row>
    <row r="970" ht="12.75" customHeight="1">
      <c r="A970" s="625"/>
      <c r="B970" s="625"/>
      <c r="C970" s="625"/>
      <c r="D970" s="627"/>
      <c r="E970" s="210"/>
      <c r="F970" s="210"/>
      <c r="G970" s="210"/>
      <c r="H970" s="210"/>
      <c r="I970" s="627"/>
      <c r="J970" s="210"/>
      <c r="K970" s="210"/>
      <c r="L970" s="210"/>
      <c r="M970" s="628"/>
      <c r="N970" s="210"/>
      <c r="O970" s="210"/>
      <c r="P970" s="210"/>
      <c r="Q970" s="210"/>
      <c r="R970" s="210"/>
      <c r="S970" s="210"/>
      <c r="T970" s="210"/>
      <c r="U970" s="210"/>
      <c r="V970" s="210"/>
      <c r="W970" s="210"/>
      <c r="X970" s="210"/>
      <c r="Y970" s="210"/>
      <c r="Z970" s="210"/>
    </row>
    <row r="971" ht="12.75" customHeight="1">
      <c r="A971" s="625"/>
      <c r="B971" s="625"/>
      <c r="C971" s="625"/>
      <c r="D971" s="627"/>
      <c r="E971" s="210"/>
      <c r="F971" s="210"/>
      <c r="G971" s="210"/>
      <c r="H971" s="210"/>
      <c r="I971" s="627"/>
      <c r="J971" s="210"/>
      <c r="K971" s="210"/>
      <c r="L971" s="210"/>
      <c r="M971" s="628"/>
      <c r="N971" s="210"/>
      <c r="O971" s="210"/>
      <c r="P971" s="210"/>
      <c r="Q971" s="210"/>
      <c r="R971" s="210"/>
      <c r="S971" s="210"/>
      <c r="T971" s="210"/>
      <c r="U971" s="210"/>
      <c r="V971" s="210"/>
      <c r="W971" s="210"/>
      <c r="X971" s="210"/>
      <c r="Y971" s="210"/>
      <c r="Z971" s="210"/>
    </row>
    <row r="972" ht="12.75" customHeight="1">
      <c r="A972" s="625"/>
      <c r="B972" s="625"/>
      <c r="C972" s="625"/>
      <c r="D972" s="627"/>
      <c r="E972" s="210"/>
      <c r="F972" s="210"/>
      <c r="G972" s="210"/>
      <c r="H972" s="210"/>
      <c r="I972" s="627"/>
      <c r="J972" s="210"/>
      <c r="K972" s="210"/>
      <c r="L972" s="210"/>
      <c r="M972" s="628"/>
      <c r="N972" s="210"/>
      <c r="O972" s="210"/>
      <c r="P972" s="210"/>
      <c r="Q972" s="210"/>
      <c r="R972" s="210"/>
      <c r="S972" s="210"/>
      <c r="T972" s="210"/>
      <c r="U972" s="210"/>
      <c r="V972" s="210"/>
      <c r="W972" s="210"/>
      <c r="X972" s="210"/>
      <c r="Y972" s="210"/>
      <c r="Z972" s="210"/>
    </row>
    <row r="973" ht="12.75" customHeight="1">
      <c r="A973" s="625"/>
      <c r="B973" s="625"/>
      <c r="C973" s="625"/>
      <c r="D973" s="627"/>
      <c r="E973" s="210"/>
      <c r="F973" s="210"/>
      <c r="G973" s="210"/>
      <c r="H973" s="210"/>
      <c r="I973" s="627"/>
      <c r="J973" s="210"/>
      <c r="K973" s="210"/>
      <c r="L973" s="210"/>
      <c r="M973" s="628"/>
      <c r="N973" s="210"/>
      <c r="O973" s="210"/>
      <c r="P973" s="210"/>
      <c r="Q973" s="210"/>
      <c r="R973" s="210"/>
      <c r="S973" s="210"/>
      <c r="T973" s="210"/>
      <c r="U973" s="210"/>
      <c r="V973" s="210"/>
      <c r="W973" s="210"/>
      <c r="X973" s="210"/>
      <c r="Y973" s="210"/>
      <c r="Z973" s="210"/>
    </row>
    <row r="974" ht="12.75" customHeight="1">
      <c r="A974" s="625"/>
      <c r="B974" s="625"/>
      <c r="C974" s="625"/>
      <c r="D974" s="627"/>
      <c r="E974" s="210"/>
      <c r="F974" s="210"/>
      <c r="G974" s="210"/>
      <c r="H974" s="210"/>
      <c r="I974" s="627"/>
      <c r="J974" s="210"/>
      <c r="K974" s="210"/>
      <c r="L974" s="210"/>
      <c r="M974" s="628"/>
      <c r="N974" s="210"/>
      <c r="O974" s="210"/>
      <c r="P974" s="210"/>
      <c r="Q974" s="210"/>
      <c r="R974" s="210"/>
      <c r="S974" s="210"/>
      <c r="T974" s="210"/>
      <c r="U974" s="210"/>
      <c r="V974" s="210"/>
      <c r="W974" s="210"/>
      <c r="X974" s="210"/>
      <c r="Y974" s="210"/>
      <c r="Z974" s="210"/>
    </row>
    <row r="975" ht="12.75" customHeight="1">
      <c r="A975" s="625"/>
      <c r="B975" s="625"/>
      <c r="C975" s="625"/>
      <c r="D975" s="627"/>
      <c r="E975" s="210"/>
      <c r="F975" s="210"/>
      <c r="G975" s="210"/>
      <c r="H975" s="210"/>
      <c r="I975" s="627"/>
      <c r="J975" s="210"/>
      <c r="K975" s="210"/>
      <c r="L975" s="210"/>
      <c r="M975" s="628"/>
      <c r="N975" s="210"/>
      <c r="O975" s="210"/>
      <c r="P975" s="210"/>
      <c r="Q975" s="210"/>
      <c r="R975" s="210"/>
      <c r="S975" s="210"/>
      <c r="T975" s="210"/>
      <c r="U975" s="210"/>
      <c r="V975" s="210"/>
      <c r="W975" s="210"/>
      <c r="X975" s="210"/>
      <c r="Y975" s="210"/>
      <c r="Z975" s="210"/>
    </row>
    <row r="976" ht="12.75" customHeight="1">
      <c r="A976" s="625"/>
      <c r="B976" s="625"/>
      <c r="C976" s="625"/>
      <c r="D976" s="627"/>
      <c r="E976" s="210"/>
      <c r="F976" s="210"/>
      <c r="G976" s="210"/>
      <c r="H976" s="210"/>
      <c r="I976" s="627"/>
      <c r="J976" s="210"/>
      <c r="K976" s="210"/>
      <c r="L976" s="210"/>
      <c r="M976" s="628"/>
      <c r="N976" s="210"/>
      <c r="O976" s="210"/>
      <c r="P976" s="210"/>
      <c r="Q976" s="210"/>
      <c r="R976" s="210"/>
      <c r="S976" s="210"/>
      <c r="T976" s="210"/>
      <c r="U976" s="210"/>
      <c r="V976" s="210"/>
      <c r="W976" s="210"/>
      <c r="X976" s="210"/>
      <c r="Y976" s="210"/>
      <c r="Z976" s="210"/>
    </row>
    <row r="977" ht="12.75" customHeight="1">
      <c r="A977" s="625"/>
      <c r="B977" s="625"/>
      <c r="C977" s="625"/>
      <c r="D977" s="627"/>
      <c r="E977" s="210"/>
      <c r="F977" s="210"/>
      <c r="G977" s="210"/>
      <c r="H977" s="210"/>
      <c r="I977" s="627"/>
      <c r="J977" s="210"/>
      <c r="K977" s="210"/>
      <c r="L977" s="210"/>
      <c r="M977" s="628"/>
      <c r="N977" s="210"/>
      <c r="O977" s="210"/>
      <c r="P977" s="210"/>
      <c r="Q977" s="210"/>
      <c r="R977" s="210"/>
      <c r="S977" s="210"/>
      <c r="T977" s="210"/>
      <c r="U977" s="210"/>
      <c r="V977" s="210"/>
      <c r="W977" s="210"/>
      <c r="X977" s="210"/>
      <c r="Y977" s="210"/>
      <c r="Z977" s="210"/>
    </row>
    <row r="978" ht="12.75" customHeight="1">
      <c r="A978" s="625"/>
      <c r="B978" s="625"/>
      <c r="C978" s="625"/>
      <c r="D978" s="627"/>
      <c r="E978" s="210"/>
      <c r="F978" s="210"/>
      <c r="G978" s="210"/>
      <c r="H978" s="210"/>
      <c r="I978" s="627"/>
      <c r="J978" s="210"/>
      <c r="K978" s="210"/>
      <c r="L978" s="210"/>
      <c r="M978" s="628"/>
      <c r="N978" s="210"/>
      <c r="O978" s="210"/>
      <c r="P978" s="210"/>
      <c r="Q978" s="210"/>
      <c r="R978" s="210"/>
      <c r="S978" s="210"/>
      <c r="T978" s="210"/>
      <c r="U978" s="210"/>
      <c r="V978" s="210"/>
      <c r="W978" s="210"/>
      <c r="X978" s="210"/>
      <c r="Y978" s="210"/>
      <c r="Z978" s="210"/>
    </row>
    <row r="979" ht="12.75" customHeight="1">
      <c r="A979" s="625"/>
      <c r="B979" s="625"/>
      <c r="C979" s="625"/>
      <c r="D979" s="627"/>
      <c r="E979" s="210"/>
      <c r="F979" s="210"/>
      <c r="G979" s="210"/>
      <c r="H979" s="210"/>
      <c r="I979" s="627"/>
      <c r="J979" s="210"/>
      <c r="K979" s="210"/>
      <c r="L979" s="210"/>
      <c r="M979" s="628"/>
      <c r="N979" s="210"/>
      <c r="O979" s="210"/>
      <c r="P979" s="210"/>
      <c r="Q979" s="210"/>
      <c r="R979" s="210"/>
      <c r="S979" s="210"/>
      <c r="T979" s="210"/>
      <c r="U979" s="210"/>
      <c r="V979" s="210"/>
      <c r="W979" s="210"/>
      <c r="X979" s="210"/>
      <c r="Y979" s="210"/>
      <c r="Z979" s="210"/>
    </row>
    <row r="980" ht="12.75" customHeight="1">
      <c r="A980" s="625"/>
      <c r="B980" s="625"/>
      <c r="C980" s="625"/>
      <c r="D980" s="627"/>
      <c r="E980" s="210"/>
      <c r="F980" s="210"/>
      <c r="G980" s="210"/>
      <c r="H980" s="210"/>
      <c r="I980" s="627"/>
      <c r="J980" s="210"/>
      <c r="K980" s="210"/>
      <c r="L980" s="210"/>
      <c r="M980" s="628"/>
      <c r="N980" s="210"/>
      <c r="O980" s="210"/>
      <c r="P980" s="210"/>
      <c r="Q980" s="210"/>
      <c r="R980" s="210"/>
      <c r="S980" s="210"/>
      <c r="T980" s="210"/>
      <c r="U980" s="210"/>
      <c r="V980" s="210"/>
      <c r="W980" s="210"/>
      <c r="X980" s="210"/>
      <c r="Y980" s="210"/>
      <c r="Z980" s="210"/>
    </row>
    <row r="981" ht="12.75" customHeight="1">
      <c r="A981" s="625"/>
      <c r="B981" s="625"/>
      <c r="C981" s="625"/>
      <c r="D981" s="627"/>
      <c r="E981" s="210"/>
      <c r="F981" s="210"/>
      <c r="G981" s="210"/>
      <c r="H981" s="210"/>
      <c r="I981" s="627"/>
      <c r="J981" s="210"/>
      <c r="K981" s="210"/>
      <c r="L981" s="210"/>
      <c r="M981" s="628"/>
      <c r="N981" s="210"/>
      <c r="O981" s="210"/>
      <c r="P981" s="210"/>
      <c r="Q981" s="210"/>
      <c r="R981" s="210"/>
      <c r="S981" s="210"/>
      <c r="T981" s="210"/>
      <c r="U981" s="210"/>
      <c r="V981" s="210"/>
      <c r="W981" s="210"/>
      <c r="X981" s="210"/>
      <c r="Y981" s="210"/>
      <c r="Z981" s="210"/>
    </row>
    <row r="982" ht="12.75" customHeight="1">
      <c r="A982" s="625"/>
      <c r="B982" s="625"/>
      <c r="C982" s="625"/>
      <c r="D982" s="627"/>
      <c r="E982" s="210"/>
      <c r="F982" s="210"/>
      <c r="G982" s="210"/>
      <c r="H982" s="210"/>
      <c r="I982" s="627"/>
      <c r="J982" s="210"/>
      <c r="K982" s="210"/>
      <c r="L982" s="210"/>
      <c r="M982" s="628"/>
      <c r="N982" s="210"/>
      <c r="O982" s="210"/>
      <c r="P982" s="210"/>
      <c r="Q982" s="210"/>
      <c r="R982" s="210"/>
      <c r="S982" s="210"/>
      <c r="T982" s="210"/>
      <c r="U982" s="210"/>
      <c r="V982" s="210"/>
      <c r="W982" s="210"/>
      <c r="X982" s="210"/>
      <c r="Y982" s="210"/>
      <c r="Z982" s="210"/>
    </row>
    <row r="983" ht="12.75" customHeight="1">
      <c r="A983" s="625"/>
      <c r="B983" s="625"/>
      <c r="C983" s="625"/>
      <c r="D983" s="627"/>
      <c r="E983" s="210"/>
      <c r="F983" s="210"/>
      <c r="G983" s="210"/>
      <c r="H983" s="210"/>
      <c r="I983" s="627"/>
      <c r="J983" s="210"/>
      <c r="K983" s="210"/>
      <c r="L983" s="210"/>
      <c r="M983" s="628"/>
      <c r="N983" s="210"/>
      <c r="O983" s="210"/>
      <c r="P983" s="210"/>
      <c r="Q983" s="210"/>
      <c r="R983" s="210"/>
      <c r="S983" s="210"/>
      <c r="T983" s="210"/>
      <c r="U983" s="210"/>
      <c r="V983" s="210"/>
      <c r="W983" s="210"/>
      <c r="X983" s="210"/>
      <c r="Y983" s="210"/>
      <c r="Z983" s="210"/>
    </row>
    <row r="984" ht="12.75" customHeight="1">
      <c r="A984" s="625"/>
      <c r="B984" s="625"/>
      <c r="C984" s="625"/>
      <c r="D984" s="627"/>
      <c r="E984" s="210"/>
      <c r="F984" s="210"/>
      <c r="G984" s="210"/>
      <c r="H984" s="210"/>
      <c r="I984" s="627"/>
      <c r="J984" s="210"/>
      <c r="K984" s="210"/>
      <c r="L984" s="210"/>
      <c r="M984" s="628"/>
      <c r="N984" s="210"/>
      <c r="O984" s="210"/>
      <c r="P984" s="210"/>
      <c r="Q984" s="210"/>
      <c r="R984" s="210"/>
      <c r="S984" s="210"/>
      <c r="T984" s="210"/>
      <c r="U984" s="210"/>
      <c r="V984" s="210"/>
      <c r="W984" s="210"/>
      <c r="X984" s="210"/>
      <c r="Y984" s="210"/>
      <c r="Z984" s="210"/>
    </row>
    <row r="985" ht="12.75" customHeight="1">
      <c r="A985" s="625"/>
      <c r="B985" s="625"/>
      <c r="C985" s="625"/>
      <c r="D985" s="627"/>
      <c r="E985" s="210"/>
      <c r="F985" s="210"/>
      <c r="G985" s="210"/>
      <c r="H985" s="210"/>
      <c r="I985" s="627"/>
      <c r="J985" s="210"/>
      <c r="K985" s="210"/>
      <c r="L985" s="210"/>
      <c r="M985" s="628"/>
      <c r="N985" s="210"/>
      <c r="O985" s="210"/>
      <c r="P985" s="210"/>
      <c r="Q985" s="210"/>
      <c r="R985" s="210"/>
      <c r="S985" s="210"/>
      <c r="T985" s="210"/>
      <c r="U985" s="210"/>
      <c r="V985" s="210"/>
      <c r="W985" s="210"/>
      <c r="X985" s="210"/>
      <c r="Y985" s="210"/>
      <c r="Z985" s="210"/>
    </row>
    <row r="986" ht="12.75" customHeight="1">
      <c r="A986" s="625"/>
      <c r="B986" s="625"/>
      <c r="C986" s="625"/>
      <c r="D986" s="627"/>
      <c r="E986" s="210"/>
      <c r="F986" s="210"/>
      <c r="G986" s="210"/>
      <c r="H986" s="210"/>
      <c r="I986" s="627"/>
      <c r="J986" s="210"/>
      <c r="K986" s="210"/>
      <c r="L986" s="210"/>
      <c r="M986" s="628"/>
      <c r="N986" s="210"/>
      <c r="O986" s="210"/>
      <c r="P986" s="210"/>
      <c r="Q986" s="210"/>
      <c r="R986" s="210"/>
      <c r="S986" s="210"/>
      <c r="T986" s="210"/>
      <c r="U986" s="210"/>
      <c r="V986" s="210"/>
      <c r="W986" s="210"/>
      <c r="X986" s="210"/>
      <c r="Y986" s="210"/>
      <c r="Z986" s="210"/>
    </row>
    <row r="987" ht="12.75" customHeight="1">
      <c r="A987" s="625"/>
      <c r="B987" s="625"/>
      <c r="C987" s="625"/>
      <c r="D987" s="627"/>
      <c r="E987" s="210"/>
      <c r="F987" s="210"/>
      <c r="G987" s="210"/>
      <c r="H987" s="210"/>
      <c r="I987" s="627"/>
      <c r="J987" s="210"/>
      <c r="K987" s="210"/>
      <c r="L987" s="210"/>
      <c r="M987" s="628"/>
      <c r="N987" s="210"/>
      <c r="O987" s="210"/>
      <c r="P987" s="210"/>
      <c r="Q987" s="210"/>
      <c r="R987" s="210"/>
      <c r="S987" s="210"/>
      <c r="T987" s="210"/>
      <c r="U987" s="210"/>
      <c r="V987" s="210"/>
      <c r="W987" s="210"/>
      <c r="X987" s="210"/>
      <c r="Y987" s="210"/>
      <c r="Z987" s="210"/>
    </row>
    <row r="988" ht="12.75" customHeight="1">
      <c r="A988" s="625"/>
      <c r="B988" s="625"/>
      <c r="C988" s="625"/>
      <c r="D988" s="627"/>
      <c r="E988" s="210"/>
      <c r="F988" s="210"/>
      <c r="G988" s="210"/>
      <c r="H988" s="210"/>
      <c r="I988" s="627"/>
      <c r="J988" s="210"/>
      <c r="K988" s="210"/>
      <c r="L988" s="210"/>
      <c r="M988" s="628"/>
      <c r="N988" s="210"/>
      <c r="O988" s="210"/>
      <c r="P988" s="210"/>
      <c r="Q988" s="210"/>
      <c r="R988" s="210"/>
      <c r="S988" s="210"/>
      <c r="T988" s="210"/>
      <c r="U988" s="210"/>
      <c r="V988" s="210"/>
      <c r="W988" s="210"/>
      <c r="X988" s="210"/>
      <c r="Y988" s="210"/>
      <c r="Z988" s="210"/>
    </row>
    <row r="989" ht="12.75" customHeight="1">
      <c r="A989" s="625"/>
      <c r="B989" s="625"/>
      <c r="C989" s="625"/>
      <c r="D989" s="627"/>
      <c r="E989" s="210"/>
      <c r="F989" s="210"/>
      <c r="G989" s="210"/>
      <c r="H989" s="210"/>
      <c r="I989" s="627"/>
      <c r="J989" s="210"/>
      <c r="K989" s="210"/>
      <c r="L989" s="210"/>
      <c r="M989" s="628"/>
      <c r="N989" s="210"/>
      <c r="O989" s="210"/>
      <c r="P989" s="210"/>
      <c r="Q989" s="210"/>
      <c r="R989" s="210"/>
      <c r="S989" s="210"/>
      <c r="T989" s="210"/>
      <c r="U989" s="210"/>
      <c r="V989" s="210"/>
      <c r="W989" s="210"/>
      <c r="X989" s="210"/>
      <c r="Y989" s="210"/>
      <c r="Z989" s="210"/>
    </row>
    <row r="990" ht="12.75" customHeight="1">
      <c r="A990" s="625"/>
      <c r="B990" s="625"/>
      <c r="C990" s="625"/>
      <c r="D990" s="627"/>
      <c r="E990" s="210"/>
      <c r="F990" s="210"/>
      <c r="G990" s="210"/>
      <c r="H990" s="210"/>
      <c r="I990" s="627"/>
      <c r="J990" s="210"/>
      <c r="K990" s="210"/>
      <c r="L990" s="210"/>
      <c r="M990" s="628"/>
      <c r="N990" s="210"/>
      <c r="O990" s="210"/>
      <c r="P990" s="210"/>
      <c r="Q990" s="210"/>
      <c r="R990" s="210"/>
      <c r="S990" s="210"/>
      <c r="T990" s="210"/>
      <c r="U990" s="210"/>
      <c r="V990" s="210"/>
      <c r="W990" s="210"/>
      <c r="X990" s="210"/>
      <c r="Y990" s="210"/>
      <c r="Z990" s="210"/>
    </row>
    <row r="991" ht="12.75" customHeight="1">
      <c r="A991" s="625"/>
      <c r="B991" s="625"/>
      <c r="C991" s="625"/>
      <c r="D991" s="627"/>
      <c r="E991" s="210"/>
      <c r="F991" s="210"/>
      <c r="G991" s="210"/>
      <c r="H991" s="210"/>
      <c r="I991" s="627"/>
      <c r="J991" s="210"/>
      <c r="K991" s="210"/>
      <c r="L991" s="210"/>
      <c r="M991" s="628"/>
      <c r="N991" s="210"/>
      <c r="O991" s="210"/>
      <c r="P991" s="210"/>
      <c r="Q991" s="210"/>
      <c r="R991" s="210"/>
      <c r="S991" s="210"/>
      <c r="T991" s="210"/>
      <c r="U991" s="210"/>
      <c r="V991" s="210"/>
      <c r="W991" s="210"/>
      <c r="X991" s="210"/>
      <c r="Y991" s="210"/>
      <c r="Z991" s="210"/>
    </row>
    <row r="992" ht="12.75" customHeight="1">
      <c r="A992" s="625"/>
      <c r="B992" s="625"/>
      <c r="C992" s="625"/>
      <c r="D992" s="627"/>
      <c r="E992" s="210"/>
      <c r="F992" s="210"/>
      <c r="G992" s="210"/>
      <c r="H992" s="210"/>
      <c r="I992" s="627"/>
      <c r="J992" s="210"/>
      <c r="K992" s="210"/>
      <c r="L992" s="210"/>
      <c r="M992" s="628"/>
      <c r="N992" s="210"/>
      <c r="O992" s="210"/>
      <c r="P992" s="210"/>
      <c r="Q992" s="210"/>
      <c r="R992" s="210"/>
      <c r="S992" s="210"/>
      <c r="T992" s="210"/>
      <c r="U992" s="210"/>
      <c r="V992" s="210"/>
      <c r="W992" s="210"/>
      <c r="X992" s="210"/>
      <c r="Y992" s="210"/>
      <c r="Z992" s="210"/>
    </row>
    <row r="993" ht="12.75" customHeight="1">
      <c r="A993" s="625"/>
      <c r="B993" s="625"/>
      <c r="C993" s="625"/>
      <c r="D993" s="627"/>
      <c r="E993" s="210"/>
      <c r="F993" s="210"/>
      <c r="G993" s="210"/>
      <c r="H993" s="210"/>
      <c r="I993" s="627"/>
      <c r="J993" s="210"/>
      <c r="K993" s="210"/>
      <c r="L993" s="210"/>
      <c r="M993" s="628"/>
      <c r="N993" s="210"/>
      <c r="O993" s="210"/>
      <c r="P993" s="210"/>
      <c r="Q993" s="210"/>
      <c r="R993" s="210"/>
      <c r="S993" s="210"/>
      <c r="T993" s="210"/>
      <c r="U993" s="210"/>
      <c r="V993" s="210"/>
      <c r="W993" s="210"/>
      <c r="X993" s="210"/>
      <c r="Y993" s="210"/>
      <c r="Z993" s="210"/>
    </row>
    <row r="994" ht="12.75" customHeight="1">
      <c r="A994" s="625"/>
      <c r="B994" s="625"/>
      <c r="C994" s="625"/>
      <c r="D994" s="627"/>
      <c r="E994" s="210"/>
      <c r="F994" s="210"/>
      <c r="G994" s="210"/>
      <c r="H994" s="210"/>
      <c r="I994" s="627"/>
      <c r="J994" s="210"/>
      <c r="K994" s="210"/>
      <c r="L994" s="210"/>
      <c r="M994" s="628"/>
      <c r="N994" s="210"/>
      <c r="O994" s="210"/>
      <c r="P994" s="210"/>
      <c r="Q994" s="210"/>
      <c r="R994" s="210"/>
      <c r="S994" s="210"/>
      <c r="T994" s="210"/>
      <c r="U994" s="210"/>
      <c r="V994" s="210"/>
      <c r="W994" s="210"/>
      <c r="X994" s="210"/>
      <c r="Y994" s="210"/>
      <c r="Z994" s="210"/>
    </row>
    <row r="995" ht="12.75" customHeight="1">
      <c r="A995" s="625"/>
      <c r="B995" s="625"/>
      <c r="C995" s="625"/>
      <c r="D995" s="627"/>
      <c r="E995" s="210"/>
      <c r="F995" s="210"/>
      <c r="G995" s="210"/>
      <c r="H995" s="210"/>
      <c r="I995" s="627"/>
      <c r="J995" s="210"/>
      <c r="K995" s="210"/>
      <c r="L995" s="210"/>
      <c r="M995" s="628"/>
      <c r="N995" s="210"/>
      <c r="O995" s="210"/>
      <c r="P995" s="210"/>
      <c r="Q995" s="210"/>
      <c r="R995" s="210"/>
      <c r="S995" s="210"/>
      <c r="T995" s="210"/>
      <c r="U995" s="210"/>
      <c r="V995" s="210"/>
      <c r="W995" s="210"/>
      <c r="X995" s="210"/>
      <c r="Y995" s="210"/>
      <c r="Z995" s="210"/>
    </row>
    <row r="996" ht="12.75" customHeight="1">
      <c r="A996" s="625"/>
      <c r="B996" s="625"/>
      <c r="C996" s="625"/>
      <c r="D996" s="627"/>
      <c r="E996" s="210"/>
      <c r="F996" s="210"/>
      <c r="G996" s="210"/>
      <c r="H996" s="210"/>
      <c r="I996" s="627"/>
      <c r="J996" s="210"/>
      <c r="K996" s="210"/>
      <c r="L996" s="210"/>
      <c r="M996" s="628"/>
      <c r="N996" s="210"/>
      <c r="O996" s="210"/>
      <c r="P996" s="210"/>
      <c r="Q996" s="210"/>
      <c r="R996" s="210"/>
      <c r="S996" s="210"/>
      <c r="T996" s="210"/>
      <c r="U996" s="210"/>
      <c r="V996" s="210"/>
      <c r="W996" s="210"/>
      <c r="X996" s="210"/>
      <c r="Y996" s="210"/>
      <c r="Z996" s="210"/>
    </row>
    <row r="997" ht="12.75" customHeight="1">
      <c r="A997" s="625"/>
      <c r="B997" s="625"/>
      <c r="C997" s="625"/>
      <c r="D997" s="627"/>
      <c r="E997" s="210"/>
      <c r="F997" s="210"/>
      <c r="G997" s="210"/>
      <c r="H997" s="210"/>
      <c r="I997" s="627"/>
      <c r="J997" s="210"/>
      <c r="K997" s="210"/>
      <c r="L997" s="210"/>
      <c r="M997" s="628"/>
      <c r="N997" s="210"/>
      <c r="O997" s="210"/>
      <c r="P997" s="210"/>
      <c r="Q997" s="210"/>
      <c r="R997" s="210"/>
      <c r="S997" s="210"/>
      <c r="T997" s="210"/>
      <c r="U997" s="210"/>
      <c r="V997" s="210"/>
      <c r="W997" s="210"/>
      <c r="X997" s="210"/>
      <c r="Y997" s="210"/>
      <c r="Z997" s="210"/>
    </row>
    <row r="998" ht="12.75" customHeight="1">
      <c r="A998" s="625"/>
      <c r="B998" s="625"/>
      <c r="C998" s="625"/>
      <c r="D998" s="627"/>
      <c r="E998" s="210"/>
      <c r="F998" s="210"/>
      <c r="G998" s="210"/>
      <c r="H998" s="210"/>
      <c r="I998" s="627"/>
      <c r="J998" s="210"/>
      <c r="K998" s="210"/>
      <c r="L998" s="210"/>
      <c r="M998" s="628"/>
      <c r="N998" s="210"/>
      <c r="O998" s="210"/>
      <c r="P998" s="210"/>
      <c r="Q998" s="210"/>
      <c r="R998" s="210"/>
      <c r="S998" s="210"/>
      <c r="T998" s="210"/>
      <c r="U998" s="210"/>
      <c r="V998" s="210"/>
      <c r="W998" s="210"/>
      <c r="X998" s="210"/>
      <c r="Y998" s="210"/>
      <c r="Z998" s="210"/>
    </row>
    <row r="999" ht="12.75" customHeight="1">
      <c r="A999" s="625"/>
      <c r="B999" s="625"/>
      <c r="C999" s="625"/>
      <c r="D999" s="627"/>
      <c r="E999" s="210"/>
      <c r="F999" s="210"/>
      <c r="G999" s="210"/>
      <c r="H999" s="210"/>
      <c r="I999" s="627"/>
      <c r="J999" s="210"/>
      <c r="K999" s="210"/>
      <c r="L999" s="210"/>
      <c r="M999" s="628"/>
      <c r="N999" s="210"/>
      <c r="O999" s="210"/>
      <c r="P999" s="210"/>
      <c r="Q999" s="210"/>
      <c r="R999" s="210"/>
      <c r="S999" s="210"/>
      <c r="T999" s="210"/>
      <c r="U999" s="210"/>
      <c r="V999" s="210"/>
      <c r="W999" s="210"/>
      <c r="X999" s="210"/>
      <c r="Y999" s="210"/>
      <c r="Z999" s="210"/>
    </row>
    <row r="1000" ht="12.75" customHeight="1">
      <c r="A1000" s="625"/>
      <c r="B1000" s="625"/>
      <c r="C1000" s="625"/>
      <c r="D1000" s="627"/>
      <c r="E1000" s="210"/>
      <c r="F1000" s="210"/>
      <c r="G1000" s="210"/>
      <c r="H1000" s="210"/>
      <c r="I1000" s="627"/>
      <c r="J1000" s="210"/>
      <c r="K1000" s="210"/>
      <c r="L1000" s="210"/>
      <c r="M1000" s="628"/>
      <c r="N1000" s="210"/>
      <c r="O1000" s="210"/>
      <c r="P1000" s="210"/>
      <c r="Q1000" s="210"/>
      <c r="R1000" s="210"/>
      <c r="S1000" s="210"/>
      <c r="T1000" s="210"/>
      <c r="U1000" s="210"/>
      <c r="V1000" s="210"/>
      <c r="W1000" s="210"/>
      <c r="X1000" s="210"/>
      <c r="Y1000" s="210"/>
      <c r="Z1000" s="210"/>
    </row>
    <row r="1001" ht="12.75" customHeight="1">
      <c r="A1001" s="625"/>
      <c r="B1001" s="625"/>
      <c r="C1001" s="625"/>
      <c r="D1001" s="627"/>
      <c r="E1001" s="210"/>
      <c r="F1001" s="210"/>
      <c r="G1001" s="210"/>
      <c r="H1001" s="210"/>
      <c r="I1001" s="627"/>
      <c r="J1001" s="210"/>
      <c r="K1001" s="210"/>
      <c r="L1001" s="210"/>
      <c r="M1001" s="628"/>
      <c r="N1001" s="210"/>
      <c r="O1001" s="210"/>
      <c r="P1001" s="210"/>
      <c r="Q1001" s="210"/>
      <c r="R1001" s="210"/>
      <c r="S1001" s="210"/>
      <c r="T1001" s="210"/>
      <c r="U1001" s="210"/>
      <c r="V1001" s="210"/>
      <c r="W1001" s="210"/>
      <c r="X1001" s="210"/>
      <c r="Y1001" s="210"/>
      <c r="Z1001" s="210"/>
    </row>
  </sheetData>
  <autoFilter ref="$A$1:$M$93"/>
  <mergeCells count="76">
    <mergeCell ref="O69:R69"/>
    <mergeCell ref="O70:R70"/>
    <mergeCell ref="O71:R71"/>
    <mergeCell ref="O72:R72"/>
    <mergeCell ref="O73:R73"/>
    <mergeCell ref="O74:R74"/>
    <mergeCell ref="O75:R75"/>
    <mergeCell ref="O76:R76"/>
    <mergeCell ref="O78:T79"/>
    <mergeCell ref="O80:R80"/>
    <mergeCell ref="O81:R81"/>
    <mergeCell ref="O82:R82"/>
    <mergeCell ref="O83:R83"/>
    <mergeCell ref="O84:R84"/>
    <mergeCell ref="P95:R95"/>
    <mergeCell ref="P96:R96"/>
    <mergeCell ref="P97:R97"/>
    <mergeCell ref="P98:R98"/>
    <mergeCell ref="P99:R99"/>
    <mergeCell ref="P100:R100"/>
    <mergeCell ref="O85:R85"/>
    <mergeCell ref="O88:R89"/>
    <mergeCell ref="P90:R90"/>
    <mergeCell ref="P91:R91"/>
    <mergeCell ref="P92:R92"/>
    <mergeCell ref="P93:R93"/>
    <mergeCell ref="P94:R94"/>
    <mergeCell ref="O2:P2"/>
    <mergeCell ref="O14:S15"/>
    <mergeCell ref="O16:S16"/>
    <mergeCell ref="O17:S17"/>
    <mergeCell ref="O18:S18"/>
    <mergeCell ref="O19:S19"/>
    <mergeCell ref="O20:S20"/>
    <mergeCell ref="O21:S21"/>
    <mergeCell ref="O22:S22"/>
    <mergeCell ref="O23:S23"/>
    <mergeCell ref="O24:S24"/>
    <mergeCell ref="O26:S27"/>
    <mergeCell ref="P28:R28"/>
    <mergeCell ref="P29:R29"/>
    <mergeCell ref="P30:R30"/>
    <mergeCell ref="P31:R31"/>
    <mergeCell ref="P32:R32"/>
    <mergeCell ref="P33:R33"/>
    <mergeCell ref="P34:R34"/>
    <mergeCell ref="P35:R35"/>
    <mergeCell ref="P36:R36"/>
    <mergeCell ref="P37:R37"/>
    <mergeCell ref="P38:R38"/>
    <mergeCell ref="P39:R39"/>
    <mergeCell ref="P40:R40"/>
    <mergeCell ref="P41:R41"/>
    <mergeCell ref="P42:R42"/>
    <mergeCell ref="O44:S45"/>
    <mergeCell ref="P46:R46"/>
    <mergeCell ref="P47:R47"/>
    <mergeCell ref="P48:R48"/>
    <mergeCell ref="P49:R49"/>
    <mergeCell ref="P50:R50"/>
    <mergeCell ref="P51:R51"/>
    <mergeCell ref="P52:R52"/>
    <mergeCell ref="P53:R53"/>
    <mergeCell ref="P54:R54"/>
    <mergeCell ref="P55:R55"/>
    <mergeCell ref="P56:R56"/>
    <mergeCell ref="P57:R57"/>
    <mergeCell ref="P58:R58"/>
    <mergeCell ref="P59:R59"/>
    <mergeCell ref="O61:T62"/>
    <mergeCell ref="O63:R63"/>
    <mergeCell ref="O64:R64"/>
    <mergeCell ref="O65:R65"/>
    <mergeCell ref="O66:R66"/>
    <mergeCell ref="O67:R67"/>
    <mergeCell ref="O68:R68"/>
  </mergeCells>
  <printOptions/>
  <pageMargins bottom="1.0" footer="0.0" header="0.0" left="0.75" right="0.75" top="1.0"/>
  <pageSetup orientation="portrait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xSplit="1.0" ySplit="1.0" topLeftCell="B2" activePane="bottomRight" state="frozen"/>
      <selection activeCell="B1" sqref="B1" pane="topRight"/>
      <selection activeCell="A2" sqref="A2" pane="bottomLeft"/>
      <selection activeCell="B2" sqref="B2" pane="bottomRight"/>
    </sheetView>
  </sheetViews>
  <sheetFormatPr customHeight="1" defaultColWidth="14.43" defaultRowHeight="15.0"/>
  <cols>
    <col customWidth="1" min="1" max="1" width="17.43"/>
    <col customWidth="1" min="2" max="2" width="28.57"/>
    <col customWidth="1" min="3" max="3" width="19.43"/>
    <col customWidth="1" min="4" max="4" width="26.14"/>
    <col customWidth="1" min="5" max="5" width="40.57"/>
    <col customWidth="1" min="6" max="6" width="71.43"/>
    <col customWidth="1" min="7" max="7" width="15.43"/>
    <col customWidth="1" min="8" max="8" width="31.29"/>
    <col customWidth="1" min="9" max="9" width="33.29"/>
    <col customWidth="1" min="10" max="10" width="35.14"/>
    <col customWidth="1" min="11" max="11" width="57.14"/>
    <col customWidth="1" min="12" max="12" width="76.43"/>
    <col customWidth="1" min="13" max="13" width="53.43"/>
    <col customWidth="1" min="14" max="14" width="9.14"/>
    <col customWidth="1" min="15" max="15" width="27.14"/>
    <col customWidth="1" min="16" max="16" width="9.86"/>
    <col customWidth="1" min="17" max="17" width="3.43"/>
    <col customWidth="1" min="18" max="18" width="39.14"/>
    <col customWidth="1" min="19" max="19" width="62.86"/>
    <col customWidth="1" min="20" max="20" width="13.71"/>
    <col customWidth="1" min="21" max="26" width="8.71"/>
  </cols>
  <sheetData>
    <row r="1" ht="12.75" customHeight="1">
      <c r="A1" s="581" t="s">
        <v>0</v>
      </c>
      <c r="B1" s="581" t="s">
        <v>1</v>
      </c>
      <c r="C1" s="581" t="s">
        <v>2</v>
      </c>
      <c r="D1" s="580" t="s">
        <v>3</v>
      </c>
      <c r="E1" s="581" t="s">
        <v>4</v>
      </c>
      <c r="F1" s="581" t="s">
        <v>5</v>
      </c>
      <c r="G1" s="581" t="s">
        <v>6</v>
      </c>
      <c r="H1" s="581" t="s">
        <v>7</v>
      </c>
      <c r="I1" s="580" t="s">
        <v>8</v>
      </c>
      <c r="J1" s="581" t="s">
        <v>198</v>
      </c>
      <c r="K1" s="582" t="s">
        <v>10</v>
      </c>
      <c r="L1" s="582" t="s">
        <v>11</v>
      </c>
      <c r="M1" s="326" t="s">
        <v>12</v>
      </c>
      <c r="N1" s="210"/>
      <c r="O1" s="210"/>
      <c r="P1" s="210"/>
      <c r="Q1" s="210"/>
      <c r="R1" s="210"/>
      <c r="S1" s="210"/>
      <c r="T1" s="210"/>
      <c r="U1" s="210"/>
      <c r="V1" s="210"/>
      <c r="W1" s="210"/>
      <c r="X1" s="210"/>
      <c r="Y1" s="210"/>
      <c r="Z1" s="210"/>
    </row>
    <row r="2" ht="12.75" customHeight="1">
      <c r="A2" s="597">
        <v>104.0</v>
      </c>
      <c r="B2" s="437" t="s">
        <v>13212</v>
      </c>
      <c r="C2" s="437">
        <v>2000.0</v>
      </c>
      <c r="D2" s="511">
        <v>36874.0</v>
      </c>
      <c r="E2" s="437" t="s">
        <v>13213</v>
      </c>
      <c r="F2" s="437" t="s">
        <v>13214</v>
      </c>
      <c r="G2" s="437" t="s">
        <v>707</v>
      </c>
      <c r="H2" s="437" t="s">
        <v>251</v>
      </c>
      <c r="I2" s="511">
        <v>37995.0</v>
      </c>
      <c r="J2" s="439">
        <v>1.0</v>
      </c>
      <c r="K2" s="650" t="s">
        <v>309</v>
      </c>
      <c r="L2" s="439" t="s">
        <v>395</v>
      </c>
      <c r="M2" s="330">
        <f t="shared" ref="M2:M12" si="1">I2-D2</f>
        <v>1121</v>
      </c>
      <c r="N2" s="210"/>
      <c r="O2" s="557" t="s">
        <v>12998</v>
      </c>
      <c r="P2" s="329"/>
      <c r="Q2" s="15"/>
      <c r="R2" s="15"/>
      <c r="S2" s="15"/>
      <c r="T2" s="15"/>
      <c r="U2" s="210"/>
      <c r="V2" s="210"/>
      <c r="W2" s="210"/>
      <c r="X2" s="210"/>
      <c r="Y2" s="210"/>
      <c r="Z2" s="210"/>
    </row>
    <row r="3" ht="12.75" customHeight="1">
      <c r="A3" s="590">
        <v>204.0</v>
      </c>
      <c r="B3" s="431" t="s">
        <v>13215</v>
      </c>
      <c r="C3" s="431">
        <v>2003.0</v>
      </c>
      <c r="D3" s="508">
        <v>37900.0</v>
      </c>
      <c r="E3" s="431" t="s">
        <v>13216</v>
      </c>
      <c r="F3" s="431" t="s">
        <v>1365</v>
      </c>
      <c r="G3" s="431" t="s">
        <v>806</v>
      </c>
      <c r="H3" s="431" t="s">
        <v>6362</v>
      </c>
      <c r="I3" s="508">
        <v>38000.0</v>
      </c>
      <c r="J3" s="433">
        <v>1.0</v>
      </c>
      <c r="K3" s="649" t="s">
        <v>322</v>
      </c>
      <c r="L3" s="431" t="s">
        <v>395</v>
      </c>
      <c r="M3" s="327">
        <f t="shared" si="1"/>
        <v>100</v>
      </c>
      <c r="N3" s="210"/>
      <c r="O3" s="331" t="s">
        <v>27</v>
      </c>
      <c r="P3" s="331">
        <f>COUNTIF($G$2:$G$476,"PT")</f>
        <v>21</v>
      </c>
      <c r="Q3" s="15"/>
      <c r="R3" s="15"/>
      <c r="S3" s="15"/>
      <c r="T3" s="15"/>
      <c r="U3" s="210"/>
      <c r="V3" s="210"/>
      <c r="W3" s="210"/>
      <c r="X3" s="210"/>
      <c r="Y3" s="210"/>
      <c r="Z3" s="210"/>
    </row>
    <row r="4" ht="12.75" customHeight="1">
      <c r="A4" s="597">
        <v>304.0</v>
      </c>
      <c r="B4" s="437" t="s">
        <v>13217</v>
      </c>
      <c r="C4" s="437">
        <v>2001.0</v>
      </c>
      <c r="D4" s="511">
        <v>37071.0</v>
      </c>
      <c r="E4" s="437" t="s">
        <v>13218</v>
      </c>
      <c r="F4" s="437" t="s">
        <v>1293</v>
      </c>
      <c r="G4" s="437" t="s">
        <v>430</v>
      </c>
      <c r="H4" s="437" t="s">
        <v>12472</v>
      </c>
      <c r="I4" s="511">
        <v>38015.0</v>
      </c>
      <c r="J4" s="439">
        <v>1.0</v>
      </c>
      <c r="K4" s="649" t="s">
        <v>322</v>
      </c>
      <c r="L4" s="439" t="s">
        <v>395</v>
      </c>
      <c r="M4" s="330">
        <f t="shared" si="1"/>
        <v>944</v>
      </c>
      <c r="N4" s="210"/>
      <c r="O4" s="332" t="s">
        <v>34</v>
      </c>
      <c r="P4" s="332">
        <f>COUNTIF($G$2:$G$476,"PTN")</f>
        <v>4</v>
      </c>
      <c r="Q4" s="25"/>
      <c r="R4" s="25"/>
      <c r="S4" s="25"/>
      <c r="T4" s="25"/>
      <c r="U4" s="210"/>
      <c r="V4" s="210"/>
      <c r="W4" s="210"/>
      <c r="X4" s="210"/>
      <c r="Y4" s="210"/>
      <c r="Z4" s="210"/>
    </row>
    <row r="5" ht="12.75" customHeight="1">
      <c r="A5" s="590">
        <v>404.0</v>
      </c>
      <c r="B5" s="431" t="s">
        <v>13219</v>
      </c>
      <c r="C5" s="431">
        <v>2001.0</v>
      </c>
      <c r="D5" s="508">
        <v>37133.0</v>
      </c>
      <c r="E5" s="431" t="s">
        <v>13220</v>
      </c>
      <c r="F5" s="431" t="s">
        <v>13221</v>
      </c>
      <c r="G5" s="431" t="s">
        <v>806</v>
      </c>
      <c r="H5" s="431" t="s">
        <v>251</v>
      </c>
      <c r="I5" s="508">
        <v>38015.0</v>
      </c>
      <c r="J5" s="433">
        <v>1.0</v>
      </c>
      <c r="K5" s="650" t="s">
        <v>309</v>
      </c>
      <c r="L5" s="431" t="s">
        <v>395</v>
      </c>
      <c r="M5" s="327">
        <f t="shared" si="1"/>
        <v>882</v>
      </c>
      <c r="N5" s="210"/>
      <c r="O5" s="333" t="s">
        <v>40</v>
      </c>
      <c r="P5" s="333">
        <f>COUNTIF($G$2:$G$476,"PTE")</f>
        <v>0</v>
      </c>
      <c r="Q5" s="25"/>
      <c r="R5" s="25"/>
      <c r="S5" s="25"/>
      <c r="T5" s="25"/>
      <c r="U5" s="210"/>
      <c r="V5" s="210"/>
      <c r="W5" s="210"/>
      <c r="X5" s="210"/>
      <c r="Y5" s="210"/>
      <c r="Z5" s="210"/>
    </row>
    <row r="6" ht="12.75" customHeight="1">
      <c r="A6" s="597">
        <v>504.0</v>
      </c>
      <c r="B6" s="437" t="s">
        <v>13222</v>
      </c>
      <c r="C6" s="437">
        <v>2001.0</v>
      </c>
      <c r="D6" s="511">
        <v>37144.0</v>
      </c>
      <c r="E6" s="437" t="s">
        <v>13223</v>
      </c>
      <c r="F6" s="437" t="s">
        <v>13224</v>
      </c>
      <c r="G6" s="437" t="s">
        <v>430</v>
      </c>
      <c r="H6" s="437" t="s">
        <v>3328</v>
      </c>
      <c r="I6" s="511">
        <v>38015.0</v>
      </c>
      <c r="J6" s="439">
        <v>1.0</v>
      </c>
      <c r="K6" s="650" t="s">
        <v>309</v>
      </c>
      <c r="L6" s="439" t="s">
        <v>395</v>
      </c>
      <c r="M6" s="330">
        <f t="shared" si="1"/>
        <v>871</v>
      </c>
      <c r="N6" s="210"/>
      <c r="O6" s="332" t="s">
        <v>46</v>
      </c>
      <c r="P6" s="332">
        <f>COUNTIF($G$2:$G$476,"Pré-Mistura")</f>
        <v>1</v>
      </c>
      <c r="Q6" s="25"/>
      <c r="R6" s="25"/>
      <c r="S6" s="25"/>
      <c r="T6" s="25"/>
      <c r="U6" s="210"/>
      <c r="V6" s="210"/>
      <c r="W6" s="210"/>
      <c r="X6" s="210"/>
      <c r="Y6" s="210"/>
      <c r="Z6" s="210"/>
    </row>
    <row r="7" ht="12.75" customHeight="1">
      <c r="A7" s="590">
        <v>604.0</v>
      </c>
      <c r="B7" s="431" t="s">
        <v>13225</v>
      </c>
      <c r="C7" s="431">
        <v>2001.0</v>
      </c>
      <c r="D7" s="508">
        <v>37246.0</v>
      </c>
      <c r="E7" s="431" t="s">
        <v>13226</v>
      </c>
      <c r="F7" s="431" t="s">
        <v>13227</v>
      </c>
      <c r="G7" s="431" t="s">
        <v>707</v>
      </c>
      <c r="H7" s="431" t="s">
        <v>1404</v>
      </c>
      <c r="I7" s="508">
        <v>38016.0</v>
      </c>
      <c r="J7" s="433">
        <v>1.0</v>
      </c>
      <c r="K7" s="649" t="s">
        <v>322</v>
      </c>
      <c r="L7" s="431" t="s">
        <v>390</v>
      </c>
      <c r="M7" s="327">
        <f t="shared" si="1"/>
        <v>770</v>
      </c>
      <c r="N7" s="210"/>
      <c r="O7" s="333" t="s">
        <v>713</v>
      </c>
      <c r="P7" s="333">
        <f>COUNTIF($G$2:$G$476,"PF")</f>
        <v>45</v>
      </c>
      <c r="Q7" s="25"/>
      <c r="R7" s="25"/>
      <c r="S7" s="25"/>
      <c r="T7" s="25"/>
      <c r="U7" s="210"/>
      <c r="V7" s="210"/>
      <c r="W7" s="210"/>
      <c r="X7" s="210"/>
      <c r="Y7" s="210"/>
      <c r="Z7" s="210"/>
    </row>
    <row r="8" ht="12.75" customHeight="1">
      <c r="A8" s="597">
        <v>704.0</v>
      </c>
      <c r="B8" s="437" t="s">
        <v>13228</v>
      </c>
      <c r="C8" s="437">
        <v>2001.0</v>
      </c>
      <c r="D8" s="511">
        <v>37060.0</v>
      </c>
      <c r="E8" s="437" t="s">
        <v>13229</v>
      </c>
      <c r="F8" s="437" t="s">
        <v>4049</v>
      </c>
      <c r="G8" s="437" t="s">
        <v>725</v>
      </c>
      <c r="H8" s="437" t="s">
        <v>7905</v>
      </c>
      <c r="I8" s="511">
        <v>38016.0</v>
      </c>
      <c r="J8" s="439">
        <v>1.0</v>
      </c>
      <c r="K8" s="648" t="s">
        <v>344</v>
      </c>
      <c r="L8" s="439" t="s">
        <v>399</v>
      </c>
      <c r="M8" s="330">
        <f t="shared" si="1"/>
        <v>956</v>
      </c>
      <c r="N8" s="210"/>
      <c r="O8" s="332" t="s">
        <v>707</v>
      </c>
      <c r="P8" s="332">
        <f>COUNTIF($G$2:$G$476,"PFN")</f>
        <v>7</v>
      </c>
      <c r="Q8" s="25"/>
      <c r="R8" s="25"/>
      <c r="S8" s="25"/>
      <c r="T8" s="25"/>
      <c r="U8" s="210"/>
      <c r="V8" s="210"/>
      <c r="W8" s="210"/>
      <c r="X8" s="210"/>
      <c r="Y8" s="210"/>
      <c r="Z8" s="210"/>
    </row>
    <row r="9" ht="12.75" customHeight="1">
      <c r="A9" s="590">
        <v>804.0</v>
      </c>
      <c r="B9" s="431" t="s">
        <v>13230</v>
      </c>
      <c r="C9" s="431">
        <v>2000.0</v>
      </c>
      <c r="D9" s="508">
        <v>36882.0</v>
      </c>
      <c r="E9" s="431" t="s">
        <v>13231</v>
      </c>
      <c r="F9" s="431" t="s">
        <v>31</v>
      </c>
      <c r="G9" s="431" t="s">
        <v>430</v>
      </c>
      <c r="H9" s="431" t="s">
        <v>11872</v>
      </c>
      <c r="I9" s="508">
        <v>38016.0</v>
      </c>
      <c r="J9" s="433">
        <v>1.0</v>
      </c>
      <c r="K9" s="649" t="s">
        <v>322</v>
      </c>
      <c r="L9" s="431" t="s">
        <v>395</v>
      </c>
      <c r="M9" s="327">
        <f t="shared" si="1"/>
        <v>1134</v>
      </c>
      <c r="N9" s="210"/>
      <c r="O9" s="333" t="s">
        <v>720</v>
      </c>
      <c r="P9" s="333">
        <f>COUNTIF($G$2:$G$476,"PF/PTE")</f>
        <v>0</v>
      </c>
      <c r="Q9" s="25"/>
      <c r="R9" s="25"/>
      <c r="S9" s="25"/>
      <c r="T9" s="25"/>
      <c r="U9" s="210"/>
      <c r="V9" s="210"/>
      <c r="W9" s="210"/>
      <c r="X9" s="210"/>
      <c r="Y9" s="210"/>
      <c r="Z9" s="210"/>
    </row>
    <row r="10" ht="12.75" customHeight="1">
      <c r="A10" s="597">
        <v>904.0</v>
      </c>
      <c r="B10" s="437" t="s">
        <v>13232</v>
      </c>
      <c r="C10" s="437">
        <v>2002.0</v>
      </c>
      <c r="D10" s="511">
        <v>37305.0</v>
      </c>
      <c r="E10" s="437" t="s">
        <v>13233</v>
      </c>
      <c r="F10" s="437" t="s">
        <v>5724</v>
      </c>
      <c r="G10" s="437" t="s">
        <v>806</v>
      </c>
      <c r="H10" s="437" t="s">
        <v>158</v>
      </c>
      <c r="I10" s="511">
        <v>38022.0</v>
      </c>
      <c r="J10" s="439">
        <v>2.0</v>
      </c>
      <c r="K10" s="649" t="s">
        <v>322</v>
      </c>
      <c r="L10" s="439" t="s">
        <v>399</v>
      </c>
      <c r="M10" s="330">
        <f t="shared" si="1"/>
        <v>717</v>
      </c>
      <c r="N10" s="210"/>
      <c r="O10" s="332" t="s">
        <v>725</v>
      </c>
      <c r="P10" s="332">
        <f>COUNTIF($G$2:$G$476,"Bio")</f>
        <v>6</v>
      </c>
      <c r="Q10" s="25"/>
      <c r="R10" s="25"/>
      <c r="S10" s="25"/>
      <c r="T10" s="25"/>
      <c r="U10" s="210"/>
      <c r="V10" s="210"/>
      <c r="W10" s="210"/>
      <c r="X10" s="210"/>
      <c r="Y10" s="210"/>
      <c r="Z10" s="210"/>
    </row>
    <row r="11" ht="12.75" customHeight="1">
      <c r="A11" s="590">
        <v>1004.0</v>
      </c>
      <c r="B11" s="431" t="s">
        <v>13234</v>
      </c>
      <c r="C11" s="431">
        <v>2002.0</v>
      </c>
      <c r="D11" s="508">
        <v>37438.0</v>
      </c>
      <c r="E11" s="431" t="s">
        <v>13235</v>
      </c>
      <c r="F11" s="431" t="s">
        <v>372</v>
      </c>
      <c r="G11" s="431" t="s">
        <v>707</v>
      </c>
      <c r="H11" s="431" t="s">
        <v>158</v>
      </c>
      <c r="I11" s="508">
        <v>38022.0</v>
      </c>
      <c r="J11" s="433">
        <v>2.0</v>
      </c>
      <c r="K11" s="649" t="s">
        <v>322</v>
      </c>
      <c r="L11" s="431" t="s">
        <v>395</v>
      </c>
      <c r="M11" s="327">
        <f t="shared" si="1"/>
        <v>584</v>
      </c>
      <c r="N11" s="210"/>
      <c r="O11" s="334" t="s">
        <v>729</v>
      </c>
      <c r="P11" s="334">
        <f>COUNTIF($G$2:$G$476,"Bio/Org")</f>
        <v>0</v>
      </c>
      <c r="Q11" s="25"/>
      <c r="R11" s="25"/>
      <c r="S11" s="25"/>
      <c r="T11" s="25"/>
      <c r="U11" s="210"/>
      <c r="V11" s="210"/>
      <c r="W11" s="210"/>
      <c r="X11" s="210"/>
      <c r="Y11" s="210"/>
      <c r="Z11" s="210"/>
    </row>
    <row r="12" ht="12.75" customHeight="1">
      <c r="A12" s="597">
        <v>1104.0</v>
      </c>
      <c r="B12" s="437" t="s">
        <v>13236</v>
      </c>
      <c r="C12" s="437">
        <v>2002.0</v>
      </c>
      <c r="D12" s="511">
        <v>37434.0</v>
      </c>
      <c r="E12" s="437" t="s">
        <v>13237</v>
      </c>
      <c r="F12" s="437" t="s">
        <v>372</v>
      </c>
      <c r="G12" s="437" t="s">
        <v>34</v>
      </c>
      <c r="H12" s="437" t="s">
        <v>158</v>
      </c>
      <c r="I12" s="511">
        <v>38023.0</v>
      </c>
      <c r="J12" s="439">
        <v>2.0</v>
      </c>
      <c r="K12" s="647" t="s">
        <v>293</v>
      </c>
      <c r="L12" s="439" t="s">
        <v>395</v>
      </c>
      <c r="M12" s="330">
        <f t="shared" si="1"/>
        <v>589</v>
      </c>
      <c r="N12" s="210"/>
      <c r="O12" s="335" t="s">
        <v>51</v>
      </c>
      <c r="P12" s="336">
        <f>SUM(P3:P11)</f>
        <v>84</v>
      </c>
      <c r="Q12" s="25"/>
      <c r="R12" s="25"/>
      <c r="S12" s="25"/>
      <c r="T12" s="25"/>
      <c r="U12" s="210"/>
      <c r="V12" s="210"/>
      <c r="W12" s="210"/>
      <c r="X12" s="210"/>
      <c r="Y12" s="210"/>
      <c r="Z12" s="210"/>
    </row>
    <row r="13" ht="12.75" customHeight="1">
      <c r="A13" s="590">
        <v>1204.0</v>
      </c>
      <c r="B13" s="590" t="s">
        <v>4250</v>
      </c>
      <c r="C13" s="590" t="s">
        <v>4250</v>
      </c>
      <c r="D13" s="591" t="s">
        <v>4250</v>
      </c>
      <c r="E13" s="590" t="s">
        <v>4250</v>
      </c>
      <c r="F13" s="590" t="s">
        <v>4250</v>
      </c>
      <c r="G13" s="590" t="s">
        <v>4250</v>
      </c>
      <c r="H13" s="590" t="s">
        <v>4250</v>
      </c>
      <c r="I13" s="591" t="s">
        <v>4250</v>
      </c>
      <c r="J13" s="333" t="s">
        <v>4250</v>
      </c>
      <c r="K13" s="333" t="s">
        <v>4250</v>
      </c>
      <c r="L13" s="590" t="s">
        <v>4250</v>
      </c>
      <c r="M13" s="590" t="s">
        <v>4250</v>
      </c>
      <c r="N13" s="210"/>
      <c r="O13" s="25"/>
      <c r="P13" s="25"/>
      <c r="Q13" s="25"/>
      <c r="R13" s="337"/>
      <c r="S13" s="337"/>
      <c r="T13" s="25"/>
      <c r="U13" s="210"/>
      <c r="V13" s="210"/>
      <c r="W13" s="210"/>
      <c r="X13" s="210"/>
      <c r="Y13" s="210"/>
      <c r="Z13" s="210"/>
    </row>
    <row r="14" ht="13.5" customHeight="1">
      <c r="A14" s="597">
        <v>1304.0</v>
      </c>
      <c r="B14" s="437" t="s">
        <v>13238</v>
      </c>
      <c r="C14" s="437">
        <v>2000.0</v>
      </c>
      <c r="D14" s="511">
        <v>36762.0</v>
      </c>
      <c r="E14" s="437" t="s">
        <v>13239</v>
      </c>
      <c r="F14" s="437" t="s">
        <v>13240</v>
      </c>
      <c r="G14" s="437" t="s">
        <v>34</v>
      </c>
      <c r="H14" s="437" t="s">
        <v>18</v>
      </c>
      <c r="I14" s="511">
        <v>38033.0</v>
      </c>
      <c r="J14" s="439">
        <v>2.0</v>
      </c>
      <c r="K14" s="649" t="s">
        <v>322</v>
      </c>
      <c r="L14" s="439" t="s">
        <v>390</v>
      </c>
      <c r="M14" s="330">
        <f t="shared" ref="M14:M86" si="2">I14-D14</f>
        <v>1271</v>
      </c>
      <c r="N14" s="210"/>
      <c r="O14" s="338" t="s">
        <v>61</v>
      </c>
      <c r="P14" s="95"/>
      <c r="Q14" s="95"/>
      <c r="R14" s="95"/>
      <c r="S14" s="96"/>
      <c r="T14" s="25"/>
      <c r="U14" s="210"/>
      <c r="V14" s="210"/>
      <c r="W14" s="210"/>
      <c r="X14" s="210"/>
      <c r="Y14" s="210"/>
      <c r="Z14" s="210"/>
    </row>
    <row r="15" ht="14.25" customHeight="1">
      <c r="A15" s="590">
        <v>1404.0</v>
      </c>
      <c r="B15" s="431" t="s">
        <v>13241</v>
      </c>
      <c r="C15" s="431">
        <v>2001.0</v>
      </c>
      <c r="D15" s="508">
        <v>37174.0</v>
      </c>
      <c r="E15" s="431" t="s">
        <v>13242</v>
      </c>
      <c r="F15" s="431" t="s">
        <v>13243</v>
      </c>
      <c r="G15" s="431" t="s">
        <v>806</v>
      </c>
      <c r="H15" s="431" t="s">
        <v>251</v>
      </c>
      <c r="I15" s="508">
        <v>38033.0</v>
      </c>
      <c r="J15" s="433">
        <v>2.0</v>
      </c>
      <c r="K15" s="647" t="s">
        <v>293</v>
      </c>
      <c r="L15" s="431" t="s">
        <v>390</v>
      </c>
      <c r="M15" s="327">
        <f t="shared" si="2"/>
        <v>859</v>
      </c>
      <c r="N15" s="210"/>
      <c r="O15" s="339"/>
      <c r="P15" s="340"/>
      <c r="Q15" s="340"/>
      <c r="R15" s="340"/>
      <c r="S15" s="341"/>
      <c r="T15" s="25"/>
      <c r="U15" s="210"/>
      <c r="V15" s="210"/>
      <c r="W15" s="210"/>
      <c r="X15" s="210"/>
      <c r="Y15" s="210"/>
      <c r="Z15" s="210"/>
    </row>
    <row r="16" ht="12.75" customHeight="1">
      <c r="A16" s="597">
        <v>1504.0</v>
      </c>
      <c r="B16" s="437" t="s">
        <v>13244</v>
      </c>
      <c r="C16" s="437">
        <v>2001.0</v>
      </c>
      <c r="D16" s="511">
        <v>37071.0</v>
      </c>
      <c r="E16" s="437" t="s">
        <v>13245</v>
      </c>
      <c r="F16" s="437" t="s">
        <v>1293</v>
      </c>
      <c r="G16" s="437" t="s">
        <v>806</v>
      </c>
      <c r="H16" s="437" t="s">
        <v>13246</v>
      </c>
      <c r="I16" s="511">
        <v>38033.0</v>
      </c>
      <c r="J16" s="439">
        <v>2.0</v>
      </c>
      <c r="K16" s="649" t="s">
        <v>322</v>
      </c>
      <c r="L16" s="439" t="s">
        <v>390</v>
      </c>
      <c r="M16" s="330">
        <f t="shared" si="2"/>
        <v>962</v>
      </c>
      <c r="N16" s="210"/>
      <c r="O16" s="342" t="s">
        <v>13247</v>
      </c>
      <c r="P16" s="343"/>
      <c r="Q16" s="343"/>
      <c r="R16" s="343"/>
      <c r="S16" s="344"/>
      <c r="T16" s="25"/>
      <c r="U16" s="210"/>
      <c r="V16" s="210"/>
      <c r="W16" s="210"/>
      <c r="X16" s="210"/>
      <c r="Y16" s="210"/>
      <c r="Z16" s="210"/>
    </row>
    <row r="17" ht="12.75" customHeight="1">
      <c r="A17" s="590">
        <v>1604.0</v>
      </c>
      <c r="B17" s="431" t="s">
        <v>13248</v>
      </c>
      <c r="C17" s="431">
        <v>2001.0</v>
      </c>
      <c r="D17" s="508">
        <v>37147.0</v>
      </c>
      <c r="E17" s="431" t="s">
        <v>13249</v>
      </c>
      <c r="F17" s="431" t="s">
        <v>1349</v>
      </c>
      <c r="G17" s="431" t="s">
        <v>806</v>
      </c>
      <c r="H17" s="431" t="s">
        <v>5536</v>
      </c>
      <c r="I17" s="508">
        <v>38033.0</v>
      </c>
      <c r="J17" s="433">
        <v>2.0</v>
      </c>
      <c r="K17" s="649" t="s">
        <v>322</v>
      </c>
      <c r="L17" s="431" t="s">
        <v>395</v>
      </c>
      <c r="M17" s="327">
        <f t="shared" si="2"/>
        <v>886</v>
      </c>
      <c r="N17" s="210"/>
      <c r="O17" s="345" t="s">
        <v>13250</v>
      </c>
      <c r="P17" s="106"/>
      <c r="Q17" s="106"/>
      <c r="R17" s="106"/>
      <c r="S17" s="107"/>
      <c r="T17" s="25"/>
      <c r="U17" s="210"/>
      <c r="V17" s="210"/>
      <c r="W17" s="210"/>
      <c r="X17" s="210"/>
      <c r="Y17" s="210"/>
      <c r="Z17" s="210"/>
    </row>
    <row r="18" ht="12.75" customHeight="1">
      <c r="A18" s="597">
        <v>1704.0</v>
      </c>
      <c r="B18" s="437" t="s">
        <v>13251</v>
      </c>
      <c r="C18" s="437">
        <v>2000.0</v>
      </c>
      <c r="D18" s="511">
        <v>36882.0</v>
      </c>
      <c r="E18" s="437" t="s">
        <v>13252</v>
      </c>
      <c r="F18" s="437" t="s">
        <v>1365</v>
      </c>
      <c r="G18" s="437" t="s">
        <v>806</v>
      </c>
      <c r="H18" s="437" t="s">
        <v>11872</v>
      </c>
      <c r="I18" s="511">
        <v>38057.0</v>
      </c>
      <c r="J18" s="439">
        <v>3.0</v>
      </c>
      <c r="K18" s="649" t="s">
        <v>322</v>
      </c>
      <c r="L18" s="439" t="s">
        <v>395</v>
      </c>
      <c r="M18" s="330">
        <f t="shared" si="2"/>
        <v>1175</v>
      </c>
      <c r="N18" s="210"/>
      <c r="O18" s="346" t="s">
        <v>13253</v>
      </c>
      <c r="P18" s="106"/>
      <c r="Q18" s="106"/>
      <c r="R18" s="106"/>
      <c r="S18" s="107"/>
      <c r="T18" s="25"/>
      <c r="U18" s="210"/>
      <c r="V18" s="210"/>
      <c r="W18" s="210"/>
      <c r="X18" s="210"/>
      <c r="Y18" s="210"/>
      <c r="Z18" s="210"/>
    </row>
    <row r="19" ht="12.75" customHeight="1">
      <c r="A19" s="590">
        <v>1804.0</v>
      </c>
      <c r="B19" s="431" t="s">
        <v>13254</v>
      </c>
      <c r="C19" s="431">
        <v>2001.0</v>
      </c>
      <c r="D19" s="508">
        <v>37181.0</v>
      </c>
      <c r="E19" s="431" t="s">
        <v>13255</v>
      </c>
      <c r="F19" s="431" t="s">
        <v>13256</v>
      </c>
      <c r="G19" s="431" t="s">
        <v>707</v>
      </c>
      <c r="H19" s="431" t="s">
        <v>807</v>
      </c>
      <c r="I19" s="508">
        <v>38057.0</v>
      </c>
      <c r="J19" s="433">
        <v>3.0</v>
      </c>
      <c r="K19" s="649" t="s">
        <v>322</v>
      </c>
      <c r="L19" s="431" t="s">
        <v>390</v>
      </c>
      <c r="M19" s="327">
        <f t="shared" si="2"/>
        <v>876</v>
      </c>
      <c r="N19" s="210"/>
      <c r="O19" s="345" t="s">
        <v>13257</v>
      </c>
      <c r="P19" s="106"/>
      <c r="Q19" s="106"/>
      <c r="R19" s="106"/>
      <c r="S19" s="107"/>
      <c r="T19" s="25"/>
      <c r="U19" s="210"/>
      <c r="V19" s="210"/>
      <c r="W19" s="210"/>
      <c r="X19" s="210"/>
      <c r="Y19" s="210"/>
      <c r="Z19" s="210"/>
    </row>
    <row r="20" ht="12.75" customHeight="1">
      <c r="A20" s="597">
        <v>1904.0</v>
      </c>
      <c r="B20" s="437" t="s">
        <v>13258</v>
      </c>
      <c r="C20" s="437">
        <v>2001.0</v>
      </c>
      <c r="D20" s="511">
        <v>37244.0</v>
      </c>
      <c r="E20" s="437" t="s">
        <v>13259</v>
      </c>
      <c r="F20" s="437" t="s">
        <v>13260</v>
      </c>
      <c r="G20" s="437" t="s">
        <v>806</v>
      </c>
      <c r="H20" s="437" t="s">
        <v>158</v>
      </c>
      <c r="I20" s="511">
        <v>38058.0</v>
      </c>
      <c r="J20" s="439">
        <v>3.0</v>
      </c>
      <c r="K20" s="648" t="s">
        <v>344</v>
      </c>
      <c r="L20" s="439" t="s">
        <v>395</v>
      </c>
      <c r="M20" s="330">
        <f t="shared" si="2"/>
        <v>814</v>
      </c>
      <c r="N20" s="210"/>
      <c r="O20" s="346" t="s">
        <v>13261</v>
      </c>
      <c r="P20" s="106"/>
      <c r="Q20" s="106"/>
      <c r="R20" s="106"/>
      <c r="S20" s="107"/>
      <c r="T20" s="25"/>
      <c r="U20" s="210"/>
      <c r="V20" s="210"/>
      <c r="W20" s="210"/>
      <c r="X20" s="210"/>
      <c r="Y20" s="210"/>
      <c r="Z20" s="210"/>
    </row>
    <row r="21" ht="12.75" customHeight="1">
      <c r="A21" s="590">
        <v>2004.0</v>
      </c>
      <c r="B21" s="431" t="s">
        <v>13262</v>
      </c>
      <c r="C21" s="431">
        <v>2002.0</v>
      </c>
      <c r="D21" s="508">
        <v>37349.0</v>
      </c>
      <c r="E21" s="431" t="s">
        <v>13263</v>
      </c>
      <c r="F21" s="431" t="s">
        <v>1001</v>
      </c>
      <c r="G21" s="431" t="s">
        <v>806</v>
      </c>
      <c r="H21" s="431" t="s">
        <v>892</v>
      </c>
      <c r="I21" s="508">
        <v>38058.0</v>
      </c>
      <c r="J21" s="433">
        <v>3.0</v>
      </c>
      <c r="K21" s="648" t="s">
        <v>344</v>
      </c>
      <c r="L21" s="431" t="s">
        <v>395</v>
      </c>
      <c r="M21" s="327">
        <f t="shared" si="2"/>
        <v>709</v>
      </c>
      <c r="N21" s="210"/>
      <c r="O21" s="345" t="s">
        <v>13264</v>
      </c>
      <c r="P21" s="106"/>
      <c r="Q21" s="106"/>
      <c r="R21" s="106"/>
      <c r="S21" s="107"/>
      <c r="T21" s="25"/>
      <c r="U21" s="210"/>
      <c r="V21" s="210"/>
      <c r="W21" s="210"/>
      <c r="X21" s="210"/>
      <c r="Y21" s="210"/>
      <c r="Z21" s="210"/>
    </row>
    <row r="22" ht="12.75" customHeight="1">
      <c r="A22" s="597">
        <v>2104.0</v>
      </c>
      <c r="B22" s="437" t="s">
        <v>13265</v>
      </c>
      <c r="C22" s="437">
        <v>2002.0</v>
      </c>
      <c r="D22" s="511">
        <v>37349.0</v>
      </c>
      <c r="E22" s="437" t="s">
        <v>13266</v>
      </c>
      <c r="F22" s="437" t="s">
        <v>1001</v>
      </c>
      <c r="G22" s="437" t="s">
        <v>806</v>
      </c>
      <c r="H22" s="437" t="s">
        <v>892</v>
      </c>
      <c r="I22" s="511">
        <v>38058.0</v>
      </c>
      <c r="J22" s="439">
        <v>3.0</v>
      </c>
      <c r="K22" s="648" t="s">
        <v>344</v>
      </c>
      <c r="L22" s="439" t="s">
        <v>395</v>
      </c>
      <c r="M22" s="330">
        <f t="shared" si="2"/>
        <v>709</v>
      </c>
      <c r="N22" s="210"/>
      <c r="O22" s="346" t="s">
        <v>13267</v>
      </c>
      <c r="P22" s="106"/>
      <c r="Q22" s="106"/>
      <c r="R22" s="106"/>
      <c r="S22" s="107"/>
      <c r="T22" s="25"/>
      <c r="U22" s="210"/>
      <c r="V22" s="210"/>
      <c r="W22" s="210"/>
      <c r="X22" s="210"/>
      <c r="Y22" s="210"/>
      <c r="Z22" s="210"/>
    </row>
    <row r="23" ht="12.75" customHeight="1">
      <c r="A23" s="590">
        <v>2204.0</v>
      </c>
      <c r="B23" s="431" t="s">
        <v>13268</v>
      </c>
      <c r="C23" s="431">
        <v>2000.0</v>
      </c>
      <c r="D23" s="508">
        <v>36742.0</v>
      </c>
      <c r="E23" s="431" t="s">
        <v>13269</v>
      </c>
      <c r="F23" s="431" t="s">
        <v>11302</v>
      </c>
      <c r="G23" s="431" t="s">
        <v>430</v>
      </c>
      <c r="H23" s="431" t="s">
        <v>5372</v>
      </c>
      <c r="I23" s="508">
        <v>38069.0</v>
      </c>
      <c r="J23" s="433">
        <v>3.0</v>
      </c>
      <c r="K23" s="648" t="s">
        <v>344</v>
      </c>
      <c r="L23" s="431" t="s">
        <v>395</v>
      </c>
      <c r="M23" s="327">
        <f t="shared" si="2"/>
        <v>1327</v>
      </c>
      <c r="N23" s="210"/>
      <c r="O23" s="345" t="s">
        <v>13270</v>
      </c>
      <c r="P23" s="106"/>
      <c r="Q23" s="106"/>
      <c r="R23" s="106"/>
      <c r="S23" s="107"/>
      <c r="T23" s="25"/>
      <c r="U23" s="210"/>
      <c r="V23" s="210"/>
      <c r="W23" s="210"/>
      <c r="X23" s="210"/>
      <c r="Y23" s="210"/>
      <c r="Z23" s="210"/>
    </row>
    <row r="24" ht="12.75" customHeight="1">
      <c r="A24" s="597">
        <v>2304.0</v>
      </c>
      <c r="B24" s="437" t="s">
        <v>13271</v>
      </c>
      <c r="C24" s="437">
        <v>1996.0</v>
      </c>
      <c r="D24" s="511">
        <v>35166.0</v>
      </c>
      <c r="E24" s="437" t="s">
        <v>13272</v>
      </c>
      <c r="F24" s="437" t="s">
        <v>4616</v>
      </c>
      <c r="G24" s="437" t="s">
        <v>806</v>
      </c>
      <c r="H24" s="437" t="s">
        <v>6362</v>
      </c>
      <c r="I24" s="511">
        <v>38069.0</v>
      </c>
      <c r="J24" s="439">
        <v>3.0</v>
      </c>
      <c r="K24" s="647" t="s">
        <v>293</v>
      </c>
      <c r="L24" s="439" t="s">
        <v>395</v>
      </c>
      <c r="M24" s="330">
        <f t="shared" si="2"/>
        <v>2903</v>
      </c>
      <c r="N24" s="210"/>
      <c r="O24" s="347" t="s">
        <v>13273</v>
      </c>
      <c r="P24" s="121"/>
      <c r="Q24" s="121"/>
      <c r="R24" s="121"/>
      <c r="S24" s="122"/>
      <c r="T24" s="25"/>
      <c r="U24" s="210"/>
      <c r="V24" s="210"/>
      <c r="W24" s="210"/>
      <c r="X24" s="210"/>
      <c r="Y24" s="210"/>
      <c r="Z24" s="210"/>
    </row>
    <row r="25" ht="12.75" customHeight="1">
      <c r="A25" s="590">
        <v>2404.0</v>
      </c>
      <c r="B25" s="431" t="s">
        <v>13274</v>
      </c>
      <c r="C25" s="431">
        <v>2001.0</v>
      </c>
      <c r="D25" s="508">
        <v>37253.0</v>
      </c>
      <c r="E25" s="431" t="s">
        <v>13275</v>
      </c>
      <c r="F25" s="431" t="s">
        <v>873</v>
      </c>
      <c r="G25" s="431" t="s">
        <v>806</v>
      </c>
      <c r="H25" s="431" t="s">
        <v>251</v>
      </c>
      <c r="I25" s="508">
        <v>38077.0</v>
      </c>
      <c r="J25" s="433">
        <v>3.0</v>
      </c>
      <c r="K25" s="650" t="s">
        <v>309</v>
      </c>
      <c r="L25" s="431" t="s">
        <v>395</v>
      </c>
      <c r="M25" s="327">
        <f t="shared" si="2"/>
        <v>824</v>
      </c>
      <c r="N25" s="210"/>
      <c r="O25" s="25"/>
      <c r="P25" s="25"/>
      <c r="Q25" s="25"/>
      <c r="R25" s="25"/>
      <c r="S25" s="25"/>
      <c r="T25" s="25"/>
      <c r="U25" s="210"/>
      <c r="V25" s="210"/>
      <c r="W25" s="210"/>
      <c r="X25" s="210"/>
      <c r="Y25" s="210"/>
      <c r="Z25" s="210"/>
    </row>
    <row r="26" ht="13.5" customHeight="1">
      <c r="A26" s="597">
        <v>2504.0</v>
      </c>
      <c r="B26" s="437" t="s">
        <v>13276</v>
      </c>
      <c r="C26" s="437">
        <v>1995.0</v>
      </c>
      <c r="D26" s="511">
        <v>34703.0</v>
      </c>
      <c r="E26" s="437" t="s">
        <v>13277</v>
      </c>
      <c r="F26" s="437" t="s">
        <v>13278</v>
      </c>
      <c r="G26" s="437" t="s">
        <v>430</v>
      </c>
      <c r="H26" s="437" t="s">
        <v>11872</v>
      </c>
      <c r="I26" s="511">
        <v>38085.0</v>
      </c>
      <c r="J26" s="439">
        <v>4.0</v>
      </c>
      <c r="K26" s="648" t="s">
        <v>344</v>
      </c>
      <c r="L26" s="439" t="s">
        <v>390</v>
      </c>
      <c r="M26" s="330">
        <f t="shared" si="2"/>
        <v>3382</v>
      </c>
      <c r="N26" s="210"/>
      <c r="O26" s="338" t="s">
        <v>773</v>
      </c>
      <c r="P26" s="95"/>
      <c r="Q26" s="95"/>
      <c r="R26" s="95"/>
      <c r="S26" s="96"/>
      <c r="T26" s="25"/>
      <c r="U26" s="210"/>
      <c r="V26" s="210"/>
      <c r="W26" s="210"/>
      <c r="X26" s="210"/>
      <c r="Y26" s="210"/>
      <c r="Z26" s="210"/>
    </row>
    <row r="27" ht="13.5" customHeight="1">
      <c r="A27" s="590">
        <v>2604.0</v>
      </c>
      <c r="B27" s="431" t="s">
        <v>13279</v>
      </c>
      <c r="C27" s="431">
        <v>2002.0</v>
      </c>
      <c r="D27" s="508">
        <v>37362.0</v>
      </c>
      <c r="E27" s="431" t="s">
        <v>13280</v>
      </c>
      <c r="F27" s="431" t="s">
        <v>13281</v>
      </c>
      <c r="G27" s="431" t="s">
        <v>806</v>
      </c>
      <c r="H27" s="431" t="s">
        <v>251</v>
      </c>
      <c r="I27" s="508">
        <v>38092.0</v>
      </c>
      <c r="J27" s="433">
        <v>4.0</v>
      </c>
      <c r="K27" s="649" t="s">
        <v>322</v>
      </c>
      <c r="L27" s="431" t="s">
        <v>390</v>
      </c>
      <c r="M27" s="327">
        <f t="shared" si="2"/>
        <v>730</v>
      </c>
      <c r="N27" s="210"/>
      <c r="O27" s="97"/>
      <c r="P27" s="98"/>
      <c r="Q27" s="98"/>
      <c r="R27" s="98"/>
      <c r="S27" s="99"/>
      <c r="T27" s="25"/>
      <c r="U27" s="210"/>
      <c r="V27" s="210"/>
      <c r="W27" s="210"/>
      <c r="X27" s="210"/>
      <c r="Y27" s="210"/>
      <c r="Z27" s="210"/>
    </row>
    <row r="28" ht="12.75" customHeight="1">
      <c r="A28" s="597">
        <v>2704.0</v>
      </c>
      <c r="B28" s="437" t="s">
        <v>13282</v>
      </c>
      <c r="C28" s="437">
        <v>2001.0</v>
      </c>
      <c r="D28" s="511">
        <v>36955.0</v>
      </c>
      <c r="E28" s="437" t="s">
        <v>13283</v>
      </c>
      <c r="F28" s="437" t="s">
        <v>44</v>
      </c>
      <c r="G28" s="437" t="s">
        <v>806</v>
      </c>
      <c r="H28" s="437" t="s">
        <v>11872</v>
      </c>
      <c r="I28" s="511">
        <v>38100.0</v>
      </c>
      <c r="J28" s="439">
        <v>4.0</v>
      </c>
      <c r="K28" s="649" t="s">
        <v>322</v>
      </c>
      <c r="L28" s="439" t="s">
        <v>390</v>
      </c>
      <c r="M28" s="330">
        <f t="shared" si="2"/>
        <v>1145</v>
      </c>
      <c r="N28" s="210"/>
      <c r="O28" s="348" t="s">
        <v>106</v>
      </c>
      <c r="P28" s="349" t="s">
        <v>107</v>
      </c>
      <c r="Q28" s="350"/>
      <c r="R28" s="351"/>
      <c r="S28" s="352" t="s">
        <v>108</v>
      </c>
      <c r="T28" s="25"/>
      <c r="U28" s="210"/>
      <c r="V28" s="210"/>
      <c r="W28" s="210"/>
      <c r="X28" s="210"/>
      <c r="Y28" s="210"/>
      <c r="Z28" s="210"/>
    </row>
    <row r="29" ht="12.75" customHeight="1">
      <c r="A29" s="590">
        <v>2804.0</v>
      </c>
      <c r="B29" s="431" t="s">
        <v>13284</v>
      </c>
      <c r="C29" s="431">
        <v>1996.0</v>
      </c>
      <c r="D29" s="508">
        <v>35166.0</v>
      </c>
      <c r="E29" s="431" t="s">
        <v>13285</v>
      </c>
      <c r="F29" s="431" t="s">
        <v>13286</v>
      </c>
      <c r="G29" s="431" t="s">
        <v>806</v>
      </c>
      <c r="H29" s="431" t="s">
        <v>12472</v>
      </c>
      <c r="I29" s="508">
        <v>38102.0</v>
      </c>
      <c r="J29" s="433">
        <v>4.0</v>
      </c>
      <c r="K29" s="648" t="s">
        <v>344</v>
      </c>
      <c r="L29" s="431" t="s">
        <v>395</v>
      </c>
      <c r="M29" s="327">
        <f t="shared" si="2"/>
        <v>2936</v>
      </c>
      <c r="N29" s="210"/>
      <c r="O29" s="333">
        <v>1992.0</v>
      </c>
      <c r="P29" s="357">
        <f>COUNTIF($C$2:$C$503,"1992")</f>
        <v>0</v>
      </c>
      <c r="Q29" s="106"/>
      <c r="R29" s="107"/>
      <c r="S29" s="354">
        <f>P29/P42</f>
        <v>0</v>
      </c>
      <c r="T29" s="25"/>
      <c r="U29" s="210"/>
      <c r="V29" s="210"/>
      <c r="W29" s="210"/>
      <c r="X29" s="210"/>
      <c r="Y29" s="210"/>
      <c r="Z29" s="210"/>
    </row>
    <row r="30" ht="12.75" customHeight="1">
      <c r="A30" s="597">
        <v>2904.0</v>
      </c>
      <c r="B30" s="437" t="s">
        <v>13287</v>
      </c>
      <c r="C30" s="437">
        <v>2002.0</v>
      </c>
      <c r="D30" s="511">
        <v>37442.0</v>
      </c>
      <c r="E30" s="437" t="s">
        <v>13288</v>
      </c>
      <c r="F30" s="437" t="s">
        <v>134</v>
      </c>
      <c r="G30" s="437" t="s">
        <v>430</v>
      </c>
      <c r="H30" s="437" t="s">
        <v>11872</v>
      </c>
      <c r="I30" s="511">
        <v>38103.0</v>
      </c>
      <c r="J30" s="439">
        <v>4.0</v>
      </c>
      <c r="K30" s="649" t="s">
        <v>322</v>
      </c>
      <c r="L30" s="439" t="s">
        <v>395</v>
      </c>
      <c r="M30" s="330">
        <f t="shared" si="2"/>
        <v>661</v>
      </c>
      <c r="N30" s="210"/>
      <c r="O30" s="332">
        <v>1993.0</v>
      </c>
      <c r="P30" s="355">
        <f>COUNTIF($C$2:$C$503,"1993")</f>
        <v>0</v>
      </c>
      <c r="Q30" s="106"/>
      <c r="R30" s="107"/>
      <c r="S30" s="356">
        <f>P30/P42</f>
        <v>0</v>
      </c>
      <c r="T30" s="25"/>
      <c r="U30" s="210"/>
      <c r="V30" s="210"/>
      <c r="W30" s="210"/>
      <c r="X30" s="210"/>
      <c r="Y30" s="210"/>
      <c r="Z30" s="210"/>
    </row>
    <row r="31" ht="12.75" customHeight="1">
      <c r="A31" s="590">
        <v>3004.0</v>
      </c>
      <c r="B31" s="431" t="s">
        <v>13289</v>
      </c>
      <c r="C31" s="431">
        <v>2004.0</v>
      </c>
      <c r="D31" s="508">
        <v>38027.0</v>
      </c>
      <c r="E31" s="431" t="s">
        <v>13290</v>
      </c>
      <c r="F31" s="431" t="s">
        <v>13291</v>
      </c>
      <c r="G31" s="431" t="s">
        <v>806</v>
      </c>
      <c r="H31" s="431" t="s">
        <v>334</v>
      </c>
      <c r="I31" s="508">
        <v>38106.0</v>
      </c>
      <c r="J31" s="433">
        <v>4.0</v>
      </c>
      <c r="K31" s="650" t="s">
        <v>309</v>
      </c>
      <c r="L31" s="431" t="s">
        <v>395</v>
      </c>
      <c r="M31" s="327">
        <f t="shared" si="2"/>
        <v>79</v>
      </c>
      <c r="N31" s="210"/>
      <c r="O31" s="333">
        <v>1994.0</v>
      </c>
      <c r="P31" s="357">
        <f>COUNTIF($C$2:$C$503,"1994")</f>
        <v>0</v>
      </c>
      <c r="Q31" s="106"/>
      <c r="R31" s="107"/>
      <c r="S31" s="354">
        <f>P31/P42</f>
        <v>0</v>
      </c>
      <c r="T31" s="25"/>
      <c r="U31" s="210"/>
      <c r="V31" s="210"/>
      <c r="W31" s="210"/>
      <c r="X31" s="210"/>
      <c r="Y31" s="210"/>
      <c r="Z31" s="210"/>
    </row>
    <row r="32" ht="12.75" customHeight="1">
      <c r="A32" s="597">
        <v>3104.0</v>
      </c>
      <c r="B32" s="437" t="s">
        <v>13292</v>
      </c>
      <c r="C32" s="437">
        <v>2000.0</v>
      </c>
      <c r="D32" s="511">
        <v>36866.0</v>
      </c>
      <c r="E32" s="437" t="s">
        <v>13293</v>
      </c>
      <c r="F32" s="437" t="s">
        <v>11677</v>
      </c>
      <c r="G32" s="437" t="s">
        <v>430</v>
      </c>
      <c r="H32" s="437" t="s">
        <v>13294</v>
      </c>
      <c r="I32" s="511">
        <v>38133.0</v>
      </c>
      <c r="J32" s="439">
        <v>5.0</v>
      </c>
      <c r="K32" s="647" t="s">
        <v>293</v>
      </c>
      <c r="L32" s="439" t="s">
        <v>395</v>
      </c>
      <c r="M32" s="330">
        <f t="shared" si="2"/>
        <v>1267</v>
      </c>
      <c r="N32" s="210"/>
      <c r="O32" s="332">
        <v>1995.0</v>
      </c>
      <c r="P32" s="355">
        <f>COUNTIF($C$2:$C$503,"1995")</f>
        <v>1</v>
      </c>
      <c r="Q32" s="106"/>
      <c r="R32" s="107"/>
      <c r="S32" s="356">
        <f>P32/P42</f>
        <v>0.0119047619</v>
      </c>
      <c r="T32" s="25"/>
      <c r="U32" s="210"/>
      <c r="V32" s="210"/>
      <c r="W32" s="210"/>
      <c r="X32" s="210"/>
      <c r="Y32" s="210"/>
      <c r="Z32" s="210"/>
    </row>
    <row r="33" ht="12.75" customHeight="1">
      <c r="A33" s="590">
        <v>3204.0</v>
      </c>
      <c r="B33" s="431" t="s">
        <v>13295</v>
      </c>
      <c r="C33" s="431">
        <v>2002.0</v>
      </c>
      <c r="D33" s="508">
        <v>37481.0</v>
      </c>
      <c r="E33" s="431" t="s">
        <v>13296</v>
      </c>
      <c r="F33" s="431" t="s">
        <v>124</v>
      </c>
      <c r="G33" s="431" t="s">
        <v>707</v>
      </c>
      <c r="H33" s="431" t="s">
        <v>807</v>
      </c>
      <c r="I33" s="508">
        <v>38133.0</v>
      </c>
      <c r="J33" s="433">
        <v>5.0</v>
      </c>
      <c r="K33" s="650" t="s">
        <v>309</v>
      </c>
      <c r="L33" s="431" t="s">
        <v>390</v>
      </c>
      <c r="M33" s="327">
        <f t="shared" si="2"/>
        <v>652</v>
      </c>
      <c r="N33" s="210"/>
      <c r="O33" s="333">
        <v>1996.0</v>
      </c>
      <c r="P33" s="357">
        <f>COUNTIF($C$2:$C$503,"1996")</f>
        <v>2</v>
      </c>
      <c r="Q33" s="106"/>
      <c r="R33" s="107"/>
      <c r="S33" s="354">
        <f>P33/P42</f>
        <v>0.02380952381</v>
      </c>
      <c r="T33" s="25"/>
      <c r="U33" s="210"/>
      <c r="V33" s="210"/>
      <c r="W33" s="210"/>
      <c r="X33" s="210"/>
      <c r="Y33" s="210"/>
      <c r="Z33" s="210"/>
    </row>
    <row r="34" ht="12.75" customHeight="1">
      <c r="A34" s="597">
        <v>3304.0</v>
      </c>
      <c r="B34" s="437" t="s">
        <v>13297</v>
      </c>
      <c r="C34" s="437">
        <v>2000.0</v>
      </c>
      <c r="D34" s="511">
        <v>36608.0</v>
      </c>
      <c r="E34" s="437" t="s">
        <v>13298</v>
      </c>
      <c r="F34" s="437" t="s">
        <v>13142</v>
      </c>
      <c r="G34" s="437" t="s">
        <v>430</v>
      </c>
      <c r="H34" s="437" t="s">
        <v>13294</v>
      </c>
      <c r="I34" s="511">
        <v>38140.0</v>
      </c>
      <c r="J34" s="439">
        <v>6.0</v>
      </c>
      <c r="K34" s="647" t="s">
        <v>293</v>
      </c>
      <c r="L34" s="439" t="s">
        <v>390</v>
      </c>
      <c r="M34" s="330">
        <f t="shared" si="2"/>
        <v>1532</v>
      </c>
      <c r="N34" s="210"/>
      <c r="O34" s="332">
        <v>1997.0</v>
      </c>
      <c r="P34" s="355">
        <f>COUNTIF($C$2:$C$503,"1997")</f>
        <v>0</v>
      </c>
      <c r="Q34" s="106"/>
      <c r="R34" s="107"/>
      <c r="S34" s="356">
        <f>P34/P42</f>
        <v>0</v>
      </c>
      <c r="T34" s="25"/>
      <c r="U34" s="210"/>
      <c r="V34" s="210"/>
      <c r="W34" s="210"/>
      <c r="X34" s="210"/>
      <c r="Y34" s="210"/>
      <c r="Z34" s="210"/>
    </row>
    <row r="35" ht="12.75" customHeight="1">
      <c r="A35" s="590">
        <v>3404.0</v>
      </c>
      <c r="B35" s="431" t="s">
        <v>13299</v>
      </c>
      <c r="C35" s="431">
        <v>2002.0</v>
      </c>
      <c r="D35" s="508">
        <v>37330.0</v>
      </c>
      <c r="E35" s="431" t="s">
        <v>13300</v>
      </c>
      <c r="F35" s="431" t="s">
        <v>5724</v>
      </c>
      <c r="G35" s="431" t="s">
        <v>806</v>
      </c>
      <c r="H35" s="431" t="s">
        <v>13301</v>
      </c>
      <c r="I35" s="508">
        <v>38147.0</v>
      </c>
      <c r="J35" s="433">
        <v>6.0</v>
      </c>
      <c r="K35" s="648" t="s">
        <v>344</v>
      </c>
      <c r="L35" s="431" t="s">
        <v>399</v>
      </c>
      <c r="M35" s="327">
        <f t="shared" si="2"/>
        <v>817</v>
      </c>
      <c r="N35" s="210"/>
      <c r="O35" s="333">
        <v>1998.0</v>
      </c>
      <c r="P35" s="357">
        <f>COUNTIF($C$2:$C$503,"1998")</f>
        <v>3</v>
      </c>
      <c r="Q35" s="106"/>
      <c r="R35" s="107"/>
      <c r="S35" s="354">
        <f>P35/P42</f>
        <v>0.03571428571</v>
      </c>
      <c r="T35" s="25"/>
      <c r="U35" s="210"/>
      <c r="V35" s="210"/>
      <c r="W35" s="210"/>
      <c r="X35" s="210"/>
      <c r="Y35" s="210"/>
      <c r="Z35" s="210"/>
    </row>
    <row r="36" ht="12.75" customHeight="1">
      <c r="A36" s="597">
        <v>3504.0</v>
      </c>
      <c r="B36" s="437" t="s">
        <v>13302</v>
      </c>
      <c r="C36" s="437">
        <v>2002.0</v>
      </c>
      <c r="D36" s="511">
        <v>37351.0</v>
      </c>
      <c r="E36" s="437" t="s">
        <v>13303</v>
      </c>
      <c r="F36" s="437" t="s">
        <v>13304</v>
      </c>
      <c r="G36" s="437" t="s">
        <v>806</v>
      </c>
      <c r="H36" s="437" t="s">
        <v>13305</v>
      </c>
      <c r="I36" s="511">
        <v>38147.0</v>
      </c>
      <c r="J36" s="439">
        <v>6.0</v>
      </c>
      <c r="K36" s="647" t="s">
        <v>293</v>
      </c>
      <c r="L36" s="439" t="s">
        <v>399</v>
      </c>
      <c r="M36" s="330">
        <f t="shared" si="2"/>
        <v>796</v>
      </c>
      <c r="N36" s="210"/>
      <c r="O36" s="332">
        <v>1999.0</v>
      </c>
      <c r="P36" s="355">
        <f>COUNTIF($C$2:$C$503,"1999")</f>
        <v>4</v>
      </c>
      <c r="Q36" s="106"/>
      <c r="R36" s="107"/>
      <c r="S36" s="356">
        <f>P36/P42</f>
        <v>0.04761904762</v>
      </c>
      <c r="T36" s="25"/>
      <c r="U36" s="210"/>
      <c r="V36" s="210"/>
      <c r="W36" s="210"/>
      <c r="X36" s="210"/>
      <c r="Y36" s="210"/>
      <c r="Z36" s="210"/>
    </row>
    <row r="37" ht="15.0" customHeight="1">
      <c r="A37" s="590">
        <v>3604.0</v>
      </c>
      <c r="B37" s="431" t="s">
        <v>13306</v>
      </c>
      <c r="C37" s="431">
        <v>2003.0</v>
      </c>
      <c r="D37" s="508">
        <v>37873.0</v>
      </c>
      <c r="E37" s="431" t="s">
        <v>13307</v>
      </c>
      <c r="F37" s="431" t="s">
        <v>11839</v>
      </c>
      <c r="G37" s="431" t="s">
        <v>806</v>
      </c>
      <c r="H37" s="431" t="s">
        <v>13308</v>
      </c>
      <c r="I37" s="508">
        <v>38147.0</v>
      </c>
      <c r="J37" s="433">
        <v>6.0</v>
      </c>
      <c r="K37" s="648" t="s">
        <v>344</v>
      </c>
      <c r="L37" s="431" t="s">
        <v>395</v>
      </c>
      <c r="M37" s="327">
        <f t="shared" si="2"/>
        <v>274</v>
      </c>
      <c r="N37" s="210"/>
      <c r="O37" s="333">
        <v>2000.0</v>
      </c>
      <c r="P37" s="357">
        <f>COUNTIF($C$2:$C$503,"2000")</f>
        <v>13</v>
      </c>
      <c r="Q37" s="106"/>
      <c r="R37" s="107"/>
      <c r="S37" s="354">
        <f>P37/P42</f>
        <v>0.1547619048</v>
      </c>
      <c r="T37" s="25"/>
      <c r="U37" s="210"/>
      <c r="V37" s="210"/>
      <c r="W37" s="210"/>
      <c r="X37" s="210"/>
      <c r="Y37" s="210"/>
      <c r="Z37" s="210"/>
    </row>
    <row r="38" ht="12.75" customHeight="1">
      <c r="A38" s="597">
        <v>3704.0</v>
      </c>
      <c r="B38" s="437" t="s">
        <v>13309</v>
      </c>
      <c r="C38" s="437">
        <v>2001.0</v>
      </c>
      <c r="D38" s="511">
        <v>37134.0</v>
      </c>
      <c r="E38" s="437" t="s">
        <v>13310</v>
      </c>
      <c r="F38" s="437" t="s">
        <v>13311</v>
      </c>
      <c r="G38" s="437" t="s">
        <v>806</v>
      </c>
      <c r="H38" s="437" t="s">
        <v>13312</v>
      </c>
      <c r="I38" s="511">
        <v>38183.0</v>
      </c>
      <c r="J38" s="439">
        <v>7.0</v>
      </c>
      <c r="K38" s="648" t="s">
        <v>344</v>
      </c>
      <c r="L38" s="439" t="s">
        <v>390</v>
      </c>
      <c r="M38" s="330">
        <f t="shared" si="2"/>
        <v>1049</v>
      </c>
      <c r="N38" s="210"/>
      <c r="O38" s="332">
        <v>2001.0</v>
      </c>
      <c r="P38" s="355">
        <f>COUNTIF($C$2:$C$503,"2001")</f>
        <v>28</v>
      </c>
      <c r="Q38" s="106"/>
      <c r="R38" s="107"/>
      <c r="S38" s="356">
        <f>P38/P42</f>
        <v>0.3333333333</v>
      </c>
      <c r="T38" s="25"/>
      <c r="U38" s="210"/>
      <c r="V38" s="210"/>
      <c r="W38" s="210"/>
      <c r="X38" s="210"/>
      <c r="Y38" s="210"/>
      <c r="Z38" s="210"/>
    </row>
    <row r="39" ht="12.75" customHeight="1">
      <c r="A39" s="590">
        <v>3804.0</v>
      </c>
      <c r="B39" s="431" t="s">
        <v>13313</v>
      </c>
      <c r="C39" s="431">
        <v>2000.0</v>
      </c>
      <c r="D39" s="508">
        <v>36847.0</v>
      </c>
      <c r="E39" s="431" t="s">
        <v>13314</v>
      </c>
      <c r="F39" s="431" t="s">
        <v>1365</v>
      </c>
      <c r="G39" s="431" t="s">
        <v>430</v>
      </c>
      <c r="H39" s="431" t="s">
        <v>13315</v>
      </c>
      <c r="I39" s="508">
        <v>38183.0</v>
      </c>
      <c r="J39" s="433">
        <v>7.0</v>
      </c>
      <c r="K39" s="648" t="s">
        <v>344</v>
      </c>
      <c r="L39" s="431" t="s">
        <v>395</v>
      </c>
      <c r="M39" s="327">
        <f t="shared" si="2"/>
        <v>1336</v>
      </c>
      <c r="N39" s="210"/>
      <c r="O39" s="333">
        <v>2002.0</v>
      </c>
      <c r="P39" s="357">
        <f>COUNTIF($C$2:$C$503,"2002")</f>
        <v>18</v>
      </c>
      <c r="Q39" s="106"/>
      <c r="R39" s="107"/>
      <c r="S39" s="354">
        <f>P39/P42</f>
        <v>0.2142857143</v>
      </c>
      <c r="T39" s="25"/>
      <c r="U39" s="210"/>
      <c r="V39" s="210"/>
      <c r="W39" s="210"/>
      <c r="X39" s="210"/>
      <c r="Y39" s="210"/>
      <c r="Z39" s="210"/>
    </row>
    <row r="40" ht="12.75" customHeight="1">
      <c r="A40" s="597">
        <v>3904.0</v>
      </c>
      <c r="B40" s="437" t="s">
        <v>13316</v>
      </c>
      <c r="C40" s="437">
        <v>2000.0</v>
      </c>
      <c r="D40" s="511">
        <v>36531.0</v>
      </c>
      <c r="E40" s="437" t="s">
        <v>13317</v>
      </c>
      <c r="F40" s="437" t="s">
        <v>5476</v>
      </c>
      <c r="G40" s="437" t="s">
        <v>806</v>
      </c>
      <c r="H40" s="437" t="s">
        <v>3328</v>
      </c>
      <c r="I40" s="511">
        <v>38198.0</v>
      </c>
      <c r="J40" s="439">
        <v>7.0</v>
      </c>
      <c r="K40" s="647" t="s">
        <v>293</v>
      </c>
      <c r="L40" s="439" t="s">
        <v>390</v>
      </c>
      <c r="M40" s="330">
        <f t="shared" si="2"/>
        <v>1667</v>
      </c>
      <c r="N40" s="210"/>
      <c r="O40" s="332">
        <v>2003.0</v>
      </c>
      <c r="P40" s="355">
        <f>COUNTIF($C$2:$C$503,"2003")</f>
        <v>13</v>
      </c>
      <c r="Q40" s="106"/>
      <c r="R40" s="107"/>
      <c r="S40" s="356">
        <f>P40/P42</f>
        <v>0.1547619048</v>
      </c>
      <c r="T40" s="25"/>
      <c r="U40" s="210"/>
      <c r="V40" s="210"/>
      <c r="W40" s="210"/>
      <c r="X40" s="210"/>
      <c r="Y40" s="210"/>
      <c r="Z40" s="210"/>
    </row>
    <row r="41" ht="12.75" customHeight="1">
      <c r="A41" s="590">
        <v>4004.0</v>
      </c>
      <c r="B41" s="431" t="s">
        <v>13318</v>
      </c>
      <c r="C41" s="431">
        <v>2003.0</v>
      </c>
      <c r="D41" s="508">
        <v>37827.0</v>
      </c>
      <c r="E41" s="431" t="s">
        <v>13319</v>
      </c>
      <c r="F41" s="431" t="s">
        <v>11867</v>
      </c>
      <c r="G41" s="431" t="s">
        <v>725</v>
      </c>
      <c r="H41" s="431" t="s">
        <v>10508</v>
      </c>
      <c r="I41" s="508">
        <v>38204.0</v>
      </c>
      <c r="J41" s="433">
        <v>8.0</v>
      </c>
      <c r="K41" s="648" t="s">
        <v>344</v>
      </c>
      <c r="L41" s="431" t="s">
        <v>399</v>
      </c>
      <c r="M41" s="327">
        <f t="shared" si="2"/>
        <v>377</v>
      </c>
      <c r="N41" s="210"/>
      <c r="O41" s="333">
        <v>2004.0</v>
      </c>
      <c r="P41" s="357">
        <f>COUNTIF($C$2:$C$503,"2004")</f>
        <v>2</v>
      </c>
      <c r="Q41" s="106"/>
      <c r="R41" s="107"/>
      <c r="S41" s="354">
        <f>P41/P42</f>
        <v>0.02380952381</v>
      </c>
      <c r="T41" s="25"/>
      <c r="U41" s="210"/>
      <c r="V41" s="210"/>
      <c r="W41" s="210"/>
      <c r="X41" s="210"/>
      <c r="Y41" s="210"/>
      <c r="Z41" s="210"/>
    </row>
    <row r="42" ht="12.75" customHeight="1">
      <c r="A42" s="597">
        <v>4104.0</v>
      </c>
      <c r="B42" s="437" t="s">
        <v>13320</v>
      </c>
      <c r="C42" s="437">
        <v>2001.0</v>
      </c>
      <c r="D42" s="511">
        <v>36963.0</v>
      </c>
      <c r="E42" s="437" t="s">
        <v>13321</v>
      </c>
      <c r="F42" s="437" t="s">
        <v>13008</v>
      </c>
      <c r="G42" s="437" t="s">
        <v>34</v>
      </c>
      <c r="H42" s="437" t="s">
        <v>13322</v>
      </c>
      <c r="I42" s="511">
        <v>38217.0</v>
      </c>
      <c r="J42" s="439">
        <v>8.0</v>
      </c>
      <c r="K42" s="650" t="s">
        <v>309</v>
      </c>
      <c r="L42" s="439" t="s">
        <v>390</v>
      </c>
      <c r="M42" s="330">
        <f t="shared" si="2"/>
        <v>1254</v>
      </c>
      <c r="N42" s="210"/>
      <c r="O42" s="359" t="s">
        <v>179</v>
      </c>
      <c r="P42" s="360">
        <f>SUM(P29:R41)</f>
        <v>84</v>
      </c>
      <c r="Q42" s="361"/>
      <c r="R42" s="362"/>
      <c r="S42" s="363">
        <f>SUM(S29:S41)</f>
        <v>1</v>
      </c>
      <c r="T42" s="25"/>
      <c r="U42" s="210"/>
      <c r="V42" s="210"/>
      <c r="W42" s="210"/>
      <c r="X42" s="210"/>
      <c r="Y42" s="210"/>
      <c r="Z42" s="210"/>
    </row>
    <row r="43" ht="15.0" customHeight="1">
      <c r="A43" s="590">
        <v>4204.0</v>
      </c>
      <c r="B43" s="431" t="s">
        <v>13323</v>
      </c>
      <c r="C43" s="431">
        <v>2000.0</v>
      </c>
      <c r="D43" s="508">
        <v>36693.0</v>
      </c>
      <c r="E43" s="431" t="s">
        <v>13324</v>
      </c>
      <c r="F43" s="431" t="s">
        <v>13325</v>
      </c>
      <c r="G43" s="431" t="s">
        <v>430</v>
      </c>
      <c r="H43" s="431" t="s">
        <v>158</v>
      </c>
      <c r="I43" s="508">
        <v>38217.0</v>
      </c>
      <c r="J43" s="433">
        <v>8.0</v>
      </c>
      <c r="K43" s="649" t="s">
        <v>322</v>
      </c>
      <c r="L43" s="431" t="s">
        <v>395</v>
      </c>
      <c r="M43" s="327">
        <f t="shared" si="2"/>
        <v>1524</v>
      </c>
      <c r="N43" s="210"/>
      <c r="O43" s="25"/>
      <c r="P43" s="25"/>
      <c r="Q43" s="25"/>
      <c r="R43" s="25"/>
      <c r="S43" s="25"/>
      <c r="T43" s="25"/>
      <c r="U43" s="210"/>
      <c r="V43" s="210"/>
      <c r="W43" s="210"/>
      <c r="X43" s="210"/>
      <c r="Y43" s="210"/>
      <c r="Z43" s="210"/>
    </row>
    <row r="44" ht="15.0" customHeight="1">
      <c r="A44" s="597">
        <v>4304.0</v>
      </c>
      <c r="B44" s="437" t="s">
        <v>13326</v>
      </c>
      <c r="C44" s="437">
        <v>1999.0</v>
      </c>
      <c r="D44" s="511">
        <v>36509.0</v>
      </c>
      <c r="E44" s="437" t="s">
        <v>13327</v>
      </c>
      <c r="F44" s="437" t="s">
        <v>1293</v>
      </c>
      <c r="G44" s="437" t="s">
        <v>806</v>
      </c>
      <c r="H44" s="437" t="s">
        <v>807</v>
      </c>
      <c r="I44" s="511">
        <v>38217.0</v>
      </c>
      <c r="J44" s="439">
        <v>8.0</v>
      </c>
      <c r="K44" s="649" t="s">
        <v>322</v>
      </c>
      <c r="L44" s="439" t="s">
        <v>390</v>
      </c>
      <c r="M44" s="330">
        <f t="shared" si="2"/>
        <v>1708</v>
      </c>
      <c r="N44" s="210"/>
      <c r="O44" s="338" t="s">
        <v>847</v>
      </c>
      <c r="P44" s="95"/>
      <c r="Q44" s="95"/>
      <c r="R44" s="95"/>
      <c r="S44" s="96"/>
      <c r="T44" s="25"/>
      <c r="U44" s="210"/>
      <c r="V44" s="210"/>
      <c r="W44" s="210"/>
      <c r="X44" s="210"/>
      <c r="Y44" s="210"/>
      <c r="Z44" s="210"/>
    </row>
    <row r="45" ht="13.5" customHeight="1">
      <c r="A45" s="590">
        <v>4404.0</v>
      </c>
      <c r="B45" s="431" t="s">
        <v>13328</v>
      </c>
      <c r="C45" s="431">
        <v>1999.0</v>
      </c>
      <c r="D45" s="508">
        <v>36509.0</v>
      </c>
      <c r="E45" s="431" t="s">
        <v>13329</v>
      </c>
      <c r="F45" s="431" t="s">
        <v>1293</v>
      </c>
      <c r="G45" s="431" t="s">
        <v>806</v>
      </c>
      <c r="H45" s="431" t="s">
        <v>807</v>
      </c>
      <c r="I45" s="508">
        <v>38217.0</v>
      </c>
      <c r="J45" s="433">
        <v>8.0</v>
      </c>
      <c r="K45" s="649" t="s">
        <v>322</v>
      </c>
      <c r="L45" s="431" t="s">
        <v>390</v>
      </c>
      <c r="M45" s="327">
        <f t="shared" si="2"/>
        <v>1708</v>
      </c>
      <c r="N45" s="210"/>
      <c r="O45" s="97"/>
      <c r="P45" s="98"/>
      <c r="Q45" s="98"/>
      <c r="R45" s="98"/>
      <c r="S45" s="99"/>
      <c r="T45" s="25"/>
      <c r="U45" s="210"/>
      <c r="V45" s="210"/>
      <c r="W45" s="210"/>
      <c r="X45" s="210"/>
      <c r="Y45" s="210"/>
      <c r="Z45" s="210"/>
    </row>
    <row r="46" ht="12.75" customHeight="1">
      <c r="A46" s="597">
        <v>4504.0</v>
      </c>
      <c r="B46" s="437" t="s">
        <v>13330</v>
      </c>
      <c r="C46" s="437">
        <v>1998.0</v>
      </c>
      <c r="D46" s="511">
        <v>36124.0</v>
      </c>
      <c r="E46" s="437" t="s">
        <v>13331</v>
      </c>
      <c r="F46" s="437" t="s">
        <v>13096</v>
      </c>
      <c r="G46" s="437" t="s">
        <v>806</v>
      </c>
      <c r="H46" s="437" t="s">
        <v>10288</v>
      </c>
      <c r="I46" s="511">
        <v>38217.0</v>
      </c>
      <c r="J46" s="439">
        <v>8.0</v>
      </c>
      <c r="K46" s="648" t="s">
        <v>344</v>
      </c>
      <c r="L46" s="439" t="s">
        <v>395</v>
      </c>
      <c r="M46" s="330">
        <f t="shared" si="2"/>
        <v>2093</v>
      </c>
      <c r="N46" s="210"/>
      <c r="O46" s="348" t="s">
        <v>9</v>
      </c>
      <c r="P46" s="349" t="s">
        <v>107</v>
      </c>
      <c r="Q46" s="350"/>
      <c r="R46" s="351"/>
      <c r="S46" s="352" t="s">
        <v>108</v>
      </c>
      <c r="T46" s="25"/>
      <c r="U46" s="210"/>
      <c r="V46" s="210"/>
      <c r="W46" s="210"/>
      <c r="X46" s="210"/>
      <c r="Y46" s="210"/>
      <c r="Z46" s="210"/>
    </row>
    <row r="47" ht="12.75" customHeight="1">
      <c r="A47" s="590">
        <v>4604.0</v>
      </c>
      <c r="B47" s="431" t="s">
        <v>13332</v>
      </c>
      <c r="C47" s="431">
        <v>2001.0</v>
      </c>
      <c r="D47" s="508">
        <v>37148.0</v>
      </c>
      <c r="E47" s="431" t="s">
        <v>13333</v>
      </c>
      <c r="F47" s="431" t="s">
        <v>13334</v>
      </c>
      <c r="G47" s="431" t="s">
        <v>725</v>
      </c>
      <c r="H47" s="431" t="s">
        <v>6884</v>
      </c>
      <c r="I47" s="508">
        <v>38217.0</v>
      </c>
      <c r="J47" s="433">
        <v>8.0</v>
      </c>
      <c r="K47" s="648" t="s">
        <v>344</v>
      </c>
      <c r="L47" s="431" t="s">
        <v>399</v>
      </c>
      <c r="M47" s="327">
        <f t="shared" si="2"/>
        <v>1069</v>
      </c>
      <c r="N47" s="210"/>
      <c r="O47" s="364" t="s">
        <v>203</v>
      </c>
      <c r="P47" s="353">
        <f>COUNTIF($J$2:$J$476,"1")</f>
        <v>8</v>
      </c>
      <c r="Q47" s="343"/>
      <c r="R47" s="344"/>
      <c r="S47" s="365">
        <f>(P47/P59)</f>
        <v>0.09523809524</v>
      </c>
      <c r="T47" s="25"/>
      <c r="U47" s="210"/>
      <c r="V47" s="210"/>
      <c r="W47" s="210"/>
      <c r="X47" s="210"/>
      <c r="Y47" s="210"/>
      <c r="Z47" s="210"/>
    </row>
    <row r="48" ht="12.75" customHeight="1">
      <c r="A48" s="597">
        <v>4704.0</v>
      </c>
      <c r="B48" s="437" t="s">
        <v>13335</v>
      </c>
      <c r="C48" s="437">
        <v>2000.0</v>
      </c>
      <c r="D48" s="511">
        <v>36882.0</v>
      </c>
      <c r="E48" s="437" t="s">
        <v>13336</v>
      </c>
      <c r="F48" s="437" t="s">
        <v>31</v>
      </c>
      <c r="G48" s="437" t="s">
        <v>806</v>
      </c>
      <c r="H48" s="437" t="s">
        <v>11872</v>
      </c>
      <c r="I48" s="511">
        <v>38219.0</v>
      </c>
      <c r="J48" s="439">
        <v>8.0</v>
      </c>
      <c r="K48" s="648" t="s">
        <v>344</v>
      </c>
      <c r="L48" s="439" t="s">
        <v>395</v>
      </c>
      <c r="M48" s="330">
        <f t="shared" si="2"/>
        <v>1337</v>
      </c>
      <c r="N48" s="210"/>
      <c r="O48" s="332" t="s">
        <v>207</v>
      </c>
      <c r="P48" s="355">
        <f>COUNTIF($J$2:$J$476,"2")</f>
        <v>7</v>
      </c>
      <c r="Q48" s="106"/>
      <c r="R48" s="107"/>
      <c r="S48" s="356">
        <f>(P48/P59)</f>
        <v>0.08333333333</v>
      </c>
      <c r="T48" s="25"/>
      <c r="U48" s="210"/>
      <c r="V48" s="210"/>
      <c r="W48" s="210"/>
      <c r="X48" s="210"/>
      <c r="Y48" s="210"/>
      <c r="Z48" s="210"/>
    </row>
    <row r="49" ht="12.75" customHeight="1">
      <c r="A49" s="590">
        <v>4804.0</v>
      </c>
      <c r="B49" s="431" t="s">
        <v>13337</v>
      </c>
      <c r="C49" s="431">
        <v>2003.0</v>
      </c>
      <c r="D49" s="508">
        <v>37875.0</v>
      </c>
      <c r="E49" s="431" t="s">
        <v>13338</v>
      </c>
      <c r="F49" s="431" t="s">
        <v>422</v>
      </c>
      <c r="G49" s="431" t="s">
        <v>806</v>
      </c>
      <c r="H49" s="431" t="s">
        <v>251</v>
      </c>
      <c r="I49" s="508">
        <v>38219.0</v>
      </c>
      <c r="J49" s="433">
        <v>8.0</v>
      </c>
      <c r="K49" s="650" t="s">
        <v>309</v>
      </c>
      <c r="L49" s="431" t="s">
        <v>390</v>
      </c>
      <c r="M49" s="327">
        <f t="shared" si="2"/>
        <v>344</v>
      </c>
      <c r="N49" s="210"/>
      <c r="O49" s="333" t="s">
        <v>213</v>
      </c>
      <c r="P49" s="357">
        <f>COUNTIF($J$2:$J$476,"3")</f>
        <v>8</v>
      </c>
      <c r="Q49" s="106"/>
      <c r="R49" s="107"/>
      <c r="S49" s="354">
        <f>(P49/P59)</f>
        <v>0.09523809524</v>
      </c>
      <c r="T49" s="25"/>
      <c r="U49" s="210"/>
      <c r="V49" s="210"/>
      <c r="W49" s="210"/>
      <c r="X49" s="210"/>
      <c r="Y49" s="210"/>
      <c r="Z49" s="210"/>
    </row>
    <row r="50" ht="12.75" customHeight="1">
      <c r="A50" s="597">
        <v>4904.0</v>
      </c>
      <c r="B50" s="437" t="s">
        <v>13339</v>
      </c>
      <c r="C50" s="437">
        <v>1999.0</v>
      </c>
      <c r="D50" s="511">
        <v>36311.0</v>
      </c>
      <c r="E50" s="437" t="s">
        <v>13340</v>
      </c>
      <c r="F50" s="437" t="s">
        <v>2825</v>
      </c>
      <c r="G50" s="437" t="s">
        <v>806</v>
      </c>
      <c r="H50" s="437" t="s">
        <v>1404</v>
      </c>
      <c r="I50" s="511">
        <v>38225.0</v>
      </c>
      <c r="J50" s="439">
        <v>8.0</v>
      </c>
      <c r="K50" s="648" t="s">
        <v>344</v>
      </c>
      <c r="L50" s="439" t="s">
        <v>390</v>
      </c>
      <c r="M50" s="330">
        <f t="shared" si="2"/>
        <v>1914</v>
      </c>
      <c r="N50" s="210"/>
      <c r="O50" s="332" t="s">
        <v>219</v>
      </c>
      <c r="P50" s="355">
        <f>COUNTIF($J$2:$J$476,"4")</f>
        <v>6</v>
      </c>
      <c r="Q50" s="106"/>
      <c r="R50" s="107"/>
      <c r="S50" s="356">
        <f>(P50/P59)</f>
        <v>0.07142857143</v>
      </c>
      <c r="T50" s="25"/>
      <c r="U50" s="210"/>
      <c r="V50" s="210"/>
      <c r="W50" s="210"/>
      <c r="X50" s="210"/>
      <c r="Y50" s="210"/>
      <c r="Z50" s="210"/>
    </row>
    <row r="51" ht="12.75" customHeight="1">
      <c r="A51" s="590">
        <v>5004.0</v>
      </c>
      <c r="B51" s="431" t="s">
        <v>13341</v>
      </c>
      <c r="C51" s="431">
        <v>2001.0</v>
      </c>
      <c r="D51" s="508">
        <v>37104.0</v>
      </c>
      <c r="E51" s="431" t="s">
        <v>13342</v>
      </c>
      <c r="F51" s="431" t="s">
        <v>13343</v>
      </c>
      <c r="G51" s="431" t="s">
        <v>430</v>
      </c>
      <c r="H51" s="431" t="s">
        <v>7752</v>
      </c>
      <c r="I51" s="508">
        <v>38230.0</v>
      </c>
      <c r="J51" s="433">
        <v>8.0</v>
      </c>
      <c r="K51" s="647" t="s">
        <v>293</v>
      </c>
      <c r="L51" s="431" t="s">
        <v>390</v>
      </c>
      <c r="M51" s="327">
        <f t="shared" si="2"/>
        <v>1126</v>
      </c>
      <c r="N51" s="210"/>
      <c r="O51" s="333" t="s">
        <v>223</v>
      </c>
      <c r="P51" s="357">
        <f>COUNTIF($J$2:$J$476,"5")</f>
        <v>2</v>
      </c>
      <c r="Q51" s="106"/>
      <c r="R51" s="107"/>
      <c r="S51" s="354">
        <f>(P51/P59)</f>
        <v>0.02380952381</v>
      </c>
      <c r="T51" s="25"/>
      <c r="U51" s="210"/>
      <c r="V51" s="210"/>
      <c r="W51" s="210"/>
      <c r="X51" s="210"/>
      <c r="Y51" s="210"/>
      <c r="Z51" s="210"/>
    </row>
    <row r="52" ht="12.75" customHeight="1">
      <c r="A52" s="597">
        <v>5104.0</v>
      </c>
      <c r="B52" s="437" t="s">
        <v>13344</v>
      </c>
      <c r="C52" s="437">
        <v>2001.0</v>
      </c>
      <c r="D52" s="511">
        <v>37111.0</v>
      </c>
      <c r="E52" s="437" t="s">
        <v>13345</v>
      </c>
      <c r="F52" s="437" t="s">
        <v>13343</v>
      </c>
      <c r="G52" s="437" t="s">
        <v>430</v>
      </c>
      <c r="H52" s="437" t="s">
        <v>7752</v>
      </c>
      <c r="I52" s="511">
        <v>38230.0</v>
      </c>
      <c r="J52" s="439">
        <v>8.0</v>
      </c>
      <c r="K52" s="647" t="s">
        <v>293</v>
      </c>
      <c r="L52" s="439" t="s">
        <v>390</v>
      </c>
      <c r="M52" s="330">
        <f t="shared" si="2"/>
        <v>1119</v>
      </c>
      <c r="N52" s="210"/>
      <c r="O52" s="332" t="s">
        <v>229</v>
      </c>
      <c r="P52" s="355">
        <f>COUNTIF($J$2:$J$476,"6")</f>
        <v>4</v>
      </c>
      <c r="Q52" s="106"/>
      <c r="R52" s="107"/>
      <c r="S52" s="356">
        <f>(P52/P59)</f>
        <v>0.04761904762</v>
      </c>
      <c r="T52" s="25"/>
      <c r="U52" s="210"/>
      <c r="V52" s="210"/>
      <c r="W52" s="210"/>
      <c r="X52" s="210"/>
      <c r="Y52" s="210"/>
      <c r="Z52" s="210"/>
    </row>
    <row r="53" ht="12.75" customHeight="1">
      <c r="A53" s="590">
        <v>5204.0</v>
      </c>
      <c r="B53" s="431" t="s">
        <v>13346</v>
      </c>
      <c r="C53" s="431">
        <v>2001.0</v>
      </c>
      <c r="D53" s="508">
        <v>37253.0</v>
      </c>
      <c r="E53" s="431" t="s">
        <v>13347</v>
      </c>
      <c r="F53" s="431" t="s">
        <v>11677</v>
      </c>
      <c r="G53" s="431" t="s">
        <v>806</v>
      </c>
      <c r="H53" s="431" t="s">
        <v>18</v>
      </c>
      <c r="I53" s="508">
        <v>38251.0</v>
      </c>
      <c r="J53" s="433">
        <v>9.0</v>
      </c>
      <c r="K53" s="647" t="s">
        <v>293</v>
      </c>
      <c r="L53" s="431" t="s">
        <v>395</v>
      </c>
      <c r="M53" s="327">
        <f t="shared" si="2"/>
        <v>998</v>
      </c>
      <c r="N53" s="210"/>
      <c r="O53" s="333" t="s">
        <v>235</v>
      </c>
      <c r="P53" s="357">
        <f>COUNTIF($J$2:$J$476,"7")</f>
        <v>3</v>
      </c>
      <c r="Q53" s="106"/>
      <c r="R53" s="107"/>
      <c r="S53" s="354">
        <f>(P53/P59)</f>
        <v>0.03571428571</v>
      </c>
      <c r="T53" s="25"/>
      <c r="U53" s="210"/>
      <c r="V53" s="210"/>
      <c r="W53" s="210"/>
      <c r="X53" s="210"/>
      <c r="Y53" s="210"/>
      <c r="Z53" s="210"/>
    </row>
    <row r="54" ht="12.75" customHeight="1">
      <c r="A54" s="597">
        <v>5304.0</v>
      </c>
      <c r="B54" s="437" t="s">
        <v>13348</v>
      </c>
      <c r="C54" s="437">
        <v>2003.0</v>
      </c>
      <c r="D54" s="511">
        <v>37882.0</v>
      </c>
      <c r="E54" s="437" t="s">
        <v>13349</v>
      </c>
      <c r="F54" s="437" t="s">
        <v>4066</v>
      </c>
      <c r="G54" s="437" t="s">
        <v>806</v>
      </c>
      <c r="H54" s="437" t="s">
        <v>380</v>
      </c>
      <c r="I54" s="511">
        <v>38251.0</v>
      </c>
      <c r="J54" s="439">
        <v>9.0</v>
      </c>
      <c r="K54" s="648" t="s">
        <v>344</v>
      </c>
      <c r="L54" s="439" t="s">
        <v>395</v>
      </c>
      <c r="M54" s="330">
        <f t="shared" si="2"/>
        <v>369</v>
      </c>
      <c r="N54" s="210"/>
      <c r="O54" s="332" t="s">
        <v>239</v>
      </c>
      <c r="P54" s="355">
        <f>COUNTIF($J$2:$J$476,"8")</f>
        <v>12</v>
      </c>
      <c r="Q54" s="106"/>
      <c r="R54" s="107"/>
      <c r="S54" s="356">
        <f>(P54/P59)</f>
        <v>0.1428571429</v>
      </c>
      <c r="T54" s="25"/>
      <c r="U54" s="210"/>
      <c r="V54" s="210"/>
      <c r="W54" s="210"/>
      <c r="X54" s="210"/>
      <c r="Y54" s="210"/>
      <c r="Z54" s="210"/>
    </row>
    <row r="55" ht="12.75" customHeight="1">
      <c r="A55" s="590">
        <v>5404.0</v>
      </c>
      <c r="B55" s="431" t="s">
        <v>13350</v>
      </c>
      <c r="C55" s="431">
        <v>2002.0</v>
      </c>
      <c r="D55" s="508">
        <v>37420.0</v>
      </c>
      <c r="E55" s="431" t="s">
        <v>13351</v>
      </c>
      <c r="F55" s="431" t="s">
        <v>7528</v>
      </c>
      <c r="G55" s="431" t="s">
        <v>806</v>
      </c>
      <c r="H55" s="431" t="s">
        <v>3328</v>
      </c>
      <c r="I55" s="508">
        <v>38251.0</v>
      </c>
      <c r="J55" s="433">
        <v>9.0</v>
      </c>
      <c r="K55" s="647" t="s">
        <v>293</v>
      </c>
      <c r="L55" s="431" t="s">
        <v>395</v>
      </c>
      <c r="M55" s="327">
        <f t="shared" si="2"/>
        <v>831</v>
      </c>
      <c r="N55" s="210"/>
      <c r="O55" s="333" t="s">
        <v>245</v>
      </c>
      <c r="P55" s="357">
        <f>COUNTIF($J$2:$J$476,"9")</f>
        <v>4</v>
      </c>
      <c r="Q55" s="106"/>
      <c r="R55" s="107"/>
      <c r="S55" s="354">
        <f>(P55/P59)</f>
        <v>0.04761904762</v>
      </c>
      <c r="T55" s="25"/>
      <c r="U55" s="210"/>
      <c r="V55" s="210"/>
      <c r="W55" s="210"/>
      <c r="X55" s="210"/>
      <c r="Y55" s="210"/>
      <c r="Z55" s="210"/>
    </row>
    <row r="56" ht="12.75" customHeight="1">
      <c r="A56" s="597">
        <v>5504.0</v>
      </c>
      <c r="B56" s="437" t="s">
        <v>13352</v>
      </c>
      <c r="C56" s="437">
        <v>2001.0</v>
      </c>
      <c r="D56" s="511">
        <v>37104.0</v>
      </c>
      <c r="E56" s="437" t="s">
        <v>13353</v>
      </c>
      <c r="F56" s="437" t="s">
        <v>13343</v>
      </c>
      <c r="G56" s="437" t="s">
        <v>806</v>
      </c>
      <c r="H56" s="437" t="s">
        <v>7752</v>
      </c>
      <c r="I56" s="511">
        <v>38265.0</v>
      </c>
      <c r="J56" s="439">
        <v>9.0</v>
      </c>
      <c r="K56" s="649" t="s">
        <v>322</v>
      </c>
      <c r="L56" s="439" t="s">
        <v>390</v>
      </c>
      <c r="M56" s="330">
        <f t="shared" si="2"/>
        <v>1161</v>
      </c>
      <c r="N56" s="210"/>
      <c r="O56" s="332" t="s">
        <v>252</v>
      </c>
      <c r="P56" s="355">
        <f>COUNTIF($J$2:$J$476,"10")</f>
        <v>10</v>
      </c>
      <c r="Q56" s="106"/>
      <c r="R56" s="107"/>
      <c r="S56" s="356">
        <f>(P56/P59)</f>
        <v>0.119047619</v>
      </c>
      <c r="T56" s="25"/>
      <c r="U56" s="210"/>
      <c r="V56" s="210"/>
      <c r="W56" s="210"/>
      <c r="X56" s="210"/>
      <c r="Y56" s="210"/>
      <c r="Z56" s="210"/>
    </row>
    <row r="57" ht="12.75" customHeight="1">
      <c r="A57" s="590">
        <v>5604.0</v>
      </c>
      <c r="B57" s="431" t="s">
        <v>13354</v>
      </c>
      <c r="C57" s="431">
        <v>2003.0</v>
      </c>
      <c r="D57" s="508">
        <v>37669.0</v>
      </c>
      <c r="E57" s="431" t="s">
        <v>13355</v>
      </c>
      <c r="F57" s="431" t="s">
        <v>4929</v>
      </c>
      <c r="G57" s="431" t="s">
        <v>430</v>
      </c>
      <c r="H57" s="431" t="s">
        <v>158</v>
      </c>
      <c r="I57" s="508">
        <v>38265.0</v>
      </c>
      <c r="J57" s="433">
        <v>10.0</v>
      </c>
      <c r="K57" s="649" t="s">
        <v>322</v>
      </c>
      <c r="L57" s="431" t="s">
        <v>395</v>
      </c>
      <c r="M57" s="327">
        <f t="shared" si="2"/>
        <v>596</v>
      </c>
      <c r="N57" s="210"/>
      <c r="O57" s="333" t="s">
        <v>258</v>
      </c>
      <c r="P57" s="357">
        <f>COUNTIF($J$2:$J$476,"11")</f>
        <v>4</v>
      </c>
      <c r="Q57" s="106"/>
      <c r="R57" s="107"/>
      <c r="S57" s="354">
        <f>(P57/P59)</f>
        <v>0.04761904762</v>
      </c>
      <c r="T57" s="25"/>
      <c r="U57" s="210"/>
      <c r="V57" s="210"/>
      <c r="W57" s="210"/>
      <c r="X57" s="210"/>
      <c r="Y57" s="210"/>
      <c r="Z57" s="210"/>
    </row>
    <row r="58" ht="12.75" customHeight="1">
      <c r="A58" s="597">
        <v>5704.0</v>
      </c>
      <c r="B58" s="437" t="s">
        <v>13356</v>
      </c>
      <c r="C58" s="437">
        <v>2001.0</v>
      </c>
      <c r="D58" s="511">
        <v>37104.0</v>
      </c>
      <c r="E58" s="437" t="s">
        <v>13357</v>
      </c>
      <c r="F58" s="437" t="s">
        <v>13343</v>
      </c>
      <c r="G58" s="437" t="s">
        <v>806</v>
      </c>
      <c r="H58" s="437" t="s">
        <v>7752</v>
      </c>
      <c r="I58" s="511">
        <v>38265.0</v>
      </c>
      <c r="J58" s="439">
        <v>10.0</v>
      </c>
      <c r="K58" s="649" t="s">
        <v>322</v>
      </c>
      <c r="L58" s="439" t="s">
        <v>390</v>
      </c>
      <c r="M58" s="330">
        <f t="shared" si="2"/>
        <v>1161</v>
      </c>
      <c r="N58" s="210"/>
      <c r="O58" s="366" t="s">
        <v>264</v>
      </c>
      <c r="P58" s="355">
        <f>COUNTIF($J$2:$J$476,"12")</f>
        <v>16</v>
      </c>
      <c r="Q58" s="106"/>
      <c r="R58" s="107"/>
      <c r="S58" s="367">
        <f>(P58/P59)</f>
        <v>0.1904761905</v>
      </c>
      <c r="T58" s="25"/>
      <c r="U58" s="210"/>
      <c r="V58" s="210"/>
      <c r="W58" s="210"/>
      <c r="X58" s="210"/>
      <c r="Y58" s="210"/>
      <c r="Z58" s="210"/>
    </row>
    <row r="59" ht="12.75" customHeight="1">
      <c r="A59" s="590">
        <v>5804.0</v>
      </c>
      <c r="B59" s="431" t="s">
        <v>13358</v>
      </c>
      <c r="C59" s="431">
        <v>2001.0</v>
      </c>
      <c r="D59" s="508">
        <v>37167.0</v>
      </c>
      <c r="E59" s="431" t="s">
        <v>13359</v>
      </c>
      <c r="F59" s="431" t="s">
        <v>1349</v>
      </c>
      <c r="G59" s="431" t="s">
        <v>430</v>
      </c>
      <c r="H59" s="431" t="s">
        <v>12852</v>
      </c>
      <c r="I59" s="508">
        <v>38271.0</v>
      </c>
      <c r="J59" s="433">
        <v>10.0</v>
      </c>
      <c r="K59" s="648" t="s">
        <v>344</v>
      </c>
      <c r="L59" s="431" t="s">
        <v>395</v>
      </c>
      <c r="M59" s="327">
        <f t="shared" si="2"/>
        <v>1104</v>
      </c>
      <c r="N59" s="210"/>
      <c r="O59" s="359" t="s">
        <v>268</v>
      </c>
      <c r="P59" s="360">
        <f>SUM(P47:R58)</f>
        <v>84</v>
      </c>
      <c r="Q59" s="361"/>
      <c r="R59" s="362"/>
      <c r="S59" s="363">
        <f>SUM(S47:S58)</f>
        <v>1</v>
      </c>
      <c r="T59" s="25"/>
      <c r="U59" s="210"/>
      <c r="V59" s="210"/>
      <c r="W59" s="210"/>
      <c r="X59" s="210"/>
      <c r="Y59" s="210"/>
      <c r="Z59" s="210"/>
    </row>
    <row r="60" ht="12.75" customHeight="1">
      <c r="A60" s="597">
        <v>5904.0</v>
      </c>
      <c r="B60" s="437" t="s">
        <v>13360</v>
      </c>
      <c r="C60" s="437">
        <v>2001.0</v>
      </c>
      <c r="D60" s="511">
        <v>37111.0</v>
      </c>
      <c r="E60" s="437" t="s">
        <v>13361</v>
      </c>
      <c r="F60" s="437" t="s">
        <v>13343</v>
      </c>
      <c r="G60" s="437" t="s">
        <v>806</v>
      </c>
      <c r="H60" s="437" t="s">
        <v>7752</v>
      </c>
      <c r="I60" s="511">
        <v>38274.0</v>
      </c>
      <c r="J60" s="439">
        <v>10.0</v>
      </c>
      <c r="K60" s="649" t="s">
        <v>322</v>
      </c>
      <c r="L60" s="439" t="s">
        <v>390</v>
      </c>
      <c r="M60" s="330">
        <f t="shared" si="2"/>
        <v>1163</v>
      </c>
      <c r="N60" s="210"/>
      <c r="O60" s="25"/>
      <c r="P60" s="25"/>
      <c r="Q60" s="25"/>
      <c r="R60" s="25"/>
      <c r="S60" s="25"/>
      <c r="T60" s="25"/>
      <c r="U60" s="210"/>
      <c r="V60" s="210"/>
      <c r="W60" s="210"/>
      <c r="X60" s="210"/>
      <c r="Y60" s="210"/>
      <c r="Z60" s="210"/>
    </row>
    <row r="61" ht="13.5" customHeight="1">
      <c r="A61" s="590">
        <v>6004.0</v>
      </c>
      <c r="B61" s="431" t="s">
        <v>13362</v>
      </c>
      <c r="C61" s="431">
        <v>2001.0</v>
      </c>
      <c r="D61" s="508">
        <v>37111.0</v>
      </c>
      <c r="E61" s="431" t="s">
        <v>13363</v>
      </c>
      <c r="F61" s="431" t="s">
        <v>13343</v>
      </c>
      <c r="G61" s="431" t="s">
        <v>806</v>
      </c>
      <c r="H61" s="431" t="s">
        <v>7752</v>
      </c>
      <c r="I61" s="508">
        <v>38274.0</v>
      </c>
      <c r="J61" s="433">
        <v>10.0</v>
      </c>
      <c r="K61" s="649" t="s">
        <v>322</v>
      </c>
      <c r="L61" s="431" t="s">
        <v>390</v>
      </c>
      <c r="M61" s="327">
        <f t="shared" si="2"/>
        <v>1163</v>
      </c>
      <c r="N61" s="210"/>
      <c r="O61" s="368" t="s">
        <v>278</v>
      </c>
      <c r="P61" s="95"/>
      <c r="Q61" s="95"/>
      <c r="R61" s="95"/>
      <c r="S61" s="95"/>
      <c r="T61" s="96"/>
      <c r="U61" s="210"/>
      <c r="V61" s="210"/>
      <c r="W61" s="210"/>
      <c r="X61" s="210"/>
      <c r="Y61" s="210"/>
      <c r="Z61" s="210"/>
    </row>
    <row r="62" ht="12.75" customHeight="1">
      <c r="A62" s="597">
        <v>6104.0</v>
      </c>
      <c r="B62" s="437" t="s">
        <v>13364</v>
      </c>
      <c r="C62" s="437">
        <v>2002.0</v>
      </c>
      <c r="D62" s="511">
        <v>37362.0</v>
      </c>
      <c r="E62" s="437" t="s">
        <v>13365</v>
      </c>
      <c r="F62" s="437" t="s">
        <v>13366</v>
      </c>
      <c r="G62" s="437" t="s">
        <v>725</v>
      </c>
      <c r="H62" s="437" t="s">
        <v>4023</v>
      </c>
      <c r="I62" s="511">
        <v>38274.0</v>
      </c>
      <c r="J62" s="439">
        <v>10.0</v>
      </c>
      <c r="K62" s="650" t="s">
        <v>309</v>
      </c>
      <c r="L62" s="439" t="s">
        <v>399</v>
      </c>
      <c r="M62" s="330">
        <f t="shared" si="2"/>
        <v>912</v>
      </c>
      <c r="N62" s="210"/>
      <c r="O62" s="97"/>
      <c r="P62" s="98"/>
      <c r="Q62" s="98"/>
      <c r="R62" s="98"/>
      <c r="S62" s="98"/>
      <c r="T62" s="99"/>
      <c r="U62" s="210"/>
      <c r="V62" s="210"/>
      <c r="W62" s="210"/>
      <c r="X62" s="210"/>
      <c r="Y62" s="210"/>
      <c r="Z62" s="210"/>
    </row>
    <row r="63" ht="12.75" customHeight="1">
      <c r="A63" s="590">
        <v>6204.0</v>
      </c>
      <c r="B63" s="431" t="s">
        <v>13367</v>
      </c>
      <c r="C63" s="431">
        <v>2001.0</v>
      </c>
      <c r="D63" s="508">
        <v>37190.0</v>
      </c>
      <c r="E63" s="431" t="s">
        <v>13368</v>
      </c>
      <c r="F63" s="431" t="s">
        <v>13369</v>
      </c>
      <c r="G63" s="431" t="s">
        <v>725</v>
      </c>
      <c r="H63" s="431" t="s">
        <v>13370</v>
      </c>
      <c r="I63" s="508">
        <v>38274.0</v>
      </c>
      <c r="J63" s="433">
        <v>10.0</v>
      </c>
      <c r="K63" s="648" t="s">
        <v>344</v>
      </c>
      <c r="L63" s="431" t="s">
        <v>399</v>
      </c>
      <c r="M63" s="327">
        <f t="shared" si="2"/>
        <v>1084</v>
      </c>
      <c r="N63" s="210"/>
      <c r="O63" s="369" t="s">
        <v>288</v>
      </c>
      <c r="P63" s="370"/>
      <c r="Q63" s="370"/>
      <c r="R63" s="371"/>
      <c r="S63" s="531" t="s">
        <v>289</v>
      </c>
      <c r="T63" s="532" t="s">
        <v>108</v>
      </c>
      <c r="U63" s="210"/>
      <c r="V63" s="210"/>
      <c r="W63" s="210"/>
      <c r="X63" s="210"/>
      <c r="Y63" s="210"/>
      <c r="Z63" s="210"/>
    </row>
    <row r="64" ht="12.75" customHeight="1">
      <c r="A64" s="597">
        <v>6304.0</v>
      </c>
      <c r="B64" s="437" t="s">
        <v>13371</v>
      </c>
      <c r="C64" s="437">
        <v>2001.0</v>
      </c>
      <c r="D64" s="511">
        <v>37048.0</v>
      </c>
      <c r="E64" s="437" t="s">
        <v>13372</v>
      </c>
      <c r="F64" s="437" t="s">
        <v>11839</v>
      </c>
      <c r="G64" s="437" t="s">
        <v>725</v>
      </c>
      <c r="H64" s="437" t="s">
        <v>13373</v>
      </c>
      <c r="I64" s="511">
        <v>38278.0</v>
      </c>
      <c r="J64" s="439">
        <v>10.0</v>
      </c>
      <c r="K64" s="648" t="s">
        <v>344</v>
      </c>
      <c r="L64" s="439" t="s">
        <v>395</v>
      </c>
      <c r="M64" s="330">
        <f t="shared" si="2"/>
        <v>1230</v>
      </c>
      <c r="N64" s="210"/>
      <c r="O64" s="533" t="s">
        <v>293</v>
      </c>
      <c r="P64" s="534"/>
      <c r="Q64" s="534"/>
      <c r="R64" s="535"/>
      <c r="S64" s="376">
        <f>COUNTIF($K$1:$K$494,"I - Extremamente tóxico")</f>
        <v>14</v>
      </c>
      <c r="T64" s="377">
        <f>(S64/S76)</f>
        <v>0.1666666667</v>
      </c>
      <c r="U64" s="210"/>
      <c r="V64" s="210"/>
      <c r="W64" s="210"/>
      <c r="X64" s="210"/>
      <c r="Y64" s="210"/>
      <c r="Z64" s="210"/>
    </row>
    <row r="65" ht="12.75" customHeight="1">
      <c r="A65" s="590">
        <v>6404.0</v>
      </c>
      <c r="B65" s="431" t="s">
        <v>13374</v>
      </c>
      <c r="C65" s="431">
        <v>2003.0</v>
      </c>
      <c r="D65" s="508">
        <v>37900.0</v>
      </c>
      <c r="E65" s="431" t="s">
        <v>13375</v>
      </c>
      <c r="F65" s="431" t="s">
        <v>1132</v>
      </c>
      <c r="G65" s="431" t="s">
        <v>806</v>
      </c>
      <c r="H65" s="431" t="s">
        <v>807</v>
      </c>
      <c r="I65" s="508">
        <v>38285.0</v>
      </c>
      <c r="J65" s="433">
        <v>10.0</v>
      </c>
      <c r="K65" s="649" t="s">
        <v>322</v>
      </c>
      <c r="L65" s="431" t="s">
        <v>395</v>
      </c>
      <c r="M65" s="327">
        <f t="shared" si="2"/>
        <v>385</v>
      </c>
      <c r="N65" s="210"/>
      <c r="O65" s="378" t="s">
        <v>297</v>
      </c>
      <c r="P65" s="379"/>
      <c r="Q65" s="379"/>
      <c r="R65" s="380"/>
      <c r="S65" s="381">
        <f>COUNTIF($K$2:$K$476,"Categoria 1 - Produto Extremamente Tóxico")</f>
        <v>0</v>
      </c>
      <c r="T65" s="382">
        <f>(S65/S76)</f>
        <v>0</v>
      </c>
      <c r="U65" s="210"/>
      <c r="V65" s="210"/>
      <c r="W65" s="210"/>
      <c r="X65" s="210"/>
      <c r="Y65" s="210"/>
      <c r="Z65" s="210"/>
    </row>
    <row r="66" ht="12.75" customHeight="1">
      <c r="A66" s="597">
        <v>6504.0</v>
      </c>
      <c r="B66" s="437" t="s">
        <v>13376</v>
      </c>
      <c r="C66" s="437">
        <v>2004.0</v>
      </c>
      <c r="D66" s="511">
        <v>38168.0</v>
      </c>
      <c r="E66" s="437" t="s">
        <v>13377</v>
      </c>
      <c r="F66" s="437" t="s">
        <v>723</v>
      </c>
      <c r="G66" s="437" t="s">
        <v>806</v>
      </c>
      <c r="H66" s="437" t="s">
        <v>807</v>
      </c>
      <c r="I66" s="511">
        <v>38285.0</v>
      </c>
      <c r="J66" s="439">
        <v>10.0</v>
      </c>
      <c r="K66" s="650" t="s">
        <v>309</v>
      </c>
      <c r="L66" s="439" t="s">
        <v>390</v>
      </c>
      <c r="M66" s="330">
        <f t="shared" si="2"/>
        <v>117</v>
      </c>
      <c r="N66" s="210"/>
      <c r="O66" s="378" t="s">
        <v>302</v>
      </c>
      <c r="P66" s="379"/>
      <c r="Q66" s="379"/>
      <c r="R66" s="380"/>
      <c r="S66" s="381">
        <f>COUNTIF($K$2:$K$476,"Categoria 2 - Produto Altamente Tóxico")</f>
        <v>0</v>
      </c>
      <c r="T66" s="382">
        <f>(S66/S76)</f>
        <v>0</v>
      </c>
      <c r="U66" s="210"/>
      <c r="V66" s="210"/>
      <c r="W66" s="210"/>
      <c r="X66" s="210"/>
      <c r="Y66" s="210"/>
      <c r="Z66" s="210"/>
    </row>
    <row r="67" ht="12.75" customHeight="1">
      <c r="A67" s="590">
        <v>6604.0</v>
      </c>
      <c r="B67" s="431" t="s">
        <v>13378</v>
      </c>
      <c r="C67" s="431">
        <v>2001.0</v>
      </c>
      <c r="D67" s="508">
        <v>37160.0</v>
      </c>
      <c r="E67" s="431" t="s">
        <v>13379</v>
      </c>
      <c r="F67" s="431" t="s">
        <v>1349</v>
      </c>
      <c r="G67" s="431" t="s">
        <v>430</v>
      </c>
      <c r="H67" s="431" t="s">
        <v>380</v>
      </c>
      <c r="I67" s="508">
        <v>38294.0</v>
      </c>
      <c r="J67" s="433">
        <v>11.0</v>
      </c>
      <c r="K67" s="648" t="s">
        <v>344</v>
      </c>
      <c r="L67" s="431" t="s">
        <v>395</v>
      </c>
      <c r="M67" s="327">
        <f t="shared" si="2"/>
        <v>1134</v>
      </c>
      <c r="N67" s="210"/>
      <c r="O67" s="383" t="s">
        <v>309</v>
      </c>
      <c r="P67" s="379"/>
      <c r="Q67" s="379"/>
      <c r="R67" s="380"/>
      <c r="S67" s="384">
        <f>COUNTIF($K$2:$K$476,"II - Altamente tóxico")</f>
        <v>15</v>
      </c>
      <c r="T67" s="385">
        <f>(S67/S76)</f>
        <v>0.1785714286</v>
      </c>
      <c r="U67" s="210"/>
      <c r="V67" s="210"/>
      <c r="W67" s="210"/>
      <c r="X67" s="210"/>
      <c r="Y67" s="210"/>
      <c r="Z67" s="210"/>
    </row>
    <row r="68" ht="12.75" customHeight="1">
      <c r="A68" s="597">
        <v>6704.0</v>
      </c>
      <c r="B68" s="437" t="s">
        <v>13380</v>
      </c>
      <c r="C68" s="437">
        <v>2003.0</v>
      </c>
      <c r="D68" s="511">
        <v>37900.0</v>
      </c>
      <c r="E68" s="437" t="s">
        <v>13381</v>
      </c>
      <c r="F68" s="437" t="s">
        <v>1365</v>
      </c>
      <c r="G68" s="437" t="s">
        <v>806</v>
      </c>
      <c r="H68" s="437" t="s">
        <v>2698</v>
      </c>
      <c r="I68" s="511">
        <v>38294.0</v>
      </c>
      <c r="J68" s="439">
        <v>11.0</v>
      </c>
      <c r="K68" s="648" t="s">
        <v>344</v>
      </c>
      <c r="L68" s="439" t="s">
        <v>395</v>
      </c>
      <c r="M68" s="330">
        <f t="shared" si="2"/>
        <v>394</v>
      </c>
      <c r="N68" s="210"/>
      <c r="O68" s="383" t="s">
        <v>316</v>
      </c>
      <c r="P68" s="379"/>
      <c r="Q68" s="379"/>
      <c r="R68" s="380"/>
      <c r="S68" s="384">
        <f>COUNTIF($K$2:$K$476,"Categoria 3 - Produto Moderadamente Tóxico")</f>
        <v>0</v>
      </c>
      <c r="T68" s="385">
        <f>(S68/S76)</f>
        <v>0</v>
      </c>
      <c r="U68" s="210"/>
      <c r="V68" s="210"/>
      <c r="W68" s="210"/>
      <c r="X68" s="210"/>
      <c r="Y68" s="210"/>
      <c r="Z68" s="210"/>
    </row>
    <row r="69" ht="12.75" customHeight="1">
      <c r="A69" s="590">
        <v>6804.0</v>
      </c>
      <c r="B69" s="431" t="s">
        <v>13382</v>
      </c>
      <c r="C69" s="431">
        <v>1999.0</v>
      </c>
      <c r="D69" s="508">
        <v>36495.0</v>
      </c>
      <c r="E69" s="431" t="s">
        <v>13383</v>
      </c>
      <c r="F69" s="431" t="s">
        <v>4529</v>
      </c>
      <c r="G69" s="431" t="s">
        <v>806</v>
      </c>
      <c r="H69" s="431" t="s">
        <v>11872</v>
      </c>
      <c r="I69" s="508">
        <v>38294.0</v>
      </c>
      <c r="J69" s="433">
        <v>11.0</v>
      </c>
      <c r="K69" s="649" t="s">
        <v>322</v>
      </c>
      <c r="L69" s="431" t="s">
        <v>390</v>
      </c>
      <c r="M69" s="327">
        <f t="shared" si="2"/>
        <v>1799</v>
      </c>
      <c r="N69" s="210"/>
      <c r="O69" s="386" t="s">
        <v>322</v>
      </c>
      <c r="P69" s="379"/>
      <c r="Q69" s="379"/>
      <c r="R69" s="380"/>
      <c r="S69" s="387">
        <f>COUNTIF($K$2:$K$476,"III - Medianamente tóxico")</f>
        <v>32</v>
      </c>
      <c r="T69" s="388">
        <f>(S69/S76)</f>
        <v>0.380952381</v>
      </c>
      <c r="U69" s="210"/>
      <c r="V69" s="210"/>
      <c r="W69" s="210"/>
      <c r="X69" s="210"/>
      <c r="Y69" s="210"/>
      <c r="Z69" s="210"/>
    </row>
    <row r="70" ht="12.75" customHeight="1">
      <c r="A70" s="597">
        <v>6904.0</v>
      </c>
      <c r="B70" s="437" t="s">
        <v>13384</v>
      </c>
      <c r="C70" s="437">
        <v>1998.0</v>
      </c>
      <c r="D70" s="511">
        <v>36110.0</v>
      </c>
      <c r="E70" s="437" t="s">
        <v>13385</v>
      </c>
      <c r="F70" s="437" t="s">
        <v>13038</v>
      </c>
      <c r="G70" s="437" t="s">
        <v>806</v>
      </c>
      <c r="H70" s="437" t="s">
        <v>251</v>
      </c>
      <c r="I70" s="511">
        <v>38294.0</v>
      </c>
      <c r="J70" s="439">
        <v>11.0</v>
      </c>
      <c r="K70" s="650" t="s">
        <v>309</v>
      </c>
      <c r="L70" s="439" t="s">
        <v>390</v>
      </c>
      <c r="M70" s="330">
        <f t="shared" si="2"/>
        <v>2184</v>
      </c>
      <c r="N70" s="210"/>
      <c r="O70" s="386" t="s">
        <v>329</v>
      </c>
      <c r="P70" s="379"/>
      <c r="Q70" s="379"/>
      <c r="R70" s="380"/>
      <c r="S70" s="387">
        <f>COUNTIF($K$2:$K$476,"Categoria 4 - Produto Pouco Tóxico")</f>
        <v>0</v>
      </c>
      <c r="T70" s="388">
        <f>(S70/S76)</f>
        <v>0</v>
      </c>
      <c r="U70" s="210"/>
      <c r="V70" s="210"/>
      <c r="W70" s="210"/>
      <c r="X70" s="210"/>
      <c r="Y70" s="210"/>
      <c r="Z70" s="210"/>
    </row>
    <row r="71" ht="12.75" customHeight="1">
      <c r="A71" s="590">
        <v>7004.0</v>
      </c>
      <c r="B71" s="431" t="s">
        <v>13386</v>
      </c>
      <c r="C71" s="431">
        <v>2000.0</v>
      </c>
      <c r="D71" s="508">
        <v>36851.0</v>
      </c>
      <c r="E71" s="431" t="s">
        <v>13387</v>
      </c>
      <c r="F71" s="431" t="s">
        <v>1365</v>
      </c>
      <c r="G71" s="431" t="s">
        <v>806</v>
      </c>
      <c r="H71" s="431" t="s">
        <v>3328</v>
      </c>
      <c r="I71" s="508">
        <v>38324.0</v>
      </c>
      <c r="J71" s="433">
        <v>12.0</v>
      </c>
      <c r="K71" s="650" t="s">
        <v>309</v>
      </c>
      <c r="L71" s="431" t="s">
        <v>395</v>
      </c>
      <c r="M71" s="327">
        <f t="shared" si="2"/>
        <v>1473</v>
      </c>
      <c r="N71" s="210"/>
      <c r="O71" s="386" t="s">
        <v>336</v>
      </c>
      <c r="P71" s="379"/>
      <c r="Q71" s="379"/>
      <c r="R71" s="380"/>
      <c r="S71" s="387">
        <f>COUNTIF($K$2:$K$476,"Categoria 5 - Produto Improvável de Causar Dano Agudo")</f>
        <v>0</v>
      </c>
      <c r="T71" s="388">
        <f>(S71/S76)</f>
        <v>0</v>
      </c>
      <c r="U71" s="210"/>
      <c r="V71" s="210"/>
      <c r="W71" s="210"/>
      <c r="X71" s="210"/>
      <c r="Y71" s="210"/>
      <c r="Z71" s="210"/>
    </row>
    <row r="72" ht="12.75" customHeight="1">
      <c r="A72" s="597">
        <v>7104.0</v>
      </c>
      <c r="B72" s="437" t="s">
        <v>13388</v>
      </c>
      <c r="C72" s="437">
        <v>2003.0</v>
      </c>
      <c r="D72" s="511">
        <v>37922.0</v>
      </c>
      <c r="E72" s="437" t="s">
        <v>13389</v>
      </c>
      <c r="F72" s="437" t="s">
        <v>1120</v>
      </c>
      <c r="G72" s="437" t="s">
        <v>430</v>
      </c>
      <c r="H72" s="437" t="s">
        <v>7752</v>
      </c>
      <c r="I72" s="511">
        <v>38324.0</v>
      </c>
      <c r="J72" s="439">
        <v>12.0</v>
      </c>
      <c r="K72" s="649" t="s">
        <v>322</v>
      </c>
      <c r="L72" s="439" t="s">
        <v>395</v>
      </c>
      <c r="M72" s="330">
        <f t="shared" si="2"/>
        <v>402</v>
      </c>
      <c r="N72" s="210"/>
      <c r="O72" s="389" t="s">
        <v>344</v>
      </c>
      <c r="P72" s="379"/>
      <c r="Q72" s="379"/>
      <c r="R72" s="380"/>
      <c r="S72" s="390">
        <f>COUNTIF($K$2:$K$476,"IV - Pouco tóxico")</f>
        <v>23</v>
      </c>
      <c r="T72" s="391">
        <f>(S72/S76)</f>
        <v>0.2738095238</v>
      </c>
      <c r="U72" s="210"/>
      <c r="V72" s="210"/>
      <c r="W72" s="210"/>
      <c r="X72" s="210"/>
      <c r="Y72" s="210"/>
      <c r="Z72" s="210"/>
    </row>
    <row r="73" ht="12.75" customHeight="1">
      <c r="A73" s="590">
        <v>7204.0</v>
      </c>
      <c r="B73" s="431" t="s">
        <v>13390</v>
      </c>
      <c r="C73" s="431">
        <v>2002.0</v>
      </c>
      <c r="D73" s="508">
        <v>37442.0</v>
      </c>
      <c r="E73" s="431" t="s">
        <v>13391</v>
      </c>
      <c r="F73" s="431" t="s">
        <v>422</v>
      </c>
      <c r="G73" s="431" t="s">
        <v>430</v>
      </c>
      <c r="H73" s="431" t="s">
        <v>11872</v>
      </c>
      <c r="I73" s="508">
        <v>38327.0</v>
      </c>
      <c r="J73" s="433">
        <v>12.0</v>
      </c>
      <c r="K73" s="649" t="s">
        <v>322</v>
      </c>
      <c r="L73" s="431" t="s">
        <v>390</v>
      </c>
      <c r="M73" s="327">
        <f t="shared" si="2"/>
        <v>885</v>
      </c>
      <c r="N73" s="210"/>
      <c r="O73" s="389" t="s">
        <v>1231</v>
      </c>
      <c r="P73" s="379"/>
      <c r="Q73" s="379"/>
      <c r="R73" s="380"/>
      <c r="S73" s="390">
        <f>COUNTIF($K$2:$K$476,"Não classificado - Produto não classificado")</f>
        <v>0</v>
      </c>
      <c r="T73" s="391">
        <f>(S73/S76)</f>
        <v>0</v>
      </c>
      <c r="U73" s="210"/>
      <c r="V73" s="210"/>
      <c r="W73" s="210"/>
      <c r="X73" s="210"/>
      <c r="Y73" s="210"/>
      <c r="Z73" s="210"/>
    </row>
    <row r="74" ht="12.75" customHeight="1">
      <c r="A74" s="597">
        <v>7304.0</v>
      </c>
      <c r="B74" s="437" t="s">
        <v>13392</v>
      </c>
      <c r="C74" s="437">
        <v>2002.0</v>
      </c>
      <c r="D74" s="511">
        <v>37399.0</v>
      </c>
      <c r="E74" s="437" t="s">
        <v>13393</v>
      </c>
      <c r="F74" s="437" t="s">
        <v>13394</v>
      </c>
      <c r="G74" s="437" t="s">
        <v>430</v>
      </c>
      <c r="H74" s="437" t="s">
        <v>807</v>
      </c>
      <c r="I74" s="511">
        <v>38328.0</v>
      </c>
      <c r="J74" s="439">
        <v>12.0</v>
      </c>
      <c r="K74" s="649" t="s">
        <v>322</v>
      </c>
      <c r="L74" s="439" t="s">
        <v>395</v>
      </c>
      <c r="M74" s="330">
        <f t="shared" si="2"/>
        <v>929</v>
      </c>
      <c r="N74" s="210"/>
      <c r="O74" s="389" t="s">
        <v>1259</v>
      </c>
      <c r="P74" s="379"/>
      <c r="Q74" s="379"/>
      <c r="R74" s="380"/>
      <c r="S74" s="390">
        <f>COUNTIF($K$2:$K$476,"Não determinada devido à natureza do produto (Inimigos naturais)")</f>
        <v>0</v>
      </c>
      <c r="T74" s="391">
        <f>(S74/S76)</f>
        <v>0</v>
      </c>
      <c r="U74" s="210"/>
      <c r="V74" s="210"/>
      <c r="W74" s="210"/>
      <c r="X74" s="210"/>
      <c r="Y74" s="210"/>
      <c r="Z74" s="210"/>
    </row>
    <row r="75" ht="12.75" customHeight="1">
      <c r="A75" s="590">
        <v>7404.0</v>
      </c>
      <c r="B75" s="431" t="s">
        <v>13395</v>
      </c>
      <c r="C75" s="431">
        <v>2003.0</v>
      </c>
      <c r="D75" s="508">
        <v>37693.0</v>
      </c>
      <c r="E75" s="431" t="s">
        <v>10420</v>
      </c>
      <c r="F75" s="431" t="s">
        <v>31</v>
      </c>
      <c r="G75" s="431" t="s">
        <v>430</v>
      </c>
      <c r="H75" s="431" t="s">
        <v>807</v>
      </c>
      <c r="I75" s="508">
        <v>38328.0</v>
      </c>
      <c r="J75" s="433">
        <v>12.0</v>
      </c>
      <c r="K75" s="650" t="s">
        <v>309</v>
      </c>
      <c r="L75" s="431" t="s">
        <v>395</v>
      </c>
      <c r="M75" s="327">
        <f t="shared" si="2"/>
        <v>635</v>
      </c>
      <c r="N75" s="210"/>
      <c r="O75" s="392" t="s">
        <v>19</v>
      </c>
      <c r="P75" s="393"/>
      <c r="Q75" s="393"/>
      <c r="R75" s="394"/>
      <c r="S75" s="395">
        <f>COUNTIF($K$2:$K$476,"O perfil toxicológico foi considerado equivalente ao produto técnico de referência")</f>
        <v>0</v>
      </c>
      <c r="T75" s="396">
        <f>(S75/S76)</f>
        <v>0</v>
      </c>
      <c r="U75" s="210"/>
      <c r="V75" s="210"/>
      <c r="W75" s="210"/>
      <c r="X75" s="210"/>
      <c r="Y75" s="210"/>
      <c r="Z75" s="210"/>
    </row>
    <row r="76" ht="15.0" customHeight="1">
      <c r="A76" s="597">
        <v>7504.0</v>
      </c>
      <c r="B76" s="437" t="s">
        <v>13396</v>
      </c>
      <c r="C76" s="437">
        <v>2002.0</v>
      </c>
      <c r="D76" s="511">
        <v>37399.0</v>
      </c>
      <c r="E76" s="437" t="s">
        <v>13397</v>
      </c>
      <c r="F76" s="437" t="s">
        <v>13394</v>
      </c>
      <c r="G76" s="437" t="s">
        <v>46</v>
      </c>
      <c r="H76" s="437" t="s">
        <v>807</v>
      </c>
      <c r="I76" s="511">
        <v>38329.0</v>
      </c>
      <c r="J76" s="439">
        <v>12.0</v>
      </c>
      <c r="K76" s="649" t="s">
        <v>322</v>
      </c>
      <c r="L76" s="439" t="s">
        <v>395</v>
      </c>
      <c r="M76" s="330">
        <f t="shared" si="2"/>
        <v>930</v>
      </c>
      <c r="N76" s="210"/>
      <c r="O76" s="397" t="s">
        <v>268</v>
      </c>
      <c r="P76" s="343"/>
      <c r="Q76" s="343"/>
      <c r="R76" s="398"/>
      <c r="S76" s="399">
        <f>SUM(S64:S75)</f>
        <v>84</v>
      </c>
      <c r="T76" s="400">
        <f>(S76/S76)</f>
        <v>1</v>
      </c>
      <c r="U76" s="210"/>
      <c r="V76" s="210"/>
      <c r="W76" s="210"/>
      <c r="X76" s="210"/>
      <c r="Y76" s="210"/>
      <c r="Z76" s="210"/>
    </row>
    <row r="77" ht="12.75" customHeight="1">
      <c r="A77" s="590">
        <v>7604.0</v>
      </c>
      <c r="B77" s="431" t="s">
        <v>13398</v>
      </c>
      <c r="C77" s="431">
        <v>1998.0</v>
      </c>
      <c r="D77" s="508">
        <v>35950.0</v>
      </c>
      <c r="E77" s="431" t="s">
        <v>13399</v>
      </c>
      <c r="F77" s="431" t="s">
        <v>1365</v>
      </c>
      <c r="G77" s="431" t="s">
        <v>806</v>
      </c>
      <c r="H77" s="431" t="s">
        <v>2698</v>
      </c>
      <c r="I77" s="508">
        <v>38329.0</v>
      </c>
      <c r="J77" s="433">
        <v>12.0</v>
      </c>
      <c r="K77" s="650" t="s">
        <v>309</v>
      </c>
      <c r="L77" s="431" t="s">
        <v>395</v>
      </c>
      <c r="M77" s="327">
        <f t="shared" si="2"/>
        <v>2379</v>
      </c>
      <c r="N77" s="210"/>
      <c r="O77" s="25"/>
      <c r="P77" s="25"/>
      <c r="Q77" s="25"/>
      <c r="R77" s="25"/>
      <c r="S77" s="25"/>
      <c r="T77" s="25"/>
      <c r="U77" s="210"/>
      <c r="V77" s="210"/>
      <c r="W77" s="210"/>
      <c r="X77" s="210"/>
      <c r="Y77" s="210"/>
      <c r="Z77" s="210"/>
    </row>
    <row r="78" ht="13.5" customHeight="1">
      <c r="A78" s="597">
        <v>7704.0</v>
      </c>
      <c r="B78" s="437" t="s">
        <v>13400</v>
      </c>
      <c r="C78" s="437">
        <v>2001.0</v>
      </c>
      <c r="D78" s="511">
        <v>37161.0</v>
      </c>
      <c r="E78" s="437" t="s">
        <v>13401</v>
      </c>
      <c r="F78" s="437" t="s">
        <v>2229</v>
      </c>
      <c r="G78" s="437" t="s">
        <v>430</v>
      </c>
      <c r="H78" s="437" t="s">
        <v>952</v>
      </c>
      <c r="I78" s="511">
        <v>38337.0</v>
      </c>
      <c r="J78" s="439">
        <v>12.0</v>
      </c>
      <c r="K78" s="649" t="s">
        <v>322</v>
      </c>
      <c r="L78" s="439" t="s">
        <v>399</v>
      </c>
      <c r="M78" s="330">
        <f t="shared" si="2"/>
        <v>1176</v>
      </c>
      <c r="N78" s="210"/>
      <c r="O78" s="368" t="s">
        <v>11</v>
      </c>
      <c r="P78" s="95"/>
      <c r="Q78" s="95"/>
      <c r="R78" s="95"/>
      <c r="S78" s="95"/>
      <c r="T78" s="96"/>
      <c r="U78" s="210"/>
      <c r="V78" s="210"/>
      <c r="W78" s="210"/>
      <c r="X78" s="210"/>
      <c r="Y78" s="210"/>
      <c r="Z78" s="210"/>
    </row>
    <row r="79" ht="12.75" customHeight="1">
      <c r="A79" s="590">
        <v>7804.0</v>
      </c>
      <c r="B79" s="431" t="s">
        <v>13402</v>
      </c>
      <c r="C79" s="431">
        <v>2001.0</v>
      </c>
      <c r="D79" s="508">
        <v>37217.0</v>
      </c>
      <c r="E79" s="431" t="s">
        <v>13403</v>
      </c>
      <c r="F79" s="431" t="s">
        <v>13404</v>
      </c>
      <c r="G79" s="431" t="s">
        <v>34</v>
      </c>
      <c r="H79" s="431" t="s">
        <v>13322</v>
      </c>
      <c r="I79" s="508">
        <v>38338.0</v>
      </c>
      <c r="J79" s="433">
        <v>12.0</v>
      </c>
      <c r="K79" s="649" t="s">
        <v>322</v>
      </c>
      <c r="L79" s="431" t="s">
        <v>399</v>
      </c>
      <c r="M79" s="327">
        <f t="shared" si="2"/>
        <v>1121</v>
      </c>
      <c r="N79" s="210"/>
      <c r="O79" s="97"/>
      <c r="P79" s="98"/>
      <c r="Q79" s="98"/>
      <c r="R79" s="98"/>
      <c r="S79" s="98"/>
      <c r="T79" s="99"/>
      <c r="U79" s="210"/>
      <c r="V79" s="210"/>
      <c r="W79" s="210"/>
      <c r="X79" s="210"/>
      <c r="Y79" s="210"/>
      <c r="Z79" s="210"/>
    </row>
    <row r="80" ht="12.75" customHeight="1">
      <c r="A80" s="597">
        <v>7904.0</v>
      </c>
      <c r="B80" s="437" t="s">
        <v>13405</v>
      </c>
      <c r="C80" s="437">
        <v>2003.0</v>
      </c>
      <c r="D80" s="511">
        <v>37900.0</v>
      </c>
      <c r="E80" s="437" t="s">
        <v>13406</v>
      </c>
      <c r="F80" s="437" t="s">
        <v>926</v>
      </c>
      <c r="G80" s="437" t="s">
        <v>806</v>
      </c>
      <c r="H80" s="437" t="s">
        <v>12472</v>
      </c>
      <c r="I80" s="511">
        <v>38338.0</v>
      </c>
      <c r="J80" s="439">
        <v>12.0</v>
      </c>
      <c r="K80" s="650" t="s">
        <v>309</v>
      </c>
      <c r="L80" s="439" t="s">
        <v>390</v>
      </c>
      <c r="M80" s="330">
        <f t="shared" si="2"/>
        <v>438</v>
      </c>
      <c r="N80" s="210"/>
      <c r="O80" s="369" t="s">
        <v>288</v>
      </c>
      <c r="P80" s="370"/>
      <c r="Q80" s="370"/>
      <c r="R80" s="371"/>
      <c r="S80" s="536" t="s">
        <v>289</v>
      </c>
      <c r="T80" s="537" t="s">
        <v>108</v>
      </c>
      <c r="U80" s="210"/>
      <c r="V80" s="210"/>
      <c r="W80" s="210"/>
      <c r="X80" s="210"/>
      <c r="Y80" s="210"/>
      <c r="Z80" s="210"/>
    </row>
    <row r="81" ht="13.5" customHeight="1">
      <c r="A81" s="590">
        <v>8004.0</v>
      </c>
      <c r="B81" s="431" t="s">
        <v>13407</v>
      </c>
      <c r="C81" s="431">
        <v>2002.0</v>
      </c>
      <c r="D81" s="508">
        <v>37510.0</v>
      </c>
      <c r="E81" s="431" t="s">
        <v>13408</v>
      </c>
      <c r="F81" s="431" t="s">
        <v>13404</v>
      </c>
      <c r="G81" s="431" t="s">
        <v>707</v>
      </c>
      <c r="H81" s="431" t="s">
        <v>13409</v>
      </c>
      <c r="I81" s="508">
        <v>38343.0</v>
      </c>
      <c r="J81" s="433">
        <v>12.0</v>
      </c>
      <c r="K81" s="647" t="s">
        <v>293</v>
      </c>
      <c r="L81" s="431" t="s">
        <v>395</v>
      </c>
      <c r="M81" s="327">
        <f t="shared" si="2"/>
        <v>833</v>
      </c>
      <c r="N81" s="210"/>
      <c r="O81" s="538" t="s">
        <v>386</v>
      </c>
      <c r="P81" s="343"/>
      <c r="Q81" s="343"/>
      <c r="R81" s="344"/>
      <c r="S81" s="405">
        <f>COUNTIF($L$2:$L$476,"I - Produto altamente perigoso ao meio ambiente")</f>
        <v>0</v>
      </c>
      <c r="T81" s="406">
        <f>(S81/S85)</f>
        <v>0</v>
      </c>
      <c r="U81" s="210"/>
      <c r="V81" s="210"/>
      <c r="W81" s="210"/>
      <c r="X81" s="210"/>
      <c r="Y81" s="210"/>
      <c r="Z81" s="210"/>
    </row>
    <row r="82" ht="13.5" customHeight="1">
      <c r="A82" s="597">
        <v>8104.0</v>
      </c>
      <c r="B82" s="437" t="s">
        <v>13410</v>
      </c>
      <c r="C82" s="437">
        <v>2000.0</v>
      </c>
      <c r="D82" s="511">
        <v>36762.0</v>
      </c>
      <c r="E82" s="437" t="s">
        <v>13411</v>
      </c>
      <c r="F82" s="437" t="s">
        <v>13412</v>
      </c>
      <c r="G82" s="437" t="s">
        <v>707</v>
      </c>
      <c r="H82" s="437" t="s">
        <v>18</v>
      </c>
      <c r="I82" s="511">
        <v>38343.0</v>
      </c>
      <c r="J82" s="439">
        <v>12.0</v>
      </c>
      <c r="K82" s="649" t="s">
        <v>322</v>
      </c>
      <c r="L82" s="439" t="s">
        <v>390</v>
      </c>
      <c r="M82" s="330">
        <f t="shared" si="2"/>
        <v>1581</v>
      </c>
      <c r="N82" s="210"/>
      <c r="O82" s="407" t="s">
        <v>390</v>
      </c>
      <c r="P82" s="106"/>
      <c r="Q82" s="106"/>
      <c r="R82" s="107"/>
      <c r="S82" s="408">
        <f>COUNTIF($L$2:$L$476,"II - Produto muito perigoso ao meio ambiente")</f>
        <v>33</v>
      </c>
      <c r="T82" s="409">
        <f>(S82/S85)</f>
        <v>0.3928571429</v>
      </c>
      <c r="U82" s="210"/>
      <c r="V82" s="210"/>
      <c r="W82" s="210"/>
      <c r="X82" s="210"/>
      <c r="Y82" s="210"/>
      <c r="Z82" s="210"/>
    </row>
    <row r="83" ht="13.5" customHeight="1">
      <c r="A83" s="590">
        <v>8204.0</v>
      </c>
      <c r="B83" s="431" t="s">
        <v>13413</v>
      </c>
      <c r="C83" s="431">
        <v>2002.0</v>
      </c>
      <c r="D83" s="508">
        <v>37610.0</v>
      </c>
      <c r="E83" s="431" t="s">
        <v>13414</v>
      </c>
      <c r="F83" s="431" t="s">
        <v>3933</v>
      </c>
      <c r="G83" s="431" t="s">
        <v>806</v>
      </c>
      <c r="H83" s="431" t="s">
        <v>158</v>
      </c>
      <c r="I83" s="508">
        <v>38344.0</v>
      </c>
      <c r="J83" s="433">
        <v>12.0</v>
      </c>
      <c r="K83" s="649" t="s">
        <v>322</v>
      </c>
      <c r="L83" s="431" t="s">
        <v>390</v>
      </c>
      <c r="M83" s="327">
        <f t="shared" si="2"/>
        <v>734</v>
      </c>
      <c r="N83" s="210"/>
      <c r="O83" s="410" t="s">
        <v>395</v>
      </c>
      <c r="P83" s="106"/>
      <c r="Q83" s="106"/>
      <c r="R83" s="107"/>
      <c r="S83" s="405">
        <f>COUNTIF($L$2:$L$476,"III - Produto perigoso ao meio ambiente")</f>
        <v>41</v>
      </c>
      <c r="T83" s="406">
        <f>(S83/S85)</f>
        <v>0.4880952381</v>
      </c>
      <c r="U83" s="210"/>
      <c r="V83" s="210"/>
      <c r="W83" s="210"/>
      <c r="X83" s="210"/>
      <c r="Y83" s="210"/>
      <c r="Z83" s="210"/>
    </row>
    <row r="84" ht="14.25" customHeight="1">
      <c r="A84" s="597">
        <v>8304.0</v>
      </c>
      <c r="B84" s="437" t="s">
        <v>13415</v>
      </c>
      <c r="C84" s="437">
        <v>2003.0</v>
      </c>
      <c r="D84" s="511">
        <v>37657.0</v>
      </c>
      <c r="E84" s="437" t="s">
        <v>13416</v>
      </c>
      <c r="F84" s="437" t="s">
        <v>11897</v>
      </c>
      <c r="G84" s="437" t="s">
        <v>806</v>
      </c>
      <c r="H84" s="437" t="s">
        <v>251</v>
      </c>
      <c r="I84" s="511">
        <v>38344.0</v>
      </c>
      <c r="J84" s="439">
        <v>12.0</v>
      </c>
      <c r="K84" s="647" t="s">
        <v>293</v>
      </c>
      <c r="L84" s="439" t="s">
        <v>390</v>
      </c>
      <c r="M84" s="330">
        <f t="shared" si="2"/>
        <v>687</v>
      </c>
      <c r="N84" s="210"/>
      <c r="O84" s="407" t="s">
        <v>399</v>
      </c>
      <c r="P84" s="106"/>
      <c r="Q84" s="106"/>
      <c r="R84" s="107"/>
      <c r="S84" s="408">
        <f>COUNTIF($L$2:$L$476,"IV - Produto pouco perigoso ao meio ambiente")</f>
        <v>10</v>
      </c>
      <c r="T84" s="409">
        <f>(S84/S85)</f>
        <v>0.119047619</v>
      </c>
      <c r="U84" s="210"/>
      <c r="V84" s="210"/>
      <c r="W84" s="210"/>
      <c r="X84" s="210"/>
      <c r="Y84" s="210"/>
      <c r="Z84" s="210"/>
    </row>
    <row r="85" ht="12.75" customHeight="1">
      <c r="A85" s="590">
        <v>8404.0</v>
      </c>
      <c r="B85" s="431" t="s">
        <v>13417</v>
      </c>
      <c r="C85" s="431">
        <v>2003.0</v>
      </c>
      <c r="D85" s="508">
        <v>37929.0</v>
      </c>
      <c r="E85" s="431" t="s">
        <v>13418</v>
      </c>
      <c r="F85" s="431" t="s">
        <v>1930</v>
      </c>
      <c r="G85" s="431" t="s">
        <v>430</v>
      </c>
      <c r="H85" s="431" t="s">
        <v>3328</v>
      </c>
      <c r="I85" s="508">
        <v>38349.0</v>
      </c>
      <c r="J85" s="433">
        <v>12.0</v>
      </c>
      <c r="K85" s="647" t="s">
        <v>293</v>
      </c>
      <c r="L85" s="431" t="s">
        <v>390</v>
      </c>
      <c r="M85" s="327">
        <f t="shared" si="2"/>
        <v>420</v>
      </c>
      <c r="N85" s="210"/>
      <c r="O85" s="369" t="s">
        <v>268</v>
      </c>
      <c r="P85" s="370"/>
      <c r="Q85" s="370"/>
      <c r="R85" s="371"/>
      <c r="S85" s="399">
        <f>SUM(S81:S84)</f>
        <v>84</v>
      </c>
      <c r="T85" s="400">
        <f>(S85/S85)</f>
        <v>1</v>
      </c>
      <c r="U85" s="210"/>
      <c r="V85" s="210"/>
      <c r="W85" s="210"/>
      <c r="X85" s="210"/>
      <c r="Y85" s="210"/>
      <c r="Z85" s="210"/>
    </row>
    <row r="86" ht="12.75" customHeight="1">
      <c r="A86" s="597">
        <v>8504.0</v>
      </c>
      <c r="B86" s="437" t="s">
        <v>13419</v>
      </c>
      <c r="C86" s="437">
        <v>2002.0</v>
      </c>
      <c r="D86" s="511">
        <v>37607.0</v>
      </c>
      <c r="E86" s="437" t="s">
        <v>13420</v>
      </c>
      <c r="F86" s="437" t="s">
        <v>13093</v>
      </c>
      <c r="G86" s="437" t="s">
        <v>806</v>
      </c>
      <c r="H86" s="437" t="s">
        <v>251</v>
      </c>
      <c r="I86" s="511">
        <v>38349.0</v>
      </c>
      <c r="J86" s="439">
        <v>12.0</v>
      </c>
      <c r="K86" s="648" t="s">
        <v>344</v>
      </c>
      <c r="L86" s="439" t="s">
        <v>390</v>
      </c>
      <c r="M86" s="330">
        <f t="shared" si="2"/>
        <v>742</v>
      </c>
      <c r="N86" s="210"/>
      <c r="O86" s="25"/>
      <c r="P86" s="25"/>
      <c r="Q86" s="25"/>
      <c r="R86" s="25"/>
      <c r="S86" s="25"/>
      <c r="T86" s="25"/>
      <c r="U86" s="210"/>
      <c r="V86" s="210"/>
      <c r="W86" s="210"/>
      <c r="X86" s="210"/>
      <c r="Y86" s="210"/>
      <c r="Z86" s="210"/>
    </row>
    <row r="87" ht="13.5" customHeight="1">
      <c r="A87" s="625"/>
      <c r="B87" s="625"/>
      <c r="C87" s="625"/>
      <c r="D87" s="627"/>
      <c r="E87" s="625"/>
      <c r="F87" s="625"/>
      <c r="G87" s="625"/>
      <c r="H87" s="625"/>
      <c r="I87" s="627"/>
      <c r="J87" s="625"/>
      <c r="K87" s="625"/>
      <c r="L87" s="625"/>
      <c r="M87" s="625"/>
      <c r="N87" s="210"/>
      <c r="O87" s="414" t="s">
        <v>412</v>
      </c>
      <c r="P87" s="415"/>
      <c r="Q87" s="415"/>
      <c r="R87" s="416"/>
      <c r="S87" s="25"/>
      <c r="T87" s="25"/>
      <c r="U87" s="210"/>
      <c r="V87" s="210"/>
      <c r="W87" s="210"/>
      <c r="X87" s="210"/>
      <c r="Y87" s="210"/>
      <c r="Z87" s="210"/>
    </row>
    <row r="88" ht="12.75" customHeight="1">
      <c r="A88" s="625"/>
      <c r="B88" s="625"/>
      <c r="C88" s="625"/>
      <c r="D88" s="627"/>
      <c r="E88" s="625"/>
      <c r="F88" s="625"/>
      <c r="G88" s="625"/>
      <c r="H88" s="625"/>
      <c r="I88" s="627"/>
      <c r="J88" s="625"/>
      <c r="K88" s="625"/>
      <c r="L88" s="625"/>
      <c r="M88" s="625"/>
      <c r="N88" s="210"/>
      <c r="O88" s="417"/>
      <c r="P88" s="98"/>
      <c r="Q88" s="98"/>
      <c r="R88" s="418"/>
      <c r="S88" s="25"/>
      <c r="T88" s="25"/>
      <c r="U88" s="210"/>
      <c r="V88" s="210"/>
      <c r="W88" s="210"/>
      <c r="X88" s="210"/>
      <c r="Y88" s="210"/>
      <c r="Z88" s="210"/>
    </row>
    <row r="89" ht="12.75" customHeight="1">
      <c r="A89" s="625"/>
      <c r="B89" s="625"/>
      <c r="C89" s="625"/>
      <c r="D89" s="627"/>
      <c r="E89" s="625"/>
      <c r="F89" s="625"/>
      <c r="G89" s="625"/>
      <c r="H89" s="625"/>
      <c r="I89" s="627"/>
      <c r="J89" s="625"/>
      <c r="K89" s="625"/>
      <c r="L89" s="625"/>
      <c r="M89" s="625"/>
      <c r="N89" s="210"/>
      <c r="O89" s="419" t="s">
        <v>423</v>
      </c>
      <c r="P89" s="420" t="s">
        <v>424</v>
      </c>
      <c r="Q89" s="421"/>
      <c r="R89" s="422"/>
      <c r="S89" s="25"/>
      <c r="T89" s="25"/>
      <c r="U89" s="210"/>
      <c r="V89" s="210"/>
      <c r="W89" s="210"/>
      <c r="X89" s="210"/>
      <c r="Y89" s="210"/>
      <c r="Z89" s="210"/>
    </row>
    <row r="90" ht="12.75" customHeight="1">
      <c r="A90" s="625"/>
      <c r="B90" s="625"/>
      <c r="C90" s="625"/>
      <c r="D90" s="627"/>
      <c r="E90" s="625"/>
      <c r="F90" s="625"/>
      <c r="G90" s="625"/>
      <c r="H90" s="625"/>
      <c r="I90" s="627"/>
      <c r="J90" s="625"/>
      <c r="K90" s="625"/>
      <c r="L90" s="625"/>
      <c r="M90" s="625"/>
      <c r="N90" s="210"/>
      <c r="O90" s="423" t="s">
        <v>430</v>
      </c>
      <c r="P90" s="424">
        <f>AVERAGEIF(G2:G476,"PT",M2:M476)</f>
        <v>1119.238095</v>
      </c>
      <c r="Q90" s="379"/>
      <c r="R90" s="380"/>
      <c r="S90" s="25"/>
      <c r="T90" s="25"/>
      <c r="U90" s="210"/>
      <c r="V90" s="210"/>
      <c r="W90" s="210"/>
      <c r="X90" s="210"/>
      <c r="Y90" s="210"/>
      <c r="Z90" s="210"/>
    </row>
    <row r="91" ht="12.75" customHeight="1">
      <c r="A91" s="625"/>
      <c r="B91" s="625"/>
      <c r="C91" s="625"/>
      <c r="D91" s="627"/>
      <c r="E91" s="625"/>
      <c r="F91" s="625"/>
      <c r="G91" s="625"/>
      <c r="H91" s="625"/>
      <c r="I91" s="627"/>
      <c r="J91" s="625"/>
      <c r="K91" s="625"/>
      <c r="L91" s="625"/>
      <c r="M91" s="625"/>
      <c r="N91" s="210"/>
      <c r="O91" s="425" t="s">
        <v>34</v>
      </c>
      <c r="P91" s="426">
        <f>AVERAGEIF(G2:G477,"PTN",M2:M477)</f>
        <v>1058.75</v>
      </c>
      <c r="Q91" s="379"/>
      <c r="R91" s="380"/>
      <c r="S91" s="25"/>
      <c r="T91" s="25"/>
      <c r="U91" s="210"/>
      <c r="V91" s="210"/>
      <c r="W91" s="210"/>
      <c r="X91" s="210"/>
      <c r="Y91" s="210"/>
      <c r="Z91" s="210"/>
    </row>
    <row r="92" ht="12.75" customHeight="1">
      <c r="A92" s="625"/>
      <c r="B92" s="625"/>
      <c r="C92" s="625"/>
      <c r="D92" s="627"/>
      <c r="E92" s="210"/>
      <c r="F92" s="210"/>
      <c r="G92" s="210"/>
      <c r="H92" s="210"/>
      <c r="I92" s="627"/>
      <c r="J92" s="210"/>
      <c r="K92" s="210"/>
      <c r="L92" s="210"/>
      <c r="M92" s="628"/>
      <c r="N92" s="210"/>
      <c r="O92" s="423" t="s">
        <v>17</v>
      </c>
      <c r="P92" s="424" t="str">
        <f>AVERAGEIF(G2:G476,"PTE",M2:M476)</f>
        <v>#DIV/0!</v>
      </c>
      <c r="Q92" s="379"/>
      <c r="R92" s="380"/>
      <c r="S92" s="25"/>
      <c r="T92" s="25"/>
      <c r="U92" s="210"/>
      <c r="V92" s="210"/>
      <c r="W92" s="210"/>
      <c r="X92" s="210"/>
      <c r="Y92" s="210"/>
      <c r="Z92" s="210"/>
    </row>
    <row r="93" ht="12.75" customHeight="1">
      <c r="A93" s="625"/>
      <c r="B93" s="625"/>
      <c r="C93" s="625"/>
      <c r="D93" s="627"/>
      <c r="E93" s="210"/>
      <c r="F93" s="210"/>
      <c r="G93" s="210"/>
      <c r="H93" s="210"/>
      <c r="I93" s="627"/>
      <c r="J93" s="210"/>
      <c r="K93" s="210"/>
      <c r="L93" s="210"/>
      <c r="M93" s="628"/>
      <c r="N93" s="210"/>
      <c r="O93" s="425" t="s">
        <v>46</v>
      </c>
      <c r="P93" s="426">
        <f>AVERAGEIF(G2:G476,"Pré-Mistura",M2:M476)</f>
        <v>930</v>
      </c>
      <c r="Q93" s="379"/>
      <c r="R93" s="380"/>
      <c r="S93" s="25"/>
      <c r="T93" s="25"/>
      <c r="U93" s="210"/>
      <c r="V93" s="210"/>
      <c r="W93" s="210"/>
      <c r="X93" s="210"/>
      <c r="Y93" s="210"/>
      <c r="Z93" s="210"/>
    </row>
    <row r="94" ht="12.75" customHeight="1">
      <c r="A94" s="625"/>
      <c r="B94" s="625"/>
      <c r="C94" s="625"/>
      <c r="D94" s="627"/>
      <c r="E94" s="210"/>
      <c r="F94" s="210"/>
      <c r="G94" s="210"/>
      <c r="H94" s="210"/>
      <c r="I94" s="627"/>
      <c r="J94" s="210"/>
      <c r="K94" s="210"/>
      <c r="L94" s="210"/>
      <c r="M94" s="628"/>
      <c r="N94" s="210"/>
      <c r="O94" s="423" t="s">
        <v>806</v>
      </c>
      <c r="P94" s="424">
        <f>AVERAGEIF(G2:G476,"PF",M2:M476)</f>
        <v>1073.666667</v>
      </c>
      <c r="Q94" s="379"/>
      <c r="R94" s="380"/>
      <c r="S94" s="25"/>
      <c r="T94" s="25"/>
      <c r="U94" s="210"/>
      <c r="V94" s="210"/>
      <c r="W94" s="210"/>
      <c r="X94" s="210"/>
      <c r="Y94" s="210"/>
      <c r="Z94" s="210"/>
    </row>
    <row r="95" ht="12.75" customHeight="1">
      <c r="A95" s="625"/>
      <c r="B95" s="625"/>
      <c r="C95" s="625"/>
      <c r="D95" s="627"/>
      <c r="E95" s="210"/>
      <c r="F95" s="210"/>
      <c r="G95" s="210"/>
      <c r="H95" s="210"/>
      <c r="I95" s="627"/>
      <c r="J95" s="210"/>
      <c r="K95" s="210"/>
      <c r="L95" s="210"/>
      <c r="M95" s="628"/>
      <c r="N95" s="210"/>
      <c r="O95" s="425" t="s">
        <v>707</v>
      </c>
      <c r="P95" s="426">
        <f>AVERAGEIF(G2:G476,"PFN",M2:M476)</f>
        <v>916.7142857</v>
      </c>
      <c r="Q95" s="379"/>
      <c r="R95" s="380"/>
      <c r="S95" s="25"/>
      <c r="T95" s="25"/>
      <c r="U95" s="210"/>
      <c r="V95" s="210"/>
      <c r="W95" s="210"/>
      <c r="X95" s="210"/>
      <c r="Y95" s="210"/>
      <c r="Z95" s="210"/>
    </row>
    <row r="96" ht="12.75" customHeight="1">
      <c r="A96" s="625"/>
      <c r="B96" s="625"/>
      <c r="C96" s="625"/>
      <c r="D96" s="627"/>
      <c r="E96" s="210"/>
      <c r="F96" s="210"/>
      <c r="G96" s="210"/>
      <c r="H96" s="210"/>
      <c r="I96" s="627"/>
      <c r="J96" s="210"/>
      <c r="K96" s="210"/>
      <c r="L96" s="210"/>
      <c r="M96" s="628"/>
      <c r="N96" s="210"/>
      <c r="O96" s="423" t="s">
        <v>712</v>
      </c>
      <c r="P96" s="424" t="str">
        <f>AVERAGEIF(G2:G476,"PF/PTE",M2:M476)</f>
        <v>#DIV/0!</v>
      </c>
      <c r="Q96" s="379"/>
      <c r="R96" s="380"/>
      <c r="S96" s="25"/>
      <c r="T96" s="25"/>
      <c r="U96" s="210"/>
      <c r="V96" s="210"/>
      <c r="W96" s="210"/>
      <c r="X96" s="210"/>
      <c r="Y96" s="210"/>
      <c r="Z96" s="210"/>
    </row>
    <row r="97" ht="12.75" customHeight="1">
      <c r="A97" s="625"/>
      <c r="B97" s="625"/>
      <c r="C97" s="625"/>
      <c r="D97" s="627"/>
      <c r="E97" s="210"/>
      <c r="F97" s="210"/>
      <c r="G97" s="210"/>
      <c r="H97" s="210"/>
      <c r="I97" s="627"/>
      <c r="J97" s="210"/>
      <c r="K97" s="210"/>
      <c r="L97" s="210"/>
      <c r="M97" s="628"/>
      <c r="N97" s="210"/>
      <c r="O97" s="425" t="s">
        <v>725</v>
      </c>
      <c r="P97" s="426">
        <f>AVERAGEIF(G2:G476,"Bio",M2:M476)</f>
        <v>938</v>
      </c>
      <c r="Q97" s="379"/>
      <c r="R97" s="380"/>
      <c r="S97" s="25"/>
      <c r="T97" s="25"/>
      <c r="U97" s="210"/>
      <c r="V97" s="210"/>
      <c r="W97" s="210"/>
      <c r="X97" s="210"/>
      <c r="Y97" s="210"/>
      <c r="Z97" s="210"/>
    </row>
    <row r="98" ht="12.75" customHeight="1">
      <c r="A98" s="625"/>
      <c r="B98" s="625"/>
      <c r="C98" s="625"/>
      <c r="D98" s="627"/>
      <c r="E98" s="210"/>
      <c r="F98" s="210"/>
      <c r="G98" s="210"/>
      <c r="H98" s="210"/>
      <c r="I98" s="627"/>
      <c r="J98" s="210"/>
      <c r="K98" s="210"/>
      <c r="L98" s="210"/>
      <c r="M98" s="628"/>
      <c r="N98" s="210"/>
      <c r="O98" s="423" t="s">
        <v>729</v>
      </c>
      <c r="P98" s="424" t="str">
        <f>AVERAGEIF(G2:G476,"Bio/Org",M2:M476)</f>
        <v>#DIV/0!</v>
      </c>
      <c r="Q98" s="379"/>
      <c r="R98" s="380"/>
      <c r="S98" s="25"/>
      <c r="T98" s="25"/>
      <c r="U98" s="210"/>
      <c r="V98" s="210"/>
      <c r="W98" s="210"/>
      <c r="X98" s="210"/>
      <c r="Y98" s="210"/>
      <c r="Z98" s="210"/>
    </row>
    <row r="99" ht="12.75" customHeight="1">
      <c r="A99" s="625"/>
      <c r="B99" s="625"/>
      <c r="C99" s="625"/>
      <c r="D99" s="627"/>
      <c r="E99" s="210"/>
      <c r="F99" s="210"/>
      <c r="G99" s="210"/>
      <c r="H99" s="210"/>
      <c r="I99" s="627"/>
      <c r="J99" s="210"/>
      <c r="K99" s="210"/>
      <c r="L99" s="210"/>
      <c r="M99" s="628"/>
      <c r="N99" s="210"/>
      <c r="O99" s="427" t="s">
        <v>435</v>
      </c>
      <c r="P99" s="428">
        <f>AVERAGE(M2:M494)</f>
        <v>1059.869048</v>
      </c>
      <c r="Q99" s="429"/>
      <c r="R99" s="329"/>
      <c r="S99" s="25"/>
      <c r="T99" s="25"/>
      <c r="U99" s="210"/>
      <c r="V99" s="210"/>
      <c r="W99" s="210"/>
      <c r="X99" s="210"/>
      <c r="Y99" s="210"/>
      <c r="Z99" s="210"/>
    </row>
    <row r="100" ht="12.75" customHeight="1">
      <c r="A100" s="625"/>
      <c r="B100" s="625"/>
      <c r="C100" s="625"/>
      <c r="D100" s="627"/>
      <c r="E100" s="210"/>
      <c r="F100" s="210"/>
      <c r="G100" s="210"/>
      <c r="H100" s="210"/>
      <c r="I100" s="627"/>
      <c r="J100" s="210"/>
      <c r="K100" s="210"/>
      <c r="L100" s="210"/>
      <c r="M100" s="628"/>
      <c r="N100" s="210"/>
      <c r="O100" s="210"/>
      <c r="P100" s="210"/>
      <c r="Q100" s="210"/>
      <c r="R100" s="210"/>
      <c r="S100" s="210"/>
      <c r="T100" s="210"/>
      <c r="U100" s="210"/>
      <c r="V100" s="210"/>
      <c r="W100" s="210"/>
      <c r="X100" s="210"/>
      <c r="Y100" s="210"/>
      <c r="Z100" s="210"/>
    </row>
    <row r="101" ht="12.75" customHeight="1">
      <c r="A101" s="625"/>
      <c r="B101" s="625"/>
      <c r="C101" s="625"/>
      <c r="D101" s="627"/>
      <c r="E101" s="210"/>
      <c r="F101" s="210"/>
      <c r="G101" s="210"/>
      <c r="H101" s="210"/>
      <c r="I101" s="627"/>
      <c r="J101" s="210"/>
      <c r="K101" s="210"/>
      <c r="L101" s="210"/>
      <c r="M101" s="628"/>
      <c r="N101" s="210"/>
      <c r="O101" s="210"/>
      <c r="P101" s="210"/>
      <c r="Q101" s="210"/>
      <c r="R101" s="210"/>
      <c r="S101" s="210"/>
      <c r="T101" s="210"/>
      <c r="U101" s="210"/>
      <c r="V101" s="210"/>
      <c r="W101" s="210"/>
      <c r="X101" s="210"/>
      <c r="Y101" s="210"/>
      <c r="Z101" s="210"/>
    </row>
    <row r="102" ht="12.75" customHeight="1">
      <c r="A102" s="625"/>
      <c r="B102" s="625"/>
      <c r="C102" s="625"/>
      <c r="D102" s="627"/>
      <c r="E102" s="210"/>
      <c r="F102" s="210"/>
      <c r="G102" s="210"/>
      <c r="H102" s="210"/>
      <c r="I102" s="627"/>
      <c r="J102" s="210"/>
      <c r="K102" s="210"/>
      <c r="L102" s="210"/>
      <c r="M102" s="628"/>
      <c r="N102" s="210"/>
      <c r="O102" s="210"/>
      <c r="P102" s="210"/>
      <c r="Q102" s="210"/>
      <c r="R102" s="210"/>
      <c r="S102" s="210"/>
      <c r="T102" s="210"/>
      <c r="U102" s="210"/>
      <c r="V102" s="210"/>
      <c r="W102" s="210"/>
      <c r="X102" s="210"/>
      <c r="Y102" s="210"/>
      <c r="Z102" s="210"/>
    </row>
    <row r="103" ht="12.75" customHeight="1">
      <c r="A103" s="625"/>
      <c r="B103" s="625"/>
      <c r="C103" s="625"/>
      <c r="D103" s="627"/>
      <c r="E103" s="210"/>
      <c r="F103" s="210"/>
      <c r="G103" s="210"/>
      <c r="H103" s="210"/>
      <c r="I103" s="627"/>
      <c r="J103" s="210"/>
      <c r="K103" s="210"/>
      <c r="L103" s="210"/>
      <c r="M103" s="628"/>
      <c r="N103" s="210"/>
      <c r="O103" s="210"/>
      <c r="P103" s="210"/>
      <c r="Q103" s="210"/>
      <c r="R103" s="210"/>
      <c r="S103" s="210"/>
      <c r="T103" s="210"/>
      <c r="U103" s="210"/>
      <c r="V103" s="210"/>
      <c r="W103" s="210"/>
      <c r="X103" s="210"/>
      <c r="Y103" s="210"/>
      <c r="Z103" s="210"/>
    </row>
    <row r="104" ht="12.75" customHeight="1">
      <c r="A104" s="625"/>
      <c r="B104" s="625"/>
      <c r="C104" s="625"/>
      <c r="D104" s="627"/>
      <c r="E104" s="210"/>
      <c r="F104" s="210"/>
      <c r="G104" s="210"/>
      <c r="H104" s="210"/>
      <c r="I104" s="627"/>
      <c r="J104" s="210"/>
      <c r="K104" s="210"/>
      <c r="L104" s="210"/>
      <c r="M104" s="628"/>
      <c r="N104" s="210"/>
      <c r="O104" s="210"/>
      <c r="P104" s="210"/>
      <c r="Q104" s="210"/>
      <c r="R104" s="210"/>
      <c r="S104" s="210"/>
      <c r="T104" s="210"/>
      <c r="U104" s="210"/>
      <c r="V104" s="210"/>
      <c r="W104" s="210"/>
      <c r="X104" s="210"/>
      <c r="Y104" s="210"/>
      <c r="Z104" s="210"/>
    </row>
    <row r="105" ht="12.75" customHeight="1">
      <c r="A105" s="625"/>
      <c r="B105" s="625"/>
      <c r="C105" s="625"/>
      <c r="D105" s="627"/>
      <c r="E105" s="210"/>
      <c r="F105" s="210"/>
      <c r="G105" s="210"/>
      <c r="H105" s="210"/>
      <c r="I105" s="627"/>
      <c r="J105" s="210"/>
      <c r="K105" s="210"/>
      <c r="L105" s="210"/>
      <c r="M105" s="628"/>
      <c r="N105" s="210"/>
      <c r="O105" s="210"/>
      <c r="P105" s="210"/>
      <c r="Q105" s="210"/>
      <c r="R105" s="210"/>
      <c r="S105" s="210"/>
      <c r="T105" s="210"/>
      <c r="U105" s="210"/>
      <c r="V105" s="210"/>
      <c r="W105" s="210"/>
      <c r="X105" s="210"/>
      <c r="Y105" s="210"/>
      <c r="Z105" s="210"/>
    </row>
    <row r="106" ht="12.75" customHeight="1">
      <c r="A106" s="625"/>
      <c r="B106" s="625"/>
      <c r="C106" s="625"/>
      <c r="D106" s="627"/>
      <c r="E106" s="210"/>
      <c r="F106" s="210"/>
      <c r="G106" s="210"/>
      <c r="H106" s="210"/>
      <c r="I106" s="627"/>
      <c r="J106" s="210"/>
      <c r="K106" s="210"/>
      <c r="L106" s="210"/>
      <c r="M106" s="628"/>
      <c r="N106" s="210"/>
      <c r="O106" s="210"/>
      <c r="P106" s="210"/>
      <c r="Q106" s="210"/>
      <c r="R106" s="210"/>
      <c r="S106" s="210"/>
      <c r="T106" s="210"/>
      <c r="U106" s="210"/>
      <c r="V106" s="210"/>
      <c r="W106" s="210"/>
      <c r="X106" s="210"/>
      <c r="Y106" s="210"/>
      <c r="Z106" s="210"/>
    </row>
    <row r="107" ht="12.75" customHeight="1">
      <c r="A107" s="625"/>
      <c r="B107" s="625"/>
      <c r="C107" s="625"/>
      <c r="D107" s="627"/>
      <c r="E107" s="210"/>
      <c r="F107" s="210"/>
      <c r="G107" s="210"/>
      <c r="H107" s="210"/>
      <c r="I107" s="627"/>
      <c r="J107" s="210"/>
      <c r="K107" s="210"/>
      <c r="L107" s="210"/>
      <c r="M107" s="628"/>
      <c r="N107" s="210"/>
      <c r="O107" s="210"/>
      <c r="P107" s="210"/>
      <c r="Q107" s="210"/>
      <c r="R107" s="210"/>
      <c r="S107" s="210"/>
      <c r="T107" s="210"/>
      <c r="U107" s="210"/>
      <c r="V107" s="210"/>
      <c r="W107" s="210"/>
      <c r="X107" s="210"/>
      <c r="Y107" s="210"/>
      <c r="Z107" s="210"/>
    </row>
    <row r="108" ht="12.75" customHeight="1">
      <c r="A108" s="625"/>
      <c r="B108" s="625"/>
      <c r="C108" s="625"/>
      <c r="D108" s="627"/>
      <c r="E108" s="210"/>
      <c r="F108" s="210"/>
      <c r="G108" s="210"/>
      <c r="H108" s="210"/>
      <c r="I108" s="627"/>
      <c r="J108" s="210"/>
      <c r="K108" s="210"/>
      <c r="L108" s="210"/>
      <c r="M108" s="628"/>
      <c r="N108" s="210"/>
      <c r="O108" s="210"/>
      <c r="P108" s="210"/>
      <c r="Q108" s="210"/>
      <c r="R108" s="210"/>
      <c r="S108" s="210"/>
      <c r="T108" s="210"/>
      <c r="U108" s="210"/>
      <c r="V108" s="210"/>
      <c r="W108" s="210"/>
      <c r="X108" s="210"/>
      <c r="Y108" s="210"/>
      <c r="Z108" s="210"/>
    </row>
    <row r="109" ht="12.75" customHeight="1">
      <c r="A109" s="625"/>
      <c r="B109" s="625"/>
      <c r="C109" s="625"/>
      <c r="D109" s="627"/>
      <c r="E109" s="210"/>
      <c r="F109" s="210"/>
      <c r="G109" s="210"/>
      <c r="H109" s="210"/>
      <c r="I109" s="627"/>
      <c r="J109" s="210"/>
      <c r="K109" s="210"/>
      <c r="L109" s="210"/>
      <c r="M109" s="628"/>
      <c r="N109" s="210"/>
      <c r="O109" s="210"/>
      <c r="P109" s="210"/>
      <c r="Q109" s="210"/>
      <c r="R109" s="210"/>
      <c r="S109" s="210"/>
      <c r="T109" s="210"/>
      <c r="U109" s="210"/>
      <c r="V109" s="210"/>
      <c r="W109" s="210"/>
      <c r="X109" s="210"/>
      <c r="Y109" s="210"/>
      <c r="Z109" s="210"/>
    </row>
    <row r="110" ht="12.75" customHeight="1">
      <c r="A110" s="625"/>
      <c r="B110" s="625"/>
      <c r="C110" s="625"/>
      <c r="D110" s="627"/>
      <c r="E110" s="210"/>
      <c r="F110" s="210"/>
      <c r="G110" s="210"/>
      <c r="H110" s="210"/>
      <c r="I110" s="627"/>
      <c r="J110" s="210"/>
      <c r="K110" s="210"/>
      <c r="L110" s="210"/>
      <c r="M110" s="628"/>
      <c r="N110" s="210"/>
      <c r="O110" s="210"/>
      <c r="P110" s="210"/>
      <c r="Q110" s="210"/>
      <c r="R110" s="210"/>
      <c r="S110" s="210"/>
      <c r="T110" s="210"/>
      <c r="U110" s="210"/>
      <c r="V110" s="210"/>
      <c r="W110" s="210"/>
      <c r="X110" s="210"/>
      <c r="Y110" s="210"/>
      <c r="Z110" s="210"/>
    </row>
    <row r="111" ht="12.75" customHeight="1">
      <c r="A111" s="625"/>
      <c r="B111" s="625"/>
      <c r="C111" s="625"/>
      <c r="D111" s="627"/>
      <c r="E111" s="210"/>
      <c r="F111" s="210"/>
      <c r="G111" s="210"/>
      <c r="H111" s="210"/>
      <c r="I111" s="627"/>
      <c r="J111" s="210"/>
      <c r="K111" s="210"/>
      <c r="L111" s="210"/>
      <c r="M111" s="628"/>
      <c r="N111" s="210"/>
      <c r="O111" s="210"/>
      <c r="P111" s="210"/>
      <c r="Q111" s="210"/>
      <c r="R111" s="210"/>
      <c r="S111" s="210"/>
      <c r="T111" s="210"/>
      <c r="U111" s="210"/>
      <c r="V111" s="210"/>
      <c r="W111" s="210"/>
      <c r="X111" s="210"/>
      <c r="Y111" s="210"/>
      <c r="Z111" s="210"/>
    </row>
    <row r="112" ht="12.75" customHeight="1">
      <c r="A112" s="625"/>
      <c r="B112" s="625"/>
      <c r="C112" s="625"/>
      <c r="D112" s="627"/>
      <c r="E112" s="210"/>
      <c r="F112" s="210"/>
      <c r="G112" s="210"/>
      <c r="H112" s="210"/>
      <c r="I112" s="627"/>
      <c r="J112" s="210"/>
      <c r="K112" s="210"/>
      <c r="L112" s="210"/>
      <c r="M112" s="628"/>
      <c r="N112" s="210"/>
      <c r="O112" s="210"/>
      <c r="P112" s="210"/>
      <c r="Q112" s="210"/>
      <c r="R112" s="210"/>
      <c r="S112" s="210"/>
      <c r="T112" s="210"/>
      <c r="U112" s="210"/>
      <c r="V112" s="210"/>
      <c r="W112" s="210"/>
      <c r="X112" s="210"/>
      <c r="Y112" s="210"/>
      <c r="Z112" s="210"/>
    </row>
    <row r="113" ht="12.75" customHeight="1">
      <c r="A113" s="625"/>
      <c r="B113" s="625"/>
      <c r="C113" s="625"/>
      <c r="D113" s="627"/>
      <c r="E113" s="210"/>
      <c r="F113" s="210"/>
      <c r="G113" s="210"/>
      <c r="H113" s="210"/>
      <c r="I113" s="627"/>
      <c r="J113" s="210"/>
      <c r="K113" s="210"/>
      <c r="L113" s="210"/>
      <c r="M113" s="628"/>
      <c r="N113" s="210"/>
      <c r="O113" s="210"/>
      <c r="P113" s="210"/>
      <c r="Q113" s="210"/>
      <c r="R113" s="210"/>
      <c r="S113" s="210"/>
      <c r="T113" s="210"/>
      <c r="U113" s="210"/>
      <c r="V113" s="210"/>
      <c r="W113" s="210"/>
      <c r="X113" s="210"/>
      <c r="Y113" s="210"/>
      <c r="Z113" s="210"/>
    </row>
    <row r="114" ht="12.75" customHeight="1">
      <c r="A114" s="625"/>
      <c r="B114" s="625"/>
      <c r="C114" s="625"/>
      <c r="D114" s="627"/>
      <c r="E114" s="210"/>
      <c r="F114" s="210"/>
      <c r="G114" s="210"/>
      <c r="H114" s="210"/>
      <c r="I114" s="627"/>
      <c r="J114" s="210"/>
      <c r="K114" s="210"/>
      <c r="L114" s="210"/>
      <c r="M114" s="628"/>
      <c r="N114" s="210"/>
      <c r="O114" s="210"/>
      <c r="P114" s="210"/>
      <c r="Q114" s="210"/>
      <c r="R114" s="210"/>
      <c r="S114" s="210"/>
      <c r="T114" s="210"/>
      <c r="U114" s="210"/>
      <c r="V114" s="210"/>
      <c r="W114" s="210"/>
      <c r="X114" s="210"/>
      <c r="Y114" s="210"/>
      <c r="Z114" s="210"/>
    </row>
    <row r="115" ht="12.75" customHeight="1">
      <c r="A115" s="625"/>
      <c r="B115" s="625"/>
      <c r="C115" s="625"/>
      <c r="D115" s="627"/>
      <c r="E115" s="210"/>
      <c r="F115" s="210"/>
      <c r="G115" s="210"/>
      <c r="H115" s="210"/>
      <c r="I115" s="627"/>
      <c r="J115" s="210"/>
      <c r="K115" s="210"/>
      <c r="L115" s="210"/>
      <c r="M115" s="628"/>
      <c r="N115" s="210"/>
      <c r="O115" s="210"/>
      <c r="P115" s="210"/>
      <c r="Q115" s="210"/>
      <c r="R115" s="210"/>
      <c r="S115" s="210"/>
      <c r="T115" s="210"/>
      <c r="U115" s="210"/>
      <c r="V115" s="210"/>
      <c r="W115" s="210"/>
      <c r="X115" s="210"/>
      <c r="Y115" s="210"/>
      <c r="Z115" s="210"/>
    </row>
    <row r="116" ht="12.75" customHeight="1">
      <c r="A116" s="625"/>
      <c r="B116" s="625"/>
      <c r="C116" s="625"/>
      <c r="D116" s="627"/>
      <c r="E116" s="210"/>
      <c r="F116" s="210"/>
      <c r="G116" s="210"/>
      <c r="H116" s="210"/>
      <c r="I116" s="627"/>
      <c r="J116" s="210"/>
      <c r="K116" s="210"/>
      <c r="L116" s="210"/>
      <c r="M116" s="628"/>
      <c r="N116" s="210"/>
      <c r="O116" s="210"/>
      <c r="P116" s="210"/>
      <c r="Q116" s="210"/>
      <c r="R116" s="210"/>
      <c r="S116" s="210"/>
      <c r="T116" s="210"/>
      <c r="U116" s="210"/>
      <c r="V116" s="210"/>
      <c r="W116" s="210"/>
      <c r="X116" s="210"/>
      <c r="Y116" s="210"/>
      <c r="Z116" s="210"/>
    </row>
    <row r="117" ht="12.75" customHeight="1">
      <c r="A117" s="625"/>
      <c r="B117" s="625"/>
      <c r="C117" s="625"/>
      <c r="D117" s="627"/>
      <c r="E117" s="210"/>
      <c r="F117" s="210"/>
      <c r="G117" s="210"/>
      <c r="H117" s="210"/>
      <c r="I117" s="627"/>
      <c r="J117" s="210"/>
      <c r="K117" s="210"/>
      <c r="L117" s="210"/>
      <c r="M117" s="628"/>
      <c r="N117" s="210"/>
      <c r="O117" s="210"/>
      <c r="P117" s="210"/>
      <c r="Q117" s="210"/>
      <c r="R117" s="210"/>
      <c r="S117" s="210"/>
      <c r="T117" s="210"/>
      <c r="U117" s="210"/>
      <c r="V117" s="210"/>
      <c r="W117" s="210"/>
      <c r="X117" s="210"/>
      <c r="Y117" s="210"/>
      <c r="Z117" s="210"/>
    </row>
    <row r="118" ht="12.75" customHeight="1">
      <c r="A118" s="625"/>
      <c r="B118" s="625"/>
      <c r="C118" s="625"/>
      <c r="D118" s="627"/>
      <c r="E118" s="210"/>
      <c r="F118" s="210"/>
      <c r="G118" s="210"/>
      <c r="H118" s="210"/>
      <c r="I118" s="627"/>
      <c r="J118" s="210"/>
      <c r="K118" s="210"/>
      <c r="L118" s="210"/>
      <c r="M118" s="628"/>
      <c r="N118" s="210"/>
      <c r="O118" s="210"/>
      <c r="P118" s="210"/>
      <c r="Q118" s="210"/>
      <c r="R118" s="210"/>
      <c r="S118" s="210"/>
      <c r="T118" s="210"/>
      <c r="U118" s="210"/>
      <c r="V118" s="210"/>
      <c r="W118" s="210"/>
      <c r="X118" s="210"/>
      <c r="Y118" s="210"/>
      <c r="Z118" s="210"/>
    </row>
    <row r="119" ht="12.75" customHeight="1">
      <c r="A119" s="625"/>
      <c r="B119" s="625"/>
      <c r="C119" s="625"/>
      <c r="D119" s="627"/>
      <c r="E119" s="210"/>
      <c r="F119" s="210"/>
      <c r="G119" s="210"/>
      <c r="H119" s="210"/>
      <c r="I119" s="627"/>
      <c r="J119" s="210"/>
      <c r="K119" s="210"/>
      <c r="L119" s="210"/>
      <c r="M119" s="628"/>
      <c r="N119" s="210"/>
      <c r="O119" s="210"/>
      <c r="P119" s="210"/>
      <c r="Q119" s="210"/>
      <c r="R119" s="210"/>
      <c r="S119" s="210"/>
      <c r="T119" s="210"/>
      <c r="U119" s="210"/>
      <c r="V119" s="210"/>
      <c r="W119" s="210"/>
      <c r="X119" s="210"/>
      <c r="Y119" s="210"/>
      <c r="Z119" s="210"/>
    </row>
    <row r="120" ht="12.75" customHeight="1">
      <c r="A120" s="625"/>
      <c r="B120" s="625"/>
      <c r="C120" s="625"/>
      <c r="D120" s="627"/>
      <c r="E120" s="210"/>
      <c r="F120" s="210"/>
      <c r="G120" s="210"/>
      <c r="H120" s="210"/>
      <c r="I120" s="627"/>
      <c r="J120" s="210"/>
      <c r="K120" s="210"/>
      <c r="L120" s="210"/>
      <c r="M120" s="628"/>
      <c r="N120" s="210"/>
      <c r="O120" s="210"/>
      <c r="P120" s="210"/>
      <c r="Q120" s="210"/>
      <c r="R120" s="210"/>
      <c r="S120" s="210"/>
      <c r="T120" s="210"/>
      <c r="U120" s="210"/>
      <c r="V120" s="210"/>
      <c r="W120" s="210"/>
      <c r="X120" s="210"/>
      <c r="Y120" s="210"/>
      <c r="Z120" s="210"/>
    </row>
    <row r="121" ht="12.75" customHeight="1">
      <c r="A121" s="625"/>
      <c r="B121" s="625"/>
      <c r="C121" s="625"/>
      <c r="D121" s="627"/>
      <c r="E121" s="210"/>
      <c r="F121" s="210"/>
      <c r="G121" s="210"/>
      <c r="H121" s="210"/>
      <c r="I121" s="627"/>
      <c r="J121" s="210"/>
      <c r="K121" s="210"/>
      <c r="L121" s="210"/>
      <c r="M121" s="628"/>
      <c r="N121" s="210"/>
      <c r="O121" s="210"/>
      <c r="P121" s="210"/>
      <c r="Q121" s="210"/>
      <c r="R121" s="210"/>
      <c r="S121" s="210"/>
      <c r="T121" s="210"/>
      <c r="U121" s="210"/>
      <c r="V121" s="210"/>
      <c r="W121" s="210"/>
      <c r="X121" s="210"/>
      <c r="Y121" s="210"/>
      <c r="Z121" s="210"/>
    </row>
    <row r="122" ht="12.75" customHeight="1">
      <c r="A122" s="625"/>
      <c r="B122" s="625"/>
      <c r="C122" s="625"/>
      <c r="D122" s="627"/>
      <c r="E122" s="210"/>
      <c r="F122" s="210"/>
      <c r="G122" s="210"/>
      <c r="H122" s="210"/>
      <c r="I122" s="627"/>
      <c r="J122" s="210"/>
      <c r="K122" s="210"/>
      <c r="L122" s="210"/>
      <c r="M122" s="628"/>
      <c r="N122" s="210"/>
      <c r="O122" s="210"/>
      <c r="P122" s="210"/>
      <c r="Q122" s="210"/>
      <c r="R122" s="210"/>
      <c r="S122" s="210"/>
      <c r="T122" s="210"/>
      <c r="U122" s="210"/>
      <c r="V122" s="210"/>
      <c r="W122" s="210"/>
      <c r="X122" s="210"/>
      <c r="Y122" s="210"/>
      <c r="Z122" s="210"/>
    </row>
    <row r="123" ht="12.75" customHeight="1">
      <c r="A123" s="625"/>
      <c r="B123" s="625"/>
      <c r="C123" s="625"/>
      <c r="D123" s="627"/>
      <c r="E123" s="210"/>
      <c r="F123" s="210"/>
      <c r="G123" s="210"/>
      <c r="H123" s="210"/>
      <c r="I123" s="627"/>
      <c r="J123" s="210"/>
      <c r="K123" s="210"/>
      <c r="L123" s="210"/>
      <c r="M123" s="628"/>
      <c r="N123" s="210"/>
      <c r="O123" s="210"/>
      <c r="P123" s="210"/>
      <c r="Q123" s="210"/>
      <c r="R123" s="210"/>
      <c r="S123" s="210"/>
      <c r="T123" s="210"/>
      <c r="U123" s="210"/>
      <c r="V123" s="210"/>
      <c r="W123" s="210"/>
      <c r="X123" s="210"/>
      <c r="Y123" s="210"/>
      <c r="Z123" s="210"/>
    </row>
    <row r="124" ht="12.75" customHeight="1">
      <c r="A124" s="625"/>
      <c r="B124" s="625"/>
      <c r="C124" s="625"/>
      <c r="D124" s="627"/>
      <c r="E124" s="210"/>
      <c r="F124" s="210"/>
      <c r="G124" s="210"/>
      <c r="H124" s="210"/>
      <c r="I124" s="627"/>
      <c r="J124" s="210"/>
      <c r="K124" s="210"/>
      <c r="L124" s="210"/>
      <c r="M124" s="628"/>
      <c r="N124" s="210"/>
      <c r="O124" s="210"/>
      <c r="P124" s="210"/>
      <c r="Q124" s="210"/>
      <c r="R124" s="210"/>
      <c r="S124" s="210"/>
      <c r="T124" s="210"/>
      <c r="U124" s="210"/>
      <c r="V124" s="210"/>
      <c r="W124" s="210"/>
      <c r="X124" s="210"/>
      <c r="Y124" s="210"/>
      <c r="Z124" s="210"/>
    </row>
    <row r="125" ht="12.75" customHeight="1">
      <c r="A125" s="625"/>
      <c r="B125" s="625"/>
      <c r="C125" s="625"/>
      <c r="D125" s="627"/>
      <c r="E125" s="210"/>
      <c r="F125" s="210"/>
      <c r="G125" s="210"/>
      <c r="H125" s="210"/>
      <c r="I125" s="627"/>
      <c r="J125" s="210"/>
      <c r="K125" s="210"/>
      <c r="L125" s="210"/>
      <c r="M125" s="628"/>
      <c r="N125" s="210"/>
      <c r="O125" s="210"/>
      <c r="P125" s="210"/>
      <c r="Q125" s="210"/>
      <c r="R125" s="210"/>
      <c r="S125" s="210"/>
      <c r="T125" s="210"/>
      <c r="U125" s="210"/>
      <c r="V125" s="210"/>
      <c r="W125" s="210"/>
      <c r="X125" s="210"/>
      <c r="Y125" s="210"/>
      <c r="Z125" s="210"/>
    </row>
    <row r="126" ht="12.75" customHeight="1">
      <c r="A126" s="625"/>
      <c r="B126" s="625"/>
      <c r="C126" s="625"/>
      <c r="D126" s="627"/>
      <c r="E126" s="210"/>
      <c r="F126" s="210"/>
      <c r="G126" s="210"/>
      <c r="H126" s="210"/>
      <c r="I126" s="627"/>
      <c r="J126" s="210"/>
      <c r="K126" s="210"/>
      <c r="L126" s="210"/>
      <c r="M126" s="628"/>
      <c r="N126" s="210"/>
      <c r="O126" s="210"/>
      <c r="P126" s="210"/>
      <c r="Q126" s="210"/>
      <c r="R126" s="210"/>
      <c r="S126" s="210"/>
      <c r="T126" s="210"/>
      <c r="U126" s="210"/>
      <c r="V126" s="210"/>
      <c r="W126" s="210"/>
      <c r="X126" s="210"/>
      <c r="Y126" s="210"/>
      <c r="Z126" s="210"/>
    </row>
    <row r="127" ht="12.75" customHeight="1">
      <c r="A127" s="625"/>
      <c r="B127" s="625"/>
      <c r="C127" s="625"/>
      <c r="D127" s="627"/>
      <c r="E127" s="210"/>
      <c r="F127" s="210"/>
      <c r="G127" s="210"/>
      <c r="H127" s="210"/>
      <c r="I127" s="627"/>
      <c r="J127" s="210"/>
      <c r="K127" s="210"/>
      <c r="L127" s="210"/>
      <c r="M127" s="628"/>
      <c r="N127" s="210"/>
      <c r="O127" s="210"/>
      <c r="P127" s="210"/>
      <c r="Q127" s="210"/>
      <c r="R127" s="210"/>
      <c r="S127" s="210"/>
      <c r="T127" s="210"/>
      <c r="U127" s="210"/>
      <c r="V127" s="210"/>
      <c r="W127" s="210"/>
      <c r="X127" s="210"/>
      <c r="Y127" s="210"/>
      <c r="Z127" s="210"/>
    </row>
    <row r="128" ht="12.75" customHeight="1">
      <c r="A128" s="625"/>
      <c r="B128" s="625"/>
      <c r="C128" s="625"/>
      <c r="D128" s="627"/>
      <c r="E128" s="210"/>
      <c r="F128" s="210"/>
      <c r="G128" s="210"/>
      <c r="H128" s="210"/>
      <c r="I128" s="627"/>
      <c r="J128" s="210"/>
      <c r="K128" s="210"/>
      <c r="L128" s="210"/>
      <c r="M128" s="628"/>
      <c r="N128" s="210"/>
      <c r="O128" s="210"/>
      <c r="P128" s="210"/>
      <c r="Q128" s="210"/>
      <c r="R128" s="210"/>
      <c r="S128" s="210"/>
      <c r="T128" s="210"/>
      <c r="U128" s="210"/>
      <c r="V128" s="210"/>
      <c r="W128" s="210"/>
      <c r="X128" s="210"/>
      <c r="Y128" s="210"/>
      <c r="Z128" s="210"/>
    </row>
    <row r="129" ht="12.75" customHeight="1">
      <c r="A129" s="625"/>
      <c r="B129" s="625"/>
      <c r="C129" s="625"/>
      <c r="D129" s="627"/>
      <c r="E129" s="210"/>
      <c r="F129" s="210"/>
      <c r="G129" s="210"/>
      <c r="H129" s="210"/>
      <c r="I129" s="627"/>
      <c r="J129" s="210"/>
      <c r="K129" s="210"/>
      <c r="L129" s="210"/>
      <c r="M129" s="628"/>
      <c r="N129" s="210"/>
      <c r="O129" s="210"/>
      <c r="P129" s="210"/>
      <c r="Q129" s="210"/>
      <c r="R129" s="210"/>
      <c r="S129" s="210"/>
      <c r="T129" s="210"/>
      <c r="U129" s="210"/>
      <c r="V129" s="210"/>
      <c r="W129" s="210"/>
      <c r="X129" s="210"/>
      <c r="Y129" s="210"/>
      <c r="Z129" s="210"/>
    </row>
    <row r="130" ht="12.75" customHeight="1">
      <c r="A130" s="625"/>
      <c r="B130" s="625"/>
      <c r="C130" s="625"/>
      <c r="D130" s="627"/>
      <c r="E130" s="210"/>
      <c r="F130" s="210"/>
      <c r="G130" s="210"/>
      <c r="H130" s="210"/>
      <c r="I130" s="627"/>
      <c r="J130" s="210"/>
      <c r="K130" s="210"/>
      <c r="L130" s="210"/>
      <c r="M130" s="628"/>
      <c r="N130" s="210"/>
      <c r="O130" s="210"/>
      <c r="P130" s="210"/>
      <c r="Q130" s="210"/>
      <c r="R130" s="210"/>
      <c r="S130" s="210"/>
      <c r="T130" s="210"/>
      <c r="U130" s="210"/>
      <c r="V130" s="210"/>
      <c r="W130" s="210"/>
      <c r="X130" s="210"/>
      <c r="Y130" s="210"/>
      <c r="Z130" s="210"/>
    </row>
    <row r="131" ht="12.75" customHeight="1">
      <c r="A131" s="625"/>
      <c r="B131" s="625"/>
      <c r="C131" s="625"/>
      <c r="D131" s="627"/>
      <c r="E131" s="210"/>
      <c r="F131" s="210"/>
      <c r="G131" s="210"/>
      <c r="H131" s="210"/>
      <c r="I131" s="627"/>
      <c r="J131" s="210"/>
      <c r="K131" s="210"/>
      <c r="L131" s="210"/>
      <c r="M131" s="628"/>
      <c r="N131" s="210"/>
      <c r="O131" s="210"/>
      <c r="P131" s="210"/>
      <c r="Q131" s="210"/>
      <c r="R131" s="210"/>
      <c r="S131" s="210"/>
      <c r="T131" s="210"/>
      <c r="U131" s="210"/>
      <c r="V131" s="210"/>
      <c r="W131" s="210"/>
      <c r="X131" s="210"/>
      <c r="Y131" s="210"/>
      <c r="Z131" s="210"/>
    </row>
    <row r="132" ht="12.75" customHeight="1">
      <c r="A132" s="625"/>
      <c r="B132" s="625"/>
      <c r="C132" s="625"/>
      <c r="D132" s="627"/>
      <c r="E132" s="210"/>
      <c r="F132" s="210"/>
      <c r="G132" s="210"/>
      <c r="H132" s="210"/>
      <c r="I132" s="627"/>
      <c r="J132" s="210"/>
      <c r="K132" s="210"/>
      <c r="L132" s="210"/>
      <c r="M132" s="628"/>
      <c r="N132" s="210"/>
      <c r="O132" s="210"/>
      <c r="P132" s="210"/>
      <c r="Q132" s="210"/>
      <c r="R132" s="210"/>
      <c r="S132" s="210"/>
      <c r="T132" s="210"/>
      <c r="U132" s="210"/>
      <c r="V132" s="210"/>
      <c r="W132" s="210"/>
      <c r="X132" s="210"/>
      <c r="Y132" s="210"/>
      <c r="Z132" s="210"/>
    </row>
    <row r="133" ht="12.75" customHeight="1">
      <c r="A133" s="625"/>
      <c r="B133" s="625"/>
      <c r="C133" s="625"/>
      <c r="D133" s="627"/>
      <c r="E133" s="210"/>
      <c r="F133" s="210"/>
      <c r="G133" s="210"/>
      <c r="H133" s="210"/>
      <c r="I133" s="627"/>
      <c r="J133" s="210"/>
      <c r="K133" s="210"/>
      <c r="L133" s="210"/>
      <c r="M133" s="628"/>
      <c r="N133" s="210"/>
      <c r="O133" s="210"/>
      <c r="P133" s="210"/>
      <c r="Q133" s="210"/>
      <c r="R133" s="210"/>
      <c r="S133" s="210"/>
      <c r="T133" s="210"/>
      <c r="U133" s="210"/>
      <c r="V133" s="210"/>
      <c r="W133" s="210"/>
      <c r="X133" s="210"/>
      <c r="Y133" s="210"/>
      <c r="Z133" s="210"/>
    </row>
    <row r="134" ht="12.75" customHeight="1">
      <c r="A134" s="625"/>
      <c r="B134" s="625"/>
      <c r="C134" s="625"/>
      <c r="D134" s="627"/>
      <c r="E134" s="210"/>
      <c r="F134" s="210"/>
      <c r="G134" s="210"/>
      <c r="H134" s="210"/>
      <c r="I134" s="627"/>
      <c r="J134" s="210"/>
      <c r="K134" s="210"/>
      <c r="L134" s="210"/>
      <c r="M134" s="628"/>
      <c r="N134" s="210"/>
      <c r="O134" s="210"/>
      <c r="P134" s="210"/>
      <c r="Q134" s="210"/>
      <c r="R134" s="210"/>
      <c r="S134" s="210"/>
      <c r="T134" s="210"/>
      <c r="U134" s="210"/>
      <c r="V134" s="210"/>
      <c r="W134" s="210"/>
      <c r="X134" s="210"/>
      <c r="Y134" s="210"/>
      <c r="Z134" s="210"/>
    </row>
    <row r="135" ht="12.75" customHeight="1">
      <c r="A135" s="625"/>
      <c r="B135" s="625"/>
      <c r="C135" s="625"/>
      <c r="D135" s="627"/>
      <c r="E135" s="210"/>
      <c r="F135" s="210"/>
      <c r="G135" s="210"/>
      <c r="H135" s="210"/>
      <c r="I135" s="627"/>
      <c r="J135" s="210"/>
      <c r="K135" s="210"/>
      <c r="L135" s="210"/>
      <c r="M135" s="628"/>
      <c r="N135" s="210"/>
      <c r="O135" s="210"/>
      <c r="P135" s="210"/>
      <c r="Q135" s="210"/>
      <c r="R135" s="210"/>
      <c r="S135" s="210"/>
      <c r="T135" s="210"/>
      <c r="U135" s="210"/>
      <c r="V135" s="210"/>
      <c r="W135" s="210"/>
      <c r="X135" s="210"/>
      <c r="Y135" s="210"/>
      <c r="Z135" s="210"/>
    </row>
    <row r="136" ht="12.75" customHeight="1">
      <c r="A136" s="625"/>
      <c r="B136" s="625"/>
      <c r="C136" s="625"/>
      <c r="D136" s="627"/>
      <c r="E136" s="210"/>
      <c r="F136" s="210"/>
      <c r="G136" s="210"/>
      <c r="H136" s="210"/>
      <c r="I136" s="627"/>
      <c r="J136" s="210"/>
      <c r="K136" s="210"/>
      <c r="L136" s="210"/>
      <c r="M136" s="628"/>
      <c r="N136" s="210"/>
      <c r="O136" s="210"/>
      <c r="P136" s="210"/>
      <c r="Q136" s="210"/>
      <c r="R136" s="210"/>
      <c r="S136" s="210"/>
      <c r="T136" s="210"/>
      <c r="U136" s="210"/>
      <c r="V136" s="210"/>
      <c r="W136" s="210"/>
      <c r="X136" s="210"/>
      <c r="Y136" s="210"/>
      <c r="Z136" s="210"/>
    </row>
    <row r="137" ht="12.75" customHeight="1">
      <c r="A137" s="625"/>
      <c r="B137" s="625"/>
      <c r="C137" s="625"/>
      <c r="D137" s="627"/>
      <c r="E137" s="210"/>
      <c r="F137" s="210"/>
      <c r="G137" s="210"/>
      <c r="H137" s="210"/>
      <c r="I137" s="627"/>
      <c r="J137" s="210"/>
      <c r="K137" s="210"/>
      <c r="L137" s="210"/>
      <c r="M137" s="628"/>
      <c r="N137" s="210"/>
      <c r="O137" s="210"/>
      <c r="P137" s="210"/>
      <c r="Q137" s="210"/>
      <c r="R137" s="210"/>
      <c r="S137" s="210"/>
      <c r="T137" s="210"/>
      <c r="U137" s="210"/>
      <c r="V137" s="210"/>
      <c r="W137" s="210"/>
      <c r="X137" s="210"/>
      <c r="Y137" s="210"/>
      <c r="Z137" s="210"/>
    </row>
    <row r="138" ht="12.75" customHeight="1">
      <c r="A138" s="625"/>
      <c r="B138" s="625"/>
      <c r="C138" s="625"/>
      <c r="D138" s="627"/>
      <c r="E138" s="210"/>
      <c r="F138" s="210"/>
      <c r="G138" s="210"/>
      <c r="H138" s="210"/>
      <c r="I138" s="627"/>
      <c r="J138" s="210"/>
      <c r="K138" s="210"/>
      <c r="L138" s="210"/>
      <c r="M138" s="628"/>
      <c r="N138" s="210"/>
      <c r="O138" s="210"/>
      <c r="P138" s="210"/>
      <c r="Q138" s="210"/>
      <c r="R138" s="210"/>
      <c r="S138" s="210"/>
      <c r="T138" s="210"/>
      <c r="U138" s="210"/>
      <c r="V138" s="210"/>
      <c r="W138" s="210"/>
      <c r="X138" s="210"/>
      <c r="Y138" s="210"/>
      <c r="Z138" s="210"/>
    </row>
    <row r="139" ht="12.75" customHeight="1">
      <c r="A139" s="625"/>
      <c r="B139" s="625"/>
      <c r="C139" s="625"/>
      <c r="D139" s="627"/>
      <c r="E139" s="210"/>
      <c r="F139" s="210"/>
      <c r="G139" s="210"/>
      <c r="H139" s="210"/>
      <c r="I139" s="627"/>
      <c r="J139" s="210"/>
      <c r="K139" s="210"/>
      <c r="L139" s="210"/>
      <c r="M139" s="628"/>
      <c r="N139" s="210"/>
      <c r="O139" s="210"/>
      <c r="P139" s="210"/>
      <c r="Q139" s="210"/>
      <c r="R139" s="210"/>
      <c r="S139" s="210"/>
      <c r="T139" s="210"/>
      <c r="U139" s="210"/>
      <c r="V139" s="210"/>
      <c r="W139" s="210"/>
      <c r="X139" s="210"/>
      <c r="Y139" s="210"/>
      <c r="Z139" s="210"/>
    </row>
    <row r="140" ht="12.75" customHeight="1">
      <c r="A140" s="625"/>
      <c r="B140" s="625"/>
      <c r="C140" s="625"/>
      <c r="D140" s="627"/>
      <c r="E140" s="210"/>
      <c r="F140" s="210"/>
      <c r="G140" s="210"/>
      <c r="H140" s="210"/>
      <c r="I140" s="627"/>
      <c r="J140" s="210"/>
      <c r="K140" s="210"/>
      <c r="L140" s="210"/>
      <c r="M140" s="628"/>
      <c r="N140" s="210"/>
      <c r="O140" s="210"/>
      <c r="P140" s="210"/>
      <c r="Q140" s="210"/>
      <c r="R140" s="210"/>
      <c r="S140" s="210"/>
      <c r="T140" s="210"/>
      <c r="U140" s="210"/>
      <c r="V140" s="210"/>
      <c r="W140" s="210"/>
      <c r="X140" s="210"/>
      <c r="Y140" s="210"/>
      <c r="Z140" s="210"/>
    </row>
    <row r="141" ht="12.75" customHeight="1">
      <c r="A141" s="625"/>
      <c r="B141" s="625"/>
      <c r="C141" s="625"/>
      <c r="D141" s="627"/>
      <c r="E141" s="210"/>
      <c r="F141" s="210"/>
      <c r="G141" s="210"/>
      <c r="H141" s="210"/>
      <c r="I141" s="627"/>
      <c r="J141" s="210"/>
      <c r="K141" s="210"/>
      <c r="L141" s="210"/>
      <c r="M141" s="628"/>
      <c r="N141" s="210"/>
      <c r="O141" s="210"/>
      <c r="P141" s="210"/>
      <c r="Q141" s="210"/>
      <c r="R141" s="210"/>
      <c r="S141" s="210"/>
      <c r="T141" s="210"/>
      <c r="U141" s="210"/>
      <c r="V141" s="210"/>
      <c r="W141" s="210"/>
      <c r="X141" s="210"/>
      <c r="Y141" s="210"/>
      <c r="Z141" s="210"/>
    </row>
    <row r="142" ht="12.75" customHeight="1">
      <c r="A142" s="625"/>
      <c r="B142" s="625"/>
      <c r="C142" s="625"/>
      <c r="D142" s="627"/>
      <c r="E142" s="210"/>
      <c r="F142" s="210"/>
      <c r="G142" s="210"/>
      <c r="H142" s="210"/>
      <c r="I142" s="627"/>
      <c r="J142" s="210"/>
      <c r="K142" s="210"/>
      <c r="L142" s="210"/>
      <c r="M142" s="628"/>
      <c r="N142" s="210"/>
      <c r="O142" s="210"/>
      <c r="P142" s="210"/>
      <c r="Q142" s="210"/>
      <c r="R142" s="210"/>
      <c r="S142" s="210"/>
      <c r="T142" s="210"/>
      <c r="U142" s="210"/>
      <c r="V142" s="210"/>
      <c r="W142" s="210"/>
      <c r="X142" s="210"/>
      <c r="Y142" s="210"/>
      <c r="Z142" s="210"/>
    </row>
    <row r="143" ht="12.75" customHeight="1">
      <c r="A143" s="625"/>
      <c r="B143" s="625"/>
      <c r="C143" s="625"/>
      <c r="D143" s="627"/>
      <c r="E143" s="210"/>
      <c r="F143" s="210"/>
      <c r="G143" s="210"/>
      <c r="H143" s="210"/>
      <c r="I143" s="627"/>
      <c r="J143" s="210"/>
      <c r="K143" s="210"/>
      <c r="L143" s="210"/>
      <c r="M143" s="628"/>
      <c r="N143" s="210"/>
      <c r="O143" s="210"/>
      <c r="P143" s="210"/>
      <c r="Q143" s="210"/>
      <c r="R143" s="210"/>
      <c r="S143" s="210"/>
      <c r="T143" s="210"/>
      <c r="U143" s="210"/>
      <c r="V143" s="210"/>
      <c r="W143" s="210"/>
      <c r="X143" s="210"/>
      <c r="Y143" s="210"/>
      <c r="Z143" s="210"/>
    </row>
    <row r="144" ht="12.75" customHeight="1">
      <c r="A144" s="625"/>
      <c r="B144" s="625"/>
      <c r="C144" s="625"/>
      <c r="D144" s="627"/>
      <c r="E144" s="210"/>
      <c r="F144" s="210"/>
      <c r="G144" s="210"/>
      <c r="H144" s="210"/>
      <c r="I144" s="627"/>
      <c r="J144" s="210"/>
      <c r="K144" s="210"/>
      <c r="L144" s="210"/>
      <c r="M144" s="628"/>
      <c r="N144" s="210"/>
      <c r="O144" s="210"/>
      <c r="P144" s="210"/>
      <c r="Q144" s="210"/>
      <c r="R144" s="210"/>
      <c r="S144" s="210"/>
      <c r="T144" s="210"/>
      <c r="U144" s="210"/>
      <c r="V144" s="210"/>
      <c r="W144" s="210"/>
      <c r="X144" s="210"/>
      <c r="Y144" s="210"/>
      <c r="Z144" s="210"/>
    </row>
    <row r="145" ht="12.75" customHeight="1">
      <c r="A145" s="625"/>
      <c r="B145" s="625"/>
      <c r="C145" s="625"/>
      <c r="D145" s="627"/>
      <c r="E145" s="210"/>
      <c r="F145" s="210"/>
      <c r="G145" s="210"/>
      <c r="H145" s="210"/>
      <c r="I145" s="627"/>
      <c r="J145" s="210"/>
      <c r="K145" s="210"/>
      <c r="L145" s="210"/>
      <c r="M145" s="628"/>
      <c r="N145" s="210"/>
      <c r="O145" s="210"/>
      <c r="P145" s="210"/>
      <c r="Q145" s="210"/>
      <c r="R145" s="210"/>
      <c r="S145" s="210"/>
      <c r="T145" s="210"/>
      <c r="U145" s="210"/>
      <c r="V145" s="210"/>
      <c r="W145" s="210"/>
      <c r="X145" s="210"/>
      <c r="Y145" s="210"/>
      <c r="Z145" s="210"/>
    </row>
    <row r="146" ht="12.75" customHeight="1">
      <c r="A146" s="625"/>
      <c r="B146" s="625"/>
      <c r="C146" s="625"/>
      <c r="D146" s="627"/>
      <c r="E146" s="210"/>
      <c r="F146" s="210"/>
      <c r="G146" s="210"/>
      <c r="H146" s="210"/>
      <c r="I146" s="627"/>
      <c r="J146" s="210"/>
      <c r="K146" s="210"/>
      <c r="L146" s="210"/>
      <c r="M146" s="628"/>
      <c r="N146" s="210"/>
      <c r="O146" s="210"/>
      <c r="P146" s="210"/>
      <c r="Q146" s="210"/>
      <c r="R146" s="210"/>
      <c r="S146" s="210"/>
      <c r="T146" s="210"/>
      <c r="U146" s="210"/>
      <c r="V146" s="210"/>
      <c r="W146" s="210"/>
      <c r="X146" s="210"/>
      <c r="Y146" s="210"/>
      <c r="Z146" s="210"/>
    </row>
    <row r="147" ht="12.75" customHeight="1">
      <c r="A147" s="625"/>
      <c r="B147" s="625"/>
      <c r="C147" s="625"/>
      <c r="D147" s="627"/>
      <c r="E147" s="210"/>
      <c r="F147" s="210"/>
      <c r="G147" s="210"/>
      <c r="H147" s="210"/>
      <c r="I147" s="627"/>
      <c r="J147" s="210"/>
      <c r="K147" s="210"/>
      <c r="L147" s="210"/>
      <c r="M147" s="628"/>
      <c r="N147" s="210"/>
      <c r="O147" s="210"/>
      <c r="P147" s="210"/>
      <c r="Q147" s="210"/>
      <c r="R147" s="210"/>
      <c r="S147" s="210"/>
      <c r="T147" s="210"/>
      <c r="U147" s="210"/>
      <c r="V147" s="210"/>
      <c r="W147" s="210"/>
      <c r="X147" s="210"/>
      <c r="Y147" s="210"/>
      <c r="Z147" s="210"/>
    </row>
    <row r="148" ht="12.75" customHeight="1">
      <c r="A148" s="625"/>
      <c r="B148" s="625"/>
      <c r="C148" s="625"/>
      <c r="D148" s="627"/>
      <c r="E148" s="210"/>
      <c r="F148" s="210"/>
      <c r="G148" s="210"/>
      <c r="H148" s="210"/>
      <c r="I148" s="627"/>
      <c r="J148" s="210"/>
      <c r="K148" s="210"/>
      <c r="L148" s="210"/>
      <c r="M148" s="628"/>
      <c r="N148" s="210"/>
      <c r="O148" s="210"/>
      <c r="P148" s="210"/>
      <c r="Q148" s="210"/>
      <c r="R148" s="210"/>
      <c r="S148" s="210"/>
      <c r="T148" s="210"/>
      <c r="U148" s="210"/>
      <c r="V148" s="210"/>
      <c r="W148" s="210"/>
      <c r="X148" s="210"/>
      <c r="Y148" s="210"/>
      <c r="Z148" s="210"/>
    </row>
    <row r="149" ht="12.75" customHeight="1">
      <c r="A149" s="625"/>
      <c r="B149" s="625"/>
      <c r="C149" s="625"/>
      <c r="D149" s="627"/>
      <c r="E149" s="210"/>
      <c r="F149" s="210"/>
      <c r="G149" s="210"/>
      <c r="H149" s="210"/>
      <c r="I149" s="627"/>
      <c r="J149" s="210"/>
      <c r="K149" s="210"/>
      <c r="L149" s="210"/>
      <c r="M149" s="628"/>
      <c r="N149" s="210"/>
      <c r="O149" s="210"/>
      <c r="P149" s="210"/>
      <c r="Q149" s="210"/>
      <c r="R149" s="210"/>
      <c r="S149" s="210"/>
      <c r="T149" s="210"/>
      <c r="U149" s="210"/>
      <c r="V149" s="210"/>
      <c r="W149" s="210"/>
      <c r="X149" s="210"/>
      <c r="Y149" s="210"/>
      <c r="Z149" s="210"/>
    </row>
    <row r="150" ht="12.75" customHeight="1">
      <c r="A150" s="625"/>
      <c r="B150" s="625"/>
      <c r="C150" s="625"/>
      <c r="D150" s="627"/>
      <c r="E150" s="210"/>
      <c r="F150" s="210"/>
      <c r="G150" s="210"/>
      <c r="H150" s="210"/>
      <c r="I150" s="627"/>
      <c r="J150" s="210"/>
      <c r="K150" s="210"/>
      <c r="L150" s="210"/>
      <c r="M150" s="628"/>
      <c r="N150" s="210"/>
      <c r="O150" s="210"/>
      <c r="P150" s="210"/>
      <c r="Q150" s="210"/>
      <c r="R150" s="210"/>
      <c r="S150" s="210"/>
      <c r="T150" s="210"/>
      <c r="U150" s="210"/>
      <c r="V150" s="210"/>
      <c r="W150" s="210"/>
      <c r="X150" s="210"/>
      <c r="Y150" s="210"/>
      <c r="Z150" s="210"/>
    </row>
    <row r="151" ht="12.75" customHeight="1">
      <c r="A151" s="625"/>
      <c r="B151" s="625"/>
      <c r="C151" s="625"/>
      <c r="D151" s="627"/>
      <c r="E151" s="210"/>
      <c r="F151" s="210"/>
      <c r="G151" s="210"/>
      <c r="H151" s="210"/>
      <c r="I151" s="627"/>
      <c r="J151" s="210"/>
      <c r="K151" s="210"/>
      <c r="L151" s="210"/>
      <c r="M151" s="628"/>
      <c r="N151" s="210"/>
      <c r="O151" s="210"/>
      <c r="P151" s="210"/>
      <c r="Q151" s="210"/>
      <c r="R151" s="210"/>
      <c r="S151" s="210"/>
      <c r="T151" s="210"/>
      <c r="U151" s="210"/>
      <c r="V151" s="210"/>
      <c r="W151" s="210"/>
      <c r="X151" s="210"/>
      <c r="Y151" s="210"/>
      <c r="Z151" s="210"/>
    </row>
    <row r="152" ht="12.75" customHeight="1">
      <c r="A152" s="625"/>
      <c r="B152" s="625"/>
      <c r="C152" s="625"/>
      <c r="D152" s="627"/>
      <c r="E152" s="210"/>
      <c r="F152" s="210"/>
      <c r="G152" s="210"/>
      <c r="H152" s="210"/>
      <c r="I152" s="627"/>
      <c r="J152" s="210"/>
      <c r="K152" s="210"/>
      <c r="L152" s="210"/>
      <c r="M152" s="628"/>
      <c r="N152" s="210"/>
      <c r="O152" s="210"/>
      <c r="P152" s="210"/>
      <c r="Q152" s="210"/>
      <c r="R152" s="210"/>
      <c r="S152" s="210"/>
      <c r="T152" s="210"/>
      <c r="U152" s="210"/>
      <c r="V152" s="210"/>
      <c r="W152" s="210"/>
      <c r="X152" s="210"/>
      <c r="Y152" s="210"/>
      <c r="Z152" s="210"/>
    </row>
    <row r="153" ht="12.75" customHeight="1">
      <c r="A153" s="625"/>
      <c r="B153" s="625"/>
      <c r="C153" s="625"/>
      <c r="D153" s="627"/>
      <c r="E153" s="210"/>
      <c r="F153" s="210"/>
      <c r="G153" s="210"/>
      <c r="H153" s="210"/>
      <c r="I153" s="627"/>
      <c r="J153" s="210"/>
      <c r="K153" s="210"/>
      <c r="L153" s="210"/>
      <c r="M153" s="628"/>
      <c r="N153" s="210"/>
      <c r="O153" s="210"/>
      <c r="P153" s="210"/>
      <c r="Q153" s="210"/>
      <c r="R153" s="210"/>
      <c r="S153" s="210"/>
      <c r="T153" s="210"/>
      <c r="U153" s="210"/>
      <c r="V153" s="210"/>
      <c r="W153" s="210"/>
      <c r="X153" s="210"/>
      <c r="Y153" s="210"/>
      <c r="Z153" s="210"/>
    </row>
    <row r="154" ht="12.75" customHeight="1">
      <c r="A154" s="625"/>
      <c r="B154" s="625"/>
      <c r="C154" s="625"/>
      <c r="D154" s="627"/>
      <c r="E154" s="210"/>
      <c r="F154" s="210"/>
      <c r="G154" s="210"/>
      <c r="H154" s="210"/>
      <c r="I154" s="627"/>
      <c r="J154" s="210"/>
      <c r="K154" s="210"/>
      <c r="L154" s="210"/>
      <c r="M154" s="628"/>
      <c r="N154" s="210"/>
      <c r="O154" s="210"/>
      <c r="P154" s="210"/>
      <c r="Q154" s="210"/>
      <c r="R154" s="210"/>
      <c r="S154" s="210"/>
      <c r="T154" s="210"/>
      <c r="U154" s="210"/>
      <c r="V154" s="210"/>
      <c r="W154" s="210"/>
      <c r="X154" s="210"/>
      <c r="Y154" s="210"/>
      <c r="Z154" s="210"/>
    </row>
    <row r="155" ht="12.75" customHeight="1">
      <c r="A155" s="625"/>
      <c r="B155" s="625"/>
      <c r="C155" s="625"/>
      <c r="D155" s="627"/>
      <c r="E155" s="210"/>
      <c r="F155" s="210"/>
      <c r="G155" s="210"/>
      <c r="H155" s="210"/>
      <c r="I155" s="627"/>
      <c r="J155" s="210"/>
      <c r="K155" s="210"/>
      <c r="L155" s="210"/>
      <c r="M155" s="628"/>
      <c r="N155" s="210"/>
      <c r="O155" s="210"/>
      <c r="P155" s="210"/>
      <c r="Q155" s="210"/>
      <c r="R155" s="210"/>
      <c r="S155" s="210"/>
      <c r="T155" s="210"/>
      <c r="U155" s="210"/>
      <c r="V155" s="210"/>
      <c r="W155" s="210"/>
      <c r="X155" s="210"/>
      <c r="Y155" s="210"/>
      <c r="Z155" s="210"/>
    </row>
    <row r="156" ht="12.75" customHeight="1">
      <c r="A156" s="625"/>
      <c r="B156" s="625"/>
      <c r="C156" s="625"/>
      <c r="D156" s="627"/>
      <c r="E156" s="210"/>
      <c r="F156" s="210"/>
      <c r="G156" s="210"/>
      <c r="H156" s="210"/>
      <c r="I156" s="627"/>
      <c r="J156" s="210"/>
      <c r="K156" s="210"/>
      <c r="L156" s="210"/>
      <c r="M156" s="628"/>
      <c r="N156" s="210"/>
      <c r="O156" s="210"/>
      <c r="P156" s="210"/>
      <c r="Q156" s="210"/>
      <c r="R156" s="210"/>
      <c r="S156" s="210"/>
      <c r="T156" s="210"/>
      <c r="U156" s="210"/>
      <c r="V156" s="210"/>
      <c r="W156" s="210"/>
      <c r="X156" s="210"/>
      <c r="Y156" s="210"/>
      <c r="Z156" s="210"/>
    </row>
    <row r="157" ht="12.75" customHeight="1">
      <c r="A157" s="625"/>
      <c r="B157" s="625"/>
      <c r="C157" s="625"/>
      <c r="D157" s="627"/>
      <c r="E157" s="210"/>
      <c r="F157" s="210"/>
      <c r="G157" s="210"/>
      <c r="H157" s="210"/>
      <c r="I157" s="627"/>
      <c r="J157" s="210"/>
      <c r="K157" s="210"/>
      <c r="L157" s="210"/>
      <c r="M157" s="628"/>
      <c r="N157" s="210"/>
      <c r="O157" s="210"/>
      <c r="P157" s="210"/>
      <c r="Q157" s="210"/>
      <c r="R157" s="210"/>
      <c r="S157" s="210"/>
      <c r="T157" s="210"/>
      <c r="U157" s="210"/>
      <c r="V157" s="210"/>
      <c r="W157" s="210"/>
      <c r="X157" s="210"/>
      <c r="Y157" s="210"/>
      <c r="Z157" s="210"/>
    </row>
    <row r="158" ht="12.75" customHeight="1">
      <c r="A158" s="625"/>
      <c r="B158" s="625"/>
      <c r="C158" s="625"/>
      <c r="D158" s="627"/>
      <c r="E158" s="210"/>
      <c r="F158" s="210"/>
      <c r="G158" s="210"/>
      <c r="H158" s="210"/>
      <c r="I158" s="627"/>
      <c r="J158" s="210"/>
      <c r="K158" s="210"/>
      <c r="L158" s="210"/>
      <c r="M158" s="628"/>
      <c r="N158" s="210"/>
      <c r="O158" s="210"/>
      <c r="P158" s="210"/>
      <c r="Q158" s="210"/>
      <c r="R158" s="210"/>
      <c r="S158" s="210"/>
      <c r="T158" s="210"/>
      <c r="U158" s="210"/>
      <c r="V158" s="210"/>
      <c r="W158" s="210"/>
      <c r="X158" s="210"/>
      <c r="Y158" s="210"/>
      <c r="Z158" s="210"/>
    </row>
    <row r="159" ht="12.75" customHeight="1">
      <c r="A159" s="625"/>
      <c r="B159" s="625"/>
      <c r="C159" s="625"/>
      <c r="D159" s="627"/>
      <c r="E159" s="210"/>
      <c r="F159" s="210"/>
      <c r="G159" s="210"/>
      <c r="H159" s="210"/>
      <c r="I159" s="627"/>
      <c r="J159" s="210"/>
      <c r="K159" s="210"/>
      <c r="L159" s="210"/>
      <c r="M159" s="628"/>
      <c r="N159" s="210"/>
      <c r="O159" s="210"/>
      <c r="P159" s="210"/>
      <c r="Q159" s="210"/>
      <c r="R159" s="210"/>
      <c r="S159" s="210"/>
      <c r="T159" s="210"/>
      <c r="U159" s="210"/>
      <c r="V159" s="210"/>
      <c r="W159" s="210"/>
      <c r="X159" s="210"/>
      <c r="Y159" s="210"/>
      <c r="Z159" s="210"/>
    </row>
    <row r="160" ht="12.75" customHeight="1">
      <c r="A160" s="625"/>
      <c r="B160" s="625"/>
      <c r="C160" s="625"/>
      <c r="D160" s="627"/>
      <c r="E160" s="210"/>
      <c r="F160" s="210"/>
      <c r="G160" s="210"/>
      <c r="H160" s="210"/>
      <c r="I160" s="627"/>
      <c r="J160" s="210"/>
      <c r="K160" s="210"/>
      <c r="L160" s="210"/>
      <c r="M160" s="628"/>
      <c r="N160" s="210"/>
      <c r="O160" s="210"/>
      <c r="P160" s="210"/>
      <c r="Q160" s="210"/>
      <c r="R160" s="210"/>
      <c r="S160" s="210"/>
      <c r="T160" s="210"/>
      <c r="U160" s="210"/>
      <c r="V160" s="210"/>
      <c r="W160" s="210"/>
      <c r="X160" s="210"/>
      <c r="Y160" s="210"/>
      <c r="Z160" s="210"/>
    </row>
    <row r="161" ht="12.75" customHeight="1">
      <c r="A161" s="625"/>
      <c r="B161" s="625"/>
      <c r="C161" s="625"/>
      <c r="D161" s="627"/>
      <c r="E161" s="210"/>
      <c r="F161" s="210"/>
      <c r="G161" s="210"/>
      <c r="H161" s="210"/>
      <c r="I161" s="627"/>
      <c r="J161" s="210"/>
      <c r="K161" s="210"/>
      <c r="L161" s="210"/>
      <c r="M161" s="628"/>
      <c r="N161" s="210"/>
      <c r="O161" s="210"/>
      <c r="P161" s="210"/>
      <c r="Q161" s="210"/>
      <c r="R161" s="210"/>
      <c r="S161" s="210"/>
      <c r="T161" s="210"/>
      <c r="U161" s="210"/>
      <c r="V161" s="210"/>
      <c r="W161" s="210"/>
      <c r="X161" s="210"/>
      <c r="Y161" s="210"/>
      <c r="Z161" s="210"/>
    </row>
    <row r="162" ht="12.75" customHeight="1">
      <c r="A162" s="625"/>
      <c r="B162" s="625"/>
      <c r="C162" s="625"/>
      <c r="D162" s="627"/>
      <c r="E162" s="210"/>
      <c r="F162" s="210"/>
      <c r="G162" s="210"/>
      <c r="H162" s="210"/>
      <c r="I162" s="627"/>
      <c r="J162" s="210"/>
      <c r="K162" s="210"/>
      <c r="L162" s="210"/>
      <c r="M162" s="628"/>
      <c r="N162" s="210"/>
      <c r="O162" s="210"/>
      <c r="P162" s="210"/>
      <c r="Q162" s="210"/>
      <c r="R162" s="210"/>
      <c r="S162" s="210"/>
      <c r="T162" s="210"/>
      <c r="U162" s="210"/>
      <c r="V162" s="210"/>
      <c r="W162" s="210"/>
      <c r="X162" s="210"/>
      <c r="Y162" s="210"/>
      <c r="Z162" s="210"/>
    </row>
    <row r="163" ht="12.75" customHeight="1">
      <c r="A163" s="625"/>
      <c r="B163" s="625"/>
      <c r="C163" s="625"/>
      <c r="D163" s="627"/>
      <c r="E163" s="210"/>
      <c r="F163" s="210"/>
      <c r="G163" s="210"/>
      <c r="H163" s="210"/>
      <c r="I163" s="627"/>
      <c r="J163" s="210"/>
      <c r="K163" s="210"/>
      <c r="L163" s="210"/>
      <c r="M163" s="628"/>
      <c r="N163" s="210"/>
      <c r="O163" s="210"/>
      <c r="P163" s="210"/>
      <c r="Q163" s="210"/>
      <c r="R163" s="210"/>
      <c r="S163" s="210"/>
      <c r="T163" s="210"/>
      <c r="U163" s="210"/>
      <c r="V163" s="210"/>
      <c r="W163" s="210"/>
      <c r="X163" s="210"/>
      <c r="Y163" s="210"/>
      <c r="Z163" s="210"/>
    </row>
    <row r="164" ht="12.75" customHeight="1">
      <c r="A164" s="625"/>
      <c r="B164" s="625"/>
      <c r="C164" s="625"/>
      <c r="D164" s="627"/>
      <c r="E164" s="210"/>
      <c r="F164" s="210"/>
      <c r="G164" s="210"/>
      <c r="H164" s="210"/>
      <c r="I164" s="627"/>
      <c r="J164" s="210"/>
      <c r="K164" s="210"/>
      <c r="L164" s="210"/>
      <c r="M164" s="628"/>
      <c r="N164" s="210"/>
      <c r="O164" s="210"/>
      <c r="P164" s="210"/>
      <c r="Q164" s="210"/>
      <c r="R164" s="210"/>
      <c r="S164" s="210"/>
      <c r="T164" s="210"/>
      <c r="U164" s="210"/>
      <c r="V164" s="210"/>
      <c r="W164" s="210"/>
      <c r="X164" s="210"/>
      <c r="Y164" s="210"/>
      <c r="Z164" s="210"/>
    </row>
    <row r="165" ht="12.75" customHeight="1">
      <c r="A165" s="625"/>
      <c r="B165" s="625"/>
      <c r="C165" s="625"/>
      <c r="D165" s="627"/>
      <c r="E165" s="210"/>
      <c r="F165" s="210"/>
      <c r="G165" s="210"/>
      <c r="H165" s="210"/>
      <c r="I165" s="627"/>
      <c r="J165" s="210"/>
      <c r="K165" s="210"/>
      <c r="L165" s="210"/>
      <c r="M165" s="628"/>
      <c r="N165" s="210"/>
      <c r="O165" s="210"/>
      <c r="P165" s="210"/>
      <c r="Q165" s="210"/>
      <c r="R165" s="210"/>
      <c r="S165" s="210"/>
      <c r="T165" s="210"/>
      <c r="U165" s="210"/>
      <c r="V165" s="210"/>
      <c r="W165" s="210"/>
      <c r="X165" s="210"/>
      <c r="Y165" s="210"/>
      <c r="Z165" s="210"/>
    </row>
    <row r="166" ht="12.75" customHeight="1">
      <c r="A166" s="625"/>
      <c r="B166" s="625"/>
      <c r="C166" s="625"/>
      <c r="D166" s="627"/>
      <c r="E166" s="210"/>
      <c r="F166" s="210"/>
      <c r="G166" s="210"/>
      <c r="H166" s="210"/>
      <c r="I166" s="627"/>
      <c r="J166" s="210"/>
      <c r="K166" s="210"/>
      <c r="L166" s="210"/>
      <c r="M166" s="628"/>
      <c r="N166" s="210"/>
      <c r="O166" s="210"/>
      <c r="P166" s="210"/>
      <c r="Q166" s="210"/>
      <c r="R166" s="210"/>
      <c r="S166" s="210"/>
      <c r="T166" s="210"/>
      <c r="U166" s="210"/>
      <c r="V166" s="210"/>
      <c r="W166" s="210"/>
      <c r="X166" s="210"/>
      <c r="Y166" s="210"/>
      <c r="Z166" s="210"/>
    </row>
    <row r="167" ht="12.75" customHeight="1">
      <c r="A167" s="625"/>
      <c r="B167" s="625"/>
      <c r="C167" s="625"/>
      <c r="D167" s="627"/>
      <c r="E167" s="210"/>
      <c r="F167" s="210"/>
      <c r="G167" s="210"/>
      <c r="H167" s="210"/>
      <c r="I167" s="627"/>
      <c r="J167" s="210"/>
      <c r="K167" s="210"/>
      <c r="L167" s="210"/>
      <c r="M167" s="628"/>
      <c r="N167" s="210"/>
      <c r="O167" s="210"/>
      <c r="P167" s="210"/>
      <c r="Q167" s="210"/>
      <c r="R167" s="210"/>
      <c r="S167" s="210"/>
      <c r="T167" s="210"/>
      <c r="U167" s="210"/>
      <c r="V167" s="210"/>
      <c r="W167" s="210"/>
      <c r="X167" s="210"/>
      <c r="Y167" s="210"/>
      <c r="Z167" s="210"/>
    </row>
    <row r="168" ht="12.75" customHeight="1">
      <c r="A168" s="625"/>
      <c r="B168" s="625"/>
      <c r="C168" s="625"/>
      <c r="D168" s="627"/>
      <c r="E168" s="210"/>
      <c r="F168" s="210"/>
      <c r="G168" s="210"/>
      <c r="H168" s="210"/>
      <c r="I168" s="627"/>
      <c r="J168" s="210"/>
      <c r="K168" s="210"/>
      <c r="L168" s="210"/>
      <c r="M168" s="628"/>
      <c r="N168" s="210"/>
      <c r="O168" s="210"/>
      <c r="P168" s="210"/>
      <c r="Q168" s="210"/>
      <c r="R168" s="210"/>
      <c r="S168" s="210"/>
      <c r="T168" s="210"/>
      <c r="U168" s="210"/>
      <c r="V168" s="210"/>
      <c r="W168" s="210"/>
      <c r="X168" s="210"/>
      <c r="Y168" s="210"/>
      <c r="Z168" s="210"/>
    </row>
    <row r="169" ht="12.75" customHeight="1">
      <c r="A169" s="625"/>
      <c r="B169" s="625"/>
      <c r="C169" s="625"/>
      <c r="D169" s="627"/>
      <c r="E169" s="210"/>
      <c r="F169" s="210"/>
      <c r="G169" s="210"/>
      <c r="H169" s="210"/>
      <c r="I169" s="627"/>
      <c r="J169" s="210"/>
      <c r="K169" s="210"/>
      <c r="L169" s="210"/>
      <c r="M169" s="628"/>
      <c r="N169" s="210"/>
      <c r="O169" s="210"/>
      <c r="P169" s="210"/>
      <c r="Q169" s="210"/>
      <c r="R169" s="210"/>
      <c r="S169" s="210"/>
      <c r="T169" s="210"/>
      <c r="U169" s="210"/>
      <c r="V169" s="210"/>
      <c r="W169" s="210"/>
      <c r="X169" s="210"/>
      <c r="Y169" s="210"/>
      <c r="Z169" s="210"/>
    </row>
    <row r="170" ht="12.75" customHeight="1">
      <c r="A170" s="625"/>
      <c r="B170" s="625"/>
      <c r="C170" s="625"/>
      <c r="D170" s="627"/>
      <c r="E170" s="210"/>
      <c r="F170" s="210"/>
      <c r="G170" s="210"/>
      <c r="H170" s="210"/>
      <c r="I170" s="627"/>
      <c r="J170" s="210"/>
      <c r="K170" s="210"/>
      <c r="L170" s="210"/>
      <c r="M170" s="628"/>
      <c r="N170" s="210"/>
      <c r="O170" s="210"/>
      <c r="P170" s="210"/>
      <c r="Q170" s="210"/>
      <c r="R170" s="210"/>
      <c r="S170" s="210"/>
      <c r="T170" s="210"/>
      <c r="U170" s="210"/>
      <c r="V170" s="210"/>
      <c r="W170" s="210"/>
      <c r="X170" s="210"/>
      <c r="Y170" s="210"/>
      <c r="Z170" s="210"/>
    </row>
    <row r="171" ht="12.75" customHeight="1">
      <c r="A171" s="625"/>
      <c r="B171" s="625"/>
      <c r="C171" s="625"/>
      <c r="D171" s="627"/>
      <c r="E171" s="210"/>
      <c r="F171" s="210"/>
      <c r="G171" s="210"/>
      <c r="H171" s="210"/>
      <c r="I171" s="627"/>
      <c r="J171" s="210"/>
      <c r="K171" s="210"/>
      <c r="L171" s="210"/>
      <c r="M171" s="628"/>
      <c r="N171" s="210"/>
      <c r="O171" s="210"/>
      <c r="P171" s="210"/>
      <c r="Q171" s="210"/>
      <c r="R171" s="210"/>
      <c r="S171" s="210"/>
      <c r="T171" s="210"/>
      <c r="U171" s="210"/>
      <c r="V171" s="210"/>
      <c r="W171" s="210"/>
      <c r="X171" s="210"/>
      <c r="Y171" s="210"/>
      <c r="Z171" s="210"/>
    </row>
    <row r="172" ht="12.75" customHeight="1">
      <c r="A172" s="625"/>
      <c r="B172" s="625"/>
      <c r="C172" s="625"/>
      <c r="D172" s="627"/>
      <c r="E172" s="210"/>
      <c r="F172" s="210"/>
      <c r="G172" s="210"/>
      <c r="H172" s="210"/>
      <c r="I172" s="627"/>
      <c r="J172" s="210"/>
      <c r="K172" s="210"/>
      <c r="L172" s="210"/>
      <c r="M172" s="628"/>
      <c r="N172" s="210"/>
      <c r="O172" s="210"/>
      <c r="P172" s="210"/>
      <c r="Q172" s="210"/>
      <c r="R172" s="210"/>
      <c r="S172" s="210"/>
      <c r="T172" s="210"/>
      <c r="U172" s="210"/>
      <c r="V172" s="210"/>
      <c r="W172" s="210"/>
      <c r="X172" s="210"/>
      <c r="Y172" s="210"/>
      <c r="Z172" s="210"/>
    </row>
    <row r="173" ht="12.75" customHeight="1">
      <c r="A173" s="625"/>
      <c r="B173" s="625"/>
      <c r="C173" s="625"/>
      <c r="D173" s="627"/>
      <c r="E173" s="210"/>
      <c r="F173" s="210"/>
      <c r="G173" s="210"/>
      <c r="H173" s="210"/>
      <c r="I173" s="627"/>
      <c r="J173" s="210"/>
      <c r="K173" s="210"/>
      <c r="L173" s="210"/>
      <c r="M173" s="628"/>
      <c r="N173" s="210"/>
      <c r="O173" s="210"/>
      <c r="P173" s="210"/>
      <c r="Q173" s="210"/>
      <c r="R173" s="210"/>
      <c r="S173" s="210"/>
      <c r="T173" s="210"/>
      <c r="U173" s="210"/>
      <c r="V173" s="210"/>
      <c r="W173" s="210"/>
      <c r="X173" s="210"/>
      <c r="Y173" s="210"/>
      <c r="Z173" s="210"/>
    </row>
    <row r="174" ht="12.75" customHeight="1">
      <c r="A174" s="625"/>
      <c r="B174" s="625"/>
      <c r="C174" s="625"/>
      <c r="D174" s="627"/>
      <c r="E174" s="210"/>
      <c r="F174" s="210"/>
      <c r="G174" s="210"/>
      <c r="H174" s="210"/>
      <c r="I174" s="627"/>
      <c r="J174" s="210"/>
      <c r="K174" s="210"/>
      <c r="L174" s="210"/>
      <c r="M174" s="628"/>
      <c r="N174" s="210"/>
      <c r="O174" s="210"/>
      <c r="P174" s="210"/>
      <c r="Q174" s="210"/>
      <c r="R174" s="210"/>
      <c r="S174" s="210"/>
      <c r="T174" s="210"/>
      <c r="U174" s="210"/>
      <c r="V174" s="210"/>
      <c r="W174" s="210"/>
      <c r="X174" s="210"/>
      <c r="Y174" s="210"/>
      <c r="Z174" s="210"/>
    </row>
    <row r="175" ht="12.75" customHeight="1">
      <c r="A175" s="625"/>
      <c r="B175" s="625"/>
      <c r="C175" s="625"/>
      <c r="D175" s="627"/>
      <c r="E175" s="210"/>
      <c r="F175" s="210"/>
      <c r="G175" s="210"/>
      <c r="H175" s="210"/>
      <c r="I175" s="627"/>
      <c r="J175" s="210"/>
      <c r="K175" s="210"/>
      <c r="L175" s="210"/>
      <c r="M175" s="628"/>
      <c r="N175" s="210"/>
      <c r="O175" s="210"/>
      <c r="P175" s="210"/>
      <c r="Q175" s="210"/>
      <c r="R175" s="210"/>
      <c r="S175" s="210"/>
      <c r="T175" s="210"/>
      <c r="U175" s="210"/>
      <c r="V175" s="210"/>
      <c r="W175" s="210"/>
      <c r="X175" s="210"/>
      <c r="Y175" s="210"/>
      <c r="Z175" s="210"/>
    </row>
    <row r="176" ht="12.75" customHeight="1">
      <c r="A176" s="625"/>
      <c r="B176" s="625"/>
      <c r="C176" s="625"/>
      <c r="D176" s="627"/>
      <c r="E176" s="210"/>
      <c r="F176" s="210"/>
      <c r="G176" s="210"/>
      <c r="H176" s="210"/>
      <c r="I176" s="627"/>
      <c r="J176" s="210"/>
      <c r="K176" s="210"/>
      <c r="L176" s="210"/>
      <c r="M176" s="628"/>
      <c r="N176" s="210"/>
      <c r="O176" s="210"/>
      <c r="P176" s="210"/>
      <c r="Q176" s="210"/>
      <c r="R176" s="210"/>
      <c r="S176" s="210"/>
      <c r="T176" s="210"/>
      <c r="U176" s="210"/>
      <c r="V176" s="210"/>
      <c r="W176" s="210"/>
      <c r="X176" s="210"/>
      <c r="Y176" s="210"/>
      <c r="Z176" s="210"/>
    </row>
    <row r="177" ht="12.75" customHeight="1">
      <c r="A177" s="625"/>
      <c r="B177" s="625"/>
      <c r="C177" s="625"/>
      <c r="D177" s="627"/>
      <c r="E177" s="210"/>
      <c r="F177" s="210"/>
      <c r="G177" s="210"/>
      <c r="H177" s="210"/>
      <c r="I177" s="627"/>
      <c r="J177" s="210"/>
      <c r="K177" s="210"/>
      <c r="L177" s="210"/>
      <c r="M177" s="628"/>
      <c r="N177" s="210"/>
      <c r="O177" s="210"/>
      <c r="P177" s="210"/>
      <c r="Q177" s="210"/>
      <c r="R177" s="210"/>
      <c r="S177" s="210"/>
      <c r="T177" s="210"/>
      <c r="U177" s="210"/>
      <c r="V177" s="210"/>
      <c r="W177" s="210"/>
      <c r="X177" s="210"/>
      <c r="Y177" s="210"/>
      <c r="Z177" s="210"/>
    </row>
    <row r="178" ht="12.75" customHeight="1">
      <c r="A178" s="625"/>
      <c r="B178" s="625"/>
      <c r="C178" s="625"/>
      <c r="D178" s="627"/>
      <c r="E178" s="210"/>
      <c r="F178" s="210"/>
      <c r="G178" s="210"/>
      <c r="H178" s="210"/>
      <c r="I178" s="627"/>
      <c r="J178" s="210"/>
      <c r="K178" s="210"/>
      <c r="L178" s="210"/>
      <c r="M178" s="628"/>
      <c r="N178" s="210"/>
      <c r="O178" s="210"/>
      <c r="P178" s="210"/>
      <c r="Q178" s="210"/>
      <c r="R178" s="210"/>
      <c r="S178" s="210"/>
      <c r="T178" s="210"/>
      <c r="U178" s="210"/>
      <c r="V178" s="210"/>
      <c r="W178" s="210"/>
      <c r="X178" s="210"/>
      <c r="Y178" s="210"/>
      <c r="Z178" s="210"/>
    </row>
    <row r="179" ht="12.75" customHeight="1">
      <c r="A179" s="625"/>
      <c r="B179" s="625"/>
      <c r="C179" s="625"/>
      <c r="D179" s="627"/>
      <c r="E179" s="210"/>
      <c r="F179" s="210"/>
      <c r="G179" s="210"/>
      <c r="H179" s="210"/>
      <c r="I179" s="627"/>
      <c r="J179" s="210"/>
      <c r="K179" s="210"/>
      <c r="L179" s="210"/>
      <c r="M179" s="628"/>
      <c r="N179" s="210"/>
      <c r="O179" s="210"/>
      <c r="P179" s="210"/>
      <c r="Q179" s="210"/>
      <c r="R179" s="210"/>
      <c r="S179" s="210"/>
      <c r="T179" s="210"/>
      <c r="U179" s="210"/>
      <c r="V179" s="210"/>
      <c r="W179" s="210"/>
      <c r="X179" s="210"/>
      <c r="Y179" s="210"/>
      <c r="Z179" s="210"/>
    </row>
    <row r="180" ht="12.75" customHeight="1">
      <c r="A180" s="625"/>
      <c r="B180" s="625"/>
      <c r="C180" s="625"/>
      <c r="D180" s="627"/>
      <c r="E180" s="210"/>
      <c r="F180" s="210"/>
      <c r="G180" s="210"/>
      <c r="H180" s="210"/>
      <c r="I180" s="627"/>
      <c r="J180" s="210"/>
      <c r="K180" s="210"/>
      <c r="L180" s="210"/>
      <c r="M180" s="628"/>
      <c r="N180" s="210"/>
      <c r="O180" s="210"/>
      <c r="P180" s="210"/>
      <c r="Q180" s="210"/>
      <c r="R180" s="210"/>
      <c r="S180" s="210"/>
      <c r="T180" s="210"/>
      <c r="U180" s="210"/>
      <c r="V180" s="210"/>
      <c r="W180" s="210"/>
      <c r="X180" s="210"/>
      <c r="Y180" s="210"/>
      <c r="Z180" s="210"/>
    </row>
    <row r="181" ht="12.75" customHeight="1">
      <c r="A181" s="625"/>
      <c r="B181" s="625"/>
      <c r="C181" s="625"/>
      <c r="D181" s="627"/>
      <c r="E181" s="210"/>
      <c r="F181" s="210"/>
      <c r="G181" s="210"/>
      <c r="H181" s="210"/>
      <c r="I181" s="627"/>
      <c r="J181" s="210"/>
      <c r="K181" s="210"/>
      <c r="L181" s="210"/>
      <c r="M181" s="628"/>
      <c r="N181" s="210"/>
      <c r="O181" s="210"/>
      <c r="P181" s="210"/>
      <c r="Q181" s="210"/>
      <c r="R181" s="210"/>
      <c r="S181" s="210"/>
      <c r="T181" s="210"/>
      <c r="U181" s="210"/>
      <c r="V181" s="210"/>
      <c r="W181" s="210"/>
      <c r="X181" s="210"/>
      <c r="Y181" s="210"/>
      <c r="Z181" s="210"/>
    </row>
    <row r="182" ht="12.75" customHeight="1">
      <c r="A182" s="625"/>
      <c r="B182" s="625"/>
      <c r="C182" s="625"/>
      <c r="D182" s="627"/>
      <c r="E182" s="210"/>
      <c r="F182" s="210"/>
      <c r="G182" s="210"/>
      <c r="H182" s="210"/>
      <c r="I182" s="627"/>
      <c r="J182" s="210"/>
      <c r="K182" s="210"/>
      <c r="L182" s="210"/>
      <c r="M182" s="628"/>
      <c r="N182" s="210"/>
      <c r="O182" s="210"/>
      <c r="P182" s="210"/>
      <c r="Q182" s="210"/>
      <c r="R182" s="210"/>
      <c r="S182" s="210"/>
      <c r="T182" s="210"/>
      <c r="U182" s="210"/>
      <c r="V182" s="210"/>
      <c r="W182" s="210"/>
      <c r="X182" s="210"/>
      <c r="Y182" s="210"/>
      <c r="Z182" s="210"/>
    </row>
    <row r="183" ht="12.75" customHeight="1">
      <c r="A183" s="625"/>
      <c r="B183" s="625"/>
      <c r="C183" s="625"/>
      <c r="D183" s="627"/>
      <c r="E183" s="210"/>
      <c r="F183" s="210"/>
      <c r="G183" s="210"/>
      <c r="H183" s="210"/>
      <c r="I183" s="627"/>
      <c r="J183" s="210"/>
      <c r="K183" s="210"/>
      <c r="L183" s="210"/>
      <c r="M183" s="628"/>
      <c r="N183" s="210"/>
      <c r="O183" s="210"/>
      <c r="P183" s="210"/>
      <c r="Q183" s="210"/>
      <c r="R183" s="210"/>
      <c r="S183" s="210"/>
      <c r="T183" s="210"/>
      <c r="U183" s="210"/>
      <c r="V183" s="210"/>
      <c r="W183" s="210"/>
      <c r="X183" s="210"/>
      <c r="Y183" s="210"/>
      <c r="Z183" s="210"/>
    </row>
    <row r="184" ht="12.75" customHeight="1">
      <c r="A184" s="625"/>
      <c r="B184" s="625"/>
      <c r="C184" s="625"/>
      <c r="D184" s="627"/>
      <c r="E184" s="210"/>
      <c r="F184" s="210"/>
      <c r="G184" s="210"/>
      <c r="H184" s="210"/>
      <c r="I184" s="627"/>
      <c r="J184" s="210"/>
      <c r="K184" s="210"/>
      <c r="L184" s="210"/>
      <c r="M184" s="628"/>
      <c r="N184" s="210"/>
      <c r="O184" s="210"/>
      <c r="P184" s="210"/>
      <c r="Q184" s="210"/>
      <c r="R184" s="210"/>
      <c r="S184" s="210"/>
      <c r="T184" s="210"/>
      <c r="U184" s="210"/>
      <c r="V184" s="210"/>
      <c r="W184" s="210"/>
      <c r="X184" s="210"/>
      <c r="Y184" s="210"/>
      <c r="Z184" s="210"/>
    </row>
    <row r="185" ht="12.75" customHeight="1">
      <c r="A185" s="625"/>
      <c r="B185" s="625"/>
      <c r="C185" s="625"/>
      <c r="D185" s="627"/>
      <c r="E185" s="210"/>
      <c r="F185" s="210"/>
      <c r="G185" s="210"/>
      <c r="H185" s="210"/>
      <c r="I185" s="627"/>
      <c r="J185" s="210"/>
      <c r="K185" s="210"/>
      <c r="L185" s="210"/>
      <c r="M185" s="628"/>
      <c r="N185" s="210"/>
      <c r="O185" s="210"/>
      <c r="P185" s="210"/>
      <c r="Q185" s="210"/>
      <c r="R185" s="210"/>
      <c r="S185" s="210"/>
      <c r="T185" s="210"/>
      <c r="U185" s="210"/>
      <c r="V185" s="210"/>
      <c r="W185" s="210"/>
      <c r="X185" s="210"/>
      <c r="Y185" s="210"/>
      <c r="Z185" s="210"/>
    </row>
    <row r="186" ht="12.75" customHeight="1">
      <c r="A186" s="625"/>
      <c r="B186" s="625"/>
      <c r="C186" s="625"/>
      <c r="D186" s="627"/>
      <c r="E186" s="210"/>
      <c r="F186" s="210"/>
      <c r="G186" s="210"/>
      <c r="H186" s="210"/>
      <c r="I186" s="627"/>
      <c r="J186" s="210"/>
      <c r="K186" s="210"/>
      <c r="L186" s="210"/>
      <c r="M186" s="628"/>
      <c r="N186" s="210"/>
      <c r="O186" s="210"/>
      <c r="P186" s="210"/>
      <c r="Q186" s="210"/>
      <c r="R186" s="210"/>
      <c r="S186" s="210"/>
      <c r="T186" s="210"/>
      <c r="U186" s="210"/>
      <c r="V186" s="210"/>
      <c r="W186" s="210"/>
      <c r="X186" s="210"/>
      <c r="Y186" s="210"/>
      <c r="Z186" s="210"/>
    </row>
    <row r="187" ht="12.75" customHeight="1">
      <c r="A187" s="625"/>
      <c r="B187" s="625"/>
      <c r="C187" s="625"/>
      <c r="D187" s="627"/>
      <c r="E187" s="210"/>
      <c r="F187" s="210"/>
      <c r="G187" s="210"/>
      <c r="H187" s="210"/>
      <c r="I187" s="627"/>
      <c r="J187" s="210"/>
      <c r="K187" s="210"/>
      <c r="L187" s="210"/>
      <c r="M187" s="628"/>
      <c r="N187" s="210"/>
      <c r="O187" s="210"/>
      <c r="P187" s="210"/>
      <c r="Q187" s="210"/>
      <c r="R187" s="210"/>
      <c r="S187" s="210"/>
      <c r="T187" s="210"/>
      <c r="U187" s="210"/>
      <c r="V187" s="210"/>
      <c r="W187" s="210"/>
      <c r="X187" s="210"/>
      <c r="Y187" s="210"/>
      <c r="Z187" s="210"/>
    </row>
    <row r="188" ht="12.75" customHeight="1">
      <c r="A188" s="625"/>
      <c r="B188" s="625"/>
      <c r="C188" s="625"/>
      <c r="D188" s="627"/>
      <c r="E188" s="210"/>
      <c r="F188" s="210"/>
      <c r="G188" s="210"/>
      <c r="H188" s="210"/>
      <c r="I188" s="627"/>
      <c r="J188" s="210"/>
      <c r="K188" s="210"/>
      <c r="L188" s="210"/>
      <c r="M188" s="628"/>
      <c r="N188" s="210"/>
      <c r="O188" s="210"/>
      <c r="P188" s="210"/>
      <c r="Q188" s="210"/>
      <c r="R188" s="210"/>
      <c r="S188" s="210"/>
      <c r="T188" s="210"/>
      <c r="U188" s="210"/>
      <c r="V188" s="210"/>
      <c r="W188" s="210"/>
      <c r="X188" s="210"/>
      <c r="Y188" s="210"/>
      <c r="Z188" s="210"/>
    </row>
    <row r="189" ht="12.75" customHeight="1">
      <c r="A189" s="625"/>
      <c r="B189" s="625"/>
      <c r="C189" s="625"/>
      <c r="D189" s="627"/>
      <c r="E189" s="210"/>
      <c r="F189" s="210"/>
      <c r="G189" s="210"/>
      <c r="H189" s="210"/>
      <c r="I189" s="627"/>
      <c r="J189" s="210"/>
      <c r="K189" s="210"/>
      <c r="L189" s="210"/>
      <c r="M189" s="628"/>
      <c r="N189" s="210"/>
      <c r="O189" s="210"/>
      <c r="P189" s="210"/>
      <c r="Q189" s="210"/>
      <c r="R189" s="210"/>
      <c r="S189" s="210"/>
      <c r="T189" s="210"/>
      <c r="U189" s="210"/>
      <c r="V189" s="210"/>
      <c r="W189" s="210"/>
      <c r="X189" s="210"/>
      <c r="Y189" s="210"/>
      <c r="Z189" s="210"/>
    </row>
    <row r="190" ht="12.75" customHeight="1">
      <c r="A190" s="625"/>
      <c r="B190" s="625"/>
      <c r="C190" s="625"/>
      <c r="D190" s="627"/>
      <c r="E190" s="210"/>
      <c r="F190" s="210"/>
      <c r="G190" s="210"/>
      <c r="H190" s="210"/>
      <c r="I190" s="627"/>
      <c r="J190" s="210"/>
      <c r="K190" s="210"/>
      <c r="L190" s="210"/>
      <c r="M190" s="628"/>
      <c r="N190" s="210"/>
      <c r="O190" s="210"/>
      <c r="P190" s="210"/>
      <c r="Q190" s="210"/>
      <c r="R190" s="210"/>
      <c r="S190" s="210"/>
      <c r="T190" s="210"/>
      <c r="U190" s="210"/>
      <c r="V190" s="210"/>
      <c r="W190" s="210"/>
      <c r="X190" s="210"/>
      <c r="Y190" s="210"/>
      <c r="Z190" s="210"/>
    </row>
    <row r="191" ht="12.75" customHeight="1">
      <c r="A191" s="625"/>
      <c r="B191" s="625"/>
      <c r="C191" s="625"/>
      <c r="D191" s="627"/>
      <c r="E191" s="210"/>
      <c r="F191" s="210"/>
      <c r="G191" s="210"/>
      <c r="H191" s="210"/>
      <c r="I191" s="627"/>
      <c r="J191" s="210"/>
      <c r="K191" s="210"/>
      <c r="L191" s="210"/>
      <c r="M191" s="628"/>
      <c r="N191" s="210"/>
      <c r="O191" s="210"/>
      <c r="P191" s="210"/>
      <c r="Q191" s="210"/>
      <c r="R191" s="210"/>
      <c r="S191" s="210"/>
      <c r="T191" s="210"/>
      <c r="U191" s="210"/>
      <c r="V191" s="210"/>
      <c r="W191" s="210"/>
      <c r="X191" s="210"/>
      <c r="Y191" s="210"/>
      <c r="Z191" s="210"/>
    </row>
    <row r="192" ht="12.75" customHeight="1">
      <c r="A192" s="625"/>
      <c r="B192" s="625"/>
      <c r="C192" s="625"/>
      <c r="D192" s="627"/>
      <c r="E192" s="210"/>
      <c r="F192" s="210"/>
      <c r="G192" s="210"/>
      <c r="H192" s="210"/>
      <c r="I192" s="627"/>
      <c r="J192" s="210"/>
      <c r="K192" s="210"/>
      <c r="L192" s="210"/>
      <c r="M192" s="628"/>
      <c r="N192" s="210"/>
      <c r="O192" s="210"/>
      <c r="P192" s="210"/>
      <c r="Q192" s="210"/>
      <c r="R192" s="210"/>
      <c r="S192" s="210"/>
      <c r="T192" s="210"/>
      <c r="U192" s="210"/>
      <c r="V192" s="210"/>
      <c r="W192" s="210"/>
      <c r="X192" s="210"/>
      <c r="Y192" s="210"/>
      <c r="Z192" s="210"/>
    </row>
    <row r="193" ht="12.75" customHeight="1">
      <c r="A193" s="625"/>
      <c r="B193" s="625"/>
      <c r="C193" s="625"/>
      <c r="D193" s="627"/>
      <c r="E193" s="210"/>
      <c r="F193" s="210"/>
      <c r="G193" s="210"/>
      <c r="H193" s="210"/>
      <c r="I193" s="627"/>
      <c r="J193" s="210"/>
      <c r="K193" s="210"/>
      <c r="L193" s="210"/>
      <c r="M193" s="628"/>
      <c r="N193" s="210"/>
      <c r="O193" s="210"/>
      <c r="P193" s="210"/>
      <c r="Q193" s="210"/>
      <c r="R193" s="210"/>
      <c r="S193" s="210"/>
      <c r="T193" s="210"/>
      <c r="U193" s="210"/>
      <c r="V193" s="210"/>
      <c r="W193" s="210"/>
      <c r="X193" s="210"/>
      <c r="Y193" s="210"/>
      <c r="Z193" s="210"/>
    </row>
    <row r="194" ht="12.75" customHeight="1">
      <c r="A194" s="625"/>
      <c r="B194" s="625"/>
      <c r="C194" s="625"/>
      <c r="D194" s="627"/>
      <c r="E194" s="210"/>
      <c r="F194" s="210"/>
      <c r="G194" s="210"/>
      <c r="H194" s="210"/>
      <c r="I194" s="627"/>
      <c r="J194" s="210"/>
      <c r="K194" s="210"/>
      <c r="L194" s="210"/>
      <c r="M194" s="628"/>
      <c r="N194" s="210"/>
      <c r="O194" s="210"/>
      <c r="P194" s="210"/>
      <c r="Q194" s="210"/>
      <c r="R194" s="210"/>
      <c r="S194" s="210"/>
      <c r="T194" s="210"/>
      <c r="U194" s="210"/>
      <c r="V194" s="210"/>
      <c r="W194" s="210"/>
      <c r="X194" s="210"/>
      <c r="Y194" s="210"/>
      <c r="Z194" s="210"/>
    </row>
    <row r="195" ht="12.75" customHeight="1">
      <c r="A195" s="625"/>
      <c r="B195" s="625"/>
      <c r="C195" s="625"/>
      <c r="D195" s="627"/>
      <c r="E195" s="210"/>
      <c r="F195" s="210"/>
      <c r="G195" s="210"/>
      <c r="H195" s="210"/>
      <c r="I195" s="627"/>
      <c r="J195" s="210"/>
      <c r="K195" s="210"/>
      <c r="L195" s="210"/>
      <c r="M195" s="628"/>
      <c r="N195" s="210"/>
      <c r="O195" s="210"/>
      <c r="P195" s="210"/>
      <c r="Q195" s="210"/>
      <c r="R195" s="210"/>
      <c r="S195" s="210"/>
      <c r="T195" s="210"/>
      <c r="U195" s="210"/>
      <c r="V195" s="210"/>
      <c r="W195" s="210"/>
      <c r="X195" s="210"/>
      <c r="Y195" s="210"/>
      <c r="Z195" s="210"/>
    </row>
    <row r="196" ht="12.75" customHeight="1">
      <c r="A196" s="625"/>
      <c r="B196" s="625"/>
      <c r="C196" s="625"/>
      <c r="D196" s="627"/>
      <c r="E196" s="210"/>
      <c r="F196" s="210"/>
      <c r="G196" s="210"/>
      <c r="H196" s="210"/>
      <c r="I196" s="627"/>
      <c r="J196" s="210"/>
      <c r="K196" s="210"/>
      <c r="L196" s="210"/>
      <c r="M196" s="628"/>
      <c r="N196" s="210"/>
      <c r="O196" s="210"/>
      <c r="P196" s="210"/>
      <c r="Q196" s="210"/>
      <c r="R196" s="210"/>
      <c r="S196" s="210"/>
      <c r="T196" s="210"/>
      <c r="U196" s="210"/>
      <c r="V196" s="210"/>
      <c r="W196" s="210"/>
      <c r="X196" s="210"/>
      <c r="Y196" s="210"/>
      <c r="Z196" s="210"/>
    </row>
    <row r="197" ht="12.75" customHeight="1">
      <c r="A197" s="625"/>
      <c r="B197" s="625"/>
      <c r="C197" s="625"/>
      <c r="D197" s="627"/>
      <c r="E197" s="210"/>
      <c r="F197" s="210"/>
      <c r="G197" s="210"/>
      <c r="H197" s="210"/>
      <c r="I197" s="627"/>
      <c r="J197" s="210"/>
      <c r="K197" s="210"/>
      <c r="L197" s="210"/>
      <c r="M197" s="628"/>
      <c r="N197" s="210"/>
      <c r="O197" s="210"/>
      <c r="P197" s="210"/>
      <c r="Q197" s="210"/>
      <c r="R197" s="210"/>
      <c r="S197" s="210"/>
      <c r="T197" s="210"/>
      <c r="U197" s="210"/>
      <c r="V197" s="210"/>
      <c r="W197" s="210"/>
      <c r="X197" s="210"/>
      <c r="Y197" s="210"/>
      <c r="Z197" s="210"/>
    </row>
    <row r="198" ht="12.75" customHeight="1">
      <c r="A198" s="625"/>
      <c r="B198" s="625"/>
      <c r="C198" s="625"/>
      <c r="D198" s="627"/>
      <c r="E198" s="210"/>
      <c r="F198" s="210"/>
      <c r="G198" s="210"/>
      <c r="H198" s="210"/>
      <c r="I198" s="627"/>
      <c r="J198" s="210"/>
      <c r="K198" s="210"/>
      <c r="L198" s="210"/>
      <c r="M198" s="628"/>
      <c r="N198" s="210"/>
      <c r="O198" s="210"/>
      <c r="P198" s="210"/>
      <c r="Q198" s="210"/>
      <c r="R198" s="210"/>
      <c r="S198" s="210"/>
      <c r="T198" s="210"/>
      <c r="U198" s="210"/>
      <c r="V198" s="210"/>
      <c r="W198" s="210"/>
      <c r="X198" s="210"/>
      <c r="Y198" s="210"/>
      <c r="Z198" s="210"/>
    </row>
    <row r="199" ht="12.75" customHeight="1">
      <c r="A199" s="625"/>
      <c r="B199" s="625"/>
      <c r="C199" s="625"/>
      <c r="D199" s="627"/>
      <c r="E199" s="210"/>
      <c r="F199" s="210"/>
      <c r="G199" s="210"/>
      <c r="H199" s="210"/>
      <c r="I199" s="627"/>
      <c r="J199" s="210"/>
      <c r="K199" s="210"/>
      <c r="L199" s="210"/>
      <c r="M199" s="628"/>
      <c r="N199" s="210"/>
      <c r="O199" s="210"/>
      <c r="P199" s="210"/>
      <c r="Q199" s="210"/>
      <c r="R199" s="210"/>
      <c r="S199" s="210"/>
      <c r="T199" s="210"/>
      <c r="U199" s="210"/>
      <c r="V199" s="210"/>
      <c r="W199" s="210"/>
      <c r="X199" s="210"/>
      <c r="Y199" s="210"/>
      <c r="Z199" s="210"/>
    </row>
    <row r="200" ht="12.75" customHeight="1">
      <c r="A200" s="625"/>
      <c r="B200" s="625"/>
      <c r="C200" s="625"/>
      <c r="D200" s="627"/>
      <c r="E200" s="210"/>
      <c r="F200" s="210"/>
      <c r="G200" s="210"/>
      <c r="H200" s="210"/>
      <c r="I200" s="627"/>
      <c r="J200" s="210"/>
      <c r="K200" s="210"/>
      <c r="L200" s="210"/>
      <c r="M200" s="628"/>
      <c r="N200" s="210"/>
      <c r="O200" s="210"/>
      <c r="P200" s="210"/>
      <c r="Q200" s="210"/>
      <c r="R200" s="210"/>
      <c r="S200" s="210"/>
      <c r="T200" s="210"/>
      <c r="U200" s="210"/>
      <c r="V200" s="210"/>
      <c r="W200" s="210"/>
      <c r="X200" s="210"/>
      <c r="Y200" s="210"/>
      <c r="Z200" s="210"/>
    </row>
    <row r="201" ht="12.75" customHeight="1">
      <c r="A201" s="625"/>
      <c r="B201" s="625"/>
      <c r="C201" s="625"/>
      <c r="D201" s="627"/>
      <c r="E201" s="210"/>
      <c r="F201" s="210"/>
      <c r="G201" s="210"/>
      <c r="H201" s="210"/>
      <c r="I201" s="627"/>
      <c r="J201" s="210"/>
      <c r="K201" s="210"/>
      <c r="L201" s="210"/>
      <c r="M201" s="628"/>
      <c r="N201" s="210"/>
      <c r="O201" s="210"/>
      <c r="P201" s="210"/>
      <c r="Q201" s="210"/>
      <c r="R201" s="210"/>
      <c r="S201" s="210"/>
      <c r="T201" s="210"/>
      <c r="U201" s="210"/>
      <c r="V201" s="210"/>
      <c r="W201" s="210"/>
      <c r="X201" s="210"/>
      <c r="Y201" s="210"/>
      <c r="Z201" s="210"/>
    </row>
    <row r="202" ht="12.75" customHeight="1">
      <c r="A202" s="625"/>
      <c r="B202" s="625"/>
      <c r="C202" s="625"/>
      <c r="D202" s="627"/>
      <c r="E202" s="210"/>
      <c r="F202" s="210"/>
      <c r="G202" s="210"/>
      <c r="H202" s="210"/>
      <c r="I202" s="627"/>
      <c r="J202" s="210"/>
      <c r="K202" s="210"/>
      <c r="L202" s="210"/>
      <c r="M202" s="628"/>
      <c r="N202" s="210"/>
      <c r="O202" s="210"/>
      <c r="P202" s="210"/>
      <c r="Q202" s="210"/>
      <c r="R202" s="210"/>
      <c r="S202" s="210"/>
      <c r="T202" s="210"/>
      <c r="U202" s="210"/>
      <c r="V202" s="210"/>
      <c r="W202" s="210"/>
      <c r="X202" s="210"/>
      <c r="Y202" s="210"/>
      <c r="Z202" s="210"/>
    </row>
    <row r="203" ht="12.75" customHeight="1">
      <c r="A203" s="625"/>
      <c r="B203" s="625"/>
      <c r="C203" s="625"/>
      <c r="D203" s="627"/>
      <c r="E203" s="210"/>
      <c r="F203" s="210"/>
      <c r="G203" s="210"/>
      <c r="H203" s="210"/>
      <c r="I203" s="627"/>
      <c r="J203" s="210"/>
      <c r="K203" s="210"/>
      <c r="L203" s="210"/>
      <c r="M203" s="628"/>
      <c r="N203" s="210"/>
      <c r="O203" s="210"/>
      <c r="P203" s="210"/>
      <c r="Q203" s="210"/>
      <c r="R203" s="210"/>
      <c r="S203" s="210"/>
      <c r="T203" s="210"/>
      <c r="U203" s="210"/>
      <c r="V203" s="210"/>
      <c r="W203" s="210"/>
      <c r="X203" s="210"/>
      <c r="Y203" s="210"/>
      <c r="Z203" s="210"/>
    </row>
    <row r="204" ht="12.75" customHeight="1">
      <c r="A204" s="625"/>
      <c r="B204" s="625"/>
      <c r="C204" s="625"/>
      <c r="D204" s="627"/>
      <c r="E204" s="210"/>
      <c r="F204" s="210"/>
      <c r="G204" s="210"/>
      <c r="H204" s="210"/>
      <c r="I204" s="627"/>
      <c r="J204" s="210"/>
      <c r="K204" s="210"/>
      <c r="L204" s="210"/>
      <c r="M204" s="628"/>
      <c r="N204" s="210"/>
      <c r="O204" s="210"/>
      <c r="P204" s="210"/>
      <c r="Q204" s="210"/>
      <c r="R204" s="210"/>
      <c r="S204" s="210"/>
      <c r="T204" s="210"/>
      <c r="U204" s="210"/>
      <c r="V204" s="210"/>
      <c r="W204" s="210"/>
      <c r="X204" s="210"/>
      <c r="Y204" s="210"/>
      <c r="Z204" s="210"/>
    </row>
    <row r="205" ht="12.75" customHeight="1">
      <c r="A205" s="625"/>
      <c r="B205" s="625"/>
      <c r="C205" s="625"/>
      <c r="D205" s="627"/>
      <c r="E205" s="210"/>
      <c r="F205" s="210"/>
      <c r="G205" s="210"/>
      <c r="H205" s="210"/>
      <c r="I205" s="627"/>
      <c r="J205" s="210"/>
      <c r="K205" s="210"/>
      <c r="L205" s="210"/>
      <c r="M205" s="628"/>
      <c r="N205" s="210"/>
      <c r="O205" s="210"/>
      <c r="P205" s="210"/>
      <c r="Q205" s="210"/>
      <c r="R205" s="210"/>
      <c r="S205" s="210"/>
      <c r="T205" s="210"/>
      <c r="U205" s="210"/>
      <c r="V205" s="210"/>
      <c r="W205" s="210"/>
      <c r="X205" s="210"/>
      <c r="Y205" s="210"/>
      <c r="Z205" s="210"/>
    </row>
    <row r="206" ht="12.75" customHeight="1">
      <c r="A206" s="625"/>
      <c r="B206" s="625"/>
      <c r="C206" s="625"/>
      <c r="D206" s="627"/>
      <c r="E206" s="210"/>
      <c r="F206" s="210"/>
      <c r="G206" s="210"/>
      <c r="H206" s="210"/>
      <c r="I206" s="627"/>
      <c r="J206" s="210"/>
      <c r="K206" s="210"/>
      <c r="L206" s="210"/>
      <c r="M206" s="628"/>
      <c r="N206" s="210"/>
      <c r="O206" s="210"/>
      <c r="P206" s="210"/>
      <c r="Q206" s="210"/>
      <c r="R206" s="210"/>
      <c r="S206" s="210"/>
      <c r="T206" s="210"/>
      <c r="U206" s="210"/>
      <c r="V206" s="210"/>
      <c r="W206" s="210"/>
      <c r="X206" s="210"/>
      <c r="Y206" s="210"/>
      <c r="Z206" s="210"/>
    </row>
    <row r="207" ht="12.75" customHeight="1">
      <c r="A207" s="625"/>
      <c r="B207" s="625"/>
      <c r="C207" s="625"/>
      <c r="D207" s="627"/>
      <c r="E207" s="210"/>
      <c r="F207" s="210"/>
      <c r="G207" s="210"/>
      <c r="H207" s="210"/>
      <c r="I207" s="627"/>
      <c r="J207" s="210"/>
      <c r="K207" s="210"/>
      <c r="L207" s="210"/>
      <c r="M207" s="628"/>
      <c r="N207" s="210"/>
      <c r="O207" s="210"/>
      <c r="P207" s="210"/>
      <c r="Q207" s="210"/>
      <c r="R207" s="210"/>
      <c r="S207" s="210"/>
      <c r="T207" s="210"/>
      <c r="U207" s="210"/>
      <c r="V207" s="210"/>
      <c r="W207" s="210"/>
      <c r="X207" s="210"/>
      <c r="Y207" s="210"/>
      <c r="Z207" s="210"/>
    </row>
    <row r="208" ht="12.75" customHeight="1">
      <c r="A208" s="625"/>
      <c r="B208" s="625"/>
      <c r="C208" s="625"/>
      <c r="D208" s="627"/>
      <c r="E208" s="210"/>
      <c r="F208" s="210"/>
      <c r="G208" s="210"/>
      <c r="H208" s="210"/>
      <c r="I208" s="627"/>
      <c r="J208" s="210"/>
      <c r="K208" s="210"/>
      <c r="L208" s="210"/>
      <c r="M208" s="628"/>
      <c r="N208" s="210"/>
      <c r="O208" s="210"/>
      <c r="P208" s="210"/>
      <c r="Q208" s="210"/>
      <c r="R208" s="210"/>
      <c r="S208" s="210"/>
      <c r="T208" s="210"/>
      <c r="U208" s="210"/>
      <c r="V208" s="210"/>
      <c r="W208" s="210"/>
      <c r="X208" s="210"/>
      <c r="Y208" s="210"/>
      <c r="Z208" s="210"/>
    </row>
    <row r="209" ht="12.75" customHeight="1">
      <c r="A209" s="625"/>
      <c r="B209" s="625"/>
      <c r="C209" s="625"/>
      <c r="D209" s="627"/>
      <c r="E209" s="210"/>
      <c r="F209" s="210"/>
      <c r="G209" s="210"/>
      <c r="H209" s="210"/>
      <c r="I209" s="627"/>
      <c r="J209" s="210"/>
      <c r="K209" s="210"/>
      <c r="L209" s="210"/>
      <c r="M209" s="628"/>
      <c r="N209" s="210"/>
      <c r="O209" s="210"/>
      <c r="P209" s="210"/>
      <c r="Q209" s="210"/>
      <c r="R209" s="210"/>
      <c r="S209" s="210"/>
      <c r="T209" s="210"/>
      <c r="U209" s="210"/>
      <c r="V209" s="210"/>
      <c r="W209" s="210"/>
      <c r="X209" s="210"/>
      <c r="Y209" s="210"/>
      <c r="Z209" s="210"/>
    </row>
    <row r="210" ht="12.75" customHeight="1">
      <c r="A210" s="625"/>
      <c r="B210" s="625"/>
      <c r="C210" s="625"/>
      <c r="D210" s="627"/>
      <c r="E210" s="210"/>
      <c r="F210" s="210"/>
      <c r="G210" s="210"/>
      <c r="H210" s="210"/>
      <c r="I210" s="627"/>
      <c r="J210" s="210"/>
      <c r="K210" s="210"/>
      <c r="L210" s="210"/>
      <c r="M210" s="628"/>
      <c r="N210" s="210"/>
      <c r="O210" s="210"/>
      <c r="P210" s="210"/>
      <c r="Q210" s="210"/>
      <c r="R210" s="210"/>
      <c r="S210" s="210"/>
      <c r="T210" s="210"/>
      <c r="U210" s="210"/>
      <c r="V210" s="210"/>
      <c r="W210" s="210"/>
      <c r="X210" s="210"/>
      <c r="Y210" s="210"/>
      <c r="Z210" s="210"/>
    </row>
    <row r="211" ht="12.75" customHeight="1">
      <c r="A211" s="625"/>
      <c r="B211" s="625"/>
      <c r="C211" s="625"/>
      <c r="D211" s="627"/>
      <c r="E211" s="210"/>
      <c r="F211" s="210"/>
      <c r="G211" s="210"/>
      <c r="H211" s="210"/>
      <c r="I211" s="627"/>
      <c r="J211" s="210"/>
      <c r="K211" s="210"/>
      <c r="L211" s="210"/>
      <c r="M211" s="628"/>
      <c r="N211" s="210"/>
      <c r="O211" s="210"/>
      <c r="P211" s="210"/>
      <c r="Q211" s="210"/>
      <c r="R211" s="210"/>
      <c r="S211" s="210"/>
      <c r="T211" s="210"/>
      <c r="U211" s="210"/>
      <c r="V211" s="210"/>
      <c r="W211" s="210"/>
      <c r="X211" s="210"/>
      <c r="Y211" s="210"/>
      <c r="Z211" s="210"/>
    </row>
    <row r="212" ht="12.75" customHeight="1">
      <c r="A212" s="625"/>
      <c r="B212" s="625"/>
      <c r="C212" s="625"/>
      <c r="D212" s="627"/>
      <c r="E212" s="210"/>
      <c r="F212" s="210"/>
      <c r="G212" s="210"/>
      <c r="H212" s="210"/>
      <c r="I212" s="627"/>
      <c r="J212" s="210"/>
      <c r="K212" s="210"/>
      <c r="L212" s="210"/>
      <c r="M212" s="628"/>
      <c r="N212" s="210"/>
      <c r="O212" s="210"/>
      <c r="P212" s="210"/>
      <c r="Q212" s="210"/>
      <c r="R212" s="210"/>
      <c r="S212" s="210"/>
      <c r="T212" s="210"/>
      <c r="U212" s="210"/>
      <c r="V212" s="210"/>
      <c r="W212" s="210"/>
      <c r="X212" s="210"/>
      <c r="Y212" s="210"/>
      <c r="Z212" s="210"/>
    </row>
    <row r="213" ht="12.75" customHeight="1">
      <c r="A213" s="625"/>
      <c r="B213" s="625"/>
      <c r="C213" s="625"/>
      <c r="D213" s="627"/>
      <c r="E213" s="210"/>
      <c r="F213" s="210"/>
      <c r="G213" s="210"/>
      <c r="H213" s="210"/>
      <c r="I213" s="627"/>
      <c r="J213" s="210"/>
      <c r="K213" s="210"/>
      <c r="L213" s="210"/>
      <c r="M213" s="628"/>
      <c r="N213" s="210"/>
      <c r="O213" s="210"/>
      <c r="P213" s="210"/>
      <c r="Q213" s="210"/>
      <c r="R213" s="210"/>
      <c r="S213" s="210"/>
      <c r="T213" s="210"/>
      <c r="U213" s="210"/>
      <c r="V213" s="210"/>
      <c r="W213" s="210"/>
      <c r="X213" s="210"/>
      <c r="Y213" s="210"/>
      <c r="Z213" s="210"/>
    </row>
    <row r="214" ht="12.75" customHeight="1">
      <c r="A214" s="625"/>
      <c r="B214" s="625"/>
      <c r="C214" s="625"/>
      <c r="D214" s="627"/>
      <c r="E214" s="210"/>
      <c r="F214" s="210"/>
      <c r="G214" s="210"/>
      <c r="H214" s="210"/>
      <c r="I214" s="627"/>
      <c r="J214" s="210"/>
      <c r="K214" s="210"/>
      <c r="L214" s="210"/>
      <c r="M214" s="628"/>
      <c r="N214" s="210"/>
      <c r="O214" s="210"/>
      <c r="P214" s="210"/>
      <c r="Q214" s="210"/>
      <c r="R214" s="210"/>
      <c r="S214" s="210"/>
      <c r="T214" s="210"/>
      <c r="U214" s="210"/>
      <c r="V214" s="210"/>
      <c r="W214" s="210"/>
      <c r="X214" s="210"/>
      <c r="Y214" s="210"/>
      <c r="Z214" s="210"/>
    </row>
    <row r="215" ht="12.75" customHeight="1">
      <c r="A215" s="625"/>
      <c r="B215" s="625"/>
      <c r="C215" s="625"/>
      <c r="D215" s="627"/>
      <c r="E215" s="210"/>
      <c r="F215" s="210"/>
      <c r="G215" s="210"/>
      <c r="H215" s="210"/>
      <c r="I215" s="627"/>
      <c r="J215" s="210"/>
      <c r="K215" s="210"/>
      <c r="L215" s="210"/>
      <c r="M215" s="628"/>
      <c r="N215" s="210"/>
      <c r="O215" s="210"/>
      <c r="P215" s="210"/>
      <c r="Q215" s="210"/>
      <c r="R215" s="210"/>
      <c r="S215" s="210"/>
      <c r="T215" s="210"/>
      <c r="U215" s="210"/>
      <c r="V215" s="210"/>
      <c r="W215" s="210"/>
      <c r="X215" s="210"/>
      <c r="Y215" s="210"/>
      <c r="Z215" s="210"/>
    </row>
    <row r="216" ht="12.75" customHeight="1">
      <c r="A216" s="625"/>
      <c r="B216" s="625"/>
      <c r="C216" s="625"/>
      <c r="D216" s="627"/>
      <c r="E216" s="210"/>
      <c r="F216" s="210"/>
      <c r="G216" s="210"/>
      <c r="H216" s="210"/>
      <c r="I216" s="627"/>
      <c r="J216" s="210"/>
      <c r="K216" s="210"/>
      <c r="L216" s="210"/>
      <c r="M216" s="628"/>
      <c r="N216" s="210"/>
      <c r="O216" s="210"/>
      <c r="P216" s="210"/>
      <c r="Q216" s="210"/>
      <c r="R216" s="210"/>
      <c r="S216" s="210"/>
      <c r="T216" s="210"/>
      <c r="U216" s="210"/>
      <c r="V216" s="210"/>
      <c r="W216" s="210"/>
      <c r="X216" s="210"/>
      <c r="Y216" s="210"/>
      <c r="Z216" s="210"/>
    </row>
    <row r="217" ht="12.75" customHeight="1">
      <c r="A217" s="625"/>
      <c r="B217" s="625"/>
      <c r="C217" s="625"/>
      <c r="D217" s="627"/>
      <c r="E217" s="210"/>
      <c r="F217" s="210"/>
      <c r="G217" s="210"/>
      <c r="H217" s="210"/>
      <c r="I217" s="627"/>
      <c r="J217" s="210"/>
      <c r="K217" s="210"/>
      <c r="L217" s="210"/>
      <c r="M217" s="628"/>
      <c r="N217" s="210"/>
      <c r="O217" s="210"/>
      <c r="P217" s="210"/>
      <c r="Q217" s="210"/>
      <c r="R217" s="210"/>
      <c r="S217" s="210"/>
      <c r="T217" s="210"/>
      <c r="U217" s="210"/>
      <c r="V217" s="210"/>
      <c r="W217" s="210"/>
      <c r="X217" s="210"/>
      <c r="Y217" s="210"/>
      <c r="Z217" s="210"/>
    </row>
    <row r="218" ht="12.75" customHeight="1">
      <c r="A218" s="625"/>
      <c r="B218" s="625"/>
      <c r="C218" s="625"/>
      <c r="D218" s="627"/>
      <c r="E218" s="210"/>
      <c r="F218" s="210"/>
      <c r="G218" s="210"/>
      <c r="H218" s="210"/>
      <c r="I218" s="627"/>
      <c r="J218" s="210"/>
      <c r="K218" s="210"/>
      <c r="L218" s="210"/>
      <c r="M218" s="628"/>
      <c r="N218" s="210"/>
      <c r="O218" s="210"/>
      <c r="P218" s="210"/>
      <c r="Q218" s="210"/>
      <c r="R218" s="210"/>
      <c r="S218" s="210"/>
      <c r="T218" s="210"/>
      <c r="U218" s="210"/>
      <c r="V218" s="210"/>
      <c r="W218" s="210"/>
      <c r="X218" s="210"/>
      <c r="Y218" s="210"/>
      <c r="Z218" s="210"/>
    </row>
    <row r="219" ht="12.75" customHeight="1">
      <c r="A219" s="625"/>
      <c r="B219" s="625"/>
      <c r="C219" s="625"/>
      <c r="D219" s="627"/>
      <c r="E219" s="210"/>
      <c r="F219" s="210"/>
      <c r="G219" s="210"/>
      <c r="H219" s="210"/>
      <c r="I219" s="627"/>
      <c r="J219" s="210"/>
      <c r="K219" s="210"/>
      <c r="L219" s="210"/>
      <c r="M219" s="628"/>
      <c r="N219" s="210"/>
      <c r="O219" s="210"/>
      <c r="P219" s="210"/>
      <c r="Q219" s="210"/>
      <c r="R219" s="210"/>
      <c r="S219" s="210"/>
      <c r="T219" s="210"/>
      <c r="U219" s="210"/>
      <c r="V219" s="210"/>
      <c r="W219" s="210"/>
      <c r="X219" s="210"/>
      <c r="Y219" s="210"/>
      <c r="Z219" s="210"/>
    </row>
    <row r="220" ht="12.75" customHeight="1">
      <c r="A220" s="625"/>
      <c r="B220" s="625"/>
      <c r="C220" s="625"/>
      <c r="D220" s="627"/>
      <c r="E220" s="210"/>
      <c r="F220" s="210"/>
      <c r="G220" s="210"/>
      <c r="H220" s="210"/>
      <c r="I220" s="627"/>
      <c r="J220" s="210"/>
      <c r="K220" s="210"/>
      <c r="L220" s="210"/>
      <c r="M220" s="628"/>
      <c r="N220" s="210"/>
      <c r="O220" s="210"/>
      <c r="P220" s="210"/>
      <c r="Q220" s="210"/>
      <c r="R220" s="210"/>
      <c r="S220" s="210"/>
      <c r="T220" s="210"/>
      <c r="U220" s="210"/>
      <c r="V220" s="210"/>
      <c r="W220" s="210"/>
      <c r="X220" s="210"/>
      <c r="Y220" s="210"/>
      <c r="Z220" s="210"/>
    </row>
    <row r="221" ht="12.75" customHeight="1">
      <c r="A221" s="625"/>
      <c r="B221" s="625"/>
      <c r="C221" s="625"/>
      <c r="D221" s="627"/>
      <c r="E221" s="210"/>
      <c r="F221" s="210"/>
      <c r="G221" s="210"/>
      <c r="H221" s="210"/>
      <c r="I221" s="627"/>
      <c r="J221" s="210"/>
      <c r="K221" s="210"/>
      <c r="L221" s="210"/>
      <c r="M221" s="628"/>
      <c r="N221" s="210"/>
      <c r="O221" s="210"/>
      <c r="P221" s="210"/>
      <c r="Q221" s="210"/>
      <c r="R221" s="210"/>
      <c r="S221" s="210"/>
      <c r="T221" s="210"/>
      <c r="U221" s="210"/>
      <c r="V221" s="210"/>
      <c r="W221" s="210"/>
      <c r="X221" s="210"/>
      <c r="Y221" s="210"/>
      <c r="Z221" s="210"/>
    </row>
    <row r="222" ht="12.75" customHeight="1">
      <c r="A222" s="625"/>
      <c r="B222" s="625"/>
      <c r="C222" s="625"/>
      <c r="D222" s="627"/>
      <c r="E222" s="210"/>
      <c r="F222" s="210"/>
      <c r="G222" s="210"/>
      <c r="H222" s="210"/>
      <c r="I222" s="627"/>
      <c r="J222" s="210"/>
      <c r="K222" s="210"/>
      <c r="L222" s="210"/>
      <c r="M222" s="628"/>
      <c r="N222" s="210"/>
      <c r="O222" s="210"/>
      <c r="P222" s="210"/>
      <c r="Q222" s="210"/>
      <c r="R222" s="210"/>
      <c r="S222" s="210"/>
      <c r="T222" s="210"/>
      <c r="U222" s="210"/>
      <c r="V222" s="210"/>
      <c r="W222" s="210"/>
      <c r="X222" s="210"/>
      <c r="Y222" s="210"/>
      <c r="Z222" s="210"/>
    </row>
    <row r="223" ht="12.75" customHeight="1">
      <c r="A223" s="625"/>
      <c r="B223" s="625"/>
      <c r="C223" s="625"/>
      <c r="D223" s="627"/>
      <c r="E223" s="210"/>
      <c r="F223" s="210"/>
      <c r="G223" s="210"/>
      <c r="H223" s="210"/>
      <c r="I223" s="627"/>
      <c r="J223" s="210"/>
      <c r="K223" s="210"/>
      <c r="L223" s="210"/>
      <c r="M223" s="628"/>
      <c r="N223" s="210"/>
      <c r="O223" s="210"/>
      <c r="P223" s="210"/>
      <c r="Q223" s="210"/>
      <c r="R223" s="210"/>
      <c r="S223" s="210"/>
      <c r="T223" s="210"/>
      <c r="U223" s="210"/>
      <c r="V223" s="210"/>
      <c r="W223" s="210"/>
      <c r="X223" s="210"/>
      <c r="Y223" s="210"/>
      <c r="Z223" s="210"/>
    </row>
    <row r="224" ht="12.75" customHeight="1">
      <c r="A224" s="625"/>
      <c r="B224" s="625"/>
      <c r="C224" s="625"/>
      <c r="D224" s="627"/>
      <c r="E224" s="210"/>
      <c r="F224" s="210"/>
      <c r="G224" s="210"/>
      <c r="H224" s="210"/>
      <c r="I224" s="627"/>
      <c r="J224" s="210"/>
      <c r="K224" s="210"/>
      <c r="L224" s="210"/>
      <c r="M224" s="628"/>
      <c r="N224" s="210"/>
      <c r="O224" s="210"/>
      <c r="P224" s="210"/>
      <c r="Q224" s="210"/>
      <c r="R224" s="210"/>
      <c r="S224" s="210"/>
      <c r="T224" s="210"/>
      <c r="U224" s="210"/>
      <c r="V224" s="210"/>
      <c r="W224" s="210"/>
      <c r="X224" s="210"/>
      <c r="Y224" s="210"/>
      <c r="Z224" s="210"/>
    </row>
    <row r="225" ht="12.75" customHeight="1">
      <c r="A225" s="625"/>
      <c r="B225" s="625"/>
      <c r="C225" s="625"/>
      <c r="D225" s="627"/>
      <c r="E225" s="210"/>
      <c r="F225" s="210"/>
      <c r="G225" s="210"/>
      <c r="H225" s="210"/>
      <c r="I225" s="627"/>
      <c r="J225" s="210"/>
      <c r="K225" s="210"/>
      <c r="L225" s="210"/>
      <c r="M225" s="628"/>
      <c r="N225" s="210"/>
      <c r="O225" s="210"/>
      <c r="P225" s="210"/>
      <c r="Q225" s="210"/>
      <c r="R225" s="210"/>
      <c r="S225" s="210"/>
      <c r="T225" s="210"/>
      <c r="U225" s="210"/>
      <c r="V225" s="210"/>
      <c r="W225" s="210"/>
      <c r="X225" s="210"/>
      <c r="Y225" s="210"/>
      <c r="Z225" s="210"/>
    </row>
    <row r="226" ht="12.75" customHeight="1">
      <c r="A226" s="625"/>
      <c r="B226" s="625"/>
      <c r="C226" s="625"/>
      <c r="D226" s="627"/>
      <c r="E226" s="210"/>
      <c r="F226" s="210"/>
      <c r="G226" s="210"/>
      <c r="H226" s="210"/>
      <c r="I226" s="627"/>
      <c r="J226" s="210"/>
      <c r="K226" s="210"/>
      <c r="L226" s="210"/>
      <c r="M226" s="628"/>
      <c r="N226" s="210"/>
      <c r="O226" s="210"/>
      <c r="P226" s="210"/>
      <c r="Q226" s="210"/>
      <c r="R226" s="210"/>
      <c r="S226" s="210"/>
      <c r="T226" s="210"/>
      <c r="U226" s="210"/>
      <c r="V226" s="210"/>
      <c r="W226" s="210"/>
      <c r="X226" s="210"/>
      <c r="Y226" s="210"/>
      <c r="Z226" s="210"/>
    </row>
    <row r="227" ht="12.75" customHeight="1">
      <c r="A227" s="625"/>
      <c r="B227" s="625"/>
      <c r="C227" s="625"/>
      <c r="D227" s="627"/>
      <c r="E227" s="210"/>
      <c r="F227" s="210"/>
      <c r="G227" s="210"/>
      <c r="H227" s="210"/>
      <c r="I227" s="627"/>
      <c r="J227" s="210"/>
      <c r="K227" s="210"/>
      <c r="L227" s="210"/>
      <c r="M227" s="628"/>
      <c r="N227" s="210"/>
      <c r="O227" s="210"/>
      <c r="P227" s="210"/>
      <c r="Q227" s="210"/>
      <c r="R227" s="210"/>
      <c r="S227" s="210"/>
      <c r="T227" s="210"/>
      <c r="U227" s="210"/>
      <c r="V227" s="210"/>
      <c r="W227" s="210"/>
      <c r="X227" s="210"/>
      <c r="Y227" s="210"/>
      <c r="Z227" s="210"/>
    </row>
    <row r="228" ht="12.75" customHeight="1">
      <c r="A228" s="625"/>
      <c r="B228" s="625"/>
      <c r="C228" s="625"/>
      <c r="D228" s="627"/>
      <c r="E228" s="210"/>
      <c r="F228" s="210"/>
      <c r="G228" s="210"/>
      <c r="H228" s="210"/>
      <c r="I228" s="627"/>
      <c r="J228" s="210"/>
      <c r="K228" s="210"/>
      <c r="L228" s="210"/>
      <c r="M228" s="628"/>
      <c r="N228" s="210"/>
      <c r="O228" s="210"/>
      <c r="P228" s="210"/>
      <c r="Q228" s="210"/>
      <c r="R228" s="210"/>
      <c r="S228" s="210"/>
      <c r="T228" s="210"/>
      <c r="U228" s="210"/>
      <c r="V228" s="210"/>
      <c r="W228" s="210"/>
      <c r="X228" s="210"/>
      <c r="Y228" s="210"/>
      <c r="Z228" s="210"/>
    </row>
    <row r="229" ht="12.75" customHeight="1">
      <c r="A229" s="625"/>
      <c r="B229" s="625"/>
      <c r="C229" s="625"/>
      <c r="D229" s="627"/>
      <c r="E229" s="210"/>
      <c r="F229" s="210"/>
      <c r="G229" s="210"/>
      <c r="H229" s="210"/>
      <c r="I229" s="627"/>
      <c r="J229" s="210"/>
      <c r="K229" s="210"/>
      <c r="L229" s="210"/>
      <c r="M229" s="628"/>
      <c r="N229" s="210"/>
      <c r="O229" s="210"/>
      <c r="P229" s="210"/>
      <c r="Q229" s="210"/>
      <c r="R229" s="210"/>
      <c r="S229" s="210"/>
      <c r="T229" s="210"/>
      <c r="U229" s="210"/>
      <c r="V229" s="210"/>
      <c r="W229" s="210"/>
      <c r="X229" s="210"/>
      <c r="Y229" s="210"/>
      <c r="Z229" s="210"/>
    </row>
    <row r="230" ht="12.75" customHeight="1">
      <c r="A230" s="625"/>
      <c r="B230" s="625"/>
      <c r="C230" s="625"/>
      <c r="D230" s="627"/>
      <c r="E230" s="210"/>
      <c r="F230" s="210"/>
      <c r="G230" s="210"/>
      <c r="H230" s="210"/>
      <c r="I230" s="627"/>
      <c r="J230" s="210"/>
      <c r="K230" s="210"/>
      <c r="L230" s="210"/>
      <c r="M230" s="628"/>
      <c r="N230" s="210"/>
      <c r="O230" s="210"/>
      <c r="P230" s="210"/>
      <c r="Q230" s="210"/>
      <c r="R230" s="210"/>
      <c r="S230" s="210"/>
      <c r="T230" s="210"/>
      <c r="U230" s="210"/>
      <c r="V230" s="210"/>
      <c r="W230" s="210"/>
      <c r="X230" s="210"/>
      <c r="Y230" s="210"/>
      <c r="Z230" s="210"/>
    </row>
    <row r="231" ht="12.75" customHeight="1">
      <c r="A231" s="625"/>
      <c r="B231" s="625"/>
      <c r="C231" s="625"/>
      <c r="D231" s="627"/>
      <c r="E231" s="210"/>
      <c r="F231" s="210"/>
      <c r="G231" s="210"/>
      <c r="H231" s="210"/>
      <c r="I231" s="627"/>
      <c r="J231" s="210"/>
      <c r="K231" s="210"/>
      <c r="L231" s="210"/>
      <c r="M231" s="628"/>
      <c r="N231" s="210"/>
      <c r="O231" s="210"/>
      <c r="P231" s="210"/>
      <c r="Q231" s="210"/>
      <c r="R231" s="210"/>
      <c r="S231" s="210"/>
      <c r="T231" s="210"/>
      <c r="U231" s="210"/>
      <c r="V231" s="210"/>
      <c r="W231" s="210"/>
      <c r="X231" s="210"/>
      <c r="Y231" s="210"/>
      <c r="Z231" s="210"/>
    </row>
    <row r="232" ht="12.75" customHeight="1">
      <c r="A232" s="625"/>
      <c r="B232" s="625"/>
      <c r="C232" s="625"/>
      <c r="D232" s="627"/>
      <c r="E232" s="210"/>
      <c r="F232" s="210"/>
      <c r="G232" s="210"/>
      <c r="H232" s="210"/>
      <c r="I232" s="627"/>
      <c r="J232" s="210"/>
      <c r="K232" s="210"/>
      <c r="L232" s="210"/>
      <c r="M232" s="628"/>
      <c r="N232" s="210"/>
      <c r="O232" s="210"/>
      <c r="P232" s="210"/>
      <c r="Q232" s="210"/>
      <c r="R232" s="210"/>
      <c r="S232" s="210"/>
      <c r="T232" s="210"/>
      <c r="U232" s="210"/>
      <c r="V232" s="210"/>
      <c r="W232" s="210"/>
      <c r="X232" s="210"/>
      <c r="Y232" s="210"/>
      <c r="Z232" s="210"/>
    </row>
    <row r="233" ht="12.75" customHeight="1">
      <c r="A233" s="625"/>
      <c r="B233" s="625"/>
      <c r="C233" s="625"/>
      <c r="D233" s="627"/>
      <c r="E233" s="210"/>
      <c r="F233" s="210"/>
      <c r="G233" s="210"/>
      <c r="H233" s="210"/>
      <c r="I233" s="627"/>
      <c r="J233" s="210"/>
      <c r="K233" s="210"/>
      <c r="L233" s="210"/>
      <c r="M233" s="628"/>
      <c r="N233" s="210"/>
      <c r="O233" s="210"/>
      <c r="P233" s="210"/>
      <c r="Q233" s="210"/>
      <c r="R233" s="210"/>
      <c r="S233" s="210"/>
      <c r="T233" s="210"/>
      <c r="U233" s="210"/>
      <c r="V233" s="210"/>
      <c r="W233" s="210"/>
      <c r="X233" s="210"/>
      <c r="Y233" s="210"/>
      <c r="Z233" s="210"/>
    </row>
    <row r="234" ht="12.75" customHeight="1">
      <c r="A234" s="625"/>
      <c r="B234" s="625"/>
      <c r="C234" s="625"/>
      <c r="D234" s="627"/>
      <c r="E234" s="210"/>
      <c r="F234" s="210"/>
      <c r="G234" s="210"/>
      <c r="H234" s="210"/>
      <c r="I234" s="627"/>
      <c r="J234" s="210"/>
      <c r="K234" s="210"/>
      <c r="L234" s="210"/>
      <c r="M234" s="628"/>
      <c r="N234" s="210"/>
      <c r="O234" s="210"/>
      <c r="P234" s="210"/>
      <c r="Q234" s="210"/>
      <c r="R234" s="210"/>
      <c r="S234" s="210"/>
      <c r="T234" s="210"/>
      <c r="U234" s="210"/>
      <c r="V234" s="210"/>
      <c r="W234" s="210"/>
      <c r="X234" s="210"/>
      <c r="Y234" s="210"/>
      <c r="Z234" s="210"/>
    </row>
    <row r="235" ht="12.75" customHeight="1">
      <c r="A235" s="625"/>
      <c r="B235" s="625"/>
      <c r="C235" s="625"/>
      <c r="D235" s="627"/>
      <c r="E235" s="210"/>
      <c r="F235" s="210"/>
      <c r="G235" s="210"/>
      <c r="H235" s="210"/>
      <c r="I235" s="627"/>
      <c r="J235" s="210"/>
      <c r="K235" s="210"/>
      <c r="L235" s="210"/>
      <c r="M235" s="628"/>
      <c r="N235" s="210"/>
      <c r="O235" s="210"/>
      <c r="P235" s="210"/>
      <c r="Q235" s="210"/>
      <c r="R235" s="210"/>
      <c r="S235" s="210"/>
      <c r="T235" s="210"/>
      <c r="U235" s="210"/>
      <c r="V235" s="210"/>
      <c r="W235" s="210"/>
      <c r="X235" s="210"/>
      <c r="Y235" s="210"/>
      <c r="Z235" s="210"/>
    </row>
    <row r="236" ht="12.75" customHeight="1">
      <c r="A236" s="625"/>
      <c r="B236" s="625"/>
      <c r="C236" s="625"/>
      <c r="D236" s="627"/>
      <c r="E236" s="210"/>
      <c r="F236" s="210"/>
      <c r="G236" s="210"/>
      <c r="H236" s="210"/>
      <c r="I236" s="627"/>
      <c r="J236" s="210"/>
      <c r="K236" s="210"/>
      <c r="L236" s="210"/>
      <c r="M236" s="628"/>
      <c r="N236" s="210"/>
      <c r="O236" s="210"/>
      <c r="P236" s="210"/>
      <c r="Q236" s="210"/>
      <c r="R236" s="210"/>
      <c r="S236" s="210"/>
      <c r="T236" s="210"/>
      <c r="U236" s="210"/>
      <c r="V236" s="210"/>
      <c r="W236" s="210"/>
      <c r="X236" s="210"/>
      <c r="Y236" s="210"/>
      <c r="Z236" s="210"/>
    </row>
    <row r="237" ht="12.75" customHeight="1">
      <c r="A237" s="625"/>
      <c r="B237" s="625"/>
      <c r="C237" s="625"/>
      <c r="D237" s="627"/>
      <c r="E237" s="210"/>
      <c r="F237" s="210"/>
      <c r="G237" s="210"/>
      <c r="H237" s="210"/>
      <c r="I237" s="627"/>
      <c r="J237" s="210"/>
      <c r="K237" s="210"/>
      <c r="L237" s="210"/>
      <c r="M237" s="628"/>
      <c r="N237" s="210"/>
      <c r="O237" s="210"/>
      <c r="P237" s="210"/>
      <c r="Q237" s="210"/>
      <c r="R237" s="210"/>
      <c r="S237" s="210"/>
      <c r="T237" s="210"/>
      <c r="U237" s="210"/>
      <c r="V237" s="210"/>
      <c r="W237" s="210"/>
      <c r="X237" s="210"/>
      <c r="Y237" s="210"/>
      <c r="Z237" s="210"/>
    </row>
    <row r="238" ht="12.75" customHeight="1">
      <c r="A238" s="625"/>
      <c r="B238" s="625"/>
      <c r="C238" s="625"/>
      <c r="D238" s="627"/>
      <c r="E238" s="210"/>
      <c r="F238" s="210"/>
      <c r="G238" s="210"/>
      <c r="H238" s="210"/>
      <c r="I238" s="627"/>
      <c r="J238" s="210"/>
      <c r="K238" s="210"/>
      <c r="L238" s="210"/>
      <c r="M238" s="628"/>
      <c r="N238" s="210"/>
      <c r="O238" s="210"/>
      <c r="P238" s="210"/>
      <c r="Q238" s="210"/>
      <c r="R238" s="210"/>
      <c r="S238" s="210"/>
      <c r="T238" s="210"/>
      <c r="U238" s="210"/>
      <c r="V238" s="210"/>
      <c r="W238" s="210"/>
      <c r="X238" s="210"/>
      <c r="Y238" s="210"/>
      <c r="Z238" s="210"/>
    </row>
    <row r="239" ht="12.75" customHeight="1">
      <c r="A239" s="625"/>
      <c r="B239" s="625"/>
      <c r="C239" s="625"/>
      <c r="D239" s="627"/>
      <c r="E239" s="210"/>
      <c r="F239" s="210"/>
      <c r="G239" s="210"/>
      <c r="H239" s="210"/>
      <c r="I239" s="627"/>
      <c r="J239" s="210"/>
      <c r="K239" s="210"/>
      <c r="L239" s="210"/>
      <c r="M239" s="628"/>
      <c r="N239" s="210"/>
      <c r="O239" s="210"/>
      <c r="P239" s="210"/>
      <c r="Q239" s="210"/>
      <c r="R239" s="210"/>
      <c r="S239" s="210"/>
      <c r="T239" s="210"/>
      <c r="U239" s="210"/>
      <c r="V239" s="210"/>
      <c r="W239" s="210"/>
      <c r="X239" s="210"/>
      <c r="Y239" s="210"/>
      <c r="Z239" s="210"/>
    </row>
    <row r="240" ht="12.75" customHeight="1">
      <c r="A240" s="625"/>
      <c r="B240" s="625"/>
      <c r="C240" s="625"/>
      <c r="D240" s="627"/>
      <c r="E240" s="210"/>
      <c r="F240" s="210"/>
      <c r="G240" s="210"/>
      <c r="H240" s="210"/>
      <c r="I240" s="627"/>
      <c r="J240" s="210"/>
      <c r="K240" s="210"/>
      <c r="L240" s="210"/>
      <c r="M240" s="628"/>
      <c r="N240" s="210"/>
      <c r="O240" s="210"/>
      <c r="P240" s="210"/>
      <c r="Q240" s="210"/>
      <c r="R240" s="210"/>
      <c r="S240" s="210"/>
      <c r="T240" s="210"/>
      <c r="U240" s="210"/>
      <c r="V240" s="210"/>
      <c r="W240" s="210"/>
      <c r="X240" s="210"/>
      <c r="Y240" s="210"/>
      <c r="Z240" s="210"/>
    </row>
    <row r="241" ht="12.75" customHeight="1">
      <c r="A241" s="625"/>
      <c r="B241" s="625"/>
      <c r="C241" s="625"/>
      <c r="D241" s="627"/>
      <c r="E241" s="210"/>
      <c r="F241" s="210"/>
      <c r="G241" s="210"/>
      <c r="H241" s="210"/>
      <c r="I241" s="627"/>
      <c r="J241" s="210"/>
      <c r="K241" s="210"/>
      <c r="L241" s="210"/>
      <c r="M241" s="628"/>
      <c r="N241" s="210"/>
      <c r="O241" s="210"/>
      <c r="P241" s="210"/>
      <c r="Q241" s="210"/>
      <c r="R241" s="210"/>
      <c r="S241" s="210"/>
      <c r="T241" s="210"/>
      <c r="U241" s="210"/>
      <c r="V241" s="210"/>
      <c r="W241" s="210"/>
      <c r="X241" s="210"/>
      <c r="Y241" s="210"/>
      <c r="Z241" s="210"/>
    </row>
    <row r="242" ht="12.75" customHeight="1">
      <c r="A242" s="625"/>
      <c r="B242" s="625"/>
      <c r="C242" s="625"/>
      <c r="D242" s="627"/>
      <c r="E242" s="210"/>
      <c r="F242" s="210"/>
      <c r="G242" s="210"/>
      <c r="H242" s="210"/>
      <c r="I242" s="627"/>
      <c r="J242" s="210"/>
      <c r="K242" s="210"/>
      <c r="L242" s="210"/>
      <c r="M242" s="628"/>
      <c r="N242" s="210"/>
      <c r="O242" s="210"/>
      <c r="P242" s="210"/>
      <c r="Q242" s="210"/>
      <c r="R242" s="210"/>
      <c r="S242" s="210"/>
      <c r="T242" s="210"/>
      <c r="U242" s="210"/>
      <c r="V242" s="210"/>
      <c r="W242" s="210"/>
      <c r="X242" s="210"/>
      <c r="Y242" s="210"/>
      <c r="Z242" s="210"/>
    </row>
    <row r="243" ht="12.75" customHeight="1">
      <c r="A243" s="625"/>
      <c r="B243" s="625"/>
      <c r="C243" s="625"/>
      <c r="D243" s="627"/>
      <c r="E243" s="210"/>
      <c r="F243" s="210"/>
      <c r="G243" s="210"/>
      <c r="H243" s="210"/>
      <c r="I243" s="627"/>
      <c r="J243" s="210"/>
      <c r="K243" s="210"/>
      <c r="L243" s="210"/>
      <c r="M243" s="628"/>
      <c r="N243" s="210"/>
      <c r="O243" s="210"/>
      <c r="P243" s="210"/>
      <c r="Q243" s="210"/>
      <c r="R243" s="210"/>
      <c r="S243" s="210"/>
      <c r="T243" s="210"/>
      <c r="U243" s="210"/>
      <c r="V243" s="210"/>
      <c r="W243" s="210"/>
      <c r="X243" s="210"/>
      <c r="Y243" s="210"/>
      <c r="Z243" s="210"/>
    </row>
    <row r="244" ht="12.75" customHeight="1">
      <c r="A244" s="625"/>
      <c r="B244" s="625"/>
      <c r="C244" s="625"/>
      <c r="D244" s="627"/>
      <c r="E244" s="210"/>
      <c r="F244" s="210"/>
      <c r="G244" s="210"/>
      <c r="H244" s="210"/>
      <c r="I244" s="627"/>
      <c r="J244" s="210"/>
      <c r="K244" s="210"/>
      <c r="L244" s="210"/>
      <c r="M244" s="628"/>
      <c r="N244" s="210"/>
      <c r="O244" s="210"/>
      <c r="P244" s="210"/>
      <c r="Q244" s="210"/>
      <c r="R244" s="210"/>
      <c r="S244" s="210"/>
      <c r="T244" s="210"/>
      <c r="U244" s="210"/>
      <c r="V244" s="210"/>
      <c r="W244" s="210"/>
      <c r="X244" s="210"/>
      <c r="Y244" s="210"/>
      <c r="Z244" s="210"/>
    </row>
    <row r="245" ht="12.75" customHeight="1">
      <c r="A245" s="625"/>
      <c r="B245" s="625"/>
      <c r="C245" s="625"/>
      <c r="D245" s="627"/>
      <c r="E245" s="210"/>
      <c r="F245" s="210"/>
      <c r="G245" s="210"/>
      <c r="H245" s="210"/>
      <c r="I245" s="627"/>
      <c r="J245" s="210"/>
      <c r="K245" s="210"/>
      <c r="L245" s="210"/>
      <c r="M245" s="628"/>
      <c r="N245" s="210"/>
      <c r="O245" s="210"/>
      <c r="P245" s="210"/>
      <c r="Q245" s="210"/>
      <c r="R245" s="210"/>
      <c r="S245" s="210"/>
      <c r="T245" s="210"/>
      <c r="U245" s="210"/>
      <c r="V245" s="210"/>
      <c r="W245" s="210"/>
      <c r="X245" s="210"/>
      <c r="Y245" s="210"/>
      <c r="Z245" s="210"/>
    </row>
    <row r="246" ht="12.75" customHeight="1">
      <c r="A246" s="625"/>
      <c r="B246" s="625"/>
      <c r="C246" s="625"/>
      <c r="D246" s="627"/>
      <c r="E246" s="210"/>
      <c r="F246" s="210"/>
      <c r="G246" s="210"/>
      <c r="H246" s="210"/>
      <c r="I246" s="627"/>
      <c r="J246" s="210"/>
      <c r="K246" s="210"/>
      <c r="L246" s="210"/>
      <c r="M246" s="628"/>
      <c r="N246" s="210"/>
      <c r="O246" s="210"/>
      <c r="P246" s="210"/>
      <c r="Q246" s="210"/>
      <c r="R246" s="210"/>
      <c r="S246" s="210"/>
      <c r="T246" s="210"/>
      <c r="U246" s="210"/>
      <c r="V246" s="210"/>
      <c r="W246" s="210"/>
      <c r="X246" s="210"/>
      <c r="Y246" s="210"/>
      <c r="Z246" s="210"/>
    </row>
    <row r="247" ht="12.75" customHeight="1">
      <c r="A247" s="625"/>
      <c r="B247" s="625"/>
      <c r="C247" s="625"/>
      <c r="D247" s="627"/>
      <c r="E247" s="210"/>
      <c r="F247" s="210"/>
      <c r="G247" s="210"/>
      <c r="H247" s="210"/>
      <c r="I247" s="627"/>
      <c r="J247" s="210"/>
      <c r="K247" s="210"/>
      <c r="L247" s="210"/>
      <c r="M247" s="628"/>
      <c r="N247" s="210"/>
      <c r="O247" s="210"/>
      <c r="P247" s="210"/>
      <c r="Q247" s="210"/>
      <c r="R247" s="210"/>
      <c r="S247" s="210"/>
      <c r="T247" s="210"/>
      <c r="U247" s="210"/>
      <c r="V247" s="210"/>
      <c r="W247" s="210"/>
      <c r="X247" s="210"/>
      <c r="Y247" s="210"/>
      <c r="Z247" s="210"/>
    </row>
    <row r="248" ht="12.75" customHeight="1">
      <c r="A248" s="625"/>
      <c r="B248" s="625"/>
      <c r="C248" s="625"/>
      <c r="D248" s="627"/>
      <c r="E248" s="210"/>
      <c r="F248" s="210"/>
      <c r="G248" s="210"/>
      <c r="H248" s="210"/>
      <c r="I248" s="627"/>
      <c r="J248" s="210"/>
      <c r="K248" s="210"/>
      <c r="L248" s="210"/>
      <c r="M248" s="628"/>
      <c r="N248" s="210"/>
      <c r="O248" s="210"/>
      <c r="P248" s="210"/>
      <c r="Q248" s="210"/>
      <c r="R248" s="210"/>
      <c r="S248" s="210"/>
      <c r="T248" s="210"/>
      <c r="U248" s="210"/>
      <c r="V248" s="210"/>
      <c r="W248" s="210"/>
      <c r="X248" s="210"/>
      <c r="Y248" s="210"/>
      <c r="Z248" s="210"/>
    </row>
    <row r="249" ht="12.75" customHeight="1">
      <c r="A249" s="625"/>
      <c r="B249" s="625"/>
      <c r="C249" s="625"/>
      <c r="D249" s="627"/>
      <c r="E249" s="210"/>
      <c r="F249" s="210"/>
      <c r="G249" s="210"/>
      <c r="H249" s="210"/>
      <c r="I249" s="627"/>
      <c r="J249" s="210"/>
      <c r="K249" s="210"/>
      <c r="L249" s="210"/>
      <c r="M249" s="628"/>
      <c r="N249" s="210"/>
      <c r="O249" s="210"/>
      <c r="P249" s="210"/>
      <c r="Q249" s="210"/>
      <c r="R249" s="210"/>
      <c r="S249" s="210"/>
      <c r="T249" s="210"/>
      <c r="U249" s="210"/>
      <c r="V249" s="210"/>
      <c r="W249" s="210"/>
      <c r="X249" s="210"/>
      <c r="Y249" s="210"/>
      <c r="Z249" s="210"/>
    </row>
    <row r="250" ht="12.75" customHeight="1">
      <c r="A250" s="625"/>
      <c r="B250" s="625"/>
      <c r="C250" s="625"/>
      <c r="D250" s="627"/>
      <c r="E250" s="210"/>
      <c r="F250" s="210"/>
      <c r="G250" s="210"/>
      <c r="H250" s="210"/>
      <c r="I250" s="627"/>
      <c r="J250" s="210"/>
      <c r="K250" s="210"/>
      <c r="L250" s="210"/>
      <c r="M250" s="628"/>
      <c r="N250" s="210"/>
      <c r="O250" s="210"/>
      <c r="P250" s="210"/>
      <c r="Q250" s="210"/>
      <c r="R250" s="210"/>
      <c r="S250" s="210"/>
      <c r="T250" s="210"/>
      <c r="U250" s="210"/>
      <c r="V250" s="210"/>
      <c r="W250" s="210"/>
      <c r="X250" s="210"/>
      <c r="Y250" s="210"/>
      <c r="Z250" s="210"/>
    </row>
    <row r="251" ht="12.75" customHeight="1">
      <c r="A251" s="625"/>
      <c r="B251" s="625"/>
      <c r="C251" s="625"/>
      <c r="D251" s="627"/>
      <c r="E251" s="210"/>
      <c r="F251" s="210"/>
      <c r="G251" s="210"/>
      <c r="H251" s="210"/>
      <c r="I251" s="627"/>
      <c r="J251" s="210"/>
      <c r="K251" s="210"/>
      <c r="L251" s="210"/>
      <c r="M251" s="628"/>
      <c r="N251" s="210"/>
      <c r="O251" s="210"/>
      <c r="P251" s="210"/>
      <c r="Q251" s="210"/>
      <c r="R251" s="210"/>
      <c r="S251" s="210"/>
      <c r="T251" s="210"/>
      <c r="U251" s="210"/>
      <c r="V251" s="210"/>
      <c r="W251" s="210"/>
      <c r="X251" s="210"/>
      <c r="Y251" s="210"/>
      <c r="Z251" s="210"/>
    </row>
    <row r="252" ht="12.75" customHeight="1">
      <c r="A252" s="625"/>
      <c r="B252" s="625"/>
      <c r="C252" s="625"/>
      <c r="D252" s="627"/>
      <c r="E252" s="210"/>
      <c r="F252" s="210"/>
      <c r="G252" s="210"/>
      <c r="H252" s="210"/>
      <c r="I252" s="627"/>
      <c r="J252" s="210"/>
      <c r="K252" s="210"/>
      <c r="L252" s="210"/>
      <c r="M252" s="628"/>
      <c r="N252" s="210"/>
      <c r="O252" s="210"/>
      <c r="P252" s="210"/>
      <c r="Q252" s="210"/>
      <c r="R252" s="210"/>
      <c r="S252" s="210"/>
      <c r="T252" s="210"/>
      <c r="U252" s="210"/>
      <c r="V252" s="210"/>
      <c r="W252" s="210"/>
      <c r="X252" s="210"/>
      <c r="Y252" s="210"/>
      <c r="Z252" s="210"/>
    </row>
    <row r="253" ht="12.75" customHeight="1">
      <c r="A253" s="625"/>
      <c r="B253" s="625"/>
      <c r="C253" s="625"/>
      <c r="D253" s="627"/>
      <c r="E253" s="210"/>
      <c r="F253" s="210"/>
      <c r="G253" s="210"/>
      <c r="H253" s="210"/>
      <c r="I253" s="627"/>
      <c r="J253" s="210"/>
      <c r="K253" s="210"/>
      <c r="L253" s="210"/>
      <c r="M253" s="628"/>
      <c r="N253" s="210"/>
      <c r="O253" s="210"/>
      <c r="P253" s="210"/>
      <c r="Q253" s="210"/>
      <c r="R253" s="210"/>
      <c r="S253" s="210"/>
      <c r="T253" s="210"/>
      <c r="U253" s="210"/>
      <c r="V253" s="210"/>
      <c r="W253" s="210"/>
      <c r="X253" s="210"/>
      <c r="Y253" s="210"/>
      <c r="Z253" s="210"/>
    </row>
    <row r="254" ht="12.75" customHeight="1">
      <c r="A254" s="625"/>
      <c r="B254" s="625"/>
      <c r="C254" s="625"/>
      <c r="D254" s="627"/>
      <c r="E254" s="210"/>
      <c r="F254" s="210"/>
      <c r="G254" s="210"/>
      <c r="H254" s="210"/>
      <c r="I254" s="627"/>
      <c r="J254" s="210"/>
      <c r="K254" s="210"/>
      <c r="L254" s="210"/>
      <c r="M254" s="628"/>
      <c r="N254" s="210"/>
      <c r="O254" s="210"/>
      <c r="P254" s="210"/>
      <c r="Q254" s="210"/>
      <c r="R254" s="210"/>
      <c r="S254" s="210"/>
      <c r="T254" s="210"/>
      <c r="U254" s="210"/>
      <c r="V254" s="210"/>
      <c r="W254" s="210"/>
      <c r="X254" s="210"/>
      <c r="Y254" s="210"/>
      <c r="Z254" s="210"/>
    </row>
    <row r="255" ht="12.75" customHeight="1">
      <c r="A255" s="625"/>
      <c r="B255" s="625"/>
      <c r="C255" s="625"/>
      <c r="D255" s="627"/>
      <c r="E255" s="210"/>
      <c r="F255" s="210"/>
      <c r="G255" s="210"/>
      <c r="H255" s="210"/>
      <c r="I255" s="627"/>
      <c r="J255" s="210"/>
      <c r="K255" s="210"/>
      <c r="L255" s="210"/>
      <c r="M255" s="628"/>
      <c r="N255" s="210"/>
      <c r="O255" s="210"/>
      <c r="P255" s="210"/>
      <c r="Q255" s="210"/>
      <c r="R255" s="210"/>
      <c r="S255" s="210"/>
      <c r="T255" s="210"/>
      <c r="U255" s="210"/>
      <c r="V255" s="210"/>
      <c r="W255" s="210"/>
      <c r="X255" s="210"/>
      <c r="Y255" s="210"/>
      <c r="Z255" s="210"/>
    </row>
    <row r="256" ht="12.75" customHeight="1">
      <c r="A256" s="625"/>
      <c r="B256" s="625"/>
      <c r="C256" s="625"/>
      <c r="D256" s="627"/>
      <c r="E256" s="210"/>
      <c r="F256" s="210"/>
      <c r="G256" s="210"/>
      <c r="H256" s="210"/>
      <c r="I256" s="627"/>
      <c r="J256" s="210"/>
      <c r="K256" s="210"/>
      <c r="L256" s="210"/>
      <c r="M256" s="628"/>
      <c r="N256" s="210"/>
      <c r="O256" s="210"/>
      <c r="P256" s="210"/>
      <c r="Q256" s="210"/>
      <c r="R256" s="210"/>
      <c r="S256" s="210"/>
      <c r="T256" s="210"/>
      <c r="U256" s="210"/>
      <c r="V256" s="210"/>
      <c r="W256" s="210"/>
      <c r="X256" s="210"/>
      <c r="Y256" s="210"/>
      <c r="Z256" s="210"/>
    </row>
    <row r="257" ht="12.75" customHeight="1">
      <c r="A257" s="625"/>
      <c r="B257" s="625"/>
      <c r="C257" s="625"/>
      <c r="D257" s="627"/>
      <c r="E257" s="210"/>
      <c r="F257" s="210"/>
      <c r="G257" s="210"/>
      <c r="H257" s="210"/>
      <c r="I257" s="627"/>
      <c r="J257" s="210"/>
      <c r="K257" s="210"/>
      <c r="L257" s="210"/>
      <c r="M257" s="628"/>
      <c r="N257" s="210"/>
      <c r="O257" s="210"/>
      <c r="P257" s="210"/>
      <c r="Q257" s="210"/>
      <c r="R257" s="210"/>
      <c r="S257" s="210"/>
      <c r="T257" s="210"/>
      <c r="U257" s="210"/>
      <c r="V257" s="210"/>
      <c r="W257" s="210"/>
      <c r="X257" s="210"/>
      <c r="Y257" s="210"/>
      <c r="Z257" s="210"/>
    </row>
    <row r="258" ht="12.75" customHeight="1">
      <c r="A258" s="625"/>
      <c r="B258" s="625"/>
      <c r="C258" s="625"/>
      <c r="D258" s="627"/>
      <c r="E258" s="210"/>
      <c r="F258" s="210"/>
      <c r="G258" s="210"/>
      <c r="H258" s="210"/>
      <c r="I258" s="627"/>
      <c r="J258" s="210"/>
      <c r="K258" s="210"/>
      <c r="L258" s="210"/>
      <c r="M258" s="628"/>
      <c r="N258" s="210"/>
      <c r="O258" s="210"/>
      <c r="P258" s="210"/>
      <c r="Q258" s="210"/>
      <c r="R258" s="210"/>
      <c r="S258" s="210"/>
      <c r="T258" s="210"/>
      <c r="U258" s="210"/>
      <c r="V258" s="210"/>
      <c r="W258" s="210"/>
      <c r="X258" s="210"/>
      <c r="Y258" s="210"/>
      <c r="Z258" s="210"/>
    </row>
    <row r="259" ht="12.75" customHeight="1">
      <c r="A259" s="625"/>
      <c r="B259" s="625"/>
      <c r="C259" s="625"/>
      <c r="D259" s="627"/>
      <c r="E259" s="210"/>
      <c r="F259" s="210"/>
      <c r="G259" s="210"/>
      <c r="H259" s="210"/>
      <c r="I259" s="627"/>
      <c r="J259" s="210"/>
      <c r="K259" s="210"/>
      <c r="L259" s="210"/>
      <c r="M259" s="628"/>
      <c r="N259" s="210"/>
      <c r="O259" s="210"/>
      <c r="P259" s="210"/>
      <c r="Q259" s="210"/>
      <c r="R259" s="210"/>
      <c r="S259" s="210"/>
      <c r="T259" s="210"/>
      <c r="U259" s="210"/>
      <c r="V259" s="210"/>
      <c r="W259" s="210"/>
      <c r="X259" s="210"/>
      <c r="Y259" s="210"/>
      <c r="Z259" s="210"/>
    </row>
    <row r="260" ht="12.75" customHeight="1">
      <c r="A260" s="625"/>
      <c r="B260" s="625"/>
      <c r="C260" s="625"/>
      <c r="D260" s="627"/>
      <c r="E260" s="210"/>
      <c r="F260" s="210"/>
      <c r="G260" s="210"/>
      <c r="H260" s="210"/>
      <c r="I260" s="627"/>
      <c r="J260" s="210"/>
      <c r="K260" s="210"/>
      <c r="L260" s="210"/>
      <c r="M260" s="628"/>
      <c r="N260" s="210"/>
      <c r="O260" s="210"/>
      <c r="P260" s="210"/>
      <c r="Q260" s="210"/>
      <c r="R260" s="210"/>
      <c r="S260" s="210"/>
      <c r="T260" s="210"/>
      <c r="U260" s="210"/>
      <c r="V260" s="210"/>
      <c r="W260" s="210"/>
      <c r="X260" s="210"/>
      <c r="Y260" s="210"/>
      <c r="Z260" s="210"/>
    </row>
    <row r="261" ht="12.75" customHeight="1">
      <c r="A261" s="625"/>
      <c r="B261" s="625"/>
      <c r="C261" s="625"/>
      <c r="D261" s="627"/>
      <c r="E261" s="210"/>
      <c r="F261" s="210"/>
      <c r="G261" s="210"/>
      <c r="H261" s="210"/>
      <c r="I261" s="627"/>
      <c r="J261" s="210"/>
      <c r="K261" s="210"/>
      <c r="L261" s="210"/>
      <c r="M261" s="628"/>
      <c r="N261" s="210"/>
      <c r="O261" s="210"/>
      <c r="P261" s="210"/>
      <c r="Q261" s="210"/>
      <c r="R261" s="210"/>
      <c r="S261" s="210"/>
      <c r="T261" s="210"/>
      <c r="U261" s="210"/>
      <c r="V261" s="210"/>
      <c r="W261" s="210"/>
      <c r="X261" s="210"/>
      <c r="Y261" s="210"/>
      <c r="Z261" s="210"/>
    </row>
    <row r="262" ht="12.75" customHeight="1">
      <c r="A262" s="625"/>
      <c r="B262" s="625"/>
      <c r="C262" s="625"/>
      <c r="D262" s="627"/>
      <c r="E262" s="210"/>
      <c r="F262" s="210"/>
      <c r="G262" s="210"/>
      <c r="H262" s="210"/>
      <c r="I262" s="627"/>
      <c r="J262" s="210"/>
      <c r="K262" s="210"/>
      <c r="L262" s="210"/>
      <c r="M262" s="628"/>
      <c r="N262" s="210"/>
      <c r="O262" s="210"/>
      <c r="P262" s="210"/>
      <c r="Q262" s="210"/>
      <c r="R262" s="210"/>
      <c r="S262" s="210"/>
      <c r="T262" s="210"/>
      <c r="U262" s="210"/>
      <c r="V262" s="210"/>
      <c r="W262" s="210"/>
      <c r="X262" s="210"/>
      <c r="Y262" s="210"/>
      <c r="Z262" s="210"/>
    </row>
    <row r="263" ht="12.75" customHeight="1">
      <c r="A263" s="625"/>
      <c r="B263" s="625"/>
      <c r="C263" s="625"/>
      <c r="D263" s="627"/>
      <c r="E263" s="210"/>
      <c r="F263" s="210"/>
      <c r="G263" s="210"/>
      <c r="H263" s="210"/>
      <c r="I263" s="627"/>
      <c r="J263" s="210"/>
      <c r="K263" s="210"/>
      <c r="L263" s="210"/>
      <c r="M263" s="628"/>
      <c r="N263" s="210"/>
      <c r="O263" s="210"/>
      <c r="P263" s="210"/>
      <c r="Q263" s="210"/>
      <c r="R263" s="210"/>
      <c r="S263" s="210"/>
      <c r="T263" s="210"/>
      <c r="U263" s="210"/>
      <c r="V263" s="210"/>
      <c r="W263" s="210"/>
      <c r="X263" s="210"/>
      <c r="Y263" s="210"/>
      <c r="Z263" s="210"/>
    </row>
    <row r="264" ht="12.75" customHeight="1">
      <c r="A264" s="625"/>
      <c r="B264" s="625"/>
      <c r="C264" s="625"/>
      <c r="D264" s="627"/>
      <c r="E264" s="210"/>
      <c r="F264" s="210"/>
      <c r="G264" s="210"/>
      <c r="H264" s="210"/>
      <c r="I264" s="627"/>
      <c r="J264" s="210"/>
      <c r="K264" s="210"/>
      <c r="L264" s="210"/>
      <c r="M264" s="628"/>
      <c r="N264" s="210"/>
      <c r="O264" s="210"/>
      <c r="P264" s="210"/>
      <c r="Q264" s="210"/>
      <c r="R264" s="210"/>
      <c r="S264" s="210"/>
      <c r="T264" s="210"/>
      <c r="U264" s="210"/>
      <c r="V264" s="210"/>
      <c r="W264" s="210"/>
      <c r="X264" s="210"/>
      <c r="Y264" s="210"/>
      <c r="Z264" s="210"/>
    </row>
    <row r="265" ht="12.75" customHeight="1">
      <c r="A265" s="625"/>
      <c r="B265" s="625"/>
      <c r="C265" s="625"/>
      <c r="D265" s="627"/>
      <c r="E265" s="210"/>
      <c r="F265" s="210"/>
      <c r="G265" s="210"/>
      <c r="H265" s="210"/>
      <c r="I265" s="627"/>
      <c r="J265" s="210"/>
      <c r="K265" s="210"/>
      <c r="L265" s="210"/>
      <c r="M265" s="628"/>
      <c r="N265" s="210"/>
      <c r="O265" s="210"/>
      <c r="P265" s="210"/>
      <c r="Q265" s="210"/>
      <c r="R265" s="210"/>
      <c r="S265" s="210"/>
      <c r="T265" s="210"/>
      <c r="U265" s="210"/>
      <c r="V265" s="210"/>
      <c r="W265" s="210"/>
      <c r="X265" s="210"/>
      <c r="Y265" s="210"/>
      <c r="Z265" s="210"/>
    </row>
    <row r="266" ht="12.75" customHeight="1">
      <c r="A266" s="625"/>
      <c r="B266" s="625"/>
      <c r="C266" s="625"/>
      <c r="D266" s="627"/>
      <c r="E266" s="210"/>
      <c r="F266" s="210"/>
      <c r="G266" s="210"/>
      <c r="H266" s="210"/>
      <c r="I266" s="627"/>
      <c r="J266" s="210"/>
      <c r="K266" s="210"/>
      <c r="L266" s="210"/>
      <c r="M266" s="628"/>
      <c r="N266" s="210"/>
      <c r="O266" s="210"/>
      <c r="P266" s="210"/>
      <c r="Q266" s="210"/>
      <c r="R266" s="210"/>
      <c r="S266" s="210"/>
      <c r="T266" s="210"/>
      <c r="U266" s="210"/>
      <c r="V266" s="210"/>
      <c r="W266" s="210"/>
      <c r="X266" s="210"/>
      <c r="Y266" s="210"/>
      <c r="Z266" s="210"/>
    </row>
    <row r="267" ht="12.75" customHeight="1">
      <c r="A267" s="625"/>
      <c r="B267" s="625"/>
      <c r="C267" s="625"/>
      <c r="D267" s="627"/>
      <c r="E267" s="210"/>
      <c r="F267" s="210"/>
      <c r="G267" s="210"/>
      <c r="H267" s="210"/>
      <c r="I267" s="627"/>
      <c r="J267" s="210"/>
      <c r="K267" s="210"/>
      <c r="L267" s="210"/>
      <c r="M267" s="628"/>
      <c r="N267" s="210"/>
      <c r="O267" s="210"/>
      <c r="P267" s="210"/>
      <c r="Q267" s="210"/>
      <c r="R267" s="210"/>
      <c r="S267" s="210"/>
      <c r="T267" s="210"/>
      <c r="U267" s="210"/>
      <c r="V267" s="210"/>
      <c r="W267" s="210"/>
      <c r="X267" s="210"/>
      <c r="Y267" s="210"/>
      <c r="Z267" s="210"/>
    </row>
    <row r="268" ht="12.75" customHeight="1">
      <c r="A268" s="625"/>
      <c r="B268" s="625"/>
      <c r="C268" s="625"/>
      <c r="D268" s="627"/>
      <c r="E268" s="210"/>
      <c r="F268" s="210"/>
      <c r="G268" s="210"/>
      <c r="H268" s="210"/>
      <c r="I268" s="627"/>
      <c r="J268" s="210"/>
      <c r="K268" s="210"/>
      <c r="L268" s="210"/>
      <c r="M268" s="628"/>
      <c r="N268" s="210"/>
      <c r="O268" s="210"/>
      <c r="P268" s="210"/>
      <c r="Q268" s="210"/>
      <c r="R268" s="210"/>
      <c r="S268" s="210"/>
      <c r="T268" s="210"/>
      <c r="U268" s="210"/>
      <c r="V268" s="210"/>
      <c r="W268" s="210"/>
      <c r="X268" s="210"/>
      <c r="Y268" s="210"/>
      <c r="Z268" s="210"/>
    </row>
    <row r="269" ht="12.75" customHeight="1">
      <c r="A269" s="625"/>
      <c r="B269" s="625"/>
      <c r="C269" s="625"/>
      <c r="D269" s="627"/>
      <c r="E269" s="210"/>
      <c r="F269" s="210"/>
      <c r="G269" s="210"/>
      <c r="H269" s="210"/>
      <c r="I269" s="627"/>
      <c r="J269" s="210"/>
      <c r="K269" s="210"/>
      <c r="L269" s="210"/>
      <c r="M269" s="628"/>
      <c r="N269" s="210"/>
      <c r="O269" s="210"/>
      <c r="P269" s="210"/>
      <c r="Q269" s="210"/>
      <c r="R269" s="210"/>
      <c r="S269" s="210"/>
      <c r="T269" s="210"/>
      <c r="U269" s="210"/>
      <c r="V269" s="210"/>
      <c r="W269" s="210"/>
      <c r="X269" s="210"/>
      <c r="Y269" s="210"/>
      <c r="Z269" s="210"/>
    </row>
    <row r="270" ht="12.75" customHeight="1">
      <c r="A270" s="625"/>
      <c r="B270" s="625"/>
      <c r="C270" s="625"/>
      <c r="D270" s="627"/>
      <c r="E270" s="210"/>
      <c r="F270" s="210"/>
      <c r="G270" s="210"/>
      <c r="H270" s="210"/>
      <c r="I270" s="627"/>
      <c r="J270" s="210"/>
      <c r="K270" s="210"/>
      <c r="L270" s="210"/>
      <c r="M270" s="628"/>
      <c r="N270" s="210"/>
      <c r="O270" s="210"/>
      <c r="P270" s="210"/>
      <c r="Q270" s="210"/>
      <c r="R270" s="210"/>
      <c r="S270" s="210"/>
      <c r="T270" s="210"/>
      <c r="U270" s="210"/>
      <c r="V270" s="210"/>
      <c r="W270" s="210"/>
      <c r="X270" s="210"/>
      <c r="Y270" s="210"/>
      <c r="Z270" s="210"/>
    </row>
    <row r="271" ht="12.75" customHeight="1">
      <c r="A271" s="625"/>
      <c r="B271" s="625"/>
      <c r="C271" s="625"/>
      <c r="D271" s="627"/>
      <c r="E271" s="210"/>
      <c r="F271" s="210"/>
      <c r="G271" s="210"/>
      <c r="H271" s="210"/>
      <c r="I271" s="627"/>
      <c r="J271" s="210"/>
      <c r="K271" s="210"/>
      <c r="L271" s="210"/>
      <c r="M271" s="628"/>
      <c r="N271" s="210"/>
      <c r="O271" s="210"/>
      <c r="P271" s="210"/>
      <c r="Q271" s="210"/>
      <c r="R271" s="210"/>
      <c r="S271" s="210"/>
      <c r="T271" s="210"/>
      <c r="U271" s="210"/>
      <c r="V271" s="210"/>
      <c r="W271" s="210"/>
      <c r="X271" s="210"/>
      <c r="Y271" s="210"/>
      <c r="Z271" s="210"/>
    </row>
    <row r="272" ht="12.75" customHeight="1">
      <c r="A272" s="625"/>
      <c r="B272" s="625"/>
      <c r="C272" s="625"/>
      <c r="D272" s="627"/>
      <c r="E272" s="210"/>
      <c r="F272" s="210"/>
      <c r="G272" s="210"/>
      <c r="H272" s="210"/>
      <c r="I272" s="627"/>
      <c r="J272" s="210"/>
      <c r="K272" s="210"/>
      <c r="L272" s="210"/>
      <c r="M272" s="628"/>
      <c r="N272" s="210"/>
      <c r="O272" s="210"/>
      <c r="P272" s="210"/>
      <c r="Q272" s="210"/>
      <c r="R272" s="210"/>
      <c r="S272" s="210"/>
      <c r="T272" s="210"/>
      <c r="U272" s="210"/>
      <c r="V272" s="210"/>
      <c r="W272" s="210"/>
      <c r="X272" s="210"/>
      <c r="Y272" s="210"/>
      <c r="Z272" s="210"/>
    </row>
    <row r="273" ht="12.75" customHeight="1">
      <c r="A273" s="625"/>
      <c r="B273" s="625"/>
      <c r="C273" s="625"/>
      <c r="D273" s="627"/>
      <c r="E273" s="210"/>
      <c r="F273" s="210"/>
      <c r="G273" s="210"/>
      <c r="H273" s="210"/>
      <c r="I273" s="627"/>
      <c r="J273" s="210"/>
      <c r="K273" s="210"/>
      <c r="L273" s="210"/>
      <c r="M273" s="628"/>
      <c r="N273" s="210"/>
      <c r="O273" s="210"/>
      <c r="P273" s="210"/>
      <c r="Q273" s="210"/>
      <c r="R273" s="210"/>
      <c r="S273" s="210"/>
      <c r="T273" s="210"/>
      <c r="U273" s="210"/>
      <c r="V273" s="210"/>
      <c r="W273" s="210"/>
      <c r="X273" s="210"/>
      <c r="Y273" s="210"/>
      <c r="Z273" s="210"/>
    </row>
    <row r="274" ht="12.75" customHeight="1">
      <c r="A274" s="625"/>
      <c r="B274" s="625"/>
      <c r="C274" s="625"/>
      <c r="D274" s="627"/>
      <c r="E274" s="210"/>
      <c r="F274" s="210"/>
      <c r="G274" s="210"/>
      <c r="H274" s="210"/>
      <c r="I274" s="627"/>
      <c r="J274" s="210"/>
      <c r="K274" s="210"/>
      <c r="L274" s="210"/>
      <c r="M274" s="628"/>
      <c r="N274" s="210"/>
      <c r="O274" s="210"/>
      <c r="P274" s="210"/>
      <c r="Q274" s="210"/>
      <c r="R274" s="210"/>
      <c r="S274" s="210"/>
      <c r="T274" s="210"/>
      <c r="U274" s="210"/>
      <c r="V274" s="210"/>
      <c r="W274" s="210"/>
      <c r="X274" s="210"/>
      <c r="Y274" s="210"/>
      <c r="Z274" s="210"/>
    </row>
    <row r="275" ht="12.75" customHeight="1">
      <c r="A275" s="625"/>
      <c r="B275" s="625"/>
      <c r="C275" s="625"/>
      <c r="D275" s="627"/>
      <c r="E275" s="210"/>
      <c r="F275" s="210"/>
      <c r="G275" s="210"/>
      <c r="H275" s="210"/>
      <c r="I275" s="627"/>
      <c r="J275" s="210"/>
      <c r="K275" s="210"/>
      <c r="L275" s="210"/>
      <c r="M275" s="628"/>
      <c r="N275" s="210"/>
      <c r="O275" s="210"/>
      <c r="P275" s="210"/>
      <c r="Q275" s="210"/>
      <c r="R275" s="210"/>
      <c r="S275" s="210"/>
      <c r="T275" s="210"/>
      <c r="U275" s="210"/>
      <c r="V275" s="210"/>
      <c r="W275" s="210"/>
      <c r="X275" s="210"/>
      <c r="Y275" s="210"/>
      <c r="Z275" s="210"/>
    </row>
    <row r="276" ht="12.75" customHeight="1">
      <c r="A276" s="625"/>
      <c r="B276" s="625"/>
      <c r="C276" s="625"/>
      <c r="D276" s="627"/>
      <c r="E276" s="210"/>
      <c r="F276" s="210"/>
      <c r="G276" s="210"/>
      <c r="H276" s="210"/>
      <c r="I276" s="627"/>
      <c r="J276" s="210"/>
      <c r="K276" s="210"/>
      <c r="L276" s="210"/>
      <c r="M276" s="628"/>
      <c r="N276" s="210"/>
      <c r="O276" s="210"/>
      <c r="P276" s="210"/>
      <c r="Q276" s="210"/>
      <c r="R276" s="210"/>
      <c r="S276" s="210"/>
      <c r="T276" s="210"/>
      <c r="U276" s="210"/>
      <c r="V276" s="210"/>
      <c r="W276" s="210"/>
      <c r="X276" s="210"/>
      <c r="Y276" s="210"/>
      <c r="Z276" s="210"/>
    </row>
    <row r="277" ht="12.75" customHeight="1">
      <c r="A277" s="625"/>
      <c r="B277" s="625"/>
      <c r="C277" s="625"/>
      <c r="D277" s="627"/>
      <c r="E277" s="210"/>
      <c r="F277" s="210"/>
      <c r="G277" s="210"/>
      <c r="H277" s="210"/>
      <c r="I277" s="627"/>
      <c r="J277" s="210"/>
      <c r="K277" s="210"/>
      <c r="L277" s="210"/>
      <c r="M277" s="628"/>
      <c r="N277" s="210"/>
      <c r="O277" s="210"/>
      <c r="P277" s="210"/>
      <c r="Q277" s="210"/>
      <c r="R277" s="210"/>
      <c r="S277" s="210"/>
      <c r="T277" s="210"/>
      <c r="U277" s="210"/>
      <c r="V277" s="210"/>
      <c r="W277" s="210"/>
      <c r="X277" s="210"/>
      <c r="Y277" s="210"/>
      <c r="Z277" s="210"/>
    </row>
    <row r="278" ht="12.75" customHeight="1">
      <c r="A278" s="625"/>
      <c r="B278" s="625"/>
      <c r="C278" s="625"/>
      <c r="D278" s="627"/>
      <c r="E278" s="210"/>
      <c r="F278" s="210"/>
      <c r="G278" s="210"/>
      <c r="H278" s="210"/>
      <c r="I278" s="627"/>
      <c r="J278" s="210"/>
      <c r="K278" s="210"/>
      <c r="L278" s="210"/>
      <c r="M278" s="628"/>
      <c r="N278" s="210"/>
      <c r="O278" s="210"/>
      <c r="P278" s="210"/>
      <c r="Q278" s="210"/>
      <c r="R278" s="210"/>
      <c r="S278" s="210"/>
      <c r="T278" s="210"/>
      <c r="U278" s="210"/>
      <c r="V278" s="210"/>
      <c r="W278" s="210"/>
      <c r="X278" s="210"/>
      <c r="Y278" s="210"/>
      <c r="Z278" s="210"/>
    </row>
    <row r="279" ht="12.75" customHeight="1">
      <c r="A279" s="625"/>
      <c r="B279" s="625"/>
      <c r="C279" s="625"/>
      <c r="D279" s="627"/>
      <c r="E279" s="210"/>
      <c r="F279" s="210"/>
      <c r="G279" s="210"/>
      <c r="H279" s="210"/>
      <c r="I279" s="627"/>
      <c r="J279" s="210"/>
      <c r="K279" s="210"/>
      <c r="L279" s="210"/>
      <c r="M279" s="628"/>
      <c r="N279" s="210"/>
      <c r="O279" s="210"/>
      <c r="P279" s="210"/>
      <c r="Q279" s="210"/>
      <c r="R279" s="210"/>
      <c r="S279" s="210"/>
      <c r="T279" s="210"/>
      <c r="U279" s="210"/>
      <c r="V279" s="210"/>
      <c r="W279" s="210"/>
      <c r="X279" s="210"/>
      <c r="Y279" s="210"/>
      <c r="Z279" s="210"/>
    </row>
    <row r="280" ht="12.75" customHeight="1">
      <c r="A280" s="625"/>
      <c r="B280" s="625"/>
      <c r="C280" s="625"/>
      <c r="D280" s="627"/>
      <c r="E280" s="210"/>
      <c r="F280" s="210"/>
      <c r="G280" s="210"/>
      <c r="H280" s="210"/>
      <c r="I280" s="627"/>
      <c r="J280" s="210"/>
      <c r="K280" s="210"/>
      <c r="L280" s="210"/>
      <c r="M280" s="628"/>
      <c r="N280" s="210"/>
      <c r="O280" s="210"/>
      <c r="P280" s="210"/>
      <c r="Q280" s="210"/>
      <c r="R280" s="210"/>
      <c r="S280" s="210"/>
      <c r="T280" s="210"/>
      <c r="U280" s="210"/>
      <c r="V280" s="210"/>
      <c r="W280" s="210"/>
      <c r="X280" s="210"/>
      <c r="Y280" s="210"/>
      <c r="Z280" s="210"/>
    </row>
    <row r="281" ht="12.75" customHeight="1">
      <c r="A281" s="625"/>
      <c r="B281" s="625"/>
      <c r="C281" s="625"/>
      <c r="D281" s="627"/>
      <c r="E281" s="210"/>
      <c r="F281" s="210"/>
      <c r="G281" s="210"/>
      <c r="H281" s="210"/>
      <c r="I281" s="627"/>
      <c r="J281" s="210"/>
      <c r="K281" s="210"/>
      <c r="L281" s="210"/>
      <c r="M281" s="628"/>
      <c r="N281" s="210"/>
      <c r="O281" s="210"/>
      <c r="P281" s="210"/>
      <c r="Q281" s="210"/>
      <c r="R281" s="210"/>
      <c r="S281" s="210"/>
      <c r="T281" s="210"/>
      <c r="U281" s="210"/>
      <c r="V281" s="210"/>
      <c r="W281" s="210"/>
      <c r="X281" s="210"/>
      <c r="Y281" s="210"/>
      <c r="Z281" s="210"/>
    </row>
    <row r="282" ht="12.75" customHeight="1">
      <c r="A282" s="625"/>
      <c r="B282" s="625"/>
      <c r="C282" s="625"/>
      <c r="D282" s="627"/>
      <c r="E282" s="210"/>
      <c r="F282" s="210"/>
      <c r="G282" s="210"/>
      <c r="H282" s="210"/>
      <c r="I282" s="627"/>
      <c r="J282" s="210"/>
      <c r="K282" s="210"/>
      <c r="L282" s="210"/>
      <c r="M282" s="628"/>
      <c r="N282" s="210"/>
      <c r="O282" s="210"/>
      <c r="P282" s="210"/>
      <c r="Q282" s="210"/>
      <c r="R282" s="210"/>
      <c r="S282" s="210"/>
      <c r="T282" s="210"/>
      <c r="U282" s="210"/>
      <c r="V282" s="210"/>
      <c r="W282" s="210"/>
      <c r="X282" s="210"/>
      <c r="Y282" s="210"/>
      <c r="Z282" s="210"/>
    </row>
    <row r="283" ht="12.75" customHeight="1">
      <c r="A283" s="625"/>
      <c r="B283" s="625"/>
      <c r="C283" s="625"/>
      <c r="D283" s="627"/>
      <c r="E283" s="210"/>
      <c r="F283" s="210"/>
      <c r="G283" s="210"/>
      <c r="H283" s="210"/>
      <c r="I283" s="627"/>
      <c r="J283" s="210"/>
      <c r="K283" s="210"/>
      <c r="L283" s="210"/>
      <c r="M283" s="628"/>
      <c r="N283" s="210"/>
      <c r="O283" s="210"/>
      <c r="P283" s="210"/>
      <c r="Q283" s="210"/>
      <c r="R283" s="210"/>
      <c r="S283" s="210"/>
      <c r="T283" s="210"/>
      <c r="U283" s="210"/>
      <c r="V283" s="210"/>
      <c r="W283" s="210"/>
      <c r="X283" s="210"/>
      <c r="Y283" s="210"/>
      <c r="Z283" s="210"/>
    </row>
    <row r="284" ht="12.75" customHeight="1">
      <c r="A284" s="625"/>
      <c r="B284" s="625"/>
      <c r="C284" s="625"/>
      <c r="D284" s="627"/>
      <c r="E284" s="210"/>
      <c r="F284" s="210"/>
      <c r="G284" s="210"/>
      <c r="H284" s="210"/>
      <c r="I284" s="627"/>
      <c r="J284" s="210"/>
      <c r="K284" s="210"/>
      <c r="L284" s="210"/>
      <c r="M284" s="628"/>
      <c r="N284" s="210"/>
      <c r="O284" s="210"/>
      <c r="P284" s="210"/>
      <c r="Q284" s="210"/>
      <c r="R284" s="210"/>
      <c r="S284" s="210"/>
      <c r="T284" s="210"/>
      <c r="U284" s="210"/>
      <c r="V284" s="210"/>
      <c r="W284" s="210"/>
      <c r="X284" s="210"/>
      <c r="Y284" s="210"/>
      <c r="Z284" s="210"/>
    </row>
    <row r="285" ht="12.75" customHeight="1">
      <c r="A285" s="625"/>
      <c r="B285" s="625"/>
      <c r="C285" s="625"/>
      <c r="D285" s="627"/>
      <c r="E285" s="210"/>
      <c r="F285" s="210"/>
      <c r="G285" s="210"/>
      <c r="H285" s="210"/>
      <c r="I285" s="627"/>
      <c r="J285" s="210"/>
      <c r="K285" s="210"/>
      <c r="L285" s="210"/>
      <c r="M285" s="628"/>
      <c r="N285" s="210"/>
      <c r="O285" s="210"/>
      <c r="P285" s="210"/>
      <c r="Q285" s="210"/>
      <c r="R285" s="210"/>
      <c r="S285" s="210"/>
      <c r="T285" s="210"/>
      <c r="U285" s="210"/>
      <c r="V285" s="210"/>
      <c r="W285" s="210"/>
      <c r="X285" s="210"/>
      <c r="Y285" s="210"/>
      <c r="Z285" s="210"/>
    </row>
    <row r="286" ht="12.75" customHeight="1">
      <c r="A286" s="625"/>
      <c r="B286" s="625"/>
      <c r="C286" s="625"/>
      <c r="D286" s="627"/>
      <c r="E286" s="210"/>
      <c r="F286" s="210"/>
      <c r="G286" s="210"/>
      <c r="H286" s="210"/>
      <c r="I286" s="627"/>
      <c r="J286" s="210"/>
      <c r="K286" s="210"/>
      <c r="L286" s="210"/>
      <c r="M286" s="628"/>
      <c r="N286" s="210"/>
      <c r="O286" s="210"/>
      <c r="P286" s="210"/>
      <c r="Q286" s="210"/>
      <c r="R286" s="210"/>
      <c r="S286" s="210"/>
      <c r="T286" s="210"/>
      <c r="U286" s="210"/>
      <c r="V286" s="210"/>
      <c r="W286" s="210"/>
      <c r="X286" s="210"/>
      <c r="Y286" s="210"/>
      <c r="Z286" s="210"/>
    </row>
    <row r="287" ht="12.75" customHeight="1">
      <c r="A287" s="625"/>
      <c r="B287" s="625"/>
      <c r="C287" s="625"/>
      <c r="D287" s="627"/>
      <c r="E287" s="210"/>
      <c r="F287" s="210"/>
      <c r="G287" s="210"/>
      <c r="H287" s="210"/>
      <c r="I287" s="627"/>
      <c r="J287" s="210"/>
      <c r="K287" s="210"/>
      <c r="L287" s="210"/>
      <c r="M287" s="628"/>
      <c r="N287" s="210"/>
      <c r="O287" s="210"/>
      <c r="P287" s="210"/>
      <c r="Q287" s="210"/>
      <c r="R287" s="210"/>
      <c r="S287" s="210"/>
      <c r="T287" s="210"/>
      <c r="U287" s="210"/>
      <c r="V287" s="210"/>
      <c r="W287" s="210"/>
      <c r="X287" s="210"/>
      <c r="Y287" s="210"/>
      <c r="Z287" s="210"/>
    </row>
    <row r="288" ht="12.75" customHeight="1">
      <c r="A288" s="625"/>
      <c r="B288" s="625"/>
      <c r="C288" s="625"/>
      <c r="D288" s="627"/>
      <c r="E288" s="210"/>
      <c r="F288" s="210"/>
      <c r="G288" s="210"/>
      <c r="H288" s="210"/>
      <c r="I288" s="627"/>
      <c r="J288" s="210"/>
      <c r="K288" s="210"/>
      <c r="L288" s="210"/>
      <c r="M288" s="628"/>
      <c r="N288" s="210"/>
      <c r="O288" s="210"/>
      <c r="P288" s="210"/>
      <c r="Q288" s="210"/>
      <c r="R288" s="210"/>
      <c r="S288" s="210"/>
      <c r="T288" s="210"/>
      <c r="U288" s="210"/>
      <c r="V288" s="210"/>
      <c r="W288" s="210"/>
      <c r="X288" s="210"/>
      <c r="Y288" s="210"/>
      <c r="Z288" s="210"/>
    </row>
    <row r="289" ht="12.75" customHeight="1">
      <c r="A289" s="625"/>
      <c r="B289" s="625"/>
      <c r="C289" s="625"/>
      <c r="D289" s="627"/>
      <c r="E289" s="210"/>
      <c r="F289" s="210"/>
      <c r="G289" s="210"/>
      <c r="H289" s="210"/>
      <c r="I289" s="627"/>
      <c r="J289" s="210"/>
      <c r="K289" s="210"/>
      <c r="L289" s="210"/>
      <c r="M289" s="628"/>
      <c r="N289" s="210"/>
      <c r="O289" s="210"/>
      <c r="P289" s="210"/>
      <c r="Q289" s="210"/>
      <c r="R289" s="210"/>
      <c r="S289" s="210"/>
      <c r="T289" s="210"/>
      <c r="U289" s="210"/>
      <c r="V289" s="210"/>
      <c r="W289" s="210"/>
      <c r="X289" s="210"/>
      <c r="Y289" s="210"/>
      <c r="Z289" s="210"/>
    </row>
    <row r="290" ht="12.75" customHeight="1">
      <c r="A290" s="625"/>
      <c r="B290" s="625"/>
      <c r="C290" s="625"/>
      <c r="D290" s="627"/>
      <c r="E290" s="210"/>
      <c r="F290" s="210"/>
      <c r="G290" s="210"/>
      <c r="H290" s="210"/>
      <c r="I290" s="627"/>
      <c r="J290" s="210"/>
      <c r="K290" s="210"/>
      <c r="L290" s="210"/>
      <c r="M290" s="628"/>
      <c r="N290" s="210"/>
      <c r="O290" s="210"/>
      <c r="P290" s="210"/>
      <c r="Q290" s="210"/>
      <c r="R290" s="210"/>
      <c r="S290" s="210"/>
      <c r="T290" s="210"/>
      <c r="U290" s="210"/>
      <c r="V290" s="210"/>
      <c r="W290" s="210"/>
      <c r="X290" s="210"/>
      <c r="Y290" s="210"/>
      <c r="Z290" s="210"/>
    </row>
    <row r="291" ht="12.75" customHeight="1">
      <c r="A291" s="625"/>
      <c r="B291" s="625"/>
      <c r="C291" s="625"/>
      <c r="D291" s="627"/>
      <c r="E291" s="210"/>
      <c r="F291" s="210"/>
      <c r="G291" s="210"/>
      <c r="H291" s="210"/>
      <c r="I291" s="627"/>
      <c r="J291" s="210"/>
      <c r="K291" s="210"/>
      <c r="L291" s="210"/>
      <c r="M291" s="628"/>
      <c r="N291" s="210"/>
      <c r="O291" s="210"/>
      <c r="P291" s="210"/>
      <c r="Q291" s="210"/>
      <c r="R291" s="210"/>
      <c r="S291" s="210"/>
      <c r="T291" s="210"/>
      <c r="U291" s="210"/>
      <c r="V291" s="210"/>
      <c r="W291" s="210"/>
      <c r="X291" s="210"/>
      <c r="Y291" s="210"/>
      <c r="Z291" s="210"/>
    </row>
    <row r="292" ht="12.75" customHeight="1">
      <c r="A292" s="625"/>
      <c r="B292" s="625"/>
      <c r="C292" s="625"/>
      <c r="D292" s="627"/>
      <c r="E292" s="210"/>
      <c r="F292" s="210"/>
      <c r="G292" s="210"/>
      <c r="H292" s="210"/>
      <c r="I292" s="627"/>
      <c r="J292" s="210"/>
      <c r="K292" s="210"/>
      <c r="L292" s="210"/>
      <c r="M292" s="628"/>
      <c r="N292" s="210"/>
      <c r="O292" s="210"/>
      <c r="P292" s="210"/>
      <c r="Q292" s="210"/>
      <c r="R292" s="210"/>
      <c r="S292" s="210"/>
      <c r="T292" s="210"/>
      <c r="U292" s="210"/>
      <c r="V292" s="210"/>
      <c r="W292" s="210"/>
      <c r="X292" s="210"/>
      <c r="Y292" s="210"/>
      <c r="Z292" s="210"/>
    </row>
    <row r="293" ht="12.75" customHeight="1">
      <c r="A293" s="625"/>
      <c r="B293" s="625"/>
      <c r="C293" s="625"/>
      <c r="D293" s="627"/>
      <c r="E293" s="210"/>
      <c r="F293" s="210"/>
      <c r="G293" s="210"/>
      <c r="H293" s="210"/>
      <c r="I293" s="627"/>
      <c r="J293" s="210"/>
      <c r="K293" s="210"/>
      <c r="L293" s="210"/>
      <c r="M293" s="628"/>
      <c r="N293" s="210"/>
      <c r="O293" s="210"/>
      <c r="P293" s="210"/>
      <c r="Q293" s="210"/>
      <c r="R293" s="210"/>
      <c r="S293" s="210"/>
      <c r="T293" s="210"/>
      <c r="U293" s="210"/>
      <c r="V293" s="210"/>
      <c r="W293" s="210"/>
      <c r="X293" s="210"/>
      <c r="Y293" s="210"/>
      <c r="Z293" s="210"/>
    </row>
    <row r="294" ht="12.75" customHeight="1">
      <c r="A294" s="625"/>
      <c r="B294" s="625"/>
      <c r="C294" s="625"/>
      <c r="D294" s="627"/>
      <c r="E294" s="210"/>
      <c r="F294" s="210"/>
      <c r="G294" s="210"/>
      <c r="H294" s="210"/>
      <c r="I294" s="627"/>
      <c r="J294" s="210"/>
      <c r="K294" s="210"/>
      <c r="L294" s="210"/>
      <c r="M294" s="628"/>
      <c r="N294" s="210"/>
      <c r="O294" s="210"/>
      <c r="P294" s="210"/>
      <c r="Q294" s="210"/>
      <c r="R294" s="210"/>
      <c r="S294" s="210"/>
      <c r="T294" s="210"/>
      <c r="U294" s="210"/>
      <c r="V294" s="210"/>
      <c r="W294" s="210"/>
      <c r="X294" s="210"/>
      <c r="Y294" s="210"/>
      <c r="Z294" s="210"/>
    </row>
    <row r="295" ht="12.75" customHeight="1">
      <c r="A295" s="625"/>
      <c r="B295" s="625"/>
      <c r="C295" s="625"/>
      <c r="D295" s="627"/>
      <c r="E295" s="210"/>
      <c r="F295" s="210"/>
      <c r="G295" s="210"/>
      <c r="H295" s="210"/>
      <c r="I295" s="627"/>
      <c r="J295" s="210"/>
      <c r="K295" s="210"/>
      <c r="L295" s="210"/>
      <c r="M295" s="628"/>
      <c r="N295" s="210"/>
      <c r="O295" s="210"/>
      <c r="P295" s="210"/>
      <c r="Q295" s="210"/>
      <c r="R295" s="210"/>
      <c r="S295" s="210"/>
      <c r="T295" s="210"/>
      <c r="U295" s="210"/>
      <c r="V295" s="210"/>
      <c r="W295" s="210"/>
      <c r="X295" s="210"/>
      <c r="Y295" s="210"/>
      <c r="Z295" s="210"/>
    </row>
    <row r="296" ht="12.75" customHeight="1">
      <c r="A296" s="625"/>
      <c r="B296" s="625"/>
      <c r="C296" s="625"/>
      <c r="D296" s="627"/>
      <c r="E296" s="210"/>
      <c r="F296" s="210"/>
      <c r="G296" s="210"/>
      <c r="H296" s="210"/>
      <c r="I296" s="627"/>
      <c r="J296" s="210"/>
      <c r="K296" s="210"/>
      <c r="L296" s="210"/>
      <c r="M296" s="628"/>
      <c r="N296" s="210"/>
      <c r="O296" s="210"/>
      <c r="P296" s="210"/>
      <c r="Q296" s="210"/>
      <c r="R296" s="210"/>
      <c r="S296" s="210"/>
      <c r="T296" s="210"/>
      <c r="U296" s="210"/>
      <c r="V296" s="210"/>
      <c r="W296" s="210"/>
      <c r="X296" s="210"/>
      <c r="Y296" s="210"/>
      <c r="Z296" s="210"/>
    </row>
    <row r="297" ht="12.75" customHeight="1">
      <c r="A297" s="625"/>
      <c r="B297" s="625"/>
      <c r="C297" s="625"/>
      <c r="D297" s="627"/>
      <c r="E297" s="210"/>
      <c r="F297" s="210"/>
      <c r="G297" s="210"/>
      <c r="H297" s="210"/>
      <c r="I297" s="627"/>
      <c r="J297" s="210"/>
      <c r="K297" s="210"/>
      <c r="L297" s="210"/>
      <c r="M297" s="628"/>
      <c r="N297" s="210"/>
      <c r="O297" s="210"/>
      <c r="P297" s="210"/>
      <c r="Q297" s="210"/>
      <c r="R297" s="210"/>
      <c r="S297" s="210"/>
      <c r="T297" s="210"/>
      <c r="U297" s="210"/>
      <c r="V297" s="210"/>
      <c r="W297" s="210"/>
      <c r="X297" s="210"/>
      <c r="Y297" s="210"/>
      <c r="Z297" s="210"/>
    </row>
    <row r="298" ht="12.75" customHeight="1">
      <c r="A298" s="625"/>
      <c r="B298" s="625"/>
      <c r="C298" s="625"/>
      <c r="D298" s="627"/>
      <c r="E298" s="210"/>
      <c r="F298" s="210"/>
      <c r="G298" s="210"/>
      <c r="H298" s="210"/>
      <c r="I298" s="627"/>
      <c r="J298" s="210"/>
      <c r="K298" s="210"/>
      <c r="L298" s="210"/>
      <c r="M298" s="628"/>
      <c r="N298" s="210"/>
      <c r="O298" s="210"/>
      <c r="P298" s="210"/>
      <c r="Q298" s="210"/>
      <c r="R298" s="210"/>
      <c r="S298" s="210"/>
      <c r="T298" s="210"/>
      <c r="U298" s="210"/>
      <c r="V298" s="210"/>
      <c r="W298" s="210"/>
      <c r="X298" s="210"/>
      <c r="Y298" s="210"/>
      <c r="Z298" s="210"/>
    </row>
    <row r="299" ht="12.75" customHeight="1">
      <c r="A299" s="625"/>
      <c r="B299" s="625"/>
      <c r="C299" s="625"/>
      <c r="D299" s="627"/>
      <c r="E299" s="210"/>
      <c r="F299" s="210"/>
      <c r="G299" s="210"/>
      <c r="H299" s="210"/>
      <c r="I299" s="627"/>
      <c r="J299" s="210"/>
      <c r="K299" s="210"/>
      <c r="L299" s="210"/>
      <c r="M299" s="628"/>
      <c r="N299" s="210"/>
      <c r="O299" s="210"/>
      <c r="P299" s="210"/>
      <c r="Q299" s="210"/>
      <c r="R299" s="210"/>
      <c r="S299" s="210"/>
      <c r="T299" s="210"/>
      <c r="U299" s="210"/>
      <c r="V299" s="210"/>
      <c r="W299" s="210"/>
      <c r="X299" s="210"/>
      <c r="Y299" s="210"/>
      <c r="Z299" s="210"/>
    </row>
    <row r="300" ht="12.75" customHeight="1">
      <c r="A300" s="625"/>
      <c r="B300" s="625"/>
      <c r="C300" s="625"/>
      <c r="D300" s="627"/>
      <c r="E300" s="210"/>
      <c r="F300" s="210"/>
      <c r="G300" s="210"/>
      <c r="H300" s="210"/>
      <c r="I300" s="627"/>
      <c r="J300" s="210"/>
      <c r="K300" s="210"/>
      <c r="L300" s="210"/>
      <c r="M300" s="628"/>
      <c r="N300" s="210"/>
      <c r="O300" s="210"/>
      <c r="P300" s="210"/>
      <c r="Q300" s="210"/>
      <c r="R300" s="210"/>
      <c r="S300" s="210"/>
      <c r="T300" s="210"/>
      <c r="U300" s="210"/>
      <c r="V300" s="210"/>
      <c r="W300" s="210"/>
      <c r="X300" s="210"/>
      <c r="Y300" s="210"/>
      <c r="Z300" s="210"/>
    </row>
    <row r="301" ht="12.75" customHeight="1">
      <c r="A301" s="625"/>
      <c r="B301" s="625"/>
      <c r="C301" s="625"/>
      <c r="D301" s="627"/>
      <c r="E301" s="210"/>
      <c r="F301" s="210"/>
      <c r="G301" s="210"/>
      <c r="H301" s="210"/>
      <c r="I301" s="627"/>
      <c r="J301" s="210"/>
      <c r="K301" s="210"/>
      <c r="L301" s="210"/>
      <c r="M301" s="628"/>
      <c r="N301" s="210"/>
      <c r="O301" s="210"/>
      <c r="P301" s="210"/>
      <c r="Q301" s="210"/>
      <c r="R301" s="210"/>
      <c r="S301" s="210"/>
      <c r="T301" s="210"/>
      <c r="U301" s="210"/>
      <c r="V301" s="210"/>
      <c r="W301" s="210"/>
      <c r="X301" s="210"/>
      <c r="Y301" s="210"/>
      <c r="Z301" s="210"/>
    </row>
    <row r="302" ht="12.75" customHeight="1">
      <c r="A302" s="625"/>
      <c r="B302" s="625"/>
      <c r="C302" s="625"/>
      <c r="D302" s="627"/>
      <c r="E302" s="210"/>
      <c r="F302" s="210"/>
      <c r="G302" s="210"/>
      <c r="H302" s="210"/>
      <c r="I302" s="627"/>
      <c r="J302" s="210"/>
      <c r="K302" s="210"/>
      <c r="L302" s="210"/>
      <c r="M302" s="628"/>
      <c r="N302" s="210"/>
      <c r="O302" s="210"/>
      <c r="P302" s="210"/>
      <c r="Q302" s="210"/>
      <c r="R302" s="210"/>
      <c r="S302" s="210"/>
      <c r="T302" s="210"/>
      <c r="U302" s="210"/>
      <c r="V302" s="210"/>
      <c r="W302" s="210"/>
      <c r="X302" s="210"/>
      <c r="Y302" s="210"/>
      <c r="Z302" s="210"/>
    </row>
    <row r="303" ht="12.75" customHeight="1">
      <c r="A303" s="625"/>
      <c r="B303" s="625"/>
      <c r="C303" s="625"/>
      <c r="D303" s="627"/>
      <c r="E303" s="210"/>
      <c r="F303" s="210"/>
      <c r="G303" s="210"/>
      <c r="H303" s="210"/>
      <c r="I303" s="627"/>
      <c r="J303" s="210"/>
      <c r="K303" s="210"/>
      <c r="L303" s="210"/>
      <c r="M303" s="628"/>
      <c r="N303" s="210"/>
      <c r="O303" s="210"/>
      <c r="P303" s="210"/>
      <c r="Q303" s="210"/>
      <c r="R303" s="210"/>
      <c r="S303" s="210"/>
      <c r="T303" s="210"/>
      <c r="U303" s="210"/>
      <c r="V303" s="210"/>
      <c r="W303" s="210"/>
      <c r="X303" s="210"/>
      <c r="Y303" s="210"/>
      <c r="Z303" s="210"/>
    </row>
    <row r="304" ht="12.75" customHeight="1">
      <c r="A304" s="625"/>
      <c r="B304" s="625"/>
      <c r="C304" s="625"/>
      <c r="D304" s="627"/>
      <c r="E304" s="210"/>
      <c r="F304" s="210"/>
      <c r="G304" s="210"/>
      <c r="H304" s="210"/>
      <c r="I304" s="627"/>
      <c r="J304" s="210"/>
      <c r="K304" s="210"/>
      <c r="L304" s="210"/>
      <c r="M304" s="628"/>
      <c r="N304" s="210"/>
      <c r="O304" s="210"/>
      <c r="P304" s="210"/>
      <c r="Q304" s="210"/>
      <c r="R304" s="210"/>
      <c r="S304" s="210"/>
      <c r="T304" s="210"/>
      <c r="U304" s="210"/>
      <c r="V304" s="210"/>
      <c r="W304" s="210"/>
      <c r="X304" s="210"/>
      <c r="Y304" s="210"/>
      <c r="Z304" s="210"/>
    </row>
    <row r="305" ht="12.75" customHeight="1">
      <c r="A305" s="625"/>
      <c r="B305" s="625"/>
      <c r="C305" s="625"/>
      <c r="D305" s="627"/>
      <c r="E305" s="210"/>
      <c r="F305" s="210"/>
      <c r="G305" s="210"/>
      <c r="H305" s="210"/>
      <c r="I305" s="627"/>
      <c r="J305" s="210"/>
      <c r="K305" s="210"/>
      <c r="L305" s="210"/>
      <c r="M305" s="628"/>
      <c r="N305" s="210"/>
      <c r="O305" s="210"/>
      <c r="P305" s="210"/>
      <c r="Q305" s="210"/>
      <c r="R305" s="210"/>
      <c r="S305" s="210"/>
      <c r="T305" s="210"/>
      <c r="U305" s="210"/>
      <c r="V305" s="210"/>
      <c r="W305" s="210"/>
      <c r="X305" s="210"/>
      <c r="Y305" s="210"/>
      <c r="Z305" s="210"/>
    </row>
    <row r="306" ht="12.75" customHeight="1">
      <c r="A306" s="625"/>
      <c r="B306" s="625"/>
      <c r="C306" s="625"/>
      <c r="D306" s="627"/>
      <c r="E306" s="210"/>
      <c r="F306" s="210"/>
      <c r="G306" s="210"/>
      <c r="H306" s="210"/>
      <c r="I306" s="627"/>
      <c r="J306" s="210"/>
      <c r="K306" s="210"/>
      <c r="L306" s="210"/>
      <c r="M306" s="628"/>
      <c r="N306" s="210"/>
      <c r="O306" s="210"/>
      <c r="P306" s="210"/>
      <c r="Q306" s="210"/>
      <c r="R306" s="210"/>
      <c r="S306" s="210"/>
      <c r="T306" s="210"/>
      <c r="U306" s="210"/>
      <c r="V306" s="210"/>
      <c r="W306" s="210"/>
      <c r="X306" s="210"/>
      <c r="Y306" s="210"/>
      <c r="Z306" s="210"/>
    </row>
    <row r="307" ht="12.75" customHeight="1">
      <c r="A307" s="625"/>
      <c r="B307" s="625"/>
      <c r="C307" s="625"/>
      <c r="D307" s="627"/>
      <c r="E307" s="210"/>
      <c r="F307" s="210"/>
      <c r="G307" s="210"/>
      <c r="H307" s="210"/>
      <c r="I307" s="627"/>
      <c r="J307" s="210"/>
      <c r="K307" s="210"/>
      <c r="L307" s="210"/>
      <c r="M307" s="628"/>
      <c r="N307" s="210"/>
      <c r="O307" s="210"/>
      <c r="P307" s="210"/>
      <c r="Q307" s="210"/>
      <c r="R307" s="210"/>
      <c r="S307" s="210"/>
      <c r="T307" s="210"/>
      <c r="U307" s="210"/>
      <c r="V307" s="210"/>
      <c r="W307" s="210"/>
      <c r="X307" s="210"/>
      <c r="Y307" s="210"/>
      <c r="Z307" s="210"/>
    </row>
    <row r="308" ht="12.75" customHeight="1">
      <c r="A308" s="625"/>
      <c r="B308" s="625"/>
      <c r="C308" s="625"/>
      <c r="D308" s="627"/>
      <c r="E308" s="210"/>
      <c r="F308" s="210"/>
      <c r="G308" s="210"/>
      <c r="H308" s="210"/>
      <c r="I308" s="627"/>
      <c r="J308" s="210"/>
      <c r="K308" s="210"/>
      <c r="L308" s="210"/>
      <c r="M308" s="628"/>
      <c r="N308" s="210"/>
      <c r="O308" s="210"/>
      <c r="P308" s="210"/>
      <c r="Q308" s="210"/>
      <c r="R308" s="210"/>
      <c r="S308" s="210"/>
      <c r="T308" s="210"/>
      <c r="U308" s="210"/>
      <c r="V308" s="210"/>
      <c r="W308" s="210"/>
      <c r="X308" s="210"/>
      <c r="Y308" s="210"/>
      <c r="Z308" s="210"/>
    </row>
    <row r="309" ht="12.75" customHeight="1">
      <c r="A309" s="625"/>
      <c r="B309" s="625"/>
      <c r="C309" s="625"/>
      <c r="D309" s="627"/>
      <c r="E309" s="210"/>
      <c r="F309" s="210"/>
      <c r="G309" s="210"/>
      <c r="H309" s="210"/>
      <c r="I309" s="627"/>
      <c r="J309" s="210"/>
      <c r="K309" s="210"/>
      <c r="L309" s="210"/>
      <c r="M309" s="628"/>
      <c r="N309" s="210"/>
      <c r="O309" s="210"/>
      <c r="P309" s="210"/>
      <c r="Q309" s="210"/>
      <c r="R309" s="210"/>
      <c r="S309" s="210"/>
      <c r="T309" s="210"/>
      <c r="U309" s="210"/>
      <c r="V309" s="210"/>
      <c r="W309" s="210"/>
      <c r="X309" s="210"/>
      <c r="Y309" s="210"/>
      <c r="Z309" s="210"/>
    </row>
    <row r="310" ht="12.75" customHeight="1">
      <c r="A310" s="625"/>
      <c r="B310" s="625"/>
      <c r="C310" s="625"/>
      <c r="D310" s="627"/>
      <c r="E310" s="210"/>
      <c r="F310" s="210"/>
      <c r="G310" s="210"/>
      <c r="H310" s="210"/>
      <c r="I310" s="627"/>
      <c r="J310" s="210"/>
      <c r="K310" s="210"/>
      <c r="L310" s="210"/>
      <c r="M310" s="628"/>
      <c r="N310" s="210"/>
      <c r="O310" s="210"/>
      <c r="P310" s="210"/>
      <c r="Q310" s="210"/>
      <c r="R310" s="210"/>
      <c r="S310" s="210"/>
      <c r="T310" s="210"/>
      <c r="U310" s="210"/>
      <c r="V310" s="210"/>
      <c r="W310" s="210"/>
      <c r="X310" s="210"/>
      <c r="Y310" s="210"/>
      <c r="Z310" s="210"/>
    </row>
    <row r="311" ht="12.75" customHeight="1">
      <c r="A311" s="625"/>
      <c r="B311" s="625"/>
      <c r="C311" s="625"/>
      <c r="D311" s="627"/>
      <c r="E311" s="210"/>
      <c r="F311" s="210"/>
      <c r="G311" s="210"/>
      <c r="H311" s="210"/>
      <c r="I311" s="627"/>
      <c r="J311" s="210"/>
      <c r="K311" s="210"/>
      <c r="L311" s="210"/>
      <c r="M311" s="628"/>
      <c r="N311" s="210"/>
      <c r="O311" s="210"/>
      <c r="P311" s="210"/>
      <c r="Q311" s="210"/>
      <c r="R311" s="210"/>
      <c r="S311" s="210"/>
      <c r="T311" s="210"/>
      <c r="U311" s="210"/>
      <c r="V311" s="210"/>
      <c r="W311" s="210"/>
      <c r="X311" s="210"/>
      <c r="Y311" s="210"/>
      <c r="Z311" s="210"/>
    </row>
    <row r="312" ht="12.75" customHeight="1">
      <c r="A312" s="625"/>
      <c r="B312" s="625"/>
      <c r="C312" s="625"/>
      <c r="D312" s="627"/>
      <c r="E312" s="210"/>
      <c r="F312" s="210"/>
      <c r="G312" s="210"/>
      <c r="H312" s="210"/>
      <c r="I312" s="627"/>
      <c r="J312" s="210"/>
      <c r="K312" s="210"/>
      <c r="L312" s="210"/>
      <c r="M312" s="628"/>
      <c r="N312" s="210"/>
      <c r="O312" s="210"/>
      <c r="P312" s="210"/>
      <c r="Q312" s="210"/>
      <c r="R312" s="210"/>
      <c r="S312" s="210"/>
      <c r="T312" s="210"/>
      <c r="U312" s="210"/>
      <c r="V312" s="210"/>
      <c r="W312" s="210"/>
      <c r="X312" s="210"/>
      <c r="Y312" s="210"/>
      <c r="Z312" s="210"/>
    </row>
    <row r="313" ht="12.75" customHeight="1">
      <c r="A313" s="625"/>
      <c r="B313" s="625"/>
      <c r="C313" s="625"/>
      <c r="D313" s="627"/>
      <c r="E313" s="210"/>
      <c r="F313" s="210"/>
      <c r="G313" s="210"/>
      <c r="H313" s="210"/>
      <c r="I313" s="627"/>
      <c r="J313" s="210"/>
      <c r="K313" s="210"/>
      <c r="L313" s="210"/>
      <c r="M313" s="628"/>
      <c r="N313" s="210"/>
      <c r="O313" s="210"/>
      <c r="P313" s="210"/>
      <c r="Q313" s="210"/>
      <c r="R313" s="210"/>
      <c r="S313" s="210"/>
      <c r="T313" s="210"/>
      <c r="U313" s="210"/>
      <c r="V313" s="210"/>
      <c r="W313" s="210"/>
      <c r="X313" s="210"/>
      <c r="Y313" s="210"/>
      <c r="Z313" s="210"/>
    </row>
    <row r="314" ht="12.75" customHeight="1">
      <c r="A314" s="625"/>
      <c r="B314" s="625"/>
      <c r="C314" s="625"/>
      <c r="D314" s="627"/>
      <c r="E314" s="210"/>
      <c r="F314" s="210"/>
      <c r="G314" s="210"/>
      <c r="H314" s="210"/>
      <c r="I314" s="627"/>
      <c r="J314" s="210"/>
      <c r="K314" s="210"/>
      <c r="L314" s="210"/>
      <c r="M314" s="628"/>
      <c r="N314" s="210"/>
      <c r="O314" s="210"/>
      <c r="P314" s="210"/>
      <c r="Q314" s="210"/>
      <c r="R314" s="210"/>
      <c r="S314" s="210"/>
      <c r="T314" s="210"/>
      <c r="U314" s="210"/>
      <c r="V314" s="210"/>
      <c r="W314" s="210"/>
      <c r="X314" s="210"/>
      <c r="Y314" s="210"/>
      <c r="Z314" s="210"/>
    </row>
    <row r="315" ht="12.75" customHeight="1">
      <c r="A315" s="625"/>
      <c r="B315" s="625"/>
      <c r="C315" s="625"/>
      <c r="D315" s="627"/>
      <c r="E315" s="210"/>
      <c r="F315" s="210"/>
      <c r="G315" s="210"/>
      <c r="H315" s="210"/>
      <c r="I315" s="627"/>
      <c r="J315" s="210"/>
      <c r="K315" s="210"/>
      <c r="L315" s="210"/>
      <c r="M315" s="628"/>
      <c r="N315" s="210"/>
      <c r="O315" s="210"/>
      <c r="P315" s="210"/>
      <c r="Q315" s="210"/>
      <c r="R315" s="210"/>
      <c r="S315" s="210"/>
      <c r="T315" s="210"/>
      <c r="U315" s="210"/>
      <c r="V315" s="210"/>
      <c r="W315" s="210"/>
      <c r="X315" s="210"/>
      <c r="Y315" s="210"/>
      <c r="Z315" s="210"/>
    </row>
    <row r="316" ht="12.75" customHeight="1">
      <c r="A316" s="625"/>
      <c r="B316" s="625"/>
      <c r="C316" s="625"/>
      <c r="D316" s="627"/>
      <c r="E316" s="210"/>
      <c r="F316" s="210"/>
      <c r="G316" s="210"/>
      <c r="H316" s="210"/>
      <c r="I316" s="627"/>
      <c r="J316" s="210"/>
      <c r="K316" s="210"/>
      <c r="L316" s="210"/>
      <c r="M316" s="628"/>
      <c r="N316" s="210"/>
      <c r="O316" s="210"/>
      <c r="P316" s="210"/>
      <c r="Q316" s="210"/>
      <c r="R316" s="210"/>
      <c r="S316" s="210"/>
      <c r="T316" s="210"/>
      <c r="U316" s="210"/>
      <c r="V316" s="210"/>
      <c r="W316" s="210"/>
      <c r="X316" s="210"/>
      <c r="Y316" s="210"/>
      <c r="Z316" s="210"/>
    </row>
    <row r="317" ht="12.75" customHeight="1">
      <c r="A317" s="625"/>
      <c r="B317" s="625"/>
      <c r="C317" s="625"/>
      <c r="D317" s="627"/>
      <c r="E317" s="210"/>
      <c r="F317" s="210"/>
      <c r="G317" s="210"/>
      <c r="H317" s="210"/>
      <c r="I317" s="627"/>
      <c r="J317" s="210"/>
      <c r="K317" s="210"/>
      <c r="L317" s="210"/>
      <c r="M317" s="628"/>
      <c r="N317" s="210"/>
      <c r="O317" s="210"/>
      <c r="P317" s="210"/>
      <c r="Q317" s="210"/>
      <c r="R317" s="210"/>
      <c r="S317" s="210"/>
      <c r="T317" s="210"/>
      <c r="U317" s="210"/>
      <c r="V317" s="210"/>
      <c r="W317" s="210"/>
      <c r="X317" s="210"/>
      <c r="Y317" s="210"/>
      <c r="Z317" s="210"/>
    </row>
    <row r="318" ht="12.75" customHeight="1">
      <c r="A318" s="625"/>
      <c r="B318" s="625"/>
      <c r="C318" s="625"/>
      <c r="D318" s="627"/>
      <c r="E318" s="210"/>
      <c r="F318" s="210"/>
      <c r="G318" s="210"/>
      <c r="H318" s="210"/>
      <c r="I318" s="627"/>
      <c r="J318" s="210"/>
      <c r="K318" s="210"/>
      <c r="L318" s="210"/>
      <c r="M318" s="628"/>
      <c r="N318" s="210"/>
      <c r="O318" s="210"/>
      <c r="P318" s="210"/>
      <c r="Q318" s="210"/>
      <c r="R318" s="210"/>
      <c r="S318" s="210"/>
      <c r="T318" s="210"/>
      <c r="U318" s="210"/>
      <c r="V318" s="210"/>
      <c r="W318" s="210"/>
      <c r="X318" s="210"/>
      <c r="Y318" s="210"/>
      <c r="Z318" s="210"/>
    </row>
    <row r="319" ht="12.75" customHeight="1">
      <c r="A319" s="625"/>
      <c r="B319" s="625"/>
      <c r="C319" s="625"/>
      <c r="D319" s="627"/>
      <c r="E319" s="210"/>
      <c r="F319" s="210"/>
      <c r="G319" s="210"/>
      <c r="H319" s="210"/>
      <c r="I319" s="627"/>
      <c r="J319" s="210"/>
      <c r="K319" s="210"/>
      <c r="L319" s="210"/>
      <c r="M319" s="628"/>
      <c r="N319" s="210"/>
      <c r="O319" s="210"/>
      <c r="P319" s="210"/>
      <c r="Q319" s="210"/>
      <c r="R319" s="210"/>
      <c r="S319" s="210"/>
      <c r="T319" s="210"/>
      <c r="U319" s="210"/>
      <c r="V319" s="210"/>
      <c r="W319" s="210"/>
      <c r="X319" s="210"/>
      <c r="Y319" s="210"/>
      <c r="Z319" s="210"/>
    </row>
    <row r="320" ht="12.75" customHeight="1">
      <c r="A320" s="625"/>
      <c r="B320" s="625"/>
      <c r="C320" s="625"/>
      <c r="D320" s="627"/>
      <c r="E320" s="210"/>
      <c r="F320" s="210"/>
      <c r="G320" s="210"/>
      <c r="H320" s="210"/>
      <c r="I320" s="627"/>
      <c r="J320" s="210"/>
      <c r="K320" s="210"/>
      <c r="L320" s="210"/>
      <c r="M320" s="628"/>
      <c r="N320" s="210"/>
      <c r="O320" s="210"/>
      <c r="P320" s="210"/>
      <c r="Q320" s="210"/>
      <c r="R320" s="210"/>
      <c r="S320" s="210"/>
      <c r="T320" s="210"/>
      <c r="U320" s="210"/>
      <c r="V320" s="210"/>
      <c r="W320" s="210"/>
      <c r="X320" s="210"/>
      <c r="Y320" s="210"/>
      <c r="Z320" s="210"/>
    </row>
    <row r="321" ht="12.75" customHeight="1">
      <c r="A321" s="625"/>
      <c r="B321" s="625"/>
      <c r="C321" s="625"/>
      <c r="D321" s="627"/>
      <c r="E321" s="210"/>
      <c r="F321" s="210"/>
      <c r="G321" s="210"/>
      <c r="H321" s="210"/>
      <c r="I321" s="627"/>
      <c r="J321" s="210"/>
      <c r="K321" s="210"/>
      <c r="L321" s="210"/>
      <c r="M321" s="628"/>
      <c r="N321" s="210"/>
      <c r="O321" s="210"/>
      <c r="P321" s="210"/>
      <c r="Q321" s="210"/>
      <c r="R321" s="210"/>
      <c r="S321" s="210"/>
      <c r="T321" s="210"/>
      <c r="U321" s="210"/>
      <c r="V321" s="210"/>
      <c r="W321" s="210"/>
      <c r="X321" s="210"/>
      <c r="Y321" s="210"/>
      <c r="Z321" s="210"/>
    </row>
    <row r="322" ht="12.75" customHeight="1">
      <c r="A322" s="625"/>
      <c r="B322" s="625"/>
      <c r="C322" s="625"/>
      <c r="D322" s="627"/>
      <c r="E322" s="210"/>
      <c r="F322" s="210"/>
      <c r="G322" s="210"/>
      <c r="H322" s="210"/>
      <c r="I322" s="627"/>
      <c r="J322" s="210"/>
      <c r="K322" s="210"/>
      <c r="L322" s="210"/>
      <c r="M322" s="628"/>
      <c r="N322" s="210"/>
      <c r="O322" s="210"/>
      <c r="P322" s="210"/>
      <c r="Q322" s="210"/>
      <c r="R322" s="210"/>
      <c r="S322" s="210"/>
      <c r="T322" s="210"/>
      <c r="U322" s="210"/>
      <c r="V322" s="210"/>
      <c r="W322" s="210"/>
      <c r="X322" s="210"/>
      <c r="Y322" s="210"/>
      <c r="Z322" s="210"/>
    </row>
    <row r="323" ht="12.75" customHeight="1">
      <c r="A323" s="625"/>
      <c r="B323" s="625"/>
      <c r="C323" s="625"/>
      <c r="D323" s="627"/>
      <c r="E323" s="210"/>
      <c r="F323" s="210"/>
      <c r="G323" s="210"/>
      <c r="H323" s="210"/>
      <c r="I323" s="627"/>
      <c r="J323" s="210"/>
      <c r="K323" s="210"/>
      <c r="L323" s="210"/>
      <c r="M323" s="628"/>
      <c r="N323" s="210"/>
      <c r="O323" s="210"/>
      <c r="P323" s="210"/>
      <c r="Q323" s="210"/>
      <c r="R323" s="210"/>
      <c r="S323" s="210"/>
      <c r="T323" s="210"/>
      <c r="U323" s="210"/>
      <c r="V323" s="210"/>
      <c r="W323" s="210"/>
      <c r="X323" s="210"/>
      <c r="Y323" s="210"/>
      <c r="Z323" s="210"/>
    </row>
    <row r="324" ht="12.75" customHeight="1">
      <c r="A324" s="625"/>
      <c r="B324" s="625"/>
      <c r="C324" s="625"/>
      <c r="D324" s="627"/>
      <c r="E324" s="210"/>
      <c r="F324" s="210"/>
      <c r="G324" s="210"/>
      <c r="H324" s="210"/>
      <c r="I324" s="627"/>
      <c r="J324" s="210"/>
      <c r="K324" s="210"/>
      <c r="L324" s="210"/>
      <c r="M324" s="628"/>
      <c r="N324" s="210"/>
      <c r="O324" s="210"/>
      <c r="P324" s="210"/>
      <c r="Q324" s="210"/>
      <c r="R324" s="210"/>
      <c r="S324" s="210"/>
      <c r="T324" s="210"/>
      <c r="U324" s="210"/>
      <c r="V324" s="210"/>
      <c r="W324" s="210"/>
      <c r="X324" s="210"/>
      <c r="Y324" s="210"/>
      <c r="Z324" s="210"/>
    </row>
    <row r="325" ht="12.75" customHeight="1">
      <c r="A325" s="625"/>
      <c r="B325" s="625"/>
      <c r="C325" s="625"/>
      <c r="D325" s="627"/>
      <c r="E325" s="210"/>
      <c r="F325" s="210"/>
      <c r="G325" s="210"/>
      <c r="H325" s="210"/>
      <c r="I325" s="627"/>
      <c r="J325" s="210"/>
      <c r="K325" s="210"/>
      <c r="L325" s="210"/>
      <c r="M325" s="628"/>
      <c r="N325" s="210"/>
      <c r="O325" s="210"/>
      <c r="P325" s="210"/>
      <c r="Q325" s="210"/>
      <c r="R325" s="210"/>
      <c r="S325" s="210"/>
      <c r="T325" s="210"/>
      <c r="U325" s="210"/>
      <c r="V325" s="210"/>
      <c r="W325" s="210"/>
      <c r="X325" s="210"/>
      <c r="Y325" s="210"/>
      <c r="Z325" s="210"/>
    </row>
    <row r="326" ht="12.75" customHeight="1">
      <c r="A326" s="625"/>
      <c r="B326" s="625"/>
      <c r="C326" s="625"/>
      <c r="D326" s="627"/>
      <c r="E326" s="210"/>
      <c r="F326" s="210"/>
      <c r="G326" s="210"/>
      <c r="H326" s="210"/>
      <c r="I326" s="627"/>
      <c r="J326" s="210"/>
      <c r="K326" s="210"/>
      <c r="L326" s="210"/>
      <c r="M326" s="628"/>
      <c r="N326" s="210"/>
      <c r="O326" s="210"/>
      <c r="P326" s="210"/>
      <c r="Q326" s="210"/>
      <c r="R326" s="210"/>
      <c r="S326" s="210"/>
      <c r="T326" s="210"/>
      <c r="U326" s="210"/>
      <c r="V326" s="210"/>
      <c r="W326" s="210"/>
      <c r="X326" s="210"/>
      <c r="Y326" s="210"/>
      <c r="Z326" s="210"/>
    </row>
    <row r="327" ht="12.75" customHeight="1">
      <c r="A327" s="625"/>
      <c r="B327" s="625"/>
      <c r="C327" s="625"/>
      <c r="D327" s="627"/>
      <c r="E327" s="210"/>
      <c r="F327" s="210"/>
      <c r="G327" s="210"/>
      <c r="H327" s="210"/>
      <c r="I327" s="627"/>
      <c r="J327" s="210"/>
      <c r="K327" s="210"/>
      <c r="L327" s="210"/>
      <c r="M327" s="628"/>
      <c r="N327" s="210"/>
      <c r="O327" s="210"/>
      <c r="P327" s="210"/>
      <c r="Q327" s="210"/>
      <c r="R327" s="210"/>
      <c r="S327" s="210"/>
      <c r="T327" s="210"/>
      <c r="U327" s="210"/>
      <c r="V327" s="210"/>
      <c r="W327" s="210"/>
      <c r="X327" s="210"/>
      <c r="Y327" s="210"/>
      <c r="Z327" s="210"/>
    </row>
    <row r="328" ht="12.75" customHeight="1">
      <c r="A328" s="625"/>
      <c r="B328" s="625"/>
      <c r="C328" s="625"/>
      <c r="D328" s="627"/>
      <c r="E328" s="210"/>
      <c r="F328" s="210"/>
      <c r="G328" s="210"/>
      <c r="H328" s="210"/>
      <c r="I328" s="627"/>
      <c r="J328" s="210"/>
      <c r="K328" s="210"/>
      <c r="L328" s="210"/>
      <c r="M328" s="628"/>
      <c r="N328" s="210"/>
      <c r="O328" s="210"/>
      <c r="P328" s="210"/>
      <c r="Q328" s="210"/>
      <c r="R328" s="210"/>
      <c r="S328" s="210"/>
      <c r="T328" s="210"/>
      <c r="U328" s="210"/>
      <c r="V328" s="210"/>
      <c r="W328" s="210"/>
      <c r="X328" s="210"/>
      <c r="Y328" s="210"/>
      <c r="Z328" s="210"/>
    </row>
    <row r="329" ht="12.75" customHeight="1">
      <c r="A329" s="625"/>
      <c r="B329" s="625"/>
      <c r="C329" s="625"/>
      <c r="D329" s="627"/>
      <c r="E329" s="210"/>
      <c r="F329" s="210"/>
      <c r="G329" s="210"/>
      <c r="H329" s="210"/>
      <c r="I329" s="627"/>
      <c r="J329" s="210"/>
      <c r="K329" s="210"/>
      <c r="L329" s="210"/>
      <c r="M329" s="628"/>
      <c r="N329" s="210"/>
      <c r="O329" s="210"/>
      <c r="P329" s="210"/>
      <c r="Q329" s="210"/>
      <c r="R329" s="210"/>
      <c r="S329" s="210"/>
      <c r="T329" s="210"/>
      <c r="U329" s="210"/>
      <c r="V329" s="210"/>
      <c r="W329" s="210"/>
      <c r="X329" s="210"/>
      <c r="Y329" s="210"/>
      <c r="Z329" s="210"/>
    </row>
    <row r="330" ht="12.75" customHeight="1">
      <c r="A330" s="625"/>
      <c r="B330" s="625"/>
      <c r="C330" s="625"/>
      <c r="D330" s="627"/>
      <c r="E330" s="210"/>
      <c r="F330" s="210"/>
      <c r="G330" s="210"/>
      <c r="H330" s="210"/>
      <c r="I330" s="627"/>
      <c r="J330" s="210"/>
      <c r="K330" s="210"/>
      <c r="L330" s="210"/>
      <c r="M330" s="628"/>
      <c r="N330" s="210"/>
      <c r="O330" s="210"/>
      <c r="P330" s="210"/>
      <c r="Q330" s="210"/>
      <c r="R330" s="210"/>
      <c r="S330" s="210"/>
      <c r="T330" s="210"/>
      <c r="U330" s="210"/>
      <c r="V330" s="210"/>
      <c r="W330" s="210"/>
      <c r="X330" s="210"/>
      <c r="Y330" s="210"/>
      <c r="Z330" s="210"/>
    </row>
    <row r="331" ht="12.75" customHeight="1">
      <c r="A331" s="625"/>
      <c r="B331" s="625"/>
      <c r="C331" s="625"/>
      <c r="D331" s="627"/>
      <c r="E331" s="210"/>
      <c r="F331" s="210"/>
      <c r="G331" s="210"/>
      <c r="H331" s="210"/>
      <c r="I331" s="627"/>
      <c r="J331" s="210"/>
      <c r="K331" s="210"/>
      <c r="L331" s="210"/>
      <c r="M331" s="628"/>
      <c r="N331" s="210"/>
      <c r="O331" s="210"/>
      <c r="P331" s="210"/>
      <c r="Q331" s="210"/>
      <c r="R331" s="210"/>
      <c r="S331" s="210"/>
      <c r="T331" s="210"/>
      <c r="U331" s="210"/>
      <c r="V331" s="210"/>
      <c r="W331" s="210"/>
      <c r="X331" s="210"/>
      <c r="Y331" s="210"/>
      <c r="Z331" s="210"/>
    </row>
    <row r="332" ht="12.75" customHeight="1">
      <c r="A332" s="625"/>
      <c r="B332" s="625"/>
      <c r="C332" s="625"/>
      <c r="D332" s="627"/>
      <c r="E332" s="210"/>
      <c r="F332" s="210"/>
      <c r="G332" s="210"/>
      <c r="H332" s="210"/>
      <c r="I332" s="627"/>
      <c r="J332" s="210"/>
      <c r="K332" s="210"/>
      <c r="L332" s="210"/>
      <c r="M332" s="628"/>
      <c r="N332" s="210"/>
      <c r="O332" s="210"/>
      <c r="P332" s="210"/>
      <c r="Q332" s="210"/>
      <c r="R332" s="210"/>
      <c r="S332" s="210"/>
      <c r="T332" s="210"/>
      <c r="U332" s="210"/>
      <c r="V332" s="210"/>
      <c r="W332" s="210"/>
      <c r="X332" s="210"/>
      <c r="Y332" s="210"/>
      <c r="Z332" s="210"/>
    </row>
    <row r="333" ht="12.75" customHeight="1">
      <c r="A333" s="625"/>
      <c r="B333" s="625"/>
      <c r="C333" s="625"/>
      <c r="D333" s="627"/>
      <c r="E333" s="210"/>
      <c r="F333" s="210"/>
      <c r="G333" s="210"/>
      <c r="H333" s="210"/>
      <c r="I333" s="627"/>
      <c r="J333" s="210"/>
      <c r="K333" s="210"/>
      <c r="L333" s="210"/>
      <c r="M333" s="628"/>
      <c r="N333" s="210"/>
      <c r="O333" s="210"/>
      <c r="P333" s="210"/>
      <c r="Q333" s="210"/>
      <c r="R333" s="210"/>
      <c r="S333" s="210"/>
      <c r="T333" s="210"/>
      <c r="U333" s="210"/>
      <c r="V333" s="210"/>
      <c r="W333" s="210"/>
      <c r="X333" s="210"/>
      <c r="Y333" s="210"/>
      <c r="Z333" s="210"/>
    </row>
    <row r="334" ht="12.75" customHeight="1">
      <c r="A334" s="625"/>
      <c r="B334" s="625"/>
      <c r="C334" s="625"/>
      <c r="D334" s="627"/>
      <c r="E334" s="210"/>
      <c r="F334" s="210"/>
      <c r="G334" s="210"/>
      <c r="H334" s="210"/>
      <c r="I334" s="627"/>
      <c r="J334" s="210"/>
      <c r="K334" s="210"/>
      <c r="L334" s="210"/>
      <c r="M334" s="628"/>
      <c r="N334" s="210"/>
      <c r="O334" s="210"/>
      <c r="P334" s="210"/>
      <c r="Q334" s="210"/>
      <c r="R334" s="210"/>
      <c r="S334" s="210"/>
      <c r="T334" s="210"/>
      <c r="U334" s="210"/>
      <c r="V334" s="210"/>
      <c r="W334" s="210"/>
      <c r="X334" s="210"/>
      <c r="Y334" s="210"/>
      <c r="Z334" s="210"/>
    </row>
    <row r="335" ht="12.75" customHeight="1">
      <c r="A335" s="625"/>
      <c r="B335" s="625"/>
      <c r="C335" s="625"/>
      <c r="D335" s="627"/>
      <c r="E335" s="210"/>
      <c r="F335" s="210"/>
      <c r="G335" s="210"/>
      <c r="H335" s="210"/>
      <c r="I335" s="627"/>
      <c r="J335" s="210"/>
      <c r="K335" s="210"/>
      <c r="L335" s="210"/>
      <c r="M335" s="628"/>
      <c r="N335" s="210"/>
      <c r="O335" s="210"/>
      <c r="P335" s="210"/>
      <c r="Q335" s="210"/>
      <c r="R335" s="210"/>
      <c r="S335" s="210"/>
      <c r="T335" s="210"/>
      <c r="U335" s="210"/>
      <c r="V335" s="210"/>
      <c r="W335" s="210"/>
      <c r="X335" s="210"/>
      <c r="Y335" s="210"/>
      <c r="Z335" s="210"/>
    </row>
    <row r="336" ht="12.75" customHeight="1">
      <c r="A336" s="625"/>
      <c r="B336" s="625"/>
      <c r="C336" s="625"/>
      <c r="D336" s="627"/>
      <c r="E336" s="210"/>
      <c r="F336" s="210"/>
      <c r="G336" s="210"/>
      <c r="H336" s="210"/>
      <c r="I336" s="627"/>
      <c r="J336" s="210"/>
      <c r="K336" s="210"/>
      <c r="L336" s="210"/>
      <c r="M336" s="628"/>
      <c r="N336" s="210"/>
      <c r="O336" s="210"/>
      <c r="P336" s="210"/>
      <c r="Q336" s="210"/>
      <c r="R336" s="210"/>
      <c r="S336" s="210"/>
      <c r="T336" s="210"/>
      <c r="U336" s="210"/>
      <c r="V336" s="210"/>
      <c r="W336" s="210"/>
      <c r="X336" s="210"/>
      <c r="Y336" s="210"/>
      <c r="Z336" s="210"/>
    </row>
    <row r="337" ht="12.75" customHeight="1">
      <c r="A337" s="625"/>
      <c r="B337" s="625"/>
      <c r="C337" s="625"/>
      <c r="D337" s="627"/>
      <c r="E337" s="210"/>
      <c r="F337" s="210"/>
      <c r="G337" s="210"/>
      <c r="H337" s="210"/>
      <c r="I337" s="627"/>
      <c r="J337" s="210"/>
      <c r="K337" s="210"/>
      <c r="L337" s="210"/>
      <c r="M337" s="628"/>
      <c r="N337" s="210"/>
      <c r="O337" s="210"/>
      <c r="P337" s="210"/>
      <c r="Q337" s="210"/>
      <c r="R337" s="210"/>
      <c r="S337" s="210"/>
      <c r="T337" s="210"/>
      <c r="U337" s="210"/>
      <c r="V337" s="210"/>
      <c r="W337" s="210"/>
      <c r="X337" s="210"/>
      <c r="Y337" s="210"/>
      <c r="Z337" s="210"/>
    </row>
    <row r="338" ht="12.75" customHeight="1">
      <c r="A338" s="625"/>
      <c r="B338" s="625"/>
      <c r="C338" s="625"/>
      <c r="D338" s="627"/>
      <c r="E338" s="210"/>
      <c r="F338" s="210"/>
      <c r="G338" s="210"/>
      <c r="H338" s="210"/>
      <c r="I338" s="627"/>
      <c r="J338" s="210"/>
      <c r="K338" s="210"/>
      <c r="L338" s="210"/>
      <c r="M338" s="628"/>
      <c r="N338" s="210"/>
      <c r="O338" s="210"/>
      <c r="P338" s="210"/>
      <c r="Q338" s="210"/>
      <c r="R338" s="210"/>
      <c r="S338" s="210"/>
      <c r="T338" s="210"/>
      <c r="U338" s="210"/>
      <c r="V338" s="210"/>
      <c r="W338" s="210"/>
      <c r="X338" s="210"/>
      <c r="Y338" s="210"/>
      <c r="Z338" s="210"/>
    </row>
    <row r="339" ht="12.75" customHeight="1">
      <c r="A339" s="625"/>
      <c r="B339" s="625"/>
      <c r="C339" s="625"/>
      <c r="D339" s="627"/>
      <c r="E339" s="210"/>
      <c r="F339" s="210"/>
      <c r="G339" s="210"/>
      <c r="H339" s="210"/>
      <c r="I339" s="627"/>
      <c r="J339" s="210"/>
      <c r="K339" s="210"/>
      <c r="L339" s="210"/>
      <c r="M339" s="628"/>
      <c r="N339" s="210"/>
      <c r="O339" s="210"/>
      <c r="P339" s="210"/>
      <c r="Q339" s="210"/>
      <c r="R339" s="210"/>
      <c r="S339" s="210"/>
      <c r="T339" s="210"/>
      <c r="U339" s="210"/>
      <c r="V339" s="210"/>
      <c r="W339" s="210"/>
      <c r="X339" s="210"/>
      <c r="Y339" s="210"/>
      <c r="Z339" s="210"/>
    </row>
    <row r="340" ht="12.75" customHeight="1">
      <c r="A340" s="625"/>
      <c r="B340" s="625"/>
      <c r="C340" s="625"/>
      <c r="D340" s="627"/>
      <c r="E340" s="210"/>
      <c r="F340" s="210"/>
      <c r="G340" s="210"/>
      <c r="H340" s="210"/>
      <c r="I340" s="627"/>
      <c r="J340" s="210"/>
      <c r="K340" s="210"/>
      <c r="L340" s="210"/>
      <c r="M340" s="628"/>
      <c r="N340" s="210"/>
      <c r="O340" s="210"/>
      <c r="P340" s="210"/>
      <c r="Q340" s="210"/>
      <c r="R340" s="210"/>
      <c r="S340" s="210"/>
      <c r="T340" s="210"/>
      <c r="U340" s="210"/>
      <c r="V340" s="210"/>
      <c r="W340" s="210"/>
      <c r="X340" s="210"/>
      <c r="Y340" s="210"/>
      <c r="Z340" s="210"/>
    </row>
    <row r="341" ht="12.75" customHeight="1">
      <c r="A341" s="625"/>
      <c r="B341" s="625"/>
      <c r="C341" s="625"/>
      <c r="D341" s="627"/>
      <c r="E341" s="210"/>
      <c r="F341" s="210"/>
      <c r="G341" s="210"/>
      <c r="H341" s="210"/>
      <c r="I341" s="627"/>
      <c r="J341" s="210"/>
      <c r="K341" s="210"/>
      <c r="L341" s="210"/>
      <c r="M341" s="628"/>
      <c r="N341" s="210"/>
      <c r="O341" s="210"/>
      <c r="P341" s="210"/>
      <c r="Q341" s="210"/>
      <c r="R341" s="210"/>
      <c r="S341" s="210"/>
      <c r="T341" s="210"/>
      <c r="U341" s="210"/>
      <c r="V341" s="210"/>
      <c r="W341" s="210"/>
      <c r="X341" s="210"/>
      <c r="Y341" s="210"/>
      <c r="Z341" s="210"/>
    </row>
    <row r="342" ht="12.75" customHeight="1">
      <c r="A342" s="625"/>
      <c r="B342" s="625"/>
      <c r="C342" s="625"/>
      <c r="D342" s="627"/>
      <c r="E342" s="210"/>
      <c r="F342" s="210"/>
      <c r="G342" s="210"/>
      <c r="H342" s="210"/>
      <c r="I342" s="627"/>
      <c r="J342" s="210"/>
      <c r="K342" s="210"/>
      <c r="L342" s="210"/>
      <c r="M342" s="628"/>
      <c r="N342" s="210"/>
      <c r="O342" s="210"/>
      <c r="P342" s="210"/>
      <c r="Q342" s="210"/>
      <c r="R342" s="210"/>
      <c r="S342" s="210"/>
      <c r="T342" s="210"/>
      <c r="U342" s="210"/>
      <c r="V342" s="210"/>
      <c r="W342" s="210"/>
      <c r="X342" s="210"/>
      <c r="Y342" s="210"/>
      <c r="Z342" s="210"/>
    </row>
    <row r="343" ht="12.75" customHeight="1">
      <c r="A343" s="625"/>
      <c r="B343" s="625"/>
      <c r="C343" s="625"/>
      <c r="D343" s="627"/>
      <c r="E343" s="210"/>
      <c r="F343" s="210"/>
      <c r="G343" s="210"/>
      <c r="H343" s="210"/>
      <c r="I343" s="627"/>
      <c r="J343" s="210"/>
      <c r="K343" s="210"/>
      <c r="L343" s="210"/>
      <c r="M343" s="628"/>
      <c r="N343" s="210"/>
      <c r="O343" s="210"/>
      <c r="P343" s="210"/>
      <c r="Q343" s="210"/>
      <c r="R343" s="210"/>
      <c r="S343" s="210"/>
      <c r="T343" s="210"/>
      <c r="U343" s="210"/>
      <c r="V343" s="210"/>
      <c r="W343" s="210"/>
      <c r="X343" s="210"/>
      <c r="Y343" s="210"/>
      <c r="Z343" s="210"/>
    </row>
    <row r="344" ht="12.75" customHeight="1">
      <c r="A344" s="625"/>
      <c r="B344" s="625"/>
      <c r="C344" s="625"/>
      <c r="D344" s="627"/>
      <c r="E344" s="210"/>
      <c r="F344" s="210"/>
      <c r="G344" s="210"/>
      <c r="H344" s="210"/>
      <c r="I344" s="627"/>
      <c r="J344" s="210"/>
      <c r="K344" s="210"/>
      <c r="L344" s="210"/>
      <c r="M344" s="628"/>
      <c r="N344" s="210"/>
      <c r="O344" s="210"/>
      <c r="P344" s="210"/>
      <c r="Q344" s="210"/>
      <c r="R344" s="210"/>
      <c r="S344" s="210"/>
      <c r="T344" s="210"/>
      <c r="U344" s="210"/>
      <c r="V344" s="210"/>
      <c r="W344" s="210"/>
      <c r="X344" s="210"/>
      <c r="Y344" s="210"/>
      <c r="Z344" s="210"/>
    </row>
    <row r="345" ht="12.75" customHeight="1">
      <c r="A345" s="625"/>
      <c r="B345" s="625"/>
      <c r="C345" s="625"/>
      <c r="D345" s="627"/>
      <c r="E345" s="210"/>
      <c r="F345" s="210"/>
      <c r="G345" s="210"/>
      <c r="H345" s="210"/>
      <c r="I345" s="627"/>
      <c r="J345" s="210"/>
      <c r="K345" s="210"/>
      <c r="L345" s="210"/>
      <c r="M345" s="628"/>
      <c r="N345" s="210"/>
      <c r="O345" s="210"/>
      <c r="P345" s="210"/>
      <c r="Q345" s="210"/>
      <c r="R345" s="210"/>
      <c r="S345" s="210"/>
      <c r="T345" s="210"/>
      <c r="U345" s="210"/>
      <c r="V345" s="210"/>
      <c r="W345" s="210"/>
      <c r="X345" s="210"/>
      <c r="Y345" s="210"/>
      <c r="Z345" s="210"/>
    </row>
    <row r="346" ht="12.75" customHeight="1">
      <c r="A346" s="625"/>
      <c r="B346" s="625"/>
      <c r="C346" s="625"/>
      <c r="D346" s="627"/>
      <c r="E346" s="210"/>
      <c r="F346" s="210"/>
      <c r="G346" s="210"/>
      <c r="H346" s="210"/>
      <c r="I346" s="627"/>
      <c r="J346" s="210"/>
      <c r="K346" s="210"/>
      <c r="L346" s="210"/>
      <c r="M346" s="628"/>
      <c r="N346" s="210"/>
      <c r="O346" s="210"/>
      <c r="P346" s="210"/>
      <c r="Q346" s="210"/>
      <c r="R346" s="210"/>
      <c r="S346" s="210"/>
      <c r="T346" s="210"/>
      <c r="U346" s="210"/>
      <c r="V346" s="210"/>
      <c r="W346" s="210"/>
      <c r="X346" s="210"/>
      <c r="Y346" s="210"/>
      <c r="Z346" s="210"/>
    </row>
    <row r="347" ht="12.75" customHeight="1">
      <c r="A347" s="625"/>
      <c r="B347" s="625"/>
      <c r="C347" s="625"/>
      <c r="D347" s="627"/>
      <c r="E347" s="210"/>
      <c r="F347" s="210"/>
      <c r="G347" s="210"/>
      <c r="H347" s="210"/>
      <c r="I347" s="627"/>
      <c r="J347" s="210"/>
      <c r="K347" s="210"/>
      <c r="L347" s="210"/>
      <c r="M347" s="628"/>
      <c r="N347" s="210"/>
      <c r="O347" s="210"/>
      <c r="P347" s="210"/>
      <c r="Q347" s="210"/>
      <c r="R347" s="210"/>
      <c r="S347" s="210"/>
      <c r="T347" s="210"/>
      <c r="U347" s="210"/>
      <c r="V347" s="210"/>
      <c r="W347" s="210"/>
      <c r="X347" s="210"/>
      <c r="Y347" s="210"/>
      <c r="Z347" s="210"/>
    </row>
    <row r="348" ht="12.75" customHeight="1">
      <c r="A348" s="625"/>
      <c r="B348" s="625"/>
      <c r="C348" s="625"/>
      <c r="D348" s="627"/>
      <c r="E348" s="210"/>
      <c r="F348" s="210"/>
      <c r="G348" s="210"/>
      <c r="H348" s="210"/>
      <c r="I348" s="627"/>
      <c r="J348" s="210"/>
      <c r="K348" s="210"/>
      <c r="L348" s="210"/>
      <c r="M348" s="628"/>
      <c r="N348" s="210"/>
      <c r="O348" s="210"/>
      <c r="P348" s="210"/>
      <c r="Q348" s="210"/>
      <c r="R348" s="210"/>
      <c r="S348" s="210"/>
      <c r="T348" s="210"/>
      <c r="U348" s="210"/>
      <c r="V348" s="210"/>
      <c r="W348" s="210"/>
      <c r="X348" s="210"/>
      <c r="Y348" s="210"/>
      <c r="Z348" s="210"/>
    </row>
    <row r="349" ht="12.75" customHeight="1">
      <c r="A349" s="625"/>
      <c r="B349" s="625"/>
      <c r="C349" s="625"/>
      <c r="D349" s="627"/>
      <c r="E349" s="210"/>
      <c r="F349" s="210"/>
      <c r="G349" s="210"/>
      <c r="H349" s="210"/>
      <c r="I349" s="627"/>
      <c r="J349" s="210"/>
      <c r="K349" s="210"/>
      <c r="L349" s="210"/>
      <c r="M349" s="628"/>
      <c r="N349" s="210"/>
      <c r="O349" s="210"/>
      <c r="P349" s="210"/>
      <c r="Q349" s="210"/>
      <c r="R349" s="210"/>
      <c r="S349" s="210"/>
      <c r="T349" s="210"/>
      <c r="U349" s="210"/>
      <c r="V349" s="210"/>
      <c r="W349" s="210"/>
      <c r="X349" s="210"/>
      <c r="Y349" s="210"/>
      <c r="Z349" s="210"/>
    </row>
    <row r="350" ht="12.75" customHeight="1">
      <c r="A350" s="625"/>
      <c r="B350" s="625"/>
      <c r="C350" s="625"/>
      <c r="D350" s="627"/>
      <c r="E350" s="210"/>
      <c r="F350" s="210"/>
      <c r="G350" s="210"/>
      <c r="H350" s="210"/>
      <c r="I350" s="627"/>
      <c r="J350" s="210"/>
      <c r="K350" s="210"/>
      <c r="L350" s="210"/>
      <c r="M350" s="628"/>
      <c r="N350" s="210"/>
      <c r="O350" s="210"/>
      <c r="P350" s="210"/>
      <c r="Q350" s="210"/>
      <c r="R350" s="210"/>
      <c r="S350" s="210"/>
      <c r="T350" s="210"/>
      <c r="U350" s="210"/>
      <c r="V350" s="210"/>
      <c r="W350" s="210"/>
      <c r="X350" s="210"/>
      <c r="Y350" s="210"/>
      <c r="Z350" s="210"/>
    </row>
    <row r="351" ht="12.75" customHeight="1">
      <c r="A351" s="625"/>
      <c r="B351" s="625"/>
      <c r="C351" s="625"/>
      <c r="D351" s="627"/>
      <c r="E351" s="210"/>
      <c r="F351" s="210"/>
      <c r="G351" s="210"/>
      <c r="H351" s="210"/>
      <c r="I351" s="627"/>
      <c r="J351" s="210"/>
      <c r="K351" s="210"/>
      <c r="L351" s="210"/>
      <c r="M351" s="628"/>
      <c r="N351" s="210"/>
      <c r="O351" s="210"/>
      <c r="P351" s="210"/>
      <c r="Q351" s="210"/>
      <c r="R351" s="210"/>
      <c r="S351" s="210"/>
      <c r="T351" s="210"/>
      <c r="U351" s="210"/>
      <c r="V351" s="210"/>
      <c r="W351" s="210"/>
      <c r="X351" s="210"/>
      <c r="Y351" s="210"/>
      <c r="Z351" s="210"/>
    </row>
    <row r="352" ht="12.75" customHeight="1">
      <c r="A352" s="625"/>
      <c r="B352" s="625"/>
      <c r="C352" s="625"/>
      <c r="D352" s="627"/>
      <c r="E352" s="210"/>
      <c r="F352" s="210"/>
      <c r="G352" s="210"/>
      <c r="H352" s="210"/>
      <c r="I352" s="627"/>
      <c r="J352" s="210"/>
      <c r="K352" s="210"/>
      <c r="L352" s="210"/>
      <c r="M352" s="628"/>
      <c r="N352" s="210"/>
      <c r="O352" s="210"/>
      <c r="P352" s="210"/>
      <c r="Q352" s="210"/>
      <c r="R352" s="210"/>
      <c r="S352" s="210"/>
      <c r="T352" s="210"/>
      <c r="U352" s="210"/>
      <c r="V352" s="210"/>
      <c r="W352" s="210"/>
      <c r="X352" s="210"/>
      <c r="Y352" s="210"/>
      <c r="Z352" s="210"/>
    </row>
    <row r="353" ht="12.75" customHeight="1">
      <c r="A353" s="625"/>
      <c r="B353" s="625"/>
      <c r="C353" s="625"/>
      <c r="D353" s="627"/>
      <c r="E353" s="210"/>
      <c r="F353" s="210"/>
      <c r="G353" s="210"/>
      <c r="H353" s="210"/>
      <c r="I353" s="627"/>
      <c r="J353" s="210"/>
      <c r="K353" s="210"/>
      <c r="L353" s="210"/>
      <c r="M353" s="628"/>
      <c r="N353" s="210"/>
      <c r="O353" s="210"/>
      <c r="P353" s="210"/>
      <c r="Q353" s="210"/>
      <c r="R353" s="210"/>
      <c r="S353" s="210"/>
      <c r="T353" s="210"/>
      <c r="U353" s="210"/>
      <c r="V353" s="210"/>
      <c r="W353" s="210"/>
      <c r="X353" s="210"/>
      <c r="Y353" s="210"/>
      <c r="Z353" s="210"/>
    </row>
    <row r="354" ht="12.75" customHeight="1">
      <c r="A354" s="625"/>
      <c r="B354" s="625"/>
      <c r="C354" s="625"/>
      <c r="D354" s="627"/>
      <c r="E354" s="210"/>
      <c r="F354" s="210"/>
      <c r="G354" s="210"/>
      <c r="H354" s="210"/>
      <c r="I354" s="627"/>
      <c r="J354" s="210"/>
      <c r="K354" s="210"/>
      <c r="L354" s="210"/>
      <c r="M354" s="628"/>
      <c r="N354" s="210"/>
      <c r="O354" s="210"/>
      <c r="P354" s="210"/>
      <c r="Q354" s="210"/>
      <c r="R354" s="210"/>
      <c r="S354" s="210"/>
      <c r="T354" s="210"/>
      <c r="U354" s="210"/>
      <c r="V354" s="210"/>
      <c r="W354" s="210"/>
      <c r="X354" s="210"/>
      <c r="Y354" s="210"/>
      <c r="Z354" s="210"/>
    </row>
    <row r="355" ht="12.75" customHeight="1">
      <c r="A355" s="625"/>
      <c r="B355" s="625"/>
      <c r="C355" s="625"/>
      <c r="D355" s="627"/>
      <c r="E355" s="210"/>
      <c r="F355" s="210"/>
      <c r="G355" s="210"/>
      <c r="H355" s="210"/>
      <c r="I355" s="627"/>
      <c r="J355" s="210"/>
      <c r="K355" s="210"/>
      <c r="L355" s="210"/>
      <c r="M355" s="628"/>
      <c r="N355" s="210"/>
      <c r="O355" s="210"/>
      <c r="P355" s="210"/>
      <c r="Q355" s="210"/>
      <c r="R355" s="210"/>
      <c r="S355" s="210"/>
      <c r="T355" s="210"/>
      <c r="U355" s="210"/>
      <c r="V355" s="210"/>
      <c r="W355" s="210"/>
      <c r="X355" s="210"/>
      <c r="Y355" s="210"/>
      <c r="Z355" s="210"/>
    </row>
    <row r="356" ht="12.75" customHeight="1">
      <c r="A356" s="625"/>
      <c r="B356" s="625"/>
      <c r="C356" s="625"/>
      <c r="D356" s="627"/>
      <c r="E356" s="210"/>
      <c r="F356" s="210"/>
      <c r="G356" s="210"/>
      <c r="H356" s="210"/>
      <c r="I356" s="627"/>
      <c r="J356" s="210"/>
      <c r="K356" s="210"/>
      <c r="L356" s="210"/>
      <c r="M356" s="628"/>
      <c r="N356" s="210"/>
      <c r="O356" s="210"/>
      <c r="P356" s="210"/>
      <c r="Q356" s="210"/>
      <c r="R356" s="210"/>
      <c r="S356" s="210"/>
      <c r="T356" s="210"/>
      <c r="U356" s="210"/>
      <c r="V356" s="210"/>
      <c r="W356" s="210"/>
      <c r="X356" s="210"/>
      <c r="Y356" s="210"/>
      <c r="Z356" s="210"/>
    </row>
    <row r="357" ht="12.75" customHeight="1">
      <c r="A357" s="625"/>
      <c r="B357" s="625"/>
      <c r="C357" s="625"/>
      <c r="D357" s="627"/>
      <c r="E357" s="210"/>
      <c r="F357" s="210"/>
      <c r="G357" s="210"/>
      <c r="H357" s="210"/>
      <c r="I357" s="627"/>
      <c r="J357" s="210"/>
      <c r="K357" s="210"/>
      <c r="L357" s="210"/>
      <c r="M357" s="628"/>
      <c r="N357" s="210"/>
      <c r="O357" s="210"/>
      <c r="P357" s="210"/>
      <c r="Q357" s="210"/>
      <c r="R357" s="210"/>
      <c r="S357" s="210"/>
      <c r="T357" s="210"/>
      <c r="U357" s="210"/>
      <c r="V357" s="210"/>
      <c r="W357" s="210"/>
      <c r="X357" s="210"/>
      <c r="Y357" s="210"/>
      <c r="Z357" s="210"/>
    </row>
    <row r="358" ht="12.75" customHeight="1">
      <c r="A358" s="625"/>
      <c r="B358" s="625"/>
      <c r="C358" s="625"/>
      <c r="D358" s="627"/>
      <c r="E358" s="210"/>
      <c r="F358" s="210"/>
      <c r="G358" s="210"/>
      <c r="H358" s="210"/>
      <c r="I358" s="627"/>
      <c r="J358" s="210"/>
      <c r="K358" s="210"/>
      <c r="L358" s="210"/>
      <c r="M358" s="628"/>
      <c r="N358" s="210"/>
      <c r="O358" s="210"/>
      <c r="P358" s="210"/>
      <c r="Q358" s="210"/>
      <c r="R358" s="210"/>
      <c r="S358" s="210"/>
      <c r="T358" s="210"/>
      <c r="U358" s="210"/>
      <c r="V358" s="210"/>
      <c r="W358" s="210"/>
      <c r="X358" s="210"/>
      <c r="Y358" s="210"/>
      <c r="Z358" s="210"/>
    </row>
    <row r="359" ht="12.75" customHeight="1">
      <c r="A359" s="625"/>
      <c r="B359" s="625"/>
      <c r="C359" s="625"/>
      <c r="D359" s="627"/>
      <c r="E359" s="210"/>
      <c r="F359" s="210"/>
      <c r="G359" s="210"/>
      <c r="H359" s="210"/>
      <c r="I359" s="627"/>
      <c r="J359" s="210"/>
      <c r="K359" s="210"/>
      <c r="L359" s="210"/>
      <c r="M359" s="628"/>
      <c r="N359" s="210"/>
      <c r="O359" s="210"/>
      <c r="P359" s="210"/>
      <c r="Q359" s="210"/>
      <c r="R359" s="210"/>
      <c r="S359" s="210"/>
      <c r="T359" s="210"/>
      <c r="U359" s="210"/>
      <c r="V359" s="210"/>
      <c r="W359" s="210"/>
      <c r="X359" s="210"/>
      <c r="Y359" s="210"/>
      <c r="Z359" s="210"/>
    </row>
    <row r="360" ht="12.75" customHeight="1">
      <c r="A360" s="625"/>
      <c r="B360" s="625"/>
      <c r="C360" s="625"/>
      <c r="D360" s="627"/>
      <c r="E360" s="210"/>
      <c r="F360" s="210"/>
      <c r="G360" s="210"/>
      <c r="H360" s="210"/>
      <c r="I360" s="627"/>
      <c r="J360" s="210"/>
      <c r="K360" s="210"/>
      <c r="L360" s="210"/>
      <c r="M360" s="628"/>
      <c r="N360" s="210"/>
      <c r="O360" s="210"/>
      <c r="P360" s="210"/>
      <c r="Q360" s="210"/>
      <c r="R360" s="210"/>
      <c r="S360" s="210"/>
      <c r="T360" s="210"/>
      <c r="U360" s="210"/>
      <c r="V360" s="210"/>
      <c r="W360" s="210"/>
      <c r="X360" s="210"/>
      <c r="Y360" s="210"/>
      <c r="Z360" s="210"/>
    </row>
    <row r="361" ht="12.75" customHeight="1">
      <c r="A361" s="625"/>
      <c r="B361" s="625"/>
      <c r="C361" s="625"/>
      <c r="D361" s="627"/>
      <c r="E361" s="210"/>
      <c r="F361" s="210"/>
      <c r="G361" s="210"/>
      <c r="H361" s="210"/>
      <c r="I361" s="627"/>
      <c r="J361" s="210"/>
      <c r="K361" s="210"/>
      <c r="L361" s="210"/>
      <c r="M361" s="628"/>
      <c r="N361" s="210"/>
      <c r="O361" s="210"/>
      <c r="P361" s="210"/>
      <c r="Q361" s="210"/>
      <c r="R361" s="210"/>
      <c r="S361" s="210"/>
      <c r="T361" s="210"/>
      <c r="U361" s="210"/>
      <c r="V361" s="210"/>
      <c r="W361" s="210"/>
      <c r="X361" s="210"/>
      <c r="Y361" s="210"/>
      <c r="Z361" s="210"/>
    </row>
    <row r="362" ht="12.75" customHeight="1">
      <c r="A362" s="625"/>
      <c r="B362" s="625"/>
      <c r="C362" s="625"/>
      <c r="D362" s="627"/>
      <c r="E362" s="210"/>
      <c r="F362" s="210"/>
      <c r="G362" s="210"/>
      <c r="H362" s="210"/>
      <c r="I362" s="627"/>
      <c r="J362" s="210"/>
      <c r="K362" s="210"/>
      <c r="L362" s="210"/>
      <c r="M362" s="628"/>
      <c r="N362" s="210"/>
      <c r="O362" s="210"/>
      <c r="P362" s="210"/>
      <c r="Q362" s="210"/>
      <c r="R362" s="210"/>
      <c r="S362" s="210"/>
      <c r="T362" s="210"/>
      <c r="U362" s="210"/>
      <c r="V362" s="210"/>
      <c r="W362" s="210"/>
      <c r="X362" s="210"/>
      <c r="Y362" s="210"/>
      <c r="Z362" s="210"/>
    </row>
    <row r="363" ht="12.75" customHeight="1">
      <c r="A363" s="625"/>
      <c r="B363" s="625"/>
      <c r="C363" s="625"/>
      <c r="D363" s="627"/>
      <c r="E363" s="210"/>
      <c r="F363" s="210"/>
      <c r="G363" s="210"/>
      <c r="H363" s="210"/>
      <c r="I363" s="627"/>
      <c r="J363" s="210"/>
      <c r="K363" s="210"/>
      <c r="L363" s="210"/>
      <c r="M363" s="628"/>
      <c r="N363" s="210"/>
      <c r="O363" s="210"/>
      <c r="P363" s="210"/>
      <c r="Q363" s="210"/>
      <c r="R363" s="210"/>
      <c r="S363" s="210"/>
      <c r="T363" s="210"/>
      <c r="U363" s="210"/>
      <c r="V363" s="210"/>
      <c r="W363" s="210"/>
      <c r="X363" s="210"/>
      <c r="Y363" s="210"/>
      <c r="Z363" s="210"/>
    </row>
    <row r="364" ht="12.75" customHeight="1">
      <c r="A364" s="625"/>
      <c r="B364" s="625"/>
      <c r="C364" s="625"/>
      <c r="D364" s="627"/>
      <c r="E364" s="210"/>
      <c r="F364" s="210"/>
      <c r="G364" s="210"/>
      <c r="H364" s="210"/>
      <c r="I364" s="627"/>
      <c r="J364" s="210"/>
      <c r="K364" s="210"/>
      <c r="L364" s="210"/>
      <c r="M364" s="628"/>
      <c r="N364" s="210"/>
      <c r="O364" s="210"/>
      <c r="P364" s="210"/>
      <c r="Q364" s="210"/>
      <c r="R364" s="210"/>
      <c r="S364" s="210"/>
      <c r="T364" s="210"/>
      <c r="U364" s="210"/>
      <c r="V364" s="210"/>
      <c r="W364" s="210"/>
      <c r="X364" s="210"/>
      <c r="Y364" s="210"/>
      <c r="Z364" s="210"/>
    </row>
    <row r="365" ht="12.75" customHeight="1">
      <c r="A365" s="625"/>
      <c r="B365" s="625"/>
      <c r="C365" s="625"/>
      <c r="D365" s="627"/>
      <c r="E365" s="210"/>
      <c r="F365" s="210"/>
      <c r="G365" s="210"/>
      <c r="H365" s="210"/>
      <c r="I365" s="627"/>
      <c r="J365" s="210"/>
      <c r="K365" s="210"/>
      <c r="L365" s="210"/>
      <c r="M365" s="628"/>
      <c r="N365" s="210"/>
      <c r="O365" s="210"/>
      <c r="P365" s="210"/>
      <c r="Q365" s="210"/>
      <c r="R365" s="210"/>
      <c r="S365" s="210"/>
      <c r="T365" s="210"/>
      <c r="U365" s="210"/>
      <c r="V365" s="210"/>
      <c r="W365" s="210"/>
      <c r="X365" s="210"/>
      <c r="Y365" s="210"/>
      <c r="Z365" s="210"/>
    </row>
    <row r="366" ht="12.75" customHeight="1">
      <c r="A366" s="625"/>
      <c r="B366" s="625"/>
      <c r="C366" s="625"/>
      <c r="D366" s="627"/>
      <c r="E366" s="210"/>
      <c r="F366" s="210"/>
      <c r="G366" s="210"/>
      <c r="H366" s="210"/>
      <c r="I366" s="627"/>
      <c r="J366" s="210"/>
      <c r="K366" s="210"/>
      <c r="L366" s="210"/>
      <c r="M366" s="628"/>
      <c r="N366" s="210"/>
      <c r="O366" s="210"/>
      <c r="P366" s="210"/>
      <c r="Q366" s="210"/>
      <c r="R366" s="210"/>
      <c r="S366" s="210"/>
      <c r="T366" s="210"/>
      <c r="U366" s="210"/>
      <c r="V366" s="210"/>
      <c r="W366" s="210"/>
      <c r="X366" s="210"/>
      <c r="Y366" s="210"/>
      <c r="Z366" s="210"/>
    </row>
    <row r="367" ht="12.75" customHeight="1">
      <c r="A367" s="625"/>
      <c r="B367" s="625"/>
      <c r="C367" s="625"/>
      <c r="D367" s="627"/>
      <c r="E367" s="210"/>
      <c r="F367" s="210"/>
      <c r="G367" s="210"/>
      <c r="H367" s="210"/>
      <c r="I367" s="627"/>
      <c r="J367" s="210"/>
      <c r="K367" s="210"/>
      <c r="L367" s="210"/>
      <c r="M367" s="628"/>
      <c r="N367" s="210"/>
      <c r="O367" s="210"/>
      <c r="P367" s="210"/>
      <c r="Q367" s="210"/>
      <c r="R367" s="210"/>
      <c r="S367" s="210"/>
      <c r="T367" s="210"/>
      <c r="U367" s="210"/>
      <c r="V367" s="210"/>
      <c r="W367" s="210"/>
      <c r="X367" s="210"/>
      <c r="Y367" s="210"/>
      <c r="Z367" s="210"/>
    </row>
    <row r="368" ht="12.75" customHeight="1">
      <c r="A368" s="625"/>
      <c r="B368" s="625"/>
      <c r="C368" s="625"/>
      <c r="D368" s="627"/>
      <c r="E368" s="210"/>
      <c r="F368" s="210"/>
      <c r="G368" s="210"/>
      <c r="H368" s="210"/>
      <c r="I368" s="627"/>
      <c r="J368" s="210"/>
      <c r="K368" s="210"/>
      <c r="L368" s="210"/>
      <c r="M368" s="628"/>
      <c r="N368" s="210"/>
      <c r="O368" s="210"/>
      <c r="P368" s="210"/>
      <c r="Q368" s="210"/>
      <c r="R368" s="210"/>
      <c r="S368" s="210"/>
      <c r="T368" s="210"/>
      <c r="U368" s="210"/>
      <c r="V368" s="210"/>
      <c r="W368" s="210"/>
      <c r="X368" s="210"/>
      <c r="Y368" s="210"/>
      <c r="Z368" s="210"/>
    </row>
    <row r="369" ht="12.75" customHeight="1">
      <c r="A369" s="625"/>
      <c r="B369" s="625"/>
      <c r="C369" s="625"/>
      <c r="D369" s="627"/>
      <c r="E369" s="210"/>
      <c r="F369" s="210"/>
      <c r="G369" s="210"/>
      <c r="H369" s="210"/>
      <c r="I369" s="627"/>
      <c r="J369" s="210"/>
      <c r="K369" s="210"/>
      <c r="L369" s="210"/>
      <c r="M369" s="628"/>
      <c r="N369" s="210"/>
      <c r="O369" s="210"/>
      <c r="P369" s="210"/>
      <c r="Q369" s="210"/>
      <c r="R369" s="210"/>
      <c r="S369" s="210"/>
      <c r="T369" s="210"/>
      <c r="U369" s="210"/>
      <c r="V369" s="210"/>
      <c r="W369" s="210"/>
      <c r="X369" s="210"/>
      <c r="Y369" s="210"/>
      <c r="Z369" s="210"/>
    </row>
    <row r="370" ht="12.75" customHeight="1">
      <c r="A370" s="625"/>
      <c r="B370" s="625"/>
      <c r="C370" s="625"/>
      <c r="D370" s="627"/>
      <c r="E370" s="210"/>
      <c r="F370" s="210"/>
      <c r="G370" s="210"/>
      <c r="H370" s="210"/>
      <c r="I370" s="627"/>
      <c r="J370" s="210"/>
      <c r="K370" s="210"/>
      <c r="L370" s="210"/>
      <c r="M370" s="628"/>
      <c r="N370" s="210"/>
      <c r="O370" s="210"/>
      <c r="P370" s="210"/>
      <c r="Q370" s="210"/>
      <c r="R370" s="210"/>
      <c r="S370" s="210"/>
      <c r="T370" s="210"/>
      <c r="U370" s="210"/>
      <c r="V370" s="210"/>
      <c r="W370" s="210"/>
      <c r="X370" s="210"/>
      <c r="Y370" s="210"/>
      <c r="Z370" s="210"/>
    </row>
    <row r="371" ht="12.75" customHeight="1">
      <c r="A371" s="625"/>
      <c r="B371" s="625"/>
      <c r="C371" s="625"/>
      <c r="D371" s="627"/>
      <c r="E371" s="210"/>
      <c r="F371" s="210"/>
      <c r="G371" s="210"/>
      <c r="H371" s="210"/>
      <c r="I371" s="627"/>
      <c r="J371" s="210"/>
      <c r="K371" s="210"/>
      <c r="L371" s="210"/>
      <c r="M371" s="628"/>
      <c r="N371" s="210"/>
      <c r="O371" s="210"/>
      <c r="P371" s="210"/>
      <c r="Q371" s="210"/>
      <c r="R371" s="210"/>
      <c r="S371" s="210"/>
      <c r="T371" s="210"/>
      <c r="U371" s="210"/>
      <c r="V371" s="210"/>
      <c r="W371" s="210"/>
      <c r="X371" s="210"/>
      <c r="Y371" s="210"/>
      <c r="Z371" s="210"/>
    </row>
    <row r="372" ht="12.75" customHeight="1">
      <c r="A372" s="625"/>
      <c r="B372" s="625"/>
      <c r="C372" s="625"/>
      <c r="D372" s="627"/>
      <c r="E372" s="210"/>
      <c r="F372" s="210"/>
      <c r="G372" s="210"/>
      <c r="H372" s="210"/>
      <c r="I372" s="627"/>
      <c r="J372" s="210"/>
      <c r="K372" s="210"/>
      <c r="L372" s="210"/>
      <c r="M372" s="628"/>
      <c r="N372" s="210"/>
      <c r="O372" s="210"/>
      <c r="P372" s="210"/>
      <c r="Q372" s="210"/>
      <c r="R372" s="210"/>
      <c r="S372" s="210"/>
      <c r="T372" s="210"/>
      <c r="U372" s="210"/>
      <c r="V372" s="210"/>
      <c r="W372" s="210"/>
      <c r="X372" s="210"/>
      <c r="Y372" s="210"/>
      <c r="Z372" s="210"/>
    </row>
    <row r="373" ht="12.75" customHeight="1">
      <c r="A373" s="625"/>
      <c r="B373" s="625"/>
      <c r="C373" s="625"/>
      <c r="D373" s="627"/>
      <c r="E373" s="210"/>
      <c r="F373" s="210"/>
      <c r="G373" s="210"/>
      <c r="H373" s="210"/>
      <c r="I373" s="627"/>
      <c r="J373" s="210"/>
      <c r="K373" s="210"/>
      <c r="L373" s="210"/>
      <c r="M373" s="628"/>
      <c r="N373" s="210"/>
      <c r="O373" s="210"/>
      <c r="P373" s="210"/>
      <c r="Q373" s="210"/>
      <c r="R373" s="210"/>
      <c r="S373" s="210"/>
      <c r="T373" s="210"/>
      <c r="U373" s="210"/>
      <c r="V373" s="210"/>
      <c r="W373" s="210"/>
      <c r="X373" s="210"/>
      <c r="Y373" s="210"/>
      <c r="Z373" s="210"/>
    </row>
    <row r="374" ht="12.75" customHeight="1">
      <c r="A374" s="625"/>
      <c r="B374" s="625"/>
      <c r="C374" s="625"/>
      <c r="D374" s="627"/>
      <c r="E374" s="210"/>
      <c r="F374" s="210"/>
      <c r="G374" s="210"/>
      <c r="H374" s="210"/>
      <c r="I374" s="627"/>
      <c r="J374" s="210"/>
      <c r="K374" s="210"/>
      <c r="L374" s="210"/>
      <c r="M374" s="628"/>
      <c r="N374" s="210"/>
      <c r="O374" s="210"/>
      <c r="P374" s="210"/>
      <c r="Q374" s="210"/>
      <c r="R374" s="210"/>
      <c r="S374" s="210"/>
      <c r="T374" s="210"/>
      <c r="U374" s="210"/>
      <c r="V374" s="210"/>
      <c r="W374" s="210"/>
      <c r="X374" s="210"/>
      <c r="Y374" s="210"/>
      <c r="Z374" s="210"/>
    </row>
    <row r="375" ht="12.75" customHeight="1">
      <c r="A375" s="625"/>
      <c r="B375" s="625"/>
      <c r="C375" s="625"/>
      <c r="D375" s="627"/>
      <c r="E375" s="210"/>
      <c r="F375" s="210"/>
      <c r="G375" s="210"/>
      <c r="H375" s="210"/>
      <c r="I375" s="627"/>
      <c r="J375" s="210"/>
      <c r="K375" s="210"/>
      <c r="L375" s="210"/>
      <c r="M375" s="628"/>
      <c r="N375" s="210"/>
      <c r="O375" s="210"/>
      <c r="P375" s="210"/>
      <c r="Q375" s="210"/>
      <c r="R375" s="210"/>
      <c r="S375" s="210"/>
      <c r="T375" s="210"/>
      <c r="U375" s="210"/>
      <c r="V375" s="210"/>
      <c r="W375" s="210"/>
      <c r="X375" s="210"/>
      <c r="Y375" s="210"/>
      <c r="Z375" s="210"/>
    </row>
    <row r="376" ht="12.75" customHeight="1">
      <c r="A376" s="625"/>
      <c r="B376" s="625"/>
      <c r="C376" s="625"/>
      <c r="D376" s="627"/>
      <c r="E376" s="210"/>
      <c r="F376" s="210"/>
      <c r="G376" s="210"/>
      <c r="H376" s="210"/>
      <c r="I376" s="627"/>
      <c r="J376" s="210"/>
      <c r="K376" s="210"/>
      <c r="L376" s="210"/>
      <c r="M376" s="628"/>
      <c r="N376" s="210"/>
      <c r="O376" s="210"/>
      <c r="P376" s="210"/>
      <c r="Q376" s="210"/>
      <c r="R376" s="210"/>
      <c r="S376" s="210"/>
      <c r="T376" s="210"/>
      <c r="U376" s="210"/>
      <c r="V376" s="210"/>
      <c r="W376" s="210"/>
      <c r="X376" s="210"/>
      <c r="Y376" s="210"/>
      <c r="Z376" s="210"/>
    </row>
    <row r="377" ht="12.75" customHeight="1">
      <c r="A377" s="625"/>
      <c r="B377" s="625"/>
      <c r="C377" s="625"/>
      <c r="D377" s="627"/>
      <c r="E377" s="210"/>
      <c r="F377" s="210"/>
      <c r="G377" s="210"/>
      <c r="H377" s="210"/>
      <c r="I377" s="627"/>
      <c r="J377" s="210"/>
      <c r="K377" s="210"/>
      <c r="L377" s="210"/>
      <c r="M377" s="628"/>
      <c r="N377" s="210"/>
      <c r="O377" s="210"/>
      <c r="P377" s="210"/>
      <c r="Q377" s="210"/>
      <c r="R377" s="210"/>
      <c r="S377" s="210"/>
      <c r="T377" s="210"/>
      <c r="U377" s="210"/>
      <c r="V377" s="210"/>
      <c r="W377" s="210"/>
      <c r="X377" s="210"/>
      <c r="Y377" s="210"/>
      <c r="Z377" s="210"/>
    </row>
    <row r="378" ht="12.75" customHeight="1">
      <c r="A378" s="625"/>
      <c r="B378" s="625"/>
      <c r="C378" s="625"/>
      <c r="D378" s="627"/>
      <c r="E378" s="210"/>
      <c r="F378" s="210"/>
      <c r="G378" s="210"/>
      <c r="H378" s="210"/>
      <c r="I378" s="627"/>
      <c r="J378" s="210"/>
      <c r="K378" s="210"/>
      <c r="L378" s="210"/>
      <c r="M378" s="628"/>
      <c r="N378" s="210"/>
      <c r="O378" s="210"/>
      <c r="P378" s="210"/>
      <c r="Q378" s="210"/>
      <c r="R378" s="210"/>
      <c r="S378" s="210"/>
      <c r="T378" s="210"/>
      <c r="U378" s="210"/>
      <c r="V378" s="210"/>
      <c r="W378" s="210"/>
      <c r="X378" s="210"/>
      <c r="Y378" s="210"/>
      <c r="Z378" s="210"/>
    </row>
    <row r="379" ht="12.75" customHeight="1">
      <c r="A379" s="625"/>
      <c r="B379" s="625"/>
      <c r="C379" s="625"/>
      <c r="D379" s="627"/>
      <c r="E379" s="210"/>
      <c r="F379" s="210"/>
      <c r="G379" s="210"/>
      <c r="H379" s="210"/>
      <c r="I379" s="627"/>
      <c r="J379" s="210"/>
      <c r="K379" s="210"/>
      <c r="L379" s="210"/>
      <c r="M379" s="628"/>
      <c r="N379" s="210"/>
      <c r="O379" s="210"/>
      <c r="P379" s="210"/>
      <c r="Q379" s="210"/>
      <c r="R379" s="210"/>
      <c r="S379" s="210"/>
      <c r="T379" s="210"/>
      <c r="U379" s="210"/>
      <c r="V379" s="210"/>
      <c r="W379" s="210"/>
      <c r="X379" s="210"/>
      <c r="Y379" s="210"/>
      <c r="Z379" s="210"/>
    </row>
    <row r="380" ht="12.75" customHeight="1">
      <c r="A380" s="625"/>
      <c r="B380" s="625"/>
      <c r="C380" s="625"/>
      <c r="D380" s="627"/>
      <c r="E380" s="210"/>
      <c r="F380" s="210"/>
      <c r="G380" s="210"/>
      <c r="H380" s="210"/>
      <c r="I380" s="627"/>
      <c r="J380" s="210"/>
      <c r="K380" s="210"/>
      <c r="L380" s="210"/>
      <c r="M380" s="628"/>
      <c r="N380" s="210"/>
      <c r="O380" s="210"/>
      <c r="P380" s="210"/>
      <c r="Q380" s="210"/>
      <c r="R380" s="210"/>
      <c r="S380" s="210"/>
      <c r="T380" s="210"/>
      <c r="U380" s="210"/>
      <c r="V380" s="210"/>
      <c r="W380" s="210"/>
      <c r="X380" s="210"/>
      <c r="Y380" s="210"/>
      <c r="Z380" s="210"/>
    </row>
    <row r="381" ht="12.75" customHeight="1">
      <c r="A381" s="625"/>
      <c r="B381" s="625"/>
      <c r="C381" s="625"/>
      <c r="D381" s="627"/>
      <c r="E381" s="210"/>
      <c r="F381" s="210"/>
      <c r="G381" s="210"/>
      <c r="H381" s="210"/>
      <c r="I381" s="627"/>
      <c r="J381" s="210"/>
      <c r="K381" s="210"/>
      <c r="L381" s="210"/>
      <c r="M381" s="628"/>
      <c r="N381" s="210"/>
      <c r="O381" s="210"/>
      <c r="P381" s="210"/>
      <c r="Q381" s="210"/>
      <c r="R381" s="210"/>
      <c r="S381" s="210"/>
      <c r="T381" s="210"/>
      <c r="U381" s="210"/>
      <c r="V381" s="210"/>
      <c r="W381" s="210"/>
      <c r="X381" s="210"/>
      <c r="Y381" s="210"/>
      <c r="Z381" s="210"/>
    </row>
    <row r="382" ht="12.75" customHeight="1">
      <c r="A382" s="625"/>
      <c r="B382" s="625"/>
      <c r="C382" s="625"/>
      <c r="D382" s="627"/>
      <c r="E382" s="210"/>
      <c r="F382" s="210"/>
      <c r="G382" s="210"/>
      <c r="H382" s="210"/>
      <c r="I382" s="627"/>
      <c r="J382" s="210"/>
      <c r="K382" s="210"/>
      <c r="L382" s="210"/>
      <c r="M382" s="628"/>
      <c r="N382" s="210"/>
      <c r="O382" s="210"/>
      <c r="P382" s="210"/>
      <c r="Q382" s="210"/>
      <c r="R382" s="210"/>
      <c r="S382" s="210"/>
      <c r="T382" s="210"/>
      <c r="U382" s="210"/>
      <c r="V382" s="210"/>
      <c r="W382" s="210"/>
      <c r="X382" s="210"/>
      <c r="Y382" s="210"/>
      <c r="Z382" s="210"/>
    </row>
    <row r="383" ht="12.75" customHeight="1">
      <c r="A383" s="625"/>
      <c r="B383" s="625"/>
      <c r="C383" s="625"/>
      <c r="D383" s="627"/>
      <c r="E383" s="210"/>
      <c r="F383" s="210"/>
      <c r="G383" s="210"/>
      <c r="H383" s="210"/>
      <c r="I383" s="627"/>
      <c r="J383" s="210"/>
      <c r="K383" s="210"/>
      <c r="L383" s="210"/>
      <c r="M383" s="628"/>
      <c r="N383" s="210"/>
      <c r="O383" s="210"/>
      <c r="P383" s="210"/>
      <c r="Q383" s="210"/>
      <c r="R383" s="210"/>
      <c r="S383" s="210"/>
      <c r="T383" s="210"/>
      <c r="U383" s="210"/>
      <c r="V383" s="210"/>
      <c r="W383" s="210"/>
      <c r="X383" s="210"/>
      <c r="Y383" s="210"/>
      <c r="Z383" s="210"/>
    </row>
    <row r="384" ht="12.75" customHeight="1">
      <c r="A384" s="625"/>
      <c r="B384" s="625"/>
      <c r="C384" s="625"/>
      <c r="D384" s="627"/>
      <c r="E384" s="210"/>
      <c r="F384" s="210"/>
      <c r="G384" s="210"/>
      <c r="H384" s="210"/>
      <c r="I384" s="627"/>
      <c r="J384" s="210"/>
      <c r="K384" s="210"/>
      <c r="L384" s="210"/>
      <c r="M384" s="628"/>
      <c r="N384" s="210"/>
      <c r="O384" s="210"/>
      <c r="P384" s="210"/>
      <c r="Q384" s="210"/>
      <c r="R384" s="210"/>
      <c r="S384" s="210"/>
      <c r="T384" s="210"/>
      <c r="U384" s="210"/>
      <c r="V384" s="210"/>
      <c r="W384" s="210"/>
      <c r="X384" s="210"/>
      <c r="Y384" s="210"/>
      <c r="Z384" s="210"/>
    </row>
    <row r="385" ht="12.75" customHeight="1">
      <c r="A385" s="625"/>
      <c r="B385" s="625"/>
      <c r="C385" s="625"/>
      <c r="D385" s="627"/>
      <c r="E385" s="210"/>
      <c r="F385" s="210"/>
      <c r="G385" s="210"/>
      <c r="H385" s="210"/>
      <c r="I385" s="627"/>
      <c r="J385" s="210"/>
      <c r="K385" s="210"/>
      <c r="L385" s="210"/>
      <c r="M385" s="628"/>
      <c r="N385" s="210"/>
      <c r="O385" s="210"/>
      <c r="P385" s="210"/>
      <c r="Q385" s="210"/>
      <c r="R385" s="210"/>
      <c r="S385" s="210"/>
      <c r="T385" s="210"/>
      <c r="U385" s="210"/>
      <c r="V385" s="210"/>
      <c r="W385" s="210"/>
      <c r="X385" s="210"/>
      <c r="Y385" s="210"/>
      <c r="Z385" s="210"/>
    </row>
    <row r="386" ht="12.75" customHeight="1">
      <c r="A386" s="625"/>
      <c r="B386" s="625"/>
      <c r="C386" s="625"/>
      <c r="D386" s="627"/>
      <c r="E386" s="210"/>
      <c r="F386" s="210"/>
      <c r="G386" s="210"/>
      <c r="H386" s="210"/>
      <c r="I386" s="627"/>
      <c r="J386" s="210"/>
      <c r="K386" s="210"/>
      <c r="L386" s="210"/>
      <c r="M386" s="628"/>
      <c r="N386" s="210"/>
      <c r="O386" s="210"/>
      <c r="P386" s="210"/>
      <c r="Q386" s="210"/>
      <c r="R386" s="210"/>
      <c r="S386" s="210"/>
      <c r="T386" s="210"/>
      <c r="U386" s="210"/>
      <c r="V386" s="210"/>
      <c r="W386" s="210"/>
      <c r="X386" s="210"/>
      <c r="Y386" s="210"/>
      <c r="Z386" s="210"/>
    </row>
    <row r="387" ht="12.75" customHeight="1">
      <c r="A387" s="625"/>
      <c r="B387" s="625"/>
      <c r="C387" s="625"/>
      <c r="D387" s="627"/>
      <c r="E387" s="210"/>
      <c r="F387" s="210"/>
      <c r="G387" s="210"/>
      <c r="H387" s="210"/>
      <c r="I387" s="627"/>
      <c r="J387" s="210"/>
      <c r="K387" s="210"/>
      <c r="L387" s="210"/>
      <c r="M387" s="628"/>
      <c r="N387" s="210"/>
      <c r="O387" s="210"/>
      <c r="P387" s="210"/>
      <c r="Q387" s="210"/>
      <c r="R387" s="210"/>
      <c r="S387" s="210"/>
      <c r="T387" s="210"/>
      <c r="U387" s="210"/>
      <c r="V387" s="210"/>
      <c r="W387" s="210"/>
      <c r="X387" s="210"/>
      <c r="Y387" s="210"/>
      <c r="Z387" s="210"/>
    </row>
    <row r="388" ht="12.75" customHeight="1">
      <c r="A388" s="625"/>
      <c r="B388" s="625"/>
      <c r="C388" s="625"/>
      <c r="D388" s="627"/>
      <c r="E388" s="210"/>
      <c r="F388" s="210"/>
      <c r="G388" s="210"/>
      <c r="H388" s="210"/>
      <c r="I388" s="627"/>
      <c r="J388" s="210"/>
      <c r="K388" s="210"/>
      <c r="L388" s="210"/>
      <c r="M388" s="628"/>
      <c r="N388" s="210"/>
      <c r="O388" s="210"/>
      <c r="P388" s="210"/>
      <c r="Q388" s="210"/>
      <c r="R388" s="210"/>
      <c r="S388" s="210"/>
      <c r="T388" s="210"/>
      <c r="U388" s="210"/>
      <c r="V388" s="210"/>
      <c r="W388" s="210"/>
      <c r="X388" s="210"/>
      <c r="Y388" s="210"/>
      <c r="Z388" s="210"/>
    </row>
    <row r="389" ht="12.75" customHeight="1">
      <c r="A389" s="625"/>
      <c r="B389" s="625"/>
      <c r="C389" s="625"/>
      <c r="D389" s="627"/>
      <c r="E389" s="210"/>
      <c r="F389" s="210"/>
      <c r="G389" s="210"/>
      <c r="H389" s="210"/>
      <c r="I389" s="627"/>
      <c r="J389" s="210"/>
      <c r="K389" s="210"/>
      <c r="L389" s="210"/>
      <c r="M389" s="628"/>
      <c r="N389" s="210"/>
      <c r="O389" s="210"/>
      <c r="P389" s="210"/>
      <c r="Q389" s="210"/>
      <c r="R389" s="210"/>
      <c r="S389" s="210"/>
      <c r="T389" s="210"/>
      <c r="U389" s="210"/>
      <c r="V389" s="210"/>
      <c r="W389" s="210"/>
      <c r="X389" s="210"/>
      <c r="Y389" s="210"/>
      <c r="Z389" s="210"/>
    </row>
    <row r="390" ht="12.75" customHeight="1">
      <c r="A390" s="625"/>
      <c r="B390" s="625"/>
      <c r="C390" s="625"/>
      <c r="D390" s="627"/>
      <c r="E390" s="210"/>
      <c r="F390" s="210"/>
      <c r="G390" s="210"/>
      <c r="H390" s="210"/>
      <c r="I390" s="627"/>
      <c r="J390" s="210"/>
      <c r="K390" s="210"/>
      <c r="L390" s="210"/>
      <c r="M390" s="628"/>
      <c r="N390" s="210"/>
      <c r="O390" s="210"/>
      <c r="P390" s="210"/>
      <c r="Q390" s="210"/>
      <c r="R390" s="210"/>
      <c r="S390" s="210"/>
      <c r="T390" s="210"/>
      <c r="U390" s="210"/>
      <c r="V390" s="210"/>
      <c r="W390" s="210"/>
      <c r="X390" s="210"/>
      <c r="Y390" s="210"/>
      <c r="Z390" s="210"/>
    </row>
    <row r="391" ht="12.75" customHeight="1">
      <c r="A391" s="625"/>
      <c r="B391" s="625"/>
      <c r="C391" s="625"/>
      <c r="D391" s="627"/>
      <c r="E391" s="210"/>
      <c r="F391" s="210"/>
      <c r="G391" s="210"/>
      <c r="H391" s="210"/>
      <c r="I391" s="627"/>
      <c r="J391" s="210"/>
      <c r="K391" s="210"/>
      <c r="L391" s="210"/>
      <c r="M391" s="628"/>
      <c r="N391" s="210"/>
      <c r="O391" s="210"/>
      <c r="P391" s="210"/>
      <c r="Q391" s="210"/>
      <c r="R391" s="210"/>
      <c r="S391" s="210"/>
      <c r="T391" s="210"/>
      <c r="U391" s="210"/>
      <c r="V391" s="210"/>
      <c r="W391" s="210"/>
      <c r="X391" s="210"/>
      <c r="Y391" s="210"/>
      <c r="Z391" s="210"/>
    </row>
    <row r="392" ht="12.75" customHeight="1">
      <c r="A392" s="625"/>
      <c r="B392" s="625"/>
      <c r="C392" s="625"/>
      <c r="D392" s="627"/>
      <c r="E392" s="210"/>
      <c r="F392" s="210"/>
      <c r="G392" s="210"/>
      <c r="H392" s="210"/>
      <c r="I392" s="627"/>
      <c r="J392" s="210"/>
      <c r="K392" s="210"/>
      <c r="L392" s="210"/>
      <c r="M392" s="628"/>
      <c r="N392" s="210"/>
      <c r="O392" s="210"/>
      <c r="P392" s="210"/>
      <c r="Q392" s="210"/>
      <c r="R392" s="210"/>
      <c r="S392" s="210"/>
      <c r="T392" s="210"/>
      <c r="U392" s="210"/>
      <c r="V392" s="210"/>
      <c r="W392" s="210"/>
      <c r="X392" s="210"/>
      <c r="Y392" s="210"/>
      <c r="Z392" s="210"/>
    </row>
    <row r="393" ht="12.75" customHeight="1">
      <c r="A393" s="625"/>
      <c r="B393" s="625"/>
      <c r="C393" s="625"/>
      <c r="D393" s="627"/>
      <c r="E393" s="210"/>
      <c r="F393" s="210"/>
      <c r="G393" s="210"/>
      <c r="H393" s="210"/>
      <c r="I393" s="627"/>
      <c r="J393" s="210"/>
      <c r="K393" s="210"/>
      <c r="L393" s="210"/>
      <c r="M393" s="628"/>
      <c r="N393" s="210"/>
      <c r="O393" s="210"/>
      <c r="P393" s="210"/>
      <c r="Q393" s="210"/>
      <c r="R393" s="210"/>
      <c r="S393" s="210"/>
      <c r="T393" s="210"/>
      <c r="U393" s="210"/>
      <c r="V393" s="210"/>
      <c r="W393" s="210"/>
      <c r="X393" s="210"/>
      <c r="Y393" s="210"/>
      <c r="Z393" s="210"/>
    </row>
    <row r="394" ht="12.75" customHeight="1">
      <c r="A394" s="625"/>
      <c r="B394" s="625"/>
      <c r="C394" s="625"/>
      <c r="D394" s="627"/>
      <c r="E394" s="210"/>
      <c r="F394" s="210"/>
      <c r="G394" s="210"/>
      <c r="H394" s="210"/>
      <c r="I394" s="627"/>
      <c r="J394" s="210"/>
      <c r="K394" s="210"/>
      <c r="L394" s="210"/>
      <c r="M394" s="628"/>
      <c r="N394" s="210"/>
      <c r="O394" s="210"/>
      <c r="P394" s="210"/>
      <c r="Q394" s="210"/>
      <c r="R394" s="210"/>
      <c r="S394" s="210"/>
      <c r="T394" s="210"/>
      <c r="U394" s="210"/>
      <c r="V394" s="210"/>
      <c r="W394" s="210"/>
      <c r="X394" s="210"/>
      <c r="Y394" s="210"/>
      <c r="Z394" s="210"/>
    </row>
    <row r="395" ht="12.75" customHeight="1">
      <c r="A395" s="625"/>
      <c r="B395" s="625"/>
      <c r="C395" s="625"/>
      <c r="D395" s="627"/>
      <c r="E395" s="210"/>
      <c r="F395" s="210"/>
      <c r="G395" s="210"/>
      <c r="H395" s="210"/>
      <c r="I395" s="627"/>
      <c r="J395" s="210"/>
      <c r="K395" s="210"/>
      <c r="L395" s="210"/>
      <c r="M395" s="628"/>
      <c r="N395" s="210"/>
      <c r="O395" s="210"/>
      <c r="P395" s="210"/>
      <c r="Q395" s="210"/>
      <c r="R395" s="210"/>
      <c r="S395" s="210"/>
      <c r="T395" s="210"/>
      <c r="U395" s="210"/>
      <c r="V395" s="210"/>
      <c r="W395" s="210"/>
      <c r="X395" s="210"/>
      <c r="Y395" s="210"/>
      <c r="Z395" s="210"/>
    </row>
    <row r="396" ht="12.75" customHeight="1">
      <c r="A396" s="625"/>
      <c r="B396" s="625"/>
      <c r="C396" s="625"/>
      <c r="D396" s="627"/>
      <c r="E396" s="210"/>
      <c r="F396" s="210"/>
      <c r="G396" s="210"/>
      <c r="H396" s="210"/>
      <c r="I396" s="627"/>
      <c r="J396" s="210"/>
      <c r="K396" s="210"/>
      <c r="L396" s="210"/>
      <c r="M396" s="628"/>
      <c r="N396" s="210"/>
      <c r="O396" s="210"/>
      <c r="P396" s="210"/>
      <c r="Q396" s="210"/>
      <c r="R396" s="210"/>
      <c r="S396" s="210"/>
      <c r="T396" s="210"/>
      <c r="U396" s="210"/>
      <c r="V396" s="210"/>
      <c r="W396" s="210"/>
      <c r="X396" s="210"/>
      <c r="Y396" s="210"/>
      <c r="Z396" s="210"/>
    </row>
    <row r="397" ht="12.75" customHeight="1">
      <c r="A397" s="625"/>
      <c r="B397" s="625"/>
      <c r="C397" s="625"/>
      <c r="D397" s="627"/>
      <c r="E397" s="210"/>
      <c r="F397" s="210"/>
      <c r="G397" s="210"/>
      <c r="H397" s="210"/>
      <c r="I397" s="627"/>
      <c r="J397" s="210"/>
      <c r="K397" s="210"/>
      <c r="L397" s="210"/>
      <c r="M397" s="628"/>
      <c r="N397" s="210"/>
      <c r="O397" s="210"/>
      <c r="P397" s="210"/>
      <c r="Q397" s="210"/>
      <c r="R397" s="210"/>
      <c r="S397" s="210"/>
      <c r="T397" s="210"/>
      <c r="U397" s="210"/>
      <c r="V397" s="210"/>
      <c r="W397" s="210"/>
      <c r="X397" s="210"/>
      <c r="Y397" s="210"/>
      <c r="Z397" s="210"/>
    </row>
    <row r="398" ht="12.75" customHeight="1">
      <c r="A398" s="625"/>
      <c r="B398" s="625"/>
      <c r="C398" s="625"/>
      <c r="D398" s="627"/>
      <c r="E398" s="210"/>
      <c r="F398" s="210"/>
      <c r="G398" s="210"/>
      <c r="H398" s="210"/>
      <c r="I398" s="627"/>
      <c r="J398" s="210"/>
      <c r="K398" s="210"/>
      <c r="L398" s="210"/>
      <c r="M398" s="628"/>
      <c r="N398" s="210"/>
      <c r="O398" s="210"/>
      <c r="P398" s="210"/>
      <c r="Q398" s="210"/>
      <c r="R398" s="210"/>
      <c r="S398" s="210"/>
      <c r="T398" s="210"/>
      <c r="U398" s="210"/>
      <c r="V398" s="210"/>
      <c r="W398" s="210"/>
      <c r="X398" s="210"/>
      <c r="Y398" s="210"/>
      <c r="Z398" s="210"/>
    </row>
    <row r="399" ht="12.75" customHeight="1">
      <c r="A399" s="625"/>
      <c r="B399" s="625"/>
      <c r="C399" s="625"/>
      <c r="D399" s="627"/>
      <c r="E399" s="210"/>
      <c r="F399" s="210"/>
      <c r="G399" s="210"/>
      <c r="H399" s="210"/>
      <c r="I399" s="627"/>
      <c r="J399" s="210"/>
      <c r="K399" s="210"/>
      <c r="L399" s="210"/>
      <c r="M399" s="628"/>
      <c r="N399" s="210"/>
      <c r="O399" s="210"/>
      <c r="P399" s="210"/>
      <c r="Q399" s="210"/>
      <c r="R399" s="210"/>
      <c r="S399" s="210"/>
      <c r="T399" s="210"/>
      <c r="U399" s="210"/>
      <c r="V399" s="210"/>
      <c r="W399" s="210"/>
      <c r="X399" s="210"/>
      <c r="Y399" s="210"/>
      <c r="Z399" s="210"/>
    </row>
    <row r="400" ht="12.75" customHeight="1">
      <c r="A400" s="625"/>
      <c r="B400" s="625"/>
      <c r="C400" s="625"/>
      <c r="D400" s="627"/>
      <c r="E400" s="210"/>
      <c r="F400" s="210"/>
      <c r="G400" s="210"/>
      <c r="H400" s="210"/>
      <c r="I400" s="627"/>
      <c r="J400" s="210"/>
      <c r="K400" s="210"/>
      <c r="L400" s="210"/>
      <c r="M400" s="628"/>
      <c r="N400" s="210"/>
      <c r="O400" s="210"/>
      <c r="P400" s="210"/>
      <c r="Q400" s="210"/>
      <c r="R400" s="210"/>
      <c r="S400" s="210"/>
      <c r="T400" s="210"/>
      <c r="U400" s="210"/>
      <c r="V400" s="210"/>
      <c r="W400" s="210"/>
      <c r="X400" s="210"/>
      <c r="Y400" s="210"/>
      <c r="Z400" s="210"/>
    </row>
    <row r="401" ht="12.75" customHeight="1">
      <c r="A401" s="625"/>
      <c r="B401" s="625"/>
      <c r="C401" s="625"/>
      <c r="D401" s="627"/>
      <c r="E401" s="210"/>
      <c r="F401" s="210"/>
      <c r="G401" s="210"/>
      <c r="H401" s="210"/>
      <c r="I401" s="627"/>
      <c r="J401" s="210"/>
      <c r="K401" s="210"/>
      <c r="L401" s="210"/>
      <c r="M401" s="628"/>
      <c r="N401" s="210"/>
      <c r="O401" s="210"/>
      <c r="P401" s="210"/>
      <c r="Q401" s="210"/>
      <c r="R401" s="210"/>
      <c r="S401" s="210"/>
      <c r="T401" s="210"/>
      <c r="U401" s="210"/>
      <c r="V401" s="210"/>
      <c r="W401" s="210"/>
      <c r="X401" s="210"/>
      <c r="Y401" s="210"/>
      <c r="Z401" s="210"/>
    </row>
    <row r="402" ht="12.75" customHeight="1">
      <c r="A402" s="625"/>
      <c r="B402" s="625"/>
      <c r="C402" s="625"/>
      <c r="D402" s="627"/>
      <c r="E402" s="210"/>
      <c r="F402" s="210"/>
      <c r="G402" s="210"/>
      <c r="H402" s="210"/>
      <c r="I402" s="627"/>
      <c r="J402" s="210"/>
      <c r="K402" s="210"/>
      <c r="L402" s="210"/>
      <c r="M402" s="628"/>
      <c r="N402" s="210"/>
      <c r="O402" s="210"/>
      <c r="P402" s="210"/>
      <c r="Q402" s="210"/>
      <c r="R402" s="210"/>
      <c r="S402" s="210"/>
      <c r="T402" s="210"/>
      <c r="U402" s="210"/>
      <c r="V402" s="210"/>
      <c r="W402" s="210"/>
      <c r="X402" s="210"/>
      <c r="Y402" s="210"/>
      <c r="Z402" s="210"/>
    </row>
    <row r="403" ht="12.75" customHeight="1">
      <c r="A403" s="625"/>
      <c r="B403" s="625"/>
      <c r="C403" s="625"/>
      <c r="D403" s="627"/>
      <c r="E403" s="210"/>
      <c r="F403" s="210"/>
      <c r="G403" s="210"/>
      <c r="H403" s="210"/>
      <c r="I403" s="627"/>
      <c r="J403" s="210"/>
      <c r="K403" s="210"/>
      <c r="L403" s="210"/>
      <c r="M403" s="628"/>
      <c r="N403" s="210"/>
      <c r="O403" s="210"/>
      <c r="P403" s="210"/>
      <c r="Q403" s="210"/>
      <c r="R403" s="210"/>
      <c r="S403" s="210"/>
      <c r="T403" s="210"/>
      <c r="U403" s="210"/>
      <c r="V403" s="210"/>
      <c r="W403" s="210"/>
      <c r="X403" s="210"/>
      <c r="Y403" s="210"/>
      <c r="Z403" s="210"/>
    </row>
    <row r="404" ht="12.75" customHeight="1">
      <c r="A404" s="625"/>
      <c r="B404" s="625"/>
      <c r="C404" s="625"/>
      <c r="D404" s="627"/>
      <c r="E404" s="210"/>
      <c r="F404" s="210"/>
      <c r="G404" s="210"/>
      <c r="H404" s="210"/>
      <c r="I404" s="627"/>
      <c r="J404" s="210"/>
      <c r="K404" s="210"/>
      <c r="L404" s="210"/>
      <c r="M404" s="628"/>
      <c r="N404" s="210"/>
      <c r="O404" s="210"/>
      <c r="P404" s="210"/>
      <c r="Q404" s="210"/>
      <c r="R404" s="210"/>
      <c r="S404" s="210"/>
      <c r="T404" s="210"/>
      <c r="U404" s="210"/>
      <c r="V404" s="210"/>
      <c r="W404" s="210"/>
      <c r="X404" s="210"/>
      <c r="Y404" s="210"/>
      <c r="Z404" s="210"/>
    </row>
    <row r="405" ht="12.75" customHeight="1">
      <c r="A405" s="625"/>
      <c r="B405" s="625"/>
      <c r="C405" s="625"/>
      <c r="D405" s="627"/>
      <c r="E405" s="210"/>
      <c r="F405" s="210"/>
      <c r="G405" s="210"/>
      <c r="H405" s="210"/>
      <c r="I405" s="627"/>
      <c r="J405" s="210"/>
      <c r="K405" s="210"/>
      <c r="L405" s="210"/>
      <c r="M405" s="628"/>
      <c r="N405" s="210"/>
      <c r="O405" s="210"/>
      <c r="P405" s="210"/>
      <c r="Q405" s="210"/>
      <c r="R405" s="210"/>
      <c r="S405" s="210"/>
      <c r="T405" s="210"/>
      <c r="U405" s="210"/>
      <c r="V405" s="210"/>
      <c r="W405" s="210"/>
      <c r="X405" s="210"/>
      <c r="Y405" s="210"/>
      <c r="Z405" s="210"/>
    </row>
    <row r="406" ht="12.75" customHeight="1">
      <c r="A406" s="625"/>
      <c r="B406" s="625"/>
      <c r="C406" s="625"/>
      <c r="D406" s="627"/>
      <c r="E406" s="210"/>
      <c r="F406" s="210"/>
      <c r="G406" s="210"/>
      <c r="H406" s="210"/>
      <c r="I406" s="627"/>
      <c r="J406" s="210"/>
      <c r="K406" s="210"/>
      <c r="L406" s="210"/>
      <c r="M406" s="628"/>
      <c r="N406" s="210"/>
      <c r="O406" s="210"/>
      <c r="P406" s="210"/>
      <c r="Q406" s="210"/>
      <c r="R406" s="210"/>
      <c r="S406" s="210"/>
      <c r="T406" s="210"/>
      <c r="U406" s="210"/>
      <c r="V406" s="210"/>
      <c r="W406" s="210"/>
      <c r="X406" s="210"/>
      <c r="Y406" s="210"/>
      <c r="Z406" s="210"/>
    </row>
    <row r="407" ht="12.75" customHeight="1">
      <c r="A407" s="625"/>
      <c r="B407" s="625"/>
      <c r="C407" s="625"/>
      <c r="D407" s="627"/>
      <c r="E407" s="210"/>
      <c r="F407" s="210"/>
      <c r="G407" s="210"/>
      <c r="H407" s="210"/>
      <c r="I407" s="627"/>
      <c r="J407" s="210"/>
      <c r="K407" s="210"/>
      <c r="L407" s="210"/>
      <c r="M407" s="628"/>
      <c r="N407" s="210"/>
      <c r="O407" s="210"/>
      <c r="P407" s="210"/>
      <c r="Q407" s="210"/>
      <c r="R407" s="210"/>
      <c r="S407" s="210"/>
      <c r="T407" s="210"/>
      <c r="U407" s="210"/>
      <c r="V407" s="210"/>
      <c r="W407" s="210"/>
      <c r="X407" s="210"/>
      <c r="Y407" s="210"/>
      <c r="Z407" s="210"/>
    </row>
    <row r="408" ht="12.75" customHeight="1">
      <c r="A408" s="625"/>
      <c r="B408" s="625"/>
      <c r="C408" s="625"/>
      <c r="D408" s="627"/>
      <c r="E408" s="210"/>
      <c r="F408" s="210"/>
      <c r="G408" s="210"/>
      <c r="H408" s="210"/>
      <c r="I408" s="627"/>
      <c r="J408" s="210"/>
      <c r="K408" s="210"/>
      <c r="L408" s="210"/>
      <c r="M408" s="628"/>
      <c r="N408" s="210"/>
      <c r="O408" s="210"/>
      <c r="P408" s="210"/>
      <c r="Q408" s="210"/>
      <c r="R408" s="210"/>
      <c r="S408" s="210"/>
      <c r="T408" s="210"/>
      <c r="U408" s="210"/>
      <c r="V408" s="210"/>
      <c r="W408" s="210"/>
      <c r="X408" s="210"/>
      <c r="Y408" s="210"/>
      <c r="Z408" s="210"/>
    </row>
    <row r="409" ht="12.75" customHeight="1">
      <c r="A409" s="625"/>
      <c r="B409" s="625"/>
      <c r="C409" s="625"/>
      <c r="D409" s="627"/>
      <c r="E409" s="210"/>
      <c r="F409" s="210"/>
      <c r="G409" s="210"/>
      <c r="H409" s="210"/>
      <c r="I409" s="627"/>
      <c r="J409" s="210"/>
      <c r="K409" s="210"/>
      <c r="L409" s="210"/>
      <c r="M409" s="628"/>
      <c r="N409" s="210"/>
      <c r="O409" s="210"/>
      <c r="P409" s="210"/>
      <c r="Q409" s="210"/>
      <c r="R409" s="210"/>
      <c r="S409" s="210"/>
      <c r="T409" s="210"/>
      <c r="U409" s="210"/>
      <c r="V409" s="210"/>
      <c r="W409" s="210"/>
      <c r="X409" s="210"/>
      <c r="Y409" s="210"/>
      <c r="Z409" s="210"/>
    </row>
    <row r="410" ht="12.75" customHeight="1">
      <c r="A410" s="625"/>
      <c r="B410" s="625"/>
      <c r="C410" s="625"/>
      <c r="D410" s="627"/>
      <c r="E410" s="210"/>
      <c r="F410" s="210"/>
      <c r="G410" s="210"/>
      <c r="H410" s="210"/>
      <c r="I410" s="627"/>
      <c r="J410" s="210"/>
      <c r="K410" s="210"/>
      <c r="L410" s="210"/>
      <c r="M410" s="628"/>
      <c r="N410" s="210"/>
      <c r="O410" s="210"/>
      <c r="P410" s="210"/>
      <c r="Q410" s="210"/>
      <c r="R410" s="210"/>
      <c r="S410" s="210"/>
      <c r="T410" s="210"/>
      <c r="U410" s="210"/>
      <c r="V410" s="210"/>
      <c r="W410" s="210"/>
      <c r="X410" s="210"/>
      <c r="Y410" s="210"/>
      <c r="Z410" s="210"/>
    </row>
    <row r="411" ht="12.75" customHeight="1">
      <c r="A411" s="625"/>
      <c r="B411" s="625"/>
      <c r="C411" s="625"/>
      <c r="D411" s="627"/>
      <c r="E411" s="210"/>
      <c r="F411" s="210"/>
      <c r="G411" s="210"/>
      <c r="H411" s="210"/>
      <c r="I411" s="627"/>
      <c r="J411" s="210"/>
      <c r="K411" s="210"/>
      <c r="L411" s="210"/>
      <c r="M411" s="628"/>
      <c r="N411" s="210"/>
      <c r="O411" s="210"/>
      <c r="P411" s="210"/>
      <c r="Q411" s="210"/>
      <c r="R411" s="210"/>
      <c r="S411" s="210"/>
      <c r="T411" s="210"/>
      <c r="U411" s="210"/>
      <c r="V411" s="210"/>
      <c r="W411" s="210"/>
      <c r="X411" s="210"/>
      <c r="Y411" s="210"/>
      <c r="Z411" s="210"/>
    </row>
    <row r="412" ht="12.75" customHeight="1">
      <c r="A412" s="625"/>
      <c r="B412" s="625"/>
      <c r="C412" s="625"/>
      <c r="D412" s="627"/>
      <c r="E412" s="210"/>
      <c r="F412" s="210"/>
      <c r="G412" s="210"/>
      <c r="H412" s="210"/>
      <c r="I412" s="627"/>
      <c r="J412" s="210"/>
      <c r="K412" s="210"/>
      <c r="L412" s="210"/>
      <c r="M412" s="628"/>
      <c r="N412" s="210"/>
      <c r="O412" s="210"/>
      <c r="P412" s="210"/>
      <c r="Q412" s="210"/>
      <c r="R412" s="210"/>
      <c r="S412" s="210"/>
      <c r="T412" s="210"/>
      <c r="U412" s="210"/>
      <c r="V412" s="210"/>
      <c r="W412" s="210"/>
      <c r="X412" s="210"/>
      <c r="Y412" s="210"/>
      <c r="Z412" s="210"/>
    </row>
    <row r="413" ht="12.75" customHeight="1">
      <c r="A413" s="625"/>
      <c r="B413" s="625"/>
      <c r="C413" s="625"/>
      <c r="D413" s="627"/>
      <c r="E413" s="210"/>
      <c r="F413" s="210"/>
      <c r="G413" s="210"/>
      <c r="H413" s="210"/>
      <c r="I413" s="627"/>
      <c r="J413" s="210"/>
      <c r="K413" s="210"/>
      <c r="L413" s="210"/>
      <c r="M413" s="628"/>
      <c r="N413" s="210"/>
      <c r="O413" s="210"/>
      <c r="P413" s="210"/>
      <c r="Q413" s="210"/>
      <c r="R413" s="210"/>
      <c r="S413" s="210"/>
      <c r="T413" s="210"/>
      <c r="U413" s="210"/>
      <c r="V413" s="210"/>
      <c r="W413" s="210"/>
      <c r="X413" s="210"/>
      <c r="Y413" s="210"/>
      <c r="Z413" s="210"/>
    </row>
    <row r="414" ht="12.75" customHeight="1">
      <c r="A414" s="625"/>
      <c r="B414" s="625"/>
      <c r="C414" s="625"/>
      <c r="D414" s="627"/>
      <c r="E414" s="210"/>
      <c r="F414" s="210"/>
      <c r="G414" s="210"/>
      <c r="H414" s="210"/>
      <c r="I414" s="627"/>
      <c r="J414" s="210"/>
      <c r="K414" s="210"/>
      <c r="L414" s="210"/>
      <c r="M414" s="628"/>
      <c r="N414" s="210"/>
      <c r="O414" s="210"/>
      <c r="P414" s="210"/>
      <c r="Q414" s="210"/>
      <c r="R414" s="210"/>
      <c r="S414" s="210"/>
      <c r="T414" s="210"/>
      <c r="U414" s="210"/>
      <c r="V414" s="210"/>
      <c r="W414" s="210"/>
      <c r="X414" s="210"/>
      <c r="Y414" s="210"/>
      <c r="Z414" s="210"/>
    </row>
    <row r="415" ht="12.75" customHeight="1">
      <c r="A415" s="625"/>
      <c r="B415" s="625"/>
      <c r="C415" s="625"/>
      <c r="D415" s="627"/>
      <c r="E415" s="210"/>
      <c r="F415" s="210"/>
      <c r="G415" s="210"/>
      <c r="H415" s="210"/>
      <c r="I415" s="627"/>
      <c r="J415" s="210"/>
      <c r="K415" s="210"/>
      <c r="L415" s="210"/>
      <c r="M415" s="628"/>
      <c r="N415" s="210"/>
      <c r="O415" s="210"/>
      <c r="P415" s="210"/>
      <c r="Q415" s="210"/>
      <c r="R415" s="210"/>
      <c r="S415" s="210"/>
      <c r="T415" s="210"/>
      <c r="U415" s="210"/>
      <c r="V415" s="210"/>
      <c r="W415" s="210"/>
      <c r="X415" s="210"/>
      <c r="Y415" s="210"/>
      <c r="Z415" s="210"/>
    </row>
    <row r="416" ht="12.75" customHeight="1">
      <c r="A416" s="625"/>
      <c r="B416" s="625"/>
      <c r="C416" s="625"/>
      <c r="D416" s="627"/>
      <c r="E416" s="210"/>
      <c r="F416" s="210"/>
      <c r="G416" s="210"/>
      <c r="H416" s="210"/>
      <c r="I416" s="627"/>
      <c r="J416" s="210"/>
      <c r="K416" s="210"/>
      <c r="L416" s="210"/>
      <c r="M416" s="628"/>
      <c r="N416" s="210"/>
      <c r="O416" s="210"/>
      <c r="P416" s="210"/>
      <c r="Q416" s="210"/>
      <c r="R416" s="210"/>
      <c r="S416" s="210"/>
      <c r="T416" s="210"/>
      <c r="U416" s="210"/>
      <c r="V416" s="210"/>
      <c r="W416" s="210"/>
      <c r="X416" s="210"/>
      <c r="Y416" s="210"/>
      <c r="Z416" s="210"/>
    </row>
    <row r="417" ht="12.75" customHeight="1">
      <c r="A417" s="625"/>
      <c r="B417" s="625"/>
      <c r="C417" s="625"/>
      <c r="D417" s="627"/>
      <c r="E417" s="210"/>
      <c r="F417" s="210"/>
      <c r="G417" s="210"/>
      <c r="H417" s="210"/>
      <c r="I417" s="627"/>
      <c r="J417" s="210"/>
      <c r="K417" s="210"/>
      <c r="L417" s="210"/>
      <c r="M417" s="628"/>
      <c r="N417" s="210"/>
      <c r="O417" s="210"/>
      <c r="P417" s="210"/>
      <c r="Q417" s="210"/>
      <c r="R417" s="210"/>
      <c r="S417" s="210"/>
      <c r="T417" s="210"/>
      <c r="U417" s="210"/>
      <c r="V417" s="210"/>
      <c r="W417" s="210"/>
      <c r="X417" s="210"/>
      <c r="Y417" s="210"/>
      <c r="Z417" s="210"/>
    </row>
    <row r="418" ht="12.75" customHeight="1">
      <c r="A418" s="625"/>
      <c r="B418" s="625"/>
      <c r="C418" s="625"/>
      <c r="D418" s="627"/>
      <c r="E418" s="210"/>
      <c r="F418" s="210"/>
      <c r="G418" s="210"/>
      <c r="H418" s="210"/>
      <c r="I418" s="627"/>
      <c r="J418" s="210"/>
      <c r="K418" s="210"/>
      <c r="L418" s="210"/>
      <c r="M418" s="628"/>
      <c r="N418" s="210"/>
      <c r="O418" s="210"/>
      <c r="P418" s="210"/>
      <c r="Q418" s="210"/>
      <c r="R418" s="210"/>
      <c r="S418" s="210"/>
      <c r="T418" s="210"/>
      <c r="U418" s="210"/>
      <c r="V418" s="210"/>
      <c r="W418" s="210"/>
      <c r="X418" s="210"/>
      <c r="Y418" s="210"/>
      <c r="Z418" s="210"/>
    </row>
    <row r="419" ht="12.75" customHeight="1">
      <c r="A419" s="625"/>
      <c r="B419" s="625"/>
      <c r="C419" s="625"/>
      <c r="D419" s="627"/>
      <c r="E419" s="210"/>
      <c r="F419" s="210"/>
      <c r="G419" s="210"/>
      <c r="H419" s="210"/>
      <c r="I419" s="627"/>
      <c r="J419" s="210"/>
      <c r="K419" s="210"/>
      <c r="L419" s="210"/>
      <c r="M419" s="628"/>
      <c r="N419" s="210"/>
      <c r="O419" s="210"/>
      <c r="P419" s="210"/>
      <c r="Q419" s="210"/>
      <c r="R419" s="210"/>
      <c r="S419" s="210"/>
      <c r="T419" s="210"/>
      <c r="U419" s="210"/>
      <c r="V419" s="210"/>
      <c r="W419" s="210"/>
      <c r="X419" s="210"/>
      <c r="Y419" s="210"/>
      <c r="Z419" s="210"/>
    </row>
    <row r="420" ht="12.75" customHeight="1">
      <c r="A420" s="625"/>
      <c r="B420" s="625"/>
      <c r="C420" s="625"/>
      <c r="D420" s="627"/>
      <c r="E420" s="210"/>
      <c r="F420" s="210"/>
      <c r="G420" s="210"/>
      <c r="H420" s="210"/>
      <c r="I420" s="627"/>
      <c r="J420" s="210"/>
      <c r="K420" s="210"/>
      <c r="L420" s="210"/>
      <c r="M420" s="628"/>
      <c r="N420" s="210"/>
      <c r="O420" s="210"/>
      <c r="P420" s="210"/>
      <c r="Q420" s="210"/>
      <c r="R420" s="210"/>
      <c r="S420" s="210"/>
      <c r="T420" s="210"/>
      <c r="U420" s="210"/>
      <c r="V420" s="210"/>
      <c r="W420" s="210"/>
      <c r="X420" s="210"/>
      <c r="Y420" s="210"/>
      <c r="Z420" s="210"/>
    </row>
    <row r="421" ht="12.75" customHeight="1">
      <c r="A421" s="625"/>
      <c r="B421" s="625"/>
      <c r="C421" s="625"/>
      <c r="D421" s="627"/>
      <c r="E421" s="210"/>
      <c r="F421" s="210"/>
      <c r="G421" s="210"/>
      <c r="H421" s="210"/>
      <c r="I421" s="627"/>
      <c r="J421" s="210"/>
      <c r="K421" s="210"/>
      <c r="L421" s="210"/>
      <c r="M421" s="628"/>
      <c r="N421" s="210"/>
      <c r="O421" s="210"/>
      <c r="P421" s="210"/>
      <c r="Q421" s="210"/>
      <c r="R421" s="210"/>
      <c r="S421" s="210"/>
      <c r="T421" s="210"/>
      <c r="U421" s="210"/>
      <c r="V421" s="210"/>
      <c r="W421" s="210"/>
      <c r="X421" s="210"/>
      <c r="Y421" s="210"/>
      <c r="Z421" s="210"/>
    </row>
    <row r="422" ht="12.75" customHeight="1">
      <c r="A422" s="625"/>
      <c r="B422" s="625"/>
      <c r="C422" s="625"/>
      <c r="D422" s="627"/>
      <c r="E422" s="210"/>
      <c r="F422" s="210"/>
      <c r="G422" s="210"/>
      <c r="H422" s="210"/>
      <c r="I422" s="627"/>
      <c r="J422" s="210"/>
      <c r="K422" s="210"/>
      <c r="L422" s="210"/>
      <c r="M422" s="628"/>
      <c r="N422" s="210"/>
      <c r="O422" s="210"/>
      <c r="P422" s="210"/>
      <c r="Q422" s="210"/>
      <c r="R422" s="210"/>
      <c r="S422" s="210"/>
      <c r="T422" s="210"/>
      <c r="U422" s="210"/>
      <c r="V422" s="210"/>
      <c r="W422" s="210"/>
      <c r="X422" s="210"/>
      <c r="Y422" s="210"/>
      <c r="Z422" s="210"/>
    </row>
    <row r="423" ht="12.75" customHeight="1">
      <c r="A423" s="625"/>
      <c r="B423" s="625"/>
      <c r="C423" s="625"/>
      <c r="D423" s="627"/>
      <c r="E423" s="210"/>
      <c r="F423" s="210"/>
      <c r="G423" s="210"/>
      <c r="H423" s="210"/>
      <c r="I423" s="627"/>
      <c r="J423" s="210"/>
      <c r="K423" s="210"/>
      <c r="L423" s="210"/>
      <c r="M423" s="628"/>
      <c r="N423" s="210"/>
      <c r="O423" s="210"/>
      <c r="P423" s="210"/>
      <c r="Q423" s="210"/>
      <c r="R423" s="210"/>
      <c r="S423" s="210"/>
      <c r="T423" s="210"/>
      <c r="U423" s="210"/>
      <c r="V423" s="210"/>
      <c r="W423" s="210"/>
      <c r="X423" s="210"/>
      <c r="Y423" s="210"/>
      <c r="Z423" s="210"/>
    </row>
    <row r="424" ht="12.75" customHeight="1">
      <c r="A424" s="625"/>
      <c r="B424" s="625"/>
      <c r="C424" s="625"/>
      <c r="D424" s="627"/>
      <c r="E424" s="210"/>
      <c r="F424" s="210"/>
      <c r="G424" s="210"/>
      <c r="H424" s="210"/>
      <c r="I424" s="627"/>
      <c r="J424" s="210"/>
      <c r="K424" s="210"/>
      <c r="L424" s="210"/>
      <c r="M424" s="628"/>
      <c r="N424" s="210"/>
      <c r="O424" s="210"/>
      <c r="P424" s="210"/>
      <c r="Q424" s="210"/>
      <c r="R424" s="210"/>
      <c r="S424" s="210"/>
      <c r="T424" s="210"/>
      <c r="U424" s="210"/>
      <c r="V424" s="210"/>
      <c r="W424" s="210"/>
      <c r="X424" s="210"/>
      <c r="Y424" s="210"/>
      <c r="Z424" s="210"/>
    </row>
    <row r="425" ht="12.75" customHeight="1">
      <c r="A425" s="625"/>
      <c r="B425" s="625"/>
      <c r="C425" s="625"/>
      <c r="D425" s="627"/>
      <c r="E425" s="210"/>
      <c r="F425" s="210"/>
      <c r="G425" s="210"/>
      <c r="H425" s="210"/>
      <c r="I425" s="627"/>
      <c r="J425" s="210"/>
      <c r="K425" s="210"/>
      <c r="L425" s="210"/>
      <c r="M425" s="628"/>
      <c r="N425" s="210"/>
      <c r="O425" s="210"/>
      <c r="P425" s="210"/>
      <c r="Q425" s="210"/>
      <c r="R425" s="210"/>
      <c r="S425" s="210"/>
      <c r="T425" s="210"/>
      <c r="U425" s="210"/>
      <c r="V425" s="210"/>
      <c r="W425" s="210"/>
      <c r="X425" s="210"/>
      <c r="Y425" s="210"/>
      <c r="Z425" s="210"/>
    </row>
    <row r="426" ht="12.75" customHeight="1">
      <c r="A426" s="625"/>
      <c r="B426" s="625"/>
      <c r="C426" s="625"/>
      <c r="D426" s="627"/>
      <c r="E426" s="210"/>
      <c r="F426" s="210"/>
      <c r="G426" s="210"/>
      <c r="H426" s="210"/>
      <c r="I426" s="627"/>
      <c r="J426" s="210"/>
      <c r="K426" s="210"/>
      <c r="L426" s="210"/>
      <c r="M426" s="628"/>
      <c r="N426" s="210"/>
      <c r="O426" s="210"/>
      <c r="P426" s="210"/>
      <c r="Q426" s="210"/>
      <c r="R426" s="210"/>
      <c r="S426" s="210"/>
      <c r="T426" s="210"/>
      <c r="U426" s="210"/>
      <c r="V426" s="210"/>
      <c r="W426" s="210"/>
      <c r="X426" s="210"/>
      <c r="Y426" s="210"/>
      <c r="Z426" s="210"/>
    </row>
    <row r="427" ht="12.75" customHeight="1">
      <c r="A427" s="625"/>
      <c r="B427" s="625"/>
      <c r="C427" s="625"/>
      <c r="D427" s="627"/>
      <c r="E427" s="210"/>
      <c r="F427" s="210"/>
      <c r="G427" s="210"/>
      <c r="H427" s="210"/>
      <c r="I427" s="627"/>
      <c r="J427" s="210"/>
      <c r="K427" s="210"/>
      <c r="L427" s="210"/>
      <c r="M427" s="628"/>
      <c r="N427" s="210"/>
      <c r="O427" s="210"/>
      <c r="P427" s="210"/>
      <c r="Q427" s="210"/>
      <c r="R427" s="210"/>
      <c r="S427" s="210"/>
      <c r="T427" s="210"/>
      <c r="U427" s="210"/>
      <c r="V427" s="210"/>
      <c r="W427" s="210"/>
      <c r="X427" s="210"/>
      <c r="Y427" s="210"/>
      <c r="Z427" s="210"/>
    </row>
    <row r="428" ht="12.75" customHeight="1">
      <c r="A428" s="625"/>
      <c r="B428" s="625"/>
      <c r="C428" s="625"/>
      <c r="D428" s="627"/>
      <c r="E428" s="210"/>
      <c r="F428" s="210"/>
      <c r="G428" s="210"/>
      <c r="H428" s="210"/>
      <c r="I428" s="627"/>
      <c r="J428" s="210"/>
      <c r="K428" s="210"/>
      <c r="L428" s="210"/>
      <c r="M428" s="628"/>
      <c r="N428" s="210"/>
      <c r="O428" s="210"/>
      <c r="P428" s="210"/>
      <c r="Q428" s="210"/>
      <c r="R428" s="210"/>
      <c r="S428" s="210"/>
      <c r="T428" s="210"/>
      <c r="U428" s="210"/>
      <c r="V428" s="210"/>
      <c r="W428" s="210"/>
      <c r="X428" s="210"/>
      <c r="Y428" s="210"/>
      <c r="Z428" s="210"/>
    </row>
    <row r="429" ht="12.75" customHeight="1">
      <c r="A429" s="625"/>
      <c r="B429" s="625"/>
      <c r="C429" s="625"/>
      <c r="D429" s="627"/>
      <c r="E429" s="210"/>
      <c r="F429" s="210"/>
      <c r="G429" s="210"/>
      <c r="H429" s="210"/>
      <c r="I429" s="627"/>
      <c r="J429" s="210"/>
      <c r="K429" s="210"/>
      <c r="L429" s="210"/>
      <c r="M429" s="628"/>
      <c r="N429" s="210"/>
      <c r="O429" s="210"/>
      <c r="P429" s="210"/>
      <c r="Q429" s="210"/>
      <c r="R429" s="210"/>
      <c r="S429" s="210"/>
      <c r="T429" s="210"/>
      <c r="U429" s="210"/>
      <c r="V429" s="210"/>
      <c r="W429" s="210"/>
      <c r="X429" s="210"/>
      <c r="Y429" s="210"/>
      <c r="Z429" s="210"/>
    </row>
    <row r="430" ht="12.75" customHeight="1">
      <c r="A430" s="625"/>
      <c r="B430" s="625"/>
      <c r="C430" s="625"/>
      <c r="D430" s="627"/>
      <c r="E430" s="210"/>
      <c r="F430" s="210"/>
      <c r="G430" s="210"/>
      <c r="H430" s="210"/>
      <c r="I430" s="627"/>
      <c r="J430" s="210"/>
      <c r="K430" s="210"/>
      <c r="L430" s="210"/>
      <c r="M430" s="628"/>
      <c r="N430" s="210"/>
      <c r="O430" s="210"/>
      <c r="P430" s="210"/>
      <c r="Q430" s="210"/>
      <c r="R430" s="210"/>
      <c r="S430" s="210"/>
      <c r="T430" s="210"/>
      <c r="U430" s="210"/>
      <c r="V430" s="210"/>
      <c r="W430" s="210"/>
      <c r="X430" s="210"/>
      <c r="Y430" s="210"/>
      <c r="Z430" s="210"/>
    </row>
    <row r="431" ht="12.75" customHeight="1">
      <c r="A431" s="625"/>
      <c r="B431" s="625"/>
      <c r="C431" s="625"/>
      <c r="D431" s="627"/>
      <c r="E431" s="210"/>
      <c r="F431" s="210"/>
      <c r="G431" s="210"/>
      <c r="H431" s="210"/>
      <c r="I431" s="627"/>
      <c r="J431" s="210"/>
      <c r="K431" s="210"/>
      <c r="L431" s="210"/>
      <c r="M431" s="628"/>
      <c r="N431" s="210"/>
      <c r="O431" s="210"/>
      <c r="P431" s="210"/>
      <c r="Q431" s="210"/>
      <c r="R431" s="210"/>
      <c r="S431" s="210"/>
      <c r="T431" s="210"/>
      <c r="U431" s="210"/>
      <c r="V431" s="210"/>
      <c r="W431" s="210"/>
      <c r="X431" s="210"/>
      <c r="Y431" s="210"/>
      <c r="Z431" s="210"/>
    </row>
    <row r="432" ht="12.75" customHeight="1">
      <c r="A432" s="625"/>
      <c r="B432" s="625"/>
      <c r="C432" s="625"/>
      <c r="D432" s="627"/>
      <c r="E432" s="210"/>
      <c r="F432" s="210"/>
      <c r="G432" s="210"/>
      <c r="H432" s="210"/>
      <c r="I432" s="627"/>
      <c r="J432" s="210"/>
      <c r="K432" s="210"/>
      <c r="L432" s="210"/>
      <c r="M432" s="628"/>
      <c r="N432" s="210"/>
      <c r="O432" s="210"/>
      <c r="P432" s="210"/>
      <c r="Q432" s="210"/>
      <c r="R432" s="210"/>
      <c r="S432" s="210"/>
      <c r="T432" s="210"/>
      <c r="U432" s="210"/>
      <c r="V432" s="210"/>
      <c r="W432" s="210"/>
      <c r="X432" s="210"/>
      <c r="Y432" s="210"/>
      <c r="Z432" s="210"/>
    </row>
    <row r="433" ht="12.75" customHeight="1">
      <c r="A433" s="625"/>
      <c r="B433" s="625"/>
      <c r="C433" s="625"/>
      <c r="D433" s="627"/>
      <c r="E433" s="210"/>
      <c r="F433" s="210"/>
      <c r="G433" s="210"/>
      <c r="H433" s="210"/>
      <c r="I433" s="627"/>
      <c r="J433" s="210"/>
      <c r="K433" s="210"/>
      <c r="L433" s="210"/>
      <c r="M433" s="628"/>
      <c r="N433" s="210"/>
      <c r="O433" s="210"/>
      <c r="P433" s="210"/>
      <c r="Q433" s="210"/>
      <c r="R433" s="210"/>
      <c r="S433" s="210"/>
      <c r="T433" s="210"/>
      <c r="U433" s="210"/>
      <c r="V433" s="210"/>
      <c r="W433" s="210"/>
      <c r="X433" s="210"/>
      <c r="Y433" s="210"/>
      <c r="Z433" s="210"/>
    </row>
    <row r="434" ht="12.75" customHeight="1">
      <c r="A434" s="625"/>
      <c r="B434" s="625"/>
      <c r="C434" s="625"/>
      <c r="D434" s="627"/>
      <c r="E434" s="210"/>
      <c r="F434" s="210"/>
      <c r="G434" s="210"/>
      <c r="H434" s="210"/>
      <c r="I434" s="627"/>
      <c r="J434" s="210"/>
      <c r="K434" s="210"/>
      <c r="L434" s="210"/>
      <c r="M434" s="628"/>
      <c r="N434" s="210"/>
      <c r="O434" s="210"/>
      <c r="P434" s="210"/>
      <c r="Q434" s="210"/>
      <c r="R434" s="210"/>
      <c r="S434" s="210"/>
      <c r="T434" s="210"/>
      <c r="U434" s="210"/>
      <c r="V434" s="210"/>
      <c r="W434" s="210"/>
      <c r="X434" s="210"/>
      <c r="Y434" s="210"/>
      <c r="Z434" s="210"/>
    </row>
    <row r="435" ht="12.75" customHeight="1">
      <c r="A435" s="625"/>
      <c r="B435" s="625"/>
      <c r="C435" s="625"/>
      <c r="D435" s="627"/>
      <c r="E435" s="210"/>
      <c r="F435" s="210"/>
      <c r="G435" s="210"/>
      <c r="H435" s="210"/>
      <c r="I435" s="627"/>
      <c r="J435" s="210"/>
      <c r="K435" s="210"/>
      <c r="L435" s="210"/>
      <c r="M435" s="628"/>
      <c r="N435" s="210"/>
      <c r="O435" s="210"/>
      <c r="P435" s="210"/>
      <c r="Q435" s="210"/>
      <c r="R435" s="210"/>
      <c r="S435" s="210"/>
      <c r="T435" s="210"/>
      <c r="U435" s="210"/>
      <c r="V435" s="210"/>
      <c r="W435" s="210"/>
      <c r="X435" s="210"/>
      <c r="Y435" s="210"/>
      <c r="Z435" s="210"/>
    </row>
    <row r="436" ht="12.75" customHeight="1">
      <c r="A436" s="625"/>
      <c r="B436" s="625"/>
      <c r="C436" s="625"/>
      <c r="D436" s="627"/>
      <c r="E436" s="210"/>
      <c r="F436" s="210"/>
      <c r="G436" s="210"/>
      <c r="H436" s="210"/>
      <c r="I436" s="627"/>
      <c r="J436" s="210"/>
      <c r="K436" s="210"/>
      <c r="L436" s="210"/>
      <c r="M436" s="628"/>
      <c r="N436" s="210"/>
      <c r="O436" s="210"/>
      <c r="P436" s="210"/>
      <c r="Q436" s="210"/>
      <c r="R436" s="210"/>
      <c r="S436" s="210"/>
      <c r="T436" s="210"/>
      <c r="U436" s="210"/>
      <c r="V436" s="210"/>
      <c r="W436" s="210"/>
      <c r="X436" s="210"/>
      <c r="Y436" s="210"/>
      <c r="Z436" s="210"/>
    </row>
    <row r="437" ht="12.75" customHeight="1">
      <c r="A437" s="625"/>
      <c r="B437" s="625"/>
      <c r="C437" s="625"/>
      <c r="D437" s="627"/>
      <c r="E437" s="210"/>
      <c r="F437" s="210"/>
      <c r="G437" s="210"/>
      <c r="H437" s="210"/>
      <c r="I437" s="627"/>
      <c r="J437" s="210"/>
      <c r="K437" s="210"/>
      <c r="L437" s="210"/>
      <c r="M437" s="628"/>
      <c r="N437" s="210"/>
      <c r="O437" s="210"/>
      <c r="P437" s="210"/>
      <c r="Q437" s="210"/>
      <c r="R437" s="210"/>
      <c r="S437" s="210"/>
      <c r="T437" s="210"/>
      <c r="U437" s="210"/>
      <c r="V437" s="210"/>
      <c r="W437" s="210"/>
      <c r="X437" s="210"/>
      <c r="Y437" s="210"/>
      <c r="Z437" s="210"/>
    </row>
    <row r="438" ht="12.75" customHeight="1">
      <c r="A438" s="625"/>
      <c r="B438" s="625"/>
      <c r="C438" s="625"/>
      <c r="D438" s="627"/>
      <c r="E438" s="210"/>
      <c r="F438" s="210"/>
      <c r="G438" s="210"/>
      <c r="H438" s="210"/>
      <c r="I438" s="627"/>
      <c r="J438" s="210"/>
      <c r="K438" s="210"/>
      <c r="L438" s="210"/>
      <c r="M438" s="628"/>
      <c r="N438" s="210"/>
      <c r="O438" s="210"/>
      <c r="P438" s="210"/>
      <c r="Q438" s="210"/>
      <c r="R438" s="210"/>
      <c r="S438" s="210"/>
      <c r="T438" s="210"/>
      <c r="U438" s="210"/>
      <c r="V438" s="210"/>
      <c r="W438" s="210"/>
      <c r="X438" s="210"/>
      <c r="Y438" s="210"/>
      <c r="Z438" s="210"/>
    </row>
    <row r="439" ht="12.75" customHeight="1">
      <c r="A439" s="625"/>
      <c r="B439" s="625"/>
      <c r="C439" s="625"/>
      <c r="D439" s="627"/>
      <c r="E439" s="210"/>
      <c r="F439" s="210"/>
      <c r="G439" s="210"/>
      <c r="H439" s="210"/>
      <c r="I439" s="627"/>
      <c r="J439" s="210"/>
      <c r="K439" s="210"/>
      <c r="L439" s="210"/>
      <c r="M439" s="628"/>
      <c r="N439" s="210"/>
      <c r="O439" s="210"/>
      <c r="P439" s="210"/>
      <c r="Q439" s="210"/>
      <c r="R439" s="210"/>
      <c r="S439" s="210"/>
      <c r="T439" s="210"/>
      <c r="U439" s="210"/>
      <c r="V439" s="210"/>
      <c r="W439" s="210"/>
      <c r="X439" s="210"/>
      <c r="Y439" s="210"/>
      <c r="Z439" s="210"/>
    </row>
    <row r="440" ht="12.75" customHeight="1">
      <c r="A440" s="625"/>
      <c r="B440" s="625"/>
      <c r="C440" s="625"/>
      <c r="D440" s="627"/>
      <c r="E440" s="210"/>
      <c r="F440" s="210"/>
      <c r="G440" s="210"/>
      <c r="H440" s="210"/>
      <c r="I440" s="627"/>
      <c r="J440" s="210"/>
      <c r="K440" s="210"/>
      <c r="L440" s="210"/>
      <c r="M440" s="628"/>
      <c r="N440" s="210"/>
      <c r="O440" s="210"/>
      <c r="P440" s="210"/>
      <c r="Q440" s="210"/>
      <c r="R440" s="210"/>
      <c r="S440" s="210"/>
      <c r="T440" s="210"/>
      <c r="U440" s="210"/>
      <c r="V440" s="210"/>
      <c r="W440" s="210"/>
      <c r="X440" s="210"/>
      <c r="Y440" s="210"/>
      <c r="Z440" s="210"/>
    </row>
    <row r="441" ht="12.75" customHeight="1">
      <c r="A441" s="625"/>
      <c r="B441" s="625"/>
      <c r="C441" s="625"/>
      <c r="D441" s="627"/>
      <c r="E441" s="210"/>
      <c r="F441" s="210"/>
      <c r="G441" s="210"/>
      <c r="H441" s="210"/>
      <c r="I441" s="627"/>
      <c r="J441" s="210"/>
      <c r="K441" s="210"/>
      <c r="L441" s="210"/>
      <c r="M441" s="628"/>
      <c r="N441" s="210"/>
      <c r="O441" s="210"/>
      <c r="P441" s="210"/>
      <c r="Q441" s="210"/>
      <c r="R441" s="210"/>
      <c r="S441" s="210"/>
      <c r="T441" s="210"/>
      <c r="U441" s="210"/>
      <c r="V441" s="210"/>
      <c r="W441" s="210"/>
      <c r="X441" s="210"/>
      <c r="Y441" s="210"/>
      <c r="Z441" s="210"/>
    </row>
    <row r="442" ht="12.75" customHeight="1">
      <c r="A442" s="625"/>
      <c r="B442" s="625"/>
      <c r="C442" s="625"/>
      <c r="D442" s="627"/>
      <c r="E442" s="210"/>
      <c r="F442" s="210"/>
      <c r="G442" s="210"/>
      <c r="H442" s="210"/>
      <c r="I442" s="627"/>
      <c r="J442" s="210"/>
      <c r="K442" s="210"/>
      <c r="L442" s="210"/>
      <c r="M442" s="628"/>
      <c r="N442" s="210"/>
      <c r="O442" s="210"/>
      <c r="P442" s="210"/>
      <c r="Q442" s="210"/>
      <c r="R442" s="210"/>
      <c r="S442" s="210"/>
      <c r="T442" s="210"/>
      <c r="U442" s="210"/>
      <c r="V442" s="210"/>
      <c r="W442" s="210"/>
      <c r="X442" s="210"/>
      <c r="Y442" s="210"/>
      <c r="Z442" s="210"/>
    </row>
    <row r="443" ht="12.75" customHeight="1">
      <c r="A443" s="625"/>
      <c r="B443" s="625"/>
      <c r="C443" s="625"/>
      <c r="D443" s="627"/>
      <c r="E443" s="210"/>
      <c r="F443" s="210"/>
      <c r="G443" s="210"/>
      <c r="H443" s="210"/>
      <c r="I443" s="627"/>
      <c r="J443" s="210"/>
      <c r="K443" s="210"/>
      <c r="L443" s="210"/>
      <c r="M443" s="628"/>
      <c r="N443" s="210"/>
      <c r="O443" s="210"/>
      <c r="P443" s="210"/>
      <c r="Q443" s="210"/>
      <c r="R443" s="210"/>
      <c r="S443" s="210"/>
      <c r="T443" s="210"/>
      <c r="U443" s="210"/>
      <c r="V443" s="210"/>
      <c r="W443" s="210"/>
      <c r="X443" s="210"/>
      <c r="Y443" s="210"/>
      <c r="Z443" s="210"/>
    </row>
    <row r="444" ht="12.75" customHeight="1">
      <c r="A444" s="625"/>
      <c r="B444" s="625"/>
      <c r="C444" s="625"/>
      <c r="D444" s="627"/>
      <c r="E444" s="210"/>
      <c r="F444" s="210"/>
      <c r="G444" s="210"/>
      <c r="H444" s="210"/>
      <c r="I444" s="627"/>
      <c r="J444" s="210"/>
      <c r="K444" s="210"/>
      <c r="L444" s="210"/>
      <c r="M444" s="628"/>
      <c r="N444" s="210"/>
      <c r="O444" s="210"/>
      <c r="P444" s="210"/>
      <c r="Q444" s="210"/>
      <c r="R444" s="210"/>
      <c r="S444" s="210"/>
      <c r="T444" s="210"/>
      <c r="U444" s="210"/>
      <c r="V444" s="210"/>
      <c r="W444" s="210"/>
      <c r="X444" s="210"/>
      <c r="Y444" s="210"/>
      <c r="Z444" s="210"/>
    </row>
    <row r="445" ht="12.75" customHeight="1">
      <c r="A445" s="625"/>
      <c r="B445" s="625"/>
      <c r="C445" s="625"/>
      <c r="D445" s="627"/>
      <c r="E445" s="210"/>
      <c r="F445" s="210"/>
      <c r="G445" s="210"/>
      <c r="H445" s="210"/>
      <c r="I445" s="627"/>
      <c r="J445" s="210"/>
      <c r="K445" s="210"/>
      <c r="L445" s="210"/>
      <c r="M445" s="628"/>
      <c r="N445" s="210"/>
      <c r="O445" s="210"/>
      <c r="P445" s="210"/>
      <c r="Q445" s="210"/>
      <c r="R445" s="210"/>
      <c r="S445" s="210"/>
      <c r="T445" s="210"/>
      <c r="U445" s="210"/>
      <c r="V445" s="210"/>
      <c r="W445" s="210"/>
      <c r="X445" s="210"/>
      <c r="Y445" s="210"/>
      <c r="Z445" s="210"/>
    </row>
    <row r="446" ht="12.75" customHeight="1">
      <c r="A446" s="625"/>
      <c r="B446" s="625"/>
      <c r="C446" s="625"/>
      <c r="D446" s="627"/>
      <c r="E446" s="210"/>
      <c r="F446" s="210"/>
      <c r="G446" s="210"/>
      <c r="H446" s="210"/>
      <c r="I446" s="627"/>
      <c r="J446" s="210"/>
      <c r="K446" s="210"/>
      <c r="L446" s="210"/>
      <c r="M446" s="628"/>
      <c r="N446" s="210"/>
      <c r="O446" s="210"/>
      <c r="P446" s="210"/>
      <c r="Q446" s="210"/>
      <c r="R446" s="210"/>
      <c r="S446" s="210"/>
      <c r="T446" s="210"/>
      <c r="U446" s="210"/>
      <c r="V446" s="210"/>
      <c r="W446" s="210"/>
      <c r="X446" s="210"/>
      <c r="Y446" s="210"/>
      <c r="Z446" s="210"/>
    </row>
    <row r="447" ht="12.75" customHeight="1">
      <c r="A447" s="625"/>
      <c r="B447" s="625"/>
      <c r="C447" s="625"/>
      <c r="D447" s="627"/>
      <c r="E447" s="210"/>
      <c r="F447" s="210"/>
      <c r="G447" s="210"/>
      <c r="H447" s="210"/>
      <c r="I447" s="627"/>
      <c r="J447" s="210"/>
      <c r="K447" s="210"/>
      <c r="L447" s="210"/>
      <c r="M447" s="628"/>
      <c r="N447" s="210"/>
      <c r="O447" s="210"/>
      <c r="P447" s="210"/>
      <c r="Q447" s="210"/>
      <c r="R447" s="210"/>
      <c r="S447" s="210"/>
      <c r="T447" s="210"/>
      <c r="U447" s="210"/>
      <c r="V447" s="210"/>
      <c r="W447" s="210"/>
      <c r="X447" s="210"/>
      <c r="Y447" s="210"/>
      <c r="Z447" s="210"/>
    </row>
    <row r="448" ht="12.75" customHeight="1">
      <c r="A448" s="625"/>
      <c r="B448" s="625"/>
      <c r="C448" s="625"/>
      <c r="D448" s="627"/>
      <c r="E448" s="210"/>
      <c r="F448" s="210"/>
      <c r="G448" s="210"/>
      <c r="H448" s="210"/>
      <c r="I448" s="627"/>
      <c r="J448" s="210"/>
      <c r="K448" s="210"/>
      <c r="L448" s="210"/>
      <c r="M448" s="628"/>
      <c r="N448" s="210"/>
      <c r="O448" s="210"/>
      <c r="P448" s="210"/>
      <c r="Q448" s="210"/>
      <c r="R448" s="210"/>
      <c r="S448" s="210"/>
      <c r="T448" s="210"/>
      <c r="U448" s="210"/>
      <c r="V448" s="210"/>
      <c r="W448" s="210"/>
      <c r="X448" s="210"/>
      <c r="Y448" s="210"/>
      <c r="Z448" s="210"/>
    </row>
    <row r="449" ht="12.75" customHeight="1">
      <c r="A449" s="625"/>
      <c r="B449" s="625"/>
      <c r="C449" s="625"/>
      <c r="D449" s="627"/>
      <c r="E449" s="210"/>
      <c r="F449" s="210"/>
      <c r="G449" s="210"/>
      <c r="H449" s="210"/>
      <c r="I449" s="627"/>
      <c r="J449" s="210"/>
      <c r="K449" s="210"/>
      <c r="L449" s="210"/>
      <c r="M449" s="628"/>
      <c r="N449" s="210"/>
      <c r="O449" s="210"/>
      <c r="P449" s="210"/>
      <c r="Q449" s="210"/>
      <c r="R449" s="210"/>
      <c r="S449" s="210"/>
      <c r="T449" s="210"/>
      <c r="U449" s="210"/>
      <c r="V449" s="210"/>
      <c r="W449" s="210"/>
      <c r="X449" s="210"/>
      <c r="Y449" s="210"/>
      <c r="Z449" s="210"/>
    </row>
    <row r="450" ht="12.75" customHeight="1">
      <c r="A450" s="625"/>
      <c r="B450" s="625"/>
      <c r="C450" s="625"/>
      <c r="D450" s="627"/>
      <c r="E450" s="210"/>
      <c r="F450" s="210"/>
      <c r="G450" s="210"/>
      <c r="H450" s="210"/>
      <c r="I450" s="627"/>
      <c r="J450" s="210"/>
      <c r="K450" s="210"/>
      <c r="L450" s="210"/>
      <c r="M450" s="628"/>
      <c r="N450" s="210"/>
      <c r="O450" s="210"/>
      <c r="P450" s="210"/>
      <c r="Q450" s="210"/>
      <c r="R450" s="210"/>
      <c r="S450" s="210"/>
      <c r="T450" s="210"/>
      <c r="U450" s="210"/>
      <c r="V450" s="210"/>
      <c r="W450" s="210"/>
      <c r="X450" s="210"/>
      <c r="Y450" s="210"/>
      <c r="Z450" s="210"/>
    </row>
    <row r="451" ht="12.75" customHeight="1">
      <c r="A451" s="625"/>
      <c r="B451" s="625"/>
      <c r="C451" s="625"/>
      <c r="D451" s="627"/>
      <c r="E451" s="210"/>
      <c r="F451" s="210"/>
      <c r="G451" s="210"/>
      <c r="H451" s="210"/>
      <c r="I451" s="627"/>
      <c r="J451" s="210"/>
      <c r="K451" s="210"/>
      <c r="L451" s="210"/>
      <c r="M451" s="628"/>
      <c r="N451" s="210"/>
      <c r="O451" s="210"/>
      <c r="P451" s="210"/>
      <c r="Q451" s="210"/>
      <c r="R451" s="210"/>
      <c r="S451" s="210"/>
      <c r="T451" s="210"/>
      <c r="U451" s="210"/>
      <c r="V451" s="210"/>
      <c r="W451" s="210"/>
      <c r="X451" s="210"/>
      <c r="Y451" s="210"/>
      <c r="Z451" s="210"/>
    </row>
    <row r="452" ht="12.75" customHeight="1">
      <c r="A452" s="625"/>
      <c r="B452" s="625"/>
      <c r="C452" s="625"/>
      <c r="D452" s="627"/>
      <c r="E452" s="210"/>
      <c r="F452" s="210"/>
      <c r="G452" s="210"/>
      <c r="H452" s="210"/>
      <c r="I452" s="627"/>
      <c r="J452" s="210"/>
      <c r="K452" s="210"/>
      <c r="L452" s="210"/>
      <c r="M452" s="628"/>
      <c r="N452" s="210"/>
      <c r="O452" s="210"/>
      <c r="P452" s="210"/>
      <c r="Q452" s="210"/>
      <c r="R452" s="210"/>
      <c r="S452" s="210"/>
      <c r="T452" s="210"/>
      <c r="U452" s="210"/>
      <c r="V452" s="210"/>
      <c r="W452" s="210"/>
      <c r="X452" s="210"/>
      <c r="Y452" s="210"/>
      <c r="Z452" s="210"/>
    </row>
    <row r="453" ht="12.75" customHeight="1">
      <c r="A453" s="625"/>
      <c r="B453" s="625"/>
      <c r="C453" s="625"/>
      <c r="D453" s="627"/>
      <c r="E453" s="210"/>
      <c r="F453" s="210"/>
      <c r="G453" s="210"/>
      <c r="H453" s="210"/>
      <c r="I453" s="627"/>
      <c r="J453" s="210"/>
      <c r="K453" s="210"/>
      <c r="L453" s="210"/>
      <c r="M453" s="628"/>
      <c r="N453" s="210"/>
      <c r="O453" s="210"/>
      <c r="P453" s="210"/>
      <c r="Q453" s="210"/>
      <c r="R453" s="210"/>
      <c r="S453" s="210"/>
      <c r="T453" s="210"/>
      <c r="U453" s="210"/>
      <c r="V453" s="210"/>
      <c r="W453" s="210"/>
      <c r="X453" s="210"/>
      <c r="Y453" s="210"/>
      <c r="Z453" s="210"/>
    </row>
    <row r="454" ht="12.75" customHeight="1">
      <c r="A454" s="625"/>
      <c r="B454" s="625"/>
      <c r="C454" s="625"/>
      <c r="D454" s="627"/>
      <c r="E454" s="210"/>
      <c r="F454" s="210"/>
      <c r="G454" s="210"/>
      <c r="H454" s="210"/>
      <c r="I454" s="627"/>
      <c r="J454" s="210"/>
      <c r="K454" s="210"/>
      <c r="L454" s="210"/>
      <c r="M454" s="628"/>
      <c r="N454" s="210"/>
      <c r="O454" s="210"/>
      <c r="P454" s="210"/>
      <c r="Q454" s="210"/>
      <c r="R454" s="210"/>
      <c r="S454" s="210"/>
      <c r="T454" s="210"/>
      <c r="U454" s="210"/>
      <c r="V454" s="210"/>
      <c r="W454" s="210"/>
      <c r="X454" s="210"/>
      <c r="Y454" s="210"/>
      <c r="Z454" s="210"/>
    </row>
    <row r="455" ht="12.75" customHeight="1">
      <c r="A455" s="625"/>
      <c r="B455" s="625"/>
      <c r="C455" s="625"/>
      <c r="D455" s="627"/>
      <c r="E455" s="210"/>
      <c r="F455" s="210"/>
      <c r="G455" s="210"/>
      <c r="H455" s="210"/>
      <c r="I455" s="627"/>
      <c r="J455" s="210"/>
      <c r="K455" s="210"/>
      <c r="L455" s="210"/>
      <c r="M455" s="628"/>
      <c r="N455" s="210"/>
      <c r="O455" s="210"/>
      <c r="P455" s="210"/>
      <c r="Q455" s="210"/>
      <c r="R455" s="210"/>
      <c r="S455" s="210"/>
      <c r="T455" s="210"/>
      <c r="U455" s="210"/>
      <c r="V455" s="210"/>
      <c r="W455" s="210"/>
      <c r="X455" s="210"/>
      <c r="Y455" s="210"/>
      <c r="Z455" s="210"/>
    </row>
    <row r="456" ht="12.75" customHeight="1">
      <c r="A456" s="625"/>
      <c r="B456" s="625"/>
      <c r="C456" s="625"/>
      <c r="D456" s="627"/>
      <c r="E456" s="210"/>
      <c r="F456" s="210"/>
      <c r="G456" s="210"/>
      <c r="H456" s="210"/>
      <c r="I456" s="627"/>
      <c r="J456" s="210"/>
      <c r="K456" s="210"/>
      <c r="L456" s="210"/>
      <c r="M456" s="628"/>
      <c r="N456" s="210"/>
      <c r="O456" s="210"/>
      <c r="P456" s="210"/>
      <c r="Q456" s="210"/>
      <c r="R456" s="210"/>
      <c r="S456" s="210"/>
      <c r="T456" s="210"/>
      <c r="U456" s="210"/>
      <c r="V456" s="210"/>
      <c r="W456" s="210"/>
      <c r="X456" s="210"/>
      <c r="Y456" s="210"/>
      <c r="Z456" s="210"/>
    </row>
    <row r="457" ht="12.75" customHeight="1">
      <c r="A457" s="625"/>
      <c r="B457" s="625"/>
      <c r="C457" s="625"/>
      <c r="D457" s="627"/>
      <c r="E457" s="210"/>
      <c r="F457" s="210"/>
      <c r="G457" s="210"/>
      <c r="H457" s="210"/>
      <c r="I457" s="627"/>
      <c r="J457" s="210"/>
      <c r="K457" s="210"/>
      <c r="L457" s="210"/>
      <c r="M457" s="628"/>
      <c r="N457" s="210"/>
      <c r="O457" s="210"/>
      <c r="P457" s="210"/>
      <c r="Q457" s="210"/>
      <c r="R457" s="210"/>
      <c r="S457" s="210"/>
      <c r="T457" s="210"/>
      <c r="U457" s="210"/>
      <c r="V457" s="210"/>
      <c r="W457" s="210"/>
      <c r="X457" s="210"/>
      <c r="Y457" s="210"/>
      <c r="Z457" s="210"/>
    </row>
    <row r="458" ht="12.75" customHeight="1">
      <c r="A458" s="625"/>
      <c r="B458" s="625"/>
      <c r="C458" s="625"/>
      <c r="D458" s="627"/>
      <c r="E458" s="210"/>
      <c r="F458" s="210"/>
      <c r="G458" s="210"/>
      <c r="H458" s="210"/>
      <c r="I458" s="627"/>
      <c r="J458" s="210"/>
      <c r="K458" s="210"/>
      <c r="L458" s="210"/>
      <c r="M458" s="628"/>
      <c r="N458" s="210"/>
      <c r="O458" s="210"/>
      <c r="P458" s="210"/>
      <c r="Q458" s="210"/>
      <c r="R458" s="210"/>
      <c r="S458" s="210"/>
      <c r="T458" s="210"/>
      <c r="U458" s="210"/>
      <c r="V458" s="210"/>
      <c r="W458" s="210"/>
      <c r="X458" s="210"/>
      <c r="Y458" s="210"/>
      <c r="Z458" s="210"/>
    </row>
    <row r="459" ht="12.75" customHeight="1">
      <c r="A459" s="625"/>
      <c r="B459" s="625"/>
      <c r="C459" s="625"/>
      <c r="D459" s="627"/>
      <c r="E459" s="210"/>
      <c r="F459" s="210"/>
      <c r="G459" s="210"/>
      <c r="H459" s="210"/>
      <c r="I459" s="627"/>
      <c r="J459" s="210"/>
      <c r="K459" s="210"/>
      <c r="L459" s="210"/>
      <c r="M459" s="628"/>
      <c r="N459" s="210"/>
      <c r="O459" s="210"/>
      <c r="P459" s="210"/>
      <c r="Q459" s="210"/>
      <c r="R459" s="210"/>
      <c r="S459" s="210"/>
      <c r="T459" s="210"/>
      <c r="U459" s="210"/>
      <c r="V459" s="210"/>
      <c r="W459" s="210"/>
      <c r="X459" s="210"/>
      <c r="Y459" s="210"/>
      <c r="Z459" s="210"/>
    </row>
    <row r="460" ht="12.75" customHeight="1">
      <c r="A460" s="625"/>
      <c r="B460" s="625"/>
      <c r="C460" s="625"/>
      <c r="D460" s="627"/>
      <c r="E460" s="210"/>
      <c r="F460" s="210"/>
      <c r="G460" s="210"/>
      <c r="H460" s="210"/>
      <c r="I460" s="627"/>
      <c r="J460" s="210"/>
      <c r="K460" s="210"/>
      <c r="L460" s="210"/>
      <c r="M460" s="628"/>
      <c r="N460" s="210"/>
      <c r="O460" s="210"/>
      <c r="P460" s="210"/>
      <c r="Q460" s="210"/>
      <c r="R460" s="210"/>
      <c r="S460" s="210"/>
      <c r="T460" s="210"/>
      <c r="U460" s="210"/>
      <c r="V460" s="210"/>
      <c r="W460" s="210"/>
      <c r="X460" s="210"/>
      <c r="Y460" s="210"/>
      <c r="Z460" s="210"/>
    </row>
    <row r="461" ht="12.75" customHeight="1">
      <c r="A461" s="625"/>
      <c r="B461" s="625"/>
      <c r="C461" s="625"/>
      <c r="D461" s="627"/>
      <c r="E461" s="210"/>
      <c r="F461" s="210"/>
      <c r="G461" s="210"/>
      <c r="H461" s="210"/>
      <c r="I461" s="627"/>
      <c r="J461" s="210"/>
      <c r="K461" s="210"/>
      <c r="L461" s="210"/>
      <c r="M461" s="628"/>
      <c r="N461" s="210"/>
      <c r="O461" s="210"/>
      <c r="P461" s="210"/>
      <c r="Q461" s="210"/>
      <c r="R461" s="210"/>
      <c r="S461" s="210"/>
      <c r="T461" s="210"/>
      <c r="U461" s="210"/>
      <c r="V461" s="210"/>
      <c r="W461" s="210"/>
      <c r="X461" s="210"/>
      <c r="Y461" s="210"/>
      <c r="Z461" s="210"/>
    </row>
    <row r="462" ht="12.75" customHeight="1">
      <c r="A462" s="625"/>
      <c r="B462" s="625"/>
      <c r="C462" s="625"/>
      <c r="D462" s="627"/>
      <c r="E462" s="210"/>
      <c r="F462" s="210"/>
      <c r="G462" s="210"/>
      <c r="H462" s="210"/>
      <c r="I462" s="627"/>
      <c r="J462" s="210"/>
      <c r="K462" s="210"/>
      <c r="L462" s="210"/>
      <c r="M462" s="628"/>
      <c r="N462" s="210"/>
      <c r="O462" s="210"/>
      <c r="P462" s="210"/>
      <c r="Q462" s="210"/>
      <c r="R462" s="210"/>
      <c r="S462" s="210"/>
      <c r="T462" s="210"/>
      <c r="U462" s="210"/>
      <c r="V462" s="210"/>
      <c r="W462" s="210"/>
      <c r="X462" s="210"/>
      <c r="Y462" s="210"/>
      <c r="Z462" s="210"/>
    </row>
    <row r="463" ht="12.75" customHeight="1">
      <c r="A463" s="625"/>
      <c r="B463" s="625"/>
      <c r="C463" s="625"/>
      <c r="D463" s="627"/>
      <c r="E463" s="210"/>
      <c r="F463" s="210"/>
      <c r="G463" s="210"/>
      <c r="H463" s="210"/>
      <c r="I463" s="627"/>
      <c r="J463" s="210"/>
      <c r="K463" s="210"/>
      <c r="L463" s="210"/>
      <c r="M463" s="628"/>
      <c r="N463" s="210"/>
      <c r="O463" s="210"/>
      <c r="P463" s="210"/>
      <c r="Q463" s="210"/>
      <c r="R463" s="210"/>
      <c r="S463" s="210"/>
      <c r="T463" s="210"/>
      <c r="U463" s="210"/>
      <c r="V463" s="210"/>
      <c r="W463" s="210"/>
      <c r="X463" s="210"/>
      <c r="Y463" s="210"/>
      <c r="Z463" s="210"/>
    </row>
    <row r="464" ht="12.75" customHeight="1">
      <c r="A464" s="625"/>
      <c r="B464" s="625"/>
      <c r="C464" s="625"/>
      <c r="D464" s="627"/>
      <c r="E464" s="210"/>
      <c r="F464" s="210"/>
      <c r="G464" s="210"/>
      <c r="H464" s="210"/>
      <c r="I464" s="627"/>
      <c r="J464" s="210"/>
      <c r="K464" s="210"/>
      <c r="L464" s="210"/>
      <c r="M464" s="628"/>
      <c r="N464" s="210"/>
      <c r="O464" s="210"/>
      <c r="P464" s="210"/>
      <c r="Q464" s="210"/>
      <c r="R464" s="210"/>
      <c r="S464" s="210"/>
      <c r="T464" s="210"/>
      <c r="U464" s="210"/>
      <c r="V464" s="210"/>
      <c r="W464" s="210"/>
      <c r="X464" s="210"/>
      <c r="Y464" s="210"/>
      <c r="Z464" s="210"/>
    </row>
    <row r="465" ht="12.75" customHeight="1">
      <c r="A465" s="625"/>
      <c r="B465" s="625"/>
      <c r="C465" s="625"/>
      <c r="D465" s="627"/>
      <c r="E465" s="210"/>
      <c r="F465" s="210"/>
      <c r="G465" s="210"/>
      <c r="H465" s="210"/>
      <c r="I465" s="627"/>
      <c r="J465" s="210"/>
      <c r="K465" s="210"/>
      <c r="L465" s="210"/>
      <c r="M465" s="628"/>
      <c r="N465" s="210"/>
      <c r="O465" s="210"/>
      <c r="P465" s="210"/>
      <c r="Q465" s="210"/>
      <c r="R465" s="210"/>
      <c r="S465" s="210"/>
      <c r="T465" s="210"/>
      <c r="U465" s="210"/>
      <c r="V465" s="210"/>
      <c r="W465" s="210"/>
      <c r="X465" s="210"/>
      <c r="Y465" s="210"/>
      <c r="Z465" s="210"/>
    </row>
    <row r="466" ht="12.75" customHeight="1">
      <c r="A466" s="625"/>
      <c r="B466" s="625"/>
      <c r="C466" s="625"/>
      <c r="D466" s="627"/>
      <c r="E466" s="210"/>
      <c r="F466" s="210"/>
      <c r="G466" s="210"/>
      <c r="H466" s="210"/>
      <c r="I466" s="627"/>
      <c r="J466" s="210"/>
      <c r="K466" s="210"/>
      <c r="L466" s="210"/>
      <c r="M466" s="628"/>
      <c r="N466" s="210"/>
      <c r="O466" s="210"/>
      <c r="P466" s="210"/>
      <c r="Q466" s="210"/>
      <c r="R466" s="210"/>
      <c r="S466" s="210"/>
      <c r="T466" s="210"/>
      <c r="U466" s="210"/>
      <c r="V466" s="210"/>
      <c r="W466" s="210"/>
      <c r="X466" s="210"/>
      <c r="Y466" s="210"/>
      <c r="Z466" s="210"/>
    </row>
    <row r="467" ht="12.75" customHeight="1">
      <c r="A467" s="625"/>
      <c r="B467" s="625"/>
      <c r="C467" s="625"/>
      <c r="D467" s="627"/>
      <c r="E467" s="210"/>
      <c r="F467" s="210"/>
      <c r="G467" s="210"/>
      <c r="H467" s="210"/>
      <c r="I467" s="627"/>
      <c r="J467" s="210"/>
      <c r="K467" s="210"/>
      <c r="L467" s="210"/>
      <c r="M467" s="628"/>
      <c r="N467" s="210"/>
      <c r="O467" s="210"/>
      <c r="P467" s="210"/>
      <c r="Q467" s="210"/>
      <c r="R467" s="210"/>
      <c r="S467" s="210"/>
      <c r="T467" s="210"/>
      <c r="U467" s="210"/>
      <c r="V467" s="210"/>
      <c r="W467" s="210"/>
      <c r="X467" s="210"/>
      <c r="Y467" s="210"/>
      <c r="Z467" s="210"/>
    </row>
    <row r="468" ht="12.75" customHeight="1">
      <c r="A468" s="625"/>
      <c r="B468" s="625"/>
      <c r="C468" s="625"/>
      <c r="D468" s="627"/>
      <c r="E468" s="210"/>
      <c r="F468" s="210"/>
      <c r="G468" s="210"/>
      <c r="H468" s="210"/>
      <c r="I468" s="627"/>
      <c r="J468" s="210"/>
      <c r="K468" s="210"/>
      <c r="L468" s="210"/>
      <c r="M468" s="628"/>
      <c r="N468" s="210"/>
      <c r="O468" s="210"/>
      <c r="P468" s="210"/>
      <c r="Q468" s="210"/>
      <c r="R468" s="210"/>
      <c r="S468" s="210"/>
      <c r="T468" s="210"/>
      <c r="U468" s="210"/>
      <c r="V468" s="210"/>
      <c r="W468" s="210"/>
      <c r="X468" s="210"/>
      <c r="Y468" s="210"/>
      <c r="Z468" s="210"/>
    </row>
    <row r="469" ht="12.75" customHeight="1">
      <c r="A469" s="625"/>
      <c r="B469" s="625"/>
      <c r="C469" s="625"/>
      <c r="D469" s="627"/>
      <c r="E469" s="210"/>
      <c r="F469" s="210"/>
      <c r="G469" s="210"/>
      <c r="H469" s="210"/>
      <c r="I469" s="627"/>
      <c r="J469" s="210"/>
      <c r="K469" s="210"/>
      <c r="L469" s="210"/>
      <c r="M469" s="628"/>
      <c r="N469" s="210"/>
      <c r="O469" s="210"/>
      <c r="P469" s="210"/>
      <c r="Q469" s="210"/>
      <c r="R469" s="210"/>
      <c r="S469" s="210"/>
      <c r="T469" s="210"/>
      <c r="U469" s="210"/>
      <c r="V469" s="210"/>
      <c r="W469" s="210"/>
      <c r="X469" s="210"/>
      <c r="Y469" s="210"/>
      <c r="Z469" s="210"/>
    </row>
    <row r="470" ht="12.75" customHeight="1">
      <c r="A470" s="625"/>
      <c r="B470" s="625"/>
      <c r="C470" s="625"/>
      <c r="D470" s="627"/>
      <c r="E470" s="210"/>
      <c r="F470" s="210"/>
      <c r="G470" s="210"/>
      <c r="H470" s="210"/>
      <c r="I470" s="627"/>
      <c r="J470" s="210"/>
      <c r="K470" s="210"/>
      <c r="L470" s="210"/>
      <c r="M470" s="628"/>
      <c r="N470" s="210"/>
      <c r="O470" s="210"/>
      <c r="P470" s="210"/>
      <c r="Q470" s="210"/>
      <c r="R470" s="210"/>
      <c r="S470" s="210"/>
      <c r="T470" s="210"/>
      <c r="U470" s="210"/>
      <c r="V470" s="210"/>
      <c r="W470" s="210"/>
      <c r="X470" s="210"/>
      <c r="Y470" s="210"/>
      <c r="Z470" s="210"/>
    </row>
    <row r="471" ht="12.75" customHeight="1">
      <c r="A471" s="625"/>
      <c r="B471" s="625"/>
      <c r="C471" s="625"/>
      <c r="D471" s="627"/>
      <c r="E471" s="210"/>
      <c r="F471" s="210"/>
      <c r="G471" s="210"/>
      <c r="H471" s="210"/>
      <c r="I471" s="627"/>
      <c r="J471" s="210"/>
      <c r="K471" s="210"/>
      <c r="L471" s="210"/>
      <c r="M471" s="628"/>
      <c r="N471" s="210"/>
      <c r="O471" s="210"/>
      <c r="P471" s="210"/>
      <c r="Q471" s="210"/>
      <c r="R471" s="210"/>
      <c r="S471" s="210"/>
      <c r="T471" s="210"/>
      <c r="U471" s="210"/>
      <c r="V471" s="210"/>
      <c r="W471" s="210"/>
      <c r="X471" s="210"/>
      <c r="Y471" s="210"/>
      <c r="Z471" s="210"/>
    </row>
    <row r="472" ht="12.75" customHeight="1">
      <c r="A472" s="625"/>
      <c r="B472" s="625"/>
      <c r="C472" s="625"/>
      <c r="D472" s="627"/>
      <c r="E472" s="210"/>
      <c r="F472" s="210"/>
      <c r="G472" s="210"/>
      <c r="H472" s="210"/>
      <c r="I472" s="627"/>
      <c r="J472" s="210"/>
      <c r="K472" s="210"/>
      <c r="L472" s="210"/>
      <c r="M472" s="628"/>
      <c r="N472" s="210"/>
      <c r="O472" s="210"/>
      <c r="P472" s="210"/>
      <c r="Q472" s="210"/>
      <c r="R472" s="210"/>
      <c r="S472" s="210"/>
      <c r="T472" s="210"/>
      <c r="U472" s="210"/>
      <c r="V472" s="210"/>
      <c r="W472" s="210"/>
      <c r="X472" s="210"/>
      <c r="Y472" s="210"/>
      <c r="Z472" s="210"/>
    </row>
    <row r="473" ht="12.75" customHeight="1">
      <c r="A473" s="625"/>
      <c r="B473" s="625"/>
      <c r="C473" s="625"/>
      <c r="D473" s="627"/>
      <c r="E473" s="210"/>
      <c r="F473" s="210"/>
      <c r="G473" s="210"/>
      <c r="H473" s="210"/>
      <c r="I473" s="627"/>
      <c r="J473" s="210"/>
      <c r="K473" s="210"/>
      <c r="L473" s="210"/>
      <c r="M473" s="628"/>
      <c r="N473" s="210"/>
      <c r="O473" s="210"/>
      <c r="P473" s="210"/>
      <c r="Q473" s="210"/>
      <c r="R473" s="210"/>
      <c r="S473" s="210"/>
      <c r="T473" s="210"/>
      <c r="U473" s="210"/>
      <c r="V473" s="210"/>
      <c r="W473" s="210"/>
      <c r="X473" s="210"/>
      <c r="Y473" s="210"/>
      <c r="Z473" s="210"/>
    </row>
    <row r="474" ht="12.75" customHeight="1">
      <c r="A474" s="625"/>
      <c r="B474" s="625"/>
      <c r="C474" s="625"/>
      <c r="D474" s="627"/>
      <c r="E474" s="210"/>
      <c r="F474" s="210"/>
      <c r="G474" s="210"/>
      <c r="H474" s="210"/>
      <c r="I474" s="627"/>
      <c r="J474" s="210"/>
      <c r="K474" s="210"/>
      <c r="L474" s="210"/>
      <c r="M474" s="628"/>
      <c r="N474" s="210"/>
      <c r="O474" s="210"/>
      <c r="P474" s="210"/>
      <c r="Q474" s="210"/>
      <c r="R474" s="210"/>
      <c r="S474" s="210"/>
      <c r="T474" s="210"/>
      <c r="U474" s="210"/>
      <c r="V474" s="210"/>
      <c r="W474" s="210"/>
      <c r="X474" s="210"/>
      <c r="Y474" s="210"/>
      <c r="Z474" s="210"/>
    </row>
    <row r="475" ht="12.75" customHeight="1">
      <c r="A475" s="625"/>
      <c r="B475" s="625"/>
      <c r="C475" s="625"/>
      <c r="D475" s="627"/>
      <c r="E475" s="210"/>
      <c r="F475" s="210"/>
      <c r="G475" s="210"/>
      <c r="H475" s="210"/>
      <c r="I475" s="627"/>
      <c r="J475" s="210"/>
      <c r="K475" s="210"/>
      <c r="L475" s="210"/>
      <c r="M475" s="628"/>
      <c r="N475" s="210"/>
      <c r="O475" s="210"/>
      <c r="P475" s="210"/>
      <c r="Q475" s="210"/>
      <c r="R475" s="210"/>
      <c r="S475" s="210"/>
      <c r="T475" s="210"/>
      <c r="U475" s="210"/>
      <c r="V475" s="210"/>
      <c r="W475" s="210"/>
      <c r="X475" s="210"/>
      <c r="Y475" s="210"/>
      <c r="Z475" s="210"/>
    </row>
    <row r="476" ht="12.75" customHeight="1">
      <c r="A476" s="625"/>
      <c r="B476" s="625"/>
      <c r="C476" s="625"/>
      <c r="D476" s="627"/>
      <c r="E476" s="210"/>
      <c r="F476" s="210"/>
      <c r="G476" s="210"/>
      <c r="H476" s="210"/>
      <c r="I476" s="627"/>
      <c r="J476" s="210"/>
      <c r="K476" s="210"/>
      <c r="L476" s="210"/>
      <c r="M476" s="628"/>
      <c r="N476" s="210"/>
      <c r="O476" s="210"/>
      <c r="P476" s="210"/>
      <c r="Q476" s="210"/>
      <c r="R476" s="210"/>
      <c r="S476" s="210"/>
      <c r="T476" s="210"/>
      <c r="U476" s="210"/>
      <c r="V476" s="210"/>
      <c r="W476" s="210"/>
      <c r="X476" s="210"/>
      <c r="Y476" s="210"/>
      <c r="Z476" s="210"/>
    </row>
    <row r="477" ht="12.75" customHeight="1">
      <c r="A477" s="625"/>
      <c r="B477" s="625"/>
      <c r="C477" s="625"/>
      <c r="D477" s="627"/>
      <c r="E477" s="210"/>
      <c r="F477" s="210"/>
      <c r="G477" s="210"/>
      <c r="H477" s="210"/>
      <c r="I477" s="627"/>
      <c r="J477" s="210"/>
      <c r="K477" s="210"/>
      <c r="L477" s="210"/>
      <c r="M477" s="628"/>
      <c r="N477" s="210"/>
      <c r="O477" s="210"/>
      <c r="P477" s="210"/>
      <c r="Q477" s="210"/>
      <c r="R477" s="210"/>
      <c r="S477" s="210"/>
      <c r="T477" s="210"/>
      <c r="U477" s="210"/>
      <c r="V477" s="210"/>
      <c r="W477" s="210"/>
      <c r="X477" s="210"/>
      <c r="Y477" s="210"/>
      <c r="Z477" s="210"/>
    </row>
    <row r="478" ht="12.75" customHeight="1">
      <c r="A478" s="625"/>
      <c r="B478" s="625"/>
      <c r="C478" s="625"/>
      <c r="D478" s="627"/>
      <c r="E478" s="210"/>
      <c r="F478" s="210"/>
      <c r="G478" s="210"/>
      <c r="H478" s="210"/>
      <c r="I478" s="627"/>
      <c r="J478" s="210"/>
      <c r="K478" s="210"/>
      <c r="L478" s="210"/>
      <c r="M478" s="628"/>
      <c r="N478" s="210"/>
      <c r="O478" s="210"/>
      <c r="P478" s="210"/>
      <c r="Q478" s="210"/>
      <c r="R478" s="210"/>
      <c r="S478" s="210"/>
      <c r="T478" s="210"/>
      <c r="U478" s="210"/>
      <c r="V478" s="210"/>
      <c r="W478" s="210"/>
      <c r="X478" s="210"/>
      <c r="Y478" s="210"/>
      <c r="Z478" s="210"/>
    </row>
    <row r="479" ht="12.75" customHeight="1">
      <c r="A479" s="625"/>
      <c r="B479" s="625"/>
      <c r="C479" s="625"/>
      <c r="D479" s="627"/>
      <c r="E479" s="210"/>
      <c r="F479" s="210"/>
      <c r="G479" s="210"/>
      <c r="H479" s="210"/>
      <c r="I479" s="627"/>
      <c r="J479" s="210"/>
      <c r="K479" s="210"/>
      <c r="L479" s="210"/>
      <c r="M479" s="628"/>
      <c r="N479" s="210"/>
      <c r="O479" s="210"/>
      <c r="P479" s="210"/>
      <c r="Q479" s="210"/>
      <c r="R479" s="210"/>
      <c r="S479" s="210"/>
      <c r="T479" s="210"/>
      <c r="U479" s="210"/>
      <c r="V479" s="210"/>
      <c r="W479" s="210"/>
      <c r="X479" s="210"/>
      <c r="Y479" s="210"/>
      <c r="Z479" s="210"/>
    </row>
    <row r="480" ht="12.75" customHeight="1">
      <c r="A480" s="625"/>
      <c r="B480" s="625"/>
      <c r="C480" s="625"/>
      <c r="D480" s="627"/>
      <c r="E480" s="210"/>
      <c r="F480" s="210"/>
      <c r="G480" s="210"/>
      <c r="H480" s="210"/>
      <c r="I480" s="627"/>
      <c r="J480" s="210"/>
      <c r="K480" s="210"/>
      <c r="L480" s="210"/>
      <c r="M480" s="628"/>
      <c r="N480" s="210"/>
      <c r="O480" s="210"/>
      <c r="P480" s="210"/>
      <c r="Q480" s="210"/>
      <c r="R480" s="210"/>
      <c r="S480" s="210"/>
      <c r="T480" s="210"/>
      <c r="U480" s="210"/>
      <c r="V480" s="210"/>
      <c r="W480" s="210"/>
      <c r="X480" s="210"/>
      <c r="Y480" s="210"/>
      <c r="Z480" s="210"/>
    </row>
    <row r="481" ht="12.75" customHeight="1">
      <c r="A481" s="625"/>
      <c r="B481" s="625"/>
      <c r="C481" s="625"/>
      <c r="D481" s="627"/>
      <c r="E481" s="210"/>
      <c r="F481" s="210"/>
      <c r="G481" s="210"/>
      <c r="H481" s="210"/>
      <c r="I481" s="627"/>
      <c r="J481" s="210"/>
      <c r="K481" s="210"/>
      <c r="L481" s="210"/>
      <c r="M481" s="628"/>
      <c r="N481" s="210"/>
      <c r="O481" s="210"/>
      <c r="P481" s="210"/>
      <c r="Q481" s="210"/>
      <c r="R481" s="210"/>
      <c r="S481" s="210"/>
      <c r="T481" s="210"/>
      <c r="U481" s="210"/>
      <c r="V481" s="210"/>
      <c r="W481" s="210"/>
      <c r="X481" s="210"/>
      <c r="Y481" s="210"/>
      <c r="Z481" s="210"/>
    </row>
    <row r="482" ht="12.75" customHeight="1">
      <c r="A482" s="625"/>
      <c r="B482" s="625"/>
      <c r="C482" s="625"/>
      <c r="D482" s="627"/>
      <c r="E482" s="210"/>
      <c r="F482" s="210"/>
      <c r="G482" s="210"/>
      <c r="H482" s="210"/>
      <c r="I482" s="627"/>
      <c r="J482" s="210"/>
      <c r="K482" s="210"/>
      <c r="L482" s="210"/>
      <c r="M482" s="628"/>
      <c r="N482" s="210"/>
      <c r="O482" s="210"/>
      <c r="P482" s="210"/>
      <c r="Q482" s="210"/>
      <c r="R482" s="210"/>
      <c r="S482" s="210"/>
      <c r="T482" s="210"/>
      <c r="U482" s="210"/>
      <c r="V482" s="210"/>
      <c r="W482" s="210"/>
      <c r="X482" s="210"/>
      <c r="Y482" s="210"/>
      <c r="Z482" s="210"/>
    </row>
    <row r="483" ht="12.75" customHeight="1">
      <c r="A483" s="625"/>
      <c r="B483" s="625"/>
      <c r="C483" s="625"/>
      <c r="D483" s="627"/>
      <c r="E483" s="210"/>
      <c r="F483" s="210"/>
      <c r="G483" s="210"/>
      <c r="H483" s="210"/>
      <c r="I483" s="627"/>
      <c r="J483" s="210"/>
      <c r="K483" s="210"/>
      <c r="L483" s="210"/>
      <c r="M483" s="628"/>
      <c r="N483" s="210"/>
      <c r="O483" s="210"/>
      <c r="P483" s="210"/>
      <c r="Q483" s="210"/>
      <c r="R483" s="210"/>
      <c r="S483" s="210"/>
      <c r="T483" s="210"/>
      <c r="U483" s="210"/>
      <c r="V483" s="210"/>
      <c r="W483" s="210"/>
      <c r="X483" s="210"/>
      <c r="Y483" s="210"/>
      <c r="Z483" s="210"/>
    </row>
    <row r="484" ht="12.75" customHeight="1">
      <c r="A484" s="625"/>
      <c r="B484" s="625"/>
      <c r="C484" s="625"/>
      <c r="D484" s="627"/>
      <c r="E484" s="210"/>
      <c r="F484" s="210"/>
      <c r="G484" s="210"/>
      <c r="H484" s="210"/>
      <c r="I484" s="627"/>
      <c r="J484" s="210"/>
      <c r="K484" s="210"/>
      <c r="L484" s="210"/>
      <c r="M484" s="628"/>
      <c r="N484" s="210"/>
      <c r="O484" s="210"/>
      <c r="P484" s="210"/>
      <c r="Q484" s="210"/>
      <c r="R484" s="210"/>
      <c r="S484" s="210"/>
      <c r="T484" s="210"/>
      <c r="U484" s="210"/>
      <c r="V484" s="210"/>
      <c r="W484" s="210"/>
      <c r="X484" s="210"/>
      <c r="Y484" s="210"/>
      <c r="Z484" s="210"/>
    </row>
    <row r="485" ht="12.75" customHeight="1">
      <c r="A485" s="625"/>
      <c r="B485" s="625"/>
      <c r="C485" s="625"/>
      <c r="D485" s="627"/>
      <c r="E485" s="210"/>
      <c r="F485" s="210"/>
      <c r="G485" s="210"/>
      <c r="H485" s="210"/>
      <c r="I485" s="627"/>
      <c r="J485" s="210"/>
      <c r="K485" s="210"/>
      <c r="L485" s="210"/>
      <c r="M485" s="628"/>
      <c r="N485" s="210"/>
      <c r="O485" s="210"/>
      <c r="P485" s="210"/>
      <c r="Q485" s="210"/>
      <c r="R485" s="210"/>
      <c r="S485" s="210"/>
      <c r="T485" s="210"/>
      <c r="U485" s="210"/>
      <c r="V485" s="210"/>
      <c r="W485" s="210"/>
      <c r="X485" s="210"/>
      <c r="Y485" s="210"/>
      <c r="Z485" s="210"/>
    </row>
    <row r="486" ht="12.75" customHeight="1">
      <c r="A486" s="625"/>
      <c r="B486" s="625"/>
      <c r="C486" s="625"/>
      <c r="D486" s="627"/>
      <c r="E486" s="210"/>
      <c r="F486" s="210"/>
      <c r="G486" s="210"/>
      <c r="H486" s="210"/>
      <c r="I486" s="627"/>
      <c r="J486" s="210"/>
      <c r="K486" s="210"/>
      <c r="L486" s="210"/>
      <c r="M486" s="628"/>
      <c r="N486" s="210"/>
      <c r="O486" s="210"/>
      <c r="P486" s="210"/>
      <c r="Q486" s="210"/>
      <c r="R486" s="210"/>
      <c r="S486" s="210"/>
      <c r="T486" s="210"/>
      <c r="U486" s="210"/>
      <c r="V486" s="210"/>
      <c r="W486" s="210"/>
      <c r="X486" s="210"/>
      <c r="Y486" s="210"/>
      <c r="Z486" s="210"/>
    </row>
    <row r="487" ht="12.75" customHeight="1">
      <c r="A487" s="625"/>
      <c r="B487" s="625"/>
      <c r="C487" s="625"/>
      <c r="D487" s="627"/>
      <c r="E487" s="210"/>
      <c r="F487" s="210"/>
      <c r="G487" s="210"/>
      <c r="H487" s="210"/>
      <c r="I487" s="627"/>
      <c r="J487" s="210"/>
      <c r="K487" s="210"/>
      <c r="L487" s="210"/>
      <c r="M487" s="628"/>
      <c r="N487" s="210"/>
      <c r="O487" s="210"/>
      <c r="P487" s="210"/>
      <c r="Q487" s="210"/>
      <c r="R487" s="210"/>
      <c r="S487" s="210"/>
      <c r="T487" s="210"/>
      <c r="U487" s="210"/>
      <c r="V487" s="210"/>
      <c r="W487" s="210"/>
      <c r="X487" s="210"/>
      <c r="Y487" s="210"/>
      <c r="Z487" s="210"/>
    </row>
    <row r="488" ht="12.75" customHeight="1">
      <c r="A488" s="625"/>
      <c r="B488" s="625"/>
      <c r="C488" s="625"/>
      <c r="D488" s="627"/>
      <c r="E488" s="210"/>
      <c r="F488" s="210"/>
      <c r="G488" s="210"/>
      <c r="H488" s="210"/>
      <c r="I488" s="627"/>
      <c r="J488" s="210"/>
      <c r="K488" s="210"/>
      <c r="L488" s="210"/>
      <c r="M488" s="628"/>
      <c r="N488" s="210"/>
      <c r="O488" s="210"/>
      <c r="P488" s="210"/>
      <c r="Q488" s="210"/>
      <c r="R488" s="210"/>
      <c r="S488" s="210"/>
      <c r="T488" s="210"/>
      <c r="U488" s="210"/>
      <c r="V488" s="210"/>
      <c r="W488" s="210"/>
      <c r="X488" s="210"/>
      <c r="Y488" s="210"/>
      <c r="Z488" s="210"/>
    </row>
    <row r="489" ht="12.75" customHeight="1">
      <c r="A489" s="625"/>
      <c r="B489" s="625"/>
      <c r="C489" s="625"/>
      <c r="D489" s="627"/>
      <c r="E489" s="210"/>
      <c r="F489" s="210"/>
      <c r="G489" s="210"/>
      <c r="H489" s="210"/>
      <c r="I489" s="627"/>
      <c r="J489" s="210"/>
      <c r="K489" s="210"/>
      <c r="L489" s="210"/>
      <c r="M489" s="628"/>
      <c r="N489" s="210"/>
      <c r="O489" s="210"/>
      <c r="P489" s="210"/>
      <c r="Q489" s="210"/>
      <c r="R489" s="210"/>
      <c r="S489" s="210"/>
      <c r="T489" s="210"/>
      <c r="U489" s="210"/>
      <c r="V489" s="210"/>
      <c r="W489" s="210"/>
      <c r="X489" s="210"/>
      <c r="Y489" s="210"/>
      <c r="Z489" s="210"/>
    </row>
    <row r="490" ht="12.75" customHeight="1">
      <c r="A490" s="625"/>
      <c r="B490" s="625"/>
      <c r="C490" s="625"/>
      <c r="D490" s="627"/>
      <c r="E490" s="210"/>
      <c r="F490" s="210"/>
      <c r="G490" s="210"/>
      <c r="H490" s="210"/>
      <c r="I490" s="627"/>
      <c r="J490" s="210"/>
      <c r="K490" s="210"/>
      <c r="L490" s="210"/>
      <c r="M490" s="628"/>
      <c r="N490" s="210"/>
      <c r="O490" s="210"/>
      <c r="P490" s="210"/>
      <c r="Q490" s="210"/>
      <c r="R490" s="210"/>
      <c r="S490" s="210"/>
      <c r="T490" s="210"/>
      <c r="U490" s="210"/>
      <c r="V490" s="210"/>
      <c r="W490" s="210"/>
      <c r="X490" s="210"/>
      <c r="Y490" s="210"/>
      <c r="Z490" s="210"/>
    </row>
    <row r="491" ht="12.75" customHeight="1">
      <c r="A491" s="625"/>
      <c r="B491" s="625"/>
      <c r="C491" s="625"/>
      <c r="D491" s="627"/>
      <c r="E491" s="210"/>
      <c r="F491" s="210"/>
      <c r="G491" s="210"/>
      <c r="H491" s="210"/>
      <c r="I491" s="627"/>
      <c r="J491" s="210"/>
      <c r="K491" s="210"/>
      <c r="L491" s="210"/>
      <c r="M491" s="628"/>
      <c r="N491" s="210"/>
      <c r="O491" s="210"/>
      <c r="P491" s="210"/>
      <c r="Q491" s="210"/>
      <c r="R491" s="210"/>
      <c r="S491" s="210"/>
      <c r="T491" s="210"/>
      <c r="U491" s="210"/>
      <c r="V491" s="210"/>
      <c r="W491" s="210"/>
      <c r="X491" s="210"/>
      <c r="Y491" s="210"/>
      <c r="Z491" s="210"/>
    </row>
    <row r="492" ht="12.75" customHeight="1">
      <c r="A492" s="625"/>
      <c r="B492" s="625"/>
      <c r="C492" s="625"/>
      <c r="D492" s="627"/>
      <c r="E492" s="210"/>
      <c r="F492" s="210"/>
      <c r="G492" s="210"/>
      <c r="H492" s="210"/>
      <c r="I492" s="627"/>
      <c r="J492" s="210"/>
      <c r="K492" s="210"/>
      <c r="L492" s="210"/>
      <c r="M492" s="628"/>
      <c r="N492" s="210"/>
      <c r="O492" s="210"/>
      <c r="P492" s="210"/>
      <c r="Q492" s="210"/>
      <c r="R492" s="210"/>
      <c r="S492" s="210"/>
      <c r="T492" s="210"/>
      <c r="U492" s="210"/>
      <c r="V492" s="210"/>
      <c r="W492" s="210"/>
      <c r="X492" s="210"/>
      <c r="Y492" s="210"/>
      <c r="Z492" s="210"/>
    </row>
    <row r="493" ht="12.75" customHeight="1">
      <c r="A493" s="625"/>
      <c r="B493" s="625"/>
      <c r="C493" s="625"/>
      <c r="D493" s="627"/>
      <c r="E493" s="210"/>
      <c r="F493" s="210"/>
      <c r="G493" s="210"/>
      <c r="H493" s="210"/>
      <c r="I493" s="627"/>
      <c r="J493" s="210"/>
      <c r="K493" s="210"/>
      <c r="L493" s="210"/>
      <c r="M493" s="628"/>
      <c r="N493" s="210"/>
      <c r="O493" s="210"/>
      <c r="P493" s="210"/>
      <c r="Q493" s="210"/>
      <c r="R493" s="210"/>
      <c r="S493" s="210"/>
      <c r="T493" s="210"/>
      <c r="U493" s="210"/>
      <c r="V493" s="210"/>
      <c r="W493" s="210"/>
      <c r="X493" s="210"/>
      <c r="Y493" s="210"/>
      <c r="Z493" s="210"/>
    </row>
    <row r="494" ht="12.75" customHeight="1">
      <c r="A494" s="625"/>
      <c r="B494" s="625"/>
      <c r="C494" s="625"/>
      <c r="D494" s="627"/>
      <c r="E494" s="210"/>
      <c r="F494" s="210"/>
      <c r="G494" s="210"/>
      <c r="H494" s="210"/>
      <c r="I494" s="627"/>
      <c r="J494" s="210"/>
      <c r="K494" s="210"/>
      <c r="L494" s="210"/>
      <c r="M494" s="628"/>
      <c r="N494" s="210"/>
      <c r="O494" s="210"/>
      <c r="P494" s="210"/>
      <c r="Q494" s="210"/>
      <c r="R494" s="210"/>
      <c r="S494" s="210"/>
      <c r="T494" s="210"/>
      <c r="U494" s="210"/>
      <c r="V494" s="210"/>
      <c r="W494" s="210"/>
      <c r="X494" s="210"/>
      <c r="Y494" s="210"/>
      <c r="Z494" s="210"/>
    </row>
    <row r="495" ht="12.75" customHeight="1">
      <c r="A495" s="625"/>
      <c r="B495" s="625"/>
      <c r="C495" s="625"/>
      <c r="D495" s="627"/>
      <c r="E495" s="210"/>
      <c r="F495" s="210"/>
      <c r="G495" s="210"/>
      <c r="H495" s="210"/>
      <c r="I495" s="627"/>
      <c r="J495" s="210"/>
      <c r="K495" s="210"/>
      <c r="L495" s="210"/>
      <c r="M495" s="628"/>
      <c r="N495" s="210"/>
      <c r="O495" s="210"/>
      <c r="P495" s="210"/>
      <c r="Q495" s="210"/>
      <c r="R495" s="210"/>
      <c r="S495" s="210"/>
      <c r="T495" s="210"/>
      <c r="U495" s="210"/>
      <c r="V495" s="210"/>
      <c r="W495" s="210"/>
      <c r="X495" s="210"/>
      <c r="Y495" s="210"/>
      <c r="Z495" s="210"/>
    </row>
    <row r="496" ht="12.75" customHeight="1">
      <c r="A496" s="625"/>
      <c r="B496" s="625"/>
      <c r="C496" s="625"/>
      <c r="D496" s="627"/>
      <c r="E496" s="210"/>
      <c r="F496" s="210"/>
      <c r="G496" s="210"/>
      <c r="H496" s="210"/>
      <c r="I496" s="627"/>
      <c r="J496" s="210"/>
      <c r="K496" s="210"/>
      <c r="L496" s="210"/>
      <c r="M496" s="628"/>
      <c r="N496" s="210"/>
      <c r="O496" s="210"/>
      <c r="P496" s="210"/>
      <c r="Q496" s="210"/>
      <c r="R496" s="210"/>
      <c r="S496" s="210"/>
      <c r="T496" s="210"/>
      <c r="U496" s="210"/>
      <c r="V496" s="210"/>
      <c r="W496" s="210"/>
      <c r="X496" s="210"/>
      <c r="Y496" s="210"/>
      <c r="Z496" s="210"/>
    </row>
    <row r="497" ht="12.75" customHeight="1">
      <c r="A497" s="625"/>
      <c r="B497" s="625"/>
      <c r="C497" s="625"/>
      <c r="D497" s="627"/>
      <c r="E497" s="210"/>
      <c r="F497" s="210"/>
      <c r="G497" s="210"/>
      <c r="H497" s="210"/>
      <c r="I497" s="627"/>
      <c r="J497" s="210"/>
      <c r="K497" s="210"/>
      <c r="L497" s="210"/>
      <c r="M497" s="628"/>
      <c r="N497" s="210"/>
      <c r="O497" s="210"/>
      <c r="P497" s="210"/>
      <c r="Q497" s="210"/>
      <c r="R497" s="210"/>
      <c r="S497" s="210"/>
      <c r="T497" s="210"/>
      <c r="U497" s="210"/>
      <c r="V497" s="210"/>
      <c r="W497" s="210"/>
      <c r="X497" s="210"/>
      <c r="Y497" s="210"/>
      <c r="Z497" s="210"/>
    </row>
    <row r="498" ht="12.75" customHeight="1">
      <c r="A498" s="625"/>
      <c r="B498" s="625"/>
      <c r="C498" s="625"/>
      <c r="D498" s="627"/>
      <c r="E498" s="210"/>
      <c r="F498" s="210"/>
      <c r="G498" s="210"/>
      <c r="H498" s="210"/>
      <c r="I498" s="627"/>
      <c r="J498" s="210"/>
      <c r="K498" s="210"/>
      <c r="L498" s="210"/>
      <c r="M498" s="628"/>
      <c r="N498" s="210"/>
      <c r="O498" s="210"/>
      <c r="P498" s="210"/>
      <c r="Q498" s="210"/>
      <c r="R498" s="210"/>
      <c r="S498" s="210"/>
      <c r="T498" s="210"/>
      <c r="U498" s="210"/>
      <c r="V498" s="210"/>
      <c r="W498" s="210"/>
      <c r="X498" s="210"/>
      <c r="Y498" s="210"/>
      <c r="Z498" s="210"/>
    </row>
    <row r="499" ht="12.75" customHeight="1">
      <c r="A499" s="625"/>
      <c r="B499" s="625"/>
      <c r="C499" s="625"/>
      <c r="D499" s="627"/>
      <c r="E499" s="210"/>
      <c r="F499" s="210"/>
      <c r="G499" s="210"/>
      <c r="H499" s="210"/>
      <c r="I499" s="627"/>
      <c r="J499" s="210"/>
      <c r="K499" s="210"/>
      <c r="L499" s="210"/>
      <c r="M499" s="628"/>
      <c r="N499" s="210"/>
      <c r="O499" s="210"/>
      <c r="P499" s="210"/>
      <c r="Q499" s="210"/>
      <c r="R499" s="210"/>
      <c r="S499" s="210"/>
      <c r="T499" s="210"/>
      <c r="U499" s="210"/>
      <c r="V499" s="210"/>
      <c r="W499" s="210"/>
      <c r="X499" s="210"/>
      <c r="Y499" s="210"/>
      <c r="Z499" s="210"/>
    </row>
    <row r="500" ht="12.75" customHeight="1">
      <c r="A500" s="625"/>
      <c r="B500" s="625"/>
      <c r="C500" s="625"/>
      <c r="D500" s="627"/>
      <c r="E500" s="210"/>
      <c r="F500" s="210"/>
      <c r="G500" s="210"/>
      <c r="H500" s="210"/>
      <c r="I500" s="627"/>
      <c r="J500" s="210"/>
      <c r="K500" s="210"/>
      <c r="L500" s="210"/>
      <c r="M500" s="628"/>
      <c r="N500" s="210"/>
      <c r="O500" s="210"/>
      <c r="P500" s="210"/>
      <c r="Q500" s="210"/>
      <c r="R500" s="210"/>
      <c r="S500" s="210"/>
      <c r="T500" s="210"/>
      <c r="U500" s="210"/>
      <c r="V500" s="210"/>
      <c r="W500" s="210"/>
      <c r="X500" s="210"/>
      <c r="Y500" s="210"/>
      <c r="Z500" s="210"/>
    </row>
    <row r="501" ht="12.75" customHeight="1">
      <c r="A501" s="625"/>
      <c r="B501" s="625"/>
      <c r="C501" s="625"/>
      <c r="D501" s="627"/>
      <c r="E501" s="210"/>
      <c r="F501" s="210"/>
      <c r="G501" s="210"/>
      <c r="H501" s="210"/>
      <c r="I501" s="627"/>
      <c r="J501" s="210"/>
      <c r="K501" s="210"/>
      <c r="L501" s="210"/>
      <c r="M501" s="628"/>
      <c r="N501" s="210"/>
      <c r="O501" s="210"/>
      <c r="P501" s="210"/>
      <c r="Q501" s="210"/>
      <c r="R501" s="210"/>
      <c r="S501" s="210"/>
      <c r="T501" s="210"/>
      <c r="U501" s="210"/>
      <c r="V501" s="210"/>
      <c r="W501" s="210"/>
      <c r="X501" s="210"/>
      <c r="Y501" s="210"/>
      <c r="Z501" s="210"/>
    </row>
    <row r="502" ht="12.75" customHeight="1">
      <c r="A502" s="625"/>
      <c r="B502" s="625"/>
      <c r="C502" s="625"/>
      <c r="D502" s="627"/>
      <c r="E502" s="210"/>
      <c r="F502" s="210"/>
      <c r="G502" s="210"/>
      <c r="H502" s="210"/>
      <c r="I502" s="627"/>
      <c r="J502" s="210"/>
      <c r="K502" s="210"/>
      <c r="L502" s="210"/>
      <c r="M502" s="628"/>
      <c r="N502" s="210"/>
      <c r="O502" s="210"/>
      <c r="P502" s="210"/>
      <c r="Q502" s="210"/>
      <c r="R502" s="210"/>
      <c r="S502" s="210"/>
      <c r="T502" s="210"/>
      <c r="U502" s="210"/>
      <c r="V502" s="210"/>
      <c r="W502" s="210"/>
      <c r="X502" s="210"/>
      <c r="Y502" s="210"/>
      <c r="Z502" s="210"/>
    </row>
    <row r="503" ht="12.75" customHeight="1">
      <c r="A503" s="625"/>
      <c r="B503" s="625"/>
      <c r="C503" s="625"/>
      <c r="D503" s="627"/>
      <c r="E503" s="210"/>
      <c r="F503" s="210"/>
      <c r="G503" s="210"/>
      <c r="H503" s="210"/>
      <c r="I503" s="627"/>
      <c r="J503" s="210"/>
      <c r="K503" s="210"/>
      <c r="L503" s="210"/>
      <c r="M503" s="628"/>
      <c r="N503" s="210"/>
      <c r="O503" s="210"/>
      <c r="P503" s="210"/>
      <c r="Q503" s="210"/>
      <c r="R503" s="210"/>
      <c r="S503" s="210"/>
      <c r="T503" s="210"/>
      <c r="U503" s="210"/>
      <c r="V503" s="210"/>
      <c r="W503" s="210"/>
      <c r="X503" s="210"/>
      <c r="Y503" s="210"/>
      <c r="Z503" s="210"/>
    </row>
    <row r="504" ht="12.75" customHeight="1">
      <c r="A504" s="625"/>
      <c r="B504" s="625"/>
      <c r="C504" s="625"/>
      <c r="D504" s="627"/>
      <c r="E504" s="210"/>
      <c r="F504" s="210"/>
      <c r="G504" s="210"/>
      <c r="H504" s="210"/>
      <c r="I504" s="627"/>
      <c r="J504" s="210"/>
      <c r="K504" s="210"/>
      <c r="L504" s="210"/>
      <c r="M504" s="628"/>
      <c r="N504" s="210"/>
      <c r="O504" s="210"/>
      <c r="P504" s="210"/>
      <c r="Q504" s="210"/>
      <c r="R504" s="210"/>
      <c r="S504" s="210"/>
      <c r="T504" s="210"/>
      <c r="U504" s="210"/>
      <c r="V504" s="210"/>
      <c r="W504" s="210"/>
      <c r="X504" s="210"/>
      <c r="Y504" s="210"/>
      <c r="Z504" s="210"/>
    </row>
    <row r="505" ht="12.75" customHeight="1">
      <c r="A505" s="625"/>
      <c r="B505" s="625"/>
      <c r="C505" s="625"/>
      <c r="D505" s="627"/>
      <c r="E505" s="210"/>
      <c r="F505" s="210"/>
      <c r="G505" s="210"/>
      <c r="H505" s="210"/>
      <c r="I505" s="627"/>
      <c r="J505" s="210"/>
      <c r="K505" s="210"/>
      <c r="L505" s="210"/>
      <c r="M505" s="628"/>
      <c r="N505" s="210"/>
      <c r="O505" s="210"/>
      <c r="P505" s="210"/>
      <c r="Q505" s="210"/>
      <c r="R505" s="210"/>
      <c r="S505" s="210"/>
      <c r="T505" s="210"/>
      <c r="U505" s="210"/>
      <c r="V505" s="210"/>
      <c r="W505" s="210"/>
      <c r="X505" s="210"/>
      <c r="Y505" s="210"/>
      <c r="Z505" s="210"/>
    </row>
    <row r="506" ht="12.75" customHeight="1">
      <c r="A506" s="625"/>
      <c r="B506" s="625"/>
      <c r="C506" s="625"/>
      <c r="D506" s="627"/>
      <c r="E506" s="210"/>
      <c r="F506" s="210"/>
      <c r="G506" s="210"/>
      <c r="H506" s="210"/>
      <c r="I506" s="627"/>
      <c r="J506" s="210"/>
      <c r="K506" s="210"/>
      <c r="L506" s="210"/>
      <c r="M506" s="628"/>
      <c r="N506" s="210"/>
      <c r="O506" s="210"/>
      <c r="P506" s="210"/>
      <c r="Q506" s="210"/>
      <c r="R506" s="210"/>
      <c r="S506" s="210"/>
      <c r="T506" s="210"/>
      <c r="U506" s="210"/>
      <c r="V506" s="210"/>
      <c r="W506" s="210"/>
      <c r="X506" s="210"/>
      <c r="Y506" s="210"/>
      <c r="Z506" s="210"/>
    </row>
    <row r="507" ht="12.75" customHeight="1">
      <c r="A507" s="625"/>
      <c r="B507" s="625"/>
      <c r="C507" s="625"/>
      <c r="D507" s="627"/>
      <c r="E507" s="210"/>
      <c r="F507" s="210"/>
      <c r="G507" s="210"/>
      <c r="H507" s="210"/>
      <c r="I507" s="627"/>
      <c r="J507" s="210"/>
      <c r="K507" s="210"/>
      <c r="L507" s="210"/>
      <c r="M507" s="628"/>
      <c r="N507" s="210"/>
      <c r="O507" s="210"/>
      <c r="P507" s="210"/>
      <c r="Q507" s="210"/>
      <c r="R507" s="210"/>
      <c r="S507" s="210"/>
      <c r="T507" s="210"/>
      <c r="U507" s="210"/>
      <c r="V507" s="210"/>
      <c r="W507" s="210"/>
      <c r="X507" s="210"/>
      <c r="Y507" s="210"/>
      <c r="Z507" s="210"/>
    </row>
    <row r="508" ht="12.75" customHeight="1">
      <c r="A508" s="625"/>
      <c r="B508" s="625"/>
      <c r="C508" s="625"/>
      <c r="D508" s="627"/>
      <c r="E508" s="210"/>
      <c r="F508" s="210"/>
      <c r="G508" s="210"/>
      <c r="H508" s="210"/>
      <c r="I508" s="627"/>
      <c r="J508" s="210"/>
      <c r="K508" s="210"/>
      <c r="L508" s="210"/>
      <c r="M508" s="628"/>
      <c r="N508" s="210"/>
      <c r="O508" s="210"/>
      <c r="P508" s="210"/>
      <c r="Q508" s="210"/>
      <c r="R508" s="210"/>
      <c r="S508" s="210"/>
      <c r="T508" s="210"/>
      <c r="U508" s="210"/>
      <c r="V508" s="210"/>
      <c r="W508" s="210"/>
      <c r="X508" s="210"/>
      <c r="Y508" s="210"/>
      <c r="Z508" s="210"/>
    </row>
    <row r="509" ht="12.75" customHeight="1">
      <c r="A509" s="625"/>
      <c r="B509" s="625"/>
      <c r="C509" s="625"/>
      <c r="D509" s="627"/>
      <c r="E509" s="210"/>
      <c r="F509" s="210"/>
      <c r="G509" s="210"/>
      <c r="H509" s="210"/>
      <c r="I509" s="627"/>
      <c r="J509" s="210"/>
      <c r="K509" s="210"/>
      <c r="L509" s="210"/>
      <c r="M509" s="628"/>
      <c r="N509" s="210"/>
      <c r="O509" s="210"/>
      <c r="P509" s="210"/>
      <c r="Q509" s="210"/>
      <c r="R509" s="210"/>
      <c r="S509" s="210"/>
      <c r="T509" s="210"/>
      <c r="U509" s="210"/>
      <c r="V509" s="210"/>
      <c r="W509" s="210"/>
      <c r="X509" s="210"/>
      <c r="Y509" s="210"/>
      <c r="Z509" s="210"/>
    </row>
    <row r="510" ht="12.75" customHeight="1">
      <c r="A510" s="625"/>
      <c r="B510" s="625"/>
      <c r="C510" s="625"/>
      <c r="D510" s="627"/>
      <c r="E510" s="210"/>
      <c r="F510" s="210"/>
      <c r="G510" s="210"/>
      <c r="H510" s="210"/>
      <c r="I510" s="627"/>
      <c r="J510" s="210"/>
      <c r="K510" s="210"/>
      <c r="L510" s="210"/>
      <c r="M510" s="628"/>
      <c r="N510" s="210"/>
      <c r="O510" s="210"/>
      <c r="P510" s="210"/>
      <c r="Q510" s="210"/>
      <c r="R510" s="210"/>
      <c r="S510" s="210"/>
      <c r="T510" s="210"/>
      <c r="U510" s="210"/>
      <c r="V510" s="210"/>
      <c r="W510" s="210"/>
      <c r="X510" s="210"/>
      <c r="Y510" s="210"/>
      <c r="Z510" s="210"/>
    </row>
    <row r="511" ht="12.75" customHeight="1">
      <c r="A511" s="625"/>
      <c r="B511" s="625"/>
      <c r="C511" s="625"/>
      <c r="D511" s="627"/>
      <c r="E511" s="210"/>
      <c r="F511" s="210"/>
      <c r="G511" s="210"/>
      <c r="H511" s="210"/>
      <c r="I511" s="627"/>
      <c r="J511" s="210"/>
      <c r="K511" s="210"/>
      <c r="L511" s="210"/>
      <c r="M511" s="628"/>
      <c r="N511" s="210"/>
      <c r="O511" s="210"/>
      <c r="P511" s="210"/>
      <c r="Q511" s="210"/>
      <c r="R511" s="210"/>
      <c r="S511" s="210"/>
      <c r="T511" s="210"/>
      <c r="U511" s="210"/>
      <c r="V511" s="210"/>
      <c r="W511" s="210"/>
      <c r="X511" s="210"/>
      <c r="Y511" s="210"/>
      <c r="Z511" s="210"/>
    </row>
    <row r="512" ht="12.75" customHeight="1">
      <c r="A512" s="625"/>
      <c r="B512" s="625"/>
      <c r="C512" s="625"/>
      <c r="D512" s="627"/>
      <c r="E512" s="210"/>
      <c r="F512" s="210"/>
      <c r="G512" s="210"/>
      <c r="H512" s="210"/>
      <c r="I512" s="627"/>
      <c r="J512" s="210"/>
      <c r="K512" s="210"/>
      <c r="L512" s="210"/>
      <c r="M512" s="628"/>
      <c r="N512" s="210"/>
      <c r="O512" s="210"/>
      <c r="P512" s="210"/>
      <c r="Q512" s="210"/>
      <c r="R512" s="210"/>
      <c r="S512" s="210"/>
      <c r="T512" s="210"/>
      <c r="U512" s="210"/>
      <c r="V512" s="210"/>
      <c r="W512" s="210"/>
      <c r="X512" s="210"/>
      <c r="Y512" s="210"/>
      <c r="Z512" s="210"/>
    </row>
    <row r="513" ht="12.75" customHeight="1">
      <c r="A513" s="625"/>
      <c r="B513" s="625"/>
      <c r="C513" s="625"/>
      <c r="D513" s="627"/>
      <c r="E513" s="210"/>
      <c r="F513" s="210"/>
      <c r="G513" s="210"/>
      <c r="H513" s="210"/>
      <c r="I513" s="627"/>
      <c r="J513" s="210"/>
      <c r="K513" s="210"/>
      <c r="L513" s="210"/>
      <c r="M513" s="628"/>
      <c r="N513" s="210"/>
      <c r="O513" s="210"/>
      <c r="P513" s="210"/>
      <c r="Q513" s="210"/>
      <c r="R513" s="210"/>
      <c r="S513" s="210"/>
      <c r="T513" s="210"/>
      <c r="U513" s="210"/>
      <c r="V513" s="210"/>
      <c r="W513" s="210"/>
      <c r="X513" s="210"/>
      <c r="Y513" s="210"/>
      <c r="Z513" s="210"/>
    </row>
    <row r="514" ht="12.75" customHeight="1">
      <c r="A514" s="625"/>
      <c r="B514" s="625"/>
      <c r="C514" s="625"/>
      <c r="D514" s="627"/>
      <c r="E514" s="210"/>
      <c r="F514" s="210"/>
      <c r="G514" s="210"/>
      <c r="H514" s="210"/>
      <c r="I514" s="627"/>
      <c r="J514" s="210"/>
      <c r="K514" s="210"/>
      <c r="L514" s="210"/>
      <c r="M514" s="628"/>
      <c r="N514" s="210"/>
      <c r="O514" s="210"/>
      <c r="P514" s="210"/>
      <c r="Q514" s="210"/>
      <c r="R514" s="210"/>
      <c r="S514" s="210"/>
      <c r="T514" s="210"/>
      <c r="U514" s="210"/>
      <c r="V514" s="210"/>
      <c r="W514" s="210"/>
      <c r="X514" s="210"/>
      <c r="Y514" s="210"/>
      <c r="Z514" s="210"/>
    </row>
    <row r="515" ht="12.75" customHeight="1">
      <c r="A515" s="625"/>
      <c r="B515" s="625"/>
      <c r="C515" s="625"/>
      <c r="D515" s="627"/>
      <c r="E515" s="210"/>
      <c r="F515" s="210"/>
      <c r="G515" s="210"/>
      <c r="H515" s="210"/>
      <c r="I515" s="627"/>
      <c r="J515" s="210"/>
      <c r="K515" s="210"/>
      <c r="L515" s="210"/>
      <c r="M515" s="628"/>
      <c r="N515" s="210"/>
      <c r="O515" s="210"/>
      <c r="P515" s="210"/>
      <c r="Q515" s="210"/>
      <c r="R515" s="210"/>
      <c r="S515" s="210"/>
      <c r="T515" s="210"/>
      <c r="U515" s="210"/>
      <c r="V515" s="210"/>
      <c r="W515" s="210"/>
      <c r="X515" s="210"/>
      <c r="Y515" s="210"/>
      <c r="Z515" s="210"/>
    </row>
    <row r="516" ht="12.75" customHeight="1">
      <c r="A516" s="625"/>
      <c r="B516" s="625"/>
      <c r="C516" s="625"/>
      <c r="D516" s="627"/>
      <c r="E516" s="210"/>
      <c r="F516" s="210"/>
      <c r="G516" s="210"/>
      <c r="H516" s="210"/>
      <c r="I516" s="627"/>
      <c r="J516" s="210"/>
      <c r="K516" s="210"/>
      <c r="L516" s="210"/>
      <c r="M516" s="628"/>
      <c r="N516" s="210"/>
      <c r="O516" s="210"/>
      <c r="P516" s="210"/>
      <c r="Q516" s="210"/>
      <c r="R516" s="210"/>
      <c r="S516" s="210"/>
      <c r="T516" s="210"/>
      <c r="U516" s="210"/>
      <c r="V516" s="210"/>
      <c r="W516" s="210"/>
      <c r="X516" s="210"/>
      <c r="Y516" s="210"/>
      <c r="Z516" s="210"/>
    </row>
    <row r="517" ht="12.75" customHeight="1">
      <c r="A517" s="625"/>
      <c r="B517" s="625"/>
      <c r="C517" s="625"/>
      <c r="D517" s="627"/>
      <c r="E517" s="210"/>
      <c r="F517" s="210"/>
      <c r="G517" s="210"/>
      <c r="H517" s="210"/>
      <c r="I517" s="627"/>
      <c r="J517" s="210"/>
      <c r="K517" s="210"/>
      <c r="L517" s="210"/>
      <c r="M517" s="628"/>
      <c r="N517" s="210"/>
      <c r="O517" s="210"/>
      <c r="P517" s="210"/>
      <c r="Q517" s="210"/>
      <c r="R517" s="210"/>
      <c r="S517" s="210"/>
      <c r="T517" s="210"/>
      <c r="U517" s="210"/>
      <c r="V517" s="210"/>
      <c r="W517" s="210"/>
      <c r="X517" s="210"/>
      <c r="Y517" s="210"/>
      <c r="Z517" s="210"/>
    </row>
    <row r="518" ht="12.75" customHeight="1">
      <c r="A518" s="625"/>
      <c r="B518" s="625"/>
      <c r="C518" s="625"/>
      <c r="D518" s="627"/>
      <c r="E518" s="210"/>
      <c r="F518" s="210"/>
      <c r="G518" s="210"/>
      <c r="H518" s="210"/>
      <c r="I518" s="627"/>
      <c r="J518" s="210"/>
      <c r="K518" s="210"/>
      <c r="L518" s="210"/>
      <c r="M518" s="628"/>
      <c r="N518" s="210"/>
      <c r="O518" s="210"/>
      <c r="P518" s="210"/>
      <c r="Q518" s="210"/>
      <c r="R518" s="210"/>
      <c r="S518" s="210"/>
      <c r="T518" s="210"/>
      <c r="U518" s="210"/>
      <c r="V518" s="210"/>
      <c r="W518" s="210"/>
      <c r="X518" s="210"/>
      <c r="Y518" s="210"/>
      <c r="Z518" s="210"/>
    </row>
    <row r="519" ht="12.75" customHeight="1">
      <c r="A519" s="625"/>
      <c r="B519" s="625"/>
      <c r="C519" s="625"/>
      <c r="D519" s="627"/>
      <c r="E519" s="210"/>
      <c r="F519" s="210"/>
      <c r="G519" s="210"/>
      <c r="H519" s="210"/>
      <c r="I519" s="627"/>
      <c r="J519" s="210"/>
      <c r="K519" s="210"/>
      <c r="L519" s="210"/>
      <c r="M519" s="628"/>
      <c r="N519" s="210"/>
      <c r="O519" s="210"/>
      <c r="P519" s="210"/>
      <c r="Q519" s="210"/>
      <c r="R519" s="210"/>
      <c r="S519" s="210"/>
      <c r="T519" s="210"/>
      <c r="U519" s="210"/>
      <c r="V519" s="210"/>
      <c r="W519" s="210"/>
      <c r="X519" s="210"/>
      <c r="Y519" s="210"/>
      <c r="Z519" s="210"/>
    </row>
    <row r="520" ht="12.75" customHeight="1">
      <c r="A520" s="625"/>
      <c r="B520" s="625"/>
      <c r="C520" s="625"/>
      <c r="D520" s="627"/>
      <c r="E520" s="210"/>
      <c r="F520" s="210"/>
      <c r="G520" s="210"/>
      <c r="H520" s="210"/>
      <c r="I520" s="627"/>
      <c r="J520" s="210"/>
      <c r="K520" s="210"/>
      <c r="L520" s="210"/>
      <c r="M520" s="628"/>
      <c r="N520" s="210"/>
      <c r="O520" s="210"/>
      <c r="P520" s="210"/>
      <c r="Q520" s="210"/>
      <c r="R520" s="210"/>
      <c r="S520" s="210"/>
      <c r="T520" s="210"/>
      <c r="U520" s="210"/>
      <c r="V520" s="210"/>
      <c r="W520" s="210"/>
      <c r="X520" s="210"/>
      <c r="Y520" s="210"/>
      <c r="Z520" s="210"/>
    </row>
    <row r="521" ht="12.75" customHeight="1">
      <c r="A521" s="625"/>
      <c r="B521" s="625"/>
      <c r="C521" s="625"/>
      <c r="D521" s="627"/>
      <c r="E521" s="210"/>
      <c r="F521" s="210"/>
      <c r="G521" s="210"/>
      <c r="H521" s="210"/>
      <c r="I521" s="627"/>
      <c r="J521" s="210"/>
      <c r="K521" s="210"/>
      <c r="L521" s="210"/>
      <c r="M521" s="628"/>
      <c r="N521" s="210"/>
      <c r="O521" s="210"/>
      <c r="P521" s="210"/>
      <c r="Q521" s="210"/>
      <c r="R521" s="210"/>
      <c r="S521" s="210"/>
      <c r="T521" s="210"/>
      <c r="U521" s="210"/>
      <c r="V521" s="210"/>
      <c r="W521" s="210"/>
      <c r="X521" s="210"/>
      <c r="Y521" s="210"/>
      <c r="Z521" s="210"/>
    </row>
    <row r="522" ht="12.75" customHeight="1">
      <c r="A522" s="625"/>
      <c r="B522" s="625"/>
      <c r="C522" s="625"/>
      <c r="D522" s="627"/>
      <c r="E522" s="210"/>
      <c r="F522" s="210"/>
      <c r="G522" s="210"/>
      <c r="H522" s="210"/>
      <c r="I522" s="627"/>
      <c r="J522" s="210"/>
      <c r="K522" s="210"/>
      <c r="L522" s="210"/>
      <c r="M522" s="628"/>
      <c r="N522" s="210"/>
      <c r="O522" s="210"/>
      <c r="P522" s="210"/>
      <c r="Q522" s="210"/>
      <c r="R522" s="210"/>
      <c r="S522" s="210"/>
      <c r="T522" s="210"/>
      <c r="U522" s="210"/>
      <c r="V522" s="210"/>
      <c r="W522" s="210"/>
      <c r="X522" s="210"/>
      <c r="Y522" s="210"/>
      <c r="Z522" s="210"/>
    </row>
    <row r="523" ht="12.75" customHeight="1">
      <c r="A523" s="625"/>
      <c r="B523" s="625"/>
      <c r="C523" s="625"/>
      <c r="D523" s="627"/>
      <c r="E523" s="210"/>
      <c r="F523" s="210"/>
      <c r="G523" s="210"/>
      <c r="H523" s="210"/>
      <c r="I523" s="627"/>
      <c r="J523" s="210"/>
      <c r="K523" s="210"/>
      <c r="L523" s="210"/>
      <c r="M523" s="628"/>
      <c r="N523" s="210"/>
      <c r="O523" s="210"/>
      <c r="P523" s="210"/>
      <c r="Q523" s="210"/>
      <c r="R523" s="210"/>
      <c r="S523" s="210"/>
      <c r="T523" s="210"/>
      <c r="U523" s="210"/>
      <c r="V523" s="210"/>
      <c r="W523" s="210"/>
      <c r="X523" s="210"/>
      <c r="Y523" s="210"/>
      <c r="Z523" s="210"/>
    </row>
    <row r="524" ht="12.75" customHeight="1">
      <c r="A524" s="625"/>
      <c r="B524" s="625"/>
      <c r="C524" s="625"/>
      <c r="D524" s="627"/>
      <c r="E524" s="210"/>
      <c r="F524" s="210"/>
      <c r="G524" s="210"/>
      <c r="H524" s="210"/>
      <c r="I524" s="627"/>
      <c r="J524" s="210"/>
      <c r="K524" s="210"/>
      <c r="L524" s="210"/>
      <c r="M524" s="628"/>
      <c r="N524" s="210"/>
      <c r="O524" s="210"/>
      <c r="P524" s="210"/>
      <c r="Q524" s="210"/>
      <c r="R524" s="210"/>
      <c r="S524" s="210"/>
      <c r="T524" s="210"/>
      <c r="U524" s="210"/>
      <c r="V524" s="210"/>
      <c r="W524" s="210"/>
      <c r="X524" s="210"/>
      <c r="Y524" s="210"/>
      <c r="Z524" s="210"/>
    </row>
    <row r="525" ht="12.75" customHeight="1">
      <c r="A525" s="625"/>
      <c r="B525" s="625"/>
      <c r="C525" s="625"/>
      <c r="D525" s="627"/>
      <c r="E525" s="210"/>
      <c r="F525" s="210"/>
      <c r="G525" s="210"/>
      <c r="H525" s="210"/>
      <c r="I525" s="627"/>
      <c r="J525" s="210"/>
      <c r="K525" s="210"/>
      <c r="L525" s="210"/>
      <c r="M525" s="628"/>
      <c r="N525" s="210"/>
      <c r="O525" s="210"/>
      <c r="P525" s="210"/>
      <c r="Q525" s="210"/>
      <c r="R525" s="210"/>
      <c r="S525" s="210"/>
      <c r="T525" s="210"/>
      <c r="U525" s="210"/>
      <c r="V525" s="210"/>
      <c r="W525" s="210"/>
      <c r="X525" s="210"/>
      <c r="Y525" s="210"/>
      <c r="Z525" s="210"/>
    </row>
    <row r="526" ht="12.75" customHeight="1">
      <c r="A526" s="625"/>
      <c r="B526" s="625"/>
      <c r="C526" s="625"/>
      <c r="D526" s="627"/>
      <c r="E526" s="210"/>
      <c r="F526" s="210"/>
      <c r="G526" s="210"/>
      <c r="H526" s="210"/>
      <c r="I526" s="627"/>
      <c r="J526" s="210"/>
      <c r="K526" s="210"/>
      <c r="L526" s="210"/>
      <c r="M526" s="628"/>
      <c r="N526" s="210"/>
      <c r="O526" s="210"/>
      <c r="P526" s="210"/>
      <c r="Q526" s="210"/>
      <c r="R526" s="210"/>
      <c r="S526" s="210"/>
      <c r="T526" s="210"/>
      <c r="U526" s="210"/>
      <c r="V526" s="210"/>
      <c r="W526" s="210"/>
      <c r="X526" s="210"/>
      <c r="Y526" s="210"/>
      <c r="Z526" s="210"/>
    </row>
    <row r="527" ht="12.75" customHeight="1">
      <c r="A527" s="625"/>
      <c r="B527" s="625"/>
      <c r="C527" s="625"/>
      <c r="D527" s="627"/>
      <c r="E527" s="210"/>
      <c r="F527" s="210"/>
      <c r="G527" s="210"/>
      <c r="H527" s="210"/>
      <c r="I527" s="627"/>
      <c r="J527" s="210"/>
      <c r="K527" s="210"/>
      <c r="L527" s="210"/>
      <c r="M527" s="628"/>
      <c r="N527" s="210"/>
      <c r="O527" s="210"/>
      <c r="P527" s="210"/>
      <c r="Q527" s="210"/>
      <c r="R527" s="210"/>
      <c r="S527" s="210"/>
      <c r="T527" s="210"/>
      <c r="U527" s="210"/>
      <c r="V527" s="210"/>
      <c r="W527" s="210"/>
      <c r="X527" s="210"/>
      <c r="Y527" s="210"/>
      <c r="Z527" s="210"/>
    </row>
    <row r="528" ht="12.75" customHeight="1">
      <c r="A528" s="625"/>
      <c r="B528" s="625"/>
      <c r="C528" s="625"/>
      <c r="D528" s="627"/>
      <c r="E528" s="210"/>
      <c r="F528" s="210"/>
      <c r="G528" s="210"/>
      <c r="H528" s="210"/>
      <c r="I528" s="627"/>
      <c r="J528" s="210"/>
      <c r="K528" s="210"/>
      <c r="L528" s="210"/>
      <c r="M528" s="628"/>
      <c r="N528" s="210"/>
      <c r="O528" s="210"/>
      <c r="P528" s="210"/>
      <c r="Q528" s="210"/>
      <c r="R528" s="210"/>
      <c r="S528" s="210"/>
      <c r="T528" s="210"/>
      <c r="U528" s="210"/>
      <c r="V528" s="210"/>
      <c r="W528" s="210"/>
      <c r="X528" s="210"/>
      <c r="Y528" s="210"/>
      <c r="Z528" s="210"/>
    </row>
    <row r="529" ht="12.75" customHeight="1">
      <c r="A529" s="625"/>
      <c r="B529" s="625"/>
      <c r="C529" s="625"/>
      <c r="D529" s="627"/>
      <c r="E529" s="210"/>
      <c r="F529" s="210"/>
      <c r="G529" s="210"/>
      <c r="H529" s="210"/>
      <c r="I529" s="627"/>
      <c r="J529" s="210"/>
      <c r="K529" s="210"/>
      <c r="L529" s="210"/>
      <c r="M529" s="628"/>
      <c r="N529" s="210"/>
      <c r="O529" s="210"/>
      <c r="P529" s="210"/>
      <c r="Q529" s="210"/>
      <c r="R529" s="210"/>
      <c r="S529" s="210"/>
      <c r="T529" s="210"/>
      <c r="U529" s="210"/>
      <c r="V529" s="210"/>
      <c r="W529" s="210"/>
      <c r="X529" s="210"/>
      <c r="Y529" s="210"/>
      <c r="Z529" s="210"/>
    </row>
    <row r="530" ht="12.75" customHeight="1">
      <c r="A530" s="625"/>
      <c r="B530" s="625"/>
      <c r="C530" s="625"/>
      <c r="D530" s="627"/>
      <c r="E530" s="210"/>
      <c r="F530" s="210"/>
      <c r="G530" s="210"/>
      <c r="H530" s="210"/>
      <c r="I530" s="627"/>
      <c r="J530" s="210"/>
      <c r="K530" s="210"/>
      <c r="L530" s="210"/>
      <c r="M530" s="628"/>
      <c r="N530" s="210"/>
      <c r="O530" s="210"/>
      <c r="P530" s="210"/>
      <c r="Q530" s="210"/>
      <c r="R530" s="210"/>
      <c r="S530" s="210"/>
      <c r="T530" s="210"/>
      <c r="U530" s="210"/>
      <c r="V530" s="210"/>
      <c r="W530" s="210"/>
      <c r="X530" s="210"/>
      <c r="Y530" s="210"/>
      <c r="Z530" s="210"/>
    </row>
    <row r="531" ht="12.75" customHeight="1">
      <c r="A531" s="625"/>
      <c r="B531" s="625"/>
      <c r="C531" s="625"/>
      <c r="D531" s="627"/>
      <c r="E531" s="210"/>
      <c r="F531" s="210"/>
      <c r="G531" s="210"/>
      <c r="H531" s="210"/>
      <c r="I531" s="627"/>
      <c r="J531" s="210"/>
      <c r="K531" s="210"/>
      <c r="L531" s="210"/>
      <c r="M531" s="628"/>
      <c r="N531" s="210"/>
      <c r="O531" s="210"/>
      <c r="P531" s="210"/>
      <c r="Q531" s="210"/>
      <c r="R531" s="210"/>
      <c r="S531" s="210"/>
      <c r="T531" s="210"/>
      <c r="U531" s="210"/>
      <c r="V531" s="210"/>
      <c r="W531" s="210"/>
      <c r="X531" s="210"/>
      <c r="Y531" s="210"/>
      <c r="Z531" s="210"/>
    </row>
    <row r="532" ht="12.75" customHeight="1">
      <c r="A532" s="625"/>
      <c r="B532" s="625"/>
      <c r="C532" s="625"/>
      <c r="D532" s="627"/>
      <c r="E532" s="210"/>
      <c r="F532" s="210"/>
      <c r="G532" s="210"/>
      <c r="H532" s="210"/>
      <c r="I532" s="627"/>
      <c r="J532" s="210"/>
      <c r="K532" s="210"/>
      <c r="L532" s="210"/>
      <c r="M532" s="628"/>
      <c r="N532" s="210"/>
      <c r="O532" s="210"/>
      <c r="P532" s="210"/>
      <c r="Q532" s="210"/>
      <c r="R532" s="210"/>
      <c r="S532" s="210"/>
      <c r="T532" s="210"/>
      <c r="U532" s="210"/>
      <c r="V532" s="210"/>
      <c r="W532" s="210"/>
      <c r="X532" s="210"/>
      <c r="Y532" s="210"/>
      <c r="Z532" s="210"/>
    </row>
    <row r="533" ht="12.75" customHeight="1">
      <c r="A533" s="625"/>
      <c r="B533" s="625"/>
      <c r="C533" s="625"/>
      <c r="D533" s="627"/>
      <c r="E533" s="210"/>
      <c r="F533" s="210"/>
      <c r="G533" s="210"/>
      <c r="H533" s="210"/>
      <c r="I533" s="627"/>
      <c r="J533" s="210"/>
      <c r="K533" s="210"/>
      <c r="L533" s="210"/>
      <c r="M533" s="628"/>
      <c r="N533" s="210"/>
      <c r="O533" s="210"/>
      <c r="P533" s="210"/>
      <c r="Q533" s="210"/>
      <c r="R533" s="210"/>
      <c r="S533" s="210"/>
      <c r="T533" s="210"/>
      <c r="U533" s="210"/>
      <c r="V533" s="210"/>
      <c r="W533" s="210"/>
      <c r="X533" s="210"/>
      <c r="Y533" s="210"/>
      <c r="Z533" s="210"/>
    </row>
    <row r="534" ht="12.75" customHeight="1">
      <c r="A534" s="625"/>
      <c r="B534" s="625"/>
      <c r="C534" s="625"/>
      <c r="D534" s="627"/>
      <c r="E534" s="210"/>
      <c r="F534" s="210"/>
      <c r="G534" s="210"/>
      <c r="H534" s="210"/>
      <c r="I534" s="627"/>
      <c r="J534" s="210"/>
      <c r="K534" s="210"/>
      <c r="L534" s="210"/>
      <c r="M534" s="628"/>
      <c r="N534" s="210"/>
      <c r="O534" s="210"/>
      <c r="P534" s="210"/>
      <c r="Q534" s="210"/>
      <c r="R534" s="210"/>
      <c r="S534" s="210"/>
      <c r="T534" s="210"/>
      <c r="U534" s="210"/>
      <c r="V534" s="210"/>
      <c r="W534" s="210"/>
      <c r="X534" s="210"/>
      <c r="Y534" s="210"/>
      <c r="Z534" s="210"/>
    </row>
    <row r="535" ht="12.75" customHeight="1">
      <c r="A535" s="625"/>
      <c r="B535" s="625"/>
      <c r="C535" s="625"/>
      <c r="D535" s="627"/>
      <c r="E535" s="210"/>
      <c r="F535" s="210"/>
      <c r="G535" s="210"/>
      <c r="H535" s="210"/>
      <c r="I535" s="627"/>
      <c r="J535" s="210"/>
      <c r="K535" s="210"/>
      <c r="L535" s="210"/>
      <c r="M535" s="628"/>
      <c r="N535" s="210"/>
      <c r="O535" s="210"/>
      <c r="P535" s="210"/>
      <c r="Q535" s="210"/>
      <c r="R535" s="210"/>
      <c r="S535" s="210"/>
      <c r="T535" s="210"/>
      <c r="U535" s="210"/>
      <c r="V535" s="210"/>
      <c r="W535" s="210"/>
      <c r="X535" s="210"/>
      <c r="Y535" s="210"/>
      <c r="Z535" s="210"/>
    </row>
    <row r="536" ht="12.75" customHeight="1">
      <c r="A536" s="625"/>
      <c r="B536" s="625"/>
      <c r="C536" s="625"/>
      <c r="D536" s="627"/>
      <c r="E536" s="210"/>
      <c r="F536" s="210"/>
      <c r="G536" s="210"/>
      <c r="H536" s="210"/>
      <c r="I536" s="627"/>
      <c r="J536" s="210"/>
      <c r="K536" s="210"/>
      <c r="L536" s="210"/>
      <c r="M536" s="628"/>
      <c r="N536" s="210"/>
      <c r="O536" s="210"/>
      <c r="P536" s="210"/>
      <c r="Q536" s="210"/>
      <c r="R536" s="210"/>
      <c r="S536" s="210"/>
      <c r="T536" s="210"/>
      <c r="U536" s="210"/>
      <c r="V536" s="210"/>
      <c r="W536" s="210"/>
      <c r="X536" s="210"/>
      <c r="Y536" s="210"/>
      <c r="Z536" s="210"/>
    </row>
    <row r="537" ht="12.75" customHeight="1">
      <c r="A537" s="625"/>
      <c r="B537" s="625"/>
      <c r="C537" s="625"/>
      <c r="D537" s="627"/>
      <c r="E537" s="210"/>
      <c r="F537" s="210"/>
      <c r="G537" s="210"/>
      <c r="H537" s="210"/>
      <c r="I537" s="627"/>
      <c r="J537" s="210"/>
      <c r="K537" s="210"/>
      <c r="L537" s="210"/>
      <c r="M537" s="628"/>
      <c r="N537" s="210"/>
      <c r="O537" s="210"/>
      <c r="P537" s="210"/>
      <c r="Q537" s="210"/>
      <c r="R537" s="210"/>
      <c r="S537" s="210"/>
      <c r="T537" s="210"/>
      <c r="U537" s="210"/>
      <c r="V537" s="210"/>
      <c r="W537" s="210"/>
      <c r="X537" s="210"/>
      <c r="Y537" s="210"/>
      <c r="Z537" s="210"/>
    </row>
    <row r="538" ht="12.75" customHeight="1">
      <c r="A538" s="625"/>
      <c r="B538" s="625"/>
      <c r="C538" s="625"/>
      <c r="D538" s="627"/>
      <c r="E538" s="210"/>
      <c r="F538" s="210"/>
      <c r="G538" s="210"/>
      <c r="H538" s="210"/>
      <c r="I538" s="627"/>
      <c r="J538" s="210"/>
      <c r="K538" s="210"/>
      <c r="L538" s="210"/>
      <c r="M538" s="628"/>
      <c r="N538" s="210"/>
      <c r="O538" s="210"/>
      <c r="P538" s="210"/>
      <c r="Q538" s="210"/>
      <c r="R538" s="210"/>
      <c r="S538" s="210"/>
      <c r="T538" s="210"/>
      <c r="U538" s="210"/>
      <c r="V538" s="210"/>
      <c r="W538" s="210"/>
      <c r="X538" s="210"/>
      <c r="Y538" s="210"/>
      <c r="Z538" s="210"/>
    </row>
    <row r="539" ht="12.75" customHeight="1">
      <c r="A539" s="625"/>
      <c r="B539" s="625"/>
      <c r="C539" s="625"/>
      <c r="D539" s="627"/>
      <c r="E539" s="210"/>
      <c r="F539" s="210"/>
      <c r="G539" s="210"/>
      <c r="H539" s="210"/>
      <c r="I539" s="627"/>
      <c r="J539" s="210"/>
      <c r="K539" s="210"/>
      <c r="L539" s="210"/>
      <c r="M539" s="628"/>
      <c r="N539" s="210"/>
      <c r="O539" s="210"/>
      <c r="P539" s="210"/>
      <c r="Q539" s="210"/>
      <c r="R539" s="210"/>
      <c r="S539" s="210"/>
      <c r="T539" s="210"/>
      <c r="U539" s="210"/>
      <c r="V539" s="210"/>
      <c r="W539" s="210"/>
      <c r="X539" s="210"/>
      <c r="Y539" s="210"/>
      <c r="Z539" s="210"/>
    </row>
    <row r="540" ht="12.75" customHeight="1">
      <c r="A540" s="625"/>
      <c r="B540" s="625"/>
      <c r="C540" s="625"/>
      <c r="D540" s="627"/>
      <c r="E540" s="210"/>
      <c r="F540" s="210"/>
      <c r="G540" s="210"/>
      <c r="H540" s="210"/>
      <c r="I540" s="627"/>
      <c r="J540" s="210"/>
      <c r="K540" s="210"/>
      <c r="L540" s="210"/>
      <c r="M540" s="628"/>
      <c r="N540" s="210"/>
      <c r="O540" s="210"/>
      <c r="P540" s="210"/>
      <c r="Q540" s="210"/>
      <c r="R540" s="210"/>
      <c r="S540" s="210"/>
      <c r="T540" s="210"/>
      <c r="U540" s="210"/>
      <c r="V540" s="210"/>
      <c r="W540" s="210"/>
      <c r="X540" s="210"/>
      <c r="Y540" s="210"/>
      <c r="Z540" s="210"/>
    </row>
    <row r="541" ht="12.75" customHeight="1">
      <c r="A541" s="625"/>
      <c r="B541" s="625"/>
      <c r="C541" s="625"/>
      <c r="D541" s="627"/>
      <c r="E541" s="210"/>
      <c r="F541" s="210"/>
      <c r="G541" s="210"/>
      <c r="H541" s="210"/>
      <c r="I541" s="627"/>
      <c r="J541" s="210"/>
      <c r="K541" s="210"/>
      <c r="L541" s="210"/>
      <c r="M541" s="628"/>
      <c r="N541" s="210"/>
      <c r="O541" s="210"/>
      <c r="P541" s="210"/>
      <c r="Q541" s="210"/>
      <c r="R541" s="210"/>
      <c r="S541" s="210"/>
      <c r="T541" s="210"/>
      <c r="U541" s="210"/>
      <c r="V541" s="210"/>
      <c r="W541" s="210"/>
      <c r="X541" s="210"/>
      <c r="Y541" s="210"/>
      <c r="Z541" s="210"/>
    </row>
    <row r="542" ht="12.75" customHeight="1">
      <c r="A542" s="625"/>
      <c r="B542" s="625"/>
      <c r="C542" s="625"/>
      <c r="D542" s="627"/>
      <c r="E542" s="210"/>
      <c r="F542" s="210"/>
      <c r="G542" s="210"/>
      <c r="H542" s="210"/>
      <c r="I542" s="627"/>
      <c r="J542" s="210"/>
      <c r="K542" s="210"/>
      <c r="L542" s="210"/>
      <c r="M542" s="628"/>
      <c r="N542" s="210"/>
      <c r="O542" s="210"/>
      <c r="P542" s="210"/>
      <c r="Q542" s="210"/>
      <c r="R542" s="210"/>
      <c r="S542" s="210"/>
      <c r="T542" s="210"/>
      <c r="U542" s="210"/>
      <c r="V542" s="210"/>
      <c r="W542" s="210"/>
      <c r="X542" s="210"/>
      <c r="Y542" s="210"/>
      <c r="Z542" s="210"/>
    </row>
    <row r="543" ht="12.75" customHeight="1">
      <c r="A543" s="625"/>
      <c r="B543" s="625"/>
      <c r="C543" s="625"/>
      <c r="D543" s="627"/>
      <c r="E543" s="210"/>
      <c r="F543" s="210"/>
      <c r="G543" s="210"/>
      <c r="H543" s="210"/>
      <c r="I543" s="627"/>
      <c r="J543" s="210"/>
      <c r="K543" s="210"/>
      <c r="L543" s="210"/>
      <c r="M543" s="628"/>
      <c r="N543" s="210"/>
      <c r="O543" s="210"/>
      <c r="P543" s="210"/>
      <c r="Q543" s="210"/>
      <c r="R543" s="210"/>
      <c r="S543" s="210"/>
      <c r="T543" s="210"/>
      <c r="U543" s="210"/>
      <c r="V543" s="210"/>
      <c r="W543" s="210"/>
      <c r="X543" s="210"/>
      <c r="Y543" s="210"/>
      <c r="Z543" s="210"/>
    </row>
    <row r="544" ht="12.75" customHeight="1">
      <c r="A544" s="625"/>
      <c r="B544" s="625"/>
      <c r="C544" s="625"/>
      <c r="D544" s="627"/>
      <c r="E544" s="210"/>
      <c r="F544" s="210"/>
      <c r="G544" s="210"/>
      <c r="H544" s="210"/>
      <c r="I544" s="627"/>
      <c r="J544" s="210"/>
      <c r="K544" s="210"/>
      <c r="L544" s="210"/>
      <c r="M544" s="628"/>
      <c r="N544" s="210"/>
      <c r="O544" s="210"/>
      <c r="P544" s="210"/>
      <c r="Q544" s="210"/>
      <c r="R544" s="210"/>
      <c r="S544" s="210"/>
      <c r="T544" s="210"/>
      <c r="U544" s="210"/>
      <c r="V544" s="210"/>
      <c r="W544" s="210"/>
      <c r="X544" s="210"/>
      <c r="Y544" s="210"/>
      <c r="Z544" s="210"/>
    </row>
    <row r="545" ht="12.75" customHeight="1">
      <c r="A545" s="625"/>
      <c r="B545" s="625"/>
      <c r="C545" s="625"/>
      <c r="D545" s="627"/>
      <c r="E545" s="210"/>
      <c r="F545" s="210"/>
      <c r="G545" s="210"/>
      <c r="H545" s="210"/>
      <c r="I545" s="627"/>
      <c r="J545" s="210"/>
      <c r="K545" s="210"/>
      <c r="L545" s="210"/>
      <c r="M545" s="628"/>
      <c r="N545" s="210"/>
      <c r="O545" s="210"/>
      <c r="P545" s="210"/>
      <c r="Q545" s="210"/>
      <c r="R545" s="210"/>
      <c r="S545" s="210"/>
      <c r="T545" s="210"/>
      <c r="U545" s="210"/>
      <c r="V545" s="210"/>
      <c r="W545" s="210"/>
      <c r="X545" s="210"/>
      <c r="Y545" s="210"/>
      <c r="Z545" s="210"/>
    </row>
    <row r="546" ht="12.75" customHeight="1">
      <c r="A546" s="625"/>
      <c r="B546" s="625"/>
      <c r="C546" s="625"/>
      <c r="D546" s="627"/>
      <c r="E546" s="210"/>
      <c r="F546" s="210"/>
      <c r="G546" s="210"/>
      <c r="H546" s="210"/>
      <c r="I546" s="627"/>
      <c r="J546" s="210"/>
      <c r="K546" s="210"/>
      <c r="L546" s="210"/>
      <c r="M546" s="628"/>
      <c r="N546" s="210"/>
      <c r="O546" s="210"/>
      <c r="P546" s="210"/>
      <c r="Q546" s="210"/>
      <c r="R546" s="210"/>
      <c r="S546" s="210"/>
      <c r="T546" s="210"/>
      <c r="U546" s="210"/>
      <c r="V546" s="210"/>
      <c r="W546" s="210"/>
      <c r="X546" s="210"/>
      <c r="Y546" s="210"/>
      <c r="Z546" s="210"/>
    </row>
    <row r="547" ht="12.75" customHeight="1">
      <c r="A547" s="625"/>
      <c r="B547" s="625"/>
      <c r="C547" s="625"/>
      <c r="D547" s="627"/>
      <c r="E547" s="210"/>
      <c r="F547" s="210"/>
      <c r="G547" s="210"/>
      <c r="H547" s="210"/>
      <c r="I547" s="627"/>
      <c r="J547" s="210"/>
      <c r="K547" s="210"/>
      <c r="L547" s="210"/>
      <c r="M547" s="628"/>
      <c r="N547" s="210"/>
      <c r="O547" s="210"/>
      <c r="P547" s="210"/>
      <c r="Q547" s="210"/>
      <c r="R547" s="210"/>
      <c r="S547" s="210"/>
      <c r="T547" s="210"/>
      <c r="U547" s="210"/>
      <c r="V547" s="210"/>
      <c r="W547" s="210"/>
      <c r="X547" s="210"/>
      <c r="Y547" s="210"/>
      <c r="Z547" s="210"/>
    </row>
    <row r="548" ht="12.75" customHeight="1">
      <c r="A548" s="625"/>
      <c r="B548" s="625"/>
      <c r="C548" s="625"/>
      <c r="D548" s="627"/>
      <c r="E548" s="210"/>
      <c r="F548" s="210"/>
      <c r="G548" s="210"/>
      <c r="H548" s="210"/>
      <c r="I548" s="627"/>
      <c r="J548" s="210"/>
      <c r="K548" s="210"/>
      <c r="L548" s="210"/>
      <c r="M548" s="628"/>
      <c r="N548" s="210"/>
      <c r="O548" s="210"/>
      <c r="P548" s="210"/>
      <c r="Q548" s="210"/>
      <c r="R548" s="210"/>
      <c r="S548" s="210"/>
      <c r="T548" s="210"/>
      <c r="U548" s="210"/>
      <c r="V548" s="210"/>
      <c r="W548" s="210"/>
      <c r="X548" s="210"/>
      <c r="Y548" s="210"/>
      <c r="Z548" s="210"/>
    </row>
    <row r="549" ht="12.75" customHeight="1">
      <c r="A549" s="625"/>
      <c r="B549" s="625"/>
      <c r="C549" s="625"/>
      <c r="D549" s="627"/>
      <c r="E549" s="210"/>
      <c r="F549" s="210"/>
      <c r="G549" s="210"/>
      <c r="H549" s="210"/>
      <c r="I549" s="627"/>
      <c r="J549" s="210"/>
      <c r="K549" s="210"/>
      <c r="L549" s="210"/>
      <c r="M549" s="628"/>
      <c r="N549" s="210"/>
      <c r="O549" s="210"/>
      <c r="P549" s="210"/>
      <c r="Q549" s="210"/>
      <c r="R549" s="210"/>
      <c r="S549" s="210"/>
      <c r="T549" s="210"/>
      <c r="U549" s="210"/>
      <c r="V549" s="210"/>
      <c r="W549" s="210"/>
      <c r="X549" s="210"/>
      <c r="Y549" s="210"/>
      <c r="Z549" s="210"/>
    </row>
    <row r="550" ht="12.75" customHeight="1">
      <c r="A550" s="625"/>
      <c r="B550" s="625"/>
      <c r="C550" s="625"/>
      <c r="D550" s="627"/>
      <c r="E550" s="210"/>
      <c r="F550" s="210"/>
      <c r="G550" s="210"/>
      <c r="H550" s="210"/>
      <c r="I550" s="627"/>
      <c r="J550" s="210"/>
      <c r="K550" s="210"/>
      <c r="L550" s="210"/>
      <c r="M550" s="628"/>
      <c r="N550" s="210"/>
      <c r="O550" s="210"/>
      <c r="P550" s="210"/>
      <c r="Q550" s="210"/>
      <c r="R550" s="210"/>
      <c r="S550" s="210"/>
      <c r="T550" s="210"/>
      <c r="U550" s="210"/>
      <c r="V550" s="210"/>
      <c r="W550" s="210"/>
      <c r="X550" s="210"/>
      <c r="Y550" s="210"/>
      <c r="Z550" s="210"/>
    </row>
    <row r="551" ht="12.75" customHeight="1">
      <c r="A551" s="625"/>
      <c r="B551" s="625"/>
      <c r="C551" s="625"/>
      <c r="D551" s="627"/>
      <c r="E551" s="210"/>
      <c r="F551" s="210"/>
      <c r="G551" s="210"/>
      <c r="H551" s="210"/>
      <c r="I551" s="627"/>
      <c r="J551" s="210"/>
      <c r="K551" s="210"/>
      <c r="L551" s="210"/>
      <c r="M551" s="628"/>
      <c r="N551" s="210"/>
      <c r="O551" s="210"/>
      <c r="P551" s="210"/>
      <c r="Q551" s="210"/>
      <c r="R551" s="210"/>
      <c r="S551" s="210"/>
      <c r="T551" s="210"/>
      <c r="U551" s="210"/>
      <c r="V551" s="210"/>
      <c r="W551" s="210"/>
      <c r="X551" s="210"/>
      <c r="Y551" s="210"/>
      <c r="Z551" s="210"/>
    </row>
    <row r="552" ht="12.75" customHeight="1">
      <c r="A552" s="625"/>
      <c r="B552" s="625"/>
      <c r="C552" s="625"/>
      <c r="D552" s="627"/>
      <c r="E552" s="210"/>
      <c r="F552" s="210"/>
      <c r="G552" s="210"/>
      <c r="H552" s="210"/>
      <c r="I552" s="627"/>
      <c r="J552" s="210"/>
      <c r="K552" s="210"/>
      <c r="L552" s="210"/>
      <c r="M552" s="628"/>
      <c r="N552" s="210"/>
      <c r="O552" s="210"/>
      <c r="P552" s="210"/>
      <c r="Q552" s="210"/>
      <c r="R552" s="210"/>
      <c r="S552" s="210"/>
      <c r="T552" s="210"/>
      <c r="U552" s="210"/>
      <c r="V552" s="210"/>
      <c r="W552" s="210"/>
      <c r="X552" s="210"/>
      <c r="Y552" s="210"/>
      <c r="Z552" s="210"/>
    </row>
    <row r="553" ht="12.75" customHeight="1">
      <c r="A553" s="625"/>
      <c r="B553" s="625"/>
      <c r="C553" s="625"/>
      <c r="D553" s="627"/>
      <c r="E553" s="210"/>
      <c r="F553" s="210"/>
      <c r="G553" s="210"/>
      <c r="H553" s="210"/>
      <c r="I553" s="627"/>
      <c r="J553" s="210"/>
      <c r="K553" s="210"/>
      <c r="L553" s="210"/>
      <c r="M553" s="628"/>
      <c r="N553" s="210"/>
      <c r="O553" s="210"/>
      <c r="P553" s="210"/>
      <c r="Q553" s="210"/>
      <c r="R553" s="210"/>
      <c r="S553" s="210"/>
      <c r="T553" s="210"/>
      <c r="U553" s="210"/>
      <c r="V553" s="210"/>
      <c r="W553" s="210"/>
      <c r="X553" s="210"/>
      <c r="Y553" s="210"/>
      <c r="Z553" s="210"/>
    </row>
    <row r="554" ht="12.75" customHeight="1">
      <c r="A554" s="625"/>
      <c r="B554" s="625"/>
      <c r="C554" s="625"/>
      <c r="D554" s="627"/>
      <c r="E554" s="210"/>
      <c r="F554" s="210"/>
      <c r="G554" s="210"/>
      <c r="H554" s="210"/>
      <c r="I554" s="627"/>
      <c r="J554" s="210"/>
      <c r="K554" s="210"/>
      <c r="L554" s="210"/>
      <c r="M554" s="628"/>
      <c r="N554" s="210"/>
      <c r="O554" s="210"/>
      <c r="P554" s="210"/>
      <c r="Q554" s="210"/>
      <c r="R554" s="210"/>
      <c r="S554" s="210"/>
      <c r="T554" s="210"/>
      <c r="U554" s="210"/>
      <c r="V554" s="210"/>
      <c r="W554" s="210"/>
      <c r="X554" s="210"/>
      <c r="Y554" s="210"/>
      <c r="Z554" s="210"/>
    </row>
    <row r="555" ht="12.75" customHeight="1">
      <c r="A555" s="625"/>
      <c r="B555" s="625"/>
      <c r="C555" s="625"/>
      <c r="D555" s="627"/>
      <c r="E555" s="210"/>
      <c r="F555" s="210"/>
      <c r="G555" s="210"/>
      <c r="H555" s="210"/>
      <c r="I555" s="627"/>
      <c r="J555" s="210"/>
      <c r="K555" s="210"/>
      <c r="L555" s="210"/>
      <c r="M555" s="628"/>
      <c r="N555" s="210"/>
      <c r="O555" s="210"/>
      <c r="P555" s="210"/>
      <c r="Q555" s="210"/>
      <c r="R555" s="210"/>
      <c r="S555" s="210"/>
      <c r="T555" s="210"/>
      <c r="U555" s="210"/>
      <c r="V555" s="210"/>
      <c r="W555" s="210"/>
      <c r="X555" s="210"/>
      <c r="Y555" s="210"/>
      <c r="Z555" s="210"/>
    </row>
    <row r="556" ht="12.75" customHeight="1">
      <c r="A556" s="625"/>
      <c r="B556" s="625"/>
      <c r="C556" s="625"/>
      <c r="D556" s="627"/>
      <c r="E556" s="210"/>
      <c r="F556" s="210"/>
      <c r="G556" s="210"/>
      <c r="H556" s="210"/>
      <c r="I556" s="627"/>
      <c r="J556" s="210"/>
      <c r="K556" s="210"/>
      <c r="L556" s="210"/>
      <c r="M556" s="628"/>
      <c r="N556" s="210"/>
      <c r="O556" s="210"/>
      <c r="P556" s="210"/>
      <c r="Q556" s="210"/>
      <c r="R556" s="210"/>
      <c r="S556" s="210"/>
      <c r="T556" s="210"/>
      <c r="U556" s="210"/>
      <c r="V556" s="210"/>
      <c r="W556" s="210"/>
      <c r="X556" s="210"/>
      <c r="Y556" s="210"/>
      <c r="Z556" s="210"/>
    </row>
    <row r="557" ht="12.75" customHeight="1">
      <c r="A557" s="625"/>
      <c r="B557" s="625"/>
      <c r="C557" s="625"/>
      <c r="D557" s="627"/>
      <c r="E557" s="210"/>
      <c r="F557" s="210"/>
      <c r="G557" s="210"/>
      <c r="H557" s="210"/>
      <c r="I557" s="627"/>
      <c r="J557" s="210"/>
      <c r="K557" s="210"/>
      <c r="L557" s="210"/>
      <c r="M557" s="628"/>
      <c r="N557" s="210"/>
      <c r="O557" s="210"/>
      <c r="P557" s="210"/>
      <c r="Q557" s="210"/>
      <c r="R557" s="210"/>
      <c r="S557" s="210"/>
      <c r="T557" s="210"/>
      <c r="U557" s="210"/>
      <c r="V557" s="210"/>
      <c r="W557" s="210"/>
      <c r="X557" s="210"/>
      <c r="Y557" s="210"/>
      <c r="Z557" s="210"/>
    </row>
    <row r="558" ht="12.75" customHeight="1">
      <c r="A558" s="625"/>
      <c r="B558" s="625"/>
      <c r="C558" s="625"/>
      <c r="D558" s="627"/>
      <c r="E558" s="210"/>
      <c r="F558" s="210"/>
      <c r="G558" s="210"/>
      <c r="H558" s="210"/>
      <c r="I558" s="627"/>
      <c r="J558" s="210"/>
      <c r="K558" s="210"/>
      <c r="L558" s="210"/>
      <c r="M558" s="628"/>
      <c r="N558" s="210"/>
      <c r="O558" s="210"/>
      <c r="P558" s="210"/>
      <c r="Q558" s="210"/>
      <c r="R558" s="210"/>
      <c r="S558" s="210"/>
      <c r="T558" s="210"/>
      <c r="U558" s="210"/>
      <c r="V558" s="210"/>
      <c r="W558" s="210"/>
      <c r="X558" s="210"/>
      <c r="Y558" s="210"/>
      <c r="Z558" s="210"/>
    </row>
    <row r="559" ht="12.75" customHeight="1">
      <c r="A559" s="625"/>
      <c r="B559" s="625"/>
      <c r="C559" s="625"/>
      <c r="D559" s="627"/>
      <c r="E559" s="210"/>
      <c r="F559" s="210"/>
      <c r="G559" s="210"/>
      <c r="H559" s="210"/>
      <c r="I559" s="627"/>
      <c r="J559" s="210"/>
      <c r="K559" s="210"/>
      <c r="L559" s="210"/>
      <c r="M559" s="628"/>
      <c r="N559" s="210"/>
      <c r="O559" s="210"/>
      <c r="P559" s="210"/>
      <c r="Q559" s="210"/>
      <c r="R559" s="210"/>
      <c r="S559" s="210"/>
      <c r="T559" s="210"/>
      <c r="U559" s="210"/>
      <c r="V559" s="210"/>
      <c r="W559" s="210"/>
      <c r="X559" s="210"/>
      <c r="Y559" s="210"/>
      <c r="Z559" s="210"/>
    </row>
    <row r="560" ht="12.75" customHeight="1">
      <c r="A560" s="625"/>
      <c r="B560" s="625"/>
      <c r="C560" s="625"/>
      <c r="D560" s="627"/>
      <c r="E560" s="210"/>
      <c r="F560" s="210"/>
      <c r="G560" s="210"/>
      <c r="H560" s="210"/>
      <c r="I560" s="627"/>
      <c r="J560" s="210"/>
      <c r="K560" s="210"/>
      <c r="L560" s="210"/>
      <c r="M560" s="628"/>
      <c r="N560" s="210"/>
      <c r="O560" s="210"/>
      <c r="P560" s="210"/>
      <c r="Q560" s="210"/>
      <c r="R560" s="210"/>
      <c r="S560" s="210"/>
      <c r="T560" s="210"/>
      <c r="U560" s="210"/>
      <c r="V560" s="210"/>
      <c r="W560" s="210"/>
      <c r="X560" s="210"/>
      <c r="Y560" s="210"/>
      <c r="Z560" s="210"/>
    </row>
    <row r="561" ht="12.75" customHeight="1">
      <c r="A561" s="625"/>
      <c r="B561" s="625"/>
      <c r="C561" s="625"/>
      <c r="D561" s="627"/>
      <c r="E561" s="210"/>
      <c r="F561" s="210"/>
      <c r="G561" s="210"/>
      <c r="H561" s="210"/>
      <c r="I561" s="627"/>
      <c r="J561" s="210"/>
      <c r="K561" s="210"/>
      <c r="L561" s="210"/>
      <c r="M561" s="628"/>
      <c r="N561" s="210"/>
      <c r="O561" s="210"/>
      <c r="P561" s="210"/>
      <c r="Q561" s="210"/>
      <c r="R561" s="210"/>
      <c r="S561" s="210"/>
      <c r="T561" s="210"/>
      <c r="U561" s="210"/>
      <c r="V561" s="210"/>
      <c r="W561" s="210"/>
      <c r="X561" s="210"/>
      <c r="Y561" s="210"/>
      <c r="Z561" s="210"/>
    </row>
    <row r="562" ht="12.75" customHeight="1">
      <c r="A562" s="625"/>
      <c r="B562" s="625"/>
      <c r="C562" s="625"/>
      <c r="D562" s="627"/>
      <c r="E562" s="210"/>
      <c r="F562" s="210"/>
      <c r="G562" s="210"/>
      <c r="H562" s="210"/>
      <c r="I562" s="627"/>
      <c r="J562" s="210"/>
      <c r="K562" s="210"/>
      <c r="L562" s="210"/>
      <c r="M562" s="628"/>
      <c r="N562" s="210"/>
      <c r="O562" s="210"/>
      <c r="P562" s="210"/>
      <c r="Q562" s="210"/>
      <c r="R562" s="210"/>
      <c r="S562" s="210"/>
      <c r="T562" s="210"/>
      <c r="U562" s="210"/>
      <c r="V562" s="210"/>
      <c r="W562" s="210"/>
      <c r="X562" s="210"/>
      <c r="Y562" s="210"/>
      <c r="Z562" s="210"/>
    </row>
    <row r="563" ht="12.75" customHeight="1">
      <c r="A563" s="625"/>
      <c r="B563" s="625"/>
      <c r="C563" s="625"/>
      <c r="D563" s="627"/>
      <c r="E563" s="210"/>
      <c r="F563" s="210"/>
      <c r="G563" s="210"/>
      <c r="H563" s="210"/>
      <c r="I563" s="627"/>
      <c r="J563" s="210"/>
      <c r="K563" s="210"/>
      <c r="L563" s="210"/>
      <c r="M563" s="628"/>
      <c r="N563" s="210"/>
      <c r="O563" s="210"/>
      <c r="P563" s="210"/>
      <c r="Q563" s="210"/>
      <c r="R563" s="210"/>
      <c r="S563" s="210"/>
      <c r="T563" s="210"/>
      <c r="U563" s="210"/>
      <c r="V563" s="210"/>
      <c r="W563" s="210"/>
      <c r="X563" s="210"/>
      <c r="Y563" s="210"/>
      <c r="Z563" s="210"/>
    </row>
    <row r="564" ht="12.75" customHeight="1">
      <c r="A564" s="625"/>
      <c r="B564" s="625"/>
      <c r="C564" s="625"/>
      <c r="D564" s="627"/>
      <c r="E564" s="210"/>
      <c r="F564" s="210"/>
      <c r="G564" s="210"/>
      <c r="H564" s="210"/>
      <c r="I564" s="627"/>
      <c r="J564" s="210"/>
      <c r="K564" s="210"/>
      <c r="L564" s="210"/>
      <c r="M564" s="628"/>
      <c r="N564" s="210"/>
      <c r="O564" s="210"/>
      <c r="P564" s="210"/>
      <c r="Q564" s="210"/>
      <c r="R564" s="210"/>
      <c r="S564" s="210"/>
      <c r="T564" s="210"/>
      <c r="U564" s="210"/>
      <c r="V564" s="210"/>
      <c r="W564" s="210"/>
      <c r="X564" s="210"/>
      <c r="Y564" s="210"/>
      <c r="Z564" s="210"/>
    </row>
    <row r="565" ht="12.75" customHeight="1">
      <c r="A565" s="625"/>
      <c r="B565" s="625"/>
      <c r="C565" s="625"/>
      <c r="D565" s="627"/>
      <c r="E565" s="210"/>
      <c r="F565" s="210"/>
      <c r="G565" s="210"/>
      <c r="H565" s="210"/>
      <c r="I565" s="627"/>
      <c r="J565" s="210"/>
      <c r="K565" s="210"/>
      <c r="L565" s="210"/>
      <c r="M565" s="628"/>
      <c r="N565" s="210"/>
      <c r="O565" s="210"/>
      <c r="P565" s="210"/>
      <c r="Q565" s="210"/>
      <c r="R565" s="210"/>
      <c r="S565" s="210"/>
      <c r="T565" s="210"/>
      <c r="U565" s="210"/>
      <c r="V565" s="210"/>
      <c r="W565" s="210"/>
      <c r="X565" s="210"/>
      <c r="Y565" s="210"/>
      <c r="Z565" s="210"/>
    </row>
    <row r="566" ht="12.75" customHeight="1">
      <c r="A566" s="625"/>
      <c r="B566" s="625"/>
      <c r="C566" s="625"/>
      <c r="D566" s="627"/>
      <c r="E566" s="210"/>
      <c r="F566" s="210"/>
      <c r="G566" s="210"/>
      <c r="H566" s="210"/>
      <c r="I566" s="627"/>
      <c r="J566" s="210"/>
      <c r="K566" s="210"/>
      <c r="L566" s="210"/>
      <c r="M566" s="628"/>
      <c r="N566" s="210"/>
      <c r="O566" s="210"/>
      <c r="P566" s="210"/>
      <c r="Q566" s="210"/>
      <c r="R566" s="210"/>
      <c r="S566" s="210"/>
      <c r="T566" s="210"/>
      <c r="U566" s="210"/>
      <c r="V566" s="210"/>
      <c r="W566" s="210"/>
      <c r="X566" s="210"/>
      <c r="Y566" s="210"/>
      <c r="Z566" s="210"/>
    </row>
    <row r="567" ht="12.75" customHeight="1">
      <c r="A567" s="625"/>
      <c r="B567" s="625"/>
      <c r="C567" s="625"/>
      <c r="D567" s="627"/>
      <c r="E567" s="210"/>
      <c r="F567" s="210"/>
      <c r="G567" s="210"/>
      <c r="H567" s="210"/>
      <c r="I567" s="627"/>
      <c r="J567" s="210"/>
      <c r="K567" s="210"/>
      <c r="L567" s="210"/>
      <c r="M567" s="628"/>
      <c r="N567" s="210"/>
      <c r="O567" s="210"/>
      <c r="P567" s="210"/>
      <c r="Q567" s="210"/>
      <c r="R567" s="210"/>
      <c r="S567" s="210"/>
      <c r="T567" s="210"/>
      <c r="U567" s="210"/>
      <c r="V567" s="210"/>
      <c r="W567" s="210"/>
      <c r="X567" s="210"/>
      <c r="Y567" s="210"/>
      <c r="Z567" s="210"/>
    </row>
    <row r="568" ht="12.75" customHeight="1">
      <c r="A568" s="625"/>
      <c r="B568" s="625"/>
      <c r="C568" s="625"/>
      <c r="D568" s="627"/>
      <c r="E568" s="210"/>
      <c r="F568" s="210"/>
      <c r="G568" s="210"/>
      <c r="H568" s="210"/>
      <c r="I568" s="627"/>
      <c r="J568" s="210"/>
      <c r="K568" s="210"/>
      <c r="L568" s="210"/>
      <c r="M568" s="628"/>
      <c r="N568" s="210"/>
      <c r="O568" s="210"/>
      <c r="P568" s="210"/>
      <c r="Q568" s="210"/>
      <c r="R568" s="210"/>
      <c r="S568" s="210"/>
      <c r="T568" s="210"/>
      <c r="U568" s="210"/>
      <c r="V568" s="210"/>
      <c r="W568" s="210"/>
      <c r="X568" s="210"/>
      <c r="Y568" s="210"/>
      <c r="Z568" s="210"/>
    </row>
    <row r="569" ht="12.75" customHeight="1">
      <c r="A569" s="625"/>
      <c r="B569" s="625"/>
      <c r="C569" s="625"/>
      <c r="D569" s="627"/>
      <c r="E569" s="210"/>
      <c r="F569" s="210"/>
      <c r="G569" s="210"/>
      <c r="H569" s="210"/>
      <c r="I569" s="627"/>
      <c r="J569" s="210"/>
      <c r="K569" s="210"/>
      <c r="L569" s="210"/>
      <c r="M569" s="628"/>
      <c r="N569" s="210"/>
      <c r="O569" s="210"/>
      <c r="P569" s="210"/>
      <c r="Q569" s="210"/>
      <c r="R569" s="210"/>
      <c r="S569" s="210"/>
      <c r="T569" s="210"/>
      <c r="U569" s="210"/>
      <c r="V569" s="210"/>
      <c r="W569" s="210"/>
      <c r="X569" s="210"/>
      <c r="Y569" s="210"/>
      <c r="Z569" s="210"/>
    </row>
    <row r="570" ht="12.75" customHeight="1">
      <c r="A570" s="625"/>
      <c r="B570" s="625"/>
      <c r="C570" s="625"/>
      <c r="D570" s="627"/>
      <c r="E570" s="210"/>
      <c r="F570" s="210"/>
      <c r="G570" s="210"/>
      <c r="H570" s="210"/>
      <c r="I570" s="627"/>
      <c r="J570" s="210"/>
      <c r="K570" s="210"/>
      <c r="L570" s="210"/>
      <c r="M570" s="628"/>
      <c r="N570" s="210"/>
      <c r="O570" s="210"/>
      <c r="P570" s="210"/>
      <c r="Q570" s="210"/>
      <c r="R570" s="210"/>
      <c r="S570" s="210"/>
      <c r="T570" s="210"/>
      <c r="U570" s="210"/>
      <c r="V570" s="210"/>
      <c r="W570" s="210"/>
      <c r="X570" s="210"/>
      <c r="Y570" s="210"/>
      <c r="Z570" s="210"/>
    </row>
    <row r="571" ht="12.75" customHeight="1">
      <c r="A571" s="625"/>
      <c r="B571" s="625"/>
      <c r="C571" s="625"/>
      <c r="D571" s="627"/>
      <c r="E571" s="210"/>
      <c r="F571" s="210"/>
      <c r="G571" s="210"/>
      <c r="H571" s="210"/>
      <c r="I571" s="627"/>
      <c r="J571" s="210"/>
      <c r="K571" s="210"/>
      <c r="L571" s="210"/>
      <c r="M571" s="628"/>
      <c r="N571" s="210"/>
      <c r="O571" s="210"/>
      <c r="P571" s="210"/>
      <c r="Q571" s="210"/>
      <c r="R571" s="210"/>
      <c r="S571" s="210"/>
      <c r="T571" s="210"/>
      <c r="U571" s="210"/>
      <c r="V571" s="210"/>
      <c r="W571" s="210"/>
      <c r="X571" s="210"/>
      <c r="Y571" s="210"/>
      <c r="Z571" s="210"/>
    </row>
    <row r="572" ht="12.75" customHeight="1">
      <c r="A572" s="625"/>
      <c r="B572" s="625"/>
      <c r="C572" s="625"/>
      <c r="D572" s="627"/>
      <c r="E572" s="210"/>
      <c r="F572" s="210"/>
      <c r="G572" s="210"/>
      <c r="H572" s="210"/>
      <c r="I572" s="627"/>
      <c r="J572" s="210"/>
      <c r="K572" s="210"/>
      <c r="L572" s="210"/>
      <c r="M572" s="628"/>
      <c r="N572" s="210"/>
      <c r="O572" s="210"/>
      <c r="P572" s="210"/>
      <c r="Q572" s="210"/>
      <c r="R572" s="210"/>
      <c r="S572" s="210"/>
      <c r="T572" s="210"/>
      <c r="U572" s="210"/>
      <c r="V572" s="210"/>
      <c r="W572" s="210"/>
      <c r="X572" s="210"/>
      <c r="Y572" s="210"/>
      <c r="Z572" s="210"/>
    </row>
    <row r="573" ht="12.75" customHeight="1">
      <c r="A573" s="625"/>
      <c r="B573" s="625"/>
      <c r="C573" s="625"/>
      <c r="D573" s="627"/>
      <c r="E573" s="210"/>
      <c r="F573" s="210"/>
      <c r="G573" s="210"/>
      <c r="H573" s="210"/>
      <c r="I573" s="627"/>
      <c r="J573" s="210"/>
      <c r="K573" s="210"/>
      <c r="L573" s="210"/>
      <c r="M573" s="628"/>
      <c r="N573" s="210"/>
      <c r="O573" s="210"/>
      <c r="P573" s="210"/>
      <c r="Q573" s="210"/>
      <c r="R573" s="210"/>
      <c r="S573" s="210"/>
      <c r="T573" s="210"/>
      <c r="U573" s="210"/>
      <c r="V573" s="210"/>
      <c r="W573" s="210"/>
      <c r="X573" s="210"/>
      <c r="Y573" s="210"/>
      <c r="Z573" s="210"/>
    </row>
    <row r="574" ht="12.75" customHeight="1">
      <c r="A574" s="625"/>
      <c r="B574" s="625"/>
      <c r="C574" s="625"/>
      <c r="D574" s="627"/>
      <c r="E574" s="210"/>
      <c r="F574" s="210"/>
      <c r="G574" s="210"/>
      <c r="H574" s="210"/>
      <c r="I574" s="627"/>
      <c r="J574" s="210"/>
      <c r="K574" s="210"/>
      <c r="L574" s="210"/>
      <c r="M574" s="628"/>
      <c r="N574" s="210"/>
      <c r="O574" s="210"/>
      <c r="P574" s="210"/>
      <c r="Q574" s="210"/>
      <c r="R574" s="210"/>
      <c r="S574" s="210"/>
      <c r="T574" s="210"/>
      <c r="U574" s="210"/>
      <c r="V574" s="210"/>
      <c r="W574" s="210"/>
      <c r="X574" s="210"/>
      <c r="Y574" s="210"/>
      <c r="Z574" s="210"/>
    </row>
    <row r="575" ht="12.75" customHeight="1">
      <c r="A575" s="625"/>
      <c r="B575" s="625"/>
      <c r="C575" s="625"/>
      <c r="D575" s="627"/>
      <c r="E575" s="210"/>
      <c r="F575" s="210"/>
      <c r="G575" s="210"/>
      <c r="H575" s="210"/>
      <c r="I575" s="627"/>
      <c r="J575" s="210"/>
      <c r="K575" s="210"/>
      <c r="L575" s="210"/>
      <c r="M575" s="628"/>
      <c r="N575" s="210"/>
      <c r="O575" s="210"/>
      <c r="P575" s="210"/>
      <c r="Q575" s="210"/>
      <c r="R575" s="210"/>
      <c r="S575" s="210"/>
      <c r="T575" s="210"/>
      <c r="U575" s="210"/>
      <c r="V575" s="210"/>
      <c r="W575" s="210"/>
      <c r="X575" s="210"/>
      <c r="Y575" s="210"/>
      <c r="Z575" s="210"/>
    </row>
    <row r="576" ht="12.75" customHeight="1">
      <c r="A576" s="625"/>
      <c r="B576" s="625"/>
      <c r="C576" s="625"/>
      <c r="D576" s="627"/>
      <c r="E576" s="210"/>
      <c r="F576" s="210"/>
      <c r="G576" s="210"/>
      <c r="H576" s="210"/>
      <c r="I576" s="627"/>
      <c r="J576" s="210"/>
      <c r="K576" s="210"/>
      <c r="L576" s="210"/>
      <c r="M576" s="628"/>
      <c r="N576" s="210"/>
      <c r="O576" s="210"/>
      <c r="P576" s="210"/>
      <c r="Q576" s="210"/>
      <c r="R576" s="210"/>
      <c r="S576" s="210"/>
      <c r="T576" s="210"/>
      <c r="U576" s="210"/>
      <c r="V576" s="210"/>
      <c r="W576" s="210"/>
      <c r="X576" s="210"/>
      <c r="Y576" s="210"/>
      <c r="Z576" s="210"/>
    </row>
    <row r="577" ht="12.75" customHeight="1">
      <c r="A577" s="625"/>
      <c r="B577" s="625"/>
      <c r="C577" s="625"/>
      <c r="D577" s="627"/>
      <c r="E577" s="210"/>
      <c r="F577" s="210"/>
      <c r="G577" s="210"/>
      <c r="H577" s="210"/>
      <c r="I577" s="627"/>
      <c r="J577" s="210"/>
      <c r="K577" s="210"/>
      <c r="L577" s="210"/>
      <c r="M577" s="628"/>
      <c r="N577" s="210"/>
      <c r="O577" s="210"/>
      <c r="P577" s="210"/>
      <c r="Q577" s="210"/>
      <c r="R577" s="210"/>
      <c r="S577" s="210"/>
      <c r="T577" s="210"/>
      <c r="U577" s="210"/>
      <c r="V577" s="210"/>
      <c r="W577" s="210"/>
      <c r="X577" s="210"/>
      <c r="Y577" s="210"/>
      <c r="Z577" s="210"/>
    </row>
    <row r="578" ht="12.75" customHeight="1">
      <c r="A578" s="625"/>
      <c r="B578" s="625"/>
      <c r="C578" s="625"/>
      <c r="D578" s="627"/>
      <c r="E578" s="210"/>
      <c r="F578" s="210"/>
      <c r="G578" s="210"/>
      <c r="H578" s="210"/>
      <c r="I578" s="627"/>
      <c r="J578" s="210"/>
      <c r="K578" s="210"/>
      <c r="L578" s="210"/>
      <c r="M578" s="628"/>
      <c r="N578" s="210"/>
      <c r="O578" s="210"/>
      <c r="P578" s="210"/>
      <c r="Q578" s="210"/>
      <c r="R578" s="210"/>
      <c r="S578" s="210"/>
      <c r="T578" s="210"/>
      <c r="U578" s="210"/>
      <c r="V578" s="210"/>
      <c r="W578" s="210"/>
      <c r="X578" s="210"/>
      <c r="Y578" s="210"/>
      <c r="Z578" s="210"/>
    </row>
    <row r="579" ht="12.75" customHeight="1">
      <c r="A579" s="625"/>
      <c r="B579" s="625"/>
      <c r="C579" s="625"/>
      <c r="D579" s="627"/>
      <c r="E579" s="210"/>
      <c r="F579" s="210"/>
      <c r="G579" s="210"/>
      <c r="H579" s="210"/>
      <c r="I579" s="627"/>
      <c r="J579" s="210"/>
      <c r="K579" s="210"/>
      <c r="L579" s="210"/>
      <c r="M579" s="628"/>
      <c r="N579" s="210"/>
      <c r="O579" s="210"/>
      <c r="P579" s="210"/>
      <c r="Q579" s="210"/>
      <c r="R579" s="210"/>
      <c r="S579" s="210"/>
      <c r="T579" s="210"/>
      <c r="U579" s="210"/>
      <c r="V579" s="210"/>
      <c r="W579" s="210"/>
      <c r="X579" s="210"/>
      <c r="Y579" s="210"/>
      <c r="Z579" s="210"/>
    </row>
    <row r="580" ht="12.75" customHeight="1">
      <c r="A580" s="625"/>
      <c r="B580" s="625"/>
      <c r="C580" s="625"/>
      <c r="D580" s="627"/>
      <c r="E580" s="210"/>
      <c r="F580" s="210"/>
      <c r="G580" s="210"/>
      <c r="H580" s="210"/>
      <c r="I580" s="627"/>
      <c r="J580" s="210"/>
      <c r="K580" s="210"/>
      <c r="L580" s="210"/>
      <c r="M580" s="628"/>
      <c r="N580" s="210"/>
      <c r="O580" s="210"/>
      <c r="P580" s="210"/>
      <c r="Q580" s="210"/>
      <c r="R580" s="210"/>
      <c r="S580" s="210"/>
      <c r="T580" s="210"/>
      <c r="U580" s="210"/>
      <c r="V580" s="210"/>
      <c r="W580" s="210"/>
      <c r="X580" s="210"/>
      <c r="Y580" s="210"/>
      <c r="Z580" s="210"/>
    </row>
    <row r="581" ht="12.75" customHeight="1">
      <c r="A581" s="625"/>
      <c r="B581" s="625"/>
      <c r="C581" s="625"/>
      <c r="D581" s="627"/>
      <c r="E581" s="210"/>
      <c r="F581" s="210"/>
      <c r="G581" s="210"/>
      <c r="H581" s="210"/>
      <c r="I581" s="627"/>
      <c r="J581" s="210"/>
      <c r="K581" s="210"/>
      <c r="L581" s="210"/>
      <c r="M581" s="628"/>
      <c r="N581" s="210"/>
      <c r="O581" s="210"/>
      <c r="P581" s="210"/>
      <c r="Q581" s="210"/>
      <c r="R581" s="210"/>
      <c r="S581" s="210"/>
      <c r="T581" s="210"/>
      <c r="U581" s="210"/>
      <c r="V581" s="210"/>
      <c r="W581" s="210"/>
      <c r="X581" s="210"/>
      <c r="Y581" s="210"/>
      <c r="Z581" s="210"/>
    </row>
    <row r="582" ht="12.75" customHeight="1">
      <c r="A582" s="625"/>
      <c r="B582" s="625"/>
      <c r="C582" s="625"/>
      <c r="D582" s="627"/>
      <c r="E582" s="210"/>
      <c r="F582" s="210"/>
      <c r="G582" s="210"/>
      <c r="H582" s="210"/>
      <c r="I582" s="627"/>
      <c r="J582" s="210"/>
      <c r="K582" s="210"/>
      <c r="L582" s="210"/>
      <c r="M582" s="628"/>
      <c r="N582" s="210"/>
      <c r="O582" s="210"/>
      <c r="P582" s="210"/>
      <c r="Q582" s="210"/>
      <c r="R582" s="210"/>
      <c r="S582" s="210"/>
      <c r="T582" s="210"/>
      <c r="U582" s="210"/>
      <c r="V582" s="210"/>
      <c r="W582" s="210"/>
      <c r="X582" s="210"/>
      <c r="Y582" s="210"/>
      <c r="Z582" s="210"/>
    </row>
    <row r="583" ht="12.75" customHeight="1">
      <c r="A583" s="625"/>
      <c r="B583" s="625"/>
      <c r="C583" s="625"/>
      <c r="D583" s="627"/>
      <c r="E583" s="210"/>
      <c r="F583" s="210"/>
      <c r="G583" s="210"/>
      <c r="H583" s="210"/>
      <c r="I583" s="627"/>
      <c r="J583" s="210"/>
      <c r="K583" s="210"/>
      <c r="L583" s="210"/>
      <c r="M583" s="628"/>
      <c r="N583" s="210"/>
      <c r="O583" s="210"/>
      <c r="P583" s="210"/>
      <c r="Q583" s="210"/>
      <c r="R583" s="210"/>
      <c r="S583" s="210"/>
      <c r="T583" s="210"/>
      <c r="U583" s="210"/>
      <c r="V583" s="210"/>
      <c r="W583" s="210"/>
      <c r="X583" s="210"/>
      <c r="Y583" s="210"/>
      <c r="Z583" s="210"/>
    </row>
    <row r="584" ht="12.75" customHeight="1">
      <c r="A584" s="625"/>
      <c r="B584" s="625"/>
      <c r="C584" s="625"/>
      <c r="D584" s="627"/>
      <c r="E584" s="210"/>
      <c r="F584" s="210"/>
      <c r="G584" s="210"/>
      <c r="H584" s="210"/>
      <c r="I584" s="627"/>
      <c r="J584" s="210"/>
      <c r="K584" s="210"/>
      <c r="L584" s="210"/>
      <c r="M584" s="628"/>
      <c r="N584" s="210"/>
      <c r="O584" s="210"/>
      <c r="P584" s="210"/>
      <c r="Q584" s="210"/>
      <c r="R584" s="210"/>
      <c r="S584" s="210"/>
      <c r="T584" s="210"/>
      <c r="U584" s="210"/>
      <c r="V584" s="210"/>
      <c r="W584" s="210"/>
      <c r="X584" s="210"/>
      <c r="Y584" s="210"/>
      <c r="Z584" s="210"/>
    </row>
    <row r="585" ht="12.75" customHeight="1">
      <c r="A585" s="625"/>
      <c r="B585" s="625"/>
      <c r="C585" s="625"/>
      <c r="D585" s="627"/>
      <c r="E585" s="210"/>
      <c r="F585" s="210"/>
      <c r="G585" s="210"/>
      <c r="H585" s="210"/>
      <c r="I585" s="627"/>
      <c r="J585" s="210"/>
      <c r="K585" s="210"/>
      <c r="L585" s="210"/>
      <c r="M585" s="628"/>
      <c r="N585" s="210"/>
      <c r="O585" s="210"/>
      <c r="P585" s="210"/>
      <c r="Q585" s="210"/>
      <c r="R585" s="210"/>
      <c r="S585" s="210"/>
      <c r="T585" s="210"/>
      <c r="U585" s="210"/>
      <c r="V585" s="210"/>
      <c r="W585" s="210"/>
      <c r="X585" s="210"/>
      <c r="Y585" s="210"/>
      <c r="Z585" s="210"/>
    </row>
    <row r="586" ht="12.75" customHeight="1">
      <c r="A586" s="625"/>
      <c r="B586" s="625"/>
      <c r="C586" s="625"/>
      <c r="D586" s="627"/>
      <c r="E586" s="210"/>
      <c r="F586" s="210"/>
      <c r="G586" s="210"/>
      <c r="H586" s="210"/>
      <c r="I586" s="627"/>
      <c r="J586" s="210"/>
      <c r="K586" s="210"/>
      <c r="L586" s="210"/>
      <c r="M586" s="628"/>
      <c r="N586" s="210"/>
      <c r="O586" s="210"/>
      <c r="P586" s="210"/>
      <c r="Q586" s="210"/>
      <c r="R586" s="210"/>
      <c r="S586" s="210"/>
      <c r="T586" s="210"/>
      <c r="U586" s="210"/>
      <c r="V586" s="210"/>
      <c r="W586" s="210"/>
      <c r="X586" s="210"/>
      <c r="Y586" s="210"/>
      <c r="Z586" s="210"/>
    </row>
    <row r="587" ht="12.75" customHeight="1">
      <c r="A587" s="625"/>
      <c r="B587" s="625"/>
      <c r="C587" s="625"/>
      <c r="D587" s="627"/>
      <c r="E587" s="210"/>
      <c r="F587" s="210"/>
      <c r="G587" s="210"/>
      <c r="H587" s="210"/>
      <c r="I587" s="627"/>
      <c r="J587" s="210"/>
      <c r="K587" s="210"/>
      <c r="L587" s="210"/>
      <c r="M587" s="628"/>
      <c r="N587" s="210"/>
      <c r="O587" s="210"/>
      <c r="P587" s="210"/>
      <c r="Q587" s="210"/>
      <c r="R587" s="210"/>
      <c r="S587" s="210"/>
      <c r="T587" s="210"/>
      <c r="U587" s="210"/>
      <c r="V587" s="210"/>
      <c r="W587" s="210"/>
      <c r="X587" s="210"/>
      <c r="Y587" s="210"/>
      <c r="Z587" s="210"/>
    </row>
    <row r="588" ht="12.75" customHeight="1">
      <c r="A588" s="625"/>
      <c r="B588" s="625"/>
      <c r="C588" s="625"/>
      <c r="D588" s="627"/>
      <c r="E588" s="210"/>
      <c r="F588" s="210"/>
      <c r="G588" s="210"/>
      <c r="H588" s="210"/>
      <c r="I588" s="627"/>
      <c r="J588" s="210"/>
      <c r="K588" s="210"/>
      <c r="L588" s="210"/>
      <c r="M588" s="628"/>
      <c r="N588" s="210"/>
      <c r="O588" s="210"/>
      <c r="P588" s="210"/>
      <c r="Q588" s="210"/>
      <c r="R588" s="210"/>
      <c r="S588" s="210"/>
      <c r="T588" s="210"/>
      <c r="U588" s="210"/>
      <c r="V588" s="210"/>
      <c r="W588" s="210"/>
      <c r="X588" s="210"/>
      <c r="Y588" s="210"/>
      <c r="Z588" s="210"/>
    </row>
    <row r="589" ht="12.75" customHeight="1">
      <c r="A589" s="625"/>
      <c r="B589" s="625"/>
      <c r="C589" s="625"/>
      <c r="D589" s="627"/>
      <c r="E589" s="210"/>
      <c r="F589" s="210"/>
      <c r="G589" s="210"/>
      <c r="H589" s="210"/>
      <c r="I589" s="627"/>
      <c r="J589" s="210"/>
      <c r="K589" s="210"/>
      <c r="L589" s="210"/>
      <c r="M589" s="628"/>
      <c r="N589" s="210"/>
      <c r="O589" s="210"/>
      <c r="P589" s="210"/>
      <c r="Q589" s="210"/>
      <c r="R589" s="210"/>
      <c r="S589" s="210"/>
      <c r="T589" s="210"/>
      <c r="U589" s="210"/>
      <c r="V589" s="210"/>
      <c r="W589" s="210"/>
      <c r="X589" s="210"/>
      <c r="Y589" s="210"/>
      <c r="Z589" s="210"/>
    </row>
    <row r="590" ht="12.75" customHeight="1">
      <c r="A590" s="625"/>
      <c r="B590" s="625"/>
      <c r="C590" s="625"/>
      <c r="D590" s="627"/>
      <c r="E590" s="210"/>
      <c r="F590" s="210"/>
      <c r="G590" s="210"/>
      <c r="H590" s="210"/>
      <c r="I590" s="627"/>
      <c r="J590" s="210"/>
      <c r="K590" s="210"/>
      <c r="L590" s="210"/>
      <c r="M590" s="628"/>
      <c r="N590" s="210"/>
      <c r="O590" s="210"/>
      <c r="P590" s="210"/>
      <c r="Q590" s="210"/>
      <c r="R590" s="210"/>
      <c r="S590" s="210"/>
      <c r="T590" s="210"/>
      <c r="U590" s="210"/>
      <c r="V590" s="210"/>
      <c r="W590" s="210"/>
      <c r="X590" s="210"/>
      <c r="Y590" s="210"/>
      <c r="Z590" s="210"/>
    </row>
    <row r="591" ht="12.75" customHeight="1">
      <c r="A591" s="625"/>
      <c r="B591" s="625"/>
      <c r="C591" s="625"/>
      <c r="D591" s="627"/>
      <c r="E591" s="210"/>
      <c r="F591" s="210"/>
      <c r="G591" s="210"/>
      <c r="H591" s="210"/>
      <c r="I591" s="627"/>
      <c r="J591" s="210"/>
      <c r="K591" s="210"/>
      <c r="L591" s="210"/>
      <c r="M591" s="628"/>
      <c r="N591" s="210"/>
      <c r="O591" s="210"/>
      <c r="P591" s="210"/>
      <c r="Q591" s="210"/>
      <c r="R591" s="210"/>
      <c r="S591" s="210"/>
      <c r="T591" s="210"/>
      <c r="U591" s="210"/>
      <c r="V591" s="210"/>
      <c r="W591" s="210"/>
      <c r="X591" s="210"/>
      <c r="Y591" s="210"/>
      <c r="Z591" s="210"/>
    </row>
    <row r="592" ht="12.75" customHeight="1">
      <c r="A592" s="625"/>
      <c r="B592" s="625"/>
      <c r="C592" s="625"/>
      <c r="D592" s="627"/>
      <c r="E592" s="210"/>
      <c r="F592" s="210"/>
      <c r="G592" s="210"/>
      <c r="H592" s="210"/>
      <c r="I592" s="627"/>
      <c r="J592" s="210"/>
      <c r="K592" s="210"/>
      <c r="L592" s="210"/>
      <c r="M592" s="628"/>
      <c r="N592" s="210"/>
      <c r="O592" s="210"/>
      <c r="P592" s="210"/>
      <c r="Q592" s="210"/>
      <c r="R592" s="210"/>
      <c r="S592" s="210"/>
      <c r="T592" s="210"/>
      <c r="U592" s="210"/>
      <c r="V592" s="210"/>
      <c r="W592" s="210"/>
      <c r="X592" s="210"/>
      <c r="Y592" s="210"/>
      <c r="Z592" s="210"/>
    </row>
    <row r="593" ht="12.75" customHeight="1">
      <c r="A593" s="625"/>
      <c r="B593" s="625"/>
      <c r="C593" s="625"/>
      <c r="D593" s="627"/>
      <c r="E593" s="210"/>
      <c r="F593" s="210"/>
      <c r="G593" s="210"/>
      <c r="H593" s="210"/>
      <c r="I593" s="627"/>
      <c r="J593" s="210"/>
      <c r="K593" s="210"/>
      <c r="L593" s="210"/>
      <c r="M593" s="628"/>
      <c r="N593" s="210"/>
      <c r="O593" s="210"/>
      <c r="P593" s="210"/>
      <c r="Q593" s="210"/>
      <c r="R593" s="210"/>
      <c r="S593" s="210"/>
      <c r="T593" s="210"/>
      <c r="U593" s="210"/>
      <c r="V593" s="210"/>
      <c r="W593" s="210"/>
      <c r="X593" s="210"/>
      <c r="Y593" s="210"/>
      <c r="Z593" s="210"/>
    </row>
    <row r="594" ht="12.75" customHeight="1">
      <c r="A594" s="625"/>
      <c r="B594" s="625"/>
      <c r="C594" s="625"/>
      <c r="D594" s="627"/>
      <c r="E594" s="210"/>
      <c r="F594" s="210"/>
      <c r="G594" s="210"/>
      <c r="H594" s="210"/>
      <c r="I594" s="627"/>
      <c r="J594" s="210"/>
      <c r="K594" s="210"/>
      <c r="L594" s="210"/>
      <c r="M594" s="628"/>
      <c r="N594" s="210"/>
      <c r="O594" s="210"/>
      <c r="P594" s="210"/>
      <c r="Q594" s="210"/>
      <c r="R594" s="210"/>
      <c r="S594" s="210"/>
      <c r="T594" s="210"/>
      <c r="U594" s="210"/>
      <c r="V594" s="210"/>
      <c r="W594" s="210"/>
      <c r="X594" s="210"/>
      <c r="Y594" s="210"/>
      <c r="Z594" s="210"/>
    </row>
    <row r="595" ht="12.75" customHeight="1">
      <c r="A595" s="625"/>
      <c r="B595" s="625"/>
      <c r="C595" s="625"/>
      <c r="D595" s="627"/>
      <c r="E595" s="210"/>
      <c r="F595" s="210"/>
      <c r="G595" s="210"/>
      <c r="H595" s="210"/>
      <c r="I595" s="627"/>
      <c r="J595" s="210"/>
      <c r="K595" s="210"/>
      <c r="L595" s="210"/>
      <c r="M595" s="628"/>
      <c r="N595" s="210"/>
      <c r="O595" s="210"/>
      <c r="P595" s="210"/>
      <c r="Q595" s="210"/>
      <c r="R595" s="210"/>
      <c r="S595" s="210"/>
      <c r="T595" s="210"/>
      <c r="U595" s="210"/>
      <c r="V595" s="210"/>
      <c r="W595" s="210"/>
      <c r="X595" s="210"/>
      <c r="Y595" s="210"/>
      <c r="Z595" s="210"/>
    </row>
    <row r="596" ht="12.75" customHeight="1">
      <c r="A596" s="625"/>
      <c r="B596" s="625"/>
      <c r="C596" s="625"/>
      <c r="D596" s="627"/>
      <c r="E596" s="210"/>
      <c r="F596" s="210"/>
      <c r="G596" s="210"/>
      <c r="H596" s="210"/>
      <c r="I596" s="627"/>
      <c r="J596" s="210"/>
      <c r="K596" s="210"/>
      <c r="L596" s="210"/>
      <c r="M596" s="628"/>
      <c r="N596" s="210"/>
      <c r="O596" s="210"/>
      <c r="P596" s="210"/>
      <c r="Q596" s="210"/>
      <c r="R596" s="210"/>
      <c r="S596" s="210"/>
      <c r="T596" s="210"/>
      <c r="U596" s="210"/>
      <c r="V596" s="210"/>
      <c r="W596" s="210"/>
      <c r="X596" s="210"/>
      <c r="Y596" s="210"/>
      <c r="Z596" s="210"/>
    </row>
    <row r="597" ht="12.75" customHeight="1">
      <c r="A597" s="625"/>
      <c r="B597" s="625"/>
      <c r="C597" s="625"/>
      <c r="D597" s="627"/>
      <c r="E597" s="210"/>
      <c r="F597" s="210"/>
      <c r="G597" s="210"/>
      <c r="H597" s="210"/>
      <c r="I597" s="627"/>
      <c r="J597" s="210"/>
      <c r="K597" s="210"/>
      <c r="L597" s="210"/>
      <c r="M597" s="628"/>
      <c r="N597" s="210"/>
      <c r="O597" s="210"/>
      <c r="P597" s="210"/>
      <c r="Q597" s="210"/>
      <c r="R597" s="210"/>
      <c r="S597" s="210"/>
      <c r="T597" s="210"/>
      <c r="U597" s="210"/>
      <c r="V597" s="210"/>
      <c r="W597" s="210"/>
      <c r="X597" s="210"/>
      <c r="Y597" s="210"/>
      <c r="Z597" s="210"/>
    </row>
    <row r="598" ht="12.75" customHeight="1">
      <c r="A598" s="625"/>
      <c r="B598" s="625"/>
      <c r="C598" s="625"/>
      <c r="D598" s="627"/>
      <c r="E598" s="210"/>
      <c r="F598" s="210"/>
      <c r="G598" s="210"/>
      <c r="H598" s="210"/>
      <c r="I598" s="627"/>
      <c r="J598" s="210"/>
      <c r="K598" s="210"/>
      <c r="L598" s="210"/>
      <c r="M598" s="628"/>
      <c r="N598" s="210"/>
      <c r="O598" s="210"/>
      <c r="P598" s="210"/>
      <c r="Q598" s="210"/>
      <c r="R598" s="210"/>
      <c r="S598" s="210"/>
      <c r="T598" s="210"/>
      <c r="U598" s="210"/>
      <c r="V598" s="210"/>
      <c r="W598" s="210"/>
      <c r="X598" s="210"/>
      <c r="Y598" s="210"/>
      <c r="Z598" s="210"/>
    </row>
    <row r="599" ht="12.75" customHeight="1">
      <c r="A599" s="625"/>
      <c r="B599" s="625"/>
      <c r="C599" s="625"/>
      <c r="D599" s="627"/>
      <c r="E599" s="210"/>
      <c r="F599" s="210"/>
      <c r="G599" s="210"/>
      <c r="H599" s="210"/>
      <c r="I599" s="627"/>
      <c r="J599" s="210"/>
      <c r="K599" s="210"/>
      <c r="L599" s="210"/>
      <c r="M599" s="628"/>
      <c r="N599" s="210"/>
      <c r="O599" s="210"/>
      <c r="P599" s="210"/>
      <c r="Q599" s="210"/>
      <c r="R599" s="210"/>
      <c r="S599" s="210"/>
      <c r="T599" s="210"/>
      <c r="U599" s="210"/>
      <c r="V599" s="210"/>
      <c r="W599" s="210"/>
      <c r="X599" s="210"/>
      <c r="Y599" s="210"/>
      <c r="Z599" s="210"/>
    </row>
    <row r="600" ht="12.75" customHeight="1">
      <c r="A600" s="625"/>
      <c r="B600" s="625"/>
      <c r="C600" s="625"/>
      <c r="D600" s="627"/>
      <c r="E600" s="210"/>
      <c r="F600" s="210"/>
      <c r="G600" s="210"/>
      <c r="H600" s="210"/>
      <c r="I600" s="627"/>
      <c r="J600" s="210"/>
      <c r="K600" s="210"/>
      <c r="L600" s="210"/>
      <c r="M600" s="628"/>
      <c r="N600" s="210"/>
      <c r="O600" s="210"/>
      <c r="P600" s="210"/>
      <c r="Q600" s="210"/>
      <c r="R600" s="210"/>
      <c r="S600" s="210"/>
      <c r="T600" s="210"/>
      <c r="U600" s="210"/>
      <c r="V600" s="210"/>
      <c r="W600" s="210"/>
      <c r="X600" s="210"/>
      <c r="Y600" s="210"/>
      <c r="Z600" s="210"/>
    </row>
    <row r="601" ht="12.75" customHeight="1">
      <c r="A601" s="625"/>
      <c r="B601" s="625"/>
      <c r="C601" s="625"/>
      <c r="D601" s="627"/>
      <c r="E601" s="210"/>
      <c r="F601" s="210"/>
      <c r="G601" s="210"/>
      <c r="H601" s="210"/>
      <c r="I601" s="627"/>
      <c r="J601" s="210"/>
      <c r="K601" s="210"/>
      <c r="L601" s="210"/>
      <c r="M601" s="628"/>
      <c r="N601" s="210"/>
      <c r="O601" s="210"/>
      <c r="P601" s="210"/>
      <c r="Q601" s="210"/>
      <c r="R601" s="210"/>
      <c r="S601" s="210"/>
      <c r="T601" s="210"/>
      <c r="U601" s="210"/>
      <c r="V601" s="210"/>
      <c r="W601" s="210"/>
      <c r="X601" s="210"/>
      <c r="Y601" s="210"/>
      <c r="Z601" s="210"/>
    </row>
    <row r="602" ht="12.75" customHeight="1">
      <c r="A602" s="625"/>
      <c r="B602" s="625"/>
      <c r="C602" s="625"/>
      <c r="D602" s="627"/>
      <c r="E602" s="210"/>
      <c r="F602" s="210"/>
      <c r="G602" s="210"/>
      <c r="H602" s="210"/>
      <c r="I602" s="627"/>
      <c r="J602" s="210"/>
      <c r="K602" s="210"/>
      <c r="L602" s="210"/>
      <c r="M602" s="628"/>
      <c r="N602" s="210"/>
      <c r="O602" s="210"/>
      <c r="P602" s="210"/>
      <c r="Q602" s="210"/>
      <c r="R602" s="210"/>
      <c r="S602" s="210"/>
      <c r="T602" s="210"/>
      <c r="U602" s="210"/>
      <c r="V602" s="210"/>
      <c r="W602" s="210"/>
      <c r="X602" s="210"/>
      <c r="Y602" s="210"/>
      <c r="Z602" s="210"/>
    </row>
    <row r="603" ht="12.75" customHeight="1">
      <c r="A603" s="625"/>
      <c r="B603" s="625"/>
      <c r="C603" s="625"/>
      <c r="D603" s="627"/>
      <c r="E603" s="210"/>
      <c r="F603" s="210"/>
      <c r="G603" s="210"/>
      <c r="H603" s="210"/>
      <c r="I603" s="627"/>
      <c r="J603" s="210"/>
      <c r="K603" s="210"/>
      <c r="L603" s="210"/>
      <c r="M603" s="628"/>
      <c r="N603" s="210"/>
      <c r="O603" s="210"/>
      <c r="P603" s="210"/>
      <c r="Q603" s="210"/>
      <c r="R603" s="210"/>
      <c r="S603" s="210"/>
      <c r="T603" s="210"/>
      <c r="U603" s="210"/>
      <c r="V603" s="210"/>
      <c r="W603" s="210"/>
      <c r="X603" s="210"/>
      <c r="Y603" s="210"/>
      <c r="Z603" s="210"/>
    </row>
    <row r="604" ht="12.75" customHeight="1">
      <c r="A604" s="625"/>
      <c r="B604" s="625"/>
      <c r="C604" s="625"/>
      <c r="D604" s="627"/>
      <c r="E604" s="210"/>
      <c r="F604" s="210"/>
      <c r="G604" s="210"/>
      <c r="H604" s="210"/>
      <c r="I604" s="627"/>
      <c r="J604" s="210"/>
      <c r="K604" s="210"/>
      <c r="L604" s="210"/>
      <c r="M604" s="628"/>
      <c r="N604" s="210"/>
      <c r="O604" s="210"/>
      <c r="P604" s="210"/>
      <c r="Q604" s="210"/>
      <c r="R604" s="210"/>
      <c r="S604" s="210"/>
      <c r="T604" s="210"/>
      <c r="U604" s="210"/>
      <c r="V604" s="210"/>
      <c r="W604" s="210"/>
      <c r="X604" s="210"/>
      <c r="Y604" s="210"/>
      <c r="Z604" s="210"/>
    </row>
    <row r="605" ht="12.75" customHeight="1">
      <c r="A605" s="625"/>
      <c r="B605" s="625"/>
      <c r="C605" s="625"/>
      <c r="D605" s="627"/>
      <c r="E605" s="210"/>
      <c r="F605" s="210"/>
      <c r="G605" s="210"/>
      <c r="H605" s="210"/>
      <c r="I605" s="627"/>
      <c r="J605" s="210"/>
      <c r="K605" s="210"/>
      <c r="L605" s="210"/>
      <c r="M605" s="628"/>
      <c r="N605" s="210"/>
      <c r="O605" s="210"/>
      <c r="P605" s="210"/>
      <c r="Q605" s="210"/>
      <c r="R605" s="210"/>
      <c r="S605" s="210"/>
      <c r="T605" s="210"/>
      <c r="U605" s="210"/>
      <c r="V605" s="210"/>
      <c r="W605" s="210"/>
      <c r="X605" s="210"/>
      <c r="Y605" s="210"/>
      <c r="Z605" s="210"/>
    </row>
    <row r="606" ht="12.75" customHeight="1">
      <c r="A606" s="625"/>
      <c r="B606" s="625"/>
      <c r="C606" s="625"/>
      <c r="D606" s="627"/>
      <c r="E606" s="210"/>
      <c r="F606" s="210"/>
      <c r="G606" s="210"/>
      <c r="H606" s="210"/>
      <c r="I606" s="627"/>
      <c r="J606" s="210"/>
      <c r="K606" s="210"/>
      <c r="L606" s="210"/>
      <c r="M606" s="628"/>
      <c r="N606" s="210"/>
      <c r="O606" s="210"/>
      <c r="P606" s="210"/>
      <c r="Q606" s="210"/>
      <c r="R606" s="210"/>
      <c r="S606" s="210"/>
      <c r="T606" s="210"/>
      <c r="U606" s="210"/>
      <c r="V606" s="210"/>
      <c r="W606" s="210"/>
      <c r="X606" s="210"/>
      <c r="Y606" s="210"/>
      <c r="Z606" s="210"/>
    </row>
    <row r="607" ht="12.75" customHeight="1">
      <c r="A607" s="625"/>
      <c r="B607" s="625"/>
      <c r="C607" s="625"/>
      <c r="D607" s="627"/>
      <c r="E607" s="210"/>
      <c r="F607" s="210"/>
      <c r="G607" s="210"/>
      <c r="H607" s="210"/>
      <c r="I607" s="627"/>
      <c r="J607" s="210"/>
      <c r="K607" s="210"/>
      <c r="L607" s="210"/>
      <c r="M607" s="628"/>
      <c r="N607" s="210"/>
      <c r="O607" s="210"/>
      <c r="P607" s="210"/>
      <c r="Q607" s="210"/>
      <c r="R607" s="210"/>
      <c r="S607" s="210"/>
      <c r="T607" s="210"/>
      <c r="U607" s="210"/>
      <c r="V607" s="210"/>
      <c r="W607" s="210"/>
      <c r="X607" s="210"/>
      <c r="Y607" s="210"/>
      <c r="Z607" s="210"/>
    </row>
    <row r="608" ht="12.75" customHeight="1">
      <c r="A608" s="625"/>
      <c r="B608" s="625"/>
      <c r="C608" s="625"/>
      <c r="D608" s="627"/>
      <c r="E608" s="210"/>
      <c r="F608" s="210"/>
      <c r="G608" s="210"/>
      <c r="H608" s="210"/>
      <c r="I608" s="627"/>
      <c r="J608" s="210"/>
      <c r="K608" s="210"/>
      <c r="L608" s="210"/>
      <c r="M608" s="628"/>
      <c r="N608" s="210"/>
      <c r="O608" s="210"/>
      <c r="P608" s="210"/>
      <c r="Q608" s="210"/>
      <c r="R608" s="210"/>
      <c r="S608" s="210"/>
      <c r="T608" s="210"/>
      <c r="U608" s="210"/>
      <c r="V608" s="210"/>
      <c r="W608" s="210"/>
      <c r="X608" s="210"/>
      <c r="Y608" s="210"/>
      <c r="Z608" s="210"/>
    </row>
    <row r="609" ht="12.75" customHeight="1">
      <c r="A609" s="625"/>
      <c r="B609" s="625"/>
      <c r="C609" s="625"/>
      <c r="D609" s="627"/>
      <c r="E609" s="210"/>
      <c r="F609" s="210"/>
      <c r="G609" s="210"/>
      <c r="H609" s="210"/>
      <c r="I609" s="627"/>
      <c r="J609" s="210"/>
      <c r="K609" s="210"/>
      <c r="L609" s="210"/>
      <c r="M609" s="628"/>
      <c r="N609" s="210"/>
      <c r="O609" s="210"/>
      <c r="P609" s="210"/>
      <c r="Q609" s="210"/>
      <c r="R609" s="210"/>
      <c r="S609" s="210"/>
      <c r="T609" s="210"/>
      <c r="U609" s="210"/>
      <c r="V609" s="210"/>
      <c r="W609" s="210"/>
      <c r="X609" s="210"/>
      <c r="Y609" s="210"/>
      <c r="Z609" s="210"/>
    </row>
    <row r="610" ht="12.75" customHeight="1">
      <c r="A610" s="625"/>
      <c r="B610" s="625"/>
      <c r="C610" s="625"/>
      <c r="D610" s="627"/>
      <c r="E610" s="210"/>
      <c r="F610" s="210"/>
      <c r="G610" s="210"/>
      <c r="H610" s="210"/>
      <c r="I610" s="627"/>
      <c r="J610" s="210"/>
      <c r="K610" s="210"/>
      <c r="L610" s="210"/>
      <c r="M610" s="628"/>
      <c r="N610" s="210"/>
      <c r="O610" s="210"/>
      <c r="P610" s="210"/>
      <c r="Q610" s="210"/>
      <c r="R610" s="210"/>
      <c r="S610" s="210"/>
      <c r="T610" s="210"/>
      <c r="U610" s="210"/>
      <c r="V610" s="210"/>
      <c r="W610" s="210"/>
      <c r="X610" s="210"/>
      <c r="Y610" s="210"/>
      <c r="Z610" s="210"/>
    </row>
    <row r="611" ht="12.75" customHeight="1">
      <c r="A611" s="625"/>
      <c r="B611" s="625"/>
      <c r="C611" s="625"/>
      <c r="D611" s="627"/>
      <c r="E611" s="210"/>
      <c r="F611" s="210"/>
      <c r="G611" s="210"/>
      <c r="H611" s="210"/>
      <c r="I611" s="627"/>
      <c r="J611" s="210"/>
      <c r="K611" s="210"/>
      <c r="L611" s="210"/>
      <c r="M611" s="628"/>
      <c r="N611" s="210"/>
      <c r="O611" s="210"/>
      <c r="P611" s="210"/>
      <c r="Q611" s="210"/>
      <c r="R611" s="210"/>
      <c r="S611" s="210"/>
      <c r="T611" s="210"/>
      <c r="U611" s="210"/>
      <c r="V611" s="210"/>
      <c r="W611" s="210"/>
      <c r="X611" s="210"/>
      <c r="Y611" s="210"/>
      <c r="Z611" s="210"/>
    </row>
    <row r="612" ht="12.75" customHeight="1">
      <c r="A612" s="625"/>
      <c r="B612" s="625"/>
      <c r="C612" s="625"/>
      <c r="D612" s="627"/>
      <c r="E612" s="210"/>
      <c r="F612" s="210"/>
      <c r="G612" s="210"/>
      <c r="H612" s="210"/>
      <c r="I612" s="627"/>
      <c r="J612" s="210"/>
      <c r="K612" s="210"/>
      <c r="L612" s="210"/>
      <c r="M612" s="628"/>
      <c r="N612" s="210"/>
      <c r="O612" s="210"/>
      <c r="P612" s="210"/>
      <c r="Q612" s="210"/>
      <c r="R612" s="210"/>
      <c r="S612" s="210"/>
      <c r="T612" s="210"/>
      <c r="U612" s="210"/>
      <c r="V612" s="210"/>
      <c r="W612" s="210"/>
      <c r="X612" s="210"/>
      <c r="Y612" s="210"/>
      <c r="Z612" s="210"/>
    </row>
    <row r="613" ht="12.75" customHeight="1">
      <c r="A613" s="625"/>
      <c r="B613" s="625"/>
      <c r="C613" s="625"/>
      <c r="D613" s="627"/>
      <c r="E613" s="210"/>
      <c r="F613" s="210"/>
      <c r="G613" s="210"/>
      <c r="H613" s="210"/>
      <c r="I613" s="627"/>
      <c r="J613" s="210"/>
      <c r="K613" s="210"/>
      <c r="L613" s="210"/>
      <c r="M613" s="628"/>
      <c r="N613" s="210"/>
      <c r="O613" s="210"/>
      <c r="P613" s="210"/>
      <c r="Q613" s="210"/>
      <c r="R613" s="210"/>
      <c r="S613" s="210"/>
      <c r="T613" s="210"/>
      <c r="U613" s="210"/>
      <c r="V613" s="210"/>
      <c r="W613" s="210"/>
      <c r="X613" s="210"/>
      <c r="Y613" s="210"/>
      <c r="Z613" s="210"/>
    </row>
    <row r="614" ht="12.75" customHeight="1">
      <c r="A614" s="625"/>
      <c r="B614" s="625"/>
      <c r="C614" s="625"/>
      <c r="D614" s="627"/>
      <c r="E614" s="210"/>
      <c r="F614" s="210"/>
      <c r="G614" s="210"/>
      <c r="H614" s="210"/>
      <c r="I614" s="627"/>
      <c r="J614" s="210"/>
      <c r="K614" s="210"/>
      <c r="L614" s="210"/>
      <c r="M614" s="628"/>
      <c r="N614" s="210"/>
      <c r="O614" s="210"/>
      <c r="P614" s="210"/>
      <c r="Q614" s="210"/>
      <c r="R614" s="210"/>
      <c r="S614" s="210"/>
      <c r="T614" s="210"/>
      <c r="U614" s="210"/>
      <c r="V614" s="210"/>
      <c r="W614" s="210"/>
      <c r="X614" s="210"/>
      <c r="Y614" s="210"/>
      <c r="Z614" s="210"/>
    </row>
    <row r="615" ht="12.75" customHeight="1">
      <c r="A615" s="625"/>
      <c r="B615" s="625"/>
      <c r="C615" s="625"/>
      <c r="D615" s="627"/>
      <c r="E615" s="210"/>
      <c r="F615" s="210"/>
      <c r="G615" s="210"/>
      <c r="H615" s="210"/>
      <c r="I615" s="627"/>
      <c r="J615" s="210"/>
      <c r="K615" s="210"/>
      <c r="L615" s="210"/>
      <c r="M615" s="628"/>
      <c r="N615" s="210"/>
      <c r="O615" s="210"/>
      <c r="P615" s="210"/>
      <c r="Q615" s="210"/>
      <c r="R615" s="210"/>
      <c r="S615" s="210"/>
      <c r="T615" s="210"/>
      <c r="U615" s="210"/>
      <c r="V615" s="210"/>
      <c r="W615" s="210"/>
      <c r="X615" s="210"/>
      <c r="Y615" s="210"/>
      <c r="Z615" s="210"/>
    </row>
    <row r="616" ht="12.75" customHeight="1">
      <c r="A616" s="625"/>
      <c r="B616" s="625"/>
      <c r="C616" s="625"/>
      <c r="D616" s="627"/>
      <c r="E616" s="210"/>
      <c r="F616" s="210"/>
      <c r="G616" s="210"/>
      <c r="H616" s="210"/>
      <c r="I616" s="627"/>
      <c r="J616" s="210"/>
      <c r="K616" s="210"/>
      <c r="L616" s="210"/>
      <c r="M616" s="628"/>
      <c r="N616" s="210"/>
      <c r="O616" s="210"/>
      <c r="P616" s="210"/>
      <c r="Q616" s="210"/>
      <c r="R616" s="210"/>
      <c r="S616" s="210"/>
      <c r="T616" s="210"/>
      <c r="U616" s="210"/>
      <c r="V616" s="210"/>
      <c r="W616" s="210"/>
      <c r="X616" s="210"/>
      <c r="Y616" s="210"/>
      <c r="Z616" s="210"/>
    </row>
    <row r="617" ht="12.75" customHeight="1">
      <c r="A617" s="625"/>
      <c r="B617" s="625"/>
      <c r="C617" s="625"/>
      <c r="D617" s="627"/>
      <c r="E617" s="210"/>
      <c r="F617" s="210"/>
      <c r="G617" s="210"/>
      <c r="H617" s="210"/>
      <c r="I617" s="627"/>
      <c r="J617" s="210"/>
      <c r="K617" s="210"/>
      <c r="L617" s="210"/>
      <c r="M617" s="628"/>
      <c r="N617" s="210"/>
      <c r="O617" s="210"/>
      <c r="P617" s="210"/>
      <c r="Q617" s="210"/>
      <c r="R617" s="210"/>
      <c r="S617" s="210"/>
      <c r="T617" s="210"/>
      <c r="U617" s="210"/>
      <c r="V617" s="210"/>
      <c r="W617" s="210"/>
      <c r="X617" s="210"/>
      <c r="Y617" s="210"/>
      <c r="Z617" s="210"/>
    </row>
    <row r="618" ht="12.75" customHeight="1">
      <c r="A618" s="625"/>
      <c r="B618" s="625"/>
      <c r="C618" s="625"/>
      <c r="D618" s="627"/>
      <c r="E618" s="210"/>
      <c r="F618" s="210"/>
      <c r="G618" s="210"/>
      <c r="H618" s="210"/>
      <c r="I618" s="627"/>
      <c r="J618" s="210"/>
      <c r="K618" s="210"/>
      <c r="L618" s="210"/>
      <c r="M618" s="628"/>
      <c r="N618" s="210"/>
      <c r="O618" s="210"/>
      <c r="P618" s="210"/>
      <c r="Q618" s="210"/>
      <c r="R618" s="210"/>
      <c r="S618" s="210"/>
      <c r="T618" s="210"/>
      <c r="U618" s="210"/>
      <c r="V618" s="210"/>
      <c r="W618" s="210"/>
      <c r="X618" s="210"/>
      <c r="Y618" s="210"/>
      <c r="Z618" s="210"/>
    </row>
    <row r="619" ht="12.75" customHeight="1">
      <c r="A619" s="625"/>
      <c r="B619" s="625"/>
      <c r="C619" s="625"/>
      <c r="D619" s="627"/>
      <c r="E619" s="210"/>
      <c r="F619" s="210"/>
      <c r="G619" s="210"/>
      <c r="H619" s="210"/>
      <c r="I619" s="627"/>
      <c r="J619" s="210"/>
      <c r="K619" s="210"/>
      <c r="L619" s="210"/>
      <c r="M619" s="628"/>
      <c r="N619" s="210"/>
      <c r="O619" s="210"/>
      <c r="P619" s="210"/>
      <c r="Q619" s="210"/>
      <c r="R619" s="210"/>
      <c r="S619" s="210"/>
      <c r="T619" s="210"/>
      <c r="U619" s="210"/>
      <c r="V619" s="210"/>
      <c r="W619" s="210"/>
      <c r="X619" s="210"/>
      <c r="Y619" s="210"/>
      <c r="Z619" s="210"/>
    </row>
    <row r="620" ht="12.75" customHeight="1">
      <c r="A620" s="625"/>
      <c r="B620" s="625"/>
      <c r="C620" s="625"/>
      <c r="D620" s="627"/>
      <c r="E620" s="210"/>
      <c r="F620" s="210"/>
      <c r="G620" s="210"/>
      <c r="H620" s="210"/>
      <c r="I620" s="627"/>
      <c r="J620" s="210"/>
      <c r="K620" s="210"/>
      <c r="L620" s="210"/>
      <c r="M620" s="628"/>
      <c r="N620" s="210"/>
      <c r="O620" s="210"/>
      <c r="P620" s="210"/>
      <c r="Q620" s="210"/>
      <c r="R620" s="210"/>
      <c r="S620" s="210"/>
      <c r="T620" s="210"/>
      <c r="U620" s="210"/>
      <c r="V620" s="210"/>
      <c r="W620" s="210"/>
      <c r="X620" s="210"/>
      <c r="Y620" s="210"/>
      <c r="Z620" s="210"/>
    </row>
    <row r="621" ht="12.75" customHeight="1">
      <c r="A621" s="625"/>
      <c r="B621" s="625"/>
      <c r="C621" s="625"/>
      <c r="D621" s="627"/>
      <c r="E621" s="210"/>
      <c r="F621" s="210"/>
      <c r="G621" s="210"/>
      <c r="H621" s="210"/>
      <c r="I621" s="627"/>
      <c r="J621" s="210"/>
      <c r="K621" s="210"/>
      <c r="L621" s="210"/>
      <c r="M621" s="628"/>
      <c r="N621" s="210"/>
      <c r="O621" s="210"/>
      <c r="P621" s="210"/>
      <c r="Q621" s="210"/>
      <c r="R621" s="210"/>
      <c r="S621" s="210"/>
      <c r="T621" s="210"/>
      <c r="U621" s="210"/>
      <c r="V621" s="210"/>
      <c r="W621" s="210"/>
      <c r="X621" s="210"/>
      <c r="Y621" s="210"/>
      <c r="Z621" s="210"/>
    </row>
    <row r="622" ht="12.75" customHeight="1">
      <c r="A622" s="625"/>
      <c r="B622" s="625"/>
      <c r="C622" s="625"/>
      <c r="D622" s="627"/>
      <c r="E622" s="210"/>
      <c r="F622" s="210"/>
      <c r="G622" s="210"/>
      <c r="H622" s="210"/>
      <c r="I622" s="627"/>
      <c r="J622" s="210"/>
      <c r="K622" s="210"/>
      <c r="L622" s="210"/>
      <c r="M622" s="628"/>
      <c r="N622" s="210"/>
      <c r="O622" s="210"/>
      <c r="P622" s="210"/>
      <c r="Q622" s="210"/>
      <c r="R622" s="210"/>
      <c r="S622" s="210"/>
      <c r="T622" s="210"/>
      <c r="U622" s="210"/>
      <c r="V622" s="210"/>
      <c r="W622" s="210"/>
      <c r="X622" s="210"/>
      <c r="Y622" s="210"/>
      <c r="Z622" s="210"/>
    </row>
    <row r="623" ht="12.75" customHeight="1">
      <c r="A623" s="625"/>
      <c r="B623" s="625"/>
      <c r="C623" s="625"/>
      <c r="D623" s="627"/>
      <c r="E623" s="210"/>
      <c r="F623" s="210"/>
      <c r="G623" s="210"/>
      <c r="H623" s="210"/>
      <c r="I623" s="627"/>
      <c r="J623" s="210"/>
      <c r="K623" s="210"/>
      <c r="L623" s="210"/>
      <c r="M623" s="628"/>
      <c r="N623" s="210"/>
      <c r="O623" s="210"/>
      <c r="P623" s="210"/>
      <c r="Q623" s="210"/>
      <c r="R623" s="210"/>
      <c r="S623" s="210"/>
      <c r="T623" s="210"/>
      <c r="U623" s="210"/>
      <c r="V623" s="210"/>
      <c r="W623" s="210"/>
      <c r="X623" s="210"/>
      <c r="Y623" s="210"/>
      <c r="Z623" s="210"/>
    </row>
    <row r="624" ht="12.75" customHeight="1">
      <c r="A624" s="625"/>
      <c r="B624" s="625"/>
      <c r="C624" s="625"/>
      <c r="D624" s="627"/>
      <c r="E624" s="210"/>
      <c r="F624" s="210"/>
      <c r="G624" s="210"/>
      <c r="H624" s="210"/>
      <c r="I624" s="627"/>
      <c r="J624" s="210"/>
      <c r="K624" s="210"/>
      <c r="L624" s="210"/>
      <c r="M624" s="628"/>
      <c r="N624" s="210"/>
      <c r="O624" s="210"/>
      <c r="P624" s="210"/>
      <c r="Q624" s="210"/>
      <c r="R624" s="210"/>
      <c r="S624" s="210"/>
      <c r="T624" s="210"/>
      <c r="U624" s="210"/>
      <c r="V624" s="210"/>
      <c r="W624" s="210"/>
      <c r="X624" s="210"/>
      <c r="Y624" s="210"/>
      <c r="Z624" s="210"/>
    </row>
    <row r="625" ht="12.75" customHeight="1">
      <c r="A625" s="625"/>
      <c r="B625" s="625"/>
      <c r="C625" s="625"/>
      <c r="D625" s="627"/>
      <c r="E625" s="210"/>
      <c r="F625" s="210"/>
      <c r="G625" s="210"/>
      <c r="H625" s="210"/>
      <c r="I625" s="627"/>
      <c r="J625" s="210"/>
      <c r="K625" s="210"/>
      <c r="L625" s="210"/>
      <c r="M625" s="628"/>
      <c r="N625" s="210"/>
      <c r="O625" s="210"/>
      <c r="P625" s="210"/>
      <c r="Q625" s="210"/>
      <c r="R625" s="210"/>
      <c r="S625" s="210"/>
      <c r="T625" s="210"/>
      <c r="U625" s="210"/>
      <c r="V625" s="210"/>
      <c r="W625" s="210"/>
      <c r="X625" s="210"/>
      <c r="Y625" s="210"/>
      <c r="Z625" s="210"/>
    </row>
    <row r="626" ht="12.75" customHeight="1">
      <c r="A626" s="625"/>
      <c r="B626" s="625"/>
      <c r="C626" s="625"/>
      <c r="D626" s="627"/>
      <c r="E626" s="210"/>
      <c r="F626" s="210"/>
      <c r="G626" s="210"/>
      <c r="H626" s="210"/>
      <c r="I626" s="627"/>
      <c r="J626" s="210"/>
      <c r="K626" s="210"/>
      <c r="L626" s="210"/>
      <c r="M626" s="628"/>
      <c r="N626" s="210"/>
      <c r="O626" s="210"/>
      <c r="P626" s="210"/>
      <c r="Q626" s="210"/>
      <c r="R626" s="210"/>
      <c r="S626" s="210"/>
      <c r="T626" s="210"/>
      <c r="U626" s="210"/>
      <c r="V626" s="210"/>
      <c r="W626" s="210"/>
      <c r="X626" s="210"/>
      <c r="Y626" s="210"/>
      <c r="Z626" s="210"/>
    </row>
    <row r="627" ht="12.75" customHeight="1">
      <c r="A627" s="625"/>
      <c r="B627" s="625"/>
      <c r="C627" s="625"/>
      <c r="D627" s="627"/>
      <c r="E627" s="210"/>
      <c r="F627" s="210"/>
      <c r="G627" s="210"/>
      <c r="H627" s="210"/>
      <c r="I627" s="627"/>
      <c r="J627" s="210"/>
      <c r="K627" s="210"/>
      <c r="L627" s="210"/>
      <c r="M627" s="628"/>
      <c r="N627" s="210"/>
      <c r="O627" s="210"/>
      <c r="P627" s="210"/>
      <c r="Q627" s="210"/>
      <c r="R627" s="210"/>
      <c r="S627" s="210"/>
      <c r="T627" s="210"/>
      <c r="U627" s="210"/>
      <c r="V627" s="210"/>
      <c r="W627" s="210"/>
      <c r="X627" s="210"/>
      <c r="Y627" s="210"/>
      <c r="Z627" s="210"/>
    </row>
    <row r="628" ht="12.75" customHeight="1">
      <c r="A628" s="625"/>
      <c r="B628" s="625"/>
      <c r="C628" s="625"/>
      <c r="D628" s="627"/>
      <c r="E628" s="210"/>
      <c r="F628" s="210"/>
      <c r="G628" s="210"/>
      <c r="H628" s="210"/>
      <c r="I628" s="627"/>
      <c r="J628" s="210"/>
      <c r="K628" s="210"/>
      <c r="L628" s="210"/>
      <c r="M628" s="628"/>
      <c r="N628" s="210"/>
      <c r="O628" s="210"/>
      <c r="P628" s="210"/>
      <c r="Q628" s="210"/>
      <c r="R628" s="210"/>
      <c r="S628" s="210"/>
      <c r="T628" s="210"/>
      <c r="U628" s="210"/>
      <c r="V628" s="210"/>
      <c r="W628" s="210"/>
      <c r="X628" s="210"/>
      <c r="Y628" s="210"/>
      <c r="Z628" s="210"/>
    </row>
    <row r="629" ht="12.75" customHeight="1">
      <c r="A629" s="625"/>
      <c r="B629" s="625"/>
      <c r="C629" s="625"/>
      <c r="D629" s="627"/>
      <c r="E629" s="210"/>
      <c r="F629" s="210"/>
      <c r="G629" s="210"/>
      <c r="H629" s="210"/>
      <c r="I629" s="627"/>
      <c r="J629" s="210"/>
      <c r="K629" s="210"/>
      <c r="L629" s="210"/>
      <c r="M629" s="628"/>
      <c r="N629" s="210"/>
      <c r="O629" s="210"/>
      <c r="P629" s="210"/>
      <c r="Q629" s="210"/>
      <c r="R629" s="210"/>
      <c r="S629" s="210"/>
      <c r="T629" s="210"/>
      <c r="U629" s="210"/>
      <c r="V629" s="210"/>
      <c r="W629" s="210"/>
      <c r="X629" s="210"/>
      <c r="Y629" s="210"/>
      <c r="Z629" s="210"/>
    </row>
    <row r="630" ht="12.75" customHeight="1">
      <c r="A630" s="625"/>
      <c r="B630" s="625"/>
      <c r="C630" s="625"/>
      <c r="D630" s="627"/>
      <c r="E630" s="210"/>
      <c r="F630" s="210"/>
      <c r="G630" s="210"/>
      <c r="H630" s="210"/>
      <c r="I630" s="627"/>
      <c r="J630" s="210"/>
      <c r="K630" s="210"/>
      <c r="L630" s="210"/>
      <c r="M630" s="628"/>
      <c r="N630" s="210"/>
      <c r="O630" s="210"/>
      <c r="P630" s="210"/>
      <c r="Q630" s="210"/>
      <c r="R630" s="210"/>
      <c r="S630" s="210"/>
      <c r="T630" s="210"/>
      <c r="U630" s="210"/>
      <c r="V630" s="210"/>
      <c r="W630" s="210"/>
      <c r="X630" s="210"/>
      <c r="Y630" s="210"/>
      <c r="Z630" s="210"/>
    </row>
    <row r="631" ht="12.75" customHeight="1">
      <c r="A631" s="625"/>
      <c r="B631" s="625"/>
      <c r="C631" s="625"/>
      <c r="D631" s="627"/>
      <c r="E631" s="210"/>
      <c r="F631" s="210"/>
      <c r="G631" s="210"/>
      <c r="H631" s="210"/>
      <c r="I631" s="627"/>
      <c r="J631" s="210"/>
      <c r="K631" s="210"/>
      <c r="L631" s="210"/>
      <c r="M631" s="628"/>
      <c r="N631" s="210"/>
      <c r="O631" s="210"/>
      <c r="P631" s="210"/>
      <c r="Q631" s="210"/>
      <c r="R631" s="210"/>
      <c r="S631" s="210"/>
      <c r="T631" s="210"/>
      <c r="U631" s="210"/>
      <c r="V631" s="210"/>
      <c r="W631" s="210"/>
      <c r="X631" s="210"/>
      <c r="Y631" s="210"/>
      <c r="Z631" s="210"/>
    </row>
    <row r="632" ht="12.75" customHeight="1">
      <c r="A632" s="625"/>
      <c r="B632" s="625"/>
      <c r="C632" s="625"/>
      <c r="D632" s="627"/>
      <c r="E632" s="210"/>
      <c r="F632" s="210"/>
      <c r="G632" s="210"/>
      <c r="H632" s="210"/>
      <c r="I632" s="627"/>
      <c r="J632" s="210"/>
      <c r="K632" s="210"/>
      <c r="L632" s="210"/>
      <c r="M632" s="628"/>
      <c r="N632" s="210"/>
      <c r="O632" s="210"/>
      <c r="P632" s="210"/>
      <c r="Q632" s="210"/>
      <c r="R632" s="210"/>
      <c r="S632" s="210"/>
      <c r="T632" s="210"/>
      <c r="U632" s="210"/>
      <c r="V632" s="210"/>
      <c r="W632" s="210"/>
      <c r="X632" s="210"/>
      <c r="Y632" s="210"/>
      <c r="Z632" s="210"/>
    </row>
    <row r="633" ht="12.75" customHeight="1">
      <c r="A633" s="625"/>
      <c r="B633" s="625"/>
      <c r="C633" s="625"/>
      <c r="D633" s="627"/>
      <c r="E633" s="210"/>
      <c r="F633" s="210"/>
      <c r="G633" s="210"/>
      <c r="H633" s="210"/>
      <c r="I633" s="627"/>
      <c r="J633" s="210"/>
      <c r="K633" s="210"/>
      <c r="L633" s="210"/>
      <c r="M633" s="628"/>
      <c r="N633" s="210"/>
      <c r="O633" s="210"/>
      <c r="P633" s="210"/>
      <c r="Q633" s="210"/>
      <c r="R633" s="210"/>
      <c r="S633" s="210"/>
      <c r="T633" s="210"/>
      <c r="U633" s="210"/>
      <c r="V633" s="210"/>
      <c r="W633" s="210"/>
      <c r="X633" s="210"/>
      <c r="Y633" s="210"/>
      <c r="Z633" s="210"/>
    </row>
    <row r="634" ht="12.75" customHeight="1">
      <c r="A634" s="625"/>
      <c r="B634" s="625"/>
      <c r="C634" s="625"/>
      <c r="D634" s="627"/>
      <c r="E634" s="210"/>
      <c r="F634" s="210"/>
      <c r="G634" s="210"/>
      <c r="H634" s="210"/>
      <c r="I634" s="627"/>
      <c r="J634" s="210"/>
      <c r="K634" s="210"/>
      <c r="L634" s="210"/>
      <c r="M634" s="628"/>
      <c r="N634" s="210"/>
      <c r="O634" s="210"/>
      <c r="P634" s="210"/>
      <c r="Q634" s="210"/>
      <c r="R634" s="210"/>
      <c r="S634" s="210"/>
      <c r="T634" s="210"/>
      <c r="U634" s="210"/>
      <c r="V634" s="210"/>
      <c r="W634" s="210"/>
      <c r="X634" s="210"/>
      <c r="Y634" s="210"/>
      <c r="Z634" s="210"/>
    </row>
    <row r="635" ht="12.75" customHeight="1">
      <c r="A635" s="625"/>
      <c r="B635" s="625"/>
      <c r="C635" s="625"/>
      <c r="D635" s="627"/>
      <c r="E635" s="210"/>
      <c r="F635" s="210"/>
      <c r="G635" s="210"/>
      <c r="H635" s="210"/>
      <c r="I635" s="627"/>
      <c r="J635" s="210"/>
      <c r="K635" s="210"/>
      <c r="L635" s="210"/>
      <c r="M635" s="628"/>
      <c r="N635" s="210"/>
      <c r="O635" s="210"/>
      <c r="P635" s="210"/>
      <c r="Q635" s="210"/>
      <c r="R635" s="210"/>
      <c r="S635" s="210"/>
      <c r="T635" s="210"/>
      <c r="U635" s="210"/>
      <c r="V635" s="210"/>
      <c r="W635" s="210"/>
      <c r="X635" s="210"/>
      <c r="Y635" s="210"/>
      <c r="Z635" s="210"/>
    </row>
    <row r="636" ht="12.75" customHeight="1">
      <c r="A636" s="625"/>
      <c r="B636" s="625"/>
      <c r="C636" s="625"/>
      <c r="D636" s="627"/>
      <c r="E636" s="210"/>
      <c r="F636" s="210"/>
      <c r="G636" s="210"/>
      <c r="H636" s="210"/>
      <c r="I636" s="627"/>
      <c r="J636" s="210"/>
      <c r="K636" s="210"/>
      <c r="L636" s="210"/>
      <c r="M636" s="628"/>
      <c r="N636" s="210"/>
      <c r="O636" s="210"/>
      <c r="P636" s="210"/>
      <c r="Q636" s="210"/>
      <c r="R636" s="210"/>
      <c r="S636" s="210"/>
      <c r="T636" s="210"/>
      <c r="U636" s="210"/>
      <c r="V636" s="210"/>
      <c r="W636" s="210"/>
      <c r="X636" s="210"/>
      <c r="Y636" s="210"/>
      <c r="Z636" s="210"/>
    </row>
    <row r="637" ht="12.75" customHeight="1">
      <c r="A637" s="625"/>
      <c r="B637" s="625"/>
      <c r="C637" s="625"/>
      <c r="D637" s="627"/>
      <c r="E637" s="210"/>
      <c r="F637" s="210"/>
      <c r="G637" s="210"/>
      <c r="H637" s="210"/>
      <c r="I637" s="627"/>
      <c r="J637" s="210"/>
      <c r="K637" s="210"/>
      <c r="L637" s="210"/>
      <c r="M637" s="628"/>
      <c r="N637" s="210"/>
      <c r="O637" s="210"/>
      <c r="P637" s="210"/>
      <c r="Q637" s="210"/>
      <c r="R637" s="210"/>
      <c r="S637" s="210"/>
      <c r="T637" s="210"/>
      <c r="U637" s="210"/>
      <c r="V637" s="210"/>
      <c r="W637" s="210"/>
      <c r="X637" s="210"/>
      <c r="Y637" s="210"/>
      <c r="Z637" s="210"/>
    </row>
    <row r="638" ht="12.75" customHeight="1">
      <c r="A638" s="625"/>
      <c r="B638" s="625"/>
      <c r="C638" s="625"/>
      <c r="D638" s="627"/>
      <c r="E638" s="210"/>
      <c r="F638" s="210"/>
      <c r="G638" s="210"/>
      <c r="H638" s="210"/>
      <c r="I638" s="627"/>
      <c r="J638" s="210"/>
      <c r="K638" s="210"/>
      <c r="L638" s="210"/>
      <c r="M638" s="628"/>
      <c r="N638" s="210"/>
      <c r="O638" s="210"/>
      <c r="P638" s="210"/>
      <c r="Q638" s="210"/>
      <c r="R638" s="210"/>
      <c r="S638" s="210"/>
      <c r="T638" s="210"/>
      <c r="U638" s="210"/>
      <c r="V638" s="210"/>
      <c r="W638" s="210"/>
      <c r="X638" s="210"/>
      <c r="Y638" s="210"/>
      <c r="Z638" s="210"/>
    </row>
    <row r="639" ht="12.75" customHeight="1">
      <c r="A639" s="625"/>
      <c r="B639" s="625"/>
      <c r="C639" s="625"/>
      <c r="D639" s="627"/>
      <c r="E639" s="210"/>
      <c r="F639" s="210"/>
      <c r="G639" s="210"/>
      <c r="H639" s="210"/>
      <c r="I639" s="627"/>
      <c r="J639" s="210"/>
      <c r="K639" s="210"/>
      <c r="L639" s="210"/>
      <c r="M639" s="628"/>
      <c r="N639" s="210"/>
      <c r="O639" s="210"/>
      <c r="P639" s="210"/>
      <c r="Q639" s="210"/>
      <c r="R639" s="210"/>
      <c r="S639" s="210"/>
      <c r="T639" s="210"/>
      <c r="U639" s="210"/>
      <c r="V639" s="210"/>
      <c r="W639" s="210"/>
      <c r="X639" s="210"/>
      <c r="Y639" s="210"/>
      <c r="Z639" s="210"/>
    </row>
    <row r="640" ht="12.75" customHeight="1">
      <c r="A640" s="625"/>
      <c r="B640" s="625"/>
      <c r="C640" s="625"/>
      <c r="D640" s="627"/>
      <c r="E640" s="210"/>
      <c r="F640" s="210"/>
      <c r="G640" s="210"/>
      <c r="H640" s="210"/>
      <c r="I640" s="627"/>
      <c r="J640" s="210"/>
      <c r="K640" s="210"/>
      <c r="L640" s="210"/>
      <c r="M640" s="628"/>
      <c r="N640" s="210"/>
      <c r="O640" s="210"/>
      <c r="P640" s="210"/>
      <c r="Q640" s="210"/>
      <c r="R640" s="210"/>
      <c r="S640" s="210"/>
      <c r="T640" s="210"/>
      <c r="U640" s="210"/>
      <c r="V640" s="210"/>
      <c r="W640" s="210"/>
      <c r="X640" s="210"/>
      <c r="Y640" s="210"/>
      <c r="Z640" s="210"/>
    </row>
    <row r="641" ht="12.75" customHeight="1">
      <c r="A641" s="625"/>
      <c r="B641" s="625"/>
      <c r="C641" s="625"/>
      <c r="D641" s="627"/>
      <c r="E641" s="210"/>
      <c r="F641" s="210"/>
      <c r="G641" s="210"/>
      <c r="H641" s="210"/>
      <c r="I641" s="627"/>
      <c r="J641" s="210"/>
      <c r="K641" s="210"/>
      <c r="L641" s="210"/>
      <c r="M641" s="628"/>
      <c r="N641" s="210"/>
      <c r="O641" s="210"/>
      <c r="P641" s="210"/>
      <c r="Q641" s="210"/>
      <c r="R641" s="210"/>
      <c r="S641" s="210"/>
      <c r="T641" s="210"/>
      <c r="U641" s="210"/>
      <c r="V641" s="210"/>
      <c r="W641" s="210"/>
      <c r="X641" s="210"/>
      <c r="Y641" s="210"/>
      <c r="Z641" s="210"/>
    </row>
    <row r="642" ht="12.75" customHeight="1">
      <c r="A642" s="625"/>
      <c r="B642" s="625"/>
      <c r="C642" s="625"/>
      <c r="D642" s="627"/>
      <c r="E642" s="210"/>
      <c r="F642" s="210"/>
      <c r="G642" s="210"/>
      <c r="H642" s="210"/>
      <c r="I642" s="627"/>
      <c r="J642" s="210"/>
      <c r="K642" s="210"/>
      <c r="L642" s="210"/>
      <c r="M642" s="628"/>
      <c r="N642" s="210"/>
      <c r="O642" s="210"/>
      <c r="P642" s="210"/>
      <c r="Q642" s="210"/>
      <c r="R642" s="210"/>
      <c r="S642" s="210"/>
      <c r="T642" s="210"/>
      <c r="U642" s="210"/>
      <c r="V642" s="210"/>
      <c r="W642" s="210"/>
      <c r="X642" s="210"/>
      <c r="Y642" s="210"/>
      <c r="Z642" s="210"/>
    </row>
    <row r="643" ht="12.75" customHeight="1">
      <c r="A643" s="625"/>
      <c r="B643" s="625"/>
      <c r="C643" s="625"/>
      <c r="D643" s="627"/>
      <c r="E643" s="210"/>
      <c r="F643" s="210"/>
      <c r="G643" s="210"/>
      <c r="H643" s="210"/>
      <c r="I643" s="627"/>
      <c r="J643" s="210"/>
      <c r="K643" s="210"/>
      <c r="L643" s="210"/>
      <c r="M643" s="628"/>
      <c r="N643" s="210"/>
      <c r="O643" s="210"/>
      <c r="P643" s="210"/>
      <c r="Q643" s="210"/>
      <c r="R643" s="210"/>
      <c r="S643" s="210"/>
      <c r="T643" s="210"/>
      <c r="U643" s="210"/>
      <c r="V643" s="210"/>
      <c r="W643" s="210"/>
      <c r="X643" s="210"/>
      <c r="Y643" s="210"/>
      <c r="Z643" s="210"/>
    </row>
    <row r="644" ht="12.75" customHeight="1">
      <c r="A644" s="625"/>
      <c r="B644" s="625"/>
      <c r="C644" s="625"/>
      <c r="D644" s="627"/>
      <c r="E644" s="210"/>
      <c r="F644" s="210"/>
      <c r="G644" s="210"/>
      <c r="H644" s="210"/>
      <c r="I644" s="627"/>
      <c r="J644" s="210"/>
      <c r="K644" s="210"/>
      <c r="L644" s="210"/>
      <c r="M644" s="628"/>
      <c r="N644" s="210"/>
      <c r="O644" s="210"/>
      <c r="P644" s="210"/>
      <c r="Q644" s="210"/>
      <c r="R644" s="210"/>
      <c r="S644" s="210"/>
      <c r="T644" s="210"/>
      <c r="U644" s="210"/>
      <c r="V644" s="210"/>
      <c r="W644" s="210"/>
      <c r="X644" s="210"/>
      <c r="Y644" s="210"/>
      <c r="Z644" s="210"/>
    </row>
    <row r="645" ht="12.75" customHeight="1">
      <c r="A645" s="625"/>
      <c r="B645" s="625"/>
      <c r="C645" s="625"/>
      <c r="D645" s="627"/>
      <c r="E645" s="210"/>
      <c r="F645" s="210"/>
      <c r="G645" s="210"/>
      <c r="H645" s="210"/>
      <c r="I645" s="627"/>
      <c r="J645" s="210"/>
      <c r="K645" s="210"/>
      <c r="L645" s="210"/>
      <c r="M645" s="628"/>
      <c r="N645" s="210"/>
      <c r="O645" s="210"/>
      <c r="P645" s="210"/>
      <c r="Q645" s="210"/>
      <c r="R645" s="210"/>
      <c r="S645" s="210"/>
      <c r="T645" s="210"/>
      <c r="U645" s="210"/>
      <c r="V645" s="210"/>
      <c r="W645" s="210"/>
      <c r="X645" s="210"/>
      <c r="Y645" s="210"/>
      <c r="Z645" s="210"/>
    </row>
    <row r="646" ht="12.75" customHeight="1">
      <c r="A646" s="625"/>
      <c r="B646" s="625"/>
      <c r="C646" s="625"/>
      <c r="D646" s="627"/>
      <c r="E646" s="210"/>
      <c r="F646" s="210"/>
      <c r="G646" s="210"/>
      <c r="H646" s="210"/>
      <c r="I646" s="627"/>
      <c r="J646" s="210"/>
      <c r="K646" s="210"/>
      <c r="L646" s="210"/>
      <c r="M646" s="628"/>
      <c r="N646" s="210"/>
      <c r="O646" s="210"/>
      <c r="P646" s="210"/>
      <c r="Q646" s="210"/>
      <c r="R646" s="210"/>
      <c r="S646" s="210"/>
      <c r="T646" s="210"/>
      <c r="U646" s="210"/>
      <c r="V646" s="210"/>
      <c r="W646" s="210"/>
      <c r="X646" s="210"/>
      <c r="Y646" s="210"/>
      <c r="Z646" s="210"/>
    </row>
    <row r="647" ht="12.75" customHeight="1">
      <c r="A647" s="625"/>
      <c r="B647" s="625"/>
      <c r="C647" s="625"/>
      <c r="D647" s="627"/>
      <c r="E647" s="210"/>
      <c r="F647" s="210"/>
      <c r="G647" s="210"/>
      <c r="H647" s="210"/>
      <c r="I647" s="627"/>
      <c r="J647" s="210"/>
      <c r="K647" s="210"/>
      <c r="L647" s="210"/>
      <c r="M647" s="628"/>
      <c r="N647" s="210"/>
      <c r="O647" s="210"/>
      <c r="P647" s="210"/>
      <c r="Q647" s="210"/>
      <c r="R647" s="210"/>
      <c r="S647" s="210"/>
      <c r="T647" s="210"/>
      <c r="U647" s="210"/>
      <c r="V647" s="210"/>
      <c r="W647" s="210"/>
      <c r="X647" s="210"/>
      <c r="Y647" s="210"/>
      <c r="Z647" s="210"/>
    </row>
    <row r="648" ht="12.75" customHeight="1">
      <c r="A648" s="625"/>
      <c r="B648" s="625"/>
      <c r="C648" s="625"/>
      <c r="D648" s="627"/>
      <c r="E648" s="210"/>
      <c r="F648" s="210"/>
      <c r="G648" s="210"/>
      <c r="H648" s="210"/>
      <c r="I648" s="627"/>
      <c r="J648" s="210"/>
      <c r="K648" s="210"/>
      <c r="L648" s="210"/>
      <c r="M648" s="628"/>
      <c r="N648" s="210"/>
      <c r="O648" s="210"/>
      <c r="P648" s="210"/>
      <c r="Q648" s="210"/>
      <c r="R648" s="210"/>
      <c r="S648" s="210"/>
      <c r="T648" s="210"/>
      <c r="U648" s="210"/>
      <c r="V648" s="210"/>
      <c r="W648" s="210"/>
      <c r="X648" s="210"/>
      <c r="Y648" s="210"/>
      <c r="Z648" s="210"/>
    </row>
    <row r="649" ht="12.75" customHeight="1">
      <c r="A649" s="625"/>
      <c r="B649" s="625"/>
      <c r="C649" s="625"/>
      <c r="D649" s="627"/>
      <c r="E649" s="210"/>
      <c r="F649" s="210"/>
      <c r="G649" s="210"/>
      <c r="H649" s="210"/>
      <c r="I649" s="627"/>
      <c r="J649" s="210"/>
      <c r="K649" s="210"/>
      <c r="L649" s="210"/>
      <c r="M649" s="628"/>
      <c r="N649" s="210"/>
      <c r="O649" s="210"/>
      <c r="P649" s="210"/>
      <c r="Q649" s="210"/>
      <c r="R649" s="210"/>
      <c r="S649" s="210"/>
      <c r="T649" s="210"/>
      <c r="U649" s="210"/>
      <c r="V649" s="210"/>
      <c r="W649" s="210"/>
      <c r="X649" s="210"/>
      <c r="Y649" s="210"/>
      <c r="Z649" s="210"/>
    </row>
    <row r="650" ht="12.75" customHeight="1">
      <c r="A650" s="625"/>
      <c r="B650" s="625"/>
      <c r="C650" s="625"/>
      <c r="D650" s="627"/>
      <c r="E650" s="210"/>
      <c r="F650" s="210"/>
      <c r="G650" s="210"/>
      <c r="H650" s="210"/>
      <c r="I650" s="627"/>
      <c r="J650" s="210"/>
      <c r="K650" s="210"/>
      <c r="L650" s="210"/>
      <c r="M650" s="628"/>
      <c r="N650" s="210"/>
      <c r="O650" s="210"/>
      <c r="P650" s="210"/>
      <c r="Q650" s="210"/>
      <c r="R650" s="210"/>
      <c r="S650" s="210"/>
      <c r="T650" s="210"/>
      <c r="U650" s="210"/>
      <c r="V650" s="210"/>
      <c r="W650" s="210"/>
      <c r="X650" s="210"/>
      <c r="Y650" s="210"/>
      <c r="Z650" s="210"/>
    </row>
    <row r="651" ht="12.75" customHeight="1">
      <c r="A651" s="625"/>
      <c r="B651" s="625"/>
      <c r="C651" s="625"/>
      <c r="D651" s="627"/>
      <c r="E651" s="210"/>
      <c r="F651" s="210"/>
      <c r="G651" s="210"/>
      <c r="H651" s="210"/>
      <c r="I651" s="627"/>
      <c r="J651" s="210"/>
      <c r="K651" s="210"/>
      <c r="L651" s="210"/>
      <c r="M651" s="628"/>
      <c r="N651" s="210"/>
      <c r="O651" s="210"/>
      <c r="P651" s="210"/>
      <c r="Q651" s="210"/>
      <c r="R651" s="210"/>
      <c r="S651" s="210"/>
      <c r="T651" s="210"/>
      <c r="U651" s="210"/>
      <c r="V651" s="210"/>
      <c r="W651" s="210"/>
      <c r="X651" s="210"/>
      <c r="Y651" s="210"/>
      <c r="Z651" s="210"/>
    </row>
    <row r="652" ht="12.75" customHeight="1">
      <c r="A652" s="625"/>
      <c r="B652" s="625"/>
      <c r="C652" s="625"/>
      <c r="D652" s="627"/>
      <c r="E652" s="210"/>
      <c r="F652" s="210"/>
      <c r="G652" s="210"/>
      <c r="H652" s="210"/>
      <c r="I652" s="627"/>
      <c r="J652" s="210"/>
      <c r="K652" s="210"/>
      <c r="L652" s="210"/>
      <c r="M652" s="628"/>
      <c r="N652" s="210"/>
      <c r="O652" s="210"/>
      <c r="P652" s="210"/>
      <c r="Q652" s="210"/>
      <c r="R652" s="210"/>
      <c r="S652" s="210"/>
      <c r="T652" s="210"/>
      <c r="U652" s="210"/>
      <c r="V652" s="210"/>
      <c r="W652" s="210"/>
      <c r="X652" s="210"/>
      <c r="Y652" s="210"/>
      <c r="Z652" s="210"/>
    </row>
    <row r="653" ht="12.75" customHeight="1">
      <c r="A653" s="625"/>
      <c r="B653" s="625"/>
      <c r="C653" s="625"/>
      <c r="D653" s="627"/>
      <c r="E653" s="210"/>
      <c r="F653" s="210"/>
      <c r="G653" s="210"/>
      <c r="H653" s="210"/>
      <c r="I653" s="627"/>
      <c r="J653" s="210"/>
      <c r="K653" s="210"/>
      <c r="L653" s="210"/>
      <c r="M653" s="628"/>
      <c r="N653" s="210"/>
      <c r="O653" s="210"/>
      <c r="P653" s="210"/>
      <c r="Q653" s="210"/>
      <c r="R653" s="210"/>
      <c r="S653" s="210"/>
      <c r="T653" s="210"/>
      <c r="U653" s="210"/>
      <c r="V653" s="210"/>
      <c r="W653" s="210"/>
      <c r="X653" s="210"/>
      <c r="Y653" s="210"/>
      <c r="Z653" s="210"/>
    </row>
    <row r="654" ht="12.75" customHeight="1">
      <c r="A654" s="625"/>
      <c r="B654" s="625"/>
      <c r="C654" s="625"/>
      <c r="D654" s="627"/>
      <c r="E654" s="210"/>
      <c r="F654" s="210"/>
      <c r="G654" s="210"/>
      <c r="H654" s="210"/>
      <c r="I654" s="627"/>
      <c r="J654" s="210"/>
      <c r="K654" s="210"/>
      <c r="L654" s="210"/>
      <c r="M654" s="628"/>
      <c r="N654" s="210"/>
      <c r="O654" s="210"/>
      <c r="P654" s="210"/>
      <c r="Q654" s="210"/>
      <c r="R654" s="210"/>
      <c r="S654" s="210"/>
      <c r="T654" s="210"/>
      <c r="U654" s="210"/>
      <c r="V654" s="210"/>
      <c r="W654" s="210"/>
      <c r="X654" s="210"/>
      <c r="Y654" s="210"/>
      <c r="Z654" s="210"/>
    </row>
    <row r="655" ht="12.75" customHeight="1">
      <c r="A655" s="625"/>
      <c r="B655" s="625"/>
      <c r="C655" s="625"/>
      <c r="D655" s="627"/>
      <c r="E655" s="210"/>
      <c r="F655" s="210"/>
      <c r="G655" s="210"/>
      <c r="H655" s="210"/>
      <c r="I655" s="627"/>
      <c r="J655" s="210"/>
      <c r="K655" s="210"/>
      <c r="L655" s="210"/>
      <c r="M655" s="628"/>
      <c r="N655" s="210"/>
      <c r="O655" s="210"/>
      <c r="P655" s="210"/>
      <c r="Q655" s="210"/>
      <c r="R655" s="210"/>
      <c r="S655" s="210"/>
      <c r="T655" s="210"/>
      <c r="U655" s="210"/>
      <c r="V655" s="210"/>
      <c r="W655" s="210"/>
      <c r="X655" s="210"/>
      <c r="Y655" s="210"/>
      <c r="Z655" s="210"/>
    </row>
    <row r="656" ht="12.75" customHeight="1">
      <c r="A656" s="625"/>
      <c r="B656" s="625"/>
      <c r="C656" s="625"/>
      <c r="D656" s="627"/>
      <c r="E656" s="210"/>
      <c r="F656" s="210"/>
      <c r="G656" s="210"/>
      <c r="H656" s="210"/>
      <c r="I656" s="627"/>
      <c r="J656" s="210"/>
      <c r="K656" s="210"/>
      <c r="L656" s="210"/>
      <c r="M656" s="628"/>
      <c r="N656" s="210"/>
      <c r="O656" s="210"/>
      <c r="P656" s="210"/>
      <c r="Q656" s="210"/>
      <c r="R656" s="210"/>
      <c r="S656" s="210"/>
      <c r="T656" s="210"/>
      <c r="U656" s="210"/>
      <c r="V656" s="210"/>
      <c r="W656" s="210"/>
      <c r="X656" s="210"/>
      <c r="Y656" s="210"/>
      <c r="Z656" s="210"/>
    </row>
    <row r="657" ht="12.75" customHeight="1">
      <c r="A657" s="625"/>
      <c r="B657" s="625"/>
      <c r="C657" s="625"/>
      <c r="D657" s="627"/>
      <c r="E657" s="210"/>
      <c r="F657" s="210"/>
      <c r="G657" s="210"/>
      <c r="H657" s="210"/>
      <c r="I657" s="627"/>
      <c r="J657" s="210"/>
      <c r="K657" s="210"/>
      <c r="L657" s="210"/>
      <c r="M657" s="628"/>
      <c r="N657" s="210"/>
      <c r="O657" s="210"/>
      <c r="P657" s="210"/>
      <c r="Q657" s="210"/>
      <c r="R657" s="210"/>
      <c r="S657" s="210"/>
      <c r="T657" s="210"/>
      <c r="U657" s="210"/>
      <c r="V657" s="210"/>
      <c r="W657" s="210"/>
      <c r="X657" s="210"/>
      <c r="Y657" s="210"/>
      <c r="Z657" s="210"/>
    </row>
    <row r="658" ht="12.75" customHeight="1">
      <c r="A658" s="625"/>
      <c r="B658" s="625"/>
      <c r="C658" s="625"/>
      <c r="D658" s="627"/>
      <c r="E658" s="210"/>
      <c r="F658" s="210"/>
      <c r="G658" s="210"/>
      <c r="H658" s="210"/>
      <c r="I658" s="627"/>
      <c r="J658" s="210"/>
      <c r="K658" s="210"/>
      <c r="L658" s="210"/>
      <c r="M658" s="628"/>
      <c r="N658" s="210"/>
      <c r="O658" s="210"/>
      <c r="P658" s="210"/>
      <c r="Q658" s="210"/>
      <c r="R658" s="210"/>
      <c r="S658" s="210"/>
      <c r="T658" s="210"/>
      <c r="U658" s="210"/>
      <c r="V658" s="210"/>
      <c r="W658" s="210"/>
      <c r="X658" s="210"/>
      <c r="Y658" s="210"/>
      <c r="Z658" s="210"/>
    </row>
    <row r="659" ht="12.75" customHeight="1">
      <c r="A659" s="625"/>
      <c r="B659" s="625"/>
      <c r="C659" s="625"/>
      <c r="D659" s="627"/>
      <c r="E659" s="210"/>
      <c r="F659" s="210"/>
      <c r="G659" s="210"/>
      <c r="H659" s="210"/>
      <c r="I659" s="627"/>
      <c r="J659" s="210"/>
      <c r="K659" s="210"/>
      <c r="L659" s="210"/>
      <c r="M659" s="628"/>
      <c r="N659" s="210"/>
      <c r="O659" s="210"/>
      <c r="P659" s="210"/>
      <c r="Q659" s="210"/>
      <c r="R659" s="210"/>
      <c r="S659" s="210"/>
      <c r="T659" s="210"/>
      <c r="U659" s="210"/>
      <c r="V659" s="210"/>
      <c r="W659" s="210"/>
      <c r="X659" s="210"/>
      <c r="Y659" s="210"/>
      <c r="Z659" s="210"/>
    </row>
    <row r="660" ht="12.75" customHeight="1">
      <c r="A660" s="625"/>
      <c r="B660" s="625"/>
      <c r="C660" s="625"/>
      <c r="D660" s="627"/>
      <c r="E660" s="210"/>
      <c r="F660" s="210"/>
      <c r="G660" s="210"/>
      <c r="H660" s="210"/>
      <c r="I660" s="627"/>
      <c r="J660" s="210"/>
      <c r="K660" s="210"/>
      <c r="L660" s="210"/>
      <c r="M660" s="628"/>
      <c r="N660" s="210"/>
      <c r="O660" s="210"/>
      <c r="P660" s="210"/>
      <c r="Q660" s="210"/>
      <c r="R660" s="210"/>
      <c r="S660" s="210"/>
      <c r="T660" s="210"/>
      <c r="U660" s="210"/>
      <c r="V660" s="210"/>
      <c r="W660" s="210"/>
      <c r="X660" s="210"/>
      <c r="Y660" s="210"/>
      <c r="Z660" s="210"/>
    </row>
    <row r="661" ht="12.75" customHeight="1">
      <c r="A661" s="625"/>
      <c r="B661" s="625"/>
      <c r="C661" s="625"/>
      <c r="D661" s="627"/>
      <c r="E661" s="210"/>
      <c r="F661" s="210"/>
      <c r="G661" s="210"/>
      <c r="H661" s="210"/>
      <c r="I661" s="627"/>
      <c r="J661" s="210"/>
      <c r="K661" s="210"/>
      <c r="L661" s="210"/>
      <c r="M661" s="628"/>
      <c r="N661" s="210"/>
      <c r="O661" s="210"/>
      <c r="P661" s="210"/>
      <c r="Q661" s="210"/>
      <c r="R661" s="210"/>
      <c r="S661" s="210"/>
      <c r="T661" s="210"/>
      <c r="U661" s="210"/>
      <c r="V661" s="210"/>
      <c r="W661" s="210"/>
      <c r="X661" s="210"/>
      <c r="Y661" s="210"/>
      <c r="Z661" s="210"/>
    </row>
    <row r="662" ht="12.75" customHeight="1">
      <c r="A662" s="625"/>
      <c r="B662" s="625"/>
      <c r="C662" s="625"/>
      <c r="D662" s="627"/>
      <c r="E662" s="210"/>
      <c r="F662" s="210"/>
      <c r="G662" s="210"/>
      <c r="H662" s="210"/>
      <c r="I662" s="627"/>
      <c r="J662" s="210"/>
      <c r="K662" s="210"/>
      <c r="L662" s="210"/>
      <c r="M662" s="628"/>
      <c r="N662" s="210"/>
      <c r="O662" s="210"/>
      <c r="P662" s="210"/>
      <c r="Q662" s="210"/>
      <c r="R662" s="210"/>
      <c r="S662" s="210"/>
      <c r="T662" s="210"/>
      <c r="U662" s="210"/>
      <c r="V662" s="210"/>
      <c r="W662" s="210"/>
      <c r="X662" s="210"/>
      <c r="Y662" s="210"/>
      <c r="Z662" s="210"/>
    </row>
    <row r="663" ht="12.75" customHeight="1">
      <c r="A663" s="625"/>
      <c r="B663" s="625"/>
      <c r="C663" s="625"/>
      <c r="D663" s="627"/>
      <c r="E663" s="210"/>
      <c r="F663" s="210"/>
      <c r="G663" s="210"/>
      <c r="H663" s="210"/>
      <c r="I663" s="627"/>
      <c r="J663" s="210"/>
      <c r="K663" s="210"/>
      <c r="L663" s="210"/>
      <c r="M663" s="628"/>
      <c r="N663" s="210"/>
      <c r="O663" s="210"/>
      <c r="P663" s="210"/>
      <c r="Q663" s="210"/>
      <c r="R663" s="210"/>
      <c r="S663" s="210"/>
      <c r="T663" s="210"/>
      <c r="U663" s="210"/>
      <c r="V663" s="210"/>
      <c r="W663" s="210"/>
      <c r="X663" s="210"/>
      <c r="Y663" s="210"/>
      <c r="Z663" s="210"/>
    </row>
    <row r="664" ht="12.75" customHeight="1">
      <c r="A664" s="625"/>
      <c r="B664" s="625"/>
      <c r="C664" s="625"/>
      <c r="D664" s="627"/>
      <c r="E664" s="210"/>
      <c r="F664" s="210"/>
      <c r="G664" s="210"/>
      <c r="H664" s="210"/>
      <c r="I664" s="627"/>
      <c r="J664" s="210"/>
      <c r="K664" s="210"/>
      <c r="L664" s="210"/>
      <c r="M664" s="628"/>
      <c r="N664" s="210"/>
      <c r="O664" s="210"/>
      <c r="P664" s="210"/>
      <c r="Q664" s="210"/>
      <c r="R664" s="210"/>
      <c r="S664" s="210"/>
      <c r="T664" s="210"/>
      <c r="U664" s="210"/>
      <c r="V664" s="210"/>
      <c r="W664" s="210"/>
      <c r="X664" s="210"/>
      <c r="Y664" s="210"/>
      <c r="Z664" s="210"/>
    </row>
    <row r="665" ht="12.75" customHeight="1">
      <c r="A665" s="625"/>
      <c r="B665" s="625"/>
      <c r="C665" s="625"/>
      <c r="D665" s="627"/>
      <c r="E665" s="210"/>
      <c r="F665" s="210"/>
      <c r="G665" s="210"/>
      <c r="H665" s="210"/>
      <c r="I665" s="627"/>
      <c r="J665" s="210"/>
      <c r="K665" s="210"/>
      <c r="L665" s="210"/>
      <c r="M665" s="628"/>
      <c r="N665" s="210"/>
      <c r="O665" s="210"/>
      <c r="P665" s="210"/>
      <c r="Q665" s="210"/>
      <c r="R665" s="210"/>
      <c r="S665" s="210"/>
      <c r="T665" s="210"/>
      <c r="U665" s="210"/>
      <c r="V665" s="210"/>
      <c r="W665" s="210"/>
      <c r="X665" s="210"/>
      <c r="Y665" s="210"/>
      <c r="Z665" s="210"/>
    </row>
    <row r="666" ht="12.75" customHeight="1">
      <c r="A666" s="625"/>
      <c r="B666" s="625"/>
      <c r="C666" s="625"/>
      <c r="D666" s="627"/>
      <c r="E666" s="210"/>
      <c r="F666" s="210"/>
      <c r="G666" s="210"/>
      <c r="H666" s="210"/>
      <c r="I666" s="627"/>
      <c r="J666" s="210"/>
      <c r="K666" s="210"/>
      <c r="L666" s="210"/>
      <c r="M666" s="628"/>
      <c r="N666" s="210"/>
      <c r="O666" s="210"/>
      <c r="P666" s="210"/>
      <c r="Q666" s="210"/>
      <c r="R666" s="210"/>
      <c r="S666" s="210"/>
      <c r="T666" s="210"/>
      <c r="U666" s="210"/>
      <c r="V666" s="210"/>
      <c r="W666" s="210"/>
      <c r="X666" s="210"/>
      <c r="Y666" s="210"/>
      <c r="Z666" s="210"/>
    </row>
    <row r="667" ht="12.75" customHeight="1">
      <c r="A667" s="625"/>
      <c r="B667" s="625"/>
      <c r="C667" s="625"/>
      <c r="D667" s="627"/>
      <c r="E667" s="210"/>
      <c r="F667" s="210"/>
      <c r="G667" s="210"/>
      <c r="H667" s="210"/>
      <c r="I667" s="627"/>
      <c r="J667" s="210"/>
      <c r="K667" s="210"/>
      <c r="L667" s="210"/>
      <c r="M667" s="628"/>
      <c r="N667" s="210"/>
      <c r="O667" s="210"/>
      <c r="P667" s="210"/>
      <c r="Q667" s="210"/>
      <c r="R667" s="210"/>
      <c r="S667" s="210"/>
      <c r="T667" s="210"/>
      <c r="U667" s="210"/>
      <c r="V667" s="210"/>
      <c r="W667" s="210"/>
      <c r="X667" s="210"/>
      <c r="Y667" s="210"/>
      <c r="Z667" s="210"/>
    </row>
    <row r="668" ht="12.75" customHeight="1">
      <c r="A668" s="625"/>
      <c r="B668" s="625"/>
      <c r="C668" s="625"/>
      <c r="D668" s="627"/>
      <c r="E668" s="210"/>
      <c r="F668" s="210"/>
      <c r="G668" s="210"/>
      <c r="H668" s="210"/>
      <c r="I668" s="627"/>
      <c r="J668" s="210"/>
      <c r="K668" s="210"/>
      <c r="L668" s="210"/>
      <c r="M668" s="628"/>
      <c r="N668" s="210"/>
      <c r="O668" s="210"/>
      <c r="P668" s="210"/>
      <c r="Q668" s="210"/>
      <c r="R668" s="210"/>
      <c r="S668" s="210"/>
      <c r="T668" s="210"/>
      <c r="U668" s="210"/>
      <c r="V668" s="210"/>
      <c r="W668" s="210"/>
      <c r="X668" s="210"/>
      <c r="Y668" s="210"/>
      <c r="Z668" s="210"/>
    </row>
    <row r="669" ht="12.75" customHeight="1">
      <c r="A669" s="625"/>
      <c r="B669" s="625"/>
      <c r="C669" s="625"/>
      <c r="D669" s="627"/>
      <c r="E669" s="210"/>
      <c r="F669" s="210"/>
      <c r="G669" s="210"/>
      <c r="H669" s="210"/>
      <c r="I669" s="627"/>
      <c r="J669" s="210"/>
      <c r="K669" s="210"/>
      <c r="L669" s="210"/>
      <c r="M669" s="628"/>
      <c r="N669" s="210"/>
      <c r="O669" s="210"/>
      <c r="P669" s="210"/>
      <c r="Q669" s="210"/>
      <c r="R669" s="210"/>
      <c r="S669" s="210"/>
      <c r="T669" s="210"/>
      <c r="U669" s="210"/>
      <c r="V669" s="210"/>
      <c r="W669" s="210"/>
      <c r="X669" s="210"/>
      <c r="Y669" s="210"/>
      <c r="Z669" s="210"/>
    </row>
    <row r="670" ht="12.75" customHeight="1">
      <c r="A670" s="625"/>
      <c r="B670" s="625"/>
      <c r="C670" s="625"/>
      <c r="D670" s="627"/>
      <c r="E670" s="210"/>
      <c r="F670" s="210"/>
      <c r="G670" s="210"/>
      <c r="H670" s="210"/>
      <c r="I670" s="627"/>
      <c r="J670" s="210"/>
      <c r="K670" s="210"/>
      <c r="L670" s="210"/>
      <c r="M670" s="628"/>
      <c r="N670" s="210"/>
      <c r="O670" s="210"/>
      <c r="P670" s="210"/>
      <c r="Q670" s="210"/>
      <c r="R670" s="210"/>
      <c r="S670" s="210"/>
      <c r="T670" s="210"/>
      <c r="U670" s="210"/>
      <c r="V670" s="210"/>
      <c r="W670" s="210"/>
      <c r="X670" s="210"/>
      <c r="Y670" s="210"/>
      <c r="Z670" s="210"/>
    </row>
    <row r="671" ht="12.75" customHeight="1">
      <c r="A671" s="625"/>
      <c r="B671" s="625"/>
      <c r="C671" s="625"/>
      <c r="D671" s="627"/>
      <c r="E671" s="210"/>
      <c r="F671" s="210"/>
      <c r="G671" s="210"/>
      <c r="H671" s="210"/>
      <c r="I671" s="627"/>
      <c r="J671" s="210"/>
      <c r="K671" s="210"/>
      <c r="L671" s="210"/>
      <c r="M671" s="628"/>
      <c r="N671" s="210"/>
      <c r="O671" s="210"/>
      <c r="P671" s="210"/>
      <c r="Q671" s="210"/>
      <c r="R671" s="210"/>
      <c r="S671" s="210"/>
      <c r="T671" s="210"/>
      <c r="U671" s="210"/>
      <c r="V671" s="210"/>
      <c r="W671" s="210"/>
      <c r="X671" s="210"/>
      <c r="Y671" s="210"/>
      <c r="Z671" s="210"/>
    </row>
    <row r="672" ht="12.75" customHeight="1">
      <c r="A672" s="625"/>
      <c r="B672" s="625"/>
      <c r="C672" s="625"/>
      <c r="D672" s="627"/>
      <c r="E672" s="210"/>
      <c r="F672" s="210"/>
      <c r="G672" s="210"/>
      <c r="H672" s="210"/>
      <c r="I672" s="627"/>
      <c r="J672" s="210"/>
      <c r="K672" s="210"/>
      <c r="L672" s="210"/>
      <c r="M672" s="628"/>
      <c r="N672" s="210"/>
      <c r="O672" s="210"/>
      <c r="P672" s="210"/>
      <c r="Q672" s="210"/>
      <c r="R672" s="210"/>
      <c r="S672" s="210"/>
      <c r="T672" s="210"/>
      <c r="U672" s="210"/>
      <c r="V672" s="210"/>
      <c r="W672" s="210"/>
      <c r="X672" s="210"/>
      <c r="Y672" s="210"/>
      <c r="Z672" s="210"/>
    </row>
    <row r="673" ht="12.75" customHeight="1">
      <c r="A673" s="625"/>
      <c r="B673" s="625"/>
      <c r="C673" s="625"/>
      <c r="D673" s="627"/>
      <c r="E673" s="210"/>
      <c r="F673" s="210"/>
      <c r="G673" s="210"/>
      <c r="H673" s="210"/>
      <c r="I673" s="627"/>
      <c r="J673" s="210"/>
      <c r="K673" s="210"/>
      <c r="L673" s="210"/>
      <c r="M673" s="628"/>
      <c r="N673" s="210"/>
      <c r="O673" s="210"/>
      <c r="P673" s="210"/>
      <c r="Q673" s="210"/>
      <c r="R673" s="210"/>
      <c r="S673" s="210"/>
      <c r="T673" s="210"/>
      <c r="U673" s="210"/>
      <c r="V673" s="210"/>
      <c r="W673" s="210"/>
      <c r="X673" s="210"/>
      <c r="Y673" s="210"/>
      <c r="Z673" s="210"/>
    </row>
    <row r="674" ht="12.75" customHeight="1">
      <c r="A674" s="625"/>
      <c r="B674" s="625"/>
      <c r="C674" s="625"/>
      <c r="D674" s="627"/>
      <c r="E674" s="210"/>
      <c r="F674" s="210"/>
      <c r="G674" s="210"/>
      <c r="H674" s="210"/>
      <c r="I674" s="627"/>
      <c r="J674" s="210"/>
      <c r="K674" s="210"/>
      <c r="L674" s="210"/>
      <c r="M674" s="628"/>
      <c r="N674" s="210"/>
      <c r="O674" s="210"/>
      <c r="P674" s="210"/>
      <c r="Q674" s="210"/>
      <c r="R674" s="210"/>
      <c r="S674" s="210"/>
      <c r="T674" s="210"/>
      <c r="U674" s="210"/>
      <c r="V674" s="210"/>
      <c r="W674" s="210"/>
      <c r="X674" s="210"/>
      <c r="Y674" s="210"/>
      <c r="Z674" s="210"/>
    </row>
    <row r="675" ht="12.75" customHeight="1">
      <c r="A675" s="625"/>
      <c r="B675" s="625"/>
      <c r="C675" s="625"/>
      <c r="D675" s="627"/>
      <c r="E675" s="210"/>
      <c r="F675" s="210"/>
      <c r="G675" s="210"/>
      <c r="H675" s="210"/>
      <c r="I675" s="627"/>
      <c r="J675" s="210"/>
      <c r="K675" s="210"/>
      <c r="L675" s="210"/>
      <c r="M675" s="628"/>
      <c r="N675" s="210"/>
      <c r="O675" s="210"/>
      <c r="P675" s="210"/>
      <c r="Q675" s="210"/>
      <c r="R675" s="210"/>
      <c r="S675" s="210"/>
      <c r="T675" s="210"/>
      <c r="U675" s="210"/>
      <c r="V675" s="210"/>
      <c r="W675" s="210"/>
      <c r="X675" s="210"/>
      <c r="Y675" s="210"/>
      <c r="Z675" s="210"/>
    </row>
    <row r="676" ht="12.75" customHeight="1">
      <c r="A676" s="625"/>
      <c r="B676" s="625"/>
      <c r="C676" s="625"/>
      <c r="D676" s="627"/>
      <c r="E676" s="210"/>
      <c r="F676" s="210"/>
      <c r="G676" s="210"/>
      <c r="H676" s="210"/>
      <c r="I676" s="627"/>
      <c r="J676" s="210"/>
      <c r="K676" s="210"/>
      <c r="L676" s="210"/>
      <c r="M676" s="628"/>
      <c r="N676" s="210"/>
      <c r="O676" s="210"/>
      <c r="P676" s="210"/>
      <c r="Q676" s="210"/>
      <c r="R676" s="210"/>
      <c r="S676" s="210"/>
      <c r="T676" s="210"/>
      <c r="U676" s="210"/>
      <c r="V676" s="210"/>
      <c r="W676" s="210"/>
      <c r="X676" s="210"/>
      <c r="Y676" s="210"/>
      <c r="Z676" s="210"/>
    </row>
    <row r="677" ht="12.75" customHeight="1">
      <c r="A677" s="625"/>
      <c r="B677" s="625"/>
      <c r="C677" s="625"/>
      <c r="D677" s="627"/>
      <c r="E677" s="210"/>
      <c r="F677" s="210"/>
      <c r="G677" s="210"/>
      <c r="H677" s="210"/>
      <c r="I677" s="627"/>
      <c r="J677" s="210"/>
      <c r="K677" s="210"/>
      <c r="L677" s="210"/>
      <c r="M677" s="628"/>
      <c r="N677" s="210"/>
      <c r="O677" s="210"/>
      <c r="P677" s="210"/>
      <c r="Q677" s="210"/>
      <c r="R677" s="210"/>
      <c r="S677" s="210"/>
      <c r="T677" s="210"/>
      <c r="U677" s="210"/>
      <c r="V677" s="210"/>
      <c r="W677" s="210"/>
      <c r="X677" s="210"/>
      <c r="Y677" s="210"/>
      <c r="Z677" s="210"/>
    </row>
    <row r="678" ht="12.75" customHeight="1">
      <c r="A678" s="625"/>
      <c r="B678" s="625"/>
      <c r="C678" s="625"/>
      <c r="D678" s="627"/>
      <c r="E678" s="210"/>
      <c r="F678" s="210"/>
      <c r="G678" s="210"/>
      <c r="H678" s="210"/>
      <c r="I678" s="627"/>
      <c r="J678" s="210"/>
      <c r="K678" s="210"/>
      <c r="L678" s="210"/>
      <c r="M678" s="628"/>
      <c r="N678" s="210"/>
      <c r="O678" s="210"/>
      <c r="P678" s="210"/>
      <c r="Q678" s="210"/>
      <c r="R678" s="210"/>
      <c r="S678" s="210"/>
      <c r="T678" s="210"/>
      <c r="U678" s="210"/>
      <c r="V678" s="210"/>
      <c r="W678" s="210"/>
      <c r="X678" s="210"/>
      <c r="Y678" s="210"/>
      <c r="Z678" s="210"/>
    </row>
    <row r="679" ht="12.75" customHeight="1">
      <c r="A679" s="625"/>
      <c r="B679" s="625"/>
      <c r="C679" s="625"/>
      <c r="D679" s="627"/>
      <c r="E679" s="210"/>
      <c r="F679" s="210"/>
      <c r="G679" s="210"/>
      <c r="H679" s="210"/>
      <c r="I679" s="627"/>
      <c r="J679" s="210"/>
      <c r="K679" s="210"/>
      <c r="L679" s="210"/>
      <c r="M679" s="628"/>
      <c r="N679" s="210"/>
      <c r="O679" s="210"/>
      <c r="P679" s="210"/>
      <c r="Q679" s="210"/>
      <c r="R679" s="210"/>
      <c r="S679" s="210"/>
      <c r="T679" s="210"/>
      <c r="U679" s="210"/>
      <c r="V679" s="210"/>
      <c r="W679" s="210"/>
      <c r="X679" s="210"/>
      <c r="Y679" s="210"/>
      <c r="Z679" s="210"/>
    </row>
    <row r="680" ht="12.75" customHeight="1">
      <c r="A680" s="625"/>
      <c r="B680" s="625"/>
      <c r="C680" s="625"/>
      <c r="D680" s="627"/>
      <c r="E680" s="210"/>
      <c r="F680" s="210"/>
      <c r="G680" s="210"/>
      <c r="H680" s="210"/>
      <c r="I680" s="627"/>
      <c r="J680" s="210"/>
      <c r="K680" s="210"/>
      <c r="L680" s="210"/>
      <c r="M680" s="628"/>
      <c r="N680" s="210"/>
      <c r="O680" s="210"/>
      <c r="P680" s="210"/>
      <c r="Q680" s="210"/>
      <c r="R680" s="210"/>
      <c r="S680" s="210"/>
      <c r="T680" s="210"/>
      <c r="U680" s="210"/>
      <c r="V680" s="210"/>
      <c r="W680" s="210"/>
      <c r="X680" s="210"/>
      <c r="Y680" s="210"/>
      <c r="Z680" s="210"/>
    </row>
    <row r="681" ht="12.75" customHeight="1">
      <c r="A681" s="625"/>
      <c r="B681" s="625"/>
      <c r="C681" s="625"/>
      <c r="D681" s="627"/>
      <c r="E681" s="210"/>
      <c r="F681" s="210"/>
      <c r="G681" s="210"/>
      <c r="H681" s="210"/>
      <c r="I681" s="627"/>
      <c r="J681" s="210"/>
      <c r="K681" s="210"/>
      <c r="L681" s="210"/>
      <c r="M681" s="628"/>
      <c r="N681" s="210"/>
      <c r="O681" s="210"/>
      <c r="P681" s="210"/>
      <c r="Q681" s="210"/>
      <c r="R681" s="210"/>
      <c r="S681" s="210"/>
      <c r="T681" s="210"/>
      <c r="U681" s="210"/>
      <c r="V681" s="210"/>
      <c r="W681" s="210"/>
      <c r="X681" s="210"/>
      <c r="Y681" s="210"/>
      <c r="Z681" s="210"/>
    </row>
    <row r="682" ht="12.75" customHeight="1">
      <c r="A682" s="625"/>
      <c r="B682" s="625"/>
      <c r="C682" s="625"/>
      <c r="D682" s="627"/>
      <c r="E682" s="210"/>
      <c r="F682" s="210"/>
      <c r="G682" s="210"/>
      <c r="H682" s="210"/>
      <c r="I682" s="627"/>
      <c r="J682" s="210"/>
      <c r="K682" s="210"/>
      <c r="L682" s="210"/>
      <c r="M682" s="628"/>
      <c r="N682" s="210"/>
      <c r="O682" s="210"/>
      <c r="P682" s="210"/>
      <c r="Q682" s="210"/>
      <c r="R682" s="210"/>
      <c r="S682" s="210"/>
      <c r="T682" s="210"/>
      <c r="U682" s="210"/>
      <c r="V682" s="210"/>
      <c r="W682" s="210"/>
      <c r="X682" s="210"/>
      <c r="Y682" s="210"/>
      <c r="Z682" s="210"/>
    </row>
    <row r="683" ht="12.75" customHeight="1">
      <c r="A683" s="625"/>
      <c r="B683" s="625"/>
      <c r="C683" s="625"/>
      <c r="D683" s="627"/>
      <c r="E683" s="210"/>
      <c r="F683" s="210"/>
      <c r="G683" s="210"/>
      <c r="H683" s="210"/>
      <c r="I683" s="627"/>
      <c r="J683" s="210"/>
      <c r="K683" s="210"/>
      <c r="L683" s="210"/>
      <c r="M683" s="628"/>
      <c r="N683" s="210"/>
      <c r="O683" s="210"/>
      <c r="P683" s="210"/>
      <c r="Q683" s="210"/>
      <c r="R683" s="210"/>
      <c r="S683" s="210"/>
      <c r="T683" s="210"/>
      <c r="U683" s="210"/>
      <c r="V683" s="210"/>
      <c r="W683" s="210"/>
      <c r="X683" s="210"/>
      <c r="Y683" s="210"/>
      <c r="Z683" s="210"/>
    </row>
    <row r="684" ht="12.75" customHeight="1">
      <c r="A684" s="625"/>
      <c r="B684" s="625"/>
      <c r="C684" s="625"/>
      <c r="D684" s="627"/>
      <c r="E684" s="210"/>
      <c r="F684" s="210"/>
      <c r="G684" s="210"/>
      <c r="H684" s="210"/>
      <c r="I684" s="627"/>
      <c r="J684" s="210"/>
      <c r="K684" s="210"/>
      <c r="L684" s="210"/>
      <c r="M684" s="628"/>
      <c r="N684" s="210"/>
      <c r="O684" s="210"/>
      <c r="P684" s="210"/>
      <c r="Q684" s="210"/>
      <c r="R684" s="210"/>
      <c r="S684" s="210"/>
      <c r="T684" s="210"/>
      <c r="U684" s="210"/>
      <c r="V684" s="210"/>
      <c r="W684" s="210"/>
      <c r="X684" s="210"/>
      <c r="Y684" s="210"/>
      <c r="Z684" s="210"/>
    </row>
    <row r="685" ht="12.75" customHeight="1">
      <c r="A685" s="625"/>
      <c r="B685" s="625"/>
      <c r="C685" s="625"/>
      <c r="D685" s="627"/>
      <c r="E685" s="210"/>
      <c r="F685" s="210"/>
      <c r="G685" s="210"/>
      <c r="H685" s="210"/>
      <c r="I685" s="627"/>
      <c r="J685" s="210"/>
      <c r="K685" s="210"/>
      <c r="L685" s="210"/>
      <c r="M685" s="628"/>
      <c r="N685" s="210"/>
      <c r="O685" s="210"/>
      <c r="P685" s="210"/>
      <c r="Q685" s="210"/>
      <c r="R685" s="210"/>
      <c r="S685" s="210"/>
      <c r="T685" s="210"/>
      <c r="U685" s="210"/>
      <c r="V685" s="210"/>
      <c r="W685" s="210"/>
      <c r="X685" s="210"/>
      <c r="Y685" s="210"/>
      <c r="Z685" s="210"/>
    </row>
    <row r="686" ht="12.75" customHeight="1">
      <c r="A686" s="625"/>
      <c r="B686" s="625"/>
      <c r="C686" s="625"/>
      <c r="D686" s="627"/>
      <c r="E686" s="210"/>
      <c r="F686" s="210"/>
      <c r="G686" s="210"/>
      <c r="H686" s="210"/>
      <c r="I686" s="627"/>
      <c r="J686" s="210"/>
      <c r="K686" s="210"/>
      <c r="L686" s="210"/>
      <c r="M686" s="628"/>
      <c r="N686" s="210"/>
      <c r="O686" s="210"/>
      <c r="P686" s="210"/>
      <c r="Q686" s="210"/>
      <c r="R686" s="210"/>
      <c r="S686" s="210"/>
      <c r="T686" s="210"/>
      <c r="U686" s="210"/>
      <c r="V686" s="210"/>
      <c r="W686" s="210"/>
      <c r="X686" s="210"/>
      <c r="Y686" s="210"/>
      <c r="Z686" s="210"/>
    </row>
    <row r="687" ht="12.75" customHeight="1">
      <c r="A687" s="625"/>
      <c r="B687" s="625"/>
      <c r="C687" s="625"/>
      <c r="D687" s="627"/>
      <c r="E687" s="210"/>
      <c r="F687" s="210"/>
      <c r="G687" s="210"/>
      <c r="H687" s="210"/>
      <c r="I687" s="627"/>
      <c r="J687" s="210"/>
      <c r="K687" s="210"/>
      <c r="L687" s="210"/>
      <c r="M687" s="628"/>
      <c r="N687" s="210"/>
      <c r="O687" s="210"/>
      <c r="P687" s="210"/>
      <c r="Q687" s="210"/>
      <c r="R687" s="210"/>
      <c r="S687" s="210"/>
      <c r="T687" s="210"/>
      <c r="U687" s="210"/>
      <c r="V687" s="210"/>
      <c r="W687" s="210"/>
      <c r="X687" s="210"/>
      <c r="Y687" s="210"/>
      <c r="Z687" s="210"/>
    </row>
    <row r="688" ht="12.75" customHeight="1">
      <c r="A688" s="625"/>
      <c r="B688" s="625"/>
      <c r="C688" s="625"/>
      <c r="D688" s="627"/>
      <c r="E688" s="210"/>
      <c r="F688" s="210"/>
      <c r="G688" s="210"/>
      <c r="H688" s="210"/>
      <c r="I688" s="627"/>
      <c r="J688" s="210"/>
      <c r="K688" s="210"/>
      <c r="L688" s="210"/>
      <c r="M688" s="628"/>
      <c r="N688" s="210"/>
      <c r="O688" s="210"/>
      <c r="P688" s="210"/>
      <c r="Q688" s="210"/>
      <c r="R688" s="210"/>
      <c r="S688" s="210"/>
      <c r="T688" s="210"/>
      <c r="U688" s="210"/>
      <c r="V688" s="210"/>
      <c r="W688" s="210"/>
      <c r="X688" s="210"/>
      <c r="Y688" s="210"/>
      <c r="Z688" s="210"/>
    </row>
    <row r="689" ht="12.75" customHeight="1">
      <c r="A689" s="625"/>
      <c r="B689" s="625"/>
      <c r="C689" s="625"/>
      <c r="D689" s="627"/>
      <c r="E689" s="210"/>
      <c r="F689" s="210"/>
      <c r="G689" s="210"/>
      <c r="H689" s="210"/>
      <c r="I689" s="627"/>
      <c r="J689" s="210"/>
      <c r="K689" s="210"/>
      <c r="L689" s="210"/>
      <c r="M689" s="628"/>
      <c r="N689" s="210"/>
      <c r="O689" s="210"/>
      <c r="P689" s="210"/>
      <c r="Q689" s="210"/>
      <c r="R689" s="210"/>
      <c r="S689" s="210"/>
      <c r="T689" s="210"/>
      <c r="U689" s="210"/>
      <c r="V689" s="210"/>
      <c r="W689" s="210"/>
      <c r="X689" s="210"/>
      <c r="Y689" s="210"/>
      <c r="Z689" s="210"/>
    </row>
    <row r="690" ht="12.75" customHeight="1">
      <c r="A690" s="625"/>
      <c r="B690" s="625"/>
      <c r="C690" s="625"/>
      <c r="D690" s="627"/>
      <c r="E690" s="210"/>
      <c r="F690" s="210"/>
      <c r="G690" s="210"/>
      <c r="H690" s="210"/>
      <c r="I690" s="627"/>
      <c r="J690" s="210"/>
      <c r="K690" s="210"/>
      <c r="L690" s="210"/>
      <c r="M690" s="628"/>
      <c r="N690" s="210"/>
      <c r="O690" s="210"/>
      <c r="P690" s="210"/>
      <c r="Q690" s="210"/>
      <c r="R690" s="210"/>
      <c r="S690" s="210"/>
      <c r="T690" s="210"/>
      <c r="U690" s="210"/>
      <c r="V690" s="210"/>
      <c r="W690" s="210"/>
      <c r="X690" s="210"/>
      <c r="Y690" s="210"/>
      <c r="Z690" s="210"/>
    </row>
    <row r="691" ht="12.75" customHeight="1">
      <c r="A691" s="625"/>
      <c r="B691" s="625"/>
      <c r="C691" s="625"/>
      <c r="D691" s="627"/>
      <c r="E691" s="210"/>
      <c r="F691" s="210"/>
      <c r="G691" s="210"/>
      <c r="H691" s="210"/>
      <c r="I691" s="627"/>
      <c r="J691" s="210"/>
      <c r="K691" s="210"/>
      <c r="L691" s="210"/>
      <c r="M691" s="628"/>
      <c r="N691" s="210"/>
      <c r="O691" s="210"/>
      <c r="P691" s="210"/>
      <c r="Q691" s="210"/>
      <c r="R691" s="210"/>
      <c r="S691" s="210"/>
      <c r="T691" s="210"/>
      <c r="U691" s="210"/>
      <c r="V691" s="210"/>
      <c r="W691" s="210"/>
      <c r="X691" s="210"/>
      <c r="Y691" s="210"/>
      <c r="Z691" s="210"/>
    </row>
    <row r="692" ht="12.75" customHeight="1">
      <c r="A692" s="625"/>
      <c r="B692" s="625"/>
      <c r="C692" s="625"/>
      <c r="D692" s="627"/>
      <c r="E692" s="210"/>
      <c r="F692" s="210"/>
      <c r="G692" s="210"/>
      <c r="H692" s="210"/>
      <c r="I692" s="627"/>
      <c r="J692" s="210"/>
      <c r="K692" s="210"/>
      <c r="L692" s="210"/>
      <c r="M692" s="628"/>
      <c r="N692" s="210"/>
      <c r="O692" s="210"/>
      <c r="P692" s="210"/>
      <c r="Q692" s="210"/>
      <c r="R692" s="210"/>
      <c r="S692" s="210"/>
      <c r="T692" s="210"/>
      <c r="U692" s="210"/>
      <c r="V692" s="210"/>
      <c r="W692" s="210"/>
      <c r="X692" s="210"/>
      <c r="Y692" s="210"/>
      <c r="Z692" s="210"/>
    </row>
    <row r="693" ht="12.75" customHeight="1">
      <c r="A693" s="625"/>
      <c r="B693" s="625"/>
      <c r="C693" s="625"/>
      <c r="D693" s="627"/>
      <c r="E693" s="210"/>
      <c r="F693" s="210"/>
      <c r="G693" s="210"/>
      <c r="H693" s="210"/>
      <c r="I693" s="627"/>
      <c r="J693" s="210"/>
      <c r="K693" s="210"/>
      <c r="L693" s="210"/>
      <c r="M693" s="628"/>
      <c r="N693" s="210"/>
      <c r="O693" s="210"/>
      <c r="P693" s="210"/>
      <c r="Q693" s="210"/>
      <c r="R693" s="210"/>
      <c r="S693" s="210"/>
      <c r="T693" s="210"/>
      <c r="U693" s="210"/>
      <c r="V693" s="210"/>
      <c r="W693" s="210"/>
      <c r="X693" s="210"/>
      <c r="Y693" s="210"/>
      <c r="Z693" s="210"/>
    </row>
    <row r="694" ht="12.75" customHeight="1">
      <c r="A694" s="625"/>
      <c r="B694" s="625"/>
      <c r="C694" s="625"/>
      <c r="D694" s="627"/>
      <c r="E694" s="210"/>
      <c r="F694" s="210"/>
      <c r="G694" s="210"/>
      <c r="H694" s="210"/>
      <c r="I694" s="627"/>
      <c r="J694" s="210"/>
      <c r="K694" s="210"/>
      <c r="L694" s="210"/>
      <c r="M694" s="628"/>
      <c r="N694" s="210"/>
      <c r="O694" s="210"/>
      <c r="P694" s="210"/>
      <c r="Q694" s="210"/>
      <c r="R694" s="210"/>
      <c r="S694" s="210"/>
      <c r="T694" s="210"/>
      <c r="U694" s="210"/>
      <c r="V694" s="210"/>
      <c r="W694" s="210"/>
      <c r="X694" s="210"/>
      <c r="Y694" s="210"/>
      <c r="Z694" s="210"/>
    </row>
    <row r="695" ht="12.75" customHeight="1">
      <c r="A695" s="625"/>
      <c r="B695" s="625"/>
      <c r="C695" s="625"/>
      <c r="D695" s="627"/>
      <c r="E695" s="210"/>
      <c r="F695" s="210"/>
      <c r="G695" s="210"/>
      <c r="H695" s="210"/>
      <c r="I695" s="627"/>
      <c r="J695" s="210"/>
      <c r="K695" s="210"/>
      <c r="L695" s="210"/>
      <c r="M695" s="628"/>
      <c r="N695" s="210"/>
      <c r="O695" s="210"/>
      <c r="P695" s="210"/>
      <c r="Q695" s="210"/>
      <c r="R695" s="210"/>
      <c r="S695" s="210"/>
      <c r="T695" s="210"/>
      <c r="U695" s="210"/>
      <c r="V695" s="210"/>
      <c r="W695" s="210"/>
      <c r="X695" s="210"/>
      <c r="Y695" s="210"/>
      <c r="Z695" s="210"/>
    </row>
    <row r="696" ht="12.75" customHeight="1">
      <c r="A696" s="625"/>
      <c r="B696" s="625"/>
      <c r="C696" s="625"/>
      <c r="D696" s="627"/>
      <c r="E696" s="210"/>
      <c r="F696" s="210"/>
      <c r="G696" s="210"/>
      <c r="H696" s="210"/>
      <c r="I696" s="627"/>
      <c r="J696" s="210"/>
      <c r="K696" s="210"/>
      <c r="L696" s="210"/>
      <c r="M696" s="628"/>
      <c r="N696" s="210"/>
      <c r="O696" s="210"/>
      <c r="P696" s="210"/>
      <c r="Q696" s="210"/>
      <c r="R696" s="210"/>
      <c r="S696" s="210"/>
      <c r="T696" s="210"/>
      <c r="U696" s="210"/>
      <c r="V696" s="210"/>
      <c r="W696" s="210"/>
      <c r="X696" s="210"/>
      <c r="Y696" s="210"/>
      <c r="Z696" s="210"/>
    </row>
    <row r="697" ht="12.75" customHeight="1">
      <c r="A697" s="625"/>
      <c r="B697" s="625"/>
      <c r="C697" s="625"/>
      <c r="D697" s="627"/>
      <c r="E697" s="210"/>
      <c r="F697" s="210"/>
      <c r="G697" s="210"/>
      <c r="H697" s="210"/>
      <c r="I697" s="627"/>
      <c r="J697" s="210"/>
      <c r="K697" s="210"/>
      <c r="L697" s="210"/>
      <c r="M697" s="628"/>
      <c r="N697" s="210"/>
      <c r="O697" s="210"/>
      <c r="P697" s="210"/>
      <c r="Q697" s="210"/>
      <c r="R697" s="210"/>
      <c r="S697" s="210"/>
      <c r="T697" s="210"/>
      <c r="U697" s="210"/>
      <c r="V697" s="210"/>
      <c r="W697" s="210"/>
      <c r="X697" s="210"/>
      <c r="Y697" s="210"/>
      <c r="Z697" s="210"/>
    </row>
    <row r="698" ht="12.75" customHeight="1">
      <c r="A698" s="625"/>
      <c r="B698" s="625"/>
      <c r="C698" s="625"/>
      <c r="D698" s="627"/>
      <c r="E698" s="210"/>
      <c r="F698" s="210"/>
      <c r="G698" s="210"/>
      <c r="H698" s="210"/>
      <c r="I698" s="627"/>
      <c r="J698" s="210"/>
      <c r="K698" s="210"/>
      <c r="L698" s="210"/>
      <c r="M698" s="628"/>
      <c r="N698" s="210"/>
      <c r="O698" s="210"/>
      <c r="P698" s="210"/>
      <c r="Q698" s="210"/>
      <c r="R698" s="210"/>
      <c r="S698" s="210"/>
      <c r="T698" s="210"/>
      <c r="U698" s="210"/>
      <c r="V698" s="210"/>
      <c r="W698" s="210"/>
      <c r="X698" s="210"/>
      <c r="Y698" s="210"/>
      <c r="Z698" s="210"/>
    </row>
    <row r="699" ht="12.75" customHeight="1">
      <c r="A699" s="625"/>
      <c r="B699" s="625"/>
      <c r="C699" s="625"/>
      <c r="D699" s="627"/>
      <c r="E699" s="210"/>
      <c r="F699" s="210"/>
      <c r="G699" s="210"/>
      <c r="H699" s="210"/>
      <c r="I699" s="627"/>
      <c r="J699" s="210"/>
      <c r="K699" s="210"/>
      <c r="L699" s="210"/>
      <c r="M699" s="628"/>
      <c r="N699" s="210"/>
      <c r="O699" s="210"/>
      <c r="P699" s="210"/>
      <c r="Q699" s="210"/>
      <c r="R699" s="210"/>
      <c r="S699" s="210"/>
      <c r="T699" s="210"/>
      <c r="U699" s="210"/>
      <c r="V699" s="210"/>
      <c r="W699" s="210"/>
      <c r="X699" s="210"/>
      <c r="Y699" s="210"/>
      <c r="Z699" s="210"/>
    </row>
    <row r="700" ht="12.75" customHeight="1">
      <c r="A700" s="625"/>
      <c r="B700" s="625"/>
      <c r="C700" s="625"/>
      <c r="D700" s="627"/>
      <c r="E700" s="210"/>
      <c r="F700" s="210"/>
      <c r="G700" s="210"/>
      <c r="H700" s="210"/>
      <c r="I700" s="627"/>
      <c r="J700" s="210"/>
      <c r="K700" s="210"/>
      <c r="L700" s="210"/>
      <c r="M700" s="628"/>
      <c r="N700" s="210"/>
      <c r="O700" s="210"/>
      <c r="P700" s="210"/>
      <c r="Q700" s="210"/>
      <c r="R700" s="210"/>
      <c r="S700" s="210"/>
      <c r="T700" s="210"/>
      <c r="U700" s="210"/>
      <c r="V700" s="210"/>
      <c r="W700" s="210"/>
      <c r="X700" s="210"/>
      <c r="Y700" s="210"/>
      <c r="Z700" s="210"/>
    </row>
    <row r="701" ht="12.75" customHeight="1">
      <c r="A701" s="625"/>
      <c r="B701" s="625"/>
      <c r="C701" s="625"/>
      <c r="D701" s="627"/>
      <c r="E701" s="210"/>
      <c r="F701" s="210"/>
      <c r="G701" s="210"/>
      <c r="H701" s="210"/>
      <c r="I701" s="627"/>
      <c r="J701" s="210"/>
      <c r="K701" s="210"/>
      <c r="L701" s="210"/>
      <c r="M701" s="628"/>
      <c r="N701" s="210"/>
      <c r="O701" s="210"/>
      <c r="P701" s="210"/>
      <c r="Q701" s="210"/>
      <c r="R701" s="210"/>
      <c r="S701" s="210"/>
      <c r="T701" s="210"/>
      <c r="U701" s="210"/>
      <c r="V701" s="210"/>
      <c r="W701" s="210"/>
      <c r="X701" s="210"/>
      <c r="Y701" s="210"/>
      <c r="Z701" s="210"/>
    </row>
    <row r="702" ht="12.75" customHeight="1">
      <c r="A702" s="625"/>
      <c r="B702" s="625"/>
      <c r="C702" s="625"/>
      <c r="D702" s="627"/>
      <c r="E702" s="210"/>
      <c r="F702" s="210"/>
      <c r="G702" s="210"/>
      <c r="H702" s="210"/>
      <c r="I702" s="627"/>
      <c r="J702" s="210"/>
      <c r="K702" s="210"/>
      <c r="L702" s="210"/>
      <c r="M702" s="628"/>
      <c r="N702" s="210"/>
      <c r="O702" s="210"/>
      <c r="P702" s="210"/>
      <c r="Q702" s="210"/>
      <c r="R702" s="210"/>
      <c r="S702" s="210"/>
      <c r="T702" s="210"/>
      <c r="U702" s="210"/>
      <c r="V702" s="210"/>
      <c r="W702" s="210"/>
      <c r="X702" s="210"/>
      <c r="Y702" s="210"/>
      <c r="Z702" s="210"/>
    </row>
    <row r="703" ht="12.75" customHeight="1">
      <c r="A703" s="625"/>
      <c r="B703" s="625"/>
      <c r="C703" s="625"/>
      <c r="D703" s="627"/>
      <c r="E703" s="210"/>
      <c r="F703" s="210"/>
      <c r="G703" s="210"/>
      <c r="H703" s="210"/>
      <c r="I703" s="627"/>
      <c r="J703" s="210"/>
      <c r="K703" s="210"/>
      <c r="L703" s="210"/>
      <c r="M703" s="628"/>
      <c r="N703" s="210"/>
      <c r="O703" s="210"/>
      <c r="P703" s="210"/>
      <c r="Q703" s="210"/>
      <c r="R703" s="210"/>
      <c r="S703" s="210"/>
      <c r="T703" s="210"/>
      <c r="U703" s="210"/>
      <c r="V703" s="210"/>
      <c r="W703" s="210"/>
      <c r="X703" s="210"/>
      <c r="Y703" s="210"/>
      <c r="Z703" s="210"/>
    </row>
    <row r="704" ht="12.75" customHeight="1">
      <c r="A704" s="625"/>
      <c r="B704" s="625"/>
      <c r="C704" s="625"/>
      <c r="D704" s="627"/>
      <c r="E704" s="210"/>
      <c r="F704" s="210"/>
      <c r="G704" s="210"/>
      <c r="H704" s="210"/>
      <c r="I704" s="627"/>
      <c r="J704" s="210"/>
      <c r="K704" s="210"/>
      <c r="L704" s="210"/>
      <c r="M704" s="628"/>
      <c r="N704" s="210"/>
      <c r="O704" s="210"/>
      <c r="P704" s="210"/>
      <c r="Q704" s="210"/>
      <c r="R704" s="210"/>
      <c r="S704" s="210"/>
      <c r="T704" s="210"/>
      <c r="U704" s="210"/>
      <c r="V704" s="210"/>
      <c r="W704" s="210"/>
      <c r="X704" s="210"/>
      <c r="Y704" s="210"/>
      <c r="Z704" s="210"/>
    </row>
    <row r="705" ht="12.75" customHeight="1">
      <c r="A705" s="625"/>
      <c r="B705" s="625"/>
      <c r="C705" s="625"/>
      <c r="D705" s="627"/>
      <c r="E705" s="210"/>
      <c r="F705" s="210"/>
      <c r="G705" s="210"/>
      <c r="H705" s="210"/>
      <c r="I705" s="627"/>
      <c r="J705" s="210"/>
      <c r="K705" s="210"/>
      <c r="L705" s="210"/>
      <c r="M705" s="628"/>
      <c r="N705" s="210"/>
      <c r="O705" s="210"/>
      <c r="P705" s="210"/>
      <c r="Q705" s="210"/>
      <c r="R705" s="210"/>
      <c r="S705" s="210"/>
      <c r="T705" s="210"/>
      <c r="U705" s="210"/>
      <c r="V705" s="210"/>
      <c r="W705" s="210"/>
      <c r="X705" s="210"/>
      <c r="Y705" s="210"/>
      <c r="Z705" s="210"/>
    </row>
    <row r="706" ht="12.75" customHeight="1">
      <c r="A706" s="625"/>
      <c r="B706" s="625"/>
      <c r="C706" s="625"/>
      <c r="D706" s="627"/>
      <c r="E706" s="210"/>
      <c r="F706" s="210"/>
      <c r="G706" s="210"/>
      <c r="H706" s="210"/>
      <c r="I706" s="627"/>
      <c r="J706" s="210"/>
      <c r="K706" s="210"/>
      <c r="L706" s="210"/>
      <c r="M706" s="628"/>
      <c r="N706" s="210"/>
      <c r="O706" s="210"/>
      <c r="P706" s="210"/>
      <c r="Q706" s="210"/>
      <c r="R706" s="210"/>
      <c r="S706" s="210"/>
      <c r="T706" s="210"/>
      <c r="U706" s="210"/>
      <c r="V706" s="210"/>
      <c r="W706" s="210"/>
      <c r="X706" s="210"/>
      <c r="Y706" s="210"/>
      <c r="Z706" s="210"/>
    </row>
    <row r="707" ht="12.75" customHeight="1">
      <c r="A707" s="625"/>
      <c r="B707" s="625"/>
      <c r="C707" s="625"/>
      <c r="D707" s="627"/>
      <c r="E707" s="210"/>
      <c r="F707" s="210"/>
      <c r="G707" s="210"/>
      <c r="H707" s="210"/>
      <c r="I707" s="627"/>
      <c r="J707" s="210"/>
      <c r="K707" s="210"/>
      <c r="L707" s="210"/>
      <c r="M707" s="628"/>
      <c r="N707" s="210"/>
      <c r="O707" s="210"/>
      <c r="P707" s="210"/>
      <c r="Q707" s="210"/>
      <c r="R707" s="210"/>
      <c r="S707" s="210"/>
      <c r="T707" s="210"/>
      <c r="U707" s="210"/>
      <c r="V707" s="210"/>
      <c r="W707" s="210"/>
      <c r="X707" s="210"/>
      <c r="Y707" s="210"/>
      <c r="Z707" s="210"/>
    </row>
    <row r="708" ht="12.75" customHeight="1">
      <c r="A708" s="625"/>
      <c r="B708" s="625"/>
      <c r="C708" s="625"/>
      <c r="D708" s="627"/>
      <c r="E708" s="210"/>
      <c r="F708" s="210"/>
      <c r="G708" s="210"/>
      <c r="H708" s="210"/>
      <c r="I708" s="627"/>
      <c r="J708" s="210"/>
      <c r="K708" s="210"/>
      <c r="L708" s="210"/>
      <c r="M708" s="628"/>
      <c r="N708" s="210"/>
      <c r="O708" s="210"/>
      <c r="P708" s="210"/>
      <c r="Q708" s="210"/>
      <c r="R708" s="210"/>
      <c r="S708" s="210"/>
      <c r="T708" s="210"/>
      <c r="U708" s="210"/>
      <c r="V708" s="210"/>
      <c r="W708" s="210"/>
      <c r="X708" s="210"/>
      <c r="Y708" s="210"/>
      <c r="Z708" s="210"/>
    </row>
    <row r="709" ht="12.75" customHeight="1">
      <c r="A709" s="625"/>
      <c r="B709" s="625"/>
      <c r="C709" s="625"/>
      <c r="D709" s="627"/>
      <c r="E709" s="210"/>
      <c r="F709" s="210"/>
      <c r="G709" s="210"/>
      <c r="H709" s="210"/>
      <c r="I709" s="627"/>
      <c r="J709" s="210"/>
      <c r="K709" s="210"/>
      <c r="L709" s="210"/>
      <c r="M709" s="628"/>
      <c r="N709" s="210"/>
      <c r="O709" s="210"/>
      <c r="P709" s="210"/>
      <c r="Q709" s="210"/>
      <c r="R709" s="210"/>
      <c r="S709" s="210"/>
      <c r="T709" s="210"/>
      <c r="U709" s="210"/>
      <c r="V709" s="210"/>
      <c r="W709" s="210"/>
      <c r="X709" s="210"/>
      <c r="Y709" s="210"/>
      <c r="Z709" s="210"/>
    </row>
    <row r="710" ht="12.75" customHeight="1">
      <c r="A710" s="625"/>
      <c r="B710" s="625"/>
      <c r="C710" s="625"/>
      <c r="D710" s="627"/>
      <c r="E710" s="210"/>
      <c r="F710" s="210"/>
      <c r="G710" s="210"/>
      <c r="H710" s="210"/>
      <c r="I710" s="627"/>
      <c r="J710" s="210"/>
      <c r="K710" s="210"/>
      <c r="L710" s="210"/>
      <c r="M710" s="628"/>
      <c r="N710" s="210"/>
      <c r="O710" s="210"/>
      <c r="P710" s="210"/>
      <c r="Q710" s="210"/>
      <c r="R710" s="210"/>
      <c r="S710" s="210"/>
      <c r="T710" s="210"/>
      <c r="U710" s="210"/>
      <c r="V710" s="210"/>
      <c r="W710" s="210"/>
      <c r="X710" s="210"/>
      <c r="Y710" s="210"/>
      <c r="Z710" s="210"/>
    </row>
    <row r="711" ht="12.75" customHeight="1">
      <c r="A711" s="625"/>
      <c r="B711" s="625"/>
      <c r="C711" s="625"/>
      <c r="D711" s="627"/>
      <c r="E711" s="210"/>
      <c r="F711" s="210"/>
      <c r="G711" s="210"/>
      <c r="H711" s="210"/>
      <c r="I711" s="627"/>
      <c r="J711" s="210"/>
      <c r="K711" s="210"/>
      <c r="L711" s="210"/>
      <c r="M711" s="628"/>
      <c r="N711" s="210"/>
      <c r="O711" s="210"/>
      <c r="P711" s="210"/>
      <c r="Q711" s="210"/>
      <c r="R711" s="210"/>
      <c r="S711" s="210"/>
      <c r="T711" s="210"/>
      <c r="U711" s="210"/>
      <c r="V711" s="210"/>
      <c r="W711" s="210"/>
      <c r="X711" s="210"/>
      <c r="Y711" s="210"/>
      <c r="Z711" s="210"/>
    </row>
    <row r="712" ht="12.75" customHeight="1">
      <c r="A712" s="625"/>
      <c r="B712" s="625"/>
      <c r="C712" s="625"/>
      <c r="D712" s="627"/>
      <c r="E712" s="210"/>
      <c r="F712" s="210"/>
      <c r="G712" s="210"/>
      <c r="H712" s="210"/>
      <c r="I712" s="627"/>
      <c r="J712" s="210"/>
      <c r="K712" s="210"/>
      <c r="L712" s="210"/>
      <c r="M712" s="628"/>
      <c r="N712" s="210"/>
      <c r="O712" s="210"/>
      <c r="P712" s="210"/>
      <c r="Q712" s="210"/>
      <c r="R712" s="210"/>
      <c r="S712" s="210"/>
      <c r="T712" s="210"/>
      <c r="U712" s="210"/>
      <c r="V712" s="210"/>
      <c r="W712" s="210"/>
      <c r="X712" s="210"/>
      <c r="Y712" s="210"/>
      <c r="Z712" s="210"/>
    </row>
    <row r="713" ht="12.75" customHeight="1">
      <c r="A713" s="625"/>
      <c r="B713" s="625"/>
      <c r="C713" s="625"/>
      <c r="D713" s="627"/>
      <c r="E713" s="210"/>
      <c r="F713" s="210"/>
      <c r="G713" s="210"/>
      <c r="H713" s="210"/>
      <c r="I713" s="627"/>
      <c r="J713" s="210"/>
      <c r="K713" s="210"/>
      <c r="L713" s="210"/>
      <c r="M713" s="628"/>
      <c r="N713" s="210"/>
      <c r="O713" s="210"/>
      <c r="P713" s="210"/>
      <c r="Q713" s="210"/>
      <c r="R713" s="210"/>
      <c r="S713" s="210"/>
      <c r="T713" s="210"/>
      <c r="U713" s="210"/>
      <c r="V713" s="210"/>
      <c r="W713" s="210"/>
      <c r="X713" s="210"/>
      <c r="Y713" s="210"/>
      <c r="Z713" s="210"/>
    </row>
    <row r="714" ht="12.75" customHeight="1">
      <c r="A714" s="625"/>
      <c r="B714" s="625"/>
      <c r="C714" s="625"/>
      <c r="D714" s="627"/>
      <c r="E714" s="210"/>
      <c r="F714" s="210"/>
      <c r="G714" s="210"/>
      <c r="H714" s="210"/>
      <c r="I714" s="627"/>
      <c r="J714" s="210"/>
      <c r="K714" s="210"/>
      <c r="L714" s="210"/>
      <c r="M714" s="628"/>
      <c r="N714" s="210"/>
      <c r="O714" s="210"/>
      <c r="P714" s="210"/>
      <c r="Q714" s="210"/>
      <c r="R714" s="210"/>
      <c r="S714" s="210"/>
      <c r="T714" s="210"/>
      <c r="U714" s="210"/>
      <c r="V714" s="210"/>
      <c r="W714" s="210"/>
      <c r="X714" s="210"/>
      <c r="Y714" s="210"/>
      <c r="Z714" s="210"/>
    </row>
    <row r="715" ht="12.75" customHeight="1">
      <c r="A715" s="625"/>
      <c r="B715" s="625"/>
      <c r="C715" s="625"/>
      <c r="D715" s="627"/>
      <c r="E715" s="210"/>
      <c r="F715" s="210"/>
      <c r="G715" s="210"/>
      <c r="H715" s="210"/>
      <c r="I715" s="627"/>
      <c r="J715" s="210"/>
      <c r="K715" s="210"/>
      <c r="L715" s="210"/>
      <c r="M715" s="628"/>
      <c r="N715" s="210"/>
      <c r="O715" s="210"/>
      <c r="P715" s="210"/>
      <c r="Q715" s="210"/>
      <c r="R715" s="210"/>
      <c r="S715" s="210"/>
      <c r="T715" s="210"/>
      <c r="U715" s="210"/>
      <c r="V715" s="210"/>
      <c r="W715" s="210"/>
      <c r="X715" s="210"/>
      <c r="Y715" s="210"/>
      <c r="Z715" s="210"/>
    </row>
    <row r="716" ht="12.75" customHeight="1">
      <c r="A716" s="625"/>
      <c r="B716" s="625"/>
      <c r="C716" s="625"/>
      <c r="D716" s="627"/>
      <c r="E716" s="210"/>
      <c r="F716" s="210"/>
      <c r="G716" s="210"/>
      <c r="H716" s="210"/>
      <c r="I716" s="627"/>
      <c r="J716" s="210"/>
      <c r="K716" s="210"/>
      <c r="L716" s="210"/>
      <c r="M716" s="628"/>
      <c r="N716" s="210"/>
      <c r="O716" s="210"/>
      <c r="P716" s="210"/>
      <c r="Q716" s="210"/>
      <c r="R716" s="210"/>
      <c r="S716" s="210"/>
      <c r="T716" s="210"/>
      <c r="U716" s="210"/>
      <c r="V716" s="210"/>
      <c r="W716" s="210"/>
      <c r="X716" s="210"/>
      <c r="Y716" s="210"/>
      <c r="Z716" s="210"/>
    </row>
    <row r="717" ht="12.75" customHeight="1">
      <c r="A717" s="625"/>
      <c r="B717" s="625"/>
      <c r="C717" s="625"/>
      <c r="D717" s="627"/>
      <c r="E717" s="210"/>
      <c r="F717" s="210"/>
      <c r="G717" s="210"/>
      <c r="H717" s="210"/>
      <c r="I717" s="627"/>
      <c r="J717" s="210"/>
      <c r="K717" s="210"/>
      <c r="L717" s="210"/>
      <c r="M717" s="628"/>
      <c r="N717" s="210"/>
      <c r="O717" s="210"/>
      <c r="P717" s="210"/>
      <c r="Q717" s="210"/>
      <c r="R717" s="210"/>
      <c r="S717" s="210"/>
      <c r="T717" s="210"/>
      <c r="U717" s="210"/>
      <c r="V717" s="210"/>
      <c r="W717" s="210"/>
      <c r="X717" s="210"/>
      <c r="Y717" s="210"/>
      <c r="Z717" s="210"/>
    </row>
    <row r="718" ht="12.75" customHeight="1">
      <c r="A718" s="625"/>
      <c r="B718" s="625"/>
      <c r="C718" s="625"/>
      <c r="D718" s="627"/>
      <c r="E718" s="210"/>
      <c r="F718" s="210"/>
      <c r="G718" s="210"/>
      <c r="H718" s="210"/>
      <c r="I718" s="627"/>
      <c r="J718" s="210"/>
      <c r="K718" s="210"/>
      <c r="L718" s="210"/>
      <c r="M718" s="628"/>
      <c r="N718" s="210"/>
      <c r="O718" s="210"/>
      <c r="P718" s="210"/>
      <c r="Q718" s="210"/>
      <c r="R718" s="210"/>
      <c r="S718" s="210"/>
      <c r="T718" s="210"/>
      <c r="U718" s="210"/>
      <c r="V718" s="210"/>
      <c r="W718" s="210"/>
      <c r="X718" s="210"/>
      <c r="Y718" s="210"/>
      <c r="Z718" s="210"/>
    </row>
    <row r="719" ht="12.75" customHeight="1">
      <c r="A719" s="625"/>
      <c r="B719" s="625"/>
      <c r="C719" s="625"/>
      <c r="D719" s="627"/>
      <c r="E719" s="210"/>
      <c r="F719" s="210"/>
      <c r="G719" s="210"/>
      <c r="H719" s="210"/>
      <c r="I719" s="627"/>
      <c r="J719" s="210"/>
      <c r="K719" s="210"/>
      <c r="L719" s="210"/>
      <c r="M719" s="628"/>
      <c r="N719" s="210"/>
      <c r="O719" s="210"/>
      <c r="P719" s="210"/>
      <c r="Q719" s="210"/>
      <c r="R719" s="210"/>
      <c r="S719" s="210"/>
      <c r="T719" s="210"/>
      <c r="U719" s="210"/>
      <c r="V719" s="210"/>
      <c r="W719" s="210"/>
      <c r="X719" s="210"/>
      <c r="Y719" s="210"/>
      <c r="Z719" s="210"/>
    </row>
    <row r="720" ht="12.75" customHeight="1">
      <c r="A720" s="625"/>
      <c r="B720" s="625"/>
      <c r="C720" s="625"/>
      <c r="D720" s="627"/>
      <c r="E720" s="210"/>
      <c r="F720" s="210"/>
      <c r="G720" s="210"/>
      <c r="H720" s="210"/>
      <c r="I720" s="627"/>
      <c r="J720" s="210"/>
      <c r="K720" s="210"/>
      <c r="L720" s="210"/>
      <c r="M720" s="628"/>
      <c r="N720" s="210"/>
      <c r="O720" s="210"/>
      <c r="P720" s="210"/>
      <c r="Q720" s="210"/>
      <c r="R720" s="210"/>
      <c r="S720" s="210"/>
      <c r="T720" s="210"/>
      <c r="U720" s="210"/>
      <c r="V720" s="210"/>
      <c r="W720" s="210"/>
      <c r="X720" s="210"/>
      <c r="Y720" s="210"/>
      <c r="Z720" s="210"/>
    </row>
    <row r="721" ht="12.75" customHeight="1">
      <c r="A721" s="625"/>
      <c r="B721" s="625"/>
      <c r="C721" s="625"/>
      <c r="D721" s="627"/>
      <c r="E721" s="210"/>
      <c r="F721" s="210"/>
      <c r="G721" s="210"/>
      <c r="H721" s="210"/>
      <c r="I721" s="627"/>
      <c r="J721" s="210"/>
      <c r="K721" s="210"/>
      <c r="L721" s="210"/>
      <c r="M721" s="628"/>
      <c r="N721" s="210"/>
      <c r="O721" s="210"/>
      <c r="P721" s="210"/>
      <c r="Q721" s="210"/>
      <c r="R721" s="210"/>
      <c r="S721" s="210"/>
      <c r="T721" s="210"/>
      <c r="U721" s="210"/>
      <c r="V721" s="210"/>
      <c r="W721" s="210"/>
      <c r="X721" s="210"/>
      <c r="Y721" s="210"/>
      <c r="Z721" s="210"/>
    </row>
    <row r="722" ht="12.75" customHeight="1">
      <c r="A722" s="625"/>
      <c r="B722" s="625"/>
      <c r="C722" s="625"/>
      <c r="D722" s="627"/>
      <c r="E722" s="210"/>
      <c r="F722" s="210"/>
      <c r="G722" s="210"/>
      <c r="H722" s="210"/>
      <c r="I722" s="627"/>
      <c r="J722" s="210"/>
      <c r="K722" s="210"/>
      <c r="L722" s="210"/>
      <c r="M722" s="628"/>
      <c r="N722" s="210"/>
      <c r="O722" s="210"/>
      <c r="P722" s="210"/>
      <c r="Q722" s="210"/>
      <c r="R722" s="210"/>
      <c r="S722" s="210"/>
      <c r="T722" s="210"/>
      <c r="U722" s="210"/>
      <c r="V722" s="210"/>
      <c r="W722" s="210"/>
      <c r="X722" s="210"/>
      <c r="Y722" s="210"/>
      <c r="Z722" s="210"/>
    </row>
    <row r="723" ht="12.75" customHeight="1">
      <c r="A723" s="625"/>
      <c r="B723" s="625"/>
      <c r="C723" s="625"/>
      <c r="D723" s="627"/>
      <c r="E723" s="210"/>
      <c r="F723" s="210"/>
      <c r="G723" s="210"/>
      <c r="H723" s="210"/>
      <c r="I723" s="627"/>
      <c r="J723" s="210"/>
      <c r="K723" s="210"/>
      <c r="L723" s="210"/>
      <c r="M723" s="628"/>
      <c r="N723" s="210"/>
      <c r="O723" s="210"/>
      <c r="P723" s="210"/>
      <c r="Q723" s="210"/>
      <c r="R723" s="210"/>
      <c r="S723" s="210"/>
      <c r="T723" s="210"/>
      <c r="U723" s="210"/>
      <c r="V723" s="210"/>
      <c r="W723" s="210"/>
      <c r="X723" s="210"/>
      <c r="Y723" s="210"/>
      <c r="Z723" s="210"/>
    </row>
    <row r="724" ht="12.75" customHeight="1">
      <c r="A724" s="625"/>
      <c r="B724" s="625"/>
      <c r="C724" s="625"/>
      <c r="D724" s="627"/>
      <c r="E724" s="210"/>
      <c r="F724" s="210"/>
      <c r="G724" s="210"/>
      <c r="H724" s="210"/>
      <c r="I724" s="627"/>
      <c r="J724" s="210"/>
      <c r="K724" s="210"/>
      <c r="L724" s="210"/>
      <c r="M724" s="628"/>
      <c r="N724" s="210"/>
      <c r="O724" s="210"/>
      <c r="P724" s="210"/>
      <c r="Q724" s="210"/>
      <c r="R724" s="210"/>
      <c r="S724" s="210"/>
      <c r="T724" s="210"/>
      <c r="U724" s="210"/>
      <c r="V724" s="210"/>
      <c r="W724" s="210"/>
      <c r="X724" s="210"/>
      <c r="Y724" s="210"/>
      <c r="Z724" s="210"/>
    </row>
    <row r="725" ht="12.75" customHeight="1">
      <c r="A725" s="625"/>
      <c r="B725" s="625"/>
      <c r="C725" s="625"/>
      <c r="D725" s="627"/>
      <c r="E725" s="210"/>
      <c r="F725" s="210"/>
      <c r="G725" s="210"/>
      <c r="H725" s="210"/>
      <c r="I725" s="627"/>
      <c r="J725" s="210"/>
      <c r="K725" s="210"/>
      <c r="L725" s="210"/>
      <c r="M725" s="628"/>
      <c r="N725" s="210"/>
      <c r="O725" s="210"/>
      <c r="P725" s="210"/>
      <c r="Q725" s="210"/>
      <c r="R725" s="210"/>
      <c r="S725" s="210"/>
      <c r="T725" s="210"/>
      <c r="U725" s="210"/>
      <c r="V725" s="210"/>
      <c r="W725" s="210"/>
      <c r="X725" s="210"/>
      <c r="Y725" s="210"/>
      <c r="Z725" s="210"/>
    </row>
    <row r="726" ht="12.75" customHeight="1">
      <c r="A726" s="625"/>
      <c r="B726" s="625"/>
      <c r="C726" s="625"/>
      <c r="D726" s="627"/>
      <c r="E726" s="210"/>
      <c r="F726" s="210"/>
      <c r="G726" s="210"/>
      <c r="H726" s="210"/>
      <c r="I726" s="627"/>
      <c r="J726" s="210"/>
      <c r="K726" s="210"/>
      <c r="L726" s="210"/>
      <c r="M726" s="628"/>
      <c r="N726" s="210"/>
      <c r="O726" s="210"/>
      <c r="P726" s="210"/>
      <c r="Q726" s="210"/>
      <c r="R726" s="210"/>
      <c r="S726" s="210"/>
      <c r="T726" s="210"/>
      <c r="U726" s="210"/>
      <c r="V726" s="210"/>
      <c r="W726" s="210"/>
      <c r="X726" s="210"/>
      <c r="Y726" s="210"/>
      <c r="Z726" s="210"/>
    </row>
    <row r="727" ht="12.75" customHeight="1">
      <c r="A727" s="625"/>
      <c r="B727" s="625"/>
      <c r="C727" s="625"/>
      <c r="D727" s="627"/>
      <c r="E727" s="210"/>
      <c r="F727" s="210"/>
      <c r="G727" s="210"/>
      <c r="H727" s="210"/>
      <c r="I727" s="627"/>
      <c r="J727" s="210"/>
      <c r="K727" s="210"/>
      <c r="L727" s="210"/>
      <c r="M727" s="628"/>
      <c r="N727" s="210"/>
      <c r="O727" s="210"/>
      <c r="P727" s="210"/>
      <c r="Q727" s="210"/>
      <c r="R727" s="210"/>
      <c r="S727" s="210"/>
      <c r="T727" s="210"/>
      <c r="U727" s="210"/>
      <c r="V727" s="210"/>
      <c r="W727" s="210"/>
      <c r="X727" s="210"/>
      <c r="Y727" s="210"/>
      <c r="Z727" s="210"/>
    </row>
    <row r="728" ht="12.75" customHeight="1">
      <c r="A728" s="625"/>
      <c r="B728" s="625"/>
      <c r="C728" s="625"/>
      <c r="D728" s="627"/>
      <c r="E728" s="210"/>
      <c r="F728" s="210"/>
      <c r="G728" s="210"/>
      <c r="H728" s="210"/>
      <c r="I728" s="627"/>
      <c r="J728" s="210"/>
      <c r="K728" s="210"/>
      <c r="L728" s="210"/>
      <c r="M728" s="628"/>
      <c r="N728" s="210"/>
      <c r="O728" s="210"/>
      <c r="P728" s="210"/>
      <c r="Q728" s="210"/>
      <c r="R728" s="210"/>
      <c r="S728" s="210"/>
      <c r="T728" s="210"/>
      <c r="U728" s="210"/>
      <c r="V728" s="210"/>
      <c r="W728" s="210"/>
      <c r="X728" s="210"/>
      <c r="Y728" s="210"/>
      <c r="Z728" s="210"/>
    </row>
    <row r="729" ht="12.75" customHeight="1">
      <c r="A729" s="625"/>
      <c r="B729" s="625"/>
      <c r="C729" s="625"/>
      <c r="D729" s="627"/>
      <c r="E729" s="210"/>
      <c r="F729" s="210"/>
      <c r="G729" s="210"/>
      <c r="H729" s="210"/>
      <c r="I729" s="627"/>
      <c r="J729" s="210"/>
      <c r="K729" s="210"/>
      <c r="L729" s="210"/>
      <c r="M729" s="628"/>
      <c r="N729" s="210"/>
      <c r="O729" s="210"/>
      <c r="P729" s="210"/>
      <c r="Q729" s="210"/>
      <c r="R729" s="210"/>
      <c r="S729" s="210"/>
      <c r="T729" s="210"/>
      <c r="U729" s="210"/>
      <c r="V729" s="210"/>
      <c r="W729" s="210"/>
      <c r="X729" s="210"/>
      <c r="Y729" s="210"/>
      <c r="Z729" s="210"/>
    </row>
    <row r="730" ht="12.75" customHeight="1">
      <c r="A730" s="625"/>
      <c r="B730" s="625"/>
      <c r="C730" s="625"/>
      <c r="D730" s="627"/>
      <c r="E730" s="210"/>
      <c r="F730" s="210"/>
      <c r="G730" s="210"/>
      <c r="H730" s="210"/>
      <c r="I730" s="627"/>
      <c r="J730" s="210"/>
      <c r="K730" s="210"/>
      <c r="L730" s="210"/>
      <c r="M730" s="628"/>
      <c r="N730" s="210"/>
      <c r="O730" s="210"/>
      <c r="P730" s="210"/>
      <c r="Q730" s="210"/>
      <c r="R730" s="210"/>
      <c r="S730" s="210"/>
      <c r="T730" s="210"/>
      <c r="U730" s="210"/>
      <c r="V730" s="210"/>
      <c r="W730" s="210"/>
      <c r="X730" s="210"/>
      <c r="Y730" s="210"/>
      <c r="Z730" s="210"/>
    </row>
    <row r="731" ht="12.75" customHeight="1">
      <c r="A731" s="625"/>
      <c r="B731" s="625"/>
      <c r="C731" s="625"/>
      <c r="D731" s="627"/>
      <c r="E731" s="210"/>
      <c r="F731" s="210"/>
      <c r="G731" s="210"/>
      <c r="H731" s="210"/>
      <c r="I731" s="627"/>
      <c r="J731" s="210"/>
      <c r="K731" s="210"/>
      <c r="L731" s="210"/>
      <c r="M731" s="628"/>
      <c r="N731" s="210"/>
      <c r="O731" s="210"/>
      <c r="P731" s="210"/>
      <c r="Q731" s="210"/>
      <c r="R731" s="210"/>
      <c r="S731" s="210"/>
      <c r="T731" s="210"/>
      <c r="U731" s="210"/>
      <c r="V731" s="210"/>
      <c r="W731" s="210"/>
      <c r="X731" s="210"/>
      <c r="Y731" s="210"/>
      <c r="Z731" s="210"/>
    </row>
    <row r="732" ht="12.75" customHeight="1">
      <c r="A732" s="625"/>
      <c r="B732" s="625"/>
      <c r="C732" s="625"/>
      <c r="D732" s="627"/>
      <c r="E732" s="210"/>
      <c r="F732" s="210"/>
      <c r="G732" s="210"/>
      <c r="H732" s="210"/>
      <c r="I732" s="627"/>
      <c r="J732" s="210"/>
      <c r="K732" s="210"/>
      <c r="L732" s="210"/>
      <c r="M732" s="628"/>
      <c r="N732" s="210"/>
      <c r="O732" s="210"/>
      <c r="P732" s="210"/>
      <c r="Q732" s="210"/>
      <c r="R732" s="210"/>
      <c r="S732" s="210"/>
      <c r="T732" s="210"/>
      <c r="U732" s="210"/>
      <c r="V732" s="210"/>
      <c r="W732" s="210"/>
      <c r="X732" s="210"/>
      <c r="Y732" s="210"/>
      <c r="Z732" s="210"/>
    </row>
    <row r="733" ht="12.75" customHeight="1">
      <c r="A733" s="625"/>
      <c r="B733" s="625"/>
      <c r="C733" s="625"/>
      <c r="D733" s="627"/>
      <c r="E733" s="210"/>
      <c r="F733" s="210"/>
      <c r="G733" s="210"/>
      <c r="H733" s="210"/>
      <c r="I733" s="627"/>
      <c r="J733" s="210"/>
      <c r="K733" s="210"/>
      <c r="L733" s="210"/>
      <c r="M733" s="628"/>
      <c r="N733" s="210"/>
      <c r="O733" s="210"/>
      <c r="P733" s="210"/>
      <c r="Q733" s="210"/>
      <c r="R733" s="210"/>
      <c r="S733" s="210"/>
      <c r="T733" s="210"/>
      <c r="U733" s="210"/>
      <c r="V733" s="210"/>
      <c r="W733" s="210"/>
      <c r="X733" s="210"/>
      <c r="Y733" s="210"/>
      <c r="Z733" s="210"/>
    </row>
    <row r="734" ht="12.75" customHeight="1">
      <c r="A734" s="625"/>
      <c r="B734" s="625"/>
      <c r="C734" s="625"/>
      <c r="D734" s="627"/>
      <c r="E734" s="210"/>
      <c r="F734" s="210"/>
      <c r="G734" s="210"/>
      <c r="H734" s="210"/>
      <c r="I734" s="627"/>
      <c r="J734" s="210"/>
      <c r="K734" s="210"/>
      <c r="L734" s="210"/>
      <c r="M734" s="628"/>
      <c r="N734" s="210"/>
      <c r="O734" s="210"/>
      <c r="P734" s="210"/>
      <c r="Q734" s="210"/>
      <c r="R734" s="210"/>
      <c r="S734" s="210"/>
      <c r="T734" s="210"/>
      <c r="U734" s="210"/>
      <c r="V734" s="210"/>
      <c r="W734" s="210"/>
      <c r="X734" s="210"/>
      <c r="Y734" s="210"/>
      <c r="Z734" s="210"/>
    </row>
    <row r="735" ht="12.75" customHeight="1">
      <c r="A735" s="625"/>
      <c r="B735" s="625"/>
      <c r="C735" s="625"/>
      <c r="D735" s="627"/>
      <c r="E735" s="210"/>
      <c r="F735" s="210"/>
      <c r="G735" s="210"/>
      <c r="H735" s="210"/>
      <c r="I735" s="627"/>
      <c r="J735" s="210"/>
      <c r="K735" s="210"/>
      <c r="L735" s="210"/>
      <c r="M735" s="628"/>
      <c r="N735" s="210"/>
      <c r="O735" s="210"/>
      <c r="P735" s="210"/>
      <c r="Q735" s="210"/>
      <c r="R735" s="210"/>
      <c r="S735" s="210"/>
      <c r="T735" s="210"/>
      <c r="U735" s="210"/>
      <c r="V735" s="210"/>
      <c r="W735" s="210"/>
      <c r="X735" s="210"/>
      <c r="Y735" s="210"/>
      <c r="Z735" s="210"/>
    </row>
    <row r="736" ht="12.75" customHeight="1">
      <c r="A736" s="625"/>
      <c r="B736" s="625"/>
      <c r="C736" s="625"/>
      <c r="D736" s="627"/>
      <c r="E736" s="210"/>
      <c r="F736" s="210"/>
      <c r="G736" s="210"/>
      <c r="H736" s="210"/>
      <c r="I736" s="627"/>
      <c r="J736" s="210"/>
      <c r="K736" s="210"/>
      <c r="L736" s="210"/>
      <c r="M736" s="628"/>
      <c r="N736" s="210"/>
      <c r="O736" s="210"/>
      <c r="P736" s="210"/>
      <c r="Q736" s="210"/>
      <c r="R736" s="210"/>
      <c r="S736" s="210"/>
      <c r="T736" s="210"/>
      <c r="U736" s="210"/>
      <c r="V736" s="210"/>
      <c r="W736" s="210"/>
      <c r="X736" s="210"/>
      <c r="Y736" s="210"/>
      <c r="Z736" s="210"/>
    </row>
    <row r="737" ht="12.75" customHeight="1">
      <c r="A737" s="625"/>
      <c r="B737" s="625"/>
      <c r="C737" s="625"/>
      <c r="D737" s="627"/>
      <c r="E737" s="210"/>
      <c r="F737" s="210"/>
      <c r="G737" s="210"/>
      <c r="H737" s="210"/>
      <c r="I737" s="627"/>
      <c r="J737" s="210"/>
      <c r="K737" s="210"/>
      <c r="L737" s="210"/>
      <c r="M737" s="628"/>
      <c r="N737" s="210"/>
      <c r="O737" s="210"/>
      <c r="P737" s="210"/>
      <c r="Q737" s="210"/>
      <c r="R737" s="210"/>
      <c r="S737" s="210"/>
      <c r="T737" s="210"/>
      <c r="U737" s="210"/>
      <c r="V737" s="210"/>
      <c r="W737" s="210"/>
      <c r="X737" s="210"/>
      <c r="Y737" s="210"/>
      <c r="Z737" s="210"/>
    </row>
    <row r="738" ht="12.75" customHeight="1">
      <c r="A738" s="625"/>
      <c r="B738" s="625"/>
      <c r="C738" s="625"/>
      <c r="D738" s="627"/>
      <c r="E738" s="210"/>
      <c r="F738" s="210"/>
      <c r="G738" s="210"/>
      <c r="H738" s="210"/>
      <c r="I738" s="627"/>
      <c r="J738" s="210"/>
      <c r="K738" s="210"/>
      <c r="L738" s="210"/>
      <c r="M738" s="628"/>
      <c r="N738" s="210"/>
      <c r="O738" s="210"/>
      <c r="P738" s="210"/>
      <c r="Q738" s="210"/>
      <c r="R738" s="210"/>
      <c r="S738" s="210"/>
      <c r="T738" s="210"/>
      <c r="U738" s="210"/>
      <c r="V738" s="210"/>
      <c r="W738" s="210"/>
      <c r="X738" s="210"/>
      <c r="Y738" s="210"/>
      <c r="Z738" s="210"/>
    </row>
    <row r="739" ht="12.75" customHeight="1">
      <c r="A739" s="625"/>
      <c r="B739" s="625"/>
      <c r="C739" s="625"/>
      <c r="D739" s="627"/>
      <c r="E739" s="210"/>
      <c r="F739" s="210"/>
      <c r="G739" s="210"/>
      <c r="H739" s="210"/>
      <c r="I739" s="627"/>
      <c r="J739" s="210"/>
      <c r="K739" s="210"/>
      <c r="L739" s="210"/>
      <c r="M739" s="628"/>
      <c r="N739" s="210"/>
      <c r="O739" s="210"/>
      <c r="P739" s="210"/>
      <c r="Q739" s="210"/>
      <c r="R739" s="210"/>
      <c r="S739" s="210"/>
      <c r="T739" s="210"/>
      <c r="U739" s="210"/>
      <c r="V739" s="210"/>
      <c r="W739" s="210"/>
      <c r="X739" s="210"/>
      <c r="Y739" s="210"/>
      <c r="Z739" s="210"/>
    </row>
    <row r="740" ht="12.75" customHeight="1">
      <c r="A740" s="625"/>
      <c r="B740" s="625"/>
      <c r="C740" s="625"/>
      <c r="D740" s="627"/>
      <c r="E740" s="210"/>
      <c r="F740" s="210"/>
      <c r="G740" s="210"/>
      <c r="H740" s="210"/>
      <c r="I740" s="627"/>
      <c r="J740" s="210"/>
      <c r="K740" s="210"/>
      <c r="L740" s="210"/>
      <c r="M740" s="628"/>
      <c r="N740" s="210"/>
      <c r="O740" s="210"/>
      <c r="P740" s="210"/>
      <c r="Q740" s="210"/>
      <c r="R740" s="210"/>
      <c r="S740" s="210"/>
      <c r="T740" s="210"/>
      <c r="U740" s="210"/>
      <c r="V740" s="210"/>
      <c r="W740" s="210"/>
      <c r="X740" s="210"/>
      <c r="Y740" s="210"/>
      <c r="Z740" s="210"/>
    </row>
    <row r="741" ht="12.75" customHeight="1">
      <c r="A741" s="625"/>
      <c r="B741" s="625"/>
      <c r="C741" s="625"/>
      <c r="D741" s="627"/>
      <c r="E741" s="210"/>
      <c r="F741" s="210"/>
      <c r="G741" s="210"/>
      <c r="H741" s="210"/>
      <c r="I741" s="627"/>
      <c r="J741" s="210"/>
      <c r="K741" s="210"/>
      <c r="L741" s="210"/>
      <c r="M741" s="628"/>
      <c r="N741" s="210"/>
      <c r="O741" s="210"/>
      <c r="P741" s="210"/>
      <c r="Q741" s="210"/>
      <c r="R741" s="210"/>
      <c r="S741" s="210"/>
      <c r="T741" s="210"/>
      <c r="U741" s="210"/>
      <c r="V741" s="210"/>
      <c r="W741" s="210"/>
      <c r="X741" s="210"/>
      <c r="Y741" s="210"/>
      <c r="Z741" s="210"/>
    </row>
    <row r="742" ht="12.75" customHeight="1">
      <c r="A742" s="625"/>
      <c r="B742" s="625"/>
      <c r="C742" s="625"/>
      <c r="D742" s="627"/>
      <c r="E742" s="210"/>
      <c r="F742" s="210"/>
      <c r="G742" s="210"/>
      <c r="H742" s="210"/>
      <c r="I742" s="627"/>
      <c r="J742" s="210"/>
      <c r="K742" s="210"/>
      <c r="L742" s="210"/>
      <c r="M742" s="628"/>
      <c r="N742" s="210"/>
      <c r="O742" s="210"/>
      <c r="P742" s="210"/>
      <c r="Q742" s="210"/>
      <c r="R742" s="210"/>
      <c r="S742" s="210"/>
      <c r="T742" s="210"/>
      <c r="U742" s="210"/>
      <c r="V742" s="210"/>
      <c r="W742" s="210"/>
      <c r="X742" s="210"/>
      <c r="Y742" s="210"/>
      <c r="Z742" s="210"/>
    </row>
    <row r="743" ht="12.75" customHeight="1">
      <c r="A743" s="625"/>
      <c r="B743" s="625"/>
      <c r="C743" s="625"/>
      <c r="D743" s="627"/>
      <c r="E743" s="210"/>
      <c r="F743" s="210"/>
      <c r="G743" s="210"/>
      <c r="H743" s="210"/>
      <c r="I743" s="627"/>
      <c r="J743" s="210"/>
      <c r="K743" s="210"/>
      <c r="L743" s="210"/>
      <c r="M743" s="628"/>
      <c r="N743" s="210"/>
      <c r="O743" s="210"/>
      <c r="P743" s="210"/>
      <c r="Q743" s="210"/>
      <c r="R743" s="210"/>
      <c r="S743" s="210"/>
      <c r="T743" s="210"/>
      <c r="U743" s="210"/>
      <c r="V743" s="210"/>
      <c r="W743" s="210"/>
      <c r="X743" s="210"/>
      <c r="Y743" s="210"/>
      <c r="Z743" s="210"/>
    </row>
    <row r="744" ht="12.75" customHeight="1">
      <c r="A744" s="625"/>
      <c r="B744" s="625"/>
      <c r="C744" s="625"/>
      <c r="D744" s="627"/>
      <c r="E744" s="210"/>
      <c r="F744" s="210"/>
      <c r="G744" s="210"/>
      <c r="H744" s="210"/>
      <c r="I744" s="627"/>
      <c r="J744" s="210"/>
      <c r="K744" s="210"/>
      <c r="L744" s="210"/>
      <c r="M744" s="628"/>
      <c r="N744" s="210"/>
      <c r="O744" s="210"/>
      <c r="P744" s="210"/>
      <c r="Q744" s="210"/>
      <c r="R744" s="210"/>
      <c r="S744" s="210"/>
      <c r="T744" s="210"/>
      <c r="U744" s="210"/>
      <c r="V744" s="210"/>
      <c r="W744" s="210"/>
      <c r="X744" s="210"/>
      <c r="Y744" s="210"/>
      <c r="Z744" s="210"/>
    </row>
    <row r="745" ht="12.75" customHeight="1">
      <c r="A745" s="625"/>
      <c r="B745" s="625"/>
      <c r="C745" s="625"/>
      <c r="D745" s="627"/>
      <c r="E745" s="210"/>
      <c r="F745" s="210"/>
      <c r="G745" s="210"/>
      <c r="H745" s="210"/>
      <c r="I745" s="627"/>
      <c r="J745" s="210"/>
      <c r="K745" s="210"/>
      <c r="L745" s="210"/>
      <c r="M745" s="628"/>
      <c r="N745" s="210"/>
      <c r="O745" s="210"/>
      <c r="P745" s="210"/>
      <c r="Q745" s="210"/>
      <c r="R745" s="210"/>
      <c r="S745" s="210"/>
      <c r="T745" s="210"/>
      <c r="U745" s="210"/>
      <c r="V745" s="210"/>
      <c r="W745" s="210"/>
      <c r="X745" s="210"/>
      <c r="Y745" s="210"/>
      <c r="Z745" s="210"/>
    </row>
    <row r="746" ht="12.75" customHeight="1">
      <c r="A746" s="625"/>
      <c r="B746" s="625"/>
      <c r="C746" s="625"/>
      <c r="D746" s="627"/>
      <c r="E746" s="210"/>
      <c r="F746" s="210"/>
      <c r="G746" s="210"/>
      <c r="H746" s="210"/>
      <c r="I746" s="627"/>
      <c r="J746" s="210"/>
      <c r="K746" s="210"/>
      <c r="L746" s="210"/>
      <c r="M746" s="628"/>
      <c r="N746" s="210"/>
      <c r="O746" s="210"/>
      <c r="P746" s="210"/>
      <c r="Q746" s="210"/>
      <c r="R746" s="210"/>
      <c r="S746" s="210"/>
      <c r="T746" s="210"/>
      <c r="U746" s="210"/>
      <c r="V746" s="210"/>
      <c r="W746" s="210"/>
      <c r="X746" s="210"/>
      <c r="Y746" s="210"/>
      <c r="Z746" s="210"/>
    </row>
    <row r="747" ht="12.75" customHeight="1">
      <c r="A747" s="625"/>
      <c r="B747" s="625"/>
      <c r="C747" s="625"/>
      <c r="D747" s="627"/>
      <c r="E747" s="210"/>
      <c r="F747" s="210"/>
      <c r="G747" s="210"/>
      <c r="H747" s="210"/>
      <c r="I747" s="627"/>
      <c r="J747" s="210"/>
      <c r="K747" s="210"/>
      <c r="L747" s="210"/>
      <c r="M747" s="628"/>
      <c r="N747" s="210"/>
      <c r="O747" s="210"/>
      <c r="P747" s="210"/>
      <c r="Q747" s="210"/>
      <c r="R747" s="210"/>
      <c r="S747" s="210"/>
      <c r="T747" s="210"/>
      <c r="U747" s="210"/>
      <c r="V747" s="210"/>
      <c r="W747" s="210"/>
      <c r="X747" s="210"/>
      <c r="Y747" s="210"/>
      <c r="Z747" s="210"/>
    </row>
    <row r="748" ht="12.75" customHeight="1">
      <c r="A748" s="625"/>
      <c r="B748" s="625"/>
      <c r="C748" s="625"/>
      <c r="D748" s="627"/>
      <c r="E748" s="210"/>
      <c r="F748" s="210"/>
      <c r="G748" s="210"/>
      <c r="H748" s="210"/>
      <c r="I748" s="627"/>
      <c r="J748" s="210"/>
      <c r="K748" s="210"/>
      <c r="L748" s="210"/>
      <c r="M748" s="628"/>
      <c r="N748" s="210"/>
      <c r="O748" s="210"/>
      <c r="P748" s="210"/>
      <c r="Q748" s="210"/>
      <c r="R748" s="210"/>
      <c r="S748" s="210"/>
      <c r="T748" s="210"/>
      <c r="U748" s="210"/>
      <c r="V748" s="210"/>
      <c r="W748" s="210"/>
      <c r="X748" s="210"/>
      <c r="Y748" s="210"/>
      <c r="Z748" s="210"/>
    </row>
    <row r="749" ht="12.75" customHeight="1">
      <c r="A749" s="625"/>
      <c r="B749" s="625"/>
      <c r="C749" s="625"/>
      <c r="D749" s="627"/>
      <c r="E749" s="210"/>
      <c r="F749" s="210"/>
      <c r="G749" s="210"/>
      <c r="H749" s="210"/>
      <c r="I749" s="627"/>
      <c r="J749" s="210"/>
      <c r="K749" s="210"/>
      <c r="L749" s="210"/>
      <c r="M749" s="628"/>
      <c r="N749" s="210"/>
      <c r="O749" s="210"/>
      <c r="P749" s="210"/>
      <c r="Q749" s="210"/>
      <c r="R749" s="210"/>
      <c r="S749" s="210"/>
      <c r="T749" s="210"/>
      <c r="U749" s="210"/>
      <c r="V749" s="210"/>
      <c r="W749" s="210"/>
      <c r="X749" s="210"/>
      <c r="Y749" s="210"/>
      <c r="Z749" s="210"/>
    </row>
    <row r="750" ht="12.75" customHeight="1">
      <c r="A750" s="625"/>
      <c r="B750" s="625"/>
      <c r="C750" s="625"/>
      <c r="D750" s="627"/>
      <c r="E750" s="210"/>
      <c r="F750" s="210"/>
      <c r="G750" s="210"/>
      <c r="H750" s="210"/>
      <c r="I750" s="627"/>
      <c r="J750" s="210"/>
      <c r="K750" s="210"/>
      <c r="L750" s="210"/>
      <c r="M750" s="628"/>
      <c r="N750" s="210"/>
      <c r="O750" s="210"/>
      <c r="P750" s="210"/>
      <c r="Q750" s="210"/>
      <c r="R750" s="210"/>
      <c r="S750" s="210"/>
      <c r="T750" s="210"/>
      <c r="U750" s="210"/>
      <c r="V750" s="210"/>
      <c r="W750" s="210"/>
      <c r="X750" s="210"/>
      <c r="Y750" s="210"/>
      <c r="Z750" s="210"/>
    </row>
    <row r="751" ht="12.75" customHeight="1">
      <c r="A751" s="625"/>
      <c r="B751" s="625"/>
      <c r="C751" s="625"/>
      <c r="D751" s="627"/>
      <c r="E751" s="210"/>
      <c r="F751" s="210"/>
      <c r="G751" s="210"/>
      <c r="H751" s="210"/>
      <c r="I751" s="627"/>
      <c r="J751" s="210"/>
      <c r="K751" s="210"/>
      <c r="L751" s="210"/>
      <c r="M751" s="628"/>
      <c r="N751" s="210"/>
      <c r="O751" s="210"/>
      <c r="P751" s="210"/>
      <c r="Q751" s="210"/>
      <c r="R751" s="210"/>
      <c r="S751" s="210"/>
      <c r="T751" s="210"/>
      <c r="U751" s="210"/>
      <c r="V751" s="210"/>
      <c r="W751" s="210"/>
      <c r="X751" s="210"/>
      <c r="Y751" s="210"/>
      <c r="Z751" s="210"/>
    </row>
    <row r="752" ht="12.75" customHeight="1">
      <c r="A752" s="625"/>
      <c r="B752" s="625"/>
      <c r="C752" s="625"/>
      <c r="D752" s="627"/>
      <c r="E752" s="210"/>
      <c r="F752" s="210"/>
      <c r="G752" s="210"/>
      <c r="H752" s="210"/>
      <c r="I752" s="627"/>
      <c r="J752" s="210"/>
      <c r="K752" s="210"/>
      <c r="L752" s="210"/>
      <c r="M752" s="628"/>
      <c r="N752" s="210"/>
      <c r="O752" s="210"/>
      <c r="P752" s="210"/>
      <c r="Q752" s="210"/>
      <c r="R752" s="210"/>
      <c r="S752" s="210"/>
      <c r="T752" s="210"/>
      <c r="U752" s="210"/>
      <c r="V752" s="210"/>
      <c r="W752" s="210"/>
      <c r="X752" s="210"/>
      <c r="Y752" s="210"/>
      <c r="Z752" s="210"/>
    </row>
    <row r="753" ht="12.75" customHeight="1">
      <c r="A753" s="625"/>
      <c r="B753" s="625"/>
      <c r="C753" s="625"/>
      <c r="D753" s="627"/>
      <c r="E753" s="210"/>
      <c r="F753" s="210"/>
      <c r="G753" s="210"/>
      <c r="H753" s="210"/>
      <c r="I753" s="627"/>
      <c r="J753" s="210"/>
      <c r="K753" s="210"/>
      <c r="L753" s="210"/>
      <c r="M753" s="628"/>
      <c r="N753" s="210"/>
      <c r="O753" s="210"/>
      <c r="P753" s="210"/>
      <c r="Q753" s="210"/>
      <c r="R753" s="210"/>
      <c r="S753" s="210"/>
      <c r="T753" s="210"/>
      <c r="U753" s="210"/>
      <c r="V753" s="210"/>
      <c r="W753" s="210"/>
      <c r="X753" s="210"/>
      <c r="Y753" s="210"/>
      <c r="Z753" s="210"/>
    </row>
    <row r="754" ht="12.75" customHeight="1">
      <c r="A754" s="625"/>
      <c r="B754" s="625"/>
      <c r="C754" s="625"/>
      <c r="D754" s="627"/>
      <c r="E754" s="210"/>
      <c r="F754" s="210"/>
      <c r="G754" s="210"/>
      <c r="H754" s="210"/>
      <c r="I754" s="627"/>
      <c r="J754" s="210"/>
      <c r="K754" s="210"/>
      <c r="L754" s="210"/>
      <c r="M754" s="628"/>
      <c r="N754" s="210"/>
      <c r="O754" s="210"/>
      <c r="P754" s="210"/>
      <c r="Q754" s="210"/>
      <c r="R754" s="210"/>
      <c r="S754" s="210"/>
      <c r="T754" s="210"/>
      <c r="U754" s="210"/>
      <c r="V754" s="210"/>
      <c r="W754" s="210"/>
      <c r="X754" s="210"/>
      <c r="Y754" s="210"/>
      <c r="Z754" s="210"/>
    </row>
    <row r="755" ht="12.75" customHeight="1">
      <c r="A755" s="625"/>
      <c r="B755" s="625"/>
      <c r="C755" s="625"/>
      <c r="D755" s="627"/>
      <c r="E755" s="210"/>
      <c r="F755" s="210"/>
      <c r="G755" s="210"/>
      <c r="H755" s="210"/>
      <c r="I755" s="627"/>
      <c r="J755" s="210"/>
      <c r="K755" s="210"/>
      <c r="L755" s="210"/>
      <c r="M755" s="628"/>
      <c r="N755" s="210"/>
      <c r="O755" s="210"/>
      <c r="P755" s="210"/>
      <c r="Q755" s="210"/>
      <c r="R755" s="210"/>
      <c r="S755" s="210"/>
      <c r="T755" s="210"/>
      <c r="U755" s="210"/>
      <c r="V755" s="210"/>
      <c r="W755" s="210"/>
      <c r="X755" s="210"/>
      <c r="Y755" s="210"/>
      <c r="Z755" s="210"/>
    </row>
    <row r="756" ht="12.75" customHeight="1">
      <c r="A756" s="625"/>
      <c r="B756" s="625"/>
      <c r="C756" s="625"/>
      <c r="D756" s="627"/>
      <c r="E756" s="210"/>
      <c r="F756" s="210"/>
      <c r="G756" s="210"/>
      <c r="H756" s="210"/>
      <c r="I756" s="627"/>
      <c r="J756" s="210"/>
      <c r="K756" s="210"/>
      <c r="L756" s="210"/>
      <c r="M756" s="628"/>
      <c r="N756" s="210"/>
      <c r="O756" s="210"/>
      <c r="P756" s="210"/>
      <c r="Q756" s="210"/>
      <c r="R756" s="210"/>
      <c r="S756" s="210"/>
      <c r="T756" s="210"/>
      <c r="U756" s="210"/>
      <c r="V756" s="210"/>
      <c r="W756" s="210"/>
      <c r="X756" s="210"/>
      <c r="Y756" s="210"/>
      <c r="Z756" s="210"/>
    </row>
    <row r="757" ht="12.75" customHeight="1">
      <c r="A757" s="625"/>
      <c r="B757" s="625"/>
      <c r="C757" s="625"/>
      <c r="D757" s="627"/>
      <c r="E757" s="210"/>
      <c r="F757" s="210"/>
      <c r="G757" s="210"/>
      <c r="H757" s="210"/>
      <c r="I757" s="627"/>
      <c r="J757" s="210"/>
      <c r="K757" s="210"/>
      <c r="L757" s="210"/>
      <c r="M757" s="628"/>
      <c r="N757" s="210"/>
      <c r="O757" s="210"/>
      <c r="P757" s="210"/>
      <c r="Q757" s="210"/>
      <c r="R757" s="210"/>
      <c r="S757" s="210"/>
      <c r="T757" s="210"/>
      <c r="U757" s="210"/>
      <c r="V757" s="210"/>
      <c r="W757" s="210"/>
      <c r="X757" s="210"/>
      <c r="Y757" s="210"/>
      <c r="Z757" s="210"/>
    </row>
    <row r="758" ht="12.75" customHeight="1">
      <c r="A758" s="625"/>
      <c r="B758" s="625"/>
      <c r="C758" s="625"/>
      <c r="D758" s="627"/>
      <c r="E758" s="210"/>
      <c r="F758" s="210"/>
      <c r="G758" s="210"/>
      <c r="H758" s="210"/>
      <c r="I758" s="627"/>
      <c r="J758" s="210"/>
      <c r="K758" s="210"/>
      <c r="L758" s="210"/>
      <c r="M758" s="628"/>
      <c r="N758" s="210"/>
      <c r="O758" s="210"/>
      <c r="P758" s="210"/>
      <c r="Q758" s="210"/>
      <c r="R758" s="210"/>
      <c r="S758" s="210"/>
      <c r="T758" s="210"/>
      <c r="U758" s="210"/>
      <c r="V758" s="210"/>
      <c r="W758" s="210"/>
      <c r="X758" s="210"/>
      <c r="Y758" s="210"/>
      <c r="Z758" s="210"/>
    </row>
    <row r="759" ht="12.75" customHeight="1">
      <c r="A759" s="625"/>
      <c r="B759" s="625"/>
      <c r="C759" s="625"/>
      <c r="D759" s="627"/>
      <c r="E759" s="210"/>
      <c r="F759" s="210"/>
      <c r="G759" s="210"/>
      <c r="H759" s="210"/>
      <c r="I759" s="627"/>
      <c r="J759" s="210"/>
      <c r="K759" s="210"/>
      <c r="L759" s="210"/>
      <c r="M759" s="628"/>
      <c r="N759" s="210"/>
      <c r="O759" s="210"/>
      <c r="P759" s="210"/>
      <c r="Q759" s="210"/>
      <c r="R759" s="210"/>
      <c r="S759" s="210"/>
      <c r="T759" s="210"/>
      <c r="U759" s="210"/>
      <c r="V759" s="210"/>
      <c r="W759" s="210"/>
      <c r="X759" s="210"/>
      <c r="Y759" s="210"/>
      <c r="Z759" s="210"/>
    </row>
    <row r="760" ht="12.75" customHeight="1">
      <c r="A760" s="625"/>
      <c r="B760" s="625"/>
      <c r="C760" s="625"/>
      <c r="D760" s="627"/>
      <c r="E760" s="210"/>
      <c r="F760" s="210"/>
      <c r="G760" s="210"/>
      <c r="H760" s="210"/>
      <c r="I760" s="627"/>
      <c r="J760" s="210"/>
      <c r="K760" s="210"/>
      <c r="L760" s="210"/>
      <c r="M760" s="628"/>
      <c r="N760" s="210"/>
      <c r="O760" s="210"/>
      <c r="P760" s="210"/>
      <c r="Q760" s="210"/>
      <c r="R760" s="210"/>
      <c r="S760" s="210"/>
      <c r="T760" s="210"/>
      <c r="U760" s="210"/>
      <c r="V760" s="210"/>
      <c r="W760" s="210"/>
      <c r="X760" s="210"/>
      <c r="Y760" s="210"/>
      <c r="Z760" s="210"/>
    </row>
    <row r="761" ht="12.75" customHeight="1">
      <c r="A761" s="625"/>
      <c r="B761" s="625"/>
      <c r="C761" s="625"/>
      <c r="D761" s="627"/>
      <c r="E761" s="210"/>
      <c r="F761" s="210"/>
      <c r="G761" s="210"/>
      <c r="H761" s="210"/>
      <c r="I761" s="627"/>
      <c r="J761" s="210"/>
      <c r="K761" s="210"/>
      <c r="L761" s="210"/>
      <c r="M761" s="628"/>
      <c r="N761" s="210"/>
      <c r="O761" s="210"/>
      <c r="P761" s="210"/>
      <c r="Q761" s="210"/>
      <c r="R761" s="210"/>
      <c r="S761" s="210"/>
      <c r="T761" s="210"/>
      <c r="U761" s="210"/>
      <c r="V761" s="210"/>
      <c r="W761" s="210"/>
      <c r="X761" s="210"/>
      <c r="Y761" s="210"/>
      <c r="Z761" s="210"/>
    </row>
    <row r="762" ht="12.75" customHeight="1">
      <c r="A762" s="625"/>
      <c r="B762" s="625"/>
      <c r="C762" s="625"/>
      <c r="D762" s="627"/>
      <c r="E762" s="210"/>
      <c r="F762" s="210"/>
      <c r="G762" s="210"/>
      <c r="H762" s="210"/>
      <c r="I762" s="627"/>
      <c r="J762" s="210"/>
      <c r="K762" s="210"/>
      <c r="L762" s="210"/>
      <c r="M762" s="628"/>
      <c r="N762" s="210"/>
      <c r="O762" s="210"/>
      <c r="P762" s="210"/>
      <c r="Q762" s="210"/>
      <c r="R762" s="210"/>
      <c r="S762" s="210"/>
      <c r="T762" s="210"/>
      <c r="U762" s="210"/>
      <c r="V762" s="210"/>
      <c r="W762" s="210"/>
      <c r="X762" s="210"/>
      <c r="Y762" s="210"/>
      <c r="Z762" s="210"/>
    </row>
    <row r="763" ht="12.75" customHeight="1">
      <c r="A763" s="625"/>
      <c r="B763" s="625"/>
      <c r="C763" s="625"/>
      <c r="D763" s="627"/>
      <c r="E763" s="210"/>
      <c r="F763" s="210"/>
      <c r="G763" s="210"/>
      <c r="H763" s="210"/>
      <c r="I763" s="627"/>
      <c r="J763" s="210"/>
      <c r="K763" s="210"/>
      <c r="L763" s="210"/>
      <c r="M763" s="628"/>
      <c r="N763" s="210"/>
      <c r="O763" s="210"/>
      <c r="P763" s="210"/>
      <c r="Q763" s="210"/>
      <c r="R763" s="210"/>
      <c r="S763" s="210"/>
      <c r="T763" s="210"/>
      <c r="U763" s="210"/>
      <c r="V763" s="210"/>
      <c r="W763" s="210"/>
      <c r="X763" s="210"/>
      <c r="Y763" s="210"/>
      <c r="Z763" s="210"/>
    </row>
    <row r="764" ht="12.75" customHeight="1">
      <c r="A764" s="625"/>
      <c r="B764" s="625"/>
      <c r="C764" s="625"/>
      <c r="D764" s="627"/>
      <c r="E764" s="210"/>
      <c r="F764" s="210"/>
      <c r="G764" s="210"/>
      <c r="H764" s="210"/>
      <c r="I764" s="627"/>
      <c r="J764" s="210"/>
      <c r="K764" s="210"/>
      <c r="L764" s="210"/>
      <c r="M764" s="628"/>
      <c r="N764" s="210"/>
      <c r="O764" s="210"/>
      <c r="P764" s="210"/>
      <c r="Q764" s="210"/>
      <c r="R764" s="210"/>
      <c r="S764" s="210"/>
      <c r="T764" s="210"/>
      <c r="U764" s="210"/>
      <c r="V764" s="210"/>
      <c r="W764" s="210"/>
      <c r="X764" s="210"/>
      <c r="Y764" s="210"/>
      <c r="Z764" s="210"/>
    </row>
    <row r="765" ht="12.75" customHeight="1">
      <c r="A765" s="625"/>
      <c r="B765" s="625"/>
      <c r="C765" s="625"/>
      <c r="D765" s="627"/>
      <c r="E765" s="210"/>
      <c r="F765" s="210"/>
      <c r="G765" s="210"/>
      <c r="H765" s="210"/>
      <c r="I765" s="627"/>
      <c r="J765" s="210"/>
      <c r="K765" s="210"/>
      <c r="L765" s="210"/>
      <c r="M765" s="628"/>
      <c r="N765" s="210"/>
      <c r="O765" s="210"/>
      <c r="P765" s="210"/>
      <c r="Q765" s="210"/>
      <c r="R765" s="210"/>
      <c r="S765" s="210"/>
      <c r="T765" s="210"/>
      <c r="U765" s="210"/>
      <c r="V765" s="210"/>
      <c r="W765" s="210"/>
      <c r="X765" s="210"/>
      <c r="Y765" s="210"/>
      <c r="Z765" s="210"/>
    </row>
    <row r="766" ht="12.75" customHeight="1">
      <c r="A766" s="625"/>
      <c r="B766" s="625"/>
      <c r="C766" s="625"/>
      <c r="D766" s="627"/>
      <c r="E766" s="210"/>
      <c r="F766" s="210"/>
      <c r="G766" s="210"/>
      <c r="H766" s="210"/>
      <c r="I766" s="627"/>
      <c r="J766" s="210"/>
      <c r="K766" s="210"/>
      <c r="L766" s="210"/>
      <c r="M766" s="628"/>
      <c r="N766" s="210"/>
      <c r="O766" s="210"/>
      <c r="P766" s="210"/>
      <c r="Q766" s="210"/>
      <c r="R766" s="210"/>
      <c r="S766" s="210"/>
      <c r="T766" s="210"/>
      <c r="U766" s="210"/>
      <c r="V766" s="210"/>
      <c r="W766" s="210"/>
      <c r="X766" s="210"/>
      <c r="Y766" s="210"/>
      <c r="Z766" s="210"/>
    </row>
    <row r="767" ht="12.75" customHeight="1">
      <c r="A767" s="625"/>
      <c r="B767" s="625"/>
      <c r="C767" s="625"/>
      <c r="D767" s="627"/>
      <c r="E767" s="210"/>
      <c r="F767" s="210"/>
      <c r="G767" s="210"/>
      <c r="H767" s="210"/>
      <c r="I767" s="627"/>
      <c r="J767" s="210"/>
      <c r="K767" s="210"/>
      <c r="L767" s="210"/>
      <c r="M767" s="628"/>
      <c r="N767" s="210"/>
      <c r="O767" s="210"/>
      <c r="P767" s="210"/>
      <c r="Q767" s="210"/>
      <c r="R767" s="210"/>
      <c r="S767" s="210"/>
      <c r="T767" s="210"/>
      <c r="U767" s="210"/>
      <c r="V767" s="210"/>
      <c r="W767" s="210"/>
      <c r="X767" s="210"/>
      <c r="Y767" s="210"/>
      <c r="Z767" s="210"/>
    </row>
    <row r="768" ht="12.75" customHeight="1">
      <c r="A768" s="625"/>
      <c r="B768" s="625"/>
      <c r="C768" s="625"/>
      <c r="D768" s="627"/>
      <c r="E768" s="210"/>
      <c r="F768" s="210"/>
      <c r="G768" s="210"/>
      <c r="H768" s="210"/>
      <c r="I768" s="627"/>
      <c r="J768" s="210"/>
      <c r="K768" s="210"/>
      <c r="L768" s="210"/>
      <c r="M768" s="628"/>
      <c r="N768" s="210"/>
      <c r="O768" s="210"/>
      <c r="P768" s="210"/>
      <c r="Q768" s="210"/>
      <c r="R768" s="210"/>
      <c r="S768" s="210"/>
      <c r="T768" s="210"/>
      <c r="U768" s="210"/>
      <c r="V768" s="210"/>
      <c r="W768" s="210"/>
      <c r="X768" s="210"/>
      <c r="Y768" s="210"/>
      <c r="Z768" s="210"/>
    </row>
    <row r="769" ht="12.75" customHeight="1">
      <c r="A769" s="625"/>
      <c r="B769" s="625"/>
      <c r="C769" s="625"/>
      <c r="D769" s="627"/>
      <c r="E769" s="210"/>
      <c r="F769" s="210"/>
      <c r="G769" s="210"/>
      <c r="H769" s="210"/>
      <c r="I769" s="627"/>
      <c r="J769" s="210"/>
      <c r="K769" s="210"/>
      <c r="L769" s="210"/>
      <c r="M769" s="628"/>
      <c r="N769" s="210"/>
      <c r="O769" s="210"/>
      <c r="P769" s="210"/>
      <c r="Q769" s="210"/>
      <c r="R769" s="210"/>
      <c r="S769" s="210"/>
      <c r="T769" s="210"/>
      <c r="U769" s="210"/>
      <c r="V769" s="210"/>
      <c r="W769" s="210"/>
      <c r="X769" s="210"/>
      <c r="Y769" s="210"/>
      <c r="Z769" s="210"/>
    </row>
    <row r="770" ht="12.75" customHeight="1">
      <c r="A770" s="625"/>
      <c r="B770" s="625"/>
      <c r="C770" s="625"/>
      <c r="D770" s="627"/>
      <c r="E770" s="210"/>
      <c r="F770" s="210"/>
      <c r="G770" s="210"/>
      <c r="H770" s="210"/>
      <c r="I770" s="627"/>
      <c r="J770" s="210"/>
      <c r="K770" s="210"/>
      <c r="L770" s="210"/>
      <c r="M770" s="628"/>
      <c r="N770" s="210"/>
      <c r="O770" s="210"/>
      <c r="P770" s="210"/>
      <c r="Q770" s="210"/>
      <c r="R770" s="210"/>
      <c r="S770" s="210"/>
      <c r="T770" s="210"/>
      <c r="U770" s="210"/>
      <c r="V770" s="210"/>
      <c r="W770" s="210"/>
      <c r="X770" s="210"/>
      <c r="Y770" s="210"/>
      <c r="Z770" s="210"/>
    </row>
    <row r="771" ht="12.75" customHeight="1">
      <c r="A771" s="625"/>
      <c r="B771" s="625"/>
      <c r="C771" s="625"/>
      <c r="D771" s="627"/>
      <c r="E771" s="210"/>
      <c r="F771" s="210"/>
      <c r="G771" s="210"/>
      <c r="H771" s="210"/>
      <c r="I771" s="627"/>
      <c r="J771" s="210"/>
      <c r="K771" s="210"/>
      <c r="L771" s="210"/>
      <c r="M771" s="628"/>
      <c r="N771" s="210"/>
      <c r="O771" s="210"/>
      <c r="P771" s="210"/>
      <c r="Q771" s="210"/>
      <c r="R771" s="210"/>
      <c r="S771" s="210"/>
      <c r="T771" s="210"/>
      <c r="U771" s="210"/>
      <c r="V771" s="210"/>
      <c r="W771" s="210"/>
      <c r="X771" s="210"/>
      <c r="Y771" s="210"/>
      <c r="Z771" s="210"/>
    </row>
    <row r="772" ht="12.75" customHeight="1">
      <c r="A772" s="625"/>
      <c r="B772" s="625"/>
      <c r="C772" s="625"/>
      <c r="D772" s="627"/>
      <c r="E772" s="210"/>
      <c r="F772" s="210"/>
      <c r="G772" s="210"/>
      <c r="H772" s="210"/>
      <c r="I772" s="627"/>
      <c r="J772" s="210"/>
      <c r="K772" s="210"/>
      <c r="L772" s="210"/>
      <c r="M772" s="628"/>
      <c r="N772" s="210"/>
      <c r="O772" s="210"/>
      <c r="P772" s="210"/>
      <c r="Q772" s="210"/>
      <c r="R772" s="210"/>
      <c r="S772" s="210"/>
      <c r="T772" s="210"/>
      <c r="U772" s="210"/>
      <c r="V772" s="210"/>
      <c r="W772" s="210"/>
      <c r="X772" s="210"/>
      <c r="Y772" s="210"/>
      <c r="Z772" s="210"/>
    </row>
    <row r="773" ht="12.75" customHeight="1">
      <c r="A773" s="625"/>
      <c r="B773" s="625"/>
      <c r="C773" s="625"/>
      <c r="D773" s="627"/>
      <c r="E773" s="210"/>
      <c r="F773" s="210"/>
      <c r="G773" s="210"/>
      <c r="H773" s="210"/>
      <c r="I773" s="627"/>
      <c r="J773" s="210"/>
      <c r="K773" s="210"/>
      <c r="L773" s="210"/>
      <c r="M773" s="628"/>
      <c r="N773" s="210"/>
      <c r="O773" s="210"/>
      <c r="P773" s="210"/>
      <c r="Q773" s="210"/>
      <c r="R773" s="210"/>
      <c r="S773" s="210"/>
      <c r="T773" s="210"/>
      <c r="U773" s="210"/>
      <c r="V773" s="210"/>
      <c r="W773" s="210"/>
      <c r="X773" s="210"/>
      <c r="Y773" s="210"/>
      <c r="Z773" s="210"/>
    </row>
    <row r="774" ht="12.75" customHeight="1">
      <c r="A774" s="625"/>
      <c r="B774" s="625"/>
      <c r="C774" s="625"/>
      <c r="D774" s="627"/>
      <c r="E774" s="210"/>
      <c r="F774" s="210"/>
      <c r="G774" s="210"/>
      <c r="H774" s="210"/>
      <c r="I774" s="627"/>
      <c r="J774" s="210"/>
      <c r="K774" s="210"/>
      <c r="L774" s="210"/>
      <c r="M774" s="628"/>
      <c r="N774" s="210"/>
      <c r="O774" s="210"/>
      <c r="P774" s="210"/>
      <c r="Q774" s="210"/>
      <c r="R774" s="210"/>
      <c r="S774" s="210"/>
      <c r="T774" s="210"/>
      <c r="U774" s="210"/>
      <c r="V774" s="210"/>
      <c r="W774" s="210"/>
      <c r="X774" s="210"/>
      <c r="Y774" s="210"/>
      <c r="Z774" s="210"/>
    </row>
    <row r="775" ht="12.75" customHeight="1">
      <c r="A775" s="625"/>
      <c r="B775" s="625"/>
      <c r="C775" s="625"/>
      <c r="D775" s="627"/>
      <c r="E775" s="210"/>
      <c r="F775" s="210"/>
      <c r="G775" s="210"/>
      <c r="H775" s="210"/>
      <c r="I775" s="627"/>
      <c r="J775" s="210"/>
      <c r="K775" s="210"/>
      <c r="L775" s="210"/>
      <c r="M775" s="628"/>
      <c r="N775" s="210"/>
      <c r="O775" s="210"/>
      <c r="P775" s="210"/>
      <c r="Q775" s="210"/>
      <c r="R775" s="210"/>
      <c r="S775" s="210"/>
      <c r="T775" s="210"/>
      <c r="U775" s="210"/>
      <c r="V775" s="210"/>
      <c r="W775" s="210"/>
      <c r="X775" s="210"/>
      <c r="Y775" s="210"/>
      <c r="Z775" s="210"/>
    </row>
    <row r="776" ht="12.75" customHeight="1">
      <c r="A776" s="625"/>
      <c r="B776" s="625"/>
      <c r="C776" s="625"/>
      <c r="D776" s="627"/>
      <c r="E776" s="210"/>
      <c r="F776" s="210"/>
      <c r="G776" s="210"/>
      <c r="H776" s="210"/>
      <c r="I776" s="627"/>
      <c r="J776" s="210"/>
      <c r="K776" s="210"/>
      <c r="L776" s="210"/>
      <c r="M776" s="628"/>
      <c r="N776" s="210"/>
      <c r="O776" s="210"/>
      <c r="P776" s="210"/>
      <c r="Q776" s="210"/>
      <c r="R776" s="210"/>
      <c r="S776" s="210"/>
      <c r="T776" s="210"/>
      <c r="U776" s="210"/>
      <c r="V776" s="210"/>
      <c r="W776" s="210"/>
      <c r="X776" s="210"/>
      <c r="Y776" s="210"/>
      <c r="Z776" s="210"/>
    </row>
    <row r="777" ht="12.75" customHeight="1">
      <c r="A777" s="625"/>
      <c r="B777" s="625"/>
      <c r="C777" s="625"/>
      <c r="D777" s="627"/>
      <c r="E777" s="210"/>
      <c r="F777" s="210"/>
      <c r="G777" s="210"/>
      <c r="H777" s="210"/>
      <c r="I777" s="627"/>
      <c r="J777" s="210"/>
      <c r="K777" s="210"/>
      <c r="L777" s="210"/>
      <c r="M777" s="628"/>
      <c r="N777" s="210"/>
      <c r="O777" s="210"/>
      <c r="P777" s="210"/>
      <c r="Q777" s="210"/>
      <c r="R777" s="210"/>
      <c r="S777" s="210"/>
      <c r="T777" s="210"/>
      <c r="U777" s="210"/>
      <c r="V777" s="210"/>
      <c r="W777" s="210"/>
      <c r="X777" s="210"/>
      <c r="Y777" s="210"/>
      <c r="Z777" s="210"/>
    </row>
    <row r="778" ht="12.75" customHeight="1">
      <c r="A778" s="625"/>
      <c r="B778" s="625"/>
      <c r="C778" s="625"/>
      <c r="D778" s="627"/>
      <c r="E778" s="210"/>
      <c r="F778" s="210"/>
      <c r="G778" s="210"/>
      <c r="H778" s="210"/>
      <c r="I778" s="627"/>
      <c r="J778" s="210"/>
      <c r="K778" s="210"/>
      <c r="L778" s="210"/>
      <c r="M778" s="628"/>
      <c r="N778" s="210"/>
      <c r="O778" s="210"/>
      <c r="P778" s="210"/>
      <c r="Q778" s="210"/>
      <c r="R778" s="210"/>
      <c r="S778" s="210"/>
      <c r="T778" s="210"/>
      <c r="U778" s="210"/>
      <c r="V778" s="210"/>
      <c r="W778" s="210"/>
      <c r="X778" s="210"/>
      <c r="Y778" s="210"/>
      <c r="Z778" s="210"/>
    </row>
    <row r="779" ht="12.75" customHeight="1">
      <c r="A779" s="625"/>
      <c r="B779" s="625"/>
      <c r="C779" s="625"/>
      <c r="D779" s="627"/>
      <c r="E779" s="210"/>
      <c r="F779" s="210"/>
      <c r="G779" s="210"/>
      <c r="H779" s="210"/>
      <c r="I779" s="627"/>
      <c r="J779" s="210"/>
      <c r="K779" s="210"/>
      <c r="L779" s="210"/>
      <c r="M779" s="628"/>
      <c r="N779" s="210"/>
      <c r="O779" s="210"/>
      <c r="P779" s="210"/>
      <c r="Q779" s="210"/>
      <c r="R779" s="210"/>
      <c r="S779" s="210"/>
      <c r="T779" s="210"/>
      <c r="U779" s="210"/>
      <c r="V779" s="210"/>
      <c r="W779" s="210"/>
      <c r="X779" s="210"/>
      <c r="Y779" s="210"/>
      <c r="Z779" s="210"/>
    </row>
    <row r="780" ht="12.75" customHeight="1">
      <c r="A780" s="625"/>
      <c r="B780" s="625"/>
      <c r="C780" s="625"/>
      <c r="D780" s="627"/>
      <c r="E780" s="210"/>
      <c r="F780" s="210"/>
      <c r="G780" s="210"/>
      <c r="H780" s="210"/>
      <c r="I780" s="627"/>
      <c r="J780" s="210"/>
      <c r="K780" s="210"/>
      <c r="L780" s="210"/>
      <c r="M780" s="628"/>
      <c r="N780" s="210"/>
      <c r="O780" s="210"/>
      <c r="P780" s="210"/>
      <c r="Q780" s="210"/>
      <c r="R780" s="210"/>
      <c r="S780" s="210"/>
      <c r="T780" s="210"/>
      <c r="U780" s="210"/>
      <c r="V780" s="210"/>
      <c r="W780" s="210"/>
      <c r="X780" s="210"/>
      <c r="Y780" s="210"/>
      <c r="Z780" s="210"/>
    </row>
    <row r="781" ht="12.75" customHeight="1">
      <c r="A781" s="625"/>
      <c r="B781" s="625"/>
      <c r="C781" s="625"/>
      <c r="D781" s="627"/>
      <c r="E781" s="210"/>
      <c r="F781" s="210"/>
      <c r="G781" s="210"/>
      <c r="H781" s="210"/>
      <c r="I781" s="627"/>
      <c r="J781" s="210"/>
      <c r="K781" s="210"/>
      <c r="L781" s="210"/>
      <c r="M781" s="628"/>
      <c r="N781" s="210"/>
      <c r="O781" s="210"/>
      <c r="P781" s="210"/>
      <c r="Q781" s="210"/>
      <c r="R781" s="210"/>
      <c r="S781" s="210"/>
      <c r="T781" s="210"/>
      <c r="U781" s="210"/>
      <c r="V781" s="210"/>
      <c r="W781" s="210"/>
      <c r="X781" s="210"/>
      <c r="Y781" s="210"/>
      <c r="Z781" s="210"/>
    </row>
    <row r="782" ht="12.75" customHeight="1">
      <c r="A782" s="625"/>
      <c r="B782" s="625"/>
      <c r="C782" s="625"/>
      <c r="D782" s="627"/>
      <c r="E782" s="210"/>
      <c r="F782" s="210"/>
      <c r="G782" s="210"/>
      <c r="H782" s="210"/>
      <c r="I782" s="627"/>
      <c r="J782" s="210"/>
      <c r="K782" s="210"/>
      <c r="L782" s="210"/>
      <c r="M782" s="628"/>
      <c r="N782" s="210"/>
      <c r="O782" s="210"/>
      <c r="P782" s="210"/>
      <c r="Q782" s="210"/>
      <c r="R782" s="210"/>
      <c r="S782" s="210"/>
      <c r="T782" s="210"/>
      <c r="U782" s="210"/>
      <c r="V782" s="210"/>
      <c r="W782" s="210"/>
      <c r="X782" s="210"/>
      <c r="Y782" s="210"/>
      <c r="Z782" s="210"/>
    </row>
    <row r="783" ht="12.75" customHeight="1">
      <c r="A783" s="625"/>
      <c r="B783" s="625"/>
      <c r="C783" s="625"/>
      <c r="D783" s="627"/>
      <c r="E783" s="210"/>
      <c r="F783" s="210"/>
      <c r="G783" s="210"/>
      <c r="H783" s="210"/>
      <c r="I783" s="627"/>
      <c r="J783" s="210"/>
      <c r="K783" s="210"/>
      <c r="L783" s="210"/>
      <c r="M783" s="628"/>
      <c r="N783" s="210"/>
      <c r="O783" s="210"/>
      <c r="P783" s="210"/>
      <c r="Q783" s="210"/>
      <c r="R783" s="210"/>
      <c r="S783" s="210"/>
      <c r="T783" s="210"/>
      <c r="U783" s="210"/>
      <c r="V783" s="210"/>
      <c r="W783" s="210"/>
      <c r="X783" s="210"/>
      <c r="Y783" s="210"/>
      <c r="Z783" s="210"/>
    </row>
    <row r="784" ht="12.75" customHeight="1">
      <c r="A784" s="625"/>
      <c r="B784" s="625"/>
      <c r="C784" s="625"/>
      <c r="D784" s="627"/>
      <c r="E784" s="210"/>
      <c r="F784" s="210"/>
      <c r="G784" s="210"/>
      <c r="H784" s="210"/>
      <c r="I784" s="627"/>
      <c r="J784" s="210"/>
      <c r="K784" s="210"/>
      <c r="L784" s="210"/>
      <c r="M784" s="628"/>
      <c r="N784" s="210"/>
      <c r="O784" s="210"/>
      <c r="P784" s="210"/>
      <c r="Q784" s="210"/>
      <c r="R784" s="210"/>
      <c r="S784" s="210"/>
      <c r="T784" s="210"/>
      <c r="U784" s="210"/>
      <c r="V784" s="210"/>
      <c r="W784" s="210"/>
      <c r="X784" s="210"/>
      <c r="Y784" s="210"/>
      <c r="Z784" s="210"/>
    </row>
    <row r="785" ht="12.75" customHeight="1">
      <c r="A785" s="625"/>
      <c r="B785" s="625"/>
      <c r="C785" s="625"/>
      <c r="D785" s="627"/>
      <c r="E785" s="210"/>
      <c r="F785" s="210"/>
      <c r="G785" s="210"/>
      <c r="H785" s="210"/>
      <c r="I785" s="627"/>
      <c r="J785" s="210"/>
      <c r="K785" s="210"/>
      <c r="L785" s="210"/>
      <c r="M785" s="628"/>
      <c r="N785" s="210"/>
      <c r="O785" s="210"/>
      <c r="P785" s="210"/>
      <c r="Q785" s="210"/>
      <c r="R785" s="210"/>
      <c r="S785" s="210"/>
      <c r="T785" s="210"/>
      <c r="U785" s="210"/>
      <c r="V785" s="210"/>
      <c r="W785" s="210"/>
      <c r="X785" s="210"/>
      <c r="Y785" s="210"/>
      <c r="Z785" s="210"/>
    </row>
    <row r="786" ht="12.75" customHeight="1">
      <c r="A786" s="625"/>
      <c r="B786" s="625"/>
      <c r="C786" s="625"/>
      <c r="D786" s="627"/>
      <c r="E786" s="210"/>
      <c r="F786" s="210"/>
      <c r="G786" s="210"/>
      <c r="H786" s="210"/>
      <c r="I786" s="627"/>
      <c r="J786" s="210"/>
      <c r="K786" s="210"/>
      <c r="L786" s="210"/>
      <c r="M786" s="628"/>
      <c r="N786" s="210"/>
      <c r="O786" s="210"/>
      <c r="P786" s="210"/>
      <c r="Q786" s="210"/>
      <c r="R786" s="210"/>
      <c r="S786" s="210"/>
      <c r="T786" s="210"/>
      <c r="U786" s="210"/>
      <c r="V786" s="210"/>
      <c r="W786" s="210"/>
      <c r="X786" s="210"/>
      <c r="Y786" s="210"/>
      <c r="Z786" s="210"/>
    </row>
    <row r="787" ht="12.75" customHeight="1">
      <c r="A787" s="625"/>
      <c r="B787" s="625"/>
      <c r="C787" s="625"/>
      <c r="D787" s="627"/>
      <c r="E787" s="210"/>
      <c r="F787" s="210"/>
      <c r="G787" s="210"/>
      <c r="H787" s="210"/>
      <c r="I787" s="627"/>
      <c r="J787" s="210"/>
      <c r="K787" s="210"/>
      <c r="L787" s="210"/>
      <c r="M787" s="628"/>
      <c r="N787" s="210"/>
      <c r="O787" s="210"/>
      <c r="P787" s="210"/>
      <c r="Q787" s="210"/>
      <c r="R787" s="210"/>
      <c r="S787" s="210"/>
      <c r="T787" s="210"/>
      <c r="U787" s="210"/>
      <c r="V787" s="210"/>
      <c r="W787" s="210"/>
      <c r="X787" s="210"/>
      <c r="Y787" s="210"/>
      <c r="Z787" s="210"/>
    </row>
    <row r="788" ht="12.75" customHeight="1">
      <c r="A788" s="625"/>
      <c r="B788" s="625"/>
      <c r="C788" s="625"/>
      <c r="D788" s="627"/>
      <c r="E788" s="210"/>
      <c r="F788" s="210"/>
      <c r="G788" s="210"/>
      <c r="H788" s="210"/>
      <c r="I788" s="627"/>
      <c r="J788" s="210"/>
      <c r="K788" s="210"/>
      <c r="L788" s="210"/>
      <c r="M788" s="628"/>
      <c r="N788" s="210"/>
      <c r="O788" s="210"/>
      <c r="P788" s="210"/>
      <c r="Q788" s="210"/>
      <c r="R788" s="210"/>
      <c r="S788" s="210"/>
      <c r="T788" s="210"/>
      <c r="U788" s="210"/>
      <c r="V788" s="210"/>
      <c r="W788" s="210"/>
      <c r="X788" s="210"/>
      <c r="Y788" s="210"/>
      <c r="Z788" s="210"/>
    </row>
    <row r="789" ht="12.75" customHeight="1">
      <c r="A789" s="625"/>
      <c r="B789" s="625"/>
      <c r="C789" s="625"/>
      <c r="D789" s="627"/>
      <c r="E789" s="210"/>
      <c r="F789" s="210"/>
      <c r="G789" s="210"/>
      <c r="H789" s="210"/>
      <c r="I789" s="627"/>
      <c r="J789" s="210"/>
      <c r="K789" s="210"/>
      <c r="L789" s="210"/>
      <c r="M789" s="628"/>
      <c r="N789" s="210"/>
      <c r="O789" s="210"/>
      <c r="P789" s="210"/>
      <c r="Q789" s="210"/>
      <c r="R789" s="210"/>
      <c r="S789" s="210"/>
      <c r="T789" s="210"/>
      <c r="U789" s="210"/>
      <c r="V789" s="210"/>
      <c r="W789" s="210"/>
      <c r="X789" s="210"/>
      <c r="Y789" s="210"/>
      <c r="Z789" s="210"/>
    </row>
    <row r="790" ht="12.75" customHeight="1">
      <c r="A790" s="625"/>
      <c r="B790" s="625"/>
      <c r="C790" s="625"/>
      <c r="D790" s="627"/>
      <c r="E790" s="210"/>
      <c r="F790" s="210"/>
      <c r="G790" s="210"/>
      <c r="H790" s="210"/>
      <c r="I790" s="627"/>
      <c r="J790" s="210"/>
      <c r="K790" s="210"/>
      <c r="L790" s="210"/>
      <c r="M790" s="628"/>
      <c r="N790" s="210"/>
      <c r="O790" s="210"/>
      <c r="P790" s="210"/>
      <c r="Q790" s="210"/>
      <c r="R790" s="210"/>
      <c r="S790" s="210"/>
      <c r="T790" s="210"/>
      <c r="U790" s="210"/>
      <c r="V790" s="210"/>
      <c r="W790" s="210"/>
      <c r="X790" s="210"/>
      <c r="Y790" s="210"/>
      <c r="Z790" s="210"/>
    </row>
    <row r="791" ht="12.75" customHeight="1">
      <c r="A791" s="625"/>
      <c r="B791" s="625"/>
      <c r="C791" s="625"/>
      <c r="D791" s="627"/>
      <c r="E791" s="210"/>
      <c r="F791" s="210"/>
      <c r="G791" s="210"/>
      <c r="H791" s="210"/>
      <c r="I791" s="627"/>
      <c r="J791" s="210"/>
      <c r="K791" s="210"/>
      <c r="L791" s="210"/>
      <c r="M791" s="628"/>
      <c r="N791" s="210"/>
      <c r="O791" s="210"/>
      <c r="P791" s="210"/>
      <c r="Q791" s="210"/>
      <c r="R791" s="210"/>
      <c r="S791" s="210"/>
      <c r="T791" s="210"/>
      <c r="U791" s="210"/>
      <c r="V791" s="210"/>
      <c r="W791" s="210"/>
      <c r="X791" s="210"/>
      <c r="Y791" s="210"/>
      <c r="Z791" s="210"/>
    </row>
    <row r="792" ht="12.75" customHeight="1">
      <c r="A792" s="625"/>
      <c r="B792" s="625"/>
      <c r="C792" s="625"/>
      <c r="D792" s="627"/>
      <c r="E792" s="210"/>
      <c r="F792" s="210"/>
      <c r="G792" s="210"/>
      <c r="H792" s="210"/>
      <c r="I792" s="627"/>
      <c r="J792" s="210"/>
      <c r="K792" s="210"/>
      <c r="L792" s="210"/>
      <c r="M792" s="628"/>
      <c r="N792" s="210"/>
      <c r="O792" s="210"/>
      <c r="P792" s="210"/>
      <c r="Q792" s="210"/>
      <c r="R792" s="210"/>
      <c r="S792" s="210"/>
      <c r="T792" s="210"/>
      <c r="U792" s="210"/>
      <c r="V792" s="210"/>
      <c r="W792" s="210"/>
      <c r="X792" s="210"/>
      <c r="Y792" s="210"/>
      <c r="Z792" s="210"/>
    </row>
    <row r="793" ht="12.75" customHeight="1">
      <c r="A793" s="625"/>
      <c r="B793" s="625"/>
      <c r="C793" s="625"/>
      <c r="D793" s="627"/>
      <c r="E793" s="210"/>
      <c r="F793" s="210"/>
      <c r="G793" s="210"/>
      <c r="H793" s="210"/>
      <c r="I793" s="627"/>
      <c r="J793" s="210"/>
      <c r="K793" s="210"/>
      <c r="L793" s="210"/>
      <c r="M793" s="628"/>
      <c r="N793" s="210"/>
      <c r="O793" s="210"/>
      <c r="P793" s="210"/>
      <c r="Q793" s="210"/>
      <c r="R793" s="210"/>
      <c r="S793" s="210"/>
      <c r="T793" s="210"/>
      <c r="U793" s="210"/>
      <c r="V793" s="210"/>
      <c r="W793" s="210"/>
      <c r="X793" s="210"/>
      <c r="Y793" s="210"/>
      <c r="Z793" s="210"/>
    </row>
    <row r="794" ht="12.75" customHeight="1">
      <c r="A794" s="625"/>
      <c r="B794" s="625"/>
      <c r="C794" s="625"/>
      <c r="D794" s="627"/>
      <c r="E794" s="210"/>
      <c r="F794" s="210"/>
      <c r="G794" s="210"/>
      <c r="H794" s="210"/>
      <c r="I794" s="627"/>
      <c r="J794" s="210"/>
      <c r="K794" s="210"/>
      <c r="L794" s="210"/>
      <c r="M794" s="628"/>
      <c r="N794" s="210"/>
      <c r="O794" s="210"/>
      <c r="P794" s="210"/>
      <c r="Q794" s="210"/>
      <c r="R794" s="210"/>
      <c r="S794" s="210"/>
      <c r="T794" s="210"/>
      <c r="U794" s="210"/>
      <c r="V794" s="210"/>
      <c r="W794" s="210"/>
      <c r="X794" s="210"/>
      <c r="Y794" s="210"/>
      <c r="Z794" s="210"/>
    </row>
    <row r="795" ht="12.75" customHeight="1">
      <c r="A795" s="625"/>
      <c r="B795" s="625"/>
      <c r="C795" s="625"/>
      <c r="D795" s="627"/>
      <c r="E795" s="210"/>
      <c r="F795" s="210"/>
      <c r="G795" s="210"/>
      <c r="H795" s="210"/>
      <c r="I795" s="627"/>
      <c r="J795" s="210"/>
      <c r="K795" s="210"/>
      <c r="L795" s="210"/>
      <c r="M795" s="628"/>
      <c r="N795" s="210"/>
      <c r="O795" s="210"/>
      <c r="P795" s="210"/>
      <c r="Q795" s="210"/>
      <c r="R795" s="210"/>
      <c r="S795" s="210"/>
      <c r="T795" s="210"/>
      <c r="U795" s="210"/>
      <c r="V795" s="210"/>
      <c r="W795" s="210"/>
      <c r="X795" s="210"/>
      <c r="Y795" s="210"/>
      <c r="Z795" s="210"/>
    </row>
    <row r="796" ht="12.75" customHeight="1">
      <c r="A796" s="625"/>
      <c r="B796" s="625"/>
      <c r="C796" s="625"/>
      <c r="D796" s="627"/>
      <c r="E796" s="210"/>
      <c r="F796" s="210"/>
      <c r="G796" s="210"/>
      <c r="H796" s="210"/>
      <c r="I796" s="627"/>
      <c r="J796" s="210"/>
      <c r="K796" s="210"/>
      <c r="L796" s="210"/>
      <c r="M796" s="628"/>
      <c r="N796" s="210"/>
      <c r="O796" s="210"/>
      <c r="P796" s="210"/>
      <c r="Q796" s="210"/>
      <c r="R796" s="210"/>
      <c r="S796" s="210"/>
      <c r="T796" s="210"/>
      <c r="U796" s="210"/>
      <c r="V796" s="210"/>
      <c r="W796" s="210"/>
      <c r="X796" s="210"/>
      <c r="Y796" s="210"/>
      <c r="Z796" s="210"/>
    </row>
    <row r="797" ht="12.75" customHeight="1">
      <c r="A797" s="625"/>
      <c r="B797" s="625"/>
      <c r="C797" s="625"/>
      <c r="D797" s="627"/>
      <c r="E797" s="210"/>
      <c r="F797" s="210"/>
      <c r="G797" s="210"/>
      <c r="H797" s="210"/>
      <c r="I797" s="627"/>
      <c r="J797" s="210"/>
      <c r="K797" s="210"/>
      <c r="L797" s="210"/>
      <c r="M797" s="628"/>
      <c r="N797" s="210"/>
      <c r="O797" s="210"/>
      <c r="P797" s="210"/>
      <c r="Q797" s="210"/>
      <c r="R797" s="210"/>
      <c r="S797" s="210"/>
      <c r="T797" s="210"/>
      <c r="U797" s="210"/>
      <c r="V797" s="210"/>
      <c r="W797" s="210"/>
      <c r="X797" s="210"/>
      <c r="Y797" s="210"/>
      <c r="Z797" s="210"/>
    </row>
    <row r="798" ht="12.75" customHeight="1">
      <c r="A798" s="625"/>
      <c r="B798" s="625"/>
      <c r="C798" s="625"/>
      <c r="D798" s="627"/>
      <c r="E798" s="210"/>
      <c r="F798" s="210"/>
      <c r="G798" s="210"/>
      <c r="H798" s="210"/>
      <c r="I798" s="627"/>
      <c r="J798" s="210"/>
      <c r="K798" s="210"/>
      <c r="L798" s="210"/>
      <c r="M798" s="628"/>
      <c r="N798" s="210"/>
      <c r="O798" s="210"/>
      <c r="P798" s="210"/>
      <c r="Q798" s="210"/>
      <c r="R798" s="210"/>
      <c r="S798" s="210"/>
      <c r="T798" s="210"/>
      <c r="U798" s="210"/>
      <c r="V798" s="210"/>
      <c r="W798" s="210"/>
      <c r="X798" s="210"/>
      <c r="Y798" s="210"/>
      <c r="Z798" s="210"/>
    </row>
    <row r="799" ht="12.75" customHeight="1">
      <c r="A799" s="625"/>
      <c r="B799" s="625"/>
      <c r="C799" s="625"/>
      <c r="D799" s="627"/>
      <c r="E799" s="210"/>
      <c r="F799" s="210"/>
      <c r="G799" s="210"/>
      <c r="H799" s="210"/>
      <c r="I799" s="627"/>
      <c r="J799" s="210"/>
      <c r="K799" s="210"/>
      <c r="L799" s="210"/>
      <c r="M799" s="628"/>
      <c r="N799" s="210"/>
      <c r="O799" s="210"/>
      <c r="P799" s="210"/>
      <c r="Q799" s="210"/>
      <c r="R799" s="210"/>
      <c r="S799" s="210"/>
      <c r="T799" s="210"/>
      <c r="U799" s="210"/>
      <c r="V799" s="210"/>
      <c r="W799" s="210"/>
      <c r="X799" s="210"/>
      <c r="Y799" s="210"/>
      <c r="Z799" s="210"/>
    </row>
    <row r="800" ht="12.75" customHeight="1">
      <c r="A800" s="625"/>
      <c r="B800" s="625"/>
      <c r="C800" s="625"/>
      <c r="D800" s="627"/>
      <c r="E800" s="210"/>
      <c r="F800" s="210"/>
      <c r="G800" s="210"/>
      <c r="H800" s="210"/>
      <c r="I800" s="627"/>
      <c r="J800" s="210"/>
      <c r="K800" s="210"/>
      <c r="L800" s="210"/>
      <c r="M800" s="628"/>
      <c r="N800" s="210"/>
      <c r="O800" s="210"/>
      <c r="P800" s="210"/>
      <c r="Q800" s="210"/>
      <c r="R800" s="210"/>
      <c r="S800" s="210"/>
      <c r="T800" s="210"/>
      <c r="U800" s="210"/>
      <c r="V800" s="210"/>
      <c r="W800" s="210"/>
      <c r="X800" s="210"/>
      <c r="Y800" s="210"/>
      <c r="Z800" s="210"/>
    </row>
    <row r="801" ht="12.75" customHeight="1">
      <c r="A801" s="625"/>
      <c r="B801" s="625"/>
      <c r="C801" s="625"/>
      <c r="D801" s="627"/>
      <c r="E801" s="210"/>
      <c r="F801" s="210"/>
      <c r="G801" s="210"/>
      <c r="H801" s="210"/>
      <c r="I801" s="627"/>
      <c r="J801" s="210"/>
      <c r="K801" s="210"/>
      <c r="L801" s="210"/>
      <c r="M801" s="628"/>
      <c r="N801" s="210"/>
      <c r="O801" s="210"/>
      <c r="P801" s="210"/>
      <c r="Q801" s="210"/>
      <c r="R801" s="210"/>
      <c r="S801" s="210"/>
      <c r="T801" s="210"/>
      <c r="U801" s="210"/>
      <c r="V801" s="210"/>
      <c r="W801" s="210"/>
      <c r="X801" s="210"/>
      <c r="Y801" s="210"/>
      <c r="Z801" s="210"/>
    </row>
    <row r="802" ht="12.75" customHeight="1">
      <c r="A802" s="625"/>
      <c r="B802" s="625"/>
      <c r="C802" s="625"/>
      <c r="D802" s="627"/>
      <c r="E802" s="210"/>
      <c r="F802" s="210"/>
      <c r="G802" s="210"/>
      <c r="H802" s="210"/>
      <c r="I802" s="627"/>
      <c r="J802" s="210"/>
      <c r="K802" s="210"/>
      <c r="L802" s="210"/>
      <c r="M802" s="628"/>
      <c r="N802" s="210"/>
      <c r="O802" s="210"/>
      <c r="P802" s="210"/>
      <c r="Q802" s="210"/>
      <c r="R802" s="210"/>
      <c r="S802" s="210"/>
      <c r="T802" s="210"/>
      <c r="U802" s="210"/>
      <c r="V802" s="210"/>
      <c r="W802" s="210"/>
      <c r="X802" s="210"/>
      <c r="Y802" s="210"/>
      <c r="Z802" s="210"/>
    </row>
    <row r="803" ht="12.75" customHeight="1">
      <c r="A803" s="625"/>
      <c r="B803" s="625"/>
      <c r="C803" s="625"/>
      <c r="D803" s="627"/>
      <c r="E803" s="210"/>
      <c r="F803" s="210"/>
      <c r="G803" s="210"/>
      <c r="H803" s="210"/>
      <c r="I803" s="627"/>
      <c r="J803" s="210"/>
      <c r="K803" s="210"/>
      <c r="L803" s="210"/>
      <c r="M803" s="628"/>
      <c r="N803" s="210"/>
      <c r="O803" s="210"/>
      <c r="P803" s="210"/>
      <c r="Q803" s="210"/>
      <c r="R803" s="210"/>
      <c r="S803" s="210"/>
      <c r="T803" s="210"/>
      <c r="U803" s="210"/>
      <c r="V803" s="210"/>
      <c r="W803" s="210"/>
      <c r="X803" s="210"/>
      <c r="Y803" s="210"/>
      <c r="Z803" s="210"/>
    </row>
    <row r="804" ht="12.75" customHeight="1">
      <c r="A804" s="625"/>
      <c r="B804" s="625"/>
      <c r="C804" s="625"/>
      <c r="D804" s="627"/>
      <c r="E804" s="210"/>
      <c r="F804" s="210"/>
      <c r="G804" s="210"/>
      <c r="H804" s="210"/>
      <c r="I804" s="627"/>
      <c r="J804" s="210"/>
      <c r="K804" s="210"/>
      <c r="L804" s="210"/>
      <c r="M804" s="628"/>
      <c r="N804" s="210"/>
      <c r="O804" s="210"/>
      <c r="P804" s="210"/>
      <c r="Q804" s="210"/>
      <c r="R804" s="210"/>
      <c r="S804" s="210"/>
      <c r="T804" s="210"/>
      <c r="U804" s="210"/>
      <c r="V804" s="210"/>
      <c r="W804" s="210"/>
      <c r="X804" s="210"/>
      <c r="Y804" s="210"/>
      <c r="Z804" s="210"/>
    </row>
    <row r="805" ht="12.75" customHeight="1">
      <c r="A805" s="625"/>
      <c r="B805" s="625"/>
      <c r="C805" s="625"/>
      <c r="D805" s="627"/>
      <c r="E805" s="210"/>
      <c r="F805" s="210"/>
      <c r="G805" s="210"/>
      <c r="H805" s="210"/>
      <c r="I805" s="627"/>
      <c r="J805" s="210"/>
      <c r="K805" s="210"/>
      <c r="L805" s="210"/>
      <c r="M805" s="628"/>
      <c r="N805" s="210"/>
      <c r="O805" s="210"/>
      <c r="P805" s="210"/>
      <c r="Q805" s="210"/>
      <c r="R805" s="210"/>
      <c r="S805" s="210"/>
      <c r="T805" s="210"/>
      <c r="U805" s="210"/>
      <c r="V805" s="210"/>
      <c r="W805" s="210"/>
      <c r="X805" s="210"/>
      <c r="Y805" s="210"/>
      <c r="Z805" s="210"/>
    </row>
    <row r="806" ht="12.75" customHeight="1">
      <c r="A806" s="625"/>
      <c r="B806" s="625"/>
      <c r="C806" s="625"/>
      <c r="D806" s="627"/>
      <c r="E806" s="210"/>
      <c r="F806" s="210"/>
      <c r="G806" s="210"/>
      <c r="H806" s="210"/>
      <c r="I806" s="627"/>
      <c r="J806" s="210"/>
      <c r="K806" s="210"/>
      <c r="L806" s="210"/>
      <c r="M806" s="628"/>
      <c r="N806" s="210"/>
      <c r="O806" s="210"/>
      <c r="P806" s="210"/>
      <c r="Q806" s="210"/>
      <c r="R806" s="210"/>
      <c r="S806" s="210"/>
      <c r="T806" s="210"/>
      <c r="U806" s="210"/>
      <c r="V806" s="210"/>
      <c r="W806" s="210"/>
      <c r="X806" s="210"/>
      <c r="Y806" s="210"/>
      <c r="Z806" s="210"/>
    </row>
    <row r="807" ht="12.75" customHeight="1">
      <c r="A807" s="625"/>
      <c r="B807" s="625"/>
      <c r="C807" s="625"/>
      <c r="D807" s="627"/>
      <c r="E807" s="210"/>
      <c r="F807" s="210"/>
      <c r="G807" s="210"/>
      <c r="H807" s="210"/>
      <c r="I807" s="627"/>
      <c r="J807" s="210"/>
      <c r="K807" s="210"/>
      <c r="L807" s="210"/>
      <c r="M807" s="628"/>
      <c r="N807" s="210"/>
      <c r="O807" s="210"/>
      <c r="P807" s="210"/>
      <c r="Q807" s="210"/>
      <c r="R807" s="210"/>
      <c r="S807" s="210"/>
      <c r="T807" s="210"/>
      <c r="U807" s="210"/>
      <c r="V807" s="210"/>
      <c r="W807" s="210"/>
      <c r="X807" s="210"/>
      <c r="Y807" s="210"/>
      <c r="Z807" s="210"/>
    </row>
    <row r="808" ht="12.75" customHeight="1">
      <c r="A808" s="625"/>
      <c r="B808" s="625"/>
      <c r="C808" s="625"/>
      <c r="D808" s="627"/>
      <c r="E808" s="210"/>
      <c r="F808" s="210"/>
      <c r="G808" s="210"/>
      <c r="H808" s="210"/>
      <c r="I808" s="627"/>
      <c r="J808" s="210"/>
      <c r="K808" s="210"/>
      <c r="L808" s="210"/>
      <c r="M808" s="628"/>
      <c r="N808" s="210"/>
      <c r="O808" s="210"/>
      <c r="P808" s="210"/>
      <c r="Q808" s="210"/>
      <c r="R808" s="210"/>
      <c r="S808" s="210"/>
      <c r="T808" s="210"/>
      <c r="U808" s="210"/>
      <c r="V808" s="210"/>
      <c r="W808" s="210"/>
      <c r="X808" s="210"/>
      <c r="Y808" s="210"/>
      <c r="Z808" s="210"/>
    </row>
    <row r="809" ht="12.75" customHeight="1">
      <c r="A809" s="625"/>
      <c r="B809" s="625"/>
      <c r="C809" s="625"/>
      <c r="D809" s="627"/>
      <c r="E809" s="210"/>
      <c r="F809" s="210"/>
      <c r="G809" s="210"/>
      <c r="H809" s="210"/>
      <c r="I809" s="627"/>
      <c r="J809" s="210"/>
      <c r="K809" s="210"/>
      <c r="L809" s="210"/>
      <c r="M809" s="628"/>
      <c r="N809" s="210"/>
      <c r="O809" s="210"/>
      <c r="P809" s="210"/>
      <c r="Q809" s="210"/>
      <c r="R809" s="210"/>
      <c r="S809" s="210"/>
      <c r="T809" s="210"/>
      <c r="U809" s="210"/>
      <c r="V809" s="210"/>
      <c r="W809" s="210"/>
      <c r="X809" s="210"/>
      <c r="Y809" s="210"/>
      <c r="Z809" s="210"/>
    </row>
    <row r="810" ht="12.75" customHeight="1">
      <c r="A810" s="625"/>
      <c r="B810" s="625"/>
      <c r="C810" s="625"/>
      <c r="D810" s="627"/>
      <c r="E810" s="210"/>
      <c r="F810" s="210"/>
      <c r="G810" s="210"/>
      <c r="H810" s="210"/>
      <c r="I810" s="627"/>
      <c r="J810" s="210"/>
      <c r="K810" s="210"/>
      <c r="L810" s="210"/>
      <c r="M810" s="628"/>
      <c r="N810" s="210"/>
      <c r="O810" s="210"/>
      <c r="P810" s="210"/>
      <c r="Q810" s="210"/>
      <c r="R810" s="210"/>
      <c r="S810" s="210"/>
      <c r="T810" s="210"/>
      <c r="U810" s="210"/>
      <c r="V810" s="210"/>
      <c r="W810" s="210"/>
      <c r="X810" s="210"/>
      <c r="Y810" s="210"/>
      <c r="Z810" s="210"/>
    </row>
    <row r="811" ht="12.75" customHeight="1">
      <c r="A811" s="625"/>
      <c r="B811" s="625"/>
      <c r="C811" s="625"/>
      <c r="D811" s="627"/>
      <c r="E811" s="210"/>
      <c r="F811" s="210"/>
      <c r="G811" s="210"/>
      <c r="H811" s="210"/>
      <c r="I811" s="627"/>
      <c r="J811" s="210"/>
      <c r="K811" s="210"/>
      <c r="L811" s="210"/>
      <c r="M811" s="628"/>
      <c r="N811" s="210"/>
      <c r="O811" s="210"/>
      <c r="P811" s="210"/>
      <c r="Q811" s="210"/>
      <c r="R811" s="210"/>
      <c r="S811" s="210"/>
      <c r="T811" s="210"/>
      <c r="U811" s="210"/>
      <c r="V811" s="210"/>
      <c r="W811" s="210"/>
      <c r="X811" s="210"/>
      <c r="Y811" s="210"/>
      <c r="Z811" s="210"/>
    </row>
    <row r="812" ht="12.75" customHeight="1">
      <c r="A812" s="625"/>
      <c r="B812" s="625"/>
      <c r="C812" s="625"/>
      <c r="D812" s="627"/>
      <c r="E812" s="210"/>
      <c r="F812" s="210"/>
      <c r="G812" s="210"/>
      <c r="H812" s="210"/>
      <c r="I812" s="627"/>
      <c r="J812" s="210"/>
      <c r="K812" s="210"/>
      <c r="L812" s="210"/>
      <c r="M812" s="628"/>
      <c r="N812" s="210"/>
      <c r="O812" s="210"/>
      <c r="P812" s="210"/>
      <c r="Q812" s="210"/>
      <c r="R812" s="210"/>
      <c r="S812" s="210"/>
      <c r="T812" s="210"/>
      <c r="U812" s="210"/>
      <c r="V812" s="210"/>
      <c r="W812" s="210"/>
      <c r="X812" s="210"/>
      <c r="Y812" s="210"/>
      <c r="Z812" s="210"/>
    </row>
    <row r="813" ht="12.75" customHeight="1">
      <c r="A813" s="625"/>
      <c r="B813" s="625"/>
      <c r="C813" s="625"/>
      <c r="D813" s="627"/>
      <c r="E813" s="210"/>
      <c r="F813" s="210"/>
      <c r="G813" s="210"/>
      <c r="H813" s="210"/>
      <c r="I813" s="627"/>
      <c r="J813" s="210"/>
      <c r="K813" s="210"/>
      <c r="L813" s="210"/>
      <c r="M813" s="628"/>
      <c r="N813" s="210"/>
      <c r="O813" s="210"/>
      <c r="P813" s="210"/>
      <c r="Q813" s="210"/>
      <c r="R813" s="210"/>
      <c r="S813" s="210"/>
      <c r="T813" s="210"/>
      <c r="U813" s="210"/>
      <c r="V813" s="210"/>
      <c r="W813" s="210"/>
      <c r="X813" s="210"/>
      <c r="Y813" s="210"/>
      <c r="Z813" s="210"/>
    </row>
    <row r="814" ht="12.75" customHeight="1">
      <c r="A814" s="625"/>
      <c r="B814" s="625"/>
      <c r="C814" s="625"/>
      <c r="D814" s="627"/>
      <c r="E814" s="210"/>
      <c r="F814" s="210"/>
      <c r="G814" s="210"/>
      <c r="H814" s="210"/>
      <c r="I814" s="627"/>
      <c r="J814" s="210"/>
      <c r="K814" s="210"/>
      <c r="L814" s="210"/>
      <c r="M814" s="628"/>
      <c r="N814" s="210"/>
      <c r="O814" s="210"/>
      <c r="P814" s="210"/>
      <c r="Q814" s="210"/>
      <c r="R814" s="210"/>
      <c r="S814" s="210"/>
      <c r="T814" s="210"/>
      <c r="U814" s="210"/>
      <c r="V814" s="210"/>
      <c r="W814" s="210"/>
      <c r="X814" s="210"/>
      <c r="Y814" s="210"/>
      <c r="Z814" s="210"/>
    </row>
    <row r="815" ht="12.75" customHeight="1">
      <c r="A815" s="625"/>
      <c r="B815" s="625"/>
      <c r="C815" s="625"/>
      <c r="D815" s="627"/>
      <c r="E815" s="210"/>
      <c r="F815" s="210"/>
      <c r="G815" s="210"/>
      <c r="H815" s="210"/>
      <c r="I815" s="627"/>
      <c r="J815" s="210"/>
      <c r="K815" s="210"/>
      <c r="L815" s="210"/>
      <c r="M815" s="628"/>
      <c r="N815" s="210"/>
      <c r="O815" s="210"/>
      <c r="P815" s="210"/>
      <c r="Q815" s="210"/>
      <c r="R815" s="210"/>
      <c r="S815" s="210"/>
      <c r="T815" s="210"/>
      <c r="U815" s="210"/>
      <c r="V815" s="210"/>
      <c r="W815" s="210"/>
      <c r="X815" s="210"/>
      <c r="Y815" s="210"/>
      <c r="Z815" s="210"/>
    </row>
    <row r="816" ht="12.75" customHeight="1">
      <c r="A816" s="625"/>
      <c r="B816" s="625"/>
      <c r="C816" s="625"/>
      <c r="D816" s="627"/>
      <c r="E816" s="210"/>
      <c r="F816" s="210"/>
      <c r="G816" s="210"/>
      <c r="H816" s="210"/>
      <c r="I816" s="627"/>
      <c r="J816" s="210"/>
      <c r="K816" s="210"/>
      <c r="L816" s="210"/>
      <c r="M816" s="628"/>
      <c r="N816" s="210"/>
      <c r="O816" s="210"/>
      <c r="P816" s="210"/>
      <c r="Q816" s="210"/>
      <c r="R816" s="210"/>
      <c r="S816" s="210"/>
      <c r="T816" s="210"/>
      <c r="U816" s="210"/>
      <c r="V816" s="210"/>
      <c r="W816" s="210"/>
      <c r="X816" s="210"/>
      <c r="Y816" s="210"/>
      <c r="Z816" s="210"/>
    </row>
    <row r="817" ht="12.75" customHeight="1">
      <c r="A817" s="625"/>
      <c r="B817" s="625"/>
      <c r="C817" s="625"/>
      <c r="D817" s="627"/>
      <c r="E817" s="210"/>
      <c r="F817" s="210"/>
      <c r="G817" s="210"/>
      <c r="H817" s="210"/>
      <c r="I817" s="627"/>
      <c r="J817" s="210"/>
      <c r="K817" s="210"/>
      <c r="L817" s="210"/>
      <c r="M817" s="628"/>
      <c r="N817" s="210"/>
      <c r="O817" s="210"/>
      <c r="P817" s="210"/>
      <c r="Q817" s="210"/>
      <c r="R817" s="210"/>
      <c r="S817" s="210"/>
      <c r="T817" s="210"/>
      <c r="U817" s="210"/>
      <c r="V817" s="210"/>
      <c r="W817" s="210"/>
      <c r="X817" s="210"/>
      <c r="Y817" s="210"/>
      <c r="Z817" s="210"/>
    </row>
    <row r="818" ht="12.75" customHeight="1">
      <c r="A818" s="625"/>
      <c r="B818" s="625"/>
      <c r="C818" s="625"/>
      <c r="D818" s="627"/>
      <c r="E818" s="210"/>
      <c r="F818" s="210"/>
      <c r="G818" s="210"/>
      <c r="H818" s="210"/>
      <c r="I818" s="627"/>
      <c r="J818" s="210"/>
      <c r="K818" s="210"/>
      <c r="L818" s="210"/>
      <c r="M818" s="628"/>
      <c r="N818" s="210"/>
      <c r="O818" s="210"/>
      <c r="P818" s="210"/>
      <c r="Q818" s="210"/>
      <c r="R818" s="210"/>
      <c r="S818" s="210"/>
      <c r="T818" s="210"/>
      <c r="U818" s="210"/>
      <c r="V818" s="210"/>
      <c r="W818" s="210"/>
      <c r="X818" s="210"/>
      <c r="Y818" s="210"/>
      <c r="Z818" s="210"/>
    </row>
    <row r="819" ht="12.75" customHeight="1">
      <c r="A819" s="625"/>
      <c r="B819" s="625"/>
      <c r="C819" s="625"/>
      <c r="D819" s="627"/>
      <c r="E819" s="210"/>
      <c r="F819" s="210"/>
      <c r="G819" s="210"/>
      <c r="H819" s="210"/>
      <c r="I819" s="627"/>
      <c r="J819" s="210"/>
      <c r="K819" s="210"/>
      <c r="L819" s="210"/>
      <c r="M819" s="628"/>
      <c r="N819" s="210"/>
      <c r="O819" s="210"/>
      <c r="P819" s="210"/>
      <c r="Q819" s="210"/>
      <c r="R819" s="210"/>
      <c r="S819" s="210"/>
      <c r="T819" s="210"/>
      <c r="U819" s="210"/>
      <c r="V819" s="210"/>
      <c r="W819" s="210"/>
      <c r="X819" s="210"/>
      <c r="Y819" s="210"/>
      <c r="Z819" s="210"/>
    </row>
    <row r="820" ht="12.75" customHeight="1">
      <c r="A820" s="625"/>
      <c r="B820" s="625"/>
      <c r="C820" s="625"/>
      <c r="D820" s="627"/>
      <c r="E820" s="210"/>
      <c r="F820" s="210"/>
      <c r="G820" s="210"/>
      <c r="H820" s="210"/>
      <c r="I820" s="627"/>
      <c r="J820" s="210"/>
      <c r="K820" s="210"/>
      <c r="L820" s="210"/>
      <c r="M820" s="628"/>
      <c r="N820" s="210"/>
      <c r="O820" s="210"/>
      <c r="P820" s="210"/>
      <c r="Q820" s="210"/>
      <c r="R820" s="210"/>
      <c r="S820" s="210"/>
      <c r="T820" s="210"/>
      <c r="U820" s="210"/>
      <c r="V820" s="210"/>
      <c r="W820" s="210"/>
      <c r="X820" s="210"/>
      <c r="Y820" s="210"/>
      <c r="Z820" s="210"/>
    </row>
    <row r="821" ht="12.75" customHeight="1">
      <c r="A821" s="625"/>
      <c r="B821" s="625"/>
      <c r="C821" s="625"/>
      <c r="D821" s="627"/>
      <c r="E821" s="210"/>
      <c r="F821" s="210"/>
      <c r="G821" s="210"/>
      <c r="H821" s="210"/>
      <c r="I821" s="627"/>
      <c r="J821" s="210"/>
      <c r="K821" s="210"/>
      <c r="L821" s="210"/>
      <c r="M821" s="628"/>
      <c r="N821" s="210"/>
      <c r="O821" s="210"/>
      <c r="P821" s="210"/>
      <c r="Q821" s="210"/>
      <c r="R821" s="210"/>
      <c r="S821" s="210"/>
      <c r="T821" s="210"/>
      <c r="U821" s="210"/>
      <c r="V821" s="210"/>
      <c r="W821" s="210"/>
      <c r="X821" s="210"/>
      <c r="Y821" s="210"/>
      <c r="Z821" s="210"/>
    </row>
    <row r="822" ht="12.75" customHeight="1">
      <c r="A822" s="625"/>
      <c r="B822" s="625"/>
      <c r="C822" s="625"/>
      <c r="D822" s="627"/>
      <c r="E822" s="210"/>
      <c r="F822" s="210"/>
      <c r="G822" s="210"/>
      <c r="H822" s="210"/>
      <c r="I822" s="627"/>
      <c r="J822" s="210"/>
      <c r="K822" s="210"/>
      <c r="L822" s="210"/>
      <c r="M822" s="628"/>
      <c r="N822" s="210"/>
      <c r="O822" s="210"/>
      <c r="P822" s="210"/>
      <c r="Q822" s="210"/>
      <c r="R822" s="210"/>
      <c r="S822" s="210"/>
      <c r="T822" s="210"/>
      <c r="U822" s="210"/>
      <c r="V822" s="210"/>
      <c r="W822" s="210"/>
      <c r="X822" s="210"/>
      <c r="Y822" s="210"/>
      <c r="Z822" s="210"/>
    </row>
    <row r="823" ht="12.75" customHeight="1">
      <c r="A823" s="625"/>
      <c r="B823" s="625"/>
      <c r="C823" s="625"/>
      <c r="D823" s="627"/>
      <c r="E823" s="210"/>
      <c r="F823" s="210"/>
      <c r="G823" s="210"/>
      <c r="H823" s="210"/>
      <c r="I823" s="627"/>
      <c r="J823" s="210"/>
      <c r="K823" s="210"/>
      <c r="L823" s="210"/>
      <c r="M823" s="628"/>
      <c r="N823" s="210"/>
      <c r="O823" s="210"/>
      <c r="P823" s="210"/>
      <c r="Q823" s="210"/>
      <c r="R823" s="210"/>
      <c r="S823" s="210"/>
      <c r="T823" s="210"/>
      <c r="U823" s="210"/>
      <c r="V823" s="210"/>
      <c r="W823" s="210"/>
      <c r="X823" s="210"/>
      <c r="Y823" s="210"/>
      <c r="Z823" s="210"/>
    </row>
    <row r="824" ht="12.75" customHeight="1">
      <c r="A824" s="625"/>
      <c r="B824" s="625"/>
      <c r="C824" s="625"/>
      <c r="D824" s="627"/>
      <c r="E824" s="210"/>
      <c r="F824" s="210"/>
      <c r="G824" s="210"/>
      <c r="H824" s="210"/>
      <c r="I824" s="627"/>
      <c r="J824" s="210"/>
      <c r="K824" s="210"/>
      <c r="L824" s="210"/>
      <c r="M824" s="628"/>
      <c r="N824" s="210"/>
      <c r="O824" s="210"/>
      <c r="P824" s="210"/>
      <c r="Q824" s="210"/>
      <c r="R824" s="210"/>
      <c r="S824" s="210"/>
      <c r="T824" s="210"/>
      <c r="U824" s="210"/>
      <c r="V824" s="210"/>
      <c r="W824" s="210"/>
      <c r="X824" s="210"/>
      <c r="Y824" s="210"/>
      <c r="Z824" s="210"/>
    </row>
    <row r="825" ht="12.75" customHeight="1">
      <c r="A825" s="625"/>
      <c r="B825" s="625"/>
      <c r="C825" s="625"/>
      <c r="D825" s="627"/>
      <c r="E825" s="210"/>
      <c r="F825" s="210"/>
      <c r="G825" s="210"/>
      <c r="H825" s="210"/>
      <c r="I825" s="627"/>
      <c r="J825" s="210"/>
      <c r="K825" s="210"/>
      <c r="L825" s="210"/>
      <c r="M825" s="628"/>
      <c r="N825" s="210"/>
      <c r="O825" s="210"/>
      <c r="P825" s="210"/>
      <c r="Q825" s="210"/>
      <c r="R825" s="210"/>
      <c r="S825" s="210"/>
      <c r="T825" s="210"/>
      <c r="U825" s="210"/>
      <c r="V825" s="210"/>
      <c r="W825" s="210"/>
      <c r="X825" s="210"/>
      <c r="Y825" s="210"/>
      <c r="Z825" s="210"/>
    </row>
    <row r="826" ht="12.75" customHeight="1">
      <c r="A826" s="625"/>
      <c r="B826" s="625"/>
      <c r="C826" s="625"/>
      <c r="D826" s="627"/>
      <c r="E826" s="210"/>
      <c r="F826" s="210"/>
      <c r="G826" s="210"/>
      <c r="H826" s="210"/>
      <c r="I826" s="627"/>
      <c r="J826" s="210"/>
      <c r="K826" s="210"/>
      <c r="L826" s="210"/>
      <c r="M826" s="628"/>
      <c r="N826" s="210"/>
      <c r="O826" s="210"/>
      <c r="P826" s="210"/>
      <c r="Q826" s="210"/>
      <c r="R826" s="210"/>
      <c r="S826" s="210"/>
      <c r="T826" s="210"/>
      <c r="U826" s="210"/>
      <c r="V826" s="210"/>
      <c r="W826" s="210"/>
      <c r="X826" s="210"/>
      <c r="Y826" s="210"/>
      <c r="Z826" s="210"/>
    </row>
    <row r="827" ht="12.75" customHeight="1">
      <c r="A827" s="625"/>
      <c r="B827" s="625"/>
      <c r="C827" s="625"/>
      <c r="D827" s="627"/>
      <c r="E827" s="210"/>
      <c r="F827" s="210"/>
      <c r="G827" s="210"/>
      <c r="H827" s="210"/>
      <c r="I827" s="627"/>
      <c r="J827" s="210"/>
      <c r="K827" s="210"/>
      <c r="L827" s="210"/>
      <c r="M827" s="628"/>
      <c r="N827" s="210"/>
      <c r="O827" s="210"/>
      <c r="P827" s="210"/>
      <c r="Q827" s="210"/>
      <c r="R827" s="210"/>
      <c r="S827" s="210"/>
      <c r="T827" s="210"/>
      <c r="U827" s="210"/>
      <c r="V827" s="210"/>
      <c r="W827" s="210"/>
      <c r="X827" s="210"/>
      <c r="Y827" s="210"/>
      <c r="Z827" s="210"/>
    </row>
    <row r="828" ht="12.75" customHeight="1">
      <c r="A828" s="625"/>
      <c r="B828" s="625"/>
      <c r="C828" s="625"/>
      <c r="D828" s="627"/>
      <c r="E828" s="210"/>
      <c r="F828" s="210"/>
      <c r="G828" s="210"/>
      <c r="H828" s="210"/>
      <c r="I828" s="627"/>
      <c r="J828" s="210"/>
      <c r="K828" s="210"/>
      <c r="L828" s="210"/>
      <c r="M828" s="628"/>
      <c r="N828" s="210"/>
      <c r="O828" s="210"/>
      <c r="P828" s="210"/>
      <c r="Q828" s="210"/>
      <c r="R828" s="210"/>
      <c r="S828" s="210"/>
      <c r="T828" s="210"/>
      <c r="U828" s="210"/>
      <c r="V828" s="210"/>
      <c r="W828" s="210"/>
      <c r="X828" s="210"/>
      <c r="Y828" s="210"/>
      <c r="Z828" s="210"/>
    </row>
    <row r="829" ht="12.75" customHeight="1">
      <c r="A829" s="625"/>
      <c r="B829" s="625"/>
      <c r="C829" s="625"/>
      <c r="D829" s="627"/>
      <c r="E829" s="210"/>
      <c r="F829" s="210"/>
      <c r="G829" s="210"/>
      <c r="H829" s="210"/>
      <c r="I829" s="627"/>
      <c r="J829" s="210"/>
      <c r="K829" s="210"/>
      <c r="L829" s="210"/>
      <c r="M829" s="628"/>
      <c r="N829" s="210"/>
      <c r="O829" s="210"/>
      <c r="P829" s="210"/>
      <c r="Q829" s="210"/>
      <c r="R829" s="210"/>
      <c r="S829" s="210"/>
      <c r="T829" s="210"/>
      <c r="U829" s="210"/>
      <c r="V829" s="210"/>
      <c r="W829" s="210"/>
      <c r="X829" s="210"/>
      <c r="Y829" s="210"/>
      <c r="Z829" s="210"/>
    </row>
    <row r="830" ht="12.75" customHeight="1">
      <c r="A830" s="625"/>
      <c r="B830" s="625"/>
      <c r="C830" s="625"/>
      <c r="D830" s="627"/>
      <c r="E830" s="210"/>
      <c r="F830" s="210"/>
      <c r="G830" s="210"/>
      <c r="H830" s="210"/>
      <c r="I830" s="627"/>
      <c r="J830" s="210"/>
      <c r="K830" s="210"/>
      <c r="L830" s="210"/>
      <c r="M830" s="628"/>
      <c r="N830" s="210"/>
      <c r="O830" s="210"/>
      <c r="P830" s="210"/>
      <c r="Q830" s="210"/>
      <c r="R830" s="210"/>
      <c r="S830" s="210"/>
      <c r="T830" s="210"/>
      <c r="U830" s="210"/>
      <c r="V830" s="210"/>
      <c r="W830" s="210"/>
      <c r="X830" s="210"/>
      <c r="Y830" s="210"/>
      <c r="Z830" s="210"/>
    </row>
    <row r="831" ht="12.75" customHeight="1">
      <c r="A831" s="625"/>
      <c r="B831" s="625"/>
      <c r="C831" s="625"/>
      <c r="D831" s="627"/>
      <c r="E831" s="210"/>
      <c r="F831" s="210"/>
      <c r="G831" s="210"/>
      <c r="H831" s="210"/>
      <c r="I831" s="627"/>
      <c r="J831" s="210"/>
      <c r="K831" s="210"/>
      <c r="L831" s="210"/>
      <c r="M831" s="628"/>
      <c r="N831" s="210"/>
      <c r="O831" s="210"/>
      <c r="P831" s="210"/>
      <c r="Q831" s="210"/>
      <c r="R831" s="210"/>
      <c r="S831" s="210"/>
      <c r="T831" s="210"/>
      <c r="U831" s="210"/>
      <c r="V831" s="210"/>
      <c r="W831" s="210"/>
      <c r="X831" s="210"/>
      <c r="Y831" s="210"/>
      <c r="Z831" s="210"/>
    </row>
    <row r="832" ht="12.75" customHeight="1">
      <c r="A832" s="625"/>
      <c r="B832" s="625"/>
      <c r="C832" s="625"/>
      <c r="D832" s="627"/>
      <c r="E832" s="210"/>
      <c r="F832" s="210"/>
      <c r="G832" s="210"/>
      <c r="H832" s="210"/>
      <c r="I832" s="627"/>
      <c r="J832" s="210"/>
      <c r="K832" s="210"/>
      <c r="L832" s="210"/>
      <c r="M832" s="628"/>
      <c r="N832" s="210"/>
      <c r="O832" s="210"/>
      <c r="P832" s="210"/>
      <c r="Q832" s="210"/>
      <c r="R832" s="210"/>
      <c r="S832" s="210"/>
      <c r="T832" s="210"/>
      <c r="U832" s="210"/>
      <c r="V832" s="210"/>
      <c r="W832" s="210"/>
      <c r="X832" s="210"/>
      <c r="Y832" s="210"/>
      <c r="Z832" s="210"/>
    </row>
    <row r="833" ht="12.75" customHeight="1">
      <c r="A833" s="625"/>
      <c r="B833" s="625"/>
      <c r="C833" s="625"/>
      <c r="D833" s="627"/>
      <c r="E833" s="210"/>
      <c r="F833" s="210"/>
      <c r="G833" s="210"/>
      <c r="H833" s="210"/>
      <c r="I833" s="627"/>
      <c r="J833" s="210"/>
      <c r="K833" s="210"/>
      <c r="L833" s="210"/>
      <c r="M833" s="628"/>
      <c r="N833" s="210"/>
      <c r="O833" s="210"/>
      <c r="P833" s="210"/>
      <c r="Q833" s="210"/>
      <c r="R833" s="210"/>
      <c r="S833" s="210"/>
      <c r="T833" s="210"/>
      <c r="U833" s="210"/>
      <c r="V833" s="210"/>
      <c r="W833" s="210"/>
      <c r="X833" s="210"/>
      <c r="Y833" s="210"/>
      <c r="Z833" s="210"/>
    </row>
    <row r="834" ht="12.75" customHeight="1">
      <c r="A834" s="625"/>
      <c r="B834" s="625"/>
      <c r="C834" s="625"/>
      <c r="D834" s="627"/>
      <c r="E834" s="210"/>
      <c r="F834" s="210"/>
      <c r="G834" s="210"/>
      <c r="H834" s="210"/>
      <c r="I834" s="627"/>
      <c r="J834" s="210"/>
      <c r="K834" s="210"/>
      <c r="L834" s="210"/>
      <c r="M834" s="628"/>
      <c r="N834" s="210"/>
      <c r="O834" s="210"/>
      <c r="P834" s="210"/>
      <c r="Q834" s="210"/>
      <c r="R834" s="210"/>
      <c r="S834" s="210"/>
      <c r="T834" s="210"/>
      <c r="U834" s="210"/>
      <c r="V834" s="210"/>
      <c r="W834" s="210"/>
      <c r="X834" s="210"/>
      <c r="Y834" s="210"/>
      <c r="Z834" s="210"/>
    </row>
    <row r="835" ht="12.75" customHeight="1">
      <c r="A835" s="625"/>
      <c r="B835" s="625"/>
      <c r="C835" s="625"/>
      <c r="D835" s="627"/>
      <c r="E835" s="210"/>
      <c r="F835" s="210"/>
      <c r="G835" s="210"/>
      <c r="H835" s="210"/>
      <c r="I835" s="627"/>
      <c r="J835" s="210"/>
      <c r="K835" s="210"/>
      <c r="L835" s="210"/>
      <c r="M835" s="628"/>
      <c r="N835" s="210"/>
      <c r="O835" s="210"/>
      <c r="P835" s="210"/>
      <c r="Q835" s="210"/>
      <c r="R835" s="210"/>
      <c r="S835" s="210"/>
      <c r="T835" s="210"/>
      <c r="U835" s="210"/>
      <c r="V835" s="210"/>
      <c r="W835" s="210"/>
      <c r="X835" s="210"/>
      <c r="Y835" s="210"/>
      <c r="Z835" s="210"/>
    </row>
    <row r="836" ht="12.75" customHeight="1">
      <c r="A836" s="625"/>
      <c r="B836" s="625"/>
      <c r="C836" s="625"/>
      <c r="D836" s="627"/>
      <c r="E836" s="210"/>
      <c r="F836" s="210"/>
      <c r="G836" s="210"/>
      <c r="H836" s="210"/>
      <c r="I836" s="627"/>
      <c r="J836" s="210"/>
      <c r="K836" s="210"/>
      <c r="L836" s="210"/>
      <c r="M836" s="628"/>
      <c r="N836" s="210"/>
      <c r="O836" s="210"/>
      <c r="P836" s="210"/>
      <c r="Q836" s="210"/>
      <c r="R836" s="210"/>
      <c r="S836" s="210"/>
      <c r="T836" s="210"/>
      <c r="U836" s="210"/>
      <c r="V836" s="210"/>
      <c r="W836" s="210"/>
      <c r="X836" s="210"/>
      <c r="Y836" s="210"/>
      <c r="Z836" s="210"/>
    </row>
    <row r="837" ht="12.75" customHeight="1">
      <c r="A837" s="625"/>
      <c r="B837" s="625"/>
      <c r="C837" s="625"/>
      <c r="D837" s="627"/>
      <c r="E837" s="210"/>
      <c r="F837" s="210"/>
      <c r="G837" s="210"/>
      <c r="H837" s="210"/>
      <c r="I837" s="627"/>
      <c r="J837" s="210"/>
      <c r="K837" s="210"/>
      <c r="L837" s="210"/>
      <c r="M837" s="628"/>
      <c r="N837" s="210"/>
      <c r="O837" s="210"/>
      <c r="P837" s="210"/>
      <c r="Q837" s="210"/>
      <c r="R837" s="210"/>
      <c r="S837" s="210"/>
      <c r="T837" s="210"/>
      <c r="U837" s="210"/>
      <c r="V837" s="210"/>
      <c r="W837" s="210"/>
      <c r="X837" s="210"/>
      <c r="Y837" s="210"/>
      <c r="Z837" s="210"/>
    </row>
    <row r="838" ht="12.75" customHeight="1">
      <c r="A838" s="625"/>
      <c r="B838" s="625"/>
      <c r="C838" s="625"/>
      <c r="D838" s="627"/>
      <c r="E838" s="210"/>
      <c r="F838" s="210"/>
      <c r="G838" s="210"/>
      <c r="H838" s="210"/>
      <c r="I838" s="627"/>
      <c r="J838" s="210"/>
      <c r="K838" s="210"/>
      <c r="L838" s="210"/>
      <c r="M838" s="628"/>
      <c r="N838" s="210"/>
      <c r="O838" s="210"/>
      <c r="P838" s="210"/>
      <c r="Q838" s="210"/>
      <c r="R838" s="210"/>
      <c r="S838" s="210"/>
      <c r="T838" s="210"/>
      <c r="U838" s="210"/>
      <c r="V838" s="210"/>
      <c r="W838" s="210"/>
      <c r="X838" s="210"/>
      <c r="Y838" s="210"/>
      <c r="Z838" s="210"/>
    </row>
    <row r="839" ht="12.75" customHeight="1">
      <c r="A839" s="625"/>
      <c r="B839" s="625"/>
      <c r="C839" s="625"/>
      <c r="D839" s="627"/>
      <c r="E839" s="210"/>
      <c r="F839" s="210"/>
      <c r="G839" s="210"/>
      <c r="H839" s="210"/>
      <c r="I839" s="627"/>
      <c r="J839" s="210"/>
      <c r="K839" s="210"/>
      <c r="L839" s="210"/>
      <c r="M839" s="628"/>
      <c r="N839" s="210"/>
      <c r="O839" s="210"/>
      <c r="P839" s="210"/>
      <c r="Q839" s="210"/>
      <c r="R839" s="210"/>
      <c r="S839" s="210"/>
      <c r="T839" s="210"/>
      <c r="U839" s="210"/>
      <c r="V839" s="210"/>
      <c r="W839" s="210"/>
      <c r="X839" s="210"/>
      <c r="Y839" s="210"/>
      <c r="Z839" s="210"/>
    </row>
    <row r="840" ht="12.75" customHeight="1">
      <c r="A840" s="625"/>
      <c r="B840" s="625"/>
      <c r="C840" s="625"/>
      <c r="D840" s="627"/>
      <c r="E840" s="210"/>
      <c r="F840" s="210"/>
      <c r="G840" s="210"/>
      <c r="H840" s="210"/>
      <c r="I840" s="627"/>
      <c r="J840" s="210"/>
      <c r="K840" s="210"/>
      <c r="L840" s="210"/>
      <c r="M840" s="628"/>
      <c r="N840" s="210"/>
      <c r="O840" s="210"/>
      <c r="P840" s="210"/>
      <c r="Q840" s="210"/>
      <c r="R840" s="210"/>
      <c r="S840" s="210"/>
      <c r="T840" s="210"/>
      <c r="U840" s="210"/>
      <c r="V840" s="210"/>
      <c r="W840" s="210"/>
      <c r="X840" s="210"/>
      <c r="Y840" s="210"/>
      <c r="Z840" s="210"/>
    </row>
    <row r="841" ht="12.75" customHeight="1">
      <c r="A841" s="625"/>
      <c r="B841" s="625"/>
      <c r="C841" s="625"/>
      <c r="D841" s="627"/>
      <c r="E841" s="210"/>
      <c r="F841" s="210"/>
      <c r="G841" s="210"/>
      <c r="H841" s="210"/>
      <c r="I841" s="627"/>
      <c r="J841" s="210"/>
      <c r="K841" s="210"/>
      <c r="L841" s="210"/>
      <c r="M841" s="628"/>
      <c r="N841" s="210"/>
      <c r="O841" s="210"/>
      <c r="P841" s="210"/>
      <c r="Q841" s="210"/>
      <c r="R841" s="210"/>
      <c r="S841" s="210"/>
      <c r="T841" s="210"/>
      <c r="U841" s="210"/>
      <c r="V841" s="210"/>
      <c r="W841" s="210"/>
      <c r="X841" s="210"/>
      <c r="Y841" s="210"/>
      <c r="Z841" s="210"/>
    </row>
    <row r="842" ht="12.75" customHeight="1">
      <c r="A842" s="625"/>
      <c r="B842" s="625"/>
      <c r="C842" s="625"/>
      <c r="D842" s="627"/>
      <c r="E842" s="210"/>
      <c r="F842" s="210"/>
      <c r="G842" s="210"/>
      <c r="H842" s="210"/>
      <c r="I842" s="627"/>
      <c r="J842" s="210"/>
      <c r="K842" s="210"/>
      <c r="L842" s="210"/>
      <c r="M842" s="628"/>
      <c r="N842" s="210"/>
      <c r="O842" s="210"/>
      <c r="P842" s="210"/>
      <c r="Q842" s="210"/>
      <c r="R842" s="210"/>
      <c r="S842" s="210"/>
      <c r="T842" s="210"/>
      <c r="U842" s="210"/>
      <c r="V842" s="210"/>
      <c r="W842" s="210"/>
      <c r="X842" s="210"/>
      <c r="Y842" s="210"/>
      <c r="Z842" s="210"/>
    </row>
    <row r="843" ht="12.75" customHeight="1">
      <c r="A843" s="625"/>
      <c r="B843" s="625"/>
      <c r="C843" s="625"/>
      <c r="D843" s="627"/>
      <c r="E843" s="210"/>
      <c r="F843" s="210"/>
      <c r="G843" s="210"/>
      <c r="H843" s="210"/>
      <c r="I843" s="627"/>
      <c r="J843" s="210"/>
      <c r="K843" s="210"/>
      <c r="L843" s="210"/>
      <c r="M843" s="628"/>
      <c r="N843" s="210"/>
      <c r="O843" s="210"/>
      <c r="P843" s="210"/>
      <c r="Q843" s="210"/>
      <c r="R843" s="210"/>
      <c r="S843" s="210"/>
      <c r="T843" s="210"/>
      <c r="U843" s="210"/>
      <c r="V843" s="210"/>
      <c r="W843" s="210"/>
      <c r="X843" s="210"/>
      <c r="Y843" s="210"/>
      <c r="Z843" s="210"/>
    </row>
    <row r="844" ht="12.75" customHeight="1">
      <c r="A844" s="625"/>
      <c r="B844" s="625"/>
      <c r="C844" s="625"/>
      <c r="D844" s="627"/>
      <c r="E844" s="210"/>
      <c r="F844" s="210"/>
      <c r="G844" s="210"/>
      <c r="H844" s="210"/>
      <c r="I844" s="627"/>
      <c r="J844" s="210"/>
      <c r="K844" s="210"/>
      <c r="L844" s="210"/>
      <c r="M844" s="628"/>
      <c r="N844" s="210"/>
      <c r="O844" s="210"/>
      <c r="P844" s="210"/>
      <c r="Q844" s="210"/>
      <c r="R844" s="210"/>
      <c r="S844" s="210"/>
      <c r="T844" s="210"/>
      <c r="U844" s="210"/>
      <c r="V844" s="210"/>
      <c r="W844" s="210"/>
      <c r="X844" s="210"/>
      <c r="Y844" s="210"/>
      <c r="Z844" s="210"/>
    </row>
    <row r="845" ht="12.75" customHeight="1">
      <c r="A845" s="625"/>
      <c r="B845" s="625"/>
      <c r="C845" s="625"/>
      <c r="D845" s="627"/>
      <c r="E845" s="210"/>
      <c r="F845" s="210"/>
      <c r="G845" s="210"/>
      <c r="H845" s="210"/>
      <c r="I845" s="627"/>
      <c r="J845" s="210"/>
      <c r="K845" s="210"/>
      <c r="L845" s="210"/>
      <c r="M845" s="628"/>
      <c r="N845" s="210"/>
      <c r="O845" s="210"/>
      <c r="P845" s="210"/>
      <c r="Q845" s="210"/>
      <c r="R845" s="210"/>
      <c r="S845" s="210"/>
      <c r="T845" s="210"/>
      <c r="U845" s="210"/>
      <c r="V845" s="210"/>
      <c r="W845" s="210"/>
      <c r="X845" s="210"/>
      <c r="Y845" s="210"/>
      <c r="Z845" s="210"/>
    </row>
    <row r="846" ht="12.75" customHeight="1">
      <c r="A846" s="625"/>
      <c r="B846" s="625"/>
      <c r="C846" s="625"/>
      <c r="D846" s="627"/>
      <c r="E846" s="210"/>
      <c r="F846" s="210"/>
      <c r="G846" s="210"/>
      <c r="H846" s="210"/>
      <c r="I846" s="627"/>
      <c r="J846" s="210"/>
      <c r="K846" s="210"/>
      <c r="L846" s="210"/>
      <c r="M846" s="628"/>
      <c r="N846" s="210"/>
      <c r="O846" s="210"/>
      <c r="P846" s="210"/>
      <c r="Q846" s="210"/>
      <c r="R846" s="210"/>
      <c r="S846" s="210"/>
      <c r="T846" s="210"/>
      <c r="U846" s="210"/>
      <c r="V846" s="210"/>
      <c r="W846" s="210"/>
      <c r="X846" s="210"/>
      <c r="Y846" s="210"/>
      <c r="Z846" s="210"/>
    </row>
    <row r="847" ht="12.75" customHeight="1">
      <c r="A847" s="625"/>
      <c r="B847" s="625"/>
      <c r="C847" s="625"/>
      <c r="D847" s="627"/>
      <c r="E847" s="210"/>
      <c r="F847" s="210"/>
      <c r="G847" s="210"/>
      <c r="H847" s="210"/>
      <c r="I847" s="627"/>
      <c r="J847" s="210"/>
      <c r="K847" s="210"/>
      <c r="L847" s="210"/>
      <c r="M847" s="628"/>
      <c r="N847" s="210"/>
      <c r="O847" s="210"/>
      <c r="P847" s="210"/>
      <c r="Q847" s="210"/>
      <c r="R847" s="210"/>
      <c r="S847" s="210"/>
      <c r="T847" s="210"/>
      <c r="U847" s="210"/>
      <c r="V847" s="210"/>
      <c r="W847" s="210"/>
      <c r="X847" s="210"/>
      <c r="Y847" s="210"/>
      <c r="Z847" s="210"/>
    </row>
    <row r="848" ht="12.75" customHeight="1">
      <c r="A848" s="625"/>
      <c r="B848" s="625"/>
      <c r="C848" s="625"/>
      <c r="D848" s="627"/>
      <c r="E848" s="210"/>
      <c r="F848" s="210"/>
      <c r="G848" s="210"/>
      <c r="H848" s="210"/>
      <c r="I848" s="627"/>
      <c r="J848" s="210"/>
      <c r="K848" s="210"/>
      <c r="L848" s="210"/>
      <c r="M848" s="628"/>
      <c r="N848" s="210"/>
      <c r="O848" s="210"/>
      <c r="P848" s="210"/>
      <c r="Q848" s="210"/>
      <c r="R848" s="210"/>
      <c r="S848" s="210"/>
      <c r="T848" s="210"/>
      <c r="U848" s="210"/>
      <c r="V848" s="210"/>
      <c r="W848" s="210"/>
      <c r="X848" s="210"/>
      <c r="Y848" s="210"/>
      <c r="Z848" s="210"/>
    </row>
    <row r="849" ht="12.75" customHeight="1">
      <c r="A849" s="625"/>
      <c r="B849" s="625"/>
      <c r="C849" s="625"/>
      <c r="D849" s="627"/>
      <c r="E849" s="210"/>
      <c r="F849" s="210"/>
      <c r="G849" s="210"/>
      <c r="H849" s="210"/>
      <c r="I849" s="627"/>
      <c r="J849" s="210"/>
      <c r="K849" s="210"/>
      <c r="L849" s="210"/>
      <c r="M849" s="628"/>
      <c r="N849" s="210"/>
      <c r="O849" s="210"/>
      <c r="P849" s="210"/>
      <c r="Q849" s="210"/>
      <c r="R849" s="210"/>
      <c r="S849" s="210"/>
      <c r="T849" s="210"/>
      <c r="U849" s="210"/>
      <c r="V849" s="210"/>
      <c r="W849" s="210"/>
      <c r="X849" s="210"/>
      <c r="Y849" s="210"/>
      <c r="Z849" s="210"/>
    </row>
    <row r="850" ht="12.75" customHeight="1">
      <c r="A850" s="625"/>
      <c r="B850" s="625"/>
      <c r="C850" s="625"/>
      <c r="D850" s="627"/>
      <c r="E850" s="210"/>
      <c r="F850" s="210"/>
      <c r="G850" s="210"/>
      <c r="H850" s="210"/>
      <c r="I850" s="627"/>
      <c r="J850" s="210"/>
      <c r="K850" s="210"/>
      <c r="L850" s="210"/>
      <c r="M850" s="628"/>
      <c r="N850" s="210"/>
      <c r="O850" s="210"/>
      <c r="P850" s="210"/>
      <c r="Q850" s="210"/>
      <c r="R850" s="210"/>
      <c r="S850" s="210"/>
      <c r="T850" s="210"/>
      <c r="U850" s="210"/>
      <c r="V850" s="210"/>
      <c r="W850" s="210"/>
      <c r="X850" s="210"/>
      <c r="Y850" s="210"/>
      <c r="Z850" s="210"/>
    </row>
    <row r="851" ht="12.75" customHeight="1">
      <c r="A851" s="625"/>
      <c r="B851" s="625"/>
      <c r="C851" s="625"/>
      <c r="D851" s="627"/>
      <c r="E851" s="210"/>
      <c r="F851" s="210"/>
      <c r="G851" s="210"/>
      <c r="H851" s="210"/>
      <c r="I851" s="627"/>
      <c r="J851" s="210"/>
      <c r="K851" s="210"/>
      <c r="L851" s="210"/>
      <c r="M851" s="628"/>
      <c r="N851" s="210"/>
      <c r="O851" s="210"/>
      <c r="P851" s="210"/>
      <c r="Q851" s="210"/>
      <c r="R851" s="210"/>
      <c r="S851" s="210"/>
      <c r="T851" s="210"/>
      <c r="U851" s="210"/>
      <c r="V851" s="210"/>
      <c r="W851" s="210"/>
      <c r="X851" s="210"/>
      <c r="Y851" s="210"/>
      <c r="Z851" s="210"/>
    </row>
    <row r="852" ht="12.75" customHeight="1">
      <c r="A852" s="625"/>
      <c r="B852" s="625"/>
      <c r="C852" s="625"/>
      <c r="D852" s="627"/>
      <c r="E852" s="210"/>
      <c r="F852" s="210"/>
      <c r="G852" s="210"/>
      <c r="H852" s="210"/>
      <c r="I852" s="627"/>
      <c r="J852" s="210"/>
      <c r="K852" s="210"/>
      <c r="L852" s="210"/>
      <c r="M852" s="628"/>
      <c r="N852" s="210"/>
      <c r="O852" s="210"/>
      <c r="P852" s="210"/>
      <c r="Q852" s="210"/>
      <c r="R852" s="210"/>
      <c r="S852" s="210"/>
      <c r="T852" s="210"/>
      <c r="U852" s="210"/>
      <c r="V852" s="210"/>
      <c r="W852" s="210"/>
      <c r="X852" s="210"/>
      <c r="Y852" s="210"/>
      <c r="Z852" s="210"/>
    </row>
    <row r="853" ht="12.75" customHeight="1">
      <c r="A853" s="625"/>
      <c r="B853" s="625"/>
      <c r="C853" s="625"/>
      <c r="D853" s="627"/>
      <c r="E853" s="210"/>
      <c r="F853" s="210"/>
      <c r="G853" s="210"/>
      <c r="H853" s="210"/>
      <c r="I853" s="627"/>
      <c r="J853" s="210"/>
      <c r="K853" s="210"/>
      <c r="L853" s="210"/>
      <c r="M853" s="628"/>
      <c r="N853" s="210"/>
      <c r="O853" s="210"/>
      <c r="P853" s="210"/>
      <c r="Q853" s="210"/>
      <c r="R853" s="210"/>
      <c r="S853" s="210"/>
      <c r="T853" s="210"/>
      <c r="U853" s="210"/>
      <c r="V853" s="210"/>
      <c r="W853" s="210"/>
      <c r="X853" s="210"/>
      <c r="Y853" s="210"/>
      <c r="Z853" s="210"/>
    </row>
    <row r="854" ht="12.75" customHeight="1">
      <c r="A854" s="625"/>
      <c r="B854" s="625"/>
      <c r="C854" s="625"/>
      <c r="D854" s="627"/>
      <c r="E854" s="210"/>
      <c r="F854" s="210"/>
      <c r="G854" s="210"/>
      <c r="H854" s="210"/>
      <c r="I854" s="627"/>
      <c r="J854" s="210"/>
      <c r="K854" s="210"/>
      <c r="L854" s="210"/>
      <c r="M854" s="628"/>
      <c r="N854" s="210"/>
      <c r="O854" s="210"/>
      <c r="P854" s="210"/>
      <c r="Q854" s="210"/>
      <c r="R854" s="210"/>
      <c r="S854" s="210"/>
      <c r="T854" s="210"/>
      <c r="U854" s="210"/>
      <c r="V854" s="210"/>
      <c r="W854" s="210"/>
      <c r="X854" s="210"/>
      <c r="Y854" s="210"/>
      <c r="Z854" s="210"/>
    </row>
    <row r="855" ht="12.75" customHeight="1">
      <c r="A855" s="625"/>
      <c r="B855" s="625"/>
      <c r="C855" s="625"/>
      <c r="D855" s="627"/>
      <c r="E855" s="210"/>
      <c r="F855" s="210"/>
      <c r="G855" s="210"/>
      <c r="H855" s="210"/>
      <c r="I855" s="627"/>
      <c r="J855" s="210"/>
      <c r="K855" s="210"/>
      <c r="L855" s="210"/>
      <c r="M855" s="628"/>
      <c r="N855" s="210"/>
      <c r="O855" s="210"/>
      <c r="P855" s="210"/>
      <c r="Q855" s="210"/>
      <c r="R855" s="210"/>
      <c r="S855" s="210"/>
      <c r="T855" s="210"/>
      <c r="U855" s="210"/>
      <c r="V855" s="210"/>
      <c r="W855" s="210"/>
      <c r="X855" s="210"/>
      <c r="Y855" s="210"/>
      <c r="Z855" s="210"/>
    </row>
    <row r="856" ht="12.75" customHeight="1">
      <c r="A856" s="625"/>
      <c r="B856" s="625"/>
      <c r="C856" s="625"/>
      <c r="D856" s="627"/>
      <c r="E856" s="210"/>
      <c r="F856" s="210"/>
      <c r="G856" s="210"/>
      <c r="H856" s="210"/>
      <c r="I856" s="627"/>
      <c r="J856" s="210"/>
      <c r="K856" s="210"/>
      <c r="L856" s="210"/>
      <c r="M856" s="628"/>
      <c r="N856" s="210"/>
      <c r="O856" s="210"/>
      <c r="P856" s="210"/>
      <c r="Q856" s="210"/>
      <c r="R856" s="210"/>
      <c r="S856" s="210"/>
      <c r="T856" s="210"/>
      <c r="U856" s="210"/>
      <c r="V856" s="210"/>
      <c r="W856" s="210"/>
      <c r="X856" s="210"/>
      <c r="Y856" s="210"/>
      <c r="Z856" s="210"/>
    </row>
    <row r="857" ht="12.75" customHeight="1">
      <c r="A857" s="625"/>
      <c r="B857" s="625"/>
      <c r="C857" s="625"/>
      <c r="D857" s="627"/>
      <c r="E857" s="210"/>
      <c r="F857" s="210"/>
      <c r="G857" s="210"/>
      <c r="H857" s="210"/>
      <c r="I857" s="627"/>
      <c r="J857" s="210"/>
      <c r="K857" s="210"/>
      <c r="L857" s="210"/>
      <c r="M857" s="628"/>
      <c r="N857" s="210"/>
      <c r="O857" s="210"/>
      <c r="P857" s="210"/>
      <c r="Q857" s="210"/>
      <c r="R857" s="210"/>
      <c r="S857" s="210"/>
      <c r="T857" s="210"/>
      <c r="U857" s="210"/>
      <c r="V857" s="210"/>
      <c r="W857" s="210"/>
      <c r="X857" s="210"/>
      <c r="Y857" s="210"/>
      <c r="Z857" s="210"/>
    </row>
    <row r="858" ht="12.75" customHeight="1">
      <c r="A858" s="625"/>
      <c r="B858" s="625"/>
      <c r="C858" s="625"/>
      <c r="D858" s="627"/>
      <c r="E858" s="210"/>
      <c r="F858" s="210"/>
      <c r="G858" s="210"/>
      <c r="H858" s="210"/>
      <c r="I858" s="627"/>
      <c r="J858" s="210"/>
      <c r="K858" s="210"/>
      <c r="L858" s="210"/>
      <c r="M858" s="628"/>
      <c r="N858" s="210"/>
      <c r="O858" s="210"/>
      <c r="P858" s="210"/>
      <c r="Q858" s="210"/>
      <c r="R858" s="210"/>
      <c r="S858" s="210"/>
      <c r="T858" s="210"/>
      <c r="U858" s="210"/>
      <c r="V858" s="210"/>
      <c r="W858" s="210"/>
      <c r="X858" s="210"/>
      <c r="Y858" s="210"/>
      <c r="Z858" s="210"/>
    </row>
    <row r="859" ht="12.75" customHeight="1">
      <c r="A859" s="625"/>
      <c r="B859" s="625"/>
      <c r="C859" s="625"/>
      <c r="D859" s="627"/>
      <c r="E859" s="210"/>
      <c r="F859" s="210"/>
      <c r="G859" s="210"/>
      <c r="H859" s="210"/>
      <c r="I859" s="627"/>
      <c r="J859" s="210"/>
      <c r="K859" s="210"/>
      <c r="L859" s="210"/>
      <c r="M859" s="628"/>
      <c r="N859" s="210"/>
      <c r="O859" s="210"/>
      <c r="P859" s="210"/>
      <c r="Q859" s="210"/>
      <c r="R859" s="210"/>
      <c r="S859" s="210"/>
      <c r="T859" s="210"/>
      <c r="U859" s="210"/>
      <c r="V859" s="210"/>
      <c r="W859" s="210"/>
      <c r="X859" s="210"/>
      <c r="Y859" s="210"/>
      <c r="Z859" s="210"/>
    </row>
    <row r="860" ht="12.75" customHeight="1">
      <c r="A860" s="625"/>
      <c r="B860" s="625"/>
      <c r="C860" s="625"/>
      <c r="D860" s="627"/>
      <c r="E860" s="210"/>
      <c r="F860" s="210"/>
      <c r="G860" s="210"/>
      <c r="H860" s="210"/>
      <c r="I860" s="627"/>
      <c r="J860" s="210"/>
      <c r="K860" s="210"/>
      <c r="L860" s="210"/>
      <c r="M860" s="628"/>
      <c r="N860" s="210"/>
      <c r="O860" s="210"/>
      <c r="P860" s="210"/>
      <c r="Q860" s="210"/>
      <c r="R860" s="210"/>
      <c r="S860" s="210"/>
      <c r="T860" s="210"/>
      <c r="U860" s="210"/>
      <c r="V860" s="210"/>
      <c r="W860" s="210"/>
      <c r="X860" s="210"/>
      <c r="Y860" s="210"/>
      <c r="Z860" s="210"/>
    </row>
    <row r="861" ht="12.75" customHeight="1">
      <c r="A861" s="625"/>
      <c r="B861" s="625"/>
      <c r="C861" s="625"/>
      <c r="D861" s="627"/>
      <c r="E861" s="210"/>
      <c r="F861" s="210"/>
      <c r="G861" s="210"/>
      <c r="H861" s="210"/>
      <c r="I861" s="627"/>
      <c r="J861" s="210"/>
      <c r="K861" s="210"/>
      <c r="L861" s="210"/>
      <c r="M861" s="628"/>
      <c r="N861" s="210"/>
      <c r="O861" s="210"/>
      <c r="P861" s="210"/>
      <c r="Q861" s="210"/>
      <c r="R861" s="210"/>
      <c r="S861" s="210"/>
      <c r="T861" s="210"/>
      <c r="U861" s="210"/>
      <c r="V861" s="210"/>
      <c r="W861" s="210"/>
      <c r="X861" s="210"/>
      <c r="Y861" s="210"/>
      <c r="Z861" s="210"/>
    </row>
    <row r="862" ht="12.75" customHeight="1">
      <c r="A862" s="625"/>
      <c r="B862" s="625"/>
      <c r="C862" s="625"/>
      <c r="D862" s="627"/>
      <c r="E862" s="210"/>
      <c r="F862" s="210"/>
      <c r="G862" s="210"/>
      <c r="H862" s="210"/>
      <c r="I862" s="627"/>
      <c r="J862" s="210"/>
      <c r="K862" s="210"/>
      <c r="L862" s="210"/>
      <c r="M862" s="628"/>
      <c r="N862" s="210"/>
      <c r="O862" s="210"/>
      <c r="P862" s="210"/>
      <c r="Q862" s="210"/>
      <c r="R862" s="210"/>
      <c r="S862" s="210"/>
      <c r="T862" s="210"/>
      <c r="U862" s="210"/>
      <c r="V862" s="210"/>
      <c r="W862" s="210"/>
      <c r="X862" s="210"/>
      <c r="Y862" s="210"/>
      <c r="Z862" s="210"/>
    </row>
    <row r="863" ht="12.75" customHeight="1">
      <c r="A863" s="625"/>
      <c r="B863" s="625"/>
      <c r="C863" s="625"/>
      <c r="D863" s="627"/>
      <c r="E863" s="210"/>
      <c r="F863" s="210"/>
      <c r="G863" s="210"/>
      <c r="H863" s="210"/>
      <c r="I863" s="627"/>
      <c r="J863" s="210"/>
      <c r="K863" s="210"/>
      <c r="L863" s="210"/>
      <c r="M863" s="628"/>
      <c r="N863" s="210"/>
      <c r="O863" s="210"/>
      <c r="P863" s="210"/>
      <c r="Q863" s="210"/>
      <c r="R863" s="210"/>
      <c r="S863" s="210"/>
      <c r="T863" s="210"/>
      <c r="U863" s="210"/>
      <c r="V863" s="210"/>
      <c r="W863" s="210"/>
      <c r="X863" s="210"/>
      <c r="Y863" s="210"/>
      <c r="Z863" s="210"/>
    </row>
    <row r="864" ht="12.75" customHeight="1">
      <c r="A864" s="625"/>
      <c r="B864" s="625"/>
      <c r="C864" s="625"/>
      <c r="D864" s="627"/>
      <c r="E864" s="210"/>
      <c r="F864" s="210"/>
      <c r="G864" s="210"/>
      <c r="H864" s="210"/>
      <c r="I864" s="627"/>
      <c r="J864" s="210"/>
      <c r="K864" s="210"/>
      <c r="L864" s="210"/>
      <c r="M864" s="628"/>
      <c r="N864" s="210"/>
      <c r="O864" s="210"/>
      <c r="P864" s="210"/>
      <c r="Q864" s="210"/>
      <c r="R864" s="210"/>
      <c r="S864" s="210"/>
      <c r="T864" s="210"/>
      <c r="U864" s="210"/>
      <c r="V864" s="210"/>
      <c r="W864" s="210"/>
      <c r="X864" s="210"/>
      <c r="Y864" s="210"/>
      <c r="Z864" s="210"/>
    </row>
    <row r="865" ht="12.75" customHeight="1">
      <c r="A865" s="625"/>
      <c r="B865" s="625"/>
      <c r="C865" s="625"/>
      <c r="D865" s="627"/>
      <c r="E865" s="210"/>
      <c r="F865" s="210"/>
      <c r="G865" s="210"/>
      <c r="H865" s="210"/>
      <c r="I865" s="627"/>
      <c r="J865" s="210"/>
      <c r="K865" s="210"/>
      <c r="L865" s="210"/>
      <c r="M865" s="628"/>
      <c r="N865" s="210"/>
      <c r="O865" s="210"/>
      <c r="P865" s="210"/>
      <c r="Q865" s="210"/>
      <c r="R865" s="210"/>
      <c r="S865" s="210"/>
      <c r="T865" s="210"/>
      <c r="U865" s="210"/>
      <c r="V865" s="210"/>
      <c r="W865" s="210"/>
      <c r="X865" s="210"/>
      <c r="Y865" s="210"/>
      <c r="Z865" s="210"/>
    </row>
    <row r="866" ht="12.75" customHeight="1">
      <c r="A866" s="625"/>
      <c r="B866" s="625"/>
      <c r="C866" s="625"/>
      <c r="D866" s="627"/>
      <c r="E866" s="210"/>
      <c r="F866" s="210"/>
      <c r="G866" s="210"/>
      <c r="H866" s="210"/>
      <c r="I866" s="627"/>
      <c r="J866" s="210"/>
      <c r="K866" s="210"/>
      <c r="L866" s="210"/>
      <c r="M866" s="628"/>
      <c r="N866" s="210"/>
      <c r="O866" s="210"/>
      <c r="P866" s="210"/>
      <c r="Q866" s="210"/>
      <c r="R866" s="210"/>
      <c r="S866" s="210"/>
      <c r="T866" s="210"/>
      <c r="U866" s="210"/>
      <c r="V866" s="210"/>
      <c r="W866" s="210"/>
      <c r="X866" s="210"/>
      <c r="Y866" s="210"/>
      <c r="Z866" s="210"/>
    </row>
    <row r="867" ht="12.75" customHeight="1">
      <c r="A867" s="625"/>
      <c r="B867" s="625"/>
      <c r="C867" s="625"/>
      <c r="D867" s="627"/>
      <c r="E867" s="210"/>
      <c r="F867" s="210"/>
      <c r="G867" s="210"/>
      <c r="H867" s="210"/>
      <c r="I867" s="627"/>
      <c r="J867" s="210"/>
      <c r="K867" s="210"/>
      <c r="L867" s="210"/>
      <c r="M867" s="628"/>
      <c r="N867" s="210"/>
      <c r="O867" s="210"/>
      <c r="P867" s="210"/>
      <c r="Q867" s="210"/>
      <c r="R867" s="210"/>
      <c r="S867" s="210"/>
      <c r="T867" s="210"/>
      <c r="U867" s="210"/>
      <c r="V867" s="210"/>
      <c r="W867" s="210"/>
      <c r="X867" s="210"/>
      <c r="Y867" s="210"/>
      <c r="Z867" s="210"/>
    </row>
    <row r="868" ht="12.75" customHeight="1">
      <c r="A868" s="625"/>
      <c r="B868" s="625"/>
      <c r="C868" s="625"/>
      <c r="D868" s="627"/>
      <c r="E868" s="210"/>
      <c r="F868" s="210"/>
      <c r="G868" s="210"/>
      <c r="H868" s="210"/>
      <c r="I868" s="627"/>
      <c r="J868" s="210"/>
      <c r="K868" s="210"/>
      <c r="L868" s="210"/>
      <c r="M868" s="628"/>
      <c r="N868" s="210"/>
      <c r="O868" s="210"/>
      <c r="P868" s="210"/>
      <c r="Q868" s="210"/>
      <c r="R868" s="210"/>
      <c r="S868" s="210"/>
      <c r="T868" s="210"/>
      <c r="U868" s="210"/>
      <c r="V868" s="210"/>
      <c r="W868" s="210"/>
      <c r="X868" s="210"/>
      <c r="Y868" s="210"/>
      <c r="Z868" s="210"/>
    </row>
    <row r="869" ht="12.75" customHeight="1">
      <c r="A869" s="625"/>
      <c r="B869" s="625"/>
      <c r="C869" s="625"/>
      <c r="D869" s="627"/>
      <c r="E869" s="210"/>
      <c r="F869" s="210"/>
      <c r="G869" s="210"/>
      <c r="H869" s="210"/>
      <c r="I869" s="627"/>
      <c r="J869" s="210"/>
      <c r="K869" s="210"/>
      <c r="L869" s="210"/>
      <c r="M869" s="628"/>
      <c r="N869" s="210"/>
      <c r="O869" s="210"/>
      <c r="P869" s="210"/>
      <c r="Q869" s="210"/>
      <c r="R869" s="210"/>
      <c r="S869" s="210"/>
      <c r="T869" s="210"/>
      <c r="U869" s="210"/>
      <c r="V869" s="210"/>
      <c r="W869" s="210"/>
      <c r="X869" s="210"/>
      <c r="Y869" s="210"/>
      <c r="Z869" s="210"/>
    </row>
    <row r="870" ht="12.75" customHeight="1">
      <c r="A870" s="625"/>
      <c r="B870" s="625"/>
      <c r="C870" s="625"/>
      <c r="D870" s="627"/>
      <c r="E870" s="210"/>
      <c r="F870" s="210"/>
      <c r="G870" s="210"/>
      <c r="H870" s="210"/>
      <c r="I870" s="627"/>
      <c r="J870" s="210"/>
      <c r="K870" s="210"/>
      <c r="L870" s="210"/>
      <c r="M870" s="628"/>
      <c r="N870" s="210"/>
      <c r="O870" s="210"/>
      <c r="P870" s="210"/>
      <c r="Q870" s="210"/>
      <c r="R870" s="210"/>
      <c r="S870" s="210"/>
      <c r="T870" s="210"/>
      <c r="U870" s="210"/>
      <c r="V870" s="210"/>
      <c r="W870" s="210"/>
      <c r="X870" s="210"/>
      <c r="Y870" s="210"/>
      <c r="Z870" s="210"/>
    </row>
    <row r="871" ht="12.75" customHeight="1">
      <c r="A871" s="625"/>
      <c r="B871" s="625"/>
      <c r="C871" s="625"/>
      <c r="D871" s="627"/>
      <c r="E871" s="210"/>
      <c r="F871" s="210"/>
      <c r="G871" s="210"/>
      <c r="H871" s="210"/>
      <c r="I871" s="627"/>
      <c r="J871" s="210"/>
      <c r="K871" s="210"/>
      <c r="L871" s="210"/>
      <c r="M871" s="628"/>
      <c r="N871" s="210"/>
      <c r="O871" s="210"/>
      <c r="P871" s="210"/>
      <c r="Q871" s="210"/>
      <c r="R871" s="210"/>
      <c r="S871" s="210"/>
      <c r="T871" s="210"/>
      <c r="U871" s="210"/>
      <c r="V871" s="210"/>
      <c r="W871" s="210"/>
      <c r="X871" s="210"/>
      <c r="Y871" s="210"/>
      <c r="Z871" s="210"/>
    </row>
    <row r="872" ht="12.75" customHeight="1">
      <c r="A872" s="625"/>
      <c r="B872" s="625"/>
      <c r="C872" s="625"/>
      <c r="D872" s="627"/>
      <c r="E872" s="210"/>
      <c r="F872" s="210"/>
      <c r="G872" s="210"/>
      <c r="H872" s="210"/>
      <c r="I872" s="627"/>
      <c r="J872" s="210"/>
      <c r="K872" s="210"/>
      <c r="L872" s="210"/>
      <c r="M872" s="628"/>
      <c r="N872" s="210"/>
      <c r="O872" s="210"/>
      <c r="P872" s="210"/>
      <c r="Q872" s="210"/>
      <c r="R872" s="210"/>
      <c r="S872" s="210"/>
      <c r="T872" s="210"/>
      <c r="U872" s="210"/>
      <c r="V872" s="210"/>
      <c r="W872" s="210"/>
      <c r="X872" s="210"/>
      <c r="Y872" s="210"/>
      <c r="Z872" s="210"/>
    </row>
    <row r="873" ht="12.75" customHeight="1">
      <c r="A873" s="625"/>
      <c r="B873" s="625"/>
      <c r="C873" s="625"/>
      <c r="D873" s="627"/>
      <c r="E873" s="210"/>
      <c r="F873" s="210"/>
      <c r="G873" s="210"/>
      <c r="H873" s="210"/>
      <c r="I873" s="627"/>
      <c r="J873" s="210"/>
      <c r="K873" s="210"/>
      <c r="L873" s="210"/>
      <c r="M873" s="628"/>
      <c r="N873" s="210"/>
      <c r="O873" s="210"/>
      <c r="P873" s="210"/>
      <c r="Q873" s="210"/>
      <c r="R873" s="210"/>
      <c r="S873" s="210"/>
      <c r="T873" s="210"/>
      <c r="U873" s="210"/>
      <c r="V873" s="210"/>
      <c r="W873" s="210"/>
      <c r="X873" s="210"/>
      <c r="Y873" s="210"/>
      <c r="Z873" s="210"/>
    </row>
    <row r="874" ht="12.75" customHeight="1">
      <c r="A874" s="625"/>
      <c r="B874" s="625"/>
      <c r="C874" s="625"/>
      <c r="D874" s="627"/>
      <c r="E874" s="210"/>
      <c r="F874" s="210"/>
      <c r="G874" s="210"/>
      <c r="H874" s="210"/>
      <c r="I874" s="627"/>
      <c r="J874" s="210"/>
      <c r="K874" s="210"/>
      <c r="L874" s="210"/>
      <c r="M874" s="628"/>
      <c r="N874" s="210"/>
      <c r="O874" s="210"/>
      <c r="P874" s="210"/>
      <c r="Q874" s="210"/>
      <c r="R874" s="210"/>
      <c r="S874" s="210"/>
      <c r="T874" s="210"/>
      <c r="U874" s="210"/>
      <c r="V874" s="210"/>
      <c r="W874" s="210"/>
      <c r="X874" s="210"/>
      <c r="Y874" s="210"/>
      <c r="Z874" s="210"/>
    </row>
    <row r="875" ht="12.75" customHeight="1">
      <c r="A875" s="625"/>
      <c r="B875" s="625"/>
      <c r="C875" s="625"/>
      <c r="D875" s="627"/>
      <c r="E875" s="210"/>
      <c r="F875" s="210"/>
      <c r="G875" s="210"/>
      <c r="H875" s="210"/>
      <c r="I875" s="627"/>
      <c r="J875" s="210"/>
      <c r="K875" s="210"/>
      <c r="L875" s="210"/>
      <c r="M875" s="628"/>
      <c r="N875" s="210"/>
      <c r="O875" s="210"/>
      <c r="P875" s="210"/>
      <c r="Q875" s="210"/>
      <c r="R875" s="210"/>
      <c r="S875" s="210"/>
      <c r="T875" s="210"/>
      <c r="U875" s="210"/>
      <c r="V875" s="210"/>
      <c r="W875" s="210"/>
      <c r="X875" s="210"/>
      <c r="Y875" s="210"/>
      <c r="Z875" s="210"/>
    </row>
    <row r="876" ht="12.75" customHeight="1">
      <c r="A876" s="625"/>
      <c r="B876" s="625"/>
      <c r="C876" s="625"/>
      <c r="D876" s="627"/>
      <c r="E876" s="210"/>
      <c r="F876" s="210"/>
      <c r="G876" s="210"/>
      <c r="H876" s="210"/>
      <c r="I876" s="627"/>
      <c r="J876" s="210"/>
      <c r="K876" s="210"/>
      <c r="L876" s="210"/>
      <c r="M876" s="628"/>
      <c r="N876" s="210"/>
      <c r="O876" s="210"/>
      <c r="P876" s="210"/>
      <c r="Q876" s="210"/>
      <c r="R876" s="210"/>
      <c r="S876" s="210"/>
      <c r="T876" s="210"/>
      <c r="U876" s="210"/>
      <c r="V876" s="210"/>
      <c r="W876" s="210"/>
      <c r="X876" s="210"/>
      <c r="Y876" s="210"/>
      <c r="Z876" s="210"/>
    </row>
    <row r="877" ht="12.75" customHeight="1">
      <c r="A877" s="625"/>
      <c r="B877" s="625"/>
      <c r="C877" s="625"/>
      <c r="D877" s="627"/>
      <c r="E877" s="210"/>
      <c r="F877" s="210"/>
      <c r="G877" s="210"/>
      <c r="H877" s="210"/>
      <c r="I877" s="627"/>
      <c r="J877" s="210"/>
      <c r="K877" s="210"/>
      <c r="L877" s="210"/>
      <c r="M877" s="628"/>
      <c r="N877" s="210"/>
      <c r="O877" s="210"/>
      <c r="P877" s="210"/>
      <c r="Q877" s="210"/>
      <c r="R877" s="210"/>
      <c r="S877" s="210"/>
      <c r="T877" s="210"/>
      <c r="U877" s="210"/>
      <c r="V877" s="210"/>
      <c r="W877" s="210"/>
      <c r="X877" s="210"/>
      <c r="Y877" s="210"/>
      <c r="Z877" s="210"/>
    </row>
    <row r="878" ht="12.75" customHeight="1">
      <c r="A878" s="625"/>
      <c r="B878" s="625"/>
      <c r="C878" s="625"/>
      <c r="D878" s="627"/>
      <c r="E878" s="210"/>
      <c r="F878" s="210"/>
      <c r="G878" s="210"/>
      <c r="H878" s="210"/>
      <c r="I878" s="627"/>
      <c r="J878" s="210"/>
      <c r="K878" s="210"/>
      <c r="L878" s="210"/>
      <c r="M878" s="628"/>
      <c r="N878" s="210"/>
      <c r="O878" s="210"/>
      <c r="P878" s="210"/>
      <c r="Q878" s="210"/>
      <c r="R878" s="210"/>
      <c r="S878" s="210"/>
      <c r="T878" s="210"/>
      <c r="U878" s="210"/>
      <c r="V878" s="210"/>
      <c r="W878" s="210"/>
      <c r="X878" s="210"/>
      <c r="Y878" s="210"/>
      <c r="Z878" s="210"/>
    </row>
    <row r="879" ht="12.75" customHeight="1">
      <c r="A879" s="625"/>
      <c r="B879" s="625"/>
      <c r="C879" s="625"/>
      <c r="D879" s="627"/>
      <c r="E879" s="210"/>
      <c r="F879" s="210"/>
      <c r="G879" s="210"/>
      <c r="H879" s="210"/>
      <c r="I879" s="627"/>
      <c r="J879" s="210"/>
      <c r="K879" s="210"/>
      <c r="L879" s="210"/>
      <c r="M879" s="628"/>
      <c r="N879" s="210"/>
      <c r="O879" s="210"/>
      <c r="P879" s="210"/>
      <c r="Q879" s="210"/>
      <c r="R879" s="210"/>
      <c r="S879" s="210"/>
      <c r="T879" s="210"/>
      <c r="U879" s="210"/>
      <c r="V879" s="210"/>
      <c r="W879" s="210"/>
      <c r="X879" s="210"/>
      <c r="Y879" s="210"/>
      <c r="Z879" s="210"/>
    </row>
    <row r="880" ht="12.75" customHeight="1">
      <c r="A880" s="625"/>
      <c r="B880" s="625"/>
      <c r="C880" s="625"/>
      <c r="D880" s="627"/>
      <c r="E880" s="210"/>
      <c r="F880" s="210"/>
      <c r="G880" s="210"/>
      <c r="H880" s="210"/>
      <c r="I880" s="627"/>
      <c r="J880" s="210"/>
      <c r="K880" s="210"/>
      <c r="L880" s="210"/>
      <c r="M880" s="628"/>
      <c r="N880" s="210"/>
      <c r="O880" s="210"/>
      <c r="P880" s="210"/>
      <c r="Q880" s="210"/>
      <c r="R880" s="210"/>
      <c r="S880" s="210"/>
      <c r="T880" s="210"/>
      <c r="U880" s="210"/>
      <c r="V880" s="210"/>
      <c r="W880" s="210"/>
      <c r="X880" s="210"/>
      <c r="Y880" s="210"/>
      <c r="Z880" s="210"/>
    </row>
    <row r="881" ht="12.75" customHeight="1">
      <c r="A881" s="625"/>
      <c r="B881" s="625"/>
      <c r="C881" s="625"/>
      <c r="D881" s="627"/>
      <c r="E881" s="210"/>
      <c r="F881" s="210"/>
      <c r="G881" s="210"/>
      <c r="H881" s="210"/>
      <c r="I881" s="627"/>
      <c r="J881" s="210"/>
      <c r="K881" s="210"/>
      <c r="L881" s="210"/>
      <c r="M881" s="628"/>
      <c r="N881" s="210"/>
      <c r="O881" s="210"/>
      <c r="P881" s="210"/>
      <c r="Q881" s="210"/>
      <c r="R881" s="210"/>
      <c r="S881" s="210"/>
      <c r="T881" s="210"/>
      <c r="U881" s="210"/>
      <c r="V881" s="210"/>
      <c r="W881" s="210"/>
      <c r="X881" s="210"/>
      <c r="Y881" s="210"/>
      <c r="Z881" s="210"/>
    </row>
    <row r="882" ht="12.75" customHeight="1">
      <c r="A882" s="625"/>
      <c r="B882" s="625"/>
      <c r="C882" s="625"/>
      <c r="D882" s="627"/>
      <c r="E882" s="210"/>
      <c r="F882" s="210"/>
      <c r="G882" s="210"/>
      <c r="H882" s="210"/>
      <c r="I882" s="627"/>
      <c r="J882" s="210"/>
      <c r="K882" s="210"/>
      <c r="L882" s="210"/>
      <c r="M882" s="628"/>
      <c r="N882" s="210"/>
      <c r="O882" s="210"/>
      <c r="P882" s="210"/>
      <c r="Q882" s="210"/>
      <c r="R882" s="210"/>
      <c r="S882" s="210"/>
      <c r="T882" s="210"/>
      <c r="U882" s="210"/>
      <c r="V882" s="210"/>
      <c r="W882" s="210"/>
      <c r="X882" s="210"/>
      <c r="Y882" s="210"/>
      <c r="Z882" s="210"/>
    </row>
    <row r="883" ht="12.75" customHeight="1">
      <c r="A883" s="625"/>
      <c r="B883" s="625"/>
      <c r="C883" s="625"/>
      <c r="D883" s="627"/>
      <c r="E883" s="210"/>
      <c r="F883" s="210"/>
      <c r="G883" s="210"/>
      <c r="H883" s="210"/>
      <c r="I883" s="627"/>
      <c r="J883" s="210"/>
      <c r="K883" s="210"/>
      <c r="L883" s="210"/>
      <c r="M883" s="628"/>
      <c r="N883" s="210"/>
      <c r="O883" s="210"/>
      <c r="P883" s="210"/>
      <c r="Q883" s="210"/>
      <c r="R883" s="210"/>
      <c r="S883" s="210"/>
      <c r="T883" s="210"/>
      <c r="U883" s="210"/>
      <c r="V883" s="210"/>
      <c r="W883" s="210"/>
      <c r="X883" s="210"/>
      <c r="Y883" s="210"/>
      <c r="Z883" s="210"/>
    </row>
    <row r="884" ht="12.75" customHeight="1">
      <c r="A884" s="625"/>
      <c r="B884" s="625"/>
      <c r="C884" s="625"/>
      <c r="D884" s="627"/>
      <c r="E884" s="210"/>
      <c r="F884" s="210"/>
      <c r="G884" s="210"/>
      <c r="H884" s="210"/>
      <c r="I884" s="627"/>
      <c r="J884" s="210"/>
      <c r="K884" s="210"/>
      <c r="L884" s="210"/>
      <c r="M884" s="628"/>
      <c r="N884" s="210"/>
      <c r="O884" s="210"/>
      <c r="P884" s="210"/>
      <c r="Q884" s="210"/>
      <c r="R884" s="210"/>
      <c r="S884" s="210"/>
      <c r="T884" s="210"/>
      <c r="U884" s="210"/>
      <c r="V884" s="210"/>
      <c r="W884" s="210"/>
      <c r="X884" s="210"/>
      <c r="Y884" s="210"/>
      <c r="Z884" s="210"/>
    </row>
    <row r="885" ht="12.75" customHeight="1">
      <c r="A885" s="625"/>
      <c r="B885" s="625"/>
      <c r="C885" s="625"/>
      <c r="D885" s="627"/>
      <c r="E885" s="210"/>
      <c r="F885" s="210"/>
      <c r="G885" s="210"/>
      <c r="H885" s="210"/>
      <c r="I885" s="627"/>
      <c r="J885" s="210"/>
      <c r="K885" s="210"/>
      <c r="L885" s="210"/>
      <c r="M885" s="628"/>
      <c r="N885" s="210"/>
      <c r="O885" s="210"/>
      <c r="P885" s="210"/>
      <c r="Q885" s="210"/>
      <c r="R885" s="210"/>
      <c r="S885" s="210"/>
      <c r="T885" s="210"/>
      <c r="U885" s="210"/>
      <c r="V885" s="210"/>
      <c r="W885" s="210"/>
      <c r="X885" s="210"/>
      <c r="Y885" s="210"/>
      <c r="Z885" s="210"/>
    </row>
    <row r="886" ht="12.75" customHeight="1">
      <c r="A886" s="625"/>
      <c r="B886" s="625"/>
      <c r="C886" s="625"/>
      <c r="D886" s="627"/>
      <c r="E886" s="210"/>
      <c r="F886" s="210"/>
      <c r="G886" s="210"/>
      <c r="H886" s="210"/>
      <c r="I886" s="627"/>
      <c r="J886" s="210"/>
      <c r="K886" s="210"/>
      <c r="L886" s="210"/>
      <c r="M886" s="628"/>
      <c r="N886" s="210"/>
      <c r="O886" s="210"/>
      <c r="P886" s="210"/>
      <c r="Q886" s="210"/>
      <c r="R886" s="210"/>
      <c r="S886" s="210"/>
      <c r="T886" s="210"/>
      <c r="U886" s="210"/>
      <c r="V886" s="210"/>
      <c r="W886" s="210"/>
      <c r="X886" s="210"/>
      <c r="Y886" s="210"/>
      <c r="Z886" s="210"/>
    </row>
    <row r="887" ht="12.75" customHeight="1">
      <c r="A887" s="625"/>
      <c r="B887" s="625"/>
      <c r="C887" s="625"/>
      <c r="D887" s="627"/>
      <c r="E887" s="210"/>
      <c r="F887" s="210"/>
      <c r="G887" s="210"/>
      <c r="H887" s="210"/>
      <c r="I887" s="627"/>
      <c r="J887" s="210"/>
      <c r="K887" s="210"/>
      <c r="L887" s="210"/>
      <c r="M887" s="628"/>
      <c r="N887" s="210"/>
      <c r="O887" s="210"/>
      <c r="P887" s="210"/>
      <c r="Q887" s="210"/>
      <c r="R887" s="210"/>
      <c r="S887" s="210"/>
      <c r="T887" s="210"/>
      <c r="U887" s="210"/>
      <c r="V887" s="210"/>
      <c r="W887" s="210"/>
      <c r="X887" s="210"/>
      <c r="Y887" s="210"/>
      <c r="Z887" s="210"/>
    </row>
    <row r="888" ht="12.75" customHeight="1">
      <c r="A888" s="625"/>
      <c r="B888" s="625"/>
      <c r="C888" s="625"/>
      <c r="D888" s="627"/>
      <c r="E888" s="210"/>
      <c r="F888" s="210"/>
      <c r="G888" s="210"/>
      <c r="H888" s="210"/>
      <c r="I888" s="627"/>
      <c r="J888" s="210"/>
      <c r="K888" s="210"/>
      <c r="L888" s="210"/>
      <c r="M888" s="628"/>
      <c r="N888" s="210"/>
      <c r="O888" s="210"/>
      <c r="P888" s="210"/>
      <c r="Q888" s="210"/>
      <c r="R888" s="210"/>
      <c r="S888" s="210"/>
      <c r="T888" s="210"/>
      <c r="U888" s="210"/>
      <c r="V888" s="210"/>
      <c r="W888" s="210"/>
      <c r="X888" s="210"/>
      <c r="Y888" s="210"/>
      <c r="Z888" s="210"/>
    </row>
    <row r="889" ht="12.75" customHeight="1">
      <c r="A889" s="625"/>
      <c r="B889" s="625"/>
      <c r="C889" s="625"/>
      <c r="D889" s="627"/>
      <c r="E889" s="210"/>
      <c r="F889" s="210"/>
      <c r="G889" s="210"/>
      <c r="H889" s="210"/>
      <c r="I889" s="627"/>
      <c r="J889" s="210"/>
      <c r="K889" s="210"/>
      <c r="L889" s="210"/>
      <c r="M889" s="628"/>
      <c r="N889" s="210"/>
      <c r="O889" s="210"/>
      <c r="P889" s="210"/>
      <c r="Q889" s="210"/>
      <c r="R889" s="210"/>
      <c r="S889" s="210"/>
      <c r="T889" s="210"/>
      <c r="U889" s="210"/>
      <c r="V889" s="210"/>
      <c r="W889" s="210"/>
      <c r="X889" s="210"/>
      <c r="Y889" s="210"/>
      <c r="Z889" s="210"/>
    </row>
    <row r="890" ht="12.75" customHeight="1">
      <c r="A890" s="625"/>
      <c r="B890" s="625"/>
      <c r="C890" s="625"/>
      <c r="D890" s="627"/>
      <c r="E890" s="210"/>
      <c r="F890" s="210"/>
      <c r="G890" s="210"/>
      <c r="H890" s="210"/>
      <c r="I890" s="627"/>
      <c r="J890" s="210"/>
      <c r="K890" s="210"/>
      <c r="L890" s="210"/>
      <c r="M890" s="628"/>
      <c r="N890" s="210"/>
      <c r="O890" s="210"/>
      <c r="P890" s="210"/>
      <c r="Q890" s="210"/>
      <c r="R890" s="210"/>
      <c r="S890" s="210"/>
      <c r="T890" s="210"/>
      <c r="U890" s="210"/>
      <c r="V890" s="210"/>
      <c r="W890" s="210"/>
      <c r="X890" s="210"/>
      <c r="Y890" s="210"/>
      <c r="Z890" s="210"/>
    </row>
    <row r="891" ht="12.75" customHeight="1">
      <c r="A891" s="625"/>
      <c r="B891" s="625"/>
      <c r="C891" s="625"/>
      <c r="D891" s="627"/>
      <c r="E891" s="210"/>
      <c r="F891" s="210"/>
      <c r="G891" s="210"/>
      <c r="H891" s="210"/>
      <c r="I891" s="627"/>
      <c r="J891" s="210"/>
      <c r="K891" s="210"/>
      <c r="L891" s="210"/>
      <c r="M891" s="628"/>
      <c r="N891" s="210"/>
      <c r="O891" s="210"/>
      <c r="P891" s="210"/>
      <c r="Q891" s="210"/>
      <c r="R891" s="210"/>
      <c r="S891" s="210"/>
      <c r="T891" s="210"/>
      <c r="U891" s="210"/>
      <c r="V891" s="210"/>
      <c r="W891" s="210"/>
      <c r="X891" s="210"/>
      <c r="Y891" s="210"/>
      <c r="Z891" s="210"/>
    </row>
    <row r="892" ht="12.75" customHeight="1">
      <c r="A892" s="625"/>
      <c r="B892" s="625"/>
      <c r="C892" s="625"/>
      <c r="D892" s="627"/>
      <c r="E892" s="210"/>
      <c r="F892" s="210"/>
      <c r="G892" s="210"/>
      <c r="H892" s="210"/>
      <c r="I892" s="627"/>
      <c r="J892" s="210"/>
      <c r="K892" s="210"/>
      <c r="L892" s="210"/>
      <c r="M892" s="628"/>
      <c r="N892" s="210"/>
      <c r="O892" s="210"/>
      <c r="P892" s="210"/>
      <c r="Q892" s="210"/>
      <c r="R892" s="210"/>
      <c r="S892" s="210"/>
      <c r="T892" s="210"/>
      <c r="U892" s="210"/>
      <c r="V892" s="210"/>
      <c r="W892" s="210"/>
      <c r="X892" s="210"/>
      <c r="Y892" s="210"/>
      <c r="Z892" s="210"/>
    </row>
    <row r="893" ht="12.75" customHeight="1">
      <c r="A893" s="625"/>
      <c r="B893" s="625"/>
      <c r="C893" s="625"/>
      <c r="D893" s="627"/>
      <c r="E893" s="210"/>
      <c r="F893" s="210"/>
      <c r="G893" s="210"/>
      <c r="H893" s="210"/>
      <c r="I893" s="627"/>
      <c r="J893" s="210"/>
      <c r="K893" s="210"/>
      <c r="L893" s="210"/>
      <c r="M893" s="628"/>
      <c r="N893" s="210"/>
      <c r="O893" s="210"/>
      <c r="P893" s="210"/>
      <c r="Q893" s="210"/>
      <c r="R893" s="210"/>
      <c r="S893" s="210"/>
      <c r="T893" s="210"/>
      <c r="U893" s="210"/>
      <c r="V893" s="210"/>
      <c r="W893" s="210"/>
      <c r="X893" s="210"/>
      <c r="Y893" s="210"/>
      <c r="Z893" s="210"/>
    </row>
    <row r="894" ht="12.75" customHeight="1">
      <c r="A894" s="625"/>
      <c r="B894" s="625"/>
      <c r="C894" s="625"/>
      <c r="D894" s="627"/>
      <c r="E894" s="210"/>
      <c r="F894" s="210"/>
      <c r="G894" s="210"/>
      <c r="H894" s="210"/>
      <c r="I894" s="627"/>
      <c r="J894" s="210"/>
      <c r="K894" s="210"/>
      <c r="L894" s="210"/>
      <c r="M894" s="628"/>
      <c r="N894" s="210"/>
      <c r="O894" s="210"/>
      <c r="P894" s="210"/>
      <c r="Q894" s="210"/>
      <c r="R894" s="210"/>
      <c r="S894" s="210"/>
      <c r="T894" s="210"/>
      <c r="U894" s="210"/>
      <c r="V894" s="210"/>
      <c r="W894" s="210"/>
      <c r="X894" s="210"/>
      <c r="Y894" s="210"/>
      <c r="Z894" s="210"/>
    </row>
    <row r="895" ht="12.75" customHeight="1">
      <c r="A895" s="625"/>
      <c r="B895" s="625"/>
      <c r="C895" s="625"/>
      <c r="D895" s="627"/>
      <c r="E895" s="210"/>
      <c r="F895" s="210"/>
      <c r="G895" s="210"/>
      <c r="H895" s="210"/>
      <c r="I895" s="627"/>
      <c r="J895" s="210"/>
      <c r="K895" s="210"/>
      <c r="L895" s="210"/>
      <c r="M895" s="628"/>
      <c r="N895" s="210"/>
      <c r="O895" s="210"/>
      <c r="P895" s="210"/>
      <c r="Q895" s="210"/>
      <c r="R895" s="210"/>
      <c r="S895" s="210"/>
      <c r="T895" s="210"/>
      <c r="U895" s="210"/>
      <c r="V895" s="210"/>
      <c r="W895" s="210"/>
      <c r="X895" s="210"/>
      <c r="Y895" s="210"/>
      <c r="Z895" s="210"/>
    </row>
    <row r="896" ht="12.75" customHeight="1">
      <c r="A896" s="625"/>
      <c r="B896" s="625"/>
      <c r="C896" s="625"/>
      <c r="D896" s="627"/>
      <c r="E896" s="210"/>
      <c r="F896" s="210"/>
      <c r="G896" s="210"/>
      <c r="H896" s="210"/>
      <c r="I896" s="627"/>
      <c r="J896" s="210"/>
      <c r="K896" s="210"/>
      <c r="L896" s="210"/>
      <c r="M896" s="628"/>
      <c r="N896" s="210"/>
      <c r="O896" s="210"/>
      <c r="P896" s="210"/>
      <c r="Q896" s="210"/>
      <c r="R896" s="210"/>
      <c r="S896" s="210"/>
      <c r="T896" s="210"/>
      <c r="U896" s="210"/>
      <c r="V896" s="210"/>
      <c r="W896" s="210"/>
      <c r="X896" s="210"/>
      <c r="Y896" s="210"/>
      <c r="Z896" s="210"/>
    </row>
    <row r="897" ht="12.75" customHeight="1">
      <c r="A897" s="625"/>
      <c r="B897" s="625"/>
      <c r="C897" s="625"/>
      <c r="D897" s="627"/>
      <c r="E897" s="210"/>
      <c r="F897" s="210"/>
      <c r="G897" s="210"/>
      <c r="H897" s="210"/>
      <c r="I897" s="627"/>
      <c r="J897" s="210"/>
      <c r="K897" s="210"/>
      <c r="L897" s="210"/>
      <c r="M897" s="628"/>
      <c r="N897" s="210"/>
      <c r="O897" s="210"/>
      <c r="P897" s="210"/>
      <c r="Q897" s="210"/>
      <c r="R897" s="210"/>
      <c r="S897" s="210"/>
      <c r="T897" s="210"/>
      <c r="U897" s="210"/>
      <c r="V897" s="210"/>
      <c r="W897" s="210"/>
      <c r="X897" s="210"/>
      <c r="Y897" s="210"/>
      <c r="Z897" s="210"/>
    </row>
    <row r="898" ht="12.75" customHeight="1">
      <c r="A898" s="625"/>
      <c r="B898" s="625"/>
      <c r="C898" s="625"/>
      <c r="D898" s="627"/>
      <c r="E898" s="210"/>
      <c r="F898" s="210"/>
      <c r="G898" s="210"/>
      <c r="H898" s="210"/>
      <c r="I898" s="627"/>
      <c r="J898" s="210"/>
      <c r="K898" s="210"/>
      <c r="L898" s="210"/>
      <c r="M898" s="628"/>
      <c r="N898" s="210"/>
      <c r="O898" s="210"/>
      <c r="P898" s="210"/>
      <c r="Q898" s="210"/>
      <c r="R898" s="210"/>
      <c r="S898" s="210"/>
      <c r="T898" s="210"/>
      <c r="U898" s="210"/>
      <c r="V898" s="210"/>
      <c r="W898" s="210"/>
      <c r="X898" s="210"/>
      <c r="Y898" s="210"/>
      <c r="Z898" s="210"/>
    </row>
    <row r="899" ht="12.75" customHeight="1">
      <c r="A899" s="625"/>
      <c r="B899" s="625"/>
      <c r="C899" s="625"/>
      <c r="D899" s="627"/>
      <c r="E899" s="210"/>
      <c r="F899" s="210"/>
      <c r="G899" s="210"/>
      <c r="H899" s="210"/>
      <c r="I899" s="627"/>
      <c r="J899" s="210"/>
      <c r="K899" s="210"/>
      <c r="L899" s="210"/>
      <c r="M899" s="628"/>
      <c r="N899" s="210"/>
      <c r="O899" s="210"/>
      <c r="P899" s="210"/>
      <c r="Q899" s="210"/>
      <c r="R899" s="210"/>
      <c r="S899" s="210"/>
      <c r="T899" s="210"/>
      <c r="U899" s="210"/>
      <c r="V899" s="210"/>
      <c r="W899" s="210"/>
      <c r="X899" s="210"/>
      <c r="Y899" s="210"/>
      <c r="Z899" s="210"/>
    </row>
    <row r="900" ht="12.75" customHeight="1">
      <c r="A900" s="625"/>
      <c r="B900" s="625"/>
      <c r="C900" s="625"/>
      <c r="D900" s="627"/>
      <c r="E900" s="210"/>
      <c r="F900" s="210"/>
      <c r="G900" s="210"/>
      <c r="H900" s="210"/>
      <c r="I900" s="627"/>
      <c r="J900" s="210"/>
      <c r="K900" s="210"/>
      <c r="L900" s="210"/>
      <c r="M900" s="628"/>
      <c r="N900" s="210"/>
      <c r="O900" s="210"/>
      <c r="P900" s="210"/>
      <c r="Q900" s="210"/>
      <c r="R900" s="210"/>
      <c r="S900" s="210"/>
      <c r="T900" s="210"/>
      <c r="U900" s="210"/>
      <c r="V900" s="210"/>
      <c r="W900" s="210"/>
      <c r="X900" s="210"/>
      <c r="Y900" s="210"/>
      <c r="Z900" s="210"/>
    </row>
    <row r="901" ht="12.75" customHeight="1">
      <c r="A901" s="625"/>
      <c r="B901" s="625"/>
      <c r="C901" s="625"/>
      <c r="D901" s="627"/>
      <c r="E901" s="210"/>
      <c r="F901" s="210"/>
      <c r="G901" s="210"/>
      <c r="H901" s="210"/>
      <c r="I901" s="627"/>
      <c r="J901" s="210"/>
      <c r="K901" s="210"/>
      <c r="L901" s="210"/>
      <c r="M901" s="628"/>
      <c r="N901" s="210"/>
      <c r="O901" s="210"/>
      <c r="P901" s="210"/>
      <c r="Q901" s="210"/>
      <c r="R901" s="210"/>
      <c r="S901" s="210"/>
      <c r="T901" s="210"/>
      <c r="U901" s="210"/>
      <c r="V901" s="210"/>
      <c r="W901" s="210"/>
      <c r="X901" s="210"/>
      <c r="Y901" s="210"/>
      <c r="Z901" s="210"/>
    </row>
    <row r="902" ht="12.75" customHeight="1">
      <c r="A902" s="625"/>
      <c r="B902" s="625"/>
      <c r="C902" s="625"/>
      <c r="D902" s="627"/>
      <c r="E902" s="210"/>
      <c r="F902" s="210"/>
      <c r="G902" s="210"/>
      <c r="H902" s="210"/>
      <c r="I902" s="627"/>
      <c r="J902" s="210"/>
      <c r="K902" s="210"/>
      <c r="L902" s="210"/>
      <c r="M902" s="628"/>
      <c r="N902" s="210"/>
      <c r="O902" s="210"/>
      <c r="P902" s="210"/>
      <c r="Q902" s="210"/>
      <c r="R902" s="210"/>
      <c r="S902" s="210"/>
      <c r="T902" s="210"/>
      <c r="U902" s="210"/>
      <c r="V902" s="210"/>
      <c r="W902" s="210"/>
      <c r="X902" s="210"/>
      <c r="Y902" s="210"/>
      <c r="Z902" s="210"/>
    </row>
    <row r="903" ht="12.75" customHeight="1">
      <c r="A903" s="625"/>
      <c r="B903" s="625"/>
      <c r="C903" s="625"/>
      <c r="D903" s="627"/>
      <c r="E903" s="210"/>
      <c r="F903" s="210"/>
      <c r="G903" s="210"/>
      <c r="H903" s="210"/>
      <c r="I903" s="627"/>
      <c r="J903" s="210"/>
      <c r="K903" s="210"/>
      <c r="L903" s="210"/>
      <c r="M903" s="628"/>
      <c r="N903" s="210"/>
      <c r="O903" s="210"/>
      <c r="P903" s="210"/>
      <c r="Q903" s="210"/>
      <c r="R903" s="210"/>
      <c r="S903" s="210"/>
      <c r="T903" s="210"/>
      <c r="U903" s="210"/>
      <c r="V903" s="210"/>
      <c r="W903" s="210"/>
      <c r="X903" s="210"/>
      <c r="Y903" s="210"/>
      <c r="Z903" s="210"/>
    </row>
    <row r="904" ht="12.75" customHeight="1">
      <c r="A904" s="625"/>
      <c r="B904" s="625"/>
      <c r="C904" s="625"/>
      <c r="D904" s="627"/>
      <c r="E904" s="210"/>
      <c r="F904" s="210"/>
      <c r="G904" s="210"/>
      <c r="H904" s="210"/>
      <c r="I904" s="627"/>
      <c r="J904" s="210"/>
      <c r="K904" s="210"/>
      <c r="L904" s="210"/>
      <c r="M904" s="628"/>
      <c r="N904" s="210"/>
      <c r="O904" s="210"/>
      <c r="P904" s="210"/>
      <c r="Q904" s="210"/>
      <c r="R904" s="210"/>
      <c r="S904" s="210"/>
      <c r="T904" s="210"/>
      <c r="U904" s="210"/>
      <c r="V904" s="210"/>
      <c r="W904" s="210"/>
      <c r="X904" s="210"/>
      <c r="Y904" s="210"/>
      <c r="Z904" s="210"/>
    </row>
    <row r="905" ht="12.75" customHeight="1">
      <c r="A905" s="625"/>
      <c r="B905" s="625"/>
      <c r="C905" s="625"/>
      <c r="D905" s="627"/>
      <c r="E905" s="210"/>
      <c r="F905" s="210"/>
      <c r="G905" s="210"/>
      <c r="H905" s="210"/>
      <c r="I905" s="627"/>
      <c r="J905" s="210"/>
      <c r="K905" s="210"/>
      <c r="L905" s="210"/>
      <c r="M905" s="628"/>
      <c r="N905" s="210"/>
      <c r="O905" s="210"/>
      <c r="P905" s="210"/>
      <c r="Q905" s="210"/>
      <c r="R905" s="210"/>
      <c r="S905" s="210"/>
      <c r="T905" s="210"/>
      <c r="U905" s="210"/>
      <c r="V905" s="210"/>
      <c r="W905" s="210"/>
      <c r="X905" s="210"/>
      <c r="Y905" s="210"/>
      <c r="Z905" s="210"/>
    </row>
    <row r="906" ht="12.75" customHeight="1">
      <c r="A906" s="625"/>
      <c r="B906" s="625"/>
      <c r="C906" s="625"/>
      <c r="D906" s="627"/>
      <c r="E906" s="210"/>
      <c r="F906" s="210"/>
      <c r="G906" s="210"/>
      <c r="H906" s="210"/>
      <c r="I906" s="627"/>
      <c r="J906" s="210"/>
      <c r="K906" s="210"/>
      <c r="L906" s="210"/>
      <c r="M906" s="628"/>
      <c r="N906" s="210"/>
      <c r="O906" s="210"/>
      <c r="P906" s="210"/>
      <c r="Q906" s="210"/>
      <c r="R906" s="210"/>
      <c r="S906" s="210"/>
      <c r="T906" s="210"/>
      <c r="U906" s="210"/>
      <c r="V906" s="210"/>
      <c r="W906" s="210"/>
      <c r="X906" s="210"/>
      <c r="Y906" s="210"/>
      <c r="Z906" s="210"/>
    </row>
    <row r="907" ht="12.75" customHeight="1">
      <c r="A907" s="625"/>
      <c r="B907" s="625"/>
      <c r="C907" s="625"/>
      <c r="D907" s="627"/>
      <c r="E907" s="210"/>
      <c r="F907" s="210"/>
      <c r="G907" s="210"/>
      <c r="H907" s="210"/>
      <c r="I907" s="627"/>
      <c r="J907" s="210"/>
      <c r="K907" s="210"/>
      <c r="L907" s="210"/>
      <c r="M907" s="628"/>
      <c r="N907" s="210"/>
      <c r="O907" s="210"/>
      <c r="P907" s="210"/>
      <c r="Q907" s="210"/>
      <c r="R907" s="210"/>
      <c r="S907" s="210"/>
      <c r="T907" s="210"/>
      <c r="U907" s="210"/>
      <c r="V907" s="210"/>
      <c r="W907" s="210"/>
      <c r="X907" s="210"/>
      <c r="Y907" s="210"/>
      <c r="Z907" s="210"/>
    </row>
    <row r="908" ht="12.75" customHeight="1">
      <c r="A908" s="625"/>
      <c r="B908" s="625"/>
      <c r="C908" s="625"/>
      <c r="D908" s="627"/>
      <c r="E908" s="210"/>
      <c r="F908" s="210"/>
      <c r="G908" s="210"/>
      <c r="H908" s="210"/>
      <c r="I908" s="627"/>
      <c r="J908" s="210"/>
      <c r="K908" s="210"/>
      <c r="L908" s="210"/>
      <c r="M908" s="628"/>
      <c r="N908" s="210"/>
      <c r="O908" s="210"/>
      <c r="P908" s="210"/>
      <c r="Q908" s="210"/>
      <c r="R908" s="210"/>
      <c r="S908" s="210"/>
      <c r="T908" s="210"/>
      <c r="U908" s="210"/>
      <c r="V908" s="210"/>
      <c r="W908" s="210"/>
      <c r="X908" s="210"/>
      <c r="Y908" s="210"/>
      <c r="Z908" s="210"/>
    </row>
    <row r="909" ht="12.75" customHeight="1">
      <c r="A909" s="625"/>
      <c r="B909" s="625"/>
      <c r="C909" s="625"/>
      <c r="D909" s="627"/>
      <c r="E909" s="210"/>
      <c r="F909" s="210"/>
      <c r="G909" s="210"/>
      <c r="H909" s="210"/>
      <c r="I909" s="627"/>
      <c r="J909" s="210"/>
      <c r="K909" s="210"/>
      <c r="L909" s="210"/>
      <c r="M909" s="628"/>
      <c r="N909" s="210"/>
      <c r="O909" s="210"/>
      <c r="P909" s="210"/>
      <c r="Q909" s="210"/>
      <c r="R909" s="210"/>
      <c r="S909" s="210"/>
      <c r="T909" s="210"/>
      <c r="U909" s="210"/>
      <c r="V909" s="210"/>
      <c r="W909" s="210"/>
      <c r="X909" s="210"/>
      <c r="Y909" s="210"/>
      <c r="Z909" s="210"/>
    </row>
    <row r="910" ht="12.75" customHeight="1">
      <c r="A910" s="625"/>
      <c r="B910" s="625"/>
      <c r="C910" s="625"/>
      <c r="D910" s="627"/>
      <c r="E910" s="210"/>
      <c r="F910" s="210"/>
      <c r="G910" s="210"/>
      <c r="H910" s="210"/>
      <c r="I910" s="627"/>
      <c r="J910" s="210"/>
      <c r="K910" s="210"/>
      <c r="L910" s="210"/>
      <c r="M910" s="628"/>
      <c r="N910" s="210"/>
      <c r="O910" s="210"/>
      <c r="P910" s="210"/>
      <c r="Q910" s="210"/>
      <c r="R910" s="210"/>
      <c r="S910" s="210"/>
      <c r="T910" s="210"/>
      <c r="U910" s="210"/>
      <c r="V910" s="210"/>
      <c r="W910" s="210"/>
      <c r="X910" s="210"/>
      <c r="Y910" s="210"/>
      <c r="Z910" s="210"/>
    </row>
    <row r="911" ht="12.75" customHeight="1">
      <c r="A911" s="625"/>
      <c r="B911" s="625"/>
      <c r="C911" s="625"/>
      <c r="D911" s="627"/>
      <c r="E911" s="210"/>
      <c r="F911" s="210"/>
      <c r="G911" s="210"/>
      <c r="H911" s="210"/>
      <c r="I911" s="627"/>
      <c r="J911" s="210"/>
      <c r="K911" s="210"/>
      <c r="L911" s="210"/>
      <c r="M911" s="628"/>
      <c r="N911" s="210"/>
      <c r="O911" s="210"/>
      <c r="P911" s="210"/>
      <c r="Q911" s="210"/>
      <c r="R911" s="210"/>
      <c r="S911" s="210"/>
      <c r="T911" s="210"/>
      <c r="U911" s="210"/>
      <c r="V911" s="210"/>
      <c r="W911" s="210"/>
      <c r="X911" s="210"/>
      <c r="Y911" s="210"/>
      <c r="Z911" s="210"/>
    </row>
    <row r="912" ht="12.75" customHeight="1">
      <c r="A912" s="625"/>
      <c r="B912" s="625"/>
      <c r="C912" s="625"/>
      <c r="D912" s="627"/>
      <c r="E912" s="210"/>
      <c r="F912" s="210"/>
      <c r="G912" s="210"/>
      <c r="H912" s="210"/>
      <c r="I912" s="627"/>
      <c r="J912" s="210"/>
      <c r="K912" s="210"/>
      <c r="L912" s="210"/>
      <c r="M912" s="628"/>
      <c r="N912" s="210"/>
      <c r="O912" s="210"/>
      <c r="P912" s="210"/>
      <c r="Q912" s="210"/>
      <c r="R912" s="210"/>
      <c r="S912" s="210"/>
      <c r="T912" s="210"/>
      <c r="U912" s="210"/>
      <c r="V912" s="210"/>
      <c r="W912" s="210"/>
      <c r="X912" s="210"/>
      <c r="Y912" s="210"/>
      <c r="Z912" s="210"/>
    </row>
    <row r="913" ht="12.75" customHeight="1">
      <c r="A913" s="625"/>
      <c r="B913" s="625"/>
      <c r="C913" s="625"/>
      <c r="D913" s="627"/>
      <c r="E913" s="210"/>
      <c r="F913" s="210"/>
      <c r="G913" s="210"/>
      <c r="H913" s="210"/>
      <c r="I913" s="627"/>
      <c r="J913" s="210"/>
      <c r="K913" s="210"/>
      <c r="L913" s="210"/>
      <c r="M913" s="628"/>
      <c r="N913" s="210"/>
      <c r="O913" s="210"/>
      <c r="P913" s="210"/>
      <c r="Q913" s="210"/>
      <c r="R913" s="210"/>
      <c r="S913" s="210"/>
      <c r="T913" s="210"/>
      <c r="U913" s="210"/>
      <c r="V913" s="210"/>
      <c r="W913" s="210"/>
      <c r="X913" s="210"/>
      <c r="Y913" s="210"/>
      <c r="Z913" s="210"/>
    </row>
    <row r="914" ht="12.75" customHeight="1">
      <c r="A914" s="625"/>
      <c r="B914" s="625"/>
      <c r="C914" s="625"/>
      <c r="D914" s="627"/>
      <c r="E914" s="210"/>
      <c r="F914" s="210"/>
      <c r="G914" s="210"/>
      <c r="H914" s="210"/>
      <c r="I914" s="627"/>
      <c r="J914" s="210"/>
      <c r="K914" s="210"/>
      <c r="L914" s="210"/>
      <c r="M914" s="628"/>
      <c r="N914" s="210"/>
      <c r="O914" s="210"/>
      <c r="P914" s="210"/>
      <c r="Q914" s="210"/>
      <c r="R914" s="210"/>
      <c r="S914" s="210"/>
      <c r="T914" s="210"/>
      <c r="U914" s="210"/>
      <c r="V914" s="210"/>
      <c r="W914" s="210"/>
      <c r="X914" s="210"/>
      <c r="Y914" s="210"/>
      <c r="Z914" s="210"/>
    </row>
    <row r="915" ht="12.75" customHeight="1">
      <c r="A915" s="625"/>
      <c r="B915" s="625"/>
      <c r="C915" s="625"/>
      <c r="D915" s="627"/>
      <c r="E915" s="210"/>
      <c r="F915" s="210"/>
      <c r="G915" s="210"/>
      <c r="H915" s="210"/>
      <c r="I915" s="627"/>
      <c r="J915" s="210"/>
      <c r="K915" s="210"/>
      <c r="L915" s="210"/>
      <c r="M915" s="628"/>
      <c r="N915" s="210"/>
      <c r="O915" s="210"/>
      <c r="P915" s="210"/>
      <c r="Q915" s="210"/>
      <c r="R915" s="210"/>
      <c r="S915" s="210"/>
      <c r="T915" s="210"/>
      <c r="U915" s="210"/>
      <c r="V915" s="210"/>
      <c r="W915" s="210"/>
      <c r="X915" s="210"/>
      <c r="Y915" s="210"/>
      <c r="Z915" s="210"/>
    </row>
    <row r="916" ht="12.75" customHeight="1">
      <c r="A916" s="625"/>
      <c r="B916" s="625"/>
      <c r="C916" s="625"/>
      <c r="D916" s="627"/>
      <c r="E916" s="210"/>
      <c r="F916" s="210"/>
      <c r="G916" s="210"/>
      <c r="H916" s="210"/>
      <c r="I916" s="627"/>
      <c r="J916" s="210"/>
      <c r="K916" s="210"/>
      <c r="L916" s="210"/>
      <c r="M916" s="628"/>
      <c r="N916" s="210"/>
      <c r="O916" s="210"/>
      <c r="P916" s="210"/>
      <c r="Q916" s="210"/>
      <c r="R916" s="210"/>
      <c r="S916" s="210"/>
      <c r="T916" s="210"/>
      <c r="U916" s="210"/>
      <c r="V916" s="210"/>
      <c r="W916" s="210"/>
      <c r="X916" s="210"/>
      <c r="Y916" s="210"/>
      <c r="Z916" s="210"/>
    </row>
    <row r="917" ht="12.75" customHeight="1">
      <c r="A917" s="625"/>
      <c r="B917" s="625"/>
      <c r="C917" s="625"/>
      <c r="D917" s="627"/>
      <c r="E917" s="210"/>
      <c r="F917" s="210"/>
      <c r="G917" s="210"/>
      <c r="H917" s="210"/>
      <c r="I917" s="627"/>
      <c r="J917" s="210"/>
      <c r="K917" s="210"/>
      <c r="L917" s="210"/>
      <c r="M917" s="628"/>
      <c r="N917" s="210"/>
      <c r="O917" s="210"/>
      <c r="P917" s="210"/>
      <c r="Q917" s="210"/>
      <c r="R917" s="210"/>
      <c r="S917" s="210"/>
      <c r="T917" s="210"/>
      <c r="U917" s="210"/>
      <c r="V917" s="210"/>
      <c r="W917" s="210"/>
      <c r="X917" s="210"/>
      <c r="Y917" s="210"/>
      <c r="Z917" s="210"/>
    </row>
    <row r="918" ht="12.75" customHeight="1">
      <c r="A918" s="625"/>
      <c r="B918" s="625"/>
      <c r="C918" s="625"/>
      <c r="D918" s="627"/>
      <c r="E918" s="210"/>
      <c r="F918" s="210"/>
      <c r="G918" s="210"/>
      <c r="H918" s="210"/>
      <c r="I918" s="627"/>
      <c r="J918" s="210"/>
      <c r="K918" s="210"/>
      <c r="L918" s="210"/>
      <c r="M918" s="628"/>
      <c r="N918" s="210"/>
      <c r="O918" s="210"/>
      <c r="P918" s="210"/>
      <c r="Q918" s="210"/>
      <c r="R918" s="210"/>
      <c r="S918" s="210"/>
      <c r="T918" s="210"/>
      <c r="U918" s="210"/>
      <c r="V918" s="210"/>
      <c r="W918" s="210"/>
      <c r="X918" s="210"/>
      <c r="Y918" s="210"/>
      <c r="Z918" s="210"/>
    </row>
    <row r="919" ht="12.75" customHeight="1">
      <c r="A919" s="625"/>
      <c r="B919" s="625"/>
      <c r="C919" s="625"/>
      <c r="D919" s="627"/>
      <c r="E919" s="210"/>
      <c r="F919" s="210"/>
      <c r="G919" s="210"/>
      <c r="H919" s="210"/>
      <c r="I919" s="627"/>
      <c r="J919" s="210"/>
      <c r="K919" s="210"/>
      <c r="L919" s="210"/>
      <c r="M919" s="628"/>
      <c r="N919" s="210"/>
      <c r="O919" s="210"/>
      <c r="P919" s="210"/>
      <c r="Q919" s="210"/>
      <c r="R919" s="210"/>
      <c r="S919" s="210"/>
      <c r="T919" s="210"/>
      <c r="U919" s="210"/>
      <c r="V919" s="210"/>
      <c r="W919" s="210"/>
      <c r="X919" s="210"/>
      <c r="Y919" s="210"/>
      <c r="Z919" s="210"/>
    </row>
    <row r="920" ht="12.75" customHeight="1">
      <c r="A920" s="625"/>
      <c r="B920" s="625"/>
      <c r="C920" s="625"/>
      <c r="D920" s="627"/>
      <c r="E920" s="210"/>
      <c r="F920" s="210"/>
      <c r="G920" s="210"/>
      <c r="H920" s="210"/>
      <c r="I920" s="627"/>
      <c r="J920" s="210"/>
      <c r="K920" s="210"/>
      <c r="L920" s="210"/>
      <c r="M920" s="628"/>
      <c r="N920" s="210"/>
      <c r="O920" s="210"/>
      <c r="P920" s="210"/>
      <c r="Q920" s="210"/>
      <c r="R920" s="210"/>
      <c r="S920" s="210"/>
      <c r="T920" s="210"/>
      <c r="U920" s="210"/>
      <c r="V920" s="210"/>
      <c r="W920" s="210"/>
      <c r="X920" s="210"/>
      <c r="Y920" s="210"/>
      <c r="Z920" s="210"/>
    </row>
    <row r="921" ht="12.75" customHeight="1">
      <c r="A921" s="625"/>
      <c r="B921" s="625"/>
      <c r="C921" s="625"/>
      <c r="D921" s="627"/>
      <c r="E921" s="210"/>
      <c r="F921" s="210"/>
      <c r="G921" s="210"/>
      <c r="H921" s="210"/>
      <c r="I921" s="627"/>
      <c r="J921" s="210"/>
      <c r="K921" s="210"/>
      <c r="L921" s="210"/>
      <c r="M921" s="628"/>
      <c r="N921" s="210"/>
      <c r="O921" s="210"/>
      <c r="P921" s="210"/>
      <c r="Q921" s="210"/>
      <c r="R921" s="210"/>
      <c r="S921" s="210"/>
      <c r="T921" s="210"/>
      <c r="U921" s="210"/>
      <c r="V921" s="210"/>
      <c r="W921" s="210"/>
      <c r="X921" s="210"/>
      <c r="Y921" s="210"/>
      <c r="Z921" s="210"/>
    </row>
    <row r="922" ht="12.75" customHeight="1">
      <c r="A922" s="625"/>
      <c r="B922" s="625"/>
      <c r="C922" s="625"/>
      <c r="D922" s="627"/>
      <c r="E922" s="210"/>
      <c r="F922" s="210"/>
      <c r="G922" s="210"/>
      <c r="H922" s="210"/>
      <c r="I922" s="627"/>
      <c r="J922" s="210"/>
      <c r="K922" s="210"/>
      <c r="L922" s="210"/>
      <c r="M922" s="628"/>
      <c r="N922" s="210"/>
      <c r="O922" s="210"/>
      <c r="P922" s="210"/>
      <c r="Q922" s="210"/>
      <c r="R922" s="210"/>
      <c r="S922" s="210"/>
      <c r="T922" s="210"/>
      <c r="U922" s="210"/>
      <c r="V922" s="210"/>
      <c r="W922" s="210"/>
      <c r="X922" s="210"/>
      <c r="Y922" s="210"/>
      <c r="Z922" s="210"/>
    </row>
    <row r="923" ht="12.75" customHeight="1">
      <c r="A923" s="625"/>
      <c r="B923" s="625"/>
      <c r="C923" s="625"/>
      <c r="D923" s="627"/>
      <c r="E923" s="210"/>
      <c r="F923" s="210"/>
      <c r="G923" s="210"/>
      <c r="H923" s="210"/>
      <c r="I923" s="627"/>
      <c r="J923" s="210"/>
      <c r="K923" s="210"/>
      <c r="L923" s="210"/>
      <c r="M923" s="628"/>
      <c r="N923" s="210"/>
      <c r="O923" s="210"/>
      <c r="P923" s="210"/>
      <c r="Q923" s="210"/>
      <c r="R923" s="210"/>
      <c r="S923" s="210"/>
      <c r="T923" s="210"/>
      <c r="U923" s="210"/>
      <c r="V923" s="210"/>
      <c r="W923" s="210"/>
      <c r="X923" s="210"/>
      <c r="Y923" s="210"/>
      <c r="Z923" s="210"/>
    </row>
    <row r="924" ht="12.75" customHeight="1">
      <c r="A924" s="625"/>
      <c r="B924" s="625"/>
      <c r="C924" s="625"/>
      <c r="D924" s="627"/>
      <c r="E924" s="210"/>
      <c r="F924" s="210"/>
      <c r="G924" s="210"/>
      <c r="H924" s="210"/>
      <c r="I924" s="627"/>
      <c r="J924" s="210"/>
      <c r="K924" s="210"/>
      <c r="L924" s="210"/>
      <c r="M924" s="628"/>
      <c r="N924" s="210"/>
      <c r="O924" s="210"/>
      <c r="P924" s="210"/>
      <c r="Q924" s="210"/>
      <c r="R924" s="210"/>
      <c r="S924" s="210"/>
      <c r="T924" s="210"/>
      <c r="U924" s="210"/>
      <c r="V924" s="210"/>
      <c r="W924" s="210"/>
      <c r="X924" s="210"/>
      <c r="Y924" s="210"/>
      <c r="Z924" s="210"/>
    </row>
    <row r="925" ht="12.75" customHeight="1">
      <c r="A925" s="625"/>
      <c r="B925" s="625"/>
      <c r="C925" s="625"/>
      <c r="D925" s="627"/>
      <c r="E925" s="210"/>
      <c r="F925" s="210"/>
      <c r="G925" s="210"/>
      <c r="H925" s="210"/>
      <c r="I925" s="627"/>
      <c r="J925" s="210"/>
      <c r="K925" s="210"/>
      <c r="L925" s="210"/>
      <c r="M925" s="628"/>
      <c r="N925" s="210"/>
      <c r="O925" s="210"/>
      <c r="P925" s="210"/>
      <c r="Q925" s="210"/>
      <c r="R925" s="210"/>
      <c r="S925" s="210"/>
      <c r="T925" s="210"/>
      <c r="U925" s="210"/>
      <c r="V925" s="210"/>
      <c r="W925" s="210"/>
      <c r="X925" s="210"/>
      <c r="Y925" s="210"/>
      <c r="Z925" s="210"/>
    </row>
    <row r="926" ht="12.75" customHeight="1">
      <c r="A926" s="625"/>
      <c r="B926" s="625"/>
      <c r="C926" s="625"/>
      <c r="D926" s="627"/>
      <c r="E926" s="210"/>
      <c r="F926" s="210"/>
      <c r="G926" s="210"/>
      <c r="H926" s="210"/>
      <c r="I926" s="627"/>
      <c r="J926" s="210"/>
      <c r="K926" s="210"/>
      <c r="L926" s="210"/>
      <c r="M926" s="628"/>
      <c r="N926" s="210"/>
      <c r="O926" s="210"/>
      <c r="P926" s="210"/>
      <c r="Q926" s="210"/>
      <c r="R926" s="210"/>
      <c r="S926" s="210"/>
      <c r="T926" s="210"/>
      <c r="U926" s="210"/>
      <c r="V926" s="210"/>
      <c r="W926" s="210"/>
      <c r="X926" s="210"/>
      <c r="Y926" s="210"/>
      <c r="Z926" s="210"/>
    </row>
    <row r="927" ht="12.75" customHeight="1">
      <c r="A927" s="625"/>
      <c r="B927" s="625"/>
      <c r="C927" s="625"/>
      <c r="D927" s="627"/>
      <c r="E927" s="210"/>
      <c r="F927" s="210"/>
      <c r="G927" s="210"/>
      <c r="H927" s="210"/>
      <c r="I927" s="627"/>
      <c r="J927" s="210"/>
      <c r="K927" s="210"/>
      <c r="L927" s="210"/>
      <c r="M927" s="628"/>
      <c r="N927" s="210"/>
      <c r="O927" s="210"/>
      <c r="P927" s="210"/>
      <c r="Q927" s="210"/>
      <c r="R927" s="210"/>
      <c r="S927" s="210"/>
      <c r="T927" s="210"/>
      <c r="U927" s="210"/>
      <c r="V927" s="210"/>
      <c r="W927" s="210"/>
      <c r="X927" s="210"/>
      <c r="Y927" s="210"/>
      <c r="Z927" s="210"/>
    </row>
    <row r="928" ht="12.75" customHeight="1">
      <c r="A928" s="625"/>
      <c r="B928" s="625"/>
      <c r="C928" s="625"/>
      <c r="D928" s="627"/>
      <c r="E928" s="210"/>
      <c r="F928" s="210"/>
      <c r="G928" s="210"/>
      <c r="H928" s="210"/>
      <c r="I928" s="627"/>
      <c r="J928" s="210"/>
      <c r="K928" s="210"/>
      <c r="L928" s="210"/>
      <c r="M928" s="628"/>
      <c r="N928" s="210"/>
      <c r="O928" s="210"/>
      <c r="P928" s="210"/>
      <c r="Q928" s="210"/>
      <c r="R928" s="210"/>
      <c r="S928" s="210"/>
      <c r="T928" s="210"/>
      <c r="U928" s="210"/>
      <c r="V928" s="210"/>
      <c r="W928" s="210"/>
      <c r="X928" s="210"/>
      <c r="Y928" s="210"/>
      <c r="Z928" s="210"/>
    </row>
    <row r="929" ht="12.75" customHeight="1">
      <c r="A929" s="625"/>
      <c r="B929" s="625"/>
      <c r="C929" s="625"/>
      <c r="D929" s="627"/>
      <c r="E929" s="210"/>
      <c r="F929" s="210"/>
      <c r="G929" s="210"/>
      <c r="H929" s="210"/>
      <c r="I929" s="627"/>
      <c r="J929" s="210"/>
      <c r="K929" s="210"/>
      <c r="L929" s="210"/>
      <c r="M929" s="628"/>
      <c r="N929" s="210"/>
      <c r="O929" s="210"/>
      <c r="P929" s="210"/>
      <c r="Q929" s="210"/>
      <c r="R929" s="210"/>
      <c r="S929" s="210"/>
      <c r="T929" s="210"/>
      <c r="U929" s="210"/>
      <c r="V929" s="210"/>
      <c r="W929" s="210"/>
      <c r="X929" s="210"/>
      <c r="Y929" s="210"/>
      <c r="Z929" s="210"/>
    </row>
    <row r="930" ht="12.75" customHeight="1">
      <c r="A930" s="625"/>
      <c r="B930" s="625"/>
      <c r="C930" s="625"/>
      <c r="D930" s="627"/>
      <c r="E930" s="210"/>
      <c r="F930" s="210"/>
      <c r="G930" s="210"/>
      <c r="H930" s="210"/>
      <c r="I930" s="627"/>
      <c r="J930" s="210"/>
      <c r="K930" s="210"/>
      <c r="L930" s="210"/>
      <c r="M930" s="628"/>
      <c r="N930" s="210"/>
      <c r="O930" s="210"/>
      <c r="P930" s="210"/>
      <c r="Q930" s="210"/>
      <c r="R930" s="210"/>
      <c r="S930" s="210"/>
      <c r="T930" s="210"/>
      <c r="U930" s="210"/>
      <c r="V930" s="210"/>
      <c r="W930" s="210"/>
      <c r="X930" s="210"/>
      <c r="Y930" s="210"/>
      <c r="Z930" s="210"/>
    </row>
    <row r="931" ht="12.75" customHeight="1">
      <c r="A931" s="625"/>
      <c r="B931" s="625"/>
      <c r="C931" s="625"/>
      <c r="D931" s="627"/>
      <c r="E931" s="210"/>
      <c r="F931" s="210"/>
      <c r="G931" s="210"/>
      <c r="H931" s="210"/>
      <c r="I931" s="627"/>
      <c r="J931" s="210"/>
      <c r="K931" s="210"/>
      <c r="L931" s="210"/>
      <c r="M931" s="628"/>
      <c r="N931" s="210"/>
      <c r="O931" s="210"/>
      <c r="P931" s="210"/>
      <c r="Q931" s="210"/>
      <c r="R931" s="210"/>
      <c r="S931" s="210"/>
      <c r="T931" s="210"/>
      <c r="U931" s="210"/>
      <c r="V931" s="210"/>
      <c r="W931" s="210"/>
      <c r="X931" s="210"/>
      <c r="Y931" s="210"/>
      <c r="Z931" s="210"/>
    </row>
    <row r="932" ht="12.75" customHeight="1">
      <c r="A932" s="625"/>
      <c r="B932" s="625"/>
      <c r="C932" s="625"/>
      <c r="D932" s="627"/>
      <c r="E932" s="210"/>
      <c r="F932" s="210"/>
      <c r="G932" s="210"/>
      <c r="H932" s="210"/>
      <c r="I932" s="627"/>
      <c r="J932" s="210"/>
      <c r="K932" s="210"/>
      <c r="L932" s="210"/>
      <c r="M932" s="628"/>
      <c r="N932" s="210"/>
      <c r="O932" s="210"/>
      <c r="P932" s="210"/>
      <c r="Q932" s="210"/>
      <c r="R932" s="210"/>
      <c r="S932" s="210"/>
      <c r="T932" s="210"/>
      <c r="U932" s="210"/>
      <c r="V932" s="210"/>
      <c r="W932" s="210"/>
      <c r="X932" s="210"/>
      <c r="Y932" s="210"/>
      <c r="Z932" s="210"/>
    </row>
    <row r="933" ht="12.75" customHeight="1">
      <c r="A933" s="625"/>
      <c r="B933" s="625"/>
      <c r="C933" s="625"/>
      <c r="D933" s="627"/>
      <c r="E933" s="210"/>
      <c r="F933" s="210"/>
      <c r="G933" s="210"/>
      <c r="H933" s="210"/>
      <c r="I933" s="627"/>
      <c r="J933" s="210"/>
      <c r="K933" s="210"/>
      <c r="L933" s="210"/>
      <c r="M933" s="628"/>
      <c r="N933" s="210"/>
      <c r="O933" s="210"/>
      <c r="P933" s="210"/>
      <c r="Q933" s="210"/>
      <c r="R933" s="210"/>
      <c r="S933" s="210"/>
      <c r="T933" s="210"/>
      <c r="U933" s="210"/>
      <c r="V933" s="210"/>
      <c r="W933" s="210"/>
      <c r="X933" s="210"/>
      <c r="Y933" s="210"/>
      <c r="Z933" s="210"/>
    </row>
    <row r="934" ht="12.75" customHeight="1">
      <c r="A934" s="625"/>
      <c r="B934" s="625"/>
      <c r="C934" s="625"/>
      <c r="D934" s="627"/>
      <c r="E934" s="210"/>
      <c r="F934" s="210"/>
      <c r="G934" s="210"/>
      <c r="H934" s="210"/>
      <c r="I934" s="627"/>
      <c r="J934" s="210"/>
      <c r="K934" s="210"/>
      <c r="L934" s="210"/>
      <c r="M934" s="628"/>
      <c r="N934" s="210"/>
      <c r="O934" s="210"/>
      <c r="P934" s="210"/>
      <c r="Q934" s="210"/>
      <c r="R934" s="210"/>
      <c r="S934" s="210"/>
      <c r="T934" s="210"/>
      <c r="U934" s="210"/>
      <c r="V934" s="210"/>
      <c r="W934" s="210"/>
      <c r="X934" s="210"/>
      <c r="Y934" s="210"/>
      <c r="Z934" s="210"/>
    </row>
    <row r="935" ht="12.75" customHeight="1">
      <c r="A935" s="625"/>
      <c r="B935" s="625"/>
      <c r="C935" s="625"/>
      <c r="D935" s="627"/>
      <c r="E935" s="210"/>
      <c r="F935" s="210"/>
      <c r="G935" s="210"/>
      <c r="H935" s="210"/>
      <c r="I935" s="627"/>
      <c r="J935" s="210"/>
      <c r="K935" s="210"/>
      <c r="L935" s="210"/>
      <c r="M935" s="628"/>
      <c r="N935" s="210"/>
      <c r="O935" s="210"/>
      <c r="P935" s="210"/>
      <c r="Q935" s="210"/>
      <c r="R935" s="210"/>
      <c r="S935" s="210"/>
      <c r="T935" s="210"/>
      <c r="U935" s="210"/>
      <c r="V935" s="210"/>
      <c r="W935" s="210"/>
      <c r="X935" s="210"/>
      <c r="Y935" s="210"/>
      <c r="Z935" s="210"/>
    </row>
    <row r="936" ht="12.75" customHeight="1">
      <c r="A936" s="625"/>
      <c r="B936" s="625"/>
      <c r="C936" s="625"/>
      <c r="D936" s="627"/>
      <c r="E936" s="210"/>
      <c r="F936" s="210"/>
      <c r="G936" s="210"/>
      <c r="H936" s="210"/>
      <c r="I936" s="627"/>
      <c r="J936" s="210"/>
      <c r="K936" s="210"/>
      <c r="L936" s="210"/>
      <c r="M936" s="628"/>
      <c r="N936" s="210"/>
      <c r="O936" s="210"/>
      <c r="P936" s="210"/>
      <c r="Q936" s="210"/>
      <c r="R936" s="210"/>
      <c r="S936" s="210"/>
      <c r="T936" s="210"/>
      <c r="U936" s="210"/>
      <c r="V936" s="210"/>
      <c r="W936" s="210"/>
      <c r="X936" s="210"/>
      <c r="Y936" s="210"/>
      <c r="Z936" s="210"/>
    </row>
    <row r="937" ht="12.75" customHeight="1">
      <c r="A937" s="625"/>
      <c r="B937" s="625"/>
      <c r="C937" s="625"/>
      <c r="D937" s="627"/>
      <c r="E937" s="210"/>
      <c r="F937" s="210"/>
      <c r="G937" s="210"/>
      <c r="H937" s="210"/>
      <c r="I937" s="627"/>
      <c r="J937" s="210"/>
      <c r="K937" s="210"/>
      <c r="L937" s="210"/>
      <c r="M937" s="628"/>
      <c r="N937" s="210"/>
      <c r="O937" s="210"/>
      <c r="P937" s="210"/>
      <c r="Q937" s="210"/>
      <c r="R937" s="210"/>
      <c r="S937" s="210"/>
      <c r="T937" s="210"/>
      <c r="U937" s="210"/>
      <c r="V937" s="210"/>
      <c r="W937" s="210"/>
      <c r="X937" s="210"/>
      <c r="Y937" s="210"/>
      <c r="Z937" s="210"/>
    </row>
    <row r="938" ht="12.75" customHeight="1">
      <c r="A938" s="625"/>
      <c r="B938" s="625"/>
      <c r="C938" s="625"/>
      <c r="D938" s="627"/>
      <c r="E938" s="210"/>
      <c r="F938" s="210"/>
      <c r="G938" s="210"/>
      <c r="H938" s="210"/>
      <c r="I938" s="627"/>
      <c r="J938" s="210"/>
      <c r="K938" s="210"/>
      <c r="L938" s="210"/>
      <c r="M938" s="628"/>
      <c r="N938" s="210"/>
      <c r="O938" s="210"/>
      <c r="P938" s="210"/>
      <c r="Q938" s="210"/>
      <c r="R938" s="210"/>
      <c r="S938" s="210"/>
      <c r="T938" s="210"/>
      <c r="U938" s="210"/>
      <c r="V938" s="210"/>
      <c r="W938" s="210"/>
      <c r="X938" s="210"/>
      <c r="Y938" s="210"/>
      <c r="Z938" s="210"/>
    </row>
    <row r="939" ht="12.75" customHeight="1">
      <c r="A939" s="625"/>
      <c r="B939" s="625"/>
      <c r="C939" s="625"/>
      <c r="D939" s="627"/>
      <c r="E939" s="210"/>
      <c r="F939" s="210"/>
      <c r="G939" s="210"/>
      <c r="H939" s="210"/>
      <c r="I939" s="627"/>
      <c r="J939" s="210"/>
      <c r="K939" s="210"/>
      <c r="L939" s="210"/>
      <c r="M939" s="628"/>
      <c r="N939" s="210"/>
      <c r="O939" s="210"/>
      <c r="P939" s="210"/>
      <c r="Q939" s="210"/>
      <c r="R939" s="210"/>
      <c r="S939" s="210"/>
      <c r="T939" s="210"/>
      <c r="U939" s="210"/>
      <c r="V939" s="210"/>
      <c r="W939" s="210"/>
      <c r="X939" s="210"/>
      <c r="Y939" s="210"/>
      <c r="Z939" s="210"/>
    </row>
    <row r="940" ht="12.75" customHeight="1">
      <c r="A940" s="625"/>
      <c r="B940" s="625"/>
      <c r="C940" s="625"/>
      <c r="D940" s="627"/>
      <c r="E940" s="210"/>
      <c r="F940" s="210"/>
      <c r="G940" s="210"/>
      <c r="H940" s="210"/>
      <c r="I940" s="627"/>
      <c r="J940" s="210"/>
      <c r="K940" s="210"/>
      <c r="L940" s="210"/>
      <c r="M940" s="628"/>
      <c r="N940" s="210"/>
      <c r="O940" s="210"/>
      <c r="P940" s="210"/>
      <c r="Q940" s="210"/>
      <c r="R940" s="210"/>
      <c r="S940" s="210"/>
      <c r="T940" s="210"/>
      <c r="U940" s="210"/>
      <c r="V940" s="210"/>
      <c r="W940" s="210"/>
      <c r="X940" s="210"/>
      <c r="Y940" s="210"/>
      <c r="Z940" s="210"/>
    </row>
    <row r="941" ht="12.75" customHeight="1">
      <c r="A941" s="625"/>
      <c r="B941" s="625"/>
      <c r="C941" s="625"/>
      <c r="D941" s="627"/>
      <c r="E941" s="210"/>
      <c r="F941" s="210"/>
      <c r="G941" s="210"/>
      <c r="H941" s="210"/>
      <c r="I941" s="627"/>
      <c r="J941" s="210"/>
      <c r="K941" s="210"/>
      <c r="L941" s="210"/>
      <c r="M941" s="628"/>
      <c r="N941" s="210"/>
      <c r="O941" s="210"/>
      <c r="P941" s="210"/>
      <c r="Q941" s="210"/>
      <c r="R941" s="210"/>
      <c r="S941" s="210"/>
      <c r="T941" s="210"/>
      <c r="U941" s="210"/>
      <c r="V941" s="210"/>
      <c r="W941" s="210"/>
      <c r="X941" s="210"/>
      <c r="Y941" s="210"/>
      <c r="Z941" s="210"/>
    </row>
    <row r="942" ht="12.75" customHeight="1">
      <c r="A942" s="625"/>
      <c r="B942" s="625"/>
      <c r="C942" s="625"/>
      <c r="D942" s="627"/>
      <c r="E942" s="210"/>
      <c r="F942" s="210"/>
      <c r="G942" s="210"/>
      <c r="H942" s="210"/>
      <c r="I942" s="627"/>
      <c r="J942" s="210"/>
      <c r="K942" s="210"/>
      <c r="L942" s="210"/>
      <c r="M942" s="628"/>
      <c r="N942" s="210"/>
      <c r="O942" s="210"/>
      <c r="P942" s="210"/>
      <c r="Q942" s="210"/>
      <c r="R942" s="210"/>
      <c r="S942" s="210"/>
      <c r="T942" s="210"/>
      <c r="U942" s="210"/>
      <c r="V942" s="210"/>
      <c r="W942" s="210"/>
      <c r="X942" s="210"/>
      <c r="Y942" s="210"/>
      <c r="Z942" s="210"/>
    </row>
    <row r="943" ht="12.75" customHeight="1">
      <c r="A943" s="625"/>
      <c r="B943" s="625"/>
      <c r="C943" s="625"/>
      <c r="D943" s="627"/>
      <c r="E943" s="210"/>
      <c r="F943" s="210"/>
      <c r="G943" s="210"/>
      <c r="H943" s="210"/>
      <c r="I943" s="627"/>
      <c r="J943" s="210"/>
      <c r="K943" s="210"/>
      <c r="L943" s="210"/>
      <c r="M943" s="628"/>
      <c r="N943" s="210"/>
      <c r="O943" s="210"/>
      <c r="P943" s="210"/>
      <c r="Q943" s="210"/>
      <c r="R943" s="210"/>
      <c r="S943" s="210"/>
      <c r="T943" s="210"/>
      <c r="U943" s="210"/>
      <c r="V943" s="210"/>
      <c r="W943" s="210"/>
      <c r="X943" s="210"/>
      <c r="Y943" s="210"/>
      <c r="Z943" s="210"/>
    </row>
    <row r="944" ht="12.75" customHeight="1">
      <c r="A944" s="625"/>
      <c r="B944" s="625"/>
      <c r="C944" s="625"/>
      <c r="D944" s="627"/>
      <c r="E944" s="210"/>
      <c r="F944" s="210"/>
      <c r="G944" s="210"/>
      <c r="H944" s="210"/>
      <c r="I944" s="627"/>
      <c r="J944" s="210"/>
      <c r="K944" s="210"/>
      <c r="L944" s="210"/>
      <c r="M944" s="628"/>
      <c r="N944" s="210"/>
      <c r="O944" s="210"/>
      <c r="P944" s="210"/>
      <c r="Q944" s="210"/>
      <c r="R944" s="210"/>
      <c r="S944" s="210"/>
      <c r="T944" s="210"/>
      <c r="U944" s="210"/>
      <c r="V944" s="210"/>
      <c r="W944" s="210"/>
      <c r="X944" s="210"/>
      <c r="Y944" s="210"/>
      <c r="Z944" s="210"/>
    </row>
    <row r="945" ht="12.75" customHeight="1">
      <c r="A945" s="625"/>
      <c r="B945" s="625"/>
      <c r="C945" s="625"/>
      <c r="D945" s="627"/>
      <c r="E945" s="210"/>
      <c r="F945" s="210"/>
      <c r="G945" s="210"/>
      <c r="H945" s="210"/>
      <c r="I945" s="627"/>
      <c r="J945" s="210"/>
      <c r="K945" s="210"/>
      <c r="L945" s="210"/>
      <c r="M945" s="628"/>
      <c r="N945" s="210"/>
      <c r="O945" s="210"/>
      <c r="P945" s="210"/>
      <c r="Q945" s="210"/>
      <c r="R945" s="210"/>
      <c r="S945" s="210"/>
      <c r="T945" s="210"/>
      <c r="U945" s="210"/>
      <c r="V945" s="210"/>
      <c r="W945" s="210"/>
      <c r="X945" s="210"/>
      <c r="Y945" s="210"/>
      <c r="Z945" s="210"/>
    </row>
    <row r="946" ht="12.75" customHeight="1">
      <c r="A946" s="625"/>
      <c r="B946" s="625"/>
      <c r="C946" s="625"/>
      <c r="D946" s="627"/>
      <c r="E946" s="210"/>
      <c r="F946" s="210"/>
      <c r="G946" s="210"/>
      <c r="H946" s="210"/>
      <c r="I946" s="627"/>
      <c r="J946" s="210"/>
      <c r="K946" s="210"/>
      <c r="L946" s="210"/>
      <c r="M946" s="628"/>
      <c r="N946" s="210"/>
      <c r="O946" s="210"/>
      <c r="P946" s="210"/>
      <c r="Q946" s="210"/>
      <c r="R946" s="210"/>
      <c r="S946" s="210"/>
      <c r="T946" s="210"/>
      <c r="U946" s="210"/>
      <c r="V946" s="210"/>
      <c r="W946" s="210"/>
      <c r="X946" s="210"/>
      <c r="Y946" s="210"/>
      <c r="Z946" s="210"/>
    </row>
    <row r="947" ht="12.75" customHeight="1">
      <c r="A947" s="625"/>
      <c r="B947" s="625"/>
      <c r="C947" s="625"/>
      <c r="D947" s="627"/>
      <c r="E947" s="210"/>
      <c r="F947" s="210"/>
      <c r="G947" s="210"/>
      <c r="H947" s="210"/>
      <c r="I947" s="627"/>
      <c r="J947" s="210"/>
      <c r="K947" s="210"/>
      <c r="L947" s="210"/>
      <c r="M947" s="628"/>
      <c r="N947" s="210"/>
      <c r="O947" s="210"/>
      <c r="P947" s="210"/>
      <c r="Q947" s="210"/>
      <c r="R947" s="210"/>
      <c r="S947" s="210"/>
      <c r="T947" s="210"/>
      <c r="U947" s="210"/>
      <c r="V947" s="210"/>
      <c r="W947" s="210"/>
      <c r="X947" s="210"/>
      <c r="Y947" s="210"/>
      <c r="Z947" s="210"/>
    </row>
    <row r="948" ht="12.75" customHeight="1">
      <c r="A948" s="625"/>
      <c r="B948" s="625"/>
      <c r="C948" s="625"/>
      <c r="D948" s="627"/>
      <c r="E948" s="210"/>
      <c r="F948" s="210"/>
      <c r="G948" s="210"/>
      <c r="H948" s="210"/>
      <c r="I948" s="627"/>
      <c r="J948" s="210"/>
      <c r="K948" s="210"/>
      <c r="L948" s="210"/>
      <c r="M948" s="628"/>
      <c r="N948" s="210"/>
      <c r="O948" s="210"/>
      <c r="P948" s="210"/>
      <c r="Q948" s="210"/>
      <c r="R948" s="210"/>
      <c r="S948" s="210"/>
      <c r="T948" s="210"/>
      <c r="U948" s="210"/>
      <c r="V948" s="210"/>
      <c r="W948" s="210"/>
      <c r="X948" s="210"/>
      <c r="Y948" s="210"/>
      <c r="Z948" s="210"/>
    </row>
    <row r="949" ht="12.75" customHeight="1">
      <c r="A949" s="625"/>
      <c r="B949" s="625"/>
      <c r="C949" s="625"/>
      <c r="D949" s="627"/>
      <c r="E949" s="210"/>
      <c r="F949" s="210"/>
      <c r="G949" s="210"/>
      <c r="H949" s="210"/>
      <c r="I949" s="627"/>
      <c r="J949" s="210"/>
      <c r="K949" s="210"/>
      <c r="L949" s="210"/>
      <c r="M949" s="628"/>
      <c r="N949" s="210"/>
      <c r="O949" s="210"/>
      <c r="P949" s="210"/>
      <c r="Q949" s="210"/>
      <c r="R949" s="210"/>
      <c r="S949" s="210"/>
      <c r="T949" s="210"/>
      <c r="U949" s="210"/>
      <c r="V949" s="210"/>
      <c r="W949" s="210"/>
      <c r="X949" s="210"/>
      <c r="Y949" s="210"/>
      <c r="Z949" s="210"/>
    </row>
    <row r="950" ht="12.75" customHeight="1">
      <c r="A950" s="625"/>
      <c r="B950" s="625"/>
      <c r="C950" s="625"/>
      <c r="D950" s="627"/>
      <c r="E950" s="210"/>
      <c r="F950" s="210"/>
      <c r="G950" s="210"/>
      <c r="H950" s="210"/>
      <c r="I950" s="627"/>
      <c r="J950" s="210"/>
      <c r="K950" s="210"/>
      <c r="L950" s="210"/>
      <c r="M950" s="628"/>
      <c r="N950" s="210"/>
      <c r="O950" s="210"/>
      <c r="P950" s="210"/>
      <c r="Q950" s="210"/>
      <c r="R950" s="210"/>
      <c r="S950" s="210"/>
      <c r="T950" s="210"/>
      <c r="U950" s="210"/>
      <c r="V950" s="210"/>
      <c r="W950" s="210"/>
      <c r="X950" s="210"/>
      <c r="Y950" s="210"/>
      <c r="Z950" s="210"/>
    </row>
    <row r="951" ht="12.75" customHeight="1">
      <c r="A951" s="625"/>
      <c r="B951" s="625"/>
      <c r="C951" s="625"/>
      <c r="D951" s="627"/>
      <c r="E951" s="210"/>
      <c r="F951" s="210"/>
      <c r="G951" s="210"/>
      <c r="H951" s="210"/>
      <c r="I951" s="627"/>
      <c r="J951" s="210"/>
      <c r="K951" s="210"/>
      <c r="L951" s="210"/>
      <c r="M951" s="628"/>
      <c r="N951" s="210"/>
      <c r="O951" s="210"/>
      <c r="P951" s="210"/>
      <c r="Q951" s="210"/>
      <c r="R951" s="210"/>
      <c r="S951" s="210"/>
      <c r="T951" s="210"/>
      <c r="U951" s="210"/>
      <c r="V951" s="210"/>
      <c r="W951" s="210"/>
      <c r="X951" s="210"/>
      <c r="Y951" s="210"/>
      <c r="Z951" s="210"/>
    </row>
    <row r="952" ht="12.75" customHeight="1">
      <c r="A952" s="625"/>
      <c r="B952" s="625"/>
      <c r="C952" s="625"/>
      <c r="D952" s="627"/>
      <c r="E952" s="210"/>
      <c r="F952" s="210"/>
      <c r="G952" s="210"/>
      <c r="H952" s="210"/>
      <c r="I952" s="627"/>
      <c r="J952" s="210"/>
      <c r="K952" s="210"/>
      <c r="L952" s="210"/>
      <c r="M952" s="628"/>
      <c r="N952" s="210"/>
      <c r="O952" s="210"/>
      <c r="P952" s="210"/>
      <c r="Q952" s="210"/>
      <c r="R952" s="210"/>
      <c r="S952" s="210"/>
      <c r="T952" s="210"/>
      <c r="U952" s="210"/>
      <c r="V952" s="210"/>
      <c r="W952" s="210"/>
      <c r="X952" s="210"/>
      <c r="Y952" s="210"/>
      <c r="Z952" s="210"/>
    </row>
    <row r="953" ht="12.75" customHeight="1">
      <c r="A953" s="625"/>
      <c r="B953" s="625"/>
      <c r="C953" s="625"/>
      <c r="D953" s="627"/>
      <c r="E953" s="210"/>
      <c r="F953" s="210"/>
      <c r="G953" s="210"/>
      <c r="H953" s="210"/>
      <c r="I953" s="627"/>
      <c r="J953" s="210"/>
      <c r="K953" s="210"/>
      <c r="L953" s="210"/>
      <c r="M953" s="628"/>
      <c r="N953" s="210"/>
      <c r="O953" s="210"/>
      <c r="P953" s="210"/>
      <c r="Q953" s="210"/>
      <c r="R953" s="210"/>
      <c r="S953" s="210"/>
      <c r="T953" s="210"/>
      <c r="U953" s="210"/>
      <c r="V953" s="210"/>
      <c r="W953" s="210"/>
      <c r="X953" s="210"/>
      <c r="Y953" s="210"/>
      <c r="Z953" s="210"/>
    </row>
    <row r="954" ht="12.75" customHeight="1">
      <c r="A954" s="625"/>
      <c r="B954" s="625"/>
      <c r="C954" s="625"/>
      <c r="D954" s="627"/>
      <c r="E954" s="210"/>
      <c r="F954" s="210"/>
      <c r="G954" s="210"/>
      <c r="H954" s="210"/>
      <c r="I954" s="627"/>
      <c r="J954" s="210"/>
      <c r="K954" s="210"/>
      <c r="L954" s="210"/>
      <c r="M954" s="628"/>
      <c r="N954" s="210"/>
      <c r="O954" s="210"/>
      <c r="P954" s="210"/>
      <c r="Q954" s="210"/>
      <c r="R954" s="210"/>
      <c r="S954" s="210"/>
      <c r="T954" s="210"/>
      <c r="U954" s="210"/>
      <c r="V954" s="210"/>
      <c r="W954" s="210"/>
      <c r="X954" s="210"/>
      <c r="Y954" s="210"/>
      <c r="Z954" s="210"/>
    </row>
    <row r="955" ht="12.75" customHeight="1">
      <c r="A955" s="625"/>
      <c r="B955" s="625"/>
      <c r="C955" s="625"/>
      <c r="D955" s="627"/>
      <c r="E955" s="210"/>
      <c r="F955" s="210"/>
      <c r="G955" s="210"/>
      <c r="H955" s="210"/>
      <c r="I955" s="627"/>
      <c r="J955" s="210"/>
      <c r="K955" s="210"/>
      <c r="L955" s="210"/>
      <c r="M955" s="628"/>
      <c r="N955" s="210"/>
      <c r="O955" s="210"/>
      <c r="P955" s="210"/>
      <c r="Q955" s="210"/>
      <c r="R955" s="210"/>
      <c r="S955" s="210"/>
      <c r="T955" s="210"/>
      <c r="U955" s="210"/>
      <c r="V955" s="210"/>
      <c r="W955" s="210"/>
      <c r="X955" s="210"/>
      <c r="Y955" s="210"/>
      <c r="Z955" s="210"/>
    </row>
    <row r="956" ht="12.75" customHeight="1">
      <c r="A956" s="625"/>
      <c r="B956" s="625"/>
      <c r="C956" s="625"/>
      <c r="D956" s="627"/>
      <c r="E956" s="210"/>
      <c r="F956" s="210"/>
      <c r="G956" s="210"/>
      <c r="H956" s="210"/>
      <c r="I956" s="627"/>
      <c r="J956" s="210"/>
      <c r="K956" s="210"/>
      <c r="L956" s="210"/>
      <c r="M956" s="628"/>
      <c r="N956" s="210"/>
      <c r="O956" s="210"/>
      <c r="P956" s="210"/>
      <c r="Q956" s="210"/>
      <c r="R956" s="210"/>
      <c r="S956" s="210"/>
      <c r="T956" s="210"/>
      <c r="U956" s="210"/>
      <c r="V956" s="210"/>
      <c r="W956" s="210"/>
      <c r="X956" s="210"/>
      <c r="Y956" s="210"/>
      <c r="Z956" s="210"/>
    </row>
    <row r="957" ht="12.75" customHeight="1">
      <c r="A957" s="625"/>
      <c r="B957" s="625"/>
      <c r="C957" s="625"/>
      <c r="D957" s="627"/>
      <c r="E957" s="210"/>
      <c r="F957" s="210"/>
      <c r="G957" s="210"/>
      <c r="H957" s="210"/>
      <c r="I957" s="627"/>
      <c r="J957" s="210"/>
      <c r="K957" s="210"/>
      <c r="L957" s="210"/>
      <c r="M957" s="628"/>
      <c r="N957" s="210"/>
      <c r="O957" s="210"/>
      <c r="P957" s="210"/>
      <c r="Q957" s="210"/>
      <c r="R957" s="210"/>
      <c r="S957" s="210"/>
      <c r="T957" s="210"/>
      <c r="U957" s="210"/>
      <c r="V957" s="210"/>
      <c r="W957" s="210"/>
      <c r="X957" s="210"/>
      <c r="Y957" s="210"/>
      <c r="Z957" s="210"/>
    </row>
    <row r="958" ht="12.75" customHeight="1">
      <c r="A958" s="625"/>
      <c r="B958" s="625"/>
      <c r="C958" s="625"/>
      <c r="D958" s="627"/>
      <c r="E958" s="210"/>
      <c r="F958" s="210"/>
      <c r="G958" s="210"/>
      <c r="H958" s="210"/>
      <c r="I958" s="627"/>
      <c r="J958" s="210"/>
      <c r="K958" s="210"/>
      <c r="L958" s="210"/>
      <c r="M958" s="628"/>
      <c r="N958" s="210"/>
      <c r="O958" s="210"/>
      <c r="P958" s="210"/>
      <c r="Q958" s="210"/>
      <c r="R958" s="210"/>
      <c r="S958" s="210"/>
      <c r="T958" s="210"/>
      <c r="U958" s="210"/>
      <c r="V958" s="210"/>
      <c r="W958" s="210"/>
      <c r="X958" s="210"/>
      <c r="Y958" s="210"/>
      <c r="Z958" s="210"/>
    </row>
    <row r="959" ht="12.75" customHeight="1">
      <c r="A959" s="625"/>
      <c r="B959" s="625"/>
      <c r="C959" s="625"/>
      <c r="D959" s="627"/>
      <c r="E959" s="210"/>
      <c r="F959" s="210"/>
      <c r="G959" s="210"/>
      <c r="H959" s="210"/>
      <c r="I959" s="627"/>
      <c r="J959" s="210"/>
      <c r="K959" s="210"/>
      <c r="L959" s="210"/>
      <c r="M959" s="628"/>
      <c r="N959" s="210"/>
      <c r="O959" s="210"/>
      <c r="P959" s="210"/>
      <c r="Q959" s="210"/>
      <c r="R959" s="210"/>
      <c r="S959" s="210"/>
      <c r="T959" s="210"/>
      <c r="U959" s="210"/>
      <c r="V959" s="210"/>
      <c r="W959" s="210"/>
      <c r="X959" s="210"/>
      <c r="Y959" s="210"/>
      <c r="Z959" s="210"/>
    </row>
    <row r="960" ht="12.75" customHeight="1">
      <c r="A960" s="625"/>
      <c r="B960" s="625"/>
      <c r="C960" s="625"/>
      <c r="D960" s="627"/>
      <c r="E960" s="210"/>
      <c r="F960" s="210"/>
      <c r="G960" s="210"/>
      <c r="H960" s="210"/>
      <c r="I960" s="627"/>
      <c r="J960" s="210"/>
      <c r="K960" s="210"/>
      <c r="L960" s="210"/>
      <c r="M960" s="628"/>
      <c r="N960" s="210"/>
      <c r="O960" s="210"/>
      <c r="P960" s="210"/>
      <c r="Q960" s="210"/>
      <c r="R960" s="210"/>
      <c r="S960" s="210"/>
      <c r="T960" s="210"/>
      <c r="U960" s="210"/>
      <c r="V960" s="210"/>
      <c r="W960" s="210"/>
      <c r="X960" s="210"/>
      <c r="Y960" s="210"/>
      <c r="Z960" s="210"/>
    </row>
    <row r="961" ht="12.75" customHeight="1">
      <c r="A961" s="625"/>
      <c r="B961" s="625"/>
      <c r="C961" s="625"/>
      <c r="D961" s="627"/>
      <c r="E961" s="210"/>
      <c r="F961" s="210"/>
      <c r="G961" s="210"/>
      <c r="H961" s="210"/>
      <c r="I961" s="627"/>
      <c r="J961" s="210"/>
      <c r="K961" s="210"/>
      <c r="L961" s="210"/>
      <c r="M961" s="628"/>
      <c r="N961" s="210"/>
      <c r="O961" s="210"/>
      <c r="P961" s="210"/>
      <c r="Q961" s="210"/>
      <c r="R961" s="210"/>
      <c r="S961" s="210"/>
      <c r="T961" s="210"/>
      <c r="U961" s="210"/>
      <c r="V961" s="210"/>
      <c r="W961" s="210"/>
      <c r="X961" s="210"/>
      <c r="Y961" s="210"/>
      <c r="Z961" s="210"/>
    </row>
    <row r="962" ht="12.75" customHeight="1">
      <c r="A962" s="625"/>
      <c r="B962" s="625"/>
      <c r="C962" s="625"/>
      <c r="D962" s="627"/>
      <c r="E962" s="210"/>
      <c r="F962" s="210"/>
      <c r="G962" s="210"/>
      <c r="H962" s="210"/>
      <c r="I962" s="627"/>
      <c r="J962" s="210"/>
      <c r="K962" s="210"/>
      <c r="L962" s="210"/>
      <c r="M962" s="628"/>
      <c r="N962" s="210"/>
      <c r="O962" s="210"/>
      <c r="P962" s="210"/>
      <c r="Q962" s="210"/>
      <c r="R962" s="210"/>
      <c r="S962" s="210"/>
      <c r="T962" s="210"/>
      <c r="U962" s="210"/>
      <c r="V962" s="210"/>
      <c r="W962" s="210"/>
      <c r="X962" s="210"/>
      <c r="Y962" s="210"/>
      <c r="Z962" s="210"/>
    </row>
    <row r="963" ht="12.75" customHeight="1">
      <c r="A963" s="625"/>
      <c r="B963" s="625"/>
      <c r="C963" s="625"/>
      <c r="D963" s="627"/>
      <c r="E963" s="210"/>
      <c r="F963" s="210"/>
      <c r="G963" s="210"/>
      <c r="H963" s="210"/>
      <c r="I963" s="627"/>
      <c r="J963" s="210"/>
      <c r="K963" s="210"/>
      <c r="L963" s="210"/>
      <c r="M963" s="628"/>
      <c r="N963" s="210"/>
      <c r="O963" s="210"/>
      <c r="P963" s="210"/>
      <c r="Q963" s="210"/>
      <c r="R963" s="210"/>
      <c r="S963" s="210"/>
      <c r="T963" s="210"/>
      <c r="U963" s="210"/>
      <c r="V963" s="210"/>
      <c r="W963" s="210"/>
      <c r="X963" s="210"/>
      <c r="Y963" s="210"/>
      <c r="Z963" s="210"/>
    </row>
    <row r="964" ht="12.75" customHeight="1">
      <c r="A964" s="625"/>
      <c r="B964" s="625"/>
      <c r="C964" s="625"/>
      <c r="D964" s="627"/>
      <c r="E964" s="210"/>
      <c r="F964" s="210"/>
      <c r="G964" s="210"/>
      <c r="H964" s="210"/>
      <c r="I964" s="627"/>
      <c r="J964" s="210"/>
      <c r="K964" s="210"/>
      <c r="L964" s="210"/>
      <c r="M964" s="628"/>
      <c r="N964" s="210"/>
      <c r="O964" s="210"/>
      <c r="P964" s="210"/>
      <c r="Q964" s="210"/>
      <c r="R964" s="210"/>
      <c r="S964" s="210"/>
      <c r="T964" s="210"/>
      <c r="U964" s="210"/>
      <c r="V964" s="210"/>
      <c r="W964" s="210"/>
      <c r="X964" s="210"/>
      <c r="Y964" s="210"/>
      <c r="Z964" s="210"/>
    </row>
    <row r="965" ht="12.75" customHeight="1">
      <c r="A965" s="625"/>
      <c r="B965" s="625"/>
      <c r="C965" s="625"/>
      <c r="D965" s="627"/>
      <c r="E965" s="210"/>
      <c r="F965" s="210"/>
      <c r="G965" s="210"/>
      <c r="H965" s="210"/>
      <c r="I965" s="627"/>
      <c r="J965" s="210"/>
      <c r="K965" s="210"/>
      <c r="L965" s="210"/>
      <c r="M965" s="628"/>
      <c r="N965" s="210"/>
      <c r="O965" s="210"/>
      <c r="P965" s="210"/>
      <c r="Q965" s="210"/>
      <c r="R965" s="210"/>
      <c r="S965" s="210"/>
      <c r="T965" s="210"/>
      <c r="U965" s="210"/>
      <c r="V965" s="210"/>
      <c r="W965" s="210"/>
      <c r="X965" s="210"/>
      <c r="Y965" s="210"/>
      <c r="Z965" s="210"/>
    </row>
    <row r="966" ht="12.75" customHeight="1">
      <c r="A966" s="625"/>
      <c r="B966" s="625"/>
      <c r="C966" s="625"/>
      <c r="D966" s="627"/>
      <c r="E966" s="210"/>
      <c r="F966" s="210"/>
      <c r="G966" s="210"/>
      <c r="H966" s="210"/>
      <c r="I966" s="627"/>
      <c r="J966" s="210"/>
      <c r="K966" s="210"/>
      <c r="L966" s="210"/>
      <c r="M966" s="628"/>
      <c r="N966" s="210"/>
      <c r="O966" s="210"/>
      <c r="P966" s="210"/>
      <c r="Q966" s="210"/>
      <c r="R966" s="210"/>
      <c r="S966" s="210"/>
      <c r="T966" s="210"/>
      <c r="U966" s="210"/>
      <c r="V966" s="210"/>
      <c r="W966" s="210"/>
      <c r="X966" s="210"/>
      <c r="Y966" s="210"/>
      <c r="Z966" s="210"/>
    </row>
    <row r="967" ht="12.75" customHeight="1">
      <c r="A967" s="625"/>
      <c r="B967" s="625"/>
      <c r="C967" s="625"/>
      <c r="D967" s="627"/>
      <c r="E967" s="210"/>
      <c r="F967" s="210"/>
      <c r="G967" s="210"/>
      <c r="H967" s="210"/>
      <c r="I967" s="627"/>
      <c r="J967" s="210"/>
      <c r="K967" s="210"/>
      <c r="L967" s="210"/>
      <c r="M967" s="628"/>
      <c r="N967" s="210"/>
      <c r="O967" s="210"/>
      <c r="P967" s="210"/>
      <c r="Q967" s="210"/>
      <c r="R967" s="210"/>
      <c r="S967" s="210"/>
      <c r="T967" s="210"/>
      <c r="U967" s="210"/>
      <c r="V967" s="210"/>
      <c r="W967" s="210"/>
      <c r="X967" s="210"/>
      <c r="Y967" s="210"/>
      <c r="Z967" s="210"/>
    </row>
    <row r="968" ht="12.75" customHeight="1">
      <c r="A968" s="625"/>
      <c r="B968" s="625"/>
      <c r="C968" s="625"/>
      <c r="D968" s="627"/>
      <c r="E968" s="210"/>
      <c r="F968" s="210"/>
      <c r="G968" s="210"/>
      <c r="H968" s="210"/>
      <c r="I968" s="627"/>
      <c r="J968" s="210"/>
      <c r="K968" s="210"/>
      <c r="L968" s="210"/>
      <c r="M968" s="628"/>
      <c r="N968" s="210"/>
      <c r="O968" s="210"/>
      <c r="P968" s="210"/>
      <c r="Q968" s="210"/>
      <c r="R968" s="210"/>
      <c r="S968" s="210"/>
      <c r="T968" s="210"/>
      <c r="U968" s="210"/>
      <c r="V968" s="210"/>
      <c r="W968" s="210"/>
      <c r="X968" s="210"/>
      <c r="Y968" s="210"/>
      <c r="Z968" s="210"/>
    </row>
    <row r="969" ht="12.75" customHeight="1">
      <c r="A969" s="625"/>
      <c r="B969" s="625"/>
      <c r="C969" s="625"/>
      <c r="D969" s="627"/>
      <c r="E969" s="210"/>
      <c r="F969" s="210"/>
      <c r="G969" s="210"/>
      <c r="H969" s="210"/>
      <c r="I969" s="627"/>
      <c r="J969" s="210"/>
      <c r="K969" s="210"/>
      <c r="L969" s="210"/>
      <c r="M969" s="628"/>
      <c r="N969" s="210"/>
      <c r="O969" s="210"/>
      <c r="P969" s="210"/>
      <c r="Q969" s="210"/>
      <c r="R969" s="210"/>
      <c r="S969" s="210"/>
      <c r="T969" s="210"/>
      <c r="U969" s="210"/>
      <c r="V969" s="210"/>
      <c r="W969" s="210"/>
      <c r="X969" s="210"/>
      <c r="Y969" s="210"/>
      <c r="Z969" s="210"/>
    </row>
    <row r="970" ht="12.75" customHeight="1">
      <c r="A970" s="625"/>
      <c r="B970" s="625"/>
      <c r="C970" s="625"/>
      <c r="D970" s="627"/>
      <c r="E970" s="210"/>
      <c r="F970" s="210"/>
      <c r="G970" s="210"/>
      <c r="H970" s="210"/>
      <c r="I970" s="627"/>
      <c r="J970" s="210"/>
      <c r="K970" s="210"/>
      <c r="L970" s="210"/>
      <c r="M970" s="628"/>
      <c r="N970" s="210"/>
      <c r="O970" s="210"/>
      <c r="P970" s="210"/>
      <c r="Q970" s="210"/>
      <c r="R970" s="210"/>
      <c r="S970" s="210"/>
      <c r="T970" s="210"/>
      <c r="U970" s="210"/>
      <c r="V970" s="210"/>
      <c r="W970" s="210"/>
      <c r="X970" s="210"/>
      <c r="Y970" s="210"/>
      <c r="Z970" s="210"/>
    </row>
    <row r="971" ht="12.75" customHeight="1">
      <c r="A971" s="625"/>
      <c r="B971" s="625"/>
      <c r="C971" s="625"/>
      <c r="D971" s="627"/>
      <c r="E971" s="210"/>
      <c r="F971" s="210"/>
      <c r="G971" s="210"/>
      <c r="H971" s="210"/>
      <c r="I971" s="627"/>
      <c r="J971" s="210"/>
      <c r="K971" s="210"/>
      <c r="L971" s="210"/>
      <c r="M971" s="628"/>
      <c r="N971" s="210"/>
      <c r="O971" s="210"/>
      <c r="P971" s="210"/>
      <c r="Q971" s="210"/>
      <c r="R971" s="210"/>
      <c r="S971" s="210"/>
      <c r="T971" s="210"/>
      <c r="U971" s="210"/>
      <c r="V971" s="210"/>
      <c r="W971" s="210"/>
      <c r="X971" s="210"/>
      <c r="Y971" s="210"/>
      <c r="Z971" s="210"/>
    </row>
    <row r="972" ht="12.75" customHeight="1">
      <c r="A972" s="625"/>
      <c r="B972" s="625"/>
      <c r="C972" s="625"/>
      <c r="D972" s="627"/>
      <c r="E972" s="210"/>
      <c r="F972" s="210"/>
      <c r="G972" s="210"/>
      <c r="H972" s="210"/>
      <c r="I972" s="627"/>
      <c r="J972" s="210"/>
      <c r="K972" s="210"/>
      <c r="L972" s="210"/>
      <c r="M972" s="628"/>
      <c r="N972" s="210"/>
      <c r="O972" s="210"/>
      <c r="P972" s="210"/>
      <c r="Q972" s="210"/>
      <c r="R972" s="210"/>
      <c r="S972" s="210"/>
      <c r="T972" s="210"/>
      <c r="U972" s="210"/>
      <c r="V972" s="210"/>
      <c r="W972" s="210"/>
      <c r="X972" s="210"/>
      <c r="Y972" s="210"/>
      <c r="Z972" s="210"/>
    </row>
    <row r="973" ht="12.75" customHeight="1">
      <c r="A973" s="625"/>
      <c r="B973" s="625"/>
      <c r="C973" s="625"/>
      <c r="D973" s="627"/>
      <c r="E973" s="210"/>
      <c r="F973" s="210"/>
      <c r="G973" s="210"/>
      <c r="H973" s="210"/>
      <c r="I973" s="627"/>
      <c r="J973" s="210"/>
      <c r="K973" s="210"/>
      <c r="L973" s="210"/>
      <c r="M973" s="628"/>
      <c r="N973" s="210"/>
      <c r="O973" s="210"/>
      <c r="P973" s="210"/>
      <c r="Q973" s="210"/>
      <c r="R973" s="210"/>
      <c r="S973" s="210"/>
      <c r="T973" s="210"/>
      <c r="U973" s="210"/>
      <c r="V973" s="210"/>
      <c r="W973" s="210"/>
      <c r="X973" s="210"/>
      <c r="Y973" s="210"/>
      <c r="Z973" s="210"/>
    </row>
    <row r="974" ht="12.75" customHeight="1">
      <c r="A974" s="625"/>
      <c r="B974" s="625"/>
      <c r="C974" s="625"/>
      <c r="D974" s="627"/>
      <c r="E974" s="210"/>
      <c r="F974" s="210"/>
      <c r="G974" s="210"/>
      <c r="H974" s="210"/>
      <c r="I974" s="627"/>
      <c r="J974" s="210"/>
      <c r="K974" s="210"/>
      <c r="L974" s="210"/>
      <c r="M974" s="628"/>
      <c r="N974" s="210"/>
      <c r="O974" s="210"/>
      <c r="P974" s="210"/>
      <c r="Q974" s="210"/>
      <c r="R974" s="210"/>
      <c r="S974" s="210"/>
      <c r="T974" s="210"/>
      <c r="U974" s="210"/>
      <c r="V974" s="210"/>
      <c r="W974" s="210"/>
      <c r="X974" s="210"/>
      <c r="Y974" s="210"/>
      <c r="Z974" s="210"/>
    </row>
    <row r="975" ht="12.75" customHeight="1">
      <c r="A975" s="625"/>
      <c r="B975" s="625"/>
      <c r="C975" s="625"/>
      <c r="D975" s="627"/>
      <c r="E975" s="210"/>
      <c r="F975" s="210"/>
      <c r="G975" s="210"/>
      <c r="H975" s="210"/>
      <c r="I975" s="627"/>
      <c r="J975" s="210"/>
      <c r="K975" s="210"/>
      <c r="L975" s="210"/>
      <c r="M975" s="628"/>
      <c r="N975" s="210"/>
      <c r="O975" s="210"/>
      <c r="P975" s="210"/>
      <c r="Q975" s="210"/>
      <c r="R975" s="210"/>
      <c r="S975" s="210"/>
      <c r="T975" s="210"/>
      <c r="U975" s="210"/>
      <c r="V975" s="210"/>
      <c r="W975" s="210"/>
      <c r="X975" s="210"/>
      <c r="Y975" s="210"/>
      <c r="Z975" s="210"/>
    </row>
    <row r="976" ht="12.75" customHeight="1">
      <c r="A976" s="625"/>
      <c r="B976" s="625"/>
      <c r="C976" s="625"/>
      <c r="D976" s="627"/>
      <c r="E976" s="210"/>
      <c r="F976" s="210"/>
      <c r="G976" s="210"/>
      <c r="H976" s="210"/>
      <c r="I976" s="627"/>
      <c r="J976" s="210"/>
      <c r="K976" s="210"/>
      <c r="L976" s="210"/>
      <c r="M976" s="628"/>
      <c r="N976" s="210"/>
      <c r="O976" s="210"/>
      <c r="P976" s="210"/>
      <c r="Q976" s="210"/>
      <c r="R976" s="210"/>
      <c r="S976" s="210"/>
      <c r="T976" s="210"/>
      <c r="U976" s="210"/>
      <c r="V976" s="210"/>
      <c r="W976" s="210"/>
      <c r="X976" s="210"/>
      <c r="Y976" s="210"/>
      <c r="Z976" s="210"/>
    </row>
    <row r="977" ht="12.75" customHeight="1">
      <c r="A977" s="625"/>
      <c r="B977" s="625"/>
      <c r="C977" s="625"/>
      <c r="D977" s="627"/>
      <c r="E977" s="210"/>
      <c r="F977" s="210"/>
      <c r="G977" s="210"/>
      <c r="H977" s="210"/>
      <c r="I977" s="627"/>
      <c r="J977" s="210"/>
      <c r="K977" s="210"/>
      <c r="L977" s="210"/>
      <c r="M977" s="628"/>
      <c r="N977" s="210"/>
      <c r="O977" s="210"/>
      <c r="P977" s="210"/>
      <c r="Q977" s="210"/>
      <c r="R977" s="210"/>
      <c r="S977" s="210"/>
      <c r="T977" s="210"/>
      <c r="U977" s="210"/>
      <c r="V977" s="210"/>
      <c r="W977" s="210"/>
      <c r="X977" s="210"/>
      <c r="Y977" s="210"/>
      <c r="Z977" s="210"/>
    </row>
    <row r="978" ht="12.75" customHeight="1">
      <c r="A978" s="625"/>
      <c r="B978" s="625"/>
      <c r="C978" s="625"/>
      <c r="D978" s="627"/>
      <c r="E978" s="210"/>
      <c r="F978" s="210"/>
      <c r="G978" s="210"/>
      <c r="H978" s="210"/>
      <c r="I978" s="627"/>
      <c r="J978" s="210"/>
      <c r="K978" s="210"/>
      <c r="L978" s="210"/>
      <c r="M978" s="628"/>
      <c r="N978" s="210"/>
      <c r="O978" s="210"/>
      <c r="P978" s="210"/>
      <c r="Q978" s="210"/>
      <c r="R978" s="210"/>
      <c r="S978" s="210"/>
      <c r="T978" s="210"/>
      <c r="U978" s="210"/>
      <c r="V978" s="210"/>
      <c r="W978" s="210"/>
      <c r="X978" s="210"/>
      <c r="Y978" s="210"/>
      <c r="Z978" s="210"/>
    </row>
    <row r="979" ht="12.75" customHeight="1">
      <c r="A979" s="625"/>
      <c r="B979" s="625"/>
      <c r="C979" s="625"/>
      <c r="D979" s="627"/>
      <c r="E979" s="210"/>
      <c r="F979" s="210"/>
      <c r="G979" s="210"/>
      <c r="H979" s="210"/>
      <c r="I979" s="627"/>
      <c r="J979" s="210"/>
      <c r="K979" s="210"/>
      <c r="L979" s="210"/>
      <c r="M979" s="628"/>
      <c r="N979" s="210"/>
      <c r="O979" s="210"/>
      <c r="P979" s="210"/>
      <c r="Q979" s="210"/>
      <c r="R979" s="210"/>
      <c r="S979" s="210"/>
      <c r="T979" s="210"/>
      <c r="U979" s="210"/>
      <c r="V979" s="210"/>
      <c r="W979" s="210"/>
      <c r="X979" s="210"/>
      <c r="Y979" s="210"/>
      <c r="Z979" s="210"/>
    </row>
    <row r="980" ht="12.75" customHeight="1">
      <c r="A980" s="625"/>
      <c r="B980" s="625"/>
      <c r="C980" s="625"/>
      <c r="D980" s="627"/>
      <c r="E980" s="210"/>
      <c r="F980" s="210"/>
      <c r="G980" s="210"/>
      <c r="H980" s="210"/>
      <c r="I980" s="627"/>
      <c r="J980" s="210"/>
      <c r="K980" s="210"/>
      <c r="L980" s="210"/>
      <c r="M980" s="628"/>
      <c r="N980" s="210"/>
      <c r="O980" s="210"/>
      <c r="P980" s="210"/>
      <c r="Q980" s="210"/>
      <c r="R980" s="210"/>
      <c r="S980" s="210"/>
      <c r="T980" s="210"/>
      <c r="U980" s="210"/>
      <c r="V980" s="210"/>
      <c r="W980" s="210"/>
      <c r="X980" s="210"/>
      <c r="Y980" s="210"/>
      <c r="Z980" s="210"/>
    </row>
    <row r="981" ht="12.75" customHeight="1">
      <c r="A981" s="625"/>
      <c r="B981" s="625"/>
      <c r="C981" s="625"/>
      <c r="D981" s="627"/>
      <c r="E981" s="210"/>
      <c r="F981" s="210"/>
      <c r="G981" s="210"/>
      <c r="H981" s="210"/>
      <c r="I981" s="627"/>
      <c r="J981" s="210"/>
      <c r="K981" s="210"/>
      <c r="L981" s="210"/>
      <c r="M981" s="628"/>
      <c r="N981" s="210"/>
      <c r="O981" s="210"/>
      <c r="P981" s="210"/>
      <c r="Q981" s="210"/>
      <c r="R981" s="210"/>
      <c r="S981" s="210"/>
      <c r="T981" s="210"/>
      <c r="U981" s="210"/>
      <c r="V981" s="210"/>
      <c r="W981" s="210"/>
      <c r="X981" s="210"/>
      <c r="Y981" s="210"/>
      <c r="Z981" s="210"/>
    </row>
    <row r="982" ht="12.75" customHeight="1">
      <c r="A982" s="625"/>
      <c r="B982" s="625"/>
      <c r="C982" s="625"/>
      <c r="D982" s="627"/>
      <c r="E982" s="210"/>
      <c r="F982" s="210"/>
      <c r="G982" s="210"/>
      <c r="H982" s="210"/>
      <c r="I982" s="627"/>
      <c r="J982" s="210"/>
      <c r="K982" s="210"/>
      <c r="L982" s="210"/>
      <c r="M982" s="628"/>
      <c r="N982" s="210"/>
      <c r="O982" s="210"/>
      <c r="P982" s="210"/>
      <c r="Q982" s="210"/>
      <c r="R982" s="210"/>
      <c r="S982" s="210"/>
      <c r="T982" s="210"/>
      <c r="U982" s="210"/>
      <c r="V982" s="210"/>
      <c r="W982" s="210"/>
      <c r="X982" s="210"/>
      <c r="Y982" s="210"/>
      <c r="Z982" s="210"/>
    </row>
    <row r="983" ht="12.75" customHeight="1">
      <c r="A983" s="625"/>
      <c r="B983" s="625"/>
      <c r="C983" s="625"/>
      <c r="D983" s="627"/>
      <c r="E983" s="210"/>
      <c r="F983" s="210"/>
      <c r="G983" s="210"/>
      <c r="H983" s="210"/>
      <c r="I983" s="627"/>
      <c r="J983" s="210"/>
      <c r="K983" s="210"/>
      <c r="L983" s="210"/>
      <c r="M983" s="628"/>
      <c r="N983" s="210"/>
      <c r="O983" s="210"/>
      <c r="P983" s="210"/>
      <c r="Q983" s="210"/>
      <c r="R983" s="210"/>
      <c r="S983" s="210"/>
      <c r="T983" s="210"/>
      <c r="U983" s="210"/>
      <c r="V983" s="210"/>
      <c r="W983" s="210"/>
      <c r="X983" s="210"/>
      <c r="Y983" s="210"/>
      <c r="Z983" s="210"/>
    </row>
    <row r="984" ht="12.75" customHeight="1">
      <c r="A984" s="625"/>
      <c r="B984" s="625"/>
      <c r="C984" s="625"/>
      <c r="D984" s="627"/>
      <c r="E984" s="210"/>
      <c r="F984" s="210"/>
      <c r="G984" s="210"/>
      <c r="H984" s="210"/>
      <c r="I984" s="627"/>
      <c r="J984" s="210"/>
      <c r="K984" s="210"/>
      <c r="L984" s="210"/>
      <c r="M984" s="628"/>
      <c r="N984" s="210"/>
      <c r="O984" s="210"/>
      <c r="P984" s="210"/>
      <c r="Q984" s="210"/>
      <c r="R984" s="210"/>
      <c r="S984" s="210"/>
      <c r="T984" s="210"/>
      <c r="U984" s="210"/>
      <c r="V984" s="210"/>
      <c r="W984" s="210"/>
      <c r="X984" s="210"/>
      <c r="Y984" s="210"/>
      <c r="Z984" s="210"/>
    </row>
    <row r="985" ht="12.75" customHeight="1">
      <c r="A985" s="625"/>
      <c r="B985" s="625"/>
      <c r="C985" s="625"/>
      <c r="D985" s="627"/>
      <c r="E985" s="210"/>
      <c r="F985" s="210"/>
      <c r="G985" s="210"/>
      <c r="H985" s="210"/>
      <c r="I985" s="627"/>
      <c r="J985" s="210"/>
      <c r="K985" s="210"/>
      <c r="L985" s="210"/>
      <c r="M985" s="628"/>
      <c r="N985" s="210"/>
      <c r="O985" s="210"/>
      <c r="P985" s="210"/>
      <c r="Q985" s="210"/>
      <c r="R985" s="210"/>
      <c r="S985" s="210"/>
      <c r="T985" s="210"/>
      <c r="U985" s="210"/>
      <c r="V985" s="210"/>
      <c r="W985" s="210"/>
      <c r="X985" s="210"/>
      <c r="Y985" s="210"/>
      <c r="Z985" s="210"/>
    </row>
    <row r="986" ht="12.75" customHeight="1">
      <c r="A986" s="625"/>
      <c r="B986" s="625"/>
      <c r="C986" s="625"/>
      <c r="D986" s="627"/>
      <c r="E986" s="210"/>
      <c r="F986" s="210"/>
      <c r="G986" s="210"/>
      <c r="H986" s="210"/>
      <c r="I986" s="627"/>
      <c r="J986" s="210"/>
      <c r="K986" s="210"/>
      <c r="L986" s="210"/>
      <c r="M986" s="628"/>
      <c r="N986" s="210"/>
      <c r="O986" s="210"/>
      <c r="P986" s="210"/>
      <c r="Q986" s="210"/>
      <c r="R986" s="210"/>
      <c r="S986" s="210"/>
      <c r="T986" s="210"/>
      <c r="U986" s="210"/>
      <c r="V986" s="210"/>
      <c r="W986" s="210"/>
      <c r="X986" s="210"/>
      <c r="Y986" s="210"/>
      <c r="Z986" s="210"/>
    </row>
    <row r="987" ht="12.75" customHeight="1">
      <c r="A987" s="625"/>
      <c r="B987" s="625"/>
      <c r="C987" s="625"/>
      <c r="D987" s="627"/>
      <c r="E987" s="210"/>
      <c r="F987" s="210"/>
      <c r="G987" s="210"/>
      <c r="H987" s="210"/>
      <c r="I987" s="627"/>
      <c r="J987" s="210"/>
      <c r="K987" s="210"/>
      <c r="L987" s="210"/>
      <c r="M987" s="628"/>
      <c r="N987" s="210"/>
      <c r="O987" s="210"/>
      <c r="P987" s="210"/>
      <c r="Q987" s="210"/>
      <c r="R987" s="210"/>
      <c r="S987" s="210"/>
      <c r="T987" s="210"/>
      <c r="U987" s="210"/>
      <c r="V987" s="210"/>
      <c r="W987" s="210"/>
      <c r="X987" s="210"/>
      <c r="Y987" s="210"/>
      <c r="Z987" s="210"/>
    </row>
    <row r="988" ht="12.75" customHeight="1">
      <c r="A988" s="625"/>
      <c r="B988" s="625"/>
      <c r="C988" s="625"/>
      <c r="D988" s="627"/>
      <c r="E988" s="210"/>
      <c r="F988" s="210"/>
      <c r="G988" s="210"/>
      <c r="H988" s="210"/>
      <c r="I988" s="627"/>
      <c r="J988" s="210"/>
      <c r="K988" s="210"/>
      <c r="L988" s="210"/>
      <c r="M988" s="628"/>
      <c r="N988" s="210"/>
      <c r="O988" s="210"/>
      <c r="P988" s="210"/>
      <c r="Q988" s="210"/>
      <c r="R988" s="210"/>
      <c r="S988" s="210"/>
      <c r="T988" s="210"/>
      <c r="U988" s="210"/>
      <c r="V988" s="210"/>
      <c r="W988" s="210"/>
      <c r="X988" s="210"/>
      <c r="Y988" s="210"/>
      <c r="Z988" s="210"/>
    </row>
    <row r="989" ht="12.75" customHeight="1">
      <c r="A989" s="625"/>
      <c r="B989" s="625"/>
      <c r="C989" s="625"/>
      <c r="D989" s="627"/>
      <c r="E989" s="210"/>
      <c r="F989" s="210"/>
      <c r="G989" s="210"/>
      <c r="H989" s="210"/>
      <c r="I989" s="627"/>
      <c r="J989" s="210"/>
      <c r="K989" s="210"/>
      <c r="L989" s="210"/>
      <c r="M989" s="628"/>
      <c r="N989" s="210"/>
      <c r="O989" s="210"/>
      <c r="P989" s="210"/>
      <c r="Q989" s="210"/>
      <c r="R989" s="210"/>
      <c r="S989" s="210"/>
      <c r="T989" s="210"/>
      <c r="U989" s="210"/>
      <c r="V989" s="210"/>
      <c r="W989" s="210"/>
      <c r="X989" s="210"/>
      <c r="Y989" s="210"/>
      <c r="Z989" s="210"/>
    </row>
    <row r="990" ht="12.75" customHeight="1">
      <c r="A990" s="625"/>
      <c r="B990" s="625"/>
      <c r="C990" s="625"/>
      <c r="D990" s="627"/>
      <c r="E990" s="210"/>
      <c r="F990" s="210"/>
      <c r="G990" s="210"/>
      <c r="H990" s="210"/>
      <c r="I990" s="627"/>
      <c r="J990" s="210"/>
      <c r="K990" s="210"/>
      <c r="L990" s="210"/>
      <c r="M990" s="628"/>
      <c r="N990" s="210"/>
      <c r="O990" s="210"/>
      <c r="P990" s="210"/>
      <c r="Q990" s="210"/>
      <c r="R990" s="210"/>
      <c r="S990" s="210"/>
      <c r="T990" s="210"/>
      <c r="U990" s="210"/>
      <c r="V990" s="210"/>
      <c r="W990" s="210"/>
      <c r="X990" s="210"/>
      <c r="Y990" s="210"/>
      <c r="Z990" s="210"/>
    </row>
    <row r="991" ht="12.75" customHeight="1">
      <c r="A991" s="625"/>
      <c r="B991" s="625"/>
      <c r="C991" s="625"/>
      <c r="D991" s="627"/>
      <c r="E991" s="210"/>
      <c r="F991" s="210"/>
      <c r="G991" s="210"/>
      <c r="H991" s="210"/>
      <c r="I991" s="627"/>
      <c r="J991" s="210"/>
      <c r="K991" s="210"/>
      <c r="L991" s="210"/>
      <c r="M991" s="628"/>
      <c r="N991" s="210"/>
      <c r="O991" s="210"/>
      <c r="P991" s="210"/>
      <c r="Q991" s="210"/>
      <c r="R991" s="210"/>
      <c r="S991" s="210"/>
      <c r="T991" s="210"/>
      <c r="U991" s="210"/>
      <c r="V991" s="210"/>
      <c r="W991" s="210"/>
      <c r="X991" s="210"/>
      <c r="Y991" s="210"/>
      <c r="Z991" s="210"/>
    </row>
    <row r="992" ht="12.75" customHeight="1">
      <c r="A992" s="625"/>
      <c r="B992" s="625"/>
      <c r="C992" s="625"/>
      <c r="D992" s="627"/>
      <c r="E992" s="210"/>
      <c r="F992" s="210"/>
      <c r="G992" s="210"/>
      <c r="H992" s="210"/>
      <c r="I992" s="627"/>
      <c r="J992" s="210"/>
      <c r="K992" s="210"/>
      <c r="L992" s="210"/>
      <c r="M992" s="628"/>
      <c r="N992" s="210"/>
      <c r="O992" s="210"/>
      <c r="P992" s="210"/>
      <c r="Q992" s="210"/>
      <c r="R992" s="210"/>
      <c r="S992" s="210"/>
      <c r="T992" s="210"/>
      <c r="U992" s="210"/>
      <c r="V992" s="210"/>
      <c r="W992" s="210"/>
      <c r="X992" s="210"/>
      <c r="Y992" s="210"/>
      <c r="Z992" s="210"/>
    </row>
    <row r="993" ht="12.75" customHeight="1">
      <c r="A993" s="625"/>
      <c r="B993" s="625"/>
      <c r="C993" s="625"/>
      <c r="D993" s="627"/>
      <c r="E993" s="210"/>
      <c r="F993" s="210"/>
      <c r="G993" s="210"/>
      <c r="H993" s="210"/>
      <c r="I993" s="627"/>
      <c r="J993" s="210"/>
      <c r="K993" s="210"/>
      <c r="L993" s="210"/>
      <c r="M993" s="628"/>
      <c r="N993" s="210"/>
      <c r="O993" s="210"/>
      <c r="P993" s="210"/>
      <c r="Q993" s="210"/>
      <c r="R993" s="210"/>
      <c r="S993" s="210"/>
      <c r="T993" s="210"/>
      <c r="U993" s="210"/>
      <c r="V993" s="210"/>
      <c r="W993" s="210"/>
      <c r="X993" s="210"/>
      <c r="Y993" s="210"/>
      <c r="Z993" s="210"/>
    </row>
    <row r="994" ht="12.75" customHeight="1">
      <c r="A994" s="625"/>
      <c r="B994" s="625"/>
      <c r="C994" s="625"/>
      <c r="D994" s="627"/>
      <c r="E994" s="210"/>
      <c r="F994" s="210"/>
      <c r="G994" s="210"/>
      <c r="H994" s="210"/>
      <c r="I994" s="627"/>
      <c r="J994" s="210"/>
      <c r="K994" s="210"/>
      <c r="L994" s="210"/>
      <c r="M994" s="628"/>
      <c r="N994" s="210"/>
      <c r="O994" s="210"/>
      <c r="P994" s="210"/>
      <c r="Q994" s="210"/>
      <c r="R994" s="210"/>
      <c r="S994" s="210"/>
      <c r="T994" s="210"/>
      <c r="U994" s="210"/>
      <c r="V994" s="210"/>
      <c r="W994" s="210"/>
      <c r="X994" s="210"/>
      <c r="Y994" s="210"/>
      <c r="Z994" s="210"/>
    </row>
    <row r="995" ht="12.75" customHeight="1">
      <c r="A995" s="625"/>
      <c r="B995" s="625"/>
      <c r="C995" s="625"/>
      <c r="D995" s="627"/>
      <c r="E995" s="210"/>
      <c r="F995" s="210"/>
      <c r="G995" s="210"/>
      <c r="H995" s="210"/>
      <c r="I995" s="627"/>
      <c r="J995" s="210"/>
      <c r="K995" s="210"/>
      <c r="L995" s="210"/>
      <c r="M995" s="628"/>
      <c r="N995" s="210"/>
      <c r="O995" s="210"/>
      <c r="P995" s="210"/>
      <c r="Q995" s="210"/>
      <c r="R995" s="210"/>
      <c r="S995" s="210"/>
      <c r="T995" s="210"/>
      <c r="U995" s="210"/>
      <c r="V995" s="210"/>
      <c r="W995" s="210"/>
      <c r="X995" s="210"/>
      <c r="Y995" s="210"/>
      <c r="Z995" s="210"/>
    </row>
    <row r="996" ht="12.75" customHeight="1">
      <c r="A996" s="625"/>
      <c r="B996" s="625"/>
      <c r="C996" s="625"/>
      <c r="D996" s="627"/>
      <c r="E996" s="210"/>
      <c r="F996" s="210"/>
      <c r="G996" s="210"/>
      <c r="H996" s="210"/>
      <c r="I996" s="627"/>
      <c r="J996" s="210"/>
      <c r="K996" s="210"/>
      <c r="L996" s="210"/>
      <c r="M996" s="628"/>
      <c r="N996" s="210"/>
      <c r="O996" s="210"/>
      <c r="P996" s="210"/>
      <c r="Q996" s="210"/>
      <c r="R996" s="210"/>
      <c r="S996" s="210"/>
      <c r="T996" s="210"/>
      <c r="U996" s="210"/>
      <c r="V996" s="210"/>
      <c r="W996" s="210"/>
      <c r="X996" s="210"/>
      <c r="Y996" s="210"/>
      <c r="Z996" s="210"/>
    </row>
    <row r="997" ht="12.75" customHeight="1">
      <c r="A997" s="625"/>
      <c r="B997" s="625"/>
      <c r="C997" s="625"/>
      <c r="D997" s="627"/>
      <c r="E997" s="210"/>
      <c r="F997" s="210"/>
      <c r="G997" s="210"/>
      <c r="H997" s="210"/>
      <c r="I997" s="627"/>
      <c r="J997" s="210"/>
      <c r="K997" s="210"/>
      <c r="L997" s="210"/>
      <c r="M997" s="628"/>
      <c r="N997" s="210"/>
      <c r="O997" s="210"/>
      <c r="P997" s="210"/>
      <c r="Q997" s="210"/>
      <c r="R997" s="210"/>
      <c r="S997" s="210"/>
      <c r="T997" s="210"/>
      <c r="U997" s="210"/>
      <c r="V997" s="210"/>
      <c r="W997" s="210"/>
      <c r="X997" s="210"/>
      <c r="Y997" s="210"/>
      <c r="Z997" s="210"/>
    </row>
    <row r="998" ht="12.75" customHeight="1">
      <c r="A998" s="625"/>
      <c r="B998" s="625"/>
      <c r="C998" s="625"/>
      <c r="D998" s="627"/>
      <c r="E998" s="210"/>
      <c r="F998" s="210"/>
      <c r="G998" s="210"/>
      <c r="H998" s="210"/>
      <c r="I998" s="627"/>
      <c r="J998" s="210"/>
      <c r="K998" s="210"/>
      <c r="L998" s="210"/>
      <c r="M998" s="628"/>
      <c r="N998" s="210"/>
      <c r="O998" s="210"/>
      <c r="P998" s="210"/>
      <c r="Q998" s="210"/>
      <c r="R998" s="210"/>
      <c r="S998" s="210"/>
      <c r="T998" s="210"/>
      <c r="U998" s="210"/>
      <c r="V998" s="210"/>
      <c r="W998" s="210"/>
      <c r="X998" s="210"/>
      <c r="Y998" s="210"/>
      <c r="Z998" s="210"/>
    </row>
    <row r="999" ht="12.75" customHeight="1">
      <c r="A999" s="625"/>
      <c r="B999" s="625"/>
      <c r="C999" s="625"/>
      <c r="D999" s="627"/>
      <c r="E999" s="210"/>
      <c r="F999" s="210"/>
      <c r="G999" s="210"/>
      <c r="H999" s="210"/>
      <c r="I999" s="627"/>
      <c r="J999" s="210"/>
      <c r="K999" s="210"/>
      <c r="L999" s="210"/>
      <c r="M999" s="628"/>
      <c r="N999" s="210"/>
      <c r="O999" s="210"/>
      <c r="P999" s="210"/>
      <c r="Q999" s="210"/>
      <c r="R999" s="210"/>
      <c r="S999" s="210"/>
      <c r="T999" s="210"/>
      <c r="U999" s="210"/>
      <c r="V999" s="210"/>
      <c r="W999" s="210"/>
      <c r="X999" s="210"/>
      <c r="Y999" s="210"/>
      <c r="Z999" s="210"/>
    </row>
    <row r="1000" ht="12.75" customHeight="1">
      <c r="A1000" s="625"/>
      <c r="B1000" s="625"/>
      <c r="C1000" s="625"/>
      <c r="D1000" s="627"/>
      <c r="E1000" s="210"/>
      <c r="F1000" s="210"/>
      <c r="G1000" s="210"/>
      <c r="H1000" s="210"/>
      <c r="I1000" s="627"/>
      <c r="J1000" s="210"/>
      <c r="K1000" s="210"/>
      <c r="L1000" s="210"/>
      <c r="M1000" s="628"/>
      <c r="N1000" s="210"/>
      <c r="O1000" s="210"/>
      <c r="P1000" s="210"/>
      <c r="Q1000" s="210"/>
      <c r="R1000" s="210"/>
      <c r="S1000" s="210"/>
      <c r="T1000" s="210"/>
      <c r="U1000" s="210"/>
      <c r="V1000" s="210"/>
      <c r="W1000" s="210"/>
      <c r="X1000" s="210"/>
      <c r="Y1000" s="210"/>
      <c r="Z1000" s="210"/>
    </row>
  </sheetData>
  <autoFilter ref="$A$1:$M$92"/>
  <mergeCells count="76">
    <mergeCell ref="O69:R69"/>
    <mergeCell ref="O70:R70"/>
    <mergeCell ref="O71:R71"/>
    <mergeCell ref="O72:R72"/>
    <mergeCell ref="O73:R73"/>
    <mergeCell ref="O74:R74"/>
    <mergeCell ref="O75:R75"/>
    <mergeCell ref="O76:R76"/>
    <mergeCell ref="O78:T79"/>
    <mergeCell ref="O80:R80"/>
    <mergeCell ref="O81:R81"/>
    <mergeCell ref="O82:R82"/>
    <mergeCell ref="O83:R83"/>
    <mergeCell ref="O84:R84"/>
    <mergeCell ref="P94:R94"/>
    <mergeCell ref="P95:R95"/>
    <mergeCell ref="P96:R96"/>
    <mergeCell ref="P97:R97"/>
    <mergeCell ref="P98:R98"/>
    <mergeCell ref="P99:R99"/>
    <mergeCell ref="O85:R85"/>
    <mergeCell ref="O87:R88"/>
    <mergeCell ref="P89:R89"/>
    <mergeCell ref="P90:R90"/>
    <mergeCell ref="P91:R91"/>
    <mergeCell ref="P92:R92"/>
    <mergeCell ref="P93:R93"/>
    <mergeCell ref="O2:P2"/>
    <mergeCell ref="O14:S15"/>
    <mergeCell ref="O16:S16"/>
    <mergeCell ref="O17:S17"/>
    <mergeCell ref="O18:S18"/>
    <mergeCell ref="O19:S19"/>
    <mergeCell ref="O20:S20"/>
    <mergeCell ref="O21:S21"/>
    <mergeCell ref="O22:S22"/>
    <mergeCell ref="O23:S23"/>
    <mergeCell ref="O24:S24"/>
    <mergeCell ref="O26:S27"/>
    <mergeCell ref="P28:R28"/>
    <mergeCell ref="P29:R29"/>
    <mergeCell ref="P30:R30"/>
    <mergeCell ref="P31:R31"/>
    <mergeCell ref="P32:R32"/>
    <mergeCell ref="P33:R33"/>
    <mergeCell ref="P34:R34"/>
    <mergeCell ref="P35:R35"/>
    <mergeCell ref="P36:R36"/>
    <mergeCell ref="P37:R37"/>
    <mergeCell ref="P38:R38"/>
    <mergeCell ref="P39:R39"/>
    <mergeCell ref="P40:R40"/>
    <mergeCell ref="P41:R41"/>
    <mergeCell ref="P42:R42"/>
    <mergeCell ref="O44:S45"/>
    <mergeCell ref="P46:R46"/>
    <mergeCell ref="P47:R47"/>
    <mergeCell ref="P48:R48"/>
    <mergeCell ref="P49:R49"/>
    <mergeCell ref="P50:R50"/>
    <mergeCell ref="P51:R51"/>
    <mergeCell ref="P52:R52"/>
    <mergeCell ref="P53:R53"/>
    <mergeCell ref="P54:R54"/>
    <mergeCell ref="P55:R55"/>
    <mergeCell ref="P56:R56"/>
    <mergeCell ref="P57:R57"/>
    <mergeCell ref="P58:R58"/>
    <mergeCell ref="P59:R59"/>
    <mergeCell ref="O61:T62"/>
    <mergeCell ref="O63:R63"/>
    <mergeCell ref="O64:R64"/>
    <mergeCell ref="O65:R65"/>
    <mergeCell ref="O66:R66"/>
    <mergeCell ref="O67:R67"/>
    <mergeCell ref="O68:R68"/>
  </mergeCells>
  <printOptions/>
  <pageMargins bottom="1.0" footer="0.0" header="0.0" left="0.75" right="0.75" top="1.0"/>
  <pageSetup orientation="portrait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xSplit="1.0" ySplit="1.0" topLeftCell="B2" activePane="bottomRight" state="frozen"/>
      <selection activeCell="B1" sqref="B1" pane="topRight"/>
      <selection activeCell="A2" sqref="A2" pane="bottomLeft"/>
      <selection activeCell="B2" sqref="B2" pane="bottomRight"/>
    </sheetView>
  </sheetViews>
  <sheetFormatPr customHeight="1" defaultColWidth="14.43" defaultRowHeight="15.0"/>
  <cols>
    <col customWidth="1" min="1" max="1" width="14.57"/>
    <col customWidth="1" min="2" max="2" width="28.57"/>
    <col customWidth="1" min="3" max="3" width="19.43"/>
    <col customWidth="1" min="4" max="4" width="26.14"/>
    <col customWidth="1" min="5" max="5" width="40.57"/>
    <col customWidth="1" min="6" max="6" width="71.43"/>
    <col customWidth="1" min="7" max="7" width="15.43"/>
    <col customWidth="1" min="8" max="8" width="31.29"/>
    <col customWidth="1" min="9" max="9" width="33.29"/>
    <col customWidth="1" min="10" max="10" width="35.14"/>
    <col customWidth="1" min="11" max="11" width="57.14"/>
    <col customWidth="1" min="12" max="12" width="76.43"/>
    <col customWidth="1" min="13" max="13" width="53.43"/>
    <col customWidth="1" min="14" max="14" width="9.14"/>
    <col customWidth="1" min="15" max="15" width="27.14"/>
    <col customWidth="1" min="16" max="16" width="9.86"/>
    <col customWidth="1" min="17" max="17" width="3.43"/>
    <col customWidth="1" min="18" max="18" width="39.14"/>
    <col customWidth="1" min="19" max="19" width="62.86"/>
    <col customWidth="1" min="20" max="20" width="13.71"/>
    <col customWidth="1" min="21" max="26" width="8.71"/>
  </cols>
  <sheetData>
    <row r="1" ht="12.75" customHeight="1">
      <c r="A1" s="581" t="s">
        <v>0</v>
      </c>
      <c r="B1" s="581" t="s">
        <v>1</v>
      </c>
      <c r="C1" s="581" t="s">
        <v>2</v>
      </c>
      <c r="D1" s="581" t="s">
        <v>3</v>
      </c>
      <c r="E1" s="581" t="s">
        <v>4</v>
      </c>
      <c r="F1" s="581" t="s">
        <v>5</v>
      </c>
      <c r="G1" s="581" t="s">
        <v>6</v>
      </c>
      <c r="H1" s="581" t="s">
        <v>7</v>
      </c>
      <c r="I1" s="580" t="s">
        <v>8</v>
      </c>
      <c r="J1" s="581" t="s">
        <v>198</v>
      </c>
      <c r="K1" s="582" t="s">
        <v>10</v>
      </c>
      <c r="L1" s="582" t="s">
        <v>11</v>
      </c>
      <c r="M1" s="326" t="s">
        <v>12</v>
      </c>
      <c r="N1" s="210"/>
      <c r="O1" s="210"/>
      <c r="P1" s="210"/>
      <c r="Q1" s="210"/>
      <c r="R1" s="210"/>
      <c r="S1" s="210"/>
      <c r="T1" s="210"/>
      <c r="U1" s="210"/>
      <c r="V1" s="210"/>
      <c r="W1" s="210"/>
      <c r="X1" s="210"/>
      <c r="Y1" s="210"/>
      <c r="Z1" s="210"/>
    </row>
    <row r="2" ht="12.75" customHeight="1">
      <c r="A2" s="597">
        <v>103.0</v>
      </c>
      <c r="B2" s="437" t="s">
        <v>13421</v>
      </c>
      <c r="C2" s="437">
        <v>2001.0</v>
      </c>
      <c r="D2" s="511">
        <v>37060.0</v>
      </c>
      <c r="E2" s="437" t="s">
        <v>13422</v>
      </c>
      <c r="F2" s="437" t="s">
        <v>748</v>
      </c>
      <c r="G2" s="437" t="s">
        <v>34</v>
      </c>
      <c r="H2" s="437" t="s">
        <v>234</v>
      </c>
      <c r="I2" s="511">
        <v>37628.0</v>
      </c>
      <c r="J2" s="439">
        <v>1.0</v>
      </c>
      <c r="K2" s="648" t="s">
        <v>344</v>
      </c>
      <c r="L2" s="439" t="s">
        <v>390</v>
      </c>
      <c r="M2" s="330">
        <f t="shared" ref="M2:M78" si="1">I2-D2</f>
        <v>568</v>
      </c>
      <c r="N2" s="210"/>
      <c r="O2" s="557" t="s">
        <v>12998</v>
      </c>
      <c r="P2" s="329"/>
      <c r="Q2" s="15"/>
      <c r="R2" s="15"/>
      <c r="S2" s="15"/>
      <c r="T2" s="15"/>
      <c r="U2" s="210"/>
      <c r="V2" s="210"/>
      <c r="W2" s="210"/>
      <c r="X2" s="210"/>
      <c r="Y2" s="210"/>
      <c r="Z2" s="210"/>
    </row>
    <row r="3" ht="12.75" customHeight="1">
      <c r="A3" s="590">
        <v>203.0</v>
      </c>
      <c r="B3" s="431" t="s">
        <v>13423</v>
      </c>
      <c r="C3" s="431">
        <v>2001.0</v>
      </c>
      <c r="D3" s="508">
        <v>37235.0</v>
      </c>
      <c r="E3" s="431" t="s">
        <v>13424</v>
      </c>
      <c r="F3" s="431" t="s">
        <v>1365</v>
      </c>
      <c r="G3" s="431" t="s">
        <v>806</v>
      </c>
      <c r="H3" s="431" t="s">
        <v>1043</v>
      </c>
      <c r="I3" s="508">
        <v>37803.0</v>
      </c>
      <c r="J3" s="433">
        <v>1.0</v>
      </c>
      <c r="K3" s="650" t="s">
        <v>309</v>
      </c>
      <c r="L3" s="431" t="s">
        <v>395</v>
      </c>
      <c r="M3" s="327">
        <f t="shared" si="1"/>
        <v>568</v>
      </c>
      <c r="N3" s="210"/>
      <c r="O3" s="331" t="s">
        <v>27</v>
      </c>
      <c r="P3" s="331">
        <f>COUNTIF($G$2:$G$476,"PT")</f>
        <v>21</v>
      </c>
      <c r="Q3" s="15"/>
      <c r="R3" s="15"/>
      <c r="S3" s="15"/>
      <c r="T3" s="15"/>
      <c r="U3" s="210"/>
      <c r="V3" s="210"/>
      <c r="W3" s="210"/>
      <c r="X3" s="210"/>
      <c r="Y3" s="210"/>
      <c r="Z3" s="210"/>
    </row>
    <row r="4" ht="12.75" customHeight="1">
      <c r="A4" s="597">
        <v>303.0</v>
      </c>
      <c r="B4" s="437" t="s">
        <v>13425</v>
      </c>
      <c r="C4" s="437">
        <v>1999.0</v>
      </c>
      <c r="D4" s="511">
        <v>36525.0</v>
      </c>
      <c r="E4" s="437" t="s">
        <v>13426</v>
      </c>
      <c r="F4" s="437" t="s">
        <v>13427</v>
      </c>
      <c r="G4" s="437" t="s">
        <v>806</v>
      </c>
      <c r="H4" s="437" t="s">
        <v>244</v>
      </c>
      <c r="I4" s="511">
        <v>37634.0</v>
      </c>
      <c r="J4" s="439">
        <v>1.0</v>
      </c>
      <c r="K4" s="647" t="s">
        <v>293</v>
      </c>
      <c r="L4" s="439" t="s">
        <v>390</v>
      </c>
      <c r="M4" s="330">
        <f t="shared" si="1"/>
        <v>1109</v>
      </c>
      <c r="N4" s="210"/>
      <c r="O4" s="332" t="s">
        <v>34</v>
      </c>
      <c r="P4" s="332">
        <f>COUNTIF($G$2:$G$476,"PTN")</f>
        <v>8</v>
      </c>
      <c r="Q4" s="25"/>
      <c r="R4" s="25"/>
      <c r="S4" s="25"/>
      <c r="T4" s="25"/>
      <c r="U4" s="210"/>
      <c r="V4" s="210"/>
      <c r="W4" s="210"/>
      <c r="X4" s="210"/>
      <c r="Y4" s="210"/>
      <c r="Z4" s="210"/>
    </row>
    <row r="5" ht="12.75" customHeight="1">
      <c r="A5" s="590">
        <v>403.0</v>
      </c>
      <c r="B5" s="431" t="s">
        <v>13428</v>
      </c>
      <c r="C5" s="431">
        <v>1995.0</v>
      </c>
      <c r="D5" s="508">
        <v>35047.0</v>
      </c>
      <c r="E5" s="431" t="s">
        <v>13429</v>
      </c>
      <c r="F5" s="431" t="s">
        <v>1307</v>
      </c>
      <c r="G5" s="431" t="s">
        <v>806</v>
      </c>
      <c r="H5" s="431" t="s">
        <v>3328</v>
      </c>
      <c r="I5" s="508">
        <v>37641.0</v>
      </c>
      <c r="J5" s="433">
        <v>1.0</v>
      </c>
      <c r="K5" s="650" t="s">
        <v>309</v>
      </c>
      <c r="L5" s="431" t="s">
        <v>395</v>
      </c>
      <c r="M5" s="327">
        <f t="shared" si="1"/>
        <v>2594</v>
      </c>
      <c r="N5" s="210"/>
      <c r="O5" s="333" t="s">
        <v>40</v>
      </c>
      <c r="P5" s="333">
        <f>COUNTIF($G$2:$G$476,"PTE")</f>
        <v>0</v>
      </c>
      <c r="Q5" s="25"/>
      <c r="R5" s="25"/>
      <c r="S5" s="25"/>
      <c r="T5" s="25"/>
      <c r="U5" s="210"/>
      <c r="V5" s="210"/>
      <c r="W5" s="210"/>
      <c r="X5" s="210"/>
      <c r="Y5" s="210"/>
      <c r="Z5" s="210"/>
    </row>
    <row r="6" ht="12.75" customHeight="1">
      <c r="A6" s="597">
        <v>503.0</v>
      </c>
      <c r="B6" s="437" t="s">
        <v>13430</v>
      </c>
      <c r="C6" s="437">
        <v>2001.0</v>
      </c>
      <c r="D6" s="511">
        <v>37022.0</v>
      </c>
      <c r="E6" s="437" t="s">
        <v>13431</v>
      </c>
      <c r="F6" s="437" t="s">
        <v>873</v>
      </c>
      <c r="G6" s="437" t="s">
        <v>430</v>
      </c>
      <c r="H6" s="437" t="s">
        <v>7752</v>
      </c>
      <c r="I6" s="511">
        <v>37641.0</v>
      </c>
      <c r="J6" s="439">
        <v>1.0</v>
      </c>
      <c r="K6" s="649" t="s">
        <v>322</v>
      </c>
      <c r="L6" s="439" t="s">
        <v>395</v>
      </c>
      <c r="M6" s="330">
        <f t="shared" si="1"/>
        <v>619</v>
      </c>
      <c r="N6" s="210"/>
      <c r="O6" s="332" t="s">
        <v>46</v>
      </c>
      <c r="P6" s="332">
        <f>COUNTIF($G$2:$G$476,"Pré-Mistura")</f>
        <v>0</v>
      </c>
      <c r="Q6" s="25"/>
      <c r="R6" s="25"/>
      <c r="S6" s="25"/>
      <c r="T6" s="25"/>
      <c r="U6" s="210"/>
      <c r="V6" s="210"/>
      <c r="W6" s="210"/>
      <c r="X6" s="210"/>
      <c r="Y6" s="210"/>
      <c r="Z6" s="210"/>
    </row>
    <row r="7" ht="12.75" customHeight="1">
      <c r="A7" s="590">
        <v>603.0</v>
      </c>
      <c r="B7" s="431" t="s">
        <v>13432</v>
      </c>
      <c r="C7" s="431">
        <v>2001.0</v>
      </c>
      <c r="D7" s="508">
        <v>37092.0</v>
      </c>
      <c r="E7" s="431" t="s">
        <v>13433</v>
      </c>
      <c r="F7" s="431" t="s">
        <v>1022</v>
      </c>
      <c r="G7" s="431" t="s">
        <v>34</v>
      </c>
      <c r="H7" s="431" t="s">
        <v>251</v>
      </c>
      <c r="I7" s="508">
        <v>37648.0</v>
      </c>
      <c r="J7" s="433">
        <v>1.0</v>
      </c>
      <c r="K7" s="649" t="s">
        <v>322</v>
      </c>
      <c r="L7" s="431" t="s">
        <v>395</v>
      </c>
      <c r="M7" s="327">
        <f t="shared" si="1"/>
        <v>556</v>
      </c>
      <c r="N7" s="210"/>
      <c r="O7" s="333" t="s">
        <v>713</v>
      </c>
      <c r="P7" s="333">
        <f>COUNTIF($G$2:$G$476,"PF")</f>
        <v>40</v>
      </c>
      <c r="Q7" s="25"/>
      <c r="R7" s="25"/>
      <c r="S7" s="25"/>
      <c r="T7" s="25"/>
      <c r="U7" s="210"/>
      <c r="V7" s="210"/>
      <c r="W7" s="210"/>
      <c r="X7" s="210"/>
      <c r="Y7" s="210"/>
      <c r="Z7" s="210"/>
    </row>
    <row r="8" ht="12.75" customHeight="1">
      <c r="A8" s="597">
        <v>703.0</v>
      </c>
      <c r="B8" s="437" t="s">
        <v>13434</v>
      </c>
      <c r="C8" s="437">
        <v>2001.0</v>
      </c>
      <c r="D8" s="511">
        <v>37140.0</v>
      </c>
      <c r="E8" s="437" t="s">
        <v>13435</v>
      </c>
      <c r="F8" s="437" t="s">
        <v>1022</v>
      </c>
      <c r="G8" s="437" t="s">
        <v>707</v>
      </c>
      <c r="H8" s="437" t="s">
        <v>251</v>
      </c>
      <c r="I8" s="511">
        <v>37648.0</v>
      </c>
      <c r="J8" s="439">
        <v>1.0</v>
      </c>
      <c r="K8" s="649" t="s">
        <v>322</v>
      </c>
      <c r="L8" s="439" t="s">
        <v>395</v>
      </c>
      <c r="M8" s="330">
        <f t="shared" si="1"/>
        <v>508</v>
      </c>
      <c r="N8" s="210"/>
      <c r="O8" s="332" t="s">
        <v>707</v>
      </c>
      <c r="P8" s="332">
        <f>COUNTIF($G$2:$G$476,"PFN")</f>
        <v>3</v>
      </c>
      <c r="Q8" s="25"/>
      <c r="R8" s="25"/>
      <c r="S8" s="25"/>
      <c r="T8" s="25"/>
      <c r="U8" s="210"/>
      <c r="V8" s="210"/>
      <c r="W8" s="210"/>
      <c r="X8" s="210"/>
      <c r="Y8" s="210"/>
      <c r="Z8" s="210"/>
    </row>
    <row r="9" ht="12.75" customHeight="1">
      <c r="A9" s="590">
        <v>803.0</v>
      </c>
      <c r="B9" s="431" t="s">
        <v>13436</v>
      </c>
      <c r="C9" s="431">
        <v>2002.0</v>
      </c>
      <c r="D9" s="508">
        <v>37293.0</v>
      </c>
      <c r="E9" s="431" t="s">
        <v>13437</v>
      </c>
      <c r="F9" s="431" t="s">
        <v>13438</v>
      </c>
      <c r="G9" s="431" t="s">
        <v>725</v>
      </c>
      <c r="H9" s="431" t="s">
        <v>13439</v>
      </c>
      <c r="I9" s="508">
        <v>37659.0</v>
      </c>
      <c r="J9" s="433">
        <v>2.0</v>
      </c>
      <c r="K9" s="648" t="s">
        <v>344</v>
      </c>
      <c r="L9" s="431" t="s">
        <v>399</v>
      </c>
      <c r="M9" s="327">
        <f t="shared" si="1"/>
        <v>366</v>
      </c>
      <c r="N9" s="210"/>
      <c r="O9" s="333" t="s">
        <v>720</v>
      </c>
      <c r="P9" s="333">
        <f>COUNTIF($G$2:$G$476,"PF/PTE")</f>
        <v>0</v>
      </c>
      <c r="Q9" s="25"/>
      <c r="R9" s="25"/>
      <c r="S9" s="25"/>
      <c r="T9" s="25"/>
      <c r="U9" s="210"/>
      <c r="V9" s="210"/>
      <c r="W9" s="210"/>
      <c r="X9" s="210"/>
      <c r="Y9" s="210"/>
      <c r="Z9" s="210"/>
    </row>
    <row r="10" ht="12.75" customHeight="1">
      <c r="A10" s="597">
        <v>903.0</v>
      </c>
      <c r="B10" s="437" t="s">
        <v>13440</v>
      </c>
      <c r="C10" s="437">
        <v>2000.0</v>
      </c>
      <c r="D10" s="511">
        <v>36805.0</v>
      </c>
      <c r="E10" s="437" t="s">
        <v>13441</v>
      </c>
      <c r="F10" s="437" t="s">
        <v>13442</v>
      </c>
      <c r="G10" s="437" t="s">
        <v>806</v>
      </c>
      <c r="H10" s="437" t="s">
        <v>9381</v>
      </c>
      <c r="I10" s="511">
        <v>38024.0</v>
      </c>
      <c r="J10" s="439">
        <v>2.0</v>
      </c>
      <c r="K10" s="649" t="s">
        <v>322</v>
      </c>
      <c r="L10" s="439" t="s">
        <v>390</v>
      </c>
      <c r="M10" s="330">
        <f t="shared" si="1"/>
        <v>1219</v>
      </c>
      <c r="N10" s="210"/>
      <c r="O10" s="332" t="s">
        <v>725</v>
      </c>
      <c r="P10" s="332">
        <f>COUNTIF($G$2:$G$476,"Bio")</f>
        <v>5</v>
      </c>
      <c r="Q10" s="25"/>
      <c r="R10" s="25"/>
      <c r="S10" s="25"/>
      <c r="T10" s="25"/>
      <c r="U10" s="210"/>
      <c r="V10" s="210"/>
      <c r="W10" s="210"/>
      <c r="X10" s="210"/>
      <c r="Y10" s="210"/>
      <c r="Z10" s="210"/>
    </row>
    <row r="11" ht="12.75" customHeight="1">
      <c r="A11" s="590">
        <v>1003.0</v>
      </c>
      <c r="B11" s="431" t="s">
        <v>13443</v>
      </c>
      <c r="C11" s="431">
        <v>2002.0</v>
      </c>
      <c r="D11" s="508">
        <v>37516.0</v>
      </c>
      <c r="E11" s="431" t="s">
        <v>13444</v>
      </c>
      <c r="F11" s="431" t="s">
        <v>1365</v>
      </c>
      <c r="G11" s="431" t="s">
        <v>806</v>
      </c>
      <c r="H11" s="431" t="s">
        <v>56</v>
      </c>
      <c r="I11" s="508">
        <v>37673.0</v>
      </c>
      <c r="J11" s="433">
        <v>2.0</v>
      </c>
      <c r="K11" s="648" t="s">
        <v>344</v>
      </c>
      <c r="L11" s="431" t="s">
        <v>395</v>
      </c>
      <c r="M11" s="327">
        <f t="shared" si="1"/>
        <v>157</v>
      </c>
      <c r="N11" s="210"/>
      <c r="O11" s="334" t="s">
        <v>729</v>
      </c>
      <c r="P11" s="334">
        <f>COUNTIF($G$2:$G$476,"Bio/Org")</f>
        <v>0</v>
      </c>
      <c r="Q11" s="25"/>
      <c r="R11" s="25"/>
      <c r="S11" s="25"/>
      <c r="T11" s="25"/>
      <c r="U11" s="210"/>
      <c r="V11" s="210"/>
      <c r="W11" s="210"/>
      <c r="X11" s="210"/>
      <c r="Y11" s="210"/>
      <c r="Z11" s="210"/>
    </row>
    <row r="12" ht="12.75" customHeight="1">
      <c r="A12" s="597">
        <v>1103.0</v>
      </c>
      <c r="B12" s="437" t="s">
        <v>13445</v>
      </c>
      <c r="C12" s="437">
        <v>2001.0</v>
      </c>
      <c r="D12" s="511">
        <v>36923.0</v>
      </c>
      <c r="E12" s="437" t="s">
        <v>13446</v>
      </c>
      <c r="F12" s="437" t="s">
        <v>1365</v>
      </c>
      <c r="G12" s="437" t="s">
        <v>806</v>
      </c>
      <c r="H12" s="437" t="s">
        <v>5372</v>
      </c>
      <c r="I12" s="511">
        <v>37673.0</v>
      </c>
      <c r="J12" s="439">
        <v>2.0</v>
      </c>
      <c r="K12" s="650" t="s">
        <v>309</v>
      </c>
      <c r="L12" s="439" t="s">
        <v>395</v>
      </c>
      <c r="M12" s="330">
        <f t="shared" si="1"/>
        <v>750</v>
      </c>
      <c r="N12" s="210"/>
      <c r="O12" s="335" t="s">
        <v>51</v>
      </c>
      <c r="P12" s="336">
        <f>SUM(P3:P11)</f>
        <v>77</v>
      </c>
      <c r="Q12" s="25"/>
      <c r="R12" s="25"/>
      <c r="S12" s="25"/>
      <c r="T12" s="25"/>
      <c r="U12" s="210"/>
      <c r="V12" s="210"/>
      <c r="W12" s="210"/>
      <c r="X12" s="210"/>
      <c r="Y12" s="210"/>
      <c r="Z12" s="210"/>
    </row>
    <row r="13" ht="12.75" customHeight="1">
      <c r="A13" s="590">
        <v>1203.0</v>
      </c>
      <c r="B13" s="431" t="s">
        <v>13447</v>
      </c>
      <c r="C13" s="431">
        <v>1998.0</v>
      </c>
      <c r="D13" s="508">
        <v>35888.0</v>
      </c>
      <c r="E13" s="431" t="s">
        <v>13448</v>
      </c>
      <c r="F13" s="431" t="s">
        <v>13449</v>
      </c>
      <c r="G13" s="431" t="s">
        <v>806</v>
      </c>
      <c r="H13" s="431" t="s">
        <v>952</v>
      </c>
      <c r="I13" s="508">
        <v>37679.0</v>
      </c>
      <c r="J13" s="433">
        <v>2.0</v>
      </c>
      <c r="K13" s="647" t="s">
        <v>293</v>
      </c>
      <c r="L13" s="431" t="s">
        <v>395</v>
      </c>
      <c r="M13" s="327">
        <f t="shared" si="1"/>
        <v>1791</v>
      </c>
      <c r="N13" s="210"/>
      <c r="O13" s="25"/>
      <c r="P13" s="25"/>
      <c r="Q13" s="25"/>
      <c r="R13" s="337"/>
      <c r="S13" s="337"/>
      <c r="T13" s="25"/>
      <c r="U13" s="210"/>
      <c r="V13" s="210"/>
      <c r="W13" s="210"/>
      <c r="X13" s="210"/>
      <c r="Y13" s="210"/>
      <c r="Z13" s="210"/>
    </row>
    <row r="14" ht="13.5" customHeight="1">
      <c r="A14" s="597">
        <v>1303.0</v>
      </c>
      <c r="B14" s="437" t="s">
        <v>13450</v>
      </c>
      <c r="C14" s="437">
        <v>2000.0</v>
      </c>
      <c r="D14" s="511">
        <v>36886.0</v>
      </c>
      <c r="E14" s="437" t="s">
        <v>13451</v>
      </c>
      <c r="F14" s="437" t="s">
        <v>7830</v>
      </c>
      <c r="G14" s="437" t="s">
        <v>806</v>
      </c>
      <c r="H14" s="437" t="s">
        <v>807</v>
      </c>
      <c r="I14" s="511">
        <v>37679.0</v>
      </c>
      <c r="J14" s="439">
        <v>2.0</v>
      </c>
      <c r="K14" s="649" t="s">
        <v>322</v>
      </c>
      <c r="L14" s="439" t="s">
        <v>390</v>
      </c>
      <c r="M14" s="330">
        <f t="shared" si="1"/>
        <v>793</v>
      </c>
      <c r="N14" s="210"/>
      <c r="O14" s="338" t="s">
        <v>61</v>
      </c>
      <c r="P14" s="95"/>
      <c r="Q14" s="95"/>
      <c r="R14" s="95"/>
      <c r="S14" s="96"/>
      <c r="T14" s="25"/>
      <c r="U14" s="210"/>
      <c r="V14" s="210"/>
      <c r="W14" s="210"/>
      <c r="X14" s="210"/>
      <c r="Y14" s="210"/>
      <c r="Z14" s="210"/>
    </row>
    <row r="15" ht="14.25" customHeight="1">
      <c r="A15" s="590">
        <v>1403.0</v>
      </c>
      <c r="B15" s="431" t="s">
        <v>13452</v>
      </c>
      <c r="C15" s="431">
        <v>2001.0</v>
      </c>
      <c r="D15" s="508">
        <v>37018.0</v>
      </c>
      <c r="E15" s="431" t="s">
        <v>13453</v>
      </c>
      <c r="F15" s="431" t="s">
        <v>3572</v>
      </c>
      <c r="G15" s="431" t="s">
        <v>34</v>
      </c>
      <c r="H15" s="431" t="s">
        <v>234</v>
      </c>
      <c r="I15" s="508">
        <v>37687.0</v>
      </c>
      <c r="J15" s="433">
        <v>3.0</v>
      </c>
      <c r="K15" s="647" t="s">
        <v>293</v>
      </c>
      <c r="L15" s="431" t="s">
        <v>395</v>
      </c>
      <c r="M15" s="327">
        <f t="shared" si="1"/>
        <v>669</v>
      </c>
      <c r="N15" s="210"/>
      <c r="O15" s="339"/>
      <c r="P15" s="340"/>
      <c r="Q15" s="340"/>
      <c r="R15" s="340"/>
      <c r="S15" s="341"/>
      <c r="T15" s="25"/>
      <c r="U15" s="210"/>
      <c r="V15" s="210"/>
      <c r="W15" s="210"/>
      <c r="X15" s="210"/>
      <c r="Y15" s="210"/>
      <c r="Z15" s="210"/>
    </row>
    <row r="16" ht="12.75" customHeight="1">
      <c r="A16" s="597">
        <v>1503.0</v>
      </c>
      <c r="B16" s="437" t="s">
        <v>13454</v>
      </c>
      <c r="C16" s="437">
        <v>1998.0</v>
      </c>
      <c r="D16" s="511">
        <v>36139.0</v>
      </c>
      <c r="E16" s="437" t="s">
        <v>13455</v>
      </c>
      <c r="F16" s="437" t="s">
        <v>959</v>
      </c>
      <c r="G16" s="437" t="s">
        <v>806</v>
      </c>
      <c r="H16" s="437" t="s">
        <v>5536</v>
      </c>
      <c r="I16" s="511">
        <v>37691.0</v>
      </c>
      <c r="J16" s="439">
        <v>3.0</v>
      </c>
      <c r="K16" s="647" t="s">
        <v>293</v>
      </c>
      <c r="L16" s="439" t="s">
        <v>395</v>
      </c>
      <c r="M16" s="330">
        <f t="shared" si="1"/>
        <v>1552</v>
      </c>
      <c r="N16" s="210"/>
      <c r="O16" s="342" t="s">
        <v>13456</v>
      </c>
      <c r="P16" s="343"/>
      <c r="Q16" s="343"/>
      <c r="R16" s="343"/>
      <c r="S16" s="344"/>
      <c r="T16" s="25"/>
      <c r="U16" s="210"/>
      <c r="V16" s="210"/>
      <c r="W16" s="210"/>
      <c r="X16" s="210"/>
      <c r="Y16" s="210"/>
      <c r="Z16" s="210"/>
    </row>
    <row r="17" ht="12.75" customHeight="1">
      <c r="A17" s="590">
        <v>1603.0</v>
      </c>
      <c r="B17" s="431" t="s">
        <v>13457</v>
      </c>
      <c r="C17" s="431">
        <v>2000.0</v>
      </c>
      <c r="D17" s="508">
        <v>36657.0</v>
      </c>
      <c r="E17" s="431" t="s">
        <v>13458</v>
      </c>
      <c r="F17" s="431" t="s">
        <v>13459</v>
      </c>
      <c r="G17" s="431" t="s">
        <v>806</v>
      </c>
      <c r="H17" s="431" t="s">
        <v>807</v>
      </c>
      <c r="I17" s="508">
        <v>37698.0</v>
      </c>
      <c r="J17" s="433">
        <v>3.0</v>
      </c>
      <c r="K17" s="649" t="s">
        <v>322</v>
      </c>
      <c r="L17" s="431" t="s">
        <v>395</v>
      </c>
      <c r="M17" s="327">
        <f t="shared" si="1"/>
        <v>1041</v>
      </c>
      <c r="N17" s="210"/>
      <c r="O17" s="345" t="s">
        <v>13460</v>
      </c>
      <c r="P17" s="106"/>
      <c r="Q17" s="106"/>
      <c r="R17" s="106"/>
      <c r="S17" s="107"/>
      <c r="T17" s="25"/>
      <c r="U17" s="210"/>
      <c r="V17" s="210"/>
      <c r="W17" s="210"/>
      <c r="X17" s="210"/>
      <c r="Y17" s="210"/>
      <c r="Z17" s="210"/>
    </row>
    <row r="18" ht="12.75" customHeight="1">
      <c r="A18" s="597">
        <v>1703.0</v>
      </c>
      <c r="B18" s="437" t="s">
        <v>13461</v>
      </c>
      <c r="C18" s="437">
        <v>2001.0</v>
      </c>
      <c r="D18" s="511">
        <v>37111.0</v>
      </c>
      <c r="E18" s="437" t="s">
        <v>13462</v>
      </c>
      <c r="F18" s="437" t="s">
        <v>12037</v>
      </c>
      <c r="G18" s="437" t="s">
        <v>806</v>
      </c>
      <c r="H18" s="437" t="s">
        <v>13463</v>
      </c>
      <c r="I18" s="511">
        <v>37705.0</v>
      </c>
      <c r="J18" s="439">
        <v>3.0</v>
      </c>
      <c r="K18" s="650" t="s">
        <v>309</v>
      </c>
      <c r="L18" s="439" t="s">
        <v>390</v>
      </c>
      <c r="M18" s="330">
        <f t="shared" si="1"/>
        <v>594</v>
      </c>
      <c r="N18" s="210"/>
      <c r="O18" s="346" t="s">
        <v>13464</v>
      </c>
      <c r="P18" s="106"/>
      <c r="Q18" s="106"/>
      <c r="R18" s="106"/>
      <c r="S18" s="107"/>
      <c r="T18" s="25"/>
      <c r="U18" s="210"/>
      <c r="V18" s="210"/>
      <c r="W18" s="210"/>
      <c r="X18" s="210"/>
      <c r="Y18" s="210"/>
      <c r="Z18" s="210"/>
    </row>
    <row r="19" ht="12.75" customHeight="1">
      <c r="A19" s="590">
        <v>1803.0</v>
      </c>
      <c r="B19" s="431" t="s">
        <v>13465</v>
      </c>
      <c r="C19" s="431">
        <v>2001.0</v>
      </c>
      <c r="D19" s="508">
        <v>36923.0</v>
      </c>
      <c r="E19" s="431" t="s">
        <v>13466</v>
      </c>
      <c r="F19" s="431" t="s">
        <v>44</v>
      </c>
      <c r="G19" s="431" t="s">
        <v>806</v>
      </c>
      <c r="H19" s="431" t="s">
        <v>5372</v>
      </c>
      <c r="I19" s="508">
        <v>37705.0</v>
      </c>
      <c r="J19" s="433">
        <v>3.0</v>
      </c>
      <c r="K19" s="647" t="s">
        <v>293</v>
      </c>
      <c r="L19" s="431" t="s">
        <v>395</v>
      </c>
      <c r="M19" s="327">
        <f t="shared" si="1"/>
        <v>782</v>
      </c>
      <c r="N19" s="210"/>
      <c r="O19" s="345" t="s">
        <v>13467</v>
      </c>
      <c r="P19" s="106"/>
      <c r="Q19" s="106"/>
      <c r="R19" s="106"/>
      <c r="S19" s="107"/>
      <c r="T19" s="25"/>
      <c r="U19" s="210"/>
      <c r="V19" s="210"/>
      <c r="W19" s="210"/>
      <c r="X19" s="210"/>
      <c r="Y19" s="210"/>
      <c r="Z19" s="210"/>
    </row>
    <row r="20" ht="12.75" customHeight="1">
      <c r="A20" s="597">
        <v>1903.0</v>
      </c>
      <c r="B20" s="437" t="s">
        <v>13468</v>
      </c>
      <c r="C20" s="437">
        <v>2001.0</v>
      </c>
      <c r="D20" s="511">
        <v>36923.0</v>
      </c>
      <c r="E20" s="437" t="s">
        <v>13469</v>
      </c>
      <c r="F20" s="437" t="s">
        <v>44</v>
      </c>
      <c r="G20" s="437" t="s">
        <v>806</v>
      </c>
      <c r="H20" s="437" t="s">
        <v>5372</v>
      </c>
      <c r="I20" s="511">
        <v>37705.0</v>
      </c>
      <c r="J20" s="439">
        <v>3.0</v>
      </c>
      <c r="K20" s="647" t="s">
        <v>293</v>
      </c>
      <c r="L20" s="439" t="s">
        <v>395</v>
      </c>
      <c r="M20" s="330">
        <f t="shared" si="1"/>
        <v>782</v>
      </c>
      <c r="N20" s="210"/>
      <c r="O20" s="346" t="s">
        <v>13470</v>
      </c>
      <c r="P20" s="106"/>
      <c r="Q20" s="106"/>
      <c r="R20" s="106"/>
      <c r="S20" s="107"/>
      <c r="T20" s="25"/>
      <c r="U20" s="210"/>
      <c r="V20" s="210"/>
      <c r="W20" s="210"/>
      <c r="X20" s="210"/>
      <c r="Y20" s="210"/>
      <c r="Z20" s="210"/>
    </row>
    <row r="21" ht="12.75" customHeight="1">
      <c r="A21" s="590">
        <v>2003.0</v>
      </c>
      <c r="B21" s="431" t="s">
        <v>13471</v>
      </c>
      <c r="C21" s="431">
        <v>1998.0</v>
      </c>
      <c r="D21" s="508">
        <v>36132.0</v>
      </c>
      <c r="E21" s="431" t="s">
        <v>13472</v>
      </c>
      <c r="F21" s="431" t="s">
        <v>13473</v>
      </c>
      <c r="G21" s="431" t="s">
        <v>806</v>
      </c>
      <c r="H21" s="431" t="s">
        <v>234</v>
      </c>
      <c r="I21" s="508">
        <v>37720.0</v>
      </c>
      <c r="J21" s="433">
        <v>4.0</v>
      </c>
      <c r="K21" s="649" t="s">
        <v>322</v>
      </c>
      <c r="L21" s="431" t="s">
        <v>390</v>
      </c>
      <c r="M21" s="327">
        <f t="shared" si="1"/>
        <v>1588</v>
      </c>
      <c r="N21" s="210"/>
      <c r="O21" s="345" t="s">
        <v>13474</v>
      </c>
      <c r="P21" s="106"/>
      <c r="Q21" s="106"/>
      <c r="R21" s="106"/>
      <c r="S21" s="107"/>
      <c r="T21" s="25"/>
      <c r="U21" s="210"/>
      <c r="V21" s="210"/>
      <c r="W21" s="210"/>
      <c r="X21" s="210"/>
      <c r="Y21" s="210"/>
      <c r="Z21" s="210"/>
    </row>
    <row r="22" ht="12.75" customHeight="1">
      <c r="A22" s="597">
        <v>2103.0</v>
      </c>
      <c r="B22" s="437" t="s">
        <v>13475</v>
      </c>
      <c r="C22" s="437">
        <v>1999.0</v>
      </c>
      <c r="D22" s="511">
        <v>36272.0</v>
      </c>
      <c r="E22" s="437" t="s">
        <v>13476</v>
      </c>
      <c r="F22" s="437" t="s">
        <v>3894</v>
      </c>
      <c r="G22" s="437" t="s">
        <v>806</v>
      </c>
      <c r="H22" s="437" t="s">
        <v>2117</v>
      </c>
      <c r="I22" s="511">
        <v>37720.0</v>
      </c>
      <c r="J22" s="439">
        <v>4.0</v>
      </c>
      <c r="K22" s="649" t="s">
        <v>322</v>
      </c>
      <c r="L22" s="439" t="s">
        <v>395</v>
      </c>
      <c r="M22" s="330">
        <f t="shared" si="1"/>
        <v>1448</v>
      </c>
      <c r="N22" s="210"/>
      <c r="O22" s="346" t="s">
        <v>13477</v>
      </c>
      <c r="P22" s="106"/>
      <c r="Q22" s="106"/>
      <c r="R22" s="106"/>
      <c r="S22" s="107"/>
      <c r="T22" s="25"/>
      <c r="U22" s="210"/>
      <c r="V22" s="210"/>
      <c r="W22" s="210"/>
      <c r="X22" s="210"/>
      <c r="Y22" s="210"/>
      <c r="Z22" s="210"/>
    </row>
    <row r="23" ht="12.75" customHeight="1">
      <c r="A23" s="590">
        <v>2203.0</v>
      </c>
      <c r="B23" s="431" t="s">
        <v>13478</v>
      </c>
      <c r="C23" s="431">
        <v>1999.0</v>
      </c>
      <c r="D23" s="508">
        <v>36272.0</v>
      </c>
      <c r="E23" s="431" t="s">
        <v>13479</v>
      </c>
      <c r="F23" s="431" t="s">
        <v>3894</v>
      </c>
      <c r="G23" s="431" t="s">
        <v>806</v>
      </c>
      <c r="H23" s="431" t="s">
        <v>2117</v>
      </c>
      <c r="I23" s="508">
        <v>37727.0</v>
      </c>
      <c r="J23" s="433">
        <v>4.0</v>
      </c>
      <c r="K23" s="649" t="s">
        <v>322</v>
      </c>
      <c r="L23" s="431" t="s">
        <v>395</v>
      </c>
      <c r="M23" s="327">
        <f t="shared" si="1"/>
        <v>1455</v>
      </c>
      <c r="N23" s="210"/>
      <c r="O23" s="345" t="s">
        <v>13480</v>
      </c>
      <c r="P23" s="106"/>
      <c r="Q23" s="106"/>
      <c r="R23" s="106"/>
      <c r="S23" s="107"/>
      <c r="T23" s="25"/>
      <c r="U23" s="210"/>
      <c r="V23" s="210"/>
      <c r="W23" s="210"/>
      <c r="X23" s="210"/>
      <c r="Y23" s="210"/>
      <c r="Z23" s="210"/>
    </row>
    <row r="24" ht="12.75" customHeight="1">
      <c r="A24" s="597">
        <v>2303.0</v>
      </c>
      <c r="B24" s="437" t="s">
        <v>13481</v>
      </c>
      <c r="C24" s="437">
        <v>2001.0</v>
      </c>
      <c r="D24" s="511">
        <v>37035.0</v>
      </c>
      <c r="E24" s="437" t="s">
        <v>13482</v>
      </c>
      <c r="F24" s="437" t="s">
        <v>873</v>
      </c>
      <c r="G24" s="437" t="s">
        <v>806</v>
      </c>
      <c r="H24" s="437" t="s">
        <v>13483</v>
      </c>
      <c r="I24" s="511">
        <v>37727.0</v>
      </c>
      <c r="J24" s="439">
        <v>4.0</v>
      </c>
      <c r="K24" s="650" t="s">
        <v>309</v>
      </c>
      <c r="L24" s="439" t="s">
        <v>395</v>
      </c>
      <c r="M24" s="330">
        <f t="shared" si="1"/>
        <v>692</v>
      </c>
      <c r="N24" s="210"/>
      <c r="O24" s="347" t="s">
        <v>13484</v>
      </c>
      <c r="P24" s="121"/>
      <c r="Q24" s="121"/>
      <c r="R24" s="121"/>
      <c r="S24" s="122"/>
      <c r="T24" s="25"/>
      <c r="U24" s="210"/>
      <c r="V24" s="210"/>
      <c r="W24" s="210"/>
      <c r="X24" s="210"/>
      <c r="Y24" s="210"/>
      <c r="Z24" s="210"/>
    </row>
    <row r="25" ht="12.75" customHeight="1">
      <c r="A25" s="590">
        <v>2403.0</v>
      </c>
      <c r="B25" s="431" t="s">
        <v>13485</v>
      </c>
      <c r="C25" s="431">
        <v>2001.0</v>
      </c>
      <c r="D25" s="508">
        <v>37035.0</v>
      </c>
      <c r="E25" s="431" t="s">
        <v>13486</v>
      </c>
      <c r="F25" s="431" t="s">
        <v>13487</v>
      </c>
      <c r="G25" s="431" t="s">
        <v>725</v>
      </c>
      <c r="H25" s="431" t="s">
        <v>6884</v>
      </c>
      <c r="I25" s="508">
        <v>37770.0</v>
      </c>
      <c r="J25" s="433">
        <v>5.0</v>
      </c>
      <c r="K25" s="648" t="s">
        <v>344</v>
      </c>
      <c r="L25" s="431" t="s">
        <v>399</v>
      </c>
      <c r="M25" s="327">
        <f t="shared" si="1"/>
        <v>735</v>
      </c>
      <c r="N25" s="210"/>
      <c r="O25" s="25"/>
      <c r="P25" s="25"/>
      <c r="Q25" s="25"/>
      <c r="R25" s="25"/>
      <c r="S25" s="25"/>
      <c r="T25" s="25"/>
      <c r="U25" s="210"/>
      <c r="V25" s="210"/>
      <c r="W25" s="210"/>
      <c r="X25" s="210"/>
      <c r="Y25" s="210"/>
      <c r="Z25" s="210"/>
    </row>
    <row r="26" ht="13.5" customHeight="1">
      <c r="A26" s="597">
        <v>2503.0</v>
      </c>
      <c r="B26" s="437" t="s">
        <v>13488</v>
      </c>
      <c r="C26" s="437">
        <v>2000.0</v>
      </c>
      <c r="D26" s="511">
        <v>36880.0</v>
      </c>
      <c r="E26" s="437" t="s">
        <v>13489</v>
      </c>
      <c r="F26" s="437" t="s">
        <v>2451</v>
      </c>
      <c r="G26" s="437" t="s">
        <v>430</v>
      </c>
      <c r="H26" s="437" t="s">
        <v>50</v>
      </c>
      <c r="I26" s="511">
        <v>37770.0</v>
      </c>
      <c r="J26" s="439">
        <v>5.0</v>
      </c>
      <c r="K26" s="649" t="s">
        <v>322</v>
      </c>
      <c r="L26" s="439" t="s">
        <v>395</v>
      </c>
      <c r="M26" s="330">
        <f t="shared" si="1"/>
        <v>890</v>
      </c>
      <c r="N26" s="210"/>
      <c r="O26" s="338" t="s">
        <v>773</v>
      </c>
      <c r="P26" s="95"/>
      <c r="Q26" s="95"/>
      <c r="R26" s="95"/>
      <c r="S26" s="96"/>
      <c r="T26" s="25"/>
      <c r="U26" s="210"/>
      <c r="V26" s="210"/>
      <c r="W26" s="210"/>
      <c r="X26" s="210"/>
      <c r="Y26" s="210"/>
      <c r="Z26" s="210"/>
    </row>
    <row r="27" ht="13.5" customHeight="1">
      <c r="A27" s="590">
        <v>2603.0</v>
      </c>
      <c r="B27" s="431" t="s">
        <v>13490</v>
      </c>
      <c r="C27" s="431">
        <v>2000.0</v>
      </c>
      <c r="D27" s="508">
        <v>36847.0</v>
      </c>
      <c r="E27" s="431" t="s">
        <v>13491</v>
      </c>
      <c r="F27" s="431" t="s">
        <v>314</v>
      </c>
      <c r="G27" s="431" t="s">
        <v>806</v>
      </c>
      <c r="H27" s="431" t="s">
        <v>13492</v>
      </c>
      <c r="I27" s="508">
        <v>37770.0</v>
      </c>
      <c r="J27" s="433">
        <v>5.0</v>
      </c>
      <c r="K27" s="649" t="s">
        <v>322</v>
      </c>
      <c r="L27" s="431" t="s">
        <v>395</v>
      </c>
      <c r="M27" s="327">
        <f t="shared" si="1"/>
        <v>923</v>
      </c>
      <c r="N27" s="210"/>
      <c r="O27" s="97"/>
      <c r="P27" s="98"/>
      <c r="Q27" s="98"/>
      <c r="R27" s="98"/>
      <c r="S27" s="99"/>
      <c r="T27" s="25"/>
      <c r="U27" s="210"/>
      <c r="V27" s="210"/>
      <c r="W27" s="210"/>
      <c r="X27" s="210"/>
      <c r="Y27" s="210"/>
      <c r="Z27" s="210"/>
    </row>
    <row r="28" ht="12.75" customHeight="1">
      <c r="A28" s="597">
        <v>2703.0</v>
      </c>
      <c r="B28" s="437" t="s">
        <v>13493</v>
      </c>
      <c r="C28" s="437">
        <v>2000.0</v>
      </c>
      <c r="D28" s="511">
        <v>36850.0</v>
      </c>
      <c r="E28" s="437" t="s">
        <v>10891</v>
      </c>
      <c r="F28" s="437" t="s">
        <v>44</v>
      </c>
      <c r="G28" s="437" t="s">
        <v>430</v>
      </c>
      <c r="H28" s="437" t="s">
        <v>10288</v>
      </c>
      <c r="I28" s="511">
        <v>37790.0</v>
      </c>
      <c r="J28" s="439">
        <v>6.0</v>
      </c>
      <c r="K28" s="648" t="s">
        <v>344</v>
      </c>
      <c r="L28" s="439" t="s">
        <v>395</v>
      </c>
      <c r="M28" s="330">
        <f t="shared" si="1"/>
        <v>940</v>
      </c>
      <c r="N28" s="210"/>
      <c r="O28" s="348" t="s">
        <v>106</v>
      </c>
      <c r="P28" s="349" t="s">
        <v>107</v>
      </c>
      <c r="Q28" s="350"/>
      <c r="R28" s="351"/>
      <c r="S28" s="352" t="s">
        <v>108</v>
      </c>
      <c r="T28" s="25"/>
      <c r="U28" s="210"/>
      <c r="V28" s="210"/>
      <c r="W28" s="210"/>
      <c r="X28" s="210"/>
      <c r="Y28" s="210"/>
      <c r="Z28" s="210"/>
    </row>
    <row r="29" ht="12.75" customHeight="1">
      <c r="A29" s="590">
        <v>2803.0</v>
      </c>
      <c r="B29" s="431" t="s">
        <v>13494</v>
      </c>
      <c r="C29" s="431">
        <v>1998.0</v>
      </c>
      <c r="D29" s="508">
        <v>36101.0</v>
      </c>
      <c r="E29" s="431" t="s">
        <v>13495</v>
      </c>
      <c r="F29" s="431" t="s">
        <v>13142</v>
      </c>
      <c r="G29" s="431" t="s">
        <v>430</v>
      </c>
      <c r="H29" s="431" t="s">
        <v>7752</v>
      </c>
      <c r="I29" s="508">
        <v>37804.0</v>
      </c>
      <c r="J29" s="433">
        <v>7.0</v>
      </c>
      <c r="K29" s="647" t="s">
        <v>293</v>
      </c>
      <c r="L29" s="431" t="s">
        <v>390</v>
      </c>
      <c r="M29" s="327">
        <f t="shared" si="1"/>
        <v>1703</v>
      </c>
      <c r="N29" s="210"/>
      <c r="O29" s="333">
        <v>1991.0</v>
      </c>
      <c r="P29" s="357">
        <f>COUNTIF($C$2:$C$503,"1991")</f>
        <v>0</v>
      </c>
      <c r="Q29" s="106"/>
      <c r="R29" s="107"/>
      <c r="S29" s="354">
        <f>P29/P42</f>
        <v>0</v>
      </c>
      <c r="T29" s="25"/>
      <c r="U29" s="210"/>
      <c r="V29" s="210"/>
      <c r="W29" s="210"/>
      <c r="X29" s="210"/>
      <c r="Y29" s="210"/>
      <c r="Z29" s="210"/>
    </row>
    <row r="30" ht="12.75" customHeight="1">
      <c r="A30" s="597">
        <v>2903.0</v>
      </c>
      <c r="B30" s="437" t="s">
        <v>13496</v>
      </c>
      <c r="C30" s="437">
        <v>2000.0</v>
      </c>
      <c r="D30" s="511">
        <v>36871.0</v>
      </c>
      <c r="E30" s="437" t="s">
        <v>13497</v>
      </c>
      <c r="F30" s="437" t="s">
        <v>2451</v>
      </c>
      <c r="G30" s="437" t="s">
        <v>806</v>
      </c>
      <c r="H30" s="437" t="s">
        <v>50</v>
      </c>
      <c r="I30" s="511">
        <v>37811.0</v>
      </c>
      <c r="J30" s="439">
        <v>7.0</v>
      </c>
      <c r="K30" s="649" t="s">
        <v>322</v>
      </c>
      <c r="L30" s="439" t="s">
        <v>395</v>
      </c>
      <c r="M30" s="330">
        <f t="shared" si="1"/>
        <v>940</v>
      </c>
      <c r="N30" s="210"/>
      <c r="O30" s="332">
        <v>1992.0</v>
      </c>
      <c r="P30" s="355">
        <f>COUNTIF($C$2:$C$503,"1992")</f>
        <v>0</v>
      </c>
      <c r="Q30" s="106"/>
      <c r="R30" s="107"/>
      <c r="S30" s="356">
        <f>P30/P42</f>
        <v>0</v>
      </c>
      <c r="T30" s="25"/>
      <c r="U30" s="210"/>
      <c r="V30" s="210"/>
      <c r="W30" s="210"/>
      <c r="X30" s="210"/>
      <c r="Y30" s="210"/>
      <c r="Z30" s="210"/>
    </row>
    <row r="31" ht="12.75" customHeight="1">
      <c r="A31" s="590">
        <v>3003.0</v>
      </c>
      <c r="B31" s="431" t="s">
        <v>13498</v>
      </c>
      <c r="C31" s="431">
        <v>2002.0</v>
      </c>
      <c r="D31" s="508">
        <v>37372.0</v>
      </c>
      <c r="E31" s="431" t="s">
        <v>13499</v>
      </c>
      <c r="F31" s="431" t="s">
        <v>3197</v>
      </c>
      <c r="G31" s="431" t="s">
        <v>725</v>
      </c>
      <c r="H31" s="431" t="s">
        <v>13500</v>
      </c>
      <c r="I31" s="508">
        <v>37811.0</v>
      </c>
      <c r="J31" s="433">
        <v>7.0</v>
      </c>
      <c r="K31" s="649" t="s">
        <v>322</v>
      </c>
      <c r="L31" s="431" t="s">
        <v>399</v>
      </c>
      <c r="M31" s="327">
        <f t="shared" si="1"/>
        <v>439</v>
      </c>
      <c r="N31" s="210"/>
      <c r="O31" s="333">
        <v>1993.0</v>
      </c>
      <c r="P31" s="357">
        <f>COUNTIF($C$2:$C$503,"1993")</f>
        <v>1</v>
      </c>
      <c r="Q31" s="106"/>
      <c r="R31" s="107"/>
      <c r="S31" s="354">
        <f>P31/P42</f>
        <v>0.01298701299</v>
      </c>
      <c r="T31" s="25"/>
      <c r="U31" s="210"/>
      <c r="V31" s="210"/>
      <c r="W31" s="210"/>
      <c r="X31" s="210"/>
      <c r="Y31" s="210"/>
      <c r="Z31" s="210"/>
    </row>
    <row r="32" ht="12.75" customHeight="1">
      <c r="A32" s="597">
        <v>3103.0</v>
      </c>
      <c r="B32" s="437" t="s">
        <v>13501</v>
      </c>
      <c r="C32" s="437">
        <v>2000.0</v>
      </c>
      <c r="D32" s="511">
        <v>36707.0</v>
      </c>
      <c r="E32" s="437" t="s">
        <v>13502</v>
      </c>
      <c r="F32" s="437" t="s">
        <v>10177</v>
      </c>
      <c r="G32" s="437" t="s">
        <v>806</v>
      </c>
      <c r="H32" s="437" t="s">
        <v>7752</v>
      </c>
      <c r="I32" s="511">
        <v>37811.0</v>
      </c>
      <c r="J32" s="439">
        <v>7.0</v>
      </c>
      <c r="K32" s="649" t="s">
        <v>322</v>
      </c>
      <c r="L32" s="439" t="s">
        <v>395</v>
      </c>
      <c r="M32" s="330">
        <f t="shared" si="1"/>
        <v>1104</v>
      </c>
      <c r="N32" s="210"/>
      <c r="O32" s="332">
        <v>1994.0</v>
      </c>
      <c r="P32" s="355">
        <f>COUNTIF($C$2:$C$503,"1994")</f>
        <v>1</v>
      </c>
      <c r="Q32" s="106"/>
      <c r="R32" s="107"/>
      <c r="S32" s="356">
        <f>P32/P42</f>
        <v>0.01298701299</v>
      </c>
      <c r="T32" s="25"/>
      <c r="U32" s="210"/>
      <c r="V32" s="210"/>
      <c r="W32" s="210"/>
      <c r="X32" s="210"/>
      <c r="Y32" s="210"/>
      <c r="Z32" s="210"/>
    </row>
    <row r="33" ht="12.75" customHeight="1">
      <c r="A33" s="590">
        <v>3203.0</v>
      </c>
      <c r="B33" s="431" t="s">
        <v>13503</v>
      </c>
      <c r="C33" s="431">
        <v>1998.0</v>
      </c>
      <c r="D33" s="508">
        <v>36130.0</v>
      </c>
      <c r="E33" s="431" t="s">
        <v>13504</v>
      </c>
      <c r="F33" s="431" t="s">
        <v>1569</v>
      </c>
      <c r="G33" s="431" t="s">
        <v>806</v>
      </c>
      <c r="H33" s="431" t="s">
        <v>3328</v>
      </c>
      <c r="I33" s="508">
        <v>37824.0</v>
      </c>
      <c r="J33" s="433">
        <v>7.0</v>
      </c>
      <c r="K33" s="649" t="s">
        <v>322</v>
      </c>
      <c r="L33" s="431" t="s">
        <v>395</v>
      </c>
      <c r="M33" s="327">
        <f t="shared" si="1"/>
        <v>1694</v>
      </c>
      <c r="N33" s="210"/>
      <c r="O33" s="333">
        <v>1995.0</v>
      </c>
      <c r="P33" s="357">
        <f>COUNTIF($C$2:$C$503,"1995")</f>
        <v>3</v>
      </c>
      <c r="Q33" s="106"/>
      <c r="R33" s="107"/>
      <c r="S33" s="354">
        <f>P33/P42</f>
        <v>0.03896103896</v>
      </c>
      <c r="T33" s="25"/>
      <c r="U33" s="210"/>
      <c r="V33" s="210"/>
      <c r="W33" s="210"/>
      <c r="X33" s="210"/>
      <c r="Y33" s="210"/>
      <c r="Z33" s="210"/>
    </row>
    <row r="34" ht="12.75" customHeight="1">
      <c r="A34" s="597">
        <v>3303.0</v>
      </c>
      <c r="B34" s="437" t="s">
        <v>13505</v>
      </c>
      <c r="C34" s="437">
        <v>1994.0</v>
      </c>
      <c r="D34" s="511">
        <v>34680.0</v>
      </c>
      <c r="E34" s="437" t="s">
        <v>13506</v>
      </c>
      <c r="F34" s="437" t="s">
        <v>4914</v>
      </c>
      <c r="G34" s="437" t="s">
        <v>806</v>
      </c>
      <c r="H34" s="437" t="s">
        <v>6362</v>
      </c>
      <c r="I34" s="511">
        <v>37824.0</v>
      </c>
      <c r="J34" s="439">
        <v>7.0</v>
      </c>
      <c r="K34" s="648" t="s">
        <v>344</v>
      </c>
      <c r="L34" s="439" t="s">
        <v>395</v>
      </c>
      <c r="M34" s="330">
        <f t="shared" si="1"/>
        <v>3144</v>
      </c>
      <c r="N34" s="210"/>
      <c r="O34" s="332">
        <v>1996.0</v>
      </c>
      <c r="P34" s="355">
        <f>COUNTIF($C$2:$C$503,"1996")</f>
        <v>0</v>
      </c>
      <c r="Q34" s="106"/>
      <c r="R34" s="107"/>
      <c r="S34" s="356">
        <f>P34/P42</f>
        <v>0</v>
      </c>
      <c r="T34" s="25"/>
      <c r="U34" s="210"/>
      <c r="V34" s="210"/>
      <c r="W34" s="210"/>
      <c r="X34" s="210"/>
      <c r="Y34" s="210"/>
      <c r="Z34" s="210"/>
    </row>
    <row r="35" ht="12.75" customHeight="1">
      <c r="A35" s="590">
        <v>3403.0</v>
      </c>
      <c r="B35" s="431" t="s">
        <v>13507</v>
      </c>
      <c r="C35" s="431">
        <v>2000.0</v>
      </c>
      <c r="D35" s="508">
        <v>36874.0</v>
      </c>
      <c r="E35" s="431" t="s">
        <v>13508</v>
      </c>
      <c r="F35" s="431" t="s">
        <v>13214</v>
      </c>
      <c r="G35" s="431" t="s">
        <v>34</v>
      </c>
      <c r="H35" s="431" t="s">
        <v>251</v>
      </c>
      <c r="I35" s="508">
        <v>37824.0</v>
      </c>
      <c r="J35" s="433">
        <v>7.0</v>
      </c>
      <c r="K35" s="649" t="s">
        <v>322</v>
      </c>
      <c r="L35" s="431" t="s">
        <v>395</v>
      </c>
      <c r="M35" s="327">
        <f t="shared" si="1"/>
        <v>950</v>
      </c>
      <c r="N35" s="210"/>
      <c r="O35" s="333">
        <v>1997.0</v>
      </c>
      <c r="P35" s="357">
        <f>COUNTIF($C$2:$C$503,"1997")</f>
        <v>0</v>
      </c>
      <c r="Q35" s="106"/>
      <c r="R35" s="107"/>
      <c r="S35" s="354">
        <f>P35/P42</f>
        <v>0</v>
      </c>
      <c r="T35" s="25"/>
      <c r="U35" s="210"/>
      <c r="V35" s="210"/>
      <c r="W35" s="210"/>
      <c r="X35" s="210"/>
      <c r="Y35" s="210"/>
      <c r="Z35" s="210"/>
    </row>
    <row r="36" ht="12.75" customHeight="1">
      <c r="A36" s="597">
        <v>3503.0</v>
      </c>
      <c r="B36" s="437" t="s">
        <v>13509</v>
      </c>
      <c r="C36" s="437">
        <v>2001.0</v>
      </c>
      <c r="D36" s="511">
        <v>37113.0</v>
      </c>
      <c r="E36" s="437" t="s">
        <v>13510</v>
      </c>
      <c r="F36" s="437" t="s">
        <v>4049</v>
      </c>
      <c r="G36" s="437" t="s">
        <v>725</v>
      </c>
      <c r="H36" s="437" t="s">
        <v>13370</v>
      </c>
      <c r="I36" s="511">
        <v>37827.0</v>
      </c>
      <c r="J36" s="439">
        <v>7.0</v>
      </c>
      <c r="K36" s="648" t="s">
        <v>344</v>
      </c>
      <c r="L36" s="439" t="s">
        <v>399</v>
      </c>
      <c r="M36" s="330">
        <f t="shared" si="1"/>
        <v>714</v>
      </c>
      <c r="N36" s="210"/>
      <c r="O36" s="332">
        <v>1998.0</v>
      </c>
      <c r="P36" s="355">
        <f>COUNTIF($C$2:$C$503,"1998")</f>
        <v>6</v>
      </c>
      <c r="Q36" s="106"/>
      <c r="R36" s="107"/>
      <c r="S36" s="356">
        <f>P36/P42</f>
        <v>0.07792207792</v>
      </c>
      <c r="T36" s="25"/>
      <c r="U36" s="210"/>
      <c r="V36" s="210"/>
      <c r="W36" s="210"/>
      <c r="X36" s="210"/>
      <c r="Y36" s="210"/>
      <c r="Z36" s="210"/>
    </row>
    <row r="37" ht="15.0" customHeight="1">
      <c r="A37" s="590">
        <v>3603.0</v>
      </c>
      <c r="B37" s="431" t="s">
        <v>13511</v>
      </c>
      <c r="C37" s="431">
        <v>1999.0</v>
      </c>
      <c r="D37" s="508">
        <v>36270.0</v>
      </c>
      <c r="E37" s="431" t="s">
        <v>13512</v>
      </c>
      <c r="F37" s="431" t="s">
        <v>1365</v>
      </c>
      <c r="G37" s="431" t="s">
        <v>430</v>
      </c>
      <c r="H37" s="431" t="s">
        <v>952</v>
      </c>
      <c r="I37" s="508">
        <v>37831.0</v>
      </c>
      <c r="J37" s="433">
        <v>7.0</v>
      </c>
      <c r="K37" s="647" t="s">
        <v>293</v>
      </c>
      <c r="L37" s="431" t="s">
        <v>395</v>
      </c>
      <c r="M37" s="327">
        <f t="shared" si="1"/>
        <v>1561</v>
      </c>
      <c r="N37" s="210"/>
      <c r="O37" s="333">
        <v>1999.0</v>
      </c>
      <c r="P37" s="357">
        <f>COUNTIF($C$2:$C$503,"1999")</f>
        <v>6</v>
      </c>
      <c r="Q37" s="106"/>
      <c r="R37" s="107"/>
      <c r="S37" s="354">
        <f>P37/P42</f>
        <v>0.07792207792</v>
      </c>
      <c r="T37" s="25"/>
      <c r="U37" s="210"/>
      <c r="V37" s="210"/>
      <c r="W37" s="210"/>
      <c r="X37" s="210"/>
      <c r="Y37" s="210"/>
      <c r="Z37" s="210"/>
    </row>
    <row r="38" ht="12.75" customHeight="1">
      <c r="A38" s="597">
        <v>3703.0</v>
      </c>
      <c r="B38" s="437" t="s">
        <v>13513</v>
      </c>
      <c r="C38" s="437">
        <v>2000.0</v>
      </c>
      <c r="D38" s="511">
        <v>36882.0</v>
      </c>
      <c r="E38" s="437" t="s">
        <v>13514</v>
      </c>
      <c r="F38" s="437" t="s">
        <v>1365</v>
      </c>
      <c r="G38" s="437" t="s">
        <v>430</v>
      </c>
      <c r="H38" s="437" t="s">
        <v>11872</v>
      </c>
      <c r="I38" s="511">
        <v>37839.0</v>
      </c>
      <c r="J38" s="439">
        <v>8.0</v>
      </c>
      <c r="K38" s="647" t="s">
        <v>293</v>
      </c>
      <c r="L38" s="439" t="s">
        <v>395</v>
      </c>
      <c r="M38" s="330">
        <f t="shared" si="1"/>
        <v>957</v>
      </c>
      <c r="N38" s="210"/>
      <c r="O38" s="332">
        <v>2000.0</v>
      </c>
      <c r="P38" s="355">
        <f>COUNTIF($C$2:$C$503,"2000")</f>
        <v>19</v>
      </c>
      <c r="Q38" s="106"/>
      <c r="R38" s="107"/>
      <c r="S38" s="356">
        <f>P38/P42</f>
        <v>0.2467532468</v>
      </c>
      <c r="T38" s="25"/>
      <c r="U38" s="210"/>
      <c r="V38" s="210"/>
      <c r="W38" s="210"/>
      <c r="X38" s="210"/>
      <c r="Y38" s="210"/>
      <c r="Z38" s="210"/>
    </row>
    <row r="39" ht="12.75" customHeight="1">
      <c r="A39" s="590">
        <v>3803.0</v>
      </c>
      <c r="B39" s="431" t="s">
        <v>13515</v>
      </c>
      <c r="C39" s="431">
        <v>2000.0</v>
      </c>
      <c r="D39" s="508">
        <v>36880.0</v>
      </c>
      <c r="E39" s="431" t="s">
        <v>13516</v>
      </c>
      <c r="F39" s="431" t="s">
        <v>13517</v>
      </c>
      <c r="G39" s="431" t="s">
        <v>430</v>
      </c>
      <c r="H39" s="431" t="s">
        <v>50</v>
      </c>
      <c r="I39" s="508">
        <v>37839.0</v>
      </c>
      <c r="J39" s="433">
        <v>8.0</v>
      </c>
      <c r="K39" s="647" t="s">
        <v>293</v>
      </c>
      <c r="L39" s="431" t="s">
        <v>386</v>
      </c>
      <c r="M39" s="327">
        <f t="shared" si="1"/>
        <v>959</v>
      </c>
      <c r="N39" s="210"/>
      <c r="O39" s="333">
        <v>2001.0</v>
      </c>
      <c r="P39" s="357">
        <f>COUNTIF($C$2:$C$503,"2001")</f>
        <v>31</v>
      </c>
      <c r="Q39" s="106"/>
      <c r="R39" s="107"/>
      <c r="S39" s="354">
        <f>P39/P42</f>
        <v>0.4025974026</v>
      </c>
      <c r="T39" s="25"/>
      <c r="U39" s="210"/>
      <c r="V39" s="210"/>
      <c r="W39" s="210"/>
      <c r="X39" s="210"/>
      <c r="Y39" s="210"/>
      <c r="Z39" s="210"/>
    </row>
    <row r="40" ht="12.75" customHeight="1">
      <c r="A40" s="597">
        <v>3903.0</v>
      </c>
      <c r="B40" s="437" t="s">
        <v>13518</v>
      </c>
      <c r="C40" s="437">
        <v>2001.0</v>
      </c>
      <c r="D40" s="511">
        <v>37028.0</v>
      </c>
      <c r="E40" s="437" t="s">
        <v>13519</v>
      </c>
      <c r="F40" s="437" t="s">
        <v>816</v>
      </c>
      <c r="G40" s="437" t="s">
        <v>430</v>
      </c>
      <c r="H40" s="437" t="s">
        <v>13520</v>
      </c>
      <c r="I40" s="511">
        <v>37839.0</v>
      </c>
      <c r="J40" s="439">
        <v>8.0</v>
      </c>
      <c r="K40" s="647" t="s">
        <v>293</v>
      </c>
      <c r="L40" s="439" t="s">
        <v>395</v>
      </c>
      <c r="M40" s="330">
        <f t="shared" si="1"/>
        <v>811</v>
      </c>
      <c r="N40" s="210"/>
      <c r="O40" s="332">
        <v>2002.0</v>
      </c>
      <c r="P40" s="355">
        <f>COUNTIF($C$2:$C$503,"2002")</f>
        <v>8</v>
      </c>
      <c r="Q40" s="106"/>
      <c r="R40" s="107"/>
      <c r="S40" s="356">
        <f>P40/P42</f>
        <v>0.1038961039</v>
      </c>
      <c r="T40" s="25"/>
      <c r="U40" s="210"/>
      <c r="V40" s="210"/>
      <c r="W40" s="210"/>
      <c r="X40" s="210"/>
      <c r="Y40" s="210"/>
      <c r="Z40" s="210"/>
    </row>
    <row r="41" ht="12.75" customHeight="1">
      <c r="A41" s="590">
        <v>4003.0</v>
      </c>
      <c r="B41" s="431" t="s">
        <v>13521</v>
      </c>
      <c r="C41" s="431">
        <v>2001.0</v>
      </c>
      <c r="D41" s="508">
        <v>37161.0</v>
      </c>
      <c r="E41" s="431" t="s">
        <v>13522</v>
      </c>
      <c r="F41" s="431" t="s">
        <v>816</v>
      </c>
      <c r="G41" s="431" t="s">
        <v>430</v>
      </c>
      <c r="H41" s="431" t="s">
        <v>7752</v>
      </c>
      <c r="I41" s="508">
        <v>37839.0</v>
      </c>
      <c r="J41" s="433">
        <v>8.0</v>
      </c>
      <c r="K41" s="647" t="s">
        <v>293</v>
      </c>
      <c r="L41" s="431" t="s">
        <v>395</v>
      </c>
      <c r="M41" s="327">
        <f t="shared" si="1"/>
        <v>678</v>
      </c>
      <c r="N41" s="210"/>
      <c r="O41" s="333">
        <v>2003.0</v>
      </c>
      <c r="P41" s="357">
        <f>COUNTIF($C$2:$C$503,"2003")</f>
        <v>2</v>
      </c>
      <c r="Q41" s="106"/>
      <c r="R41" s="107"/>
      <c r="S41" s="354">
        <f>P41/P42</f>
        <v>0.02597402597</v>
      </c>
      <c r="T41" s="25"/>
      <c r="U41" s="210"/>
      <c r="V41" s="210"/>
      <c r="W41" s="210"/>
      <c r="X41" s="210"/>
      <c r="Y41" s="210"/>
      <c r="Z41" s="210"/>
    </row>
    <row r="42" ht="12.75" customHeight="1">
      <c r="A42" s="597">
        <v>4103.0</v>
      </c>
      <c r="B42" s="437" t="s">
        <v>13523</v>
      </c>
      <c r="C42" s="437">
        <v>1995.0</v>
      </c>
      <c r="D42" s="511">
        <v>34702.0</v>
      </c>
      <c r="E42" s="437" t="s">
        <v>13524</v>
      </c>
      <c r="F42" s="437" t="s">
        <v>944</v>
      </c>
      <c r="G42" s="437" t="s">
        <v>806</v>
      </c>
      <c r="H42" s="437" t="s">
        <v>11872</v>
      </c>
      <c r="I42" s="511">
        <v>37851.0</v>
      </c>
      <c r="J42" s="439">
        <v>8.0</v>
      </c>
      <c r="K42" s="648" t="s">
        <v>344</v>
      </c>
      <c r="L42" s="439" t="s">
        <v>395</v>
      </c>
      <c r="M42" s="330">
        <f t="shared" si="1"/>
        <v>3149</v>
      </c>
      <c r="N42" s="210"/>
      <c r="O42" s="359" t="s">
        <v>179</v>
      </c>
      <c r="P42" s="360">
        <f>SUM(P29:R41)</f>
        <v>77</v>
      </c>
      <c r="Q42" s="361"/>
      <c r="R42" s="362"/>
      <c r="S42" s="363">
        <f>SUM(S29:S41)</f>
        <v>1</v>
      </c>
      <c r="T42" s="25"/>
      <c r="U42" s="210"/>
      <c r="V42" s="210"/>
      <c r="W42" s="210"/>
      <c r="X42" s="210"/>
      <c r="Y42" s="210"/>
      <c r="Z42" s="210"/>
    </row>
    <row r="43" ht="15.0" customHeight="1">
      <c r="A43" s="590">
        <v>4203.0</v>
      </c>
      <c r="B43" s="431" t="s">
        <v>13525</v>
      </c>
      <c r="C43" s="431">
        <v>1993.0</v>
      </c>
      <c r="D43" s="508">
        <v>34079.0</v>
      </c>
      <c r="E43" s="431" t="s">
        <v>13526</v>
      </c>
      <c r="F43" s="431" t="s">
        <v>11302</v>
      </c>
      <c r="G43" s="431" t="s">
        <v>430</v>
      </c>
      <c r="H43" s="431" t="s">
        <v>13527</v>
      </c>
      <c r="I43" s="508">
        <v>37867.0</v>
      </c>
      <c r="J43" s="433">
        <v>9.0</v>
      </c>
      <c r="K43" s="649" t="s">
        <v>322</v>
      </c>
      <c r="L43" s="431" t="s">
        <v>395</v>
      </c>
      <c r="M43" s="327">
        <f t="shared" si="1"/>
        <v>3788</v>
      </c>
      <c r="N43" s="210"/>
      <c r="O43" s="25"/>
      <c r="P43" s="25"/>
      <c r="Q43" s="25"/>
      <c r="R43" s="25"/>
      <c r="S43" s="25"/>
      <c r="T43" s="25"/>
      <c r="U43" s="210"/>
      <c r="V43" s="210"/>
      <c r="W43" s="210"/>
      <c r="X43" s="210"/>
      <c r="Y43" s="210"/>
      <c r="Z43" s="210"/>
    </row>
    <row r="44" ht="15.0" customHeight="1">
      <c r="A44" s="597">
        <v>4303.0</v>
      </c>
      <c r="B44" s="437" t="s">
        <v>13528</v>
      </c>
      <c r="C44" s="437">
        <v>2000.0</v>
      </c>
      <c r="D44" s="511">
        <v>36882.0</v>
      </c>
      <c r="E44" s="437" t="s">
        <v>13529</v>
      </c>
      <c r="F44" s="437" t="s">
        <v>2451</v>
      </c>
      <c r="G44" s="437" t="s">
        <v>430</v>
      </c>
      <c r="H44" s="437" t="s">
        <v>11872</v>
      </c>
      <c r="I44" s="511">
        <v>37873.0</v>
      </c>
      <c r="J44" s="439">
        <v>9.0</v>
      </c>
      <c r="K44" s="649" t="s">
        <v>322</v>
      </c>
      <c r="L44" s="439" t="s">
        <v>395</v>
      </c>
      <c r="M44" s="330">
        <f t="shared" si="1"/>
        <v>991</v>
      </c>
      <c r="N44" s="210"/>
      <c r="O44" s="338" t="s">
        <v>847</v>
      </c>
      <c r="P44" s="95"/>
      <c r="Q44" s="95"/>
      <c r="R44" s="95"/>
      <c r="S44" s="96"/>
      <c r="T44" s="25"/>
      <c r="U44" s="210"/>
      <c r="V44" s="210"/>
      <c r="W44" s="210"/>
      <c r="X44" s="210"/>
      <c r="Y44" s="210"/>
      <c r="Z44" s="210"/>
    </row>
    <row r="45" ht="13.5" customHeight="1">
      <c r="A45" s="590">
        <v>4403.0</v>
      </c>
      <c r="B45" s="431" t="s">
        <v>13530</v>
      </c>
      <c r="C45" s="431">
        <v>2001.0</v>
      </c>
      <c r="D45" s="508">
        <v>37189.0</v>
      </c>
      <c r="E45" s="431" t="s">
        <v>13531</v>
      </c>
      <c r="F45" s="431" t="s">
        <v>13532</v>
      </c>
      <c r="G45" s="431" t="s">
        <v>725</v>
      </c>
      <c r="H45" s="431" t="s">
        <v>13533</v>
      </c>
      <c r="I45" s="508">
        <v>37887.0</v>
      </c>
      <c r="J45" s="433">
        <v>9.0</v>
      </c>
      <c r="K45" s="648" t="s">
        <v>344</v>
      </c>
      <c r="L45" s="431" t="s">
        <v>399</v>
      </c>
      <c r="M45" s="327">
        <f t="shared" si="1"/>
        <v>698</v>
      </c>
      <c r="N45" s="210"/>
      <c r="O45" s="97"/>
      <c r="P45" s="98"/>
      <c r="Q45" s="98"/>
      <c r="R45" s="98"/>
      <c r="S45" s="99"/>
      <c r="T45" s="25"/>
      <c r="U45" s="210"/>
      <c r="V45" s="210"/>
      <c r="W45" s="210"/>
      <c r="X45" s="210"/>
      <c r="Y45" s="210"/>
      <c r="Z45" s="210"/>
    </row>
    <row r="46" ht="12.75" customHeight="1">
      <c r="A46" s="597">
        <v>4503.0</v>
      </c>
      <c r="B46" s="437" t="s">
        <v>13534</v>
      </c>
      <c r="C46" s="437">
        <v>2001.0</v>
      </c>
      <c r="D46" s="511">
        <v>37035.0</v>
      </c>
      <c r="E46" s="437" t="s">
        <v>13535</v>
      </c>
      <c r="F46" s="437" t="s">
        <v>13536</v>
      </c>
      <c r="G46" s="437" t="s">
        <v>806</v>
      </c>
      <c r="H46" s="437" t="s">
        <v>7752</v>
      </c>
      <c r="I46" s="511">
        <v>37887.0</v>
      </c>
      <c r="J46" s="439">
        <v>9.0</v>
      </c>
      <c r="K46" s="649" t="s">
        <v>322</v>
      </c>
      <c r="L46" s="439" t="s">
        <v>395</v>
      </c>
      <c r="M46" s="330">
        <f t="shared" si="1"/>
        <v>852</v>
      </c>
      <c r="N46" s="210"/>
      <c r="O46" s="348" t="s">
        <v>9</v>
      </c>
      <c r="P46" s="349" t="s">
        <v>107</v>
      </c>
      <c r="Q46" s="350"/>
      <c r="R46" s="351"/>
      <c r="S46" s="352" t="s">
        <v>108</v>
      </c>
      <c r="T46" s="25"/>
      <c r="U46" s="210"/>
      <c r="V46" s="210"/>
      <c r="W46" s="210"/>
      <c r="X46" s="210"/>
      <c r="Y46" s="210"/>
      <c r="Z46" s="210"/>
    </row>
    <row r="47" ht="12.75" customHeight="1">
      <c r="A47" s="590">
        <v>4603.0</v>
      </c>
      <c r="B47" s="431" t="s">
        <v>13537</v>
      </c>
      <c r="C47" s="431">
        <v>2000.0</v>
      </c>
      <c r="D47" s="508">
        <v>36882.0</v>
      </c>
      <c r="E47" s="431" t="s">
        <v>13538</v>
      </c>
      <c r="F47" s="431" t="s">
        <v>4622</v>
      </c>
      <c r="G47" s="431" t="s">
        <v>430</v>
      </c>
      <c r="H47" s="431" t="s">
        <v>11872</v>
      </c>
      <c r="I47" s="508">
        <v>37900.0</v>
      </c>
      <c r="J47" s="433">
        <v>10.0</v>
      </c>
      <c r="K47" s="650" t="s">
        <v>309</v>
      </c>
      <c r="L47" s="431" t="s">
        <v>390</v>
      </c>
      <c r="M47" s="327">
        <f t="shared" si="1"/>
        <v>1018</v>
      </c>
      <c r="N47" s="210"/>
      <c r="O47" s="364" t="s">
        <v>203</v>
      </c>
      <c r="P47" s="353">
        <f>COUNTIF($J$2:$J$476,"1")</f>
        <v>7</v>
      </c>
      <c r="Q47" s="343"/>
      <c r="R47" s="344"/>
      <c r="S47" s="365">
        <f>(P47/P59)</f>
        <v>0.09090909091</v>
      </c>
      <c r="T47" s="25"/>
      <c r="U47" s="210"/>
      <c r="V47" s="210"/>
      <c r="W47" s="210"/>
      <c r="X47" s="210"/>
      <c r="Y47" s="210"/>
      <c r="Z47" s="210"/>
    </row>
    <row r="48" ht="12.75" customHeight="1">
      <c r="A48" s="597">
        <v>4703.0</v>
      </c>
      <c r="B48" s="437" t="s">
        <v>13539</v>
      </c>
      <c r="C48" s="437">
        <v>2000.0</v>
      </c>
      <c r="D48" s="511">
        <v>36882.0</v>
      </c>
      <c r="E48" s="437" t="s">
        <v>13540</v>
      </c>
      <c r="F48" s="437" t="s">
        <v>1365</v>
      </c>
      <c r="G48" s="437" t="s">
        <v>430</v>
      </c>
      <c r="H48" s="437" t="s">
        <v>11872</v>
      </c>
      <c r="I48" s="511">
        <v>37903.0</v>
      </c>
      <c r="J48" s="439">
        <v>10.0</v>
      </c>
      <c r="K48" s="647" t="s">
        <v>293</v>
      </c>
      <c r="L48" s="439" t="s">
        <v>395</v>
      </c>
      <c r="M48" s="330">
        <f t="shared" si="1"/>
        <v>1021</v>
      </c>
      <c r="N48" s="210"/>
      <c r="O48" s="332" t="s">
        <v>207</v>
      </c>
      <c r="P48" s="355">
        <f>COUNTIF($J$2:$J$476,"2")</f>
        <v>6</v>
      </c>
      <c r="Q48" s="106"/>
      <c r="R48" s="107"/>
      <c r="S48" s="356">
        <f>(P48/P59)</f>
        <v>0.07792207792</v>
      </c>
      <c r="T48" s="25"/>
      <c r="U48" s="210"/>
      <c r="V48" s="210"/>
      <c r="W48" s="210"/>
      <c r="X48" s="210"/>
      <c r="Y48" s="210"/>
      <c r="Z48" s="210"/>
    </row>
    <row r="49" ht="12.75" customHeight="1">
      <c r="A49" s="590">
        <v>4803.0</v>
      </c>
      <c r="B49" s="431" t="s">
        <v>13541</v>
      </c>
      <c r="C49" s="431">
        <v>2000.0</v>
      </c>
      <c r="D49" s="508">
        <v>36882.0</v>
      </c>
      <c r="E49" s="431" t="s">
        <v>13542</v>
      </c>
      <c r="F49" s="431" t="s">
        <v>2451</v>
      </c>
      <c r="G49" s="431" t="s">
        <v>806</v>
      </c>
      <c r="H49" s="431" t="s">
        <v>11872</v>
      </c>
      <c r="I49" s="508">
        <v>37903.0</v>
      </c>
      <c r="J49" s="433">
        <v>10.0</v>
      </c>
      <c r="K49" s="649" t="s">
        <v>322</v>
      </c>
      <c r="L49" s="431" t="s">
        <v>395</v>
      </c>
      <c r="M49" s="327">
        <f t="shared" si="1"/>
        <v>1021</v>
      </c>
      <c r="N49" s="210"/>
      <c r="O49" s="333" t="s">
        <v>213</v>
      </c>
      <c r="P49" s="357">
        <f>COUNTIF($J$2:$J$476,"3")</f>
        <v>6</v>
      </c>
      <c r="Q49" s="106"/>
      <c r="R49" s="107"/>
      <c r="S49" s="354">
        <f>(P49/P59)</f>
        <v>0.07792207792</v>
      </c>
      <c r="T49" s="25"/>
      <c r="U49" s="210"/>
      <c r="V49" s="210"/>
      <c r="W49" s="210"/>
      <c r="X49" s="210"/>
      <c r="Y49" s="210"/>
      <c r="Z49" s="210"/>
    </row>
    <row r="50" ht="12.75" customHeight="1">
      <c r="A50" s="597">
        <v>4903.0</v>
      </c>
      <c r="B50" s="437" t="s">
        <v>13543</v>
      </c>
      <c r="C50" s="437">
        <v>2003.0</v>
      </c>
      <c r="D50" s="511">
        <v>37789.0</v>
      </c>
      <c r="E50" s="437" t="s">
        <v>13544</v>
      </c>
      <c r="F50" s="437" t="s">
        <v>13545</v>
      </c>
      <c r="G50" s="437" t="s">
        <v>806</v>
      </c>
      <c r="H50" s="437" t="s">
        <v>158</v>
      </c>
      <c r="I50" s="511">
        <v>37903.0</v>
      </c>
      <c r="J50" s="439">
        <v>10.0</v>
      </c>
      <c r="K50" s="649" t="s">
        <v>322</v>
      </c>
      <c r="L50" s="439" t="s">
        <v>390</v>
      </c>
      <c r="M50" s="330">
        <f t="shared" si="1"/>
        <v>114</v>
      </c>
      <c r="N50" s="210"/>
      <c r="O50" s="332" t="s">
        <v>219</v>
      </c>
      <c r="P50" s="355">
        <f>COUNTIF($J$2:$J$476,"4")</f>
        <v>4</v>
      </c>
      <c r="Q50" s="106"/>
      <c r="R50" s="107"/>
      <c r="S50" s="356">
        <f>(P50/P59)</f>
        <v>0.05194805195</v>
      </c>
      <c r="T50" s="25"/>
      <c r="U50" s="210"/>
      <c r="V50" s="210"/>
      <c r="W50" s="210"/>
      <c r="X50" s="210"/>
      <c r="Y50" s="210"/>
      <c r="Z50" s="210"/>
    </row>
    <row r="51" ht="12.75" customHeight="1">
      <c r="A51" s="590">
        <v>5003.0</v>
      </c>
      <c r="B51" s="431" t="s">
        <v>13546</v>
      </c>
      <c r="C51" s="431">
        <v>2002.0</v>
      </c>
      <c r="D51" s="508">
        <v>37515.0</v>
      </c>
      <c r="E51" s="431" t="s">
        <v>13547</v>
      </c>
      <c r="F51" s="431" t="s">
        <v>13548</v>
      </c>
      <c r="G51" s="431" t="s">
        <v>806</v>
      </c>
      <c r="H51" s="431" t="s">
        <v>158</v>
      </c>
      <c r="I51" s="508">
        <v>37903.0</v>
      </c>
      <c r="J51" s="433">
        <v>10.0</v>
      </c>
      <c r="K51" s="649" t="s">
        <v>322</v>
      </c>
      <c r="L51" s="431" t="s">
        <v>390</v>
      </c>
      <c r="M51" s="327">
        <f t="shared" si="1"/>
        <v>388</v>
      </c>
      <c r="N51" s="210"/>
      <c r="O51" s="333" t="s">
        <v>223</v>
      </c>
      <c r="P51" s="357">
        <f>COUNTIF($J$2:$J$476,"5")</f>
        <v>3</v>
      </c>
      <c r="Q51" s="106"/>
      <c r="R51" s="107"/>
      <c r="S51" s="354">
        <f>(P51/P59)</f>
        <v>0.03896103896</v>
      </c>
      <c r="T51" s="25"/>
      <c r="U51" s="210"/>
      <c r="V51" s="210"/>
      <c r="W51" s="210"/>
      <c r="X51" s="210"/>
      <c r="Y51" s="210"/>
      <c r="Z51" s="210"/>
    </row>
    <row r="52" ht="12.75" customHeight="1">
      <c r="A52" s="597">
        <v>5103.0</v>
      </c>
      <c r="B52" s="437" t="s">
        <v>13549</v>
      </c>
      <c r="C52" s="437">
        <v>2001.0</v>
      </c>
      <c r="D52" s="511">
        <v>37160.0</v>
      </c>
      <c r="E52" s="437" t="s">
        <v>13550</v>
      </c>
      <c r="F52" s="437" t="s">
        <v>1349</v>
      </c>
      <c r="G52" s="437" t="s">
        <v>430</v>
      </c>
      <c r="H52" s="437" t="s">
        <v>1043</v>
      </c>
      <c r="I52" s="511">
        <v>37903.0</v>
      </c>
      <c r="J52" s="439">
        <v>10.0</v>
      </c>
      <c r="K52" s="649" t="s">
        <v>322</v>
      </c>
      <c r="L52" s="439" t="s">
        <v>395</v>
      </c>
      <c r="M52" s="330">
        <f t="shared" si="1"/>
        <v>743</v>
      </c>
      <c r="N52" s="210"/>
      <c r="O52" s="332" t="s">
        <v>229</v>
      </c>
      <c r="P52" s="355">
        <f>COUNTIF($J$2:$J$476,"6")</f>
        <v>1</v>
      </c>
      <c r="Q52" s="106"/>
      <c r="R52" s="107"/>
      <c r="S52" s="356">
        <f>(P52/P59)</f>
        <v>0.01298701299</v>
      </c>
      <c r="T52" s="25"/>
      <c r="U52" s="210"/>
      <c r="V52" s="210"/>
      <c r="W52" s="210"/>
      <c r="X52" s="210"/>
      <c r="Y52" s="210"/>
      <c r="Z52" s="210"/>
    </row>
    <row r="53" ht="12.75" customHeight="1">
      <c r="A53" s="590">
        <v>5203.0</v>
      </c>
      <c r="B53" s="431" t="s">
        <v>13551</v>
      </c>
      <c r="C53" s="431">
        <v>2001.0</v>
      </c>
      <c r="D53" s="508">
        <v>37139.0</v>
      </c>
      <c r="E53" s="431" t="s">
        <v>13552</v>
      </c>
      <c r="F53" s="431" t="s">
        <v>13553</v>
      </c>
      <c r="G53" s="431" t="s">
        <v>806</v>
      </c>
      <c r="H53" s="431" t="s">
        <v>807</v>
      </c>
      <c r="I53" s="508">
        <v>37903.0</v>
      </c>
      <c r="J53" s="433">
        <v>10.0</v>
      </c>
      <c r="K53" s="649" t="s">
        <v>322</v>
      </c>
      <c r="L53" s="431" t="s">
        <v>395</v>
      </c>
      <c r="M53" s="327">
        <f t="shared" si="1"/>
        <v>764</v>
      </c>
      <c r="N53" s="210"/>
      <c r="O53" s="333" t="s">
        <v>235</v>
      </c>
      <c r="P53" s="357">
        <f>COUNTIF($J$2:$J$476,"7")</f>
        <v>9</v>
      </c>
      <c r="Q53" s="106"/>
      <c r="R53" s="107"/>
      <c r="S53" s="354">
        <f>(P53/P59)</f>
        <v>0.1168831169</v>
      </c>
      <c r="T53" s="25"/>
      <c r="U53" s="210"/>
      <c r="V53" s="210"/>
      <c r="W53" s="210"/>
      <c r="X53" s="210"/>
      <c r="Y53" s="210"/>
      <c r="Z53" s="210"/>
    </row>
    <row r="54" ht="12.75" customHeight="1">
      <c r="A54" s="597">
        <v>5303.0</v>
      </c>
      <c r="B54" s="437" t="s">
        <v>13554</v>
      </c>
      <c r="C54" s="437">
        <v>2001.0</v>
      </c>
      <c r="D54" s="511">
        <v>37238.0</v>
      </c>
      <c r="E54" s="437" t="s">
        <v>13555</v>
      </c>
      <c r="F54" s="437" t="s">
        <v>1349</v>
      </c>
      <c r="G54" s="437" t="s">
        <v>806</v>
      </c>
      <c r="H54" s="437" t="s">
        <v>1043</v>
      </c>
      <c r="I54" s="511">
        <v>37903.0</v>
      </c>
      <c r="J54" s="439">
        <v>10.0</v>
      </c>
      <c r="K54" s="649" t="s">
        <v>322</v>
      </c>
      <c r="L54" s="439" t="s">
        <v>395</v>
      </c>
      <c r="M54" s="330">
        <f t="shared" si="1"/>
        <v>665</v>
      </c>
      <c r="N54" s="210"/>
      <c r="O54" s="332" t="s">
        <v>239</v>
      </c>
      <c r="P54" s="355">
        <f>COUNTIF($J$2:$J$476,"8")</f>
        <v>5</v>
      </c>
      <c r="Q54" s="106"/>
      <c r="R54" s="107"/>
      <c r="S54" s="356">
        <f>(P54/P59)</f>
        <v>0.06493506494</v>
      </c>
      <c r="T54" s="25"/>
      <c r="U54" s="210"/>
      <c r="V54" s="210"/>
      <c r="W54" s="210"/>
      <c r="X54" s="210"/>
      <c r="Y54" s="210"/>
      <c r="Z54" s="210"/>
    </row>
    <row r="55" ht="12.75" customHeight="1">
      <c r="A55" s="590">
        <v>5403.0</v>
      </c>
      <c r="B55" s="431" t="s">
        <v>13556</v>
      </c>
      <c r="C55" s="431">
        <v>2001.0</v>
      </c>
      <c r="D55" s="508">
        <v>37246.0</v>
      </c>
      <c r="E55" s="431" t="s">
        <v>13557</v>
      </c>
      <c r="F55" s="431" t="s">
        <v>13227</v>
      </c>
      <c r="G55" s="431" t="s">
        <v>34</v>
      </c>
      <c r="H55" s="431" t="s">
        <v>1404</v>
      </c>
      <c r="I55" s="508">
        <v>37908.0</v>
      </c>
      <c r="J55" s="433">
        <v>10.0</v>
      </c>
      <c r="K55" s="647" t="s">
        <v>293</v>
      </c>
      <c r="L55" s="431" t="s">
        <v>390</v>
      </c>
      <c r="M55" s="327">
        <f t="shared" si="1"/>
        <v>662</v>
      </c>
      <c r="N55" s="210"/>
      <c r="O55" s="333" t="s">
        <v>245</v>
      </c>
      <c r="P55" s="357">
        <f>COUNTIF($J$2:$J$476,"9")</f>
        <v>4</v>
      </c>
      <c r="Q55" s="106"/>
      <c r="R55" s="107"/>
      <c r="S55" s="354">
        <f>(P55/P59)</f>
        <v>0.05194805195</v>
      </c>
      <c r="T55" s="25"/>
      <c r="U55" s="210"/>
      <c r="V55" s="210"/>
      <c r="W55" s="210"/>
      <c r="X55" s="210"/>
      <c r="Y55" s="210"/>
      <c r="Z55" s="210"/>
    </row>
    <row r="56" ht="12.75" customHeight="1">
      <c r="A56" s="597">
        <v>5503.0</v>
      </c>
      <c r="B56" s="437" t="s">
        <v>13558</v>
      </c>
      <c r="C56" s="437">
        <v>2001.0</v>
      </c>
      <c r="D56" s="511">
        <v>37167.0</v>
      </c>
      <c r="E56" s="437" t="s">
        <v>13559</v>
      </c>
      <c r="F56" s="437" t="s">
        <v>816</v>
      </c>
      <c r="G56" s="437" t="s">
        <v>806</v>
      </c>
      <c r="H56" s="437" t="s">
        <v>13560</v>
      </c>
      <c r="I56" s="511">
        <v>37908.0</v>
      </c>
      <c r="J56" s="439">
        <v>10.0</v>
      </c>
      <c r="K56" s="647" t="s">
        <v>293</v>
      </c>
      <c r="L56" s="439" t="s">
        <v>395</v>
      </c>
      <c r="M56" s="330">
        <f t="shared" si="1"/>
        <v>741</v>
      </c>
      <c r="N56" s="210"/>
      <c r="O56" s="332" t="s">
        <v>252</v>
      </c>
      <c r="P56" s="355">
        <f>COUNTIF($J$2:$J$476,"10")</f>
        <v>14</v>
      </c>
      <c r="Q56" s="106"/>
      <c r="R56" s="107"/>
      <c r="S56" s="356">
        <f>(P56/P59)</f>
        <v>0.1818181818</v>
      </c>
      <c r="T56" s="25"/>
      <c r="U56" s="210"/>
      <c r="V56" s="210"/>
      <c r="W56" s="210"/>
      <c r="X56" s="210"/>
      <c r="Y56" s="210"/>
      <c r="Z56" s="210"/>
    </row>
    <row r="57" ht="12.75" customHeight="1">
      <c r="A57" s="590">
        <v>5603.0</v>
      </c>
      <c r="B57" s="431" t="s">
        <v>13561</v>
      </c>
      <c r="C57" s="431">
        <v>2000.0</v>
      </c>
      <c r="D57" s="508">
        <v>36871.0</v>
      </c>
      <c r="E57" s="431" t="s">
        <v>13562</v>
      </c>
      <c r="F57" s="431" t="s">
        <v>13517</v>
      </c>
      <c r="G57" s="431" t="s">
        <v>806</v>
      </c>
      <c r="H57" s="431" t="s">
        <v>50</v>
      </c>
      <c r="I57" s="508">
        <v>37909.0</v>
      </c>
      <c r="J57" s="433">
        <v>10.0</v>
      </c>
      <c r="K57" s="647" t="s">
        <v>293</v>
      </c>
      <c r="L57" s="431" t="s">
        <v>386</v>
      </c>
      <c r="M57" s="327">
        <f t="shared" si="1"/>
        <v>1038</v>
      </c>
      <c r="N57" s="210"/>
      <c r="O57" s="333" t="s">
        <v>258</v>
      </c>
      <c r="P57" s="357">
        <f>COUNTIF($J$2:$J$476,"11")</f>
        <v>7</v>
      </c>
      <c r="Q57" s="106"/>
      <c r="R57" s="107"/>
      <c r="S57" s="354">
        <f>(P57/P59)</f>
        <v>0.09090909091</v>
      </c>
      <c r="T57" s="25"/>
      <c r="U57" s="210"/>
      <c r="V57" s="210"/>
      <c r="W57" s="210"/>
      <c r="X57" s="210"/>
      <c r="Y57" s="210"/>
      <c r="Z57" s="210"/>
    </row>
    <row r="58" ht="12.75" customHeight="1">
      <c r="A58" s="597">
        <v>5703.0</v>
      </c>
      <c r="B58" s="437" t="s">
        <v>13563</v>
      </c>
      <c r="C58" s="437">
        <v>1998.0</v>
      </c>
      <c r="D58" s="511">
        <v>36133.0</v>
      </c>
      <c r="E58" s="437" t="s">
        <v>13564</v>
      </c>
      <c r="F58" s="437" t="s">
        <v>31</v>
      </c>
      <c r="G58" s="437" t="s">
        <v>806</v>
      </c>
      <c r="H58" s="437" t="s">
        <v>807</v>
      </c>
      <c r="I58" s="511">
        <v>37909.0</v>
      </c>
      <c r="J58" s="439">
        <v>10.0</v>
      </c>
      <c r="K58" s="647" t="s">
        <v>293</v>
      </c>
      <c r="L58" s="439" t="s">
        <v>395</v>
      </c>
      <c r="M58" s="330">
        <f t="shared" si="1"/>
        <v>1776</v>
      </c>
      <c r="N58" s="210"/>
      <c r="O58" s="366" t="s">
        <v>264</v>
      </c>
      <c r="P58" s="355">
        <f>COUNTIF($J$2:$J$476,"12")</f>
        <v>11</v>
      </c>
      <c r="Q58" s="106"/>
      <c r="R58" s="107"/>
      <c r="S58" s="367">
        <f>(P58/P59)</f>
        <v>0.1428571429</v>
      </c>
      <c r="T58" s="25"/>
      <c r="U58" s="210"/>
      <c r="V58" s="210"/>
      <c r="W58" s="210"/>
      <c r="X58" s="210"/>
      <c r="Y58" s="210"/>
      <c r="Z58" s="210"/>
    </row>
    <row r="59" ht="12.75" customHeight="1">
      <c r="A59" s="590">
        <v>5803.0</v>
      </c>
      <c r="B59" s="431" t="s">
        <v>13565</v>
      </c>
      <c r="C59" s="431">
        <v>2001.0</v>
      </c>
      <c r="D59" s="508">
        <v>37158.0</v>
      </c>
      <c r="E59" s="431" t="s">
        <v>13566</v>
      </c>
      <c r="F59" s="431" t="s">
        <v>816</v>
      </c>
      <c r="G59" s="431" t="s">
        <v>430</v>
      </c>
      <c r="H59" s="431" t="s">
        <v>13560</v>
      </c>
      <c r="I59" s="508">
        <v>37915.0</v>
      </c>
      <c r="J59" s="433">
        <v>10.0</v>
      </c>
      <c r="K59" s="647" t="s">
        <v>293</v>
      </c>
      <c r="L59" s="431" t="s">
        <v>395</v>
      </c>
      <c r="M59" s="327">
        <f t="shared" si="1"/>
        <v>757</v>
      </c>
      <c r="N59" s="210"/>
      <c r="O59" s="359" t="s">
        <v>268</v>
      </c>
      <c r="P59" s="360">
        <f>SUM(P47:R58)</f>
        <v>77</v>
      </c>
      <c r="Q59" s="361"/>
      <c r="R59" s="362"/>
      <c r="S59" s="363">
        <f>SUM(S47:S58)</f>
        <v>1</v>
      </c>
      <c r="T59" s="25"/>
      <c r="U59" s="210"/>
      <c r="V59" s="210"/>
      <c r="W59" s="210"/>
      <c r="X59" s="210"/>
      <c r="Y59" s="210"/>
      <c r="Z59" s="210"/>
    </row>
    <row r="60" ht="12.75" customHeight="1">
      <c r="A60" s="597">
        <v>5903.0</v>
      </c>
      <c r="B60" s="437" t="s">
        <v>13567</v>
      </c>
      <c r="C60" s="437">
        <v>2003.0</v>
      </c>
      <c r="D60" s="511">
        <v>37798.0</v>
      </c>
      <c r="E60" s="437" t="s">
        <v>13568</v>
      </c>
      <c r="F60" s="437" t="s">
        <v>13569</v>
      </c>
      <c r="G60" s="437" t="s">
        <v>806</v>
      </c>
      <c r="H60" s="437" t="s">
        <v>251</v>
      </c>
      <c r="I60" s="511">
        <v>37915.0</v>
      </c>
      <c r="J60" s="439">
        <v>10.0</v>
      </c>
      <c r="K60" s="647" t="s">
        <v>293</v>
      </c>
      <c r="L60" s="439" t="s">
        <v>390</v>
      </c>
      <c r="M60" s="330">
        <f t="shared" si="1"/>
        <v>117</v>
      </c>
      <c r="N60" s="210"/>
      <c r="O60" s="25"/>
      <c r="P60" s="25"/>
      <c r="Q60" s="25"/>
      <c r="R60" s="25"/>
      <c r="S60" s="25"/>
      <c r="T60" s="25"/>
      <c r="U60" s="210"/>
      <c r="V60" s="210"/>
      <c r="W60" s="210"/>
      <c r="X60" s="210"/>
      <c r="Y60" s="210"/>
      <c r="Z60" s="210"/>
    </row>
    <row r="61" ht="13.5" customHeight="1">
      <c r="A61" s="590">
        <v>6003.0</v>
      </c>
      <c r="B61" s="431" t="s">
        <v>13570</v>
      </c>
      <c r="C61" s="431">
        <v>2002.0</v>
      </c>
      <c r="D61" s="508">
        <v>37326.0</v>
      </c>
      <c r="E61" s="431" t="s">
        <v>13571</v>
      </c>
      <c r="F61" s="431" t="s">
        <v>13572</v>
      </c>
      <c r="G61" s="431" t="s">
        <v>806</v>
      </c>
      <c r="H61" s="431" t="s">
        <v>13305</v>
      </c>
      <c r="I61" s="508">
        <v>37928.0</v>
      </c>
      <c r="J61" s="433">
        <v>11.0</v>
      </c>
      <c r="K61" s="649" t="s">
        <v>322</v>
      </c>
      <c r="L61" s="431" t="s">
        <v>399</v>
      </c>
      <c r="M61" s="327">
        <f t="shared" si="1"/>
        <v>602</v>
      </c>
      <c r="N61" s="210"/>
      <c r="O61" s="368" t="s">
        <v>278</v>
      </c>
      <c r="P61" s="95"/>
      <c r="Q61" s="95"/>
      <c r="R61" s="95"/>
      <c r="S61" s="95"/>
      <c r="T61" s="96"/>
      <c r="U61" s="210"/>
      <c r="V61" s="210"/>
      <c r="W61" s="210"/>
      <c r="X61" s="210"/>
      <c r="Y61" s="210"/>
      <c r="Z61" s="210"/>
    </row>
    <row r="62" ht="12.75" customHeight="1">
      <c r="A62" s="597">
        <v>6103.0</v>
      </c>
      <c r="B62" s="437" t="s">
        <v>13573</v>
      </c>
      <c r="C62" s="437">
        <v>2002.0</v>
      </c>
      <c r="D62" s="511">
        <v>37281.0</v>
      </c>
      <c r="E62" s="437" t="s">
        <v>13574</v>
      </c>
      <c r="F62" s="437" t="s">
        <v>13575</v>
      </c>
      <c r="G62" s="437" t="s">
        <v>806</v>
      </c>
      <c r="H62" s="437" t="s">
        <v>13305</v>
      </c>
      <c r="I62" s="511">
        <v>37928.0</v>
      </c>
      <c r="J62" s="439">
        <v>11.0</v>
      </c>
      <c r="K62" s="649" t="s">
        <v>322</v>
      </c>
      <c r="L62" s="439" t="s">
        <v>399</v>
      </c>
      <c r="M62" s="330">
        <f t="shared" si="1"/>
        <v>647</v>
      </c>
      <c r="N62" s="210"/>
      <c r="O62" s="97"/>
      <c r="P62" s="98"/>
      <c r="Q62" s="98"/>
      <c r="R62" s="98"/>
      <c r="S62" s="98"/>
      <c r="T62" s="99"/>
      <c r="U62" s="210"/>
      <c r="V62" s="210"/>
      <c r="W62" s="210"/>
      <c r="X62" s="210"/>
      <c r="Y62" s="210"/>
      <c r="Z62" s="210"/>
    </row>
    <row r="63" ht="12.75" customHeight="1">
      <c r="A63" s="590">
        <v>6203.0</v>
      </c>
      <c r="B63" s="431" t="s">
        <v>13576</v>
      </c>
      <c r="C63" s="431">
        <v>2000.0</v>
      </c>
      <c r="D63" s="508">
        <v>36882.0</v>
      </c>
      <c r="E63" s="431" t="s">
        <v>13577</v>
      </c>
      <c r="F63" s="431" t="s">
        <v>4622</v>
      </c>
      <c r="G63" s="431" t="s">
        <v>806</v>
      </c>
      <c r="H63" s="431" t="s">
        <v>11872</v>
      </c>
      <c r="I63" s="508">
        <v>37928.0</v>
      </c>
      <c r="J63" s="433">
        <v>11.0</v>
      </c>
      <c r="K63" s="650" t="s">
        <v>309</v>
      </c>
      <c r="L63" s="431" t="s">
        <v>390</v>
      </c>
      <c r="M63" s="327">
        <f t="shared" si="1"/>
        <v>1046</v>
      </c>
      <c r="N63" s="210"/>
      <c r="O63" s="369" t="s">
        <v>288</v>
      </c>
      <c r="P63" s="370"/>
      <c r="Q63" s="370"/>
      <c r="R63" s="371"/>
      <c r="S63" s="531" t="s">
        <v>289</v>
      </c>
      <c r="T63" s="532" t="s">
        <v>108</v>
      </c>
      <c r="U63" s="210"/>
      <c r="V63" s="210"/>
      <c r="W63" s="210"/>
      <c r="X63" s="210"/>
      <c r="Y63" s="210"/>
      <c r="Z63" s="210"/>
    </row>
    <row r="64" ht="12.75" customHeight="1">
      <c r="A64" s="597">
        <v>6303.0</v>
      </c>
      <c r="B64" s="437" t="s">
        <v>13578</v>
      </c>
      <c r="C64" s="437">
        <v>2001.0</v>
      </c>
      <c r="D64" s="511">
        <v>36955.0</v>
      </c>
      <c r="E64" s="437" t="s">
        <v>13579</v>
      </c>
      <c r="F64" s="437" t="s">
        <v>1365</v>
      </c>
      <c r="G64" s="437" t="s">
        <v>430</v>
      </c>
      <c r="H64" s="437" t="s">
        <v>1336</v>
      </c>
      <c r="I64" s="511">
        <v>37939.0</v>
      </c>
      <c r="J64" s="439">
        <v>11.0</v>
      </c>
      <c r="K64" s="649" t="s">
        <v>322</v>
      </c>
      <c r="L64" s="439" t="s">
        <v>395</v>
      </c>
      <c r="M64" s="330">
        <f t="shared" si="1"/>
        <v>984</v>
      </c>
      <c r="N64" s="210"/>
      <c r="O64" s="533" t="s">
        <v>293</v>
      </c>
      <c r="P64" s="534"/>
      <c r="Q64" s="534"/>
      <c r="R64" s="535"/>
      <c r="S64" s="376">
        <f>COUNTIF($K$1:$K$494,"I - Extremamente tóxico")</f>
        <v>21</v>
      </c>
      <c r="T64" s="377">
        <f>(S64/S76)</f>
        <v>0.2727272727</v>
      </c>
      <c r="U64" s="210"/>
      <c r="V64" s="210"/>
      <c r="W64" s="210"/>
      <c r="X64" s="210"/>
      <c r="Y64" s="210"/>
      <c r="Z64" s="210"/>
    </row>
    <row r="65" ht="12.75" customHeight="1">
      <c r="A65" s="590">
        <v>6403.0</v>
      </c>
      <c r="B65" s="431" t="s">
        <v>13580</v>
      </c>
      <c r="C65" s="431">
        <v>1995.0</v>
      </c>
      <c r="D65" s="508">
        <v>34852.0</v>
      </c>
      <c r="E65" s="431" t="s">
        <v>13581</v>
      </c>
      <c r="F65" s="431" t="s">
        <v>4914</v>
      </c>
      <c r="G65" s="431" t="s">
        <v>806</v>
      </c>
      <c r="H65" s="431" t="s">
        <v>12472</v>
      </c>
      <c r="I65" s="508">
        <v>37939.0</v>
      </c>
      <c r="J65" s="433">
        <v>11.0</v>
      </c>
      <c r="K65" s="649" t="s">
        <v>322</v>
      </c>
      <c r="L65" s="431" t="s">
        <v>395</v>
      </c>
      <c r="M65" s="327">
        <f t="shared" si="1"/>
        <v>3087</v>
      </c>
      <c r="N65" s="210"/>
      <c r="O65" s="378" t="s">
        <v>297</v>
      </c>
      <c r="P65" s="379"/>
      <c r="Q65" s="379"/>
      <c r="R65" s="380"/>
      <c r="S65" s="381">
        <f>COUNTIF($K$2:$K$476,"Categoria 1 - Produto Extremamente Tóxico")</f>
        <v>0</v>
      </c>
      <c r="T65" s="382">
        <f>(S65/S76)</f>
        <v>0</v>
      </c>
      <c r="U65" s="210"/>
      <c r="V65" s="210"/>
      <c r="W65" s="210"/>
      <c r="X65" s="210"/>
      <c r="Y65" s="210"/>
      <c r="Z65" s="210"/>
    </row>
    <row r="66" ht="12.75" customHeight="1">
      <c r="A66" s="597">
        <v>6503.0</v>
      </c>
      <c r="B66" s="437" t="s">
        <v>13582</v>
      </c>
      <c r="C66" s="437">
        <v>2000.0</v>
      </c>
      <c r="D66" s="511">
        <v>36769.0</v>
      </c>
      <c r="E66" s="437" t="s">
        <v>13583</v>
      </c>
      <c r="F66" s="437" t="s">
        <v>11981</v>
      </c>
      <c r="G66" s="437" t="s">
        <v>430</v>
      </c>
      <c r="H66" s="437" t="s">
        <v>13584</v>
      </c>
      <c r="I66" s="511">
        <v>37944.0</v>
      </c>
      <c r="J66" s="439">
        <v>11.0</v>
      </c>
      <c r="K66" s="647" t="s">
        <v>293</v>
      </c>
      <c r="L66" s="439" t="s">
        <v>395</v>
      </c>
      <c r="M66" s="330">
        <f t="shared" si="1"/>
        <v>1175</v>
      </c>
      <c r="N66" s="210"/>
      <c r="O66" s="378" t="s">
        <v>302</v>
      </c>
      <c r="P66" s="379"/>
      <c r="Q66" s="379"/>
      <c r="R66" s="380"/>
      <c r="S66" s="381">
        <f>COUNTIF($K$2:$K$476,"Categoria 2 - Produto Altamente Tóxico")</f>
        <v>0</v>
      </c>
      <c r="T66" s="382">
        <f>(S66/S76)</f>
        <v>0</v>
      </c>
      <c r="U66" s="210"/>
      <c r="V66" s="210"/>
      <c r="W66" s="210"/>
      <c r="X66" s="210"/>
      <c r="Y66" s="210"/>
      <c r="Z66" s="210"/>
    </row>
    <row r="67" ht="12.75" customHeight="1">
      <c r="A67" s="590">
        <v>6603.0</v>
      </c>
      <c r="B67" s="431" t="s">
        <v>13585</v>
      </c>
      <c r="C67" s="431">
        <v>2001.0</v>
      </c>
      <c r="D67" s="508">
        <v>37182.0</v>
      </c>
      <c r="E67" s="431" t="s">
        <v>13586</v>
      </c>
      <c r="F67" s="431" t="s">
        <v>1185</v>
      </c>
      <c r="G67" s="431" t="s">
        <v>34</v>
      </c>
      <c r="H67" s="431" t="s">
        <v>807</v>
      </c>
      <c r="I67" s="508">
        <v>37953.0</v>
      </c>
      <c r="J67" s="433">
        <v>11.0</v>
      </c>
      <c r="K67" s="649" t="s">
        <v>322</v>
      </c>
      <c r="L67" s="431" t="s">
        <v>395</v>
      </c>
      <c r="M67" s="327">
        <f t="shared" si="1"/>
        <v>771</v>
      </c>
      <c r="N67" s="210"/>
      <c r="O67" s="383" t="s">
        <v>309</v>
      </c>
      <c r="P67" s="379"/>
      <c r="Q67" s="379"/>
      <c r="R67" s="380"/>
      <c r="S67" s="384">
        <f>COUNTIF($K$2:$K$476,"II - Altamente tóxico")</f>
        <v>8</v>
      </c>
      <c r="T67" s="385">
        <f>(S67/S76)</f>
        <v>0.1038961039</v>
      </c>
      <c r="U67" s="210"/>
      <c r="V67" s="210"/>
      <c r="W67" s="210"/>
      <c r="X67" s="210"/>
      <c r="Y67" s="210"/>
      <c r="Z67" s="210"/>
    </row>
    <row r="68" ht="12.75" customHeight="1">
      <c r="A68" s="597">
        <v>6703.0</v>
      </c>
      <c r="B68" s="437" t="s">
        <v>13587</v>
      </c>
      <c r="C68" s="437">
        <v>2001.0</v>
      </c>
      <c r="D68" s="511">
        <v>37160.0</v>
      </c>
      <c r="E68" s="437" t="s">
        <v>13588</v>
      </c>
      <c r="F68" s="437" t="s">
        <v>10177</v>
      </c>
      <c r="G68" s="437" t="s">
        <v>430</v>
      </c>
      <c r="H68" s="437" t="s">
        <v>380</v>
      </c>
      <c r="I68" s="511">
        <v>37960.0</v>
      </c>
      <c r="J68" s="439">
        <v>12.0</v>
      </c>
      <c r="K68" s="649" t="s">
        <v>322</v>
      </c>
      <c r="L68" s="439" t="s">
        <v>395</v>
      </c>
      <c r="M68" s="330">
        <f t="shared" si="1"/>
        <v>800</v>
      </c>
      <c r="N68" s="210"/>
      <c r="O68" s="383" t="s">
        <v>316</v>
      </c>
      <c r="P68" s="379"/>
      <c r="Q68" s="379"/>
      <c r="R68" s="380"/>
      <c r="S68" s="384">
        <f>COUNTIF($K$2:$K$476,"Categoria 3 - Produto Moderadamente Tóxico")</f>
        <v>0</v>
      </c>
      <c r="T68" s="385">
        <f>(S68/S76)</f>
        <v>0</v>
      </c>
      <c r="U68" s="210"/>
      <c r="V68" s="210"/>
      <c r="W68" s="210"/>
      <c r="X68" s="210"/>
      <c r="Y68" s="210"/>
      <c r="Z68" s="210"/>
    </row>
    <row r="69" ht="12.75" customHeight="1">
      <c r="A69" s="590">
        <v>6803.0</v>
      </c>
      <c r="B69" s="431" t="s">
        <v>13589</v>
      </c>
      <c r="C69" s="431">
        <v>2001.0</v>
      </c>
      <c r="D69" s="508">
        <v>37182.0</v>
      </c>
      <c r="E69" s="431" t="s">
        <v>13590</v>
      </c>
      <c r="F69" s="431" t="s">
        <v>1185</v>
      </c>
      <c r="G69" s="431" t="s">
        <v>34</v>
      </c>
      <c r="H69" s="431" t="s">
        <v>13409</v>
      </c>
      <c r="I69" s="508">
        <v>37960.0</v>
      </c>
      <c r="J69" s="433">
        <v>12.0</v>
      </c>
      <c r="K69" s="649" t="s">
        <v>322</v>
      </c>
      <c r="L69" s="431" t="s">
        <v>395</v>
      </c>
      <c r="M69" s="327">
        <f t="shared" si="1"/>
        <v>778</v>
      </c>
      <c r="N69" s="210"/>
      <c r="O69" s="386" t="s">
        <v>322</v>
      </c>
      <c r="P69" s="379"/>
      <c r="Q69" s="379"/>
      <c r="R69" s="380"/>
      <c r="S69" s="387">
        <f>COUNTIF($K$2:$K$476,"III - Medianamente tóxico")</f>
        <v>39</v>
      </c>
      <c r="T69" s="388">
        <f>(S69/S76)</f>
        <v>0.5064935065</v>
      </c>
      <c r="U69" s="210"/>
      <c r="V69" s="210"/>
      <c r="W69" s="210"/>
      <c r="X69" s="210"/>
      <c r="Y69" s="210"/>
      <c r="Z69" s="210"/>
    </row>
    <row r="70" ht="12.75" customHeight="1">
      <c r="A70" s="597">
        <v>6903.0</v>
      </c>
      <c r="B70" s="437" t="s">
        <v>13591</v>
      </c>
      <c r="C70" s="437">
        <v>2000.0</v>
      </c>
      <c r="D70" s="511">
        <v>36714.0</v>
      </c>
      <c r="E70" s="437" t="s">
        <v>13592</v>
      </c>
      <c r="F70" s="437" t="s">
        <v>1349</v>
      </c>
      <c r="G70" s="437" t="s">
        <v>430</v>
      </c>
      <c r="H70" s="437" t="s">
        <v>10288</v>
      </c>
      <c r="I70" s="511">
        <v>37966.0</v>
      </c>
      <c r="J70" s="439">
        <v>12.0</v>
      </c>
      <c r="K70" s="649" t="s">
        <v>322</v>
      </c>
      <c r="L70" s="439" t="s">
        <v>390</v>
      </c>
      <c r="M70" s="330">
        <f t="shared" si="1"/>
        <v>1252</v>
      </c>
      <c r="N70" s="210"/>
      <c r="O70" s="386" t="s">
        <v>329</v>
      </c>
      <c r="P70" s="379"/>
      <c r="Q70" s="379"/>
      <c r="R70" s="380"/>
      <c r="S70" s="387">
        <f>COUNTIF($K$2:$K$476,"Categoria 4 - Produto Pouco Tóxico")</f>
        <v>0</v>
      </c>
      <c r="T70" s="388">
        <f>(S70/S76)</f>
        <v>0</v>
      </c>
      <c r="U70" s="210"/>
      <c r="V70" s="210"/>
      <c r="W70" s="210"/>
      <c r="X70" s="210"/>
      <c r="Y70" s="210"/>
      <c r="Z70" s="210"/>
    </row>
    <row r="71" ht="12.75" customHeight="1">
      <c r="A71" s="590">
        <v>7003.0</v>
      </c>
      <c r="B71" s="431" t="s">
        <v>13593</v>
      </c>
      <c r="C71" s="431">
        <v>2002.0</v>
      </c>
      <c r="D71" s="508">
        <v>37470.0</v>
      </c>
      <c r="E71" s="431" t="s">
        <v>13594</v>
      </c>
      <c r="F71" s="431" t="s">
        <v>1185</v>
      </c>
      <c r="G71" s="431" t="s">
        <v>707</v>
      </c>
      <c r="H71" s="431" t="s">
        <v>251</v>
      </c>
      <c r="I71" s="508">
        <v>37966.0</v>
      </c>
      <c r="J71" s="433">
        <v>12.0</v>
      </c>
      <c r="K71" s="649" t="s">
        <v>322</v>
      </c>
      <c r="L71" s="431" t="s">
        <v>395</v>
      </c>
      <c r="M71" s="327">
        <f t="shared" si="1"/>
        <v>496</v>
      </c>
      <c r="N71" s="210"/>
      <c r="O71" s="386" t="s">
        <v>336</v>
      </c>
      <c r="P71" s="379"/>
      <c r="Q71" s="379"/>
      <c r="R71" s="380"/>
      <c r="S71" s="387">
        <f>COUNTIF($K$2:$K$476,"Categoria 5 - Produto Improvável de Causar Dano Agudo")</f>
        <v>0</v>
      </c>
      <c r="T71" s="388">
        <f>(S71/S76)</f>
        <v>0</v>
      </c>
      <c r="U71" s="210"/>
      <c r="V71" s="210"/>
      <c r="W71" s="210"/>
      <c r="X71" s="210"/>
      <c r="Y71" s="210"/>
      <c r="Z71" s="210"/>
    </row>
    <row r="72" ht="12.75" customHeight="1">
      <c r="A72" s="597">
        <v>7103.0</v>
      </c>
      <c r="B72" s="437" t="s">
        <v>13595</v>
      </c>
      <c r="C72" s="437">
        <v>1999.0</v>
      </c>
      <c r="D72" s="511">
        <v>36234.0</v>
      </c>
      <c r="E72" s="437" t="s">
        <v>13596</v>
      </c>
      <c r="F72" s="437" t="s">
        <v>1653</v>
      </c>
      <c r="G72" s="437" t="s">
        <v>806</v>
      </c>
      <c r="H72" s="437" t="s">
        <v>321</v>
      </c>
      <c r="I72" s="511">
        <v>37971.0</v>
      </c>
      <c r="J72" s="439">
        <v>12.0</v>
      </c>
      <c r="K72" s="649" t="s">
        <v>322</v>
      </c>
      <c r="L72" s="439" t="s">
        <v>390</v>
      </c>
      <c r="M72" s="330">
        <f t="shared" si="1"/>
        <v>1737</v>
      </c>
      <c r="N72" s="210"/>
      <c r="O72" s="389" t="s">
        <v>344</v>
      </c>
      <c r="P72" s="379"/>
      <c r="Q72" s="379"/>
      <c r="R72" s="380"/>
      <c r="S72" s="390">
        <f>COUNTIF($K$2:$K$476,"IV - Pouco tóxico")</f>
        <v>9</v>
      </c>
      <c r="T72" s="391">
        <f>(S72/S76)</f>
        <v>0.1168831169</v>
      </c>
      <c r="U72" s="210"/>
      <c r="V72" s="210"/>
      <c r="W72" s="210"/>
      <c r="X72" s="210"/>
      <c r="Y72" s="210"/>
      <c r="Z72" s="210"/>
    </row>
    <row r="73" ht="12.75" customHeight="1">
      <c r="A73" s="590">
        <v>7203.0</v>
      </c>
      <c r="B73" s="431" t="s">
        <v>13597</v>
      </c>
      <c r="C73" s="431">
        <v>1999.0</v>
      </c>
      <c r="D73" s="508">
        <v>36250.0</v>
      </c>
      <c r="E73" s="431" t="s">
        <v>13598</v>
      </c>
      <c r="F73" s="431" t="s">
        <v>1653</v>
      </c>
      <c r="G73" s="431" t="s">
        <v>806</v>
      </c>
      <c r="H73" s="431" t="s">
        <v>321</v>
      </c>
      <c r="I73" s="508">
        <v>37971.0</v>
      </c>
      <c r="J73" s="433">
        <v>12.0</v>
      </c>
      <c r="K73" s="649" t="s">
        <v>322</v>
      </c>
      <c r="L73" s="431" t="s">
        <v>390</v>
      </c>
      <c r="M73" s="327">
        <f t="shared" si="1"/>
        <v>1721</v>
      </c>
      <c r="N73" s="210"/>
      <c r="O73" s="389" t="s">
        <v>1231</v>
      </c>
      <c r="P73" s="379"/>
      <c r="Q73" s="379"/>
      <c r="R73" s="380"/>
      <c r="S73" s="390">
        <f>COUNTIF($K$2:$K$476,"Não classificado - Produto não classificado")</f>
        <v>0</v>
      </c>
      <c r="T73" s="391">
        <f>(S73/S76)</f>
        <v>0</v>
      </c>
      <c r="U73" s="210"/>
      <c r="V73" s="210"/>
      <c r="W73" s="210"/>
      <c r="X73" s="210"/>
      <c r="Y73" s="210"/>
      <c r="Z73" s="210"/>
    </row>
    <row r="74" ht="12.75" customHeight="1">
      <c r="A74" s="597">
        <v>7303.0</v>
      </c>
      <c r="B74" s="437" t="s">
        <v>13599</v>
      </c>
      <c r="C74" s="437">
        <v>2001.0</v>
      </c>
      <c r="D74" s="511">
        <v>37147.0</v>
      </c>
      <c r="E74" s="437" t="s">
        <v>13600</v>
      </c>
      <c r="F74" s="437" t="s">
        <v>1349</v>
      </c>
      <c r="G74" s="437" t="s">
        <v>430</v>
      </c>
      <c r="H74" s="437" t="s">
        <v>5536</v>
      </c>
      <c r="I74" s="511">
        <v>37971.0</v>
      </c>
      <c r="J74" s="439">
        <v>12.0</v>
      </c>
      <c r="K74" s="649" t="s">
        <v>322</v>
      </c>
      <c r="L74" s="439" t="s">
        <v>390</v>
      </c>
      <c r="M74" s="330">
        <f t="shared" si="1"/>
        <v>824</v>
      </c>
      <c r="N74" s="210"/>
      <c r="O74" s="389" t="s">
        <v>1259</v>
      </c>
      <c r="P74" s="379"/>
      <c r="Q74" s="379"/>
      <c r="R74" s="380"/>
      <c r="S74" s="390">
        <f>COUNTIF($K$2:$K$476,"Não determinada devido à natureza do produto (Inimigos naturais)")</f>
        <v>0</v>
      </c>
      <c r="T74" s="391">
        <f>(S74/S76)</f>
        <v>0</v>
      </c>
      <c r="U74" s="210"/>
      <c r="V74" s="210"/>
      <c r="W74" s="210"/>
      <c r="X74" s="210"/>
      <c r="Y74" s="210"/>
      <c r="Z74" s="210"/>
    </row>
    <row r="75" ht="12.75" customHeight="1">
      <c r="A75" s="590">
        <v>7403.0</v>
      </c>
      <c r="B75" s="431" t="s">
        <v>13601</v>
      </c>
      <c r="C75" s="431">
        <v>2001.0</v>
      </c>
      <c r="D75" s="508">
        <v>37134.0</v>
      </c>
      <c r="E75" s="431" t="s">
        <v>13602</v>
      </c>
      <c r="F75" s="431" t="s">
        <v>124</v>
      </c>
      <c r="G75" s="431" t="s">
        <v>34</v>
      </c>
      <c r="H75" s="431" t="s">
        <v>807</v>
      </c>
      <c r="I75" s="508">
        <v>37971.0</v>
      </c>
      <c r="J75" s="433">
        <v>12.0</v>
      </c>
      <c r="K75" s="649" t="s">
        <v>322</v>
      </c>
      <c r="L75" s="431" t="s">
        <v>395</v>
      </c>
      <c r="M75" s="327">
        <f t="shared" si="1"/>
        <v>837</v>
      </c>
      <c r="N75" s="210"/>
      <c r="O75" s="392" t="s">
        <v>19</v>
      </c>
      <c r="P75" s="393"/>
      <c r="Q75" s="393"/>
      <c r="R75" s="394"/>
      <c r="S75" s="395">
        <f>COUNTIF($K$2:$K$476,"O perfil toxicológico foi considerado equivalente ao produto técnico de referência")</f>
        <v>0</v>
      </c>
      <c r="T75" s="396">
        <f>(S75/S76)</f>
        <v>0</v>
      </c>
      <c r="U75" s="210"/>
      <c r="V75" s="210"/>
      <c r="W75" s="210"/>
      <c r="X75" s="210"/>
      <c r="Y75" s="210"/>
      <c r="Z75" s="210"/>
    </row>
    <row r="76" ht="15.0" customHeight="1">
      <c r="A76" s="597">
        <v>7503.0</v>
      </c>
      <c r="B76" s="437" t="s">
        <v>13603</v>
      </c>
      <c r="C76" s="437">
        <v>2001.0</v>
      </c>
      <c r="D76" s="511">
        <v>37181.0</v>
      </c>
      <c r="E76" s="437" t="s">
        <v>13604</v>
      </c>
      <c r="F76" s="437" t="s">
        <v>124</v>
      </c>
      <c r="G76" s="437" t="s">
        <v>707</v>
      </c>
      <c r="H76" s="437" t="s">
        <v>807</v>
      </c>
      <c r="I76" s="511">
        <v>37972.0</v>
      </c>
      <c r="J76" s="439">
        <v>12.0</v>
      </c>
      <c r="K76" s="649" t="s">
        <v>322</v>
      </c>
      <c r="L76" s="439" t="s">
        <v>395</v>
      </c>
      <c r="M76" s="330">
        <f t="shared" si="1"/>
        <v>791</v>
      </c>
      <c r="N76" s="210"/>
      <c r="O76" s="397" t="s">
        <v>268</v>
      </c>
      <c r="P76" s="343"/>
      <c r="Q76" s="343"/>
      <c r="R76" s="398"/>
      <c r="S76" s="399">
        <f>SUM(S64:S75)</f>
        <v>77</v>
      </c>
      <c r="T76" s="400">
        <f>(S76/S76)</f>
        <v>1</v>
      </c>
      <c r="U76" s="210"/>
      <c r="V76" s="210"/>
      <c r="W76" s="210"/>
      <c r="X76" s="210"/>
      <c r="Y76" s="210"/>
      <c r="Z76" s="210"/>
    </row>
    <row r="77" ht="12.75" customHeight="1">
      <c r="A77" s="590">
        <v>7603.0</v>
      </c>
      <c r="B77" s="431" t="s">
        <v>13605</v>
      </c>
      <c r="C77" s="431">
        <v>2002.0</v>
      </c>
      <c r="D77" s="508">
        <v>37441.0</v>
      </c>
      <c r="E77" s="431" t="s">
        <v>13606</v>
      </c>
      <c r="F77" s="431" t="s">
        <v>212</v>
      </c>
      <c r="G77" s="431" t="s">
        <v>430</v>
      </c>
      <c r="H77" s="431" t="s">
        <v>50</v>
      </c>
      <c r="I77" s="508">
        <v>37981.0</v>
      </c>
      <c r="J77" s="433">
        <v>12.0</v>
      </c>
      <c r="K77" s="650" t="s">
        <v>309</v>
      </c>
      <c r="L77" s="431" t="s">
        <v>390</v>
      </c>
      <c r="M77" s="327">
        <f t="shared" si="1"/>
        <v>540</v>
      </c>
      <c r="N77" s="210"/>
      <c r="O77" s="25"/>
      <c r="P77" s="25"/>
      <c r="Q77" s="25"/>
      <c r="R77" s="25"/>
      <c r="S77" s="25"/>
      <c r="T77" s="25"/>
      <c r="U77" s="210"/>
      <c r="V77" s="210"/>
      <c r="W77" s="210"/>
      <c r="X77" s="210"/>
      <c r="Y77" s="210"/>
      <c r="Z77" s="210"/>
    </row>
    <row r="78" ht="13.5" customHeight="1">
      <c r="A78" s="597">
        <v>7703.0</v>
      </c>
      <c r="B78" s="437" t="s">
        <v>13607</v>
      </c>
      <c r="C78" s="437">
        <v>2001.0</v>
      </c>
      <c r="D78" s="511">
        <v>37161.0</v>
      </c>
      <c r="E78" s="437" t="s">
        <v>13608</v>
      </c>
      <c r="F78" s="437" t="s">
        <v>816</v>
      </c>
      <c r="G78" s="437" t="s">
        <v>806</v>
      </c>
      <c r="H78" s="437" t="s">
        <v>7752</v>
      </c>
      <c r="I78" s="511">
        <v>37985.0</v>
      </c>
      <c r="J78" s="439">
        <v>12.0</v>
      </c>
      <c r="K78" s="647" t="s">
        <v>293</v>
      </c>
      <c r="L78" s="439" t="s">
        <v>390</v>
      </c>
      <c r="M78" s="330">
        <f t="shared" si="1"/>
        <v>824</v>
      </c>
      <c r="N78" s="210"/>
      <c r="O78" s="368" t="s">
        <v>11</v>
      </c>
      <c r="P78" s="95"/>
      <c r="Q78" s="95"/>
      <c r="R78" s="95"/>
      <c r="S78" s="95"/>
      <c r="T78" s="96"/>
      <c r="U78" s="210"/>
      <c r="V78" s="210"/>
      <c r="W78" s="210"/>
      <c r="X78" s="210"/>
      <c r="Y78" s="210"/>
      <c r="Z78" s="210"/>
    </row>
    <row r="79" ht="12.75" customHeight="1">
      <c r="A79" s="625"/>
      <c r="B79" s="625"/>
      <c r="C79" s="625"/>
      <c r="D79" s="625"/>
      <c r="E79" s="625"/>
      <c r="F79" s="625"/>
      <c r="G79" s="625"/>
      <c r="H79" s="625"/>
      <c r="I79" s="627"/>
      <c r="J79" s="625"/>
      <c r="K79" s="625"/>
      <c r="L79" s="625"/>
      <c r="M79" s="625"/>
      <c r="N79" s="210"/>
      <c r="O79" s="97"/>
      <c r="P79" s="98"/>
      <c r="Q79" s="98"/>
      <c r="R79" s="98"/>
      <c r="S79" s="98"/>
      <c r="T79" s="99"/>
      <c r="U79" s="210"/>
      <c r="V79" s="210"/>
      <c r="W79" s="210"/>
      <c r="X79" s="210"/>
      <c r="Y79" s="210"/>
      <c r="Z79" s="210"/>
    </row>
    <row r="80" ht="12.75" customHeight="1">
      <c r="A80" s="625"/>
      <c r="B80" s="625"/>
      <c r="C80" s="625"/>
      <c r="D80" s="625"/>
      <c r="E80" s="625"/>
      <c r="F80" s="625"/>
      <c r="G80" s="625"/>
      <c r="H80" s="625"/>
      <c r="I80" s="627"/>
      <c r="J80" s="625"/>
      <c r="K80" s="625"/>
      <c r="L80" s="625"/>
      <c r="M80" s="625"/>
      <c r="N80" s="210"/>
      <c r="O80" s="369" t="s">
        <v>288</v>
      </c>
      <c r="P80" s="370"/>
      <c r="Q80" s="370"/>
      <c r="R80" s="371"/>
      <c r="S80" s="536" t="s">
        <v>289</v>
      </c>
      <c r="T80" s="537" t="s">
        <v>108</v>
      </c>
      <c r="U80" s="210"/>
      <c r="V80" s="210"/>
      <c r="W80" s="210"/>
      <c r="X80" s="210"/>
      <c r="Y80" s="210"/>
      <c r="Z80" s="210"/>
    </row>
    <row r="81" ht="13.5" customHeight="1">
      <c r="A81" s="625"/>
      <c r="B81" s="625"/>
      <c r="C81" s="625"/>
      <c r="D81" s="625"/>
      <c r="E81" s="625"/>
      <c r="F81" s="625"/>
      <c r="G81" s="625"/>
      <c r="H81" s="625"/>
      <c r="I81" s="627"/>
      <c r="J81" s="625"/>
      <c r="K81" s="625"/>
      <c r="L81" s="625"/>
      <c r="M81" s="625"/>
      <c r="N81" s="210"/>
      <c r="O81" s="538" t="s">
        <v>386</v>
      </c>
      <c r="P81" s="343"/>
      <c r="Q81" s="343"/>
      <c r="R81" s="344"/>
      <c r="S81" s="405">
        <f>COUNTIF($L$2:$L$476,"I - Produto altamente perigoso ao meio ambiente")</f>
        <v>2</v>
      </c>
      <c r="T81" s="406">
        <f>(S81/S85)</f>
        <v>0.02597402597</v>
      </c>
      <c r="U81" s="210"/>
      <c r="V81" s="210"/>
      <c r="W81" s="210"/>
      <c r="X81" s="210"/>
      <c r="Y81" s="210"/>
      <c r="Z81" s="210"/>
    </row>
    <row r="82" ht="13.5" customHeight="1">
      <c r="A82" s="625"/>
      <c r="B82" s="625"/>
      <c r="C82" s="625"/>
      <c r="D82" s="625"/>
      <c r="E82" s="625"/>
      <c r="F82" s="625"/>
      <c r="G82" s="625"/>
      <c r="H82" s="625"/>
      <c r="I82" s="627"/>
      <c r="J82" s="625"/>
      <c r="K82" s="625"/>
      <c r="L82" s="625"/>
      <c r="M82" s="625"/>
      <c r="N82" s="210"/>
      <c r="O82" s="407" t="s">
        <v>390</v>
      </c>
      <c r="P82" s="106"/>
      <c r="Q82" s="106"/>
      <c r="R82" s="107"/>
      <c r="S82" s="408">
        <f>COUNTIF($L$2:$L$476,"II - Produto muito perigoso ao meio ambiente")</f>
        <v>19</v>
      </c>
      <c r="T82" s="409">
        <f>(S82/S85)</f>
        <v>0.2467532468</v>
      </c>
      <c r="U82" s="210"/>
      <c r="V82" s="210"/>
      <c r="W82" s="210"/>
      <c r="X82" s="210"/>
      <c r="Y82" s="210"/>
      <c r="Z82" s="210"/>
    </row>
    <row r="83" ht="13.5" customHeight="1">
      <c r="A83" s="625"/>
      <c r="B83" s="625"/>
      <c r="C83" s="625"/>
      <c r="D83" s="625"/>
      <c r="E83" s="625"/>
      <c r="F83" s="625"/>
      <c r="G83" s="625"/>
      <c r="H83" s="625"/>
      <c r="I83" s="627"/>
      <c r="J83" s="625"/>
      <c r="K83" s="625"/>
      <c r="L83" s="625"/>
      <c r="M83" s="625"/>
      <c r="N83" s="210"/>
      <c r="O83" s="410" t="s">
        <v>395</v>
      </c>
      <c r="P83" s="106"/>
      <c r="Q83" s="106"/>
      <c r="R83" s="107"/>
      <c r="S83" s="405">
        <f>COUNTIF($L$2:$L$476,"III - Produto perigoso ao meio ambiente")</f>
        <v>49</v>
      </c>
      <c r="T83" s="406">
        <f>(S83/S85)</f>
        <v>0.6363636364</v>
      </c>
      <c r="U83" s="210"/>
      <c r="V83" s="210"/>
      <c r="W83" s="210"/>
      <c r="X83" s="210"/>
      <c r="Y83" s="210"/>
      <c r="Z83" s="210"/>
    </row>
    <row r="84" ht="14.25" customHeight="1">
      <c r="A84" s="625"/>
      <c r="B84" s="625"/>
      <c r="C84" s="625"/>
      <c r="D84" s="625"/>
      <c r="E84" s="625"/>
      <c r="F84" s="625"/>
      <c r="G84" s="625"/>
      <c r="H84" s="625"/>
      <c r="I84" s="627"/>
      <c r="J84" s="625"/>
      <c r="K84" s="625"/>
      <c r="L84" s="625"/>
      <c r="M84" s="625"/>
      <c r="N84" s="210"/>
      <c r="O84" s="407" t="s">
        <v>399</v>
      </c>
      <c r="P84" s="106"/>
      <c r="Q84" s="106"/>
      <c r="R84" s="107"/>
      <c r="S84" s="408">
        <f>COUNTIF($L$2:$L$476,"IV - Produto pouco perigoso ao meio ambiente")</f>
        <v>7</v>
      </c>
      <c r="T84" s="409">
        <f>(S84/S85)</f>
        <v>0.09090909091</v>
      </c>
      <c r="U84" s="210"/>
      <c r="V84" s="210"/>
      <c r="W84" s="210"/>
      <c r="X84" s="210"/>
      <c r="Y84" s="210"/>
      <c r="Z84" s="210"/>
    </row>
    <row r="85" ht="12.75" customHeight="1">
      <c r="A85" s="625"/>
      <c r="B85" s="625"/>
      <c r="C85" s="625"/>
      <c r="D85" s="625"/>
      <c r="E85" s="625"/>
      <c r="F85" s="625"/>
      <c r="G85" s="625"/>
      <c r="H85" s="625"/>
      <c r="I85" s="627"/>
      <c r="J85" s="625"/>
      <c r="K85" s="625"/>
      <c r="L85" s="625"/>
      <c r="M85" s="625"/>
      <c r="N85" s="210"/>
      <c r="O85" s="369" t="s">
        <v>268</v>
      </c>
      <c r="P85" s="370"/>
      <c r="Q85" s="370"/>
      <c r="R85" s="371"/>
      <c r="S85" s="399">
        <f>SUM(S81:S84)</f>
        <v>77</v>
      </c>
      <c r="T85" s="400">
        <f>(S85/S85)</f>
        <v>1</v>
      </c>
      <c r="U85" s="210"/>
      <c r="V85" s="210"/>
      <c r="W85" s="210"/>
      <c r="X85" s="210"/>
      <c r="Y85" s="210"/>
      <c r="Z85" s="210"/>
    </row>
    <row r="86" ht="12.75" customHeight="1">
      <c r="A86" s="625"/>
      <c r="B86" s="625"/>
      <c r="C86" s="625"/>
      <c r="D86" s="625"/>
      <c r="E86" s="625"/>
      <c r="F86" s="625"/>
      <c r="G86" s="625"/>
      <c r="H86" s="625"/>
      <c r="I86" s="627"/>
      <c r="J86" s="625"/>
      <c r="K86" s="625"/>
      <c r="L86" s="625"/>
      <c r="M86" s="625"/>
      <c r="N86" s="210"/>
      <c r="O86" s="25"/>
      <c r="P86" s="25"/>
      <c r="Q86" s="25"/>
      <c r="R86" s="25"/>
      <c r="S86" s="25"/>
      <c r="T86" s="25"/>
      <c r="U86" s="210"/>
      <c r="V86" s="210"/>
      <c r="W86" s="210"/>
      <c r="X86" s="210"/>
      <c r="Y86" s="210"/>
      <c r="Z86" s="210"/>
    </row>
    <row r="87" ht="13.5" customHeight="1">
      <c r="A87" s="625"/>
      <c r="B87" s="625"/>
      <c r="C87" s="625"/>
      <c r="D87" s="625"/>
      <c r="E87" s="625"/>
      <c r="F87" s="625"/>
      <c r="G87" s="625"/>
      <c r="H87" s="625"/>
      <c r="I87" s="627"/>
      <c r="J87" s="625"/>
      <c r="K87" s="625"/>
      <c r="L87" s="625"/>
      <c r="M87" s="625"/>
      <c r="N87" s="210"/>
      <c r="O87" s="414" t="s">
        <v>412</v>
      </c>
      <c r="P87" s="415"/>
      <c r="Q87" s="415"/>
      <c r="R87" s="416"/>
      <c r="S87" s="25"/>
      <c r="T87" s="25"/>
      <c r="U87" s="210"/>
      <c r="V87" s="210"/>
      <c r="W87" s="210"/>
      <c r="X87" s="210"/>
      <c r="Y87" s="210"/>
      <c r="Z87" s="210"/>
    </row>
    <row r="88" ht="12.75" customHeight="1">
      <c r="A88" s="625"/>
      <c r="B88" s="625"/>
      <c r="C88" s="625"/>
      <c r="D88" s="625"/>
      <c r="E88" s="625"/>
      <c r="F88" s="625"/>
      <c r="G88" s="625"/>
      <c r="H88" s="625"/>
      <c r="I88" s="627"/>
      <c r="J88" s="625"/>
      <c r="K88" s="625"/>
      <c r="L88" s="625"/>
      <c r="M88" s="625"/>
      <c r="N88" s="210"/>
      <c r="O88" s="417"/>
      <c r="P88" s="98"/>
      <c r="Q88" s="98"/>
      <c r="R88" s="418"/>
      <c r="S88" s="25"/>
      <c r="T88" s="25"/>
      <c r="U88" s="210"/>
      <c r="V88" s="210"/>
      <c r="W88" s="210"/>
      <c r="X88" s="210"/>
      <c r="Y88" s="210"/>
      <c r="Z88" s="210"/>
    </row>
    <row r="89" ht="12.75" customHeight="1">
      <c r="A89" s="625"/>
      <c r="B89" s="625"/>
      <c r="C89" s="625"/>
      <c r="D89" s="625"/>
      <c r="E89" s="625"/>
      <c r="F89" s="625"/>
      <c r="G89" s="625"/>
      <c r="H89" s="625"/>
      <c r="I89" s="627"/>
      <c r="J89" s="625"/>
      <c r="K89" s="625"/>
      <c r="L89" s="625"/>
      <c r="M89" s="625"/>
      <c r="N89" s="210"/>
      <c r="O89" s="419" t="s">
        <v>423</v>
      </c>
      <c r="P89" s="420" t="s">
        <v>424</v>
      </c>
      <c r="Q89" s="421"/>
      <c r="R89" s="422"/>
      <c r="S89" s="25"/>
      <c r="T89" s="25"/>
      <c r="U89" s="210"/>
      <c r="V89" s="210"/>
      <c r="W89" s="210"/>
      <c r="X89" s="210"/>
      <c r="Y89" s="210"/>
      <c r="Z89" s="210"/>
    </row>
    <row r="90" ht="12.75" customHeight="1">
      <c r="A90" s="625"/>
      <c r="B90" s="625"/>
      <c r="C90" s="625"/>
      <c r="D90" s="625"/>
      <c r="E90" s="625"/>
      <c r="F90" s="625"/>
      <c r="G90" s="625"/>
      <c r="H90" s="625"/>
      <c r="I90" s="627"/>
      <c r="J90" s="625"/>
      <c r="K90" s="625"/>
      <c r="L90" s="625"/>
      <c r="M90" s="625"/>
      <c r="N90" s="210"/>
      <c r="O90" s="423" t="s">
        <v>430</v>
      </c>
      <c r="P90" s="424">
        <f>AVERAGEIF(G2:G476,"PT",M2:M476)</f>
        <v>1095.761905</v>
      </c>
      <c r="Q90" s="379"/>
      <c r="R90" s="380"/>
      <c r="S90" s="25"/>
      <c r="T90" s="25"/>
      <c r="U90" s="210"/>
      <c r="V90" s="210"/>
      <c r="W90" s="210"/>
      <c r="X90" s="210"/>
      <c r="Y90" s="210"/>
      <c r="Z90" s="210"/>
    </row>
    <row r="91" ht="12.75" customHeight="1">
      <c r="A91" s="625"/>
      <c r="B91" s="625"/>
      <c r="C91" s="625"/>
      <c r="D91" s="625"/>
      <c r="E91" s="625"/>
      <c r="F91" s="625"/>
      <c r="G91" s="625"/>
      <c r="H91" s="625"/>
      <c r="I91" s="627"/>
      <c r="J91" s="625"/>
      <c r="K91" s="625"/>
      <c r="L91" s="625"/>
      <c r="M91" s="625"/>
      <c r="N91" s="210"/>
      <c r="O91" s="425" t="s">
        <v>34</v>
      </c>
      <c r="P91" s="426">
        <f>AVERAGEIF(G2:G477,"PTN",M2:M477)</f>
        <v>723.875</v>
      </c>
      <c r="Q91" s="379"/>
      <c r="R91" s="380"/>
      <c r="S91" s="25"/>
      <c r="T91" s="25"/>
      <c r="U91" s="210"/>
      <c r="V91" s="210"/>
      <c r="W91" s="210"/>
      <c r="X91" s="210"/>
      <c r="Y91" s="210"/>
      <c r="Z91" s="210"/>
    </row>
    <row r="92" ht="12.75" customHeight="1">
      <c r="A92" s="625"/>
      <c r="B92" s="625"/>
      <c r="C92" s="625"/>
      <c r="D92" s="625"/>
      <c r="E92" s="210"/>
      <c r="F92" s="210"/>
      <c r="G92" s="210"/>
      <c r="H92" s="210"/>
      <c r="I92" s="627"/>
      <c r="J92" s="210"/>
      <c r="K92" s="210"/>
      <c r="L92" s="210"/>
      <c r="M92" s="628"/>
      <c r="N92" s="210"/>
      <c r="O92" s="423" t="s">
        <v>17</v>
      </c>
      <c r="P92" s="424" t="str">
        <f>AVERAGEIF(G2:G476,"PTE",M2:M476)</f>
        <v>#DIV/0!</v>
      </c>
      <c r="Q92" s="379"/>
      <c r="R92" s="380"/>
      <c r="S92" s="25"/>
      <c r="T92" s="25"/>
      <c r="U92" s="210"/>
      <c r="V92" s="210"/>
      <c r="W92" s="210"/>
      <c r="X92" s="210"/>
      <c r="Y92" s="210"/>
      <c r="Z92" s="210"/>
    </row>
    <row r="93" ht="12.75" customHeight="1">
      <c r="A93" s="625"/>
      <c r="B93" s="625"/>
      <c r="C93" s="625"/>
      <c r="D93" s="625"/>
      <c r="E93" s="210"/>
      <c r="F93" s="210"/>
      <c r="G93" s="210"/>
      <c r="H93" s="210"/>
      <c r="I93" s="627"/>
      <c r="J93" s="210"/>
      <c r="K93" s="210"/>
      <c r="L93" s="210"/>
      <c r="M93" s="628"/>
      <c r="N93" s="210"/>
      <c r="O93" s="425" t="s">
        <v>46</v>
      </c>
      <c r="P93" s="426" t="str">
        <f>AVERAGEIF(G2:G476,"Pré-Mistura",M2:M476)</f>
        <v>#DIV/0!</v>
      </c>
      <c r="Q93" s="379"/>
      <c r="R93" s="380"/>
      <c r="S93" s="25"/>
      <c r="T93" s="25"/>
      <c r="U93" s="210"/>
      <c r="V93" s="210"/>
      <c r="W93" s="210"/>
      <c r="X93" s="210"/>
      <c r="Y93" s="210"/>
      <c r="Z93" s="210"/>
    </row>
    <row r="94" ht="12.75" customHeight="1">
      <c r="A94" s="625"/>
      <c r="B94" s="625"/>
      <c r="C94" s="625"/>
      <c r="D94" s="625"/>
      <c r="E94" s="210"/>
      <c r="F94" s="210"/>
      <c r="G94" s="210"/>
      <c r="H94" s="210"/>
      <c r="I94" s="627"/>
      <c r="J94" s="210"/>
      <c r="K94" s="210"/>
      <c r="L94" s="210"/>
      <c r="M94" s="628"/>
      <c r="N94" s="210"/>
      <c r="O94" s="423" t="s">
        <v>806</v>
      </c>
      <c r="P94" s="424">
        <f>AVERAGEIF(G2:G476,"PF",M2:M476)</f>
        <v>1175.225</v>
      </c>
      <c r="Q94" s="379"/>
      <c r="R94" s="380"/>
      <c r="S94" s="25"/>
      <c r="T94" s="25"/>
      <c r="U94" s="210"/>
      <c r="V94" s="210"/>
      <c r="W94" s="210"/>
      <c r="X94" s="210"/>
      <c r="Y94" s="210"/>
      <c r="Z94" s="210"/>
    </row>
    <row r="95" ht="12.75" customHeight="1">
      <c r="A95" s="625"/>
      <c r="B95" s="625"/>
      <c r="C95" s="625"/>
      <c r="D95" s="625"/>
      <c r="E95" s="210"/>
      <c r="F95" s="210"/>
      <c r="G95" s="210"/>
      <c r="H95" s="210"/>
      <c r="I95" s="627"/>
      <c r="J95" s="210"/>
      <c r="K95" s="210"/>
      <c r="L95" s="210"/>
      <c r="M95" s="628"/>
      <c r="N95" s="210"/>
      <c r="O95" s="425" t="s">
        <v>707</v>
      </c>
      <c r="P95" s="426">
        <f>AVERAGEIF(G2:G476,"PFN",M2:M476)</f>
        <v>598.3333333</v>
      </c>
      <c r="Q95" s="379"/>
      <c r="R95" s="380"/>
      <c r="S95" s="25"/>
      <c r="T95" s="25"/>
      <c r="U95" s="210"/>
      <c r="V95" s="210"/>
      <c r="W95" s="210"/>
      <c r="X95" s="210"/>
      <c r="Y95" s="210"/>
      <c r="Z95" s="210"/>
    </row>
    <row r="96" ht="12.75" customHeight="1">
      <c r="A96" s="625"/>
      <c r="B96" s="625"/>
      <c r="C96" s="625"/>
      <c r="D96" s="625"/>
      <c r="E96" s="210"/>
      <c r="F96" s="210"/>
      <c r="G96" s="210"/>
      <c r="H96" s="210"/>
      <c r="I96" s="627"/>
      <c r="J96" s="210"/>
      <c r="K96" s="210"/>
      <c r="L96" s="210"/>
      <c r="M96" s="628"/>
      <c r="N96" s="210"/>
      <c r="O96" s="423" t="s">
        <v>712</v>
      </c>
      <c r="P96" s="424" t="str">
        <f>AVERAGEIF(G2:G476,"PF/PTE",M2:M476)</f>
        <v>#DIV/0!</v>
      </c>
      <c r="Q96" s="379"/>
      <c r="R96" s="380"/>
      <c r="S96" s="25"/>
      <c r="T96" s="25"/>
      <c r="U96" s="210"/>
      <c r="V96" s="210"/>
      <c r="W96" s="210"/>
      <c r="X96" s="210"/>
      <c r="Y96" s="210"/>
      <c r="Z96" s="210"/>
    </row>
    <row r="97" ht="12.75" customHeight="1">
      <c r="A97" s="625"/>
      <c r="B97" s="625"/>
      <c r="C97" s="625"/>
      <c r="D97" s="625"/>
      <c r="E97" s="210"/>
      <c r="F97" s="210"/>
      <c r="G97" s="210"/>
      <c r="H97" s="210"/>
      <c r="I97" s="627"/>
      <c r="J97" s="210"/>
      <c r="K97" s="210"/>
      <c r="L97" s="210"/>
      <c r="M97" s="628"/>
      <c r="N97" s="210"/>
      <c r="O97" s="425" t="s">
        <v>725</v>
      </c>
      <c r="P97" s="426">
        <f>AVERAGEIF(G2:G476,"Bio",M2:M476)</f>
        <v>590.4</v>
      </c>
      <c r="Q97" s="379"/>
      <c r="R97" s="380"/>
      <c r="S97" s="25"/>
      <c r="T97" s="25"/>
      <c r="U97" s="210"/>
      <c r="V97" s="210"/>
      <c r="W97" s="210"/>
      <c r="X97" s="210"/>
      <c r="Y97" s="210"/>
      <c r="Z97" s="210"/>
    </row>
    <row r="98" ht="12.75" customHeight="1">
      <c r="A98" s="625"/>
      <c r="B98" s="625"/>
      <c r="C98" s="625"/>
      <c r="D98" s="625"/>
      <c r="E98" s="210"/>
      <c r="F98" s="210"/>
      <c r="G98" s="210"/>
      <c r="H98" s="210"/>
      <c r="I98" s="627"/>
      <c r="J98" s="210"/>
      <c r="K98" s="210"/>
      <c r="L98" s="210"/>
      <c r="M98" s="628"/>
      <c r="N98" s="210"/>
      <c r="O98" s="423" t="s">
        <v>729</v>
      </c>
      <c r="P98" s="424" t="str">
        <f>AVERAGEIF(G2:G476,"Bio/Org",M2:M476)</f>
        <v>#DIV/0!</v>
      </c>
      <c r="Q98" s="379"/>
      <c r="R98" s="380"/>
      <c r="S98" s="25"/>
      <c r="T98" s="25"/>
      <c r="U98" s="210"/>
      <c r="V98" s="210"/>
      <c r="W98" s="210"/>
      <c r="X98" s="210"/>
      <c r="Y98" s="210"/>
      <c r="Z98" s="210"/>
    </row>
    <row r="99" ht="12.75" customHeight="1">
      <c r="A99" s="625"/>
      <c r="B99" s="625"/>
      <c r="C99" s="625"/>
      <c r="D99" s="625"/>
      <c r="E99" s="210"/>
      <c r="F99" s="210"/>
      <c r="G99" s="210"/>
      <c r="H99" s="210"/>
      <c r="I99" s="627"/>
      <c r="J99" s="210"/>
      <c r="K99" s="210"/>
      <c r="L99" s="210"/>
      <c r="M99" s="628"/>
      <c r="N99" s="210"/>
      <c r="O99" s="427" t="s">
        <v>435</v>
      </c>
      <c r="P99" s="428">
        <f>AVERAGE(M2:M494)</f>
        <v>1046.207792</v>
      </c>
      <c r="Q99" s="429"/>
      <c r="R99" s="329"/>
      <c r="S99" s="25"/>
      <c r="T99" s="25"/>
      <c r="U99" s="210"/>
      <c r="V99" s="210"/>
      <c r="W99" s="210"/>
      <c r="X99" s="210"/>
      <c r="Y99" s="210"/>
      <c r="Z99" s="210"/>
    </row>
    <row r="100" ht="12.75" customHeight="1">
      <c r="A100" s="625"/>
      <c r="B100" s="625"/>
      <c r="C100" s="625"/>
      <c r="D100" s="625"/>
      <c r="E100" s="210"/>
      <c r="F100" s="210"/>
      <c r="G100" s="210"/>
      <c r="H100" s="210"/>
      <c r="I100" s="627"/>
      <c r="J100" s="210"/>
      <c r="K100" s="210"/>
      <c r="L100" s="210"/>
      <c r="M100" s="628"/>
      <c r="N100" s="210"/>
      <c r="O100" s="210"/>
      <c r="P100" s="210"/>
      <c r="Q100" s="210"/>
      <c r="R100" s="210"/>
      <c r="S100" s="210"/>
      <c r="T100" s="210"/>
      <c r="U100" s="210"/>
      <c r="V100" s="210"/>
      <c r="W100" s="210"/>
      <c r="X100" s="210"/>
      <c r="Y100" s="210"/>
      <c r="Z100" s="210"/>
    </row>
    <row r="101" ht="12.75" customHeight="1">
      <c r="A101" s="625"/>
      <c r="B101" s="625"/>
      <c r="C101" s="625"/>
      <c r="D101" s="625"/>
      <c r="E101" s="210"/>
      <c r="F101" s="210"/>
      <c r="G101" s="210"/>
      <c r="H101" s="210"/>
      <c r="I101" s="627"/>
      <c r="J101" s="210"/>
      <c r="K101" s="210"/>
      <c r="L101" s="210"/>
      <c r="M101" s="628"/>
      <c r="N101" s="210"/>
      <c r="O101" s="210"/>
      <c r="P101" s="210"/>
      <c r="Q101" s="210"/>
      <c r="R101" s="210"/>
      <c r="S101" s="210"/>
      <c r="T101" s="210"/>
      <c r="U101" s="210"/>
      <c r="V101" s="210"/>
      <c r="W101" s="210"/>
      <c r="X101" s="210"/>
      <c r="Y101" s="210"/>
      <c r="Z101" s="210"/>
    </row>
    <row r="102" ht="12.75" customHeight="1">
      <c r="A102" s="625"/>
      <c r="B102" s="625"/>
      <c r="C102" s="625"/>
      <c r="D102" s="625"/>
      <c r="E102" s="210"/>
      <c r="F102" s="210"/>
      <c r="G102" s="210"/>
      <c r="H102" s="210"/>
      <c r="I102" s="627"/>
      <c r="J102" s="210"/>
      <c r="K102" s="210"/>
      <c r="L102" s="210"/>
      <c r="M102" s="628"/>
      <c r="N102" s="210"/>
      <c r="O102" s="210"/>
      <c r="P102" s="210"/>
      <c r="Q102" s="210"/>
      <c r="R102" s="210"/>
      <c r="S102" s="210"/>
      <c r="T102" s="210"/>
      <c r="U102" s="210"/>
      <c r="V102" s="210"/>
      <c r="W102" s="210"/>
      <c r="X102" s="210"/>
      <c r="Y102" s="210"/>
      <c r="Z102" s="210"/>
    </row>
    <row r="103" ht="12.75" customHeight="1">
      <c r="A103" s="625"/>
      <c r="B103" s="625"/>
      <c r="C103" s="625"/>
      <c r="D103" s="625"/>
      <c r="E103" s="210"/>
      <c r="F103" s="210"/>
      <c r="G103" s="210"/>
      <c r="H103" s="210"/>
      <c r="I103" s="627"/>
      <c r="J103" s="210"/>
      <c r="K103" s="210"/>
      <c r="L103" s="210"/>
      <c r="M103" s="628"/>
      <c r="N103" s="210"/>
      <c r="O103" s="210"/>
      <c r="P103" s="210"/>
      <c r="Q103" s="210"/>
      <c r="R103" s="210"/>
      <c r="S103" s="210"/>
      <c r="T103" s="210"/>
      <c r="U103" s="210"/>
      <c r="V103" s="210"/>
      <c r="W103" s="210"/>
      <c r="X103" s="210"/>
      <c r="Y103" s="210"/>
      <c r="Z103" s="210"/>
    </row>
    <row r="104" ht="12.75" customHeight="1">
      <c r="A104" s="625"/>
      <c r="B104" s="625"/>
      <c r="C104" s="625"/>
      <c r="D104" s="625"/>
      <c r="E104" s="210"/>
      <c r="F104" s="210"/>
      <c r="G104" s="210"/>
      <c r="H104" s="210"/>
      <c r="I104" s="627"/>
      <c r="J104" s="210"/>
      <c r="K104" s="210"/>
      <c r="L104" s="210"/>
      <c r="M104" s="628"/>
      <c r="N104" s="210"/>
      <c r="O104" s="210"/>
      <c r="P104" s="210"/>
      <c r="Q104" s="210"/>
      <c r="R104" s="210"/>
      <c r="S104" s="210"/>
      <c r="T104" s="210"/>
      <c r="U104" s="210"/>
      <c r="V104" s="210"/>
      <c r="W104" s="210"/>
      <c r="X104" s="210"/>
      <c r="Y104" s="210"/>
      <c r="Z104" s="210"/>
    </row>
    <row r="105" ht="12.75" customHeight="1">
      <c r="A105" s="625"/>
      <c r="B105" s="625"/>
      <c r="C105" s="625"/>
      <c r="D105" s="625"/>
      <c r="E105" s="210"/>
      <c r="F105" s="210"/>
      <c r="G105" s="210"/>
      <c r="H105" s="210"/>
      <c r="I105" s="627"/>
      <c r="J105" s="210"/>
      <c r="K105" s="210"/>
      <c r="L105" s="210"/>
      <c r="M105" s="628"/>
      <c r="N105" s="210"/>
      <c r="O105" s="210"/>
      <c r="P105" s="210"/>
      <c r="Q105" s="210"/>
      <c r="R105" s="210"/>
      <c r="S105" s="210"/>
      <c r="T105" s="210"/>
      <c r="U105" s="210"/>
      <c r="V105" s="210"/>
      <c r="W105" s="210"/>
      <c r="X105" s="210"/>
      <c r="Y105" s="210"/>
      <c r="Z105" s="210"/>
    </row>
    <row r="106" ht="12.75" customHeight="1">
      <c r="A106" s="625"/>
      <c r="B106" s="625"/>
      <c r="C106" s="625"/>
      <c r="D106" s="625"/>
      <c r="E106" s="210"/>
      <c r="F106" s="210"/>
      <c r="G106" s="210"/>
      <c r="H106" s="210"/>
      <c r="I106" s="627"/>
      <c r="J106" s="210"/>
      <c r="K106" s="210"/>
      <c r="L106" s="210"/>
      <c r="M106" s="628"/>
      <c r="N106" s="210"/>
      <c r="O106" s="210"/>
      <c r="P106" s="210"/>
      <c r="Q106" s="210"/>
      <c r="R106" s="210"/>
      <c r="S106" s="210"/>
      <c r="T106" s="210"/>
      <c r="U106" s="210"/>
      <c r="V106" s="210"/>
      <c r="W106" s="210"/>
      <c r="X106" s="210"/>
      <c r="Y106" s="210"/>
      <c r="Z106" s="210"/>
    </row>
    <row r="107" ht="12.75" customHeight="1">
      <c r="A107" s="625"/>
      <c r="B107" s="625"/>
      <c r="C107" s="625"/>
      <c r="D107" s="625"/>
      <c r="E107" s="210"/>
      <c r="F107" s="210"/>
      <c r="G107" s="210"/>
      <c r="H107" s="210"/>
      <c r="I107" s="627"/>
      <c r="J107" s="210"/>
      <c r="K107" s="210"/>
      <c r="L107" s="210"/>
      <c r="M107" s="628"/>
      <c r="N107" s="210"/>
      <c r="O107" s="210"/>
      <c r="P107" s="210"/>
      <c r="Q107" s="210"/>
      <c r="R107" s="210"/>
      <c r="S107" s="210"/>
      <c r="T107" s="210"/>
      <c r="U107" s="210"/>
      <c r="V107" s="210"/>
      <c r="W107" s="210"/>
      <c r="X107" s="210"/>
      <c r="Y107" s="210"/>
      <c r="Z107" s="210"/>
    </row>
    <row r="108" ht="12.75" customHeight="1">
      <c r="A108" s="625"/>
      <c r="B108" s="625"/>
      <c r="C108" s="625"/>
      <c r="D108" s="625"/>
      <c r="E108" s="210"/>
      <c r="F108" s="210"/>
      <c r="G108" s="210"/>
      <c r="H108" s="210"/>
      <c r="I108" s="627"/>
      <c r="J108" s="210"/>
      <c r="K108" s="210"/>
      <c r="L108" s="210"/>
      <c r="M108" s="628"/>
      <c r="N108" s="210"/>
      <c r="O108" s="210"/>
      <c r="P108" s="210"/>
      <c r="Q108" s="210"/>
      <c r="R108" s="210"/>
      <c r="S108" s="210"/>
      <c r="T108" s="210"/>
      <c r="U108" s="210"/>
      <c r="V108" s="210"/>
      <c r="W108" s="210"/>
      <c r="X108" s="210"/>
      <c r="Y108" s="210"/>
      <c r="Z108" s="210"/>
    </row>
    <row r="109" ht="12.75" customHeight="1">
      <c r="A109" s="625"/>
      <c r="B109" s="625"/>
      <c r="C109" s="625"/>
      <c r="D109" s="625"/>
      <c r="E109" s="210"/>
      <c r="F109" s="210"/>
      <c r="G109" s="210"/>
      <c r="H109" s="210"/>
      <c r="I109" s="627"/>
      <c r="J109" s="210"/>
      <c r="K109" s="210"/>
      <c r="L109" s="210"/>
      <c r="M109" s="628"/>
      <c r="N109" s="210"/>
      <c r="O109" s="210"/>
      <c r="P109" s="210"/>
      <c r="Q109" s="210"/>
      <c r="R109" s="210"/>
      <c r="S109" s="210"/>
      <c r="T109" s="210"/>
      <c r="U109" s="210"/>
      <c r="V109" s="210"/>
      <c r="W109" s="210"/>
      <c r="X109" s="210"/>
      <c r="Y109" s="210"/>
      <c r="Z109" s="210"/>
    </row>
    <row r="110" ht="12.75" customHeight="1">
      <c r="A110" s="625"/>
      <c r="B110" s="625"/>
      <c r="C110" s="625"/>
      <c r="D110" s="625"/>
      <c r="E110" s="210"/>
      <c r="F110" s="210"/>
      <c r="G110" s="210"/>
      <c r="H110" s="210"/>
      <c r="I110" s="627"/>
      <c r="J110" s="210"/>
      <c r="K110" s="210"/>
      <c r="L110" s="210"/>
      <c r="M110" s="628"/>
      <c r="N110" s="210"/>
      <c r="O110" s="210"/>
      <c r="P110" s="210"/>
      <c r="Q110" s="210"/>
      <c r="R110" s="210"/>
      <c r="S110" s="210"/>
      <c r="T110" s="210"/>
      <c r="U110" s="210"/>
      <c r="V110" s="210"/>
      <c r="W110" s="210"/>
      <c r="X110" s="210"/>
      <c r="Y110" s="210"/>
      <c r="Z110" s="210"/>
    </row>
    <row r="111" ht="12.75" customHeight="1">
      <c r="A111" s="625"/>
      <c r="B111" s="625"/>
      <c r="C111" s="625"/>
      <c r="D111" s="625"/>
      <c r="E111" s="210"/>
      <c r="F111" s="210"/>
      <c r="G111" s="210"/>
      <c r="H111" s="210"/>
      <c r="I111" s="627"/>
      <c r="J111" s="210"/>
      <c r="K111" s="210"/>
      <c r="L111" s="210"/>
      <c r="M111" s="628"/>
      <c r="N111" s="210"/>
      <c r="O111" s="210"/>
      <c r="P111" s="210"/>
      <c r="Q111" s="210"/>
      <c r="R111" s="210"/>
      <c r="S111" s="210"/>
      <c r="T111" s="210"/>
      <c r="U111" s="210"/>
      <c r="V111" s="210"/>
      <c r="W111" s="210"/>
      <c r="X111" s="210"/>
      <c r="Y111" s="210"/>
      <c r="Z111" s="210"/>
    </row>
    <row r="112" ht="12.75" customHeight="1">
      <c r="A112" s="625"/>
      <c r="B112" s="625"/>
      <c r="C112" s="625"/>
      <c r="D112" s="625"/>
      <c r="E112" s="210"/>
      <c r="F112" s="210"/>
      <c r="G112" s="210"/>
      <c r="H112" s="210"/>
      <c r="I112" s="627"/>
      <c r="J112" s="210"/>
      <c r="K112" s="210"/>
      <c r="L112" s="210"/>
      <c r="M112" s="628"/>
      <c r="N112" s="210"/>
      <c r="O112" s="210"/>
      <c r="P112" s="210"/>
      <c r="Q112" s="210"/>
      <c r="R112" s="210"/>
      <c r="S112" s="210"/>
      <c r="T112" s="210"/>
      <c r="U112" s="210"/>
      <c r="V112" s="210"/>
      <c r="W112" s="210"/>
      <c r="X112" s="210"/>
      <c r="Y112" s="210"/>
      <c r="Z112" s="210"/>
    </row>
    <row r="113" ht="12.75" customHeight="1">
      <c r="A113" s="625"/>
      <c r="B113" s="625"/>
      <c r="C113" s="625"/>
      <c r="D113" s="625"/>
      <c r="E113" s="210"/>
      <c r="F113" s="210"/>
      <c r="G113" s="210"/>
      <c r="H113" s="210"/>
      <c r="I113" s="627"/>
      <c r="J113" s="210"/>
      <c r="K113" s="210"/>
      <c r="L113" s="210"/>
      <c r="M113" s="628"/>
      <c r="N113" s="210"/>
      <c r="O113" s="210"/>
      <c r="P113" s="210"/>
      <c r="Q113" s="210"/>
      <c r="R113" s="210"/>
      <c r="S113" s="210"/>
      <c r="T113" s="210"/>
      <c r="U113" s="210"/>
      <c r="V113" s="210"/>
      <c r="W113" s="210"/>
      <c r="X113" s="210"/>
      <c r="Y113" s="210"/>
      <c r="Z113" s="210"/>
    </row>
    <row r="114" ht="12.75" customHeight="1">
      <c r="A114" s="625"/>
      <c r="B114" s="625"/>
      <c r="C114" s="625"/>
      <c r="D114" s="625"/>
      <c r="E114" s="210"/>
      <c r="F114" s="210"/>
      <c r="G114" s="210"/>
      <c r="H114" s="210"/>
      <c r="I114" s="627"/>
      <c r="J114" s="210"/>
      <c r="K114" s="210"/>
      <c r="L114" s="210"/>
      <c r="M114" s="628"/>
      <c r="N114" s="210"/>
      <c r="O114" s="210"/>
      <c r="P114" s="210"/>
      <c r="Q114" s="210"/>
      <c r="R114" s="210"/>
      <c r="S114" s="210"/>
      <c r="T114" s="210"/>
      <c r="U114" s="210"/>
      <c r="V114" s="210"/>
      <c r="W114" s="210"/>
      <c r="X114" s="210"/>
      <c r="Y114" s="210"/>
      <c r="Z114" s="210"/>
    </row>
    <row r="115" ht="12.75" customHeight="1">
      <c r="A115" s="625"/>
      <c r="B115" s="625"/>
      <c r="C115" s="625"/>
      <c r="D115" s="625"/>
      <c r="E115" s="210"/>
      <c r="F115" s="210"/>
      <c r="G115" s="210"/>
      <c r="H115" s="210"/>
      <c r="I115" s="627"/>
      <c r="J115" s="210"/>
      <c r="K115" s="210"/>
      <c r="L115" s="210"/>
      <c r="M115" s="628"/>
      <c r="N115" s="210"/>
      <c r="O115" s="210"/>
      <c r="P115" s="210"/>
      <c r="Q115" s="210"/>
      <c r="R115" s="210"/>
      <c r="S115" s="210"/>
      <c r="T115" s="210"/>
      <c r="U115" s="210"/>
      <c r="V115" s="210"/>
      <c r="W115" s="210"/>
      <c r="X115" s="210"/>
      <c r="Y115" s="210"/>
      <c r="Z115" s="210"/>
    </row>
    <row r="116" ht="12.75" customHeight="1">
      <c r="A116" s="625"/>
      <c r="B116" s="625"/>
      <c r="C116" s="625"/>
      <c r="D116" s="625"/>
      <c r="E116" s="210"/>
      <c r="F116" s="210"/>
      <c r="G116" s="210"/>
      <c r="H116" s="210"/>
      <c r="I116" s="627"/>
      <c r="J116" s="210"/>
      <c r="K116" s="210"/>
      <c r="L116" s="210"/>
      <c r="M116" s="628"/>
      <c r="N116" s="210"/>
      <c r="O116" s="210"/>
      <c r="P116" s="210"/>
      <c r="Q116" s="210"/>
      <c r="R116" s="210"/>
      <c r="S116" s="210"/>
      <c r="T116" s="210"/>
      <c r="U116" s="210"/>
      <c r="V116" s="210"/>
      <c r="W116" s="210"/>
      <c r="X116" s="210"/>
      <c r="Y116" s="210"/>
      <c r="Z116" s="210"/>
    </row>
    <row r="117" ht="12.75" customHeight="1">
      <c r="A117" s="625"/>
      <c r="B117" s="625"/>
      <c r="C117" s="625"/>
      <c r="D117" s="625"/>
      <c r="E117" s="210"/>
      <c r="F117" s="210"/>
      <c r="G117" s="210"/>
      <c r="H117" s="210"/>
      <c r="I117" s="627"/>
      <c r="J117" s="210"/>
      <c r="K117" s="210"/>
      <c r="L117" s="210"/>
      <c r="M117" s="628"/>
      <c r="N117" s="210"/>
      <c r="O117" s="210"/>
      <c r="P117" s="210"/>
      <c r="Q117" s="210"/>
      <c r="R117" s="210"/>
      <c r="S117" s="210"/>
      <c r="T117" s="210"/>
      <c r="U117" s="210"/>
      <c r="V117" s="210"/>
      <c r="W117" s="210"/>
      <c r="X117" s="210"/>
      <c r="Y117" s="210"/>
      <c r="Z117" s="210"/>
    </row>
    <row r="118" ht="12.75" customHeight="1">
      <c r="A118" s="625"/>
      <c r="B118" s="625"/>
      <c r="C118" s="625"/>
      <c r="D118" s="625"/>
      <c r="E118" s="210"/>
      <c r="F118" s="210"/>
      <c r="G118" s="210"/>
      <c r="H118" s="210"/>
      <c r="I118" s="627"/>
      <c r="J118" s="210"/>
      <c r="K118" s="210"/>
      <c r="L118" s="210"/>
      <c r="M118" s="628"/>
      <c r="N118" s="210"/>
      <c r="O118" s="210"/>
      <c r="P118" s="210"/>
      <c r="Q118" s="210"/>
      <c r="R118" s="210"/>
      <c r="S118" s="210"/>
      <c r="T118" s="210"/>
      <c r="U118" s="210"/>
      <c r="V118" s="210"/>
      <c r="W118" s="210"/>
      <c r="X118" s="210"/>
      <c r="Y118" s="210"/>
      <c r="Z118" s="210"/>
    </row>
    <row r="119" ht="12.75" customHeight="1">
      <c r="A119" s="625"/>
      <c r="B119" s="625"/>
      <c r="C119" s="625"/>
      <c r="D119" s="625"/>
      <c r="E119" s="210"/>
      <c r="F119" s="210"/>
      <c r="G119" s="210"/>
      <c r="H119" s="210"/>
      <c r="I119" s="627"/>
      <c r="J119" s="210"/>
      <c r="K119" s="210"/>
      <c r="L119" s="210"/>
      <c r="M119" s="628"/>
      <c r="N119" s="210"/>
      <c r="O119" s="210"/>
      <c r="P119" s="210"/>
      <c r="Q119" s="210"/>
      <c r="R119" s="210"/>
      <c r="S119" s="210"/>
      <c r="T119" s="210"/>
      <c r="U119" s="210"/>
      <c r="V119" s="210"/>
      <c r="W119" s="210"/>
      <c r="X119" s="210"/>
      <c r="Y119" s="210"/>
      <c r="Z119" s="210"/>
    </row>
    <row r="120" ht="12.75" customHeight="1">
      <c r="A120" s="625"/>
      <c r="B120" s="625"/>
      <c r="C120" s="625"/>
      <c r="D120" s="625"/>
      <c r="E120" s="210"/>
      <c r="F120" s="210"/>
      <c r="G120" s="210"/>
      <c r="H120" s="210"/>
      <c r="I120" s="627"/>
      <c r="J120" s="210"/>
      <c r="K120" s="210"/>
      <c r="L120" s="210"/>
      <c r="M120" s="628"/>
      <c r="N120" s="210"/>
      <c r="O120" s="210"/>
      <c r="P120" s="210"/>
      <c r="Q120" s="210"/>
      <c r="R120" s="210"/>
      <c r="S120" s="210"/>
      <c r="T120" s="210"/>
      <c r="U120" s="210"/>
      <c r="V120" s="210"/>
      <c r="W120" s="210"/>
      <c r="X120" s="210"/>
      <c r="Y120" s="210"/>
      <c r="Z120" s="210"/>
    </row>
    <row r="121" ht="12.75" customHeight="1">
      <c r="A121" s="625"/>
      <c r="B121" s="625"/>
      <c r="C121" s="625"/>
      <c r="D121" s="625"/>
      <c r="E121" s="210"/>
      <c r="F121" s="210"/>
      <c r="G121" s="210"/>
      <c r="H121" s="210"/>
      <c r="I121" s="627"/>
      <c r="J121" s="210"/>
      <c r="K121" s="210"/>
      <c r="L121" s="210"/>
      <c r="M121" s="628"/>
      <c r="N121" s="210"/>
      <c r="O121" s="210"/>
      <c r="P121" s="210"/>
      <c r="Q121" s="210"/>
      <c r="R121" s="210"/>
      <c r="S121" s="210"/>
      <c r="T121" s="210"/>
      <c r="U121" s="210"/>
      <c r="V121" s="210"/>
      <c r="W121" s="210"/>
      <c r="X121" s="210"/>
      <c r="Y121" s="210"/>
      <c r="Z121" s="210"/>
    </row>
    <row r="122" ht="12.75" customHeight="1">
      <c r="A122" s="625"/>
      <c r="B122" s="625"/>
      <c r="C122" s="625"/>
      <c r="D122" s="625"/>
      <c r="E122" s="210"/>
      <c r="F122" s="210"/>
      <c r="G122" s="210"/>
      <c r="H122" s="210"/>
      <c r="I122" s="627"/>
      <c r="J122" s="210"/>
      <c r="K122" s="210"/>
      <c r="L122" s="210"/>
      <c r="M122" s="628"/>
      <c r="N122" s="210"/>
      <c r="O122" s="210"/>
      <c r="P122" s="210"/>
      <c r="Q122" s="210"/>
      <c r="R122" s="210"/>
      <c r="S122" s="210"/>
      <c r="T122" s="210"/>
      <c r="U122" s="210"/>
      <c r="V122" s="210"/>
      <c r="W122" s="210"/>
      <c r="X122" s="210"/>
      <c r="Y122" s="210"/>
      <c r="Z122" s="210"/>
    </row>
    <row r="123" ht="12.75" customHeight="1">
      <c r="A123" s="625"/>
      <c r="B123" s="625"/>
      <c r="C123" s="625"/>
      <c r="D123" s="625"/>
      <c r="E123" s="210"/>
      <c r="F123" s="210"/>
      <c r="G123" s="210"/>
      <c r="H123" s="210"/>
      <c r="I123" s="627"/>
      <c r="J123" s="210"/>
      <c r="K123" s="210"/>
      <c r="L123" s="210"/>
      <c r="M123" s="628"/>
      <c r="N123" s="210"/>
      <c r="O123" s="210"/>
      <c r="P123" s="210"/>
      <c r="Q123" s="210"/>
      <c r="R123" s="210"/>
      <c r="S123" s="210"/>
      <c r="T123" s="210"/>
      <c r="U123" s="210"/>
      <c r="V123" s="210"/>
      <c r="W123" s="210"/>
      <c r="X123" s="210"/>
      <c r="Y123" s="210"/>
      <c r="Z123" s="210"/>
    </row>
    <row r="124" ht="12.75" customHeight="1">
      <c r="A124" s="625"/>
      <c r="B124" s="625"/>
      <c r="C124" s="625"/>
      <c r="D124" s="625"/>
      <c r="E124" s="210"/>
      <c r="F124" s="210"/>
      <c r="G124" s="210"/>
      <c r="H124" s="210"/>
      <c r="I124" s="627"/>
      <c r="J124" s="210"/>
      <c r="K124" s="210"/>
      <c r="L124" s="210"/>
      <c r="M124" s="628"/>
      <c r="N124" s="210"/>
      <c r="O124" s="210"/>
      <c r="P124" s="210"/>
      <c r="Q124" s="210"/>
      <c r="R124" s="210"/>
      <c r="S124" s="210"/>
      <c r="T124" s="210"/>
      <c r="U124" s="210"/>
      <c r="V124" s="210"/>
      <c r="W124" s="210"/>
      <c r="X124" s="210"/>
      <c r="Y124" s="210"/>
      <c r="Z124" s="210"/>
    </row>
    <row r="125" ht="12.75" customHeight="1">
      <c r="A125" s="625"/>
      <c r="B125" s="625"/>
      <c r="C125" s="625"/>
      <c r="D125" s="625"/>
      <c r="E125" s="210"/>
      <c r="F125" s="210"/>
      <c r="G125" s="210"/>
      <c r="H125" s="210"/>
      <c r="I125" s="627"/>
      <c r="J125" s="210"/>
      <c r="K125" s="210"/>
      <c r="L125" s="210"/>
      <c r="M125" s="628"/>
      <c r="N125" s="210"/>
      <c r="O125" s="210"/>
      <c r="P125" s="210"/>
      <c r="Q125" s="210"/>
      <c r="R125" s="210"/>
      <c r="S125" s="210"/>
      <c r="T125" s="210"/>
      <c r="U125" s="210"/>
      <c r="V125" s="210"/>
      <c r="W125" s="210"/>
      <c r="X125" s="210"/>
      <c r="Y125" s="210"/>
      <c r="Z125" s="210"/>
    </row>
    <row r="126" ht="12.75" customHeight="1">
      <c r="A126" s="625"/>
      <c r="B126" s="625"/>
      <c r="C126" s="625"/>
      <c r="D126" s="625"/>
      <c r="E126" s="210"/>
      <c r="F126" s="210"/>
      <c r="G126" s="210"/>
      <c r="H126" s="210"/>
      <c r="I126" s="627"/>
      <c r="J126" s="210"/>
      <c r="K126" s="210"/>
      <c r="L126" s="210"/>
      <c r="M126" s="628"/>
      <c r="N126" s="210"/>
      <c r="O126" s="210"/>
      <c r="P126" s="210"/>
      <c r="Q126" s="210"/>
      <c r="R126" s="210"/>
      <c r="S126" s="210"/>
      <c r="T126" s="210"/>
      <c r="U126" s="210"/>
      <c r="V126" s="210"/>
      <c r="W126" s="210"/>
      <c r="X126" s="210"/>
      <c r="Y126" s="210"/>
      <c r="Z126" s="210"/>
    </row>
    <row r="127" ht="12.75" customHeight="1">
      <c r="A127" s="625"/>
      <c r="B127" s="625"/>
      <c r="C127" s="625"/>
      <c r="D127" s="625"/>
      <c r="E127" s="210"/>
      <c r="F127" s="210"/>
      <c r="G127" s="210"/>
      <c r="H127" s="210"/>
      <c r="I127" s="627"/>
      <c r="J127" s="210"/>
      <c r="K127" s="210"/>
      <c r="L127" s="210"/>
      <c r="M127" s="628"/>
      <c r="N127" s="210"/>
      <c r="O127" s="210"/>
      <c r="P127" s="210"/>
      <c r="Q127" s="210"/>
      <c r="R127" s="210"/>
      <c r="S127" s="210"/>
      <c r="T127" s="210"/>
      <c r="U127" s="210"/>
      <c r="V127" s="210"/>
      <c r="W127" s="210"/>
      <c r="X127" s="210"/>
      <c r="Y127" s="210"/>
      <c r="Z127" s="210"/>
    </row>
    <row r="128" ht="12.75" customHeight="1">
      <c r="A128" s="625"/>
      <c r="B128" s="625"/>
      <c r="C128" s="625"/>
      <c r="D128" s="625"/>
      <c r="E128" s="210"/>
      <c r="F128" s="210"/>
      <c r="G128" s="210"/>
      <c r="H128" s="210"/>
      <c r="I128" s="627"/>
      <c r="J128" s="210"/>
      <c r="K128" s="210"/>
      <c r="L128" s="210"/>
      <c r="M128" s="628"/>
      <c r="N128" s="210"/>
      <c r="O128" s="210"/>
      <c r="P128" s="210"/>
      <c r="Q128" s="210"/>
      <c r="R128" s="210"/>
      <c r="S128" s="210"/>
      <c r="T128" s="210"/>
      <c r="U128" s="210"/>
      <c r="V128" s="210"/>
      <c r="W128" s="210"/>
      <c r="X128" s="210"/>
      <c r="Y128" s="210"/>
      <c r="Z128" s="210"/>
    </row>
    <row r="129" ht="12.75" customHeight="1">
      <c r="A129" s="625"/>
      <c r="B129" s="625"/>
      <c r="C129" s="625"/>
      <c r="D129" s="625"/>
      <c r="E129" s="210"/>
      <c r="F129" s="210"/>
      <c r="G129" s="210"/>
      <c r="H129" s="210"/>
      <c r="I129" s="627"/>
      <c r="J129" s="210"/>
      <c r="K129" s="210"/>
      <c r="L129" s="210"/>
      <c r="M129" s="628"/>
      <c r="N129" s="210"/>
      <c r="O129" s="210"/>
      <c r="P129" s="210"/>
      <c r="Q129" s="210"/>
      <c r="R129" s="210"/>
      <c r="S129" s="210"/>
      <c r="T129" s="210"/>
      <c r="U129" s="210"/>
      <c r="V129" s="210"/>
      <c r="W129" s="210"/>
      <c r="X129" s="210"/>
      <c r="Y129" s="210"/>
      <c r="Z129" s="210"/>
    </row>
    <row r="130" ht="12.75" customHeight="1">
      <c r="A130" s="625"/>
      <c r="B130" s="625"/>
      <c r="C130" s="625"/>
      <c r="D130" s="625"/>
      <c r="E130" s="210"/>
      <c r="F130" s="210"/>
      <c r="G130" s="210"/>
      <c r="H130" s="210"/>
      <c r="I130" s="627"/>
      <c r="J130" s="210"/>
      <c r="K130" s="210"/>
      <c r="L130" s="210"/>
      <c r="M130" s="628"/>
      <c r="N130" s="210"/>
      <c r="O130" s="210"/>
      <c r="P130" s="210"/>
      <c r="Q130" s="210"/>
      <c r="R130" s="210"/>
      <c r="S130" s="210"/>
      <c r="T130" s="210"/>
      <c r="U130" s="210"/>
      <c r="V130" s="210"/>
      <c r="W130" s="210"/>
      <c r="X130" s="210"/>
      <c r="Y130" s="210"/>
      <c r="Z130" s="210"/>
    </row>
    <row r="131" ht="12.75" customHeight="1">
      <c r="A131" s="625"/>
      <c r="B131" s="625"/>
      <c r="C131" s="625"/>
      <c r="D131" s="625"/>
      <c r="E131" s="210"/>
      <c r="F131" s="210"/>
      <c r="G131" s="210"/>
      <c r="H131" s="210"/>
      <c r="I131" s="627"/>
      <c r="J131" s="210"/>
      <c r="K131" s="210"/>
      <c r="L131" s="210"/>
      <c r="M131" s="628"/>
      <c r="N131" s="210"/>
      <c r="O131" s="210"/>
      <c r="P131" s="210"/>
      <c r="Q131" s="210"/>
      <c r="R131" s="210"/>
      <c r="S131" s="210"/>
      <c r="T131" s="210"/>
      <c r="U131" s="210"/>
      <c r="V131" s="210"/>
      <c r="W131" s="210"/>
      <c r="X131" s="210"/>
      <c r="Y131" s="210"/>
      <c r="Z131" s="210"/>
    </row>
    <row r="132" ht="12.75" customHeight="1">
      <c r="A132" s="625"/>
      <c r="B132" s="625"/>
      <c r="C132" s="625"/>
      <c r="D132" s="625"/>
      <c r="E132" s="210"/>
      <c r="F132" s="210"/>
      <c r="G132" s="210"/>
      <c r="H132" s="210"/>
      <c r="I132" s="627"/>
      <c r="J132" s="210"/>
      <c r="K132" s="210"/>
      <c r="L132" s="210"/>
      <c r="M132" s="628"/>
      <c r="N132" s="210"/>
      <c r="O132" s="210"/>
      <c r="P132" s="210"/>
      <c r="Q132" s="210"/>
      <c r="R132" s="210"/>
      <c r="S132" s="210"/>
      <c r="T132" s="210"/>
      <c r="U132" s="210"/>
      <c r="V132" s="210"/>
      <c r="W132" s="210"/>
      <c r="X132" s="210"/>
      <c r="Y132" s="210"/>
      <c r="Z132" s="210"/>
    </row>
    <row r="133" ht="12.75" customHeight="1">
      <c r="A133" s="625"/>
      <c r="B133" s="625"/>
      <c r="C133" s="625"/>
      <c r="D133" s="625"/>
      <c r="E133" s="210"/>
      <c r="F133" s="210"/>
      <c r="G133" s="210"/>
      <c r="H133" s="210"/>
      <c r="I133" s="627"/>
      <c r="J133" s="210"/>
      <c r="K133" s="210"/>
      <c r="L133" s="210"/>
      <c r="M133" s="628"/>
      <c r="N133" s="210"/>
      <c r="O133" s="210"/>
      <c r="P133" s="210"/>
      <c r="Q133" s="210"/>
      <c r="R133" s="210"/>
      <c r="S133" s="210"/>
      <c r="T133" s="210"/>
      <c r="U133" s="210"/>
      <c r="V133" s="210"/>
      <c r="W133" s="210"/>
      <c r="X133" s="210"/>
      <c r="Y133" s="210"/>
      <c r="Z133" s="210"/>
    </row>
    <row r="134" ht="12.75" customHeight="1">
      <c r="A134" s="625"/>
      <c r="B134" s="625"/>
      <c r="C134" s="625"/>
      <c r="D134" s="625"/>
      <c r="E134" s="210"/>
      <c r="F134" s="210"/>
      <c r="G134" s="210"/>
      <c r="H134" s="210"/>
      <c r="I134" s="627"/>
      <c r="J134" s="210"/>
      <c r="K134" s="210"/>
      <c r="L134" s="210"/>
      <c r="M134" s="628"/>
      <c r="N134" s="210"/>
      <c r="O134" s="210"/>
      <c r="P134" s="210"/>
      <c r="Q134" s="210"/>
      <c r="R134" s="210"/>
      <c r="S134" s="210"/>
      <c r="T134" s="210"/>
      <c r="U134" s="210"/>
      <c r="V134" s="210"/>
      <c r="W134" s="210"/>
      <c r="X134" s="210"/>
      <c r="Y134" s="210"/>
      <c r="Z134" s="210"/>
    </row>
    <row r="135" ht="12.75" customHeight="1">
      <c r="A135" s="625"/>
      <c r="B135" s="625"/>
      <c r="C135" s="625"/>
      <c r="D135" s="625"/>
      <c r="E135" s="210"/>
      <c r="F135" s="210"/>
      <c r="G135" s="210"/>
      <c r="H135" s="210"/>
      <c r="I135" s="627"/>
      <c r="J135" s="210"/>
      <c r="K135" s="210"/>
      <c r="L135" s="210"/>
      <c r="M135" s="628"/>
      <c r="N135" s="210"/>
      <c r="O135" s="210"/>
      <c r="P135" s="210"/>
      <c r="Q135" s="210"/>
      <c r="R135" s="210"/>
      <c r="S135" s="210"/>
      <c r="T135" s="210"/>
      <c r="U135" s="210"/>
      <c r="V135" s="210"/>
      <c r="W135" s="210"/>
      <c r="X135" s="210"/>
      <c r="Y135" s="210"/>
      <c r="Z135" s="210"/>
    </row>
    <row r="136" ht="12.75" customHeight="1">
      <c r="A136" s="625"/>
      <c r="B136" s="625"/>
      <c r="C136" s="625"/>
      <c r="D136" s="625"/>
      <c r="E136" s="210"/>
      <c r="F136" s="210"/>
      <c r="G136" s="210"/>
      <c r="H136" s="210"/>
      <c r="I136" s="627"/>
      <c r="J136" s="210"/>
      <c r="K136" s="210"/>
      <c r="L136" s="210"/>
      <c r="M136" s="628"/>
      <c r="N136" s="210"/>
      <c r="O136" s="210"/>
      <c r="P136" s="210"/>
      <c r="Q136" s="210"/>
      <c r="R136" s="210"/>
      <c r="S136" s="210"/>
      <c r="T136" s="210"/>
      <c r="U136" s="210"/>
      <c r="V136" s="210"/>
      <c r="W136" s="210"/>
      <c r="X136" s="210"/>
      <c r="Y136" s="210"/>
      <c r="Z136" s="210"/>
    </row>
    <row r="137" ht="12.75" customHeight="1">
      <c r="A137" s="625"/>
      <c r="B137" s="625"/>
      <c r="C137" s="625"/>
      <c r="D137" s="625"/>
      <c r="E137" s="210"/>
      <c r="F137" s="210"/>
      <c r="G137" s="210"/>
      <c r="H137" s="210"/>
      <c r="I137" s="627"/>
      <c r="J137" s="210"/>
      <c r="K137" s="210"/>
      <c r="L137" s="210"/>
      <c r="M137" s="628"/>
      <c r="N137" s="210"/>
      <c r="O137" s="210"/>
      <c r="P137" s="210"/>
      <c r="Q137" s="210"/>
      <c r="R137" s="210"/>
      <c r="S137" s="210"/>
      <c r="T137" s="210"/>
      <c r="U137" s="210"/>
      <c r="V137" s="210"/>
      <c r="W137" s="210"/>
      <c r="X137" s="210"/>
      <c r="Y137" s="210"/>
      <c r="Z137" s="210"/>
    </row>
    <row r="138" ht="12.75" customHeight="1">
      <c r="A138" s="625"/>
      <c r="B138" s="625"/>
      <c r="C138" s="625"/>
      <c r="D138" s="625"/>
      <c r="E138" s="210"/>
      <c r="F138" s="210"/>
      <c r="G138" s="210"/>
      <c r="H138" s="210"/>
      <c r="I138" s="627"/>
      <c r="J138" s="210"/>
      <c r="K138" s="210"/>
      <c r="L138" s="210"/>
      <c r="M138" s="628"/>
      <c r="N138" s="210"/>
      <c r="O138" s="210"/>
      <c r="P138" s="210"/>
      <c r="Q138" s="210"/>
      <c r="R138" s="210"/>
      <c r="S138" s="210"/>
      <c r="T138" s="210"/>
      <c r="U138" s="210"/>
      <c r="V138" s="210"/>
      <c r="W138" s="210"/>
      <c r="X138" s="210"/>
      <c r="Y138" s="210"/>
      <c r="Z138" s="210"/>
    </row>
    <row r="139" ht="12.75" customHeight="1">
      <c r="A139" s="625"/>
      <c r="B139" s="625"/>
      <c r="C139" s="625"/>
      <c r="D139" s="625"/>
      <c r="E139" s="210"/>
      <c r="F139" s="210"/>
      <c r="G139" s="210"/>
      <c r="H139" s="210"/>
      <c r="I139" s="627"/>
      <c r="J139" s="210"/>
      <c r="K139" s="210"/>
      <c r="L139" s="210"/>
      <c r="M139" s="628"/>
      <c r="N139" s="210"/>
      <c r="O139" s="210"/>
      <c r="P139" s="210"/>
      <c r="Q139" s="210"/>
      <c r="R139" s="210"/>
      <c r="S139" s="210"/>
      <c r="T139" s="210"/>
      <c r="U139" s="210"/>
      <c r="V139" s="210"/>
      <c r="W139" s="210"/>
      <c r="X139" s="210"/>
      <c r="Y139" s="210"/>
      <c r="Z139" s="210"/>
    </row>
    <row r="140" ht="12.75" customHeight="1">
      <c r="A140" s="625"/>
      <c r="B140" s="625"/>
      <c r="C140" s="625"/>
      <c r="D140" s="625"/>
      <c r="E140" s="210"/>
      <c r="F140" s="210"/>
      <c r="G140" s="210"/>
      <c r="H140" s="210"/>
      <c r="I140" s="627"/>
      <c r="J140" s="210"/>
      <c r="K140" s="210"/>
      <c r="L140" s="210"/>
      <c r="M140" s="628"/>
      <c r="N140" s="210"/>
      <c r="O140" s="210"/>
      <c r="P140" s="210"/>
      <c r="Q140" s="210"/>
      <c r="R140" s="210"/>
      <c r="S140" s="210"/>
      <c r="T140" s="210"/>
      <c r="U140" s="210"/>
      <c r="V140" s="210"/>
      <c r="W140" s="210"/>
      <c r="X140" s="210"/>
      <c r="Y140" s="210"/>
      <c r="Z140" s="210"/>
    </row>
    <row r="141" ht="12.75" customHeight="1">
      <c r="A141" s="625"/>
      <c r="B141" s="625"/>
      <c r="C141" s="625"/>
      <c r="D141" s="625"/>
      <c r="E141" s="210"/>
      <c r="F141" s="210"/>
      <c r="G141" s="210"/>
      <c r="H141" s="210"/>
      <c r="I141" s="627"/>
      <c r="J141" s="210"/>
      <c r="K141" s="210"/>
      <c r="L141" s="210"/>
      <c r="M141" s="628"/>
      <c r="N141" s="210"/>
      <c r="O141" s="210"/>
      <c r="P141" s="210"/>
      <c r="Q141" s="210"/>
      <c r="R141" s="210"/>
      <c r="S141" s="210"/>
      <c r="T141" s="210"/>
      <c r="U141" s="210"/>
      <c r="V141" s="210"/>
      <c r="W141" s="210"/>
      <c r="X141" s="210"/>
      <c r="Y141" s="210"/>
      <c r="Z141" s="210"/>
    </row>
    <row r="142" ht="12.75" customHeight="1">
      <c r="A142" s="625"/>
      <c r="B142" s="625"/>
      <c r="C142" s="625"/>
      <c r="D142" s="625"/>
      <c r="E142" s="210"/>
      <c r="F142" s="210"/>
      <c r="G142" s="210"/>
      <c r="H142" s="210"/>
      <c r="I142" s="627"/>
      <c r="J142" s="210"/>
      <c r="K142" s="210"/>
      <c r="L142" s="210"/>
      <c r="M142" s="628"/>
      <c r="N142" s="210"/>
      <c r="O142" s="210"/>
      <c r="P142" s="210"/>
      <c r="Q142" s="210"/>
      <c r="R142" s="210"/>
      <c r="S142" s="210"/>
      <c r="T142" s="210"/>
      <c r="U142" s="210"/>
      <c r="V142" s="210"/>
      <c r="W142" s="210"/>
      <c r="X142" s="210"/>
      <c r="Y142" s="210"/>
      <c r="Z142" s="210"/>
    </row>
    <row r="143" ht="12.75" customHeight="1">
      <c r="A143" s="625"/>
      <c r="B143" s="625"/>
      <c r="C143" s="625"/>
      <c r="D143" s="625"/>
      <c r="E143" s="210"/>
      <c r="F143" s="210"/>
      <c r="G143" s="210"/>
      <c r="H143" s="210"/>
      <c r="I143" s="627"/>
      <c r="J143" s="210"/>
      <c r="K143" s="210"/>
      <c r="L143" s="210"/>
      <c r="M143" s="628"/>
      <c r="N143" s="210"/>
      <c r="O143" s="210"/>
      <c r="P143" s="210"/>
      <c r="Q143" s="210"/>
      <c r="R143" s="210"/>
      <c r="S143" s="210"/>
      <c r="T143" s="210"/>
      <c r="U143" s="210"/>
      <c r="V143" s="210"/>
      <c r="W143" s="210"/>
      <c r="X143" s="210"/>
      <c r="Y143" s="210"/>
      <c r="Z143" s="210"/>
    </row>
    <row r="144" ht="12.75" customHeight="1">
      <c r="A144" s="625"/>
      <c r="B144" s="625"/>
      <c r="C144" s="625"/>
      <c r="D144" s="625"/>
      <c r="E144" s="210"/>
      <c r="F144" s="210"/>
      <c r="G144" s="210"/>
      <c r="H144" s="210"/>
      <c r="I144" s="627"/>
      <c r="J144" s="210"/>
      <c r="K144" s="210"/>
      <c r="L144" s="210"/>
      <c r="M144" s="628"/>
      <c r="N144" s="210"/>
      <c r="O144" s="210"/>
      <c r="P144" s="210"/>
      <c r="Q144" s="210"/>
      <c r="R144" s="210"/>
      <c r="S144" s="210"/>
      <c r="T144" s="210"/>
      <c r="U144" s="210"/>
      <c r="V144" s="210"/>
      <c r="W144" s="210"/>
      <c r="X144" s="210"/>
      <c r="Y144" s="210"/>
      <c r="Z144" s="210"/>
    </row>
    <row r="145" ht="12.75" customHeight="1">
      <c r="A145" s="625"/>
      <c r="B145" s="625"/>
      <c r="C145" s="625"/>
      <c r="D145" s="625"/>
      <c r="E145" s="210"/>
      <c r="F145" s="210"/>
      <c r="G145" s="210"/>
      <c r="H145" s="210"/>
      <c r="I145" s="627"/>
      <c r="J145" s="210"/>
      <c r="K145" s="210"/>
      <c r="L145" s="210"/>
      <c r="M145" s="628"/>
      <c r="N145" s="210"/>
      <c r="O145" s="210"/>
      <c r="P145" s="210"/>
      <c r="Q145" s="210"/>
      <c r="R145" s="210"/>
      <c r="S145" s="210"/>
      <c r="T145" s="210"/>
      <c r="U145" s="210"/>
      <c r="V145" s="210"/>
      <c r="W145" s="210"/>
      <c r="X145" s="210"/>
      <c r="Y145" s="210"/>
      <c r="Z145" s="210"/>
    </row>
    <row r="146" ht="12.75" customHeight="1">
      <c r="A146" s="625"/>
      <c r="B146" s="625"/>
      <c r="C146" s="625"/>
      <c r="D146" s="625"/>
      <c r="E146" s="210"/>
      <c r="F146" s="210"/>
      <c r="G146" s="210"/>
      <c r="H146" s="210"/>
      <c r="I146" s="627"/>
      <c r="J146" s="210"/>
      <c r="K146" s="210"/>
      <c r="L146" s="210"/>
      <c r="M146" s="628"/>
      <c r="N146" s="210"/>
      <c r="O146" s="210"/>
      <c r="P146" s="210"/>
      <c r="Q146" s="210"/>
      <c r="R146" s="210"/>
      <c r="S146" s="210"/>
      <c r="T146" s="210"/>
      <c r="U146" s="210"/>
      <c r="V146" s="210"/>
      <c r="W146" s="210"/>
      <c r="X146" s="210"/>
      <c r="Y146" s="210"/>
      <c r="Z146" s="210"/>
    </row>
    <row r="147" ht="12.75" customHeight="1">
      <c r="A147" s="625"/>
      <c r="B147" s="625"/>
      <c r="C147" s="625"/>
      <c r="D147" s="625"/>
      <c r="E147" s="210"/>
      <c r="F147" s="210"/>
      <c r="G147" s="210"/>
      <c r="H147" s="210"/>
      <c r="I147" s="627"/>
      <c r="J147" s="210"/>
      <c r="K147" s="210"/>
      <c r="L147" s="210"/>
      <c r="M147" s="628"/>
      <c r="N147" s="210"/>
      <c r="O147" s="210"/>
      <c r="P147" s="210"/>
      <c r="Q147" s="210"/>
      <c r="R147" s="210"/>
      <c r="S147" s="210"/>
      <c r="T147" s="210"/>
      <c r="U147" s="210"/>
      <c r="V147" s="210"/>
      <c r="W147" s="210"/>
      <c r="X147" s="210"/>
      <c r="Y147" s="210"/>
      <c r="Z147" s="210"/>
    </row>
    <row r="148" ht="12.75" customHeight="1">
      <c r="A148" s="625"/>
      <c r="B148" s="625"/>
      <c r="C148" s="625"/>
      <c r="D148" s="625"/>
      <c r="E148" s="210"/>
      <c r="F148" s="210"/>
      <c r="G148" s="210"/>
      <c r="H148" s="210"/>
      <c r="I148" s="627"/>
      <c r="J148" s="210"/>
      <c r="K148" s="210"/>
      <c r="L148" s="210"/>
      <c r="M148" s="628"/>
      <c r="N148" s="210"/>
      <c r="O148" s="210"/>
      <c r="P148" s="210"/>
      <c r="Q148" s="210"/>
      <c r="R148" s="210"/>
      <c r="S148" s="210"/>
      <c r="T148" s="210"/>
      <c r="U148" s="210"/>
      <c r="V148" s="210"/>
      <c r="W148" s="210"/>
      <c r="X148" s="210"/>
      <c r="Y148" s="210"/>
      <c r="Z148" s="210"/>
    </row>
    <row r="149" ht="12.75" customHeight="1">
      <c r="A149" s="625"/>
      <c r="B149" s="625"/>
      <c r="C149" s="625"/>
      <c r="D149" s="625"/>
      <c r="E149" s="210"/>
      <c r="F149" s="210"/>
      <c r="G149" s="210"/>
      <c r="H149" s="210"/>
      <c r="I149" s="627"/>
      <c r="J149" s="210"/>
      <c r="K149" s="210"/>
      <c r="L149" s="210"/>
      <c r="M149" s="628"/>
      <c r="N149" s="210"/>
      <c r="O149" s="210"/>
      <c r="P149" s="210"/>
      <c r="Q149" s="210"/>
      <c r="R149" s="210"/>
      <c r="S149" s="210"/>
      <c r="T149" s="210"/>
      <c r="U149" s="210"/>
      <c r="V149" s="210"/>
      <c r="W149" s="210"/>
      <c r="X149" s="210"/>
      <c r="Y149" s="210"/>
      <c r="Z149" s="210"/>
    </row>
    <row r="150" ht="12.75" customHeight="1">
      <c r="A150" s="625"/>
      <c r="B150" s="625"/>
      <c r="C150" s="625"/>
      <c r="D150" s="625"/>
      <c r="E150" s="210"/>
      <c r="F150" s="210"/>
      <c r="G150" s="210"/>
      <c r="H150" s="210"/>
      <c r="I150" s="627"/>
      <c r="J150" s="210"/>
      <c r="K150" s="210"/>
      <c r="L150" s="210"/>
      <c r="M150" s="628"/>
      <c r="N150" s="210"/>
      <c r="O150" s="210"/>
      <c r="P150" s="210"/>
      <c r="Q150" s="210"/>
      <c r="R150" s="210"/>
      <c r="S150" s="210"/>
      <c r="T150" s="210"/>
      <c r="U150" s="210"/>
      <c r="V150" s="210"/>
      <c r="W150" s="210"/>
      <c r="X150" s="210"/>
      <c r="Y150" s="210"/>
      <c r="Z150" s="210"/>
    </row>
    <row r="151" ht="12.75" customHeight="1">
      <c r="A151" s="625"/>
      <c r="B151" s="625"/>
      <c r="C151" s="625"/>
      <c r="D151" s="625"/>
      <c r="E151" s="210"/>
      <c r="F151" s="210"/>
      <c r="G151" s="210"/>
      <c r="H151" s="210"/>
      <c r="I151" s="627"/>
      <c r="J151" s="210"/>
      <c r="K151" s="210"/>
      <c r="L151" s="210"/>
      <c r="M151" s="628"/>
      <c r="N151" s="210"/>
      <c r="O151" s="210"/>
      <c r="P151" s="210"/>
      <c r="Q151" s="210"/>
      <c r="R151" s="210"/>
      <c r="S151" s="210"/>
      <c r="T151" s="210"/>
      <c r="U151" s="210"/>
      <c r="V151" s="210"/>
      <c r="W151" s="210"/>
      <c r="X151" s="210"/>
      <c r="Y151" s="210"/>
      <c r="Z151" s="210"/>
    </row>
    <row r="152" ht="12.75" customHeight="1">
      <c r="A152" s="625"/>
      <c r="B152" s="625"/>
      <c r="C152" s="625"/>
      <c r="D152" s="625"/>
      <c r="E152" s="210"/>
      <c r="F152" s="210"/>
      <c r="G152" s="210"/>
      <c r="H152" s="210"/>
      <c r="I152" s="627"/>
      <c r="J152" s="210"/>
      <c r="K152" s="210"/>
      <c r="L152" s="210"/>
      <c r="M152" s="628"/>
      <c r="N152" s="210"/>
      <c r="O152" s="210"/>
      <c r="P152" s="210"/>
      <c r="Q152" s="210"/>
      <c r="R152" s="210"/>
      <c r="S152" s="210"/>
      <c r="T152" s="210"/>
      <c r="U152" s="210"/>
      <c r="V152" s="210"/>
      <c r="W152" s="210"/>
      <c r="X152" s="210"/>
      <c r="Y152" s="210"/>
      <c r="Z152" s="210"/>
    </row>
    <row r="153" ht="12.75" customHeight="1">
      <c r="A153" s="625"/>
      <c r="B153" s="625"/>
      <c r="C153" s="625"/>
      <c r="D153" s="625"/>
      <c r="E153" s="210"/>
      <c r="F153" s="210"/>
      <c r="G153" s="210"/>
      <c r="H153" s="210"/>
      <c r="I153" s="627"/>
      <c r="J153" s="210"/>
      <c r="K153" s="210"/>
      <c r="L153" s="210"/>
      <c r="M153" s="628"/>
      <c r="N153" s="210"/>
      <c r="O153" s="210"/>
      <c r="P153" s="210"/>
      <c r="Q153" s="210"/>
      <c r="R153" s="210"/>
      <c r="S153" s="210"/>
      <c r="T153" s="210"/>
      <c r="U153" s="210"/>
      <c r="V153" s="210"/>
      <c r="W153" s="210"/>
      <c r="X153" s="210"/>
      <c r="Y153" s="210"/>
      <c r="Z153" s="210"/>
    </row>
    <row r="154" ht="12.75" customHeight="1">
      <c r="A154" s="625"/>
      <c r="B154" s="625"/>
      <c r="C154" s="625"/>
      <c r="D154" s="625"/>
      <c r="E154" s="210"/>
      <c r="F154" s="210"/>
      <c r="G154" s="210"/>
      <c r="H154" s="210"/>
      <c r="I154" s="627"/>
      <c r="J154" s="210"/>
      <c r="K154" s="210"/>
      <c r="L154" s="210"/>
      <c r="M154" s="628"/>
      <c r="N154" s="210"/>
      <c r="O154" s="210"/>
      <c r="P154" s="210"/>
      <c r="Q154" s="210"/>
      <c r="R154" s="210"/>
      <c r="S154" s="210"/>
      <c r="T154" s="210"/>
      <c r="U154" s="210"/>
      <c r="V154" s="210"/>
      <c r="W154" s="210"/>
      <c r="X154" s="210"/>
      <c r="Y154" s="210"/>
      <c r="Z154" s="210"/>
    </row>
    <row r="155" ht="12.75" customHeight="1">
      <c r="A155" s="625"/>
      <c r="B155" s="625"/>
      <c r="C155" s="625"/>
      <c r="D155" s="625"/>
      <c r="E155" s="210"/>
      <c r="F155" s="210"/>
      <c r="G155" s="210"/>
      <c r="H155" s="210"/>
      <c r="I155" s="627"/>
      <c r="J155" s="210"/>
      <c r="K155" s="210"/>
      <c r="L155" s="210"/>
      <c r="M155" s="628"/>
      <c r="N155" s="210"/>
      <c r="O155" s="210"/>
      <c r="P155" s="210"/>
      <c r="Q155" s="210"/>
      <c r="R155" s="210"/>
      <c r="S155" s="210"/>
      <c r="T155" s="210"/>
      <c r="U155" s="210"/>
      <c r="V155" s="210"/>
      <c r="W155" s="210"/>
      <c r="X155" s="210"/>
      <c r="Y155" s="210"/>
      <c r="Z155" s="210"/>
    </row>
    <row r="156" ht="12.75" customHeight="1">
      <c r="A156" s="625"/>
      <c r="B156" s="625"/>
      <c r="C156" s="625"/>
      <c r="D156" s="625"/>
      <c r="E156" s="210"/>
      <c r="F156" s="210"/>
      <c r="G156" s="210"/>
      <c r="H156" s="210"/>
      <c r="I156" s="627"/>
      <c r="J156" s="210"/>
      <c r="K156" s="210"/>
      <c r="L156" s="210"/>
      <c r="M156" s="628"/>
      <c r="N156" s="210"/>
      <c r="O156" s="210"/>
      <c r="P156" s="210"/>
      <c r="Q156" s="210"/>
      <c r="R156" s="210"/>
      <c r="S156" s="210"/>
      <c r="T156" s="210"/>
      <c r="U156" s="210"/>
      <c r="V156" s="210"/>
      <c r="W156" s="210"/>
      <c r="X156" s="210"/>
      <c r="Y156" s="210"/>
      <c r="Z156" s="210"/>
    </row>
    <row r="157" ht="12.75" customHeight="1">
      <c r="A157" s="625"/>
      <c r="B157" s="625"/>
      <c r="C157" s="625"/>
      <c r="D157" s="625"/>
      <c r="E157" s="210"/>
      <c r="F157" s="210"/>
      <c r="G157" s="210"/>
      <c r="H157" s="210"/>
      <c r="I157" s="627"/>
      <c r="J157" s="210"/>
      <c r="K157" s="210"/>
      <c r="L157" s="210"/>
      <c r="M157" s="628"/>
      <c r="N157" s="210"/>
      <c r="O157" s="210"/>
      <c r="P157" s="210"/>
      <c r="Q157" s="210"/>
      <c r="R157" s="210"/>
      <c r="S157" s="210"/>
      <c r="T157" s="210"/>
      <c r="U157" s="210"/>
      <c r="V157" s="210"/>
      <c r="W157" s="210"/>
      <c r="X157" s="210"/>
      <c r="Y157" s="210"/>
      <c r="Z157" s="210"/>
    </row>
    <row r="158" ht="12.75" customHeight="1">
      <c r="A158" s="625"/>
      <c r="B158" s="625"/>
      <c r="C158" s="625"/>
      <c r="D158" s="625"/>
      <c r="E158" s="210"/>
      <c r="F158" s="210"/>
      <c r="G158" s="210"/>
      <c r="H158" s="210"/>
      <c r="I158" s="627"/>
      <c r="J158" s="210"/>
      <c r="K158" s="210"/>
      <c r="L158" s="210"/>
      <c r="M158" s="628"/>
      <c r="N158" s="210"/>
      <c r="O158" s="210"/>
      <c r="P158" s="210"/>
      <c r="Q158" s="210"/>
      <c r="R158" s="210"/>
      <c r="S158" s="210"/>
      <c r="T158" s="210"/>
      <c r="U158" s="210"/>
      <c r="V158" s="210"/>
      <c r="W158" s="210"/>
      <c r="X158" s="210"/>
      <c r="Y158" s="210"/>
      <c r="Z158" s="210"/>
    </row>
    <row r="159" ht="12.75" customHeight="1">
      <c r="A159" s="625"/>
      <c r="B159" s="625"/>
      <c r="C159" s="625"/>
      <c r="D159" s="625"/>
      <c r="E159" s="210"/>
      <c r="F159" s="210"/>
      <c r="G159" s="210"/>
      <c r="H159" s="210"/>
      <c r="I159" s="627"/>
      <c r="J159" s="210"/>
      <c r="K159" s="210"/>
      <c r="L159" s="210"/>
      <c r="M159" s="628"/>
      <c r="N159" s="210"/>
      <c r="O159" s="210"/>
      <c r="P159" s="210"/>
      <c r="Q159" s="210"/>
      <c r="R159" s="210"/>
      <c r="S159" s="210"/>
      <c r="T159" s="210"/>
      <c r="U159" s="210"/>
      <c r="V159" s="210"/>
      <c r="W159" s="210"/>
      <c r="X159" s="210"/>
      <c r="Y159" s="210"/>
      <c r="Z159" s="210"/>
    </row>
    <row r="160" ht="12.75" customHeight="1">
      <c r="A160" s="625"/>
      <c r="B160" s="625"/>
      <c r="C160" s="625"/>
      <c r="D160" s="625"/>
      <c r="E160" s="210"/>
      <c r="F160" s="210"/>
      <c r="G160" s="210"/>
      <c r="H160" s="210"/>
      <c r="I160" s="627"/>
      <c r="J160" s="210"/>
      <c r="K160" s="210"/>
      <c r="L160" s="210"/>
      <c r="M160" s="628"/>
      <c r="N160" s="210"/>
      <c r="O160" s="210"/>
      <c r="P160" s="210"/>
      <c r="Q160" s="210"/>
      <c r="R160" s="210"/>
      <c r="S160" s="210"/>
      <c r="T160" s="210"/>
      <c r="U160" s="210"/>
      <c r="V160" s="210"/>
      <c r="W160" s="210"/>
      <c r="X160" s="210"/>
      <c r="Y160" s="210"/>
      <c r="Z160" s="210"/>
    </row>
    <row r="161" ht="12.75" customHeight="1">
      <c r="A161" s="625"/>
      <c r="B161" s="625"/>
      <c r="C161" s="625"/>
      <c r="D161" s="625"/>
      <c r="E161" s="210"/>
      <c r="F161" s="210"/>
      <c r="G161" s="210"/>
      <c r="H161" s="210"/>
      <c r="I161" s="627"/>
      <c r="J161" s="210"/>
      <c r="K161" s="210"/>
      <c r="L161" s="210"/>
      <c r="M161" s="628"/>
      <c r="N161" s="210"/>
      <c r="O161" s="210"/>
      <c r="P161" s="210"/>
      <c r="Q161" s="210"/>
      <c r="R161" s="210"/>
      <c r="S161" s="210"/>
      <c r="T161" s="210"/>
      <c r="U161" s="210"/>
      <c r="V161" s="210"/>
      <c r="W161" s="210"/>
      <c r="X161" s="210"/>
      <c r="Y161" s="210"/>
      <c r="Z161" s="210"/>
    </row>
    <row r="162" ht="12.75" customHeight="1">
      <c r="A162" s="625"/>
      <c r="B162" s="625"/>
      <c r="C162" s="625"/>
      <c r="D162" s="625"/>
      <c r="E162" s="210"/>
      <c r="F162" s="210"/>
      <c r="G162" s="210"/>
      <c r="H162" s="210"/>
      <c r="I162" s="627"/>
      <c r="J162" s="210"/>
      <c r="K162" s="210"/>
      <c r="L162" s="210"/>
      <c r="M162" s="628"/>
      <c r="N162" s="210"/>
      <c r="O162" s="210"/>
      <c r="P162" s="210"/>
      <c r="Q162" s="210"/>
      <c r="R162" s="210"/>
      <c r="S162" s="210"/>
      <c r="T162" s="210"/>
      <c r="U162" s="210"/>
      <c r="V162" s="210"/>
      <c r="W162" s="210"/>
      <c r="X162" s="210"/>
      <c r="Y162" s="210"/>
      <c r="Z162" s="210"/>
    </row>
    <row r="163" ht="12.75" customHeight="1">
      <c r="A163" s="625"/>
      <c r="B163" s="625"/>
      <c r="C163" s="625"/>
      <c r="D163" s="625"/>
      <c r="E163" s="210"/>
      <c r="F163" s="210"/>
      <c r="G163" s="210"/>
      <c r="H163" s="210"/>
      <c r="I163" s="627"/>
      <c r="J163" s="210"/>
      <c r="K163" s="210"/>
      <c r="L163" s="210"/>
      <c r="M163" s="628"/>
      <c r="N163" s="210"/>
      <c r="O163" s="210"/>
      <c r="P163" s="210"/>
      <c r="Q163" s="210"/>
      <c r="R163" s="210"/>
      <c r="S163" s="210"/>
      <c r="T163" s="210"/>
      <c r="U163" s="210"/>
      <c r="V163" s="210"/>
      <c r="W163" s="210"/>
      <c r="X163" s="210"/>
      <c r="Y163" s="210"/>
      <c r="Z163" s="210"/>
    </row>
    <row r="164" ht="12.75" customHeight="1">
      <c r="A164" s="625"/>
      <c r="B164" s="625"/>
      <c r="C164" s="625"/>
      <c r="D164" s="625"/>
      <c r="E164" s="210"/>
      <c r="F164" s="210"/>
      <c r="G164" s="210"/>
      <c r="H164" s="210"/>
      <c r="I164" s="627"/>
      <c r="J164" s="210"/>
      <c r="K164" s="210"/>
      <c r="L164" s="210"/>
      <c r="M164" s="628"/>
      <c r="N164" s="210"/>
      <c r="O164" s="210"/>
      <c r="P164" s="210"/>
      <c r="Q164" s="210"/>
      <c r="R164" s="210"/>
      <c r="S164" s="210"/>
      <c r="T164" s="210"/>
      <c r="U164" s="210"/>
      <c r="V164" s="210"/>
      <c r="W164" s="210"/>
      <c r="X164" s="210"/>
      <c r="Y164" s="210"/>
      <c r="Z164" s="210"/>
    </row>
    <row r="165" ht="12.75" customHeight="1">
      <c r="A165" s="625"/>
      <c r="B165" s="625"/>
      <c r="C165" s="625"/>
      <c r="D165" s="625"/>
      <c r="E165" s="210"/>
      <c r="F165" s="210"/>
      <c r="G165" s="210"/>
      <c r="H165" s="210"/>
      <c r="I165" s="627"/>
      <c r="J165" s="210"/>
      <c r="K165" s="210"/>
      <c r="L165" s="210"/>
      <c r="M165" s="628"/>
      <c r="N165" s="210"/>
      <c r="O165" s="210"/>
      <c r="P165" s="210"/>
      <c r="Q165" s="210"/>
      <c r="R165" s="210"/>
      <c r="S165" s="210"/>
      <c r="T165" s="210"/>
      <c r="U165" s="210"/>
      <c r="V165" s="210"/>
      <c r="W165" s="210"/>
      <c r="X165" s="210"/>
      <c r="Y165" s="210"/>
      <c r="Z165" s="210"/>
    </row>
    <row r="166" ht="12.75" customHeight="1">
      <c r="A166" s="625"/>
      <c r="B166" s="625"/>
      <c r="C166" s="625"/>
      <c r="D166" s="625"/>
      <c r="E166" s="210"/>
      <c r="F166" s="210"/>
      <c r="G166" s="210"/>
      <c r="H166" s="210"/>
      <c r="I166" s="627"/>
      <c r="J166" s="210"/>
      <c r="K166" s="210"/>
      <c r="L166" s="210"/>
      <c r="M166" s="628"/>
      <c r="N166" s="210"/>
      <c r="O166" s="210"/>
      <c r="P166" s="210"/>
      <c r="Q166" s="210"/>
      <c r="R166" s="210"/>
      <c r="S166" s="210"/>
      <c r="T166" s="210"/>
      <c r="U166" s="210"/>
      <c r="V166" s="210"/>
      <c r="W166" s="210"/>
      <c r="X166" s="210"/>
      <c r="Y166" s="210"/>
      <c r="Z166" s="210"/>
    </row>
    <row r="167" ht="12.75" customHeight="1">
      <c r="A167" s="625"/>
      <c r="B167" s="625"/>
      <c r="C167" s="625"/>
      <c r="D167" s="625"/>
      <c r="E167" s="210"/>
      <c r="F167" s="210"/>
      <c r="G167" s="210"/>
      <c r="H167" s="210"/>
      <c r="I167" s="627"/>
      <c r="J167" s="210"/>
      <c r="K167" s="210"/>
      <c r="L167" s="210"/>
      <c r="M167" s="628"/>
      <c r="N167" s="210"/>
      <c r="O167" s="210"/>
      <c r="P167" s="210"/>
      <c r="Q167" s="210"/>
      <c r="R167" s="210"/>
      <c r="S167" s="210"/>
      <c r="T167" s="210"/>
      <c r="U167" s="210"/>
      <c r="V167" s="210"/>
      <c r="W167" s="210"/>
      <c r="X167" s="210"/>
      <c r="Y167" s="210"/>
      <c r="Z167" s="210"/>
    </row>
    <row r="168" ht="12.75" customHeight="1">
      <c r="A168" s="625"/>
      <c r="B168" s="625"/>
      <c r="C168" s="625"/>
      <c r="D168" s="625"/>
      <c r="E168" s="210"/>
      <c r="F168" s="210"/>
      <c r="G168" s="210"/>
      <c r="H168" s="210"/>
      <c r="I168" s="627"/>
      <c r="J168" s="210"/>
      <c r="K168" s="210"/>
      <c r="L168" s="210"/>
      <c r="M168" s="628"/>
      <c r="N168" s="210"/>
      <c r="O168" s="210"/>
      <c r="P168" s="210"/>
      <c r="Q168" s="210"/>
      <c r="R168" s="210"/>
      <c r="S168" s="210"/>
      <c r="T168" s="210"/>
      <c r="U168" s="210"/>
      <c r="V168" s="210"/>
      <c r="W168" s="210"/>
      <c r="X168" s="210"/>
      <c r="Y168" s="210"/>
      <c r="Z168" s="210"/>
    </row>
    <row r="169" ht="12.75" customHeight="1">
      <c r="A169" s="625"/>
      <c r="B169" s="625"/>
      <c r="C169" s="625"/>
      <c r="D169" s="625"/>
      <c r="E169" s="210"/>
      <c r="F169" s="210"/>
      <c r="G169" s="210"/>
      <c r="H169" s="210"/>
      <c r="I169" s="627"/>
      <c r="J169" s="210"/>
      <c r="K169" s="210"/>
      <c r="L169" s="210"/>
      <c r="M169" s="628"/>
      <c r="N169" s="210"/>
      <c r="O169" s="210"/>
      <c r="P169" s="210"/>
      <c r="Q169" s="210"/>
      <c r="R169" s="210"/>
      <c r="S169" s="210"/>
      <c r="T169" s="210"/>
      <c r="U169" s="210"/>
      <c r="V169" s="210"/>
      <c r="W169" s="210"/>
      <c r="X169" s="210"/>
      <c r="Y169" s="210"/>
      <c r="Z169" s="210"/>
    </row>
    <row r="170" ht="12.75" customHeight="1">
      <c r="A170" s="625"/>
      <c r="B170" s="625"/>
      <c r="C170" s="625"/>
      <c r="D170" s="625"/>
      <c r="E170" s="210"/>
      <c r="F170" s="210"/>
      <c r="G170" s="210"/>
      <c r="H170" s="210"/>
      <c r="I170" s="627"/>
      <c r="J170" s="210"/>
      <c r="K170" s="210"/>
      <c r="L170" s="210"/>
      <c r="M170" s="628"/>
      <c r="N170" s="210"/>
      <c r="O170" s="210"/>
      <c r="P170" s="210"/>
      <c r="Q170" s="210"/>
      <c r="R170" s="210"/>
      <c r="S170" s="210"/>
      <c r="T170" s="210"/>
      <c r="U170" s="210"/>
      <c r="V170" s="210"/>
      <c r="W170" s="210"/>
      <c r="X170" s="210"/>
      <c r="Y170" s="210"/>
      <c r="Z170" s="210"/>
    </row>
    <row r="171" ht="12.75" customHeight="1">
      <c r="A171" s="625"/>
      <c r="B171" s="625"/>
      <c r="C171" s="625"/>
      <c r="D171" s="625"/>
      <c r="E171" s="210"/>
      <c r="F171" s="210"/>
      <c r="G171" s="210"/>
      <c r="H171" s="210"/>
      <c r="I171" s="627"/>
      <c r="J171" s="210"/>
      <c r="K171" s="210"/>
      <c r="L171" s="210"/>
      <c r="M171" s="628"/>
      <c r="N171" s="210"/>
      <c r="O171" s="210"/>
      <c r="P171" s="210"/>
      <c r="Q171" s="210"/>
      <c r="R171" s="210"/>
      <c r="S171" s="210"/>
      <c r="T171" s="210"/>
      <c r="U171" s="210"/>
      <c r="V171" s="210"/>
      <c r="W171" s="210"/>
      <c r="X171" s="210"/>
      <c r="Y171" s="210"/>
      <c r="Z171" s="210"/>
    </row>
    <row r="172" ht="12.75" customHeight="1">
      <c r="A172" s="625"/>
      <c r="B172" s="625"/>
      <c r="C172" s="625"/>
      <c r="D172" s="625"/>
      <c r="E172" s="210"/>
      <c r="F172" s="210"/>
      <c r="G172" s="210"/>
      <c r="H172" s="210"/>
      <c r="I172" s="627"/>
      <c r="J172" s="210"/>
      <c r="K172" s="210"/>
      <c r="L172" s="210"/>
      <c r="M172" s="628"/>
      <c r="N172" s="210"/>
      <c r="O172" s="210"/>
      <c r="P172" s="210"/>
      <c r="Q172" s="210"/>
      <c r="R172" s="210"/>
      <c r="S172" s="210"/>
      <c r="T172" s="210"/>
      <c r="U172" s="210"/>
      <c r="V172" s="210"/>
      <c r="W172" s="210"/>
      <c r="X172" s="210"/>
      <c r="Y172" s="210"/>
      <c r="Z172" s="210"/>
    </row>
    <row r="173" ht="12.75" customHeight="1">
      <c r="A173" s="625"/>
      <c r="B173" s="625"/>
      <c r="C173" s="625"/>
      <c r="D173" s="625"/>
      <c r="E173" s="210"/>
      <c r="F173" s="210"/>
      <c r="G173" s="210"/>
      <c r="H173" s="210"/>
      <c r="I173" s="627"/>
      <c r="J173" s="210"/>
      <c r="K173" s="210"/>
      <c r="L173" s="210"/>
      <c r="M173" s="628"/>
      <c r="N173" s="210"/>
      <c r="O173" s="210"/>
      <c r="P173" s="210"/>
      <c r="Q173" s="210"/>
      <c r="R173" s="210"/>
      <c r="S173" s="210"/>
      <c r="T173" s="210"/>
      <c r="U173" s="210"/>
      <c r="V173" s="210"/>
      <c r="W173" s="210"/>
      <c r="X173" s="210"/>
      <c r="Y173" s="210"/>
      <c r="Z173" s="210"/>
    </row>
    <row r="174" ht="12.75" customHeight="1">
      <c r="A174" s="625"/>
      <c r="B174" s="625"/>
      <c r="C174" s="625"/>
      <c r="D174" s="625"/>
      <c r="E174" s="210"/>
      <c r="F174" s="210"/>
      <c r="G174" s="210"/>
      <c r="H174" s="210"/>
      <c r="I174" s="627"/>
      <c r="J174" s="210"/>
      <c r="K174" s="210"/>
      <c r="L174" s="210"/>
      <c r="M174" s="628"/>
      <c r="N174" s="210"/>
      <c r="O174" s="210"/>
      <c r="P174" s="210"/>
      <c r="Q174" s="210"/>
      <c r="R174" s="210"/>
      <c r="S174" s="210"/>
      <c r="T174" s="210"/>
      <c r="U174" s="210"/>
      <c r="V174" s="210"/>
      <c r="W174" s="210"/>
      <c r="X174" s="210"/>
      <c r="Y174" s="210"/>
      <c r="Z174" s="210"/>
    </row>
    <row r="175" ht="12.75" customHeight="1">
      <c r="A175" s="625"/>
      <c r="B175" s="625"/>
      <c r="C175" s="625"/>
      <c r="D175" s="625"/>
      <c r="E175" s="210"/>
      <c r="F175" s="210"/>
      <c r="G175" s="210"/>
      <c r="H175" s="210"/>
      <c r="I175" s="627"/>
      <c r="J175" s="210"/>
      <c r="K175" s="210"/>
      <c r="L175" s="210"/>
      <c r="M175" s="628"/>
      <c r="N175" s="210"/>
      <c r="O175" s="210"/>
      <c r="P175" s="210"/>
      <c r="Q175" s="210"/>
      <c r="R175" s="210"/>
      <c r="S175" s="210"/>
      <c r="T175" s="210"/>
      <c r="U175" s="210"/>
      <c r="V175" s="210"/>
      <c r="W175" s="210"/>
      <c r="X175" s="210"/>
      <c r="Y175" s="210"/>
      <c r="Z175" s="210"/>
    </row>
    <row r="176" ht="12.75" customHeight="1">
      <c r="A176" s="625"/>
      <c r="B176" s="625"/>
      <c r="C176" s="625"/>
      <c r="D176" s="625"/>
      <c r="E176" s="210"/>
      <c r="F176" s="210"/>
      <c r="G176" s="210"/>
      <c r="H176" s="210"/>
      <c r="I176" s="627"/>
      <c r="J176" s="210"/>
      <c r="K176" s="210"/>
      <c r="L176" s="210"/>
      <c r="M176" s="628"/>
      <c r="N176" s="210"/>
      <c r="O176" s="210"/>
      <c r="P176" s="210"/>
      <c r="Q176" s="210"/>
      <c r="R176" s="210"/>
      <c r="S176" s="210"/>
      <c r="T176" s="210"/>
      <c r="U176" s="210"/>
      <c r="V176" s="210"/>
      <c r="W176" s="210"/>
      <c r="X176" s="210"/>
      <c r="Y176" s="210"/>
      <c r="Z176" s="210"/>
    </row>
    <row r="177" ht="12.75" customHeight="1">
      <c r="A177" s="625"/>
      <c r="B177" s="625"/>
      <c r="C177" s="625"/>
      <c r="D177" s="625"/>
      <c r="E177" s="210"/>
      <c r="F177" s="210"/>
      <c r="G177" s="210"/>
      <c r="H177" s="210"/>
      <c r="I177" s="627"/>
      <c r="J177" s="210"/>
      <c r="K177" s="210"/>
      <c r="L177" s="210"/>
      <c r="M177" s="628"/>
      <c r="N177" s="210"/>
      <c r="O177" s="210"/>
      <c r="P177" s="210"/>
      <c r="Q177" s="210"/>
      <c r="R177" s="210"/>
      <c r="S177" s="210"/>
      <c r="T177" s="210"/>
      <c r="U177" s="210"/>
      <c r="V177" s="210"/>
      <c r="W177" s="210"/>
      <c r="X177" s="210"/>
      <c r="Y177" s="210"/>
      <c r="Z177" s="210"/>
    </row>
    <row r="178" ht="12.75" customHeight="1">
      <c r="A178" s="625"/>
      <c r="B178" s="625"/>
      <c r="C178" s="625"/>
      <c r="D178" s="625"/>
      <c r="E178" s="210"/>
      <c r="F178" s="210"/>
      <c r="G178" s="210"/>
      <c r="H178" s="210"/>
      <c r="I178" s="627"/>
      <c r="J178" s="210"/>
      <c r="K178" s="210"/>
      <c r="L178" s="210"/>
      <c r="M178" s="628"/>
      <c r="N178" s="210"/>
      <c r="O178" s="210"/>
      <c r="P178" s="210"/>
      <c r="Q178" s="210"/>
      <c r="R178" s="210"/>
      <c r="S178" s="210"/>
      <c r="T178" s="210"/>
      <c r="U178" s="210"/>
      <c r="V178" s="210"/>
      <c r="W178" s="210"/>
      <c r="X178" s="210"/>
      <c r="Y178" s="210"/>
      <c r="Z178" s="210"/>
    </row>
    <row r="179" ht="12.75" customHeight="1">
      <c r="A179" s="625"/>
      <c r="B179" s="625"/>
      <c r="C179" s="625"/>
      <c r="D179" s="625"/>
      <c r="E179" s="210"/>
      <c r="F179" s="210"/>
      <c r="G179" s="210"/>
      <c r="H179" s="210"/>
      <c r="I179" s="627"/>
      <c r="J179" s="210"/>
      <c r="K179" s="210"/>
      <c r="L179" s="210"/>
      <c r="M179" s="628"/>
      <c r="N179" s="210"/>
      <c r="O179" s="210"/>
      <c r="P179" s="210"/>
      <c r="Q179" s="210"/>
      <c r="R179" s="210"/>
      <c r="S179" s="210"/>
      <c r="T179" s="210"/>
      <c r="U179" s="210"/>
      <c r="V179" s="210"/>
      <c r="W179" s="210"/>
      <c r="X179" s="210"/>
      <c r="Y179" s="210"/>
      <c r="Z179" s="210"/>
    </row>
    <row r="180" ht="12.75" customHeight="1">
      <c r="A180" s="625"/>
      <c r="B180" s="625"/>
      <c r="C180" s="625"/>
      <c r="D180" s="625"/>
      <c r="E180" s="210"/>
      <c r="F180" s="210"/>
      <c r="G180" s="210"/>
      <c r="H180" s="210"/>
      <c r="I180" s="627"/>
      <c r="J180" s="210"/>
      <c r="K180" s="210"/>
      <c r="L180" s="210"/>
      <c r="M180" s="628"/>
      <c r="N180" s="210"/>
      <c r="O180" s="210"/>
      <c r="P180" s="210"/>
      <c r="Q180" s="210"/>
      <c r="R180" s="210"/>
      <c r="S180" s="210"/>
      <c r="T180" s="210"/>
      <c r="U180" s="210"/>
      <c r="V180" s="210"/>
      <c r="W180" s="210"/>
      <c r="X180" s="210"/>
      <c r="Y180" s="210"/>
      <c r="Z180" s="210"/>
    </row>
    <row r="181" ht="12.75" customHeight="1">
      <c r="A181" s="625"/>
      <c r="B181" s="625"/>
      <c r="C181" s="625"/>
      <c r="D181" s="625"/>
      <c r="E181" s="210"/>
      <c r="F181" s="210"/>
      <c r="G181" s="210"/>
      <c r="H181" s="210"/>
      <c r="I181" s="627"/>
      <c r="J181" s="210"/>
      <c r="K181" s="210"/>
      <c r="L181" s="210"/>
      <c r="M181" s="628"/>
      <c r="N181" s="210"/>
      <c r="O181" s="210"/>
      <c r="P181" s="210"/>
      <c r="Q181" s="210"/>
      <c r="R181" s="210"/>
      <c r="S181" s="210"/>
      <c r="T181" s="210"/>
      <c r="U181" s="210"/>
      <c r="V181" s="210"/>
      <c r="W181" s="210"/>
      <c r="X181" s="210"/>
      <c r="Y181" s="210"/>
      <c r="Z181" s="210"/>
    </row>
    <row r="182" ht="12.75" customHeight="1">
      <c r="A182" s="625"/>
      <c r="B182" s="625"/>
      <c r="C182" s="625"/>
      <c r="D182" s="625"/>
      <c r="E182" s="210"/>
      <c r="F182" s="210"/>
      <c r="G182" s="210"/>
      <c r="H182" s="210"/>
      <c r="I182" s="627"/>
      <c r="J182" s="210"/>
      <c r="K182" s="210"/>
      <c r="L182" s="210"/>
      <c r="M182" s="628"/>
      <c r="N182" s="210"/>
      <c r="O182" s="210"/>
      <c r="P182" s="210"/>
      <c r="Q182" s="210"/>
      <c r="R182" s="210"/>
      <c r="S182" s="210"/>
      <c r="T182" s="210"/>
      <c r="U182" s="210"/>
      <c r="V182" s="210"/>
      <c r="W182" s="210"/>
      <c r="X182" s="210"/>
      <c r="Y182" s="210"/>
      <c r="Z182" s="210"/>
    </row>
    <row r="183" ht="12.75" customHeight="1">
      <c r="A183" s="625"/>
      <c r="B183" s="625"/>
      <c r="C183" s="625"/>
      <c r="D183" s="625"/>
      <c r="E183" s="210"/>
      <c r="F183" s="210"/>
      <c r="G183" s="210"/>
      <c r="H183" s="210"/>
      <c r="I183" s="627"/>
      <c r="J183" s="210"/>
      <c r="K183" s="210"/>
      <c r="L183" s="210"/>
      <c r="M183" s="628"/>
      <c r="N183" s="210"/>
      <c r="O183" s="210"/>
      <c r="P183" s="210"/>
      <c r="Q183" s="210"/>
      <c r="R183" s="210"/>
      <c r="S183" s="210"/>
      <c r="T183" s="210"/>
      <c r="U183" s="210"/>
      <c r="V183" s="210"/>
      <c r="W183" s="210"/>
      <c r="X183" s="210"/>
      <c r="Y183" s="210"/>
      <c r="Z183" s="210"/>
    </row>
    <row r="184" ht="12.75" customHeight="1">
      <c r="A184" s="625"/>
      <c r="B184" s="625"/>
      <c r="C184" s="625"/>
      <c r="D184" s="625"/>
      <c r="E184" s="210"/>
      <c r="F184" s="210"/>
      <c r="G184" s="210"/>
      <c r="H184" s="210"/>
      <c r="I184" s="627"/>
      <c r="J184" s="210"/>
      <c r="K184" s="210"/>
      <c r="L184" s="210"/>
      <c r="M184" s="628"/>
      <c r="N184" s="210"/>
      <c r="O184" s="210"/>
      <c r="P184" s="210"/>
      <c r="Q184" s="210"/>
      <c r="R184" s="210"/>
      <c r="S184" s="210"/>
      <c r="T184" s="210"/>
      <c r="U184" s="210"/>
      <c r="V184" s="210"/>
      <c r="W184" s="210"/>
      <c r="X184" s="210"/>
      <c r="Y184" s="210"/>
      <c r="Z184" s="210"/>
    </row>
    <row r="185" ht="12.75" customHeight="1">
      <c r="A185" s="625"/>
      <c r="B185" s="625"/>
      <c r="C185" s="625"/>
      <c r="D185" s="625"/>
      <c r="E185" s="210"/>
      <c r="F185" s="210"/>
      <c r="G185" s="210"/>
      <c r="H185" s="210"/>
      <c r="I185" s="627"/>
      <c r="J185" s="210"/>
      <c r="K185" s="210"/>
      <c r="L185" s="210"/>
      <c r="M185" s="628"/>
      <c r="N185" s="210"/>
      <c r="O185" s="210"/>
      <c r="P185" s="210"/>
      <c r="Q185" s="210"/>
      <c r="R185" s="210"/>
      <c r="S185" s="210"/>
      <c r="T185" s="210"/>
      <c r="U185" s="210"/>
      <c r="V185" s="210"/>
      <c r="W185" s="210"/>
      <c r="X185" s="210"/>
      <c r="Y185" s="210"/>
      <c r="Z185" s="210"/>
    </row>
    <row r="186" ht="12.75" customHeight="1">
      <c r="A186" s="625"/>
      <c r="B186" s="625"/>
      <c r="C186" s="625"/>
      <c r="D186" s="625"/>
      <c r="E186" s="210"/>
      <c r="F186" s="210"/>
      <c r="G186" s="210"/>
      <c r="H186" s="210"/>
      <c r="I186" s="627"/>
      <c r="J186" s="210"/>
      <c r="K186" s="210"/>
      <c r="L186" s="210"/>
      <c r="M186" s="628"/>
      <c r="N186" s="210"/>
      <c r="O186" s="210"/>
      <c r="P186" s="210"/>
      <c r="Q186" s="210"/>
      <c r="R186" s="210"/>
      <c r="S186" s="210"/>
      <c r="T186" s="210"/>
      <c r="U186" s="210"/>
      <c r="V186" s="210"/>
      <c r="W186" s="210"/>
      <c r="X186" s="210"/>
      <c r="Y186" s="210"/>
      <c r="Z186" s="210"/>
    </row>
    <row r="187" ht="12.75" customHeight="1">
      <c r="A187" s="625"/>
      <c r="B187" s="625"/>
      <c r="C187" s="625"/>
      <c r="D187" s="625"/>
      <c r="E187" s="210"/>
      <c r="F187" s="210"/>
      <c r="G187" s="210"/>
      <c r="H187" s="210"/>
      <c r="I187" s="627"/>
      <c r="J187" s="210"/>
      <c r="K187" s="210"/>
      <c r="L187" s="210"/>
      <c r="M187" s="628"/>
      <c r="N187" s="210"/>
      <c r="O187" s="210"/>
      <c r="P187" s="210"/>
      <c r="Q187" s="210"/>
      <c r="R187" s="210"/>
      <c r="S187" s="210"/>
      <c r="T187" s="210"/>
      <c r="U187" s="210"/>
      <c r="V187" s="210"/>
      <c r="W187" s="210"/>
      <c r="X187" s="210"/>
      <c r="Y187" s="210"/>
      <c r="Z187" s="210"/>
    </row>
    <row r="188" ht="12.75" customHeight="1">
      <c r="A188" s="625"/>
      <c r="B188" s="625"/>
      <c r="C188" s="625"/>
      <c r="D188" s="625"/>
      <c r="E188" s="210"/>
      <c r="F188" s="210"/>
      <c r="G188" s="210"/>
      <c r="H188" s="210"/>
      <c r="I188" s="627"/>
      <c r="J188" s="210"/>
      <c r="K188" s="210"/>
      <c r="L188" s="210"/>
      <c r="M188" s="628"/>
      <c r="N188" s="210"/>
      <c r="O188" s="210"/>
      <c r="P188" s="210"/>
      <c r="Q188" s="210"/>
      <c r="R188" s="210"/>
      <c r="S188" s="210"/>
      <c r="T188" s="210"/>
      <c r="U188" s="210"/>
      <c r="V188" s="210"/>
      <c r="W188" s="210"/>
      <c r="X188" s="210"/>
      <c r="Y188" s="210"/>
      <c r="Z188" s="210"/>
    </row>
    <row r="189" ht="12.75" customHeight="1">
      <c r="A189" s="625"/>
      <c r="B189" s="625"/>
      <c r="C189" s="625"/>
      <c r="D189" s="625"/>
      <c r="E189" s="210"/>
      <c r="F189" s="210"/>
      <c r="G189" s="210"/>
      <c r="H189" s="210"/>
      <c r="I189" s="627"/>
      <c r="J189" s="210"/>
      <c r="K189" s="210"/>
      <c r="L189" s="210"/>
      <c r="M189" s="628"/>
      <c r="N189" s="210"/>
      <c r="O189" s="210"/>
      <c r="P189" s="210"/>
      <c r="Q189" s="210"/>
      <c r="R189" s="210"/>
      <c r="S189" s="210"/>
      <c r="T189" s="210"/>
      <c r="U189" s="210"/>
      <c r="V189" s="210"/>
      <c r="W189" s="210"/>
      <c r="X189" s="210"/>
      <c r="Y189" s="210"/>
      <c r="Z189" s="210"/>
    </row>
    <row r="190" ht="12.75" customHeight="1">
      <c r="A190" s="625"/>
      <c r="B190" s="625"/>
      <c r="C190" s="625"/>
      <c r="D190" s="625"/>
      <c r="E190" s="210"/>
      <c r="F190" s="210"/>
      <c r="G190" s="210"/>
      <c r="H190" s="210"/>
      <c r="I190" s="627"/>
      <c r="J190" s="210"/>
      <c r="K190" s="210"/>
      <c r="L190" s="210"/>
      <c r="M190" s="628"/>
      <c r="N190" s="210"/>
      <c r="O190" s="210"/>
      <c r="P190" s="210"/>
      <c r="Q190" s="210"/>
      <c r="R190" s="210"/>
      <c r="S190" s="210"/>
      <c r="T190" s="210"/>
      <c r="U190" s="210"/>
      <c r="V190" s="210"/>
      <c r="W190" s="210"/>
      <c r="X190" s="210"/>
      <c r="Y190" s="210"/>
      <c r="Z190" s="210"/>
    </row>
    <row r="191" ht="12.75" customHeight="1">
      <c r="A191" s="625"/>
      <c r="B191" s="625"/>
      <c r="C191" s="625"/>
      <c r="D191" s="625"/>
      <c r="E191" s="210"/>
      <c r="F191" s="210"/>
      <c r="G191" s="210"/>
      <c r="H191" s="210"/>
      <c r="I191" s="627"/>
      <c r="J191" s="210"/>
      <c r="K191" s="210"/>
      <c r="L191" s="210"/>
      <c r="M191" s="628"/>
      <c r="N191" s="210"/>
      <c r="O191" s="210"/>
      <c r="P191" s="210"/>
      <c r="Q191" s="210"/>
      <c r="R191" s="210"/>
      <c r="S191" s="210"/>
      <c r="T191" s="210"/>
      <c r="U191" s="210"/>
      <c r="V191" s="210"/>
      <c r="W191" s="210"/>
      <c r="X191" s="210"/>
      <c r="Y191" s="210"/>
      <c r="Z191" s="210"/>
    </row>
    <row r="192" ht="12.75" customHeight="1">
      <c r="A192" s="625"/>
      <c r="B192" s="625"/>
      <c r="C192" s="625"/>
      <c r="D192" s="625"/>
      <c r="E192" s="210"/>
      <c r="F192" s="210"/>
      <c r="G192" s="210"/>
      <c r="H192" s="210"/>
      <c r="I192" s="627"/>
      <c r="J192" s="210"/>
      <c r="K192" s="210"/>
      <c r="L192" s="210"/>
      <c r="M192" s="628"/>
      <c r="N192" s="210"/>
      <c r="O192" s="210"/>
      <c r="P192" s="210"/>
      <c r="Q192" s="210"/>
      <c r="R192" s="210"/>
      <c r="S192" s="210"/>
      <c r="T192" s="210"/>
      <c r="U192" s="210"/>
      <c r="V192" s="210"/>
      <c r="W192" s="210"/>
      <c r="X192" s="210"/>
      <c r="Y192" s="210"/>
      <c r="Z192" s="210"/>
    </row>
    <row r="193" ht="12.75" customHeight="1">
      <c r="A193" s="625"/>
      <c r="B193" s="625"/>
      <c r="C193" s="625"/>
      <c r="D193" s="625"/>
      <c r="E193" s="210"/>
      <c r="F193" s="210"/>
      <c r="G193" s="210"/>
      <c r="H193" s="210"/>
      <c r="I193" s="627"/>
      <c r="J193" s="210"/>
      <c r="K193" s="210"/>
      <c r="L193" s="210"/>
      <c r="M193" s="628"/>
      <c r="N193" s="210"/>
      <c r="O193" s="210"/>
      <c r="P193" s="210"/>
      <c r="Q193" s="210"/>
      <c r="R193" s="210"/>
      <c r="S193" s="210"/>
      <c r="T193" s="210"/>
      <c r="U193" s="210"/>
      <c r="V193" s="210"/>
      <c r="W193" s="210"/>
      <c r="X193" s="210"/>
      <c r="Y193" s="210"/>
      <c r="Z193" s="210"/>
    </row>
    <row r="194" ht="12.75" customHeight="1">
      <c r="A194" s="625"/>
      <c r="B194" s="625"/>
      <c r="C194" s="625"/>
      <c r="D194" s="625"/>
      <c r="E194" s="210"/>
      <c r="F194" s="210"/>
      <c r="G194" s="210"/>
      <c r="H194" s="210"/>
      <c r="I194" s="627"/>
      <c r="J194" s="210"/>
      <c r="K194" s="210"/>
      <c r="L194" s="210"/>
      <c r="M194" s="628"/>
      <c r="N194" s="210"/>
      <c r="O194" s="210"/>
      <c r="P194" s="210"/>
      <c r="Q194" s="210"/>
      <c r="R194" s="210"/>
      <c r="S194" s="210"/>
      <c r="T194" s="210"/>
      <c r="U194" s="210"/>
      <c r="V194" s="210"/>
      <c r="W194" s="210"/>
      <c r="X194" s="210"/>
      <c r="Y194" s="210"/>
      <c r="Z194" s="210"/>
    </row>
    <row r="195" ht="12.75" customHeight="1">
      <c r="A195" s="625"/>
      <c r="B195" s="625"/>
      <c r="C195" s="625"/>
      <c r="D195" s="625"/>
      <c r="E195" s="210"/>
      <c r="F195" s="210"/>
      <c r="G195" s="210"/>
      <c r="H195" s="210"/>
      <c r="I195" s="627"/>
      <c r="J195" s="210"/>
      <c r="K195" s="210"/>
      <c r="L195" s="210"/>
      <c r="M195" s="628"/>
      <c r="N195" s="210"/>
      <c r="O195" s="210"/>
      <c r="P195" s="210"/>
      <c r="Q195" s="210"/>
      <c r="R195" s="210"/>
      <c r="S195" s="210"/>
      <c r="T195" s="210"/>
      <c r="U195" s="210"/>
      <c r="V195" s="210"/>
      <c r="W195" s="210"/>
      <c r="X195" s="210"/>
      <c r="Y195" s="210"/>
      <c r="Z195" s="210"/>
    </row>
    <row r="196" ht="12.75" customHeight="1">
      <c r="A196" s="625"/>
      <c r="B196" s="625"/>
      <c r="C196" s="625"/>
      <c r="D196" s="625"/>
      <c r="E196" s="210"/>
      <c r="F196" s="210"/>
      <c r="G196" s="210"/>
      <c r="H196" s="210"/>
      <c r="I196" s="627"/>
      <c r="J196" s="210"/>
      <c r="K196" s="210"/>
      <c r="L196" s="210"/>
      <c r="M196" s="628"/>
      <c r="N196" s="210"/>
      <c r="O196" s="210"/>
      <c r="P196" s="210"/>
      <c r="Q196" s="210"/>
      <c r="R196" s="210"/>
      <c r="S196" s="210"/>
      <c r="T196" s="210"/>
      <c r="U196" s="210"/>
      <c r="V196" s="210"/>
      <c r="W196" s="210"/>
      <c r="X196" s="210"/>
      <c r="Y196" s="210"/>
      <c r="Z196" s="210"/>
    </row>
    <row r="197" ht="12.75" customHeight="1">
      <c r="A197" s="625"/>
      <c r="B197" s="625"/>
      <c r="C197" s="625"/>
      <c r="D197" s="625"/>
      <c r="E197" s="210"/>
      <c r="F197" s="210"/>
      <c r="G197" s="210"/>
      <c r="H197" s="210"/>
      <c r="I197" s="627"/>
      <c r="J197" s="210"/>
      <c r="K197" s="210"/>
      <c r="L197" s="210"/>
      <c r="M197" s="628"/>
      <c r="N197" s="210"/>
      <c r="O197" s="210"/>
      <c r="P197" s="210"/>
      <c r="Q197" s="210"/>
      <c r="R197" s="210"/>
      <c r="S197" s="210"/>
      <c r="T197" s="210"/>
      <c r="U197" s="210"/>
      <c r="V197" s="210"/>
      <c r="W197" s="210"/>
      <c r="X197" s="210"/>
      <c r="Y197" s="210"/>
      <c r="Z197" s="210"/>
    </row>
    <row r="198" ht="12.75" customHeight="1">
      <c r="A198" s="625"/>
      <c r="B198" s="625"/>
      <c r="C198" s="625"/>
      <c r="D198" s="625"/>
      <c r="E198" s="210"/>
      <c r="F198" s="210"/>
      <c r="G198" s="210"/>
      <c r="H198" s="210"/>
      <c r="I198" s="627"/>
      <c r="J198" s="210"/>
      <c r="K198" s="210"/>
      <c r="L198" s="210"/>
      <c r="M198" s="628"/>
      <c r="N198" s="210"/>
      <c r="O198" s="210"/>
      <c r="P198" s="210"/>
      <c r="Q198" s="210"/>
      <c r="R198" s="210"/>
      <c r="S198" s="210"/>
      <c r="T198" s="210"/>
      <c r="U198" s="210"/>
      <c r="V198" s="210"/>
      <c r="W198" s="210"/>
      <c r="X198" s="210"/>
      <c r="Y198" s="210"/>
      <c r="Z198" s="210"/>
    </row>
    <row r="199" ht="12.75" customHeight="1">
      <c r="A199" s="625"/>
      <c r="B199" s="625"/>
      <c r="C199" s="625"/>
      <c r="D199" s="625"/>
      <c r="E199" s="210"/>
      <c r="F199" s="210"/>
      <c r="G199" s="210"/>
      <c r="H199" s="210"/>
      <c r="I199" s="627"/>
      <c r="J199" s="210"/>
      <c r="K199" s="210"/>
      <c r="L199" s="210"/>
      <c r="M199" s="628"/>
      <c r="N199" s="210"/>
      <c r="O199" s="210"/>
      <c r="P199" s="210"/>
      <c r="Q199" s="210"/>
      <c r="R199" s="210"/>
      <c r="S199" s="210"/>
      <c r="T199" s="210"/>
      <c r="U199" s="210"/>
      <c r="V199" s="210"/>
      <c r="W199" s="210"/>
      <c r="X199" s="210"/>
      <c r="Y199" s="210"/>
      <c r="Z199" s="210"/>
    </row>
    <row r="200" ht="12.75" customHeight="1">
      <c r="A200" s="625"/>
      <c r="B200" s="625"/>
      <c r="C200" s="625"/>
      <c r="D200" s="625"/>
      <c r="E200" s="210"/>
      <c r="F200" s="210"/>
      <c r="G200" s="210"/>
      <c r="H200" s="210"/>
      <c r="I200" s="627"/>
      <c r="J200" s="210"/>
      <c r="K200" s="210"/>
      <c r="L200" s="210"/>
      <c r="M200" s="628"/>
      <c r="N200" s="210"/>
      <c r="O200" s="210"/>
      <c r="P200" s="210"/>
      <c r="Q200" s="210"/>
      <c r="R200" s="210"/>
      <c r="S200" s="210"/>
      <c r="T200" s="210"/>
      <c r="U200" s="210"/>
      <c r="V200" s="210"/>
      <c r="W200" s="210"/>
      <c r="X200" s="210"/>
      <c r="Y200" s="210"/>
      <c r="Z200" s="210"/>
    </row>
    <row r="201" ht="12.75" customHeight="1">
      <c r="A201" s="625"/>
      <c r="B201" s="625"/>
      <c r="C201" s="625"/>
      <c r="D201" s="625"/>
      <c r="E201" s="210"/>
      <c r="F201" s="210"/>
      <c r="G201" s="210"/>
      <c r="H201" s="210"/>
      <c r="I201" s="627"/>
      <c r="J201" s="210"/>
      <c r="K201" s="210"/>
      <c r="L201" s="210"/>
      <c r="M201" s="628"/>
      <c r="N201" s="210"/>
      <c r="O201" s="210"/>
      <c r="P201" s="210"/>
      <c r="Q201" s="210"/>
      <c r="R201" s="210"/>
      <c r="S201" s="210"/>
      <c r="T201" s="210"/>
      <c r="U201" s="210"/>
      <c r="V201" s="210"/>
      <c r="W201" s="210"/>
      <c r="X201" s="210"/>
      <c r="Y201" s="210"/>
      <c r="Z201" s="210"/>
    </row>
    <row r="202" ht="12.75" customHeight="1">
      <c r="A202" s="625"/>
      <c r="B202" s="625"/>
      <c r="C202" s="625"/>
      <c r="D202" s="625"/>
      <c r="E202" s="210"/>
      <c r="F202" s="210"/>
      <c r="G202" s="210"/>
      <c r="H202" s="210"/>
      <c r="I202" s="627"/>
      <c r="J202" s="210"/>
      <c r="K202" s="210"/>
      <c r="L202" s="210"/>
      <c r="M202" s="628"/>
      <c r="N202" s="210"/>
      <c r="O202" s="210"/>
      <c r="P202" s="210"/>
      <c r="Q202" s="210"/>
      <c r="R202" s="210"/>
      <c r="S202" s="210"/>
      <c r="T202" s="210"/>
      <c r="U202" s="210"/>
      <c r="V202" s="210"/>
      <c r="W202" s="210"/>
      <c r="X202" s="210"/>
      <c r="Y202" s="210"/>
      <c r="Z202" s="210"/>
    </row>
    <row r="203" ht="12.75" customHeight="1">
      <c r="A203" s="625"/>
      <c r="B203" s="625"/>
      <c r="C203" s="625"/>
      <c r="D203" s="625"/>
      <c r="E203" s="210"/>
      <c r="F203" s="210"/>
      <c r="G203" s="210"/>
      <c r="H203" s="210"/>
      <c r="I203" s="627"/>
      <c r="J203" s="210"/>
      <c r="K203" s="210"/>
      <c r="L203" s="210"/>
      <c r="M203" s="628"/>
      <c r="N203" s="210"/>
      <c r="O203" s="210"/>
      <c r="P203" s="210"/>
      <c r="Q203" s="210"/>
      <c r="R203" s="210"/>
      <c r="S203" s="210"/>
      <c r="T203" s="210"/>
      <c r="U203" s="210"/>
      <c r="V203" s="210"/>
      <c r="W203" s="210"/>
      <c r="X203" s="210"/>
      <c r="Y203" s="210"/>
      <c r="Z203" s="210"/>
    </row>
    <row r="204" ht="12.75" customHeight="1">
      <c r="A204" s="625"/>
      <c r="B204" s="625"/>
      <c r="C204" s="625"/>
      <c r="D204" s="625"/>
      <c r="E204" s="210"/>
      <c r="F204" s="210"/>
      <c r="G204" s="210"/>
      <c r="H204" s="210"/>
      <c r="I204" s="627"/>
      <c r="J204" s="210"/>
      <c r="K204" s="210"/>
      <c r="L204" s="210"/>
      <c r="M204" s="628"/>
      <c r="N204" s="210"/>
      <c r="O204" s="210"/>
      <c r="P204" s="210"/>
      <c r="Q204" s="210"/>
      <c r="R204" s="210"/>
      <c r="S204" s="210"/>
      <c r="T204" s="210"/>
      <c r="U204" s="210"/>
      <c r="V204" s="210"/>
      <c r="W204" s="210"/>
      <c r="X204" s="210"/>
      <c r="Y204" s="210"/>
      <c r="Z204" s="210"/>
    </row>
    <row r="205" ht="12.75" customHeight="1">
      <c r="A205" s="625"/>
      <c r="B205" s="625"/>
      <c r="C205" s="625"/>
      <c r="D205" s="625"/>
      <c r="E205" s="210"/>
      <c r="F205" s="210"/>
      <c r="G205" s="210"/>
      <c r="H205" s="210"/>
      <c r="I205" s="627"/>
      <c r="J205" s="210"/>
      <c r="K205" s="210"/>
      <c r="L205" s="210"/>
      <c r="M205" s="628"/>
      <c r="N205" s="210"/>
      <c r="O205" s="210"/>
      <c r="P205" s="210"/>
      <c r="Q205" s="210"/>
      <c r="R205" s="210"/>
      <c r="S205" s="210"/>
      <c r="T205" s="210"/>
      <c r="U205" s="210"/>
      <c r="V205" s="210"/>
      <c r="W205" s="210"/>
      <c r="X205" s="210"/>
      <c r="Y205" s="210"/>
      <c r="Z205" s="210"/>
    </row>
    <row r="206" ht="12.75" customHeight="1">
      <c r="A206" s="625"/>
      <c r="B206" s="625"/>
      <c r="C206" s="625"/>
      <c r="D206" s="625"/>
      <c r="E206" s="210"/>
      <c r="F206" s="210"/>
      <c r="G206" s="210"/>
      <c r="H206" s="210"/>
      <c r="I206" s="627"/>
      <c r="J206" s="210"/>
      <c r="K206" s="210"/>
      <c r="L206" s="210"/>
      <c r="M206" s="628"/>
      <c r="N206" s="210"/>
      <c r="O206" s="210"/>
      <c r="P206" s="210"/>
      <c r="Q206" s="210"/>
      <c r="R206" s="210"/>
      <c r="S206" s="210"/>
      <c r="T206" s="210"/>
      <c r="U206" s="210"/>
      <c r="V206" s="210"/>
      <c r="W206" s="210"/>
      <c r="X206" s="210"/>
      <c r="Y206" s="210"/>
      <c r="Z206" s="210"/>
    </row>
    <row r="207" ht="12.75" customHeight="1">
      <c r="A207" s="625"/>
      <c r="B207" s="625"/>
      <c r="C207" s="625"/>
      <c r="D207" s="625"/>
      <c r="E207" s="210"/>
      <c r="F207" s="210"/>
      <c r="G207" s="210"/>
      <c r="H207" s="210"/>
      <c r="I207" s="627"/>
      <c r="J207" s="210"/>
      <c r="K207" s="210"/>
      <c r="L207" s="210"/>
      <c r="M207" s="628"/>
      <c r="N207" s="210"/>
      <c r="O207" s="210"/>
      <c r="P207" s="210"/>
      <c r="Q207" s="210"/>
      <c r="R207" s="210"/>
      <c r="S207" s="210"/>
      <c r="T207" s="210"/>
      <c r="U207" s="210"/>
      <c r="V207" s="210"/>
      <c r="W207" s="210"/>
      <c r="X207" s="210"/>
      <c r="Y207" s="210"/>
      <c r="Z207" s="210"/>
    </row>
    <row r="208" ht="12.75" customHeight="1">
      <c r="A208" s="625"/>
      <c r="B208" s="625"/>
      <c r="C208" s="625"/>
      <c r="D208" s="625"/>
      <c r="E208" s="210"/>
      <c r="F208" s="210"/>
      <c r="G208" s="210"/>
      <c r="H208" s="210"/>
      <c r="I208" s="627"/>
      <c r="J208" s="210"/>
      <c r="K208" s="210"/>
      <c r="L208" s="210"/>
      <c r="M208" s="628"/>
      <c r="N208" s="210"/>
      <c r="O208" s="210"/>
      <c r="P208" s="210"/>
      <c r="Q208" s="210"/>
      <c r="R208" s="210"/>
      <c r="S208" s="210"/>
      <c r="T208" s="210"/>
      <c r="U208" s="210"/>
      <c r="V208" s="210"/>
      <c r="W208" s="210"/>
      <c r="X208" s="210"/>
      <c r="Y208" s="210"/>
      <c r="Z208" s="210"/>
    </row>
    <row r="209" ht="12.75" customHeight="1">
      <c r="A209" s="625"/>
      <c r="B209" s="625"/>
      <c r="C209" s="625"/>
      <c r="D209" s="625"/>
      <c r="E209" s="210"/>
      <c r="F209" s="210"/>
      <c r="G209" s="210"/>
      <c r="H209" s="210"/>
      <c r="I209" s="627"/>
      <c r="J209" s="210"/>
      <c r="K209" s="210"/>
      <c r="L209" s="210"/>
      <c r="M209" s="628"/>
      <c r="N209" s="210"/>
      <c r="O209" s="210"/>
      <c r="P209" s="210"/>
      <c r="Q209" s="210"/>
      <c r="R209" s="210"/>
      <c r="S209" s="210"/>
      <c r="T209" s="210"/>
      <c r="U209" s="210"/>
      <c r="V209" s="210"/>
      <c r="W209" s="210"/>
      <c r="X209" s="210"/>
      <c r="Y209" s="210"/>
      <c r="Z209" s="210"/>
    </row>
    <row r="210" ht="12.75" customHeight="1">
      <c r="A210" s="625"/>
      <c r="B210" s="625"/>
      <c r="C210" s="625"/>
      <c r="D210" s="625"/>
      <c r="E210" s="210"/>
      <c r="F210" s="210"/>
      <c r="G210" s="210"/>
      <c r="H210" s="210"/>
      <c r="I210" s="627"/>
      <c r="J210" s="210"/>
      <c r="K210" s="210"/>
      <c r="L210" s="210"/>
      <c r="M210" s="628"/>
      <c r="N210" s="210"/>
      <c r="O210" s="210"/>
      <c r="P210" s="210"/>
      <c r="Q210" s="210"/>
      <c r="R210" s="210"/>
      <c r="S210" s="210"/>
      <c r="T210" s="210"/>
      <c r="U210" s="210"/>
      <c r="V210" s="210"/>
      <c r="W210" s="210"/>
      <c r="X210" s="210"/>
      <c r="Y210" s="210"/>
      <c r="Z210" s="210"/>
    </row>
    <row r="211" ht="12.75" customHeight="1">
      <c r="A211" s="625"/>
      <c r="B211" s="625"/>
      <c r="C211" s="625"/>
      <c r="D211" s="625"/>
      <c r="E211" s="210"/>
      <c r="F211" s="210"/>
      <c r="G211" s="210"/>
      <c r="H211" s="210"/>
      <c r="I211" s="627"/>
      <c r="J211" s="210"/>
      <c r="K211" s="210"/>
      <c r="L211" s="210"/>
      <c r="M211" s="628"/>
      <c r="N211" s="210"/>
      <c r="O211" s="210"/>
      <c r="P211" s="210"/>
      <c r="Q211" s="210"/>
      <c r="R211" s="210"/>
      <c r="S211" s="210"/>
      <c r="T211" s="210"/>
      <c r="U211" s="210"/>
      <c r="V211" s="210"/>
      <c r="W211" s="210"/>
      <c r="X211" s="210"/>
      <c r="Y211" s="210"/>
      <c r="Z211" s="210"/>
    </row>
    <row r="212" ht="12.75" customHeight="1">
      <c r="A212" s="625"/>
      <c r="B212" s="625"/>
      <c r="C212" s="625"/>
      <c r="D212" s="625"/>
      <c r="E212" s="210"/>
      <c r="F212" s="210"/>
      <c r="G212" s="210"/>
      <c r="H212" s="210"/>
      <c r="I212" s="627"/>
      <c r="J212" s="210"/>
      <c r="K212" s="210"/>
      <c r="L212" s="210"/>
      <c r="M212" s="628"/>
      <c r="N212" s="210"/>
      <c r="O212" s="210"/>
      <c r="P212" s="210"/>
      <c r="Q212" s="210"/>
      <c r="R212" s="210"/>
      <c r="S212" s="210"/>
      <c r="T212" s="210"/>
      <c r="U212" s="210"/>
      <c r="V212" s="210"/>
      <c r="W212" s="210"/>
      <c r="X212" s="210"/>
      <c r="Y212" s="210"/>
      <c r="Z212" s="210"/>
    </row>
    <row r="213" ht="12.75" customHeight="1">
      <c r="A213" s="625"/>
      <c r="B213" s="625"/>
      <c r="C213" s="625"/>
      <c r="D213" s="625"/>
      <c r="E213" s="210"/>
      <c r="F213" s="210"/>
      <c r="G213" s="210"/>
      <c r="H213" s="210"/>
      <c r="I213" s="627"/>
      <c r="J213" s="210"/>
      <c r="K213" s="210"/>
      <c r="L213" s="210"/>
      <c r="M213" s="628"/>
      <c r="N213" s="210"/>
      <c r="O213" s="210"/>
      <c r="P213" s="210"/>
      <c r="Q213" s="210"/>
      <c r="R213" s="210"/>
      <c r="S213" s="210"/>
      <c r="T213" s="210"/>
      <c r="U213" s="210"/>
      <c r="V213" s="210"/>
      <c r="W213" s="210"/>
      <c r="X213" s="210"/>
      <c r="Y213" s="210"/>
      <c r="Z213" s="210"/>
    </row>
    <row r="214" ht="12.75" customHeight="1">
      <c r="A214" s="625"/>
      <c r="B214" s="625"/>
      <c r="C214" s="625"/>
      <c r="D214" s="625"/>
      <c r="E214" s="210"/>
      <c r="F214" s="210"/>
      <c r="G214" s="210"/>
      <c r="H214" s="210"/>
      <c r="I214" s="627"/>
      <c r="J214" s="210"/>
      <c r="K214" s="210"/>
      <c r="L214" s="210"/>
      <c r="M214" s="628"/>
      <c r="N214" s="210"/>
      <c r="O214" s="210"/>
      <c r="P214" s="210"/>
      <c r="Q214" s="210"/>
      <c r="R214" s="210"/>
      <c r="S214" s="210"/>
      <c r="T214" s="210"/>
      <c r="U214" s="210"/>
      <c r="V214" s="210"/>
      <c r="W214" s="210"/>
      <c r="X214" s="210"/>
      <c r="Y214" s="210"/>
      <c r="Z214" s="210"/>
    </row>
    <row r="215" ht="12.75" customHeight="1">
      <c r="A215" s="625"/>
      <c r="B215" s="625"/>
      <c r="C215" s="625"/>
      <c r="D215" s="625"/>
      <c r="E215" s="210"/>
      <c r="F215" s="210"/>
      <c r="G215" s="210"/>
      <c r="H215" s="210"/>
      <c r="I215" s="627"/>
      <c r="J215" s="210"/>
      <c r="K215" s="210"/>
      <c r="L215" s="210"/>
      <c r="M215" s="628"/>
      <c r="N215" s="210"/>
      <c r="O215" s="210"/>
      <c r="P215" s="210"/>
      <c r="Q215" s="210"/>
      <c r="R215" s="210"/>
      <c r="S215" s="210"/>
      <c r="T215" s="210"/>
      <c r="U215" s="210"/>
      <c r="V215" s="210"/>
      <c r="W215" s="210"/>
      <c r="X215" s="210"/>
      <c r="Y215" s="210"/>
      <c r="Z215" s="210"/>
    </row>
    <row r="216" ht="12.75" customHeight="1">
      <c r="A216" s="625"/>
      <c r="B216" s="625"/>
      <c r="C216" s="625"/>
      <c r="D216" s="625"/>
      <c r="E216" s="210"/>
      <c r="F216" s="210"/>
      <c r="G216" s="210"/>
      <c r="H216" s="210"/>
      <c r="I216" s="627"/>
      <c r="J216" s="210"/>
      <c r="K216" s="210"/>
      <c r="L216" s="210"/>
      <c r="M216" s="628"/>
      <c r="N216" s="210"/>
      <c r="O216" s="210"/>
      <c r="P216" s="210"/>
      <c r="Q216" s="210"/>
      <c r="R216" s="210"/>
      <c r="S216" s="210"/>
      <c r="T216" s="210"/>
      <c r="U216" s="210"/>
      <c r="V216" s="210"/>
      <c r="W216" s="210"/>
      <c r="X216" s="210"/>
      <c r="Y216" s="210"/>
      <c r="Z216" s="210"/>
    </row>
    <row r="217" ht="12.75" customHeight="1">
      <c r="A217" s="625"/>
      <c r="B217" s="625"/>
      <c r="C217" s="625"/>
      <c r="D217" s="625"/>
      <c r="E217" s="210"/>
      <c r="F217" s="210"/>
      <c r="G217" s="210"/>
      <c r="H217" s="210"/>
      <c r="I217" s="627"/>
      <c r="J217" s="210"/>
      <c r="K217" s="210"/>
      <c r="L217" s="210"/>
      <c r="M217" s="628"/>
      <c r="N217" s="210"/>
      <c r="O217" s="210"/>
      <c r="P217" s="210"/>
      <c r="Q217" s="210"/>
      <c r="R217" s="210"/>
      <c r="S217" s="210"/>
      <c r="T217" s="210"/>
      <c r="U217" s="210"/>
      <c r="V217" s="210"/>
      <c r="W217" s="210"/>
      <c r="X217" s="210"/>
      <c r="Y217" s="210"/>
      <c r="Z217" s="210"/>
    </row>
    <row r="218" ht="12.75" customHeight="1">
      <c r="A218" s="625"/>
      <c r="B218" s="625"/>
      <c r="C218" s="625"/>
      <c r="D218" s="625"/>
      <c r="E218" s="210"/>
      <c r="F218" s="210"/>
      <c r="G218" s="210"/>
      <c r="H218" s="210"/>
      <c r="I218" s="627"/>
      <c r="J218" s="210"/>
      <c r="K218" s="210"/>
      <c r="L218" s="210"/>
      <c r="M218" s="628"/>
      <c r="N218" s="210"/>
      <c r="O218" s="210"/>
      <c r="P218" s="210"/>
      <c r="Q218" s="210"/>
      <c r="R218" s="210"/>
      <c r="S218" s="210"/>
      <c r="T218" s="210"/>
      <c r="U218" s="210"/>
      <c r="V218" s="210"/>
      <c r="W218" s="210"/>
      <c r="X218" s="210"/>
      <c r="Y218" s="210"/>
      <c r="Z218" s="210"/>
    </row>
    <row r="219" ht="12.75" customHeight="1">
      <c r="A219" s="625"/>
      <c r="B219" s="625"/>
      <c r="C219" s="625"/>
      <c r="D219" s="625"/>
      <c r="E219" s="210"/>
      <c r="F219" s="210"/>
      <c r="G219" s="210"/>
      <c r="H219" s="210"/>
      <c r="I219" s="627"/>
      <c r="J219" s="210"/>
      <c r="K219" s="210"/>
      <c r="L219" s="210"/>
      <c r="M219" s="628"/>
      <c r="N219" s="210"/>
      <c r="O219" s="210"/>
      <c r="P219" s="210"/>
      <c r="Q219" s="210"/>
      <c r="R219" s="210"/>
      <c r="S219" s="210"/>
      <c r="T219" s="210"/>
      <c r="U219" s="210"/>
      <c r="V219" s="210"/>
      <c r="W219" s="210"/>
      <c r="X219" s="210"/>
      <c r="Y219" s="210"/>
      <c r="Z219" s="210"/>
    </row>
    <row r="220" ht="12.75" customHeight="1">
      <c r="A220" s="625"/>
      <c r="B220" s="625"/>
      <c r="C220" s="625"/>
      <c r="D220" s="625"/>
      <c r="E220" s="210"/>
      <c r="F220" s="210"/>
      <c r="G220" s="210"/>
      <c r="H220" s="210"/>
      <c r="I220" s="627"/>
      <c r="J220" s="210"/>
      <c r="K220" s="210"/>
      <c r="L220" s="210"/>
      <c r="M220" s="628"/>
      <c r="N220" s="210"/>
      <c r="O220" s="210"/>
      <c r="P220" s="210"/>
      <c r="Q220" s="210"/>
      <c r="R220" s="210"/>
      <c r="S220" s="210"/>
      <c r="T220" s="210"/>
      <c r="U220" s="210"/>
      <c r="V220" s="210"/>
      <c r="W220" s="210"/>
      <c r="X220" s="210"/>
      <c r="Y220" s="210"/>
      <c r="Z220" s="210"/>
    </row>
    <row r="221" ht="12.75" customHeight="1">
      <c r="A221" s="625"/>
      <c r="B221" s="625"/>
      <c r="C221" s="625"/>
      <c r="D221" s="625"/>
      <c r="E221" s="210"/>
      <c r="F221" s="210"/>
      <c r="G221" s="210"/>
      <c r="H221" s="210"/>
      <c r="I221" s="627"/>
      <c r="J221" s="210"/>
      <c r="K221" s="210"/>
      <c r="L221" s="210"/>
      <c r="M221" s="628"/>
      <c r="N221" s="210"/>
      <c r="O221" s="210"/>
      <c r="P221" s="210"/>
      <c r="Q221" s="210"/>
      <c r="R221" s="210"/>
      <c r="S221" s="210"/>
      <c r="T221" s="210"/>
      <c r="U221" s="210"/>
      <c r="V221" s="210"/>
      <c r="W221" s="210"/>
      <c r="X221" s="210"/>
      <c r="Y221" s="210"/>
      <c r="Z221" s="210"/>
    </row>
    <row r="222" ht="12.75" customHeight="1">
      <c r="A222" s="625"/>
      <c r="B222" s="625"/>
      <c r="C222" s="625"/>
      <c r="D222" s="625"/>
      <c r="E222" s="210"/>
      <c r="F222" s="210"/>
      <c r="G222" s="210"/>
      <c r="H222" s="210"/>
      <c r="I222" s="627"/>
      <c r="J222" s="210"/>
      <c r="K222" s="210"/>
      <c r="L222" s="210"/>
      <c r="M222" s="628"/>
      <c r="N222" s="210"/>
      <c r="O222" s="210"/>
      <c r="P222" s="210"/>
      <c r="Q222" s="210"/>
      <c r="R222" s="210"/>
      <c r="S222" s="210"/>
      <c r="T222" s="210"/>
      <c r="U222" s="210"/>
      <c r="V222" s="210"/>
      <c r="W222" s="210"/>
      <c r="X222" s="210"/>
      <c r="Y222" s="210"/>
      <c r="Z222" s="210"/>
    </row>
    <row r="223" ht="12.75" customHeight="1">
      <c r="A223" s="625"/>
      <c r="B223" s="625"/>
      <c r="C223" s="625"/>
      <c r="D223" s="625"/>
      <c r="E223" s="210"/>
      <c r="F223" s="210"/>
      <c r="G223" s="210"/>
      <c r="H223" s="210"/>
      <c r="I223" s="627"/>
      <c r="J223" s="210"/>
      <c r="K223" s="210"/>
      <c r="L223" s="210"/>
      <c r="M223" s="628"/>
      <c r="N223" s="210"/>
      <c r="O223" s="210"/>
      <c r="P223" s="210"/>
      <c r="Q223" s="210"/>
      <c r="R223" s="210"/>
      <c r="S223" s="210"/>
      <c r="T223" s="210"/>
      <c r="U223" s="210"/>
      <c r="V223" s="210"/>
      <c r="W223" s="210"/>
      <c r="X223" s="210"/>
      <c r="Y223" s="210"/>
      <c r="Z223" s="210"/>
    </row>
    <row r="224" ht="12.75" customHeight="1">
      <c r="A224" s="625"/>
      <c r="B224" s="625"/>
      <c r="C224" s="625"/>
      <c r="D224" s="625"/>
      <c r="E224" s="210"/>
      <c r="F224" s="210"/>
      <c r="G224" s="210"/>
      <c r="H224" s="210"/>
      <c r="I224" s="627"/>
      <c r="J224" s="210"/>
      <c r="K224" s="210"/>
      <c r="L224" s="210"/>
      <c r="M224" s="628"/>
      <c r="N224" s="210"/>
      <c r="O224" s="210"/>
      <c r="P224" s="210"/>
      <c r="Q224" s="210"/>
      <c r="R224" s="210"/>
      <c r="S224" s="210"/>
      <c r="T224" s="210"/>
      <c r="U224" s="210"/>
      <c r="V224" s="210"/>
      <c r="W224" s="210"/>
      <c r="X224" s="210"/>
      <c r="Y224" s="210"/>
      <c r="Z224" s="210"/>
    </row>
    <row r="225" ht="12.75" customHeight="1">
      <c r="A225" s="625"/>
      <c r="B225" s="625"/>
      <c r="C225" s="625"/>
      <c r="D225" s="625"/>
      <c r="E225" s="210"/>
      <c r="F225" s="210"/>
      <c r="G225" s="210"/>
      <c r="H225" s="210"/>
      <c r="I225" s="627"/>
      <c r="J225" s="210"/>
      <c r="K225" s="210"/>
      <c r="L225" s="210"/>
      <c r="M225" s="628"/>
      <c r="N225" s="210"/>
      <c r="O225" s="210"/>
      <c r="P225" s="210"/>
      <c r="Q225" s="210"/>
      <c r="R225" s="210"/>
      <c r="S225" s="210"/>
      <c r="T225" s="210"/>
      <c r="U225" s="210"/>
      <c r="V225" s="210"/>
      <c r="W225" s="210"/>
      <c r="X225" s="210"/>
      <c r="Y225" s="210"/>
      <c r="Z225" s="210"/>
    </row>
    <row r="226" ht="12.75" customHeight="1">
      <c r="A226" s="625"/>
      <c r="B226" s="625"/>
      <c r="C226" s="625"/>
      <c r="D226" s="625"/>
      <c r="E226" s="210"/>
      <c r="F226" s="210"/>
      <c r="G226" s="210"/>
      <c r="H226" s="210"/>
      <c r="I226" s="627"/>
      <c r="J226" s="210"/>
      <c r="K226" s="210"/>
      <c r="L226" s="210"/>
      <c r="M226" s="628"/>
      <c r="N226" s="210"/>
      <c r="O226" s="210"/>
      <c r="P226" s="210"/>
      <c r="Q226" s="210"/>
      <c r="R226" s="210"/>
      <c r="S226" s="210"/>
      <c r="T226" s="210"/>
      <c r="U226" s="210"/>
      <c r="V226" s="210"/>
      <c r="W226" s="210"/>
      <c r="X226" s="210"/>
      <c r="Y226" s="210"/>
      <c r="Z226" s="210"/>
    </row>
    <row r="227" ht="12.75" customHeight="1">
      <c r="A227" s="625"/>
      <c r="B227" s="625"/>
      <c r="C227" s="625"/>
      <c r="D227" s="625"/>
      <c r="E227" s="210"/>
      <c r="F227" s="210"/>
      <c r="G227" s="210"/>
      <c r="H227" s="210"/>
      <c r="I227" s="627"/>
      <c r="J227" s="210"/>
      <c r="K227" s="210"/>
      <c r="L227" s="210"/>
      <c r="M227" s="628"/>
      <c r="N227" s="210"/>
      <c r="O227" s="210"/>
      <c r="P227" s="210"/>
      <c r="Q227" s="210"/>
      <c r="R227" s="210"/>
      <c r="S227" s="210"/>
      <c r="T227" s="210"/>
      <c r="U227" s="210"/>
      <c r="V227" s="210"/>
      <c r="W227" s="210"/>
      <c r="X227" s="210"/>
      <c r="Y227" s="210"/>
      <c r="Z227" s="210"/>
    </row>
    <row r="228" ht="12.75" customHeight="1">
      <c r="A228" s="625"/>
      <c r="B228" s="625"/>
      <c r="C228" s="625"/>
      <c r="D228" s="625"/>
      <c r="E228" s="210"/>
      <c r="F228" s="210"/>
      <c r="G228" s="210"/>
      <c r="H228" s="210"/>
      <c r="I228" s="627"/>
      <c r="J228" s="210"/>
      <c r="K228" s="210"/>
      <c r="L228" s="210"/>
      <c r="M228" s="628"/>
      <c r="N228" s="210"/>
      <c r="O228" s="210"/>
      <c r="P228" s="210"/>
      <c r="Q228" s="210"/>
      <c r="R228" s="210"/>
      <c r="S228" s="210"/>
      <c r="T228" s="210"/>
      <c r="U228" s="210"/>
      <c r="V228" s="210"/>
      <c r="W228" s="210"/>
      <c r="X228" s="210"/>
      <c r="Y228" s="210"/>
      <c r="Z228" s="210"/>
    </row>
    <row r="229" ht="12.75" customHeight="1">
      <c r="A229" s="625"/>
      <c r="B229" s="625"/>
      <c r="C229" s="625"/>
      <c r="D229" s="625"/>
      <c r="E229" s="210"/>
      <c r="F229" s="210"/>
      <c r="G229" s="210"/>
      <c r="H229" s="210"/>
      <c r="I229" s="627"/>
      <c r="J229" s="210"/>
      <c r="K229" s="210"/>
      <c r="L229" s="210"/>
      <c r="M229" s="628"/>
      <c r="N229" s="210"/>
      <c r="O229" s="210"/>
      <c r="P229" s="210"/>
      <c r="Q229" s="210"/>
      <c r="R229" s="210"/>
      <c r="S229" s="210"/>
      <c r="T229" s="210"/>
      <c r="U229" s="210"/>
      <c r="V229" s="210"/>
      <c r="W229" s="210"/>
      <c r="X229" s="210"/>
      <c r="Y229" s="210"/>
      <c r="Z229" s="210"/>
    </row>
    <row r="230" ht="12.75" customHeight="1">
      <c r="A230" s="625"/>
      <c r="B230" s="625"/>
      <c r="C230" s="625"/>
      <c r="D230" s="625"/>
      <c r="E230" s="210"/>
      <c r="F230" s="210"/>
      <c r="G230" s="210"/>
      <c r="H230" s="210"/>
      <c r="I230" s="627"/>
      <c r="J230" s="210"/>
      <c r="K230" s="210"/>
      <c r="L230" s="210"/>
      <c r="M230" s="628"/>
      <c r="N230" s="210"/>
      <c r="O230" s="210"/>
      <c r="P230" s="210"/>
      <c r="Q230" s="210"/>
      <c r="R230" s="210"/>
      <c r="S230" s="210"/>
      <c r="T230" s="210"/>
      <c r="U230" s="210"/>
      <c r="V230" s="210"/>
      <c r="W230" s="210"/>
      <c r="X230" s="210"/>
      <c r="Y230" s="210"/>
      <c r="Z230" s="210"/>
    </row>
    <row r="231" ht="12.75" customHeight="1">
      <c r="A231" s="625"/>
      <c r="B231" s="625"/>
      <c r="C231" s="625"/>
      <c r="D231" s="625"/>
      <c r="E231" s="210"/>
      <c r="F231" s="210"/>
      <c r="G231" s="210"/>
      <c r="H231" s="210"/>
      <c r="I231" s="627"/>
      <c r="J231" s="210"/>
      <c r="K231" s="210"/>
      <c r="L231" s="210"/>
      <c r="M231" s="628"/>
      <c r="N231" s="210"/>
      <c r="O231" s="210"/>
      <c r="P231" s="210"/>
      <c r="Q231" s="210"/>
      <c r="R231" s="210"/>
      <c r="S231" s="210"/>
      <c r="T231" s="210"/>
      <c r="U231" s="210"/>
      <c r="V231" s="210"/>
      <c r="W231" s="210"/>
      <c r="X231" s="210"/>
      <c r="Y231" s="210"/>
      <c r="Z231" s="210"/>
    </row>
    <row r="232" ht="12.75" customHeight="1">
      <c r="A232" s="625"/>
      <c r="B232" s="625"/>
      <c r="C232" s="625"/>
      <c r="D232" s="625"/>
      <c r="E232" s="210"/>
      <c r="F232" s="210"/>
      <c r="G232" s="210"/>
      <c r="H232" s="210"/>
      <c r="I232" s="627"/>
      <c r="J232" s="210"/>
      <c r="K232" s="210"/>
      <c r="L232" s="210"/>
      <c r="M232" s="628"/>
      <c r="N232" s="210"/>
      <c r="O232" s="210"/>
      <c r="P232" s="210"/>
      <c r="Q232" s="210"/>
      <c r="R232" s="210"/>
      <c r="S232" s="210"/>
      <c r="T232" s="210"/>
      <c r="U232" s="210"/>
      <c r="V232" s="210"/>
      <c r="W232" s="210"/>
      <c r="X232" s="210"/>
      <c r="Y232" s="210"/>
      <c r="Z232" s="210"/>
    </row>
    <row r="233" ht="12.75" customHeight="1">
      <c r="A233" s="625"/>
      <c r="B233" s="625"/>
      <c r="C233" s="625"/>
      <c r="D233" s="625"/>
      <c r="E233" s="210"/>
      <c r="F233" s="210"/>
      <c r="G233" s="210"/>
      <c r="H233" s="210"/>
      <c r="I233" s="627"/>
      <c r="J233" s="210"/>
      <c r="K233" s="210"/>
      <c r="L233" s="210"/>
      <c r="M233" s="628"/>
      <c r="N233" s="210"/>
      <c r="O233" s="210"/>
      <c r="P233" s="210"/>
      <c r="Q233" s="210"/>
      <c r="R233" s="210"/>
      <c r="S233" s="210"/>
      <c r="T233" s="210"/>
      <c r="U233" s="210"/>
      <c r="V233" s="210"/>
      <c r="W233" s="210"/>
      <c r="X233" s="210"/>
      <c r="Y233" s="210"/>
      <c r="Z233" s="210"/>
    </row>
    <row r="234" ht="12.75" customHeight="1">
      <c r="A234" s="625"/>
      <c r="B234" s="625"/>
      <c r="C234" s="625"/>
      <c r="D234" s="625"/>
      <c r="E234" s="210"/>
      <c r="F234" s="210"/>
      <c r="G234" s="210"/>
      <c r="H234" s="210"/>
      <c r="I234" s="627"/>
      <c r="J234" s="210"/>
      <c r="K234" s="210"/>
      <c r="L234" s="210"/>
      <c r="M234" s="628"/>
      <c r="N234" s="210"/>
      <c r="O234" s="210"/>
      <c r="P234" s="210"/>
      <c r="Q234" s="210"/>
      <c r="R234" s="210"/>
      <c r="S234" s="210"/>
      <c r="T234" s="210"/>
      <c r="U234" s="210"/>
      <c r="V234" s="210"/>
      <c r="W234" s="210"/>
      <c r="X234" s="210"/>
      <c r="Y234" s="210"/>
      <c r="Z234" s="210"/>
    </row>
    <row r="235" ht="12.75" customHeight="1">
      <c r="A235" s="625"/>
      <c r="B235" s="625"/>
      <c r="C235" s="625"/>
      <c r="D235" s="625"/>
      <c r="E235" s="210"/>
      <c r="F235" s="210"/>
      <c r="G235" s="210"/>
      <c r="H235" s="210"/>
      <c r="I235" s="627"/>
      <c r="J235" s="210"/>
      <c r="K235" s="210"/>
      <c r="L235" s="210"/>
      <c r="M235" s="628"/>
      <c r="N235" s="210"/>
      <c r="O235" s="210"/>
      <c r="P235" s="210"/>
      <c r="Q235" s="210"/>
      <c r="R235" s="210"/>
      <c r="S235" s="210"/>
      <c r="T235" s="210"/>
      <c r="U235" s="210"/>
      <c r="V235" s="210"/>
      <c r="W235" s="210"/>
      <c r="X235" s="210"/>
      <c r="Y235" s="210"/>
      <c r="Z235" s="210"/>
    </row>
    <row r="236" ht="12.75" customHeight="1">
      <c r="A236" s="625"/>
      <c r="B236" s="625"/>
      <c r="C236" s="625"/>
      <c r="D236" s="625"/>
      <c r="E236" s="210"/>
      <c r="F236" s="210"/>
      <c r="G236" s="210"/>
      <c r="H236" s="210"/>
      <c r="I236" s="627"/>
      <c r="J236" s="210"/>
      <c r="K236" s="210"/>
      <c r="L236" s="210"/>
      <c r="M236" s="628"/>
      <c r="N236" s="210"/>
      <c r="O236" s="210"/>
      <c r="P236" s="210"/>
      <c r="Q236" s="210"/>
      <c r="R236" s="210"/>
      <c r="S236" s="210"/>
      <c r="T236" s="210"/>
      <c r="U236" s="210"/>
      <c r="V236" s="210"/>
      <c r="W236" s="210"/>
      <c r="X236" s="210"/>
      <c r="Y236" s="210"/>
      <c r="Z236" s="210"/>
    </row>
    <row r="237" ht="12.75" customHeight="1">
      <c r="A237" s="625"/>
      <c r="B237" s="625"/>
      <c r="C237" s="625"/>
      <c r="D237" s="625"/>
      <c r="E237" s="210"/>
      <c r="F237" s="210"/>
      <c r="G237" s="210"/>
      <c r="H237" s="210"/>
      <c r="I237" s="627"/>
      <c r="J237" s="210"/>
      <c r="K237" s="210"/>
      <c r="L237" s="210"/>
      <c r="M237" s="628"/>
      <c r="N237" s="210"/>
      <c r="O237" s="210"/>
      <c r="P237" s="210"/>
      <c r="Q237" s="210"/>
      <c r="R237" s="210"/>
      <c r="S237" s="210"/>
      <c r="T237" s="210"/>
      <c r="U237" s="210"/>
      <c r="V237" s="210"/>
      <c r="W237" s="210"/>
      <c r="X237" s="210"/>
      <c r="Y237" s="210"/>
      <c r="Z237" s="210"/>
    </row>
    <row r="238" ht="12.75" customHeight="1">
      <c r="A238" s="625"/>
      <c r="B238" s="625"/>
      <c r="C238" s="625"/>
      <c r="D238" s="625"/>
      <c r="E238" s="210"/>
      <c r="F238" s="210"/>
      <c r="G238" s="210"/>
      <c r="H238" s="210"/>
      <c r="I238" s="627"/>
      <c r="J238" s="210"/>
      <c r="K238" s="210"/>
      <c r="L238" s="210"/>
      <c r="M238" s="628"/>
      <c r="N238" s="210"/>
      <c r="O238" s="210"/>
      <c r="P238" s="210"/>
      <c r="Q238" s="210"/>
      <c r="R238" s="210"/>
      <c r="S238" s="210"/>
      <c r="T238" s="210"/>
      <c r="U238" s="210"/>
      <c r="V238" s="210"/>
      <c r="W238" s="210"/>
      <c r="X238" s="210"/>
      <c r="Y238" s="210"/>
      <c r="Z238" s="210"/>
    </row>
    <row r="239" ht="12.75" customHeight="1">
      <c r="A239" s="625"/>
      <c r="B239" s="625"/>
      <c r="C239" s="625"/>
      <c r="D239" s="625"/>
      <c r="E239" s="210"/>
      <c r="F239" s="210"/>
      <c r="G239" s="210"/>
      <c r="H239" s="210"/>
      <c r="I239" s="627"/>
      <c r="J239" s="210"/>
      <c r="K239" s="210"/>
      <c r="L239" s="210"/>
      <c r="M239" s="628"/>
      <c r="N239" s="210"/>
      <c r="O239" s="210"/>
      <c r="P239" s="210"/>
      <c r="Q239" s="210"/>
      <c r="R239" s="210"/>
      <c r="S239" s="210"/>
      <c r="T239" s="210"/>
      <c r="U239" s="210"/>
      <c r="V239" s="210"/>
      <c r="W239" s="210"/>
      <c r="X239" s="210"/>
      <c r="Y239" s="210"/>
      <c r="Z239" s="210"/>
    </row>
    <row r="240" ht="12.75" customHeight="1">
      <c r="A240" s="625"/>
      <c r="B240" s="625"/>
      <c r="C240" s="625"/>
      <c r="D240" s="625"/>
      <c r="E240" s="210"/>
      <c r="F240" s="210"/>
      <c r="G240" s="210"/>
      <c r="H240" s="210"/>
      <c r="I240" s="627"/>
      <c r="J240" s="210"/>
      <c r="K240" s="210"/>
      <c r="L240" s="210"/>
      <c r="M240" s="628"/>
      <c r="N240" s="210"/>
      <c r="O240" s="210"/>
      <c r="P240" s="210"/>
      <c r="Q240" s="210"/>
      <c r="R240" s="210"/>
      <c r="S240" s="210"/>
      <c r="T240" s="210"/>
      <c r="U240" s="210"/>
      <c r="V240" s="210"/>
      <c r="W240" s="210"/>
      <c r="X240" s="210"/>
      <c r="Y240" s="210"/>
      <c r="Z240" s="210"/>
    </row>
    <row r="241" ht="12.75" customHeight="1">
      <c r="A241" s="625"/>
      <c r="B241" s="625"/>
      <c r="C241" s="625"/>
      <c r="D241" s="625"/>
      <c r="E241" s="210"/>
      <c r="F241" s="210"/>
      <c r="G241" s="210"/>
      <c r="H241" s="210"/>
      <c r="I241" s="627"/>
      <c r="J241" s="210"/>
      <c r="K241" s="210"/>
      <c r="L241" s="210"/>
      <c r="M241" s="628"/>
      <c r="N241" s="210"/>
      <c r="O241" s="210"/>
      <c r="P241" s="210"/>
      <c r="Q241" s="210"/>
      <c r="R241" s="210"/>
      <c r="S241" s="210"/>
      <c r="T241" s="210"/>
      <c r="U241" s="210"/>
      <c r="V241" s="210"/>
      <c r="W241" s="210"/>
      <c r="X241" s="210"/>
      <c r="Y241" s="210"/>
      <c r="Z241" s="210"/>
    </row>
    <row r="242" ht="12.75" customHeight="1">
      <c r="A242" s="625"/>
      <c r="B242" s="625"/>
      <c r="C242" s="625"/>
      <c r="D242" s="625"/>
      <c r="E242" s="210"/>
      <c r="F242" s="210"/>
      <c r="G242" s="210"/>
      <c r="H242" s="210"/>
      <c r="I242" s="627"/>
      <c r="J242" s="210"/>
      <c r="K242" s="210"/>
      <c r="L242" s="210"/>
      <c r="M242" s="628"/>
      <c r="N242" s="210"/>
      <c r="O242" s="210"/>
      <c r="P242" s="210"/>
      <c r="Q242" s="210"/>
      <c r="R242" s="210"/>
      <c r="S242" s="210"/>
      <c r="T242" s="210"/>
      <c r="U242" s="210"/>
      <c r="V242" s="210"/>
      <c r="W242" s="210"/>
      <c r="X242" s="210"/>
      <c r="Y242" s="210"/>
      <c r="Z242" s="210"/>
    </row>
    <row r="243" ht="12.75" customHeight="1">
      <c r="A243" s="625"/>
      <c r="B243" s="625"/>
      <c r="C243" s="625"/>
      <c r="D243" s="625"/>
      <c r="E243" s="210"/>
      <c r="F243" s="210"/>
      <c r="G243" s="210"/>
      <c r="H243" s="210"/>
      <c r="I243" s="627"/>
      <c r="J243" s="210"/>
      <c r="K243" s="210"/>
      <c r="L243" s="210"/>
      <c r="M243" s="628"/>
      <c r="N243" s="210"/>
      <c r="O243" s="210"/>
      <c r="P243" s="210"/>
      <c r="Q243" s="210"/>
      <c r="R243" s="210"/>
      <c r="S243" s="210"/>
      <c r="T243" s="210"/>
      <c r="U243" s="210"/>
      <c r="V243" s="210"/>
      <c r="W243" s="210"/>
      <c r="X243" s="210"/>
      <c r="Y243" s="210"/>
      <c r="Z243" s="210"/>
    </row>
    <row r="244" ht="12.75" customHeight="1">
      <c r="A244" s="625"/>
      <c r="B244" s="625"/>
      <c r="C244" s="625"/>
      <c r="D244" s="625"/>
      <c r="E244" s="210"/>
      <c r="F244" s="210"/>
      <c r="G244" s="210"/>
      <c r="H244" s="210"/>
      <c r="I244" s="627"/>
      <c r="J244" s="210"/>
      <c r="K244" s="210"/>
      <c r="L244" s="210"/>
      <c r="M244" s="628"/>
      <c r="N244" s="210"/>
      <c r="O244" s="210"/>
      <c r="P244" s="210"/>
      <c r="Q244" s="210"/>
      <c r="R244" s="210"/>
      <c r="S244" s="210"/>
      <c r="T244" s="210"/>
      <c r="U244" s="210"/>
      <c r="V244" s="210"/>
      <c r="W244" s="210"/>
      <c r="X244" s="210"/>
      <c r="Y244" s="210"/>
      <c r="Z244" s="210"/>
    </row>
    <row r="245" ht="12.75" customHeight="1">
      <c r="A245" s="625"/>
      <c r="B245" s="625"/>
      <c r="C245" s="625"/>
      <c r="D245" s="625"/>
      <c r="E245" s="210"/>
      <c r="F245" s="210"/>
      <c r="G245" s="210"/>
      <c r="H245" s="210"/>
      <c r="I245" s="627"/>
      <c r="J245" s="210"/>
      <c r="K245" s="210"/>
      <c r="L245" s="210"/>
      <c r="M245" s="628"/>
      <c r="N245" s="210"/>
      <c r="O245" s="210"/>
      <c r="P245" s="210"/>
      <c r="Q245" s="210"/>
      <c r="R245" s="210"/>
      <c r="S245" s="210"/>
      <c r="T245" s="210"/>
      <c r="U245" s="210"/>
      <c r="V245" s="210"/>
      <c r="W245" s="210"/>
      <c r="X245" s="210"/>
      <c r="Y245" s="210"/>
      <c r="Z245" s="210"/>
    </row>
    <row r="246" ht="12.75" customHeight="1">
      <c r="A246" s="625"/>
      <c r="B246" s="625"/>
      <c r="C246" s="625"/>
      <c r="D246" s="625"/>
      <c r="E246" s="210"/>
      <c r="F246" s="210"/>
      <c r="G246" s="210"/>
      <c r="H246" s="210"/>
      <c r="I246" s="627"/>
      <c r="J246" s="210"/>
      <c r="K246" s="210"/>
      <c r="L246" s="210"/>
      <c r="M246" s="628"/>
      <c r="N246" s="210"/>
      <c r="O246" s="210"/>
      <c r="P246" s="210"/>
      <c r="Q246" s="210"/>
      <c r="R246" s="210"/>
      <c r="S246" s="210"/>
      <c r="T246" s="210"/>
      <c r="U246" s="210"/>
      <c r="V246" s="210"/>
      <c r="W246" s="210"/>
      <c r="X246" s="210"/>
      <c r="Y246" s="210"/>
      <c r="Z246" s="210"/>
    </row>
    <row r="247" ht="12.75" customHeight="1">
      <c r="A247" s="625"/>
      <c r="B247" s="625"/>
      <c r="C247" s="625"/>
      <c r="D247" s="625"/>
      <c r="E247" s="210"/>
      <c r="F247" s="210"/>
      <c r="G247" s="210"/>
      <c r="H247" s="210"/>
      <c r="I247" s="627"/>
      <c r="J247" s="210"/>
      <c r="K247" s="210"/>
      <c r="L247" s="210"/>
      <c r="M247" s="628"/>
      <c r="N247" s="210"/>
      <c r="O247" s="210"/>
      <c r="P247" s="210"/>
      <c r="Q247" s="210"/>
      <c r="R247" s="210"/>
      <c r="S247" s="210"/>
      <c r="T247" s="210"/>
      <c r="U247" s="210"/>
      <c r="V247" s="210"/>
      <c r="W247" s="210"/>
      <c r="X247" s="210"/>
      <c r="Y247" s="210"/>
      <c r="Z247" s="210"/>
    </row>
    <row r="248" ht="12.75" customHeight="1">
      <c r="A248" s="625"/>
      <c r="B248" s="625"/>
      <c r="C248" s="625"/>
      <c r="D248" s="625"/>
      <c r="E248" s="210"/>
      <c r="F248" s="210"/>
      <c r="G248" s="210"/>
      <c r="H248" s="210"/>
      <c r="I248" s="627"/>
      <c r="J248" s="210"/>
      <c r="K248" s="210"/>
      <c r="L248" s="210"/>
      <c r="M248" s="628"/>
      <c r="N248" s="210"/>
      <c r="O248" s="210"/>
      <c r="P248" s="210"/>
      <c r="Q248" s="210"/>
      <c r="R248" s="210"/>
      <c r="S248" s="210"/>
      <c r="T248" s="210"/>
      <c r="U248" s="210"/>
      <c r="V248" s="210"/>
      <c r="W248" s="210"/>
      <c r="X248" s="210"/>
      <c r="Y248" s="210"/>
      <c r="Z248" s="210"/>
    </row>
    <row r="249" ht="12.75" customHeight="1">
      <c r="A249" s="625"/>
      <c r="B249" s="625"/>
      <c r="C249" s="625"/>
      <c r="D249" s="625"/>
      <c r="E249" s="210"/>
      <c r="F249" s="210"/>
      <c r="G249" s="210"/>
      <c r="H249" s="210"/>
      <c r="I249" s="627"/>
      <c r="J249" s="210"/>
      <c r="K249" s="210"/>
      <c r="L249" s="210"/>
      <c r="M249" s="628"/>
      <c r="N249" s="210"/>
      <c r="O249" s="210"/>
      <c r="P249" s="210"/>
      <c r="Q249" s="210"/>
      <c r="R249" s="210"/>
      <c r="S249" s="210"/>
      <c r="T249" s="210"/>
      <c r="U249" s="210"/>
      <c r="V249" s="210"/>
      <c r="W249" s="210"/>
      <c r="X249" s="210"/>
      <c r="Y249" s="210"/>
      <c r="Z249" s="210"/>
    </row>
    <row r="250" ht="12.75" customHeight="1">
      <c r="A250" s="625"/>
      <c r="B250" s="625"/>
      <c r="C250" s="625"/>
      <c r="D250" s="625"/>
      <c r="E250" s="210"/>
      <c r="F250" s="210"/>
      <c r="G250" s="210"/>
      <c r="H250" s="210"/>
      <c r="I250" s="627"/>
      <c r="J250" s="210"/>
      <c r="K250" s="210"/>
      <c r="L250" s="210"/>
      <c r="M250" s="628"/>
      <c r="N250" s="210"/>
      <c r="O250" s="210"/>
      <c r="P250" s="210"/>
      <c r="Q250" s="210"/>
      <c r="R250" s="210"/>
      <c r="S250" s="210"/>
      <c r="T250" s="210"/>
      <c r="U250" s="210"/>
      <c r="V250" s="210"/>
      <c r="W250" s="210"/>
      <c r="X250" s="210"/>
      <c r="Y250" s="210"/>
      <c r="Z250" s="210"/>
    </row>
    <row r="251" ht="12.75" customHeight="1">
      <c r="A251" s="625"/>
      <c r="B251" s="625"/>
      <c r="C251" s="625"/>
      <c r="D251" s="625"/>
      <c r="E251" s="210"/>
      <c r="F251" s="210"/>
      <c r="G251" s="210"/>
      <c r="H251" s="210"/>
      <c r="I251" s="627"/>
      <c r="J251" s="210"/>
      <c r="K251" s="210"/>
      <c r="L251" s="210"/>
      <c r="M251" s="628"/>
      <c r="N251" s="210"/>
      <c r="O251" s="210"/>
      <c r="P251" s="210"/>
      <c r="Q251" s="210"/>
      <c r="R251" s="210"/>
      <c r="S251" s="210"/>
      <c r="T251" s="210"/>
      <c r="U251" s="210"/>
      <c r="V251" s="210"/>
      <c r="W251" s="210"/>
      <c r="X251" s="210"/>
      <c r="Y251" s="210"/>
      <c r="Z251" s="210"/>
    </row>
    <row r="252" ht="12.75" customHeight="1">
      <c r="A252" s="625"/>
      <c r="B252" s="625"/>
      <c r="C252" s="625"/>
      <c r="D252" s="625"/>
      <c r="E252" s="210"/>
      <c r="F252" s="210"/>
      <c r="G252" s="210"/>
      <c r="H252" s="210"/>
      <c r="I252" s="627"/>
      <c r="J252" s="210"/>
      <c r="K252" s="210"/>
      <c r="L252" s="210"/>
      <c r="M252" s="628"/>
      <c r="N252" s="210"/>
      <c r="O252" s="210"/>
      <c r="P252" s="210"/>
      <c r="Q252" s="210"/>
      <c r="R252" s="210"/>
      <c r="S252" s="210"/>
      <c r="T252" s="210"/>
      <c r="U252" s="210"/>
      <c r="V252" s="210"/>
      <c r="W252" s="210"/>
      <c r="X252" s="210"/>
      <c r="Y252" s="210"/>
      <c r="Z252" s="210"/>
    </row>
    <row r="253" ht="12.75" customHeight="1">
      <c r="A253" s="625"/>
      <c r="B253" s="625"/>
      <c r="C253" s="625"/>
      <c r="D253" s="625"/>
      <c r="E253" s="210"/>
      <c r="F253" s="210"/>
      <c r="G253" s="210"/>
      <c r="H253" s="210"/>
      <c r="I253" s="627"/>
      <c r="J253" s="210"/>
      <c r="K253" s="210"/>
      <c r="L253" s="210"/>
      <c r="M253" s="628"/>
      <c r="N253" s="210"/>
      <c r="O253" s="210"/>
      <c r="P253" s="210"/>
      <c r="Q253" s="210"/>
      <c r="R253" s="210"/>
      <c r="S253" s="210"/>
      <c r="T253" s="210"/>
      <c r="U253" s="210"/>
      <c r="V253" s="210"/>
      <c r="W253" s="210"/>
      <c r="X253" s="210"/>
      <c r="Y253" s="210"/>
      <c r="Z253" s="210"/>
    </row>
    <row r="254" ht="12.75" customHeight="1">
      <c r="A254" s="625"/>
      <c r="B254" s="625"/>
      <c r="C254" s="625"/>
      <c r="D254" s="625"/>
      <c r="E254" s="210"/>
      <c r="F254" s="210"/>
      <c r="G254" s="210"/>
      <c r="H254" s="210"/>
      <c r="I254" s="627"/>
      <c r="J254" s="210"/>
      <c r="K254" s="210"/>
      <c r="L254" s="210"/>
      <c r="M254" s="628"/>
      <c r="N254" s="210"/>
      <c r="O254" s="210"/>
      <c r="P254" s="210"/>
      <c r="Q254" s="210"/>
      <c r="R254" s="210"/>
      <c r="S254" s="210"/>
      <c r="T254" s="210"/>
      <c r="U254" s="210"/>
      <c r="V254" s="210"/>
      <c r="W254" s="210"/>
      <c r="X254" s="210"/>
      <c r="Y254" s="210"/>
      <c r="Z254" s="210"/>
    </row>
    <row r="255" ht="12.75" customHeight="1">
      <c r="A255" s="625"/>
      <c r="B255" s="625"/>
      <c r="C255" s="625"/>
      <c r="D255" s="625"/>
      <c r="E255" s="210"/>
      <c r="F255" s="210"/>
      <c r="G255" s="210"/>
      <c r="H255" s="210"/>
      <c r="I255" s="627"/>
      <c r="J255" s="210"/>
      <c r="K255" s="210"/>
      <c r="L255" s="210"/>
      <c r="M255" s="628"/>
      <c r="N255" s="210"/>
      <c r="O255" s="210"/>
      <c r="P255" s="210"/>
      <c r="Q255" s="210"/>
      <c r="R255" s="210"/>
      <c r="S255" s="210"/>
      <c r="T255" s="210"/>
      <c r="U255" s="210"/>
      <c r="V255" s="210"/>
      <c r="W255" s="210"/>
      <c r="X255" s="210"/>
      <c r="Y255" s="210"/>
      <c r="Z255" s="210"/>
    </row>
    <row r="256" ht="12.75" customHeight="1">
      <c r="A256" s="625"/>
      <c r="B256" s="625"/>
      <c r="C256" s="625"/>
      <c r="D256" s="625"/>
      <c r="E256" s="210"/>
      <c r="F256" s="210"/>
      <c r="G256" s="210"/>
      <c r="H256" s="210"/>
      <c r="I256" s="627"/>
      <c r="J256" s="210"/>
      <c r="K256" s="210"/>
      <c r="L256" s="210"/>
      <c r="M256" s="628"/>
      <c r="N256" s="210"/>
      <c r="O256" s="210"/>
      <c r="P256" s="210"/>
      <c r="Q256" s="210"/>
      <c r="R256" s="210"/>
      <c r="S256" s="210"/>
      <c r="T256" s="210"/>
      <c r="U256" s="210"/>
      <c r="V256" s="210"/>
      <c r="W256" s="210"/>
      <c r="X256" s="210"/>
      <c r="Y256" s="210"/>
      <c r="Z256" s="210"/>
    </row>
    <row r="257" ht="12.75" customHeight="1">
      <c r="A257" s="625"/>
      <c r="B257" s="625"/>
      <c r="C257" s="625"/>
      <c r="D257" s="625"/>
      <c r="E257" s="210"/>
      <c r="F257" s="210"/>
      <c r="G257" s="210"/>
      <c r="H257" s="210"/>
      <c r="I257" s="627"/>
      <c r="J257" s="210"/>
      <c r="K257" s="210"/>
      <c r="L257" s="210"/>
      <c r="M257" s="628"/>
      <c r="N257" s="210"/>
      <c r="O257" s="210"/>
      <c r="P257" s="210"/>
      <c r="Q257" s="210"/>
      <c r="R257" s="210"/>
      <c r="S257" s="210"/>
      <c r="T257" s="210"/>
      <c r="U257" s="210"/>
      <c r="V257" s="210"/>
      <c r="W257" s="210"/>
      <c r="X257" s="210"/>
      <c r="Y257" s="210"/>
      <c r="Z257" s="210"/>
    </row>
    <row r="258" ht="12.75" customHeight="1">
      <c r="A258" s="625"/>
      <c r="B258" s="625"/>
      <c r="C258" s="625"/>
      <c r="D258" s="625"/>
      <c r="E258" s="210"/>
      <c r="F258" s="210"/>
      <c r="G258" s="210"/>
      <c r="H258" s="210"/>
      <c r="I258" s="627"/>
      <c r="J258" s="210"/>
      <c r="K258" s="210"/>
      <c r="L258" s="210"/>
      <c r="M258" s="628"/>
      <c r="N258" s="210"/>
      <c r="O258" s="210"/>
      <c r="P258" s="210"/>
      <c r="Q258" s="210"/>
      <c r="R258" s="210"/>
      <c r="S258" s="210"/>
      <c r="T258" s="210"/>
      <c r="U258" s="210"/>
      <c r="V258" s="210"/>
      <c r="W258" s="210"/>
      <c r="X258" s="210"/>
      <c r="Y258" s="210"/>
      <c r="Z258" s="210"/>
    </row>
    <row r="259" ht="12.75" customHeight="1">
      <c r="A259" s="625"/>
      <c r="B259" s="625"/>
      <c r="C259" s="625"/>
      <c r="D259" s="625"/>
      <c r="E259" s="210"/>
      <c r="F259" s="210"/>
      <c r="G259" s="210"/>
      <c r="H259" s="210"/>
      <c r="I259" s="627"/>
      <c r="J259" s="210"/>
      <c r="K259" s="210"/>
      <c r="L259" s="210"/>
      <c r="M259" s="628"/>
      <c r="N259" s="210"/>
      <c r="O259" s="210"/>
      <c r="P259" s="210"/>
      <c r="Q259" s="210"/>
      <c r="R259" s="210"/>
      <c r="S259" s="210"/>
      <c r="T259" s="210"/>
      <c r="U259" s="210"/>
      <c r="V259" s="210"/>
      <c r="W259" s="210"/>
      <c r="X259" s="210"/>
      <c r="Y259" s="210"/>
      <c r="Z259" s="210"/>
    </row>
    <row r="260" ht="12.75" customHeight="1">
      <c r="A260" s="625"/>
      <c r="B260" s="625"/>
      <c r="C260" s="625"/>
      <c r="D260" s="625"/>
      <c r="E260" s="210"/>
      <c r="F260" s="210"/>
      <c r="G260" s="210"/>
      <c r="H260" s="210"/>
      <c r="I260" s="627"/>
      <c r="J260" s="210"/>
      <c r="K260" s="210"/>
      <c r="L260" s="210"/>
      <c r="M260" s="628"/>
      <c r="N260" s="210"/>
      <c r="O260" s="210"/>
      <c r="P260" s="210"/>
      <c r="Q260" s="210"/>
      <c r="R260" s="210"/>
      <c r="S260" s="210"/>
      <c r="T260" s="210"/>
      <c r="U260" s="210"/>
      <c r="V260" s="210"/>
      <c r="W260" s="210"/>
      <c r="X260" s="210"/>
      <c r="Y260" s="210"/>
      <c r="Z260" s="210"/>
    </row>
    <row r="261" ht="12.75" customHeight="1">
      <c r="A261" s="625"/>
      <c r="B261" s="625"/>
      <c r="C261" s="625"/>
      <c r="D261" s="625"/>
      <c r="E261" s="210"/>
      <c r="F261" s="210"/>
      <c r="G261" s="210"/>
      <c r="H261" s="210"/>
      <c r="I261" s="627"/>
      <c r="J261" s="210"/>
      <c r="K261" s="210"/>
      <c r="L261" s="210"/>
      <c r="M261" s="628"/>
      <c r="N261" s="210"/>
      <c r="O261" s="210"/>
      <c r="P261" s="210"/>
      <c r="Q261" s="210"/>
      <c r="R261" s="210"/>
      <c r="S261" s="210"/>
      <c r="T261" s="210"/>
      <c r="U261" s="210"/>
      <c r="V261" s="210"/>
      <c r="W261" s="210"/>
      <c r="X261" s="210"/>
      <c r="Y261" s="210"/>
      <c r="Z261" s="210"/>
    </row>
    <row r="262" ht="12.75" customHeight="1">
      <c r="A262" s="625"/>
      <c r="B262" s="625"/>
      <c r="C262" s="625"/>
      <c r="D262" s="625"/>
      <c r="E262" s="210"/>
      <c r="F262" s="210"/>
      <c r="G262" s="210"/>
      <c r="H262" s="210"/>
      <c r="I262" s="627"/>
      <c r="J262" s="210"/>
      <c r="K262" s="210"/>
      <c r="L262" s="210"/>
      <c r="M262" s="628"/>
      <c r="N262" s="210"/>
      <c r="O262" s="210"/>
      <c r="P262" s="210"/>
      <c r="Q262" s="210"/>
      <c r="R262" s="210"/>
      <c r="S262" s="210"/>
      <c r="T262" s="210"/>
      <c r="U262" s="210"/>
      <c r="V262" s="210"/>
      <c r="W262" s="210"/>
      <c r="X262" s="210"/>
      <c r="Y262" s="210"/>
      <c r="Z262" s="210"/>
    </row>
    <row r="263" ht="12.75" customHeight="1">
      <c r="A263" s="625"/>
      <c r="B263" s="625"/>
      <c r="C263" s="625"/>
      <c r="D263" s="625"/>
      <c r="E263" s="210"/>
      <c r="F263" s="210"/>
      <c r="G263" s="210"/>
      <c r="H263" s="210"/>
      <c r="I263" s="627"/>
      <c r="J263" s="210"/>
      <c r="K263" s="210"/>
      <c r="L263" s="210"/>
      <c r="M263" s="628"/>
      <c r="N263" s="210"/>
      <c r="O263" s="210"/>
      <c r="P263" s="210"/>
      <c r="Q263" s="210"/>
      <c r="R263" s="210"/>
      <c r="S263" s="210"/>
      <c r="T263" s="210"/>
      <c r="U263" s="210"/>
      <c r="V263" s="210"/>
      <c r="W263" s="210"/>
      <c r="X263" s="210"/>
      <c r="Y263" s="210"/>
      <c r="Z263" s="210"/>
    </row>
    <row r="264" ht="12.75" customHeight="1">
      <c r="A264" s="625"/>
      <c r="B264" s="625"/>
      <c r="C264" s="625"/>
      <c r="D264" s="625"/>
      <c r="E264" s="210"/>
      <c r="F264" s="210"/>
      <c r="G264" s="210"/>
      <c r="H264" s="210"/>
      <c r="I264" s="627"/>
      <c r="J264" s="210"/>
      <c r="K264" s="210"/>
      <c r="L264" s="210"/>
      <c r="M264" s="628"/>
      <c r="N264" s="210"/>
      <c r="O264" s="210"/>
      <c r="P264" s="210"/>
      <c r="Q264" s="210"/>
      <c r="R264" s="210"/>
      <c r="S264" s="210"/>
      <c r="T264" s="210"/>
      <c r="U264" s="210"/>
      <c r="V264" s="210"/>
      <c r="W264" s="210"/>
      <c r="X264" s="210"/>
      <c r="Y264" s="210"/>
      <c r="Z264" s="210"/>
    </row>
    <row r="265" ht="12.75" customHeight="1">
      <c r="A265" s="625"/>
      <c r="B265" s="625"/>
      <c r="C265" s="625"/>
      <c r="D265" s="625"/>
      <c r="E265" s="210"/>
      <c r="F265" s="210"/>
      <c r="G265" s="210"/>
      <c r="H265" s="210"/>
      <c r="I265" s="627"/>
      <c r="J265" s="210"/>
      <c r="K265" s="210"/>
      <c r="L265" s="210"/>
      <c r="M265" s="628"/>
      <c r="N265" s="210"/>
      <c r="O265" s="210"/>
      <c r="P265" s="210"/>
      <c r="Q265" s="210"/>
      <c r="R265" s="210"/>
      <c r="S265" s="210"/>
      <c r="T265" s="210"/>
      <c r="U265" s="210"/>
      <c r="V265" s="210"/>
      <c r="W265" s="210"/>
      <c r="X265" s="210"/>
      <c r="Y265" s="210"/>
      <c r="Z265" s="210"/>
    </row>
    <row r="266" ht="12.75" customHeight="1">
      <c r="A266" s="625"/>
      <c r="B266" s="625"/>
      <c r="C266" s="625"/>
      <c r="D266" s="625"/>
      <c r="E266" s="210"/>
      <c r="F266" s="210"/>
      <c r="G266" s="210"/>
      <c r="H266" s="210"/>
      <c r="I266" s="627"/>
      <c r="J266" s="210"/>
      <c r="K266" s="210"/>
      <c r="L266" s="210"/>
      <c r="M266" s="628"/>
      <c r="N266" s="210"/>
      <c r="O266" s="210"/>
      <c r="P266" s="210"/>
      <c r="Q266" s="210"/>
      <c r="R266" s="210"/>
      <c r="S266" s="210"/>
      <c r="T266" s="210"/>
      <c r="U266" s="210"/>
      <c r="V266" s="210"/>
      <c r="W266" s="210"/>
      <c r="X266" s="210"/>
      <c r="Y266" s="210"/>
      <c r="Z266" s="210"/>
    </row>
    <row r="267" ht="12.75" customHeight="1">
      <c r="A267" s="625"/>
      <c r="B267" s="625"/>
      <c r="C267" s="625"/>
      <c r="D267" s="625"/>
      <c r="E267" s="210"/>
      <c r="F267" s="210"/>
      <c r="G267" s="210"/>
      <c r="H267" s="210"/>
      <c r="I267" s="627"/>
      <c r="J267" s="210"/>
      <c r="K267" s="210"/>
      <c r="L267" s="210"/>
      <c r="M267" s="628"/>
      <c r="N267" s="210"/>
      <c r="O267" s="210"/>
      <c r="P267" s="210"/>
      <c r="Q267" s="210"/>
      <c r="R267" s="210"/>
      <c r="S267" s="210"/>
      <c r="T267" s="210"/>
      <c r="U267" s="210"/>
      <c r="V267" s="210"/>
      <c r="W267" s="210"/>
      <c r="X267" s="210"/>
      <c r="Y267" s="210"/>
      <c r="Z267" s="210"/>
    </row>
    <row r="268" ht="12.75" customHeight="1">
      <c r="A268" s="625"/>
      <c r="B268" s="625"/>
      <c r="C268" s="625"/>
      <c r="D268" s="625"/>
      <c r="E268" s="210"/>
      <c r="F268" s="210"/>
      <c r="G268" s="210"/>
      <c r="H268" s="210"/>
      <c r="I268" s="627"/>
      <c r="J268" s="210"/>
      <c r="K268" s="210"/>
      <c r="L268" s="210"/>
      <c r="M268" s="628"/>
      <c r="N268" s="210"/>
      <c r="O268" s="210"/>
      <c r="P268" s="210"/>
      <c r="Q268" s="210"/>
      <c r="R268" s="210"/>
      <c r="S268" s="210"/>
      <c r="T268" s="210"/>
      <c r="U268" s="210"/>
      <c r="V268" s="210"/>
      <c r="W268" s="210"/>
      <c r="X268" s="210"/>
      <c r="Y268" s="210"/>
      <c r="Z268" s="210"/>
    </row>
    <row r="269" ht="12.75" customHeight="1">
      <c r="A269" s="625"/>
      <c r="B269" s="625"/>
      <c r="C269" s="625"/>
      <c r="D269" s="625"/>
      <c r="E269" s="210"/>
      <c r="F269" s="210"/>
      <c r="G269" s="210"/>
      <c r="H269" s="210"/>
      <c r="I269" s="627"/>
      <c r="J269" s="210"/>
      <c r="K269" s="210"/>
      <c r="L269" s="210"/>
      <c r="M269" s="628"/>
      <c r="N269" s="210"/>
      <c r="O269" s="210"/>
      <c r="P269" s="210"/>
      <c r="Q269" s="210"/>
      <c r="R269" s="210"/>
      <c r="S269" s="210"/>
      <c r="T269" s="210"/>
      <c r="U269" s="210"/>
      <c r="V269" s="210"/>
      <c r="W269" s="210"/>
      <c r="X269" s="210"/>
      <c r="Y269" s="210"/>
      <c r="Z269" s="210"/>
    </row>
    <row r="270" ht="12.75" customHeight="1">
      <c r="A270" s="625"/>
      <c r="B270" s="625"/>
      <c r="C270" s="625"/>
      <c r="D270" s="625"/>
      <c r="E270" s="210"/>
      <c r="F270" s="210"/>
      <c r="G270" s="210"/>
      <c r="H270" s="210"/>
      <c r="I270" s="627"/>
      <c r="J270" s="210"/>
      <c r="K270" s="210"/>
      <c r="L270" s="210"/>
      <c r="M270" s="628"/>
      <c r="N270" s="210"/>
      <c r="O270" s="210"/>
      <c r="P270" s="210"/>
      <c r="Q270" s="210"/>
      <c r="R270" s="210"/>
      <c r="S270" s="210"/>
      <c r="T270" s="210"/>
      <c r="U270" s="210"/>
      <c r="V270" s="210"/>
      <c r="W270" s="210"/>
      <c r="X270" s="210"/>
      <c r="Y270" s="210"/>
      <c r="Z270" s="210"/>
    </row>
    <row r="271" ht="12.75" customHeight="1">
      <c r="A271" s="625"/>
      <c r="B271" s="625"/>
      <c r="C271" s="625"/>
      <c r="D271" s="625"/>
      <c r="E271" s="210"/>
      <c r="F271" s="210"/>
      <c r="G271" s="210"/>
      <c r="H271" s="210"/>
      <c r="I271" s="627"/>
      <c r="J271" s="210"/>
      <c r="K271" s="210"/>
      <c r="L271" s="210"/>
      <c r="M271" s="628"/>
      <c r="N271" s="210"/>
      <c r="O271" s="210"/>
      <c r="P271" s="210"/>
      <c r="Q271" s="210"/>
      <c r="R271" s="210"/>
      <c r="S271" s="210"/>
      <c r="T271" s="210"/>
      <c r="U271" s="210"/>
      <c r="V271" s="210"/>
      <c r="W271" s="210"/>
      <c r="X271" s="210"/>
      <c r="Y271" s="210"/>
      <c r="Z271" s="210"/>
    </row>
    <row r="272" ht="12.75" customHeight="1">
      <c r="A272" s="625"/>
      <c r="B272" s="625"/>
      <c r="C272" s="625"/>
      <c r="D272" s="625"/>
      <c r="E272" s="210"/>
      <c r="F272" s="210"/>
      <c r="G272" s="210"/>
      <c r="H272" s="210"/>
      <c r="I272" s="627"/>
      <c r="J272" s="210"/>
      <c r="K272" s="210"/>
      <c r="L272" s="210"/>
      <c r="M272" s="628"/>
      <c r="N272" s="210"/>
      <c r="O272" s="210"/>
      <c r="P272" s="210"/>
      <c r="Q272" s="210"/>
      <c r="R272" s="210"/>
      <c r="S272" s="210"/>
      <c r="T272" s="210"/>
      <c r="U272" s="210"/>
      <c r="V272" s="210"/>
      <c r="W272" s="210"/>
      <c r="X272" s="210"/>
      <c r="Y272" s="210"/>
      <c r="Z272" s="210"/>
    </row>
    <row r="273" ht="12.75" customHeight="1">
      <c r="A273" s="625"/>
      <c r="B273" s="625"/>
      <c r="C273" s="625"/>
      <c r="D273" s="625"/>
      <c r="E273" s="210"/>
      <c r="F273" s="210"/>
      <c r="G273" s="210"/>
      <c r="H273" s="210"/>
      <c r="I273" s="627"/>
      <c r="J273" s="210"/>
      <c r="K273" s="210"/>
      <c r="L273" s="210"/>
      <c r="M273" s="628"/>
      <c r="N273" s="210"/>
      <c r="O273" s="210"/>
      <c r="P273" s="210"/>
      <c r="Q273" s="210"/>
      <c r="R273" s="210"/>
      <c r="S273" s="210"/>
      <c r="T273" s="210"/>
      <c r="U273" s="210"/>
      <c r="V273" s="210"/>
      <c r="W273" s="210"/>
      <c r="X273" s="210"/>
      <c r="Y273" s="210"/>
      <c r="Z273" s="210"/>
    </row>
    <row r="274" ht="12.75" customHeight="1">
      <c r="A274" s="625"/>
      <c r="B274" s="625"/>
      <c r="C274" s="625"/>
      <c r="D274" s="625"/>
      <c r="E274" s="210"/>
      <c r="F274" s="210"/>
      <c r="G274" s="210"/>
      <c r="H274" s="210"/>
      <c r="I274" s="627"/>
      <c r="J274" s="210"/>
      <c r="K274" s="210"/>
      <c r="L274" s="210"/>
      <c r="M274" s="628"/>
      <c r="N274" s="210"/>
      <c r="O274" s="210"/>
      <c r="P274" s="210"/>
      <c r="Q274" s="210"/>
      <c r="R274" s="210"/>
      <c r="S274" s="210"/>
      <c r="T274" s="210"/>
      <c r="U274" s="210"/>
      <c r="V274" s="210"/>
      <c r="W274" s="210"/>
      <c r="X274" s="210"/>
      <c r="Y274" s="210"/>
      <c r="Z274" s="210"/>
    </row>
    <row r="275" ht="12.75" customHeight="1">
      <c r="A275" s="625"/>
      <c r="B275" s="625"/>
      <c r="C275" s="625"/>
      <c r="D275" s="625"/>
      <c r="E275" s="210"/>
      <c r="F275" s="210"/>
      <c r="G275" s="210"/>
      <c r="H275" s="210"/>
      <c r="I275" s="627"/>
      <c r="J275" s="210"/>
      <c r="K275" s="210"/>
      <c r="L275" s="210"/>
      <c r="M275" s="628"/>
      <c r="N275" s="210"/>
      <c r="O275" s="210"/>
      <c r="P275" s="210"/>
      <c r="Q275" s="210"/>
      <c r="R275" s="210"/>
      <c r="S275" s="210"/>
      <c r="T275" s="210"/>
      <c r="U275" s="210"/>
      <c r="V275" s="210"/>
      <c r="W275" s="210"/>
      <c r="X275" s="210"/>
      <c r="Y275" s="210"/>
      <c r="Z275" s="210"/>
    </row>
    <row r="276" ht="12.75" customHeight="1">
      <c r="A276" s="625"/>
      <c r="B276" s="625"/>
      <c r="C276" s="625"/>
      <c r="D276" s="625"/>
      <c r="E276" s="210"/>
      <c r="F276" s="210"/>
      <c r="G276" s="210"/>
      <c r="H276" s="210"/>
      <c r="I276" s="627"/>
      <c r="J276" s="210"/>
      <c r="K276" s="210"/>
      <c r="L276" s="210"/>
      <c r="M276" s="628"/>
      <c r="N276" s="210"/>
      <c r="O276" s="210"/>
      <c r="P276" s="210"/>
      <c r="Q276" s="210"/>
      <c r="R276" s="210"/>
      <c r="S276" s="210"/>
      <c r="T276" s="210"/>
      <c r="U276" s="210"/>
      <c r="V276" s="210"/>
      <c r="W276" s="210"/>
      <c r="X276" s="210"/>
      <c r="Y276" s="210"/>
      <c r="Z276" s="210"/>
    </row>
    <row r="277" ht="12.75" customHeight="1">
      <c r="A277" s="625"/>
      <c r="B277" s="625"/>
      <c r="C277" s="625"/>
      <c r="D277" s="625"/>
      <c r="E277" s="210"/>
      <c r="F277" s="210"/>
      <c r="G277" s="210"/>
      <c r="H277" s="210"/>
      <c r="I277" s="627"/>
      <c r="J277" s="210"/>
      <c r="K277" s="210"/>
      <c r="L277" s="210"/>
      <c r="M277" s="628"/>
      <c r="N277" s="210"/>
      <c r="O277" s="210"/>
      <c r="P277" s="210"/>
      <c r="Q277" s="210"/>
      <c r="R277" s="210"/>
      <c r="S277" s="210"/>
      <c r="T277" s="210"/>
      <c r="U277" s="210"/>
      <c r="V277" s="210"/>
      <c r="W277" s="210"/>
      <c r="X277" s="210"/>
      <c r="Y277" s="210"/>
      <c r="Z277" s="210"/>
    </row>
    <row r="278" ht="12.75" customHeight="1">
      <c r="A278" s="625"/>
      <c r="B278" s="625"/>
      <c r="C278" s="625"/>
      <c r="D278" s="625"/>
      <c r="E278" s="210"/>
      <c r="F278" s="210"/>
      <c r="G278" s="210"/>
      <c r="H278" s="210"/>
      <c r="I278" s="627"/>
      <c r="J278" s="210"/>
      <c r="K278" s="210"/>
      <c r="L278" s="210"/>
      <c r="M278" s="628"/>
      <c r="N278" s="210"/>
      <c r="O278" s="210"/>
      <c r="P278" s="210"/>
      <c r="Q278" s="210"/>
      <c r="R278" s="210"/>
      <c r="S278" s="210"/>
      <c r="T278" s="210"/>
      <c r="U278" s="210"/>
      <c r="V278" s="210"/>
      <c r="W278" s="210"/>
      <c r="X278" s="210"/>
      <c r="Y278" s="210"/>
      <c r="Z278" s="210"/>
    </row>
    <row r="279" ht="12.75" customHeight="1">
      <c r="A279" s="625"/>
      <c r="B279" s="625"/>
      <c r="C279" s="625"/>
      <c r="D279" s="625"/>
      <c r="E279" s="210"/>
      <c r="F279" s="210"/>
      <c r="G279" s="210"/>
      <c r="H279" s="210"/>
      <c r="I279" s="627"/>
      <c r="J279" s="210"/>
      <c r="K279" s="210"/>
      <c r="L279" s="210"/>
      <c r="M279" s="628"/>
      <c r="N279" s="210"/>
      <c r="O279" s="210"/>
      <c r="P279" s="210"/>
      <c r="Q279" s="210"/>
      <c r="R279" s="210"/>
      <c r="S279" s="210"/>
      <c r="T279" s="210"/>
      <c r="U279" s="210"/>
      <c r="V279" s="210"/>
      <c r="W279" s="210"/>
      <c r="X279" s="210"/>
      <c r="Y279" s="210"/>
      <c r="Z279" s="210"/>
    </row>
    <row r="280" ht="12.75" customHeight="1">
      <c r="A280" s="625"/>
      <c r="B280" s="625"/>
      <c r="C280" s="625"/>
      <c r="D280" s="625"/>
      <c r="E280" s="210"/>
      <c r="F280" s="210"/>
      <c r="G280" s="210"/>
      <c r="H280" s="210"/>
      <c r="I280" s="627"/>
      <c r="J280" s="210"/>
      <c r="K280" s="210"/>
      <c r="L280" s="210"/>
      <c r="M280" s="628"/>
      <c r="N280" s="210"/>
      <c r="O280" s="210"/>
      <c r="P280" s="210"/>
      <c r="Q280" s="210"/>
      <c r="R280" s="210"/>
      <c r="S280" s="210"/>
      <c r="T280" s="210"/>
      <c r="U280" s="210"/>
      <c r="V280" s="210"/>
      <c r="W280" s="210"/>
      <c r="X280" s="210"/>
      <c r="Y280" s="210"/>
      <c r="Z280" s="210"/>
    </row>
    <row r="281" ht="12.75" customHeight="1">
      <c r="A281" s="625"/>
      <c r="B281" s="625"/>
      <c r="C281" s="625"/>
      <c r="D281" s="625"/>
      <c r="E281" s="210"/>
      <c r="F281" s="210"/>
      <c r="G281" s="210"/>
      <c r="H281" s="210"/>
      <c r="I281" s="627"/>
      <c r="J281" s="210"/>
      <c r="K281" s="210"/>
      <c r="L281" s="210"/>
      <c r="M281" s="628"/>
      <c r="N281" s="210"/>
      <c r="O281" s="210"/>
      <c r="P281" s="210"/>
      <c r="Q281" s="210"/>
      <c r="R281" s="210"/>
      <c r="S281" s="210"/>
      <c r="T281" s="210"/>
      <c r="U281" s="210"/>
      <c r="V281" s="210"/>
      <c r="W281" s="210"/>
      <c r="X281" s="210"/>
      <c r="Y281" s="210"/>
      <c r="Z281" s="210"/>
    </row>
    <row r="282" ht="12.75" customHeight="1">
      <c r="A282" s="625"/>
      <c r="B282" s="625"/>
      <c r="C282" s="625"/>
      <c r="D282" s="625"/>
      <c r="E282" s="210"/>
      <c r="F282" s="210"/>
      <c r="G282" s="210"/>
      <c r="H282" s="210"/>
      <c r="I282" s="627"/>
      <c r="J282" s="210"/>
      <c r="K282" s="210"/>
      <c r="L282" s="210"/>
      <c r="M282" s="628"/>
      <c r="N282" s="210"/>
      <c r="O282" s="210"/>
      <c r="P282" s="210"/>
      <c r="Q282" s="210"/>
      <c r="R282" s="210"/>
      <c r="S282" s="210"/>
      <c r="T282" s="210"/>
      <c r="U282" s="210"/>
      <c r="V282" s="210"/>
      <c r="W282" s="210"/>
      <c r="X282" s="210"/>
      <c r="Y282" s="210"/>
      <c r="Z282" s="210"/>
    </row>
    <row r="283" ht="12.75" customHeight="1">
      <c r="A283" s="625"/>
      <c r="B283" s="625"/>
      <c r="C283" s="625"/>
      <c r="D283" s="625"/>
      <c r="E283" s="210"/>
      <c r="F283" s="210"/>
      <c r="G283" s="210"/>
      <c r="H283" s="210"/>
      <c r="I283" s="627"/>
      <c r="J283" s="210"/>
      <c r="K283" s="210"/>
      <c r="L283" s="210"/>
      <c r="M283" s="628"/>
      <c r="N283" s="210"/>
      <c r="O283" s="210"/>
      <c r="P283" s="210"/>
      <c r="Q283" s="210"/>
      <c r="R283" s="210"/>
      <c r="S283" s="210"/>
      <c r="T283" s="210"/>
      <c r="U283" s="210"/>
      <c r="V283" s="210"/>
      <c r="W283" s="210"/>
      <c r="X283" s="210"/>
      <c r="Y283" s="210"/>
      <c r="Z283" s="210"/>
    </row>
    <row r="284" ht="12.75" customHeight="1">
      <c r="A284" s="625"/>
      <c r="B284" s="625"/>
      <c r="C284" s="625"/>
      <c r="D284" s="625"/>
      <c r="E284" s="210"/>
      <c r="F284" s="210"/>
      <c r="G284" s="210"/>
      <c r="H284" s="210"/>
      <c r="I284" s="627"/>
      <c r="J284" s="210"/>
      <c r="K284" s="210"/>
      <c r="L284" s="210"/>
      <c r="M284" s="628"/>
      <c r="N284" s="210"/>
      <c r="O284" s="210"/>
      <c r="P284" s="210"/>
      <c r="Q284" s="210"/>
      <c r="R284" s="210"/>
      <c r="S284" s="210"/>
      <c r="T284" s="210"/>
      <c r="U284" s="210"/>
      <c r="V284" s="210"/>
      <c r="W284" s="210"/>
      <c r="X284" s="210"/>
      <c r="Y284" s="210"/>
      <c r="Z284" s="210"/>
    </row>
    <row r="285" ht="12.75" customHeight="1">
      <c r="A285" s="625"/>
      <c r="B285" s="625"/>
      <c r="C285" s="625"/>
      <c r="D285" s="625"/>
      <c r="E285" s="210"/>
      <c r="F285" s="210"/>
      <c r="G285" s="210"/>
      <c r="H285" s="210"/>
      <c r="I285" s="627"/>
      <c r="J285" s="210"/>
      <c r="K285" s="210"/>
      <c r="L285" s="210"/>
      <c r="M285" s="628"/>
      <c r="N285" s="210"/>
      <c r="O285" s="210"/>
      <c r="P285" s="210"/>
      <c r="Q285" s="210"/>
      <c r="R285" s="210"/>
      <c r="S285" s="210"/>
      <c r="T285" s="210"/>
      <c r="U285" s="210"/>
      <c r="V285" s="210"/>
      <c r="W285" s="210"/>
      <c r="X285" s="210"/>
      <c r="Y285" s="210"/>
      <c r="Z285" s="210"/>
    </row>
    <row r="286" ht="12.75" customHeight="1">
      <c r="A286" s="625"/>
      <c r="B286" s="625"/>
      <c r="C286" s="625"/>
      <c r="D286" s="625"/>
      <c r="E286" s="210"/>
      <c r="F286" s="210"/>
      <c r="G286" s="210"/>
      <c r="H286" s="210"/>
      <c r="I286" s="627"/>
      <c r="J286" s="210"/>
      <c r="K286" s="210"/>
      <c r="L286" s="210"/>
      <c r="M286" s="628"/>
      <c r="N286" s="210"/>
      <c r="O286" s="210"/>
      <c r="P286" s="210"/>
      <c r="Q286" s="210"/>
      <c r="R286" s="210"/>
      <c r="S286" s="210"/>
      <c r="T286" s="210"/>
      <c r="U286" s="210"/>
      <c r="V286" s="210"/>
      <c r="W286" s="210"/>
      <c r="X286" s="210"/>
      <c r="Y286" s="210"/>
      <c r="Z286" s="210"/>
    </row>
    <row r="287" ht="12.75" customHeight="1">
      <c r="A287" s="625"/>
      <c r="B287" s="625"/>
      <c r="C287" s="625"/>
      <c r="D287" s="625"/>
      <c r="E287" s="210"/>
      <c r="F287" s="210"/>
      <c r="G287" s="210"/>
      <c r="H287" s="210"/>
      <c r="I287" s="627"/>
      <c r="J287" s="210"/>
      <c r="K287" s="210"/>
      <c r="L287" s="210"/>
      <c r="M287" s="628"/>
      <c r="N287" s="210"/>
      <c r="O287" s="210"/>
      <c r="P287" s="210"/>
      <c r="Q287" s="210"/>
      <c r="R287" s="210"/>
      <c r="S287" s="210"/>
      <c r="T287" s="210"/>
      <c r="U287" s="210"/>
      <c r="V287" s="210"/>
      <c r="W287" s="210"/>
      <c r="X287" s="210"/>
      <c r="Y287" s="210"/>
      <c r="Z287" s="210"/>
    </row>
    <row r="288" ht="12.75" customHeight="1">
      <c r="A288" s="625"/>
      <c r="B288" s="625"/>
      <c r="C288" s="625"/>
      <c r="D288" s="625"/>
      <c r="E288" s="210"/>
      <c r="F288" s="210"/>
      <c r="G288" s="210"/>
      <c r="H288" s="210"/>
      <c r="I288" s="627"/>
      <c r="J288" s="210"/>
      <c r="K288" s="210"/>
      <c r="L288" s="210"/>
      <c r="M288" s="628"/>
      <c r="N288" s="210"/>
      <c r="O288" s="210"/>
      <c r="P288" s="210"/>
      <c r="Q288" s="210"/>
      <c r="R288" s="210"/>
      <c r="S288" s="210"/>
      <c r="T288" s="210"/>
      <c r="U288" s="210"/>
      <c r="V288" s="210"/>
      <c r="W288" s="210"/>
      <c r="X288" s="210"/>
      <c r="Y288" s="210"/>
      <c r="Z288" s="210"/>
    </row>
    <row r="289" ht="12.75" customHeight="1">
      <c r="A289" s="625"/>
      <c r="B289" s="625"/>
      <c r="C289" s="625"/>
      <c r="D289" s="625"/>
      <c r="E289" s="210"/>
      <c r="F289" s="210"/>
      <c r="G289" s="210"/>
      <c r="H289" s="210"/>
      <c r="I289" s="627"/>
      <c r="J289" s="210"/>
      <c r="K289" s="210"/>
      <c r="L289" s="210"/>
      <c r="M289" s="628"/>
      <c r="N289" s="210"/>
      <c r="O289" s="210"/>
      <c r="P289" s="210"/>
      <c r="Q289" s="210"/>
      <c r="R289" s="210"/>
      <c r="S289" s="210"/>
      <c r="T289" s="210"/>
      <c r="U289" s="210"/>
      <c r="V289" s="210"/>
      <c r="W289" s="210"/>
      <c r="X289" s="210"/>
      <c r="Y289" s="210"/>
      <c r="Z289" s="210"/>
    </row>
    <row r="290" ht="12.75" customHeight="1">
      <c r="A290" s="625"/>
      <c r="B290" s="625"/>
      <c r="C290" s="625"/>
      <c r="D290" s="625"/>
      <c r="E290" s="210"/>
      <c r="F290" s="210"/>
      <c r="G290" s="210"/>
      <c r="H290" s="210"/>
      <c r="I290" s="627"/>
      <c r="J290" s="210"/>
      <c r="K290" s="210"/>
      <c r="L290" s="210"/>
      <c r="M290" s="628"/>
      <c r="N290" s="210"/>
      <c r="O290" s="210"/>
      <c r="P290" s="210"/>
      <c r="Q290" s="210"/>
      <c r="R290" s="210"/>
      <c r="S290" s="210"/>
      <c r="T290" s="210"/>
      <c r="U290" s="210"/>
      <c r="V290" s="210"/>
      <c r="W290" s="210"/>
      <c r="X290" s="210"/>
      <c r="Y290" s="210"/>
      <c r="Z290" s="210"/>
    </row>
    <row r="291" ht="12.75" customHeight="1">
      <c r="A291" s="625"/>
      <c r="B291" s="625"/>
      <c r="C291" s="625"/>
      <c r="D291" s="625"/>
      <c r="E291" s="210"/>
      <c r="F291" s="210"/>
      <c r="G291" s="210"/>
      <c r="H291" s="210"/>
      <c r="I291" s="627"/>
      <c r="J291" s="210"/>
      <c r="K291" s="210"/>
      <c r="L291" s="210"/>
      <c r="M291" s="628"/>
      <c r="N291" s="210"/>
      <c r="O291" s="210"/>
      <c r="P291" s="210"/>
      <c r="Q291" s="210"/>
      <c r="R291" s="210"/>
      <c r="S291" s="210"/>
      <c r="T291" s="210"/>
      <c r="U291" s="210"/>
      <c r="V291" s="210"/>
      <c r="W291" s="210"/>
      <c r="X291" s="210"/>
      <c r="Y291" s="210"/>
      <c r="Z291" s="210"/>
    </row>
    <row r="292" ht="12.75" customHeight="1">
      <c r="A292" s="625"/>
      <c r="B292" s="625"/>
      <c r="C292" s="625"/>
      <c r="D292" s="625"/>
      <c r="E292" s="210"/>
      <c r="F292" s="210"/>
      <c r="G292" s="210"/>
      <c r="H292" s="210"/>
      <c r="I292" s="627"/>
      <c r="J292" s="210"/>
      <c r="K292" s="210"/>
      <c r="L292" s="210"/>
      <c r="M292" s="628"/>
      <c r="N292" s="210"/>
      <c r="O292" s="210"/>
      <c r="P292" s="210"/>
      <c r="Q292" s="210"/>
      <c r="R292" s="210"/>
      <c r="S292" s="210"/>
      <c r="T292" s="210"/>
      <c r="U292" s="210"/>
      <c r="V292" s="210"/>
      <c r="W292" s="210"/>
      <c r="X292" s="210"/>
      <c r="Y292" s="210"/>
      <c r="Z292" s="210"/>
    </row>
    <row r="293" ht="12.75" customHeight="1">
      <c r="A293" s="625"/>
      <c r="B293" s="625"/>
      <c r="C293" s="625"/>
      <c r="D293" s="625"/>
      <c r="E293" s="210"/>
      <c r="F293" s="210"/>
      <c r="G293" s="210"/>
      <c r="H293" s="210"/>
      <c r="I293" s="627"/>
      <c r="J293" s="210"/>
      <c r="K293" s="210"/>
      <c r="L293" s="210"/>
      <c r="M293" s="628"/>
      <c r="N293" s="210"/>
      <c r="O293" s="210"/>
      <c r="P293" s="210"/>
      <c r="Q293" s="210"/>
      <c r="R293" s="210"/>
      <c r="S293" s="210"/>
      <c r="T293" s="210"/>
      <c r="U293" s="210"/>
      <c r="V293" s="210"/>
      <c r="W293" s="210"/>
      <c r="X293" s="210"/>
      <c r="Y293" s="210"/>
      <c r="Z293" s="210"/>
    </row>
    <row r="294" ht="12.75" customHeight="1">
      <c r="A294" s="625"/>
      <c r="B294" s="625"/>
      <c r="C294" s="625"/>
      <c r="D294" s="625"/>
      <c r="E294" s="210"/>
      <c r="F294" s="210"/>
      <c r="G294" s="210"/>
      <c r="H294" s="210"/>
      <c r="I294" s="627"/>
      <c r="J294" s="210"/>
      <c r="K294" s="210"/>
      <c r="L294" s="210"/>
      <c r="M294" s="628"/>
      <c r="N294" s="210"/>
      <c r="O294" s="210"/>
      <c r="P294" s="210"/>
      <c r="Q294" s="210"/>
      <c r="R294" s="210"/>
      <c r="S294" s="210"/>
      <c r="T294" s="210"/>
      <c r="U294" s="210"/>
      <c r="V294" s="210"/>
      <c r="W294" s="210"/>
      <c r="X294" s="210"/>
      <c r="Y294" s="210"/>
      <c r="Z294" s="210"/>
    </row>
    <row r="295" ht="12.75" customHeight="1">
      <c r="A295" s="625"/>
      <c r="B295" s="625"/>
      <c r="C295" s="625"/>
      <c r="D295" s="625"/>
      <c r="E295" s="210"/>
      <c r="F295" s="210"/>
      <c r="G295" s="210"/>
      <c r="H295" s="210"/>
      <c r="I295" s="627"/>
      <c r="J295" s="210"/>
      <c r="K295" s="210"/>
      <c r="L295" s="210"/>
      <c r="M295" s="628"/>
      <c r="N295" s="210"/>
      <c r="O295" s="210"/>
      <c r="P295" s="210"/>
      <c r="Q295" s="210"/>
      <c r="R295" s="210"/>
      <c r="S295" s="210"/>
      <c r="T295" s="210"/>
      <c r="U295" s="210"/>
      <c r="V295" s="210"/>
      <c r="W295" s="210"/>
      <c r="X295" s="210"/>
      <c r="Y295" s="210"/>
      <c r="Z295" s="210"/>
    </row>
    <row r="296" ht="12.75" customHeight="1">
      <c r="A296" s="625"/>
      <c r="B296" s="625"/>
      <c r="C296" s="625"/>
      <c r="D296" s="625"/>
      <c r="E296" s="210"/>
      <c r="F296" s="210"/>
      <c r="G296" s="210"/>
      <c r="H296" s="210"/>
      <c r="I296" s="627"/>
      <c r="J296" s="210"/>
      <c r="K296" s="210"/>
      <c r="L296" s="210"/>
      <c r="M296" s="628"/>
      <c r="N296" s="210"/>
      <c r="O296" s="210"/>
      <c r="P296" s="210"/>
      <c r="Q296" s="210"/>
      <c r="R296" s="210"/>
      <c r="S296" s="210"/>
      <c r="T296" s="210"/>
      <c r="U296" s="210"/>
      <c r="V296" s="210"/>
      <c r="W296" s="210"/>
      <c r="X296" s="210"/>
      <c r="Y296" s="210"/>
      <c r="Z296" s="210"/>
    </row>
    <row r="297" ht="12.75" customHeight="1">
      <c r="A297" s="625"/>
      <c r="B297" s="625"/>
      <c r="C297" s="625"/>
      <c r="D297" s="625"/>
      <c r="E297" s="210"/>
      <c r="F297" s="210"/>
      <c r="G297" s="210"/>
      <c r="H297" s="210"/>
      <c r="I297" s="627"/>
      <c r="J297" s="210"/>
      <c r="K297" s="210"/>
      <c r="L297" s="210"/>
      <c r="M297" s="628"/>
      <c r="N297" s="210"/>
      <c r="O297" s="210"/>
      <c r="P297" s="210"/>
      <c r="Q297" s="210"/>
      <c r="R297" s="210"/>
      <c r="S297" s="210"/>
      <c r="T297" s="210"/>
      <c r="U297" s="210"/>
      <c r="V297" s="210"/>
      <c r="W297" s="210"/>
      <c r="X297" s="210"/>
      <c r="Y297" s="210"/>
      <c r="Z297" s="210"/>
    </row>
    <row r="298" ht="12.75" customHeight="1">
      <c r="A298" s="625"/>
      <c r="B298" s="625"/>
      <c r="C298" s="625"/>
      <c r="D298" s="625"/>
      <c r="E298" s="210"/>
      <c r="F298" s="210"/>
      <c r="G298" s="210"/>
      <c r="H298" s="210"/>
      <c r="I298" s="627"/>
      <c r="J298" s="210"/>
      <c r="K298" s="210"/>
      <c r="L298" s="210"/>
      <c r="M298" s="628"/>
      <c r="N298" s="210"/>
      <c r="O298" s="210"/>
      <c r="P298" s="210"/>
      <c r="Q298" s="210"/>
      <c r="R298" s="210"/>
      <c r="S298" s="210"/>
      <c r="T298" s="210"/>
      <c r="U298" s="210"/>
      <c r="V298" s="210"/>
      <c r="W298" s="210"/>
      <c r="X298" s="210"/>
      <c r="Y298" s="210"/>
      <c r="Z298" s="210"/>
    </row>
    <row r="299" ht="12.75" customHeight="1">
      <c r="A299" s="625"/>
      <c r="B299" s="625"/>
      <c r="C299" s="625"/>
      <c r="D299" s="625"/>
      <c r="E299" s="210"/>
      <c r="F299" s="210"/>
      <c r="G299" s="210"/>
      <c r="H299" s="210"/>
      <c r="I299" s="627"/>
      <c r="J299" s="210"/>
      <c r="K299" s="210"/>
      <c r="L299" s="210"/>
      <c r="M299" s="628"/>
      <c r="N299" s="210"/>
      <c r="O299" s="210"/>
      <c r="P299" s="210"/>
      <c r="Q299" s="210"/>
      <c r="R299" s="210"/>
      <c r="S299" s="210"/>
      <c r="T299" s="210"/>
      <c r="U299" s="210"/>
      <c r="V299" s="210"/>
      <c r="W299" s="210"/>
      <c r="X299" s="210"/>
      <c r="Y299" s="210"/>
      <c r="Z299" s="210"/>
    </row>
    <row r="300" ht="12.75" customHeight="1">
      <c r="A300" s="625"/>
      <c r="B300" s="625"/>
      <c r="C300" s="625"/>
      <c r="D300" s="625"/>
      <c r="E300" s="210"/>
      <c r="F300" s="210"/>
      <c r="G300" s="210"/>
      <c r="H300" s="210"/>
      <c r="I300" s="627"/>
      <c r="J300" s="210"/>
      <c r="K300" s="210"/>
      <c r="L300" s="210"/>
      <c r="M300" s="628"/>
      <c r="N300" s="210"/>
      <c r="O300" s="210"/>
      <c r="P300" s="210"/>
      <c r="Q300" s="210"/>
      <c r="R300" s="210"/>
      <c r="S300" s="210"/>
      <c r="T300" s="210"/>
      <c r="U300" s="210"/>
      <c r="V300" s="210"/>
      <c r="W300" s="210"/>
      <c r="X300" s="210"/>
      <c r="Y300" s="210"/>
      <c r="Z300" s="210"/>
    </row>
    <row r="301" ht="12.75" customHeight="1">
      <c r="A301" s="625"/>
      <c r="B301" s="625"/>
      <c r="C301" s="625"/>
      <c r="D301" s="625"/>
      <c r="E301" s="210"/>
      <c r="F301" s="210"/>
      <c r="G301" s="210"/>
      <c r="H301" s="210"/>
      <c r="I301" s="627"/>
      <c r="J301" s="210"/>
      <c r="K301" s="210"/>
      <c r="L301" s="210"/>
      <c r="M301" s="628"/>
      <c r="N301" s="210"/>
      <c r="O301" s="210"/>
      <c r="P301" s="210"/>
      <c r="Q301" s="210"/>
      <c r="R301" s="210"/>
      <c r="S301" s="210"/>
      <c r="T301" s="210"/>
      <c r="U301" s="210"/>
      <c r="V301" s="210"/>
      <c r="W301" s="210"/>
      <c r="X301" s="210"/>
      <c r="Y301" s="210"/>
      <c r="Z301" s="210"/>
    </row>
    <row r="302" ht="12.75" customHeight="1">
      <c r="A302" s="625"/>
      <c r="B302" s="625"/>
      <c r="C302" s="625"/>
      <c r="D302" s="625"/>
      <c r="E302" s="210"/>
      <c r="F302" s="210"/>
      <c r="G302" s="210"/>
      <c r="H302" s="210"/>
      <c r="I302" s="627"/>
      <c r="J302" s="210"/>
      <c r="K302" s="210"/>
      <c r="L302" s="210"/>
      <c r="M302" s="628"/>
      <c r="N302" s="210"/>
      <c r="O302" s="210"/>
      <c r="P302" s="210"/>
      <c r="Q302" s="210"/>
      <c r="R302" s="210"/>
      <c r="S302" s="210"/>
      <c r="T302" s="210"/>
      <c r="U302" s="210"/>
      <c r="V302" s="210"/>
      <c r="W302" s="210"/>
      <c r="X302" s="210"/>
      <c r="Y302" s="210"/>
      <c r="Z302" s="210"/>
    </row>
    <row r="303" ht="12.75" customHeight="1">
      <c r="A303" s="625"/>
      <c r="B303" s="625"/>
      <c r="C303" s="625"/>
      <c r="D303" s="625"/>
      <c r="E303" s="210"/>
      <c r="F303" s="210"/>
      <c r="G303" s="210"/>
      <c r="H303" s="210"/>
      <c r="I303" s="627"/>
      <c r="J303" s="210"/>
      <c r="K303" s="210"/>
      <c r="L303" s="210"/>
      <c r="M303" s="628"/>
      <c r="N303" s="210"/>
      <c r="O303" s="210"/>
      <c r="P303" s="210"/>
      <c r="Q303" s="210"/>
      <c r="R303" s="210"/>
      <c r="S303" s="210"/>
      <c r="T303" s="210"/>
      <c r="U303" s="210"/>
      <c r="V303" s="210"/>
      <c r="W303" s="210"/>
      <c r="X303" s="210"/>
      <c r="Y303" s="210"/>
      <c r="Z303" s="210"/>
    </row>
    <row r="304" ht="12.75" customHeight="1">
      <c r="A304" s="625"/>
      <c r="B304" s="625"/>
      <c r="C304" s="625"/>
      <c r="D304" s="625"/>
      <c r="E304" s="210"/>
      <c r="F304" s="210"/>
      <c r="G304" s="210"/>
      <c r="H304" s="210"/>
      <c r="I304" s="627"/>
      <c r="J304" s="210"/>
      <c r="K304" s="210"/>
      <c r="L304" s="210"/>
      <c r="M304" s="628"/>
      <c r="N304" s="210"/>
      <c r="O304" s="210"/>
      <c r="P304" s="210"/>
      <c r="Q304" s="210"/>
      <c r="R304" s="210"/>
      <c r="S304" s="210"/>
      <c r="T304" s="210"/>
      <c r="U304" s="210"/>
      <c r="V304" s="210"/>
      <c r="W304" s="210"/>
      <c r="X304" s="210"/>
      <c r="Y304" s="210"/>
      <c r="Z304" s="210"/>
    </row>
    <row r="305" ht="12.75" customHeight="1">
      <c r="A305" s="625"/>
      <c r="B305" s="625"/>
      <c r="C305" s="625"/>
      <c r="D305" s="625"/>
      <c r="E305" s="210"/>
      <c r="F305" s="210"/>
      <c r="G305" s="210"/>
      <c r="H305" s="210"/>
      <c r="I305" s="627"/>
      <c r="J305" s="210"/>
      <c r="K305" s="210"/>
      <c r="L305" s="210"/>
      <c r="M305" s="628"/>
      <c r="N305" s="210"/>
      <c r="O305" s="210"/>
      <c r="P305" s="210"/>
      <c r="Q305" s="210"/>
      <c r="R305" s="210"/>
      <c r="S305" s="210"/>
      <c r="T305" s="210"/>
      <c r="U305" s="210"/>
      <c r="V305" s="210"/>
      <c r="W305" s="210"/>
      <c r="X305" s="210"/>
      <c r="Y305" s="210"/>
      <c r="Z305" s="210"/>
    </row>
    <row r="306" ht="12.75" customHeight="1">
      <c r="A306" s="625"/>
      <c r="B306" s="625"/>
      <c r="C306" s="625"/>
      <c r="D306" s="625"/>
      <c r="E306" s="210"/>
      <c r="F306" s="210"/>
      <c r="G306" s="210"/>
      <c r="H306" s="210"/>
      <c r="I306" s="627"/>
      <c r="J306" s="210"/>
      <c r="K306" s="210"/>
      <c r="L306" s="210"/>
      <c r="M306" s="628"/>
      <c r="N306" s="210"/>
      <c r="O306" s="210"/>
      <c r="P306" s="210"/>
      <c r="Q306" s="210"/>
      <c r="R306" s="210"/>
      <c r="S306" s="210"/>
      <c r="T306" s="210"/>
      <c r="U306" s="210"/>
      <c r="V306" s="210"/>
      <c r="W306" s="210"/>
      <c r="X306" s="210"/>
      <c r="Y306" s="210"/>
      <c r="Z306" s="210"/>
    </row>
    <row r="307" ht="12.75" customHeight="1">
      <c r="A307" s="625"/>
      <c r="B307" s="625"/>
      <c r="C307" s="625"/>
      <c r="D307" s="625"/>
      <c r="E307" s="210"/>
      <c r="F307" s="210"/>
      <c r="G307" s="210"/>
      <c r="H307" s="210"/>
      <c r="I307" s="627"/>
      <c r="J307" s="210"/>
      <c r="K307" s="210"/>
      <c r="L307" s="210"/>
      <c r="M307" s="628"/>
      <c r="N307" s="210"/>
      <c r="O307" s="210"/>
      <c r="P307" s="210"/>
      <c r="Q307" s="210"/>
      <c r="R307" s="210"/>
      <c r="S307" s="210"/>
      <c r="T307" s="210"/>
      <c r="U307" s="210"/>
      <c r="V307" s="210"/>
      <c r="W307" s="210"/>
      <c r="X307" s="210"/>
      <c r="Y307" s="210"/>
      <c r="Z307" s="210"/>
    </row>
    <row r="308" ht="12.75" customHeight="1">
      <c r="A308" s="625"/>
      <c r="B308" s="625"/>
      <c r="C308" s="625"/>
      <c r="D308" s="625"/>
      <c r="E308" s="210"/>
      <c r="F308" s="210"/>
      <c r="G308" s="210"/>
      <c r="H308" s="210"/>
      <c r="I308" s="627"/>
      <c r="J308" s="210"/>
      <c r="K308" s="210"/>
      <c r="L308" s="210"/>
      <c r="M308" s="628"/>
      <c r="N308" s="210"/>
      <c r="O308" s="210"/>
      <c r="P308" s="210"/>
      <c r="Q308" s="210"/>
      <c r="R308" s="210"/>
      <c r="S308" s="210"/>
      <c r="T308" s="210"/>
      <c r="U308" s="210"/>
      <c r="V308" s="210"/>
      <c r="W308" s="210"/>
      <c r="X308" s="210"/>
      <c r="Y308" s="210"/>
      <c r="Z308" s="210"/>
    </row>
    <row r="309" ht="12.75" customHeight="1">
      <c r="A309" s="625"/>
      <c r="B309" s="625"/>
      <c r="C309" s="625"/>
      <c r="D309" s="625"/>
      <c r="E309" s="210"/>
      <c r="F309" s="210"/>
      <c r="G309" s="210"/>
      <c r="H309" s="210"/>
      <c r="I309" s="627"/>
      <c r="J309" s="210"/>
      <c r="K309" s="210"/>
      <c r="L309" s="210"/>
      <c r="M309" s="628"/>
      <c r="N309" s="210"/>
      <c r="O309" s="210"/>
      <c r="P309" s="210"/>
      <c r="Q309" s="210"/>
      <c r="R309" s="210"/>
      <c r="S309" s="210"/>
      <c r="T309" s="210"/>
      <c r="U309" s="210"/>
      <c r="V309" s="210"/>
      <c r="W309" s="210"/>
      <c r="X309" s="210"/>
      <c r="Y309" s="210"/>
      <c r="Z309" s="210"/>
    </row>
    <row r="310" ht="12.75" customHeight="1">
      <c r="A310" s="625"/>
      <c r="B310" s="625"/>
      <c r="C310" s="625"/>
      <c r="D310" s="625"/>
      <c r="E310" s="210"/>
      <c r="F310" s="210"/>
      <c r="G310" s="210"/>
      <c r="H310" s="210"/>
      <c r="I310" s="627"/>
      <c r="J310" s="210"/>
      <c r="K310" s="210"/>
      <c r="L310" s="210"/>
      <c r="M310" s="628"/>
      <c r="N310" s="210"/>
      <c r="O310" s="210"/>
      <c r="P310" s="210"/>
      <c r="Q310" s="210"/>
      <c r="R310" s="210"/>
      <c r="S310" s="210"/>
      <c r="T310" s="210"/>
      <c r="U310" s="210"/>
      <c r="V310" s="210"/>
      <c r="W310" s="210"/>
      <c r="X310" s="210"/>
      <c r="Y310" s="210"/>
      <c r="Z310" s="210"/>
    </row>
    <row r="311" ht="12.75" customHeight="1">
      <c r="A311" s="625"/>
      <c r="B311" s="625"/>
      <c r="C311" s="625"/>
      <c r="D311" s="625"/>
      <c r="E311" s="210"/>
      <c r="F311" s="210"/>
      <c r="G311" s="210"/>
      <c r="H311" s="210"/>
      <c r="I311" s="627"/>
      <c r="J311" s="210"/>
      <c r="K311" s="210"/>
      <c r="L311" s="210"/>
      <c r="M311" s="628"/>
      <c r="N311" s="210"/>
      <c r="O311" s="210"/>
      <c r="P311" s="210"/>
      <c r="Q311" s="210"/>
      <c r="R311" s="210"/>
      <c r="S311" s="210"/>
      <c r="T311" s="210"/>
      <c r="U311" s="210"/>
      <c r="V311" s="210"/>
      <c r="W311" s="210"/>
      <c r="X311" s="210"/>
      <c r="Y311" s="210"/>
      <c r="Z311" s="210"/>
    </row>
    <row r="312" ht="12.75" customHeight="1">
      <c r="A312" s="625"/>
      <c r="B312" s="625"/>
      <c r="C312" s="625"/>
      <c r="D312" s="625"/>
      <c r="E312" s="210"/>
      <c r="F312" s="210"/>
      <c r="G312" s="210"/>
      <c r="H312" s="210"/>
      <c r="I312" s="627"/>
      <c r="J312" s="210"/>
      <c r="K312" s="210"/>
      <c r="L312" s="210"/>
      <c r="M312" s="628"/>
      <c r="N312" s="210"/>
      <c r="O312" s="210"/>
      <c r="P312" s="210"/>
      <c r="Q312" s="210"/>
      <c r="R312" s="210"/>
      <c r="S312" s="210"/>
      <c r="T312" s="210"/>
      <c r="U312" s="210"/>
      <c r="V312" s="210"/>
      <c r="W312" s="210"/>
      <c r="X312" s="210"/>
      <c r="Y312" s="210"/>
      <c r="Z312" s="210"/>
    </row>
    <row r="313" ht="12.75" customHeight="1">
      <c r="A313" s="625"/>
      <c r="B313" s="625"/>
      <c r="C313" s="625"/>
      <c r="D313" s="625"/>
      <c r="E313" s="210"/>
      <c r="F313" s="210"/>
      <c r="G313" s="210"/>
      <c r="H313" s="210"/>
      <c r="I313" s="627"/>
      <c r="J313" s="210"/>
      <c r="K313" s="210"/>
      <c r="L313" s="210"/>
      <c r="M313" s="628"/>
      <c r="N313" s="210"/>
      <c r="O313" s="210"/>
      <c r="P313" s="210"/>
      <c r="Q313" s="210"/>
      <c r="R313" s="210"/>
      <c r="S313" s="210"/>
      <c r="T313" s="210"/>
      <c r="U313" s="210"/>
      <c r="V313" s="210"/>
      <c r="W313" s="210"/>
      <c r="X313" s="210"/>
      <c r="Y313" s="210"/>
      <c r="Z313" s="210"/>
    </row>
    <row r="314" ht="12.75" customHeight="1">
      <c r="A314" s="625"/>
      <c r="B314" s="625"/>
      <c r="C314" s="625"/>
      <c r="D314" s="625"/>
      <c r="E314" s="210"/>
      <c r="F314" s="210"/>
      <c r="G314" s="210"/>
      <c r="H314" s="210"/>
      <c r="I314" s="627"/>
      <c r="J314" s="210"/>
      <c r="K314" s="210"/>
      <c r="L314" s="210"/>
      <c r="M314" s="628"/>
      <c r="N314" s="210"/>
      <c r="O314" s="210"/>
      <c r="P314" s="210"/>
      <c r="Q314" s="210"/>
      <c r="R314" s="210"/>
      <c r="S314" s="210"/>
      <c r="T314" s="210"/>
      <c r="U314" s="210"/>
      <c r="V314" s="210"/>
      <c r="W314" s="210"/>
      <c r="X314" s="210"/>
      <c r="Y314" s="210"/>
      <c r="Z314" s="210"/>
    </row>
    <row r="315" ht="12.75" customHeight="1">
      <c r="A315" s="625"/>
      <c r="B315" s="625"/>
      <c r="C315" s="625"/>
      <c r="D315" s="625"/>
      <c r="E315" s="210"/>
      <c r="F315" s="210"/>
      <c r="G315" s="210"/>
      <c r="H315" s="210"/>
      <c r="I315" s="627"/>
      <c r="J315" s="210"/>
      <c r="K315" s="210"/>
      <c r="L315" s="210"/>
      <c r="M315" s="628"/>
      <c r="N315" s="210"/>
      <c r="O315" s="210"/>
      <c r="P315" s="210"/>
      <c r="Q315" s="210"/>
      <c r="R315" s="210"/>
      <c r="S315" s="210"/>
      <c r="T315" s="210"/>
      <c r="U315" s="210"/>
      <c r="V315" s="210"/>
      <c r="W315" s="210"/>
      <c r="X315" s="210"/>
      <c r="Y315" s="210"/>
      <c r="Z315" s="210"/>
    </row>
    <row r="316" ht="12.75" customHeight="1">
      <c r="A316" s="625"/>
      <c r="B316" s="625"/>
      <c r="C316" s="625"/>
      <c r="D316" s="625"/>
      <c r="E316" s="210"/>
      <c r="F316" s="210"/>
      <c r="G316" s="210"/>
      <c r="H316" s="210"/>
      <c r="I316" s="627"/>
      <c r="J316" s="210"/>
      <c r="K316" s="210"/>
      <c r="L316" s="210"/>
      <c r="M316" s="628"/>
      <c r="N316" s="210"/>
      <c r="O316" s="210"/>
      <c r="P316" s="210"/>
      <c r="Q316" s="210"/>
      <c r="R316" s="210"/>
      <c r="S316" s="210"/>
      <c r="T316" s="210"/>
      <c r="U316" s="210"/>
      <c r="V316" s="210"/>
      <c r="W316" s="210"/>
      <c r="X316" s="210"/>
      <c r="Y316" s="210"/>
      <c r="Z316" s="210"/>
    </row>
    <row r="317" ht="12.75" customHeight="1">
      <c r="A317" s="625"/>
      <c r="B317" s="625"/>
      <c r="C317" s="625"/>
      <c r="D317" s="625"/>
      <c r="E317" s="210"/>
      <c r="F317" s="210"/>
      <c r="G317" s="210"/>
      <c r="H317" s="210"/>
      <c r="I317" s="627"/>
      <c r="J317" s="210"/>
      <c r="K317" s="210"/>
      <c r="L317" s="210"/>
      <c r="M317" s="628"/>
      <c r="N317" s="210"/>
      <c r="O317" s="210"/>
      <c r="P317" s="210"/>
      <c r="Q317" s="210"/>
      <c r="R317" s="210"/>
      <c r="S317" s="210"/>
      <c r="T317" s="210"/>
      <c r="U317" s="210"/>
      <c r="V317" s="210"/>
      <c r="W317" s="210"/>
      <c r="X317" s="210"/>
      <c r="Y317" s="210"/>
      <c r="Z317" s="210"/>
    </row>
    <row r="318" ht="12.75" customHeight="1">
      <c r="A318" s="625"/>
      <c r="B318" s="625"/>
      <c r="C318" s="625"/>
      <c r="D318" s="625"/>
      <c r="E318" s="210"/>
      <c r="F318" s="210"/>
      <c r="G318" s="210"/>
      <c r="H318" s="210"/>
      <c r="I318" s="627"/>
      <c r="J318" s="210"/>
      <c r="K318" s="210"/>
      <c r="L318" s="210"/>
      <c r="M318" s="628"/>
      <c r="N318" s="210"/>
      <c r="O318" s="210"/>
      <c r="P318" s="210"/>
      <c r="Q318" s="210"/>
      <c r="R318" s="210"/>
      <c r="S318" s="210"/>
      <c r="T318" s="210"/>
      <c r="U318" s="210"/>
      <c r="V318" s="210"/>
      <c r="W318" s="210"/>
      <c r="X318" s="210"/>
      <c r="Y318" s="210"/>
      <c r="Z318" s="210"/>
    </row>
    <row r="319" ht="12.75" customHeight="1">
      <c r="A319" s="625"/>
      <c r="B319" s="625"/>
      <c r="C319" s="625"/>
      <c r="D319" s="625"/>
      <c r="E319" s="210"/>
      <c r="F319" s="210"/>
      <c r="G319" s="210"/>
      <c r="H319" s="210"/>
      <c r="I319" s="627"/>
      <c r="J319" s="210"/>
      <c r="K319" s="210"/>
      <c r="L319" s="210"/>
      <c r="M319" s="628"/>
      <c r="N319" s="210"/>
      <c r="O319" s="210"/>
      <c r="P319" s="210"/>
      <c r="Q319" s="210"/>
      <c r="R319" s="210"/>
      <c r="S319" s="210"/>
      <c r="T319" s="210"/>
      <c r="U319" s="210"/>
      <c r="V319" s="210"/>
      <c r="W319" s="210"/>
      <c r="X319" s="210"/>
      <c r="Y319" s="210"/>
      <c r="Z319" s="210"/>
    </row>
    <row r="320" ht="12.75" customHeight="1">
      <c r="A320" s="625"/>
      <c r="B320" s="625"/>
      <c r="C320" s="625"/>
      <c r="D320" s="625"/>
      <c r="E320" s="210"/>
      <c r="F320" s="210"/>
      <c r="G320" s="210"/>
      <c r="H320" s="210"/>
      <c r="I320" s="627"/>
      <c r="J320" s="210"/>
      <c r="K320" s="210"/>
      <c r="L320" s="210"/>
      <c r="M320" s="628"/>
      <c r="N320" s="210"/>
      <c r="O320" s="210"/>
      <c r="P320" s="210"/>
      <c r="Q320" s="210"/>
      <c r="R320" s="210"/>
      <c r="S320" s="210"/>
      <c r="T320" s="210"/>
      <c r="U320" s="210"/>
      <c r="V320" s="210"/>
      <c r="W320" s="210"/>
      <c r="X320" s="210"/>
      <c r="Y320" s="210"/>
      <c r="Z320" s="210"/>
    </row>
    <row r="321" ht="12.75" customHeight="1">
      <c r="A321" s="625"/>
      <c r="B321" s="625"/>
      <c r="C321" s="625"/>
      <c r="D321" s="625"/>
      <c r="E321" s="210"/>
      <c r="F321" s="210"/>
      <c r="G321" s="210"/>
      <c r="H321" s="210"/>
      <c r="I321" s="627"/>
      <c r="J321" s="210"/>
      <c r="K321" s="210"/>
      <c r="L321" s="210"/>
      <c r="M321" s="628"/>
      <c r="N321" s="210"/>
      <c r="O321" s="210"/>
      <c r="P321" s="210"/>
      <c r="Q321" s="210"/>
      <c r="R321" s="210"/>
      <c r="S321" s="210"/>
      <c r="T321" s="210"/>
      <c r="U321" s="210"/>
      <c r="V321" s="210"/>
      <c r="W321" s="210"/>
      <c r="X321" s="210"/>
      <c r="Y321" s="210"/>
      <c r="Z321" s="210"/>
    </row>
    <row r="322" ht="12.75" customHeight="1">
      <c r="A322" s="625"/>
      <c r="B322" s="625"/>
      <c r="C322" s="625"/>
      <c r="D322" s="625"/>
      <c r="E322" s="210"/>
      <c r="F322" s="210"/>
      <c r="G322" s="210"/>
      <c r="H322" s="210"/>
      <c r="I322" s="627"/>
      <c r="J322" s="210"/>
      <c r="K322" s="210"/>
      <c r="L322" s="210"/>
      <c r="M322" s="628"/>
      <c r="N322" s="210"/>
      <c r="O322" s="210"/>
      <c r="P322" s="210"/>
      <c r="Q322" s="210"/>
      <c r="R322" s="210"/>
      <c r="S322" s="210"/>
      <c r="T322" s="210"/>
      <c r="U322" s="210"/>
      <c r="V322" s="210"/>
      <c r="W322" s="210"/>
      <c r="X322" s="210"/>
      <c r="Y322" s="210"/>
      <c r="Z322" s="210"/>
    </row>
    <row r="323" ht="12.75" customHeight="1">
      <c r="A323" s="625"/>
      <c r="B323" s="625"/>
      <c r="C323" s="625"/>
      <c r="D323" s="625"/>
      <c r="E323" s="210"/>
      <c r="F323" s="210"/>
      <c r="G323" s="210"/>
      <c r="H323" s="210"/>
      <c r="I323" s="627"/>
      <c r="J323" s="210"/>
      <c r="K323" s="210"/>
      <c r="L323" s="210"/>
      <c r="M323" s="628"/>
      <c r="N323" s="210"/>
      <c r="O323" s="210"/>
      <c r="P323" s="210"/>
      <c r="Q323" s="210"/>
      <c r="R323" s="210"/>
      <c r="S323" s="210"/>
      <c r="T323" s="210"/>
      <c r="U323" s="210"/>
      <c r="V323" s="210"/>
      <c r="W323" s="210"/>
      <c r="X323" s="210"/>
      <c r="Y323" s="210"/>
      <c r="Z323" s="210"/>
    </row>
    <row r="324" ht="12.75" customHeight="1">
      <c r="A324" s="625"/>
      <c r="B324" s="625"/>
      <c r="C324" s="625"/>
      <c r="D324" s="625"/>
      <c r="E324" s="210"/>
      <c r="F324" s="210"/>
      <c r="G324" s="210"/>
      <c r="H324" s="210"/>
      <c r="I324" s="627"/>
      <c r="J324" s="210"/>
      <c r="K324" s="210"/>
      <c r="L324" s="210"/>
      <c r="M324" s="628"/>
      <c r="N324" s="210"/>
      <c r="O324" s="210"/>
      <c r="P324" s="210"/>
      <c r="Q324" s="210"/>
      <c r="R324" s="210"/>
      <c r="S324" s="210"/>
      <c r="T324" s="210"/>
      <c r="U324" s="210"/>
      <c r="V324" s="210"/>
      <c r="W324" s="210"/>
      <c r="X324" s="210"/>
      <c r="Y324" s="210"/>
      <c r="Z324" s="210"/>
    </row>
    <row r="325" ht="12.75" customHeight="1">
      <c r="A325" s="625"/>
      <c r="B325" s="625"/>
      <c r="C325" s="625"/>
      <c r="D325" s="625"/>
      <c r="E325" s="210"/>
      <c r="F325" s="210"/>
      <c r="G325" s="210"/>
      <c r="H325" s="210"/>
      <c r="I325" s="627"/>
      <c r="J325" s="210"/>
      <c r="K325" s="210"/>
      <c r="L325" s="210"/>
      <c r="M325" s="628"/>
      <c r="N325" s="210"/>
      <c r="O325" s="210"/>
      <c r="P325" s="210"/>
      <c r="Q325" s="210"/>
      <c r="R325" s="210"/>
      <c r="S325" s="210"/>
      <c r="T325" s="210"/>
      <c r="U325" s="210"/>
      <c r="V325" s="210"/>
      <c r="W325" s="210"/>
      <c r="X325" s="210"/>
      <c r="Y325" s="210"/>
      <c r="Z325" s="210"/>
    </row>
    <row r="326" ht="12.75" customHeight="1">
      <c r="A326" s="625"/>
      <c r="B326" s="625"/>
      <c r="C326" s="625"/>
      <c r="D326" s="625"/>
      <c r="E326" s="210"/>
      <c r="F326" s="210"/>
      <c r="G326" s="210"/>
      <c r="H326" s="210"/>
      <c r="I326" s="627"/>
      <c r="J326" s="210"/>
      <c r="K326" s="210"/>
      <c r="L326" s="210"/>
      <c r="M326" s="628"/>
      <c r="N326" s="210"/>
      <c r="O326" s="210"/>
      <c r="P326" s="210"/>
      <c r="Q326" s="210"/>
      <c r="R326" s="210"/>
      <c r="S326" s="210"/>
      <c r="T326" s="210"/>
      <c r="U326" s="210"/>
      <c r="V326" s="210"/>
      <c r="W326" s="210"/>
      <c r="X326" s="210"/>
      <c r="Y326" s="210"/>
      <c r="Z326" s="210"/>
    </row>
    <row r="327" ht="12.75" customHeight="1">
      <c r="A327" s="625"/>
      <c r="B327" s="625"/>
      <c r="C327" s="625"/>
      <c r="D327" s="625"/>
      <c r="E327" s="210"/>
      <c r="F327" s="210"/>
      <c r="G327" s="210"/>
      <c r="H327" s="210"/>
      <c r="I327" s="627"/>
      <c r="J327" s="210"/>
      <c r="K327" s="210"/>
      <c r="L327" s="210"/>
      <c r="M327" s="628"/>
      <c r="N327" s="210"/>
      <c r="O327" s="210"/>
      <c r="P327" s="210"/>
      <c r="Q327" s="210"/>
      <c r="R327" s="210"/>
      <c r="S327" s="210"/>
      <c r="T327" s="210"/>
      <c r="U327" s="210"/>
      <c r="V327" s="210"/>
      <c r="W327" s="210"/>
      <c r="X327" s="210"/>
      <c r="Y327" s="210"/>
      <c r="Z327" s="210"/>
    </row>
    <row r="328" ht="12.75" customHeight="1">
      <c r="A328" s="625"/>
      <c r="B328" s="625"/>
      <c r="C328" s="625"/>
      <c r="D328" s="625"/>
      <c r="E328" s="210"/>
      <c r="F328" s="210"/>
      <c r="G328" s="210"/>
      <c r="H328" s="210"/>
      <c r="I328" s="627"/>
      <c r="J328" s="210"/>
      <c r="K328" s="210"/>
      <c r="L328" s="210"/>
      <c r="M328" s="628"/>
      <c r="N328" s="210"/>
      <c r="O328" s="210"/>
      <c r="P328" s="210"/>
      <c r="Q328" s="210"/>
      <c r="R328" s="210"/>
      <c r="S328" s="210"/>
      <c r="T328" s="210"/>
      <c r="U328" s="210"/>
      <c r="V328" s="210"/>
      <c r="W328" s="210"/>
      <c r="X328" s="210"/>
      <c r="Y328" s="210"/>
      <c r="Z328" s="210"/>
    </row>
    <row r="329" ht="12.75" customHeight="1">
      <c r="A329" s="625"/>
      <c r="B329" s="625"/>
      <c r="C329" s="625"/>
      <c r="D329" s="625"/>
      <c r="E329" s="210"/>
      <c r="F329" s="210"/>
      <c r="G329" s="210"/>
      <c r="H329" s="210"/>
      <c r="I329" s="627"/>
      <c r="J329" s="210"/>
      <c r="K329" s="210"/>
      <c r="L329" s="210"/>
      <c r="M329" s="628"/>
      <c r="N329" s="210"/>
      <c r="O329" s="210"/>
      <c r="P329" s="210"/>
      <c r="Q329" s="210"/>
      <c r="R329" s="210"/>
      <c r="S329" s="210"/>
      <c r="T329" s="210"/>
      <c r="U329" s="210"/>
      <c r="V329" s="210"/>
      <c r="W329" s="210"/>
      <c r="X329" s="210"/>
      <c r="Y329" s="210"/>
      <c r="Z329" s="210"/>
    </row>
    <row r="330" ht="12.75" customHeight="1">
      <c r="A330" s="625"/>
      <c r="B330" s="625"/>
      <c r="C330" s="625"/>
      <c r="D330" s="625"/>
      <c r="E330" s="210"/>
      <c r="F330" s="210"/>
      <c r="G330" s="210"/>
      <c r="H330" s="210"/>
      <c r="I330" s="627"/>
      <c r="J330" s="210"/>
      <c r="K330" s="210"/>
      <c r="L330" s="210"/>
      <c r="M330" s="628"/>
      <c r="N330" s="210"/>
      <c r="O330" s="210"/>
      <c r="P330" s="210"/>
      <c r="Q330" s="210"/>
      <c r="R330" s="210"/>
      <c r="S330" s="210"/>
      <c r="T330" s="210"/>
      <c r="U330" s="210"/>
      <c r="V330" s="210"/>
      <c r="W330" s="210"/>
      <c r="X330" s="210"/>
      <c r="Y330" s="210"/>
      <c r="Z330" s="210"/>
    </row>
    <row r="331" ht="12.75" customHeight="1">
      <c r="A331" s="625"/>
      <c r="B331" s="625"/>
      <c r="C331" s="625"/>
      <c r="D331" s="625"/>
      <c r="E331" s="210"/>
      <c r="F331" s="210"/>
      <c r="G331" s="210"/>
      <c r="H331" s="210"/>
      <c r="I331" s="627"/>
      <c r="J331" s="210"/>
      <c r="K331" s="210"/>
      <c r="L331" s="210"/>
      <c r="M331" s="628"/>
      <c r="N331" s="210"/>
      <c r="O331" s="210"/>
      <c r="P331" s="210"/>
      <c r="Q331" s="210"/>
      <c r="R331" s="210"/>
      <c r="S331" s="210"/>
      <c r="T331" s="210"/>
      <c r="U331" s="210"/>
      <c r="V331" s="210"/>
      <c r="W331" s="210"/>
      <c r="X331" s="210"/>
      <c r="Y331" s="210"/>
      <c r="Z331" s="210"/>
    </row>
    <row r="332" ht="12.75" customHeight="1">
      <c r="A332" s="625"/>
      <c r="B332" s="625"/>
      <c r="C332" s="625"/>
      <c r="D332" s="625"/>
      <c r="E332" s="210"/>
      <c r="F332" s="210"/>
      <c r="G332" s="210"/>
      <c r="H332" s="210"/>
      <c r="I332" s="627"/>
      <c r="J332" s="210"/>
      <c r="K332" s="210"/>
      <c r="L332" s="210"/>
      <c r="M332" s="628"/>
      <c r="N332" s="210"/>
      <c r="O332" s="210"/>
      <c r="P332" s="210"/>
      <c r="Q332" s="210"/>
      <c r="R332" s="210"/>
      <c r="S332" s="210"/>
      <c r="T332" s="210"/>
      <c r="U332" s="210"/>
      <c r="V332" s="210"/>
      <c r="W332" s="210"/>
      <c r="X332" s="210"/>
      <c r="Y332" s="210"/>
      <c r="Z332" s="210"/>
    </row>
    <row r="333" ht="12.75" customHeight="1">
      <c r="A333" s="625"/>
      <c r="B333" s="625"/>
      <c r="C333" s="625"/>
      <c r="D333" s="625"/>
      <c r="E333" s="210"/>
      <c r="F333" s="210"/>
      <c r="G333" s="210"/>
      <c r="H333" s="210"/>
      <c r="I333" s="627"/>
      <c r="J333" s="210"/>
      <c r="K333" s="210"/>
      <c r="L333" s="210"/>
      <c r="M333" s="628"/>
      <c r="N333" s="210"/>
      <c r="O333" s="210"/>
      <c r="P333" s="210"/>
      <c r="Q333" s="210"/>
      <c r="R333" s="210"/>
      <c r="S333" s="210"/>
      <c r="T333" s="210"/>
      <c r="U333" s="210"/>
      <c r="V333" s="210"/>
      <c r="W333" s="210"/>
      <c r="X333" s="210"/>
      <c r="Y333" s="210"/>
      <c r="Z333" s="210"/>
    </row>
    <row r="334" ht="12.75" customHeight="1">
      <c r="A334" s="625"/>
      <c r="B334" s="625"/>
      <c r="C334" s="625"/>
      <c r="D334" s="625"/>
      <c r="E334" s="210"/>
      <c r="F334" s="210"/>
      <c r="G334" s="210"/>
      <c r="H334" s="210"/>
      <c r="I334" s="627"/>
      <c r="J334" s="210"/>
      <c r="K334" s="210"/>
      <c r="L334" s="210"/>
      <c r="M334" s="628"/>
      <c r="N334" s="210"/>
      <c r="O334" s="210"/>
      <c r="P334" s="210"/>
      <c r="Q334" s="210"/>
      <c r="R334" s="210"/>
      <c r="S334" s="210"/>
      <c r="T334" s="210"/>
      <c r="U334" s="210"/>
      <c r="V334" s="210"/>
      <c r="W334" s="210"/>
      <c r="X334" s="210"/>
      <c r="Y334" s="210"/>
      <c r="Z334" s="210"/>
    </row>
    <row r="335" ht="12.75" customHeight="1">
      <c r="A335" s="625"/>
      <c r="B335" s="625"/>
      <c r="C335" s="625"/>
      <c r="D335" s="625"/>
      <c r="E335" s="210"/>
      <c r="F335" s="210"/>
      <c r="G335" s="210"/>
      <c r="H335" s="210"/>
      <c r="I335" s="627"/>
      <c r="J335" s="210"/>
      <c r="K335" s="210"/>
      <c r="L335" s="210"/>
      <c r="M335" s="628"/>
      <c r="N335" s="210"/>
      <c r="O335" s="210"/>
      <c r="P335" s="210"/>
      <c r="Q335" s="210"/>
      <c r="R335" s="210"/>
      <c r="S335" s="210"/>
      <c r="T335" s="210"/>
      <c r="U335" s="210"/>
      <c r="V335" s="210"/>
      <c r="W335" s="210"/>
      <c r="X335" s="210"/>
      <c r="Y335" s="210"/>
      <c r="Z335" s="210"/>
    </row>
    <row r="336" ht="12.75" customHeight="1">
      <c r="A336" s="625"/>
      <c r="B336" s="625"/>
      <c r="C336" s="625"/>
      <c r="D336" s="625"/>
      <c r="E336" s="210"/>
      <c r="F336" s="210"/>
      <c r="G336" s="210"/>
      <c r="H336" s="210"/>
      <c r="I336" s="627"/>
      <c r="J336" s="210"/>
      <c r="K336" s="210"/>
      <c r="L336" s="210"/>
      <c r="M336" s="628"/>
      <c r="N336" s="210"/>
      <c r="O336" s="210"/>
      <c r="P336" s="210"/>
      <c r="Q336" s="210"/>
      <c r="R336" s="210"/>
      <c r="S336" s="210"/>
      <c r="T336" s="210"/>
      <c r="U336" s="210"/>
      <c r="V336" s="210"/>
      <c r="W336" s="210"/>
      <c r="X336" s="210"/>
      <c r="Y336" s="210"/>
      <c r="Z336" s="210"/>
    </row>
    <row r="337" ht="12.75" customHeight="1">
      <c r="A337" s="625"/>
      <c r="B337" s="625"/>
      <c r="C337" s="625"/>
      <c r="D337" s="625"/>
      <c r="E337" s="210"/>
      <c r="F337" s="210"/>
      <c r="G337" s="210"/>
      <c r="H337" s="210"/>
      <c r="I337" s="627"/>
      <c r="J337" s="210"/>
      <c r="K337" s="210"/>
      <c r="L337" s="210"/>
      <c r="M337" s="628"/>
      <c r="N337" s="210"/>
      <c r="O337" s="210"/>
      <c r="P337" s="210"/>
      <c r="Q337" s="210"/>
      <c r="R337" s="210"/>
      <c r="S337" s="210"/>
      <c r="T337" s="210"/>
      <c r="U337" s="210"/>
      <c r="V337" s="210"/>
      <c r="W337" s="210"/>
      <c r="X337" s="210"/>
      <c r="Y337" s="210"/>
      <c r="Z337" s="210"/>
    </row>
    <row r="338" ht="12.75" customHeight="1">
      <c r="A338" s="625"/>
      <c r="B338" s="625"/>
      <c r="C338" s="625"/>
      <c r="D338" s="625"/>
      <c r="E338" s="210"/>
      <c r="F338" s="210"/>
      <c r="G338" s="210"/>
      <c r="H338" s="210"/>
      <c r="I338" s="627"/>
      <c r="J338" s="210"/>
      <c r="K338" s="210"/>
      <c r="L338" s="210"/>
      <c r="M338" s="628"/>
      <c r="N338" s="210"/>
      <c r="O338" s="210"/>
      <c r="P338" s="210"/>
      <c r="Q338" s="210"/>
      <c r="R338" s="210"/>
      <c r="S338" s="210"/>
      <c r="T338" s="210"/>
      <c r="U338" s="210"/>
      <c r="V338" s="210"/>
      <c r="W338" s="210"/>
      <c r="X338" s="210"/>
      <c r="Y338" s="210"/>
      <c r="Z338" s="210"/>
    </row>
    <row r="339" ht="12.75" customHeight="1">
      <c r="A339" s="625"/>
      <c r="B339" s="625"/>
      <c r="C339" s="625"/>
      <c r="D339" s="625"/>
      <c r="E339" s="210"/>
      <c r="F339" s="210"/>
      <c r="G339" s="210"/>
      <c r="H339" s="210"/>
      <c r="I339" s="627"/>
      <c r="J339" s="210"/>
      <c r="K339" s="210"/>
      <c r="L339" s="210"/>
      <c r="M339" s="628"/>
      <c r="N339" s="210"/>
      <c r="O339" s="210"/>
      <c r="P339" s="210"/>
      <c r="Q339" s="210"/>
      <c r="R339" s="210"/>
      <c r="S339" s="210"/>
      <c r="T339" s="210"/>
      <c r="U339" s="210"/>
      <c r="V339" s="210"/>
      <c r="W339" s="210"/>
      <c r="X339" s="210"/>
      <c r="Y339" s="210"/>
      <c r="Z339" s="210"/>
    </row>
    <row r="340" ht="12.75" customHeight="1">
      <c r="A340" s="625"/>
      <c r="B340" s="625"/>
      <c r="C340" s="625"/>
      <c r="D340" s="625"/>
      <c r="E340" s="210"/>
      <c r="F340" s="210"/>
      <c r="G340" s="210"/>
      <c r="H340" s="210"/>
      <c r="I340" s="627"/>
      <c r="J340" s="210"/>
      <c r="K340" s="210"/>
      <c r="L340" s="210"/>
      <c r="M340" s="628"/>
      <c r="N340" s="210"/>
      <c r="O340" s="210"/>
      <c r="P340" s="210"/>
      <c r="Q340" s="210"/>
      <c r="R340" s="210"/>
      <c r="S340" s="210"/>
      <c r="T340" s="210"/>
      <c r="U340" s="210"/>
      <c r="V340" s="210"/>
      <c r="W340" s="210"/>
      <c r="X340" s="210"/>
      <c r="Y340" s="210"/>
      <c r="Z340" s="210"/>
    </row>
    <row r="341" ht="12.75" customHeight="1">
      <c r="A341" s="625"/>
      <c r="B341" s="625"/>
      <c r="C341" s="625"/>
      <c r="D341" s="625"/>
      <c r="E341" s="210"/>
      <c r="F341" s="210"/>
      <c r="G341" s="210"/>
      <c r="H341" s="210"/>
      <c r="I341" s="627"/>
      <c r="J341" s="210"/>
      <c r="K341" s="210"/>
      <c r="L341" s="210"/>
      <c r="M341" s="628"/>
      <c r="N341" s="210"/>
      <c r="O341" s="210"/>
      <c r="P341" s="210"/>
      <c r="Q341" s="210"/>
      <c r="R341" s="210"/>
      <c r="S341" s="210"/>
      <c r="T341" s="210"/>
      <c r="U341" s="210"/>
      <c r="V341" s="210"/>
      <c r="W341" s="210"/>
      <c r="X341" s="210"/>
      <c r="Y341" s="210"/>
      <c r="Z341" s="210"/>
    </row>
    <row r="342" ht="12.75" customHeight="1">
      <c r="A342" s="625"/>
      <c r="B342" s="625"/>
      <c r="C342" s="625"/>
      <c r="D342" s="625"/>
      <c r="E342" s="210"/>
      <c r="F342" s="210"/>
      <c r="G342" s="210"/>
      <c r="H342" s="210"/>
      <c r="I342" s="627"/>
      <c r="J342" s="210"/>
      <c r="K342" s="210"/>
      <c r="L342" s="210"/>
      <c r="M342" s="628"/>
      <c r="N342" s="210"/>
      <c r="O342" s="210"/>
      <c r="P342" s="210"/>
      <c r="Q342" s="210"/>
      <c r="R342" s="210"/>
      <c r="S342" s="210"/>
      <c r="T342" s="210"/>
      <c r="U342" s="210"/>
      <c r="V342" s="210"/>
      <c r="W342" s="210"/>
      <c r="X342" s="210"/>
      <c r="Y342" s="210"/>
      <c r="Z342" s="210"/>
    </row>
    <row r="343" ht="12.75" customHeight="1">
      <c r="A343" s="625"/>
      <c r="B343" s="625"/>
      <c r="C343" s="625"/>
      <c r="D343" s="625"/>
      <c r="E343" s="210"/>
      <c r="F343" s="210"/>
      <c r="G343" s="210"/>
      <c r="H343" s="210"/>
      <c r="I343" s="627"/>
      <c r="J343" s="210"/>
      <c r="K343" s="210"/>
      <c r="L343" s="210"/>
      <c r="M343" s="628"/>
      <c r="N343" s="210"/>
      <c r="O343" s="210"/>
      <c r="P343" s="210"/>
      <c r="Q343" s="210"/>
      <c r="R343" s="210"/>
      <c r="S343" s="210"/>
      <c r="T343" s="210"/>
      <c r="U343" s="210"/>
      <c r="V343" s="210"/>
      <c r="W343" s="210"/>
      <c r="X343" s="210"/>
      <c r="Y343" s="210"/>
      <c r="Z343" s="210"/>
    </row>
    <row r="344" ht="12.75" customHeight="1">
      <c r="A344" s="625"/>
      <c r="B344" s="625"/>
      <c r="C344" s="625"/>
      <c r="D344" s="625"/>
      <c r="E344" s="210"/>
      <c r="F344" s="210"/>
      <c r="G344" s="210"/>
      <c r="H344" s="210"/>
      <c r="I344" s="627"/>
      <c r="J344" s="210"/>
      <c r="K344" s="210"/>
      <c r="L344" s="210"/>
      <c r="M344" s="628"/>
      <c r="N344" s="210"/>
      <c r="O344" s="210"/>
      <c r="P344" s="210"/>
      <c r="Q344" s="210"/>
      <c r="R344" s="210"/>
      <c r="S344" s="210"/>
      <c r="T344" s="210"/>
      <c r="U344" s="210"/>
      <c r="V344" s="210"/>
      <c r="W344" s="210"/>
      <c r="X344" s="210"/>
      <c r="Y344" s="210"/>
      <c r="Z344" s="210"/>
    </row>
    <row r="345" ht="12.75" customHeight="1">
      <c r="A345" s="625"/>
      <c r="B345" s="625"/>
      <c r="C345" s="625"/>
      <c r="D345" s="625"/>
      <c r="E345" s="210"/>
      <c r="F345" s="210"/>
      <c r="G345" s="210"/>
      <c r="H345" s="210"/>
      <c r="I345" s="627"/>
      <c r="J345" s="210"/>
      <c r="K345" s="210"/>
      <c r="L345" s="210"/>
      <c r="M345" s="628"/>
      <c r="N345" s="210"/>
      <c r="O345" s="210"/>
      <c r="P345" s="210"/>
      <c r="Q345" s="210"/>
      <c r="R345" s="210"/>
      <c r="S345" s="210"/>
      <c r="T345" s="210"/>
      <c r="U345" s="210"/>
      <c r="V345" s="210"/>
      <c r="W345" s="210"/>
      <c r="X345" s="210"/>
      <c r="Y345" s="210"/>
      <c r="Z345" s="210"/>
    </row>
    <row r="346" ht="12.75" customHeight="1">
      <c r="A346" s="625"/>
      <c r="B346" s="625"/>
      <c r="C346" s="625"/>
      <c r="D346" s="625"/>
      <c r="E346" s="210"/>
      <c r="F346" s="210"/>
      <c r="G346" s="210"/>
      <c r="H346" s="210"/>
      <c r="I346" s="627"/>
      <c r="J346" s="210"/>
      <c r="K346" s="210"/>
      <c r="L346" s="210"/>
      <c r="M346" s="628"/>
      <c r="N346" s="210"/>
      <c r="O346" s="210"/>
      <c r="P346" s="210"/>
      <c r="Q346" s="210"/>
      <c r="R346" s="210"/>
      <c r="S346" s="210"/>
      <c r="T346" s="210"/>
      <c r="U346" s="210"/>
      <c r="V346" s="210"/>
      <c r="W346" s="210"/>
      <c r="X346" s="210"/>
      <c r="Y346" s="210"/>
      <c r="Z346" s="210"/>
    </row>
    <row r="347" ht="12.75" customHeight="1">
      <c r="A347" s="625"/>
      <c r="B347" s="625"/>
      <c r="C347" s="625"/>
      <c r="D347" s="625"/>
      <c r="E347" s="210"/>
      <c r="F347" s="210"/>
      <c r="G347" s="210"/>
      <c r="H347" s="210"/>
      <c r="I347" s="627"/>
      <c r="J347" s="210"/>
      <c r="K347" s="210"/>
      <c r="L347" s="210"/>
      <c r="M347" s="628"/>
      <c r="N347" s="210"/>
      <c r="O347" s="210"/>
      <c r="P347" s="210"/>
      <c r="Q347" s="210"/>
      <c r="R347" s="210"/>
      <c r="S347" s="210"/>
      <c r="T347" s="210"/>
      <c r="U347" s="210"/>
      <c r="V347" s="210"/>
      <c r="W347" s="210"/>
      <c r="X347" s="210"/>
      <c r="Y347" s="210"/>
      <c r="Z347" s="210"/>
    </row>
    <row r="348" ht="12.75" customHeight="1">
      <c r="A348" s="625"/>
      <c r="B348" s="625"/>
      <c r="C348" s="625"/>
      <c r="D348" s="625"/>
      <c r="E348" s="210"/>
      <c r="F348" s="210"/>
      <c r="G348" s="210"/>
      <c r="H348" s="210"/>
      <c r="I348" s="627"/>
      <c r="J348" s="210"/>
      <c r="K348" s="210"/>
      <c r="L348" s="210"/>
      <c r="M348" s="628"/>
      <c r="N348" s="210"/>
      <c r="O348" s="210"/>
      <c r="P348" s="210"/>
      <c r="Q348" s="210"/>
      <c r="R348" s="210"/>
      <c r="S348" s="210"/>
      <c r="T348" s="210"/>
      <c r="U348" s="210"/>
      <c r="V348" s="210"/>
      <c r="W348" s="210"/>
      <c r="X348" s="210"/>
      <c r="Y348" s="210"/>
      <c r="Z348" s="210"/>
    </row>
    <row r="349" ht="12.75" customHeight="1">
      <c r="A349" s="625"/>
      <c r="B349" s="625"/>
      <c r="C349" s="625"/>
      <c r="D349" s="625"/>
      <c r="E349" s="210"/>
      <c r="F349" s="210"/>
      <c r="G349" s="210"/>
      <c r="H349" s="210"/>
      <c r="I349" s="627"/>
      <c r="J349" s="210"/>
      <c r="K349" s="210"/>
      <c r="L349" s="210"/>
      <c r="M349" s="628"/>
      <c r="N349" s="210"/>
      <c r="O349" s="210"/>
      <c r="P349" s="210"/>
      <c r="Q349" s="210"/>
      <c r="R349" s="210"/>
      <c r="S349" s="210"/>
      <c r="T349" s="210"/>
      <c r="U349" s="210"/>
      <c r="V349" s="210"/>
      <c r="W349" s="210"/>
      <c r="X349" s="210"/>
      <c r="Y349" s="210"/>
      <c r="Z349" s="210"/>
    </row>
    <row r="350" ht="12.75" customHeight="1">
      <c r="A350" s="625"/>
      <c r="B350" s="625"/>
      <c r="C350" s="625"/>
      <c r="D350" s="625"/>
      <c r="E350" s="210"/>
      <c r="F350" s="210"/>
      <c r="G350" s="210"/>
      <c r="H350" s="210"/>
      <c r="I350" s="627"/>
      <c r="J350" s="210"/>
      <c r="K350" s="210"/>
      <c r="L350" s="210"/>
      <c r="M350" s="628"/>
      <c r="N350" s="210"/>
      <c r="O350" s="210"/>
      <c r="P350" s="210"/>
      <c r="Q350" s="210"/>
      <c r="R350" s="210"/>
      <c r="S350" s="210"/>
      <c r="T350" s="210"/>
      <c r="U350" s="210"/>
      <c r="V350" s="210"/>
      <c r="W350" s="210"/>
      <c r="X350" s="210"/>
      <c r="Y350" s="210"/>
      <c r="Z350" s="210"/>
    </row>
    <row r="351" ht="12.75" customHeight="1">
      <c r="A351" s="625"/>
      <c r="B351" s="625"/>
      <c r="C351" s="625"/>
      <c r="D351" s="625"/>
      <c r="E351" s="210"/>
      <c r="F351" s="210"/>
      <c r="G351" s="210"/>
      <c r="H351" s="210"/>
      <c r="I351" s="627"/>
      <c r="J351" s="210"/>
      <c r="K351" s="210"/>
      <c r="L351" s="210"/>
      <c r="M351" s="628"/>
      <c r="N351" s="210"/>
      <c r="O351" s="210"/>
      <c r="P351" s="210"/>
      <c r="Q351" s="210"/>
      <c r="R351" s="210"/>
      <c r="S351" s="210"/>
      <c r="T351" s="210"/>
      <c r="U351" s="210"/>
      <c r="V351" s="210"/>
      <c r="W351" s="210"/>
      <c r="X351" s="210"/>
      <c r="Y351" s="210"/>
      <c r="Z351" s="210"/>
    </row>
    <row r="352" ht="12.75" customHeight="1">
      <c r="A352" s="625"/>
      <c r="B352" s="625"/>
      <c r="C352" s="625"/>
      <c r="D352" s="625"/>
      <c r="E352" s="210"/>
      <c r="F352" s="210"/>
      <c r="G352" s="210"/>
      <c r="H352" s="210"/>
      <c r="I352" s="627"/>
      <c r="J352" s="210"/>
      <c r="K352" s="210"/>
      <c r="L352" s="210"/>
      <c r="M352" s="628"/>
      <c r="N352" s="210"/>
      <c r="O352" s="210"/>
      <c r="P352" s="210"/>
      <c r="Q352" s="210"/>
      <c r="R352" s="210"/>
      <c r="S352" s="210"/>
      <c r="T352" s="210"/>
      <c r="U352" s="210"/>
      <c r="V352" s="210"/>
      <c r="W352" s="210"/>
      <c r="X352" s="210"/>
      <c r="Y352" s="210"/>
      <c r="Z352" s="210"/>
    </row>
    <row r="353" ht="12.75" customHeight="1">
      <c r="A353" s="625"/>
      <c r="B353" s="625"/>
      <c r="C353" s="625"/>
      <c r="D353" s="625"/>
      <c r="E353" s="210"/>
      <c r="F353" s="210"/>
      <c r="G353" s="210"/>
      <c r="H353" s="210"/>
      <c r="I353" s="627"/>
      <c r="J353" s="210"/>
      <c r="K353" s="210"/>
      <c r="L353" s="210"/>
      <c r="M353" s="628"/>
      <c r="N353" s="210"/>
      <c r="O353" s="210"/>
      <c r="P353" s="210"/>
      <c r="Q353" s="210"/>
      <c r="R353" s="210"/>
      <c r="S353" s="210"/>
      <c r="T353" s="210"/>
      <c r="U353" s="210"/>
      <c r="V353" s="210"/>
      <c r="W353" s="210"/>
      <c r="X353" s="210"/>
      <c r="Y353" s="210"/>
      <c r="Z353" s="210"/>
    </row>
    <row r="354" ht="12.75" customHeight="1">
      <c r="A354" s="625"/>
      <c r="B354" s="625"/>
      <c r="C354" s="625"/>
      <c r="D354" s="625"/>
      <c r="E354" s="210"/>
      <c r="F354" s="210"/>
      <c r="G354" s="210"/>
      <c r="H354" s="210"/>
      <c r="I354" s="627"/>
      <c r="J354" s="210"/>
      <c r="K354" s="210"/>
      <c r="L354" s="210"/>
      <c r="M354" s="628"/>
      <c r="N354" s="210"/>
      <c r="O354" s="210"/>
      <c r="P354" s="210"/>
      <c r="Q354" s="210"/>
      <c r="R354" s="210"/>
      <c r="S354" s="210"/>
      <c r="T354" s="210"/>
      <c r="U354" s="210"/>
      <c r="V354" s="210"/>
      <c r="W354" s="210"/>
      <c r="X354" s="210"/>
      <c r="Y354" s="210"/>
      <c r="Z354" s="210"/>
    </row>
    <row r="355" ht="12.75" customHeight="1">
      <c r="A355" s="625"/>
      <c r="B355" s="625"/>
      <c r="C355" s="625"/>
      <c r="D355" s="625"/>
      <c r="E355" s="210"/>
      <c r="F355" s="210"/>
      <c r="G355" s="210"/>
      <c r="H355" s="210"/>
      <c r="I355" s="627"/>
      <c r="J355" s="210"/>
      <c r="K355" s="210"/>
      <c r="L355" s="210"/>
      <c r="M355" s="628"/>
      <c r="N355" s="210"/>
      <c r="O355" s="210"/>
      <c r="P355" s="210"/>
      <c r="Q355" s="210"/>
      <c r="R355" s="210"/>
      <c r="S355" s="210"/>
      <c r="T355" s="210"/>
      <c r="U355" s="210"/>
      <c r="V355" s="210"/>
      <c r="W355" s="210"/>
      <c r="X355" s="210"/>
      <c r="Y355" s="210"/>
      <c r="Z355" s="210"/>
    </row>
    <row r="356" ht="12.75" customHeight="1">
      <c r="A356" s="625"/>
      <c r="B356" s="625"/>
      <c r="C356" s="625"/>
      <c r="D356" s="625"/>
      <c r="E356" s="210"/>
      <c r="F356" s="210"/>
      <c r="G356" s="210"/>
      <c r="H356" s="210"/>
      <c r="I356" s="627"/>
      <c r="J356" s="210"/>
      <c r="K356" s="210"/>
      <c r="L356" s="210"/>
      <c r="M356" s="628"/>
      <c r="N356" s="210"/>
      <c r="O356" s="210"/>
      <c r="P356" s="210"/>
      <c r="Q356" s="210"/>
      <c r="R356" s="210"/>
      <c r="S356" s="210"/>
      <c r="T356" s="210"/>
      <c r="U356" s="210"/>
      <c r="V356" s="210"/>
      <c r="W356" s="210"/>
      <c r="X356" s="210"/>
      <c r="Y356" s="210"/>
      <c r="Z356" s="210"/>
    </row>
    <row r="357" ht="12.75" customHeight="1">
      <c r="A357" s="625"/>
      <c r="B357" s="625"/>
      <c r="C357" s="625"/>
      <c r="D357" s="625"/>
      <c r="E357" s="210"/>
      <c r="F357" s="210"/>
      <c r="G357" s="210"/>
      <c r="H357" s="210"/>
      <c r="I357" s="627"/>
      <c r="J357" s="210"/>
      <c r="K357" s="210"/>
      <c r="L357" s="210"/>
      <c r="M357" s="628"/>
      <c r="N357" s="210"/>
      <c r="O357" s="210"/>
      <c r="P357" s="210"/>
      <c r="Q357" s="210"/>
      <c r="R357" s="210"/>
      <c r="S357" s="210"/>
      <c r="T357" s="210"/>
      <c r="U357" s="210"/>
      <c r="V357" s="210"/>
      <c r="W357" s="210"/>
      <c r="X357" s="210"/>
      <c r="Y357" s="210"/>
      <c r="Z357" s="210"/>
    </row>
    <row r="358" ht="12.75" customHeight="1">
      <c r="A358" s="625"/>
      <c r="B358" s="625"/>
      <c r="C358" s="625"/>
      <c r="D358" s="625"/>
      <c r="E358" s="210"/>
      <c r="F358" s="210"/>
      <c r="G358" s="210"/>
      <c r="H358" s="210"/>
      <c r="I358" s="627"/>
      <c r="J358" s="210"/>
      <c r="K358" s="210"/>
      <c r="L358" s="210"/>
      <c r="M358" s="628"/>
      <c r="N358" s="210"/>
      <c r="O358" s="210"/>
      <c r="P358" s="210"/>
      <c r="Q358" s="210"/>
      <c r="R358" s="210"/>
      <c r="S358" s="210"/>
      <c r="T358" s="210"/>
      <c r="U358" s="210"/>
      <c r="V358" s="210"/>
      <c r="W358" s="210"/>
      <c r="X358" s="210"/>
      <c r="Y358" s="210"/>
      <c r="Z358" s="210"/>
    </row>
    <row r="359" ht="12.75" customHeight="1">
      <c r="A359" s="625"/>
      <c r="B359" s="625"/>
      <c r="C359" s="625"/>
      <c r="D359" s="625"/>
      <c r="E359" s="210"/>
      <c r="F359" s="210"/>
      <c r="G359" s="210"/>
      <c r="H359" s="210"/>
      <c r="I359" s="627"/>
      <c r="J359" s="210"/>
      <c r="K359" s="210"/>
      <c r="L359" s="210"/>
      <c r="M359" s="628"/>
      <c r="N359" s="210"/>
      <c r="O359" s="210"/>
      <c r="P359" s="210"/>
      <c r="Q359" s="210"/>
      <c r="R359" s="210"/>
      <c r="S359" s="210"/>
      <c r="T359" s="210"/>
      <c r="U359" s="210"/>
      <c r="V359" s="210"/>
      <c r="W359" s="210"/>
      <c r="X359" s="210"/>
      <c r="Y359" s="210"/>
      <c r="Z359" s="210"/>
    </row>
    <row r="360" ht="12.75" customHeight="1">
      <c r="A360" s="625"/>
      <c r="B360" s="625"/>
      <c r="C360" s="625"/>
      <c r="D360" s="625"/>
      <c r="E360" s="210"/>
      <c r="F360" s="210"/>
      <c r="G360" s="210"/>
      <c r="H360" s="210"/>
      <c r="I360" s="627"/>
      <c r="J360" s="210"/>
      <c r="K360" s="210"/>
      <c r="L360" s="210"/>
      <c r="M360" s="628"/>
      <c r="N360" s="210"/>
      <c r="O360" s="210"/>
      <c r="P360" s="210"/>
      <c r="Q360" s="210"/>
      <c r="R360" s="210"/>
      <c r="S360" s="210"/>
      <c r="T360" s="210"/>
      <c r="U360" s="210"/>
      <c r="V360" s="210"/>
      <c r="W360" s="210"/>
      <c r="X360" s="210"/>
      <c r="Y360" s="210"/>
      <c r="Z360" s="210"/>
    </row>
    <row r="361" ht="12.75" customHeight="1">
      <c r="A361" s="625"/>
      <c r="B361" s="625"/>
      <c r="C361" s="625"/>
      <c r="D361" s="625"/>
      <c r="E361" s="210"/>
      <c r="F361" s="210"/>
      <c r="G361" s="210"/>
      <c r="H361" s="210"/>
      <c r="I361" s="627"/>
      <c r="J361" s="210"/>
      <c r="K361" s="210"/>
      <c r="L361" s="210"/>
      <c r="M361" s="628"/>
      <c r="N361" s="210"/>
      <c r="O361" s="210"/>
      <c r="P361" s="210"/>
      <c r="Q361" s="210"/>
      <c r="R361" s="210"/>
      <c r="S361" s="210"/>
      <c r="T361" s="210"/>
      <c r="U361" s="210"/>
      <c r="V361" s="210"/>
      <c r="W361" s="210"/>
      <c r="X361" s="210"/>
      <c r="Y361" s="210"/>
      <c r="Z361" s="210"/>
    </row>
    <row r="362" ht="12.75" customHeight="1">
      <c r="A362" s="625"/>
      <c r="B362" s="625"/>
      <c r="C362" s="625"/>
      <c r="D362" s="625"/>
      <c r="E362" s="210"/>
      <c r="F362" s="210"/>
      <c r="G362" s="210"/>
      <c r="H362" s="210"/>
      <c r="I362" s="627"/>
      <c r="J362" s="210"/>
      <c r="K362" s="210"/>
      <c r="L362" s="210"/>
      <c r="M362" s="628"/>
      <c r="N362" s="210"/>
      <c r="O362" s="210"/>
      <c r="P362" s="210"/>
      <c r="Q362" s="210"/>
      <c r="R362" s="210"/>
      <c r="S362" s="210"/>
      <c r="T362" s="210"/>
      <c r="U362" s="210"/>
      <c r="V362" s="210"/>
      <c r="W362" s="210"/>
      <c r="X362" s="210"/>
      <c r="Y362" s="210"/>
      <c r="Z362" s="210"/>
    </row>
    <row r="363" ht="12.75" customHeight="1">
      <c r="A363" s="625"/>
      <c r="B363" s="625"/>
      <c r="C363" s="625"/>
      <c r="D363" s="625"/>
      <c r="E363" s="210"/>
      <c r="F363" s="210"/>
      <c r="G363" s="210"/>
      <c r="H363" s="210"/>
      <c r="I363" s="627"/>
      <c r="J363" s="210"/>
      <c r="K363" s="210"/>
      <c r="L363" s="210"/>
      <c r="M363" s="628"/>
      <c r="N363" s="210"/>
      <c r="O363" s="210"/>
      <c r="P363" s="210"/>
      <c r="Q363" s="210"/>
      <c r="R363" s="210"/>
      <c r="S363" s="210"/>
      <c r="T363" s="210"/>
      <c r="U363" s="210"/>
      <c r="V363" s="210"/>
      <c r="W363" s="210"/>
      <c r="X363" s="210"/>
      <c r="Y363" s="210"/>
      <c r="Z363" s="210"/>
    </row>
    <row r="364" ht="12.75" customHeight="1">
      <c r="A364" s="625"/>
      <c r="B364" s="625"/>
      <c r="C364" s="625"/>
      <c r="D364" s="625"/>
      <c r="E364" s="210"/>
      <c r="F364" s="210"/>
      <c r="G364" s="210"/>
      <c r="H364" s="210"/>
      <c r="I364" s="627"/>
      <c r="J364" s="210"/>
      <c r="K364" s="210"/>
      <c r="L364" s="210"/>
      <c r="M364" s="628"/>
      <c r="N364" s="210"/>
      <c r="O364" s="210"/>
      <c r="P364" s="210"/>
      <c r="Q364" s="210"/>
      <c r="R364" s="210"/>
      <c r="S364" s="210"/>
      <c r="T364" s="210"/>
      <c r="U364" s="210"/>
      <c r="V364" s="210"/>
      <c r="W364" s="210"/>
      <c r="X364" s="210"/>
      <c r="Y364" s="210"/>
      <c r="Z364" s="210"/>
    </row>
    <row r="365" ht="12.75" customHeight="1">
      <c r="A365" s="625"/>
      <c r="B365" s="625"/>
      <c r="C365" s="625"/>
      <c r="D365" s="625"/>
      <c r="E365" s="210"/>
      <c r="F365" s="210"/>
      <c r="G365" s="210"/>
      <c r="H365" s="210"/>
      <c r="I365" s="627"/>
      <c r="J365" s="210"/>
      <c r="K365" s="210"/>
      <c r="L365" s="210"/>
      <c r="M365" s="628"/>
      <c r="N365" s="210"/>
      <c r="O365" s="210"/>
      <c r="P365" s="210"/>
      <c r="Q365" s="210"/>
      <c r="R365" s="210"/>
      <c r="S365" s="210"/>
      <c r="T365" s="210"/>
      <c r="U365" s="210"/>
      <c r="V365" s="210"/>
      <c r="W365" s="210"/>
      <c r="X365" s="210"/>
      <c r="Y365" s="210"/>
      <c r="Z365" s="210"/>
    </row>
    <row r="366" ht="12.75" customHeight="1">
      <c r="A366" s="625"/>
      <c r="B366" s="625"/>
      <c r="C366" s="625"/>
      <c r="D366" s="625"/>
      <c r="E366" s="210"/>
      <c r="F366" s="210"/>
      <c r="G366" s="210"/>
      <c r="H366" s="210"/>
      <c r="I366" s="627"/>
      <c r="J366" s="210"/>
      <c r="K366" s="210"/>
      <c r="L366" s="210"/>
      <c r="M366" s="628"/>
      <c r="N366" s="210"/>
      <c r="O366" s="210"/>
      <c r="P366" s="210"/>
      <c r="Q366" s="210"/>
      <c r="R366" s="210"/>
      <c r="S366" s="210"/>
      <c r="T366" s="210"/>
      <c r="U366" s="210"/>
      <c r="V366" s="210"/>
      <c r="W366" s="210"/>
      <c r="X366" s="210"/>
      <c r="Y366" s="210"/>
      <c r="Z366" s="210"/>
    </row>
    <row r="367" ht="12.75" customHeight="1">
      <c r="A367" s="625"/>
      <c r="B367" s="625"/>
      <c r="C367" s="625"/>
      <c r="D367" s="625"/>
      <c r="E367" s="210"/>
      <c r="F367" s="210"/>
      <c r="G367" s="210"/>
      <c r="H367" s="210"/>
      <c r="I367" s="627"/>
      <c r="J367" s="210"/>
      <c r="K367" s="210"/>
      <c r="L367" s="210"/>
      <c r="M367" s="628"/>
      <c r="N367" s="210"/>
      <c r="O367" s="210"/>
      <c r="P367" s="210"/>
      <c r="Q367" s="210"/>
      <c r="R367" s="210"/>
      <c r="S367" s="210"/>
      <c r="T367" s="210"/>
      <c r="U367" s="210"/>
      <c r="V367" s="210"/>
      <c r="W367" s="210"/>
      <c r="X367" s="210"/>
      <c r="Y367" s="210"/>
      <c r="Z367" s="210"/>
    </row>
    <row r="368" ht="12.75" customHeight="1">
      <c r="A368" s="625"/>
      <c r="B368" s="625"/>
      <c r="C368" s="625"/>
      <c r="D368" s="625"/>
      <c r="E368" s="210"/>
      <c r="F368" s="210"/>
      <c r="G368" s="210"/>
      <c r="H368" s="210"/>
      <c r="I368" s="627"/>
      <c r="J368" s="210"/>
      <c r="K368" s="210"/>
      <c r="L368" s="210"/>
      <c r="M368" s="628"/>
      <c r="N368" s="210"/>
      <c r="O368" s="210"/>
      <c r="P368" s="210"/>
      <c r="Q368" s="210"/>
      <c r="R368" s="210"/>
      <c r="S368" s="210"/>
      <c r="T368" s="210"/>
      <c r="U368" s="210"/>
      <c r="V368" s="210"/>
      <c r="W368" s="210"/>
      <c r="X368" s="210"/>
      <c r="Y368" s="210"/>
      <c r="Z368" s="210"/>
    </row>
    <row r="369" ht="12.75" customHeight="1">
      <c r="A369" s="625"/>
      <c r="B369" s="625"/>
      <c r="C369" s="625"/>
      <c r="D369" s="625"/>
      <c r="E369" s="210"/>
      <c r="F369" s="210"/>
      <c r="G369" s="210"/>
      <c r="H369" s="210"/>
      <c r="I369" s="627"/>
      <c r="J369" s="210"/>
      <c r="K369" s="210"/>
      <c r="L369" s="210"/>
      <c r="M369" s="628"/>
      <c r="N369" s="210"/>
      <c r="O369" s="210"/>
      <c r="P369" s="210"/>
      <c r="Q369" s="210"/>
      <c r="R369" s="210"/>
      <c r="S369" s="210"/>
      <c r="T369" s="210"/>
      <c r="U369" s="210"/>
      <c r="V369" s="210"/>
      <c r="W369" s="210"/>
      <c r="X369" s="210"/>
      <c r="Y369" s="210"/>
      <c r="Z369" s="210"/>
    </row>
    <row r="370" ht="12.75" customHeight="1">
      <c r="A370" s="625"/>
      <c r="B370" s="625"/>
      <c r="C370" s="625"/>
      <c r="D370" s="625"/>
      <c r="E370" s="210"/>
      <c r="F370" s="210"/>
      <c r="G370" s="210"/>
      <c r="H370" s="210"/>
      <c r="I370" s="627"/>
      <c r="J370" s="210"/>
      <c r="K370" s="210"/>
      <c r="L370" s="210"/>
      <c r="M370" s="628"/>
      <c r="N370" s="210"/>
      <c r="O370" s="210"/>
      <c r="P370" s="210"/>
      <c r="Q370" s="210"/>
      <c r="R370" s="210"/>
      <c r="S370" s="210"/>
      <c r="T370" s="210"/>
      <c r="U370" s="210"/>
      <c r="V370" s="210"/>
      <c r="W370" s="210"/>
      <c r="X370" s="210"/>
      <c r="Y370" s="210"/>
      <c r="Z370" s="210"/>
    </row>
    <row r="371" ht="12.75" customHeight="1">
      <c r="A371" s="625"/>
      <c r="B371" s="625"/>
      <c r="C371" s="625"/>
      <c r="D371" s="625"/>
      <c r="E371" s="210"/>
      <c r="F371" s="210"/>
      <c r="G371" s="210"/>
      <c r="H371" s="210"/>
      <c r="I371" s="627"/>
      <c r="J371" s="210"/>
      <c r="K371" s="210"/>
      <c r="L371" s="210"/>
      <c r="M371" s="628"/>
      <c r="N371" s="210"/>
      <c r="O371" s="210"/>
      <c r="P371" s="210"/>
      <c r="Q371" s="210"/>
      <c r="R371" s="210"/>
      <c r="S371" s="210"/>
      <c r="T371" s="210"/>
      <c r="U371" s="210"/>
      <c r="V371" s="210"/>
      <c r="W371" s="210"/>
      <c r="X371" s="210"/>
      <c r="Y371" s="210"/>
      <c r="Z371" s="210"/>
    </row>
    <row r="372" ht="12.75" customHeight="1">
      <c r="A372" s="625"/>
      <c r="B372" s="625"/>
      <c r="C372" s="625"/>
      <c r="D372" s="625"/>
      <c r="E372" s="210"/>
      <c r="F372" s="210"/>
      <c r="G372" s="210"/>
      <c r="H372" s="210"/>
      <c r="I372" s="627"/>
      <c r="J372" s="210"/>
      <c r="K372" s="210"/>
      <c r="L372" s="210"/>
      <c r="M372" s="628"/>
      <c r="N372" s="210"/>
      <c r="O372" s="210"/>
      <c r="P372" s="210"/>
      <c r="Q372" s="210"/>
      <c r="R372" s="210"/>
      <c r="S372" s="210"/>
      <c r="T372" s="210"/>
      <c r="U372" s="210"/>
      <c r="V372" s="210"/>
      <c r="W372" s="210"/>
      <c r="X372" s="210"/>
      <c r="Y372" s="210"/>
      <c r="Z372" s="210"/>
    </row>
    <row r="373" ht="12.75" customHeight="1">
      <c r="A373" s="625"/>
      <c r="B373" s="625"/>
      <c r="C373" s="625"/>
      <c r="D373" s="625"/>
      <c r="E373" s="210"/>
      <c r="F373" s="210"/>
      <c r="G373" s="210"/>
      <c r="H373" s="210"/>
      <c r="I373" s="627"/>
      <c r="J373" s="210"/>
      <c r="K373" s="210"/>
      <c r="L373" s="210"/>
      <c r="M373" s="628"/>
      <c r="N373" s="210"/>
      <c r="O373" s="210"/>
      <c r="P373" s="210"/>
      <c r="Q373" s="210"/>
      <c r="R373" s="210"/>
      <c r="S373" s="210"/>
      <c r="T373" s="210"/>
      <c r="U373" s="210"/>
      <c r="V373" s="210"/>
      <c r="W373" s="210"/>
      <c r="X373" s="210"/>
      <c r="Y373" s="210"/>
      <c r="Z373" s="210"/>
    </row>
    <row r="374" ht="12.75" customHeight="1">
      <c r="A374" s="625"/>
      <c r="B374" s="625"/>
      <c r="C374" s="625"/>
      <c r="D374" s="625"/>
      <c r="E374" s="210"/>
      <c r="F374" s="210"/>
      <c r="G374" s="210"/>
      <c r="H374" s="210"/>
      <c r="I374" s="627"/>
      <c r="J374" s="210"/>
      <c r="K374" s="210"/>
      <c r="L374" s="210"/>
      <c r="M374" s="628"/>
      <c r="N374" s="210"/>
      <c r="O374" s="210"/>
      <c r="P374" s="210"/>
      <c r="Q374" s="210"/>
      <c r="R374" s="210"/>
      <c r="S374" s="210"/>
      <c r="T374" s="210"/>
      <c r="U374" s="210"/>
      <c r="V374" s="210"/>
      <c r="W374" s="210"/>
      <c r="X374" s="210"/>
      <c r="Y374" s="210"/>
      <c r="Z374" s="210"/>
    </row>
    <row r="375" ht="12.75" customHeight="1">
      <c r="A375" s="625"/>
      <c r="B375" s="625"/>
      <c r="C375" s="625"/>
      <c r="D375" s="625"/>
      <c r="E375" s="210"/>
      <c r="F375" s="210"/>
      <c r="G375" s="210"/>
      <c r="H375" s="210"/>
      <c r="I375" s="627"/>
      <c r="J375" s="210"/>
      <c r="K375" s="210"/>
      <c r="L375" s="210"/>
      <c r="M375" s="628"/>
      <c r="N375" s="210"/>
      <c r="O375" s="210"/>
      <c r="P375" s="210"/>
      <c r="Q375" s="210"/>
      <c r="R375" s="210"/>
      <c r="S375" s="210"/>
      <c r="T375" s="210"/>
      <c r="U375" s="210"/>
      <c r="V375" s="210"/>
      <c r="W375" s="210"/>
      <c r="X375" s="210"/>
      <c r="Y375" s="210"/>
      <c r="Z375" s="210"/>
    </row>
    <row r="376" ht="12.75" customHeight="1">
      <c r="A376" s="625"/>
      <c r="B376" s="625"/>
      <c r="C376" s="625"/>
      <c r="D376" s="625"/>
      <c r="E376" s="210"/>
      <c r="F376" s="210"/>
      <c r="G376" s="210"/>
      <c r="H376" s="210"/>
      <c r="I376" s="627"/>
      <c r="J376" s="210"/>
      <c r="K376" s="210"/>
      <c r="L376" s="210"/>
      <c r="M376" s="628"/>
      <c r="N376" s="210"/>
      <c r="O376" s="210"/>
      <c r="P376" s="210"/>
      <c r="Q376" s="210"/>
      <c r="R376" s="210"/>
      <c r="S376" s="210"/>
      <c r="T376" s="210"/>
      <c r="U376" s="210"/>
      <c r="V376" s="210"/>
      <c r="W376" s="210"/>
      <c r="X376" s="210"/>
      <c r="Y376" s="210"/>
      <c r="Z376" s="210"/>
    </row>
    <row r="377" ht="12.75" customHeight="1">
      <c r="A377" s="625"/>
      <c r="B377" s="625"/>
      <c r="C377" s="625"/>
      <c r="D377" s="625"/>
      <c r="E377" s="210"/>
      <c r="F377" s="210"/>
      <c r="G377" s="210"/>
      <c r="H377" s="210"/>
      <c r="I377" s="627"/>
      <c r="J377" s="210"/>
      <c r="K377" s="210"/>
      <c r="L377" s="210"/>
      <c r="M377" s="628"/>
      <c r="N377" s="210"/>
      <c r="O377" s="210"/>
      <c r="P377" s="210"/>
      <c r="Q377" s="210"/>
      <c r="R377" s="210"/>
      <c r="S377" s="210"/>
      <c r="T377" s="210"/>
      <c r="U377" s="210"/>
      <c r="V377" s="210"/>
      <c r="W377" s="210"/>
      <c r="X377" s="210"/>
      <c r="Y377" s="210"/>
      <c r="Z377" s="210"/>
    </row>
    <row r="378" ht="12.75" customHeight="1">
      <c r="A378" s="625"/>
      <c r="B378" s="625"/>
      <c r="C378" s="625"/>
      <c r="D378" s="625"/>
      <c r="E378" s="210"/>
      <c r="F378" s="210"/>
      <c r="G378" s="210"/>
      <c r="H378" s="210"/>
      <c r="I378" s="627"/>
      <c r="J378" s="210"/>
      <c r="K378" s="210"/>
      <c r="L378" s="210"/>
      <c r="M378" s="628"/>
      <c r="N378" s="210"/>
      <c r="O378" s="210"/>
      <c r="P378" s="210"/>
      <c r="Q378" s="210"/>
      <c r="R378" s="210"/>
      <c r="S378" s="210"/>
      <c r="T378" s="210"/>
      <c r="U378" s="210"/>
      <c r="V378" s="210"/>
      <c r="W378" s="210"/>
      <c r="X378" s="210"/>
      <c r="Y378" s="210"/>
      <c r="Z378" s="210"/>
    </row>
    <row r="379" ht="12.75" customHeight="1">
      <c r="A379" s="625"/>
      <c r="B379" s="625"/>
      <c r="C379" s="625"/>
      <c r="D379" s="625"/>
      <c r="E379" s="210"/>
      <c r="F379" s="210"/>
      <c r="G379" s="210"/>
      <c r="H379" s="210"/>
      <c r="I379" s="627"/>
      <c r="J379" s="210"/>
      <c r="K379" s="210"/>
      <c r="L379" s="210"/>
      <c r="M379" s="628"/>
      <c r="N379" s="210"/>
      <c r="O379" s="210"/>
      <c r="P379" s="210"/>
      <c r="Q379" s="210"/>
      <c r="R379" s="210"/>
      <c r="S379" s="210"/>
      <c r="T379" s="210"/>
      <c r="U379" s="210"/>
      <c r="V379" s="210"/>
      <c r="W379" s="210"/>
      <c r="X379" s="210"/>
      <c r="Y379" s="210"/>
      <c r="Z379" s="210"/>
    </row>
    <row r="380" ht="12.75" customHeight="1">
      <c r="A380" s="625"/>
      <c r="B380" s="625"/>
      <c r="C380" s="625"/>
      <c r="D380" s="625"/>
      <c r="E380" s="210"/>
      <c r="F380" s="210"/>
      <c r="G380" s="210"/>
      <c r="H380" s="210"/>
      <c r="I380" s="627"/>
      <c r="J380" s="210"/>
      <c r="K380" s="210"/>
      <c r="L380" s="210"/>
      <c r="M380" s="628"/>
      <c r="N380" s="210"/>
      <c r="O380" s="210"/>
      <c r="P380" s="210"/>
      <c r="Q380" s="210"/>
      <c r="R380" s="210"/>
      <c r="S380" s="210"/>
      <c r="T380" s="210"/>
      <c r="U380" s="210"/>
      <c r="V380" s="210"/>
      <c r="W380" s="210"/>
      <c r="X380" s="210"/>
      <c r="Y380" s="210"/>
      <c r="Z380" s="210"/>
    </row>
    <row r="381" ht="12.75" customHeight="1">
      <c r="A381" s="625"/>
      <c r="B381" s="625"/>
      <c r="C381" s="625"/>
      <c r="D381" s="625"/>
      <c r="E381" s="210"/>
      <c r="F381" s="210"/>
      <c r="G381" s="210"/>
      <c r="H381" s="210"/>
      <c r="I381" s="627"/>
      <c r="J381" s="210"/>
      <c r="K381" s="210"/>
      <c r="L381" s="210"/>
      <c r="M381" s="628"/>
      <c r="N381" s="210"/>
      <c r="O381" s="210"/>
      <c r="P381" s="210"/>
      <c r="Q381" s="210"/>
      <c r="R381" s="210"/>
      <c r="S381" s="210"/>
      <c r="T381" s="210"/>
      <c r="U381" s="210"/>
      <c r="V381" s="210"/>
      <c r="W381" s="210"/>
      <c r="X381" s="210"/>
      <c r="Y381" s="210"/>
      <c r="Z381" s="210"/>
    </row>
    <row r="382" ht="12.75" customHeight="1">
      <c r="A382" s="625"/>
      <c r="B382" s="625"/>
      <c r="C382" s="625"/>
      <c r="D382" s="625"/>
      <c r="E382" s="210"/>
      <c r="F382" s="210"/>
      <c r="G382" s="210"/>
      <c r="H382" s="210"/>
      <c r="I382" s="627"/>
      <c r="J382" s="210"/>
      <c r="K382" s="210"/>
      <c r="L382" s="210"/>
      <c r="M382" s="628"/>
      <c r="N382" s="210"/>
      <c r="O382" s="210"/>
      <c r="P382" s="210"/>
      <c r="Q382" s="210"/>
      <c r="R382" s="210"/>
      <c r="S382" s="210"/>
      <c r="T382" s="210"/>
      <c r="U382" s="210"/>
      <c r="V382" s="210"/>
      <c r="W382" s="210"/>
      <c r="X382" s="210"/>
      <c r="Y382" s="210"/>
      <c r="Z382" s="210"/>
    </row>
    <row r="383" ht="12.75" customHeight="1">
      <c r="A383" s="625"/>
      <c r="B383" s="625"/>
      <c r="C383" s="625"/>
      <c r="D383" s="625"/>
      <c r="E383" s="210"/>
      <c r="F383" s="210"/>
      <c r="G383" s="210"/>
      <c r="H383" s="210"/>
      <c r="I383" s="627"/>
      <c r="J383" s="210"/>
      <c r="K383" s="210"/>
      <c r="L383" s="210"/>
      <c r="M383" s="628"/>
      <c r="N383" s="210"/>
      <c r="O383" s="210"/>
      <c r="P383" s="210"/>
      <c r="Q383" s="210"/>
      <c r="R383" s="210"/>
      <c r="S383" s="210"/>
      <c r="T383" s="210"/>
      <c r="U383" s="210"/>
      <c r="V383" s="210"/>
      <c r="W383" s="210"/>
      <c r="X383" s="210"/>
      <c r="Y383" s="210"/>
      <c r="Z383" s="210"/>
    </row>
    <row r="384" ht="12.75" customHeight="1">
      <c r="A384" s="625"/>
      <c r="B384" s="625"/>
      <c r="C384" s="625"/>
      <c r="D384" s="625"/>
      <c r="E384" s="210"/>
      <c r="F384" s="210"/>
      <c r="G384" s="210"/>
      <c r="H384" s="210"/>
      <c r="I384" s="627"/>
      <c r="J384" s="210"/>
      <c r="K384" s="210"/>
      <c r="L384" s="210"/>
      <c r="M384" s="628"/>
      <c r="N384" s="210"/>
      <c r="O384" s="210"/>
      <c r="P384" s="210"/>
      <c r="Q384" s="210"/>
      <c r="R384" s="210"/>
      <c r="S384" s="210"/>
      <c r="T384" s="210"/>
      <c r="U384" s="210"/>
      <c r="V384" s="210"/>
      <c r="W384" s="210"/>
      <c r="X384" s="210"/>
      <c r="Y384" s="210"/>
      <c r="Z384" s="210"/>
    </row>
    <row r="385" ht="12.75" customHeight="1">
      <c r="A385" s="625"/>
      <c r="B385" s="625"/>
      <c r="C385" s="625"/>
      <c r="D385" s="625"/>
      <c r="E385" s="210"/>
      <c r="F385" s="210"/>
      <c r="G385" s="210"/>
      <c r="H385" s="210"/>
      <c r="I385" s="627"/>
      <c r="J385" s="210"/>
      <c r="K385" s="210"/>
      <c r="L385" s="210"/>
      <c r="M385" s="628"/>
      <c r="N385" s="210"/>
      <c r="O385" s="210"/>
      <c r="P385" s="210"/>
      <c r="Q385" s="210"/>
      <c r="R385" s="210"/>
      <c r="S385" s="210"/>
      <c r="T385" s="210"/>
      <c r="U385" s="210"/>
      <c r="V385" s="210"/>
      <c r="W385" s="210"/>
      <c r="X385" s="210"/>
      <c r="Y385" s="210"/>
      <c r="Z385" s="210"/>
    </row>
    <row r="386" ht="12.75" customHeight="1">
      <c r="A386" s="625"/>
      <c r="B386" s="625"/>
      <c r="C386" s="625"/>
      <c r="D386" s="625"/>
      <c r="E386" s="210"/>
      <c r="F386" s="210"/>
      <c r="G386" s="210"/>
      <c r="H386" s="210"/>
      <c r="I386" s="627"/>
      <c r="J386" s="210"/>
      <c r="K386" s="210"/>
      <c r="L386" s="210"/>
      <c r="M386" s="628"/>
      <c r="N386" s="210"/>
      <c r="O386" s="210"/>
      <c r="P386" s="210"/>
      <c r="Q386" s="210"/>
      <c r="R386" s="210"/>
      <c r="S386" s="210"/>
      <c r="T386" s="210"/>
      <c r="U386" s="210"/>
      <c r="V386" s="210"/>
      <c r="W386" s="210"/>
      <c r="X386" s="210"/>
      <c r="Y386" s="210"/>
      <c r="Z386" s="210"/>
    </row>
    <row r="387" ht="12.75" customHeight="1">
      <c r="A387" s="625"/>
      <c r="B387" s="625"/>
      <c r="C387" s="625"/>
      <c r="D387" s="625"/>
      <c r="E387" s="210"/>
      <c r="F387" s="210"/>
      <c r="G387" s="210"/>
      <c r="H387" s="210"/>
      <c r="I387" s="627"/>
      <c r="J387" s="210"/>
      <c r="K387" s="210"/>
      <c r="L387" s="210"/>
      <c r="M387" s="628"/>
      <c r="N387" s="210"/>
      <c r="O387" s="210"/>
      <c r="P387" s="210"/>
      <c r="Q387" s="210"/>
      <c r="R387" s="210"/>
      <c r="S387" s="210"/>
      <c r="T387" s="210"/>
      <c r="U387" s="210"/>
      <c r="V387" s="210"/>
      <c r="W387" s="210"/>
      <c r="X387" s="210"/>
      <c r="Y387" s="210"/>
      <c r="Z387" s="210"/>
    </row>
    <row r="388" ht="12.75" customHeight="1">
      <c r="A388" s="625"/>
      <c r="B388" s="625"/>
      <c r="C388" s="625"/>
      <c r="D388" s="625"/>
      <c r="E388" s="210"/>
      <c r="F388" s="210"/>
      <c r="G388" s="210"/>
      <c r="H388" s="210"/>
      <c r="I388" s="627"/>
      <c r="J388" s="210"/>
      <c r="K388" s="210"/>
      <c r="L388" s="210"/>
      <c r="M388" s="628"/>
      <c r="N388" s="210"/>
      <c r="O388" s="210"/>
      <c r="P388" s="210"/>
      <c r="Q388" s="210"/>
      <c r="R388" s="210"/>
      <c r="S388" s="210"/>
      <c r="T388" s="210"/>
      <c r="U388" s="210"/>
      <c r="V388" s="210"/>
      <c r="W388" s="210"/>
      <c r="X388" s="210"/>
      <c r="Y388" s="210"/>
      <c r="Z388" s="210"/>
    </row>
    <row r="389" ht="12.75" customHeight="1">
      <c r="A389" s="625"/>
      <c r="B389" s="625"/>
      <c r="C389" s="625"/>
      <c r="D389" s="625"/>
      <c r="E389" s="210"/>
      <c r="F389" s="210"/>
      <c r="G389" s="210"/>
      <c r="H389" s="210"/>
      <c r="I389" s="627"/>
      <c r="J389" s="210"/>
      <c r="K389" s="210"/>
      <c r="L389" s="210"/>
      <c r="M389" s="628"/>
      <c r="N389" s="210"/>
      <c r="O389" s="210"/>
      <c r="P389" s="210"/>
      <c r="Q389" s="210"/>
      <c r="R389" s="210"/>
      <c r="S389" s="210"/>
      <c r="T389" s="210"/>
      <c r="U389" s="210"/>
      <c r="V389" s="210"/>
      <c r="W389" s="210"/>
      <c r="X389" s="210"/>
      <c r="Y389" s="210"/>
      <c r="Z389" s="210"/>
    </row>
    <row r="390" ht="12.75" customHeight="1">
      <c r="A390" s="625"/>
      <c r="B390" s="625"/>
      <c r="C390" s="625"/>
      <c r="D390" s="625"/>
      <c r="E390" s="210"/>
      <c r="F390" s="210"/>
      <c r="G390" s="210"/>
      <c r="H390" s="210"/>
      <c r="I390" s="627"/>
      <c r="J390" s="210"/>
      <c r="K390" s="210"/>
      <c r="L390" s="210"/>
      <c r="M390" s="628"/>
      <c r="N390" s="210"/>
      <c r="O390" s="210"/>
      <c r="P390" s="210"/>
      <c r="Q390" s="210"/>
      <c r="R390" s="210"/>
      <c r="S390" s="210"/>
      <c r="T390" s="210"/>
      <c r="U390" s="210"/>
      <c r="V390" s="210"/>
      <c r="W390" s="210"/>
      <c r="X390" s="210"/>
      <c r="Y390" s="210"/>
      <c r="Z390" s="210"/>
    </row>
    <row r="391" ht="12.75" customHeight="1">
      <c r="A391" s="625"/>
      <c r="B391" s="625"/>
      <c r="C391" s="625"/>
      <c r="D391" s="625"/>
      <c r="E391" s="210"/>
      <c r="F391" s="210"/>
      <c r="G391" s="210"/>
      <c r="H391" s="210"/>
      <c r="I391" s="627"/>
      <c r="J391" s="210"/>
      <c r="K391" s="210"/>
      <c r="L391" s="210"/>
      <c r="M391" s="628"/>
      <c r="N391" s="210"/>
      <c r="O391" s="210"/>
      <c r="P391" s="210"/>
      <c r="Q391" s="210"/>
      <c r="R391" s="210"/>
      <c r="S391" s="210"/>
      <c r="T391" s="210"/>
      <c r="U391" s="210"/>
      <c r="V391" s="210"/>
      <c r="W391" s="210"/>
      <c r="X391" s="210"/>
      <c r="Y391" s="210"/>
      <c r="Z391" s="210"/>
    </row>
    <row r="392" ht="12.75" customHeight="1">
      <c r="A392" s="625"/>
      <c r="B392" s="625"/>
      <c r="C392" s="625"/>
      <c r="D392" s="625"/>
      <c r="E392" s="210"/>
      <c r="F392" s="210"/>
      <c r="G392" s="210"/>
      <c r="H392" s="210"/>
      <c r="I392" s="627"/>
      <c r="J392" s="210"/>
      <c r="K392" s="210"/>
      <c r="L392" s="210"/>
      <c r="M392" s="628"/>
      <c r="N392" s="210"/>
      <c r="O392" s="210"/>
      <c r="P392" s="210"/>
      <c r="Q392" s="210"/>
      <c r="R392" s="210"/>
      <c r="S392" s="210"/>
      <c r="T392" s="210"/>
      <c r="U392" s="210"/>
      <c r="V392" s="210"/>
      <c r="W392" s="210"/>
      <c r="X392" s="210"/>
      <c r="Y392" s="210"/>
      <c r="Z392" s="210"/>
    </row>
    <row r="393" ht="12.75" customHeight="1">
      <c r="A393" s="625"/>
      <c r="B393" s="625"/>
      <c r="C393" s="625"/>
      <c r="D393" s="625"/>
      <c r="E393" s="210"/>
      <c r="F393" s="210"/>
      <c r="G393" s="210"/>
      <c r="H393" s="210"/>
      <c r="I393" s="627"/>
      <c r="J393" s="210"/>
      <c r="K393" s="210"/>
      <c r="L393" s="210"/>
      <c r="M393" s="628"/>
      <c r="N393" s="210"/>
      <c r="O393" s="210"/>
      <c r="P393" s="210"/>
      <c r="Q393" s="210"/>
      <c r="R393" s="210"/>
      <c r="S393" s="210"/>
      <c r="T393" s="210"/>
      <c r="U393" s="210"/>
      <c r="V393" s="210"/>
      <c r="W393" s="210"/>
      <c r="X393" s="210"/>
      <c r="Y393" s="210"/>
      <c r="Z393" s="210"/>
    </row>
    <row r="394" ht="12.75" customHeight="1">
      <c r="A394" s="625"/>
      <c r="B394" s="625"/>
      <c r="C394" s="625"/>
      <c r="D394" s="625"/>
      <c r="E394" s="210"/>
      <c r="F394" s="210"/>
      <c r="G394" s="210"/>
      <c r="H394" s="210"/>
      <c r="I394" s="627"/>
      <c r="J394" s="210"/>
      <c r="K394" s="210"/>
      <c r="L394" s="210"/>
      <c r="M394" s="628"/>
      <c r="N394" s="210"/>
      <c r="O394" s="210"/>
      <c r="P394" s="210"/>
      <c r="Q394" s="210"/>
      <c r="R394" s="210"/>
      <c r="S394" s="210"/>
      <c r="T394" s="210"/>
      <c r="U394" s="210"/>
      <c r="V394" s="210"/>
      <c r="W394" s="210"/>
      <c r="X394" s="210"/>
      <c r="Y394" s="210"/>
      <c r="Z394" s="210"/>
    </row>
    <row r="395" ht="12.75" customHeight="1">
      <c r="A395" s="625"/>
      <c r="B395" s="625"/>
      <c r="C395" s="625"/>
      <c r="D395" s="625"/>
      <c r="E395" s="210"/>
      <c r="F395" s="210"/>
      <c r="G395" s="210"/>
      <c r="H395" s="210"/>
      <c r="I395" s="627"/>
      <c r="J395" s="210"/>
      <c r="K395" s="210"/>
      <c r="L395" s="210"/>
      <c r="M395" s="628"/>
      <c r="N395" s="210"/>
      <c r="O395" s="210"/>
      <c r="P395" s="210"/>
      <c r="Q395" s="210"/>
      <c r="R395" s="210"/>
      <c r="S395" s="210"/>
      <c r="T395" s="210"/>
      <c r="U395" s="210"/>
      <c r="V395" s="210"/>
      <c r="W395" s="210"/>
      <c r="X395" s="210"/>
      <c r="Y395" s="210"/>
      <c r="Z395" s="210"/>
    </row>
    <row r="396" ht="12.75" customHeight="1">
      <c r="A396" s="625"/>
      <c r="B396" s="625"/>
      <c r="C396" s="625"/>
      <c r="D396" s="625"/>
      <c r="E396" s="210"/>
      <c r="F396" s="210"/>
      <c r="G396" s="210"/>
      <c r="H396" s="210"/>
      <c r="I396" s="627"/>
      <c r="J396" s="210"/>
      <c r="K396" s="210"/>
      <c r="L396" s="210"/>
      <c r="M396" s="628"/>
      <c r="N396" s="210"/>
      <c r="O396" s="210"/>
      <c r="P396" s="210"/>
      <c r="Q396" s="210"/>
      <c r="R396" s="210"/>
      <c r="S396" s="210"/>
      <c r="T396" s="210"/>
      <c r="U396" s="210"/>
      <c r="V396" s="210"/>
      <c r="W396" s="210"/>
      <c r="X396" s="210"/>
      <c r="Y396" s="210"/>
      <c r="Z396" s="210"/>
    </row>
    <row r="397" ht="12.75" customHeight="1">
      <c r="A397" s="625"/>
      <c r="B397" s="625"/>
      <c r="C397" s="625"/>
      <c r="D397" s="625"/>
      <c r="E397" s="210"/>
      <c r="F397" s="210"/>
      <c r="G397" s="210"/>
      <c r="H397" s="210"/>
      <c r="I397" s="627"/>
      <c r="J397" s="210"/>
      <c r="K397" s="210"/>
      <c r="L397" s="210"/>
      <c r="M397" s="628"/>
      <c r="N397" s="210"/>
      <c r="O397" s="210"/>
      <c r="P397" s="210"/>
      <c r="Q397" s="210"/>
      <c r="R397" s="210"/>
      <c r="S397" s="210"/>
      <c r="T397" s="210"/>
      <c r="U397" s="210"/>
      <c r="V397" s="210"/>
      <c r="W397" s="210"/>
      <c r="X397" s="210"/>
      <c r="Y397" s="210"/>
      <c r="Z397" s="210"/>
    </row>
    <row r="398" ht="12.75" customHeight="1">
      <c r="A398" s="625"/>
      <c r="B398" s="625"/>
      <c r="C398" s="625"/>
      <c r="D398" s="625"/>
      <c r="E398" s="210"/>
      <c r="F398" s="210"/>
      <c r="G398" s="210"/>
      <c r="H398" s="210"/>
      <c r="I398" s="627"/>
      <c r="J398" s="210"/>
      <c r="K398" s="210"/>
      <c r="L398" s="210"/>
      <c r="M398" s="628"/>
      <c r="N398" s="210"/>
      <c r="O398" s="210"/>
      <c r="P398" s="210"/>
      <c r="Q398" s="210"/>
      <c r="R398" s="210"/>
      <c r="S398" s="210"/>
      <c r="T398" s="210"/>
      <c r="U398" s="210"/>
      <c r="V398" s="210"/>
      <c r="W398" s="210"/>
      <c r="X398" s="210"/>
      <c r="Y398" s="210"/>
      <c r="Z398" s="210"/>
    </row>
    <row r="399" ht="12.75" customHeight="1">
      <c r="A399" s="625"/>
      <c r="B399" s="625"/>
      <c r="C399" s="625"/>
      <c r="D399" s="625"/>
      <c r="E399" s="210"/>
      <c r="F399" s="210"/>
      <c r="G399" s="210"/>
      <c r="H399" s="210"/>
      <c r="I399" s="627"/>
      <c r="J399" s="210"/>
      <c r="K399" s="210"/>
      <c r="L399" s="210"/>
      <c r="M399" s="628"/>
      <c r="N399" s="210"/>
      <c r="O399" s="210"/>
      <c r="P399" s="210"/>
      <c r="Q399" s="210"/>
      <c r="R399" s="210"/>
      <c r="S399" s="210"/>
      <c r="T399" s="210"/>
      <c r="U399" s="210"/>
      <c r="V399" s="210"/>
      <c r="W399" s="210"/>
      <c r="X399" s="210"/>
      <c r="Y399" s="210"/>
      <c r="Z399" s="210"/>
    </row>
    <row r="400" ht="12.75" customHeight="1">
      <c r="A400" s="625"/>
      <c r="B400" s="625"/>
      <c r="C400" s="625"/>
      <c r="D400" s="625"/>
      <c r="E400" s="210"/>
      <c r="F400" s="210"/>
      <c r="G400" s="210"/>
      <c r="H400" s="210"/>
      <c r="I400" s="627"/>
      <c r="J400" s="210"/>
      <c r="K400" s="210"/>
      <c r="L400" s="210"/>
      <c r="M400" s="628"/>
      <c r="N400" s="210"/>
      <c r="O400" s="210"/>
      <c r="P400" s="210"/>
      <c r="Q400" s="210"/>
      <c r="R400" s="210"/>
      <c r="S400" s="210"/>
      <c r="T400" s="210"/>
      <c r="U400" s="210"/>
      <c r="V400" s="210"/>
      <c r="W400" s="210"/>
      <c r="X400" s="210"/>
      <c r="Y400" s="210"/>
      <c r="Z400" s="210"/>
    </row>
    <row r="401" ht="12.75" customHeight="1">
      <c r="A401" s="625"/>
      <c r="B401" s="625"/>
      <c r="C401" s="625"/>
      <c r="D401" s="625"/>
      <c r="E401" s="210"/>
      <c r="F401" s="210"/>
      <c r="G401" s="210"/>
      <c r="H401" s="210"/>
      <c r="I401" s="627"/>
      <c r="J401" s="210"/>
      <c r="K401" s="210"/>
      <c r="L401" s="210"/>
      <c r="M401" s="628"/>
      <c r="N401" s="210"/>
      <c r="O401" s="210"/>
      <c r="P401" s="210"/>
      <c r="Q401" s="210"/>
      <c r="R401" s="210"/>
      <c r="S401" s="210"/>
      <c r="T401" s="210"/>
      <c r="U401" s="210"/>
      <c r="V401" s="210"/>
      <c r="W401" s="210"/>
      <c r="X401" s="210"/>
      <c r="Y401" s="210"/>
      <c r="Z401" s="210"/>
    </row>
    <row r="402" ht="12.75" customHeight="1">
      <c r="A402" s="625"/>
      <c r="B402" s="625"/>
      <c r="C402" s="625"/>
      <c r="D402" s="625"/>
      <c r="E402" s="210"/>
      <c r="F402" s="210"/>
      <c r="G402" s="210"/>
      <c r="H402" s="210"/>
      <c r="I402" s="627"/>
      <c r="J402" s="210"/>
      <c r="K402" s="210"/>
      <c r="L402" s="210"/>
      <c r="M402" s="628"/>
      <c r="N402" s="210"/>
      <c r="O402" s="210"/>
      <c r="P402" s="210"/>
      <c r="Q402" s="210"/>
      <c r="R402" s="210"/>
      <c r="S402" s="210"/>
      <c r="T402" s="210"/>
      <c r="U402" s="210"/>
      <c r="V402" s="210"/>
      <c r="W402" s="210"/>
      <c r="X402" s="210"/>
      <c r="Y402" s="210"/>
      <c r="Z402" s="210"/>
    </row>
    <row r="403" ht="12.75" customHeight="1">
      <c r="A403" s="625"/>
      <c r="B403" s="625"/>
      <c r="C403" s="625"/>
      <c r="D403" s="625"/>
      <c r="E403" s="210"/>
      <c r="F403" s="210"/>
      <c r="G403" s="210"/>
      <c r="H403" s="210"/>
      <c r="I403" s="627"/>
      <c r="J403" s="210"/>
      <c r="K403" s="210"/>
      <c r="L403" s="210"/>
      <c r="M403" s="628"/>
      <c r="N403" s="210"/>
      <c r="O403" s="210"/>
      <c r="P403" s="210"/>
      <c r="Q403" s="210"/>
      <c r="R403" s="210"/>
      <c r="S403" s="210"/>
      <c r="T403" s="210"/>
      <c r="U403" s="210"/>
      <c r="V403" s="210"/>
      <c r="W403" s="210"/>
      <c r="X403" s="210"/>
      <c r="Y403" s="210"/>
      <c r="Z403" s="210"/>
    </row>
    <row r="404" ht="12.75" customHeight="1">
      <c r="A404" s="625"/>
      <c r="B404" s="625"/>
      <c r="C404" s="625"/>
      <c r="D404" s="625"/>
      <c r="E404" s="210"/>
      <c r="F404" s="210"/>
      <c r="G404" s="210"/>
      <c r="H404" s="210"/>
      <c r="I404" s="627"/>
      <c r="J404" s="210"/>
      <c r="K404" s="210"/>
      <c r="L404" s="210"/>
      <c r="M404" s="628"/>
      <c r="N404" s="210"/>
      <c r="O404" s="210"/>
      <c r="P404" s="210"/>
      <c r="Q404" s="210"/>
      <c r="R404" s="210"/>
      <c r="S404" s="210"/>
      <c r="T404" s="210"/>
      <c r="U404" s="210"/>
      <c r="V404" s="210"/>
      <c r="W404" s="210"/>
      <c r="X404" s="210"/>
      <c r="Y404" s="210"/>
      <c r="Z404" s="210"/>
    </row>
    <row r="405" ht="12.75" customHeight="1">
      <c r="A405" s="625"/>
      <c r="B405" s="625"/>
      <c r="C405" s="625"/>
      <c r="D405" s="625"/>
      <c r="E405" s="210"/>
      <c r="F405" s="210"/>
      <c r="G405" s="210"/>
      <c r="H405" s="210"/>
      <c r="I405" s="627"/>
      <c r="J405" s="210"/>
      <c r="K405" s="210"/>
      <c r="L405" s="210"/>
      <c r="M405" s="628"/>
      <c r="N405" s="210"/>
      <c r="O405" s="210"/>
      <c r="P405" s="210"/>
      <c r="Q405" s="210"/>
      <c r="R405" s="210"/>
      <c r="S405" s="210"/>
      <c r="T405" s="210"/>
      <c r="U405" s="210"/>
      <c r="V405" s="210"/>
      <c r="W405" s="210"/>
      <c r="X405" s="210"/>
      <c r="Y405" s="210"/>
      <c r="Z405" s="210"/>
    </row>
    <row r="406" ht="12.75" customHeight="1">
      <c r="A406" s="625"/>
      <c r="B406" s="625"/>
      <c r="C406" s="625"/>
      <c r="D406" s="625"/>
      <c r="E406" s="210"/>
      <c r="F406" s="210"/>
      <c r="G406" s="210"/>
      <c r="H406" s="210"/>
      <c r="I406" s="627"/>
      <c r="J406" s="210"/>
      <c r="K406" s="210"/>
      <c r="L406" s="210"/>
      <c r="M406" s="628"/>
      <c r="N406" s="210"/>
      <c r="O406" s="210"/>
      <c r="P406" s="210"/>
      <c r="Q406" s="210"/>
      <c r="R406" s="210"/>
      <c r="S406" s="210"/>
      <c r="T406" s="210"/>
      <c r="U406" s="210"/>
      <c r="V406" s="210"/>
      <c r="W406" s="210"/>
      <c r="X406" s="210"/>
      <c r="Y406" s="210"/>
      <c r="Z406" s="210"/>
    </row>
    <row r="407" ht="12.75" customHeight="1">
      <c r="A407" s="625"/>
      <c r="B407" s="625"/>
      <c r="C407" s="625"/>
      <c r="D407" s="625"/>
      <c r="E407" s="210"/>
      <c r="F407" s="210"/>
      <c r="G407" s="210"/>
      <c r="H407" s="210"/>
      <c r="I407" s="627"/>
      <c r="J407" s="210"/>
      <c r="K407" s="210"/>
      <c r="L407" s="210"/>
      <c r="M407" s="628"/>
      <c r="N407" s="210"/>
      <c r="O407" s="210"/>
      <c r="P407" s="210"/>
      <c r="Q407" s="210"/>
      <c r="R407" s="210"/>
      <c r="S407" s="210"/>
      <c r="T407" s="210"/>
      <c r="U407" s="210"/>
      <c r="V407" s="210"/>
      <c r="W407" s="210"/>
      <c r="X407" s="210"/>
      <c r="Y407" s="210"/>
      <c r="Z407" s="210"/>
    </row>
    <row r="408" ht="12.75" customHeight="1">
      <c r="A408" s="625"/>
      <c r="B408" s="625"/>
      <c r="C408" s="625"/>
      <c r="D408" s="625"/>
      <c r="E408" s="210"/>
      <c r="F408" s="210"/>
      <c r="G408" s="210"/>
      <c r="H408" s="210"/>
      <c r="I408" s="627"/>
      <c r="J408" s="210"/>
      <c r="K408" s="210"/>
      <c r="L408" s="210"/>
      <c r="M408" s="628"/>
      <c r="N408" s="210"/>
      <c r="O408" s="210"/>
      <c r="P408" s="210"/>
      <c r="Q408" s="210"/>
      <c r="R408" s="210"/>
      <c r="S408" s="210"/>
      <c r="T408" s="210"/>
      <c r="U408" s="210"/>
      <c r="V408" s="210"/>
      <c r="W408" s="210"/>
      <c r="X408" s="210"/>
      <c r="Y408" s="210"/>
      <c r="Z408" s="210"/>
    </row>
    <row r="409" ht="12.75" customHeight="1">
      <c r="A409" s="625"/>
      <c r="B409" s="625"/>
      <c r="C409" s="625"/>
      <c r="D409" s="625"/>
      <c r="E409" s="210"/>
      <c r="F409" s="210"/>
      <c r="G409" s="210"/>
      <c r="H409" s="210"/>
      <c r="I409" s="627"/>
      <c r="J409" s="210"/>
      <c r="K409" s="210"/>
      <c r="L409" s="210"/>
      <c r="M409" s="628"/>
      <c r="N409" s="210"/>
      <c r="O409" s="210"/>
      <c r="P409" s="210"/>
      <c r="Q409" s="210"/>
      <c r="R409" s="210"/>
      <c r="S409" s="210"/>
      <c r="T409" s="210"/>
      <c r="U409" s="210"/>
      <c r="V409" s="210"/>
      <c r="W409" s="210"/>
      <c r="X409" s="210"/>
      <c r="Y409" s="210"/>
      <c r="Z409" s="210"/>
    </row>
    <row r="410" ht="12.75" customHeight="1">
      <c r="A410" s="625"/>
      <c r="B410" s="625"/>
      <c r="C410" s="625"/>
      <c r="D410" s="625"/>
      <c r="E410" s="210"/>
      <c r="F410" s="210"/>
      <c r="G410" s="210"/>
      <c r="H410" s="210"/>
      <c r="I410" s="627"/>
      <c r="J410" s="210"/>
      <c r="K410" s="210"/>
      <c r="L410" s="210"/>
      <c r="M410" s="628"/>
      <c r="N410" s="210"/>
      <c r="O410" s="210"/>
      <c r="P410" s="210"/>
      <c r="Q410" s="210"/>
      <c r="R410" s="210"/>
      <c r="S410" s="210"/>
      <c r="T410" s="210"/>
      <c r="U410" s="210"/>
      <c r="V410" s="210"/>
      <c r="W410" s="210"/>
      <c r="X410" s="210"/>
      <c r="Y410" s="210"/>
      <c r="Z410" s="210"/>
    </row>
    <row r="411" ht="12.75" customHeight="1">
      <c r="A411" s="625"/>
      <c r="B411" s="625"/>
      <c r="C411" s="625"/>
      <c r="D411" s="625"/>
      <c r="E411" s="210"/>
      <c r="F411" s="210"/>
      <c r="G411" s="210"/>
      <c r="H411" s="210"/>
      <c r="I411" s="627"/>
      <c r="J411" s="210"/>
      <c r="K411" s="210"/>
      <c r="L411" s="210"/>
      <c r="M411" s="628"/>
      <c r="N411" s="210"/>
      <c r="O411" s="210"/>
      <c r="P411" s="210"/>
      <c r="Q411" s="210"/>
      <c r="R411" s="210"/>
      <c r="S411" s="210"/>
      <c r="T411" s="210"/>
      <c r="U411" s="210"/>
      <c r="V411" s="210"/>
      <c r="W411" s="210"/>
      <c r="X411" s="210"/>
      <c r="Y411" s="210"/>
      <c r="Z411" s="210"/>
    </row>
    <row r="412" ht="12.75" customHeight="1">
      <c r="A412" s="625"/>
      <c r="B412" s="625"/>
      <c r="C412" s="625"/>
      <c r="D412" s="625"/>
      <c r="E412" s="210"/>
      <c r="F412" s="210"/>
      <c r="G412" s="210"/>
      <c r="H412" s="210"/>
      <c r="I412" s="627"/>
      <c r="J412" s="210"/>
      <c r="K412" s="210"/>
      <c r="L412" s="210"/>
      <c r="M412" s="628"/>
      <c r="N412" s="210"/>
      <c r="O412" s="210"/>
      <c r="P412" s="210"/>
      <c r="Q412" s="210"/>
      <c r="R412" s="210"/>
      <c r="S412" s="210"/>
      <c r="T412" s="210"/>
      <c r="U412" s="210"/>
      <c r="V412" s="210"/>
      <c r="W412" s="210"/>
      <c r="X412" s="210"/>
      <c r="Y412" s="210"/>
      <c r="Z412" s="210"/>
    </row>
    <row r="413" ht="12.75" customHeight="1">
      <c r="A413" s="625"/>
      <c r="B413" s="625"/>
      <c r="C413" s="625"/>
      <c r="D413" s="625"/>
      <c r="E413" s="210"/>
      <c r="F413" s="210"/>
      <c r="G413" s="210"/>
      <c r="H413" s="210"/>
      <c r="I413" s="627"/>
      <c r="J413" s="210"/>
      <c r="K413" s="210"/>
      <c r="L413" s="210"/>
      <c r="M413" s="628"/>
      <c r="N413" s="210"/>
      <c r="O413" s="210"/>
      <c r="P413" s="210"/>
      <c r="Q413" s="210"/>
      <c r="R413" s="210"/>
      <c r="S413" s="210"/>
      <c r="T413" s="210"/>
      <c r="U413" s="210"/>
      <c r="V413" s="210"/>
      <c r="W413" s="210"/>
      <c r="X413" s="210"/>
      <c r="Y413" s="210"/>
      <c r="Z413" s="210"/>
    </row>
    <row r="414" ht="12.75" customHeight="1">
      <c r="A414" s="625"/>
      <c r="B414" s="625"/>
      <c r="C414" s="625"/>
      <c r="D414" s="625"/>
      <c r="E414" s="210"/>
      <c r="F414" s="210"/>
      <c r="G414" s="210"/>
      <c r="H414" s="210"/>
      <c r="I414" s="627"/>
      <c r="J414" s="210"/>
      <c r="K414" s="210"/>
      <c r="L414" s="210"/>
      <c r="M414" s="628"/>
      <c r="N414" s="210"/>
      <c r="O414" s="210"/>
      <c r="P414" s="210"/>
      <c r="Q414" s="210"/>
      <c r="R414" s="210"/>
      <c r="S414" s="210"/>
      <c r="T414" s="210"/>
      <c r="U414" s="210"/>
      <c r="V414" s="210"/>
      <c r="W414" s="210"/>
      <c r="X414" s="210"/>
      <c r="Y414" s="210"/>
      <c r="Z414" s="210"/>
    </row>
    <row r="415" ht="12.75" customHeight="1">
      <c r="A415" s="625"/>
      <c r="B415" s="625"/>
      <c r="C415" s="625"/>
      <c r="D415" s="625"/>
      <c r="E415" s="210"/>
      <c r="F415" s="210"/>
      <c r="G415" s="210"/>
      <c r="H415" s="210"/>
      <c r="I415" s="627"/>
      <c r="J415" s="210"/>
      <c r="K415" s="210"/>
      <c r="L415" s="210"/>
      <c r="M415" s="628"/>
      <c r="N415" s="210"/>
      <c r="O415" s="210"/>
      <c r="P415" s="210"/>
      <c r="Q415" s="210"/>
      <c r="R415" s="210"/>
      <c r="S415" s="210"/>
      <c r="T415" s="210"/>
      <c r="U415" s="210"/>
      <c r="V415" s="210"/>
      <c r="W415" s="210"/>
      <c r="X415" s="210"/>
      <c r="Y415" s="210"/>
      <c r="Z415" s="210"/>
    </row>
    <row r="416" ht="12.75" customHeight="1">
      <c r="A416" s="625"/>
      <c r="B416" s="625"/>
      <c r="C416" s="625"/>
      <c r="D416" s="625"/>
      <c r="E416" s="210"/>
      <c r="F416" s="210"/>
      <c r="G416" s="210"/>
      <c r="H416" s="210"/>
      <c r="I416" s="627"/>
      <c r="J416" s="210"/>
      <c r="K416" s="210"/>
      <c r="L416" s="210"/>
      <c r="M416" s="628"/>
      <c r="N416" s="210"/>
      <c r="O416" s="210"/>
      <c r="P416" s="210"/>
      <c r="Q416" s="210"/>
      <c r="R416" s="210"/>
      <c r="S416" s="210"/>
      <c r="T416" s="210"/>
      <c r="U416" s="210"/>
      <c r="V416" s="210"/>
      <c r="W416" s="210"/>
      <c r="X416" s="210"/>
      <c r="Y416" s="210"/>
      <c r="Z416" s="210"/>
    </row>
    <row r="417" ht="12.75" customHeight="1">
      <c r="A417" s="625"/>
      <c r="B417" s="625"/>
      <c r="C417" s="625"/>
      <c r="D417" s="625"/>
      <c r="E417" s="210"/>
      <c r="F417" s="210"/>
      <c r="G417" s="210"/>
      <c r="H417" s="210"/>
      <c r="I417" s="627"/>
      <c r="J417" s="210"/>
      <c r="K417" s="210"/>
      <c r="L417" s="210"/>
      <c r="M417" s="628"/>
      <c r="N417" s="210"/>
      <c r="O417" s="210"/>
      <c r="P417" s="210"/>
      <c r="Q417" s="210"/>
      <c r="R417" s="210"/>
      <c r="S417" s="210"/>
      <c r="T417" s="210"/>
      <c r="U417" s="210"/>
      <c r="V417" s="210"/>
      <c r="W417" s="210"/>
      <c r="X417" s="210"/>
      <c r="Y417" s="210"/>
      <c r="Z417" s="210"/>
    </row>
    <row r="418" ht="12.75" customHeight="1">
      <c r="A418" s="625"/>
      <c r="B418" s="625"/>
      <c r="C418" s="625"/>
      <c r="D418" s="625"/>
      <c r="E418" s="210"/>
      <c r="F418" s="210"/>
      <c r="G418" s="210"/>
      <c r="H418" s="210"/>
      <c r="I418" s="627"/>
      <c r="J418" s="210"/>
      <c r="K418" s="210"/>
      <c r="L418" s="210"/>
      <c r="M418" s="628"/>
      <c r="N418" s="210"/>
      <c r="O418" s="210"/>
      <c r="P418" s="210"/>
      <c r="Q418" s="210"/>
      <c r="R418" s="210"/>
      <c r="S418" s="210"/>
      <c r="T418" s="210"/>
      <c r="U418" s="210"/>
      <c r="V418" s="210"/>
      <c r="W418" s="210"/>
      <c r="X418" s="210"/>
      <c r="Y418" s="210"/>
      <c r="Z418" s="210"/>
    </row>
    <row r="419" ht="12.75" customHeight="1">
      <c r="A419" s="625"/>
      <c r="B419" s="625"/>
      <c r="C419" s="625"/>
      <c r="D419" s="625"/>
      <c r="E419" s="210"/>
      <c r="F419" s="210"/>
      <c r="G419" s="210"/>
      <c r="H419" s="210"/>
      <c r="I419" s="627"/>
      <c r="J419" s="210"/>
      <c r="K419" s="210"/>
      <c r="L419" s="210"/>
      <c r="M419" s="628"/>
      <c r="N419" s="210"/>
      <c r="O419" s="210"/>
      <c r="P419" s="210"/>
      <c r="Q419" s="210"/>
      <c r="R419" s="210"/>
      <c r="S419" s="210"/>
      <c r="T419" s="210"/>
      <c r="U419" s="210"/>
      <c r="V419" s="210"/>
      <c r="W419" s="210"/>
      <c r="X419" s="210"/>
      <c r="Y419" s="210"/>
      <c r="Z419" s="210"/>
    </row>
    <row r="420" ht="12.75" customHeight="1">
      <c r="A420" s="625"/>
      <c r="B420" s="625"/>
      <c r="C420" s="625"/>
      <c r="D420" s="625"/>
      <c r="E420" s="210"/>
      <c r="F420" s="210"/>
      <c r="G420" s="210"/>
      <c r="H420" s="210"/>
      <c r="I420" s="627"/>
      <c r="J420" s="210"/>
      <c r="K420" s="210"/>
      <c r="L420" s="210"/>
      <c r="M420" s="628"/>
      <c r="N420" s="210"/>
      <c r="O420" s="210"/>
      <c r="P420" s="210"/>
      <c r="Q420" s="210"/>
      <c r="R420" s="210"/>
      <c r="S420" s="210"/>
      <c r="T420" s="210"/>
      <c r="U420" s="210"/>
      <c r="V420" s="210"/>
      <c r="W420" s="210"/>
      <c r="X420" s="210"/>
      <c r="Y420" s="210"/>
      <c r="Z420" s="210"/>
    </row>
    <row r="421" ht="12.75" customHeight="1">
      <c r="A421" s="625"/>
      <c r="B421" s="625"/>
      <c r="C421" s="625"/>
      <c r="D421" s="625"/>
      <c r="E421" s="210"/>
      <c r="F421" s="210"/>
      <c r="G421" s="210"/>
      <c r="H421" s="210"/>
      <c r="I421" s="627"/>
      <c r="J421" s="210"/>
      <c r="K421" s="210"/>
      <c r="L421" s="210"/>
      <c r="M421" s="628"/>
      <c r="N421" s="210"/>
      <c r="O421" s="210"/>
      <c r="P421" s="210"/>
      <c r="Q421" s="210"/>
      <c r="R421" s="210"/>
      <c r="S421" s="210"/>
      <c r="T421" s="210"/>
      <c r="U421" s="210"/>
      <c r="V421" s="210"/>
      <c r="W421" s="210"/>
      <c r="X421" s="210"/>
      <c r="Y421" s="210"/>
      <c r="Z421" s="210"/>
    </row>
    <row r="422" ht="12.75" customHeight="1">
      <c r="A422" s="625"/>
      <c r="B422" s="625"/>
      <c r="C422" s="625"/>
      <c r="D422" s="625"/>
      <c r="E422" s="210"/>
      <c r="F422" s="210"/>
      <c r="G422" s="210"/>
      <c r="H422" s="210"/>
      <c r="I422" s="627"/>
      <c r="J422" s="210"/>
      <c r="K422" s="210"/>
      <c r="L422" s="210"/>
      <c r="M422" s="628"/>
      <c r="N422" s="210"/>
      <c r="O422" s="210"/>
      <c r="P422" s="210"/>
      <c r="Q422" s="210"/>
      <c r="R422" s="210"/>
      <c r="S422" s="210"/>
      <c r="T422" s="210"/>
      <c r="U422" s="210"/>
      <c r="V422" s="210"/>
      <c r="W422" s="210"/>
      <c r="X422" s="210"/>
      <c r="Y422" s="210"/>
      <c r="Z422" s="210"/>
    </row>
    <row r="423" ht="12.75" customHeight="1">
      <c r="A423" s="625"/>
      <c r="B423" s="625"/>
      <c r="C423" s="625"/>
      <c r="D423" s="625"/>
      <c r="E423" s="210"/>
      <c r="F423" s="210"/>
      <c r="G423" s="210"/>
      <c r="H423" s="210"/>
      <c r="I423" s="627"/>
      <c r="J423" s="210"/>
      <c r="K423" s="210"/>
      <c r="L423" s="210"/>
      <c r="M423" s="628"/>
      <c r="N423" s="210"/>
      <c r="O423" s="210"/>
      <c r="P423" s="210"/>
      <c r="Q423" s="210"/>
      <c r="R423" s="210"/>
      <c r="S423" s="210"/>
      <c r="T423" s="210"/>
      <c r="U423" s="210"/>
      <c r="V423" s="210"/>
      <c r="W423" s="210"/>
      <c r="X423" s="210"/>
      <c r="Y423" s="210"/>
      <c r="Z423" s="210"/>
    </row>
    <row r="424" ht="12.75" customHeight="1">
      <c r="A424" s="625"/>
      <c r="B424" s="625"/>
      <c r="C424" s="625"/>
      <c r="D424" s="625"/>
      <c r="E424" s="210"/>
      <c r="F424" s="210"/>
      <c r="G424" s="210"/>
      <c r="H424" s="210"/>
      <c r="I424" s="627"/>
      <c r="J424" s="210"/>
      <c r="K424" s="210"/>
      <c r="L424" s="210"/>
      <c r="M424" s="628"/>
      <c r="N424" s="210"/>
      <c r="O424" s="210"/>
      <c r="P424" s="210"/>
      <c r="Q424" s="210"/>
      <c r="R424" s="210"/>
      <c r="S424" s="210"/>
      <c r="T424" s="210"/>
      <c r="U424" s="210"/>
      <c r="V424" s="210"/>
      <c r="W424" s="210"/>
      <c r="X424" s="210"/>
      <c r="Y424" s="210"/>
      <c r="Z424" s="210"/>
    </row>
    <row r="425" ht="12.75" customHeight="1">
      <c r="A425" s="625"/>
      <c r="B425" s="625"/>
      <c r="C425" s="625"/>
      <c r="D425" s="625"/>
      <c r="E425" s="210"/>
      <c r="F425" s="210"/>
      <c r="G425" s="210"/>
      <c r="H425" s="210"/>
      <c r="I425" s="627"/>
      <c r="J425" s="210"/>
      <c r="K425" s="210"/>
      <c r="L425" s="210"/>
      <c r="M425" s="628"/>
      <c r="N425" s="210"/>
      <c r="O425" s="210"/>
      <c r="P425" s="210"/>
      <c r="Q425" s="210"/>
      <c r="R425" s="210"/>
      <c r="S425" s="210"/>
      <c r="T425" s="210"/>
      <c r="U425" s="210"/>
      <c r="V425" s="210"/>
      <c r="W425" s="210"/>
      <c r="X425" s="210"/>
      <c r="Y425" s="210"/>
      <c r="Z425" s="210"/>
    </row>
    <row r="426" ht="12.75" customHeight="1">
      <c r="A426" s="625"/>
      <c r="B426" s="625"/>
      <c r="C426" s="625"/>
      <c r="D426" s="625"/>
      <c r="E426" s="210"/>
      <c r="F426" s="210"/>
      <c r="G426" s="210"/>
      <c r="H426" s="210"/>
      <c r="I426" s="627"/>
      <c r="J426" s="210"/>
      <c r="K426" s="210"/>
      <c r="L426" s="210"/>
      <c r="M426" s="628"/>
      <c r="N426" s="210"/>
      <c r="O426" s="210"/>
      <c r="P426" s="210"/>
      <c r="Q426" s="210"/>
      <c r="R426" s="210"/>
      <c r="S426" s="210"/>
      <c r="T426" s="210"/>
      <c r="U426" s="210"/>
      <c r="V426" s="210"/>
      <c r="W426" s="210"/>
      <c r="X426" s="210"/>
      <c r="Y426" s="210"/>
      <c r="Z426" s="210"/>
    </row>
    <row r="427" ht="12.75" customHeight="1">
      <c r="A427" s="625"/>
      <c r="B427" s="625"/>
      <c r="C427" s="625"/>
      <c r="D427" s="625"/>
      <c r="E427" s="210"/>
      <c r="F427" s="210"/>
      <c r="G427" s="210"/>
      <c r="H427" s="210"/>
      <c r="I427" s="627"/>
      <c r="J427" s="210"/>
      <c r="K427" s="210"/>
      <c r="L427" s="210"/>
      <c r="M427" s="628"/>
      <c r="N427" s="210"/>
      <c r="O427" s="210"/>
      <c r="P427" s="210"/>
      <c r="Q427" s="210"/>
      <c r="R427" s="210"/>
      <c r="S427" s="210"/>
      <c r="T427" s="210"/>
      <c r="U427" s="210"/>
      <c r="V427" s="210"/>
      <c r="W427" s="210"/>
      <c r="X427" s="210"/>
      <c r="Y427" s="210"/>
      <c r="Z427" s="210"/>
    </row>
    <row r="428" ht="12.75" customHeight="1">
      <c r="A428" s="625"/>
      <c r="B428" s="625"/>
      <c r="C428" s="625"/>
      <c r="D428" s="625"/>
      <c r="E428" s="210"/>
      <c r="F428" s="210"/>
      <c r="G428" s="210"/>
      <c r="H428" s="210"/>
      <c r="I428" s="627"/>
      <c r="J428" s="210"/>
      <c r="K428" s="210"/>
      <c r="L428" s="210"/>
      <c r="M428" s="628"/>
      <c r="N428" s="210"/>
      <c r="O428" s="210"/>
      <c r="P428" s="210"/>
      <c r="Q428" s="210"/>
      <c r="R428" s="210"/>
      <c r="S428" s="210"/>
      <c r="T428" s="210"/>
      <c r="U428" s="210"/>
      <c r="V428" s="210"/>
      <c r="W428" s="210"/>
      <c r="X428" s="210"/>
      <c r="Y428" s="210"/>
      <c r="Z428" s="210"/>
    </row>
    <row r="429" ht="12.75" customHeight="1">
      <c r="A429" s="625"/>
      <c r="B429" s="625"/>
      <c r="C429" s="625"/>
      <c r="D429" s="625"/>
      <c r="E429" s="210"/>
      <c r="F429" s="210"/>
      <c r="G429" s="210"/>
      <c r="H429" s="210"/>
      <c r="I429" s="627"/>
      <c r="J429" s="210"/>
      <c r="K429" s="210"/>
      <c r="L429" s="210"/>
      <c r="M429" s="628"/>
      <c r="N429" s="210"/>
      <c r="O429" s="210"/>
      <c r="P429" s="210"/>
      <c r="Q429" s="210"/>
      <c r="R429" s="210"/>
      <c r="S429" s="210"/>
      <c r="T429" s="210"/>
      <c r="U429" s="210"/>
      <c r="V429" s="210"/>
      <c r="W429" s="210"/>
      <c r="X429" s="210"/>
      <c r="Y429" s="210"/>
      <c r="Z429" s="210"/>
    </row>
    <row r="430" ht="12.75" customHeight="1">
      <c r="A430" s="625"/>
      <c r="B430" s="625"/>
      <c r="C430" s="625"/>
      <c r="D430" s="625"/>
      <c r="E430" s="210"/>
      <c r="F430" s="210"/>
      <c r="G430" s="210"/>
      <c r="H430" s="210"/>
      <c r="I430" s="627"/>
      <c r="J430" s="210"/>
      <c r="K430" s="210"/>
      <c r="L430" s="210"/>
      <c r="M430" s="628"/>
      <c r="N430" s="210"/>
      <c r="O430" s="210"/>
      <c r="P430" s="210"/>
      <c r="Q430" s="210"/>
      <c r="R430" s="210"/>
      <c r="S430" s="210"/>
      <c r="T430" s="210"/>
      <c r="U430" s="210"/>
      <c r="V430" s="210"/>
      <c r="W430" s="210"/>
      <c r="X430" s="210"/>
      <c r="Y430" s="210"/>
      <c r="Z430" s="210"/>
    </row>
    <row r="431" ht="12.75" customHeight="1">
      <c r="A431" s="625"/>
      <c r="B431" s="625"/>
      <c r="C431" s="625"/>
      <c r="D431" s="625"/>
      <c r="E431" s="210"/>
      <c r="F431" s="210"/>
      <c r="G431" s="210"/>
      <c r="H431" s="210"/>
      <c r="I431" s="627"/>
      <c r="J431" s="210"/>
      <c r="K431" s="210"/>
      <c r="L431" s="210"/>
      <c r="M431" s="628"/>
      <c r="N431" s="210"/>
      <c r="O431" s="210"/>
      <c r="P431" s="210"/>
      <c r="Q431" s="210"/>
      <c r="R431" s="210"/>
      <c r="S431" s="210"/>
      <c r="T431" s="210"/>
      <c r="U431" s="210"/>
      <c r="V431" s="210"/>
      <c r="W431" s="210"/>
      <c r="X431" s="210"/>
      <c r="Y431" s="210"/>
      <c r="Z431" s="210"/>
    </row>
    <row r="432" ht="12.75" customHeight="1">
      <c r="A432" s="625"/>
      <c r="B432" s="625"/>
      <c r="C432" s="625"/>
      <c r="D432" s="625"/>
      <c r="E432" s="210"/>
      <c r="F432" s="210"/>
      <c r="G432" s="210"/>
      <c r="H432" s="210"/>
      <c r="I432" s="627"/>
      <c r="J432" s="210"/>
      <c r="K432" s="210"/>
      <c r="L432" s="210"/>
      <c r="M432" s="628"/>
      <c r="N432" s="210"/>
      <c r="O432" s="210"/>
      <c r="P432" s="210"/>
      <c r="Q432" s="210"/>
      <c r="R432" s="210"/>
      <c r="S432" s="210"/>
      <c r="T432" s="210"/>
      <c r="U432" s="210"/>
      <c r="V432" s="210"/>
      <c r="W432" s="210"/>
      <c r="X432" s="210"/>
      <c r="Y432" s="210"/>
      <c r="Z432" s="210"/>
    </row>
    <row r="433" ht="12.75" customHeight="1">
      <c r="A433" s="625"/>
      <c r="B433" s="625"/>
      <c r="C433" s="625"/>
      <c r="D433" s="625"/>
      <c r="E433" s="210"/>
      <c r="F433" s="210"/>
      <c r="G433" s="210"/>
      <c r="H433" s="210"/>
      <c r="I433" s="627"/>
      <c r="J433" s="210"/>
      <c r="K433" s="210"/>
      <c r="L433" s="210"/>
      <c r="M433" s="628"/>
      <c r="N433" s="210"/>
      <c r="O433" s="210"/>
      <c r="P433" s="210"/>
      <c r="Q433" s="210"/>
      <c r="R433" s="210"/>
      <c r="S433" s="210"/>
      <c r="T433" s="210"/>
      <c r="U433" s="210"/>
      <c r="V433" s="210"/>
      <c r="W433" s="210"/>
      <c r="X433" s="210"/>
      <c r="Y433" s="210"/>
      <c r="Z433" s="210"/>
    </row>
    <row r="434" ht="12.75" customHeight="1">
      <c r="A434" s="625"/>
      <c r="B434" s="625"/>
      <c r="C434" s="625"/>
      <c r="D434" s="625"/>
      <c r="E434" s="210"/>
      <c r="F434" s="210"/>
      <c r="G434" s="210"/>
      <c r="H434" s="210"/>
      <c r="I434" s="627"/>
      <c r="J434" s="210"/>
      <c r="K434" s="210"/>
      <c r="L434" s="210"/>
      <c r="M434" s="628"/>
      <c r="N434" s="210"/>
      <c r="O434" s="210"/>
      <c r="P434" s="210"/>
      <c r="Q434" s="210"/>
      <c r="R434" s="210"/>
      <c r="S434" s="210"/>
      <c r="T434" s="210"/>
      <c r="U434" s="210"/>
      <c r="V434" s="210"/>
      <c r="W434" s="210"/>
      <c r="X434" s="210"/>
      <c r="Y434" s="210"/>
      <c r="Z434" s="210"/>
    </row>
    <row r="435" ht="12.75" customHeight="1">
      <c r="A435" s="625"/>
      <c r="B435" s="625"/>
      <c r="C435" s="625"/>
      <c r="D435" s="625"/>
      <c r="E435" s="210"/>
      <c r="F435" s="210"/>
      <c r="G435" s="210"/>
      <c r="H435" s="210"/>
      <c r="I435" s="627"/>
      <c r="J435" s="210"/>
      <c r="K435" s="210"/>
      <c r="L435" s="210"/>
      <c r="M435" s="628"/>
      <c r="N435" s="210"/>
      <c r="O435" s="210"/>
      <c r="P435" s="210"/>
      <c r="Q435" s="210"/>
      <c r="R435" s="210"/>
      <c r="S435" s="210"/>
      <c r="T435" s="210"/>
      <c r="U435" s="210"/>
      <c r="V435" s="210"/>
      <c r="W435" s="210"/>
      <c r="X435" s="210"/>
      <c r="Y435" s="210"/>
      <c r="Z435" s="210"/>
    </row>
    <row r="436" ht="12.75" customHeight="1">
      <c r="A436" s="625"/>
      <c r="B436" s="625"/>
      <c r="C436" s="625"/>
      <c r="D436" s="625"/>
      <c r="E436" s="210"/>
      <c r="F436" s="210"/>
      <c r="G436" s="210"/>
      <c r="H436" s="210"/>
      <c r="I436" s="627"/>
      <c r="J436" s="210"/>
      <c r="K436" s="210"/>
      <c r="L436" s="210"/>
      <c r="M436" s="628"/>
      <c r="N436" s="210"/>
      <c r="O436" s="210"/>
      <c r="P436" s="210"/>
      <c r="Q436" s="210"/>
      <c r="R436" s="210"/>
      <c r="S436" s="210"/>
      <c r="T436" s="210"/>
      <c r="U436" s="210"/>
      <c r="V436" s="210"/>
      <c r="W436" s="210"/>
      <c r="X436" s="210"/>
      <c r="Y436" s="210"/>
      <c r="Z436" s="210"/>
    </row>
    <row r="437" ht="12.75" customHeight="1">
      <c r="A437" s="625"/>
      <c r="B437" s="625"/>
      <c r="C437" s="625"/>
      <c r="D437" s="625"/>
      <c r="E437" s="210"/>
      <c r="F437" s="210"/>
      <c r="G437" s="210"/>
      <c r="H437" s="210"/>
      <c r="I437" s="627"/>
      <c r="J437" s="210"/>
      <c r="K437" s="210"/>
      <c r="L437" s="210"/>
      <c r="M437" s="628"/>
      <c r="N437" s="210"/>
      <c r="O437" s="210"/>
      <c r="P437" s="210"/>
      <c r="Q437" s="210"/>
      <c r="R437" s="210"/>
      <c r="S437" s="210"/>
      <c r="T437" s="210"/>
      <c r="U437" s="210"/>
      <c r="V437" s="210"/>
      <c r="W437" s="210"/>
      <c r="X437" s="210"/>
      <c r="Y437" s="210"/>
      <c r="Z437" s="210"/>
    </row>
    <row r="438" ht="12.75" customHeight="1">
      <c r="A438" s="625"/>
      <c r="B438" s="625"/>
      <c r="C438" s="625"/>
      <c r="D438" s="625"/>
      <c r="E438" s="210"/>
      <c r="F438" s="210"/>
      <c r="G438" s="210"/>
      <c r="H438" s="210"/>
      <c r="I438" s="627"/>
      <c r="J438" s="210"/>
      <c r="K438" s="210"/>
      <c r="L438" s="210"/>
      <c r="M438" s="628"/>
      <c r="N438" s="210"/>
      <c r="O438" s="210"/>
      <c r="P438" s="210"/>
      <c r="Q438" s="210"/>
      <c r="R438" s="210"/>
      <c r="S438" s="210"/>
      <c r="T438" s="210"/>
      <c r="U438" s="210"/>
      <c r="V438" s="210"/>
      <c r="W438" s="210"/>
      <c r="X438" s="210"/>
      <c r="Y438" s="210"/>
      <c r="Z438" s="210"/>
    </row>
    <row r="439" ht="12.75" customHeight="1">
      <c r="A439" s="625"/>
      <c r="B439" s="625"/>
      <c r="C439" s="625"/>
      <c r="D439" s="625"/>
      <c r="E439" s="210"/>
      <c r="F439" s="210"/>
      <c r="G439" s="210"/>
      <c r="H439" s="210"/>
      <c r="I439" s="627"/>
      <c r="J439" s="210"/>
      <c r="K439" s="210"/>
      <c r="L439" s="210"/>
      <c r="M439" s="628"/>
      <c r="N439" s="210"/>
      <c r="O439" s="210"/>
      <c r="P439" s="210"/>
      <c r="Q439" s="210"/>
      <c r="R439" s="210"/>
      <c r="S439" s="210"/>
      <c r="T439" s="210"/>
      <c r="U439" s="210"/>
      <c r="V439" s="210"/>
      <c r="W439" s="210"/>
      <c r="X439" s="210"/>
      <c r="Y439" s="210"/>
      <c r="Z439" s="210"/>
    </row>
    <row r="440" ht="12.75" customHeight="1">
      <c r="A440" s="625"/>
      <c r="B440" s="625"/>
      <c r="C440" s="625"/>
      <c r="D440" s="625"/>
      <c r="E440" s="210"/>
      <c r="F440" s="210"/>
      <c r="G440" s="210"/>
      <c r="H440" s="210"/>
      <c r="I440" s="627"/>
      <c r="J440" s="210"/>
      <c r="K440" s="210"/>
      <c r="L440" s="210"/>
      <c r="M440" s="628"/>
      <c r="N440" s="210"/>
      <c r="O440" s="210"/>
      <c r="P440" s="210"/>
      <c r="Q440" s="210"/>
      <c r="R440" s="210"/>
      <c r="S440" s="210"/>
      <c r="T440" s="210"/>
      <c r="U440" s="210"/>
      <c r="V440" s="210"/>
      <c r="W440" s="210"/>
      <c r="X440" s="210"/>
      <c r="Y440" s="210"/>
      <c r="Z440" s="210"/>
    </row>
    <row r="441" ht="12.75" customHeight="1">
      <c r="A441" s="625"/>
      <c r="B441" s="625"/>
      <c r="C441" s="625"/>
      <c r="D441" s="625"/>
      <c r="E441" s="210"/>
      <c r="F441" s="210"/>
      <c r="G441" s="210"/>
      <c r="H441" s="210"/>
      <c r="I441" s="627"/>
      <c r="J441" s="210"/>
      <c r="K441" s="210"/>
      <c r="L441" s="210"/>
      <c r="M441" s="628"/>
      <c r="N441" s="210"/>
      <c r="O441" s="210"/>
      <c r="P441" s="210"/>
      <c r="Q441" s="210"/>
      <c r="R441" s="210"/>
      <c r="S441" s="210"/>
      <c r="T441" s="210"/>
      <c r="U441" s="210"/>
      <c r="V441" s="210"/>
      <c r="W441" s="210"/>
      <c r="X441" s="210"/>
      <c r="Y441" s="210"/>
      <c r="Z441" s="210"/>
    </row>
    <row r="442" ht="12.75" customHeight="1">
      <c r="A442" s="625"/>
      <c r="B442" s="625"/>
      <c r="C442" s="625"/>
      <c r="D442" s="625"/>
      <c r="E442" s="210"/>
      <c r="F442" s="210"/>
      <c r="G442" s="210"/>
      <c r="H442" s="210"/>
      <c r="I442" s="627"/>
      <c r="J442" s="210"/>
      <c r="K442" s="210"/>
      <c r="L442" s="210"/>
      <c r="M442" s="628"/>
      <c r="N442" s="210"/>
      <c r="O442" s="210"/>
      <c r="P442" s="210"/>
      <c r="Q442" s="210"/>
      <c r="R442" s="210"/>
      <c r="S442" s="210"/>
      <c r="T442" s="210"/>
      <c r="U442" s="210"/>
      <c r="V442" s="210"/>
      <c r="W442" s="210"/>
      <c r="X442" s="210"/>
      <c r="Y442" s="210"/>
      <c r="Z442" s="210"/>
    </row>
    <row r="443" ht="12.75" customHeight="1">
      <c r="A443" s="625"/>
      <c r="B443" s="625"/>
      <c r="C443" s="625"/>
      <c r="D443" s="625"/>
      <c r="E443" s="210"/>
      <c r="F443" s="210"/>
      <c r="G443" s="210"/>
      <c r="H443" s="210"/>
      <c r="I443" s="627"/>
      <c r="J443" s="210"/>
      <c r="K443" s="210"/>
      <c r="L443" s="210"/>
      <c r="M443" s="628"/>
      <c r="N443" s="210"/>
      <c r="O443" s="210"/>
      <c r="P443" s="210"/>
      <c r="Q443" s="210"/>
      <c r="R443" s="210"/>
      <c r="S443" s="210"/>
      <c r="T443" s="210"/>
      <c r="U443" s="210"/>
      <c r="V443" s="210"/>
      <c r="W443" s="210"/>
      <c r="X443" s="210"/>
      <c r="Y443" s="210"/>
      <c r="Z443" s="210"/>
    </row>
    <row r="444" ht="12.75" customHeight="1">
      <c r="A444" s="625"/>
      <c r="B444" s="625"/>
      <c r="C444" s="625"/>
      <c r="D444" s="625"/>
      <c r="E444" s="210"/>
      <c r="F444" s="210"/>
      <c r="G444" s="210"/>
      <c r="H444" s="210"/>
      <c r="I444" s="627"/>
      <c r="J444" s="210"/>
      <c r="K444" s="210"/>
      <c r="L444" s="210"/>
      <c r="M444" s="628"/>
      <c r="N444" s="210"/>
      <c r="O444" s="210"/>
      <c r="P444" s="210"/>
      <c r="Q444" s="210"/>
      <c r="R444" s="210"/>
      <c r="S444" s="210"/>
      <c r="T444" s="210"/>
      <c r="U444" s="210"/>
      <c r="V444" s="210"/>
      <c r="W444" s="210"/>
      <c r="X444" s="210"/>
      <c r="Y444" s="210"/>
      <c r="Z444" s="210"/>
    </row>
    <row r="445" ht="12.75" customHeight="1">
      <c r="A445" s="625"/>
      <c r="B445" s="625"/>
      <c r="C445" s="625"/>
      <c r="D445" s="625"/>
      <c r="E445" s="210"/>
      <c r="F445" s="210"/>
      <c r="G445" s="210"/>
      <c r="H445" s="210"/>
      <c r="I445" s="627"/>
      <c r="J445" s="210"/>
      <c r="K445" s="210"/>
      <c r="L445" s="210"/>
      <c r="M445" s="628"/>
      <c r="N445" s="210"/>
      <c r="O445" s="210"/>
      <c r="P445" s="210"/>
      <c r="Q445" s="210"/>
      <c r="R445" s="210"/>
      <c r="S445" s="210"/>
      <c r="T445" s="210"/>
      <c r="U445" s="210"/>
      <c r="V445" s="210"/>
      <c r="W445" s="210"/>
      <c r="X445" s="210"/>
      <c r="Y445" s="210"/>
      <c r="Z445" s="210"/>
    </row>
    <row r="446" ht="12.75" customHeight="1">
      <c r="A446" s="625"/>
      <c r="B446" s="625"/>
      <c r="C446" s="625"/>
      <c r="D446" s="625"/>
      <c r="E446" s="210"/>
      <c r="F446" s="210"/>
      <c r="G446" s="210"/>
      <c r="H446" s="210"/>
      <c r="I446" s="627"/>
      <c r="J446" s="210"/>
      <c r="K446" s="210"/>
      <c r="L446" s="210"/>
      <c r="M446" s="628"/>
      <c r="N446" s="210"/>
      <c r="O446" s="210"/>
      <c r="P446" s="210"/>
      <c r="Q446" s="210"/>
      <c r="R446" s="210"/>
      <c r="S446" s="210"/>
      <c r="T446" s="210"/>
      <c r="U446" s="210"/>
      <c r="V446" s="210"/>
      <c r="W446" s="210"/>
      <c r="X446" s="210"/>
      <c r="Y446" s="210"/>
      <c r="Z446" s="210"/>
    </row>
    <row r="447" ht="12.75" customHeight="1">
      <c r="A447" s="625"/>
      <c r="B447" s="625"/>
      <c r="C447" s="625"/>
      <c r="D447" s="625"/>
      <c r="E447" s="210"/>
      <c r="F447" s="210"/>
      <c r="G447" s="210"/>
      <c r="H447" s="210"/>
      <c r="I447" s="627"/>
      <c r="J447" s="210"/>
      <c r="K447" s="210"/>
      <c r="L447" s="210"/>
      <c r="M447" s="628"/>
      <c r="N447" s="210"/>
      <c r="O447" s="210"/>
      <c r="P447" s="210"/>
      <c r="Q447" s="210"/>
      <c r="R447" s="210"/>
      <c r="S447" s="210"/>
      <c r="T447" s="210"/>
      <c r="U447" s="210"/>
      <c r="V447" s="210"/>
      <c r="W447" s="210"/>
      <c r="X447" s="210"/>
      <c r="Y447" s="210"/>
      <c r="Z447" s="210"/>
    </row>
    <row r="448" ht="12.75" customHeight="1">
      <c r="A448" s="625"/>
      <c r="B448" s="625"/>
      <c r="C448" s="625"/>
      <c r="D448" s="625"/>
      <c r="E448" s="210"/>
      <c r="F448" s="210"/>
      <c r="G448" s="210"/>
      <c r="H448" s="210"/>
      <c r="I448" s="627"/>
      <c r="J448" s="210"/>
      <c r="K448" s="210"/>
      <c r="L448" s="210"/>
      <c r="M448" s="628"/>
      <c r="N448" s="210"/>
      <c r="O448" s="210"/>
      <c r="P448" s="210"/>
      <c r="Q448" s="210"/>
      <c r="R448" s="210"/>
      <c r="S448" s="210"/>
      <c r="T448" s="210"/>
      <c r="U448" s="210"/>
      <c r="V448" s="210"/>
      <c r="W448" s="210"/>
      <c r="X448" s="210"/>
      <c r="Y448" s="210"/>
      <c r="Z448" s="210"/>
    </row>
    <row r="449" ht="12.75" customHeight="1">
      <c r="A449" s="625"/>
      <c r="B449" s="625"/>
      <c r="C449" s="625"/>
      <c r="D449" s="625"/>
      <c r="E449" s="210"/>
      <c r="F449" s="210"/>
      <c r="G449" s="210"/>
      <c r="H449" s="210"/>
      <c r="I449" s="627"/>
      <c r="J449" s="210"/>
      <c r="K449" s="210"/>
      <c r="L449" s="210"/>
      <c r="M449" s="628"/>
      <c r="N449" s="210"/>
      <c r="O449" s="210"/>
      <c r="P449" s="210"/>
      <c r="Q449" s="210"/>
      <c r="R449" s="210"/>
      <c r="S449" s="210"/>
      <c r="T449" s="210"/>
      <c r="U449" s="210"/>
      <c r="V449" s="210"/>
      <c r="W449" s="210"/>
      <c r="X449" s="210"/>
      <c r="Y449" s="210"/>
      <c r="Z449" s="210"/>
    </row>
    <row r="450" ht="12.75" customHeight="1">
      <c r="A450" s="625"/>
      <c r="B450" s="625"/>
      <c r="C450" s="625"/>
      <c r="D450" s="625"/>
      <c r="E450" s="210"/>
      <c r="F450" s="210"/>
      <c r="G450" s="210"/>
      <c r="H450" s="210"/>
      <c r="I450" s="627"/>
      <c r="J450" s="210"/>
      <c r="K450" s="210"/>
      <c r="L450" s="210"/>
      <c r="M450" s="628"/>
      <c r="N450" s="210"/>
      <c r="O450" s="210"/>
      <c r="P450" s="210"/>
      <c r="Q450" s="210"/>
      <c r="R450" s="210"/>
      <c r="S450" s="210"/>
      <c r="T450" s="210"/>
      <c r="U450" s="210"/>
      <c r="V450" s="210"/>
      <c r="W450" s="210"/>
      <c r="X450" s="210"/>
      <c r="Y450" s="210"/>
      <c r="Z450" s="210"/>
    </row>
    <row r="451" ht="12.75" customHeight="1">
      <c r="A451" s="625"/>
      <c r="B451" s="625"/>
      <c r="C451" s="625"/>
      <c r="D451" s="625"/>
      <c r="E451" s="210"/>
      <c r="F451" s="210"/>
      <c r="G451" s="210"/>
      <c r="H451" s="210"/>
      <c r="I451" s="627"/>
      <c r="J451" s="210"/>
      <c r="K451" s="210"/>
      <c r="L451" s="210"/>
      <c r="M451" s="628"/>
      <c r="N451" s="210"/>
      <c r="O451" s="210"/>
      <c r="P451" s="210"/>
      <c r="Q451" s="210"/>
      <c r="R451" s="210"/>
      <c r="S451" s="210"/>
      <c r="T451" s="210"/>
      <c r="U451" s="210"/>
      <c r="V451" s="210"/>
      <c r="W451" s="210"/>
      <c r="X451" s="210"/>
      <c r="Y451" s="210"/>
      <c r="Z451" s="210"/>
    </row>
    <row r="452" ht="12.75" customHeight="1">
      <c r="A452" s="625"/>
      <c r="B452" s="625"/>
      <c r="C452" s="625"/>
      <c r="D452" s="625"/>
      <c r="E452" s="210"/>
      <c r="F452" s="210"/>
      <c r="G452" s="210"/>
      <c r="H452" s="210"/>
      <c r="I452" s="627"/>
      <c r="J452" s="210"/>
      <c r="K452" s="210"/>
      <c r="L452" s="210"/>
      <c r="M452" s="628"/>
      <c r="N452" s="210"/>
      <c r="O452" s="210"/>
      <c r="P452" s="210"/>
      <c r="Q452" s="210"/>
      <c r="R452" s="210"/>
      <c r="S452" s="210"/>
      <c r="T452" s="210"/>
      <c r="U452" s="210"/>
      <c r="V452" s="210"/>
      <c r="W452" s="210"/>
      <c r="X452" s="210"/>
      <c r="Y452" s="210"/>
      <c r="Z452" s="210"/>
    </row>
    <row r="453" ht="12.75" customHeight="1">
      <c r="A453" s="625"/>
      <c r="B453" s="625"/>
      <c r="C453" s="625"/>
      <c r="D453" s="625"/>
      <c r="E453" s="210"/>
      <c r="F453" s="210"/>
      <c r="G453" s="210"/>
      <c r="H453" s="210"/>
      <c r="I453" s="627"/>
      <c r="J453" s="210"/>
      <c r="K453" s="210"/>
      <c r="L453" s="210"/>
      <c r="M453" s="628"/>
      <c r="N453" s="210"/>
      <c r="O453" s="210"/>
      <c r="P453" s="210"/>
      <c r="Q453" s="210"/>
      <c r="R453" s="210"/>
      <c r="S453" s="210"/>
      <c r="T453" s="210"/>
      <c r="U453" s="210"/>
      <c r="V453" s="210"/>
      <c r="W453" s="210"/>
      <c r="X453" s="210"/>
      <c r="Y453" s="210"/>
      <c r="Z453" s="210"/>
    </row>
    <row r="454" ht="12.75" customHeight="1">
      <c r="A454" s="625"/>
      <c r="B454" s="625"/>
      <c r="C454" s="625"/>
      <c r="D454" s="625"/>
      <c r="E454" s="210"/>
      <c r="F454" s="210"/>
      <c r="G454" s="210"/>
      <c r="H454" s="210"/>
      <c r="I454" s="627"/>
      <c r="J454" s="210"/>
      <c r="K454" s="210"/>
      <c r="L454" s="210"/>
      <c r="M454" s="628"/>
      <c r="N454" s="210"/>
      <c r="O454" s="210"/>
      <c r="P454" s="210"/>
      <c r="Q454" s="210"/>
      <c r="R454" s="210"/>
      <c r="S454" s="210"/>
      <c r="T454" s="210"/>
      <c r="U454" s="210"/>
      <c r="V454" s="210"/>
      <c r="W454" s="210"/>
      <c r="X454" s="210"/>
      <c r="Y454" s="210"/>
      <c r="Z454" s="210"/>
    </row>
    <row r="455" ht="12.75" customHeight="1">
      <c r="A455" s="625"/>
      <c r="B455" s="625"/>
      <c r="C455" s="625"/>
      <c r="D455" s="625"/>
      <c r="E455" s="210"/>
      <c r="F455" s="210"/>
      <c r="G455" s="210"/>
      <c r="H455" s="210"/>
      <c r="I455" s="627"/>
      <c r="J455" s="210"/>
      <c r="K455" s="210"/>
      <c r="L455" s="210"/>
      <c r="M455" s="628"/>
      <c r="N455" s="210"/>
      <c r="O455" s="210"/>
      <c r="P455" s="210"/>
      <c r="Q455" s="210"/>
      <c r="R455" s="210"/>
      <c r="S455" s="210"/>
      <c r="T455" s="210"/>
      <c r="U455" s="210"/>
      <c r="V455" s="210"/>
      <c r="W455" s="210"/>
      <c r="X455" s="210"/>
      <c r="Y455" s="210"/>
      <c r="Z455" s="210"/>
    </row>
    <row r="456" ht="12.75" customHeight="1">
      <c r="A456" s="625"/>
      <c r="B456" s="625"/>
      <c r="C456" s="625"/>
      <c r="D456" s="625"/>
      <c r="E456" s="210"/>
      <c r="F456" s="210"/>
      <c r="G456" s="210"/>
      <c r="H456" s="210"/>
      <c r="I456" s="627"/>
      <c r="J456" s="210"/>
      <c r="K456" s="210"/>
      <c r="L456" s="210"/>
      <c r="M456" s="628"/>
      <c r="N456" s="210"/>
      <c r="O456" s="210"/>
      <c r="P456" s="210"/>
      <c r="Q456" s="210"/>
      <c r="R456" s="210"/>
      <c r="S456" s="210"/>
      <c r="T456" s="210"/>
      <c r="U456" s="210"/>
      <c r="V456" s="210"/>
      <c r="W456" s="210"/>
      <c r="X456" s="210"/>
      <c r="Y456" s="210"/>
      <c r="Z456" s="210"/>
    </row>
    <row r="457" ht="12.75" customHeight="1">
      <c r="A457" s="625"/>
      <c r="B457" s="625"/>
      <c r="C457" s="625"/>
      <c r="D457" s="625"/>
      <c r="E457" s="210"/>
      <c r="F457" s="210"/>
      <c r="G457" s="210"/>
      <c r="H457" s="210"/>
      <c r="I457" s="627"/>
      <c r="J457" s="210"/>
      <c r="K457" s="210"/>
      <c r="L457" s="210"/>
      <c r="M457" s="628"/>
      <c r="N457" s="210"/>
      <c r="O457" s="210"/>
      <c r="P457" s="210"/>
      <c r="Q457" s="210"/>
      <c r="R457" s="210"/>
      <c r="S457" s="210"/>
      <c r="T457" s="210"/>
      <c r="U457" s="210"/>
      <c r="V457" s="210"/>
      <c r="W457" s="210"/>
      <c r="X457" s="210"/>
      <c r="Y457" s="210"/>
      <c r="Z457" s="210"/>
    </row>
    <row r="458" ht="12.75" customHeight="1">
      <c r="A458" s="625"/>
      <c r="B458" s="625"/>
      <c r="C458" s="625"/>
      <c r="D458" s="625"/>
      <c r="E458" s="210"/>
      <c r="F458" s="210"/>
      <c r="G458" s="210"/>
      <c r="H458" s="210"/>
      <c r="I458" s="627"/>
      <c r="J458" s="210"/>
      <c r="K458" s="210"/>
      <c r="L458" s="210"/>
      <c r="M458" s="628"/>
      <c r="N458" s="210"/>
      <c r="O458" s="210"/>
      <c r="P458" s="210"/>
      <c r="Q458" s="210"/>
      <c r="R458" s="210"/>
      <c r="S458" s="210"/>
      <c r="T458" s="210"/>
      <c r="U458" s="210"/>
      <c r="V458" s="210"/>
      <c r="W458" s="210"/>
      <c r="X458" s="210"/>
      <c r="Y458" s="210"/>
      <c r="Z458" s="210"/>
    </row>
    <row r="459" ht="12.75" customHeight="1">
      <c r="A459" s="625"/>
      <c r="B459" s="625"/>
      <c r="C459" s="625"/>
      <c r="D459" s="625"/>
      <c r="E459" s="210"/>
      <c r="F459" s="210"/>
      <c r="G459" s="210"/>
      <c r="H459" s="210"/>
      <c r="I459" s="627"/>
      <c r="J459" s="210"/>
      <c r="K459" s="210"/>
      <c r="L459" s="210"/>
      <c r="M459" s="628"/>
      <c r="N459" s="210"/>
      <c r="O459" s="210"/>
      <c r="P459" s="210"/>
      <c r="Q459" s="210"/>
      <c r="R459" s="210"/>
      <c r="S459" s="210"/>
      <c r="T459" s="210"/>
      <c r="U459" s="210"/>
      <c r="V459" s="210"/>
      <c r="W459" s="210"/>
      <c r="X459" s="210"/>
      <c r="Y459" s="210"/>
      <c r="Z459" s="210"/>
    </row>
    <row r="460" ht="12.75" customHeight="1">
      <c r="A460" s="625"/>
      <c r="B460" s="625"/>
      <c r="C460" s="625"/>
      <c r="D460" s="625"/>
      <c r="E460" s="210"/>
      <c r="F460" s="210"/>
      <c r="G460" s="210"/>
      <c r="H460" s="210"/>
      <c r="I460" s="627"/>
      <c r="J460" s="210"/>
      <c r="K460" s="210"/>
      <c r="L460" s="210"/>
      <c r="M460" s="628"/>
      <c r="N460" s="210"/>
      <c r="O460" s="210"/>
      <c r="P460" s="210"/>
      <c r="Q460" s="210"/>
      <c r="R460" s="210"/>
      <c r="S460" s="210"/>
      <c r="T460" s="210"/>
      <c r="U460" s="210"/>
      <c r="V460" s="210"/>
      <c r="W460" s="210"/>
      <c r="X460" s="210"/>
      <c r="Y460" s="210"/>
      <c r="Z460" s="210"/>
    </row>
    <row r="461" ht="12.75" customHeight="1">
      <c r="A461" s="625"/>
      <c r="B461" s="625"/>
      <c r="C461" s="625"/>
      <c r="D461" s="625"/>
      <c r="E461" s="210"/>
      <c r="F461" s="210"/>
      <c r="G461" s="210"/>
      <c r="H461" s="210"/>
      <c r="I461" s="627"/>
      <c r="J461" s="210"/>
      <c r="K461" s="210"/>
      <c r="L461" s="210"/>
      <c r="M461" s="628"/>
      <c r="N461" s="210"/>
      <c r="O461" s="210"/>
      <c r="P461" s="210"/>
      <c r="Q461" s="210"/>
      <c r="R461" s="210"/>
      <c r="S461" s="210"/>
      <c r="T461" s="210"/>
      <c r="U461" s="210"/>
      <c r="V461" s="210"/>
      <c r="W461" s="210"/>
      <c r="X461" s="210"/>
      <c r="Y461" s="210"/>
      <c r="Z461" s="210"/>
    </row>
    <row r="462" ht="12.75" customHeight="1">
      <c r="A462" s="625"/>
      <c r="B462" s="625"/>
      <c r="C462" s="625"/>
      <c r="D462" s="625"/>
      <c r="E462" s="210"/>
      <c r="F462" s="210"/>
      <c r="G462" s="210"/>
      <c r="H462" s="210"/>
      <c r="I462" s="627"/>
      <c r="J462" s="210"/>
      <c r="K462" s="210"/>
      <c r="L462" s="210"/>
      <c r="M462" s="628"/>
      <c r="N462" s="210"/>
      <c r="O462" s="210"/>
      <c r="P462" s="210"/>
      <c r="Q462" s="210"/>
      <c r="R462" s="210"/>
      <c r="S462" s="210"/>
      <c r="T462" s="210"/>
      <c r="U462" s="210"/>
      <c r="V462" s="210"/>
      <c r="W462" s="210"/>
      <c r="X462" s="210"/>
      <c r="Y462" s="210"/>
      <c r="Z462" s="210"/>
    </row>
    <row r="463" ht="12.75" customHeight="1">
      <c r="A463" s="625"/>
      <c r="B463" s="625"/>
      <c r="C463" s="625"/>
      <c r="D463" s="625"/>
      <c r="E463" s="210"/>
      <c r="F463" s="210"/>
      <c r="G463" s="210"/>
      <c r="H463" s="210"/>
      <c r="I463" s="627"/>
      <c r="J463" s="210"/>
      <c r="K463" s="210"/>
      <c r="L463" s="210"/>
      <c r="M463" s="628"/>
      <c r="N463" s="210"/>
      <c r="O463" s="210"/>
      <c r="P463" s="210"/>
      <c r="Q463" s="210"/>
      <c r="R463" s="210"/>
      <c r="S463" s="210"/>
      <c r="T463" s="210"/>
      <c r="U463" s="210"/>
      <c r="V463" s="210"/>
      <c r="W463" s="210"/>
      <c r="X463" s="210"/>
      <c r="Y463" s="210"/>
      <c r="Z463" s="210"/>
    </row>
    <row r="464" ht="12.75" customHeight="1">
      <c r="A464" s="625"/>
      <c r="B464" s="625"/>
      <c r="C464" s="625"/>
      <c r="D464" s="625"/>
      <c r="E464" s="210"/>
      <c r="F464" s="210"/>
      <c r="G464" s="210"/>
      <c r="H464" s="210"/>
      <c r="I464" s="627"/>
      <c r="J464" s="210"/>
      <c r="K464" s="210"/>
      <c r="L464" s="210"/>
      <c r="M464" s="628"/>
      <c r="N464" s="210"/>
      <c r="O464" s="210"/>
      <c r="P464" s="210"/>
      <c r="Q464" s="210"/>
      <c r="R464" s="210"/>
      <c r="S464" s="210"/>
      <c r="T464" s="210"/>
      <c r="U464" s="210"/>
      <c r="V464" s="210"/>
      <c r="W464" s="210"/>
      <c r="X464" s="210"/>
      <c r="Y464" s="210"/>
      <c r="Z464" s="210"/>
    </row>
    <row r="465" ht="12.75" customHeight="1">
      <c r="A465" s="625"/>
      <c r="B465" s="625"/>
      <c r="C465" s="625"/>
      <c r="D465" s="625"/>
      <c r="E465" s="210"/>
      <c r="F465" s="210"/>
      <c r="G465" s="210"/>
      <c r="H465" s="210"/>
      <c r="I465" s="627"/>
      <c r="J465" s="210"/>
      <c r="K465" s="210"/>
      <c r="L465" s="210"/>
      <c r="M465" s="628"/>
      <c r="N465" s="210"/>
      <c r="O465" s="210"/>
      <c r="P465" s="210"/>
      <c r="Q465" s="210"/>
      <c r="R465" s="210"/>
      <c r="S465" s="210"/>
      <c r="T465" s="210"/>
      <c r="U465" s="210"/>
      <c r="V465" s="210"/>
      <c r="W465" s="210"/>
      <c r="X465" s="210"/>
      <c r="Y465" s="210"/>
      <c r="Z465" s="210"/>
    </row>
    <row r="466" ht="12.75" customHeight="1">
      <c r="A466" s="625"/>
      <c r="B466" s="625"/>
      <c r="C466" s="625"/>
      <c r="D466" s="625"/>
      <c r="E466" s="210"/>
      <c r="F466" s="210"/>
      <c r="G466" s="210"/>
      <c r="H466" s="210"/>
      <c r="I466" s="627"/>
      <c r="J466" s="210"/>
      <c r="K466" s="210"/>
      <c r="L466" s="210"/>
      <c r="M466" s="628"/>
      <c r="N466" s="210"/>
      <c r="O466" s="210"/>
      <c r="P466" s="210"/>
      <c r="Q466" s="210"/>
      <c r="R466" s="210"/>
      <c r="S466" s="210"/>
      <c r="T466" s="210"/>
      <c r="U466" s="210"/>
      <c r="V466" s="210"/>
      <c r="W466" s="210"/>
      <c r="X466" s="210"/>
      <c r="Y466" s="210"/>
      <c r="Z466" s="210"/>
    </row>
    <row r="467" ht="12.75" customHeight="1">
      <c r="A467" s="625"/>
      <c r="B467" s="625"/>
      <c r="C467" s="625"/>
      <c r="D467" s="625"/>
      <c r="E467" s="210"/>
      <c r="F467" s="210"/>
      <c r="G467" s="210"/>
      <c r="H467" s="210"/>
      <c r="I467" s="627"/>
      <c r="J467" s="210"/>
      <c r="K467" s="210"/>
      <c r="L467" s="210"/>
      <c r="M467" s="628"/>
      <c r="N467" s="210"/>
      <c r="O467" s="210"/>
      <c r="P467" s="210"/>
      <c r="Q467" s="210"/>
      <c r="R467" s="210"/>
      <c r="S467" s="210"/>
      <c r="T467" s="210"/>
      <c r="U467" s="210"/>
      <c r="V467" s="210"/>
      <c r="W467" s="210"/>
      <c r="X467" s="210"/>
      <c r="Y467" s="210"/>
      <c r="Z467" s="210"/>
    </row>
    <row r="468" ht="12.75" customHeight="1">
      <c r="A468" s="625"/>
      <c r="B468" s="625"/>
      <c r="C468" s="625"/>
      <c r="D468" s="625"/>
      <c r="E468" s="210"/>
      <c r="F468" s="210"/>
      <c r="G468" s="210"/>
      <c r="H468" s="210"/>
      <c r="I468" s="627"/>
      <c r="J468" s="210"/>
      <c r="K468" s="210"/>
      <c r="L468" s="210"/>
      <c r="M468" s="628"/>
      <c r="N468" s="210"/>
      <c r="O468" s="210"/>
      <c r="P468" s="210"/>
      <c r="Q468" s="210"/>
      <c r="R468" s="210"/>
      <c r="S468" s="210"/>
      <c r="T468" s="210"/>
      <c r="U468" s="210"/>
      <c r="V468" s="210"/>
      <c r="W468" s="210"/>
      <c r="X468" s="210"/>
      <c r="Y468" s="210"/>
      <c r="Z468" s="210"/>
    </row>
    <row r="469" ht="12.75" customHeight="1">
      <c r="A469" s="625"/>
      <c r="B469" s="625"/>
      <c r="C469" s="625"/>
      <c r="D469" s="625"/>
      <c r="E469" s="210"/>
      <c r="F469" s="210"/>
      <c r="G469" s="210"/>
      <c r="H469" s="210"/>
      <c r="I469" s="627"/>
      <c r="J469" s="210"/>
      <c r="K469" s="210"/>
      <c r="L469" s="210"/>
      <c r="M469" s="628"/>
      <c r="N469" s="210"/>
      <c r="O469" s="210"/>
      <c r="P469" s="210"/>
      <c r="Q469" s="210"/>
      <c r="R469" s="210"/>
      <c r="S469" s="210"/>
      <c r="T469" s="210"/>
      <c r="U469" s="210"/>
      <c r="V469" s="210"/>
      <c r="W469" s="210"/>
      <c r="X469" s="210"/>
      <c r="Y469" s="210"/>
      <c r="Z469" s="210"/>
    </row>
    <row r="470" ht="12.75" customHeight="1">
      <c r="A470" s="625"/>
      <c r="B470" s="625"/>
      <c r="C470" s="625"/>
      <c r="D470" s="625"/>
      <c r="E470" s="210"/>
      <c r="F470" s="210"/>
      <c r="G470" s="210"/>
      <c r="H470" s="210"/>
      <c r="I470" s="627"/>
      <c r="J470" s="210"/>
      <c r="K470" s="210"/>
      <c r="L470" s="210"/>
      <c r="M470" s="628"/>
      <c r="N470" s="210"/>
      <c r="O470" s="210"/>
      <c r="P470" s="210"/>
      <c r="Q470" s="210"/>
      <c r="R470" s="210"/>
      <c r="S470" s="210"/>
      <c r="T470" s="210"/>
      <c r="U470" s="210"/>
      <c r="V470" s="210"/>
      <c r="W470" s="210"/>
      <c r="X470" s="210"/>
      <c r="Y470" s="210"/>
      <c r="Z470" s="210"/>
    </row>
    <row r="471" ht="12.75" customHeight="1">
      <c r="A471" s="625"/>
      <c r="B471" s="625"/>
      <c r="C471" s="625"/>
      <c r="D471" s="625"/>
      <c r="E471" s="210"/>
      <c r="F471" s="210"/>
      <c r="G471" s="210"/>
      <c r="H471" s="210"/>
      <c r="I471" s="627"/>
      <c r="J471" s="210"/>
      <c r="K471" s="210"/>
      <c r="L471" s="210"/>
      <c r="M471" s="628"/>
      <c r="N471" s="210"/>
      <c r="O471" s="210"/>
      <c r="P471" s="210"/>
      <c r="Q471" s="210"/>
      <c r="R471" s="210"/>
      <c r="S471" s="210"/>
      <c r="T471" s="210"/>
      <c r="U471" s="210"/>
      <c r="V471" s="210"/>
      <c r="W471" s="210"/>
      <c r="X471" s="210"/>
      <c r="Y471" s="210"/>
      <c r="Z471" s="210"/>
    </row>
    <row r="472" ht="12.75" customHeight="1">
      <c r="A472" s="625"/>
      <c r="B472" s="625"/>
      <c r="C472" s="625"/>
      <c r="D472" s="625"/>
      <c r="E472" s="210"/>
      <c r="F472" s="210"/>
      <c r="G472" s="210"/>
      <c r="H472" s="210"/>
      <c r="I472" s="627"/>
      <c r="J472" s="210"/>
      <c r="K472" s="210"/>
      <c r="L472" s="210"/>
      <c r="M472" s="628"/>
      <c r="N472" s="210"/>
      <c r="O472" s="210"/>
      <c r="P472" s="210"/>
      <c r="Q472" s="210"/>
      <c r="R472" s="210"/>
      <c r="S472" s="210"/>
      <c r="T472" s="210"/>
      <c r="U472" s="210"/>
      <c r="V472" s="210"/>
      <c r="W472" s="210"/>
      <c r="X472" s="210"/>
      <c r="Y472" s="210"/>
      <c r="Z472" s="210"/>
    </row>
    <row r="473" ht="12.75" customHeight="1">
      <c r="A473" s="625"/>
      <c r="B473" s="625"/>
      <c r="C473" s="625"/>
      <c r="D473" s="625"/>
      <c r="E473" s="210"/>
      <c r="F473" s="210"/>
      <c r="G473" s="210"/>
      <c r="H473" s="210"/>
      <c r="I473" s="627"/>
      <c r="J473" s="210"/>
      <c r="K473" s="210"/>
      <c r="L473" s="210"/>
      <c r="M473" s="628"/>
      <c r="N473" s="210"/>
      <c r="O473" s="210"/>
      <c r="P473" s="210"/>
      <c r="Q473" s="210"/>
      <c r="R473" s="210"/>
      <c r="S473" s="210"/>
      <c r="T473" s="210"/>
      <c r="U473" s="210"/>
      <c r="V473" s="210"/>
      <c r="W473" s="210"/>
      <c r="X473" s="210"/>
      <c r="Y473" s="210"/>
      <c r="Z473" s="210"/>
    </row>
    <row r="474" ht="12.75" customHeight="1">
      <c r="A474" s="625"/>
      <c r="B474" s="625"/>
      <c r="C474" s="625"/>
      <c r="D474" s="625"/>
      <c r="E474" s="210"/>
      <c r="F474" s="210"/>
      <c r="G474" s="210"/>
      <c r="H474" s="210"/>
      <c r="I474" s="627"/>
      <c r="J474" s="210"/>
      <c r="K474" s="210"/>
      <c r="L474" s="210"/>
      <c r="M474" s="628"/>
      <c r="N474" s="210"/>
      <c r="O474" s="210"/>
      <c r="P474" s="210"/>
      <c r="Q474" s="210"/>
      <c r="R474" s="210"/>
      <c r="S474" s="210"/>
      <c r="T474" s="210"/>
      <c r="U474" s="210"/>
      <c r="V474" s="210"/>
      <c r="W474" s="210"/>
      <c r="X474" s="210"/>
      <c r="Y474" s="210"/>
      <c r="Z474" s="210"/>
    </row>
    <row r="475" ht="12.75" customHeight="1">
      <c r="A475" s="625"/>
      <c r="B475" s="625"/>
      <c r="C475" s="625"/>
      <c r="D475" s="625"/>
      <c r="E475" s="210"/>
      <c r="F475" s="210"/>
      <c r="G475" s="210"/>
      <c r="H475" s="210"/>
      <c r="I475" s="627"/>
      <c r="J475" s="210"/>
      <c r="K475" s="210"/>
      <c r="L475" s="210"/>
      <c r="M475" s="628"/>
      <c r="N475" s="210"/>
      <c r="O475" s="210"/>
      <c r="P475" s="210"/>
      <c r="Q475" s="210"/>
      <c r="R475" s="210"/>
      <c r="S475" s="210"/>
      <c r="T475" s="210"/>
      <c r="U475" s="210"/>
      <c r="V475" s="210"/>
      <c r="W475" s="210"/>
      <c r="X475" s="210"/>
      <c r="Y475" s="210"/>
      <c r="Z475" s="210"/>
    </row>
    <row r="476" ht="12.75" customHeight="1">
      <c r="A476" s="625"/>
      <c r="B476" s="625"/>
      <c r="C476" s="625"/>
      <c r="D476" s="625"/>
      <c r="E476" s="210"/>
      <c r="F476" s="210"/>
      <c r="G476" s="210"/>
      <c r="H476" s="210"/>
      <c r="I476" s="627"/>
      <c r="J476" s="210"/>
      <c r="K476" s="210"/>
      <c r="L476" s="210"/>
      <c r="M476" s="628"/>
      <c r="N476" s="210"/>
      <c r="O476" s="210"/>
      <c r="P476" s="210"/>
      <c r="Q476" s="210"/>
      <c r="R476" s="210"/>
      <c r="S476" s="210"/>
      <c r="T476" s="210"/>
      <c r="U476" s="210"/>
      <c r="V476" s="210"/>
      <c r="W476" s="210"/>
      <c r="X476" s="210"/>
      <c r="Y476" s="210"/>
      <c r="Z476" s="210"/>
    </row>
    <row r="477" ht="12.75" customHeight="1">
      <c r="A477" s="625"/>
      <c r="B477" s="625"/>
      <c r="C477" s="625"/>
      <c r="D477" s="625"/>
      <c r="E477" s="210"/>
      <c r="F477" s="210"/>
      <c r="G477" s="210"/>
      <c r="H477" s="210"/>
      <c r="I477" s="627"/>
      <c r="J477" s="210"/>
      <c r="K477" s="210"/>
      <c r="L477" s="210"/>
      <c r="M477" s="628"/>
      <c r="N477" s="210"/>
      <c r="O477" s="210"/>
      <c r="P477" s="210"/>
      <c r="Q477" s="210"/>
      <c r="R477" s="210"/>
      <c r="S477" s="210"/>
      <c r="T477" s="210"/>
      <c r="U477" s="210"/>
      <c r="V477" s="210"/>
      <c r="W477" s="210"/>
      <c r="X477" s="210"/>
      <c r="Y477" s="210"/>
      <c r="Z477" s="210"/>
    </row>
    <row r="478" ht="12.75" customHeight="1">
      <c r="A478" s="625"/>
      <c r="B478" s="625"/>
      <c r="C478" s="625"/>
      <c r="D478" s="625"/>
      <c r="E478" s="210"/>
      <c r="F478" s="210"/>
      <c r="G478" s="210"/>
      <c r="H478" s="210"/>
      <c r="I478" s="627"/>
      <c r="J478" s="210"/>
      <c r="K478" s="210"/>
      <c r="L478" s="210"/>
      <c r="M478" s="628"/>
      <c r="N478" s="210"/>
      <c r="O478" s="210"/>
      <c r="P478" s="210"/>
      <c r="Q478" s="210"/>
      <c r="R478" s="210"/>
      <c r="S478" s="210"/>
      <c r="T478" s="210"/>
      <c r="U478" s="210"/>
      <c r="V478" s="210"/>
      <c r="W478" s="210"/>
      <c r="X478" s="210"/>
      <c r="Y478" s="210"/>
      <c r="Z478" s="210"/>
    </row>
    <row r="479" ht="12.75" customHeight="1">
      <c r="A479" s="625"/>
      <c r="B479" s="625"/>
      <c r="C479" s="625"/>
      <c r="D479" s="625"/>
      <c r="E479" s="210"/>
      <c r="F479" s="210"/>
      <c r="G479" s="210"/>
      <c r="H479" s="210"/>
      <c r="I479" s="627"/>
      <c r="J479" s="210"/>
      <c r="K479" s="210"/>
      <c r="L479" s="210"/>
      <c r="M479" s="628"/>
      <c r="N479" s="210"/>
      <c r="O479" s="210"/>
      <c r="P479" s="210"/>
      <c r="Q479" s="210"/>
      <c r="R479" s="210"/>
      <c r="S479" s="210"/>
      <c r="T479" s="210"/>
      <c r="U479" s="210"/>
      <c r="V479" s="210"/>
      <c r="W479" s="210"/>
      <c r="X479" s="210"/>
      <c r="Y479" s="210"/>
      <c r="Z479" s="210"/>
    </row>
    <row r="480" ht="12.75" customHeight="1">
      <c r="A480" s="625"/>
      <c r="B480" s="625"/>
      <c r="C480" s="625"/>
      <c r="D480" s="625"/>
      <c r="E480" s="210"/>
      <c r="F480" s="210"/>
      <c r="G480" s="210"/>
      <c r="H480" s="210"/>
      <c r="I480" s="627"/>
      <c r="J480" s="210"/>
      <c r="K480" s="210"/>
      <c r="L480" s="210"/>
      <c r="M480" s="628"/>
      <c r="N480" s="210"/>
      <c r="O480" s="210"/>
      <c r="P480" s="210"/>
      <c r="Q480" s="210"/>
      <c r="R480" s="210"/>
      <c r="S480" s="210"/>
      <c r="T480" s="210"/>
      <c r="U480" s="210"/>
      <c r="V480" s="210"/>
      <c r="W480" s="210"/>
      <c r="X480" s="210"/>
      <c r="Y480" s="210"/>
      <c r="Z480" s="210"/>
    </row>
    <row r="481" ht="12.75" customHeight="1">
      <c r="A481" s="625"/>
      <c r="B481" s="625"/>
      <c r="C481" s="625"/>
      <c r="D481" s="625"/>
      <c r="E481" s="210"/>
      <c r="F481" s="210"/>
      <c r="G481" s="210"/>
      <c r="H481" s="210"/>
      <c r="I481" s="627"/>
      <c r="J481" s="210"/>
      <c r="K481" s="210"/>
      <c r="L481" s="210"/>
      <c r="M481" s="628"/>
      <c r="N481" s="210"/>
      <c r="O481" s="210"/>
      <c r="P481" s="210"/>
      <c r="Q481" s="210"/>
      <c r="R481" s="210"/>
      <c r="S481" s="210"/>
      <c r="T481" s="210"/>
      <c r="U481" s="210"/>
      <c r="V481" s="210"/>
      <c r="W481" s="210"/>
      <c r="X481" s="210"/>
      <c r="Y481" s="210"/>
      <c r="Z481" s="210"/>
    </row>
    <row r="482" ht="12.75" customHeight="1">
      <c r="A482" s="625"/>
      <c r="B482" s="625"/>
      <c r="C482" s="625"/>
      <c r="D482" s="625"/>
      <c r="E482" s="210"/>
      <c r="F482" s="210"/>
      <c r="G482" s="210"/>
      <c r="H482" s="210"/>
      <c r="I482" s="627"/>
      <c r="J482" s="210"/>
      <c r="K482" s="210"/>
      <c r="L482" s="210"/>
      <c r="M482" s="628"/>
      <c r="N482" s="210"/>
      <c r="O482" s="210"/>
      <c r="P482" s="210"/>
      <c r="Q482" s="210"/>
      <c r="R482" s="210"/>
      <c r="S482" s="210"/>
      <c r="T482" s="210"/>
      <c r="U482" s="210"/>
      <c r="V482" s="210"/>
      <c r="W482" s="210"/>
      <c r="X482" s="210"/>
      <c r="Y482" s="210"/>
      <c r="Z482" s="210"/>
    </row>
    <row r="483" ht="12.75" customHeight="1">
      <c r="A483" s="625"/>
      <c r="B483" s="625"/>
      <c r="C483" s="625"/>
      <c r="D483" s="625"/>
      <c r="E483" s="210"/>
      <c r="F483" s="210"/>
      <c r="G483" s="210"/>
      <c r="H483" s="210"/>
      <c r="I483" s="627"/>
      <c r="J483" s="210"/>
      <c r="K483" s="210"/>
      <c r="L483" s="210"/>
      <c r="M483" s="628"/>
      <c r="N483" s="210"/>
      <c r="O483" s="210"/>
      <c r="P483" s="210"/>
      <c r="Q483" s="210"/>
      <c r="R483" s="210"/>
      <c r="S483" s="210"/>
      <c r="T483" s="210"/>
      <c r="U483" s="210"/>
      <c r="V483" s="210"/>
      <c r="W483" s="210"/>
      <c r="X483" s="210"/>
      <c r="Y483" s="210"/>
      <c r="Z483" s="210"/>
    </row>
    <row r="484" ht="12.75" customHeight="1">
      <c r="A484" s="625"/>
      <c r="B484" s="625"/>
      <c r="C484" s="625"/>
      <c r="D484" s="625"/>
      <c r="E484" s="210"/>
      <c r="F484" s="210"/>
      <c r="G484" s="210"/>
      <c r="H484" s="210"/>
      <c r="I484" s="627"/>
      <c r="J484" s="210"/>
      <c r="K484" s="210"/>
      <c r="L484" s="210"/>
      <c r="M484" s="628"/>
      <c r="N484" s="210"/>
      <c r="O484" s="210"/>
      <c r="P484" s="210"/>
      <c r="Q484" s="210"/>
      <c r="R484" s="210"/>
      <c r="S484" s="210"/>
      <c r="T484" s="210"/>
      <c r="U484" s="210"/>
      <c r="V484" s="210"/>
      <c r="W484" s="210"/>
      <c r="X484" s="210"/>
      <c r="Y484" s="210"/>
      <c r="Z484" s="210"/>
    </row>
    <row r="485" ht="12.75" customHeight="1">
      <c r="A485" s="625"/>
      <c r="B485" s="625"/>
      <c r="C485" s="625"/>
      <c r="D485" s="625"/>
      <c r="E485" s="210"/>
      <c r="F485" s="210"/>
      <c r="G485" s="210"/>
      <c r="H485" s="210"/>
      <c r="I485" s="627"/>
      <c r="J485" s="210"/>
      <c r="K485" s="210"/>
      <c r="L485" s="210"/>
      <c r="M485" s="628"/>
      <c r="N485" s="210"/>
      <c r="O485" s="210"/>
      <c r="P485" s="210"/>
      <c r="Q485" s="210"/>
      <c r="R485" s="210"/>
      <c r="S485" s="210"/>
      <c r="T485" s="210"/>
      <c r="U485" s="210"/>
      <c r="V485" s="210"/>
      <c r="W485" s="210"/>
      <c r="X485" s="210"/>
      <c r="Y485" s="210"/>
      <c r="Z485" s="210"/>
    </row>
    <row r="486" ht="12.75" customHeight="1">
      <c r="A486" s="625"/>
      <c r="B486" s="625"/>
      <c r="C486" s="625"/>
      <c r="D486" s="625"/>
      <c r="E486" s="210"/>
      <c r="F486" s="210"/>
      <c r="G486" s="210"/>
      <c r="H486" s="210"/>
      <c r="I486" s="627"/>
      <c r="J486" s="210"/>
      <c r="K486" s="210"/>
      <c r="L486" s="210"/>
      <c r="M486" s="628"/>
      <c r="N486" s="210"/>
      <c r="O486" s="210"/>
      <c r="P486" s="210"/>
      <c r="Q486" s="210"/>
      <c r="R486" s="210"/>
      <c r="S486" s="210"/>
      <c r="T486" s="210"/>
      <c r="U486" s="210"/>
      <c r="V486" s="210"/>
      <c r="W486" s="210"/>
      <c r="X486" s="210"/>
      <c r="Y486" s="210"/>
      <c r="Z486" s="210"/>
    </row>
    <row r="487" ht="12.75" customHeight="1">
      <c r="A487" s="625"/>
      <c r="B487" s="625"/>
      <c r="C487" s="625"/>
      <c r="D487" s="625"/>
      <c r="E487" s="210"/>
      <c r="F487" s="210"/>
      <c r="G487" s="210"/>
      <c r="H487" s="210"/>
      <c r="I487" s="627"/>
      <c r="J487" s="210"/>
      <c r="K487" s="210"/>
      <c r="L487" s="210"/>
      <c r="M487" s="628"/>
      <c r="N487" s="210"/>
      <c r="O487" s="210"/>
      <c r="P487" s="210"/>
      <c r="Q487" s="210"/>
      <c r="R487" s="210"/>
      <c r="S487" s="210"/>
      <c r="T487" s="210"/>
      <c r="U487" s="210"/>
      <c r="V487" s="210"/>
      <c r="W487" s="210"/>
      <c r="X487" s="210"/>
      <c r="Y487" s="210"/>
      <c r="Z487" s="210"/>
    </row>
    <row r="488" ht="12.75" customHeight="1">
      <c r="A488" s="625"/>
      <c r="B488" s="625"/>
      <c r="C488" s="625"/>
      <c r="D488" s="625"/>
      <c r="E488" s="210"/>
      <c r="F488" s="210"/>
      <c r="G488" s="210"/>
      <c r="H488" s="210"/>
      <c r="I488" s="627"/>
      <c r="J488" s="210"/>
      <c r="K488" s="210"/>
      <c r="L488" s="210"/>
      <c r="M488" s="628"/>
      <c r="N488" s="210"/>
      <c r="O488" s="210"/>
      <c r="P488" s="210"/>
      <c r="Q488" s="210"/>
      <c r="R488" s="210"/>
      <c r="S488" s="210"/>
      <c r="T488" s="210"/>
      <c r="U488" s="210"/>
      <c r="V488" s="210"/>
      <c r="W488" s="210"/>
      <c r="X488" s="210"/>
      <c r="Y488" s="210"/>
      <c r="Z488" s="210"/>
    </row>
    <row r="489" ht="12.75" customHeight="1">
      <c r="A489" s="625"/>
      <c r="B489" s="625"/>
      <c r="C489" s="625"/>
      <c r="D489" s="625"/>
      <c r="E489" s="210"/>
      <c r="F489" s="210"/>
      <c r="G489" s="210"/>
      <c r="H489" s="210"/>
      <c r="I489" s="627"/>
      <c r="J489" s="210"/>
      <c r="K489" s="210"/>
      <c r="L489" s="210"/>
      <c r="M489" s="628"/>
      <c r="N489" s="210"/>
      <c r="O489" s="210"/>
      <c r="P489" s="210"/>
      <c r="Q489" s="210"/>
      <c r="R489" s="210"/>
      <c r="S489" s="210"/>
      <c r="T489" s="210"/>
      <c r="U489" s="210"/>
      <c r="V489" s="210"/>
      <c r="W489" s="210"/>
      <c r="X489" s="210"/>
      <c r="Y489" s="210"/>
      <c r="Z489" s="210"/>
    </row>
    <row r="490" ht="12.75" customHeight="1">
      <c r="A490" s="625"/>
      <c r="B490" s="625"/>
      <c r="C490" s="625"/>
      <c r="D490" s="625"/>
      <c r="E490" s="210"/>
      <c r="F490" s="210"/>
      <c r="G490" s="210"/>
      <c r="H490" s="210"/>
      <c r="I490" s="627"/>
      <c r="J490" s="210"/>
      <c r="K490" s="210"/>
      <c r="L490" s="210"/>
      <c r="M490" s="628"/>
      <c r="N490" s="210"/>
      <c r="O490" s="210"/>
      <c r="P490" s="210"/>
      <c r="Q490" s="210"/>
      <c r="R490" s="210"/>
      <c r="S490" s="210"/>
      <c r="T490" s="210"/>
      <c r="U490" s="210"/>
      <c r="V490" s="210"/>
      <c r="W490" s="210"/>
      <c r="X490" s="210"/>
      <c r="Y490" s="210"/>
      <c r="Z490" s="210"/>
    </row>
    <row r="491" ht="12.75" customHeight="1">
      <c r="A491" s="625"/>
      <c r="B491" s="625"/>
      <c r="C491" s="625"/>
      <c r="D491" s="625"/>
      <c r="E491" s="210"/>
      <c r="F491" s="210"/>
      <c r="G491" s="210"/>
      <c r="H491" s="210"/>
      <c r="I491" s="627"/>
      <c r="J491" s="210"/>
      <c r="K491" s="210"/>
      <c r="L491" s="210"/>
      <c r="M491" s="628"/>
      <c r="N491" s="210"/>
      <c r="O491" s="210"/>
      <c r="P491" s="210"/>
      <c r="Q491" s="210"/>
      <c r="R491" s="210"/>
      <c r="S491" s="210"/>
      <c r="T491" s="210"/>
      <c r="U491" s="210"/>
      <c r="V491" s="210"/>
      <c r="W491" s="210"/>
      <c r="X491" s="210"/>
      <c r="Y491" s="210"/>
      <c r="Z491" s="210"/>
    </row>
    <row r="492" ht="12.75" customHeight="1">
      <c r="A492" s="625"/>
      <c r="B492" s="625"/>
      <c r="C492" s="625"/>
      <c r="D492" s="625"/>
      <c r="E492" s="210"/>
      <c r="F492" s="210"/>
      <c r="G492" s="210"/>
      <c r="H492" s="210"/>
      <c r="I492" s="627"/>
      <c r="J492" s="210"/>
      <c r="K492" s="210"/>
      <c r="L492" s="210"/>
      <c r="M492" s="628"/>
      <c r="N492" s="210"/>
      <c r="O492" s="210"/>
      <c r="P492" s="210"/>
      <c r="Q492" s="210"/>
      <c r="R492" s="210"/>
      <c r="S492" s="210"/>
      <c r="T492" s="210"/>
      <c r="U492" s="210"/>
      <c r="V492" s="210"/>
      <c r="W492" s="210"/>
      <c r="X492" s="210"/>
      <c r="Y492" s="210"/>
      <c r="Z492" s="210"/>
    </row>
    <row r="493" ht="12.75" customHeight="1">
      <c r="A493" s="625"/>
      <c r="B493" s="625"/>
      <c r="C493" s="625"/>
      <c r="D493" s="625"/>
      <c r="E493" s="210"/>
      <c r="F493" s="210"/>
      <c r="G493" s="210"/>
      <c r="H493" s="210"/>
      <c r="I493" s="627"/>
      <c r="J493" s="210"/>
      <c r="K493" s="210"/>
      <c r="L493" s="210"/>
      <c r="M493" s="628"/>
      <c r="N493" s="210"/>
      <c r="O493" s="210"/>
      <c r="P493" s="210"/>
      <c r="Q493" s="210"/>
      <c r="R493" s="210"/>
      <c r="S493" s="210"/>
      <c r="T493" s="210"/>
      <c r="U493" s="210"/>
      <c r="V493" s="210"/>
      <c r="W493" s="210"/>
      <c r="X493" s="210"/>
      <c r="Y493" s="210"/>
      <c r="Z493" s="210"/>
    </row>
    <row r="494" ht="12.75" customHeight="1">
      <c r="A494" s="625"/>
      <c r="B494" s="625"/>
      <c r="C494" s="625"/>
      <c r="D494" s="625"/>
      <c r="E494" s="210"/>
      <c r="F494" s="210"/>
      <c r="G494" s="210"/>
      <c r="H494" s="210"/>
      <c r="I494" s="627"/>
      <c r="J494" s="210"/>
      <c r="K494" s="210"/>
      <c r="L494" s="210"/>
      <c r="M494" s="628"/>
      <c r="N494" s="210"/>
      <c r="O494" s="210"/>
      <c r="P494" s="210"/>
      <c r="Q494" s="210"/>
      <c r="R494" s="210"/>
      <c r="S494" s="210"/>
      <c r="T494" s="210"/>
      <c r="U494" s="210"/>
      <c r="V494" s="210"/>
      <c r="W494" s="210"/>
      <c r="X494" s="210"/>
      <c r="Y494" s="210"/>
      <c r="Z494" s="210"/>
    </row>
    <row r="495" ht="12.75" customHeight="1">
      <c r="A495" s="625"/>
      <c r="B495" s="625"/>
      <c r="C495" s="625"/>
      <c r="D495" s="625"/>
      <c r="E495" s="210"/>
      <c r="F495" s="210"/>
      <c r="G495" s="210"/>
      <c r="H495" s="210"/>
      <c r="I495" s="627"/>
      <c r="J495" s="210"/>
      <c r="K495" s="210"/>
      <c r="L495" s="210"/>
      <c r="M495" s="628"/>
      <c r="N495" s="210"/>
      <c r="O495" s="210"/>
      <c r="P495" s="210"/>
      <c r="Q495" s="210"/>
      <c r="R495" s="210"/>
      <c r="S495" s="210"/>
      <c r="T495" s="210"/>
      <c r="U495" s="210"/>
      <c r="V495" s="210"/>
      <c r="W495" s="210"/>
      <c r="X495" s="210"/>
      <c r="Y495" s="210"/>
      <c r="Z495" s="210"/>
    </row>
    <row r="496" ht="12.75" customHeight="1">
      <c r="A496" s="625"/>
      <c r="B496" s="625"/>
      <c r="C496" s="625"/>
      <c r="D496" s="625"/>
      <c r="E496" s="210"/>
      <c r="F496" s="210"/>
      <c r="G496" s="210"/>
      <c r="H496" s="210"/>
      <c r="I496" s="627"/>
      <c r="J496" s="210"/>
      <c r="K496" s="210"/>
      <c r="L496" s="210"/>
      <c r="M496" s="628"/>
      <c r="N496" s="210"/>
      <c r="O496" s="210"/>
      <c r="P496" s="210"/>
      <c r="Q496" s="210"/>
      <c r="R496" s="210"/>
      <c r="S496" s="210"/>
      <c r="T496" s="210"/>
      <c r="U496" s="210"/>
      <c r="V496" s="210"/>
      <c r="W496" s="210"/>
      <c r="X496" s="210"/>
      <c r="Y496" s="210"/>
      <c r="Z496" s="210"/>
    </row>
    <row r="497" ht="12.75" customHeight="1">
      <c r="A497" s="625"/>
      <c r="B497" s="625"/>
      <c r="C497" s="625"/>
      <c r="D497" s="625"/>
      <c r="E497" s="210"/>
      <c r="F497" s="210"/>
      <c r="G497" s="210"/>
      <c r="H497" s="210"/>
      <c r="I497" s="627"/>
      <c r="J497" s="210"/>
      <c r="K497" s="210"/>
      <c r="L497" s="210"/>
      <c r="M497" s="628"/>
      <c r="N497" s="210"/>
      <c r="O497" s="210"/>
      <c r="P497" s="210"/>
      <c r="Q497" s="210"/>
      <c r="R497" s="210"/>
      <c r="S497" s="210"/>
      <c r="T497" s="210"/>
      <c r="U497" s="210"/>
      <c r="V497" s="210"/>
      <c r="W497" s="210"/>
      <c r="X497" s="210"/>
      <c r="Y497" s="210"/>
      <c r="Z497" s="210"/>
    </row>
    <row r="498" ht="12.75" customHeight="1">
      <c r="A498" s="625"/>
      <c r="B498" s="625"/>
      <c r="C498" s="625"/>
      <c r="D498" s="625"/>
      <c r="E498" s="210"/>
      <c r="F498" s="210"/>
      <c r="G498" s="210"/>
      <c r="H498" s="210"/>
      <c r="I498" s="627"/>
      <c r="J498" s="210"/>
      <c r="K498" s="210"/>
      <c r="L498" s="210"/>
      <c r="M498" s="628"/>
      <c r="N498" s="210"/>
      <c r="O498" s="210"/>
      <c r="P498" s="210"/>
      <c r="Q498" s="210"/>
      <c r="R498" s="210"/>
      <c r="S498" s="210"/>
      <c r="T498" s="210"/>
      <c r="U498" s="210"/>
      <c r="V498" s="210"/>
      <c r="W498" s="210"/>
      <c r="X498" s="210"/>
      <c r="Y498" s="210"/>
      <c r="Z498" s="210"/>
    </row>
    <row r="499" ht="12.75" customHeight="1">
      <c r="A499" s="625"/>
      <c r="B499" s="625"/>
      <c r="C499" s="625"/>
      <c r="D499" s="625"/>
      <c r="E499" s="210"/>
      <c r="F499" s="210"/>
      <c r="G499" s="210"/>
      <c r="H499" s="210"/>
      <c r="I499" s="627"/>
      <c r="J499" s="210"/>
      <c r="K499" s="210"/>
      <c r="L499" s="210"/>
      <c r="M499" s="628"/>
      <c r="N499" s="210"/>
      <c r="O499" s="210"/>
      <c r="P499" s="210"/>
      <c r="Q499" s="210"/>
      <c r="R499" s="210"/>
      <c r="S499" s="210"/>
      <c r="T499" s="210"/>
      <c r="U499" s="210"/>
      <c r="V499" s="210"/>
      <c r="W499" s="210"/>
      <c r="X499" s="210"/>
      <c r="Y499" s="210"/>
      <c r="Z499" s="210"/>
    </row>
    <row r="500" ht="12.75" customHeight="1">
      <c r="A500" s="625"/>
      <c r="B500" s="625"/>
      <c r="C500" s="625"/>
      <c r="D500" s="625"/>
      <c r="E500" s="210"/>
      <c r="F500" s="210"/>
      <c r="G500" s="210"/>
      <c r="H500" s="210"/>
      <c r="I500" s="627"/>
      <c r="J500" s="210"/>
      <c r="K500" s="210"/>
      <c r="L500" s="210"/>
      <c r="M500" s="628"/>
      <c r="N500" s="210"/>
      <c r="O500" s="210"/>
      <c r="P500" s="210"/>
      <c r="Q500" s="210"/>
      <c r="R500" s="210"/>
      <c r="S500" s="210"/>
      <c r="T500" s="210"/>
      <c r="U500" s="210"/>
      <c r="V500" s="210"/>
      <c r="W500" s="210"/>
      <c r="X500" s="210"/>
      <c r="Y500" s="210"/>
      <c r="Z500" s="210"/>
    </row>
    <row r="501" ht="12.75" customHeight="1">
      <c r="A501" s="625"/>
      <c r="B501" s="625"/>
      <c r="C501" s="625"/>
      <c r="D501" s="625"/>
      <c r="E501" s="210"/>
      <c r="F501" s="210"/>
      <c r="G501" s="210"/>
      <c r="H501" s="210"/>
      <c r="I501" s="627"/>
      <c r="J501" s="210"/>
      <c r="K501" s="210"/>
      <c r="L501" s="210"/>
      <c r="M501" s="628"/>
      <c r="N501" s="210"/>
      <c r="O501" s="210"/>
      <c r="P501" s="210"/>
      <c r="Q501" s="210"/>
      <c r="R501" s="210"/>
      <c r="S501" s="210"/>
      <c r="T501" s="210"/>
      <c r="U501" s="210"/>
      <c r="V501" s="210"/>
      <c r="W501" s="210"/>
      <c r="X501" s="210"/>
      <c r="Y501" s="210"/>
      <c r="Z501" s="210"/>
    </row>
    <row r="502" ht="12.75" customHeight="1">
      <c r="A502" s="625"/>
      <c r="B502" s="625"/>
      <c r="C502" s="625"/>
      <c r="D502" s="625"/>
      <c r="E502" s="210"/>
      <c r="F502" s="210"/>
      <c r="G502" s="210"/>
      <c r="H502" s="210"/>
      <c r="I502" s="627"/>
      <c r="J502" s="210"/>
      <c r="K502" s="210"/>
      <c r="L502" s="210"/>
      <c r="M502" s="628"/>
      <c r="N502" s="210"/>
      <c r="O502" s="210"/>
      <c r="P502" s="210"/>
      <c r="Q502" s="210"/>
      <c r="R502" s="210"/>
      <c r="S502" s="210"/>
      <c r="T502" s="210"/>
      <c r="U502" s="210"/>
      <c r="V502" s="210"/>
      <c r="W502" s="210"/>
      <c r="X502" s="210"/>
      <c r="Y502" s="210"/>
      <c r="Z502" s="210"/>
    </row>
    <row r="503" ht="12.75" customHeight="1">
      <c r="A503" s="625"/>
      <c r="B503" s="625"/>
      <c r="C503" s="625"/>
      <c r="D503" s="625"/>
      <c r="E503" s="210"/>
      <c r="F503" s="210"/>
      <c r="G503" s="210"/>
      <c r="H503" s="210"/>
      <c r="I503" s="627"/>
      <c r="J503" s="210"/>
      <c r="K503" s="210"/>
      <c r="L503" s="210"/>
      <c r="M503" s="628"/>
      <c r="N503" s="210"/>
      <c r="O503" s="210"/>
      <c r="P503" s="210"/>
      <c r="Q503" s="210"/>
      <c r="R503" s="210"/>
      <c r="S503" s="210"/>
      <c r="T503" s="210"/>
      <c r="U503" s="210"/>
      <c r="V503" s="210"/>
      <c r="W503" s="210"/>
      <c r="X503" s="210"/>
      <c r="Y503" s="210"/>
      <c r="Z503" s="210"/>
    </row>
    <row r="504" ht="12.75" customHeight="1">
      <c r="A504" s="625"/>
      <c r="B504" s="625"/>
      <c r="C504" s="625"/>
      <c r="D504" s="625"/>
      <c r="E504" s="210"/>
      <c r="F504" s="210"/>
      <c r="G504" s="210"/>
      <c r="H504" s="210"/>
      <c r="I504" s="627"/>
      <c r="J504" s="210"/>
      <c r="K504" s="210"/>
      <c r="L504" s="210"/>
      <c r="M504" s="628"/>
      <c r="N504" s="210"/>
      <c r="O504" s="210"/>
      <c r="P504" s="210"/>
      <c r="Q504" s="210"/>
      <c r="R504" s="210"/>
      <c r="S504" s="210"/>
      <c r="T504" s="210"/>
      <c r="U504" s="210"/>
      <c r="V504" s="210"/>
      <c r="W504" s="210"/>
      <c r="X504" s="210"/>
      <c r="Y504" s="210"/>
      <c r="Z504" s="210"/>
    </row>
    <row r="505" ht="12.75" customHeight="1">
      <c r="A505" s="625"/>
      <c r="B505" s="625"/>
      <c r="C505" s="625"/>
      <c r="D505" s="625"/>
      <c r="E505" s="210"/>
      <c r="F505" s="210"/>
      <c r="G505" s="210"/>
      <c r="H505" s="210"/>
      <c r="I505" s="627"/>
      <c r="J505" s="210"/>
      <c r="K505" s="210"/>
      <c r="L505" s="210"/>
      <c r="M505" s="628"/>
      <c r="N505" s="210"/>
      <c r="O505" s="210"/>
      <c r="P505" s="210"/>
      <c r="Q505" s="210"/>
      <c r="R505" s="210"/>
      <c r="S505" s="210"/>
      <c r="T505" s="210"/>
      <c r="U505" s="210"/>
      <c r="V505" s="210"/>
      <c r="W505" s="210"/>
      <c r="X505" s="210"/>
      <c r="Y505" s="210"/>
      <c r="Z505" s="210"/>
    </row>
    <row r="506" ht="12.75" customHeight="1">
      <c r="A506" s="625"/>
      <c r="B506" s="625"/>
      <c r="C506" s="625"/>
      <c r="D506" s="625"/>
      <c r="E506" s="210"/>
      <c r="F506" s="210"/>
      <c r="G506" s="210"/>
      <c r="H506" s="210"/>
      <c r="I506" s="627"/>
      <c r="J506" s="210"/>
      <c r="K506" s="210"/>
      <c r="L506" s="210"/>
      <c r="M506" s="628"/>
      <c r="N506" s="210"/>
      <c r="O506" s="210"/>
      <c r="P506" s="210"/>
      <c r="Q506" s="210"/>
      <c r="R506" s="210"/>
      <c r="S506" s="210"/>
      <c r="T506" s="210"/>
      <c r="U506" s="210"/>
      <c r="V506" s="210"/>
      <c r="W506" s="210"/>
      <c r="X506" s="210"/>
      <c r="Y506" s="210"/>
      <c r="Z506" s="210"/>
    </row>
    <row r="507" ht="12.75" customHeight="1">
      <c r="A507" s="625"/>
      <c r="B507" s="625"/>
      <c r="C507" s="625"/>
      <c r="D507" s="625"/>
      <c r="E507" s="210"/>
      <c r="F507" s="210"/>
      <c r="G507" s="210"/>
      <c r="H507" s="210"/>
      <c r="I507" s="627"/>
      <c r="J507" s="210"/>
      <c r="K507" s="210"/>
      <c r="L507" s="210"/>
      <c r="M507" s="628"/>
      <c r="N507" s="210"/>
      <c r="O507" s="210"/>
      <c r="P507" s="210"/>
      <c r="Q507" s="210"/>
      <c r="R507" s="210"/>
      <c r="S507" s="210"/>
      <c r="T507" s="210"/>
      <c r="U507" s="210"/>
      <c r="V507" s="210"/>
      <c r="W507" s="210"/>
      <c r="X507" s="210"/>
      <c r="Y507" s="210"/>
      <c r="Z507" s="210"/>
    </row>
    <row r="508" ht="12.75" customHeight="1">
      <c r="A508" s="625"/>
      <c r="B508" s="625"/>
      <c r="C508" s="625"/>
      <c r="D508" s="625"/>
      <c r="E508" s="210"/>
      <c r="F508" s="210"/>
      <c r="G508" s="210"/>
      <c r="H508" s="210"/>
      <c r="I508" s="627"/>
      <c r="J508" s="210"/>
      <c r="K508" s="210"/>
      <c r="L508" s="210"/>
      <c r="M508" s="628"/>
      <c r="N508" s="210"/>
      <c r="O508" s="210"/>
      <c r="P508" s="210"/>
      <c r="Q508" s="210"/>
      <c r="R508" s="210"/>
      <c r="S508" s="210"/>
      <c r="T508" s="210"/>
      <c r="U508" s="210"/>
      <c r="V508" s="210"/>
      <c r="W508" s="210"/>
      <c r="X508" s="210"/>
      <c r="Y508" s="210"/>
      <c r="Z508" s="210"/>
    </row>
    <row r="509" ht="12.75" customHeight="1">
      <c r="A509" s="625"/>
      <c r="B509" s="625"/>
      <c r="C509" s="625"/>
      <c r="D509" s="625"/>
      <c r="E509" s="210"/>
      <c r="F509" s="210"/>
      <c r="G509" s="210"/>
      <c r="H509" s="210"/>
      <c r="I509" s="627"/>
      <c r="J509" s="210"/>
      <c r="K509" s="210"/>
      <c r="L509" s="210"/>
      <c r="M509" s="628"/>
      <c r="N509" s="210"/>
      <c r="O509" s="210"/>
      <c r="P509" s="210"/>
      <c r="Q509" s="210"/>
      <c r="R509" s="210"/>
      <c r="S509" s="210"/>
      <c r="T509" s="210"/>
      <c r="U509" s="210"/>
      <c r="V509" s="210"/>
      <c r="W509" s="210"/>
      <c r="X509" s="210"/>
      <c r="Y509" s="210"/>
      <c r="Z509" s="210"/>
    </row>
    <row r="510" ht="12.75" customHeight="1">
      <c r="A510" s="625"/>
      <c r="B510" s="625"/>
      <c r="C510" s="625"/>
      <c r="D510" s="625"/>
      <c r="E510" s="210"/>
      <c r="F510" s="210"/>
      <c r="G510" s="210"/>
      <c r="H510" s="210"/>
      <c r="I510" s="627"/>
      <c r="J510" s="210"/>
      <c r="K510" s="210"/>
      <c r="L510" s="210"/>
      <c r="M510" s="628"/>
      <c r="N510" s="210"/>
      <c r="O510" s="210"/>
      <c r="P510" s="210"/>
      <c r="Q510" s="210"/>
      <c r="R510" s="210"/>
      <c r="S510" s="210"/>
      <c r="T510" s="210"/>
      <c r="U510" s="210"/>
      <c r="V510" s="210"/>
      <c r="W510" s="210"/>
      <c r="X510" s="210"/>
      <c r="Y510" s="210"/>
      <c r="Z510" s="210"/>
    </row>
    <row r="511" ht="12.75" customHeight="1">
      <c r="A511" s="625"/>
      <c r="B511" s="625"/>
      <c r="C511" s="625"/>
      <c r="D511" s="625"/>
      <c r="E511" s="210"/>
      <c r="F511" s="210"/>
      <c r="G511" s="210"/>
      <c r="H511" s="210"/>
      <c r="I511" s="627"/>
      <c r="J511" s="210"/>
      <c r="K511" s="210"/>
      <c r="L511" s="210"/>
      <c r="M511" s="628"/>
      <c r="N511" s="210"/>
      <c r="O511" s="210"/>
      <c r="P511" s="210"/>
      <c r="Q511" s="210"/>
      <c r="R511" s="210"/>
      <c r="S511" s="210"/>
      <c r="T511" s="210"/>
      <c r="U511" s="210"/>
      <c r="V511" s="210"/>
      <c r="W511" s="210"/>
      <c r="X511" s="210"/>
      <c r="Y511" s="210"/>
      <c r="Z511" s="210"/>
    </row>
    <row r="512" ht="12.75" customHeight="1">
      <c r="A512" s="625"/>
      <c r="B512" s="625"/>
      <c r="C512" s="625"/>
      <c r="D512" s="625"/>
      <c r="E512" s="210"/>
      <c r="F512" s="210"/>
      <c r="G512" s="210"/>
      <c r="H512" s="210"/>
      <c r="I512" s="627"/>
      <c r="J512" s="210"/>
      <c r="K512" s="210"/>
      <c r="L512" s="210"/>
      <c r="M512" s="628"/>
      <c r="N512" s="210"/>
      <c r="O512" s="210"/>
      <c r="P512" s="210"/>
      <c r="Q512" s="210"/>
      <c r="R512" s="210"/>
      <c r="S512" s="210"/>
      <c r="T512" s="210"/>
      <c r="U512" s="210"/>
      <c r="V512" s="210"/>
      <c r="W512" s="210"/>
      <c r="X512" s="210"/>
      <c r="Y512" s="210"/>
      <c r="Z512" s="210"/>
    </row>
    <row r="513" ht="12.75" customHeight="1">
      <c r="A513" s="625"/>
      <c r="B513" s="625"/>
      <c r="C513" s="625"/>
      <c r="D513" s="625"/>
      <c r="E513" s="210"/>
      <c r="F513" s="210"/>
      <c r="G513" s="210"/>
      <c r="H513" s="210"/>
      <c r="I513" s="627"/>
      <c r="J513" s="210"/>
      <c r="K513" s="210"/>
      <c r="L513" s="210"/>
      <c r="M513" s="628"/>
      <c r="N513" s="210"/>
      <c r="O513" s="210"/>
      <c r="P513" s="210"/>
      <c r="Q513" s="210"/>
      <c r="R513" s="210"/>
      <c r="S513" s="210"/>
      <c r="T513" s="210"/>
      <c r="U513" s="210"/>
      <c r="V513" s="210"/>
      <c r="W513" s="210"/>
      <c r="X513" s="210"/>
      <c r="Y513" s="210"/>
      <c r="Z513" s="210"/>
    </row>
    <row r="514" ht="12.75" customHeight="1">
      <c r="A514" s="625"/>
      <c r="B514" s="625"/>
      <c r="C514" s="625"/>
      <c r="D514" s="625"/>
      <c r="E514" s="210"/>
      <c r="F514" s="210"/>
      <c r="G514" s="210"/>
      <c r="H514" s="210"/>
      <c r="I514" s="627"/>
      <c r="J514" s="210"/>
      <c r="K514" s="210"/>
      <c r="L514" s="210"/>
      <c r="M514" s="628"/>
      <c r="N514" s="210"/>
      <c r="O514" s="210"/>
      <c r="P514" s="210"/>
      <c r="Q514" s="210"/>
      <c r="R514" s="210"/>
      <c r="S514" s="210"/>
      <c r="T514" s="210"/>
      <c r="U514" s="210"/>
      <c r="V514" s="210"/>
      <c r="W514" s="210"/>
      <c r="X514" s="210"/>
      <c r="Y514" s="210"/>
      <c r="Z514" s="210"/>
    </row>
    <row r="515" ht="12.75" customHeight="1">
      <c r="A515" s="625"/>
      <c r="B515" s="625"/>
      <c r="C515" s="625"/>
      <c r="D515" s="625"/>
      <c r="E515" s="210"/>
      <c r="F515" s="210"/>
      <c r="G515" s="210"/>
      <c r="H515" s="210"/>
      <c r="I515" s="627"/>
      <c r="J515" s="210"/>
      <c r="K515" s="210"/>
      <c r="L515" s="210"/>
      <c r="M515" s="628"/>
      <c r="N515" s="210"/>
      <c r="O515" s="210"/>
      <c r="P515" s="210"/>
      <c r="Q515" s="210"/>
      <c r="R515" s="210"/>
      <c r="S515" s="210"/>
      <c r="T515" s="210"/>
      <c r="U515" s="210"/>
      <c r="V515" s="210"/>
      <c r="W515" s="210"/>
      <c r="X515" s="210"/>
      <c r="Y515" s="210"/>
      <c r="Z515" s="210"/>
    </row>
    <row r="516" ht="12.75" customHeight="1">
      <c r="A516" s="625"/>
      <c r="B516" s="625"/>
      <c r="C516" s="625"/>
      <c r="D516" s="625"/>
      <c r="E516" s="210"/>
      <c r="F516" s="210"/>
      <c r="G516" s="210"/>
      <c r="H516" s="210"/>
      <c r="I516" s="627"/>
      <c r="J516" s="210"/>
      <c r="K516" s="210"/>
      <c r="L516" s="210"/>
      <c r="M516" s="628"/>
      <c r="N516" s="210"/>
      <c r="O516" s="210"/>
      <c r="P516" s="210"/>
      <c r="Q516" s="210"/>
      <c r="R516" s="210"/>
      <c r="S516" s="210"/>
      <c r="T516" s="210"/>
      <c r="U516" s="210"/>
      <c r="V516" s="210"/>
      <c r="W516" s="210"/>
      <c r="X516" s="210"/>
      <c r="Y516" s="210"/>
      <c r="Z516" s="210"/>
    </row>
    <row r="517" ht="12.75" customHeight="1">
      <c r="A517" s="625"/>
      <c r="B517" s="625"/>
      <c r="C517" s="625"/>
      <c r="D517" s="625"/>
      <c r="E517" s="210"/>
      <c r="F517" s="210"/>
      <c r="G517" s="210"/>
      <c r="H517" s="210"/>
      <c r="I517" s="627"/>
      <c r="J517" s="210"/>
      <c r="K517" s="210"/>
      <c r="L517" s="210"/>
      <c r="M517" s="628"/>
      <c r="N517" s="210"/>
      <c r="O517" s="210"/>
      <c r="P517" s="210"/>
      <c r="Q517" s="210"/>
      <c r="R517" s="210"/>
      <c r="S517" s="210"/>
      <c r="T517" s="210"/>
      <c r="U517" s="210"/>
      <c r="V517" s="210"/>
      <c r="W517" s="210"/>
      <c r="X517" s="210"/>
      <c r="Y517" s="210"/>
      <c r="Z517" s="210"/>
    </row>
    <row r="518" ht="12.75" customHeight="1">
      <c r="A518" s="625"/>
      <c r="B518" s="625"/>
      <c r="C518" s="625"/>
      <c r="D518" s="625"/>
      <c r="E518" s="210"/>
      <c r="F518" s="210"/>
      <c r="G518" s="210"/>
      <c r="H518" s="210"/>
      <c r="I518" s="627"/>
      <c r="J518" s="210"/>
      <c r="K518" s="210"/>
      <c r="L518" s="210"/>
      <c r="M518" s="628"/>
      <c r="N518" s="210"/>
      <c r="O518" s="210"/>
      <c r="P518" s="210"/>
      <c r="Q518" s="210"/>
      <c r="R518" s="210"/>
      <c r="S518" s="210"/>
      <c r="T518" s="210"/>
      <c r="U518" s="210"/>
      <c r="V518" s="210"/>
      <c r="W518" s="210"/>
      <c r="X518" s="210"/>
      <c r="Y518" s="210"/>
      <c r="Z518" s="210"/>
    </row>
    <row r="519" ht="12.75" customHeight="1">
      <c r="A519" s="625"/>
      <c r="B519" s="625"/>
      <c r="C519" s="625"/>
      <c r="D519" s="625"/>
      <c r="E519" s="210"/>
      <c r="F519" s="210"/>
      <c r="G519" s="210"/>
      <c r="H519" s="210"/>
      <c r="I519" s="627"/>
      <c r="J519" s="210"/>
      <c r="K519" s="210"/>
      <c r="L519" s="210"/>
      <c r="M519" s="628"/>
      <c r="N519" s="210"/>
      <c r="O519" s="210"/>
      <c r="P519" s="210"/>
      <c r="Q519" s="210"/>
      <c r="R519" s="210"/>
      <c r="S519" s="210"/>
      <c r="T519" s="210"/>
      <c r="U519" s="210"/>
      <c r="V519" s="210"/>
      <c r="W519" s="210"/>
      <c r="X519" s="210"/>
      <c r="Y519" s="210"/>
      <c r="Z519" s="210"/>
    </row>
    <row r="520" ht="12.75" customHeight="1">
      <c r="A520" s="625"/>
      <c r="B520" s="625"/>
      <c r="C520" s="625"/>
      <c r="D520" s="625"/>
      <c r="E520" s="210"/>
      <c r="F520" s="210"/>
      <c r="G520" s="210"/>
      <c r="H520" s="210"/>
      <c r="I520" s="627"/>
      <c r="J520" s="210"/>
      <c r="K520" s="210"/>
      <c r="L520" s="210"/>
      <c r="M520" s="628"/>
      <c r="N520" s="210"/>
      <c r="O520" s="210"/>
      <c r="P520" s="210"/>
      <c r="Q520" s="210"/>
      <c r="R520" s="210"/>
      <c r="S520" s="210"/>
      <c r="T520" s="210"/>
      <c r="U520" s="210"/>
      <c r="V520" s="210"/>
      <c r="W520" s="210"/>
      <c r="X520" s="210"/>
      <c r="Y520" s="210"/>
      <c r="Z520" s="210"/>
    </row>
    <row r="521" ht="12.75" customHeight="1">
      <c r="A521" s="625"/>
      <c r="B521" s="625"/>
      <c r="C521" s="625"/>
      <c r="D521" s="625"/>
      <c r="E521" s="210"/>
      <c r="F521" s="210"/>
      <c r="G521" s="210"/>
      <c r="H521" s="210"/>
      <c r="I521" s="627"/>
      <c r="J521" s="210"/>
      <c r="K521" s="210"/>
      <c r="L521" s="210"/>
      <c r="M521" s="628"/>
      <c r="N521" s="210"/>
      <c r="O521" s="210"/>
      <c r="P521" s="210"/>
      <c r="Q521" s="210"/>
      <c r="R521" s="210"/>
      <c r="S521" s="210"/>
      <c r="T521" s="210"/>
      <c r="U521" s="210"/>
      <c r="V521" s="210"/>
      <c r="W521" s="210"/>
      <c r="X521" s="210"/>
      <c r="Y521" s="210"/>
      <c r="Z521" s="210"/>
    </row>
    <row r="522" ht="12.75" customHeight="1">
      <c r="A522" s="625"/>
      <c r="B522" s="625"/>
      <c r="C522" s="625"/>
      <c r="D522" s="625"/>
      <c r="E522" s="210"/>
      <c r="F522" s="210"/>
      <c r="G522" s="210"/>
      <c r="H522" s="210"/>
      <c r="I522" s="627"/>
      <c r="J522" s="210"/>
      <c r="K522" s="210"/>
      <c r="L522" s="210"/>
      <c r="M522" s="628"/>
      <c r="N522" s="210"/>
      <c r="O522" s="210"/>
      <c r="P522" s="210"/>
      <c r="Q522" s="210"/>
      <c r="R522" s="210"/>
      <c r="S522" s="210"/>
      <c r="T522" s="210"/>
      <c r="U522" s="210"/>
      <c r="V522" s="210"/>
      <c r="W522" s="210"/>
      <c r="X522" s="210"/>
      <c r="Y522" s="210"/>
      <c r="Z522" s="210"/>
    </row>
    <row r="523" ht="12.75" customHeight="1">
      <c r="A523" s="625"/>
      <c r="B523" s="625"/>
      <c r="C523" s="625"/>
      <c r="D523" s="625"/>
      <c r="E523" s="210"/>
      <c r="F523" s="210"/>
      <c r="G523" s="210"/>
      <c r="H523" s="210"/>
      <c r="I523" s="627"/>
      <c r="J523" s="210"/>
      <c r="K523" s="210"/>
      <c r="L523" s="210"/>
      <c r="M523" s="628"/>
      <c r="N523" s="210"/>
      <c r="O523" s="210"/>
      <c r="P523" s="210"/>
      <c r="Q523" s="210"/>
      <c r="R523" s="210"/>
      <c r="S523" s="210"/>
      <c r="T523" s="210"/>
      <c r="U523" s="210"/>
      <c r="V523" s="210"/>
      <c r="W523" s="210"/>
      <c r="X523" s="210"/>
      <c r="Y523" s="210"/>
      <c r="Z523" s="210"/>
    </row>
    <row r="524" ht="12.75" customHeight="1">
      <c r="A524" s="625"/>
      <c r="B524" s="625"/>
      <c r="C524" s="625"/>
      <c r="D524" s="625"/>
      <c r="E524" s="210"/>
      <c r="F524" s="210"/>
      <c r="G524" s="210"/>
      <c r="H524" s="210"/>
      <c r="I524" s="627"/>
      <c r="J524" s="210"/>
      <c r="K524" s="210"/>
      <c r="L524" s="210"/>
      <c r="M524" s="628"/>
      <c r="N524" s="210"/>
      <c r="O524" s="210"/>
      <c r="P524" s="210"/>
      <c r="Q524" s="210"/>
      <c r="R524" s="210"/>
      <c r="S524" s="210"/>
      <c r="T524" s="210"/>
      <c r="U524" s="210"/>
      <c r="V524" s="210"/>
      <c r="W524" s="210"/>
      <c r="X524" s="210"/>
      <c r="Y524" s="210"/>
      <c r="Z524" s="210"/>
    </row>
    <row r="525" ht="12.75" customHeight="1">
      <c r="A525" s="625"/>
      <c r="B525" s="625"/>
      <c r="C525" s="625"/>
      <c r="D525" s="625"/>
      <c r="E525" s="210"/>
      <c r="F525" s="210"/>
      <c r="G525" s="210"/>
      <c r="H525" s="210"/>
      <c r="I525" s="627"/>
      <c r="J525" s="210"/>
      <c r="K525" s="210"/>
      <c r="L525" s="210"/>
      <c r="M525" s="628"/>
      <c r="N525" s="210"/>
      <c r="O525" s="210"/>
      <c r="P525" s="210"/>
      <c r="Q525" s="210"/>
      <c r="R525" s="210"/>
      <c r="S525" s="210"/>
      <c r="T525" s="210"/>
      <c r="U525" s="210"/>
      <c r="V525" s="210"/>
      <c r="W525" s="210"/>
      <c r="X525" s="210"/>
      <c r="Y525" s="210"/>
      <c r="Z525" s="210"/>
    </row>
    <row r="526" ht="12.75" customHeight="1">
      <c r="A526" s="625"/>
      <c r="B526" s="625"/>
      <c r="C526" s="625"/>
      <c r="D526" s="625"/>
      <c r="E526" s="210"/>
      <c r="F526" s="210"/>
      <c r="G526" s="210"/>
      <c r="H526" s="210"/>
      <c r="I526" s="627"/>
      <c r="J526" s="210"/>
      <c r="K526" s="210"/>
      <c r="L526" s="210"/>
      <c r="M526" s="628"/>
      <c r="N526" s="210"/>
      <c r="O526" s="210"/>
      <c r="P526" s="210"/>
      <c r="Q526" s="210"/>
      <c r="R526" s="210"/>
      <c r="S526" s="210"/>
      <c r="T526" s="210"/>
      <c r="U526" s="210"/>
      <c r="V526" s="210"/>
      <c r="W526" s="210"/>
      <c r="X526" s="210"/>
      <c r="Y526" s="210"/>
      <c r="Z526" s="210"/>
    </row>
    <row r="527" ht="12.75" customHeight="1">
      <c r="A527" s="625"/>
      <c r="B527" s="625"/>
      <c r="C527" s="625"/>
      <c r="D527" s="625"/>
      <c r="E527" s="210"/>
      <c r="F527" s="210"/>
      <c r="G527" s="210"/>
      <c r="H527" s="210"/>
      <c r="I527" s="627"/>
      <c r="J527" s="210"/>
      <c r="K527" s="210"/>
      <c r="L527" s="210"/>
      <c r="M527" s="628"/>
      <c r="N527" s="210"/>
      <c r="O527" s="210"/>
      <c r="P527" s="210"/>
      <c r="Q527" s="210"/>
      <c r="R527" s="210"/>
      <c r="S527" s="210"/>
      <c r="T527" s="210"/>
      <c r="U527" s="210"/>
      <c r="V527" s="210"/>
      <c r="W527" s="210"/>
      <c r="X527" s="210"/>
      <c r="Y527" s="210"/>
      <c r="Z527" s="210"/>
    </row>
    <row r="528" ht="12.75" customHeight="1">
      <c r="A528" s="625"/>
      <c r="B528" s="625"/>
      <c r="C528" s="625"/>
      <c r="D528" s="625"/>
      <c r="E528" s="210"/>
      <c r="F528" s="210"/>
      <c r="G528" s="210"/>
      <c r="H528" s="210"/>
      <c r="I528" s="627"/>
      <c r="J528" s="210"/>
      <c r="K528" s="210"/>
      <c r="L528" s="210"/>
      <c r="M528" s="628"/>
      <c r="N528" s="210"/>
      <c r="O528" s="210"/>
      <c r="P528" s="210"/>
      <c r="Q528" s="210"/>
      <c r="R528" s="210"/>
      <c r="S528" s="210"/>
      <c r="T528" s="210"/>
      <c r="U528" s="210"/>
      <c r="V528" s="210"/>
      <c r="W528" s="210"/>
      <c r="X528" s="210"/>
      <c r="Y528" s="210"/>
      <c r="Z528" s="210"/>
    </row>
    <row r="529" ht="12.75" customHeight="1">
      <c r="A529" s="625"/>
      <c r="B529" s="625"/>
      <c r="C529" s="625"/>
      <c r="D529" s="625"/>
      <c r="E529" s="210"/>
      <c r="F529" s="210"/>
      <c r="G529" s="210"/>
      <c r="H529" s="210"/>
      <c r="I529" s="627"/>
      <c r="J529" s="210"/>
      <c r="K529" s="210"/>
      <c r="L529" s="210"/>
      <c r="M529" s="628"/>
      <c r="N529" s="210"/>
      <c r="O529" s="210"/>
      <c r="P529" s="210"/>
      <c r="Q529" s="210"/>
      <c r="R529" s="210"/>
      <c r="S529" s="210"/>
      <c r="T529" s="210"/>
      <c r="U529" s="210"/>
      <c r="V529" s="210"/>
      <c r="W529" s="210"/>
      <c r="X529" s="210"/>
      <c r="Y529" s="210"/>
      <c r="Z529" s="210"/>
    </row>
    <row r="530" ht="12.75" customHeight="1">
      <c r="A530" s="625"/>
      <c r="B530" s="625"/>
      <c r="C530" s="625"/>
      <c r="D530" s="625"/>
      <c r="E530" s="210"/>
      <c r="F530" s="210"/>
      <c r="G530" s="210"/>
      <c r="H530" s="210"/>
      <c r="I530" s="627"/>
      <c r="J530" s="210"/>
      <c r="K530" s="210"/>
      <c r="L530" s="210"/>
      <c r="M530" s="628"/>
      <c r="N530" s="210"/>
      <c r="O530" s="210"/>
      <c r="P530" s="210"/>
      <c r="Q530" s="210"/>
      <c r="R530" s="210"/>
      <c r="S530" s="210"/>
      <c r="T530" s="210"/>
      <c r="U530" s="210"/>
      <c r="V530" s="210"/>
      <c r="W530" s="210"/>
      <c r="X530" s="210"/>
      <c r="Y530" s="210"/>
      <c r="Z530" s="210"/>
    </row>
    <row r="531" ht="12.75" customHeight="1">
      <c r="A531" s="625"/>
      <c r="B531" s="625"/>
      <c r="C531" s="625"/>
      <c r="D531" s="625"/>
      <c r="E531" s="210"/>
      <c r="F531" s="210"/>
      <c r="G531" s="210"/>
      <c r="H531" s="210"/>
      <c r="I531" s="627"/>
      <c r="J531" s="210"/>
      <c r="K531" s="210"/>
      <c r="L531" s="210"/>
      <c r="M531" s="628"/>
      <c r="N531" s="210"/>
      <c r="O531" s="210"/>
      <c r="P531" s="210"/>
      <c r="Q531" s="210"/>
      <c r="R531" s="210"/>
      <c r="S531" s="210"/>
      <c r="T531" s="210"/>
      <c r="U531" s="210"/>
      <c r="V531" s="210"/>
      <c r="W531" s="210"/>
      <c r="X531" s="210"/>
      <c r="Y531" s="210"/>
      <c r="Z531" s="210"/>
    </row>
    <row r="532" ht="12.75" customHeight="1">
      <c r="A532" s="625"/>
      <c r="B532" s="625"/>
      <c r="C532" s="625"/>
      <c r="D532" s="625"/>
      <c r="E532" s="210"/>
      <c r="F532" s="210"/>
      <c r="G532" s="210"/>
      <c r="H532" s="210"/>
      <c r="I532" s="627"/>
      <c r="J532" s="210"/>
      <c r="K532" s="210"/>
      <c r="L532" s="210"/>
      <c r="M532" s="628"/>
      <c r="N532" s="210"/>
      <c r="O532" s="210"/>
      <c r="P532" s="210"/>
      <c r="Q532" s="210"/>
      <c r="R532" s="210"/>
      <c r="S532" s="210"/>
      <c r="T532" s="210"/>
      <c r="U532" s="210"/>
      <c r="V532" s="210"/>
      <c r="W532" s="210"/>
      <c r="X532" s="210"/>
      <c r="Y532" s="210"/>
      <c r="Z532" s="210"/>
    </row>
    <row r="533" ht="12.75" customHeight="1">
      <c r="A533" s="625"/>
      <c r="B533" s="625"/>
      <c r="C533" s="625"/>
      <c r="D533" s="625"/>
      <c r="E533" s="210"/>
      <c r="F533" s="210"/>
      <c r="G533" s="210"/>
      <c r="H533" s="210"/>
      <c r="I533" s="627"/>
      <c r="J533" s="210"/>
      <c r="K533" s="210"/>
      <c r="L533" s="210"/>
      <c r="M533" s="628"/>
      <c r="N533" s="210"/>
      <c r="O533" s="210"/>
      <c r="P533" s="210"/>
      <c r="Q533" s="210"/>
      <c r="R533" s="210"/>
      <c r="S533" s="210"/>
      <c r="T533" s="210"/>
      <c r="U533" s="210"/>
      <c r="V533" s="210"/>
      <c r="W533" s="210"/>
      <c r="X533" s="210"/>
      <c r="Y533" s="210"/>
      <c r="Z533" s="210"/>
    </row>
    <row r="534" ht="12.75" customHeight="1">
      <c r="A534" s="625"/>
      <c r="B534" s="625"/>
      <c r="C534" s="625"/>
      <c r="D534" s="625"/>
      <c r="E534" s="210"/>
      <c r="F534" s="210"/>
      <c r="G534" s="210"/>
      <c r="H534" s="210"/>
      <c r="I534" s="627"/>
      <c r="J534" s="210"/>
      <c r="K534" s="210"/>
      <c r="L534" s="210"/>
      <c r="M534" s="628"/>
      <c r="N534" s="210"/>
      <c r="O534" s="210"/>
      <c r="P534" s="210"/>
      <c r="Q534" s="210"/>
      <c r="R534" s="210"/>
      <c r="S534" s="210"/>
      <c r="T534" s="210"/>
      <c r="U534" s="210"/>
      <c r="V534" s="210"/>
      <c r="W534" s="210"/>
      <c r="X534" s="210"/>
      <c r="Y534" s="210"/>
      <c r="Z534" s="210"/>
    </row>
    <row r="535" ht="12.75" customHeight="1">
      <c r="A535" s="625"/>
      <c r="B535" s="625"/>
      <c r="C535" s="625"/>
      <c r="D535" s="625"/>
      <c r="E535" s="210"/>
      <c r="F535" s="210"/>
      <c r="G535" s="210"/>
      <c r="H535" s="210"/>
      <c r="I535" s="627"/>
      <c r="J535" s="210"/>
      <c r="K535" s="210"/>
      <c r="L535" s="210"/>
      <c r="M535" s="628"/>
      <c r="N535" s="210"/>
      <c r="O535" s="210"/>
      <c r="P535" s="210"/>
      <c r="Q535" s="210"/>
      <c r="R535" s="210"/>
      <c r="S535" s="210"/>
      <c r="T535" s="210"/>
      <c r="U535" s="210"/>
      <c r="V535" s="210"/>
      <c r="W535" s="210"/>
      <c r="X535" s="210"/>
      <c r="Y535" s="210"/>
      <c r="Z535" s="210"/>
    </row>
    <row r="536" ht="12.75" customHeight="1">
      <c r="A536" s="625"/>
      <c r="B536" s="625"/>
      <c r="C536" s="625"/>
      <c r="D536" s="625"/>
      <c r="E536" s="210"/>
      <c r="F536" s="210"/>
      <c r="G536" s="210"/>
      <c r="H536" s="210"/>
      <c r="I536" s="627"/>
      <c r="J536" s="210"/>
      <c r="K536" s="210"/>
      <c r="L536" s="210"/>
      <c r="M536" s="628"/>
      <c r="N536" s="210"/>
      <c r="O536" s="210"/>
      <c r="P536" s="210"/>
      <c r="Q536" s="210"/>
      <c r="R536" s="210"/>
      <c r="S536" s="210"/>
      <c r="T536" s="210"/>
      <c r="U536" s="210"/>
      <c r="V536" s="210"/>
      <c r="W536" s="210"/>
      <c r="X536" s="210"/>
      <c r="Y536" s="210"/>
      <c r="Z536" s="210"/>
    </row>
    <row r="537" ht="12.75" customHeight="1">
      <c r="A537" s="625"/>
      <c r="B537" s="625"/>
      <c r="C537" s="625"/>
      <c r="D537" s="625"/>
      <c r="E537" s="210"/>
      <c r="F537" s="210"/>
      <c r="G537" s="210"/>
      <c r="H537" s="210"/>
      <c r="I537" s="627"/>
      <c r="J537" s="210"/>
      <c r="K537" s="210"/>
      <c r="L537" s="210"/>
      <c r="M537" s="628"/>
      <c r="N537" s="210"/>
      <c r="O537" s="210"/>
      <c r="P537" s="210"/>
      <c r="Q537" s="210"/>
      <c r="R537" s="210"/>
      <c r="S537" s="210"/>
      <c r="T537" s="210"/>
      <c r="U537" s="210"/>
      <c r="V537" s="210"/>
      <c r="W537" s="210"/>
      <c r="X537" s="210"/>
      <c r="Y537" s="210"/>
      <c r="Z537" s="210"/>
    </row>
    <row r="538" ht="12.75" customHeight="1">
      <c r="A538" s="625"/>
      <c r="B538" s="625"/>
      <c r="C538" s="625"/>
      <c r="D538" s="625"/>
      <c r="E538" s="210"/>
      <c r="F538" s="210"/>
      <c r="G538" s="210"/>
      <c r="H538" s="210"/>
      <c r="I538" s="627"/>
      <c r="J538" s="210"/>
      <c r="K538" s="210"/>
      <c r="L538" s="210"/>
      <c r="M538" s="628"/>
      <c r="N538" s="210"/>
      <c r="O538" s="210"/>
      <c r="P538" s="210"/>
      <c r="Q538" s="210"/>
      <c r="R538" s="210"/>
      <c r="S538" s="210"/>
      <c r="T538" s="210"/>
      <c r="U538" s="210"/>
      <c r="V538" s="210"/>
      <c r="W538" s="210"/>
      <c r="X538" s="210"/>
      <c r="Y538" s="210"/>
      <c r="Z538" s="210"/>
    </row>
    <row r="539" ht="12.75" customHeight="1">
      <c r="A539" s="625"/>
      <c r="B539" s="625"/>
      <c r="C539" s="625"/>
      <c r="D539" s="625"/>
      <c r="E539" s="210"/>
      <c r="F539" s="210"/>
      <c r="G539" s="210"/>
      <c r="H539" s="210"/>
      <c r="I539" s="627"/>
      <c r="J539" s="210"/>
      <c r="K539" s="210"/>
      <c r="L539" s="210"/>
      <c r="M539" s="628"/>
      <c r="N539" s="210"/>
      <c r="O539" s="210"/>
      <c r="P539" s="210"/>
      <c r="Q539" s="210"/>
      <c r="R539" s="210"/>
      <c r="S539" s="210"/>
      <c r="T539" s="210"/>
      <c r="U539" s="210"/>
      <c r="V539" s="210"/>
      <c r="W539" s="210"/>
      <c r="X539" s="210"/>
      <c r="Y539" s="210"/>
      <c r="Z539" s="210"/>
    </row>
    <row r="540" ht="12.75" customHeight="1">
      <c r="A540" s="625"/>
      <c r="B540" s="625"/>
      <c r="C540" s="625"/>
      <c r="D540" s="625"/>
      <c r="E540" s="210"/>
      <c r="F540" s="210"/>
      <c r="G540" s="210"/>
      <c r="H540" s="210"/>
      <c r="I540" s="627"/>
      <c r="J540" s="210"/>
      <c r="K540" s="210"/>
      <c r="L540" s="210"/>
      <c r="M540" s="628"/>
      <c r="N540" s="210"/>
      <c r="O540" s="210"/>
      <c r="P540" s="210"/>
      <c r="Q540" s="210"/>
      <c r="R540" s="210"/>
      <c r="S540" s="210"/>
      <c r="T540" s="210"/>
      <c r="U540" s="210"/>
      <c r="V540" s="210"/>
      <c r="W540" s="210"/>
      <c r="X540" s="210"/>
      <c r="Y540" s="210"/>
      <c r="Z540" s="210"/>
    </row>
    <row r="541" ht="12.75" customHeight="1">
      <c r="A541" s="625"/>
      <c r="B541" s="625"/>
      <c r="C541" s="625"/>
      <c r="D541" s="625"/>
      <c r="E541" s="210"/>
      <c r="F541" s="210"/>
      <c r="G541" s="210"/>
      <c r="H541" s="210"/>
      <c r="I541" s="627"/>
      <c r="J541" s="210"/>
      <c r="K541" s="210"/>
      <c r="L541" s="210"/>
      <c r="M541" s="628"/>
      <c r="N541" s="210"/>
      <c r="O541" s="210"/>
      <c r="P541" s="210"/>
      <c r="Q541" s="210"/>
      <c r="R541" s="210"/>
      <c r="S541" s="210"/>
      <c r="T541" s="210"/>
      <c r="U541" s="210"/>
      <c r="V541" s="210"/>
      <c r="W541" s="210"/>
      <c r="X541" s="210"/>
      <c r="Y541" s="210"/>
      <c r="Z541" s="210"/>
    </row>
    <row r="542" ht="12.75" customHeight="1">
      <c r="A542" s="625"/>
      <c r="B542" s="625"/>
      <c r="C542" s="625"/>
      <c r="D542" s="625"/>
      <c r="E542" s="210"/>
      <c r="F542" s="210"/>
      <c r="G542" s="210"/>
      <c r="H542" s="210"/>
      <c r="I542" s="627"/>
      <c r="J542" s="210"/>
      <c r="K542" s="210"/>
      <c r="L542" s="210"/>
      <c r="M542" s="628"/>
      <c r="N542" s="210"/>
      <c r="O542" s="210"/>
      <c r="P542" s="210"/>
      <c r="Q542" s="210"/>
      <c r="R542" s="210"/>
      <c r="S542" s="210"/>
      <c r="T542" s="210"/>
      <c r="U542" s="210"/>
      <c r="V542" s="210"/>
      <c r="W542" s="210"/>
      <c r="X542" s="210"/>
      <c r="Y542" s="210"/>
      <c r="Z542" s="210"/>
    </row>
    <row r="543" ht="12.75" customHeight="1">
      <c r="A543" s="625"/>
      <c r="B543" s="625"/>
      <c r="C543" s="625"/>
      <c r="D543" s="625"/>
      <c r="E543" s="210"/>
      <c r="F543" s="210"/>
      <c r="G543" s="210"/>
      <c r="H543" s="210"/>
      <c r="I543" s="627"/>
      <c r="J543" s="210"/>
      <c r="K543" s="210"/>
      <c r="L543" s="210"/>
      <c r="M543" s="628"/>
      <c r="N543" s="210"/>
      <c r="O543" s="210"/>
      <c r="P543" s="210"/>
      <c r="Q543" s="210"/>
      <c r="R543" s="210"/>
      <c r="S543" s="210"/>
      <c r="T543" s="210"/>
      <c r="U543" s="210"/>
      <c r="V543" s="210"/>
      <c r="W543" s="210"/>
      <c r="X543" s="210"/>
      <c r="Y543" s="210"/>
      <c r="Z543" s="210"/>
    </row>
    <row r="544" ht="12.75" customHeight="1">
      <c r="A544" s="625"/>
      <c r="B544" s="625"/>
      <c r="C544" s="625"/>
      <c r="D544" s="625"/>
      <c r="E544" s="210"/>
      <c r="F544" s="210"/>
      <c r="G544" s="210"/>
      <c r="H544" s="210"/>
      <c r="I544" s="627"/>
      <c r="J544" s="210"/>
      <c r="K544" s="210"/>
      <c r="L544" s="210"/>
      <c r="M544" s="628"/>
      <c r="N544" s="210"/>
      <c r="O544" s="210"/>
      <c r="P544" s="210"/>
      <c r="Q544" s="210"/>
      <c r="R544" s="210"/>
      <c r="S544" s="210"/>
      <c r="T544" s="210"/>
      <c r="U544" s="210"/>
      <c r="V544" s="210"/>
      <c r="W544" s="210"/>
      <c r="X544" s="210"/>
      <c r="Y544" s="210"/>
      <c r="Z544" s="210"/>
    </row>
    <row r="545" ht="12.75" customHeight="1">
      <c r="A545" s="625"/>
      <c r="B545" s="625"/>
      <c r="C545" s="625"/>
      <c r="D545" s="625"/>
      <c r="E545" s="210"/>
      <c r="F545" s="210"/>
      <c r="G545" s="210"/>
      <c r="H545" s="210"/>
      <c r="I545" s="627"/>
      <c r="J545" s="210"/>
      <c r="K545" s="210"/>
      <c r="L545" s="210"/>
      <c r="M545" s="628"/>
      <c r="N545" s="210"/>
      <c r="O545" s="210"/>
      <c r="P545" s="210"/>
      <c r="Q545" s="210"/>
      <c r="R545" s="210"/>
      <c r="S545" s="210"/>
      <c r="T545" s="210"/>
      <c r="U545" s="210"/>
      <c r="V545" s="210"/>
      <c r="W545" s="210"/>
      <c r="X545" s="210"/>
      <c r="Y545" s="210"/>
      <c r="Z545" s="210"/>
    </row>
    <row r="546" ht="12.75" customHeight="1">
      <c r="A546" s="625"/>
      <c r="B546" s="625"/>
      <c r="C546" s="625"/>
      <c r="D546" s="625"/>
      <c r="E546" s="210"/>
      <c r="F546" s="210"/>
      <c r="G546" s="210"/>
      <c r="H546" s="210"/>
      <c r="I546" s="627"/>
      <c r="J546" s="210"/>
      <c r="K546" s="210"/>
      <c r="L546" s="210"/>
      <c r="M546" s="628"/>
      <c r="N546" s="210"/>
      <c r="O546" s="210"/>
      <c r="P546" s="210"/>
      <c r="Q546" s="210"/>
      <c r="R546" s="210"/>
      <c r="S546" s="210"/>
      <c r="T546" s="210"/>
      <c r="U546" s="210"/>
      <c r="V546" s="210"/>
      <c r="W546" s="210"/>
      <c r="X546" s="210"/>
      <c r="Y546" s="210"/>
      <c r="Z546" s="210"/>
    </row>
    <row r="547" ht="12.75" customHeight="1">
      <c r="A547" s="625"/>
      <c r="B547" s="625"/>
      <c r="C547" s="625"/>
      <c r="D547" s="625"/>
      <c r="E547" s="210"/>
      <c r="F547" s="210"/>
      <c r="G547" s="210"/>
      <c r="H547" s="210"/>
      <c r="I547" s="627"/>
      <c r="J547" s="210"/>
      <c r="K547" s="210"/>
      <c r="L547" s="210"/>
      <c r="M547" s="628"/>
      <c r="N547" s="210"/>
      <c r="O547" s="210"/>
      <c r="P547" s="210"/>
      <c r="Q547" s="210"/>
      <c r="R547" s="210"/>
      <c r="S547" s="210"/>
      <c r="T547" s="210"/>
      <c r="U547" s="210"/>
      <c r="V547" s="210"/>
      <c r="W547" s="210"/>
      <c r="X547" s="210"/>
      <c r="Y547" s="210"/>
      <c r="Z547" s="210"/>
    </row>
    <row r="548" ht="12.75" customHeight="1">
      <c r="A548" s="625"/>
      <c r="B548" s="625"/>
      <c r="C548" s="625"/>
      <c r="D548" s="625"/>
      <c r="E548" s="210"/>
      <c r="F548" s="210"/>
      <c r="G548" s="210"/>
      <c r="H548" s="210"/>
      <c r="I548" s="627"/>
      <c r="J548" s="210"/>
      <c r="K548" s="210"/>
      <c r="L548" s="210"/>
      <c r="M548" s="628"/>
      <c r="N548" s="210"/>
      <c r="O548" s="210"/>
      <c r="P548" s="210"/>
      <c r="Q548" s="210"/>
      <c r="R548" s="210"/>
      <c r="S548" s="210"/>
      <c r="T548" s="210"/>
      <c r="U548" s="210"/>
      <c r="V548" s="210"/>
      <c r="W548" s="210"/>
      <c r="X548" s="210"/>
      <c r="Y548" s="210"/>
      <c r="Z548" s="210"/>
    </row>
    <row r="549" ht="12.75" customHeight="1">
      <c r="A549" s="625"/>
      <c r="B549" s="625"/>
      <c r="C549" s="625"/>
      <c r="D549" s="625"/>
      <c r="E549" s="210"/>
      <c r="F549" s="210"/>
      <c r="G549" s="210"/>
      <c r="H549" s="210"/>
      <c r="I549" s="627"/>
      <c r="J549" s="210"/>
      <c r="K549" s="210"/>
      <c r="L549" s="210"/>
      <c r="M549" s="628"/>
      <c r="N549" s="210"/>
      <c r="O549" s="210"/>
      <c r="P549" s="210"/>
      <c r="Q549" s="210"/>
      <c r="R549" s="210"/>
      <c r="S549" s="210"/>
      <c r="T549" s="210"/>
      <c r="U549" s="210"/>
      <c r="V549" s="210"/>
      <c r="W549" s="210"/>
      <c r="X549" s="210"/>
      <c r="Y549" s="210"/>
      <c r="Z549" s="210"/>
    </row>
    <row r="550" ht="12.75" customHeight="1">
      <c r="A550" s="625"/>
      <c r="B550" s="625"/>
      <c r="C550" s="625"/>
      <c r="D550" s="625"/>
      <c r="E550" s="210"/>
      <c r="F550" s="210"/>
      <c r="G550" s="210"/>
      <c r="H550" s="210"/>
      <c r="I550" s="627"/>
      <c r="J550" s="210"/>
      <c r="K550" s="210"/>
      <c r="L550" s="210"/>
      <c r="M550" s="628"/>
      <c r="N550" s="210"/>
      <c r="O550" s="210"/>
      <c r="P550" s="210"/>
      <c r="Q550" s="210"/>
      <c r="R550" s="210"/>
      <c r="S550" s="210"/>
      <c r="T550" s="210"/>
      <c r="U550" s="210"/>
      <c r="V550" s="210"/>
      <c r="W550" s="210"/>
      <c r="X550" s="210"/>
      <c r="Y550" s="210"/>
      <c r="Z550" s="210"/>
    </row>
    <row r="551" ht="12.75" customHeight="1">
      <c r="A551" s="625"/>
      <c r="B551" s="625"/>
      <c r="C551" s="625"/>
      <c r="D551" s="625"/>
      <c r="E551" s="210"/>
      <c r="F551" s="210"/>
      <c r="G551" s="210"/>
      <c r="H551" s="210"/>
      <c r="I551" s="627"/>
      <c r="J551" s="210"/>
      <c r="K551" s="210"/>
      <c r="L551" s="210"/>
      <c r="M551" s="628"/>
      <c r="N551" s="210"/>
      <c r="O551" s="210"/>
      <c r="P551" s="210"/>
      <c r="Q551" s="210"/>
      <c r="R551" s="210"/>
      <c r="S551" s="210"/>
      <c r="T551" s="210"/>
      <c r="U551" s="210"/>
      <c r="V551" s="210"/>
      <c r="W551" s="210"/>
      <c r="X551" s="210"/>
      <c r="Y551" s="210"/>
      <c r="Z551" s="210"/>
    </row>
    <row r="552" ht="12.75" customHeight="1">
      <c r="A552" s="625"/>
      <c r="B552" s="625"/>
      <c r="C552" s="625"/>
      <c r="D552" s="625"/>
      <c r="E552" s="210"/>
      <c r="F552" s="210"/>
      <c r="G552" s="210"/>
      <c r="H552" s="210"/>
      <c r="I552" s="627"/>
      <c r="J552" s="210"/>
      <c r="K552" s="210"/>
      <c r="L552" s="210"/>
      <c r="M552" s="628"/>
      <c r="N552" s="210"/>
      <c r="O552" s="210"/>
      <c r="P552" s="210"/>
      <c r="Q552" s="210"/>
      <c r="R552" s="210"/>
      <c r="S552" s="210"/>
      <c r="T552" s="210"/>
      <c r="U552" s="210"/>
      <c r="V552" s="210"/>
      <c r="W552" s="210"/>
      <c r="X552" s="210"/>
      <c r="Y552" s="210"/>
      <c r="Z552" s="210"/>
    </row>
    <row r="553" ht="12.75" customHeight="1">
      <c r="A553" s="625"/>
      <c r="B553" s="625"/>
      <c r="C553" s="625"/>
      <c r="D553" s="625"/>
      <c r="E553" s="210"/>
      <c r="F553" s="210"/>
      <c r="G553" s="210"/>
      <c r="H553" s="210"/>
      <c r="I553" s="627"/>
      <c r="J553" s="210"/>
      <c r="K553" s="210"/>
      <c r="L553" s="210"/>
      <c r="M553" s="628"/>
      <c r="N553" s="210"/>
      <c r="O553" s="210"/>
      <c r="P553" s="210"/>
      <c r="Q553" s="210"/>
      <c r="R553" s="210"/>
      <c r="S553" s="210"/>
      <c r="T553" s="210"/>
      <c r="U553" s="210"/>
      <c r="V553" s="210"/>
      <c r="W553" s="210"/>
      <c r="X553" s="210"/>
      <c r="Y553" s="210"/>
      <c r="Z553" s="210"/>
    </row>
    <row r="554" ht="12.75" customHeight="1">
      <c r="A554" s="625"/>
      <c r="B554" s="625"/>
      <c r="C554" s="625"/>
      <c r="D554" s="625"/>
      <c r="E554" s="210"/>
      <c r="F554" s="210"/>
      <c r="G554" s="210"/>
      <c r="H554" s="210"/>
      <c r="I554" s="627"/>
      <c r="J554" s="210"/>
      <c r="K554" s="210"/>
      <c r="L554" s="210"/>
      <c r="M554" s="628"/>
      <c r="N554" s="210"/>
      <c r="O554" s="210"/>
      <c r="P554" s="210"/>
      <c r="Q554" s="210"/>
      <c r="R554" s="210"/>
      <c r="S554" s="210"/>
      <c r="T554" s="210"/>
      <c r="U554" s="210"/>
      <c r="V554" s="210"/>
      <c r="W554" s="210"/>
      <c r="X554" s="210"/>
      <c r="Y554" s="210"/>
      <c r="Z554" s="210"/>
    </row>
    <row r="555" ht="12.75" customHeight="1">
      <c r="A555" s="625"/>
      <c r="B555" s="625"/>
      <c r="C555" s="625"/>
      <c r="D555" s="625"/>
      <c r="E555" s="210"/>
      <c r="F555" s="210"/>
      <c r="G555" s="210"/>
      <c r="H555" s="210"/>
      <c r="I555" s="627"/>
      <c r="J555" s="210"/>
      <c r="K555" s="210"/>
      <c r="L555" s="210"/>
      <c r="M555" s="628"/>
      <c r="N555" s="210"/>
      <c r="O555" s="210"/>
      <c r="P555" s="210"/>
      <c r="Q555" s="210"/>
      <c r="R555" s="210"/>
      <c r="S555" s="210"/>
      <c r="T555" s="210"/>
      <c r="U555" s="210"/>
      <c r="V555" s="210"/>
      <c r="W555" s="210"/>
      <c r="X555" s="210"/>
      <c r="Y555" s="210"/>
      <c r="Z555" s="210"/>
    </row>
    <row r="556" ht="12.75" customHeight="1">
      <c r="A556" s="625"/>
      <c r="B556" s="625"/>
      <c r="C556" s="625"/>
      <c r="D556" s="625"/>
      <c r="E556" s="210"/>
      <c r="F556" s="210"/>
      <c r="G556" s="210"/>
      <c r="H556" s="210"/>
      <c r="I556" s="627"/>
      <c r="J556" s="210"/>
      <c r="K556" s="210"/>
      <c r="L556" s="210"/>
      <c r="M556" s="628"/>
      <c r="N556" s="210"/>
      <c r="O556" s="210"/>
      <c r="P556" s="210"/>
      <c r="Q556" s="210"/>
      <c r="R556" s="210"/>
      <c r="S556" s="210"/>
      <c r="T556" s="210"/>
      <c r="U556" s="210"/>
      <c r="V556" s="210"/>
      <c r="W556" s="210"/>
      <c r="X556" s="210"/>
      <c r="Y556" s="210"/>
      <c r="Z556" s="210"/>
    </row>
    <row r="557" ht="12.75" customHeight="1">
      <c r="A557" s="625"/>
      <c r="B557" s="625"/>
      <c r="C557" s="625"/>
      <c r="D557" s="625"/>
      <c r="E557" s="210"/>
      <c r="F557" s="210"/>
      <c r="G557" s="210"/>
      <c r="H557" s="210"/>
      <c r="I557" s="627"/>
      <c r="J557" s="210"/>
      <c r="K557" s="210"/>
      <c r="L557" s="210"/>
      <c r="M557" s="628"/>
      <c r="N557" s="210"/>
      <c r="O557" s="210"/>
      <c r="P557" s="210"/>
      <c r="Q557" s="210"/>
      <c r="R557" s="210"/>
      <c r="S557" s="210"/>
      <c r="T557" s="210"/>
      <c r="U557" s="210"/>
      <c r="V557" s="210"/>
      <c r="W557" s="210"/>
      <c r="X557" s="210"/>
      <c r="Y557" s="210"/>
      <c r="Z557" s="210"/>
    </row>
    <row r="558" ht="12.75" customHeight="1">
      <c r="A558" s="625"/>
      <c r="B558" s="625"/>
      <c r="C558" s="625"/>
      <c r="D558" s="625"/>
      <c r="E558" s="210"/>
      <c r="F558" s="210"/>
      <c r="G558" s="210"/>
      <c r="H558" s="210"/>
      <c r="I558" s="627"/>
      <c r="J558" s="210"/>
      <c r="K558" s="210"/>
      <c r="L558" s="210"/>
      <c r="M558" s="628"/>
      <c r="N558" s="210"/>
      <c r="O558" s="210"/>
      <c r="P558" s="210"/>
      <c r="Q558" s="210"/>
      <c r="R558" s="210"/>
      <c r="S558" s="210"/>
      <c r="T558" s="210"/>
      <c r="U558" s="210"/>
      <c r="V558" s="210"/>
      <c r="W558" s="210"/>
      <c r="X558" s="210"/>
      <c r="Y558" s="210"/>
      <c r="Z558" s="210"/>
    </row>
    <row r="559" ht="12.75" customHeight="1">
      <c r="A559" s="625"/>
      <c r="B559" s="625"/>
      <c r="C559" s="625"/>
      <c r="D559" s="625"/>
      <c r="E559" s="210"/>
      <c r="F559" s="210"/>
      <c r="G559" s="210"/>
      <c r="H559" s="210"/>
      <c r="I559" s="627"/>
      <c r="J559" s="210"/>
      <c r="K559" s="210"/>
      <c r="L559" s="210"/>
      <c r="M559" s="628"/>
      <c r="N559" s="210"/>
      <c r="O559" s="210"/>
      <c r="P559" s="210"/>
      <c r="Q559" s="210"/>
      <c r="R559" s="210"/>
      <c r="S559" s="210"/>
      <c r="T559" s="210"/>
      <c r="U559" s="210"/>
      <c r="V559" s="210"/>
      <c r="W559" s="210"/>
      <c r="X559" s="210"/>
      <c r="Y559" s="210"/>
      <c r="Z559" s="210"/>
    </row>
    <row r="560" ht="12.75" customHeight="1">
      <c r="A560" s="625"/>
      <c r="B560" s="625"/>
      <c r="C560" s="625"/>
      <c r="D560" s="625"/>
      <c r="E560" s="210"/>
      <c r="F560" s="210"/>
      <c r="G560" s="210"/>
      <c r="H560" s="210"/>
      <c r="I560" s="627"/>
      <c r="J560" s="210"/>
      <c r="K560" s="210"/>
      <c r="L560" s="210"/>
      <c r="M560" s="628"/>
      <c r="N560" s="210"/>
      <c r="O560" s="210"/>
      <c r="P560" s="210"/>
      <c r="Q560" s="210"/>
      <c r="R560" s="210"/>
      <c r="S560" s="210"/>
      <c r="T560" s="210"/>
      <c r="U560" s="210"/>
      <c r="V560" s="210"/>
      <c r="W560" s="210"/>
      <c r="X560" s="210"/>
      <c r="Y560" s="210"/>
      <c r="Z560" s="210"/>
    </row>
    <row r="561" ht="12.75" customHeight="1">
      <c r="A561" s="625"/>
      <c r="B561" s="625"/>
      <c r="C561" s="625"/>
      <c r="D561" s="625"/>
      <c r="E561" s="210"/>
      <c r="F561" s="210"/>
      <c r="G561" s="210"/>
      <c r="H561" s="210"/>
      <c r="I561" s="627"/>
      <c r="J561" s="210"/>
      <c r="K561" s="210"/>
      <c r="L561" s="210"/>
      <c r="M561" s="628"/>
      <c r="N561" s="210"/>
      <c r="O561" s="210"/>
      <c r="P561" s="210"/>
      <c r="Q561" s="210"/>
      <c r="R561" s="210"/>
      <c r="S561" s="210"/>
      <c r="T561" s="210"/>
      <c r="U561" s="210"/>
      <c r="V561" s="210"/>
      <c r="W561" s="210"/>
      <c r="X561" s="210"/>
      <c r="Y561" s="210"/>
      <c r="Z561" s="210"/>
    </row>
    <row r="562" ht="12.75" customHeight="1">
      <c r="A562" s="625"/>
      <c r="B562" s="625"/>
      <c r="C562" s="625"/>
      <c r="D562" s="625"/>
      <c r="E562" s="210"/>
      <c r="F562" s="210"/>
      <c r="G562" s="210"/>
      <c r="H562" s="210"/>
      <c r="I562" s="627"/>
      <c r="J562" s="210"/>
      <c r="K562" s="210"/>
      <c r="L562" s="210"/>
      <c r="M562" s="628"/>
      <c r="N562" s="210"/>
      <c r="O562" s="210"/>
      <c r="P562" s="210"/>
      <c r="Q562" s="210"/>
      <c r="R562" s="210"/>
      <c r="S562" s="210"/>
      <c r="T562" s="210"/>
      <c r="U562" s="210"/>
      <c r="V562" s="210"/>
      <c r="W562" s="210"/>
      <c r="X562" s="210"/>
      <c r="Y562" s="210"/>
      <c r="Z562" s="210"/>
    </row>
    <row r="563" ht="12.75" customHeight="1">
      <c r="A563" s="625"/>
      <c r="B563" s="625"/>
      <c r="C563" s="625"/>
      <c r="D563" s="625"/>
      <c r="E563" s="210"/>
      <c r="F563" s="210"/>
      <c r="G563" s="210"/>
      <c r="H563" s="210"/>
      <c r="I563" s="627"/>
      <c r="J563" s="210"/>
      <c r="K563" s="210"/>
      <c r="L563" s="210"/>
      <c r="M563" s="628"/>
      <c r="N563" s="210"/>
      <c r="O563" s="210"/>
      <c r="P563" s="210"/>
      <c r="Q563" s="210"/>
      <c r="R563" s="210"/>
      <c r="S563" s="210"/>
      <c r="T563" s="210"/>
      <c r="U563" s="210"/>
      <c r="V563" s="210"/>
      <c r="W563" s="210"/>
      <c r="X563" s="210"/>
      <c r="Y563" s="210"/>
      <c r="Z563" s="210"/>
    </row>
    <row r="564" ht="12.75" customHeight="1">
      <c r="A564" s="625"/>
      <c r="B564" s="625"/>
      <c r="C564" s="625"/>
      <c r="D564" s="625"/>
      <c r="E564" s="210"/>
      <c r="F564" s="210"/>
      <c r="G564" s="210"/>
      <c r="H564" s="210"/>
      <c r="I564" s="627"/>
      <c r="J564" s="210"/>
      <c r="K564" s="210"/>
      <c r="L564" s="210"/>
      <c r="M564" s="628"/>
      <c r="N564" s="210"/>
      <c r="O564" s="210"/>
      <c r="P564" s="210"/>
      <c r="Q564" s="210"/>
      <c r="R564" s="210"/>
      <c r="S564" s="210"/>
      <c r="T564" s="210"/>
      <c r="U564" s="210"/>
      <c r="V564" s="210"/>
      <c r="W564" s="210"/>
      <c r="X564" s="210"/>
      <c r="Y564" s="210"/>
      <c r="Z564" s="210"/>
    </row>
    <row r="565" ht="12.75" customHeight="1">
      <c r="A565" s="625"/>
      <c r="B565" s="625"/>
      <c r="C565" s="625"/>
      <c r="D565" s="625"/>
      <c r="E565" s="210"/>
      <c r="F565" s="210"/>
      <c r="G565" s="210"/>
      <c r="H565" s="210"/>
      <c r="I565" s="627"/>
      <c r="J565" s="210"/>
      <c r="K565" s="210"/>
      <c r="L565" s="210"/>
      <c r="M565" s="628"/>
      <c r="N565" s="210"/>
      <c r="O565" s="210"/>
      <c r="P565" s="210"/>
      <c r="Q565" s="210"/>
      <c r="R565" s="210"/>
      <c r="S565" s="210"/>
      <c r="T565" s="210"/>
      <c r="U565" s="210"/>
      <c r="V565" s="210"/>
      <c r="W565" s="210"/>
      <c r="X565" s="210"/>
      <c r="Y565" s="210"/>
      <c r="Z565" s="210"/>
    </row>
    <row r="566" ht="12.75" customHeight="1">
      <c r="A566" s="625"/>
      <c r="B566" s="625"/>
      <c r="C566" s="625"/>
      <c r="D566" s="625"/>
      <c r="E566" s="210"/>
      <c r="F566" s="210"/>
      <c r="G566" s="210"/>
      <c r="H566" s="210"/>
      <c r="I566" s="627"/>
      <c r="J566" s="210"/>
      <c r="K566" s="210"/>
      <c r="L566" s="210"/>
      <c r="M566" s="628"/>
      <c r="N566" s="210"/>
      <c r="O566" s="210"/>
      <c r="P566" s="210"/>
      <c r="Q566" s="210"/>
      <c r="R566" s="210"/>
      <c r="S566" s="210"/>
      <c r="T566" s="210"/>
      <c r="U566" s="210"/>
      <c r="V566" s="210"/>
      <c r="W566" s="210"/>
      <c r="X566" s="210"/>
      <c r="Y566" s="210"/>
      <c r="Z566" s="210"/>
    </row>
    <row r="567" ht="12.75" customHeight="1">
      <c r="A567" s="625"/>
      <c r="B567" s="625"/>
      <c r="C567" s="625"/>
      <c r="D567" s="625"/>
      <c r="E567" s="210"/>
      <c r="F567" s="210"/>
      <c r="G567" s="210"/>
      <c r="H567" s="210"/>
      <c r="I567" s="627"/>
      <c r="J567" s="210"/>
      <c r="K567" s="210"/>
      <c r="L567" s="210"/>
      <c r="M567" s="628"/>
      <c r="N567" s="210"/>
      <c r="O567" s="210"/>
      <c r="P567" s="210"/>
      <c r="Q567" s="210"/>
      <c r="R567" s="210"/>
      <c r="S567" s="210"/>
      <c r="T567" s="210"/>
      <c r="U567" s="210"/>
      <c r="V567" s="210"/>
      <c r="W567" s="210"/>
      <c r="X567" s="210"/>
      <c r="Y567" s="210"/>
      <c r="Z567" s="210"/>
    </row>
    <row r="568" ht="12.75" customHeight="1">
      <c r="A568" s="625"/>
      <c r="B568" s="625"/>
      <c r="C568" s="625"/>
      <c r="D568" s="625"/>
      <c r="E568" s="210"/>
      <c r="F568" s="210"/>
      <c r="G568" s="210"/>
      <c r="H568" s="210"/>
      <c r="I568" s="627"/>
      <c r="J568" s="210"/>
      <c r="K568" s="210"/>
      <c r="L568" s="210"/>
      <c r="M568" s="628"/>
      <c r="N568" s="210"/>
      <c r="O568" s="210"/>
      <c r="P568" s="210"/>
      <c r="Q568" s="210"/>
      <c r="R568" s="210"/>
      <c r="S568" s="210"/>
      <c r="T568" s="210"/>
      <c r="U568" s="210"/>
      <c r="V568" s="210"/>
      <c r="W568" s="210"/>
      <c r="X568" s="210"/>
      <c r="Y568" s="210"/>
      <c r="Z568" s="210"/>
    </row>
    <row r="569" ht="12.75" customHeight="1">
      <c r="A569" s="625"/>
      <c r="B569" s="625"/>
      <c r="C569" s="625"/>
      <c r="D569" s="625"/>
      <c r="E569" s="210"/>
      <c r="F569" s="210"/>
      <c r="G569" s="210"/>
      <c r="H569" s="210"/>
      <c r="I569" s="627"/>
      <c r="J569" s="210"/>
      <c r="K569" s="210"/>
      <c r="L569" s="210"/>
      <c r="M569" s="628"/>
      <c r="N569" s="210"/>
      <c r="O569" s="210"/>
      <c r="P569" s="210"/>
      <c r="Q569" s="210"/>
      <c r="R569" s="210"/>
      <c r="S569" s="210"/>
      <c r="T569" s="210"/>
      <c r="U569" s="210"/>
      <c r="V569" s="210"/>
      <c r="W569" s="210"/>
      <c r="X569" s="210"/>
      <c r="Y569" s="210"/>
      <c r="Z569" s="210"/>
    </row>
    <row r="570" ht="12.75" customHeight="1">
      <c r="A570" s="625"/>
      <c r="B570" s="625"/>
      <c r="C570" s="625"/>
      <c r="D570" s="625"/>
      <c r="E570" s="210"/>
      <c r="F570" s="210"/>
      <c r="G570" s="210"/>
      <c r="H570" s="210"/>
      <c r="I570" s="627"/>
      <c r="J570" s="210"/>
      <c r="K570" s="210"/>
      <c r="L570" s="210"/>
      <c r="M570" s="628"/>
      <c r="N570" s="210"/>
      <c r="O570" s="210"/>
      <c r="P570" s="210"/>
      <c r="Q570" s="210"/>
      <c r="R570" s="210"/>
      <c r="S570" s="210"/>
      <c r="T570" s="210"/>
      <c r="U570" s="210"/>
      <c r="V570" s="210"/>
      <c r="W570" s="210"/>
      <c r="X570" s="210"/>
      <c r="Y570" s="210"/>
      <c r="Z570" s="210"/>
    </row>
    <row r="571" ht="12.75" customHeight="1">
      <c r="A571" s="625"/>
      <c r="B571" s="625"/>
      <c r="C571" s="625"/>
      <c r="D571" s="625"/>
      <c r="E571" s="210"/>
      <c r="F571" s="210"/>
      <c r="G571" s="210"/>
      <c r="H571" s="210"/>
      <c r="I571" s="627"/>
      <c r="J571" s="210"/>
      <c r="K571" s="210"/>
      <c r="L571" s="210"/>
      <c r="M571" s="628"/>
      <c r="N571" s="210"/>
      <c r="O571" s="210"/>
      <c r="P571" s="210"/>
      <c r="Q571" s="210"/>
      <c r="R571" s="210"/>
      <c r="S571" s="210"/>
      <c r="T571" s="210"/>
      <c r="U571" s="210"/>
      <c r="V571" s="210"/>
      <c r="W571" s="210"/>
      <c r="X571" s="210"/>
      <c r="Y571" s="210"/>
      <c r="Z571" s="210"/>
    </row>
    <row r="572" ht="12.75" customHeight="1">
      <c r="A572" s="625"/>
      <c r="B572" s="625"/>
      <c r="C572" s="625"/>
      <c r="D572" s="625"/>
      <c r="E572" s="210"/>
      <c r="F572" s="210"/>
      <c r="G572" s="210"/>
      <c r="H572" s="210"/>
      <c r="I572" s="627"/>
      <c r="J572" s="210"/>
      <c r="K572" s="210"/>
      <c r="L572" s="210"/>
      <c r="M572" s="628"/>
      <c r="N572" s="210"/>
      <c r="O572" s="210"/>
      <c r="P572" s="210"/>
      <c r="Q572" s="210"/>
      <c r="R572" s="210"/>
      <c r="S572" s="210"/>
      <c r="T572" s="210"/>
      <c r="U572" s="210"/>
      <c r="V572" s="210"/>
      <c r="W572" s="210"/>
      <c r="X572" s="210"/>
      <c r="Y572" s="210"/>
      <c r="Z572" s="210"/>
    </row>
    <row r="573" ht="12.75" customHeight="1">
      <c r="A573" s="625"/>
      <c r="B573" s="625"/>
      <c r="C573" s="625"/>
      <c r="D573" s="625"/>
      <c r="E573" s="210"/>
      <c r="F573" s="210"/>
      <c r="G573" s="210"/>
      <c r="H573" s="210"/>
      <c r="I573" s="627"/>
      <c r="J573" s="210"/>
      <c r="K573" s="210"/>
      <c r="L573" s="210"/>
      <c r="M573" s="628"/>
      <c r="N573" s="210"/>
      <c r="O573" s="210"/>
      <c r="P573" s="210"/>
      <c r="Q573" s="210"/>
      <c r="R573" s="210"/>
      <c r="S573" s="210"/>
      <c r="T573" s="210"/>
      <c r="U573" s="210"/>
      <c r="V573" s="210"/>
      <c r="W573" s="210"/>
      <c r="X573" s="210"/>
      <c r="Y573" s="210"/>
      <c r="Z573" s="210"/>
    </row>
    <row r="574" ht="12.75" customHeight="1">
      <c r="A574" s="625"/>
      <c r="B574" s="625"/>
      <c r="C574" s="625"/>
      <c r="D574" s="625"/>
      <c r="E574" s="210"/>
      <c r="F574" s="210"/>
      <c r="G574" s="210"/>
      <c r="H574" s="210"/>
      <c r="I574" s="627"/>
      <c r="J574" s="210"/>
      <c r="K574" s="210"/>
      <c r="L574" s="210"/>
      <c r="M574" s="628"/>
      <c r="N574" s="210"/>
      <c r="O574" s="210"/>
      <c r="P574" s="210"/>
      <c r="Q574" s="210"/>
      <c r="R574" s="210"/>
      <c r="S574" s="210"/>
      <c r="T574" s="210"/>
      <c r="U574" s="210"/>
      <c r="V574" s="210"/>
      <c r="W574" s="210"/>
      <c r="X574" s="210"/>
      <c r="Y574" s="210"/>
      <c r="Z574" s="210"/>
    </row>
    <row r="575" ht="12.75" customHeight="1">
      <c r="A575" s="625"/>
      <c r="B575" s="625"/>
      <c r="C575" s="625"/>
      <c r="D575" s="625"/>
      <c r="E575" s="210"/>
      <c r="F575" s="210"/>
      <c r="G575" s="210"/>
      <c r="H575" s="210"/>
      <c r="I575" s="627"/>
      <c r="J575" s="210"/>
      <c r="K575" s="210"/>
      <c r="L575" s="210"/>
      <c r="M575" s="628"/>
      <c r="N575" s="210"/>
      <c r="O575" s="210"/>
      <c r="P575" s="210"/>
      <c r="Q575" s="210"/>
      <c r="R575" s="210"/>
      <c r="S575" s="210"/>
      <c r="T575" s="210"/>
      <c r="U575" s="210"/>
      <c r="V575" s="210"/>
      <c r="W575" s="210"/>
      <c r="X575" s="210"/>
      <c r="Y575" s="210"/>
      <c r="Z575" s="210"/>
    </row>
    <row r="576" ht="12.75" customHeight="1">
      <c r="A576" s="625"/>
      <c r="B576" s="625"/>
      <c r="C576" s="625"/>
      <c r="D576" s="625"/>
      <c r="E576" s="210"/>
      <c r="F576" s="210"/>
      <c r="G576" s="210"/>
      <c r="H576" s="210"/>
      <c r="I576" s="627"/>
      <c r="J576" s="210"/>
      <c r="K576" s="210"/>
      <c r="L576" s="210"/>
      <c r="M576" s="628"/>
      <c r="N576" s="210"/>
      <c r="O576" s="210"/>
      <c r="P576" s="210"/>
      <c r="Q576" s="210"/>
      <c r="R576" s="210"/>
      <c r="S576" s="210"/>
      <c r="T576" s="210"/>
      <c r="U576" s="210"/>
      <c r="V576" s="210"/>
      <c r="W576" s="210"/>
      <c r="X576" s="210"/>
      <c r="Y576" s="210"/>
      <c r="Z576" s="210"/>
    </row>
    <row r="577" ht="12.75" customHeight="1">
      <c r="A577" s="625"/>
      <c r="B577" s="625"/>
      <c r="C577" s="625"/>
      <c r="D577" s="625"/>
      <c r="E577" s="210"/>
      <c r="F577" s="210"/>
      <c r="G577" s="210"/>
      <c r="H577" s="210"/>
      <c r="I577" s="627"/>
      <c r="J577" s="210"/>
      <c r="K577" s="210"/>
      <c r="L577" s="210"/>
      <c r="M577" s="628"/>
      <c r="N577" s="210"/>
      <c r="O577" s="210"/>
      <c r="P577" s="210"/>
      <c r="Q577" s="210"/>
      <c r="R577" s="210"/>
      <c r="S577" s="210"/>
      <c r="T577" s="210"/>
      <c r="U577" s="210"/>
      <c r="V577" s="210"/>
      <c r="W577" s="210"/>
      <c r="X577" s="210"/>
      <c r="Y577" s="210"/>
      <c r="Z577" s="210"/>
    </row>
    <row r="578" ht="12.75" customHeight="1">
      <c r="A578" s="625"/>
      <c r="B578" s="625"/>
      <c r="C578" s="625"/>
      <c r="D578" s="625"/>
      <c r="E578" s="210"/>
      <c r="F578" s="210"/>
      <c r="G578" s="210"/>
      <c r="H578" s="210"/>
      <c r="I578" s="627"/>
      <c r="J578" s="210"/>
      <c r="K578" s="210"/>
      <c r="L578" s="210"/>
      <c r="M578" s="628"/>
      <c r="N578" s="210"/>
      <c r="O578" s="210"/>
      <c r="P578" s="210"/>
      <c r="Q578" s="210"/>
      <c r="R578" s="210"/>
      <c r="S578" s="210"/>
      <c r="T578" s="210"/>
      <c r="U578" s="210"/>
      <c r="V578" s="210"/>
      <c r="W578" s="210"/>
      <c r="X578" s="210"/>
      <c r="Y578" s="210"/>
      <c r="Z578" s="210"/>
    </row>
    <row r="579" ht="12.75" customHeight="1">
      <c r="A579" s="625"/>
      <c r="B579" s="625"/>
      <c r="C579" s="625"/>
      <c r="D579" s="625"/>
      <c r="E579" s="210"/>
      <c r="F579" s="210"/>
      <c r="G579" s="210"/>
      <c r="H579" s="210"/>
      <c r="I579" s="627"/>
      <c r="J579" s="210"/>
      <c r="K579" s="210"/>
      <c r="L579" s="210"/>
      <c r="M579" s="628"/>
      <c r="N579" s="210"/>
      <c r="O579" s="210"/>
      <c r="P579" s="210"/>
      <c r="Q579" s="210"/>
      <c r="R579" s="210"/>
      <c r="S579" s="210"/>
      <c r="T579" s="210"/>
      <c r="U579" s="210"/>
      <c r="V579" s="210"/>
      <c r="W579" s="210"/>
      <c r="X579" s="210"/>
      <c r="Y579" s="210"/>
      <c r="Z579" s="210"/>
    </row>
    <row r="580" ht="12.75" customHeight="1">
      <c r="A580" s="625"/>
      <c r="B580" s="625"/>
      <c r="C580" s="625"/>
      <c r="D580" s="625"/>
      <c r="E580" s="210"/>
      <c r="F580" s="210"/>
      <c r="G580" s="210"/>
      <c r="H580" s="210"/>
      <c r="I580" s="627"/>
      <c r="J580" s="210"/>
      <c r="K580" s="210"/>
      <c r="L580" s="210"/>
      <c r="M580" s="628"/>
      <c r="N580" s="210"/>
      <c r="O580" s="210"/>
      <c r="P580" s="210"/>
      <c r="Q580" s="210"/>
      <c r="R580" s="210"/>
      <c r="S580" s="210"/>
      <c r="T580" s="210"/>
      <c r="U580" s="210"/>
      <c r="V580" s="210"/>
      <c r="W580" s="210"/>
      <c r="X580" s="210"/>
      <c r="Y580" s="210"/>
      <c r="Z580" s="210"/>
    </row>
    <row r="581" ht="12.75" customHeight="1">
      <c r="A581" s="625"/>
      <c r="B581" s="625"/>
      <c r="C581" s="625"/>
      <c r="D581" s="625"/>
      <c r="E581" s="210"/>
      <c r="F581" s="210"/>
      <c r="G581" s="210"/>
      <c r="H581" s="210"/>
      <c r="I581" s="627"/>
      <c r="J581" s="210"/>
      <c r="K581" s="210"/>
      <c r="L581" s="210"/>
      <c r="M581" s="628"/>
      <c r="N581" s="210"/>
      <c r="O581" s="210"/>
      <c r="P581" s="210"/>
      <c r="Q581" s="210"/>
      <c r="R581" s="210"/>
      <c r="S581" s="210"/>
      <c r="T581" s="210"/>
      <c r="U581" s="210"/>
      <c r="V581" s="210"/>
      <c r="W581" s="210"/>
      <c r="X581" s="210"/>
      <c r="Y581" s="210"/>
      <c r="Z581" s="210"/>
    </row>
    <row r="582" ht="12.75" customHeight="1">
      <c r="A582" s="625"/>
      <c r="B582" s="625"/>
      <c r="C582" s="625"/>
      <c r="D582" s="625"/>
      <c r="E582" s="210"/>
      <c r="F582" s="210"/>
      <c r="G582" s="210"/>
      <c r="H582" s="210"/>
      <c r="I582" s="627"/>
      <c r="J582" s="210"/>
      <c r="K582" s="210"/>
      <c r="L582" s="210"/>
      <c r="M582" s="628"/>
      <c r="N582" s="210"/>
      <c r="O582" s="210"/>
      <c r="P582" s="210"/>
      <c r="Q582" s="210"/>
      <c r="R582" s="210"/>
      <c r="S582" s="210"/>
      <c r="T582" s="210"/>
      <c r="U582" s="210"/>
      <c r="V582" s="210"/>
      <c r="W582" s="210"/>
      <c r="X582" s="210"/>
      <c r="Y582" s="210"/>
      <c r="Z582" s="210"/>
    </row>
    <row r="583" ht="12.75" customHeight="1">
      <c r="A583" s="625"/>
      <c r="B583" s="625"/>
      <c r="C583" s="625"/>
      <c r="D583" s="625"/>
      <c r="E583" s="210"/>
      <c r="F583" s="210"/>
      <c r="G583" s="210"/>
      <c r="H583" s="210"/>
      <c r="I583" s="627"/>
      <c r="J583" s="210"/>
      <c r="K583" s="210"/>
      <c r="L583" s="210"/>
      <c r="M583" s="628"/>
      <c r="N583" s="210"/>
      <c r="O583" s="210"/>
      <c r="P583" s="210"/>
      <c r="Q583" s="210"/>
      <c r="R583" s="210"/>
      <c r="S583" s="210"/>
      <c r="T583" s="210"/>
      <c r="U583" s="210"/>
      <c r="V583" s="210"/>
      <c r="W583" s="210"/>
      <c r="X583" s="210"/>
      <c r="Y583" s="210"/>
      <c r="Z583" s="210"/>
    </row>
    <row r="584" ht="12.75" customHeight="1">
      <c r="A584" s="625"/>
      <c r="B584" s="625"/>
      <c r="C584" s="625"/>
      <c r="D584" s="625"/>
      <c r="E584" s="210"/>
      <c r="F584" s="210"/>
      <c r="G584" s="210"/>
      <c r="H584" s="210"/>
      <c r="I584" s="627"/>
      <c r="J584" s="210"/>
      <c r="K584" s="210"/>
      <c r="L584" s="210"/>
      <c r="M584" s="628"/>
      <c r="N584" s="210"/>
      <c r="O584" s="210"/>
      <c r="P584" s="210"/>
      <c r="Q584" s="210"/>
      <c r="R584" s="210"/>
      <c r="S584" s="210"/>
      <c r="T584" s="210"/>
      <c r="U584" s="210"/>
      <c r="V584" s="210"/>
      <c r="W584" s="210"/>
      <c r="X584" s="210"/>
      <c r="Y584" s="210"/>
      <c r="Z584" s="210"/>
    </row>
    <row r="585" ht="12.75" customHeight="1">
      <c r="A585" s="625"/>
      <c r="B585" s="625"/>
      <c r="C585" s="625"/>
      <c r="D585" s="625"/>
      <c r="E585" s="210"/>
      <c r="F585" s="210"/>
      <c r="G585" s="210"/>
      <c r="H585" s="210"/>
      <c r="I585" s="627"/>
      <c r="J585" s="210"/>
      <c r="K585" s="210"/>
      <c r="L585" s="210"/>
      <c r="M585" s="628"/>
      <c r="N585" s="210"/>
      <c r="O585" s="210"/>
      <c r="P585" s="210"/>
      <c r="Q585" s="210"/>
      <c r="R585" s="210"/>
      <c r="S585" s="210"/>
      <c r="T585" s="210"/>
      <c r="U585" s="210"/>
      <c r="V585" s="210"/>
      <c r="W585" s="210"/>
      <c r="X585" s="210"/>
      <c r="Y585" s="210"/>
      <c r="Z585" s="210"/>
    </row>
    <row r="586" ht="12.75" customHeight="1">
      <c r="A586" s="625"/>
      <c r="B586" s="625"/>
      <c r="C586" s="625"/>
      <c r="D586" s="625"/>
      <c r="E586" s="210"/>
      <c r="F586" s="210"/>
      <c r="G586" s="210"/>
      <c r="H586" s="210"/>
      <c r="I586" s="627"/>
      <c r="J586" s="210"/>
      <c r="K586" s="210"/>
      <c r="L586" s="210"/>
      <c r="M586" s="628"/>
      <c r="N586" s="210"/>
      <c r="O586" s="210"/>
      <c r="P586" s="210"/>
      <c r="Q586" s="210"/>
      <c r="R586" s="210"/>
      <c r="S586" s="210"/>
      <c r="T586" s="210"/>
      <c r="U586" s="210"/>
      <c r="V586" s="210"/>
      <c r="W586" s="210"/>
      <c r="X586" s="210"/>
      <c r="Y586" s="210"/>
      <c r="Z586" s="210"/>
    </row>
    <row r="587" ht="12.75" customHeight="1">
      <c r="A587" s="625"/>
      <c r="B587" s="625"/>
      <c r="C587" s="625"/>
      <c r="D587" s="625"/>
      <c r="E587" s="210"/>
      <c r="F587" s="210"/>
      <c r="G587" s="210"/>
      <c r="H587" s="210"/>
      <c r="I587" s="627"/>
      <c r="J587" s="210"/>
      <c r="K587" s="210"/>
      <c r="L587" s="210"/>
      <c r="M587" s="628"/>
      <c r="N587" s="210"/>
      <c r="O587" s="210"/>
      <c r="P587" s="210"/>
      <c r="Q587" s="210"/>
      <c r="R587" s="210"/>
      <c r="S587" s="210"/>
      <c r="T587" s="210"/>
      <c r="U587" s="210"/>
      <c r="V587" s="210"/>
      <c r="W587" s="210"/>
      <c r="X587" s="210"/>
      <c r="Y587" s="210"/>
      <c r="Z587" s="210"/>
    </row>
    <row r="588" ht="12.75" customHeight="1">
      <c r="A588" s="625"/>
      <c r="B588" s="625"/>
      <c r="C588" s="625"/>
      <c r="D588" s="625"/>
      <c r="E588" s="210"/>
      <c r="F588" s="210"/>
      <c r="G588" s="210"/>
      <c r="H588" s="210"/>
      <c r="I588" s="627"/>
      <c r="J588" s="210"/>
      <c r="K588" s="210"/>
      <c r="L588" s="210"/>
      <c r="M588" s="628"/>
      <c r="N588" s="210"/>
      <c r="O588" s="210"/>
      <c r="P588" s="210"/>
      <c r="Q588" s="210"/>
      <c r="R588" s="210"/>
      <c r="S588" s="210"/>
      <c r="T588" s="210"/>
      <c r="U588" s="210"/>
      <c r="V588" s="210"/>
      <c r="W588" s="210"/>
      <c r="X588" s="210"/>
      <c r="Y588" s="210"/>
      <c r="Z588" s="210"/>
    </row>
    <row r="589" ht="12.75" customHeight="1">
      <c r="A589" s="625"/>
      <c r="B589" s="625"/>
      <c r="C589" s="625"/>
      <c r="D589" s="625"/>
      <c r="E589" s="210"/>
      <c r="F589" s="210"/>
      <c r="G589" s="210"/>
      <c r="H589" s="210"/>
      <c r="I589" s="627"/>
      <c r="J589" s="210"/>
      <c r="K589" s="210"/>
      <c r="L589" s="210"/>
      <c r="M589" s="628"/>
      <c r="N589" s="210"/>
      <c r="O589" s="210"/>
      <c r="P589" s="210"/>
      <c r="Q589" s="210"/>
      <c r="R589" s="210"/>
      <c r="S589" s="210"/>
      <c r="T589" s="210"/>
      <c r="U589" s="210"/>
      <c r="V589" s="210"/>
      <c r="W589" s="210"/>
      <c r="X589" s="210"/>
      <c r="Y589" s="210"/>
      <c r="Z589" s="210"/>
    </row>
    <row r="590" ht="12.75" customHeight="1">
      <c r="A590" s="625"/>
      <c r="B590" s="625"/>
      <c r="C590" s="625"/>
      <c r="D590" s="625"/>
      <c r="E590" s="210"/>
      <c r="F590" s="210"/>
      <c r="G590" s="210"/>
      <c r="H590" s="210"/>
      <c r="I590" s="627"/>
      <c r="J590" s="210"/>
      <c r="K590" s="210"/>
      <c r="L590" s="210"/>
      <c r="M590" s="628"/>
      <c r="N590" s="210"/>
      <c r="O590" s="210"/>
      <c r="P590" s="210"/>
      <c r="Q590" s="210"/>
      <c r="R590" s="210"/>
      <c r="S590" s="210"/>
      <c r="T590" s="210"/>
      <c r="U590" s="210"/>
      <c r="V590" s="210"/>
      <c r="W590" s="210"/>
      <c r="X590" s="210"/>
      <c r="Y590" s="210"/>
      <c r="Z590" s="210"/>
    </row>
    <row r="591" ht="12.75" customHeight="1">
      <c r="A591" s="625"/>
      <c r="B591" s="625"/>
      <c r="C591" s="625"/>
      <c r="D591" s="625"/>
      <c r="E591" s="210"/>
      <c r="F591" s="210"/>
      <c r="G591" s="210"/>
      <c r="H591" s="210"/>
      <c r="I591" s="627"/>
      <c r="J591" s="210"/>
      <c r="K591" s="210"/>
      <c r="L591" s="210"/>
      <c r="M591" s="628"/>
      <c r="N591" s="210"/>
      <c r="O591" s="210"/>
      <c r="P591" s="210"/>
      <c r="Q591" s="210"/>
      <c r="R591" s="210"/>
      <c r="S591" s="210"/>
      <c r="T591" s="210"/>
      <c r="U591" s="210"/>
      <c r="V591" s="210"/>
      <c r="W591" s="210"/>
      <c r="X591" s="210"/>
      <c r="Y591" s="210"/>
      <c r="Z591" s="210"/>
    </row>
    <row r="592" ht="12.75" customHeight="1">
      <c r="A592" s="625"/>
      <c r="B592" s="625"/>
      <c r="C592" s="625"/>
      <c r="D592" s="625"/>
      <c r="E592" s="210"/>
      <c r="F592" s="210"/>
      <c r="G592" s="210"/>
      <c r="H592" s="210"/>
      <c r="I592" s="627"/>
      <c r="J592" s="210"/>
      <c r="K592" s="210"/>
      <c r="L592" s="210"/>
      <c r="M592" s="628"/>
      <c r="N592" s="210"/>
      <c r="O592" s="210"/>
      <c r="P592" s="210"/>
      <c r="Q592" s="210"/>
      <c r="R592" s="210"/>
      <c r="S592" s="210"/>
      <c r="T592" s="210"/>
      <c r="U592" s="210"/>
      <c r="V592" s="210"/>
      <c r="W592" s="210"/>
      <c r="X592" s="210"/>
      <c r="Y592" s="210"/>
      <c r="Z592" s="210"/>
    </row>
    <row r="593" ht="12.75" customHeight="1">
      <c r="A593" s="625"/>
      <c r="B593" s="625"/>
      <c r="C593" s="625"/>
      <c r="D593" s="625"/>
      <c r="E593" s="210"/>
      <c r="F593" s="210"/>
      <c r="G593" s="210"/>
      <c r="H593" s="210"/>
      <c r="I593" s="627"/>
      <c r="J593" s="210"/>
      <c r="K593" s="210"/>
      <c r="L593" s="210"/>
      <c r="M593" s="628"/>
      <c r="N593" s="210"/>
      <c r="O593" s="210"/>
      <c r="P593" s="210"/>
      <c r="Q593" s="210"/>
      <c r="R593" s="210"/>
      <c r="S593" s="210"/>
      <c r="T593" s="210"/>
      <c r="U593" s="210"/>
      <c r="V593" s="210"/>
      <c r="W593" s="210"/>
      <c r="X593" s="210"/>
      <c r="Y593" s="210"/>
      <c r="Z593" s="210"/>
    </row>
    <row r="594" ht="12.75" customHeight="1">
      <c r="A594" s="625"/>
      <c r="B594" s="625"/>
      <c r="C594" s="625"/>
      <c r="D594" s="625"/>
      <c r="E594" s="210"/>
      <c r="F594" s="210"/>
      <c r="G594" s="210"/>
      <c r="H594" s="210"/>
      <c r="I594" s="627"/>
      <c r="J594" s="210"/>
      <c r="K594" s="210"/>
      <c r="L594" s="210"/>
      <c r="M594" s="628"/>
      <c r="N594" s="210"/>
      <c r="O594" s="210"/>
      <c r="P594" s="210"/>
      <c r="Q594" s="210"/>
      <c r="R594" s="210"/>
      <c r="S594" s="210"/>
      <c r="T594" s="210"/>
      <c r="U594" s="210"/>
      <c r="V594" s="210"/>
      <c r="W594" s="210"/>
      <c r="X594" s="210"/>
      <c r="Y594" s="210"/>
      <c r="Z594" s="210"/>
    </row>
    <row r="595" ht="12.75" customHeight="1">
      <c r="A595" s="625"/>
      <c r="B595" s="625"/>
      <c r="C595" s="625"/>
      <c r="D595" s="625"/>
      <c r="E595" s="210"/>
      <c r="F595" s="210"/>
      <c r="G595" s="210"/>
      <c r="H595" s="210"/>
      <c r="I595" s="627"/>
      <c r="J595" s="210"/>
      <c r="K595" s="210"/>
      <c r="L595" s="210"/>
      <c r="M595" s="628"/>
      <c r="N595" s="210"/>
      <c r="O595" s="210"/>
      <c r="P595" s="210"/>
      <c r="Q595" s="210"/>
      <c r="R595" s="210"/>
      <c r="S595" s="210"/>
      <c r="T595" s="210"/>
      <c r="U595" s="210"/>
      <c r="V595" s="210"/>
      <c r="W595" s="210"/>
      <c r="X595" s="210"/>
      <c r="Y595" s="210"/>
      <c r="Z595" s="210"/>
    </row>
    <row r="596" ht="12.75" customHeight="1">
      <c r="A596" s="625"/>
      <c r="B596" s="625"/>
      <c r="C596" s="625"/>
      <c r="D596" s="625"/>
      <c r="E596" s="210"/>
      <c r="F596" s="210"/>
      <c r="G596" s="210"/>
      <c r="H596" s="210"/>
      <c r="I596" s="627"/>
      <c r="J596" s="210"/>
      <c r="K596" s="210"/>
      <c r="L596" s="210"/>
      <c r="M596" s="628"/>
      <c r="N596" s="210"/>
      <c r="O596" s="210"/>
      <c r="P596" s="210"/>
      <c r="Q596" s="210"/>
      <c r="R596" s="210"/>
      <c r="S596" s="210"/>
      <c r="T596" s="210"/>
      <c r="U596" s="210"/>
      <c r="V596" s="210"/>
      <c r="W596" s="210"/>
      <c r="X596" s="210"/>
      <c r="Y596" s="210"/>
      <c r="Z596" s="210"/>
    </row>
    <row r="597" ht="12.75" customHeight="1">
      <c r="A597" s="625"/>
      <c r="B597" s="625"/>
      <c r="C597" s="625"/>
      <c r="D597" s="625"/>
      <c r="E597" s="210"/>
      <c r="F597" s="210"/>
      <c r="G597" s="210"/>
      <c r="H597" s="210"/>
      <c r="I597" s="627"/>
      <c r="J597" s="210"/>
      <c r="K597" s="210"/>
      <c r="L597" s="210"/>
      <c r="M597" s="628"/>
      <c r="N597" s="210"/>
      <c r="O597" s="210"/>
      <c r="P597" s="210"/>
      <c r="Q597" s="210"/>
      <c r="R597" s="210"/>
      <c r="S597" s="210"/>
      <c r="T597" s="210"/>
      <c r="U597" s="210"/>
      <c r="V597" s="210"/>
      <c r="W597" s="210"/>
      <c r="X597" s="210"/>
      <c r="Y597" s="210"/>
      <c r="Z597" s="210"/>
    </row>
    <row r="598" ht="12.75" customHeight="1">
      <c r="A598" s="625"/>
      <c r="B598" s="625"/>
      <c r="C598" s="625"/>
      <c r="D598" s="625"/>
      <c r="E598" s="210"/>
      <c r="F598" s="210"/>
      <c r="G598" s="210"/>
      <c r="H598" s="210"/>
      <c r="I598" s="627"/>
      <c r="J598" s="210"/>
      <c r="K598" s="210"/>
      <c r="L598" s="210"/>
      <c r="M598" s="628"/>
      <c r="N598" s="210"/>
      <c r="O598" s="210"/>
      <c r="P598" s="210"/>
      <c r="Q598" s="210"/>
      <c r="R598" s="210"/>
      <c r="S598" s="210"/>
      <c r="T598" s="210"/>
      <c r="U598" s="210"/>
      <c r="V598" s="210"/>
      <c r="W598" s="210"/>
      <c r="X598" s="210"/>
      <c r="Y598" s="210"/>
      <c r="Z598" s="210"/>
    </row>
    <row r="599" ht="12.75" customHeight="1">
      <c r="A599" s="625"/>
      <c r="B599" s="625"/>
      <c r="C599" s="625"/>
      <c r="D599" s="625"/>
      <c r="E599" s="210"/>
      <c r="F599" s="210"/>
      <c r="G599" s="210"/>
      <c r="H599" s="210"/>
      <c r="I599" s="627"/>
      <c r="J599" s="210"/>
      <c r="K599" s="210"/>
      <c r="L599" s="210"/>
      <c r="M599" s="628"/>
      <c r="N599" s="210"/>
      <c r="O599" s="210"/>
      <c r="P599" s="210"/>
      <c r="Q599" s="210"/>
      <c r="R599" s="210"/>
      <c r="S599" s="210"/>
      <c r="T599" s="210"/>
      <c r="U599" s="210"/>
      <c r="V599" s="210"/>
      <c r="W599" s="210"/>
      <c r="X599" s="210"/>
      <c r="Y599" s="210"/>
      <c r="Z599" s="210"/>
    </row>
    <row r="600" ht="12.75" customHeight="1">
      <c r="A600" s="625"/>
      <c r="B600" s="625"/>
      <c r="C600" s="625"/>
      <c r="D600" s="625"/>
      <c r="E600" s="210"/>
      <c r="F600" s="210"/>
      <c r="G600" s="210"/>
      <c r="H600" s="210"/>
      <c r="I600" s="627"/>
      <c r="J600" s="210"/>
      <c r="K600" s="210"/>
      <c r="L600" s="210"/>
      <c r="M600" s="628"/>
      <c r="N600" s="210"/>
      <c r="O600" s="210"/>
      <c r="P600" s="210"/>
      <c r="Q600" s="210"/>
      <c r="R600" s="210"/>
      <c r="S600" s="210"/>
      <c r="T600" s="210"/>
      <c r="U600" s="210"/>
      <c r="V600" s="210"/>
      <c r="W600" s="210"/>
      <c r="X600" s="210"/>
      <c r="Y600" s="210"/>
      <c r="Z600" s="210"/>
    </row>
    <row r="601" ht="12.75" customHeight="1">
      <c r="A601" s="625"/>
      <c r="B601" s="625"/>
      <c r="C601" s="625"/>
      <c r="D601" s="625"/>
      <c r="E601" s="210"/>
      <c r="F601" s="210"/>
      <c r="G601" s="210"/>
      <c r="H601" s="210"/>
      <c r="I601" s="627"/>
      <c r="J601" s="210"/>
      <c r="K601" s="210"/>
      <c r="L601" s="210"/>
      <c r="M601" s="628"/>
      <c r="N601" s="210"/>
      <c r="O601" s="210"/>
      <c r="P601" s="210"/>
      <c r="Q601" s="210"/>
      <c r="R601" s="210"/>
      <c r="S601" s="210"/>
      <c r="T601" s="210"/>
      <c r="U601" s="210"/>
      <c r="V601" s="210"/>
      <c r="W601" s="210"/>
      <c r="X601" s="210"/>
      <c r="Y601" s="210"/>
      <c r="Z601" s="210"/>
    </row>
    <row r="602" ht="12.75" customHeight="1">
      <c r="A602" s="625"/>
      <c r="B602" s="625"/>
      <c r="C602" s="625"/>
      <c r="D602" s="625"/>
      <c r="E602" s="210"/>
      <c r="F602" s="210"/>
      <c r="G602" s="210"/>
      <c r="H602" s="210"/>
      <c r="I602" s="627"/>
      <c r="J602" s="210"/>
      <c r="K602" s="210"/>
      <c r="L602" s="210"/>
      <c r="M602" s="628"/>
      <c r="N602" s="210"/>
      <c r="O602" s="210"/>
      <c r="P602" s="210"/>
      <c r="Q602" s="210"/>
      <c r="R602" s="210"/>
      <c r="S602" s="210"/>
      <c r="T602" s="210"/>
      <c r="U602" s="210"/>
      <c r="V602" s="210"/>
      <c r="W602" s="210"/>
      <c r="X602" s="210"/>
      <c r="Y602" s="210"/>
      <c r="Z602" s="210"/>
    </row>
    <row r="603" ht="12.75" customHeight="1">
      <c r="A603" s="625"/>
      <c r="B603" s="625"/>
      <c r="C603" s="625"/>
      <c r="D603" s="625"/>
      <c r="E603" s="210"/>
      <c r="F603" s="210"/>
      <c r="G603" s="210"/>
      <c r="H603" s="210"/>
      <c r="I603" s="627"/>
      <c r="J603" s="210"/>
      <c r="K603" s="210"/>
      <c r="L603" s="210"/>
      <c r="M603" s="628"/>
      <c r="N603" s="210"/>
      <c r="O603" s="210"/>
      <c r="P603" s="210"/>
      <c r="Q603" s="210"/>
      <c r="R603" s="210"/>
      <c r="S603" s="210"/>
      <c r="T603" s="210"/>
      <c r="U603" s="210"/>
      <c r="V603" s="210"/>
      <c r="W603" s="210"/>
      <c r="X603" s="210"/>
      <c r="Y603" s="210"/>
      <c r="Z603" s="210"/>
    </row>
    <row r="604" ht="12.75" customHeight="1">
      <c r="A604" s="625"/>
      <c r="B604" s="625"/>
      <c r="C604" s="625"/>
      <c r="D604" s="625"/>
      <c r="E604" s="210"/>
      <c r="F604" s="210"/>
      <c r="G604" s="210"/>
      <c r="H604" s="210"/>
      <c r="I604" s="627"/>
      <c r="J604" s="210"/>
      <c r="K604" s="210"/>
      <c r="L604" s="210"/>
      <c r="M604" s="628"/>
      <c r="N604" s="210"/>
      <c r="O604" s="210"/>
      <c r="P604" s="210"/>
      <c r="Q604" s="210"/>
      <c r="R604" s="210"/>
      <c r="S604" s="210"/>
      <c r="T604" s="210"/>
      <c r="U604" s="210"/>
      <c r="V604" s="210"/>
      <c r="W604" s="210"/>
      <c r="X604" s="210"/>
      <c r="Y604" s="210"/>
      <c r="Z604" s="210"/>
    </row>
    <row r="605" ht="12.75" customHeight="1">
      <c r="A605" s="625"/>
      <c r="B605" s="625"/>
      <c r="C605" s="625"/>
      <c r="D605" s="625"/>
      <c r="E605" s="210"/>
      <c r="F605" s="210"/>
      <c r="G605" s="210"/>
      <c r="H605" s="210"/>
      <c r="I605" s="627"/>
      <c r="J605" s="210"/>
      <c r="K605" s="210"/>
      <c r="L605" s="210"/>
      <c r="M605" s="628"/>
      <c r="N605" s="210"/>
      <c r="O605" s="210"/>
      <c r="P605" s="210"/>
      <c r="Q605" s="210"/>
      <c r="R605" s="210"/>
      <c r="S605" s="210"/>
      <c r="T605" s="210"/>
      <c r="U605" s="210"/>
      <c r="V605" s="210"/>
      <c r="W605" s="210"/>
      <c r="X605" s="210"/>
      <c r="Y605" s="210"/>
      <c r="Z605" s="210"/>
    </row>
    <row r="606" ht="12.75" customHeight="1">
      <c r="A606" s="625"/>
      <c r="B606" s="625"/>
      <c r="C606" s="625"/>
      <c r="D606" s="625"/>
      <c r="E606" s="210"/>
      <c r="F606" s="210"/>
      <c r="G606" s="210"/>
      <c r="H606" s="210"/>
      <c r="I606" s="627"/>
      <c r="J606" s="210"/>
      <c r="K606" s="210"/>
      <c r="L606" s="210"/>
      <c r="M606" s="628"/>
      <c r="N606" s="210"/>
      <c r="O606" s="210"/>
      <c r="P606" s="210"/>
      <c r="Q606" s="210"/>
      <c r="R606" s="210"/>
      <c r="S606" s="210"/>
      <c r="T606" s="210"/>
      <c r="U606" s="210"/>
      <c r="V606" s="210"/>
      <c r="W606" s="210"/>
      <c r="X606" s="210"/>
      <c r="Y606" s="210"/>
      <c r="Z606" s="210"/>
    </row>
    <row r="607" ht="12.75" customHeight="1">
      <c r="A607" s="625"/>
      <c r="B607" s="625"/>
      <c r="C607" s="625"/>
      <c r="D607" s="625"/>
      <c r="E607" s="210"/>
      <c r="F607" s="210"/>
      <c r="G607" s="210"/>
      <c r="H607" s="210"/>
      <c r="I607" s="627"/>
      <c r="J607" s="210"/>
      <c r="K607" s="210"/>
      <c r="L607" s="210"/>
      <c r="M607" s="628"/>
      <c r="N607" s="210"/>
      <c r="O607" s="210"/>
      <c r="P607" s="210"/>
      <c r="Q607" s="210"/>
      <c r="R607" s="210"/>
      <c r="S607" s="210"/>
      <c r="T607" s="210"/>
      <c r="U607" s="210"/>
      <c r="V607" s="210"/>
      <c r="W607" s="210"/>
      <c r="X607" s="210"/>
      <c r="Y607" s="210"/>
      <c r="Z607" s="210"/>
    </row>
    <row r="608" ht="12.75" customHeight="1">
      <c r="A608" s="625"/>
      <c r="B608" s="625"/>
      <c r="C608" s="625"/>
      <c r="D608" s="625"/>
      <c r="E608" s="210"/>
      <c r="F608" s="210"/>
      <c r="G608" s="210"/>
      <c r="H608" s="210"/>
      <c r="I608" s="627"/>
      <c r="J608" s="210"/>
      <c r="K608" s="210"/>
      <c r="L608" s="210"/>
      <c r="M608" s="628"/>
      <c r="N608" s="210"/>
      <c r="O608" s="210"/>
      <c r="P608" s="210"/>
      <c r="Q608" s="210"/>
      <c r="R608" s="210"/>
      <c r="S608" s="210"/>
      <c r="T608" s="210"/>
      <c r="U608" s="210"/>
      <c r="V608" s="210"/>
      <c r="W608" s="210"/>
      <c r="X608" s="210"/>
      <c r="Y608" s="210"/>
      <c r="Z608" s="210"/>
    </row>
    <row r="609" ht="12.75" customHeight="1">
      <c r="A609" s="625"/>
      <c r="B609" s="625"/>
      <c r="C609" s="625"/>
      <c r="D609" s="625"/>
      <c r="E609" s="210"/>
      <c r="F609" s="210"/>
      <c r="G609" s="210"/>
      <c r="H609" s="210"/>
      <c r="I609" s="627"/>
      <c r="J609" s="210"/>
      <c r="K609" s="210"/>
      <c r="L609" s="210"/>
      <c r="M609" s="628"/>
      <c r="N609" s="210"/>
      <c r="O609" s="210"/>
      <c r="P609" s="210"/>
      <c r="Q609" s="210"/>
      <c r="R609" s="210"/>
      <c r="S609" s="210"/>
      <c r="T609" s="210"/>
      <c r="U609" s="210"/>
      <c r="V609" s="210"/>
      <c r="W609" s="210"/>
      <c r="X609" s="210"/>
      <c r="Y609" s="210"/>
      <c r="Z609" s="210"/>
    </row>
    <row r="610" ht="12.75" customHeight="1">
      <c r="A610" s="625"/>
      <c r="B610" s="625"/>
      <c r="C610" s="625"/>
      <c r="D610" s="625"/>
      <c r="E610" s="210"/>
      <c r="F610" s="210"/>
      <c r="G610" s="210"/>
      <c r="H610" s="210"/>
      <c r="I610" s="627"/>
      <c r="J610" s="210"/>
      <c r="K610" s="210"/>
      <c r="L610" s="210"/>
      <c r="M610" s="628"/>
      <c r="N610" s="210"/>
      <c r="O610" s="210"/>
      <c r="P610" s="210"/>
      <c r="Q610" s="210"/>
      <c r="R610" s="210"/>
      <c r="S610" s="210"/>
      <c r="T610" s="210"/>
      <c r="U610" s="210"/>
      <c r="V610" s="210"/>
      <c r="W610" s="210"/>
      <c r="X610" s="210"/>
      <c r="Y610" s="210"/>
      <c r="Z610" s="210"/>
    </row>
    <row r="611" ht="12.75" customHeight="1">
      <c r="A611" s="625"/>
      <c r="B611" s="625"/>
      <c r="C611" s="625"/>
      <c r="D611" s="625"/>
      <c r="E611" s="210"/>
      <c r="F611" s="210"/>
      <c r="G611" s="210"/>
      <c r="H611" s="210"/>
      <c r="I611" s="627"/>
      <c r="J611" s="210"/>
      <c r="K611" s="210"/>
      <c r="L611" s="210"/>
      <c r="M611" s="628"/>
      <c r="N611" s="210"/>
      <c r="O611" s="210"/>
      <c r="P611" s="210"/>
      <c r="Q611" s="210"/>
      <c r="R611" s="210"/>
      <c r="S611" s="210"/>
      <c r="T611" s="210"/>
      <c r="U611" s="210"/>
      <c r="V611" s="210"/>
      <c r="W611" s="210"/>
      <c r="X611" s="210"/>
      <c r="Y611" s="210"/>
      <c r="Z611" s="210"/>
    </row>
    <row r="612" ht="12.75" customHeight="1">
      <c r="A612" s="625"/>
      <c r="B612" s="625"/>
      <c r="C612" s="625"/>
      <c r="D612" s="625"/>
      <c r="E612" s="210"/>
      <c r="F612" s="210"/>
      <c r="G612" s="210"/>
      <c r="H612" s="210"/>
      <c r="I612" s="627"/>
      <c r="J612" s="210"/>
      <c r="K612" s="210"/>
      <c r="L612" s="210"/>
      <c r="M612" s="628"/>
      <c r="N612" s="210"/>
      <c r="O612" s="210"/>
      <c r="P612" s="210"/>
      <c r="Q612" s="210"/>
      <c r="R612" s="210"/>
      <c r="S612" s="210"/>
      <c r="T612" s="210"/>
      <c r="U612" s="210"/>
      <c r="V612" s="210"/>
      <c r="W612" s="210"/>
      <c r="X612" s="210"/>
      <c r="Y612" s="210"/>
      <c r="Z612" s="210"/>
    </row>
    <row r="613" ht="12.75" customHeight="1">
      <c r="A613" s="625"/>
      <c r="B613" s="625"/>
      <c r="C613" s="625"/>
      <c r="D613" s="625"/>
      <c r="E613" s="210"/>
      <c r="F613" s="210"/>
      <c r="G613" s="210"/>
      <c r="H613" s="210"/>
      <c r="I613" s="627"/>
      <c r="J613" s="210"/>
      <c r="K613" s="210"/>
      <c r="L613" s="210"/>
      <c r="M613" s="628"/>
      <c r="N613" s="210"/>
      <c r="O613" s="210"/>
      <c r="P613" s="210"/>
      <c r="Q613" s="210"/>
      <c r="R613" s="210"/>
      <c r="S613" s="210"/>
      <c r="T613" s="210"/>
      <c r="U613" s="210"/>
      <c r="V613" s="210"/>
      <c r="W613" s="210"/>
      <c r="X613" s="210"/>
      <c r="Y613" s="210"/>
      <c r="Z613" s="210"/>
    </row>
    <row r="614" ht="12.75" customHeight="1">
      <c r="A614" s="625"/>
      <c r="B614" s="625"/>
      <c r="C614" s="625"/>
      <c r="D614" s="625"/>
      <c r="E614" s="210"/>
      <c r="F614" s="210"/>
      <c r="G614" s="210"/>
      <c r="H614" s="210"/>
      <c r="I614" s="627"/>
      <c r="J614" s="210"/>
      <c r="K614" s="210"/>
      <c r="L614" s="210"/>
      <c r="M614" s="628"/>
      <c r="N614" s="210"/>
      <c r="O614" s="210"/>
      <c r="P614" s="210"/>
      <c r="Q614" s="210"/>
      <c r="R614" s="210"/>
      <c r="S614" s="210"/>
      <c r="T614" s="210"/>
      <c r="U614" s="210"/>
      <c r="V614" s="210"/>
      <c r="W614" s="210"/>
      <c r="X614" s="210"/>
      <c r="Y614" s="210"/>
      <c r="Z614" s="210"/>
    </row>
    <row r="615" ht="12.75" customHeight="1">
      <c r="A615" s="625"/>
      <c r="B615" s="625"/>
      <c r="C615" s="625"/>
      <c r="D615" s="625"/>
      <c r="E615" s="210"/>
      <c r="F615" s="210"/>
      <c r="G615" s="210"/>
      <c r="H615" s="210"/>
      <c r="I615" s="627"/>
      <c r="J615" s="210"/>
      <c r="K615" s="210"/>
      <c r="L615" s="210"/>
      <c r="M615" s="628"/>
      <c r="N615" s="210"/>
      <c r="O615" s="210"/>
      <c r="P615" s="210"/>
      <c r="Q615" s="210"/>
      <c r="R615" s="210"/>
      <c r="S615" s="210"/>
      <c r="T615" s="210"/>
      <c r="U615" s="210"/>
      <c r="V615" s="210"/>
      <c r="W615" s="210"/>
      <c r="X615" s="210"/>
      <c r="Y615" s="210"/>
      <c r="Z615" s="210"/>
    </row>
    <row r="616" ht="12.75" customHeight="1">
      <c r="A616" s="625"/>
      <c r="B616" s="625"/>
      <c r="C616" s="625"/>
      <c r="D616" s="625"/>
      <c r="E616" s="210"/>
      <c r="F616" s="210"/>
      <c r="G616" s="210"/>
      <c r="H616" s="210"/>
      <c r="I616" s="627"/>
      <c r="J616" s="210"/>
      <c r="K616" s="210"/>
      <c r="L616" s="210"/>
      <c r="M616" s="628"/>
      <c r="N616" s="210"/>
      <c r="O616" s="210"/>
      <c r="P616" s="210"/>
      <c r="Q616" s="210"/>
      <c r="R616" s="210"/>
      <c r="S616" s="210"/>
      <c r="T616" s="210"/>
      <c r="U616" s="210"/>
      <c r="V616" s="210"/>
      <c r="W616" s="210"/>
      <c r="X616" s="210"/>
      <c r="Y616" s="210"/>
      <c r="Z616" s="210"/>
    </row>
    <row r="617" ht="12.75" customHeight="1">
      <c r="A617" s="625"/>
      <c r="B617" s="625"/>
      <c r="C617" s="625"/>
      <c r="D617" s="625"/>
      <c r="E617" s="210"/>
      <c r="F617" s="210"/>
      <c r="G617" s="210"/>
      <c r="H617" s="210"/>
      <c r="I617" s="627"/>
      <c r="J617" s="210"/>
      <c r="K617" s="210"/>
      <c r="L617" s="210"/>
      <c r="M617" s="628"/>
      <c r="N617" s="210"/>
      <c r="O617" s="210"/>
      <c r="P617" s="210"/>
      <c r="Q617" s="210"/>
      <c r="R617" s="210"/>
      <c r="S617" s="210"/>
      <c r="T617" s="210"/>
      <c r="U617" s="210"/>
      <c r="V617" s="210"/>
      <c r="W617" s="210"/>
      <c r="X617" s="210"/>
      <c r="Y617" s="210"/>
      <c r="Z617" s="210"/>
    </row>
    <row r="618" ht="12.75" customHeight="1">
      <c r="A618" s="625"/>
      <c r="B618" s="625"/>
      <c r="C618" s="625"/>
      <c r="D618" s="625"/>
      <c r="E618" s="210"/>
      <c r="F618" s="210"/>
      <c r="G618" s="210"/>
      <c r="H618" s="210"/>
      <c r="I618" s="627"/>
      <c r="J618" s="210"/>
      <c r="K618" s="210"/>
      <c r="L618" s="210"/>
      <c r="M618" s="628"/>
      <c r="N618" s="210"/>
      <c r="O618" s="210"/>
      <c r="P618" s="210"/>
      <c r="Q618" s="210"/>
      <c r="R618" s="210"/>
      <c r="S618" s="210"/>
      <c r="T618" s="210"/>
      <c r="U618" s="210"/>
      <c r="V618" s="210"/>
      <c r="W618" s="210"/>
      <c r="X618" s="210"/>
      <c r="Y618" s="210"/>
      <c r="Z618" s="210"/>
    </row>
    <row r="619" ht="12.75" customHeight="1">
      <c r="A619" s="625"/>
      <c r="B619" s="625"/>
      <c r="C619" s="625"/>
      <c r="D619" s="625"/>
      <c r="E619" s="210"/>
      <c r="F619" s="210"/>
      <c r="G619" s="210"/>
      <c r="H619" s="210"/>
      <c r="I619" s="627"/>
      <c r="J619" s="210"/>
      <c r="K619" s="210"/>
      <c r="L619" s="210"/>
      <c r="M619" s="628"/>
      <c r="N619" s="210"/>
      <c r="O619" s="210"/>
      <c r="P619" s="210"/>
      <c r="Q619" s="210"/>
      <c r="R619" s="210"/>
      <c r="S619" s="210"/>
      <c r="T619" s="210"/>
      <c r="U619" s="210"/>
      <c r="V619" s="210"/>
      <c r="W619" s="210"/>
      <c r="X619" s="210"/>
      <c r="Y619" s="210"/>
      <c r="Z619" s="210"/>
    </row>
    <row r="620" ht="12.75" customHeight="1">
      <c r="A620" s="625"/>
      <c r="B620" s="625"/>
      <c r="C620" s="625"/>
      <c r="D620" s="625"/>
      <c r="E620" s="210"/>
      <c r="F620" s="210"/>
      <c r="G620" s="210"/>
      <c r="H620" s="210"/>
      <c r="I620" s="627"/>
      <c r="J620" s="210"/>
      <c r="K620" s="210"/>
      <c r="L620" s="210"/>
      <c r="M620" s="628"/>
      <c r="N620" s="210"/>
      <c r="O620" s="210"/>
      <c r="P620" s="210"/>
      <c r="Q620" s="210"/>
      <c r="R620" s="210"/>
      <c r="S620" s="210"/>
      <c r="T620" s="210"/>
      <c r="U620" s="210"/>
      <c r="V620" s="210"/>
      <c r="W620" s="210"/>
      <c r="X620" s="210"/>
      <c r="Y620" s="210"/>
      <c r="Z620" s="210"/>
    </row>
    <row r="621" ht="12.75" customHeight="1">
      <c r="A621" s="625"/>
      <c r="B621" s="625"/>
      <c r="C621" s="625"/>
      <c r="D621" s="625"/>
      <c r="E621" s="210"/>
      <c r="F621" s="210"/>
      <c r="G621" s="210"/>
      <c r="H621" s="210"/>
      <c r="I621" s="627"/>
      <c r="J621" s="210"/>
      <c r="K621" s="210"/>
      <c r="L621" s="210"/>
      <c r="M621" s="628"/>
      <c r="N621" s="210"/>
      <c r="O621" s="210"/>
      <c r="P621" s="210"/>
      <c r="Q621" s="210"/>
      <c r="R621" s="210"/>
      <c r="S621" s="210"/>
      <c r="T621" s="210"/>
      <c r="U621" s="210"/>
      <c r="V621" s="210"/>
      <c r="W621" s="210"/>
      <c r="X621" s="210"/>
      <c r="Y621" s="210"/>
      <c r="Z621" s="210"/>
    </row>
    <row r="622" ht="12.75" customHeight="1">
      <c r="A622" s="625"/>
      <c r="B622" s="625"/>
      <c r="C622" s="625"/>
      <c r="D622" s="625"/>
      <c r="E622" s="210"/>
      <c r="F622" s="210"/>
      <c r="G622" s="210"/>
      <c r="H622" s="210"/>
      <c r="I622" s="627"/>
      <c r="J622" s="210"/>
      <c r="K622" s="210"/>
      <c r="L622" s="210"/>
      <c r="M622" s="628"/>
      <c r="N622" s="210"/>
      <c r="O622" s="210"/>
      <c r="P622" s="210"/>
      <c r="Q622" s="210"/>
      <c r="R622" s="210"/>
      <c r="S622" s="210"/>
      <c r="T622" s="210"/>
      <c r="U622" s="210"/>
      <c r="V622" s="210"/>
      <c r="W622" s="210"/>
      <c r="X622" s="210"/>
      <c r="Y622" s="210"/>
      <c r="Z622" s="210"/>
    </row>
    <row r="623" ht="12.75" customHeight="1">
      <c r="A623" s="625"/>
      <c r="B623" s="625"/>
      <c r="C623" s="625"/>
      <c r="D623" s="625"/>
      <c r="E623" s="210"/>
      <c r="F623" s="210"/>
      <c r="G623" s="210"/>
      <c r="H623" s="210"/>
      <c r="I623" s="627"/>
      <c r="J623" s="210"/>
      <c r="K623" s="210"/>
      <c r="L623" s="210"/>
      <c r="M623" s="628"/>
      <c r="N623" s="210"/>
      <c r="O623" s="210"/>
      <c r="P623" s="210"/>
      <c r="Q623" s="210"/>
      <c r="R623" s="210"/>
      <c r="S623" s="210"/>
      <c r="T623" s="210"/>
      <c r="U623" s="210"/>
      <c r="V623" s="210"/>
      <c r="W623" s="210"/>
      <c r="X623" s="210"/>
      <c r="Y623" s="210"/>
      <c r="Z623" s="210"/>
    </row>
    <row r="624" ht="12.75" customHeight="1">
      <c r="A624" s="625"/>
      <c r="B624" s="625"/>
      <c r="C624" s="625"/>
      <c r="D624" s="625"/>
      <c r="E624" s="210"/>
      <c r="F624" s="210"/>
      <c r="G624" s="210"/>
      <c r="H624" s="210"/>
      <c r="I624" s="627"/>
      <c r="J624" s="210"/>
      <c r="K624" s="210"/>
      <c r="L624" s="210"/>
      <c r="M624" s="628"/>
      <c r="N624" s="210"/>
      <c r="O624" s="210"/>
      <c r="P624" s="210"/>
      <c r="Q624" s="210"/>
      <c r="R624" s="210"/>
      <c r="S624" s="210"/>
      <c r="T624" s="210"/>
      <c r="U624" s="210"/>
      <c r="V624" s="210"/>
      <c r="W624" s="210"/>
      <c r="X624" s="210"/>
      <c r="Y624" s="210"/>
      <c r="Z624" s="210"/>
    </row>
    <row r="625" ht="12.75" customHeight="1">
      <c r="A625" s="625"/>
      <c r="B625" s="625"/>
      <c r="C625" s="625"/>
      <c r="D625" s="625"/>
      <c r="E625" s="210"/>
      <c r="F625" s="210"/>
      <c r="G625" s="210"/>
      <c r="H625" s="210"/>
      <c r="I625" s="627"/>
      <c r="J625" s="210"/>
      <c r="K625" s="210"/>
      <c r="L625" s="210"/>
      <c r="M625" s="628"/>
      <c r="N625" s="210"/>
      <c r="O625" s="210"/>
      <c r="P625" s="210"/>
      <c r="Q625" s="210"/>
      <c r="R625" s="210"/>
      <c r="S625" s="210"/>
      <c r="T625" s="210"/>
      <c r="U625" s="210"/>
      <c r="V625" s="210"/>
      <c r="W625" s="210"/>
      <c r="X625" s="210"/>
      <c r="Y625" s="210"/>
      <c r="Z625" s="210"/>
    </row>
    <row r="626" ht="12.75" customHeight="1">
      <c r="A626" s="625"/>
      <c r="B626" s="625"/>
      <c r="C626" s="625"/>
      <c r="D626" s="625"/>
      <c r="E626" s="210"/>
      <c r="F626" s="210"/>
      <c r="G626" s="210"/>
      <c r="H626" s="210"/>
      <c r="I626" s="627"/>
      <c r="J626" s="210"/>
      <c r="K626" s="210"/>
      <c r="L626" s="210"/>
      <c r="M626" s="628"/>
      <c r="N626" s="210"/>
      <c r="O626" s="210"/>
      <c r="P626" s="210"/>
      <c r="Q626" s="210"/>
      <c r="R626" s="210"/>
      <c r="S626" s="210"/>
      <c r="T626" s="210"/>
      <c r="U626" s="210"/>
      <c r="V626" s="210"/>
      <c r="W626" s="210"/>
      <c r="X626" s="210"/>
      <c r="Y626" s="210"/>
      <c r="Z626" s="210"/>
    </row>
    <row r="627" ht="12.75" customHeight="1">
      <c r="A627" s="625"/>
      <c r="B627" s="625"/>
      <c r="C627" s="625"/>
      <c r="D627" s="625"/>
      <c r="E627" s="210"/>
      <c r="F627" s="210"/>
      <c r="G627" s="210"/>
      <c r="H627" s="210"/>
      <c r="I627" s="627"/>
      <c r="J627" s="210"/>
      <c r="K627" s="210"/>
      <c r="L627" s="210"/>
      <c r="M627" s="628"/>
      <c r="N627" s="210"/>
      <c r="O627" s="210"/>
      <c r="P627" s="210"/>
      <c r="Q627" s="210"/>
      <c r="R627" s="210"/>
      <c r="S627" s="210"/>
      <c r="T627" s="210"/>
      <c r="U627" s="210"/>
      <c r="V627" s="210"/>
      <c r="W627" s="210"/>
      <c r="X627" s="210"/>
      <c r="Y627" s="210"/>
      <c r="Z627" s="210"/>
    </row>
    <row r="628" ht="12.75" customHeight="1">
      <c r="A628" s="625"/>
      <c r="B628" s="625"/>
      <c r="C628" s="625"/>
      <c r="D628" s="625"/>
      <c r="E628" s="210"/>
      <c r="F628" s="210"/>
      <c r="G628" s="210"/>
      <c r="H628" s="210"/>
      <c r="I628" s="627"/>
      <c r="J628" s="210"/>
      <c r="K628" s="210"/>
      <c r="L628" s="210"/>
      <c r="M628" s="628"/>
      <c r="N628" s="210"/>
      <c r="O628" s="210"/>
      <c r="P628" s="210"/>
      <c r="Q628" s="210"/>
      <c r="R628" s="210"/>
      <c r="S628" s="210"/>
      <c r="T628" s="210"/>
      <c r="U628" s="210"/>
      <c r="V628" s="210"/>
      <c r="W628" s="210"/>
      <c r="X628" s="210"/>
      <c r="Y628" s="210"/>
      <c r="Z628" s="210"/>
    </row>
    <row r="629" ht="12.75" customHeight="1">
      <c r="A629" s="625"/>
      <c r="B629" s="625"/>
      <c r="C629" s="625"/>
      <c r="D629" s="625"/>
      <c r="E629" s="210"/>
      <c r="F629" s="210"/>
      <c r="G629" s="210"/>
      <c r="H629" s="210"/>
      <c r="I629" s="627"/>
      <c r="J629" s="210"/>
      <c r="K629" s="210"/>
      <c r="L629" s="210"/>
      <c r="M629" s="628"/>
      <c r="N629" s="210"/>
      <c r="O629" s="210"/>
      <c r="P629" s="210"/>
      <c r="Q629" s="210"/>
      <c r="R629" s="210"/>
      <c r="S629" s="210"/>
      <c r="T629" s="210"/>
      <c r="U629" s="210"/>
      <c r="V629" s="210"/>
      <c r="W629" s="210"/>
      <c r="X629" s="210"/>
      <c r="Y629" s="210"/>
      <c r="Z629" s="210"/>
    </row>
    <row r="630" ht="12.75" customHeight="1">
      <c r="A630" s="625"/>
      <c r="B630" s="625"/>
      <c r="C630" s="625"/>
      <c r="D630" s="625"/>
      <c r="E630" s="210"/>
      <c r="F630" s="210"/>
      <c r="G630" s="210"/>
      <c r="H630" s="210"/>
      <c r="I630" s="627"/>
      <c r="J630" s="210"/>
      <c r="K630" s="210"/>
      <c r="L630" s="210"/>
      <c r="M630" s="628"/>
      <c r="N630" s="210"/>
      <c r="O630" s="210"/>
      <c r="P630" s="210"/>
      <c r="Q630" s="210"/>
      <c r="R630" s="210"/>
      <c r="S630" s="210"/>
      <c r="T630" s="210"/>
      <c r="U630" s="210"/>
      <c r="V630" s="210"/>
      <c r="W630" s="210"/>
      <c r="X630" s="210"/>
      <c r="Y630" s="210"/>
      <c r="Z630" s="210"/>
    </row>
    <row r="631" ht="12.75" customHeight="1">
      <c r="A631" s="625"/>
      <c r="B631" s="625"/>
      <c r="C631" s="625"/>
      <c r="D631" s="625"/>
      <c r="E631" s="210"/>
      <c r="F631" s="210"/>
      <c r="G631" s="210"/>
      <c r="H631" s="210"/>
      <c r="I631" s="627"/>
      <c r="J631" s="210"/>
      <c r="K631" s="210"/>
      <c r="L631" s="210"/>
      <c r="M631" s="628"/>
      <c r="N631" s="210"/>
      <c r="O631" s="210"/>
      <c r="P631" s="210"/>
      <c r="Q631" s="210"/>
      <c r="R631" s="210"/>
      <c r="S631" s="210"/>
      <c r="T631" s="210"/>
      <c r="U631" s="210"/>
      <c r="V631" s="210"/>
      <c r="W631" s="210"/>
      <c r="X631" s="210"/>
      <c r="Y631" s="210"/>
      <c r="Z631" s="210"/>
    </row>
    <row r="632" ht="12.75" customHeight="1">
      <c r="A632" s="625"/>
      <c r="B632" s="625"/>
      <c r="C632" s="625"/>
      <c r="D632" s="625"/>
      <c r="E632" s="210"/>
      <c r="F632" s="210"/>
      <c r="G632" s="210"/>
      <c r="H632" s="210"/>
      <c r="I632" s="627"/>
      <c r="J632" s="210"/>
      <c r="K632" s="210"/>
      <c r="L632" s="210"/>
      <c r="M632" s="628"/>
      <c r="N632" s="210"/>
      <c r="O632" s="210"/>
      <c r="P632" s="210"/>
      <c r="Q632" s="210"/>
      <c r="R632" s="210"/>
      <c r="S632" s="210"/>
      <c r="T632" s="210"/>
      <c r="U632" s="210"/>
      <c r="V632" s="210"/>
      <c r="W632" s="210"/>
      <c r="X632" s="210"/>
      <c r="Y632" s="210"/>
      <c r="Z632" s="210"/>
    </row>
    <row r="633" ht="12.75" customHeight="1">
      <c r="A633" s="625"/>
      <c r="B633" s="625"/>
      <c r="C633" s="625"/>
      <c r="D633" s="625"/>
      <c r="E633" s="210"/>
      <c r="F633" s="210"/>
      <c r="G633" s="210"/>
      <c r="H633" s="210"/>
      <c r="I633" s="627"/>
      <c r="J633" s="210"/>
      <c r="K633" s="210"/>
      <c r="L633" s="210"/>
      <c r="M633" s="628"/>
      <c r="N633" s="210"/>
      <c r="O633" s="210"/>
      <c r="P633" s="210"/>
      <c r="Q633" s="210"/>
      <c r="R633" s="210"/>
      <c r="S633" s="210"/>
      <c r="T633" s="210"/>
      <c r="U633" s="210"/>
      <c r="V633" s="210"/>
      <c r="W633" s="210"/>
      <c r="X633" s="210"/>
      <c r="Y633" s="210"/>
      <c r="Z633" s="210"/>
    </row>
    <row r="634" ht="12.75" customHeight="1">
      <c r="A634" s="625"/>
      <c r="B634" s="625"/>
      <c r="C634" s="625"/>
      <c r="D634" s="625"/>
      <c r="E634" s="210"/>
      <c r="F634" s="210"/>
      <c r="G634" s="210"/>
      <c r="H634" s="210"/>
      <c r="I634" s="627"/>
      <c r="J634" s="210"/>
      <c r="K634" s="210"/>
      <c r="L634" s="210"/>
      <c r="M634" s="628"/>
      <c r="N634" s="210"/>
      <c r="O634" s="210"/>
      <c r="P634" s="210"/>
      <c r="Q634" s="210"/>
      <c r="R634" s="210"/>
      <c r="S634" s="210"/>
      <c r="T634" s="210"/>
      <c r="U634" s="210"/>
      <c r="V634" s="210"/>
      <c r="W634" s="210"/>
      <c r="X634" s="210"/>
      <c r="Y634" s="210"/>
      <c r="Z634" s="210"/>
    </row>
    <row r="635" ht="12.75" customHeight="1">
      <c r="A635" s="625"/>
      <c r="B635" s="625"/>
      <c r="C635" s="625"/>
      <c r="D635" s="625"/>
      <c r="E635" s="210"/>
      <c r="F635" s="210"/>
      <c r="G635" s="210"/>
      <c r="H635" s="210"/>
      <c r="I635" s="627"/>
      <c r="J635" s="210"/>
      <c r="K635" s="210"/>
      <c r="L635" s="210"/>
      <c r="M635" s="628"/>
      <c r="N635" s="210"/>
      <c r="O635" s="210"/>
      <c r="P635" s="210"/>
      <c r="Q635" s="210"/>
      <c r="R635" s="210"/>
      <c r="S635" s="210"/>
      <c r="T635" s="210"/>
      <c r="U635" s="210"/>
      <c r="V635" s="210"/>
      <c r="W635" s="210"/>
      <c r="X635" s="210"/>
      <c r="Y635" s="210"/>
      <c r="Z635" s="210"/>
    </row>
    <row r="636" ht="12.75" customHeight="1">
      <c r="A636" s="625"/>
      <c r="B636" s="625"/>
      <c r="C636" s="625"/>
      <c r="D636" s="625"/>
      <c r="E636" s="210"/>
      <c r="F636" s="210"/>
      <c r="G636" s="210"/>
      <c r="H636" s="210"/>
      <c r="I636" s="627"/>
      <c r="J636" s="210"/>
      <c r="K636" s="210"/>
      <c r="L636" s="210"/>
      <c r="M636" s="628"/>
      <c r="N636" s="210"/>
      <c r="O636" s="210"/>
      <c r="P636" s="210"/>
      <c r="Q636" s="210"/>
      <c r="R636" s="210"/>
      <c r="S636" s="210"/>
      <c r="T636" s="210"/>
      <c r="U636" s="210"/>
      <c r="V636" s="210"/>
      <c r="W636" s="210"/>
      <c r="X636" s="210"/>
      <c r="Y636" s="210"/>
      <c r="Z636" s="210"/>
    </row>
    <row r="637" ht="12.75" customHeight="1">
      <c r="A637" s="625"/>
      <c r="B637" s="625"/>
      <c r="C637" s="625"/>
      <c r="D637" s="625"/>
      <c r="E637" s="210"/>
      <c r="F637" s="210"/>
      <c r="G637" s="210"/>
      <c r="H637" s="210"/>
      <c r="I637" s="627"/>
      <c r="J637" s="210"/>
      <c r="K637" s="210"/>
      <c r="L637" s="210"/>
      <c r="M637" s="628"/>
      <c r="N637" s="210"/>
      <c r="O637" s="210"/>
      <c r="P637" s="210"/>
      <c r="Q637" s="210"/>
      <c r="R637" s="210"/>
      <c r="S637" s="210"/>
      <c r="T637" s="210"/>
      <c r="U637" s="210"/>
      <c r="V637" s="210"/>
      <c r="W637" s="210"/>
      <c r="X637" s="210"/>
      <c r="Y637" s="210"/>
      <c r="Z637" s="210"/>
    </row>
    <row r="638" ht="12.75" customHeight="1">
      <c r="A638" s="625"/>
      <c r="B638" s="625"/>
      <c r="C638" s="625"/>
      <c r="D638" s="625"/>
      <c r="E638" s="210"/>
      <c r="F638" s="210"/>
      <c r="G638" s="210"/>
      <c r="H638" s="210"/>
      <c r="I638" s="627"/>
      <c r="J638" s="210"/>
      <c r="K638" s="210"/>
      <c r="L638" s="210"/>
      <c r="M638" s="628"/>
      <c r="N638" s="210"/>
      <c r="O638" s="210"/>
      <c r="P638" s="210"/>
      <c r="Q638" s="210"/>
      <c r="R638" s="210"/>
      <c r="S638" s="210"/>
      <c r="T638" s="210"/>
      <c r="U638" s="210"/>
      <c r="V638" s="210"/>
      <c r="W638" s="210"/>
      <c r="X638" s="210"/>
      <c r="Y638" s="210"/>
      <c r="Z638" s="210"/>
    </row>
    <row r="639" ht="12.75" customHeight="1">
      <c r="A639" s="625"/>
      <c r="B639" s="625"/>
      <c r="C639" s="625"/>
      <c r="D639" s="625"/>
      <c r="E639" s="210"/>
      <c r="F639" s="210"/>
      <c r="G639" s="210"/>
      <c r="H639" s="210"/>
      <c r="I639" s="627"/>
      <c r="J639" s="210"/>
      <c r="K639" s="210"/>
      <c r="L639" s="210"/>
      <c r="M639" s="628"/>
      <c r="N639" s="210"/>
      <c r="O639" s="210"/>
      <c r="P639" s="210"/>
      <c r="Q639" s="210"/>
      <c r="R639" s="210"/>
      <c r="S639" s="210"/>
      <c r="T639" s="210"/>
      <c r="U639" s="210"/>
      <c r="V639" s="210"/>
      <c r="W639" s="210"/>
      <c r="X639" s="210"/>
      <c r="Y639" s="210"/>
      <c r="Z639" s="210"/>
    </row>
    <row r="640" ht="12.75" customHeight="1">
      <c r="A640" s="625"/>
      <c r="B640" s="625"/>
      <c r="C640" s="625"/>
      <c r="D640" s="625"/>
      <c r="E640" s="210"/>
      <c r="F640" s="210"/>
      <c r="G640" s="210"/>
      <c r="H640" s="210"/>
      <c r="I640" s="627"/>
      <c r="J640" s="210"/>
      <c r="K640" s="210"/>
      <c r="L640" s="210"/>
      <c r="M640" s="628"/>
      <c r="N640" s="210"/>
      <c r="O640" s="210"/>
      <c r="P640" s="210"/>
      <c r="Q640" s="210"/>
      <c r="R640" s="210"/>
      <c r="S640" s="210"/>
      <c r="T640" s="210"/>
      <c r="U640" s="210"/>
      <c r="V640" s="210"/>
      <c r="W640" s="210"/>
      <c r="X640" s="210"/>
      <c r="Y640" s="210"/>
      <c r="Z640" s="210"/>
    </row>
    <row r="641" ht="12.75" customHeight="1">
      <c r="A641" s="625"/>
      <c r="B641" s="625"/>
      <c r="C641" s="625"/>
      <c r="D641" s="625"/>
      <c r="E641" s="210"/>
      <c r="F641" s="210"/>
      <c r="G641" s="210"/>
      <c r="H641" s="210"/>
      <c r="I641" s="627"/>
      <c r="J641" s="210"/>
      <c r="K641" s="210"/>
      <c r="L641" s="210"/>
      <c r="M641" s="628"/>
      <c r="N641" s="210"/>
      <c r="O641" s="210"/>
      <c r="P641" s="210"/>
      <c r="Q641" s="210"/>
      <c r="R641" s="210"/>
      <c r="S641" s="210"/>
      <c r="T641" s="210"/>
      <c r="U641" s="210"/>
      <c r="V641" s="210"/>
      <c r="W641" s="210"/>
      <c r="X641" s="210"/>
      <c r="Y641" s="210"/>
      <c r="Z641" s="210"/>
    </row>
    <row r="642" ht="12.75" customHeight="1">
      <c r="A642" s="625"/>
      <c r="B642" s="625"/>
      <c r="C642" s="625"/>
      <c r="D642" s="625"/>
      <c r="E642" s="210"/>
      <c r="F642" s="210"/>
      <c r="G642" s="210"/>
      <c r="H642" s="210"/>
      <c r="I642" s="627"/>
      <c r="J642" s="210"/>
      <c r="K642" s="210"/>
      <c r="L642" s="210"/>
      <c r="M642" s="628"/>
      <c r="N642" s="210"/>
      <c r="O642" s="210"/>
      <c r="P642" s="210"/>
      <c r="Q642" s="210"/>
      <c r="R642" s="210"/>
      <c r="S642" s="210"/>
      <c r="T642" s="210"/>
      <c r="U642" s="210"/>
      <c r="V642" s="210"/>
      <c r="W642" s="210"/>
      <c r="X642" s="210"/>
      <c r="Y642" s="210"/>
      <c r="Z642" s="210"/>
    </row>
    <row r="643" ht="12.75" customHeight="1">
      <c r="A643" s="625"/>
      <c r="B643" s="625"/>
      <c r="C643" s="625"/>
      <c r="D643" s="625"/>
      <c r="E643" s="210"/>
      <c r="F643" s="210"/>
      <c r="G643" s="210"/>
      <c r="H643" s="210"/>
      <c r="I643" s="627"/>
      <c r="J643" s="210"/>
      <c r="K643" s="210"/>
      <c r="L643" s="210"/>
      <c r="M643" s="628"/>
      <c r="N643" s="210"/>
      <c r="O643" s="210"/>
      <c r="P643" s="210"/>
      <c r="Q643" s="210"/>
      <c r="R643" s="210"/>
      <c r="S643" s="210"/>
      <c r="T643" s="210"/>
      <c r="U643" s="210"/>
      <c r="V643" s="210"/>
      <c r="W643" s="210"/>
      <c r="X643" s="210"/>
      <c r="Y643" s="210"/>
      <c r="Z643" s="210"/>
    </row>
    <row r="644" ht="12.75" customHeight="1">
      <c r="A644" s="625"/>
      <c r="B644" s="625"/>
      <c r="C644" s="625"/>
      <c r="D644" s="625"/>
      <c r="E644" s="210"/>
      <c r="F644" s="210"/>
      <c r="G644" s="210"/>
      <c r="H644" s="210"/>
      <c r="I644" s="627"/>
      <c r="J644" s="210"/>
      <c r="K644" s="210"/>
      <c r="L644" s="210"/>
      <c r="M644" s="628"/>
      <c r="N644" s="210"/>
      <c r="O644" s="210"/>
      <c r="P644" s="210"/>
      <c r="Q644" s="210"/>
      <c r="R644" s="210"/>
      <c r="S644" s="210"/>
      <c r="T644" s="210"/>
      <c r="U644" s="210"/>
      <c r="V644" s="210"/>
      <c r="W644" s="210"/>
      <c r="X644" s="210"/>
      <c r="Y644" s="210"/>
      <c r="Z644" s="210"/>
    </row>
    <row r="645" ht="12.75" customHeight="1">
      <c r="A645" s="625"/>
      <c r="B645" s="625"/>
      <c r="C645" s="625"/>
      <c r="D645" s="625"/>
      <c r="E645" s="210"/>
      <c r="F645" s="210"/>
      <c r="G645" s="210"/>
      <c r="H645" s="210"/>
      <c r="I645" s="627"/>
      <c r="J645" s="210"/>
      <c r="K645" s="210"/>
      <c r="L645" s="210"/>
      <c r="M645" s="628"/>
      <c r="N645" s="210"/>
      <c r="O645" s="210"/>
      <c r="P645" s="210"/>
      <c r="Q645" s="210"/>
      <c r="R645" s="210"/>
      <c r="S645" s="210"/>
      <c r="T645" s="210"/>
      <c r="U645" s="210"/>
      <c r="V645" s="210"/>
      <c r="W645" s="210"/>
      <c r="X645" s="210"/>
      <c r="Y645" s="210"/>
      <c r="Z645" s="210"/>
    </row>
    <row r="646" ht="12.75" customHeight="1">
      <c r="A646" s="625"/>
      <c r="B646" s="625"/>
      <c r="C646" s="625"/>
      <c r="D646" s="625"/>
      <c r="E646" s="210"/>
      <c r="F646" s="210"/>
      <c r="G646" s="210"/>
      <c r="H646" s="210"/>
      <c r="I646" s="627"/>
      <c r="J646" s="210"/>
      <c r="K646" s="210"/>
      <c r="L646" s="210"/>
      <c r="M646" s="628"/>
      <c r="N646" s="210"/>
      <c r="O646" s="210"/>
      <c r="P646" s="210"/>
      <c r="Q646" s="210"/>
      <c r="R646" s="210"/>
      <c r="S646" s="210"/>
      <c r="T646" s="210"/>
      <c r="U646" s="210"/>
      <c r="V646" s="210"/>
      <c r="W646" s="210"/>
      <c r="X646" s="210"/>
      <c r="Y646" s="210"/>
      <c r="Z646" s="210"/>
    </row>
    <row r="647" ht="12.75" customHeight="1">
      <c r="A647" s="625"/>
      <c r="B647" s="625"/>
      <c r="C647" s="625"/>
      <c r="D647" s="625"/>
      <c r="E647" s="210"/>
      <c r="F647" s="210"/>
      <c r="G647" s="210"/>
      <c r="H647" s="210"/>
      <c r="I647" s="627"/>
      <c r="J647" s="210"/>
      <c r="K647" s="210"/>
      <c r="L647" s="210"/>
      <c r="M647" s="628"/>
      <c r="N647" s="210"/>
      <c r="O647" s="210"/>
      <c r="P647" s="210"/>
      <c r="Q647" s="210"/>
      <c r="R647" s="210"/>
      <c r="S647" s="210"/>
      <c r="T647" s="210"/>
      <c r="U647" s="210"/>
      <c r="V647" s="210"/>
      <c r="W647" s="210"/>
      <c r="X647" s="210"/>
      <c r="Y647" s="210"/>
      <c r="Z647" s="210"/>
    </row>
    <row r="648" ht="12.75" customHeight="1">
      <c r="A648" s="625"/>
      <c r="B648" s="625"/>
      <c r="C648" s="625"/>
      <c r="D648" s="625"/>
      <c r="E648" s="210"/>
      <c r="F648" s="210"/>
      <c r="G648" s="210"/>
      <c r="H648" s="210"/>
      <c r="I648" s="627"/>
      <c r="J648" s="210"/>
      <c r="K648" s="210"/>
      <c r="L648" s="210"/>
      <c r="M648" s="628"/>
      <c r="N648" s="210"/>
      <c r="O648" s="210"/>
      <c r="P648" s="210"/>
      <c r="Q648" s="210"/>
      <c r="R648" s="210"/>
      <c r="S648" s="210"/>
      <c r="T648" s="210"/>
      <c r="U648" s="210"/>
      <c r="V648" s="210"/>
      <c r="W648" s="210"/>
      <c r="X648" s="210"/>
      <c r="Y648" s="210"/>
      <c r="Z648" s="210"/>
    </row>
    <row r="649" ht="12.75" customHeight="1">
      <c r="A649" s="625"/>
      <c r="B649" s="625"/>
      <c r="C649" s="625"/>
      <c r="D649" s="625"/>
      <c r="E649" s="210"/>
      <c r="F649" s="210"/>
      <c r="G649" s="210"/>
      <c r="H649" s="210"/>
      <c r="I649" s="627"/>
      <c r="J649" s="210"/>
      <c r="K649" s="210"/>
      <c r="L649" s="210"/>
      <c r="M649" s="628"/>
      <c r="N649" s="210"/>
      <c r="O649" s="210"/>
      <c r="P649" s="210"/>
      <c r="Q649" s="210"/>
      <c r="R649" s="210"/>
      <c r="S649" s="210"/>
      <c r="T649" s="210"/>
      <c r="U649" s="210"/>
      <c r="V649" s="210"/>
      <c r="W649" s="210"/>
      <c r="X649" s="210"/>
      <c r="Y649" s="210"/>
      <c r="Z649" s="210"/>
    </row>
    <row r="650" ht="12.75" customHeight="1">
      <c r="A650" s="625"/>
      <c r="B650" s="625"/>
      <c r="C650" s="625"/>
      <c r="D650" s="625"/>
      <c r="E650" s="210"/>
      <c r="F650" s="210"/>
      <c r="G650" s="210"/>
      <c r="H650" s="210"/>
      <c r="I650" s="627"/>
      <c r="J650" s="210"/>
      <c r="K650" s="210"/>
      <c r="L650" s="210"/>
      <c r="M650" s="628"/>
      <c r="N650" s="210"/>
      <c r="O650" s="210"/>
      <c r="P650" s="210"/>
      <c r="Q650" s="210"/>
      <c r="R650" s="210"/>
      <c r="S650" s="210"/>
      <c r="T650" s="210"/>
      <c r="U650" s="210"/>
      <c r="V650" s="210"/>
      <c r="W650" s="210"/>
      <c r="X650" s="210"/>
      <c r="Y650" s="210"/>
      <c r="Z650" s="210"/>
    </row>
    <row r="651" ht="12.75" customHeight="1">
      <c r="A651" s="625"/>
      <c r="B651" s="625"/>
      <c r="C651" s="625"/>
      <c r="D651" s="625"/>
      <c r="E651" s="210"/>
      <c r="F651" s="210"/>
      <c r="G651" s="210"/>
      <c r="H651" s="210"/>
      <c r="I651" s="627"/>
      <c r="J651" s="210"/>
      <c r="K651" s="210"/>
      <c r="L651" s="210"/>
      <c r="M651" s="628"/>
      <c r="N651" s="210"/>
      <c r="O651" s="210"/>
      <c r="P651" s="210"/>
      <c r="Q651" s="210"/>
      <c r="R651" s="210"/>
      <c r="S651" s="210"/>
      <c r="T651" s="210"/>
      <c r="U651" s="210"/>
      <c r="V651" s="210"/>
      <c r="W651" s="210"/>
      <c r="X651" s="210"/>
      <c r="Y651" s="210"/>
      <c r="Z651" s="210"/>
    </row>
    <row r="652" ht="12.75" customHeight="1">
      <c r="A652" s="625"/>
      <c r="B652" s="625"/>
      <c r="C652" s="625"/>
      <c r="D652" s="625"/>
      <c r="E652" s="210"/>
      <c r="F652" s="210"/>
      <c r="G652" s="210"/>
      <c r="H652" s="210"/>
      <c r="I652" s="627"/>
      <c r="J652" s="210"/>
      <c r="K652" s="210"/>
      <c r="L652" s="210"/>
      <c r="M652" s="628"/>
      <c r="N652" s="210"/>
      <c r="O652" s="210"/>
      <c r="P652" s="210"/>
      <c r="Q652" s="210"/>
      <c r="R652" s="210"/>
      <c r="S652" s="210"/>
      <c r="T652" s="210"/>
      <c r="U652" s="210"/>
      <c r="V652" s="210"/>
      <c r="W652" s="210"/>
      <c r="X652" s="210"/>
      <c r="Y652" s="210"/>
      <c r="Z652" s="210"/>
    </row>
    <row r="653" ht="12.75" customHeight="1">
      <c r="A653" s="625"/>
      <c r="B653" s="625"/>
      <c r="C653" s="625"/>
      <c r="D653" s="625"/>
      <c r="E653" s="210"/>
      <c r="F653" s="210"/>
      <c r="G653" s="210"/>
      <c r="H653" s="210"/>
      <c r="I653" s="627"/>
      <c r="J653" s="210"/>
      <c r="K653" s="210"/>
      <c r="L653" s="210"/>
      <c r="M653" s="628"/>
      <c r="N653" s="210"/>
      <c r="O653" s="210"/>
      <c r="P653" s="210"/>
      <c r="Q653" s="210"/>
      <c r="R653" s="210"/>
      <c r="S653" s="210"/>
      <c r="T653" s="210"/>
      <c r="U653" s="210"/>
      <c r="V653" s="210"/>
      <c r="W653" s="210"/>
      <c r="X653" s="210"/>
      <c r="Y653" s="210"/>
      <c r="Z653" s="210"/>
    </row>
    <row r="654" ht="12.75" customHeight="1">
      <c r="A654" s="625"/>
      <c r="B654" s="625"/>
      <c r="C654" s="625"/>
      <c r="D654" s="625"/>
      <c r="E654" s="210"/>
      <c r="F654" s="210"/>
      <c r="G654" s="210"/>
      <c r="H654" s="210"/>
      <c r="I654" s="627"/>
      <c r="J654" s="210"/>
      <c r="K654" s="210"/>
      <c r="L654" s="210"/>
      <c r="M654" s="628"/>
      <c r="N654" s="210"/>
      <c r="O654" s="210"/>
      <c r="P654" s="210"/>
      <c r="Q654" s="210"/>
      <c r="R654" s="210"/>
      <c r="S654" s="210"/>
      <c r="T654" s="210"/>
      <c r="U654" s="210"/>
      <c r="V654" s="210"/>
      <c r="W654" s="210"/>
      <c r="X654" s="210"/>
      <c r="Y654" s="210"/>
      <c r="Z654" s="210"/>
    </row>
    <row r="655" ht="12.75" customHeight="1">
      <c r="A655" s="625"/>
      <c r="B655" s="625"/>
      <c r="C655" s="625"/>
      <c r="D655" s="625"/>
      <c r="E655" s="210"/>
      <c r="F655" s="210"/>
      <c r="G655" s="210"/>
      <c r="H655" s="210"/>
      <c r="I655" s="627"/>
      <c r="J655" s="210"/>
      <c r="K655" s="210"/>
      <c r="L655" s="210"/>
      <c r="M655" s="628"/>
      <c r="N655" s="210"/>
      <c r="O655" s="210"/>
      <c r="P655" s="210"/>
      <c r="Q655" s="210"/>
      <c r="R655" s="210"/>
      <c r="S655" s="210"/>
      <c r="T655" s="210"/>
      <c r="U655" s="210"/>
      <c r="V655" s="210"/>
      <c r="W655" s="210"/>
      <c r="X655" s="210"/>
      <c r="Y655" s="210"/>
      <c r="Z655" s="210"/>
    </row>
    <row r="656" ht="12.75" customHeight="1">
      <c r="A656" s="625"/>
      <c r="B656" s="625"/>
      <c r="C656" s="625"/>
      <c r="D656" s="625"/>
      <c r="E656" s="210"/>
      <c r="F656" s="210"/>
      <c r="G656" s="210"/>
      <c r="H656" s="210"/>
      <c r="I656" s="627"/>
      <c r="J656" s="210"/>
      <c r="K656" s="210"/>
      <c r="L656" s="210"/>
      <c r="M656" s="628"/>
      <c r="N656" s="210"/>
      <c r="O656" s="210"/>
      <c r="P656" s="210"/>
      <c r="Q656" s="210"/>
      <c r="R656" s="210"/>
      <c r="S656" s="210"/>
      <c r="T656" s="210"/>
      <c r="U656" s="210"/>
      <c r="V656" s="210"/>
      <c r="W656" s="210"/>
      <c r="X656" s="210"/>
      <c r="Y656" s="210"/>
      <c r="Z656" s="210"/>
    </row>
    <row r="657" ht="12.75" customHeight="1">
      <c r="A657" s="625"/>
      <c r="B657" s="625"/>
      <c r="C657" s="625"/>
      <c r="D657" s="625"/>
      <c r="E657" s="210"/>
      <c r="F657" s="210"/>
      <c r="G657" s="210"/>
      <c r="H657" s="210"/>
      <c r="I657" s="627"/>
      <c r="J657" s="210"/>
      <c r="K657" s="210"/>
      <c r="L657" s="210"/>
      <c r="M657" s="628"/>
      <c r="N657" s="210"/>
      <c r="O657" s="210"/>
      <c r="P657" s="210"/>
      <c r="Q657" s="210"/>
      <c r="R657" s="210"/>
      <c r="S657" s="210"/>
      <c r="T657" s="210"/>
      <c r="U657" s="210"/>
      <c r="V657" s="210"/>
      <c r="W657" s="210"/>
      <c r="X657" s="210"/>
      <c r="Y657" s="210"/>
      <c r="Z657" s="210"/>
    </row>
    <row r="658" ht="12.75" customHeight="1">
      <c r="A658" s="625"/>
      <c r="B658" s="625"/>
      <c r="C658" s="625"/>
      <c r="D658" s="625"/>
      <c r="E658" s="210"/>
      <c r="F658" s="210"/>
      <c r="G658" s="210"/>
      <c r="H658" s="210"/>
      <c r="I658" s="627"/>
      <c r="J658" s="210"/>
      <c r="K658" s="210"/>
      <c r="L658" s="210"/>
      <c r="M658" s="628"/>
      <c r="N658" s="210"/>
      <c r="O658" s="210"/>
      <c r="P658" s="210"/>
      <c r="Q658" s="210"/>
      <c r="R658" s="210"/>
      <c r="S658" s="210"/>
      <c r="T658" s="210"/>
      <c r="U658" s="210"/>
      <c r="V658" s="210"/>
      <c r="W658" s="210"/>
      <c r="X658" s="210"/>
      <c r="Y658" s="210"/>
      <c r="Z658" s="210"/>
    </row>
    <row r="659" ht="12.75" customHeight="1">
      <c r="A659" s="625"/>
      <c r="B659" s="625"/>
      <c r="C659" s="625"/>
      <c r="D659" s="625"/>
      <c r="E659" s="210"/>
      <c r="F659" s="210"/>
      <c r="G659" s="210"/>
      <c r="H659" s="210"/>
      <c r="I659" s="627"/>
      <c r="J659" s="210"/>
      <c r="K659" s="210"/>
      <c r="L659" s="210"/>
      <c r="M659" s="628"/>
      <c r="N659" s="210"/>
      <c r="O659" s="210"/>
      <c r="P659" s="210"/>
      <c r="Q659" s="210"/>
      <c r="R659" s="210"/>
      <c r="S659" s="210"/>
      <c r="T659" s="210"/>
      <c r="U659" s="210"/>
      <c r="V659" s="210"/>
      <c r="W659" s="210"/>
      <c r="X659" s="210"/>
      <c r="Y659" s="210"/>
      <c r="Z659" s="210"/>
    </row>
    <row r="660" ht="12.75" customHeight="1">
      <c r="A660" s="625"/>
      <c r="B660" s="625"/>
      <c r="C660" s="625"/>
      <c r="D660" s="625"/>
      <c r="E660" s="210"/>
      <c r="F660" s="210"/>
      <c r="G660" s="210"/>
      <c r="H660" s="210"/>
      <c r="I660" s="627"/>
      <c r="J660" s="210"/>
      <c r="K660" s="210"/>
      <c r="L660" s="210"/>
      <c r="M660" s="628"/>
      <c r="N660" s="210"/>
      <c r="O660" s="210"/>
      <c r="P660" s="210"/>
      <c r="Q660" s="210"/>
      <c r="R660" s="210"/>
      <c r="S660" s="210"/>
      <c r="T660" s="210"/>
      <c r="U660" s="210"/>
      <c r="V660" s="210"/>
      <c r="W660" s="210"/>
      <c r="X660" s="210"/>
      <c r="Y660" s="210"/>
      <c r="Z660" s="210"/>
    </row>
    <row r="661" ht="12.75" customHeight="1">
      <c r="A661" s="625"/>
      <c r="B661" s="625"/>
      <c r="C661" s="625"/>
      <c r="D661" s="625"/>
      <c r="E661" s="210"/>
      <c r="F661" s="210"/>
      <c r="G661" s="210"/>
      <c r="H661" s="210"/>
      <c r="I661" s="627"/>
      <c r="J661" s="210"/>
      <c r="K661" s="210"/>
      <c r="L661" s="210"/>
      <c r="M661" s="628"/>
      <c r="N661" s="210"/>
      <c r="O661" s="210"/>
      <c r="P661" s="210"/>
      <c r="Q661" s="210"/>
      <c r="R661" s="210"/>
      <c r="S661" s="210"/>
      <c r="T661" s="210"/>
      <c r="U661" s="210"/>
      <c r="V661" s="210"/>
      <c r="W661" s="210"/>
      <c r="X661" s="210"/>
      <c r="Y661" s="210"/>
      <c r="Z661" s="210"/>
    </row>
    <row r="662" ht="12.75" customHeight="1">
      <c r="A662" s="625"/>
      <c r="B662" s="625"/>
      <c r="C662" s="625"/>
      <c r="D662" s="625"/>
      <c r="E662" s="210"/>
      <c r="F662" s="210"/>
      <c r="G662" s="210"/>
      <c r="H662" s="210"/>
      <c r="I662" s="627"/>
      <c r="J662" s="210"/>
      <c r="K662" s="210"/>
      <c r="L662" s="210"/>
      <c r="M662" s="628"/>
      <c r="N662" s="210"/>
      <c r="O662" s="210"/>
      <c r="P662" s="210"/>
      <c r="Q662" s="210"/>
      <c r="R662" s="210"/>
      <c r="S662" s="210"/>
      <c r="T662" s="210"/>
      <c r="U662" s="210"/>
      <c r="V662" s="210"/>
      <c r="W662" s="210"/>
      <c r="X662" s="210"/>
      <c r="Y662" s="210"/>
      <c r="Z662" s="210"/>
    </row>
    <row r="663" ht="12.75" customHeight="1">
      <c r="A663" s="625"/>
      <c r="B663" s="625"/>
      <c r="C663" s="625"/>
      <c r="D663" s="625"/>
      <c r="E663" s="210"/>
      <c r="F663" s="210"/>
      <c r="G663" s="210"/>
      <c r="H663" s="210"/>
      <c r="I663" s="627"/>
      <c r="J663" s="210"/>
      <c r="K663" s="210"/>
      <c r="L663" s="210"/>
      <c r="M663" s="628"/>
      <c r="N663" s="210"/>
      <c r="O663" s="210"/>
      <c r="P663" s="210"/>
      <c r="Q663" s="210"/>
      <c r="R663" s="210"/>
      <c r="S663" s="210"/>
      <c r="T663" s="210"/>
      <c r="U663" s="210"/>
      <c r="V663" s="210"/>
      <c r="W663" s="210"/>
      <c r="X663" s="210"/>
      <c r="Y663" s="210"/>
      <c r="Z663" s="210"/>
    </row>
    <row r="664" ht="12.75" customHeight="1">
      <c r="A664" s="625"/>
      <c r="B664" s="625"/>
      <c r="C664" s="625"/>
      <c r="D664" s="625"/>
      <c r="E664" s="210"/>
      <c r="F664" s="210"/>
      <c r="G664" s="210"/>
      <c r="H664" s="210"/>
      <c r="I664" s="627"/>
      <c r="J664" s="210"/>
      <c r="K664" s="210"/>
      <c r="L664" s="210"/>
      <c r="M664" s="628"/>
      <c r="N664" s="210"/>
      <c r="O664" s="210"/>
      <c r="P664" s="210"/>
      <c r="Q664" s="210"/>
      <c r="R664" s="210"/>
      <c r="S664" s="210"/>
      <c r="T664" s="210"/>
      <c r="U664" s="210"/>
      <c r="V664" s="210"/>
      <c r="W664" s="210"/>
      <c r="X664" s="210"/>
      <c r="Y664" s="210"/>
      <c r="Z664" s="210"/>
    </row>
    <row r="665" ht="12.75" customHeight="1">
      <c r="A665" s="625"/>
      <c r="B665" s="625"/>
      <c r="C665" s="625"/>
      <c r="D665" s="625"/>
      <c r="E665" s="210"/>
      <c r="F665" s="210"/>
      <c r="G665" s="210"/>
      <c r="H665" s="210"/>
      <c r="I665" s="627"/>
      <c r="J665" s="210"/>
      <c r="K665" s="210"/>
      <c r="L665" s="210"/>
      <c r="M665" s="628"/>
      <c r="N665" s="210"/>
      <c r="O665" s="210"/>
      <c r="P665" s="210"/>
      <c r="Q665" s="210"/>
      <c r="R665" s="210"/>
      <c r="S665" s="210"/>
      <c r="T665" s="210"/>
      <c r="U665" s="210"/>
      <c r="V665" s="210"/>
      <c r="W665" s="210"/>
      <c r="X665" s="210"/>
      <c r="Y665" s="210"/>
      <c r="Z665" s="210"/>
    </row>
    <row r="666" ht="12.75" customHeight="1">
      <c r="A666" s="625"/>
      <c r="B666" s="625"/>
      <c r="C666" s="625"/>
      <c r="D666" s="625"/>
      <c r="E666" s="210"/>
      <c r="F666" s="210"/>
      <c r="G666" s="210"/>
      <c r="H666" s="210"/>
      <c r="I666" s="627"/>
      <c r="J666" s="210"/>
      <c r="K666" s="210"/>
      <c r="L666" s="210"/>
      <c r="M666" s="628"/>
      <c r="N666" s="210"/>
      <c r="O666" s="210"/>
      <c r="P666" s="210"/>
      <c r="Q666" s="210"/>
      <c r="R666" s="210"/>
      <c r="S666" s="210"/>
      <c r="T666" s="210"/>
      <c r="U666" s="210"/>
      <c r="V666" s="210"/>
      <c r="W666" s="210"/>
      <c r="X666" s="210"/>
      <c r="Y666" s="210"/>
      <c r="Z666" s="210"/>
    </row>
    <row r="667" ht="12.75" customHeight="1">
      <c r="A667" s="625"/>
      <c r="B667" s="625"/>
      <c r="C667" s="625"/>
      <c r="D667" s="625"/>
      <c r="E667" s="210"/>
      <c r="F667" s="210"/>
      <c r="G667" s="210"/>
      <c r="H667" s="210"/>
      <c r="I667" s="627"/>
      <c r="J667" s="210"/>
      <c r="K667" s="210"/>
      <c r="L667" s="210"/>
      <c r="M667" s="628"/>
      <c r="N667" s="210"/>
      <c r="O667" s="210"/>
      <c r="P667" s="210"/>
      <c r="Q667" s="210"/>
      <c r="R667" s="210"/>
      <c r="S667" s="210"/>
      <c r="T667" s="210"/>
      <c r="U667" s="210"/>
      <c r="V667" s="210"/>
      <c r="W667" s="210"/>
      <c r="X667" s="210"/>
      <c r="Y667" s="210"/>
      <c r="Z667" s="210"/>
    </row>
    <row r="668" ht="12.75" customHeight="1">
      <c r="A668" s="625"/>
      <c r="B668" s="625"/>
      <c r="C668" s="625"/>
      <c r="D668" s="625"/>
      <c r="E668" s="210"/>
      <c r="F668" s="210"/>
      <c r="G668" s="210"/>
      <c r="H668" s="210"/>
      <c r="I668" s="627"/>
      <c r="J668" s="210"/>
      <c r="K668" s="210"/>
      <c r="L668" s="210"/>
      <c r="M668" s="628"/>
      <c r="N668" s="210"/>
      <c r="O668" s="210"/>
      <c r="P668" s="210"/>
      <c r="Q668" s="210"/>
      <c r="R668" s="210"/>
      <c r="S668" s="210"/>
      <c r="T668" s="210"/>
      <c r="U668" s="210"/>
      <c r="V668" s="210"/>
      <c r="W668" s="210"/>
      <c r="X668" s="210"/>
      <c r="Y668" s="210"/>
      <c r="Z668" s="210"/>
    </row>
    <row r="669" ht="12.75" customHeight="1">
      <c r="A669" s="625"/>
      <c r="B669" s="625"/>
      <c r="C669" s="625"/>
      <c r="D669" s="625"/>
      <c r="E669" s="210"/>
      <c r="F669" s="210"/>
      <c r="G669" s="210"/>
      <c r="H669" s="210"/>
      <c r="I669" s="627"/>
      <c r="J669" s="210"/>
      <c r="K669" s="210"/>
      <c r="L669" s="210"/>
      <c r="M669" s="628"/>
      <c r="N669" s="210"/>
      <c r="O669" s="210"/>
      <c r="P669" s="210"/>
      <c r="Q669" s="210"/>
      <c r="R669" s="210"/>
      <c r="S669" s="210"/>
      <c r="T669" s="210"/>
      <c r="U669" s="210"/>
      <c r="V669" s="210"/>
      <c r="W669" s="210"/>
      <c r="X669" s="210"/>
      <c r="Y669" s="210"/>
      <c r="Z669" s="210"/>
    </row>
    <row r="670" ht="12.75" customHeight="1">
      <c r="A670" s="625"/>
      <c r="B670" s="625"/>
      <c r="C670" s="625"/>
      <c r="D670" s="625"/>
      <c r="E670" s="210"/>
      <c r="F670" s="210"/>
      <c r="G670" s="210"/>
      <c r="H670" s="210"/>
      <c r="I670" s="627"/>
      <c r="J670" s="210"/>
      <c r="K670" s="210"/>
      <c r="L670" s="210"/>
      <c r="M670" s="628"/>
      <c r="N670" s="210"/>
      <c r="O670" s="210"/>
      <c r="P670" s="210"/>
      <c r="Q670" s="210"/>
      <c r="R670" s="210"/>
      <c r="S670" s="210"/>
      <c r="T670" s="210"/>
      <c r="U670" s="210"/>
      <c r="V670" s="210"/>
      <c r="W670" s="210"/>
      <c r="X670" s="210"/>
      <c r="Y670" s="210"/>
      <c r="Z670" s="210"/>
    </row>
    <row r="671" ht="12.75" customHeight="1">
      <c r="A671" s="625"/>
      <c r="B671" s="625"/>
      <c r="C671" s="625"/>
      <c r="D671" s="625"/>
      <c r="E671" s="210"/>
      <c r="F671" s="210"/>
      <c r="G671" s="210"/>
      <c r="H671" s="210"/>
      <c r="I671" s="627"/>
      <c r="J671" s="210"/>
      <c r="K671" s="210"/>
      <c r="L671" s="210"/>
      <c r="M671" s="628"/>
      <c r="N671" s="210"/>
      <c r="O671" s="210"/>
      <c r="P671" s="210"/>
      <c r="Q671" s="210"/>
      <c r="R671" s="210"/>
      <c r="S671" s="210"/>
      <c r="T671" s="210"/>
      <c r="U671" s="210"/>
      <c r="V671" s="210"/>
      <c r="W671" s="210"/>
      <c r="X671" s="210"/>
      <c r="Y671" s="210"/>
      <c r="Z671" s="210"/>
    </row>
    <row r="672" ht="12.75" customHeight="1">
      <c r="A672" s="625"/>
      <c r="B672" s="625"/>
      <c r="C672" s="625"/>
      <c r="D672" s="625"/>
      <c r="E672" s="210"/>
      <c r="F672" s="210"/>
      <c r="G672" s="210"/>
      <c r="H672" s="210"/>
      <c r="I672" s="627"/>
      <c r="J672" s="210"/>
      <c r="K672" s="210"/>
      <c r="L672" s="210"/>
      <c r="M672" s="628"/>
      <c r="N672" s="210"/>
      <c r="O672" s="210"/>
      <c r="P672" s="210"/>
      <c r="Q672" s="210"/>
      <c r="R672" s="210"/>
      <c r="S672" s="210"/>
      <c r="T672" s="210"/>
      <c r="U672" s="210"/>
      <c r="V672" s="210"/>
      <c r="W672" s="210"/>
      <c r="X672" s="210"/>
      <c r="Y672" s="210"/>
      <c r="Z672" s="210"/>
    </row>
    <row r="673" ht="12.75" customHeight="1">
      <c r="A673" s="625"/>
      <c r="B673" s="625"/>
      <c r="C673" s="625"/>
      <c r="D673" s="625"/>
      <c r="E673" s="210"/>
      <c r="F673" s="210"/>
      <c r="G673" s="210"/>
      <c r="H673" s="210"/>
      <c r="I673" s="627"/>
      <c r="J673" s="210"/>
      <c r="K673" s="210"/>
      <c r="L673" s="210"/>
      <c r="M673" s="628"/>
      <c r="N673" s="210"/>
      <c r="O673" s="210"/>
      <c r="P673" s="210"/>
      <c r="Q673" s="210"/>
      <c r="R673" s="210"/>
      <c r="S673" s="210"/>
      <c r="T673" s="210"/>
      <c r="U673" s="210"/>
      <c r="V673" s="210"/>
      <c r="W673" s="210"/>
      <c r="X673" s="210"/>
      <c r="Y673" s="210"/>
      <c r="Z673" s="210"/>
    </row>
    <row r="674" ht="12.75" customHeight="1">
      <c r="A674" s="625"/>
      <c r="B674" s="625"/>
      <c r="C674" s="625"/>
      <c r="D674" s="625"/>
      <c r="E674" s="210"/>
      <c r="F674" s="210"/>
      <c r="G674" s="210"/>
      <c r="H674" s="210"/>
      <c r="I674" s="627"/>
      <c r="J674" s="210"/>
      <c r="K674" s="210"/>
      <c r="L674" s="210"/>
      <c r="M674" s="628"/>
      <c r="N674" s="210"/>
      <c r="O674" s="210"/>
      <c r="P674" s="210"/>
      <c r="Q674" s="210"/>
      <c r="R674" s="210"/>
      <c r="S674" s="210"/>
      <c r="T674" s="210"/>
      <c r="U674" s="210"/>
      <c r="V674" s="210"/>
      <c r="W674" s="210"/>
      <c r="X674" s="210"/>
      <c r="Y674" s="210"/>
      <c r="Z674" s="210"/>
    </row>
    <row r="675" ht="12.75" customHeight="1">
      <c r="A675" s="625"/>
      <c r="B675" s="625"/>
      <c r="C675" s="625"/>
      <c r="D675" s="625"/>
      <c r="E675" s="210"/>
      <c r="F675" s="210"/>
      <c r="G675" s="210"/>
      <c r="H675" s="210"/>
      <c r="I675" s="627"/>
      <c r="J675" s="210"/>
      <c r="K675" s="210"/>
      <c r="L675" s="210"/>
      <c r="M675" s="628"/>
      <c r="N675" s="210"/>
      <c r="O675" s="210"/>
      <c r="P675" s="210"/>
      <c r="Q675" s="210"/>
      <c r="R675" s="210"/>
      <c r="S675" s="210"/>
      <c r="T675" s="210"/>
      <c r="U675" s="210"/>
      <c r="V675" s="210"/>
      <c r="W675" s="210"/>
      <c r="X675" s="210"/>
      <c r="Y675" s="210"/>
      <c r="Z675" s="210"/>
    </row>
    <row r="676" ht="12.75" customHeight="1">
      <c r="A676" s="625"/>
      <c r="B676" s="625"/>
      <c r="C676" s="625"/>
      <c r="D676" s="625"/>
      <c r="E676" s="210"/>
      <c r="F676" s="210"/>
      <c r="G676" s="210"/>
      <c r="H676" s="210"/>
      <c r="I676" s="627"/>
      <c r="J676" s="210"/>
      <c r="K676" s="210"/>
      <c r="L676" s="210"/>
      <c r="M676" s="628"/>
      <c r="N676" s="210"/>
      <c r="O676" s="210"/>
      <c r="P676" s="210"/>
      <c r="Q676" s="210"/>
      <c r="R676" s="210"/>
      <c r="S676" s="210"/>
      <c r="T676" s="210"/>
      <c r="U676" s="210"/>
      <c r="V676" s="210"/>
      <c r="W676" s="210"/>
      <c r="X676" s="210"/>
      <c r="Y676" s="210"/>
      <c r="Z676" s="210"/>
    </row>
    <row r="677" ht="12.75" customHeight="1">
      <c r="A677" s="625"/>
      <c r="B677" s="625"/>
      <c r="C677" s="625"/>
      <c r="D677" s="625"/>
      <c r="E677" s="210"/>
      <c r="F677" s="210"/>
      <c r="G677" s="210"/>
      <c r="H677" s="210"/>
      <c r="I677" s="627"/>
      <c r="J677" s="210"/>
      <c r="K677" s="210"/>
      <c r="L677" s="210"/>
      <c r="M677" s="628"/>
      <c r="N677" s="210"/>
      <c r="O677" s="210"/>
      <c r="P677" s="210"/>
      <c r="Q677" s="210"/>
      <c r="R677" s="210"/>
      <c r="S677" s="210"/>
      <c r="T677" s="210"/>
      <c r="U677" s="210"/>
      <c r="V677" s="210"/>
      <c r="W677" s="210"/>
      <c r="X677" s="210"/>
      <c r="Y677" s="210"/>
      <c r="Z677" s="210"/>
    </row>
    <row r="678" ht="12.75" customHeight="1">
      <c r="A678" s="625"/>
      <c r="B678" s="625"/>
      <c r="C678" s="625"/>
      <c r="D678" s="625"/>
      <c r="E678" s="210"/>
      <c r="F678" s="210"/>
      <c r="G678" s="210"/>
      <c r="H678" s="210"/>
      <c r="I678" s="627"/>
      <c r="J678" s="210"/>
      <c r="K678" s="210"/>
      <c r="L678" s="210"/>
      <c r="M678" s="628"/>
      <c r="N678" s="210"/>
      <c r="O678" s="210"/>
      <c r="P678" s="210"/>
      <c r="Q678" s="210"/>
      <c r="R678" s="210"/>
      <c r="S678" s="210"/>
      <c r="T678" s="210"/>
      <c r="U678" s="210"/>
      <c r="V678" s="210"/>
      <c r="W678" s="210"/>
      <c r="X678" s="210"/>
      <c r="Y678" s="210"/>
      <c r="Z678" s="210"/>
    </row>
    <row r="679" ht="12.75" customHeight="1">
      <c r="A679" s="625"/>
      <c r="B679" s="625"/>
      <c r="C679" s="625"/>
      <c r="D679" s="625"/>
      <c r="E679" s="210"/>
      <c r="F679" s="210"/>
      <c r="G679" s="210"/>
      <c r="H679" s="210"/>
      <c r="I679" s="627"/>
      <c r="J679" s="210"/>
      <c r="K679" s="210"/>
      <c r="L679" s="210"/>
      <c r="M679" s="628"/>
      <c r="N679" s="210"/>
      <c r="O679" s="210"/>
      <c r="P679" s="210"/>
      <c r="Q679" s="210"/>
      <c r="R679" s="210"/>
      <c r="S679" s="210"/>
      <c r="T679" s="210"/>
      <c r="U679" s="210"/>
      <c r="V679" s="210"/>
      <c r="W679" s="210"/>
      <c r="X679" s="210"/>
      <c r="Y679" s="210"/>
      <c r="Z679" s="210"/>
    </row>
    <row r="680" ht="12.75" customHeight="1">
      <c r="A680" s="625"/>
      <c r="B680" s="625"/>
      <c r="C680" s="625"/>
      <c r="D680" s="625"/>
      <c r="E680" s="210"/>
      <c r="F680" s="210"/>
      <c r="G680" s="210"/>
      <c r="H680" s="210"/>
      <c r="I680" s="627"/>
      <c r="J680" s="210"/>
      <c r="K680" s="210"/>
      <c r="L680" s="210"/>
      <c r="M680" s="628"/>
      <c r="N680" s="210"/>
      <c r="O680" s="210"/>
      <c r="P680" s="210"/>
      <c r="Q680" s="210"/>
      <c r="R680" s="210"/>
      <c r="S680" s="210"/>
      <c r="T680" s="210"/>
      <c r="U680" s="210"/>
      <c r="V680" s="210"/>
      <c r="W680" s="210"/>
      <c r="X680" s="210"/>
      <c r="Y680" s="210"/>
      <c r="Z680" s="210"/>
    </row>
    <row r="681" ht="12.75" customHeight="1">
      <c r="A681" s="625"/>
      <c r="B681" s="625"/>
      <c r="C681" s="625"/>
      <c r="D681" s="625"/>
      <c r="E681" s="210"/>
      <c r="F681" s="210"/>
      <c r="G681" s="210"/>
      <c r="H681" s="210"/>
      <c r="I681" s="627"/>
      <c r="J681" s="210"/>
      <c r="K681" s="210"/>
      <c r="L681" s="210"/>
      <c r="M681" s="628"/>
      <c r="N681" s="210"/>
      <c r="O681" s="210"/>
      <c r="P681" s="210"/>
      <c r="Q681" s="210"/>
      <c r="R681" s="210"/>
      <c r="S681" s="210"/>
      <c r="T681" s="210"/>
      <c r="U681" s="210"/>
      <c r="V681" s="210"/>
      <c r="W681" s="210"/>
      <c r="X681" s="210"/>
      <c r="Y681" s="210"/>
      <c r="Z681" s="210"/>
    </row>
    <row r="682" ht="12.75" customHeight="1">
      <c r="A682" s="625"/>
      <c r="B682" s="625"/>
      <c r="C682" s="625"/>
      <c r="D682" s="625"/>
      <c r="E682" s="210"/>
      <c r="F682" s="210"/>
      <c r="G682" s="210"/>
      <c r="H682" s="210"/>
      <c r="I682" s="627"/>
      <c r="J682" s="210"/>
      <c r="K682" s="210"/>
      <c r="L682" s="210"/>
      <c r="M682" s="628"/>
      <c r="N682" s="210"/>
      <c r="O682" s="210"/>
      <c r="P682" s="210"/>
      <c r="Q682" s="210"/>
      <c r="R682" s="210"/>
      <c r="S682" s="210"/>
      <c r="T682" s="210"/>
      <c r="U682" s="210"/>
      <c r="V682" s="210"/>
      <c r="W682" s="210"/>
      <c r="X682" s="210"/>
      <c r="Y682" s="210"/>
      <c r="Z682" s="210"/>
    </row>
    <row r="683" ht="12.75" customHeight="1">
      <c r="A683" s="625"/>
      <c r="B683" s="625"/>
      <c r="C683" s="625"/>
      <c r="D683" s="625"/>
      <c r="E683" s="210"/>
      <c r="F683" s="210"/>
      <c r="G683" s="210"/>
      <c r="H683" s="210"/>
      <c r="I683" s="627"/>
      <c r="J683" s="210"/>
      <c r="K683" s="210"/>
      <c r="L683" s="210"/>
      <c r="M683" s="628"/>
      <c r="N683" s="210"/>
      <c r="O683" s="210"/>
      <c r="P683" s="210"/>
      <c r="Q683" s="210"/>
      <c r="R683" s="210"/>
      <c r="S683" s="210"/>
      <c r="T683" s="210"/>
      <c r="U683" s="210"/>
      <c r="V683" s="210"/>
      <c r="W683" s="210"/>
      <c r="X683" s="210"/>
      <c r="Y683" s="210"/>
      <c r="Z683" s="210"/>
    </row>
    <row r="684" ht="12.75" customHeight="1">
      <c r="A684" s="625"/>
      <c r="B684" s="625"/>
      <c r="C684" s="625"/>
      <c r="D684" s="625"/>
      <c r="E684" s="210"/>
      <c r="F684" s="210"/>
      <c r="G684" s="210"/>
      <c r="H684" s="210"/>
      <c r="I684" s="627"/>
      <c r="J684" s="210"/>
      <c r="K684" s="210"/>
      <c r="L684" s="210"/>
      <c r="M684" s="628"/>
      <c r="N684" s="210"/>
      <c r="O684" s="210"/>
      <c r="P684" s="210"/>
      <c r="Q684" s="210"/>
      <c r="R684" s="210"/>
      <c r="S684" s="210"/>
      <c r="T684" s="210"/>
      <c r="U684" s="210"/>
      <c r="V684" s="210"/>
      <c r="W684" s="210"/>
      <c r="X684" s="210"/>
      <c r="Y684" s="210"/>
      <c r="Z684" s="210"/>
    </row>
    <row r="685" ht="12.75" customHeight="1">
      <c r="A685" s="625"/>
      <c r="B685" s="625"/>
      <c r="C685" s="625"/>
      <c r="D685" s="625"/>
      <c r="E685" s="210"/>
      <c r="F685" s="210"/>
      <c r="G685" s="210"/>
      <c r="H685" s="210"/>
      <c r="I685" s="627"/>
      <c r="J685" s="210"/>
      <c r="K685" s="210"/>
      <c r="L685" s="210"/>
      <c r="M685" s="628"/>
      <c r="N685" s="210"/>
      <c r="O685" s="210"/>
      <c r="P685" s="210"/>
      <c r="Q685" s="210"/>
      <c r="R685" s="210"/>
      <c r="S685" s="210"/>
      <c r="T685" s="210"/>
      <c r="U685" s="210"/>
      <c r="V685" s="210"/>
      <c r="W685" s="210"/>
      <c r="X685" s="210"/>
      <c r="Y685" s="210"/>
      <c r="Z685" s="210"/>
    </row>
    <row r="686" ht="12.75" customHeight="1">
      <c r="A686" s="625"/>
      <c r="B686" s="625"/>
      <c r="C686" s="625"/>
      <c r="D686" s="625"/>
      <c r="E686" s="210"/>
      <c r="F686" s="210"/>
      <c r="G686" s="210"/>
      <c r="H686" s="210"/>
      <c r="I686" s="627"/>
      <c r="J686" s="210"/>
      <c r="K686" s="210"/>
      <c r="L686" s="210"/>
      <c r="M686" s="628"/>
      <c r="N686" s="210"/>
      <c r="O686" s="210"/>
      <c r="P686" s="210"/>
      <c r="Q686" s="210"/>
      <c r="R686" s="210"/>
      <c r="S686" s="210"/>
      <c r="T686" s="210"/>
      <c r="U686" s="210"/>
      <c r="V686" s="210"/>
      <c r="W686" s="210"/>
      <c r="X686" s="210"/>
      <c r="Y686" s="210"/>
      <c r="Z686" s="210"/>
    </row>
    <row r="687" ht="12.75" customHeight="1">
      <c r="A687" s="625"/>
      <c r="B687" s="625"/>
      <c r="C687" s="625"/>
      <c r="D687" s="625"/>
      <c r="E687" s="210"/>
      <c r="F687" s="210"/>
      <c r="G687" s="210"/>
      <c r="H687" s="210"/>
      <c r="I687" s="627"/>
      <c r="J687" s="210"/>
      <c r="K687" s="210"/>
      <c r="L687" s="210"/>
      <c r="M687" s="628"/>
      <c r="N687" s="210"/>
      <c r="O687" s="210"/>
      <c r="P687" s="210"/>
      <c r="Q687" s="210"/>
      <c r="R687" s="210"/>
      <c r="S687" s="210"/>
      <c r="T687" s="210"/>
      <c r="U687" s="210"/>
      <c r="V687" s="210"/>
      <c r="W687" s="210"/>
      <c r="X687" s="210"/>
      <c r="Y687" s="210"/>
      <c r="Z687" s="210"/>
    </row>
    <row r="688" ht="12.75" customHeight="1">
      <c r="A688" s="625"/>
      <c r="B688" s="625"/>
      <c r="C688" s="625"/>
      <c r="D688" s="625"/>
      <c r="E688" s="210"/>
      <c r="F688" s="210"/>
      <c r="G688" s="210"/>
      <c r="H688" s="210"/>
      <c r="I688" s="627"/>
      <c r="J688" s="210"/>
      <c r="K688" s="210"/>
      <c r="L688" s="210"/>
      <c r="M688" s="628"/>
      <c r="N688" s="210"/>
      <c r="O688" s="210"/>
      <c r="P688" s="210"/>
      <c r="Q688" s="210"/>
      <c r="R688" s="210"/>
      <c r="S688" s="210"/>
      <c r="T688" s="210"/>
      <c r="U688" s="210"/>
      <c r="V688" s="210"/>
      <c r="W688" s="210"/>
      <c r="X688" s="210"/>
      <c r="Y688" s="210"/>
      <c r="Z688" s="210"/>
    </row>
    <row r="689" ht="12.75" customHeight="1">
      <c r="A689" s="625"/>
      <c r="B689" s="625"/>
      <c r="C689" s="625"/>
      <c r="D689" s="625"/>
      <c r="E689" s="210"/>
      <c r="F689" s="210"/>
      <c r="G689" s="210"/>
      <c r="H689" s="210"/>
      <c r="I689" s="627"/>
      <c r="J689" s="210"/>
      <c r="K689" s="210"/>
      <c r="L689" s="210"/>
      <c r="M689" s="628"/>
      <c r="N689" s="210"/>
      <c r="O689" s="210"/>
      <c r="P689" s="210"/>
      <c r="Q689" s="210"/>
      <c r="R689" s="210"/>
      <c r="S689" s="210"/>
      <c r="T689" s="210"/>
      <c r="U689" s="210"/>
      <c r="V689" s="210"/>
      <c r="W689" s="210"/>
      <c r="X689" s="210"/>
      <c r="Y689" s="210"/>
      <c r="Z689" s="210"/>
    </row>
    <row r="690" ht="12.75" customHeight="1">
      <c r="A690" s="625"/>
      <c r="B690" s="625"/>
      <c r="C690" s="625"/>
      <c r="D690" s="625"/>
      <c r="E690" s="210"/>
      <c r="F690" s="210"/>
      <c r="G690" s="210"/>
      <c r="H690" s="210"/>
      <c r="I690" s="627"/>
      <c r="J690" s="210"/>
      <c r="K690" s="210"/>
      <c r="L690" s="210"/>
      <c r="M690" s="628"/>
      <c r="N690" s="210"/>
      <c r="O690" s="210"/>
      <c r="P690" s="210"/>
      <c r="Q690" s="210"/>
      <c r="R690" s="210"/>
      <c r="S690" s="210"/>
      <c r="T690" s="210"/>
      <c r="U690" s="210"/>
      <c r="V690" s="210"/>
      <c r="W690" s="210"/>
      <c r="X690" s="210"/>
      <c r="Y690" s="210"/>
      <c r="Z690" s="210"/>
    </row>
    <row r="691" ht="12.75" customHeight="1">
      <c r="A691" s="625"/>
      <c r="B691" s="625"/>
      <c r="C691" s="625"/>
      <c r="D691" s="625"/>
      <c r="E691" s="210"/>
      <c r="F691" s="210"/>
      <c r="G691" s="210"/>
      <c r="H691" s="210"/>
      <c r="I691" s="627"/>
      <c r="J691" s="210"/>
      <c r="K691" s="210"/>
      <c r="L691" s="210"/>
      <c r="M691" s="628"/>
      <c r="N691" s="210"/>
      <c r="O691" s="210"/>
      <c r="P691" s="210"/>
      <c r="Q691" s="210"/>
      <c r="R691" s="210"/>
      <c r="S691" s="210"/>
      <c r="T691" s="210"/>
      <c r="U691" s="210"/>
      <c r="V691" s="210"/>
      <c r="W691" s="210"/>
      <c r="X691" s="210"/>
      <c r="Y691" s="210"/>
      <c r="Z691" s="210"/>
    </row>
    <row r="692" ht="12.75" customHeight="1">
      <c r="A692" s="625"/>
      <c r="B692" s="625"/>
      <c r="C692" s="625"/>
      <c r="D692" s="625"/>
      <c r="E692" s="210"/>
      <c r="F692" s="210"/>
      <c r="G692" s="210"/>
      <c r="H692" s="210"/>
      <c r="I692" s="627"/>
      <c r="J692" s="210"/>
      <c r="K692" s="210"/>
      <c r="L692" s="210"/>
      <c r="M692" s="628"/>
      <c r="N692" s="210"/>
      <c r="O692" s="210"/>
      <c r="P692" s="210"/>
      <c r="Q692" s="210"/>
      <c r="R692" s="210"/>
      <c r="S692" s="210"/>
      <c r="T692" s="210"/>
      <c r="U692" s="210"/>
      <c r="V692" s="210"/>
      <c r="W692" s="210"/>
      <c r="X692" s="210"/>
      <c r="Y692" s="210"/>
      <c r="Z692" s="210"/>
    </row>
    <row r="693" ht="12.75" customHeight="1">
      <c r="A693" s="625"/>
      <c r="B693" s="625"/>
      <c r="C693" s="625"/>
      <c r="D693" s="625"/>
      <c r="E693" s="210"/>
      <c r="F693" s="210"/>
      <c r="G693" s="210"/>
      <c r="H693" s="210"/>
      <c r="I693" s="627"/>
      <c r="J693" s="210"/>
      <c r="K693" s="210"/>
      <c r="L693" s="210"/>
      <c r="M693" s="628"/>
      <c r="N693" s="210"/>
      <c r="O693" s="210"/>
      <c r="P693" s="210"/>
      <c r="Q693" s="210"/>
      <c r="R693" s="210"/>
      <c r="S693" s="210"/>
      <c r="T693" s="210"/>
      <c r="U693" s="210"/>
      <c r="V693" s="210"/>
      <c r="W693" s="210"/>
      <c r="X693" s="210"/>
      <c r="Y693" s="210"/>
      <c r="Z693" s="210"/>
    </row>
    <row r="694" ht="12.75" customHeight="1">
      <c r="A694" s="625"/>
      <c r="B694" s="625"/>
      <c r="C694" s="625"/>
      <c r="D694" s="625"/>
      <c r="E694" s="210"/>
      <c r="F694" s="210"/>
      <c r="G694" s="210"/>
      <c r="H694" s="210"/>
      <c r="I694" s="627"/>
      <c r="J694" s="210"/>
      <c r="K694" s="210"/>
      <c r="L694" s="210"/>
      <c r="M694" s="628"/>
      <c r="N694" s="210"/>
      <c r="O694" s="210"/>
      <c r="P694" s="210"/>
      <c r="Q694" s="210"/>
      <c r="R694" s="210"/>
      <c r="S694" s="210"/>
      <c r="T694" s="210"/>
      <c r="U694" s="210"/>
      <c r="V694" s="210"/>
      <c r="W694" s="210"/>
      <c r="X694" s="210"/>
      <c r="Y694" s="210"/>
      <c r="Z694" s="210"/>
    </row>
    <row r="695" ht="12.75" customHeight="1">
      <c r="A695" s="625"/>
      <c r="B695" s="625"/>
      <c r="C695" s="625"/>
      <c r="D695" s="625"/>
      <c r="E695" s="210"/>
      <c r="F695" s="210"/>
      <c r="G695" s="210"/>
      <c r="H695" s="210"/>
      <c r="I695" s="627"/>
      <c r="J695" s="210"/>
      <c r="K695" s="210"/>
      <c r="L695" s="210"/>
      <c r="M695" s="628"/>
      <c r="N695" s="210"/>
      <c r="O695" s="210"/>
      <c r="P695" s="210"/>
      <c r="Q695" s="210"/>
      <c r="R695" s="210"/>
      <c r="S695" s="210"/>
      <c r="T695" s="210"/>
      <c r="U695" s="210"/>
      <c r="V695" s="210"/>
      <c r="W695" s="210"/>
      <c r="X695" s="210"/>
      <c r="Y695" s="210"/>
      <c r="Z695" s="210"/>
    </row>
    <row r="696" ht="12.75" customHeight="1">
      <c r="A696" s="625"/>
      <c r="B696" s="625"/>
      <c r="C696" s="625"/>
      <c r="D696" s="625"/>
      <c r="E696" s="210"/>
      <c r="F696" s="210"/>
      <c r="G696" s="210"/>
      <c r="H696" s="210"/>
      <c r="I696" s="627"/>
      <c r="J696" s="210"/>
      <c r="K696" s="210"/>
      <c r="L696" s="210"/>
      <c r="M696" s="628"/>
      <c r="N696" s="210"/>
      <c r="O696" s="210"/>
      <c r="P696" s="210"/>
      <c r="Q696" s="210"/>
      <c r="R696" s="210"/>
      <c r="S696" s="210"/>
      <c r="T696" s="210"/>
      <c r="U696" s="210"/>
      <c r="V696" s="210"/>
      <c r="W696" s="210"/>
      <c r="X696" s="210"/>
      <c r="Y696" s="210"/>
      <c r="Z696" s="210"/>
    </row>
    <row r="697" ht="12.75" customHeight="1">
      <c r="A697" s="625"/>
      <c r="B697" s="625"/>
      <c r="C697" s="625"/>
      <c r="D697" s="625"/>
      <c r="E697" s="210"/>
      <c r="F697" s="210"/>
      <c r="G697" s="210"/>
      <c r="H697" s="210"/>
      <c r="I697" s="627"/>
      <c r="J697" s="210"/>
      <c r="K697" s="210"/>
      <c r="L697" s="210"/>
      <c r="M697" s="628"/>
      <c r="N697" s="210"/>
      <c r="O697" s="210"/>
      <c r="P697" s="210"/>
      <c r="Q697" s="210"/>
      <c r="R697" s="210"/>
      <c r="S697" s="210"/>
      <c r="T697" s="210"/>
      <c r="U697" s="210"/>
      <c r="V697" s="210"/>
      <c r="W697" s="210"/>
      <c r="X697" s="210"/>
      <c r="Y697" s="210"/>
      <c r="Z697" s="210"/>
    </row>
    <row r="698" ht="12.75" customHeight="1">
      <c r="A698" s="625"/>
      <c r="B698" s="625"/>
      <c r="C698" s="625"/>
      <c r="D698" s="625"/>
      <c r="E698" s="210"/>
      <c r="F698" s="210"/>
      <c r="G698" s="210"/>
      <c r="H698" s="210"/>
      <c r="I698" s="627"/>
      <c r="J698" s="210"/>
      <c r="K698" s="210"/>
      <c r="L698" s="210"/>
      <c r="M698" s="628"/>
      <c r="N698" s="210"/>
      <c r="O698" s="210"/>
      <c r="P698" s="210"/>
      <c r="Q698" s="210"/>
      <c r="R698" s="210"/>
      <c r="S698" s="210"/>
      <c r="T698" s="210"/>
      <c r="U698" s="210"/>
      <c r="V698" s="210"/>
      <c r="W698" s="210"/>
      <c r="X698" s="210"/>
      <c r="Y698" s="210"/>
      <c r="Z698" s="210"/>
    </row>
    <row r="699" ht="12.75" customHeight="1">
      <c r="A699" s="625"/>
      <c r="B699" s="625"/>
      <c r="C699" s="625"/>
      <c r="D699" s="625"/>
      <c r="E699" s="210"/>
      <c r="F699" s="210"/>
      <c r="G699" s="210"/>
      <c r="H699" s="210"/>
      <c r="I699" s="627"/>
      <c r="J699" s="210"/>
      <c r="K699" s="210"/>
      <c r="L699" s="210"/>
      <c r="M699" s="628"/>
      <c r="N699" s="210"/>
      <c r="O699" s="210"/>
      <c r="P699" s="210"/>
      <c r="Q699" s="210"/>
      <c r="R699" s="210"/>
      <c r="S699" s="210"/>
      <c r="T699" s="210"/>
      <c r="U699" s="210"/>
      <c r="V699" s="210"/>
      <c r="W699" s="210"/>
      <c r="X699" s="210"/>
      <c r="Y699" s="210"/>
      <c r="Z699" s="210"/>
    </row>
    <row r="700" ht="12.75" customHeight="1">
      <c r="A700" s="625"/>
      <c r="B700" s="625"/>
      <c r="C700" s="625"/>
      <c r="D700" s="625"/>
      <c r="E700" s="210"/>
      <c r="F700" s="210"/>
      <c r="G700" s="210"/>
      <c r="H700" s="210"/>
      <c r="I700" s="627"/>
      <c r="J700" s="210"/>
      <c r="K700" s="210"/>
      <c r="L700" s="210"/>
      <c r="M700" s="628"/>
      <c r="N700" s="210"/>
      <c r="O700" s="210"/>
      <c r="P700" s="210"/>
      <c r="Q700" s="210"/>
      <c r="R700" s="210"/>
      <c r="S700" s="210"/>
      <c r="T700" s="210"/>
      <c r="U700" s="210"/>
      <c r="V700" s="210"/>
      <c r="W700" s="210"/>
      <c r="X700" s="210"/>
      <c r="Y700" s="210"/>
      <c r="Z700" s="210"/>
    </row>
    <row r="701" ht="12.75" customHeight="1">
      <c r="A701" s="625"/>
      <c r="B701" s="625"/>
      <c r="C701" s="625"/>
      <c r="D701" s="625"/>
      <c r="E701" s="210"/>
      <c r="F701" s="210"/>
      <c r="G701" s="210"/>
      <c r="H701" s="210"/>
      <c r="I701" s="627"/>
      <c r="J701" s="210"/>
      <c r="K701" s="210"/>
      <c r="L701" s="210"/>
      <c r="M701" s="628"/>
      <c r="N701" s="210"/>
      <c r="O701" s="210"/>
      <c r="P701" s="210"/>
      <c r="Q701" s="210"/>
      <c r="R701" s="210"/>
      <c r="S701" s="210"/>
      <c r="T701" s="210"/>
      <c r="U701" s="210"/>
      <c r="V701" s="210"/>
      <c r="W701" s="210"/>
      <c r="X701" s="210"/>
      <c r="Y701" s="210"/>
      <c r="Z701" s="210"/>
    </row>
    <row r="702" ht="12.75" customHeight="1">
      <c r="A702" s="625"/>
      <c r="B702" s="625"/>
      <c r="C702" s="625"/>
      <c r="D702" s="625"/>
      <c r="E702" s="210"/>
      <c r="F702" s="210"/>
      <c r="G702" s="210"/>
      <c r="H702" s="210"/>
      <c r="I702" s="627"/>
      <c r="J702" s="210"/>
      <c r="K702" s="210"/>
      <c r="L702" s="210"/>
      <c r="M702" s="628"/>
      <c r="N702" s="210"/>
      <c r="O702" s="210"/>
      <c r="P702" s="210"/>
      <c r="Q702" s="210"/>
      <c r="R702" s="210"/>
      <c r="S702" s="210"/>
      <c r="T702" s="210"/>
      <c r="U702" s="210"/>
      <c r="V702" s="210"/>
      <c r="W702" s="210"/>
      <c r="X702" s="210"/>
      <c r="Y702" s="210"/>
      <c r="Z702" s="210"/>
    </row>
    <row r="703" ht="12.75" customHeight="1">
      <c r="A703" s="625"/>
      <c r="B703" s="625"/>
      <c r="C703" s="625"/>
      <c r="D703" s="625"/>
      <c r="E703" s="210"/>
      <c r="F703" s="210"/>
      <c r="G703" s="210"/>
      <c r="H703" s="210"/>
      <c r="I703" s="627"/>
      <c r="J703" s="210"/>
      <c r="K703" s="210"/>
      <c r="L703" s="210"/>
      <c r="M703" s="628"/>
      <c r="N703" s="210"/>
      <c r="O703" s="210"/>
      <c r="P703" s="210"/>
      <c r="Q703" s="210"/>
      <c r="R703" s="210"/>
      <c r="S703" s="210"/>
      <c r="T703" s="210"/>
      <c r="U703" s="210"/>
      <c r="V703" s="210"/>
      <c r="W703" s="210"/>
      <c r="X703" s="210"/>
      <c r="Y703" s="210"/>
      <c r="Z703" s="210"/>
    </row>
    <row r="704" ht="12.75" customHeight="1">
      <c r="A704" s="625"/>
      <c r="B704" s="625"/>
      <c r="C704" s="625"/>
      <c r="D704" s="625"/>
      <c r="E704" s="210"/>
      <c r="F704" s="210"/>
      <c r="G704" s="210"/>
      <c r="H704" s="210"/>
      <c r="I704" s="627"/>
      <c r="J704" s="210"/>
      <c r="K704" s="210"/>
      <c r="L704" s="210"/>
      <c r="M704" s="628"/>
      <c r="N704" s="210"/>
      <c r="O704" s="210"/>
      <c r="P704" s="210"/>
      <c r="Q704" s="210"/>
      <c r="R704" s="210"/>
      <c r="S704" s="210"/>
      <c r="T704" s="210"/>
      <c r="U704" s="210"/>
      <c r="V704" s="210"/>
      <c r="W704" s="210"/>
      <c r="X704" s="210"/>
      <c r="Y704" s="210"/>
      <c r="Z704" s="210"/>
    </row>
    <row r="705" ht="12.75" customHeight="1">
      <c r="A705" s="625"/>
      <c r="B705" s="625"/>
      <c r="C705" s="625"/>
      <c r="D705" s="625"/>
      <c r="E705" s="210"/>
      <c r="F705" s="210"/>
      <c r="G705" s="210"/>
      <c r="H705" s="210"/>
      <c r="I705" s="627"/>
      <c r="J705" s="210"/>
      <c r="K705" s="210"/>
      <c r="L705" s="210"/>
      <c r="M705" s="628"/>
      <c r="N705" s="210"/>
      <c r="O705" s="210"/>
      <c r="P705" s="210"/>
      <c r="Q705" s="210"/>
      <c r="R705" s="210"/>
      <c r="S705" s="210"/>
      <c r="T705" s="210"/>
      <c r="U705" s="210"/>
      <c r="V705" s="210"/>
      <c r="W705" s="210"/>
      <c r="X705" s="210"/>
      <c r="Y705" s="210"/>
      <c r="Z705" s="210"/>
    </row>
    <row r="706" ht="12.75" customHeight="1">
      <c r="A706" s="625"/>
      <c r="B706" s="625"/>
      <c r="C706" s="625"/>
      <c r="D706" s="625"/>
      <c r="E706" s="210"/>
      <c r="F706" s="210"/>
      <c r="G706" s="210"/>
      <c r="H706" s="210"/>
      <c r="I706" s="627"/>
      <c r="J706" s="210"/>
      <c r="K706" s="210"/>
      <c r="L706" s="210"/>
      <c r="M706" s="628"/>
      <c r="N706" s="210"/>
      <c r="O706" s="210"/>
      <c r="P706" s="210"/>
      <c r="Q706" s="210"/>
      <c r="R706" s="210"/>
      <c r="S706" s="210"/>
      <c r="T706" s="210"/>
      <c r="U706" s="210"/>
      <c r="V706" s="210"/>
      <c r="W706" s="210"/>
      <c r="X706" s="210"/>
      <c r="Y706" s="210"/>
      <c r="Z706" s="210"/>
    </row>
    <row r="707" ht="12.75" customHeight="1">
      <c r="A707" s="625"/>
      <c r="B707" s="625"/>
      <c r="C707" s="625"/>
      <c r="D707" s="625"/>
      <c r="E707" s="210"/>
      <c r="F707" s="210"/>
      <c r="G707" s="210"/>
      <c r="H707" s="210"/>
      <c r="I707" s="627"/>
      <c r="J707" s="210"/>
      <c r="K707" s="210"/>
      <c r="L707" s="210"/>
      <c r="M707" s="628"/>
      <c r="N707" s="210"/>
      <c r="O707" s="210"/>
      <c r="P707" s="210"/>
      <c r="Q707" s="210"/>
      <c r="R707" s="210"/>
      <c r="S707" s="210"/>
      <c r="T707" s="210"/>
      <c r="U707" s="210"/>
      <c r="V707" s="210"/>
      <c r="W707" s="210"/>
      <c r="X707" s="210"/>
      <c r="Y707" s="210"/>
      <c r="Z707" s="210"/>
    </row>
    <row r="708" ht="12.75" customHeight="1">
      <c r="A708" s="625"/>
      <c r="B708" s="625"/>
      <c r="C708" s="625"/>
      <c r="D708" s="625"/>
      <c r="E708" s="210"/>
      <c r="F708" s="210"/>
      <c r="G708" s="210"/>
      <c r="H708" s="210"/>
      <c r="I708" s="627"/>
      <c r="J708" s="210"/>
      <c r="K708" s="210"/>
      <c r="L708" s="210"/>
      <c r="M708" s="628"/>
      <c r="N708" s="210"/>
      <c r="O708" s="210"/>
      <c r="P708" s="210"/>
      <c r="Q708" s="210"/>
      <c r="R708" s="210"/>
      <c r="S708" s="210"/>
      <c r="T708" s="210"/>
      <c r="U708" s="210"/>
      <c r="V708" s="210"/>
      <c r="W708" s="210"/>
      <c r="X708" s="210"/>
      <c r="Y708" s="210"/>
      <c r="Z708" s="210"/>
    </row>
    <row r="709" ht="12.75" customHeight="1">
      <c r="A709" s="625"/>
      <c r="B709" s="625"/>
      <c r="C709" s="625"/>
      <c r="D709" s="625"/>
      <c r="E709" s="210"/>
      <c r="F709" s="210"/>
      <c r="G709" s="210"/>
      <c r="H709" s="210"/>
      <c r="I709" s="627"/>
      <c r="J709" s="210"/>
      <c r="K709" s="210"/>
      <c r="L709" s="210"/>
      <c r="M709" s="628"/>
      <c r="N709" s="210"/>
      <c r="O709" s="210"/>
      <c r="P709" s="210"/>
      <c r="Q709" s="210"/>
      <c r="R709" s="210"/>
      <c r="S709" s="210"/>
      <c r="T709" s="210"/>
      <c r="U709" s="210"/>
      <c r="V709" s="210"/>
      <c r="W709" s="210"/>
      <c r="X709" s="210"/>
      <c r="Y709" s="210"/>
      <c r="Z709" s="210"/>
    </row>
    <row r="710" ht="12.75" customHeight="1">
      <c r="A710" s="625"/>
      <c r="B710" s="625"/>
      <c r="C710" s="625"/>
      <c r="D710" s="625"/>
      <c r="E710" s="210"/>
      <c r="F710" s="210"/>
      <c r="G710" s="210"/>
      <c r="H710" s="210"/>
      <c r="I710" s="627"/>
      <c r="J710" s="210"/>
      <c r="K710" s="210"/>
      <c r="L710" s="210"/>
      <c r="M710" s="628"/>
      <c r="N710" s="210"/>
      <c r="O710" s="210"/>
      <c r="P710" s="210"/>
      <c r="Q710" s="210"/>
      <c r="R710" s="210"/>
      <c r="S710" s="210"/>
      <c r="T710" s="210"/>
      <c r="U710" s="210"/>
      <c r="V710" s="210"/>
      <c r="W710" s="210"/>
      <c r="X710" s="210"/>
      <c r="Y710" s="210"/>
      <c r="Z710" s="210"/>
    </row>
    <row r="711" ht="12.75" customHeight="1">
      <c r="A711" s="625"/>
      <c r="B711" s="625"/>
      <c r="C711" s="625"/>
      <c r="D711" s="625"/>
      <c r="E711" s="210"/>
      <c r="F711" s="210"/>
      <c r="G711" s="210"/>
      <c r="H711" s="210"/>
      <c r="I711" s="627"/>
      <c r="J711" s="210"/>
      <c r="K711" s="210"/>
      <c r="L711" s="210"/>
      <c r="M711" s="628"/>
      <c r="N711" s="210"/>
      <c r="O711" s="210"/>
      <c r="P711" s="210"/>
      <c r="Q711" s="210"/>
      <c r="R711" s="210"/>
      <c r="S711" s="210"/>
      <c r="T711" s="210"/>
      <c r="U711" s="210"/>
      <c r="V711" s="210"/>
      <c r="W711" s="210"/>
      <c r="X711" s="210"/>
      <c r="Y711" s="210"/>
      <c r="Z711" s="210"/>
    </row>
    <row r="712" ht="12.75" customHeight="1">
      <c r="A712" s="625"/>
      <c r="B712" s="625"/>
      <c r="C712" s="625"/>
      <c r="D712" s="625"/>
      <c r="E712" s="210"/>
      <c r="F712" s="210"/>
      <c r="G712" s="210"/>
      <c r="H712" s="210"/>
      <c r="I712" s="627"/>
      <c r="J712" s="210"/>
      <c r="K712" s="210"/>
      <c r="L712" s="210"/>
      <c r="M712" s="628"/>
      <c r="N712" s="210"/>
      <c r="O712" s="210"/>
      <c r="P712" s="210"/>
      <c r="Q712" s="210"/>
      <c r="R712" s="210"/>
      <c r="S712" s="210"/>
      <c r="T712" s="210"/>
      <c r="U712" s="210"/>
      <c r="V712" s="210"/>
      <c r="W712" s="210"/>
      <c r="X712" s="210"/>
      <c r="Y712" s="210"/>
      <c r="Z712" s="210"/>
    </row>
    <row r="713" ht="12.75" customHeight="1">
      <c r="A713" s="625"/>
      <c r="B713" s="625"/>
      <c r="C713" s="625"/>
      <c r="D713" s="625"/>
      <c r="E713" s="210"/>
      <c r="F713" s="210"/>
      <c r="G713" s="210"/>
      <c r="H713" s="210"/>
      <c r="I713" s="627"/>
      <c r="J713" s="210"/>
      <c r="K713" s="210"/>
      <c r="L713" s="210"/>
      <c r="M713" s="628"/>
      <c r="N713" s="210"/>
      <c r="O713" s="210"/>
      <c r="P713" s="210"/>
      <c r="Q713" s="210"/>
      <c r="R713" s="210"/>
      <c r="S713" s="210"/>
      <c r="T713" s="210"/>
      <c r="U713" s="210"/>
      <c r="V713" s="210"/>
      <c r="W713" s="210"/>
      <c r="X713" s="210"/>
      <c r="Y713" s="210"/>
      <c r="Z713" s="210"/>
    </row>
    <row r="714" ht="12.75" customHeight="1">
      <c r="A714" s="625"/>
      <c r="B714" s="625"/>
      <c r="C714" s="625"/>
      <c r="D714" s="625"/>
      <c r="E714" s="210"/>
      <c r="F714" s="210"/>
      <c r="G714" s="210"/>
      <c r="H714" s="210"/>
      <c r="I714" s="627"/>
      <c r="J714" s="210"/>
      <c r="K714" s="210"/>
      <c r="L714" s="210"/>
      <c r="M714" s="628"/>
      <c r="N714" s="210"/>
      <c r="O714" s="210"/>
      <c r="P714" s="210"/>
      <c r="Q714" s="210"/>
      <c r="R714" s="210"/>
      <c r="S714" s="210"/>
      <c r="T714" s="210"/>
      <c r="U714" s="210"/>
      <c r="V714" s="210"/>
      <c r="W714" s="210"/>
      <c r="X714" s="210"/>
      <c r="Y714" s="210"/>
      <c r="Z714" s="210"/>
    </row>
    <row r="715" ht="12.75" customHeight="1">
      <c r="A715" s="625"/>
      <c r="B715" s="625"/>
      <c r="C715" s="625"/>
      <c r="D715" s="625"/>
      <c r="E715" s="210"/>
      <c r="F715" s="210"/>
      <c r="G715" s="210"/>
      <c r="H715" s="210"/>
      <c r="I715" s="627"/>
      <c r="J715" s="210"/>
      <c r="K715" s="210"/>
      <c r="L715" s="210"/>
      <c r="M715" s="628"/>
      <c r="N715" s="210"/>
      <c r="O715" s="210"/>
      <c r="P715" s="210"/>
      <c r="Q715" s="210"/>
      <c r="R715" s="210"/>
      <c r="S715" s="210"/>
      <c r="T715" s="210"/>
      <c r="U715" s="210"/>
      <c r="V715" s="210"/>
      <c r="W715" s="210"/>
      <c r="X715" s="210"/>
      <c r="Y715" s="210"/>
      <c r="Z715" s="210"/>
    </row>
    <row r="716" ht="12.75" customHeight="1">
      <c r="A716" s="625"/>
      <c r="B716" s="625"/>
      <c r="C716" s="625"/>
      <c r="D716" s="625"/>
      <c r="E716" s="210"/>
      <c r="F716" s="210"/>
      <c r="G716" s="210"/>
      <c r="H716" s="210"/>
      <c r="I716" s="627"/>
      <c r="J716" s="210"/>
      <c r="K716" s="210"/>
      <c r="L716" s="210"/>
      <c r="M716" s="628"/>
      <c r="N716" s="210"/>
      <c r="O716" s="210"/>
      <c r="P716" s="210"/>
      <c r="Q716" s="210"/>
      <c r="R716" s="210"/>
      <c r="S716" s="210"/>
      <c r="T716" s="210"/>
      <c r="U716" s="210"/>
      <c r="V716" s="210"/>
      <c r="W716" s="210"/>
      <c r="X716" s="210"/>
      <c r="Y716" s="210"/>
      <c r="Z716" s="210"/>
    </row>
    <row r="717" ht="12.75" customHeight="1">
      <c r="A717" s="625"/>
      <c r="B717" s="625"/>
      <c r="C717" s="625"/>
      <c r="D717" s="625"/>
      <c r="E717" s="210"/>
      <c r="F717" s="210"/>
      <c r="G717" s="210"/>
      <c r="H717" s="210"/>
      <c r="I717" s="627"/>
      <c r="J717" s="210"/>
      <c r="K717" s="210"/>
      <c r="L717" s="210"/>
      <c r="M717" s="628"/>
      <c r="N717" s="210"/>
      <c r="O717" s="210"/>
      <c r="P717" s="210"/>
      <c r="Q717" s="210"/>
      <c r="R717" s="210"/>
      <c r="S717" s="210"/>
      <c r="T717" s="210"/>
      <c r="U717" s="210"/>
      <c r="V717" s="210"/>
      <c r="W717" s="210"/>
      <c r="X717" s="210"/>
      <c r="Y717" s="210"/>
      <c r="Z717" s="210"/>
    </row>
    <row r="718" ht="12.75" customHeight="1">
      <c r="A718" s="625"/>
      <c r="B718" s="625"/>
      <c r="C718" s="625"/>
      <c r="D718" s="625"/>
      <c r="E718" s="210"/>
      <c r="F718" s="210"/>
      <c r="G718" s="210"/>
      <c r="H718" s="210"/>
      <c r="I718" s="627"/>
      <c r="J718" s="210"/>
      <c r="K718" s="210"/>
      <c r="L718" s="210"/>
      <c r="M718" s="628"/>
      <c r="N718" s="210"/>
      <c r="O718" s="210"/>
      <c r="P718" s="210"/>
      <c r="Q718" s="210"/>
      <c r="R718" s="210"/>
      <c r="S718" s="210"/>
      <c r="T718" s="210"/>
      <c r="U718" s="210"/>
      <c r="V718" s="210"/>
      <c r="W718" s="210"/>
      <c r="X718" s="210"/>
      <c r="Y718" s="210"/>
      <c r="Z718" s="210"/>
    </row>
    <row r="719" ht="12.75" customHeight="1">
      <c r="A719" s="625"/>
      <c r="B719" s="625"/>
      <c r="C719" s="625"/>
      <c r="D719" s="625"/>
      <c r="E719" s="210"/>
      <c r="F719" s="210"/>
      <c r="G719" s="210"/>
      <c r="H719" s="210"/>
      <c r="I719" s="627"/>
      <c r="J719" s="210"/>
      <c r="K719" s="210"/>
      <c r="L719" s="210"/>
      <c r="M719" s="628"/>
      <c r="N719" s="210"/>
      <c r="O719" s="210"/>
      <c r="P719" s="210"/>
      <c r="Q719" s="210"/>
      <c r="R719" s="210"/>
      <c r="S719" s="210"/>
      <c r="T719" s="210"/>
      <c r="U719" s="210"/>
      <c r="V719" s="210"/>
      <c r="W719" s="210"/>
      <c r="X719" s="210"/>
      <c r="Y719" s="210"/>
      <c r="Z719" s="210"/>
    </row>
    <row r="720" ht="12.75" customHeight="1">
      <c r="A720" s="625"/>
      <c r="B720" s="625"/>
      <c r="C720" s="625"/>
      <c r="D720" s="625"/>
      <c r="E720" s="210"/>
      <c r="F720" s="210"/>
      <c r="G720" s="210"/>
      <c r="H720" s="210"/>
      <c r="I720" s="627"/>
      <c r="J720" s="210"/>
      <c r="K720" s="210"/>
      <c r="L720" s="210"/>
      <c r="M720" s="628"/>
      <c r="N720" s="210"/>
      <c r="O720" s="210"/>
      <c r="P720" s="210"/>
      <c r="Q720" s="210"/>
      <c r="R720" s="210"/>
      <c r="S720" s="210"/>
      <c r="T720" s="210"/>
      <c r="U720" s="210"/>
      <c r="V720" s="210"/>
      <c r="W720" s="210"/>
      <c r="X720" s="210"/>
      <c r="Y720" s="210"/>
      <c r="Z720" s="210"/>
    </row>
    <row r="721" ht="12.75" customHeight="1">
      <c r="A721" s="625"/>
      <c r="B721" s="625"/>
      <c r="C721" s="625"/>
      <c r="D721" s="625"/>
      <c r="E721" s="210"/>
      <c r="F721" s="210"/>
      <c r="G721" s="210"/>
      <c r="H721" s="210"/>
      <c r="I721" s="627"/>
      <c r="J721" s="210"/>
      <c r="K721" s="210"/>
      <c r="L721" s="210"/>
      <c r="M721" s="628"/>
      <c r="N721" s="210"/>
      <c r="O721" s="210"/>
      <c r="P721" s="210"/>
      <c r="Q721" s="210"/>
      <c r="R721" s="210"/>
      <c r="S721" s="210"/>
      <c r="T721" s="210"/>
      <c r="U721" s="210"/>
      <c r="V721" s="210"/>
      <c r="W721" s="210"/>
      <c r="X721" s="210"/>
      <c r="Y721" s="210"/>
      <c r="Z721" s="210"/>
    </row>
    <row r="722" ht="12.75" customHeight="1">
      <c r="A722" s="625"/>
      <c r="B722" s="625"/>
      <c r="C722" s="625"/>
      <c r="D722" s="625"/>
      <c r="E722" s="210"/>
      <c r="F722" s="210"/>
      <c r="G722" s="210"/>
      <c r="H722" s="210"/>
      <c r="I722" s="627"/>
      <c r="J722" s="210"/>
      <c r="K722" s="210"/>
      <c r="L722" s="210"/>
      <c r="M722" s="628"/>
      <c r="N722" s="210"/>
      <c r="O722" s="210"/>
      <c r="P722" s="210"/>
      <c r="Q722" s="210"/>
      <c r="R722" s="210"/>
      <c r="S722" s="210"/>
      <c r="T722" s="210"/>
      <c r="U722" s="210"/>
      <c r="V722" s="210"/>
      <c r="W722" s="210"/>
      <c r="X722" s="210"/>
      <c r="Y722" s="210"/>
      <c r="Z722" s="210"/>
    </row>
    <row r="723" ht="12.75" customHeight="1">
      <c r="A723" s="625"/>
      <c r="B723" s="625"/>
      <c r="C723" s="625"/>
      <c r="D723" s="625"/>
      <c r="E723" s="210"/>
      <c r="F723" s="210"/>
      <c r="G723" s="210"/>
      <c r="H723" s="210"/>
      <c r="I723" s="627"/>
      <c r="J723" s="210"/>
      <c r="K723" s="210"/>
      <c r="L723" s="210"/>
      <c r="M723" s="628"/>
      <c r="N723" s="210"/>
      <c r="O723" s="210"/>
      <c r="P723" s="210"/>
      <c r="Q723" s="210"/>
      <c r="R723" s="210"/>
      <c r="S723" s="210"/>
      <c r="T723" s="210"/>
      <c r="U723" s="210"/>
      <c r="V723" s="210"/>
      <c r="W723" s="210"/>
      <c r="X723" s="210"/>
      <c r="Y723" s="210"/>
      <c r="Z723" s="210"/>
    </row>
    <row r="724" ht="12.75" customHeight="1">
      <c r="A724" s="625"/>
      <c r="B724" s="625"/>
      <c r="C724" s="625"/>
      <c r="D724" s="625"/>
      <c r="E724" s="210"/>
      <c r="F724" s="210"/>
      <c r="G724" s="210"/>
      <c r="H724" s="210"/>
      <c r="I724" s="627"/>
      <c r="J724" s="210"/>
      <c r="K724" s="210"/>
      <c r="L724" s="210"/>
      <c r="M724" s="628"/>
      <c r="N724" s="210"/>
      <c r="O724" s="210"/>
      <c r="P724" s="210"/>
      <c r="Q724" s="210"/>
      <c r="R724" s="210"/>
      <c r="S724" s="210"/>
      <c r="T724" s="210"/>
      <c r="U724" s="210"/>
      <c r="V724" s="210"/>
      <c r="W724" s="210"/>
      <c r="X724" s="210"/>
      <c r="Y724" s="210"/>
      <c r="Z724" s="210"/>
    </row>
    <row r="725" ht="12.75" customHeight="1">
      <c r="A725" s="625"/>
      <c r="B725" s="625"/>
      <c r="C725" s="625"/>
      <c r="D725" s="625"/>
      <c r="E725" s="210"/>
      <c r="F725" s="210"/>
      <c r="G725" s="210"/>
      <c r="H725" s="210"/>
      <c r="I725" s="627"/>
      <c r="J725" s="210"/>
      <c r="K725" s="210"/>
      <c r="L725" s="210"/>
      <c r="M725" s="628"/>
      <c r="N725" s="210"/>
      <c r="O725" s="210"/>
      <c r="P725" s="210"/>
      <c r="Q725" s="210"/>
      <c r="R725" s="210"/>
      <c r="S725" s="210"/>
      <c r="T725" s="210"/>
      <c r="U725" s="210"/>
      <c r="V725" s="210"/>
      <c r="W725" s="210"/>
      <c r="X725" s="210"/>
      <c r="Y725" s="210"/>
      <c r="Z725" s="210"/>
    </row>
    <row r="726" ht="12.75" customHeight="1">
      <c r="A726" s="625"/>
      <c r="B726" s="625"/>
      <c r="C726" s="625"/>
      <c r="D726" s="625"/>
      <c r="E726" s="210"/>
      <c r="F726" s="210"/>
      <c r="G726" s="210"/>
      <c r="H726" s="210"/>
      <c r="I726" s="627"/>
      <c r="J726" s="210"/>
      <c r="K726" s="210"/>
      <c r="L726" s="210"/>
      <c r="M726" s="628"/>
      <c r="N726" s="210"/>
      <c r="O726" s="210"/>
      <c r="P726" s="210"/>
      <c r="Q726" s="210"/>
      <c r="R726" s="210"/>
      <c r="S726" s="210"/>
      <c r="T726" s="210"/>
      <c r="U726" s="210"/>
      <c r="V726" s="210"/>
      <c r="W726" s="210"/>
      <c r="X726" s="210"/>
      <c r="Y726" s="210"/>
      <c r="Z726" s="210"/>
    </row>
    <row r="727" ht="12.75" customHeight="1">
      <c r="A727" s="625"/>
      <c r="B727" s="625"/>
      <c r="C727" s="625"/>
      <c r="D727" s="625"/>
      <c r="E727" s="210"/>
      <c r="F727" s="210"/>
      <c r="G727" s="210"/>
      <c r="H727" s="210"/>
      <c r="I727" s="627"/>
      <c r="J727" s="210"/>
      <c r="K727" s="210"/>
      <c r="L727" s="210"/>
      <c r="M727" s="628"/>
      <c r="N727" s="210"/>
      <c r="O727" s="210"/>
      <c r="P727" s="210"/>
      <c r="Q727" s="210"/>
      <c r="R727" s="210"/>
      <c r="S727" s="210"/>
      <c r="T727" s="210"/>
      <c r="U727" s="210"/>
      <c r="V727" s="210"/>
      <c r="W727" s="210"/>
      <c r="X727" s="210"/>
      <c r="Y727" s="210"/>
      <c r="Z727" s="210"/>
    </row>
    <row r="728" ht="12.75" customHeight="1">
      <c r="A728" s="625"/>
      <c r="B728" s="625"/>
      <c r="C728" s="625"/>
      <c r="D728" s="625"/>
      <c r="E728" s="210"/>
      <c r="F728" s="210"/>
      <c r="G728" s="210"/>
      <c r="H728" s="210"/>
      <c r="I728" s="627"/>
      <c r="J728" s="210"/>
      <c r="K728" s="210"/>
      <c r="L728" s="210"/>
      <c r="M728" s="628"/>
      <c r="N728" s="210"/>
      <c r="O728" s="210"/>
      <c r="P728" s="210"/>
      <c r="Q728" s="210"/>
      <c r="R728" s="210"/>
      <c r="S728" s="210"/>
      <c r="T728" s="210"/>
      <c r="U728" s="210"/>
      <c r="V728" s="210"/>
      <c r="W728" s="210"/>
      <c r="X728" s="210"/>
      <c r="Y728" s="210"/>
      <c r="Z728" s="210"/>
    </row>
    <row r="729" ht="12.75" customHeight="1">
      <c r="A729" s="625"/>
      <c r="B729" s="625"/>
      <c r="C729" s="625"/>
      <c r="D729" s="625"/>
      <c r="E729" s="210"/>
      <c r="F729" s="210"/>
      <c r="G729" s="210"/>
      <c r="H729" s="210"/>
      <c r="I729" s="627"/>
      <c r="J729" s="210"/>
      <c r="K729" s="210"/>
      <c r="L729" s="210"/>
      <c r="M729" s="628"/>
      <c r="N729" s="210"/>
      <c r="O729" s="210"/>
      <c r="P729" s="210"/>
      <c r="Q729" s="210"/>
      <c r="R729" s="210"/>
      <c r="S729" s="210"/>
      <c r="T729" s="210"/>
      <c r="U729" s="210"/>
      <c r="V729" s="210"/>
      <c r="W729" s="210"/>
      <c r="X729" s="210"/>
      <c r="Y729" s="210"/>
      <c r="Z729" s="210"/>
    </row>
    <row r="730" ht="12.75" customHeight="1">
      <c r="A730" s="625"/>
      <c r="B730" s="625"/>
      <c r="C730" s="625"/>
      <c r="D730" s="625"/>
      <c r="E730" s="210"/>
      <c r="F730" s="210"/>
      <c r="G730" s="210"/>
      <c r="H730" s="210"/>
      <c r="I730" s="627"/>
      <c r="J730" s="210"/>
      <c r="K730" s="210"/>
      <c r="L730" s="210"/>
      <c r="M730" s="628"/>
      <c r="N730" s="210"/>
      <c r="O730" s="210"/>
      <c r="P730" s="210"/>
      <c r="Q730" s="210"/>
      <c r="R730" s="210"/>
      <c r="S730" s="210"/>
      <c r="T730" s="210"/>
      <c r="U730" s="210"/>
      <c r="V730" s="210"/>
      <c r="W730" s="210"/>
      <c r="X730" s="210"/>
      <c r="Y730" s="210"/>
      <c r="Z730" s="210"/>
    </row>
    <row r="731" ht="12.75" customHeight="1">
      <c r="A731" s="625"/>
      <c r="B731" s="625"/>
      <c r="C731" s="625"/>
      <c r="D731" s="625"/>
      <c r="E731" s="210"/>
      <c r="F731" s="210"/>
      <c r="G731" s="210"/>
      <c r="H731" s="210"/>
      <c r="I731" s="627"/>
      <c r="J731" s="210"/>
      <c r="K731" s="210"/>
      <c r="L731" s="210"/>
      <c r="M731" s="628"/>
      <c r="N731" s="210"/>
      <c r="O731" s="210"/>
      <c r="P731" s="210"/>
      <c r="Q731" s="210"/>
      <c r="R731" s="210"/>
      <c r="S731" s="210"/>
      <c r="T731" s="210"/>
      <c r="U731" s="210"/>
      <c r="V731" s="210"/>
      <c r="W731" s="210"/>
      <c r="X731" s="210"/>
      <c r="Y731" s="210"/>
      <c r="Z731" s="210"/>
    </row>
    <row r="732" ht="12.75" customHeight="1">
      <c r="A732" s="625"/>
      <c r="B732" s="625"/>
      <c r="C732" s="625"/>
      <c r="D732" s="625"/>
      <c r="E732" s="210"/>
      <c r="F732" s="210"/>
      <c r="G732" s="210"/>
      <c r="H732" s="210"/>
      <c r="I732" s="627"/>
      <c r="J732" s="210"/>
      <c r="K732" s="210"/>
      <c r="L732" s="210"/>
      <c r="M732" s="628"/>
      <c r="N732" s="210"/>
      <c r="O732" s="210"/>
      <c r="P732" s="210"/>
      <c r="Q732" s="210"/>
      <c r="R732" s="210"/>
      <c r="S732" s="210"/>
      <c r="T732" s="210"/>
      <c r="U732" s="210"/>
      <c r="V732" s="210"/>
      <c r="W732" s="210"/>
      <c r="X732" s="210"/>
      <c r="Y732" s="210"/>
      <c r="Z732" s="210"/>
    </row>
    <row r="733" ht="12.75" customHeight="1">
      <c r="A733" s="625"/>
      <c r="B733" s="625"/>
      <c r="C733" s="625"/>
      <c r="D733" s="625"/>
      <c r="E733" s="210"/>
      <c r="F733" s="210"/>
      <c r="G733" s="210"/>
      <c r="H733" s="210"/>
      <c r="I733" s="627"/>
      <c r="J733" s="210"/>
      <c r="K733" s="210"/>
      <c r="L733" s="210"/>
      <c r="M733" s="628"/>
      <c r="N733" s="210"/>
      <c r="O733" s="210"/>
      <c r="P733" s="210"/>
      <c r="Q733" s="210"/>
      <c r="R733" s="210"/>
      <c r="S733" s="210"/>
      <c r="T733" s="210"/>
      <c r="U733" s="210"/>
      <c r="V733" s="210"/>
      <c r="W733" s="210"/>
      <c r="X733" s="210"/>
      <c r="Y733" s="210"/>
      <c r="Z733" s="210"/>
    </row>
    <row r="734" ht="12.75" customHeight="1">
      <c r="A734" s="625"/>
      <c r="B734" s="625"/>
      <c r="C734" s="625"/>
      <c r="D734" s="625"/>
      <c r="E734" s="210"/>
      <c r="F734" s="210"/>
      <c r="G734" s="210"/>
      <c r="H734" s="210"/>
      <c r="I734" s="627"/>
      <c r="J734" s="210"/>
      <c r="K734" s="210"/>
      <c r="L734" s="210"/>
      <c r="M734" s="628"/>
      <c r="N734" s="210"/>
      <c r="O734" s="210"/>
      <c r="P734" s="210"/>
      <c r="Q734" s="210"/>
      <c r="R734" s="210"/>
      <c r="S734" s="210"/>
      <c r="T734" s="210"/>
      <c r="U734" s="210"/>
      <c r="V734" s="210"/>
      <c r="W734" s="210"/>
      <c r="X734" s="210"/>
      <c r="Y734" s="210"/>
      <c r="Z734" s="210"/>
    </row>
    <row r="735" ht="12.75" customHeight="1">
      <c r="A735" s="625"/>
      <c r="B735" s="625"/>
      <c r="C735" s="625"/>
      <c r="D735" s="625"/>
      <c r="E735" s="210"/>
      <c r="F735" s="210"/>
      <c r="G735" s="210"/>
      <c r="H735" s="210"/>
      <c r="I735" s="627"/>
      <c r="J735" s="210"/>
      <c r="K735" s="210"/>
      <c r="L735" s="210"/>
      <c r="M735" s="628"/>
      <c r="N735" s="210"/>
      <c r="O735" s="210"/>
      <c r="P735" s="210"/>
      <c r="Q735" s="210"/>
      <c r="R735" s="210"/>
      <c r="S735" s="210"/>
      <c r="T735" s="210"/>
      <c r="U735" s="210"/>
      <c r="V735" s="210"/>
      <c r="W735" s="210"/>
      <c r="X735" s="210"/>
      <c r="Y735" s="210"/>
      <c r="Z735" s="210"/>
    </row>
    <row r="736" ht="12.75" customHeight="1">
      <c r="A736" s="625"/>
      <c r="B736" s="625"/>
      <c r="C736" s="625"/>
      <c r="D736" s="625"/>
      <c r="E736" s="210"/>
      <c r="F736" s="210"/>
      <c r="G736" s="210"/>
      <c r="H736" s="210"/>
      <c r="I736" s="627"/>
      <c r="J736" s="210"/>
      <c r="K736" s="210"/>
      <c r="L736" s="210"/>
      <c r="M736" s="628"/>
      <c r="N736" s="210"/>
      <c r="O736" s="210"/>
      <c r="P736" s="210"/>
      <c r="Q736" s="210"/>
      <c r="R736" s="210"/>
      <c r="S736" s="210"/>
      <c r="T736" s="210"/>
      <c r="U736" s="210"/>
      <c r="V736" s="210"/>
      <c r="W736" s="210"/>
      <c r="X736" s="210"/>
      <c r="Y736" s="210"/>
      <c r="Z736" s="210"/>
    </row>
    <row r="737" ht="12.75" customHeight="1">
      <c r="A737" s="625"/>
      <c r="B737" s="625"/>
      <c r="C737" s="625"/>
      <c r="D737" s="625"/>
      <c r="E737" s="210"/>
      <c r="F737" s="210"/>
      <c r="G737" s="210"/>
      <c r="H737" s="210"/>
      <c r="I737" s="627"/>
      <c r="J737" s="210"/>
      <c r="K737" s="210"/>
      <c r="L737" s="210"/>
      <c r="M737" s="628"/>
      <c r="N737" s="210"/>
      <c r="O737" s="210"/>
      <c r="P737" s="210"/>
      <c r="Q737" s="210"/>
      <c r="R737" s="210"/>
      <c r="S737" s="210"/>
      <c r="T737" s="210"/>
      <c r="U737" s="210"/>
      <c r="V737" s="210"/>
      <c r="W737" s="210"/>
      <c r="X737" s="210"/>
      <c r="Y737" s="210"/>
      <c r="Z737" s="210"/>
    </row>
    <row r="738" ht="12.75" customHeight="1">
      <c r="A738" s="625"/>
      <c r="B738" s="625"/>
      <c r="C738" s="625"/>
      <c r="D738" s="625"/>
      <c r="E738" s="210"/>
      <c r="F738" s="210"/>
      <c r="G738" s="210"/>
      <c r="H738" s="210"/>
      <c r="I738" s="627"/>
      <c r="J738" s="210"/>
      <c r="K738" s="210"/>
      <c r="L738" s="210"/>
      <c r="M738" s="628"/>
      <c r="N738" s="210"/>
      <c r="O738" s="210"/>
      <c r="P738" s="210"/>
      <c r="Q738" s="210"/>
      <c r="R738" s="210"/>
      <c r="S738" s="210"/>
      <c r="T738" s="210"/>
      <c r="U738" s="210"/>
      <c r="V738" s="210"/>
      <c r="W738" s="210"/>
      <c r="X738" s="210"/>
      <c r="Y738" s="210"/>
      <c r="Z738" s="210"/>
    </row>
    <row r="739" ht="12.75" customHeight="1">
      <c r="A739" s="625"/>
      <c r="B739" s="625"/>
      <c r="C739" s="625"/>
      <c r="D739" s="625"/>
      <c r="E739" s="210"/>
      <c r="F739" s="210"/>
      <c r="G739" s="210"/>
      <c r="H739" s="210"/>
      <c r="I739" s="627"/>
      <c r="J739" s="210"/>
      <c r="K739" s="210"/>
      <c r="L739" s="210"/>
      <c r="M739" s="628"/>
      <c r="N739" s="210"/>
      <c r="O739" s="210"/>
      <c r="P739" s="210"/>
      <c r="Q739" s="210"/>
      <c r="R739" s="210"/>
      <c r="S739" s="210"/>
      <c r="T739" s="210"/>
      <c r="U739" s="210"/>
      <c r="V739" s="210"/>
      <c r="W739" s="210"/>
      <c r="X739" s="210"/>
      <c r="Y739" s="210"/>
      <c r="Z739" s="210"/>
    </row>
    <row r="740" ht="12.75" customHeight="1">
      <c r="A740" s="625"/>
      <c r="B740" s="625"/>
      <c r="C740" s="625"/>
      <c r="D740" s="625"/>
      <c r="E740" s="210"/>
      <c r="F740" s="210"/>
      <c r="G740" s="210"/>
      <c r="H740" s="210"/>
      <c r="I740" s="627"/>
      <c r="J740" s="210"/>
      <c r="K740" s="210"/>
      <c r="L740" s="210"/>
      <c r="M740" s="628"/>
      <c r="N740" s="210"/>
      <c r="O740" s="210"/>
      <c r="P740" s="210"/>
      <c r="Q740" s="210"/>
      <c r="R740" s="210"/>
      <c r="S740" s="210"/>
      <c r="T740" s="210"/>
      <c r="U740" s="210"/>
      <c r="V740" s="210"/>
      <c r="W740" s="210"/>
      <c r="X740" s="210"/>
      <c r="Y740" s="210"/>
      <c r="Z740" s="210"/>
    </row>
    <row r="741" ht="12.75" customHeight="1">
      <c r="A741" s="625"/>
      <c r="B741" s="625"/>
      <c r="C741" s="625"/>
      <c r="D741" s="625"/>
      <c r="E741" s="210"/>
      <c r="F741" s="210"/>
      <c r="G741" s="210"/>
      <c r="H741" s="210"/>
      <c r="I741" s="627"/>
      <c r="J741" s="210"/>
      <c r="K741" s="210"/>
      <c r="L741" s="210"/>
      <c r="M741" s="628"/>
      <c r="N741" s="210"/>
      <c r="O741" s="210"/>
      <c r="P741" s="210"/>
      <c r="Q741" s="210"/>
      <c r="R741" s="210"/>
      <c r="S741" s="210"/>
      <c r="T741" s="210"/>
      <c r="U741" s="210"/>
      <c r="V741" s="210"/>
      <c r="W741" s="210"/>
      <c r="X741" s="210"/>
      <c r="Y741" s="210"/>
      <c r="Z741" s="210"/>
    </row>
    <row r="742" ht="12.75" customHeight="1">
      <c r="A742" s="625"/>
      <c r="B742" s="625"/>
      <c r="C742" s="625"/>
      <c r="D742" s="625"/>
      <c r="E742" s="210"/>
      <c r="F742" s="210"/>
      <c r="G742" s="210"/>
      <c r="H742" s="210"/>
      <c r="I742" s="627"/>
      <c r="J742" s="210"/>
      <c r="K742" s="210"/>
      <c r="L742" s="210"/>
      <c r="M742" s="628"/>
      <c r="N742" s="210"/>
      <c r="O742" s="210"/>
      <c r="P742" s="210"/>
      <c r="Q742" s="210"/>
      <c r="R742" s="210"/>
      <c r="S742" s="210"/>
      <c r="T742" s="210"/>
      <c r="U742" s="210"/>
      <c r="V742" s="210"/>
      <c r="W742" s="210"/>
      <c r="X742" s="210"/>
      <c r="Y742" s="210"/>
      <c r="Z742" s="210"/>
    </row>
    <row r="743" ht="12.75" customHeight="1">
      <c r="A743" s="625"/>
      <c r="B743" s="625"/>
      <c r="C743" s="625"/>
      <c r="D743" s="625"/>
      <c r="E743" s="210"/>
      <c r="F743" s="210"/>
      <c r="G743" s="210"/>
      <c r="H743" s="210"/>
      <c r="I743" s="627"/>
      <c r="J743" s="210"/>
      <c r="K743" s="210"/>
      <c r="L743" s="210"/>
      <c r="M743" s="628"/>
      <c r="N743" s="210"/>
      <c r="O743" s="210"/>
      <c r="P743" s="210"/>
      <c r="Q743" s="210"/>
      <c r="R743" s="210"/>
      <c r="S743" s="210"/>
      <c r="T743" s="210"/>
      <c r="U743" s="210"/>
      <c r="V743" s="210"/>
      <c r="W743" s="210"/>
      <c r="X743" s="210"/>
      <c r="Y743" s="210"/>
      <c r="Z743" s="210"/>
    </row>
    <row r="744" ht="12.75" customHeight="1">
      <c r="A744" s="625"/>
      <c r="B744" s="625"/>
      <c r="C744" s="625"/>
      <c r="D744" s="625"/>
      <c r="E744" s="210"/>
      <c r="F744" s="210"/>
      <c r="G744" s="210"/>
      <c r="H744" s="210"/>
      <c r="I744" s="627"/>
      <c r="J744" s="210"/>
      <c r="K744" s="210"/>
      <c r="L744" s="210"/>
      <c r="M744" s="628"/>
      <c r="N744" s="210"/>
      <c r="O744" s="210"/>
      <c r="P744" s="210"/>
      <c r="Q744" s="210"/>
      <c r="R744" s="210"/>
      <c r="S744" s="210"/>
      <c r="T744" s="210"/>
      <c r="U744" s="210"/>
      <c r="V744" s="210"/>
      <c r="W744" s="210"/>
      <c r="X744" s="210"/>
      <c r="Y744" s="210"/>
      <c r="Z744" s="210"/>
    </row>
    <row r="745" ht="12.75" customHeight="1">
      <c r="A745" s="625"/>
      <c r="B745" s="625"/>
      <c r="C745" s="625"/>
      <c r="D745" s="625"/>
      <c r="E745" s="210"/>
      <c r="F745" s="210"/>
      <c r="G745" s="210"/>
      <c r="H745" s="210"/>
      <c r="I745" s="627"/>
      <c r="J745" s="210"/>
      <c r="K745" s="210"/>
      <c r="L745" s="210"/>
      <c r="M745" s="628"/>
      <c r="N745" s="210"/>
      <c r="O745" s="210"/>
      <c r="P745" s="210"/>
      <c r="Q745" s="210"/>
      <c r="R745" s="210"/>
      <c r="S745" s="210"/>
      <c r="T745" s="210"/>
      <c r="U745" s="210"/>
      <c r="V745" s="210"/>
      <c r="W745" s="210"/>
      <c r="X745" s="210"/>
      <c r="Y745" s="210"/>
      <c r="Z745" s="210"/>
    </row>
    <row r="746" ht="12.75" customHeight="1">
      <c r="A746" s="625"/>
      <c r="B746" s="625"/>
      <c r="C746" s="625"/>
      <c r="D746" s="625"/>
      <c r="E746" s="210"/>
      <c r="F746" s="210"/>
      <c r="G746" s="210"/>
      <c r="H746" s="210"/>
      <c r="I746" s="627"/>
      <c r="J746" s="210"/>
      <c r="K746" s="210"/>
      <c r="L746" s="210"/>
      <c r="M746" s="628"/>
      <c r="N746" s="210"/>
      <c r="O746" s="210"/>
      <c r="P746" s="210"/>
      <c r="Q746" s="210"/>
      <c r="R746" s="210"/>
      <c r="S746" s="210"/>
      <c r="T746" s="210"/>
      <c r="U746" s="210"/>
      <c r="V746" s="210"/>
      <c r="W746" s="210"/>
      <c r="X746" s="210"/>
      <c r="Y746" s="210"/>
      <c r="Z746" s="210"/>
    </row>
    <row r="747" ht="12.75" customHeight="1">
      <c r="A747" s="625"/>
      <c r="B747" s="625"/>
      <c r="C747" s="625"/>
      <c r="D747" s="625"/>
      <c r="E747" s="210"/>
      <c r="F747" s="210"/>
      <c r="G747" s="210"/>
      <c r="H747" s="210"/>
      <c r="I747" s="627"/>
      <c r="J747" s="210"/>
      <c r="K747" s="210"/>
      <c r="L747" s="210"/>
      <c r="M747" s="628"/>
      <c r="N747" s="210"/>
      <c r="O747" s="210"/>
      <c r="P747" s="210"/>
      <c r="Q747" s="210"/>
      <c r="R747" s="210"/>
      <c r="S747" s="210"/>
      <c r="T747" s="210"/>
      <c r="U747" s="210"/>
      <c r="V747" s="210"/>
      <c r="W747" s="210"/>
      <c r="X747" s="210"/>
      <c r="Y747" s="210"/>
      <c r="Z747" s="210"/>
    </row>
    <row r="748" ht="12.75" customHeight="1">
      <c r="A748" s="625"/>
      <c r="B748" s="625"/>
      <c r="C748" s="625"/>
      <c r="D748" s="625"/>
      <c r="E748" s="210"/>
      <c r="F748" s="210"/>
      <c r="G748" s="210"/>
      <c r="H748" s="210"/>
      <c r="I748" s="627"/>
      <c r="J748" s="210"/>
      <c r="K748" s="210"/>
      <c r="L748" s="210"/>
      <c r="M748" s="628"/>
      <c r="N748" s="210"/>
      <c r="O748" s="210"/>
      <c r="P748" s="210"/>
      <c r="Q748" s="210"/>
      <c r="R748" s="210"/>
      <c r="S748" s="210"/>
      <c r="T748" s="210"/>
      <c r="U748" s="210"/>
      <c r="V748" s="210"/>
      <c r="W748" s="210"/>
      <c r="X748" s="210"/>
      <c r="Y748" s="210"/>
      <c r="Z748" s="210"/>
    </row>
    <row r="749" ht="12.75" customHeight="1">
      <c r="A749" s="625"/>
      <c r="B749" s="625"/>
      <c r="C749" s="625"/>
      <c r="D749" s="625"/>
      <c r="E749" s="210"/>
      <c r="F749" s="210"/>
      <c r="G749" s="210"/>
      <c r="H749" s="210"/>
      <c r="I749" s="627"/>
      <c r="J749" s="210"/>
      <c r="K749" s="210"/>
      <c r="L749" s="210"/>
      <c r="M749" s="628"/>
      <c r="N749" s="210"/>
      <c r="O749" s="210"/>
      <c r="P749" s="210"/>
      <c r="Q749" s="210"/>
      <c r="R749" s="210"/>
      <c r="S749" s="210"/>
      <c r="T749" s="210"/>
      <c r="U749" s="210"/>
      <c r="V749" s="210"/>
      <c r="W749" s="210"/>
      <c r="X749" s="210"/>
      <c r="Y749" s="210"/>
      <c r="Z749" s="210"/>
    </row>
    <row r="750" ht="12.75" customHeight="1">
      <c r="A750" s="625"/>
      <c r="B750" s="625"/>
      <c r="C750" s="625"/>
      <c r="D750" s="625"/>
      <c r="E750" s="210"/>
      <c r="F750" s="210"/>
      <c r="G750" s="210"/>
      <c r="H750" s="210"/>
      <c r="I750" s="627"/>
      <c r="J750" s="210"/>
      <c r="K750" s="210"/>
      <c r="L750" s="210"/>
      <c r="M750" s="628"/>
      <c r="N750" s="210"/>
      <c r="O750" s="210"/>
      <c r="P750" s="210"/>
      <c r="Q750" s="210"/>
      <c r="R750" s="210"/>
      <c r="S750" s="210"/>
      <c r="T750" s="210"/>
      <c r="U750" s="210"/>
      <c r="V750" s="210"/>
      <c r="W750" s="210"/>
      <c r="X750" s="210"/>
      <c r="Y750" s="210"/>
      <c r="Z750" s="210"/>
    </row>
    <row r="751" ht="12.75" customHeight="1">
      <c r="A751" s="625"/>
      <c r="B751" s="625"/>
      <c r="C751" s="625"/>
      <c r="D751" s="625"/>
      <c r="E751" s="210"/>
      <c r="F751" s="210"/>
      <c r="G751" s="210"/>
      <c r="H751" s="210"/>
      <c r="I751" s="627"/>
      <c r="J751" s="210"/>
      <c r="K751" s="210"/>
      <c r="L751" s="210"/>
      <c r="M751" s="628"/>
      <c r="N751" s="210"/>
      <c r="O751" s="210"/>
      <c r="P751" s="210"/>
      <c r="Q751" s="210"/>
      <c r="R751" s="210"/>
      <c r="S751" s="210"/>
      <c r="T751" s="210"/>
      <c r="U751" s="210"/>
      <c r="V751" s="210"/>
      <c r="W751" s="210"/>
      <c r="X751" s="210"/>
      <c r="Y751" s="210"/>
      <c r="Z751" s="210"/>
    </row>
    <row r="752" ht="12.75" customHeight="1">
      <c r="A752" s="625"/>
      <c r="B752" s="625"/>
      <c r="C752" s="625"/>
      <c r="D752" s="625"/>
      <c r="E752" s="210"/>
      <c r="F752" s="210"/>
      <c r="G752" s="210"/>
      <c r="H752" s="210"/>
      <c r="I752" s="627"/>
      <c r="J752" s="210"/>
      <c r="K752" s="210"/>
      <c r="L752" s="210"/>
      <c r="M752" s="628"/>
      <c r="N752" s="210"/>
      <c r="O752" s="210"/>
      <c r="P752" s="210"/>
      <c r="Q752" s="210"/>
      <c r="R752" s="210"/>
      <c r="S752" s="210"/>
      <c r="T752" s="210"/>
      <c r="U752" s="210"/>
      <c r="V752" s="210"/>
      <c r="W752" s="210"/>
      <c r="X752" s="210"/>
      <c r="Y752" s="210"/>
      <c r="Z752" s="210"/>
    </row>
    <row r="753" ht="12.75" customHeight="1">
      <c r="A753" s="625"/>
      <c r="B753" s="625"/>
      <c r="C753" s="625"/>
      <c r="D753" s="625"/>
      <c r="E753" s="210"/>
      <c r="F753" s="210"/>
      <c r="G753" s="210"/>
      <c r="H753" s="210"/>
      <c r="I753" s="627"/>
      <c r="J753" s="210"/>
      <c r="K753" s="210"/>
      <c r="L753" s="210"/>
      <c r="M753" s="628"/>
      <c r="N753" s="210"/>
      <c r="O753" s="210"/>
      <c r="P753" s="210"/>
      <c r="Q753" s="210"/>
      <c r="R753" s="210"/>
      <c r="S753" s="210"/>
      <c r="T753" s="210"/>
      <c r="U753" s="210"/>
      <c r="V753" s="210"/>
      <c r="W753" s="210"/>
      <c r="X753" s="210"/>
      <c r="Y753" s="210"/>
      <c r="Z753" s="210"/>
    </row>
    <row r="754" ht="12.75" customHeight="1">
      <c r="A754" s="625"/>
      <c r="B754" s="625"/>
      <c r="C754" s="625"/>
      <c r="D754" s="625"/>
      <c r="E754" s="210"/>
      <c r="F754" s="210"/>
      <c r="G754" s="210"/>
      <c r="H754" s="210"/>
      <c r="I754" s="627"/>
      <c r="J754" s="210"/>
      <c r="K754" s="210"/>
      <c r="L754" s="210"/>
      <c r="M754" s="628"/>
      <c r="N754" s="210"/>
      <c r="O754" s="210"/>
      <c r="P754" s="210"/>
      <c r="Q754" s="210"/>
      <c r="R754" s="210"/>
      <c r="S754" s="210"/>
      <c r="T754" s="210"/>
      <c r="U754" s="210"/>
      <c r="V754" s="210"/>
      <c r="W754" s="210"/>
      <c r="X754" s="210"/>
      <c r="Y754" s="210"/>
      <c r="Z754" s="210"/>
    </row>
    <row r="755" ht="12.75" customHeight="1">
      <c r="A755" s="625"/>
      <c r="B755" s="625"/>
      <c r="C755" s="625"/>
      <c r="D755" s="625"/>
      <c r="E755" s="210"/>
      <c r="F755" s="210"/>
      <c r="G755" s="210"/>
      <c r="H755" s="210"/>
      <c r="I755" s="627"/>
      <c r="J755" s="210"/>
      <c r="K755" s="210"/>
      <c r="L755" s="210"/>
      <c r="M755" s="628"/>
      <c r="N755" s="210"/>
      <c r="O755" s="210"/>
      <c r="P755" s="210"/>
      <c r="Q755" s="210"/>
      <c r="R755" s="210"/>
      <c r="S755" s="210"/>
      <c r="T755" s="210"/>
      <c r="U755" s="210"/>
      <c r="V755" s="210"/>
      <c r="W755" s="210"/>
      <c r="X755" s="210"/>
      <c r="Y755" s="210"/>
      <c r="Z755" s="210"/>
    </row>
    <row r="756" ht="12.75" customHeight="1">
      <c r="A756" s="625"/>
      <c r="B756" s="625"/>
      <c r="C756" s="625"/>
      <c r="D756" s="625"/>
      <c r="E756" s="210"/>
      <c r="F756" s="210"/>
      <c r="G756" s="210"/>
      <c r="H756" s="210"/>
      <c r="I756" s="627"/>
      <c r="J756" s="210"/>
      <c r="K756" s="210"/>
      <c r="L756" s="210"/>
      <c r="M756" s="628"/>
      <c r="N756" s="210"/>
      <c r="O756" s="210"/>
      <c r="P756" s="210"/>
      <c r="Q756" s="210"/>
      <c r="R756" s="210"/>
      <c r="S756" s="210"/>
      <c r="T756" s="210"/>
      <c r="U756" s="210"/>
      <c r="V756" s="210"/>
      <c r="W756" s="210"/>
      <c r="X756" s="210"/>
      <c r="Y756" s="210"/>
      <c r="Z756" s="210"/>
    </row>
    <row r="757" ht="12.75" customHeight="1">
      <c r="A757" s="625"/>
      <c r="B757" s="625"/>
      <c r="C757" s="625"/>
      <c r="D757" s="625"/>
      <c r="E757" s="210"/>
      <c r="F757" s="210"/>
      <c r="G757" s="210"/>
      <c r="H757" s="210"/>
      <c r="I757" s="627"/>
      <c r="J757" s="210"/>
      <c r="K757" s="210"/>
      <c r="L757" s="210"/>
      <c r="M757" s="628"/>
      <c r="N757" s="210"/>
      <c r="O757" s="210"/>
      <c r="P757" s="210"/>
      <c r="Q757" s="210"/>
      <c r="R757" s="210"/>
      <c r="S757" s="210"/>
      <c r="T757" s="210"/>
      <c r="U757" s="210"/>
      <c r="V757" s="210"/>
      <c r="W757" s="210"/>
      <c r="X757" s="210"/>
      <c r="Y757" s="210"/>
      <c r="Z757" s="210"/>
    </row>
    <row r="758" ht="12.75" customHeight="1">
      <c r="A758" s="625"/>
      <c r="B758" s="625"/>
      <c r="C758" s="625"/>
      <c r="D758" s="625"/>
      <c r="E758" s="210"/>
      <c r="F758" s="210"/>
      <c r="G758" s="210"/>
      <c r="H758" s="210"/>
      <c r="I758" s="627"/>
      <c r="J758" s="210"/>
      <c r="K758" s="210"/>
      <c r="L758" s="210"/>
      <c r="M758" s="628"/>
      <c r="N758" s="210"/>
      <c r="O758" s="210"/>
      <c r="P758" s="210"/>
      <c r="Q758" s="210"/>
      <c r="R758" s="210"/>
      <c r="S758" s="210"/>
      <c r="T758" s="210"/>
      <c r="U758" s="210"/>
      <c r="V758" s="210"/>
      <c r="W758" s="210"/>
      <c r="X758" s="210"/>
      <c r="Y758" s="210"/>
      <c r="Z758" s="210"/>
    </row>
    <row r="759" ht="12.75" customHeight="1">
      <c r="A759" s="625"/>
      <c r="B759" s="625"/>
      <c r="C759" s="625"/>
      <c r="D759" s="625"/>
      <c r="E759" s="210"/>
      <c r="F759" s="210"/>
      <c r="G759" s="210"/>
      <c r="H759" s="210"/>
      <c r="I759" s="627"/>
      <c r="J759" s="210"/>
      <c r="K759" s="210"/>
      <c r="L759" s="210"/>
      <c r="M759" s="628"/>
      <c r="N759" s="210"/>
      <c r="O759" s="210"/>
      <c r="P759" s="210"/>
      <c r="Q759" s="210"/>
      <c r="R759" s="210"/>
      <c r="S759" s="210"/>
      <c r="T759" s="210"/>
      <c r="U759" s="210"/>
      <c r="V759" s="210"/>
      <c r="W759" s="210"/>
      <c r="X759" s="210"/>
      <c r="Y759" s="210"/>
      <c r="Z759" s="210"/>
    </row>
    <row r="760" ht="12.75" customHeight="1">
      <c r="A760" s="625"/>
      <c r="B760" s="625"/>
      <c r="C760" s="625"/>
      <c r="D760" s="625"/>
      <c r="E760" s="210"/>
      <c r="F760" s="210"/>
      <c r="G760" s="210"/>
      <c r="H760" s="210"/>
      <c r="I760" s="627"/>
      <c r="J760" s="210"/>
      <c r="K760" s="210"/>
      <c r="L760" s="210"/>
      <c r="M760" s="628"/>
      <c r="N760" s="210"/>
      <c r="O760" s="210"/>
      <c r="P760" s="210"/>
      <c r="Q760" s="210"/>
      <c r="R760" s="210"/>
      <c r="S760" s="210"/>
      <c r="T760" s="210"/>
      <c r="U760" s="210"/>
      <c r="V760" s="210"/>
      <c r="W760" s="210"/>
      <c r="X760" s="210"/>
      <c r="Y760" s="210"/>
      <c r="Z760" s="210"/>
    </row>
    <row r="761" ht="12.75" customHeight="1">
      <c r="A761" s="625"/>
      <c r="B761" s="625"/>
      <c r="C761" s="625"/>
      <c r="D761" s="625"/>
      <c r="E761" s="210"/>
      <c r="F761" s="210"/>
      <c r="G761" s="210"/>
      <c r="H761" s="210"/>
      <c r="I761" s="627"/>
      <c r="J761" s="210"/>
      <c r="K761" s="210"/>
      <c r="L761" s="210"/>
      <c r="M761" s="628"/>
      <c r="N761" s="210"/>
      <c r="O761" s="210"/>
      <c r="P761" s="210"/>
      <c r="Q761" s="210"/>
      <c r="R761" s="210"/>
      <c r="S761" s="210"/>
      <c r="T761" s="210"/>
      <c r="U761" s="210"/>
      <c r="V761" s="210"/>
      <c r="W761" s="210"/>
      <c r="X761" s="210"/>
      <c r="Y761" s="210"/>
      <c r="Z761" s="210"/>
    </row>
    <row r="762" ht="12.75" customHeight="1">
      <c r="A762" s="625"/>
      <c r="B762" s="625"/>
      <c r="C762" s="625"/>
      <c r="D762" s="625"/>
      <c r="E762" s="210"/>
      <c r="F762" s="210"/>
      <c r="G762" s="210"/>
      <c r="H762" s="210"/>
      <c r="I762" s="627"/>
      <c r="J762" s="210"/>
      <c r="K762" s="210"/>
      <c r="L762" s="210"/>
      <c r="M762" s="628"/>
      <c r="N762" s="210"/>
      <c r="O762" s="210"/>
      <c r="P762" s="210"/>
      <c r="Q762" s="210"/>
      <c r="R762" s="210"/>
      <c r="S762" s="210"/>
      <c r="T762" s="210"/>
      <c r="U762" s="210"/>
      <c r="V762" s="210"/>
      <c r="W762" s="210"/>
      <c r="X762" s="210"/>
      <c r="Y762" s="210"/>
      <c r="Z762" s="210"/>
    </row>
    <row r="763" ht="12.75" customHeight="1">
      <c r="A763" s="625"/>
      <c r="B763" s="625"/>
      <c r="C763" s="625"/>
      <c r="D763" s="625"/>
      <c r="E763" s="210"/>
      <c r="F763" s="210"/>
      <c r="G763" s="210"/>
      <c r="H763" s="210"/>
      <c r="I763" s="627"/>
      <c r="J763" s="210"/>
      <c r="K763" s="210"/>
      <c r="L763" s="210"/>
      <c r="M763" s="628"/>
      <c r="N763" s="210"/>
      <c r="O763" s="210"/>
      <c r="P763" s="210"/>
      <c r="Q763" s="210"/>
      <c r="R763" s="210"/>
      <c r="S763" s="210"/>
      <c r="T763" s="210"/>
      <c r="U763" s="210"/>
      <c r="V763" s="210"/>
      <c r="W763" s="210"/>
      <c r="X763" s="210"/>
      <c r="Y763" s="210"/>
      <c r="Z763" s="210"/>
    </row>
    <row r="764" ht="12.75" customHeight="1">
      <c r="A764" s="625"/>
      <c r="B764" s="625"/>
      <c r="C764" s="625"/>
      <c r="D764" s="625"/>
      <c r="E764" s="210"/>
      <c r="F764" s="210"/>
      <c r="G764" s="210"/>
      <c r="H764" s="210"/>
      <c r="I764" s="627"/>
      <c r="J764" s="210"/>
      <c r="K764" s="210"/>
      <c r="L764" s="210"/>
      <c r="M764" s="628"/>
      <c r="N764" s="210"/>
      <c r="O764" s="210"/>
      <c r="P764" s="210"/>
      <c r="Q764" s="210"/>
      <c r="R764" s="210"/>
      <c r="S764" s="210"/>
      <c r="T764" s="210"/>
      <c r="U764" s="210"/>
      <c r="V764" s="210"/>
      <c r="W764" s="210"/>
      <c r="X764" s="210"/>
      <c r="Y764" s="210"/>
      <c r="Z764" s="210"/>
    </row>
    <row r="765" ht="12.75" customHeight="1">
      <c r="A765" s="625"/>
      <c r="B765" s="625"/>
      <c r="C765" s="625"/>
      <c r="D765" s="625"/>
      <c r="E765" s="210"/>
      <c r="F765" s="210"/>
      <c r="G765" s="210"/>
      <c r="H765" s="210"/>
      <c r="I765" s="627"/>
      <c r="J765" s="210"/>
      <c r="K765" s="210"/>
      <c r="L765" s="210"/>
      <c r="M765" s="628"/>
      <c r="N765" s="210"/>
      <c r="O765" s="210"/>
      <c r="P765" s="210"/>
      <c r="Q765" s="210"/>
      <c r="R765" s="210"/>
      <c r="S765" s="210"/>
      <c r="T765" s="210"/>
      <c r="U765" s="210"/>
      <c r="V765" s="210"/>
      <c r="W765" s="210"/>
      <c r="X765" s="210"/>
      <c r="Y765" s="210"/>
      <c r="Z765" s="210"/>
    </row>
    <row r="766" ht="12.75" customHeight="1">
      <c r="A766" s="625"/>
      <c r="B766" s="625"/>
      <c r="C766" s="625"/>
      <c r="D766" s="625"/>
      <c r="E766" s="210"/>
      <c r="F766" s="210"/>
      <c r="G766" s="210"/>
      <c r="H766" s="210"/>
      <c r="I766" s="627"/>
      <c r="J766" s="210"/>
      <c r="K766" s="210"/>
      <c r="L766" s="210"/>
      <c r="M766" s="628"/>
      <c r="N766" s="210"/>
      <c r="O766" s="210"/>
      <c r="P766" s="210"/>
      <c r="Q766" s="210"/>
      <c r="R766" s="210"/>
      <c r="S766" s="210"/>
      <c r="T766" s="210"/>
      <c r="U766" s="210"/>
      <c r="V766" s="210"/>
      <c r="W766" s="210"/>
      <c r="X766" s="210"/>
      <c r="Y766" s="210"/>
      <c r="Z766" s="210"/>
    </row>
    <row r="767" ht="12.75" customHeight="1">
      <c r="A767" s="625"/>
      <c r="B767" s="625"/>
      <c r="C767" s="625"/>
      <c r="D767" s="625"/>
      <c r="E767" s="210"/>
      <c r="F767" s="210"/>
      <c r="G767" s="210"/>
      <c r="H767" s="210"/>
      <c r="I767" s="627"/>
      <c r="J767" s="210"/>
      <c r="K767" s="210"/>
      <c r="L767" s="210"/>
      <c r="M767" s="628"/>
      <c r="N767" s="210"/>
      <c r="O767" s="210"/>
      <c r="P767" s="210"/>
      <c r="Q767" s="210"/>
      <c r="R767" s="210"/>
      <c r="S767" s="210"/>
      <c r="T767" s="210"/>
      <c r="U767" s="210"/>
      <c r="V767" s="210"/>
      <c r="W767" s="210"/>
      <c r="X767" s="210"/>
      <c r="Y767" s="210"/>
      <c r="Z767" s="210"/>
    </row>
    <row r="768" ht="12.75" customHeight="1">
      <c r="A768" s="625"/>
      <c r="B768" s="625"/>
      <c r="C768" s="625"/>
      <c r="D768" s="625"/>
      <c r="E768" s="210"/>
      <c r="F768" s="210"/>
      <c r="G768" s="210"/>
      <c r="H768" s="210"/>
      <c r="I768" s="627"/>
      <c r="J768" s="210"/>
      <c r="K768" s="210"/>
      <c r="L768" s="210"/>
      <c r="M768" s="628"/>
      <c r="N768" s="210"/>
      <c r="O768" s="210"/>
      <c r="P768" s="210"/>
      <c r="Q768" s="210"/>
      <c r="R768" s="210"/>
      <c r="S768" s="210"/>
      <c r="T768" s="210"/>
      <c r="U768" s="210"/>
      <c r="V768" s="210"/>
      <c r="W768" s="210"/>
      <c r="X768" s="210"/>
      <c r="Y768" s="210"/>
      <c r="Z768" s="210"/>
    </row>
    <row r="769" ht="12.75" customHeight="1">
      <c r="A769" s="625"/>
      <c r="B769" s="625"/>
      <c r="C769" s="625"/>
      <c r="D769" s="625"/>
      <c r="E769" s="210"/>
      <c r="F769" s="210"/>
      <c r="G769" s="210"/>
      <c r="H769" s="210"/>
      <c r="I769" s="627"/>
      <c r="J769" s="210"/>
      <c r="K769" s="210"/>
      <c r="L769" s="210"/>
      <c r="M769" s="628"/>
      <c r="N769" s="210"/>
      <c r="O769" s="210"/>
      <c r="P769" s="210"/>
      <c r="Q769" s="210"/>
      <c r="R769" s="210"/>
      <c r="S769" s="210"/>
      <c r="T769" s="210"/>
      <c r="U769" s="210"/>
      <c r="V769" s="210"/>
      <c r="W769" s="210"/>
      <c r="X769" s="210"/>
      <c r="Y769" s="210"/>
      <c r="Z769" s="210"/>
    </row>
    <row r="770" ht="12.75" customHeight="1">
      <c r="A770" s="625"/>
      <c r="B770" s="625"/>
      <c r="C770" s="625"/>
      <c r="D770" s="625"/>
      <c r="E770" s="210"/>
      <c r="F770" s="210"/>
      <c r="G770" s="210"/>
      <c r="H770" s="210"/>
      <c r="I770" s="627"/>
      <c r="J770" s="210"/>
      <c r="K770" s="210"/>
      <c r="L770" s="210"/>
      <c r="M770" s="628"/>
      <c r="N770" s="210"/>
      <c r="O770" s="210"/>
      <c r="P770" s="210"/>
      <c r="Q770" s="210"/>
      <c r="R770" s="210"/>
      <c r="S770" s="210"/>
      <c r="T770" s="210"/>
      <c r="U770" s="210"/>
      <c r="V770" s="210"/>
      <c r="W770" s="210"/>
      <c r="X770" s="210"/>
      <c r="Y770" s="210"/>
      <c r="Z770" s="210"/>
    </row>
    <row r="771" ht="12.75" customHeight="1">
      <c r="A771" s="625"/>
      <c r="B771" s="625"/>
      <c r="C771" s="625"/>
      <c r="D771" s="625"/>
      <c r="E771" s="210"/>
      <c r="F771" s="210"/>
      <c r="G771" s="210"/>
      <c r="H771" s="210"/>
      <c r="I771" s="627"/>
      <c r="J771" s="210"/>
      <c r="K771" s="210"/>
      <c r="L771" s="210"/>
      <c r="M771" s="628"/>
      <c r="N771" s="210"/>
      <c r="O771" s="210"/>
      <c r="P771" s="210"/>
      <c r="Q771" s="210"/>
      <c r="R771" s="210"/>
      <c r="S771" s="210"/>
      <c r="T771" s="210"/>
      <c r="U771" s="210"/>
      <c r="V771" s="210"/>
      <c r="W771" s="210"/>
      <c r="X771" s="210"/>
      <c r="Y771" s="210"/>
      <c r="Z771" s="210"/>
    </row>
    <row r="772" ht="12.75" customHeight="1">
      <c r="A772" s="625"/>
      <c r="B772" s="625"/>
      <c r="C772" s="625"/>
      <c r="D772" s="625"/>
      <c r="E772" s="210"/>
      <c r="F772" s="210"/>
      <c r="G772" s="210"/>
      <c r="H772" s="210"/>
      <c r="I772" s="627"/>
      <c r="J772" s="210"/>
      <c r="K772" s="210"/>
      <c r="L772" s="210"/>
      <c r="M772" s="628"/>
      <c r="N772" s="210"/>
      <c r="O772" s="210"/>
      <c r="P772" s="210"/>
      <c r="Q772" s="210"/>
      <c r="R772" s="210"/>
      <c r="S772" s="210"/>
      <c r="T772" s="210"/>
      <c r="U772" s="210"/>
      <c r="V772" s="210"/>
      <c r="W772" s="210"/>
      <c r="X772" s="210"/>
      <c r="Y772" s="210"/>
      <c r="Z772" s="210"/>
    </row>
    <row r="773" ht="12.75" customHeight="1">
      <c r="A773" s="625"/>
      <c r="B773" s="625"/>
      <c r="C773" s="625"/>
      <c r="D773" s="625"/>
      <c r="E773" s="210"/>
      <c r="F773" s="210"/>
      <c r="G773" s="210"/>
      <c r="H773" s="210"/>
      <c r="I773" s="627"/>
      <c r="J773" s="210"/>
      <c r="K773" s="210"/>
      <c r="L773" s="210"/>
      <c r="M773" s="628"/>
      <c r="N773" s="210"/>
      <c r="O773" s="210"/>
      <c r="P773" s="210"/>
      <c r="Q773" s="210"/>
      <c r="R773" s="210"/>
      <c r="S773" s="210"/>
      <c r="T773" s="210"/>
      <c r="U773" s="210"/>
      <c r="V773" s="210"/>
      <c r="W773" s="210"/>
      <c r="X773" s="210"/>
      <c r="Y773" s="210"/>
      <c r="Z773" s="210"/>
    </row>
    <row r="774" ht="12.75" customHeight="1">
      <c r="A774" s="625"/>
      <c r="B774" s="625"/>
      <c r="C774" s="625"/>
      <c r="D774" s="625"/>
      <c r="E774" s="210"/>
      <c r="F774" s="210"/>
      <c r="G774" s="210"/>
      <c r="H774" s="210"/>
      <c r="I774" s="627"/>
      <c r="J774" s="210"/>
      <c r="K774" s="210"/>
      <c r="L774" s="210"/>
      <c r="M774" s="628"/>
      <c r="N774" s="210"/>
      <c r="O774" s="210"/>
      <c r="P774" s="210"/>
      <c r="Q774" s="210"/>
      <c r="R774" s="210"/>
      <c r="S774" s="210"/>
      <c r="T774" s="210"/>
      <c r="U774" s="210"/>
      <c r="V774" s="210"/>
      <c r="W774" s="210"/>
      <c r="X774" s="210"/>
      <c r="Y774" s="210"/>
      <c r="Z774" s="210"/>
    </row>
    <row r="775" ht="12.75" customHeight="1">
      <c r="A775" s="625"/>
      <c r="B775" s="625"/>
      <c r="C775" s="625"/>
      <c r="D775" s="625"/>
      <c r="E775" s="210"/>
      <c r="F775" s="210"/>
      <c r="G775" s="210"/>
      <c r="H775" s="210"/>
      <c r="I775" s="627"/>
      <c r="J775" s="210"/>
      <c r="K775" s="210"/>
      <c r="L775" s="210"/>
      <c r="M775" s="628"/>
      <c r="N775" s="210"/>
      <c r="O775" s="210"/>
      <c r="P775" s="210"/>
      <c r="Q775" s="210"/>
      <c r="R775" s="210"/>
      <c r="S775" s="210"/>
      <c r="T775" s="210"/>
      <c r="U775" s="210"/>
      <c r="V775" s="210"/>
      <c r="W775" s="210"/>
      <c r="X775" s="210"/>
      <c r="Y775" s="210"/>
      <c r="Z775" s="210"/>
    </row>
    <row r="776" ht="12.75" customHeight="1">
      <c r="A776" s="625"/>
      <c r="B776" s="625"/>
      <c r="C776" s="625"/>
      <c r="D776" s="625"/>
      <c r="E776" s="210"/>
      <c r="F776" s="210"/>
      <c r="G776" s="210"/>
      <c r="H776" s="210"/>
      <c r="I776" s="627"/>
      <c r="J776" s="210"/>
      <c r="K776" s="210"/>
      <c r="L776" s="210"/>
      <c r="M776" s="628"/>
      <c r="N776" s="210"/>
      <c r="O776" s="210"/>
      <c r="P776" s="210"/>
      <c r="Q776" s="210"/>
      <c r="R776" s="210"/>
      <c r="S776" s="210"/>
      <c r="T776" s="210"/>
      <c r="U776" s="210"/>
      <c r="V776" s="210"/>
      <c r="W776" s="210"/>
      <c r="X776" s="210"/>
      <c r="Y776" s="210"/>
      <c r="Z776" s="210"/>
    </row>
    <row r="777" ht="12.75" customHeight="1">
      <c r="A777" s="625"/>
      <c r="B777" s="625"/>
      <c r="C777" s="625"/>
      <c r="D777" s="625"/>
      <c r="E777" s="210"/>
      <c r="F777" s="210"/>
      <c r="G777" s="210"/>
      <c r="H777" s="210"/>
      <c r="I777" s="627"/>
      <c r="J777" s="210"/>
      <c r="K777" s="210"/>
      <c r="L777" s="210"/>
      <c r="M777" s="628"/>
      <c r="N777" s="210"/>
      <c r="O777" s="210"/>
      <c r="P777" s="210"/>
      <c r="Q777" s="210"/>
      <c r="R777" s="210"/>
      <c r="S777" s="210"/>
      <c r="T777" s="210"/>
      <c r="U777" s="210"/>
      <c r="V777" s="210"/>
      <c r="W777" s="210"/>
      <c r="X777" s="210"/>
      <c r="Y777" s="210"/>
      <c r="Z777" s="210"/>
    </row>
    <row r="778" ht="12.75" customHeight="1">
      <c r="A778" s="625"/>
      <c r="B778" s="625"/>
      <c r="C778" s="625"/>
      <c r="D778" s="625"/>
      <c r="E778" s="210"/>
      <c r="F778" s="210"/>
      <c r="G778" s="210"/>
      <c r="H778" s="210"/>
      <c r="I778" s="627"/>
      <c r="J778" s="210"/>
      <c r="K778" s="210"/>
      <c r="L778" s="210"/>
      <c r="M778" s="628"/>
      <c r="N778" s="210"/>
      <c r="O778" s="210"/>
      <c r="P778" s="210"/>
      <c r="Q778" s="210"/>
      <c r="R778" s="210"/>
      <c r="S778" s="210"/>
      <c r="T778" s="210"/>
      <c r="U778" s="210"/>
      <c r="V778" s="210"/>
      <c r="W778" s="210"/>
      <c r="X778" s="210"/>
      <c r="Y778" s="210"/>
      <c r="Z778" s="210"/>
    </row>
    <row r="779" ht="12.75" customHeight="1">
      <c r="A779" s="625"/>
      <c r="B779" s="625"/>
      <c r="C779" s="625"/>
      <c r="D779" s="625"/>
      <c r="E779" s="210"/>
      <c r="F779" s="210"/>
      <c r="G779" s="210"/>
      <c r="H779" s="210"/>
      <c r="I779" s="627"/>
      <c r="J779" s="210"/>
      <c r="K779" s="210"/>
      <c r="L779" s="210"/>
      <c r="M779" s="628"/>
      <c r="N779" s="210"/>
      <c r="O779" s="210"/>
      <c r="P779" s="210"/>
      <c r="Q779" s="210"/>
      <c r="R779" s="210"/>
      <c r="S779" s="210"/>
      <c r="T779" s="210"/>
      <c r="U779" s="210"/>
      <c r="V779" s="210"/>
      <c r="W779" s="210"/>
      <c r="X779" s="210"/>
      <c r="Y779" s="210"/>
      <c r="Z779" s="210"/>
    </row>
    <row r="780" ht="12.75" customHeight="1">
      <c r="A780" s="625"/>
      <c r="B780" s="625"/>
      <c r="C780" s="625"/>
      <c r="D780" s="625"/>
      <c r="E780" s="210"/>
      <c r="F780" s="210"/>
      <c r="G780" s="210"/>
      <c r="H780" s="210"/>
      <c r="I780" s="627"/>
      <c r="J780" s="210"/>
      <c r="K780" s="210"/>
      <c r="L780" s="210"/>
      <c r="M780" s="628"/>
      <c r="N780" s="210"/>
      <c r="O780" s="210"/>
      <c r="P780" s="210"/>
      <c r="Q780" s="210"/>
      <c r="R780" s="210"/>
      <c r="S780" s="210"/>
      <c r="T780" s="210"/>
      <c r="U780" s="210"/>
      <c r="V780" s="210"/>
      <c r="W780" s="210"/>
      <c r="X780" s="210"/>
      <c r="Y780" s="210"/>
      <c r="Z780" s="210"/>
    </row>
    <row r="781" ht="12.75" customHeight="1">
      <c r="A781" s="625"/>
      <c r="B781" s="625"/>
      <c r="C781" s="625"/>
      <c r="D781" s="625"/>
      <c r="E781" s="210"/>
      <c r="F781" s="210"/>
      <c r="G781" s="210"/>
      <c r="H781" s="210"/>
      <c r="I781" s="627"/>
      <c r="J781" s="210"/>
      <c r="K781" s="210"/>
      <c r="L781" s="210"/>
      <c r="M781" s="628"/>
      <c r="N781" s="210"/>
      <c r="O781" s="210"/>
      <c r="P781" s="210"/>
      <c r="Q781" s="210"/>
      <c r="R781" s="210"/>
      <c r="S781" s="210"/>
      <c r="T781" s="210"/>
      <c r="U781" s="210"/>
      <c r="V781" s="210"/>
      <c r="W781" s="210"/>
      <c r="X781" s="210"/>
      <c r="Y781" s="210"/>
      <c r="Z781" s="210"/>
    </row>
    <row r="782" ht="12.75" customHeight="1">
      <c r="A782" s="625"/>
      <c r="B782" s="625"/>
      <c r="C782" s="625"/>
      <c r="D782" s="625"/>
      <c r="E782" s="210"/>
      <c r="F782" s="210"/>
      <c r="G782" s="210"/>
      <c r="H782" s="210"/>
      <c r="I782" s="627"/>
      <c r="J782" s="210"/>
      <c r="K782" s="210"/>
      <c r="L782" s="210"/>
      <c r="M782" s="628"/>
      <c r="N782" s="210"/>
      <c r="O782" s="210"/>
      <c r="P782" s="210"/>
      <c r="Q782" s="210"/>
      <c r="R782" s="210"/>
      <c r="S782" s="210"/>
      <c r="T782" s="210"/>
      <c r="U782" s="210"/>
      <c r="V782" s="210"/>
      <c r="W782" s="210"/>
      <c r="X782" s="210"/>
      <c r="Y782" s="210"/>
      <c r="Z782" s="210"/>
    </row>
    <row r="783" ht="12.75" customHeight="1">
      <c r="A783" s="625"/>
      <c r="B783" s="625"/>
      <c r="C783" s="625"/>
      <c r="D783" s="625"/>
      <c r="E783" s="210"/>
      <c r="F783" s="210"/>
      <c r="G783" s="210"/>
      <c r="H783" s="210"/>
      <c r="I783" s="627"/>
      <c r="J783" s="210"/>
      <c r="K783" s="210"/>
      <c r="L783" s="210"/>
      <c r="M783" s="628"/>
      <c r="N783" s="210"/>
      <c r="O783" s="210"/>
      <c r="P783" s="210"/>
      <c r="Q783" s="210"/>
      <c r="R783" s="210"/>
      <c r="S783" s="210"/>
      <c r="T783" s="210"/>
      <c r="U783" s="210"/>
      <c r="V783" s="210"/>
      <c r="W783" s="210"/>
      <c r="X783" s="210"/>
      <c r="Y783" s="210"/>
      <c r="Z783" s="210"/>
    </row>
    <row r="784" ht="12.75" customHeight="1">
      <c r="A784" s="625"/>
      <c r="B784" s="625"/>
      <c r="C784" s="625"/>
      <c r="D784" s="625"/>
      <c r="E784" s="210"/>
      <c r="F784" s="210"/>
      <c r="G784" s="210"/>
      <c r="H784" s="210"/>
      <c r="I784" s="627"/>
      <c r="J784" s="210"/>
      <c r="K784" s="210"/>
      <c r="L784" s="210"/>
      <c r="M784" s="628"/>
      <c r="N784" s="210"/>
      <c r="O784" s="210"/>
      <c r="P784" s="210"/>
      <c r="Q784" s="210"/>
      <c r="R784" s="210"/>
      <c r="S784" s="210"/>
      <c r="T784" s="210"/>
      <c r="U784" s="210"/>
      <c r="V784" s="210"/>
      <c r="W784" s="210"/>
      <c r="X784" s="210"/>
      <c r="Y784" s="210"/>
      <c r="Z784" s="210"/>
    </row>
    <row r="785" ht="12.75" customHeight="1">
      <c r="A785" s="625"/>
      <c r="B785" s="625"/>
      <c r="C785" s="625"/>
      <c r="D785" s="625"/>
      <c r="E785" s="210"/>
      <c r="F785" s="210"/>
      <c r="G785" s="210"/>
      <c r="H785" s="210"/>
      <c r="I785" s="627"/>
      <c r="J785" s="210"/>
      <c r="K785" s="210"/>
      <c r="L785" s="210"/>
      <c r="M785" s="628"/>
      <c r="N785" s="210"/>
      <c r="O785" s="210"/>
      <c r="P785" s="210"/>
      <c r="Q785" s="210"/>
      <c r="R785" s="210"/>
      <c r="S785" s="210"/>
      <c r="T785" s="210"/>
      <c r="U785" s="210"/>
      <c r="V785" s="210"/>
      <c r="W785" s="210"/>
      <c r="X785" s="210"/>
      <c r="Y785" s="210"/>
      <c r="Z785" s="210"/>
    </row>
    <row r="786" ht="12.75" customHeight="1">
      <c r="A786" s="625"/>
      <c r="B786" s="625"/>
      <c r="C786" s="625"/>
      <c r="D786" s="625"/>
      <c r="E786" s="210"/>
      <c r="F786" s="210"/>
      <c r="G786" s="210"/>
      <c r="H786" s="210"/>
      <c r="I786" s="627"/>
      <c r="J786" s="210"/>
      <c r="K786" s="210"/>
      <c r="L786" s="210"/>
      <c r="M786" s="628"/>
      <c r="N786" s="210"/>
      <c r="O786" s="210"/>
      <c r="P786" s="210"/>
      <c r="Q786" s="210"/>
      <c r="R786" s="210"/>
      <c r="S786" s="210"/>
      <c r="T786" s="210"/>
      <c r="U786" s="210"/>
      <c r="V786" s="210"/>
      <c r="W786" s="210"/>
      <c r="X786" s="210"/>
      <c r="Y786" s="210"/>
      <c r="Z786" s="210"/>
    </row>
    <row r="787" ht="12.75" customHeight="1">
      <c r="A787" s="625"/>
      <c r="B787" s="625"/>
      <c r="C787" s="625"/>
      <c r="D787" s="625"/>
      <c r="E787" s="210"/>
      <c r="F787" s="210"/>
      <c r="G787" s="210"/>
      <c r="H787" s="210"/>
      <c r="I787" s="627"/>
      <c r="J787" s="210"/>
      <c r="K787" s="210"/>
      <c r="L787" s="210"/>
      <c r="M787" s="628"/>
      <c r="N787" s="210"/>
      <c r="O787" s="210"/>
      <c r="P787" s="210"/>
      <c r="Q787" s="210"/>
      <c r="R787" s="210"/>
      <c r="S787" s="210"/>
      <c r="T787" s="210"/>
      <c r="U787" s="210"/>
      <c r="V787" s="210"/>
      <c r="W787" s="210"/>
      <c r="X787" s="210"/>
      <c r="Y787" s="210"/>
      <c r="Z787" s="210"/>
    </row>
    <row r="788" ht="12.75" customHeight="1">
      <c r="A788" s="625"/>
      <c r="B788" s="625"/>
      <c r="C788" s="625"/>
      <c r="D788" s="625"/>
      <c r="E788" s="210"/>
      <c r="F788" s="210"/>
      <c r="G788" s="210"/>
      <c r="H788" s="210"/>
      <c r="I788" s="627"/>
      <c r="J788" s="210"/>
      <c r="K788" s="210"/>
      <c r="L788" s="210"/>
      <c r="M788" s="628"/>
      <c r="N788" s="210"/>
      <c r="O788" s="210"/>
      <c r="P788" s="210"/>
      <c r="Q788" s="210"/>
      <c r="R788" s="210"/>
      <c r="S788" s="210"/>
      <c r="T788" s="210"/>
      <c r="U788" s="210"/>
      <c r="V788" s="210"/>
      <c r="W788" s="210"/>
      <c r="X788" s="210"/>
      <c r="Y788" s="210"/>
      <c r="Z788" s="210"/>
    </row>
    <row r="789" ht="12.75" customHeight="1">
      <c r="A789" s="625"/>
      <c r="B789" s="625"/>
      <c r="C789" s="625"/>
      <c r="D789" s="625"/>
      <c r="E789" s="210"/>
      <c r="F789" s="210"/>
      <c r="G789" s="210"/>
      <c r="H789" s="210"/>
      <c r="I789" s="627"/>
      <c r="J789" s="210"/>
      <c r="K789" s="210"/>
      <c r="L789" s="210"/>
      <c r="M789" s="628"/>
      <c r="N789" s="210"/>
      <c r="O789" s="210"/>
      <c r="P789" s="210"/>
      <c r="Q789" s="210"/>
      <c r="R789" s="210"/>
      <c r="S789" s="210"/>
      <c r="T789" s="210"/>
      <c r="U789" s="210"/>
      <c r="V789" s="210"/>
      <c r="W789" s="210"/>
      <c r="X789" s="210"/>
      <c r="Y789" s="210"/>
      <c r="Z789" s="210"/>
    </row>
    <row r="790" ht="12.75" customHeight="1">
      <c r="A790" s="625"/>
      <c r="B790" s="625"/>
      <c r="C790" s="625"/>
      <c r="D790" s="625"/>
      <c r="E790" s="210"/>
      <c r="F790" s="210"/>
      <c r="G790" s="210"/>
      <c r="H790" s="210"/>
      <c r="I790" s="627"/>
      <c r="J790" s="210"/>
      <c r="K790" s="210"/>
      <c r="L790" s="210"/>
      <c r="M790" s="628"/>
      <c r="N790" s="210"/>
      <c r="O790" s="210"/>
      <c r="P790" s="210"/>
      <c r="Q790" s="210"/>
      <c r="R790" s="210"/>
      <c r="S790" s="210"/>
      <c r="T790" s="210"/>
      <c r="U790" s="210"/>
      <c r="V790" s="210"/>
      <c r="W790" s="210"/>
      <c r="X790" s="210"/>
      <c r="Y790" s="210"/>
      <c r="Z790" s="210"/>
    </row>
    <row r="791" ht="12.75" customHeight="1">
      <c r="A791" s="625"/>
      <c r="B791" s="625"/>
      <c r="C791" s="625"/>
      <c r="D791" s="625"/>
      <c r="E791" s="210"/>
      <c r="F791" s="210"/>
      <c r="G791" s="210"/>
      <c r="H791" s="210"/>
      <c r="I791" s="627"/>
      <c r="J791" s="210"/>
      <c r="K791" s="210"/>
      <c r="L791" s="210"/>
      <c r="M791" s="628"/>
      <c r="N791" s="210"/>
      <c r="O791" s="210"/>
      <c r="P791" s="210"/>
      <c r="Q791" s="210"/>
      <c r="R791" s="210"/>
      <c r="S791" s="210"/>
      <c r="T791" s="210"/>
      <c r="U791" s="210"/>
      <c r="V791" s="210"/>
      <c r="W791" s="210"/>
      <c r="X791" s="210"/>
      <c r="Y791" s="210"/>
      <c r="Z791" s="210"/>
    </row>
    <row r="792" ht="12.75" customHeight="1">
      <c r="A792" s="625"/>
      <c r="B792" s="625"/>
      <c r="C792" s="625"/>
      <c r="D792" s="625"/>
      <c r="E792" s="210"/>
      <c r="F792" s="210"/>
      <c r="G792" s="210"/>
      <c r="H792" s="210"/>
      <c r="I792" s="627"/>
      <c r="J792" s="210"/>
      <c r="K792" s="210"/>
      <c r="L792" s="210"/>
      <c r="M792" s="628"/>
      <c r="N792" s="210"/>
      <c r="O792" s="210"/>
      <c r="P792" s="210"/>
      <c r="Q792" s="210"/>
      <c r="R792" s="210"/>
      <c r="S792" s="210"/>
      <c r="T792" s="210"/>
      <c r="U792" s="210"/>
      <c r="V792" s="210"/>
      <c r="W792" s="210"/>
      <c r="X792" s="210"/>
      <c r="Y792" s="210"/>
      <c r="Z792" s="210"/>
    </row>
    <row r="793" ht="12.75" customHeight="1">
      <c r="A793" s="625"/>
      <c r="B793" s="625"/>
      <c r="C793" s="625"/>
      <c r="D793" s="625"/>
      <c r="E793" s="210"/>
      <c r="F793" s="210"/>
      <c r="G793" s="210"/>
      <c r="H793" s="210"/>
      <c r="I793" s="627"/>
      <c r="J793" s="210"/>
      <c r="K793" s="210"/>
      <c r="L793" s="210"/>
      <c r="M793" s="628"/>
      <c r="N793" s="210"/>
      <c r="O793" s="210"/>
      <c r="P793" s="210"/>
      <c r="Q793" s="210"/>
      <c r="R793" s="210"/>
      <c r="S793" s="210"/>
      <c r="T793" s="210"/>
      <c r="U793" s="210"/>
      <c r="V793" s="210"/>
      <c r="W793" s="210"/>
      <c r="X793" s="210"/>
      <c r="Y793" s="210"/>
      <c r="Z793" s="210"/>
    </row>
    <row r="794" ht="12.75" customHeight="1">
      <c r="A794" s="625"/>
      <c r="B794" s="625"/>
      <c r="C794" s="625"/>
      <c r="D794" s="625"/>
      <c r="E794" s="210"/>
      <c r="F794" s="210"/>
      <c r="G794" s="210"/>
      <c r="H794" s="210"/>
      <c r="I794" s="627"/>
      <c r="J794" s="210"/>
      <c r="K794" s="210"/>
      <c r="L794" s="210"/>
      <c r="M794" s="628"/>
      <c r="N794" s="210"/>
      <c r="O794" s="210"/>
      <c r="P794" s="210"/>
      <c r="Q794" s="210"/>
      <c r="R794" s="210"/>
      <c r="S794" s="210"/>
      <c r="T794" s="210"/>
      <c r="U794" s="210"/>
      <c r="V794" s="210"/>
      <c r="W794" s="210"/>
      <c r="X794" s="210"/>
      <c r="Y794" s="210"/>
      <c r="Z794" s="210"/>
    </row>
    <row r="795" ht="12.75" customHeight="1">
      <c r="A795" s="625"/>
      <c r="B795" s="625"/>
      <c r="C795" s="625"/>
      <c r="D795" s="625"/>
      <c r="E795" s="210"/>
      <c r="F795" s="210"/>
      <c r="G795" s="210"/>
      <c r="H795" s="210"/>
      <c r="I795" s="627"/>
      <c r="J795" s="210"/>
      <c r="K795" s="210"/>
      <c r="L795" s="210"/>
      <c r="M795" s="628"/>
      <c r="N795" s="210"/>
      <c r="O795" s="210"/>
      <c r="P795" s="210"/>
      <c r="Q795" s="210"/>
      <c r="R795" s="210"/>
      <c r="S795" s="210"/>
      <c r="T795" s="210"/>
      <c r="U795" s="210"/>
      <c r="V795" s="210"/>
      <c r="W795" s="210"/>
      <c r="X795" s="210"/>
      <c r="Y795" s="210"/>
      <c r="Z795" s="210"/>
    </row>
    <row r="796" ht="12.75" customHeight="1">
      <c r="A796" s="625"/>
      <c r="B796" s="625"/>
      <c r="C796" s="625"/>
      <c r="D796" s="625"/>
      <c r="E796" s="210"/>
      <c r="F796" s="210"/>
      <c r="G796" s="210"/>
      <c r="H796" s="210"/>
      <c r="I796" s="627"/>
      <c r="J796" s="210"/>
      <c r="K796" s="210"/>
      <c r="L796" s="210"/>
      <c r="M796" s="628"/>
      <c r="N796" s="210"/>
      <c r="O796" s="210"/>
      <c r="P796" s="210"/>
      <c r="Q796" s="210"/>
      <c r="R796" s="210"/>
      <c r="S796" s="210"/>
      <c r="T796" s="210"/>
      <c r="U796" s="210"/>
      <c r="V796" s="210"/>
      <c r="W796" s="210"/>
      <c r="X796" s="210"/>
      <c r="Y796" s="210"/>
      <c r="Z796" s="210"/>
    </row>
    <row r="797" ht="12.75" customHeight="1">
      <c r="A797" s="625"/>
      <c r="B797" s="625"/>
      <c r="C797" s="625"/>
      <c r="D797" s="625"/>
      <c r="E797" s="210"/>
      <c r="F797" s="210"/>
      <c r="G797" s="210"/>
      <c r="H797" s="210"/>
      <c r="I797" s="627"/>
      <c r="J797" s="210"/>
      <c r="K797" s="210"/>
      <c r="L797" s="210"/>
      <c r="M797" s="628"/>
      <c r="N797" s="210"/>
      <c r="O797" s="210"/>
      <c r="P797" s="210"/>
      <c r="Q797" s="210"/>
      <c r="R797" s="210"/>
      <c r="S797" s="210"/>
      <c r="T797" s="210"/>
      <c r="U797" s="210"/>
      <c r="V797" s="210"/>
      <c r="W797" s="210"/>
      <c r="X797" s="210"/>
      <c r="Y797" s="210"/>
      <c r="Z797" s="210"/>
    </row>
    <row r="798" ht="12.75" customHeight="1">
      <c r="A798" s="625"/>
      <c r="B798" s="625"/>
      <c r="C798" s="625"/>
      <c r="D798" s="625"/>
      <c r="E798" s="210"/>
      <c r="F798" s="210"/>
      <c r="G798" s="210"/>
      <c r="H798" s="210"/>
      <c r="I798" s="627"/>
      <c r="J798" s="210"/>
      <c r="K798" s="210"/>
      <c r="L798" s="210"/>
      <c r="M798" s="628"/>
      <c r="N798" s="210"/>
      <c r="O798" s="210"/>
      <c r="P798" s="210"/>
      <c r="Q798" s="210"/>
      <c r="R798" s="210"/>
      <c r="S798" s="210"/>
      <c r="T798" s="210"/>
      <c r="U798" s="210"/>
      <c r="V798" s="210"/>
      <c r="W798" s="210"/>
      <c r="X798" s="210"/>
      <c r="Y798" s="210"/>
      <c r="Z798" s="210"/>
    </row>
    <row r="799" ht="12.75" customHeight="1">
      <c r="A799" s="625"/>
      <c r="B799" s="625"/>
      <c r="C799" s="625"/>
      <c r="D799" s="625"/>
      <c r="E799" s="210"/>
      <c r="F799" s="210"/>
      <c r="G799" s="210"/>
      <c r="H799" s="210"/>
      <c r="I799" s="627"/>
      <c r="J799" s="210"/>
      <c r="K799" s="210"/>
      <c r="L799" s="210"/>
      <c r="M799" s="628"/>
      <c r="N799" s="210"/>
      <c r="O799" s="210"/>
      <c r="P799" s="210"/>
      <c r="Q799" s="210"/>
      <c r="R799" s="210"/>
      <c r="S799" s="210"/>
      <c r="T799" s="210"/>
      <c r="U799" s="210"/>
      <c r="V799" s="210"/>
      <c r="W799" s="210"/>
      <c r="X799" s="210"/>
      <c r="Y799" s="210"/>
      <c r="Z799" s="210"/>
    </row>
    <row r="800" ht="12.75" customHeight="1">
      <c r="A800" s="625"/>
      <c r="B800" s="625"/>
      <c r="C800" s="625"/>
      <c r="D800" s="625"/>
      <c r="E800" s="210"/>
      <c r="F800" s="210"/>
      <c r="G800" s="210"/>
      <c r="H800" s="210"/>
      <c r="I800" s="627"/>
      <c r="J800" s="210"/>
      <c r="K800" s="210"/>
      <c r="L800" s="210"/>
      <c r="M800" s="628"/>
      <c r="N800" s="210"/>
      <c r="O800" s="210"/>
      <c r="P800" s="210"/>
      <c r="Q800" s="210"/>
      <c r="R800" s="210"/>
      <c r="S800" s="210"/>
      <c r="T800" s="210"/>
      <c r="U800" s="210"/>
      <c r="V800" s="210"/>
      <c r="W800" s="210"/>
      <c r="X800" s="210"/>
      <c r="Y800" s="210"/>
      <c r="Z800" s="210"/>
    </row>
    <row r="801" ht="12.75" customHeight="1">
      <c r="A801" s="625"/>
      <c r="B801" s="625"/>
      <c r="C801" s="625"/>
      <c r="D801" s="625"/>
      <c r="E801" s="210"/>
      <c r="F801" s="210"/>
      <c r="G801" s="210"/>
      <c r="H801" s="210"/>
      <c r="I801" s="627"/>
      <c r="J801" s="210"/>
      <c r="K801" s="210"/>
      <c r="L801" s="210"/>
      <c r="M801" s="628"/>
      <c r="N801" s="210"/>
      <c r="O801" s="210"/>
      <c r="P801" s="210"/>
      <c r="Q801" s="210"/>
      <c r="R801" s="210"/>
      <c r="S801" s="210"/>
      <c r="T801" s="210"/>
      <c r="U801" s="210"/>
      <c r="V801" s="210"/>
      <c r="W801" s="210"/>
      <c r="X801" s="210"/>
      <c r="Y801" s="210"/>
      <c r="Z801" s="210"/>
    </row>
    <row r="802" ht="12.75" customHeight="1">
      <c r="A802" s="625"/>
      <c r="B802" s="625"/>
      <c r="C802" s="625"/>
      <c r="D802" s="625"/>
      <c r="E802" s="210"/>
      <c r="F802" s="210"/>
      <c r="G802" s="210"/>
      <c r="H802" s="210"/>
      <c r="I802" s="627"/>
      <c r="J802" s="210"/>
      <c r="K802" s="210"/>
      <c r="L802" s="210"/>
      <c r="M802" s="628"/>
      <c r="N802" s="210"/>
      <c r="O802" s="210"/>
      <c r="P802" s="210"/>
      <c r="Q802" s="210"/>
      <c r="R802" s="210"/>
      <c r="S802" s="210"/>
      <c r="T802" s="210"/>
      <c r="U802" s="210"/>
      <c r="V802" s="210"/>
      <c r="W802" s="210"/>
      <c r="X802" s="210"/>
      <c r="Y802" s="210"/>
      <c r="Z802" s="210"/>
    </row>
    <row r="803" ht="12.75" customHeight="1">
      <c r="A803" s="625"/>
      <c r="B803" s="625"/>
      <c r="C803" s="625"/>
      <c r="D803" s="625"/>
      <c r="E803" s="210"/>
      <c r="F803" s="210"/>
      <c r="G803" s="210"/>
      <c r="H803" s="210"/>
      <c r="I803" s="627"/>
      <c r="J803" s="210"/>
      <c r="K803" s="210"/>
      <c r="L803" s="210"/>
      <c r="M803" s="628"/>
      <c r="N803" s="210"/>
      <c r="O803" s="210"/>
      <c r="P803" s="210"/>
      <c r="Q803" s="210"/>
      <c r="R803" s="210"/>
      <c r="S803" s="210"/>
      <c r="T803" s="210"/>
      <c r="U803" s="210"/>
      <c r="V803" s="210"/>
      <c r="W803" s="210"/>
      <c r="X803" s="210"/>
      <c r="Y803" s="210"/>
      <c r="Z803" s="210"/>
    </row>
    <row r="804" ht="12.75" customHeight="1">
      <c r="A804" s="625"/>
      <c r="B804" s="625"/>
      <c r="C804" s="625"/>
      <c r="D804" s="625"/>
      <c r="E804" s="210"/>
      <c r="F804" s="210"/>
      <c r="G804" s="210"/>
      <c r="H804" s="210"/>
      <c r="I804" s="627"/>
      <c r="J804" s="210"/>
      <c r="K804" s="210"/>
      <c r="L804" s="210"/>
      <c r="M804" s="628"/>
      <c r="N804" s="210"/>
      <c r="O804" s="210"/>
      <c r="P804" s="210"/>
      <c r="Q804" s="210"/>
      <c r="R804" s="210"/>
      <c r="S804" s="210"/>
      <c r="T804" s="210"/>
      <c r="U804" s="210"/>
      <c r="V804" s="210"/>
      <c r="W804" s="210"/>
      <c r="X804" s="210"/>
      <c r="Y804" s="210"/>
      <c r="Z804" s="210"/>
    </row>
    <row r="805" ht="12.75" customHeight="1">
      <c r="A805" s="625"/>
      <c r="B805" s="625"/>
      <c r="C805" s="625"/>
      <c r="D805" s="625"/>
      <c r="E805" s="210"/>
      <c r="F805" s="210"/>
      <c r="G805" s="210"/>
      <c r="H805" s="210"/>
      <c r="I805" s="627"/>
      <c r="J805" s="210"/>
      <c r="K805" s="210"/>
      <c r="L805" s="210"/>
      <c r="M805" s="628"/>
      <c r="N805" s="210"/>
      <c r="O805" s="210"/>
      <c r="P805" s="210"/>
      <c r="Q805" s="210"/>
      <c r="R805" s="210"/>
      <c r="S805" s="210"/>
      <c r="T805" s="210"/>
      <c r="U805" s="210"/>
      <c r="V805" s="210"/>
      <c r="W805" s="210"/>
      <c r="X805" s="210"/>
      <c r="Y805" s="210"/>
      <c r="Z805" s="210"/>
    </row>
    <row r="806" ht="12.75" customHeight="1">
      <c r="A806" s="625"/>
      <c r="B806" s="625"/>
      <c r="C806" s="625"/>
      <c r="D806" s="625"/>
      <c r="E806" s="210"/>
      <c r="F806" s="210"/>
      <c r="G806" s="210"/>
      <c r="H806" s="210"/>
      <c r="I806" s="627"/>
      <c r="J806" s="210"/>
      <c r="K806" s="210"/>
      <c r="L806" s="210"/>
      <c r="M806" s="628"/>
      <c r="N806" s="210"/>
      <c r="O806" s="210"/>
      <c r="P806" s="210"/>
      <c r="Q806" s="210"/>
      <c r="R806" s="210"/>
      <c r="S806" s="210"/>
      <c r="T806" s="210"/>
      <c r="U806" s="210"/>
      <c r="V806" s="210"/>
      <c r="W806" s="210"/>
      <c r="X806" s="210"/>
      <c r="Y806" s="210"/>
      <c r="Z806" s="210"/>
    </row>
    <row r="807" ht="12.75" customHeight="1">
      <c r="A807" s="625"/>
      <c r="B807" s="625"/>
      <c r="C807" s="625"/>
      <c r="D807" s="625"/>
      <c r="E807" s="210"/>
      <c r="F807" s="210"/>
      <c r="G807" s="210"/>
      <c r="H807" s="210"/>
      <c r="I807" s="627"/>
      <c r="J807" s="210"/>
      <c r="K807" s="210"/>
      <c r="L807" s="210"/>
      <c r="M807" s="628"/>
      <c r="N807" s="210"/>
      <c r="O807" s="210"/>
      <c r="P807" s="210"/>
      <c r="Q807" s="210"/>
      <c r="R807" s="210"/>
      <c r="S807" s="210"/>
      <c r="T807" s="210"/>
      <c r="U807" s="210"/>
      <c r="V807" s="210"/>
      <c r="W807" s="210"/>
      <c r="X807" s="210"/>
      <c r="Y807" s="210"/>
      <c r="Z807" s="210"/>
    </row>
    <row r="808" ht="12.75" customHeight="1">
      <c r="A808" s="625"/>
      <c r="B808" s="625"/>
      <c r="C808" s="625"/>
      <c r="D808" s="625"/>
      <c r="E808" s="210"/>
      <c r="F808" s="210"/>
      <c r="G808" s="210"/>
      <c r="H808" s="210"/>
      <c r="I808" s="627"/>
      <c r="J808" s="210"/>
      <c r="K808" s="210"/>
      <c r="L808" s="210"/>
      <c r="M808" s="628"/>
      <c r="N808" s="210"/>
      <c r="O808" s="210"/>
      <c r="P808" s="210"/>
      <c r="Q808" s="210"/>
      <c r="R808" s="210"/>
      <c r="S808" s="210"/>
      <c r="T808" s="210"/>
      <c r="U808" s="210"/>
      <c r="V808" s="210"/>
      <c r="W808" s="210"/>
      <c r="X808" s="210"/>
      <c r="Y808" s="210"/>
      <c r="Z808" s="210"/>
    </row>
    <row r="809" ht="12.75" customHeight="1">
      <c r="A809" s="625"/>
      <c r="B809" s="625"/>
      <c r="C809" s="625"/>
      <c r="D809" s="625"/>
      <c r="E809" s="210"/>
      <c r="F809" s="210"/>
      <c r="G809" s="210"/>
      <c r="H809" s="210"/>
      <c r="I809" s="627"/>
      <c r="J809" s="210"/>
      <c r="K809" s="210"/>
      <c r="L809" s="210"/>
      <c r="M809" s="628"/>
      <c r="N809" s="210"/>
      <c r="O809" s="210"/>
      <c r="P809" s="210"/>
      <c r="Q809" s="210"/>
      <c r="R809" s="210"/>
      <c r="S809" s="210"/>
      <c r="T809" s="210"/>
      <c r="U809" s="210"/>
      <c r="V809" s="210"/>
      <c r="W809" s="210"/>
      <c r="X809" s="210"/>
      <c r="Y809" s="210"/>
      <c r="Z809" s="210"/>
    </row>
    <row r="810" ht="12.75" customHeight="1">
      <c r="A810" s="625"/>
      <c r="B810" s="625"/>
      <c r="C810" s="625"/>
      <c r="D810" s="625"/>
      <c r="E810" s="210"/>
      <c r="F810" s="210"/>
      <c r="G810" s="210"/>
      <c r="H810" s="210"/>
      <c r="I810" s="627"/>
      <c r="J810" s="210"/>
      <c r="K810" s="210"/>
      <c r="L810" s="210"/>
      <c r="M810" s="628"/>
      <c r="N810" s="210"/>
      <c r="O810" s="210"/>
      <c r="P810" s="210"/>
      <c r="Q810" s="210"/>
      <c r="R810" s="210"/>
      <c r="S810" s="210"/>
      <c r="T810" s="210"/>
      <c r="U810" s="210"/>
      <c r="V810" s="210"/>
      <c r="W810" s="210"/>
      <c r="X810" s="210"/>
      <c r="Y810" s="210"/>
      <c r="Z810" s="210"/>
    </row>
    <row r="811" ht="12.75" customHeight="1">
      <c r="A811" s="625"/>
      <c r="B811" s="625"/>
      <c r="C811" s="625"/>
      <c r="D811" s="625"/>
      <c r="E811" s="210"/>
      <c r="F811" s="210"/>
      <c r="G811" s="210"/>
      <c r="H811" s="210"/>
      <c r="I811" s="627"/>
      <c r="J811" s="210"/>
      <c r="K811" s="210"/>
      <c r="L811" s="210"/>
      <c r="M811" s="628"/>
      <c r="N811" s="210"/>
      <c r="O811" s="210"/>
      <c r="P811" s="210"/>
      <c r="Q811" s="210"/>
      <c r="R811" s="210"/>
      <c r="S811" s="210"/>
      <c r="T811" s="210"/>
      <c r="U811" s="210"/>
      <c r="V811" s="210"/>
      <c r="W811" s="210"/>
      <c r="X811" s="210"/>
      <c r="Y811" s="210"/>
      <c r="Z811" s="210"/>
    </row>
    <row r="812" ht="12.75" customHeight="1">
      <c r="A812" s="625"/>
      <c r="B812" s="625"/>
      <c r="C812" s="625"/>
      <c r="D812" s="625"/>
      <c r="E812" s="210"/>
      <c r="F812" s="210"/>
      <c r="G812" s="210"/>
      <c r="H812" s="210"/>
      <c r="I812" s="627"/>
      <c r="J812" s="210"/>
      <c r="K812" s="210"/>
      <c r="L812" s="210"/>
      <c r="M812" s="628"/>
      <c r="N812" s="210"/>
      <c r="O812" s="210"/>
      <c r="P812" s="210"/>
      <c r="Q812" s="210"/>
      <c r="R812" s="210"/>
      <c r="S812" s="210"/>
      <c r="T812" s="210"/>
      <c r="U812" s="210"/>
      <c r="V812" s="210"/>
      <c r="W812" s="210"/>
      <c r="X812" s="210"/>
      <c r="Y812" s="210"/>
      <c r="Z812" s="210"/>
    </row>
    <row r="813" ht="12.75" customHeight="1">
      <c r="A813" s="625"/>
      <c r="B813" s="625"/>
      <c r="C813" s="625"/>
      <c r="D813" s="625"/>
      <c r="E813" s="210"/>
      <c r="F813" s="210"/>
      <c r="G813" s="210"/>
      <c r="H813" s="210"/>
      <c r="I813" s="627"/>
      <c r="J813" s="210"/>
      <c r="K813" s="210"/>
      <c r="L813" s="210"/>
      <c r="M813" s="628"/>
      <c r="N813" s="210"/>
      <c r="O813" s="210"/>
      <c r="P813" s="210"/>
      <c r="Q813" s="210"/>
      <c r="R813" s="210"/>
      <c r="S813" s="210"/>
      <c r="T813" s="210"/>
      <c r="U813" s="210"/>
      <c r="V813" s="210"/>
      <c r="W813" s="210"/>
      <c r="X813" s="210"/>
      <c r="Y813" s="210"/>
      <c r="Z813" s="210"/>
    </row>
    <row r="814" ht="12.75" customHeight="1">
      <c r="A814" s="625"/>
      <c r="B814" s="625"/>
      <c r="C814" s="625"/>
      <c r="D814" s="625"/>
      <c r="E814" s="210"/>
      <c r="F814" s="210"/>
      <c r="G814" s="210"/>
      <c r="H814" s="210"/>
      <c r="I814" s="627"/>
      <c r="J814" s="210"/>
      <c r="K814" s="210"/>
      <c r="L814" s="210"/>
      <c r="M814" s="628"/>
      <c r="N814" s="210"/>
      <c r="O814" s="210"/>
      <c r="P814" s="210"/>
      <c r="Q814" s="210"/>
      <c r="R814" s="210"/>
      <c r="S814" s="210"/>
      <c r="T814" s="210"/>
      <c r="U814" s="210"/>
      <c r="V814" s="210"/>
      <c r="W814" s="210"/>
      <c r="X814" s="210"/>
      <c r="Y814" s="210"/>
      <c r="Z814" s="210"/>
    </row>
    <row r="815" ht="12.75" customHeight="1">
      <c r="A815" s="625"/>
      <c r="B815" s="625"/>
      <c r="C815" s="625"/>
      <c r="D815" s="625"/>
      <c r="E815" s="210"/>
      <c r="F815" s="210"/>
      <c r="G815" s="210"/>
      <c r="H815" s="210"/>
      <c r="I815" s="627"/>
      <c r="J815" s="210"/>
      <c r="K815" s="210"/>
      <c r="L815" s="210"/>
      <c r="M815" s="628"/>
      <c r="N815" s="210"/>
      <c r="O815" s="210"/>
      <c r="P815" s="210"/>
      <c r="Q815" s="210"/>
      <c r="R815" s="210"/>
      <c r="S815" s="210"/>
      <c r="T815" s="210"/>
      <c r="U815" s="210"/>
      <c r="V815" s="210"/>
      <c r="W815" s="210"/>
      <c r="X815" s="210"/>
      <c r="Y815" s="210"/>
      <c r="Z815" s="210"/>
    </row>
    <row r="816" ht="12.75" customHeight="1">
      <c r="A816" s="625"/>
      <c r="B816" s="625"/>
      <c r="C816" s="625"/>
      <c r="D816" s="625"/>
      <c r="E816" s="210"/>
      <c r="F816" s="210"/>
      <c r="G816" s="210"/>
      <c r="H816" s="210"/>
      <c r="I816" s="627"/>
      <c r="J816" s="210"/>
      <c r="K816" s="210"/>
      <c r="L816" s="210"/>
      <c r="M816" s="628"/>
      <c r="N816" s="210"/>
      <c r="O816" s="210"/>
      <c r="P816" s="210"/>
      <c r="Q816" s="210"/>
      <c r="R816" s="210"/>
      <c r="S816" s="210"/>
      <c r="T816" s="210"/>
      <c r="U816" s="210"/>
      <c r="V816" s="210"/>
      <c r="W816" s="210"/>
      <c r="X816" s="210"/>
      <c r="Y816" s="210"/>
      <c r="Z816" s="210"/>
    </row>
    <row r="817" ht="12.75" customHeight="1">
      <c r="A817" s="625"/>
      <c r="B817" s="625"/>
      <c r="C817" s="625"/>
      <c r="D817" s="625"/>
      <c r="E817" s="210"/>
      <c r="F817" s="210"/>
      <c r="G817" s="210"/>
      <c r="H817" s="210"/>
      <c r="I817" s="627"/>
      <c r="J817" s="210"/>
      <c r="K817" s="210"/>
      <c r="L817" s="210"/>
      <c r="M817" s="628"/>
      <c r="N817" s="210"/>
      <c r="O817" s="210"/>
      <c r="P817" s="210"/>
      <c r="Q817" s="210"/>
      <c r="R817" s="210"/>
      <c r="S817" s="210"/>
      <c r="T817" s="210"/>
      <c r="U817" s="210"/>
      <c r="V817" s="210"/>
      <c r="W817" s="210"/>
      <c r="X817" s="210"/>
      <c r="Y817" s="210"/>
      <c r="Z817" s="210"/>
    </row>
    <row r="818" ht="12.75" customHeight="1">
      <c r="A818" s="625"/>
      <c r="B818" s="625"/>
      <c r="C818" s="625"/>
      <c r="D818" s="625"/>
      <c r="E818" s="210"/>
      <c r="F818" s="210"/>
      <c r="G818" s="210"/>
      <c r="H818" s="210"/>
      <c r="I818" s="627"/>
      <c r="J818" s="210"/>
      <c r="K818" s="210"/>
      <c r="L818" s="210"/>
      <c r="M818" s="628"/>
      <c r="N818" s="210"/>
      <c r="O818" s="210"/>
      <c r="P818" s="210"/>
      <c r="Q818" s="210"/>
      <c r="R818" s="210"/>
      <c r="S818" s="210"/>
      <c r="T818" s="210"/>
      <c r="U818" s="210"/>
      <c r="V818" s="210"/>
      <c r="W818" s="210"/>
      <c r="X818" s="210"/>
      <c r="Y818" s="210"/>
      <c r="Z818" s="210"/>
    </row>
    <row r="819" ht="12.75" customHeight="1">
      <c r="A819" s="625"/>
      <c r="B819" s="625"/>
      <c r="C819" s="625"/>
      <c r="D819" s="625"/>
      <c r="E819" s="210"/>
      <c r="F819" s="210"/>
      <c r="G819" s="210"/>
      <c r="H819" s="210"/>
      <c r="I819" s="627"/>
      <c r="J819" s="210"/>
      <c r="K819" s="210"/>
      <c r="L819" s="210"/>
      <c r="M819" s="628"/>
      <c r="N819" s="210"/>
      <c r="O819" s="210"/>
      <c r="P819" s="210"/>
      <c r="Q819" s="210"/>
      <c r="R819" s="210"/>
      <c r="S819" s="210"/>
      <c r="T819" s="210"/>
      <c r="U819" s="210"/>
      <c r="V819" s="210"/>
      <c r="W819" s="210"/>
      <c r="X819" s="210"/>
      <c r="Y819" s="210"/>
      <c r="Z819" s="210"/>
    </row>
    <row r="820" ht="12.75" customHeight="1">
      <c r="A820" s="625"/>
      <c r="B820" s="625"/>
      <c r="C820" s="625"/>
      <c r="D820" s="625"/>
      <c r="E820" s="210"/>
      <c r="F820" s="210"/>
      <c r="G820" s="210"/>
      <c r="H820" s="210"/>
      <c r="I820" s="627"/>
      <c r="J820" s="210"/>
      <c r="K820" s="210"/>
      <c r="L820" s="210"/>
      <c r="M820" s="628"/>
      <c r="N820" s="210"/>
      <c r="O820" s="210"/>
      <c r="P820" s="210"/>
      <c r="Q820" s="210"/>
      <c r="R820" s="210"/>
      <c r="S820" s="210"/>
      <c r="T820" s="210"/>
      <c r="U820" s="210"/>
      <c r="V820" s="210"/>
      <c r="W820" s="210"/>
      <c r="X820" s="210"/>
      <c r="Y820" s="210"/>
      <c r="Z820" s="210"/>
    </row>
    <row r="821" ht="12.75" customHeight="1">
      <c r="A821" s="625"/>
      <c r="B821" s="625"/>
      <c r="C821" s="625"/>
      <c r="D821" s="625"/>
      <c r="E821" s="210"/>
      <c r="F821" s="210"/>
      <c r="G821" s="210"/>
      <c r="H821" s="210"/>
      <c r="I821" s="627"/>
      <c r="J821" s="210"/>
      <c r="K821" s="210"/>
      <c r="L821" s="210"/>
      <c r="M821" s="628"/>
      <c r="N821" s="210"/>
      <c r="O821" s="210"/>
      <c r="P821" s="210"/>
      <c r="Q821" s="210"/>
      <c r="R821" s="210"/>
      <c r="S821" s="210"/>
      <c r="T821" s="210"/>
      <c r="U821" s="210"/>
      <c r="V821" s="210"/>
      <c r="W821" s="210"/>
      <c r="X821" s="210"/>
      <c r="Y821" s="210"/>
      <c r="Z821" s="210"/>
    </row>
    <row r="822" ht="12.75" customHeight="1">
      <c r="A822" s="625"/>
      <c r="B822" s="625"/>
      <c r="C822" s="625"/>
      <c r="D822" s="625"/>
      <c r="E822" s="210"/>
      <c r="F822" s="210"/>
      <c r="G822" s="210"/>
      <c r="H822" s="210"/>
      <c r="I822" s="627"/>
      <c r="J822" s="210"/>
      <c r="K822" s="210"/>
      <c r="L822" s="210"/>
      <c r="M822" s="628"/>
      <c r="N822" s="210"/>
      <c r="O822" s="210"/>
      <c r="P822" s="210"/>
      <c r="Q822" s="210"/>
      <c r="R822" s="210"/>
      <c r="S822" s="210"/>
      <c r="T822" s="210"/>
      <c r="U822" s="210"/>
      <c r="V822" s="210"/>
      <c r="W822" s="210"/>
      <c r="X822" s="210"/>
      <c r="Y822" s="210"/>
      <c r="Z822" s="210"/>
    </row>
    <row r="823" ht="12.75" customHeight="1">
      <c r="A823" s="625"/>
      <c r="B823" s="625"/>
      <c r="C823" s="625"/>
      <c r="D823" s="625"/>
      <c r="E823" s="210"/>
      <c r="F823" s="210"/>
      <c r="G823" s="210"/>
      <c r="H823" s="210"/>
      <c r="I823" s="627"/>
      <c r="J823" s="210"/>
      <c r="K823" s="210"/>
      <c r="L823" s="210"/>
      <c r="M823" s="628"/>
      <c r="N823" s="210"/>
      <c r="O823" s="210"/>
      <c r="P823" s="210"/>
      <c r="Q823" s="210"/>
      <c r="R823" s="210"/>
      <c r="S823" s="210"/>
      <c r="T823" s="210"/>
      <c r="U823" s="210"/>
      <c r="V823" s="210"/>
      <c r="W823" s="210"/>
      <c r="X823" s="210"/>
      <c r="Y823" s="210"/>
      <c r="Z823" s="210"/>
    </row>
    <row r="824" ht="12.75" customHeight="1">
      <c r="A824" s="625"/>
      <c r="B824" s="625"/>
      <c r="C824" s="625"/>
      <c r="D824" s="625"/>
      <c r="E824" s="210"/>
      <c r="F824" s="210"/>
      <c r="G824" s="210"/>
      <c r="H824" s="210"/>
      <c r="I824" s="627"/>
      <c r="J824" s="210"/>
      <c r="K824" s="210"/>
      <c r="L824" s="210"/>
      <c r="M824" s="628"/>
      <c r="N824" s="210"/>
      <c r="O824" s="210"/>
      <c r="P824" s="210"/>
      <c r="Q824" s="210"/>
      <c r="R824" s="210"/>
      <c r="S824" s="210"/>
      <c r="T824" s="210"/>
      <c r="U824" s="210"/>
      <c r="V824" s="210"/>
      <c r="W824" s="210"/>
      <c r="X824" s="210"/>
      <c r="Y824" s="210"/>
      <c r="Z824" s="210"/>
    </row>
    <row r="825" ht="12.75" customHeight="1">
      <c r="A825" s="625"/>
      <c r="B825" s="625"/>
      <c r="C825" s="625"/>
      <c r="D825" s="625"/>
      <c r="E825" s="210"/>
      <c r="F825" s="210"/>
      <c r="G825" s="210"/>
      <c r="H825" s="210"/>
      <c r="I825" s="627"/>
      <c r="J825" s="210"/>
      <c r="K825" s="210"/>
      <c r="L825" s="210"/>
      <c r="M825" s="628"/>
      <c r="N825" s="210"/>
      <c r="O825" s="210"/>
      <c r="P825" s="210"/>
      <c r="Q825" s="210"/>
      <c r="R825" s="210"/>
      <c r="S825" s="210"/>
      <c r="T825" s="210"/>
      <c r="U825" s="210"/>
      <c r="V825" s="210"/>
      <c r="W825" s="210"/>
      <c r="X825" s="210"/>
      <c r="Y825" s="210"/>
      <c r="Z825" s="210"/>
    </row>
    <row r="826" ht="12.75" customHeight="1">
      <c r="A826" s="625"/>
      <c r="B826" s="625"/>
      <c r="C826" s="625"/>
      <c r="D826" s="625"/>
      <c r="E826" s="210"/>
      <c r="F826" s="210"/>
      <c r="G826" s="210"/>
      <c r="H826" s="210"/>
      <c r="I826" s="627"/>
      <c r="J826" s="210"/>
      <c r="K826" s="210"/>
      <c r="L826" s="210"/>
      <c r="M826" s="628"/>
      <c r="N826" s="210"/>
      <c r="O826" s="210"/>
      <c r="P826" s="210"/>
      <c r="Q826" s="210"/>
      <c r="R826" s="210"/>
      <c r="S826" s="210"/>
      <c r="T826" s="210"/>
      <c r="U826" s="210"/>
      <c r="V826" s="210"/>
      <c r="W826" s="210"/>
      <c r="X826" s="210"/>
      <c r="Y826" s="210"/>
      <c r="Z826" s="210"/>
    </row>
    <row r="827" ht="12.75" customHeight="1">
      <c r="A827" s="625"/>
      <c r="B827" s="625"/>
      <c r="C827" s="625"/>
      <c r="D827" s="625"/>
      <c r="E827" s="210"/>
      <c r="F827" s="210"/>
      <c r="G827" s="210"/>
      <c r="H827" s="210"/>
      <c r="I827" s="627"/>
      <c r="J827" s="210"/>
      <c r="K827" s="210"/>
      <c r="L827" s="210"/>
      <c r="M827" s="628"/>
      <c r="N827" s="210"/>
      <c r="O827" s="210"/>
      <c r="P827" s="210"/>
      <c r="Q827" s="210"/>
      <c r="R827" s="210"/>
      <c r="S827" s="210"/>
      <c r="T827" s="210"/>
      <c r="U827" s="210"/>
      <c r="V827" s="210"/>
      <c r="W827" s="210"/>
      <c r="X827" s="210"/>
      <c r="Y827" s="210"/>
      <c r="Z827" s="210"/>
    </row>
    <row r="828" ht="12.75" customHeight="1">
      <c r="A828" s="625"/>
      <c r="B828" s="625"/>
      <c r="C828" s="625"/>
      <c r="D828" s="625"/>
      <c r="E828" s="210"/>
      <c r="F828" s="210"/>
      <c r="G828" s="210"/>
      <c r="H828" s="210"/>
      <c r="I828" s="627"/>
      <c r="J828" s="210"/>
      <c r="K828" s="210"/>
      <c r="L828" s="210"/>
      <c r="M828" s="628"/>
      <c r="N828" s="210"/>
      <c r="O828" s="210"/>
      <c r="P828" s="210"/>
      <c r="Q828" s="210"/>
      <c r="R828" s="210"/>
      <c r="S828" s="210"/>
      <c r="T828" s="210"/>
      <c r="U828" s="210"/>
      <c r="V828" s="210"/>
      <c r="W828" s="210"/>
      <c r="X828" s="210"/>
      <c r="Y828" s="210"/>
      <c r="Z828" s="210"/>
    </row>
    <row r="829" ht="12.75" customHeight="1">
      <c r="A829" s="625"/>
      <c r="B829" s="625"/>
      <c r="C829" s="625"/>
      <c r="D829" s="625"/>
      <c r="E829" s="210"/>
      <c r="F829" s="210"/>
      <c r="G829" s="210"/>
      <c r="H829" s="210"/>
      <c r="I829" s="627"/>
      <c r="J829" s="210"/>
      <c r="K829" s="210"/>
      <c r="L829" s="210"/>
      <c r="M829" s="628"/>
      <c r="N829" s="210"/>
      <c r="O829" s="210"/>
      <c r="P829" s="210"/>
      <c r="Q829" s="210"/>
      <c r="R829" s="210"/>
      <c r="S829" s="210"/>
      <c r="T829" s="210"/>
      <c r="U829" s="210"/>
      <c r="V829" s="210"/>
      <c r="W829" s="210"/>
      <c r="X829" s="210"/>
      <c r="Y829" s="210"/>
      <c r="Z829" s="210"/>
    </row>
    <row r="830" ht="12.75" customHeight="1">
      <c r="A830" s="625"/>
      <c r="B830" s="625"/>
      <c r="C830" s="625"/>
      <c r="D830" s="625"/>
      <c r="E830" s="210"/>
      <c r="F830" s="210"/>
      <c r="G830" s="210"/>
      <c r="H830" s="210"/>
      <c r="I830" s="627"/>
      <c r="J830" s="210"/>
      <c r="K830" s="210"/>
      <c r="L830" s="210"/>
      <c r="M830" s="628"/>
      <c r="N830" s="210"/>
      <c r="O830" s="210"/>
      <c r="P830" s="210"/>
      <c r="Q830" s="210"/>
      <c r="R830" s="210"/>
      <c r="S830" s="210"/>
      <c r="T830" s="210"/>
      <c r="U830" s="210"/>
      <c r="V830" s="210"/>
      <c r="W830" s="210"/>
      <c r="X830" s="210"/>
      <c r="Y830" s="210"/>
      <c r="Z830" s="210"/>
    </row>
    <row r="831" ht="12.75" customHeight="1">
      <c r="A831" s="625"/>
      <c r="B831" s="625"/>
      <c r="C831" s="625"/>
      <c r="D831" s="625"/>
      <c r="E831" s="210"/>
      <c r="F831" s="210"/>
      <c r="G831" s="210"/>
      <c r="H831" s="210"/>
      <c r="I831" s="627"/>
      <c r="J831" s="210"/>
      <c r="K831" s="210"/>
      <c r="L831" s="210"/>
      <c r="M831" s="628"/>
      <c r="N831" s="210"/>
      <c r="O831" s="210"/>
      <c r="P831" s="210"/>
      <c r="Q831" s="210"/>
      <c r="R831" s="210"/>
      <c r="S831" s="210"/>
      <c r="T831" s="210"/>
      <c r="U831" s="210"/>
      <c r="V831" s="210"/>
      <c r="W831" s="210"/>
      <c r="X831" s="210"/>
      <c r="Y831" s="210"/>
      <c r="Z831" s="210"/>
    </row>
    <row r="832" ht="12.75" customHeight="1">
      <c r="A832" s="625"/>
      <c r="B832" s="625"/>
      <c r="C832" s="625"/>
      <c r="D832" s="625"/>
      <c r="E832" s="210"/>
      <c r="F832" s="210"/>
      <c r="G832" s="210"/>
      <c r="H832" s="210"/>
      <c r="I832" s="627"/>
      <c r="J832" s="210"/>
      <c r="K832" s="210"/>
      <c r="L832" s="210"/>
      <c r="M832" s="628"/>
      <c r="N832" s="210"/>
      <c r="O832" s="210"/>
      <c r="P832" s="210"/>
      <c r="Q832" s="210"/>
      <c r="R832" s="210"/>
      <c r="S832" s="210"/>
      <c r="T832" s="210"/>
      <c r="U832" s="210"/>
      <c r="V832" s="210"/>
      <c r="W832" s="210"/>
      <c r="X832" s="210"/>
      <c r="Y832" s="210"/>
      <c r="Z832" s="210"/>
    </row>
    <row r="833" ht="12.75" customHeight="1">
      <c r="A833" s="625"/>
      <c r="B833" s="625"/>
      <c r="C833" s="625"/>
      <c r="D833" s="625"/>
      <c r="E833" s="210"/>
      <c r="F833" s="210"/>
      <c r="G833" s="210"/>
      <c r="H833" s="210"/>
      <c r="I833" s="627"/>
      <c r="J833" s="210"/>
      <c r="K833" s="210"/>
      <c r="L833" s="210"/>
      <c r="M833" s="628"/>
      <c r="N833" s="210"/>
      <c r="O833" s="210"/>
      <c r="P833" s="210"/>
      <c r="Q833" s="210"/>
      <c r="R833" s="210"/>
      <c r="S833" s="210"/>
      <c r="T833" s="210"/>
      <c r="U833" s="210"/>
      <c r="V833" s="210"/>
      <c r="W833" s="210"/>
      <c r="X833" s="210"/>
      <c r="Y833" s="210"/>
      <c r="Z833" s="210"/>
    </row>
    <row r="834" ht="12.75" customHeight="1">
      <c r="A834" s="625"/>
      <c r="B834" s="625"/>
      <c r="C834" s="625"/>
      <c r="D834" s="625"/>
      <c r="E834" s="210"/>
      <c r="F834" s="210"/>
      <c r="G834" s="210"/>
      <c r="H834" s="210"/>
      <c r="I834" s="627"/>
      <c r="J834" s="210"/>
      <c r="K834" s="210"/>
      <c r="L834" s="210"/>
      <c r="M834" s="628"/>
      <c r="N834" s="210"/>
      <c r="O834" s="210"/>
      <c r="P834" s="210"/>
      <c r="Q834" s="210"/>
      <c r="R834" s="210"/>
      <c r="S834" s="210"/>
      <c r="T834" s="210"/>
      <c r="U834" s="210"/>
      <c r="V834" s="210"/>
      <c r="W834" s="210"/>
      <c r="X834" s="210"/>
      <c r="Y834" s="210"/>
      <c r="Z834" s="210"/>
    </row>
    <row r="835" ht="12.75" customHeight="1">
      <c r="A835" s="625"/>
      <c r="B835" s="625"/>
      <c r="C835" s="625"/>
      <c r="D835" s="625"/>
      <c r="E835" s="210"/>
      <c r="F835" s="210"/>
      <c r="G835" s="210"/>
      <c r="H835" s="210"/>
      <c r="I835" s="627"/>
      <c r="J835" s="210"/>
      <c r="K835" s="210"/>
      <c r="L835" s="210"/>
      <c r="M835" s="628"/>
      <c r="N835" s="210"/>
      <c r="O835" s="210"/>
      <c r="P835" s="210"/>
      <c r="Q835" s="210"/>
      <c r="R835" s="210"/>
      <c r="S835" s="210"/>
      <c r="T835" s="210"/>
      <c r="U835" s="210"/>
      <c r="V835" s="210"/>
      <c r="W835" s="210"/>
      <c r="X835" s="210"/>
      <c r="Y835" s="210"/>
      <c r="Z835" s="210"/>
    </row>
    <row r="836" ht="12.75" customHeight="1">
      <c r="A836" s="625"/>
      <c r="B836" s="625"/>
      <c r="C836" s="625"/>
      <c r="D836" s="625"/>
      <c r="E836" s="210"/>
      <c r="F836" s="210"/>
      <c r="G836" s="210"/>
      <c r="H836" s="210"/>
      <c r="I836" s="627"/>
      <c r="J836" s="210"/>
      <c r="K836" s="210"/>
      <c r="L836" s="210"/>
      <c r="M836" s="628"/>
      <c r="N836" s="210"/>
      <c r="O836" s="210"/>
      <c r="P836" s="210"/>
      <c r="Q836" s="210"/>
      <c r="R836" s="210"/>
      <c r="S836" s="210"/>
      <c r="T836" s="210"/>
      <c r="U836" s="210"/>
      <c r="V836" s="210"/>
      <c r="W836" s="210"/>
      <c r="X836" s="210"/>
      <c r="Y836" s="210"/>
      <c r="Z836" s="210"/>
    </row>
    <row r="837" ht="12.75" customHeight="1">
      <c r="A837" s="625"/>
      <c r="B837" s="625"/>
      <c r="C837" s="625"/>
      <c r="D837" s="625"/>
      <c r="E837" s="210"/>
      <c r="F837" s="210"/>
      <c r="G837" s="210"/>
      <c r="H837" s="210"/>
      <c r="I837" s="627"/>
      <c r="J837" s="210"/>
      <c r="K837" s="210"/>
      <c r="L837" s="210"/>
      <c r="M837" s="628"/>
      <c r="N837" s="210"/>
      <c r="O837" s="210"/>
      <c r="P837" s="210"/>
      <c r="Q837" s="210"/>
      <c r="R837" s="210"/>
      <c r="S837" s="210"/>
      <c r="T837" s="210"/>
      <c r="U837" s="210"/>
      <c r="V837" s="210"/>
      <c r="W837" s="210"/>
      <c r="X837" s="210"/>
      <c r="Y837" s="210"/>
      <c r="Z837" s="210"/>
    </row>
    <row r="838" ht="12.75" customHeight="1">
      <c r="A838" s="625"/>
      <c r="B838" s="625"/>
      <c r="C838" s="625"/>
      <c r="D838" s="625"/>
      <c r="E838" s="210"/>
      <c r="F838" s="210"/>
      <c r="G838" s="210"/>
      <c r="H838" s="210"/>
      <c r="I838" s="627"/>
      <c r="J838" s="210"/>
      <c r="K838" s="210"/>
      <c r="L838" s="210"/>
      <c r="M838" s="628"/>
      <c r="N838" s="210"/>
      <c r="O838" s="210"/>
      <c r="P838" s="210"/>
      <c r="Q838" s="210"/>
      <c r="R838" s="210"/>
      <c r="S838" s="210"/>
      <c r="T838" s="210"/>
      <c r="U838" s="210"/>
      <c r="V838" s="210"/>
      <c r="W838" s="210"/>
      <c r="X838" s="210"/>
      <c r="Y838" s="210"/>
      <c r="Z838" s="210"/>
    </row>
    <row r="839" ht="12.75" customHeight="1">
      <c r="A839" s="625"/>
      <c r="B839" s="625"/>
      <c r="C839" s="625"/>
      <c r="D839" s="625"/>
      <c r="E839" s="210"/>
      <c r="F839" s="210"/>
      <c r="G839" s="210"/>
      <c r="H839" s="210"/>
      <c r="I839" s="627"/>
      <c r="J839" s="210"/>
      <c r="K839" s="210"/>
      <c r="L839" s="210"/>
      <c r="M839" s="628"/>
      <c r="N839" s="210"/>
      <c r="O839" s="210"/>
      <c r="P839" s="210"/>
      <c r="Q839" s="210"/>
      <c r="R839" s="210"/>
      <c r="S839" s="210"/>
      <c r="T839" s="210"/>
      <c r="U839" s="210"/>
      <c r="V839" s="210"/>
      <c r="W839" s="210"/>
      <c r="X839" s="210"/>
      <c r="Y839" s="210"/>
      <c r="Z839" s="210"/>
    </row>
    <row r="840" ht="12.75" customHeight="1">
      <c r="A840" s="625"/>
      <c r="B840" s="625"/>
      <c r="C840" s="625"/>
      <c r="D840" s="625"/>
      <c r="E840" s="210"/>
      <c r="F840" s="210"/>
      <c r="G840" s="210"/>
      <c r="H840" s="210"/>
      <c r="I840" s="627"/>
      <c r="J840" s="210"/>
      <c r="K840" s="210"/>
      <c r="L840" s="210"/>
      <c r="M840" s="628"/>
      <c r="N840" s="210"/>
      <c r="O840" s="210"/>
      <c r="P840" s="210"/>
      <c r="Q840" s="210"/>
      <c r="R840" s="210"/>
      <c r="S840" s="210"/>
      <c r="T840" s="210"/>
      <c r="U840" s="210"/>
      <c r="V840" s="210"/>
      <c r="W840" s="210"/>
      <c r="X840" s="210"/>
      <c r="Y840" s="210"/>
      <c r="Z840" s="210"/>
    </row>
    <row r="841" ht="12.75" customHeight="1">
      <c r="A841" s="625"/>
      <c r="B841" s="625"/>
      <c r="C841" s="625"/>
      <c r="D841" s="625"/>
      <c r="E841" s="210"/>
      <c r="F841" s="210"/>
      <c r="G841" s="210"/>
      <c r="H841" s="210"/>
      <c r="I841" s="627"/>
      <c r="J841" s="210"/>
      <c r="K841" s="210"/>
      <c r="L841" s="210"/>
      <c r="M841" s="628"/>
      <c r="N841" s="210"/>
      <c r="O841" s="210"/>
      <c r="P841" s="210"/>
      <c r="Q841" s="210"/>
      <c r="R841" s="210"/>
      <c r="S841" s="210"/>
      <c r="T841" s="210"/>
      <c r="U841" s="210"/>
      <c r="V841" s="210"/>
      <c r="W841" s="210"/>
      <c r="X841" s="210"/>
      <c r="Y841" s="210"/>
      <c r="Z841" s="210"/>
    </row>
    <row r="842" ht="12.75" customHeight="1">
      <c r="A842" s="625"/>
      <c r="B842" s="625"/>
      <c r="C842" s="625"/>
      <c r="D842" s="625"/>
      <c r="E842" s="210"/>
      <c r="F842" s="210"/>
      <c r="G842" s="210"/>
      <c r="H842" s="210"/>
      <c r="I842" s="627"/>
      <c r="J842" s="210"/>
      <c r="K842" s="210"/>
      <c r="L842" s="210"/>
      <c r="M842" s="628"/>
      <c r="N842" s="210"/>
      <c r="O842" s="210"/>
      <c r="P842" s="210"/>
      <c r="Q842" s="210"/>
      <c r="R842" s="210"/>
      <c r="S842" s="210"/>
      <c r="T842" s="210"/>
      <c r="U842" s="210"/>
      <c r="V842" s="210"/>
      <c r="W842" s="210"/>
      <c r="X842" s="210"/>
      <c r="Y842" s="210"/>
      <c r="Z842" s="210"/>
    </row>
    <row r="843" ht="12.75" customHeight="1">
      <c r="A843" s="625"/>
      <c r="B843" s="625"/>
      <c r="C843" s="625"/>
      <c r="D843" s="625"/>
      <c r="E843" s="210"/>
      <c r="F843" s="210"/>
      <c r="G843" s="210"/>
      <c r="H843" s="210"/>
      <c r="I843" s="627"/>
      <c r="J843" s="210"/>
      <c r="K843" s="210"/>
      <c r="L843" s="210"/>
      <c r="M843" s="628"/>
      <c r="N843" s="210"/>
      <c r="O843" s="210"/>
      <c r="P843" s="210"/>
      <c r="Q843" s="210"/>
      <c r="R843" s="210"/>
      <c r="S843" s="210"/>
      <c r="T843" s="210"/>
      <c r="U843" s="210"/>
      <c r="V843" s="210"/>
      <c r="W843" s="210"/>
      <c r="X843" s="210"/>
      <c r="Y843" s="210"/>
      <c r="Z843" s="210"/>
    </row>
    <row r="844" ht="12.75" customHeight="1">
      <c r="A844" s="625"/>
      <c r="B844" s="625"/>
      <c r="C844" s="625"/>
      <c r="D844" s="625"/>
      <c r="E844" s="210"/>
      <c r="F844" s="210"/>
      <c r="G844" s="210"/>
      <c r="H844" s="210"/>
      <c r="I844" s="627"/>
      <c r="J844" s="210"/>
      <c r="K844" s="210"/>
      <c r="L844" s="210"/>
      <c r="M844" s="628"/>
      <c r="N844" s="210"/>
      <c r="O844" s="210"/>
      <c r="P844" s="210"/>
      <c r="Q844" s="210"/>
      <c r="R844" s="210"/>
      <c r="S844" s="210"/>
      <c r="T844" s="210"/>
      <c r="U844" s="210"/>
      <c r="V844" s="210"/>
      <c r="W844" s="210"/>
      <c r="X844" s="210"/>
      <c r="Y844" s="210"/>
      <c r="Z844" s="210"/>
    </row>
    <row r="845" ht="12.75" customHeight="1">
      <c r="A845" s="625"/>
      <c r="B845" s="625"/>
      <c r="C845" s="625"/>
      <c r="D845" s="625"/>
      <c r="E845" s="210"/>
      <c r="F845" s="210"/>
      <c r="G845" s="210"/>
      <c r="H845" s="210"/>
      <c r="I845" s="627"/>
      <c r="J845" s="210"/>
      <c r="K845" s="210"/>
      <c r="L845" s="210"/>
      <c r="M845" s="628"/>
      <c r="N845" s="210"/>
      <c r="O845" s="210"/>
      <c r="P845" s="210"/>
      <c r="Q845" s="210"/>
      <c r="R845" s="210"/>
      <c r="S845" s="210"/>
      <c r="T845" s="210"/>
      <c r="U845" s="210"/>
      <c r="V845" s="210"/>
      <c r="W845" s="210"/>
      <c r="X845" s="210"/>
      <c r="Y845" s="210"/>
      <c r="Z845" s="210"/>
    </row>
    <row r="846" ht="12.75" customHeight="1">
      <c r="A846" s="625"/>
      <c r="B846" s="625"/>
      <c r="C846" s="625"/>
      <c r="D846" s="625"/>
      <c r="E846" s="210"/>
      <c r="F846" s="210"/>
      <c r="G846" s="210"/>
      <c r="H846" s="210"/>
      <c r="I846" s="627"/>
      <c r="J846" s="210"/>
      <c r="K846" s="210"/>
      <c r="L846" s="210"/>
      <c r="M846" s="628"/>
      <c r="N846" s="210"/>
      <c r="O846" s="210"/>
      <c r="P846" s="210"/>
      <c r="Q846" s="210"/>
      <c r="R846" s="210"/>
      <c r="S846" s="210"/>
      <c r="T846" s="210"/>
      <c r="U846" s="210"/>
      <c r="V846" s="210"/>
      <c r="W846" s="210"/>
      <c r="X846" s="210"/>
      <c r="Y846" s="210"/>
      <c r="Z846" s="210"/>
    </row>
    <row r="847" ht="12.75" customHeight="1">
      <c r="A847" s="625"/>
      <c r="B847" s="625"/>
      <c r="C847" s="625"/>
      <c r="D847" s="625"/>
      <c r="E847" s="210"/>
      <c r="F847" s="210"/>
      <c r="G847" s="210"/>
      <c r="H847" s="210"/>
      <c r="I847" s="627"/>
      <c r="J847" s="210"/>
      <c r="K847" s="210"/>
      <c r="L847" s="210"/>
      <c r="M847" s="628"/>
      <c r="N847" s="210"/>
      <c r="O847" s="210"/>
      <c r="P847" s="210"/>
      <c r="Q847" s="210"/>
      <c r="R847" s="210"/>
      <c r="S847" s="210"/>
      <c r="T847" s="210"/>
      <c r="U847" s="210"/>
      <c r="V847" s="210"/>
      <c r="W847" s="210"/>
      <c r="X847" s="210"/>
      <c r="Y847" s="210"/>
      <c r="Z847" s="210"/>
    </row>
    <row r="848" ht="12.75" customHeight="1">
      <c r="A848" s="625"/>
      <c r="B848" s="625"/>
      <c r="C848" s="625"/>
      <c r="D848" s="625"/>
      <c r="E848" s="210"/>
      <c r="F848" s="210"/>
      <c r="G848" s="210"/>
      <c r="H848" s="210"/>
      <c r="I848" s="627"/>
      <c r="J848" s="210"/>
      <c r="K848" s="210"/>
      <c r="L848" s="210"/>
      <c r="M848" s="628"/>
      <c r="N848" s="210"/>
      <c r="O848" s="210"/>
      <c r="P848" s="210"/>
      <c r="Q848" s="210"/>
      <c r="R848" s="210"/>
      <c r="S848" s="210"/>
      <c r="T848" s="210"/>
      <c r="U848" s="210"/>
      <c r="V848" s="210"/>
      <c r="W848" s="210"/>
      <c r="X848" s="210"/>
      <c r="Y848" s="210"/>
      <c r="Z848" s="210"/>
    </row>
    <row r="849" ht="12.75" customHeight="1">
      <c r="A849" s="625"/>
      <c r="B849" s="625"/>
      <c r="C849" s="625"/>
      <c r="D849" s="625"/>
      <c r="E849" s="210"/>
      <c r="F849" s="210"/>
      <c r="G849" s="210"/>
      <c r="H849" s="210"/>
      <c r="I849" s="627"/>
      <c r="J849" s="210"/>
      <c r="K849" s="210"/>
      <c r="L849" s="210"/>
      <c r="M849" s="628"/>
      <c r="N849" s="210"/>
      <c r="O849" s="210"/>
      <c r="P849" s="210"/>
      <c r="Q849" s="210"/>
      <c r="R849" s="210"/>
      <c r="S849" s="210"/>
      <c r="T849" s="210"/>
      <c r="U849" s="210"/>
      <c r="V849" s="210"/>
      <c r="W849" s="210"/>
      <c r="X849" s="210"/>
      <c r="Y849" s="210"/>
      <c r="Z849" s="210"/>
    </row>
    <row r="850" ht="12.75" customHeight="1">
      <c r="A850" s="625"/>
      <c r="B850" s="625"/>
      <c r="C850" s="625"/>
      <c r="D850" s="625"/>
      <c r="E850" s="210"/>
      <c r="F850" s="210"/>
      <c r="G850" s="210"/>
      <c r="H850" s="210"/>
      <c r="I850" s="627"/>
      <c r="J850" s="210"/>
      <c r="K850" s="210"/>
      <c r="L850" s="210"/>
      <c r="M850" s="628"/>
      <c r="N850" s="210"/>
      <c r="O850" s="210"/>
      <c r="P850" s="210"/>
      <c r="Q850" s="210"/>
      <c r="R850" s="210"/>
      <c r="S850" s="210"/>
      <c r="T850" s="210"/>
      <c r="U850" s="210"/>
      <c r="V850" s="210"/>
      <c r="W850" s="210"/>
      <c r="X850" s="210"/>
      <c r="Y850" s="210"/>
      <c r="Z850" s="210"/>
    </row>
    <row r="851" ht="12.75" customHeight="1">
      <c r="A851" s="625"/>
      <c r="B851" s="625"/>
      <c r="C851" s="625"/>
      <c r="D851" s="625"/>
      <c r="E851" s="210"/>
      <c r="F851" s="210"/>
      <c r="G851" s="210"/>
      <c r="H851" s="210"/>
      <c r="I851" s="627"/>
      <c r="J851" s="210"/>
      <c r="K851" s="210"/>
      <c r="L851" s="210"/>
      <c r="M851" s="628"/>
      <c r="N851" s="210"/>
      <c r="O851" s="210"/>
      <c r="P851" s="210"/>
      <c r="Q851" s="210"/>
      <c r="R851" s="210"/>
      <c r="S851" s="210"/>
      <c r="T851" s="210"/>
      <c r="U851" s="210"/>
      <c r="V851" s="210"/>
      <c r="W851" s="210"/>
      <c r="X851" s="210"/>
      <c r="Y851" s="210"/>
      <c r="Z851" s="210"/>
    </row>
    <row r="852" ht="12.75" customHeight="1">
      <c r="A852" s="625"/>
      <c r="B852" s="625"/>
      <c r="C852" s="625"/>
      <c r="D852" s="625"/>
      <c r="E852" s="210"/>
      <c r="F852" s="210"/>
      <c r="G852" s="210"/>
      <c r="H852" s="210"/>
      <c r="I852" s="627"/>
      <c r="J852" s="210"/>
      <c r="K852" s="210"/>
      <c r="L852" s="210"/>
      <c r="M852" s="628"/>
      <c r="N852" s="210"/>
      <c r="O852" s="210"/>
      <c r="P852" s="210"/>
      <c r="Q852" s="210"/>
      <c r="R852" s="210"/>
      <c r="S852" s="210"/>
      <c r="T852" s="210"/>
      <c r="U852" s="210"/>
      <c r="V852" s="210"/>
      <c r="W852" s="210"/>
      <c r="X852" s="210"/>
      <c r="Y852" s="210"/>
      <c r="Z852" s="210"/>
    </row>
    <row r="853" ht="12.75" customHeight="1">
      <c r="A853" s="625"/>
      <c r="B853" s="625"/>
      <c r="C853" s="625"/>
      <c r="D853" s="625"/>
      <c r="E853" s="210"/>
      <c r="F853" s="210"/>
      <c r="G853" s="210"/>
      <c r="H853" s="210"/>
      <c r="I853" s="627"/>
      <c r="J853" s="210"/>
      <c r="K853" s="210"/>
      <c r="L853" s="210"/>
      <c r="M853" s="628"/>
      <c r="N853" s="210"/>
      <c r="O853" s="210"/>
      <c r="P853" s="210"/>
      <c r="Q853" s="210"/>
      <c r="R853" s="210"/>
      <c r="S853" s="210"/>
      <c r="T853" s="210"/>
      <c r="U853" s="210"/>
      <c r="V853" s="210"/>
      <c r="W853" s="210"/>
      <c r="X853" s="210"/>
      <c r="Y853" s="210"/>
      <c r="Z853" s="210"/>
    </row>
    <row r="854" ht="12.75" customHeight="1">
      <c r="A854" s="625"/>
      <c r="B854" s="625"/>
      <c r="C854" s="625"/>
      <c r="D854" s="625"/>
      <c r="E854" s="210"/>
      <c r="F854" s="210"/>
      <c r="G854" s="210"/>
      <c r="H854" s="210"/>
      <c r="I854" s="627"/>
      <c r="J854" s="210"/>
      <c r="K854" s="210"/>
      <c r="L854" s="210"/>
      <c r="M854" s="628"/>
      <c r="N854" s="210"/>
      <c r="O854" s="210"/>
      <c r="P854" s="210"/>
      <c r="Q854" s="210"/>
      <c r="R854" s="210"/>
      <c r="S854" s="210"/>
      <c r="T854" s="210"/>
      <c r="U854" s="210"/>
      <c r="V854" s="210"/>
      <c r="W854" s="210"/>
      <c r="X854" s="210"/>
      <c r="Y854" s="210"/>
      <c r="Z854" s="210"/>
    </row>
    <row r="855" ht="12.75" customHeight="1">
      <c r="A855" s="625"/>
      <c r="B855" s="625"/>
      <c r="C855" s="625"/>
      <c r="D855" s="625"/>
      <c r="E855" s="210"/>
      <c r="F855" s="210"/>
      <c r="G855" s="210"/>
      <c r="H855" s="210"/>
      <c r="I855" s="627"/>
      <c r="J855" s="210"/>
      <c r="K855" s="210"/>
      <c r="L855" s="210"/>
      <c r="M855" s="628"/>
      <c r="N855" s="210"/>
      <c r="O855" s="210"/>
      <c r="P855" s="210"/>
      <c r="Q855" s="210"/>
      <c r="R855" s="210"/>
      <c r="S855" s="210"/>
      <c r="T855" s="210"/>
      <c r="U855" s="210"/>
      <c r="V855" s="210"/>
      <c r="W855" s="210"/>
      <c r="X855" s="210"/>
      <c r="Y855" s="210"/>
      <c r="Z855" s="210"/>
    </row>
    <row r="856" ht="12.75" customHeight="1">
      <c r="A856" s="625"/>
      <c r="B856" s="625"/>
      <c r="C856" s="625"/>
      <c r="D856" s="625"/>
      <c r="E856" s="210"/>
      <c r="F856" s="210"/>
      <c r="G856" s="210"/>
      <c r="H856" s="210"/>
      <c r="I856" s="627"/>
      <c r="J856" s="210"/>
      <c r="K856" s="210"/>
      <c r="L856" s="210"/>
      <c r="M856" s="628"/>
      <c r="N856" s="210"/>
      <c r="O856" s="210"/>
      <c r="P856" s="210"/>
      <c r="Q856" s="210"/>
      <c r="R856" s="210"/>
      <c r="S856" s="210"/>
      <c r="T856" s="210"/>
      <c r="U856" s="210"/>
      <c r="V856" s="210"/>
      <c r="W856" s="210"/>
      <c r="X856" s="210"/>
      <c r="Y856" s="210"/>
      <c r="Z856" s="210"/>
    </row>
    <row r="857" ht="12.75" customHeight="1">
      <c r="A857" s="625"/>
      <c r="B857" s="625"/>
      <c r="C857" s="625"/>
      <c r="D857" s="625"/>
      <c r="E857" s="210"/>
      <c r="F857" s="210"/>
      <c r="G857" s="210"/>
      <c r="H857" s="210"/>
      <c r="I857" s="627"/>
      <c r="J857" s="210"/>
      <c r="K857" s="210"/>
      <c r="L857" s="210"/>
      <c r="M857" s="628"/>
      <c r="N857" s="210"/>
      <c r="O857" s="210"/>
      <c r="P857" s="210"/>
      <c r="Q857" s="210"/>
      <c r="R857" s="210"/>
      <c r="S857" s="210"/>
      <c r="T857" s="210"/>
      <c r="U857" s="210"/>
      <c r="V857" s="210"/>
      <c r="W857" s="210"/>
      <c r="X857" s="210"/>
      <c r="Y857" s="210"/>
      <c r="Z857" s="210"/>
    </row>
    <row r="858" ht="12.75" customHeight="1">
      <c r="A858" s="625"/>
      <c r="B858" s="625"/>
      <c r="C858" s="625"/>
      <c r="D858" s="625"/>
      <c r="E858" s="210"/>
      <c r="F858" s="210"/>
      <c r="G858" s="210"/>
      <c r="H858" s="210"/>
      <c r="I858" s="627"/>
      <c r="J858" s="210"/>
      <c r="K858" s="210"/>
      <c r="L858" s="210"/>
      <c r="M858" s="628"/>
      <c r="N858" s="210"/>
      <c r="O858" s="210"/>
      <c r="P858" s="210"/>
      <c r="Q858" s="210"/>
      <c r="R858" s="210"/>
      <c r="S858" s="210"/>
      <c r="T858" s="210"/>
      <c r="U858" s="210"/>
      <c r="V858" s="210"/>
      <c r="W858" s="210"/>
      <c r="X858" s="210"/>
      <c r="Y858" s="210"/>
      <c r="Z858" s="210"/>
    </row>
    <row r="859" ht="12.75" customHeight="1">
      <c r="A859" s="625"/>
      <c r="B859" s="625"/>
      <c r="C859" s="625"/>
      <c r="D859" s="625"/>
      <c r="E859" s="210"/>
      <c r="F859" s="210"/>
      <c r="G859" s="210"/>
      <c r="H859" s="210"/>
      <c r="I859" s="627"/>
      <c r="J859" s="210"/>
      <c r="K859" s="210"/>
      <c r="L859" s="210"/>
      <c r="M859" s="628"/>
      <c r="N859" s="210"/>
      <c r="O859" s="210"/>
      <c r="P859" s="210"/>
      <c r="Q859" s="210"/>
      <c r="R859" s="210"/>
      <c r="S859" s="210"/>
      <c r="T859" s="210"/>
      <c r="U859" s="210"/>
      <c r="V859" s="210"/>
      <c r="W859" s="210"/>
      <c r="X859" s="210"/>
      <c r="Y859" s="210"/>
      <c r="Z859" s="210"/>
    </row>
    <row r="860" ht="12.75" customHeight="1">
      <c r="A860" s="625"/>
      <c r="B860" s="625"/>
      <c r="C860" s="625"/>
      <c r="D860" s="625"/>
      <c r="E860" s="210"/>
      <c r="F860" s="210"/>
      <c r="G860" s="210"/>
      <c r="H860" s="210"/>
      <c r="I860" s="627"/>
      <c r="J860" s="210"/>
      <c r="K860" s="210"/>
      <c r="L860" s="210"/>
      <c r="M860" s="628"/>
      <c r="N860" s="210"/>
      <c r="O860" s="210"/>
      <c r="P860" s="210"/>
      <c r="Q860" s="210"/>
      <c r="R860" s="210"/>
      <c r="S860" s="210"/>
      <c r="T860" s="210"/>
      <c r="U860" s="210"/>
      <c r="V860" s="210"/>
      <c r="W860" s="210"/>
      <c r="X860" s="210"/>
      <c r="Y860" s="210"/>
      <c r="Z860" s="210"/>
    </row>
    <row r="861" ht="12.75" customHeight="1">
      <c r="A861" s="625"/>
      <c r="B861" s="625"/>
      <c r="C861" s="625"/>
      <c r="D861" s="625"/>
      <c r="E861" s="210"/>
      <c r="F861" s="210"/>
      <c r="G861" s="210"/>
      <c r="H861" s="210"/>
      <c r="I861" s="627"/>
      <c r="J861" s="210"/>
      <c r="K861" s="210"/>
      <c r="L861" s="210"/>
      <c r="M861" s="628"/>
      <c r="N861" s="210"/>
      <c r="O861" s="210"/>
      <c r="P861" s="210"/>
      <c r="Q861" s="210"/>
      <c r="R861" s="210"/>
      <c r="S861" s="210"/>
      <c r="T861" s="210"/>
      <c r="U861" s="210"/>
      <c r="V861" s="210"/>
      <c r="W861" s="210"/>
      <c r="X861" s="210"/>
      <c r="Y861" s="210"/>
      <c r="Z861" s="210"/>
    </row>
    <row r="862" ht="12.75" customHeight="1">
      <c r="A862" s="625"/>
      <c r="B862" s="625"/>
      <c r="C862" s="625"/>
      <c r="D862" s="625"/>
      <c r="E862" s="210"/>
      <c r="F862" s="210"/>
      <c r="G862" s="210"/>
      <c r="H862" s="210"/>
      <c r="I862" s="627"/>
      <c r="J862" s="210"/>
      <c r="K862" s="210"/>
      <c r="L862" s="210"/>
      <c r="M862" s="628"/>
      <c r="N862" s="210"/>
      <c r="O862" s="210"/>
      <c r="P862" s="210"/>
      <c r="Q862" s="210"/>
      <c r="R862" s="210"/>
      <c r="S862" s="210"/>
      <c r="T862" s="210"/>
      <c r="U862" s="210"/>
      <c r="V862" s="210"/>
      <c r="W862" s="210"/>
      <c r="X862" s="210"/>
      <c r="Y862" s="210"/>
      <c r="Z862" s="210"/>
    </row>
    <row r="863" ht="12.75" customHeight="1">
      <c r="A863" s="625"/>
      <c r="B863" s="625"/>
      <c r="C863" s="625"/>
      <c r="D863" s="625"/>
      <c r="E863" s="210"/>
      <c r="F863" s="210"/>
      <c r="G863" s="210"/>
      <c r="H863" s="210"/>
      <c r="I863" s="627"/>
      <c r="J863" s="210"/>
      <c r="K863" s="210"/>
      <c r="L863" s="210"/>
      <c r="M863" s="628"/>
      <c r="N863" s="210"/>
      <c r="O863" s="210"/>
      <c r="P863" s="210"/>
      <c r="Q863" s="210"/>
      <c r="R863" s="210"/>
      <c r="S863" s="210"/>
      <c r="T863" s="210"/>
      <c r="U863" s="210"/>
      <c r="V863" s="210"/>
      <c r="W863" s="210"/>
      <c r="X863" s="210"/>
      <c r="Y863" s="210"/>
      <c r="Z863" s="210"/>
    </row>
    <row r="864" ht="12.75" customHeight="1">
      <c r="A864" s="625"/>
      <c r="B864" s="625"/>
      <c r="C864" s="625"/>
      <c r="D864" s="625"/>
      <c r="E864" s="210"/>
      <c r="F864" s="210"/>
      <c r="G864" s="210"/>
      <c r="H864" s="210"/>
      <c r="I864" s="627"/>
      <c r="J864" s="210"/>
      <c r="K864" s="210"/>
      <c r="L864" s="210"/>
      <c r="M864" s="628"/>
      <c r="N864" s="210"/>
      <c r="O864" s="210"/>
      <c r="P864" s="210"/>
      <c r="Q864" s="210"/>
      <c r="R864" s="210"/>
      <c r="S864" s="210"/>
      <c r="T864" s="210"/>
      <c r="U864" s="210"/>
      <c r="V864" s="210"/>
      <c r="W864" s="210"/>
      <c r="X864" s="210"/>
      <c r="Y864" s="210"/>
      <c r="Z864" s="210"/>
    </row>
    <row r="865" ht="12.75" customHeight="1">
      <c r="A865" s="625"/>
      <c r="B865" s="625"/>
      <c r="C865" s="625"/>
      <c r="D865" s="625"/>
      <c r="E865" s="210"/>
      <c r="F865" s="210"/>
      <c r="G865" s="210"/>
      <c r="H865" s="210"/>
      <c r="I865" s="627"/>
      <c r="J865" s="210"/>
      <c r="K865" s="210"/>
      <c r="L865" s="210"/>
      <c r="M865" s="628"/>
      <c r="N865" s="210"/>
      <c r="O865" s="210"/>
      <c r="P865" s="210"/>
      <c r="Q865" s="210"/>
      <c r="R865" s="210"/>
      <c r="S865" s="210"/>
      <c r="T865" s="210"/>
      <c r="U865" s="210"/>
      <c r="V865" s="210"/>
      <c r="W865" s="210"/>
      <c r="X865" s="210"/>
      <c r="Y865" s="210"/>
      <c r="Z865" s="210"/>
    </row>
    <row r="866" ht="12.75" customHeight="1">
      <c r="A866" s="625"/>
      <c r="B866" s="625"/>
      <c r="C866" s="625"/>
      <c r="D866" s="625"/>
      <c r="E866" s="210"/>
      <c r="F866" s="210"/>
      <c r="G866" s="210"/>
      <c r="H866" s="210"/>
      <c r="I866" s="627"/>
      <c r="J866" s="210"/>
      <c r="K866" s="210"/>
      <c r="L866" s="210"/>
      <c r="M866" s="628"/>
      <c r="N866" s="210"/>
      <c r="O866" s="210"/>
      <c r="P866" s="210"/>
      <c r="Q866" s="210"/>
      <c r="R866" s="210"/>
      <c r="S866" s="210"/>
      <c r="T866" s="210"/>
      <c r="U866" s="210"/>
      <c r="V866" s="210"/>
      <c r="W866" s="210"/>
      <c r="X866" s="210"/>
      <c r="Y866" s="210"/>
      <c r="Z866" s="210"/>
    </row>
    <row r="867" ht="12.75" customHeight="1">
      <c r="A867" s="625"/>
      <c r="B867" s="625"/>
      <c r="C867" s="625"/>
      <c r="D867" s="625"/>
      <c r="E867" s="210"/>
      <c r="F867" s="210"/>
      <c r="G867" s="210"/>
      <c r="H867" s="210"/>
      <c r="I867" s="627"/>
      <c r="J867" s="210"/>
      <c r="K867" s="210"/>
      <c r="L867" s="210"/>
      <c r="M867" s="628"/>
      <c r="N867" s="210"/>
      <c r="O867" s="210"/>
      <c r="P867" s="210"/>
      <c r="Q867" s="210"/>
      <c r="R867" s="210"/>
      <c r="S867" s="210"/>
      <c r="T867" s="210"/>
      <c r="U867" s="210"/>
      <c r="V867" s="210"/>
      <c r="W867" s="210"/>
      <c r="X867" s="210"/>
      <c r="Y867" s="210"/>
      <c r="Z867" s="210"/>
    </row>
    <row r="868" ht="12.75" customHeight="1">
      <c r="A868" s="625"/>
      <c r="B868" s="625"/>
      <c r="C868" s="625"/>
      <c r="D868" s="625"/>
      <c r="E868" s="210"/>
      <c r="F868" s="210"/>
      <c r="G868" s="210"/>
      <c r="H868" s="210"/>
      <c r="I868" s="627"/>
      <c r="J868" s="210"/>
      <c r="K868" s="210"/>
      <c r="L868" s="210"/>
      <c r="M868" s="628"/>
      <c r="N868" s="210"/>
      <c r="O868" s="210"/>
      <c r="P868" s="210"/>
      <c r="Q868" s="210"/>
      <c r="R868" s="210"/>
      <c r="S868" s="210"/>
      <c r="T868" s="210"/>
      <c r="U868" s="210"/>
      <c r="V868" s="210"/>
      <c r="W868" s="210"/>
      <c r="X868" s="210"/>
      <c r="Y868" s="210"/>
      <c r="Z868" s="210"/>
    </row>
    <row r="869" ht="12.75" customHeight="1">
      <c r="A869" s="625"/>
      <c r="B869" s="625"/>
      <c r="C869" s="625"/>
      <c r="D869" s="625"/>
      <c r="E869" s="210"/>
      <c r="F869" s="210"/>
      <c r="G869" s="210"/>
      <c r="H869" s="210"/>
      <c r="I869" s="627"/>
      <c r="J869" s="210"/>
      <c r="K869" s="210"/>
      <c r="L869" s="210"/>
      <c r="M869" s="628"/>
      <c r="N869" s="210"/>
      <c r="O869" s="210"/>
      <c r="P869" s="210"/>
      <c r="Q869" s="210"/>
      <c r="R869" s="210"/>
      <c r="S869" s="210"/>
      <c r="T869" s="210"/>
      <c r="U869" s="210"/>
      <c r="V869" s="210"/>
      <c r="W869" s="210"/>
      <c r="X869" s="210"/>
      <c r="Y869" s="210"/>
      <c r="Z869" s="210"/>
    </row>
    <row r="870" ht="12.75" customHeight="1">
      <c r="A870" s="625"/>
      <c r="B870" s="625"/>
      <c r="C870" s="625"/>
      <c r="D870" s="625"/>
      <c r="E870" s="210"/>
      <c r="F870" s="210"/>
      <c r="G870" s="210"/>
      <c r="H870" s="210"/>
      <c r="I870" s="627"/>
      <c r="J870" s="210"/>
      <c r="K870" s="210"/>
      <c r="L870" s="210"/>
      <c r="M870" s="628"/>
      <c r="N870" s="210"/>
      <c r="O870" s="210"/>
      <c r="P870" s="210"/>
      <c r="Q870" s="210"/>
      <c r="R870" s="210"/>
      <c r="S870" s="210"/>
      <c r="T870" s="210"/>
      <c r="U870" s="210"/>
      <c r="V870" s="210"/>
      <c r="W870" s="210"/>
      <c r="X870" s="210"/>
      <c r="Y870" s="210"/>
      <c r="Z870" s="210"/>
    </row>
    <row r="871" ht="12.75" customHeight="1">
      <c r="A871" s="625"/>
      <c r="B871" s="625"/>
      <c r="C871" s="625"/>
      <c r="D871" s="625"/>
      <c r="E871" s="210"/>
      <c r="F871" s="210"/>
      <c r="G871" s="210"/>
      <c r="H871" s="210"/>
      <c r="I871" s="627"/>
      <c r="J871" s="210"/>
      <c r="K871" s="210"/>
      <c r="L871" s="210"/>
      <c r="M871" s="628"/>
      <c r="N871" s="210"/>
      <c r="O871" s="210"/>
      <c r="P871" s="210"/>
      <c r="Q871" s="210"/>
      <c r="R871" s="210"/>
      <c r="S871" s="210"/>
      <c r="T871" s="210"/>
      <c r="U871" s="210"/>
      <c r="V871" s="210"/>
      <c r="W871" s="210"/>
      <c r="X871" s="210"/>
      <c r="Y871" s="210"/>
      <c r="Z871" s="210"/>
    </row>
    <row r="872" ht="12.75" customHeight="1">
      <c r="A872" s="625"/>
      <c r="B872" s="625"/>
      <c r="C872" s="625"/>
      <c r="D872" s="625"/>
      <c r="E872" s="210"/>
      <c r="F872" s="210"/>
      <c r="G872" s="210"/>
      <c r="H872" s="210"/>
      <c r="I872" s="627"/>
      <c r="J872" s="210"/>
      <c r="K872" s="210"/>
      <c r="L872" s="210"/>
      <c r="M872" s="628"/>
      <c r="N872" s="210"/>
      <c r="O872" s="210"/>
      <c r="P872" s="210"/>
      <c r="Q872" s="210"/>
      <c r="R872" s="210"/>
      <c r="S872" s="210"/>
      <c r="T872" s="210"/>
      <c r="U872" s="210"/>
      <c r="V872" s="210"/>
      <c r="W872" s="210"/>
      <c r="X872" s="210"/>
      <c r="Y872" s="210"/>
      <c r="Z872" s="210"/>
    </row>
    <row r="873" ht="12.75" customHeight="1">
      <c r="A873" s="625"/>
      <c r="B873" s="625"/>
      <c r="C873" s="625"/>
      <c r="D873" s="625"/>
      <c r="E873" s="210"/>
      <c r="F873" s="210"/>
      <c r="G873" s="210"/>
      <c r="H873" s="210"/>
      <c r="I873" s="627"/>
      <c r="J873" s="210"/>
      <c r="K873" s="210"/>
      <c r="L873" s="210"/>
      <c r="M873" s="628"/>
      <c r="N873" s="210"/>
      <c r="O873" s="210"/>
      <c r="P873" s="210"/>
      <c r="Q873" s="210"/>
      <c r="R873" s="210"/>
      <c r="S873" s="210"/>
      <c r="T873" s="210"/>
      <c r="U873" s="210"/>
      <c r="V873" s="210"/>
      <c r="W873" s="210"/>
      <c r="X873" s="210"/>
      <c r="Y873" s="210"/>
      <c r="Z873" s="210"/>
    </row>
    <row r="874" ht="12.75" customHeight="1">
      <c r="A874" s="625"/>
      <c r="B874" s="625"/>
      <c r="C874" s="625"/>
      <c r="D874" s="625"/>
      <c r="E874" s="210"/>
      <c r="F874" s="210"/>
      <c r="G874" s="210"/>
      <c r="H874" s="210"/>
      <c r="I874" s="627"/>
      <c r="J874" s="210"/>
      <c r="K874" s="210"/>
      <c r="L874" s="210"/>
      <c r="M874" s="628"/>
      <c r="N874" s="210"/>
      <c r="O874" s="210"/>
      <c r="P874" s="210"/>
      <c r="Q874" s="210"/>
      <c r="R874" s="210"/>
      <c r="S874" s="210"/>
      <c r="T874" s="210"/>
      <c r="U874" s="210"/>
      <c r="V874" s="210"/>
      <c r="W874" s="210"/>
      <c r="X874" s="210"/>
      <c r="Y874" s="210"/>
      <c r="Z874" s="210"/>
    </row>
    <row r="875" ht="12.75" customHeight="1">
      <c r="A875" s="625"/>
      <c r="B875" s="625"/>
      <c r="C875" s="625"/>
      <c r="D875" s="625"/>
      <c r="E875" s="210"/>
      <c r="F875" s="210"/>
      <c r="G875" s="210"/>
      <c r="H875" s="210"/>
      <c r="I875" s="627"/>
      <c r="J875" s="210"/>
      <c r="K875" s="210"/>
      <c r="L875" s="210"/>
      <c r="M875" s="628"/>
      <c r="N875" s="210"/>
      <c r="O875" s="210"/>
      <c r="P875" s="210"/>
      <c r="Q875" s="210"/>
      <c r="R875" s="210"/>
      <c r="S875" s="210"/>
      <c r="T875" s="210"/>
      <c r="U875" s="210"/>
      <c r="V875" s="210"/>
      <c r="W875" s="210"/>
      <c r="X875" s="210"/>
      <c r="Y875" s="210"/>
      <c r="Z875" s="210"/>
    </row>
    <row r="876" ht="12.75" customHeight="1">
      <c r="A876" s="625"/>
      <c r="B876" s="625"/>
      <c r="C876" s="625"/>
      <c r="D876" s="625"/>
      <c r="E876" s="210"/>
      <c r="F876" s="210"/>
      <c r="G876" s="210"/>
      <c r="H876" s="210"/>
      <c r="I876" s="627"/>
      <c r="J876" s="210"/>
      <c r="K876" s="210"/>
      <c r="L876" s="210"/>
      <c r="M876" s="628"/>
      <c r="N876" s="210"/>
      <c r="O876" s="210"/>
      <c r="P876" s="210"/>
      <c r="Q876" s="210"/>
      <c r="R876" s="210"/>
      <c r="S876" s="210"/>
      <c r="T876" s="210"/>
      <c r="U876" s="210"/>
      <c r="V876" s="210"/>
      <c r="W876" s="210"/>
      <c r="X876" s="210"/>
      <c r="Y876" s="210"/>
      <c r="Z876" s="210"/>
    </row>
    <row r="877" ht="12.75" customHeight="1">
      <c r="A877" s="625"/>
      <c r="B877" s="625"/>
      <c r="C877" s="625"/>
      <c r="D877" s="625"/>
      <c r="E877" s="210"/>
      <c r="F877" s="210"/>
      <c r="G877" s="210"/>
      <c r="H877" s="210"/>
      <c r="I877" s="627"/>
      <c r="J877" s="210"/>
      <c r="K877" s="210"/>
      <c r="L877" s="210"/>
      <c r="M877" s="628"/>
      <c r="N877" s="210"/>
      <c r="O877" s="210"/>
      <c r="P877" s="210"/>
      <c r="Q877" s="210"/>
      <c r="R877" s="210"/>
      <c r="S877" s="210"/>
      <c r="T877" s="210"/>
      <c r="U877" s="210"/>
      <c r="V877" s="210"/>
      <c r="W877" s="210"/>
      <c r="X877" s="210"/>
      <c r="Y877" s="210"/>
      <c r="Z877" s="210"/>
    </row>
    <row r="878" ht="12.75" customHeight="1">
      <c r="A878" s="625"/>
      <c r="B878" s="625"/>
      <c r="C878" s="625"/>
      <c r="D878" s="625"/>
      <c r="E878" s="210"/>
      <c r="F878" s="210"/>
      <c r="G878" s="210"/>
      <c r="H878" s="210"/>
      <c r="I878" s="627"/>
      <c r="J878" s="210"/>
      <c r="K878" s="210"/>
      <c r="L878" s="210"/>
      <c r="M878" s="628"/>
      <c r="N878" s="210"/>
      <c r="O878" s="210"/>
      <c r="P878" s="210"/>
      <c r="Q878" s="210"/>
      <c r="R878" s="210"/>
      <c r="S878" s="210"/>
      <c r="T878" s="210"/>
      <c r="U878" s="210"/>
      <c r="V878" s="210"/>
      <c r="W878" s="210"/>
      <c r="X878" s="210"/>
      <c r="Y878" s="210"/>
      <c r="Z878" s="210"/>
    </row>
    <row r="879" ht="12.75" customHeight="1">
      <c r="A879" s="625"/>
      <c r="B879" s="625"/>
      <c r="C879" s="625"/>
      <c r="D879" s="625"/>
      <c r="E879" s="210"/>
      <c r="F879" s="210"/>
      <c r="G879" s="210"/>
      <c r="H879" s="210"/>
      <c r="I879" s="627"/>
      <c r="J879" s="210"/>
      <c r="K879" s="210"/>
      <c r="L879" s="210"/>
      <c r="M879" s="628"/>
      <c r="N879" s="210"/>
      <c r="O879" s="210"/>
      <c r="P879" s="210"/>
      <c r="Q879" s="210"/>
      <c r="R879" s="210"/>
      <c r="S879" s="210"/>
      <c r="T879" s="210"/>
      <c r="U879" s="210"/>
      <c r="V879" s="210"/>
      <c r="W879" s="210"/>
      <c r="X879" s="210"/>
      <c r="Y879" s="210"/>
      <c r="Z879" s="210"/>
    </row>
    <row r="880" ht="12.75" customHeight="1">
      <c r="A880" s="625"/>
      <c r="B880" s="625"/>
      <c r="C880" s="625"/>
      <c r="D880" s="625"/>
      <c r="E880" s="210"/>
      <c r="F880" s="210"/>
      <c r="G880" s="210"/>
      <c r="H880" s="210"/>
      <c r="I880" s="627"/>
      <c r="J880" s="210"/>
      <c r="K880" s="210"/>
      <c r="L880" s="210"/>
      <c r="M880" s="628"/>
      <c r="N880" s="210"/>
      <c r="O880" s="210"/>
      <c r="P880" s="210"/>
      <c r="Q880" s="210"/>
      <c r="R880" s="210"/>
      <c r="S880" s="210"/>
      <c r="T880" s="210"/>
      <c r="U880" s="210"/>
      <c r="V880" s="210"/>
      <c r="W880" s="210"/>
      <c r="X880" s="210"/>
      <c r="Y880" s="210"/>
      <c r="Z880" s="210"/>
    </row>
    <row r="881" ht="12.75" customHeight="1">
      <c r="A881" s="625"/>
      <c r="B881" s="625"/>
      <c r="C881" s="625"/>
      <c r="D881" s="625"/>
      <c r="E881" s="210"/>
      <c r="F881" s="210"/>
      <c r="G881" s="210"/>
      <c r="H881" s="210"/>
      <c r="I881" s="627"/>
      <c r="J881" s="210"/>
      <c r="K881" s="210"/>
      <c r="L881" s="210"/>
      <c r="M881" s="628"/>
      <c r="N881" s="210"/>
      <c r="O881" s="210"/>
      <c r="P881" s="210"/>
      <c r="Q881" s="210"/>
      <c r="R881" s="210"/>
      <c r="S881" s="210"/>
      <c r="T881" s="210"/>
      <c r="U881" s="210"/>
      <c r="V881" s="210"/>
      <c r="W881" s="210"/>
      <c r="X881" s="210"/>
      <c r="Y881" s="210"/>
      <c r="Z881" s="210"/>
    </row>
    <row r="882" ht="12.75" customHeight="1">
      <c r="A882" s="625"/>
      <c r="B882" s="625"/>
      <c r="C882" s="625"/>
      <c r="D882" s="625"/>
      <c r="E882" s="210"/>
      <c r="F882" s="210"/>
      <c r="G882" s="210"/>
      <c r="H882" s="210"/>
      <c r="I882" s="627"/>
      <c r="J882" s="210"/>
      <c r="K882" s="210"/>
      <c r="L882" s="210"/>
      <c r="M882" s="628"/>
      <c r="N882" s="210"/>
      <c r="O882" s="210"/>
      <c r="P882" s="210"/>
      <c r="Q882" s="210"/>
      <c r="R882" s="210"/>
      <c r="S882" s="210"/>
      <c r="T882" s="210"/>
      <c r="U882" s="210"/>
      <c r="V882" s="210"/>
      <c r="W882" s="210"/>
      <c r="X882" s="210"/>
      <c r="Y882" s="210"/>
      <c r="Z882" s="210"/>
    </row>
    <row r="883" ht="12.75" customHeight="1">
      <c r="A883" s="625"/>
      <c r="B883" s="625"/>
      <c r="C883" s="625"/>
      <c r="D883" s="625"/>
      <c r="E883" s="210"/>
      <c r="F883" s="210"/>
      <c r="G883" s="210"/>
      <c r="H883" s="210"/>
      <c r="I883" s="627"/>
      <c r="J883" s="210"/>
      <c r="K883" s="210"/>
      <c r="L883" s="210"/>
      <c r="M883" s="628"/>
      <c r="N883" s="210"/>
      <c r="O883" s="210"/>
      <c r="P883" s="210"/>
      <c r="Q883" s="210"/>
      <c r="R883" s="210"/>
      <c r="S883" s="210"/>
      <c r="T883" s="210"/>
      <c r="U883" s="210"/>
      <c r="V883" s="210"/>
      <c r="W883" s="210"/>
      <c r="X883" s="210"/>
      <c r="Y883" s="210"/>
      <c r="Z883" s="210"/>
    </row>
    <row r="884" ht="12.75" customHeight="1">
      <c r="A884" s="625"/>
      <c r="B884" s="625"/>
      <c r="C884" s="625"/>
      <c r="D884" s="625"/>
      <c r="E884" s="210"/>
      <c r="F884" s="210"/>
      <c r="G884" s="210"/>
      <c r="H884" s="210"/>
      <c r="I884" s="627"/>
      <c r="J884" s="210"/>
      <c r="K884" s="210"/>
      <c r="L884" s="210"/>
      <c r="M884" s="628"/>
      <c r="N884" s="210"/>
      <c r="O884" s="210"/>
      <c r="P884" s="210"/>
      <c r="Q884" s="210"/>
      <c r="R884" s="210"/>
      <c r="S884" s="210"/>
      <c r="T884" s="210"/>
      <c r="U884" s="210"/>
      <c r="V884" s="210"/>
      <c r="W884" s="210"/>
      <c r="X884" s="210"/>
      <c r="Y884" s="210"/>
      <c r="Z884" s="210"/>
    </row>
    <row r="885" ht="12.75" customHeight="1">
      <c r="A885" s="625"/>
      <c r="B885" s="625"/>
      <c r="C885" s="625"/>
      <c r="D885" s="625"/>
      <c r="E885" s="210"/>
      <c r="F885" s="210"/>
      <c r="G885" s="210"/>
      <c r="H885" s="210"/>
      <c r="I885" s="627"/>
      <c r="J885" s="210"/>
      <c r="K885" s="210"/>
      <c r="L885" s="210"/>
      <c r="M885" s="628"/>
      <c r="N885" s="210"/>
      <c r="O885" s="210"/>
      <c r="P885" s="210"/>
      <c r="Q885" s="210"/>
      <c r="R885" s="210"/>
      <c r="S885" s="210"/>
      <c r="T885" s="210"/>
      <c r="U885" s="210"/>
      <c r="V885" s="210"/>
      <c r="W885" s="210"/>
      <c r="X885" s="210"/>
      <c r="Y885" s="210"/>
      <c r="Z885" s="210"/>
    </row>
    <row r="886" ht="12.75" customHeight="1">
      <c r="A886" s="625"/>
      <c r="B886" s="625"/>
      <c r="C886" s="625"/>
      <c r="D886" s="625"/>
      <c r="E886" s="210"/>
      <c r="F886" s="210"/>
      <c r="G886" s="210"/>
      <c r="H886" s="210"/>
      <c r="I886" s="627"/>
      <c r="J886" s="210"/>
      <c r="K886" s="210"/>
      <c r="L886" s="210"/>
      <c r="M886" s="628"/>
      <c r="N886" s="210"/>
      <c r="O886" s="210"/>
      <c r="P886" s="210"/>
      <c r="Q886" s="210"/>
      <c r="R886" s="210"/>
      <c r="S886" s="210"/>
      <c r="T886" s="210"/>
      <c r="U886" s="210"/>
      <c r="V886" s="210"/>
      <c r="W886" s="210"/>
      <c r="X886" s="210"/>
      <c r="Y886" s="210"/>
      <c r="Z886" s="210"/>
    </row>
    <row r="887" ht="12.75" customHeight="1">
      <c r="A887" s="625"/>
      <c r="B887" s="625"/>
      <c r="C887" s="625"/>
      <c r="D887" s="625"/>
      <c r="E887" s="210"/>
      <c r="F887" s="210"/>
      <c r="G887" s="210"/>
      <c r="H887" s="210"/>
      <c r="I887" s="627"/>
      <c r="J887" s="210"/>
      <c r="K887" s="210"/>
      <c r="L887" s="210"/>
      <c r="M887" s="628"/>
      <c r="N887" s="210"/>
      <c r="O887" s="210"/>
      <c r="P887" s="210"/>
      <c r="Q887" s="210"/>
      <c r="R887" s="210"/>
      <c r="S887" s="210"/>
      <c r="T887" s="210"/>
      <c r="U887" s="210"/>
      <c r="V887" s="210"/>
      <c r="W887" s="210"/>
      <c r="X887" s="210"/>
      <c r="Y887" s="210"/>
      <c r="Z887" s="210"/>
    </row>
    <row r="888" ht="12.75" customHeight="1">
      <c r="A888" s="625"/>
      <c r="B888" s="625"/>
      <c r="C888" s="625"/>
      <c r="D888" s="625"/>
      <c r="E888" s="210"/>
      <c r="F888" s="210"/>
      <c r="G888" s="210"/>
      <c r="H888" s="210"/>
      <c r="I888" s="627"/>
      <c r="J888" s="210"/>
      <c r="K888" s="210"/>
      <c r="L888" s="210"/>
      <c r="M888" s="628"/>
      <c r="N888" s="210"/>
      <c r="O888" s="210"/>
      <c r="P888" s="210"/>
      <c r="Q888" s="210"/>
      <c r="R888" s="210"/>
      <c r="S888" s="210"/>
      <c r="T888" s="210"/>
      <c r="U888" s="210"/>
      <c r="V888" s="210"/>
      <c r="W888" s="210"/>
      <c r="X888" s="210"/>
      <c r="Y888" s="210"/>
      <c r="Z888" s="210"/>
    </row>
    <row r="889" ht="12.75" customHeight="1">
      <c r="A889" s="625"/>
      <c r="B889" s="625"/>
      <c r="C889" s="625"/>
      <c r="D889" s="625"/>
      <c r="E889" s="210"/>
      <c r="F889" s="210"/>
      <c r="G889" s="210"/>
      <c r="H889" s="210"/>
      <c r="I889" s="627"/>
      <c r="J889" s="210"/>
      <c r="K889" s="210"/>
      <c r="L889" s="210"/>
      <c r="M889" s="628"/>
      <c r="N889" s="210"/>
      <c r="O889" s="210"/>
      <c r="P889" s="210"/>
      <c r="Q889" s="210"/>
      <c r="R889" s="210"/>
      <c r="S889" s="210"/>
      <c r="T889" s="210"/>
      <c r="U889" s="210"/>
      <c r="V889" s="210"/>
      <c r="W889" s="210"/>
      <c r="X889" s="210"/>
      <c r="Y889" s="210"/>
      <c r="Z889" s="210"/>
    </row>
    <row r="890" ht="12.75" customHeight="1">
      <c r="A890" s="625"/>
      <c r="B890" s="625"/>
      <c r="C890" s="625"/>
      <c r="D890" s="625"/>
      <c r="E890" s="210"/>
      <c r="F890" s="210"/>
      <c r="G890" s="210"/>
      <c r="H890" s="210"/>
      <c r="I890" s="627"/>
      <c r="J890" s="210"/>
      <c r="K890" s="210"/>
      <c r="L890" s="210"/>
      <c r="M890" s="628"/>
      <c r="N890" s="210"/>
      <c r="O890" s="210"/>
      <c r="P890" s="210"/>
      <c r="Q890" s="210"/>
      <c r="R890" s="210"/>
      <c r="S890" s="210"/>
      <c r="T890" s="210"/>
      <c r="U890" s="210"/>
      <c r="V890" s="210"/>
      <c r="W890" s="210"/>
      <c r="X890" s="210"/>
      <c r="Y890" s="210"/>
      <c r="Z890" s="210"/>
    </row>
    <row r="891" ht="12.75" customHeight="1">
      <c r="A891" s="625"/>
      <c r="B891" s="625"/>
      <c r="C891" s="625"/>
      <c r="D891" s="625"/>
      <c r="E891" s="210"/>
      <c r="F891" s="210"/>
      <c r="G891" s="210"/>
      <c r="H891" s="210"/>
      <c r="I891" s="627"/>
      <c r="J891" s="210"/>
      <c r="K891" s="210"/>
      <c r="L891" s="210"/>
      <c r="M891" s="628"/>
      <c r="N891" s="210"/>
      <c r="O891" s="210"/>
      <c r="P891" s="210"/>
      <c r="Q891" s="210"/>
      <c r="R891" s="210"/>
      <c r="S891" s="210"/>
      <c r="T891" s="210"/>
      <c r="U891" s="210"/>
      <c r="V891" s="210"/>
      <c r="W891" s="210"/>
      <c r="X891" s="210"/>
      <c r="Y891" s="210"/>
      <c r="Z891" s="210"/>
    </row>
    <row r="892" ht="12.75" customHeight="1">
      <c r="A892" s="625"/>
      <c r="B892" s="625"/>
      <c r="C892" s="625"/>
      <c r="D892" s="625"/>
      <c r="E892" s="210"/>
      <c r="F892" s="210"/>
      <c r="G892" s="210"/>
      <c r="H892" s="210"/>
      <c r="I892" s="627"/>
      <c r="J892" s="210"/>
      <c r="K892" s="210"/>
      <c r="L892" s="210"/>
      <c r="M892" s="628"/>
      <c r="N892" s="210"/>
      <c r="O892" s="210"/>
      <c r="P892" s="210"/>
      <c r="Q892" s="210"/>
      <c r="R892" s="210"/>
      <c r="S892" s="210"/>
      <c r="T892" s="210"/>
      <c r="U892" s="210"/>
      <c r="V892" s="210"/>
      <c r="W892" s="210"/>
      <c r="X892" s="210"/>
      <c r="Y892" s="210"/>
      <c r="Z892" s="210"/>
    </row>
    <row r="893" ht="12.75" customHeight="1">
      <c r="A893" s="625"/>
      <c r="B893" s="625"/>
      <c r="C893" s="625"/>
      <c r="D893" s="625"/>
      <c r="E893" s="210"/>
      <c r="F893" s="210"/>
      <c r="G893" s="210"/>
      <c r="H893" s="210"/>
      <c r="I893" s="627"/>
      <c r="J893" s="210"/>
      <c r="K893" s="210"/>
      <c r="L893" s="210"/>
      <c r="M893" s="628"/>
      <c r="N893" s="210"/>
      <c r="O893" s="210"/>
      <c r="P893" s="210"/>
      <c r="Q893" s="210"/>
      <c r="R893" s="210"/>
      <c r="S893" s="210"/>
      <c r="T893" s="210"/>
      <c r="U893" s="210"/>
      <c r="V893" s="210"/>
      <c r="W893" s="210"/>
      <c r="X893" s="210"/>
      <c r="Y893" s="210"/>
      <c r="Z893" s="210"/>
    </row>
    <row r="894" ht="12.75" customHeight="1">
      <c r="A894" s="625"/>
      <c r="B894" s="625"/>
      <c r="C894" s="625"/>
      <c r="D894" s="625"/>
      <c r="E894" s="210"/>
      <c r="F894" s="210"/>
      <c r="G894" s="210"/>
      <c r="H894" s="210"/>
      <c r="I894" s="627"/>
      <c r="J894" s="210"/>
      <c r="K894" s="210"/>
      <c r="L894" s="210"/>
      <c r="M894" s="628"/>
      <c r="N894" s="210"/>
      <c r="O894" s="210"/>
      <c r="P894" s="210"/>
      <c r="Q894" s="210"/>
      <c r="R894" s="210"/>
      <c r="S894" s="210"/>
      <c r="T894" s="210"/>
      <c r="U894" s="210"/>
      <c r="V894" s="210"/>
      <c r="W894" s="210"/>
      <c r="X894" s="210"/>
      <c r="Y894" s="210"/>
      <c r="Z894" s="210"/>
    </row>
    <row r="895" ht="12.75" customHeight="1">
      <c r="A895" s="625"/>
      <c r="B895" s="625"/>
      <c r="C895" s="625"/>
      <c r="D895" s="625"/>
      <c r="E895" s="210"/>
      <c r="F895" s="210"/>
      <c r="G895" s="210"/>
      <c r="H895" s="210"/>
      <c r="I895" s="627"/>
      <c r="J895" s="210"/>
      <c r="K895" s="210"/>
      <c r="L895" s="210"/>
      <c r="M895" s="628"/>
      <c r="N895" s="210"/>
      <c r="O895" s="210"/>
      <c r="P895" s="210"/>
      <c r="Q895" s="210"/>
      <c r="R895" s="210"/>
      <c r="S895" s="210"/>
      <c r="T895" s="210"/>
      <c r="U895" s="210"/>
      <c r="V895" s="210"/>
      <c r="W895" s="210"/>
      <c r="X895" s="210"/>
      <c r="Y895" s="210"/>
      <c r="Z895" s="210"/>
    </row>
    <row r="896" ht="12.75" customHeight="1">
      <c r="A896" s="625"/>
      <c r="B896" s="625"/>
      <c r="C896" s="625"/>
      <c r="D896" s="625"/>
      <c r="E896" s="210"/>
      <c r="F896" s="210"/>
      <c r="G896" s="210"/>
      <c r="H896" s="210"/>
      <c r="I896" s="627"/>
      <c r="J896" s="210"/>
      <c r="K896" s="210"/>
      <c r="L896" s="210"/>
      <c r="M896" s="628"/>
      <c r="N896" s="210"/>
      <c r="O896" s="210"/>
      <c r="P896" s="210"/>
      <c r="Q896" s="210"/>
      <c r="R896" s="210"/>
      <c r="S896" s="210"/>
      <c r="T896" s="210"/>
      <c r="U896" s="210"/>
      <c r="V896" s="210"/>
      <c r="W896" s="210"/>
      <c r="X896" s="210"/>
      <c r="Y896" s="210"/>
      <c r="Z896" s="210"/>
    </row>
    <row r="897" ht="12.75" customHeight="1">
      <c r="A897" s="625"/>
      <c r="B897" s="625"/>
      <c r="C897" s="625"/>
      <c r="D897" s="625"/>
      <c r="E897" s="210"/>
      <c r="F897" s="210"/>
      <c r="G897" s="210"/>
      <c r="H897" s="210"/>
      <c r="I897" s="627"/>
      <c r="J897" s="210"/>
      <c r="K897" s="210"/>
      <c r="L897" s="210"/>
      <c r="M897" s="628"/>
      <c r="N897" s="210"/>
      <c r="O897" s="210"/>
      <c r="P897" s="210"/>
      <c r="Q897" s="210"/>
      <c r="R897" s="210"/>
      <c r="S897" s="210"/>
      <c r="T897" s="210"/>
      <c r="U897" s="210"/>
      <c r="V897" s="210"/>
      <c r="W897" s="210"/>
      <c r="X897" s="210"/>
      <c r="Y897" s="210"/>
      <c r="Z897" s="210"/>
    </row>
    <row r="898" ht="12.75" customHeight="1">
      <c r="A898" s="625"/>
      <c r="B898" s="625"/>
      <c r="C898" s="625"/>
      <c r="D898" s="625"/>
      <c r="E898" s="210"/>
      <c r="F898" s="210"/>
      <c r="G898" s="210"/>
      <c r="H898" s="210"/>
      <c r="I898" s="627"/>
      <c r="J898" s="210"/>
      <c r="K898" s="210"/>
      <c r="L898" s="210"/>
      <c r="M898" s="628"/>
      <c r="N898" s="210"/>
      <c r="O898" s="210"/>
      <c r="P898" s="210"/>
      <c r="Q898" s="210"/>
      <c r="R898" s="210"/>
      <c r="S898" s="210"/>
      <c r="T898" s="210"/>
      <c r="U898" s="210"/>
      <c r="V898" s="210"/>
      <c r="W898" s="210"/>
      <c r="X898" s="210"/>
      <c r="Y898" s="210"/>
      <c r="Z898" s="210"/>
    </row>
    <row r="899" ht="12.75" customHeight="1">
      <c r="A899" s="625"/>
      <c r="B899" s="625"/>
      <c r="C899" s="625"/>
      <c r="D899" s="625"/>
      <c r="E899" s="210"/>
      <c r="F899" s="210"/>
      <c r="G899" s="210"/>
      <c r="H899" s="210"/>
      <c r="I899" s="627"/>
      <c r="J899" s="210"/>
      <c r="K899" s="210"/>
      <c r="L899" s="210"/>
      <c r="M899" s="628"/>
      <c r="N899" s="210"/>
      <c r="O899" s="210"/>
      <c r="P899" s="210"/>
      <c r="Q899" s="210"/>
      <c r="R899" s="210"/>
      <c r="S899" s="210"/>
      <c r="T899" s="210"/>
      <c r="U899" s="210"/>
      <c r="V899" s="210"/>
      <c r="W899" s="210"/>
      <c r="X899" s="210"/>
      <c r="Y899" s="210"/>
      <c r="Z899" s="210"/>
    </row>
    <row r="900" ht="12.75" customHeight="1">
      <c r="A900" s="625"/>
      <c r="B900" s="625"/>
      <c r="C900" s="625"/>
      <c r="D900" s="625"/>
      <c r="E900" s="210"/>
      <c r="F900" s="210"/>
      <c r="G900" s="210"/>
      <c r="H900" s="210"/>
      <c r="I900" s="627"/>
      <c r="J900" s="210"/>
      <c r="K900" s="210"/>
      <c r="L900" s="210"/>
      <c r="M900" s="628"/>
      <c r="N900" s="210"/>
      <c r="O900" s="210"/>
      <c r="P900" s="210"/>
      <c r="Q900" s="210"/>
      <c r="R900" s="210"/>
      <c r="S900" s="210"/>
      <c r="T900" s="210"/>
      <c r="U900" s="210"/>
      <c r="V900" s="210"/>
      <c r="W900" s="210"/>
      <c r="X900" s="210"/>
      <c r="Y900" s="210"/>
      <c r="Z900" s="210"/>
    </row>
    <row r="901" ht="12.75" customHeight="1">
      <c r="A901" s="625"/>
      <c r="B901" s="625"/>
      <c r="C901" s="625"/>
      <c r="D901" s="625"/>
      <c r="E901" s="210"/>
      <c r="F901" s="210"/>
      <c r="G901" s="210"/>
      <c r="H901" s="210"/>
      <c r="I901" s="627"/>
      <c r="J901" s="210"/>
      <c r="K901" s="210"/>
      <c r="L901" s="210"/>
      <c r="M901" s="628"/>
      <c r="N901" s="210"/>
      <c r="O901" s="210"/>
      <c r="P901" s="210"/>
      <c r="Q901" s="210"/>
      <c r="R901" s="210"/>
      <c r="S901" s="210"/>
      <c r="T901" s="210"/>
      <c r="U901" s="210"/>
      <c r="V901" s="210"/>
      <c r="W901" s="210"/>
      <c r="X901" s="210"/>
      <c r="Y901" s="210"/>
      <c r="Z901" s="210"/>
    </row>
    <row r="902" ht="12.75" customHeight="1">
      <c r="A902" s="625"/>
      <c r="B902" s="625"/>
      <c r="C902" s="625"/>
      <c r="D902" s="625"/>
      <c r="E902" s="210"/>
      <c r="F902" s="210"/>
      <c r="G902" s="210"/>
      <c r="H902" s="210"/>
      <c r="I902" s="627"/>
      <c r="J902" s="210"/>
      <c r="K902" s="210"/>
      <c r="L902" s="210"/>
      <c r="M902" s="628"/>
      <c r="N902" s="210"/>
      <c r="O902" s="210"/>
      <c r="P902" s="210"/>
      <c r="Q902" s="210"/>
      <c r="R902" s="210"/>
      <c r="S902" s="210"/>
      <c r="T902" s="210"/>
      <c r="U902" s="210"/>
      <c r="V902" s="210"/>
      <c r="W902" s="210"/>
      <c r="X902" s="210"/>
      <c r="Y902" s="210"/>
      <c r="Z902" s="210"/>
    </row>
    <row r="903" ht="12.75" customHeight="1">
      <c r="A903" s="625"/>
      <c r="B903" s="625"/>
      <c r="C903" s="625"/>
      <c r="D903" s="625"/>
      <c r="E903" s="210"/>
      <c r="F903" s="210"/>
      <c r="G903" s="210"/>
      <c r="H903" s="210"/>
      <c r="I903" s="627"/>
      <c r="J903" s="210"/>
      <c r="K903" s="210"/>
      <c r="L903" s="210"/>
      <c r="M903" s="628"/>
      <c r="N903" s="210"/>
      <c r="O903" s="210"/>
      <c r="P903" s="210"/>
      <c r="Q903" s="210"/>
      <c r="R903" s="210"/>
      <c r="S903" s="210"/>
      <c r="T903" s="210"/>
      <c r="U903" s="210"/>
      <c r="V903" s="210"/>
      <c r="W903" s="210"/>
      <c r="X903" s="210"/>
      <c r="Y903" s="210"/>
      <c r="Z903" s="210"/>
    </row>
    <row r="904" ht="12.75" customHeight="1">
      <c r="A904" s="625"/>
      <c r="B904" s="625"/>
      <c r="C904" s="625"/>
      <c r="D904" s="625"/>
      <c r="E904" s="210"/>
      <c r="F904" s="210"/>
      <c r="G904" s="210"/>
      <c r="H904" s="210"/>
      <c r="I904" s="627"/>
      <c r="J904" s="210"/>
      <c r="K904" s="210"/>
      <c r="L904" s="210"/>
      <c r="M904" s="628"/>
      <c r="N904" s="210"/>
      <c r="O904" s="210"/>
      <c r="P904" s="210"/>
      <c r="Q904" s="210"/>
      <c r="R904" s="210"/>
      <c r="S904" s="210"/>
      <c r="T904" s="210"/>
      <c r="U904" s="210"/>
      <c r="V904" s="210"/>
      <c r="W904" s="210"/>
      <c r="X904" s="210"/>
      <c r="Y904" s="210"/>
      <c r="Z904" s="210"/>
    </row>
    <row r="905" ht="12.75" customHeight="1">
      <c r="A905" s="625"/>
      <c r="B905" s="625"/>
      <c r="C905" s="625"/>
      <c r="D905" s="625"/>
      <c r="E905" s="210"/>
      <c r="F905" s="210"/>
      <c r="G905" s="210"/>
      <c r="H905" s="210"/>
      <c r="I905" s="627"/>
      <c r="J905" s="210"/>
      <c r="K905" s="210"/>
      <c r="L905" s="210"/>
      <c r="M905" s="628"/>
      <c r="N905" s="210"/>
      <c r="O905" s="210"/>
      <c r="P905" s="210"/>
      <c r="Q905" s="210"/>
      <c r="R905" s="210"/>
      <c r="S905" s="210"/>
      <c r="T905" s="210"/>
      <c r="U905" s="210"/>
      <c r="V905" s="210"/>
      <c r="W905" s="210"/>
      <c r="X905" s="210"/>
      <c r="Y905" s="210"/>
      <c r="Z905" s="210"/>
    </row>
    <row r="906" ht="12.75" customHeight="1">
      <c r="A906" s="625"/>
      <c r="B906" s="625"/>
      <c r="C906" s="625"/>
      <c r="D906" s="625"/>
      <c r="E906" s="210"/>
      <c r="F906" s="210"/>
      <c r="G906" s="210"/>
      <c r="H906" s="210"/>
      <c r="I906" s="627"/>
      <c r="J906" s="210"/>
      <c r="K906" s="210"/>
      <c r="L906" s="210"/>
      <c r="M906" s="628"/>
      <c r="N906" s="210"/>
      <c r="O906" s="210"/>
      <c r="P906" s="210"/>
      <c r="Q906" s="210"/>
      <c r="R906" s="210"/>
      <c r="S906" s="210"/>
      <c r="T906" s="210"/>
      <c r="U906" s="210"/>
      <c r="V906" s="210"/>
      <c r="W906" s="210"/>
      <c r="X906" s="210"/>
      <c r="Y906" s="210"/>
      <c r="Z906" s="210"/>
    </row>
    <row r="907" ht="12.75" customHeight="1">
      <c r="A907" s="625"/>
      <c r="B907" s="625"/>
      <c r="C907" s="625"/>
      <c r="D907" s="625"/>
      <c r="E907" s="210"/>
      <c r="F907" s="210"/>
      <c r="G907" s="210"/>
      <c r="H907" s="210"/>
      <c r="I907" s="627"/>
      <c r="J907" s="210"/>
      <c r="K907" s="210"/>
      <c r="L907" s="210"/>
      <c r="M907" s="628"/>
      <c r="N907" s="210"/>
      <c r="O907" s="210"/>
      <c r="P907" s="210"/>
      <c r="Q907" s="210"/>
      <c r="R907" s="210"/>
      <c r="S907" s="210"/>
      <c r="T907" s="210"/>
      <c r="U907" s="210"/>
      <c r="V907" s="210"/>
      <c r="W907" s="210"/>
      <c r="X907" s="210"/>
      <c r="Y907" s="210"/>
      <c r="Z907" s="210"/>
    </row>
    <row r="908" ht="12.75" customHeight="1">
      <c r="A908" s="625"/>
      <c r="B908" s="625"/>
      <c r="C908" s="625"/>
      <c r="D908" s="625"/>
      <c r="E908" s="210"/>
      <c r="F908" s="210"/>
      <c r="G908" s="210"/>
      <c r="H908" s="210"/>
      <c r="I908" s="627"/>
      <c r="J908" s="210"/>
      <c r="K908" s="210"/>
      <c r="L908" s="210"/>
      <c r="M908" s="628"/>
      <c r="N908" s="210"/>
      <c r="O908" s="210"/>
      <c r="P908" s="210"/>
      <c r="Q908" s="210"/>
      <c r="R908" s="210"/>
      <c r="S908" s="210"/>
      <c r="T908" s="210"/>
      <c r="U908" s="210"/>
      <c r="V908" s="210"/>
      <c r="W908" s="210"/>
      <c r="X908" s="210"/>
      <c r="Y908" s="210"/>
      <c r="Z908" s="210"/>
    </row>
    <row r="909" ht="12.75" customHeight="1">
      <c r="A909" s="625"/>
      <c r="B909" s="625"/>
      <c r="C909" s="625"/>
      <c r="D909" s="625"/>
      <c r="E909" s="210"/>
      <c r="F909" s="210"/>
      <c r="G909" s="210"/>
      <c r="H909" s="210"/>
      <c r="I909" s="627"/>
      <c r="J909" s="210"/>
      <c r="K909" s="210"/>
      <c r="L909" s="210"/>
      <c r="M909" s="628"/>
      <c r="N909" s="210"/>
      <c r="O909" s="210"/>
      <c r="P909" s="210"/>
      <c r="Q909" s="210"/>
      <c r="R909" s="210"/>
      <c r="S909" s="210"/>
      <c r="T909" s="210"/>
      <c r="U909" s="210"/>
      <c r="V909" s="210"/>
      <c r="W909" s="210"/>
      <c r="X909" s="210"/>
      <c r="Y909" s="210"/>
      <c r="Z909" s="210"/>
    </row>
    <row r="910" ht="12.75" customHeight="1">
      <c r="A910" s="625"/>
      <c r="B910" s="625"/>
      <c r="C910" s="625"/>
      <c r="D910" s="625"/>
      <c r="E910" s="210"/>
      <c r="F910" s="210"/>
      <c r="G910" s="210"/>
      <c r="H910" s="210"/>
      <c r="I910" s="627"/>
      <c r="J910" s="210"/>
      <c r="K910" s="210"/>
      <c r="L910" s="210"/>
      <c r="M910" s="628"/>
      <c r="N910" s="210"/>
      <c r="O910" s="210"/>
      <c r="P910" s="210"/>
      <c r="Q910" s="210"/>
      <c r="R910" s="210"/>
      <c r="S910" s="210"/>
      <c r="T910" s="210"/>
      <c r="U910" s="210"/>
      <c r="V910" s="210"/>
      <c r="W910" s="210"/>
      <c r="X910" s="210"/>
      <c r="Y910" s="210"/>
      <c r="Z910" s="210"/>
    </row>
    <row r="911" ht="12.75" customHeight="1">
      <c r="A911" s="625"/>
      <c r="B911" s="625"/>
      <c r="C911" s="625"/>
      <c r="D911" s="625"/>
      <c r="E911" s="210"/>
      <c r="F911" s="210"/>
      <c r="G911" s="210"/>
      <c r="H911" s="210"/>
      <c r="I911" s="627"/>
      <c r="J911" s="210"/>
      <c r="K911" s="210"/>
      <c r="L911" s="210"/>
      <c r="M911" s="628"/>
      <c r="N911" s="210"/>
      <c r="O911" s="210"/>
      <c r="P911" s="210"/>
      <c r="Q911" s="210"/>
      <c r="R911" s="210"/>
      <c r="S911" s="210"/>
      <c r="T911" s="210"/>
      <c r="U911" s="210"/>
      <c r="V911" s="210"/>
      <c r="W911" s="210"/>
      <c r="X911" s="210"/>
      <c r="Y911" s="210"/>
      <c r="Z911" s="210"/>
    </row>
    <row r="912" ht="12.75" customHeight="1">
      <c r="A912" s="625"/>
      <c r="B912" s="625"/>
      <c r="C912" s="625"/>
      <c r="D912" s="625"/>
      <c r="E912" s="210"/>
      <c r="F912" s="210"/>
      <c r="G912" s="210"/>
      <c r="H912" s="210"/>
      <c r="I912" s="627"/>
      <c r="J912" s="210"/>
      <c r="K912" s="210"/>
      <c r="L912" s="210"/>
      <c r="M912" s="628"/>
      <c r="N912" s="210"/>
      <c r="O912" s="210"/>
      <c r="P912" s="210"/>
      <c r="Q912" s="210"/>
      <c r="R912" s="210"/>
      <c r="S912" s="210"/>
      <c r="T912" s="210"/>
      <c r="U912" s="210"/>
      <c r="V912" s="210"/>
      <c r="W912" s="210"/>
      <c r="X912" s="210"/>
      <c r="Y912" s="210"/>
      <c r="Z912" s="210"/>
    </row>
    <row r="913" ht="12.75" customHeight="1">
      <c r="A913" s="625"/>
      <c r="B913" s="625"/>
      <c r="C913" s="625"/>
      <c r="D913" s="625"/>
      <c r="E913" s="210"/>
      <c r="F913" s="210"/>
      <c r="G913" s="210"/>
      <c r="H913" s="210"/>
      <c r="I913" s="627"/>
      <c r="J913" s="210"/>
      <c r="K913" s="210"/>
      <c r="L913" s="210"/>
      <c r="M913" s="628"/>
      <c r="N913" s="210"/>
      <c r="O913" s="210"/>
      <c r="P913" s="210"/>
      <c r="Q913" s="210"/>
      <c r="R913" s="210"/>
      <c r="S913" s="210"/>
      <c r="T913" s="210"/>
      <c r="U913" s="210"/>
      <c r="V913" s="210"/>
      <c r="W913" s="210"/>
      <c r="X913" s="210"/>
      <c r="Y913" s="210"/>
      <c r="Z913" s="210"/>
    </row>
    <row r="914" ht="12.75" customHeight="1">
      <c r="A914" s="625"/>
      <c r="B914" s="625"/>
      <c r="C914" s="625"/>
      <c r="D914" s="625"/>
      <c r="E914" s="210"/>
      <c r="F914" s="210"/>
      <c r="G914" s="210"/>
      <c r="H914" s="210"/>
      <c r="I914" s="627"/>
      <c r="J914" s="210"/>
      <c r="K914" s="210"/>
      <c r="L914" s="210"/>
      <c r="M914" s="628"/>
      <c r="N914" s="210"/>
      <c r="O914" s="210"/>
      <c r="P914" s="210"/>
      <c r="Q914" s="210"/>
      <c r="R914" s="210"/>
      <c r="S914" s="210"/>
      <c r="T914" s="210"/>
      <c r="U914" s="210"/>
      <c r="V914" s="210"/>
      <c r="W914" s="210"/>
      <c r="X914" s="210"/>
      <c r="Y914" s="210"/>
      <c r="Z914" s="210"/>
    </row>
    <row r="915" ht="12.75" customHeight="1">
      <c r="A915" s="625"/>
      <c r="B915" s="625"/>
      <c r="C915" s="625"/>
      <c r="D915" s="625"/>
      <c r="E915" s="210"/>
      <c r="F915" s="210"/>
      <c r="G915" s="210"/>
      <c r="H915" s="210"/>
      <c r="I915" s="627"/>
      <c r="J915" s="210"/>
      <c r="K915" s="210"/>
      <c r="L915" s="210"/>
      <c r="M915" s="628"/>
      <c r="N915" s="210"/>
      <c r="O915" s="210"/>
      <c r="P915" s="210"/>
      <c r="Q915" s="210"/>
      <c r="R915" s="210"/>
      <c r="S915" s="210"/>
      <c r="T915" s="210"/>
      <c r="U915" s="210"/>
      <c r="V915" s="210"/>
      <c r="W915" s="210"/>
      <c r="X915" s="210"/>
      <c r="Y915" s="210"/>
      <c r="Z915" s="210"/>
    </row>
    <row r="916" ht="12.75" customHeight="1">
      <c r="A916" s="625"/>
      <c r="B916" s="625"/>
      <c r="C916" s="625"/>
      <c r="D916" s="625"/>
      <c r="E916" s="210"/>
      <c r="F916" s="210"/>
      <c r="G916" s="210"/>
      <c r="H916" s="210"/>
      <c r="I916" s="627"/>
      <c r="J916" s="210"/>
      <c r="K916" s="210"/>
      <c r="L916" s="210"/>
      <c r="M916" s="628"/>
      <c r="N916" s="210"/>
      <c r="O916" s="210"/>
      <c r="P916" s="210"/>
      <c r="Q916" s="210"/>
      <c r="R916" s="210"/>
      <c r="S916" s="210"/>
      <c r="T916" s="210"/>
      <c r="U916" s="210"/>
      <c r="V916" s="210"/>
      <c r="W916" s="210"/>
      <c r="X916" s="210"/>
      <c r="Y916" s="210"/>
      <c r="Z916" s="210"/>
    </row>
    <row r="917" ht="12.75" customHeight="1">
      <c r="A917" s="625"/>
      <c r="B917" s="625"/>
      <c r="C917" s="625"/>
      <c r="D917" s="625"/>
      <c r="E917" s="210"/>
      <c r="F917" s="210"/>
      <c r="G917" s="210"/>
      <c r="H917" s="210"/>
      <c r="I917" s="627"/>
      <c r="J917" s="210"/>
      <c r="K917" s="210"/>
      <c r="L917" s="210"/>
      <c r="M917" s="628"/>
      <c r="N917" s="210"/>
      <c r="O917" s="210"/>
      <c r="P917" s="210"/>
      <c r="Q917" s="210"/>
      <c r="R917" s="210"/>
      <c r="S917" s="210"/>
      <c r="T917" s="210"/>
      <c r="U917" s="210"/>
      <c r="V917" s="210"/>
      <c r="W917" s="210"/>
      <c r="X917" s="210"/>
      <c r="Y917" s="210"/>
      <c r="Z917" s="210"/>
    </row>
    <row r="918" ht="12.75" customHeight="1">
      <c r="A918" s="625"/>
      <c r="B918" s="625"/>
      <c r="C918" s="625"/>
      <c r="D918" s="625"/>
      <c r="E918" s="210"/>
      <c r="F918" s="210"/>
      <c r="G918" s="210"/>
      <c r="H918" s="210"/>
      <c r="I918" s="627"/>
      <c r="J918" s="210"/>
      <c r="K918" s="210"/>
      <c r="L918" s="210"/>
      <c r="M918" s="628"/>
      <c r="N918" s="210"/>
      <c r="O918" s="210"/>
      <c r="P918" s="210"/>
      <c r="Q918" s="210"/>
      <c r="R918" s="210"/>
      <c r="S918" s="210"/>
      <c r="T918" s="210"/>
      <c r="U918" s="210"/>
      <c r="V918" s="210"/>
      <c r="W918" s="210"/>
      <c r="X918" s="210"/>
      <c r="Y918" s="210"/>
      <c r="Z918" s="210"/>
    </row>
    <row r="919" ht="12.75" customHeight="1">
      <c r="A919" s="625"/>
      <c r="B919" s="625"/>
      <c r="C919" s="625"/>
      <c r="D919" s="625"/>
      <c r="E919" s="210"/>
      <c r="F919" s="210"/>
      <c r="G919" s="210"/>
      <c r="H919" s="210"/>
      <c r="I919" s="627"/>
      <c r="J919" s="210"/>
      <c r="K919" s="210"/>
      <c r="L919" s="210"/>
      <c r="M919" s="628"/>
      <c r="N919" s="210"/>
      <c r="O919" s="210"/>
      <c r="P919" s="210"/>
      <c r="Q919" s="210"/>
      <c r="R919" s="210"/>
      <c r="S919" s="210"/>
      <c r="T919" s="210"/>
      <c r="U919" s="210"/>
      <c r="V919" s="210"/>
      <c r="W919" s="210"/>
      <c r="X919" s="210"/>
      <c r="Y919" s="210"/>
      <c r="Z919" s="210"/>
    </row>
    <row r="920" ht="12.75" customHeight="1">
      <c r="A920" s="625"/>
      <c r="B920" s="625"/>
      <c r="C920" s="625"/>
      <c r="D920" s="625"/>
      <c r="E920" s="210"/>
      <c r="F920" s="210"/>
      <c r="G920" s="210"/>
      <c r="H920" s="210"/>
      <c r="I920" s="627"/>
      <c r="J920" s="210"/>
      <c r="K920" s="210"/>
      <c r="L920" s="210"/>
      <c r="M920" s="628"/>
      <c r="N920" s="210"/>
      <c r="O920" s="210"/>
      <c r="P920" s="210"/>
      <c r="Q920" s="210"/>
      <c r="R920" s="210"/>
      <c r="S920" s="210"/>
      <c r="T920" s="210"/>
      <c r="U920" s="210"/>
      <c r="V920" s="210"/>
      <c r="W920" s="210"/>
      <c r="X920" s="210"/>
      <c r="Y920" s="210"/>
      <c r="Z920" s="210"/>
    </row>
    <row r="921" ht="12.75" customHeight="1">
      <c r="A921" s="625"/>
      <c r="B921" s="625"/>
      <c r="C921" s="625"/>
      <c r="D921" s="625"/>
      <c r="E921" s="210"/>
      <c r="F921" s="210"/>
      <c r="G921" s="210"/>
      <c r="H921" s="210"/>
      <c r="I921" s="627"/>
      <c r="J921" s="210"/>
      <c r="K921" s="210"/>
      <c r="L921" s="210"/>
      <c r="M921" s="628"/>
      <c r="N921" s="210"/>
      <c r="O921" s="210"/>
      <c r="P921" s="210"/>
      <c r="Q921" s="210"/>
      <c r="R921" s="210"/>
      <c r="S921" s="210"/>
      <c r="T921" s="210"/>
      <c r="U921" s="210"/>
      <c r="V921" s="210"/>
      <c r="W921" s="210"/>
      <c r="X921" s="210"/>
      <c r="Y921" s="210"/>
      <c r="Z921" s="210"/>
    </row>
    <row r="922" ht="12.75" customHeight="1">
      <c r="A922" s="625"/>
      <c r="B922" s="625"/>
      <c r="C922" s="625"/>
      <c r="D922" s="625"/>
      <c r="E922" s="210"/>
      <c r="F922" s="210"/>
      <c r="G922" s="210"/>
      <c r="H922" s="210"/>
      <c r="I922" s="627"/>
      <c r="J922" s="210"/>
      <c r="K922" s="210"/>
      <c r="L922" s="210"/>
      <c r="M922" s="628"/>
      <c r="N922" s="210"/>
      <c r="O922" s="210"/>
      <c r="P922" s="210"/>
      <c r="Q922" s="210"/>
      <c r="R922" s="210"/>
      <c r="S922" s="210"/>
      <c r="T922" s="210"/>
      <c r="U922" s="210"/>
      <c r="V922" s="210"/>
      <c r="W922" s="210"/>
      <c r="X922" s="210"/>
      <c r="Y922" s="210"/>
      <c r="Z922" s="210"/>
    </row>
    <row r="923" ht="12.75" customHeight="1">
      <c r="A923" s="625"/>
      <c r="B923" s="625"/>
      <c r="C923" s="625"/>
      <c r="D923" s="625"/>
      <c r="E923" s="210"/>
      <c r="F923" s="210"/>
      <c r="G923" s="210"/>
      <c r="H923" s="210"/>
      <c r="I923" s="627"/>
      <c r="J923" s="210"/>
      <c r="K923" s="210"/>
      <c r="L923" s="210"/>
      <c r="M923" s="628"/>
      <c r="N923" s="210"/>
      <c r="O923" s="210"/>
      <c r="P923" s="210"/>
      <c r="Q923" s="210"/>
      <c r="R923" s="210"/>
      <c r="S923" s="210"/>
      <c r="T923" s="210"/>
      <c r="U923" s="210"/>
      <c r="V923" s="210"/>
      <c r="W923" s="210"/>
      <c r="X923" s="210"/>
      <c r="Y923" s="210"/>
      <c r="Z923" s="210"/>
    </row>
    <row r="924" ht="12.75" customHeight="1">
      <c r="A924" s="625"/>
      <c r="B924" s="625"/>
      <c r="C924" s="625"/>
      <c r="D924" s="625"/>
      <c r="E924" s="210"/>
      <c r="F924" s="210"/>
      <c r="G924" s="210"/>
      <c r="H924" s="210"/>
      <c r="I924" s="627"/>
      <c r="J924" s="210"/>
      <c r="K924" s="210"/>
      <c r="L924" s="210"/>
      <c r="M924" s="628"/>
      <c r="N924" s="210"/>
      <c r="O924" s="210"/>
      <c r="P924" s="210"/>
      <c r="Q924" s="210"/>
      <c r="R924" s="210"/>
      <c r="S924" s="210"/>
      <c r="T924" s="210"/>
      <c r="U924" s="210"/>
      <c r="V924" s="210"/>
      <c r="W924" s="210"/>
      <c r="X924" s="210"/>
      <c r="Y924" s="210"/>
      <c r="Z924" s="210"/>
    </row>
    <row r="925" ht="12.75" customHeight="1">
      <c r="A925" s="625"/>
      <c r="B925" s="625"/>
      <c r="C925" s="625"/>
      <c r="D925" s="625"/>
      <c r="E925" s="210"/>
      <c r="F925" s="210"/>
      <c r="G925" s="210"/>
      <c r="H925" s="210"/>
      <c r="I925" s="627"/>
      <c r="J925" s="210"/>
      <c r="K925" s="210"/>
      <c r="L925" s="210"/>
      <c r="M925" s="628"/>
      <c r="N925" s="210"/>
      <c r="O925" s="210"/>
      <c r="P925" s="210"/>
      <c r="Q925" s="210"/>
      <c r="R925" s="210"/>
      <c r="S925" s="210"/>
      <c r="T925" s="210"/>
      <c r="U925" s="210"/>
      <c r="V925" s="210"/>
      <c r="W925" s="210"/>
      <c r="X925" s="210"/>
      <c r="Y925" s="210"/>
      <c r="Z925" s="210"/>
    </row>
    <row r="926" ht="12.75" customHeight="1">
      <c r="A926" s="625"/>
      <c r="B926" s="625"/>
      <c r="C926" s="625"/>
      <c r="D926" s="625"/>
      <c r="E926" s="210"/>
      <c r="F926" s="210"/>
      <c r="G926" s="210"/>
      <c r="H926" s="210"/>
      <c r="I926" s="627"/>
      <c r="J926" s="210"/>
      <c r="K926" s="210"/>
      <c r="L926" s="210"/>
      <c r="M926" s="628"/>
      <c r="N926" s="210"/>
      <c r="O926" s="210"/>
      <c r="P926" s="210"/>
      <c r="Q926" s="210"/>
      <c r="R926" s="210"/>
      <c r="S926" s="210"/>
      <c r="T926" s="210"/>
      <c r="U926" s="210"/>
      <c r="V926" s="210"/>
      <c r="W926" s="210"/>
      <c r="X926" s="210"/>
      <c r="Y926" s="210"/>
      <c r="Z926" s="210"/>
    </row>
    <row r="927" ht="12.75" customHeight="1">
      <c r="A927" s="625"/>
      <c r="B927" s="625"/>
      <c r="C927" s="625"/>
      <c r="D927" s="625"/>
      <c r="E927" s="210"/>
      <c r="F927" s="210"/>
      <c r="G927" s="210"/>
      <c r="H927" s="210"/>
      <c r="I927" s="627"/>
      <c r="J927" s="210"/>
      <c r="K927" s="210"/>
      <c r="L927" s="210"/>
      <c r="M927" s="628"/>
      <c r="N927" s="210"/>
      <c r="O927" s="210"/>
      <c r="P927" s="210"/>
      <c r="Q927" s="210"/>
      <c r="R927" s="210"/>
      <c r="S927" s="210"/>
      <c r="T927" s="210"/>
      <c r="U927" s="210"/>
      <c r="V927" s="210"/>
      <c r="W927" s="210"/>
      <c r="X927" s="210"/>
      <c r="Y927" s="210"/>
      <c r="Z927" s="210"/>
    </row>
    <row r="928" ht="12.75" customHeight="1">
      <c r="A928" s="625"/>
      <c r="B928" s="625"/>
      <c r="C928" s="625"/>
      <c r="D928" s="625"/>
      <c r="E928" s="210"/>
      <c r="F928" s="210"/>
      <c r="G928" s="210"/>
      <c r="H928" s="210"/>
      <c r="I928" s="627"/>
      <c r="J928" s="210"/>
      <c r="K928" s="210"/>
      <c r="L928" s="210"/>
      <c r="M928" s="628"/>
      <c r="N928" s="210"/>
      <c r="O928" s="210"/>
      <c r="P928" s="210"/>
      <c r="Q928" s="210"/>
      <c r="R928" s="210"/>
      <c r="S928" s="210"/>
      <c r="T928" s="210"/>
      <c r="U928" s="210"/>
      <c r="V928" s="210"/>
      <c r="W928" s="210"/>
      <c r="X928" s="210"/>
      <c r="Y928" s="210"/>
      <c r="Z928" s="210"/>
    </row>
    <row r="929" ht="12.75" customHeight="1">
      <c r="A929" s="625"/>
      <c r="B929" s="625"/>
      <c r="C929" s="625"/>
      <c r="D929" s="625"/>
      <c r="E929" s="210"/>
      <c r="F929" s="210"/>
      <c r="G929" s="210"/>
      <c r="H929" s="210"/>
      <c r="I929" s="627"/>
      <c r="J929" s="210"/>
      <c r="K929" s="210"/>
      <c r="L929" s="210"/>
      <c r="M929" s="628"/>
      <c r="N929" s="210"/>
      <c r="O929" s="210"/>
      <c r="P929" s="210"/>
      <c r="Q929" s="210"/>
      <c r="R929" s="210"/>
      <c r="S929" s="210"/>
      <c r="T929" s="210"/>
      <c r="U929" s="210"/>
      <c r="V929" s="210"/>
      <c r="W929" s="210"/>
      <c r="X929" s="210"/>
      <c r="Y929" s="210"/>
      <c r="Z929" s="210"/>
    </row>
    <row r="930" ht="12.75" customHeight="1">
      <c r="A930" s="625"/>
      <c r="B930" s="625"/>
      <c r="C930" s="625"/>
      <c r="D930" s="625"/>
      <c r="E930" s="210"/>
      <c r="F930" s="210"/>
      <c r="G930" s="210"/>
      <c r="H930" s="210"/>
      <c r="I930" s="627"/>
      <c r="J930" s="210"/>
      <c r="K930" s="210"/>
      <c r="L930" s="210"/>
      <c r="M930" s="628"/>
      <c r="N930" s="210"/>
      <c r="O930" s="210"/>
      <c r="P930" s="210"/>
      <c r="Q930" s="210"/>
      <c r="R930" s="210"/>
      <c r="S930" s="210"/>
      <c r="T930" s="210"/>
      <c r="U930" s="210"/>
      <c r="V930" s="210"/>
      <c r="W930" s="210"/>
      <c r="X930" s="210"/>
      <c r="Y930" s="210"/>
      <c r="Z930" s="210"/>
    </row>
    <row r="931" ht="12.75" customHeight="1">
      <c r="A931" s="625"/>
      <c r="B931" s="625"/>
      <c r="C931" s="625"/>
      <c r="D931" s="625"/>
      <c r="E931" s="210"/>
      <c r="F931" s="210"/>
      <c r="G931" s="210"/>
      <c r="H931" s="210"/>
      <c r="I931" s="627"/>
      <c r="J931" s="210"/>
      <c r="K931" s="210"/>
      <c r="L931" s="210"/>
      <c r="M931" s="628"/>
      <c r="N931" s="210"/>
      <c r="O931" s="210"/>
      <c r="P931" s="210"/>
      <c r="Q931" s="210"/>
      <c r="R931" s="210"/>
      <c r="S931" s="210"/>
      <c r="T931" s="210"/>
      <c r="U931" s="210"/>
      <c r="V931" s="210"/>
      <c r="W931" s="210"/>
      <c r="X931" s="210"/>
      <c r="Y931" s="210"/>
      <c r="Z931" s="210"/>
    </row>
    <row r="932" ht="12.75" customHeight="1">
      <c r="A932" s="625"/>
      <c r="B932" s="625"/>
      <c r="C932" s="625"/>
      <c r="D932" s="625"/>
      <c r="E932" s="210"/>
      <c r="F932" s="210"/>
      <c r="G932" s="210"/>
      <c r="H932" s="210"/>
      <c r="I932" s="627"/>
      <c r="J932" s="210"/>
      <c r="K932" s="210"/>
      <c r="L932" s="210"/>
      <c r="M932" s="628"/>
      <c r="N932" s="210"/>
      <c r="O932" s="210"/>
      <c r="P932" s="210"/>
      <c r="Q932" s="210"/>
      <c r="R932" s="210"/>
      <c r="S932" s="210"/>
      <c r="T932" s="210"/>
      <c r="U932" s="210"/>
      <c r="V932" s="210"/>
      <c r="W932" s="210"/>
      <c r="X932" s="210"/>
      <c r="Y932" s="210"/>
      <c r="Z932" s="210"/>
    </row>
    <row r="933" ht="12.75" customHeight="1">
      <c r="A933" s="625"/>
      <c r="B933" s="625"/>
      <c r="C933" s="625"/>
      <c r="D933" s="625"/>
      <c r="E933" s="210"/>
      <c r="F933" s="210"/>
      <c r="G933" s="210"/>
      <c r="H933" s="210"/>
      <c r="I933" s="627"/>
      <c r="J933" s="210"/>
      <c r="K933" s="210"/>
      <c r="L933" s="210"/>
      <c r="M933" s="628"/>
      <c r="N933" s="210"/>
      <c r="O933" s="210"/>
      <c r="P933" s="210"/>
      <c r="Q933" s="210"/>
      <c r="R933" s="210"/>
      <c r="S933" s="210"/>
      <c r="T933" s="210"/>
      <c r="U933" s="210"/>
      <c r="V933" s="210"/>
      <c r="W933" s="210"/>
      <c r="X933" s="210"/>
      <c r="Y933" s="210"/>
      <c r="Z933" s="210"/>
    </row>
    <row r="934" ht="12.75" customHeight="1">
      <c r="A934" s="625"/>
      <c r="B934" s="625"/>
      <c r="C934" s="625"/>
      <c r="D934" s="625"/>
      <c r="E934" s="210"/>
      <c r="F934" s="210"/>
      <c r="G934" s="210"/>
      <c r="H934" s="210"/>
      <c r="I934" s="627"/>
      <c r="J934" s="210"/>
      <c r="K934" s="210"/>
      <c r="L934" s="210"/>
      <c r="M934" s="628"/>
      <c r="N934" s="210"/>
      <c r="O934" s="210"/>
      <c r="P934" s="210"/>
      <c r="Q934" s="210"/>
      <c r="R934" s="210"/>
      <c r="S934" s="210"/>
      <c r="T934" s="210"/>
      <c r="U934" s="210"/>
      <c r="V934" s="210"/>
      <c r="W934" s="210"/>
      <c r="X934" s="210"/>
      <c r="Y934" s="210"/>
      <c r="Z934" s="210"/>
    </row>
    <row r="935" ht="12.75" customHeight="1">
      <c r="A935" s="625"/>
      <c r="B935" s="625"/>
      <c r="C935" s="625"/>
      <c r="D935" s="625"/>
      <c r="E935" s="210"/>
      <c r="F935" s="210"/>
      <c r="G935" s="210"/>
      <c r="H935" s="210"/>
      <c r="I935" s="627"/>
      <c r="J935" s="210"/>
      <c r="K935" s="210"/>
      <c r="L935" s="210"/>
      <c r="M935" s="628"/>
      <c r="N935" s="210"/>
      <c r="O935" s="210"/>
      <c r="P935" s="210"/>
      <c r="Q935" s="210"/>
      <c r="R935" s="210"/>
      <c r="S935" s="210"/>
      <c r="T935" s="210"/>
      <c r="U935" s="210"/>
      <c r="V935" s="210"/>
      <c r="W935" s="210"/>
      <c r="X935" s="210"/>
      <c r="Y935" s="210"/>
      <c r="Z935" s="210"/>
    </row>
    <row r="936" ht="12.75" customHeight="1">
      <c r="A936" s="625"/>
      <c r="B936" s="625"/>
      <c r="C936" s="625"/>
      <c r="D936" s="625"/>
      <c r="E936" s="210"/>
      <c r="F936" s="210"/>
      <c r="G936" s="210"/>
      <c r="H936" s="210"/>
      <c r="I936" s="627"/>
      <c r="J936" s="210"/>
      <c r="K936" s="210"/>
      <c r="L936" s="210"/>
      <c r="M936" s="628"/>
      <c r="N936" s="210"/>
      <c r="O936" s="210"/>
      <c r="P936" s="210"/>
      <c r="Q936" s="210"/>
      <c r="R936" s="210"/>
      <c r="S936" s="210"/>
      <c r="T936" s="210"/>
      <c r="U936" s="210"/>
      <c r="V936" s="210"/>
      <c r="W936" s="210"/>
      <c r="X936" s="210"/>
      <c r="Y936" s="210"/>
      <c r="Z936" s="210"/>
    </row>
    <row r="937" ht="12.75" customHeight="1">
      <c r="A937" s="625"/>
      <c r="B937" s="625"/>
      <c r="C937" s="625"/>
      <c r="D937" s="625"/>
      <c r="E937" s="210"/>
      <c r="F937" s="210"/>
      <c r="G937" s="210"/>
      <c r="H937" s="210"/>
      <c r="I937" s="627"/>
      <c r="J937" s="210"/>
      <c r="K937" s="210"/>
      <c r="L937" s="210"/>
      <c r="M937" s="628"/>
      <c r="N937" s="210"/>
      <c r="O937" s="210"/>
      <c r="P937" s="210"/>
      <c r="Q937" s="210"/>
      <c r="R937" s="210"/>
      <c r="S937" s="210"/>
      <c r="T937" s="210"/>
      <c r="U937" s="210"/>
      <c r="V937" s="210"/>
      <c r="W937" s="210"/>
      <c r="X937" s="210"/>
      <c r="Y937" s="210"/>
      <c r="Z937" s="210"/>
    </row>
    <row r="938" ht="12.75" customHeight="1">
      <c r="A938" s="625"/>
      <c r="B938" s="625"/>
      <c r="C938" s="625"/>
      <c r="D938" s="625"/>
      <c r="E938" s="210"/>
      <c r="F938" s="210"/>
      <c r="G938" s="210"/>
      <c r="H938" s="210"/>
      <c r="I938" s="627"/>
      <c r="J938" s="210"/>
      <c r="K938" s="210"/>
      <c r="L938" s="210"/>
      <c r="M938" s="628"/>
      <c r="N938" s="210"/>
      <c r="O938" s="210"/>
      <c r="P938" s="210"/>
      <c r="Q938" s="210"/>
      <c r="R938" s="210"/>
      <c r="S938" s="210"/>
      <c r="T938" s="210"/>
      <c r="U938" s="210"/>
      <c r="V938" s="210"/>
      <c r="W938" s="210"/>
      <c r="X938" s="210"/>
      <c r="Y938" s="210"/>
      <c r="Z938" s="210"/>
    </row>
    <row r="939" ht="12.75" customHeight="1">
      <c r="A939" s="625"/>
      <c r="B939" s="625"/>
      <c r="C939" s="625"/>
      <c r="D939" s="625"/>
      <c r="E939" s="210"/>
      <c r="F939" s="210"/>
      <c r="G939" s="210"/>
      <c r="H939" s="210"/>
      <c r="I939" s="627"/>
      <c r="J939" s="210"/>
      <c r="K939" s="210"/>
      <c r="L939" s="210"/>
      <c r="M939" s="628"/>
      <c r="N939" s="210"/>
      <c r="O939" s="210"/>
      <c r="P939" s="210"/>
      <c r="Q939" s="210"/>
      <c r="R939" s="210"/>
      <c r="S939" s="210"/>
      <c r="T939" s="210"/>
      <c r="U939" s="210"/>
      <c r="V939" s="210"/>
      <c r="W939" s="210"/>
      <c r="X939" s="210"/>
      <c r="Y939" s="210"/>
      <c r="Z939" s="210"/>
    </row>
    <row r="940" ht="12.75" customHeight="1">
      <c r="A940" s="625"/>
      <c r="B940" s="625"/>
      <c r="C940" s="625"/>
      <c r="D940" s="625"/>
      <c r="E940" s="210"/>
      <c r="F940" s="210"/>
      <c r="G940" s="210"/>
      <c r="H940" s="210"/>
      <c r="I940" s="627"/>
      <c r="J940" s="210"/>
      <c r="K940" s="210"/>
      <c r="L940" s="210"/>
      <c r="M940" s="628"/>
      <c r="N940" s="210"/>
      <c r="O940" s="210"/>
      <c r="P940" s="210"/>
      <c r="Q940" s="210"/>
      <c r="R940" s="210"/>
      <c r="S940" s="210"/>
      <c r="T940" s="210"/>
      <c r="U940" s="210"/>
      <c r="V940" s="210"/>
      <c r="W940" s="210"/>
      <c r="X940" s="210"/>
      <c r="Y940" s="210"/>
      <c r="Z940" s="210"/>
    </row>
    <row r="941" ht="12.75" customHeight="1">
      <c r="A941" s="625"/>
      <c r="B941" s="625"/>
      <c r="C941" s="625"/>
      <c r="D941" s="625"/>
      <c r="E941" s="210"/>
      <c r="F941" s="210"/>
      <c r="G941" s="210"/>
      <c r="H941" s="210"/>
      <c r="I941" s="627"/>
      <c r="J941" s="210"/>
      <c r="K941" s="210"/>
      <c r="L941" s="210"/>
      <c r="M941" s="628"/>
      <c r="N941" s="210"/>
      <c r="O941" s="210"/>
      <c r="P941" s="210"/>
      <c r="Q941" s="210"/>
      <c r="R941" s="210"/>
      <c r="S941" s="210"/>
      <c r="T941" s="210"/>
      <c r="U941" s="210"/>
      <c r="V941" s="210"/>
      <c r="W941" s="210"/>
      <c r="X941" s="210"/>
      <c r="Y941" s="210"/>
      <c r="Z941" s="210"/>
    </row>
    <row r="942" ht="12.75" customHeight="1">
      <c r="A942" s="625"/>
      <c r="B942" s="625"/>
      <c r="C942" s="625"/>
      <c r="D942" s="625"/>
      <c r="E942" s="210"/>
      <c r="F942" s="210"/>
      <c r="G942" s="210"/>
      <c r="H942" s="210"/>
      <c r="I942" s="627"/>
      <c r="J942" s="210"/>
      <c r="K942" s="210"/>
      <c r="L942" s="210"/>
      <c r="M942" s="628"/>
      <c r="N942" s="210"/>
      <c r="O942" s="210"/>
      <c r="P942" s="210"/>
      <c r="Q942" s="210"/>
      <c r="R942" s="210"/>
      <c r="S942" s="210"/>
      <c r="T942" s="210"/>
      <c r="U942" s="210"/>
      <c r="V942" s="210"/>
      <c r="W942" s="210"/>
      <c r="X942" s="210"/>
      <c r="Y942" s="210"/>
      <c r="Z942" s="210"/>
    </row>
    <row r="943" ht="12.75" customHeight="1">
      <c r="A943" s="625"/>
      <c r="B943" s="625"/>
      <c r="C943" s="625"/>
      <c r="D943" s="625"/>
      <c r="E943" s="210"/>
      <c r="F943" s="210"/>
      <c r="G943" s="210"/>
      <c r="H943" s="210"/>
      <c r="I943" s="627"/>
      <c r="J943" s="210"/>
      <c r="K943" s="210"/>
      <c r="L943" s="210"/>
      <c r="M943" s="628"/>
      <c r="N943" s="210"/>
      <c r="O943" s="210"/>
      <c r="P943" s="210"/>
      <c r="Q943" s="210"/>
      <c r="R943" s="210"/>
      <c r="S943" s="210"/>
      <c r="T943" s="210"/>
      <c r="U943" s="210"/>
      <c r="V943" s="210"/>
      <c r="W943" s="210"/>
      <c r="X943" s="210"/>
      <c r="Y943" s="210"/>
      <c r="Z943" s="210"/>
    </row>
    <row r="944" ht="12.75" customHeight="1">
      <c r="A944" s="625"/>
      <c r="B944" s="625"/>
      <c r="C944" s="625"/>
      <c r="D944" s="625"/>
      <c r="E944" s="210"/>
      <c r="F944" s="210"/>
      <c r="G944" s="210"/>
      <c r="H944" s="210"/>
      <c r="I944" s="627"/>
      <c r="J944" s="210"/>
      <c r="K944" s="210"/>
      <c r="L944" s="210"/>
      <c r="M944" s="628"/>
      <c r="N944" s="210"/>
      <c r="O944" s="210"/>
      <c r="P944" s="210"/>
      <c r="Q944" s="210"/>
      <c r="R944" s="210"/>
      <c r="S944" s="210"/>
      <c r="T944" s="210"/>
      <c r="U944" s="210"/>
      <c r="V944" s="210"/>
      <c r="W944" s="210"/>
      <c r="X944" s="210"/>
      <c r="Y944" s="210"/>
      <c r="Z944" s="210"/>
    </row>
    <row r="945" ht="12.75" customHeight="1">
      <c r="A945" s="625"/>
      <c r="B945" s="625"/>
      <c r="C945" s="625"/>
      <c r="D945" s="625"/>
      <c r="E945" s="210"/>
      <c r="F945" s="210"/>
      <c r="G945" s="210"/>
      <c r="H945" s="210"/>
      <c r="I945" s="627"/>
      <c r="J945" s="210"/>
      <c r="K945" s="210"/>
      <c r="L945" s="210"/>
      <c r="M945" s="628"/>
      <c r="N945" s="210"/>
      <c r="O945" s="210"/>
      <c r="P945" s="210"/>
      <c r="Q945" s="210"/>
      <c r="R945" s="210"/>
      <c r="S945" s="210"/>
      <c r="T945" s="210"/>
      <c r="U945" s="210"/>
      <c r="V945" s="210"/>
      <c r="W945" s="210"/>
      <c r="X945" s="210"/>
      <c r="Y945" s="210"/>
      <c r="Z945" s="210"/>
    </row>
    <row r="946" ht="12.75" customHeight="1">
      <c r="A946" s="625"/>
      <c r="B946" s="625"/>
      <c r="C946" s="625"/>
      <c r="D946" s="625"/>
      <c r="E946" s="210"/>
      <c r="F946" s="210"/>
      <c r="G946" s="210"/>
      <c r="H946" s="210"/>
      <c r="I946" s="627"/>
      <c r="J946" s="210"/>
      <c r="K946" s="210"/>
      <c r="L946" s="210"/>
      <c r="M946" s="628"/>
      <c r="N946" s="210"/>
      <c r="O946" s="210"/>
      <c r="P946" s="210"/>
      <c r="Q946" s="210"/>
      <c r="R946" s="210"/>
      <c r="S946" s="210"/>
      <c r="T946" s="210"/>
      <c r="U946" s="210"/>
      <c r="V946" s="210"/>
      <c r="W946" s="210"/>
      <c r="X946" s="210"/>
      <c r="Y946" s="210"/>
      <c r="Z946" s="210"/>
    </row>
    <row r="947" ht="12.75" customHeight="1">
      <c r="A947" s="625"/>
      <c r="B947" s="625"/>
      <c r="C947" s="625"/>
      <c r="D947" s="625"/>
      <c r="E947" s="210"/>
      <c r="F947" s="210"/>
      <c r="G947" s="210"/>
      <c r="H947" s="210"/>
      <c r="I947" s="627"/>
      <c r="J947" s="210"/>
      <c r="K947" s="210"/>
      <c r="L947" s="210"/>
      <c r="M947" s="628"/>
      <c r="N947" s="210"/>
      <c r="O947" s="210"/>
      <c r="P947" s="210"/>
      <c r="Q947" s="210"/>
      <c r="R947" s="210"/>
      <c r="S947" s="210"/>
      <c r="T947" s="210"/>
      <c r="U947" s="210"/>
      <c r="V947" s="210"/>
      <c r="W947" s="210"/>
      <c r="X947" s="210"/>
      <c r="Y947" s="210"/>
      <c r="Z947" s="210"/>
    </row>
    <row r="948" ht="12.75" customHeight="1">
      <c r="A948" s="625"/>
      <c r="B948" s="625"/>
      <c r="C948" s="625"/>
      <c r="D948" s="625"/>
      <c r="E948" s="210"/>
      <c r="F948" s="210"/>
      <c r="G948" s="210"/>
      <c r="H948" s="210"/>
      <c r="I948" s="627"/>
      <c r="J948" s="210"/>
      <c r="K948" s="210"/>
      <c r="L948" s="210"/>
      <c r="M948" s="628"/>
      <c r="N948" s="210"/>
      <c r="O948" s="210"/>
      <c r="P948" s="210"/>
      <c r="Q948" s="210"/>
      <c r="R948" s="210"/>
      <c r="S948" s="210"/>
      <c r="T948" s="210"/>
      <c r="U948" s="210"/>
      <c r="V948" s="210"/>
      <c r="W948" s="210"/>
      <c r="X948" s="210"/>
      <c r="Y948" s="210"/>
      <c r="Z948" s="210"/>
    </row>
    <row r="949" ht="12.75" customHeight="1">
      <c r="A949" s="625"/>
      <c r="B949" s="625"/>
      <c r="C949" s="625"/>
      <c r="D949" s="625"/>
      <c r="E949" s="210"/>
      <c r="F949" s="210"/>
      <c r="G949" s="210"/>
      <c r="H949" s="210"/>
      <c r="I949" s="627"/>
      <c r="J949" s="210"/>
      <c r="K949" s="210"/>
      <c r="L949" s="210"/>
      <c r="M949" s="628"/>
      <c r="N949" s="210"/>
      <c r="O949" s="210"/>
      <c r="P949" s="210"/>
      <c r="Q949" s="210"/>
      <c r="R949" s="210"/>
      <c r="S949" s="210"/>
      <c r="T949" s="210"/>
      <c r="U949" s="210"/>
      <c r="V949" s="210"/>
      <c r="W949" s="210"/>
      <c r="X949" s="210"/>
      <c r="Y949" s="210"/>
      <c r="Z949" s="210"/>
    </row>
    <row r="950" ht="12.75" customHeight="1">
      <c r="A950" s="625"/>
      <c r="B950" s="625"/>
      <c r="C950" s="625"/>
      <c r="D950" s="625"/>
      <c r="E950" s="210"/>
      <c r="F950" s="210"/>
      <c r="G950" s="210"/>
      <c r="H950" s="210"/>
      <c r="I950" s="627"/>
      <c r="J950" s="210"/>
      <c r="K950" s="210"/>
      <c r="L950" s="210"/>
      <c r="M950" s="628"/>
      <c r="N950" s="210"/>
      <c r="O950" s="210"/>
      <c r="P950" s="210"/>
      <c r="Q950" s="210"/>
      <c r="R950" s="210"/>
      <c r="S950" s="210"/>
      <c r="T950" s="210"/>
      <c r="U950" s="210"/>
      <c r="V950" s="210"/>
      <c r="W950" s="210"/>
      <c r="X950" s="210"/>
      <c r="Y950" s="210"/>
      <c r="Z950" s="210"/>
    </row>
    <row r="951" ht="12.75" customHeight="1">
      <c r="A951" s="625"/>
      <c r="B951" s="625"/>
      <c r="C951" s="625"/>
      <c r="D951" s="625"/>
      <c r="E951" s="210"/>
      <c r="F951" s="210"/>
      <c r="G951" s="210"/>
      <c r="H951" s="210"/>
      <c r="I951" s="627"/>
      <c r="J951" s="210"/>
      <c r="K951" s="210"/>
      <c r="L951" s="210"/>
      <c r="M951" s="628"/>
      <c r="N951" s="210"/>
      <c r="O951" s="210"/>
      <c r="P951" s="210"/>
      <c r="Q951" s="210"/>
      <c r="R951" s="210"/>
      <c r="S951" s="210"/>
      <c r="T951" s="210"/>
      <c r="U951" s="210"/>
      <c r="V951" s="210"/>
      <c r="W951" s="210"/>
      <c r="X951" s="210"/>
      <c r="Y951" s="210"/>
      <c r="Z951" s="210"/>
    </row>
    <row r="952" ht="12.75" customHeight="1">
      <c r="A952" s="625"/>
      <c r="B952" s="625"/>
      <c r="C952" s="625"/>
      <c r="D952" s="625"/>
      <c r="E952" s="210"/>
      <c r="F952" s="210"/>
      <c r="G952" s="210"/>
      <c r="H952" s="210"/>
      <c r="I952" s="627"/>
      <c r="J952" s="210"/>
      <c r="K952" s="210"/>
      <c r="L952" s="210"/>
      <c r="M952" s="628"/>
      <c r="N952" s="210"/>
      <c r="O952" s="210"/>
      <c r="P952" s="210"/>
      <c r="Q952" s="210"/>
      <c r="R952" s="210"/>
      <c r="S952" s="210"/>
      <c r="T952" s="210"/>
      <c r="U952" s="210"/>
      <c r="V952" s="210"/>
      <c r="W952" s="210"/>
      <c r="X952" s="210"/>
      <c r="Y952" s="210"/>
      <c r="Z952" s="210"/>
    </row>
    <row r="953" ht="12.75" customHeight="1">
      <c r="A953" s="625"/>
      <c r="B953" s="625"/>
      <c r="C953" s="625"/>
      <c r="D953" s="625"/>
      <c r="E953" s="210"/>
      <c r="F953" s="210"/>
      <c r="G953" s="210"/>
      <c r="H953" s="210"/>
      <c r="I953" s="627"/>
      <c r="J953" s="210"/>
      <c r="K953" s="210"/>
      <c r="L953" s="210"/>
      <c r="M953" s="628"/>
      <c r="N953" s="210"/>
      <c r="O953" s="210"/>
      <c r="P953" s="210"/>
      <c r="Q953" s="210"/>
      <c r="R953" s="210"/>
      <c r="S953" s="210"/>
      <c r="T953" s="210"/>
      <c r="U953" s="210"/>
      <c r="V953" s="210"/>
      <c r="W953" s="210"/>
      <c r="X953" s="210"/>
      <c r="Y953" s="210"/>
      <c r="Z953" s="210"/>
    </row>
    <row r="954" ht="12.75" customHeight="1">
      <c r="A954" s="625"/>
      <c r="B954" s="625"/>
      <c r="C954" s="625"/>
      <c r="D954" s="625"/>
      <c r="E954" s="210"/>
      <c r="F954" s="210"/>
      <c r="G954" s="210"/>
      <c r="H954" s="210"/>
      <c r="I954" s="627"/>
      <c r="J954" s="210"/>
      <c r="K954" s="210"/>
      <c r="L954" s="210"/>
      <c r="M954" s="628"/>
      <c r="N954" s="210"/>
      <c r="O954" s="210"/>
      <c r="P954" s="210"/>
      <c r="Q954" s="210"/>
      <c r="R954" s="210"/>
      <c r="S954" s="210"/>
      <c r="T954" s="210"/>
      <c r="U954" s="210"/>
      <c r="V954" s="210"/>
      <c r="W954" s="210"/>
      <c r="X954" s="210"/>
      <c r="Y954" s="210"/>
      <c r="Z954" s="210"/>
    </row>
    <row r="955" ht="12.75" customHeight="1">
      <c r="A955" s="625"/>
      <c r="B955" s="625"/>
      <c r="C955" s="625"/>
      <c r="D955" s="625"/>
      <c r="E955" s="210"/>
      <c r="F955" s="210"/>
      <c r="G955" s="210"/>
      <c r="H955" s="210"/>
      <c r="I955" s="627"/>
      <c r="J955" s="210"/>
      <c r="K955" s="210"/>
      <c r="L955" s="210"/>
      <c r="M955" s="628"/>
      <c r="N955" s="210"/>
      <c r="O955" s="210"/>
      <c r="P955" s="210"/>
      <c r="Q955" s="210"/>
      <c r="R955" s="210"/>
      <c r="S955" s="210"/>
      <c r="T955" s="210"/>
      <c r="U955" s="210"/>
      <c r="V955" s="210"/>
      <c r="W955" s="210"/>
      <c r="X955" s="210"/>
      <c r="Y955" s="210"/>
      <c r="Z955" s="210"/>
    </row>
    <row r="956" ht="12.75" customHeight="1">
      <c r="A956" s="625"/>
      <c r="B956" s="625"/>
      <c r="C956" s="625"/>
      <c r="D956" s="625"/>
      <c r="E956" s="210"/>
      <c r="F956" s="210"/>
      <c r="G956" s="210"/>
      <c r="H956" s="210"/>
      <c r="I956" s="627"/>
      <c r="J956" s="210"/>
      <c r="K956" s="210"/>
      <c r="L956" s="210"/>
      <c r="M956" s="628"/>
      <c r="N956" s="210"/>
      <c r="O956" s="210"/>
      <c r="P956" s="210"/>
      <c r="Q956" s="210"/>
      <c r="R956" s="210"/>
      <c r="S956" s="210"/>
      <c r="T956" s="210"/>
      <c r="U956" s="210"/>
      <c r="V956" s="210"/>
      <c r="W956" s="210"/>
      <c r="X956" s="210"/>
      <c r="Y956" s="210"/>
      <c r="Z956" s="210"/>
    </row>
    <row r="957" ht="12.75" customHeight="1">
      <c r="A957" s="625"/>
      <c r="B957" s="625"/>
      <c r="C957" s="625"/>
      <c r="D957" s="625"/>
      <c r="E957" s="210"/>
      <c r="F957" s="210"/>
      <c r="G957" s="210"/>
      <c r="H957" s="210"/>
      <c r="I957" s="627"/>
      <c r="J957" s="210"/>
      <c r="K957" s="210"/>
      <c r="L957" s="210"/>
      <c r="M957" s="628"/>
      <c r="N957" s="210"/>
      <c r="O957" s="210"/>
      <c r="P957" s="210"/>
      <c r="Q957" s="210"/>
      <c r="R957" s="210"/>
      <c r="S957" s="210"/>
      <c r="T957" s="210"/>
      <c r="U957" s="210"/>
      <c r="V957" s="210"/>
      <c r="W957" s="210"/>
      <c r="X957" s="210"/>
      <c r="Y957" s="210"/>
      <c r="Z957" s="210"/>
    </row>
    <row r="958" ht="12.75" customHeight="1">
      <c r="A958" s="625"/>
      <c r="B958" s="625"/>
      <c r="C958" s="625"/>
      <c r="D958" s="625"/>
      <c r="E958" s="210"/>
      <c r="F958" s="210"/>
      <c r="G958" s="210"/>
      <c r="H958" s="210"/>
      <c r="I958" s="627"/>
      <c r="J958" s="210"/>
      <c r="K958" s="210"/>
      <c r="L958" s="210"/>
      <c r="M958" s="628"/>
      <c r="N958" s="210"/>
      <c r="O958" s="210"/>
      <c r="P958" s="210"/>
      <c r="Q958" s="210"/>
      <c r="R958" s="210"/>
      <c r="S958" s="210"/>
      <c r="T958" s="210"/>
      <c r="U958" s="210"/>
      <c r="V958" s="210"/>
      <c r="W958" s="210"/>
      <c r="X958" s="210"/>
      <c r="Y958" s="210"/>
      <c r="Z958" s="210"/>
    </row>
    <row r="959" ht="12.75" customHeight="1">
      <c r="A959" s="625"/>
      <c r="B959" s="625"/>
      <c r="C959" s="625"/>
      <c r="D959" s="625"/>
      <c r="E959" s="210"/>
      <c r="F959" s="210"/>
      <c r="G959" s="210"/>
      <c r="H959" s="210"/>
      <c r="I959" s="627"/>
      <c r="J959" s="210"/>
      <c r="K959" s="210"/>
      <c r="L959" s="210"/>
      <c r="M959" s="628"/>
      <c r="N959" s="210"/>
      <c r="O959" s="210"/>
      <c r="P959" s="210"/>
      <c r="Q959" s="210"/>
      <c r="R959" s="210"/>
      <c r="S959" s="210"/>
      <c r="T959" s="210"/>
      <c r="U959" s="210"/>
      <c r="V959" s="210"/>
      <c r="W959" s="210"/>
      <c r="X959" s="210"/>
      <c r="Y959" s="210"/>
      <c r="Z959" s="210"/>
    </row>
    <row r="960" ht="12.75" customHeight="1">
      <c r="A960" s="625"/>
      <c r="B960" s="625"/>
      <c r="C960" s="625"/>
      <c r="D960" s="625"/>
      <c r="E960" s="210"/>
      <c r="F960" s="210"/>
      <c r="G960" s="210"/>
      <c r="H960" s="210"/>
      <c r="I960" s="627"/>
      <c r="J960" s="210"/>
      <c r="K960" s="210"/>
      <c r="L960" s="210"/>
      <c r="M960" s="628"/>
      <c r="N960" s="210"/>
      <c r="O960" s="210"/>
      <c r="P960" s="210"/>
      <c r="Q960" s="210"/>
      <c r="R960" s="210"/>
      <c r="S960" s="210"/>
      <c r="T960" s="210"/>
      <c r="U960" s="210"/>
      <c r="V960" s="210"/>
      <c r="W960" s="210"/>
      <c r="X960" s="210"/>
      <c r="Y960" s="210"/>
      <c r="Z960" s="210"/>
    </row>
    <row r="961" ht="12.75" customHeight="1">
      <c r="A961" s="625"/>
      <c r="B961" s="625"/>
      <c r="C961" s="625"/>
      <c r="D961" s="625"/>
      <c r="E961" s="210"/>
      <c r="F961" s="210"/>
      <c r="G961" s="210"/>
      <c r="H961" s="210"/>
      <c r="I961" s="627"/>
      <c r="J961" s="210"/>
      <c r="K961" s="210"/>
      <c r="L961" s="210"/>
      <c r="M961" s="628"/>
      <c r="N961" s="210"/>
      <c r="O961" s="210"/>
      <c r="P961" s="210"/>
      <c r="Q961" s="210"/>
      <c r="R961" s="210"/>
      <c r="S961" s="210"/>
      <c r="T961" s="210"/>
      <c r="U961" s="210"/>
      <c r="V961" s="210"/>
      <c r="W961" s="210"/>
      <c r="X961" s="210"/>
      <c r="Y961" s="210"/>
      <c r="Z961" s="210"/>
    </row>
    <row r="962" ht="12.75" customHeight="1">
      <c r="A962" s="625"/>
      <c r="B962" s="625"/>
      <c r="C962" s="625"/>
      <c r="D962" s="625"/>
      <c r="E962" s="210"/>
      <c r="F962" s="210"/>
      <c r="G962" s="210"/>
      <c r="H962" s="210"/>
      <c r="I962" s="627"/>
      <c r="J962" s="210"/>
      <c r="K962" s="210"/>
      <c r="L962" s="210"/>
      <c r="M962" s="628"/>
      <c r="N962" s="210"/>
      <c r="O962" s="210"/>
      <c r="P962" s="210"/>
      <c r="Q962" s="210"/>
      <c r="R962" s="210"/>
      <c r="S962" s="210"/>
      <c r="T962" s="210"/>
      <c r="U962" s="210"/>
      <c r="V962" s="210"/>
      <c r="W962" s="210"/>
      <c r="X962" s="210"/>
      <c r="Y962" s="210"/>
      <c r="Z962" s="210"/>
    </row>
    <row r="963" ht="12.75" customHeight="1">
      <c r="A963" s="625"/>
      <c r="B963" s="625"/>
      <c r="C963" s="625"/>
      <c r="D963" s="625"/>
      <c r="E963" s="210"/>
      <c r="F963" s="210"/>
      <c r="G963" s="210"/>
      <c r="H963" s="210"/>
      <c r="I963" s="627"/>
      <c r="J963" s="210"/>
      <c r="K963" s="210"/>
      <c r="L963" s="210"/>
      <c r="M963" s="628"/>
      <c r="N963" s="210"/>
      <c r="O963" s="210"/>
      <c r="P963" s="210"/>
      <c r="Q963" s="210"/>
      <c r="R963" s="210"/>
      <c r="S963" s="210"/>
      <c r="T963" s="210"/>
      <c r="U963" s="210"/>
      <c r="V963" s="210"/>
      <c r="W963" s="210"/>
      <c r="X963" s="210"/>
      <c r="Y963" s="210"/>
      <c r="Z963" s="210"/>
    </row>
    <row r="964" ht="12.75" customHeight="1">
      <c r="A964" s="625"/>
      <c r="B964" s="625"/>
      <c r="C964" s="625"/>
      <c r="D964" s="625"/>
      <c r="E964" s="210"/>
      <c r="F964" s="210"/>
      <c r="G964" s="210"/>
      <c r="H964" s="210"/>
      <c r="I964" s="627"/>
      <c r="J964" s="210"/>
      <c r="K964" s="210"/>
      <c r="L964" s="210"/>
      <c r="M964" s="628"/>
      <c r="N964" s="210"/>
      <c r="O964" s="210"/>
      <c r="P964" s="210"/>
      <c r="Q964" s="210"/>
      <c r="R964" s="210"/>
      <c r="S964" s="210"/>
      <c r="T964" s="210"/>
      <c r="U964" s="210"/>
      <c r="V964" s="210"/>
      <c r="W964" s="210"/>
      <c r="X964" s="210"/>
      <c r="Y964" s="210"/>
      <c r="Z964" s="210"/>
    </row>
    <row r="965" ht="12.75" customHeight="1">
      <c r="A965" s="625"/>
      <c r="B965" s="625"/>
      <c r="C965" s="625"/>
      <c r="D965" s="625"/>
      <c r="E965" s="210"/>
      <c r="F965" s="210"/>
      <c r="G965" s="210"/>
      <c r="H965" s="210"/>
      <c r="I965" s="627"/>
      <c r="J965" s="210"/>
      <c r="K965" s="210"/>
      <c r="L965" s="210"/>
      <c r="M965" s="628"/>
      <c r="N965" s="210"/>
      <c r="O965" s="210"/>
      <c r="P965" s="210"/>
      <c r="Q965" s="210"/>
      <c r="R965" s="210"/>
      <c r="S965" s="210"/>
      <c r="T965" s="210"/>
      <c r="U965" s="210"/>
      <c r="V965" s="210"/>
      <c r="W965" s="210"/>
      <c r="X965" s="210"/>
      <c r="Y965" s="210"/>
      <c r="Z965" s="210"/>
    </row>
    <row r="966" ht="12.75" customHeight="1">
      <c r="A966" s="625"/>
      <c r="B966" s="625"/>
      <c r="C966" s="625"/>
      <c r="D966" s="625"/>
      <c r="E966" s="210"/>
      <c r="F966" s="210"/>
      <c r="G966" s="210"/>
      <c r="H966" s="210"/>
      <c r="I966" s="627"/>
      <c r="J966" s="210"/>
      <c r="K966" s="210"/>
      <c r="L966" s="210"/>
      <c r="M966" s="628"/>
      <c r="N966" s="210"/>
      <c r="O966" s="210"/>
      <c r="P966" s="210"/>
      <c r="Q966" s="210"/>
      <c r="R966" s="210"/>
      <c r="S966" s="210"/>
      <c r="T966" s="210"/>
      <c r="U966" s="210"/>
      <c r="V966" s="210"/>
      <c r="W966" s="210"/>
      <c r="X966" s="210"/>
      <c r="Y966" s="210"/>
      <c r="Z966" s="210"/>
    </row>
    <row r="967" ht="12.75" customHeight="1">
      <c r="A967" s="625"/>
      <c r="B967" s="625"/>
      <c r="C967" s="625"/>
      <c r="D967" s="625"/>
      <c r="E967" s="210"/>
      <c r="F967" s="210"/>
      <c r="G967" s="210"/>
      <c r="H967" s="210"/>
      <c r="I967" s="627"/>
      <c r="J967" s="210"/>
      <c r="K967" s="210"/>
      <c r="L967" s="210"/>
      <c r="M967" s="628"/>
      <c r="N967" s="210"/>
      <c r="O967" s="210"/>
      <c r="P967" s="210"/>
      <c r="Q967" s="210"/>
      <c r="R967" s="210"/>
      <c r="S967" s="210"/>
      <c r="T967" s="210"/>
      <c r="U967" s="210"/>
      <c r="V967" s="210"/>
      <c r="W967" s="210"/>
      <c r="X967" s="210"/>
      <c r="Y967" s="210"/>
      <c r="Z967" s="210"/>
    </row>
    <row r="968" ht="12.75" customHeight="1">
      <c r="A968" s="625"/>
      <c r="B968" s="625"/>
      <c r="C968" s="625"/>
      <c r="D968" s="625"/>
      <c r="E968" s="210"/>
      <c r="F968" s="210"/>
      <c r="G968" s="210"/>
      <c r="H968" s="210"/>
      <c r="I968" s="627"/>
      <c r="J968" s="210"/>
      <c r="K968" s="210"/>
      <c r="L968" s="210"/>
      <c r="M968" s="628"/>
      <c r="N968" s="210"/>
      <c r="O968" s="210"/>
      <c r="P968" s="210"/>
      <c r="Q968" s="210"/>
      <c r="R968" s="210"/>
      <c r="S968" s="210"/>
      <c r="T968" s="210"/>
      <c r="U968" s="210"/>
      <c r="V968" s="210"/>
      <c r="W968" s="210"/>
      <c r="X968" s="210"/>
      <c r="Y968" s="210"/>
      <c r="Z968" s="210"/>
    </row>
    <row r="969" ht="12.75" customHeight="1">
      <c r="A969" s="625"/>
      <c r="B969" s="625"/>
      <c r="C969" s="625"/>
      <c r="D969" s="625"/>
      <c r="E969" s="210"/>
      <c r="F969" s="210"/>
      <c r="G969" s="210"/>
      <c r="H969" s="210"/>
      <c r="I969" s="627"/>
      <c r="J969" s="210"/>
      <c r="K969" s="210"/>
      <c r="L969" s="210"/>
      <c r="M969" s="628"/>
      <c r="N969" s="210"/>
      <c r="O969" s="210"/>
      <c r="P969" s="210"/>
      <c r="Q969" s="210"/>
      <c r="R969" s="210"/>
      <c r="S969" s="210"/>
      <c r="T969" s="210"/>
      <c r="U969" s="210"/>
      <c r="V969" s="210"/>
      <c r="W969" s="210"/>
      <c r="X969" s="210"/>
      <c r="Y969" s="210"/>
      <c r="Z969" s="210"/>
    </row>
    <row r="970" ht="12.75" customHeight="1">
      <c r="A970" s="625"/>
      <c r="B970" s="625"/>
      <c r="C970" s="625"/>
      <c r="D970" s="625"/>
      <c r="E970" s="210"/>
      <c r="F970" s="210"/>
      <c r="G970" s="210"/>
      <c r="H970" s="210"/>
      <c r="I970" s="627"/>
      <c r="J970" s="210"/>
      <c r="K970" s="210"/>
      <c r="L970" s="210"/>
      <c r="M970" s="628"/>
      <c r="N970" s="210"/>
      <c r="O970" s="210"/>
      <c r="P970" s="210"/>
      <c r="Q970" s="210"/>
      <c r="R970" s="210"/>
      <c r="S970" s="210"/>
      <c r="T970" s="210"/>
      <c r="U970" s="210"/>
      <c r="V970" s="210"/>
      <c r="W970" s="210"/>
      <c r="X970" s="210"/>
      <c r="Y970" s="210"/>
      <c r="Z970" s="210"/>
    </row>
    <row r="971" ht="12.75" customHeight="1">
      <c r="A971" s="625"/>
      <c r="B971" s="625"/>
      <c r="C971" s="625"/>
      <c r="D971" s="625"/>
      <c r="E971" s="210"/>
      <c r="F971" s="210"/>
      <c r="G971" s="210"/>
      <c r="H971" s="210"/>
      <c r="I971" s="627"/>
      <c r="J971" s="210"/>
      <c r="K971" s="210"/>
      <c r="L971" s="210"/>
      <c r="M971" s="628"/>
      <c r="N971" s="210"/>
      <c r="O971" s="210"/>
      <c r="P971" s="210"/>
      <c r="Q971" s="210"/>
      <c r="R971" s="210"/>
      <c r="S971" s="210"/>
      <c r="T971" s="210"/>
      <c r="U971" s="210"/>
      <c r="V971" s="210"/>
      <c r="W971" s="210"/>
      <c r="X971" s="210"/>
      <c r="Y971" s="210"/>
      <c r="Z971" s="210"/>
    </row>
    <row r="972" ht="12.75" customHeight="1">
      <c r="A972" s="625"/>
      <c r="B972" s="625"/>
      <c r="C972" s="625"/>
      <c r="D972" s="625"/>
      <c r="E972" s="210"/>
      <c r="F972" s="210"/>
      <c r="G972" s="210"/>
      <c r="H972" s="210"/>
      <c r="I972" s="627"/>
      <c r="J972" s="210"/>
      <c r="K972" s="210"/>
      <c r="L972" s="210"/>
      <c r="M972" s="628"/>
      <c r="N972" s="210"/>
      <c r="O972" s="210"/>
      <c r="P972" s="210"/>
      <c r="Q972" s="210"/>
      <c r="R972" s="210"/>
      <c r="S972" s="210"/>
      <c r="T972" s="210"/>
      <c r="U972" s="210"/>
      <c r="V972" s="210"/>
      <c r="W972" s="210"/>
      <c r="X972" s="210"/>
      <c r="Y972" s="210"/>
      <c r="Z972" s="210"/>
    </row>
    <row r="973" ht="12.75" customHeight="1">
      <c r="A973" s="625"/>
      <c r="B973" s="625"/>
      <c r="C973" s="625"/>
      <c r="D973" s="625"/>
      <c r="E973" s="210"/>
      <c r="F973" s="210"/>
      <c r="G973" s="210"/>
      <c r="H973" s="210"/>
      <c r="I973" s="627"/>
      <c r="J973" s="210"/>
      <c r="K973" s="210"/>
      <c r="L973" s="210"/>
      <c r="M973" s="628"/>
      <c r="N973" s="210"/>
      <c r="O973" s="210"/>
      <c r="P973" s="210"/>
      <c r="Q973" s="210"/>
      <c r="R973" s="210"/>
      <c r="S973" s="210"/>
      <c r="T973" s="210"/>
      <c r="U973" s="210"/>
      <c r="V973" s="210"/>
      <c r="W973" s="210"/>
      <c r="X973" s="210"/>
      <c r="Y973" s="210"/>
      <c r="Z973" s="210"/>
    </row>
    <row r="974" ht="12.75" customHeight="1">
      <c r="A974" s="625"/>
      <c r="B974" s="625"/>
      <c r="C974" s="625"/>
      <c r="D974" s="625"/>
      <c r="E974" s="210"/>
      <c r="F974" s="210"/>
      <c r="G974" s="210"/>
      <c r="H974" s="210"/>
      <c r="I974" s="627"/>
      <c r="J974" s="210"/>
      <c r="K974" s="210"/>
      <c r="L974" s="210"/>
      <c r="M974" s="628"/>
      <c r="N974" s="210"/>
      <c r="O974" s="210"/>
      <c r="P974" s="210"/>
      <c r="Q974" s="210"/>
      <c r="R974" s="210"/>
      <c r="S974" s="210"/>
      <c r="T974" s="210"/>
      <c r="U974" s="210"/>
      <c r="V974" s="210"/>
      <c r="W974" s="210"/>
      <c r="X974" s="210"/>
      <c r="Y974" s="210"/>
      <c r="Z974" s="210"/>
    </row>
    <row r="975" ht="12.75" customHeight="1">
      <c r="A975" s="625"/>
      <c r="B975" s="625"/>
      <c r="C975" s="625"/>
      <c r="D975" s="625"/>
      <c r="E975" s="210"/>
      <c r="F975" s="210"/>
      <c r="G975" s="210"/>
      <c r="H975" s="210"/>
      <c r="I975" s="627"/>
      <c r="J975" s="210"/>
      <c r="K975" s="210"/>
      <c r="L975" s="210"/>
      <c r="M975" s="628"/>
      <c r="N975" s="210"/>
      <c r="O975" s="210"/>
      <c r="P975" s="210"/>
      <c r="Q975" s="210"/>
      <c r="R975" s="210"/>
      <c r="S975" s="210"/>
      <c r="T975" s="210"/>
      <c r="U975" s="210"/>
      <c r="V975" s="210"/>
      <c r="W975" s="210"/>
      <c r="X975" s="210"/>
      <c r="Y975" s="210"/>
      <c r="Z975" s="210"/>
    </row>
    <row r="976" ht="12.75" customHeight="1">
      <c r="A976" s="625"/>
      <c r="B976" s="625"/>
      <c r="C976" s="625"/>
      <c r="D976" s="625"/>
      <c r="E976" s="210"/>
      <c r="F976" s="210"/>
      <c r="G976" s="210"/>
      <c r="H976" s="210"/>
      <c r="I976" s="627"/>
      <c r="J976" s="210"/>
      <c r="K976" s="210"/>
      <c r="L976" s="210"/>
      <c r="M976" s="628"/>
      <c r="N976" s="210"/>
      <c r="O976" s="210"/>
      <c r="P976" s="210"/>
      <c r="Q976" s="210"/>
      <c r="R976" s="210"/>
      <c r="S976" s="210"/>
      <c r="T976" s="210"/>
      <c r="U976" s="210"/>
      <c r="V976" s="210"/>
      <c r="W976" s="210"/>
      <c r="X976" s="210"/>
      <c r="Y976" s="210"/>
      <c r="Z976" s="210"/>
    </row>
    <row r="977" ht="12.75" customHeight="1">
      <c r="A977" s="625"/>
      <c r="B977" s="625"/>
      <c r="C977" s="625"/>
      <c r="D977" s="625"/>
      <c r="E977" s="210"/>
      <c r="F977" s="210"/>
      <c r="G977" s="210"/>
      <c r="H977" s="210"/>
      <c r="I977" s="627"/>
      <c r="J977" s="210"/>
      <c r="K977" s="210"/>
      <c r="L977" s="210"/>
      <c r="M977" s="628"/>
      <c r="N977" s="210"/>
      <c r="O977" s="210"/>
      <c r="P977" s="210"/>
      <c r="Q977" s="210"/>
      <c r="R977" s="210"/>
      <c r="S977" s="210"/>
      <c r="T977" s="210"/>
      <c r="U977" s="210"/>
      <c r="V977" s="210"/>
      <c r="W977" s="210"/>
      <c r="X977" s="210"/>
      <c r="Y977" s="210"/>
      <c r="Z977" s="210"/>
    </row>
    <row r="978" ht="12.75" customHeight="1">
      <c r="A978" s="625"/>
      <c r="B978" s="625"/>
      <c r="C978" s="625"/>
      <c r="D978" s="625"/>
      <c r="E978" s="210"/>
      <c r="F978" s="210"/>
      <c r="G978" s="210"/>
      <c r="H978" s="210"/>
      <c r="I978" s="627"/>
      <c r="J978" s="210"/>
      <c r="K978" s="210"/>
      <c r="L978" s="210"/>
      <c r="M978" s="628"/>
      <c r="N978" s="210"/>
      <c r="O978" s="210"/>
      <c r="P978" s="210"/>
      <c r="Q978" s="210"/>
      <c r="R978" s="210"/>
      <c r="S978" s="210"/>
      <c r="T978" s="210"/>
      <c r="U978" s="210"/>
      <c r="V978" s="210"/>
      <c r="W978" s="210"/>
      <c r="X978" s="210"/>
      <c r="Y978" s="210"/>
      <c r="Z978" s="210"/>
    </row>
    <row r="979" ht="12.75" customHeight="1">
      <c r="A979" s="625"/>
      <c r="B979" s="625"/>
      <c r="C979" s="625"/>
      <c r="D979" s="625"/>
      <c r="E979" s="210"/>
      <c r="F979" s="210"/>
      <c r="G979" s="210"/>
      <c r="H979" s="210"/>
      <c r="I979" s="627"/>
      <c r="J979" s="210"/>
      <c r="K979" s="210"/>
      <c r="L979" s="210"/>
      <c r="M979" s="628"/>
      <c r="N979" s="210"/>
      <c r="O979" s="210"/>
      <c r="P979" s="210"/>
      <c r="Q979" s="210"/>
      <c r="R979" s="210"/>
      <c r="S979" s="210"/>
      <c r="T979" s="210"/>
      <c r="U979" s="210"/>
      <c r="V979" s="210"/>
      <c r="W979" s="210"/>
      <c r="X979" s="210"/>
      <c r="Y979" s="210"/>
      <c r="Z979" s="210"/>
    </row>
    <row r="980" ht="12.75" customHeight="1">
      <c r="A980" s="625"/>
      <c r="B980" s="625"/>
      <c r="C980" s="625"/>
      <c r="D980" s="625"/>
      <c r="E980" s="210"/>
      <c r="F980" s="210"/>
      <c r="G980" s="210"/>
      <c r="H980" s="210"/>
      <c r="I980" s="627"/>
      <c r="J980" s="210"/>
      <c r="K980" s="210"/>
      <c r="L980" s="210"/>
      <c r="M980" s="628"/>
      <c r="N980" s="210"/>
      <c r="O980" s="210"/>
      <c r="P980" s="210"/>
      <c r="Q980" s="210"/>
      <c r="R980" s="210"/>
      <c r="S980" s="210"/>
      <c r="T980" s="210"/>
      <c r="U980" s="210"/>
      <c r="V980" s="210"/>
      <c r="W980" s="210"/>
      <c r="X980" s="210"/>
      <c r="Y980" s="210"/>
      <c r="Z980" s="210"/>
    </row>
    <row r="981" ht="12.75" customHeight="1">
      <c r="A981" s="625"/>
      <c r="B981" s="625"/>
      <c r="C981" s="625"/>
      <c r="D981" s="625"/>
      <c r="E981" s="210"/>
      <c r="F981" s="210"/>
      <c r="G981" s="210"/>
      <c r="H981" s="210"/>
      <c r="I981" s="627"/>
      <c r="J981" s="210"/>
      <c r="K981" s="210"/>
      <c r="L981" s="210"/>
      <c r="M981" s="628"/>
      <c r="N981" s="210"/>
      <c r="O981" s="210"/>
      <c r="P981" s="210"/>
      <c r="Q981" s="210"/>
      <c r="R981" s="210"/>
      <c r="S981" s="210"/>
      <c r="T981" s="210"/>
      <c r="U981" s="210"/>
      <c r="V981" s="210"/>
      <c r="W981" s="210"/>
      <c r="X981" s="210"/>
      <c r="Y981" s="210"/>
      <c r="Z981" s="210"/>
    </row>
    <row r="982" ht="12.75" customHeight="1">
      <c r="A982" s="625"/>
      <c r="B982" s="625"/>
      <c r="C982" s="625"/>
      <c r="D982" s="625"/>
      <c r="E982" s="210"/>
      <c r="F982" s="210"/>
      <c r="G982" s="210"/>
      <c r="H982" s="210"/>
      <c r="I982" s="627"/>
      <c r="J982" s="210"/>
      <c r="K982" s="210"/>
      <c r="L982" s="210"/>
      <c r="M982" s="628"/>
      <c r="N982" s="210"/>
      <c r="O982" s="210"/>
      <c r="P982" s="210"/>
      <c r="Q982" s="210"/>
      <c r="R982" s="210"/>
      <c r="S982" s="210"/>
      <c r="T982" s="210"/>
      <c r="U982" s="210"/>
      <c r="V982" s="210"/>
      <c r="W982" s="210"/>
      <c r="X982" s="210"/>
      <c r="Y982" s="210"/>
      <c r="Z982" s="210"/>
    </row>
    <row r="983" ht="12.75" customHeight="1">
      <c r="A983" s="625"/>
      <c r="B983" s="625"/>
      <c r="C983" s="625"/>
      <c r="D983" s="625"/>
      <c r="E983" s="210"/>
      <c r="F983" s="210"/>
      <c r="G983" s="210"/>
      <c r="H983" s="210"/>
      <c r="I983" s="627"/>
      <c r="J983" s="210"/>
      <c r="K983" s="210"/>
      <c r="L983" s="210"/>
      <c r="M983" s="628"/>
      <c r="N983" s="210"/>
      <c r="O983" s="210"/>
      <c r="P983" s="210"/>
      <c r="Q983" s="210"/>
      <c r="R983" s="210"/>
      <c r="S983" s="210"/>
      <c r="T983" s="210"/>
      <c r="U983" s="210"/>
      <c r="V983" s="210"/>
      <c r="W983" s="210"/>
      <c r="X983" s="210"/>
      <c r="Y983" s="210"/>
      <c r="Z983" s="210"/>
    </row>
    <row r="984" ht="12.75" customHeight="1">
      <c r="A984" s="625"/>
      <c r="B984" s="625"/>
      <c r="C984" s="625"/>
      <c r="D984" s="625"/>
      <c r="E984" s="210"/>
      <c r="F984" s="210"/>
      <c r="G984" s="210"/>
      <c r="H984" s="210"/>
      <c r="I984" s="627"/>
      <c r="J984" s="210"/>
      <c r="K984" s="210"/>
      <c r="L984" s="210"/>
      <c r="M984" s="628"/>
      <c r="N984" s="210"/>
      <c r="O984" s="210"/>
      <c r="P984" s="210"/>
      <c r="Q984" s="210"/>
      <c r="R984" s="210"/>
      <c r="S984" s="210"/>
      <c r="T984" s="210"/>
      <c r="U984" s="210"/>
      <c r="V984" s="210"/>
      <c r="W984" s="210"/>
      <c r="X984" s="210"/>
      <c r="Y984" s="210"/>
      <c r="Z984" s="210"/>
    </row>
    <row r="985" ht="12.75" customHeight="1">
      <c r="A985" s="625"/>
      <c r="B985" s="625"/>
      <c r="C985" s="625"/>
      <c r="D985" s="625"/>
      <c r="E985" s="210"/>
      <c r="F985" s="210"/>
      <c r="G985" s="210"/>
      <c r="H985" s="210"/>
      <c r="I985" s="627"/>
      <c r="J985" s="210"/>
      <c r="K985" s="210"/>
      <c r="L985" s="210"/>
      <c r="M985" s="628"/>
      <c r="N985" s="210"/>
      <c r="O985" s="210"/>
      <c r="P985" s="210"/>
      <c r="Q985" s="210"/>
      <c r="R985" s="210"/>
      <c r="S985" s="210"/>
      <c r="T985" s="210"/>
      <c r="U985" s="210"/>
      <c r="V985" s="210"/>
      <c r="W985" s="210"/>
      <c r="X985" s="210"/>
      <c r="Y985" s="210"/>
      <c r="Z985" s="210"/>
    </row>
    <row r="986" ht="12.75" customHeight="1">
      <c r="A986" s="625"/>
      <c r="B986" s="625"/>
      <c r="C986" s="625"/>
      <c r="D986" s="625"/>
      <c r="E986" s="210"/>
      <c r="F986" s="210"/>
      <c r="G986" s="210"/>
      <c r="H986" s="210"/>
      <c r="I986" s="627"/>
      <c r="J986" s="210"/>
      <c r="K986" s="210"/>
      <c r="L986" s="210"/>
      <c r="M986" s="628"/>
      <c r="N986" s="210"/>
      <c r="O986" s="210"/>
      <c r="P986" s="210"/>
      <c r="Q986" s="210"/>
      <c r="R986" s="210"/>
      <c r="S986" s="210"/>
      <c r="T986" s="210"/>
      <c r="U986" s="210"/>
      <c r="V986" s="210"/>
      <c r="W986" s="210"/>
      <c r="X986" s="210"/>
      <c r="Y986" s="210"/>
      <c r="Z986" s="210"/>
    </row>
    <row r="987" ht="12.75" customHeight="1">
      <c r="A987" s="625"/>
      <c r="B987" s="625"/>
      <c r="C987" s="625"/>
      <c r="D987" s="625"/>
      <c r="E987" s="210"/>
      <c r="F987" s="210"/>
      <c r="G987" s="210"/>
      <c r="H987" s="210"/>
      <c r="I987" s="627"/>
      <c r="J987" s="210"/>
      <c r="K987" s="210"/>
      <c r="L987" s="210"/>
      <c r="M987" s="628"/>
      <c r="N987" s="210"/>
      <c r="O987" s="210"/>
      <c r="P987" s="210"/>
      <c r="Q987" s="210"/>
      <c r="R987" s="210"/>
      <c r="S987" s="210"/>
      <c r="T987" s="210"/>
      <c r="U987" s="210"/>
      <c r="V987" s="210"/>
      <c r="W987" s="210"/>
      <c r="X987" s="210"/>
      <c r="Y987" s="210"/>
      <c r="Z987" s="210"/>
    </row>
    <row r="988" ht="12.75" customHeight="1">
      <c r="A988" s="625"/>
      <c r="B988" s="625"/>
      <c r="C988" s="625"/>
      <c r="D988" s="625"/>
      <c r="E988" s="210"/>
      <c r="F988" s="210"/>
      <c r="G988" s="210"/>
      <c r="H988" s="210"/>
      <c r="I988" s="627"/>
      <c r="J988" s="210"/>
      <c r="K988" s="210"/>
      <c r="L988" s="210"/>
      <c r="M988" s="628"/>
      <c r="N988" s="210"/>
      <c r="O988" s="210"/>
      <c r="P988" s="210"/>
      <c r="Q988" s="210"/>
      <c r="R988" s="210"/>
      <c r="S988" s="210"/>
      <c r="T988" s="210"/>
      <c r="U988" s="210"/>
      <c r="V988" s="210"/>
      <c r="W988" s="210"/>
      <c r="X988" s="210"/>
      <c r="Y988" s="210"/>
      <c r="Z988" s="210"/>
    </row>
    <row r="989" ht="12.75" customHeight="1">
      <c r="A989" s="625"/>
      <c r="B989" s="625"/>
      <c r="C989" s="625"/>
      <c r="D989" s="625"/>
      <c r="E989" s="210"/>
      <c r="F989" s="210"/>
      <c r="G989" s="210"/>
      <c r="H989" s="210"/>
      <c r="I989" s="627"/>
      <c r="J989" s="210"/>
      <c r="K989" s="210"/>
      <c r="L989" s="210"/>
      <c r="M989" s="628"/>
      <c r="N989" s="210"/>
      <c r="O989" s="210"/>
      <c r="P989" s="210"/>
      <c r="Q989" s="210"/>
      <c r="R989" s="210"/>
      <c r="S989" s="210"/>
      <c r="T989" s="210"/>
      <c r="U989" s="210"/>
      <c r="V989" s="210"/>
      <c r="W989" s="210"/>
      <c r="X989" s="210"/>
      <c r="Y989" s="210"/>
      <c r="Z989" s="210"/>
    </row>
    <row r="990" ht="12.75" customHeight="1">
      <c r="A990" s="625"/>
      <c r="B990" s="625"/>
      <c r="C990" s="625"/>
      <c r="D990" s="625"/>
      <c r="E990" s="210"/>
      <c r="F990" s="210"/>
      <c r="G990" s="210"/>
      <c r="H990" s="210"/>
      <c r="I990" s="627"/>
      <c r="J990" s="210"/>
      <c r="K990" s="210"/>
      <c r="L990" s="210"/>
      <c r="M990" s="628"/>
      <c r="N990" s="210"/>
      <c r="O990" s="210"/>
      <c r="P990" s="210"/>
      <c r="Q990" s="210"/>
      <c r="R990" s="210"/>
      <c r="S990" s="210"/>
      <c r="T990" s="210"/>
      <c r="U990" s="210"/>
      <c r="V990" s="210"/>
      <c r="W990" s="210"/>
      <c r="X990" s="210"/>
      <c r="Y990" s="210"/>
      <c r="Z990" s="210"/>
    </row>
    <row r="991" ht="12.75" customHeight="1">
      <c r="A991" s="625"/>
      <c r="B991" s="625"/>
      <c r="C991" s="625"/>
      <c r="D991" s="625"/>
      <c r="E991" s="210"/>
      <c r="F991" s="210"/>
      <c r="G991" s="210"/>
      <c r="H991" s="210"/>
      <c r="I991" s="627"/>
      <c r="J991" s="210"/>
      <c r="K991" s="210"/>
      <c r="L991" s="210"/>
      <c r="M991" s="628"/>
      <c r="N991" s="210"/>
      <c r="O991" s="210"/>
      <c r="P991" s="210"/>
      <c r="Q991" s="210"/>
      <c r="R991" s="210"/>
      <c r="S991" s="210"/>
      <c r="T991" s="210"/>
      <c r="U991" s="210"/>
      <c r="V991" s="210"/>
      <c r="W991" s="210"/>
      <c r="X991" s="210"/>
      <c r="Y991" s="210"/>
      <c r="Z991" s="210"/>
    </row>
    <row r="992" ht="12.75" customHeight="1">
      <c r="A992" s="625"/>
      <c r="B992" s="625"/>
      <c r="C992" s="625"/>
      <c r="D992" s="625"/>
      <c r="E992" s="210"/>
      <c r="F992" s="210"/>
      <c r="G992" s="210"/>
      <c r="H992" s="210"/>
      <c r="I992" s="627"/>
      <c r="J992" s="210"/>
      <c r="K992" s="210"/>
      <c r="L992" s="210"/>
      <c r="M992" s="628"/>
      <c r="N992" s="210"/>
      <c r="O992" s="210"/>
      <c r="P992" s="210"/>
      <c r="Q992" s="210"/>
      <c r="R992" s="210"/>
      <c r="S992" s="210"/>
      <c r="T992" s="210"/>
      <c r="U992" s="210"/>
      <c r="V992" s="210"/>
      <c r="W992" s="210"/>
      <c r="X992" s="210"/>
      <c r="Y992" s="210"/>
      <c r="Z992" s="210"/>
    </row>
    <row r="993" ht="12.75" customHeight="1">
      <c r="A993" s="625"/>
      <c r="B993" s="625"/>
      <c r="C993" s="625"/>
      <c r="D993" s="625"/>
      <c r="E993" s="210"/>
      <c r="F993" s="210"/>
      <c r="G993" s="210"/>
      <c r="H993" s="210"/>
      <c r="I993" s="627"/>
      <c r="J993" s="210"/>
      <c r="K993" s="210"/>
      <c r="L993" s="210"/>
      <c r="M993" s="628"/>
      <c r="N993" s="210"/>
      <c r="O993" s="210"/>
      <c r="P993" s="210"/>
      <c r="Q993" s="210"/>
      <c r="R993" s="210"/>
      <c r="S993" s="210"/>
      <c r="T993" s="210"/>
      <c r="U993" s="210"/>
      <c r="V993" s="210"/>
      <c r="W993" s="210"/>
      <c r="X993" s="210"/>
      <c r="Y993" s="210"/>
      <c r="Z993" s="210"/>
    </row>
    <row r="994" ht="12.75" customHeight="1">
      <c r="A994" s="625"/>
      <c r="B994" s="625"/>
      <c r="C994" s="625"/>
      <c r="D994" s="625"/>
      <c r="E994" s="210"/>
      <c r="F994" s="210"/>
      <c r="G994" s="210"/>
      <c r="H994" s="210"/>
      <c r="I994" s="627"/>
      <c r="J994" s="210"/>
      <c r="K994" s="210"/>
      <c r="L994" s="210"/>
      <c r="M994" s="628"/>
      <c r="N994" s="210"/>
      <c r="O994" s="210"/>
      <c r="P994" s="210"/>
      <c r="Q994" s="210"/>
      <c r="R994" s="210"/>
      <c r="S994" s="210"/>
      <c r="T994" s="210"/>
      <c r="U994" s="210"/>
      <c r="V994" s="210"/>
      <c r="W994" s="210"/>
      <c r="X994" s="210"/>
      <c r="Y994" s="210"/>
      <c r="Z994" s="210"/>
    </row>
    <row r="995" ht="12.75" customHeight="1">
      <c r="A995" s="625"/>
      <c r="B995" s="625"/>
      <c r="C995" s="625"/>
      <c r="D995" s="625"/>
      <c r="E995" s="210"/>
      <c r="F995" s="210"/>
      <c r="G995" s="210"/>
      <c r="H995" s="210"/>
      <c r="I995" s="627"/>
      <c r="J995" s="210"/>
      <c r="K995" s="210"/>
      <c r="L995" s="210"/>
      <c r="M995" s="628"/>
      <c r="N995" s="210"/>
      <c r="O995" s="210"/>
      <c r="P995" s="210"/>
      <c r="Q995" s="210"/>
      <c r="R995" s="210"/>
      <c r="S995" s="210"/>
      <c r="T995" s="210"/>
      <c r="U995" s="210"/>
      <c r="V995" s="210"/>
      <c r="W995" s="210"/>
      <c r="X995" s="210"/>
      <c r="Y995" s="210"/>
      <c r="Z995" s="210"/>
    </row>
    <row r="996" ht="12.75" customHeight="1">
      <c r="A996" s="625"/>
      <c r="B996" s="625"/>
      <c r="C996" s="625"/>
      <c r="D996" s="625"/>
      <c r="E996" s="210"/>
      <c r="F996" s="210"/>
      <c r="G996" s="210"/>
      <c r="H996" s="210"/>
      <c r="I996" s="627"/>
      <c r="J996" s="210"/>
      <c r="K996" s="210"/>
      <c r="L996" s="210"/>
      <c r="M996" s="628"/>
      <c r="N996" s="210"/>
      <c r="O996" s="210"/>
      <c r="P996" s="210"/>
      <c r="Q996" s="210"/>
      <c r="R996" s="210"/>
      <c r="S996" s="210"/>
      <c r="T996" s="210"/>
      <c r="U996" s="210"/>
      <c r="V996" s="210"/>
      <c r="W996" s="210"/>
      <c r="X996" s="210"/>
      <c r="Y996" s="210"/>
      <c r="Z996" s="210"/>
    </row>
    <row r="997" ht="12.75" customHeight="1">
      <c r="A997" s="625"/>
      <c r="B997" s="625"/>
      <c r="C997" s="625"/>
      <c r="D997" s="625"/>
      <c r="E997" s="210"/>
      <c r="F997" s="210"/>
      <c r="G997" s="210"/>
      <c r="H997" s="210"/>
      <c r="I997" s="627"/>
      <c r="J997" s="210"/>
      <c r="K997" s="210"/>
      <c r="L997" s="210"/>
      <c r="M997" s="628"/>
      <c r="N997" s="210"/>
      <c r="O997" s="210"/>
      <c r="P997" s="210"/>
      <c r="Q997" s="210"/>
      <c r="R997" s="210"/>
      <c r="S997" s="210"/>
      <c r="T997" s="210"/>
      <c r="U997" s="210"/>
      <c r="V997" s="210"/>
      <c r="W997" s="210"/>
      <c r="X997" s="210"/>
      <c r="Y997" s="210"/>
      <c r="Z997" s="210"/>
    </row>
    <row r="998" ht="12.75" customHeight="1">
      <c r="A998" s="625"/>
      <c r="B998" s="625"/>
      <c r="C998" s="625"/>
      <c r="D998" s="625"/>
      <c r="E998" s="210"/>
      <c r="F998" s="210"/>
      <c r="G998" s="210"/>
      <c r="H998" s="210"/>
      <c r="I998" s="627"/>
      <c r="J998" s="210"/>
      <c r="K998" s="210"/>
      <c r="L998" s="210"/>
      <c r="M998" s="628"/>
      <c r="N998" s="210"/>
      <c r="O998" s="210"/>
      <c r="P998" s="210"/>
      <c r="Q998" s="210"/>
      <c r="R998" s="210"/>
      <c r="S998" s="210"/>
      <c r="T998" s="210"/>
      <c r="U998" s="210"/>
      <c r="V998" s="210"/>
      <c r="W998" s="210"/>
      <c r="X998" s="210"/>
      <c r="Y998" s="210"/>
      <c r="Z998" s="210"/>
    </row>
    <row r="999" ht="12.75" customHeight="1">
      <c r="A999" s="625"/>
      <c r="B999" s="625"/>
      <c r="C999" s="625"/>
      <c r="D999" s="625"/>
      <c r="E999" s="210"/>
      <c r="F999" s="210"/>
      <c r="G999" s="210"/>
      <c r="H999" s="210"/>
      <c r="I999" s="627"/>
      <c r="J999" s="210"/>
      <c r="K999" s="210"/>
      <c r="L999" s="210"/>
      <c r="M999" s="628"/>
      <c r="N999" s="210"/>
      <c r="O999" s="210"/>
      <c r="P999" s="210"/>
      <c r="Q999" s="210"/>
      <c r="R999" s="210"/>
      <c r="S999" s="210"/>
      <c r="T999" s="210"/>
      <c r="U999" s="210"/>
      <c r="V999" s="210"/>
      <c r="W999" s="210"/>
      <c r="X999" s="210"/>
      <c r="Y999" s="210"/>
      <c r="Z999" s="210"/>
    </row>
    <row r="1000" ht="12.75" customHeight="1">
      <c r="A1000" s="625"/>
      <c r="B1000" s="625"/>
      <c r="C1000" s="625"/>
      <c r="D1000" s="625"/>
      <c r="E1000" s="210"/>
      <c r="F1000" s="210"/>
      <c r="G1000" s="210"/>
      <c r="H1000" s="210"/>
      <c r="I1000" s="627"/>
      <c r="J1000" s="210"/>
      <c r="K1000" s="210"/>
      <c r="L1000" s="210"/>
      <c r="M1000" s="628"/>
      <c r="N1000" s="210"/>
      <c r="O1000" s="210"/>
      <c r="P1000" s="210"/>
      <c r="Q1000" s="210"/>
      <c r="R1000" s="210"/>
      <c r="S1000" s="210"/>
      <c r="T1000" s="210"/>
      <c r="U1000" s="210"/>
      <c r="V1000" s="210"/>
      <c r="W1000" s="210"/>
      <c r="X1000" s="210"/>
      <c r="Y1000" s="210"/>
      <c r="Z1000" s="210"/>
    </row>
  </sheetData>
  <autoFilter ref="$A$1:$M$92"/>
  <mergeCells count="76">
    <mergeCell ref="O69:R69"/>
    <mergeCell ref="O70:R70"/>
    <mergeCell ref="O71:R71"/>
    <mergeCell ref="O72:R72"/>
    <mergeCell ref="O73:R73"/>
    <mergeCell ref="O74:R74"/>
    <mergeCell ref="O75:R75"/>
    <mergeCell ref="O76:R76"/>
    <mergeCell ref="O78:T79"/>
    <mergeCell ref="O80:R80"/>
    <mergeCell ref="O81:R81"/>
    <mergeCell ref="O82:R82"/>
    <mergeCell ref="O83:R83"/>
    <mergeCell ref="O84:R84"/>
    <mergeCell ref="P94:R94"/>
    <mergeCell ref="P95:R95"/>
    <mergeCell ref="P96:R96"/>
    <mergeCell ref="P97:R97"/>
    <mergeCell ref="P98:R98"/>
    <mergeCell ref="P99:R99"/>
    <mergeCell ref="O85:R85"/>
    <mergeCell ref="O87:R88"/>
    <mergeCell ref="P89:R89"/>
    <mergeCell ref="P90:R90"/>
    <mergeCell ref="P91:R91"/>
    <mergeCell ref="P92:R92"/>
    <mergeCell ref="P93:R93"/>
    <mergeCell ref="O2:P2"/>
    <mergeCell ref="O14:S15"/>
    <mergeCell ref="O16:S16"/>
    <mergeCell ref="O17:S17"/>
    <mergeCell ref="O18:S18"/>
    <mergeCell ref="O19:S19"/>
    <mergeCell ref="O20:S20"/>
    <mergeCell ref="O21:S21"/>
    <mergeCell ref="O22:S22"/>
    <mergeCell ref="O23:S23"/>
    <mergeCell ref="O24:S24"/>
    <mergeCell ref="O26:S27"/>
    <mergeCell ref="P28:R28"/>
    <mergeCell ref="P29:R29"/>
    <mergeCell ref="P30:R30"/>
    <mergeCell ref="P31:R31"/>
    <mergeCell ref="P32:R32"/>
    <mergeCell ref="P33:R33"/>
    <mergeCell ref="P34:R34"/>
    <mergeCell ref="P35:R35"/>
    <mergeCell ref="P36:R36"/>
    <mergeCell ref="P37:R37"/>
    <mergeCell ref="P38:R38"/>
    <mergeCell ref="P39:R39"/>
    <mergeCell ref="P40:R40"/>
    <mergeCell ref="P41:R41"/>
    <mergeCell ref="P42:R42"/>
    <mergeCell ref="O44:S45"/>
    <mergeCell ref="P46:R46"/>
    <mergeCell ref="P47:R47"/>
    <mergeCell ref="P48:R48"/>
    <mergeCell ref="P49:R49"/>
    <mergeCell ref="P50:R50"/>
    <mergeCell ref="P51:R51"/>
    <mergeCell ref="P52:R52"/>
    <mergeCell ref="P53:R53"/>
    <mergeCell ref="P54:R54"/>
    <mergeCell ref="P55:R55"/>
    <mergeCell ref="P56:R56"/>
    <mergeCell ref="P57:R57"/>
    <mergeCell ref="P58:R58"/>
    <mergeCell ref="P59:R59"/>
    <mergeCell ref="O61:T62"/>
    <mergeCell ref="O63:R63"/>
    <mergeCell ref="O64:R64"/>
    <mergeCell ref="O65:R65"/>
    <mergeCell ref="O66:R66"/>
    <mergeCell ref="O67:R67"/>
    <mergeCell ref="O68:R68"/>
  </mergeCells>
  <conditionalFormatting sqref="I78">
    <cfRule type="notContainsBlanks" dxfId="0" priority="1">
      <formula>LEN(TRIM(I78))&gt;0</formula>
    </cfRule>
  </conditionalFormatting>
  <printOptions/>
  <pageMargins bottom="1.0" footer="0.0" header="0.0" left="0.75" right="0.75" top="1.0"/>
  <pageSetup orientation="portrait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xSplit="1.0" topLeftCell="B1" activePane="topRight" state="frozen"/>
      <selection activeCell="C2" sqref="C2" pane="topRight"/>
    </sheetView>
  </sheetViews>
  <sheetFormatPr customHeight="1" defaultColWidth="14.43" defaultRowHeight="15.0"/>
  <cols>
    <col customWidth="1" min="1" max="1" width="15.57"/>
    <col customWidth="1" min="2" max="2" width="28.57"/>
    <col customWidth="1" min="3" max="3" width="19.43"/>
    <col customWidth="1" min="4" max="4" width="26.14"/>
    <col customWidth="1" min="5" max="5" width="40.57"/>
    <col customWidth="1" min="6" max="6" width="71.43"/>
    <col customWidth="1" min="7" max="7" width="15.43"/>
    <col customWidth="1" min="8" max="8" width="31.29"/>
    <col customWidth="1" min="9" max="9" width="33.29"/>
    <col customWidth="1" min="10" max="10" width="35.14"/>
    <col customWidth="1" min="11" max="11" width="57.14"/>
    <col customWidth="1" min="12" max="12" width="76.43"/>
    <col customWidth="1" min="13" max="13" width="53.43"/>
    <col customWidth="1" min="14" max="14" width="9.14"/>
    <col customWidth="1" min="15" max="15" width="27.14"/>
    <col customWidth="1" min="16" max="16" width="9.86"/>
    <col customWidth="1" min="17" max="17" width="3.43"/>
    <col customWidth="1" min="18" max="18" width="39.14"/>
    <col customWidth="1" min="19" max="19" width="62.86"/>
    <col customWidth="1" min="20" max="20" width="13.71"/>
    <col customWidth="1" min="21" max="26" width="8.71"/>
  </cols>
  <sheetData>
    <row r="1" ht="12.75" customHeight="1">
      <c r="A1" s="581" t="s">
        <v>0</v>
      </c>
      <c r="B1" s="581" t="s">
        <v>1</v>
      </c>
      <c r="C1" s="581" t="s">
        <v>2</v>
      </c>
      <c r="D1" s="580" t="s">
        <v>3</v>
      </c>
      <c r="E1" s="581" t="s">
        <v>4</v>
      </c>
      <c r="F1" s="581" t="s">
        <v>5</v>
      </c>
      <c r="G1" s="581" t="s">
        <v>6</v>
      </c>
      <c r="H1" s="581" t="s">
        <v>7</v>
      </c>
      <c r="I1" s="580" t="s">
        <v>8</v>
      </c>
      <c r="J1" s="581" t="s">
        <v>198</v>
      </c>
      <c r="K1" s="582" t="s">
        <v>10</v>
      </c>
      <c r="L1" s="582" t="s">
        <v>11</v>
      </c>
      <c r="M1" s="326" t="s">
        <v>12</v>
      </c>
      <c r="N1" s="210"/>
      <c r="O1" s="210"/>
      <c r="P1" s="210"/>
      <c r="Q1" s="210"/>
      <c r="R1" s="210"/>
      <c r="S1" s="210"/>
      <c r="T1" s="210"/>
      <c r="U1" s="210"/>
      <c r="V1" s="210"/>
      <c r="W1" s="210"/>
      <c r="X1" s="210"/>
      <c r="Y1" s="210"/>
      <c r="Z1" s="210"/>
    </row>
    <row r="2" ht="12.75" customHeight="1">
      <c r="A2" s="597">
        <v>102.0</v>
      </c>
      <c r="B2" s="437" t="s">
        <v>13609</v>
      </c>
      <c r="C2" s="439">
        <v>2000.0</v>
      </c>
      <c r="D2" s="511">
        <v>36650.0</v>
      </c>
      <c r="E2" s="437" t="s">
        <v>13610</v>
      </c>
      <c r="F2" s="437" t="s">
        <v>13611</v>
      </c>
      <c r="G2" s="437" t="s">
        <v>34</v>
      </c>
      <c r="H2" s="437" t="s">
        <v>13612</v>
      </c>
      <c r="I2" s="511">
        <v>37275.0</v>
      </c>
      <c r="J2" s="439">
        <v>1.0</v>
      </c>
      <c r="K2" s="649" t="s">
        <v>322</v>
      </c>
      <c r="L2" s="439" t="s">
        <v>390</v>
      </c>
      <c r="M2" s="330">
        <f t="shared" ref="M2:M54" si="1">I2-D2</f>
        <v>625</v>
      </c>
      <c r="N2" s="210"/>
      <c r="O2" s="557" t="s">
        <v>12998</v>
      </c>
      <c r="P2" s="329"/>
      <c r="Q2" s="15"/>
      <c r="R2" s="15"/>
      <c r="S2" s="15"/>
      <c r="T2" s="15"/>
      <c r="U2" s="210"/>
      <c r="V2" s="210"/>
      <c r="W2" s="210"/>
      <c r="X2" s="210"/>
      <c r="Y2" s="210"/>
      <c r="Z2" s="210"/>
    </row>
    <row r="3" ht="12.75" customHeight="1">
      <c r="A3" s="590">
        <v>202.0</v>
      </c>
      <c r="B3" s="431" t="s">
        <v>13613</v>
      </c>
      <c r="C3" s="433">
        <v>2000.0</v>
      </c>
      <c r="D3" s="508">
        <v>36784.0</v>
      </c>
      <c r="E3" s="431" t="s">
        <v>13614</v>
      </c>
      <c r="F3" s="431" t="s">
        <v>212</v>
      </c>
      <c r="G3" s="431" t="s">
        <v>806</v>
      </c>
      <c r="H3" s="431" t="s">
        <v>13615</v>
      </c>
      <c r="I3" s="508">
        <v>37287.0</v>
      </c>
      <c r="J3" s="433">
        <v>1.0</v>
      </c>
      <c r="K3" s="650" t="s">
        <v>309</v>
      </c>
      <c r="L3" s="431" t="s">
        <v>395</v>
      </c>
      <c r="M3" s="327">
        <f t="shared" si="1"/>
        <v>503</v>
      </c>
      <c r="N3" s="210"/>
      <c r="O3" s="331" t="s">
        <v>27</v>
      </c>
      <c r="P3" s="331">
        <f>COUNTIF($G$2:$G$476,"PT")</f>
        <v>13</v>
      </c>
      <c r="Q3" s="15"/>
      <c r="R3" s="15"/>
      <c r="S3" s="15"/>
      <c r="T3" s="15"/>
      <c r="U3" s="210"/>
      <c r="V3" s="210"/>
      <c r="W3" s="210"/>
      <c r="X3" s="210"/>
      <c r="Y3" s="210"/>
      <c r="Z3" s="210"/>
    </row>
    <row r="4" ht="12.75" customHeight="1">
      <c r="A4" s="597">
        <v>302.0</v>
      </c>
      <c r="B4" s="437" t="s">
        <v>13616</v>
      </c>
      <c r="C4" s="439">
        <v>1999.0</v>
      </c>
      <c r="D4" s="511">
        <v>36494.0</v>
      </c>
      <c r="E4" s="437" t="s">
        <v>13617</v>
      </c>
      <c r="F4" s="437" t="s">
        <v>13618</v>
      </c>
      <c r="G4" s="437" t="s">
        <v>707</v>
      </c>
      <c r="H4" s="437" t="s">
        <v>251</v>
      </c>
      <c r="I4" s="511">
        <v>37295.0</v>
      </c>
      <c r="J4" s="439">
        <v>2.0</v>
      </c>
      <c r="K4" s="650" t="s">
        <v>309</v>
      </c>
      <c r="L4" s="439" t="s">
        <v>390</v>
      </c>
      <c r="M4" s="330">
        <f t="shared" si="1"/>
        <v>801</v>
      </c>
      <c r="N4" s="210"/>
      <c r="O4" s="332" t="s">
        <v>34</v>
      </c>
      <c r="P4" s="332">
        <f>COUNTIF($G$2:$G$476,"PTN")</f>
        <v>5</v>
      </c>
      <c r="Q4" s="25"/>
      <c r="R4" s="25"/>
      <c r="S4" s="25"/>
      <c r="T4" s="25"/>
      <c r="U4" s="210"/>
      <c r="V4" s="210"/>
      <c r="W4" s="210"/>
      <c r="X4" s="210"/>
      <c r="Y4" s="210"/>
      <c r="Z4" s="210"/>
    </row>
    <row r="5" ht="12.75" customHeight="1">
      <c r="A5" s="590">
        <v>402.0</v>
      </c>
      <c r="B5" s="431" t="s">
        <v>13619</v>
      </c>
      <c r="C5" s="433">
        <v>2000.0</v>
      </c>
      <c r="D5" s="508">
        <v>36769.0</v>
      </c>
      <c r="E5" s="431" t="s">
        <v>13620</v>
      </c>
      <c r="F5" s="431" t="s">
        <v>13621</v>
      </c>
      <c r="G5" s="431" t="s">
        <v>707</v>
      </c>
      <c r="H5" s="431" t="s">
        <v>4149</v>
      </c>
      <c r="I5" s="508">
        <v>37313.0</v>
      </c>
      <c r="J5" s="433">
        <v>2.0</v>
      </c>
      <c r="K5" s="647" t="s">
        <v>293</v>
      </c>
      <c r="L5" s="431" t="s">
        <v>390</v>
      </c>
      <c r="M5" s="327">
        <f t="shared" si="1"/>
        <v>544</v>
      </c>
      <c r="N5" s="210"/>
      <c r="O5" s="333" t="s">
        <v>40</v>
      </c>
      <c r="P5" s="333">
        <f>COUNTIF($G$2:$G$476,"PTE")</f>
        <v>0</v>
      </c>
      <c r="Q5" s="25"/>
      <c r="R5" s="25"/>
      <c r="S5" s="25"/>
      <c r="T5" s="25"/>
      <c r="U5" s="210"/>
      <c r="V5" s="210"/>
      <c r="W5" s="210"/>
      <c r="X5" s="210"/>
      <c r="Y5" s="210"/>
      <c r="Z5" s="210"/>
    </row>
    <row r="6" ht="12.75" customHeight="1">
      <c r="A6" s="597">
        <v>502.0</v>
      </c>
      <c r="B6" s="437" t="s">
        <v>13622</v>
      </c>
      <c r="C6" s="439">
        <v>2000.0</v>
      </c>
      <c r="D6" s="511">
        <v>36769.0</v>
      </c>
      <c r="E6" s="437" t="s">
        <v>13623</v>
      </c>
      <c r="F6" s="437" t="s">
        <v>13621</v>
      </c>
      <c r="G6" s="437" t="s">
        <v>34</v>
      </c>
      <c r="H6" s="437" t="s">
        <v>4149</v>
      </c>
      <c r="I6" s="511">
        <v>37313.0</v>
      </c>
      <c r="J6" s="439">
        <v>2.0</v>
      </c>
      <c r="K6" s="649" t="s">
        <v>322</v>
      </c>
      <c r="L6" s="439" t="s">
        <v>390</v>
      </c>
      <c r="M6" s="330">
        <f t="shared" si="1"/>
        <v>544</v>
      </c>
      <c r="N6" s="210"/>
      <c r="O6" s="332" t="s">
        <v>46</v>
      </c>
      <c r="P6" s="332">
        <f>COUNTIF($G$2:$G$476,"Pré-Mistura")</f>
        <v>0</v>
      </c>
      <c r="Q6" s="25"/>
      <c r="R6" s="25"/>
      <c r="S6" s="25"/>
      <c r="T6" s="25"/>
      <c r="U6" s="210"/>
      <c r="V6" s="210"/>
      <c r="W6" s="210"/>
      <c r="X6" s="210"/>
      <c r="Y6" s="210"/>
      <c r="Z6" s="210"/>
    </row>
    <row r="7" ht="12.75" customHeight="1">
      <c r="A7" s="590">
        <v>602.0</v>
      </c>
      <c r="B7" s="431" t="s">
        <v>13624</v>
      </c>
      <c r="C7" s="433">
        <v>1999.0</v>
      </c>
      <c r="D7" s="508">
        <v>36234.0</v>
      </c>
      <c r="E7" s="431" t="s">
        <v>13625</v>
      </c>
      <c r="F7" s="431" t="s">
        <v>1509</v>
      </c>
      <c r="G7" s="431" t="s">
        <v>806</v>
      </c>
      <c r="H7" s="431" t="s">
        <v>321</v>
      </c>
      <c r="I7" s="508">
        <v>36590.0</v>
      </c>
      <c r="J7" s="433">
        <v>3.0</v>
      </c>
      <c r="K7" s="649" t="s">
        <v>322</v>
      </c>
      <c r="L7" s="431" t="s">
        <v>395</v>
      </c>
      <c r="M7" s="327">
        <f t="shared" si="1"/>
        <v>356</v>
      </c>
      <c r="N7" s="210"/>
      <c r="O7" s="333" t="s">
        <v>713</v>
      </c>
      <c r="P7" s="333">
        <f>COUNTIF($G$2:$G$476,"PF")</f>
        <v>23</v>
      </c>
      <c r="Q7" s="25"/>
      <c r="R7" s="25"/>
      <c r="S7" s="25"/>
      <c r="T7" s="25"/>
      <c r="U7" s="210"/>
      <c r="V7" s="210"/>
      <c r="W7" s="210"/>
      <c r="X7" s="210"/>
      <c r="Y7" s="210"/>
      <c r="Z7" s="210"/>
    </row>
    <row r="8" ht="12.75" customHeight="1">
      <c r="A8" s="597">
        <v>702.0</v>
      </c>
      <c r="B8" s="437" t="s">
        <v>13626</v>
      </c>
      <c r="C8" s="439">
        <v>2000.0</v>
      </c>
      <c r="D8" s="511">
        <v>36650.0</v>
      </c>
      <c r="E8" s="437" t="s">
        <v>13627</v>
      </c>
      <c r="F8" s="437" t="s">
        <v>13628</v>
      </c>
      <c r="G8" s="437" t="s">
        <v>34</v>
      </c>
      <c r="H8" s="437" t="s">
        <v>13612</v>
      </c>
      <c r="I8" s="511">
        <v>37329.0</v>
      </c>
      <c r="J8" s="439">
        <v>3.0</v>
      </c>
      <c r="K8" s="647" t="s">
        <v>293</v>
      </c>
      <c r="L8" s="439" t="s">
        <v>390</v>
      </c>
      <c r="M8" s="330">
        <f t="shared" si="1"/>
        <v>679</v>
      </c>
      <c r="N8" s="210"/>
      <c r="O8" s="332" t="s">
        <v>707</v>
      </c>
      <c r="P8" s="332">
        <f>COUNTIF($G$2:$G$476,"PFN")</f>
        <v>6</v>
      </c>
      <c r="Q8" s="25"/>
      <c r="R8" s="25"/>
      <c r="S8" s="25"/>
      <c r="T8" s="25"/>
      <c r="U8" s="210"/>
      <c r="V8" s="210"/>
      <c r="W8" s="210"/>
      <c r="X8" s="210"/>
      <c r="Y8" s="210"/>
      <c r="Z8" s="210"/>
    </row>
    <row r="9" ht="12.75" customHeight="1">
      <c r="A9" s="590">
        <v>802.0</v>
      </c>
      <c r="B9" s="431" t="s">
        <v>13629</v>
      </c>
      <c r="C9" s="433">
        <v>2000.0</v>
      </c>
      <c r="D9" s="508">
        <v>36679.0</v>
      </c>
      <c r="E9" s="431" t="s">
        <v>13630</v>
      </c>
      <c r="F9" s="431" t="s">
        <v>13631</v>
      </c>
      <c r="G9" s="431" t="s">
        <v>34</v>
      </c>
      <c r="H9" s="431" t="s">
        <v>13612</v>
      </c>
      <c r="I9" s="508">
        <v>37331.0</v>
      </c>
      <c r="J9" s="433">
        <v>3.0</v>
      </c>
      <c r="K9" s="649" t="s">
        <v>322</v>
      </c>
      <c r="L9" s="431" t="s">
        <v>395</v>
      </c>
      <c r="M9" s="327">
        <f t="shared" si="1"/>
        <v>652</v>
      </c>
      <c r="N9" s="210"/>
      <c r="O9" s="333" t="s">
        <v>720</v>
      </c>
      <c r="P9" s="333">
        <f>COUNTIF($G$2:$G$476,"PF/PTE")</f>
        <v>0</v>
      </c>
      <c r="Q9" s="25"/>
      <c r="R9" s="25"/>
      <c r="S9" s="25"/>
      <c r="T9" s="25"/>
      <c r="U9" s="210"/>
      <c r="V9" s="210"/>
      <c r="W9" s="210"/>
      <c r="X9" s="210"/>
      <c r="Y9" s="210"/>
      <c r="Z9" s="210"/>
    </row>
    <row r="10" ht="12.75" customHeight="1">
      <c r="A10" s="597">
        <v>902.0</v>
      </c>
      <c r="B10" s="437" t="s">
        <v>13632</v>
      </c>
      <c r="C10" s="439">
        <v>2000.0</v>
      </c>
      <c r="D10" s="511">
        <v>36714.0</v>
      </c>
      <c r="E10" s="437" t="s">
        <v>13633</v>
      </c>
      <c r="F10" s="437" t="s">
        <v>4066</v>
      </c>
      <c r="G10" s="437" t="s">
        <v>806</v>
      </c>
      <c r="H10" s="437" t="s">
        <v>50</v>
      </c>
      <c r="I10" s="511">
        <v>37342.0</v>
      </c>
      <c r="J10" s="439">
        <v>3.0</v>
      </c>
      <c r="K10" s="648" t="s">
        <v>344</v>
      </c>
      <c r="L10" s="439" t="s">
        <v>395</v>
      </c>
      <c r="M10" s="330">
        <f t="shared" si="1"/>
        <v>628</v>
      </c>
      <c r="N10" s="210"/>
      <c r="O10" s="332" t="s">
        <v>725</v>
      </c>
      <c r="P10" s="332">
        <f>COUNTIF($G$2:$G$476,"Bio")</f>
        <v>6</v>
      </c>
      <c r="Q10" s="25"/>
      <c r="R10" s="25"/>
      <c r="S10" s="25"/>
      <c r="T10" s="25"/>
      <c r="U10" s="210"/>
      <c r="V10" s="210"/>
      <c r="W10" s="210"/>
      <c r="X10" s="210"/>
      <c r="Y10" s="210"/>
      <c r="Z10" s="210"/>
    </row>
    <row r="11" ht="12.75" customHeight="1">
      <c r="A11" s="590">
        <v>1002.0</v>
      </c>
      <c r="B11" s="431" t="s">
        <v>13634</v>
      </c>
      <c r="C11" s="433">
        <v>2000.0</v>
      </c>
      <c r="D11" s="508">
        <v>36714.0</v>
      </c>
      <c r="E11" s="431" t="s">
        <v>13635</v>
      </c>
      <c r="F11" s="431" t="s">
        <v>31</v>
      </c>
      <c r="G11" s="431" t="s">
        <v>806</v>
      </c>
      <c r="H11" s="431" t="s">
        <v>50</v>
      </c>
      <c r="I11" s="508">
        <v>37349.0</v>
      </c>
      <c r="J11" s="433">
        <v>4.0</v>
      </c>
      <c r="K11" s="647" t="s">
        <v>293</v>
      </c>
      <c r="L11" s="431" t="s">
        <v>395</v>
      </c>
      <c r="M11" s="327">
        <f t="shared" si="1"/>
        <v>635</v>
      </c>
      <c r="N11" s="210"/>
      <c r="O11" s="334" t="s">
        <v>729</v>
      </c>
      <c r="P11" s="334">
        <f>COUNTIF($G$2:$G$476,"Bio/Org")</f>
        <v>0</v>
      </c>
      <c r="Q11" s="25"/>
      <c r="R11" s="25"/>
      <c r="S11" s="25"/>
      <c r="T11" s="25"/>
      <c r="U11" s="210"/>
      <c r="V11" s="210"/>
      <c r="W11" s="210"/>
      <c r="X11" s="210"/>
      <c r="Y11" s="210"/>
      <c r="Z11" s="210"/>
    </row>
    <row r="12" ht="12.75" customHeight="1">
      <c r="A12" s="597">
        <v>1102.0</v>
      </c>
      <c r="B12" s="437" t="s">
        <v>13636</v>
      </c>
      <c r="C12" s="439">
        <v>2000.0</v>
      </c>
      <c r="D12" s="511">
        <v>36557.0</v>
      </c>
      <c r="E12" s="437" t="s">
        <v>13637</v>
      </c>
      <c r="F12" s="437" t="s">
        <v>1293</v>
      </c>
      <c r="G12" s="437" t="s">
        <v>806</v>
      </c>
      <c r="H12" s="437" t="s">
        <v>807</v>
      </c>
      <c r="I12" s="511">
        <v>37356.0</v>
      </c>
      <c r="J12" s="439">
        <v>4.0</v>
      </c>
      <c r="K12" s="649" t="s">
        <v>322</v>
      </c>
      <c r="L12" s="439" t="s">
        <v>390</v>
      </c>
      <c r="M12" s="330">
        <f t="shared" si="1"/>
        <v>799</v>
      </c>
      <c r="N12" s="210"/>
      <c r="O12" s="335" t="s">
        <v>51</v>
      </c>
      <c r="P12" s="336">
        <f>SUM(P3:P11)</f>
        <v>53</v>
      </c>
      <c r="Q12" s="25"/>
      <c r="R12" s="25"/>
      <c r="S12" s="25"/>
      <c r="T12" s="25"/>
      <c r="U12" s="210"/>
      <c r="V12" s="210"/>
      <c r="W12" s="210"/>
      <c r="X12" s="210"/>
      <c r="Y12" s="210"/>
      <c r="Z12" s="210"/>
    </row>
    <row r="13" ht="12.75" customHeight="1">
      <c r="A13" s="590">
        <v>1202.0</v>
      </c>
      <c r="B13" s="431" t="s">
        <v>13638</v>
      </c>
      <c r="C13" s="433">
        <v>2000.0</v>
      </c>
      <c r="D13" s="508">
        <v>36704.0</v>
      </c>
      <c r="E13" s="431" t="s">
        <v>13639</v>
      </c>
      <c r="F13" s="431" t="s">
        <v>13640</v>
      </c>
      <c r="G13" s="431" t="s">
        <v>725</v>
      </c>
      <c r="H13" s="431" t="s">
        <v>6884</v>
      </c>
      <c r="I13" s="508">
        <v>37372.0</v>
      </c>
      <c r="J13" s="433">
        <v>4.0</v>
      </c>
      <c r="K13" s="648" t="s">
        <v>344</v>
      </c>
      <c r="L13" s="431" t="s">
        <v>399</v>
      </c>
      <c r="M13" s="327">
        <f t="shared" si="1"/>
        <v>668</v>
      </c>
      <c r="N13" s="210"/>
      <c r="O13" s="25"/>
      <c r="P13" s="25"/>
      <c r="Q13" s="25"/>
      <c r="R13" s="337"/>
      <c r="S13" s="337"/>
      <c r="T13" s="25"/>
      <c r="U13" s="210"/>
      <c r="V13" s="210"/>
      <c r="W13" s="210"/>
      <c r="X13" s="210"/>
      <c r="Y13" s="210"/>
      <c r="Z13" s="210"/>
    </row>
    <row r="14" ht="13.5" customHeight="1">
      <c r="A14" s="597">
        <v>1302.0</v>
      </c>
      <c r="B14" s="437" t="s">
        <v>13641</v>
      </c>
      <c r="C14" s="439">
        <v>2000.0</v>
      </c>
      <c r="D14" s="511">
        <v>36753.0</v>
      </c>
      <c r="E14" s="437" t="s">
        <v>13642</v>
      </c>
      <c r="F14" s="437" t="s">
        <v>13643</v>
      </c>
      <c r="G14" s="437" t="s">
        <v>725</v>
      </c>
      <c r="H14" s="437" t="s">
        <v>6884</v>
      </c>
      <c r="I14" s="511">
        <v>37372.0</v>
      </c>
      <c r="J14" s="439">
        <v>4.0</v>
      </c>
      <c r="K14" s="648" t="s">
        <v>344</v>
      </c>
      <c r="L14" s="439" t="s">
        <v>399</v>
      </c>
      <c r="M14" s="330">
        <f t="shared" si="1"/>
        <v>619</v>
      </c>
      <c r="N14" s="210"/>
      <c r="O14" s="338" t="s">
        <v>61</v>
      </c>
      <c r="P14" s="95"/>
      <c r="Q14" s="95"/>
      <c r="R14" s="95"/>
      <c r="S14" s="96"/>
      <c r="T14" s="25"/>
      <c r="U14" s="210"/>
      <c r="V14" s="210"/>
      <c r="W14" s="210"/>
      <c r="X14" s="210"/>
      <c r="Y14" s="210"/>
      <c r="Z14" s="210"/>
    </row>
    <row r="15" ht="14.25" customHeight="1">
      <c r="A15" s="590">
        <v>1402.0</v>
      </c>
      <c r="B15" s="431" t="s">
        <v>13644</v>
      </c>
      <c r="C15" s="433">
        <v>1999.0</v>
      </c>
      <c r="D15" s="508">
        <v>36460.0</v>
      </c>
      <c r="E15" s="431" t="s">
        <v>13645</v>
      </c>
      <c r="F15" s="431" t="s">
        <v>11270</v>
      </c>
      <c r="G15" s="431" t="s">
        <v>806</v>
      </c>
      <c r="H15" s="431" t="s">
        <v>13646</v>
      </c>
      <c r="I15" s="508">
        <v>37380.0</v>
      </c>
      <c r="J15" s="433">
        <v>5.0</v>
      </c>
      <c r="K15" s="648" t="s">
        <v>344</v>
      </c>
      <c r="L15" s="431" t="s">
        <v>390</v>
      </c>
      <c r="M15" s="327">
        <f t="shared" si="1"/>
        <v>920</v>
      </c>
      <c r="N15" s="210"/>
      <c r="O15" s="339"/>
      <c r="P15" s="340"/>
      <c r="Q15" s="340"/>
      <c r="R15" s="340"/>
      <c r="S15" s="341"/>
      <c r="T15" s="25"/>
      <c r="U15" s="210"/>
      <c r="V15" s="210"/>
      <c r="W15" s="210"/>
      <c r="X15" s="210"/>
      <c r="Y15" s="210"/>
      <c r="Z15" s="210"/>
    </row>
    <row r="16" ht="12.75" customHeight="1">
      <c r="A16" s="597">
        <v>1502.0</v>
      </c>
      <c r="B16" s="437" t="s">
        <v>13647</v>
      </c>
      <c r="C16" s="439">
        <v>1998.0</v>
      </c>
      <c r="D16" s="511">
        <v>36128.0</v>
      </c>
      <c r="E16" s="437" t="s">
        <v>13648</v>
      </c>
      <c r="F16" s="437" t="s">
        <v>1365</v>
      </c>
      <c r="G16" s="437" t="s">
        <v>806</v>
      </c>
      <c r="H16" s="437" t="s">
        <v>321</v>
      </c>
      <c r="I16" s="511">
        <v>37383.0</v>
      </c>
      <c r="J16" s="439">
        <v>5.0</v>
      </c>
      <c r="K16" s="649" t="s">
        <v>322</v>
      </c>
      <c r="L16" s="439" t="s">
        <v>395</v>
      </c>
      <c r="M16" s="330">
        <f t="shared" si="1"/>
        <v>1255</v>
      </c>
      <c r="N16" s="210"/>
      <c r="O16" s="342" t="s">
        <v>13649</v>
      </c>
      <c r="P16" s="343"/>
      <c r="Q16" s="343"/>
      <c r="R16" s="343"/>
      <c r="S16" s="344"/>
      <c r="T16" s="25"/>
      <c r="U16" s="210"/>
      <c r="V16" s="210"/>
      <c r="W16" s="210"/>
      <c r="X16" s="210"/>
      <c r="Y16" s="210"/>
      <c r="Z16" s="210"/>
    </row>
    <row r="17" ht="12.75" customHeight="1">
      <c r="A17" s="590">
        <v>1602.0</v>
      </c>
      <c r="B17" s="431" t="s">
        <v>13650</v>
      </c>
      <c r="C17" s="433">
        <v>2000.0</v>
      </c>
      <c r="D17" s="508">
        <v>36748.0</v>
      </c>
      <c r="E17" s="431" t="s">
        <v>13651</v>
      </c>
      <c r="F17" s="431" t="s">
        <v>13311</v>
      </c>
      <c r="G17" s="431" t="s">
        <v>806</v>
      </c>
      <c r="H17" s="431" t="s">
        <v>13612</v>
      </c>
      <c r="I17" s="508">
        <v>37387.0</v>
      </c>
      <c r="J17" s="433">
        <v>5.0</v>
      </c>
      <c r="K17" s="649" t="s">
        <v>322</v>
      </c>
      <c r="L17" s="431" t="s">
        <v>390</v>
      </c>
      <c r="M17" s="327">
        <f t="shared" si="1"/>
        <v>639</v>
      </c>
      <c r="N17" s="210"/>
      <c r="O17" s="345" t="s">
        <v>13652</v>
      </c>
      <c r="P17" s="106"/>
      <c r="Q17" s="106"/>
      <c r="R17" s="106"/>
      <c r="S17" s="107"/>
      <c r="T17" s="25"/>
      <c r="U17" s="210"/>
      <c r="V17" s="210"/>
      <c r="W17" s="210"/>
      <c r="X17" s="210"/>
      <c r="Y17" s="210"/>
      <c r="Z17" s="210"/>
    </row>
    <row r="18" ht="12.75" customHeight="1">
      <c r="A18" s="597">
        <v>1702.0</v>
      </c>
      <c r="B18" s="437" t="s">
        <v>13653</v>
      </c>
      <c r="C18" s="439">
        <v>1994.0</v>
      </c>
      <c r="D18" s="511">
        <v>34345.0</v>
      </c>
      <c r="E18" s="437" t="s">
        <v>13654</v>
      </c>
      <c r="F18" s="437" t="s">
        <v>933</v>
      </c>
      <c r="G18" s="437" t="s">
        <v>430</v>
      </c>
      <c r="H18" s="437" t="s">
        <v>11872</v>
      </c>
      <c r="I18" s="511">
        <v>37387.0</v>
      </c>
      <c r="J18" s="439">
        <v>5.0</v>
      </c>
      <c r="K18" s="648" t="s">
        <v>344</v>
      </c>
      <c r="L18" s="439" t="s">
        <v>390</v>
      </c>
      <c r="M18" s="330">
        <f t="shared" si="1"/>
        <v>3042</v>
      </c>
      <c r="N18" s="210"/>
      <c r="O18" s="346" t="s">
        <v>13655</v>
      </c>
      <c r="P18" s="106"/>
      <c r="Q18" s="106"/>
      <c r="R18" s="106"/>
      <c r="S18" s="107"/>
      <c r="T18" s="25"/>
      <c r="U18" s="210"/>
      <c r="V18" s="210"/>
      <c r="W18" s="210"/>
      <c r="X18" s="210"/>
      <c r="Y18" s="210"/>
      <c r="Z18" s="210"/>
    </row>
    <row r="19" ht="12.75" customHeight="1">
      <c r="A19" s="590">
        <v>1802.0</v>
      </c>
      <c r="B19" s="431" t="s">
        <v>13656</v>
      </c>
      <c r="C19" s="433">
        <v>1998.0</v>
      </c>
      <c r="D19" s="508">
        <v>36117.0</v>
      </c>
      <c r="E19" s="431" t="s">
        <v>13657</v>
      </c>
      <c r="F19" s="431" t="s">
        <v>5522</v>
      </c>
      <c r="G19" s="431" t="s">
        <v>725</v>
      </c>
      <c r="H19" s="431" t="s">
        <v>18</v>
      </c>
      <c r="I19" s="508">
        <v>37397.0</v>
      </c>
      <c r="J19" s="433">
        <v>5.0</v>
      </c>
      <c r="K19" s="649" t="s">
        <v>322</v>
      </c>
      <c r="L19" s="431" t="s">
        <v>399</v>
      </c>
      <c r="M19" s="327">
        <f t="shared" si="1"/>
        <v>1280</v>
      </c>
      <c r="N19" s="210"/>
      <c r="O19" s="345" t="s">
        <v>13658</v>
      </c>
      <c r="P19" s="106"/>
      <c r="Q19" s="106"/>
      <c r="R19" s="106"/>
      <c r="S19" s="107"/>
      <c r="T19" s="25"/>
      <c r="U19" s="210"/>
      <c r="V19" s="210"/>
      <c r="W19" s="210"/>
      <c r="X19" s="210"/>
      <c r="Y19" s="210"/>
      <c r="Z19" s="210"/>
    </row>
    <row r="20" ht="12.75" customHeight="1">
      <c r="A20" s="597">
        <v>1902.0</v>
      </c>
      <c r="B20" s="437" t="s">
        <v>13659</v>
      </c>
      <c r="C20" s="439">
        <v>1999.0</v>
      </c>
      <c r="D20" s="511">
        <v>36441.0</v>
      </c>
      <c r="E20" s="437" t="s">
        <v>13660</v>
      </c>
      <c r="F20" s="437" t="s">
        <v>6899</v>
      </c>
      <c r="G20" s="437" t="s">
        <v>806</v>
      </c>
      <c r="H20" s="437" t="s">
        <v>4149</v>
      </c>
      <c r="I20" s="511">
        <v>37413.0</v>
      </c>
      <c r="J20" s="439">
        <v>6.0</v>
      </c>
      <c r="K20" s="649" t="s">
        <v>322</v>
      </c>
      <c r="L20" s="439" t="s">
        <v>395</v>
      </c>
      <c r="M20" s="330">
        <f t="shared" si="1"/>
        <v>972</v>
      </c>
      <c r="N20" s="210"/>
      <c r="O20" s="346" t="s">
        <v>13661</v>
      </c>
      <c r="P20" s="106"/>
      <c r="Q20" s="106"/>
      <c r="R20" s="106"/>
      <c r="S20" s="107"/>
      <c r="T20" s="25"/>
      <c r="U20" s="210"/>
      <c r="V20" s="210"/>
      <c r="W20" s="210"/>
      <c r="X20" s="210"/>
      <c r="Y20" s="210"/>
      <c r="Z20" s="210"/>
    </row>
    <row r="21" ht="12.75" customHeight="1">
      <c r="A21" s="590">
        <v>2002.0</v>
      </c>
      <c r="B21" s="431" t="s">
        <v>13662</v>
      </c>
      <c r="C21" s="433">
        <v>1998.0</v>
      </c>
      <c r="D21" s="508">
        <v>36097.0</v>
      </c>
      <c r="E21" s="431" t="s">
        <v>13663</v>
      </c>
      <c r="F21" s="431" t="s">
        <v>13664</v>
      </c>
      <c r="G21" s="431" t="s">
        <v>34</v>
      </c>
      <c r="H21" s="431" t="s">
        <v>952</v>
      </c>
      <c r="I21" s="508">
        <v>37420.0</v>
      </c>
      <c r="J21" s="433">
        <v>6.0</v>
      </c>
      <c r="K21" s="649" t="s">
        <v>322</v>
      </c>
      <c r="L21" s="431" t="s">
        <v>395</v>
      </c>
      <c r="M21" s="327">
        <f t="shared" si="1"/>
        <v>1323</v>
      </c>
      <c r="N21" s="210"/>
      <c r="O21" s="345" t="s">
        <v>13665</v>
      </c>
      <c r="P21" s="106"/>
      <c r="Q21" s="106"/>
      <c r="R21" s="106"/>
      <c r="S21" s="107"/>
      <c r="T21" s="25"/>
      <c r="U21" s="210"/>
      <c r="V21" s="210"/>
      <c r="W21" s="210"/>
      <c r="X21" s="210"/>
      <c r="Y21" s="210"/>
      <c r="Z21" s="210"/>
    </row>
    <row r="22" ht="12.75" customHeight="1">
      <c r="A22" s="597">
        <v>2102.0</v>
      </c>
      <c r="B22" s="437" t="s">
        <v>13666</v>
      </c>
      <c r="C22" s="439">
        <v>1999.0</v>
      </c>
      <c r="D22" s="511">
        <v>36514.0</v>
      </c>
      <c r="E22" s="437" t="s">
        <v>13667</v>
      </c>
      <c r="F22" s="437" t="s">
        <v>218</v>
      </c>
      <c r="G22" s="437" t="s">
        <v>806</v>
      </c>
      <c r="H22" s="437" t="s">
        <v>13409</v>
      </c>
      <c r="I22" s="511">
        <v>37427.0</v>
      </c>
      <c r="J22" s="439">
        <v>6.0</v>
      </c>
      <c r="K22" s="649" t="s">
        <v>322</v>
      </c>
      <c r="L22" s="439" t="s">
        <v>395</v>
      </c>
      <c r="M22" s="330">
        <f t="shared" si="1"/>
        <v>913</v>
      </c>
      <c r="N22" s="210"/>
      <c r="O22" s="346" t="s">
        <v>13668</v>
      </c>
      <c r="P22" s="106"/>
      <c r="Q22" s="106"/>
      <c r="R22" s="106"/>
      <c r="S22" s="107"/>
      <c r="T22" s="25"/>
      <c r="U22" s="210"/>
      <c r="V22" s="210"/>
      <c r="W22" s="210"/>
      <c r="X22" s="210"/>
      <c r="Y22" s="210"/>
      <c r="Z22" s="210"/>
    </row>
    <row r="23" ht="12.75" customHeight="1">
      <c r="A23" s="590">
        <v>2202.0</v>
      </c>
      <c r="B23" s="431" t="s">
        <v>13669</v>
      </c>
      <c r="C23" s="433">
        <v>2000.0</v>
      </c>
      <c r="D23" s="508">
        <v>36836.0</v>
      </c>
      <c r="E23" s="431" t="s">
        <v>13670</v>
      </c>
      <c r="F23" s="431" t="s">
        <v>13611</v>
      </c>
      <c r="G23" s="431" t="s">
        <v>707</v>
      </c>
      <c r="H23" s="431" t="s">
        <v>13612</v>
      </c>
      <c r="I23" s="508">
        <v>37435.0</v>
      </c>
      <c r="J23" s="433">
        <v>6.0</v>
      </c>
      <c r="K23" s="649" t="s">
        <v>322</v>
      </c>
      <c r="L23" s="431" t="s">
        <v>390</v>
      </c>
      <c r="M23" s="327">
        <f t="shared" si="1"/>
        <v>599</v>
      </c>
      <c r="N23" s="210"/>
      <c r="O23" s="345" t="s">
        <v>13671</v>
      </c>
      <c r="P23" s="106"/>
      <c r="Q23" s="106"/>
      <c r="R23" s="106"/>
      <c r="S23" s="107"/>
      <c r="T23" s="25"/>
      <c r="U23" s="210"/>
      <c r="V23" s="210"/>
      <c r="W23" s="210"/>
      <c r="X23" s="210"/>
      <c r="Y23" s="210"/>
      <c r="Z23" s="210"/>
    </row>
    <row r="24" ht="12.75" customHeight="1">
      <c r="A24" s="597">
        <v>2302.0</v>
      </c>
      <c r="B24" s="437" t="s">
        <v>13672</v>
      </c>
      <c r="C24" s="439">
        <v>1999.0</v>
      </c>
      <c r="D24" s="511">
        <v>36188.0</v>
      </c>
      <c r="E24" s="437" t="s">
        <v>13673</v>
      </c>
      <c r="F24" s="437" t="s">
        <v>44</v>
      </c>
      <c r="G24" s="437" t="s">
        <v>430</v>
      </c>
      <c r="H24" s="437" t="s">
        <v>321</v>
      </c>
      <c r="I24" s="511">
        <v>37446.0</v>
      </c>
      <c r="J24" s="439">
        <v>7.0</v>
      </c>
      <c r="K24" s="648" t="s">
        <v>344</v>
      </c>
      <c r="L24" s="439" t="s">
        <v>395</v>
      </c>
      <c r="M24" s="330">
        <f t="shared" si="1"/>
        <v>1258</v>
      </c>
      <c r="N24" s="210"/>
      <c r="O24" s="347" t="s">
        <v>13674</v>
      </c>
      <c r="P24" s="121"/>
      <c r="Q24" s="121"/>
      <c r="R24" s="121"/>
      <c r="S24" s="122"/>
      <c r="T24" s="25"/>
      <c r="U24" s="210"/>
      <c r="V24" s="210"/>
      <c r="W24" s="210"/>
      <c r="X24" s="210"/>
      <c r="Y24" s="210"/>
      <c r="Z24" s="210"/>
    </row>
    <row r="25" ht="12.75" customHeight="1">
      <c r="A25" s="590">
        <v>2402.0</v>
      </c>
      <c r="B25" s="431" t="s">
        <v>13675</v>
      </c>
      <c r="C25" s="433">
        <v>2000.0</v>
      </c>
      <c r="D25" s="508">
        <v>36886.0</v>
      </c>
      <c r="E25" s="431" t="s">
        <v>13676</v>
      </c>
      <c r="F25" s="431" t="s">
        <v>13260</v>
      </c>
      <c r="G25" s="431" t="s">
        <v>806</v>
      </c>
      <c r="H25" s="431" t="s">
        <v>158</v>
      </c>
      <c r="I25" s="508">
        <v>37455.0</v>
      </c>
      <c r="J25" s="433">
        <v>7.0</v>
      </c>
      <c r="K25" s="649" t="s">
        <v>322</v>
      </c>
      <c r="L25" s="431" t="s">
        <v>386</v>
      </c>
      <c r="M25" s="327">
        <f t="shared" si="1"/>
        <v>569</v>
      </c>
      <c r="N25" s="210"/>
      <c r="O25" s="25"/>
      <c r="P25" s="25"/>
      <c r="Q25" s="25"/>
      <c r="R25" s="25"/>
      <c r="S25" s="25"/>
      <c r="T25" s="25"/>
      <c r="U25" s="210"/>
      <c r="V25" s="210"/>
      <c r="W25" s="210"/>
      <c r="X25" s="210"/>
      <c r="Y25" s="210"/>
      <c r="Z25" s="210"/>
    </row>
    <row r="26" ht="13.5" customHeight="1">
      <c r="A26" s="597">
        <v>2502.0</v>
      </c>
      <c r="B26" s="437" t="s">
        <v>13677</v>
      </c>
      <c r="C26" s="439">
        <v>2000.0</v>
      </c>
      <c r="D26" s="511">
        <v>36805.0</v>
      </c>
      <c r="E26" s="437" t="s">
        <v>13678</v>
      </c>
      <c r="F26" s="437" t="s">
        <v>1365</v>
      </c>
      <c r="G26" s="437" t="s">
        <v>806</v>
      </c>
      <c r="H26" s="437" t="s">
        <v>50</v>
      </c>
      <c r="I26" s="511">
        <v>37455.0</v>
      </c>
      <c r="J26" s="439">
        <v>7.0</v>
      </c>
      <c r="K26" s="648" t="s">
        <v>344</v>
      </c>
      <c r="L26" s="439" t="s">
        <v>395</v>
      </c>
      <c r="M26" s="330">
        <f t="shared" si="1"/>
        <v>650</v>
      </c>
      <c r="N26" s="210"/>
      <c r="O26" s="338" t="s">
        <v>773</v>
      </c>
      <c r="P26" s="95"/>
      <c r="Q26" s="95"/>
      <c r="R26" s="95"/>
      <c r="S26" s="96"/>
      <c r="T26" s="25"/>
      <c r="U26" s="210"/>
      <c r="V26" s="210"/>
      <c r="W26" s="210"/>
      <c r="X26" s="210"/>
      <c r="Y26" s="210"/>
      <c r="Z26" s="210"/>
    </row>
    <row r="27" ht="13.5" customHeight="1">
      <c r="A27" s="590">
        <v>2602.0</v>
      </c>
      <c r="B27" s="431" t="s">
        <v>13679</v>
      </c>
      <c r="C27" s="433">
        <v>1991.0</v>
      </c>
      <c r="D27" s="508">
        <v>33272.0</v>
      </c>
      <c r="E27" s="431" t="s">
        <v>13680</v>
      </c>
      <c r="F27" s="431" t="s">
        <v>13681</v>
      </c>
      <c r="G27" s="431" t="s">
        <v>707</v>
      </c>
      <c r="H27" s="431" t="s">
        <v>13409</v>
      </c>
      <c r="I27" s="508">
        <v>37462.0</v>
      </c>
      <c r="J27" s="433">
        <v>7.0</v>
      </c>
      <c r="K27" s="648" t="s">
        <v>344</v>
      </c>
      <c r="L27" s="431" t="s">
        <v>395</v>
      </c>
      <c r="M27" s="327">
        <f t="shared" si="1"/>
        <v>4190</v>
      </c>
      <c r="N27" s="210"/>
      <c r="O27" s="97"/>
      <c r="P27" s="98"/>
      <c r="Q27" s="98"/>
      <c r="R27" s="98"/>
      <c r="S27" s="99"/>
      <c r="T27" s="25"/>
      <c r="U27" s="210"/>
      <c r="V27" s="210"/>
      <c r="W27" s="210"/>
      <c r="X27" s="210"/>
      <c r="Y27" s="210"/>
      <c r="Z27" s="210"/>
    </row>
    <row r="28" ht="12.75" customHeight="1">
      <c r="A28" s="597">
        <v>2702.0</v>
      </c>
      <c r="B28" s="437" t="s">
        <v>13682</v>
      </c>
      <c r="C28" s="439">
        <v>1999.0</v>
      </c>
      <c r="D28" s="511">
        <v>36512.0</v>
      </c>
      <c r="E28" s="437" t="s">
        <v>13683</v>
      </c>
      <c r="F28" s="437" t="s">
        <v>13684</v>
      </c>
      <c r="G28" s="437" t="s">
        <v>707</v>
      </c>
      <c r="H28" s="437" t="s">
        <v>13612</v>
      </c>
      <c r="I28" s="511">
        <v>37468.0</v>
      </c>
      <c r="J28" s="439">
        <v>7.0</v>
      </c>
      <c r="K28" s="647" t="s">
        <v>293</v>
      </c>
      <c r="L28" s="439" t="s">
        <v>390</v>
      </c>
      <c r="M28" s="330">
        <f t="shared" si="1"/>
        <v>956</v>
      </c>
      <c r="N28" s="210"/>
      <c r="O28" s="348" t="s">
        <v>106</v>
      </c>
      <c r="P28" s="349" t="s">
        <v>107</v>
      </c>
      <c r="Q28" s="350"/>
      <c r="R28" s="351"/>
      <c r="S28" s="352" t="s">
        <v>108</v>
      </c>
      <c r="T28" s="25"/>
      <c r="U28" s="210"/>
      <c r="V28" s="210"/>
      <c r="W28" s="210"/>
      <c r="X28" s="210"/>
      <c r="Y28" s="210"/>
      <c r="Z28" s="210"/>
    </row>
    <row r="29" ht="12.75" customHeight="1">
      <c r="A29" s="590">
        <v>2802.0</v>
      </c>
      <c r="B29" s="431" t="s">
        <v>13685</v>
      </c>
      <c r="C29" s="433">
        <v>1990.0</v>
      </c>
      <c r="D29" s="508">
        <v>33227.0</v>
      </c>
      <c r="E29" s="431" t="s">
        <v>13686</v>
      </c>
      <c r="F29" s="431" t="s">
        <v>13687</v>
      </c>
      <c r="G29" s="431" t="s">
        <v>806</v>
      </c>
      <c r="H29" s="431" t="s">
        <v>13688</v>
      </c>
      <c r="I29" s="508">
        <v>37468.0</v>
      </c>
      <c r="J29" s="433">
        <v>7.0</v>
      </c>
      <c r="K29" s="649" t="s">
        <v>322</v>
      </c>
      <c r="L29" s="431" t="s">
        <v>390</v>
      </c>
      <c r="M29" s="327">
        <f t="shared" si="1"/>
        <v>4241</v>
      </c>
      <c r="N29" s="210"/>
      <c r="O29" s="333">
        <v>1990.0</v>
      </c>
      <c r="P29" s="357">
        <f>COUNTIF($C$2:$C$503,"1990")</f>
        <v>1</v>
      </c>
      <c r="Q29" s="106"/>
      <c r="R29" s="107"/>
      <c r="S29" s="354">
        <f>P29/P42</f>
        <v>0.01886792453</v>
      </c>
      <c r="T29" s="25"/>
      <c r="U29" s="210"/>
      <c r="V29" s="210"/>
      <c r="W29" s="210"/>
      <c r="X29" s="210"/>
      <c r="Y29" s="210"/>
      <c r="Z29" s="210"/>
    </row>
    <row r="30" ht="12.75" customHeight="1">
      <c r="A30" s="597">
        <v>2902.0</v>
      </c>
      <c r="B30" s="437" t="s">
        <v>13689</v>
      </c>
      <c r="C30" s="439">
        <v>1997.0</v>
      </c>
      <c r="D30" s="511">
        <v>35782.0</v>
      </c>
      <c r="E30" s="437" t="s">
        <v>13690</v>
      </c>
      <c r="F30" s="437" t="s">
        <v>13691</v>
      </c>
      <c r="G30" s="437" t="s">
        <v>806</v>
      </c>
      <c r="H30" s="437" t="s">
        <v>807</v>
      </c>
      <c r="I30" s="511">
        <v>37468.0</v>
      </c>
      <c r="J30" s="439">
        <v>7.0</v>
      </c>
      <c r="K30" s="647" t="s">
        <v>293</v>
      </c>
      <c r="L30" s="439" t="s">
        <v>395</v>
      </c>
      <c r="M30" s="330">
        <f t="shared" si="1"/>
        <v>1686</v>
      </c>
      <c r="N30" s="210"/>
      <c r="O30" s="332">
        <v>1991.0</v>
      </c>
      <c r="P30" s="355">
        <f>COUNTIF($C$2:$C$503,"1991")</f>
        <v>1</v>
      </c>
      <c r="Q30" s="106"/>
      <c r="R30" s="107"/>
      <c r="S30" s="356">
        <f>P30/P42</f>
        <v>0.01886792453</v>
      </c>
      <c r="T30" s="25"/>
      <c r="U30" s="210"/>
      <c r="V30" s="210"/>
      <c r="W30" s="210"/>
      <c r="X30" s="210"/>
      <c r="Y30" s="210"/>
      <c r="Z30" s="210"/>
    </row>
    <row r="31" ht="12.75" customHeight="1">
      <c r="A31" s="590">
        <v>3002.0</v>
      </c>
      <c r="B31" s="431" t="s">
        <v>13692</v>
      </c>
      <c r="C31" s="433">
        <v>1994.0</v>
      </c>
      <c r="D31" s="508">
        <v>34522.0</v>
      </c>
      <c r="E31" s="431" t="s">
        <v>13693</v>
      </c>
      <c r="F31" s="431" t="s">
        <v>1653</v>
      </c>
      <c r="G31" s="431" t="s">
        <v>806</v>
      </c>
      <c r="H31" s="431" t="s">
        <v>4149</v>
      </c>
      <c r="I31" s="508">
        <v>37469.0</v>
      </c>
      <c r="J31" s="433">
        <v>8.0</v>
      </c>
      <c r="K31" s="649" t="s">
        <v>322</v>
      </c>
      <c r="L31" s="431" t="s">
        <v>390</v>
      </c>
      <c r="M31" s="327">
        <f t="shared" si="1"/>
        <v>2947</v>
      </c>
      <c r="N31" s="210"/>
      <c r="O31" s="333">
        <v>1992.0</v>
      </c>
      <c r="P31" s="357">
        <f>COUNTIF($C$2:$C$503,"1992")</f>
        <v>0</v>
      </c>
      <c r="Q31" s="106"/>
      <c r="R31" s="107"/>
      <c r="S31" s="354">
        <f>P31/P42</f>
        <v>0</v>
      </c>
      <c r="T31" s="25"/>
      <c r="U31" s="210"/>
      <c r="V31" s="210"/>
      <c r="W31" s="210"/>
      <c r="X31" s="210"/>
      <c r="Y31" s="210"/>
      <c r="Z31" s="210"/>
    </row>
    <row r="32" ht="12.75" customHeight="1">
      <c r="A32" s="597">
        <v>3102.0</v>
      </c>
      <c r="B32" s="437" t="s">
        <v>13694</v>
      </c>
      <c r="C32" s="439">
        <v>2000.0</v>
      </c>
      <c r="D32" s="511">
        <v>36703.0</v>
      </c>
      <c r="E32" s="437" t="s">
        <v>13695</v>
      </c>
      <c r="F32" s="437" t="s">
        <v>11717</v>
      </c>
      <c r="G32" s="437" t="s">
        <v>725</v>
      </c>
      <c r="H32" s="437" t="s">
        <v>6884</v>
      </c>
      <c r="I32" s="511">
        <v>37474.0</v>
      </c>
      <c r="J32" s="439">
        <v>8.0</v>
      </c>
      <c r="K32" s="648" t="s">
        <v>344</v>
      </c>
      <c r="L32" s="439" t="s">
        <v>399</v>
      </c>
      <c r="M32" s="330">
        <f t="shared" si="1"/>
        <v>771</v>
      </c>
      <c r="N32" s="210"/>
      <c r="O32" s="332">
        <v>1993.0</v>
      </c>
      <c r="P32" s="355">
        <f>COUNTIF($C$2:$C$503,"1993")</f>
        <v>0</v>
      </c>
      <c r="Q32" s="106"/>
      <c r="R32" s="107"/>
      <c r="S32" s="356">
        <f>P32/P42</f>
        <v>0</v>
      </c>
      <c r="T32" s="25"/>
      <c r="U32" s="210"/>
      <c r="V32" s="210"/>
      <c r="W32" s="210"/>
      <c r="X32" s="210"/>
      <c r="Y32" s="210"/>
      <c r="Z32" s="210"/>
    </row>
    <row r="33" ht="12.75" customHeight="1">
      <c r="A33" s="590">
        <v>3202.0</v>
      </c>
      <c r="B33" s="431" t="s">
        <v>13696</v>
      </c>
      <c r="C33" s="433">
        <v>1999.0</v>
      </c>
      <c r="D33" s="508">
        <v>36525.0</v>
      </c>
      <c r="E33" s="431" t="s">
        <v>13697</v>
      </c>
      <c r="F33" s="431" t="s">
        <v>11677</v>
      </c>
      <c r="G33" s="431" t="s">
        <v>806</v>
      </c>
      <c r="H33" s="431" t="s">
        <v>13560</v>
      </c>
      <c r="I33" s="508">
        <v>37476.0</v>
      </c>
      <c r="J33" s="433">
        <v>8.0</v>
      </c>
      <c r="K33" s="647" t="s">
        <v>293</v>
      </c>
      <c r="L33" s="431" t="s">
        <v>395</v>
      </c>
      <c r="M33" s="327">
        <f t="shared" si="1"/>
        <v>951</v>
      </c>
      <c r="N33" s="210"/>
      <c r="O33" s="333">
        <v>1994.0</v>
      </c>
      <c r="P33" s="357">
        <f>COUNTIF($C$2:$C$503,"1994")</f>
        <v>4</v>
      </c>
      <c r="Q33" s="106"/>
      <c r="R33" s="107"/>
      <c r="S33" s="354">
        <f>P33/P42</f>
        <v>0.07547169811</v>
      </c>
      <c r="T33" s="25"/>
      <c r="U33" s="210"/>
      <c r="V33" s="210"/>
      <c r="W33" s="210"/>
      <c r="X33" s="210"/>
      <c r="Y33" s="210"/>
      <c r="Z33" s="210"/>
    </row>
    <row r="34" ht="12.75" customHeight="1">
      <c r="A34" s="597">
        <v>3302.0</v>
      </c>
      <c r="B34" s="437" t="s">
        <v>13698</v>
      </c>
      <c r="C34" s="439">
        <v>1994.0</v>
      </c>
      <c r="D34" s="511">
        <v>34662.0</v>
      </c>
      <c r="E34" s="437" t="s">
        <v>13699</v>
      </c>
      <c r="F34" s="437" t="s">
        <v>44</v>
      </c>
      <c r="G34" s="437" t="s">
        <v>430</v>
      </c>
      <c r="H34" s="437" t="s">
        <v>10020</v>
      </c>
      <c r="I34" s="511">
        <v>37484.0</v>
      </c>
      <c r="J34" s="439">
        <v>8.0</v>
      </c>
      <c r="K34" s="650" t="s">
        <v>309</v>
      </c>
      <c r="L34" s="439" t="s">
        <v>390</v>
      </c>
      <c r="M34" s="330">
        <f t="shared" si="1"/>
        <v>2822</v>
      </c>
      <c r="N34" s="210"/>
      <c r="O34" s="332">
        <v>1995.0</v>
      </c>
      <c r="P34" s="355">
        <f>COUNTIF($C$2:$C$503,"1995")</f>
        <v>0</v>
      </c>
      <c r="Q34" s="106"/>
      <c r="R34" s="107"/>
      <c r="S34" s="356">
        <f>P34/P42</f>
        <v>0</v>
      </c>
      <c r="T34" s="25"/>
      <c r="U34" s="210"/>
      <c r="V34" s="210"/>
      <c r="W34" s="210"/>
      <c r="X34" s="210"/>
      <c r="Y34" s="210"/>
      <c r="Z34" s="210"/>
    </row>
    <row r="35" ht="12.75" customHeight="1">
      <c r="A35" s="590">
        <v>3402.0</v>
      </c>
      <c r="B35" s="431" t="s">
        <v>13700</v>
      </c>
      <c r="C35" s="433">
        <v>2000.0</v>
      </c>
      <c r="D35" s="508">
        <v>36866.0</v>
      </c>
      <c r="E35" s="431" t="s">
        <v>13701</v>
      </c>
      <c r="F35" s="431" t="s">
        <v>959</v>
      </c>
      <c r="G35" s="431" t="s">
        <v>430</v>
      </c>
      <c r="H35" s="431" t="s">
        <v>13560</v>
      </c>
      <c r="I35" s="508">
        <v>37489.0</v>
      </c>
      <c r="J35" s="433">
        <v>8.0</v>
      </c>
      <c r="K35" s="649" t="s">
        <v>322</v>
      </c>
      <c r="L35" s="431" t="s">
        <v>390</v>
      </c>
      <c r="M35" s="327">
        <f t="shared" si="1"/>
        <v>623</v>
      </c>
      <c r="N35" s="210"/>
      <c r="O35" s="333">
        <v>1996.0</v>
      </c>
      <c r="P35" s="357">
        <f>COUNTIF($C$2:$C$503,"1996")</f>
        <v>0</v>
      </c>
      <c r="Q35" s="106"/>
      <c r="R35" s="107"/>
      <c r="S35" s="354">
        <f>P35/P42</f>
        <v>0</v>
      </c>
      <c r="T35" s="25"/>
      <c r="U35" s="210"/>
      <c r="V35" s="210"/>
      <c r="W35" s="210"/>
      <c r="X35" s="210"/>
      <c r="Y35" s="210"/>
      <c r="Z35" s="210"/>
    </row>
    <row r="36" ht="12.75" customHeight="1">
      <c r="A36" s="597">
        <v>3502.0</v>
      </c>
      <c r="B36" s="437" t="s">
        <v>13702</v>
      </c>
      <c r="C36" s="439">
        <v>1998.0</v>
      </c>
      <c r="D36" s="511">
        <v>36132.0</v>
      </c>
      <c r="E36" s="437" t="s">
        <v>13703</v>
      </c>
      <c r="F36" s="437" t="s">
        <v>13704</v>
      </c>
      <c r="G36" s="437" t="s">
        <v>806</v>
      </c>
      <c r="H36" s="437" t="s">
        <v>807</v>
      </c>
      <c r="I36" s="511">
        <v>37496.0</v>
      </c>
      <c r="J36" s="439">
        <v>8.0</v>
      </c>
      <c r="K36" s="647" t="s">
        <v>293</v>
      </c>
      <c r="L36" s="439" t="s">
        <v>390</v>
      </c>
      <c r="M36" s="330">
        <f t="shared" si="1"/>
        <v>1364</v>
      </c>
      <c r="N36" s="210"/>
      <c r="O36" s="332">
        <v>1997.0</v>
      </c>
      <c r="P36" s="355">
        <f>COUNTIF($C$2:$C$503,"1997")</f>
        <v>1</v>
      </c>
      <c r="Q36" s="106"/>
      <c r="R36" s="107"/>
      <c r="S36" s="356">
        <f>P36/P42</f>
        <v>0.01886792453</v>
      </c>
      <c r="T36" s="25"/>
      <c r="U36" s="210"/>
      <c r="V36" s="210"/>
      <c r="W36" s="210"/>
      <c r="X36" s="210"/>
      <c r="Y36" s="210"/>
      <c r="Z36" s="210"/>
    </row>
    <row r="37" ht="15.0" customHeight="1">
      <c r="A37" s="590">
        <v>3602.0</v>
      </c>
      <c r="B37" s="431" t="s">
        <v>13705</v>
      </c>
      <c r="C37" s="433">
        <v>1999.0</v>
      </c>
      <c r="D37" s="508">
        <v>36426.0</v>
      </c>
      <c r="E37" s="431" t="s">
        <v>13706</v>
      </c>
      <c r="F37" s="431" t="s">
        <v>959</v>
      </c>
      <c r="G37" s="431" t="s">
        <v>806</v>
      </c>
      <c r="H37" s="431" t="s">
        <v>13560</v>
      </c>
      <c r="I37" s="508">
        <v>37504.0</v>
      </c>
      <c r="J37" s="433">
        <v>9.0</v>
      </c>
      <c r="K37" s="647" t="s">
        <v>293</v>
      </c>
      <c r="L37" s="431" t="s">
        <v>390</v>
      </c>
      <c r="M37" s="327">
        <f t="shared" si="1"/>
        <v>1078</v>
      </c>
      <c r="N37" s="210"/>
      <c r="O37" s="333">
        <v>1998.0</v>
      </c>
      <c r="P37" s="357">
        <f>COUNTIF($C$2:$C$503,"1998")</f>
        <v>5</v>
      </c>
      <c r="Q37" s="106"/>
      <c r="R37" s="107"/>
      <c r="S37" s="354">
        <f>P37/P42</f>
        <v>0.09433962264</v>
      </c>
      <c r="T37" s="25"/>
      <c r="U37" s="210"/>
      <c r="V37" s="210"/>
      <c r="W37" s="210"/>
      <c r="X37" s="210"/>
      <c r="Y37" s="210"/>
      <c r="Z37" s="210"/>
    </row>
    <row r="38" ht="12.75" customHeight="1">
      <c r="A38" s="597">
        <v>3702.0</v>
      </c>
      <c r="B38" s="437" t="s">
        <v>13707</v>
      </c>
      <c r="C38" s="439">
        <v>2000.0</v>
      </c>
      <c r="D38" s="511">
        <v>36644.0</v>
      </c>
      <c r="E38" s="437" t="s">
        <v>13708</v>
      </c>
      <c r="F38" s="437" t="s">
        <v>1365</v>
      </c>
      <c r="G38" s="437" t="s">
        <v>430</v>
      </c>
      <c r="H38" s="437" t="s">
        <v>4149</v>
      </c>
      <c r="I38" s="511">
        <v>37510.0</v>
      </c>
      <c r="J38" s="439">
        <v>9.0</v>
      </c>
      <c r="K38" s="648" t="s">
        <v>344</v>
      </c>
      <c r="L38" s="439" t="s">
        <v>395</v>
      </c>
      <c r="M38" s="330">
        <f t="shared" si="1"/>
        <v>866</v>
      </c>
      <c r="N38" s="210"/>
      <c r="O38" s="332">
        <v>1999.0</v>
      </c>
      <c r="P38" s="355">
        <f>COUNTIF($C$2:$C$503,"1999")</f>
        <v>12</v>
      </c>
      <c r="Q38" s="106"/>
      <c r="R38" s="107"/>
      <c r="S38" s="356">
        <f>P38/P42</f>
        <v>0.2264150943</v>
      </c>
      <c r="T38" s="25"/>
      <c r="U38" s="210"/>
      <c r="V38" s="210"/>
      <c r="W38" s="210"/>
      <c r="X38" s="210"/>
      <c r="Y38" s="210"/>
      <c r="Z38" s="210"/>
    </row>
    <row r="39" ht="12.75" customHeight="1">
      <c r="A39" s="590">
        <v>3802.0</v>
      </c>
      <c r="B39" s="431" t="s">
        <v>13709</v>
      </c>
      <c r="C39" s="433">
        <v>2000.0</v>
      </c>
      <c r="D39" s="508">
        <v>36714.0</v>
      </c>
      <c r="E39" s="431" t="s">
        <v>13710</v>
      </c>
      <c r="F39" s="431" t="s">
        <v>13096</v>
      </c>
      <c r="G39" s="431" t="s">
        <v>806</v>
      </c>
      <c r="H39" s="431" t="s">
        <v>50</v>
      </c>
      <c r="I39" s="508">
        <v>37515.0</v>
      </c>
      <c r="J39" s="433">
        <v>9.0</v>
      </c>
      <c r="K39" s="649" t="s">
        <v>322</v>
      </c>
      <c r="L39" s="431" t="s">
        <v>395</v>
      </c>
      <c r="M39" s="327">
        <f t="shared" si="1"/>
        <v>801</v>
      </c>
      <c r="N39" s="210"/>
      <c r="O39" s="333">
        <v>2000.0</v>
      </c>
      <c r="P39" s="357">
        <f>COUNTIF($C$2:$C$503,"2000")</f>
        <v>24</v>
      </c>
      <c r="Q39" s="106"/>
      <c r="R39" s="107"/>
      <c r="S39" s="354">
        <f>P39/P42</f>
        <v>0.4528301887</v>
      </c>
      <c r="T39" s="25"/>
      <c r="U39" s="210"/>
      <c r="V39" s="210"/>
      <c r="W39" s="210"/>
      <c r="X39" s="210"/>
      <c r="Y39" s="210"/>
      <c r="Z39" s="210"/>
    </row>
    <row r="40" ht="12.75" customHeight="1">
      <c r="A40" s="597">
        <v>3902.0</v>
      </c>
      <c r="B40" s="437" t="s">
        <v>13711</v>
      </c>
      <c r="C40" s="439">
        <v>2001.0</v>
      </c>
      <c r="D40" s="511">
        <v>36938.0</v>
      </c>
      <c r="E40" s="437" t="s">
        <v>13712</v>
      </c>
      <c r="F40" s="437" t="s">
        <v>13713</v>
      </c>
      <c r="G40" s="437" t="s">
        <v>707</v>
      </c>
      <c r="H40" s="437" t="s">
        <v>18</v>
      </c>
      <c r="I40" s="511">
        <v>37529.0</v>
      </c>
      <c r="J40" s="439">
        <v>9.0</v>
      </c>
      <c r="K40" s="650" t="s">
        <v>309</v>
      </c>
      <c r="L40" s="439" t="s">
        <v>395</v>
      </c>
      <c r="M40" s="330">
        <f t="shared" si="1"/>
        <v>591</v>
      </c>
      <c r="N40" s="210"/>
      <c r="O40" s="332">
        <v>2001.0</v>
      </c>
      <c r="P40" s="355">
        <f>COUNTIF($C$2:$C$503,"2001")</f>
        <v>4</v>
      </c>
      <c r="Q40" s="106"/>
      <c r="R40" s="107"/>
      <c r="S40" s="356">
        <f>P40/P42</f>
        <v>0.07547169811</v>
      </c>
      <c r="T40" s="25"/>
      <c r="U40" s="210"/>
      <c r="V40" s="210"/>
      <c r="W40" s="210"/>
      <c r="X40" s="210"/>
      <c r="Y40" s="210"/>
      <c r="Z40" s="210"/>
    </row>
    <row r="41" ht="12.75" customHeight="1">
      <c r="A41" s="590">
        <v>4002.0</v>
      </c>
      <c r="B41" s="431" t="s">
        <v>13714</v>
      </c>
      <c r="C41" s="433">
        <v>2000.0</v>
      </c>
      <c r="D41" s="508">
        <v>36882.0</v>
      </c>
      <c r="E41" s="431" t="s">
        <v>13715</v>
      </c>
      <c r="F41" s="431" t="s">
        <v>1349</v>
      </c>
      <c r="G41" s="431" t="s">
        <v>430</v>
      </c>
      <c r="H41" s="431" t="s">
        <v>11872</v>
      </c>
      <c r="I41" s="508">
        <v>37552.0</v>
      </c>
      <c r="J41" s="433">
        <v>10.0</v>
      </c>
      <c r="K41" s="649" t="s">
        <v>322</v>
      </c>
      <c r="L41" s="431" t="s">
        <v>395</v>
      </c>
      <c r="M41" s="327">
        <f t="shared" si="1"/>
        <v>670</v>
      </c>
      <c r="N41" s="210"/>
      <c r="O41" s="333">
        <v>2002.0</v>
      </c>
      <c r="P41" s="357">
        <f>COUNTIF($C$2:$C$503,"2002")</f>
        <v>1</v>
      </c>
      <c r="Q41" s="106"/>
      <c r="R41" s="107"/>
      <c r="S41" s="354">
        <f>P41/P42</f>
        <v>0.01886792453</v>
      </c>
      <c r="T41" s="25"/>
      <c r="U41" s="210"/>
      <c r="V41" s="210"/>
      <c r="W41" s="210"/>
      <c r="X41" s="210"/>
      <c r="Y41" s="210"/>
      <c r="Z41" s="210"/>
    </row>
    <row r="42" ht="12.75" customHeight="1">
      <c r="A42" s="597">
        <v>4102.0</v>
      </c>
      <c r="B42" s="437" t="s">
        <v>13716</v>
      </c>
      <c r="C42" s="439">
        <v>2000.0</v>
      </c>
      <c r="D42" s="511">
        <v>36742.0</v>
      </c>
      <c r="E42" s="437" t="s">
        <v>13717</v>
      </c>
      <c r="F42" s="437" t="s">
        <v>1365</v>
      </c>
      <c r="G42" s="437" t="s">
        <v>430</v>
      </c>
      <c r="H42" s="437" t="s">
        <v>5372</v>
      </c>
      <c r="I42" s="511">
        <v>37553.0</v>
      </c>
      <c r="J42" s="439">
        <v>10.0</v>
      </c>
      <c r="K42" s="648" t="s">
        <v>344</v>
      </c>
      <c r="L42" s="439" t="s">
        <v>395</v>
      </c>
      <c r="M42" s="330">
        <f t="shared" si="1"/>
        <v>811</v>
      </c>
      <c r="N42" s="210"/>
      <c r="O42" s="359" t="s">
        <v>179</v>
      </c>
      <c r="P42" s="360">
        <f>SUM(P29:R41)</f>
        <v>53</v>
      </c>
      <c r="Q42" s="361"/>
      <c r="R42" s="362"/>
      <c r="S42" s="363">
        <f>SUM(S29:S41)</f>
        <v>1</v>
      </c>
      <c r="T42" s="25"/>
      <c r="U42" s="210"/>
      <c r="V42" s="210"/>
      <c r="W42" s="210"/>
      <c r="X42" s="210"/>
      <c r="Y42" s="210"/>
      <c r="Z42" s="210"/>
    </row>
    <row r="43" ht="15.0" customHeight="1">
      <c r="A43" s="590">
        <v>4202.0</v>
      </c>
      <c r="B43" s="431" t="s">
        <v>13718</v>
      </c>
      <c r="C43" s="433">
        <v>1994.0</v>
      </c>
      <c r="D43" s="508">
        <v>34403.0</v>
      </c>
      <c r="E43" s="431" t="s">
        <v>13719</v>
      </c>
      <c r="F43" s="431" t="s">
        <v>1601</v>
      </c>
      <c r="G43" s="431" t="s">
        <v>430</v>
      </c>
      <c r="H43" s="431" t="s">
        <v>11872</v>
      </c>
      <c r="I43" s="508">
        <v>37560.0</v>
      </c>
      <c r="J43" s="433">
        <v>10.0</v>
      </c>
      <c r="K43" s="649" t="s">
        <v>322</v>
      </c>
      <c r="L43" s="431" t="s">
        <v>390</v>
      </c>
      <c r="M43" s="327">
        <f t="shared" si="1"/>
        <v>3157</v>
      </c>
      <c r="N43" s="210"/>
      <c r="O43" s="25"/>
      <c r="P43" s="25"/>
      <c r="Q43" s="25"/>
      <c r="R43" s="25"/>
      <c r="S43" s="25"/>
      <c r="T43" s="25"/>
      <c r="U43" s="210"/>
      <c r="V43" s="210"/>
      <c r="W43" s="210"/>
      <c r="X43" s="210"/>
      <c r="Y43" s="210"/>
      <c r="Z43" s="210"/>
    </row>
    <row r="44" ht="15.0" customHeight="1">
      <c r="A44" s="597">
        <v>4302.0</v>
      </c>
      <c r="B44" s="437" t="s">
        <v>13720</v>
      </c>
      <c r="C44" s="439">
        <v>2001.0</v>
      </c>
      <c r="D44" s="511">
        <v>36937.0</v>
      </c>
      <c r="E44" s="437" t="s">
        <v>13721</v>
      </c>
      <c r="F44" s="437" t="s">
        <v>1365</v>
      </c>
      <c r="G44" s="437" t="s">
        <v>430</v>
      </c>
      <c r="H44" s="437" t="s">
        <v>1043</v>
      </c>
      <c r="I44" s="511">
        <v>37561.0</v>
      </c>
      <c r="J44" s="439">
        <v>11.0</v>
      </c>
      <c r="K44" s="648" t="s">
        <v>344</v>
      </c>
      <c r="L44" s="439" t="s">
        <v>395</v>
      </c>
      <c r="M44" s="330">
        <f t="shared" si="1"/>
        <v>624</v>
      </c>
      <c r="N44" s="210"/>
      <c r="O44" s="338" t="s">
        <v>847</v>
      </c>
      <c r="P44" s="95"/>
      <c r="Q44" s="95"/>
      <c r="R44" s="95"/>
      <c r="S44" s="96"/>
      <c r="T44" s="25"/>
      <c r="U44" s="210"/>
      <c r="V44" s="210"/>
      <c r="W44" s="210"/>
      <c r="X44" s="210"/>
      <c r="Y44" s="210"/>
      <c r="Z44" s="210"/>
    </row>
    <row r="45" ht="13.5" customHeight="1">
      <c r="A45" s="590">
        <v>4402.0</v>
      </c>
      <c r="B45" s="431" t="s">
        <v>13722</v>
      </c>
      <c r="C45" s="433">
        <v>1998.0</v>
      </c>
      <c r="D45" s="508">
        <v>36025.0</v>
      </c>
      <c r="E45" s="431" t="s">
        <v>13723</v>
      </c>
      <c r="F45" s="431" t="s">
        <v>12037</v>
      </c>
      <c r="G45" s="431" t="s">
        <v>430</v>
      </c>
      <c r="H45" s="431" t="s">
        <v>13724</v>
      </c>
      <c r="I45" s="508">
        <v>37567.0</v>
      </c>
      <c r="J45" s="433">
        <v>11.0</v>
      </c>
      <c r="K45" s="647" t="s">
        <v>293</v>
      </c>
      <c r="L45" s="431" t="s">
        <v>390</v>
      </c>
      <c r="M45" s="327">
        <f t="shared" si="1"/>
        <v>1542</v>
      </c>
      <c r="N45" s="210"/>
      <c r="O45" s="97"/>
      <c r="P45" s="98"/>
      <c r="Q45" s="98"/>
      <c r="R45" s="98"/>
      <c r="S45" s="99"/>
      <c r="T45" s="25"/>
      <c r="U45" s="210"/>
      <c r="V45" s="210"/>
      <c r="W45" s="210"/>
      <c r="X45" s="210"/>
      <c r="Y45" s="210"/>
      <c r="Z45" s="210"/>
    </row>
    <row r="46" ht="12.75" customHeight="1">
      <c r="A46" s="597">
        <v>4502.0</v>
      </c>
      <c r="B46" s="437" t="s">
        <v>13725</v>
      </c>
      <c r="C46" s="439">
        <v>2001.0</v>
      </c>
      <c r="D46" s="511">
        <v>36993.0</v>
      </c>
      <c r="E46" s="437" t="s">
        <v>13726</v>
      </c>
      <c r="F46" s="437" t="s">
        <v>4066</v>
      </c>
      <c r="G46" s="437" t="s">
        <v>430</v>
      </c>
      <c r="H46" s="437" t="s">
        <v>7752</v>
      </c>
      <c r="I46" s="511">
        <v>37573.0</v>
      </c>
      <c r="J46" s="439">
        <v>11.0</v>
      </c>
      <c r="K46" s="649" t="s">
        <v>322</v>
      </c>
      <c r="L46" s="439" t="s">
        <v>395</v>
      </c>
      <c r="M46" s="330">
        <f t="shared" si="1"/>
        <v>580</v>
      </c>
      <c r="N46" s="210"/>
      <c r="O46" s="348" t="s">
        <v>9</v>
      </c>
      <c r="P46" s="349" t="s">
        <v>107</v>
      </c>
      <c r="Q46" s="350"/>
      <c r="R46" s="351"/>
      <c r="S46" s="352" t="s">
        <v>108</v>
      </c>
      <c r="T46" s="25"/>
      <c r="U46" s="210"/>
      <c r="V46" s="210"/>
      <c r="W46" s="210"/>
      <c r="X46" s="210"/>
      <c r="Y46" s="210"/>
      <c r="Z46" s="210"/>
    </row>
    <row r="47" ht="12.75" customHeight="1">
      <c r="A47" s="590">
        <v>4602.0</v>
      </c>
      <c r="B47" s="431" t="s">
        <v>13727</v>
      </c>
      <c r="C47" s="433">
        <v>2000.0</v>
      </c>
      <c r="D47" s="508">
        <v>36882.0</v>
      </c>
      <c r="E47" s="431" t="s">
        <v>13728</v>
      </c>
      <c r="F47" s="431" t="s">
        <v>1349</v>
      </c>
      <c r="G47" s="431" t="s">
        <v>806</v>
      </c>
      <c r="H47" s="431" t="s">
        <v>11872</v>
      </c>
      <c r="I47" s="508">
        <v>37589.0</v>
      </c>
      <c r="J47" s="433">
        <v>11.0</v>
      </c>
      <c r="K47" s="649" t="s">
        <v>322</v>
      </c>
      <c r="L47" s="431" t="s">
        <v>395</v>
      </c>
      <c r="M47" s="327">
        <f t="shared" si="1"/>
        <v>707</v>
      </c>
      <c r="N47" s="210"/>
      <c r="O47" s="364" t="s">
        <v>203</v>
      </c>
      <c r="P47" s="353">
        <f>COUNTIF($J$2:$J$476,"1")</f>
        <v>2</v>
      </c>
      <c r="Q47" s="343"/>
      <c r="R47" s="344"/>
      <c r="S47" s="365">
        <f>(P47/P59)</f>
        <v>0.03773584906</v>
      </c>
      <c r="T47" s="25"/>
      <c r="U47" s="210"/>
      <c r="V47" s="210"/>
      <c r="W47" s="210"/>
      <c r="X47" s="210"/>
      <c r="Y47" s="210"/>
      <c r="Z47" s="210"/>
    </row>
    <row r="48" ht="12.75" customHeight="1">
      <c r="A48" s="597">
        <v>4702.0</v>
      </c>
      <c r="B48" s="437" t="s">
        <v>13729</v>
      </c>
      <c r="C48" s="439">
        <v>1999.0</v>
      </c>
      <c r="D48" s="511">
        <v>36525.0</v>
      </c>
      <c r="E48" s="437" t="s">
        <v>13730</v>
      </c>
      <c r="F48" s="437" t="s">
        <v>13427</v>
      </c>
      <c r="G48" s="437" t="s">
        <v>430</v>
      </c>
      <c r="H48" s="437" t="s">
        <v>10020</v>
      </c>
      <c r="I48" s="511">
        <v>37582.0</v>
      </c>
      <c r="J48" s="439">
        <v>11.0</v>
      </c>
      <c r="K48" s="647" t="s">
        <v>293</v>
      </c>
      <c r="L48" s="439" t="s">
        <v>390</v>
      </c>
      <c r="M48" s="330">
        <f t="shared" si="1"/>
        <v>1057</v>
      </c>
      <c r="N48" s="210"/>
      <c r="O48" s="332" t="s">
        <v>207</v>
      </c>
      <c r="P48" s="355">
        <f>COUNTIF($J$2:$J$476,"2")</f>
        <v>3</v>
      </c>
      <c r="Q48" s="106"/>
      <c r="R48" s="107"/>
      <c r="S48" s="356">
        <f>(P48/P59)</f>
        <v>0.05660377358</v>
      </c>
      <c r="T48" s="25"/>
      <c r="U48" s="210"/>
      <c r="V48" s="210"/>
      <c r="W48" s="210"/>
      <c r="X48" s="210"/>
      <c r="Y48" s="210"/>
      <c r="Z48" s="210"/>
    </row>
    <row r="49" ht="12.75" customHeight="1">
      <c r="A49" s="590">
        <v>4802.0</v>
      </c>
      <c r="B49" s="431" t="s">
        <v>13731</v>
      </c>
      <c r="C49" s="433">
        <v>2001.0</v>
      </c>
      <c r="D49" s="508">
        <v>36993.0</v>
      </c>
      <c r="E49" s="431" t="s">
        <v>13732</v>
      </c>
      <c r="F49" s="431" t="s">
        <v>13536</v>
      </c>
      <c r="G49" s="431" t="s">
        <v>430</v>
      </c>
      <c r="H49" s="431" t="s">
        <v>7752</v>
      </c>
      <c r="I49" s="508">
        <v>37583.0</v>
      </c>
      <c r="J49" s="433">
        <v>11.0</v>
      </c>
      <c r="K49" s="650" t="s">
        <v>309</v>
      </c>
      <c r="L49" s="431" t="s">
        <v>395</v>
      </c>
      <c r="M49" s="327">
        <f t="shared" si="1"/>
        <v>590</v>
      </c>
      <c r="N49" s="210"/>
      <c r="O49" s="333" t="s">
        <v>213</v>
      </c>
      <c r="P49" s="357">
        <f>COUNTIF($J$2:$J$476,"3")</f>
        <v>4</v>
      </c>
      <c r="Q49" s="106"/>
      <c r="R49" s="107"/>
      <c r="S49" s="354">
        <f>(P49/P59)</f>
        <v>0.07547169811</v>
      </c>
      <c r="T49" s="25"/>
      <c r="U49" s="210"/>
      <c r="V49" s="210"/>
      <c r="W49" s="210"/>
      <c r="X49" s="210"/>
      <c r="Y49" s="210"/>
      <c r="Z49" s="210"/>
    </row>
    <row r="50" ht="12.75" customHeight="1">
      <c r="A50" s="597">
        <v>4902.0</v>
      </c>
      <c r="B50" s="437" t="s">
        <v>13733</v>
      </c>
      <c r="C50" s="439">
        <v>2000.0</v>
      </c>
      <c r="D50" s="511">
        <v>36734.0</v>
      </c>
      <c r="E50" s="437" t="s">
        <v>13734</v>
      </c>
      <c r="F50" s="634" t="s">
        <v>2983</v>
      </c>
      <c r="G50" s="437" t="s">
        <v>725</v>
      </c>
      <c r="H50" s="437" t="s">
        <v>13735</v>
      </c>
      <c r="I50" s="511">
        <v>37585.0</v>
      </c>
      <c r="J50" s="439">
        <v>11.0</v>
      </c>
      <c r="K50" s="650" t="s">
        <v>309</v>
      </c>
      <c r="L50" s="439" t="s">
        <v>399</v>
      </c>
      <c r="M50" s="330">
        <f t="shared" si="1"/>
        <v>851</v>
      </c>
      <c r="N50" s="210"/>
      <c r="O50" s="332" t="s">
        <v>219</v>
      </c>
      <c r="P50" s="355">
        <f>COUNTIF($J$2:$J$476,"4")</f>
        <v>4</v>
      </c>
      <c r="Q50" s="106"/>
      <c r="R50" s="107"/>
      <c r="S50" s="356">
        <f>(P50/P59)</f>
        <v>0.07547169811</v>
      </c>
      <c r="T50" s="25"/>
      <c r="U50" s="210"/>
      <c r="V50" s="210"/>
      <c r="W50" s="210"/>
      <c r="X50" s="210"/>
      <c r="Y50" s="210"/>
      <c r="Z50" s="210"/>
    </row>
    <row r="51" ht="12.75" customHeight="1">
      <c r="A51" s="590">
        <v>5002.0</v>
      </c>
      <c r="B51" s="431" t="s">
        <v>13736</v>
      </c>
      <c r="C51" s="433">
        <v>1999.0</v>
      </c>
      <c r="D51" s="508">
        <v>36188.0</v>
      </c>
      <c r="E51" s="431" t="s">
        <v>13737</v>
      </c>
      <c r="F51" s="431" t="s">
        <v>44</v>
      </c>
      <c r="G51" s="431" t="s">
        <v>806</v>
      </c>
      <c r="H51" s="431" t="s">
        <v>321</v>
      </c>
      <c r="I51" s="508">
        <v>37595.0</v>
      </c>
      <c r="J51" s="433">
        <v>12.0</v>
      </c>
      <c r="K51" s="647" t="s">
        <v>293</v>
      </c>
      <c r="L51" s="431" t="s">
        <v>395</v>
      </c>
      <c r="M51" s="327">
        <f t="shared" si="1"/>
        <v>1407</v>
      </c>
      <c r="N51" s="210"/>
      <c r="O51" s="333" t="s">
        <v>223</v>
      </c>
      <c r="P51" s="357">
        <f>COUNTIF($J$2:$J$476,"5")</f>
        <v>5</v>
      </c>
      <c r="Q51" s="106"/>
      <c r="R51" s="107"/>
      <c r="S51" s="354">
        <f>(P51/P59)</f>
        <v>0.09433962264</v>
      </c>
      <c r="T51" s="25"/>
      <c r="U51" s="210"/>
      <c r="V51" s="210"/>
      <c r="W51" s="210"/>
      <c r="X51" s="210"/>
      <c r="Y51" s="210"/>
      <c r="Z51" s="210"/>
    </row>
    <row r="52" ht="12.75" customHeight="1">
      <c r="A52" s="597">
        <v>5102.0</v>
      </c>
      <c r="B52" s="437" t="s">
        <v>13738</v>
      </c>
      <c r="C52" s="439">
        <v>2000.0</v>
      </c>
      <c r="D52" s="511">
        <v>36829.0</v>
      </c>
      <c r="E52" s="437" t="s">
        <v>13739</v>
      </c>
      <c r="F52" s="437" t="s">
        <v>3197</v>
      </c>
      <c r="G52" s="437" t="s">
        <v>725</v>
      </c>
      <c r="H52" s="437" t="s">
        <v>13500</v>
      </c>
      <c r="I52" s="511">
        <v>37603.0</v>
      </c>
      <c r="J52" s="439">
        <v>12.0</v>
      </c>
      <c r="K52" s="650" t="s">
        <v>309</v>
      </c>
      <c r="L52" s="439" t="s">
        <v>399</v>
      </c>
      <c r="M52" s="330">
        <f t="shared" si="1"/>
        <v>774</v>
      </c>
      <c r="N52" s="210"/>
      <c r="O52" s="332" t="s">
        <v>229</v>
      </c>
      <c r="P52" s="355">
        <f>COUNTIF($J$2:$J$476,"6")</f>
        <v>4</v>
      </c>
      <c r="Q52" s="106"/>
      <c r="R52" s="107"/>
      <c r="S52" s="356">
        <f>(P52/P59)</f>
        <v>0.07547169811</v>
      </c>
      <c r="T52" s="25"/>
      <c r="U52" s="210"/>
      <c r="V52" s="210"/>
      <c r="W52" s="210"/>
      <c r="X52" s="210"/>
      <c r="Y52" s="210"/>
      <c r="Z52" s="210"/>
    </row>
    <row r="53" ht="12.75" customHeight="1">
      <c r="A53" s="590">
        <v>5202.0</v>
      </c>
      <c r="B53" s="431" t="s">
        <v>13740</v>
      </c>
      <c r="C53" s="433">
        <v>2002.0</v>
      </c>
      <c r="D53" s="508">
        <v>37469.0</v>
      </c>
      <c r="E53" s="431" t="s">
        <v>13741</v>
      </c>
      <c r="F53" s="431" t="s">
        <v>13742</v>
      </c>
      <c r="G53" s="431" t="s">
        <v>806</v>
      </c>
      <c r="H53" s="431" t="s">
        <v>10020</v>
      </c>
      <c r="I53" s="508">
        <v>37610.0</v>
      </c>
      <c r="J53" s="433">
        <v>12.0</v>
      </c>
      <c r="K53" s="650" t="s">
        <v>309</v>
      </c>
      <c r="L53" s="431" t="s">
        <v>390</v>
      </c>
      <c r="M53" s="327">
        <f t="shared" si="1"/>
        <v>141</v>
      </c>
      <c r="N53" s="210"/>
      <c r="O53" s="333" t="s">
        <v>235</v>
      </c>
      <c r="P53" s="357">
        <f>COUNTIF($J$2:$J$476,"7")</f>
        <v>7</v>
      </c>
      <c r="Q53" s="106"/>
      <c r="R53" s="107"/>
      <c r="S53" s="354">
        <f>(P53/P59)</f>
        <v>0.1320754717</v>
      </c>
      <c r="T53" s="25"/>
      <c r="U53" s="210"/>
      <c r="V53" s="210"/>
      <c r="W53" s="210"/>
      <c r="X53" s="210"/>
      <c r="Y53" s="210"/>
      <c r="Z53" s="210"/>
    </row>
    <row r="54" ht="12.75" customHeight="1">
      <c r="A54" s="597">
        <v>5302.0</v>
      </c>
      <c r="B54" s="437" t="s">
        <v>13743</v>
      </c>
      <c r="C54" s="439">
        <v>1999.0</v>
      </c>
      <c r="D54" s="511">
        <v>36525.0</v>
      </c>
      <c r="E54" s="437" t="s">
        <v>13744</v>
      </c>
      <c r="F54" s="437" t="s">
        <v>1114</v>
      </c>
      <c r="G54" s="437" t="s">
        <v>806</v>
      </c>
      <c r="H54" s="437" t="s">
        <v>10020</v>
      </c>
      <c r="I54" s="511">
        <v>37618.0</v>
      </c>
      <c r="J54" s="439">
        <v>12.0</v>
      </c>
      <c r="K54" s="650" t="s">
        <v>309</v>
      </c>
      <c r="L54" s="439" t="s">
        <v>395</v>
      </c>
      <c r="M54" s="330">
        <f t="shared" si="1"/>
        <v>1093</v>
      </c>
      <c r="N54" s="210"/>
      <c r="O54" s="332" t="s">
        <v>239</v>
      </c>
      <c r="P54" s="355">
        <f>COUNTIF($J$2:$J$476,"8")</f>
        <v>6</v>
      </c>
      <c r="Q54" s="106"/>
      <c r="R54" s="107"/>
      <c r="S54" s="356">
        <f>(P54/P59)</f>
        <v>0.1132075472</v>
      </c>
      <c r="T54" s="25"/>
      <c r="U54" s="210"/>
      <c r="V54" s="210"/>
      <c r="W54" s="210"/>
      <c r="X54" s="210"/>
      <c r="Y54" s="210"/>
      <c r="Z54" s="210"/>
    </row>
    <row r="55" ht="12.75" customHeight="1">
      <c r="A55" s="625"/>
      <c r="B55" s="625"/>
      <c r="C55" s="625"/>
      <c r="D55" s="627"/>
      <c r="E55" s="625"/>
      <c r="F55" s="625"/>
      <c r="G55" s="625"/>
      <c r="H55" s="625"/>
      <c r="I55" s="627"/>
      <c r="J55" s="625"/>
      <c r="K55" s="625"/>
      <c r="L55" s="625"/>
      <c r="M55" s="625"/>
      <c r="N55" s="210"/>
      <c r="O55" s="333" t="s">
        <v>245</v>
      </c>
      <c r="P55" s="357">
        <f>COUNTIF($J$2:$J$476,"9")</f>
        <v>4</v>
      </c>
      <c r="Q55" s="106"/>
      <c r="R55" s="107"/>
      <c r="S55" s="354">
        <f>(P55/P59)</f>
        <v>0.07547169811</v>
      </c>
      <c r="T55" s="25"/>
      <c r="U55" s="210"/>
      <c r="V55" s="210"/>
      <c r="W55" s="210"/>
      <c r="X55" s="210"/>
      <c r="Y55" s="210"/>
      <c r="Z55" s="210"/>
    </row>
    <row r="56" ht="12.75" customHeight="1">
      <c r="A56" s="625"/>
      <c r="B56" s="625"/>
      <c r="C56" s="625"/>
      <c r="D56" s="627"/>
      <c r="E56" s="625"/>
      <c r="F56" s="625"/>
      <c r="G56" s="625"/>
      <c r="H56" s="625"/>
      <c r="I56" s="627"/>
      <c r="J56" s="625"/>
      <c r="K56" s="625"/>
      <c r="L56" s="625"/>
      <c r="M56" s="625"/>
      <c r="N56" s="210"/>
      <c r="O56" s="332" t="s">
        <v>252</v>
      </c>
      <c r="P56" s="355">
        <f>COUNTIF($J$2:$J$476,"10")</f>
        <v>3</v>
      </c>
      <c r="Q56" s="106"/>
      <c r="R56" s="107"/>
      <c r="S56" s="356">
        <f>(P56/P59)</f>
        <v>0.05660377358</v>
      </c>
      <c r="T56" s="25"/>
      <c r="U56" s="210"/>
      <c r="V56" s="210"/>
      <c r="W56" s="210"/>
      <c r="X56" s="210"/>
      <c r="Y56" s="210"/>
      <c r="Z56" s="210"/>
    </row>
    <row r="57" ht="12.75" customHeight="1">
      <c r="A57" s="625"/>
      <c r="B57" s="625"/>
      <c r="C57" s="625"/>
      <c r="D57" s="627"/>
      <c r="E57" s="625"/>
      <c r="F57" s="625"/>
      <c r="G57" s="625"/>
      <c r="H57" s="625"/>
      <c r="I57" s="627"/>
      <c r="J57" s="625"/>
      <c r="K57" s="625"/>
      <c r="L57" s="625"/>
      <c r="M57" s="625"/>
      <c r="N57" s="210"/>
      <c r="O57" s="333" t="s">
        <v>258</v>
      </c>
      <c r="P57" s="357">
        <f>COUNTIF($J$2:$J$476,"11")</f>
        <v>7</v>
      </c>
      <c r="Q57" s="106"/>
      <c r="R57" s="107"/>
      <c r="S57" s="354">
        <f>(P57/P59)</f>
        <v>0.1320754717</v>
      </c>
      <c r="T57" s="25"/>
      <c r="U57" s="210"/>
      <c r="V57" s="210"/>
      <c r="W57" s="210"/>
      <c r="X57" s="210"/>
      <c r="Y57" s="210"/>
      <c r="Z57" s="210"/>
    </row>
    <row r="58" ht="12.75" customHeight="1">
      <c r="A58" s="625"/>
      <c r="B58" s="625"/>
      <c r="C58" s="625"/>
      <c r="D58" s="627"/>
      <c r="E58" s="625"/>
      <c r="F58" s="625"/>
      <c r="G58" s="625"/>
      <c r="H58" s="625"/>
      <c r="I58" s="627"/>
      <c r="J58" s="625"/>
      <c r="K58" s="625"/>
      <c r="L58" s="625"/>
      <c r="M58" s="625"/>
      <c r="N58" s="210"/>
      <c r="O58" s="366" t="s">
        <v>264</v>
      </c>
      <c r="P58" s="355">
        <f>COUNTIF($J$2:$J$476,"12")</f>
        <v>4</v>
      </c>
      <c r="Q58" s="106"/>
      <c r="R58" s="107"/>
      <c r="S58" s="367">
        <f>(P58/P59)</f>
        <v>0.07547169811</v>
      </c>
      <c r="T58" s="25"/>
      <c r="U58" s="210"/>
      <c r="V58" s="210"/>
      <c r="W58" s="210"/>
      <c r="X58" s="210"/>
      <c r="Y58" s="210"/>
      <c r="Z58" s="210"/>
    </row>
    <row r="59" ht="12.75" customHeight="1">
      <c r="A59" s="625"/>
      <c r="B59" s="625"/>
      <c r="C59" s="625"/>
      <c r="D59" s="627"/>
      <c r="E59" s="625"/>
      <c r="F59" s="625"/>
      <c r="G59" s="625"/>
      <c r="H59" s="625"/>
      <c r="I59" s="627"/>
      <c r="J59" s="625"/>
      <c r="K59" s="625"/>
      <c r="L59" s="625"/>
      <c r="M59" s="625"/>
      <c r="N59" s="210"/>
      <c r="O59" s="359" t="s">
        <v>268</v>
      </c>
      <c r="P59" s="360">
        <f>SUM(P47:R58)</f>
        <v>53</v>
      </c>
      <c r="Q59" s="361"/>
      <c r="R59" s="362"/>
      <c r="S59" s="363">
        <f>SUM(S47:S58)</f>
        <v>1</v>
      </c>
      <c r="T59" s="25"/>
      <c r="U59" s="210"/>
      <c r="V59" s="210"/>
      <c r="W59" s="210"/>
      <c r="X59" s="210"/>
      <c r="Y59" s="210"/>
      <c r="Z59" s="210"/>
    </row>
    <row r="60" ht="12.75" customHeight="1">
      <c r="A60" s="625"/>
      <c r="B60" s="625"/>
      <c r="C60" s="625"/>
      <c r="D60" s="627"/>
      <c r="E60" s="625"/>
      <c r="F60" s="625"/>
      <c r="G60" s="625"/>
      <c r="H60" s="625"/>
      <c r="I60" s="627"/>
      <c r="J60" s="625"/>
      <c r="K60" s="625"/>
      <c r="L60" s="625"/>
      <c r="M60" s="625"/>
      <c r="N60" s="210"/>
      <c r="O60" s="25"/>
      <c r="P60" s="25"/>
      <c r="Q60" s="25"/>
      <c r="R60" s="25"/>
      <c r="S60" s="25"/>
      <c r="T60" s="25"/>
      <c r="U60" s="210"/>
      <c r="V60" s="210"/>
      <c r="W60" s="210"/>
      <c r="X60" s="210"/>
      <c r="Y60" s="210"/>
      <c r="Z60" s="210"/>
    </row>
    <row r="61" ht="13.5" customHeight="1">
      <c r="A61" s="625"/>
      <c r="B61" s="625"/>
      <c r="C61" s="625"/>
      <c r="D61" s="627"/>
      <c r="E61" s="625"/>
      <c r="F61" s="625"/>
      <c r="G61" s="625"/>
      <c r="H61" s="625"/>
      <c r="I61" s="627"/>
      <c r="J61" s="625"/>
      <c r="K61" s="625"/>
      <c r="L61" s="625"/>
      <c r="M61" s="625"/>
      <c r="N61" s="210"/>
      <c r="O61" s="368" t="s">
        <v>278</v>
      </c>
      <c r="P61" s="95"/>
      <c r="Q61" s="95"/>
      <c r="R61" s="95"/>
      <c r="S61" s="95"/>
      <c r="T61" s="96"/>
      <c r="U61" s="210"/>
      <c r="V61" s="210"/>
      <c r="W61" s="210"/>
      <c r="X61" s="210"/>
      <c r="Y61" s="210"/>
      <c r="Z61" s="210"/>
    </row>
    <row r="62" ht="12.75" customHeight="1">
      <c r="A62" s="625"/>
      <c r="B62" s="625"/>
      <c r="C62" s="625"/>
      <c r="D62" s="627"/>
      <c r="E62" s="625"/>
      <c r="F62" s="625"/>
      <c r="G62" s="625"/>
      <c r="H62" s="625"/>
      <c r="I62" s="627"/>
      <c r="J62" s="625"/>
      <c r="K62" s="625"/>
      <c r="L62" s="625"/>
      <c r="M62" s="625"/>
      <c r="N62" s="210"/>
      <c r="O62" s="97"/>
      <c r="P62" s="98"/>
      <c r="Q62" s="98"/>
      <c r="R62" s="98"/>
      <c r="S62" s="98"/>
      <c r="T62" s="99"/>
      <c r="U62" s="210"/>
      <c r="V62" s="210"/>
      <c r="W62" s="210"/>
      <c r="X62" s="210"/>
      <c r="Y62" s="210"/>
      <c r="Z62" s="210"/>
    </row>
    <row r="63" ht="12.75" customHeight="1">
      <c r="A63" s="625"/>
      <c r="B63" s="625"/>
      <c r="C63" s="625"/>
      <c r="D63" s="627"/>
      <c r="E63" s="625"/>
      <c r="F63" s="625"/>
      <c r="G63" s="625"/>
      <c r="H63" s="625"/>
      <c r="I63" s="627"/>
      <c r="J63" s="625"/>
      <c r="K63" s="625"/>
      <c r="L63" s="625"/>
      <c r="M63" s="625"/>
      <c r="N63" s="210"/>
      <c r="O63" s="369" t="s">
        <v>288</v>
      </c>
      <c r="P63" s="370"/>
      <c r="Q63" s="370"/>
      <c r="R63" s="371"/>
      <c r="S63" s="531" t="s">
        <v>289</v>
      </c>
      <c r="T63" s="532" t="s">
        <v>108</v>
      </c>
      <c r="U63" s="210"/>
      <c r="V63" s="210"/>
      <c r="W63" s="210"/>
      <c r="X63" s="210"/>
      <c r="Y63" s="210"/>
      <c r="Z63" s="210"/>
    </row>
    <row r="64" ht="12.75" customHeight="1">
      <c r="A64" s="625"/>
      <c r="B64" s="625"/>
      <c r="C64" s="625"/>
      <c r="D64" s="627"/>
      <c r="E64" s="625"/>
      <c r="F64" s="625"/>
      <c r="G64" s="625"/>
      <c r="H64" s="625"/>
      <c r="I64" s="627"/>
      <c r="J64" s="625"/>
      <c r="K64" s="625"/>
      <c r="L64" s="625"/>
      <c r="M64" s="625"/>
      <c r="N64" s="210"/>
      <c r="O64" s="533" t="s">
        <v>293</v>
      </c>
      <c r="P64" s="534"/>
      <c r="Q64" s="534"/>
      <c r="R64" s="535"/>
      <c r="S64" s="376">
        <f>COUNTIF($K$1:$K$494,"I - Extremamente tóxico")</f>
        <v>11</v>
      </c>
      <c r="T64" s="377">
        <f>(S64/S76)</f>
        <v>0.2075471698</v>
      </c>
      <c r="U64" s="210"/>
      <c r="V64" s="210"/>
      <c r="W64" s="210"/>
      <c r="X64" s="210"/>
      <c r="Y64" s="210"/>
      <c r="Z64" s="210"/>
    </row>
    <row r="65" ht="12.75" customHeight="1">
      <c r="A65" s="625"/>
      <c r="B65" s="625"/>
      <c r="C65" s="625"/>
      <c r="D65" s="627"/>
      <c r="E65" s="625"/>
      <c r="F65" s="625"/>
      <c r="G65" s="625"/>
      <c r="H65" s="625"/>
      <c r="I65" s="627"/>
      <c r="J65" s="625"/>
      <c r="K65" s="625"/>
      <c r="L65" s="625"/>
      <c r="M65" s="625"/>
      <c r="N65" s="210"/>
      <c r="O65" s="378" t="s">
        <v>297</v>
      </c>
      <c r="P65" s="379"/>
      <c r="Q65" s="379"/>
      <c r="R65" s="380"/>
      <c r="S65" s="381">
        <f>COUNTIF($K$2:$K$476,"Categoria 1 - Produto Extremamente Tóxico")</f>
        <v>0</v>
      </c>
      <c r="T65" s="382">
        <f>(S65/S76)</f>
        <v>0</v>
      </c>
      <c r="U65" s="210"/>
      <c r="V65" s="210"/>
      <c r="W65" s="210"/>
      <c r="X65" s="210"/>
      <c r="Y65" s="210"/>
      <c r="Z65" s="210"/>
    </row>
    <row r="66" ht="12.75" customHeight="1">
      <c r="A66" s="625"/>
      <c r="B66" s="625"/>
      <c r="C66" s="625"/>
      <c r="D66" s="627"/>
      <c r="E66" s="625"/>
      <c r="F66" s="625"/>
      <c r="G66" s="625"/>
      <c r="H66" s="625"/>
      <c r="I66" s="627"/>
      <c r="J66" s="625"/>
      <c r="K66" s="625"/>
      <c r="L66" s="625"/>
      <c r="M66" s="625"/>
      <c r="N66" s="210"/>
      <c r="O66" s="378" t="s">
        <v>302</v>
      </c>
      <c r="P66" s="379"/>
      <c r="Q66" s="379"/>
      <c r="R66" s="380"/>
      <c r="S66" s="381">
        <f>COUNTIF($K$2:$K$476,"Categoria 2 - Produto Altamente Tóxico")</f>
        <v>0</v>
      </c>
      <c r="T66" s="382">
        <f>(S66/S76)</f>
        <v>0</v>
      </c>
      <c r="U66" s="210"/>
      <c r="V66" s="210"/>
      <c r="W66" s="210"/>
      <c r="X66" s="210"/>
      <c r="Y66" s="210"/>
      <c r="Z66" s="210"/>
    </row>
    <row r="67" ht="12.75" customHeight="1">
      <c r="A67" s="625"/>
      <c r="B67" s="625"/>
      <c r="C67" s="625"/>
      <c r="D67" s="627"/>
      <c r="E67" s="625"/>
      <c r="F67" s="625"/>
      <c r="G67" s="625"/>
      <c r="H67" s="625"/>
      <c r="I67" s="627"/>
      <c r="J67" s="625"/>
      <c r="K67" s="625"/>
      <c r="L67" s="625"/>
      <c r="M67" s="625"/>
      <c r="N67" s="210"/>
      <c r="O67" s="383" t="s">
        <v>309</v>
      </c>
      <c r="P67" s="379"/>
      <c r="Q67" s="379"/>
      <c r="R67" s="380"/>
      <c r="S67" s="384">
        <f>COUNTIF($K$2:$K$476,"II - Altamente tóxico")</f>
        <v>9</v>
      </c>
      <c r="T67" s="385">
        <f>(S67/S76)</f>
        <v>0.1698113208</v>
      </c>
      <c r="U67" s="210"/>
      <c r="V67" s="210"/>
      <c r="W67" s="210"/>
      <c r="X67" s="210"/>
      <c r="Y67" s="210"/>
      <c r="Z67" s="210"/>
    </row>
    <row r="68" ht="12.75" customHeight="1">
      <c r="A68" s="625"/>
      <c r="B68" s="625"/>
      <c r="C68" s="625"/>
      <c r="D68" s="627"/>
      <c r="E68" s="625"/>
      <c r="F68" s="625"/>
      <c r="G68" s="625"/>
      <c r="H68" s="625"/>
      <c r="I68" s="627"/>
      <c r="J68" s="625"/>
      <c r="K68" s="625"/>
      <c r="L68" s="625"/>
      <c r="M68" s="625"/>
      <c r="N68" s="210"/>
      <c r="O68" s="383" t="s">
        <v>316</v>
      </c>
      <c r="P68" s="379"/>
      <c r="Q68" s="379"/>
      <c r="R68" s="380"/>
      <c r="S68" s="384">
        <f>COUNTIF($K$2:$K$476,"Categoria 3 - Produto Moderadamente Tóxico")</f>
        <v>0</v>
      </c>
      <c r="T68" s="385">
        <f>(S68/S76)</f>
        <v>0</v>
      </c>
      <c r="U68" s="210"/>
      <c r="V68" s="210"/>
      <c r="W68" s="210"/>
      <c r="X68" s="210"/>
      <c r="Y68" s="210"/>
      <c r="Z68" s="210"/>
    </row>
    <row r="69" ht="12.75" customHeight="1">
      <c r="A69" s="625"/>
      <c r="B69" s="625"/>
      <c r="C69" s="625"/>
      <c r="D69" s="627"/>
      <c r="E69" s="625"/>
      <c r="F69" s="625"/>
      <c r="G69" s="625"/>
      <c r="H69" s="625"/>
      <c r="I69" s="627"/>
      <c r="J69" s="625"/>
      <c r="K69" s="625"/>
      <c r="L69" s="625"/>
      <c r="M69" s="625"/>
      <c r="N69" s="210"/>
      <c r="O69" s="386" t="s">
        <v>322</v>
      </c>
      <c r="P69" s="379"/>
      <c r="Q69" s="379"/>
      <c r="R69" s="380"/>
      <c r="S69" s="387">
        <f>COUNTIF($K$2:$K$476,"III - Medianamente tóxico")</f>
        <v>21</v>
      </c>
      <c r="T69" s="388">
        <f>(S69/S76)</f>
        <v>0.3962264151</v>
      </c>
      <c r="U69" s="210"/>
      <c r="V69" s="210"/>
      <c r="W69" s="210"/>
      <c r="X69" s="210"/>
      <c r="Y69" s="210"/>
      <c r="Z69" s="210"/>
    </row>
    <row r="70" ht="12.75" customHeight="1">
      <c r="A70" s="625"/>
      <c r="B70" s="625"/>
      <c r="C70" s="625"/>
      <c r="D70" s="627"/>
      <c r="E70" s="625"/>
      <c r="F70" s="625"/>
      <c r="G70" s="625"/>
      <c r="H70" s="625"/>
      <c r="I70" s="627"/>
      <c r="J70" s="625"/>
      <c r="K70" s="625"/>
      <c r="L70" s="625"/>
      <c r="M70" s="625"/>
      <c r="N70" s="210"/>
      <c r="O70" s="386" t="s">
        <v>329</v>
      </c>
      <c r="P70" s="379"/>
      <c r="Q70" s="379"/>
      <c r="R70" s="380"/>
      <c r="S70" s="387">
        <f>COUNTIF($K$2:$K$476,"Categoria 4 - Produto Pouco Tóxico")</f>
        <v>0</v>
      </c>
      <c r="T70" s="388">
        <f>(S70/S76)</f>
        <v>0</v>
      </c>
      <c r="U70" s="210"/>
      <c r="V70" s="210"/>
      <c r="W70" s="210"/>
      <c r="X70" s="210"/>
      <c r="Y70" s="210"/>
      <c r="Z70" s="210"/>
    </row>
    <row r="71" ht="12.75" customHeight="1">
      <c r="A71" s="625"/>
      <c r="B71" s="625"/>
      <c r="C71" s="625"/>
      <c r="D71" s="627"/>
      <c r="E71" s="625"/>
      <c r="F71" s="625"/>
      <c r="G71" s="625"/>
      <c r="H71" s="625"/>
      <c r="I71" s="627"/>
      <c r="J71" s="625"/>
      <c r="K71" s="625"/>
      <c r="L71" s="625"/>
      <c r="M71" s="625"/>
      <c r="N71" s="210"/>
      <c r="O71" s="386" t="s">
        <v>336</v>
      </c>
      <c r="P71" s="379"/>
      <c r="Q71" s="379"/>
      <c r="R71" s="380"/>
      <c r="S71" s="387">
        <f>COUNTIF($K$2:$K$476,"Categoria 5 - Produto Improvável de Causar Dano Agudo")</f>
        <v>0</v>
      </c>
      <c r="T71" s="388">
        <f>(S71/S76)</f>
        <v>0</v>
      </c>
      <c r="U71" s="210"/>
      <c r="V71" s="210"/>
      <c r="W71" s="210"/>
      <c r="X71" s="210"/>
      <c r="Y71" s="210"/>
      <c r="Z71" s="210"/>
    </row>
    <row r="72" ht="12.75" customHeight="1">
      <c r="A72" s="625"/>
      <c r="B72" s="625"/>
      <c r="C72" s="625"/>
      <c r="D72" s="627"/>
      <c r="E72" s="625"/>
      <c r="F72" s="625"/>
      <c r="G72" s="625"/>
      <c r="H72" s="625"/>
      <c r="I72" s="627"/>
      <c r="J72" s="625"/>
      <c r="K72" s="625"/>
      <c r="L72" s="625"/>
      <c r="M72" s="625"/>
      <c r="N72" s="210"/>
      <c r="O72" s="389" t="s">
        <v>344</v>
      </c>
      <c r="P72" s="379"/>
      <c r="Q72" s="379"/>
      <c r="R72" s="380"/>
      <c r="S72" s="390">
        <f>COUNTIF($K$2:$K$476,"IV - Pouco tóxico")</f>
        <v>12</v>
      </c>
      <c r="T72" s="391">
        <f>(S72/S76)</f>
        <v>0.2264150943</v>
      </c>
      <c r="U72" s="210"/>
      <c r="V72" s="210"/>
      <c r="W72" s="210"/>
      <c r="X72" s="210"/>
      <c r="Y72" s="210"/>
      <c r="Z72" s="210"/>
    </row>
    <row r="73" ht="12.75" customHeight="1">
      <c r="A73" s="625"/>
      <c r="B73" s="625"/>
      <c r="C73" s="625"/>
      <c r="D73" s="627"/>
      <c r="E73" s="625"/>
      <c r="F73" s="625"/>
      <c r="G73" s="625"/>
      <c r="H73" s="625"/>
      <c r="I73" s="627"/>
      <c r="J73" s="625"/>
      <c r="K73" s="625"/>
      <c r="L73" s="625"/>
      <c r="M73" s="625"/>
      <c r="N73" s="210"/>
      <c r="O73" s="389" t="s">
        <v>1231</v>
      </c>
      <c r="P73" s="379"/>
      <c r="Q73" s="379"/>
      <c r="R73" s="380"/>
      <c r="S73" s="390">
        <f>COUNTIF($K$2:$K$476,"Não classificado - Produto não classificado")</f>
        <v>0</v>
      </c>
      <c r="T73" s="391">
        <f>(S73/S76)</f>
        <v>0</v>
      </c>
      <c r="U73" s="210"/>
      <c r="V73" s="210"/>
      <c r="W73" s="210"/>
      <c r="X73" s="210"/>
      <c r="Y73" s="210"/>
      <c r="Z73" s="210"/>
    </row>
    <row r="74" ht="12.75" customHeight="1">
      <c r="A74" s="625"/>
      <c r="B74" s="625"/>
      <c r="C74" s="625"/>
      <c r="D74" s="627"/>
      <c r="E74" s="625"/>
      <c r="F74" s="625"/>
      <c r="G74" s="625"/>
      <c r="H74" s="625"/>
      <c r="I74" s="627"/>
      <c r="J74" s="625"/>
      <c r="K74" s="625"/>
      <c r="L74" s="625"/>
      <c r="M74" s="625"/>
      <c r="N74" s="210"/>
      <c r="O74" s="389" t="s">
        <v>1259</v>
      </c>
      <c r="P74" s="379"/>
      <c r="Q74" s="379"/>
      <c r="R74" s="380"/>
      <c r="S74" s="390">
        <f>COUNTIF($K$2:$K$476,"Não determinada devido à natureza do produto (Inimigos naturais)")</f>
        <v>0</v>
      </c>
      <c r="T74" s="391">
        <f>(S74/S76)</f>
        <v>0</v>
      </c>
      <c r="U74" s="210"/>
      <c r="V74" s="210"/>
      <c r="W74" s="210"/>
      <c r="X74" s="210"/>
      <c r="Y74" s="210"/>
      <c r="Z74" s="210"/>
    </row>
    <row r="75" ht="12.75" customHeight="1">
      <c r="A75" s="625"/>
      <c r="B75" s="625"/>
      <c r="C75" s="625"/>
      <c r="D75" s="627"/>
      <c r="E75" s="625"/>
      <c r="F75" s="625"/>
      <c r="G75" s="625"/>
      <c r="H75" s="625"/>
      <c r="I75" s="627"/>
      <c r="J75" s="625"/>
      <c r="K75" s="625"/>
      <c r="L75" s="625"/>
      <c r="M75" s="625"/>
      <c r="N75" s="210"/>
      <c r="O75" s="392" t="s">
        <v>19</v>
      </c>
      <c r="P75" s="393"/>
      <c r="Q75" s="393"/>
      <c r="R75" s="394"/>
      <c r="S75" s="395">
        <f>COUNTIF($K$2:$K$476,"O perfil toxicológico foi considerado equivalente ao produto técnico de referência")</f>
        <v>0</v>
      </c>
      <c r="T75" s="396">
        <f>(S75/S76)</f>
        <v>0</v>
      </c>
      <c r="U75" s="210"/>
      <c r="V75" s="210"/>
      <c r="W75" s="210"/>
      <c r="X75" s="210"/>
      <c r="Y75" s="210"/>
      <c r="Z75" s="210"/>
    </row>
    <row r="76" ht="15.0" customHeight="1">
      <c r="A76" s="625"/>
      <c r="B76" s="625"/>
      <c r="C76" s="625"/>
      <c r="D76" s="627"/>
      <c r="E76" s="625"/>
      <c r="F76" s="625"/>
      <c r="G76" s="625"/>
      <c r="H76" s="625"/>
      <c r="I76" s="627"/>
      <c r="J76" s="625"/>
      <c r="K76" s="625"/>
      <c r="L76" s="625"/>
      <c r="M76" s="625"/>
      <c r="N76" s="210"/>
      <c r="O76" s="397" t="s">
        <v>268</v>
      </c>
      <c r="P76" s="343"/>
      <c r="Q76" s="343"/>
      <c r="R76" s="398"/>
      <c r="S76" s="399">
        <f>SUM(S64:S75)</f>
        <v>53</v>
      </c>
      <c r="T76" s="400">
        <f>(S76/S76)</f>
        <v>1</v>
      </c>
      <c r="U76" s="210"/>
      <c r="V76" s="210"/>
      <c r="W76" s="210"/>
      <c r="X76" s="210"/>
      <c r="Y76" s="210"/>
      <c r="Z76" s="210"/>
    </row>
    <row r="77" ht="12.75" customHeight="1">
      <c r="A77" s="625"/>
      <c r="B77" s="625"/>
      <c r="C77" s="625"/>
      <c r="D77" s="627"/>
      <c r="E77" s="625"/>
      <c r="F77" s="625"/>
      <c r="G77" s="625"/>
      <c r="H77" s="625"/>
      <c r="I77" s="627"/>
      <c r="J77" s="625"/>
      <c r="K77" s="625"/>
      <c r="L77" s="625"/>
      <c r="M77" s="625"/>
      <c r="N77" s="210"/>
      <c r="O77" s="25"/>
      <c r="P77" s="25"/>
      <c r="Q77" s="25"/>
      <c r="R77" s="25"/>
      <c r="S77" s="25"/>
      <c r="T77" s="25"/>
      <c r="U77" s="210"/>
      <c r="V77" s="210"/>
      <c r="W77" s="210"/>
      <c r="X77" s="210"/>
      <c r="Y77" s="210"/>
      <c r="Z77" s="210"/>
    </row>
    <row r="78" ht="13.5" customHeight="1">
      <c r="A78" s="625"/>
      <c r="B78" s="625"/>
      <c r="C78" s="625"/>
      <c r="D78" s="627"/>
      <c r="E78" s="625"/>
      <c r="F78" s="625"/>
      <c r="G78" s="625"/>
      <c r="H78" s="625"/>
      <c r="I78" s="627"/>
      <c r="J78" s="625"/>
      <c r="K78" s="625"/>
      <c r="L78" s="625"/>
      <c r="M78" s="625"/>
      <c r="N78" s="210"/>
      <c r="O78" s="368" t="s">
        <v>11</v>
      </c>
      <c r="P78" s="95"/>
      <c r="Q78" s="95"/>
      <c r="R78" s="95"/>
      <c r="S78" s="95"/>
      <c r="T78" s="96"/>
      <c r="U78" s="210"/>
      <c r="V78" s="210"/>
      <c r="W78" s="210"/>
      <c r="X78" s="210"/>
      <c r="Y78" s="210"/>
      <c r="Z78" s="210"/>
    </row>
    <row r="79" ht="12.75" customHeight="1">
      <c r="A79" s="625"/>
      <c r="B79" s="625"/>
      <c r="C79" s="625"/>
      <c r="D79" s="627"/>
      <c r="E79" s="625"/>
      <c r="F79" s="625"/>
      <c r="G79" s="625"/>
      <c r="H79" s="625"/>
      <c r="I79" s="627"/>
      <c r="J79" s="625"/>
      <c r="K79" s="625"/>
      <c r="L79" s="625"/>
      <c r="M79" s="625"/>
      <c r="N79" s="210"/>
      <c r="O79" s="97"/>
      <c r="P79" s="98"/>
      <c r="Q79" s="98"/>
      <c r="R79" s="98"/>
      <c r="S79" s="98"/>
      <c r="T79" s="99"/>
      <c r="U79" s="210"/>
      <c r="V79" s="210"/>
      <c r="W79" s="210"/>
      <c r="X79" s="210"/>
      <c r="Y79" s="210"/>
      <c r="Z79" s="210"/>
    </row>
    <row r="80" ht="12.75" customHeight="1">
      <c r="A80" s="625"/>
      <c r="B80" s="625"/>
      <c r="C80" s="625"/>
      <c r="D80" s="627"/>
      <c r="E80" s="625"/>
      <c r="F80" s="625"/>
      <c r="G80" s="625"/>
      <c r="H80" s="625"/>
      <c r="I80" s="627"/>
      <c r="J80" s="625"/>
      <c r="K80" s="625"/>
      <c r="L80" s="625"/>
      <c r="M80" s="625"/>
      <c r="N80" s="210"/>
      <c r="O80" s="369" t="s">
        <v>288</v>
      </c>
      <c r="P80" s="370"/>
      <c r="Q80" s="370"/>
      <c r="R80" s="371"/>
      <c r="S80" s="536" t="s">
        <v>289</v>
      </c>
      <c r="T80" s="537" t="s">
        <v>108</v>
      </c>
      <c r="U80" s="210"/>
      <c r="V80" s="210"/>
      <c r="W80" s="210"/>
      <c r="X80" s="210"/>
      <c r="Y80" s="210"/>
      <c r="Z80" s="210"/>
    </row>
    <row r="81" ht="13.5" customHeight="1">
      <c r="A81" s="625"/>
      <c r="B81" s="625"/>
      <c r="C81" s="625"/>
      <c r="D81" s="627"/>
      <c r="E81" s="625"/>
      <c r="F81" s="625"/>
      <c r="G81" s="625"/>
      <c r="H81" s="625"/>
      <c r="I81" s="627"/>
      <c r="J81" s="625"/>
      <c r="K81" s="625"/>
      <c r="L81" s="625"/>
      <c r="M81" s="625"/>
      <c r="N81" s="210"/>
      <c r="O81" s="538" t="s">
        <v>386</v>
      </c>
      <c r="P81" s="343"/>
      <c r="Q81" s="343"/>
      <c r="R81" s="344"/>
      <c r="S81" s="405">
        <f>COUNTIF($L$2:$L$476,"I - Produto altamente perigoso ao meio ambiente")</f>
        <v>1</v>
      </c>
      <c r="T81" s="406">
        <f>(S81/S85)</f>
        <v>0.01886792453</v>
      </c>
      <c r="U81" s="210"/>
      <c r="V81" s="210"/>
      <c r="W81" s="210"/>
      <c r="X81" s="210"/>
      <c r="Y81" s="210"/>
      <c r="Z81" s="210"/>
    </row>
    <row r="82" ht="13.5" customHeight="1">
      <c r="A82" s="625"/>
      <c r="B82" s="625"/>
      <c r="C82" s="625"/>
      <c r="D82" s="627"/>
      <c r="E82" s="625"/>
      <c r="F82" s="625"/>
      <c r="G82" s="625"/>
      <c r="H82" s="625"/>
      <c r="I82" s="627"/>
      <c r="J82" s="625"/>
      <c r="K82" s="625"/>
      <c r="L82" s="625"/>
      <c r="M82" s="625"/>
      <c r="N82" s="210"/>
      <c r="O82" s="407" t="s">
        <v>390</v>
      </c>
      <c r="P82" s="106"/>
      <c r="Q82" s="106"/>
      <c r="R82" s="107"/>
      <c r="S82" s="408">
        <f>COUNTIF($L$2:$L$476,"II - Produto muito perigoso ao meio ambiente")</f>
        <v>21</v>
      </c>
      <c r="T82" s="409">
        <f>(S82/S85)</f>
        <v>0.3962264151</v>
      </c>
      <c r="U82" s="210"/>
      <c r="V82" s="210"/>
      <c r="W82" s="210"/>
      <c r="X82" s="210"/>
      <c r="Y82" s="210"/>
      <c r="Z82" s="210"/>
    </row>
    <row r="83" ht="13.5" customHeight="1">
      <c r="A83" s="625"/>
      <c r="B83" s="625"/>
      <c r="C83" s="625"/>
      <c r="D83" s="627"/>
      <c r="E83" s="625"/>
      <c r="F83" s="625"/>
      <c r="G83" s="625"/>
      <c r="H83" s="625"/>
      <c r="I83" s="627"/>
      <c r="J83" s="625"/>
      <c r="K83" s="625"/>
      <c r="L83" s="625"/>
      <c r="M83" s="625"/>
      <c r="N83" s="210"/>
      <c r="O83" s="410" t="s">
        <v>395</v>
      </c>
      <c r="P83" s="106"/>
      <c r="Q83" s="106"/>
      <c r="R83" s="107"/>
      <c r="S83" s="405">
        <f>COUNTIF($L$2:$L$476,"III - Produto perigoso ao meio ambiente")</f>
        <v>25</v>
      </c>
      <c r="T83" s="406">
        <f>(S83/S85)</f>
        <v>0.4716981132</v>
      </c>
      <c r="U83" s="210"/>
      <c r="V83" s="210"/>
      <c r="W83" s="210"/>
      <c r="X83" s="210"/>
      <c r="Y83" s="210"/>
      <c r="Z83" s="210"/>
    </row>
    <row r="84" ht="14.25" customHeight="1">
      <c r="A84" s="625"/>
      <c r="B84" s="625"/>
      <c r="C84" s="625"/>
      <c r="D84" s="627"/>
      <c r="E84" s="625"/>
      <c r="F84" s="625"/>
      <c r="G84" s="625"/>
      <c r="H84" s="625"/>
      <c r="I84" s="627"/>
      <c r="J84" s="625"/>
      <c r="K84" s="625"/>
      <c r="L84" s="625"/>
      <c r="M84" s="625"/>
      <c r="N84" s="210"/>
      <c r="O84" s="407" t="s">
        <v>399</v>
      </c>
      <c r="P84" s="106"/>
      <c r="Q84" s="106"/>
      <c r="R84" s="107"/>
      <c r="S84" s="408">
        <f>COUNTIF($L$2:$L$476,"IV - Produto pouco perigoso ao meio ambiente")</f>
        <v>6</v>
      </c>
      <c r="T84" s="409">
        <f>(S84/S85)</f>
        <v>0.1132075472</v>
      </c>
      <c r="U84" s="210"/>
      <c r="V84" s="210"/>
      <c r="W84" s="210"/>
      <c r="X84" s="210"/>
      <c r="Y84" s="210"/>
      <c r="Z84" s="210"/>
    </row>
    <row r="85" ht="12.75" customHeight="1">
      <c r="A85" s="625"/>
      <c r="B85" s="625"/>
      <c r="C85" s="625"/>
      <c r="D85" s="627"/>
      <c r="E85" s="625"/>
      <c r="F85" s="625"/>
      <c r="G85" s="625"/>
      <c r="H85" s="625"/>
      <c r="I85" s="627"/>
      <c r="J85" s="625"/>
      <c r="K85" s="625"/>
      <c r="L85" s="625"/>
      <c r="M85" s="625"/>
      <c r="N85" s="210"/>
      <c r="O85" s="369" t="s">
        <v>268</v>
      </c>
      <c r="P85" s="370"/>
      <c r="Q85" s="370"/>
      <c r="R85" s="371"/>
      <c r="S85" s="399">
        <f>SUM(S81:S84)</f>
        <v>53</v>
      </c>
      <c r="T85" s="400">
        <f>(S85/S85)</f>
        <v>1</v>
      </c>
      <c r="U85" s="210"/>
      <c r="V85" s="210"/>
      <c r="W85" s="210"/>
      <c r="X85" s="210"/>
      <c r="Y85" s="210"/>
      <c r="Z85" s="210"/>
    </row>
    <row r="86" ht="12.75" customHeight="1">
      <c r="A86" s="625"/>
      <c r="B86" s="625"/>
      <c r="C86" s="625"/>
      <c r="D86" s="627"/>
      <c r="E86" s="625"/>
      <c r="F86" s="625"/>
      <c r="G86" s="625"/>
      <c r="H86" s="625"/>
      <c r="I86" s="627"/>
      <c r="J86" s="625"/>
      <c r="K86" s="625"/>
      <c r="L86" s="625"/>
      <c r="M86" s="625"/>
      <c r="N86" s="210"/>
      <c r="O86" s="25"/>
      <c r="P86" s="25"/>
      <c r="Q86" s="25"/>
      <c r="R86" s="25"/>
      <c r="S86" s="25"/>
      <c r="T86" s="25"/>
      <c r="U86" s="210"/>
      <c r="V86" s="210"/>
      <c r="W86" s="210"/>
      <c r="X86" s="210"/>
      <c r="Y86" s="210"/>
      <c r="Z86" s="210"/>
    </row>
    <row r="87" ht="13.5" customHeight="1">
      <c r="A87" s="625"/>
      <c r="B87" s="625"/>
      <c r="C87" s="625"/>
      <c r="D87" s="627"/>
      <c r="E87" s="625"/>
      <c r="F87" s="625"/>
      <c r="G87" s="625"/>
      <c r="H87" s="625"/>
      <c r="I87" s="627"/>
      <c r="J87" s="625"/>
      <c r="K87" s="625"/>
      <c r="L87" s="625"/>
      <c r="M87" s="625"/>
      <c r="N87" s="210"/>
      <c r="O87" s="414" t="s">
        <v>412</v>
      </c>
      <c r="P87" s="415"/>
      <c r="Q87" s="415"/>
      <c r="R87" s="416"/>
      <c r="S87" s="25"/>
      <c r="T87" s="25"/>
      <c r="U87" s="210"/>
      <c r="V87" s="210"/>
      <c r="W87" s="210"/>
      <c r="X87" s="210"/>
      <c r="Y87" s="210"/>
      <c r="Z87" s="210"/>
    </row>
    <row r="88" ht="12.75" customHeight="1">
      <c r="A88" s="625"/>
      <c r="B88" s="625"/>
      <c r="C88" s="625"/>
      <c r="D88" s="627"/>
      <c r="E88" s="625"/>
      <c r="F88" s="625"/>
      <c r="G88" s="625"/>
      <c r="H88" s="625"/>
      <c r="I88" s="627"/>
      <c r="J88" s="625"/>
      <c r="K88" s="625"/>
      <c r="L88" s="625"/>
      <c r="M88" s="625"/>
      <c r="N88" s="210"/>
      <c r="O88" s="417"/>
      <c r="P88" s="98"/>
      <c r="Q88" s="98"/>
      <c r="R88" s="418"/>
      <c r="S88" s="25"/>
      <c r="T88" s="25"/>
      <c r="U88" s="210"/>
      <c r="V88" s="210"/>
      <c r="W88" s="210"/>
      <c r="X88" s="210"/>
      <c r="Y88" s="210"/>
      <c r="Z88" s="210"/>
    </row>
    <row r="89" ht="12.75" customHeight="1">
      <c r="A89" s="625"/>
      <c r="B89" s="625"/>
      <c r="C89" s="625"/>
      <c r="D89" s="627"/>
      <c r="E89" s="625"/>
      <c r="F89" s="625"/>
      <c r="G89" s="625"/>
      <c r="H89" s="625"/>
      <c r="I89" s="627"/>
      <c r="J89" s="625"/>
      <c r="K89" s="625"/>
      <c r="L89" s="625"/>
      <c r="M89" s="625"/>
      <c r="N89" s="210"/>
      <c r="O89" s="419" t="s">
        <v>423</v>
      </c>
      <c r="P89" s="420" t="s">
        <v>424</v>
      </c>
      <c r="Q89" s="421"/>
      <c r="R89" s="422"/>
      <c r="S89" s="25"/>
      <c r="T89" s="25"/>
      <c r="U89" s="210"/>
      <c r="V89" s="210"/>
      <c r="W89" s="210"/>
      <c r="X89" s="210"/>
      <c r="Y89" s="210"/>
      <c r="Z89" s="210"/>
    </row>
    <row r="90" ht="12.75" customHeight="1">
      <c r="A90" s="625"/>
      <c r="B90" s="625"/>
      <c r="C90" s="625"/>
      <c r="D90" s="627"/>
      <c r="E90" s="625"/>
      <c r="F90" s="625"/>
      <c r="G90" s="625"/>
      <c r="H90" s="625"/>
      <c r="I90" s="627"/>
      <c r="J90" s="625"/>
      <c r="K90" s="625"/>
      <c r="L90" s="625"/>
      <c r="M90" s="625"/>
      <c r="N90" s="210"/>
      <c r="O90" s="423" t="s">
        <v>430</v>
      </c>
      <c r="P90" s="424">
        <f>AVERAGEIF(G2:G476,"PT",M2:M476)</f>
        <v>1357.076923</v>
      </c>
      <c r="Q90" s="379"/>
      <c r="R90" s="380"/>
      <c r="S90" s="25"/>
      <c r="T90" s="25"/>
      <c r="U90" s="210"/>
      <c r="V90" s="210"/>
      <c r="W90" s="210"/>
      <c r="X90" s="210"/>
      <c r="Y90" s="210"/>
      <c r="Z90" s="210"/>
    </row>
    <row r="91" ht="12.75" customHeight="1">
      <c r="A91" s="625"/>
      <c r="B91" s="625"/>
      <c r="C91" s="625"/>
      <c r="D91" s="627"/>
      <c r="E91" s="625"/>
      <c r="F91" s="625"/>
      <c r="G91" s="625"/>
      <c r="H91" s="625"/>
      <c r="I91" s="627"/>
      <c r="J91" s="625"/>
      <c r="K91" s="625"/>
      <c r="L91" s="625"/>
      <c r="M91" s="625"/>
      <c r="N91" s="210"/>
      <c r="O91" s="425" t="s">
        <v>34</v>
      </c>
      <c r="P91" s="426">
        <f>AVERAGEIF(G2:G477,"PTN",M2:M477)</f>
        <v>764.6</v>
      </c>
      <c r="Q91" s="379"/>
      <c r="R91" s="380"/>
      <c r="S91" s="25"/>
      <c r="T91" s="25"/>
      <c r="U91" s="210"/>
      <c r="V91" s="210"/>
      <c r="W91" s="210"/>
      <c r="X91" s="210"/>
      <c r="Y91" s="210"/>
      <c r="Z91" s="210"/>
    </row>
    <row r="92" ht="12.75" customHeight="1">
      <c r="A92" s="625"/>
      <c r="B92" s="625"/>
      <c r="C92" s="625"/>
      <c r="D92" s="627"/>
      <c r="E92" s="210"/>
      <c r="F92" s="210"/>
      <c r="G92" s="210"/>
      <c r="H92" s="210"/>
      <c r="I92" s="627"/>
      <c r="J92" s="210"/>
      <c r="K92" s="210"/>
      <c r="L92" s="210"/>
      <c r="M92" s="628"/>
      <c r="N92" s="210"/>
      <c r="O92" s="423" t="s">
        <v>17</v>
      </c>
      <c r="P92" s="424" t="str">
        <f>AVERAGEIF(G2:G476,"PTE",M2:M476)</f>
        <v>#DIV/0!</v>
      </c>
      <c r="Q92" s="379"/>
      <c r="R92" s="380"/>
      <c r="S92" s="25"/>
      <c r="T92" s="25"/>
      <c r="U92" s="210"/>
      <c r="V92" s="210"/>
      <c r="W92" s="210"/>
      <c r="X92" s="210"/>
      <c r="Y92" s="210"/>
      <c r="Z92" s="210"/>
    </row>
    <row r="93" ht="12.75" customHeight="1">
      <c r="A93" s="625"/>
      <c r="B93" s="625"/>
      <c r="C93" s="625"/>
      <c r="D93" s="627"/>
      <c r="E93" s="210"/>
      <c r="F93" s="210"/>
      <c r="G93" s="210"/>
      <c r="H93" s="210"/>
      <c r="I93" s="627"/>
      <c r="J93" s="210"/>
      <c r="K93" s="210"/>
      <c r="L93" s="210"/>
      <c r="M93" s="628"/>
      <c r="N93" s="210"/>
      <c r="O93" s="425" t="s">
        <v>46</v>
      </c>
      <c r="P93" s="426" t="str">
        <f>AVERAGEIF(G2:G476,"Pré-Mistura",M2:M476)</f>
        <v>#DIV/0!</v>
      </c>
      <c r="Q93" s="379"/>
      <c r="R93" s="380"/>
      <c r="S93" s="25"/>
      <c r="T93" s="25"/>
      <c r="U93" s="210"/>
      <c r="V93" s="210"/>
      <c r="W93" s="210"/>
      <c r="X93" s="210"/>
      <c r="Y93" s="210"/>
      <c r="Z93" s="210"/>
    </row>
    <row r="94" ht="12.75" customHeight="1">
      <c r="A94" s="625"/>
      <c r="B94" s="625"/>
      <c r="C94" s="625"/>
      <c r="D94" s="627"/>
      <c r="E94" s="210"/>
      <c r="F94" s="210"/>
      <c r="G94" s="210"/>
      <c r="H94" s="210"/>
      <c r="I94" s="627"/>
      <c r="J94" s="210"/>
      <c r="K94" s="210"/>
      <c r="L94" s="210"/>
      <c r="M94" s="628"/>
      <c r="N94" s="210"/>
      <c r="O94" s="423" t="s">
        <v>806</v>
      </c>
      <c r="P94" s="424">
        <f>AVERAGEIF(G2:G476,"PF",M2:M476)</f>
        <v>1098.043478</v>
      </c>
      <c r="Q94" s="379"/>
      <c r="R94" s="380"/>
      <c r="S94" s="25"/>
      <c r="T94" s="25"/>
      <c r="U94" s="210"/>
      <c r="V94" s="210"/>
      <c r="W94" s="210"/>
      <c r="X94" s="210"/>
      <c r="Y94" s="210"/>
      <c r="Z94" s="210"/>
    </row>
    <row r="95" ht="12.75" customHeight="1">
      <c r="A95" s="625"/>
      <c r="B95" s="625"/>
      <c r="C95" s="625"/>
      <c r="D95" s="627"/>
      <c r="E95" s="210"/>
      <c r="F95" s="210"/>
      <c r="G95" s="210"/>
      <c r="H95" s="210"/>
      <c r="I95" s="627"/>
      <c r="J95" s="210"/>
      <c r="K95" s="210"/>
      <c r="L95" s="210"/>
      <c r="M95" s="628"/>
      <c r="N95" s="210"/>
      <c r="O95" s="425" t="s">
        <v>707</v>
      </c>
      <c r="P95" s="426">
        <f>AVERAGEIF(G2:G476,"PFN",M2:M476)</f>
        <v>1280.166667</v>
      </c>
      <c r="Q95" s="379"/>
      <c r="R95" s="380"/>
      <c r="S95" s="25"/>
      <c r="T95" s="25"/>
      <c r="U95" s="210"/>
      <c r="V95" s="210"/>
      <c r="W95" s="210"/>
      <c r="X95" s="210"/>
      <c r="Y95" s="210"/>
      <c r="Z95" s="210"/>
    </row>
    <row r="96" ht="12.75" customHeight="1">
      <c r="A96" s="625"/>
      <c r="B96" s="625"/>
      <c r="C96" s="625"/>
      <c r="D96" s="627"/>
      <c r="E96" s="210"/>
      <c r="F96" s="210"/>
      <c r="G96" s="210"/>
      <c r="H96" s="210"/>
      <c r="I96" s="627"/>
      <c r="J96" s="210"/>
      <c r="K96" s="210"/>
      <c r="L96" s="210"/>
      <c r="M96" s="628"/>
      <c r="N96" s="210"/>
      <c r="O96" s="423" t="s">
        <v>712</v>
      </c>
      <c r="P96" s="424" t="str">
        <f>AVERAGEIF(G2:G476,"PF/PTE",M2:M476)</f>
        <v>#DIV/0!</v>
      </c>
      <c r="Q96" s="379"/>
      <c r="R96" s="380"/>
      <c r="S96" s="25"/>
      <c r="T96" s="25"/>
      <c r="U96" s="210"/>
      <c r="V96" s="210"/>
      <c r="W96" s="210"/>
      <c r="X96" s="210"/>
      <c r="Y96" s="210"/>
      <c r="Z96" s="210"/>
    </row>
    <row r="97" ht="12.75" customHeight="1">
      <c r="A97" s="625"/>
      <c r="B97" s="625"/>
      <c r="C97" s="625"/>
      <c r="D97" s="627"/>
      <c r="E97" s="210"/>
      <c r="F97" s="210"/>
      <c r="G97" s="210"/>
      <c r="H97" s="210"/>
      <c r="I97" s="627"/>
      <c r="J97" s="210"/>
      <c r="K97" s="210"/>
      <c r="L97" s="210"/>
      <c r="M97" s="628"/>
      <c r="N97" s="210"/>
      <c r="O97" s="425" t="s">
        <v>725</v>
      </c>
      <c r="P97" s="426">
        <f>AVERAGEIF(G2:G476,"Bio",M2:M476)</f>
        <v>827.1666667</v>
      </c>
      <c r="Q97" s="379"/>
      <c r="R97" s="380"/>
      <c r="S97" s="25"/>
      <c r="T97" s="25"/>
      <c r="U97" s="210"/>
      <c r="V97" s="210"/>
      <c r="W97" s="210"/>
      <c r="X97" s="210"/>
      <c r="Y97" s="210"/>
      <c r="Z97" s="210"/>
    </row>
    <row r="98" ht="12.75" customHeight="1">
      <c r="A98" s="625"/>
      <c r="B98" s="625"/>
      <c r="C98" s="625"/>
      <c r="D98" s="627"/>
      <c r="E98" s="210"/>
      <c r="F98" s="210"/>
      <c r="G98" s="210"/>
      <c r="H98" s="210"/>
      <c r="I98" s="627"/>
      <c r="J98" s="210"/>
      <c r="K98" s="210"/>
      <c r="L98" s="210"/>
      <c r="M98" s="628"/>
      <c r="N98" s="210"/>
      <c r="O98" s="423" t="s">
        <v>729</v>
      </c>
      <c r="P98" s="424" t="str">
        <f>AVERAGEIF(G2:G476,"Bio/Org",M2:M476)</f>
        <v>#DIV/0!</v>
      </c>
      <c r="Q98" s="379"/>
      <c r="R98" s="380"/>
      <c r="S98" s="25"/>
      <c r="T98" s="25"/>
      <c r="U98" s="210"/>
      <c r="V98" s="210"/>
      <c r="W98" s="210"/>
      <c r="X98" s="210"/>
      <c r="Y98" s="210"/>
      <c r="Z98" s="210"/>
    </row>
    <row r="99" ht="12.75" customHeight="1">
      <c r="A99" s="625"/>
      <c r="B99" s="625"/>
      <c r="C99" s="625"/>
      <c r="D99" s="627"/>
      <c r="E99" s="210"/>
      <c r="F99" s="210"/>
      <c r="G99" s="210"/>
      <c r="H99" s="210"/>
      <c r="I99" s="627"/>
      <c r="J99" s="210"/>
      <c r="K99" s="210"/>
      <c r="L99" s="210"/>
      <c r="M99" s="628"/>
      <c r="N99" s="210"/>
      <c r="O99" s="427" t="s">
        <v>435</v>
      </c>
      <c r="P99" s="428">
        <f>AVERAGE(M2:M494)</f>
        <v>1120.075472</v>
      </c>
      <c r="Q99" s="429"/>
      <c r="R99" s="329"/>
      <c r="S99" s="25"/>
      <c r="T99" s="25"/>
      <c r="U99" s="210"/>
      <c r="V99" s="210"/>
      <c r="W99" s="210"/>
      <c r="X99" s="210"/>
      <c r="Y99" s="210"/>
      <c r="Z99" s="210"/>
    </row>
    <row r="100" ht="12.75" customHeight="1">
      <c r="A100" s="625"/>
      <c r="B100" s="625"/>
      <c r="C100" s="625"/>
      <c r="D100" s="627"/>
      <c r="E100" s="210"/>
      <c r="F100" s="210"/>
      <c r="G100" s="210"/>
      <c r="H100" s="210"/>
      <c r="I100" s="627"/>
      <c r="J100" s="210"/>
      <c r="K100" s="210"/>
      <c r="L100" s="210"/>
      <c r="M100" s="628"/>
      <c r="N100" s="210"/>
      <c r="O100" s="210"/>
      <c r="P100" s="210"/>
      <c r="Q100" s="210"/>
      <c r="R100" s="210"/>
      <c r="S100" s="210"/>
      <c r="T100" s="210"/>
      <c r="U100" s="210"/>
      <c r="V100" s="210"/>
      <c r="W100" s="210"/>
      <c r="X100" s="210"/>
      <c r="Y100" s="210"/>
      <c r="Z100" s="210"/>
    </row>
    <row r="101" ht="12.75" customHeight="1">
      <c r="A101" s="625"/>
      <c r="B101" s="625"/>
      <c r="C101" s="625"/>
      <c r="D101" s="627"/>
      <c r="E101" s="210"/>
      <c r="F101" s="210"/>
      <c r="G101" s="210"/>
      <c r="H101" s="210"/>
      <c r="I101" s="627"/>
      <c r="J101" s="210"/>
      <c r="K101" s="210"/>
      <c r="L101" s="210"/>
      <c r="M101" s="628"/>
      <c r="N101" s="210"/>
      <c r="O101" s="210"/>
      <c r="P101" s="210"/>
      <c r="Q101" s="210"/>
      <c r="R101" s="210"/>
      <c r="S101" s="210"/>
      <c r="T101" s="210"/>
      <c r="U101" s="210"/>
      <c r="V101" s="210"/>
      <c r="W101" s="210"/>
      <c r="X101" s="210"/>
      <c r="Y101" s="210"/>
      <c r="Z101" s="210"/>
    </row>
    <row r="102" ht="12.75" customHeight="1">
      <c r="A102" s="625"/>
      <c r="B102" s="625"/>
      <c r="C102" s="625"/>
      <c r="D102" s="627"/>
      <c r="E102" s="210"/>
      <c r="F102" s="210"/>
      <c r="G102" s="210"/>
      <c r="H102" s="210"/>
      <c r="I102" s="627"/>
      <c r="J102" s="210"/>
      <c r="K102" s="210"/>
      <c r="L102" s="210"/>
      <c r="M102" s="628"/>
      <c r="N102" s="210"/>
      <c r="O102" s="210"/>
      <c r="P102" s="210"/>
      <c r="Q102" s="210"/>
      <c r="R102" s="210"/>
      <c r="S102" s="210"/>
      <c r="T102" s="210"/>
      <c r="U102" s="210"/>
      <c r="V102" s="210"/>
      <c r="W102" s="210"/>
      <c r="X102" s="210"/>
      <c r="Y102" s="210"/>
      <c r="Z102" s="210"/>
    </row>
    <row r="103" ht="12.75" customHeight="1">
      <c r="A103" s="625"/>
      <c r="B103" s="625"/>
      <c r="C103" s="625"/>
      <c r="D103" s="627"/>
      <c r="E103" s="210"/>
      <c r="F103" s="210"/>
      <c r="G103" s="210"/>
      <c r="H103" s="210"/>
      <c r="I103" s="627"/>
      <c r="J103" s="210"/>
      <c r="K103" s="210"/>
      <c r="L103" s="210"/>
      <c r="M103" s="628"/>
      <c r="N103" s="210"/>
      <c r="O103" s="210"/>
      <c r="P103" s="210"/>
      <c r="Q103" s="210"/>
      <c r="R103" s="210"/>
      <c r="S103" s="210"/>
      <c r="T103" s="210"/>
      <c r="U103" s="210"/>
      <c r="V103" s="210"/>
      <c r="W103" s="210"/>
      <c r="X103" s="210"/>
      <c r="Y103" s="210"/>
      <c r="Z103" s="210"/>
    </row>
    <row r="104" ht="12.75" customHeight="1">
      <c r="A104" s="625"/>
      <c r="B104" s="625"/>
      <c r="C104" s="625"/>
      <c r="D104" s="627"/>
      <c r="E104" s="210"/>
      <c r="F104" s="210"/>
      <c r="G104" s="210"/>
      <c r="H104" s="210"/>
      <c r="I104" s="627"/>
      <c r="J104" s="210"/>
      <c r="K104" s="210"/>
      <c r="L104" s="210"/>
      <c r="M104" s="628"/>
      <c r="N104" s="210"/>
      <c r="O104" s="210"/>
      <c r="P104" s="210"/>
      <c r="Q104" s="210"/>
      <c r="R104" s="210"/>
      <c r="S104" s="210"/>
      <c r="T104" s="210"/>
      <c r="U104" s="210"/>
      <c r="V104" s="210"/>
      <c r="W104" s="210"/>
      <c r="X104" s="210"/>
      <c r="Y104" s="210"/>
      <c r="Z104" s="210"/>
    </row>
    <row r="105" ht="12.75" customHeight="1">
      <c r="A105" s="625"/>
      <c r="B105" s="625"/>
      <c r="C105" s="625"/>
      <c r="D105" s="627"/>
      <c r="E105" s="210"/>
      <c r="F105" s="210"/>
      <c r="G105" s="210"/>
      <c r="H105" s="210"/>
      <c r="I105" s="627"/>
      <c r="J105" s="210"/>
      <c r="K105" s="210"/>
      <c r="L105" s="210"/>
      <c r="M105" s="628"/>
      <c r="N105" s="210"/>
      <c r="O105" s="210"/>
      <c r="P105" s="210"/>
      <c r="Q105" s="210"/>
      <c r="R105" s="210"/>
      <c r="S105" s="210"/>
      <c r="T105" s="210"/>
      <c r="U105" s="210"/>
      <c r="V105" s="210"/>
      <c r="W105" s="210"/>
      <c r="X105" s="210"/>
      <c r="Y105" s="210"/>
      <c r="Z105" s="210"/>
    </row>
    <row r="106" ht="12.75" customHeight="1">
      <c r="A106" s="625"/>
      <c r="B106" s="625"/>
      <c r="C106" s="625"/>
      <c r="D106" s="627"/>
      <c r="E106" s="210"/>
      <c r="F106" s="210"/>
      <c r="G106" s="210"/>
      <c r="H106" s="210"/>
      <c r="I106" s="627"/>
      <c r="J106" s="210"/>
      <c r="K106" s="210"/>
      <c r="L106" s="210"/>
      <c r="M106" s="628"/>
      <c r="N106" s="210"/>
      <c r="O106" s="210"/>
      <c r="P106" s="210"/>
      <c r="Q106" s="210"/>
      <c r="R106" s="210"/>
      <c r="S106" s="210"/>
      <c r="T106" s="210"/>
      <c r="U106" s="210"/>
      <c r="V106" s="210"/>
      <c r="W106" s="210"/>
      <c r="X106" s="210"/>
      <c r="Y106" s="210"/>
      <c r="Z106" s="210"/>
    </row>
    <row r="107" ht="12.75" customHeight="1">
      <c r="A107" s="625"/>
      <c r="B107" s="625"/>
      <c r="C107" s="625"/>
      <c r="D107" s="627"/>
      <c r="E107" s="210"/>
      <c r="F107" s="210"/>
      <c r="G107" s="210"/>
      <c r="H107" s="210"/>
      <c r="I107" s="627"/>
      <c r="J107" s="210"/>
      <c r="K107" s="210"/>
      <c r="L107" s="210"/>
      <c r="M107" s="628"/>
      <c r="N107" s="210"/>
      <c r="O107" s="210"/>
      <c r="P107" s="210"/>
      <c r="Q107" s="210"/>
      <c r="R107" s="210"/>
      <c r="S107" s="210"/>
      <c r="T107" s="210"/>
      <c r="U107" s="210"/>
      <c r="V107" s="210"/>
      <c r="W107" s="210"/>
      <c r="X107" s="210"/>
      <c r="Y107" s="210"/>
      <c r="Z107" s="210"/>
    </row>
    <row r="108" ht="12.75" customHeight="1">
      <c r="A108" s="625"/>
      <c r="B108" s="625"/>
      <c r="C108" s="625"/>
      <c r="D108" s="627"/>
      <c r="E108" s="210"/>
      <c r="F108" s="210"/>
      <c r="G108" s="210"/>
      <c r="H108" s="210"/>
      <c r="I108" s="627"/>
      <c r="J108" s="210"/>
      <c r="K108" s="210"/>
      <c r="L108" s="210"/>
      <c r="M108" s="628"/>
      <c r="N108" s="210"/>
      <c r="O108" s="210"/>
      <c r="P108" s="210"/>
      <c r="Q108" s="210"/>
      <c r="R108" s="210"/>
      <c r="S108" s="210"/>
      <c r="T108" s="210"/>
      <c r="U108" s="210"/>
      <c r="V108" s="210"/>
      <c r="W108" s="210"/>
      <c r="X108" s="210"/>
      <c r="Y108" s="210"/>
      <c r="Z108" s="210"/>
    </row>
    <row r="109" ht="12.75" customHeight="1">
      <c r="A109" s="625"/>
      <c r="B109" s="625"/>
      <c r="C109" s="625"/>
      <c r="D109" s="627"/>
      <c r="E109" s="210"/>
      <c r="F109" s="210"/>
      <c r="G109" s="210"/>
      <c r="H109" s="210"/>
      <c r="I109" s="627"/>
      <c r="J109" s="210"/>
      <c r="K109" s="210"/>
      <c r="L109" s="210"/>
      <c r="M109" s="628"/>
      <c r="N109" s="210"/>
      <c r="O109" s="210"/>
      <c r="P109" s="210"/>
      <c r="Q109" s="210"/>
      <c r="R109" s="210"/>
      <c r="S109" s="210"/>
      <c r="T109" s="210"/>
      <c r="U109" s="210"/>
      <c r="V109" s="210"/>
      <c r="W109" s="210"/>
      <c r="X109" s="210"/>
      <c r="Y109" s="210"/>
      <c r="Z109" s="210"/>
    </row>
    <row r="110" ht="12.75" customHeight="1">
      <c r="A110" s="625"/>
      <c r="B110" s="625"/>
      <c r="C110" s="625"/>
      <c r="D110" s="627"/>
      <c r="E110" s="210"/>
      <c r="F110" s="210"/>
      <c r="G110" s="210"/>
      <c r="H110" s="210"/>
      <c r="I110" s="627"/>
      <c r="J110" s="210"/>
      <c r="K110" s="210"/>
      <c r="L110" s="210"/>
      <c r="M110" s="628"/>
      <c r="N110" s="210"/>
      <c r="O110" s="210"/>
      <c r="P110" s="210"/>
      <c r="Q110" s="210"/>
      <c r="R110" s="210"/>
      <c r="S110" s="210"/>
      <c r="T110" s="210"/>
      <c r="U110" s="210"/>
      <c r="V110" s="210"/>
      <c r="W110" s="210"/>
      <c r="X110" s="210"/>
      <c r="Y110" s="210"/>
      <c r="Z110" s="210"/>
    </row>
    <row r="111" ht="12.75" customHeight="1">
      <c r="A111" s="625"/>
      <c r="B111" s="625"/>
      <c r="C111" s="625"/>
      <c r="D111" s="627"/>
      <c r="E111" s="210"/>
      <c r="F111" s="210"/>
      <c r="G111" s="210"/>
      <c r="H111" s="210"/>
      <c r="I111" s="627"/>
      <c r="J111" s="210"/>
      <c r="K111" s="210"/>
      <c r="L111" s="210"/>
      <c r="M111" s="628"/>
      <c r="N111" s="210"/>
      <c r="O111" s="210"/>
      <c r="P111" s="210"/>
      <c r="Q111" s="210"/>
      <c r="R111" s="210"/>
      <c r="S111" s="210"/>
      <c r="T111" s="210"/>
      <c r="U111" s="210"/>
      <c r="V111" s="210"/>
      <c r="W111" s="210"/>
      <c r="X111" s="210"/>
      <c r="Y111" s="210"/>
      <c r="Z111" s="210"/>
    </row>
    <row r="112" ht="12.75" customHeight="1">
      <c r="A112" s="625"/>
      <c r="B112" s="625"/>
      <c r="C112" s="625"/>
      <c r="D112" s="627"/>
      <c r="E112" s="210"/>
      <c r="F112" s="210"/>
      <c r="G112" s="210"/>
      <c r="H112" s="210"/>
      <c r="I112" s="627"/>
      <c r="J112" s="210"/>
      <c r="K112" s="210"/>
      <c r="L112" s="210"/>
      <c r="M112" s="628"/>
      <c r="N112" s="210"/>
      <c r="O112" s="210"/>
      <c r="P112" s="210"/>
      <c r="Q112" s="210"/>
      <c r="R112" s="210"/>
      <c r="S112" s="210"/>
      <c r="T112" s="210"/>
      <c r="U112" s="210"/>
      <c r="V112" s="210"/>
      <c r="W112" s="210"/>
      <c r="X112" s="210"/>
      <c r="Y112" s="210"/>
      <c r="Z112" s="210"/>
    </row>
    <row r="113" ht="12.75" customHeight="1">
      <c r="A113" s="625"/>
      <c r="B113" s="625"/>
      <c r="C113" s="625"/>
      <c r="D113" s="627"/>
      <c r="E113" s="210"/>
      <c r="F113" s="210"/>
      <c r="G113" s="210"/>
      <c r="H113" s="210"/>
      <c r="I113" s="627"/>
      <c r="J113" s="210"/>
      <c r="K113" s="210"/>
      <c r="L113" s="210"/>
      <c r="M113" s="628"/>
      <c r="N113" s="210"/>
      <c r="O113" s="210"/>
      <c r="P113" s="210"/>
      <c r="Q113" s="210"/>
      <c r="R113" s="210"/>
      <c r="S113" s="210"/>
      <c r="T113" s="210"/>
      <c r="U113" s="210"/>
      <c r="V113" s="210"/>
      <c r="W113" s="210"/>
      <c r="X113" s="210"/>
      <c r="Y113" s="210"/>
      <c r="Z113" s="210"/>
    </row>
    <row r="114" ht="12.75" customHeight="1">
      <c r="A114" s="625"/>
      <c r="B114" s="625"/>
      <c r="C114" s="625"/>
      <c r="D114" s="627"/>
      <c r="E114" s="210"/>
      <c r="F114" s="210"/>
      <c r="G114" s="210"/>
      <c r="H114" s="210"/>
      <c r="I114" s="627"/>
      <c r="J114" s="210"/>
      <c r="K114" s="210"/>
      <c r="L114" s="210"/>
      <c r="M114" s="628"/>
      <c r="N114" s="210"/>
      <c r="O114" s="210"/>
      <c r="P114" s="210"/>
      <c r="Q114" s="210"/>
      <c r="R114" s="210"/>
      <c r="S114" s="210"/>
      <c r="T114" s="210"/>
      <c r="U114" s="210"/>
      <c r="V114" s="210"/>
      <c r="W114" s="210"/>
      <c r="X114" s="210"/>
      <c r="Y114" s="210"/>
      <c r="Z114" s="210"/>
    </row>
    <row r="115" ht="12.75" customHeight="1">
      <c r="A115" s="625"/>
      <c r="B115" s="625"/>
      <c r="C115" s="625"/>
      <c r="D115" s="627"/>
      <c r="E115" s="210"/>
      <c r="F115" s="210"/>
      <c r="G115" s="210"/>
      <c r="H115" s="210"/>
      <c r="I115" s="627"/>
      <c r="J115" s="210"/>
      <c r="K115" s="210"/>
      <c r="L115" s="210"/>
      <c r="M115" s="628"/>
      <c r="N115" s="210"/>
      <c r="O115" s="210"/>
      <c r="P115" s="210"/>
      <c r="Q115" s="210"/>
      <c r="R115" s="210"/>
      <c r="S115" s="210"/>
      <c r="T115" s="210"/>
      <c r="U115" s="210"/>
      <c r="V115" s="210"/>
      <c r="W115" s="210"/>
      <c r="X115" s="210"/>
      <c r="Y115" s="210"/>
      <c r="Z115" s="210"/>
    </row>
    <row r="116" ht="12.75" customHeight="1">
      <c r="A116" s="625"/>
      <c r="B116" s="625"/>
      <c r="C116" s="625"/>
      <c r="D116" s="627"/>
      <c r="E116" s="210"/>
      <c r="F116" s="210"/>
      <c r="G116" s="210"/>
      <c r="H116" s="210"/>
      <c r="I116" s="627"/>
      <c r="J116" s="210"/>
      <c r="K116" s="210"/>
      <c r="L116" s="210"/>
      <c r="M116" s="628"/>
      <c r="N116" s="210"/>
      <c r="O116" s="210"/>
      <c r="P116" s="210"/>
      <c r="Q116" s="210"/>
      <c r="R116" s="210"/>
      <c r="S116" s="210"/>
      <c r="T116" s="210"/>
      <c r="U116" s="210"/>
      <c r="V116" s="210"/>
      <c r="W116" s="210"/>
      <c r="X116" s="210"/>
      <c r="Y116" s="210"/>
      <c r="Z116" s="210"/>
    </row>
    <row r="117" ht="12.75" customHeight="1">
      <c r="A117" s="625"/>
      <c r="B117" s="625"/>
      <c r="C117" s="625"/>
      <c r="D117" s="627"/>
      <c r="E117" s="210"/>
      <c r="F117" s="210"/>
      <c r="G117" s="210"/>
      <c r="H117" s="210"/>
      <c r="I117" s="627"/>
      <c r="J117" s="210"/>
      <c r="K117" s="210"/>
      <c r="L117" s="210"/>
      <c r="M117" s="628"/>
      <c r="N117" s="210"/>
      <c r="O117" s="210"/>
      <c r="P117" s="210"/>
      <c r="Q117" s="210"/>
      <c r="R117" s="210"/>
      <c r="S117" s="210"/>
      <c r="T117" s="210"/>
      <c r="U117" s="210"/>
      <c r="V117" s="210"/>
      <c r="W117" s="210"/>
      <c r="X117" s="210"/>
      <c r="Y117" s="210"/>
      <c r="Z117" s="210"/>
    </row>
    <row r="118" ht="12.75" customHeight="1">
      <c r="A118" s="625"/>
      <c r="B118" s="625"/>
      <c r="C118" s="625"/>
      <c r="D118" s="627"/>
      <c r="E118" s="210"/>
      <c r="F118" s="210"/>
      <c r="G118" s="210"/>
      <c r="H118" s="210"/>
      <c r="I118" s="627"/>
      <c r="J118" s="210"/>
      <c r="K118" s="210"/>
      <c r="L118" s="210"/>
      <c r="M118" s="628"/>
      <c r="N118" s="210"/>
      <c r="O118" s="210"/>
      <c r="P118" s="210"/>
      <c r="Q118" s="210"/>
      <c r="R118" s="210"/>
      <c r="S118" s="210"/>
      <c r="T118" s="210"/>
      <c r="U118" s="210"/>
      <c r="V118" s="210"/>
      <c r="W118" s="210"/>
      <c r="X118" s="210"/>
      <c r="Y118" s="210"/>
      <c r="Z118" s="210"/>
    </row>
    <row r="119" ht="12.75" customHeight="1">
      <c r="A119" s="625"/>
      <c r="B119" s="625"/>
      <c r="C119" s="625"/>
      <c r="D119" s="627"/>
      <c r="E119" s="210"/>
      <c r="F119" s="210"/>
      <c r="G119" s="210"/>
      <c r="H119" s="210"/>
      <c r="I119" s="627"/>
      <c r="J119" s="210"/>
      <c r="K119" s="210"/>
      <c r="L119" s="210"/>
      <c r="M119" s="628"/>
      <c r="N119" s="210"/>
      <c r="O119" s="210"/>
      <c r="P119" s="210"/>
      <c r="Q119" s="210"/>
      <c r="R119" s="210"/>
      <c r="S119" s="210"/>
      <c r="T119" s="210"/>
      <c r="U119" s="210"/>
      <c r="V119" s="210"/>
      <c r="W119" s="210"/>
      <c r="X119" s="210"/>
      <c r="Y119" s="210"/>
      <c r="Z119" s="210"/>
    </row>
    <row r="120" ht="12.75" customHeight="1">
      <c r="A120" s="625"/>
      <c r="B120" s="625"/>
      <c r="C120" s="625"/>
      <c r="D120" s="627"/>
      <c r="E120" s="210"/>
      <c r="F120" s="210"/>
      <c r="G120" s="210"/>
      <c r="H120" s="210"/>
      <c r="I120" s="627"/>
      <c r="J120" s="210"/>
      <c r="K120" s="210"/>
      <c r="L120" s="210"/>
      <c r="M120" s="628"/>
      <c r="N120" s="210"/>
      <c r="O120" s="210"/>
      <c r="P120" s="210"/>
      <c r="Q120" s="210"/>
      <c r="R120" s="210"/>
      <c r="S120" s="210"/>
      <c r="T120" s="210"/>
      <c r="U120" s="210"/>
      <c r="V120" s="210"/>
      <c r="W120" s="210"/>
      <c r="X120" s="210"/>
      <c r="Y120" s="210"/>
      <c r="Z120" s="210"/>
    </row>
    <row r="121" ht="12.75" customHeight="1">
      <c r="A121" s="625"/>
      <c r="B121" s="625"/>
      <c r="C121" s="625"/>
      <c r="D121" s="627"/>
      <c r="E121" s="210"/>
      <c r="F121" s="210"/>
      <c r="G121" s="210"/>
      <c r="H121" s="210"/>
      <c r="I121" s="627"/>
      <c r="J121" s="210"/>
      <c r="K121" s="210"/>
      <c r="L121" s="210"/>
      <c r="M121" s="628"/>
      <c r="N121" s="210"/>
      <c r="O121" s="210"/>
      <c r="P121" s="210"/>
      <c r="Q121" s="210"/>
      <c r="R121" s="210"/>
      <c r="S121" s="210"/>
      <c r="T121" s="210"/>
      <c r="U121" s="210"/>
      <c r="V121" s="210"/>
      <c r="W121" s="210"/>
      <c r="X121" s="210"/>
      <c r="Y121" s="210"/>
      <c r="Z121" s="210"/>
    </row>
    <row r="122" ht="12.75" customHeight="1">
      <c r="A122" s="625"/>
      <c r="B122" s="625"/>
      <c r="C122" s="625"/>
      <c r="D122" s="627"/>
      <c r="E122" s="210"/>
      <c r="F122" s="210"/>
      <c r="G122" s="210"/>
      <c r="H122" s="210"/>
      <c r="I122" s="627"/>
      <c r="J122" s="210"/>
      <c r="K122" s="210"/>
      <c r="L122" s="210"/>
      <c r="M122" s="628"/>
      <c r="N122" s="210"/>
      <c r="O122" s="210"/>
      <c r="P122" s="210"/>
      <c r="Q122" s="210"/>
      <c r="R122" s="210"/>
      <c r="S122" s="210"/>
      <c r="T122" s="210"/>
      <c r="U122" s="210"/>
      <c r="V122" s="210"/>
      <c r="W122" s="210"/>
      <c r="X122" s="210"/>
      <c r="Y122" s="210"/>
      <c r="Z122" s="210"/>
    </row>
    <row r="123" ht="12.75" customHeight="1">
      <c r="A123" s="625"/>
      <c r="B123" s="625"/>
      <c r="C123" s="625"/>
      <c r="D123" s="627"/>
      <c r="E123" s="210"/>
      <c r="F123" s="210"/>
      <c r="G123" s="210"/>
      <c r="H123" s="210"/>
      <c r="I123" s="627"/>
      <c r="J123" s="210"/>
      <c r="K123" s="210"/>
      <c r="L123" s="210"/>
      <c r="M123" s="628"/>
      <c r="N123" s="210"/>
      <c r="O123" s="210"/>
      <c r="P123" s="210"/>
      <c r="Q123" s="210"/>
      <c r="R123" s="210"/>
      <c r="S123" s="210"/>
      <c r="T123" s="210"/>
      <c r="U123" s="210"/>
      <c r="V123" s="210"/>
      <c r="W123" s="210"/>
      <c r="X123" s="210"/>
      <c r="Y123" s="210"/>
      <c r="Z123" s="210"/>
    </row>
    <row r="124" ht="12.75" customHeight="1">
      <c r="A124" s="625"/>
      <c r="B124" s="625"/>
      <c r="C124" s="625"/>
      <c r="D124" s="627"/>
      <c r="E124" s="210"/>
      <c r="F124" s="210"/>
      <c r="G124" s="210"/>
      <c r="H124" s="210"/>
      <c r="I124" s="627"/>
      <c r="J124" s="210"/>
      <c r="K124" s="210"/>
      <c r="L124" s="210"/>
      <c r="M124" s="628"/>
      <c r="N124" s="210"/>
      <c r="O124" s="210"/>
      <c r="P124" s="210"/>
      <c r="Q124" s="210"/>
      <c r="R124" s="210"/>
      <c r="S124" s="210"/>
      <c r="T124" s="210"/>
      <c r="U124" s="210"/>
      <c r="V124" s="210"/>
      <c r="W124" s="210"/>
      <c r="X124" s="210"/>
      <c r="Y124" s="210"/>
      <c r="Z124" s="210"/>
    </row>
    <row r="125" ht="12.75" customHeight="1">
      <c r="A125" s="625"/>
      <c r="B125" s="625"/>
      <c r="C125" s="625"/>
      <c r="D125" s="627"/>
      <c r="E125" s="210"/>
      <c r="F125" s="210"/>
      <c r="G125" s="210"/>
      <c r="H125" s="210"/>
      <c r="I125" s="627"/>
      <c r="J125" s="210"/>
      <c r="K125" s="210"/>
      <c r="L125" s="210"/>
      <c r="M125" s="628"/>
      <c r="N125" s="210"/>
      <c r="O125" s="210"/>
      <c r="P125" s="210"/>
      <c r="Q125" s="210"/>
      <c r="R125" s="210"/>
      <c r="S125" s="210"/>
      <c r="T125" s="210"/>
      <c r="U125" s="210"/>
      <c r="V125" s="210"/>
      <c r="W125" s="210"/>
      <c r="X125" s="210"/>
      <c r="Y125" s="210"/>
      <c r="Z125" s="210"/>
    </row>
    <row r="126" ht="12.75" customHeight="1">
      <c r="A126" s="625"/>
      <c r="B126" s="625"/>
      <c r="C126" s="625"/>
      <c r="D126" s="627"/>
      <c r="E126" s="210"/>
      <c r="F126" s="210"/>
      <c r="G126" s="210"/>
      <c r="H126" s="210"/>
      <c r="I126" s="627"/>
      <c r="J126" s="210"/>
      <c r="K126" s="210"/>
      <c r="L126" s="210"/>
      <c r="M126" s="628"/>
      <c r="N126" s="210"/>
      <c r="O126" s="210"/>
      <c r="P126" s="210"/>
      <c r="Q126" s="210"/>
      <c r="R126" s="210"/>
      <c r="S126" s="210"/>
      <c r="T126" s="210"/>
      <c r="U126" s="210"/>
      <c r="V126" s="210"/>
      <c r="W126" s="210"/>
      <c r="X126" s="210"/>
      <c r="Y126" s="210"/>
      <c r="Z126" s="210"/>
    </row>
    <row r="127" ht="12.75" customHeight="1">
      <c r="A127" s="625"/>
      <c r="B127" s="625"/>
      <c r="C127" s="625"/>
      <c r="D127" s="627"/>
      <c r="E127" s="210"/>
      <c r="F127" s="210"/>
      <c r="G127" s="210"/>
      <c r="H127" s="210"/>
      <c r="I127" s="627"/>
      <c r="J127" s="210"/>
      <c r="K127" s="210"/>
      <c r="L127" s="210"/>
      <c r="M127" s="628"/>
      <c r="N127" s="210"/>
      <c r="O127" s="210"/>
      <c r="P127" s="210"/>
      <c r="Q127" s="210"/>
      <c r="R127" s="210"/>
      <c r="S127" s="210"/>
      <c r="T127" s="210"/>
      <c r="U127" s="210"/>
      <c r="V127" s="210"/>
      <c r="W127" s="210"/>
      <c r="X127" s="210"/>
      <c r="Y127" s="210"/>
      <c r="Z127" s="210"/>
    </row>
    <row r="128" ht="12.75" customHeight="1">
      <c r="A128" s="625"/>
      <c r="B128" s="625"/>
      <c r="C128" s="625"/>
      <c r="D128" s="627"/>
      <c r="E128" s="210"/>
      <c r="F128" s="210"/>
      <c r="G128" s="210"/>
      <c r="H128" s="210"/>
      <c r="I128" s="627"/>
      <c r="J128" s="210"/>
      <c r="K128" s="210"/>
      <c r="L128" s="210"/>
      <c r="M128" s="628"/>
      <c r="N128" s="210"/>
      <c r="O128" s="210"/>
      <c r="P128" s="210"/>
      <c r="Q128" s="210"/>
      <c r="R128" s="210"/>
      <c r="S128" s="210"/>
      <c r="T128" s="210"/>
      <c r="U128" s="210"/>
      <c r="V128" s="210"/>
      <c r="W128" s="210"/>
      <c r="X128" s="210"/>
      <c r="Y128" s="210"/>
      <c r="Z128" s="210"/>
    </row>
    <row r="129" ht="12.75" customHeight="1">
      <c r="A129" s="625"/>
      <c r="B129" s="625"/>
      <c r="C129" s="625"/>
      <c r="D129" s="627"/>
      <c r="E129" s="210"/>
      <c r="F129" s="210"/>
      <c r="G129" s="210"/>
      <c r="H129" s="210"/>
      <c r="I129" s="627"/>
      <c r="J129" s="210"/>
      <c r="K129" s="210"/>
      <c r="L129" s="210"/>
      <c r="M129" s="628"/>
      <c r="N129" s="210"/>
      <c r="O129" s="210"/>
      <c r="P129" s="210"/>
      <c r="Q129" s="210"/>
      <c r="R129" s="210"/>
      <c r="S129" s="210"/>
      <c r="T129" s="210"/>
      <c r="U129" s="210"/>
      <c r="V129" s="210"/>
      <c r="W129" s="210"/>
      <c r="X129" s="210"/>
      <c r="Y129" s="210"/>
      <c r="Z129" s="210"/>
    </row>
    <row r="130" ht="12.75" customHeight="1">
      <c r="A130" s="625"/>
      <c r="B130" s="625"/>
      <c r="C130" s="625"/>
      <c r="D130" s="627"/>
      <c r="E130" s="210"/>
      <c r="F130" s="210"/>
      <c r="G130" s="210"/>
      <c r="H130" s="210"/>
      <c r="I130" s="627"/>
      <c r="J130" s="210"/>
      <c r="K130" s="210"/>
      <c r="L130" s="210"/>
      <c r="M130" s="628"/>
      <c r="N130" s="210"/>
      <c r="O130" s="210"/>
      <c r="P130" s="210"/>
      <c r="Q130" s="210"/>
      <c r="R130" s="210"/>
      <c r="S130" s="210"/>
      <c r="T130" s="210"/>
      <c r="U130" s="210"/>
      <c r="V130" s="210"/>
      <c r="W130" s="210"/>
      <c r="X130" s="210"/>
      <c r="Y130" s="210"/>
      <c r="Z130" s="210"/>
    </row>
    <row r="131" ht="12.75" customHeight="1">
      <c r="A131" s="625"/>
      <c r="B131" s="625"/>
      <c r="C131" s="625"/>
      <c r="D131" s="627"/>
      <c r="E131" s="210"/>
      <c r="F131" s="210"/>
      <c r="G131" s="210"/>
      <c r="H131" s="210"/>
      <c r="I131" s="627"/>
      <c r="J131" s="210"/>
      <c r="K131" s="210"/>
      <c r="L131" s="210"/>
      <c r="M131" s="628"/>
      <c r="N131" s="210"/>
      <c r="O131" s="210"/>
      <c r="P131" s="210"/>
      <c r="Q131" s="210"/>
      <c r="R131" s="210"/>
      <c r="S131" s="210"/>
      <c r="T131" s="210"/>
      <c r="U131" s="210"/>
      <c r="V131" s="210"/>
      <c r="W131" s="210"/>
      <c r="X131" s="210"/>
      <c r="Y131" s="210"/>
      <c r="Z131" s="210"/>
    </row>
    <row r="132" ht="12.75" customHeight="1">
      <c r="A132" s="625"/>
      <c r="B132" s="625"/>
      <c r="C132" s="625"/>
      <c r="D132" s="627"/>
      <c r="E132" s="210"/>
      <c r="F132" s="210"/>
      <c r="G132" s="210"/>
      <c r="H132" s="210"/>
      <c r="I132" s="627"/>
      <c r="J132" s="210"/>
      <c r="K132" s="210"/>
      <c r="L132" s="210"/>
      <c r="M132" s="628"/>
      <c r="N132" s="210"/>
      <c r="O132" s="210"/>
      <c r="P132" s="210"/>
      <c r="Q132" s="210"/>
      <c r="R132" s="210"/>
      <c r="S132" s="210"/>
      <c r="T132" s="210"/>
      <c r="U132" s="210"/>
      <c r="V132" s="210"/>
      <c r="W132" s="210"/>
      <c r="X132" s="210"/>
      <c r="Y132" s="210"/>
      <c r="Z132" s="210"/>
    </row>
    <row r="133" ht="12.75" customHeight="1">
      <c r="A133" s="625"/>
      <c r="B133" s="625"/>
      <c r="C133" s="625"/>
      <c r="D133" s="627"/>
      <c r="E133" s="210"/>
      <c r="F133" s="210"/>
      <c r="G133" s="210"/>
      <c r="H133" s="210"/>
      <c r="I133" s="627"/>
      <c r="J133" s="210"/>
      <c r="K133" s="210"/>
      <c r="L133" s="210"/>
      <c r="M133" s="628"/>
      <c r="N133" s="210"/>
      <c r="O133" s="210"/>
      <c r="P133" s="210"/>
      <c r="Q133" s="210"/>
      <c r="R133" s="210"/>
      <c r="S133" s="210"/>
      <c r="T133" s="210"/>
      <c r="U133" s="210"/>
      <c r="V133" s="210"/>
      <c r="W133" s="210"/>
      <c r="X133" s="210"/>
      <c r="Y133" s="210"/>
      <c r="Z133" s="210"/>
    </row>
    <row r="134" ht="12.75" customHeight="1">
      <c r="A134" s="625"/>
      <c r="B134" s="625"/>
      <c r="C134" s="625"/>
      <c r="D134" s="627"/>
      <c r="E134" s="210"/>
      <c r="F134" s="210"/>
      <c r="G134" s="210"/>
      <c r="H134" s="210"/>
      <c r="I134" s="627"/>
      <c r="J134" s="210"/>
      <c r="K134" s="210"/>
      <c r="L134" s="210"/>
      <c r="M134" s="628"/>
      <c r="N134" s="210"/>
      <c r="O134" s="210"/>
      <c r="P134" s="210"/>
      <c r="Q134" s="210"/>
      <c r="R134" s="210"/>
      <c r="S134" s="210"/>
      <c r="T134" s="210"/>
      <c r="U134" s="210"/>
      <c r="V134" s="210"/>
      <c r="W134" s="210"/>
      <c r="X134" s="210"/>
      <c r="Y134" s="210"/>
      <c r="Z134" s="210"/>
    </row>
    <row r="135" ht="12.75" customHeight="1">
      <c r="A135" s="625"/>
      <c r="B135" s="625"/>
      <c r="C135" s="625"/>
      <c r="D135" s="627"/>
      <c r="E135" s="210"/>
      <c r="F135" s="210"/>
      <c r="G135" s="210"/>
      <c r="H135" s="210"/>
      <c r="I135" s="627"/>
      <c r="J135" s="210"/>
      <c r="K135" s="210"/>
      <c r="L135" s="210"/>
      <c r="M135" s="628"/>
      <c r="N135" s="210"/>
      <c r="O135" s="210"/>
      <c r="P135" s="210"/>
      <c r="Q135" s="210"/>
      <c r="R135" s="210"/>
      <c r="S135" s="210"/>
      <c r="T135" s="210"/>
      <c r="U135" s="210"/>
      <c r="V135" s="210"/>
      <c r="W135" s="210"/>
      <c r="X135" s="210"/>
      <c r="Y135" s="210"/>
      <c r="Z135" s="210"/>
    </row>
    <row r="136" ht="12.75" customHeight="1">
      <c r="A136" s="625"/>
      <c r="B136" s="625"/>
      <c r="C136" s="625"/>
      <c r="D136" s="627"/>
      <c r="E136" s="210"/>
      <c r="F136" s="210"/>
      <c r="G136" s="210"/>
      <c r="H136" s="210"/>
      <c r="I136" s="627"/>
      <c r="J136" s="210"/>
      <c r="K136" s="210"/>
      <c r="L136" s="210"/>
      <c r="M136" s="628"/>
      <c r="N136" s="210"/>
      <c r="O136" s="210"/>
      <c r="P136" s="210"/>
      <c r="Q136" s="210"/>
      <c r="R136" s="210"/>
      <c r="S136" s="210"/>
      <c r="T136" s="210"/>
      <c r="U136" s="210"/>
      <c r="V136" s="210"/>
      <c r="W136" s="210"/>
      <c r="X136" s="210"/>
      <c r="Y136" s="210"/>
      <c r="Z136" s="210"/>
    </row>
    <row r="137" ht="12.75" customHeight="1">
      <c r="A137" s="625"/>
      <c r="B137" s="625"/>
      <c r="C137" s="625"/>
      <c r="D137" s="627"/>
      <c r="E137" s="210"/>
      <c r="F137" s="210"/>
      <c r="G137" s="210"/>
      <c r="H137" s="210"/>
      <c r="I137" s="627"/>
      <c r="J137" s="210"/>
      <c r="K137" s="210"/>
      <c r="L137" s="210"/>
      <c r="M137" s="628"/>
      <c r="N137" s="210"/>
      <c r="O137" s="210"/>
      <c r="P137" s="210"/>
      <c r="Q137" s="210"/>
      <c r="R137" s="210"/>
      <c r="S137" s="210"/>
      <c r="T137" s="210"/>
      <c r="U137" s="210"/>
      <c r="V137" s="210"/>
      <c r="W137" s="210"/>
      <c r="X137" s="210"/>
      <c r="Y137" s="210"/>
      <c r="Z137" s="210"/>
    </row>
    <row r="138" ht="12.75" customHeight="1">
      <c r="A138" s="625"/>
      <c r="B138" s="625"/>
      <c r="C138" s="625"/>
      <c r="D138" s="627"/>
      <c r="E138" s="210"/>
      <c r="F138" s="210"/>
      <c r="G138" s="210"/>
      <c r="H138" s="210"/>
      <c r="I138" s="627"/>
      <c r="J138" s="210"/>
      <c r="K138" s="210"/>
      <c r="L138" s="210"/>
      <c r="M138" s="628"/>
      <c r="N138" s="210"/>
      <c r="O138" s="210"/>
      <c r="P138" s="210"/>
      <c r="Q138" s="210"/>
      <c r="R138" s="210"/>
      <c r="S138" s="210"/>
      <c r="T138" s="210"/>
      <c r="U138" s="210"/>
      <c r="V138" s="210"/>
      <c r="W138" s="210"/>
      <c r="X138" s="210"/>
      <c r="Y138" s="210"/>
      <c r="Z138" s="210"/>
    </row>
    <row r="139" ht="12.75" customHeight="1">
      <c r="A139" s="625"/>
      <c r="B139" s="625"/>
      <c r="C139" s="625"/>
      <c r="D139" s="627"/>
      <c r="E139" s="210"/>
      <c r="F139" s="210"/>
      <c r="G139" s="210"/>
      <c r="H139" s="210"/>
      <c r="I139" s="627"/>
      <c r="J139" s="210"/>
      <c r="K139" s="210"/>
      <c r="L139" s="210"/>
      <c r="M139" s="628"/>
      <c r="N139" s="210"/>
      <c r="O139" s="210"/>
      <c r="P139" s="210"/>
      <c r="Q139" s="210"/>
      <c r="R139" s="210"/>
      <c r="S139" s="210"/>
      <c r="T139" s="210"/>
      <c r="U139" s="210"/>
      <c r="V139" s="210"/>
      <c r="W139" s="210"/>
      <c r="X139" s="210"/>
      <c r="Y139" s="210"/>
      <c r="Z139" s="210"/>
    </row>
    <row r="140" ht="12.75" customHeight="1">
      <c r="A140" s="625"/>
      <c r="B140" s="625"/>
      <c r="C140" s="625"/>
      <c r="D140" s="627"/>
      <c r="E140" s="210"/>
      <c r="F140" s="210"/>
      <c r="G140" s="210"/>
      <c r="H140" s="210"/>
      <c r="I140" s="627"/>
      <c r="J140" s="210"/>
      <c r="K140" s="210"/>
      <c r="L140" s="210"/>
      <c r="M140" s="628"/>
      <c r="N140" s="210"/>
      <c r="O140" s="210"/>
      <c r="P140" s="210"/>
      <c r="Q140" s="210"/>
      <c r="R140" s="210"/>
      <c r="S140" s="210"/>
      <c r="T140" s="210"/>
      <c r="U140" s="210"/>
      <c r="V140" s="210"/>
      <c r="W140" s="210"/>
      <c r="X140" s="210"/>
      <c r="Y140" s="210"/>
      <c r="Z140" s="210"/>
    </row>
    <row r="141" ht="12.75" customHeight="1">
      <c r="A141" s="625"/>
      <c r="B141" s="625"/>
      <c r="C141" s="625"/>
      <c r="D141" s="627"/>
      <c r="E141" s="210"/>
      <c r="F141" s="210"/>
      <c r="G141" s="210"/>
      <c r="H141" s="210"/>
      <c r="I141" s="627"/>
      <c r="J141" s="210"/>
      <c r="K141" s="210"/>
      <c r="L141" s="210"/>
      <c r="M141" s="628"/>
      <c r="N141" s="210"/>
      <c r="O141" s="210"/>
      <c r="P141" s="210"/>
      <c r="Q141" s="210"/>
      <c r="R141" s="210"/>
      <c r="S141" s="210"/>
      <c r="T141" s="210"/>
      <c r="U141" s="210"/>
      <c r="V141" s="210"/>
      <c r="W141" s="210"/>
      <c r="X141" s="210"/>
      <c r="Y141" s="210"/>
      <c r="Z141" s="210"/>
    </row>
    <row r="142" ht="12.75" customHeight="1">
      <c r="A142" s="625"/>
      <c r="B142" s="625"/>
      <c r="C142" s="625"/>
      <c r="D142" s="627"/>
      <c r="E142" s="210"/>
      <c r="F142" s="210"/>
      <c r="G142" s="210"/>
      <c r="H142" s="210"/>
      <c r="I142" s="627"/>
      <c r="J142" s="210"/>
      <c r="K142" s="210"/>
      <c r="L142" s="210"/>
      <c r="M142" s="628"/>
      <c r="N142" s="210"/>
      <c r="O142" s="210"/>
      <c r="P142" s="210"/>
      <c r="Q142" s="210"/>
      <c r="R142" s="210"/>
      <c r="S142" s="210"/>
      <c r="T142" s="210"/>
      <c r="U142" s="210"/>
      <c r="V142" s="210"/>
      <c r="W142" s="210"/>
      <c r="X142" s="210"/>
      <c r="Y142" s="210"/>
      <c r="Z142" s="210"/>
    </row>
    <row r="143" ht="12.75" customHeight="1">
      <c r="A143" s="625"/>
      <c r="B143" s="625"/>
      <c r="C143" s="625"/>
      <c r="D143" s="627"/>
      <c r="E143" s="210"/>
      <c r="F143" s="210"/>
      <c r="G143" s="210"/>
      <c r="H143" s="210"/>
      <c r="I143" s="627"/>
      <c r="J143" s="210"/>
      <c r="K143" s="210"/>
      <c r="L143" s="210"/>
      <c r="M143" s="628"/>
      <c r="N143" s="210"/>
      <c r="O143" s="210"/>
      <c r="P143" s="210"/>
      <c r="Q143" s="210"/>
      <c r="R143" s="210"/>
      <c r="S143" s="210"/>
      <c r="T143" s="210"/>
      <c r="U143" s="210"/>
      <c r="V143" s="210"/>
      <c r="W143" s="210"/>
      <c r="X143" s="210"/>
      <c r="Y143" s="210"/>
      <c r="Z143" s="210"/>
    </row>
    <row r="144" ht="12.75" customHeight="1">
      <c r="A144" s="625"/>
      <c r="B144" s="625"/>
      <c r="C144" s="625"/>
      <c r="D144" s="627"/>
      <c r="E144" s="210"/>
      <c r="F144" s="210"/>
      <c r="G144" s="210"/>
      <c r="H144" s="210"/>
      <c r="I144" s="627"/>
      <c r="J144" s="210"/>
      <c r="K144" s="210"/>
      <c r="L144" s="210"/>
      <c r="M144" s="628"/>
      <c r="N144" s="210"/>
      <c r="O144" s="210"/>
      <c r="P144" s="210"/>
      <c r="Q144" s="210"/>
      <c r="R144" s="210"/>
      <c r="S144" s="210"/>
      <c r="T144" s="210"/>
      <c r="U144" s="210"/>
      <c r="V144" s="210"/>
      <c r="W144" s="210"/>
      <c r="X144" s="210"/>
      <c r="Y144" s="210"/>
      <c r="Z144" s="210"/>
    </row>
    <row r="145" ht="12.75" customHeight="1">
      <c r="A145" s="625"/>
      <c r="B145" s="625"/>
      <c r="C145" s="625"/>
      <c r="D145" s="627"/>
      <c r="E145" s="210"/>
      <c r="F145" s="210"/>
      <c r="G145" s="210"/>
      <c r="H145" s="210"/>
      <c r="I145" s="627"/>
      <c r="J145" s="210"/>
      <c r="K145" s="210"/>
      <c r="L145" s="210"/>
      <c r="M145" s="628"/>
      <c r="N145" s="210"/>
      <c r="O145" s="210"/>
      <c r="P145" s="210"/>
      <c r="Q145" s="210"/>
      <c r="R145" s="210"/>
      <c r="S145" s="210"/>
      <c r="T145" s="210"/>
      <c r="U145" s="210"/>
      <c r="V145" s="210"/>
      <c r="W145" s="210"/>
      <c r="X145" s="210"/>
      <c r="Y145" s="210"/>
      <c r="Z145" s="210"/>
    </row>
    <row r="146" ht="12.75" customHeight="1">
      <c r="A146" s="625"/>
      <c r="B146" s="625"/>
      <c r="C146" s="625"/>
      <c r="D146" s="627"/>
      <c r="E146" s="210"/>
      <c r="F146" s="210"/>
      <c r="G146" s="210"/>
      <c r="H146" s="210"/>
      <c r="I146" s="627"/>
      <c r="J146" s="210"/>
      <c r="K146" s="210"/>
      <c r="L146" s="210"/>
      <c r="M146" s="628"/>
      <c r="N146" s="210"/>
      <c r="O146" s="210"/>
      <c r="P146" s="210"/>
      <c r="Q146" s="210"/>
      <c r="R146" s="210"/>
      <c r="S146" s="210"/>
      <c r="T146" s="210"/>
      <c r="U146" s="210"/>
      <c r="V146" s="210"/>
      <c r="W146" s="210"/>
      <c r="X146" s="210"/>
      <c r="Y146" s="210"/>
      <c r="Z146" s="210"/>
    </row>
    <row r="147" ht="12.75" customHeight="1">
      <c r="A147" s="625"/>
      <c r="B147" s="625"/>
      <c r="C147" s="625"/>
      <c r="D147" s="627"/>
      <c r="E147" s="210"/>
      <c r="F147" s="210"/>
      <c r="G147" s="210"/>
      <c r="H147" s="210"/>
      <c r="I147" s="627"/>
      <c r="J147" s="210"/>
      <c r="K147" s="210"/>
      <c r="L147" s="210"/>
      <c r="M147" s="628"/>
      <c r="N147" s="210"/>
      <c r="O147" s="210"/>
      <c r="P147" s="210"/>
      <c r="Q147" s="210"/>
      <c r="R147" s="210"/>
      <c r="S147" s="210"/>
      <c r="T147" s="210"/>
      <c r="U147" s="210"/>
      <c r="V147" s="210"/>
      <c r="W147" s="210"/>
      <c r="X147" s="210"/>
      <c r="Y147" s="210"/>
      <c r="Z147" s="210"/>
    </row>
    <row r="148" ht="12.75" customHeight="1">
      <c r="A148" s="625"/>
      <c r="B148" s="625"/>
      <c r="C148" s="625"/>
      <c r="D148" s="627"/>
      <c r="E148" s="210"/>
      <c r="F148" s="210"/>
      <c r="G148" s="210"/>
      <c r="H148" s="210"/>
      <c r="I148" s="627"/>
      <c r="J148" s="210"/>
      <c r="K148" s="210"/>
      <c r="L148" s="210"/>
      <c r="M148" s="628"/>
      <c r="N148" s="210"/>
      <c r="O148" s="210"/>
      <c r="P148" s="210"/>
      <c r="Q148" s="210"/>
      <c r="R148" s="210"/>
      <c r="S148" s="210"/>
      <c r="T148" s="210"/>
      <c r="U148" s="210"/>
      <c r="V148" s="210"/>
      <c r="W148" s="210"/>
      <c r="X148" s="210"/>
      <c r="Y148" s="210"/>
      <c r="Z148" s="210"/>
    </row>
    <row r="149" ht="12.75" customHeight="1">
      <c r="A149" s="625"/>
      <c r="B149" s="625"/>
      <c r="C149" s="625"/>
      <c r="D149" s="627"/>
      <c r="E149" s="210"/>
      <c r="F149" s="210"/>
      <c r="G149" s="210"/>
      <c r="H149" s="210"/>
      <c r="I149" s="627"/>
      <c r="J149" s="210"/>
      <c r="K149" s="210"/>
      <c r="L149" s="210"/>
      <c r="M149" s="628"/>
      <c r="N149" s="210"/>
      <c r="O149" s="210"/>
      <c r="P149" s="210"/>
      <c r="Q149" s="210"/>
      <c r="R149" s="210"/>
      <c r="S149" s="210"/>
      <c r="T149" s="210"/>
      <c r="U149" s="210"/>
      <c r="V149" s="210"/>
      <c r="W149" s="210"/>
      <c r="X149" s="210"/>
      <c r="Y149" s="210"/>
      <c r="Z149" s="210"/>
    </row>
    <row r="150" ht="12.75" customHeight="1">
      <c r="A150" s="625"/>
      <c r="B150" s="625"/>
      <c r="C150" s="625"/>
      <c r="D150" s="627"/>
      <c r="E150" s="210"/>
      <c r="F150" s="210"/>
      <c r="G150" s="210"/>
      <c r="H150" s="210"/>
      <c r="I150" s="627"/>
      <c r="J150" s="210"/>
      <c r="K150" s="210"/>
      <c r="L150" s="210"/>
      <c r="M150" s="628"/>
      <c r="N150" s="210"/>
      <c r="O150" s="210"/>
      <c r="P150" s="210"/>
      <c r="Q150" s="210"/>
      <c r="R150" s="210"/>
      <c r="S150" s="210"/>
      <c r="T150" s="210"/>
      <c r="U150" s="210"/>
      <c r="V150" s="210"/>
      <c r="W150" s="210"/>
      <c r="X150" s="210"/>
      <c r="Y150" s="210"/>
      <c r="Z150" s="210"/>
    </row>
    <row r="151" ht="12.75" customHeight="1">
      <c r="A151" s="625"/>
      <c r="B151" s="625"/>
      <c r="C151" s="625"/>
      <c r="D151" s="627"/>
      <c r="E151" s="210"/>
      <c r="F151" s="210"/>
      <c r="G151" s="210"/>
      <c r="H151" s="210"/>
      <c r="I151" s="627"/>
      <c r="J151" s="210"/>
      <c r="K151" s="210"/>
      <c r="L151" s="210"/>
      <c r="M151" s="628"/>
      <c r="N151" s="210"/>
      <c r="O151" s="210"/>
      <c r="P151" s="210"/>
      <c r="Q151" s="210"/>
      <c r="R151" s="210"/>
      <c r="S151" s="210"/>
      <c r="T151" s="210"/>
      <c r="U151" s="210"/>
      <c r="V151" s="210"/>
      <c r="W151" s="210"/>
      <c r="X151" s="210"/>
      <c r="Y151" s="210"/>
      <c r="Z151" s="210"/>
    </row>
    <row r="152" ht="12.75" customHeight="1">
      <c r="A152" s="625"/>
      <c r="B152" s="625"/>
      <c r="C152" s="625"/>
      <c r="D152" s="627"/>
      <c r="E152" s="210"/>
      <c r="F152" s="210"/>
      <c r="G152" s="210"/>
      <c r="H152" s="210"/>
      <c r="I152" s="627"/>
      <c r="J152" s="210"/>
      <c r="K152" s="210"/>
      <c r="L152" s="210"/>
      <c r="M152" s="628"/>
      <c r="N152" s="210"/>
      <c r="O152" s="210"/>
      <c r="P152" s="210"/>
      <c r="Q152" s="210"/>
      <c r="R152" s="210"/>
      <c r="S152" s="210"/>
      <c r="T152" s="210"/>
      <c r="U152" s="210"/>
      <c r="V152" s="210"/>
      <c r="W152" s="210"/>
      <c r="X152" s="210"/>
      <c r="Y152" s="210"/>
      <c r="Z152" s="210"/>
    </row>
    <row r="153" ht="12.75" customHeight="1">
      <c r="A153" s="625"/>
      <c r="B153" s="625"/>
      <c r="C153" s="625"/>
      <c r="D153" s="627"/>
      <c r="E153" s="210"/>
      <c r="F153" s="210"/>
      <c r="G153" s="210"/>
      <c r="H153" s="210"/>
      <c r="I153" s="627"/>
      <c r="J153" s="210"/>
      <c r="K153" s="210"/>
      <c r="L153" s="210"/>
      <c r="M153" s="628"/>
      <c r="N153" s="210"/>
      <c r="O153" s="210"/>
      <c r="P153" s="210"/>
      <c r="Q153" s="210"/>
      <c r="R153" s="210"/>
      <c r="S153" s="210"/>
      <c r="T153" s="210"/>
      <c r="U153" s="210"/>
      <c r="V153" s="210"/>
      <c r="W153" s="210"/>
      <c r="X153" s="210"/>
      <c r="Y153" s="210"/>
      <c r="Z153" s="210"/>
    </row>
    <row r="154" ht="12.75" customHeight="1">
      <c r="A154" s="625"/>
      <c r="B154" s="625"/>
      <c r="C154" s="625"/>
      <c r="D154" s="627"/>
      <c r="E154" s="210"/>
      <c r="F154" s="210"/>
      <c r="G154" s="210"/>
      <c r="H154" s="210"/>
      <c r="I154" s="627"/>
      <c r="J154" s="210"/>
      <c r="K154" s="210"/>
      <c r="L154" s="210"/>
      <c r="M154" s="628"/>
      <c r="N154" s="210"/>
      <c r="O154" s="210"/>
      <c r="P154" s="210"/>
      <c r="Q154" s="210"/>
      <c r="R154" s="210"/>
      <c r="S154" s="210"/>
      <c r="T154" s="210"/>
      <c r="U154" s="210"/>
      <c r="V154" s="210"/>
      <c r="W154" s="210"/>
      <c r="X154" s="210"/>
      <c r="Y154" s="210"/>
      <c r="Z154" s="210"/>
    </row>
    <row r="155" ht="12.75" customHeight="1">
      <c r="A155" s="625"/>
      <c r="B155" s="625"/>
      <c r="C155" s="625"/>
      <c r="D155" s="627"/>
      <c r="E155" s="210"/>
      <c r="F155" s="210"/>
      <c r="G155" s="210"/>
      <c r="H155" s="210"/>
      <c r="I155" s="627"/>
      <c r="J155" s="210"/>
      <c r="K155" s="210"/>
      <c r="L155" s="210"/>
      <c r="M155" s="628"/>
      <c r="N155" s="210"/>
      <c r="O155" s="210"/>
      <c r="P155" s="210"/>
      <c r="Q155" s="210"/>
      <c r="R155" s="210"/>
      <c r="S155" s="210"/>
      <c r="T155" s="210"/>
      <c r="U155" s="210"/>
      <c r="V155" s="210"/>
      <c r="W155" s="210"/>
      <c r="X155" s="210"/>
      <c r="Y155" s="210"/>
      <c r="Z155" s="210"/>
    </row>
    <row r="156" ht="12.75" customHeight="1">
      <c r="A156" s="625"/>
      <c r="B156" s="625"/>
      <c r="C156" s="625"/>
      <c r="D156" s="627"/>
      <c r="E156" s="210"/>
      <c r="F156" s="210"/>
      <c r="G156" s="210"/>
      <c r="H156" s="210"/>
      <c r="I156" s="627"/>
      <c r="J156" s="210"/>
      <c r="K156" s="210"/>
      <c r="L156" s="210"/>
      <c r="M156" s="628"/>
      <c r="N156" s="210"/>
      <c r="O156" s="210"/>
      <c r="P156" s="210"/>
      <c r="Q156" s="210"/>
      <c r="R156" s="210"/>
      <c r="S156" s="210"/>
      <c r="T156" s="210"/>
      <c r="U156" s="210"/>
      <c r="V156" s="210"/>
      <c r="W156" s="210"/>
      <c r="X156" s="210"/>
      <c r="Y156" s="210"/>
      <c r="Z156" s="210"/>
    </row>
    <row r="157" ht="12.75" customHeight="1">
      <c r="A157" s="625"/>
      <c r="B157" s="625"/>
      <c r="C157" s="625"/>
      <c r="D157" s="627"/>
      <c r="E157" s="210"/>
      <c r="F157" s="210"/>
      <c r="G157" s="210"/>
      <c r="H157" s="210"/>
      <c r="I157" s="627"/>
      <c r="J157" s="210"/>
      <c r="K157" s="210"/>
      <c r="L157" s="210"/>
      <c r="M157" s="628"/>
      <c r="N157" s="210"/>
      <c r="O157" s="210"/>
      <c r="P157" s="210"/>
      <c r="Q157" s="210"/>
      <c r="R157" s="210"/>
      <c r="S157" s="210"/>
      <c r="T157" s="210"/>
      <c r="U157" s="210"/>
      <c r="V157" s="210"/>
      <c r="W157" s="210"/>
      <c r="X157" s="210"/>
      <c r="Y157" s="210"/>
      <c r="Z157" s="210"/>
    </row>
    <row r="158" ht="12.75" customHeight="1">
      <c r="A158" s="625"/>
      <c r="B158" s="625"/>
      <c r="C158" s="625"/>
      <c r="D158" s="627"/>
      <c r="E158" s="210"/>
      <c r="F158" s="210"/>
      <c r="G158" s="210"/>
      <c r="H158" s="210"/>
      <c r="I158" s="627"/>
      <c r="J158" s="210"/>
      <c r="K158" s="210"/>
      <c r="L158" s="210"/>
      <c r="M158" s="628"/>
      <c r="N158" s="210"/>
      <c r="O158" s="210"/>
      <c r="P158" s="210"/>
      <c r="Q158" s="210"/>
      <c r="R158" s="210"/>
      <c r="S158" s="210"/>
      <c r="T158" s="210"/>
      <c r="U158" s="210"/>
      <c r="V158" s="210"/>
      <c r="W158" s="210"/>
      <c r="X158" s="210"/>
      <c r="Y158" s="210"/>
      <c r="Z158" s="210"/>
    </row>
    <row r="159" ht="12.75" customHeight="1">
      <c r="A159" s="625"/>
      <c r="B159" s="625"/>
      <c r="C159" s="625"/>
      <c r="D159" s="627"/>
      <c r="E159" s="210"/>
      <c r="F159" s="210"/>
      <c r="G159" s="210"/>
      <c r="H159" s="210"/>
      <c r="I159" s="627"/>
      <c r="J159" s="210"/>
      <c r="K159" s="210"/>
      <c r="L159" s="210"/>
      <c r="M159" s="628"/>
      <c r="N159" s="210"/>
      <c r="O159" s="210"/>
      <c r="P159" s="210"/>
      <c r="Q159" s="210"/>
      <c r="R159" s="210"/>
      <c r="S159" s="210"/>
      <c r="T159" s="210"/>
      <c r="U159" s="210"/>
      <c r="V159" s="210"/>
      <c r="W159" s="210"/>
      <c r="X159" s="210"/>
      <c r="Y159" s="210"/>
      <c r="Z159" s="210"/>
    </row>
    <row r="160" ht="12.75" customHeight="1">
      <c r="A160" s="625"/>
      <c r="B160" s="625"/>
      <c r="C160" s="625"/>
      <c r="D160" s="627"/>
      <c r="E160" s="210"/>
      <c r="F160" s="210"/>
      <c r="G160" s="210"/>
      <c r="H160" s="210"/>
      <c r="I160" s="627"/>
      <c r="J160" s="210"/>
      <c r="K160" s="210"/>
      <c r="L160" s="210"/>
      <c r="M160" s="628"/>
      <c r="N160" s="210"/>
      <c r="O160" s="210"/>
      <c r="P160" s="210"/>
      <c r="Q160" s="210"/>
      <c r="R160" s="210"/>
      <c r="S160" s="210"/>
      <c r="T160" s="210"/>
      <c r="U160" s="210"/>
      <c r="V160" s="210"/>
      <c r="W160" s="210"/>
      <c r="X160" s="210"/>
      <c r="Y160" s="210"/>
      <c r="Z160" s="210"/>
    </row>
    <row r="161" ht="12.75" customHeight="1">
      <c r="A161" s="625"/>
      <c r="B161" s="625"/>
      <c r="C161" s="625"/>
      <c r="D161" s="627"/>
      <c r="E161" s="210"/>
      <c r="F161" s="210"/>
      <c r="G161" s="210"/>
      <c r="H161" s="210"/>
      <c r="I161" s="627"/>
      <c r="J161" s="210"/>
      <c r="K161" s="210"/>
      <c r="L161" s="210"/>
      <c r="M161" s="628"/>
      <c r="N161" s="210"/>
      <c r="O161" s="210"/>
      <c r="P161" s="210"/>
      <c r="Q161" s="210"/>
      <c r="R161" s="210"/>
      <c r="S161" s="210"/>
      <c r="T161" s="210"/>
      <c r="U161" s="210"/>
      <c r="V161" s="210"/>
      <c r="W161" s="210"/>
      <c r="X161" s="210"/>
      <c r="Y161" s="210"/>
      <c r="Z161" s="210"/>
    </row>
    <row r="162" ht="12.75" customHeight="1">
      <c r="A162" s="625"/>
      <c r="B162" s="625"/>
      <c r="C162" s="625"/>
      <c r="D162" s="627"/>
      <c r="E162" s="210"/>
      <c r="F162" s="210"/>
      <c r="G162" s="210"/>
      <c r="H162" s="210"/>
      <c r="I162" s="627"/>
      <c r="J162" s="210"/>
      <c r="K162" s="210"/>
      <c r="L162" s="210"/>
      <c r="M162" s="628"/>
      <c r="N162" s="210"/>
      <c r="O162" s="210"/>
      <c r="P162" s="210"/>
      <c r="Q162" s="210"/>
      <c r="R162" s="210"/>
      <c r="S162" s="210"/>
      <c r="T162" s="210"/>
      <c r="U162" s="210"/>
      <c r="V162" s="210"/>
      <c r="W162" s="210"/>
      <c r="X162" s="210"/>
      <c r="Y162" s="210"/>
      <c r="Z162" s="210"/>
    </row>
    <row r="163" ht="12.75" customHeight="1">
      <c r="A163" s="625"/>
      <c r="B163" s="625"/>
      <c r="C163" s="625"/>
      <c r="D163" s="627"/>
      <c r="E163" s="210"/>
      <c r="F163" s="210"/>
      <c r="G163" s="210"/>
      <c r="H163" s="210"/>
      <c r="I163" s="627"/>
      <c r="J163" s="210"/>
      <c r="K163" s="210"/>
      <c r="L163" s="210"/>
      <c r="M163" s="628"/>
      <c r="N163" s="210"/>
      <c r="O163" s="210"/>
      <c r="P163" s="210"/>
      <c r="Q163" s="210"/>
      <c r="R163" s="210"/>
      <c r="S163" s="210"/>
      <c r="T163" s="210"/>
      <c r="U163" s="210"/>
      <c r="V163" s="210"/>
      <c r="W163" s="210"/>
      <c r="X163" s="210"/>
      <c r="Y163" s="210"/>
      <c r="Z163" s="210"/>
    </row>
    <row r="164" ht="12.75" customHeight="1">
      <c r="A164" s="625"/>
      <c r="B164" s="625"/>
      <c r="C164" s="625"/>
      <c r="D164" s="627"/>
      <c r="E164" s="210"/>
      <c r="F164" s="210"/>
      <c r="G164" s="210"/>
      <c r="H164" s="210"/>
      <c r="I164" s="627"/>
      <c r="J164" s="210"/>
      <c r="K164" s="210"/>
      <c r="L164" s="210"/>
      <c r="M164" s="628"/>
      <c r="N164" s="210"/>
      <c r="O164" s="210"/>
      <c r="P164" s="210"/>
      <c r="Q164" s="210"/>
      <c r="R164" s="210"/>
      <c r="S164" s="210"/>
      <c r="T164" s="210"/>
      <c r="U164" s="210"/>
      <c r="V164" s="210"/>
      <c r="W164" s="210"/>
      <c r="X164" s="210"/>
      <c r="Y164" s="210"/>
      <c r="Z164" s="210"/>
    </row>
    <row r="165" ht="12.75" customHeight="1">
      <c r="A165" s="625"/>
      <c r="B165" s="625"/>
      <c r="C165" s="625"/>
      <c r="D165" s="627"/>
      <c r="E165" s="210"/>
      <c r="F165" s="210"/>
      <c r="G165" s="210"/>
      <c r="H165" s="210"/>
      <c r="I165" s="627"/>
      <c r="J165" s="210"/>
      <c r="K165" s="210"/>
      <c r="L165" s="210"/>
      <c r="M165" s="628"/>
      <c r="N165" s="210"/>
      <c r="O165" s="210"/>
      <c r="P165" s="210"/>
      <c r="Q165" s="210"/>
      <c r="R165" s="210"/>
      <c r="S165" s="210"/>
      <c r="T165" s="210"/>
      <c r="U165" s="210"/>
      <c r="V165" s="210"/>
      <c r="W165" s="210"/>
      <c r="X165" s="210"/>
      <c r="Y165" s="210"/>
      <c r="Z165" s="210"/>
    </row>
    <row r="166" ht="12.75" customHeight="1">
      <c r="A166" s="625"/>
      <c r="B166" s="625"/>
      <c r="C166" s="625"/>
      <c r="D166" s="627"/>
      <c r="E166" s="210"/>
      <c r="F166" s="210"/>
      <c r="G166" s="210"/>
      <c r="H166" s="210"/>
      <c r="I166" s="627"/>
      <c r="J166" s="210"/>
      <c r="K166" s="210"/>
      <c r="L166" s="210"/>
      <c r="M166" s="628"/>
      <c r="N166" s="210"/>
      <c r="O166" s="210"/>
      <c r="P166" s="210"/>
      <c r="Q166" s="210"/>
      <c r="R166" s="210"/>
      <c r="S166" s="210"/>
      <c r="T166" s="210"/>
      <c r="U166" s="210"/>
      <c r="V166" s="210"/>
      <c r="W166" s="210"/>
      <c r="X166" s="210"/>
      <c r="Y166" s="210"/>
      <c r="Z166" s="210"/>
    </row>
    <row r="167" ht="12.75" customHeight="1">
      <c r="A167" s="625"/>
      <c r="B167" s="625"/>
      <c r="C167" s="625"/>
      <c r="D167" s="627"/>
      <c r="E167" s="210"/>
      <c r="F167" s="210"/>
      <c r="G167" s="210"/>
      <c r="H167" s="210"/>
      <c r="I167" s="627"/>
      <c r="J167" s="210"/>
      <c r="K167" s="210"/>
      <c r="L167" s="210"/>
      <c r="M167" s="628"/>
      <c r="N167" s="210"/>
      <c r="O167" s="210"/>
      <c r="P167" s="210"/>
      <c r="Q167" s="210"/>
      <c r="R167" s="210"/>
      <c r="S167" s="210"/>
      <c r="T167" s="210"/>
      <c r="U167" s="210"/>
      <c r="V167" s="210"/>
      <c r="W167" s="210"/>
      <c r="X167" s="210"/>
      <c r="Y167" s="210"/>
      <c r="Z167" s="210"/>
    </row>
    <row r="168" ht="12.75" customHeight="1">
      <c r="A168" s="625"/>
      <c r="B168" s="625"/>
      <c r="C168" s="625"/>
      <c r="D168" s="627"/>
      <c r="E168" s="210"/>
      <c r="F168" s="210"/>
      <c r="G168" s="210"/>
      <c r="H168" s="210"/>
      <c r="I168" s="627"/>
      <c r="J168" s="210"/>
      <c r="K168" s="210"/>
      <c r="L168" s="210"/>
      <c r="M168" s="628"/>
      <c r="N168" s="210"/>
      <c r="O168" s="210"/>
      <c r="P168" s="210"/>
      <c r="Q168" s="210"/>
      <c r="R168" s="210"/>
      <c r="S168" s="210"/>
      <c r="T168" s="210"/>
      <c r="U168" s="210"/>
      <c r="V168" s="210"/>
      <c r="W168" s="210"/>
      <c r="X168" s="210"/>
      <c r="Y168" s="210"/>
      <c r="Z168" s="210"/>
    </row>
    <row r="169" ht="12.75" customHeight="1">
      <c r="A169" s="625"/>
      <c r="B169" s="625"/>
      <c r="C169" s="625"/>
      <c r="D169" s="627"/>
      <c r="E169" s="210"/>
      <c r="F169" s="210"/>
      <c r="G169" s="210"/>
      <c r="H169" s="210"/>
      <c r="I169" s="627"/>
      <c r="J169" s="210"/>
      <c r="K169" s="210"/>
      <c r="L169" s="210"/>
      <c r="M169" s="628"/>
      <c r="N169" s="210"/>
      <c r="O169" s="210"/>
      <c r="P169" s="210"/>
      <c r="Q169" s="210"/>
      <c r="R169" s="210"/>
      <c r="S169" s="210"/>
      <c r="T169" s="210"/>
      <c r="U169" s="210"/>
      <c r="V169" s="210"/>
      <c r="W169" s="210"/>
      <c r="X169" s="210"/>
      <c r="Y169" s="210"/>
      <c r="Z169" s="210"/>
    </row>
    <row r="170" ht="12.75" customHeight="1">
      <c r="A170" s="625"/>
      <c r="B170" s="625"/>
      <c r="C170" s="625"/>
      <c r="D170" s="627"/>
      <c r="E170" s="210"/>
      <c r="F170" s="210"/>
      <c r="G170" s="210"/>
      <c r="H170" s="210"/>
      <c r="I170" s="627"/>
      <c r="J170" s="210"/>
      <c r="K170" s="210"/>
      <c r="L170" s="210"/>
      <c r="M170" s="628"/>
      <c r="N170" s="210"/>
      <c r="O170" s="210"/>
      <c r="P170" s="210"/>
      <c r="Q170" s="210"/>
      <c r="R170" s="210"/>
      <c r="S170" s="210"/>
      <c r="T170" s="210"/>
      <c r="U170" s="210"/>
      <c r="V170" s="210"/>
      <c r="W170" s="210"/>
      <c r="X170" s="210"/>
      <c r="Y170" s="210"/>
      <c r="Z170" s="210"/>
    </row>
    <row r="171" ht="12.75" customHeight="1">
      <c r="A171" s="625"/>
      <c r="B171" s="625"/>
      <c r="C171" s="625"/>
      <c r="D171" s="627"/>
      <c r="E171" s="210"/>
      <c r="F171" s="210"/>
      <c r="G171" s="210"/>
      <c r="H171" s="210"/>
      <c r="I171" s="627"/>
      <c r="J171" s="210"/>
      <c r="K171" s="210"/>
      <c r="L171" s="210"/>
      <c r="M171" s="628"/>
      <c r="N171" s="210"/>
      <c r="O171" s="210"/>
      <c r="P171" s="210"/>
      <c r="Q171" s="210"/>
      <c r="R171" s="210"/>
      <c r="S171" s="210"/>
      <c r="T171" s="210"/>
      <c r="U171" s="210"/>
      <c r="V171" s="210"/>
      <c r="W171" s="210"/>
      <c r="X171" s="210"/>
      <c r="Y171" s="210"/>
      <c r="Z171" s="210"/>
    </row>
    <row r="172" ht="12.75" customHeight="1">
      <c r="A172" s="625"/>
      <c r="B172" s="625"/>
      <c r="C172" s="625"/>
      <c r="D172" s="627"/>
      <c r="E172" s="210"/>
      <c r="F172" s="210"/>
      <c r="G172" s="210"/>
      <c r="H172" s="210"/>
      <c r="I172" s="627"/>
      <c r="J172" s="210"/>
      <c r="K172" s="210"/>
      <c r="L172" s="210"/>
      <c r="M172" s="628"/>
      <c r="N172" s="210"/>
      <c r="O172" s="210"/>
      <c r="P172" s="210"/>
      <c r="Q172" s="210"/>
      <c r="R172" s="210"/>
      <c r="S172" s="210"/>
      <c r="T172" s="210"/>
      <c r="U172" s="210"/>
      <c r="V172" s="210"/>
      <c r="W172" s="210"/>
      <c r="X172" s="210"/>
      <c r="Y172" s="210"/>
      <c r="Z172" s="210"/>
    </row>
    <row r="173" ht="12.75" customHeight="1">
      <c r="A173" s="625"/>
      <c r="B173" s="625"/>
      <c r="C173" s="625"/>
      <c r="D173" s="627"/>
      <c r="E173" s="210"/>
      <c r="F173" s="210"/>
      <c r="G173" s="210"/>
      <c r="H173" s="210"/>
      <c r="I173" s="627"/>
      <c r="J173" s="210"/>
      <c r="K173" s="210"/>
      <c r="L173" s="210"/>
      <c r="M173" s="628"/>
      <c r="N173" s="210"/>
      <c r="O173" s="210"/>
      <c r="P173" s="210"/>
      <c r="Q173" s="210"/>
      <c r="R173" s="210"/>
      <c r="S173" s="210"/>
      <c r="T173" s="210"/>
      <c r="U173" s="210"/>
      <c r="V173" s="210"/>
      <c r="W173" s="210"/>
      <c r="X173" s="210"/>
      <c r="Y173" s="210"/>
      <c r="Z173" s="210"/>
    </row>
    <row r="174" ht="12.75" customHeight="1">
      <c r="A174" s="625"/>
      <c r="B174" s="625"/>
      <c r="C174" s="625"/>
      <c r="D174" s="627"/>
      <c r="E174" s="210"/>
      <c r="F174" s="210"/>
      <c r="G174" s="210"/>
      <c r="H174" s="210"/>
      <c r="I174" s="627"/>
      <c r="J174" s="210"/>
      <c r="K174" s="210"/>
      <c r="L174" s="210"/>
      <c r="M174" s="628"/>
      <c r="N174" s="210"/>
      <c r="O174" s="210"/>
      <c r="P174" s="210"/>
      <c r="Q174" s="210"/>
      <c r="R174" s="210"/>
      <c r="S174" s="210"/>
      <c r="T174" s="210"/>
      <c r="U174" s="210"/>
      <c r="V174" s="210"/>
      <c r="W174" s="210"/>
      <c r="X174" s="210"/>
      <c r="Y174" s="210"/>
      <c r="Z174" s="210"/>
    </row>
    <row r="175" ht="12.75" customHeight="1">
      <c r="A175" s="625"/>
      <c r="B175" s="625"/>
      <c r="C175" s="625"/>
      <c r="D175" s="627"/>
      <c r="E175" s="210"/>
      <c r="F175" s="210"/>
      <c r="G175" s="210"/>
      <c r="H175" s="210"/>
      <c r="I175" s="627"/>
      <c r="J175" s="210"/>
      <c r="K175" s="210"/>
      <c r="L175" s="210"/>
      <c r="M175" s="628"/>
      <c r="N175" s="210"/>
      <c r="O175" s="210"/>
      <c r="P175" s="210"/>
      <c r="Q175" s="210"/>
      <c r="R175" s="210"/>
      <c r="S175" s="210"/>
      <c r="T175" s="210"/>
      <c r="U175" s="210"/>
      <c r="V175" s="210"/>
      <c r="W175" s="210"/>
      <c r="X175" s="210"/>
      <c r="Y175" s="210"/>
      <c r="Z175" s="210"/>
    </row>
    <row r="176" ht="12.75" customHeight="1">
      <c r="A176" s="625"/>
      <c r="B176" s="625"/>
      <c r="C176" s="625"/>
      <c r="D176" s="627"/>
      <c r="E176" s="210"/>
      <c r="F176" s="210"/>
      <c r="G176" s="210"/>
      <c r="H176" s="210"/>
      <c r="I176" s="627"/>
      <c r="J176" s="210"/>
      <c r="K176" s="210"/>
      <c r="L176" s="210"/>
      <c r="M176" s="628"/>
      <c r="N176" s="210"/>
      <c r="O176" s="210"/>
      <c r="P176" s="210"/>
      <c r="Q176" s="210"/>
      <c r="R176" s="210"/>
      <c r="S176" s="210"/>
      <c r="T176" s="210"/>
      <c r="U176" s="210"/>
      <c r="V176" s="210"/>
      <c r="W176" s="210"/>
      <c r="X176" s="210"/>
      <c r="Y176" s="210"/>
      <c r="Z176" s="210"/>
    </row>
    <row r="177" ht="12.75" customHeight="1">
      <c r="A177" s="625"/>
      <c r="B177" s="625"/>
      <c r="C177" s="625"/>
      <c r="D177" s="627"/>
      <c r="E177" s="210"/>
      <c r="F177" s="210"/>
      <c r="G177" s="210"/>
      <c r="H177" s="210"/>
      <c r="I177" s="627"/>
      <c r="J177" s="210"/>
      <c r="K177" s="210"/>
      <c r="L177" s="210"/>
      <c r="M177" s="628"/>
      <c r="N177" s="210"/>
      <c r="O177" s="210"/>
      <c r="P177" s="210"/>
      <c r="Q177" s="210"/>
      <c r="R177" s="210"/>
      <c r="S177" s="210"/>
      <c r="T177" s="210"/>
      <c r="U177" s="210"/>
      <c r="V177" s="210"/>
      <c r="W177" s="210"/>
      <c r="X177" s="210"/>
      <c r="Y177" s="210"/>
      <c r="Z177" s="210"/>
    </row>
    <row r="178" ht="12.75" customHeight="1">
      <c r="A178" s="625"/>
      <c r="B178" s="625"/>
      <c r="C178" s="625"/>
      <c r="D178" s="627"/>
      <c r="E178" s="210"/>
      <c r="F178" s="210"/>
      <c r="G178" s="210"/>
      <c r="H178" s="210"/>
      <c r="I178" s="627"/>
      <c r="J178" s="210"/>
      <c r="K178" s="210"/>
      <c r="L178" s="210"/>
      <c r="M178" s="628"/>
      <c r="N178" s="210"/>
      <c r="O178" s="210"/>
      <c r="P178" s="210"/>
      <c r="Q178" s="210"/>
      <c r="R178" s="210"/>
      <c r="S178" s="210"/>
      <c r="T178" s="210"/>
      <c r="U178" s="210"/>
      <c r="V178" s="210"/>
      <c r="W178" s="210"/>
      <c r="X178" s="210"/>
      <c r="Y178" s="210"/>
      <c r="Z178" s="210"/>
    </row>
    <row r="179" ht="12.75" customHeight="1">
      <c r="A179" s="625"/>
      <c r="B179" s="625"/>
      <c r="C179" s="625"/>
      <c r="D179" s="627"/>
      <c r="E179" s="210"/>
      <c r="F179" s="210"/>
      <c r="G179" s="210"/>
      <c r="H179" s="210"/>
      <c r="I179" s="627"/>
      <c r="J179" s="210"/>
      <c r="K179" s="210"/>
      <c r="L179" s="210"/>
      <c r="M179" s="628"/>
      <c r="N179" s="210"/>
      <c r="O179" s="210"/>
      <c r="P179" s="210"/>
      <c r="Q179" s="210"/>
      <c r="R179" s="210"/>
      <c r="S179" s="210"/>
      <c r="T179" s="210"/>
      <c r="U179" s="210"/>
      <c r="V179" s="210"/>
      <c r="W179" s="210"/>
      <c r="X179" s="210"/>
      <c r="Y179" s="210"/>
      <c r="Z179" s="210"/>
    </row>
    <row r="180" ht="12.75" customHeight="1">
      <c r="A180" s="625"/>
      <c r="B180" s="625"/>
      <c r="C180" s="625"/>
      <c r="D180" s="627"/>
      <c r="E180" s="210"/>
      <c r="F180" s="210"/>
      <c r="G180" s="210"/>
      <c r="H180" s="210"/>
      <c r="I180" s="627"/>
      <c r="J180" s="210"/>
      <c r="K180" s="210"/>
      <c r="L180" s="210"/>
      <c r="M180" s="628"/>
      <c r="N180" s="210"/>
      <c r="O180" s="210"/>
      <c r="P180" s="210"/>
      <c r="Q180" s="210"/>
      <c r="R180" s="210"/>
      <c r="S180" s="210"/>
      <c r="T180" s="210"/>
      <c r="U180" s="210"/>
      <c r="V180" s="210"/>
      <c r="W180" s="210"/>
      <c r="X180" s="210"/>
      <c r="Y180" s="210"/>
      <c r="Z180" s="210"/>
    </row>
    <row r="181" ht="12.75" customHeight="1">
      <c r="A181" s="625"/>
      <c r="B181" s="625"/>
      <c r="C181" s="625"/>
      <c r="D181" s="627"/>
      <c r="E181" s="210"/>
      <c r="F181" s="210"/>
      <c r="G181" s="210"/>
      <c r="H181" s="210"/>
      <c r="I181" s="627"/>
      <c r="J181" s="210"/>
      <c r="K181" s="210"/>
      <c r="L181" s="210"/>
      <c r="M181" s="628"/>
      <c r="N181" s="210"/>
      <c r="O181" s="210"/>
      <c r="P181" s="210"/>
      <c r="Q181" s="210"/>
      <c r="R181" s="210"/>
      <c r="S181" s="210"/>
      <c r="T181" s="210"/>
      <c r="U181" s="210"/>
      <c r="V181" s="210"/>
      <c r="W181" s="210"/>
      <c r="X181" s="210"/>
      <c r="Y181" s="210"/>
      <c r="Z181" s="210"/>
    </row>
    <row r="182" ht="12.75" customHeight="1">
      <c r="A182" s="625"/>
      <c r="B182" s="625"/>
      <c r="C182" s="625"/>
      <c r="D182" s="627"/>
      <c r="E182" s="210"/>
      <c r="F182" s="210"/>
      <c r="G182" s="210"/>
      <c r="H182" s="210"/>
      <c r="I182" s="627"/>
      <c r="J182" s="210"/>
      <c r="K182" s="210"/>
      <c r="L182" s="210"/>
      <c r="M182" s="628"/>
      <c r="N182" s="210"/>
      <c r="O182" s="210"/>
      <c r="P182" s="210"/>
      <c r="Q182" s="210"/>
      <c r="R182" s="210"/>
      <c r="S182" s="210"/>
      <c r="T182" s="210"/>
      <c r="U182" s="210"/>
      <c r="V182" s="210"/>
      <c r="W182" s="210"/>
      <c r="X182" s="210"/>
      <c r="Y182" s="210"/>
      <c r="Z182" s="210"/>
    </row>
    <row r="183" ht="12.75" customHeight="1">
      <c r="A183" s="625"/>
      <c r="B183" s="625"/>
      <c r="C183" s="625"/>
      <c r="D183" s="627"/>
      <c r="E183" s="210"/>
      <c r="F183" s="210"/>
      <c r="G183" s="210"/>
      <c r="H183" s="210"/>
      <c r="I183" s="627"/>
      <c r="J183" s="210"/>
      <c r="K183" s="210"/>
      <c r="L183" s="210"/>
      <c r="M183" s="628"/>
      <c r="N183" s="210"/>
      <c r="O183" s="210"/>
      <c r="P183" s="210"/>
      <c r="Q183" s="210"/>
      <c r="R183" s="210"/>
      <c r="S183" s="210"/>
      <c r="T183" s="210"/>
      <c r="U183" s="210"/>
      <c r="V183" s="210"/>
      <c r="W183" s="210"/>
      <c r="X183" s="210"/>
      <c r="Y183" s="210"/>
      <c r="Z183" s="210"/>
    </row>
    <row r="184" ht="12.75" customHeight="1">
      <c r="A184" s="625"/>
      <c r="B184" s="625"/>
      <c r="C184" s="625"/>
      <c r="D184" s="627"/>
      <c r="E184" s="210"/>
      <c r="F184" s="210"/>
      <c r="G184" s="210"/>
      <c r="H184" s="210"/>
      <c r="I184" s="627"/>
      <c r="J184" s="210"/>
      <c r="K184" s="210"/>
      <c r="L184" s="210"/>
      <c r="M184" s="628"/>
      <c r="N184" s="210"/>
      <c r="O184" s="210"/>
      <c r="P184" s="210"/>
      <c r="Q184" s="210"/>
      <c r="R184" s="210"/>
      <c r="S184" s="210"/>
      <c r="T184" s="210"/>
      <c r="U184" s="210"/>
      <c r="V184" s="210"/>
      <c r="W184" s="210"/>
      <c r="X184" s="210"/>
      <c r="Y184" s="210"/>
      <c r="Z184" s="210"/>
    </row>
    <row r="185" ht="12.75" customHeight="1">
      <c r="A185" s="625"/>
      <c r="B185" s="625"/>
      <c r="C185" s="625"/>
      <c r="D185" s="627"/>
      <c r="E185" s="210"/>
      <c r="F185" s="210"/>
      <c r="G185" s="210"/>
      <c r="H185" s="210"/>
      <c r="I185" s="627"/>
      <c r="J185" s="210"/>
      <c r="K185" s="210"/>
      <c r="L185" s="210"/>
      <c r="M185" s="628"/>
      <c r="N185" s="210"/>
      <c r="O185" s="210"/>
      <c r="P185" s="210"/>
      <c r="Q185" s="210"/>
      <c r="R185" s="210"/>
      <c r="S185" s="210"/>
      <c r="T185" s="210"/>
      <c r="U185" s="210"/>
      <c r="V185" s="210"/>
      <c r="W185" s="210"/>
      <c r="X185" s="210"/>
      <c r="Y185" s="210"/>
      <c r="Z185" s="210"/>
    </row>
    <row r="186" ht="12.75" customHeight="1">
      <c r="A186" s="625"/>
      <c r="B186" s="625"/>
      <c r="C186" s="625"/>
      <c r="D186" s="627"/>
      <c r="E186" s="210"/>
      <c r="F186" s="210"/>
      <c r="G186" s="210"/>
      <c r="H186" s="210"/>
      <c r="I186" s="627"/>
      <c r="J186" s="210"/>
      <c r="K186" s="210"/>
      <c r="L186" s="210"/>
      <c r="M186" s="628"/>
      <c r="N186" s="210"/>
      <c r="O186" s="210"/>
      <c r="P186" s="210"/>
      <c r="Q186" s="210"/>
      <c r="R186" s="210"/>
      <c r="S186" s="210"/>
      <c r="T186" s="210"/>
      <c r="U186" s="210"/>
      <c r="V186" s="210"/>
      <c r="W186" s="210"/>
      <c r="X186" s="210"/>
      <c r="Y186" s="210"/>
      <c r="Z186" s="210"/>
    </row>
    <row r="187" ht="12.75" customHeight="1">
      <c r="A187" s="625"/>
      <c r="B187" s="625"/>
      <c r="C187" s="625"/>
      <c r="D187" s="627"/>
      <c r="E187" s="210"/>
      <c r="F187" s="210"/>
      <c r="G187" s="210"/>
      <c r="H187" s="210"/>
      <c r="I187" s="627"/>
      <c r="J187" s="210"/>
      <c r="K187" s="210"/>
      <c r="L187" s="210"/>
      <c r="M187" s="628"/>
      <c r="N187" s="210"/>
      <c r="O187" s="210"/>
      <c r="P187" s="210"/>
      <c r="Q187" s="210"/>
      <c r="R187" s="210"/>
      <c r="S187" s="210"/>
      <c r="T187" s="210"/>
      <c r="U187" s="210"/>
      <c r="V187" s="210"/>
      <c r="W187" s="210"/>
      <c r="X187" s="210"/>
      <c r="Y187" s="210"/>
      <c r="Z187" s="210"/>
    </row>
    <row r="188" ht="12.75" customHeight="1">
      <c r="A188" s="625"/>
      <c r="B188" s="625"/>
      <c r="C188" s="625"/>
      <c r="D188" s="627"/>
      <c r="E188" s="210"/>
      <c r="F188" s="210"/>
      <c r="G188" s="210"/>
      <c r="H188" s="210"/>
      <c r="I188" s="627"/>
      <c r="J188" s="210"/>
      <c r="K188" s="210"/>
      <c r="L188" s="210"/>
      <c r="M188" s="628"/>
      <c r="N188" s="210"/>
      <c r="O188" s="210"/>
      <c r="P188" s="210"/>
      <c r="Q188" s="210"/>
      <c r="R188" s="210"/>
      <c r="S188" s="210"/>
      <c r="T188" s="210"/>
      <c r="U188" s="210"/>
      <c r="V188" s="210"/>
      <c r="W188" s="210"/>
      <c r="X188" s="210"/>
      <c r="Y188" s="210"/>
      <c r="Z188" s="210"/>
    </row>
    <row r="189" ht="12.75" customHeight="1">
      <c r="A189" s="625"/>
      <c r="B189" s="625"/>
      <c r="C189" s="625"/>
      <c r="D189" s="627"/>
      <c r="E189" s="210"/>
      <c r="F189" s="210"/>
      <c r="G189" s="210"/>
      <c r="H189" s="210"/>
      <c r="I189" s="627"/>
      <c r="J189" s="210"/>
      <c r="K189" s="210"/>
      <c r="L189" s="210"/>
      <c r="M189" s="628"/>
      <c r="N189" s="210"/>
      <c r="O189" s="210"/>
      <c r="P189" s="210"/>
      <c r="Q189" s="210"/>
      <c r="R189" s="210"/>
      <c r="S189" s="210"/>
      <c r="T189" s="210"/>
      <c r="U189" s="210"/>
      <c r="V189" s="210"/>
      <c r="W189" s="210"/>
      <c r="X189" s="210"/>
      <c r="Y189" s="210"/>
      <c r="Z189" s="210"/>
    </row>
    <row r="190" ht="12.75" customHeight="1">
      <c r="A190" s="625"/>
      <c r="B190" s="625"/>
      <c r="C190" s="625"/>
      <c r="D190" s="627"/>
      <c r="E190" s="210"/>
      <c r="F190" s="210"/>
      <c r="G190" s="210"/>
      <c r="H190" s="210"/>
      <c r="I190" s="627"/>
      <c r="J190" s="210"/>
      <c r="K190" s="210"/>
      <c r="L190" s="210"/>
      <c r="M190" s="628"/>
      <c r="N190" s="210"/>
      <c r="O190" s="210"/>
      <c r="P190" s="210"/>
      <c r="Q190" s="210"/>
      <c r="R190" s="210"/>
      <c r="S190" s="210"/>
      <c r="T190" s="210"/>
      <c r="U190" s="210"/>
      <c r="V190" s="210"/>
      <c r="W190" s="210"/>
      <c r="X190" s="210"/>
      <c r="Y190" s="210"/>
      <c r="Z190" s="210"/>
    </row>
    <row r="191" ht="12.75" customHeight="1">
      <c r="A191" s="625"/>
      <c r="B191" s="625"/>
      <c r="C191" s="625"/>
      <c r="D191" s="627"/>
      <c r="E191" s="210"/>
      <c r="F191" s="210"/>
      <c r="G191" s="210"/>
      <c r="H191" s="210"/>
      <c r="I191" s="627"/>
      <c r="J191" s="210"/>
      <c r="K191" s="210"/>
      <c r="L191" s="210"/>
      <c r="M191" s="628"/>
      <c r="N191" s="210"/>
      <c r="O191" s="210"/>
      <c r="P191" s="210"/>
      <c r="Q191" s="210"/>
      <c r="R191" s="210"/>
      <c r="S191" s="210"/>
      <c r="T191" s="210"/>
      <c r="U191" s="210"/>
      <c r="V191" s="210"/>
      <c r="W191" s="210"/>
      <c r="X191" s="210"/>
      <c r="Y191" s="210"/>
      <c r="Z191" s="210"/>
    </row>
    <row r="192" ht="12.75" customHeight="1">
      <c r="A192" s="625"/>
      <c r="B192" s="625"/>
      <c r="C192" s="625"/>
      <c r="D192" s="627"/>
      <c r="E192" s="210"/>
      <c r="F192" s="210"/>
      <c r="G192" s="210"/>
      <c r="H192" s="210"/>
      <c r="I192" s="627"/>
      <c r="J192" s="210"/>
      <c r="K192" s="210"/>
      <c r="L192" s="210"/>
      <c r="M192" s="628"/>
      <c r="N192" s="210"/>
      <c r="O192" s="210"/>
      <c r="P192" s="210"/>
      <c r="Q192" s="210"/>
      <c r="R192" s="210"/>
      <c r="S192" s="210"/>
      <c r="T192" s="210"/>
      <c r="U192" s="210"/>
      <c r="V192" s="210"/>
      <c r="W192" s="210"/>
      <c r="X192" s="210"/>
      <c r="Y192" s="210"/>
      <c r="Z192" s="210"/>
    </row>
    <row r="193" ht="12.75" customHeight="1">
      <c r="A193" s="625"/>
      <c r="B193" s="625"/>
      <c r="C193" s="625"/>
      <c r="D193" s="627"/>
      <c r="E193" s="210"/>
      <c r="F193" s="210"/>
      <c r="G193" s="210"/>
      <c r="H193" s="210"/>
      <c r="I193" s="627"/>
      <c r="J193" s="210"/>
      <c r="K193" s="210"/>
      <c r="L193" s="210"/>
      <c r="M193" s="628"/>
      <c r="N193" s="210"/>
      <c r="O193" s="210"/>
      <c r="P193" s="210"/>
      <c r="Q193" s="210"/>
      <c r="R193" s="210"/>
      <c r="S193" s="210"/>
      <c r="T193" s="210"/>
      <c r="U193" s="210"/>
      <c r="V193" s="210"/>
      <c r="W193" s="210"/>
      <c r="X193" s="210"/>
      <c r="Y193" s="210"/>
      <c r="Z193" s="210"/>
    </row>
    <row r="194" ht="12.75" customHeight="1">
      <c r="A194" s="625"/>
      <c r="B194" s="625"/>
      <c r="C194" s="625"/>
      <c r="D194" s="627"/>
      <c r="E194" s="210"/>
      <c r="F194" s="210"/>
      <c r="G194" s="210"/>
      <c r="H194" s="210"/>
      <c r="I194" s="627"/>
      <c r="J194" s="210"/>
      <c r="K194" s="210"/>
      <c r="L194" s="210"/>
      <c r="M194" s="628"/>
      <c r="N194" s="210"/>
      <c r="O194" s="210"/>
      <c r="P194" s="210"/>
      <c r="Q194" s="210"/>
      <c r="R194" s="210"/>
      <c r="S194" s="210"/>
      <c r="T194" s="210"/>
      <c r="U194" s="210"/>
      <c r="V194" s="210"/>
      <c r="W194" s="210"/>
      <c r="X194" s="210"/>
      <c r="Y194" s="210"/>
      <c r="Z194" s="210"/>
    </row>
    <row r="195" ht="12.75" customHeight="1">
      <c r="A195" s="625"/>
      <c r="B195" s="625"/>
      <c r="C195" s="625"/>
      <c r="D195" s="627"/>
      <c r="E195" s="210"/>
      <c r="F195" s="210"/>
      <c r="G195" s="210"/>
      <c r="H195" s="210"/>
      <c r="I195" s="627"/>
      <c r="J195" s="210"/>
      <c r="K195" s="210"/>
      <c r="L195" s="210"/>
      <c r="M195" s="628"/>
      <c r="N195" s="210"/>
      <c r="O195" s="210"/>
      <c r="P195" s="210"/>
      <c r="Q195" s="210"/>
      <c r="R195" s="210"/>
      <c r="S195" s="210"/>
      <c r="T195" s="210"/>
      <c r="U195" s="210"/>
      <c r="V195" s="210"/>
      <c r="W195" s="210"/>
      <c r="X195" s="210"/>
      <c r="Y195" s="210"/>
      <c r="Z195" s="210"/>
    </row>
    <row r="196" ht="12.75" customHeight="1">
      <c r="A196" s="625"/>
      <c r="B196" s="625"/>
      <c r="C196" s="625"/>
      <c r="D196" s="627"/>
      <c r="E196" s="210"/>
      <c r="F196" s="210"/>
      <c r="G196" s="210"/>
      <c r="H196" s="210"/>
      <c r="I196" s="627"/>
      <c r="J196" s="210"/>
      <c r="K196" s="210"/>
      <c r="L196" s="210"/>
      <c r="M196" s="628"/>
      <c r="N196" s="210"/>
      <c r="O196" s="210"/>
      <c r="P196" s="210"/>
      <c r="Q196" s="210"/>
      <c r="R196" s="210"/>
      <c r="S196" s="210"/>
      <c r="T196" s="210"/>
      <c r="U196" s="210"/>
      <c r="V196" s="210"/>
      <c r="W196" s="210"/>
      <c r="X196" s="210"/>
      <c r="Y196" s="210"/>
      <c r="Z196" s="210"/>
    </row>
    <row r="197" ht="12.75" customHeight="1">
      <c r="A197" s="625"/>
      <c r="B197" s="625"/>
      <c r="C197" s="625"/>
      <c r="D197" s="627"/>
      <c r="E197" s="210"/>
      <c r="F197" s="210"/>
      <c r="G197" s="210"/>
      <c r="H197" s="210"/>
      <c r="I197" s="627"/>
      <c r="J197" s="210"/>
      <c r="K197" s="210"/>
      <c r="L197" s="210"/>
      <c r="M197" s="628"/>
      <c r="N197" s="210"/>
      <c r="O197" s="210"/>
      <c r="P197" s="210"/>
      <c r="Q197" s="210"/>
      <c r="R197" s="210"/>
      <c r="S197" s="210"/>
      <c r="T197" s="210"/>
      <c r="U197" s="210"/>
      <c r="V197" s="210"/>
      <c r="W197" s="210"/>
      <c r="X197" s="210"/>
      <c r="Y197" s="210"/>
      <c r="Z197" s="210"/>
    </row>
    <row r="198" ht="12.75" customHeight="1">
      <c r="A198" s="625"/>
      <c r="B198" s="625"/>
      <c r="C198" s="625"/>
      <c r="D198" s="627"/>
      <c r="E198" s="210"/>
      <c r="F198" s="210"/>
      <c r="G198" s="210"/>
      <c r="H198" s="210"/>
      <c r="I198" s="627"/>
      <c r="J198" s="210"/>
      <c r="K198" s="210"/>
      <c r="L198" s="210"/>
      <c r="M198" s="628"/>
      <c r="N198" s="210"/>
      <c r="O198" s="210"/>
      <c r="P198" s="210"/>
      <c r="Q198" s="210"/>
      <c r="R198" s="210"/>
      <c r="S198" s="210"/>
      <c r="T198" s="210"/>
      <c r="U198" s="210"/>
      <c r="V198" s="210"/>
      <c r="W198" s="210"/>
      <c r="X198" s="210"/>
      <c r="Y198" s="210"/>
      <c r="Z198" s="210"/>
    </row>
    <row r="199" ht="12.75" customHeight="1">
      <c r="A199" s="625"/>
      <c r="B199" s="625"/>
      <c r="C199" s="625"/>
      <c r="D199" s="627"/>
      <c r="E199" s="210"/>
      <c r="F199" s="210"/>
      <c r="G199" s="210"/>
      <c r="H199" s="210"/>
      <c r="I199" s="627"/>
      <c r="J199" s="210"/>
      <c r="K199" s="210"/>
      <c r="L199" s="210"/>
      <c r="M199" s="628"/>
      <c r="N199" s="210"/>
      <c r="O199" s="210"/>
      <c r="P199" s="210"/>
      <c r="Q199" s="210"/>
      <c r="R199" s="210"/>
      <c r="S199" s="210"/>
      <c r="T199" s="210"/>
      <c r="U199" s="210"/>
      <c r="V199" s="210"/>
      <c r="W199" s="210"/>
      <c r="X199" s="210"/>
      <c r="Y199" s="210"/>
      <c r="Z199" s="210"/>
    </row>
    <row r="200" ht="12.75" customHeight="1">
      <c r="A200" s="625"/>
      <c r="B200" s="625"/>
      <c r="C200" s="625"/>
      <c r="D200" s="627"/>
      <c r="E200" s="210"/>
      <c r="F200" s="210"/>
      <c r="G200" s="210"/>
      <c r="H200" s="210"/>
      <c r="I200" s="627"/>
      <c r="J200" s="210"/>
      <c r="K200" s="210"/>
      <c r="L200" s="210"/>
      <c r="M200" s="628"/>
      <c r="N200" s="210"/>
      <c r="O200" s="210"/>
      <c r="P200" s="210"/>
      <c r="Q200" s="210"/>
      <c r="R200" s="210"/>
      <c r="S200" s="210"/>
      <c r="T200" s="210"/>
      <c r="U200" s="210"/>
      <c r="V200" s="210"/>
      <c r="W200" s="210"/>
      <c r="X200" s="210"/>
      <c r="Y200" s="210"/>
      <c r="Z200" s="210"/>
    </row>
    <row r="201" ht="12.75" customHeight="1">
      <c r="A201" s="625"/>
      <c r="B201" s="625"/>
      <c r="C201" s="625"/>
      <c r="D201" s="627"/>
      <c r="E201" s="210"/>
      <c r="F201" s="210"/>
      <c r="G201" s="210"/>
      <c r="H201" s="210"/>
      <c r="I201" s="627"/>
      <c r="J201" s="210"/>
      <c r="K201" s="210"/>
      <c r="L201" s="210"/>
      <c r="M201" s="628"/>
      <c r="N201" s="210"/>
      <c r="O201" s="210"/>
      <c r="P201" s="210"/>
      <c r="Q201" s="210"/>
      <c r="R201" s="210"/>
      <c r="S201" s="210"/>
      <c r="T201" s="210"/>
      <c r="U201" s="210"/>
      <c r="V201" s="210"/>
      <c r="W201" s="210"/>
      <c r="X201" s="210"/>
      <c r="Y201" s="210"/>
      <c r="Z201" s="210"/>
    </row>
    <row r="202" ht="12.75" customHeight="1">
      <c r="A202" s="625"/>
      <c r="B202" s="625"/>
      <c r="C202" s="625"/>
      <c r="D202" s="627"/>
      <c r="E202" s="210"/>
      <c r="F202" s="210"/>
      <c r="G202" s="210"/>
      <c r="H202" s="210"/>
      <c r="I202" s="627"/>
      <c r="J202" s="210"/>
      <c r="K202" s="210"/>
      <c r="L202" s="210"/>
      <c r="M202" s="628"/>
      <c r="N202" s="210"/>
      <c r="O202" s="210"/>
      <c r="P202" s="210"/>
      <c r="Q202" s="210"/>
      <c r="R202" s="210"/>
      <c r="S202" s="210"/>
      <c r="T202" s="210"/>
      <c r="U202" s="210"/>
      <c r="V202" s="210"/>
      <c r="W202" s="210"/>
      <c r="X202" s="210"/>
      <c r="Y202" s="210"/>
      <c r="Z202" s="210"/>
    </row>
    <row r="203" ht="12.75" customHeight="1">
      <c r="A203" s="625"/>
      <c r="B203" s="625"/>
      <c r="C203" s="625"/>
      <c r="D203" s="627"/>
      <c r="E203" s="210"/>
      <c r="F203" s="210"/>
      <c r="G203" s="210"/>
      <c r="H203" s="210"/>
      <c r="I203" s="627"/>
      <c r="J203" s="210"/>
      <c r="K203" s="210"/>
      <c r="L203" s="210"/>
      <c r="M203" s="628"/>
      <c r="N203" s="210"/>
      <c r="O203" s="210"/>
      <c r="P203" s="210"/>
      <c r="Q203" s="210"/>
      <c r="R203" s="210"/>
      <c r="S203" s="210"/>
      <c r="T203" s="210"/>
      <c r="U203" s="210"/>
      <c r="V203" s="210"/>
      <c r="W203" s="210"/>
      <c r="X203" s="210"/>
      <c r="Y203" s="210"/>
      <c r="Z203" s="210"/>
    </row>
    <row r="204" ht="12.75" customHeight="1">
      <c r="A204" s="625"/>
      <c r="B204" s="625"/>
      <c r="C204" s="625"/>
      <c r="D204" s="627"/>
      <c r="E204" s="210"/>
      <c r="F204" s="210"/>
      <c r="G204" s="210"/>
      <c r="H204" s="210"/>
      <c r="I204" s="627"/>
      <c r="J204" s="210"/>
      <c r="K204" s="210"/>
      <c r="L204" s="210"/>
      <c r="M204" s="628"/>
      <c r="N204" s="210"/>
      <c r="O204" s="210"/>
      <c r="P204" s="210"/>
      <c r="Q204" s="210"/>
      <c r="R204" s="210"/>
      <c r="S204" s="210"/>
      <c r="T204" s="210"/>
      <c r="U204" s="210"/>
      <c r="V204" s="210"/>
      <c r="W204" s="210"/>
      <c r="X204" s="210"/>
      <c r="Y204" s="210"/>
      <c r="Z204" s="210"/>
    </row>
    <row r="205" ht="12.75" customHeight="1">
      <c r="A205" s="625"/>
      <c r="B205" s="625"/>
      <c r="C205" s="625"/>
      <c r="D205" s="627"/>
      <c r="E205" s="210"/>
      <c r="F205" s="210"/>
      <c r="G205" s="210"/>
      <c r="H205" s="210"/>
      <c r="I205" s="627"/>
      <c r="J205" s="210"/>
      <c r="K205" s="210"/>
      <c r="L205" s="210"/>
      <c r="M205" s="628"/>
      <c r="N205" s="210"/>
      <c r="O205" s="210"/>
      <c r="P205" s="210"/>
      <c r="Q205" s="210"/>
      <c r="R205" s="210"/>
      <c r="S205" s="210"/>
      <c r="T205" s="210"/>
      <c r="U205" s="210"/>
      <c r="V205" s="210"/>
      <c r="W205" s="210"/>
      <c r="X205" s="210"/>
      <c r="Y205" s="210"/>
      <c r="Z205" s="210"/>
    </row>
    <row r="206" ht="12.75" customHeight="1">
      <c r="A206" s="625"/>
      <c r="B206" s="625"/>
      <c r="C206" s="625"/>
      <c r="D206" s="627"/>
      <c r="E206" s="210"/>
      <c r="F206" s="210"/>
      <c r="G206" s="210"/>
      <c r="H206" s="210"/>
      <c r="I206" s="627"/>
      <c r="J206" s="210"/>
      <c r="K206" s="210"/>
      <c r="L206" s="210"/>
      <c r="M206" s="628"/>
      <c r="N206" s="210"/>
      <c r="O206" s="210"/>
      <c r="P206" s="210"/>
      <c r="Q206" s="210"/>
      <c r="R206" s="210"/>
      <c r="S206" s="210"/>
      <c r="T206" s="210"/>
      <c r="U206" s="210"/>
      <c r="V206" s="210"/>
      <c r="W206" s="210"/>
      <c r="X206" s="210"/>
      <c r="Y206" s="210"/>
      <c r="Z206" s="210"/>
    </row>
    <row r="207" ht="12.75" customHeight="1">
      <c r="A207" s="625"/>
      <c r="B207" s="625"/>
      <c r="C207" s="625"/>
      <c r="D207" s="627"/>
      <c r="E207" s="210"/>
      <c r="F207" s="210"/>
      <c r="G207" s="210"/>
      <c r="H207" s="210"/>
      <c r="I207" s="627"/>
      <c r="J207" s="210"/>
      <c r="K207" s="210"/>
      <c r="L207" s="210"/>
      <c r="M207" s="628"/>
      <c r="N207" s="210"/>
      <c r="O207" s="210"/>
      <c r="P207" s="210"/>
      <c r="Q207" s="210"/>
      <c r="R207" s="210"/>
      <c r="S207" s="210"/>
      <c r="T207" s="210"/>
      <c r="U207" s="210"/>
      <c r="V207" s="210"/>
      <c r="W207" s="210"/>
      <c r="X207" s="210"/>
      <c r="Y207" s="210"/>
      <c r="Z207" s="210"/>
    </row>
    <row r="208" ht="12.75" customHeight="1">
      <c r="A208" s="625"/>
      <c r="B208" s="625"/>
      <c r="C208" s="625"/>
      <c r="D208" s="627"/>
      <c r="E208" s="210"/>
      <c r="F208" s="210"/>
      <c r="G208" s="210"/>
      <c r="H208" s="210"/>
      <c r="I208" s="627"/>
      <c r="J208" s="210"/>
      <c r="K208" s="210"/>
      <c r="L208" s="210"/>
      <c r="M208" s="628"/>
      <c r="N208" s="210"/>
      <c r="O208" s="210"/>
      <c r="P208" s="210"/>
      <c r="Q208" s="210"/>
      <c r="R208" s="210"/>
      <c r="S208" s="210"/>
      <c r="T208" s="210"/>
      <c r="U208" s="210"/>
      <c r="V208" s="210"/>
      <c r="W208" s="210"/>
      <c r="X208" s="210"/>
      <c r="Y208" s="210"/>
      <c r="Z208" s="210"/>
    </row>
    <row r="209" ht="12.75" customHeight="1">
      <c r="A209" s="625"/>
      <c r="B209" s="625"/>
      <c r="C209" s="625"/>
      <c r="D209" s="627"/>
      <c r="E209" s="210"/>
      <c r="F209" s="210"/>
      <c r="G209" s="210"/>
      <c r="H209" s="210"/>
      <c r="I209" s="627"/>
      <c r="J209" s="210"/>
      <c r="K209" s="210"/>
      <c r="L209" s="210"/>
      <c r="M209" s="628"/>
      <c r="N209" s="210"/>
      <c r="O209" s="210"/>
      <c r="P209" s="210"/>
      <c r="Q209" s="210"/>
      <c r="R209" s="210"/>
      <c r="S209" s="210"/>
      <c r="T209" s="210"/>
      <c r="U209" s="210"/>
      <c r="V209" s="210"/>
      <c r="W209" s="210"/>
      <c r="X209" s="210"/>
      <c r="Y209" s="210"/>
      <c r="Z209" s="210"/>
    </row>
    <row r="210" ht="12.75" customHeight="1">
      <c r="A210" s="625"/>
      <c r="B210" s="625"/>
      <c r="C210" s="625"/>
      <c r="D210" s="627"/>
      <c r="E210" s="210"/>
      <c r="F210" s="210"/>
      <c r="G210" s="210"/>
      <c r="H210" s="210"/>
      <c r="I210" s="627"/>
      <c r="J210" s="210"/>
      <c r="K210" s="210"/>
      <c r="L210" s="210"/>
      <c r="M210" s="628"/>
      <c r="N210" s="210"/>
      <c r="O210" s="210"/>
      <c r="P210" s="210"/>
      <c r="Q210" s="210"/>
      <c r="R210" s="210"/>
      <c r="S210" s="210"/>
      <c r="T210" s="210"/>
      <c r="U210" s="210"/>
      <c r="V210" s="210"/>
      <c r="W210" s="210"/>
      <c r="X210" s="210"/>
      <c r="Y210" s="210"/>
      <c r="Z210" s="210"/>
    </row>
    <row r="211" ht="12.75" customHeight="1">
      <c r="A211" s="625"/>
      <c r="B211" s="625"/>
      <c r="C211" s="625"/>
      <c r="D211" s="627"/>
      <c r="E211" s="210"/>
      <c r="F211" s="210"/>
      <c r="G211" s="210"/>
      <c r="H211" s="210"/>
      <c r="I211" s="627"/>
      <c r="J211" s="210"/>
      <c r="K211" s="210"/>
      <c r="L211" s="210"/>
      <c r="M211" s="628"/>
      <c r="N211" s="210"/>
      <c r="O211" s="210"/>
      <c r="P211" s="210"/>
      <c r="Q211" s="210"/>
      <c r="R211" s="210"/>
      <c r="S211" s="210"/>
      <c r="T211" s="210"/>
      <c r="U211" s="210"/>
      <c r="V211" s="210"/>
      <c r="W211" s="210"/>
      <c r="X211" s="210"/>
      <c r="Y211" s="210"/>
      <c r="Z211" s="210"/>
    </row>
    <row r="212" ht="12.75" customHeight="1">
      <c r="A212" s="625"/>
      <c r="B212" s="625"/>
      <c r="C212" s="625"/>
      <c r="D212" s="627"/>
      <c r="E212" s="210"/>
      <c r="F212" s="210"/>
      <c r="G212" s="210"/>
      <c r="H212" s="210"/>
      <c r="I212" s="627"/>
      <c r="J212" s="210"/>
      <c r="K212" s="210"/>
      <c r="L212" s="210"/>
      <c r="M212" s="628"/>
      <c r="N212" s="210"/>
      <c r="O212" s="210"/>
      <c r="P212" s="210"/>
      <c r="Q212" s="210"/>
      <c r="R212" s="210"/>
      <c r="S212" s="210"/>
      <c r="T212" s="210"/>
      <c r="U212" s="210"/>
      <c r="V212" s="210"/>
      <c r="W212" s="210"/>
      <c r="X212" s="210"/>
      <c r="Y212" s="210"/>
      <c r="Z212" s="210"/>
    </row>
    <row r="213" ht="12.75" customHeight="1">
      <c r="A213" s="625"/>
      <c r="B213" s="625"/>
      <c r="C213" s="625"/>
      <c r="D213" s="627"/>
      <c r="E213" s="210"/>
      <c r="F213" s="210"/>
      <c r="G213" s="210"/>
      <c r="H213" s="210"/>
      <c r="I213" s="627"/>
      <c r="J213" s="210"/>
      <c r="K213" s="210"/>
      <c r="L213" s="210"/>
      <c r="M213" s="628"/>
      <c r="N213" s="210"/>
      <c r="O213" s="210"/>
      <c r="P213" s="210"/>
      <c r="Q213" s="210"/>
      <c r="R213" s="210"/>
      <c r="S213" s="210"/>
      <c r="T213" s="210"/>
      <c r="U213" s="210"/>
      <c r="V213" s="210"/>
      <c r="W213" s="210"/>
      <c r="X213" s="210"/>
      <c r="Y213" s="210"/>
      <c r="Z213" s="210"/>
    </row>
    <row r="214" ht="12.75" customHeight="1">
      <c r="A214" s="625"/>
      <c r="B214" s="625"/>
      <c r="C214" s="625"/>
      <c r="D214" s="627"/>
      <c r="E214" s="210"/>
      <c r="F214" s="210"/>
      <c r="G214" s="210"/>
      <c r="H214" s="210"/>
      <c r="I214" s="627"/>
      <c r="J214" s="210"/>
      <c r="K214" s="210"/>
      <c r="L214" s="210"/>
      <c r="M214" s="628"/>
      <c r="N214" s="210"/>
      <c r="O214" s="210"/>
      <c r="P214" s="210"/>
      <c r="Q214" s="210"/>
      <c r="R214" s="210"/>
      <c r="S214" s="210"/>
      <c r="T214" s="210"/>
      <c r="U214" s="210"/>
      <c r="V214" s="210"/>
      <c r="W214" s="210"/>
      <c r="X214" s="210"/>
      <c r="Y214" s="210"/>
      <c r="Z214" s="210"/>
    </row>
    <row r="215" ht="12.75" customHeight="1">
      <c r="A215" s="625"/>
      <c r="B215" s="625"/>
      <c r="C215" s="625"/>
      <c r="D215" s="627"/>
      <c r="E215" s="210"/>
      <c r="F215" s="210"/>
      <c r="G215" s="210"/>
      <c r="H215" s="210"/>
      <c r="I215" s="627"/>
      <c r="J215" s="210"/>
      <c r="K215" s="210"/>
      <c r="L215" s="210"/>
      <c r="M215" s="628"/>
      <c r="N215" s="210"/>
      <c r="O215" s="210"/>
      <c r="P215" s="210"/>
      <c r="Q215" s="210"/>
      <c r="R215" s="210"/>
      <c r="S215" s="210"/>
      <c r="T215" s="210"/>
      <c r="U215" s="210"/>
      <c r="V215" s="210"/>
      <c r="W215" s="210"/>
      <c r="X215" s="210"/>
      <c r="Y215" s="210"/>
      <c r="Z215" s="210"/>
    </row>
    <row r="216" ht="12.75" customHeight="1">
      <c r="A216" s="625"/>
      <c r="B216" s="625"/>
      <c r="C216" s="625"/>
      <c r="D216" s="627"/>
      <c r="E216" s="210"/>
      <c r="F216" s="210"/>
      <c r="G216" s="210"/>
      <c r="H216" s="210"/>
      <c r="I216" s="627"/>
      <c r="J216" s="210"/>
      <c r="K216" s="210"/>
      <c r="L216" s="210"/>
      <c r="M216" s="628"/>
      <c r="N216" s="210"/>
      <c r="O216" s="210"/>
      <c r="P216" s="210"/>
      <c r="Q216" s="210"/>
      <c r="R216" s="210"/>
      <c r="S216" s="210"/>
      <c r="T216" s="210"/>
      <c r="U216" s="210"/>
      <c r="V216" s="210"/>
      <c r="W216" s="210"/>
      <c r="X216" s="210"/>
      <c r="Y216" s="210"/>
      <c r="Z216" s="210"/>
    </row>
    <row r="217" ht="12.75" customHeight="1">
      <c r="A217" s="625"/>
      <c r="B217" s="625"/>
      <c r="C217" s="625"/>
      <c r="D217" s="627"/>
      <c r="E217" s="210"/>
      <c r="F217" s="210"/>
      <c r="G217" s="210"/>
      <c r="H217" s="210"/>
      <c r="I217" s="627"/>
      <c r="J217" s="210"/>
      <c r="K217" s="210"/>
      <c r="L217" s="210"/>
      <c r="M217" s="628"/>
      <c r="N217" s="210"/>
      <c r="O217" s="210"/>
      <c r="P217" s="210"/>
      <c r="Q217" s="210"/>
      <c r="R217" s="210"/>
      <c r="S217" s="210"/>
      <c r="T217" s="210"/>
      <c r="U217" s="210"/>
      <c r="V217" s="210"/>
      <c r="W217" s="210"/>
      <c r="X217" s="210"/>
      <c r="Y217" s="210"/>
      <c r="Z217" s="210"/>
    </row>
    <row r="218" ht="12.75" customHeight="1">
      <c r="A218" s="625"/>
      <c r="B218" s="625"/>
      <c r="C218" s="625"/>
      <c r="D218" s="627"/>
      <c r="E218" s="210"/>
      <c r="F218" s="210"/>
      <c r="G218" s="210"/>
      <c r="H218" s="210"/>
      <c r="I218" s="627"/>
      <c r="J218" s="210"/>
      <c r="K218" s="210"/>
      <c r="L218" s="210"/>
      <c r="M218" s="628"/>
      <c r="N218" s="210"/>
      <c r="O218" s="210"/>
      <c r="P218" s="210"/>
      <c r="Q218" s="210"/>
      <c r="R218" s="210"/>
      <c r="S218" s="210"/>
      <c r="T218" s="210"/>
      <c r="U218" s="210"/>
      <c r="V218" s="210"/>
      <c r="W218" s="210"/>
      <c r="X218" s="210"/>
      <c r="Y218" s="210"/>
      <c r="Z218" s="210"/>
    </row>
    <row r="219" ht="12.75" customHeight="1">
      <c r="A219" s="625"/>
      <c r="B219" s="625"/>
      <c r="C219" s="625"/>
      <c r="D219" s="627"/>
      <c r="E219" s="210"/>
      <c r="F219" s="210"/>
      <c r="G219" s="210"/>
      <c r="H219" s="210"/>
      <c r="I219" s="627"/>
      <c r="J219" s="210"/>
      <c r="K219" s="210"/>
      <c r="L219" s="210"/>
      <c r="M219" s="628"/>
      <c r="N219" s="210"/>
      <c r="O219" s="210"/>
      <c r="P219" s="210"/>
      <c r="Q219" s="210"/>
      <c r="R219" s="210"/>
      <c r="S219" s="210"/>
      <c r="T219" s="210"/>
      <c r="U219" s="210"/>
      <c r="V219" s="210"/>
      <c r="W219" s="210"/>
      <c r="X219" s="210"/>
      <c r="Y219" s="210"/>
      <c r="Z219" s="210"/>
    </row>
    <row r="220" ht="12.75" customHeight="1">
      <c r="A220" s="625"/>
      <c r="B220" s="625"/>
      <c r="C220" s="625"/>
      <c r="D220" s="627"/>
      <c r="E220" s="210"/>
      <c r="F220" s="210"/>
      <c r="G220" s="210"/>
      <c r="H220" s="210"/>
      <c r="I220" s="627"/>
      <c r="J220" s="210"/>
      <c r="K220" s="210"/>
      <c r="L220" s="210"/>
      <c r="M220" s="628"/>
      <c r="N220" s="210"/>
      <c r="O220" s="210"/>
      <c r="P220" s="210"/>
      <c r="Q220" s="210"/>
      <c r="R220" s="210"/>
      <c r="S220" s="210"/>
      <c r="T220" s="210"/>
      <c r="U220" s="210"/>
      <c r="V220" s="210"/>
      <c r="W220" s="210"/>
      <c r="X220" s="210"/>
      <c r="Y220" s="210"/>
      <c r="Z220" s="210"/>
    </row>
    <row r="221" ht="12.75" customHeight="1">
      <c r="A221" s="625"/>
      <c r="B221" s="625"/>
      <c r="C221" s="625"/>
      <c r="D221" s="627"/>
      <c r="E221" s="210"/>
      <c r="F221" s="210"/>
      <c r="G221" s="210"/>
      <c r="H221" s="210"/>
      <c r="I221" s="627"/>
      <c r="J221" s="210"/>
      <c r="K221" s="210"/>
      <c r="L221" s="210"/>
      <c r="M221" s="628"/>
      <c r="N221" s="210"/>
      <c r="O221" s="210"/>
      <c r="P221" s="210"/>
      <c r="Q221" s="210"/>
      <c r="R221" s="210"/>
      <c r="S221" s="210"/>
      <c r="T221" s="210"/>
      <c r="U221" s="210"/>
      <c r="V221" s="210"/>
      <c r="W221" s="210"/>
      <c r="X221" s="210"/>
      <c r="Y221" s="210"/>
      <c r="Z221" s="210"/>
    </row>
    <row r="222" ht="12.75" customHeight="1">
      <c r="A222" s="625"/>
      <c r="B222" s="625"/>
      <c r="C222" s="625"/>
      <c r="D222" s="627"/>
      <c r="E222" s="210"/>
      <c r="F222" s="210"/>
      <c r="G222" s="210"/>
      <c r="H222" s="210"/>
      <c r="I222" s="627"/>
      <c r="J222" s="210"/>
      <c r="K222" s="210"/>
      <c r="L222" s="210"/>
      <c r="M222" s="628"/>
      <c r="N222" s="210"/>
      <c r="O222" s="210"/>
      <c r="P222" s="210"/>
      <c r="Q222" s="210"/>
      <c r="R222" s="210"/>
      <c r="S222" s="210"/>
      <c r="T222" s="210"/>
      <c r="U222" s="210"/>
      <c r="V222" s="210"/>
      <c r="W222" s="210"/>
      <c r="X222" s="210"/>
      <c r="Y222" s="210"/>
      <c r="Z222" s="210"/>
    </row>
    <row r="223" ht="12.75" customHeight="1">
      <c r="A223" s="625"/>
      <c r="B223" s="625"/>
      <c r="C223" s="625"/>
      <c r="D223" s="627"/>
      <c r="E223" s="210"/>
      <c r="F223" s="210"/>
      <c r="G223" s="210"/>
      <c r="H223" s="210"/>
      <c r="I223" s="627"/>
      <c r="J223" s="210"/>
      <c r="K223" s="210"/>
      <c r="L223" s="210"/>
      <c r="M223" s="628"/>
      <c r="N223" s="210"/>
      <c r="O223" s="210"/>
      <c r="P223" s="210"/>
      <c r="Q223" s="210"/>
      <c r="R223" s="210"/>
      <c r="S223" s="210"/>
      <c r="T223" s="210"/>
      <c r="U223" s="210"/>
      <c r="V223" s="210"/>
      <c r="W223" s="210"/>
      <c r="X223" s="210"/>
      <c r="Y223" s="210"/>
      <c r="Z223" s="210"/>
    </row>
    <row r="224" ht="12.75" customHeight="1">
      <c r="A224" s="625"/>
      <c r="B224" s="625"/>
      <c r="C224" s="625"/>
      <c r="D224" s="627"/>
      <c r="E224" s="210"/>
      <c r="F224" s="210"/>
      <c r="G224" s="210"/>
      <c r="H224" s="210"/>
      <c r="I224" s="627"/>
      <c r="J224" s="210"/>
      <c r="K224" s="210"/>
      <c r="L224" s="210"/>
      <c r="M224" s="628"/>
      <c r="N224" s="210"/>
      <c r="O224" s="210"/>
      <c r="P224" s="210"/>
      <c r="Q224" s="210"/>
      <c r="R224" s="210"/>
      <c r="S224" s="210"/>
      <c r="T224" s="210"/>
      <c r="U224" s="210"/>
      <c r="V224" s="210"/>
      <c r="W224" s="210"/>
      <c r="X224" s="210"/>
      <c r="Y224" s="210"/>
      <c r="Z224" s="210"/>
    </row>
    <row r="225" ht="12.75" customHeight="1">
      <c r="A225" s="625"/>
      <c r="B225" s="625"/>
      <c r="C225" s="625"/>
      <c r="D225" s="627"/>
      <c r="E225" s="210"/>
      <c r="F225" s="210"/>
      <c r="G225" s="210"/>
      <c r="H225" s="210"/>
      <c r="I225" s="627"/>
      <c r="J225" s="210"/>
      <c r="K225" s="210"/>
      <c r="L225" s="210"/>
      <c r="M225" s="628"/>
      <c r="N225" s="210"/>
      <c r="O225" s="210"/>
      <c r="P225" s="210"/>
      <c r="Q225" s="210"/>
      <c r="R225" s="210"/>
      <c r="S225" s="210"/>
      <c r="T225" s="210"/>
      <c r="U225" s="210"/>
      <c r="V225" s="210"/>
      <c r="W225" s="210"/>
      <c r="X225" s="210"/>
      <c r="Y225" s="210"/>
      <c r="Z225" s="210"/>
    </row>
    <row r="226" ht="12.75" customHeight="1">
      <c r="A226" s="625"/>
      <c r="B226" s="625"/>
      <c r="C226" s="625"/>
      <c r="D226" s="627"/>
      <c r="E226" s="210"/>
      <c r="F226" s="210"/>
      <c r="G226" s="210"/>
      <c r="H226" s="210"/>
      <c r="I226" s="627"/>
      <c r="J226" s="210"/>
      <c r="K226" s="210"/>
      <c r="L226" s="210"/>
      <c r="M226" s="628"/>
      <c r="N226" s="210"/>
      <c r="O226" s="210"/>
      <c r="P226" s="210"/>
      <c r="Q226" s="210"/>
      <c r="R226" s="210"/>
      <c r="S226" s="210"/>
      <c r="T226" s="210"/>
      <c r="U226" s="210"/>
      <c r="V226" s="210"/>
      <c r="W226" s="210"/>
      <c r="X226" s="210"/>
      <c r="Y226" s="210"/>
      <c r="Z226" s="210"/>
    </row>
    <row r="227" ht="12.75" customHeight="1">
      <c r="A227" s="625"/>
      <c r="B227" s="625"/>
      <c r="C227" s="625"/>
      <c r="D227" s="627"/>
      <c r="E227" s="210"/>
      <c r="F227" s="210"/>
      <c r="G227" s="210"/>
      <c r="H227" s="210"/>
      <c r="I227" s="627"/>
      <c r="J227" s="210"/>
      <c r="K227" s="210"/>
      <c r="L227" s="210"/>
      <c r="M227" s="628"/>
      <c r="N227" s="210"/>
      <c r="O227" s="210"/>
      <c r="P227" s="210"/>
      <c r="Q227" s="210"/>
      <c r="R227" s="210"/>
      <c r="S227" s="210"/>
      <c r="T227" s="210"/>
      <c r="U227" s="210"/>
      <c r="V227" s="210"/>
      <c r="W227" s="210"/>
      <c r="X227" s="210"/>
      <c r="Y227" s="210"/>
      <c r="Z227" s="210"/>
    </row>
    <row r="228" ht="12.75" customHeight="1">
      <c r="A228" s="625"/>
      <c r="B228" s="625"/>
      <c r="C228" s="625"/>
      <c r="D228" s="627"/>
      <c r="E228" s="210"/>
      <c r="F228" s="210"/>
      <c r="G228" s="210"/>
      <c r="H228" s="210"/>
      <c r="I228" s="627"/>
      <c r="J228" s="210"/>
      <c r="K228" s="210"/>
      <c r="L228" s="210"/>
      <c r="M228" s="628"/>
      <c r="N228" s="210"/>
      <c r="O228" s="210"/>
      <c r="P228" s="210"/>
      <c r="Q228" s="210"/>
      <c r="R228" s="210"/>
      <c r="S228" s="210"/>
      <c r="T228" s="210"/>
      <c r="U228" s="210"/>
      <c r="V228" s="210"/>
      <c r="W228" s="210"/>
      <c r="X228" s="210"/>
      <c r="Y228" s="210"/>
      <c r="Z228" s="210"/>
    </row>
    <row r="229" ht="12.75" customHeight="1">
      <c r="A229" s="625"/>
      <c r="B229" s="625"/>
      <c r="C229" s="625"/>
      <c r="D229" s="627"/>
      <c r="E229" s="210"/>
      <c r="F229" s="210"/>
      <c r="G229" s="210"/>
      <c r="H229" s="210"/>
      <c r="I229" s="627"/>
      <c r="J229" s="210"/>
      <c r="K229" s="210"/>
      <c r="L229" s="210"/>
      <c r="M229" s="628"/>
      <c r="N229" s="210"/>
      <c r="O229" s="210"/>
      <c r="P229" s="210"/>
      <c r="Q229" s="210"/>
      <c r="R229" s="210"/>
      <c r="S229" s="210"/>
      <c r="T229" s="210"/>
      <c r="U229" s="210"/>
      <c r="V229" s="210"/>
      <c r="W229" s="210"/>
      <c r="X229" s="210"/>
      <c r="Y229" s="210"/>
      <c r="Z229" s="210"/>
    </row>
    <row r="230" ht="12.75" customHeight="1">
      <c r="A230" s="625"/>
      <c r="B230" s="625"/>
      <c r="C230" s="625"/>
      <c r="D230" s="627"/>
      <c r="E230" s="210"/>
      <c r="F230" s="210"/>
      <c r="G230" s="210"/>
      <c r="H230" s="210"/>
      <c r="I230" s="627"/>
      <c r="J230" s="210"/>
      <c r="K230" s="210"/>
      <c r="L230" s="210"/>
      <c r="M230" s="628"/>
      <c r="N230" s="210"/>
      <c r="O230" s="210"/>
      <c r="P230" s="210"/>
      <c r="Q230" s="210"/>
      <c r="R230" s="210"/>
      <c r="S230" s="210"/>
      <c r="T230" s="210"/>
      <c r="U230" s="210"/>
      <c r="V230" s="210"/>
      <c r="W230" s="210"/>
      <c r="X230" s="210"/>
      <c r="Y230" s="210"/>
      <c r="Z230" s="210"/>
    </row>
    <row r="231" ht="12.75" customHeight="1">
      <c r="A231" s="625"/>
      <c r="B231" s="625"/>
      <c r="C231" s="625"/>
      <c r="D231" s="627"/>
      <c r="E231" s="210"/>
      <c r="F231" s="210"/>
      <c r="G231" s="210"/>
      <c r="H231" s="210"/>
      <c r="I231" s="627"/>
      <c r="J231" s="210"/>
      <c r="K231" s="210"/>
      <c r="L231" s="210"/>
      <c r="M231" s="628"/>
      <c r="N231" s="210"/>
      <c r="O231" s="210"/>
      <c r="P231" s="210"/>
      <c r="Q231" s="210"/>
      <c r="R231" s="210"/>
      <c r="S231" s="210"/>
      <c r="T231" s="210"/>
      <c r="U231" s="210"/>
      <c r="V231" s="210"/>
      <c r="W231" s="210"/>
      <c r="X231" s="210"/>
      <c r="Y231" s="210"/>
      <c r="Z231" s="210"/>
    </row>
    <row r="232" ht="12.75" customHeight="1">
      <c r="A232" s="625"/>
      <c r="B232" s="625"/>
      <c r="C232" s="625"/>
      <c r="D232" s="627"/>
      <c r="E232" s="210"/>
      <c r="F232" s="210"/>
      <c r="G232" s="210"/>
      <c r="H232" s="210"/>
      <c r="I232" s="627"/>
      <c r="J232" s="210"/>
      <c r="K232" s="210"/>
      <c r="L232" s="210"/>
      <c r="M232" s="628"/>
      <c r="N232" s="210"/>
      <c r="O232" s="210"/>
      <c r="P232" s="210"/>
      <c r="Q232" s="210"/>
      <c r="R232" s="210"/>
      <c r="S232" s="210"/>
      <c r="T232" s="210"/>
      <c r="U232" s="210"/>
      <c r="V232" s="210"/>
      <c r="W232" s="210"/>
      <c r="X232" s="210"/>
      <c r="Y232" s="210"/>
      <c r="Z232" s="210"/>
    </row>
    <row r="233" ht="12.75" customHeight="1">
      <c r="A233" s="625"/>
      <c r="B233" s="625"/>
      <c r="C233" s="625"/>
      <c r="D233" s="627"/>
      <c r="E233" s="210"/>
      <c r="F233" s="210"/>
      <c r="G233" s="210"/>
      <c r="H233" s="210"/>
      <c r="I233" s="627"/>
      <c r="J233" s="210"/>
      <c r="K233" s="210"/>
      <c r="L233" s="210"/>
      <c r="M233" s="628"/>
      <c r="N233" s="210"/>
      <c r="O233" s="210"/>
      <c r="P233" s="210"/>
      <c r="Q233" s="210"/>
      <c r="R233" s="210"/>
      <c r="S233" s="210"/>
      <c r="T233" s="210"/>
      <c r="U233" s="210"/>
      <c r="V233" s="210"/>
      <c r="W233" s="210"/>
      <c r="X233" s="210"/>
      <c r="Y233" s="210"/>
      <c r="Z233" s="210"/>
    </row>
    <row r="234" ht="12.75" customHeight="1">
      <c r="A234" s="625"/>
      <c r="B234" s="625"/>
      <c r="C234" s="625"/>
      <c r="D234" s="627"/>
      <c r="E234" s="210"/>
      <c r="F234" s="210"/>
      <c r="G234" s="210"/>
      <c r="H234" s="210"/>
      <c r="I234" s="627"/>
      <c r="J234" s="210"/>
      <c r="K234" s="210"/>
      <c r="L234" s="210"/>
      <c r="M234" s="628"/>
      <c r="N234" s="210"/>
      <c r="O234" s="210"/>
      <c r="P234" s="210"/>
      <c r="Q234" s="210"/>
      <c r="R234" s="210"/>
      <c r="S234" s="210"/>
      <c r="T234" s="210"/>
      <c r="U234" s="210"/>
      <c r="V234" s="210"/>
      <c r="W234" s="210"/>
      <c r="X234" s="210"/>
      <c r="Y234" s="210"/>
      <c r="Z234" s="210"/>
    </row>
    <row r="235" ht="12.75" customHeight="1">
      <c r="A235" s="625"/>
      <c r="B235" s="625"/>
      <c r="C235" s="625"/>
      <c r="D235" s="627"/>
      <c r="E235" s="210"/>
      <c r="F235" s="210"/>
      <c r="G235" s="210"/>
      <c r="H235" s="210"/>
      <c r="I235" s="627"/>
      <c r="J235" s="210"/>
      <c r="K235" s="210"/>
      <c r="L235" s="210"/>
      <c r="M235" s="628"/>
      <c r="N235" s="210"/>
      <c r="O235" s="210"/>
      <c r="P235" s="210"/>
      <c r="Q235" s="210"/>
      <c r="R235" s="210"/>
      <c r="S235" s="210"/>
      <c r="T235" s="210"/>
      <c r="U235" s="210"/>
      <c r="V235" s="210"/>
      <c r="W235" s="210"/>
      <c r="X235" s="210"/>
      <c r="Y235" s="210"/>
      <c r="Z235" s="210"/>
    </row>
    <row r="236" ht="12.75" customHeight="1">
      <c r="A236" s="625"/>
      <c r="B236" s="625"/>
      <c r="C236" s="625"/>
      <c r="D236" s="627"/>
      <c r="E236" s="210"/>
      <c r="F236" s="210"/>
      <c r="G236" s="210"/>
      <c r="H236" s="210"/>
      <c r="I236" s="627"/>
      <c r="J236" s="210"/>
      <c r="K236" s="210"/>
      <c r="L236" s="210"/>
      <c r="M236" s="628"/>
      <c r="N236" s="210"/>
      <c r="O236" s="210"/>
      <c r="P236" s="210"/>
      <c r="Q236" s="210"/>
      <c r="R236" s="210"/>
      <c r="S236" s="210"/>
      <c r="T236" s="210"/>
      <c r="U236" s="210"/>
      <c r="V236" s="210"/>
      <c r="W236" s="210"/>
      <c r="X236" s="210"/>
      <c r="Y236" s="210"/>
      <c r="Z236" s="210"/>
    </row>
    <row r="237" ht="12.75" customHeight="1">
      <c r="A237" s="625"/>
      <c r="B237" s="625"/>
      <c r="C237" s="625"/>
      <c r="D237" s="627"/>
      <c r="E237" s="210"/>
      <c r="F237" s="210"/>
      <c r="G237" s="210"/>
      <c r="H237" s="210"/>
      <c r="I237" s="627"/>
      <c r="J237" s="210"/>
      <c r="K237" s="210"/>
      <c r="L237" s="210"/>
      <c r="M237" s="628"/>
      <c r="N237" s="210"/>
      <c r="O237" s="210"/>
      <c r="P237" s="210"/>
      <c r="Q237" s="210"/>
      <c r="R237" s="210"/>
      <c r="S237" s="210"/>
      <c r="T237" s="210"/>
      <c r="U237" s="210"/>
      <c r="V237" s="210"/>
      <c r="W237" s="210"/>
      <c r="X237" s="210"/>
      <c r="Y237" s="210"/>
      <c r="Z237" s="210"/>
    </row>
    <row r="238" ht="12.75" customHeight="1">
      <c r="A238" s="625"/>
      <c r="B238" s="625"/>
      <c r="C238" s="625"/>
      <c r="D238" s="627"/>
      <c r="E238" s="210"/>
      <c r="F238" s="210"/>
      <c r="G238" s="210"/>
      <c r="H238" s="210"/>
      <c r="I238" s="627"/>
      <c r="J238" s="210"/>
      <c r="K238" s="210"/>
      <c r="L238" s="210"/>
      <c r="M238" s="628"/>
      <c r="N238" s="210"/>
      <c r="O238" s="210"/>
      <c r="P238" s="210"/>
      <c r="Q238" s="210"/>
      <c r="R238" s="210"/>
      <c r="S238" s="210"/>
      <c r="T238" s="210"/>
      <c r="U238" s="210"/>
      <c r="V238" s="210"/>
      <c r="W238" s="210"/>
      <c r="X238" s="210"/>
      <c r="Y238" s="210"/>
      <c r="Z238" s="210"/>
    </row>
    <row r="239" ht="12.75" customHeight="1">
      <c r="A239" s="625"/>
      <c r="B239" s="625"/>
      <c r="C239" s="625"/>
      <c r="D239" s="627"/>
      <c r="E239" s="210"/>
      <c r="F239" s="210"/>
      <c r="G239" s="210"/>
      <c r="H239" s="210"/>
      <c r="I239" s="627"/>
      <c r="J239" s="210"/>
      <c r="K239" s="210"/>
      <c r="L239" s="210"/>
      <c r="M239" s="628"/>
      <c r="N239" s="210"/>
      <c r="O239" s="210"/>
      <c r="P239" s="210"/>
      <c r="Q239" s="210"/>
      <c r="R239" s="210"/>
      <c r="S239" s="210"/>
      <c r="T239" s="210"/>
      <c r="U239" s="210"/>
      <c r="V239" s="210"/>
      <c r="W239" s="210"/>
      <c r="X239" s="210"/>
      <c r="Y239" s="210"/>
      <c r="Z239" s="210"/>
    </row>
    <row r="240" ht="12.75" customHeight="1">
      <c r="A240" s="625"/>
      <c r="B240" s="625"/>
      <c r="C240" s="625"/>
      <c r="D240" s="627"/>
      <c r="E240" s="210"/>
      <c r="F240" s="210"/>
      <c r="G240" s="210"/>
      <c r="H240" s="210"/>
      <c r="I240" s="627"/>
      <c r="J240" s="210"/>
      <c r="K240" s="210"/>
      <c r="L240" s="210"/>
      <c r="M240" s="628"/>
      <c r="N240" s="210"/>
      <c r="O240" s="210"/>
      <c r="P240" s="210"/>
      <c r="Q240" s="210"/>
      <c r="R240" s="210"/>
      <c r="S240" s="210"/>
      <c r="T240" s="210"/>
      <c r="U240" s="210"/>
      <c r="V240" s="210"/>
      <c r="W240" s="210"/>
      <c r="X240" s="210"/>
      <c r="Y240" s="210"/>
      <c r="Z240" s="210"/>
    </row>
    <row r="241" ht="12.75" customHeight="1">
      <c r="A241" s="625"/>
      <c r="B241" s="625"/>
      <c r="C241" s="625"/>
      <c r="D241" s="627"/>
      <c r="E241" s="210"/>
      <c r="F241" s="210"/>
      <c r="G241" s="210"/>
      <c r="H241" s="210"/>
      <c r="I241" s="627"/>
      <c r="J241" s="210"/>
      <c r="K241" s="210"/>
      <c r="L241" s="210"/>
      <c r="M241" s="628"/>
      <c r="N241" s="210"/>
      <c r="O241" s="210"/>
      <c r="P241" s="210"/>
      <c r="Q241" s="210"/>
      <c r="R241" s="210"/>
      <c r="S241" s="210"/>
      <c r="T241" s="210"/>
      <c r="U241" s="210"/>
      <c r="V241" s="210"/>
      <c r="W241" s="210"/>
      <c r="X241" s="210"/>
      <c r="Y241" s="210"/>
      <c r="Z241" s="210"/>
    </row>
    <row r="242" ht="12.75" customHeight="1">
      <c r="A242" s="625"/>
      <c r="B242" s="625"/>
      <c r="C242" s="625"/>
      <c r="D242" s="627"/>
      <c r="E242" s="210"/>
      <c r="F242" s="210"/>
      <c r="G242" s="210"/>
      <c r="H242" s="210"/>
      <c r="I242" s="627"/>
      <c r="J242" s="210"/>
      <c r="K242" s="210"/>
      <c r="L242" s="210"/>
      <c r="M242" s="628"/>
      <c r="N242" s="210"/>
      <c r="O242" s="210"/>
      <c r="P242" s="210"/>
      <c r="Q242" s="210"/>
      <c r="R242" s="210"/>
      <c r="S242" s="210"/>
      <c r="T242" s="210"/>
      <c r="U242" s="210"/>
      <c r="V242" s="210"/>
      <c r="W242" s="210"/>
      <c r="X242" s="210"/>
      <c r="Y242" s="210"/>
      <c r="Z242" s="210"/>
    </row>
    <row r="243" ht="12.75" customHeight="1">
      <c r="A243" s="625"/>
      <c r="B243" s="625"/>
      <c r="C243" s="625"/>
      <c r="D243" s="627"/>
      <c r="E243" s="210"/>
      <c r="F243" s="210"/>
      <c r="G243" s="210"/>
      <c r="H243" s="210"/>
      <c r="I243" s="627"/>
      <c r="J243" s="210"/>
      <c r="K243" s="210"/>
      <c r="L243" s="210"/>
      <c r="M243" s="628"/>
      <c r="N243" s="210"/>
      <c r="O243" s="210"/>
      <c r="P243" s="210"/>
      <c r="Q243" s="210"/>
      <c r="R243" s="210"/>
      <c r="S243" s="210"/>
      <c r="T243" s="210"/>
      <c r="U243" s="210"/>
      <c r="V243" s="210"/>
      <c r="W243" s="210"/>
      <c r="X243" s="210"/>
      <c r="Y243" s="210"/>
      <c r="Z243" s="210"/>
    </row>
    <row r="244" ht="12.75" customHeight="1">
      <c r="A244" s="625"/>
      <c r="B244" s="625"/>
      <c r="C244" s="625"/>
      <c r="D244" s="627"/>
      <c r="E244" s="210"/>
      <c r="F244" s="210"/>
      <c r="G244" s="210"/>
      <c r="H244" s="210"/>
      <c r="I244" s="627"/>
      <c r="J244" s="210"/>
      <c r="K244" s="210"/>
      <c r="L244" s="210"/>
      <c r="M244" s="628"/>
      <c r="N244" s="210"/>
      <c r="O244" s="210"/>
      <c r="P244" s="210"/>
      <c r="Q244" s="210"/>
      <c r="R244" s="210"/>
      <c r="S244" s="210"/>
      <c r="T244" s="210"/>
      <c r="U244" s="210"/>
      <c r="V244" s="210"/>
      <c r="W244" s="210"/>
      <c r="X244" s="210"/>
      <c r="Y244" s="210"/>
      <c r="Z244" s="210"/>
    </row>
    <row r="245" ht="12.75" customHeight="1">
      <c r="A245" s="625"/>
      <c r="B245" s="625"/>
      <c r="C245" s="625"/>
      <c r="D245" s="627"/>
      <c r="E245" s="210"/>
      <c r="F245" s="210"/>
      <c r="G245" s="210"/>
      <c r="H245" s="210"/>
      <c r="I245" s="627"/>
      <c r="J245" s="210"/>
      <c r="K245" s="210"/>
      <c r="L245" s="210"/>
      <c r="M245" s="628"/>
      <c r="N245" s="210"/>
      <c r="O245" s="210"/>
      <c r="P245" s="210"/>
      <c r="Q245" s="210"/>
      <c r="R245" s="210"/>
      <c r="S245" s="210"/>
      <c r="T245" s="210"/>
      <c r="U245" s="210"/>
      <c r="V245" s="210"/>
      <c r="W245" s="210"/>
      <c r="X245" s="210"/>
      <c r="Y245" s="210"/>
      <c r="Z245" s="210"/>
    </row>
    <row r="246" ht="12.75" customHeight="1">
      <c r="A246" s="625"/>
      <c r="B246" s="625"/>
      <c r="C246" s="625"/>
      <c r="D246" s="627"/>
      <c r="E246" s="210"/>
      <c r="F246" s="210"/>
      <c r="G246" s="210"/>
      <c r="H246" s="210"/>
      <c r="I246" s="627"/>
      <c r="J246" s="210"/>
      <c r="K246" s="210"/>
      <c r="L246" s="210"/>
      <c r="M246" s="628"/>
      <c r="N246" s="210"/>
      <c r="O246" s="210"/>
      <c r="P246" s="210"/>
      <c r="Q246" s="210"/>
      <c r="R246" s="210"/>
      <c r="S246" s="210"/>
      <c r="T246" s="210"/>
      <c r="U246" s="210"/>
      <c r="V246" s="210"/>
      <c r="W246" s="210"/>
      <c r="X246" s="210"/>
      <c r="Y246" s="210"/>
      <c r="Z246" s="210"/>
    </row>
    <row r="247" ht="12.75" customHeight="1">
      <c r="A247" s="625"/>
      <c r="B247" s="625"/>
      <c r="C247" s="625"/>
      <c r="D247" s="627"/>
      <c r="E247" s="210"/>
      <c r="F247" s="210"/>
      <c r="G247" s="210"/>
      <c r="H247" s="210"/>
      <c r="I247" s="627"/>
      <c r="J247" s="210"/>
      <c r="K247" s="210"/>
      <c r="L247" s="210"/>
      <c r="M247" s="628"/>
      <c r="N247" s="210"/>
      <c r="O247" s="210"/>
      <c r="P247" s="210"/>
      <c r="Q247" s="210"/>
      <c r="R247" s="210"/>
      <c r="S247" s="210"/>
      <c r="T247" s="210"/>
      <c r="U247" s="210"/>
      <c r="V247" s="210"/>
      <c r="W247" s="210"/>
      <c r="X247" s="210"/>
      <c r="Y247" s="210"/>
      <c r="Z247" s="210"/>
    </row>
    <row r="248" ht="12.75" customHeight="1">
      <c r="A248" s="625"/>
      <c r="B248" s="625"/>
      <c r="C248" s="625"/>
      <c r="D248" s="627"/>
      <c r="E248" s="210"/>
      <c r="F248" s="210"/>
      <c r="G248" s="210"/>
      <c r="H248" s="210"/>
      <c r="I248" s="627"/>
      <c r="J248" s="210"/>
      <c r="K248" s="210"/>
      <c r="L248" s="210"/>
      <c r="M248" s="628"/>
      <c r="N248" s="210"/>
      <c r="O248" s="210"/>
      <c r="P248" s="210"/>
      <c r="Q248" s="210"/>
      <c r="R248" s="210"/>
      <c r="S248" s="210"/>
      <c r="T248" s="210"/>
      <c r="U248" s="210"/>
      <c r="V248" s="210"/>
      <c r="W248" s="210"/>
      <c r="X248" s="210"/>
      <c r="Y248" s="210"/>
      <c r="Z248" s="210"/>
    </row>
    <row r="249" ht="12.75" customHeight="1">
      <c r="A249" s="625"/>
      <c r="B249" s="625"/>
      <c r="C249" s="625"/>
      <c r="D249" s="627"/>
      <c r="E249" s="210"/>
      <c r="F249" s="210"/>
      <c r="G249" s="210"/>
      <c r="H249" s="210"/>
      <c r="I249" s="627"/>
      <c r="J249" s="210"/>
      <c r="K249" s="210"/>
      <c r="L249" s="210"/>
      <c r="M249" s="628"/>
      <c r="N249" s="210"/>
      <c r="O249" s="210"/>
      <c r="P249" s="210"/>
      <c r="Q249" s="210"/>
      <c r="R249" s="210"/>
      <c r="S249" s="210"/>
      <c r="T249" s="210"/>
      <c r="U249" s="210"/>
      <c r="V249" s="210"/>
      <c r="W249" s="210"/>
      <c r="X249" s="210"/>
      <c r="Y249" s="210"/>
      <c r="Z249" s="210"/>
    </row>
    <row r="250" ht="12.75" customHeight="1">
      <c r="A250" s="625"/>
      <c r="B250" s="625"/>
      <c r="C250" s="625"/>
      <c r="D250" s="627"/>
      <c r="E250" s="210"/>
      <c r="F250" s="210"/>
      <c r="G250" s="210"/>
      <c r="H250" s="210"/>
      <c r="I250" s="627"/>
      <c r="J250" s="210"/>
      <c r="K250" s="210"/>
      <c r="L250" s="210"/>
      <c r="M250" s="628"/>
      <c r="N250" s="210"/>
      <c r="O250" s="210"/>
      <c r="P250" s="210"/>
      <c r="Q250" s="210"/>
      <c r="R250" s="210"/>
      <c r="S250" s="210"/>
      <c r="T250" s="210"/>
      <c r="U250" s="210"/>
      <c r="V250" s="210"/>
      <c r="W250" s="210"/>
      <c r="X250" s="210"/>
      <c r="Y250" s="210"/>
      <c r="Z250" s="210"/>
    </row>
    <row r="251" ht="12.75" customHeight="1">
      <c r="A251" s="625"/>
      <c r="B251" s="625"/>
      <c r="C251" s="625"/>
      <c r="D251" s="627"/>
      <c r="E251" s="210"/>
      <c r="F251" s="210"/>
      <c r="G251" s="210"/>
      <c r="H251" s="210"/>
      <c r="I251" s="627"/>
      <c r="J251" s="210"/>
      <c r="K251" s="210"/>
      <c r="L251" s="210"/>
      <c r="M251" s="628"/>
      <c r="N251" s="210"/>
      <c r="O251" s="210"/>
      <c r="P251" s="210"/>
      <c r="Q251" s="210"/>
      <c r="R251" s="210"/>
      <c r="S251" s="210"/>
      <c r="T251" s="210"/>
      <c r="U251" s="210"/>
      <c r="V251" s="210"/>
      <c r="W251" s="210"/>
      <c r="X251" s="210"/>
      <c r="Y251" s="210"/>
      <c r="Z251" s="210"/>
    </row>
    <row r="252" ht="12.75" customHeight="1">
      <c r="A252" s="625"/>
      <c r="B252" s="625"/>
      <c r="C252" s="625"/>
      <c r="D252" s="627"/>
      <c r="E252" s="210"/>
      <c r="F252" s="210"/>
      <c r="G252" s="210"/>
      <c r="H252" s="210"/>
      <c r="I252" s="627"/>
      <c r="J252" s="210"/>
      <c r="K252" s="210"/>
      <c r="L252" s="210"/>
      <c r="M252" s="628"/>
      <c r="N252" s="210"/>
      <c r="O252" s="210"/>
      <c r="P252" s="210"/>
      <c r="Q252" s="210"/>
      <c r="R252" s="210"/>
      <c r="S252" s="210"/>
      <c r="T252" s="210"/>
      <c r="U252" s="210"/>
      <c r="V252" s="210"/>
      <c r="W252" s="210"/>
      <c r="X252" s="210"/>
      <c r="Y252" s="210"/>
      <c r="Z252" s="210"/>
    </row>
    <row r="253" ht="12.75" customHeight="1">
      <c r="A253" s="625"/>
      <c r="B253" s="625"/>
      <c r="C253" s="625"/>
      <c r="D253" s="627"/>
      <c r="E253" s="210"/>
      <c r="F253" s="210"/>
      <c r="G253" s="210"/>
      <c r="H253" s="210"/>
      <c r="I253" s="627"/>
      <c r="J253" s="210"/>
      <c r="K253" s="210"/>
      <c r="L253" s="210"/>
      <c r="M253" s="628"/>
      <c r="N253" s="210"/>
      <c r="O253" s="210"/>
      <c r="P253" s="210"/>
      <c r="Q253" s="210"/>
      <c r="R253" s="210"/>
      <c r="S253" s="210"/>
      <c r="T253" s="210"/>
      <c r="U253" s="210"/>
      <c r="V253" s="210"/>
      <c r="W253" s="210"/>
      <c r="X253" s="210"/>
      <c r="Y253" s="210"/>
      <c r="Z253" s="210"/>
    </row>
    <row r="254" ht="12.75" customHeight="1">
      <c r="A254" s="625"/>
      <c r="B254" s="625"/>
      <c r="C254" s="625"/>
      <c r="D254" s="627"/>
      <c r="E254" s="210"/>
      <c r="F254" s="210"/>
      <c r="G254" s="210"/>
      <c r="H254" s="210"/>
      <c r="I254" s="627"/>
      <c r="J254" s="210"/>
      <c r="K254" s="210"/>
      <c r="L254" s="210"/>
      <c r="M254" s="628"/>
      <c r="N254" s="210"/>
      <c r="O254" s="210"/>
      <c r="P254" s="210"/>
      <c r="Q254" s="210"/>
      <c r="R254" s="210"/>
      <c r="S254" s="210"/>
      <c r="T254" s="210"/>
      <c r="U254" s="210"/>
      <c r="V254" s="210"/>
      <c r="W254" s="210"/>
      <c r="X254" s="210"/>
      <c r="Y254" s="210"/>
      <c r="Z254" s="210"/>
    </row>
    <row r="255" ht="12.75" customHeight="1">
      <c r="A255" s="625"/>
      <c r="B255" s="625"/>
      <c r="C255" s="625"/>
      <c r="D255" s="627"/>
      <c r="E255" s="210"/>
      <c r="F255" s="210"/>
      <c r="G255" s="210"/>
      <c r="H255" s="210"/>
      <c r="I255" s="627"/>
      <c r="J255" s="210"/>
      <c r="K255" s="210"/>
      <c r="L255" s="210"/>
      <c r="M255" s="628"/>
      <c r="N255" s="210"/>
      <c r="O255" s="210"/>
      <c r="P255" s="210"/>
      <c r="Q255" s="210"/>
      <c r="R255" s="210"/>
      <c r="S255" s="210"/>
      <c r="T255" s="210"/>
      <c r="U255" s="210"/>
      <c r="V255" s="210"/>
      <c r="W255" s="210"/>
      <c r="X255" s="210"/>
      <c r="Y255" s="210"/>
      <c r="Z255" s="210"/>
    </row>
    <row r="256" ht="12.75" customHeight="1">
      <c r="A256" s="625"/>
      <c r="B256" s="625"/>
      <c r="C256" s="625"/>
      <c r="D256" s="627"/>
      <c r="E256" s="210"/>
      <c r="F256" s="210"/>
      <c r="G256" s="210"/>
      <c r="H256" s="210"/>
      <c r="I256" s="627"/>
      <c r="J256" s="210"/>
      <c r="K256" s="210"/>
      <c r="L256" s="210"/>
      <c r="M256" s="628"/>
      <c r="N256" s="210"/>
      <c r="O256" s="210"/>
      <c r="P256" s="210"/>
      <c r="Q256" s="210"/>
      <c r="R256" s="210"/>
      <c r="S256" s="210"/>
      <c r="T256" s="210"/>
      <c r="U256" s="210"/>
      <c r="V256" s="210"/>
      <c r="W256" s="210"/>
      <c r="X256" s="210"/>
      <c r="Y256" s="210"/>
      <c r="Z256" s="210"/>
    </row>
    <row r="257" ht="12.75" customHeight="1">
      <c r="A257" s="625"/>
      <c r="B257" s="625"/>
      <c r="C257" s="625"/>
      <c r="D257" s="627"/>
      <c r="E257" s="210"/>
      <c r="F257" s="210"/>
      <c r="G257" s="210"/>
      <c r="H257" s="210"/>
      <c r="I257" s="627"/>
      <c r="J257" s="210"/>
      <c r="K257" s="210"/>
      <c r="L257" s="210"/>
      <c r="M257" s="628"/>
      <c r="N257" s="210"/>
      <c r="O257" s="210"/>
      <c r="P257" s="210"/>
      <c r="Q257" s="210"/>
      <c r="R257" s="210"/>
      <c r="S257" s="210"/>
      <c r="T257" s="210"/>
      <c r="U257" s="210"/>
      <c r="V257" s="210"/>
      <c r="W257" s="210"/>
      <c r="X257" s="210"/>
      <c r="Y257" s="210"/>
      <c r="Z257" s="210"/>
    </row>
    <row r="258" ht="12.75" customHeight="1">
      <c r="A258" s="625"/>
      <c r="B258" s="625"/>
      <c r="C258" s="625"/>
      <c r="D258" s="627"/>
      <c r="E258" s="210"/>
      <c r="F258" s="210"/>
      <c r="G258" s="210"/>
      <c r="H258" s="210"/>
      <c r="I258" s="627"/>
      <c r="J258" s="210"/>
      <c r="K258" s="210"/>
      <c r="L258" s="210"/>
      <c r="M258" s="628"/>
      <c r="N258" s="210"/>
      <c r="O258" s="210"/>
      <c r="P258" s="210"/>
      <c r="Q258" s="210"/>
      <c r="R258" s="210"/>
      <c r="S258" s="210"/>
      <c r="T258" s="210"/>
      <c r="U258" s="210"/>
      <c r="V258" s="210"/>
      <c r="W258" s="210"/>
      <c r="X258" s="210"/>
      <c r="Y258" s="210"/>
      <c r="Z258" s="210"/>
    </row>
    <row r="259" ht="12.75" customHeight="1">
      <c r="A259" s="625"/>
      <c r="B259" s="625"/>
      <c r="C259" s="625"/>
      <c r="D259" s="627"/>
      <c r="E259" s="210"/>
      <c r="F259" s="210"/>
      <c r="G259" s="210"/>
      <c r="H259" s="210"/>
      <c r="I259" s="627"/>
      <c r="J259" s="210"/>
      <c r="K259" s="210"/>
      <c r="L259" s="210"/>
      <c r="M259" s="628"/>
      <c r="N259" s="210"/>
      <c r="O259" s="210"/>
      <c r="P259" s="210"/>
      <c r="Q259" s="210"/>
      <c r="R259" s="210"/>
      <c r="S259" s="210"/>
      <c r="T259" s="210"/>
      <c r="U259" s="210"/>
      <c r="V259" s="210"/>
      <c r="W259" s="210"/>
      <c r="X259" s="210"/>
      <c r="Y259" s="210"/>
      <c r="Z259" s="210"/>
    </row>
    <row r="260" ht="12.75" customHeight="1">
      <c r="A260" s="625"/>
      <c r="B260" s="625"/>
      <c r="C260" s="625"/>
      <c r="D260" s="627"/>
      <c r="E260" s="210"/>
      <c r="F260" s="210"/>
      <c r="G260" s="210"/>
      <c r="H260" s="210"/>
      <c r="I260" s="627"/>
      <c r="J260" s="210"/>
      <c r="K260" s="210"/>
      <c r="L260" s="210"/>
      <c r="M260" s="628"/>
      <c r="N260" s="210"/>
      <c r="O260" s="210"/>
      <c r="P260" s="210"/>
      <c r="Q260" s="210"/>
      <c r="R260" s="210"/>
      <c r="S260" s="210"/>
      <c r="T260" s="210"/>
      <c r="U260" s="210"/>
      <c r="V260" s="210"/>
      <c r="W260" s="210"/>
      <c r="X260" s="210"/>
      <c r="Y260" s="210"/>
      <c r="Z260" s="210"/>
    </row>
    <row r="261" ht="12.75" customHeight="1">
      <c r="A261" s="625"/>
      <c r="B261" s="625"/>
      <c r="C261" s="625"/>
      <c r="D261" s="627"/>
      <c r="E261" s="210"/>
      <c r="F261" s="210"/>
      <c r="G261" s="210"/>
      <c r="H261" s="210"/>
      <c r="I261" s="627"/>
      <c r="J261" s="210"/>
      <c r="K261" s="210"/>
      <c r="L261" s="210"/>
      <c r="M261" s="628"/>
      <c r="N261" s="210"/>
      <c r="O261" s="210"/>
      <c r="P261" s="210"/>
      <c r="Q261" s="210"/>
      <c r="R261" s="210"/>
      <c r="S261" s="210"/>
      <c r="T261" s="210"/>
      <c r="U261" s="210"/>
      <c r="V261" s="210"/>
      <c r="W261" s="210"/>
      <c r="X261" s="210"/>
      <c r="Y261" s="210"/>
      <c r="Z261" s="210"/>
    </row>
    <row r="262" ht="12.75" customHeight="1">
      <c r="A262" s="625"/>
      <c r="B262" s="625"/>
      <c r="C262" s="625"/>
      <c r="D262" s="627"/>
      <c r="E262" s="210"/>
      <c r="F262" s="210"/>
      <c r="G262" s="210"/>
      <c r="H262" s="210"/>
      <c r="I262" s="627"/>
      <c r="J262" s="210"/>
      <c r="K262" s="210"/>
      <c r="L262" s="210"/>
      <c r="M262" s="628"/>
      <c r="N262" s="210"/>
      <c r="O262" s="210"/>
      <c r="P262" s="210"/>
      <c r="Q262" s="210"/>
      <c r="R262" s="210"/>
      <c r="S262" s="210"/>
      <c r="T262" s="210"/>
      <c r="U262" s="210"/>
      <c r="V262" s="210"/>
      <c r="W262" s="210"/>
      <c r="X262" s="210"/>
      <c r="Y262" s="210"/>
      <c r="Z262" s="210"/>
    </row>
    <row r="263" ht="12.75" customHeight="1">
      <c r="A263" s="625"/>
      <c r="B263" s="625"/>
      <c r="C263" s="625"/>
      <c r="D263" s="627"/>
      <c r="E263" s="210"/>
      <c r="F263" s="210"/>
      <c r="G263" s="210"/>
      <c r="H263" s="210"/>
      <c r="I263" s="627"/>
      <c r="J263" s="210"/>
      <c r="K263" s="210"/>
      <c r="L263" s="210"/>
      <c r="M263" s="628"/>
      <c r="N263" s="210"/>
      <c r="O263" s="210"/>
      <c r="P263" s="210"/>
      <c r="Q263" s="210"/>
      <c r="R263" s="210"/>
      <c r="S263" s="210"/>
      <c r="T263" s="210"/>
      <c r="U263" s="210"/>
      <c r="V263" s="210"/>
      <c r="W263" s="210"/>
      <c r="X263" s="210"/>
      <c r="Y263" s="210"/>
      <c r="Z263" s="210"/>
    </row>
    <row r="264" ht="12.75" customHeight="1">
      <c r="A264" s="625"/>
      <c r="B264" s="625"/>
      <c r="C264" s="625"/>
      <c r="D264" s="627"/>
      <c r="E264" s="210"/>
      <c r="F264" s="210"/>
      <c r="G264" s="210"/>
      <c r="H264" s="210"/>
      <c r="I264" s="627"/>
      <c r="J264" s="210"/>
      <c r="K264" s="210"/>
      <c r="L264" s="210"/>
      <c r="M264" s="628"/>
      <c r="N264" s="210"/>
      <c r="O264" s="210"/>
      <c r="P264" s="210"/>
      <c r="Q264" s="210"/>
      <c r="R264" s="210"/>
      <c r="S264" s="210"/>
      <c r="T264" s="210"/>
      <c r="U264" s="210"/>
      <c r="V264" s="210"/>
      <c r="W264" s="210"/>
      <c r="X264" s="210"/>
      <c r="Y264" s="210"/>
      <c r="Z264" s="210"/>
    </row>
    <row r="265" ht="12.75" customHeight="1">
      <c r="A265" s="625"/>
      <c r="B265" s="625"/>
      <c r="C265" s="625"/>
      <c r="D265" s="627"/>
      <c r="E265" s="210"/>
      <c r="F265" s="210"/>
      <c r="G265" s="210"/>
      <c r="H265" s="210"/>
      <c r="I265" s="627"/>
      <c r="J265" s="210"/>
      <c r="K265" s="210"/>
      <c r="L265" s="210"/>
      <c r="M265" s="628"/>
      <c r="N265" s="210"/>
      <c r="O265" s="210"/>
      <c r="P265" s="210"/>
      <c r="Q265" s="210"/>
      <c r="R265" s="210"/>
      <c r="S265" s="210"/>
      <c r="T265" s="210"/>
      <c r="U265" s="210"/>
      <c r="V265" s="210"/>
      <c r="W265" s="210"/>
      <c r="X265" s="210"/>
      <c r="Y265" s="210"/>
      <c r="Z265" s="210"/>
    </row>
    <row r="266" ht="12.75" customHeight="1">
      <c r="A266" s="625"/>
      <c r="B266" s="625"/>
      <c r="C266" s="625"/>
      <c r="D266" s="627"/>
      <c r="E266" s="210"/>
      <c r="F266" s="210"/>
      <c r="G266" s="210"/>
      <c r="H266" s="210"/>
      <c r="I266" s="627"/>
      <c r="J266" s="210"/>
      <c r="K266" s="210"/>
      <c r="L266" s="210"/>
      <c r="M266" s="628"/>
      <c r="N266" s="210"/>
      <c r="O266" s="210"/>
      <c r="P266" s="210"/>
      <c r="Q266" s="210"/>
      <c r="R266" s="210"/>
      <c r="S266" s="210"/>
      <c r="T266" s="210"/>
      <c r="U266" s="210"/>
      <c r="V266" s="210"/>
      <c r="W266" s="210"/>
      <c r="X266" s="210"/>
      <c r="Y266" s="210"/>
      <c r="Z266" s="210"/>
    </row>
    <row r="267" ht="12.75" customHeight="1">
      <c r="A267" s="625"/>
      <c r="B267" s="625"/>
      <c r="C267" s="625"/>
      <c r="D267" s="627"/>
      <c r="E267" s="210"/>
      <c r="F267" s="210"/>
      <c r="G267" s="210"/>
      <c r="H267" s="210"/>
      <c r="I267" s="627"/>
      <c r="J267" s="210"/>
      <c r="K267" s="210"/>
      <c r="L267" s="210"/>
      <c r="M267" s="628"/>
      <c r="N267" s="210"/>
      <c r="O267" s="210"/>
      <c r="P267" s="210"/>
      <c r="Q267" s="210"/>
      <c r="R267" s="210"/>
      <c r="S267" s="210"/>
      <c r="T267" s="210"/>
      <c r="U267" s="210"/>
      <c r="V267" s="210"/>
      <c r="W267" s="210"/>
      <c r="X267" s="210"/>
      <c r="Y267" s="210"/>
      <c r="Z267" s="210"/>
    </row>
    <row r="268" ht="12.75" customHeight="1">
      <c r="A268" s="625"/>
      <c r="B268" s="625"/>
      <c r="C268" s="625"/>
      <c r="D268" s="627"/>
      <c r="E268" s="210"/>
      <c r="F268" s="210"/>
      <c r="G268" s="210"/>
      <c r="H268" s="210"/>
      <c r="I268" s="627"/>
      <c r="J268" s="210"/>
      <c r="K268" s="210"/>
      <c r="L268" s="210"/>
      <c r="M268" s="628"/>
      <c r="N268" s="210"/>
      <c r="O268" s="210"/>
      <c r="P268" s="210"/>
      <c r="Q268" s="210"/>
      <c r="R268" s="210"/>
      <c r="S268" s="210"/>
      <c r="T268" s="210"/>
      <c r="U268" s="210"/>
      <c r="V268" s="210"/>
      <c r="W268" s="210"/>
      <c r="X268" s="210"/>
      <c r="Y268" s="210"/>
      <c r="Z268" s="210"/>
    </row>
    <row r="269" ht="12.75" customHeight="1">
      <c r="A269" s="625"/>
      <c r="B269" s="625"/>
      <c r="C269" s="625"/>
      <c r="D269" s="627"/>
      <c r="E269" s="210"/>
      <c r="F269" s="210"/>
      <c r="G269" s="210"/>
      <c r="H269" s="210"/>
      <c r="I269" s="627"/>
      <c r="J269" s="210"/>
      <c r="K269" s="210"/>
      <c r="L269" s="210"/>
      <c r="M269" s="628"/>
      <c r="N269" s="210"/>
      <c r="O269" s="210"/>
      <c r="P269" s="210"/>
      <c r="Q269" s="210"/>
      <c r="R269" s="210"/>
      <c r="S269" s="210"/>
      <c r="T269" s="210"/>
      <c r="U269" s="210"/>
      <c r="V269" s="210"/>
      <c r="W269" s="210"/>
      <c r="X269" s="210"/>
      <c r="Y269" s="210"/>
      <c r="Z269" s="210"/>
    </row>
    <row r="270" ht="12.75" customHeight="1">
      <c r="A270" s="625"/>
      <c r="B270" s="625"/>
      <c r="C270" s="625"/>
      <c r="D270" s="627"/>
      <c r="E270" s="210"/>
      <c r="F270" s="210"/>
      <c r="G270" s="210"/>
      <c r="H270" s="210"/>
      <c r="I270" s="627"/>
      <c r="J270" s="210"/>
      <c r="K270" s="210"/>
      <c r="L270" s="210"/>
      <c r="M270" s="628"/>
      <c r="N270" s="210"/>
      <c r="O270" s="210"/>
      <c r="P270" s="210"/>
      <c r="Q270" s="210"/>
      <c r="R270" s="210"/>
      <c r="S270" s="210"/>
      <c r="T270" s="210"/>
      <c r="U270" s="210"/>
      <c r="V270" s="210"/>
      <c r="W270" s="210"/>
      <c r="X270" s="210"/>
      <c r="Y270" s="210"/>
      <c r="Z270" s="210"/>
    </row>
    <row r="271" ht="12.75" customHeight="1">
      <c r="A271" s="625"/>
      <c r="B271" s="625"/>
      <c r="C271" s="625"/>
      <c r="D271" s="627"/>
      <c r="E271" s="210"/>
      <c r="F271" s="210"/>
      <c r="G271" s="210"/>
      <c r="H271" s="210"/>
      <c r="I271" s="627"/>
      <c r="J271" s="210"/>
      <c r="K271" s="210"/>
      <c r="L271" s="210"/>
      <c r="M271" s="628"/>
      <c r="N271" s="210"/>
      <c r="O271" s="210"/>
      <c r="P271" s="210"/>
      <c r="Q271" s="210"/>
      <c r="R271" s="210"/>
      <c r="S271" s="210"/>
      <c r="T271" s="210"/>
      <c r="U271" s="210"/>
      <c r="V271" s="210"/>
      <c r="W271" s="210"/>
      <c r="X271" s="210"/>
      <c r="Y271" s="210"/>
      <c r="Z271" s="210"/>
    </row>
    <row r="272" ht="12.75" customHeight="1">
      <c r="A272" s="625"/>
      <c r="B272" s="625"/>
      <c r="C272" s="625"/>
      <c r="D272" s="627"/>
      <c r="E272" s="210"/>
      <c r="F272" s="210"/>
      <c r="G272" s="210"/>
      <c r="H272" s="210"/>
      <c r="I272" s="627"/>
      <c r="J272" s="210"/>
      <c r="K272" s="210"/>
      <c r="L272" s="210"/>
      <c r="M272" s="628"/>
      <c r="N272" s="210"/>
      <c r="O272" s="210"/>
      <c r="P272" s="210"/>
      <c r="Q272" s="210"/>
      <c r="R272" s="210"/>
      <c r="S272" s="210"/>
      <c r="T272" s="210"/>
      <c r="U272" s="210"/>
      <c r="V272" s="210"/>
      <c r="W272" s="210"/>
      <c r="X272" s="210"/>
      <c r="Y272" s="210"/>
      <c r="Z272" s="210"/>
    </row>
    <row r="273" ht="12.75" customHeight="1">
      <c r="A273" s="625"/>
      <c r="B273" s="625"/>
      <c r="C273" s="625"/>
      <c r="D273" s="627"/>
      <c r="E273" s="210"/>
      <c r="F273" s="210"/>
      <c r="G273" s="210"/>
      <c r="H273" s="210"/>
      <c r="I273" s="627"/>
      <c r="J273" s="210"/>
      <c r="K273" s="210"/>
      <c r="L273" s="210"/>
      <c r="M273" s="628"/>
      <c r="N273" s="210"/>
      <c r="O273" s="210"/>
      <c r="P273" s="210"/>
      <c r="Q273" s="210"/>
      <c r="R273" s="210"/>
      <c r="S273" s="210"/>
      <c r="T273" s="210"/>
      <c r="U273" s="210"/>
      <c r="V273" s="210"/>
      <c r="W273" s="210"/>
      <c r="X273" s="210"/>
      <c r="Y273" s="210"/>
      <c r="Z273" s="210"/>
    </row>
    <row r="274" ht="12.75" customHeight="1">
      <c r="A274" s="625"/>
      <c r="B274" s="625"/>
      <c r="C274" s="625"/>
      <c r="D274" s="627"/>
      <c r="E274" s="210"/>
      <c r="F274" s="210"/>
      <c r="G274" s="210"/>
      <c r="H274" s="210"/>
      <c r="I274" s="627"/>
      <c r="J274" s="210"/>
      <c r="K274" s="210"/>
      <c r="L274" s="210"/>
      <c r="M274" s="628"/>
      <c r="N274" s="210"/>
      <c r="O274" s="210"/>
      <c r="P274" s="210"/>
      <c r="Q274" s="210"/>
      <c r="R274" s="210"/>
      <c r="S274" s="210"/>
      <c r="T274" s="210"/>
      <c r="U274" s="210"/>
      <c r="V274" s="210"/>
      <c r="W274" s="210"/>
      <c r="X274" s="210"/>
      <c r="Y274" s="210"/>
      <c r="Z274" s="210"/>
    </row>
    <row r="275" ht="12.75" customHeight="1">
      <c r="A275" s="625"/>
      <c r="B275" s="625"/>
      <c r="C275" s="625"/>
      <c r="D275" s="627"/>
      <c r="E275" s="210"/>
      <c r="F275" s="210"/>
      <c r="G275" s="210"/>
      <c r="H275" s="210"/>
      <c r="I275" s="627"/>
      <c r="J275" s="210"/>
      <c r="K275" s="210"/>
      <c r="L275" s="210"/>
      <c r="M275" s="628"/>
      <c r="N275" s="210"/>
      <c r="O275" s="210"/>
      <c r="P275" s="210"/>
      <c r="Q275" s="210"/>
      <c r="R275" s="210"/>
      <c r="S275" s="210"/>
      <c r="T275" s="210"/>
      <c r="U275" s="210"/>
      <c r="V275" s="210"/>
      <c r="W275" s="210"/>
      <c r="X275" s="210"/>
      <c r="Y275" s="210"/>
      <c r="Z275" s="210"/>
    </row>
    <row r="276" ht="12.75" customHeight="1">
      <c r="A276" s="625"/>
      <c r="B276" s="625"/>
      <c r="C276" s="625"/>
      <c r="D276" s="627"/>
      <c r="E276" s="210"/>
      <c r="F276" s="210"/>
      <c r="G276" s="210"/>
      <c r="H276" s="210"/>
      <c r="I276" s="627"/>
      <c r="J276" s="210"/>
      <c r="K276" s="210"/>
      <c r="L276" s="210"/>
      <c r="M276" s="628"/>
      <c r="N276" s="210"/>
      <c r="O276" s="210"/>
      <c r="P276" s="210"/>
      <c r="Q276" s="210"/>
      <c r="R276" s="210"/>
      <c r="S276" s="210"/>
      <c r="T276" s="210"/>
      <c r="U276" s="210"/>
      <c r="V276" s="210"/>
      <c r="W276" s="210"/>
      <c r="X276" s="210"/>
      <c r="Y276" s="210"/>
      <c r="Z276" s="210"/>
    </row>
    <row r="277" ht="12.75" customHeight="1">
      <c r="A277" s="625"/>
      <c r="B277" s="625"/>
      <c r="C277" s="625"/>
      <c r="D277" s="627"/>
      <c r="E277" s="210"/>
      <c r="F277" s="210"/>
      <c r="G277" s="210"/>
      <c r="H277" s="210"/>
      <c r="I277" s="627"/>
      <c r="J277" s="210"/>
      <c r="K277" s="210"/>
      <c r="L277" s="210"/>
      <c r="M277" s="628"/>
      <c r="N277" s="210"/>
      <c r="O277" s="210"/>
      <c r="P277" s="210"/>
      <c r="Q277" s="210"/>
      <c r="R277" s="210"/>
      <c r="S277" s="210"/>
      <c r="T277" s="210"/>
      <c r="U277" s="210"/>
      <c r="V277" s="210"/>
      <c r="W277" s="210"/>
      <c r="X277" s="210"/>
      <c r="Y277" s="210"/>
      <c r="Z277" s="210"/>
    </row>
    <row r="278" ht="12.75" customHeight="1">
      <c r="A278" s="625"/>
      <c r="B278" s="625"/>
      <c r="C278" s="625"/>
      <c r="D278" s="627"/>
      <c r="E278" s="210"/>
      <c r="F278" s="210"/>
      <c r="G278" s="210"/>
      <c r="H278" s="210"/>
      <c r="I278" s="627"/>
      <c r="J278" s="210"/>
      <c r="K278" s="210"/>
      <c r="L278" s="210"/>
      <c r="M278" s="628"/>
      <c r="N278" s="210"/>
      <c r="O278" s="210"/>
      <c r="P278" s="210"/>
      <c r="Q278" s="210"/>
      <c r="R278" s="210"/>
      <c r="S278" s="210"/>
      <c r="T278" s="210"/>
      <c r="U278" s="210"/>
      <c r="V278" s="210"/>
      <c r="W278" s="210"/>
      <c r="X278" s="210"/>
      <c r="Y278" s="210"/>
      <c r="Z278" s="210"/>
    </row>
    <row r="279" ht="12.75" customHeight="1">
      <c r="A279" s="625"/>
      <c r="B279" s="625"/>
      <c r="C279" s="625"/>
      <c r="D279" s="627"/>
      <c r="E279" s="210"/>
      <c r="F279" s="210"/>
      <c r="G279" s="210"/>
      <c r="H279" s="210"/>
      <c r="I279" s="627"/>
      <c r="J279" s="210"/>
      <c r="K279" s="210"/>
      <c r="L279" s="210"/>
      <c r="M279" s="628"/>
      <c r="N279" s="210"/>
      <c r="O279" s="210"/>
      <c r="P279" s="210"/>
      <c r="Q279" s="210"/>
      <c r="R279" s="210"/>
      <c r="S279" s="210"/>
      <c r="T279" s="210"/>
      <c r="U279" s="210"/>
      <c r="V279" s="210"/>
      <c r="W279" s="210"/>
      <c r="X279" s="210"/>
      <c r="Y279" s="210"/>
      <c r="Z279" s="210"/>
    </row>
    <row r="280" ht="12.75" customHeight="1">
      <c r="A280" s="625"/>
      <c r="B280" s="625"/>
      <c r="C280" s="625"/>
      <c r="D280" s="627"/>
      <c r="E280" s="210"/>
      <c r="F280" s="210"/>
      <c r="G280" s="210"/>
      <c r="H280" s="210"/>
      <c r="I280" s="627"/>
      <c r="J280" s="210"/>
      <c r="K280" s="210"/>
      <c r="L280" s="210"/>
      <c r="M280" s="628"/>
      <c r="N280" s="210"/>
      <c r="O280" s="210"/>
      <c r="P280" s="210"/>
      <c r="Q280" s="210"/>
      <c r="R280" s="210"/>
      <c r="S280" s="210"/>
      <c r="T280" s="210"/>
      <c r="U280" s="210"/>
      <c r="V280" s="210"/>
      <c r="W280" s="210"/>
      <c r="X280" s="210"/>
      <c r="Y280" s="210"/>
      <c r="Z280" s="210"/>
    </row>
    <row r="281" ht="12.75" customHeight="1">
      <c r="A281" s="625"/>
      <c r="B281" s="625"/>
      <c r="C281" s="625"/>
      <c r="D281" s="627"/>
      <c r="E281" s="210"/>
      <c r="F281" s="210"/>
      <c r="G281" s="210"/>
      <c r="H281" s="210"/>
      <c r="I281" s="627"/>
      <c r="J281" s="210"/>
      <c r="K281" s="210"/>
      <c r="L281" s="210"/>
      <c r="M281" s="628"/>
      <c r="N281" s="210"/>
      <c r="O281" s="210"/>
      <c r="P281" s="210"/>
      <c r="Q281" s="210"/>
      <c r="R281" s="210"/>
      <c r="S281" s="210"/>
      <c r="T281" s="210"/>
      <c r="U281" s="210"/>
      <c r="V281" s="210"/>
      <c r="W281" s="210"/>
      <c r="X281" s="210"/>
      <c r="Y281" s="210"/>
      <c r="Z281" s="210"/>
    </row>
    <row r="282" ht="12.75" customHeight="1">
      <c r="A282" s="625"/>
      <c r="B282" s="625"/>
      <c r="C282" s="625"/>
      <c r="D282" s="627"/>
      <c r="E282" s="210"/>
      <c r="F282" s="210"/>
      <c r="G282" s="210"/>
      <c r="H282" s="210"/>
      <c r="I282" s="627"/>
      <c r="J282" s="210"/>
      <c r="K282" s="210"/>
      <c r="L282" s="210"/>
      <c r="M282" s="628"/>
      <c r="N282" s="210"/>
      <c r="O282" s="210"/>
      <c r="P282" s="210"/>
      <c r="Q282" s="210"/>
      <c r="R282" s="210"/>
      <c r="S282" s="210"/>
      <c r="T282" s="210"/>
      <c r="U282" s="210"/>
      <c r="V282" s="210"/>
      <c r="W282" s="210"/>
      <c r="X282" s="210"/>
      <c r="Y282" s="210"/>
      <c r="Z282" s="210"/>
    </row>
    <row r="283" ht="12.75" customHeight="1">
      <c r="A283" s="625"/>
      <c r="B283" s="625"/>
      <c r="C283" s="625"/>
      <c r="D283" s="627"/>
      <c r="E283" s="210"/>
      <c r="F283" s="210"/>
      <c r="G283" s="210"/>
      <c r="H283" s="210"/>
      <c r="I283" s="627"/>
      <c r="J283" s="210"/>
      <c r="K283" s="210"/>
      <c r="L283" s="210"/>
      <c r="M283" s="628"/>
      <c r="N283" s="210"/>
      <c r="O283" s="210"/>
      <c r="P283" s="210"/>
      <c r="Q283" s="210"/>
      <c r="R283" s="210"/>
      <c r="S283" s="210"/>
      <c r="T283" s="210"/>
      <c r="U283" s="210"/>
      <c r="V283" s="210"/>
      <c r="W283" s="210"/>
      <c r="X283" s="210"/>
      <c r="Y283" s="210"/>
      <c r="Z283" s="210"/>
    </row>
    <row r="284" ht="12.75" customHeight="1">
      <c r="A284" s="625"/>
      <c r="B284" s="625"/>
      <c r="C284" s="625"/>
      <c r="D284" s="627"/>
      <c r="E284" s="210"/>
      <c r="F284" s="210"/>
      <c r="G284" s="210"/>
      <c r="H284" s="210"/>
      <c r="I284" s="627"/>
      <c r="J284" s="210"/>
      <c r="K284" s="210"/>
      <c r="L284" s="210"/>
      <c r="M284" s="628"/>
      <c r="N284" s="210"/>
      <c r="O284" s="210"/>
      <c r="P284" s="210"/>
      <c r="Q284" s="210"/>
      <c r="R284" s="210"/>
      <c r="S284" s="210"/>
      <c r="T284" s="210"/>
      <c r="U284" s="210"/>
      <c r="V284" s="210"/>
      <c r="W284" s="210"/>
      <c r="X284" s="210"/>
      <c r="Y284" s="210"/>
      <c r="Z284" s="210"/>
    </row>
    <row r="285" ht="12.75" customHeight="1">
      <c r="A285" s="625"/>
      <c r="B285" s="625"/>
      <c r="C285" s="625"/>
      <c r="D285" s="627"/>
      <c r="E285" s="210"/>
      <c r="F285" s="210"/>
      <c r="G285" s="210"/>
      <c r="H285" s="210"/>
      <c r="I285" s="627"/>
      <c r="J285" s="210"/>
      <c r="K285" s="210"/>
      <c r="L285" s="210"/>
      <c r="M285" s="628"/>
      <c r="N285" s="210"/>
      <c r="O285" s="210"/>
      <c r="P285" s="210"/>
      <c r="Q285" s="210"/>
      <c r="R285" s="210"/>
      <c r="S285" s="210"/>
      <c r="T285" s="210"/>
      <c r="U285" s="210"/>
      <c r="V285" s="210"/>
      <c r="W285" s="210"/>
      <c r="X285" s="210"/>
      <c r="Y285" s="210"/>
      <c r="Z285" s="210"/>
    </row>
    <row r="286" ht="12.75" customHeight="1">
      <c r="A286" s="625"/>
      <c r="B286" s="625"/>
      <c r="C286" s="625"/>
      <c r="D286" s="627"/>
      <c r="E286" s="210"/>
      <c r="F286" s="210"/>
      <c r="G286" s="210"/>
      <c r="H286" s="210"/>
      <c r="I286" s="627"/>
      <c r="J286" s="210"/>
      <c r="K286" s="210"/>
      <c r="L286" s="210"/>
      <c r="M286" s="628"/>
      <c r="N286" s="210"/>
      <c r="O286" s="210"/>
      <c r="P286" s="210"/>
      <c r="Q286" s="210"/>
      <c r="R286" s="210"/>
      <c r="S286" s="210"/>
      <c r="T286" s="210"/>
      <c r="U286" s="210"/>
      <c r="V286" s="210"/>
      <c r="W286" s="210"/>
      <c r="X286" s="210"/>
      <c r="Y286" s="210"/>
      <c r="Z286" s="210"/>
    </row>
    <row r="287" ht="12.75" customHeight="1">
      <c r="A287" s="625"/>
      <c r="B287" s="625"/>
      <c r="C287" s="625"/>
      <c r="D287" s="627"/>
      <c r="E287" s="210"/>
      <c r="F287" s="210"/>
      <c r="G287" s="210"/>
      <c r="H287" s="210"/>
      <c r="I287" s="627"/>
      <c r="J287" s="210"/>
      <c r="K287" s="210"/>
      <c r="L287" s="210"/>
      <c r="M287" s="628"/>
      <c r="N287" s="210"/>
      <c r="O287" s="210"/>
      <c r="P287" s="210"/>
      <c r="Q287" s="210"/>
      <c r="R287" s="210"/>
      <c r="S287" s="210"/>
      <c r="T287" s="210"/>
      <c r="U287" s="210"/>
      <c r="V287" s="210"/>
      <c r="W287" s="210"/>
      <c r="X287" s="210"/>
      <c r="Y287" s="210"/>
      <c r="Z287" s="210"/>
    </row>
    <row r="288" ht="12.75" customHeight="1">
      <c r="A288" s="625"/>
      <c r="B288" s="625"/>
      <c r="C288" s="625"/>
      <c r="D288" s="627"/>
      <c r="E288" s="210"/>
      <c r="F288" s="210"/>
      <c r="G288" s="210"/>
      <c r="H288" s="210"/>
      <c r="I288" s="627"/>
      <c r="J288" s="210"/>
      <c r="K288" s="210"/>
      <c r="L288" s="210"/>
      <c r="M288" s="628"/>
      <c r="N288" s="210"/>
      <c r="O288" s="210"/>
      <c r="P288" s="210"/>
      <c r="Q288" s="210"/>
      <c r="R288" s="210"/>
      <c r="S288" s="210"/>
      <c r="T288" s="210"/>
      <c r="U288" s="210"/>
      <c r="V288" s="210"/>
      <c r="W288" s="210"/>
      <c r="X288" s="210"/>
      <c r="Y288" s="210"/>
      <c r="Z288" s="210"/>
    </row>
    <row r="289" ht="12.75" customHeight="1">
      <c r="A289" s="625"/>
      <c r="B289" s="625"/>
      <c r="C289" s="625"/>
      <c r="D289" s="627"/>
      <c r="E289" s="210"/>
      <c r="F289" s="210"/>
      <c r="G289" s="210"/>
      <c r="H289" s="210"/>
      <c r="I289" s="627"/>
      <c r="J289" s="210"/>
      <c r="K289" s="210"/>
      <c r="L289" s="210"/>
      <c r="M289" s="628"/>
      <c r="N289" s="210"/>
      <c r="O289" s="210"/>
      <c r="P289" s="210"/>
      <c r="Q289" s="210"/>
      <c r="R289" s="210"/>
      <c r="S289" s="210"/>
      <c r="T289" s="210"/>
      <c r="U289" s="210"/>
      <c r="V289" s="210"/>
      <c r="W289" s="210"/>
      <c r="X289" s="210"/>
      <c r="Y289" s="210"/>
      <c r="Z289" s="210"/>
    </row>
    <row r="290" ht="12.75" customHeight="1">
      <c r="A290" s="625"/>
      <c r="B290" s="625"/>
      <c r="C290" s="625"/>
      <c r="D290" s="627"/>
      <c r="E290" s="210"/>
      <c r="F290" s="210"/>
      <c r="G290" s="210"/>
      <c r="H290" s="210"/>
      <c r="I290" s="627"/>
      <c r="J290" s="210"/>
      <c r="K290" s="210"/>
      <c r="L290" s="210"/>
      <c r="M290" s="628"/>
      <c r="N290" s="210"/>
      <c r="O290" s="210"/>
      <c r="P290" s="210"/>
      <c r="Q290" s="210"/>
      <c r="R290" s="210"/>
      <c r="S290" s="210"/>
      <c r="T290" s="210"/>
      <c r="U290" s="210"/>
      <c r="V290" s="210"/>
      <c r="W290" s="210"/>
      <c r="X290" s="210"/>
      <c r="Y290" s="210"/>
      <c r="Z290" s="210"/>
    </row>
    <row r="291" ht="12.75" customHeight="1">
      <c r="A291" s="625"/>
      <c r="B291" s="625"/>
      <c r="C291" s="625"/>
      <c r="D291" s="627"/>
      <c r="E291" s="210"/>
      <c r="F291" s="210"/>
      <c r="G291" s="210"/>
      <c r="H291" s="210"/>
      <c r="I291" s="627"/>
      <c r="J291" s="210"/>
      <c r="K291" s="210"/>
      <c r="L291" s="210"/>
      <c r="M291" s="628"/>
      <c r="N291" s="210"/>
      <c r="O291" s="210"/>
      <c r="P291" s="210"/>
      <c r="Q291" s="210"/>
      <c r="R291" s="210"/>
      <c r="S291" s="210"/>
      <c r="T291" s="210"/>
      <c r="U291" s="210"/>
      <c r="V291" s="210"/>
      <c r="W291" s="210"/>
      <c r="X291" s="210"/>
      <c r="Y291" s="210"/>
      <c r="Z291" s="210"/>
    </row>
    <row r="292" ht="12.75" customHeight="1">
      <c r="A292" s="625"/>
      <c r="B292" s="625"/>
      <c r="C292" s="625"/>
      <c r="D292" s="627"/>
      <c r="E292" s="210"/>
      <c r="F292" s="210"/>
      <c r="G292" s="210"/>
      <c r="H292" s="210"/>
      <c r="I292" s="627"/>
      <c r="J292" s="210"/>
      <c r="K292" s="210"/>
      <c r="L292" s="210"/>
      <c r="M292" s="628"/>
      <c r="N292" s="210"/>
      <c r="O292" s="210"/>
      <c r="P292" s="210"/>
      <c r="Q292" s="210"/>
      <c r="R292" s="210"/>
      <c r="S292" s="210"/>
      <c r="T292" s="210"/>
      <c r="U292" s="210"/>
      <c r="V292" s="210"/>
      <c r="W292" s="210"/>
      <c r="X292" s="210"/>
      <c r="Y292" s="210"/>
      <c r="Z292" s="210"/>
    </row>
    <row r="293" ht="12.75" customHeight="1">
      <c r="A293" s="625"/>
      <c r="B293" s="625"/>
      <c r="C293" s="625"/>
      <c r="D293" s="627"/>
      <c r="E293" s="210"/>
      <c r="F293" s="210"/>
      <c r="G293" s="210"/>
      <c r="H293" s="210"/>
      <c r="I293" s="627"/>
      <c r="J293" s="210"/>
      <c r="K293" s="210"/>
      <c r="L293" s="210"/>
      <c r="M293" s="628"/>
      <c r="N293" s="210"/>
      <c r="O293" s="210"/>
      <c r="P293" s="210"/>
      <c r="Q293" s="210"/>
      <c r="R293" s="210"/>
      <c r="S293" s="210"/>
      <c r="T293" s="210"/>
      <c r="U293" s="210"/>
      <c r="V293" s="210"/>
      <c r="W293" s="210"/>
      <c r="X293" s="210"/>
      <c r="Y293" s="210"/>
      <c r="Z293" s="210"/>
    </row>
    <row r="294" ht="12.75" customHeight="1">
      <c r="A294" s="625"/>
      <c r="B294" s="625"/>
      <c r="C294" s="625"/>
      <c r="D294" s="627"/>
      <c r="E294" s="210"/>
      <c r="F294" s="210"/>
      <c r="G294" s="210"/>
      <c r="H294" s="210"/>
      <c r="I294" s="627"/>
      <c r="J294" s="210"/>
      <c r="K294" s="210"/>
      <c r="L294" s="210"/>
      <c r="M294" s="628"/>
      <c r="N294" s="210"/>
      <c r="O294" s="210"/>
      <c r="P294" s="210"/>
      <c r="Q294" s="210"/>
      <c r="R294" s="210"/>
      <c r="S294" s="210"/>
      <c r="T294" s="210"/>
      <c r="U294" s="210"/>
      <c r="V294" s="210"/>
      <c r="W294" s="210"/>
      <c r="X294" s="210"/>
      <c r="Y294" s="210"/>
      <c r="Z294" s="210"/>
    </row>
    <row r="295" ht="12.75" customHeight="1">
      <c r="A295" s="625"/>
      <c r="B295" s="625"/>
      <c r="C295" s="625"/>
      <c r="D295" s="627"/>
      <c r="E295" s="210"/>
      <c r="F295" s="210"/>
      <c r="G295" s="210"/>
      <c r="H295" s="210"/>
      <c r="I295" s="627"/>
      <c r="J295" s="210"/>
      <c r="K295" s="210"/>
      <c r="L295" s="210"/>
      <c r="M295" s="628"/>
      <c r="N295" s="210"/>
      <c r="O295" s="210"/>
      <c r="P295" s="210"/>
      <c r="Q295" s="210"/>
      <c r="R295" s="210"/>
      <c r="S295" s="210"/>
      <c r="T295" s="210"/>
      <c r="U295" s="210"/>
      <c r="V295" s="210"/>
      <c r="W295" s="210"/>
      <c r="X295" s="210"/>
      <c r="Y295" s="210"/>
      <c r="Z295" s="210"/>
    </row>
    <row r="296" ht="12.75" customHeight="1">
      <c r="A296" s="625"/>
      <c r="B296" s="625"/>
      <c r="C296" s="625"/>
      <c r="D296" s="627"/>
      <c r="E296" s="210"/>
      <c r="F296" s="210"/>
      <c r="G296" s="210"/>
      <c r="H296" s="210"/>
      <c r="I296" s="627"/>
      <c r="J296" s="210"/>
      <c r="K296" s="210"/>
      <c r="L296" s="210"/>
      <c r="M296" s="628"/>
      <c r="N296" s="210"/>
      <c r="O296" s="210"/>
      <c r="P296" s="210"/>
      <c r="Q296" s="210"/>
      <c r="R296" s="210"/>
      <c r="S296" s="210"/>
      <c r="T296" s="210"/>
      <c r="U296" s="210"/>
      <c r="V296" s="210"/>
      <c r="W296" s="210"/>
      <c r="X296" s="210"/>
      <c r="Y296" s="210"/>
      <c r="Z296" s="210"/>
    </row>
    <row r="297" ht="12.75" customHeight="1">
      <c r="A297" s="625"/>
      <c r="B297" s="625"/>
      <c r="C297" s="625"/>
      <c r="D297" s="627"/>
      <c r="E297" s="210"/>
      <c r="F297" s="210"/>
      <c r="G297" s="210"/>
      <c r="H297" s="210"/>
      <c r="I297" s="627"/>
      <c r="J297" s="210"/>
      <c r="K297" s="210"/>
      <c r="L297" s="210"/>
      <c r="M297" s="628"/>
      <c r="N297" s="210"/>
      <c r="O297" s="210"/>
      <c r="P297" s="210"/>
      <c r="Q297" s="210"/>
      <c r="R297" s="210"/>
      <c r="S297" s="210"/>
      <c r="T297" s="210"/>
      <c r="U297" s="210"/>
      <c r="V297" s="210"/>
      <c r="W297" s="210"/>
      <c r="X297" s="210"/>
      <c r="Y297" s="210"/>
      <c r="Z297" s="210"/>
    </row>
    <row r="298" ht="12.75" customHeight="1">
      <c r="A298" s="625"/>
      <c r="B298" s="625"/>
      <c r="C298" s="625"/>
      <c r="D298" s="627"/>
      <c r="E298" s="210"/>
      <c r="F298" s="210"/>
      <c r="G298" s="210"/>
      <c r="H298" s="210"/>
      <c r="I298" s="627"/>
      <c r="J298" s="210"/>
      <c r="K298" s="210"/>
      <c r="L298" s="210"/>
      <c r="M298" s="628"/>
      <c r="N298" s="210"/>
      <c r="O298" s="210"/>
      <c r="P298" s="210"/>
      <c r="Q298" s="210"/>
      <c r="R298" s="210"/>
      <c r="S298" s="210"/>
      <c r="T298" s="210"/>
      <c r="U298" s="210"/>
      <c r="V298" s="210"/>
      <c r="W298" s="210"/>
      <c r="X298" s="210"/>
      <c r="Y298" s="210"/>
      <c r="Z298" s="210"/>
    </row>
    <row r="299" ht="12.75" customHeight="1">
      <c r="A299" s="625"/>
      <c r="B299" s="625"/>
      <c r="C299" s="625"/>
      <c r="D299" s="627"/>
      <c r="E299" s="210"/>
      <c r="F299" s="210"/>
      <c r="G299" s="210"/>
      <c r="H299" s="210"/>
      <c r="I299" s="627"/>
      <c r="J299" s="210"/>
      <c r="K299" s="210"/>
      <c r="L299" s="210"/>
      <c r="M299" s="628"/>
      <c r="N299" s="210"/>
      <c r="O299" s="210"/>
      <c r="P299" s="210"/>
      <c r="Q299" s="210"/>
      <c r="R299" s="210"/>
      <c r="S299" s="210"/>
      <c r="T299" s="210"/>
      <c r="U299" s="210"/>
      <c r="V299" s="210"/>
      <c r="W299" s="210"/>
      <c r="X299" s="210"/>
      <c r="Y299" s="210"/>
      <c r="Z299" s="210"/>
    </row>
    <row r="300" ht="12.75" customHeight="1">
      <c r="A300" s="625"/>
      <c r="B300" s="625"/>
      <c r="C300" s="625"/>
      <c r="D300" s="627"/>
      <c r="E300" s="210"/>
      <c r="F300" s="210"/>
      <c r="G300" s="210"/>
      <c r="H300" s="210"/>
      <c r="I300" s="627"/>
      <c r="J300" s="210"/>
      <c r="K300" s="210"/>
      <c r="L300" s="210"/>
      <c r="M300" s="628"/>
      <c r="N300" s="210"/>
      <c r="O300" s="210"/>
      <c r="P300" s="210"/>
      <c r="Q300" s="210"/>
      <c r="R300" s="210"/>
      <c r="S300" s="210"/>
      <c r="T300" s="210"/>
      <c r="U300" s="210"/>
      <c r="V300" s="210"/>
      <c r="W300" s="210"/>
      <c r="X300" s="210"/>
      <c r="Y300" s="210"/>
      <c r="Z300" s="210"/>
    </row>
    <row r="301" ht="12.75" customHeight="1">
      <c r="A301" s="625"/>
      <c r="B301" s="625"/>
      <c r="C301" s="625"/>
      <c r="D301" s="627"/>
      <c r="E301" s="210"/>
      <c r="F301" s="210"/>
      <c r="G301" s="210"/>
      <c r="H301" s="210"/>
      <c r="I301" s="627"/>
      <c r="J301" s="210"/>
      <c r="K301" s="210"/>
      <c r="L301" s="210"/>
      <c r="M301" s="628"/>
      <c r="N301" s="210"/>
      <c r="O301" s="210"/>
      <c r="P301" s="210"/>
      <c r="Q301" s="210"/>
      <c r="R301" s="210"/>
      <c r="S301" s="210"/>
      <c r="T301" s="210"/>
      <c r="U301" s="210"/>
      <c r="V301" s="210"/>
      <c r="W301" s="210"/>
      <c r="X301" s="210"/>
      <c r="Y301" s="210"/>
      <c r="Z301" s="210"/>
    </row>
    <row r="302" ht="12.75" customHeight="1">
      <c r="A302" s="625"/>
      <c r="B302" s="625"/>
      <c r="C302" s="625"/>
      <c r="D302" s="627"/>
      <c r="E302" s="210"/>
      <c r="F302" s="210"/>
      <c r="G302" s="210"/>
      <c r="H302" s="210"/>
      <c r="I302" s="627"/>
      <c r="J302" s="210"/>
      <c r="K302" s="210"/>
      <c r="L302" s="210"/>
      <c r="M302" s="628"/>
      <c r="N302" s="210"/>
      <c r="O302" s="210"/>
      <c r="P302" s="210"/>
      <c r="Q302" s="210"/>
      <c r="R302" s="210"/>
      <c r="S302" s="210"/>
      <c r="T302" s="210"/>
      <c r="U302" s="210"/>
      <c r="V302" s="210"/>
      <c r="W302" s="210"/>
      <c r="X302" s="210"/>
      <c r="Y302" s="210"/>
      <c r="Z302" s="210"/>
    </row>
    <row r="303" ht="12.75" customHeight="1">
      <c r="A303" s="625"/>
      <c r="B303" s="625"/>
      <c r="C303" s="625"/>
      <c r="D303" s="627"/>
      <c r="E303" s="210"/>
      <c r="F303" s="210"/>
      <c r="G303" s="210"/>
      <c r="H303" s="210"/>
      <c r="I303" s="627"/>
      <c r="J303" s="210"/>
      <c r="K303" s="210"/>
      <c r="L303" s="210"/>
      <c r="M303" s="628"/>
      <c r="N303" s="210"/>
      <c r="O303" s="210"/>
      <c r="P303" s="210"/>
      <c r="Q303" s="210"/>
      <c r="R303" s="210"/>
      <c r="S303" s="210"/>
      <c r="T303" s="210"/>
      <c r="U303" s="210"/>
      <c r="V303" s="210"/>
      <c r="W303" s="210"/>
      <c r="X303" s="210"/>
      <c r="Y303" s="210"/>
      <c r="Z303" s="210"/>
    </row>
    <row r="304" ht="12.75" customHeight="1">
      <c r="A304" s="625"/>
      <c r="B304" s="625"/>
      <c r="C304" s="625"/>
      <c r="D304" s="627"/>
      <c r="E304" s="210"/>
      <c r="F304" s="210"/>
      <c r="G304" s="210"/>
      <c r="H304" s="210"/>
      <c r="I304" s="627"/>
      <c r="J304" s="210"/>
      <c r="K304" s="210"/>
      <c r="L304" s="210"/>
      <c r="M304" s="628"/>
      <c r="N304" s="210"/>
      <c r="O304" s="210"/>
      <c r="P304" s="210"/>
      <c r="Q304" s="210"/>
      <c r="R304" s="210"/>
      <c r="S304" s="210"/>
      <c r="T304" s="210"/>
      <c r="U304" s="210"/>
      <c r="V304" s="210"/>
      <c r="W304" s="210"/>
      <c r="X304" s="210"/>
      <c r="Y304" s="210"/>
      <c r="Z304" s="210"/>
    </row>
    <row r="305" ht="12.75" customHeight="1">
      <c r="A305" s="625"/>
      <c r="B305" s="625"/>
      <c r="C305" s="625"/>
      <c r="D305" s="627"/>
      <c r="E305" s="210"/>
      <c r="F305" s="210"/>
      <c r="G305" s="210"/>
      <c r="H305" s="210"/>
      <c r="I305" s="627"/>
      <c r="J305" s="210"/>
      <c r="K305" s="210"/>
      <c r="L305" s="210"/>
      <c r="M305" s="628"/>
      <c r="N305" s="210"/>
      <c r="O305" s="210"/>
      <c r="P305" s="210"/>
      <c r="Q305" s="210"/>
      <c r="R305" s="210"/>
      <c r="S305" s="210"/>
      <c r="T305" s="210"/>
      <c r="U305" s="210"/>
      <c r="V305" s="210"/>
      <c r="W305" s="210"/>
      <c r="X305" s="210"/>
      <c r="Y305" s="210"/>
      <c r="Z305" s="210"/>
    </row>
    <row r="306" ht="12.75" customHeight="1">
      <c r="A306" s="625"/>
      <c r="B306" s="625"/>
      <c r="C306" s="625"/>
      <c r="D306" s="627"/>
      <c r="E306" s="210"/>
      <c r="F306" s="210"/>
      <c r="G306" s="210"/>
      <c r="H306" s="210"/>
      <c r="I306" s="627"/>
      <c r="J306" s="210"/>
      <c r="K306" s="210"/>
      <c r="L306" s="210"/>
      <c r="M306" s="628"/>
      <c r="N306" s="210"/>
      <c r="O306" s="210"/>
      <c r="P306" s="210"/>
      <c r="Q306" s="210"/>
      <c r="R306" s="210"/>
      <c r="S306" s="210"/>
      <c r="T306" s="210"/>
      <c r="U306" s="210"/>
      <c r="V306" s="210"/>
      <c r="W306" s="210"/>
      <c r="X306" s="210"/>
      <c r="Y306" s="210"/>
      <c r="Z306" s="210"/>
    </row>
    <row r="307" ht="12.75" customHeight="1">
      <c r="A307" s="625"/>
      <c r="B307" s="625"/>
      <c r="C307" s="625"/>
      <c r="D307" s="627"/>
      <c r="E307" s="210"/>
      <c r="F307" s="210"/>
      <c r="G307" s="210"/>
      <c r="H307" s="210"/>
      <c r="I307" s="627"/>
      <c r="J307" s="210"/>
      <c r="K307" s="210"/>
      <c r="L307" s="210"/>
      <c r="M307" s="628"/>
      <c r="N307" s="210"/>
      <c r="O307" s="210"/>
      <c r="P307" s="210"/>
      <c r="Q307" s="210"/>
      <c r="R307" s="210"/>
      <c r="S307" s="210"/>
      <c r="T307" s="210"/>
      <c r="U307" s="210"/>
      <c r="V307" s="210"/>
      <c r="W307" s="210"/>
      <c r="X307" s="210"/>
      <c r="Y307" s="210"/>
      <c r="Z307" s="210"/>
    </row>
    <row r="308" ht="12.75" customHeight="1">
      <c r="A308" s="625"/>
      <c r="B308" s="625"/>
      <c r="C308" s="625"/>
      <c r="D308" s="627"/>
      <c r="E308" s="210"/>
      <c r="F308" s="210"/>
      <c r="G308" s="210"/>
      <c r="H308" s="210"/>
      <c r="I308" s="627"/>
      <c r="J308" s="210"/>
      <c r="K308" s="210"/>
      <c r="L308" s="210"/>
      <c r="M308" s="628"/>
      <c r="N308" s="210"/>
      <c r="O308" s="210"/>
      <c r="P308" s="210"/>
      <c r="Q308" s="210"/>
      <c r="R308" s="210"/>
      <c r="S308" s="210"/>
      <c r="T308" s="210"/>
      <c r="U308" s="210"/>
      <c r="V308" s="210"/>
      <c r="W308" s="210"/>
      <c r="X308" s="210"/>
      <c r="Y308" s="210"/>
      <c r="Z308" s="210"/>
    </row>
    <row r="309" ht="12.75" customHeight="1">
      <c r="A309" s="625"/>
      <c r="B309" s="625"/>
      <c r="C309" s="625"/>
      <c r="D309" s="627"/>
      <c r="E309" s="210"/>
      <c r="F309" s="210"/>
      <c r="G309" s="210"/>
      <c r="H309" s="210"/>
      <c r="I309" s="627"/>
      <c r="J309" s="210"/>
      <c r="K309" s="210"/>
      <c r="L309" s="210"/>
      <c r="M309" s="628"/>
      <c r="N309" s="210"/>
      <c r="O309" s="210"/>
      <c r="P309" s="210"/>
      <c r="Q309" s="210"/>
      <c r="R309" s="210"/>
      <c r="S309" s="210"/>
      <c r="T309" s="210"/>
      <c r="U309" s="210"/>
      <c r="V309" s="210"/>
      <c r="W309" s="210"/>
      <c r="X309" s="210"/>
      <c r="Y309" s="210"/>
      <c r="Z309" s="210"/>
    </row>
    <row r="310" ht="12.75" customHeight="1">
      <c r="A310" s="625"/>
      <c r="B310" s="625"/>
      <c r="C310" s="625"/>
      <c r="D310" s="627"/>
      <c r="E310" s="210"/>
      <c r="F310" s="210"/>
      <c r="G310" s="210"/>
      <c r="H310" s="210"/>
      <c r="I310" s="627"/>
      <c r="J310" s="210"/>
      <c r="K310" s="210"/>
      <c r="L310" s="210"/>
      <c r="M310" s="628"/>
      <c r="N310" s="210"/>
      <c r="O310" s="210"/>
      <c r="P310" s="210"/>
      <c r="Q310" s="210"/>
      <c r="R310" s="210"/>
      <c r="S310" s="210"/>
      <c r="T310" s="210"/>
      <c r="U310" s="210"/>
      <c r="V310" s="210"/>
      <c r="W310" s="210"/>
      <c r="X310" s="210"/>
      <c r="Y310" s="210"/>
      <c r="Z310" s="210"/>
    </row>
    <row r="311" ht="12.75" customHeight="1">
      <c r="A311" s="625"/>
      <c r="B311" s="625"/>
      <c r="C311" s="625"/>
      <c r="D311" s="627"/>
      <c r="E311" s="210"/>
      <c r="F311" s="210"/>
      <c r="G311" s="210"/>
      <c r="H311" s="210"/>
      <c r="I311" s="627"/>
      <c r="J311" s="210"/>
      <c r="K311" s="210"/>
      <c r="L311" s="210"/>
      <c r="M311" s="628"/>
      <c r="N311" s="210"/>
      <c r="O311" s="210"/>
      <c r="P311" s="210"/>
      <c r="Q311" s="210"/>
      <c r="R311" s="210"/>
      <c r="S311" s="210"/>
      <c r="T311" s="210"/>
      <c r="U311" s="210"/>
      <c r="V311" s="210"/>
      <c r="W311" s="210"/>
      <c r="X311" s="210"/>
      <c r="Y311" s="210"/>
      <c r="Z311" s="210"/>
    </row>
    <row r="312" ht="12.75" customHeight="1">
      <c r="A312" s="625"/>
      <c r="B312" s="625"/>
      <c r="C312" s="625"/>
      <c r="D312" s="627"/>
      <c r="E312" s="210"/>
      <c r="F312" s="210"/>
      <c r="G312" s="210"/>
      <c r="H312" s="210"/>
      <c r="I312" s="627"/>
      <c r="J312" s="210"/>
      <c r="K312" s="210"/>
      <c r="L312" s="210"/>
      <c r="M312" s="628"/>
      <c r="N312" s="210"/>
      <c r="O312" s="210"/>
      <c r="P312" s="210"/>
      <c r="Q312" s="210"/>
      <c r="R312" s="210"/>
      <c r="S312" s="210"/>
      <c r="T312" s="210"/>
      <c r="U312" s="210"/>
      <c r="V312" s="210"/>
      <c r="W312" s="210"/>
      <c r="X312" s="210"/>
      <c r="Y312" s="210"/>
      <c r="Z312" s="210"/>
    </row>
    <row r="313" ht="12.75" customHeight="1">
      <c r="A313" s="625"/>
      <c r="B313" s="625"/>
      <c r="C313" s="625"/>
      <c r="D313" s="627"/>
      <c r="E313" s="210"/>
      <c r="F313" s="210"/>
      <c r="G313" s="210"/>
      <c r="H313" s="210"/>
      <c r="I313" s="627"/>
      <c r="J313" s="210"/>
      <c r="K313" s="210"/>
      <c r="L313" s="210"/>
      <c r="M313" s="628"/>
      <c r="N313" s="210"/>
      <c r="O313" s="210"/>
      <c r="P313" s="210"/>
      <c r="Q313" s="210"/>
      <c r="R313" s="210"/>
      <c r="S313" s="210"/>
      <c r="T313" s="210"/>
      <c r="U313" s="210"/>
      <c r="V313" s="210"/>
      <c r="W313" s="210"/>
      <c r="X313" s="210"/>
      <c r="Y313" s="210"/>
      <c r="Z313" s="210"/>
    </row>
    <row r="314" ht="12.75" customHeight="1">
      <c r="A314" s="625"/>
      <c r="B314" s="625"/>
      <c r="C314" s="625"/>
      <c r="D314" s="627"/>
      <c r="E314" s="210"/>
      <c r="F314" s="210"/>
      <c r="G314" s="210"/>
      <c r="H314" s="210"/>
      <c r="I314" s="627"/>
      <c r="J314" s="210"/>
      <c r="K314" s="210"/>
      <c r="L314" s="210"/>
      <c r="M314" s="628"/>
      <c r="N314" s="210"/>
      <c r="O314" s="210"/>
      <c r="P314" s="210"/>
      <c r="Q314" s="210"/>
      <c r="R314" s="210"/>
      <c r="S314" s="210"/>
      <c r="T314" s="210"/>
      <c r="U314" s="210"/>
      <c r="V314" s="210"/>
      <c r="W314" s="210"/>
      <c r="X314" s="210"/>
      <c r="Y314" s="210"/>
      <c r="Z314" s="210"/>
    </row>
    <row r="315" ht="12.75" customHeight="1">
      <c r="A315" s="625"/>
      <c r="B315" s="625"/>
      <c r="C315" s="625"/>
      <c r="D315" s="627"/>
      <c r="E315" s="210"/>
      <c r="F315" s="210"/>
      <c r="G315" s="210"/>
      <c r="H315" s="210"/>
      <c r="I315" s="627"/>
      <c r="J315" s="210"/>
      <c r="K315" s="210"/>
      <c r="L315" s="210"/>
      <c r="M315" s="628"/>
      <c r="N315" s="210"/>
      <c r="O315" s="210"/>
      <c r="P315" s="210"/>
      <c r="Q315" s="210"/>
      <c r="R315" s="210"/>
      <c r="S315" s="210"/>
      <c r="T315" s="210"/>
      <c r="U315" s="210"/>
      <c r="V315" s="210"/>
      <c r="W315" s="210"/>
      <c r="X315" s="210"/>
      <c r="Y315" s="210"/>
      <c r="Z315" s="210"/>
    </row>
    <row r="316" ht="12.75" customHeight="1">
      <c r="A316" s="625"/>
      <c r="B316" s="625"/>
      <c r="C316" s="625"/>
      <c r="D316" s="627"/>
      <c r="E316" s="210"/>
      <c r="F316" s="210"/>
      <c r="G316" s="210"/>
      <c r="H316" s="210"/>
      <c r="I316" s="627"/>
      <c r="J316" s="210"/>
      <c r="K316" s="210"/>
      <c r="L316" s="210"/>
      <c r="M316" s="628"/>
      <c r="N316" s="210"/>
      <c r="O316" s="210"/>
      <c r="P316" s="210"/>
      <c r="Q316" s="210"/>
      <c r="R316" s="210"/>
      <c r="S316" s="210"/>
      <c r="T316" s="210"/>
      <c r="U316" s="210"/>
      <c r="V316" s="210"/>
      <c r="W316" s="210"/>
      <c r="X316" s="210"/>
      <c r="Y316" s="210"/>
      <c r="Z316" s="210"/>
    </row>
    <row r="317" ht="12.75" customHeight="1">
      <c r="A317" s="625"/>
      <c r="B317" s="625"/>
      <c r="C317" s="625"/>
      <c r="D317" s="627"/>
      <c r="E317" s="210"/>
      <c r="F317" s="210"/>
      <c r="G317" s="210"/>
      <c r="H317" s="210"/>
      <c r="I317" s="627"/>
      <c r="J317" s="210"/>
      <c r="K317" s="210"/>
      <c r="L317" s="210"/>
      <c r="M317" s="628"/>
      <c r="N317" s="210"/>
      <c r="O317" s="210"/>
      <c r="P317" s="210"/>
      <c r="Q317" s="210"/>
      <c r="R317" s="210"/>
      <c r="S317" s="210"/>
      <c r="T317" s="210"/>
      <c r="U317" s="210"/>
      <c r="V317" s="210"/>
      <c r="W317" s="210"/>
      <c r="X317" s="210"/>
      <c r="Y317" s="210"/>
      <c r="Z317" s="210"/>
    </row>
    <row r="318" ht="12.75" customHeight="1">
      <c r="A318" s="625"/>
      <c r="B318" s="625"/>
      <c r="C318" s="625"/>
      <c r="D318" s="627"/>
      <c r="E318" s="210"/>
      <c r="F318" s="210"/>
      <c r="G318" s="210"/>
      <c r="H318" s="210"/>
      <c r="I318" s="627"/>
      <c r="J318" s="210"/>
      <c r="K318" s="210"/>
      <c r="L318" s="210"/>
      <c r="M318" s="628"/>
      <c r="N318" s="210"/>
      <c r="O318" s="210"/>
      <c r="P318" s="210"/>
      <c r="Q318" s="210"/>
      <c r="R318" s="210"/>
      <c r="S318" s="210"/>
      <c r="T318" s="210"/>
      <c r="U318" s="210"/>
      <c r="V318" s="210"/>
      <c r="W318" s="210"/>
      <c r="X318" s="210"/>
      <c r="Y318" s="210"/>
      <c r="Z318" s="210"/>
    </row>
    <row r="319" ht="12.75" customHeight="1">
      <c r="A319" s="625"/>
      <c r="B319" s="625"/>
      <c r="C319" s="625"/>
      <c r="D319" s="627"/>
      <c r="E319" s="210"/>
      <c r="F319" s="210"/>
      <c r="G319" s="210"/>
      <c r="H319" s="210"/>
      <c r="I319" s="627"/>
      <c r="J319" s="210"/>
      <c r="K319" s="210"/>
      <c r="L319" s="210"/>
      <c r="M319" s="628"/>
      <c r="N319" s="210"/>
      <c r="O319" s="210"/>
      <c r="P319" s="210"/>
      <c r="Q319" s="210"/>
      <c r="R319" s="210"/>
      <c r="S319" s="210"/>
      <c r="T319" s="210"/>
      <c r="U319" s="210"/>
      <c r="V319" s="210"/>
      <c r="W319" s="210"/>
      <c r="X319" s="210"/>
      <c r="Y319" s="210"/>
      <c r="Z319" s="210"/>
    </row>
    <row r="320" ht="12.75" customHeight="1">
      <c r="A320" s="625"/>
      <c r="B320" s="625"/>
      <c r="C320" s="625"/>
      <c r="D320" s="627"/>
      <c r="E320" s="210"/>
      <c r="F320" s="210"/>
      <c r="G320" s="210"/>
      <c r="H320" s="210"/>
      <c r="I320" s="627"/>
      <c r="J320" s="210"/>
      <c r="K320" s="210"/>
      <c r="L320" s="210"/>
      <c r="M320" s="628"/>
      <c r="N320" s="210"/>
      <c r="O320" s="210"/>
      <c r="P320" s="210"/>
      <c r="Q320" s="210"/>
      <c r="R320" s="210"/>
      <c r="S320" s="210"/>
      <c r="T320" s="210"/>
      <c r="U320" s="210"/>
      <c r="V320" s="210"/>
      <c r="W320" s="210"/>
      <c r="X320" s="210"/>
      <c r="Y320" s="210"/>
      <c r="Z320" s="210"/>
    </row>
    <row r="321" ht="12.75" customHeight="1">
      <c r="A321" s="625"/>
      <c r="B321" s="625"/>
      <c r="C321" s="625"/>
      <c r="D321" s="627"/>
      <c r="E321" s="210"/>
      <c r="F321" s="210"/>
      <c r="G321" s="210"/>
      <c r="H321" s="210"/>
      <c r="I321" s="627"/>
      <c r="J321" s="210"/>
      <c r="K321" s="210"/>
      <c r="L321" s="210"/>
      <c r="M321" s="628"/>
      <c r="N321" s="210"/>
      <c r="O321" s="210"/>
      <c r="P321" s="210"/>
      <c r="Q321" s="210"/>
      <c r="R321" s="210"/>
      <c r="S321" s="210"/>
      <c r="T321" s="210"/>
      <c r="U321" s="210"/>
      <c r="V321" s="210"/>
      <c r="W321" s="210"/>
      <c r="X321" s="210"/>
      <c r="Y321" s="210"/>
      <c r="Z321" s="210"/>
    </row>
    <row r="322" ht="12.75" customHeight="1">
      <c r="A322" s="625"/>
      <c r="B322" s="625"/>
      <c r="C322" s="625"/>
      <c r="D322" s="627"/>
      <c r="E322" s="210"/>
      <c r="F322" s="210"/>
      <c r="G322" s="210"/>
      <c r="H322" s="210"/>
      <c r="I322" s="627"/>
      <c r="J322" s="210"/>
      <c r="K322" s="210"/>
      <c r="L322" s="210"/>
      <c r="M322" s="628"/>
      <c r="N322" s="210"/>
      <c r="O322" s="210"/>
      <c r="P322" s="210"/>
      <c r="Q322" s="210"/>
      <c r="R322" s="210"/>
      <c r="S322" s="210"/>
      <c r="T322" s="210"/>
      <c r="U322" s="210"/>
      <c r="V322" s="210"/>
      <c r="W322" s="210"/>
      <c r="X322" s="210"/>
      <c r="Y322" s="210"/>
      <c r="Z322" s="210"/>
    </row>
    <row r="323" ht="12.75" customHeight="1">
      <c r="A323" s="625"/>
      <c r="B323" s="625"/>
      <c r="C323" s="625"/>
      <c r="D323" s="627"/>
      <c r="E323" s="210"/>
      <c r="F323" s="210"/>
      <c r="G323" s="210"/>
      <c r="H323" s="210"/>
      <c r="I323" s="627"/>
      <c r="J323" s="210"/>
      <c r="K323" s="210"/>
      <c r="L323" s="210"/>
      <c r="M323" s="628"/>
      <c r="N323" s="210"/>
      <c r="O323" s="210"/>
      <c r="P323" s="210"/>
      <c r="Q323" s="210"/>
      <c r="R323" s="210"/>
      <c r="S323" s="210"/>
      <c r="T323" s="210"/>
      <c r="U323" s="210"/>
      <c r="V323" s="210"/>
      <c r="W323" s="210"/>
      <c r="X323" s="210"/>
      <c r="Y323" s="210"/>
      <c r="Z323" s="210"/>
    </row>
    <row r="324" ht="12.75" customHeight="1">
      <c r="A324" s="625"/>
      <c r="B324" s="625"/>
      <c r="C324" s="625"/>
      <c r="D324" s="627"/>
      <c r="E324" s="210"/>
      <c r="F324" s="210"/>
      <c r="G324" s="210"/>
      <c r="H324" s="210"/>
      <c r="I324" s="627"/>
      <c r="J324" s="210"/>
      <c r="K324" s="210"/>
      <c r="L324" s="210"/>
      <c r="M324" s="628"/>
      <c r="N324" s="210"/>
      <c r="O324" s="210"/>
      <c r="P324" s="210"/>
      <c r="Q324" s="210"/>
      <c r="R324" s="210"/>
      <c r="S324" s="210"/>
      <c r="T324" s="210"/>
      <c r="U324" s="210"/>
      <c r="V324" s="210"/>
      <c r="W324" s="210"/>
      <c r="X324" s="210"/>
      <c r="Y324" s="210"/>
      <c r="Z324" s="210"/>
    </row>
    <row r="325" ht="12.75" customHeight="1">
      <c r="A325" s="625"/>
      <c r="B325" s="625"/>
      <c r="C325" s="625"/>
      <c r="D325" s="627"/>
      <c r="E325" s="210"/>
      <c r="F325" s="210"/>
      <c r="G325" s="210"/>
      <c r="H325" s="210"/>
      <c r="I325" s="627"/>
      <c r="J325" s="210"/>
      <c r="K325" s="210"/>
      <c r="L325" s="210"/>
      <c r="M325" s="628"/>
      <c r="N325" s="210"/>
      <c r="O325" s="210"/>
      <c r="P325" s="210"/>
      <c r="Q325" s="210"/>
      <c r="R325" s="210"/>
      <c r="S325" s="210"/>
      <c r="T325" s="210"/>
      <c r="U325" s="210"/>
      <c r="V325" s="210"/>
      <c r="W325" s="210"/>
      <c r="X325" s="210"/>
      <c r="Y325" s="210"/>
      <c r="Z325" s="210"/>
    </row>
    <row r="326" ht="12.75" customHeight="1">
      <c r="A326" s="625"/>
      <c r="B326" s="625"/>
      <c r="C326" s="625"/>
      <c r="D326" s="627"/>
      <c r="E326" s="210"/>
      <c r="F326" s="210"/>
      <c r="G326" s="210"/>
      <c r="H326" s="210"/>
      <c r="I326" s="627"/>
      <c r="J326" s="210"/>
      <c r="K326" s="210"/>
      <c r="L326" s="210"/>
      <c r="M326" s="628"/>
      <c r="N326" s="210"/>
      <c r="O326" s="210"/>
      <c r="P326" s="210"/>
      <c r="Q326" s="210"/>
      <c r="R326" s="210"/>
      <c r="S326" s="210"/>
      <c r="T326" s="210"/>
      <c r="U326" s="210"/>
      <c r="V326" s="210"/>
      <c r="W326" s="210"/>
      <c r="X326" s="210"/>
      <c r="Y326" s="210"/>
      <c r="Z326" s="210"/>
    </row>
    <row r="327" ht="12.75" customHeight="1">
      <c r="A327" s="625"/>
      <c r="B327" s="625"/>
      <c r="C327" s="625"/>
      <c r="D327" s="627"/>
      <c r="E327" s="210"/>
      <c r="F327" s="210"/>
      <c r="G327" s="210"/>
      <c r="H327" s="210"/>
      <c r="I327" s="627"/>
      <c r="J327" s="210"/>
      <c r="K327" s="210"/>
      <c r="L327" s="210"/>
      <c r="M327" s="628"/>
      <c r="N327" s="210"/>
      <c r="O327" s="210"/>
      <c r="P327" s="210"/>
      <c r="Q327" s="210"/>
      <c r="R327" s="210"/>
      <c r="S327" s="210"/>
      <c r="T327" s="210"/>
      <c r="U327" s="210"/>
      <c r="V327" s="210"/>
      <c r="W327" s="210"/>
      <c r="X327" s="210"/>
      <c r="Y327" s="210"/>
      <c r="Z327" s="210"/>
    </row>
    <row r="328" ht="12.75" customHeight="1">
      <c r="A328" s="625"/>
      <c r="B328" s="625"/>
      <c r="C328" s="625"/>
      <c r="D328" s="627"/>
      <c r="E328" s="210"/>
      <c r="F328" s="210"/>
      <c r="G328" s="210"/>
      <c r="H328" s="210"/>
      <c r="I328" s="627"/>
      <c r="J328" s="210"/>
      <c r="K328" s="210"/>
      <c r="L328" s="210"/>
      <c r="M328" s="628"/>
      <c r="N328" s="210"/>
      <c r="O328" s="210"/>
      <c r="P328" s="210"/>
      <c r="Q328" s="210"/>
      <c r="R328" s="210"/>
      <c r="S328" s="210"/>
      <c r="T328" s="210"/>
      <c r="U328" s="210"/>
      <c r="V328" s="210"/>
      <c r="W328" s="210"/>
      <c r="X328" s="210"/>
      <c r="Y328" s="210"/>
      <c r="Z328" s="210"/>
    </row>
    <row r="329" ht="12.75" customHeight="1">
      <c r="A329" s="625"/>
      <c r="B329" s="625"/>
      <c r="C329" s="625"/>
      <c r="D329" s="627"/>
      <c r="E329" s="210"/>
      <c r="F329" s="210"/>
      <c r="G329" s="210"/>
      <c r="H329" s="210"/>
      <c r="I329" s="627"/>
      <c r="J329" s="210"/>
      <c r="K329" s="210"/>
      <c r="L329" s="210"/>
      <c r="M329" s="628"/>
      <c r="N329" s="210"/>
      <c r="O329" s="210"/>
      <c r="P329" s="210"/>
      <c r="Q329" s="210"/>
      <c r="R329" s="210"/>
      <c r="S329" s="210"/>
      <c r="T329" s="210"/>
      <c r="U329" s="210"/>
      <c r="V329" s="210"/>
      <c r="W329" s="210"/>
      <c r="X329" s="210"/>
      <c r="Y329" s="210"/>
      <c r="Z329" s="210"/>
    </row>
    <row r="330" ht="12.75" customHeight="1">
      <c r="A330" s="625"/>
      <c r="B330" s="625"/>
      <c r="C330" s="625"/>
      <c r="D330" s="627"/>
      <c r="E330" s="210"/>
      <c r="F330" s="210"/>
      <c r="G330" s="210"/>
      <c r="H330" s="210"/>
      <c r="I330" s="627"/>
      <c r="J330" s="210"/>
      <c r="K330" s="210"/>
      <c r="L330" s="210"/>
      <c r="M330" s="628"/>
      <c r="N330" s="210"/>
      <c r="O330" s="210"/>
      <c r="P330" s="210"/>
      <c r="Q330" s="210"/>
      <c r="R330" s="210"/>
      <c r="S330" s="210"/>
      <c r="T330" s="210"/>
      <c r="U330" s="210"/>
      <c r="V330" s="210"/>
      <c r="W330" s="210"/>
      <c r="X330" s="210"/>
      <c r="Y330" s="210"/>
      <c r="Z330" s="210"/>
    </row>
    <row r="331" ht="12.75" customHeight="1">
      <c r="A331" s="625"/>
      <c r="B331" s="625"/>
      <c r="C331" s="625"/>
      <c r="D331" s="627"/>
      <c r="E331" s="210"/>
      <c r="F331" s="210"/>
      <c r="G331" s="210"/>
      <c r="H331" s="210"/>
      <c r="I331" s="627"/>
      <c r="J331" s="210"/>
      <c r="K331" s="210"/>
      <c r="L331" s="210"/>
      <c r="M331" s="628"/>
      <c r="N331" s="210"/>
      <c r="O331" s="210"/>
      <c r="P331" s="210"/>
      <c r="Q331" s="210"/>
      <c r="R331" s="210"/>
      <c r="S331" s="210"/>
      <c r="T331" s="210"/>
      <c r="U331" s="210"/>
      <c r="V331" s="210"/>
      <c r="W331" s="210"/>
      <c r="X331" s="210"/>
      <c r="Y331" s="210"/>
      <c r="Z331" s="210"/>
    </row>
    <row r="332" ht="12.75" customHeight="1">
      <c r="A332" s="625"/>
      <c r="B332" s="625"/>
      <c r="C332" s="625"/>
      <c r="D332" s="627"/>
      <c r="E332" s="210"/>
      <c r="F332" s="210"/>
      <c r="G332" s="210"/>
      <c r="H332" s="210"/>
      <c r="I332" s="627"/>
      <c r="J332" s="210"/>
      <c r="K332" s="210"/>
      <c r="L332" s="210"/>
      <c r="M332" s="628"/>
      <c r="N332" s="210"/>
      <c r="O332" s="210"/>
      <c r="P332" s="210"/>
      <c r="Q332" s="210"/>
      <c r="R332" s="210"/>
      <c r="S332" s="210"/>
      <c r="T332" s="210"/>
      <c r="U332" s="210"/>
      <c r="V332" s="210"/>
      <c r="W332" s="210"/>
      <c r="X332" s="210"/>
      <c r="Y332" s="210"/>
      <c r="Z332" s="210"/>
    </row>
    <row r="333" ht="12.75" customHeight="1">
      <c r="A333" s="625"/>
      <c r="B333" s="625"/>
      <c r="C333" s="625"/>
      <c r="D333" s="627"/>
      <c r="E333" s="210"/>
      <c r="F333" s="210"/>
      <c r="G333" s="210"/>
      <c r="H333" s="210"/>
      <c r="I333" s="627"/>
      <c r="J333" s="210"/>
      <c r="K333" s="210"/>
      <c r="L333" s="210"/>
      <c r="M333" s="628"/>
      <c r="N333" s="210"/>
      <c r="O333" s="210"/>
      <c r="P333" s="210"/>
      <c r="Q333" s="210"/>
      <c r="R333" s="210"/>
      <c r="S333" s="210"/>
      <c r="T333" s="210"/>
      <c r="U333" s="210"/>
      <c r="V333" s="210"/>
      <c r="W333" s="210"/>
      <c r="X333" s="210"/>
      <c r="Y333" s="210"/>
      <c r="Z333" s="210"/>
    </row>
    <row r="334" ht="12.75" customHeight="1">
      <c r="A334" s="625"/>
      <c r="B334" s="625"/>
      <c r="C334" s="625"/>
      <c r="D334" s="627"/>
      <c r="E334" s="210"/>
      <c r="F334" s="210"/>
      <c r="G334" s="210"/>
      <c r="H334" s="210"/>
      <c r="I334" s="627"/>
      <c r="J334" s="210"/>
      <c r="K334" s="210"/>
      <c r="L334" s="210"/>
      <c r="M334" s="628"/>
      <c r="N334" s="210"/>
      <c r="O334" s="210"/>
      <c r="P334" s="210"/>
      <c r="Q334" s="210"/>
      <c r="R334" s="210"/>
      <c r="S334" s="210"/>
      <c r="T334" s="210"/>
      <c r="U334" s="210"/>
      <c r="V334" s="210"/>
      <c r="W334" s="210"/>
      <c r="X334" s="210"/>
      <c r="Y334" s="210"/>
      <c r="Z334" s="210"/>
    </row>
    <row r="335" ht="12.75" customHeight="1">
      <c r="A335" s="625"/>
      <c r="B335" s="625"/>
      <c r="C335" s="625"/>
      <c r="D335" s="627"/>
      <c r="E335" s="210"/>
      <c r="F335" s="210"/>
      <c r="G335" s="210"/>
      <c r="H335" s="210"/>
      <c r="I335" s="627"/>
      <c r="J335" s="210"/>
      <c r="K335" s="210"/>
      <c r="L335" s="210"/>
      <c r="M335" s="628"/>
      <c r="N335" s="210"/>
      <c r="O335" s="210"/>
      <c r="P335" s="210"/>
      <c r="Q335" s="210"/>
      <c r="R335" s="210"/>
      <c r="S335" s="210"/>
      <c r="T335" s="210"/>
      <c r="U335" s="210"/>
      <c r="V335" s="210"/>
      <c r="W335" s="210"/>
      <c r="X335" s="210"/>
      <c r="Y335" s="210"/>
      <c r="Z335" s="210"/>
    </row>
    <row r="336" ht="12.75" customHeight="1">
      <c r="A336" s="625"/>
      <c r="B336" s="625"/>
      <c r="C336" s="625"/>
      <c r="D336" s="627"/>
      <c r="E336" s="210"/>
      <c r="F336" s="210"/>
      <c r="G336" s="210"/>
      <c r="H336" s="210"/>
      <c r="I336" s="627"/>
      <c r="J336" s="210"/>
      <c r="K336" s="210"/>
      <c r="L336" s="210"/>
      <c r="M336" s="628"/>
      <c r="N336" s="210"/>
      <c r="O336" s="210"/>
      <c r="P336" s="210"/>
      <c r="Q336" s="210"/>
      <c r="R336" s="210"/>
      <c r="S336" s="210"/>
      <c r="T336" s="210"/>
      <c r="U336" s="210"/>
      <c r="V336" s="210"/>
      <c r="W336" s="210"/>
      <c r="X336" s="210"/>
      <c r="Y336" s="210"/>
      <c r="Z336" s="210"/>
    </row>
    <row r="337" ht="12.75" customHeight="1">
      <c r="A337" s="625"/>
      <c r="B337" s="625"/>
      <c r="C337" s="625"/>
      <c r="D337" s="627"/>
      <c r="E337" s="210"/>
      <c r="F337" s="210"/>
      <c r="G337" s="210"/>
      <c r="H337" s="210"/>
      <c r="I337" s="627"/>
      <c r="J337" s="210"/>
      <c r="K337" s="210"/>
      <c r="L337" s="210"/>
      <c r="M337" s="628"/>
      <c r="N337" s="210"/>
      <c r="O337" s="210"/>
      <c r="P337" s="210"/>
      <c r="Q337" s="210"/>
      <c r="R337" s="210"/>
      <c r="S337" s="210"/>
      <c r="T337" s="210"/>
      <c r="U337" s="210"/>
      <c r="V337" s="210"/>
      <c r="W337" s="210"/>
      <c r="X337" s="210"/>
      <c r="Y337" s="210"/>
      <c r="Z337" s="210"/>
    </row>
    <row r="338" ht="12.75" customHeight="1">
      <c r="A338" s="625"/>
      <c r="B338" s="625"/>
      <c r="C338" s="625"/>
      <c r="D338" s="627"/>
      <c r="E338" s="210"/>
      <c r="F338" s="210"/>
      <c r="G338" s="210"/>
      <c r="H338" s="210"/>
      <c r="I338" s="627"/>
      <c r="J338" s="210"/>
      <c r="K338" s="210"/>
      <c r="L338" s="210"/>
      <c r="M338" s="628"/>
      <c r="N338" s="210"/>
      <c r="O338" s="210"/>
      <c r="P338" s="210"/>
      <c r="Q338" s="210"/>
      <c r="R338" s="210"/>
      <c r="S338" s="210"/>
      <c r="T338" s="210"/>
      <c r="U338" s="210"/>
      <c r="V338" s="210"/>
      <c r="W338" s="210"/>
      <c r="X338" s="210"/>
      <c r="Y338" s="210"/>
      <c r="Z338" s="210"/>
    </row>
    <row r="339" ht="12.75" customHeight="1">
      <c r="A339" s="625"/>
      <c r="B339" s="625"/>
      <c r="C339" s="625"/>
      <c r="D339" s="627"/>
      <c r="E339" s="210"/>
      <c r="F339" s="210"/>
      <c r="G339" s="210"/>
      <c r="H339" s="210"/>
      <c r="I339" s="627"/>
      <c r="J339" s="210"/>
      <c r="K339" s="210"/>
      <c r="L339" s="210"/>
      <c r="M339" s="628"/>
      <c r="N339" s="210"/>
      <c r="O339" s="210"/>
      <c r="P339" s="210"/>
      <c r="Q339" s="210"/>
      <c r="R339" s="210"/>
      <c r="S339" s="210"/>
      <c r="T339" s="210"/>
      <c r="U339" s="210"/>
      <c r="V339" s="210"/>
      <c r="W339" s="210"/>
      <c r="X339" s="210"/>
      <c r="Y339" s="210"/>
      <c r="Z339" s="210"/>
    </row>
    <row r="340" ht="12.75" customHeight="1">
      <c r="A340" s="625"/>
      <c r="B340" s="625"/>
      <c r="C340" s="625"/>
      <c r="D340" s="627"/>
      <c r="E340" s="210"/>
      <c r="F340" s="210"/>
      <c r="G340" s="210"/>
      <c r="H340" s="210"/>
      <c r="I340" s="627"/>
      <c r="J340" s="210"/>
      <c r="K340" s="210"/>
      <c r="L340" s="210"/>
      <c r="M340" s="628"/>
      <c r="N340" s="210"/>
      <c r="O340" s="210"/>
      <c r="P340" s="210"/>
      <c r="Q340" s="210"/>
      <c r="R340" s="210"/>
      <c r="S340" s="210"/>
      <c r="T340" s="210"/>
      <c r="U340" s="210"/>
      <c r="V340" s="210"/>
      <c r="W340" s="210"/>
      <c r="X340" s="210"/>
      <c r="Y340" s="210"/>
      <c r="Z340" s="210"/>
    </row>
    <row r="341" ht="12.75" customHeight="1">
      <c r="A341" s="625"/>
      <c r="B341" s="625"/>
      <c r="C341" s="625"/>
      <c r="D341" s="627"/>
      <c r="E341" s="210"/>
      <c r="F341" s="210"/>
      <c r="G341" s="210"/>
      <c r="H341" s="210"/>
      <c r="I341" s="627"/>
      <c r="J341" s="210"/>
      <c r="K341" s="210"/>
      <c r="L341" s="210"/>
      <c r="M341" s="628"/>
      <c r="N341" s="210"/>
      <c r="O341" s="210"/>
      <c r="P341" s="210"/>
      <c r="Q341" s="210"/>
      <c r="R341" s="210"/>
      <c r="S341" s="210"/>
      <c r="T341" s="210"/>
      <c r="U341" s="210"/>
      <c r="V341" s="210"/>
      <c r="W341" s="210"/>
      <c r="X341" s="210"/>
      <c r="Y341" s="210"/>
      <c r="Z341" s="210"/>
    </row>
    <row r="342" ht="12.75" customHeight="1">
      <c r="A342" s="625"/>
      <c r="B342" s="625"/>
      <c r="C342" s="625"/>
      <c r="D342" s="627"/>
      <c r="E342" s="210"/>
      <c r="F342" s="210"/>
      <c r="G342" s="210"/>
      <c r="H342" s="210"/>
      <c r="I342" s="627"/>
      <c r="J342" s="210"/>
      <c r="K342" s="210"/>
      <c r="L342" s="210"/>
      <c r="M342" s="628"/>
      <c r="N342" s="210"/>
      <c r="O342" s="210"/>
      <c r="P342" s="210"/>
      <c r="Q342" s="210"/>
      <c r="R342" s="210"/>
      <c r="S342" s="210"/>
      <c r="T342" s="210"/>
      <c r="U342" s="210"/>
      <c r="V342" s="210"/>
      <c r="W342" s="210"/>
      <c r="X342" s="210"/>
      <c r="Y342" s="210"/>
      <c r="Z342" s="210"/>
    </row>
    <row r="343" ht="12.75" customHeight="1">
      <c r="A343" s="625"/>
      <c r="B343" s="625"/>
      <c r="C343" s="625"/>
      <c r="D343" s="627"/>
      <c r="E343" s="210"/>
      <c r="F343" s="210"/>
      <c r="G343" s="210"/>
      <c r="H343" s="210"/>
      <c r="I343" s="627"/>
      <c r="J343" s="210"/>
      <c r="K343" s="210"/>
      <c r="L343" s="210"/>
      <c r="M343" s="628"/>
      <c r="N343" s="210"/>
      <c r="O343" s="210"/>
      <c r="P343" s="210"/>
      <c r="Q343" s="210"/>
      <c r="R343" s="210"/>
      <c r="S343" s="210"/>
      <c r="T343" s="210"/>
      <c r="U343" s="210"/>
      <c r="V343" s="210"/>
      <c r="W343" s="210"/>
      <c r="X343" s="210"/>
      <c r="Y343" s="210"/>
      <c r="Z343" s="210"/>
    </row>
    <row r="344" ht="12.75" customHeight="1">
      <c r="A344" s="625"/>
      <c r="B344" s="625"/>
      <c r="C344" s="625"/>
      <c r="D344" s="627"/>
      <c r="E344" s="210"/>
      <c r="F344" s="210"/>
      <c r="G344" s="210"/>
      <c r="H344" s="210"/>
      <c r="I344" s="627"/>
      <c r="J344" s="210"/>
      <c r="K344" s="210"/>
      <c r="L344" s="210"/>
      <c r="M344" s="628"/>
      <c r="N344" s="210"/>
      <c r="O344" s="210"/>
      <c r="P344" s="210"/>
      <c r="Q344" s="210"/>
      <c r="R344" s="210"/>
      <c r="S344" s="210"/>
      <c r="T344" s="210"/>
      <c r="U344" s="210"/>
      <c r="V344" s="210"/>
      <c r="W344" s="210"/>
      <c r="X344" s="210"/>
      <c r="Y344" s="210"/>
      <c r="Z344" s="210"/>
    </row>
    <row r="345" ht="12.75" customHeight="1">
      <c r="A345" s="625"/>
      <c r="B345" s="625"/>
      <c r="C345" s="625"/>
      <c r="D345" s="627"/>
      <c r="E345" s="210"/>
      <c r="F345" s="210"/>
      <c r="G345" s="210"/>
      <c r="H345" s="210"/>
      <c r="I345" s="627"/>
      <c r="J345" s="210"/>
      <c r="K345" s="210"/>
      <c r="L345" s="210"/>
      <c r="M345" s="628"/>
      <c r="N345" s="210"/>
      <c r="O345" s="210"/>
      <c r="P345" s="210"/>
      <c r="Q345" s="210"/>
      <c r="R345" s="210"/>
      <c r="S345" s="210"/>
      <c r="T345" s="210"/>
      <c r="U345" s="210"/>
      <c r="V345" s="210"/>
      <c r="W345" s="210"/>
      <c r="X345" s="210"/>
      <c r="Y345" s="210"/>
      <c r="Z345" s="210"/>
    </row>
    <row r="346" ht="12.75" customHeight="1">
      <c r="A346" s="625"/>
      <c r="B346" s="625"/>
      <c r="C346" s="625"/>
      <c r="D346" s="627"/>
      <c r="E346" s="210"/>
      <c r="F346" s="210"/>
      <c r="G346" s="210"/>
      <c r="H346" s="210"/>
      <c r="I346" s="627"/>
      <c r="J346" s="210"/>
      <c r="K346" s="210"/>
      <c r="L346" s="210"/>
      <c r="M346" s="628"/>
      <c r="N346" s="210"/>
      <c r="O346" s="210"/>
      <c r="P346" s="210"/>
      <c r="Q346" s="210"/>
      <c r="R346" s="210"/>
      <c r="S346" s="210"/>
      <c r="T346" s="210"/>
      <c r="U346" s="210"/>
      <c r="V346" s="210"/>
      <c r="W346" s="210"/>
      <c r="X346" s="210"/>
      <c r="Y346" s="210"/>
      <c r="Z346" s="210"/>
    </row>
    <row r="347" ht="12.75" customHeight="1">
      <c r="A347" s="625"/>
      <c r="B347" s="625"/>
      <c r="C347" s="625"/>
      <c r="D347" s="627"/>
      <c r="E347" s="210"/>
      <c r="F347" s="210"/>
      <c r="G347" s="210"/>
      <c r="H347" s="210"/>
      <c r="I347" s="627"/>
      <c r="J347" s="210"/>
      <c r="K347" s="210"/>
      <c r="L347" s="210"/>
      <c r="M347" s="628"/>
      <c r="N347" s="210"/>
      <c r="O347" s="210"/>
      <c r="P347" s="210"/>
      <c r="Q347" s="210"/>
      <c r="R347" s="210"/>
      <c r="S347" s="210"/>
      <c r="T347" s="210"/>
      <c r="U347" s="210"/>
      <c r="V347" s="210"/>
      <c r="W347" s="210"/>
      <c r="X347" s="210"/>
      <c r="Y347" s="210"/>
      <c r="Z347" s="210"/>
    </row>
    <row r="348" ht="12.75" customHeight="1">
      <c r="A348" s="625"/>
      <c r="B348" s="625"/>
      <c r="C348" s="625"/>
      <c r="D348" s="627"/>
      <c r="E348" s="210"/>
      <c r="F348" s="210"/>
      <c r="G348" s="210"/>
      <c r="H348" s="210"/>
      <c r="I348" s="627"/>
      <c r="J348" s="210"/>
      <c r="K348" s="210"/>
      <c r="L348" s="210"/>
      <c r="M348" s="628"/>
      <c r="N348" s="210"/>
      <c r="O348" s="210"/>
      <c r="P348" s="210"/>
      <c r="Q348" s="210"/>
      <c r="R348" s="210"/>
      <c r="S348" s="210"/>
      <c r="T348" s="210"/>
      <c r="U348" s="210"/>
      <c r="V348" s="210"/>
      <c r="W348" s="210"/>
      <c r="X348" s="210"/>
      <c r="Y348" s="210"/>
      <c r="Z348" s="210"/>
    </row>
    <row r="349" ht="12.75" customHeight="1">
      <c r="A349" s="625"/>
      <c r="B349" s="625"/>
      <c r="C349" s="625"/>
      <c r="D349" s="627"/>
      <c r="E349" s="210"/>
      <c r="F349" s="210"/>
      <c r="G349" s="210"/>
      <c r="H349" s="210"/>
      <c r="I349" s="627"/>
      <c r="J349" s="210"/>
      <c r="K349" s="210"/>
      <c r="L349" s="210"/>
      <c r="M349" s="628"/>
      <c r="N349" s="210"/>
      <c r="O349" s="210"/>
      <c r="P349" s="210"/>
      <c r="Q349" s="210"/>
      <c r="R349" s="210"/>
      <c r="S349" s="210"/>
      <c r="T349" s="210"/>
      <c r="U349" s="210"/>
      <c r="V349" s="210"/>
      <c r="W349" s="210"/>
      <c r="X349" s="210"/>
      <c r="Y349" s="210"/>
      <c r="Z349" s="210"/>
    </row>
    <row r="350" ht="12.75" customHeight="1">
      <c r="A350" s="625"/>
      <c r="B350" s="625"/>
      <c r="C350" s="625"/>
      <c r="D350" s="627"/>
      <c r="E350" s="210"/>
      <c r="F350" s="210"/>
      <c r="G350" s="210"/>
      <c r="H350" s="210"/>
      <c r="I350" s="627"/>
      <c r="J350" s="210"/>
      <c r="K350" s="210"/>
      <c r="L350" s="210"/>
      <c r="M350" s="628"/>
      <c r="N350" s="210"/>
      <c r="O350" s="210"/>
      <c r="P350" s="210"/>
      <c r="Q350" s="210"/>
      <c r="R350" s="210"/>
      <c r="S350" s="210"/>
      <c r="T350" s="210"/>
      <c r="U350" s="210"/>
      <c r="V350" s="210"/>
      <c r="W350" s="210"/>
      <c r="X350" s="210"/>
      <c r="Y350" s="210"/>
      <c r="Z350" s="210"/>
    </row>
    <row r="351" ht="12.75" customHeight="1">
      <c r="A351" s="625"/>
      <c r="B351" s="625"/>
      <c r="C351" s="625"/>
      <c r="D351" s="627"/>
      <c r="E351" s="210"/>
      <c r="F351" s="210"/>
      <c r="G351" s="210"/>
      <c r="H351" s="210"/>
      <c r="I351" s="627"/>
      <c r="J351" s="210"/>
      <c r="K351" s="210"/>
      <c r="L351" s="210"/>
      <c r="M351" s="628"/>
      <c r="N351" s="210"/>
      <c r="O351" s="210"/>
      <c r="P351" s="210"/>
      <c r="Q351" s="210"/>
      <c r="R351" s="210"/>
      <c r="S351" s="210"/>
      <c r="T351" s="210"/>
      <c r="U351" s="210"/>
      <c r="V351" s="210"/>
      <c r="W351" s="210"/>
      <c r="X351" s="210"/>
      <c r="Y351" s="210"/>
      <c r="Z351" s="210"/>
    </row>
    <row r="352" ht="12.75" customHeight="1">
      <c r="A352" s="625"/>
      <c r="B352" s="625"/>
      <c r="C352" s="625"/>
      <c r="D352" s="627"/>
      <c r="E352" s="210"/>
      <c r="F352" s="210"/>
      <c r="G352" s="210"/>
      <c r="H352" s="210"/>
      <c r="I352" s="627"/>
      <c r="J352" s="210"/>
      <c r="K352" s="210"/>
      <c r="L352" s="210"/>
      <c r="M352" s="628"/>
      <c r="N352" s="210"/>
      <c r="O352" s="210"/>
      <c r="P352" s="210"/>
      <c r="Q352" s="210"/>
      <c r="R352" s="210"/>
      <c r="S352" s="210"/>
      <c r="T352" s="210"/>
      <c r="U352" s="210"/>
      <c r="V352" s="210"/>
      <c r="W352" s="210"/>
      <c r="X352" s="210"/>
      <c r="Y352" s="210"/>
      <c r="Z352" s="210"/>
    </row>
    <row r="353" ht="12.75" customHeight="1">
      <c r="A353" s="625"/>
      <c r="B353" s="625"/>
      <c r="C353" s="625"/>
      <c r="D353" s="627"/>
      <c r="E353" s="210"/>
      <c r="F353" s="210"/>
      <c r="G353" s="210"/>
      <c r="H353" s="210"/>
      <c r="I353" s="627"/>
      <c r="J353" s="210"/>
      <c r="K353" s="210"/>
      <c r="L353" s="210"/>
      <c r="M353" s="628"/>
      <c r="N353" s="210"/>
      <c r="O353" s="210"/>
      <c r="P353" s="210"/>
      <c r="Q353" s="210"/>
      <c r="R353" s="210"/>
      <c r="S353" s="210"/>
      <c r="T353" s="210"/>
      <c r="U353" s="210"/>
      <c r="V353" s="210"/>
      <c r="W353" s="210"/>
      <c r="X353" s="210"/>
      <c r="Y353" s="210"/>
      <c r="Z353" s="210"/>
    </row>
    <row r="354" ht="12.75" customHeight="1">
      <c r="A354" s="625"/>
      <c r="B354" s="625"/>
      <c r="C354" s="625"/>
      <c r="D354" s="627"/>
      <c r="E354" s="210"/>
      <c r="F354" s="210"/>
      <c r="G354" s="210"/>
      <c r="H354" s="210"/>
      <c r="I354" s="627"/>
      <c r="J354" s="210"/>
      <c r="K354" s="210"/>
      <c r="L354" s="210"/>
      <c r="M354" s="628"/>
      <c r="N354" s="210"/>
      <c r="O354" s="210"/>
      <c r="P354" s="210"/>
      <c r="Q354" s="210"/>
      <c r="R354" s="210"/>
      <c r="S354" s="210"/>
      <c r="T354" s="210"/>
      <c r="U354" s="210"/>
      <c r="V354" s="210"/>
      <c r="W354" s="210"/>
      <c r="X354" s="210"/>
      <c r="Y354" s="210"/>
      <c r="Z354" s="210"/>
    </row>
    <row r="355" ht="12.75" customHeight="1">
      <c r="A355" s="625"/>
      <c r="B355" s="625"/>
      <c r="C355" s="625"/>
      <c r="D355" s="627"/>
      <c r="E355" s="210"/>
      <c r="F355" s="210"/>
      <c r="G355" s="210"/>
      <c r="H355" s="210"/>
      <c r="I355" s="627"/>
      <c r="J355" s="210"/>
      <c r="K355" s="210"/>
      <c r="L355" s="210"/>
      <c r="M355" s="628"/>
      <c r="N355" s="210"/>
      <c r="O355" s="210"/>
      <c r="P355" s="210"/>
      <c r="Q355" s="210"/>
      <c r="R355" s="210"/>
      <c r="S355" s="210"/>
      <c r="T355" s="210"/>
      <c r="U355" s="210"/>
      <c r="V355" s="210"/>
      <c r="W355" s="210"/>
      <c r="X355" s="210"/>
      <c r="Y355" s="210"/>
      <c r="Z355" s="210"/>
    </row>
    <row r="356" ht="12.75" customHeight="1">
      <c r="A356" s="625"/>
      <c r="B356" s="625"/>
      <c r="C356" s="625"/>
      <c r="D356" s="627"/>
      <c r="E356" s="210"/>
      <c r="F356" s="210"/>
      <c r="G356" s="210"/>
      <c r="H356" s="210"/>
      <c r="I356" s="627"/>
      <c r="J356" s="210"/>
      <c r="K356" s="210"/>
      <c r="L356" s="210"/>
      <c r="M356" s="628"/>
      <c r="N356" s="210"/>
      <c r="O356" s="210"/>
      <c r="P356" s="210"/>
      <c r="Q356" s="210"/>
      <c r="R356" s="210"/>
      <c r="S356" s="210"/>
      <c r="T356" s="210"/>
      <c r="U356" s="210"/>
      <c r="V356" s="210"/>
      <c r="W356" s="210"/>
      <c r="X356" s="210"/>
      <c r="Y356" s="210"/>
      <c r="Z356" s="210"/>
    </row>
    <row r="357" ht="12.75" customHeight="1">
      <c r="A357" s="625"/>
      <c r="B357" s="625"/>
      <c r="C357" s="625"/>
      <c r="D357" s="627"/>
      <c r="E357" s="210"/>
      <c r="F357" s="210"/>
      <c r="G357" s="210"/>
      <c r="H357" s="210"/>
      <c r="I357" s="627"/>
      <c r="J357" s="210"/>
      <c r="K357" s="210"/>
      <c r="L357" s="210"/>
      <c r="M357" s="628"/>
      <c r="N357" s="210"/>
      <c r="O357" s="210"/>
      <c r="P357" s="210"/>
      <c r="Q357" s="210"/>
      <c r="R357" s="210"/>
      <c r="S357" s="210"/>
      <c r="T357" s="210"/>
      <c r="U357" s="210"/>
      <c r="V357" s="210"/>
      <c r="W357" s="210"/>
      <c r="X357" s="210"/>
      <c r="Y357" s="210"/>
      <c r="Z357" s="210"/>
    </row>
    <row r="358" ht="12.75" customHeight="1">
      <c r="A358" s="625"/>
      <c r="B358" s="625"/>
      <c r="C358" s="625"/>
      <c r="D358" s="627"/>
      <c r="E358" s="210"/>
      <c r="F358" s="210"/>
      <c r="G358" s="210"/>
      <c r="H358" s="210"/>
      <c r="I358" s="627"/>
      <c r="J358" s="210"/>
      <c r="K358" s="210"/>
      <c r="L358" s="210"/>
      <c r="M358" s="628"/>
      <c r="N358" s="210"/>
      <c r="O358" s="210"/>
      <c r="P358" s="210"/>
      <c r="Q358" s="210"/>
      <c r="R358" s="210"/>
      <c r="S358" s="210"/>
      <c r="T358" s="210"/>
      <c r="U358" s="210"/>
      <c r="V358" s="210"/>
      <c r="W358" s="210"/>
      <c r="X358" s="210"/>
      <c r="Y358" s="210"/>
      <c r="Z358" s="210"/>
    </row>
    <row r="359" ht="12.75" customHeight="1">
      <c r="A359" s="625"/>
      <c r="B359" s="625"/>
      <c r="C359" s="625"/>
      <c r="D359" s="627"/>
      <c r="E359" s="210"/>
      <c r="F359" s="210"/>
      <c r="G359" s="210"/>
      <c r="H359" s="210"/>
      <c r="I359" s="627"/>
      <c r="J359" s="210"/>
      <c r="K359" s="210"/>
      <c r="L359" s="210"/>
      <c r="M359" s="628"/>
      <c r="N359" s="210"/>
      <c r="O359" s="210"/>
      <c r="P359" s="210"/>
      <c r="Q359" s="210"/>
      <c r="R359" s="210"/>
      <c r="S359" s="210"/>
      <c r="T359" s="210"/>
      <c r="U359" s="210"/>
      <c r="V359" s="210"/>
      <c r="W359" s="210"/>
      <c r="X359" s="210"/>
      <c r="Y359" s="210"/>
      <c r="Z359" s="210"/>
    </row>
    <row r="360" ht="12.75" customHeight="1">
      <c r="A360" s="625"/>
      <c r="B360" s="625"/>
      <c r="C360" s="625"/>
      <c r="D360" s="627"/>
      <c r="E360" s="210"/>
      <c r="F360" s="210"/>
      <c r="G360" s="210"/>
      <c r="H360" s="210"/>
      <c r="I360" s="627"/>
      <c r="J360" s="210"/>
      <c r="K360" s="210"/>
      <c r="L360" s="210"/>
      <c r="M360" s="628"/>
      <c r="N360" s="210"/>
      <c r="O360" s="210"/>
      <c r="P360" s="210"/>
      <c r="Q360" s="210"/>
      <c r="R360" s="210"/>
      <c r="S360" s="210"/>
      <c r="T360" s="210"/>
      <c r="U360" s="210"/>
      <c r="V360" s="210"/>
      <c r="W360" s="210"/>
      <c r="X360" s="210"/>
      <c r="Y360" s="210"/>
      <c r="Z360" s="210"/>
    </row>
    <row r="361" ht="12.75" customHeight="1">
      <c r="A361" s="625"/>
      <c r="B361" s="625"/>
      <c r="C361" s="625"/>
      <c r="D361" s="627"/>
      <c r="E361" s="210"/>
      <c r="F361" s="210"/>
      <c r="G361" s="210"/>
      <c r="H361" s="210"/>
      <c r="I361" s="627"/>
      <c r="J361" s="210"/>
      <c r="K361" s="210"/>
      <c r="L361" s="210"/>
      <c r="M361" s="628"/>
      <c r="N361" s="210"/>
      <c r="O361" s="210"/>
      <c r="P361" s="210"/>
      <c r="Q361" s="210"/>
      <c r="R361" s="210"/>
      <c r="S361" s="210"/>
      <c r="T361" s="210"/>
      <c r="U361" s="210"/>
      <c r="V361" s="210"/>
      <c r="W361" s="210"/>
      <c r="X361" s="210"/>
      <c r="Y361" s="210"/>
      <c r="Z361" s="210"/>
    </row>
    <row r="362" ht="12.75" customHeight="1">
      <c r="A362" s="625"/>
      <c r="B362" s="625"/>
      <c r="C362" s="625"/>
      <c r="D362" s="627"/>
      <c r="E362" s="210"/>
      <c r="F362" s="210"/>
      <c r="G362" s="210"/>
      <c r="H362" s="210"/>
      <c r="I362" s="627"/>
      <c r="J362" s="210"/>
      <c r="K362" s="210"/>
      <c r="L362" s="210"/>
      <c r="M362" s="628"/>
      <c r="N362" s="210"/>
      <c r="O362" s="210"/>
      <c r="P362" s="210"/>
      <c r="Q362" s="210"/>
      <c r="R362" s="210"/>
      <c r="S362" s="210"/>
      <c r="T362" s="210"/>
      <c r="U362" s="210"/>
      <c r="V362" s="210"/>
      <c r="W362" s="210"/>
      <c r="X362" s="210"/>
      <c r="Y362" s="210"/>
      <c r="Z362" s="210"/>
    </row>
    <row r="363" ht="12.75" customHeight="1">
      <c r="A363" s="625"/>
      <c r="B363" s="625"/>
      <c r="C363" s="625"/>
      <c r="D363" s="627"/>
      <c r="E363" s="210"/>
      <c r="F363" s="210"/>
      <c r="G363" s="210"/>
      <c r="H363" s="210"/>
      <c r="I363" s="627"/>
      <c r="J363" s="210"/>
      <c r="K363" s="210"/>
      <c r="L363" s="210"/>
      <c r="M363" s="628"/>
      <c r="N363" s="210"/>
      <c r="O363" s="210"/>
      <c r="P363" s="210"/>
      <c r="Q363" s="210"/>
      <c r="R363" s="210"/>
      <c r="S363" s="210"/>
      <c r="T363" s="210"/>
      <c r="U363" s="210"/>
      <c r="V363" s="210"/>
      <c r="W363" s="210"/>
      <c r="X363" s="210"/>
      <c r="Y363" s="210"/>
      <c r="Z363" s="210"/>
    </row>
    <row r="364" ht="12.75" customHeight="1">
      <c r="A364" s="625"/>
      <c r="B364" s="625"/>
      <c r="C364" s="625"/>
      <c r="D364" s="627"/>
      <c r="E364" s="210"/>
      <c r="F364" s="210"/>
      <c r="G364" s="210"/>
      <c r="H364" s="210"/>
      <c r="I364" s="627"/>
      <c r="J364" s="210"/>
      <c r="K364" s="210"/>
      <c r="L364" s="210"/>
      <c r="M364" s="628"/>
      <c r="N364" s="210"/>
      <c r="O364" s="210"/>
      <c r="P364" s="210"/>
      <c r="Q364" s="210"/>
      <c r="R364" s="210"/>
      <c r="S364" s="210"/>
      <c r="T364" s="210"/>
      <c r="U364" s="210"/>
      <c r="V364" s="210"/>
      <c r="W364" s="210"/>
      <c r="X364" s="210"/>
      <c r="Y364" s="210"/>
      <c r="Z364" s="210"/>
    </row>
    <row r="365" ht="12.75" customHeight="1">
      <c r="A365" s="625"/>
      <c r="B365" s="625"/>
      <c r="C365" s="625"/>
      <c r="D365" s="627"/>
      <c r="E365" s="210"/>
      <c r="F365" s="210"/>
      <c r="G365" s="210"/>
      <c r="H365" s="210"/>
      <c r="I365" s="627"/>
      <c r="J365" s="210"/>
      <c r="K365" s="210"/>
      <c r="L365" s="210"/>
      <c r="M365" s="628"/>
      <c r="N365" s="210"/>
      <c r="O365" s="210"/>
      <c r="P365" s="210"/>
      <c r="Q365" s="210"/>
      <c r="R365" s="210"/>
      <c r="S365" s="210"/>
      <c r="T365" s="210"/>
      <c r="U365" s="210"/>
      <c r="V365" s="210"/>
      <c r="W365" s="210"/>
      <c r="X365" s="210"/>
      <c r="Y365" s="210"/>
      <c r="Z365" s="210"/>
    </row>
    <row r="366" ht="12.75" customHeight="1">
      <c r="A366" s="625"/>
      <c r="B366" s="625"/>
      <c r="C366" s="625"/>
      <c r="D366" s="627"/>
      <c r="E366" s="210"/>
      <c r="F366" s="210"/>
      <c r="G366" s="210"/>
      <c r="H366" s="210"/>
      <c r="I366" s="627"/>
      <c r="J366" s="210"/>
      <c r="K366" s="210"/>
      <c r="L366" s="210"/>
      <c r="M366" s="628"/>
      <c r="N366" s="210"/>
      <c r="O366" s="210"/>
      <c r="P366" s="210"/>
      <c r="Q366" s="210"/>
      <c r="R366" s="210"/>
      <c r="S366" s="210"/>
      <c r="T366" s="210"/>
      <c r="U366" s="210"/>
      <c r="V366" s="210"/>
      <c r="W366" s="210"/>
      <c r="X366" s="210"/>
      <c r="Y366" s="210"/>
      <c r="Z366" s="210"/>
    </row>
    <row r="367" ht="12.75" customHeight="1">
      <c r="A367" s="625"/>
      <c r="B367" s="625"/>
      <c r="C367" s="625"/>
      <c r="D367" s="627"/>
      <c r="E367" s="210"/>
      <c r="F367" s="210"/>
      <c r="G367" s="210"/>
      <c r="H367" s="210"/>
      <c r="I367" s="627"/>
      <c r="J367" s="210"/>
      <c r="K367" s="210"/>
      <c r="L367" s="210"/>
      <c r="M367" s="628"/>
      <c r="N367" s="210"/>
      <c r="O367" s="210"/>
      <c r="P367" s="210"/>
      <c r="Q367" s="210"/>
      <c r="R367" s="210"/>
      <c r="S367" s="210"/>
      <c r="T367" s="210"/>
      <c r="U367" s="210"/>
      <c r="V367" s="210"/>
      <c r="W367" s="210"/>
      <c r="X367" s="210"/>
      <c r="Y367" s="210"/>
      <c r="Z367" s="210"/>
    </row>
    <row r="368" ht="12.75" customHeight="1">
      <c r="A368" s="625"/>
      <c r="B368" s="625"/>
      <c r="C368" s="625"/>
      <c r="D368" s="627"/>
      <c r="E368" s="210"/>
      <c r="F368" s="210"/>
      <c r="G368" s="210"/>
      <c r="H368" s="210"/>
      <c r="I368" s="627"/>
      <c r="J368" s="210"/>
      <c r="K368" s="210"/>
      <c r="L368" s="210"/>
      <c r="M368" s="628"/>
      <c r="N368" s="210"/>
      <c r="O368" s="210"/>
      <c r="P368" s="210"/>
      <c r="Q368" s="210"/>
      <c r="R368" s="210"/>
      <c r="S368" s="210"/>
      <c r="T368" s="210"/>
      <c r="U368" s="210"/>
      <c r="V368" s="210"/>
      <c r="W368" s="210"/>
      <c r="X368" s="210"/>
      <c r="Y368" s="210"/>
      <c r="Z368" s="210"/>
    </row>
    <row r="369" ht="12.75" customHeight="1">
      <c r="A369" s="625"/>
      <c r="B369" s="625"/>
      <c r="C369" s="625"/>
      <c r="D369" s="627"/>
      <c r="E369" s="210"/>
      <c r="F369" s="210"/>
      <c r="G369" s="210"/>
      <c r="H369" s="210"/>
      <c r="I369" s="627"/>
      <c r="J369" s="210"/>
      <c r="K369" s="210"/>
      <c r="L369" s="210"/>
      <c r="M369" s="628"/>
      <c r="N369" s="210"/>
      <c r="O369" s="210"/>
      <c r="P369" s="210"/>
      <c r="Q369" s="210"/>
      <c r="R369" s="210"/>
      <c r="S369" s="210"/>
      <c r="T369" s="210"/>
      <c r="U369" s="210"/>
      <c r="V369" s="210"/>
      <c r="W369" s="210"/>
      <c r="X369" s="210"/>
      <c r="Y369" s="210"/>
      <c r="Z369" s="210"/>
    </row>
    <row r="370" ht="12.75" customHeight="1">
      <c r="A370" s="625"/>
      <c r="B370" s="625"/>
      <c r="C370" s="625"/>
      <c r="D370" s="627"/>
      <c r="E370" s="210"/>
      <c r="F370" s="210"/>
      <c r="G370" s="210"/>
      <c r="H370" s="210"/>
      <c r="I370" s="627"/>
      <c r="J370" s="210"/>
      <c r="K370" s="210"/>
      <c r="L370" s="210"/>
      <c r="M370" s="628"/>
      <c r="N370" s="210"/>
      <c r="O370" s="210"/>
      <c r="P370" s="210"/>
      <c r="Q370" s="210"/>
      <c r="R370" s="210"/>
      <c r="S370" s="210"/>
      <c r="T370" s="210"/>
      <c r="U370" s="210"/>
      <c r="V370" s="210"/>
      <c r="W370" s="210"/>
      <c r="X370" s="210"/>
      <c r="Y370" s="210"/>
      <c r="Z370" s="210"/>
    </row>
    <row r="371" ht="12.75" customHeight="1">
      <c r="A371" s="625"/>
      <c r="B371" s="625"/>
      <c r="C371" s="625"/>
      <c r="D371" s="627"/>
      <c r="E371" s="210"/>
      <c r="F371" s="210"/>
      <c r="G371" s="210"/>
      <c r="H371" s="210"/>
      <c r="I371" s="627"/>
      <c r="J371" s="210"/>
      <c r="K371" s="210"/>
      <c r="L371" s="210"/>
      <c r="M371" s="628"/>
      <c r="N371" s="210"/>
      <c r="O371" s="210"/>
      <c r="P371" s="210"/>
      <c r="Q371" s="210"/>
      <c r="R371" s="210"/>
      <c r="S371" s="210"/>
      <c r="T371" s="210"/>
      <c r="U371" s="210"/>
      <c r="V371" s="210"/>
      <c r="W371" s="210"/>
      <c r="X371" s="210"/>
      <c r="Y371" s="210"/>
      <c r="Z371" s="210"/>
    </row>
    <row r="372" ht="12.75" customHeight="1">
      <c r="A372" s="625"/>
      <c r="B372" s="625"/>
      <c r="C372" s="625"/>
      <c r="D372" s="627"/>
      <c r="E372" s="210"/>
      <c r="F372" s="210"/>
      <c r="G372" s="210"/>
      <c r="H372" s="210"/>
      <c r="I372" s="627"/>
      <c r="J372" s="210"/>
      <c r="K372" s="210"/>
      <c r="L372" s="210"/>
      <c r="M372" s="628"/>
      <c r="N372" s="210"/>
      <c r="O372" s="210"/>
      <c r="P372" s="210"/>
      <c r="Q372" s="210"/>
      <c r="R372" s="210"/>
      <c r="S372" s="210"/>
      <c r="T372" s="210"/>
      <c r="U372" s="210"/>
      <c r="V372" s="210"/>
      <c r="W372" s="210"/>
      <c r="X372" s="210"/>
      <c r="Y372" s="210"/>
      <c r="Z372" s="210"/>
    </row>
    <row r="373" ht="12.75" customHeight="1">
      <c r="A373" s="625"/>
      <c r="B373" s="625"/>
      <c r="C373" s="625"/>
      <c r="D373" s="627"/>
      <c r="E373" s="210"/>
      <c r="F373" s="210"/>
      <c r="G373" s="210"/>
      <c r="H373" s="210"/>
      <c r="I373" s="627"/>
      <c r="J373" s="210"/>
      <c r="K373" s="210"/>
      <c r="L373" s="210"/>
      <c r="M373" s="628"/>
      <c r="N373" s="210"/>
      <c r="O373" s="210"/>
      <c r="P373" s="210"/>
      <c r="Q373" s="210"/>
      <c r="R373" s="210"/>
      <c r="S373" s="210"/>
      <c r="T373" s="210"/>
      <c r="U373" s="210"/>
      <c r="V373" s="210"/>
      <c r="W373" s="210"/>
      <c r="X373" s="210"/>
      <c r="Y373" s="210"/>
      <c r="Z373" s="210"/>
    </row>
    <row r="374" ht="12.75" customHeight="1">
      <c r="A374" s="625"/>
      <c r="B374" s="625"/>
      <c r="C374" s="625"/>
      <c r="D374" s="627"/>
      <c r="E374" s="210"/>
      <c r="F374" s="210"/>
      <c r="G374" s="210"/>
      <c r="H374" s="210"/>
      <c r="I374" s="627"/>
      <c r="J374" s="210"/>
      <c r="K374" s="210"/>
      <c r="L374" s="210"/>
      <c r="M374" s="628"/>
      <c r="N374" s="210"/>
      <c r="O374" s="210"/>
      <c r="P374" s="210"/>
      <c r="Q374" s="210"/>
      <c r="R374" s="210"/>
      <c r="S374" s="210"/>
      <c r="T374" s="210"/>
      <c r="U374" s="210"/>
      <c r="V374" s="210"/>
      <c r="W374" s="210"/>
      <c r="X374" s="210"/>
      <c r="Y374" s="210"/>
      <c r="Z374" s="210"/>
    </row>
    <row r="375" ht="12.75" customHeight="1">
      <c r="A375" s="625"/>
      <c r="B375" s="625"/>
      <c r="C375" s="625"/>
      <c r="D375" s="627"/>
      <c r="E375" s="210"/>
      <c r="F375" s="210"/>
      <c r="G375" s="210"/>
      <c r="H375" s="210"/>
      <c r="I375" s="627"/>
      <c r="J375" s="210"/>
      <c r="K375" s="210"/>
      <c r="L375" s="210"/>
      <c r="M375" s="628"/>
      <c r="N375" s="210"/>
      <c r="O375" s="210"/>
      <c r="P375" s="210"/>
      <c r="Q375" s="210"/>
      <c r="R375" s="210"/>
      <c r="S375" s="210"/>
      <c r="T375" s="210"/>
      <c r="U375" s="210"/>
      <c r="V375" s="210"/>
      <c r="W375" s="210"/>
      <c r="X375" s="210"/>
      <c r="Y375" s="210"/>
      <c r="Z375" s="210"/>
    </row>
    <row r="376" ht="12.75" customHeight="1">
      <c r="A376" s="625"/>
      <c r="B376" s="625"/>
      <c r="C376" s="625"/>
      <c r="D376" s="627"/>
      <c r="E376" s="210"/>
      <c r="F376" s="210"/>
      <c r="G376" s="210"/>
      <c r="H376" s="210"/>
      <c r="I376" s="627"/>
      <c r="J376" s="210"/>
      <c r="K376" s="210"/>
      <c r="L376" s="210"/>
      <c r="M376" s="628"/>
      <c r="N376" s="210"/>
      <c r="O376" s="210"/>
      <c r="P376" s="210"/>
      <c r="Q376" s="210"/>
      <c r="R376" s="210"/>
      <c r="S376" s="210"/>
      <c r="T376" s="210"/>
      <c r="U376" s="210"/>
      <c r="V376" s="210"/>
      <c r="W376" s="210"/>
      <c r="X376" s="210"/>
      <c r="Y376" s="210"/>
      <c r="Z376" s="210"/>
    </row>
    <row r="377" ht="12.75" customHeight="1">
      <c r="A377" s="625"/>
      <c r="B377" s="625"/>
      <c r="C377" s="625"/>
      <c r="D377" s="627"/>
      <c r="E377" s="210"/>
      <c r="F377" s="210"/>
      <c r="G377" s="210"/>
      <c r="H377" s="210"/>
      <c r="I377" s="627"/>
      <c r="J377" s="210"/>
      <c r="K377" s="210"/>
      <c r="L377" s="210"/>
      <c r="M377" s="628"/>
      <c r="N377" s="210"/>
      <c r="O377" s="210"/>
      <c r="P377" s="210"/>
      <c r="Q377" s="210"/>
      <c r="R377" s="210"/>
      <c r="S377" s="210"/>
      <c r="T377" s="210"/>
      <c r="U377" s="210"/>
      <c r="V377" s="210"/>
      <c r="W377" s="210"/>
      <c r="X377" s="210"/>
      <c r="Y377" s="210"/>
      <c r="Z377" s="210"/>
    </row>
    <row r="378" ht="12.75" customHeight="1">
      <c r="A378" s="625"/>
      <c r="B378" s="625"/>
      <c r="C378" s="625"/>
      <c r="D378" s="627"/>
      <c r="E378" s="210"/>
      <c r="F378" s="210"/>
      <c r="G378" s="210"/>
      <c r="H378" s="210"/>
      <c r="I378" s="627"/>
      <c r="J378" s="210"/>
      <c r="K378" s="210"/>
      <c r="L378" s="210"/>
      <c r="M378" s="628"/>
      <c r="N378" s="210"/>
      <c r="O378" s="210"/>
      <c r="P378" s="210"/>
      <c r="Q378" s="210"/>
      <c r="R378" s="210"/>
      <c r="S378" s="210"/>
      <c r="T378" s="210"/>
      <c r="U378" s="210"/>
      <c r="V378" s="210"/>
      <c r="W378" s="210"/>
      <c r="X378" s="210"/>
      <c r="Y378" s="210"/>
      <c r="Z378" s="210"/>
    </row>
    <row r="379" ht="12.75" customHeight="1">
      <c r="A379" s="625"/>
      <c r="B379" s="625"/>
      <c r="C379" s="625"/>
      <c r="D379" s="627"/>
      <c r="E379" s="210"/>
      <c r="F379" s="210"/>
      <c r="G379" s="210"/>
      <c r="H379" s="210"/>
      <c r="I379" s="627"/>
      <c r="J379" s="210"/>
      <c r="K379" s="210"/>
      <c r="L379" s="210"/>
      <c r="M379" s="628"/>
      <c r="N379" s="210"/>
      <c r="O379" s="210"/>
      <c r="P379" s="210"/>
      <c r="Q379" s="210"/>
      <c r="R379" s="210"/>
      <c r="S379" s="210"/>
      <c r="T379" s="210"/>
      <c r="U379" s="210"/>
      <c r="V379" s="210"/>
      <c r="W379" s="210"/>
      <c r="X379" s="210"/>
      <c r="Y379" s="210"/>
      <c r="Z379" s="210"/>
    </row>
    <row r="380" ht="12.75" customHeight="1">
      <c r="A380" s="625"/>
      <c r="B380" s="625"/>
      <c r="C380" s="625"/>
      <c r="D380" s="627"/>
      <c r="E380" s="210"/>
      <c r="F380" s="210"/>
      <c r="G380" s="210"/>
      <c r="H380" s="210"/>
      <c r="I380" s="627"/>
      <c r="J380" s="210"/>
      <c r="K380" s="210"/>
      <c r="L380" s="210"/>
      <c r="M380" s="628"/>
      <c r="N380" s="210"/>
      <c r="O380" s="210"/>
      <c r="P380" s="210"/>
      <c r="Q380" s="210"/>
      <c r="R380" s="210"/>
      <c r="S380" s="210"/>
      <c r="T380" s="210"/>
      <c r="U380" s="210"/>
      <c r="V380" s="210"/>
      <c r="W380" s="210"/>
      <c r="X380" s="210"/>
      <c r="Y380" s="210"/>
      <c r="Z380" s="210"/>
    </row>
    <row r="381" ht="12.75" customHeight="1">
      <c r="A381" s="625"/>
      <c r="B381" s="625"/>
      <c r="C381" s="625"/>
      <c r="D381" s="627"/>
      <c r="E381" s="210"/>
      <c r="F381" s="210"/>
      <c r="G381" s="210"/>
      <c r="H381" s="210"/>
      <c r="I381" s="627"/>
      <c r="J381" s="210"/>
      <c r="K381" s="210"/>
      <c r="L381" s="210"/>
      <c r="M381" s="628"/>
      <c r="N381" s="210"/>
      <c r="O381" s="210"/>
      <c r="P381" s="210"/>
      <c r="Q381" s="210"/>
      <c r="R381" s="210"/>
      <c r="S381" s="210"/>
      <c r="T381" s="210"/>
      <c r="U381" s="210"/>
      <c r="V381" s="210"/>
      <c r="W381" s="210"/>
      <c r="X381" s="210"/>
      <c r="Y381" s="210"/>
      <c r="Z381" s="210"/>
    </row>
    <row r="382" ht="12.75" customHeight="1">
      <c r="A382" s="625"/>
      <c r="B382" s="625"/>
      <c r="C382" s="625"/>
      <c r="D382" s="627"/>
      <c r="E382" s="210"/>
      <c r="F382" s="210"/>
      <c r="G382" s="210"/>
      <c r="H382" s="210"/>
      <c r="I382" s="627"/>
      <c r="J382" s="210"/>
      <c r="K382" s="210"/>
      <c r="L382" s="210"/>
      <c r="M382" s="628"/>
      <c r="N382" s="210"/>
      <c r="O382" s="210"/>
      <c r="P382" s="210"/>
      <c r="Q382" s="210"/>
      <c r="R382" s="210"/>
      <c r="S382" s="210"/>
      <c r="T382" s="210"/>
      <c r="U382" s="210"/>
      <c r="V382" s="210"/>
      <c r="W382" s="210"/>
      <c r="X382" s="210"/>
      <c r="Y382" s="210"/>
      <c r="Z382" s="210"/>
    </row>
    <row r="383" ht="12.75" customHeight="1">
      <c r="A383" s="625"/>
      <c r="B383" s="625"/>
      <c r="C383" s="625"/>
      <c r="D383" s="627"/>
      <c r="E383" s="210"/>
      <c r="F383" s="210"/>
      <c r="G383" s="210"/>
      <c r="H383" s="210"/>
      <c r="I383" s="627"/>
      <c r="J383" s="210"/>
      <c r="K383" s="210"/>
      <c r="L383" s="210"/>
      <c r="M383" s="628"/>
      <c r="N383" s="210"/>
      <c r="O383" s="210"/>
      <c r="P383" s="210"/>
      <c r="Q383" s="210"/>
      <c r="R383" s="210"/>
      <c r="S383" s="210"/>
      <c r="T383" s="210"/>
      <c r="U383" s="210"/>
      <c r="V383" s="210"/>
      <c r="W383" s="210"/>
      <c r="X383" s="210"/>
      <c r="Y383" s="210"/>
      <c r="Z383" s="210"/>
    </row>
    <row r="384" ht="12.75" customHeight="1">
      <c r="A384" s="625"/>
      <c r="B384" s="625"/>
      <c r="C384" s="625"/>
      <c r="D384" s="627"/>
      <c r="E384" s="210"/>
      <c r="F384" s="210"/>
      <c r="G384" s="210"/>
      <c r="H384" s="210"/>
      <c r="I384" s="627"/>
      <c r="J384" s="210"/>
      <c r="K384" s="210"/>
      <c r="L384" s="210"/>
      <c r="M384" s="628"/>
      <c r="N384" s="210"/>
      <c r="O384" s="210"/>
      <c r="P384" s="210"/>
      <c r="Q384" s="210"/>
      <c r="R384" s="210"/>
      <c r="S384" s="210"/>
      <c r="T384" s="210"/>
      <c r="U384" s="210"/>
      <c r="V384" s="210"/>
      <c r="W384" s="210"/>
      <c r="X384" s="210"/>
      <c r="Y384" s="210"/>
      <c r="Z384" s="210"/>
    </row>
    <row r="385" ht="12.75" customHeight="1">
      <c r="A385" s="625"/>
      <c r="B385" s="625"/>
      <c r="C385" s="625"/>
      <c r="D385" s="627"/>
      <c r="E385" s="210"/>
      <c r="F385" s="210"/>
      <c r="G385" s="210"/>
      <c r="H385" s="210"/>
      <c r="I385" s="627"/>
      <c r="J385" s="210"/>
      <c r="K385" s="210"/>
      <c r="L385" s="210"/>
      <c r="M385" s="628"/>
      <c r="N385" s="210"/>
      <c r="O385" s="210"/>
      <c r="P385" s="210"/>
      <c r="Q385" s="210"/>
      <c r="R385" s="210"/>
      <c r="S385" s="210"/>
      <c r="T385" s="210"/>
      <c r="U385" s="210"/>
      <c r="V385" s="210"/>
      <c r="W385" s="210"/>
      <c r="X385" s="210"/>
      <c r="Y385" s="210"/>
      <c r="Z385" s="210"/>
    </row>
    <row r="386" ht="12.75" customHeight="1">
      <c r="A386" s="625"/>
      <c r="B386" s="625"/>
      <c r="C386" s="625"/>
      <c r="D386" s="627"/>
      <c r="E386" s="210"/>
      <c r="F386" s="210"/>
      <c r="G386" s="210"/>
      <c r="H386" s="210"/>
      <c r="I386" s="627"/>
      <c r="J386" s="210"/>
      <c r="K386" s="210"/>
      <c r="L386" s="210"/>
      <c r="M386" s="628"/>
      <c r="N386" s="210"/>
      <c r="O386" s="210"/>
      <c r="P386" s="210"/>
      <c r="Q386" s="210"/>
      <c r="R386" s="210"/>
      <c r="S386" s="210"/>
      <c r="T386" s="210"/>
      <c r="U386" s="210"/>
      <c r="V386" s="210"/>
      <c r="W386" s="210"/>
      <c r="X386" s="210"/>
      <c r="Y386" s="210"/>
      <c r="Z386" s="210"/>
    </row>
    <row r="387" ht="12.75" customHeight="1">
      <c r="A387" s="625"/>
      <c r="B387" s="625"/>
      <c r="C387" s="625"/>
      <c r="D387" s="627"/>
      <c r="E387" s="210"/>
      <c r="F387" s="210"/>
      <c r="G387" s="210"/>
      <c r="H387" s="210"/>
      <c r="I387" s="627"/>
      <c r="J387" s="210"/>
      <c r="K387" s="210"/>
      <c r="L387" s="210"/>
      <c r="M387" s="628"/>
      <c r="N387" s="210"/>
      <c r="O387" s="210"/>
      <c r="P387" s="210"/>
      <c r="Q387" s="210"/>
      <c r="R387" s="210"/>
      <c r="S387" s="210"/>
      <c r="T387" s="210"/>
      <c r="U387" s="210"/>
      <c r="V387" s="210"/>
      <c r="W387" s="210"/>
      <c r="X387" s="210"/>
      <c r="Y387" s="210"/>
      <c r="Z387" s="210"/>
    </row>
    <row r="388" ht="12.75" customHeight="1">
      <c r="A388" s="625"/>
      <c r="B388" s="625"/>
      <c r="C388" s="625"/>
      <c r="D388" s="627"/>
      <c r="E388" s="210"/>
      <c r="F388" s="210"/>
      <c r="G388" s="210"/>
      <c r="H388" s="210"/>
      <c r="I388" s="627"/>
      <c r="J388" s="210"/>
      <c r="K388" s="210"/>
      <c r="L388" s="210"/>
      <c r="M388" s="628"/>
      <c r="N388" s="210"/>
      <c r="O388" s="210"/>
      <c r="P388" s="210"/>
      <c r="Q388" s="210"/>
      <c r="R388" s="210"/>
      <c r="S388" s="210"/>
      <c r="T388" s="210"/>
      <c r="U388" s="210"/>
      <c r="V388" s="210"/>
      <c r="W388" s="210"/>
      <c r="X388" s="210"/>
      <c r="Y388" s="210"/>
      <c r="Z388" s="210"/>
    </row>
    <row r="389" ht="12.75" customHeight="1">
      <c r="A389" s="625"/>
      <c r="B389" s="625"/>
      <c r="C389" s="625"/>
      <c r="D389" s="627"/>
      <c r="E389" s="210"/>
      <c r="F389" s="210"/>
      <c r="G389" s="210"/>
      <c r="H389" s="210"/>
      <c r="I389" s="627"/>
      <c r="J389" s="210"/>
      <c r="K389" s="210"/>
      <c r="L389" s="210"/>
      <c r="M389" s="628"/>
      <c r="N389" s="210"/>
      <c r="O389" s="210"/>
      <c r="P389" s="210"/>
      <c r="Q389" s="210"/>
      <c r="R389" s="210"/>
      <c r="S389" s="210"/>
      <c r="T389" s="210"/>
      <c r="U389" s="210"/>
      <c r="V389" s="210"/>
      <c r="W389" s="210"/>
      <c r="X389" s="210"/>
      <c r="Y389" s="210"/>
      <c r="Z389" s="210"/>
    </row>
    <row r="390" ht="12.75" customHeight="1">
      <c r="A390" s="625"/>
      <c r="B390" s="625"/>
      <c r="C390" s="625"/>
      <c r="D390" s="627"/>
      <c r="E390" s="210"/>
      <c r="F390" s="210"/>
      <c r="G390" s="210"/>
      <c r="H390" s="210"/>
      <c r="I390" s="627"/>
      <c r="J390" s="210"/>
      <c r="K390" s="210"/>
      <c r="L390" s="210"/>
      <c r="M390" s="628"/>
      <c r="N390" s="210"/>
      <c r="O390" s="210"/>
      <c r="P390" s="210"/>
      <c r="Q390" s="210"/>
      <c r="R390" s="210"/>
      <c r="S390" s="210"/>
      <c r="T390" s="210"/>
      <c r="U390" s="210"/>
      <c r="V390" s="210"/>
      <c r="W390" s="210"/>
      <c r="X390" s="210"/>
      <c r="Y390" s="210"/>
      <c r="Z390" s="210"/>
    </row>
    <row r="391" ht="12.75" customHeight="1">
      <c r="A391" s="625"/>
      <c r="B391" s="625"/>
      <c r="C391" s="625"/>
      <c r="D391" s="627"/>
      <c r="E391" s="210"/>
      <c r="F391" s="210"/>
      <c r="G391" s="210"/>
      <c r="H391" s="210"/>
      <c r="I391" s="627"/>
      <c r="J391" s="210"/>
      <c r="K391" s="210"/>
      <c r="L391" s="210"/>
      <c r="M391" s="628"/>
      <c r="N391" s="210"/>
      <c r="O391" s="210"/>
      <c r="P391" s="210"/>
      <c r="Q391" s="210"/>
      <c r="R391" s="210"/>
      <c r="S391" s="210"/>
      <c r="T391" s="210"/>
      <c r="U391" s="210"/>
      <c r="V391" s="210"/>
      <c r="W391" s="210"/>
      <c r="X391" s="210"/>
      <c r="Y391" s="210"/>
      <c r="Z391" s="210"/>
    </row>
    <row r="392" ht="12.75" customHeight="1">
      <c r="A392" s="625"/>
      <c r="B392" s="625"/>
      <c r="C392" s="625"/>
      <c r="D392" s="627"/>
      <c r="E392" s="210"/>
      <c r="F392" s="210"/>
      <c r="G392" s="210"/>
      <c r="H392" s="210"/>
      <c r="I392" s="627"/>
      <c r="J392" s="210"/>
      <c r="K392" s="210"/>
      <c r="L392" s="210"/>
      <c r="M392" s="628"/>
      <c r="N392" s="210"/>
      <c r="O392" s="210"/>
      <c r="P392" s="210"/>
      <c r="Q392" s="210"/>
      <c r="R392" s="210"/>
      <c r="S392" s="210"/>
      <c r="T392" s="210"/>
      <c r="U392" s="210"/>
      <c r="V392" s="210"/>
      <c r="W392" s="210"/>
      <c r="X392" s="210"/>
      <c r="Y392" s="210"/>
      <c r="Z392" s="210"/>
    </row>
    <row r="393" ht="12.75" customHeight="1">
      <c r="A393" s="625"/>
      <c r="B393" s="625"/>
      <c r="C393" s="625"/>
      <c r="D393" s="627"/>
      <c r="E393" s="210"/>
      <c r="F393" s="210"/>
      <c r="G393" s="210"/>
      <c r="H393" s="210"/>
      <c r="I393" s="627"/>
      <c r="J393" s="210"/>
      <c r="K393" s="210"/>
      <c r="L393" s="210"/>
      <c r="M393" s="628"/>
      <c r="N393" s="210"/>
      <c r="O393" s="210"/>
      <c r="P393" s="210"/>
      <c r="Q393" s="210"/>
      <c r="R393" s="210"/>
      <c r="S393" s="210"/>
      <c r="T393" s="210"/>
      <c r="U393" s="210"/>
      <c r="V393" s="210"/>
      <c r="W393" s="210"/>
      <c r="X393" s="210"/>
      <c r="Y393" s="210"/>
      <c r="Z393" s="210"/>
    </row>
    <row r="394" ht="12.75" customHeight="1">
      <c r="A394" s="625"/>
      <c r="B394" s="625"/>
      <c r="C394" s="625"/>
      <c r="D394" s="627"/>
      <c r="E394" s="210"/>
      <c r="F394" s="210"/>
      <c r="G394" s="210"/>
      <c r="H394" s="210"/>
      <c r="I394" s="627"/>
      <c r="J394" s="210"/>
      <c r="K394" s="210"/>
      <c r="L394" s="210"/>
      <c r="M394" s="628"/>
      <c r="N394" s="210"/>
      <c r="O394" s="210"/>
      <c r="P394" s="210"/>
      <c r="Q394" s="210"/>
      <c r="R394" s="210"/>
      <c r="S394" s="210"/>
      <c r="T394" s="210"/>
      <c r="U394" s="210"/>
      <c r="V394" s="210"/>
      <c r="W394" s="210"/>
      <c r="X394" s="210"/>
      <c r="Y394" s="210"/>
      <c r="Z394" s="210"/>
    </row>
    <row r="395" ht="12.75" customHeight="1">
      <c r="A395" s="625"/>
      <c r="B395" s="625"/>
      <c r="C395" s="625"/>
      <c r="D395" s="627"/>
      <c r="E395" s="210"/>
      <c r="F395" s="210"/>
      <c r="G395" s="210"/>
      <c r="H395" s="210"/>
      <c r="I395" s="627"/>
      <c r="J395" s="210"/>
      <c r="K395" s="210"/>
      <c r="L395" s="210"/>
      <c r="M395" s="628"/>
      <c r="N395" s="210"/>
      <c r="O395" s="210"/>
      <c r="P395" s="210"/>
      <c r="Q395" s="210"/>
      <c r="R395" s="210"/>
      <c r="S395" s="210"/>
      <c r="T395" s="210"/>
      <c r="U395" s="210"/>
      <c r="V395" s="210"/>
      <c r="W395" s="210"/>
      <c r="X395" s="210"/>
      <c r="Y395" s="210"/>
      <c r="Z395" s="210"/>
    </row>
    <row r="396" ht="12.75" customHeight="1">
      <c r="A396" s="625"/>
      <c r="B396" s="625"/>
      <c r="C396" s="625"/>
      <c r="D396" s="627"/>
      <c r="E396" s="210"/>
      <c r="F396" s="210"/>
      <c r="G396" s="210"/>
      <c r="H396" s="210"/>
      <c r="I396" s="627"/>
      <c r="J396" s="210"/>
      <c r="K396" s="210"/>
      <c r="L396" s="210"/>
      <c r="M396" s="628"/>
      <c r="N396" s="210"/>
      <c r="O396" s="210"/>
      <c r="P396" s="210"/>
      <c r="Q396" s="210"/>
      <c r="R396" s="210"/>
      <c r="S396" s="210"/>
      <c r="T396" s="210"/>
      <c r="U396" s="210"/>
      <c r="V396" s="210"/>
      <c r="W396" s="210"/>
      <c r="X396" s="210"/>
      <c r="Y396" s="210"/>
      <c r="Z396" s="210"/>
    </row>
    <row r="397" ht="12.75" customHeight="1">
      <c r="A397" s="625"/>
      <c r="B397" s="625"/>
      <c r="C397" s="625"/>
      <c r="D397" s="627"/>
      <c r="E397" s="210"/>
      <c r="F397" s="210"/>
      <c r="G397" s="210"/>
      <c r="H397" s="210"/>
      <c r="I397" s="627"/>
      <c r="J397" s="210"/>
      <c r="K397" s="210"/>
      <c r="L397" s="210"/>
      <c r="M397" s="628"/>
      <c r="N397" s="210"/>
      <c r="O397" s="210"/>
      <c r="P397" s="210"/>
      <c r="Q397" s="210"/>
      <c r="R397" s="210"/>
      <c r="S397" s="210"/>
      <c r="T397" s="210"/>
      <c r="U397" s="210"/>
      <c r="V397" s="210"/>
      <c r="W397" s="210"/>
      <c r="X397" s="210"/>
      <c r="Y397" s="210"/>
      <c r="Z397" s="210"/>
    </row>
    <row r="398" ht="12.75" customHeight="1">
      <c r="A398" s="625"/>
      <c r="B398" s="625"/>
      <c r="C398" s="625"/>
      <c r="D398" s="627"/>
      <c r="E398" s="210"/>
      <c r="F398" s="210"/>
      <c r="G398" s="210"/>
      <c r="H398" s="210"/>
      <c r="I398" s="627"/>
      <c r="J398" s="210"/>
      <c r="K398" s="210"/>
      <c r="L398" s="210"/>
      <c r="M398" s="628"/>
      <c r="N398" s="210"/>
      <c r="O398" s="210"/>
      <c r="P398" s="210"/>
      <c r="Q398" s="210"/>
      <c r="R398" s="210"/>
      <c r="S398" s="210"/>
      <c r="T398" s="210"/>
      <c r="U398" s="210"/>
      <c r="V398" s="210"/>
      <c r="W398" s="210"/>
      <c r="X398" s="210"/>
      <c r="Y398" s="210"/>
      <c r="Z398" s="210"/>
    </row>
    <row r="399" ht="12.75" customHeight="1">
      <c r="A399" s="625"/>
      <c r="B399" s="625"/>
      <c r="C399" s="625"/>
      <c r="D399" s="627"/>
      <c r="E399" s="210"/>
      <c r="F399" s="210"/>
      <c r="G399" s="210"/>
      <c r="H399" s="210"/>
      <c r="I399" s="627"/>
      <c r="J399" s="210"/>
      <c r="K399" s="210"/>
      <c r="L399" s="210"/>
      <c r="M399" s="628"/>
      <c r="N399" s="210"/>
      <c r="O399" s="210"/>
      <c r="P399" s="210"/>
      <c r="Q399" s="210"/>
      <c r="R399" s="210"/>
      <c r="S399" s="210"/>
      <c r="T399" s="210"/>
      <c r="U399" s="210"/>
      <c r="V399" s="210"/>
      <c r="W399" s="210"/>
      <c r="X399" s="210"/>
      <c r="Y399" s="210"/>
      <c r="Z399" s="210"/>
    </row>
    <row r="400" ht="12.75" customHeight="1">
      <c r="A400" s="625"/>
      <c r="B400" s="625"/>
      <c r="C400" s="625"/>
      <c r="D400" s="627"/>
      <c r="E400" s="210"/>
      <c r="F400" s="210"/>
      <c r="G400" s="210"/>
      <c r="H400" s="210"/>
      <c r="I400" s="627"/>
      <c r="J400" s="210"/>
      <c r="K400" s="210"/>
      <c r="L400" s="210"/>
      <c r="M400" s="628"/>
      <c r="N400" s="210"/>
      <c r="O400" s="210"/>
      <c r="P400" s="210"/>
      <c r="Q400" s="210"/>
      <c r="R400" s="210"/>
      <c r="S400" s="210"/>
      <c r="T400" s="210"/>
      <c r="U400" s="210"/>
      <c r="V400" s="210"/>
      <c r="W400" s="210"/>
      <c r="X400" s="210"/>
      <c r="Y400" s="210"/>
      <c r="Z400" s="210"/>
    </row>
    <row r="401" ht="12.75" customHeight="1">
      <c r="A401" s="625"/>
      <c r="B401" s="625"/>
      <c r="C401" s="625"/>
      <c r="D401" s="627"/>
      <c r="E401" s="210"/>
      <c r="F401" s="210"/>
      <c r="G401" s="210"/>
      <c r="H401" s="210"/>
      <c r="I401" s="627"/>
      <c r="J401" s="210"/>
      <c r="K401" s="210"/>
      <c r="L401" s="210"/>
      <c r="M401" s="628"/>
      <c r="N401" s="210"/>
      <c r="O401" s="210"/>
      <c r="P401" s="210"/>
      <c r="Q401" s="210"/>
      <c r="R401" s="210"/>
      <c r="S401" s="210"/>
      <c r="T401" s="210"/>
      <c r="U401" s="210"/>
      <c r="V401" s="210"/>
      <c r="W401" s="210"/>
      <c r="X401" s="210"/>
      <c r="Y401" s="210"/>
      <c r="Z401" s="210"/>
    </row>
    <row r="402" ht="12.75" customHeight="1">
      <c r="A402" s="625"/>
      <c r="B402" s="625"/>
      <c r="C402" s="625"/>
      <c r="D402" s="627"/>
      <c r="E402" s="210"/>
      <c r="F402" s="210"/>
      <c r="G402" s="210"/>
      <c r="H402" s="210"/>
      <c r="I402" s="627"/>
      <c r="J402" s="210"/>
      <c r="K402" s="210"/>
      <c r="L402" s="210"/>
      <c r="M402" s="628"/>
      <c r="N402" s="210"/>
      <c r="O402" s="210"/>
      <c r="P402" s="210"/>
      <c r="Q402" s="210"/>
      <c r="R402" s="210"/>
      <c r="S402" s="210"/>
      <c r="T402" s="210"/>
      <c r="U402" s="210"/>
      <c r="V402" s="210"/>
      <c r="W402" s="210"/>
      <c r="X402" s="210"/>
      <c r="Y402" s="210"/>
      <c r="Z402" s="210"/>
    </row>
    <row r="403" ht="12.75" customHeight="1">
      <c r="A403" s="625"/>
      <c r="B403" s="625"/>
      <c r="C403" s="625"/>
      <c r="D403" s="627"/>
      <c r="E403" s="210"/>
      <c r="F403" s="210"/>
      <c r="G403" s="210"/>
      <c r="H403" s="210"/>
      <c r="I403" s="627"/>
      <c r="J403" s="210"/>
      <c r="K403" s="210"/>
      <c r="L403" s="210"/>
      <c r="M403" s="628"/>
      <c r="N403" s="210"/>
      <c r="O403" s="210"/>
      <c r="P403" s="210"/>
      <c r="Q403" s="210"/>
      <c r="R403" s="210"/>
      <c r="S403" s="210"/>
      <c r="T403" s="210"/>
      <c r="U403" s="210"/>
      <c r="V403" s="210"/>
      <c r="W403" s="210"/>
      <c r="X403" s="210"/>
      <c r="Y403" s="210"/>
      <c r="Z403" s="210"/>
    </row>
    <row r="404" ht="12.75" customHeight="1">
      <c r="A404" s="625"/>
      <c r="B404" s="625"/>
      <c r="C404" s="625"/>
      <c r="D404" s="627"/>
      <c r="E404" s="210"/>
      <c r="F404" s="210"/>
      <c r="G404" s="210"/>
      <c r="H404" s="210"/>
      <c r="I404" s="627"/>
      <c r="J404" s="210"/>
      <c r="K404" s="210"/>
      <c r="L404" s="210"/>
      <c r="M404" s="628"/>
      <c r="N404" s="210"/>
      <c r="O404" s="210"/>
      <c r="P404" s="210"/>
      <c r="Q404" s="210"/>
      <c r="R404" s="210"/>
      <c r="S404" s="210"/>
      <c r="T404" s="210"/>
      <c r="U404" s="210"/>
      <c r="V404" s="210"/>
      <c r="W404" s="210"/>
      <c r="X404" s="210"/>
      <c r="Y404" s="210"/>
      <c r="Z404" s="210"/>
    </row>
    <row r="405" ht="12.75" customHeight="1">
      <c r="A405" s="625"/>
      <c r="B405" s="625"/>
      <c r="C405" s="625"/>
      <c r="D405" s="627"/>
      <c r="E405" s="210"/>
      <c r="F405" s="210"/>
      <c r="G405" s="210"/>
      <c r="H405" s="210"/>
      <c r="I405" s="627"/>
      <c r="J405" s="210"/>
      <c r="K405" s="210"/>
      <c r="L405" s="210"/>
      <c r="M405" s="628"/>
      <c r="N405" s="210"/>
      <c r="O405" s="210"/>
      <c r="P405" s="210"/>
      <c r="Q405" s="210"/>
      <c r="R405" s="210"/>
      <c r="S405" s="210"/>
      <c r="T405" s="210"/>
      <c r="U405" s="210"/>
      <c r="V405" s="210"/>
      <c r="W405" s="210"/>
      <c r="X405" s="210"/>
      <c r="Y405" s="210"/>
      <c r="Z405" s="210"/>
    </row>
    <row r="406" ht="12.75" customHeight="1">
      <c r="A406" s="625"/>
      <c r="B406" s="625"/>
      <c r="C406" s="625"/>
      <c r="D406" s="627"/>
      <c r="E406" s="210"/>
      <c r="F406" s="210"/>
      <c r="G406" s="210"/>
      <c r="H406" s="210"/>
      <c r="I406" s="627"/>
      <c r="J406" s="210"/>
      <c r="K406" s="210"/>
      <c r="L406" s="210"/>
      <c r="M406" s="628"/>
      <c r="N406" s="210"/>
      <c r="O406" s="210"/>
      <c r="P406" s="210"/>
      <c r="Q406" s="210"/>
      <c r="R406" s="210"/>
      <c r="S406" s="210"/>
      <c r="T406" s="210"/>
      <c r="U406" s="210"/>
      <c r="V406" s="210"/>
      <c r="W406" s="210"/>
      <c r="X406" s="210"/>
      <c r="Y406" s="210"/>
      <c r="Z406" s="210"/>
    </row>
    <row r="407" ht="12.75" customHeight="1">
      <c r="A407" s="625"/>
      <c r="B407" s="625"/>
      <c r="C407" s="625"/>
      <c r="D407" s="627"/>
      <c r="E407" s="210"/>
      <c r="F407" s="210"/>
      <c r="G407" s="210"/>
      <c r="H407" s="210"/>
      <c r="I407" s="627"/>
      <c r="J407" s="210"/>
      <c r="K407" s="210"/>
      <c r="L407" s="210"/>
      <c r="M407" s="628"/>
      <c r="N407" s="210"/>
      <c r="O407" s="210"/>
      <c r="P407" s="210"/>
      <c r="Q407" s="210"/>
      <c r="R407" s="210"/>
      <c r="S407" s="210"/>
      <c r="T407" s="210"/>
      <c r="U407" s="210"/>
      <c r="V407" s="210"/>
      <c r="W407" s="210"/>
      <c r="X407" s="210"/>
      <c r="Y407" s="210"/>
      <c r="Z407" s="210"/>
    </row>
    <row r="408" ht="12.75" customHeight="1">
      <c r="A408" s="625"/>
      <c r="B408" s="625"/>
      <c r="C408" s="625"/>
      <c r="D408" s="627"/>
      <c r="E408" s="210"/>
      <c r="F408" s="210"/>
      <c r="G408" s="210"/>
      <c r="H408" s="210"/>
      <c r="I408" s="627"/>
      <c r="J408" s="210"/>
      <c r="K408" s="210"/>
      <c r="L408" s="210"/>
      <c r="M408" s="628"/>
      <c r="N408" s="210"/>
      <c r="O408" s="210"/>
      <c r="P408" s="210"/>
      <c r="Q408" s="210"/>
      <c r="R408" s="210"/>
      <c r="S408" s="210"/>
      <c r="T408" s="210"/>
      <c r="U408" s="210"/>
      <c r="V408" s="210"/>
      <c r="W408" s="210"/>
      <c r="X408" s="210"/>
      <c r="Y408" s="210"/>
      <c r="Z408" s="210"/>
    </row>
    <row r="409" ht="12.75" customHeight="1">
      <c r="A409" s="625"/>
      <c r="B409" s="625"/>
      <c r="C409" s="625"/>
      <c r="D409" s="627"/>
      <c r="E409" s="210"/>
      <c r="F409" s="210"/>
      <c r="G409" s="210"/>
      <c r="H409" s="210"/>
      <c r="I409" s="627"/>
      <c r="J409" s="210"/>
      <c r="K409" s="210"/>
      <c r="L409" s="210"/>
      <c r="M409" s="628"/>
      <c r="N409" s="210"/>
      <c r="O409" s="210"/>
      <c r="P409" s="210"/>
      <c r="Q409" s="210"/>
      <c r="R409" s="210"/>
      <c r="S409" s="210"/>
      <c r="T409" s="210"/>
      <c r="U409" s="210"/>
      <c r="V409" s="210"/>
      <c r="W409" s="210"/>
      <c r="X409" s="210"/>
      <c r="Y409" s="210"/>
      <c r="Z409" s="210"/>
    </row>
    <row r="410" ht="12.75" customHeight="1">
      <c r="A410" s="625"/>
      <c r="B410" s="625"/>
      <c r="C410" s="625"/>
      <c r="D410" s="627"/>
      <c r="E410" s="210"/>
      <c r="F410" s="210"/>
      <c r="G410" s="210"/>
      <c r="H410" s="210"/>
      <c r="I410" s="627"/>
      <c r="J410" s="210"/>
      <c r="K410" s="210"/>
      <c r="L410" s="210"/>
      <c r="M410" s="628"/>
      <c r="N410" s="210"/>
      <c r="O410" s="210"/>
      <c r="P410" s="210"/>
      <c r="Q410" s="210"/>
      <c r="R410" s="210"/>
      <c r="S410" s="210"/>
      <c r="T410" s="210"/>
      <c r="U410" s="210"/>
      <c r="V410" s="210"/>
      <c r="W410" s="210"/>
      <c r="X410" s="210"/>
      <c r="Y410" s="210"/>
      <c r="Z410" s="210"/>
    </row>
    <row r="411" ht="12.75" customHeight="1">
      <c r="A411" s="625"/>
      <c r="B411" s="625"/>
      <c r="C411" s="625"/>
      <c r="D411" s="627"/>
      <c r="E411" s="210"/>
      <c r="F411" s="210"/>
      <c r="G411" s="210"/>
      <c r="H411" s="210"/>
      <c r="I411" s="627"/>
      <c r="J411" s="210"/>
      <c r="K411" s="210"/>
      <c r="L411" s="210"/>
      <c r="M411" s="628"/>
      <c r="N411" s="210"/>
      <c r="O411" s="210"/>
      <c r="P411" s="210"/>
      <c r="Q411" s="210"/>
      <c r="R411" s="210"/>
      <c r="S411" s="210"/>
      <c r="T411" s="210"/>
      <c r="U411" s="210"/>
      <c r="V411" s="210"/>
      <c r="W411" s="210"/>
      <c r="X411" s="210"/>
      <c r="Y411" s="210"/>
      <c r="Z411" s="210"/>
    </row>
    <row r="412" ht="12.75" customHeight="1">
      <c r="A412" s="625"/>
      <c r="B412" s="625"/>
      <c r="C412" s="625"/>
      <c r="D412" s="627"/>
      <c r="E412" s="210"/>
      <c r="F412" s="210"/>
      <c r="G412" s="210"/>
      <c r="H412" s="210"/>
      <c r="I412" s="627"/>
      <c r="J412" s="210"/>
      <c r="K412" s="210"/>
      <c r="L412" s="210"/>
      <c r="M412" s="628"/>
      <c r="N412" s="210"/>
      <c r="O412" s="210"/>
      <c r="P412" s="210"/>
      <c r="Q412" s="210"/>
      <c r="R412" s="210"/>
      <c r="S412" s="210"/>
      <c r="T412" s="210"/>
      <c r="U412" s="210"/>
      <c r="V412" s="210"/>
      <c r="W412" s="210"/>
      <c r="X412" s="210"/>
      <c r="Y412" s="210"/>
      <c r="Z412" s="210"/>
    </row>
    <row r="413" ht="12.75" customHeight="1">
      <c r="A413" s="625"/>
      <c r="B413" s="625"/>
      <c r="C413" s="625"/>
      <c r="D413" s="627"/>
      <c r="E413" s="210"/>
      <c r="F413" s="210"/>
      <c r="G413" s="210"/>
      <c r="H413" s="210"/>
      <c r="I413" s="627"/>
      <c r="J413" s="210"/>
      <c r="K413" s="210"/>
      <c r="L413" s="210"/>
      <c r="M413" s="628"/>
      <c r="N413" s="210"/>
      <c r="O413" s="210"/>
      <c r="P413" s="210"/>
      <c r="Q413" s="210"/>
      <c r="R413" s="210"/>
      <c r="S413" s="210"/>
      <c r="T413" s="210"/>
      <c r="U413" s="210"/>
      <c r="V413" s="210"/>
      <c r="W413" s="210"/>
      <c r="X413" s="210"/>
      <c r="Y413" s="210"/>
      <c r="Z413" s="210"/>
    </row>
    <row r="414" ht="12.75" customHeight="1">
      <c r="A414" s="625"/>
      <c r="B414" s="625"/>
      <c r="C414" s="625"/>
      <c r="D414" s="627"/>
      <c r="E414" s="210"/>
      <c r="F414" s="210"/>
      <c r="G414" s="210"/>
      <c r="H414" s="210"/>
      <c r="I414" s="627"/>
      <c r="J414" s="210"/>
      <c r="K414" s="210"/>
      <c r="L414" s="210"/>
      <c r="M414" s="628"/>
      <c r="N414" s="210"/>
      <c r="O414" s="210"/>
      <c r="P414" s="210"/>
      <c r="Q414" s="210"/>
      <c r="R414" s="210"/>
      <c r="S414" s="210"/>
      <c r="T414" s="210"/>
      <c r="U414" s="210"/>
      <c r="V414" s="210"/>
      <c r="W414" s="210"/>
      <c r="X414" s="210"/>
      <c r="Y414" s="210"/>
      <c r="Z414" s="210"/>
    </row>
    <row r="415" ht="12.75" customHeight="1">
      <c r="A415" s="625"/>
      <c r="B415" s="625"/>
      <c r="C415" s="625"/>
      <c r="D415" s="627"/>
      <c r="E415" s="210"/>
      <c r="F415" s="210"/>
      <c r="G415" s="210"/>
      <c r="H415" s="210"/>
      <c r="I415" s="627"/>
      <c r="J415" s="210"/>
      <c r="K415" s="210"/>
      <c r="L415" s="210"/>
      <c r="M415" s="628"/>
      <c r="N415" s="210"/>
      <c r="O415" s="210"/>
      <c r="P415" s="210"/>
      <c r="Q415" s="210"/>
      <c r="R415" s="210"/>
      <c r="S415" s="210"/>
      <c r="T415" s="210"/>
      <c r="U415" s="210"/>
      <c r="V415" s="210"/>
      <c r="W415" s="210"/>
      <c r="X415" s="210"/>
      <c r="Y415" s="210"/>
      <c r="Z415" s="210"/>
    </row>
    <row r="416" ht="12.75" customHeight="1">
      <c r="A416" s="625"/>
      <c r="B416" s="625"/>
      <c r="C416" s="625"/>
      <c r="D416" s="627"/>
      <c r="E416" s="210"/>
      <c r="F416" s="210"/>
      <c r="G416" s="210"/>
      <c r="H416" s="210"/>
      <c r="I416" s="627"/>
      <c r="J416" s="210"/>
      <c r="K416" s="210"/>
      <c r="L416" s="210"/>
      <c r="M416" s="628"/>
      <c r="N416" s="210"/>
      <c r="O416" s="210"/>
      <c r="P416" s="210"/>
      <c r="Q416" s="210"/>
      <c r="R416" s="210"/>
      <c r="S416" s="210"/>
      <c r="T416" s="210"/>
      <c r="U416" s="210"/>
      <c r="V416" s="210"/>
      <c r="W416" s="210"/>
      <c r="X416" s="210"/>
      <c r="Y416" s="210"/>
      <c r="Z416" s="210"/>
    </row>
    <row r="417" ht="12.75" customHeight="1">
      <c r="A417" s="625"/>
      <c r="B417" s="625"/>
      <c r="C417" s="625"/>
      <c r="D417" s="627"/>
      <c r="E417" s="210"/>
      <c r="F417" s="210"/>
      <c r="G417" s="210"/>
      <c r="H417" s="210"/>
      <c r="I417" s="627"/>
      <c r="J417" s="210"/>
      <c r="K417" s="210"/>
      <c r="L417" s="210"/>
      <c r="M417" s="628"/>
      <c r="N417" s="210"/>
      <c r="O417" s="210"/>
      <c r="P417" s="210"/>
      <c r="Q417" s="210"/>
      <c r="R417" s="210"/>
      <c r="S417" s="210"/>
      <c r="T417" s="210"/>
      <c r="U417" s="210"/>
      <c r="V417" s="210"/>
      <c r="W417" s="210"/>
      <c r="X417" s="210"/>
      <c r="Y417" s="210"/>
      <c r="Z417" s="210"/>
    </row>
    <row r="418" ht="12.75" customHeight="1">
      <c r="A418" s="625"/>
      <c r="B418" s="625"/>
      <c r="C418" s="625"/>
      <c r="D418" s="627"/>
      <c r="E418" s="210"/>
      <c r="F418" s="210"/>
      <c r="G418" s="210"/>
      <c r="H418" s="210"/>
      <c r="I418" s="627"/>
      <c r="J418" s="210"/>
      <c r="K418" s="210"/>
      <c r="L418" s="210"/>
      <c r="M418" s="628"/>
      <c r="N418" s="210"/>
      <c r="O418" s="210"/>
      <c r="P418" s="210"/>
      <c r="Q418" s="210"/>
      <c r="R418" s="210"/>
      <c r="S418" s="210"/>
      <c r="T418" s="210"/>
      <c r="U418" s="210"/>
      <c r="V418" s="210"/>
      <c r="W418" s="210"/>
      <c r="X418" s="210"/>
      <c r="Y418" s="210"/>
      <c r="Z418" s="210"/>
    </row>
    <row r="419" ht="12.75" customHeight="1">
      <c r="A419" s="625"/>
      <c r="B419" s="625"/>
      <c r="C419" s="625"/>
      <c r="D419" s="627"/>
      <c r="E419" s="210"/>
      <c r="F419" s="210"/>
      <c r="G419" s="210"/>
      <c r="H419" s="210"/>
      <c r="I419" s="627"/>
      <c r="J419" s="210"/>
      <c r="K419" s="210"/>
      <c r="L419" s="210"/>
      <c r="M419" s="628"/>
      <c r="N419" s="210"/>
      <c r="O419" s="210"/>
      <c r="P419" s="210"/>
      <c r="Q419" s="210"/>
      <c r="R419" s="210"/>
      <c r="S419" s="210"/>
      <c r="T419" s="210"/>
      <c r="U419" s="210"/>
      <c r="V419" s="210"/>
      <c r="W419" s="210"/>
      <c r="X419" s="210"/>
      <c r="Y419" s="210"/>
      <c r="Z419" s="210"/>
    </row>
    <row r="420" ht="12.75" customHeight="1">
      <c r="A420" s="625"/>
      <c r="B420" s="625"/>
      <c r="C420" s="625"/>
      <c r="D420" s="627"/>
      <c r="E420" s="210"/>
      <c r="F420" s="210"/>
      <c r="G420" s="210"/>
      <c r="H420" s="210"/>
      <c r="I420" s="627"/>
      <c r="J420" s="210"/>
      <c r="K420" s="210"/>
      <c r="L420" s="210"/>
      <c r="M420" s="628"/>
      <c r="N420" s="210"/>
      <c r="O420" s="210"/>
      <c r="P420" s="210"/>
      <c r="Q420" s="210"/>
      <c r="R420" s="210"/>
      <c r="S420" s="210"/>
      <c r="T420" s="210"/>
      <c r="U420" s="210"/>
      <c r="V420" s="210"/>
      <c r="W420" s="210"/>
      <c r="X420" s="210"/>
      <c r="Y420" s="210"/>
      <c r="Z420" s="210"/>
    </row>
    <row r="421" ht="12.75" customHeight="1">
      <c r="A421" s="625"/>
      <c r="B421" s="625"/>
      <c r="C421" s="625"/>
      <c r="D421" s="627"/>
      <c r="E421" s="210"/>
      <c r="F421" s="210"/>
      <c r="G421" s="210"/>
      <c r="H421" s="210"/>
      <c r="I421" s="627"/>
      <c r="J421" s="210"/>
      <c r="K421" s="210"/>
      <c r="L421" s="210"/>
      <c r="M421" s="628"/>
      <c r="N421" s="210"/>
      <c r="O421" s="210"/>
      <c r="P421" s="210"/>
      <c r="Q421" s="210"/>
      <c r="R421" s="210"/>
      <c r="S421" s="210"/>
      <c r="T421" s="210"/>
      <c r="U421" s="210"/>
      <c r="V421" s="210"/>
      <c r="W421" s="210"/>
      <c r="X421" s="210"/>
      <c r="Y421" s="210"/>
      <c r="Z421" s="210"/>
    </row>
    <row r="422" ht="12.75" customHeight="1">
      <c r="A422" s="625"/>
      <c r="B422" s="625"/>
      <c r="C422" s="625"/>
      <c r="D422" s="627"/>
      <c r="E422" s="210"/>
      <c r="F422" s="210"/>
      <c r="G422" s="210"/>
      <c r="H422" s="210"/>
      <c r="I422" s="627"/>
      <c r="J422" s="210"/>
      <c r="K422" s="210"/>
      <c r="L422" s="210"/>
      <c r="M422" s="628"/>
      <c r="N422" s="210"/>
      <c r="O422" s="210"/>
      <c r="P422" s="210"/>
      <c r="Q422" s="210"/>
      <c r="R422" s="210"/>
      <c r="S422" s="210"/>
      <c r="T422" s="210"/>
      <c r="U422" s="210"/>
      <c r="V422" s="210"/>
      <c r="W422" s="210"/>
      <c r="X422" s="210"/>
      <c r="Y422" s="210"/>
      <c r="Z422" s="210"/>
    </row>
    <row r="423" ht="12.75" customHeight="1">
      <c r="A423" s="625"/>
      <c r="B423" s="625"/>
      <c r="C423" s="625"/>
      <c r="D423" s="627"/>
      <c r="E423" s="210"/>
      <c r="F423" s="210"/>
      <c r="G423" s="210"/>
      <c r="H423" s="210"/>
      <c r="I423" s="627"/>
      <c r="J423" s="210"/>
      <c r="K423" s="210"/>
      <c r="L423" s="210"/>
      <c r="M423" s="628"/>
      <c r="N423" s="210"/>
      <c r="O423" s="210"/>
      <c r="P423" s="210"/>
      <c r="Q423" s="210"/>
      <c r="R423" s="210"/>
      <c r="S423" s="210"/>
      <c r="T423" s="210"/>
      <c r="U423" s="210"/>
      <c r="V423" s="210"/>
      <c r="W423" s="210"/>
      <c r="X423" s="210"/>
      <c r="Y423" s="210"/>
      <c r="Z423" s="210"/>
    </row>
    <row r="424" ht="12.75" customHeight="1">
      <c r="A424" s="625"/>
      <c r="B424" s="625"/>
      <c r="C424" s="625"/>
      <c r="D424" s="627"/>
      <c r="E424" s="210"/>
      <c r="F424" s="210"/>
      <c r="G424" s="210"/>
      <c r="H424" s="210"/>
      <c r="I424" s="627"/>
      <c r="J424" s="210"/>
      <c r="K424" s="210"/>
      <c r="L424" s="210"/>
      <c r="M424" s="628"/>
      <c r="N424" s="210"/>
      <c r="O424" s="210"/>
      <c r="P424" s="210"/>
      <c r="Q424" s="210"/>
      <c r="R424" s="210"/>
      <c r="S424" s="210"/>
      <c r="T424" s="210"/>
      <c r="U424" s="210"/>
      <c r="V424" s="210"/>
      <c r="W424" s="210"/>
      <c r="X424" s="210"/>
      <c r="Y424" s="210"/>
      <c r="Z424" s="210"/>
    </row>
    <row r="425" ht="12.75" customHeight="1">
      <c r="A425" s="625"/>
      <c r="B425" s="625"/>
      <c r="C425" s="625"/>
      <c r="D425" s="627"/>
      <c r="E425" s="210"/>
      <c r="F425" s="210"/>
      <c r="G425" s="210"/>
      <c r="H425" s="210"/>
      <c r="I425" s="627"/>
      <c r="J425" s="210"/>
      <c r="K425" s="210"/>
      <c r="L425" s="210"/>
      <c r="M425" s="628"/>
      <c r="N425" s="210"/>
      <c r="O425" s="210"/>
      <c r="P425" s="210"/>
      <c r="Q425" s="210"/>
      <c r="R425" s="210"/>
      <c r="S425" s="210"/>
      <c r="T425" s="210"/>
      <c r="U425" s="210"/>
      <c r="V425" s="210"/>
      <c r="W425" s="210"/>
      <c r="X425" s="210"/>
      <c r="Y425" s="210"/>
      <c r="Z425" s="210"/>
    </row>
    <row r="426" ht="12.75" customHeight="1">
      <c r="A426" s="625"/>
      <c r="B426" s="625"/>
      <c r="C426" s="625"/>
      <c r="D426" s="627"/>
      <c r="E426" s="210"/>
      <c r="F426" s="210"/>
      <c r="G426" s="210"/>
      <c r="H426" s="210"/>
      <c r="I426" s="627"/>
      <c r="J426" s="210"/>
      <c r="K426" s="210"/>
      <c r="L426" s="210"/>
      <c r="M426" s="628"/>
      <c r="N426" s="210"/>
      <c r="O426" s="210"/>
      <c r="P426" s="210"/>
      <c r="Q426" s="210"/>
      <c r="R426" s="210"/>
      <c r="S426" s="210"/>
      <c r="T426" s="210"/>
      <c r="U426" s="210"/>
      <c r="V426" s="210"/>
      <c r="W426" s="210"/>
      <c r="X426" s="210"/>
      <c r="Y426" s="210"/>
      <c r="Z426" s="210"/>
    </row>
    <row r="427" ht="12.75" customHeight="1">
      <c r="A427" s="625"/>
      <c r="B427" s="625"/>
      <c r="C427" s="625"/>
      <c r="D427" s="627"/>
      <c r="E427" s="210"/>
      <c r="F427" s="210"/>
      <c r="G427" s="210"/>
      <c r="H427" s="210"/>
      <c r="I427" s="627"/>
      <c r="J427" s="210"/>
      <c r="K427" s="210"/>
      <c r="L427" s="210"/>
      <c r="M427" s="628"/>
      <c r="N427" s="210"/>
      <c r="O427" s="210"/>
      <c r="P427" s="210"/>
      <c r="Q427" s="210"/>
      <c r="R427" s="210"/>
      <c r="S427" s="210"/>
      <c r="T427" s="210"/>
      <c r="U427" s="210"/>
      <c r="V427" s="210"/>
      <c r="W427" s="210"/>
      <c r="X427" s="210"/>
      <c r="Y427" s="210"/>
      <c r="Z427" s="210"/>
    </row>
    <row r="428" ht="12.75" customHeight="1">
      <c r="A428" s="625"/>
      <c r="B428" s="625"/>
      <c r="C428" s="625"/>
      <c r="D428" s="627"/>
      <c r="E428" s="210"/>
      <c r="F428" s="210"/>
      <c r="G428" s="210"/>
      <c r="H428" s="210"/>
      <c r="I428" s="627"/>
      <c r="J428" s="210"/>
      <c r="K428" s="210"/>
      <c r="L428" s="210"/>
      <c r="M428" s="628"/>
      <c r="N428" s="210"/>
      <c r="O428" s="210"/>
      <c r="P428" s="210"/>
      <c r="Q428" s="210"/>
      <c r="R428" s="210"/>
      <c r="S428" s="210"/>
      <c r="T428" s="210"/>
      <c r="U428" s="210"/>
      <c r="V428" s="210"/>
      <c r="W428" s="210"/>
      <c r="X428" s="210"/>
      <c r="Y428" s="210"/>
      <c r="Z428" s="210"/>
    </row>
    <row r="429" ht="12.75" customHeight="1">
      <c r="A429" s="625"/>
      <c r="B429" s="625"/>
      <c r="C429" s="625"/>
      <c r="D429" s="627"/>
      <c r="E429" s="210"/>
      <c r="F429" s="210"/>
      <c r="G429" s="210"/>
      <c r="H429" s="210"/>
      <c r="I429" s="627"/>
      <c r="J429" s="210"/>
      <c r="K429" s="210"/>
      <c r="L429" s="210"/>
      <c r="M429" s="628"/>
      <c r="N429" s="210"/>
      <c r="O429" s="210"/>
      <c r="P429" s="210"/>
      <c r="Q429" s="210"/>
      <c r="R429" s="210"/>
      <c r="S429" s="210"/>
      <c r="T429" s="210"/>
      <c r="U429" s="210"/>
      <c r="V429" s="210"/>
      <c r="W429" s="210"/>
      <c r="X429" s="210"/>
      <c r="Y429" s="210"/>
      <c r="Z429" s="210"/>
    </row>
    <row r="430" ht="12.75" customHeight="1">
      <c r="A430" s="625"/>
      <c r="B430" s="625"/>
      <c r="C430" s="625"/>
      <c r="D430" s="627"/>
      <c r="E430" s="210"/>
      <c r="F430" s="210"/>
      <c r="G430" s="210"/>
      <c r="H430" s="210"/>
      <c r="I430" s="627"/>
      <c r="J430" s="210"/>
      <c r="K430" s="210"/>
      <c r="L430" s="210"/>
      <c r="M430" s="628"/>
      <c r="N430" s="210"/>
      <c r="O430" s="210"/>
      <c r="P430" s="210"/>
      <c r="Q430" s="210"/>
      <c r="R430" s="210"/>
      <c r="S430" s="210"/>
      <c r="T430" s="210"/>
      <c r="U430" s="210"/>
      <c r="V430" s="210"/>
      <c r="W430" s="210"/>
      <c r="X430" s="210"/>
      <c r="Y430" s="210"/>
      <c r="Z430" s="210"/>
    </row>
    <row r="431" ht="12.75" customHeight="1">
      <c r="A431" s="625"/>
      <c r="B431" s="625"/>
      <c r="C431" s="625"/>
      <c r="D431" s="627"/>
      <c r="E431" s="210"/>
      <c r="F431" s="210"/>
      <c r="G431" s="210"/>
      <c r="H431" s="210"/>
      <c r="I431" s="627"/>
      <c r="J431" s="210"/>
      <c r="K431" s="210"/>
      <c r="L431" s="210"/>
      <c r="M431" s="628"/>
      <c r="N431" s="210"/>
      <c r="O431" s="210"/>
      <c r="P431" s="210"/>
      <c r="Q431" s="210"/>
      <c r="R431" s="210"/>
      <c r="S431" s="210"/>
      <c r="T431" s="210"/>
      <c r="U431" s="210"/>
      <c r="V431" s="210"/>
      <c r="W431" s="210"/>
      <c r="X431" s="210"/>
      <c r="Y431" s="210"/>
      <c r="Z431" s="210"/>
    </row>
    <row r="432" ht="12.75" customHeight="1">
      <c r="A432" s="625"/>
      <c r="B432" s="625"/>
      <c r="C432" s="625"/>
      <c r="D432" s="627"/>
      <c r="E432" s="210"/>
      <c r="F432" s="210"/>
      <c r="G432" s="210"/>
      <c r="H432" s="210"/>
      <c r="I432" s="627"/>
      <c r="J432" s="210"/>
      <c r="K432" s="210"/>
      <c r="L432" s="210"/>
      <c r="M432" s="628"/>
      <c r="N432" s="210"/>
      <c r="O432" s="210"/>
      <c r="P432" s="210"/>
      <c r="Q432" s="210"/>
      <c r="R432" s="210"/>
      <c r="S432" s="210"/>
      <c r="T432" s="210"/>
      <c r="U432" s="210"/>
      <c r="V432" s="210"/>
      <c r="W432" s="210"/>
      <c r="X432" s="210"/>
      <c r="Y432" s="210"/>
      <c r="Z432" s="210"/>
    </row>
    <row r="433" ht="12.75" customHeight="1">
      <c r="A433" s="625"/>
      <c r="B433" s="625"/>
      <c r="C433" s="625"/>
      <c r="D433" s="627"/>
      <c r="E433" s="210"/>
      <c r="F433" s="210"/>
      <c r="G433" s="210"/>
      <c r="H433" s="210"/>
      <c r="I433" s="627"/>
      <c r="J433" s="210"/>
      <c r="K433" s="210"/>
      <c r="L433" s="210"/>
      <c r="M433" s="628"/>
      <c r="N433" s="210"/>
      <c r="O433" s="210"/>
      <c r="P433" s="210"/>
      <c r="Q433" s="210"/>
      <c r="R433" s="210"/>
      <c r="S433" s="210"/>
      <c r="T433" s="210"/>
      <c r="U433" s="210"/>
      <c r="V433" s="210"/>
      <c r="W433" s="210"/>
      <c r="X433" s="210"/>
      <c r="Y433" s="210"/>
      <c r="Z433" s="210"/>
    </row>
    <row r="434" ht="12.75" customHeight="1">
      <c r="A434" s="625"/>
      <c r="B434" s="625"/>
      <c r="C434" s="625"/>
      <c r="D434" s="627"/>
      <c r="E434" s="210"/>
      <c r="F434" s="210"/>
      <c r="G434" s="210"/>
      <c r="H434" s="210"/>
      <c r="I434" s="627"/>
      <c r="J434" s="210"/>
      <c r="K434" s="210"/>
      <c r="L434" s="210"/>
      <c r="M434" s="628"/>
      <c r="N434" s="210"/>
      <c r="O434" s="210"/>
      <c r="P434" s="210"/>
      <c r="Q434" s="210"/>
      <c r="R434" s="210"/>
      <c r="S434" s="210"/>
      <c r="T434" s="210"/>
      <c r="U434" s="210"/>
      <c r="V434" s="210"/>
      <c r="W434" s="210"/>
      <c r="X434" s="210"/>
      <c r="Y434" s="210"/>
      <c r="Z434" s="210"/>
    </row>
    <row r="435" ht="12.75" customHeight="1">
      <c r="A435" s="625"/>
      <c r="B435" s="625"/>
      <c r="C435" s="625"/>
      <c r="D435" s="627"/>
      <c r="E435" s="210"/>
      <c r="F435" s="210"/>
      <c r="G435" s="210"/>
      <c r="H435" s="210"/>
      <c r="I435" s="627"/>
      <c r="J435" s="210"/>
      <c r="K435" s="210"/>
      <c r="L435" s="210"/>
      <c r="M435" s="628"/>
      <c r="N435" s="210"/>
      <c r="O435" s="210"/>
      <c r="P435" s="210"/>
      <c r="Q435" s="210"/>
      <c r="R435" s="210"/>
      <c r="S435" s="210"/>
      <c r="T435" s="210"/>
      <c r="U435" s="210"/>
      <c r="V435" s="210"/>
      <c r="W435" s="210"/>
      <c r="X435" s="210"/>
      <c r="Y435" s="210"/>
      <c r="Z435" s="210"/>
    </row>
    <row r="436" ht="12.75" customHeight="1">
      <c r="A436" s="625"/>
      <c r="B436" s="625"/>
      <c r="C436" s="625"/>
      <c r="D436" s="627"/>
      <c r="E436" s="210"/>
      <c r="F436" s="210"/>
      <c r="G436" s="210"/>
      <c r="H436" s="210"/>
      <c r="I436" s="627"/>
      <c r="J436" s="210"/>
      <c r="K436" s="210"/>
      <c r="L436" s="210"/>
      <c r="M436" s="628"/>
      <c r="N436" s="210"/>
      <c r="O436" s="210"/>
      <c r="P436" s="210"/>
      <c r="Q436" s="210"/>
      <c r="R436" s="210"/>
      <c r="S436" s="210"/>
      <c r="T436" s="210"/>
      <c r="U436" s="210"/>
      <c r="V436" s="210"/>
      <c r="W436" s="210"/>
      <c r="X436" s="210"/>
      <c r="Y436" s="210"/>
      <c r="Z436" s="210"/>
    </row>
    <row r="437" ht="12.75" customHeight="1">
      <c r="A437" s="625"/>
      <c r="B437" s="625"/>
      <c r="C437" s="625"/>
      <c r="D437" s="627"/>
      <c r="E437" s="210"/>
      <c r="F437" s="210"/>
      <c r="G437" s="210"/>
      <c r="H437" s="210"/>
      <c r="I437" s="627"/>
      <c r="J437" s="210"/>
      <c r="K437" s="210"/>
      <c r="L437" s="210"/>
      <c r="M437" s="628"/>
      <c r="N437" s="210"/>
      <c r="O437" s="210"/>
      <c r="P437" s="210"/>
      <c r="Q437" s="210"/>
      <c r="R437" s="210"/>
      <c r="S437" s="210"/>
      <c r="T437" s="210"/>
      <c r="U437" s="210"/>
      <c r="V437" s="210"/>
      <c r="W437" s="210"/>
      <c r="X437" s="210"/>
      <c r="Y437" s="210"/>
      <c r="Z437" s="210"/>
    </row>
    <row r="438" ht="12.75" customHeight="1">
      <c r="A438" s="625"/>
      <c r="B438" s="625"/>
      <c r="C438" s="625"/>
      <c r="D438" s="627"/>
      <c r="E438" s="210"/>
      <c r="F438" s="210"/>
      <c r="G438" s="210"/>
      <c r="H438" s="210"/>
      <c r="I438" s="627"/>
      <c r="J438" s="210"/>
      <c r="K438" s="210"/>
      <c r="L438" s="210"/>
      <c r="M438" s="628"/>
      <c r="N438" s="210"/>
      <c r="O438" s="210"/>
      <c r="P438" s="210"/>
      <c r="Q438" s="210"/>
      <c r="R438" s="210"/>
      <c r="S438" s="210"/>
      <c r="T438" s="210"/>
      <c r="U438" s="210"/>
      <c r="V438" s="210"/>
      <c r="W438" s="210"/>
      <c r="X438" s="210"/>
      <c r="Y438" s="210"/>
      <c r="Z438" s="210"/>
    </row>
    <row r="439" ht="12.75" customHeight="1">
      <c r="A439" s="625"/>
      <c r="B439" s="625"/>
      <c r="C439" s="625"/>
      <c r="D439" s="627"/>
      <c r="E439" s="210"/>
      <c r="F439" s="210"/>
      <c r="G439" s="210"/>
      <c r="H439" s="210"/>
      <c r="I439" s="627"/>
      <c r="J439" s="210"/>
      <c r="K439" s="210"/>
      <c r="L439" s="210"/>
      <c r="M439" s="628"/>
      <c r="N439" s="210"/>
      <c r="O439" s="210"/>
      <c r="P439" s="210"/>
      <c r="Q439" s="210"/>
      <c r="R439" s="210"/>
      <c r="S439" s="210"/>
      <c r="T439" s="210"/>
      <c r="U439" s="210"/>
      <c r="V439" s="210"/>
      <c r="W439" s="210"/>
      <c r="X439" s="210"/>
      <c r="Y439" s="210"/>
      <c r="Z439" s="210"/>
    </row>
    <row r="440" ht="12.75" customHeight="1">
      <c r="A440" s="625"/>
      <c r="B440" s="625"/>
      <c r="C440" s="625"/>
      <c r="D440" s="627"/>
      <c r="E440" s="210"/>
      <c r="F440" s="210"/>
      <c r="G440" s="210"/>
      <c r="H440" s="210"/>
      <c r="I440" s="627"/>
      <c r="J440" s="210"/>
      <c r="K440" s="210"/>
      <c r="L440" s="210"/>
      <c r="M440" s="628"/>
      <c r="N440" s="210"/>
      <c r="O440" s="210"/>
      <c r="P440" s="210"/>
      <c r="Q440" s="210"/>
      <c r="R440" s="210"/>
      <c r="S440" s="210"/>
      <c r="T440" s="210"/>
      <c r="U440" s="210"/>
      <c r="V440" s="210"/>
      <c r="W440" s="210"/>
      <c r="X440" s="210"/>
      <c r="Y440" s="210"/>
      <c r="Z440" s="210"/>
    </row>
    <row r="441" ht="12.75" customHeight="1">
      <c r="A441" s="625"/>
      <c r="B441" s="625"/>
      <c r="C441" s="625"/>
      <c r="D441" s="627"/>
      <c r="E441" s="210"/>
      <c r="F441" s="210"/>
      <c r="G441" s="210"/>
      <c r="H441" s="210"/>
      <c r="I441" s="627"/>
      <c r="J441" s="210"/>
      <c r="K441" s="210"/>
      <c r="L441" s="210"/>
      <c r="M441" s="628"/>
      <c r="N441" s="210"/>
      <c r="O441" s="210"/>
      <c r="P441" s="210"/>
      <c r="Q441" s="210"/>
      <c r="R441" s="210"/>
      <c r="S441" s="210"/>
      <c r="T441" s="210"/>
      <c r="U441" s="210"/>
      <c r="V441" s="210"/>
      <c r="W441" s="210"/>
      <c r="X441" s="210"/>
      <c r="Y441" s="210"/>
      <c r="Z441" s="210"/>
    </row>
    <row r="442" ht="12.75" customHeight="1">
      <c r="A442" s="625"/>
      <c r="B442" s="625"/>
      <c r="C442" s="625"/>
      <c r="D442" s="627"/>
      <c r="E442" s="210"/>
      <c r="F442" s="210"/>
      <c r="G442" s="210"/>
      <c r="H442" s="210"/>
      <c r="I442" s="627"/>
      <c r="J442" s="210"/>
      <c r="K442" s="210"/>
      <c r="L442" s="210"/>
      <c r="M442" s="628"/>
      <c r="N442" s="210"/>
      <c r="O442" s="210"/>
      <c r="P442" s="210"/>
      <c r="Q442" s="210"/>
      <c r="R442" s="210"/>
      <c r="S442" s="210"/>
      <c r="T442" s="210"/>
      <c r="U442" s="210"/>
      <c r="V442" s="210"/>
      <c r="W442" s="210"/>
      <c r="X442" s="210"/>
      <c r="Y442" s="210"/>
      <c r="Z442" s="210"/>
    </row>
    <row r="443" ht="12.75" customHeight="1">
      <c r="A443" s="625"/>
      <c r="B443" s="625"/>
      <c r="C443" s="625"/>
      <c r="D443" s="627"/>
      <c r="E443" s="210"/>
      <c r="F443" s="210"/>
      <c r="G443" s="210"/>
      <c r="H443" s="210"/>
      <c r="I443" s="627"/>
      <c r="J443" s="210"/>
      <c r="K443" s="210"/>
      <c r="L443" s="210"/>
      <c r="M443" s="628"/>
      <c r="N443" s="210"/>
      <c r="O443" s="210"/>
      <c r="P443" s="210"/>
      <c r="Q443" s="210"/>
      <c r="R443" s="210"/>
      <c r="S443" s="210"/>
      <c r="T443" s="210"/>
      <c r="U443" s="210"/>
      <c r="V443" s="210"/>
      <c r="W443" s="210"/>
      <c r="X443" s="210"/>
      <c r="Y443" s="210"/>
      <c r="Z443" s="210"/>
    </row>
    <row r="444" ht="12.75" customHeight="1">
      <c r="A444" s="625"/>
      <c r="B444" s="625"/>
      <c r="C444" s="625"/>
      <c r="D444" s="627"/>
      <c r="E444" s="210"/>
      <c r="F444" s="210"/>
      <c r="G444" s="210"/>
      <c r="H444" s="210"/>
      <c r="I444" s="627"/>
      <c r="J444" s="210"/>
      <c r="K444" s="210"/>
      <c r="L444" s="210"/>
      <c r="M444" s="628"/>
      <c r="N444" s="210"/>
      <c r="O444" s="210"/>
      <c r="P444" s="210"/>
      <c r="Q444" s="210"/>
      <c r="R444" s="210"/>
      <c r="S444" s="210"/>
      <c r="T444" s="210"/>
      <c r="U444" s="210"/>
      <c r="V444" s="210"/>
      <c r="W444" s="210"/>
      <c r="X444" s="210"/>
      <c r="Y444" s="210"/>
      <c r="Z444" s="210"/>
    </row>
    <row r="445" ht="12.75" customHeight="1">
      <c r="A445" s="625"/>
      <c r="B445" s="625"/>
      <c r="C445" s="625"/>
      <c r="D445" s="627"/>
      <c r="E445" s="210"/>
      <c r="F445" s="210"/>
      <c r="G445" s="210"/>
      <c r="H445" s="210"/>
      <c r="I445" s="627"/>
      <c r="J445" s="210"/>
      <c r="K445" s="210"/>
      <c r="L445" s="210"/>
      <c r="M445" s="628"/>
      <c r="N445" s="210"/>
      <c r="O445" s="210"/>
      <c r="P445" s="210"/>
      <c r="Q445" s="210"/>
      <c r="R445" s="210"/>
      <c r="S445" s="210"/>
      <c r="T445" s="210"/>
      <c r="U445" s="210"/>
      <c r="V445" s="210"/>
      <c r="W445" s="210"/>
      <c r="X445" s="210"/>
      <c r="Y445" s="210"/>
      <c r="Z445" s="210"/>
    </row>
    <row r="446" ht="12.75" customHeight="1">
      <c r="A446" s="625"/>
      <c r="B446" s="625"/>
      <c r="C446" s="625"/>
      <c r="D446" s="627"/>
      <c r="E446" s="210"/>
      <c r="F446" s="210"/>
      <c r="G446" s="210"/>
      <c r="H446" s="210"/>
      <c r="I446" s="627"/>
      <c r="J446" s="210"/>
      <c r="K446" s="210"/>
      <c r="L446" s="210"/>
      <c r="M446" s="628"/>
      <c r="N446" s="210"/>
      <c r="O446" s="210"/>
      <c r="P446" s="210"/>
      <c r="Q446" s="210"/>
      <c r="R446" s="210"/>
      <c r="S446" s="210"/>
      <c r="T446" s="210"/>
      <c r="U446" s="210"/>
      <c r="V446" s="210"/>
      <c r="W446" s="210"/>
      <c r="X446" s="210"/>
      <c r="Y446" s="210"/>
      <c r="Z446" s="210"/>
    </row>
    <row r="447" ht="12.75" customHeight="1">
      <c r="A447" s="625"/>
      <c r="B447" s="625"/>
      <c r="C447" s="625"/>
      <c r="D447" s="627"/>
      <c r="E447" s="210"/>
      <c r="F447" s="210"/>
      <c r="G447" s="210"/>
      <c r="H447" s="210"/>
      <c r="I447" s="627"/>
      <c r="J447" s="210"/>
      <c r="K447" s="210"/>
      <c r="L447" s="210"/>
      <c r="M447" s="628"/>
      <c r="N447" s="210"/>
      <c r="O447" s="210"/>
      <c r="P447" s="210"/>
      <c r="Q447" s="210"/>
      <c r="R447" s="210"/>
      <c r="S447" s="210"/>
      <c r="T447" s="210"/>
      <c r="U447" s="210"/>
      <c r="V447" s="210"/>
      <c r="W447" s="210"/>
      <c r="X447" s="210"/>
      <c r="Y447" s="210"/>
      <c r="Z447" s="210"/>
    </row>
    <row r="448" ht="12.75" customHeight="1">
      <c r="A448" s="625"/>
      <c r="B448" s="625"/>
      <c r="C448" s="625"/>
      <c r="D448" s="627"/>
      <c r="E448" s="210"/>
      <c r="F448" s="210"/>
      <c r="G448" s="210"/>
      <c r="H448" s="210"/>
      <c r="I448" s="627"/>
      <c r="J448" s="210"/>
      <c r="K448" s="210"/>
      <c r="L448" s="210"/>
      <c r="M448" s="628"/>
      <c r="N448" s="210"/>
      <c r="O448" s="210"/>
      <c r="P448" s="210"/>
      <c r="Q448" s="210"/>
      <c r="R448" s="210"/>
      <c r="S448" s="210"/>
      <c r="T448" s="210"/>
      <c r="U448" s="210"/>
      <c r="V448" s="210"/>
      <c r="W448" s="210"/>
      <c r="X448" s="210"/>
      <c r="Y448" s="210"/>
      <c r="Z448" s="210"/>
    </row>
    <row r="449" ht="12.75" customHeight="1">
      <c r="A449" s="625"/>
      <c r="B449" s="625"/>
      <c r="C449" s="625"/>
      <c r="D449" s="627"/>
      <c r="E449" s="210"/>
      <c r="F449" s="210"/>
      <c r="G449" s="210"/>
      <c r="H449" s="210"/>
      <c r="I449" s="627"/>
      <c r="J449" s="210"/>
      <c r="K449" s="210"/>
      <c r="L449" s="210"/>
      <c r="M449" s="628"/>
      <c r="N449" s="210"/>
      <c r="O449" s="210"/>
      <c r="P449" s="210"/>
      <c r="Q449" s="210"/>
      <c r="R449" s="210"/>
      <c r="S449" s="210"/>
      <c r="T449" s="210"/>
      <c r="U449" s="210"/>
      <c r="V449" s="210"/>
      <c r="W449" s="210"/>
      <c r="X449" s="210"/>
      <c r="Y449" s="210"/>
      <c r="Z449" s="210"/>
    </row>
    <row r="450" ht="12.75" customHeight="1">
      <c r="A450" s="625"/>
      <c r="B450" s="625"/>
      <c r="C450" s="625"/>
      <c r="D450" s="627"/>
      <c r="E450" s="210"/>
      <c r="F450" s="210"/>
      <c r="G450" s="210"/>
      <c r="H450" s="210"/>
      <c r="I450" s="627"/>
      <c r="J450" s="210"/>
      <c r="K450" s="210"/>
      <c r="L450" s="210"/>
      <c r="M450" s="628"/>
      <c r="N450" s="210"/>
      <c r="O450" s="210"/>
      <c r="P450" s="210"/>
      <c r="Q450" s="210"/>
      <c r="R450" s="210"/>
      <c r="S450" s="210"/>
      <c r="T450" s="210"/>
      <c r="U450" s="210"/>
      <c r="V450" s="210"/>
      <c r="W450" s="210"/>
      <c r="X450" s="210"/>
      <c r="Y450" s="210"/>
      <c r="Z450" s="210"/>
    </row>
    <row r="451" ht="12.75" customHeight="1">
      <c r="A451" s="625"/>
      <c r="B451" s="625"/>
      <c r="C451" s="625"/>
      <c r="D451" s="627"/>
      <c r="E451" s="210"/>
      <c r="F451" s="210"/>
      <c r="G451" s="210"/>
      <c r="H451" s="210"/>
      <c r="I451" s="627"/>
      <c r="J451" s="210"/>
      <c r="K451" s="210"/>
      <c r="L451" s="210"/>
      <c r="M451" s="628"/>
      <c r="N451" s="210"/>
      <c r="O451" s="210"/>
      <c r="P451" s="210"/>
      <c r="Q451" s="210"/>
      <c r="R451" s="210"/>
      <c r="S451" s="210"/>
      <c r="T451" s="210"/>
      <c r="U451" s="210"/>
      <c r="V451" s="210"/>
      <c r="W451" s="210"/>
      <c r="X451" s="210"/>
      <c r="Y451" s="210"/>
      <c r="Z451" s="210"/>
    </row>
    <row r="452" ht="12.75" customHeight="1">
      <c r="A452" s="625"/>
      <c r="B452" s="625"/>
      <c r="C452" s="625"/>
      <c r="D452" s="627"/>
      <c r="E452" s="210"/>
      <c r="F452" s="210"/>
      <c r="G452" s="210"/>
      <c r="H452" s="210"/>
      <c r="I452" s="627"/>
      <c r="J452" s="210"/>
      <c r="K452" s="210"/>
      <c r="L452" s="210"/>
      <c r="M452" s="628"/>
      <c r="N452" s="210"/>
      <c r="O452" s="210"/>
      <c r="P452" s="210"/>
      <c r="Q452" s="210"/>
      <c r="R452" s="210"/>
      <c r="S452" s="210"/>
      <c r="T452" s="210"/>
      <c r="U452" s="210"/>
      <c r="V452" s="210"/>
      <c r="W452" s="210"/>
      <c r="X452" s="210"/>
      <c r="Y452" s="210"/>
      <c r="Z452" s="210"/>
    </row>
    <row r="453" ht="12.75" customHeight="1">
      <c r="A453" s="625"/>
      <c r="B453" s="625"/>
      <c r="C453" s="625"/>
      <c r="D453" s="627"/>
      <c r="E453" s="210"/>
      <c r="F453" s="210"/>
      <c r="G453" s="210"/>
      <c r="H453" s="210"/>
      <c r="I453" s="627"/>
      <c r="J453" s="210"/>
      <c r="K453" s="210"/>
      <c r="L453" s="210"/>
      <c r="M453" s="628"/>
      <c r="N453" s="210"/>
      <c r="O453" s="210"/>
      <c r="P453" s="210"/>
      <c r="Q453" s="210"/>
      <c r="R453" s="210"/>
      <c r="S453" s="210"/>
      <c r="T453" s="210"/>
      <c r="U453" s="210"/>
      <c r="V453" s="210"/>
      <c r="W453" s="210"/>
      <c r="X453" s="210"/>
      <c r="Y453" s="210"/>
      <c r="Z453" s="210"/>
    </row>
    <row r="454" ht="12.75" customHeight="1">
      <c r="A454" s="625"/>
      <c r="B454" s="625"/>
      <c r="C454" s="625"/>
      <c r="D454" s="627"/>
      <c r="E454" s="210"/>
      <c r="F454" s="210"/>
      <c r="G454" s="210"/>
      <c r="H454" s="210"/>
      <c r="I454" s="627"/>
      <c r="J454" s="210"/>
      <c r="K454" s="210"/>
      <c r="L454" s="210"/>
      <c r="M454" s="628"/>
      <c r="N454" s="210"/>
      <c r="O454" s="210"/>
      <c r="P454" s="210"/>
      <c r="Q454" s="210"/>
      <c r="R454" s="210"/>
      <c r="S454" s="210"/>
      <c r="T454" s="210"/>
      <c r="U454" s="210"/>
      <c r="V454" s="210"/>
      <c r="W454" s="210"/>
      <c r="X454" s="210"/>
      <c r="Y454" s="210"/>
      <c r="Z454" s="210"/>
    </row>
    <row r="455" ht="12.75" customHeight="1">
      <c r="A455" s="625"/>
      <c r="B455" s="625"/>
      <c r="C455" s="625"/>
      <c r="D455" s="627"/>
      <c r="E455" s="210"/>
      <c r="F455" s="210"/>
      <c r="G455" s="210"/>
      <c r="H455" s="210"/>
      <c r="I455" s="627"/>
      <c r="J455" s="210"/>
      <c r="K455" s="210"/>
      <c r="L455" s="210"/>
      <c r="M455" s="628"/>
      <c r="N455" s="210"/>
      <c r="O455" s="210"/>
      <c r="P455" s="210"/>
      <c r="Q455" s="210"/>
      <c r="R455" s="210"/>
      <c r="S455" s="210"/>
      <c r="T455" s="210"/>
      <c r="U455" s="210"/>
      <c r="V455" s="210"/>
      <c r="W455" s="210"/>
      <c r="X455" s="210"/>
      <c r="Y455" s="210"/>
      <c r="Z455" s="210"/>
    </row>
    <row r="456" ht="12.75" customHeight="1">
      <c r="A456" s="625"/>
      <c r="B456" s="625"/>
      <c r="C456" s="625"/>
      <c r="D456" s="627"/>
      <c r="E456" s="210"/>
      <c r="F456" s="210"/>
      <c r="G456" s="210"/>
      <c r="H456" s="210"/>
      <c r="I456" s="627"/>
      <c r="J456" s="210"/>
      <c r="K456" s="210"/>
      <c r="L456" s="210"/>
      <c r="M456" s="628"/>
      <c r="N456" s="210"/>
      <c r="O456" s="210"/>
      <c r="P456" s="210"/>
      <c r="Q456" s="210"/>
      <c r="R456" s="210"/>
      <c r="S456" s="210"/>
      <c r="T456" s="210"/>
      <c r="U456" s="210"/>
      <c r="V456" s="210"/>
      <c r="W456" s="210"/>
      <c r="X456" s="210"/>
      <c r="Y456" s="210"/>
      <c r="Z456" s="210"/>
    </row>
    <row r="457" ht="12.75" customHeight="1">
      <c r="A457" s="625"/>
      <c r="B457" s="625"/>
      <c r="C457" s="625"/>
      <c r="D457" s="627"/>
      <c r="E457" s="210"/>
      <c r="F457" s="210"/>
      <c r="G457" s="210"/>
      <c r="H457" s="210"/>
      <c r="I457" s="627"/>
      <c r="J457" s="210"/>
      <c r="K457" s="210"/>
      <c r="L457" s="210"/>
      <c r="M457" s="628"/>
      <c r="N457" s="210"/>
      <c r="O457" s="210"/>
      <c r="P457" s="210"/>
      <c r="Q457" s="210"/>
      <c r="R457" s="210"/>
      <c r="S457" s="210"/>
      <c r="T457" s="210"/>
      <c r="U457" s="210"/>
      <c r="V457" s="210"/>
      <c r="W457" s="210"/>
      <c r="X457" s="210"/>
      <c r="Y457" s="210"/>
      <c r="Z457" s="210"/>
    </row>
    <row r="458" ht="12.75" customHeight="1">
      <c r="A458" s="625"/>
      <c r="B458" s="625"/>
      <c r="C458" s="625"/>
      <c r="D458" s="627"/>
      <c r="E458" s="210"/>
      <c r="F458" s="210"/>
      <c r="G458" s="210"/>
      <c r="H458" s="210"/>
      <c r="I458" s="627"/>
      <c r="J458" s="210"/>
      <c r="K458" s="210"/>
      <c r="L458" s="210"/>
      <c r="M458" s="628"/>
      <c r="N458" s="210"/>
      <c r="O458" s="210"/>
      <c r="P458" s="210"/>
      <c r="Q458" s="210"/>
      <c r="R458" s="210"/>
      <c r="S458" s="210"/>
      <c r="T458" s="210"/>
      <c r="U458" s="210"/>
      <c r="V458" s="210"/>
      <c r="W458" s="210"/>
      <c r="X458" s="210"/>
      <c r="Y458" s="210"/>
      <c r="Z458" s="210"/>
    </row>
    <row r="459" ht="12.75" customHeight="1">
      <c r="A459" s="625"/>
      <c r="B459" s="625"/>
      <c r="C459" s="625"/>
      <c r="D459" s="627"/>
      <c r="E459" s="210"/>
      <c r="F459" s="210"/>
      <c r="G459" s="210"/>
      <c r="H459" s="210"/>
      <c r="I459" s="627"/>
      <c r="J459" s="210"/>
      <c r="K459" s="210"/>
      <c r="L459" s="210"/>
      <c r="M459" s="628"/>
      <c r="N459" s="210"/>
      <c r="O459" s="210"/>
      <c r="P459" s="210"/>
      <c r="Q459" s="210"/>
      <c r="R459" s="210"/>
      <c r="S459" s="210"/>
      <c r="T459" s="210"/>
      <c r="U459" s="210"/>
      <c r="V459" s="210"/>
      <c r="W459" s="210"/>
      <c r="X459" s="210"/>
      <c r="Y459" s="210"/>
      <c r="Z459" s="210"/>
    </row>
    <row r="460" ht="12.75" customHeight="1">
      <c r="A460" s="625"/>
      <c r="B460" s="625"/>
      <c r="C460" s="625"/>
      <c r="D460" s="627"/>
      <c r="E460" s="210"/>
      <c r="F460" s="210"/>
      <c r="G460" s="210"/>
      <c r="H460" s="210"/>
      <c r="I460" s="627"/>
      <c r="J460" s="210"/>
      <c r="K460" s="210"/>
      <c r="L460" s="210"/>
      <c r="M460" s="628"/>
      <c r="N460" s="210"/>
      <c r="O460" s="210"/>
      <c r="P460" s="210"/>
      <c r="Q460" s="210"/>
      <c r="R460" s="210"/>
      <c r="S460" s="210"/>
      <c r="T460" s="210"/>
      <c r="U460" s="210"/>
      <c r="V460" s="210"/>
      <c r="W460" s="210"/>
      <c r="X460" s="210"/>
      <c r="Y460" s="210"/>
      <c r="Z460" s="210"/>
    </row>
    <row r="461" ht="12.75" customHeight="1">
      <c r="A461" s="625"/>
      <c r="B461" s="625"/>
      <c r="C461" s="625"/>
      <c r="D461" s="627"/>
      <c r="E461" s="210"/>
      <c r="F461" s="210"/>
      <c r="G461" s="210"/>
      <c r="H461" s="210"/>
      <c r="I461" s="627"/>
      <c r="J461" s="210"/>
      <c r="K461" s="210"/>
      <c r="L461" s="210"/>
      <c r="M461" s="628"/>
      <c r="N461" s="210"/>
      <c r="O461" s="210"/>
      <c r="P461" s="210"/>
      <c r="Q461" s="210"/>
      <c r="R461" s="210"/>
      <c r="S461" s="210"/>
      <c r="T461" s="210"/>
      <c r="U461" s="210"/>
      <c r="V461" s="210"/>
      <c r="W461" s="210"/>
      <c r="X461" s="210"/>
      <c r="Y461" s="210"/>
      <c r="Z461" s="210"/>
    </row>
    <row r="462" ht="12.75" customHeight="1">
      <c r="A462" s="625"/>
      <c r="B462" s="625"/>
      <c r="C462" s="625"/>
      <c r="D462" s="627"/>
      <c r="E462" s="210"/>
      <c r="F462" s="210"/>
      <c r="G462" s="210"/>
      <c r="H462" s="210"/>
      <c r="I462" s="627"/>
      <c r="J462" s="210"/>
      <c r="K462" s="210"/>
      <c r="L462" s="210"/>
      <c r="M462" s="628"/>
      <c r="N462" s="210"/>
      <c r="O462" s="210"/>
      <c r="P462" s="210"/>
      <c r="Q462" s="210"/>
      <c r="R462" s="210"/>
      <c r="S462" s="210"/>
      <c r="T462" s="210"/>
      <c r="U462" s="210"/>
      <c r="V462" s="210"/>
      <c r="W462" s="210"/>
      <c r="X462" s="210"/>
      <c r="Y462" s="210"/>
      <c r="Z462" s="210"/>
    </row>
    <row r="463" ht="12.75" customHeight="1">
      <c r="A463" s="625"/>
      <c r="B463" s="625"/>
      <c r="C463" s="625"/>
      <c r="D463" s="627"/>
      <c r="E463" s="210"/>
      <c r="F463" s="210"/>
      <c r="G463" s="210"/>
      <c r="H463" s="210"/>
      <c r="I463" s="627"/>
      <c r="J463" s="210"/>
      <c r="K463" s="210"/>
      <c r="L463" s="210"/>
      <c r="M463" s="628"/>
      <c r="N463" s="210"/>
      <c r="O463" s="210"/>
      <c r="P463" s="210"/>
      <c r="Q463" s="210"/>
      <c r="R463" s="210"/>
      <c r="S463" s="210"/>
      <c r="T463" s="210"/>
      <c r="U463" s="210"/>
      <c r="V463" s="210"/>
      <c r="W463" s="210"/>
      <c r="X463" s="210"/>
      <c r="Y463" s="210"/>
      <c r="Z463" s="210"/>
    </row>
    <row r="464" ht="12.75" customHeight="1">
      <c r="A464" s="625"/>
      <c r="B464" s="625"/>
      <c r="C464" s="625"/>
      <c r="D464" s="627"/>
      <c r="E464" s="210"/>
      <c r="F464" s="210"/>
      <c r="G464" s="210"/>
      <c r="H464" s="210"/>
      <c r="I464" s="627"/>
      <c r="J464" s="210"/>
      <c r="K464" s="210"/>
      <c r="L464" s="210"/>
      <c r="M464" s="628"/>
      <c r="N464" s="210"/>
      <c r="O464" s="210"/>
      <c r="P464" s="210"/>
      <c r="Q464" s="210"/>
      <c r="R464" s="210"/>
      <c r="S464" s="210"/>
      <c r="T464" s="210"/>
      <c r="U464" s="210"/>
      <c r="V464" s="210"/>
      <c r="W464" s="210"/>
      <c r="X464" s="210"/>
      <c r="Y464" s="210"/>
      <c r="Z464" s="210"/>
    </row>
    <row r="465" ht="12.75" customHeight="1">
      <c r="A465" s="625"/>
      <c r="B465" s="625"/>
      <c r="C465" s="625"/>
      <c r="D465" s="627"/>
      <c r="E465" s="210"/>
      <c r="F465" s="210"/>
      <c r="G465" s="210"/>
      <c r="H465" s="210"/>
      <c r="I465" s="627"/>
      <c r="J465" s="210"/>
      <c r="K465" s="210"/>
      <c r="L465" s="210"/>
      <c r="M465" s="628"/>
      <c r="N465" s="210"/>
      <c r="O465" s="210"/>
      <c r="P465" s="210"/>
      <c r="Q465" s="210"/>
      <c r="R465" s="210"/>
      <c r="S465" s="210"/>
      <c r="T465" s="210"/>
      <c r="U465" s="210"/>
      <c r="V465" s="210"/>
      <c r="W465" s="210"/>
      <c r="X465" s="210"/>
      <c r="Y465" s="210"/>
      <c r="Z465" s="210"/>
    </row>
    <row r="466" ht="12.75" customHeight="1">
      <c r="A466" s="625"/>
      <c r="B466" s="625"/>
      <c r="C466" s="625"/>
      <c r="D466" s="627"/>
      <c r="E466" s="210"/>
      <c r="F466" s="210"/>
      <c r="G466" s="210"/>
      <c r="H466" s="210"/>
      <c r="I466" s="627"/>
      <c r="J466" s="210"/>
      <c r="K466" s="210"/>
      <c r="L466" s="210"/>
      <c r="M466" s="628"/>
      <c r="N466" s="210"/>
      <c r="O466" s="210"/>
      <c r="P466" s="210"/>
      <c r="Q466" s="210"/>
      <c r="R466" s="210"/>
      <c r="S466" s="210"/>
      <c r="T466" s="210"/>
      <c r="U466" s="210"/>
      <c r="V466" s="210"/>
      <c r="W466" s="210"/>
      <c r="X466" s="210"/>
      <c r="Y466" s="210"/>
      <c r="Z466" s="210"/>
    </row>
    <row r="467" ht="12.75" customHeight="1">
      <c r="A467" s="625"/>
      <c r="B467" s="625"/>
      <c r="C467" s="625"/>
      <c r="D467" s="627"/>
      <c r="E467" s="210"/>
      <c r="F467" s="210"/>
      <c r="G467" s="210"/>
      <c r="H467" s="210"/>
      <c r="I467" s="627"/>
      <c r="J467" s="210"/>
      <c r="K467" s="210"/>
      <c r="L467" s="210"/>
      <c r="M467" s="628"/>
      <c r="N467" s="210"/>
      <c r="O467" s="210"/>
      <c r="P467" s="210"/>
      <c r="Q467" s="210"/>
      <c r="R467" s="210"/>
      <c r="S467" s="210"/>
      <c r="T467" s="210"/>
      <c r="U467" s="210"/>
      <c r="V467" s="210"/>
      <c r="W467" s="210"/>
      <c r="X467" s="210"/>
      <c r="Y467" s="210"/>
      <c r="Z467" s="210"/>
    </row>
    <row r="468" ht="12.75" customHeight="1">
      <c r="A468" s="625"/>
      <c r="B468" s="625"/>
      <c r="C468" s="625"/>
      <c r="D468" s="627"/>
      <c r="E468" s="210"/>
      <c r="F468" s="210"/>
      <c r="G468" s="210"/>
      <c r="H468" s="210"/>
      <c r="I468" s="627"/>
      <c r="J468" s="210"/>
      <c r="K468" s="210"/>
      <c r="L468" s="210"/>
      <c r="M468" s="628"/>
      <c r="N468" s="210"/>
      <c r="O468" s="210"/>
      <c r="P468" s="210"/>
      <c r="Q468" s="210"/>
      <c r="R468" s="210"/>
      <c r="S468" s="210"/>
      <c r="T468" s="210"/>
      <c r="U468" s="210"/>
      <c r="V468" s="210"/>
      <c r="W468" s="210"/>
      <c r="X468" s="210"/>
      <c r="Y468" s="210"/>
      <c r="Z468" s="210"/>
    </row>
    <row r="469" ht="12.75" customHeight="1">
      <c r="A469" s="625"/>
      <c r="B469" s="625"/>
      <c r="C469" s="625"/>
      <c r="D469" s="627"/>
      <c r="E469" s="210"/>
      <c r="F469" s="210"/>
      <c r="G469" s="210"/>
      <c r="H469" s="210"/>
      <c r="I469" s="627"/>
      <c r="J469" s="210"/>
      <c r="K469" s="210"/>
      <c r="L469" s="210"/>
      <c r="M469" s="628"/>
      <c r="N469" s="210"/>
      <c r="O469" s="210"/>
      <c r="P469" s="210"/>
      <c r="Q469" s="210"/>
      <c r="R469" s="210"/>
      <c r="S469" s="210"/>
      <c r="T469" s="210"/>
      <c r="U469" s="210"/>
      <c r="V469" s="210"/>
      <c r="W469" s="210"/>
      <c r="X469" s="210"/>
      <c r="Y469" s="210"/>
      <c r="Z469" s="210"/>
    </row>
    <row r="470" ht="12.75" customHeight="1">
      <c r="A470" s="625"/>
      <c r="B470" s="625"/>
      <c r="C470" s="625"/>
      <c r="D470" s="627"/>
      <c r="E470" s="210"/>
      <c r="F470" s="210"/>
      <c r="G470" s="210"/>
      <c r="H470" s="210"/>
      <c r="I470" s="627"/>
      <c r="J470" s="210"/>
      <c r="K470" s="210"/>
      <c r="L470" s="210"/>
      <c r="M470" s="628"/>
      <c r="N470" s="210"/>
      <c r="O470" s="210"/>
      <c r="P470" s="210"/>
      <c r="Q470" s="210"/>
      <c r="R470" s="210"/>
      <c r="S470" s="210"/>
      <c r="T470" s="210"/>
      <c r="U470" s="210"/>
      <c r="V470" s="210"/>
      <c r="W470" s="210"/>
      <c r="X470" s="210"/>
      <c r="Y470" s="210"/>
      <c r="Z470" s="210"/>
    </row>
    <row r="471" ht="12.75" customHeight="1">
      <c r="A471" s="625"/>
      <c r="B471" s="625"/>
      <c r="C471" s="625"/>
      <c r="D471" s="627"/>
      <c r="E471" s="210"/>
      <c r="F471" s="210"/>
      <c r="G471" s="210"/>
      <c r="H471" s="210"/>
      <c r="I471" s="627"/>
      <c r="J471" s="210"/>
      <c r="K471" s="210"/>
      <c r="L471" s="210"/>
      <c r="M471" s="628"/>
      <c r="N471" s="210"/>
      <c r="O471" s="210"/>
      <c r="P471" s="210"/>
      <c r="Q471" s="210"/>
      <c r="R471" s="210"/>
      <c r="S471" s="210"/>
      <c r="T471" s="210"/>
      <c r="U471" s="210"/>
      <c r="V471" s="210"/>
      <c r="W471" s="210"/>
      <c r="X471" s="210"/>
      <c r="Y471" s="210"/>
      <c r="Z471" s="210"/>
    </row>
    <row r="472" ht="12.75" customHeight="1">
      <c r="A472" s="625"/>
      <c r="B472" s="625"/>
      <c r="C472" s="625"/>
      <c r="D472" s="627"/>
      <c r="E472" s="210"/>
      <c r="F472" s="210"/>
      <c r="G472" s="210"/>
      <c r="H472" s="210"/>
      <c r="I472" s="627"/>
      <c r="J472" s="210"/>
      <c r="K472" s="210"/>
      <c r="L472" s="210"/>
      <c r="M472" s="628"/>
      <c r="N472" s="210"/>
      <c r="O472" s="210"/>
      <c r="P472" s="210"/>
      <c r="Q472" s="210"/>
      <c r="R472" s="210"/>
      <c r="S472" s="210"/>
      <c r="T472" s="210"/>
      <c r="U472" s="210"/>
      <c r="V472" s="210"/>
      <c r="W472" s="210"/>
      <c r="X472" s="210"/>
      <c r="Y472" s="210"/>
      <c r="Z472" s="210"/>
    </row>
    <row r="473" ht="12.75" customHeight="1">
      <c r="A473" s="625"/>
      <c r="B473" s="625"/>
      <c r="C473" s="625"/>
      <c r="D473" s="627"/>
      <c r="E473" s="210"/>
      <c r="F473" s="210"/>
      <c r="G473" s="210"/>
      <c r="H473" s="210"/>
      <c r="I473" s="627"/>
      <c r="J473" s="210"/>
      <c r="K473" s="210"/>
      <c r="L473" s="210"/>
      <c r="M473" s="628"/>
      <c r="N473" s="210"/>
      <c r="O473" s="210"/>
      <c r="P473" s="210"/>
      <c r="Q473" s="210"/>
      <c r="R473" s="210"/>
      <c r="S473" s="210"/>
      <c r="T473" s="210"/>
      <c r="U473" s="210"/>
      <c r="V473" s="210"/>
      <c r="W473" s="210"/>
      <c r="X473" s="210"/>
      <c r="Y473" s="210"/>
      <c r="Z473" s="210"/>
    </row>
    <row r="474" ht="12.75" customHeight="1">
      <c r="A474" s="625"/>
      <c r="B474" s="625"/>
      <c r="C474" s="625"/>
      <c r="D474" s="627"/>
      <c r="E474" s="210"/>
      <c r="F474" s="210"/>
      <c r="G474" s="210"/>
      <c r="H474" s="210"/>
      <c r="I474" s="627"/>
      <c r="J474" s="210"/>
      <c r="K474" s="210"/>
      <c r="L474" s="210"/>
      <c r="M474" s="628"/>
      <c r="N474" s="210"/>
      <c r="O474" s="210"/>
      <c r="P474" s="210"/>
      <c r="Q474" s="210"/>
      <c r="R474" s="210"/>
      <c r="S474" s="210"/>
      <c r="T474" s="210"/>
      <c r="U474" s="210"/>
      <c r="V474" s="210"/>
      <c r="W474" s="210"/>
      <c r="X474" s="210"/>
      <c r="Y474" s="210"/>
      <c r="Z474" s="210"/>
    </row>
    <row r="475" ht="12.75" customHeight="1">
      <c r="A475" s="625"/>
      <c r="B475" s="625"/>
      <c r="C475" s="625"/>
      <c r="D475" s="627"/>
      <c r="E475" s="210"/>
      <c r="F475" s="210"/>
      <c r="G475" s="210"/>
      <c r="H475" s="210"/>
      <c r="I475" s="627"/>
      <c r="J475" s="210"/>
      <c r="K475" s="210"/>
      <c r="L475" s="210"/>
      <c r="M475" s="628"/>
      <c r="N475" s="210"/>
      <c r="O475" s="210"/>
      <c r="P475" s="210"/>
      <c r="Q475" s="210"/>
      <c r="R475" s="210"/>
      <c r="S475" s="210"/>
      <c r="T475" s="210"/>
      <c r="U475" s="210"/>
      <c r="V475" s="210"/>
      <c r="W475" s="210"/>
      <c r="X475" s="210"/>
      <c r="Y475" s="210"/>
      <c r="Z475" s="210"/>
    </row>
    <row r="476" ht="12.75" customHeight="1">
      <c r="A476" s="625"/>
      <c r="B476" s="625"/>
      <c r="C476" s="625"/>
      <c r="D476" s="627"/>
      <c r="E476" s="210"/>
      <c r="F476" s="210"/>
      <c r="G476" s="210"/>
      <c r="H476" s="210"/>
      <c r="I476" s="627"/>
      <c r="J476" s="210"/>
      <c r="K476" s="210"/>
      <c r="L476" s="210"/>
      <c r="M476" s="628"/>
      <c r="N476" s="210"/>
      <c r="O476" s="210"/>
      <c r="P476" s="210"/>
      <c r="Q476" s="210"/>
      <c r="R476" s="210"/>
      <c r="S476" s="210"/>
      <c r="T476" s="210"/>
      <c r="U476" s="210"/>
      <c r="V476" s="210"/>
      <c r="W476" s="210"/>
      <c r="X476" s="210"/>
      <c r="Y476" s="210"/>
      <c r="Z476" s="210"/>
    </row>
    <row r="477" ht="12.75" customHeight="1">
      <c r="A477" s="625"/>
      <c r="B477" s="625"/>
      <c r="C477" s="625"/>
      <c r="D477" s="627"/>
      <c r="E477" s="210"/>
      <c r="F477" s="210"/>
      <c r="G477" s="210"/>
      <c r="H477" s="210"/>
      <c r="I477" s="627"/>
      <c r="J477" s="210"/>
      <c r="K477" s="210"/>
      <c r="L477" s="210"/>
      <c r="M477" s="628"/>
      <c r="N477" s="210"/>
      <c r="O477" s="210"/>
      <c r="P477" s="210"/>
      <c r="Q477" s="210"/>
      <c r="R477" s="210"/>
      <c r="S477" s="210"/>
      <c r="T477" s="210"/>
      <c r="U477" s="210"/>
      <c r="V477" s="210"/>
      <c r="W477" s="210"/>
      <c r="X477" s="210"/>
      <c r="Y477" s="210"/>
      <c r="Z477" s="210"/>
    </row>
    <row r="478" ht="12.75" customHeight="1">
      <c r="A478" s="625"/>
      <c r="B478" s="625"/>
      <c r="C478" s="625"/>
      <c r="D478" s="627"/>
      <c r="E478" s="210"/>
      <c r="F478" s="210"/>
      <c r="G478" s="210"/>
      <c r="H478" s="210"/>
      <c r="I478" s="627"/>
      <c r="J478" s="210"/>
      <c r="K478" s="210"/>
      <c r="L478" s="210"/>
      <c r="M478" s="628"/>
      <c r="N478" s="210"/>
      <c r="O478" s="210"/>
      <c r="P478" s="210"/>
      <c r="Q478" s="210"/>
      <c r="R478" s="210"/>
      <c r="S478" s="210"/>
      <c r="T478" s="210"/>
      <c r="U478" s="210"/>
      <c r="V478" s="210"/>
      <c r="W478" s="210"/>
      <c r="X478" s="210"/>
      <c r="Y478" s="210"/>
      <c r="Z478" s="210"/>
    </row>
    <row r="479" ht="12.75" customHeight="1">
      <c r="A479" s="625"/>
      <c r="B479" s="625"/>
      <c r="C479" s="625"/>
      <c r="D479" s="627"/>
      <c r="E479" s="210"/>
      <c r="F479" s="210"/>
      <c r="G479" s="210"/>
      <c r="H479" s="210"/>
      <c r="I479" s="627"/>
      <c r="J479" s="210"/>
      <c r="K479" s="210"/>
      <c r="L479" s="210"/>
      <c r="M479" s="628"/>
      <c r="N479" s="210"/>
      <c r="O479" s="210"/>
      <c r="P479" s="210"/>
      <c r="Q479" s="210"/>
      <c r="R479" s="210"/>
      <c r="S479" s="210"/>
      <c r="T479" s="210"/>
      <c r="U479" s="210"/>
      <c r="V479" s="210"/>
      <c r="W479" s="210"/>
      <c r="X479" s="210"/>
      <c r="Y479" s="210"/>
      <c r="Z479" s="210"/>
    </row>
    <row r="480" ht="12.75" customHeight="1">
      <c r="A480" s="625"/>
      <c r="B480" s="625"/>
      <c r="C480" s="625"/>
      <c r="D480" s="627"/>
      <c r="E480" s="210"/>
      <c r="F480" s="210"/>
      <c r="G480" s="210"/>
      <c r="H480" s="210"/>
      <c r="I480" s="627"/>
      <c r="J480" s="210"/>
      <c r="K480" s="210"/>
      <c r="L480" s="210"/>
      <c r="M480" s="628"/>
      <c r="N480" s="210"/>
      <c r="O480" s="210"/>
      <c r="P480" s="210"/>
      <c r="Q480" s="210"/>
      <c r="R480" s="210"/>
      <c r="S480" s="210"/>
      <c r="T480" s="210"/>
      <c r="U480" s="210"/>
      <c r="V480" s="210"/>
      <c r="W480" s="210"/>
      <c r="X480" s="210"/>
      <c r="Y480" s="210"/>
      <c r="Z480" s="210"/>
    </row>
    <row r="481" ht="12.75" customHeight="1">
      <c r="A481" s="625"/>
      <c r="B481" s="625"/>
      <c r="C481" s="625"/>
      <c r="D481" s="627"/>
      <c r="E481" s="210"/>
      <c r="F481" s="210"/>
      <c r="G481" s="210"/>
      <c r="H481" s="210"/>
      <c r="I481" s="627"/>
      <c r="J481" s="210"/>
      <c r="K481" s="210"/>
      <c r="L481" s="210"/>
      <c r="M481" s="628"/>
      <c r="N481" s="210"/>
      <c r="O481" s="210"/>
      <c r="P481" s="210"/>
      <c r="Q481" s="210"/>
      <c r="R481" s="210"/>
      <c r="S481" s="210"/>
      <c r="T481" s="210"/>
      <c r="U481" s="210"/>
      <c r="V481" s="210"/>
      <c r="W481" s="210"/>
      <c r="X481" s="210"/>
      <c r="Y481" s="210"/>
      <c r="Z481" s="210"/>
    </row>
    <row r="482" ht="12.75" customHeight="1">
      <c r="A482" s="625"/>
      <c r="B482" s="625"/>
      <c r="C482" s="625"/>
      <c r="D482" s="627"/>
      <c r="E482" s="210"/>
      <c r="F482" s="210"/>
      <c r="G482" s="210"/>
      <c r="H482" s="210"/>
      <c r="I482" s="627"/>
      <c r="J482" s="210"/>
      <c r="K482" s="210"/>
      <c r="L482" s="210"/>
      <c r="M482" s="628"/>
      <c r="N482" s="210"/>
      <c r="O482" s="210"/>
      <c r="P482" s="210"/>
      <c r="Q482" s="210"/>
      <c r="R482" s="210"/>
      <c r="S482" s="210"/>
      <c r="T482" s="210"/>
      <c r="U482" s="210"/>
      <c r="V482" s="210"/>
      <c r="W482" s="210"/>
      <c r="X482" s="210"/>
      <c r="Y482" s="210"/>
      <c r="Z482" s="210"/>
    </row>
    <row r="483" ht="12.75" customHeight="1">
      <c r="A483" s="625"/>
      <c r="B483" s="625"/>
      <c r="C483" s="625"/>
      <c r="D483" s="627"/>
      <c r="E483" s="210"/>
      <c r="F483" s="210"/>
      <c r="G483" s="210"/>
      <c r="H483" s="210"/>
      <c r="I483" s="627"/>
      <c r="J483" s="210"/>
      <c r="K483" s="210"/>
      <c r="L483" s="210"/>
      <c r="M483" s="628"/>
      <c r="N483" s="210"/>
      <c r="O483" s="210"/>
      <c r="P483" s="210"/>
      <c r="Q483" s="210"/>
      <c r="R483" s="210"/>
      <c r="S483" s="210"/>
      <c r="T483" s="210"/>
      <c r="U483" s="210"/>
      <c r="V483" s="210"/>
      <c r="W483" s="210"/>
      <c r="X483" s="210"/>
      <c r="Y483" s="210"/>
      <c r="Z483" s="210"/>
    </row>
    <row r="484" ht="12.75" customHeight="1">
      <c r="A484" s="625"/>
      <c r="B484" s="625"/>
      <c r="C484" s="625"/>
      <c r="D484" s="627"/>
      <c r="E484" s="210"/>
      <c r="F484" s="210"/>
      <c r="G484" s="210"/>
      <c r="H484" s="210"/>
      <c r="I484" s="627"/>
      <c r="J484" s="210"/>
      <c r="K484" s="210"/>
      <c r="L484" s="210"/>
      <c r="M484" s="628"/>
      <c r="N484" s="210"/>
      <c r="O484" s="210"/>
      <c r="P484" s="210"/>
      <c r="Q484" s="210"/>
      <c r="R484" s="210"/>
      <c r="S484" s="210"/>
      <c r="T484" s="210"/>
      <c r="U484" s="210"/>
      <c r="V484" s="210"/>
      <c r="W484" s="210"/>
      <c r="X484" s="210"/>
      <c r="Y484" s="210"/>
      <c r="Z484" s="210"/>
    </row>
    <row r="485" ht="12.75" customHeight="1">
      <c r="A485" s="625"/>
      <c r="B485" s="625"/>
      <c r="C485" s="625"/>
      <c r="D485" s="627"/>
      <c r="E485" s="210"/>
      <c r="F485" s="210"/>
      <c r="G485" s="210"/>
      <c r="H485" s="210"/>
      <c r="I485" s="627"/>
      <c r="J485" s="210"/>
      <c r="K485" s="210"/>
      <c r="L485" s="210"/>
      <c r="M485" s="628"/>
      <c r="N485" s="210"/>
      <c r="O485" s="210"/>
      <c r="P485" s="210"/>
      <c r="Q485" s="210"/>
      <c r="R485" s="210"/>
      <c r="S485" s="210"/>
      <c r="T485" s="210"/>
      <c r="U485" s="210"/>
      <c r="V485" s="210"/>
      <c r="W485" s="210"/>
      <c r="X485" s="210"/>
      <c r="Y485" s="210"/>
      <c r="Z485" s="210"/>
    </row>
    <row r="486" ht="12.75" customHeight="1">
      <c r="A486" s="625"/>
      <c r="B486" s="625"/>
      <c r="C486" s="625"/>
      <c r="D486" s="627"/>
      <c r="E486" s="210"/>
      <c r="F486" s="210"/>
      <c r="G486" s="210"/>
      <c r="H486" s="210"/>
      <c r="I486" s="627"/>
      <c r="J486" s="210"/>
      <c r="K486" s="210"/>
      <c r="L486" s="210"/>
      <c r="M486" s="628"/>
      <c r="N486" s="210"/>
      <c r="O486" s="210"/>
      <c r="P486" s="210"/>
      <c r="Q486" s="210"/>
      <c r="R486" s="210"/>
      <c r="S486" s="210"/>
      <c r="T486" s="210"/>
      <c r="U486" s="210"/>
      <c r="V486" s="210"/>
      <c r="W486" s="210"/>
      <c r="X486" s="210"/>
      <c r="Y486" s="210"/>
      <c r="Z486" s="210"/>
    </row>
    <row r="487" ht="12.75" customHeight="1">
      <c r="A487" s="625"/>
      <c r="B487" s="625"/>
      <c r="C487" s="625"/>
      <c r="D487" s="627"/>
      <c r="E487" s="210"/>
      <c r="F487" s="210"/>
      <c r="G487" s="210"/>
      <c r="H487" s="210"/>
      <c r="I487" s="627"/>
      <c r="J487" s="210"/>
      <c r="K487" s="210"/>
      <c r="L487" s="210"/>
      <c r="M487" s="628"/>
      <c r="N487" s="210"/>
      <c r="O487" s="210"/>
      <c r="P487" s="210"/>
      <c r="Q487" s="210"/>
      <c r="R487" s="210"/>
      <c r="S487" s="210"/>
      <c r="T487" s="210"/>
      <c r="U487" s="210"/>
      <c r="V487" s="210"/>
      <c r="W487" s="210"/>
      <c r="X487" s="210"/>
      <c r="Y487" s="210"/>
      <c r="Z487" s="210"/>
    </row>
    <row r="488" ht="12.75" customHeight="1">
      <c r="A488" s="625"/>
      <c r="B488" s="625"/>
      <c r="C488" s="625"/>
      <c r="D488" s="627"/>
      <c r="E488" s="210"/>
      <c r="F488" s="210"/>
      <c r="G488" s="210"/>
      <c r="H488" s="210"/>
      <c r="I488" s="627"/>
      <c r="J488" s="210"/>
      <c r="K488" s="210"/>
      <c r="L488" s="210"/>
      <c r="M488" s="628"/>
      <c r="N488" s="210"/>
      <c r="O488" s="210"/>
      <c r="P488" s="210"/>
      <c r="Q488" s="210"/>
      <c r="R488" s="210"/>
      <c r="S488" s="210"/>
      <c r="T488" s="210"/>
      <c r="U488" s="210"/>
      <c r="V488" s="210"/>
      <c r="W488" s="210"/>
      <c r="X488" s="210"/>
      <c r="Y488" s="210"/>
      <c r="Z488" s="210"/>
    </row>
    <row r="489" ht="12.75" customHeight="1">
      <c r="A489" s="625"/>
      <c r="B489" s="625"/>
      <c r="C489" s="625"/>
      <c r="D489" s="627"/>
      <c r="E489" s="210"/>
      <c r="F489" s="210"/>
      <c r="G489" s="210"/>
      <c r="H489" s="210"/>
      <c r="I489" s="627"/>
      <c r="J489" s="210"/>
      <c r="K489" s="210"/>
      <c r="L489" s="210"/>
      <c r="M489" s="628"/>
      <c r="N489" s="210"/>
      <c r="O489" s="210"/>
      <c r="P489" s="210"/>
      <c r="Q489" s="210"/>
      <c r="R489" s="210"/>
      <c r="S489" s="210"/>
      <c r="T489" s="210"/>
      <c r="U489" s="210"/>
      <c r="V489" s="210"/>
      <c r="W489" s="210"/>
      <c r="X489" s="210"/>
      <c r="Y489" s="210"/>
      <c r="Z489" s="210"/>
    </row>
    <row r="490" ht="12.75" customHeight="1">
      <c r="A490" s="625"/>
      <c r="B490" s="625"/>
      <c r="C490" s="625"/>
      <c r="D490" s="627"/>
      <c r="E490" s="210"/>
      <c r="F490" s="210"/>
      <c r="G490" s="210"/>
      <c r="H490" s="210"/>
      <c r="I490" s="627"/>
      <c r="J490" s="210"/>
      <c r="K490" s="210"/>
      <c r="L490" s="210"/>
      <c r="M490" s="628"/>
      <c r="N490" s="210"/>
      <c r="O490" s="210"/>
      <c r="P490" s="210"/>
      <c r="Q490" s="210"/>
      <c r="R490" s="210"/>
      <c r="S490" s="210"/>
      <c r="T490" s="210"/>
      <c r="U490" s="210"/>
      <c r="V490" s="210"/>
      <c r="W490" s="210"/>
      <c r="X490" s="210"/>
      <c r="Y490" s="210"/>
      <c r="Z490" s="210"/>
    </row>
    <row r="491" ht="12.75" customHeight="1">
      <c r="A491" s="625"/>
      <c r="B491" s="625"/>
      <c r="C491" s="625"/>
      <c r="D491" s="627"/>
      <c r="E491" s="210"/>
      <c r="F491" s="210"/>
      <c r="G491" s="210"/>
      <c r="H491" s="210"/>
      <c r="I491" s="627"/>
      <c r="J491" s="210"/>
      <c r="K491" s="210"/>
      <c r="L491" s="210"/>
      <c r="M491" s="628"/>
      <c r="N491" s="210"/>
      <c r="O491" s="210"/>
      <c r="P491" s="210"/>
      <c r="Q491" s="210"/>
      <c r="R491" s="210"/>
      <c r="S491" s="210"/>
      <c r="T491" s="210"/>
      <c r="U491" s="210"/>
      <c r="V491" s="210"/>
      <c r="W491" s="210"/>
      <c r="X491" s="210"/>
      <c r="Y491" s="210"/>
      <c r="Z491" s="210"/>
    </row>
    <row r="492" ht="12.75" customHeight="1">
      <c r="A492" s="625"/>
      <c r="B492" s="625"/>
      <c r="C492" s="625"/>
      <c r="D492" s="627"/>
      <c r="E492" s="210"/>
      <c r="F492" s="210"/>
      <c r="G492" s="210"/>
      <c r="H492" s="210"/>
      <c r="I492" s="627"/>
      <c r="J492" s="210"/>
      <c r="K492" s="210"/>
      <c r="L492" s="210"/>
      <c r="M492" s="628"/>
      <c r="N492" s="210"/>
      <c r="O492" s="210"/>
      <c r="P492" s="210"/>
      <c r="Q492" s="210"/>
      <c r="R492" s="210"/>
      <c r="S492" s="210"/>
      <c r="T492" s="210"/>
      <c r="U492" s="210"/>
      <c r="V492" s="210"/>
      <c r="W492" s="210"/>
      <c r="X492" s="210"/>
      <c r="Y492" s="210"/>
      <c r="Z492" s="210"/>
    </row>
    <row r="493" ht="12.75" customHeight="1">
      <c r="A493" s="625"/>
      <c r="B493" s="625"/>
      <c r="C493" s="625"/>
      <c r="D493" s="627"/>
      <c r="E493" s="210"/>
      <c r="F493" s="210"/>
      <c r="G493" s="210"/>
      <c r="H493" s="210"/>
      <c r="I493" s="627"/>
      <c r="J493" s="210"/>
      <c r="K493" s="210"/>
      <c r="L493" s="210"/>
      <c r="M493" s="628"/>
      <c r="N493" s="210"/>
      <c r="O493" s="210"/>
      <c r="P493" s="210"/>
      <c r="Q493" s="210"/>
      <c r="R493" s="210"/>
      <c r="S493" s="210"/>
      <c r="T493" s="210"/>
      <c r="U493" s="210"/>
      <c r="V493" s="210"/>
      <c r="W493" s="210"/>
      <c r="X493" s="210"/>
      <c r="Y493" s="210"/>
      <c r="Z493" s="210"/>
    </row>
    <row r="494" ht="12.75" customHeight="1">
      <c r="A494" s="625"/>
      <c r="B494" s="625"/>
      <c r="C494" s="625"/>
      <c r="D494" s="627"/>
      <c r="E494" s="210"/>
      <c r="F494" s="210"/>
      <c r="G494" s="210"/>
      <c r="H494" s="210"/>
      <c r="I494" s="627"/>
      <c r="J494" s="210"/>
      <c r="K494" s="210"/>
      <c r="L494" s="210"/>
      <c r="M494" s="628"/>
      <c r="N494" s="210"/>
      <c r="O494" s="210"/>
      <c r="P494" s="210"/>
      <c r="Q494" s="210"/>
      <c r="R494" s="210"/>
      <c r="S494" s="210"/>
      <c r="T494" s="210"/>
      <c r="U494" s="210"/>
      <c r="V494" s="210"/>
      <c r="W494" s="210"/>
      <c r="X494" s="210"/>
      <c r="Y494" s="210"/>
      <c r="Z494" s="210"/>
    </row>
    <row r="495" ht="12.75" customHeight="1">
      <c r="A495" s="625"/>
      <c r="B495" s="625"/>
      <c r="C495" s="625"/>
      <c r="D495" s="627"/>
      <c r="E495" s="210"/>
      <c r="F495" s="210"/>
      <c r="G495" s="210"/>
      <c r="H495" s="210"/>
      <c r="I495" s="627"/>
      <c r="J495" s="210"/>
      <c r="K495" s="210"/>
      <c r="L495" s="210"/>
      <c r="M495" s="628"/>
      <c r="N495" s="210"/>
      <c r="O495" s="210"/>
      <c r="P495" s="210"/>
      <c r="Q495" s="210"/>
      <c r="R495" s="210"/>
      <c r="S495" s="210"/>
      <c r="T495" s="210"/>
      <c r="U495" s="210"/>
      <c r="V495" s="210"/>
      <c r="W495" s="210"/>
      <c r="X495" s="210"/>
      <c r="Y495" s="210"/>
      <c r="Z495" s="210"/>
    </row>
    <row r="496" ht="12.75" customHeight="1">
      <c r="A496" s="625"/>
      <c r="B496" s="625"/>
      <c r="C496" s="625"/>
      <c r="D496" s="627"/>
      <c r="E496" s="210"/>
      <c r="F496" s="210"/>
      <c r="G496" s="210"/>
      <c r="H496" s="210"/>
      <c r="I496" s="627"/>
      <c r="J496" s="210"/>
      <c r="K496" s="210"/>
      <c r="L496" s="210"/>
      <c r="M496" s="628"/>
      <c r="N496" s="210"/>
      <c r="O496" s="210"/>
      <c r="P496" s="210"/>
      <c r="Q496" s="210"/>
      <c r="R496" s="210"/>
      <c r="S496" s="210"/>
      <c r="T496" s="210"/>
      <c r="U496" s="210"/>
      <c r="V496" s="210"/>
      <c r="W496" s="210"/>
      <c r="X496" s="210"/>
      <c r="Y496" s="210"/>
      <c r="Z496" s="210"/>
    </row>
    <row r="497" ht="12.75" customHeight="1">
      <c r="A497" s="625"/>
      <c r="B497" s="625"/>
      <c r="C497" s="625"/>
      <c r="D497" s="627"/>
      <c r="E497" s="210"/>
      <c r="F497" s="210"/>
      <c r="G497" s="210"/>
      <c r="H497" s="210"/>
      <c r="I497" s="627"/>
      <c r="J497" s="210"/>
      <c r="K497" s="210"/>
      <c r="L497" s="210"/>
      <c r="M497" s="628"/>
      <c r="N497" s="210"/>
      <c r="O497" s="210"/>
      <c r="P497" s="210"/>
      <c r="Q497" s="210"/>
      <c r="R497" s="210"/>
      <c r="S497" s="210"/>
      <c r="T497" s="210"/>
      <c r="U497" s="210"/>
      <c r="V497" s="210"/>
      <c r="W497" s="210"/>
      <c r="X497" s="210"/>
      <c r="Y497" s="210"/>
      <c r="Z497" s="210"/>
    </row>
    <row r="498" ht="12.75" customHeight="1">
      <c r="A498" s="625"/>
      <c r="B498" s="625"/>
      <c r="C498" s="625"/>
      <c r="D498" s="627"/>
      <c r="E498" s="210"/>
      <c r="F498" s="210"/>
      <c r="G498" s="210"/>
      <c r="H498" s="210"/>
      <c r="I498" s="627"/>
      <c r="J498" s="210"/>
      <c r="K498" s="210"/>
      <c r="L498" s="210"/>
      <c r="M498" s="628"/>
      <c r="N498" s="210"/>
      <c r="O498" s="210"/>
      <c r="P498" s="210"/>
      <c r="Q498" s="210"/>
      <c r="R498" s="210"/>
      <c r="S498" s="210"/>
      <c r="T498" s="210"/>
      <c r="U498" s="210"/>
      <c r="V498" s="210"/>
      <c r="W498" s="210"/>
      <c r="X498" s="210"/>
      <c r="Y498" s="210"/>
      <c r="Z498" s="210"/>
    </row>
    <row r="499" ht="12.75" customHeight="1">
      <c r="A499" s="625"/>
      <c r="B499" s="625"/>
      <c r="C499" s="625"/>
      <c r="D499" s="627"/>
      <c r="E499" s="210"/>
      <c r="F499" s="210"/>
      <c r="G499" s="210"/>
      <c r="H499" s="210"/>
      <c r="I499" s="627"/>
      <c r="J499" s="210"/>
      <c r="K499" s="210"/>
      <c r="L499" s="210"/>
      <c r="M499" s="628"/>
      <c r="N499" s="210"/>
      <c r="O499" s="210"/>
      <c r="P499" s="210"/>
      <c r="Q499" s="210"/>
      <c r="R499" s="210"/>
      <c r="S499" s="210"/>
      <c r="T499" s="210"/>
      <c r="U499" s="210"/>
      <c r="V499" s="210"/>
      <c r="W499" s="210"/>
      <c r="X499" s="210"/>
      <c r="Y499" s="210"/>
      <c r="Z499" s="210"/>
    </row>
    <row r="500" ht="12.75" customHeight="1">
      <c r="A500" s="625"/>
      <c r="B500" s="625"/>
      <c r="C500" s="625"/>
      <c r="D500" s="627"/>
      <c r="E500" s="210"/>
      <c r="F500" s="210"/>
      <c r="G500" s="210"/>
      <c r="H500" s="210"/>
      <c r="I500" s="627"/>
      <c r="J500" s="210"/>
      <c r="K500" s="210"/>
      <c r="L500" s="210"/>
      <c r="M500" s="628"/>
      <c r="N500" s="210"/>
      <c r="O500" s="210"/>
      <c r="P500" s="210"/>
      <c r="Q500" s="210"/>
      <c r="R500" s="210"/>
      <c r="S500" s="210"/>
      <c r="T500" s="210"/>
      <c r="U500" s="210"/>
      <c r="V500" s="210"/>
      <c r="W500" s="210"/>
      <c r="X500" s="210"/>
      <c r="Y500" s="210"/>
      <c r="Z500" s="210"/>
    </row>
    <row r="501" ht="12.75" customHeight="1">
      <c r="A501" s="625"/>
      <c r="B501" s="625"/>
      <c r="C501" s="625"/>
      <c r="D501" s="627"/>
      <c r="E501" s="210"/>
      <c r="F501" s="210"/>
      <c r="G501" s="210"/>
      <c r="H501" s="210"/>
      <c r="I501" s="627"/>
      <c r="J501" s="210"/>
      <c r="K501" s="210"/>
      <c r="L501" s="210"/>
      <c r="M501" s="628"/>
      <c r="N501" s="210"/>
      <c r="O501" s="210"/>
      <c r="P501" s="210"/>
      <c r="Q501" s="210"/>
      <c r="R501" s="210"/>
      <c r="S501" s="210"/>
      <c r="T501" s="210"/>
      <c r="U501" s="210"/>
      <c r="V501" s="210"/>
      <c r="W501" s="210"/>
      <c r="X501" s="210"/>
      <c r="Y501" s="210"/>
      <c r="Z501" s="210"/>
    </row>
    <row r="502" ht="12.75" customHeight="1">
      <c r="A502" s="625"/>
      <c r="B502" s="625"/>
      <c r="C502" s="625"/>
      <c r="D502" s="627"/>
      <c r="E502" s="210"/>
      <c r="F502" s="210"/>
      <c r="G502" s="210"/>
      <c r="H502" s="210"/>
      <c r="I502" s="627"/>
      <c r="J502" s="210"/>
      <c r="K502" s="210"/>
      <c r="L502" s="210"/>
      <c r="M502" s="628"/>
      <c r="N502" s="210"/>
      <c r="O502" s="210"/>
      <c r="P502" s="210"/>
      <c r="Q502" s="210"/>
      <c r="R502" s="210"/>
      <c r="S502" s="210"/>
      <c r="T502" s="210"/>
      <c r="U502" s="210"/>
      <c r="V502" s="210"/>
      <c r="W502" s="210"/>
      <c r="X502" s="210"/>
      <c r="Y502" s="210"/>
      <c r="Z502" s="210"/>
    </row>
    <row r="503" ht="12.75" customHeight="1">
      <c r="A503" s="625"/>
      <c r="B503" s="625"/>
      <c r="C503" s="625"/>
      <c r="D503" s="627"/>
      <c r="E503" s="210"/>
      <c r="F503" s="210"/>
      <c r="G503" s="210"/>
      <c r="H503" s="210"/>
      <c r="I503" s="627"/>
      <c r="J503" s="210"/>
      <c r="K503" s="210"/>
      <c r="L503" s="210"/>
      <c r="M503" s="628"/>
      <c r="N503" s="210"/>
      <c r="O503" s="210"/>
      <c r="P503" s="210"/>
      <c r="Q503" s="210"/>
      <c r="R503" s="210"/>
      <c r="S503" s="210"/>
      <c r="T503" s="210"/>
      <c r="U503" s="210"/>
      <c r="V503" s="210"/>
      <c r="W503" s="210"/>
      <c r="X503" s="210"/>
      <c r="Y503" s="210"/>
      <c r="Z503" s="210"/>
    </row>
    <row r="504" ht="12.75" customHeight="1">
      <c r="A504" s="625"/>
      <c r="B504" s="625"/>
      <c r="C504" s="625"/>
      <c r="D504" s="627"/>
      <c r="E504" s="210"/>
      <c r="F504" s="210"/>
      <c r="G504" s="210"/>
      <c r="H504" s="210"/>
      <c r="I504" s="627"/>
      <c r="J504" s="210"/>
      <c r="K504" s="210"/>
      <c r="L504" s="210"/>
      <c r="M504" s="628"/>
      <c r="N504" s="210"/>
      <c r="O504" s="210"/>
      <c r="P504" s="210"/>
      <c r="Q504" s="210"/>
      <c r="R504" s="210"/>
      <c r="S504" s="210"/>
      <c r="T504" s="210"/>
      <c r="U504" s="210"/>
      <c r="V504" s="210"/>
      <c r="W504" s="210"/>
      <c r="X504" s="210"/>
      <c r="Y504" s="210"/>
      <c r="Z504" s="210"/>
    </row>
    <row r="505" ht="12.75" customHeight="1">
      <c r="A505" s="625"/>
      <c r="B505" s="625"/>
      <c r="C505" s="625"/>
      <c r="D505" s="627"/>
      <c r="E505" s="210"/>
      <c r="F505" s="210"/>
      <c r="G505" s="210"/>
      <c r="H505" s="210"/>
      <c r="I505" s="627"/>
      <c r="J505" s="210"/>
      <c r="K505" s="210"/>
      <c r="L505" s="210"/>
      <c r="M505" s="628"/>
      <c r="N505" s="210"/>
      <c r="O505" s="210"/>
      <c r="P505" s="210"/>
      <c r="Q505" s="210"/>
      <c r="R505" s="210"/>
      <c r="S505" s="210"/>
      <c r="T505" s="210"/>
      <c r="U505" s="210"/>
      <c r="V505" s="210"/>
      <c r="W505" s="210"/>
      <c r="X505" s="210"/>
      <c r="Y505" s="210"/>
      <c r="Z505" s="210"/>
    </row>
    <row r="506" ht="12.75" customHeight="1">
      <c r="A506" s="625"/>
      <c r="B506" s="625"/>
      <c r="C506" s="625"/>
      <c r="D506" s="627"/>
      <c r="E506" s="210"/>
      <c r="F506" s="210"/>
      <c r="G506" s="210"/>
      <c r="H506" s="210"/>
      <c r="I506" s="627"/>
      <c r="J506" s="210"/>
      <c r="K506" s="210"/>
      <c r="L506" s="210"/>
      <c r="M506" s="628"/>
      <c r="N506" s="210"/>
      <c r="O506" s="210"/>
      <c r="P506" s="210"/>
      <c r="Q506" s="210"/>
      <c r="R506" s="210"/>
      <c r="S506" s="210"/>
      <c r="T506" s="210"/>
      <c r="U506" s="210"/>
      <c r="V506" s="210"/>
      <c r="W506" s="210"/>
      <c r="X506" s="210"/>
      <c r="Y506" s="210"/>
      <c r="Z506" s="210"/>
    </row>
    <row r="507" ht="12.75" customHeight="1">
      <c r="A507" s="625"/>
      <c r="B507" s="625"/>
      <c r="C507" s="625"/>
      <c r="D507" s="627"/>
      <c r="E507" s="210"/>
      <c r="F507" s="210"/>
      <c r="G507" s="210"/>
      <c r="H507" s="210"/>
      <c r="I507" s="627"/>
      <c r="J507" s="210"/>
      <c r="K507" s="210"/>
      <c r="L507" s="210"/>
      <c r="M507" s="628"/>
      <c r="N507" s="210"/>
      <c r="O507" s="210"/>
      <c r="P507" s="210"/>
      <c r="Q507" s="210"/>
      <c r="R507" s="210"/>
      <c r="S507" s="210"/>
      <c r="T507" s="210"/>
      <c r="U507" s="210"/>
      <c r="V507" s="210"/>
      <c r="W507" s="210"/>
      <c r="X507" s="210"/>
      <c r="Y507" s="210"/>
      <c r="Z507" s="210"/>
    </row>
    <row r="508" ht="12.75" customHeight="1">
      <c r="A508" s="625"/>
      <c r="B508" s="625"/>
      <c r="C508" s="625"/>
      <c r="D508" s="627"/>
      <c r="E508" s="210"/>
      <c r="F508" s="210"/>
      <c r="G508" s="210"/>
      <c r="H508" s="210"/>
      <c r="I508" s="627"/>
      <c r="J508" s="210"/>
      <c r="K508" s="210"/>
      <c r="L508" s="210"/>
      <c r="M508" s="628"/>
      <c r="N508" s="210"/>
      <c r="O508" s="210"/>
      <c r="P508" s="210"/>
      <c r="Q508" s="210"/>
      <c r="R508" s="210"/>
      <c r="S508" s="210"/>
      <c r="T508" s="210"/>
      <c r="U508" s="210"/>
      <c r="V508" s="210"/>
      <c r="W508" s="210"/>
      <c r="X508" s="210"/>
      <c r="Y508" s="210"/>
      <c r="Z508" s="210"/>
    </row>
    <row r="509" ht="12.75" customHeight="1">
      <c r="A509" s="625"/>
      <c r="B509" s="625"/>
      <c r="C509" s="625"/>
      <c r="D509" s="627"/>
      <c r="E509" s="210"/>
      <c r="F509" s="210"/>
      <c r="G509" s="210"/>
      <c r="H509" s="210"/>
      <c r="I509" s="627"/>
      <c r="J509" s="210"/>
      <c r="K509" s="210"/>
      <c r="L509" s="210"/>
      <c r="M509" s="628"/>
      <c r="N509" s="210"/>
      <c r="O509" s="210"/>
      <c r="P509" s="210"/>
      <c r="Q509" s="210"/>
      <c r="R509" s="210"/>
      <c r="S509" s="210"/>
      <c r="T509" s="210"/>
      <c r="U509" s="210"/>
      <c r="V509" s="210"/>
      <c r="W509" s="210"/>
      <c r="X509" s="210"/>
      <c r="Y509" s="210"/>
      <c r="Z509" s="210"/>
    </row>
    <row r="510" ht="12.75" customHeight="1">
      <c r="A510" s="625"/>
      <c r="B510" s="625"/>
      <c r="C510" s="625"/>
      <c r="D510" s="627"/>
      <c r="E510" s="210"/>
      <c r="F510" s="210"/>
      <c r="G510" s="210"/>
      <c r="H510" s="210"/>
      <c r="I510" s="627"/>
      <c r="J510" s="210"/>
      <c r="K510" s="210"/>
      <c r="L510" s="210"/>
      <c r="M510" s="628"/>
      <c r="N510" s="210"/>
      <c r="O510" s="210"/>
      <c r="P510" s="210"/>
      <c r="Q510" s="210"/>
      <c r="R510" s="210"/>
      <c r="S510" s="210"/>
      <c r="T510" s="210"/>
      <c r="U510" s="210"/>
      <c r="V510" s="210"/>
      <c r="W510" s="210"/>
      <c r="X510" s="210"/>
      <c r="Y510" s="210"/>
      <c r="Z510" s="210"/>
    </row>
    <row r="511" ht="12.75" customHeight="1">
      <c r="A511" s="625"/>
      <c r="B511" s="625"/>
      <c r="C511" s="625"/>
      <c r="D511" s="627"/>
      <c r="E511" s="210"/>
      <c r="F511" s="210"/>
      <c r="G511" s="210"/>
      <c r="H511" s="210"/>
      <c r="I511" s="627"/>
      <c r="J511" s="210"/>
      <c r="K511" s="210"/>
      <c r="L511" s="210"/>
      <c r="M511" s="628"/>
      <c r="N511" s="210"/>
      <c r="O511" s="210"/>
      <c r="P511" s="210"/>
      <c r="Q511" s="210"/>
      <c r="R511" s="210"/>
      <c r="S511" s="210"/>
      <c r="T511" s="210"/>
      <c r="U511" s="210"/>
      <c r="V511" s="210"/>
      <c r="W511" s="210"/>
      <c r="X511" s="210"/>
      <c r="Y511" s="210"/>
      <c r="Z511" s="210"/>
    </row>
    <row r="512" ht="12.75" customHeight="1">
      <c r="A512" s="625"/>
      <c r="B512" s="625"/>
      <c r="C512" s="625"/>
      <c r="D512" s="627"/>
      <c r="E512" s="210"/>
      <c r="F512" s="210"/>
      <c r="G512" s="210"/>
      <c r="H512" s="210"/>
      <c r="I512" s="627"/>
      <c r="J512" s="210"/>
      <c r="K512" s="210"/>
      <c r="L512" s="210"/>
      <c r="M512" s="628"/>
      <c r="N512" s="210"/>
      <c r="O512" s="210"/>
      <c r="P512" s="210"/>
      <c r="Q512" s="210"/>
      <c r="R512" s="210"/>
      <c r="S512" s="210"/>
      <c r="T512" s="210"/>
      <c r="U512" s="210"/>
      <c r="V512" s="210"/>
      <c r="W512" s="210"/>
      <c r="X512" s="210"/>
      <c r="Y512" s="210"/>
      <c r="Z512" s="210"/>
    </row>
    <row r="513" ht="12.75" customHeight="1">
      <c r="A513" s="625"/>
      <c r="B513" s="625"/>
      <c r="C513" s="625"/>
      <c r="D513" s="627"/>
      <c r="E513" s="210"/>
      <c r="F513" s="210"/>
      <c r="G513" s="210"/>
      <c r="H513" s="210"/>
      <c r="I513" s="627"/>
      <c r="J513" s="210"/>
      <c r="K513" s="210"/>
      <c r="L513" s="210"/>
      <c r="M513" s="628"/>
      <c r="N513" s="210"/>
      <c r="O513" s="210"/>
      <c r="P513" s="210"/>
      <c r="Q513" s="210"/>
      <c r="R513" s="210"/>
      <c r="S513" s="210"/>
      <c r="T513" s="210"/>
      <c r="U513" s="210"/>
      <c r="V513" s="210"/>
      <c r="W513" s="210"/>
      <c r="X513" s="210"/>
      <c r="Y513" s="210"/>
      <c r="Z513" s="210"/>
    </row>
    <row r="514" ht="12.75" customHeight="1">
      <c r="A514" s="625"/>
      <c r="B514" s="625"/>
      <c r="C514" s="625"/>
      <c r="D514" s="627"/>
      <c r="E514" s="210"/>
      <c r="F514" s="210"/>
      <c r="G514" s="210"/>
      <c r="H514" s="210"/>
      <c r="I514" s="627"/>
      <c r="J514" s="210"/>
      <c r="K514" s="210"/>
      <c r="L514" s="210"/>
      <c r="M514" s="628"/>
      <c r="N514" s="210"/>
      <c r="O514" s="210"/>
      <c r="P514" s="210"/>
      <c r="Q514" s="210"/>
      <c r="R514" s="210"/>
      <c r="S514" s="210"/>
      <c r="T514" s="210"/>
      <c r="U514" s="210"/>
      <c r="V514" s="210"/>
      <c r="W514" s="210"/>
      <c r="X514" s="210"/>
      <c r="Y514" s="210"/>
      <c r="Z514" s="210"/>
    </row>
    <row r="515" ht="12.75" customHeight="1">
      <c r="A515" s="625"/>
      <c r="B515" s="625"/>
      <c r="C515" s="625"/>
      <c r="D515" s="627"/>
      <c r="E515" s="210"/>
      <c r="F515" s="210"/>
      <c r="G515" s="210"/>
      <c r="H515" s="210"/>
      <c r="I515" s="627"/>
      <c r="J515" s="210"/>
      <c r="K515" s="210"/>
      <c r="L515" s="210"/>
      <c r="M515" s="628"/>
      <c r="N515" s="210"/>
      <c r="O515" s="210"/>
      <c r="P515" s="210"/>
      <c r="Q515" s="210"/>
      <c r="R515" s="210"/>
      <c r="S515" s="210"/>
      <c r="T515" s="210"/>
      <c r="U515" s="210"/>
      <c r="V515" s="210"/>
      <c r="W515" s="210"/>
      <c r="X515" s="210"/>
      <c r="Y515" s="210"/>
      <c r="Z515" s="210"/>
    </row>
    <row r="516" ht="12.75" customHeight="1">
      <c r="A516" s="625"/>
      <c r="B516" s="625"/>
      <c r="C516" s="625"/>
      <c r="D516" s="627"/>
      <c r="E516" s="210"/>
      <c r="F516" s="210"/>
      <c r="G516" s="210"/>
      <c r="H516" s="210"/>
      <c r="I516" s="627"/>
      <c r="J516" s="210"/>
      <c r="K516" s="210"/>
      <c r="L516" s="210"/>
      <c r="M516" s="628"/>
      <c r="N516" s="210"/>
      <c r="O516" s="210"/>
      <c r="P516" s="210"/>
      <c r="Q516" s="210"/>
      <c r="R516" s="210"/>
      <c r="S516" s="210"/>
      <c r="T516" s="210"/>
      <c r="U516" s="210"/>
      <c r="V516" s="210"/>
      <c r="W516" s="210"/>
      <c r="X516" s="210"/>
      <c r="Y516" s="210"/>
      <c r="Z516" s="210"/>
    </row>
    <row r="517" ht="12.75" customHeight="1">
      <c r="A517" s="625"/>
      <c r="B517" s="625"/>
      <c r="C517" s="625"/>
      <c r="D517" s="627"/>
      <c r="E517" s="210"/>
      <c r="F517" s="210"/>
      <c r="G517" s="210"/>
      <c r="H517" s="210"/>
      <c r="I517" s="627"/>
      <c r="J517" s="210"/>
      <c r="K517" s="210"/>
      <c r="L517" s="210"/>
      <c r="M517" s="628"/>
      <c r="N517" s="210"/>
      <c r="O517" s="210"/>
      <c r="P517" s="210"/>
      <c r="Q517" s="210"/>
      <c r="R517" s="210"/>
      <c r="S517" s="210"/>
      <c r="T517" s="210"/>
      <c r="U517" s="210"/>
      <c r="V517" s="210"/>
      <c r="W517" s="210"/>
      <c r="X517" s="210"/>
      <c r="Y517" s="210"/>
      <c r="Z517" s="210"/>
    </row>
    <row r="518" ht="12.75" customHeight="1">
      <c r="A518" s="625"/>
      <c r="B518" s="625"/>
      <c r="C518" s="625"/>
      <c r="D518" s="627"/>
      <c r="E518" s="210"/>
      <c r="F518" s="210"/>
      <c r="G518" s="210"/>
      <c r="H518" s="210"/>
      <c r="I518" s="627"/>
      <c r="J518" s="210"/>
      <c r="K518" s="210"/>
      <c r="L518" s="210"/>
      <c r="M518" s="628"/>
      <c r="N518" s="210"/>
      <c r="O518" s="210"/>
      <c r="P518" s="210"/>
      <c r="Q518" s="210"/>
      <c r="R518" s="210"/>
      <c r="S518" s="210"/>
      <c r="T518" s="210"/>
      <c r="U518" s="210"/>
      <c r="V518" s="210"/>
      <c r="W518" s="210"/>
      <c r="X518" s="210"/>
      <c r="Y518" s="210"/>
      <c r="Z518" s="210"/>
    </row>
    <row r="519" ht="12.75" customHeight="1">
      <c r="A519" s="625"/>
      <c r="B519" s="625"/>
      <c r="C519" s="625"/>
      <c r="D519" s="627"/>
      <c r="E519" s="210"/>
      <c r="F519" s="210"/>
      <c r="G519" s="210"/>
      <c r="H519" s="210"/>
      <c r="I519" s="627"/>
      <c r="J519" s="210"/>
      <c r="K519" s="210"/>
      <c r="L519" s="210"/>
      <c r="M519" s="628"/>
      <c r="N519" s="210"/>
      <c r="O519" s="210"/>
      <c r="P519" s="210"/>
      <c r="Q519" s="210"/>
      <c r="R519" s="210"/>
      <c r="S519" s="210"/>
      <c r="T519" s="210"/>
      <c r="U519" s="210"/>
      <c r="V519" s="210"/>
      <c r="W519" s="210"/>
      <c r="X519" s="210"/>
      <c r="Y519" s="210"/>
      <c r="Z519" s="210"/>
    </row>
    <row r="520" ht="12.75" customHeight="1">
      <c r="A520" s="625"/>
      <c r="B520" s="625"/>
      <c r="C520" s="625"/>
      <c r="D520" s="627"/>
      <c r="E520" s="210"/>
      <c r="F520" s="210"/>
      <c r="G520" s="210"/>
      <c r="H520" s="210"/>
      <c r="I520" s="627"/>
      <c r="J520" s="210"/>
      <c r="K520" s="210"/>
      <c r="L520" s="210"/>
      <c r="M520" s="628"/>
      <c r="N520" s="210"/>
      <c r="O520" s="210"/>
      <c r="P520" s="210"/>
      <c r="Q520" s="210"/>
      <c r="R520" s="210"/>
      <c r="S520" s="210"/>
      <c r="T520" s="210"/>
      <c r="U520" s="210"/>
      <c r="V520" s="210"/>
      <c r="W520" s="210"/>
      <c r="X520" s="210"/>
      <c r="Y520" s="210"/>
      <c r="Z520" s="210"/>
    </row>
    <row r="521" ht="12.75" customHeight="1">
      <c r="A521" s="625"/>
      <c r="B521" s="625"/>
      <c r="C521" s="625"/>
      <c r="D521" s="627"/>
      <c r="E521" s="210"/>
      <c r="F521" s="210"/>
      <c r="G521" s="210"/>
      <c r="H521" s="210"/>
      <c r="I521" s="627"/>
      <c r="J521" s="210"/>
      <c r="K521" s="210"/>
      <c r="L521" s="210"/>
      <c r="M521" s="628"/>
      <c r="N521" s="210"/>
      <c r="O521" s="210"/>
      <c r="P521" s="210"/>
      <c r="Q521" s="210"/>
      <c r="R521" s="210"/>
      <c r="S521" s="210"/>
      <c r="T521" s="210"/>
      <c r="U521" s="210"/>
      <c r="V521" s="210"/>
      <c r="W521" s="210"/>
      <c r="X521" s="210"/>
      <c r="Y521" s="210"/>
      <c r="Z521" s="210"/>
    </row>
    <row r="522" ht="12.75" customHeight="1">
      <c r="A522" s="625"/>
      <c r="B522" s="625"/>
      <c r="C522" s="625"/>
      <c r="D522" s="627"/>
      <c r="E522" s="210"/>
      <c r="F522" s="210"/>
      <c r="G522" s="210"/>
      <c r="H522" s="210"/>
      <c r="I522" s="627"/>
      <c r="J522" s="210"/>
      <c r="K522" s="210"/>
      <c r="L522" s="210"/>
      <c r="M522" s="628"/>
      <c r="N522" s="210"/>
      <c r="O522" s="210"/>
      <c r="P522" s="210"/>
      <c r="Q522" s="210"/>
      <c r="R522" s="210"/>
      <c r="S522" s="210"/>
      <c r="T522" s="210"/>
      <c r="U522" s="210"/>
      <c r="V522" s="210"/>
      <c r="W522" s="210"/>
      <c r="X522" s="210"/>
      <c r="Y522" s="210"/>
      <c r="Z522" s="210"/>
    </row>
    <row r="523" ht="12.75" customHeight="1">
      <c r="A523" s="625"/>
      <c r="B523" s="625"/>
      <c r="C523" s="625"/>
      <c r="D523" s="627"/>
      <c r="E523" s="210"/>
      <c r="F523" s="210"/>
      <c r="G523" s="210"/>
      <c r="H523" s="210"/>
      <c r="I523" s="627"/>
      <c r="J523" s="210"/>
      <c r="K523" s="210"/>
      <c r="L523" s="210"/>
      <c r="M523" s="628"/>
      <c r="N523" s="210"/>
      <c r="O523" s="210"/>
      <c r="P523" s="210"/>
      <c r="Q523" s="210"/>
      <c r="R523" s="210"/>
      <c r="S523" s="210"/>
      <c r="T523" s="210"/>
      <c r="U523" s="210"/>
      <c r="V523" s="210"/>
      <c r="W523" s="210"/>
      <c r="X523" s="210"/>
      <c r="Y523" s="210"/>
      <c r="Z523" s="210"/>
    </row>
    <row r="524" ht="12.75" customHeight="1">
      <c r="A524" s="625"/>
      <c r="B524" s="625"/>
      <c r="C524" s="625"/>
      <c r="D524" s="627"/>
      <c r="E524" s="210"/>
      <c r="F524" s="210"/>
      <c r="G524" s="210"/>
      <c r="H524" s="210"/>
      <c r="I524" s="627"/>
      <c r="J524" s="210"/>
      <c r="K524" s="210"/>
      <c r="L524" s="210"/>
      <c r="M524" s="628"/>
      <c r="N524" s="210"/>
      <c r="O524" s="210"/>
      <c r="P524" s="210"/>
      <c r="Q524" s="210"/>
      <c r="R524" s="210"/>
      <c r="S524" s="210"/>
      <c r="T524" s="210"/>
      <c r="U524" s="210"/>
      <c r="V524" s="210"/>
      <c r="W524" s="210"/>
      <c r="X524" s="210"/>
      <c r="Y524" s="210"/>
      <c r="Z524" s="210"/>
    </row>
    <row r="525" ht="12.75" customHeight="1">
      <c r="A525" s="625"/>
      <c r="B525" s="625"/>
      <c r="C525" s="625"/>
      <c r="D525" s="627"/>
      <c r="E525" s="210"/>
      <c r="F525" s="210"/>
      <c r="G525" s="210"/>
      <c r="H525" s="210"/>
      <c r="I525" s="627"/>
      <c r="J525" s="210"/>
      <c r="K525" s="210"/>
      <c r="L525" s="210"/>
      <c r="M525" s="628"/>
      <c r="N525" s="210"/>
      <c r="O525" s="210"/>
      <c r="P525" s="210"/>
      <c r="Q525" s="210"/>
      <c r="R525" s="210"/>
      <c r="S525" s="210"/>
      <c r="T525" s="210"/>
      <c r="U525" s="210"/>
      <c r="V525" s="210"/>
      <c r="W525" s="210"/>
      <c r="X525" s="210"/>
      <c r="Y525" s="210"/>
      <c r="Z525" s="210"/>
    </row>
    <row r="526" ht="12.75" customHeight="1">
      <c r="A526" s="625"/>
      <c r="B526" s="625"/>
      <c r="C526" s="625"/>
      <c r="D526" s="627"/>
      <c r="E526" s="210"/>
      <c r="F526" s="210"/>
      <c r="G526" s="210"/>
      <c r="H526" s="210"/>
      <c r="I526" s="627"/>
      <c r="J526" s="210"/>
      <c r="K526" s="210"/>
      <c r="L526" s="210"/>
      <c r="M526" s="628"/>
      <c r="N526" s="210"/>
      <c r="O526" s="210"/>
      <c r="P526" s="210"/>
      <c r="Q526" s="210"/>
      <c r="R526" s="210"/>
      <c r="S526" s="210"/>
      <c r="T526" s="210"/>
      <c r="U526" s="210"/>
      <c r="V526" s="210"/>
      <c r="W526" s="210"/>
      <c r="X526" s="210"/>
      <c r="Y526" s="210"/>
      <c r="Z526" s="210"/>
    </row>
    <row r="527" ht="12.75" customHeight="1">
      <c r="A527" s="625"/>
      <c r="B527" s="625"/>
      <c r="C527" s="625"/>
      <c r="D527" s="627"/>
      <c r="E527" s="210"/>
      <c r="F527" s="210"/>
      <c r="G527" s="210"/>
      <c r="H527" s="210"/>
      <c r="I527" s="627"/>
      <c r="J527" s="210"/>
      <c r="K527" s="210"/>
      <c r="L527" s="210"/>
      <c r="M527" s="628"/>
      <c r="N527" s="210"/>
      <c r="O527" s="210"/>
      <c r="P527" s="210"/>
      <c r="Q527" s="210"/>
      <c r="R527" s="210"/>
      <c r="S527" s="210"/>
      <c r="T527" s="210"/>
      <c r="U527" s="210"/>
      <c r="V527" s="210"/>
      <c r="W527" s="210"/>
      <c r="X527" s="210"/>
      <c r="Y527" s="210"/>
      <c r="Z527" s="210"/>
    </row>
    <row r="528" ht="12.75" customHeight="1">
      <c r="A528" s="625"/>
      <c r="B528" s="625"/>
      <c r="C528" s="625"/>
      <c r="D528" s="627"/>
      <c r="E528" s="210"/>
      <c r="F528" s="210"/>
      <c r="G528" s="210"/>
      <c r="H528" s="210"/>
      <c r="I528" s="627"/>
      <c r="J528" s="210"/>
      <c r="K528" s="210"/>
      <c r="L528" s="210"/>
      <c r="M528" s="628"/>
      <c r="N528" s="210"/>
      <c r="O528" s="210"/>
      <c r="P528" s="210"/>
      <c r="Q528" s="210"/>
      <c r="R528" s="210"/>
      <c r="S528" s="210"/>
      <c r="T528" s="210"/>
      <c r="U528" s="210"/>
      <c r="V528" s="210"/>
      <c r="W528" s="210"/>
      <c r="X528" s="210"/>
      <c r="Y528" s="210"/>
      <c r="Z528" s="210"/>
    </row>
    <row r="529" ht="12.75" customHeight="1">
      <c r="A529" s="625"/>
      <c r="B529" s="625"/>
      <c r="C529" s="625"/>
      <c r="D529" s="627"/>
      <c r="E529" s="210"/>
      <c r="F529" s="210"/>
      <c r="G529" s="210"/>
      <c r="H529" s="210"/>
      <c r="I529" s="627"/>
      <c r="J529" s="210"/>
      <c r="K529" s="210"/>
      <c r="L529" s="210"/>
      <c r="M529" s="628"/>
      <c r="N529" s="210"/>
      <c r="O529" s="210"/>
      <c r="P529" s="210"/>
      <c r="Q529" s="210"/>
      <c r="R529" s="210"/>
      <c r="S529" s="210"/>
      <c r="T529" s="210"/>
      <c r="U529" s="210"/>
      <c r="V529" s="210"/>
      <c r="W529" s="210"/>
      <c r="X529" s="210"/>
      <c r="Y529" s="210"/>
      <c r="Z529" s="210"/>
    </row>
    <row r="530" ht="12.75" customHeight="1">
      <c r="A530" s="625"/>
      <c r="B530" s="625"/>
      <c r="C530" s="625"/>
      <c r="D530" s="627"/>
      <c r="E530" s="210"/>
      <c r="F530" s="210"/>
      <c r="G530" s="210"/>
      <c r="H530" s="210"/>
      <c r="I530" s="627"/>
      <c r="J530" s="210"/>
      <c r="K530" s="210"/>
      <c r="L530" s="210"/>
      <c r="M530" s="628"/>
      <c r="N530" s="210"/>
      <c r="O530" s="210"/>
      <c r="P530" s="210"/>
      <c r="Q530" s="210"/>
      <c r="R530" s="210"/>
      <c r="S530" s="210"/>
      <c r="T530" s="210"/>
      <c r="U530" s="210"/>
      <c r="V530" s="210"/>
      <c r="W530" s="210"/>
      <c r="X530" s="210"/>
      <c r="Y530" s="210"/>
      <c r="Z530" s="210"/>
    </row>
    <row r="531" ht="12.75" customHeight="1">
      <c r="A531" s="625"/>
      <c r="B531" s="625"/>
      <c r="C531" s="625"/>
      <c r="D531" s="627"/>
      <c r="E531" s="210"/>
      <c r="F531" s="210"/>
      <c r="G531" s="210"/>
      <c r="H531" s="210"/>
      <c r="I531" s="627"/>
      <c r="J531" s="210"/>
      <c r="K531" s="210"/>
      <c r="L531" s="210"/>
      <c r="M531" s="628"/>
      <c r="N531" s="210"/>
      <c r="O531" s="210"/>
      <c r="P531" s="210"/>
      <c r="Q531" s="210"/>
      <c r="R531" s="210"/>
      <c r="S531" s="210"/>
      <c r="T531" s="210"/>
      <c r="U531" s="210"/>
      <c r="V531" s="210"/>
      <c r="W531" s="210"/>
      <c r="X531" s="210"/>
      <c r="Y531" s="210"/>
      <c r="Z531" s="210"/>
    </row>
    <row r="532" ht="12.75" customHeight="1">
      <c r="A532" s="625"/>
      <c r="B532" s="625"/>
      <c r="C532" s="625"/>
      <c r="D532" s="627"/>
      <c r="E532" s="210"/>
      <c r="F532" s="210"/>
      <c r="G532" s="210"/>
      <c r="H532" s="210"/>
      <c r="I532" s="627"/>
      <c r="J532" s="210"/>
      <c r="K532" s="210"/>
      <c r="L532" s="210"/>
      <c r="M532" s="628"/>
      <c r="N532" s="210"/>
      <c r="O532" s="210"/>
      <c r="P532" s="210"/>
      <c r="Q532" s="210"/>
      <c r="R532" s="210"/>
      <c r="S532" s="210"/>
      <c r="T532" s="210"/>
      <c r="U532" s="210"/>
      <c r="V532" s="210"/>
      <c r="W532" s="210"/>
      <c r="X532" s="210"/>
      <c r="Y532" s="210"/>
      <c r="Z532" s="210"/>
    </row>
    <row r="533" ht="12.75" customHeight="1">
      <c r="A533" s="625"/>
      <c r="B533" s="625"/>
      <c r="C533" s="625"/>
      <c r="D533" s="627"/>
      <c r="E533" s="210"/>
      <c r="F533" s="210"/>
      <c r="G533" s="210"/>
      <c r="H533" s="210"/>
      <c r="I533" s="627"/>
      <c r="J533" s="210"/>
      <c r="K533" s="210"/>
      <c r="L533" s="210"/>
      <c r="M533" s="628"/>
      <c r="N533" s="210"/>
      <c r="O533" s="210"/>
      <c r="P533" s="210"/>
      <c r="Q533" s="210"/>
      <c r="R533" s="210"/>
      <c r="S533" s="210"/>
      <c r="T533" s="210"/>
      <c r="U533" s="210"/>
      <c r="V533" s="210"/>
      <c r="W533" s="210"/>
      <c r="X533" s="210"/>
      <c r="Y533" s="210"/>
      <c r="Z533" s="210"/>
    </row>
    <row r="534" ht="12.75" customHeight="1">
      <c r="A534" s="625"/>
      <c r="B534" s="625"/>
      <c r="C534" s="625"/>
      <c r="D534" s="627"/>
      <c r="E534" s="210"/>
      <c r="F534" s="210"/>
      <c r="G534" s="210"/>
      <c r="H534" s="210"/>
      <c r="I534" s="627"/>
      <c r="J534" s="210"/>
      <c r="K534" s="210"/>
      <c r="L534" s="210"/>
      <c r="M534" s="628"/>
      <c r="N534" s="210"/>
      <c r="O534" s="210"/>
      <c r="P534" s="210"/>
      <c r="Q534" s="210"/>
      <c r="R534" s="210"/>
      <c r="S534" s="210"/>
      <c r="T534" s="210"/>
      <c r="U534" s="210"/>
      <c r="V534" s="210"/>
      <c r="W534" s="210"/>
      <c r="X534" s="210"/>
      <c r="Y534" s="210"/>
      <c r="Z534" s="210"/>
    </row>
    <row r="535" ht="12.75" customHeight="1">
      <c r="A535" s="625"/>
      <c r="B535" s="625"/>
      <c r="C535" s="625"/>
      <c r="D535" s="627"/>
      <c r="E535" s="210"/>
      <c r="F535" s="210"/>
      <c r="G535" s="210"/>
      <c r="H535" s="210"/>
      <c r="I535" s="627"/>
      <c r="J535" s="210"/>
      <c r="K535" s="210"/>
      <c r="L535" s="210"/>
      <c r="M535" s="628"/>
      <c r="N535" s="210"/>
      <c r="O535" s="210"/>
      <c r="P535" s="210"/>
      <c r="Q535" s="210"/>
      <c r="R535" s="210"/>
      <c r="S535" s="210"/>
      <c r="T535" s="210"/>
      <c r="U535" s="210"/>
      <c r="V535" s="210"/>
      <c r="W535" s="210"/>
      <c r="X535" s="210"/>
      <c r="Y535" s="210"/>
      <c r="Z535" s="210"/>
    </row>
    <row r="536" ht="12.75" customHeight="1">
      <c r="A536" s="625"/>
      <c r="B536" s="625"/>
      <c r="C536" s="625"/>
      <c r="D536" s="627"/>
      <c r="E536" s="210"/>
      <c r="F536" s="210"/>
      <c r="G536" s="210"/>
      <c r="H536" s="210"/>
      <c r="I536" s="627"/>
      <c r="J536" s="210"/>
      <c r="K536" s="210"/>
      <c r="L536" s="210"/>
      <c r="M536" s="628"/>
      <c r="N536" s="210"/>
      <c r="O536" s="210"/>
      <c r="P536" s="210"/>
      <c r="Q536" s="210"/>
      <c r="R536" s="210"/>
      <c r="S536" s="210"/>
      <c r="T536" s="210"/>
      <c r="U536" s="210"/>
      <c r="V536" s="210"/>
      <c r="W536" s="210"/>
      <c r="X536" s="210"/>
      <c r="Y536" s="210"/>
      <c r="Z536" s="210"/>
    </row>
    <row r="537" ht="12.75" customHeight="1">
      <c r="A537" s="625"/>
      <c r="B537" s="625"/>
      <c r="C537" s="625"/>
      <c r="D537" s="627"/>
      <c r="E537" s="210"/>
      <c r="F537" s="210"/>
      <c r="G537" s="210"/>
      <c r="H537" s="210"/>
      <c r="I537" s="627"/>
      <c r="J537" s="210"/>
      <c r="K537" s="210"/>
      <c r="L537" s="210"/>
      <c r="M537" s="628"/>
      <c r="N537" s="210"/>
      <c r="O537" s="210"/>
      <c r="P537" s="210"/>
      <c r="Q537" s="210"/>
      <c r="R537" s="210"/>
      <c r="S537" s="210"/>
      <c r="T537" s="210"/>
      <c r="U537" s="210"/>
      <c r="V537" s="210"/>
      <c r="W537" s="210"/>
      <c r="X537" s="210"/>
      <c r="Y537" s="210"/>
      <c r="Z537" s="210"/>
    </row>
    <row r="538" ht="12.75" customHeight="1">
      <c r="A538" s="625"/>
      <c r="B538" s="625"/>
      <c r="C538" s="625"/>
      <c r="D538" s="627"/>
      <c r="E538" s="210"/>
      <c r="F538" s="210"/>
      <c r="G538" s="210"/>
      <c r="H538" s="210"/>
      <c r="I538" s="627"/>
      <c r="J538" s="210"/>
      <c r="K538" s="210"/>
      <c r="L538" s="210"/>
      <c r="M538" s="628"/>
      <c r="N538" s="210"/>
      <c r="O538" s="210"/>
      <c r="P538" s="210"/>
      <c r="Q538" s="210"/>
      <c r="R538" s="210"/>
      <c r="S538" s="210"/>
      <c r="T538" s="210"/>
      <c r="U538" s="210"/>
      <c r="V538" s="210"/>
      <c r="W538" s="210"/>
      <c r="X538" s="210"/>
      <c r="Y538" s="210"/>
      <c r="Z538" s="210"/>
    </row>
    <row r="539" ht="12.75" customHeight="1">
      <c r="A539" s="625"/>
      <c r="B539" s="625"/>
      <c r="C539" s="625"/>
      <c r="D539" s="627"/>
      <c r="E539" s="210"/>
      <c r="F539" s="210"/>
      <c r="G539" s="210"/>
      <c r="H539" s="210"/>
      <c r="I539" s="627"/>
      <c r="J539" s="210"/>
      <c r="K539" s="210"/>
      <c r="L539" s="210"/>
      <c r="M539" s="628"/>
      <c r="N539" s="210"/>
      <c r="O539" s="210"/>
      <c r="P539" s="210"/>
      <c r="Q539" s="210"/>
      <c r="R539" s="210"/>
      <c r="S539" s="210"/>
      <c r="T539" s="210"/>
      <c r="U539" s="210"/>
      <c r="V539" s="210"/>
      <c r="W539" s="210"/>
      <c r="X539" s="210"/>
      <c r="Y539" s="210"/>
      <c r="Z539" s="210"/>
    </row>
    <row r="540" ht="12.75" customHeight="1">
      <c r="A540" s="625"/>
      <c r="B540" s="625"/>
      <c r="C540" s="625"/>
      <c r="D540" s="627"/>
      <c r="E540" s="210"/>
      <c r="F540" s="210"/>
      <c r="G540" s="210"/>
      <c r="H540" s="210"/>
      <c r="I540" s="627"/>
      <c r="J540" s="210"/>
      <c r="K540" s="210"/>
      <c r="L540" s="210"/>
      <c r="M540" s="628"/>
      <c r="N540" s="210"/>
      <c r="O540" s="210"/>
      <c r="P540" s="210"/>
      <c r="Q540" s="210"/>
      <c r="R540" s="210"/>
      <c r="S540" s="210"/>
      <c r="T540" s="210"/>
      <c r="U540" s="210"/>
      <c r="V540" s="210"/>
      <c r="W540" s="210"/>
      <c r="X540" s="210"/>
      <c r="Y540" s="210"/>
      <c r="Z540" s="210"/>
    </row>
    <row r="541" ht="12.75" customHeight="1">
      <c r="A541" s="625"/>
      <c r="B541" s="625"/>
      <c r="C541" s="625"/>
      <c r="D541" s="627"/>
      <c r="E541" s="210"/>
      <c r="F541" s="210"/>
      <c r="G541" s="210"/>
      <c r="H541" s="210"/>
      <c r="I541" s="627"/>
      <c r="J541" s="210"/>
      <c r="K541" s="210"/>
      <c r="L541" s="210"/>
      <c r="M541" s="628"/>
      <c r="N541" s="210"/>
      <c r="O541" s="210"/>
      <c r="P541" s="210"/>
      <c r="Q541" s="210"/>
      <c r="R541" s="210"/>
      <c r="S541" s="210"/>
      <c r="T541" s="210"/>
      <c r="U541" s="210"/>
      <c r="V541" s="210"/>
      <c r="W541" s="210"/>
      <c r="X541" s="210"/>
      <c r="Y541" s="210"/>
      <c r="Z541" s="210"/>
    </row>
    <row r="542" ht="12.75" customHeight="1">
      <c r="A542" s="625"/>
      <c r="B542" s="625"/>
      <c r="C542" s="625"/>
      <c r="D542" s="627"/>
      <c r="E542" s="210"/>
      <c r="F542" s="210"/>
      <c r="G542" s="210"/>
      <c r="H542" s="210"/>
      <c r="I542" s="627"/>
      <c r="J542" s="210"/>
      <c r="K542" s="210"/>
      <c r="L542" s="210"/>
      <c r="M542" s="628"/>
      <c r="N542" s="210"/>
      <c r="O542" s="210"/>
      <c r="P542" s="210"/>
      <c r="Q542" s="210"/>
      <c r="R542" s="210"/>
      <c r="S542" s="210"/>
      <c r="T542" s="210"/>
      <c r="U542" s="210"/>
      <c r="V542" s="210"/>
      <c r="W542" s="210"/>
      <c r="X542" s="210"/>
      <c r="Y542" s="210"/>
      <c r="Z542" s="210"/>
    </row>
    <row r="543" ht="12.75" customHeight="1">
      <c r="A543" s="625"/>
      <c r="B543" s="625"/>
      <c r="C543" s="625"/>
      <c r="D543" s="627"/>
      <c r="E543" s="210"/>
      <c r="F543" s="210"/>
      <c r="G543" s="210"/>
      <c r="H543" s="210"/>
      <c r="I543" s="627"/>
      <c r="J543" s="210"/>
      <c r="K543" s="210"/>
      <c r="L543" s="210"/>
      <c r="M543" s="628"/>
      <c r="N543" s="210"/>
      <c r="O543" s="210"/>
      <c r="P543" s="210"/>
      <c r="Q543" s="210"/>
      <c r="R543" s="210"/>
      <c r="S543" s="210"/>
      <c r="T543" s="210"/>
      <c r="U543" s="210"/>
      <c r="V543" s="210"/>
      <c r="W543" s="210"/>
      <c r="X543" s="210"/>
      <c r="Y543" s="210"/>
      <c r="Z543" s="210"/>
    </row>
    <row r="544" ht="12.75" customHeight="1">
      <c r="A544" s="625"/>
      <c r="B544" s="625"/>
      <c r="C544" s="625"/>
      <c r="D544" s="627"/>
      <c r="E544" s="210"/>
      <c r="F544" s="210"/>
      <c r="G544" s="210"/>
      <c r="H544" s="210"/>
      <c r="I544" s="627"/>
      <c r="J544" s="210"/>
      <c r="K544" s="210"/>
      <c r="L544" s="210"/>
      <c r="M544" s="628"/>
      <c r="N544" s="210"/>
      <c r="O544" s="210"/>
      <c r="P544" s="210"/>
      <c r="Q544" s="210"/>
      <c r="R544" s="210"/>
      <c r="S544" s="210"/>
      <c r="T544" s="210"/>
      <c r="U544" s="210"/>
      <c r="V544" s="210"/>
      <c r="W544" s="210"/>
      <c r="X544" s="210"/>
      <c r="Y544" s="210"/>
      <c r="Z544" s="210"/>
    </row>
    <row r="545" ht="12.75" customHeight="1">
      <c r="A545" s="625"/>
      <c r="B545" s="625"/>
      <c r="C545" s="625"/>
      <c r="D545" s="627"/>
      <c r="E545" s="210"/>
      <c r="F545" s="210"/>
      <c r="G545" s="210"/>
      <c r="H545" s="210"/>
      <c r="I545" s="627"/>
      <c r="J545" s="210"/>
      <c r="K545" s="210"/>
      <c r="L545" s="210"/>
      <c r="M545" s="628"/>
      <c r="N545" s="210"/>
      <c r="O545" s="210"/>
      <c r="P545" s="210"/>
      <c r="Q545" s="210"/>
      <c r="R545" s="210"/>
      <c r="S545" s="210"/>
      <c r="T545" s="210"/>
      <c r="U545" s="210"/>
      <c r="V545" s="210"/>
      <c r="W545" s="210"/>
      <c r="X545" s="210"/>
      <c r="Y545" s="210"/>
      <c r="Z545" s="210"/>
    </row>
    <row r="546" ht="12.75" customHeight="1">
      <c r="A546" s="625"/>
      <c r="B546" s="625"/>
      <c r="C546" s="625"/>
      <c r="D546" s="627"/>
      <c r="E546" s="210"/>
      <c r="F546" s="210"/>
      <c r="G546" s="210"/>
      <c r="H546" s="210"/>
      <c r="I546" s="627"/>
      <c r="J546" s="210"/>
      <c r="K546" s="210"/>
      <c r="L546" s="210"/>
      <c r="M546" s="628"/>
      <c r="N546" s="210"/>
      <c r="O546" s="210"/>
      <c r="P546" s="210"/>
      <c r="Q546" s="210"/>
      <c r="R546" s="210"/>
      <c r="S546" s="210"/>
      <c r="T546" s="210"/>
      <c r="U546" s="210"/>
      <c r="V546" s="210"/>
      <c r="W546" s="210"/>
      <c r="X546" s="210"/>
      <c r="Y546" s="210"/>
      <c r="Z546" s="210"/>
    </row>
    <row r="547" ht="12.75" customHeight="1">
      <c r="A547" s="625"/>
      <c r="B547" s="625"/>
      <c r="C547" s="625"/>
      <c r="D547" s="627"/>
      <c r="E547" s="210"/>
      <c r="F547" s="210"/>
      <c r="G547" s="210"/>
      <c r="H547" s="210"/>
      <c r="I547" s="627"/>
      <c r="J547" s="210"/>
      <c r="K547" s="210"/>
      <c r="L547" s="210"/>
      <c r="M547" s="628"/>
      <c r="N547" s="210"/>
      <c r="O547" s="210"/>
      <c r="P547" s="210"/>
      <c r="Q547" s="210"/>
      <c r="R547" s="210"/>
      <c r="S547" s="210"/>
      <c r="T547" s="210"/>
      <c r="U547" s="210"/>
      <c r="V547" s="210"/>
      <c r="W547" s="210"/>
      <c r="X547" s="210"/>
      <c r="Y547" s="210"/>
      <c r="Z547" s="210"/>
    </row>
    <row r="548" ht="12.75" customHeight="1">
      <c r="A548" s="625"/>
      <c r="B548" s="625"/>
      <c r="C548" s="625"/>
      <c r="D548" s="627"/>
      <c r="E548" s="210"/>
      <c r="F548" s="210"/>
      <c r="G548" s="210"/>
      <c r="H548" s="210"/>
      <c r="I548" s="627"/>
      <c r="J548" s="210"/>
      <c r="K548" s="210"/>
      <c r="L548" s="210"/>
      <c r="M548" s="628"/>
      <c r="N548" s="210"/>
      <c r="O548" s="210"/>
      <c r="P548" s="210"/>
      <c r="Q548" s="210"/>
      <c r="R548" s="210"/>
      <c r="S548" s="210"/>
      <c r="T548" s="210"/>
      <c r="U548" s="210"/>
      <c r="V548" s="210"/>
      <c r="W548" s="210"/>
      <c r="X548" s="210"/>
      <c r="Y548" s="210"/>
      <c r="Z548" s="210"/>
    </row>
    <row r="549" ht="12.75" customHeight="1">
      <c r="A549" s="625"/>
      <c r="B549" s="625"/>
      <c r="C549" s="625"/>
      <c r="D549" s="627"/>
      <c r="E549" s="210"/>
      <c r="F549" s="210"/>
      <c r="G549" s="210"/>
      <c r="H549" s="210"/>
      <c r="I549" s="627"/>
      <c r="J549" s="210"/>
      <c r="K549" s="210"/>
      <c r="L549" s="210"/>
      <c r="M549" s="628"/>
      <c r="N549" s="210"/>
      <c r="O549" s="210"/>
      <c r="P549" s="210"/>
      <c r="Q549" s="210"/>
      <c r="R549" s="210"/>
      <c r="S549" s="210"/>
      <c r="T549" s="210"/>
      <c r="U549" s="210"/>
      <c r="V549" s="210"/>
      <c r="W549" s="210"/>
      <c r="X549" s="210"/>
      <c r="Y549" s="210"/>
      <c r="Z549" s="210"/>
    </row>
    <row r="550" ht="12.75" customHeight="1">
      <c r="A550" s="625"/>
      <c r="B550" s="625"/>
      <c r="C550" s="625"/>
      <c r="D550" s="627"/>
      <c r="E550" s="210"/>
      <c r="F550" s="210"/>
      <c r="G550" s="210"/>
      <c r="H550" s="210"/>
      <c r="I550" s="627"/>
      <c r="J550" s="210"/>
      <c r="K550" s="210"/>
      <c r="L550" s="210"/>
      <c r="M550" s="628"/>
      <c r="N550" s="210"/>
      <c r="O550" s="210"/>
      <c r="P550" s="210"/>
      <c r="Q550" s="210"/>
      <c r="R550" s="210"/>
      <c r="S550" s="210"/>
      <c r="T550" s="210"/>
      <c r="U550" s="210"/>
      <c r="V550" s="210"/>
      <c r="W550" s="210"/>
      <c r="X550" s="210"/>
      <c r="Y550" s="210"/>
      <c r="Z550" s="210"/>
    </row>
    <row r="551" ht="12.75" customHeight="1">
      <c r="A551" s="625"/>
      <c r="B551" s="625"/>
      <c r="C551" s="625"/>
      <c r="D551" s="627"/>
      <c r="E551" s="210"/>
      <c r="F551" s="210"/>
      <c r="G551" s="210"/>
      <c r="H551" s="210"/>
      <c r="I551" s="627"/>
      <c r="J551" s="210"/>
      <c r="K551" s="210"/>
      <c r="L551" s="210"/>
      <c r="M551" s="628"/>
      <c r="N551" s="210"/>
      <c r="O551" s="210"/>
      <c r="P551" s="210"/>
      <c r="Q551" s="210"/>
      <c r="R551" s="210"/>
      <c r="S551" s="210"/>
      <c r="T551" s="210"/>
      <c r="U551" s="210"/>
      <c r="V551" s="210"/>
      <c r="W551" s="210"/>
      <c r="X551" s="210"/>
      <c r="Y551" s="210"/>
      <c r="Z551" s="210"/>
    </row>
    <row r="552" ht="12.75" customHeight="1">
      <c r="A552" s="625"/>
      <c r="B552" s="625"/>
      <c r="C552" s="625"/>
      <c r="D552" s="627"/>
      <c r="E552" s="210"/>
      <c r="F552" s="210"/>
      <c r="G552" s="210"/>
      <c r="H552" s="210"/>
      <c r="I552" s="627"/>
      <c r="J552" s="210"/>
      <c r="K552" s="210"/>
      <c r="L552" s="210"/>
      <c r="M552" s="628"/>
      <c r="N552" s="210"/>
      <c r="O552" s="210"/>
      <c r="P552" s="210"/>
      <c r="Q552" s="210"/>
      <c r="R552" s="210"/>
      <c r="S552" s="210"/>
      <c r="T552" s="210"/>
      <c r="U552" s="210"/>
      <c r="V552" s="210"/>
      <c r="W552" s="210"/>
      <c r="X552" s="210"/>
      <c r="Y552" s="210"/>
      <c r="Z552" s="210"/>
    </row>
    <row r="553" ht="12.75" customHeight="1">
      <c r="A553" s="625"/>
      <c r="B553" s="625"/>
      <c r="C553" s="625"/>
      <c r="D553" s="627"/>
      <c r="E553" s="210"/>
      <c r="F553" s="210"/>
      <c r="G553" s="210"/>
      <c r="H553" s="210"/>
      <c r="I553" s="627"/>
      <c r="J553" s="210"/>
      <c r="K553" s="210"/>
      <c r="L553" s="210"/>
      <c r="M553" s="628"/>
      <c r="N553" s="210"/>
      <c r="O553" s="210"/>
      <c r="P553" s="210"/>
      <c r="Q553" s="210"/>
      <c r="R553" s="210"/>
      <c r="S553" s="210"/>
      <c r="T553" s="210"/>
      <c r="U553" s="210"/>
      <c r="V553" s="210"/>
      <c r="W553" s="210"/>
      <c r="X553" s="210"/>
      <c r="Y553" s="210"/>
      <c r="Z553" s="210"/>
    </row>
    <row r="554" ht="12.75" customHeight="1">
      <c r="A554" s="625"/>
      <c r="B554" s="625"/>
      <c r="C554" s="625"/>
      <c r="D554" s="627"/>
      <c r="E554" s="210"/>
      <c r="F554" s="210"/>
      <c r="G554" s="210"/>
      <c r="H554" s="210"/>
      <c r="I554" s="627"/>
      <c r="J554" s="210"/>
      <c r="K554" s="210"/>
      <c r="L554" s="210"/>
      <c r="M554" s="628"/>
      <c r="N554" s="210"/>
      <c r="O554" s="210"/>
      <c r="P554" s="210"/>
      <c r="Q554" s="210"/>
      <c r="R554" s="210"/>
      <c r="S554" s="210"/>
      <c r="T554" s="210"/>
      <c r="U554" s="210"/>
      <c r="V554" s="210"/>
      <c r="W554" s="210"/>
      <c r="X554" s="210"/>
      <c r="Y554" s="210"/>
      <c r="Z554" s="210"/>
    </row>
    <row r="555" ht="12.75" customHeight="1">
      <c r="A555" s="625"/>
      <c r="B555" s="625"/>
      <c r="C555" s="625"/>
      <c r="D555" s="627"/>
      <c r="E555" s="210"/>
      <c r="F555" s="210"/>
      <c r="G555" s="210"/>
      <c r="H555" s="210"/>
      <c r="I555" s="627"/>
      <c r="J555" s="210"/>
      <c r="K555" s="210"/>
      <c r="L555" s="210"/>
      <c r="M555" s="628"/>
      <c r="N555" s="210"/>
      <c r="O555" s="210"/>
      <c r="P555" s="210"/>
      <c r="Q555" s="210"/>
      <c r="R555" s="210"/>
      <c r="S555" s="210"/>
      <c r="T555" s="210"/>
      <c r="U555" s="210"/>
      <c r="V555" s="210"/>
      <c r="W555" s="210"/>
      <c r="X555" s="210"/>
      <c r="Y555" s="210"/>
      <c r="Z555" s="210"/>
    </row>
    <row r="556" ht="12.75" customHeight="1">
      <c r="A556" s="625"/>
      <c r="B556" s="625"/>
      <c r="C556" s="625"/>
      <c r="D556" s="627"/>
      <c r="E556" s="210"/>
      <c r="F556" s="210"/>
      <c r="G556" s="210"/>
      <c r="H556" s="210"/>
      <c r="I556" s="627"/>
      <c r="J556" s="210"/>
      <c r="K556" s="210"/>
      <c r="L556" s="210"/>
      <c r="M556" s="628"/>
      <c r="N556" s="210"/>
      <c r="O556" s="210"/>
      <c r="P556" s="210"/>
      <c r="Q556" s="210"/>
      <c r="R556" s="210"/>
      <c r="S556" s="210"/>
      <c r="T556" s="210"/>
      <c r="U556" s="210"/>
      <c r="V556" s="210"/>
      <c r="W556" s="210"/>
      <c r="X556" s="210"/>
      <c r="Y556" s="210"/>
      <c r="Z556" s="210"/>
    </row>
    <row r="557" ht="12.75" customHeight="1">
      <c r="A557" s="625"/>
      <c r="B557" s="625"/>
      <c r="C557" s="625"/>
      <c r="D557" s="627"/>
      <c r="E557" s="210"/>
      <c r="F557" s="210"/>
      <c r="G557" s="210"/>
      <c r="H557" s="210"/>
      <c r="I557" s="627"/>
      <c r="J557" s="210"/>
      <c r="K557" s="210"/>
      <c r="L557" s="210"/>
      <c r="M557" s="628"/>
      <c r="N557" s="210"/>
      <c r="O557" s="210"/>
      <c r="P557" s="210"/>
      <c r="Q557" s="210"/>
      <c r="R557" s="210"/>
      <c r="S557" s="210"/>
      <c r="T557" s="210"/>
      <c r="U557" s="210"/>
      <c r="V557" s="210"/>
      <c r="W557" s="210"/>
      <c r="X557" s="210"/>
      <c r="Y557" s="210"/>
      <c r="Z557" s="210"/>
    </row>
    <row r="558" ht="12.75" customHeight="1">
      <c r="A558" s="625"/>
      <c r="B558" s="625"/>
      <c r="C558" s="625"/>
      <c r="D558" s="627"/>
      <c r="E558" s="210"/>
      <c r="F558" s="210"/>
      <c r="G558" s="210"/>
      <c r="H558" s="210"/>
      <c r="I558" s="627"/>
      <c r="J558" s="210"/>
      <c r="K558" s="210"/>
      <c r="L558" s="210"/>
      <c r="M558" s="628"/>
      <c r="N558" s="210"/>
      <c r="O558" s="210"/>
      <c r="P558" s="210"/>
      <c r="Q558" s="210"/>
      <c r="R558" s="210"/>
      <c r="S558" s="210"/>
      <c r="T558" s="210"/>
      <c r="U558" s="210"/>
      <c r="V558" s="210"/>
      <c r="W558" s="210"/>
      <c r="X558" s="210"/>
      <c r="Y558" s="210"/>
      <c r="Z558" s="210"/>
    </row>
    <row r="559" ht="12.75" customHeight="1">
      <c r="A559" s="625"/>
      <c r="B559" s="625"/>
      <c r="C559" s="625"/>
      <c r="D559" s="627"/>
      <c r="E559" s="210"/>
      <c r="F559" s="210"/>
      <c r="G559" s="210"/>
      <c r="H559" s="210"/>
      <c r="I559" s="627"/>
      <c r="J559" s="210"/>
      <c r="K559" s="210"/>
      <c r="L559" s="210"/>
      <c r="M559" s="628"/>
      <c r="N559" s="210"/>
      <c r="O559" s="210"/>
      <c r="P559" s="210"/>
      <c r="Q559" s="210"/>
      <c r="R559" s="210"/>
      <c r="S559" s="210"/>
      <c r="T559" s="210"/>
      <c r="U559" s="210"/>
      <c r="V559" s="210"/>
      <c r="W559" s="210"/>
      <c r="X559" s="210"/>
      <c r="Y559" s="210"/>
      <c r="Z559" s="210"/>
    </row>
    <row r="560" ht="12.75" customHeight="1">
      <c r="A560" s="625"/>
      <c r="B560" s="625"/>
      <c r="C560" s="625"/>
      <c r="D560" s="627"/>
      <c r="E560" s="210"/>
      <c r="F560" s="210"/>
      <c r="G560" s="210"/>
      <c r="H560" s="210"/>
      <c r="I560" s="627"/>
      <c r="J560" s="210"/>
      <c r="K560" s="210"/>
      <c r="L560" s="210"/>
      <c r="M560" s="628"/>
      <c r="N560" s="210"/>
      <c r="O560" s="210"/>
      <c r="P560" s="210"/>
      <c r="Q560" s="210"/>
      <c r="R560" s="210"/>
      <c r="S560" s="210"/>
      <c r="T560" s="210"/>
      <c r="U560" s="210"/>
      <c r="V560" s="210"/>
      <c r="W560" s="210"/>
      <c r="X560" s="210"/>
      <c r="Y560" s="210"/>
      <c r="Z560" s="210"/>
    </row>
    <row r="561" ht="12.75" customHeight="1">
      <c r="A561" s="625"/>
      <c r="B561" s="625"/>
      <c r="C561" s="625"/>
      <c r="D561" s="627"/>
      <c r="E561" s="210"/>
      <c r="F561" s="210"/>
      <c r="G561" s="210"/>
      <c r="H561" s="210"/>
      <c r="I561" s="627"/>
      <c r="J561" s="210"/>
      <c r="K561" s="210"/>
      <c r="L561" s="210"/>
      <c r="M561" s="628"/>
      <c r="N561" s="210"/>
      <c r="O561" s="210"/>
      <c r="P561" s="210"/>
      <c r="Q561" s="210"/>
      <c r="R561" s="210"/>
      <c r="S561" s="210"/>
      <c r="T561" s="210"/>
      <c r="U561" s="210"/>
      <c r="V561" s="210"/>
      <c r="W561" s="210"/>
      <c r="X561" s="210"/>
      <c r="Y561" s="210"/>
      <c r="Z561" s="210"/>
    </row>
    <row r="562" ht="12.75" customHeight="1">
      <c r="A562" s="625"/>
      <c r="B562" s="625"/>
      <c r="C562" s="625"/>
      <c r="D562" s="627"/>
      <c r="E562" s="210"/>
      <c r="F562" s="210"/>
      <c r="G562" s="210"/>
      <c r="H562" s="210"/>
      <c r="I562" s="627"/>
      <c r="J562" s="210"/>
      <c r="K562" s="210"/>
      <c r="L562" s="210"/>
      <c r="M562" s="628"/>
      <c r="N562" s="210"/>
      <c r="O562" s="210"/>
      <c r="P562" s="210"/>
      <c r="Q562" s="210"/>
      <c r="R562" s="210"/>
      <c r="S562" s="210"/>
      <c r="T562" s="210"/>
      <c r="U562" s="210"/>
      <c r="V562" s="210"/>
      <c r="W562" s="210"/>
      <c r="X562" s="210"/>
      <c r="Y562" s="210"/>
      <c r="Z562" s="210"/>
    </row>
    <row r="563" ht="12.75" customHeight="1">
      <c r="A563" s="625"/>
      <c r="B563" s="625"/>
      <c r="C563" s="625"/>
      <c r="D563" s="627"/>
      <c r="E563" s="210"/>
      <c r="F563" s="210"/>
      <c r="G563" s="210"/>
      <c r="H563" s="210"/>
      <c r="I563" s="627"/>
      <c r="J563" s="210"/>
      <c r="K563" s="210"/>
      <c r="L563" s="210"/>
      <c r="M563" s="628"/>
      <c r="N563" s="210"/>
      <c r="O563" s="210"/>
      <c r="P563" s="210"/>
      <c r="Q563" s="210"/>
      <c r="R563" s="210"/>
      <c r="S563" s="210"/>
      <c r="T563" s="210"/>
      <c r="U563" s="210"/>
      <c r="V563" s="210"/>
      <c r="W563" s="210"/>
      <c r="X563" s="210"/>
      <c r="Y563" s="210"/>
      <c r="Z563" s="210"/>
    </row>
    <row r="564" ht="12.75" customHeight="1">
      <c r="A564" s="625"/>
      <c r="B564" s="625"/>
      <c r="C564" s="625"/>
      <c r="D564" s="627"/>
      <c r="E564" s="210"/>
      <c r="F564" s="210"/>
      <c r="G564" s="210"/>
      <c r="H564" s="210"/>
      <c r="I564" s="627"/>
      <c r="J564" s="210"/>
      <c r="K564" s="210"/>
      <c r="L564" s="210"/>
      <c r="M564" s="628"/>
      <c r="N564" s="210"/>
      <c r="O564" s="210"/>
      <c r="P564" s="210"/>
      <c r="Q564" s="210"/>
      <c r="R564" s="210"/>
      <c r="S564" s="210"/>
      <c r="T564" s="210"/>
      <c r="U564" s="210"/>
      <c r="V564" s="210"/>
      <c r="W564" s="210"/>
      <c r="X564" s="210"/>
      <c r="Y564" s="210"/>
      <c r="Z564" s="210"/>
    </row>
    <row r="565" ht="12.75" customHeight="1">
      <c r="A565" s="625"/>
      <c r="B565" s="625"/>
      <c r="C565" s="625"/>
      <c r="D565" s="627"/>
      <c r="E565" s="210"/>
      <c r="F565" s="210"/>
      <c r="G565" s="210"/>
      <c r="H565" s="210"/>
      <c r="I565" s="627"/>
      <c r="J565" s="210"/>
      <c r="K565" s="210"/>
      <c r="L565" s="210"/>
      <c r="M565" s="628"/>
      <c r="N565" s="210"/>
      <c r="O565" s="210"/>
      <c r="P565" s="210"/>
      <c r="Q565" s="210"/>
      <c r="R565" s="210"/>
      <c r="S565" s="210"/>
      <c r="T565" s="210"/>
      <c r="U565" s="210"/>
      <c r="V565" s="210"/>
      <c r="W565" s="210"/>
      <c r="X565" s="210"/>
      <c r="Y565" s="210"/>
      <c r="Z565" s="210"/>
    </row>
    <row r="566" ht="12.75" customHeight="1">
      <c r="A566" s="625"/>
      <c r="B566" s="625"/>
      <c r="C566" s="625"/>
      <c r="D566" s="627"/>
      <c r="E566" s="210"/>
      <c r="F566" s="210"/>
      <c r="G566" s="210"/>
      <c r="H566" s="210"/>
      <c r="I566" s="627"/>
      <c r="J566" s="210"/>
      <c r="K566" s="210"/>
      <c r="L566" s="210"/>
      <c r="M566" s="628"/>
      <c r="N566" s="210"/>
      <c r="O566" s="210"/>
      <c r="P566" s="210"/>
      <c r="Q566" s="210"/>
      <c r="R566" s="210"/>
      <c r="S566" s="210"/>
      <c r="T566" s="210"/>
      <c r="U566" s="210"/>
      <c r="V566" s="210"/>
      <c r="W566" s="210"/>
      <c r="X566" s="210"/>
      <c r="Y566" s="210"/>
      <c r="Z566" s="210"/>
    </row>
    <row r="567" ht="12.75" customHeight="1">
      <c r="A567" s="625"/>
      <c r="B567" s="625"/>
      <c r="C567" s="625"/>
      <c r="D567" s="627"/>
      <c r="E567" s="210"/>
      <c r="F567" s="210"/>
      <c r="G567" s="210"/>
      <c r="H567" s="210"/>
      <c r="I567" s="627"/>
      <c r="J567" s="210"/>
      <c r="K567" s="210"/>
      <c r="L567" s="210"/>
      <c r="M567" s="628"/>
      <c r="N567" s="210"/>
      <c r="O567" s="210"/>
      <c r="P567" s="210"/>
      <c r="Q567" s="210"/>
      <c r="R567" s="210"/>
      <c r="S567" s="210"/>
      <c r="T567" s="210"/>
      <c r="U567" s="210"/>
      <c r="V567" s="210"/>
      <c r="W567" s="210"/>
      <c r="X567" s="210"/>
      <c r="Y567" s="210"/>
      <c r="Z567" s="210"/>
    </row>
    <row r="568" ht="12.75" customHeight="1">
      <c r="A568" s="625"/>
      <c r="B568" s="625"/>
      <c r="C568" s="625"/>
      <c r="D568" s="627"/>
      <c r="E568" s="210"/>
      <c r="F568" s="210"/>
      <c r="G568" s="210"/>
      <c r="H568" s="210"/>
      <c r="I568" s="627"/>
      <c r="J568" s="210"/>
      <c r="K568" s="210"/>
      <c r="L568" s="210"/>
      <c r="M568" s="628"/>
      <c r="N568" s="210"/>
      <c r="O568" s="210"/>
      <c r="P568" s="210"/>
      <c r="Q568" s="210"/>
      <c r="R568" s="210"/>
      <c r="S568" s="210"/>
      <c r="T568" s="210"/>
      <c r="U568" s="210"/>
      <c r="V568" s="210"/>
      <c r="W568" s="210"/>
      <c r="X568" s="210"/>
      <c r="Y568" s="210"/>
      <c r="Z568" s="210"/>
    </row>
    <row r="569" ht="12.75" customHeight="1">
      <c r="A569" s="625"/>
      <c r="B569" s="625"/>
      <c r="C569" s="625"/>
      <c r="D569" s="627"/>
      <c r="E569" s="210"/>
      <c r="F569" s="210"/>
      <c r="G569" s="210"/>
      <c r="H569" s="210"/>
      <c r="I569" s="627"/>
      <c r="J569" s="210"/>
      <c r="K569" s="210"/>
      <c r="L569" s="210"/>
      <c r="M569" s="628"/>
      <c r="N569" s="210"/>
      <c r="O569" s="210"/>
      <c r="P569" s="210"/>
      <c r="Q569" s="210"/>
      <c r="R569" s="210"/>
      <c r="S569" s="210"/>
      <c r="T569" s="210"/>
      <c r="U569" s="210"/>
      <c r="V569" s="210"/>
      <c r="W569" s="210"/>
      <c r="X569" s="210"/>
      <c r="Y569" s="210"/>
      <c r="Z569" s="210"/>
    </row>
    <row r="570" ht="12.75" customHeight="1">
      <c r="A570" s="625"/>
      <c r="B570" s="625"/>
      <c r="C570" s="625"/>
      <c r="D570" s="627"/>
      <c r="E570" s="210"/>
      <c r="F570" s="210"/>
      <c r="G570" s="210"/>
      <c r="H570" s="210"/>
      <c r="I570" s="627"/>
      <c r="J570" s="210"/>
      <c r="K570" s="210"/>
      <c r="L570" s="210"/>
      <c r="M570" s="628"/>
      <c r="N570" s="210"/>
      <c r="O570" s="210"/>
      <c r="P570" s="210"/>
      <c r="Q570" s="210"/>
      <c r="R570" s="210"/>
      <c r="S570" s="210"/>
      <c r="T570" s="210"/>
      <c r="U570" s="210"/>
      <c r="V570" s="210"/>
      <c r="W570" s="210"/>
      <c r="X570" s="210"/>
      <c r="Y570" s="210"/>
      <c r="Z570" s="210"/>
    </row>
    <row r="571" ht="12.75" customHeight="1">
      <c r="A571" s="625"/>
      <c r="B571" s="625"/>
      <c r="C571" s="625"/>
      <c r="D571" s="627"/>
      <c r="E571" s="210"/>
      <c r="F571" s="210"/>
      <c r="G571" s="210"/>
      <c r="H571" s="210"/>
      <c r="I571" s="627"/>
      <c r="J571" s="210"/>
      <c r="K571" s="210"/>
      <c r="L571" s="210"/>
      <c r="M571" s="628"/>
      <c r="N571" s="210"/>
      <c r="O571" s="210"/>
      <c r="P571" s="210"/>
      <c r="Q571" s="210"/>
      <c r="R571" s="210"/>
      <c r="S571" s="210"/>
      <c r="T571" s="210"/>
      <c r="U571" s="210"/>
      <c r="V571" s="210"/>
      <c r="W571" s="210"/>
      <c r="X571" s="210"/>
      <c r="Y571" s="210"/>
      <c r="Z571" s="210"/>
    </row>
    <row r="572" ht="12.75" customHeight="1">
      <c r="A572" s="625"/>
      <c r="B572" s="625"/>
      <c r="C572" s="625"/>
      <c r="D572" s="627"/>
      <c r="E572" s="210"/>
      <c r="F572" s="210"/>
      <c r="G572" s="210"/>
      <c r="H572" s="210"/>
      <c r="I572" s="627"/>
      <c r="J572" s="210"/>
      <c r="K572" s="210"/>
      <c r="L572" s="210"/>
      <c r="M572" s="628"/>
      <c r="N572" s="210"/>
      <c r="O572" s="210"/>
      <c r="P572" s="210"/>
      <c r="Q572" s="210"/>
      <c r="R572" s="210"/>
      <c r="S572" s="210"/>
      <c r="T572" s="210"/>
      <c r="U572" s="210"/>
      <c r="V572" s="210"/>
      <c r="W572" s="210"/>
      <c r="X572" s="210"/>
      <c r="Y572" s="210"/>
      <c r="Z572" s="210"/>
    </row>
    <row r="573" ht="12.75" customHeight="1">
      <c r="A573" s="625"/>
      <c r="B573" s="625"/>
      <c r="C573" s="625"/>
      <c r="D573" s="627"/>
      <c r="E573" s="210"/>
      <c r="F573" s="210"/>
      <c r="G573" s="210"/>
      <c r="H573" s="210"/>
      <c r="I573" s="627"/>
      <c r="J573" s="210"/>
      <c r="K573" s="210"/>
      <c r="L573" s="210"/>
      <c r="M573" s="628"/>
      <c r="N573" s="210"/>
      <c r="O573" s="210"/>
      <c r="P573" s="210"/>
      <c r="Q573" s="210"/>
      <c r="R573" s="210"/>
      <c r="S573" s="210"/>
      <c r="T573" s="210"/>
      <c r="U573" s="210"/>
      <c r="V573" s="210"/>
      <c r="W573" s="210"/>
      <c r="X573" s="210"/>
      <c r="Y573" s="210"/>
      <c r="Z573" s="210"/>
    </row>
    <row r="574" ht="12.75" customHeight="1">
      <c r="A574" s="625"/>
      <c r="B574" s="625"/>
      <c r="C574" s="625"/>
      <c r="D574" s="627"/>
      <c r="E574" s="210"/>
      <c r="F574" s="210"/>
      <c r="G574" s="210"/>
      <c r="H574" s="210"/>
      <c r="I574" s="627"/>
      <c r="J574" s="210"/>
      <c r="K574" s="210"/>
      <c r="L574" s="210"/>
      <c r="M574" s="628"/>
      <c r="N574" s="210"/>
      <c r="O574" s="210"/>
      <c r="P574" s="210"/>
      <c r="Q574" s="210"/>
      <c r="R574" s="210"/>
      <c r="S574" s="210"/>
      <c r="T574" s="210"/>
      <c r="U574" s="210"/>
      <c r="V574" s="210"/>
      <c r="W574" s="210"/>
      <c r="X574" s="210"/>
      <c r="Y574" s="210"/>
      <c r="Z574" s="210"/>
    </row>
    <row r="575" ht="12.75" customHeight="1">
      <c r="A575" s="625"/>
      <c r="B575" s="625"/>
      <c r="C575" s="625"/>
      <c r="D575" s="627"/>
      <c r="E575" s="210"/>
      <c r="F575" s="210"/>
      <c r="G575" s="210"/>
      <c r="H575" s="210"/>
      <c r="I575" s="627"/>
      <c r="J575" s="210"/>
      <c r="K575" s="210"/>
      <c r="L575" s="210"/>
      <c r="M575" s="628"/>
      <c r="N575" s="210"/>
      <c r="O575" s="210"/>
      <c r="P575" s="210"/>
      <c r="Q575" s="210"/>
      <c r="R575" s="210"/>
      <c r="S575" s="210"/>
      <c r="T575" s="210"/>
      <c r="U575" s="210"/>
      <c r="V575" s="210"/>
      <c r="W575" s="210"/>
      <c r="X575" s="210"/>
      <c r="Y575" s="210"/>
      <c r="Z575" s="210"/>
    </row>
    <row r="576" ht="12.75" customHeight="1">
      <c r="A576" s="625"/>
      <c r="B576" s="625"/>
      <c r="C576" s="625"/>
      <c r="D576" s="627"/>
      <c r="E576" s="210"/>
      <c r="F576" s="210"/>
      <c r="G576" s="210"/>
      <c r="H576" s="210"/>
      <c r="I576" s="627"/>
      <c r="J576" s="210"/>
      <c r="K576" s="210"/>
      <c r="L576" s="210"/>
      <c r="M576" s="628"/>
      <c r="N576" s="210"/>
      <c r="O576" s="210"/>
      <c r="P576" s="210"/>
      <c r="Q576" s="210"/>
      <c r="R576" s="210"/>
      <c r="S576" s="210"/>
      <c r="T576" s="210"/>
      <c r="U576" s="210"/>
      <c r="V576" s="210"/>
      <c r="W576" s="210"/>
      <c r="X576" s="210"/>
      <c r="Y576" s="210"/>
      <c r="Z576" s="210"/>
    </row>
    <row r="577" ht="12.75" customHeight="1">
      <c r="A577" s="625"/>
      <c r="B577" s="625"/>
      <c r="C577" s="625"/>
      <c r="D577" s="627"/>
      <c r="E577" s="210"/>
      <c r="F577" s="210"/>
      <c r="G577" s="210"/>
      <c r="H577" s="210"/>
      <c r="I577" s="627"/>
      <c r="J577" s="210"/>
      <c r="K577" s="210"/>
      <c r="L577" s="210"/>
      <c r="M577" s="628"/>
      <c r="N577" s="210"/>
      <c r="O577" s="210"/>
      <c r="P577" s="210"/>
      <c r="Q577" s="210"/>
      <c r="R577" s="210"/>
      <c r="S577" s="210"/>
      <c r="T577" s="210"/>
      <c r="U577" s="210"/>
      <c r="V577" s="210"/>
      <c r="W577" s="210"/>
      <c r="X577" s="210"/>
      <c r="Y577" s="210"/>
      <c r="Z577" s="210"/>
    </row>
    <row r="578" ht="12.75" customHeight="1">
      <c r="A578" s="625"/>
      <c r="B578" s="625"/>
      <c r="C578" s="625"/>
      <c r="D578" s="627"/>
      <c r="E578" s="210"/>
      <c r="F578" s="210"/>
      <c r="G578" s="210"/>
      <c r="H578" s="210"/>
      <c r="I578" s="627"/>
      <c r="J578" s="210"/>
      <c r="K578" s="210"/>
      <c r="L578" s="210"/>
      <c r="M578" s="628"/>
      <c r="N578" s="210"/>
      <c r="O578" s="210"/>
      <c r="P578" s="210"/>
      <c r="Q578" s="210"/>
      <c r="R578" s="210"/>
      <c r="S578" s="210"/>
      <c r="T578" s="210"/>
      <c r="U578" s="210"/>
      <c r="V578" s="210"/>
      <c r="W578" s="210"/>
      <c r="X578" s="210"/>
      <c r="Y578" s="210"/>
      <c r="Z578" s="210"/>
    </row>
    <row r="579" ht="12.75" customHeight="1">
      <c r="A579" s="625"/>
      <c r="B579" s="625"/>
      <c r="C579" s="625"/>
      <c r="D579" s="627"/>
      <c r="E579" s="210"/>
      <c r="F579" s="210"/>
      <c r="G579" s="210"/>
      <c r="H579" s="210"/>
      <c r="I579" s="627"/>
      <c r="J579" s="210"/>
      <c r="K579" s="210"/>
      <c r="L579" s="210"/>
      <c r="M579" s="628"/>
      <c r="N579" s="210"/>
      <c r="O579" s="210"/>
      <c r="P579" s="210"/>
      <c r="Q579" s="210"/>
      <c r="R579" s="210"/>
      <c r="S579" s="210"/>
      <c r="T579" s="210"/>
      <c r="U579" s="210"/>
      <c r="V579" s="210"/>
      <c r="W579" s="210"/>
      <c r="X579" s="210"/>
      <c r="Y579" s="210"/>
      <c r="Z579" s="210"/>
    </row>
    <row r="580" ht="12.75" customHeight="1">
      <c r="A580" s="625"/>
      <c r="B580" s="625"/>
      <c r="C580" s="625"/>
      <c r="D580" s="627"/>
      <c r="E580" s="210"/>
      <c r="F580" s="210"/>
      <c r="G580" s="210"/>
      <c r="H580" s="210"/>
      <c r="I580" s="627"/>
      <c r="J580" s="210"/>
      <c r="K580" s="210"/>
      <c r="L580" s="210"/>
      <c r="M580" s="628"/>
      <c r="N580" s="210"/>
      <c r="O580" s="210"/>
      <c r="P580" s="210"/>
      <c r="Q580" s="210"/>
      <c r="R580" s="210"/>
      <c r="S580" s="210"/>
      <c r="T580" s="210"/>
      <c r="U580" s="210"/>
      <c r="V580" s="210"/>
      <c r="W580" s="210"/>
      <c r="X580" s="210"/>
      <c r="Y580" s="210"/>
      <c r="Z580" s="210"/>
    </row>
    <row r="581" ht="12.75" customHeight="1">
      <c r="A581" s="625"/>
      <c r="B581" s="625"/>
      <c r="C581" s="625"/>
      <c r="D581" s="627"/>
      <c r="E581" s="210"/>
      <c r="F581" s="210"/>
      <c r="G581" s="210"/>
      <c r="H581" s="210"/>
      <c r="I581" s="627"/>
      <c r="J581" s="210"/>
      <c r="K581" s="210"/>
      <c r="L581" s="210"/>
      <c r="M581" s="628"/>
      <c r="N581" s="210"/>
      <c r="O581" s="210"/>
      <c r="P581" s="210"/>
      <c r="Q581" s="210"/>
      <c r="R581" s="210"/>
      <c r="S581" s="210"/>
      <c r="T581" s="210"/>
      <c r="U581" s="210"/>
      <c r="V581" s="210"/>
      <c r="W581" s="210"/>
      <c r="X581" s="210"/>
      <c r="Y581" s="210"/>
      <c r="Z581" s="210"/>
    </row>
    <row r="582" ht="12.75" customHeight="1">
      <c r="A582" s="625"/>
      <c r="B582" s="625"/>
      <c r="C582" s="625"/>
      <c r="D582" s="627"/>
      <c r="E582" s="210"/>
      <c r="F582" s="210"/>
      <c r="G582" s="210"/>
      <c r="H582" s="210"/>
      <c r="I582" s="627"/>
      <c r="J582" s="210"/>
      <c r="K582" s="210"/>
      <c r="L582" s="210"/>
      <c r="M582" s="628"/>
      <c r="N582" s="210"/>
      <c r="O582" s="210"/>
      <c r="P582" s="210"/>
      <c r="Q582" s="210"/>
      <c r="R582" s="210"/>
      <c r="S582" s="210"/>
      <c r="T582" s="210"/>
      <c r="U582" s="210"/>
      <c r="V582" s="210"/>
      <c r="W582" s="210"/>
      <c r="X582" s="210"/>
      <c r="Y582" s="210"/>
      <c r="Z582" s="210"/>
    </row>
    <row r="583" ht="12.75" customHeight="1">
      <c r="A583" s="625"/>
      <c r="B583" s="625"/>
      <c r="C583" s="625"/>
      <c r="D583" s="627"/>
      <c r="E583" s="210"/>
      <c r="F583" s="210"/>
      <c r="G583" s="210"/>
      <c r="H583" s="210"/>
      <c r="I583" s="627"/>
      <c r="J583" s="210"/>
      <c r="K583" s="210"/>
      <c r="L583" s="210"/>
      <c r="M583" s="628"/>
      <c r="N583" s="210"/>
      <c r="O583" s="210"/>
      <c r="P583" s="210"/>
      <c r="Q583" s="210"/>
      <c r="R583" s="210"/>
      <c r="S583" s="210"/>
      <c r="T583" s="210"/>
      <c r="U583" s="210"/>
      <c r="V583" s="210"/>
      <c r="W583" s="210"/>
      <c r="X583" s="210"/>
      <c r="Y583" s="210"/>
      <c r="Z583" s="210"/>
    </row>
    <row r="584" ht="12.75" customHeight="1">
      <c r="A584" s="625"/>
      <c r="B584" s="625"/>
      <c r="C584" s="625"/>
      <c r="D584" s="627"/>
      <c r="E584" s="210"/>
      <c r="F584" s="210"/>
      <c r="G584" s="210"/>
      <c r="H584" s="210"/>
      <c r="I584" s="627"/>
      <c r="J584" s="210"/>
      <c r="K584" s="210"/>
      <c r="L584" s="210"/>
      <c r="M584" s="628"/>
      <c r="N584" s="210"/>
      <c r="O584" s="210"/>
      <c r="P584" s="210"/>
      <c r="Q584" s="210"/>
      <c r="R584" s="210"/>
      <c r="S584" s="210"/>
      <c r="T584" s="210"/>
      <c r="U584" s="210"/>
      <c r="V584" s="210"/>
      <c r="W584" s="210"/>
      <c r="X584" s="210"/>
      <c r="Y584" s="210"/>
      <c r="Z584" s="210"/>
    </row>
    <row r="585" ht="12.75" customHeight="1">
      <c r="A585" s="625"/>
      <c r="B585" s="625"/>
      <c r="C585" s="625"/>
      <c r="D585" s="627"/>
      <c r="E585" s="210"/>
      <c r="F585" s="210"/>
      <c r="G585" s="210"/>
      <c r="H585" s="210"/>
      <c r="I585" s="627"/>
      <c r="J585" s="210"/>
      <c r="K585" s="210"/>
      <c r="L585" s="210"/>
      <c r="M585" s="628"/>
      <c r="N585" s="210"/>
      <c r="O585" s="210"/>
      <c r="P585" s="210"/>
      <c r="Q585" s="210"/>
      <c r="R585" s="210"/>
      <c r="S585" s="210"/>
      <c r="T585" s="210"/>
      <c r="U585" s="210"/>
      <c r="V585" s="210"/>
      <c r="W585" s="210"/>
      <c r="X585" s="210"/>
      <c r="Y585" s="210"/>
      <c r="Z585" s="210"/>
    </row>
    <row r="586" ht="12.75" customHeight="1">
      <c r="A586" s="625"/>
      <c r="B586" s="625"/>
      <c r="C586" s="625"/>
      <c r="D586" s="627"/>
      <c r="E586" s="210"/>
      <c r="F586" s="210"/>
      <c r="G586" s="210"/>
      <c r="H586" s="210"/>
      <c r="I586" s="627"/>
      <c r="J586" s="210"/>
      <c r="K586" s="210"/>
      <c r="L586" s="210"/>
      <c r="M586" s="628"/>
      <c r="N586" s="210"/>
      <c r="O586" s="210"/>
      <c r="P586" s="210"/>
      <c r="Q586" s="210"/>
      <c r="R586" s="210"/>
      <c r="S586" s="210"/>
      <c r="T586" s="210"/>
      <c r="U586" s="210"/>
      <c r="V586" s="210"/>
      <c r="W586" s="210"/>
      <c r="X586" s="210"/>
      <c r="Y586" s="210"/>
      <c r="Z586" s="210"/>
    </row>
    <row r="587" ht="12.75" customHeight="1">
      <c r="A587" s="625"/>
      <c r="B587" s="625"/>
      <c r="C587" s="625"/>
      <c r="D587" s="627"/>
      <c r="E587" s="210"/>
      <c r="F587" s="210"/>
      <c r="G587" s="210"/>
      <c r="H587" s="210"/>
      <c r="I587" s="627"/>
      <c r="J587" s="210"/>
      <c r="K587" s="210"/>
      <c r="L587" s="210"/>
      <c r="M587" s="628"/>
      <c r="N587" s="210"/>
      <c r="O587" s="210"/>
      <c r="P587" s="210"/>
      <c r="Q587" s="210"/>
      <c r="R587" s="210"/>
      <c r="S587" s="210"/>
      <c r="T587" s="210"/>
      <c r="U587" s="210"/>
      <c r="V587" s="210"/>
      <c r="W587" s="210"/>
      <c r="X587" s="210"/>
      <c r="Y587" s="210"/>
      <c r="Z587" s="210"/>
    </row>
    <row r="588" ht="12.75" customHeight="1">
      <c r="A588" s="625"/>
      <c r="B588" s="625"/>
      <c r="C588" s="625"/>
      <c r="D588" s="627"/>
      <c r="E588" s="210"/>
      <c r="F588" s="210"/>
      <c r="G588" s="210"/>
      <c r="H588" s="210"/>
      <c r="I588" s="627"/>
      <c r="J588" s="210"/>
      <c r="K588" s="210"/>
      <c r="L588" s="210"/>
      <c r="M588" s="628"/>
      <c r="N588" s="210"/>
      <c r="O588" s="210"/>
      <c r="P588" s="210"/>
      <c r="Q588" s="210"/>
      <c r="R588" s="210"/>
      <c r="S588" s="210"/>
      <c r="T588" s="210"/>
      <c r="U588" s="210"/>
      <c r="V588" s="210"/>
      <c r="W588" s="210"/>
      <c r="X588" s="210"/>
      <c r="Y588" s="210"/>
      <c r="Z588" s="210"/>
    </row>
    <row r="589" ht="12.75" customHeight="1">
      <c r="A589" s="625"/>
      <c r="B589" s="625"/>
      <c r="C589" s="625"/>
      <c r="D589" s="627"/>
      <c r="E589" s="210"/>
      <c r="F589" s="210"/>
      <c r="G589" s="210"/>
      <c r="H589" s="210"/>
      <c r="I589" s="627"/>
      <c r="J589" s="210"/>
      <c r="K589" s="210"/>
      <c r="L589" s="210"/>
      <c r="M589" s="628"/>
      <c r="N589" s="210"/>
      <c r="O589" s="210"/>
      <c r="P589" s="210"/>
      <c r="Q589" s="210"/>
      <c r="R589" s="210"/>
      <c r="S589" s="210"/>
      <c r="T589" s="210"/>
      <c r="U589" s="210"/>
      <c r="V589" s="210"/>
      <c r="W589" s="210"/>
      <c r="X589" s="210"/>
      <c r="Y589" s="210"/>
      <c r="Z589" s="210"/>
    </row>
    <row r="590" ht="12.75" customHeight="1">
      <c r="A590" s="625"/>
      <c r="B590" s="625"/>
      <c r="C590" s="625"/>
      <c r="D590" s="627"/>
      <c r="E590" s="210"/>
      <c r="F590" s="210"/>
      <c r="G590" s="210"/>
      <c r="H590" s="210"/>
      <c r="I590" s="627"/>
      <c r="J590" s="210"/>
      <c r="K590" s="210"/>
      <c r="L590" s="210"/>
      <c r="M590" s="628"/>
      <c r="N590" s="210"/>
      <c r="O590" s="210"/>
      <c r="P590" s="210"/>
      <c r="Q590" s="210"/>
      <c r="R590" s="210"/>
      <c r="S590" s="210"/>
      <c r="T590" s="210"/>
      <c r="U590" s="210"/>
      <c r="V590" s="210"/>
      <c r="W590" s="210"/>
      <c r="X590" s="210"/>
      <c r="Y590" s="210"/>
      <c r="Z590" s="210"/>
    </row>
    <row r="591" ht="12.75" customHeight="1">
      <c r="A591" s="625"/>
      <c r="B591" s="625"/>
      <c r="C591" s="625"/>
      <c r="D591" s="627"/>
      <c r="E591" s="210"/>
      <c r="F591" s="210"/>
      <c r="G591" s="210"/>
      <c r="H591" s="210"/>
      <c r="I591" s="627"/>
      <c r="J591" s="210"/>
      <c r="K591" s="210"/>
      <c r="L591" s="210"/>
      <c r="M591" s="628"/>
      <c r="N591" s="210"/>
      <c r="O591" s="210"/>
      <c r="P591" s="210"/>
      <c r="Q591" s="210"/>
      <c r="R591" s="210"/>
      <c r="S591" s="210"/>
      <c r="T591" s="210"/>
      <c r="U591" s="210"/>
      <c r="V591" s="210"/>
      <c r="W591" s="210"/>
      <c r="X591" s="210"/>
      <c r="Y591" s="210"/>
      <c r="Z591" s="210"/>
    </row>
    <row r="592" ht="12.75" customHeight="1">
      <c r="A592" s="625"/>
      <c r="B592" s="625"/>
      <c r="C592" s="625"/>
      <c r="D592" s="627"/>
      <c r="E592" s="210"/>
      <c r="F592" s="210"/>
      <c r="G592" s="210"/>
      <c r="H592" s="210"/>
      <c r="I592" s="627"/>
      <c r="J592" s="210"/>
      <c r="K592" s="210"/>
      <c r="L592" s="210"/>
      <c r="M592" s="628"/>
      <c r="N592" s="210"/>
      <c r="O592" s="210"/>
      <c r="P592" s="210"/>
      <c r="Q592" s="210"/>
      <c r="R592" s="210"/>
      <c r="S592" s="210"/>
      <c r="T592" s="210"/>
      <c r="U592" s="210"/>
      <c r="V592" s="210"/>
      <c r="W592" s="210"/>
      <c r="X592" s="210"/>
      <c r="Y592" s="210"/>
      <c r="Z592" s="210"/>
    </row>
    <row r="593" ht="12.75" customHeight="1">
      <c r="A593" s="625"/>
      <c r="B593" s="625"/>
      <c r="C593" s="625"/>
      <c r="D593" s="627"/>
      <c r="E593" s="210"/>
      <c r="F593" s="210"/>
      <c r="G593" s="210"/>
      <c r="H593" s="210"/>
      <c r="I593" s="627"/>
      <c r="J593" s="210"/>
      <c r="K593" s="210"/>
      <c r="L593" s="210"/>
      <c r="M593" s="628"/>
      <c r="N593" s="210"/>
      <c r="O593" s="210"/>
      <c r="P593" s="210"/>
      <c r="Q593" s="210"/>
      <c r="R593" s="210"/>
      <c r="S593" s="210"/>
      <c r="T593" s="210"/>
      <c r="U593" s="210"/>
      <c r="V593" s="210"/>
      <c r="W593" s="210"/>
      <c r="X593" s="210"/>
      <c r="Y593" s="210"/>
      <c r="Z593" s="210"/>
    </row>
    <row r="594" ht="12.75" customHeight="1">
      <c r="A594" s="625"/>
      <c r="B594" s="625"/>
      <c r="C594" s="625"/>
      <c r="D594" s="627"/>
      <c r="E594" s="210"/>
      <c r="F594" s="210"/>
      <c r="G594" s="210"/>
      <c r="H594" s="210"/>
      <c r="I594" s="627"/>
      <c r="J594" s="210"/>
      <c r="K594" s="210"/>
      <c r="L594" s="210"/>
      <c r="M594" s="628"/>
      <c r="N594" s="210"/>
      <c r="O594" s="210"/>
      <c r="P594" s="210"/>
      <c r="Q594" s="210"/>
      <c r="R594" s="210"/>
      <c r="S594" s="210"/>
      <c r="T594" s="210"/>
      <c r="U594" s="210"/>
      <c r="V594" s="210"/>
      <c r="W594" s="210"/>
      <c r="X594" s="210"/>
      <c r="Y594" s="210"/>
      <c r="Z594" s="210"/>
    </row>
    <row r="595" ht="12.75" customHeight="1">
      <c r="A595" s="625"/>
      <c r="B595" s="625"/>
      <c r="C595" s="625"/>
      <c r="D595" s="627"/>
      <c r="E595" s="210"/>
      <c r="F595" s="210"/>
      <c r="G595" s="210"/>
      <c r="H595" s="210"/>
      <c r="I595" s="627"/>
      <c r="J595" s="210"/>
      <c r="K595" s="210"/>
      <c r="L595" s="210"/>
      <c r="M595" s="628"/>
      <c r="N595" s="210"/>
      <c r="O595" s="210"/>
      <c r="P595" s="210"/>
      <c r="Q595" s="210"/>
      <c r="R595" s="210"/>
      <c r="S595" s="210"/>
      <c r="T595" s="210"/>
      <c r="U595" s="210"/>
      <c r="V595" s="210"/>
      <c r="W595" s="210"/>
      <c r="X595" s="210"/>
      <c r="Y595" s="210"/>
      <c r="Z595" s="210"/>
    </row>
    <row r="596" ht="12.75" customHeight="1">
      <c r="A596" s="625"/>
      <c r="B596" s="625"/>
      <c r="C596" s="625"/>
      <c r="D596" s="627"/>
      <c r="E596" s="210"/>
      <c r="F596" s="210"/>
      <c r="G596" s="210"/>
      <c r="H596" s="210"/>
      <c r="I596" s="627"/>
      <c r="J596" s="210"/>
      <c r="K596" s="210"/>
      <c r="L596" s="210"/>
      <c r="M596" s="628"/>
      <c r="N596" s="210"/>
      <c r="O596" s="210"/>
      <c r="P596" s="210"/>
      <c r="Q596" s="210"/>
      <c r="R596" s="210"/>
      <c r="S596" s="210"/>
      <c r="T596" s="210"/>
      <c r="U596" s="210"/>
      <c r="V596" s="210"/>
      <c r="W596" s="210"/>
      <c r="X596" s="210"/>
      <c r="Y596" s="210"/>
      <c r="Z596" s="210"/>
    </row>
    <row r="597" ht="12.75" customHeight="1">
      <c r="A597" s="625"/>
      <c r="B597" s="625"/>
      <c r="C597" s="625"/>
      <c r="D597" s="627"/>
      <c r="E597" s="210"/>
      <c r="F597" s="210"/>
      <c r="G597" s="210"/>
      <c r="H597" s="210"/>
      <c r="I597" s="627"/>
      <c r="J597" s="210"/>
      <c r="K597" s="210"/>
      <c r="L597" s="210"/>
      <c r="M597" s="628"/>
      <c r="N597" s="210"/>
      <c r="O597" s="210"/>
      <c r="P597" s="210"/>
      <c r="Q597" s="210"/>
      <c r="R597" s="210"/>
      <c r="S597" s="210"/>
      <c r="T597" s="210"/>
      <c r="U597" s="210"/>
      <c r="V597" s="210"/>
      <c r="W597" s="210"/>
      <c r="X597" s="210"/>
      <c r="Y597" s="210"/>
      <c r="Z597" s="210"/>
    </row>
    <row r="598" ht="12.75" customHeight="1">
      <c r="A598" s="625"/>
      <c r="B598" s="625"/>
      <c r="C598" s="625"/>
      <c r="D598" s="627"/>
      <c r="E598" s="210"/>
      <c r="F598" s="210"/>
      <c r="G598" s="210"/>
      <c r="H598" s="210"/>
      <c r="I598" s="627"/>
      <c r="J598" s="210"/>
      <c r="K598" s="210"/>
      <c r="L598" s="210"/>
      <c r="M598" s="628"/>
      <c r="N598" s="210"/>
      <c r="O598" s="210"/>
      <c r="P598" s="210"/>
      <c r="Q598" s="210"/>
      <c r="R598" s="210"/>
      <c r="S598" s="210"/>
      <c r="T598" s="210"/>
      <c r="U598" s="210"/>
      <c r="V598" s="210"/>
      <c r="W598" s="210"/>
      <c r="X598" s="210"/>
      <c r="Y598" s="210"/>
      <c r="Z598" s="210"/>
    </row>
    <row r="599" ht="12.75" customHeight="1">
      <c r="A599" s="625"/>
      <c r="B599" s="625"/>
      <c r="C599" s="625"/>
      <c r="D599" s="627"/>
      <c r="E599" s="210"/>
      <c r="F599" s="210"/>
      <c r="G599" s="210"/>
      <c r="H599" s="210"/>
      <c r="I599" s="627"/>
      <c r="J599" s="210"/>
      <c r="K599" s="210"/>
      <c r="L599" s="210"/>
      <c r="M599" s="628"/>
      <c r="N599" s="210"/>
      <c r="O599" s="210"/>
      <c r="P599" s="210"/>
      <c r="Q599" s="210"/>
      <c r="R599" s="210"/>
      <c r="S599" s="210"/>
      <c r="T599" s="210"/>
      <c r="U599" s="210"/>
      <c r="V599" s="210"/>
      <c r="W599" s="210"/>
      <c r="X599" s="210"/>
      <c r="Y599" s="210"/>
      <c r="Z599" s="210"/>
    </row>
    <row r="600" ht="12.75" customHeight="1">
      <c r="A600" s="625"/>
      <c r="B600" s="625"/>
      <c r="C600" s="625"/>
      <c r="D600" s="627"/>
      <c r="E600" s="210"/>
      <c r="F600" s="210"/>
      <c r="G600" s="210"/>
      <c r="H600" s="210"/>
      <c r="I600" s="627"/>
      <c r="J600" s="210"/>
      <c r="K600" s="210"/>
      <c r="L600" s="210"/>
      <c r="M600" s="628"/>
      <c r="N600" s="210"/>
      <c r="O600" s="210"/>
      <c r="P600" s="210"/>
      <c r="Q600" s="210"/>
      <c r="R600" s="210"/>
      <c r="S600" s="210"/>
      <c r="T600" s="210"/>
      <c r="U600" s="210"/>
      <c r="V600" s="210"/>
      <c r="W600" s="210"/>
      <c r="X600" s="210"/>
      <c r="Y600" s="210"/>
      <c r="Z600" s="210"/>
    </row>
    <row r="601" ht="12.75" customHeight="1">
      <c r="A601" s="625"/>
      <c r="B601" s="625"/>
      <c r="C601" s="625"/>
      <c r="D601" s="627"/>
      <c r="E601" s="210"/>
      <c r="F601" s="210"/>
      <c r="G601" s="210"/>
      <c r="H601" s="210"/>
      <c r="I601" s="627"/>
      <c r="J601" s="210"/>
      <c r="K601" s="210"/>
      <c r="L601" s="210"/>
      <c r="M601" s="628"/>
      <c r="N601" s="210"/>
      <c r="O601" s="210"/>
      <c r="P601" s="210"/>
      <c r="Q601" s="210"/>
      <c r="R601" s="210"/>
      <c r="S601" s="210"/>
      <c r="T601" s="210"/>
      <c r="U601" s="210"/>
      <c r="V601" s="210"/>
      <c r="W601" s="210"/>
      <c r="X601" s="210"/>
      <c r="Y601" s="210"/>
      <c r="Z601" s="210"/>
    </row>
    <row r="602" ht="12.75" customHeight="1">
      <c r="A602" s="625"/>
      <c r="B602" s="625"/>
      <c r="C602" s="625"/>
      <c r="D602" s="627"/>
      <c r="E602" s="210"/>
      <c r="F602" s="210"/>
      <c r="G602" s="210"/>
      <c r="H602" s="210"/>
      <c r="I602" s="627"/>
      <c r="J602" s="210"/>
      <c r="K602" s="210"/>
      <c r="L602" s="210"/>
      <c r="M602" s="628"/>
      <c r="N602" s="210"/>
      <c r="O602" s="210"/>
      <c r="P602" s="210"/>
      <c r="Q602" s="210"/>
      <c r="R602" s="210"/>
      <c r="S602" s="210"/>
      <c r="T602" s="210"/>
      <c r="U602" s="210"/>
      <c r="V602" s="210"/>
      <c r="W602" s="210"/>
      <c r="X602" s="210"/>
      <c r="Y602" s="210"/>
      <c r="Z602" s="210"/>
    </row>
    <row r="603" ht="12.75" customHeight="1">
      <c r="A603" s="625"/>
      <c r="B603" s="625"/>
      <c r="C603" s="625"/>
      <c r="D603" s="627"/>
      <c r="E603" s="210"/>
      <c r="F603" s="210"/>
      <c r="G603" s="210"/>
      <c r="H603" s="210"/>
      <c r="I603" s="627"/>
      <c r="J603" s="210"/>
      <c r="K603" s="210"/>
      <c r="L603" s="210"/>
      <c r="M603" s="628"/>
      <c r="N603" s="210"/>
      <c r="O603" s="210"/>
      <c r="P603" s="210"/>
      <c r="Q603" s="210"/>
      <c r="R603" s="210"/>
      <c r="S603" s="210"/>
      <c r="T603" s="210"/>
      <c r="U603" s="210"/>
      <c r="V603" s="210"/>
      <c r="W603" s="210"/>
      <c r="X603" s="210"/>
      <c r="Y603" s="210"/>
      <c r="Z603" s="210"/>
    </row>
    <row r="604" ht="12.75" customHeight="1">
      <c r="A604" s="625"/>
      <c r="B604" s="625"/>
      <c r="C604" s="625"/>
      <c r="D604" s="627"/>
      <c r="E604" s="210"/>
      <c r="F604" s="210"/>
      <c r="G604" s="210"/>
      <c r="H604" s="210"/>
      <c r="I604" s="627"/>
      <c r="J604" s="210"/>
      <c r="K604" s="210"/>
      <c r="L604" s="210"/>
      <c r="M604" s="628"/>
      <c r="N604" s="210"/>
      <c r="O604" s="210"/>
      <c r="P604" s="210"/>
      <c r="Q604" s="210"/>
      <c r="R604" s="210"/>
      <c r="S604" s="210"/>
      <c r="T604" s="210"/>
      <c r="U604" s="210"/>
      <c r="V604" s="210"/>
      <c r="W604" s="210"/>
      <c r="X604" s="210"/>
      <c r="Y604" s="210"/>
      <c r="Z604" s="210"/>
    </row>
    <row r="605" ht="12.75" customHeight="1">
      <c r="A605" s="625"/>
      <c r="B605" s="625"/>
      <c r="C605" s="625"/>
      <c r="D605" s="627"/>
      <c r="E605" s="210"/>
      <c r="F605" s="210"/>
      <c r="G605" s="210"/>
      <c r="H605" s="210"/>
      <c r="I605" s="627"/>
      <c r="J605" s="210"/>
      <c r="K605" s="210"/>
      <c r="L605" s="210"/>
      <c r="M605" s="628"/>
      <c r="N605" s="210"/>
      <c r="O605" s="210"/>
      <c r="P605" s="210"/>
      <c r="Q605" s="210"/>
      <c r="R605" s="210"/>
      <c r="S605" s="210"/>
      <c r="T605" s="210"/>
      <c r="U605" s="210"/>
      <c r="V605" s="210"/>
      <c r="W605" s="210"/>
      <c r="X605" s="210"/>
      <c r="Y605" s="210"/>
      <c r="Z605" s="210"/>
    </row>
    <row r="606" ht="12.75" customHeight="1">
      <c r="A606" s="625"/>
      <c r="B606" s="625"/>
      <c r="C606" s="625"/>
      <c r="D606" s="627"/>
      <c r="E606" s="210"/>
      <c r="F606" s="210"/>
      <c r="G606" s="210"/>
      <c r="H606" s="210"/>
      <c r="I606" s="627"/>
      <c r="J606" s="210"/>
      <c r="K606" s="210"/>
      <c r="L606" s="210"/>
      <c r="M606" s="628"/>
      <c r="N606" s="210"/>
      <c r="O606" s="210"/>
      <c r="P606" s="210"/>
      <c r="Q606" s="210"/>
      <c r="R606" s="210"/>
      <c r="S606" s="210"/>
      <c r="T606" s="210"/>
      <c r="U606" s="210"/>
      <c r="V606" s="210"/>
      <c r="W606" s="210"/>
      <c r="X606" s="210"/>
      <c r="Y606" s="210"/>
      <c r="Z606" s="210"/>
    </row>
    <row r="607" ht="12.75" customHeight="1">
      <c r="A607" s="625"/>
      <c r="B607" s="625"/>
      <c r="C607" s="625"/>
      <c r="D607" s="627"/>
      <c r="E607" s="210"/>
      <c r="F607" s="210"/>
      <c r="G607" s="210"/>
      <c r="H607" s="210"/>
      <c r="I607" s="627"/>
      <c r="J607" s="210"/>
      <c r="K607" s="210"/>
      <c r="L607" s="210"/>
      <c r="M607" s="628"/>
      <c r="N607" s="210"/>
      <c r="O607" s="210"/>
      <c r="P607" s="210"/>
      <c r="Q607" s="210"/>
      <c r="R607" s="210"/>
      <c r="S607" s="210"/>
      <c r="T607" s="210"/>
      <c r="U607" s="210"/>
      <c r="V607" s="210"/>
      <c r="W607" s="210"/>
      <c r="X607" s="210"/>
      <c r="Y607" s="210"/>
      <c r="Z607" s="210"/>
    </row>
    <row r="608" ht="12.75" customHeight="1">
      <c r="A608" s="625"/>
      <c r="B608" s="625"/>
      <c r="C608" s="625"/>
      <c r="D608" s="627"/>
      <c r="E608" s="210"/>
      <c r="F608" s="210"/>
      <c r="G608" s="210"/>
      <c r="H608" s="210"/>
      <c r="I608" s="627"/>
      <c r="J608" s="210"/>
      <c r="K608" s="210"/>
      <c r="L608" s="210"/>
      <c r="M608" s="628"/>
      <c r="N608" s="210"/>
      <c r="O608" s="210"/>
      <c r="P608" s="210"/>
      <c r="Q608" s="210"/>
      <c r="R608" s="210"/>
      <c r="S608" s="210"/>
      <c r="T608" s="210"/>
      <c r="U608" s="210"/>
      <c r="V608" s="210"/>
      <c r="W608" s="210"/>
      <c r="X608" s="210"/>
      <c r="Y608" s="210"/>
      <c r="Z608" s="210"/>
    </row>
    <row r="609" ht="12.75" customHeight="1">
      <c r="A609" s="625"/>
      <c r="B609" s="625"/>
      <c r="C609" s="625"/>
      <c r="D609" s="627"/>
      <c r="E609" s="210"/>
      <c r="F609" s="210"/>
      <c r="G609" s="210"/>
      <c r="H609" s="210"/>
      <c r="I609" s="627"/>
      <c r="J609" s="210"/>
      <c r="K609" s="210"/>
      <c r="L609" s="210"/>
      <c r="M609" s="628"/>
      <c r="N609" s="210"/>
      <c r="O609" s="210"/>
      <c r="P609" s="210"/>
      <c r="Q609" s="210"/>
      <c r="R609" s="210"/>
      <c r="S609" s="210"/>
      <c r="T609" s="210"/>
      <c r="U609" s="210"/>
      <c r="V609" s="210"/>
      <c r="W609" s="210"/>
      <c r="X609" s="210"/>
      <c r="Y609" s="210"/>
      <c r="Z609" s="210"/>
    </row>
    <row r="610" ht="12.75" customHeight="1">
      <c r="A610" s="625"/>
      <c r="B610" s="625"/>
      <c r="C610" s="625"/>
      <c r="D610" s="627"/>
      <c r="E610" s="210"/>
      <c r="F610" s="210"/>
      <c r="G610" s="210"/>
      <c r="H610" s="210"/>
      <c r="I610" s="627"/>
      <c r="J610" s="210"/>
      <c r="K610" s="210"/>
      <c r="L610" s="210"/>
      <c r="M610" s="628"/>
      <c r="N610" s="210"/>
      <c r="O610" s="210"/>
      <c r="P610" s="210"/>
      <c r="Q610" s="210"/>
      <c r="R610" s="210"/>
      <c r="S610" s="210"/>
      <c r="T610" s="210"/>
      <c r="U610" s="210"/>
      <c r="V610" s="210"/>
      <c r="W610" s="210"/>
      <c r="X610" s="210"/>
      <c r="Y610" s="210"/>
      <c r="Z610" s="210"/>
    </row>
    <row r="611" ht="12.75" customHeight="1">
      <c r="A611" s="625"/>
      <c r="B611" s="625"/>
      <c r="C611" s="625"/>
      <c r="D611" s="627"/>
      <c r="E611" s="210"/>
      <c r="F611" s="210"/>
      <c r="G611" s="210"/>
      <c r="H611" s="210"/>
      <c r="I611" s="627"/>
      <c r="J611" s="210"/>
      <c r="K611" s="210"/>
      <c r="L611" s="210"/>
      <c r="M611" s="628"/>
      <c r="N611" s="210"/>
      <c r="O611" s="210"/>
      <c r="P611" s="210"/>
      <c r="Q611" s="210"/>
      <c r="R611" s="210"/>
      <c r="S611" s="210"/>
      <c r="T611" s="210"/>
      <c r="U611" s="210"/>
      <c r="V611" s="210"/>
      <c r="W611" s="210"/>
      <c r="X611" s="210"/>
      <c r="Y611" s="210"/>
      <c r="Z611" s="210"/>
    </row>
    <row r="612" ht="12.75" customHeight="1">
      <c r="A612" s="625"/>
      <c r="B612" s="625"/>
      <c r="C612" s="625"/>
      <c r="D612" s="627"/>
      <c r="E612" s="210"/>
      <c r="F612" s="210"/>
      <c r="G612" s="210"/>
      <c r="H612" s="210"/>
      <c r="I612" s="627"/>
      <c r="J612" s="210"/>
      <c r="K612" s="210"/>
      <c r="L612" s="210"/>
      <c r="M612" s="628"/>
      <c r="N612" s="210"/>
      <c r="O612" s="210"/>
      <c r="P612" s="210"/>
      <c r="Q612" s="210"/>
      <c r="R612" s="210"/>
      <c r="S612" s="210"/>
      <c r="T612" s="210"/>
      <c r="U612" s="210"/>
      <c r="V612" s="210"/>
      <c r="W612" s="210"/>
      <c r="X612" s="210"/>
      <c r="Y612" s="210"/>
      <c r="Z612" s="210"/>
    </row>
    <row r="613" ht="12.75" customHeight="1">
      <c r="A613" s="625"/>
      <c r="B613" s="625"/>
      <c r="C613" s="625"/>
      <c r="D613" s="627"/>
      <c r="E613" s="210"/>
      <c r="F613" s="210"/>
      <c r="G613" s="210"/>
      <c r="H613" s="210"/>
      <c r="I613" s="627"/>
      <c r="J613" s="210"/>
      <c r="K613" s="210"/>
      <c r="L613" s="210"/>
      <c r="M613" s="628"/>
      <c r="N613" s="210"/>
      <c r="O613" s="210"/>
      <c r="P613" s="210"/>
      <c r="Q613" s="210"/>
      <c r="R613" s="210"/>
      <c r="S613" s="210"/>
      <c r="T613" s="210"/>
      <c r="U613" s="210"/>
      <c r="V613" s="210"/>
      <c r="W613" s="210"/>
      <c r="X613" s="210"/>
      <c r="Y613" s="210"/>
      <c r="Z613" s="210"/>
    </row>
    <row r="614" ht="12.75" customHeight="1">
      <c r="A614" s="625"/>
      <c r="B614" s="625"/>
      <c r="C614" s="625"/>
      <c r="D614" s="627"/>
      <c r="E614" s="210"/>
      <c r="F614" s="210"/>
      <c r="G614" s="210"/>
      <c r="H614" s="210"/>
      <c r="I614" s="627"/>
      <c r="J614" s="210"/>
      <c r="K614" s="210"/>
      <c r="L614" s="210"/>
      <c r="M614" s="628"/>
      <c r="N614" s="210"/>
      <c r="O614" s="210"/>
      <c r="P614" s="210"/>
      <c r="Q614" s="210"/>
      <c r="R614" s="210"/>
      <c r="S614" s="210"/>
      <c r="T614" s="210"/>
      <c r="U614" s="210"/>
      <c r="V614" s="210"/>
      <c r="W614" s="210"/>
      <c r="X614" s="210"/>
      <c r="Y614" s="210"/>
      <c r="Z614" s="210"/>
    </row>
    <row r="615" ht="12.75" customHeight="1">
      <c r="A615" s="625"/>
      <c r="B615" s="625"/>
      <c r="C615" s="625"/>
      <c r="D615" s="627"/>
      <c r="E615" s="210"/>
      <c r="F615" s="210"/>
      <c r="G615" s="210"/>
      <c r="H615" s="210"/>
      <c r="I615" s="627"/>
      <c r="J615" s="210"/>
      <c r="K615" s="210"/>
      <c r="L615" s="210"/>
      <c r="M615" s="628"/>
      <c r="N615" s="210"/>
      <c r="O615" s="210"/>
      <c r="P615" s="210"/>
      <c r="Q615" s="210"/>
      <c r="R615" s="210"/>
      <c r="S615" s="210"/>
      <c r="T615" s="210"/>
      <c r="U615" s="210"/>
      <c r="V615" s="210"/>
      <c r="W615" s="210"/>
      <c r="X615" s="210"/>
      <c r="Y615" s="210"/>
      <c r="Z615" s="210"/>
    </row>
    <row r="616" ht="12.75" customHeight="1">
      <c r="A616" s="625"/>
      <c r="B616" s="625"/>
      <c r="C616" s="625"/>
      <c r="D616" s="627"/>
      <c r="E616" s="210"/>
      <c r="F616" s="210"/>
      <c r="G616" s="210"/>
      <c r="H616" s="210"/>
      <c r="I616" s="627"/>
      <c r="J616" s="210"/>
      <c r="K616" s="210"/>
      <c r="L616" s="210"/>
      <c r="M616" s="628"/>
      <c r="N616" s="210"/>
      <c r="O616" s="210"/>
      <c r="P616" s="210"/>
      <c r="Q616" s="210"/>
      <c r="R616" s="210"/>
      <c r="S616" s="210"/>
      <c r="T616" s="210"/>
      <c r="U616" s="210"/>
      <c r="V616" s="210"/>
      <c r="W616" s="210"/>
      <c r="X616" s="210"/>
      <c r="Y616" s="210"/>
      <c r="Z616" s="210"/>
    </row>
    <row r="617" ht="12.75" customHeight="1">
      <c r="A617" s="625"/>
      <c r="B617" s="625"/>
      <c r="C617" s="625"/>
      <c r="D617" s="627"/>
      <c r="E617" s="210"/>
      <c r="F617" s="210"/>
      <c r="G617" s="210"/>
      <c r="H617" s="210"/>
      <c r="I617" s="627"/>
      <c r="J617" s="210"/>
      <c r="K617" s="210"/>
      <c r="L617" s="210"/>
      <c r="M617" s="628"/>
      <c r="N617" s="210"/>
      <c r="O617" s="210"/>
      <c r="P617" s="210"/>
      <c r="Q617" s="210"/>
      <c r="R617" s="210"/>
      <c r="S617" s="210"/>
      <c r="T617" s="210"/>
      <c r="U617" s="210"/>
      <c r="V617" s="210"/>
      <c r="W617" s="210"/>
      <c r="X617" s="210"/>
      <c r="Y617" s="210"/>
      <c r="Z617" s="210"/>
    </row>
    <row r="618" ht="12.75" customHeight="1">
      <c r="A618" s="625"/>
      <c r="B618" s="625"/>
      <c r="C618" s="625"/>
      <c r="D618" s="627"/>
      <c r="E618" s="210"/>
      <c r="F618" s="210"/>
      <c r="G618" s="210"/>
      <c r="H618" s="210"/>
      <c r="I618" s="627"/>
      <c r="J618" s="210"/>
      <c r="K618" s="210"/>
      <c r="L618" s="210"/>
      <c r="M618" s="628"/>
      <c r="N618" s="210"/>
      <c r="O618" s="210"/>
      <c r="P618" s="210"/>
      <c r="Q618" s="210"/>
      <c r="R618" s="210"/>
      <c r="S618" s="210"/>
      <c r="T618" s="210"/>
      <c r="U618" s="210"/>
      <c r="V618" s="210"/>
      <c r="W618" s="210"/>
      <c r="X618" s="210"/>
      <c r="Y618" s="210"/>
      <c r="Z618" s="210"/>
    </row>
    <row r="619" ht="12.75" customHeight="1">
      <c r="A619" s="625"/>
      <c r="B619" s="625"/>
      <c r="C619" s="625"/>
      <c r="D619" s="627"/>
      <c r="E619" s="210"/>
      <c r="F619" s="210"/>
      <c r="G619" s="210"/>
      <c r="H619" s="210"/>
      <c r="I619" s="627"/>
      <c r="J619" s="210"/>
      <c r="K619" s="210"/>
      <c r="L619" s="210"/>
      <c r="M619" s="628"/>
      <c r="N619" s="210"/>
      <c r="O619" s="210"/>
      <c r="P619" s="210"/>
      <c r="Q619" s="210"/>
      <c r="R619" s="210"/>
      <c r="S619" s="210"/>
      <c r="T619" s="210"/>
      <c r="U619" s="210"/>
      <c r="V619" s="210"/>
      <c r="W619" s="210"/>
      <c r="X619" s="210"/>
      <c r="Y619" s="210"/>
      <c r="Z619" s="210"/>
    </row>
    <row r="620" ht="12.75" customHeight="1">
      <c r="A620" s="625"/>
      <c r="B620" s="625"/>
      <c r="C620" s="625"/>
      <c r="D620" s="627"/>
      <c r="E620" s="210"/>
      <c r="F620" s="210"/>
      <c r="G620" s="210"/>
      <c r="H620" s="210"/>
      <c r="I620" s="627"/>
      <c r="J620" s="210"/>
      <c r="K620" s="210"/>
      <c r="L620" s="210"/>
      <c r="M620" s="628"/>
      <c r="N620" s="210"/>
      <c r="O620" s="210"/>
      <c r="P620" s="210"/>
      <c r="Q620" s="210"/>
      <c r="R620" s="210"/>
      <c r="S620" s="210"/>
      <c r="T620" s="210"/>
      <c r="U620" s="210"/>
      <c r="V620" s="210"/>
      <c r="W620" s="210"/>
      <c r="X620" s="210"/>
      <c r="Y620" s="210"/>
      <c r="Z620" s="210"/>
    </row>
    <row r="621" ht="12.75" customHeight="1">
      <c r="A621" s="625"/>
      <c r="B621" s="625"/>
      <c r="C621" s="625"/>
      <c r="D621" s="627"/>
      <c r="E621" s="210"/>
      <c r="F621" s="210"/>
      <c r="G621" s="210"/>
      <c r="H621" s="210"/>
      <c r="I621" s="627"/>
      <c r="J621" s="210"/>
      <c r="K621" s="210"/>
      <c r="L621" s="210"/>
      <c r="M621" s="628"/>
      <c r="N621" s="210"/>
      <c r="O621" s="210"/>
      <c r="P621" s="210"/>
      <c r="Q621" s="210"/>
      <c r="R621" s="210"/>
      <c r="S621" s="210"/>
      <c r="T621" s="210"/>
      <c r="U621" s="210"/>
      <c r="V621" s="210"/>
      <c r="W621" s="210"/>
      <c r="X621" s="210"/>
      <c r="Y621" s="210"/>
      <c r="Z621" s="210"/>
    </row>
    <row r="622" ht="12.75" customHeight="1">
      <c r="A622" s="625"/>
      <c r="B622" s="625"/>
      <c r="C622" s="625"/>
      <c r="D622" s="627"/>
      <c r="E622" s="210"/>
      <c r="F622" s="210"/>
      <c r="G622" s="210"/>
      <c r="H622" s="210"/>
      <c r="I622" s="627"/>
      <c r="J622" s="210"/>
      <c r="K622" s="210"/>
      <c r="L622" s="210"/>
      <c r="M622" s="628"/>
      <c r="N622" s="210"/>
      <c r="O622" s="210"/>
      <c r="P622" s="210"/>
      <c r="Q622" s="210"/>
      <c r="R622" s="210"/>
      <c r="S622" s="210"/>
      <c r="T622" s="210"/>
      <c r="U622" s="210"/>
      <c r="V622" s="210"/>
      <c r="W622" s="210"/>
      <c r="X622" s="210"/>
      <c r="Y622" s="210"/>
      <c r="Z622" s="210"/>
    </row>
    <row r="623" ht="12.75" customHeight="1">
      <c r="A623" s="625"/>
      <c r="B623" s="625"/>
      <c r="C623" s="625"/>
      <c r="D623" s="627"/>
      <c r="E623" s="210"/>
      <c r="F623" s="210"/>
      <c r="G623" s="210"/>
      <c r="H623" s="210"/>
      <c r="I623" s="627"/>
      <c r="J623" s="210"/>
      <c r="K623" s="210"/>
      <c r="L623" s="210"/>
      <c r="M623" s="628"/>
      <c r="N623" s="210"/>
      <c r="O623" s="210"/>
      <c r="P623" s="210"/>
      <c r="Q623" s="210"/>
      <c r="R623" s="210"/>
      <c r="S623" s="210"/>
      <c r="T623" s="210"/>
      <c r="U623" s="210"/>
      <c r="V623" s="210"/>
      <c r="W623" s="210"/>
      <c r="X623" s="210"/>
      <c r="Y623" s="210"/>
      <c r="Z623" s="210"/>
    </row>
    <row r="624" ht="12.75" customHeight="1">
      <c r="A624" s="625"/>
      <c r="B624" s="625"/>
      <c r="C624" s="625"/>
      <c r="D624" s="627"/>
      <c r="E624" s="210"/>
      <c r="F624" s="210"/>
      <c r="G624" s="210"/>
      <c r="H624" s="210"/>
      <c r="I624" s="627"/>
      <c r="J624" s="210"/>
      <c r="K624" s="210"/>
      <c r="L624" s="210"/>
      <c r="M624" s="628"/>
      <c r="N624" s="210"/>
      <c r="O624" s="210"/>
      <c r="P624" s="210"/>
      <c r="Q624" s="210"/>
      <c r="R624" s="210"/>
      <c r="S624" s="210"/>
      <c r="T624" s="210"/>
      <c r="U624" s="210"/>
      <c r="V624" s="210"/>
      <c r="W624" s="210"/>
      <c r="X624" s="210"/>
      <c r="Y624" s="210"/>
      <c r="Z624" s="210"/>
    </row>
    <row r="625" ht="12.75" customHeight="1">
      <c r="A625" s="625"/>
      <c r="B625" s="625"/>
      <c r="C625" s="625"/>
      <c r="D625" s="627"/>
      <c r="E625" s="210"/>
      <c r="F625" s="210"/>
      <c r="G625" s="210"/>
      <c r="H625" s="210"/>
      <c r="I625" s="627"/>
      <c r="J625" s="210"/>
      <c r="K625" s="210"/>
      <c r="L625" s="210"/>
      <c r="M625" s="628"/>
      <c r="N625" s="210"/>
      <c r="O625" s="210"/>
      <c r="P625" s="210"/>
      <c r="Q625" s="210"/>
      <c r="R625" s="210"/>
      <c r="S625" s="210"/>
      <c r="T625" s="210"/>
      <c r="U625" s="210"/>
      <c r="V625" s="210"/>
      <c r="W625" s="210"/>
      <c r="X625" s="210"/>
      <c r="Y625" s="210"/>
      <c r="Z625" s="210"/>
    </row>
    <row r="626" ht="12.75" customHeight="1">
      <c r="A626" s="625"/>
      <c r="B626" s="625"/>
      <c r="C626" s="625"/>
      <c r="D626" s="627"/>
      <c r="E626" s="210"/>
      <c r="F626" s="210"/>
      <c r="G626" s="210"/>
      <c r="H626" s="210"/>
      <c r="I626" s="627"/>
      <c r="J626" s="210"/>
      <c r="K626" s="210"/>
      <c r="L626" s="210"/>
      <c r="M626" s="628"/>
      <c r="N626" s="210"/>
      <c r="O626" s="210"/>
      <c r="P626" s="210"/>
      <c r="Q626" s="210"/>
      <c r="R626" s="210"/>
      <c r="S626" s="210"/>
      <c r="T626" s="210"/>
      <c r="U626" s="210"/>
      <c r="V626" s="210"/>
      <c r="W626" s="210"/>
      <c r="X626" s="210"/>
      <c r="Y626" s="210"/>
      <c r="Z626" s="210"/>
    </row>
    <row r="627" ht="12.75" customHeight="1">
      <c r="A627" s="625"/>
      <c r="B627" s="625"/>
      <c r="C627" s="625"/>
      <c r="D627" s="627"/>
      <c r="E627" s="210"/>
      <c r="F627" s="210"/>
      <c r="G627" s="210"/>
      <c r="H627" s="210"/>
      <c r="I627" s="627"/>
      <c r="J627" s="210"/>
      <c r="K627" s="210"/>
      <c r="L627" s="210"/>
      <c r="M627" s="628"/>
      <c r="N627" s="210"/>
      <c r="O627" s="210"/>
      <c r="P627" s="210"/>
      <c r="Q627" s="210"/>
      <c r="R627" s="210"/>
      <c r="S627" s="210"/>
      <c r="T627" s="210"/>
      <c r="U627" s="210"/>
      <c r="V627" s="210"/>
      <c r="W627" s="210"/>
      <c r="X627" s="210"/>
      <c r="Y627" s="210"/>
      <c r="Z627" s="210"/>
    </row>
    <row r="628" ht="12.75" customHeight="1">
      <c r="A628" s="625"/>
      <c r="B628" s="625"/>
      <c r="C628" s="625"/>
      <c r="D628" s="627"/>
      <c r="E628" s="210"/>
      <c r="F628" s="210"/>
      <c r="G628" s="210"/>
      <c r="H628" s="210"/>
      <c r="I628" s="627"/>
      <c r="J628" s="210"/>
      <c r="K628" s="210"/>
      <c r="L628" s="210"/>
      <c r="M628" s="628"/>
      <c r="N628" s="210"/>
      <c r="O628" s="210"/>
      <c r="P628" s="210"/>
      <c r="Q628" s="210"/>
      <c r="R628" s="210"/>
      <c r="S628" s="210"/>
      <c r="T628" s="210"/>
      <c r="U628" s="210"/>
      <c r="V628" s="210"/>
      <c r="W628" s="210"/>
      <c r="X628" s="210"/>
      <c r="Y628" s="210"/>
      <c r="Z628" s="210"/>
    </row>
    <row r="629" ht="12.75" customHeight="1">
      <c r="A629" s="625"/>
      <c r="B629" s="625"/>
      <c r="C629" s="625"/>
      <c r="D629" s="627"/>
      <c r="E629" s="210"/>
      <c r="F629" s="210"/>
      <c r="G629" s="210"/>
      <c r="H629" s="210"/>
      <c r="I629" s="627"/>
      <c r="J629" s="210"/>
      <c r="K629" s="210"/>
      <c r="L629" s="210"/>
      <c r="M629" s="628"/>
      <c r="N629" s="210"/>
      <c r="O629" s="210"/>
      <c r="P629" s="210"/>
      <c r="Q629" s="210"/>
      <c r="R629" s="210"/>
      <c r="S629" s="210"/>
      <c r="T629" s="210"/>
      <c r="U629" s="210"/>
      <c r="V629" s="210"/>
      <c r="W629" s="210"/>
      <c r="X629" s="210"/>
      <c r="Y629" s="210"/>
      <c r="Z629" s="210"/>
    </row>
    <row r="630" ht="12.75" customHeight="1">
      <c r="A630" s="625"/>
      <c r="B630" s="625"/>
      <c r="C630" s="625"/>
      <c r="D630" s="627"/>
      <c r="E630" s="210"/>
      <c r="F630" s="210"/>
      <c r="G630" s="210"/>
      <c r="H630" s="210"/>
      <c r="I630" s="627"/>
      <c r="J630" s="210"/>
      <c r="K630" s="210"/>
      <c r="L630" s="210"/>
      <c r="M630" s="628"/>
      <c r="N630" s="210"/>
      <c r="O630" s="210"/>
      <c r="P630" s="210"/>
      <c r="Q630" s="210"/>
      <c r="R630" s="210"/>
      <c r="S630" s="210"/>
      <c r="T630" s="210"/>
      <c r="U630" s="210"/>
      <c r="V630" s="210"/>
      <c r="W630" s="210"/>
      <c r="X630" s="210"/>
      <c r="Y630" s="210"/>
      <c r="Z630" s="210"/>
    </row>
    <row r="631" ht="12.75" customHeight="1">
      <c r="A631" s="625"/>
      <c r="B631" s="625"/>
      <c r="C631" s="625"/>
      <c r="D631" s="627"/>
      <c r="E631" s="210"/>
      <c r="F631" s="210"/>
      <c r="G631" s="210"/>
      <c r="H631" s="210"/>
      <c r="I631" s="627"/>
      <c r="J631" s="210"/>
      <c r="K631" s="210"/>
      <c r="L631" s="210"/>
      <c r="M631" s="628"/>
      <c r="N631" s="210"/>
      <c r="O631" s="210"/>
      <c r="P631" s="210"/>
      <c r="Q631" s="210"/>
      <c r="R631" s="210"/>
      <c r="S631" s="210"/>
      <c r="T631" s="210"/>
      <c r="U631" s="210"/>
      <c r="V631" s="210"/>
      <c r="W631" s="210"/>
      <c r="X631" s="210"/>
      <c r="Y631" s="210"/>
      <c r="Z631" s="210"/>
    </row>
    <row r="632" ht="12.75" customHeight="1">
      <c r="A632" s="625"/>
      <c r="B632" s="625"/>
      <c r="C632" s="625"/>
      <c r="D632" s="627"/>
      <c r="E632" s="210"/>
      <c r="F632" s="210"/>
      <c r="G632" s="210"/>
      <c r="H632" s="210"/>
      <c r="I632" s="627"/>
      <c r="J632" s="210"/>
      <c r="K632" s="210"/>
      <c r="L632" s="210"/>
      <c r="M632" s="628"/>
      <c r="N632" s="210"/>
      <c r="O632" s="210"/>
      <c r="P632" s="210"/>
      <c r="Q632" s="210"/>
      <c r="R632" s="210"/>
      <c r="S632" s="210"/>
      <c r="T632" s="210"/>
      <c r="U632" s="210"/>
      <c r="V632" s="210"/>
      <c r="W632" s="210"/>
      <c r="X632" s="210"/>
      <c r="Y632" s="210"/>
      <c r="Z632" s="210"/>
    </row>
    <row r="633" ht="12.75" customHeight="1">
      <c r="A633" s="625"/>
      <c r="B633" s="625"/>
      <c r="C633" s="625"/>
      <c r="D633" s="627"/>
      <c r="E633" s="210"/>
      <c r="F633" s="210"/>
      <c r="G633" s="210"/>
      <c r="H633" s="210"/>
      <c r="I633" s="627"/>
      <c r="J633" s="210"/>
      <c r="K633" s="210"/>
      <c r="L633" s="210"/>
      <c r="M633" s="628"/>
      <c r="N633" s="210"/>
      <c r="O633" s="210"/>
      <c r="P633" s="210"/>
      <c r="Q633" s="210"/>
      <c r="R633" s="210"/>
      <c r="S633" s="210"/>
      <c r="T633" s="210"/>
      <c r="U633" s="210"/>
      <c r="V633" s="210"/>
      <c r="W633" s="210"/>
      <c r="X633" s="210"/>
      <c r="Y633" s="210"/>
      <c r="Z633" s="210"/>
    </row>
    <row r="634" ht="12.75" customHeight="1">
      <c r="A634" s="625"/>
      <c r="B634" s="625"/>
      <c r="C634" s="625"/>
      <c r="D634" s="627"/>
      <c r="E634" s="210"/>
      <c r="F634" s="210"/>
      <c r="G634" s="210"/>
      <c r="H634" s="210"/>
      <c r="I634" s="627"/>
      <c r="J634" s="210"/>
      <c r="K634" s="210"/>
      <c r="L634" s="210"/>
      <c r="M634" s="628"/>
      <c r="N634" s="210"/>
      <c r="O634" s="210"/>
      <c r="P634" s="210"/>
      <c r="Q634" s="210"/>
      <c r="R634" s="210"/>
      <c r="S634" s="210"/>
      <c r="T634" s="210"/>
      <c r="U634" s="210"/>
      <c r="V634" s="210"/>
      <c r="W634" s="210"/>
      <c r="X634" s="210"/>
      <c r="Y634" s="210"/>
      <c r="Z634" s="210"/>
    </row>
    <row r="635" ht="12.75" customHeight="1">
      <c r="A635" s="625"/>
      <c r="B635" s="625"/>
      <c r="C635" s="625"/>
      <c r="D635" s="627"/>
      <c r="E635" s="210"/>
      <c r="F635" s="210"/>
      <c r="G635" s="210"/>
      <c r="H635" s="210"/>
      <c r="I635" s="627"/>
      <c r="J635" s="210"/>
      <c r="K635" s="210"/>
      <c r="L635" s="210"/>
      <c r="M635" s="628"/>
      <c r="N635" s="210"/>
      <c r="O635" s="210"/>
      <c r="P635" s="210"/>
      <c r="Q635" s="210"/>
      <c r="R635" s="210"/>
      <c r="S635" s="210"/>
      <c r="T635" s="210"/>
      <c r="U635" s="210"/>
      <c r="V635" s="210"/>
      <c r="W635" s="210"/>
      <c r="X635" s="210"/>
      <c r="Y635" s="210"/>
      <c r="Z635" s="210"/>
    </row>
    <row r="636" ht="12.75" customHeight="1">
      <c r="A636" s="625"/>
      <c r="B636" s="625"/>
      <c r="C636" s="625"/>
      <c r="D636" s="627"/>
      <c r="E636" s="210"/>
      <c r="F636" s="210"/>
      <c r="G636" s="210"/>
      <c r="H636" s="210"/>
      <c r="I636" s="627"/>
      <c r="J636" s="210"/>
      <c r="K636" s="210"/>
      <c r="L636" s="210"/>
      <c r="M636" s="628"/>
      <c r="N636" s="210"/>
      <c r="O636" s="210"/>
      <c r="P636" s="210"/>
      <c r="Q636" s="210"/>
      <c r="R636" s="210"/>
      <c r="S636" s="210"/>
      <c r="T636" s="210"/>
      <c r="U636" s="210"/>
      <c r="V636" s="210"/>
      <c r="W636" s="210"/>
      <c r="X636" s="210"/>
      <c r="Y636" s="210"/>
      <c r="Z636" s="210"/>
    </row>
    <row r="637" ht="12.75" customHeight="1">
      <c r="A637" s="625"/>
      <c r="B637" s="625"/>
      <c r="C637" s="625"/>
      <c r="D637" s="627"/>
      <c r="E637" s="210"/>
      <c r="F637" s="210"/>
      <c r="G637" s="210"/>
      <c r="H637" s="210"/>
      <c r="I637" s="627"/>
      <c r="J637" s="210"/>
      <c r="K637" s="210"/>
      <c r="L637" s="210"/>
      <c r="M637" s="628"/>
      <c r="N637" s="210"/>
      <c r="O637" s="210"/>
      <c r="P637" s="210"/>
      <c r="Q637" s="210"/>
      <c r="R637" s="210"/>
      <c r="S637" s="210"/>
      <c r="T637" s="210"/>
      <c r="U637" s="210"/>
      <c r="V637" s="210"/>
      <c r="W637" s="210"/>
      <c r="X637" s="210"/>
      <c r="Y637" s="210"/>
      <c r="Z637" s="210"/>
    </row>
    <row r="638" ht="12.75" customHeight="1">
      <c r="A638" s="625"/>
      <c r="B638" s="625"/>
      <c r="C638" s="625"/>
      <c r="D638" s="627"/>
      <c r="E638" s="210"/>
      <c r="F638" s="210"/>
      <c r="G638" s="210"/>
      <c r="H638" s="210"/>
      <c r="I638" s="627"/>
      <c r="J638" s="210"/>
      <c r="K638" s="210"/>
      <c r="L638" s="210"/>
      <c r="M638" s="628"/>
      <c r="N638" s="210"/>
      <c r="O638" s="210"/>
      <c r="P638" s="210"/>
      <c r="Q638" s="210"/>
      <c r="R638" s="210"/>
      <c r="S638" s="210"/>
      <c r="T638" s="210"/>
      <c r="U638" s="210"/>
      <c r="V638" s="210"/>
      <c r="W638" s="210"/>
      <c r="X638" s="210"/>
      <c r="Y638" s="210"/>
      <c r="Z638" s="210"/>
    </row>
    <row r="639" ht="12.75" customHeight="1">
      <c r="A639" s="625"/>
      <c r="B639" s="625"/>
      <c r="C639" s="625"/>
      <c r="D639" s="627"/>
      <c r="E639" s="210"/>
      <c r="F639" s="210"/>
      <c r="G639" s="210"/>
      <c r="H639" s="210"/>
      <c r="I639" s="627"/>
      <c r="J639" s="210"/>
      <c r="K639" s="210"/>
      <c r="L639" s="210"/>
      <c r="M639" s="628"/>
      <c r="N639" s="210"/>
      <c r="O639" s="210"/>
      <c r="P639" s="210"/>
      <c r="Q639" s="210"/>
      <c r="R639" s="210"/>
      <c r="S639" s="210"/>
      <c r="T639" s="210"/>
      <c r="U639" s="210"/>
      <c r="V639" s="210"/>
      <c r="W639" s="210"/>
      <c r="X639" s="210"/>
      <c r="Y639" s="210"/>
      <c r="Z639" s="210"/>
    </row>
    <row r="640" ht="12.75" customHeight="1">
      <c r="A640" s="625"/>
      <c r="B640" s="625"/>
      <c r="C640" s="625"/>
      <c r="D640" s="627"/>
      <c r="E640" s="210"/>
      <c r="F640" s="210"/>
      <c r="G640" s="210"/>
      <c r="H640" s="210"/>
      <c r="I640" s="627"/>
      <c r="J640" s="210"/>
      <c r="K640" s="210"/>
      <c r="L640" s="210"/>
      <c r="M640" s="628"/>
      <c r="N640" s="210"/>
      <c r="O640" s="210"/>
      <c r="P640" s="210"/>
      <c r="Q640" s="210"/>
      <c r="R640" s="210"/>
      <c r="S640" s="210"/>
      <c r="T640" s="210"/>
      <c r="U640" s="210"/>
      <c r="V640" s="210"/>
      <c r="W640" s="210"/>
      <c r="X640" s="210"/>
      <c r="Y640" s="210"/>
      <c r="Z640" s="210"/>
    </row>
    <row r="641" ht="12.75" customHeight="1">
      <c r="A641" s="625"/>
      <c r="B641" s="625"/>
      <c r="C641" s="625"/>
      <c r="D641" s="627"/>
      <c r="E641" s="210"/>
      <c r="F641" s="210"/>
      <c r="G641" s="210"/>
      <c r="H641" s="210"/>
      <c r="I641" s="627"/>
      <c r="J641" s="210"/>
      <c r="K641" s="210"/>
      <c r="L641" s="210"/>
      <c r="M641" s="628"/>
      <c r="N641" s="210"/>
      <c r="O641" s="210"/>
      <c r="P641" s="210"/>
      <c r="Q641" s="210"/>
      <c r="R641" s="210"/>
      <c r="S641" s="210"/>
      <c r="T641" s="210"/>
      <c r="U641" s="210"/>
      <c r="V641" s="210"/>
      <c r="W641" s="210"/>
      <c r="X641" s="210"/>
      <c r="Y641" s="210"/>
      <c r="Z641" s="210"/>
    </row>
    <row r="642" ht="12.75" customHeight="1">
      <c r="A642" s="625"/>
      <c r="B642" s="625"/>
      <c r="C642" s="625"/>
      <c r="D642" s="627"/>
      <c r="E642" s="210"/>
      <c r="F642" s="210"/>
      <c r="G642" s="210"/>
      <c r="H642" s="210"/>
      <c r="I642" s="627"/>
      <c r="J642" s="210"/>
      <c r="K642" s="210"/>
      <c r="L642" s="210"/>
      <c r="M642" s="628"/>
      <c r="N642" s="210"/>
      <c r="O642" s="210"/>
      <c r="P642" s="210"/>
      <c r="Q642" s="210"/>
      <c r="R642" s="210"/>
      <c r="S642" s="210"/>
      <c r="T642" s="210"/>
      <c r="U642" s="210"/>
      <c r="V642" s="210"/>
      <c r="W642" s="210"/>
      <c r="X642" s="210"/>
      <c r="Y642" s="210"/>
      <c r="Z642" s="210"/>
    </row>
    <row r="643" ht="12.75" customHeight="1">
      <c r="A643" s="625"/>
      <c r="B643" s="625"/>
      <c r="C643" s="625"/>
      <c r="D643" s="627"/>
      <c r="E643" s="210"/>
      <c r="F643" s="210"/>
      <c r="G643" s="210"/>
      <c r="H643" s="210"/>
      <c r="I643" s="627"/>
      <c r="J643" s="210"/>
      <c r="K643" s="210"/>
      <c r="L643" s="210"/>
      <c r="M643" s="628"/>
      <c r="N643" s="210"/>
      <c r="O643" s="210"/>
      <c r="P643" s="210"/>
      <c r="Q643" s="210"/>
      <c r="R643" s="210"/>
      <c r="S643" s="210"/>
      <c r="T643" s="210"/>
      <c r="U643" s="210"/>
      <c r="V643" s="210"/>
      <c r="W643" s="210"/>
      <c r="X643" s="210"/>
      <c r="Y643" s="210"/>
      <c r="Z643" s="210"/>
    </row>
    <row r="644" ht="12.75" customHeight="1">
      <c r="A644" s="625"/>
      <c r="B644" s="625"/>
      <c r="C644" s="625"/>
      <c r="D644" s="627"/>
      <c r="E644" s="210"/>
      <c r="F644" s="210"/>
      <c r="G644" s="210"/>
      <c r="H644" s="210"/>
      <c r="I644" s="627"/>
      <c r="J644" s="210"/>
      <c r="K644" s="210"/>
      <c r="L644" s="210"/>
      <c r="M644" s="628"/>
      <c r="N644" s="210"/>
      <c r="O644" s="210"/>
      <c r="P644" s="210"/>
      <c r="Q644" s="210"/>
      <c r="R644" s="210"/>
      <c r="S644" s="210"/>
      <c r="T644" s="210"/>
      <c r="U644" s="210"/>
      <c r="V644" s="210"/>
      <c r="W644" s="210"/>
      <c r="X644" s="210"/>
      <c r="Y644" s="210"/>
      <c r="Z644" s="210"/>
    </row>
    <row r="645" ht="12.75" customHeight="1">
      <c r="A645" s="625"/>
      <c r="B645" s="625"/>
      <c r="C645" s="625"/>
      <c r="D645" s="627"/>
      <c r="E645" s="210"/>
      <c r="F645" s="210"/>
      <c r="G645" s="210"/>
      <c r="H645" s="210"/>
      <c r="I645" s="627"/>
      <c r="J645" s="210"/>
      <c r="K645" s="210"/>
      <c r="L645" s="210"/>
      <c r="M645" s="628"/>
      <c r="N645" s="210"/>
      <c r="O645" s="210"/>
      <c r="P645" s="210"/>
      <c r="Q645" s="210"/>
      <c r="R645" s="210"/>
      <c r="S645" s="210"/>
      <c r="T645" s="210"/>
      <c r="U645" s="210"/>
      <c r="V645" s="210"/>
      <c r="W645" s="210"/>
      <c r="X645" s="210"/>
      <c r="Y645" s="210"/>
      <c r="Z645" s="210"/>
    </row>
    <row r="646" ht="12.75" customHeight="1">
      <c r="A646" s="625"/>
      <c r="B646" s="625"/>
      <c r="C646" s="625"/>
      <c r="D646" s="627"/>
      <c r="E646" s="210"/>
      <c r="F646" s="210"/>
      <c r="G646" s="210"/>
      <c r="H646" s="210"/>
      <c r="I646" s="627"/>
      <c r="J646" s="210"/>
      <c r="K646" s="210"/>
      <c r="L646" s="210"/>
      <c r="M646" s="628"/>
      <c r="N646" s="210"/>
      <c r="O646" s="210"/>
      <c r="P646" s="210"/>
      <c r="Q646" s="210"/>
      <c r="R646" s="210"/>
      <c r="S646" s="210"/>
      <c r="T646" s="210"/>
      <c r="U646" s="210"/>
      <c r="V646" s="210"/>
      <c r="W646" s="210"/>
      <c r="X646" s="210"/>
      <c r="Y646" s="210"/>
      <c r="Z646" s="210"/>
    </row>
    <row r="647" ht="12.75" customHeight="1">
      <c r="A647" s="625"/>
      <c r="B647" s="625"/>
      <c r="C647" s="625"/>
      <c r="D647" s="627"/>
      <c r="E647" s="210"/>
      <c r="F647" s="210"/>
      <c r="G647" s="210"/>
      <c r="H647" s="210"/>
      <c r="I647" s="627"/>
      <c r="J647" s="210"/>
      <c r="K647" s="210"/>
      <c r="L647" s="210"/>
      <c r="M647" s="628"/>
      <c r="N647" s="210"/>
      <c r="O647" s="210"/>
      <c r="P647" s="210"/>
      <c r="Q647" s="210"/>
      <c r="R647" s="210"/>
      <c r="S647" s="210"/>
      <c r="T647" s="210"/>
      <c r="U647" s="210"/>
      <c r="V647" s="210"/>
      <c r="W647" s="210"/>
      <c r="X647" s="210"/>
      <c r="Y647" s="210"/>
      <c r="Z647" s="210"/>
    </row>
    <row r="648" ht="12.75" customHeight="1">
      <c r="A648" s="625"/>
      <c r="B648" s="625"/>
      <c r="C648" s="625"/>
      <c r="D648" s="627"/>
      <c r="E648" s="210"/>
      <c r="F648" s="210"/>
      <c r="G648" s="210"/>
      <c r="H648" s="210"/>
      <c r="I648" s="627"/>
      <c r="J648" s="210"/>
      <c r="K648" s="210"/>
      <c r="L648" s="210"/>
      <c r="M648" s="628"/>
      <c r="N648" s="210"/>
      <c r="O648" s="210"/>
      <c r="P648" s="210"/>
      <c r="Q648" s="210"/>
      <c r="R648" s="210"/>
      <c r="S648" s="210"/>
      <c r="T648" s="210"/>
      <c r="U648" s="210"/>
      <c r="V648" s="210"/>
      <c r="W648" s="210"/>
      <c r="X648" s="210"/>
      <c r="Y648" s="210"/>
      <c r="Z648" s="210"/>
    </row>
    <row r="649" ht="12.75" customHeight="1">
      <c r="A649" s="625"/>
      <c r="B649" s="625"/>
      <c r="C649" s="625"/>
      <c r="D649" s="627"/>
      <c r="E649" s="210"/>
      <c r="F649" s="210"/>
      <c r="G649" s="210"/>
      <c r="H649" s="210"/>
      <c r="I649" s="627"/>
      <c r="J649" s="210"/>
      <c r="K649" s="210"/>
      <c r="L649" s="210"/>
      <c r="M649" s="628"/>
      <c r="N649" s="210"/>
      <c r="O649" s="210"/>
      <c r="P649" s="210"/>
      <c r="Q649" s="210"/>
      <c r="R649" s="210"/>
      <c r="S649" s="210"/>
      <c r="T649" s="210"/>
      <c r="U649" s="210"/>
      <c r="V649" s="210"/>
      <c r="W649" s="210"/>
      <c r="X649" s="210"/>
      <c r="Y649" s="210"/>
      <c r="Z649" s="210"/>
    </row>
    <row r="650" ht="12.75" customHeight="1">
      <c r="A650" s="625"/>
      <c r="B650" s="625"/>
      <c r="C650" s="625"/>
      <c r="D650" s="627"/>
      <c r="E650" s="210"/>
      <c r="F650" s="210"/>
      <c r="G650" s="210"/>
      <c r="H650" s="210"/>
      <c r="I650" s="627"/>
      <c r="J650" s="210"/>
      <c r="K650" s="210"/>
      <c r="L650" s="210"/>
      <c r="M650" s="628"/>
      <c r="N650" s="210"/>
      <c r="O650" s="210"/>
      <c r="P650" s="210"/>
      <c r="Q650" s="210"/>
      <c r="R650" s="210"/>
      <c r="S650" s="210"/>
      <c r="T650" s="210"/>
      <c r="U650" s="210"/>
      <c r="V650" s="210"/>
      <c r="W650" s="210"/>
      <c r="X650" s="210"/>
      <c r="Y650" s="210"/>
      <c r="Z650" s="210"/>
    </row>
    <row r="651" ht="12.75" customHeight="1">
      <c r="A651" s="625"/>
      <c r="B651" s="625"/>
      <c r="C651" s="625"/>
      <c r="D651" s="627"/>
      <c r="E651" s="210"/>
      <c r="F651" s="210"/>
      <c r="G651" s="210"/>
      <c r="H651" s="210"/>
      <c r="I651" s="627"/>
      <c r="J651" s="210"/>
      <c r="K651" s="210"/>
      <c r="L651" s="210"/>
      <c r="M651" s="628"/>
      <c r="N651" s="210"/>
      <c r="O651" s="210"/>
      <c r="P651" s="210"/>
      <c r="Q651" s="210"/>
      <c r="R651" s="210"/>
      <c r="S651" s="210"/>
      <c r="T651" s="210"/>
      <c r="U651" s="210"/>
      <c r="V651" s="210"/>
      <c r="W651" s="210"/>
      <c r="X651" s="210"/>
      <c r="Y651" s="210"/>
      <c r="Z651" s="210"/>
    </row>
    <row r="652" ht="12.75" customHeight="1">
      <c r="A652" s="625"/>
      <c r="B652" s="625"/>
      <c r="C652" s="625"/>
      <c r="D652" s="627"/>
      <c r="E652" s="210"/>
      <c r="F652" s="210"/>
      <c r="G652" s="210"/>
      <c r="H652" s="210"/>
      <c r="I652" s="627"/>
      <c r="J652" s="210"/>
      <c r="K652" s="210"/>
      <c r="L652" s="210"/>
      <c r="M652" s="628"/>
      <c r="N652" s="210"/>
      <c r="O652" s="210"/>
      <c r="P652" s="210"/>
      <c r="Q652" s="210"/>
      <c r="R652" s="210"/>
      <c r="S652" s="210"/>
      <c r="T652" s="210"/>
      <c r="U652" s="210"/>
      <c r="V652" s="210"/>
      <c r="W652" s="210"/>
      <c r="X652" s="210"/>
      <c r="Y652" s="210"/>
      <c r="Z652" s="210"/>
    </row>
    <row r="653" ht="12.75" customHeight="1">
      <c r="A653" s="625"/>
      <c r="B653" s="625"/>
      <c r="C653" s="625"/>
      <c r="D653" s="627"/>
      <c r="E653" s="210"/>
      <c r="F653" s="210"/>
      <c r="G653" s="210"/>
      <c r="H653" s="210"/>
      <c r="I653" s="627"/>
      <c r="J653" s="210"/>
      <c r="K653" s="210"/>
      <c r="L653" s="210"/>
      <c r="M653" s="628"/>
      <c r="N653" s="210"/>
      <c r="O653" s="210"/>
      <c r="P653" s="210"/>
      <c r="Q653" s="210"/>
      <c r="R653" s="210"/>
      <c r="S653" s="210"/>
      <c r="T653" s="210"/>
      <c r="U653" s="210"/>
      <c r="V653" s="210"/>
      <c r="W653" s="210"/>
      <c r="X653" s="210"/>
      <c r="Y653" s="210"/>
      <c r="Z653" s="210"/>
    </row>
    <row r="654" ht="12.75" customHeight="1">
      <c r="A654" s="625"/>
      <c r="B654" s="625"/>
      <c r="C654" s="625"/>
      <c r="D654" s="627"/>
      <c r="E654" s="210"/>
      <c r="F654" s="210"/>
      <c r="G654" s="210"/>
      <c r="H654" s="210"/>
      <c r="I654" s="627"/>
      <c r="J654" s="210"/>
      <c r="K654" s="210"/>
      <c r="L654" s="210"/>
      <c r="M654" s="628"/>
      <c r="N654" s="210"/>
      <c r="O654" s="210"/>
      <c r="P654" s="210"/>
      <c r="Q654" s="210"/>
      <c r="R654" s="210"/>
      <c r="S654" s="210"/>
      <c r="T654" s="210"/>
      <c r="U654" s="210"/>
      <c r="V654" s="210"/>
      <c r="W654" s="210"/>
      <c r="X654" s="210"/>
      <c r="Y654" s="210"/>
      <c r="Z654" s="210"/>
    </row>
    <row r="655" ht="12.75" customHeight="1">
      <c r="A655" s="625"/>
      <c r="B655" s="625"/>
      <c r="C655" s="625"/>
      <c r="D655" s="627"/>
      <c r="E655" s="210"/>
      <c r="F655" s="210"/>
      <c r="G655" s="210"/>
      <c r="H655" s="210"/>
      <c r="I655" s="627"/>
      <c r="J655" s="210"/>
      <c r="K655" s="210"/>
      <c r="L655" s="210"/>
      <c r="M655" s="628"/>
      <c r="N655" s="210"/>
      <c r="O655" s="210"/>
      <c r="P655" s="210"/>
      <c r="Q655" s="210"/>
      <c r="R655" s="210"/>
      <c r="S655" s="210"/>
      <c r="T655" s="210"/>
      <c r="U655" s="210"/>
      <c r="V655" s="210"/>
      <c r="W655" s="210"/>
      <c r="X655" s="210"/>
      <c r="Y655" s="210"/>
      <c r="Z655" s="210"/>
    </row>
    <row r="656" ht="12.75" customHeight="1">
      <c r="A656" s="625"/>
      <c r="B656" s="625"/>
      <c r="C656" s="625"/>
      <c r="D656" s="627"/>
      <c r="E656" s="210"/>
      <c r="F656" s="210"/>
      <c r="G656" s="210"/>
      <c r="H656" s="210"/>
      <c r="I656" s="627"/>
      <c r="J656" s="210"/>
      <c r="K656" s="210"/>
      <c r="L656" s="210"/>
      <c r="M656" s="628"/>
      <c r="N656" s="210"/>
      <c r="O656" s="210"/>
      <c r="P656" s="210"/>
      <c r="Q656" s="210"/>
      <c r="R656" s="210"/>
      <c r="S656" s="210"/>
      <c r="T656" s="210"/>
      <c r="U656" s="210"/>
      <c r="V656" s="210"/>
      <c r="W656" s="210"/>
      <c r="X656" s="210"/>
      <c r="Y656" s="210"/>
      <c r="Z656" s="210"/>
    </row>
    <row r="657" ht="12.75" customHeight="1">
      <c r="A657" s="625"/>
      <c r="B657" s="625"/>
      <c r="C657" s="625"/>
      <c r="D657" s="627"/>
      <c r="E657" s="210"/>
      <c r="F657" s="210"/>
      <c r="G657" s="210"/>
      <c r="H657" s="210"/>
      <c r="I657" s="627"/>
      <c r="J657" s="210"/>
      <c r="K657" s="210"/>
      <c r="L657" s="210"/>
      <c r="M657" s="628"/>
      <c r="N657" s="210"/>
      <c r="O657" s="210"/>
      <c r="P657" s="210"/>
      <c r="Q657" s="210"/>
      <c r="R657" s="210"/>
      <c r="S657" s="210"/>
      <c r="T657" s="210"/>
      <c r="U657" s="210"/>
      <c r="V657" s="210"/>
      <c r="W657" s="210"/>
      <c r="X657" s="210"/>
      <c r="Y657" s="210"/>
      <c r="Z657" s="210"/>
    </row>
    <row r="658" ht="12.75" customHeight="1">
      <c r="A658" s="625"/>
      <c r="B658" s="625"/>
      <c r="C658" s="625"/>
      <c r="D658" s="627"/>
      <c r="E658" s="210"/>
      <c r="F658" s="210"/>
      <c r="G658" s="210"/>
      <c r="H658" s="210"/>
      <c r="I658" s="627"/>
      <c r="J658" s="210"/>
      <c r="K658" s="210"/>
      <c r="L658" s="210"/>
      <c r="M658" s="628"/>
      <c r="N658" s="210"/>
      <c r="O658" s="210"/>
      <c r="P658" s="210"/>
      <c r="Q658" s="210"/>
      <c r="R658" s="210"/>
      <c r="S658" s="210"/>
      <c r="T658" s="210"/>
      <c r="U658" s="210"/>
      <c r="V658" s="210"/>
      <c r="W658" s="210"/>
      <c r="X658" s="210"/>
      <c r="Y658" s="210"/>
      <c r="Z658" s="210"/>
    </row>
    <row r="659" ht="12.75" customHeight="1">
      <c r="A659" s="625"/>
      <c r="B659" s="625"/>
      <c r="C659" s="625"/>
      <c r="D659" s="627"/>
      <c r="E659" s="210"/>
      <c r="F659" s="210"/>
      <c r="G659" s="210"/>
      <c r="H659" s="210"/>
      <c r="I659" s="627"/>
      <c r="J659" s="210"/>
      <c r="K659" s="210"/>
      <c r="L659" s="210"/>
      <c r="M659" s="628"/>
      <c r="N659" s="210"/>
      <c r="O659" s="210"/>
      <c r="P659" s="210"/>
      <c r="Q659" s="210"/>
      <c r="R659" s="210"/>
      <c r="S659" s="210"/>
      <c r="T659" s="210"/>
      <c r="U659" s="210"/>
      <c r="V659" s="210"/>
      <c r="W659" s="210"/>
      <c r="X659" s="210"/>
      <c r="Y659" s="210"/>
      <c r="Z659" s="210"/>
    </row>
    <row r="660" ht="12.75" customHeight="1">
      <c r="A660" s="625"/>
      <c r="B660" s="625"/>
      <c r="C660" s="625"/>
      <c r="D660" s="627"/>
      <c r="E660" s="210"/>
      <c r="F660" s="210"/>
      <c r="G660" s="210"/>
      <c r="H660" s="210"/>
      <c r="I660" s="627"/>
      <c r="J660" s="210"/>
      <c r="K660" s="210"/>
      <c r="L660" s="210"/>
      <c r="M660" s="628"/>
      <c r="N660" s="210"/>
      <c r="O660" s="210"/>
      <c r="P660" s="210"/>
      <c r="Q660" s="210"/>
      <c r="R660" s="210"/>
      <c r="S660" s="210"/>
      <c r="T660" s="210"/>
      <c r="U660" s="210"/>
      <c r="V660" s="210"/>
      <c r="W660" s="210"/>
      <c r="X660" s="210"/>
      <c r="Y660" s="210"/>
      <c r="Z660" s="210"/>
    </row>
    <row r="661" ht="12.75" customHeight="1">
      <c r="A661" s="625"/>
      <c r="B661" s="625"/>
      <c r="C661" s="625"/>
      <c r="D661" s="627"/>
      <c r="E661" s="210"/>
      <c r="F661" s="210"/>
      <c r="G661" s="210"/>
      <c r="H661" s="210"/>
      <c r="I661" s="627"/>
      <c r="J661" s="210"/>
      <c r="K661" s="210"/>
      <c r="L661" s="210"/>
      <c r="M661" s="628"/>
      <c r="N661" s="210"/>
      <c r="O661" s="210"/>
      <c r="P661" s="210"/>
      <c r="Q661" s="210"/>
      <c r="R661" s="210"/>
      <c r="S661" s="210"/>
      <c r="T661" s="210"/>
      <c r="U661" s="210"/>
      <c r="V661" s="210"/>
      <c r="W661" s="210"/>
      <c r="X661" s="210"/>
      <c r="Y661" s="210"/>
      <c r="Z661" s="210"/>
    </row>
    <row r="662" ht="12.75" customHeight="1">
      <c r="A662" s="625"/>
      <c r="B662" s="625"/>
      <c r="C662" s="625"/>
      <c r="D662" s="627"/>
      <c r="E662" s="210"/>
      <c r="F662" s="210"/>
      <c r="G662" s="210"/>
      <c r="H662" s="210"/>
      <c r="I662" s="627"/>
      <c r="J662" s="210"/>
      <c r="K662" s="210"/>
      <c r="L662" s="210"/>
      <c r="M662" s="628"/>
      <c r="N662" s="210"/>
      <c r="O662" s="210"/>
      <c r="P662" s="210"/>
      <c r="Q662" s="210"/>
      <c r="R662" s="210"/>
      <c r="S662" s="210"/>
      <c r="T662" s="210"/>
      <c r="U662" s="210"/>
      <c r="V662" s="210"/>
      <c r="W662" s="210"/>
      <c r="X662" s="210"/>
      <c r="Y662" s="210"/>
      <c r="Z662" s="210"/>
    </row>
    <row r="663" ht="12.75" customHeight="1">
      <c r="A663" s="625"/>
      <c r="B663" s="625"/>
      <c r="C663" s="625"/>
      <c r="D663" s="627"/>
      <c r="E663" s="210"/>
      <c r="F663" s="210"/>
      <c r="G663" s="210"/>
      <c r="H663" s="210"/>
      <c r="I663" s="627"/>
      <c r="J663" s="210"/>
      <c r="K663" s="210"/>
      <c r="L663" s="210"/>
      <c r="M663" s="628"/>
      <c r="N663" s="210"/>
      <c r="O663" s="210"/>
      <c r="P663" s="210"/>
      <c r="Q663" s="210"/>
      <c r="R663" s="210"/>
      <c r="S663" s="210"/>
      <c r="T663" s="210"/>
      <c r="U663" s="210"/>
      <c r="V663" s="210"/>
      <c r="W663" s="210"/>
      <c r="X663" s="210"/>
      <c r="Y663" s="210"/>
      <c r="Z663" s="210"/>
    </row>
    <row r="664" ht="12.75" customHeight="1">
      <c r="A664" s="625"/>
      <c r="B664" s="625"/>
      <c r="C664" s="625"/>
      <c r="D664" s="627"/>
      <c r="E664" s="210"/>
      <c r="F664" s="210"/>
      <c r="G664" s="210"/>
      <c r="H664" s="210"/>
      <c r="I664" s="627"/>
      <c r="J664" s="210"/>
      <c r="K664" s="210"/>
      <c r="L664" s="210"/>
      <c r="M664" s="628"/>
      <c r="N664" s="210"/>
      <c r="O664" s="210"/>
      <c r="P664" s="210"/>
      <c r="Q664" s="210"/>
      <c r="R664" s="210"/>
      <c r="S664" s="210"/>
      <c r="T664" s="210"/>
      <c r="U664" s="210"/>
      <c r="V664" s="210"/>
      <c r="W664" s="210"/>
      <c r="X664" s="210"/>
      <c r="Y664" s="210"/>
      <c r="Z664" s="210"/>
    </row>
    <row r="665" ht="12.75" customHeight="1">
      <c r="A665" s="625"/>
      <c r="B665" s="625"/>
      <c r="C665" s="625"/>
      <c r="D665" s="627"/>
      <c r="E665" s="210"/>
      <c r="F665" s="210"/>
      <c r="G665" s="210"/>
      <c r="H665" s="210"/>
      <c r="I665" s="627"/>
      <c r="J665" s="210"/>
      <c r="K665" s="210"/>
      <c r="L665" s="210"/>
      <c r="M665" s="628"/>
      <c r="N665" s="210"/>
      <c r="O665" s="210"/>
      <c r="P665" s="210"/>
      <c r="Q665" s="210"/>
      <c r="R665" s="210"/>
      <c r="S665" s="210"/>
      <c r="T665" s="210"/>
      <c r="U665" s="210"/>
      <c r="V665" s="210"/>
      <c r="W665" s="210"/>
      <c r="X665" s="210"/>
      <c r="Y665" s="210"/>
      <c r="Z665" s="210"/>
    </row>
    <row r="666" ht="12.75" customHeight="1">
      <c r="A666" s="625"/>
      <c r="B666" s="625"/>
      <c r="C666" s="625"/>
      <c r="D666" s="627"/>
      <c r="E666" s="210"/>
      <c r="F666" s="210"/>
      <c r="G666" s="210"/>
      <c r="H666" s="210"/>
      <c r="I666" s="627"/>
      <c r="J666" s="210"/>
      <c r="K666" s="210"/>
      <c r="L666" s="210"/>
      <c r="M666" s="628"/>
      <c r="N666" s="210"/>
      <c r="O666" s="210"/>
      <c r="P666" s="210"/>
      <c r="Q666" s="210"/>
      <c r="R666" s="210"/>
      <c r="S666" s="210"/>
      <c r="T666" s="210"/>
      <c r="U666" s="210"/>
      <c r="V666" s="210"/>
      <c r="W666" s="210"/>
      <c r="X666" s="210"/>
      <c r="Y666" s="210"/>
      <c r="Z666" s="210"/>
    </row>
    <row r="667" ht="12.75" customHeight="1">
      <c r="A667" s="625"/>
      <c r="B667" s="625"/>
      <c r="C667" s="625"/>
      <c r="D667" s="627"/>
      <c r="E667" s="210"/>
      <c r="F667" s="210"/>
      <c r="G667" s="210"/>
      <c r="H667" s="210"/>
      <c r="I667" s="627"/>
      <c r="J667" s="210"/>
      <c r="K667" s="210"/>
      <c r="L667" s="210"/>
      <c r="M667" s="628"/>
      <c r="N667" s="210"/>
      <c r="O667" s="210"/>
      <c r="P667" s="210"/>
      <c r="Q667" s="210"/>
      <c r="R667" s="210"/>
      <c r="S667" s="210"/>
      <c r="T667" s="210"/>
      <c r="U667" s="210"/>
      <c r="V667" s="210"/>
      <c r="W667" s="210"/>
      <c r="X667" s="210"/>
      <c r="Y667" s="210"/>
      <c r="Z667" s="210"/>
    </row>
    <row r="668" ht="12.75" customHeight="1">
      <c r="A668" s="625"/>
      <c r="B668" s="625"/>
      <c r="C668" s="625"/>
      <c r="D668" s="627"/>
      <c r="E668" s="210"/>
      <c r="F668" s="210"/>
      <c r="G668" s="210"/>
      <c r="H668" s="210"/>
      <c r="I668" s="627"/>
      <c r="J668" s="210"/>
      <c r="K668" s="210"/>
      <c r="L668" s="210"/>
      <c r="M668" s="628"/>
      <c r="N668" s="210"/>
      <c r="O668" s="210"/>
      <c r="P668" s="210"/>
      <c r="Q668" s="210"/>
      <c r="R668" s="210"/>
      <c r="S668" s="210"/>
      <c r="T668" s="210"/>
      <c r="U668" s="210"/>
      <c r="V668" s="210"/>
      <c r="W668" s="210"/>
      <c r="X668" s="210"/>
      <c r="Y668" s="210"/>
      <c r="Z668" s="210"/>
    </row>
    <row r="669" ht="12.75" customHeight="1">
      <c r="A669" s="625"/>
      <c r="B669" s="625"/>
      <c r="C669" s="625"/>
      <c r="D669" s="627"/>
      <c r="E669" s="210"/>
      <c r="F669" s="210"/>
      <c r="G669" s="210"/>
      <c r="H669" s="210"/>
      <c r="I669" s="627"/>
      <c r="J669" s="210"/>
      <c r="K669" s="210"/>
      <c r="L669" s="210"/>
      <c r="M669" s="628"/>
      <c r="N669" s="210"/>
      <c r="O669" s="210"/>
      <c r="P669" s="210"/>
      <c r="Q669" s="210"/>
      <c r="R669" s="210"/>
      <c r="S669" s="210"/>
      <c r="T669" s="210"/>
      <c r="U669" s="210"/>
      <c r="V669" s="210"/>
      <c r="W669" s="210"/>
      <c r="X669" s="210"/>
      <c r="Y669" s="210"/>
      <c r="Z669" s="210"/>
    </row>
    <row r="670" ht="12.75" customHeight="1">
      <c r="A670" s="625"/>
      <c r="B670" s="625"/>
      <c r="C670" s="625"/>
      <c r="D670" s="627"/>
      <c r="E670" s="210"/>
      <c r="F670" s="210"/>
      <c r="G670" s="210"/>
      <c r="H670" s="210"/>
      <c r="I670" s="627"/>
      <c r="J670" s="210"/>
      <c r="K670" s="210"/>
      <c r="L670" s="210"/>
      <c r="M670" s="628"/>
      <c r="N670" s="210"/>
      <c r="O670" s="210"/>
      <c r="P670" s="210"/>
      <c r="Q670" s="210"/>
      <c r="R670" s="210"/>
      <c r="S670" s="210"/>
      <c r="T670" s="210"/>
      <c r="U670" s="210"/>
      <c r="V670" s="210"/>
      <c r="W670" s="210"/>
      <c r="X670" s="210"/>
      <c r="Y670" s="210"/>
      <c r="Z670" s="210"/>
    </row>
    <row r="671" ht="12.75" customHeight="1">
      <c r="A671" s="625"/>
      <c r="B671" s="625"/>
      <c r="C671" s="625"/>
      <c r="D671" s="627"/>
      <c r="E671" s="210"/>
      <c r="F671" s="210"/>
      <c r="G671" s="210"/>
      <c r="H671" s="210"/>
      <c r="I671" s="627"/>
      <c r="J671" s="210"/>
      <c r="K671" s="210"/>
      <c r="L671" s="210"/>
      <c r="M671" s="628"/>
      <c r="N671" s="210"/>
      <c r="O671" s="210"/>
      <c r="P671" s="210"/>
      <c r="Q671" s="210"/>
      <c r="R671" s="210"/>
      <c r="S671" s="210"/>
      <c r="T671" s="210"/>
      <c r="U671" s="210"/>
      <c r="V671" s="210"/>
      <c r="W671" s="210"/>
      <c r="X671" s="210"/>
      <c r="Y671" s="210"/>
      <c r="Z671" s="210"/>
    </row>
    <row r="672" ht="12.75" customHeight="1">
      <c r="A672" s="625"/>
      <c r="B672" s="625"/>
      <c r="C672" s="625"/>
      <c r="D672" s="627"/>
      <c r="E672" s="210"/>
      <c r="F672" s="210"/>
      <c r="G672" s="210"/>
      <c r="H672" s="210"/>
      <c r="I672" s="627"/>
      <c r="J672" s="210"/>
      <c r="K672" s="210"/>
      <c r="L672" s="210"/>
      <c r="M672" s="628"/>
      <c r="N672" s="210"/>
      <c r="O672" s="210"/>
      <c r="P672" s="210"/>
      <c r="Q672" s="210"/>
      <c r="R672" s="210"/>
      <c r="S672" s="210"/>
      <c r="T672" s="210"/>
      <c r="U672" s="210"/>
      <c r="V672" s="210"/>
      <c r="W672" s="210"/>
      <c r="X672" s="210"/>
      <c r="Y672" s="210"/>
      <c r="Z672" s="210"/>
    </row>
    <row r="673" ht="12.75" customHeight="1">
      <c r="A673" s="625"/>
      <c r="B673" s="625"/>
      <c r="C673" s="625"/>
      <c r="D673" s="627"/>
      <c r="E673" s="210"/>
      <c r="F673" s="210"/>
      <c r="G673" s="210"/>
      <c r="H673" s="210"/>
      <c r="I673" s="627"/>
      <c r="J673" s="210"/>
      <c r="K673" s="210"/>
      <c r="L673" s="210"/>
      <c r="M673" s="628"/>
      <c r="N673" s="210"/>
      <c r="O673" s="210"/>
      <c r="P673" s="210"/>
      <c r="Q673" s="210"/>
      <c r="R673" s="210"/>
      <c r="S673" s="210"/>
      <c r="T673" s="210"/>
      <c r="U673" s="210"/>
      <c r="V673" s="210"/>
      <c r="W673" s="210"/>
      <c r="X673" s="210"/>
      <c r="Y673" s="210"/>
      <c r="Z673" s="210"/>
    </row>
    <row r="674" ht="12.75" customHeight="1">
      <c r="A674" s="625"/>
      <c r="B674" s="625"/>
      <c r="C674" s="625"/>
      <c r="D674" s="627"/>
      <c r="E674" s="210"/>
      <c r="F674" s="210"/>
      <c r="G674" s="210"/>
      <c r="H674" s="210"/>
      <c r="I674" s="627"/>
      <c r="J674" s="210"/>
      <c r="K674" s="210"/>
      <c r="L674" s="210"/>
      <c r="M674" s="628"/>
      <c r="N674" s="210"/>
      <c r="O674" s="210"/>
      <c r="P674" s="210"/>
      <c r="Q674" s="210"/>
      <c r="R674" s="210"/>
      <c r="S674" s="210"/>
      <c r="T674" s="210"/>
      <c r="U674" s="210"/>
      <c r="V674" s="210"/>
      <c r="W674" s="210"/>
      <c r="X674" s="210"/>
      <c r="Y674" s="210"/>
      <c r="Z674" s="210"/>
    </row>
    <row r="675" ht="12.75" customHeight="1">
      <c r="A675" s="625"/>
      <c r="B675" s="625"/>
      <c r="C675" s="625"/>
      <c r="D675" s="627"/>
      <c r="E675" s="210"/>
      <c r="F675" s="210"/>
      <c r="G675" s="210"/>
      <c r="H675" s="210"/>
      <c r="I675" s="627"/>
      <c r="J675" s="210"/>
      <c r="K675" s="210"/>
      <c r="L675" s="210"/>
      <c r="M675" s="628"/>
      <c r="N675" s="210"/>
      <c r="O675" s="210"/>
      <c r="P675" s="210"/>
      <c r="Q675" s="210"/>
      <c r="R675" s="210"/>
      <c r="S675" s="210"/>
      <c r="T675" s="210"/>
      <c r="U675" s="210"/>
      <c r="V675" s="210"/>
      <c r="W675" s="210"/>
      <c r="X675" s="210"/>
      <c r="Y675" s="210"/>
      <c r="Z675" s="210"/>
    </row>
    <row r="676" ht="12.75" customHeight="1">
      <c r="A676" s="625"/>
      <c r="B676" s="625"/>
      <c r="C676" s="625"/>
      <c r="D676" s="627"/>
      <c r="E676" s="210"/>
      <c r="F676" s="210"/>
      <c r="G676" s="210"/>
      <c r="H676" s="210"/>
      <c r="I676" s="627"/>
      <c r="J676" s="210"/>
      <c r="K676" s="210"/>
      <c r="L676" s="210"/>
      <c r="M676" s="628"/>
      <c r="N676" s="210"/>
      <c r="O676" s="210"/>
      <c r="P676" s="210"/>
      <c r="Q676" s="210"/>
      <c r="R676" s="210"/>
      <c r="S676" s="210"/>
      <c r="T676" s="210"/>
      <c r="U676" s="210"/>
      <c r="V676" s="210"/>
      <c r="W676" s="210"/>
      <c r="X676" s="210"/>
      <c r="Y676" s="210"/>
      <c r="Z676" s="210"/>
    </row>
    <row r="677" ht="12.75" customHeight="1">
      <c r="A677" s="625"/>
      <c r="B677" s="625"/>
      <c r="C677" s="625"/>
      <c r="D677" s="627"/>
      <c r="E677" s="210"/>
      <c r="F677" s="210"/>
      <c r="G677" s="210"/>
      <c r="H677" s="210"/>
      <c r="I677" s="627"/>
      <c r="J677" s="210"/>
      <c r="K677" s="210"/>
      <c r="L677" s="210"/>
      <c r="M677" s="628"/>
      <c r="N677" s="210"/>
      <c r="O677" s="210"/>
      <c r="P677" s="210"/>
      <c r="Q677" s="210"/>
      <c r="R677" s="210"/>
      <c r="S677" s="210"/>
      <c r="T677" s="210"/>
      <c r="U677" s="210"/>
      <c r="V677" s="210"/>
      <c r="W677" s="210"/>
      <c r="X677" s="210"/>
      <c r="Y677" s="210"/>
      <c r="Z677" s="210"/>
    </row>
    <row r="678" ht="12.75" customHeight="1">
      <c r="A678" s="625"/>
      <c r="B678" s="625"/>
      <c r="C678" s="625"/>
      <c r="D678" s="627"/>
      <c r="E678" s="210"/>
      <c r="F678" s="210"/>
      <c r="G678" s="210"/>
      <c r="H678" s="210"/>
      <c r="I678" s="627"/>
      <c r="J678" s="210"/>
      <c r="K678" s="210"/>
      <c r="L678" s="210"/>
      <c r="M678" s="628"/>
      <c r="N678" s="210"/>
      <c r="O678" s="210"/>
      <c r="P678" s="210"/>
      <c r="Q678" s="210"/>
      <c r="R678" s="210"/>
      <c r="S678" s="210"/>
      <c r="T678" s="210"/>
      <c r="U678" s="210"/>
      <c r="V678" s="210"/>
      <c r="W678" s="210"/>
      <c r="X678" s="210"/>
      <c r="Y678" s="210"/>
      <c r="Z678" s="210"/>
    </row>
    <row r="679" ht="12.75" customHeight="1">
      <c r="A679" s="625"/>
      <c r="B679" s="625"/>
      <c r="C679" s="625"/>
      <c r="D679" s="627"/>
      <c r="E679" s="210"/>
      <c r="F679" s="210"/>
      <c r="G679" s="210"/>
      <c r="H679" s="210"/>
      <c r="I679" s="627"/>
      <c r="J679" s="210"/>
      <c r="K679" s="210"/>
      <c r="L679" s="210"/>
      <c r="M679" s="628"/>
      <c r="N679" s="210"/>
      <c r="O679" s="210"/>
      <c r="P679" s="210"/>
      <c r="Q679" s="210"/>
      <c r="R679" s="210"/>
      <c r="S679" s="210"/>
      <c r="T679" s="210"/>
      <c r="U679" s="210"/>
      <c r="V679" s="210"/>
      <c r="W679" s="210"/>
      <c r="X679" s="210"/>
      <c r="Y679" s="210"/>
      <c r="Z679" s="210"/>
    </row>
    <row r="680" ht="12.75" customHeight="1">
      <c r="A680" s="625"/>
      <c r="B680" s="625"/>
      <c r="C680" s="625"/>
      <c r="D680" s="627"/>
      <c r="E680" s="210"/>
      <c r="F680" s="210"/>
      <c r="G680" s="210"/>
      <c r="H680" s="210"/>
      <c r="I680" s="627"/>
      <c r="J680" s="210"/>
      <c r="K680" s="210"/>
      <c r="L680" s="210"/>
      <c r="M680" s="628"/>
      <c r="N680" s="210"/>
      <c r="O680" s="210"/>
      <c r="P680" s="210"/>
      <c r="Q680" s="210"/>
      <c r="R680" s="210"/>
      <c r="S680" s="210"/>
      <c r="T680" s="210"/>
      <c r="U680" s="210"/>
      <c r="V680" s="210"/>
      <c r="W680" s="210"/>
      <c r="X680" s="210"/>
      <c r="Y680" s="210"/>
      <c r="Z680" s="210"/>
    </row>
    <row r="681" ht="12.75" customHeight="1">
      <c r="A681" s="625"/>
      <c r="B681" s="625"/>
      <c r="C681" s="625"/>
      <c r="D681" s="627"/>
      <c r="E681" s="210"/>
      <c r="F681" s="210"/>
      <c r="G681" s="210"/>
      <c r="H681" s="210"/>
      <c r="I681" s="627"/>
      <c r="J681" s="210"/>
      <c r="K681" s="210"/>
      <c r="L681" s="210"/>
      <c r="M681" s="628"/>
      <c r="N681" s="210"/>
      <c r="O681" s="210"/>
      <c r="P681" s="210"/>
      <c r="Q681" s="210"/>
      <c r="R681" s="210"/>
      <c r="S681" s="210"/>
      <c r="T681" s="210"/>
      <c r="U681" s="210"/>
      <c r="V681" s="210"/>
      <c r="W681" s="210"/>
      <c r="X681" s="210"/>
      <c r="Y681" s="210"/>
      <c r="Z681" s="210"/>
    </row>
    <row r="682" ht="12.75" customHeight="1">
      <c r="A682" s="625"/>
      <c r="B682" s="625"/>
      <c r="C682" s="625"/>
      <c r="D682" s="627"/>
      <c r="E682" s="210"/>
      <c r="F682" s="210"/>
      <c r="G682" s="210"/>
      <c r="H682" s="210"/>
      <c r="I682" s="627"/>
      <c r="J682" s="210"/>
      <c r="K682" s="210"/>
      <c r="L682" s="210"/>
      <c r="M682" s="628"/>
      <c r="N682" s="210"/>
      <c r="O682" s="210"/>
      <c r="P682" s="210"/>
      <c r="Q682" s="210"/>
      <c r="R682" s="210"/>
      <c r="S682" s="210"/>
      <c r="T682" s="210"/>
      <c r="U682" s="210"/>
      <c r="V682" s="210"/>
      <c r="W682" s="210"/>
      <c r="X682" s="210"/>
      <c r="Y682" s="210"/>
      <c r="Z682" s="210"/>
    </row>
    <row r="683" ht="12.75" customHeight="1">
      <c r="A683" s="625"/>
      <c r="B683" s="625"/>
      <c r="C683" s="625"/>
      <c r="D683" s="627"/>
      <c r="E683" s="210"/>
      <c r="F683" s="210"/>
      <c r="G683" s="210"/>
      <c r="H683" s="210"/>
      <c r="I683" s="627"/>
      <c r="J683" s="210"/>
      <c r="K683" s="210"/>
      <c r="L683" s="210"/>
      <c r="M683" s="628"/>
      <c r="N683" s="210"/>
      <c r="O683" s="210"/>
      <c r="P683" s="210"/>
      <c r="Q683" s="210"/>
      <c r="R683" s="210"/>
      <c r="S683" s="210"/>
      <c r="T683" s="210"/>
      <c r="U683" s="210"/>
      <c r="V683" s="210"/>
      <c r="W683" s="210"/>
      <c r="X683" s="210"/>
      <c r="Y683" s="210"/>
      <c r="Z683" s="210"/>
    </row>
    <row r="684" ht="12.75" customHeight="1">
      <c r="A684" s="625"/>
      <c r="B684" s="625"/>
      <c r="C684" s="625"/>
      <c r="D684" s="627"/>
      <c r="E684" s="210"/>
      <c r="F684" s="210"/>
      <c r="G684" s="210"/>
      <c r="H684" s="210"/>
      <c r="I684" s="627"/>
      <c r="J684" s="210"/>
      <c r="K684" s="210"/>
      <c r="L684" s="210"/>
      <c r="M684" s="628"/>
      <c r="N684" s="210"/>
      <c r="O684" s="210"/>
      <c r="P684" s="210"/>
      <c r="Q684" s="210"/>
      <c r="R684" s="210"/>
      <c r="S684" s="210"/>
      <c r="T684" s="210"/>
      <c r="U684" s="210"/>
      <c r="V684" s="210"/>
      <c r="W684" s="210"/>
      <c r="X684" s="210"/>
      <c r="Y684" s="210"/>
      <c r="Z684" s="210"/>
    </row>
    <row r="685" ht="12.75" customHeight="1">
      <c r="A685" s="625"/>
      <c r="B685" s="625"/>
      <c r="C685" s="625"/>
      <c r="D685" s="627"/>
      <c r="E685" s="210"/>
      <c r="F685" s="210"/>
      <c r="G685" s="210"/>
      <c r="H685" s="210"/>
      <c r="I685" s="627"/>
      <c r="J685" s="210"/>
      <c r="K685" s="210"/>
      <c r="L685" s="210"/>
      <c r="M685" s="628"/>
      <c r="N685" s="210"/>
      <c r="O685" s="210"/>
      <c r="P685" s="210"/>
      <c r="Q685" s="210"/>
      <c r="R685" s="210"/>
      <c r="S685" s="210"/>
      <c r="T685" s="210"/>
      <c r="U685" s="210"/>
      <c r="V685" s="210"/>
      <c r="W685" s="210"/>
      <c r="X685" s="210"/>
      <c r="Y685" s="210"/>
      <c r="Z685" s="210"/>
    </row>
    <row r="686" ht="12.75" customHeight="1">
      <c r="A686" s="625"/>
      <c r="B686" s="625"/>
      <c r="C686" s="625"/>
      <c r="D686" s="627"/>
      <c r="E686" s="210"/>
      <c r="F686" s="210"/>
      <c r="G686" s="210"/>
      <c r="H686" s="210"/>
      <c r="I686" s="627"/>
      <c r="J686" s="210"/>
      <c r="K686" s="210"/>
      <c r="L686" s="210"/>
      <c r="M686" s="628"/>
      <c r="N686" s="210"/>
      <c r="O686" s="210"/>
      <c r="P686" s="210"/>
      <c r="Q686" s="210"/>
      <c r="R686" s="210"/>
      <c r="S686" s="210"/>
      <c r="T686" s="210"/>
      <c r="U686" s="210"/>
      <c r="V686" s="210"/>
      <c r="W686" s="210"/>
      <c r="X686" s="210"/>
      <c r="Y686" s="210"/>
      <c r="Z686" s="210"/>
    </row>
    <row r="687" ht="12.75" customHeight="1">
      <c r="A687" s="625"/>
      <c r="B687" s="625"/>
      <c r="C687" s="625"/>
      <c r="D687" s="627"/>
      <c r="E687" s="210"/>
      <c r="F687" s="210"/>
      <c r="G687" s="210"/>
      <c r="H687" s="210"/>
      <c r="I687" s="627"/>
      <c r="J687" s="210"/>
      <c r="K687" s="210"/>
      <c r="L687" s="210"/>
      <c r="M687" s="628"/>
      <c r="N687" s="210"/>
      <c r="O687" s="210"/>
      <c r="P687" s="210"/>
      <c r="Q687" s="210"/>
      <c r="R687" s="210"/>
      <c r="S687" s="210"/>
      <c r="T687" s="210"/>
      <c r="U687" s="210"/>
      <c r="V687" s="210"/>
      <c r="W687" s="210"/>
      <c r="X687" s="210"/>
      <c r="Y687" s="210"/>
      <c r="Z687" s="210"/>
    </row>
    <row r="688" ht="12.75" customHeight="1">
      <c r="A688" s="625"/>
      <c r="B688" s="625"/>
      <c r="C688" s="625"/>
      <c r="D688" s="627"/>
      <c r="E688" s="210"/>
      <c r="F688" s="210"/>
      <c r="G688" s="210"/>
      <c r="H688" s="210"/>
      <c r="I688" s="627"/>
      <c r="J688" s="210"/>
      <c r="K688" s="210"/>
      <c r="L688" s="210"/>
      <c r="M688" s="628"/>
      <c r="N688" s="210"/>
      <c r="O688" s="210"/>
      <c r="P688" s="210"/>
      <c r="Q688" s="210"/>
      <c r="R688" s="210"/>
      <c r="S688" s="210"/>
      <c r="T688" s="210"/>
      <c r="U688" s="210"/>
      <c r="V688" s="210"/>
      <c r="W688" s="210"/>
      <c r="X688" s="210"/>
      <c r="Y688" s="210"/>
      <c r="Z688" s="210"/>
    </row>
    <row r="689" ht="12.75" customHeight="1">
      <c r="A689" s="625"/>
      <c r="B689" s="625"/>
      <c r="C689" s="625"/>
      <c r="D689" s="627"/>
      <c r="E689" s="210"/>
      <c r="F689" s="210"/>
      <c r="G689" s="210"/>
      <c r="H689" s="210"/>
      <c r="I689" s="627"/>
      <c r="J689" s="210"/>
      <c r="K689" s="210"/>
      <c r="L689" s="210"/>
      <c r="M689" s="628"/>
      <c r="N689" s="210"/>
      <c r="O689" s="210"/>
      <c r="P689" s="210"/>
      <c r="Q689" s="210"/>
      <c r="R689" s="210"/>
      <c r="S689" s="210"/>
      <c r="T689" s="210"/>
      <c r="U689" s="210"/>
      <c r="V689" s="210"/>
      <c r="W689" s="210"/>
      <c r="X689" s="210"/>
      <c r="Y689" s="210"/>
      <c r="Z689" s="210"/>
    </row>
    <row r="690" ht="12.75" customHeight="1">
      <c r="A690" s="625"/>
      <c r="B690" s="625"/>
      <c r="C690" s="625"/>
      <c r="D690" s="627"/>
      <c r="E690" s="210"/>
      <c r="F690" s="210"/>
      <c r="G690" s="210"/>
      <c r="H690" s="210"/>
      <c r="I690" s="627"/>
      <c r="J690" s="210"/>
      <c r="K690" s="210"/>
      <c r="L690" s="210"/>
      <c r="M690" s="628"/>
      <c r="N690" s="210"/>
      <c r="O690" s="210"/>
      <c r="P690" s="210"/>
      <c r="Q690" s="210"/>
      <c r="R690" s="210"/>
      <c r="S690" s="210"/>
      <c r="T690" s="210"/>
      <c r="U690" s="210"/>
      <c r="V690" s="210"/>
      <c r="W690" s="210"/>
      <c r="X690" s="210"/>
      <c r="Y690" s="210"/>
      <c r="Z690" s="210"/>
    </row>
    <row r="691" ht="12.75" customHeight="1">
      <c r="A691" s="625"/>
      <c r="B691" s="625"/>
      <c r="C691" s="625"/>
      <c r="D691" s="627"/>
      <c r="E691" s="210"/>
      <c r="F691" s="210"/>
      <c r="G691" s="210"/>
      <c r="H691" s="210"/>
      <c r="I691" s="627"/>
      <c r="J691" s="210"/>
      <c r="K691" s="210"/>
      <c r="L691" s="210"/>
      <c r="M691" s="628"/>
      <c r="N691" s="210"/>
      <c r="O691" s="210"/>
      <c r="P691" s="210"/>
      <c r="Q691" s="210"/>
      <c r="R691" s="210"/>
      <c r="S691" s="210"/>
      <c r="T691" s="210"/>
      <c r="U691" s="210"/>
      <c r="V691" s="210"/>
      <c r="W691" s="210"/>
      <c r="X691" s="210"/>
      <c r="Y691" s="210"/>
      <c r="Z691" s="210"/>
    </row>
    <row r="692" ht="12.75" customHeight="1">
      <c r="A692" s="625"/>
      <c r="B692" s="625"/>
      <c r="C692" s="625"/>
      <c r="D692" s="627"/>
      <c r="E692" s="210"/>
      <c r="F692" s="210"/>
      <c r="G692" s="210"/>
      <c r="H692" s="210"/>
      <c r="I692" s="627"/>
      <c r="J692" s="210"/>
      <c r="K692" s="210"/>
      <c r="L692" s="210"/>
      <c r="M692" s="628"/>
      <c r="N692" s="210"/>
      <c r="O692" s="210"/>
      <c r="P692" s="210"/>
      <c r="Q692" s="210"/>
      <c r="R692" s="210"/>
      <c r="S692" s="210"/>
      <c r="T692" s="210"/>
      <c r="U692" s="210"/>
      <c r="V692" s="210"/>
      <c r="W692" s="210"/>
      <c r="X692" s="210"/>
      <c r="Y692" s="210"/>
      <c r="Z692" s="210"/>
    </row>
    <row r="693" ht="12.75" customHeight="1">
      <c r="A693" s="625"/>
      <c r="B693" s="625"/>
      <c r="C693" s="625"/>
      <c r="D693" s="627"/>
      <c r="E693" s="210"/>
      <c r="F693" s="210"/>
      <c r="G693" s="210"/>
      <c r="H693" s="210"/>
      <c r="I693" s="627"/>
      <c r="J693" s="210"/>
      <c r="K693" s="210"/>
      <c r="L693" s="210"/>
      <c r="M693" s="628"/>
      <c r="N693" s="210"/>
      <c r="O693" s="210"/>
      <c r="P693" s="210"/>
      <c r="Q693" s="210"/>
      <c r="R693" s="210"/>
      <c r="S693" s="210"/>
      <c r="T693" s="210"/>
      <c r="U693" s="210"/>
      <c r="V693" s="210"/>
      <c r="W693" s="210"/>
      <c r="X693" s="210"/>
      <c r="Y693" s="210"/>
      <c r="Z693" s="210"/>
    </row>
    <row r="694" ht="12.75" customHeight="1">
      <c r="A694" s="625"/>
      <c r="B694" s="625"/>
      <c r="C694" s="625"/>
      <c r="D694" s="627"/>
      <c r="E694" s="210"/>
      <c r="F694" s="210"/>
      <c r="G694" s="210"/>
      <c r="H694" s="210"/>
      <c r="I694" s="627"/>
      <c r="J694" s="210"/>
      <c r="K694" s="210"/>
      <c r="L694" s="210"/>
      <c r="M694" s="628"/>
      <c r="N694" s="210"/>
      <c r="O694" s="210"/>
      <c r="P694" s="210"/>
      <c r="Q694" s="210"/>
      <c r="R694" s="210"/>
      <c r="S694" s="210"/>
      <c r="T694" s="210"/>
      <c r="U694" s="210"/>
      <c r="V694" s="210"/>
      <c r="W694" s="210"/>
      <c r="X694" s="210"/>
      <c r="Y694" s="210"/>
      <c r="Z694" s="210"/>
    </row>
    <row r="695" ht="12.75" customHeight="1">
      <c r="A695" s="625"/>
      <c r="B695" s="625"/>
      <c r="C695" s="625"/>
      <c r="D695" s="627"/>
      <c r="E695" s="210"/>
      <c r="F695" s="210"/>
      <c r="G695" s="210"/>
      <c r="H695" s="210"/>
      <c r="I695" s="627"/>
      <c r="J695" s="210"/>
      <c r="K695" s="210"/>
      <c r="L695" s="210"/>
      <c r="M695" s="628"/>
      <c r="N695" s="210"/>
      <c r="O695" s="210"/>
      <c r="P695" s="210"/>
      <c r="Q695" s="210"/>
      <c r="R695" s="210"/>
      <c r="S695" s="210"/>
      <c r="T695" s="210"/>
      <c r="U695" s="210"/>
      <c r="V695" s="210"/>
      <c r="W695" s="210"/>
      <c r="X695" s="210"/>
      <c r="Y695" s="210"/>
      <c r="Z695" s="210"/>
    </row>
    <row r="696" ht="12.75" customHeight="1">
      <c r="A696" s="625"/>
      <c r="B696" s="625"/>
      <c r="C696" s="625"/>
      <c r="D696" s="627"/>
      <c r="E696" s="210"/>
      <c r="F696" s="210"/>
      <c r="G696" s="210"/>
      <c r="H696" s="210"/>
      <c r="I696" s="627"/>
      <c r="J696" s="210"/>
      <c r="K696" s="210"/>
      <c r="L696" s="210"/>
      <c r="M696" s="628"/>
      <c r="N696" s="210"/>
      <c r="O696" s="210"/>
      <c r="P696" s="210"/>
      <c r="Q696" s="210"/>
      <c r="R696" s="210"/>
      <c r="S696" s="210"/>
      <c r="T696" s="210"/>
      <c r="U696" s="210"/>
      <c r="V696" s="210"/>
      <c r="W696" s="210"/>
      <c r="X696" s="210"/>
      <c r="Y696" s="210"/>
      <c r="Z696" s="210"/>
    </row>
    <row r="697" ht="12.75" customHeight="1">
      <c r="A697" s="625"/>
      <c r="B697" s="625"/>
      <c r="C697" s="625"/>
      <c r="D697" s="627"/>
      <c r="E697" s="210"/>
      <c r="F697" s="210"/>
      <c r="G697" s="210"/>
      <c r="H697" s="210"/>
      <c r="I697" s="627"/>
      <c r="J697" s="210"/>
      <c r="K697" s="210"/>
      <c r="L697" s="210"/>
      <c r="M697" s="628"/>
      <c r="N697" s="210"/>
      <c r="O697" s="210"/>
      <c r="P697" s="210"/>
      <c r="Q697" s="210"/>
      <c r="R697" s="210"/>
      <c r="S697" s="210"/>
      <c r="T697" s="210"/>
      <c r="U697" s="210"/>
      <c r="V697" s="210"/>
      <c r="W697" s="210"/>
      <c r="X697" s="210"/>
      <c r="Y697" s="210"/>
      <c r="Z697" s="210"/>
    </row>
    <row r="698" ht="12.75" customHeight="1">
      <c r="A698" s="625"/>
      <c r="B698" s="625"/>
      <c r="C698" s="625"/>
      <c r="D698" s="627"/>
      <c r="E698" s="210"/>
      <c r="F698" s="210"/>
      <c r="G698" s="210"/>
      <c r="H698" s="210"/>
      <c r="I698" s="627"/>
      <c r="J698" s="210"/>
      <c r="K698" s="210"/>
      <c r="L698" s="210"/>
      <c r="M698" s="628"/>
      <c r="N698" s="210"/>
      <c r="O698" s="210"/>
      <c r="P698" s="210"/>
      <c r="Q698" s="210"/>
      <c r="R698" s="210"/>
      <c r="S698" s="210"/>
      <c r="T698" s="210"/>
      <c r="U698" s="210"/>
      <c r="V698" s="210"/>
      <c r="W698" s="210"/>
      <c r="X698" s="210"/>
      <c r="Y698" s="210"/>
      <c r="Z698" s="210"/>
    </row>
    <row r="699" ht="12.75" customHeight="1">
      <c r="A699" s="625"/>
      <c r="B699" s="625"/>
      <c r="C699" s="625"/>
      <c r="D699" s="627"/>
      <c r="E699" s="210"/>
      <c r="F699" s="210"/>
      <c r="G699" s="210"/>
      <c r="H699" s="210"/>
      <c r="I699" s="627"/>
      <c r="J699" s="210"/>
      <c r="K699" s="210"/>
      <c r="L699" s="210"/>
      <c r="M699" s="628"/>
      <c r="N699" s="210"/>
      <c r="O699" s="210"/>
      <c r="P699" s="210"/>
      <c r="Q699" s="210"/>
      <c r="R699" s="210"/>
      <c r="S699" s="210"/>
      <c r="T699" s="210"/>
      <c r="U699" s="210"/>
      <c r="V699" s="210"/>
      <c r="W699" s="210"/>
      <c r="X699" s="210"/>
      <c r="Y699" s="210"/>
      <c r="Z699" s="210"/>
    </row>
    <row r="700" ht="12.75" customHeight="1">
      <c r="A700" s="625"/>
      <c r="B700" s="625"/>
      <c r="C700" s="625"/>
      <c r="D700" s="627"/>
      <c r="E700" s="210"/>
      <c r="F700" s="210"/>
      <c r="G700" s="210"/>
      <c r="H700" s="210"/>
      <c r="I700" s="627"/>
      <c r="J700" s="210"/>
      <c r="K700" s="210"/>
      <c r="L700" s="210"/>
      <c r="M700" s="628"/>
      <c r="N700" s="210"/>
      <c r="O700" s="210"/>
      <c r="P700" s="210"/>
      <c r="Q700" s="210"/>
      <c r="R700" s="210"/>
      <c r="S700" s="210"/>
      <c r="T700" s="210"/>
      <c r="U700" s="210"/>
      <c r="V700" s="210"/>
      <c r="W700" s="210"/>
      <c r="X700" s="210"/>
      <c r="Y700" s="210"/>
      <c r="Z700" s="210"/>
    </row>
    <row r="701" ht="12.75" customHeight="1">
      <c r="A701" s="625"/>
      <c r="B701" s="625"/>
      <c r="C701" s="625"/>
      <c r="D701" s="627"/>
      <c r="E701" s="210"/>
      <c r="F701" s="210"/>
      <c r="G701" s="210"/>
      <c r="H701" s="210"/>
      <c r="I701" s="627"/>
      <c r="J701" s="210"/>
      <c r="K701" s="210"/>
      <c r="L701" s="210"/>
      <c r="M701" s="628"/>
      <c r="N701" s="210"/>
      <c r="O701" s="210"/>
      <c r="P701" s="210"/>
      <c r="Q701" s="210"/>
      <c r="R701" s="210"/>
      <c r="S701" s="210"/>
      <c r="T701" s="210"/>
      <c r="U701" s="210"/>
      <c r="V701" s="210"/>
      <c r="W701" s="210"/>
      <c r="X701" s="210"/>
      <c r="Y701" s="210"/>
      <c r="Z701" s="210"/>
    </row>
    <row r="702" ht="12.75" customHeight="1">
      <c r="A702" s="625"/>
      <c r="B702" s="625"/>
      <c r="C702" s="625"/>
      <c r="D702" s="627"/>
      <c r="E702" s="210"/>
      <c r="F702" s="210"/>
      <c r="G702" s="210"/>
      <c r="H702" s="210"/>
      <c r="I702" s="627"/>
      <c r="J702" s="210"/>
      <c r="K702" s="210"/>
      <c r="L702" s="210"/>
      <c r="M702" s="628"/>
      <c r="N702" s="210"/>
      <c r="O702" s="210"/>
      <c r="P702" s="210"/>
      <c r="Q702" s="210"/>
      <c r="R702" s="210"/>
      <c r="S702" s="210"/>
      <c r="T702" s="210"/>
      <c r="U702" s="210"/>
      <c r="V702" s="210"/>
      <c r="W702" s="210"/>
      <c r="X702" s="210"/>
      <c r="Y702" s="210"/>
      <c r="Z702" s="210"/>
    </row>
    <row r="703" ht="12.75" customHeight="1">
      <c r="A703" s="625"/>
      <c r="B703" s="625"/>
      <c r="C703" s="625"/>
      <c r="D703" s="627"/>
      <c r="E703" s="210"/>
      <c r="F703" s="210"/>
      <c r="G703" s="210"/>
      <c r="H703" s="210"/>
      <c r="I703" s="627"/>
      <c r="J703" s="210"/>
      <c r="K703" s="210"/>
      <c r="L703" s="210"/>
      <c r="M703" s="628"/>
      <c r="N703" s="210"/>
      <c r="O703" s="210"/>
      <c r="P703" s="210"/>
      <c r="Q703" s="210"/>
      <c r="R703" s="210"/>
      <c r="S703" s="210"/>
      <c r="T703" s="210"/>
      <c r="U703" s="210"/>
      <c r="V703" s="210"/>
      <c r="W703" s="210"/>
      <c r="X703" s="210"/>
      <c r="Y703" s="210"/>
      <c r="Z703" s="210"/>
    </row>
    <row r="704" ht="12.75" customHeight="1">
      <c r="A704" s="625"/>
      <c r="B704" s="625"/>
      <c r="C704" s="625"/>
      <c r="D704" s="627"/>
      <c r="E704" s="210"/>
      <c r="F704" s="210"/>
      <c r="G704" s="210"/>
      <c r="H704" s="210"/>
      <c r="I704" s="627"/>
      <c r="J704" s="210"/>
      <c r="K704" s="210"/>
      <c r="L704" s="210"/>
      <c r="M704" s="628"/>
      <c r="N704" s="210"/>
      <c r="O704" s="210"/>
      <c r="P704" s="210"/>
      <c r="Q704" s="210"/>
      <c r="R704" s="210"/>
      <c r="S704" s="210"/>
      <c r="T704" s="210"/>
      <c r="U704" s="210"/>
      <c r="V704" s="210"/>
      <c r="W704" s="210"/>
      <c r="X704" s="210"/>
      <c r="Y704" s="210"/>
      <c r="Z704" s="210"/>
    </row>
    <row r="705" ht="12.75" customHeight="1">
      <c r="A705" s="625"/>
      <c r="B705" s="625"/>
      <c r="C705" s="625"/>
      <c r="D705" s="627"/>
      <c r="E705" s="210"/>
      <c r="F705" s="210"/>
      <c r="G705" s="210"/>
      <c r="H705" s="210"/>
      <c r="I705" s="627"/>
      <c r="J705" s="210"/>
      <c r="K705" s="210"/>
      <c r="L705" s="210"/>
      <c r="M705" s="628"/>
      <c r="N705" s="210"/>
      <c r="O705" s="210"/>
      <c r="P705" s="210"/>
      <c r="Q705" s="210"/>
      <c r="R705" s="210"/>
      <c r="S705" s="210"/>
      <c r="T705" s="210"/>
      <c r="U705" s="210"/>
      <c r="V705" s="210"/>
      <c r="W705" s="210"/>
      <c r="X705" s="210"/>
      <c r="Y705" s="210"/>
      <c r="Z705" s="210"/>
    </row>
    <row r="706" ht="12.75" customHeight="1">
      <c r="A706" s="625"/>
      <c r="B706" s="625"/>
      <c r="C706" s="625"/>
      <c r="D706" s="627"/>
      <c r="E706" s="210"/>
      <c r="F706" s="210"/>
      <c r="G706" s="210"/>
      <c r="H706" s="210"/>
      <c r="I706" s="627"/>
      <c r="J706" s="210"/>
      <c r="K706" s="210"/>
      <c r="L706" s="210"/>
      <c r="M706" s="628"/>
      <c r="N706" s="210"/>
      <c r="O706" s="210"/>
      <c r="P706" s="210"/>
      <c r="Q706" s="210"/>
      <c r="R706" s="210"/>
      <c r="S706" s="210"/>
      <c r="T706" s="210"/>
      <c r="U706" s="210"/>
      <c r="V706" s="210"/>
      <c r="W706" s="210"/>
      <c r="X706" s="210"/>
      <c r="Y706" s="210"/>
      <c r="Z706" s="210"/>
    </row>
    <row r="707" ht="12.75" customHeight="1">
      <c r="A707" s="625"/>
      <c r="B707" s="625"/>
      <c r="C707" s="625"/>
      <c r="D707" s="627"/>
      <c r="E707" s="210"/>
      <c r="F707" s="210"/>
      <c r="G707" s="210"/>
      <c r="H707" s="210"/>
      <c r="I707" s="627"/>
      <c r="J707" s="210"/>
      <c r="K707" s="210"/>
      <c r="L707" s="210"/>
      <c r="M707" s="628"/>
      <c r="N707" s="210"/>
      <c r="O707" s="210"/>
      <c r="P707" s="210"/>
      <c r="Q707" s="210"/>
      <c r="R707" s="210"/>
      <c r="S707" s="210"/>
      <c r="T707" s="210"/>
      <c r="U707" s="210"/>
      <c r="V707" s="210"/>
      <c r="W707" s="210"/>
      <c r="X707" s="210"/>
      <c r="Y707" s="210"/>
      <c r="Z707" s="210"/>
    </row>
    <row r="708" ht="12.75" customHeight="1">
      <c r="A708" s="625"/>
      <c r="B708" s="625"/>
      <c r="C708" s="625"/>
      <c r="D708" s="627"/>
      <c r="E708" s="210"/>
      <c r="F708" s="210"/>
      <c r="G708" s="210"/>
      <c r="H708" s="210"/>
      <c r="I708" s="627"/>
      <c r="J708" s="210"/>
      <c r="K708" s="210"/>
      <c r="L708" s="210"/>
      <c r="M708" s="628"/>
      <c r="N708" s="210"/>
      <c r="O708" s="210"/>
      <c r="P708" s="210"/>
      <c r="Q708" s="210"/>
      <c r="R708" s="210"/>
      <c r="S708" s="210"/>
      <c r="T708" s="210"/>
      <c r="U708" s="210"/>
      <c r="V708" s="210"/>
      <c r="W708" s="210"/>
      <c r="X708" s="210"/>
      <c r="Y708" s="210"/>
      <c r="Z708" s="210"/>
    </row>
    <row r="709" ht="12.75" customHeight="1">
      <c r="A709" s="625"/>
      <c r="B709" s="625"/>
      <c r="C709" s="625"/>
      <c r="D709" s="627"/>
      <c r="E709" s="210"/>
      <c r="F709" s="210"/>
      <c r="G709" s="210"/>
      <c r="H709" s="210"/>
      <c r="I709" s="627"/>
      <c r="J709" s="210"/>
      <c r="K709" s="210"/>
      <c r="L709" s="210"/>
      <c r="M709" s="628"/>
      <c r="N709" s="210"/>
      <c r="O709" s="210"/>
      <c r="P709" s="210"/>
      <c r="Q709" s="210"/>
      <c r="R709" s="210"/>
      <c r="S709" s="210"/>
      <c r="T709" s="210"/>
      <c r="U709" s="210"/>
      <c r="V709" s="210"/>
      <c r="W709" s="210"/>
      <c r="X709" s="210"/>
      <c r="Y709" s="210"/>
      <c r="Z709" s="210"/>
    </row>
    <row r="710" ht="12.75" customHeight="1">
      <c r="A710" s="625"/>
      <c r="B710" s="625"/>
      <c r="C710" s="625"/>
      <c r="D710" s="627"/>
      <c r="E710" s="210"/>
      <c r="F710" s="210"/>
      <c r="G710" s="210"/>
      <c r="H710" s="210"/>
      <c r="I710" s="627"/>
      <c r="J710" s="210"/>
      <c r="K710" s="210"/>
      <c r="L710" s="210"/>
      <c r="M710" s="628"/>
      <c r="N710" s="210"/>
      <c r="O710" s="210"/>
      <c r="P710" s="210"/>
      <c r="Q710" s="210"/>
      <c r="R710" s="210"/>
      <c r="S710" s="210"/>
      <c r="T710" s="210"/>
      <c r="U710" s="210"/>
      <c r="V710" s="210"/>
      <c r="W710" s="210"/>
      <c r="X710" s="210"/>
      <c r="Y710" s="210"/>
      <c r="Z710" s="210"/>
    </row>
    <row r="711" ht="12.75" customHeight="1">
      <c r="A711" s="625"/>
      <c r="B711" s="625"/>
      <c r="C711" s="625"/>
      <c r="D711" s="627"/>
      <c r="E711" s="210"/>
      <c r="F711" s="210"/>
      <c r="G711" s="210"/>
      <c r="H711" s="210"/>
      <c r="I711" s="627"/>
      <c r="J711" s="210"/>
      <c r="K711" s="210"/>
      <c r="L711" s="210"/>
      <c r="M711" s="628"/>
      <c r="N711" s="210"/>
      <c r="O711" s="210"/>
      <c r="P711" s="210"/>
      <c r="Q711" s="210"/>
      <c r="R711" s="210"/>
      <c r="S711" s="210"/>
      <c r="T711" s="210"/>
      <c r="U711" s="210"/>
      <c r="V711" s="210"/>
      <c r="W711" s="210"/>
      <c r="X711" s="210"/>
      <c r="Y711" s="210"/>
      <c r="Z711" s="210"/>
    </row>
    <row r="712" ht="12.75" customHeight="1">
      <c r="A712" s="625"/>
      <c r="B712" s="625"/>
      <c r="C712" s="625"/>
      <c r="D712" s="627"/>
      <c r="E712" s="210"/>
      <c r="F712" s="210"/>
      <c r="G712" s="210"/>
      <c r="H712" s="210"/>
      <c r="I712" s="627"/>
      <c r="J712" s="210"/>
      <c r="K712" s="210"/>
      <c r="L712" s="210"/>
      <c r="M712" s="628"/>
      <c r="N712" s="210"/>
      <c r="O712" s="210"/>
      <c r="P712" s="210"/>
      <c r="Q712" s="210"/>
      <c r="R712" s="210"/>
      <c r="S712" s="210"/>
      <c r="T712" s="210"/>
      <c r="U712" s="210"/>
      <c r="V712" s="210"/>
      <c r="W712" s="210"/>
      <c r="X712" s="210"/>
      <c r="Y712" s="210"/>
      <c r="Z712" s="210"/>
    </row>
    <row r="713" ht="12.75" customHeight="1">
      <c r="A713" s="625"/>
      <c r="B713" s="625"/>
      <c r="C713" s="625"/>
      <c r="D713" s="627"/>
      <c r="E713" s="210"/>
      <c r="F713" s="210"/>
      <c r="G713" s="210"/>
      <c r="H713" s="210"/>
      <c r="I713" s="627"/>
      <c r="J713" s="210"/>
      <c r="K713" s="210"/>
      <c r="L713" s="210"/>
      <c r="M713" s="628"/>
      <c r="N713" s="210"/>
      <c r="O713" s="210"/>
      <c r="P713" s="210"/>
      <c r="Q713" s="210"/>
      <c r="R713" s="210"/>
      <c r="S713" s="210"/>
      <c r="T713" s="210"/>
      <c r="U713" s="210"/>
      <c r="V713" s="210"/>
      <c r="W713" s="210"/>
      <c r="X713" s="210"/>
      <c r="Y713" s="210"/>
      <c r="Z713" s="210"/>
    </row>
    <row r="714" ht="12.75" customHeight="1">
      <c r="A714" s="625"/>
      <c r="B714" s="625"/>
      <c r="C714" s="625"/>
      <c r="D714" s="627"/>
      <c r="E714" s="210"/>
      <c r="F714" s="210"/>
      <c r="G714" s="210"/>
      <c r="H714" s="210"/>
      <c r="I714" s="627"/>
      <c r="J714" s="210"/>
      <c r="K714" s="210"/>
      <c r="L714" s="210"/>
      <c r="M714" s="628"/>
      <c r="N714" s="210"/>
      <c r="O714" s="210"/>
      <c r="P714" s="210"/>
      <c r="Q714" s="210"/>
      <c r="R714" s="210"/>
      <c r="S714" s="210"/>
      <c r="T714" s="210"/>
      <c r="U714" s="210"/>
      <c r="V714" s="210"/>
      <c r="W714" s="210"/>
      <c r="X714" s="210"/>
      <c r="Y714" s="210"/>
      <c r="Z714" s="210"/>
    </row>
    <row r="715" ht="12.75" customHeight="1">
      <c r="A715" s="625"/>
      <c r="B715" s="625"/>
      <c r="C715" s="625"/>
      <c r="D715" s="627"/>
      <c r="E715" s="210"/>
      <c r="F715" s="210"/>
      <c r="G715" s="210"/>
      <c r="H715" s="210"/>
      <c r="I715" s="627"/>
      <c r="J715" s="210"/>
      <c r="K715" s="210"/>
      <c r="L715" s="210"/>
      <c r="M715" s="628"/>
      <c r="N715" s="210"/>
      <c r="O715" s="210"/>
      <c r="P715" s="210"/>
      <c r="Q715" s="210"/>
      <c r="R715" s="210"/>
      <c r="S715" s="210"/>
      <c r="T715" s="210"/>
      <c r="U715" s="210"/>
      <c r="V715" s="210"/>
      <c r="W715" s="210"/>
      <c r="X715" s="210"/>
      <c r="Y715" s="210"/>
      <c r="Z715" s="210"/>
    </row>
    <row r="716" ht="12.75" customHeight="1">
      <c r="A716" s="625"/>
      <c r="B716" s="625"/>
      <c r="C716" s="625"/>
      <c r="D716" s="627"/>
      <c r="E716" s="210"/>
      <c r="F716" s="210"/>
      <c r="G716" s="210"/>
      <c r="H716" s="210"/>
      <c r="I716" s="627"/>
      <c r="J716" s="210"/>
      <c r="K716" s="210"/>
      <c r="L716" s="210"/>
      <c r="M716" s="628"/>
      <c r="N716" s="210"/>
      <c r="O716" s="210"/>
      <c r="P716" s="210"/>
      <c r="Q716" s="210"/>
      <c r="R716" s="210"/>
      <c r="S716" s="210"/>
      <c r="T716" s="210"/>
      <c r="U716" s="210"/>
      <c r="V716" s="210"/>
      <c r="W716" s="210"/>
      <c r="X716" s="210"/>
      <c r="Y716" s="210"/>
      <c r="Z716" s="210"/>
    </row>
    <row r="717" ht="12.75" customHeight="1">
      <c r="A717" s="625"/>
      <c r="B717" s="625"/>
      <c r="C717" s="625"/>
      <c r="D717" s="627"/>
      <c r="E717" s="210"/>
      <c r="F717" s="210"/>
      <c r="G717" s="210"/>
      <c r="H717" s="210"/>
      <c r="I717" s="627"/>
      <c r="J717" s="210"/>
      <c r="K717" s="210"/>
      <c r="L717" s="210"/>
      <c r="M717" s="628"/>
      <c r="N717" s="210"/>
      <c r="O717" s="210"/>
      <c r="P717" s="210"/>
      <c r="Q717" s="210"/>
      <c r="R717" s="210"/>
      <c r="S717" s="210"/>
      <c r="T717" s="210"/>
      <c r="U717" s="210"/>
      <c r="V717" s="210"/>
      <c r="W717" s="210"/>
      <c r="X717" s="210"/>
      <c r="Y717" s="210"/>
      <c r="Z717" s="210"/>
    </row>
    <row r="718" ht="12.75" customHeight="1">
      <c r="A718" s="625"/>
      <c r="B718" s="625"/>
      <c r="C718" s="625"/>
      <c r="D718" s="627"/>
      <c r="E718" s="210"/>
      <c r="F718" s="210"/>
      <c r="G718" s="210"/>
      <c r="H718" s="210"/>
      <c r="I718" s="627"/>
      <c r="J718" s="210"/>
      <c r="K718" s="210"/>
      <c r="L718" s="210"/>
      <c r="M718" s="628"/>
      <c r="N718" s="210"/>
      <c r="O718" s="210"/>
      <c r="P718" s="210"/>
      <c r="Q718" s="210"/>
      <c r="R718" s="210"/>
      <c r="S718" s="210"/>
      <c r="T718" s="210"/>
      <c r="U718" s="210"/>
      <c r="V718" s="210"/>
      <c r="W718" s="210"/>
      <c r="X718" s="210"/>
      <c r="Y718" s="210"/>
      <c r="Z718" s="210"/>
    </row>
    <row r="719" ht="12.75" customHeight="1">
      <c r="A719" s="625"/>
      <c r="B719" s="625"/>
      <c r="C719" s="625"/>
      <c r="D719" s="627"/>
      <c r="E719" s="210"/>
      <c r="F719" s="210"/>
      <c r="G719" s="210"/>
      <c r="H719" s="210"/>
      <c r="I719" s="627"/>
      <c r="J719" s="210"/>
      <c r="K719" s="210"/>
      <c r="L719" s="210"/>
      <c r="M719" s="628"/>
      <c r="N719" s="210"/>
      <c r="O719" s="210"/>
      <c r="P719" s="210"/>
      <c r="Q719" s="210"/>
      <c r="R719" s="210"/>
      <c r="S719" s="210"/>
      <c r="T719" s="210"/>
      <c r="U719" s="210"/>
      <c r="V719" s="210"/>
      <c r="W719" s="210"/>
      <c r="X719" s="210"/>
      <c r="Y719" s="210"/>
      <c r="Z719" s="210"/>
    </row>
    <row r="720" ht="12.75" customHeight="1">
      <c r="A720" s="625"/>
      <c r="B720" s="625"/>
      <c r="C720" s="625"/>
      <c r="D720" s="627"/>
      <c r="E720" s="210"/>
      <c r="F720" s="210"/>
      <c r="G720" s="210"/>
      <c r="H720" s="210"/>
      <c r="I720" s="627"/>
      <c r="J720" s="210"/>
      <c r="K720" s="210"/>
      <c r="L720" s="210"/>
      <c r="M720" s="628"/>
      <c r="N720" s="210"/>
      <c r="O720" s="210"/>
      <c r="P720" s="210"/>
      <c r="Q720" s="210"/>
      <c r="R720" s="210"/>
      <c r="S720" s="210"/>
      <c r="T720" s="210"/>
      <c r="U720" s="210"/>
      <c r="V720" s="210"/>
      <c r="W720" s="210"/>
      <c r="X720" s="210"/>
      <c r="Y720" s="210"/>
      <c r="Z720" s="210"/>
    </row>
    <row r="721" ht="12.75" customHeight="1">
      <c r="A721" s="625"/>
      <c r="B721" s="625"/>
      <c r="C721" s="625"/>
      <c r="D721" s="627"/>
      <c r="E721" s="210"/>
      <c r="F721" s="210"/>
      <c r="G721" s="210"/>
      <c r="H721" s="210"/>
      <c r="I721" s="627"/>
      <c r="J721" s="210"/>
      <c r="K721" s="210"/>
      <c r="L721" s="210"/>
      <c r="M721" s="628"/>
      <c r="N721" s="210"/>
      <c r="O721" s="210"/>
      <c r="P721" s="210"/>
      <c r="Q721" s="210"/>
      <c r="R721" s="210"/>
      <c r="S721" s="210"/>
      <c r="T721" s="210"/>
      <c r="U721" s="210"/>
      <c r="V721" s="210"/>
      <c r="W721" s="210"/>
      <c r="X721" s="210"/>
      <c r="Y721" s="210"/>
      <c r="Z721" s="210"/>
    </row>
    <row r="722" ht="12.75" customHeight="1">
      <c r="A722" s="625"/>
      <c r="B722" s="625"/>
      <c r="C722" s="625"/>
      <c r="D722" s="627"/>
      <c r="E722" s="210"/>
      <c r="F722" s="210"/>
      <c r="G722" s="210"/>
      <c r="H722" s="210"/>
      <c r="I722" s="627"/>
      <c r="J722" s="210"/>
      <c r="K722" s="210"/>
      <c r="L722" s="210"/>
      <c r="M722" s="628"/>
      <c r="N722" s="210"/>
      <c r="O722" s="210"/>
      <c r="P722" s="210"/>
      <c r="Q722" s="210"/>
      <c r="R722" s="210"/>
      <c r="S722" s="210"/>
      <c r="T722" s="210"/>
      <c r="U722" s="210"/>
      <c r="V722" s="210"/>
      <c r="W722" s="210"/>
      <c r="X722" s="210"/>
      <c r="Y722" s="210"/>
      <c r="Z722" s="210"/>
    </row>
    <row r="723" ht="12.75" customHeight="1">
      <c r="A723" s="625"/>
      <c r="B723" s="625"/>
      <c r="C723" s="625"/>
      <c r="D723" s="627"/>
      <c r="E723" s="210"/>
      <c r="F723" s="210"/>
      <c r="G723" s="210"/>
      <c r="H723" s="210"/>
      <c r="I723" s="627"/>
      <c r="J723" s="210"/>
      <c r="K723" s="210"/>
      <c r="L723" s="210"/>
      <c r="M723" s="628"/>
      <c r="N723" s="210"/>
      <c r="O723" s="210"/>
      <c r="P723" s="210"/>
      <c r="Q723" s="210"/>
      <c r="R723" s="210"/>
      <c r="S723" s="210"/>
      <c r="T723" s="210"/>
      <c r="U723" s="210"/>
      <c r="V723" s="210"/>
      <c r="W723" s="210"/>
      <c r="X723" s="210"/>
      <c r="Y723" s="210"/>
      <c r="Z723" s="210"/>
    </row>
    <row r="724" ht="12.75" customHeight="1">
      <c r="A724" s="625"/>
      <c r="B724" s="625"/>
      <c r="C724" s="625"/>
      <c r="D724" s="627"/>
      <c r="E724" s="210"/>
      <c r="F724" s="210"/>
      <c r="G724" s="210"/>
      <c r="H724" s="210"/>
      <c r="I724" s="627"/>
      <c r="J724" s="210"/>
      <c r="K724" s="210"/>
      <c r="L724" s="210"/>
      <c r="M724" s="628"/>
      <c r="N724" s="210"/>
      <c r="O724" s="210"/>
      <c r="P724" s="210"/>
      <c r="Q724" s="210"/>
      <c r="R724" s="210"/>
      <c r="S724" s="210"/>
      <c r="T724" s="210"/>
      <c r="U724" s="210"/>
      <c r="V724" s="210"/>
      <c r="W724" s="210"/>
      <c r="X724" s="210"/>
      <c r="Y724" s="210"/>
      <c r="Z724" s="210"/>
    </row>
    <row r="725" ht="12.75" customHeight="1">
      <c r="A725" s="625"/>
      <c r="B725" s="625"/>
      <c r="C725" s="625"/>
      <c r="D725" s="627"/>
      <c r="E725" s="210"/>
      <c r="F725" s="210"/>
      <c r="G725" s="210"/>
      <c r="H725" s="210"/>
      <c r="I725" s="627"/>
      <c r="J725" s="210"/>
      <c r="K725" s="210"/>
      <c r="L725" s="210"/>
      <c r="M725" s="628"/>
      <c r="N725" s="210"/>
      <c r="O725" s="210"/>
      <c r="P725" s="210"/>
      <c r="Q725" s="210"/>
      <c r="R725" s="210"/>
      <c r="S725" s="210"/>
      <c r="T725" s="210"/>
      <c r="U725" s="210"/>
      <c r="V725" s="210"/>
      <c r="W725" s="210"/>
      <c r="X725" s="210"/>
      <c r="Y725" s="210"/>
      <c r="Z725" s="210"/>
    </row>
    <row r="726" ht="12.75" customHeight="1">
      <c r="A726" s="625"/>
      <c r="B726" s="625"/>
      <c r="C726" s="625"/>
      <c r="D726" s="627"/>
      <c r="E726" s="210"/>
      <c r="F726" s="210"/>
      <c r="G726" s="210"/>
      <c r="H726" s="210"/>
      <c r="I726" s="627"/>
      <c r="J726" s="210"/>
      <c r="K726" s="210"/>
      <c r="L726" s="210"/>
      <c r="M726" s="628"/>
      <c r="N726" s="210"/>
      <c r="O726" s="210"/>
      <c r="P726" s="210"/>
      <c r="Q726" s="210"/>
      <c r="R726" s="210"/>
      <c r="S726" s="210"/>
      <c r="T726" s="210"/>
      <c r="U726" s="210"/>
      <c r="V726" s="210"/>
      <c r="W726" s="210"/>
      <c r="X726" s="210"/>
      <c r="Y726" s="210"/>
      <c r="Z726" s="210"/>
    </row>
    <row r="727" ht="12.75" customHeight="1">
      <c r="A727" s="625"/>
      <c r="B727" s="625"/>
      <c r="C727" s="625"/>
      <c r="D727" s="627"/>
      <c r="E727" s="210"/>
      <c r="F727" s="210"/>
      <c r="G727" s="210"/>
      <c r="H727" s="210"/>
      <c r="I727" s="627"/>
      <c r="J727" s="210"/>
      <c r="K727" s="210"/>
      <c r="L727" s="210"/>
      <c r="M727" s="628"/>
      <c r="N727" s="210"/>
      <c r="O727" s="210"/>
      <c r="P727" s="210"/>
      <c r="Q727" s="210"/>
      <c r="R727" s="210"/>
      <c r="S727" s="210"/>
      <c r="T727" s="210"/>
      <c r="U727" s="210"/>
      <c r="V727" s="210"/>
      <c r="W727" s="210"/>
      <c r="X727" s="210"/>
      <c r="Y727" s="210"/>
      <c r="Z727" s="210"/>
    </row>
    <row r="728" ht="12.75" customHeight="1">
      <c r="A728" s="625"/>
      <c r="B728" s="625"/>
      <c r="C728" s="625"/>
      <c r="D728" s="627"/>
      <c r="E728" s="210"/>
      <c r="F728" s="210"/>
      <c r="G728" s="210"/>
      <c r="H728" s="210"/>
      <c r="I728" s="627"/>
      <c r="J728" s="210"/>
      <c r="K728" s="210"/>
      <c r="L728" s="210"/>
      <c r="M728" s="628"/>
      <c r="N728" s="210"/>
      <c r="O728" s="210"/>
      <c r="P728" s="210"/>
      <c r="Q728" s="210"/>
      <c r="R728" s="210"/>
      <c r="S728" s="210"/>
      <c r="T728" s="210"/>
      <c r="U728" s="210"/>
      <c r="V728" s="210"/>
      <c r="W728" s="210"/>
      <c r="X728" s="210"/>
      <c r="Y728" s="210"/>
      <c r="Z728" s="210"/>
    </row>
    <row r="729" ht="12.75" customHeight="1">
      <c r="A729" s="625"/>
      <c r="B729" s="625"/>
      <c r="C729" s="625"/>
      <c r="D729" s="627"/>
      <c r="E729" s="210"/>
      <c r="F729" s="210"/>
      <c r="G729" s="210"/>
      <c r="H729" s="210"/>
      <c r="I729" s="627"/>
      <c r="J729" s="210"/>
      <c r="K729" s="210"/>
      <c r="L729" s="210"/>
      <c r="M729" s="628"/>
      <c r="N729" s="210"/>
      <c r="O729" s="210"/>
      <c r="P729" s="210"/>
      <c r="Q729" s="210"/>
      <c r="R729" s="210"/>
      <c r="S729" s="210"/>
      <c r="T729" s="210"/>
      <c r="U729" s="210"/>
      <c r="V729" s="210"/>
      <c r="W729" s="210"/>
      <c r="X729" s="210"/>
      <c r="Y729" s="210"/>
      <c r="Z729" s="210"/>
    </row>
    <row r="730" ht="12.75" customHeight="1">
      <c r="A730" s="625"/>
      <c r="B730" s="625"/>
      <c r="C730" s="625"/>
      <c r="D730" s="627"/>
      <c r="E730" s="210"/>
      <c r="F730" s="210"/>
      <c r="G730" s="210"/>
      <c r="H730" s="210"/>
      <c r="I730" s="627"/>
      <c r="J730" s="210"/>
      <c r="K730" s="210"/>
      <c r="L730" s="210"/>
      <c r="M730" s="628"/>
      <c r="N730" s="210"/>
      <c r="O730" s="210"/>
      <c r="P730" s="210"/>
      <c r="Q730" s="210"/>
      <c r="R730" s="210"/>
      <c r="S730" s="210"/>
      <c r="T730" s="210"/>
      <c r="U730" s="210"/>
      <c r="V730" s="210"/>
      <c r="W730" s="210"/>
      <c r="X730" s="210"/>
      <c r="Y730" s="210"/>
      <c r="Z730" s="210"/>
    </row>
    <row r="731" ht="12.75" customHeight="1">
      <c r="A731" s="625"/>
      <c r="B731" s="625"/>
      <c r="C731" s="625"/>
      <c r="D731" s="627"/>
      <c r="E731" s="210"/>
      <c r="F731" s="210"/>
      <c r="G731" s="210"/>
      <c r="H731" s="210"/>
      <c r="I731" s="627"/>
      <c r="J731" s="210"/>
      <c r="K731" s="210"/>
      <c r="L731" s="210"/>
      <c r="M731" s="628"/>
      <c r="N731" s="210"/>
      <c r="O731" s="210"/>
      <c r="P731" s="210"/>
      <c r="Q731" s="210"/>
      <c r="R731" s="210"/>
      <c r="S731" s="210"/>
      <c r="T731" s="210"/>
      <c r="U731" s="210"/>
      <c r="V731" s="210"/>
      <c r="W731" s="210"/>
      <c r="X731" s="210"/>
      <c r="Y731" s="210"/>
      <c r="Z731" s="210"/>
    </row>
    <row r="732" ht="12.75" customHeight="1">
      <c r="A732" s="625"/>
      <c r="B732" s="625"/>
      <c r="C732" s="625"/>
      <c r="D732" s="627"/>
      <c r="E732" s="210"/>
      <c r="F732" s="210"/>
      <c r="G732" s="210"/>
      <c r="H732" s="210"/>
      <c r="I732" s="627"/>
      <c r="J732" s="210"/>
      <c r="K732" s="210"/>
      <c r="L732" s="210"/>
      <c r="M732" s="628"/>
      <c r="N732" s="210"/>
      <c r="O732" s="210"/>
      <c r="P732" s="210"/>
      <c r="Q732" s="210"/>
      <c r="R732" s="210"/>
      <c r="S732" s="210"/>
      <c r="T732" s="210"/>
      <c r="U732" s="210"/>
      <c r="V732" s="210"/>
      <c r="W732" s="210"/>
      <c r="X732" s="210"/>
      <c r="Y732" s="210"/>
      <c r="Z732" s="210"/>
    </row>
    <row r="733" ht="12.75" customHeight="1">
      <c r="A733" s="625"/>
      <c r="B733" s="625"/>
      <c r="C733" s="625"/>
      <c r="D733" s="627"/>
      <c r="E733" s="210"/>
      <c r="F733" s="210"/>
      <c r="G733" s="210"/>
      <c r="H733" s="210"/>
      <c r="I733" s="627"/>
      <c r="J733" s="210"/>
      <c r="K733" s="210"/>
      <c r="L733" s="210"/>
      <c r="M733" s="628"/>
      <c r="N733" s="210"/>
      <c r="O733" s="210"/>
      <c r="P733" s="210"/>
      <c r="Q733" s="210"/>
      <c r="R733" s="210"/>
      <c r="S733" s="210"/>
      <c r="T733" s="210"/>
      <c r="U733" s="210"/>
      <c r="V733" s="210"/>
      <c r="W733" s="210"/>
      <c r="X733" s="210"/>
      <c r="Y733" s="210"/>
      <c r="Z733" s="210"/>
    </row>
    <row r="734" ht="12.75" customHeight="1">
      <c r="A734" s="625"/>
      <c r="B734" s="625"/>
      <c r="C734" s="625"/>
      <c r="D734" s="627"/>
      <c r="E734" s="210"/>
      <c r="F734" s="210"/>
      <c r="G734" s="210"/>
      <c r="H734" s="210"/>
      <c r="I734" s="627"/>
      <c r="J734" s="210"/>
      <c r="K734" s="210"/>
      <c r="L734" s="210"/>
      <c r="M734" s="628"/>
      <c r="N734" s="210"/>
      <c r="O734" s="210"/>
      <c r="P734" s="210"/>
      <c r="Q734" s="210"/>
      <c r="R734" s="210"/>
      <c r="S734" s="210"/>
      <c r="T734" s="210"/>
      <c r="U734" s="210"/>
      <c r="V734" s="210"/>
      <c r="W734" s="210"/>
      <c r="X734" s="210"/>
      <c r="Y734" s="210"/>
      <c r="Z734" s="210"/>
    </row>
    <row r="735" ht="12.75" customHeight="1">
      <c r="A735" s="625"/>
      <c r="B735" s="625"/>
      <c r="C735" s="625"/>
      <c r="D735" s="627"/>
      <c r="E735" s="210"/>
      <c r="F735" s="210"/>
      <c r="G735" s="210"/>
      <c r="H735" s="210"/>
      <c r="I735" s="627"/>
      <c r="J735" s="210"/>
      <c r="K735" s="210"/>
      <c r="L735" s="210"/>
      <c r="M735" s="628"/>
      <c r="N735" s="210"/>
      <c r="O735" s="210"/>
      <c r="P735" s="210"/>
      <c r="Q735" s="210"/>
      <c r="R735" s="210"/>
      <c r="S735" s="210"/>
      <c r="T735" s="210"/>
      <c r="U735" s="210"/>
      <c r="V735" s="210"/>
      <c r="W735" s="210"/>
      <c r="X735" s="210"/>
      <c r="Y735" s="210"/>
      <c r="Z735" s="210"/>
    </row>
    <row r="736" ht="12.75" customHeight="1">
      <c r="A736" s="625"/>
      <c r="B736" s="625"/>
      <c r="C736" s="625"/>
      <c r="D736" s="627"/>
      <c r="E736" s="210"/>
      <c r="F736" s="210"/>
      <c r="G736" s="210"/>
      <c r="H736" s="210"/>
      <c r="I736" s="627"/>
      <c r="J736" s="210"/>
      <c r="K736" s="210"/>
      <c r="L736" s="210"/>
      <c r="M736" s="628"/>
      <c r="N736" s="210"/>
      <c r="O736" s="210"/>
      <c r="P736" s="210"/>
      <c r="Q736" s="210"/>
      <c r="R736" s="210"/>
      <c r="S736" s="210"/>
      <c r="T736" s="210"/>
      <c r="U736" s="210"/>
      <c r="V736" s="210"/>
      <c r="W736" s="210"/>
      <c r="X736" s="210"/>
      <c r="Y736" s="210"/>
      <c r="Z736" s="210"/>
    </row>
    <row r="737" ht="12.75" customHeight="1">
      <c r="A737" s="625"/>
      <c r="B737" s="625"/>
      <c r="C737" s="625"/>
      <c r="D737" s="627"/>
      <c r="E737" s="210"/>
      <c r="F737" s="210"/>
      <c r="G737" s="210"/>
      <c r="H737" s="210"/>
      <c r="I737" s="627"/>
      <c r="J737" s="210"/>
      <c r="K737" s="210"/>
      <c r="L737" s="210"/>
      <c r="M737" s="628"/>
      <c r="N737" s="210"/>
      <c r="O737" s="210"/>
      <c r="P737" s="210"/>
      <c r="Q737" s="210"/>
      <c r="R737" s="210"/>
      <c r="S737" s="210"/>
      <c r="T737" s="210"/>
      <c r="U737" s="210"/>
      <c r="V737" s="210"/>
      <c r="W737" s="210"/>
      <c r="X737" s="210"/>
      <c r="Y737" s="210"/>
      <c r="Z737" s="210"/>
    </row>
    <row r="738" ht="12.75" customHeight="1">
      <c r="A738" s="625"/>
      <c r="B738" s="625"/>
      <c r="C738" s="625"/>
      <c r="D738" s="627"/>
      <c r="E738" s="210"/>
      <c r="F738" s="210"/>
      <c r="G738" s="210"/>
      <c r="H738" s="210"/>
      <c r="I738" s="627"/>
      <c r="J738" s="210"/>
      <c r="K738" s="210"/>
      <c r="L738" s="210"/>
      <c r="M738" s="628"/>
      <c r="N738" s="210"/>
      <c r="O738" s="210"/>
      <c r="P738" s="210"/>
      <c r="Q738" s="210"/>
      <c r="R738" s="210"/>
      <c r="S738" s="210"/>
      <c r="T738" s="210"/>
      <c r="U738" s="210"/>
      <c r="V738" s="210"/>
      <c r="W738" s="210"/>
      <c r="X738" s="210"/>
      <c r="Y738" s="210"/>
      <c r="Z738" s="210"/>
    </row>
    <row r="739" ht="12.75" customHeight="1">
      <c r="A739" s="625"/>
      <c r="B739" s="625"/>
      <c r="C739" s="625"/>
      <c r="D739" s="627"/>
      <c r="E739" s="210"/>
      <c r="F739" s="210"/>
      <c r="G739" s="210"/>
      <c r="H739" s="210"/>
      <c r="I739" s="627"/>
      <c r="J739" s="210"/>
      <c r="K739" s="210"/>
      <c r="L739" s="210"/>
      <c r="M739" s="628"/>
      <c r="N739" s="210"/>
      <c r="O739" s="210"/>
      <c r="P739" s="210"/>
      <c r="Q739" s="210"/>
      <c r="R739" s="210"/>
      <c r="S739" s="210"/>
      <c r="T739" s="210"/>
      <c r="U739" s="210"/>
      <c r="V739" s="210"/>
      <c r="W739" s="210"/>
      <c r="X739" s="210"/>
      <c r="Y739" s="210"/>
      <c r="Z739" s="210"/>
    </row>
    <row r="740" ht="12.75" customHeight="1">
      <c r="A740" s="625"/>
      <c r="B740" s="625"/>
      <c r="C740" s="625"/>
      <c r="D740" s="627"/>
      <c r="E740" s="210"/>
      <c r="F740" s="210"/>
      <c r="G740" s="210"/>
      <c r="H740" s="210"/>
      <c r="I740" s="627"/>
      <c r="J740" s="210"/>
      <c r="K740" s="210"/>
      <c r="L740" s="210"/>
      <c r="M740" s="628"/>
      <c r="N740" s="210"/>
      <c r="O740" s="210"/>
      <c r="P740" s="210"/>
      <c r="Q740" s="210"/>
      <c r="R740" s="210"/>
      <c r="S740" s="210"/>
      <c r="T740" s="210"/>
      <c r="U740" s="210"/>
      <c r="V740" s="210"/>
      <c r="W740" s="210"/>
      <c r="X740" s="210"/>
      <c r="Y740" s="210"/>
      <c r="Z740" s="210"/>
    </row>
    <row r="741" ht="12.75" customHeight="1">
      <c r="A741" s="625"/>
      <c r="B741" s="625"/>
      <c r="C741" s="625"/>
      <c r="D741" s="627"/>
      <c r="E741" s="210"/>
      <c r="F741" s="210"/>
      <c r="G741" s="210"/>
      <c r="H741" s="210"/>
      <c r="I741" s="627"/>
      <c r="J741" s="210"/>
      <c r="K741" s="210"/>
      <c r="L741" s="210"/>
      <c r="M741" s="628"/>
      <c r="N741" s="210"/>
      <c r="O741" s="210"/>
      <c r="P741" s="210"/>
      <c r="Q741" s="210"/>
      <c r="R741" s="210"/>
      <c r="S741" s="210"/>
      <c r="T741" s="210"/>
      <c r="U741" s="210"/>
      <c r="V741" s="210"/>
      <c r="W741" s="210"/>
      <c r="X741" s="210"/>
      <c r="Y741" s="210"/>
      <c r="Z741" s="210"/>
    </row>
    <row r="742" ht="12.75" customHeight="1">
      <c r="A742" s="625"/>
      <c r="B742" s="625"/>
      <c r="C742" s="625"/>
      <c r="D742" s="627"/>
      <c r="E742" s="210"/>
      <c r="F742" s="210"/>
      <c r="G742" s="210"/>
      <c r="H742" s="210"/>
      <c r="I742" s="627"/>
      <c r="J742" s="210"/>
      <c r="K742" s="210"/>
      <c r="L742" s="210"/>
      <c r="M742" s="628"/>
      <c r="N742" s="210"/>
      <c r="O742" s="210"/>
      <c r="P742" s="210"/>
      <c r="Q742" s="210"/>
      <c r="R742" s="210"/>
      <c r="S742" s="210"/>
      <c r="T742" s="210"/>
      <c r="U742" s="210"/>
      <c r="V742" s="210"/>
      <c r="W742" s="210"/>
      <c r="X742" s="210"/>
      <c r="Y742" s="210"/>
      <c r="Z742" s="210"/>
    </row>
    <row r="743" ht="12.75" customHeight="1">
      <c r="A743" s="625"/>
      <c r="B743" s="625"/>
      <c r="C743" s="625"/>
      <c r="D743" s="627"/>
      <c r="E743" s="210"/>
      <c r="F743" s="210"/>
      <c r="G743" s="210"/>
      <c r="H743" s="210"/>
      <c r="I743" s="627"/>
      <c r="J743" s="210"/>
      <c r="K743" s="210"/>
      <c r="L743" s="210"/>
      <c r="M743" s="628"/>
      <c r="N743" s="210"/>
      <c r="O743" s="210"/>
      <c r="P743" s="210"/>
      <c r="Q743" s="210"/>
      <c r="R743" s="210"/>
      <c r="S743" s="210"/>
      <c r="T743" s="210"/>
      <c r="U743" s="210"/>
      <c r="V743" s="210"/>
      <c r="W743" s="210"/>
      <c r="X743" s="210"/>
      <c r="Y743" s="210"/>
      <c r="Z743" s="210"/>
    </row>
    <row r="744" ht="12.75" customHeight="1">
      <c r="A744" s="625"/>
      <c r="B744" s="625"/>
      <c r="C744" s="625"/>
      <c r="D744" s="627"/>
      <c r="E744" s="210"/>
      <c r="F744" s="210"/>
      <c r="G744" s="210"/>
      <c r="H744" s="210"/>
      <c r="I744" s="627"/>
      <c r="J744" s="210"/>
      <c r="K744" s="210"/>
      <c r="L744" s="210"/>
      <c r="M744" s="628"/>
      <c r="N744" s="210"/>
      <c r="O744" s="210"/>
      <c r="P744" s="210"/>
      <c r="Q744" s="210"/>
      <c r="R744" s="210"/>
      <c r="S744" s="210"/>
      <c r="T744" s="210"/>
      <c r="U744" s="210"/>
      <c r="V744" s="210"/>
      <c r="W744" s="210"/>
      <c r="X744" s="210"/>
      <c r="Y744" s="210"/>
      <c r="Z744" s="210"/>
    </row>
    <row r="745" ht="12.75" customHeight="1">
      <c r="A745" s="625"/>
      <c r="B745" s="625"/>
      <c r="C745" s="625"/>
      <c r="D745" s="627"/>
      <c r="E745" s="210"/>
      <c r="F745" s="210"/>
      <c r="G745" s="210"/>
      <c r="H745" s="210"/>
      <c r="I745" s="627"/>
      <c r="J745" s="210"/>
      <c r="K745" s="210"/>
      <c r="L745" s="210"/>
      <c r="M745" s="628"/>
      <c r="N745" s="210"/>
      <c r="O745" s="210"/>
      <c r="P745" s="210"/>
      <c r="Q745" s="210"/>
      <c r="R745" s="210"/>
      <c r="S745" s="210"/>
      <c r="T745" s="210"/>
      <c r="U745" s="210"/>
      <c r="V745" s="210"/>
      <c r="W745" s="210"/>
      <c r="X745" s="210"/>
      <c r="Y745" s="210"/>
      <c r="Z745" s="210"/>
    </row>
    <row r="746" ht="12.75" customHeight="1">
      <c r="A746" s="625"/>
      <c r="B746" s="625"/>
      <c r="C746" s="625"/>
      <c r="D746" s="627"/>
      <c r="E746" s="210"/>
      <c r="F746" s="210"/>
      <c r="G746" s="210"/>
      <c r="H746" s="210"/>
      <c r="I746" s="627"/>
      <c r="J746" s="210"/>
      <c r="K746" s="210"/>
      <c r="L746" s="210"/>
      <c r="M746" s="628"/>
      <c r="N746" s="210"/>
      <c r="O746" s="210"/>
      <c r="P746" s="210"/>
      <c r="Q746" s="210"/>
      <c r="R746" s="210"/>
      <c r="S746" s="210"/>
      <c r="T746" s="210"/>
      <c r="U746" s="210"/>
      <c r="V746" s="210"/>
      <c r="W746" s="210"/>
      <c r="X746" s="210"/>
      <c r="Y746" s="210"/>
      <c r="Z746" s="210"/>
    </row>
    <row r="747" ht="12.75" customHeight="1">
      <c r="A747" s="625"/>
      <c r="B747" s="625"/>
      <c r="C747" s="625"/>
      <c r="D747" s="627"/>
      <c r="E747" s="210"/>
      <c r="F747" s="210"/>
      <c r="G747" s="210"/>
      <c r="H747" s="210"/>
      <c r="I747" s="627"/>
      <c r="J747" s="210"/>
      <c r="K747" s="210"/>
      <c r="L747" s="210"/>
      <c r="M747" s="628"/>
      <c r="N747" s="210"/>
      <c r="O747" s="210"/>
      <c r="P747" s="210"/>
      <c r="Q747" s="210"/>
      <c r="R747" s="210"/>
      <c r="S747" s="210"/>
      <c r="T747" s="210"/>
      <c r="U747" s="210"/>
      <c r="V747" s="210"/>
      <c r="W747" s="210"/>
      <c r="X747" s="210"/>
      <c r="Y747" s="210"/>
      <c r="Z747" s="210"/>
    </row>
    <row r="748" ht="12.75" customHeight="1">
      <c r="A748" s="625"/>
      <c r="B748" s="625"/>
      <c r="C748" s="625"/>
      <c r="D748" s="627"/>
      <c r="E748" s="210"/>
      <c r="F748" s="210"/>
      <c r="G748" s="210"/>
      <c r="H748" s="210"/>
      <c r="I748" s="627"/>
      <c r="J748" s="210"/>
      <c r="K748" s="210"/>
      <c r="L748" s="210"/>
      <c r="M748" s="628"/>
      <c r="N748" s="210"/>
      <c r="O748" s="210"/>
      <c r="P748" s="210"/>
      <c r="Q748" s="210"/>
      <c r="R748" s="210"/>
      <c r="S748" s="210"/>
      <c r="T748" s="210"/>
      <c r="U748" s="210"/>
      <c r="V748" s="210"/>
      <c r="W748" s="210"/>
      <c r="X748" s="210"/>
      <c r="Y748" s="210"/>
      <c r="Z748" s="210"/>
    </row>
    <row r="749" ht="12.75" customHeight="1">
      <c r="A749" s="625"/>
      <c r="B749" s="625"/>
      <c r="C749" s="625"/>
      <c r="D749" s="627"/>
      <c r="E749" s="210"/>
      <c r="F749" s="210"/>
      <c r="G749" s="210"/>
      <c r="H749" s="210"/>
      <c r="I749" s="627"/>
      <c r="J749" s="210"/>
      <c r="K749" s="210"/>
      <c r="L749" s="210"/>
      <c r="M749" s="628"/>
      <c r="N749" s="210"/>
      <c r="O749" s="210"/>
      <c r="P749" s="210"/>
      <c r="Q749" s="210"/>
      <c r="R749" s="210"/>
      <c r="S749" s="210"/>
      <c r="T749" s="210"/>
      <c r="U749" s="210"/>
      <c r="V749" s="210"/>
      <c r="W749" s="210"/>
      <c r="X749" s="210"/>
      <c r="Y749" s="210"/>
      <c r="Z749" s="210"/>
    </row>
    <row r="750" ht="12.75" customHeight="1">
      <c r="A750" s="625"/>
      <c r="B750" s="625"/>
      <c r="C750" s="625"/>
      <c r="D750" s="627"/>
      <c r="E750" s="210"/>
      <c r="F750" s="210"/>
      <c r="G750" s="210"/>
      <c r="H750" s="210"/>
      <c r="I750" s="627"/>
      <c r="J750" s="210"/>
      <c r="K750" s="210"/>
      <c r="L750" s="210"/>
      <c r="M750" s="628"/>
      <c r="N750" s="210"/>
      <c r="O750" s="210"/>
      <c r="P750" s="210"/>
      <c r="Q750" s="210"/>
      <c r="R750" s="210"/>
      <c r="S750" s="210"/>
      <c r="T750" s="210"/>
      <c r="U750" s="210"/>
      <c r="V750" s="210"/>
      <c r="W750" s="210"/>
      <c r="X750" s="210"/>
      <c r="Y750" s="210"/>
      <c r="Z750" s="210"/>
    </row>
    <row r="751" ht="12.75" customHeight="1">
      <c r="A751" s="625"/>
      <c r="B751" s="625"/>
      <c r="C751" s="625"/>
      <c r="D751" s="627"/>
      <c r="E751" s="210"/>
      <c r="F751" s="210"/>
      <c r="G751" s="210"/>
      <c r="H751" s="210"/>
      <c r="I751" s="627"/>
      <c r="J751" s="210"/>
      <c r="K751" s="210"/>
      <c r="L751" s="210"/>
      <c r="M751" s="628"/>
      <c r="N751" s="210"/>
      <c r="O751" s="210"/>
      <c r="P751" s="210"/>
      <c r="Q751" s="210"/>
      <c r="R751" s="210"/>
      <c r="S751" s="210"/>
      <c r="T751" s="210"/>
      <c r="U751" s="210"/>
      <c r="V751" s="210"/>
      <c r="W751" s="210"/>
      <c r="X751" s="210"/>
      <c r="Y751" s="210"/>
      <c r="Z751" s="210"/>
    </row>
    <row r="752" ht="12.75" customHeight="1">
      <c r="A752" s="625"/>
      <c r="B752" s="625"/>
      <c r="C752" s="625"/>
      <c r="D752" s="627"/>
      <c r="E752" s="210"/>
      <c r="F752" s="210"/>
      <c r="G752" s="210"/>
      <c r="H752" s="210"/>
      <c r="I752" s="627"/>
      <c r="J752" s="210"/>
      <c r="K752" s="210"/>
      <c r="L752" s="210"/>
      <c r="M752" s="628"/>
      <c r="N752" s="210"/>
      <c r="O752" s="210"/>
      <c r="P752" s="210"/>
      <c r="Q752" s="210"/>
      <c r="R752" s="210"/>
      <c r="S752" s="210"/>
      <c r="T752" s="210"/>
      <c r="U752" s="210"/>
      <c r="V752" s="210"/>
      <c r="W752" s="210"/>
      <c r="X752" s="210"/>
      <c r="Y752" s="210"/>
      <c r="Z752" s="210"/>
    </row>
    <row r="753" ht="12.75" customHeight="1">
      <c r="A753" s="625"/>
      <c r="B753" s="625"/>
      <c r="C753" s="625"/>
      <c r="D753" s="627"/>
      <c r="E753" s="210"/>
      <c r="F753" s="210"/>
      <c r="G753" s="210"/>
      <c r="H753" s="210"/>
      <c r="I753" s="627"/>
      <c r="J753" s="210"/>
      <c r="K753" s="210"/>
      <c r="L753" s="210"/>
      <c r="M753" s="628"/>
      <c r="N753" s="210"/>
      <c r="O753" s="210"/>
      <c r="P753" s="210"/>
      <c r="Q753" s="210"/>
      <c r="R753" s="210"/>
      <c r="S753" s="210"/>
      <c r="T753" s="210"/>
      <c r="U753" s="210"/>
      <c r="V753" s="210"/>
      <c r="W753" s="210"/>
      <c r="X753" s="210"/>
      <c r="Y753" s="210"/>
      <c r="Z753" s="210"/>
    </row>
    <row r="754" ht="12.75" customHeight="1">
      <c r="A754" s="625"/>
      <c r="B754" s="625"/>
      <c r="C754" s="625"/>
      <c r="D754" s="627"/>
      <c r="E754" s="210"/>
      <c r="F754" s="210"/>
      <c r="G754" s="210"/>
      <c r="H754" s="210"/>
      <c r="I754" s="627"/>
      <c r="J754" s="210"/>
      <c r="K754" s="210"/>
      <c r="L754" s="210"/>
      <c r="M754" s="628"/>
      <c r="N754" s="210"/>
      <c r="O754" s="210"/>
      <c r="P754" s="210"/>
      <c r="Q754" s="210"/>
      <c r="R754" s="210"/>
      <c r="S754" s="210"/>
      <c r="T754" s="210"/>
      <c r="U754" s="210"/>
      <c r="V754" s="210"/>
      <c r="W754" s="210"/>
      <c r="X754" s="210"/>
      <c r="Y754" s="210"/>
      <c r="Z754" s="210"/>
    </row>
    <row r="755" ht="12.75" customHeight="1">
      <c r="A755" s="625"/>
      <c r="B755" s="625"/>
      <c r="C755" s="625"/>
      <c r="D755" s="627"/>
      <c r="E755" s="210"/>
      <c r="F755" s="210"/>
      <c r="G755" s="210"/>
      <c r="H755" s="210"/>
      <c r="I755" s="627"/>
      <c r="J755" s="210"/>
      <c r="K755" s="210"/>
      <c r="L755" s="210"/>
      <c r="M755" s="628"/>
      <c r="N755" s="210"/>
      <c r="O755" s="210"/>
      <c r="P755" s="210"/>
      <c r="Q755" s="210"/>
      <c r="R755" s="210"/>
      <c r="S755" s="210"/>
      <c r="T755" s="210"/>
      <c r="U755" s="210"/>
      <c r="V755" s="210"/>
      <c r="W755" s="210"/>
      <c r="X755" s="210"/>
      <c r="Y755" s="210"/>
      <c r="Z755" s="210"/>
    </row>
    <row r="756" ht="12.75" customHeight="1">
      <c r="A756" s="625"/>
      <c r="B756" s="625"/>
      <c r="C756" s="625"/>
      <c r="D756" s="627"/>
      <c r="E756" s="210"/>
      <c r="F756" s="210"/>
      <c r="G756" s="210"/>
      <c r="H756" s="210"/>
      <c r="I756" s="627"/>
      <c r="J756" s="210"/>
      <c r="K756" s="210"/>
      <c r="L756" s="210"/>
      <c r="M756" s="628"/>
      <c r="N756" s="210"/>
      <c r="O756" s="210"/>
      <c r="P756" s="210"/>
      <c r="Q756" s="210"/>
      <c r="R756" s="210"/>
      <c r="S756" s="210"/>
      <c r="T756" s="210"/>
      <c r="U756" s="210"/>
      <c r="V756" s="210"/>
      <c r="W756" s="210"/>
      <c r="X756" s="210"/>
      <c r="Y756" s="210"/>
      <c r="Z756" s="210"/>
    </row>
    <row r="757" ht="12.75" customHeight="1">
      <c r="A757" s="625"/>
      <c r="B757" s="625"/>
      <c r="C757" s="625"/>
      <c r="D757" s="627"/>
      <c r="E757" s="210"/>
      <c r="F757" s="210"/>
      <c r="G757" s="210"/>
      <c r="H757" s="210"/>
      <c r="I757" s="627"/>
      <c r="J757" s="210"/>
      <c r="K757" s="210"/>
      <c r="L757" s="210"/>
      <c r="M757" s="628"/>
      <c r="N757" s="210"/>
      <c r="O757" s="210"/>
      <c r="P757" s="210"/>
      <c r="Q757" s="210"/>
      <c r="R757" s="210"/>
      <c r="S757" s="210"/>
      <c r="T757" s="210"/>
      <c r="U757" s="210"/>
      <c r="V757" s="210"/>
      <c r="W757" s="210"/>
      <c r="X757" s="210"/>
      <c r="Y757" s="210"/>
      <c r="Z757" s="210"/>
    </row>
    <row r="758" ht="12.75" customHeight="1">
      <c r="A758" s="625"/>
      <c r="B758" s="625"/>
      <c r="C758" s="625"/>
      <c r="D758" s="627"/>
      <c r="E758" s="210"/>
      <c r="F758" s="210"/>
      <c r="G758" s="210"/>
      <c r="H758" s="210"/>
      <c r="I758" s="627"/>
      <c r="J758" s="210"/>
      <c r="K758" s="210"/>
      <c r="L758" s="210"/>
      <c r="M758" s="628"/>
      <c r="N758" s="210"/>
      <c r="O758" s="210"/>
      <c r="P758" s="210"/>
      <c r="Q758" s="210"/>
      <c r="R758" s="210"/>
      <c r="S758" s="210"/>
      <c r="T758" s="210"/>
      <c r="U758" s="210"/>
      <c r="V758" s="210"/>
      <c r="W758" s="210"/>
      <c r="X758" s="210"/>
      <c r="Y758" s="210"/>
      <c r="Z758" s="210"/>
    </row>
    <row r="759" ht="12.75" customHeight="1">
      <c r="A759" s="625"/>
      <c r="B759" s="625"/>
      <c r="C759" s="625"/>
      <c r="D759" s="627"/>
      <c r="E759" s="210"/>
      <c r="F759" s="210"/>
      <c r="G759" s="210"/>
      <c r="H759" s="210"/>
      <c r="I759" s="627"/>
      <c r="J759" s="210"/>
      <c r="K759" s="210"/>
      <c r="L759" s="210"/>
      <c r="M759" s="628"/>
      <c r="N759" s="210"/>
      <c r="O759" s="210"/>
      <c r="P759" s="210"/>
      <c r="Q759" s="210"/>
      <c r="R759" s="210"/>
      <c r="S759" s="210"/>
      <c r="T759" s="210"/>
      <c r="U759" s="210"/>
      <c r="V759" s="210"/>
      <c r="W759" s="210"/>
      <c r="X759" s="210"/>
      <c r="Y759" s="210"/>
      <c r="Z759" s="210"/>
    </row>
    <row r="760" ht="12.75" customHeight="1">
      <c r="A760" s="625"/>
      <c r="B760" s="625"/>
      <c r="C760" s="625"/>
      <c r="D760" s="627"/>
      <c r="E760" s="210"/>
      <c r="F760" s="210"/>
      <c r="G760" s="210"/>
      <c r="H760" s="210"/>
      <c r="I760" s="627"/>
      <c r="J760" s="210"/>
      <c r="K760" s="210"/>
      <c r="L760" s="210"/>
      <c r="M760" s="628"/>
      <c r="N760" s="210"/>
      <c r="O760" s="210"/>
      <c r="P760" s="210"/>
      <c r="Q760" s="210"/>
      <c r="R760" s="210"/>
      <c r="S760" s="210"/>
      <c r="T760" s="210"/>
      <c r="U760" s="210"/>
      <c r="V760" s="210"/>
      <c r="W760" s="210"/>
      <c r="X760" s="210"/>
      <c r="Y760" s="210"/>
      <c r="Z760" s="210"/>
    </row>
    <row r="761" ht="12.75" customHeight="1">
      <c r="A761" s="625"/>
      <c r="B761" s="625"/>
      <c r="C761" s="625"/>
      <c r="D761" s="627"/>
      <c r="E761" s="210"/>
      <c r="F761" s="210"/>
      <c r="G761" s="210"/>
      <c r="H761" s="210"/>
      <c r="I761" s="627"/>
      <c r="J761" s="210"/>
      <c r="K761" s="210"/>
      <c r="L761" s="210"/>
      <c r="M761" s="628"/>
      <c r="N761" s="210"/>
      <c r="O761" s="210"/>
      <c r="P761" s="210"/>
      <c r="Q761" s="210"/>
      <c r="R761" s="210"/>
      <c r="S761" s="210"/>
      <c r="T761" s="210"/>
      <c r="U761" s="210"/>
      <c r="V761" s="210"/>
      <c r="W761" s="210"/>
      <c r="X761" s="210"/>
      <c r="Y761" s="210"/>
      <c r="Z761" s="210"/>
    </row>
    <row r="762" ht="12.75" customHeight="1">
      <c r="A762" s="625"/>
      <c r="B762" s="625"/>
      <c r="C762" s="625"/>
      <c r="D762" s="627"/>
      <c r="E762" s="210"/>
      <c r="F762" s="210"/>
      <c r="G762" s="210"/>
      <c r="H762" s="210"/>
      <c r="I762" s="627"/>
      <c r="J762" s="210"/>
      <c r="K762" s="210"/>
      <c r="L762" s="210"/>
      <c r="M762" s="628"/>
      <c r="N762" s="210"/>
      <c r="O762" s="210"/>
      <c r="P762" s="210"/>
      <c r="Q762" s="210"/>
      <c r="R762" s="210"/>
      <c r="S762" s="210"/>
      <c r="T762" s="210"/>
      <c r="U762" s="210"/>
      <c r="V762" s="210"/>
      <c r="W762" s="210"/>
      <c r="X762" s="210"/>
      <c r="Y762" s="210"/>
      <c r="Z762" s="210"/>
    </row>
    <row r="763" ht="12.75" customHeight="1">
      <c r="A763" s="625"/>
      <c r="B763" s="625"/>
      <c r="C763" s="625"/>
      <c r="D763" s="627"/>
      <c r="E763" s="210"/>
      <c r="F763" s="210"/>
      <c r="G763" s="210"/>
      <c r="H763" s="210"/>
      <c r="I763" s="627"/>
      <c r="J763" s="210"/>
      <c r="K763" s="210"/>
      <c r="L763" s="210"/>
      <c r="M763" s="628"/>
      <c r="N763" s="210"/>
      <c r="O763" s="210"/>
      <c r="P763" s="210"/>
      <c r="Q763" s="210"/>
      <c r="R763" s="210"/>
      <c r="S763" s="210"/>
      <c r="T763" s="210"/>
      <c r="U763" s="210"/>
      <c r="V763" s="210"/>
      <c r="W763" s="210"/>
      <c r="X763" s="210"/>
      <c r="Y763" s="210"/>
      <c r="Z763" s="210"/>
    </row>
    <row r="764" ht="12.75" customHeight="1">
      <c r="A764" s="625"/>
      <c r="B764" s="625"/>
      <c r="C764" s="625"/>
      <c r="D764" s="627"/>
      <c r="E764" s="210"/>
      <c r="F764" s="210"/>
      <c r="G764" s="210"/>
      <c r="H764" s="210"/>
      <c r="I764" s="627"/>
      <c r="J764" s="210"/>
      <c r="K764" s="210"/>
      <c r="L764" s="210"/>
      <c r="M764" s="628"/>
      <c r="N764" s="210"/>
      <c r="O764" s="210"/>
      <c r="P764" s="210"/>
      <c r="Q764" s="210"/>
      <c r="R764" s="210"/>
      <c r="S764" s="210"/>
      <c r="T764" s="210"/>
      <c r="U764" s="210"/>
      <c r="V764" s="210"/>
      <c r="W764" s="210"/>
      <c r="X764" s="210"/>
      <c r="Y764" s="210"/>
      <c r="Z764" s="210"/>
    </row>
    <row r="765" ht="12.75" customHeight="1">
      <c r="A765" s="625"/>
      <c r="B765" s="625"/>
      <c r="C765" s="625"/>
      <c r="D765" s="627"/>
      <c r="E765" s="210"/>
      <c r="F765" s="210"/>
      <c r="G765" s="210"/>
      <c r="H765" s="210"/>
      <c r="I765" s="627"/>
      <c r="J765" s="210"/>
      <c r="K765" s="210"/>
      <c r="L765" s="210"/>
      <c r="M765" s="628"/>
      <c r="N765" s="210"/>
      <c r="O765" s="210"/>
      <c r="P765" s="210"/>
      <c r="Q765" s="210"/>
      <c r="R765" s="210"/>
      <c r="S765" s="210"/>
      <c r="T765" s="210"/>
      <c r="U765" s="210"/>
      <c r="V765" s="210"/>
      <c r="W765" s="210"/>
      <c r="X765" s="210"/>
      <c r="Y765" s="210"/>
      <c r="Z765" s="210"/>
    </row>
    <row r="766" ht="12.75" customHeight="1">
      <c r="A766" s="625"/>
      <c r="B766" s="625"/>
      <c r="C766" s="625"/>
      <c r="D766" s="627"/>
      <c r="E766" s="210"/>
      <c r="F766" s="210"/>
      <c r="G766" s="210"/>
      <c r="H766" s="210"/>
      <c r="I766" s="627"/>
      <c r="J766" s="210"/>
      <c r="K766" s="210"/>
      <c r="L766" s="210"/>
      <c r="M766" s="628"/>
      <c r="N766" s="210"/>
      <c r="O766" s="210"/>
      <c r="P766" s="210"/>
      <c r="Q766" s="210"/>
      <c r="R766" s="210"/>
      <c r="S766" s="210"/>
      <c r="T766" s="210"/>
      <c r="U766" s="210"/>
      <c r="V766" s="210"/>
      <c r="W766" s="210"/>
      <c r="X766" s="210"/>
      <c r="Y766" s="210"/>
      <c r="Z766" s="210"/>
    </row>
    <row r="767" ht="12.75" customHeight="1">
      <c r="A767" s="625"/>
      <c r="B767" s="625"/>
      <c r="C767" s="625"/>
      <c r="D767" s="627"/>
      <c r="E767" s="210"/>
      <c r="F767" s="210"/>
      <c r="G767" s="210"/>
      <c r="H767" s="210"/>
      <c r="I767" s="627"/>
      <c r="J767" s="210"/>
      <c r="K767" s="210"/>
      <c r="L767" s="210"/>
      <c r="M767" s="628"/>
      <c r="N767" s="210"/>
      <c r="O767" s="210"/>
      <c r="P767" s="210"/>
      <c r="Q767" s="210"/>
      <c r="R767" s="210"/>
      <c r="S767" s="210"/>
      <c r="T767" s="210"/>
      <c r="U767" s="210"/>
      <c r="V767" s="210"/>
      <c r="W767" s="210"/>
      <c r="X767" s="210"/>
      <c r="Y767" s="210"/>
      <c r="Z767" s="210"/>
    </row>
    <row r="768" ht="12.75" customHeight="1">
      <c r="A768" s="625"/>
      <c r="B768" s="625"/>
      <c r="C768" s="625"/>
      <c r="D768" s="627"/>
      <c r="E768" s="210"/>
      <c r="F768" s="210"/>
      <c r="G768" s="210"/>
      <c r="H768" s="210"/>
      <c r="I768" s="627"/>
      <c r="J768" s="210"/>
      <c r="K768" s="210"/>
      <c r="L768" s="210"/>
      <c r="M768" s="628"/>
      <c r="N768" s="210"/>
      <c r="O768" s="210"/>
      <c r="P768" s="210"/>
      <c r="Q768" s="210"/>
      <c r="R768" s="210"/>
      <c r="S768" s="210"/>
      <c r="T768" s="210"/>
      <c r="U768" s="210"/>
      <c r="V768" s="210"/>
      <c r="W768" s="210"/>
      <c r="X768" s="210"/>
      <c r="Y768" s="210"/>
      <c r="Z768" s="210"/>
    </row>
    <row r="769" ht="12.75" customHeight="1">
      <c r="A769" s="625"/>
      <c r="B769" s="625"/>
      <c r="C769" s="625"/>
      <c r="D769" s="627"/>
      <c r="E769" s="210"/>
      <c r="F769" s="210"/>
      <c r="G769" s="210"/>
      <c r="H769" s="210"/>
      <c r="I769" s="627"/>
      <c r="J769" s="210"/>
      <c r="K769" s="210"/>
      <c r="L769" s="210"/>
      <c r="M769" s="628"/>
      <c r="N769" s="210"/>
      <c r="O769" s="210"/>
      <c r="P769" s="210"/>
      <c r="Q769" s="210"/>
      <c r="R769" s="210"/>
      <c r="S769" s="210"/>
      <c r="T769" s="210"/>
      <c r="U769" s="210"/>
      <c r="V769" s="210"/>
      <c r="W769" s="210"/>
      <c r="X769" s="210"/>
      <c r="Y769" s="210"/>
      <c r="Z769" s="210"/>
    </row>
    <row r="770" ht="12.75" customHeight="1">
      <c r="A770" s="625"/>
      <c r="B770" s="625"/>
      <c r="C770" s="625"/>
      <c r="D770" s="627"/>
      <c r="E770" s="210"/>
      <c r="F770" s="210"/>
      <c r="G770" s="210"/>
      <c r="H770" s="210"/>
      <c r="I770" s="627"/>
      <c r="J770" s="210"/>
      <c r="K770" s="210"/>
      <c r="L770" s="210"/>
      <c r="M770" s="628"/>
      <c r="N770" s="210"/>
      <c r="O770" s="210"/>
      <c r="P770" s="210"/>
      <c r="Q770" s="210"/>
      <c r="R770" s="210"/>
      <c r="S770" s="210"/>
      <c r="T770" s="210"/>
      <c r="U770" s="210"/>
      <c r="V770" s="210"/>
      <c r="W770" s="210"/>
      <c r="X770" s="210"/>
      <c r="Y770" s="210"/>
      <c r="Z770" s="210"/>
    </row>
    <row r="771" ht="12.75" customHeight="1">
      <c r="A771" s="625"/>
      <c r="B771" s="625"/>
      <c r="C771" s="625"/>
      <c r="D771" s="627"/>
      <c r="E771" s="210"/>
      <c r="F771" s="210"/>
      <c r="G771" s="210"/>
      <c r="H771" s="210"/>
      <c r="I771" s="627"/>
      <c r="J771" s="210"/>
      <c r="K771" s="210"/>
      <c r="L771" s="210"/>
      <c r="M771" s="628"/>
      <c r="N771" s="210"/>
      <c r="O771" s="210"/>
      <c r="P771" s="210"/>
      <c r="Q771" s="210"/>
      <c r="R771" s="210"/>
      <c r="S771" s="210"/>
      <c r="T771" s="210"/>
      <c r="U771" s="210"/>
      <c r="V771" s="210"/>
      <c r="W771" s="210"/>
      <c r="X771" s="210"/>
      <c r="Y771" s="210"/>
      <c r="Z771" s="210"/>
    </row>
    <row r="772" ht="12.75" customHeight="1">
      <c r="A772" s="625"/>
      <c r="B772" s="625"/>
      <c r="C772" s="625"/>
      <c r="D772" s="627"/>
      <c r="E772" s="210"/>
      <c r="F772" s="210"/>
      <c r="G772" s="210"/>
      <c r="H772" s="210"/>
      <c r="I772" s="627"/>
      <c r="J772" s="210"/>
      <c r="K772" s="210"/>
      <c r="L772" s="210"/>
      <c r="M772" s="628"/>
      <c r="N772" s="210"/>
      <c r="O772" s="210"/>
      <c r="P772" s="210"/>
      <c r="Q772" s="210"/>
      <c r="R772" s="210"/>
      <c r="S772" s="210"/>
      <c r="T772" s="210"/>
      <c r="U772" s="210"/>
      <c r="V772" s="210"/>
      <c r="W772" s="210"/>
      <c r="X772" s="210"/>
      <c r="Y772" s="210"/>
      <c r="Z772" s="210"/>
    </row>
    <row r="773" ht="12.75" customHeight="1">
      <c r="A773" s="625"/>
      <c r="B773" s="625"/>
      <c r="C773" s="625"/>
      <c r="D773" s="627"/>
      <c r="E773" s="210"/>
      <c r="F773" s="210"/>
      <c r="G773" s="210"/>
      <c r="H773" s="210"/>
      <c r="I773" s="627"/>
      <c r="J773" s="210"/>
      <c r="K773" s="210"/>
      <c r="L773" s="210"/>
      <c r="M773" s="628"/>
      <c r="N773" s="210"/>
      <c r="O773" s="210"/>
      <c r="P773" s="210"/>
      <c r="Q773" s="210"/>
      <c r="R773" s="210"/>
      <c r="S773" s="210"/>
      <c r="T773" s="210"/>
      <c r="U773" s="210"/>
      <c r="V773" s="210"/>
      <c r="W773" s="210"/>
      <c r="X773" s="210"/>
      <c r="Y773" s="210"/>
      <c r="Z773" s="210"/>
    </row>
    <row r="774" ht="12.75" customHeight="1">
      <c r="A774" s="625"/>
      <c r="B774" s="625"/>
      <c r="C774" s="625"/>
      <c r="D774" s="627"/>
      <c r="E774" s="210"/>
      <c r="F774" s="210"/>
      <c r="G774" s="210"/>
      <c r="H774" s="210"/>
      <c r="I774" s="627"/>
      <c r="J774" s="210"/>
      <c r="K774" s="210"/>
      <c r="L774" s="210"/>
      <c r="M774" s="628"/>
      <c r="N774" s="210"/>
      <c r="O774" s="210"/>
      <c r="P774" s="210"/>
      <c r="Q774" s="210"/>
      <c r="R774" s="210"/>
      <c r="S774" s="210"/>
      <c r="T774" s="210"/>
      <c r="U774" s="210"/>
      <c r="V774" s="210"/>
      <c r="W774" s="210"/>
      <c r="X774" s="210"/>
      <c r="Y774" s="210"/>
      <c r="Z774" s="210"/>
    </row>
    <row r="775" ht="12.75" customHeight="1">
      <c r="A775" s="625"/>
      <c r="B775" s="625"/>
      <c r="C775" s="625"/>
      <c r="D775" s="627"/>
      <c r="E775" s="210"/>
      <c r="F775" s="210"/>
      <c r="G775" s="210"/>
      <c r="H775" s="210"/>
      <c r="I775" s="627"/>
      <c r="J775" s="210"/>
      <c r="K775" s="210"/>
      <c r="L775" s="210"/>
      <c r="M775" s="628"/>
      <c r="N775" s="210"/>
      <c r="O775" s="210"/>
      <c r="P775" s="210"/>
      <c r="Q775" s="210"/>
      <c r="R775" s="210"/>
      <c r="S775" s="210"/>
      <c r="T775" s="210"/>
      <c r="U775" s="210"/>
      <c r="V775" s="210"/>
      <c r="W775" s="210"/>
      <c r="X775" s="210"/>
      <c r="Y775" s="210"/>
      <c r="Z775" s="210"/>
    </row>
    <row r="776" ht="12.75" customHeight="1">
      <c r="A776" s="625"/>
      <c r="B776" s="625"/>
      <c r="C776" s="625"/>
      <c r="D776" s="627"/>
      <c r="E776" s="210"/>
      <c r="F776" s="210"/>
      <c r="G776" s="210"/>
      <c r="H776" s="210"/>
      <c r="I776" s="627"/>
      <c r="J776" s="210"/>
      <c r="K776" s="210"/>
      <c r="L776" s="210"/>
      <c r="M776" s="628"/>
      <c r="N776" s="210"/>
      <c r="O776" s="210"/>
      <c r="P776" s="210"/>
      <c r="Q776" s="210"/>
      <c r="R776" s="210"/>
      <c r="S776" s="210"/>
      <c r="T776" s="210"/>
      <c r="U776" s="210"/>
      <c r="V776" s="210"/>
      <c r="W776" s="210"/>
      <c r="X776" s="210"/>
      <c r="Y776" s="210"/>
      <c r="Z776" s="210"/>
    </row>
    <row r="777" ht="12.75" customHeight="1">
      <c r="A777" s="625"/>
      <c r="B777" s="625"/>
      <c r="C777" s="625"/>
      <c r="D777" s="627"/>
      <c r="E777" s="210"/>
      <c r="F777" s="210"/>
      <c r="G777" s="210"/>
      <c r="H777" s="210"/>
      <c r="I777" s="627"/>
      <c r="J777" s="210"/>
      <c r="K777" s="210"/>
      <c r="L777" s="210"/>
      <c r="M777" s="628"/>
      <c r="N777" s="210"/>
      <c r="O777" s="210"/>
      <c r="P777" s="210"/>
      <c r="Q777" s="210"/>
      <c r="R777" s="210"/>
      <c r="S777" s="210"/>
      <c r="T777" s="210"/>
      <c r="U777" s="210"/>
      <c r="V777" s="210"/>
      <c r="W777" s="210"/>
      <c r="X777" s="210"/>
      <c r="Y777" s="210"/>
      <c r="Z777" s="210"/>
    </row>
    <row r="778" ht="12.75" customHeight="1">
      <c r="A778" s="625"/>
      <c r="B778" s="625"/>
      <c r="C778" s="625"/>
      <c r="D778" s="627"/>
      <c r="E778" s="210"/>
      <c r="F778" s="210"/>
      <c r="G778" s="210"/>
      <c r="H778" s="210"/>
      <c r="I778" s="627"/>
      <c r="J778" s="210"/>
      <c r="K778" s="210"/>
      <c r="L778" s="210"/>
      <c r="M778" s="628"/>
      <c r="N778" s="210"/>
      <c r="O778" s="210"/>
      <c r="P778" s="210"/>
      <c r="Q778" s="210"/>
      <c r="R778" s="210"/>
      <c r="S778" s="210"/>
      <c r="T778" s="210"/>
      <c r="U778" s="210"/>
      <c r="V778" s="210"/>
      <c r="W778" s="210"/>
      <c r="X778" s="210"/>
      <c r="Y778" s="210"/>
      <c r="Z778" s="210"/>
    </row>
    <row r="779" ht="12.75" customHeight="1">
      <c r="A779" s="625"/>
      <c r="B779" s="625"/>
      <c r="C779" s="625"/>
      <c r="D779" s="627"/>
      <c r="E779" s="210"/>
      <c r="F779" s="210"/>
      <c r="G779" s="210"/>
      <c r="H779" s="210"/>
      <c r="I779" s="627"/>
      <c r="J779" s="210"/>
      <c r="K779" s="210"/>
      <c r="L779" s="210"/>
      <c r="M779" s="628"/>
      <c r="N779" s="210"/>
      <c r="O779" s="210"/>
      <c r="P779" s="210"/>
      <c r="Q779" s="210"/>
      <c r="R779" s="210"/>
      <c r="S779" s="210"/>
      <c r="T779" s="210"/>
      <c r="U779" s="210"/>
      <c r="V779" s="210"/>
      <c r="W779" s="210"/>
      <c r="X779" s="210"/>
      <c r="Y779" s="210"/>
      <c r="Z779" s="210"/>
    </row>
    <row r="780" ht="12.75" customHeight="1">
      <c r="A780" s="625"/>
      <c r="B780" s="625"/>
      <c r="C780" s="625"/>
      <c r="D780" s="627"/>
      <c r="E780" s="210"/>
      <c r="F780" s="210"/>
      <c r="G780" s="210"/>
      <c r="H780" s="210"/>
      <c r="I780" s="627"/>
      <c r="J780" s="210"/>
      <c r="K780" s="210"/>
      <c r="L780" s="210"/>
      <c r="M780" s="628"/>
      <c r="N780" s="210"/>
      <c r="O780" s="210"/>
      <c r="P780" s="210"/>
      <c r="Q780" s="210"/>
      <c r="R780" s="210"/>
      <c r="S780" s="210"/>
      <c r="T780" s="210"/>
      <c r="U780" s="210"/>
      <c r="V780" s="210"/>
      <c r="W780" s="210"/>
      <c r="X780" s="210"/>
      <c r="Y780" s="210"/>
      <c r="Z780" s="210"/>
    </row>
    <row r="781" ht="12.75" customHeight="1">
      <c r="A781" s="625"/>
      <c r="B781" s="625"/>
      <c r="C781" s="625"/>
      <c r="D781" s="627"/>
      <c r="E781" s="210"/>
      <c r="F781" s="210"/>
      <c r="G781" s="210"/>
      <c r="H781" s="210"/>
      <c r="I781" s="627"/>
      <c r="J781" s="210"/>
      <c r="K781" s="210"/>
      <c r="L781" s="210"/>
      <c r="M781" s="628"/>
      <c r="N781" s="210"/>
      <c r="O781" s="210"/>
      <c r="P781" s="210"/>
      <c r="Q781" s="210"/>
      <c r="R781" s="210"/>
      <c r="S781" s="210"/>
      <c r="T781" s="210"/>
      <c r="U781" s="210"/>
      <c r="V781" s="210"/>
      <c r="W781" s="210"/>
      <c r="X781" s="210"/>
      <c r="Y781" s="210"/>
      <c r="Z781" s="210"/>
    </row>
    <row r="782" ht="12.75" customHeight="1">
      <c r="A782" s="625"/>
      <c r="B782" s="625"/>
      <c r="C782" s="625"/>
      <c r="D782" s="627"/>
      <c r="E782" s="210"/>
      <c r="F782" s="210"/>
      <c r="G782" s="210"/>
      <c r="H782" s="210"/>
      <c r="I782" s="627"/>
      <c r="J782" s="210"/>
      <c r="K782" s="210"/>
      <c r="L782" s="210"/>
      <c r="M782" s="628"/>
      <c r="N782" s="210"/>
      <c r="O782" s="210"/>
      <c r="P782" s="210"/>
      <c r="Q782" s="210"/>
      <c r="R782" s="210"/>
      <c r="S782" s="210"/>
      <c r="T782" s="210"/>
      <c r="U782" s="210"/>
      <c r="V782" s="210"/>
      <c r="W782" s="210"/>
      <c r="X782" s="210"/>
      <c r="Y782" s="210"/>
      <c r="Z782" s="210"/>
    </row>
    <row r="783" ht="12.75" customHeight="1">
      <c r="A783" s="625"/>
      <c r="B783" s="625"/>
      <c r="C783" s="625"/>
      <c r="D783" s="627"/>
      <c r="E783" s="210"/>
      <c r="F783" s="210"/>
      <c r="G783" s="210"/>
      <c r="H783" s="210"/>
      <c r="I783" s="627"/>
      <c r="J783" s="210"/>
      <c r="K783" s="210"/>
      <c r="L783" s="210"/>
      <c r="M783" s="628"/>
      <c r="N783" s="210"/>
      <c r="O783" s="210"/>
      <c r="P783" s="210"/>
      <c r="Q783" s="210"/>
      <c r="R783" s="210"/>
      <c r="S783" s="210"/>
      <c r="T783" s="210"/>
      <c r="U783" s="210"/>
      <c r="V783" s="210"/>
      <c r="W783" s="210"/>
      <c r="X783" s="210"/>
      <c r="Y783" s="210"/>
      <c r="Z783" s="210"/>
    </row>
    <row r="784" ht="12.75" customHeight="1">
      <c r="A784" s="625"/>
      <c r="B784" s="625"/>
      <c r="C784" s="625"/>
      <c r="D784" s="627"/>
      <c r="E784" s="210"/>
      <c r="F784" s="210"/>
      <c r="G784" s="210"/>
      <c r="H784" s="210"/>
      <c r="I784" s="627"/>
      <c r="J784" s="210"/>
      <c r="K784" s="210"/>
      <c r="L784" s="210"/>
      <c r="M784" s="628"/>
      <c r="N784" s="210"/>
      <c r="O784" s="210"/>
      <c r="P784" s="210"/>
      <c r="Q784" s="210"/>
      <c r="R784" s="210"/>
      <c r="S784" s="210"/>
      <c r="T784" s="210"/>
      <c r="U784" s="210"/>
      <c r="V784" s="210"/>
      <c r="W784" s="210"/>
      <c r="X784" s="210"/>
      <c r="Y784" s="210"/>
      <c r="Z784" s="210"/>
    </row>
    <row r="785" ht="12.75" customHeight="1">
      <c r="A785" s="625"/>
      <c r="B785" s="625"/>
      <c r="C785" s="625"/>
      <c r="D785" s="627"/>
      <c r="E785" s="210"/>
      <c r="F785" s="210"/>
      <c r="G785" s="210"/>
      <c r="H785" s="210"/>
      <c r="I785" s="627"/>
      <c r="J785" s="210"/>
      <c r="K785" s="210"/>
      <c r="L785" s="210"/>
      <c r="M785" s="628"/>
      <c r="N785" s="210"/>
      <c r="O785" s="210"/>
      <c r="P785" s="210"/>
      <c r="Q785" s="210"/>
      <c r="R785" s="210"/>
      <c r="S785" s="210"/>
      <c r="T785" s="210"/>
      <c r="U785" s="210"/>
      <c r="V785" s="210"/>
      <c r="W785" s="210"/>
      <c r="X785" s="210"/>
      <c r="Y785" s="210"/>
      <c r="Z785" s="210"/>
    </row>
    <row r="786" ht="12.75" customHeight="1">
      <c r="A786" s="625"/>
      <c r="B786" s="625"/>
      <c r="C786" s="625"/>
      <c r="D786" s="627"/>
      <c r="E786" s="210"/>
      <c r="F786" s="210"/>
      <c r="G786" s="210"/>
      <c r="H786" s="210"/>
      <c r="I786" s="627"/>
      <c r="J786" s="210"/>
      <c r="K786" s="210"/>
      <c r="L786" s="210"/>
      <c r="M786" s="628"/>
      <c r="N786" s="210"/>
      <c r="O786" s="210"/>
      <c r="P786" s="210"/>
      <c r="Q786" s="210"/>
      <c r="R786" s="210"/>
      <c r="S786" s="210"/>
      <c r="T786" s="210"/>
      <c r="U786" s="210"/>
      <c r="V786" s="210"/>
      <c r="W786" s="210"/>
      <c r="X786" s="210"/>
      <c r="Y786" s="210"/>
      <c r="Z786" s="210"/>
    </row>
    <row r="787" ht="12.75" customHeight="1">
      <c r="A787" s="625"/>
      <c r="B787" s="625"/>
      <c r="C787" s="625"/>
      <c r="D787" s="627"/>
      <c r="E787" s="210"/>
      <c r="F787" s="210"/>
      <c r="G787" s="210"/>
      <c r="H787" s="210"/>
      <c r="I787" s="627"/>
      <c r="J787" s="210"/>
      <c r="K787" s="210"/>
      <c r="L787" s="210"/>
      <c r="M787" s="628"/>
      <c r="N787" s="210"/>
      <c r="O787" s="210"/>
      <c r="P787" s="210"/>
      <c r="Q787" s="210"/>
      <c r="R787" s="210"/>
      <c r="S787" s="210"/>
      <c r="T787" s="210"/>
      <c r="U787" s="210"/>
      <c r="V787" s="210"/>
      <c r="W787" s="210"/>
      <c r="X787" s="210"/>
      <c r="Y787" s="210"/>
      <c r="Z787" s="210"/>
    </row>
    <row r="788" ht="12.75" customHeight="1">
      <c r="A788" s="625"/>
      <c r="B788" s="625"/>
      <c r="C788" s="625"/>
      <c r="D788" s="627"/>
      <c r="E788" s="210"/>
      <c r="F788" s="210"/>
      <c r="G788" s="210"/>
      <c r="H788" s="210"/>
      <c r="I788" s="627"/>
      <c r="J788" s="210"/>
      <c r="K788" s="210"/>
      <c r="L788" s="210"/>
      <c r="M788" s="628"/>
      <c r="N788" s="210"/>
      <c r="O788" s="210"/>
      <c r="P788" s="210"/>
      <c r="Q788" s="210"/>
      <c r="R788" s="210"/>
      <c r="S788" s="210"/>
      <c r="T788" s="210"/>
      <c r="U788" s="210"/>
      <c r="V788" s="210"/>
      <c r="W788" s="210"/>
      <c r="X788" s="210"/>
      <c r="Y788" s="210"/>
      <c r="Z788" s="210"/>
    </row>
    <row r="789" ht="12.75" customHeight="1">
      <c r="A789" s="625"/>
      <c r="B789" s="625"/>
      <c r="C789" s="625"/>
      <c r="D789" s="627"/>
      <c r="E789" s="210"/>
      <c r="F789" s="210"/>
      <c r="G789" s="210"/>
      <c r="H789" s="210"/>
      <c r="I789" s="627"/>
      <c r="J789" s="210"/>
      <c r="K789" s="210"/>
      <c r="L789" s="210"/>
      <c r="M789" s="628"/>
      <c r="N789" s="210"/>
      <c r="O789" s="210"/>
      <c r="P789" s="210"/>
      <c r="Q789" s="210"/>
      <c r="R789" s="210"/>
      <c r="S789" s="210"/>
      <c r="T789" s="210"/>
      <c r="U789" s="210"/>
      <c r="V789" s="210"/>
      <c r="W789" s="210"/>
      <c r="X789" s="210"/>
      <c r="Y789" s="210"/>
      <c r="Z789" s="210"/>
    </row>
    <row r="790" ht="12.75" customHeight="1">
      <c r="A790" s="625"/>
      <c r="B790" s="625"/>
      <c r="C790" s="625"/>
      <c r="D790" s="627"/>
      <c r="E790" s="210"/>
      <c r="F790" s="210"/>
      <c r="G790" s="210"/>
      <c r="H790" s="210"/>
      <c r="I790" s="627"/>
      <c r="J790" s="210"/>
      <c r="K790" s="210"/>
      <c r="L790" s="210"/>
      <c r="M790" s="628"/>
      <c r="N790" s="210"/>
      <c r="O790" s="210"/>
      <c r="P790" s="210"/>
      <c r="Q790" s="210"/>
      <c r="R790" s="210"/>
      <c r="S790" s="210"/>
      <c r="T790" s="210"/>
      <c r="U790" s="210"/>
      <c r="V790" s="210"/>
      <c r="W790" s="210"/>
      <c r="X790" s="210"/>
      <c r="Y790" s="210"/>
      <c r="Z790" s="210"/>
    </row>
    <row r="791" ht="12.75" customHeight="1">
      <c r="A791" s="625"/>
      <c r="B791" s="625"/>
      <c r="C791" s="625"/>
      <c r="D791" s="627"/>
      <c r="E791" s="210"/>
      <c r="F791" s="210"/>
      <c r="G791" s="210"/>
      <c r="H791" s="210"/>
      <c r="I791" s="627"/>
      <c r="J791" s="210"/>
      <c r="K791" s="210"/>
      <c r="L791" s="210"/>
      <c r="M791" s="628"/>
      <c r="N791" s="210"/>
      <c r="O791" s="210"/>
      <c r="P791" s="210"/>
      <c r="Q791" s="210"/>
      <c r="R791" s="210"/>
      <c r="S791" s="210"/>
      <c r="T791" s="210"/>
      <c r="U791" s="210"/>
      <c r="V791" s="210"/>
      <c r="W791" s="210"/>
      <c r="X791" s="210"/>
      <c r="Y791" s="210"/>
      <c r="Z791" s="210"/>
    </row>
    <row r="792" ht="12.75" customHeight="1">
      <c r="A792" s="625"/>
      <c r="B792" s="625"/>
      <c r="C792" s="625"/>
      <c r="D792" s="627"/>
      <c r="E792" s="210"/>
      <c r="F792" s="210"/>
      <c r="G792" s="210"/>
      <c r="H792" s="210"/>
      <c r="I792" s="627"/>
      <c r="J792" s="210"/>
      <c r="K792" s="210"/>
      <c r="L792" s="210"/>
      <c r="M792" s="628"/>
      <c r="N792" s="210"/>
      <c r="O792" s="210"/>
      <c r="P792" s="210"/>
      <c r="Q792" s="210"/>
      <c r="R792" s="210"/>
      <c r="S792" s="210"/>
      <c r="T792" s="210"/>
      <c r="U792" s="210"/>
      <c r="V792" s="210"/>
      <c r="W792" s="210"/>
      <c r="X792" s="210"/>
      <c r="Y792" s="210"/>
      <c r="Z792" s="210"/>
    </row>
    <row r="793" ht="12.75" customHeight="1">
      <c r="A793" s="625"/>
      <c r="B793" s="625"/>
      <c r="C793" s="625"/>
      <c r="D793" s="627"/>
      <c r="E793" s="210"/>
      <c r="F793" s="210"/>
      <c r="G793" s="210"/>
      <c r="H793" s="210"/>
      <c r="I793" s="627"/>
      <c r="J793" s="210"/>
      <c r="K793" s="210"/>
      <c r="L793" s="210"/>
      <c r="M793" s="628"/>
      <c r="N793" s="210"/>
      <c r="O793" s="210"/>
      <c r="P793" s="210"/>
      <c r="Q793" s="210"/>
      <c r="R793" s="210"/>
      <c r="S793" s="210"/>
      <c r="T793" s="210"/>
      <c r="U793" s="210"/>
      <c r="V793" s="210"/>
      <c r="W793" s="210"/>
      <c r="X793" s="210"/>
      <c r="Y793" s="210"/>
      <c r="Z793" s="210"/>
    </row>
    <row r="794" ht="12.75" customHeight="1">
      <c r="A794" s="625"/>
      <c r="B794" s="625"/>
      <c r="C794" s="625"/>
      <c r="D794" s="627"/>
      <c r="E794" s="210"/>
      <c r="F794" s="210"/>
      <c r="G794" s="210"/>
      <c r="H794" s="210"/>
      <c r="I794" s="627"/>
      <c r="J794" s="210"/>
      <c r="K794" s="210"/>
      <c r="L794" s="210"/>
      <c r="M794" s="628"/>
      <c r="N794" s="210"/>
      <c r="O794" s="210"/>
      <c r="P794" s="210"/>
      <c r="Q794" s="210"/>
      <c r="R794" s="210"/>
      <c r="S794" s="210"/>
      <c r="T794" s="210"/>
      <c r="U794" s="210"/>
      <c r="V794" s="210"/>
      <c r="W794" s="210"/>
      <c r="X794" s="210"/>
      <c r="Y794" s="210"/>
      <c r="Z794" s="210"/>
    </row>
    <row r="795" ht="12.75" customHeight="1">
      <c r="A795" s="625"/>
      <c r="B795" s="625"/>
      <c r="C795" s="625"/>
      <c r="D795" s="627"/>
      <c r="E795" s="210"/>
      <c r="F795" s="210"/>
      <c r="G795" s="210"/>
      <c r="H795" s="210"/>
      <c r="I795" s="627"/>
      <c r="J795" s="210"/>
      <c r="K795" s="210"/>
      <c r="L795" s="210"/>
      <c r="M795" s="628"/>
      <c r="N795" s="210"/>
      <c r="O795" s="210"/>
      <c r="P795" s="210"/>
      <c r="Q795" s="210"/>
      <c r="R795" s="210"/>
      <c r="S795" s="210"/>
      <c r="T795" s="210"/>
      <c r="U795" s="210"/>
      <c r="V795" s="210"/>
      <c r="W795" s="210"/>
      <c r="X795" s="210"/>
      <c r="Y795" s="210"/>
      <c r="Z795" s="210"/>
    </row>
    <row r="796" ht="12.75" customHeight="1">
      <c r="A796" s="625"/>
      <c r="B796" s="625"/>
      <c r="C796" s="625"/>
      <c r="D796" s="627"/>
      <c r="E796" s="210"/>
      <c r="F796" s="210"/>
      <c r="G796" s="210"/>
      <c r="H796" s="210"/>
      <c r="I796" s="627"/>
      <c r="J796" s="210"/>
      <c r="K796" s="210"/>
      <c r="L796" s="210"/>
      <c r="M796" s="628"/>
      <c r="N796" s="210"/>
      <c r="O796" s="210"/>
      <c r="P796" s="210"/>
      <c r="Q796" s="210"/>
      <c r="R796" s="210"/>
      <c r="S796" s="210"/>
      <c r="T796" s="210"/>
      <c r="U796" s="210"/>
      <c r="V796" s="210"/>
      <c r="W796" s="210"/>
      <c r="X796" s="210"/>
      <c r="Y796" s="210"/>
      <c r="Z796" s="210"/>
    </row>
    <row r="797" ht="12.75" customHeight="1">
      <c r="A797" s="625"/>
      <c r="B797" s="625"/>
      <c r="C797" s="625"/>
      <c r="D797" s="627"/>
      <c r="E797" s="210"/>
      <c r="F797" s="210"/>
      <c r="G797" s="210"/>
      <c r="H797" s="210"/>
      <c r="I797" s="627"/>
      <c r="J797" s="210"/>
      <c r="K797" s="210"/>
      <c r="L797" s="210"/>
      <c r="M797" s="628"/>
      <c r="N797" s="210"/>
      <c r="O797" s="210"/>
      <c r="P797" s="210"/>
      <c r="Q797" s="210"/>
      <c r="R797" s="210"/>
      <c r="S797" s="210"/>
      <c r="T797" s="210"/>
      <c r="U797" s="210"/>
      <c r="V797" s="210"/>
      <c r="W797" s="210"/>
      <c r="X797" s="210"/>
      <c r="Y797" s="210"/>
      <c r="Z797" s="210"/>
    </row>
    <row r="798" ht="12.75" customHeight="1">
      <c r="A798" s="625"/>
      <c r="B798" s="625"/>
      <c r="C798" s="625"/>
      <c r="D798" s="627"/>
      <c r="E798" s="210"/>
      <c r="F798" s="210"/>
      <c r="G798" s="210"/>
      <c r="H798" s="210"/>
      <c r="I798" s="627"/>
      <c r="J798" s="210"/>
      <c r="K798" s="210"/>
      <c r="L798" s="210"/>
      <c r="M798" s="628"/>
      <c r="N798" s="210"/>
      <c r="O798" s="210"/>
      <c r="P798" s="210"/>
      <c r="Q798" s="210"/>
      <c r="R798" s="210"/>
      <c r="S798" s="210"/>
      <c r="T798" s="210"/>
      <c r="U798" s="210"/>
      <c r="V798" s="210"/>
      <c r="W798" s="210"/>
      <c r="X798" s="210"/>
      <c r="Y798" s="210"/>
      <c r="Z798" s="210"/>
    </row>
    <row r="799" ht="12.75" customHeight="1">
      <c r="A799" s="625"/>
      <c r="B799" s="625"/>
      <c r="C799" s="625"/>
      <c r="D799" s="627"/>
      <c r="E799" s="210"/>
      <c r="F799" s="210"/>
      <c r="G799" s="210"/>
      <c r="H799" s="210"/>
      <c r="I799" s="627"/>
      <c r="J799" s="210"/>
      <c r="K799" s="210"/>
      <c r="L799" s="210"/>
      <c r="M799" s="628"/>
      <c r="N799" s="210"/>
      <c r="O799" s="210"/>
      <c r="P799" s="210"/>
      <c r="Q799" s="210"/>
      <c r="R799" s="210"/>
      <c r="S799" s="210"/>
      <c r="T799" s="210"/>
      <c r="U799" s="210"/>
      <c r="V799" s="210"/>
      <c r="W799" s="210"/>
      <c r="X799" s="210"/>
      <c r="Y799" s="210"/>
      <c r="Z799" s="210"/>
    </row>
    <row r="800" ht="12.75" customHeight="1">
      <c r="A800" s="625"/>
      <c r="B800" s="625"/>
      <c r="C800" s="625"/>
      <c r="D800" s="627"/>
      <c r="E800" s="210"/>
      <c r="F800" s="210"/>
      <c r="G800" s="210"/>
      <c r="H800" s="210"/>
      <c r="I800" s="627"/>
      <c r="J800" s="210"/>
      <c r="K800" s="210"/>
      <c r="L800" s="210"/>
      <c r="M800" s="628"/>
      <c r="N800" s="210"/>
      <c r="O800" s="210"/>
      <c r="P800" s="210"/>
      <c r="Q800" s="210"/>
      <c r="R800" s="210"/>
      <c r="S800" s="210"/>
      <c r="T800" s="210"/>
      <c r="U800" s="210"/>
      <c r="V800" s="210"/>
      <c r="W800" s="210"/>
      <c r="X800" s="210"/>
      <c r="Y800" s="210"/>
      <c r="Z800" s="210"/>
    </row>
    <row r="801" ht="12.75" customHeight="1">
      <c r="A801" s="625"/>
      <c r="B801" s="625"/>
      <c r="C801" s="625"/>
      <c r="D801" s="627"/>
      <c r="E801" s="210"/>
      <c r="F801" s="210"/>
      <c r="G801" s="210"/>
      <c r="H801" s="210"/>
      <c r="I801" s="627"/>
      <c r="J801" s="210"/>
      <c r="K801" s="210"/>
      <c r="L801" s="210"/>
      <c r="M801" s="628"/>
      <c r="N801" s="210"/>
      <c r="O801" s="210"/>
      <c r="P801" s="210"/>
      <c r="Q801" s="210"/>
      <c r="R801" s="210"/>
      <c r="S801" s="210"/>
      <c r="T801" s="210"/>
      <c r="U801" s="210"/>
      <c r="V801" s="210"/>
      <c r="W801" s="210"/>
      <c r="X801" s="210"/>
      <c r="Y801" s="210"/>
      <c r="Z801" s="210"/>
    </row>
    <row r="802" ht="12.75" customHeight="1">
      <c r="A802" s="625"/>
      <c r="B802" s="625"/>
      <c r="C802" s="625"/>
      <c r="D802" s="627"/>
      <c r="E802" s="210"/>
      <c r="F802" s="210"/>
      <c r="G802" s="210"/>
      <c r="H802" s="210"/>
      <c r="I802" s="627"/>
      <c r="J802" s="210"/>
      <c r="K802" s="210"/>
      <c r="L802" s="210"/>
      <c r="M802" s="628"/>
      <c r="N802" s="210"/>
      <c r="O802" s="210"/>
      <c r="P802" s="210"/>
      <c r="Q802" s="210"/>
      <c r="R802" s="210"/>
      <c r="S802" s="210"/>
      <c r="T802" s="210"/>
      <c r="U802" s="210"/>
      <c r="V802" s="210"/>
      <c r="W802" s="210"/>
      <c r="X802" s="210"/>
      <c r="Y802" s="210"/>
      <c r="Z802" s="210"/>
    </row>
    <row r="803" ht="12.75" customHeight="1">
      <c r="A803" s="625"/>
      <c r="B803" s="625"/>
      <c r="C803" s="625"/>
      <c r="D803" s="627"/>
      <c r="E803" s="210"/>
      <c r="F803" s="210"/>
      <c r="G803" s="210"/>
      <c r="H803" s="210"/>
      <c r="I803" s="627"/>
      <c r="J803" s="210"/>
      <c r="K803" s="210"/>
      <c r="L803" s="210"/>
      <c r="M803" s="628"/>
      <c r="N803" s="210"/>
      <c r="O803" s="210"/>
      <c r="P803" s="210"/>
      <c r="Q803" s="210"/>
      <c r="R803" s="210"/>
      <c r="S803" s="210"/>
      <c r="T803" s="210"/>
      <c r="U803" s="210"/>
      <c r="V803" s="210"/>
      <c r="W803" s="210"/>
      <c r="X803" s="210"/>
      <c r="Y803" s="210"/>
      <c r="Z803" s="210"/>
    </row>
    <row r="804" ht="12.75" customHeight="1">
      <c r="A804" s="625"/>
      <c r="B804" s="625"/>
      <c r="C804" s="625"/>
      <c r="D804" s="627"/>
      <c r="E804" s="210"/>
      <c r="F804" s="210"/>
      <c r="G804" s="210"/>
      <c r="H804" s="210"/>
      <c r="I804" s="627"/>
      <c r="J804" s="210"/>
      <c r="K804" s="210"/>
      <c r="L804" s="210"/>
      <c r="M804" s="628"/>
      <c r="N804" s="210"/>
      <c r="O804" s="210"/>
      <c r="P804" s="210"/>
      <c r="Q804" s="210"/>
      <c r="R804" s="210"/>
      <c r="S804" s="210"/>
      <c r="T804" s="210"/>
      <c r="U804" s="210"/>
      <c r="V804" s="210"/>
      <c r="W804" s="210"/>
      <c r="X804" s="210"/>
      <c r="Y804" s="210"/>
      <c r="Z804" s="210"/>
    </row>
    <row r="805" ht="12.75" customHeight="1">
      <c r="A805" s="625"/>
      <c r="B805" s="625"/>
      <c r="C805" s="625"/>
      <c r="D805" s="627"/>
      <c r="E805" s="210"/>
      <c r="F805" s="210"/>
      <c r="G805" s="210"/>
      <c r="H805" s="210"/>
      <c r="I805" s="627"/>
      <c r="J805" s="210"/>
      <c r="K805" s="210"/>
      <c r="L805" s="210"/>
      <c r="M805" s="628"/>
      <c r="N805" s="210"/>
      <c r="O805" s="210"/>
      <c r="P805" s="210"/>
      <c r="Q805" s="210"/>
      <c r="R805" s="210"/>
      <c r="S805" s="210"/>
      <c r="T805" s="210"/>
      <c r="U805" s="210"/>
      <c r="V805" s="210"/>
      <c r="W805" s="210"/>
      <c r="X805" s="210"/>
      <c r="Y805" s="210"/>
      <c r="Z805" s="210"/>
    </row>
    <row r="806" ht="12.75" customHeight="1">
      <c r="A806" s="625"/>
      <c r="B806" s="625"/>
      <c r="C806" s="625"/>
      <c r="D806" s="627"/>
      <c r="E806" s="210"/>
      <c r="F806" s="210"/>
      <c r="G806" s="210"/>
      <c r="H806" s="210"/>
      <c r="I806" s="627"/>
      <c r="J806" s="210"/>
      <c r="K806" s="210"/>
      <c r="L806" s="210"/>
      <c r="M806" s="628"/>
      <c r="N806" s="210"/>
      <c r="O806" s="210"/>
      <c r="P806" s="210"/>
      <c r="Q806" s="210"/>
      <c r="R806" s="210"/>
      <c r="S806" s="210"/>
      <c r="T806" s="210"/>
      <c r="U806" s="210"/>
      <c r="V806" s="210"/>
      <c r="W806" s="210"/>
      <c r="X806" s="210"/>
      <c r="Y806" s="210"/>
      <c r="Z806" s="210"/>
    </row>
    <row r="807" ht="12.75" customHeight="1">
      <c r="A807" s="625"/>
      <c r="B807" s="625"/>
      <c r="C807" s="625"/>
      <c r="D807" s="627"/>
      <c r="E807" s="210"/>
      <c r="F807" s="210"/>
      <c r="G807" s="210"/>
      <c r="H807" s="210"/>
      <c r="I807" s="627"/>
      <c r="J807" s="210"/>
      <c r="K807" s="210"/>
      <c r="L807" s="210"/>
      <c r="M807" s="628"/>
      <c r="N807" s="210"/>
      <c r="O807" s="210"/>
      <c r="P807" s="210"/>
      <c r="Q807" s="210"/>
      <c r="R807" s="210"/>
      <c r="S807" s="210"/>
      <c r="T807" s="210"/>
      <c r="U807" s="210"/>
      <c r="V807" s="210"/>
      <c r="W807" s="210"/>
      <c r="X807" s="210"/>
      <c r="Y807" s="210"/>
      <c r="Z807" s="210"/>
    </row>
    <row r="808" ht="12.75" customHeight="1">
      <c r="A808" s="625"/>
      <c r="B808" s="625"/>
      <c r="C808" s="625"/>
      <c r="D808" s="627"/>
      <c r="E808" s="210"/>
      <c r="F808" s="210"/>
      <c r="G808" s="210"/>
      <c r="H808" s="210"/>
      <c r="I808" s="627"/>
      <c r="J808" s="210"/>
      <c r="K808" s="210"/>
      <c r="L808" s="210"/>
      <c r="M808" s="628"/>
      <c r="N808" s="210"/>
      <c r="O808" s="210"/>
      <c r="P808" s="210"/>
      <c r="Q808" s="210"/>
      <c r="R808" s="210"/>
      <c r="S808" s="210"/>
      <c r="T808" s="210"/>
      <c r="U808" s="210"/>
      <c r="V808" s="210"/>
      <c r="W808" s="210"/>
      <c r="X808" s="210"/>
      <c r="Y808" s="210"/>
      <c r="Z808" s="210"/>
    </row>
    <row r="809" ht="12.75" customHeight="1">
      <c r="A809" s="625"/>
      <c r="B809" s="625"/>
      <c r="C809" s="625"/>
      <c r="D809" s="627"/>
      <c r="E809" s="210"/>
      <c r="F809" s="210"/>
      <c r="G809" s="210"/>
      <c r="H809" s="210"/>
      <c r="I809" s="627"/>
      <c r="J809" s="210"/>
      <c r="K809" s="210"/>
      <c r="L809" s="210"/>
      <c r="M809" s="628"/>
      <c r="N809" s="210"/>
      <c r="O809" s="210"/>
      <c r="P809" s="210"/>
      <c r="Q809" s="210"/>
      <c r="R809" s="210"/>
      <c r="S809" s="210"/>
      <c r="T809" s="210"/>
      <c r="U809" s="210"/>
      <c r="V809" s="210"/>
      <c r="W809" s="210"/>
      <c r="X809" s="210"/>
      <c r="Y809" s="210"/>
      <c r="Z809" s="210"/>
    </row>
    <row r="810" ht="12.75" customHeight="1">
      <c r="A810" s="625"/>
      <c r="B810" s="625"/>
      <c r="C810" s="625"/>
      <c r="D810" s="627"/>
      <c r="E810" s="210"/>
      <c r="F810" s="210"/>
      <c r="G810" s="210"/>
      <c r="H810" s="210"/>
      <c r="I810" s="627"/>
      <c r="J810" s="210"/>
      <c r="K810" s="210"/>
      <c r="L810" s="210"/>
      <c r="M810" s="628"/>
      <c r="N810" s="210"/>
      <c r="O810" s="210"/>
      <c r="P810" s="210"/>
      <c r="Q810" s="210"/>
      <c r="R810" s="210"/>
      <c r="S810" s="210"/>
      <c r="T810" s="210"/>
      <c r="U810" s="210"/>
      <c r="V810" s="210"/>
      <c r="W810" s="210"/>
      <c r="X810" s="210"/>
      <c r="Y810" s="210"/>
      <c r="Z810" s="210"/>
    </row>
    <row r="811" ht="12.75" customHeight="1">
      <c r="A811" s="625"/>
      <c r="B811" s="625"/>
      <c r="C811" s="625"/>
      <c r="D811" s="627"/>
      <c r="E811" s="210"/>
      <c r="F811" s="210"/>
      <c r="G811" s="210"/>
      <c r="H811" s="210"/>
      <c r="I811" s="627"/>
      <c r="J811" s="210"/>
      <c r="K811" s="210"/>
      <c r="L811" s="210"/>
      <c r="M811" s="628"/>
      <c r="N811" s="210"/>
      <c r="O811" s="210"/>
      <c r="P811" s="210"/>
      <c r="Q811" s="210"/>
      <c r="R811" s="210"/>
      <c r="S811" s="210"/>
      <c r="T811" s="210"/>
      <c r="U811" s="210"/>
      <c r="V811" s="210"/>
      <c r="W811" s="210"/>
      <c r="X811" s="210"/>
      <c r="Y811" s="210"/>
      <c r="Z811" s="210"/>
    </row>
    <row r="812" ht="12.75" customHeight="1">
      <c r="A812" s="625"/>
      <c r="B812" s="625"/>
      <c r="C812" s="625"/>
      <c r="D812" s="627"/>
      <c r="E812" s="210"/>
      <c r="F812" s="210"/>
      <c r="G812" s="210"/>
      <c r="H812" s="210"/>
      <c r="I812" s="627"/>
      <c r="J812" s="210"/>
      <c r="K812" s="210"/>
      <c r="L812" s="210"/>
      <c r="M812" s="628"/>
      <c r="N812" s="210"/>
      <c r="O812" s="210"/>
      <c r="P812" s="210"/>
      <c r="Q812" s="210"/>
      <c r="R812" s="210"/>
      <c r="S812" s="210"/>
      <c r="T812" s="210"/>
      <c r="U812" s="210"/>
      <c r="V812" s="210"/>
      <c r="W812" s="210"/>
      <c r="X812" s="210"/>
      <c r="Y812" s="210"/>
      <c r="Z812" s="210"/>
    </row>
    <row r="813" ht="12.75" customHeight="1">
      <c r="A813" s="625"/>
      <c r="B813" s="625"/>
      <c r="C813" s="625"/>
      <c r="D813" s="627"/>
      <c r="E813" s="210"/>
      <c r="F813" s="210"/>
      <c r="G813" s="210"/>
      <c r="H813" s="210"/>
      <c r="I813" s="627"/>
      <c r="J813" s="210"/>
      <c r="K813" s="210"/>
      <c r="L813" s="210"/>
      <c r="M813" s="628"/>
      <c r="N813" s="210"/>
      <c r="O813" s="210"/>
      <c r="P813" s="210"/>
      <c r="Q813" s="210"/>
      <c r="R813" s="210"/>
      <c r="S813" s="210"/>
      <c r="T813" s="210"/>
      <c r="U813" s="210"/>
      <c r="V813" s="210"/>
      <c r="W813" s="210"/>
      <c r="X813" s="210"/>
      <c r="Y813" s="210"/>
      <c r="Z813" s="210"/>
    </row>
    <row r="814" ht="12.75" customHeight="1">
      <c r="A814" s="625"/>
      <c r="B814" s="625"/>
      <c r="C814" s="625"/>
      <c r="D814" s="627"/>
      <c r="E814" s="210"/>
      <c r="F814" s="210"/>
      <c r="G814" s="210"/>
      <c r="H814" s="210"/>
      <c r="I814" s="627"/>
      <c r="J814" s="210"/>
      <c r="K814" s="210"/>
      <c r="L814" s="210"/>
      <c r="M814" s="628"/>
      <c r="N814" s="210"/>
      <c r="O814" s="210"/>
      <c r="P814" s="210"/>
      <c r="Q814" s="210"/>
      <c r="R814" s="210"/>
      <c r="S814" s="210"/>
      <c r="T814" s="210"/>
      <c r="U814" s="210"/>
      <c r="V814" s="210"/>
      <c r="W814" s="210"/>
      <c r="X814" s="210"/>
      <c r="Y814" s="210"/>
      <c r="Z814" s="210"/>
    </row>
    <row r="815" ht="12.75" customHeight="1">
      <c r="A815" s="625"/>
      <c r="B815" s="625"/>
      <c r="C815" s="625"/>
      <c r="D815" s="627"/>
      <c r="E815" s="210"/>
      <c r="F815" s="210"/>
      <c r="G815" s="210"/>
      <c r="H815" s="210"/>
      <c r="I815" s="627"/>
      <c r="J815" s="210"/>
      <c r="K815" s="210"/>
      <c r="L815" s="210"/>
      <c r="M815" s="628"/>
      <c r="N815" s="210"/>
      <c r="O815" s="210"/>
      <c r="P815" s="210"/>
      <c r="Q815" s="210"/>
      <c r="R815" s="210"/>
      <c r="S815" s="210"/>
      <c r="T815" s="210"/>
      <c r="U815" s="210"/>
      <c r="V815" s="210"/>
      <c r="W815" s="210"/>
      <c r="X815" s="210"/>
      <c r="Y815" s="210"/>
      <c r="Z815" s="210"/>
    </row>
    <row r="816" ht="12.75" customHeight="1">
      <c r="A816" s="625"/>
      <c r="B816" s="625"/>
      <c r="C816" s="625"/>
      <c r="D816" s="627"/>
      <c r="E816" s="210"/>
      <c r="F816" s="210"/>
      <c r="G816" s="210"/>
      <c r="H816" s="210"/>
      <c r="I816" s="627"/>
      <c r="J816" s="210"/>
      <c r="K816" s="210"/>
      <c r="L816" s="210"/>
      <c r="M816" s="628"/>
      <c r="N816" s="210"/>
      <c r="O816" s="210"/>
      <c r="P816" s="210"/>
      <c r="Q816" s="210"/>
      <c r="R816" s="210"/>
      <c r="S816" s="210"/>
      <c r="T816" s="210"/>
      <c r="U816" s="210"/>
      <c r="V816" s="210"/>
      <c r="W816" s="210"/>
      <c r="X816" s="210"/>
      <c r="Y816" s="210"/>
      <c r="Z816" s="210"/>
    </row>
    <row r="817" ht="12.75" customHeight="1">
      <c r="A817" s="625"/>
      <c r="B817" s="625"/>
      <c r="C817" s="625"/>
      <c r="D817" s="627"/>
      <c r="E817" s="210"/>
      <c r="F817" s="210"/>
      <c r="G817" s="210"/>
      <c r="H817" s="210"/>
      <c r="I817" s="627"/>
      <c r="J817" s="210"/>
      <c r="K817" s="210"/>
      <c r="L817" s="210"/>
      <c r="M817" s="628"/>
      <c r="N817" s="210"/>
      <c r="O817" s="210"/>
      <c r="P817" s="210"/>
      <c r="Q817" s="210"/>
      <c r="R817" s="210"/>
      <c r="S817" s="210"/>
      <c r="T817" s="210"/>
      <c r="U817" s="210"/>
      <c r="V817" s="210"/>
      <c r="W817" s="210"/>
      <c r="X817" s="210"/>
      <c r="Y817" s="210"/>
      <c r="Z817" s="210"/>
    </row>
    <row r="818" ht="12.75" customHeight="1">
      <c r="A818" s="625"/>
      <c r="B818" s="625"/>
      <c r="C818" s="625"/>
      <c r="D818" s="627"/>
      <c r="E818" s="210"/>
      <c r="F818" s="210"/>
      <c r="G818" s="210"/>
      <c r="H818" s="210"/>
      <c r="I818" s="627"/>
      <c r="J818" s="210"/>
      <c r="K818" s="210"/>
      <c r="L818" s="210"/>
      <c r="M818" s="628"/>
      <c r="N818" s="210"/>
      <c r="O818" s="210"/>
      <c r="P818" s="210"/>
      <c r="Q818" s="210"/>
      <c r="R818" s="210"/>
      <c r="S818" s="210"/>
      <c r="T818" s="210"/>
      <c r="U818" s="210"/>
      <c r="V818" s="210"/>
      <c r="W818" s="210"/>
      <c r="X818" s="210"/>
      <c r="Y818" s="210"/>
      <c r="Z818" s="210"/>
    </row>
    <row r="819" ht="12.75" customHeight="1">
      <c r="A819" s="625"/>
      <c r="B819" s="625"/>
      <c r="C819" s="625"/>
      <c r="D819" s="627"/>
      <c r="E819" s="210"/>
      <c r="F819" s="210"/>
      <c r="G819" s="210"/>
      <c r="H819" s="210"/>
      <c r="I819" s="627"/>
      <c r="J819" s="210"/>
      <c r="K819" s="210"/>
      <c r="L819" s="210"/>
      <c r="M819" s="628"/>
      <c r="N819" s="210"/>
      <c r="O819" s="210"/>
      <c r="P819" s="210"/>
      <c r="Q819" s="210"/>
      <c r="R819" s="210"/>
      <c r="S819" s="210"/>
      <c r="T819" s="210"/>
      <c r="U819" s="210"/>
      <c r="V819" s="210"/>
      <c r="W819" s="210"/>
      <c r="X819" s="210"/>
      <c r="Y819" s="210"/>
      <c r="Z819" s="210"/>
    </row>
    <row r="820" ht="12.75" customHeight="1">
      <c r="A820" s="625"/>
      <c r="B820" s="625"/>
      <c r="C820" s="625"/>
      <c r="D820" s="627"/>
      <c r="E820" s="210"/>
      <c r="F820" s="210"/>
      <c r="G820" s="210"/>
      <c r="H820" s="210"/>
      <c r="I820" s="627"/>
      <c r="J820" s="210"/>
      <c r="K820" s="210"/>
      <c r="L820" s="210"/>
      <c r="M820" s="628"/>
      <c r="N820" s="210"/>
      <c r="O820" s="210"/>
      <c r="P820" s="210"/>
      <c r="Q820" s="210"/>
      <c r="R820" s="210"/>
      <c r="S820" s="210"/>
      <c r="T820" s="210"/>
      <c r="U820" s="210"/>
      <c r="V820" s="210"/>
      <c r="W820" s="210"/>
      <c r="X820" s="210"/>
      <c r="Y820" s="210"/>
      <c r="Z820" s="210"/>
    </row>
    <row r="821" ht="12.75" customHeight="1">
      <c r="A821" s="625"/>
      <c r="B821" s="625"/>
      <c r="C821" s="625"/>
      <c r="D821" s="627"/>
      <c r="E821" s="210"/>
      <c r="F821" s="210"/>
      <c r="G821" s="210"/>
      <c r="H821" s="210"/>
      <c r="I821" s="627"/>
      <c r="J821" s="210"/>
      <c r="K821" s="210"/>
      <c r="L821" s="210"/>
      <c r="M821" s="628"/>
      <c r="N821" s="210"/>
      <c r="O821" s="210"/>
      <c r="P821" s="210"/>
      <c r="Q821" s="210"/>
      <c r="R821" s="210"/>
      <c r="S821" s="210"/>
      <c r="T821" s="210"/>
      <c r="U821" s="210"/>
      <c r="V821" s="210"/>
      <c r="W821" s="210"/>
      <c r="X821" s="210"/>
      <c r="Y821" s="210"/>
      <c r="Z821" s="210"/>
    </row>
    <row r="822" ht="12.75" customHeight="1">
      <c r="A822" s="625"/>
      <c r="B822" s="625"/>
      <c r="C822" s="625"/>
      <c r="D822" s="627"/>
      <c r="E822" s="210"/>
      <c r="F822" s="210"/>
      <c r="G822" s="210"/>
      <c r="H822" s="210"/>
      <c r="I822" s="627"/>
      <c r="J822" s="210"/>
      <c r="K822" s="210"/>
      <c r="L822" s="210"/>
      <c r="M822" s="628"/>
      <c r="N822" s="210"/>
      <c r="O822" s="210"/>
      <c r="P822" s="210"/>
      <c r="Q822" s="210"/>
      <c r="R822" s="210"/>
      <c r="S822" s="210"/>
      <c r="T822" s="210"/>
      <c r="U822" s="210"/>
      <c r="V822" s="210"/>
      <c r="W822" s="210"/>
      <c r="X822" s="210"/>
      <c r="Y822" s="210"/>
      <c r="Z822" s="210"/>
    </row>
    <row r="823" ht="12.75" customHeight="1">
      <c r="A823" s="625"/>
      <c r="B823" s="625"/>
      <c r="C823" s="625"/>
      <c r="D823" s="627"/>
      <c r="E823" s="210"/>
      <c r="F823" s="210"/>
      <c r="G823" s="210"/>
      <c r="H823" s="210"/>
      <c r="I823" s="627"/>
      <c r="J823" s="210"/>
      <c r="K823" s="210"/>
      <c r="L823" s="210"/>
      <c r="M823" s="628"/>
      <c r="N823" s="210"/>
      <c r="O823" s="210"/>
      <c r="P823" s="210"/>
      <c r="Q823" s="210"/>
      <c r="R823" s="210"/>
      <c r="S823" s="210"/>
      <c r="T823" s="210"/>
      <c r="U823" s="210"/>
      <c r="V823" s="210"/>
      <c r="W823" s="210"/>
      <c r="X823" s="210"/>
      <c r="Y823" s="210"/>
      <c r="Z823" s="210"/>
    </row>
    <row r="824" ht="12.75" customHeight="1">
      <c r="A824" s="625"/>
      <c r="B824" s="625"/>
      <c r="C824" s="625"/>
      <c r="D824" s="627"/>
      <c r="E824" s="210"/>
      <c r="F824" s="210"/>
      <c r="G824" s="210"/>
      <c r="H824" s="210"/>
      <c r="I824" s="627"/>
      <c r="J824" s="210"/>
      <c r="K824" s="210"/>
      <c r="L824" s="210"/>
      <c r="M824" s="628"/>
      <c r="N824" s="210"/>
      <c r="O824" s="210"/>
      <c r="P824" s="210"/>
      <c r="Q824" s="210"/>
      <c r="R824" s="210"/>
      <c r="S824" s="210"/>
      <c r="T824" s="210"/>
      <c r="U824" s="210"/>
      <c r="V824" s="210"/>
      <c r="W824" s="210"/>
      <c r="X824" s="210"/>
      <c r="Y824" s="210"/>
      <c r="Z824" s="210"/>
    </row>
    <row r="825" ht="12.75" customHeight="1">
      <c r="A825" s="625"/>
      <c r="B825" s="625"/>
      <c r="C825" s="625"/>
      <c r="D825" s="627"/>
      <c r="E825" s="210"/>
      <c r="F825" s="210"/>
      <c r="G825" s="210"/>
      <c r="H825" s="210"/>
      <c r="I825" s="627"/>
      <c r="J825" s="210"/>
      <c r="K825" s="210"/>
      <c r="L825" s="210"/>
      <c r="M825" s="628"/>
      <c r="N825" s="210"/>
      <c r="O825" s="210"/>
      <c r="P825" s="210"/>
      <c r="Q825" s="210"/>
      <c r="R825" s="210"/>
      <c r="S825" s="210"/>
      <c r="T825" s="210"/>
      <c r="U825" s="210"/>
      <c r="V825" s="210"/>
      <c r="W825" s="210"/>
      <c r="X825" s="210"/>
      <c r="Y825" s="210"/>
      <c r="Z825" s="210"/>
    </row>
    <row r="826" ht="12.75" customHeight="1">
      <c r="A826" s="625"/>
      <c r="B826" s="625"/>
      <c r="C826" s="625"/>
      <c r="D826" s="627"/>
      <c r="E826" s="210"/>
      <c r="F826" s="210"/>
      <c r="G826" s="210"/>
      <c r="H826" s="210"/>
      <c r="I826" s="627"/>
      <c r="J826" s="210"/>
      <c r="K826" s="210"/>
      <c r="L826" s="210"/>
      <c r="M826" s="628"/>
      <c r="N826" s="210"/>
      <c r="O826" s="210"/>
      <c r="P826" s="210"/>
      <c r="Q826" s="210"/>
      <c r="R826" s="210"/>
      <c r="S826" s="210"/>
      <c r="T826" s="210"/>
      <c r="U826" s="210"/>
      <c r="V826" s="210"/>
      <c r="W826" s="210"/>
      <c r="X826" s="210"/>
      <c r="Y826" s="210"/>
      <c r="Z826" s="210"/>
    </row>
    <row r="827" ht="12.75" customHeight="1">
      <c r="A827" s="625"/>
      <c r="B827" s="625"/>
      <c r="C827" s="625"/>
      <c r="D827" s="627"/>
      <c r="E827" s="210"/>
      <c r="F827" s="210"/>
      <c r="G827" s="210"/>
      <c r="H827" s="210"/>
      <c r="I827" s="627"/>
      <c r="J827" s="210"/>
      <c r="K827" s="210"/>
      <c r="L827" s="210"/>
      <c r="M827" s="628"/>
      <c r="N827" s="210"/>
      <c r="O827" s="210"/>
      <c r="P827" s="210"/>
      <c r="Q827" s="210"/>
      <c r="R827" s="210"/>
      <c r="S827" s="210"/>
      <c r="T827" s="210"/>
      <c r="U827" s="210"/>
      <c r="V827" s="210"/>
      <c r="W827" s="210"/>
      <c r="X827" s="210"/>
      <c r="Y827" s="210"/>
      <c r="Z827" s="210"/>
    </row>
    <row r="828" ht="12.75" customHeight="1">
      <c r="A828" s="625"/>
      <c r="B828" s="625"/>
      <c r="C828" s="625"/>
      <c r="D828" s="627"/>
      <c r="E828" s="210"/>
      <c r="F828" s="210"/>
      <c r="G828" s="210"/>
      <c r="H828" s="210"/>
      <c r="I828" s="627"/>
      <c r="J828" s="210"/>
      <c r="K828" s="210"/>
      <c r="L828" s="210"/>
      <c r="M828" s="628"/>
      <c r="N828" s="210"/>
      <c r="O828" s="210"/>
      <c r="P828" s="210"/>
      <c r="Q828" s="210"/>
      <c r="R828" s="210"/>
      <c r="S828" s="210"/>
      <c r="T828" s="210"/>
      <c r="U828" s="210"/>
      <c r="V828" s="210"/>
      <c r="W828" s="210"/>
      <c r="X828" s="210"/>
      <c r="Y828" s="210"/>
      <c r="Z828" s="210"/>
    </row>
    <row r="829" ht="12.75" customHeight="1">
      <c r="A829" s="625"/>
      <c r="B829" s="625"/>
      <c r="C829" s="625"/>
      <c r="D829" s="627"/>
      <c r="E829" s="210"/>
      <c r="F829" s="210"/>
      <c r="G829" s="210"/>
      <c r="H829" s="210"/>
      <c r="I829" s="627"/>
      <c r="J829" s="210"/>
      <c r="K829" s="210"/>
      <c r="L829" s="210"/>
      <c r="M829" s="628"/>
      <c r="N829" s="210"/>
      <c r="O829" s="210"/>
      <c r="P829" s="210"/>
      <c r="Q829" s="210"/>
      <c r="R829" s="210"/>
      <c r="S829" s="210"/>
      <c r="T829" s="210"/>
      <c r="U829" s="210"/>
      <c r="V829" s="210"/>
      <c r="W829" s="210"/>
      <c r="X829" s="210"/>
      <c r="Y829" s="210"/>
      <c r="Z829" s="210"/>
    </row>
    <row r="830" ht="12.75" customHeight="1">
      <c r="A830" s="625"/>
      <c r="B830" s="625"/>
      <c r="C830" s="625"/>
      <c r="D830" s="627"/>
      <c r="E830" s="210"/>
      <c r="F830" s="210"/>
      <c r="G830" s="210"/>
      <c r="H830" s="210"/>
      <c r="I830" s="627"/>
      <c r="J830" s="210"/>
      <c r="K830" s="210"/>
      <c r="L830" s="210"/>
      <c r="M830" s="628"/>
      <c r="N830" s="210"/>
      <c r="O830" s="210"/>
      <c r="P830" s="210"/>
      <c r="Q830" s="210"/>
      <c r="R830" s="210"/>
      <c r="S830" s="210"/>
      <c r="T830" s="210"/>
      <c r="U830" s="210"/>
      <c r="V830" s="210"/>
      <c r="W830" s="210"/>
      <c r="X830" s="210"/>
      <c r="Y830" s="210"/>
      <c r="Z830" s="210"/>
    </row>
    <row r="831" ht="12.75" customHeight="1">
      <c r="A831" s="625"/>
      <c r="B831" s="625"/>
      <c r="C831" s="625"/>
      <c r="D831" s="627"/>
      <c r="E831" s="210"/>
      <c r="F831" s="210"/>
      <c r="G831" s="210"/>
      <c r="H831" s="210"/>
      <c r="I831" s="627"/>
      <c r="J831" s="210"/>
      <c r="K831" s="210"/>
      <c r="L831" s="210"/>
      <c r="M831" s="628"/>
      <c r="N831" s="210"/>
      <c r="O831" s="210"/>
      <c r="P831" s="210"/>
      <c r="Q831" s="210"/>
      <c r="R831" s="210"/>
      <c r="S831" s="210"/>
      <c r="T831" s="210"/>
      <c r="U831" s="210"/>
      <c r="V831" s="210"/>
      <c r="W831" s="210"/>
      <c r="X831" s="210"/>
      <c r="Y831" s="210"/>
      <c r="Z831" s="210"/>
    </row>
    <row r="832" ht="12.75" customHeight="1">
      <c r="A832" s="625"/>
      <c r="B832" s="625"/>
      <c r="C832" s="625"/>
      <c r="D832" s="627"/>
      <c r="E832" s="210"/>
      <c r="F832" s="210"/>
      <c r="G832" s="210"/>
      <c r="H832" s="210"/>
      <c r="I832" s="627"/>
      <c r="J832" s="210"/>
      <c r="K832" s="210"/>
      <c r="L832" s="210"/>
      <c r="M832" s="628"/>
      <c r="N832" s="210"/>
      <c r="O832" s="210"/>
      <c r="P832" s="210"/>
      <c r="Q832" s="210"/>
      <c r="R832" s="210"/>
      <c r="S832" s="210"/>
      <c r="T832" s="210"/>
      <c r="U832" s="210"/>
      <c r="V832" s="210"/>
      <c r="W832" s="210"/>
      <c r="X832" s="210"/>
      <c r="Y832" s="210"/>
      <c r="Z832" s="210"/>
    </row>
    <row r="833" ht="12.75" customHeight="1">
      <c r="A833" s="625"/>
      <c r="B833" s="625"/>
      <c r="C833" s="625"/>
      <c r="D833" s="627"/>
      <c r="E833" s="210"/>
      <c r="F833" s="210"/>
      <c r="G833" s="210"/>
      <c r="H833" s="210"/>
      <c r="I833" s="627"/>
      <c r="J833" s="210"/>
      <c r="K833" s="210"/>
      <c r="L833" s="210"/>
      <c r="M833" s="628"/>
      <c r="N833" s="210"/>
      <c r="O833" s="210"/>
      <c r="P833" s="210"/>
      <c r="Q833" s="210"/>
      <c r="R833" s="210"/>
      <c r="S833" s="210"/>
      <c r="T833" s="210"/>
      <c r="U833" s="210"/>
      <c r="V833" s="210"/>
      <c r="W833" s="210"/>
      <c r="X833" s="210"/>
      <c r="Y833" s="210"/>
      <c r="Z833" s="210"/>
    </row>
    <row r="834" ht="12.75" customHeight="1">
      <c r="A834" s="625"/>
      <c r="B834" s="625"/>
      <c r="C834" s="625"/>
      <c r="D834" s="627"/>
      <c r="E834" s="210"/>
      <c r="F834" s="210"/>
      <c r="G834" s="210"/>
      <c r="H834" s="210"/>
      <c r="I834" s="627"/>
      <c r="J834" s="210"/>
      <c r="K834" s="210"/>
      <c r="L834" s="210"/>
      <c r="M834" s="628"/>
      <c r="N834" s="210"/>
      <c r="O834" s="210"/>
      <c r="P834" s="210"/>
      <c r="Q834" s="210"/>
      <c r="R834" s="210"/>
      <c r="S834" s="210"/>
      <c r="T834" s="210"/>
      <c r="U834" s="210"/>
      <c r="V834" s="210"/>
      <c r="W834" s="210"/>
      <c r="X834" s="210"/>
      <c r="Y834" s="210"/>
      <c r="Z834" s="210"/>
    </row>
    <row r="835" ht="12.75" customHeight="1">
      <c r="A835" s="625"/>
      <c r="B835" s="625"/>
      <c r="C835" s="625"/>
      <c r="D835" s="627"/>
      <c r="E835" s="210"/>
      <c r="F835" s="210"/>
      <c r="G835" s="210"/>
      <c r="H835" s="210"/>
      <c r="I835" s="627"/>
      <c r="J835" s="210"/>
      <c r="K835" s="210"/>
      <c r="L835" s="210"/>
      <c r="M835" s="628"/>
      <c r="N835" s="210"/>
      <c r="O835" s="210"/>
      <c r="P835" s="210"/>
      <c r="Q835" s="210"/>
      <c r="R835" s="210"/>
      <c r="S835" s="210"/>
      <c r="T835" s="210"/>
      <c r="U835" s="210"/>
      <c r="V835" s="210"/>
      <c r="W835" s="210"/>
      <c r="X835" s="210"/>
      <c r="Y835" s="210"/>
      <c r="Z835" s="210"/>
    </row>
    <row r="836" ht="12.75" customHeight="1">
      <c r="A836" s="625"/>
      <c r="B836" s="625"/>
      <c r="C836" s="625"/>
      <c r="D836" s="627"/>
      <c r="E836" s="210"/>
      <c r="F836" s="210"/>
      <c r="G836" s="210"/>
      <c r="H836" s="210"/>
      <c r="I836" s="627"/>
      <c r="J836" s="210"/>
      <c r="K836" s="210"/>
      <c r="L836" s="210"/>
      <c r="M836" s="628"/>
      <c r="N836" s="210"/>
      <c r="O836" s="210"/>
      <c r="P836" s="210"/>
      <c r="Q836" s="210"/>
      <c r="R836" s="210"/>
      <c r="S836" s="210"/>
      <c r="T836" s="210"/>
      <c r="U836" s="210"/>
      <c r="V836" s="210"/>
      <c r="W836" s="210"/>
      <c r="X836" s="210"/>
      <c r="Y836" s="210"/>
      <c r="Z836" s="210"/>
    </row>
    <row r="837" ht="12.75" customHeight="1">
      <c r="A837" s="625"/>
      <c r="B837" s="625"/>
      <c r="C837" s="625"/>
      <c r="D837" s="627"/>
      <c r="E837" s="210"/>
      <c r="F837" s="210"/>
      <c r="G837" s="210"/>
      <c r="H837" s="210"/>
      <c r="I837" s="627"/>
      <c r="J837" s="210"/>
      <c r="K837" s="210"/>
      <c r="L837" s="210"/>
      <c r="M837" s="628"/>
      <c r="N837" s="210"/>
      <c r="O837" s="210"/>
      <c r="P837" s="210"/>
      <c r="Q837" s="210"/>
      <c r="R837" s="210"/>
      <c r="S837" s="210"/>
      <c r="T837" s="210"/>
      <c r="U837" s="210"/>
      <c r="V837" s="210"/>
      <c r="W837" s="210"/>
      <c r="X837" s="210"/>
      <c r="Y837" s="210"/>
      <c r="Z837" s="210"/>
    </row>
    <row r="838" ht="12.75" customHeight="1">
      <c r="A838" s="625"/>
      <c r="B838" s="625"/>
      <c r="C838" s="625"/>
      <c r="D838" s="627"/>
      <c r="E838" s="210"/>
      <c r="F838" s="210"/>
      <c r="G838" s="210"/>
      <c r="H838" s="210"/>
      <c r="I838" s="627"/>
      <c r="J838" s="210"/>
      <c r="K838" s="210"/>
      <c r="L838" s="210"/>
      <c r="M838" s="628"/>
      <c r="N838" s="210"/>
      <c r="O838" s="210"/>
      <c r="P838" s="210"/>
      <c r="Q838" s="210"/>
      <c r="R838" s="210"/>
      <c r="S838" s="210"/>
      <c r="T838" s="210"/>
      <c r="U838" s="210"/>
      <c r="V838" s="210"/>
      <c r="W838" s="210"/>
      <c r="X838" s="210"/>
      <c r="Y838" s="210"/>
      <c r="Z838" s="210"/>
    </row>
    <row r="839" ht="12.75" customHeight="1">
      <c r="A839" s="625"/>
      <c r="B839" s="625"/>
      <c r="C839" s="625"/>
      <c r="D839" s="627"/>
      <c r="E839" s="210"/>
      <c r="F839" s="210"/>
      <c r="G839" s="210"/>
      <c r="H839" s="210"/>
      <c r="I839" s="627"/>
      <c r="J839" s="210"/>
      <c r="K839" s="210"/>
      <c r="L839" s="210"/>
      <c r="M839" s="628"/>
      <c r="N839" s="210"/>
      <c r="O839" s="210"/>
      <c r="P839" s="210"/>
      <c r="Q839" s="210"/>
      <c r="R839" s="210"/>
      <c r="S839" s="210"/>
      <c r="T839" s="210"/>
      <c r="U839" s="210"/>
      <c r="V839" s="210"/>
      <c r="W839" s="210"/>
      <c r="X839" s="210"/>
      <c r="Y839" s="210"/>
      <c r="Z839" s="210"/>
    </row>
    <row r="840" ht="12.75" customHeight="1">
      <c r="A840" s="625"/>
      <c r="B840" s="625"/>
      <c r="C840" s="625"/>
      <c r="D840" s="627"/>
      <c r="E840" s="210"/>
      <c r="F840" s="210"/>
      <c r="G840" s="210"/>
      <c r="H840" s="210"/>
      <c r="I840" s="627"/>
      <c r="J840" s="210"/>
      <c r="K840" s="210"/>
      <c r="L840" s="210"/>
      <c r="M840" s="628"/>
      <c r="N840" s="210"/>
      <c r="O840" s="210"/>
      <c r="P840" s="210"/>
      <c r="Q840" s="210"/>
      <c r="R840" s="210"/>
      <c r="S840" s="210"/>
      <c r="T840" s="210"/>
      <c r="U840" s="210"/>
      <c r="V840" s="210"/>
      <c r="W840" s="210"/>
      <c r="X840" s="210"/>
      <c r="Y840" s="210"/>
      <c r="Z840" s="210"/>
    </row>
    <row r="841" ht="12.75" customHeight="1">
      <c r="A841" s="625"/>
      <c r="B841" s="625"/>
      <c r="C841" s="625"/>
      <c r="D841" s="627"/>
      <c r="E841" s="210"/>
      <c r="F841" s="210"/>
      <c r="G841" s="210"/>
      <c r="H841" s="210"/>
      <c r="I841" s="627"/>
      <c r="J841" s="210"/>
      <c r="K841" s="210"/>
      <c r="L841" s="210"/>
      <c r="M841" s="628"/>
      <c r="N841" s="210"/>
      <c r="O841" s="210"/>
      <c r="P841" s="210"/>
      <c r="Q841" s="210"/>
      <c r="R841" s="210"/>
      <c r="S841" s="210"/>
      <c r="T841" s="210"/>
      <c r="U841" s="210"/>
      <c r="V841" s="210"/>
      <c r="W841" s="210"/>
      <c r="X841" s="210"/>
      <c r="Y841" s="210"/>
      <c r="Z841" s="210"/>
    </row>
    <row r="842" ht="12.75" customHeight="1">
      <c r="A842" s="625"/>
      <c r="B842" s="625"/>
      <c r="C842" s="625"/>
      <c r="D842" s="627"/>
      <c r="E842" s="210"/>
      <c r="F842" s="210"/>
      <c r="G842" s="210"/>
      <c r="H842" s="210"/>
      <c r="I842" s="627"/>
      <c r="J842" s="210"/>
      <c r="K842" s="210"/>
      <c r="L842" s="210"/>
      <c r="M842" s="628"/>
      <c r="N842" s="210"/>
      <c r="O842" s="210"/>
      <c r="P842" s="210"/>
      <c r="Q842" s="210"/>
      <c r="R842" s="210"/>
      <c r="S842" s="210"/>
      <c r="T842" s="210"/>
      <c r="U842" s="210"/>
      <c r="V842" s="210"/>
      <c r="W842" s="210"/>
      <c r="X842" s="210"/>
      <c r="Y842" s="210"/>
      <c r="Z842" s="210"/>
    </row>
    <row r="843" ht="12.75" customHeight="1">
      <c r="A843" s="625"/>
      <c r="B843" s="625"/>
      <c r="C843" s="625"/>
      <c r="D843" s="627"/>
      <c r="E843" s="210"/>
      <c r="F843" s="210"/>
      <c r="G843" s="210"/>
      <c r="H843" s="210"/>
      <c r="I843" s="627"/>
      <c r="J843" s="210"/>
      <c r="K843" s="210"/>
      <c r="L843" s="210"/>
      <c r="M843" s="628"/>
      <c r="N843" s="210"/>
      <c r="O843" s="210"/>
      <c r="P843" s="210"/>
      <c r="Q843" s="210"/>
      <c r="R843" s="210"/>
      <c r="S843" s="210"/>
      <c r="T843" s="210"/>
      <c r="U843" s="210"/>
      <c r="V843" s="210"/>
      <c r="W843" s="210"/>
      <c r="X843" s="210"/>
      <c r="Y843" s="210"/>
      <c r="Z843" s="210"/>
    </row>
    <row r="844" ht="12.75" customHeight="1">
      <c r="A844" s="625"/>
      <c r="B844" s="625"/>
      <c r="C844" s="625"/>
      <c r="D844" s="627"/>
      <c r="E844" s="210"/>
      <c r="F844" s="210"/>
      <c r="G844" s="210"/>
      <c r="H844" s="210"/>
      <c r="I844" s="627"/>
      <c r="J844" s="210"/>
      <c r="K844" s="210"/>
      <c r="L844" s="210"/>
      <c r="M844" s="628"/>
      <c r="N844" s="210"/>
      <c r="O844" s="210"/>
      <c r="P844" s="210"/>
      <c r="Q844" s="210"/>
      <c r="R844" s="210"/>
      <c r="S844" s="210"/>
      <c r="T844" s="210"/>
      <c r="U844" s="210"/>
      <c r="V844" s="210"/>
      <c r="W844" s="210"/>
      <c r="X844" s="210"/>
      <c r="Y844" s="210"/>
      <c r="Z844" s="210"/>
    </row>
    <row r="845" ht="12.75" customHeight="1">
      <c r="A845" s="625"/>
      <c r="B845" s="625"/>
      <c r="C845" s="625"/>
      <c r="D845" s="627"/>
      <c r="E845" s="210"/>
      <c r="F845" s="210"/>
      <c r="G845" s="210"/>
      <c r="H845" s="210"/>
      <c r="I845" s="627"/>
      <c r="J845" s="210"/>
      <c r="K845" s="210"/>
      <c r="L845" s="210"/>
      <c r="M845" s="628"/>
      <c r="N845" s="210"/>
      <c r="O845" s="210"/>
      <c r="P845" s="210"/>
      <c r="Q845" s="210"/>
      <c r="R845" s="210"/>
      <c r="S845" s="210"/>
      <c r="T845" s="210"/>
      <c r="U845" s="210"/>
      <c r="V845" s="210"/>
      <c r="W845" s="210"/>
      <c r="X845" s="210"/>
      <c r="Y845" s="210"/>
      <c r="Z845" s="210"/>
    </row>
    <row r="846" ht="12.75" customHeight="1">
      <c r="A846" s="625"/>
      <c r="B846" s="625"/>
      <c r="C846" s="625"/>
      <c r="D846" s="627"/>
      <c r="E846" s="210"/>
      <c r="F846" s="210"/>
      <c r="G846" s="210"/>
      <c r="H846" s="210"/>
      <c r="I846" s="627"/>
      <c r="J846" s="210"/>
      <c r="K846" s="210"/>
      <c r="L846" s="210"/>
      <c r="M846" s="628"/>
      <c r="N846" s="210"/>
      <c r="O846" s="210"/>
      <c r="P846" s="210"/>
      <c r="Q846" s="210"/>
      <c r="R846" s="210"/>
      <c r="S846" s="210"/>
      <c r="T846" s="210"/>
      <c r="U846" s="210"/>
      <c r="V846" s="210"/>
      <c r="W846" s="210"/>
      <c r="X846" s="210"/>
      <c r="Y846" s="210"/>
      <c r="Z846" s="210"/>
    </row>
    <row r="847" ht="12.75" customHeight="1">
      <c r="A847" s="625"/>
      <c r="B847" s="625"/>
      <c r="C847" s="625"/>
      <c r="D847" s="627"/>
      <c r="E847" s="210"/>
      <c r="F847" s="210"/>
      <c r="G847" s="210"/>
      <c r="H847" s="210"/>
      <c r="I847" s="627"/>
      <c r="J847" s="210"/>
      <c r="K847" s="210"/>
      <c r="L847" s="210"/>
      <c r="M847" s="628"/>
      <c r="N847" s="210"/>
      <c r="O847" s="210"/>
      <c r="P847" s="210"/>
      <c r="Q847" s="210"/>
      <c r="R847" s="210"/>
      <c r="S847" s="210"/>
      <c r="T847" s="210"/>
      <c r="U847" s="210"/>
      <c r="V847" s="210"/>
      <c r="W847" s="210"/>
      <c r="X847" s="210"/>
      <c r="Y847" s="210"/>
      <c r="Z847" s="210"/>
    </row>
    <row r="848" ht="12.75" customHeight="1">
      <c r="A848" s="625"/>
      <c r="B848" s="625"/>
      <c r="C848" s="625"/>
      <c r="D848" s="627"/>
      <c r="E848" s="210"/>
      <c r="F848" s="210"/>
      <c r="G848" s="210"/>
      <c r="H848" s="210"/>
      <c r="I848" s="627"/>
      <c r="J848" s="210"/>
      <c r="K848" s="210"/>
      <c r="L848" s="210"/>
      <c r="M848" s="628"/>
      <c r="N848" s="210"/>
      <c r="O848" s="210"/>
      <c r="P848" s="210"/>
      <c r="Q848" s="210"/>
      <c r="R848" s="210"/>
      <c r="S848" s="210"/>
      <c r="T848" s="210"/>
      <c r="U848" s="210"/>
      <c r="V848" s="210"/>
      <c r="W848" s="210"/>
      <c r="X848" s="210"/>
      <c r="Y848" s="210"/>
      <c r="Z848" s="210"/>
    </row>
    <row r="849" ht="12.75" customHeight="1">
      <c r="A849" s="625"/>
      <c r="B849" s="625"/>
      <c r="C849" s="625"/>
      <c r="D849" s="627"/>
      <c r="E849" s="210"/>
      <c r="F849" s="210"/>
      <c r="G849" s="210"/>
      <c r="H849" s="210"/>
      <c r="I849" s="627"/>
      <c r="J849" s="210"/>
      <c r="K849" s="210"/>
      <c r="L849" s="210"/>
      <c r="M849" s="628"/>
      <c r="N849" s="210"/>
      <c r="O849" s="210"/>
      <c r="P849" s="210"/>
      <c r="Q849" s="210"/>
      <c r="R849" s="210"/>
      <c r="S849" s="210"/>
      <c r="T849" s="210"/>
      <c r="U849" s="210"/>
      <c r="V849" s="210"/>
      <c r="W849" s="210"/>
      <c r="X849" s="210"/>
      <c r="Y849" s="210"/>
      <c r="Z849" s="210"/>
    </row>
    <row r="850" ht="12.75" customHeight="1">
      <c r="A850" s="625"/>
      <c r="B850" s="625"/>
      <c r="C850" s="625"/>
      <c r="D850" s="627"/>
      <c r="E850" s="210"/>
      <c r="F850" s="210"/>
      <c r="G850" s="210"/>
      <c r="H850" s="210"/>
      <c r="I850" s="627"/>
      <c r="J850" s="210"/>
      <c r="K850" s="210"/>
      <c r="L850" s="210"/>
      <c r="M850" s="628"/>
      <c r="N850" s="210"/>
      <c r="O850" s="210"/>
      <c r="P850" s="210"/>
      <c r="Q850" s="210"/>
      <c r="R850" s="210"/>
      <c r="S850" s="210"/>
      <c r="T850" s="210"/>
      <c r="U850" s="210"/>
      <c r="V850" s="210"/>
      <c r="W850" s="210"/>
      <c r="X850" s="210"/>
      <c r="Y850" s="210"/>
      <c r="Z850" s="210"/>
    </row>
    <row r="851" ht="12.75" customHeight="1">
      <c r="A851" s="625"/>
      <c r="B851" s="625"/>
      <c r="C851" s="625"/>
      <c r="D851" s="627"/>
      <c r="E851" s="210"/>
      <c r="F851" s="210"/>
      <c r="G851" s="210"/>
      <c r="H851" s="210"/>
      <c r="I851" s="627"/>
      <c r="J851" s="210"/>
      <c r="K851" s="210"/>
      <c r="L851" s="210"/>
      <c r="M851" s="628"/>
      <c r="N851" s="210"/>
      <c r="O851" s="210"/>
      <c r="P851" s="210"/>
      <c r="Q851" s="210"/>
      <c r="R851" s="210"/>
      <c r="S851" s="210"/>
      <c r="T851" s="210"/>
      <c r="U851" s="210"/>
      <c r="V851" s="210"/>
      <c r="W851" s="210"/>
      <c r="X851" s="210"/>
      <c r="Y851" s="210"/>
      <c r="Z851" s="210"/>
    </row>
    <row r="852" ht="12.75" customHeight="1">
      <c r="A852" s="625"/>
      <c r="B852" s="625"/>
      <c r="C852" s="625"/>
      <c r="D852" s="627"/>
      <c r="E852" s="210"/>
      <c r="F852" s="210"/>
      <c r="G852" s="210"/>
      <c r="H852" s="210"/>
      <c r="I852" s="627"/>
      <c r="J852" s="210"/>
      <c r="K852" s="210"/>
      <c r="L852" s="210"/>
      <c r="M852" s="628"/>
      <c r="N852" s="210"/>
      <c r="O852" s="210"/>
      <c r="P852" s="210"/>
      <c r="Q852" s="210"/>
      <c r="R852" s="210"/>
      <c r="S852" s="210"/>
      <c r="T852" s="210"/>
      <c r="U852" s="210"/>
      <c r="V852" s="210"/>
      <c r="W852" s="210"/>
      <c r="X852" s="210"/>
      <c r="Y852" s="210"/>
      <c r="Z852" s="210"/>
    </row>
    <row r="853" ht="12.75" customHeight="1">
      <c r="A853" s="625"/>
      <c r="B853" s="625"/>
      <c r="C853" s="625"/>
      <c r="D853" s="627"/>
      <c r="E853" s="210"/>
      <c r="F853" s="210"/>
      <c r="G853" s="210"/>
      <c r="H853" s="210"/>
      <c r="I853" s="627"/>
      <c r="J853" s="210"/>
      <c r="K853" s="210"/>
      <c r="L853" s="210"/>
      <c r="M853" s="628"/>
      <c r="N853" s="210"/>
      <c r="O853" s="210"/>
      <c r="P853" s="210"/>
      <c r="Q853" s="210"/>
      <c r="R853" s="210"/>
      <c r="S853" s="210"/>
      <c r="T853" s="210"/>
      <c r="U853" s="210"/>
      <c r="V853" s="210"/>
      <c r="W853" s="210"/>
      <c r="X853" s="210"/>
      <c r="Y853" s="210"/>
      <c r="Z853" s="210"/>
    </row>
    <row r="854" ht="12.75" customHeight="1">
      <c r="A854" s="625"/>
      <c r="B854" s="625"/>
      <c r="C854" s="625"/>
      <c r="D854" s="627"/>
      <c r="E854" s="210"/>
      <c r="F854" s="210"/>
      <c r="G854" s="210"/>
      <c r="H854" s="210"/>
      <c r="I854" s="627"/>
      <c r="J854" s="210"/>
      <c r="K854" s="210"/>
      <c r="L854" s="210"/>
      <c r="M854" s="628"/>
      <c r="N854" s="210"/>
      <c r="O854" s="210"/>
      <c r="P854" s="210"/>
      <c r="Q854" s="210"/>
      <c r="R854" s="210"/>
      <c r="S854" s="210"/>
      <c r="T854" s="210"/>
      <c r="U854" s="210"/>
      <c r="V854" s="210"/>
      <c r="W854" s="210"/>
      <c r="X854" s="210"/>
      <c r="Y854" s="210"/>
      <c r="Z854" s="210"/>
    </row>
    <row r="855" ht="12.75" customHeight="1">
      <c r="A855" s="625"/>
      <c r="B855" s="625"/>
      <c r="C855" s="625"/>
      <c r="D855" s="627"/>
      <c r="E855" s="210"/>
      <c r="F855" s="210"/>
      <c r="G855" s="210"/>
      <c r="H855" s="210"/>
      <c r="I855" s="627"/>
      <c r="J855" s="210"/>
      <c r="K855" s="210"/>
      <c r="L855" s="210"/>
      <c r="M855" s="628"/>
      <c r="N855" s="210"/>
      <c r="O855" s="210"/>
      <c r="P855" s="210"/>
      <c r="Q855" s="210"/>
      <c r="R855" s="210"/>
      <c r="S855" s="210"/>
      <c r="T855" s="210"/>
      <c r="U855" s="210"/>
      <c r="V855" s="210"/>
      <c r="W855" s="210"/>
      <c r="X855" s="210"/>
      <c r="Y855" s="210"/>
      <c r="Z855" s="210"/>
    </row>
    <row r="856" ht="12.75" customHeight="1">
      <c r="A856" s="625"/>
      <c r="B856" s="625"/>
      <c r="C856" s="625"/>
      <c r="D856" s="627"/>
      <c r="E856" s="210"/>
      <c r="F856" s="210"/>
      <c r="G856" s="210"/>
      <c r="H856" s="210"/>
      <c r="I856" s="627"/>
      <c r="J856" s="210"/>
      <c r="K856" s="210"/>
      <c r="L856" s="210"/>
      <c r="M856" s="628"/>
      <c r="N856" s="210"/>
      <c r="O856" s="210"/>
      <c r="P856" s="210"/>
      <c r="Q856" s="210"/>
      <c r="R856" s="210"/>
      <c r="S856" s="210"/>
      <c r="T856" s="210"/>
      <c r="U856" s="210"/>
      <c r="V856" s="210"/>
      <c r="W856" s="210"/>
      <c r="X856" s="210"/>
      <c r="Y856" s="210"/>
      <c r="Z856" s="210"/>
    </row>
    <row r="857" ht="12.75" customHeight="1">
      <c r="A857" s="625"/>
      <c r="B857" s="625"/>
      <c r="C857" s="625"/>
      <c r="D857" s="627"/>
      <c r="E857" s="210"/>
      <c r="F857" s="210"/>
      <c r="G857" s="210"/>
      <c r="H857" s="210"/>
      <c r="I857" s="627"/>
      <c r="J857" s="210"/>
      <c r="K857" s="210"/>
      <c r="L857" s="210"/>
      <c r="M857" s="628"/>
      <c r="N857" s="210"/>
      <c r="O857" s="210"/>
      <c r="P857" s="210"/>
      <c r="Q857" s="210"/>
      <c r="R857" s="210"/>
      <c r="S857" s="210"/>
      <c r="T857" s="210"/>
      <c r="U857" s="210"/>
      <c r="V857" s="210"/>
      <c r="W857" s="210"/>
      <c r="X857" s="210"/>
      <c r="Y857" s="210"/>
      <c r="Z857" s="210"/>
    </row>
    <row r="858" ht="12.75" customHeight="1">
      <c r="A858" s="625"/>
      <c r="B858" s="625"/>
      <c r="C858" s="625"/>
      <c r="D858" s="627"/>
      <c r="E858" s="210"/>
      <c r="F858" s="210"/>
      <c r="G858" s="210"/>
      <c r="H858" s="210"/>
      <c r="I858" s="627"/>
      <c r="J858" s="210"/>
      <c r="K858" s="210"/>
      <c r="L858" s="210"/>
      <c r="M858" s="628"/>
      <c r="N858" s="210"/>
      <c r="O858" s="210"/>
      <c r="P858" s="210"/>
      <c r="Q858" s="210"/>
      <c r="R858" s="210"/>
      <c r="S858" s="210"/>
      <c r="T858" s="210"/>
      <c r="U858" s="210"/>
      <c r="V858" s="210"/>
      <c r="W858" s="210"/>
      <c r="X858" s="210"/>
      <c r="Y858" s="210"/>
      <c r="Z858" s="210"/>
    </row>
    <row r="859" ht="12.75" customHeight="1">
      <c r="A859" s="625"/>
      <c r="B859" s="625"/>
      <c r="C859" s="625"/>
      <c r="D859" s="627"/>
      <c r="E859" s="210"/>
      <c r="F859" s="210"/>
      <c r="G859" s="210"/>
      <c r="H859" s="210"/>
      <c r="I859" s="627"/>
      <c r="J859" s="210"/>
      <c r="K859" s="210"/>
      <c r="L859" s="210"/>
      <c r="M859" s="628"/>
      <c r="N859" s="210"/>
      <c r="O859" s="210"/>
      <c r="P859" s="210"/>
      <c r="Q859" s="210"/>
      <c r="R859" s="210"/>
      <c r="S859" s="210"/>
      <c r="T859" s="210"/>
      <c r="U859" s="210"/>
      <c r="V859" s="210"/>
      <c r="W859" s="210"/>
      <c r="X859" s="210"/>
      <c r="Y859" s="210"/>
      <c r="Z859" s="210"/>
    </row>
    <row r="860" ht="12.75" customHeight="1">
      <c r="A860" s="625"/>
      <c r="B860" s="625"/>
      <c r="C860" s="625"/>
      <c r="D860" s="627"/>
      <c r="E860" s="210"/>
      <c r="F860" s="210"/>
      <c r="G860" s="210"/>
      <c r="H860" s="210"/>
      <c r="I860" s="627"/>
      <c r="J860" s="210"/>
      <c r="K860" s="210"/>
      <c r="L860" s="210"/>
      <c r="M860" s="628"/>
      <c r="N860" s="210"/>
      <c r="O860" s="210"/>
      <c r="P860" s="210"/>
      <c r="Q860" s="210"/>
      <c r="R860" s="210"/>
      <c r="S860" s="210"/>
      <c r="T860" s="210"/>
      <c r="U860" s="210"/>
      <c r="V860" s="210"/>
      <c r="W860" s="210"/>
      <c r="X860" s="210"/>
      <c r="Y860" s="210"/>
      <c r="Z860" s="210"/>
    </row>
    <row r="861" ht="12.75" customHeight="1">
      <c r="A861" s="625"/>
      <c r="B861" s="625"/>
      <c r="C861" s="625"/>
      <c r="D861" s="627"/>
      <c r="E861" s="210"/>
      <c r="F861" s="210"/>
      <c r="G861" s="210"/>
      <c r="H861" s="210"/>
      <c r="I861" s="627"/>
      <c r="J861" s="210"/>
      <c r="K861" s="210"/>
      <c r="L861" s="210"/>
      <c r="M861" s="628"/>
      <c r="N861" s="210"/>
      <c r="O861" s="210"/>
      <c r="P861" s="210"/>
      <c r="Q861" s="210"/>
      <c r="R861" s="210"/>
      <c r="S861" s="210"/>
      <c r="T861" s="210"/>
      <c r="U861" s="210"/>
      <c r="V861" s="210"/>
      <c r="W861" s="210"/>
      <c r="X861" s="210"/>
      <c r="Y861" s="210"/>
      <c r="Z861" s="210"/>
    </row>
    <row r="862" ht="12.75" customHeight="1">
      <c r="A862" s="625"/>
      <c r="B862" s="625"/>
      <c r="C862" s="625"/>
      <c r="D862" s="627"/>
      <c r="E862" s="210"/>
      <c r="F862" s="210"/>
      <c r="G862" s="210"/>
      <c r="H862" s="210"/>
      <c r="I862" s="627"/>
      <c r="J862" s="210"/>
      <c r="K862" s="210"/>
      <c r="L862" s="210"/>
      <c r="M862" s="628"/>
      <c r="N862" s="210"/>
      <c r="O862" s="210"/>
      <c r="P862" s="210"/>
      <c r="Q862" s="210"/>
      <c r="R862" s="210"/>
      <c r="S862" s="210"/>
      <c r="T862" s="210"/>
      <c r="U862" s="210"/>
      <c r="V862" s="210"/>
      <c r="W862" s="210"/>
      <c r="X862" s="210"/>
      <c r="Y862" s="210"/>
      <c r="Z862" s="210"/>
    </row>
    <row r="863" ht="12.75" customHeight="1">
      <c r="A863" s="625"/>
      <c r="B863" s="625"/>
      <c r="C863" s="625"/>
      <c r="D863" s="627"/>
      <c r="E863" s="210"/>
      <c r="F863" s="210"/>
      <c r="G863" s="210"/>
      <c r="H863" s="210"/>
      <c r="I863" s="627"/>
      <c r="J863" s="210"/>
      <c r="K863" s="210"/>
      <c r="L863" s="210"/>
      <c r="M863" s="628"/>
      <c r="N863" s="210"/>
      <c r="O863" s="210"/>
      <c r="P863" s="210"/>
      <c r="Q863" s="210"/>
      <c r="R863" s="210"/>
      <c r="S863" s="210"/>
      <c r="T863" s="210"/>
      <c r="U863" s="210"/>
      <c r="V863" s="210"/>
      <c r="W863" s="210"/>
      <c r="X863" s="210"/>
      <c r="Y863" s="210"/>
      <c r="Z863" s="210"/>
    </row>
    <row r="864" ht="12.75" customHeight="1">
      <c r="A864" s="625"/>
      <c r="B864" s="625"/>
      <c r="C864" s="625"/>
      <c r="D864" s="627"/>
      <c r="E864" s="210"/>
      <c r="F864" s="210"/>
      <c r="G864" s="210"/>
      <c r="H864" s="210"/>
      <c r="I864" s="627"/>
      <c r="J864" s="210"/>
      <c r="K864" s="210"/>
      <c r="L864" s="210"/>
      <c r="M864" s="628"/>
      <c r="N864" s="210"/>
      <c r="O864" s="210"/>
      <c r="P864" s="210"/>
      <c r="Q864" s="210"/>
      <c r="R864" s="210"/>
      <c r="S864" s="210"/>
      <c r="T864" s="210"/>
      <c r="U864" s="210"/>
      <c r="V864" s="210"/>
      <c r="W864" s="210"/>
      <c r="X864" s="210"/>
      <c r="Y864" s="210"/>
      <c r="Z864" s="210"/>
    </row>
    <row r="865" ht="12.75" customHeight="1">
      <c r="A865" s="625"/>
      <c r="B865" s="625"/>
      <c r="C865" s="625"/>
      <c r="D865" s="627"/>
      <c r="E865" s="210"/>
      <c r="F865" s="210"/>
      <c r="G865" s="210"/>
      <c r="H865" s="210"/>
      <c r="I865" s="627"/>
      <c r="J865" s="210"/>
      <c r="K865" s="210"/>
      <c r="L865" s="210"/>
      <c r="M865" s="628"/>
      <c r="N865" s="210"/>
      <c r="O865" s="210"/>
      <c r="P865" s="210"/>
      <c r="Q865" s="210"/>
      <c r="R865" s="210"/>
      <c r="S865" s="210"/>
      <c r="T865" s="210"/>
      <c r="U865" s="210"/>
      <c r="V865" s="210"/>
      <c r="W865" s="210"/>
      <c r="X865" s="210"/>
      <c r="Y865" s="210"/>
      <c r="Z865" s="210"/>
    </row>
    <row r="866" ht="12.75" customHeight="1">
      <c r="A866" s="625"/>
      <c r="B866" s="625"/>
      <c r="C866" s="625"/>
      <c r="D866" s="627"/>
      <c r="E866" s="210"/>
      <c r="F866" s="210"/>
      <c r="G866" s="210"/>
      <c r="H866" s="210"/>
      <c r="I866" s="627"/>
      <c r="J866" s="210"/>
      <c r="K866" s="210"/>
      <c r="L866" s="210"/>
      <c r="M866" s="628"/>
      <c r="N866" s="210"/>
      <c r="O866" s="210"/>
      <c r="P866" s="210"/>
      <c r="Q866" s="210"/>
      <c r="R866" s="210"/>
      <c r="S866" s="210"/>
      <c r="T866" s="210"/>
      <c r="U866" s="210"/>
      <c r="V866" s="210"/>
      <c r="W866" s="210"/>
      <c r="X866" s="210"/>
      <c r="Y866" s="210"/>
      <c r="Z866" s="210"/>
    </row>
    <row r="867" ht="12.75" customHeight="1">
      <c r="A867" s="625"/>
      <c r="B867" s="625"/>
      <c r="C867" s="625"/>
      <c r="D867" s="627"/>
      <c r="E867" s="210"/>
      <c r="F867" s="210"/>
      <c r="G867" s="210"/>
      <c r="H867" s="210"/>
      <c r="I867" s="627"/>
      <c r="J867" s="210"/>
      <c r="K867" s="210"/>
      <c r="L867" s="210"/>
      <c r="M867" s="628"/>
      <c r="N867" s="210"/>
      <c r="O867" s="210"/>
      <c r="P867" s="210"/>
      <c r="Q867" s="210"/>
      <c r="R867" s="210"/>
      <c r="S867" s="210"/>
      <c r="T867" s="210"/>
      <c r="U867" s="210"/>
      <c r="V867" s="210"/>
      <c r="W867" s="210"/>
      <c r="X867" s="210"/>
      <c r="Y867" s="210"/>
      <c r="Z867" s="210"/>
    </row>
    <row r="868" ht="12.75" customHeight="1">
      <c r="A868" s="625"/>
      <c r="B868" s="625"/>
      <c r="C868" s="625"/>
      <c r="D868" s="627"/>
      <c r="E868" s="210"/>
      <c r="F868" s="210"/>
      <c r="G868" s="210"/>
      <c r="H868" s="210"/>
      <c r="I868" s="627"/>
      <c r="J868" s="210"/>
      <c r="K868" s="210"/>
      <c r="L868" s="210"/>
      <c r="M868" s="628"/>
      <c r="N868" s="210"/>
      <c r="O868" s="210"/>
      <c r="P868" s="210"/>
      <c r="Q868" s="210"/>
      <c r="R868" s="210"/>
      <c r="S868" s="210"/>
      <c r="T868" s="210"/>
      <c r="U868" s="210"/>
      <c r="V868" s="210"/>
      <c r="W868" s="210"/>
      <c r="X868" s="210"/>
      <c r="Y868" s="210"/>
      <c r="Z868" s="210"/>
    </row>
    <row r="869" ht="12.75" customHeight="1">
      <c r="A869" s="625"/>
      <c r="B869" s="625"/>
      <c r="C869" s="625"/>
      <c r="D869" s="627"/>
      <c r="E869" s="210"/>
      <c r="F869" s="210"/>
      <c r="G869" s="210"/>
      <c r="H869" s="210"/>
      <c r="I869" s="627"/>
      <c r="J869" s="210"/>
      <c r="K869" s="210"/>
      <c r="L869" s="210"/>
      <c r="M869" s="628"/>
      <c r="N869" s="210"/>
      <c r="O869" s="210"/>
      <c r="P869" s="210"/>
      <c r="Q869" s="210"/>
      <c r="R869" s="210"/>
      <c r="S869" s="210"/>
      <c r="T869" s="210"/>
      <c r="U869" s="210"/>
      <c r="V869" s="210"/>
      <c r="W869" s="210"/>
      <c r="X869" s="210"/>
      <c r="Y869" s="210"/>
      <c r="Z869" s="210"/>
    </row>
    <row r="870" ht="12.75" customHeight="1">
      <c r="A870" s="625"/>
      <c r="B870" s="625"/>
      <c r="C870" s="625"/>
      <c r="D870" s="627"/>
      <c r="E870" s="210"/>
      <c r="F870" s="210"/>
      <c r="G870" s="210"/>
      <c r="H870" s="210"/>
      <c r="I870" s="627"/>
      <c r="J870" s="210"/>
      <c r="K870" s="210"/>
      <c r="L870" s="210"/>
      <c r="M870" s="628"/>
      <c r="N870" s="210"/>
      <c r="O870" s="210"/>
      <c r="P870" s="210"/>
      <c r="Q870" s="210"/>
      <c r="R870" s="210"/>
      <c r="S870" s="210"/>
      <c r="T870" s="210"/>
      <c r="U870" s="210"/>
      <c r="V870" s="210"/>
      <c r="W870" s="210"/>
      <c r="X870" s="210"/>
      <c r="Y870" s="210"/>
      <c r="Z870" s="210"/>
    </row>
    <row r="871" ht="12.75" customHeight="1">
      <c r="A871" s="625"/>
      <c r="B871" s="625"/>
      <c r="C871" s="625"/>
      <c r="D871" s="627"/>
      <c r="E871" s="210"/>
      <c r="F871" s="210"/>
      <c r="G871" s="210"/>
      <c r="H871" s="210"/>
      <c r="I871" s="627"/>
      <c r="J871" s="210"/>
      <c r="K871" s="210"/>
      <c r="L871" s="210"/>
      <c r="M871" s="628"/>
      <c r="N871" s="210"/>
      <c r="O871" s="210"/>
      <c r="P871" s="210"/>
      <c r="Q871" s="210"/>
      <c r="R871" s="210"/>
      <c r="S871" s="210"/>
      <c r="T871" s="210"/>
      <c r="U871" s="210"/>
      <c r="V871" s="210"/>
      <c r="W871" s="210"/>
      <c r="X871" s="210"/>
      <c r="Y871" s="210"/>
      <c r="Z871" s="210"/>
    </row>
    <row r="872" ht="12.75" customHeight="1">
      <c r="A872" s="625"/>
      <c r="B872" s="625"/>
      <c r="C872" s="625"/>
      <c r="D872" s="627"/>
      <c r="E872" s="210"/>
      <c r="F872" s="210"/>
      <c r="G872" s="210"/>
      <c r="H872" s="210"/>
      <c r="I872" s="627"/>
      <c r="J872" s="210"/>
      <c r="K872" s="210"/>
      <c r="L872" s="210"/>
      <c r="M872" s="628"/>
      <c r="N872" s="210"/>
      <c r="O872" s="210"/>
      <c r="P872" s="210"/>
      <c r="Q872" s="210"/>
      <c r="R872" s="210"/>
      <c r="S872" s="210"/>
      <c r="T872" s="210"/>
      <c r="U872" s="210"/>
      <c r="V872" s="210"/>
      <c r="W872" s="210"/>
      <c r="X872" s="210"/>
      <c r="Y872" s="210"/>
      <c r="Z872" s="210"/>
    </row>
    <row r="873" ht="12.75" customHeight="1">
      <c r="A873" s="625"/>
      <c r="B873" s="625"/>
      <c r="C873" s="625"/>
      <c r="D873" s="627"/>
      <c r="E873" s="210"/>
      <c r="F873" s="210"/>
      <c r="G873" s="210"/>
      <c r="H873" s="210"/>
      <c r="I873" s="627"/>
      <c r="J873" s="210"/>
      <c r="K873" s="210"/>
      <c r="L873" s="210"/>
      <c r="M873" s="628"/>
      <c r="N873" s="210"/>
      <c r="O873" s="210"/>
      <c r="P873" s="210"/>
      <c r="Q873" s="210"/>
      <c r="R873" s="210"/>
      <c r="S873" s="210"/>
      <c r="T873" s="210"/>
      <c r="U873" s="210"/>
      <c r="V873" s="210"/>
      <c r="W873" s="210"/>
      <c r="X873" s="210"/>
      <c r="Y873" s="210"/>
      <c r="Z873" s="210"/>
    </row>
    <row r="874" ht="12.75" customHeight="1">
      <c r="A874" s="625"/>
      <c r="B874" s="625"/>
      <c r="C874" s="625"/>
      <c r="D874" s="627"/>
      <c r="E874" s="210"/>
      <c r="F874" s="210"/>
      <c r="G874" s="210"/>
      <c r="H874" s="210"/>
      <c r="I874" s="627"/>
      <c r="J874" s="210"/>
      <c r="K874" s="210"/>
      <c r="L874" s="210"/>
      <c r="M874" s="628"/>
      <c r="N874" s="210"/>
      <c r="O874" s="210"/>
      <c r="P874" s="210"/>
      <c r="Q874" s="210"/>
      <c r="R874" s="210"/>
      <c r="S874" s="210"/>
      <c r="T874" s="210"/>
      <c r="U874" s="210"/>
      <c r="V874" s="210"/>
      <c r="W874" s="210"/>
      <c r="X874" s="210"/>
      <c r="Y874" s="210"/>
      <c r="Z874" s="210"/>
    </row>
    <row r="875" ht="12.75" customHeight="1">
      <c r="A875" s="625"/>
      <c r="B875" s="625"/>
      <c r="C875" s="625"/>
      <c r="D875" s="627"/>
      <c r="E875" s="210"/>
      <c r="F875" s="210"/>
      <c r="G875" s="210"/>
      <c r="H875" s="210"/>
      <c r="I875" s="627"/>
      <c r="J875" s="210"/>
      <c r="K875" s="210"/>
      <c r="L875" s="210"/>
      <c r="M875" s="628"/>
      <c r="N875" s="210"/>
      <c r="O875" s="210"/>
      <c r="P875" s="210"/>
      <c r="Q875" s="210"/>
      <c r="R875" s="210"/>
      <c r="S875" s="210"/>
      <c r="T875" s="210"/>
      <c r="U875" s="210"/>
      <c r="V875" s="210"/>
      <c r="W875" s="210"/>
      <c r="X875" s="210"/>
      <c r="Y875" s="210"/>
      <c r="Z875" s="210"/>
    </row>
    <row r="876" ht="12.75" customHeight="1">
      <c r="A876" s="625"/>
      <c r="B876" s="625"/>
      <c r="C876" s="625"/>
      <c r="D876" s="627"/>
      <c r="E876" s="210"/>
      <c r="F876" s="210"/>
      <c r="G876" s="210"/>
      <c r="H876" s="210"/>
      <c r="I876" s="627"/>
      <c r="J876" s="210"/>
      <c r="K876" s="210"/>
      <c r="L876" s="210"/>
      <c r="M876" s="628"/>
      <c r="N876" s="210"/>
      <c r="O876" s="210"/>
      <c r="P876" s="210"/>
      <c r="Q876" s="210"/>
      <c r="R876" s="210"/>
      <c r="S876" s="210"/>
      <c r="T876" s="210"/>
      <c r="U876" s="210"/>
      <c r="V876" s="210"/>
      <c r="W876" s="210"/>
      <c r="X876" s="210"/>
      <c r="Y876" s="210"/>
      <c r="Z876" s="210"/>
    </row>
    <row r="877" ht="12.75" customHeight="1">
      <c r="A877" s="625"/>
      <c r="B877" s="625"/>
      <c r="C877" s="625"/>
      <c r="D877" s="627"/>
      <c r="E877" s="210"/>
      <c r="F877" s="210"/>
      <c r="G877" s="210"/>
      <c r="H877" s="210"/>
      <c r="I877" s="627"/>
      <c r="J877" s="210"/>
      <c r="K877" s="210"/>
      <c r="L877" s="210"/>
      <c r="M877" s="628"/>
      <c r="N877" s="210"/>
      <c r="O877" s="210"/>
      <c r="P877" s="210"/>
      <c r="Q877" s="210"/>
      <c r="R877" s="210"/>
      <c r="S877" s="210"/>
      <c r="T877" s="210"/>
      <c r="U877" s="210"/>
      <c r="V877" s="210"/>
      <c r="W877" s="210"/>
      <c r="X877" s="210"/>
      <c r="Y877" s="210"/>
      <c r="Z877" s="210"/>
    </row>
    <row r="878" ht="12.75" customHeight="1">
      <c r="A878" s="625"/>
      <c r="B878" s="625"/>
      <c r="C878" s="625"/>
      <c r="D878" s="627"/>
      <c r="E878" s="210"/>
      <c r="F878" s="210"/>
      <c r="G878" s="210"/>
      <c r="H878" s="210"/>
      <c r="I878" s="627"/>
      <c r="J878" s="210"/>
      <c r="K878" s="210"/>
      <c r="L878" s="210"/>
      <c r="M878" s="628"/>
      <c r="N878" s="210"/>
      <c r="O878" s="210"/>
      <c r="P878" s="210"/>
      <c r="Q878" s="210"/>
      <c r="R878" s="210"/>
      <c r="S878" s="210"/>
      <c r="T878" s="210"/>
      <c r="U878" s="210"/>
      <c r="V878" s="210"/>
      <c r="W878" s="210"/>
      <c r="X878" s="210"/>
      <c r="Y878" s="210"/>
      <c r="Z878" s="210"/>
    </row>
    <row r="879" ht="12.75" customHeight="1">
      <c r="A879" s="625"/>
      <c r="B879" s="625"/>
      <c r="C879" s="625"/>
      <c r="D879" s="627"/>
      <c r="E879" s="210"/>
      <c r="F879" s="210"/>
      <c r="G879" s="210"/>
      <c r="H879" s="210"/>
      <c r="I879" s="627"/>
      <c r="J879" s="210"/>
      <c r="K879" s="210"/>
      <c r="L879" s="210"/>
      <c r="M879" s="628"/>
      <c r="N879" s="210"/>
      <c r="O879" s="210"/>
      <c r="P879" s="210"/>
      <c r="Q879" s="210"/>
      <c r="R879" s="210"/>
      <c r="S879" s="210"/>
      <c r="T879" s="210"/>
      <c r="U879" s="210"/>
      <c r="V879" s="210"/>
      <c r="W879" s="210"/>
      <c r="X879" s="210"/>
      <c r="Y879" s="210"/>
      <c r="Z879" s="210"/>
    </row>
    <row r="880" ht="12.75" customHeight="1">
      <c r="A880" s="625"/>
      <c r="B880" s="625"/>
      <c r="C880" s="625"/>
      <c r="D880" s="627"/>
      <c r="E880" s="210"/>
      <c r="F880" s="210"/>
      <c r="G880" s="210"/>
      <c r="H880" s="210"/>
      <c r="I880" s="627"/>
      <c r="J880" s="210"/>
      <c r="K880" s="210"/>
      <c r="L880" s="210"/>
      <c r="M880" s="628"/>
      <c r="N880" s="210"/>
      <c r="O880" s="210"/>
      <c r="P880" s="210"/>
      <c r="Q880" s="210"/>
      <c r="R880" s="210"/>
      <c r="S880" s="210"/>
      <c r="T880" s="210"/>
      <c r="U880" s="210"/>
      <c r="V880" s="210"/>
      <c r="W880" s="210"/>
      <c r="X880" s="210"/>
      <c r="Y880" s="210"/>
      <c r="Z880" s="210"/>
    </row>
    <row r="881" ht="12.75" customHeight="1">
      <c r="A881" s="625"/>
      <c r="B881" s="625"/>
      <c r="C881" s="625"/>
      <c r="D881" s="627"/>
      <c r="E881" s="210"/>
      <c r="F881" s="210"/>
      <c r="G881" s="210"/>
      <c r="H881" s="210"/>
      <c r="I881" s="627"/>
      <c r="J881" s="210"/>
      <c r="K881" s="210"/>
      <c r="L881" s="210"/>
      <c r="M881" s="628"/>
      <c r="N881" s="210"/>
      <c r="O881" s="210"/>
      <c r="P881" s="210"/>
      <c r="Q881" s="210"/>
      <c r="R881" s="210"/>
      <c r="S881" s="210"/>
      <c r="T881" s="210"/>
      <c r="U881" s="210"/>
      <c r="V881" s="210"/>
      <c r="W881" s="210"/>
      <c r="X881" s="210"/>
      <c r="Y881" s="210"/>
      <c r="Z881" s="210"/>
    </row>
    <row r="882" ht="12.75" customHeight="1">
      <c r="A882" s="625"/>
      <c r="B882" s="625"/>
      <c r="C882" s="625"/>
      <c r="D882" s="627"/>
      <c r="E882" s="210"/>
      <c r="F882" s="210"/>
      <c r="G882" s="210"/>
      <c r="H882" s="210"/>
      <c r="I882" s="627"/>
      <c r="J882" s="210"/>
      <c r="K882" s="210"/>
      <c r="L882" s="210"/>
      <c r="M882" s="628"/>
      <c r="N882" s="210"/>
      <c r="O882" s="210"/>
      <c r="P882" s="210"/>
      <c r="Q882" s="210"/>
      <c r="R882" s="210"/>
      <c r="S882" s="210"/>
      <c r="T882" s="210"/>
      <c r="U882" s="210"/>
      <c r="V882" s="210"/>
      <c r="W882" s="210"/>
      <c r="X882" s="210"/>
      <c r="Y882" s="210"/>
      <c r="Z882" s="210"/>
    </row>
    <row r="883" ht="12.75" customHeight="1">
      <c r="A883" s="625"/>
      <c r="B883" s="625"/>
      <c r="C883" s="625"/>
      <c r="D883" s="627"/>
      <c r="E883" s="210"/>
      <c r="F883" s="210"/>
      <c r="G883" s="210"/>
      <c r="H883" s="210"/>
      <c r="I883" s="627"/>
      <c r="J883" s="210"/>
      <c r="K883" s="210"/>
      <c r="L883" s="210"/>
      <c r="M883" s="628"/>
      <c r="N883" s="210"/>
      <c r="O883" s="210"/>
      <c r="P883" s="210"/>
      <c r="Q883" s="210"/>
      <c r="R883" s="210"/>
      <c r="S883" s="210"/>
      <c r="T883" s="210"/>
      <c r="U883" s="210"/>
      <c r="V883" s="210"/>
      <c r="W883" s="210"/>
      <c r="X883" s="210"/>
      <c r="Y883" s="210"/>
      <c r="Z883" s="210"/>
    </row>
    <row r="884" ht="12.75" customHeight="1">
      <c r="A884" s="625"/>
      <c r="B884" s="625"/>
      <c r="C884" s="625"/>
      <c r="D884" s="627"/>
      <c r="E884" s="210"/>
      <c r="F884" s="210"/>
      <c r="G884" s="210"/>
      <c r="H884" s="210"/>
      <c r="I884" s="627"/>
      <c r="J884" s="210"/>
      <c r="K884" s="210"/>
      <c r="L884" s="210"/>
      <c r="M884" s="628"/>
      <c r="N884" s="210"/>
      <c r="O884" s="210"/>
      <c r="P884" s="210"/>
      <c r="Q884" s="210"/>
      <c r="R884" s="210"/>
      <c r="S884" s="210"/>
      <c r="T884" s="210"/>
      <c r="U884" s="210"/>
      <c r="V884" s="210"/>
      <c r="W884" s="210"/>
      <c r="X884" s="210"/>
      <c r="Y884" s="210"/>
      <c r="Z884" s="210"/>
    </row>
    <row r="885" ht="12.75" customHeight="1">
      <c r="A885" s="625"/>
      <c r="B885" s="625"/>
      <c r="C885" s="625"/>
      <c r="D885" s="627"/>
      <c r="E885" s="210"/>
      <c r="F885" s="210"/>
      <c r="G885" s="210"/>
      <c r="H885" s="210"/>
      <c r="I885" s="627"/>
      <c r="J885" s="210"/>
      <c r="K885" s="210"/>
      <c r="L885" s="210"/>
      <c r="M885" s="628"/>
      <c r="N885" s="210"/>
      <c r="O885" s="210"/>
      <c r="P885" s="210"/>
      <c r="Q885" s="210"/>
      <c r="R885" s="210"/>
      <c r="S885" s="210"/>
      <c r="T885" s="210"/>
      <c r="U885" s="210"/>
      <c r="V885" s="210"/>
      <c r="W885" s="210"/>
      <c r="X885" s="210"/>
      <c r="Y885" s="210"/>
      <c r="Z885" s="210"/>
    </row>
    <row r="886" ht="12.75" customHeight="1">
      <c r="A886" s="625"/>
      <c r="B886" s="625"/>
      <c r="C886" s="625"/>
      <c r="D886" s="627"/>
      <c r="E886" s="210"/>
      <c r="F886" s="210"/>
      <c r="G886" s="210"/>
      <c r="H886" s="210"/>
      <c r="I886" s="627"/>
      <c r="J886" s="210"/>
      <c r="K886" s="210"/>
      <c r="L886" s="210"/>
      <c r="M886" s="628"/>
      <c r="N886" s="210"/>
      <c r="O886" s="210"/>
      <c r="P886" s="210"/>
      <c r="Q886" s="210"/>
      <c r="R886" s="210"/>
      <c r="S886" s="210"/>
      <c r="T886" s="210"/>
      <c r="U886" s="210"/>
      <c r="V886" s="210"/>
      <c r="W886" s="210"/>
      <c r="X886" s="210"/>
      <c r="Y886" s="210"/>
      <c r="Z886" s="210"/>
    </row>
    <row r="887" ht="12.75" customHeight="1">
      <c r="A887" s="625"/>
      <c r="B887" s="625"/>
      <c r="C887" s="625"/>
      <c r="D887" s="627"/>
      <c r="E887" s="210"/>
      <c r="F887" s="210"/>
      <c r="G887" s="210"/>
      <c r="H887" s="210"/>
      <c r="I887" s="627"/>
      <c r="J887" s="210"/>
      <c r="K887" s="210"/>
      <c r="L887" s="210"/>
      <c r="M887" s="628"/>
      <c r="N887" s="210"/>
      <c r="O887" s="210"/>
      <c r="P887" s="210"/>
      <c r="Q887" s="210"/>
      <c r="R887" s="210"/>
      <c r="S887" s="210"/>
      <c r="T887" s="210"/>
      <c r="U887" s="210"/>
      <c r="V887" s="210"/>
      <c r="W887" s="210"/>
      <c r="X887" s="210"/>
      <c r="Y887" s="210"/>
      <c r="Z887" s="210"/>
    </row>
    <row r="888" ht="12.75" customHeight="1">
      <c r="A888" s="625"/>
      <c r="B888" s="625"/>
      <c r="C888" s="625"/>
      <c r="D888" s="627"/>
      <c r="E888" s="210"/>
      <c r="F888" s="210"/>
      <c r="G888" s="210"/>
      <c r="H888" s="210"/>
      <c r="I888" s="627"/>
      <c r="J888" s="210"/>
      <c r="K888" s="210"/>
      <c r="L888" s="210"/>
      <c r="M888" s="628"/>
      <c r="N888" s="210"/>
      <c r="O888" s="210"/>
      <c r="P888" s="210"/>
      <c r="Q888" s="210"/>
      <c r="R888" s="210"/>
      <c r="S888" s="210"/>
      <c r="T888" s="210"/>
      <c r="U888" s="210"/>
      <c r="V888" s="210"/>
      <c r="W888" s="210"/>
      <c r="X888" s="210"/>
      <c r="Y888" s="210"/>
      <c r="Z888" s="210"/>
    </row>
    <row r="889" ht="12.75" customHeight="1">
      <c r="A889" s="625"/>
      <c r="B889" s="625"/>
      <c r="C889" s="625"/>
      <c r="D889" s="627"/>
      <c r="E889" s="210"/>
      <c r="F889" s="210"/>
      <c r="G889" s="210"/>
      <c r="H889" s="210"/>
      <c r="I889" s="627"/>
      <c r="J889" s="210"/>
      <c r="K889" s="210"/>
      <c r="L889" s="210"/>
      <c r="M889" s="628"/>
      <c r="N889" s="210"/>
      <c r="O889" s="210"/>
      <c r="P889" s="210"/>
      <c r="Q889" s="210"/>
      <c r="R889" s="210"/>
      <c r="S889" s="210"/>
      <c r="T889" s="210"/>
      <c r="U889" s="210"/>
      <c r="V889" s="210"/>
      <c r="W889" s="210"/>
      <c r="X889" s="210"/>
      <c r="Y889" s="210"/>
      <c r="Z889" s="210"/>
    </row>
    <row r="890" ht="12.75" customHeight="1">
      <c r="A890" s="625"/>
      <c r="B890" s="625"/>
      <c r="C890" s="625"/>
      <c r="D890" s="627"/>
      <c r="E890" s="210"/>
      <c r="F890" s="210"/>
      <c r="G890" s="210"/>
      <c r="H890" s="210"/>
      <c r="I890" s="627"/>
      <c r="J890" s="210"/>
      <c r="K890" s="210"/>
      <c r="L890" s="210"/>
      <c r="M890" s="628"/>
      <c r="N890" s="210"/>
      <c r="O890" s="210"/>
      <c r="P890" s="210"/>
      <c r="Q890" s="210"/>
      <c r="R890" s="210"/>
      <c r="S890" s="210"/>
      <c r="T890" s="210"/>
      <c r="U890" s="210"/>
      <c r="V890" s="210"/>
      <c r="W890" s="210"/>
      <c r="X890" s="210"/>
      <c r="Y890" s="210"/>
      <c r="Z890" s="210"/>
    </row>
    <row r="891" ht="12.75" customHeight="1">
      <c r="A891" s="625"/>
      <c r="B891" s="625"/>
      <c r="C891" s="625"/>
      <c r="D891" s="627"/>
      <c r="E891" s="210"/>
      <c r="F891" s="210"/>
      <c r="G891" s="210"/>
      <c r="H891" s="210"/>
      <c r="I891" s="627"/>
      <c r="J891" s="210"/>
      <c r="K891" s="210"/>
      <c r="L891" s="210"/>
      <c r="M891" s="628"/>
      <c r="N891" s="210"/>
      <c r="O891" s="210"/>
      <c r="P891" s="210"/>
      <c r="Q891" s="210"/>
      <c r="R891" s="210"/>
      <c r="S891" s="210"/>
      <c r="T891" s="210"/>
      <c r="U891" s="210"/>
      <c r="V891" s="210"/>
      <c r="W891" s="210"/>
      <c r="X891" s="210"/>
      <c r="Y891" s="210"/>
      <c r="Z891" s="210"/>
    </row>
    <row r="892" ht="12.75" customHeight="1">
      <c r="A892" s="625"/>
      <c r="B892" s="625"/>
      <c r="C892" s="625"/>
      <c r="D892" s="627"/>
      <c r="E892" s="210"/>
      <c r="F892" s="210"/>
      <c r="G892" s="210"/>
      <c r="H892" s="210"/>
      <c r="I892" s="627"/>
      <c r="J892" s="210"/>
      <c r="K892" s="210"/>
      <c r="L892" s="210"/>
      <c r="M892" s="628"/>
      <c r="N892" s="210"/>
      <c r="O892" s="210"/>
      <c r="P892" s="210"/>
      <c r="Q892" s="210"/>
      <c r="R892" s="210"/>
      <c r="S892" s="210"/>
      <c r="T892" s="210"/>
      <c r="U892" s="210"/>
      <c r="V892" s="210"/>
      <c r="W892" s="210"/>
      <c r="X892" s="210"/>
      <c r="Y892" s="210"/>
      <c r="Z892" s="210"/>
    </row>
    <row r="893" ht="12.75" customHeight="1">
      <c r="A893" s="625"/>
      <c r="B893" s="625"/>
      <c r="C893" s="625"/>
      <c r="D893" s="627"/>
      <c r="E893" s="210"/>
      <c r="F893" s="210"/>
      <c r="G893" s="210"/>
      <c r="H893" s="210"/>
      <c r="I893" s="627"/>
      <c r="J893" s="210"/>
      <c r="K893" s="210"/>
      <c r="L893" s="210"/>
      <c r="M893" s="628"/>
      <c r="N893" s="210"/>
      <c r="O893" s="210"/>
      <c r="P893" s="210"/>
      <c r="Q893" s="210"/>
      <c r="R893" s="210"/>
      <c r="S893" s="210"/>
      <c r="T893" s="210"/>
      <c r="U893" s="210"/>
      <c r="V893" s="210"/>
      <c r="W893" s="210"/>
      <c r="X893" s="210"/>
      <c r="Y893" s="210"/>
      <c r="Z893" s="210"/>
    </row>
    <row r="894" ht="12.75" customHeight="1">
      <c r="A894" s="625"/>
      <c r="B894" s="625"/>
      <c r="C894" s="625"/>
      <c r="D894" s="627"/>
      <c r="E894" s="210"/>
      <c r="F894" s="210"/>
      <c r="G894" s="210"/>
      <c r="H894" s="210"/>
      <c r="I894" s="627"/>
      <c r="J894" s="210"/>
      <c r="K894" s="210"/>
      <c r="L894" s="210"/>
      <c r="M894" s="628"/>
      <c r="N894" s="210"/>
      <c r="O894" s="210"/>
      <c r="P894" s="210"/>
      <c r="Q894" s="210"/>
      <c r="R894" s="210"/>
      <c r="S894" s="210"/>
      <c r="T894" s="210"/>
      <c r="U894" s="210"/>
      <c r="V894" s="210"/>
      <c r="W894" s="210"/>
      <c r="X894" s="210"/>
      <c r="Y894" s="210"/>
      <c r="Z894" s="210"/>
    </row>
    <row r="895" ht="12.75" customHeight="1">
      <c r="A895" s="625"/>
      <c r="B895" s="625"/>
      <c r="C895" s="625"/>
      <c r="D895" s="627"/>
      <c r="E895" s="210"/>
      <c r="F895" s="210"/>
      <c r="G895" s="210"/>
      <c r="H895" s="210"/>
      <c r="I895" s="627"/>
      <c r="J895" s="210"/>
      <c r="K895" s="210"/>
      <c r="L895" s="210"/>
      <c r="M895" s="628"/>
      <c r="N895" s="210"/>
      <c r="O895" s="210"/>
      <c r="P895" s="210"/>
      <c r="Q895" s="210"/>
      <c r="R895" s="210"/>
      <c r="S895" s="210"/>
      <c r="T895" s="210"/>
      <c r="U895" s="210"/>
      <c r="V895" s="210"/>
      <c r="W895" s="210"/>
      <c r="X895" s="210"/>
      <c r="Y895" s="210"/>
      <c r="Z895" s="210"/>
    </row>
    <row r="896" ht="12.75" customHeight="1">
      <c r="A896" s="625"/>
      <c r="B896" s="625"/>
      <c r="C896" s="625"/>
      <c r="D896" s="627"/>
      <c r="E896" s="210"/>
      <c r="F896" s="210"/>
      <c r="G896" s="210"/>
      <c r="H896" s="210"/>
      <c r="I896" s="627"/>
      <c r="J896" s="210"/>
      <c r="K896" s="210"/>
      <c r="L896" s="210"/>
      <c r="M896" s="628"/>
      <c r="N896" s="210"/>
      <c r="O896" s="210"/>
      <c r="P896" s="210"/>
      <c r="Q896" s="210"/>
      <c r="R896" s="210"/>
      <c r="S896" s="210"/>
      <c r="T896" s="210"/>
      <c r="U896" s="210"/>
      <c r="V896" s="210"/>
      <c r="W896" s="210"/>
      <c r="X896" s="210"/>
      <c r="Y896" s="210"/>
      <c r="Z896" s="210"/>
    </row>
    <row r="897" ht="12.75" customHeight="1">
      <c r="A897" s="625"/>
      <c r="B897" s="625"/>
      <c r="C897" s="625"/>
      <c r="D897" s="627"/>
      <c r="E897" s="210"/>
      <c r="F897" s="210"/>
      <c r="G897" s="210"/>
      <c r="H897" s="210"/>
      <c r="I897" s="627"/>
      <c r="J897" s="210"/>
      <c r="K897" s="210"/>
      <c r="L897" s="210"/>
      <c r="M897" s="628"/>
      <c r="N897" s="210"/>
      <c r="O897" s="210"/>
      <c r="P897" s="210"/>
      <c r="Q897" s="210"/>
      <c r="R897" s="210"/>
      <c r="S897" s="210"/>
      <c r="T897" s="210"/>
      <c r="U897" s="210"/>
      <c r="V897" s="210"/>
      <c r="W897" s="210"/>
      <c r="X897" s="210"/>
      <c r="Y897" s="210"/>
      <c r="Z897" s="210"/>
    </row>
    <row r="898" ht="12.75" customHeight="1">
      <c r="A898" s="625"/>
      <c r="B898" s="625"/>
      <c r="C898" s="625"/>
      <c r="D898" s="627"/>
      <c r="E898" s="210"/>
      <c r="F898" s="210"/>
      <c r="G898" s="210"/>
      <c r="H898" s="210"/>
      <c r="I898" s="627"/>
      <c r="J898" s="210"/>
      <c r="K898" s="210"/>
      <c r="L898" s="210"/>
      <c r="M898" s="628"/>
      <c r="N898" s="210"/>
      <c r="O898" s="210"/>
      <c r="P898" s="210"/>
      <c r="Q898" s="210"/>
      <c r="R898" s="210"/>
      <c r="S898" s="210"/>
      <c r="T898" s="210"/>
      <c r="U898" s="210"/>
      <c r="V898" s="210"/>
      <c r="W898" s="210"/>
      <c r="X898" s="210"/>
      <c r="Y898" s="210"/>
      <c r="Z898" s="210"/>
    </row>
    <row r="899" ht="12.75" customHeight="1">
      <c r="A899" s="625"/>
      <c r="B899" s="625"/>
      <c r="C899" s="625"/>
      <c r="D899" s="627"/>
      <c r="E899" s="210"/>
      <c r="F899" s="210"/>
      <c r="G899" s="210"/>
      <c r="H899" s="210"/>
      <c r="I899" s="627"/>
      <c r="J899" s="210"/>
      <c r="K899" s="210"/>
      <c r="L899" s="210"/>
      <c r="M899" s="628"/>
      <c r="N899" s="210"/>
      <c r="O899" s="210"/>
      <c r="P899" s="210"/>
      <c r="Q899" s="210"/>
      <c r="R899" s="210"/>
      <c r="S899" s="210"/>
      <c r="T899" s="210"/>
      <c r="U899" s="210"/>
      <c r="V899" s="210"/>
      <c r="W899" s="210"/>
      <c r="X899" s="210"/>
      <c r="Y899" s="210"/>
      <c r="Z899" s="210"/>
    </row>
    <row r="900" ht="12.75" customHeight="1">
      <c r="A900" s="625"/>
      <c r="B900" s="625"/>
      <c r="C900" s="625"/>
      <c r="D900" s="627"/>
      <c r="E900" s="210"/>
      <c r="F900" s="210"/>
      <c r="G900" s="210"/>
      <c r="H900" s="210"/>
      <c r="I900" s="627"/>
      <c r="J900" s="210"/>
      <c r="K900" s="210"/>
      <c r="L900" s="210"/>
      <c r="M900" s="628"/>
      <c r="N900" s="210"/>
      <c r="O900" s="210"/>
      <c r="P900" s="210"/>
      <c r="Q900" s="210"/>
      <c r="R900" s="210"/>
      <c r="S900" s="210"/>
      <c r="T900" s="210"/>
      <c r="U900" s="210"/>
      <c r="V900" s="210"/>
      <c r="W900" s="210"/>
      <c r="X900" s="210"/>
      <c r="Y900" s="210"/>
      <c r="Z900" s="210"/>
    </row>
    <row r="901" ht="12.75" customHeight="1">
      <c r="A901" s="625"/>
      <c r="B901" s="625"/>
      <c r="C901" s="625"/>
      <c r="D901" s="627"/>
      <c r="E901" s="210"/>
      <c r="F901" s="210"/>
      <c r="G901" s="210"/>
      <c r="H901" s="210"/>
      <c r="I901" s="627"/>
      <c r="J901" s="210"/>
      <c r="K901" s="210"/>
      <c r="L901" s="210"/>
      <c r="M901" s="628"/>
      <c r="N901" s="210"/>
      <c r="O901" s="210"/>
      <c r="P901" s="210"/>
      <c r="Q901" s="210"/>
      <c r="R901" s="210"/>
      <c r="S901" s="210"/>
      <c r="T901" s="210"/>
      <c r="U901" s="210"/>
      <c r="V901" s="210"/>
      <c r="W901" s="210"/>
      <c r="X901" s="210"/>
      <c r="Y901" s="210"/>
      <c r="Z901" s="210"/>
    </row>
    <row r="902" ht="12.75" customHeight="1">
      <c r="A902" s="625"/>
      <c r="B902" s="625"/>
      <c r="C902" s="625"/>
      <c r="D902" s="627"/>
      <c r="E902" s="210"/>
      <c r="F902" s="210"/>
      <c r="G902" s="210"/>
      <c r="H902" s="210"/>
      <c r="I902" s="627"/>
      <c r="J902" s="210"/>
      <c r="K902" s="210"/>
      <c r="L902" s="210"/>
      <c r="M902" s="628"/>
      <c r="N902" s="210"/>
      <c r="O902" s="210"/>
      <c r="P902" s="210"/>
      <c r="Q902" s="210"/>
      <c r="R902" s="210"/>
      <c r="S902" s="210"/>
      <c r="T902" s="210"/>
      <c r="U902" s="210"/>
      <c r="V902" s="210"/>
      <c r="W902" s="210"/>
      <c r="X902" s="210"/>
      <c r="Y902" s="210"/>
      <c r="Z902" s="210"/>
    </row>
    <row r="903" ht="12.75" customHeight="1">
      <c r="A903" s="625"/>
      <c r="B903" s="625"/>
      <c r="C903" s="625"/>
      <c r="D903" s="627"/>
      <c r="E903" s="210"/>
      <c r="F903" s="210"/>
      <c r="G903" s="210"/>
      <c r="H903" s="210"/>
      <c r="I903" s="627"/>
      <c r="J903" s="210"/>
      <c r="K903" s="210"/>
      <c r="L903" s="210"/>
      <c r="M903" s="628"/>
      <c r="N903" s="210"/>
      <c r="O903" s="210"/>
      <c r="P903" s="210"/>
      <c r="Q903" s="210"/>
      <c r="R903" s="210"/>
      <c r="S903" s="210"/>
      <c r="T903" s="210"/>
      <c r="U903" s="210"/>
      <c r="V903" s="210"/>
      <c r="W903" s="210"/>
      <c r="X903" s="210"/>
      <c r="Y903" s="210"/>
      <c r="Z903" s="210"/>
    </row>
    <row r="904" ht="12.75" customHeight="1">
      <c r="A904" s="625"/>
      <c r="B904" s="625"/>
      <c r="C904" s="625"/>
      <c r="D904" s="627"/>
      <c r="E904" s="210"/>
      <c r="F904" s="210"/>
      <c r="G904" s="210"/>
      <c r="H904" s="210"/>
      <c r="I904" s="627"/>
      <c r="J904" s="210"/>
      <c r="K904" s="210"/>
      <c r="L904" s="210"/>
      <c r="M904" s="628"/>
      <c r="N904" s="210"/>
      <c r="O904" s="210"/>
      <c r="P904" s="210"/>
      <c r="Q904" s="210"/>
      <c r="R904" s="210"/>
      <c r="S904" s="210"/>
      <c r="T904" s="210"/>
      <c r="U904" s="210"/>
      <c r="V904" s="210"/>
      <c r="W904" s="210"/>
      <c r="X904" s="210"/>
      <c r="Y904" s="210"/>
      <c r="Z904" s="210"/>
    </row>
    <row r="905" ht="12.75" customHeight="1">
      <c r="A905" s="625"/>
      <c r="B905" s="625"/>
      <c r="C905" s="625"/>
      <c r="D905" s="627"/>
      <c r="E905" s="210"/>
      <c r="F905" s="210"/>
      <c r="G905" s="210"/>
      <c r="H905" s="210"/>
      <c r="I905" s="627"/>
      <c r="J905" s="210"/>
      <c r="K905" s="210"/>
      <c r="L905" s="210"/>
      <c r="M905" s="628"/>
      <c r="N905" s="210"/>
      <c r="O905" s="210"/>
      <c r="P905" s="210"/>
      <c r="Q905" s="210"/>
      <c r="R905" s="210"/>
      <c r="S905" s="210"/>
      <c r="T905" s="210"/>
      <c r="U905" s="210"/>
      <c r="V905" s="210"/>
      <c r="W905" s="210"/>
      <c r="X905" s="210"/>
      <c r="Y905" s="210"/>
      <c r="Z905" s="210"/>
    </row>
    <row r="906" ht="12.75" customHeight="1">
      <c r="A906" s="625"/>
      <c r="B906" s="625"/>
      <c r="C906" s="625"/>
      <c r="D906" s="627"/>
      <c r="E906" s="210"/>
      <c r="F906" s="210"/>
      <c r="G906" s="210"/>
      <c r="H906" s="210"/>
      <c r="I906" s="627"/>
      <c r="J906" s="210"/>
      <c r="K906" s="210"/>
      <c r="L906" s="210"/>
      <c r="M906" s="628"/>
      <c r="N906" s="210"/>
      <c r="O906" s="210"/>
      <c r="P906" s="210"/>
      <c r="Q906" s="210"/>
      <c r="R906" s="210"/>
      <c r="S906" s="210"/>
      <c r="T906" s="210"/>
      <c r="U906" s="210"/>
      <c r="V906" s="210"/>
      <c r="W906" s="210"/>
      <c r="X906" s="210"/>
      <c r="Y906" s="210"/>
      <c r="Z906" s="210"/>
    </row>
    <row r="907" ht="12.75" customHeight="1">
      <c r="A907" s="625"/>
      <c r="B907" s="625"/>
      <c r="C907" s="625"/>
      <c r="D907" s="627"/>
      <c r="E907" s="210"/>
      <c r="F907" s="210"/>
      <c r="G907" s="210"/>
      <c r="H907" s="210"/>
      <c r="I907" s="627"/>
      <c r="J907" s="210"/>
      <c r="K907" s="210"/>
      <c r="L907" s="210"/>
      <c r="M907" s="628"/>
      <c r="N907" s="210"/>
      <c r="O907" s="210"/>
      <c r="P907" s="210"/>
      <c r="Q907" s="210"/>
      <c r="R907" s="210"/>
      <c r="S907" s="210"/>
      <c r="T907" s="210"/>
      <c r="U907" s="210"/>
      <c r="V907" s="210"/>
      <c r="W907" s="210"/>
      <c r="X907" s="210"/>
      <c r="Y907" s="210"/>
      <c r="Z907" s="210"/>
    </row>
    <row r="908" ht="12.75" customHeight="1">
      <c r="A908" s="625"/>
      <c r="B908" s="625"/>
      <c r="C908" s="625"/>
      <c r="D908" s="627"/>
      <c r="E908" s="210"/>
      <c r="F908" s="210"/>
      <c r="G908" s="210"/>
      <c r="H908" s="210"/>
      <c r="I908" s="627"/>
      <c r="J908" s="210"/>
      <c r="K908" s="210"/>
      <c r="L908" s="210"/>
      <c r="M908" s="628"/>
      <c r="N908" s="210"/>
      <c r="O908" s="210"/>
      <c r="P908" s="210"/>
      <c r="Q908" s="210"/>
      <c r="R908" s="210"/>
      <c r="S908" s="210"/>
      <c r="T908" s="210"/>
      <c r="U908" s="210"/>
      <c r="V908" s="210"/>
      <c r="W908" s="210"/>
      <c r="X908" s="210"/>
      <c r="Y908" s="210"/>
      <c r="Z908" s="210"/>
    </row>
    <row r="909" ht="12.75" customHeight="1">
      <c r="A909" s="625"/>
      <c r="B909" s="625"/>
      <c r="C909" s="625"/>
      <c r="D909" s="627"/>
      <c r="E909" s="210"/>
      <c r="F909" s="210"/>
      <c r="G909" s="210"/>
      <c r="H909" s="210"/>
      <c r="I909" s="627"/>
      <c r="J909" s="210"/>
      <c r="K909" s="210"/>
      <c r="L909" s="210"/>
      <c r="M909" s="628"/>
      <c r="N909" s="210"/>
      <c r="O909" s="210"/>
      <c r="P909" s="210"/>
      <c r="Q909" s="210"/>
      <c r="R909" s="210"/>
      <c r="S909" s="210"/>
      <c r="T909" s="210"/>
      <c r="U909" s="210"/>
      <c r="V909" s="210"/>
      <c r="W909" s="210"/>
      <c r="X909" s="210"/>
      <c r="Y909" s="210"/>
      <c r="Z909" s="210"/>
    </row>
    <row r="910" ht="12.75" customHeight="1">
      <c r="A910" s="625"/>
      <c r="B910" s="625"/>
      <c r="C910" s="625"/>
      <c r="D910" s="627"/>
      <c r="E910" s="210"/>
      <c r="F910" s="210"/>
      <c r="G910" s="210"/>
      <c r="H910" s="210"/>
      <c r="I910" s="627"/>
      <c r="J910" s="210"/>
      <c r="K910" s="210"/>
      <c r="L910" s="210"/>
      <c r="M910" s="628"/>
      <c r="N910" s="210"/>
      <c r="O910" s="210"/>
      <c r="P910" s="210"/>
      <c r="Q910" s="210"/>
      <c r="R910" s="210"/>
      <c r="S910" s="210"/>
      <c r="T910" s="210"/>
      <c r="U910" s="210"/>
      <c r="V910" s="210"/>
      <c r="W910" s="210"/>
      <c r="X910" s="210"/>
      <c r="Y910" s="210"/>
      <c r="Z910" s="210"/>
    </row>
    <row r="911" ht="12.75" customHeight="1">
      <c r="A911" s="625"/>
      <c r="B911" s="625"/>
      <c r="C911" s="625"/>
      <c r="D911" s="627"/>
      <c r="E911" s="210"/>
      <c r="F911" s="210"/>
      <c r="G911" s="210"/>
      <c r="H911" s="210"/>
      <c r="I911" s="627"/>
      <c r="J911" s="210"/>
      <c r="K911" s="210"/>
      <c r="L911" s="210"/>
      <c r="M911" s="628"/>
      <c r="N911" s="210"/>
      <c r="O911" s="210"/>
      <c r="P911" s="210"/>
      <c r="Q911" s="210"/>
      <c r="R911" s="210"/>
      <c r="S911" s="210"/>
      <c r="T911" s="210"/>
      <c r="U911" s="210"/>
      <c r="V911" s="210"/>
      <c r="W911" s="210"/>
      <c r="X911" s="210"/>
      <c r="Y911" s="210"/>
      <c r="Z911" s="210"/>
    </row>
    <row r="912" ht="12.75" customHeight="1">
      <c r="A912" s="625"/>
      <c r="B912" s="625"/>
      <c r="C912" s="625"/>
      <c r="D912" s="627"/>
      <c r="E912" s="210"/>
      <c r="F912" s="210"/>
      <c r="G912" s="210"/>
      <c r="H912" s="210"/>
      <c r="I912" s="627"/>
      <c r="J912" s="210"/>
      <c r="K912" s="210"/>
      <c r="L912" s="210"/>
      <c r="M912" s="628"/>
      <c r="N912" s="210"/>
      <c r="O912" s="210"/>
      <c r="P912" s="210"/>
      <c r="Q912" s="210"/>
      <c r="R912" s="210"/>
      <c r="S912" s="210"/>
      <c r="T912" s="210"/>
      <c r="U912" s="210"/>
      <c r="V912" s="210"/>
      <c r="W912" s="210"/>
      <c r="X912" s="210"/>
      <c r="Y912" s="210"/>
      <c r="Z912" s="210"/>
    </row>
    <row r="913" ht="12.75" customHeight="1">
      <c r="A913" s="625"/>
      <c r="B913" s="625"/>
      <c r="C913" s="625"/>
      <c r="D913" s="627"/>
      <c r="E913" s="210"/>
      <c r="F913" s="210"/>
      <c r="G913" s="210"/>
      <c r="H913" s="210"/>
      <c r="I913" s="627"/>
      <c r="J913" s="210"/>
      <c r="K913" s="210"/>
      <c r="L913" s="210"/>
      <c r="M913" s="628"/>
      <c r="N913" s="210"/>
      <c r="O913" s="210"/>
      <c r="P913" s="210"/>
      <c r="Q913" s="210"/>
      <c r="R913" s="210"/>
      <c r="S913" s="210"/>
      <c r="T913" s="210"/>
      <c r="U913" s="210"/>
      <c r="V913" s="210"/>
      <c r="W913" s="210"/>
      <c r="X913" s="210"/>
      <c r="Y913" s="210"/>
      <c r="Z913" s="210"/>
    </row>
    <row r="914" ht="12.75" customHeight="1">
      <c r="A914" s="625"/>
      <c r="B914" s="625"/>
      <c r="C914" s="625"/>
      <c r="D914" s="627"/>
      <c r="E914" s="210"/>
      <c r="F914" s="210"/>
      <c r="G914" s="210"/>
      <c r="H914" s="210"/>
      <c r="I914" s="627"/>
      <c r="J914" s="210"/>
      <c r="K914" s="210"/>
      <c r="L914" s="210"/>
      <c r="M914" s="628"/>
      <c r="N914" s="210"/>
      <c r="O914" s="210"/>
      <c r="P914" s="210"/>
      <c r="Q914" s="210"/>
      <c r="R914" s="210"/>
      <c r="S914" s="210"/>
      <c r="T914" s="210"/>
      <c r="U914" s="210"/>
      <c r="V914" s="210"/>
      <c r="W914" s="210"/>
      <c r="X914" s="210"/>
      <c r="Y914" s="210"/>
      <c r="Z914" s="210"/>
    </row>
    <row r="915" ht="12.75" customHeight="1">
      <c r="A915" s="625"/>
      <c r="B915" s="625"/>
      <c r="C915" s="625"/>
      <c r="D915" s="627"/>
      <c r="E915" s="210"/>
      <c r="F915" s="210"/>
      <c r="G915" s="210"/>
      <c r="H915" s="210"/>
      <c r="I915" s="627"/>
      <c r="J915" s="210"/>
      <c r="K915" s="210"/>
      <c r="L915" s="210"/>
      <c r="M915" s="628"/>
      <c r="N915" s="210"/>
      <c r="O915" s="210"/>
      <c r="P915" s="210"/>
      <c r="Q915" s="210"/>
      <c r="R915" s="210"/>
      <c r="S915" s="210"/>
      <c r="T915" s="210"/>
      <c r="U915" s="210"/>
      <c r="V915" s="210"/>
      <c r="W915" s="210"/>
      <c r="X915" s="210"/>
      <c r="Y915" s="210"/>
      <c r="Z915" s="210"/>
    </row>
    <row r="916" ht="12.75" customHeight="1">
      <c r="A916" s="625"/>
      <c r="B916" s="625"/>
      <c r="C916" s="625"/>
      <c r="D916" s="627"/>
      <c r="E916" s="210"/>
      <c r="F916" s="210"/>
      <c r="G916" s="210"/>
      <c r="H916" s="210"/>
      <c r="I916" s="627"/>
      <c r="J916" s="210"/>
      <c r="K916" s="210"/>
      <c r="L916" s="210"/>
      <c r="M916" s="628"/>
      <c r="N916" s="210"/>
      <c r="O916" s="210"/>
      <c r="P916" s="210"/>
      <c r="Q916" s="210"/>
      <c r="R916" s="210"/>
      <c r="S916" s="210"/>
      <c r="T916" s="210"/>
      <c r="U916" s="210"/>
      <c r="V916" s="210"/>
      <c r="W916" s="210"/>
      <c r="X916" s="210"/>
      <c r="Y916" s="210"/>
      <c r="Z916" s="210"/>
    </row>
    <row r="917" ht="12.75" customHeight="1">
      <c r="A917" s="625"/>
      <c r="B917" s="625"/>
      <c r="C917" s="625"/>
      <c r="D917" s="627"/>
      <c r="E917" s="210"/>
      <c r="F917" s="210"/>
      <c r="G917" s="210"/>
      <c r="H917" s="210"/>
      <c r="I917" s="627"/>
      <c r="J917" s="210"/>
      <c r="K917" s="210"/>
      <c r="L917" s="210"/>
      <c r="M917" s="628"/>
      <c r="N917" s="210"/>
      <c r="O917" s="210"/>
      <c r="P917" s="210"/>
      <c r="Q917" s="210"/>
      <c r="R917" s="210"/>
      <c r="S917" s="210"/>
      <c r="T917" s="210"/>
      <c r="U917" s="210"/>
      <c r="V917" s="210"/>
      <c r="W917" s="210"/>
      <c r="X917" s="210"/>
      <c r="Y917" s="210"/>
      <c r="Z917" s="210"/>
    </row>
    <row r="918" ht="12.75" customHeight="1">
      <c r="A918" s="625"/>
      <c r="B918" s="625"/>
      <c r="C918" s="625"/>
      <c r="D918" s="627"/>
      <c r="E918" s="210"/>
      <c r="F918" s="210"/>
      <c r="G918" s="210"/>
      <c r="H918" s="210"/>
      <c r="I918" s="627"/>
      <c r="J918" s="210"/>
      <c r="K918" s="210"/>
      <c r="L918" s="210"/>
      <c r="M918" s="628"/>
      <c r="N918" s="210"/>
      <c r="O918" s="210"/>
      <c r="P918" s="210"/>
      <c r="Q918" s="210"/>
      <c r="R918" s="210"/>
      <c r="S918" s="210"/>
      <c r="T918" s="210"/>
      <c r="U918" s="210"/>
      <c r="V918" s="210"/>
      <c r="W918" s="210"/>
      <c r="X918" s="210"/>
      <c r="Y918" s="210"/>
      <c r="Z918" s="210"/>
    </row>
    <row r="919" ht="12.75" customHeight="1">
      <c r="A919" s="625"/>
      <c r="B919" s="625"/>
      <c r="C919" s="625"/>
      <c r="D919" s="627"/>
      <c r="E919" s="210"/>
      <c r="F919" s="210"/>
      <c r="G919" s="210"/>
      <c r="H919" s="210"/>
      <c r="I919" s="627"/>
      <c r="J919" s="210"/>
      <c r="K919" s="210"/>
      <c r="L919" s="210"/>
      <c r="M919" s="628"/>
      <c r="N919" s="210"/>
      <c r="O919" s="210"/>
      <c r="P919" s="210"/>
      <c r="Q919" s="210"/>
      <c r="R919" s="210"/>
      <c r="S919" s="210"/>
      <c r="T919" s="210"/>
      <c r="U919" s="210"/>
      <c r="V919" s="210"/>
      <c r="W919" s="210"/>
      <c r="X919" s="210"/>
      <c r="Y919" s="210"/>
      <c r="Z919" s="210"/>
    </row>
    <row r="920" ht="12.75" customHeight="1">
      <c r="A920" s="625"/>
      <c r="B920" s="625"/>
      <c r="C920" s="625"/>
      <c r="D920" s="627"/>
      <c r="E920" s="210"/>
      <c r="F920" s="210"/>
      <c r="G920" s="210"/>
      <c r="H920" s="210"/>
      <c r="I920" s="627"/>
      <c r="J920" s="210"/>
      <c r="K920" s="210"/>
      <c r="L920" s="210"/>
      <c r="M920" s="628"/>
      <c r="N920" s="210"/>
      <c r="O920" s="210"/>
      <c r="P920" s="210"/>
      <c r="Q920" s="210"/>
      <c r="R920" s="210"/>
      <c r="S920" s="210"/>
      <c r="T920" s="210"/>
      <c r="U920" s="210"/>
      <c r="V920" s="210"/>
      <c r="W920" s="210"/>
      <c r="X920" s="210"/>
      <c r="Y920" s="210"/>
      <c r="Z920" s="210"/>
    </row>
    <row r="921" ht="12.75" customHeight="1">
      <c r="A921" s="625"/>
      <c r="B921" s="625"/>
      <c r="C921" s="625"/>
      <c r="D921" s="627"/>
      <c r="E921" s="210"/>
      <c r="F921" s="210"/>
      <c r="G921" s="210"/>
      <c r="H921" s="210"/>
      <c r="I921" s="627"/>
      <c r="J921" s="210"/>
      <c r="K921" s="210"/>
      <c r="L921" s="210"/>
      <c r="M921" s="628"/>
      <c r="N921" s="210"/>
      <c r="O921" s="210"/>
      <c r="P921" s="210"/>
      <c r="Q921" s="210"/>
      <c r="R921" s="210"/>
      <c r="S921" s="210"/>
      <c r="T921" s="210"/>
      <c r="U921" s="210"/>
      <c r="V921" s="210"/>
      <c r="W921" s="210"/>
      <c r="X921" s="210"/>
      <c r="Y921" s="210"/>
      <c r="Z921" s="210"/>
    </row>
    <row r="922" ht="12.75" customHeight="1">
      <c r="A922" s="625"/>
      <c r="B922" s="625"/>
      <c r="C922" s="625"/>
      <c r="D922" s="627"/>
      <c r="E922" s="210"/>
      <c r="F922" s="210"/>
      <c r="G922" s="210"/>
      <c r="H922" s="210"/>
      <c r="I922" s="627"/>
      <c r="J922" s="210"/>
      <c r="K922" s="210"/>
      <c r="L922" s="210"/>
      <c r="M922" s="628"/>
      <c r="N922" s="210"/>
      <c r="O922" s="210"/>
      <c r="P922" s="210"/>
      <c r="Q922" s="210"/>
      <c r="R922" s="210"/>
      <c r="S922" s="210"/>
      <c r="T922" s="210"/>
      <c r="U922" s="210"/>
      <c r="V922" s="210"/>
      <c r="W922" s="210"/>
      <c r="X922" s="210"/>
      <c r="Y922" s="210"/>
      <c r="Z922" s="210"/>
    </row>
    <row r="923" ht="12.75" customHeight="1">
      <c r="A923" s="625"/>
      <c r="B923" s="625"/>
      <c r="C923" s="625"/>
      <c r="D923" s="627"/>
      <c r="E923" s="210"/>
      <c r="F923" s="210"/>
      <c r="G923" s="210"/>
      <c r="H923" s="210"/>
      <c r="I923" s="627"/>
      <c r="J923" s="210"/>
      <c r="K923" s="210"/>
      <c r="L923" s="210"/>
      <c r="M923" s="628"/>
      <c r="N923" s="210"/>
      <c r="O923" s="210"/>
      <c r="P923" s="210"/>
      <c r="Q923" s="210"/>
      <c r="R923" s="210"/>
      <c r="S923" s="210"/>
      <c r="T923" s="210"/>
      <c r="U923" s="210"/>
      <c r="V923" s="210"/>
      <c r="W923" s="210"/>
      <c r="X923" s="210"/>
      <c r="Y923" s="210"/>
      <c r="Z923" s="210"/>
    </row>
    <row r="924" ht="12.75" customHeight="1">
      <c r="A924" s="625"/>
      <c r="B924" s="625"/>
      <c r="C924" s="625"/>
      <c r="D924" s="627"/>
      <c r="E924" s="210"/>
      <c r="F924" s="210"/>
      <c r="G924" s="210"/>
      <c r="H924" s="210"/>
      <c r="I924" s="627"/>
      <c r="J924" s="210"/>
      <c r="K924" s="210"/>
      <c r="L924" s="210"/>
      <c r="M924" s="628"/>
      <c r="N924" s="210"/>
      <c r="O924" s="210"/>
      <c r="P924" s="210"/>
      <c r="Q924" s="210"/>
      <c r="R924" s="210"/>
      <c r="S924" s="210"/>
      <c r="T924" s="210"/>
      <c r="U924" s="210"/>
      <c r="V924" s="210"/>
      <c r="W924" s="210"/>
      <c r="X924" s="210"/>
      <c r="Y924" s="210"/>
      <c r="Z924" s="210"/>
    </row>
    <row r="925" ht="12.75" customHeight="1">
      <c r="A925" s="625"/>
      <c r="B925" s="625"/>
      <c r="C925" s="625"/>
      <c r="D925" s="627"/>
      <c r="E925" s="210"/>
      <c r="F925" s="210"/>
      <c r="G925" s="210"/>
      <c r="H925" s="210"/>
      <c r="I925" s="627"/>
      <c r="J925" s="210"/>
      <c r="K925" s="210"/>
      <c r="L925" s="210"/>
      <c r="M925" s="628"/>
      <c r="N925" s="210"/>
      <c r="O925" s="210"/>
      <c r="P925" s="210"/>
      <c r="Q925" s="210"/>
      <c r="R925" s="210"/>
      <c r="S925" s="210"/>
      <c r="T925" s="210"/>
      <c r="U925" s="210"/>
      <c r="V925" s="210"/>
      <c r="W925" s="210"/>
      <c r="X925" s="210"/>
      <c r="Y925" s="210"/>
      <c r="Z925" s="210"/>
    </row>
    <row r="926" ht="12.75" customHeight="1">
      <c r="A926" s="625"/>
      <c r="B926" s="625"/>
      <c r="C926" s="625"/>
      <c r="D926" s="627"/>
      <c r="E926" s="210"/>
      <c r="F926" s="210"/>
      <c r="G926" s="210"/>
      <c r="H926" s="210"/>
      <c r="I926" s="627"/>
      <c r="J926" s="210"/>
      <c r="K926" s="210"/>
      <c r="L926" s="210"/>
      <c r="M926" s="628"/>
      <c r="N926" s="210"/>
      <c r="O926" s="210"/>
      <c r="P926" s="210"/>
      <c r="Q926" s="210"/>
      <c r="R926" s="210"/>
      <c r="S926" s="210"/>
      <c r="T926" s="210"/>
      <c r="U926" s="210"/>
      <c r="V926" s="210"/>
      <c r="W926" s="210"/>
      <c r="X926" s="210"/>
      <c r="Y926" s="210"/>
      <c r="Z926" s="210"/>
    </row>
    <row r="927" ht="12.75" customHeight="1">
      <c r="A927" s="625"/>
      <c r="B927" s="625"/>
      <c r="C927" s="625"/>
      <c r="D927" s="627"/>
      <c r="E927" s="210"/>
      <c r="F927" s="210"/>
      <c r="G927" s="210"/>
      <c r="H927" s="210"/>
      <c r="I927" s="627"/>
      <c r="J927" s="210"/>
      <c r="K927" s="210"/>
      <c r="L927" s="210"/>
      <c r="M927" s="628"/>
      <c r="N927" s="210"/>
      <c r="O927" s="210"/>
      <c r="P927" s="210"/>
      <c r="Q927" s="210"/>
      <c r="R927" s="210"/>
      <c r="S927" s="210"/>
      <c r="T927" s="210"/>
      <c r="U927" s="210"/>
      <c r="V927" s="210"/>
      <c r="W927" s="210"/>
      <c r="X927" s="210"/>
      <c r="Y927" s="210"/>
      <c r="Z927" s="210"/>
    </row>
    <row r="928" ht="12.75" customHeight="1">
      <c r="A928" s="625"/>
      <c r="B928" s="625"/>
      <c r="C928" s="625"/>
      <c r="D928" s="627"/>
      <c r="E928" s="210"/>
      <c r="F928" s="210"/>
      <c r="G928" s="210"/>
      <c r="H928" s="210"/>
      <c r="I928" s="627"/>
      <c r="J928" s="210"/>
      <c r="K928" s="210"/>
      <c r="L928" s="210"/>
      <c r="M928" s="628"/>
      <c r="N928" s="210"/>
      <c r="O928" s="210"/>
      <c r="P928" s="210"/>
      <c r="Q928" s="210"/>
      <c r="R928" s="210"/>
      <c r="S928" s="210"/>
      <c r="T928" s="210"/>
      <c r="U928" s="210"/>
      <c r="V928" s="210"/>
      <c r="W928" s="210"/>
      <c r="X928" s="210"/>
      <c r="Y928" s="210"/>
      <c r="Z928" s="210"/>
    </row>
    <row r="929" ht="12.75" customHeight="1">
      <c r="A929" s="625"/>
      <c r="B929" s="625"/>
      <c r="C929" s="625"/>
      <c r="D929" s="627"/>
      <c r="E929" s="210"/>
      <c r="F929" s="210"/>
      <c r="G929" s="210"/>
      <c r="H929" s="210"/>
      <c r="I929" s="627"/>
      <c r="J929" s="210"/>
      <c r="K929" s="210"/>
      <c r="L929" s="210"/>
      <c r="M929" s="628"/>
      <c r="N929" s="210"/>
      <c r="O929" s="210"/>
      <c r="P929" s="210"/>
      <c r="Q929" s="210"/>
      <c r="R929" s="210"/>
      <c r="S929" s="210"/>
      <c r="T929" s="210"/>
      <c r="U929" s="210"/>
      <c r="V929" s="210"/>
      <c r="W929" s="210"/>
      <c r="X929" s="210"/>
      <c r="Y929" s="210"/>
      <c r="Z929" s="210"/>
    </row>
    <row r="930" ht="12.75" customHeight="1">
      <c r="A930" s="625"/>
      <c r="B930" s="625"/>
      <c r="C930" s="625"/>
      <c r="D930" s="627"/>
      <c r="E930" s="210"/>
      <c r="F930" s="210"/>
      <c r="G930" s="210"/>
      <c r="H930" s="210"/>
      <c r="I930" s="627"/>
      <c r="J930" s="210"/>
      <c r="K930" s="210"/>
      <c r="L930" s="210"/>
      <c r="M930" s="628"/>
      <c r="N930" s="210"/>
      <c r="O930" s="210"/>
      <c r="P930" s="210"/>
      <c r="Q930" s="210"/>
      <c r="R930" s="210"/>
      <c r="S930" s="210"/>
      <c r="T930" s="210"/>
      <c r="U930" s="210"/>
      <c r="V930" s="210"/>
      <c r="W930" s="210"/>
      <c r="X930" s="210"/>
      <c r="Y930" s="210"/>
      <c r="Z930" s="210"/>
    </row>
    <row r="931" ht="12.75" customHeight="1">
      <c r="A931" s="625"/>
      <c r="B931" s="625"/>
      <c r="C931" s="625"/>
      <c r="D931" s="627"/>
      <c r="E931" s="210"/>
      <c r="F931" s="210"/>
      <c r="G931" s="210"/>
      <c r="H931" s="210"/>
      <c r="I931" s="627"/>
      <c r="J931" s="210"/>
      <c r="K931" s="210"/>
      <c r="L931" s="210"/>
      <c r="M931" s="628"/>
      <c r="N931" s="210"/>
      <c r="O931" s="210"/>
      <c r="P931" s="210"/>
      <c r="Q931" s="210"/>
      <c r="R931" s="210"/>
      <c r="S931" s="210"/>
      <c r="T931" s="210"/>
      <c r="U931" s="210"/>
      <c r="V931" s="210"/>
      <c r="W931" s="210"/>
      <c r="X931" s="210"/>
      <c r="Y931" s="210"/>
      <c r="Z931" s="210"/>
    </row>
    <row r="932" ht="12.75" customHeight="1">
      <c r="A932" s="625"/>
      <c r="B932" s="625"/>
      <c r="C932" s="625"/>
      <c r="D932" s="627"/>
      <c r="E932" s="210"/>
      <c r="F932" s="210"/>
      <c r="G932" s="210"/>
      <c r="H932" s="210"/>
      <c r="I932" s="627"/>
      <c r="J932" s="210"/>
      <c r="K932" s="210"/>
      <c r="L932" s="210"/>
      <c r="M932" s="628"/>
      <c r="N932" s="210"/>
      <c r="O932" s="210"/>
      <c r="P932" s="210"/>
      <c r="Q932" s="210"/>
      <c r="R932" s="210"/>
      <c r="S932" s="210"/>
      <c r="T932" s="210"/>
      <c r="U932" s="210"/>
      <c r="V932" s="210"/>
      <c r="W932" s="210"/>
      <c r="X932" s="210"/>
      <c r="Y932" s="210"/>
      <c r="Z932" s="210"/>
    </row>
    <row r="933" ht="12.75" customHeight="1">
      <c r="A933" s="625"/>
      <c r="B933" s="625"/>
      <c r="C933" s="625"/>
      <c r="D933" s="627"/>
      <c r="E933" s="210"/>
      <c r="F933" s="210"/>
      <c r="G933" s="210"/>
      <c r="H933" s="210"/>
      <c r="I933" s="627"/>
      <c r="J933" s="210"/>
      <c r="K933" s="210"/>
      <c r="L933" s="210"/>
      <c r="M933" s="628"/>
      <c r="N933" s="210"/>
      <c r="O933" s="210"/>
      <c r="P933" s="210"/>
      <c r="Q933" s="210"/>
      <c r="R933" s="210"/>
      <c r="S933" s="210"/>
      <c r="T933" s="210"/>
      <c r="U933" s="210"/>
      <c r="V933" s="210"/>
      <c r="W933" s="210"/>
      <c r="X933" s="210"/>
      <c r="Y933" s="210"/>
      <c r="Z933" s="210"/>
    </row>
    <row r="934" ht="12.75" customHeight="1">
      <c r="A934" s="625"/>
      <c r="B934" s="625"/>
      <c r="C934" s="625"/>
      <c r="D934" s="627"/>
      <c r="E934" s="210"/>
      <c r="F934" s="210"/>
      <c r="G934" s="210"/>
      <c r="H934" s="210"/>
      <c r="I934" s="627"/>
      <c r="J934" s="210"/>
      <c r="K934" s="210"/>
      <c r="L934" s="210"/>
      <c r="M934" s="628"/>
      <c r="N934" s="210"/>
      <c r="O934" s="210"/>
      <c r="P934" s="210"/>
      <c r="Q934" s="210"/>
      <c r="R934" s="210"/>
      <c r="S934" s="210"/>
      <c r="T934" s="210"/>
      <c r="U934" s="210"/>
      <c r="V934" s="210"/>
      <c r="W934" s="210"/>
      <c r="X934" s="210"/>
      <c r="Y934" s="210"/>
      <c r="Z934" s="210"/>
    </row>
    <row r="935" ht="12.75" customHeight="1">
      <c r="A935" s="625"/>
      <c r="B935" s="625"/>
      <c r="C935" s="625"/>
      <c r="D935" s="627"/>
      <c r="E935" s="210"/>
      <c r="F935" s="210"/>
      <c r="G935" s="210"/>
      <c r="H935" s="210"/>
      <c r="I935" s="627"/>
      <c r="J935" s="210"/>
      <c r="K935" s="210"/>
      <c r="L935" s="210"/>
      <c r="M935" s="628"/>
      <c r="N935" s="210"/>
      <c r="O935" s="210"/>
      <c r="P935" s="210"/>
      <c r="Q935" s="210"/>
      <c r="R935" s="210"/>
      <c r="S935" s="210"/>
      <c r="T935" s="210"/>
      <c r="U935" s="210"/>
      <c r="V935" s="210"/>
      <c r="W935" s="210"/>
      <c r="X935" s="210"/>
      <c r="Y935" s="210"/>
      <c r="Z935" s="210"/>
    </row>
    <row r="936" ht="12.75" customHeight="1">
      <c r="A936" s="625"/>
      <c r="B936" s="625"/>
      <c r="C936" s="625"/>
      <c r="D936" s="627"/>
      <c r="E936" s="210"/>
      <c r="F936" s="210"/>
      <c r="G936" s="210"/>
      <c r="H936" s="210"/>
      <c r="I936" s="627"/>
      <c r="J936" s="210"/>
      <c r="K936" s="210"/>
      <c r="L936" s="210"/>
      <c r="M936" s="628"/>
      <c r="N936" s="210"/>
      <c r="O936" s="210"/>
      <c r="P936" s="210"/>
      <c r="Q936" s="210"/>
      <c r="R936" s="210"/>
      <c r="S936" s="210"/>
      <c r="T936" s="210"/>
      <c r="U936" s="210"/>
      <c r="V936" s="210"/>
      <c r="W936" s="210"/>
      <c r="X936" s="210"/>
      <c r="Y936" s="210"/>
      <c r="Z936" s="210"/>
    </row>
    <row r="937" ht="12.75" customHeight="1">
      <c r="A937" s="625"/>
      <c r="B937" s="625"/>
      <c r="C937" s="625"/>
      <c r="D937" s="627"/>
      <c r="E937" s="210"/>
      <c r="F937" s="210"/>
      <c r="G937" s="210"/>
      <c r="H937" s="210"/>
      <c r="I937" s="627"/>
      <c r="J937" s="210"/>
      <c r="K937" s="210"/>
      <c r="L937" s="210"/>
      <c r="M937" s="628"/>
      <c r="N937" s="210"/>
      <c r="O937" s="210"/>
      <c r="P937" s="210"/>
      <c r="Q937" s="210"/>
      <c r="R937" s="210"/>
      <c r="S937" s="210"/>
      <c r="T937" s="210"/>
      <c r="U937" s="210"/>
      <c r="V937" s="210"/>
      <c r="W937" s="210"/>
      <c r="X937" s="210"/>
      <c r="Y937" s="210"/>
      <c r="Z937" s="210"/>
    </row>
    <row r="938" ht="12.75" customHeight="1">
      <c r="A938" s="625"/>
      <c r="B938" s="625"/>
      <c r="C938" s="625"/>
      <c r="D938" s="627"/>
      <c r="E938" s="210"/>
      <c r="F938" s="210"/>
      <c r="G938" s="210"/>
      <c r="H938" s="210"/>
      <c r="I938" s="627"/>
      <c r="J938" s="210"/>
      <c r="K938" s="210"/>
      <c r="L938" s="210"/>
      <c r="M938" s="628"/>
      <c r="N938" s="210"/>
      <c r="O938" s="210"/>
      <c r="P938" s="210"/>
      <c r="Q938" s="210"/>
      <c r="R938" s="210"/>
      <c r="S938" s="210"/>
      <c r="T938" s="210"/>
      <c r="U938" s="210"/>
      <c r="V938" s="210"/>
      <c r="W938" s="210"/>
      <c r="X938" s="210"/>
      <c r="Y938" s="210"/>
      <c r="Z938" s="210"/>
    </row>
    <row r="939" ht="12.75" customHeight="1">
      <c r="A939" s="625"/>
      <c r="B939" s="625"/>
      <c r="C939" s="625"/>
      <c r="D939" s="627"/>
      <c r="E939" s="210"/>
      <c r="F939" s="210"/>
      <c r="G939" s="210"/>
      <c r="H939" s="210"/>
      <c r="I939" s="627"/>
      <c r="J939" s="210"/>
      <c r="K939" s="210"/>
      <c r="L939" s="210"/>
      <c r="M939" s="628"/>
      <c r="N939" s="210"/>
      <c r="O939" s="210"/>
      <c r="P939" s="210"/>
      <c r="Q939" s="210"/>
      <c r="R939" s="210"/>
      <c r="S939" s="210"/>
      <c r="T939" s="210"/>
      <c r="U939" s="210"/>
      <c r="V939" s="210"/>
      <c r="W939" s="210"/>
      <c r="X939" s="210"/>
      <c r="Y939" s="210"/>
      <c r="Z939" s="210"/>
    </row>
    <row r="940" ht="12.75" customHeight="1">
      <c r="A940" s="625"/>
      <c r="B940" s="625"/>
      <c r="C940" s="625"/>
      <c r="D940" s="627"/>
      <c r="E940" s="210"/>
      <c r="F940" s="210"/>
      <c r="G940" s="210"/>
      <c r="H940" s="210"/>
      <c r="I940" s="627"/>
      <c r="J940" s="210"/>
      <c r="K940" s="210"/>
      <c r="L940" s="210"/>
      <c r="M940" s="628"/>
      <c r="N940" s="210"/>
      <c r="O940" s="210"/>
      <c r="P940" s="210"/>
      <c r="Q940" s="210"/>
      <c r="R940" s="210"/>
      <c r="S940" s="210"/>
      <c r="T940" s="210"/>
      <c r="U940" s="210"/>
      <c r="V940" s="210"/>
      <c r="W940" s="210"/>
      <c r="X940" s="210"/>
      <c r="Y940" s="210"/>
      <c r="Z940" s="210"/>
    </row>
    <row r="941" ht="12.75" customHeight="1">
      <c r="A941" s="625"/>
      <c r="B941" s="625"/>
      <c r="C941" s="625"/>
      <c r="D941" s="627"/>
      <c r="E941" s="210"/>
      <c r="F941" s="210"/>
      <c r="G941" s="210"/>
      <c r="H941" s="210"/>
      <c r="I941" s="627"/>
      <c r="J941" s="210"/>
      <c r="K941" s="210"/>
      <c r="L941" s="210"/>
      <c r="M941" s="628"/>
      <c r="N941" s="210"/>
      <c r="O941" s="210"/>
      <c r="P941" s="210"/>
      <c r="Q941" s="210"/>
      <c r="R941" s="210"/>
      <c r="S941" s="210"/>
      <c r="T941" s="210"/>
      <c r="U941" s="210"/>
      <c r="V941" s="210"/>
      <c r="W941" s="210"/>
      <c r="X941" s="210"/>
      <c r="Y941" s="210"/>
      <c r="Z941" s="210"/>
    </row>
    <row r="942" ht="12.75" customHeight="1">
      <c r="A942" s="625"/>
      <c r="B942" s="625"/>
      <c r="C942" s="625"/>
      <c r="D942" s="627"/>
      <c r="E942" s="210"/>
      <c r="F942" s="210"/>
      <c r="G942" s="210"/>
      <c r="H942" s="210"/>
      <c r="I942" s="627"/>
      <c r="J942" s="210"/>
      <c r="K942" s="210"/>
      <c r="L942" s="210"/>
      <c r="M942" s="628"/>
      <c r="N942" s="210"/>
      <c r="O942" s="210"/>
      <c r="P942" s="210"/>
      <c r="Q942" s="210"/>
      <c r="R942" s="210"/>
      <c r="S942" s="210"/>
      <c r="T942" s="210"/>
      <c r="U942" s="210"/>
      <c r="V942" s="210"/>
      <c r="W942" s="210"/>
      <c r="X942" s="210"/>
      <c r="Y942" s="210"/>
      <c r="Z942" s="210"/>
    </row>
    <row r="943" ht="12.75" customHeight="1">
      <c r="A943" s="625"/>
      <c r="B943" s="625"/>
      <c r="C943" s="625"/>
      <c r="D943" s="627"/>
      <c r="E943" s="210"/>
      <c r="F943" s="210"/>
      <c r="G943" s="210"/>
      <c r="H943" s="210"/>
      <c r="I943" s="627"/>
      <c r="J943" s="210"/>
      <c r="K943" s="210"/>
      <c r="L943" s="210"/>
      <c r="M943" s="628"/>
      <c r="N943" s="210"/>
      <c r="O943" s="210"/>
      <c r="P943" s="210"/>
      <c r="Q943" s="210"/>
      <c r="R943" s="210"/>
      <c r="S943" s="210"/>
      <c r="T943" s="210"/>
      <c r="U943" s="210"/>
      <c r="V943" s="210"/>
      <c r="W943" s="210"/>
      <c r="X943" s="210"/>
      <c r="Y943" s="210"/>
      <c r="Z943" s="210"/>
    </row>
    <row r="944" ht="12.75" customHeight="1">
      <c r="A944" s="625"/>
      <c r="B944" s="625"/>
      <c r="C944" s="625"/>
      <c r="D944" s="627"/>
      <c r="E944" s="210"/>
      <c r="F944" s="210"/>
      <c r="G944" s="210"/>
      <c r="H944" s="210"/>
      <c r="I944" s="627"/>
      <c r="J944" s="210"/>
      <c r="K944" s="210"/>
      <c r="L944" s="210"/>
      <c r="M944" s="628"/>
      <c r="N944" s="210"/>
      <c r="O944" s="210"/>
      <c r="P944" s="210"/>
      <c r="Q944" s="210"/>
      <c r="R944" s="210"/>
      <c r="S944" s="210"/>
      <c r="T944" s="210"/>
      <c r="U944" s="210"/>
      <c r="V944" s="210"/>
      <c r="W944" s="210"/>
      <c r="X944" s="210"/>
      <c r="Y944" s="210"/>
      <c r="Z944" s="210"/>
    </row>
    <row r="945" ht="12.75" customHeight="1">
      <c r="A945" s="625"/>
      <c r="B945" s="625"/>
      <c r="C945" s="625"/>
      <c r="D945" s="627"/>
      <c r="E945" s="210"/>
      <c r="F945" s="210"/>
      <c r="G945" s="210"/>
      <c r="H945" s="210"/>
      <c r="I945" s="627"/>
      <c r="J945" s="210"/>
      <c r="K945" s="210"/>
      <c r="L945" s="210"/>
      <c r="M945" s="628"/>
      <c r="N945" s="210"/>
      <c r="O945" s="210"/>
      <c r="P945" s="210"/>
      <c r="Q945" s="210"/>
      <c r="R945" s="210"/>
      <c r="S945" s="210"/>
      <c r="T945" s="210"/>
      <c r="U945" s="210"/>
      <c r="V945" s="210"/>
      <c r="W945" s="210"/>
      <c r="X945" s="210"/>
      <c r="Y945" s="210"/>
      <c r="Z945" s="210"/>
    </row>
    <row r="946" ht="12.75" customHeight="1">
      <c r="A946" s="625"/>
      <c r="B946" s="625"/>
      <c r="C946" s="625"/>
      <c r="D946" s="627"/>
      <c r="E946" s="210"/>
      <c r="F946" s="210"/>
      <c r="G946" s="210"/>
      <c r="H946" s="210"/>
      <c r="I946" s="627"/>
      <c r="J946" s="210"/>
      <c r="K946" s="210"/>
      <c r="L946" s="210"/>
      <c r="M946" s="628"/>
      <c r="N946" s="210"/>
      <c r="O946" s="210"/>
      <c r="P946" s="210"/>
      <c r="Q946" s="210"/>
      <c r="R946" s="210"/>
      <c r="S946" s="210"/>
      <c r="T946" s="210"/>
      <c r="U946" s="210"/>
      <c r="V946" s="210"/>
      <c r="W946" s="210"/>
      <c r="X946" s="210"/>
      <c r="Y946" s="210"/>
      <c r="Z946" s="210"/>
    </row>
    <row r="947" ht="12.75" customHeight="1">
      <c r="A947" s="625"/>
      <c r="B947" s="625"/>
      <c r="C947" s="625"/>
      <c r="D947" s="627"/>
      <c r="E947" s="210"/>
      <c r="F947" s="210"/>
      <c r="G947" s="210"/>
      <c r="H947" s="210"/>
      <c r="I947" s="627"/>
      <c r="J947" s="210"/>
      <c r="K947" s="210"/>
      <c r="L947" s="210"/>
      <c r="M947" s="628"/>
      <c r="N947" s="210"/>
      <c r="O947" s="210"/>
      <c r="P947" s="210"/>
      <c r="Q947" s="210"/>
      <c r="R947" s="210"/>
      <c r="S947" s="210"/>
      <c r="T947" s="210"/>
      <c r="U947" s="210"/>
      <c r="V947" s="210"/>
      <c r="W947" s="210"/>
      <c r="X947" s="210"/>
      <c r="Y947" s="210"/>
      <c r="Z947" s="210"/>
    </row>
    <row r="948" ht="12.75" customHeight="1">
      <c r="A948" s="625"/>
      <c r="B948" s="625"/>
      <c r="C948" s="625"/>
      <c r="D948" s="627"/>
      <c r="E948" s="210"/>
      <c r="F948" s="210"/>
      <c r="G948" s="210"/>
      <c r="H948" s="210"/>
      <c r="I948" s="627"/>
      <c r="J948" s="210"/>
      <c r="K948" s="210"/>
      <c r="L948" s="210"/>
      <c r="M948" s="628"/>
      <c r="N948" s="210"/>
      <c r="O948" s="210"/>
      <c r="P948" s="210"/>
      <c r="Q948" s="210"/>
      <c r="R948" s="210"/>
      <c r="S948" s="210"/>
      <c r="T948" s="210"/>
      <c r="U948" s="210"/>
      <c r="V948" s="210"/>
      <c r="W948" s="210"/>
      <c r="X948" s="210"/>
      <c r="Y948" s="210"/>
      <c r="Z948" s="210"/>
    </row>
    <row r="949" ht="12.75" customHeight="1">
      <c r="A949" s="625"/>
      <c r="B949" s="625"/>
      <c r="C949" s="625"/>
      <c r="D949" s="627"/>
      <c r="E949" s="210"/>
      <c r="F949" s="210"/>
      <c r="G949" s="210"/>
      <c r="H949" s="210"/>
      <c r="I949" s="627"/>
      <c r="J949" s="210"/>
      <c r="K949" s="210"/>
      <c r="L949" s="210"/>
      <c r="M949" s="628"/>
      <c r="N949" s="210"/>
      <c r="O949" s="210"/>
      <c r="P949" s="210"/>
      <c r="Q949" s="210"/>
      <c r="R949" s="210"/>
      <c r="S949" s="210"/>
      <c r="T949" s="210"/>
      <c r="U949" s="210"/>
      <c r="V949" s="210"/>
      <c r="W949" s="210"/>
      <c r="X949" s="210"/>
      <c r="Y949" s="210"/>
      <c r="Z949" s="210"/>
    </row>
    <row r="950" ht="12.75" customHeight="1">
      <c r="A950" s="625"/>
      <c r="B950" s="625"/>
      <c r="C950" s="625"/>
      <c r="D950" s="627"/>
      <c r="E950" s="210"/>
      <c r="F950" s="210"/>
      <c r="G950" s="210"/>
      <c r="H950" s="210"/>
      <c r="I950" s="627"/>
      <c r="J950" s="210"/>
      <c r="K950" s="210"/>
      <c r="L950" s="210"/>
      <c r="M950" s="628"/>
      <c r="N950" s="210"/>
      <c r="O950" s="210"/>
      <c r="P950" s="210"/>
      <c r="Q950" s="210"/>
      <c r="R950" s="210"/>
      <c r="S950" s="210"/>
      <c r="T950" s="210"/>
      <c r="U950" s="210"/>
      <c r="V950" s="210"/>
      <c r="W950" s="210"/>
      <c r="X950" s="210"/>
      <c r="Y950" s="210"/>
      <c r="Z950" s="210"/>
    </row>
    <row r="951" ht="12.75" customHeight="1">
      <c r="A951" s="625"/>
      <c r="B951" s="625"/>
      <c r="C951" s="625"/>
      <c r="D951" s="627"/>
      <c r="E951" s="210"/>
      <c r="F951" s="210"/>
      <c r="G951" s="210"/>
      <c r="H951" s="210"/>
      <c r="I951" s="627"/>
      <c r="J951" s="210"/>
      <c r="K951" s="210"/>
      <c r="L951" s="210"/>
      <c r="M951" s="628"/>
      <c r="N951" s="210"/>
      <c r="O951" s="210"/>
      <c r="P951" s="210"/>
      <c r="Q951" s="210"/>
      <c r="R951" s="210"/>
      <c r="S951" s="210"/>
      <c r="T951" s="210"/>
      <c r="U951" s="210"/>
      <c r="V951" s="210"/>
      <c r="W951" s="210"/>
      <c r="X951" s="210"/>
      <c r="Y951" s="210"/>
      <c r="Z951" s="210"/>
    </row>
    <row r="952" ht="12.75" customHeight="1">
      <c r="A952" s="625"/>
      <c r="B952" s="625"/>
      <c r="C952" s="625"/>
      <c r="D952" s="627"/>
      <c r="E952" s="210"/>
      <c r="F952" s="210"/>
      <c r="G952" s="210"/>
      <c r="H952" s="210"/>
      <c r="I952" s="627"/>
      <c r="J952" s="210"/>
      <c r="K952" s="210"/>
      <c r="L952" s="210"/>
      <c r="M952" s="628"/>
      <c r="N952" s="210"/>
      <c r="O952" s="210"/>
      <c r="P952" s="210"/>
      <c r="Q952" s="210"/>
      <c r="R952" s="210"/>
      <c r="S952" s="210"/>
      <c r="T952" s="210"/>
      <c r="U952" s="210"/>
      <c r="V952" s="210"/>
      <c r="W952" s="210"/>
      <c r="X952" s="210"/>
      <c r="Y952" s="210"/>
      <c r="Z952" s="210"/>
    </row>
    <row r="953" ht="12.75" customHeight="1">
      <c r="A953" s="625"/>
      <c r="B953" s="625"/>
      <c r="C953" s="625"/>
      <c r="D953" s="627"/>
      <c r="E953" s="210"/>
      <c r="F953" s="210"/>
      <c r="G953" s="210"/>
      <c r="H953" s="210"/>
      <c r="I953" s="627"/>
      <c r="J953" s="210"/>
      <c r="K953" s="210"/>
      <c r="L953" s="210"/>
      <c r="M953" s="628"/>
      <c r="N953" s="210"/>
      <c r="O953" s="210"/>
      <c r="P953" s="210"/>
      <c r="Q953" s="210"/>
      <c r="R953" s="210"/>
      <c r="S953" s="210"/>
      <c r="T953" s="210"/>
      <c r="U953" s="210"/>
      <c r="V953" s="210"/>
      <c r="W953" s="210"/>
      <c r="X953" s="210"/>
      <c r="Y953" s="210"/>
      <c r="Z953" s="210"/>
    </row>
    <row r="954" ht="12.75" customHeight="1">
      <c r="A954" s="625"/>
      <c r="B954" s="625"/>
      <c r="C954" s="625"/>
      <c r="D954" s="627"/>
      <c r="E954" s="210"/>
      <c r="F954" s="210"/>
      <c r="G954" s="210"/>
      <c r="H954" s="210"/>
      <c r="I954" s="627"/>
      <c r="J954" s="210"/>
      <c r="K954" s="210"/>
      <c r="L954" s="210"/>
      <c r="M954" s="628"/>
      <c r="N954" s="210"/>
      <c r="O954" s="210"/>
      <c r="P954" s="210"/>
      <c r="Q954" s="210"/>
      <c r="R954" s="210"/>
      <c r="S954" s="210"/>
      <c r="T954" s="210"/>
      <c r="U954" s="210"/>
      <c r="V954" s="210"/>
      <c r="W954" s="210"/>
      <c r="X954" s="210"/>
      <c r="Y954" s="210"/>
      <c r="Z954" s="210"/>
    </row>
    <row r="955" ht="12.75" customHeight="1">
      <c r="A955" s="625"/>
      <c r="B955" s="625"/>
      <c r="C955" s="625"/>
      <c r="D955" s="627"/>
      <c r="E955" s="210"/>
      <c r="F955" s="210"/>
      <c r="G955" s="210"/>
      <c r="H955" s="210"/>
      <c r="I955" s="627"/>
      <c r="J955" s="210"/>
      <c r="K955" s="210"/>
      <c r="L955" s="210"/>
      <c r="M955" s="628"/>
      <c r="N955" s="210"/>
      <c r="O955" s="210"/>
      <c r="P955" s="210"/>
      <c r="Q955" s="210"/>
      <c r="R955" s="210"/>
      <c r="S955" s="210"/>
      <c r="T955" s="210"/>
      <c r="U955" s="210"/>
      <c r="V955" s="210"/>
      <c r="W955" s="210"/>
      <c r="X955" s="210"/>
      <c r="Y955" s="210"/>
      <c r="Z955" s="210"/>
    </row>
    <row r="956" ht="12.75" customHeight="1">
      <c r="A956" s="625"/>
      <c r="B956" s="625"/>
      <c r="C956" s="625"/>
      <c r="D956" s="627"/>
      <c r="E956" s="210"/>
      <c r="F956" s="210"/>
      <c r="G956" s="210"/>
      <c r="H956" s="210"/>
      <c r="I956" s="627"/>
      <c r="J956" s="210"/>
      <c r="K956" s="210"/>
      <c r="L956" s="210"/>
      <c r="M956" s="628"/>
      <c r="N956" s="210"/>
      <c r="O956" s="210"/>
      <c r="P956" s="210"/>
      <c r="Q956" s="210"/>
      <c r="R956" s="210"/>
      <c r="S956" s="210"/>
      <c r="T956" s="210"/>
      <c r="U956" s="210"/>
      <c r="V956" s="210"/>
      <c r="W956" s="210"/>
      <c r="X956" s="210"/>
      <c r="Y956" s="210"/>
      <c r="Z956" s="210"/>
    </row>
    <row r="957" ht="12.75" customHeight="1">
      <c r="A957" s="625"/>
      <c r="B957" s="625"/>
      <c r="C957" s="625"/>
      <c r="D957" s="627"/>
      <c r="E957" s="210"/>
      <c r="F957" s="210"/>
      <c r="G957" s="210"/>
      <c r="H957" s="210"/>
      <c r="I957" s="627"/>
      <c r="J957" s="210"/>
      <c r="K957" s="210"/>
      <c r="L957" s="210"/>
      <c r="M957" s="628"/>
      <c r="N957" s="210"/>
      <c r="O957" s="210"/>
      <c r="P957" s="210"/>
      <c r="Q957" s="210"/>
      <c r="R957" s="210"/>
      <c r="S957" s="210"/>
      <c r="T957" s="210"/>
      <c r="U957" s="210"/>
      <c r="V957" s="210"/>
      <c r="W957" s="210"/>
      <c r="X957" s="210"/>
      <c r="Y957" s="210"/>
      <c r="Z957" s="210"/>
    </row>
    <row r="958" ht="12.75" customHeight="1">
      <c r="A958" s="625"/>
      <c r="B958" s="625"/>
      <c r="C958" s="625"/>
      <c r="D958" s="627"/>
      <c r="E958" s="210"/>
      <c r="F958" s="210"/>
      <c r="G958" s="210"/>
      <c r="H958" s="210"/>
      <c r="I958" s="627"/>
      <c r="J958" s="210"/>
      <c r="K958" s="210"/>
      <c r="L958" s="210"/>
      <c r="M958" s="628"/>
      <c r="N958" s="210"/>
      <c r="O958" s="210"/>
      <c r="P958" s="210"/>
      <c r="Q958" s="210"/>
      <c r="R958" s="210"/>
      <c r="S958" s="210"/>
      <c r="T958" s="210"/>
      <c r="U958" s="210"/>
      <c r="V958" s="210"/>
      <c r="W958" s="210"/>
      <c r="X958" s="210"/>
      <c r="Y958" s="210"/>
      <c r="Z958" s="210"/>
    </row>
    <row r="959" ht="12.75" customHeight="1">
      <c r="A959" s="625"/>
      <c r="B959" s="625"/>
      <c r="C959" s="625"/>
      <c r="D959" s="627"/>
      <c r="E959" s="210"/>
      <c r="F959" s="210"/>
      <c r="G959" s="210"/>
      <c r="H959" s="210"/>
      <c r="I959" s="627"/>
      <c r="J959" s="210"/>
      <c r="K959" s="210"/>
      <c r="L959" s="210"/>
      <c r="M959" s="628"/>
      <c r="N959" s="210"/>
      <c r="O959" s="210"/>
      <c r="P959" s="210"/>
      <c r="Q959" s="210"/>
      <c r="R959" s="210"/>
      <c r="S959" s="210"/>
      <c r="T959" s="210"/>
      <c r="U959" s="210"/>
      <c r="V959" s="210"/>
      <c r="W959" s="210"/>
      <c r="X959" s="210"/>
      <c r="Y959" s="210"/>
      <c r="Z959" s="210"/>
    </row>
    <row r="960" ht="12.75" customHeight="1">
      <c r="A960" s="625"/>
      <c r="B960" s="625"/>
      <c r="C960" s="625"/>
      <c r="D960" s="627"/>
      <c r="E960" s="210"/>
      <c r="F960" s="210"/>
      <c r="G960" s="210"/>
      <c r="H960" s="210"/>
      <c r="I960" s="627"/>
      <c r="J960" s="210"/>
      <c r="K960" s="210"/>
      <c r="L960" s="210"/>
      <c r="M960" s="628"/>
      <c r="N960" s="210"/>
      <c r="O960" s="210"/>
      <c r="P960" s="210"/>
      <c r="Q960" s="210"/>
      <c r="R960" s="210"/>
      <c r="S960" s="210"/>
      <c r="T960" s="210"/>
      <c r="U960" s="210"/>
      <c r="V960" s="210"/>
      <c r="W960" s="210"/>
      <c r="X960" s="210"/>
      <c r="Y960" s="210"/>
      <c r="Z960" s="210"/>
    </row>
    <row r="961" ht="12.75" customHeight="1">
      <c r="A961" s="625"/>
      <c r="B961" s="625"/>
      <c r="C961" s="625"/>
      <c r="D961" s="627"/>
      <c r="E961" s="210"/>
      <c r="F961" s="210"/>
      <c r="G961" s="210"/>
      <c r="H961" s="210"/>
      <c r="I961" s="627"/>
      <c r="J961" s="210"/>
      <c r="K961" s="210"/>
      <c r="L961" s="210"/>
      <c r="M961" s="628"/>
      <c r="N961" s="210"/>
      <c r="O961" s="210"/>
      <c r="P961" s="210"/>
      <c r="Q961" s="210"/>
      <c r="R961" s="210"/>
      <c r="S961" s="210"/>
      <c r="T961" s="210"/>
      <c r="U961" s="210"/>
      <c r="V961" s="210"/>
      <c r="W961" s="210"/>
      <c r="X961" s="210"/>
      <c r="Y961" s="210"/>
      <c r="Z961" s="210"/>
    </row>
    <row r="962" ht="12.75" customHeight="1">
      <c r="A962" s="625"/>
      <c r="B962" s="625"/>
      <c r="C962" s="625"/>
      <c r="D962" s="627"/>
      <c r="E962" s="210"/>
      <c r="F962" s="210"/>
      <c r="G962" s="210"/>
      <c r="H962" s="210"/>
      <c r="I962" s="627"/>
      <c r="J962" s="210"/>
      <c r="K962" s="210"/>
      <c r="L962" s="210"/>
      <c r="M962" s="628"/>
      <c r="N962" s="210"/>
      <c r="O962" s="210"/>
      <c r="P962" s="210"/>
      <c r="Q962" s="210"/>
      <c r="R962" s="210"/>
      <c r="S962" s="210"/>
      <c r="T962" s="210"/>
      <c r="U962" s="210"/>
      <c r="V962" s="210"/>
      <c r="W962" s="210"/>
      <c r="X962" s="210"/>
      <c r="Y962" s="210"/>
      <c r="Z962" s="210"/>
    </row>
    <row r="963" ht="12.75" customHeight="1">
      <c r="A963" s="625"/>
      <c r="B963" s="625"/>
      <c r="C963" s="625"/>
      <c r="D963" s="627"/>
      <c r="E963" s="210"/>
      <c r="F963" s="210"/>
      <c r="G963" s="210"/>
      <c r="H963" s="210"/>
      <c r="I963" s="627"/>
      <c r="J963" s="210"/>
      <c r="K963" s="210"/>
      <c r="L963" s="210"/>
      <c r="M963" s="628"/>
      <c r="N963" s="210"/>
      <c r="O963" s="210"/>
      <c r="P963" s="210"/>
      <c r="Q963" s="210"/>
      <c r="R963" s="210"/>
      <c r="S963" s="210"/>
      <c r="T963" s="210"/>
      <c r="U963" s="210"/>
      <c r="V963" s="210"/>
      <c r="W963" s="210"/>
      <c r="X963" s="210"/>
      <c r="Y963" s="210"/>
      <c r="Z963" s="210"/>
    </row>
    <row r="964" ht="12.75" customHeight="1">
      <c r="A964" s="625"/>
      <c r="B964" s="625"/>
      <c r="C964" s="625"/>
      <c r="D964" s="627"/>
      <c r="E964" s="210"/>
      <c r="F964" s="210"/>
      <c r="G964" s="210"/>
      <c r="H964" s="210"/>
      <c r="I964" s="627"/>
      <c r="J964" s="210"/>
      <c r="K964" s="210"/>
      <c r="L964" s="210"/>
      <c r="M964" s="628"/>
      <c r="N964" s="210"/>
      <c r="O964" s="210"/>
      <c r="P964" s="210"/>
      <c r="Q964" s="210"/>
      <c r="R964" s="210"/>
      <c r="S964" s="210"/>
      <c r="T964" s="210"/>
      <c r="U964" s="210"/>
      <c r="V964" s="210"/>
      <c r="W964" s="210"/>
      <c r="X964" s="210"/>
      <c r="Y964" s="210"/>
      <c r="Z964" s="210"/>
    </row>
    <row r="965" ht="12.75" customHeight="1">
      <c r="A965" s="625"/>
      <c r="B965" s="625"/>
      <c r="C965" s="625"/>
      <c r="D965" s="627"/>
      <c r="E965" s="210"/>
      <c r="F965" s="210"/>
      <c r="G965" s="210"/>
      <c r="H965" s="210"/>
      <c r="I965" s="627"/>
      <c r="J965" s="210"/>
      <c r="K965" s="210"/>
      <c r="L965" s="210"/>
      <c r="M965" s="628"/>
      <c r="N965" s="210"/>
      <c r="O965" s="210"/>
      <c r="P965" s="210"/>
      <c r="Q965" s="210"/>
      <c r="R965" s="210"/>
      <c r="S965" s="210"/>
      <c r="T965" s="210"/>
      <c r="U965" s="210"/>
      <c r="V965" s="210"/>
      <c r="W965" s="210"/>
      <c r="X965" s="210"/>
      <c r="Y965" s="210"/>
      <c r="Z965" s="210"/>
    </row>
    <row r="966" ht="12.75" customHeight="1">
      <c r="A966" s="625"/>
      <c r="B966" s="625"/>
      <c r="C966" s="625"/>
      <c r="D966" s="627"/>
      <c r="E966" s="210"/>
      <c r="F966" s="210"/>
      <c r="G966" s="210"/>
      <c r="H966" s="210"/>
      <c r="I966" s="627"/>
      <c r="J966" s="210"/>
      <c r="K966" s="210"/>
      <c r="L966" s="210"/>
      <c r="M966" s="628"/>
      <c r="N966" s="210"/>
      <c r="O966" s="210"/>
      <c r="P966" s="210"/>
      <c r="Q966" s="210"/>
      <c r="R966" s="210"/>
      <c r="S966" s="210"/>
      <c r="T966" s="210"/>
      <c r="U966" s="210"/>
      <c r="V966" s="210"/>
      <c r="W966" s="210"/>
      <c r="X966" s="210"/>
      <c r="Y966" s="210"/>
      <c r="Z966" s="210"/>
    </row>
    <row r="967" ht="12.75" customHeight="1">
      <c r="A967" s="625"/>
      <c r="B967" s="625"/>
      <c r="C967" s="625"/>
      <c r="D967" s="627"/>
      <c r="E967" s="210"/>
      <c r="F967" s="210"/>
      <c r="G967" s="210"/>
      <c r="H967" s="210"/>
      <c r="I967" s="627"/>
      <c r="J967" s="210"/>
      <c r="K967" s="210"/>
      <c r="L967" s="210"/>
      <c r="M967" s="628"/>
      <c r="N967" s="210"/>
      <c r="O967" s="210"/>
      <c r="P967" s="210"/>
      <c r="Q967" s="210"/>
      <c r="R967" s="210"/>
      <c r="S967" s="210"/>
      <c r="T967" s="210"/>
      <c r="U967" s="210"/>
      <c r="V967" s="210"/>
      <c r="W967" s="210"/>
      <c r="X967" s="210"/>
      <c r="Y967" s="210"/>
      <c r="Z967" s="210"/>
    </row>
    <row r="968" ht="12.75" customHeight="1">
      <c r="A968" s="625"/>
      <c r="B968" s="625"/>
      <c r="C968" s="625"/>
      <c r="D968" s="627"/>
      <c r="E968" s="210"/>
      <c r="F968" s="210"/>
      <c r="G968" s="210"/>
      <c r="H968" s="210"/>
      <c r="I968" s="627"/>
      <c r="J968" s="210"/>
      <c r="K968" s="210"/>
      <c r="L968" s="210"/>
      <c r="M968" s="628"/>
      <c r="N968" s="210"/>
      <c r="O968" s="210"/>
      <c r="P968" s="210"/>
      <c r="Q968" s="210"/>
      <c r="R968" s="210"/>
      <c r="S968" s="210"/>
      <c r="T968" s="210"/>
      <c r="U968" s="210"/>
      <c r="V968" s="210"/>
      <c r="W968" s="210"/>
      <c r="X968" s="210"/>
      <c r="Y968" s="210"/>
      <c r="Z968" s="210"/>
    </row>
    <row r="969" ht="12.75" customHeight="1">
      <c r="A969" s="625"/>
      <c r="B969" s="625"/>
      <c r="C969" s="625"/>
      <c r="D969" s="627"/>
      <c r="E969" s="210"/>
      <c r="F969" s="210"/>
      <c r="G969" s="210"/>
      <c r="H969" s="210"/>
      <c r="I969" s="627"/>
      <c r="J969" s="210"/>
      <c r="K969" s="210"/>
      <c r="L969" s="210"/>
      <c r="M969" s="628"/>
      <c r="N969" s="210"/>
      <c r="O969" s="210"/>
      <c r="P969" s="210"/>
      <c r="Q969" s="210"/>
      <c r="R969" s="210"/>
      <c r="S969" s="210"/>
      <c r="T969" s="210"/>
      <c r="U969" s="210"/>
      <c r="V969" s="210"/>
      <c r="W969" s="210"/>
      <c r="X969" s="210"/>
      <c r="Y969" s="210"/>
      <c r="Z969" s="210"/>
    </row>
    <row r="970" ht="12.75" customHeight="1">
      <c r="A970" s="625"/>
      <c r="B970" s="625"/>
      <c r="C970" s="625"/>
      <c r="D970" s="627"/>
      <c r="E970" s="210"/>
      <c r="F970" s="210"/>
      <c r="G970" s="210"/>
      <c r="H970" s="210"/>
      <c r="I970" s="627"/>
      <c r="J970" s="210"/>
      <c r="K970" s="210"/>
      <c r="L970" s="210"/>
      <c r="M970" s="628"/>
      <c r="N970" s="210"/>
      <c r="O970" s="210"/>
      <c r="P970" s="210"/>
      <c r="Q970" s="210"/>
      <c r="R970" s="210"/>
      <c r="S970" s="210"/>
      <c r="T970" s="210"/>
      <c r="U970" s="210"/>
      <c r="V970" s="210"/>
      <c r="W970" s="210"/>
      <c r="X970" s="210"/>
      <c r="Y970" s="210"/>
      <c r="Z970" s="210"/>
    </row>
    <row r="971" ht="12.75" customHeight="1">
      <c r="A971" s="625"/>
      <c r="B971" s="625"/>
      <c r="C971" s="625"/>
      <c r="D971" s="627"/>
      <c r="E971" s="210"/>
      <c r="F971" s="210"/>
      <c r="G971" s="210"/>
      <c r="H971" s="210"/>
      <c r="I971" s="627"/>
      <c r="J971" s="210"/>
      <c r="K971" s="210"/>
      <c r="L971" s="210"/>
      <c r="M971" s="628"/>
      <c r="N971" s="210"/>
      <c r="O971" s="210"/>
      <c r="P971" s="210"/>
      <c r="Q971" s="210"/>
      <c r="R971" s="210"/>
      <c r="S971" s="210"/>
      <c r="T971" s="210"/>
      <c r="U971" s="210"/>
      <c r="V971" s="210"/>
      <c r="W971" s="210"/>
      <c r="X971" s="210"/>
      <c r="Y971" s="210"/>
      <c r="Z971" s="210"/>
    </row>
    <row r="972" ht="12.75" customHeight="1">
      <c r="A972" s="625"/>
      <c r="B972" s="625"/>
      <c r="C972" s="625"/>
      <c r="D972" s="627"/>
      <c r="E972" s="210"/>
      <c r="F972" s="210"/>
      <c r="G972" s="210"/>
      <c r="H972" s="210"/>
      <c r="I972" s="627"/>
      <c r="J972" s="210"/>
      <c r="K972" s="210"/>
      <c r="L972" s="210"/>
      <c r="M972" s="628"/>
      <c r="N972" s="210"/>
      <c r="O972" s="210"/>
      <c r="P972" s="210"/>
      <c r="Q972" s="210"/>
      <c r="R972" s="210"/>
      <c r="S972" s="210"/>
      <c r="T972" s="210"/>
      <c r="U972" s="210"/>
      <c r="V972" s="210"/>
      <c r="W972" s="210"/>
      <c r="X972" s="210"/>
      <c r="Y972" s="210"/>
      <c r="Z972" s="210"/>
    </row>
    <row r="973" ht="12.75" customHeight="1">
      <c r="A973" s="625"/>
      <c r="B973" s="625"/>
      <c r="C973" s="625"/>
      <c r="D973" s="627"/>
      <c r="E973" s="210"/>
      <c r="F973" s="210"/>
      <c r="G973" s="210"/>
      <c r="H973" s="210"/>
      <c r="I973" s="627"/>
      <c r="J973" s="210"/>
      <c r="K973" s="210"/>
      <c r="L973" s="210"/>
      <c r="M973" s="628"/>
      <c r="N973" s="210"/>
      <c r="O973" s="210"/>
      <c r="P973" s="210"/>
      <c r="Q973" s="210"/>
      <c r="R973" s="210"/>
      <c r="S973" s="210"/>
      <c r="T973" s="210"/>
      <c r="U973" s="210"/>
      <c r="V973" s="210"/>
      <c r="W973" s="210"/>
      <c r="X973" s="210"/>
      <c r="Y973" s="210"/>
      <c r="Z973" s="210"/>
    </row>
    <row r="974" ht="12.75" customHeight="1">
      <c r="A974" s="625"/>
      <c r="B974" s="625"/>
      <c r="C974" s="625"/>
      <c r="D974" s="627"/>
      <c r="E974" s="210"/>
      <c r="F974" s="210"/>
      <c r="G974" s="210"/>
      <c r="H974" s="210"/>
      <c r="I974" s="627"/>
      <c r="J974" s="210"/>
      <c r="K974" s="210"/>
      <c r="L974" s="210"/>
      <c r="M974" s="628"/>
      <c r="N974" s="210"/>
      <c r="O974" s="210"/>
      <c r="P974" s="210"/>
      <c r="Q974" s="210"/>
      <c r="R974" s="210"/>
      <c r="S974" s="210"/>
      <c r="T974" s="210"/>
      <c r="U974" s="210"/>
      <c r="V974" s="210"/>
      <c r="W974" s="210"/>
      <c r="X974" s="210"/>
      <c r="Y974" s="210"/>
      <c r="Z974" s="210"/>
    </row>
    <row r="975" ht="12.75" customHeight="1">
      <c r="A975" s="625"/>
      <c r="B975" s="625"/>
      <c r="C975" s="625"/>
      <c r="D975" s="627"/>
      <c r="E975" s="210"/>
      <c r="F975" s="210"/>
      <c r="G975" s="210"/>
      <c r="H975" s="210"/>
      <c r="I975" s="627"/>
      <c r="J975" s="210"/>
      <c r="K975" s="210"/>
      <c r="L975" s="210"/>
      <c r="M975" s="628"/>
      <c r="N975" s="210"/>
      <c r="O975" s="210"/>
      <c r="P975" s="210"/>
      <c r="Q975" s="210"/>
      <c r="R975" s="210"/>
      <c r="S975" s="210"/>
      <c r="T975" s="210"/>
      <c r="U975" s="210"/>
      <c r="V975" s="210"/>
      <c r="W975" s="210"/>
      <c r="X975" s="210"/>
      <c r="Y975" s="210"/>
      <c r="Z975" s="210"/>
    </row>
    <row r="976" ht="12.75" customHeight="1">
      <c r="A976" s="625"/>
      <c r="B976" s="625"/>
      <c r="C976" s="625"/>
      <c r="D976" s="627"/>
      <c r="E976" s="210"/>
      <c r="F976" s="210"/>
      <c r="G976" s="210"/>
      <c r="H976" s="210"/>
      <c r="I976" s="627"/>
      <c r="J976" s="210"/>
      <c r="K976" s="210"/>
      <c r="L976" s="210"/>
      <c r="M976" s="628"/>
      <c r="N976" s="210"/>
      <c r="O976" s="210"/>
      <c r="P976" s="210"/>
      <c r="Q976" s="210"/>
      <c r="R976" s="210"/>
      <c r="S976" s="210"/>
      <c r="T976" s="210"/>
      <c r="U976" s="210"/>
      <c r="V976" s="210"/>
      <c r="W976" s="210"/>
      <c r="X976" s="210"/>
      <c r="Y976" s="210"/>
      <c r="Z976" s="210"/>
    </row>
    <row r="977" ht="12.75" customHeight="1">
      <c r="A977" s="625"/>
      <c r="B977" s="625"/>
      <c r="C977" s="625"/>
      <c r="D977" s="627"/>
      <c r="E977" s="210"/>
      <c r="F977" s="210"/>
      <c r="G977" s="210"/>
      <c r="H977" s="210"/>
      <c r="I977" s="627"/>
      <c r="J977" s="210"/>
      <c r="K977" s="210"/>
      <c r="L977" s="210"/>
      <c r="M977" s="628"/>
      <c r="N977" s="210"/>
      <c r="O977" s="210"/>
      <c r="P977" s="210"/>
      <c r="Q977" s="210"/>
      <c r="R977" s="210"/>
      <c r="S977" s="210"/>
      <c r="T977" s="210"/>
      <c r="U977" s="210"/>
      <c r="V977" s="210"/>
      <c r="W977" s="210"/>
      <c r="X977" s="210"/>
      <c r="Y977" s="210"/>
      <c r="Z977" s="210"/>
    </row>
    <row r="978" ht="12.75" customHeight="1">
      <c r="A978" s="625"/>
      <c r="B978" s="625"/>
      <c r="C978" s="625"/>
      <c r="D978" s="627"/>
      <c r="E978" s="210"/>
      <c r="F978" s="210"/>
      <c r="G978" s="210"/>
      <c r="H978" s="210"/>
      <c r="I978" s="627"/>
      <c r="J978" s="210"/>
      <c r="K978" s="210"/>
      <c r="L978" s="210"/>
      <c r="M978" s="628"/>
      <c r="N978" s="210"/>
      <c r="O978" s="210"/>
      <c r="P978" s="210"/>
      <c r="Q978" s="210"/>
      <c r="R978" s="210"/>
      <c r="S978" s="210"/>
      <c r="T978" s="210"/>
      <c r="U978" s="210"/>
      <c r="V978" s="210"/>
      <c r="W978" s="210"/>
      <c r="X978" s="210"/>
      <c r="Y978" s="210"/>
      <c r="Z978" s="210"/>
    </row>
    <row r="979" ht="12.75" customHeight="1">
      <c r="A979" s="625"/>
      <c r="B979" s="625"/>
      <c r="C979" s="625"/>
      <c r="D979" s="627"/>
      <c r="E979" s="210"/>
      <c r="F979" s="210"/>
      <c r="G979" s="210"/>
      <c r="H979" s="210"/>
      <c r="I979" s="627"/>
      <c r="J979" s="210"/>
      <c r="K979" s="210"/>
      <c r="L979" s="210"/>
      <c r="M979" s="628"/>
      <c r="N979" s="210"/>
      <c r="O979" s="210"/>
      <c r="P979" s="210"/>
      <c r="Q979" s="210"/>
      <c r="R979" s="210"/>
      <c r="S979" s="210"/>
      <c r="T979" s="210"/>
      <c r="U979" s="210"/>
      <c r="V979" s="210"/>
      <c r="W979" s="210"/>
      <c r="X979" s="210"/>
      <c r="Y979" s="210"/>
      <c r="Z979" s="210"/>
    </row>
    <row r="980" ht="12.75" customHeight="1">
      <c r="A980" s="625"/>
      <c r="B980" s="625"/>
      <c r="C980" s="625"/>
      <c r="D980" s="627"/>
      <c r="E980" s="210"/>
      <c r="F980" s="210"/>
      <c r="G980" s="210"/>
      <c r="H980" s="210"/>
      <c r="I980" s="627"/>
      <c r="J980" s="210"/>
      <c r="K980" s="210"/>
      <c r="L980" s="210"/>
      <c r="M980" s="628"/>
      <c r="N980" s="210"/>
      <c r="O980" s="210"/>
      <c r="P980" s="210"/>
      <c r="Q980" s="210"/>
      <c r="R980" s="210"/>
      <c r="S980" s="210"/>
      <c r="T980" s="210"/>
      <c r="U980" s="210"/>
      <c r="V980" s="210"/>
      <c r="W980" s="210"/>
      <c r="X980" s="210"/>
      <c r="Y980" s="210"/>
      <c r="Z980" s="210"/>
    </row>
    <row r="981" ht="12.75" customHeight="1">
      <c r="A981" s="625"/>
      <c r="B981" s="625"/>
      <c r="C981" s="625"/>
      <c r="D981" s="627"/>
      <c r="E981" s="210"/>
      <c r="F981" s="210"/>
      <c r="G981" s="210"/>
      <c r="H981" s="210"/>
      <c r="I981" s="627"/>
      <c r="J981" s="210"/>
      <c r="K981" s="210"/>
      <c r="L981" s="210"/>
      <c r="M981" s="628"/>
      <c r="N981" s="210"/>
      <c r="O981" s="210"/>
      <c r="P981" s="210"/>
      <c r="Q981" s="210"/>
      <c r="R981" s="210"/>
      <c r="S981" s="210"/>
      <c r="T981" s="210"/>
      <c r="U981" s="210"/>
      <c r="V981" s="210"/>
      <c r="W981" s="210"/>
      <c r="X981" s="210"/>
      <c r="Y981" s="210"/>
      <c r="Z981" s="210"/>
    </row>
    <row r="982" ht="12.75" customHeight="1">
      <c r="A982" s="625"/>
      <c r="B982" s="625"/>
      <c r="C982" s="625"/>
      <c r="D982" s="627"/>
      <c r="E982" s="210"/>
      <c r="F982" s="210"/>
      <c r="G982" s="210"/>
      <c r="H982" s="210"/>
      <c r="I982" s="627"/>
      <c r="J982" s="210"/>
      <c r="K982" s="210"/>
      <c r="L982" s="210"/>
      <c r="M982" s="628"/>
      <c r="N982" s="210"/>
      <c r="O982" s="210"/>
      <c r="P982" s="210"/>
      <c r="Q982" s="210"/>
      <c r="R982" s="210"/>
      <c r="S982" s="210"/>
      <c r="T982" s="210"/>
      <c r="U982" s="210"/>
      <c r="V982" s="210"/>
      <c r="W982" s="210"/>
      <c r="X982" s="210"/>
      <c r="Y982" s="210"/>
      <c r="Z982" s="210"/>
    </row>
    <row r="983" ht="12.75" customHeight="1">
      <c r="A983" s="625"/>
      <c r="B983" s="625"/>
      <c r="C983" s="625"/>
      <c r="D983" s="627"/>
      <c r="E983" s="210"/>
      <c r="F983" s="210"/>
      <c r="G983" s="210"/>
      <c r="H983" s="210"/>
      <c r="I983" s="627"/>
      <c r="J983" s="210"/>
      <c r="K983" s="210"/>
      <c r="L983" s="210"/>
      <c r="M983" s="628"/>
      <c r="N983" s="210"/>
      <c r="O983" s="210"/>
      <c r="P983" s="210"/>
      <c r="Q983" s="210"/>
      <c r="R983" s="210"/>
      <c r="S983" s="210"/>
      <c r="T983" s="210"/>
      <c r="U983" s="210"/>
      <c r="V983" s="210"/>
      <c r="W983" s="210"/>
      <c r="X983" s="210"/>
      <c r="Y983" s="210"/>
      <c r="Z983" s="210"/>
    </row>
    <row r="984" ht="12.75" customHeight="1">
      <c r="A984" s="625"/>
      <c r="B984" s="625"/>
      <c r="C984" s="625"/>
      <c r="D984" s="627"/>
      <c r="E984" s="210"/>
      <c r="F984" s="210"/>
      <c r="G984" s="210"/>
      <c r="H984" s="210"/>
      <c r="I984" s="627"/>
      <c r="J984" s="210"/>
      <c r="K984" s="210"/>
      <c r="L984" s="210"/>
      <c r="M984" s="628"/>
      <c r="N984" s="210"/>
      <c r="O984" s="210"/>
      <c r="P984" s="210"/>
      <c r="Q984" s="210"/>
      <c r="R984" s="210"/>
      <c r="S984" s="210"/>
      <c r="T984" s="210"/>
      <c r="U984" s="210"/>
      <c r="V984" s="210"/>
      <c r="W984" s="210"/>
      <c r="X984" s="210"/>
      <c r="Y984" s="210"/>
      <c r="Z984" s="210"/>
    </row>
    <row r="985" ht="12.75" customHeight="1">
      <c r="A985" s="625"/>
      <c r="B985" s="625"/>
      <c r="C985" s="625"/>
      <c r="D985" s="627"/>
      <c r="E985" s="210"/>
      <c r="F985" s="210"/>
      <c r="G985" s="210"/>
      <c r="H985" s="210"/>
      <c r="I985" s="627"/>
      <c r="J985" s="210"/>
      <c r="K985" s="210"/>
      <c r="L985" s="210"/>
      <c r="M985" s="628"/>
      <c r="N985" s="210"/>
      <c r="O985" s="210"/>
      <c r="P985" s="210"/>
      <c r="Q985" s="210"/>
      <c r="R985" s="210"/>
      <c r="S985" s="210"/>
      <c r="T985" s="210"/>
      <c r="U985" s="210"/>
      <c r="V985" s="210"/>
      <c r="W985" s="210"/>
      <c r="X985" s="210"/>
      <c r="Y985" s="210"/>
      <c r="Z985" s="210"/>
    </row>
    <row r="986" ht="12.75" customHeight="1">
      <c r="A986" s="625"/>
      <c r="B986" s="625"/>
      <c r="C986" s="625"/>
      <c r="D986" s="627"/>
      <c r="E986" s="210"/>
      <c r="F986" s="210"/>
      <c r="G986" s="210"/>
      <c r="H986" s="210"/>
      <c r="I986" s="627"/>
      <c r="J986" s="210"/>
      <c r="K986" s="210"/>
      <c r="L986" s="210"/>
      <c r="M986" s="628"/>
      <c r="N986" s="210"/>
      <c r="O986" s="210"/>
      <c r="P986" s="210"/>
      <c r="Q986" s="210"/>
      <c r="R986" s="210"/>
      <c r="S986" s="210"/>
      <c r="T986" s="210"/>
      <c r="U986" s="210"/>
      <c r="V986" s="210"/>
      <c r="W986" s="210"/>
      <c r="X986" s="210"/>
      <c r="Y986" s="210"/>
      <c r="Z986" s="210"/>
    </row>
    <row r="987" ht="12.75" customHeight="1">
      <c r="A987" s="625"/>
      <c r="B987" s="625"/>
      <c r="C987" s="625"/>
      <c r="D987" s="627"/>
      <c r="E987" s="210"/>
      <c r="F987" s="210"/>
      <c r="G987" s="210"/>
      <c r="H987" s="210"/>
      <c r="I987" s="627"/>
      <c r="J987" s="210"/>
      <c r="K987" s="210"/>
      <c r="L987" s="210"/>
      <c r="M987" s="628"/>
      <c r="N987" s="210"/>
      <c r="O987" s="210"/>
      <c r="P987" s="210"/>
      <c r="Q987" s="210"/>
      <c r="R987" s="210"/>
      <c r="S987" s="210"/>
      <c r="T987" s="210"/>
      <c r="U987" s="210"/>
      <c r="V987" s="210"/>
      <c r="W987" s="210"/>
      <c r="X987" s="210"/>
      <c r="Y987" s="210"/>
      <c r="Z987" s="210"/>
    </row>
    <row r="988" ht="12.75" customHeight="1">
      <c r="A988" s="625"/>
      <c r="B988" s="625"/>
      <c r="C988" s="625"/>
      <c r="D988" s="627"/>
      <c r="E988" s="210"/>
      <c r="F988" s="210"/>
      <c r="G988" s="210"/>
      <c r="H988" s="210"/>
      <c r="I988" s="627"/>
      <c r="J988" s="210"/>
      <c r="K988" s="210"/>
      <c r="L988" s="210"/>
      <c r="M988" s="628"/>
      <c r="N988" s="210"/>
      <c r="O988" s="210"/>
      <c r="P988" s="210"/>
      <c r="Q988" s="210"/>
      <c r="R988" s="210"/>
      <c r="S988" s="210"/>
      <c r="T988" s="210"/>
      <c r="U988" s="210"/>
      <c r="V988" s="210"/>
      <c r="W988" s="210"/>
      <c r="X988" s="210"/>
      <c r="Y988" s="210"/>
      <c r="Z988" s="210"/>
    </row>
    <row r="989" ht="12.75" customHeight="1">
      <c r="A989" s="625"/>
      <c r="B989" s="625"/>
      <c r="C989" s="625"/>
      <c r="D989" s="627"/>
      <c r="E989" s="210"/>
      <c r="F989" s="210"/>
      <c r="G989" s="210"/>
      <c r="H989" s="210"/>
      <c r="I989" s="627"/>
      <c r="J989" s="210"/>
      <c r="K989" s="210"/>
      <c r="L989" s="210"/>
      <c r="M989" s="628"/>
      <c r="N989" s="210"/>
      <c r="O989" s="210"/>
      <c r="P989" s="210"/>
      <c r="Q989" s="210"/>
      <c r="R989" s="210"/>
      <c r="S989" s="210"/>
      <c r="T989" s="210"/>
      <c r="U989" s="210"/>
      <c r="V989" s="210"/>
      <c r="W989" s="210"/>
      <c r="X989" s="210"/>
      <c r="Y989" s="210"/>
      <c r="Z989" s="210"/>
    </row>
    <row r="990" ht="12.75" customHeight="1">
      <c r="A990" s="625"/>
      <c r="B990" s="625"/>
      <c r="C990" s="625"/>
      <c r="D990" s="627"/>
      <c r="E990" s="210"/>
      <c r="F990" s="210"/>
      <c r="G990" s="210"/>
      <c r="H990" s="210"/>
      <c r="I990" s="627"/>
      <c r="J990" s="210"/>
      <c r="K990" s="210"/>
      <c r="L990" s="210"/>
      <c r="M990" s="628"/>
      <c r="N990" s="210"/>
      <c r="O990" s="210"/>
      <c r="P990" s="210"/>
      <c r="Q990" s="210"/>
      <c r="R990" s="210"/>
      <c r="S990" s="210"/>
      <c r="T990" s="210"/>
      <c r="U990" s="210"/>
      <c r="V990" s="210"/>
      <c r="W990" s="210"/>
      <c r="X990" s="210"/>
      <c r="Y990" s="210"/>
      <c r="Z990" s="210"/>
    </row>
    <row r="991" ht="12.75" customHeight="1">
      <c r="A991" s="625"/>
      <c r="B991" s="625"/>
      <c r="C991" s="625"/>
      <c r="D991" s="627"/>
      <c r="E991" s="210"/>
      <c r="F991" s="210"/>
      <c r="G991" s="210"/>
      <c r="H991" s="210"/>
      <c r="I991" s="627"/>
      <c r="J991" s="210"/>
      <c r="K991" s="210"/>
      <c r="L991" s="210"/>
      <c r="M991" s="628"/>
      <c r="N991" s="210"/>
      <c r="O991" s="210"/>
      <c r="P991" s="210"/>
      <c r="Q991" s="210"/>
      <c r="R991" s="210"/>
      <c r="S991" s="210"/>
      <c r="T991" s="210"/>
      <c r="U991" s="210"/>
      <c r="V991" s="210"/>
      <c r="W991" s="210"/>
      <c r="X991" s="210"/>
      <c r="Y991" s="210"/>
      <c r="Z991" s="210"/>
    </row>
    <row r="992" ht="12.75" customHeight="1">
      <c r="A992" s="625"/>
      <c r="B992" s="625"/>
      <c r="C992" s="625"/>
      <c r="D992" s="627"/>
      <c r="E992" s="210"/>
      <c r="F992" s="210"/>
      <c r="G992" s="210"/>
      <c r="H992" s="210"/>
      <c r="I992" s="627"/>
      <c r="J992" s="210"/>
      <c r="K992" s="210"/>
      <c r="L992" s="210"/>
      <c r="M992" s="628"/>
      <c r="N992" s="210"/>
      <c r="O992" s="210"/>
      <c r="P992" s="210"/>
      <c r="Q992" s="210"/>
      <c r="R992" s="210"/>
      <c r="S992" s="210"/>
      <c r="T992" s="210"/>
      <c r="U992" s="210"/>
      <c r="V992" s="210"/>
      <c r="W992" s="210"/>
      <c r="X992" s="210"/>
      <c r="Y992" s="210"/>
      <c r="Z992" s="210"/>
    </row>
    <row r="993" ht="12.75" customHeight="1">
      <c r="A993" s="625"/>
      <c r="B993" s="625"/>
      <c r="C993" s="625"/>
      <c r="D993" s="627"/>
      <c r="E993" s="210"/>
      <c r="F993" s="210"/>
      <c r="G993" s="210"/>
      <c r="H993" s="210"/>
      <c r="I993" s="627"/>
      <c r="J993" s="210"/>
      <c r="K993" s="210"/>
      <c r="L993" s="210"/>
      <c r="M993" s="628"/>
      <c r="N993" s="210"/>
      <c r="O993" s="210"/>
      <c r="P993" s="210"/>
      <c r="Q993" s="210"/>
      <c r="R993" s="210"/>
      <c r="S993" s="210"/>
      <c r="T993" s="210"/>
      <c r="U993" s="210"/>
      <c r="V993" s="210"/>
      <c r="W993" s="210"/>
      <c r="X993" s="210"/>
      <c r="Y993" s="210"/>
      <c r="Z993" s="210"/>
    </row>
    <row r="994" ht="12.75" customHeight="1">
      <c r="A994" s="625"/>
      <c r="B994" s="625"/>
      <c r="C994" s="625"/>
      <c r="D994" s="627"/>
      <c r="E994" s="210"/>
      <c r="F994" s="210"/>
      <c r="G994" s="210"/>
      <c r="H994" s="210"/>
      <c r="I994" s="627"/>
      <c r="J994" s="210"/>
      <c r="K994" s="210"/>
      <c r="L994" s="210"/>
      <c r="M994" s="628"/>
      <c r="N994" s="210"/>
      <c r="O994" s="210"/>
      <c r="P994" s="210"/>
      <c r="Q994" s="210"/>
      <c r="R994" s="210"/>
      <c r="S994" s="210"/>
      <c r="T994" s="210"/>
      <c r="U994" s="210"/>
      <c r="V994" s="210"/>
      <c r="W994" s="210"/>
      <c r="X994" s="210"/>
      <c r="Y994" s="210"/>
      <c r="Z994" s="210"/>
    </row>
    <row r="995" ht="12.75" customHeight="1">
      <c r="A995" s="625"/>
      <c r="B995" s="625"/>
      <c r="C995" s="625"/>
      <c r="D995" s="627"/>
      <c r="E995" s="210"/>
      <c r="F995" s="210"/>
      <c r="G995" s="210"/>
      <c r="H995" s="210"/>
      <c r="I995" s="627"/>
      <c r="J995" s="210"/>
      <c r="K995" s="210"/>
      <c r="L995" s="210"/>
      <c r="M995" s="628"/>
      <c r="N995" s="210"/>
      <c r="O995" s="210"/>
      <c r="P995" s="210"/>
      <c r="Q995" s="210"/>
      <c r="R995" s="210"/>
      <c r="S995" s="210"/>
      <c r="T995" s="210"/>
      <c r="U995" s="210"/>
      <c r="V995" s="210"/>
      <c r="W995" s="210"/>
      <c r="X995" s="210"/>
      <c r="Y995" s="210"/>
      <c r="Z995" s="210"/>
    </row>
    <row r="996" ht="12.75" customHeight="1">
      <c r="A996" s="625"/>
      <c r="B996" s="625"/>
      <c r="C996" s="625"/>
      <c r="D996" s="627"/>
      <c r="E996" s="210"/>
      <c r="F996" s="210"/>
      <c r="G996" s="210"/>
      <c r="H996" s="210"/>
      <c r="I996" s="627"/>
      <c r="J996" s="210"/>
      <c r="K996" s="210"/>
      <c r="L996" s="210"/>
      <c r="M996" s="628"/>
      <c r="N996" s="210"/>
      <c r="O996" s="210"/>
      <c r="P996" s="210"/>
      <c r="Q996" s="210"/>
      <c r="R996" s="210"/>
      <c r="S996" s="210"/>
      <c r="T996" s="210"/>
      <c r="U996" s="210"/>
      <c r="V996" s="210"/>
      <c r="W996" s="210"/>
      <c r="X996" s="210"/>
      <c r="Y996" s="210"/>
      <c r="Z996" s="210"/>
    </row>
    <row r="997" ht="12.75" customHeight="1">
      <c r="A997" s="625"/>
      <c r="B997" s="625"/>
      <c r="C997" s="625"/>
      <c r="D997" s="627"/>
      <c r="E997" s="210"/>
      <c r="F997" s="210"/>
      <c r="G997" s="210"/>
      <c r="H997" s="210"/>
      <c r="I997" s="627"/>
      <c r="J997" s="210"/>
      <c r="K997" s="210"/>
      <c r="L997" s="210"/>
      <c r="M997" s="628"/>
      <c r="N997" s="210"/>
      <c r="O997" s="210"/>
      <c r="P997" s="210"/>
      <c r="Q997" s="210"/>
      <c r="R997" s="210"/>
      <c r="S997" s="210"/>
      <c r="T997" s="210"/>
      <c r="U997" s="210"/>
      <c r="V997" s="210"/>
      <c r="W997" s="210"/>
      <c r="X997" s="210"/>
      <c r="Y997" s="210"/>
      <c r="Z997" s="210"/>
    </row>
    <row r="998" ht="12.75" customHeight="1">
      <c r="A998" s="625"/>
      <c r="B998" s="625"/>
      <c r="C998" s="625"/>
      <c r="D998" s="627"/>
      <c r="E998" s="210"/>
      <c r="F998" s="210"/>
      <c r="G998" s="210"/>
      <c r="H998" s="210"/>
      <c r="I998" s="627"/>
      <c r="J998" s="210"/>
      <c r="K998" s="210"/>
      <c r="L998" s="210"/>
      <c r="M998" s="628"/>
      <c r="N998" s="210"/>
      <c r="O998" s="210"/>
      <c r="P998" s="210"/>
      <c r="Q998" s="210"/>
      <c r="R998" s="210"/>
      <c r="S998" s="210"/>
      <c r="T998" s="210"/>
      <c r="U998" s="210"/>
      <c r="V998" s="210"/>
      <c r="W998" s="210"/>
      <c r="X998" s="210"/>
      <c r="Y998" s="210"/>
      <c r="Z998" s="210"/>
    </row>
    <row r="999" ht="12.75" customHeight="1">
      <c r="A999" s="625"/>
      <c r="B999" s="625"/>
      <c r="C999" s="625"/>
      <c r="D999" s="627"/>
      <c r="E999" s="210"/>
      <c r="F999" s="210"/>
      <c r="G999" s="210"/>
      <c r="H999" s="210"/>
      <c r="I999" s="627"/>
      <c r="J999" s="210"/>
      <c r="K999" s="210"/>
      <c r="L999" s="210"/>
      <c r="M999" s="628"/>
      <c r="N999" s="210"/>
      <c r="O999" s="210"/>
      <c r="P999" s="210"/>
      <c r="Q999" s="210"/>
      <c r="R999" s="210"/>
      <c r="S999" s="210"/>
      <c r="T999" s="210"/>
      <c r="U999" s="210"/>
      <c r="V999" s="210"/>
      <c r="W999" s="210"/>
      <c r="X999" s="210"/>
      <c r="Y999" s="210"/>
      <c r="Z999" s="210"/>
    </row>
    <row r="1000" ht="12.75" customHeight="1">
      <c r="A1000" s="625"/>
      <c r="B1000" s="625"/>
      <c r="C1000" s="625"/>
      <c r="D1000" s="627"/>
      <c r="E1000" s="210"/>
      <c r="F1000" s="210"/>
      <c r="G1000" s="210"/>
      <c r="H1000" s="210"/>
      <c r="I1000" s="627"/>
      <c r="J1000" s="210"/>
      <c r="K1000" s="210"/>
      <c r="L1000" s="210"/>
      <c r="M1000" s="628"/>
      <c r="N1000" s="210"/>
      <c r="O1000" s="210"/>
      <c r="P1000" s="210"/>
      <c r="Q1000" s="210"/>
      <c r="R1000" s="210"/>
      <c r="S1000" s="210"/>
      <c r="T1000" s="210"/>
      <c r="U1000" s="210"/>
      <c r="V1000" s="210"/>
      <c r="W1000" s="210"/>
      <c r="X1000" s="210"/>
      <c r="Y1000" s="210"/>
      <c r="Z1000" s="210"/>
    </row>
  </sheetData>
  <autoFilter ref="$A$1:$M$92"/>
  <mergeCells count="76">
    <mergeCell ref="O69:R69"/>
    <mergeCell ref="O70:R70"/>
    <mergeCell ref="O71:R71"/>
    <mergeCell ref="O72:R72"/>
    <mergeCell ref="O73:R73"/>
    <mergeCell ref="O74:R74"/>
    <mergeCell ref="O75:R75"/>
    <mergeCell ref="O76:R76"/>
    <mergeCell ref="O78:T79"/>
    <mergeCell ref="O80:R80"/>
    <mergeCell ref="O81:R81"/>
    <mergeCell ref="O82:R82"/>
    <mergeCell ref="O83:R83"/>
    <mergeCell ref="O84:R84"/>
    <mergeCell ref="P94:R94"/>
    <mergeCell ref="P95:R95"/>
    <mergeCell ref="P96:R96"/>
    <mergeCell ref="P97:R97"/>
    <mergeCell ref="P98:R98"/>
    <mergeCell ref="P99:R99"/>
    <mergeCell ref="O85:R85"/>
    <mergeCell ref="O87:R88"/>
    <mergeCell ref="P89:R89"/>
    <mergeCell ref="P90:R90"/>
    <mergeCell ref="P91:R91"/>
    <mergeCell ref="P92:R92"/>
    <mergeCell ref="P93:R93"/>
    <mergeCell ref="O2:P2"/>
    <mergeCell ref="O14:S15"/>
    <mergeCell ref="O16:S16"/>
    <mergeCell ref="O17:S17"/>
    <mergeCell ref="O18:S18"/>
    <mergeCell ref="O19:S19"/>
    <mergeCell ref="O20:S20"/>
    <mergeCell ref="O21:S21"/>
    <mergeCell ref="O22:S22"/>
    <mergeCell ref="O23:S23"/>
    <mergeCell ref="O24:S24"/>
    <mergeCell ref="O26:S27"/>
    <mergeCell ref="P28:R28"/>
    <mergeCell ref="P29:R29"/>
    <mergeCell ref="P30:R30"/>
    <mergeCell ref="P31:R31"/>
    <mergeCell ref="P32:R32"/>
    <mergeCell ref="P33:R33"/>
    <mergeCell ref="P34:R34"/>
    <mergeCell ref="P35:R35"/>
    <mergeCell ref="P36:R36"/>
    <mergeCell ref="P37:R37"/>
    <mergeCell ref="P38:R38"/>
    <mergeCell ref="P39:R39"/>
    <mergeCell ref="P40:R40"/>
    <mergeCell ref="P41:R41"/>
    <mergeCell ref="P42:R42"/>
    <mergeCell ref="O44:S45"/>
    <mergeCell ref="P46:R46"/>
    <mergeCell ref="P47:R47"/>
    <mergeCell ref="P48:R48"/>
    <mergeCell ref="P49:R49"/>
    <mergeCell ref="P50:R50"/>
    <mergeCell ref="P51:R51"/>
    <mergeCell ref="P52:R52"/>
    <mergeCell ref="P53:R53"/>
    <mergeCell ref="P54:R54"/>
    <mergeCell ref="P55:R55"/>
    <mergeCell ref="P56:R56"/>
    <mergeCell ref="P57:R57"/>
    <mergeCell ref="P58:R58"/>
    <mergeCell ref="P59:R59"/>
    <mergeCell ref="O61:T62"/>
    <mergeCell ref="O63:R63"/>
    <mergeCell ref="O64:R64"/>
    <mergeCell ref="O65:R65"/>
    <mergeCell ref="O66:R66"/>
    <mergeCell ref="O67:R67"/>
    <mergeCell ref="O68:R68"/>
  </mergeCells>
  <printOptions/>
  <pageMargins bottom="1.0" footer="0.0" header="0.0" left="0.75" right="0.75" top="1.0"/>
  <pageSetup orientation="portrait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xSplit="1.0" ySplit="1.0" topLeftCell="B2" activePane="bottomRight" state="frozen"/>
      <selection activeCell="B1" sqref="B1" pane="topRight"/>
      <selection activeCell="A2" sqref="A2" pane="bottomLeft"/>
      <selection activeCell="B2" sqref="B2" pane="bottomRight"/>
    </sheetView>
  </sheetViews>
  <sheetFormatPr customHeight="1" defaultColWidth="14.43" defaultRowHeight="15.0"/>
  <cols>
    <col customWidth="1" min="1" max="1" width="12.86"/>
    <col customWidth="1" min="2" max="2" width="28.57"/>
    <col customWidth="1" min="3" max="3" width="19.43"/>
    <col customWidth="1" min="4" max="4" width="26.14"/>
    <col customWidth="1" min="5" max="5" width="40.57"/>
    <col customWidth="1" min="6" max="6" width="71.43"/>
    <col customWidth="1" min="7" max="7" width="15.43"/>
    <col customWidth="1" min="8" max="8" width="31.29"/>
    <col customWidth="1" min="9" max="9" width="33.29"/>
    <col customWidth="1" min="10" max="10" width="35.14"/>
    <col customWidth="1" min="11" max="11" width="57.14"/>
    <col customWidth="1" min="12" max="12" width="76.43"/>
    <col customWidth="1" min="13" max="13" width="53.43"/>
    <col customWidth="1" min="14" max="14" width="9.14"/>
    <col customWidth="1" min="15" max="15" width="27.14"/>
    <col customWidth="1" min="16" max="16" width="9.86"/>
    <col customWidth="1" min="17" max="17" width="3.43"/>
    <col customWidth="1" min="18" max="18" width="39.14"/>
    <col customWidth="1" min="19" max="19" width="62.86"/>
    <col customWidth="1" min="20" max="20" width="13.71"/>
    <col customWidth="1" min="21" max="26" width="8.71"/>
  </cols>
  <sheetData>
    <row r="1" ht="12.75" customHeight="1">
      <c r="A1" s="581" t="s">
        <v>0</v>
      </c>
      <c r="B1" s="581" t="s">
        <v>1</v>
      </c>
      <c r="C1" s="581" t="s">
        <v>2</v>
      </c>
      <c r="D1" s="580" t="s">
        <v>3</v>
      </c>
      <c r="E1" s="581" t="s">
        <v>4</v>
      </c>
      <c r="F1" s="581" t="s">
        <v>5</v>
      </c>
      <c r="G1" s="581" t="s">
        <v>6</v>
      </c>
      <c r="H1" s="581" t="s">
        <v>7</v>
      </c>
      <c r="I1" s="580" t="s">
        <v>8</v>
      </c>
      <c r="J1" s="581" t="s">
        <v>198</v>
      </c>
      <c r="K1" s="582" t="s">
        <v>10</v>
      </c>
      <c r="L1" s="582" t="s">
        <v>11</v>
      </c>
      <c r="M1" s="326" t="s">
        <v>12</v>
      </c>
      <c r="N1" s="210"/>
      <c r="O1" s="210"/>
      <c r="P1" s="210"/>
      <c r="Q1" s="210"/>
      <c r="R1" s="210"/>
      <c r="S1" s="210"/>
      <c r="T1" s="210"/>
      <c r="U1" s="210"/>
      <c r="V1" s="210"/>
      <c r="W1" s="210"/>
      <c r="X1" s="210"/>
      <c r="Y1" s="210"/>
      <c r="Z1" s="210"/>
    </row>
    <row r="2" ht="12.75" customHeight="1">
      <c r="A2" s="597">
        <v>101.0</v>
      </c>
      <c r="B2" s="437" t="s">
        <v>13745</v>
      </c>
      <c r="C2" s="437">
        <v>1998.0</v>
      </c>
      <c r="D2" s="511">
        <v>35818.0</v>
      </c>
      <c r="E2" s="437" t="s">
        <v>13746</v>
      </c>
      <c r="F2" s="694" t="s">
        <v>4616</v>
      </c>
      <c r="G2" s="437" t="s">
        <v>806</v>
      </c>
      <c r="H2" s="437" t="s">
        <v>13747</v>
      </c>
      <c r="I2" s="511">
        <v>36915.0</v>
      </c>
      <c r="J2" s="439">
        <v>1.0</v>
      </c>
      <c r="K2" s="647" t="s">
        <v>293</v>
      </c>
      <c r="L2" s="439" t="s">
        <v>386</v>
      </c>
      <c r="M2" s="330">
        <f t="shared" ref="M2:M19" si="1">I2-D2</f>
        <v>1097</v>
      </c>
      <c r="N2" s="210"/>
      <c r="O2" s="557" t="s">
        <v>12998</v>
      </c>
      <c r="P2" s="329"/>
      <c r="Q2" s="15"/>
      <c r="R2" s="15"/>
      <c r="S2" s="15"/>
      <c r="T2" s="15"/>
      <c r="U2" s="210"/>
      <c r="V2" s="210"/>
      <c r="W2" s="210"/>
      <c r="X2" s="210"/>
      <c r="Y2" s="210"/>
      <c r="Z2" s="210"/>
    </row>
    <row r="3" ht="12.75" customHeight="1">
      <c r="A3" s="590">
        <v>201.0</v>
      </c>
      <c r="B3" s="431" t="s">
        <v>13748</v>
      </c>
      <c r="C3" s="431">
        <v>1998.0</v>
      </c>
      <c r="D3" s="508">
        <v>36041.0</v>
      </c>
      <c r="E3" s="431" t="s">
        <v>13749</v>
      </c>
      <c r="F3" s="695" t="s">
        <v>13750</v>
      </c>
      <c r="G3" s="431" t="s">
        <v>806</v>
      </c>
      <c r="H3" s="431" t="s">
        <v>13751</v>
      </c>
      <c r="I3" s="508">
        <v>36915.0</v>
      </c>
      <c r="J3" s="433">
        <v>1.0</v>
      </c>
      <c r="K3" s="647" t="s">
        <v>293</v>
      </c>
      <c r="L3" s="431" t="s">
        <v>390</v>
      </c>
      <c r="M3" s="327">
        <f t="shared" si="1"/>
        <v>874</v>
      </c>
      <c r="N3" s="210"/>
      <c r="O3" s="331" t="s">
        <v>27</v>
      </c>
      <c r="P3" s="331">
        <f>COUNTIF($G$2:$G$476,"PT")</f>
        <v>23</v>
      </c>
      <c r="Q3" s="15"/>
      <c r="R3" s="15"/>
      <c r="S3" s="15"/>
      <c r="T3" s="15"/>
      <c r="U3" s="210"/>
      <c r="V3" s="210"/>
      <c r="W3" s="210"/>
      <c r="X3" s="210"/>
      <c r="Y3" s="210"/>
      <c r="Z3" s="210"/>
    </row>
    <row r="4" ht="12.75" customHeight="1">
      <c r="A4" s="597">
        <v>301.0</v>
      </c>
      <c r="B4" s="437" t="s">
        <v>13752</v>
      </c>
      <c r="C4" s="437">
        <v>1998.0</v>
      </c>
      <c r="D4" s="511">
        <v>35920.0</v>
      </c>
      <c r="E4" s="437" t="s">
        <v>13753</v>
      </c>
      <c r="F4" s="694" t="s">
        <v>13754</v>
      </c>
      <c r="G4" s="437" t="s">
        <v>725</v>
      </c>
      <c r="H4" s="437" t="s">
        <v>2332</v>
      </c>
      <c r="I4" s="511">
        <v>36916.0</v>
      </c>
      <c r="J4" s="439">
        <v>1.0</v>
      </c>
      <c r="K4" s="647" t="s">
        <v>293</v>
      </c>
      <c r="L4" s="439" t="s">
        <v>399</v>
      </c>
      <c r="M4" s="330">
        <f t="shared" si="1"/>
        <v>996</v>
      </c>
      <c r="N4" s="210"/>
      <c r="O4" s="332" t="s">
        <v>34</v>
      </c>
      <c r="P4" s="332">
        <f>COUNTIF($G$2:$G$476,"PTN")</f>
        <v>11</v>
      </c>
      <c r="Q4" s="25"/>
      <c r="R4" s="25"/>
      <c r="S4" s="25"/>
      <c r="T4" s="25"/>
      <c r="U4" s="210"/>
      <c r="V4" s="210"/>
      <c r="W4" s="210"/>
      <c r="X4" s="210"/>
      <c r="Y4" s="210"/>
      <c r="Z4" s="210"/>
    </row>
    <row r="5" ht="12.75" customHeight="1">
      <c r="A5" s="590">
        <v>401.0</v>
      </c>
      <c r="B5" s="431" t="s">
        <v>13755</v>
      </c>
      <c r="C5" s="431">
        <v>1999.0</v>
      </c>
      <c r="D5" s="508">
        <v>36372.0</v>
      </c>
      <c r="E5" s="431" t="s">
        <v>13756</v>
      </c>
      <c r="F5" s="695" t="s">
        <v>13757</v>
      </c>
      <c r="G5" s="431" t="s">
        <v>34</v>
      </c>
      <c r="H5" s="431" t="s">
        <v>13612</v>
      </c>
      <c r="I5" s="508">
        <v>36917.0</v>
      </c>
      <c r="J5" s="433">
        <v>1.0</v>
      </c>
      <c r="K5" s="647" t="s">
        <v>293</v>
      </c>
      <c r="L5" s="431" t="s">
        <v>395</v>
      </c>
      <c r="M5" s="327">
        <f t="shared" si="1"/>
        <v>545</v>
      </c>
      <c r="N5" s="210"/>
      <c r="O5" s="333" t="s">
        <v>40</v>
      </c>
      <c r="P5" s="333">
        <f>COUNTIF($G$2:$G$476,"PTE")</f>
        <v>0</v>
      </c>
      <c r="Q5" s="25"/>
      <c r="R5" s="25"/>
      <c r="S5" s="25"/>
      <c r="T5" s="25"/>
      <c r="U5" s="210"/>
      <c r="V5" s="210"/>
      <c r="W5" s="210"/>
      <c r="X5" s="210"/>
      <c r="Y5" s="210"/>
      <c r="Z5" s="210"/>
    </row>
    <row r="6" ht="12.75" customHeight="1">
      <c r="A6" s="597">
        <v>501.0</v>
      </c>
      <c r="B6" s="437" t="s">
        <v>13758</v>
      </c>
      <c r="C6" s="437">
        <v>1999.0</v>
      </c>
      <c r="D6" s="511">
        <v>36521.0</v>
      </c>
      <c r="E6" s="437" t="s">
        <v>13759</v>
      </c>
      <c r="F6" s="694" t="s">
        <v>1365</v>
      </c>
      <c r="G6" s="437" t="s">
        <v>46</v>
      </c>
      <c r="H6" s="437" t="s">
        <v>13760</v>
      </c>
      <c r="I6" s="511">
        <v>36920.0</v>
      </c>
      <c r="J6" s="439">
        <v>1.0</v>
      </c>
      <c r="K6" s="649" t="s">
        <v>322</v>
      </c>
      <c r="L6" s="439" t="s">
        <v>395</v>
      </c>
      <c r="M6" s="330">
        <f t="shared" si="1"/>
        <v>399</v>
      </c>
      <c r="N6" s="210"/>
      <c r="O6" s="332" t="s">
        <v>46</v>
      </c>
      <c r="P6" s="332">
        <f>COUNTIF($G$2:$G$476,"Pré-Mistura")</f>
        <v>2</v>
      </c>
      <c r="Q6" s="25"/>
      <c r="R6" s="25"/>
      <c r="S6" s="25"/>
      <c r="T6" s="25"/>
      <c r="U6" s="210"/>
      <c r="V6" s="210"/>
      <c r="W6" s="210"/>
      <c r="X6" s="210"/>
      <c r="Y6" s="210"/>
      <c r="Z6" s="210"/>
    </row>
    <row r="7" ht="12.75" customHeight="1">
      <c r="A7" s="590">
        <v>601.0</v>
      </c>
      <c r="B7" s="431" t="s">
        <v>13761</v>
      </c>
      <c r="C7" s="431">
        <v>1999.0</v>
      </c>
      <c r="D7" s="508">
        <v>36513.0</v>
      </c>
      <c r="E7" s="431" t="s">
        <v>13762</v>
      </c>
      <c r="F7" s="695" t="s">
        <v>13763</v>
      </c>
      <c r="G7" s="431" t="s">
        <v>34</v>
      </c>
      <c r="H7" s="431" t="s">
        <v>13500</v>
      </c>
      <c r="I7" s="508">
        <v>36921.0</v>
      </c>
      <c r="J7" s="433">
        <v>1.0</v>
      </c>
      <c r="K7" s="649" t="s">
        <v>322</v>
      </c>
      <c r="L7" s="431" t="s">
        <v>390</v>
      </c>
      <c r="M7" s="327">
        <f t="shared" si="1"/>
        <v>408</v>
      </c>
      <c r="N7" s="210"/>
      <c r="O7" s="333" t="s">
        <v>713</v>
      </c>
      <c r="P7" s="333">
        <f>COUNTIF($G$2:$G$476,"PF")</f>
        <v>54</v>
      </c>
      <c r="Q7" s="25"/>
      <c r="R7" s="25"/>
      <c r="S7" s="25"/>
      <c r="T7" s="25"/>
      <c r="U7" s="210"/>
      <c r="V7" s="210"/>
      <c r="W7" s="210"/>
      <c r="X7" s="210"/>
      <c r="Y7" s="210"/>
      <c r="Z7" s="210"/>
    </row>
    <row r="8" ht="12.75" customHeight="1">
      <c r="A8" s="597">
        <v>701.0</v>
      </c>
      <c r="B8" s="437" t="s">
        <v>13764</v>
      </c>
      <c r="C8" s="437">
        <v>1999.0</v>
      </c>
      <c r="D8" s="511">
        <v>36525.0</v>
      </c>
      <c r="E8" s="437" t="s">
        <v>13765</v>
      </c>
      <c r="F8" s="694" t="s">
        <v>2944</v>
      </c>
      <c r="G8" s="437" t="s">
        <v>430</v>
      </c>
      <c r="H8" s="437" t="s">
        <v>10020</v>
      </c>
      <c r="I8" s="511">
        <v>36922.0</v>
      </c>
      <c r="J8" s="439">
        <v>1.0</v>
      </c>
      <c r="K8" s="649" t="s">
        <v>322</v>
      </c>
      <c r="L8" s="439" t="s">
        <v>390</v>
      </c>
      <c r="M8" s="330">
        <f t="shared" si="1"/>
        <v>397</v>
      </c>
      <c r="N8" s="210"/>
      <c r="O8" s="332" t="s">
        <v>707</v>
      </c>
      <c r="P8" s="332">
        <f>COUNTIF($G$2:$G$476,"PFN")</f>
        <v>14</v>
      </c>
      <c r="Q8" s="25"/>
      <c r="R8" s="25"/>
      <c r="S8" s="25"/>
      <c r="T8" s="25"/>
      <c r="U8" s="210"/>
      <c r="V8" s="210"/>
      <c r="W8" s="210"/>
      <c r="X8" s="210"/>
      <c r="Y8" s="210"/>
      <c r="Z8" s="210"/>
    </row>
    <row r="9" ht="12.75" customHeight="1">
      <c r="A9" s="590">
        <v>801.0</v>
      </c>
      <c r="B9" s="431" t="s">
        <v>13766</v>
      </c>
      <c r="C9" s="431">
        <v>1999.0</v>
      </c>
      <c r="D9" s="508">
        <v>36484.0</v>
      </c>
      <c r="E9" s="431" t="s">
        <v>13767</v>
      </c>
      <c r="F9" s="695" t="s">
        <v>13768</v>
      </c>
      <c r="G9" s="431" t="s">
        <v>806</v>
      </c>
      <c r="H9" s="431" t="s">
        <v>234</v>
      </c>
      <c r="I9" s="508">
        <v>36922.0</v>
      </c>
      <c r="J9" s="433">
        <v>1.0</v>
      </c>
      <c r="K9" s="649" t="s">
        <v>322</v>
      </c>
      <c r="L9" s="431" t="s">
        <v>395</v>
      </c>
      <c r="M9" s="327">
        <f t="shared" si="1"/>
        <v>438</v>
      </c>
      <c r="N9" s="210"/>
      <c r="O9" s="333" t="s">
        <v>720</v>
      </c>
      <c r="P9" s="333">
        <f>COUNTIF($G$2:$G$476,"PF/PTE")</f>
        <v>0</v>
      </c>
      <c r="Q9" s="25"/>
      <c r="R9" s="25"/>
      <c r="S9" s="25"/>
      <c r="T9" s="25"/>
      <c r="U9" s="210"/>
      <c r="V9" s="210"/>
      <c r="W9" s="210"/>
      <c r="X9" s="210"/>
      <c r="Y9" s="210"/>
      <c r="Z9" s="210"/>
    </row>
    <row r="10" ht="12.75" customHeight="1">
      <c r="A10" s="597">
        <v>901.0</v>
      </c>
      <c r="B10" s="437" t="s">
        <v>13769</v>
      </c>
      <c r="C10" s="437">
        <v>1997.0</v>
      </c>
      <c r="D10" s="511">
        <v>35728.0</v>
      </c>
      <c r="E10" s="437" t="s">
        <v>13770</v>
      </c>
      <c r="F10" s="694" t="s">
        <v>13771</v>
      </c>
      <c r="G10" s="437" t="s">
        <v>806</v>
      </c>
      <c r="H10" s="437" t="s">
        <v>251</v>
      </c>
      <c r="I10" s="511">
        <v>36923.0</v>
      </c>
      <c r="J10" s="439">
        <v>2.0</v>
      </c>
      <c r="K10" s="650" t="s">
        <v>309</v>
      </c>
      <c r="L10" s="439" t="s">
        <v>399</v>
      </c>
      <c r="M10" s="330">
        <f t="shared" si="1"/>
        <v>1195</v>
      </c>
      <c r="N10" s="210"/>
      <c r="O10" s="332" t="s">
        <v>725</v>
      </c>
      <c r="P10" s="332">
        <f>COUNTIF($G$2:$G$476,"Bio")</f>
        <v>11</v>
      </c>
      <c r="Q10" s="25"/>
      <c r="R10" s="25"/>
      <c r="S10" s="25"/>
      <c r="T10" s="25"/>
      <c r="U10" s="210"/>
      <c r="V10" s="210"/>
      <c r="W10" s="210"/>
      <c r="X10" s="210"/>
      <c r="Y10" s="210"/>
      <c r="Z10" s="210"/>
    </row>
    <row r="11" ht="12.75" customHeight="1">
      <c r="A11" s="590">
        <v>1001.0</v>
      </c>
      <c r="B11" s="431" t="s">
        <v>13772</v>
      </c>
      <c r="C11" s="431">
        <v>1999.0</v>
      </c>
      <c r="D11" s="508">
        <v>36426.0</v>
      </c>
      <c r="E11" s="431" t="s">
        <v>13773</v>
      </c>
      <c r="F11" s="695" t="s">
        <v>816</v>
      </c>
      <c r="G11" s="431" t="s">
        <v>430</v>
      </c>
      <c r="H11" s="431" t="s">
        <v>50</v>
      </c>
      <c r="I11" s="508">
        <v>36930.0</v>
      </c>
      <c r="J11" s="433">
        <v>2.0</v>
      </c>
      <c r="K11" s="647" t="s">
        <v>293</v>
      </c>
      <c r="L11" s="431" t="s">
        <v>395</v>
      </c>
      <c r="M11" s="327">
        <f t="shared" si="1"/>
        <v>504</v>
      </c>
      <c r="N11" s="210"/>
      <c r="O11" s="334" t="s">
        <v>729</v>
      </c>
      <c r="P11" s="334">
        <f>COUNTIF($G$2:$G$476,"Bio/Org")</f>
        <v>0</v>
      </c>
      <c r="Q11" s="25"/>
      <c r="R11" s="25"/>
      <c r="S11" s="25"/>
      <c r="T11" s="25"/>
      <c r="U11" s="210"/>
      <c r="V11" s="210"/>
      <c r="W11" s="210"/>
      <c r="X11" s="210"/>
      <c r="Y11" s="210"/>
      <c r="Z11" s="210"/>
    </row>
    <row r="12" ht="12.75" customHeight="1">
      <c r="A12" s="597">
        <v>1101.0</v>
      </c>
      <c r="B12" s="437" t="s">
        <v>13774</v>
      </c>
      <c r="C12" s="437">
        <v>1999.0</v>
      </c>
      <c r="D12" s="511">
        <v>36392.0</v>
      </c>
      <c r="E12" s="437" t="s">
        <v>13775</v>
      </c>
      <c r="F12" s="694" t="s">
        <v>212</v>
      </c>
      <c r="G12" s="437" t="s">
        <v>430</v>
      </c>
      <c r="H12" s="437" t="s">
        <v>50</v>
      </c>
      <c r="I12" s="511">
        <v>36931.0</v>
      </c>
      <c r="J12" s="439">
        <v>2.0</v>
      </c>
      <c r="K12" s="650" t="s">
        <v>309</v>
      </c>
      <c r="L12" s="439" t="s">
        <v>390</v>
      </c>
      <c r="M12" s="330">
        <f t="shared" si="1"/>
        <v>539</v>
      </c>
      <c r="N12" s="210"/>
      <c r="O12" s="335" t="s">
        <v>51</v>
      </c>
      <c r="P12" s="336">
        <f>SUM(P3:P11)</f>
        <v>115</v>
      </c>
      <c r="Q12" s="25"/>
      <c r="R12" s="25"/>
      <c r="S12" s="25"/>
      <c r="T12" s="25"/>
      <c r="U12" s="210"/>
      <c r="V12" s="210"/>
      <c r="W12" s="210"/>
      <c r="X12" s="210"/>
      <c r="Y12" s="210"/>
      <c r="Z12" s="210"/>
    </row>
    <row r="13" ht="12.75" customHeight="1">
      <c r="A13" s="590">
        <v>1201.0</v>
      </c>
      <c r="B13" s="431" t="s">
        <v>13776</v>
      </c>
      <c r="C13" s="431">
        <v>1999.0</v>
      </c>
      <c r="D13" s="508">
        <v>36401.0</v>
      </c>
      <c r="E13" s="431" t="s">
        <v>13777</v>
      </c>
      <c r="F13" s="695" t="s">
        <v>353</v>
      </c>
      <c r="G13" s="431" t="s">
        <v>806</v>
      </c>
      <c r="H13" s="431" t="s">
        <v>12472</v>
      </c>
      <c r="I13" s="508">
        <v>36934.0</v>
      </c>
      <c r="J13" s="433">
        <v>2.0</v>
      </c>
      <c r="K13" s="650" t="s">
        <v>309</v>
      </c>
      <c r="L13" s="431" t="s">
        <v>390</v>
      </c>
      <c r="M13" s="327">
        <f t="shared" si="1"/>
        <v>533</v>
      </c>
      <c r="N13" s="210"/>
      <c r="O13" s="25"/>
      <c r="P13" s="25"/>
      <c r="Q13" s="25"/>
      <c r="R13" s="337"/>
      <c r="S13" s="337"/>
      <c r="T13" s="25"/>
      <c r="U13" s="210"/>
      <c r="V13" s="210"/>
      <c r="W13" s="210"/>
      <c r="X13" s="210"/>
      <c r="Y13" s="210"/>
      <c r="Z13" s="210"/>
    </row>
    <row r="14" ht="13.5" customHeight="1">
      <c r="A14" s="597">
        <v>1301.0</v>
      </c>
      <c r="B14" s="437" t="s">
        <v>13778</v>
      </c>
      <c r="C14" s="437">
        <v>1995.0</v>
      </c>
      <c r="D14" s="511">
        <v>35014.0</v>
      </c>
      <c r="E14" s="437" t="s">
        <v>13779</v>
      </c>
      <c r="F14" s="694" t="s">
        <v>12754</v>
      </c>
      <c r="G14" s="437" t="s">
        <v>430</v>
      </c>
      <c r="H14" s="437" t="s">
        <v>12472</v>
      </c>
      <c r="I14" s="511">
        <v>36935.0</v>
      </c>
      <c r="J14" s="439">
        <v>2.0</v>
      </c>
      <c r="K14" s="649" t="s">
        <v>322</v>
      </c>
      <c r="L14" s="439" t="s">
        <v>390</v>
      </c>
      <c r="M14" s="330">
        <f t="shared" si="1"/>
        <v>1921</v>
      </c>
      <c r="N14" s="210"/>
      <c r="O14" s="338" t="s">
        <v>61</v>
      </c>
      <c r="P14" s="95"/>
      <c r="Q14" s="95"/>
      <c r="R14" s="95"/>
      <c r="S14" s="96"/>
      <c r="T14" s="25"/>
      <c r="U14" s="210"/>
      <c r="V14" s="210"/>
      <c r="W14" s="210"/>
      <c r="X14" s="210"/>
      <c r="Y14" s="210"/>
      <c r="Z14" s="210"/>
    </row>
    <row r="15" ht="14.25" customHeight="1">
      <c r="A15" s="590">
        <v>1401.0</v>
      </c>
      <c r="B15" s="431" t="s">
        <v>13780</v>
      </c>
      <c r="C15" s="431">
        <v>1998.0</v>
      </c>
      <c r="D15" s="508">
        <v>36119.0</v>
      </c>
      <c r="E15" s="431" t="s">
        <v>13781</v>
      </c>
      <c r="F15" s="695" t="s">
        <v>1365</v>
      </c>
      <c r="G15" s="431" t="s">
        <v>806</v>
      </c>
      <c r="H15" s="431" t="s">
        <v>2698</v>
      </c>
      <c r="I15" s="508">
        <v>36936.0</v>
      </c>
      <c r="J15" s="433">
        <v>2.0</v>
      </c>
      <c r="K15" s="648" t="s">
        <v>344</v>
      </c>
      <c r="L15" s="431" t="s">
        <v>395</v>
      </c>
      <c r="M15" s="327">
        <f t="shared" si="1"/>
        <v>817</v>
      </c>
      <c r="N15" s="210"/>
      <c r="O15" s="339"/>
      <c r="P15" s="340"/>
      <c r="Q15" s="340"/>
      <c r="R15" s="340"/>
      <c r="S15" s="341"/>
      <c r="T15" s="25"/>
      <c r="U15" s="210"/>
      <c r="V15" s="210"/>
      <c r="W15" s="210"/>
      <c r="X15" s="210"/>
      <c r="Y15" s="210"/>
      <c r="Z15" s="210"/>
    </row>
    <row r="16" ht="12.75" customHeight="1">
      <c r="A16" s="597">
        <v>1501.0</v>
      </c>
      <c r="B16" s="437" t="s">
        <v>13782</v>
      </c>
      <c r="C16" s="437">
        <v>1998.0</v>
      </c>
      <c r="D16" s="511">
        <v>36119.0</v>
      </c>
      <c r="E16" s="437" t="s">
        <v>13783</v>
      </c>
      <c r="F16" s="694" t="s">
        <v>13784</v>
      </c>
      <c r="G16" s="437" t="s">
        <v>806</v>
      </c>
      <c r="H16" s="437" t="s">
        <v>7752</v>
      </c>
      <c r="I16" s="511">
        <v>36937.0</v>
      </c>
      <c r="J16" s="439">
        <v>2.0</v>
      </c>
      <c r="K16" s="650" t="s">
        <v>309</v>
      </c>
      <c r="L16" s="439" t="s">
        <v>390</v>
      </c>
      <c r="M16" s="330">
        <f t="shared" si="1"/>
        <v>818</v>
      </c>
      <c r="N16" s="210"/>
      <c r="O16" s="342" t="s">
        <v>13785</v>
      </c>
      <c r="P16" s="343"/>
      <c r="Q16" s="343"/>
      <c r="R16" s="343"/>
      <c r="S16" s="344"/>
      <c r="T16" s="25"/>
      <c r="U16" s="210"/>
      <c r="V16" s="210"/>
      <c r="W16" s="210"/>
      <c r="X16" s="210"/>
      <c r="Y16" s="210"/>
      <c r="Z16" s="210"/>
    </row>
    <row r="17" ht="12.75" customHeight="1">
      <c r="A17" s="590">
        <v>1601.0</v>
      </c>
      <c r="B17" s="431" t="s">
        <v>13786</v>
      </c>
      <c r="C17" s="431">
        <v>1998.0</v>
      </c>
      <c r="D17" s="508">
        <v>36124.0</v>
      </c>
      <c r="E17" s="431" t="s">
        <v>13787</v>
      </c>
      <c r="F17" s="695" t="s">
        <v>13130</v>
      </c>
      <c r="G17" s="431" t="s">
        <v>707</v>
      </c>
      <c r="H17" s="431" t="s">
        <v>807</v>
      </c>
      <c r="I17" s="508">
        <v>36943.0</v>
      </c>
      <c r="J17" s="433">
        <v>2.0</v>
      </c>
      <c r="K17" s="649" t="s">
        <v>322</v>
      </c>
      <c r="L17" s="431" t="s">
        <v>390</v>
      </c>
      <c r="M17" s="327">
        <f t="shared" si="1"/>
        <v>819</v>
      </c>
      <c r="N17" s="210"/>
      <c r="O17" s="345" t="s">
        <v>13788</v>
      </c>
      <c r="P17" s="106"/>
      <c r="Q17" s="106"/>
      <c r="R17" s="106"/>
      <c r="S17" s="107"/>
      <c r="T17" s="25"/>
      <c r="U17" s="210"/>
      <c r="V17" s="210"/>
      <c r="W17" s="210"/>
      <c r="X17" s="210"/>
      <c r="Y17" s="210"/>
      <c r="Z17" s="210"/>
    </row>
    <row r="18" ht="12.75" customHeight="1">
      <c r="A18" s="597">
        <v>1701.0</v>
      </c>
      <c r="B18" s="437" t="s">
        <v>13789</v>
      </c>
      <c r="C18" s="437">
        <v>1995.0</v>
      </c>
      <c r="D18" s="511">
        <v>34735.0</v>
      </c>
      <c r="E18" s="437" t="s">
        <v>13790</v>
      </c>
      <c r="F18" s="694" t="s">
        <v>13791</v>
      </c>
      <c r="G18" s="437" t="s">
        <v>430</v>
      </c>
      <c r="H18" s="437" t="s">
        <v>12472</v>
      </c>
      <c r="I18" s="511">
        <v>36945.0</v>
      </c>
      <c r="J18" s="439">
        <v>2.0</v>
      </c>
      <c r="K18" s="649" t="s">
        <v>322</v>
      </c>
      <c r="L18" s="439" t="s">
        <v>390</v>
      </c>
      <c r="M18" s="330">
        <f t="shared" si="1"/>
        <v>2210</v>
      </c>
      <c r="N18" s="210"/>
      <c r="O18" s="346" t="s">
        <v>13792</v>
      </c>
      <c r="P18" s="106"/>
      <c r="Q18" s="106"/>
      <c r="R18" s="106"/>
      <c r="S18" s="107"/>
      <c r="T18" s="25"/>
      <c r="U18" s="210"/>
      <c r="V18" s="210"/>
      <c r="W18" s="210"/>
      <c r="X18" s="210"/>
      <c r="Y18" s="210"/>
      <c r="Z18" s="210"/>
    </row>
    <row r="19" ht="12.75" customHeight="1">
      <c r="A19" s="590">
        <v>1801.0</v>
      </c>
      <c r="B19" s="431" t="s">
        <v>13793</v>
      </c>
      <c r="C19" s="431">
        <v>1998.0</v>
      </c>
      <c r="D19" s="508">
        <v>36116.0</v>
      </c>
      <c r="E19" s="431" t="s">
        <v>13794</v>
      </c>
      <c r="F19" s="695" t="s">
        <v>13130</v>
      </c>
      <c r="G19" s="431" t="s">
        <v>34</v>
      </c>
      <c r="H19" s="431" t="s">
        <v>807</v>
      </c>
      <c r="I19" s="508">
        <v>36952.0</v>
      </c>
      <c r="J19" s="433">
        <v>3.0</v>
      </c>
      <c r="K19" s="649" t="s">
        <v>322</v>
      </c>
      <c r="L19" s="431" t="s">
        <v>390</v>
      </c>
      <c r="M19" s="327">
        <f t="shared" si="1"/>
        <v>836</v>
      </c>
      <c r="N19" s="210"/>
      <c r="O19" s="345" t="s">
        <v>13795</v>
      </c>
      <c r="P19" s="106"/>
      <c r="Q19" s="106"/>
      <c r="R19" s="106"/>
      <c r="S19" s="107"/>
      <c r="T19" s="25"/>
      <c r="U19" s="210"/>
      <c r="V19" s="210"/>
      <c r="W19" s="210"/>
      <c r="X19" s="210"/>
      <c r="Y19" s="210"/>
      <c r="Z19" s="210"/>
    </row>
    <row r="20" ht="12.75" customHeight="1">
      <c r="A20" s="597">
        <v>1901.0</v>
      </c>
      <c r="B20" s="597" t="s">
        <v>4250</v>
      </c>
      <c r="C20" s="597" t="s">
        <v>4250</v>
      </c>
      <c r="D20" s="552" t="s">
        <v>4250</v>
      </c>
      <c r="E20" s="597" t="s">
        <v>4250</v>
      </c>
      <c r="F20" s="696" t="s">
        <v>4250</v>
      </c>
      <c r="G20" s="597" t="s">
        <v>4250</v>
      </c>
      <c r="H20" s="597" t="s">
        <v>4250</v>
      </c>
      <c r="I20" s="552" t="s">
        <v>4250</v>
      </c>
      <c r="J20" s="332" t="s">
        <v>4250</v>
      </c>
      <c r="K20" s="597" t="s">
        <v>4250</v>
      </c>
      <c r="L20" s="332" t="s">
        <v>4250</v>
      </c>
      <c r="M20" s="332" t="s">
        <v>4250</v>
      </c>
      <c r="N20" s="210"/>
      <c r="O20" s="346" t="s">
        <v>13796</v>
      </c>
      <c r="P20" s="106"/>
      <c r="Q20" s="106"/>
      <c r="R20" s="106"/>
      <c r="S20" s="107"/>
      <c r="T20" s="25"/>
      <c r="U20" s="210"/>
      <c r="V20" s="210"/>
      <c r="W20" s="210"/>
      <c r="X20" s="210"/>
      <c r="Y20" s="210"/>
      <c r="Z20" s="210"/>
    </row>
    <row r="21" ht="12.75" customHeight="1">
      <c r="A21" s="590">
        <v>2001.0</v>
      </c>
      <c r="B21" s="431" t="s">
        <v>13797</v>
      </c>
      <c r="C21" s="431">
        <v>2000.0</v>
      </c>
      <c r="D21" s="508">
        <v>36538.0</v>
      </c>
      <c r="E21" s="431" t="s">
        <v>13798</v>
      </c>
      <c r="F21" s="695" t="s">
        <v>2944</v>
      </c>
      <c r="G21" s="431" t="s">
        <v>806</v>
      </c>
      <c r="H21" s="431" t="s">
        <v>10020</v>
      </c>
      <c r="I21" s="508">
        <v>36952.0</v>
      </c>
      <c r="J21" s="433">
        <v>3.0</v>
      </c>
      <c r="K21" s="650" t="s">
        <v>309</v>
      </c>
      <c r="L21" s="431" t="s">
        <v>390</v>
      </c>
      <c r="M21" s="327">
        <f t="shared" ref="M21:M38" si="2">I21-D21</f>
        <v>414</v>
      </c>
      <c r="N21" s="210"/>
      <c r="O21" s="345" t="s">
        <v>13799</v>
      </c>
      <c r="P21" s="106"/>
      <c r="Q21" s="106"/>
      <c r="R21" s="106"/>
      <c r="S21" s="107"/>
      <c r="T21" s="25"/>
      <c r="U21" s="210"/>
      <c r="V21" s="210"/>
      <c r="W21" s="210"/>
      <c r="X21" s="210"/>
      <c r="Y21" s="210"/>
      <c r="Z21" s="210"/>
    </row>
    <row r="22" ht="12.75" customHeight="1">
      <c r="A22" s="597">
        <v>2101.0</v>
      </c>
      <c r="B22" s="437" t="s">
        <v>13800</v>
      </c>
      <c r="C22" s="437">
        <v>1998.0</v>
      </c>
      <c r="D22" s="511">
        <v>35986.0</v>
      </c>
      <c r="E22" s="437" t="s">
        <v>13801</v>
      </c>
      <c r="F22" s="694" t="s">
        <v>1569</v>
      </c>
      <c r="G22" s="437" t="s">
        <v>806</v>
      </c>
      <c r="H22" s="437" t="s">
        <v>4149</v>
      </c>
      <c r="I22" s="511">
        <v>36954.0</v>
      </c>
      <c r="J22" s="439">
        <v>3.0</v>
      </c>
      <c r="K22" s="649" t="s">
        <v>322</v>
      </c>
      <c r="L22" s="439" t="s">
        <v>395</v>
      </c>
      <c r="M22" s="330">
        <f t="shared" si="2"/>
        <v>968</v>
      </c>
      <c r="N22" s="210"/>
      <c r="O22" s="346" t="s">
        <v>13802</v>
      </c>
      <c r="P22" s="106"/>
      <c r="Q22" s="106"/>
      <c r="R22" s="106"/>
      <c r="S22" s="107"/>
      <c r="T22" s="25"/>
      <c r="U22" s="210"/>
      <c r="V22" s="210"/>
      <c r="W22" s="210"/>
      <c r="X22" s="210"/>
      <c r="Y22" s="210"/>
      <c r="Z22" s="210"/>
    </row>
    <row r="23" ht="12.75" customHeight="1">
      <c r="A23" s="590">
        <v>2201.0</v>
      </c>
      <c r="B23" s="431" t="s">
        <v>13803</v>
      </c>
      <c r="C23" s="431">
        <v>1999.0</v>
      </c>
      <c r="D23" s="508">
        <v>36454.0</v>
      </c>
      <c r="E23" s="431" t="s">
        <v>13804</v>
      </c>
      <c r="F23" s="695" t="s">
        <v>13805</v>
      </c>
      <c r="G23" s="431" t="s">
        <v>806</v>
      </c>
      <c r="H23" s="431" t="s">
        <v>807</v>
      </c>
      <c r="I23" s="508">
        <v>36956.0</v>
      </c>
      <c r="J23" s="433">
        <v>3.0</v>
      </c>
      <c r="K23" s="649" t="s">
        <v>322</v>
      </c>
      <c r="L23" s="431" t="s">
        <v>395</v>
      </c>
      <c r="M23" s="327">
        <f t="shared" si="2"/>
        <v>502</v>
      </c>
      <c r="N23" s="210"/>
      <c r="O23" s="345" t="s">
        <v>13806</v>
      </c>
      <c r="P23" s="106"/>
      <c r="Q23" s="106"/>
      <c r="R23" s="106"/>
      <c r="S23" s="107"/>
      <c r="T23" s="25"/>
      <c r="U23" s="210"/>
      <c r="V23" s="210"/>
      <c r="W23" s="210"/>
      <c r="X23" s="210"/>
      <c r="Y23" s="210"/>
      <c r="Z23" s="210"/>
    </row>
    <row r="24" ht="12.75" customHeight="1">
      <c r="A24" s="597">
        <v>2301.0</v>
      </c>
      <c r="B24" s="437" t="s">
        <v>13807</v>
      </c>
      <c r="C24" s="437">
        <v>1999.0</v>
      </c>
      <c r="D24" s="511">
        <v>36513.0</v>
      </c>
      <c r="E24" s="437" t="s">
        <v>13808</v>
      </c>
      <c r="F24" s="694" t="s">
        <v>13763</v>
      </c>
      <c r="G24" s="437" t="s">
        <v>707</v>
      </c>
      <c r="H24" s="437" t="s">
        <v>13500</v>
      </c>
      <c r="I24" s="511">
        <v>36959.0</v>
      </c>
      <c r="J24" s="439">
        <v>3.0</v>
      </c>
      <c r="K24" s="650" t="s">
        <v>309</v>
      </c>
      <c r="L24" s="439" t="s">
        <v>395</v>
      </c>
      <c r="M24" s="330">
        <f t="shared" si="2"/>
        <v>446</v>
      </c>
      <c r="N24" s="210"/>
      <c r="O24" s="347" t="s">
        <v>13809</v>
      </c>
      <c r="P24" s="121"/>
      <c r="Q24" s="121"/>
      <c r="R24" s="121"/>
      <c r="S24" s="122"/>
      <c r="T24" s="25"/>
      <c r="U24" s="210"/>
      <c r="V24" s="210"/>
      <c r="W24" s="210"/>
      <c r="X24" s="210"/>
      <c r="Y24" s="210"/>
      <c r="Z24" s="210"/>
    </row>
    <row r="25" ht="12.75" customHeight="1">
      <c r="A25" s="590">
        <v>2401.0</v>
      </c>
      <c r="B25" s="431" t="s">
        <v>13810</v>
      </c>
      <c r="C25" s="431">
        <v>1998.0</v>
      </c>
      <c r="D25" s="508">
        <v>36139.0</v>
      </c>
      <c r="E25" s="431" t="s">
        <v>13811</v>
      </c>
      <c r="F25" s="695" t="s">
        <v>13812</v>
      </c>
      <c r="G25" s="431" t="s">
        <v>707</v>
      </c>
      <c r="H25" s="431" t="s">
        <v>5536</v>
      </c>
      <c r="I25" s="508">
        <v>36962.0</v>
      </c>
      <c r="J25" s="433">
        <v>3.0</v>
      </c>
      <c r="K25" s="649" t="s">
        <v>322</v>
      </c>
      <c r="L25" s="431" t="s">
        <v>395</v>
      </c>
      <c r="M25" s="327">
        <f t="shared" si="2"/>
        <v>823</v>
      </c>
      <c r="N25" s="210"/>
      <c r="O25" s="25"/>
      <c r="P25" s="25"/>
      <c r="Q25" s="25"/>
      <c r="R25" s="25"/>
      <c r="S25" s="25"/>
      <c r="T25" s="25"/>
      <c r="U25" s="210"/>
      <c r="V25" s="210"/>
      <c r="W25" s="210"/>
      <c r="X25" s="210"/>
      <c r="Y25" s="210"/>
      <c r="Z25" s="210"/>
    </row>
    <row r="26" ht="13.5" customHeight="1">
      <c r="A26" s="597">
        <v>2501.0</v>
      </c>
      <c r="B26" s="437" t="s">
        <v>13813</v>
      </c>
      <c r="C26" s="437">
        <v>1998.0</v>
      </c>
      <c r="D26" s="511">
        <v>35903.0</v>
      </c>
      <c r="E26" s="437" t="s">
        <v>13814</v>
      </c>
      <c r="F26" s="694" t="s">
        <v>10177</v>
      </c>
      <c r="G26" s="437" t="s">
        <v>806</v>
      </c>
      <c r="H26" s="437" t="s">
        <v>10020</v>
      </c>
      <c r="I26" s="511">
        <v>36963.0</v>
      </c>
      <c r="J26" s="439">
        <v>3.0</v>
      </c>
      <c r="K26" s="649" t="s">
        <v>322</v>
      </c>
      <c r="L26" s="439" t="s">
        <v>395</v>
      </c>
      <c r="M26" s="330">
        <f t="shared" si="2"/>
        <v>1060</v>
      </c>
      <c r="N26" s="210"/>
      <c r="O26" s="338" t="s">
        <v>773</v>
      </c>
      <c r="P26" s="95"/>
      <c r="Q26" s="95"/>
      <c r="R26" s="95"/>
      <c r="S26" s="96"/>
      <c r="T26" s="25"/>
      <c r="U26" s="210"/>
      <c r="V26" s="210"/>
      <c r="W26" s="210"/>
      <c r="X26" s="210"/>
      <c r="Y26" s="210"/>
      <c r="Z26" s="210"/>
    </row>
    <row r="27" ht="13.5" customHeight="1">
      <c r="A27" s="590">
        <v>2601.0</v>
      </c>
      <c r="B27" s="431" t="s">
        <v>13815</v>
      </c>
      <c r="C27" s="431">
        <v>1999.0</v>
      </c>
      <c r="D27" s="508">
        <v>36247.0</v>
      </c>
      <c r="E27" s="431" t="s">
        <v>13816</v>
      </c>
      <c r="F27" s="695" t="s">
        <v>171</v>
      </c>
      <c r="G27" s="431" t="s">
        <v>806</v>
      </c>
      <c r="H27" s="431" t="s">
        <v>1404</v>
      </c>
      <c r="I27" s="508">
        <v>36965.0</v>
      </c>
      <c r="J27" s="433">
        <v>3.0</v>
      </c>
      <c r="K27" s="650" t="s">
        <v>309</v>
      </c>
      <c r="L27" s="431" t="s">
        <v>395</v>
      </c>
      <c r="M27" s="327">
        <f t="shared" si="2"/>
        <v>718</v>
      </c>
      <c r="N27" s="210"/>
      <c r="O27" s="97"/>
      <c r="P27" s="98"/>
      <c r="Q27" s="98"/>
      <c r="R27" s="98"/>
      <c r="S27" s="99"/>
      <c r="T27" s="25"/>
      <c r="U27" s="210"/>
      <c r="V27" s="210"/>
      <c r="W27" s="210"/>
      <c r="X27" s="210"/>
      <c r="Y27" s="210"/>
      <c r="Z27" s="210"/>
    </row>
    <row r="28" ht="12.75" customHeight="1">
      <c r="A28" s="597">
        <v>2701.0</v>
      </c>
      <c r="B28" s="437" t="s">
        <v>13817</v>
      </c>
      <c r="C28" s="437">
        <v>1995.0</v>
      </c>
      <c r="D28" s="511">
        <v>35051.0</v>
      </c>
      <c r="E28" s="437" t="s">
        <v>13818</v>
      </c>
      <c r="F28" s="694" t="s">
        <v>13819</v>
      </c>
      <c r="G28" s="437" t="s">
        <v>806</v>
      </c>
      <c r="H28" s="437" t="s">
        <v>18</v>
      </c>
      <c r="I28" s="511">
        <v>36966.0</v>
      </c>
      <c r="J28" s="439">
        <v>3.0</v>
      </c>
      <c r="K28" s="650" t="s">
        <v>309</v>
      </c>
      <c r="L28" s="439" t="s">
        <v>390</v>
      </c>
      <c r="M28" s="330">
        <f t="shared" si="2"/>
        <v>1915</v>
      </c>
      <c r="N28" s="210"/>
      <c r="O28" s="348" t="s">
        <v>106</v>
      </c>
      <c r="P28" s="349" t="s">
        <v>107</v>
      </c>
      <c r="Q28" s="350"/>
      <c r="R28" s="351"/>
      <c r="S28" s="352" t="s">
        <v>108</v>
      </c>
      <c r="T28" s="25"/>
      <c r="U28" s="210"/>
      <c r="V28" s="210"/>
      <c r="W28" s="210"/>
      <c r="X28" s="210"/>
      <c r="Y28" s="210"/>
      <c r="Z28" s="210"/>
    </row>
    <row r="29" ht="12.75" customHeight="1">
      <c r="A29" s="590">
        <v>2801.0</v>
      </c>
      <c r="B29" s="431" t="s">
        <v>13820</v>
      </c>
      <c r="C29" s="431">
        <v>1996.0</v>
      </c>
      <c r="D29" s="508">
        <v>35135.0</v>
      </c>
      <c r="E29" s="431" t="s">
        <v>13821</v>
      </c>
      <c r="F29" s="695" t="s">
        <v>44</v>
      </c>
      <c r="G29" s="431" t="s">
        <v>806</v>
      </c>
      <c r="H29" s="431" t="s">
        <v>13527</v>
      </c>
      <c r="I29" s="508">
        <v>36966.0</v>
      </c>
      <c r="J29" s="433">
        <v>3.0</v>
      </c>
      <c r="K29" s="647" t="s">
        <v>293</v>
      </c>
      <c r="L29" s="431" t="s">
        <v>395</v>
      </c>
      <c r="M29" s="327">
        <f t="shared" si="2"/>
        <v>1831</v>
      </c>
      <c r="N29" s="210"/>
      <c r="O29" s="333">
        <v>1989.0</v>
      </c>
      <c r="P29" s="357">
        <f>COUNTIF($C$2:$C$503,"1989")</f>
        <v>0</v>
      </c>
      <c r="Q29" s="106"/>
      <c r="R29" s="107"/>
      <c r="S29" s="354">
        <f>P29/P42</f>
        <v>0</v>
      </c>
      <c r="T29" s="25"/>
      <c r="U29" s="210"/>
      <c r="V29" s="210"/>
      <c r="W29" s="210"/>
      <c r="X29" s="210"/>
      <c r="Y29" s="210"/>
      <c r="Z29" s="210"/>
    </row>
    <row r="30" ht="12.75" customHeight="1">
      <c r="A30" s="597">
        <v>2901.0</v>
      </c>
      <c r="B30" s="437" t="s">
        <v>13822</v>
      </c>
      <c r="C30" s="437">
        <v>1993.0</v>
      </c>
      <c r="D30" s="511">
        <v>34209.0</v>
      </c>
      <c r="E30" s="437" t="s">
        <v>13823</v>
      </c>
      <c r="F30" s="694" t="s">
        <v>1601</v>
      </c>
      <c r="G30" s="437" t="s">
        <v>806</v>
      </c>
      <c r="H30" s="437" t="s">
        <v>13527</v>
      </c>
      <c r="I30" s="511">
        <v>36966.0</v>
      </c>
      <c r="J30" s="439">
        <v>3.0</v>
      </c>
      <c r="K30" s="649" t="s">
        <v>322</v>
      </c>
      <c r="L30" s="439" t="s">
        <v>390</v>
      </c>
      <c r="M30" s="330">
        <f t="shared" si="2"/>
        <v>2757</v>
      </c>
      <c r="N30" s="210"/>
      <c r="O30" s="332">
        <v>1990.0</v>
      </c>
      <c r="P30" s="355">
        <f>COUNTIF($C$2:$C$503,"1990")</f>
        <v>0</v>
      </c>
      <c r="Q30" s="106"/>
      <c r="R30" s="107"/>
      <c r="S30" s="356">
        <f>P30/P42</f>
        <v>0</v>
      </c>
      <c r="T30" s="25"/>
      <c r="U30" s="210"/>
      <c r="V30" s="210"/>
      <c r="W30" s="210"/>
      <c r="X30" s="210"/>
      <c r="Y30" s="210"/>
      <c r="Z30" s="210"/>
    </row>
    <row r="31" ht="12.75" customHeight="1">
      <c r="A31" s="590">
        <v>3001.0</v>
      </c>
      <c r="B31" s="431" t="s">
        <v>13824</v>
      </c>
      <c r="C31" s="431">
        <v>1996.0</v>
      </c>
      <c r="D31" s="508">
        <v>35310.0</v>
      </c>
      <c r="E31" s="431" t="s">
        <v>13825</v>
      </c>
      <c r="F31" s="695" t="s">
        <v>13750</v>
      </c>
      <c r="G31" s="431" t="s">
        <v>806</v>
      </c>
      <c r="H31" s="431" t="s">
        <v>13751</v>
      </c>
      <c r="I31" s="508">
        <v>36966.0</v>
      </c>
      <c r="J31" s="433">
        <v>3.0</v>
      </c>
      <c r="K31" s="649" t="s">
        <v>322</v>
      </c>
      <c r="L31" s="431" t="s">
        <v>395</v>
      </c>
      <c r="M31" s="327">
        <f t="shared" si="2"/>
        <v>1656</v>
      </c>
      <c r="N31" s="210"/>
      <c r="O31" s="333">
        <v>1991.0</v>
      </c>
      <c r="P31" s="357">
        <f>COUNTIF($C$2:$C$503,"1991")</f>
        <v>1</v>
      </c>
      <c r="Q31" s="106"/>
      <c r="R31" s="107"/>
      <c r="S31" s="354">
        <f>P31/P42</f>
        <v>0.008771929825</v>
      </c>
      <c r="T31" s="25"/>
      <c r="U31" s="210"/>
      <c r="V31" s="210"/>
      <c r="W31" s="210"/>
      <c r="X31" s="210"/>
      <c r="Y31" s="210"/>
      <c r="Z31" s="210"/>
    </row>
    <row r="32" ht="12.75" customHeight="1">
      <c r="A32" s="597">
        <v>3101.0</v>
      </c>
      <c r="B32" s="437" t="s">
        <v>13826</v>
      </c>
      <c r="C32" s="437">
        <v>1999.0</v>
      </c>
      <c r="D32" s="511">
        <v>36392.0</v>
      </c>
      <c r="E32" s="437" t="s">
        <v>13827</v>
      </c>
      <c r="F32" s="694" t="s">
        <v>212</v>
      </c>
      <c r="G32" s="437" t="s">
        <v>806</v>
      </c>
      <c r="H32" s="437" t="s">
        <v>50</v>
      </c>
      <c r="I32" s="511">
        <v>36978.0</v>
      </c>
      <c r="J32" s="439">
        <v>3.0</v>
      </c>
      <c r="K32" s="647" t="s">
        <v>293</v>
      </c>
      <c r="L32" s="439" t="s">
        <v>390</v>
      </c>
      <c r="M32" s="330">
        <f t="shared" si="2"/>
        <v>586</v>
      </c>
      <c r="N32" s="210"/>
      <c r="O32" s="332">
        <v>1992.0</v>
      </c>
      <c r="P32" s="355">
        <f>COUNTIF($C$2:$C$503,"1992")</f>
        <v>0</v>
      </c>
      <c r="Q32" s="106"/>
      <c r="R32" s="107"/>
      <c r="S32" s="356">
        <f>P32/P42</f>
        <v>0</v>
      </c>
      <c r="T32" s="25"/>
      <c r="U32" s="210"/>
      <c r="V32" s="210"/>
      <c r="W32" s="210"/>
      <c r="X32" s="210"/>
      <c r="Y32" s="210"/>
      <c r="Z32" s="210"/>
    </row>
    <row r="33" ht="12.75" customHeight="1">
      <c r="A33" s="590">
        <v>3201.0</v>
      </c>
      <c r="B33" s="431" t="s">
        <v>13828</v>
      </c>
      <c r="C33" s="431">
        <v>1999.0</v>
      </c>
      <c r="D33" s="508">
        <v>36411.0</v>
      </c>
      <c r="E33" s="431" t="s">
        <v>13829</v>
      </c>
      <c r="F33" s="695" t="s">
        <v>13830</v>
      </c>
      <c r="G33" s="431" t="s">
        <v>725</v>
      </c>
      <c r="H33" s="431" t="s">
        <v>7905</v>
      </c>
      <c r="I33" s="508">
        <v>36978.0</v>
      </c>
      <c r="J33" s="433">
        <v>3.0</v>
      </c>
      <c r="K33" s="648" t="s">
        <v>344</v>
      </c>
      <c r="L33" s="431" t="s">
        <v>399</v>
      </c>
      <c r="M33" s="327">
        <f t="shared" si="2"/>
        <v>567</v>
      </c>
      <c r="N33" s="210"/>
      <c r="O33" s="333">
        <v>1993.0</v>
      </c>
      <c r="P33" s="357">
        <f>COUNTIF($C$2:$C$503,"1993")</f>
        <v>3</v>
      </c>
      <c r="Q33" s="106"/>
      <c r="R33" s="107"/>
      <c r="S33" s="354">
        <f>P33/P42</f>
        <v>0.02631578947</v>
      </c>
      <c r="T33" s="25"/>
      <c r="U33" s="210"/>
      <c r="V33" s="210"/>
      <c r="W33" s="210"/>
      <c r="X33" s="210"/>
      <c r="Y33" s="210"/>
      <c r="Z33" s="210"/>
    </row>
    <row r="34" ht="12.75" customHeight="1">
      <c r="A34" s="597">
        <v>3301.0</v>
      </c>
      <c r="B34" s="437" t="s">
        <v>13831</v>
      </c>
      <c r="C34" s="437">
        <v>1999.0</v>
      </c>
      <c r="D34" s="511">
        <v>36411.0</v>
      </c>
      <c r="E34" s="437" t="s">
        <v>13832</v>
      </c>
      <c r="F34" s="694" t="s">
        <v>13833</v>
      </c>
      <c r="G34" s="437" t="s">
        <v>725</v>
      </c>
      <c r="H34" s="437" t="s">
        <v>7905</v>
      </c>
      <c r="I34" s="511">
        <v>36978.0</v>
      </c>
      <c r="J34" s="439">
        <v>3.0</v>
      </c>
      <c r="K34" s="648" t="s">
        <v>344</v>
      </c>
      <c r="L34" s="439" t="s">
        <v>399</v>
      </c>
      <c r="M34" s="330">
        <f t="shared" si="2"/>
        <v>567</v>
      </c>
      <c r="N34" s="210"/>
      <c r="O34" s="332">
        <v>1994.0</v>
      </c>
      <c r="P34" s="355">
        <f>COUNTIF($C$2:$C$503,"1994")</f>
        <v>0</v>
      </c>
      <c r="Q34" s="106"/>
      <c r="R34" s="107"/>
      <c r="S34" s="356">
        <f>P34/P42</f>
        <v>0</v>
      </c>
      <c r="T34" s="25"/>
      <c r="U34" s="210"/>
      <c r="V34" s="210"/>
      <c r="W34" s="210"/>
      <c r="X34" s="210"/>
      <c r="Y34" s="210"/>
      <c r="Z34" s="210"/>
    </row>
    <row r="35" ht="12.75" customHeight="1">
      <c r="A35" s="590">
        <v>3401.0</v>
      </c>
      <c r="B35" s="431" t="s">
        <v>13834</v>
      </c>
      <c r="C35" s="431">
        <v>1999.0</v>
      </c>
      <c r="D35" s="508">
        <v>36263.0</v>
      </c>
      <c r="E35" s="431" t="s">
        <v>13835</v>
      </c>
      <c r="F35" s="695" t="s">
        <v>13836</v>
      </c>
      <c r="G35" s="431" t="s">
        <v>725</v>
      </c>
      <c r="H35" s="431" t="s">
        <v>6884</v>
      </c>
      <c r="I35" s="508">
        <v>36980.0</v>
      </c>
      <c r="J35" s="433">
        <v>3.0</v>
      </c>
      <c r="K35" s="648" t="s">
        <v>344</v>
      </c>
      <c r="L35" s="431" t="s">
        <v>399</v>
      </c>
      <c r="M35" s="327">
        <f t="shared" si="2"/>
        <v>717</v>
      </c>
      <c r="N35" s="210"/>
      <c r="O35" s="333">
        <v>1995.0</v>
      </c>
      <c r="P35" s="357">
        <f>COUNTIF($C$2:$C$503,"1995")</f>
        <v>9</v>
      </c>
      <c r="Q35" s="106"/>
      <c r="R35" s="107"/>
      <c r="S35" s="354">
        <f>P35/P42</f>
        <v>0.07894736842</v>
      </c>
      <c r="T35" s="25"/>
      <c r="U35" s="210"/>
      <c r="V35" s="210"/>
      <c r="W35" s="210"/>
      <c r="X35" s="210"/>
      <c r="Y35" s="210"/>
      <c r="Z35" s="210"/>
    </row>
    <row r="36" ht="12.75" customHeight="1">
      <c r="A36" s="597">
        <v>3501.0</v>
      </c>
      <c r="B36" s="437" t="s">
        <v>13837</v>
      </c>
      <c r="C36" s="437">
        <v>1995.0</v>
      </c>
      <c r="D36" s="511">
        <v>34821.0</v>
      </c>
      <c r="E36" s="437" t="s">
        <v>13838</v>
      </c>
      <c r="F36" s="694" t="s">
        <v>10320</v>
      </c>
      <c r="G36" s="437" t="s">
        <v>806</v>
      </c>
      <c r="H36" s="437" t="s">
        <v>12472</v>
      </c>
      <c r="I36" s="511">
        <v>36984.0</v>
      </c>
      <c r="J36" s="439">
        <v>4.0</v>
      </c>
      <c r="K36" s="649" t="s">
        <v>322</v>
      </c>
      <c r="L36" s="439" t="s">
        <v>390</v>
      </c>
      <c r="M36" s="330">
        <f t="shared" si="2"/>
        <v>2163</v>
      </c>
      <c r="N36" s="210"/>
      <c r="O36" s="332">
        <v>1996.0</v>
      </c>
      <c r="P36" s="355">
        <f>COUNTIF($C$2:$C$503,"1996")</f>
        <v>5</v>
      </c>
      <c r="Q36" s="106"/>
      <c r="R36" s="107"/>
      <c r="S36" s="356">
        <f>P36/P42</f>
        <v>0.04385964912</v>
      </c>
      <c r="T36" s="25"/>
      <c r="U36" s="210"/>
      <c r="V36" s="210"/>
      <c r="W36" s="210"/>
      <c r="X36" s="210"/>
      <c r="Y36" s="210"/>
      <c r="Z36" s="210"/>
    </row>
    <row r="37" ht="15.0" customHeight="1">
      <c r="A37" s="590">
        <v>3601.0</v>
      </c>
      <c r="B37" s="431" t="s">
        <v>13839</v>
      </c>
      <c r="C37" s="431">
        <v>1998.0</v>
      </c>
      <c r="D37" s="508">
        <v>35797.0</v>
      </c>
      <c r="E37" s="431" t="s">
        <v>13840</v>
      </c>
      <c r="F37" s="695" t="s">
        <v>3988</v>
      </c>
      <c r="G37" s="431" t="s">
        <v>725</v>
      </c>
      <c r="H37" s="431" t="s">
        <v>2332</v>
      </c>
      <c r="I37" s="508">
        <v>36986.0</v>
      </c>
      <c r="J37" s="433">
        <v>4.0</v>
      </c>
      <c r="K37" s="650" t="s">
        <v>309</v>
      </c>
      <c r="L37" s="431" t="s">
        <v>399</v>
      </c>
      <c r="M37" s="327">
        <f t="shared" si="2"/>
        <v>1189</v>
      </c>
      <c r="N37" s="210"/>
      <c r="O37" s="333">
        <v>1997.0</v>
      </c>
      <c r="P37" s="357">
        <f>COUNTIF($C$2:$C$503,"1997")</f>
        <v>2</v>
      </c>
      <c r="Q37" s="106"/>
      <c r="R37" s="107"/>
      <c r="S37" s="354">
        <f>P37/P42</f>
        <v>0.01754385965</v>
      </c>
      <c r="T37" s="25"/>
      <c r="U37" s="210"/>
      <c r="V37" s="210"/>
      <c r="W37" s="210"/>
      <c r="X37" s="210"/>
      <c r="Y37" s="210"/>
      <c r="Z37" s="210"/>
    </row>
    <row r="38" ht="12.75" customHeight="1">
      <c r="A38" s="597">
        <v>3701.0</v>
      </c>
      <c r="B38" s="437" t="s">
        <v>13841</v>
      </c>
      <c r="C38" s="437">
        <v>1995.0</v>
      </c>
      <c r="D38" s="511">
        <v>34881.0</v>
      </c>
      <c r="E38" s="437" t="s">
        <v>13842</v>
      </c>
      <c r="F38" s="694" t="s">
        <v>1001</v>
      </c>
      <c r="G38" s="437" t="s">
        <v>430</v>
      </c>
      <c r="H38" s="437" t="s">
        <v>13724</v>
      </c>
      <c r="I38" s="511">
        <v>36990.0</v>
      </c>
      <c r="J38" s="439">
        <v>4.0</v>
      </c>
      <c r="K38" s="649" t="s">
        <v>322</v>
      </c>
      <c r="L38" s="439" t="s">
        <v>390</v>
      </c>
      <c r="M38" s="330">
        <f t="shared" si="2"/>
        <v>2109</v>
      </c>
      <c r="N38" s="210"/>
      <c r="O38" s="332">
        <v>1998.0</v>
      </c>
      <c r="P38" s="355">
        <f>COUNTIF($C$2:$C$503,"1998")</f>
        <v>21</v>
      </c>
      <c r="Q38" s="106"/>
      <c r="R38" s="107"/>
      <c r="S38" s="356">
        <f>P38/P42</f>
        <v>0.1842105263</v>
      </c>
      <c r="T38" s="25"/>
      <c r="U38" s="210"/>
      <c r="V38" s="210"/>
      <c r="W38" s="210"/>
      <c r="X38" s="210"/>
      <c r="Y38" s="210"/>
      <c r="Z38" s="210"/>
    </row>
    <row r="39" ht="12.75" customHeight="1">
      <c r="A39" s="590">
        <v>3801.0</v>
      </c>
      <c r="B39" s="431"/>
      <c r="C39" s="431">
        <v>1999.0</v>
      </c>
      <c r="D39" s="508"/>
      <c r="E39" s="431" t="s">
        <v>13843</v>
      </c>
      <c r="F39" s="695" t="s">
        <v>816</v>
      </c>
      <c r="G39" s="431" t="s">
        <v>806</v>
      </c>
      <c r="H39" s="431" t="s">
        <v>13747</v>
      </c>
      <c r="I39" s="508">
        <v>36999.0</v>
      </c>
      <c r="J39" s="433">
        <v>4.0</v>
      </c>
      <c r="K39" s="647" t="s">
        <v>293</v>
      </c>
      <c r="L39" s="431" t="s">
        <v>395</v>
      </c>
      <c r="M39" s="327"/>
      <c r="N39" s="210"/>
      <c r="O39" s="333">
        <v>1999.0</v>
      </c>
      <c r="P39" s="357">
        <f>COUNTIF($C$2:$C$503,"1999")</f>
        <v>47</v>
      </c>
      <c r="Q39" s="106"/>
      <c r="R39" s="107"/>
      <c r="S39" s="354">
        <f>P39/P42</f>
        <v>0.4122807018</v>
      </c>
      <c r="T39" s="25"/>
      <c r="U39" s="210"/>
      <c r="V39" s="210"/>
      <c r="W39" s="210"/>
      <c r="X39" s="210"/>
      <c r="Y39" s="210"/>
      <c r="Z39" s="210"/>
    </row>
    <row r="40" ht="12.75" customHeight="1">
      <c r="A40" s="597">
        <v>3901.0</v>
      </c>
      <c r="B40" s="437" t="s">
        <v>13844</v>
      </c>
      <c r="C40" s="437">
        <v>1999.0</v>
      </c>
      <c r="D40" s="511">
        <v>36230.0</v>
      </c>
      <c r="E40" s="437" t="s">
        <v>13845</v>
      </c>
      <c r="F40" s="694" t="s">
        <v>13190</v>
      </c>
      <c r="G40" s="437" t="s">
        <v>725</v>
      </c>
      <c r="H40" s="437" t="s">
        <v>6884</v>
      </c>
      <c r="I40" s="511">
        <v>37007.0</v>
      </c>
      <c r="J40" s="439">
        <v>4.0</v>
      </c>
      <c r="K40" s="648" t="s">
        <v>344</v>
      </c>
      <c r="L40" s="439" t="s">
        <v>399</v>
      </c>
      <c r="M40" s="330">
        <f t="shared" ref="M40:M51" si="3">I40-D40</f>
        <v>777</v>
      </c>
      <c r="N40" s="210"/>
      <c r="O40" s="332">
        <v>2000.0</v>
      </c>
      <c r="P40" s="355">
        <f>COUNTIF($C$2:$C$503,"2000")</f>
        <v>24</v>
      </c>
      <c r="Q40" s="106"/>
      <c r="R40" s="107"/>
      <c r="S40" s="356">
        <f>P40/P42</f>
        <v>0.2105263158</v>
      </c>
      <c r="T40" s="25"/>
      <c r="U40" s="210"/>
      <c r="V40" s="210"/>
      <c r="W40" s="210"/>
      <c r="X40" s="210"/>
      <c r="Y40" s="210"/>
      <c r="Z40" s="210"/>
    </row>
    <row r="41" ht="12.75" customHeight="1">
      <c r="A41" s="590">
        <v>4001.0</v>
      </c>
      <c r="B41" s="431" t="s">
        <v>13846</v>
      </c>
      <c r="C41" s="431">
        <v>1995.0</v>
      </c>
      <c r="D41" s="508">
        <v>35051.0</v>
      </c>
      <c r="E41" s="431" t="s">
        <v>13847</v>
      </c>
      <c r="F41" s="695" t="s">
        <v>4714</v>
      </c>
      <c r="G41" s="431" t="s">
        <v>806</v>
      </c>
      <c r="H41" s="431" t="s">
        <v>18</v>
      </c>
      <c r="I41" s="508">
        <v>37015.0</v>
      </c>
      <c r="J41" s="433">
        <v>5.0</v>
      </c>
      <c r="K41" s="650" t="s">
        <v>309</v>
      </c>
      <c r="L41" s="431" t="s">
        <v>390</v>
      </c>
      <c r="M41" s="327">
        <f t="shared" si="3"/>
        <v>1964</v>
      </c>
      <c r="N41" s="210"/>
      <c r="O41" s="333">
        <v>2001.0</v>
      </c>
      <c r="P41" s="357">
        <f>COUNTIF($C$2:$C$503,"2001")</f>
        <v>2</v>
      </c>
      <c r="Q41" s="106"/>
      <c r="R41" s="107"/>
      <c r="S41" s="354">
        <f>P41/P42</f>
        <v>0.01754385965</v>
      </c>
      <c r="T41" s="25"/>
      <c r="U41" s="210"/>
      <c r="V41" s="210"/>
      <c r="W41" s="210"/>
      <c r="X41" s="210"/>
      <c r="Y41" s="210"/>
      <c r="Z41" s="210"/>
    </row>
    <row r="42" ht="12.75" customHeight="1">
      <c r="A42" s="597">
        <v>4101.0</v>
      </c>
      <c r="B42" s="437" t="s">
        <v>13848</v>
      </c>
      <c r="C42" s="437">
        <v>1999.0</v>
      </c>
      <c r="D42" s="511">
        <v>36480.0</v>
      </c>
      <c r="E42" s="437" t="s">
        <v>13849</v>
      </c>
      <c r="F42" s="694" t="s">
        <v>1653</v>
      </c>
      <c r="G42" s="437" t="s">
        <v>430</v>
      </c>
      <c r="H42" s="437" t="s">
        <v>4149</v>
      </c>
      <c r="I42" s="511">
        <v>37015.0</v>
      </c>
      <c r="J42" s="439">
        <v>5.0</v>
      </c>
      <c r="K42" s="649" t="s">
        <v>322</v>
      </c>
      <c r="L42" s="439" t="s">
        <v>390</v>
      </c>
      <c r="M42" s="330">
        <f t="shared" si="3"/>
        <v>535</v>
      </c>
      <c r="N42" s="210"/>
      <c r="O42" s="359" t="s">
        <v>179</v>
      </c>
      <c r="P42" s="360">
        <f>SUM(P29:R41)</f>
        <v>114</v>
      </c>
      <c r="Q42" s="361"/>
      <c r="R42" s="362"/>
      <c r="S42" s="363">
        <f>SUM(S29:S41)</f>
        <v>1</v>
      </c>
      <c r="T42" s="25"/>
      <c r="U42" s="210"/>
      <c r="V42" s="210"/>
      <c r="W42" s="210"/>
      <c r="X42" s="210"/>
      <c r="Y42" s="210"/>
      <c r="Z42" s="210"/>
    </row>
    <row r="43" ht="15.0" customHeight="1">
      <c r="A43" s="590">
        <v>4201.0</v>
      </c>
      <c r="B43" s="431" t="s">
        <v>13850</v>
      </c>
      <c r="C43" s="431">
        <v>1999.0</v>
      </c>
      <c r="D43" s="508">
        <v>36521.0</v>
      </c>
      <c r="E43" s="431" t="s">
        <v>13851</v>
      </c>
      <c r="F43" s="695" t="s">
        <v>1365</v>
      </c>
      <c r="G43" s="431" t="s">
        <v>806</v>
      </c>
      <c r="H43" s="431" t="s">
        <v>13852</v>
      </c>
      <c r="I43" s="508">
        <v>37015.0</v>
      </c>
      <c r="J43" s="433">
        <v>5.0</v>
      </c>
      <c r="K43" s="648" t="s">
        <v>344</v>
      </c>
      <c r="L43" s="431" t="s">
        <v>395</v>
      </c>
      <c r="M43" s="327">
        <f t="shared" si="3"/>
        <v>494</v>
      </c>
      <c r="N43" s="210"/>
      <c r="O43" s="25"/>
      <c r="P43" s="25"/>
      <c r="Q43" s="25"/>
      <c r="R43" s="25"/>
      <c r="S43" s="25"/>
      <c r="T43" s="25"/>
      <c r="U43" s="210"/>
      <c r="V43" s="210"/>
      <c r="W43" s="210"/>
      <c r="X43" s="210"/>
      <c r="Y43" s="210"/>
      <c r="Z43" s="210"/>
    </row>
    <row r="44" ht="15.0" customHeight="1">
      <c r="A44" s="597">
        <v>4301.0</v>
      </c>
      <c r="B44" s="437" t="s">
        <v>13853</v>
      </c>
      <c r="C44" s="437">
        <v>1996.0</v>
      </c>
      <c r="D44" s="511">
        <v>35186.0</v>
      </c>
      <c r="E44" s="437" t="s">
        <v>8484</v>
      </c>
      <c r="F44" s="694" t="s">
        <v>5724</v>
      </c>
      <c r="G44" s="437" t="s">
        <v>806</v>
      </c>
      <c r="H44" s="437" t="s">
        <v>5536</v>
      </c>
      <c r="I44" s="511">
        <v>37019.0</v>
      </c>
      <c r="J44" s="439">
        <v>5.0</v>
      </c>
      <c r="K44" s="648" t="s">
        <v>344</v>
      </c>
      <c r="L44" s="439" t="s">
        <v>399</v>
      </c>
      <c r="M44" s="330">
        <f t="shared" si="3"/>
        <v>1833</v>
      </c>
      <c r="N44" s="210"/>
      <c r="O44" s="338" t="s">
        <v>847</v>
      </c>
      <c r="P44" s="95"/>
      <c r="Q44" s="95"/>
      <c r="R44" s="95"/>
      <c r="S44" s="96"/>
      <c r="T44" s="25"/>
      <c r="U44" s="210"/>
      <c r="V44" s="210"/>
      <c r="W44" s="210"/>
      <c r="X44" s="210"/>
      <c r="Y44" s="210"/>
      <c r="Z44" s="210"/>
    </row>
    <row r="45" ht="13.5" customHeight="1">
      <c r="A45" s="590">
        <v>4401.0</v>
      </c>
      <c r="B45" s="431" t="s">
        <v>13854</v>
      </c>
      <c r="C45" s="431">
        <v>2000.0</v>
      </c>
      <c r="D45" s="508">
        <v>36645.0</v>
      </c>
      <c r="E45" s="431" t="s">
        <v>13855</v>
      </c>
      <c r="F45" s="695" t="s">
        <v>13856</v>
      </c>
      <c r="G45" s="431" t="s">
        <v>34</v>
      </c>
      <c r="H45" s="431" t="s">
        <v>251</v>
      </c>
      <c r="I45" s="508">
        <v>37019.0</v>
      </c>
      <c r="J45" s="433">
        <v>5.0</v>
      </c>
      <c r="K45" s="649" t="s">
        <v>322</v>
      </c>
      <c r="L45" s="431" t="s">
        <v>395</v>
      </c>
      <c r="M45" s="327">
        <f t="shared" si="3"/>
        <v>374</v>
      </c>
      <c r="N45" s="210"/>
      <c r="O45" s="97"/>
      <c r="P45" s="98"/>
      <c r="Q45" s="98"/>
      <c r="R45" s="98"/>
      <c r="S45" s="99"/>
      <c r="T45" s="25"/>
      <c r="U45" s="210"/>
      <c r="V45" s="210"/>
      <c r="W45" s="210"/>
      <c r="X45" s="210"/>
      <c r="Y45" s="210"/>
      <c r="Z45" s="210"/>
    </row>
    <row r="46" ht="12.75" customHeight="1">
      <c r="A46" s="597">
        <v>4501.0</v>
      </c>
      <c r="B46" s="437" t="s">
        <v>13857</v>
      </c>
      <c r="C46" s="437">
        <v>2000.0</v>
      </c>
      <c r="D46" s="511">
        <v>36556.0</v>
      </c>
      <c r="E46" s="437" t="s">
        <v>13858</v>
      </c>
      <c r="F46" s="694" t="s">
        <v>364</v>
      </c>
      <c r="G46" s="437" t="s">
        <v>806</v>
      </c>
      <c r="H46" s="437" t="s">
        <v>13747</v>
      </c>
      <c r="I46" s="511">
        <v>37019.0</v>
      </c>
      <c r="J46" s="439">
        <v>5.0</v>
      </c>
      <c r="K46" s="649" t="s">
        <v>322</v>
      </c>
      <c r="L46" s="439" t="s">
        <v>390</v>
      </c>
      <c r="M46" s="330">
        <f t="shared" si="3"/>
        <v>463</v>
      </c>
      <c r="N46" s="210"/>
      <c r="O46" s="348" t="s">
        <v>9</v>
      </c>
      <c r="P46" s="349" t="s">
        <v>107</v>
      </c>
      <c r="Q46" s="350"/>
      <c r="R46" s="351"/>
      <c r="S46" s="352" t="s">
        <v>108</v>
      </c>
      <c r="T46" s="25"/>
      <c r="U46" s="210"/>
      <c r="V46" s="210"/>
      <c r="W46" s="210"/>
      <c r="X46" s="210"/>
      <c r="Y46" s="210"/>
      <c r="Z46" s="210"/>
    </row>
    <row r="47" ht="12.75" customHeight="1">
      <c r="A47" s="590">
        <v>4601.0</v>
      </c>
      <c r="B47" s="431" t="s">
        <v>13859</v>
      </c>
      <c r="C47" s="431">
        <v>1997.0</v>
      </c>
      <c r="D47" s="508">
        <v>35784.0</v>
      </c>
      <c r="E47" s="431" t="s">
        <v>13860</v>
      </c>
      <c r="F47" s="695" t="s">
        <v>13861</v>
      </c>
      <c r="G47" s="431" t="s">
        <v>707</v>
      </c>
      <c r="H47" s="431" t="s">
        <v>952</v>
      </c>
      <c r="I47" s="508">
        <v>37021.0</v>
      </c>
      <c r="J47" s="433">
        <v>5.0</v>
      </c>
      <c r="K47" s="650" t="s">
        <v>309</v>
      </c>
      <c r="L47" s="431" t="s">
        <v>390</v>
      </c>
      <c r="M47" s="327">
        <f t="shared" si="3"/>
        <v>1237</v>
      </c>
      <c r="N47" s="210"/>
      <c r="O47" s="364" t="s">
        <v>203</v>
      </c>
      <c r="P47" s="353">
        <f>COUNTIF($J$2:$J$476,"1")</f>
        <v>8</v>
      </c>
      <c r="Q47" s="343"/>
      <c r="R47" s="344"/>
      <c r="S47" s="365">
        <f>(P47/P59)</f>
        <v>0.06956521739</v>
      </c>
      <c r="T47" s="25"/>
      <c r="U47" s="210"/>
      <c r="V47" s="210"/>
      <c r="W47" s="210"/>
      <c r="X47" s="210"/>
      <c r="Y47" s="210"/>
      <c r="Z47" s="210"/>
    </row>
    <row r="48" ht="12.75" customHeight="1">
      <c r="A48" s="597">
        <v>4701.0</v>
      </c>
      <c r="B48" s="437" t="s">
        <v>13862</v>
      </c>
      <c r="C48" s="437">
        <v>1999.0</v>
      </c>
      <c r="D48" s="511">
        <v>36398.0</v>
      </c>
      <c r="E48" s="437" t="s">
        <v>13863</v>
      </c>
      <c r="F48" s="694" t="s">
        <v>3894</v>
      </c>
      <c r="G48" s="437" t="s">
        <v>806</v>
      </c>
      <c r="H48" s="437" t="s">
        <v>13560</v>
      </c>
      <c r="I48" s="511">
        <v>37025.0</v>
      </c>
      <c r="J48" s="439">
        <v>5.0</v>
      </c>
      <c r="K48" s="649" t="s">
        <v>322</v>
      </c>
      <c r="L48" s="439" t="s">
        <v>390</v>
      </c>
      <c r="M48" s="330">
        <f t="shared" si="3"/>
        <v>627</v>
      </c>
      <c r="N48" s="210"/>
      <c r="O48" s="332" t="s">
        <v>207</v>
      </c>
      <c r="P48" s="355">
        <f>COUNTIF($J$2:$J$476,"2")</f>
        <v>9</v>
      </c>
      <c r="Q48" s="106"/>
      <c r="R48" s="107"/>
      <c r="S48" s="356">
        <f>(P48/P59)</f>
        <v>0.07826086957</v>
      </c>
      <c r="T48" s="25"/>
      <c r="U48" s="210"/>
      <c r="V48" s="210"/>
      <c r="W48" s="210"/>
      <c r="X48" s="210"/>
      <c r="Y48" s="210"/>
      <c r="Z48" s="210"/>
    </row>
    <row r="49" ht="12.75" customHeight="1">
      <c r="A49" s="590">
        <v>4801.0</v>
      </c>
      <c r="B49" s="431" t="s">
        <v>13864</v>
      </c>
      <c r="C49" s="431">
        <v>1999.0</v>
      </c>
      <c r="D49" s="508">
        <v>36277.0</v>
      </c>
      <c r="E49" s="431" t="s">
        <v>13865</v>
      </c>
      <c r="F49" s="695" t="s">
        <v>11867</v>
      </c>
      <c r="G49" s="431" t="s">
        <v>806</v>
      </c>
      <c r="H49" s="431" t="s">
        <v>13866</v>
      </c>
      <c r="I49" s="508">
        <v>37027.0</v>
      </c>
      <c r="J49" s="433">
        <v>5.0</v>
      </c>
      <c r="K49" s="648" t="s">
        <v>344</v>
      </c>
      <c r="L49" s="431" t="s">
        <v>399</v>
      </c>
      <c r="M49" s="327">
        <f t="shared" si="3"/>
        <v>750</v>
      </c>
      <c r="N49" s="210"/>
      <c r="O49" s="333" t="s">
        <v>213</v>
      </c>
      <c r="P49" s="357">
        <f>COUNTIF($J$2:$J$476,"3")</f>
        <v>16</v>
      </c>
      <c r="Q49" s="106"/>
      <c r="R49" s="107"/>
      <c r="S49" s="354">
        <f>(P49/P59)</f>
        <v>0.1391304348</v>
      </c>
      <c r="T49" s="25"/>
      <c r="U49" s="210"/>
      <c r="V49" s="210"/>
      <c r="W49" s="210"/>
      <c r="X49" s="210"/>
      <c r="Y49" s="210"/>
      <c r="Z49" s="210"/>
    </row>
    <row r="50" ht="12.75" customHeight="1">
      <c r="A50" s="597">
        <v>4901.0</v>
      </c>
      <c r="B50" s="437" t="s">
        <v>13867</v>
      </c>
      <c r="C50" s="437">
        <v>1999.0</v>
      </c>
      <c r="D50" s="511">
        <v>36510.0</v>
      </c>
      <c r="E50" s="437" t="s">
        <v>13868</v>
      </c>
      <c r="F50" s="694" t="s">
        <v>44</v>
      </c>
      <c r="G50" s="437" t="s">
        <v>430</v>
      </c>
      <c r="H50" s="437" t="s">
        <v>5372</v>
      </c>
      <c r="I50" s="511">
        <v>37027.0</v>
      </c>
      <c r="J50" s="439">
        <v>5.0</v>
      </c>
      <c r="K50" s="650" t="s">
        <v>309</v>
      </c>
      <c r="L50" s="439" t="s">
        <v>395</v>
      </c>
      <c r="M50" s="330">
        <f t="shared" si="3"/>
        <v>517</v>
      </c>
      <c r="N50" s="210"/>
      <c r="O50" s="332" t="s">
        <v>219</v>
      </c>
      <c r="P50" s="355">
        <f>COUNTIF($J$2:$J$476,"4")</f>
        <v>5</v>
      </c>
      <c r="Q50" s="106"/>
      <c r="R50" s="107"/>
      <c r="S50" s="356">
        <f>(P50/P59)</f>
        <v>0.04347826087</v>
      </c>
      <c r="T50" s="25"/>
      <c r="U50" s="210"/>
      <c r="V50" s="210"/>
      <c r="W50" s="210"/>
      <c r="X50" s="210"/>
      <c r="Y50" s="210"/>
      <c r="Z50" s="210"/>
    </row>
    <row r="51" ht="12.75" customHeight="1">
      <c r="A51" s="590">
        <v>5001.0</v>
      </c>
      <c r="B51" s="431" t="s">
        <v>13869</v>
      </c>
      <c r="C51" s="431">
        <v>1996.0</v>
      </c>
      <c r="D51" s="508">
        <v>35096.0</v>
      </c>
      <c r="E51" s="431" t="s">
        <v>13870</v>
      </c>
      <c r="F51" s="695" t="s">
        <v>13871</v>
      </c>
      <c r="G51" s="431" t="s">
        <v>430</v>
      </c>
      <c r="H51" s="431" t="s">
        <v>18</v>
      </c>
      <c r="I51" s="508">
        <v>37032.0</v>
      </c>
      <c r="J51" s="433">
        <v>5.0</v>
      </c>
      <c r="K51" s="650" t="s">
        <v>309</v>
      </c>
      <c r="L51" s="431" t="s">
        <v>390</v>
      </c>
      <c r="M51" s="327">
        <f t="shared" si="3"/>
        <v>1936</v>
      </c>
      <c r="N51" s="210"/>
      <c r="O51" s="333" t="s">
        <v>223</v>
      </c>
      <c r="P51" s="357">
        <f>COUNTIF($J$2:$J$476,"5")</f>
        <v>15</v>
      </c>
      <c r="Q51" s="106"/>
      <c r="R51" s="107"/>
      <c r="S51" s="354">
        <f>(P51/P59)</f>
        <v>0.1304347826</v>
      </c>
      <c r="T51" s="25"/>
      <c r="U51" s="210"/>
      <c r="V51" s="210"/>
      <c r="W51" s="210"/>
      <c r="X51" s="210"/>
      <c r="Y51" s="210"/>
      <c r="Z51" s="210"/>
    </row>
    <row r="52" ht="12.75" customHeight="1">
      <c r="A52" s="597">
        <v>5101.0</v>
      </c>
      <c r="B52" s="597" t="s">
        <v>4250</v>
      </c>
      <c r="C52" s="597" t="s">
        <v>4250</v>
      </c>
      <c r="D52" s="552" t="s">
        <v>4250</v>
      </c>
      <c r="E52" s="597" t="s">
        <v>4250</v>
      </c>
      <c r="F52" s="696" t="s">
        <v>4250</v>
      </c>
      <c r="G52" s="597" t="s">
        <v>4250</v>
      </c>
      <c r="H52" s="597" t="s">
        <v>4250</v>
      </c>
      <c r="I52" s="552" t="s">
        <v>4250</v>
      </c>
      <c r="J52" s="332" t="s">
        <v>4250</v>
      </c>
      <c r="K52" s="597" t="s">
        <v>4250</v>
      </c>
      <c r="L52" s="332" t="s">
        <v>4250</v>
      </c>
      <c r="M52" s="332" t="s">
        <v>4250</v>
      </c>
      <c r="N52" s="210"/>
      <c r="O52" s="332" t="s">
        <v>229</v>
      </c>
      <c r="P52" s="355">
        <f>COUNTIF($J$2:$J$476,"6")</f>
        <v>4</v>
      </c>
      <c r="Q52" s="106"/>
      <c r="R52" s="107"/>
      <c r="S52" s="356">
        <f>(P52/P59)</f>
        <v>0.0347826087</v>
      </c>
      <c r="T52" s="25"/>
      <c r="U52" s="210"/>
      <c r="V52" s="210"/>
      <c r="W52" s="210"/>
      <c r="X52" s="210"/>
      <c r="Y52" s="210"/>
      <c r="Z52" s="210"/>
    </row>
    <row r="53" ht="12.75" customHeight="1">
      <c r="A53" s="590">
        <v>5201.0</v>
      </c>
      <c r="B53" s="431" t="s">
        <v>13872</v>
      </c>
      <c r="C53" s="431">
        <v>1998.0</v>
      </c>
      <c r="D53" s="508">
        <v>36119.0</v>
      </c>
      <c r="E53" s="431" t="s">
        <v>13873</v>
      </c>
      <c r="F53" s="695" t="s">
        <v>1365</v>
      </c>
      <c r="G53" s="431" t="s">
        <v>806</v>
      </c>
      <c r="H53" s="431" t="s">
        <v>2698</v>
      </c>
      <c r="I53" s="508">
        <v>37039.0</v>
      </c>
      <c r="J53" s="433">
        <v>5.0</v>
      </c>
      <c r="K53" s="648" t="s">
        <v>344</v>
      </c>
      <c r="L53" s="431" t="s">
        <v>395</v>
      </c>
      <c r="M53" s="327">
        <f t="shared" ref="M53:M107" si="4">I53-D53</f>
        <v>920</v>
      </c>
      <c r="N53" s="210"/>
      <c r="O53" s="333" t="s">
        <v>235</v>
      </c>
      <c r="P53" s="357">
        <f>COUNTIF($J$2:$J$476,"7")</f>
        <v>3</v>
      </c>
      <c r="Q53" s="106"/>
      <c r="R53" s="107"/>
      <c r="S53" s="354">
        <f>(P53/P59)</f>
        <v>0.02608695652</v>
      </c>
      <c r="T53" s="25"/>
      <c r="U53" s="210"/>
      <c r="V53" s="210"/>
      <c r="W53" s="210"/>
      <c r="X53" s="210"/>
      <c r="Y53" s="210"/>
      <c r="Z53" s="210"/>
    </row>
    <row r="54" ht="12.75" customHeight="1">
      <c r="A54" s="597">
        <v>5301.0</v>
      </c>
      <c r="B54" s="437" t="s">
        <v>13874</v>
      </c>
      <c r="C54" s="437">
        <v>1998.0</v>
      </c>
      <c r="D54" s="511">
        <v>36119.0</v>
      </c>
      <c r="E54" s="437" t="s">
        <v>13875</v>
      </c>
      <c r="F54" s="694" t="s">
        <v>1365</v>
      </c>
      <c r="G54" s="437" t="s">
        <v>806</v>
      </c>
      <c r="H54" s="437" t="s">
        <v>2698</v>
      </c>
      <c r="I54" s="511">
        <v>37039.0</v>
      </c>
      <c r="J54" s="439">
        <v>5.0</v>
      </c>
      <c r="K54" s="648" t="s">
        <v>344</v>
      </c>
      <c r="L54" s="439" t="s">
        <v>395</v>
      </c>
      <c r="M54" s="330">
        <f t="shared" si="4"/>
        <v>920</v>
      </c>
      <c r="N54" s="210"/>
      <c r="O54" s="332" t="s">
        <v>239</v>
      </c>
      <c r="P54" s="355">
        <f>COUNTIF($J$2:$J$476,"8")</f>
        <v>12</v>
      </c>
      <c r="Q54" s="106"/>
      <c r="R54" s="107"/>
      <c r="S54" s="356">
        <f>(P54/P59)</f>
        <v>0.1043478261</v>
      </c>
      <c r="T54" s="25"/>
      <c r="U54" s="210"/>
      <c r="V54" s="210"/>
      <c r="W54" s="210"/>
      <c r="X54" s="210"/>
      <c r="Y54" s="210"/>
      <c r="Z54" s="210"/>
    </row>
    <row r="55" ht="12.75" customHeight="1">
      <c r="A55" s="590">
        <v>5401.0</v>
      </c>
      <c r="B55" s="431" t="s">
        <v>13876</v>
      </c>
      <c r="C55" s="431">
        <v>1998.0</v>
      </c>
      <c r="D55" s="508">
        <v>36119.0</v>
      </c>
      <c r="E55" s="431" t="s">
        <v>13877</v>
      </c>
      <c r="F55" s="695" t="s">
        <v>1365</v>
      </c>
      <c r="G55" s="431" t="s">
        <v>806</v>
      </c>
      <c r="H55" s="431" t="s">
        <v>2698</v>
      </c>
      <c r="I55" s="508">
        <v>37039.0</v>
      </c>
      <c r="J55" s="433">
        <v>5.0</v>
      </c>
      <c r="K55" s="648" t="s">
        <v>344</v>
      </c>
      <c r="L55" s="431" t="s">
        <v>395</v>
      </c>
      <c r="M55" s="327">
        <f t="shared" si="4"/>
        <v>920</v>
      </c>
      <c r="N55" s="210"/>
      <c r="O55" s="333" t="s">
        <v>245</v>
      </c>
      <c r="P55" s="357">
        <f>COUNTIF($J$2:$J$476,"9")</f>
        <v>14</v>
      </c>
      <c r="Q55" s="106"/>
      <c r="R55" s="107"/>
      <c r="S55" s="354">
        <f>(P55/P59)</f>
        <v>0.1217391304</v>
      </c>
      <c r="T55" s="25"/>
      <c r="U55" s="210"/>
      <c r="V55" s="210"/>
      <c r="W55" s="210"/>
      <c r="X55" s="210"/>
      <c r="Y55" s="210"/>
      <c r="Z55" s="210"/>
    </row>
    <row r="56" ht="12.75" customHeight="1">
      <c r="A56" s="597">
        <v>5501.0</v>
      </c>
      <c r="B56" s="437" t="s">
        <v>13878</v>
      </c>
      <c r="C56" s="437">
        <v>1999.0</v>
      </c>
      <c r="D56" s="511">
        <v>36426.0</v>
      </c>
      <c r="E56" s="437" t="s">
        <v>13879</v>
      </c>
      <c r="F56" s="694" t="s">
        <v>816</v>
      </c>
      <c r="G56" s="437" t="s">
        <v>806</v>
      </c>
      <c r="H56" s="437" t="s">
        <v>50</v>
      </c>
      <c r="I56" s="511">
        <v>37041.0</v>
      </c>
      <c r="J56" s="439">
        <v>5.0</v>
      </c>
      <c r="K56" s="649" t="s">
        <v>322</v>
      </c>
      <c r="L56" s="439" t="s">
        <v>395</v>
      </c>
      <c r="M56" s="330">
        <f t="shared" si="4"/>
        <v>615</v>
      </c>
      <c r="N56" s="210"/>
      <c r="O56" s="332" t="s">
        <v>252</v>
      </c>
      <c r="P56" s="355">
        <f>COUNTIF($J$2:$J$476,"10")</f>
        <v>6</v>
      </c>
      <c r="Q56" s="106"/>
      <c r="R56" s="107"/>
      <c r="S56" s="356">
        <f>(P56/P59)</f>
        <v>0.05217391304</v>
      </c>
      <c r="T56" s="25"/>
      <c r="U56" s="210"/>
      <c r="V56" s="210"/>
      <c r="W56" s="210"/>
      <c r="X56" s="210"/>
      <c r="Y56" s="210"/>
      <c r="Z56" s="210"/>
    </row>
    <row r="57" ht="12.75" customHeight="1">
      <c r="A57" s="590">
        <v>5601.0</v>
      </c>
      <c r="B57" s="431" t="s">
        <v>13880</v>
      </c>
      <c r="C57" s="431">
        <v>1993.0</v>
      </c>
      <c r="D57" s="508">
        <v>34217.0</v>
      </c>
      <c r="E57" s="431" t="s">
        <v>13881</v>
      </c>
      <c r="F57" s="695" t="s">
        <v>2229</v>
      </c>
      <c r="G57" s="431" t="s">
        <v>806</v>
      </c>
      <c r="H57" s="431" t="s">
        <v>13500</v>
      </c>
      <c r="I57" s="508">
        <v>37046.0</v>
      </c>
      <c r="J57" s="433">
        <v>6.0</v>
      </c>
      <c r="K57" s="649" t="s">
        <v>322</v>
      </c>
      <c r="L57" s="431" t="s">
        <v>395</v>
      </c>
      <c r="M57" s="327">
        <f t="shared" si="4"/>
        <v>2829</v>
      </c>
      <c r="N57" s="210"/>
      <c r="O57" s="333" t="s">
        <v>258</v>
      </c>
      <c r="P57" s="357">
        <f>COUNTIF($J$2:$J$476,"11")</f>
        <v>9</v>
      </c>
      <c r="Q57" s="106"/>
      <c r="R57" s="107"/>
      <c r="S57" s="354">
        <f>(P57/P59)</f>
        <v>0.07826086957</v>
      </c>
      <c r="T57" s="25"/>
      <c r="U57" s="210"/>
      <c r="V57" s="210"/>
      <c r="W57" s="210"/>
      <c r="X57" s="210"/>
      <c r="Y57" s="210"/>
      <c r="Z57" s="210"/>
    </row>
    <row r="58" ht="12.75" customHeight="1">
      <c r="A58" s="597">
        <v>5701.0</v>
      </c>
      <c r="B58" s="437" t="s">
        <v>13882</v>
      </c>
      <c r="C58" s="437">
        <v>1999.0</v>
      </c>
      <c r="D58" s="511">
        <v>36457.0</v>
      </c>
      <c r="E58" s="437" t="s">
        <v>13883</v>
      </c>
      <c r="F58" s="694" t="s">
        <v>13884</v>
      </c>
      <c r="G58" s="437" t="s">
        <v>34</v>
      </c>
      <c r="H58" s="437" t="s">
        <v>251</v>
      </c>
      <c r="I58" s="511">
        <v>37060.0</v>
      </c>
      <c r="J58" s="439">
        <v>6.0</v>
      </c>
      <c r="K58" s="649" t="s">
        <v>322</v>
      </c>
      <c r="L58" s="439" t="s">
        <v>395</v>
      </c>
      <c r="M58" s="330">
        <f t="shared" si="4"/>
        <v>603</v>
      </c>
      <c r="N58" s="210"/>
      <c r="O58" s="366" t="s">
        <v>264</v>
      </c>
      <c r="P58" s="355">
        <f>COUNTIF($J$2:$J$476,"12")</f>
        <v>14</v>
      </c>
      <c r="Q58" s="106"/>
      <c r="R58" s="107"/>
      <c r="S58" s="367">
        <f>(P58/P59)</f>
        <v>0.1217391304</v>
      </c>
      <c r="T58" s="25"/>
      <c r="U58" s="210"/>
      <c r="V58" s="210"/>
      <c r="W58" s="210"/>
      <c r="X58" s="210"/>
      <c r="Y58" s="210"/>
      <c r="Z58" s="210"/>
    </row>
    <row r="59" ht="12.75" customHeight="1">
      <c r="A59" s="590">
        <v>5801.0</v>
      </c>
      <c r="B59" s="431" t="s">
        <v>13885</v>
      </c>
      <c r="C59" s="431">
        <v>1999.0</v>
      </c>
      <c r="D59" s="508">
        <v>36516.0</v>
      </c>
      <c r="E59" s="431" t="s">
        <v>13886</v>
      </c>
      <c r="F59" s="695" t="s">
        <v>13887</v>
      </c>
      <c r="G59" s="431" t="s">
        <v>707</v>
      </c>
      <c r="H59" s="431" t="s">
        <v>13888</v>
      </c>
      <c r="I59" s="508">
        <v>37068.0</v>
      </c>
      <c r="J59" s="433">
        <v>6.0</v>
      </c>
      <c r="K59" s="649" t="s">
        <v>322</v>
      </c>
      <c r="L59" s="431" t="s">
        <v>395</v>
      </c>
      <c r="M59" s="327">
        <f t="shared" si="4"/>
        <v>552</v>
      </c>
      <c r="N59" s="210"/>
      <c r="O59" s="359" t="s">
        <v>268</v>
      </c>
      <c r="P59" s="360">
        <f>SUM(P47:R58)</f>
        <v>115</v>
      </c>
      <c r="Q59" s="361"/>
      <c r="R59" s="362"/>
      <c r="S59" s="363">
        <f>SUM(S47:S58)</f>
        <v>1</v>
      </c>
      <c r="T59" s="25"/>
      <c r="U59" s="210"/>
      <c r="V59" s="210"/>
      <c r="W59" s="210"/>
      <c r="X59" s="210"/>
      <c r="Y59" s="210"/>
      <c r="Z59" s="210"/>
    </row>
    <row r="60" ht="12.75" customHeight="1">
      <c r="A60" s="597">
        <v>5901.0</v>
      </c>
      <c r="B60" s="437" t="s">
        <v>13889</v>
      </c>
      <c r="C60" s="437">
        <v>1999.0</v>
      </c>
      <c r="D60" s="511">
        <v>36517.0</v>
      </c>
      <c r="E60" s="437" t="s">
        <v>13890</v>
      </c>
      <c r="F60" s="694" t="s">
        <v>13887</v>
      </c>
      <c r="G60" s="437" t="s">
        <v>34</v>
      </c>
      <c r="H60" s="437" t="s">
        <v>13888</v>
      </c>
      <c r="I60" s="511">
        <v>37068.0</v>
      </c>
      <c r="J60" s="439">
        <v>6.0</v>
      </c>
      <c r="K60" s="648" t="s">
        <v>344</v>
      </c>
      <c r="L60" s="439" t="s">
        <v>395</v>
      </c>
      <c r="M60" s="330">
        <f t="shared" si="4"/>
        <v>551</v>
      </c>
      <c r="N60" s="210"/>
      <c r="O60" s="25"/>
      <c r="P60" s="25"/>
      <c r="Q60" s="25"/>
      <c r="R60" s="25"/>
      <c r="S60" s="25"/>
      <c r="T60" s="25"/>
      <c r="U60" s="210"/>
      <c r="V60" s="210"/>
      <c r="W60" s="210"/>
      <c r="X60" s="210"/>
      <c r="Y60" s="210"/>
      <c r="Z60" s="210"/>
    </row>
    <row r="61" ht="13.5" customHeight="1">
      <c r="A61" s="590">
        <v>6001.0</v>
      </c>
      <c r="B61" s="431" t="s">
        <v>13891</v>
      </c>
      <c r="C61" s="431">
        <v>2000.0</v>
      </c>
      <c r="D61" s="508">
        <v>36790.0</v>
      </c>
      <c r="E61" s="431" t="s">
        <v>13892</v>
      </c>
      <c r="F61" s="695" t="s">
        <v>4049</v>
      </c>
      <c r="G61" s="431" t="s">
        <v>725</v>
      </c>
      <c r="H61" s="431" t="s">
        <v>6884</v>
      </c>
      <c r="I61" s="508">
        <v>37090.0</v>
      </c>
      <c r="J61" s="433">
        <v>7.0</v>
      </c>
      <c r="K61" s="648" t="s">
        <v>344</v>
      </c>
      <c r="L61" s="431" t="s">
        <v>399</v>
      </c>
      <c r="M61" s="327">
        <f t="shared" si="4"/>
        <v>300</v>
      </c>
      <c r="N61" s="210"/>
      <c r="O61" s="368" t="s">
        <v>278</v>
      </c>
      <c r="P61" s="95"/>
      <c r="Q61" s="95"/>
      <c r="R61" s="95"/>
      <c r="S61" s="95"/>
      <c r="T61" s="96"/>
      <c r="U61" s="210"/>
      <c r="V61" s="210"/>
      <c r="W61" s="210"/>
      <c r="X61" s="210"/>
      <c r="Y61" s="210"/>
      <c r="Z61" s="210"/>
    </row>
    <row r="62" ht="12.75" customHeight="1">
      <c r="A62" s="597">
        <v>6101.0</v>
      </c>
      <c r="B62" s="437" t="s">
        <v>13893</v>
      </c>
      <c r="C62" s="437">
        <v>1999.0</v>
      </c>
      <c r="D62" s="511">
        <v>36414.0</v>
      </c>
      <c r="E62" s="437" t="s">
        <v>13894</v>
      </c>
      <c r="F62" s="694" t="s">
        <v>2599</v>
      </c>
      <c r="G62" s="437" t="s">
        <v>430</v>
      </c>
      <c r="H62" s="437" t="s">
        <v>12472</v>
      </c>
      <c r="I62" s="511">
        <v>37103.0</v>
      </c>
      <c r="J62" s="439">
        <v>7.0</v>
      </c>
      <c r="K62" s="649" t="s">
        <v>322</v>
      </c>
      <c r="L62" s="439" t="s">
        <v>395</v>
      </c>
      <c r="M62" s="330">
        <f t="shared" si="4"/>
        <v>689</v>
      </c>
      <c r="N62" s="210"/>
      <c r="O62" s="97"/>
      <c r="P62" s="98"/>
      <c r="Q62" s="98"/>
      <c r="R62" s="98"/>
      <c r="S62" s="98"/>
      <c r="T62" s="99"/>
      <c r="U62" s="210"/>
      <c r="V62" s="210"/>
      <c r="W62" s="210"/>
      <c r="X62" s="210"/>
      <c r="Y62" s="210"/>
      <c r="Z62" s="210"/>
    </row>
    <row r="63" ht="12.75" customHeight="1">
      <c r="A63" s="590">
        <v>6201.0</v>
      </c>
      <c r="B63" s="431" t="s">
        <v>13895</v>
      </c>
      <c r="C63" s="431">
        <v>2000.0</v>
      </c>
      <c r="D63" s="508">
        <v>36850.0</v>
      </c>
      <c r="E63" s="431" t="s">
        <v>13896</v>
      </c>
      <c r="F63" s="695" t="s">
        <v>44</v>
      </c>
      <c r="G63" s="431" t="s">
        <v>430</v>
      </c>
      <c r="H63" s="431" t="s">
        <v>10020</v>
      </c>
      <c r="I63" s="508">
        <v>37103.0</v>
      </c>
      <c r="J63" s="433">
        <v>7.0</v>
      </c>
      <c r="K63" s="650" t="s">
        <v>309</v>
      </c>
      <c r="L63" s="431" t="s">
        <v>395</v>
      </c>
      <c r="M63" s="327">
        <f t="shared" si="4"/>
        <v>253</v>
      </c>
      <c r="N63" s="210"/>
      <c r="O63" s="369" t="s">
        <v>288</v>
      </c>
      <c r="P63" s="370"/>
      <c r="Q63" s="370"/>
      <c r="R63" s="371"/>
      <c r="S63" s="531" t="s">
        <v>289</v>
      </c>
      <c r="T63" s="532" t="s">
        <v>108</v>
      </c>
      <c r="U63" s="210"/>
      <c r="V63" s="210"/>
      <c r="W63" s="210"/>
      <c r="X63" s="210"/>
      <c r="Y63" s="210"/>
      <c r="Z63" s="210"/>
    </row>
    <row r="64" ht="12.75" customHeight="1">
      <c r="A64" s="597">
        <v>6301.0</v>
      </c>
      <c r="B64" s="437" t="s">
        <v>13897</v>
      </c>
      <c r="C64" s="437">
        <v>1999.0</v>
      </c>
      <c r="D64" s="511">
        <v>36280.0</v>
      </c>
      <c r="E64" s="437" t="s">
        <v>13898</v>
      </c>
      <c r="F64" s="694" t="s">
        <v>422</v>
      </c>
      <c r="G64" s="437" t="s">
        <v>806</v>
      </c>
      <c r="H64" s="437" t="s">
        <v>251</v>
      </c>
      <c r="I64" s="511">
        <v>37112.0</v>
      </c>
      <c r="J64" s="439">
        <v>8.0</v>
      </c>
      <c r="K64" s="647" t="s">
        <v>293</v>
      </c>
      <c r="L64" s="439" t="s">
        <v>390</v>
      </c>
      <c r="M64" s="330">
        <f t="shared" si="4"/>
        <v>832</v>
      </c>
      <c r="N64" s="210"/>
      <c r="O64" s="533" t="s">
        <v>293</v>
      </c>
      <c r="P64" s="534"/>
      <c r="Q64" s="534"/>
      <c r="R64" s="535"/>
      <c r="S64" s="376">
        <f>COUNTIF($K$1:$K$494,"I - Extremamente tóxico")</f>
        <v>17</v>
      </c>
      <c r="T64" s="377">
        <f>(S64/S76)</f>
        <v>0.147826087</v>
      </c>
      <c r="U64" s="210"/>
      <c r="V64" s="210"/>
      <c r="W64" s="210"/>
      <c r="X64" s="210"/>
      <c r="Y64" s="210"/>
      <c r="Z64" s="210"/>
    </row>
    <row r="65" ht="12.75" customHeight="1">
      <c r="A65" s="590">
        <v>6401.0</v>
      </c>
      <c r="B65" s="431" t="s">
        <v>13899</v>
      </c>
      <c r="C65" s="431">
        <v>1995.0</v>
      </c>
      <c r="D65" s="508">
        <v>35015.0</v>
      </c>
      <c r="E65" s="431" t="s">
        <v>13900</v>
      </c>
      <c r="F65" s="695" t="s">
        <v>12754</v>
      </c>
      <c r="G65" s="431" t="s">
        <v>806</v>
      </c>
      <c r="H65" s="431" t="s">
        <v>12472</v>
      </c>
      <c r="I65" s="508">
        <v>37112.0</v>
      </c>
      <c r="J65" s="433">
        <v>8.0</v>
      </c>
      <c r="K65" s="649" t="s">
        <v>322</v>
      </c>
      <c r="L65" s="431" t="s">
        <v>390</v>
      </c>
      <c r="M65" s="327">
        <f t="shared" si="4"/>
        <v>2097</v>
      </c>
      <c r="N65" s="210"/>
      <c r="O65" s="378" t="s">
        <v>297</v>
      </c>
      <c r="P65" s="379"/>
      <c r="Q65" s="379"/>
      <c r="R65" s="380"/>
      <c r="S65" s="381">
        <f>COUNTIF($K$2:$K$476,"Categoria 1 - Produto Extremamente Tóxico")</f>
        <v>0</v>
      </c>
      <c r="T65" s="382">
        <f>(S65/S76)</f>
        <v>0</v>
      </c>
      <c r="U65" s="210"/>
      <c r="V65" s="210"/>
      <c r="W65" s="210"/>
      <c r="X65" s="210"/>
      <c r="Y65" s="210"/>
      <c r="Z65" s="210"/>
    </row>
    <row r="66" ht="12.75" customHeight="1">
      <c r="A66" s="597">
        <v>6501.0</v>
      </c>
      <c r="B66" s="437" t="s">
        <v>13901</v>
      </c>
      <c r="C66" s="437">
        <v>1995.0</v>
      </c>
      <c r="D66" s="511">
        <v>34852.0</v>
      </c>
      <c r="E66" s="437" t="s">
        <v>13902</v>
      </c>
      <c r="F66" s="694" t="s">
        <v>13903</v>
      </c>
      <c r="G66" s="437" t="s">
        <v>806</v>
      </c>
      <c r="H66" s="437" t="s">
        <v>12472</v>
      </c>
      <c r="I66" s="511">
        <v>37112.0</v>
      </c>
      <c r="J66" s="439">
        <v>8.0</v>
      </c>
      <c r="K66" s="650" t="s">
        <v>309</v>
      </c>
      <c r="L66" s="439" t="s">
        <v>395</v>
      </c>
      <c r="M66" s="330">
        <f t="shared" si="4"/>
        <v>2260</v>
      </c>
      <c r="N66" s="210"/>
      <c r="O66" s="378" t="s">
        <v>302</v>
      </c>
      <c r="P66" s="379"/>
      <c r="Q66" s="379"/>
      <c r="R66" s="380"/>
      <c r="S66" s="381">
        <f>COUNTIF($K$2:$K$476,"Categoria 2 - Produto Altamente Tóxico")</f>
        <v>0</v>
      </c>
      <c r="T66" s="382">
        <f>(S66/S76)</f>
        <v>0</v>
      </c>
      <c r="U66" s="210"/>
      <c r="V66" s="210"/>
      <c r="W66" s="210"/>
      <c r="X66" s="210"/>
      <c r="Y66" s="210"/>
      <c r="Z66" s="210"/>
    </row>
    <row r="67" ht="12.75" customHeight="1">
      <c r="A67" s="590">
        <v>6601.0</v>
      </c>
      <c r="B67" s="431" t="s">
        <v>13904</v>
      </c>
      <c r="C67" s="431">
        <v>1999.0</v>
      </c>
      <c r="D67" s="508">
        <v>36416.0</v>
      </c>
      <c r="E67" s="431" t="s">
        <v>13905</v>
      </c>
      <c r="F67" s="695" t="s">
        <v>11318</v>
      </c>
      <c r="G67" s="431" t="s">
        <v>806</v>
      </c>
      <c r="H67" s="431" t="s">
        <v>251</v>
      </c>
      <c r="I67" s="508">
        <v>37113.0</v>
      </c>
      <c r="J67" s="433">
        <v>8.0</v>
      </c>
      <c r="K67" s="650" t="s">
        <v>309</v>
      </c>
      <c r="L67" s="431" t="s">
        <v>395</v>
      </c>
      <c r="M67" s="327">
        <f t="shared" si="4"/>
        <v>697</v>
      </c>
      <c r="N67" s="210"/>
      <c r="O67" s="383" t="s">
        <v>309</v>
      </c>
      <c r="P67" s="379"/>
      <c r="Q67" s="379"/>
      <c r="R67" s="380"/>
      <c r="S67" s="384">
        <f>COUNTIF($K$2:$K$476,"II - Altamente tóxico")</f>
        <v>26</v>
      </c>
      <c r="T67" s="385">
        <f>(S67/S76)</f>
        <v>0.2260869565</v>
      </c>
      <c r="U67" s="210"/>
      <c r="V67" s="210"/>
      <c r="W67" s="210"/>
      <c r="X67" s="210"/>
      <c r="Y67" s="210"/>
      <c r="Z67" s="210"/>
    </row>
    <row r="68" ht="12.75" customHeight="1">
      <c r="A68" s="597">
        <v>6701.0</v>
      </c>
      <c r="B68" s="437" t="s">
        <v>13906</v>
      </c>
      <c r="C68" s="437">
        <v>1993.0</v>
      </c>
      <c r="D68" s="511">
        <v>33989.0</v>
      </c>
      <c r="E68" s="437" t="s">
        <v>13907</v>
      </c>
      <c r="F68" s="694" t="s">
        <v>13908</v>
      </c>
      <c r="G68" s="437" t="s">
        <v>806</v>
      </c>
      <c r="H68" s="437" t="s">
        <v>12472</v>
      </c>
      <c r="I68" s="511">
        <v>37113.0</v>
      </c>
      <c r="J68" s="439">
        <v>8.0</v>
      </c>
      <c r="K68" s="649" t="s">
        <v>322</v>
      </c>
      <c r="L68" s="439" t="s">
        <v>390</v>
      </c>
      <c r="M68" s="330">
        <f t="shared" si="4"/>
        <v>3124</v>
      </c>
      <c r="N68" s="210"/>
      <c r="O68" s="383" t="s">
        <v>316</v>
      </c>
      <c r="P68" s="379"/>
      <c r="Q68" s="379"/>
      <c r="R68" s="380"/>
      <c r="S68" s="384">
        <f>COUNTIF($K$2:$K$476,"Categoria 3 - Produto Moderadamente Tóxico")</f>
        <v>0</v>
      </c>
      <c r="T68" s="385">
        <f>(S68/S76)</f>
        <v>0</v>
      </c>
      <c r="U68" s="210"/>
      <c r="V68" s="210"/>
      <c r="W68" s="210"/>
      <c r="X68" s="210"/>
      <c r="Y68" s="210"/>
      <c r="Z68" s="210"/>
    </row>
    <row r="69" ht="12.75" customHeight="1">
      <c r="A69" s="590">
        <v>6801.0</v>
      </c>
      <c r="B69" s="431" t="s">
        <v>13909</v>
      </c>
      <c r="C69" s="431">
        <v>1998.0</v>
      </c>
      <c r="D69" s="508">
        <v>36126.0</v>
      </c>
      <c r="E69" s="431" t="s">
        <v>13910</v>
      </c>
      <c r="F69" s="695" t="s">
        <v>12002</v>
      </c>
      <c r="G69" s="431" t="s">
        <v>430</v>
      </c>
      <c r="H69" s="431" t="s">
        <v>234</v>
      </c>
      <c r="I69" s="508">
        <v>37116.0</v>
      </c>
      <c r="J69" s="433">
        <v>8.0</v>
      </c>
      <c r="K69" s="647" t="s">
        <v>293</v>
      </c>
      <c r="L69" s="431" t="s">
        <v>390</v>
      </c>
      <c r="M69" s="327">
        <f t="shared" si="4"/>
        <v>990</v>
      </c>
      <c r="N69" s="210"/>
      <c r="O69" s="386" t="s">
        <v>322</v>
      </c>
      <c r="P69" s="379"/>
      <c r="Q69" s="379"/>
      <c r="R69" s="380"/>
      <c r="S69" s="387">
        <f>COUNTIF($K$2:$K$476,"III - Medianamente tóxico")</f>
        <v>49</v>
      </c>
      <c r="T69" s="388">
        <f>(S69/S76)</f>
        <v>0.4260869565</v>
      </c>
      <c r="U69" s="210"/>
      <c r="V69" s="210"/>
      <c r="W69" s="210"/>
      <c r="X69" s="210"/>
      <c r="Y69" s="210"/>
      <c r="Z69" s="210"/>
    </row>
    <row r="70" ht="12.75" customHeight="1">
      <c r="A70" s="597">
        <v>6901.0</v>
      </c>
      <c r="B70" s="437" t="s">
        <v>13911</v>
      </c>
      <c r="C70" s="437">
        <v>2000.0</v>
      </c>
      <c r="D70" s="511">
        <v>36736.0</v>
      </c>
      <c r="E70" s="437" t="s">
        <v>13912</v>
      </c>
      <c r="F70" s="694" t="s">
        <v>13913</v>
      </c>
      <c r="G70" s="437" t="s">
        <v>34</v>
      </c>
      <c r="H70" s="437" t="s">
        <v>158</v>
      </c>
      <c r="I70" s="511">
        <v>37120.0</v>
      </c>
      <c r="J70" s="439">
        <v>8.0</v>
      </c>
      <c r="K70" s="649" t="s">
        <v>322</v>
      </c>
      <c r="L70" s="439" t="s">
        <v>395</v>
      </c>
      <c r="M70" s="330">
        <f t="shared" si="4"/>
        <v>384</v>
      </c>
      <c r="N70" s="210"/>
      <c r="O70" s="386" t="s">
        <v>329</v>
      </c>
      <c r="P70" s="379"/>
      <c r="Q70" s="379"/>
      <c r="R70" s="380"/>
      <c r="S70" s="387">
        <f>COUNTIF($K$2:$K$476,"Categoria 4 - Produto Pouco Tóxico")</f>
        <v>0</v>
      </c>
      <c r="T70" s="388">
        <f>(S70/S76)</f>
        <v>0</v>
      </c>
      <c r="U70" s="210"/>
      <c r="V70" s="210"/>
      <c r="W70" s="210"/>
      <c r="X70" s="210"/>
      <c r="Y70" s="210"/>
      <c r="Z70" s="210"/>
    </row>
    <row r="71" ht="12.75" customHeight="1">
      <c r="A71" s="590">
        <v>7001.0</v>
      </c>
      <c r="B71" s="431" t="s">
        <v>13914</v>
      </c>
      <c r="C71" s="431">
        <v>2000.0</v>
      </c>
      <c r="D71" s="508">
        <v>36768.0</v>
      </c>
      <c r="E71" s="431" t="s">
        <v>13915</v>
      </c>
      <c r="F71" s="695" t="s">
        <v>13913</v>
      </c>
      <c r="G71" s="431" t="s">
        <v>707</v>
      </c>
      <c r="H71" s="431" t="s">
        <v>158</v>
      </c>
      <c r="I71" s="508">
        <v>37123.0</v>
      </c>
      <c r="J71" s="433">
        <v>8.0</v>
      </c>
      <c r="K71" s="649" t="s">
        <v>322</v>
      </c>
      <c r="L71" s="431" t="s">
        <v>395</v>
      </c>
      <c r="M71" s="327">
        <f t="shared" si="4"/>
        <v>355</v>
      </c>
      <c r="N71" s="210"/>
      <c r="O71" s="386" t="s">
        <v>336</v>
      </c>
      <c r="P71" s="379"/>
      <c r="Q71" s="379"/>
      <c r="R71" s="380"/>
      <c r="S71" s="387">
        <f>COUNTIF($K$2:$K$476,"Categoria 5 - Produto Improvável de Causar Dano Agudo")</f>
        <v>0</v>
      </c>
      <c r="T71" s="388">
        <f>(S71/S76)</f>
        <v>0</v>
      </c>
      <c r="U71" s="210"/>
      <c r="V71" s="210"/>
      <c r="W71" s="210"/>
      <c r="X71" s="210"/>
      <c r="Y71" s="210"/>
      <c r="Z71" s="210"/>
    </row>
    <row r="72" ht="12.75" customHeight="1">
      <c r="A72" s="597">
        <v>7101.0</v>
      </c>
      <c r="B72" s="437" t="s">
        <v>13916</v>
      </c>
      <c r="C72" s="437">
        <v>2000.0</v>
      </c>
      <c r="D72" s="511">
        <v>36754.0</v>
      </c>
      <c r="E72" s="437" t="s">
        <v>13917</v>
      </c>
      <c r="F72" s="694" t="s">
        <v>13918</v>
      </c>
      <c r="G72" s="437" t="s">
        <v>707</v>
      </c>
      <c r="H72" s="437" t="s">
        <v>158</v>
      </c>
      <c r="I72" s="511">
        <v>37123.0</v>
      </c>
      <c r="J72" s="439">
        <v>8.0</v>
      </c>
      <c r="K72" s="650" t="s">
        <v>309</v>
      </c>
      <c r="L72" s="439" t="s">
        <v>390</v>
      </c>
      <c r="M72" s="330">
        <f t="shared" si="4"/>
        <v>369</v>
      </c>
      <c r="N72" s="210"/>
      <c r="O72" s="389" t="s">
        <v>344</v>
      </c>
      <c r="P72" s="379"/>
      <c r="Q72" s="379"/>
      <c r="R72" s="380"/>
      <c r="S72" s="390">
        <f>COUNTIF($K$2:$K$476,"IV - Pouco tóxico")</f>
        <v>23</v>
      </c>
      <c r="T72" s="391">
        <f>(S72/S76)</f>
        <v>0.2</v>
      </c>
      <c r="U72" s="210"/>
      <c r="V72" s="210"/>
      <c r="W72" s="210"/>
      <c r="X72" s="210"/>
      <c r="Y72" s="210"/>
      <c r="Z72" s="210"/>
    </row>
    <row r="73" ht="12.75" customHeight="1">
      <c r="A73" s="590">
        <v>7201.0</v>
      </c>
      <c r="B73" s="431" t="s">
        <v>13919</v>
      </c>
      <c r="C73" s="431">
        <v>2000.0</v>
      </c>
      <c r="D73" s="508">
        <v>36774.0</v>
      </c>
      <c r="E73" s="431" t="s">
        <v>13920</v>
      </c>
      <c r="F73" s="695" t="s">
        <v>13921</v>
      </c>
      <c r="G73" s="431" t="s">
        <v>725</v>
      </c>
      <c r="H73" s="431" t="s">
        <v>13922</v>
      </c>
      <c r="I73" s="508">
        <v>37124.0</v>
      </c>
      <c r="J73" s="433">
        <v>8.0</v>
      </c>
      <c r="K73" s="648" t="s">
        <v>344</v>
      </c>
      <c r="L73" s="431" t="s">
        <v>399</v>
      </c>
      <c r="M73" s="327">
        <f t="shared" si="4"/>
        <v>350</v>
      </c>
      <c r="N73" s="210"/>
      <c r="O73" s="389" t="s">
        <v>1231</v>
      </c>
      <c r="P73" s="379"/>
      <c r="Q73" s="379"/>
      <c r="R73" s="380"/>
      <c r="S73" s="390">
        <f>COUNTIF($K$2:$K$476,"Não classificado - Produto não classificado")</f>
        <v>0</v>
      </c>
      <c r="T73" s="391">
        <f>(S73/S76)</f>
        <v>0</v>
      </c>
      <c r="U73" s="210"/>
      <c r="V73" s="210"/>
      <c r="W73" s="210"/>
      <c r="X73" s="210"/>
      <c r="Y73" s="210"/>
      <c r="Z73" s="210"/>
    </row>
    <row r="74" ht="12.75" customHeight="1">
      <c r="A74" s="597">
        <v>7301.0</v>
      </c>
      <c r="B74" s="437" t="s">
        <v>13923</v>
      </c>
      <c r="C74" s="437">
        <v>2000.0</v>
      </c>
      <c r="D74" s="511">
        <v>36850.0</v>
      </c>
      <c r="E74" s="437" t="s">
        <v>13924</v>
      </c>
      <c r="F74" s="694" t="s">
        <v>1365</v>
      </c>
      <c r="G74" s="437" t="s">
        <v>430</v>
      </c>
      <c r="H74" s="437" t="s">
        <v>10020</v>
      </c>
      <c r="I74" s="511">
        <v>37131.0</v>
      </c>
      <c r="J74" s="439">
        <v>8.0</v>
      </c>
      <c r="K74" s="648" t="s">
        <v>344</v>
      </c>
      <c r="L74" s="439" t="s">
        <v>395</v>
      </c>
      <c r="M74" s="330">
        <f t="shared" si="4"/>
        <v>281</v>
      </c>
      <c r="N74" s="210"/>
      <c r="O74" s="389" t="s">
        <v>1259</v>
      </c>
      <c r="P74" s="379"/>
      <c r="Q74" s="379"/>
      <c r="R74" s="380"/>
      <c r="S74" s="390">
        <f>COUNTIF($K$2:$K$476,"Não determinada devido à natureza do produto (Inimigos naturais)")</f>
        <v>0</v>
      </c>
      <c r="T74" s="391">
        <f>(S74/S76)</f>
        <v>0</v>
      </c>
      <c r="U74" s="210"/>
      <c r="V74" s="210"/>
      <c r="W74" s="210"/>
      <c r="X74" s="210"/>
      <c r="Y74" s="210"/>
      <c r="Z74" s="210"/>
    </row>
    <row r="75" ht="12.75" customHeight="1">
      <c r="A75" s="590">
        <v>7401.0</v>
      </c>
      <c r="B75" s="431" t="s">
        <v>13925</v>
      </c>
      <c r="C75" s="431">
        <v>1999.0</v>
      </c>
      <c r="D75" s="508">
        <v>36228.0</v>
      </c>
      <c r="E75" s="431" t="s">
        <v>13926</v>
      </c>
      <c r="F75" s="695" t="s">
        <v>13142</v>
      </c>
      <c r="G75" s="431" t="s">
        <v>806</v>
      </c>
      <c r="H75" s="431" t="s">
        <v>7752</v>
      </c>
      <c r="I75" s="508">
        <v>37131.0</v>
      </c>
      <c r="J75" s="433">
        <v>8.0</v>
      </c>
      <c r="K75" s="649" t="s">
        <v>322</v>
      </c>
      <c r="L75" s="431" t="s">
        <v>395</v>
      </c>
      <c r="M75" s="327">
        <f t="shared" si="4"/>
        <v>903</v>
      </c>
      <c r="N75" s="210"/>
      <c r="O75" s="392" t="s">
        <v>19</v>
      </c>
      <c r="P75" s="393"/>
      <c r="Q75" s="393"/>
      <c r="R75" s="394"/>
      <c r="S75" s="395">
        <f>COUNTIF($K$2:$K$476,"O perfil toxicológico foi considerado equivalente ao produto técnico de referência")</f>
        <v>0</v>
      </c>
      <c r="T75" s="396">
        <f>(S75/S76)</f>
        <v>0</v>
      </c>
      <c r="U75" s="210"/>
      <c r="V75" s="210"/>
      <c r="W75" s="210"/>
      <c r="X75" s="210"/>
      <c r="Y75" s="210"/>
      <c r="Z75" s="210"/>
    </row>
    <row r="76" ht="15.0" customHeight="1">
      <c r="A76" s="597">
        <v>7501.0</v>
      </c>
      <c r="B76" s="437" t="s">
        <v>13927</v>
      </c>
      <c r="C76" s="437">
        <v>1999.0</v>
      </c>
      <c r="D76" s="511">
        <v>36246.0</v>
      </c>
      <c r="E76" s="437" t="s">
        <v>13928</v>
      </c>
      <c r="F76" s="694" t="s">
        <v>13142</v>
      </c>
      <c r="G76" s="437" t="s">
        <v>806</v>
      </c>
      <c r="H76" s="437" t="s">
        <v>251</v>
      </c>
      <c r="I76" s="511">
        <v>37137.0</v>
      </c>
      <c r="J76" s="439">
        <v>9.0</v>
      </c>
      <c r="K76" s="649" t="s">
        <v>322</v>
      </c>
      <c r="L76" s="439" t="s">
        <v>395</v>
      </c>
      <c r="M76" s="330">
        <f t="shared" si="4"/>
        <v>891</v>
      </c>
      <c r="N76" s="210"/>
      <c r="O76" s="397" t="s">
        <v>268</v>
      </c>
      <c r="P76" s="343"/>
      <c r="Q76" s="343"/>
      <c r="R76" s="398"/>
      <c r="S76" s="399">
        <f>SUM(S64:S75)</f>
        <v>115</v>
      </c>
      <c r="T76" s="400">
        <f>(S76/S76)</f>
        <v>1</v>
      </c>
      <c r="U76" s="210"/>
      <c r="V76" s="210"/>
      <c r="W76" s="210"/>
      <c r="X76" s="210"/>
      <c r="Y76" s="210"/>
      <c r="Z76" s="210"/>
    </row>
    <row r="77" ht="12.75" customHeight="1">
      <c r="A77" s="590">
        <v>7601.0</v>
      </c>
      <c r="B77" s="431" t="s">
        <v>13929</v>
      </c>
      <c r="C77" s="431">
        <v>1999.0</v>
      </c>
      <c r="D77" s="508">
        <v>36489.0</v>
      </c>
      <c r="E77" s="431" t="s">
        <v>13930</v>
      </c>
      <c r="F77" s="695" t="s">
        <v>13931</v>
      </c>
      <c r="G77" s="431" t="s">
        <v>806</v>
      </c>
      <c r="H77" s="431" t="s">
        <v>13932</v>
      </c>
      <c r="I77" s="508">
        <v>37140.0</v>
      </c>
      <c r="J77" s="433">
        <v>9.0</v>
      </c>
      <c r="K77" s="647" t="s">
        <v>293</v>
      </c>
      <c r="L77" s="431" t="s">
        <v>390</v>
      </c>
      <c r="M77" s="327">
        <f t="shared" si="4"/>
        <v>651</v>
      </c>
      <c r="N77" s="210"/>
      <c r="O77" s="25"/>
      <c r="P77" s="25"/>
      <c r="Q77" s="25"/>
      <c r="R77" s="25"/>
      <c r="S77" s="25"/>
      <c r="T77" s="25"/>
      <c r="U77" s="210"/>
      <c r="V77" s="210"/>
      <c r="W77" s="210"/>
      <c r="X77" s="210"/>
      <c r="Y77" s="210"/>
      <c r="Z77" s="210"/>
    </row>
    <row r="78" ht="13.5" customHeight="1">
      <c r="A78" s="597">
        <v>7701.0</v>
      </c>
      <c r="B78" s="437" t="s">
        <v>13933</v>
      </c>
      <c r="C78" s="437">
        <v>2000.0</v>
      </c>
      <c r="D78" s="511">
        <v>36850.0</v>
      </c>
      <c r="E78" s="437" t="s">
        <v>13934</v>
      </c>
      <c r="F78" s="694" t="s">
        <v>1365</v>
      </c>
      <c r="G78" s="437" t="s">
        <v>806</v>
      </c>
      <c r="H78" s="437" t="s">
        <v>10020</v>
      </c>
      <c r="I78" s="511">
        <v>37147.0</v>
      </c>
      <c r="J78" s="439">
        <v>9.0</v>
      </c>
      <c r="K78" s="648" t="s">
        <v>344</v>
      </c>
      <c r="L78" s="439" t="s">
        <v>395</v>
      </c>
      <c r="M78" s="330">
        <f t="shared" si="4"/>
        <v>297</v>
      </c>
      <c r="N78" s="210"/>
      <c r="O78" s="368" t="s">
        <v>11</v>
      </c>
      <c r="P78" s="95"/>
      <c r="Q78" s="95"/>
      <c r="R78" s="95"/>
      <c r="S78" s="95"/>
      <c r="T78" s="96"/>
      <c r="U78" s="210"/>
      <c r="V78" s="210"/>
      <c r="W78" s="210"/>
      <c r="X78" s="210"/>
      <c r="Y78" s="210"/>
      <c r="Z78" s="210"/>
    </row>
    <row r="79" ht="12.75" customHeight="1">
      <c r="A79" s="590">
        <v>7801.0</v>
      </c>
      <c r="B79" s="431" t="s">
        <v>13935</v>
      </c>
      <c r="C79" s="431">
        <v>1999.0</v>
      </c>
      <c r="D79" s="508">
        <v>36340.0</v>
      </c>
      <c r="E79" s="431" t="s">
        <v>13936</v>
      </c>
      <c r="F79" s="695" t="s">
        <v>13937</v>
      </c>
      <c r="G79" s="431" t="s">
        <v>806</v>
      </c>
      <c r="H79" s="431" t="s">
        <v>13500</v>
      </c>
      <c r="I79" s="508">
        <v>37152.0</v>
      </c>
      <c r="J79" s="433">
        <v>9.0</v>
      </c>
      <c r="K79" s="647" t="s">
        <v>293</v>
      </c>
      <c r="L79" s="431" t="s">
        <v>386</v>
      </c>
      <c r="M79" s="327">
        <f t="shared" si="4"/>
        <v>812</v>
      </c>
      <c r="N79" s="210"/>
      <c r="O79" s="97"/>
      <c r="P79" s="98"/>
      <c r="Q79" s="98"/>
      <c r="R79" s="98"/>
      <c r="S79" s="98"/>
      <c r="T79" s="99"/>
      <c r="U79" s="210"/>
      <c r="V79" s="210"/>
      <c r="W79" s="210"/>
      <c r="X79" s="210"/>
      <c r="Y79" s="210"/>
      <c r="Z79" s="210"/>
    </row>
    <row r="80" ht="12.75" customHeight="1">
      <c r="A80" s="597">
        <v>7901.0</v>
      </c>
      <c r="B80" s="437" t="s">
        <v>13938</v>
      </c>
      <c r="C80" s="437">
        <v>1991.0</v>
      </c>
      <c r="D80" s="511">
        <v>33453.0</v>
      </c>
      <c r="E80" s="437" t="s">
        <v>13939</v>
      </c>
      <c r="F80" s="694" t="s">
        <v>13681</v>
      </c>
      <c r="G80" s="437" t="s">
        <v>34</v>
      </c>
      <c r="H80" s="437" t="s">
        <v>13409</v>
      </c>
      <c r="I80" s="511">
        <v>37152.0</v>
      </c>
      <c r="J80" s="439">
        <v>9.0</v>
      </c>
      <c r="K80" s="648" t="s">
        <v>344</v>
      </c>
      <c r="L80" s="439" t="s">
        <v>395</v>
      </c>
      <c r="M80" s="330">
        <f t="shared" si="4"/>
        <v>3699</v>
      </c>
      <c r="N80" s="210"/>
      <c r="O80" s="369" t="s">
        <v>288</v>
      </c>
      <c r="P80" s="370"/>
      <c r="Q80" s="370"/>
      <c r="R80" s="371"/>
      <c r="S80" s="536" t="s">
        <v>289</v>
      </c>
      <c r="T80" s="537" t="s">
        <v>108</v>
      </c>
      <c r="U80" s="210"/>
      <c r="V80" s="210"/>
      <c r="W80" s="210"/>
      <c r="X80" s="210"/>
      <c r="Y80" s="210"/>
      <c r="Z80" s="210"/>
    </row>
    <row r="81" ht="13.5" customHeight="1">
      <c r="A81" s="590">
        <v>8001.0</v>
      </c>
      <c r="B81" s="431" t="s">
        <v>13940</v>
      </c>
      <c r="C81" s="431">
        <v>1999.0</v>
      </c>
      <c r="D81" s="508">
        <v>36250.0</v>
      </c>
      <c r="E81" s="431" t="s">
        <v>13941</v>
      </c>
      <c r="F81" s="695" t="s">
        <v>13942</v>
      </c>
      <c r="G81" s="431" t="s">
        <v>725</v>
      </c>
      <c r="H81" s="431" t="s">
        <v>6884</v>
      </c>
      <c r="I81" s="508">
        <v>37155.0</v>
      </c>
      <c r="J81" s="433">
        <v>9.0</v>
      </c>
      <c r="K81" s="697" t="s">
        <v>344</v>
      </c>
      <c r="L81" s="431" t="s">
        <v>399</v>
      </c>
      <c r="M81" s="327">
        <f t="shared" si="4"/>
        <v>905</v>
      </c>
      <c r="N81" s="210"/>
      <c r="O81" s="538" t="s">
        <v>386</v>
      </c>
      <c r="P81" s="343"/>
      <c r="Q81" s="343"/>
      <c r="R81" s="344"/>
      <c r="S81" s="405">
        <f>COUNTIF($L$2:$L$476,"I - Produto altamente perigoso ao meio ambiente")</f>
        <v>2</v>
      </c>
      <c r="T81" s="406">
        <f>(S81/S85)</f>
        <v>0.01739130435</v>
      </c>
      <c r="U81" s="210"/>
      <c r="V81" s="210"/>
      <c r="W81" s="210"/>
      <c r="X81" s="210"/>
      <c r="Y81" s="210"/>
      <c r="Z81" s="210"/>
    </row>
    <row r="82" ht="13.5" customHeight="1">
      <c r="A82" s="597">
        <v>8101.0</v>
      </c>
      <c r="B82" s="437" t="s">
        <v>13943</v>
      </c>
      <c r="C82" s="437">
        <v>1998.0</v>
      </c>
      <c r="D82" s="511">
        <v>36078.0</v>
      </c>
      <c r="E82" s="437" t="s">
        <v>13944</v>
      </c>
      <c r="F82" s="694" t="s">
        <v>13945</v>
      </c>
      <c r="G82" s="437" t="s">
        <v>806</v>
      </c>
      <c r="H82" s="437" t="s">
        <v>251</v>
      </c>
      <c r="I82" s="511">
        <v>37155.0</v>
      </c>
      <c r="J82" s="439">
        <v>9.0</v>
      </c>
      <c r="K82" s="647" t="s">
        <v>293</v>
      </c>
      <c r="L82" s="439" t="s">
        <v>390</v>
      </c>
      <c r="M82" s="330">
        <f t="shared" si="4"/>
        <v>1077</v>
      </c>
      <c r="N82" s="210"/>
      <c r="O82" s="407" t="s">
        <v>390</v>
      </c>
      <c r="P82" s="106"/>
      <c r="Q82" s="106"/>
      <c r="R82" s="107"/>
      <c r="S82" s="408">
        <f>COUNTIF($L$2:$L$476,"II - Produto muito perigoso ao meio ambiente")</f>
        <v>48</v>
      </c>
      <c r="T82" s="409">
        <f>(S82/S85)</f>
        <v>0.4173913043</v>
      </c>
      <c r="U82" s="210"/>
      <c r="V82" s="210"/>
      <c r="W82" s="210"/>
      <c r="X82" s="210"/>
      <c r="Y82" s="210"/>
      <c r="Z82" s="210"/>
    </row>
    <row r="83" ht="13.5" customHeight="1">
      <c r="A83" s="590">
        <v>8201.0</v>
      </c>
      <c r="B83" s="431" t="s">
        <v>13946</v>
      </c>
      <c r="C83" s="431">
        <v>1998.0</v>
      </c>
      <c r="D83" s="508">
        <v>36125.0</v>
      </c>
      <c r="E83" s="431" t="s">
        <v>13947</v>
      </c>
      <c r="F83" s="695" t="s">
        <v>13948</v>
      </c>
      <c r="G83" s="431" t="s">
        <v>806</v>
      </c>
      <c r="H83" s="431" t="s">
        <v>807</v>
      </c>
      <c r="I83" s="508">
        <v>37155.0</v>
      </c>
      <c r="J83" s="433">
        <v>9.0</v>
      </c>
      <c r="K83" s="648" t="s">
        <v>344</v>
      </c>
      <c r="L83" s="431" t="s">
        <v>395</v>
      </c>
      <c r="M83" s="327">
        <f t="shared" si="4"/>
        <v>1030</v>
      </c>
      <c r="N83" s="210"/>
      <c r="O83" s="410" t="s">
        <v>395</v>
      </c>
      <c r="P83" s="106"/>
      <c r="Q83" s="106"/>
      <c r="R83" s="107"/>
      <c r="S83" s="405">
        <f>COUNTIF($L$2:$L$476,"III - Produto perigoso ao meio ambiente")</f>
        <v>51</v>
      </c>
      <c r="T83" s="406">
        <f>(S83/S85)</f>
        <v>0.4434782609</v>
      </c>
      <c r="U83" s="210"/>
      <c r="V83" s="210"/>
      <c r="W83" s="210"/>
      <c r="X83" s="210"/>
      <c r="Y83" s="210"/>
      <c r="Z83" s="210"/>
    </row>
    <row r="84" ht="14.25" customHeight="1">
      <c r="A84" s="597">
        <v>8301.0</v>
      </c>
      <c r="B84" s="437" t="s">
        <v>13949</v>
      </c>
      <c r="C84" s="437">
        <v>1999.0</v>
      </c>
      <c r="D84" s="511">
        <v>36180.0</v>
      </c>
      <c r="E84" s="437" t="s">
        <v>13950</v>
      </c>
      <c r="F84" s="694" t="s">
        <v>13951</v>
      </c>
      <c r="G84" s="437" t="s">
        <v>806</v>
      </c>
      <c r="H84" s="437" t="s">
        <v>807</v>
      </c>
      <c r="I84" s="511">
        <v>37155.0</v>
      </c>
      <c r="J84" s="439">
        <v>9.0</v>
      </c>
      <c r="K84" s="647" t="s">
        <v>293</v>
      </c>
      <c r="L84" s="439" t="s">
        <v>395</v>
      </c>
      <c r="M84" s="330">
        <f t="shared" si="4"/>
        <v>975</v>
      </c>
      <c r="N84" s="210"/>
      <c r="O84" s="407" t="s">
        <v>399</v>
      </c>
      <c r="P84" s="106"/>
      <c r="Q84" s="106"/>
      <c r="R84" s="107"/>
      <c r="S84" s="408">
        <f>COUNTIF($L$2:$L$476,"IV - Produto pouco perigoso ao meio ambiente")</f>
        <v>14</v>
      </c>
      <c r="T84" s="409">
        <f>(S84/S85)</f>
        <v>0.1217391304</v>
      </c>
      <c r="U84" s="210"/>
      <c r="V84" s="210"/>
      <c r="W84" s="210"/>
      <c r="X84" s="210"/>
      <c r="Y84" s="210"/>
      <c r="Z84" s="210"/>
    </row>
    <row r="85" ht="12.75" customHeight="1">
      <c r="A85" s="590">
        <v>8401.0</v>
      </c>
      <c r="B85" s="431" t="s">
        <v>13952</v>
      </c>
      <c r="C85" s="431">
        <v>2000.0</v>
      </c>
      <c r="D85" s="508">
        <v>36531.0</v>
      </c>
      <c r="E85" s="431" t="s">
        <v>13953</v>
      </c>
      <c r="F85" s="695" t="s">
        <v>5476</v>
      </c>
      <c r="G85" s="431" t="s">
        <v>430</v>
      </c>
      <c r="H85" s="431" t="s">
        <v>4149</v>
      </c>
      <c r="I85" s="508">
        <v>37155.0</v>
      </c>
      <c r="J85" s="433">
        <v>9.0</v>
      </c>
      <c r="K85" s="649" t="s">
        <v>322</v>
      </c>
      <c r="L85" s="431" t="s">
        <v>395</v>
      </c>
      <c r="M85" s="327">
        <f t="shared" si="4"/>
        <v>624</v>
      </c>
      <c r="N85" s="210"/>
      <c r="O85" s="369" t="s">
        <v>268</v>
      </c>
      <c r="P85" s="370"/>
      <c r="Q85" s="370"/>
      <c r="R85" s="371"/>
      <c r="S85" s="399">
        <f>SUM(S81:S84)</f>
        <v>115</v>
      </c>
      <c r="T85" s="400">
        <f>(S85/S85)</f>
        <v>1</v>
      </c>
      <c r="U85" s="210"/>
      <c r="V85" s="210"/>
      <c r="W85" s="210"/>
      <c r="X85" s="210"/>
      <c r="Y85" s="210"/>
      <c r="Z85" s="210"/>
    </row>
    <row r="86" ht="12.75" customHeight="1">
      <c r="A86" s="597">
        <v>8501.0</v>
      </c>
      <c r="B86" s="437" t="s">
        <v>13954</v>
      </c>
      <c r="C86" s="437">
        <v>2000.0</v>
      </c>
      <c r="D86" s="511">
        <v>36800.0</v>
      </c>
      <c r="E86" s="437" t="s">
        <v>13955</v>
      </c>
      <c r="F86" s="694" t="s">
        <v>167</v>
      </c>
      <c r="G86" s="437" t="s">
        <v>34</v>
      </c>
      <c r="H86" s="437" t="s">
        <v>807</v>
      </c>
      <c r="I86" s="511">
        <v>37161.0</v>
      </c>
      <c r="J86" s="439">
        <v>9.0</v>
      </c>
      <c r="K86" s="650" t="s">
        <v>309</v>
      </c>
      <c r="L86" s="439" t="s">
        <v>390</v>
      </c>
      <c r="M86" s="330">
        <f t="shared" si="4"/>
        <v>361</v>
      </c>
      <c r="N86" s="210"/>
      <c r="O86" s="25"/>
      <c r="P86" s="25"/>
      <c r="Q86" s="25"/>
      <c r="R86" s="25"/>
      <c r="S86" s="25"/>
      <c r="T86" s="25"/>
      <c r="U86" s="210"/>
      <c r="V86" s="210"/>
      <c r="W86" s="210"/>
      <c r="X86" s="210"/>
      <c r="Y86" s="210"/>
      <c r="Z86" s="210"/>
    </row>
    <row r="87" ht="13.5" customHeight="1">
      <c r="A87" s="590">
        <v>8601.0</v>
      </c>
      <c r="B87" s="431" t="s">
        <v>13956</v>
      </c>
      <c r="C87" s="431">
        <v>2000.0</v>
      </c>
      <c r="D87" s="508">
        <v>36800.0</v>
      </c>
      <c r="E87" s="431" t="s">
        <v>13957</v>
      </c>
      <c r="F87" s="695" t="s">
        <v>11596</v>
      </c>
      <c r="G87" s="431" t="s">
        <v>707</v>
      </c>
      <c r="H87" s="431" t="s">
        <v>807</v>
      </c>
      <c r="I87" s="508">
        <v>37161.0</v>
      </c>
      <c r="J87" s="433">
        <v>9.0</v>
      </c>
      <c r="K87" s="650" t="s">
        <v>309</v>
      </c>
      <c r="L87" s="431" t="s">
        <v>390</v>
      </c>
      <c r="M87" s="327">
        <f t="shared" si="4"/>
        <v>361</v>
      </c>
      <c r="N87" s="210"/>
      <c r="O87" s="414" t="s">
        <v>412</v>
      </c>
      <c r="P87" s="415"/>
      <c r="Q87" s="415"/>
      <c r="R87" s="416"/>
      <c r="S87" s="25"/>
      <c r="T87" s="25"/>
      <c r="U87" s="210"/>
      <c r="V87" s="210"/>
      <c r="W87" s="210"/>
      <c r="X87" s="210"/>
      <c r="Y87" s="210"/>
      <c r="Z87" s="210"/>
    </row>
    <row r="88" ht="12.75" customHeight="1">
      <c r="A88" s="597">
        <v>8701.0</v>
      </c>
      <c r="B88" s="437" t="s">
        <v>13958</v>
      </c>
      <c r="C88" s="437">
        <v>1999.0</v>
      </c>
      <c r="D88" s="511">
        <v>36234.0</v>
      </c>
      <c r="E88" s="437" t="s">
        <v>13959</v>
      </c>
      <c r="F88" s="694" t="s">
        <v>1509</v>
      </c>
      <c r="G88" s="437" t="s">
        <v>430</v>
      </c>
      <c r="H88" s="437" t="s">
        <v>321</v>
      </c>
      <c r="I88" s="511">
        <v>37162.0</v>
      </c>
      <c r="J88" s="439">
        <v>9.0</v>
      </c>
      <c r="K88" s="649" t="s">
        <v>322</v>
      </c>
      <c r="L88" s="439" t="s">
        <v>395</v>
      </c>
      <c r="M88" s="330">
        <f t="shared" si="4"/>
        <v>928</v>
      </c>
      <c r="N88" s="210"/>
      <c r="O88" s="417"/>
      <c r="P88" s="98"/>
      <c r="Q88" s="98"/>
      <c r="R88" s="418"/>
      <c r="S88" s="25"/>
      <c r="T88" s="25"/>
      <c r="U88" s="210"/>
      <c r="V88" s="210"/>
      <c r="W88" s="210"/>
      <c r="X88" s="210"/>
      <c r="Y88" s="210"/>
      <c r="Z88" s="210"/>
    </row>
    <row r="89" ht="12.75" customHeight="1">
      <c r="A89" s="590">
        <v>8801.0</v>
      </c>
      <c r="B89" s="431" t="s">
        <v>13960</v>
      </c>
      <c r="C89" s="431">
        <v>2000.0</v>
      </c>
      <c r="D89" s="508">
        <v>36800.0</v>
      </c>
      <c r="E89" s="431" t="s">
        <v>13961</v>
      </c>
      <c r="F89" s="695" t="s">
        <v>167</v>
      </c>
      <c r="G89" s="431" t="s">
        <v>707</v>
      </c>
      <c r="H89" s="431" t="s">
        <v>807</v>
      </c>
      <c r="I89" s="508">
        <v>37162.0</v>
      </c>
      <c r="J89" s="433">
        <v>9.0</v>
      </c>
      <c r="K89" s="650" t="s">
        <v>309</v>
      </c>
      <c r="L89" s="431" t="s">
        <v>390</v>
      </c>
      <c r="M89" s="327">
        <f t="shared" si="4"/>
        <v>362</v>
      </c>
      <c r="N89" s="210"/>
      <c r="O89" s="419" t="s">
        <v>423</v>
      </c>
      <c r="P89" s="420" t="s">
        <v>424</v>
      </c>
      <c r="Q89" s="421"/>
      <c r="R89" s="422"/>
      <c r="S89" s="25"/>
      <c r="T89" s="25"/>
      <c r="U89" s="210"/>
      <c r="V89" s="210"/>
      <c r="W89" s="210"/>
      <c r="X89" s="210"/>
      <c r="Y89" s="210"/>
      <c r="Z89" s="210"/>
    </row>
    <row r="90" ht="12.75" customHeight="1">
      <c r="A90" s="597">
        <v>8901.0</v>
      </c>
      <c r="B90" s="437" t="s">
        <v>13962</v>
      </c>
      <c r="C90" s="437">
        <v>1999.0</v>
      </c>
      <c r="D90" s="511">
        <v>36513.0</v>
      </c>
      <c r="E90" s="437" t="s">
        <v>13963</v>
      </c>
      <c r="F90" s="694" t="s">
        <v>13964</v>
      </c>
      <c r="G90" s="437" t="s">
        <v>707</v>
      </c>
      <c r="H90" s="437" t="s">
        <v>251</v>
      </c>
      <c r="I90" s="511">
        <v>37166.0</v>
      </c>
      <c r="J90" s="439">
        <v>10.0</v>
      </c>
      <c r="K90" s="649" t="s">
        <v>322</v>
      </c>
      <c r="L90" s="439" t="s">
        <v>390</v>
      </c>
      <c r="M90" s="330">
        <f t="shared" si="4"/>
        <v>653</v>
      </c>
      <c r="N90" s="210"/>
      <c r="O90" s="423" t="s">
        <v>430</v>
      </c>
      <c r="P90" s="424">
        <f>AVERAGEIF(G2:G476,"PT",M2:M476)</f>
        <v>951.6521739</v>
      </c>
      <c r="Q90" s="379"/>
      <c r="R90" s="380"/>
      <c r="S90" s="25"/>
      <c r="T90" s="25"/>
      <c r="U90" s="210"/>
      <c r="V90" s="210"/>
      <c r="W90" s="210"/>
      <c r="X90" s="210"/>
      <c r="Y90" s="210"/>
      <c r="Z90" s="210"/>
    </row>
    <row r="91" ht="12.75" customHeight="1">
      <c r="A91" s="590">
        <v>9001.0</v>
      </c>
      <c r="B91" s="431" t="s">
        <v>13965</v>
      </c>
      <c r="C91" s="431">
        <v>1999.0</v>
      </c>
      <c r="D91" s="508">
        <v>36338.0</v>
      </c>
      <c r="E91" s="431" t="s">
        <v>13966</v>
      </c>
      <c r="F91" s="695" t="s">
        <v>13967</v>
      </c>
      <c r="G91" s="431" t="s">
        <v>430</v>
      </c>
      <c r="H91" s="431" t="s">
        <v>158</v>
      </c>
      <c r="I91" s="508">
        <v>37168.0</v>
      </c>
      <c r="J91" s="433">
        <v>10.0</v>
      </c>
      <c r="K91" s="649" t="s">
        <v>322</v>
      </c>
      <c r="L91" s="431" t="s">
        <v>395</v>
      </c>
      <c r="M91" s="327">
        <f t="shared" si="4"/>
        <v>830</v>
      </c>
      <c r="N91" s="210"/>
      <c r="O91" s="425" t="s">
        <v>34</v>
      </c>
      <c r="P91" s="426">
        <f>AVERAGEIF(G2:G477,"PTN",M2:M477)</f>
        <v>825.2727273</v>
      </c>
      <c r="Q91" s="379"/>
      <c r="R91" s="380"/>
      <c r="S91" s="25"/>
      <c r="T91" s="25"/>
      <c r="U91" s="210"/>
      <c r="V91" s="210"/>
      <c r="W91" s="210"/>
      <c r="X91" s="210"/>
      <c r="Y91" s="210"/>
      <c r="Z91" s="210"/>
    </row>
    <row r="92" ht="12.75" customHeight="1">
      <c r="A92" s="597">
        <v>9101.0</v>
      </c>
      <c r="B92" s="437" t="s">
        <v>13968</v>
      </c>
      <c r="C92" s="437">
        <v>1996.0</v>
      </c>
      <c r="D92" s="511">
        <v>35247.0</v>
      </c>
      <c r="E92" s="437" t="s">
        <v>13969</v>
      </c>
      <c r="F92" s="694" t="s">
        <v>13970</v>
      </c>
      <c r="G92" s="437" t="s">
        <v>725</v>
      </c>
      <c r="H92" s="437" t="s">
        <v>13971</v>
      </c>
      <c r="I92" s="511">
        <v>37173.0</v>
      </c>
      <c r="J92" s="439">
        <v>10.0</v>
      </c>
      <c r="K92" s="649" t="s">
        <v>322</v>
      </c>
      <c r="L92" s="439" t="s">
        <v>399</v>
      </c>
      <c r="M92" s="330">
        <f t="shared" si="4"/>
        <v>1926</v>
      </c>
      <c r="N92" s="210"/>
      <c r="O92" s="423" t="s">
        <v>17</v>
      </c>
      <c r="P92" s="424" t="str">
        <f>AVERAGEIF(G2:G476,"PTE",M2:M476)</f>
        <v>#DIV/0!</v>
      </c>
      <c r="Q92" s="379"/>
      <c r="R92" s="380"/>
      <c r="S92" s="25"/>
      <c r="T92" s="25"/>
      <c r="U92" s="210"/>
      <c r="V92" s="210"/>
      <c r="W92" s="210"/>
      <c r="X92" s="210"/>
      <c r="Y92" s="210"/>
      <c r="Z92" s="210"/>
    </row>
    <row r="93" ht="12.75" customHeight="1">
      <c r="A93" s="590">
        <v>9201.0</v>
      </c>
      <c r="B93" s="431" t="s">
        <v>13972</v>
      </c>
      <c r="C93" s="431">
        <v>1999.0</v>
      </c>
      <c r="D93" s="508">
        <v>36415.0</v>
      </c>
      <c r="E93" s="431" t="s">
        <v>13973</v>
      </c>
      <c r="F93" s="695" t="s">
        <v>2599</v>
      </c>
      <c r="G93" s="431" t="s">
        <v>806</v>
      </c>
      <c r="H93" s="431" t="s">
        <v>12472</v>
      </c>
      <c r="I93" s="508">
        <v>37175.0</v>
      </c>
      <c r="J93" s="433">
        <v>10.0</v>
      </c>
      <c r="K93" s="647" t="s">
        <v>293</v>
      </c>
      <c r="L93" s="431" t="s">
        <v>390</v>
      </c>
      <c r="M93" s="327">
        <f t="shared" si="4"/>
        <v>760</v>
      </c>
      <c r="N93" s="210"/>
      <c r="O93" s="425" t="s">
        <v>46</v>
      </c>
      <c r="P93" s="426">
        <f>AVERAGEIF(G2:G476,"Pré-Mistura",M2:M476)</f>
        <v>762.5</v>
      </c>
      <c r="Q93" s="379"/>
      <c r="R93" s="380"/>
      <c r="S93" s="25"/>
      <c r="T93" s="25"/>
      <c r="U93" s="210"/>
      <c r="V93" s="210"/>
      <c r="W93" s="210"/>
      <c r="X93" s="210"/>
      <c r="Y93" s="210"/>
      <c r="Z93" s="210"/>
    </row>
    <row r="94" ht="12.75" customHeight="1">
      <c r="A94" s="597">
        <v>9301.0</v>
      </c>
      <c r="B94" s="437" t="s">
        <v>13974</v>
      </c>
      <c r="C94" s="437">
        <v>2001.0</v>
      </c>
      <c r="D94" s="511">
        <v>36980.0</v>
      </c>
      <c r="E94" s="437" t="s">
        <v>13975</v>
      </c>
      <c r="F94" s="694" t="s">
        <v>171</v>
      </c>
      <c r="G94" s="437" t="s">
        <v>806</v>
      </c>
      <c r="H94" s="437" t="s">
        <v>1404</v>
      </c>
      <c r="I94" s="511">
        <v>37181.0</v>
      </c>
      <c r="J94" s="439">
        <v>10.0</v>
      </c>
      <c r="K94" s="649" t="s">
        <v>322</v>
      </c>
      <c r="L94" s="439" t="s">
        <v>390</v>
      </c>
      <c r="M94" s="330">
        <f t="shared" si="4"/>
        <v>201</v>
      </c>
      <c r="N94" s="210"/>
      <c r="O94" s="423" t="s">
        <v>806</v>
      </c>
      <c r="P94" s="424">
        <f>AVERAGEIF(G2:G476,"PF",M2:M476)</f>
        <v>1072.647059</v>
      </c>
      <c r="Q94" s="379"/>
      <c r="R94" s="380"/>
      <c r="S94" s="25"/>
      <c r="T94" s="25"/>
      <c r="U94" s="210"/>
      <c r="V94" s="210"/>
      <c r="W94" s="210"/>
      <c r="X94" s="210"/>
      <c r="Y94" s="210"/>
      <c r="Z94" s="210"/>
    </row>
    <row r="95" ht="12.75" customHeight="1">
      <c r="A95" s="590">
        <v>9401.0</v>
      </c>
      <c r="B95" s="431" t="s">
        <v>13976</v>
      </c>
      <c r="C95" s="431">
        <v>1999.0</v>
      </c>
      <c r="D95" s="508">
        <v>36520.0</v>
      </c>
      <c r="E95" s="431" t="s">
        <v>13977</v>
      </c>
      <c r="F95" s="695" t="s">
        <v>13334</v>
      </c>
      <c r="G95" s="431" t="s">
        <v>725</v>
      </c>
      <c r="H95" s="431" t="s">
        <v>6884</v>
      </c>
      <c r="I95" s="508">
        <v>37181.0</v>
      </c>
      <c r="J95" s="433">
        <v>10.0</v>
      </c>
      <c r="K95" s="697" t="s">
        <v>344</v>
      </c>
      <c r="L95" s="431" t="s">
        <v>399</v>
      </c>
      <c r="M95" s="327">
        <f t="shared" si="4"/>
        <v>661</v>
      </c>
      <c r="N95" s="210"/>
      <c r="O95" s="425" t="s">
        <v>707</v>
      </c>
      <c r="P95" s="426">
        <f>AVERAGEIF(G2:G476,"PFN",M2:M476)</f>
        <v>612.8571429</v>
      </c>
      <c r="Q95" s="379"/>
      <c r="R95" s="380"/>
      <c r="S95" s="25"/>
      <c r="T95" s="25"/>
      <c r="U95" s="210"/>
      <c r="V95" s="210"/>
      <c r="W95" s="210"/>
      <c r="X95" s="210"/>
      <c r="Y95" s="210"/>
      <c r="Z95" s="210"/>
    </row>
    <row r="96" ht="12.75" customHeight="1">
      <c r="A96" s="597">
        <v>9501.0</v>
      </c>
      <c r="B96" s="437" t="s">
        <v>13978</v>
      </c>
      <c r="C96" s="437">
        <v>1998.0</v>
      </c>
      <c r="D96" s="511">
        <v>35933.0</v>
      </c>
      <c r="E96" s="437" t="s">
        <v>13979</v>
      </c>
      <c r="F96" s="694" t="s">
        <v>13980</v>
      </c>
      <c r="G96" s="437" t="s">
        <v>430</v>
      </c>
      <c r="H96" s="437" t="s">
        <v>13981</v>
      </c>
      <c r="I96" s="511">
        <v>37201.0</v>
      </c>
      <c r="J96" s="439">
        <v>11.0</v>
      </c>
      <c r="K96" s="649" t="s">
        <v>322</v>
      </c>
      <c r="L96" s="439" t="s">
        <v>395</v>
      </c>
      <c r="M96" s="330">
        <f t="shared" si="4"/>
        <v>1268</v>
      </c>
      <c r="N96" s="210"/>
      <c r="O96" s="423" t="s">
        <v>712</v>
      </c>
      <c r="P96" s="424" t="str">
        <f>AVERAGEIF(G2:G476,"PF/PTE",M2:M476)</f>
        <v>#DIV/0!</v>
      </c>
      <c r="Q96" s="379"/>
      <c r="R96" s="380"/>
      <c r="S96" s="25"/>
      <c r="T96" s="25"/>
      <c r="U96" s="210"/>
      <c r="V96" s="210"/>
      <c r="W96" s="210"/>
      <c r="X96" s="210"/>
      <c r="Y96" s="210"/>
      <c r="Z96" s="210"/>
    </row>
    <row r="97" ht="12.75" customHeight="1">
      <c r="A97" s="590">
        <v>9601.0</v>
      </c>
      <c r="B97" s="431" t="s">
        <v>13982</v>
      </c>
      <c r="C97" s="431">
        <v>2001.0</v>
      </c>
      <c r="D97" s="508">
        <v>36969.0</v>
      </c>
      <c r="E97" s="431" t="s">
        <v>13983</v>
      </c>
      <c r="F97" s="695" t="s">
        <v>13984</v>
      </c>
      <c r="G97" s="431" t="s">
        <v>806</v>
      </c>
      <c r="H97" s="431" t="s">
        <v>251</v>
      </c>
      <c r="I97" s="508">
        <v>37203.0</v>
      </c>
      <c r="J97" s="433">
        <v>11.0</v>
      </c>
      <c r="K97" s="649" t="s">
        <v>322</v>
      </c>
      <c r="L97" s="431" t="s">
        <v>395</v>
      </c>
      <c r="M97" s="327">
        <f t="shared" si="4"/>
        <v>234</v>
      </c>
      <c r="N97" s="210"/>
      <c r="O97" s="425" t="s">
        <v>725</v>
      </c>
      <c r="P97" s="426">
        <f>AVERAGEIF(G2:G476,"Bio",M2:M476)</f>
        <v>814.0909091</v>
      </c>
      <c r="Q97" s="379"/>
      <c r="R97" s="380"/>
      <c r="S97" s="25"/>
      <c r="T97" s="25"/>
      <c r="U97" s="210"/>
      <c r="V97" s="210"/>
      <c r="W97" s="210"/>
      <c r="X97" s="210"/>
      <c r="Y97" s="210"/>
      <c r="Z97" s="210"/>
    </row>
    <row r="98" ht="12.75" customHeight="1">
      <c r="A98" s="597">
        <v>9701.0</v>
      </c>
      <c r="B98" s="437" t="s">
        <v>13985</v>
      </c>
      <c r="C98" s="437">
        <v>2000.0</v>
      </c>
      <c r="D98" s="511">
        <v>36596.0</v>
      </c>
      <c r="E98" s="437" t="s">
        <v>9339</v>
      </c>
      <c r="F98" s="694" t="s">
        <v>1293</v>
      </c>
      <c r="G98" s="437" t="s">
        <v>806</v>
      </c>
      <c r="H98" s="437" t="s">
        <v>807</v>
      </c>
      <c r="I98" s="511">
        <v>37207.0</v>
      </c>
      <c r="J98" s="439">
        <v>11.0</v>
      </c>
      <c r="K98" s="647" t="s">
        <v>293</v>
      </c>
      <c r="L98" s="439" t="s">
        <v>390</v>
      </c>
      <c r="M98" s="330">
        <f t="shared" si="4"/>
        <v>611</v>
      </c>
      <c r="N98" s="210"/>
      <c r="O98" s="423" t="s">
        <v>729</v>
      </c>
      <c r="P98" s="424" t="str">
        <f>AVERAGEIF(G2:G476,"Bio/Org",M2:M476)</f>
        <v>#DIV/0!</v>
      </c>
      <c r="Q98" s="379"/>
      <c r="R98" s="380"/>
      <c r="S98" s="25"/>
      <c r="T98" s="25"/>
      <c r="U98" s="210"/>
      <c r="V98" s="210"/>
      <c r="W98" s="210"/>
      <c r="X98" s="210"/>
      <c r="Y98" s="210"/>
      <c r="Z98" s="210"/>
    </row>
    <row r="99" ht="12.75" customHeight="1">
      <c r="A99" s="590">
        <v>9801.0</v>
      </c>
      <c r="B99" s="431" t="s">
        <v>13986</v>
      </c>
      <c r="C99" s="431">
        <v>1999.0</v>
      </c>
      <c r="D99" s="508">
        <v>36493.0</v>
      </c>
      <c r="E99" s="431" t="s">
        <v>13987</v>
      </c>
      <c r="F99" s="695" t="s">
        <v>196</v>
      </c>
      <c r="G99" s="431" t="s">
        <v>34</v>
      </c>
      <c r="H99" s="431" t="s">
        <v>251</v>
      </c>
      <c r="I99" s="508">
        <v>37209.0</v>
      </c>
      <c r="J99" s="433">
        <v>11.0</v>
      </c>
      <c r="K99" s="650" t="s">
        <v>309</v>
      </c>
      <c r="L99" s="431" t="s">
        <v>390</v>
      </c>
      <c r="M99" s="327">
        <f t="shared" si="4"/>
        <v>716</v>
      </c>
      <c r="N99" s="210"/>
      <c r="O99" s="427" t="s">
        <v>435</v>
      </c>
      <c r="P99" s="428">
        <f>AVERAGE(M2:M494)</f>
        <v>935.0982143</v>
      </c>
      <c r="Q99" s="429"/>
      <c r="R99" s="329"/>
      <c r="S99" s="25"/>
      <c r="T99" s="25"/>
      <c r="U99" s="210"/>
      <c r="V99" s="210"/>
      <c r="W99" s="210"/>
      <c r="X99" s="210"/>
      <c r="Y99" s="210"/>
      <c r="Z99" s="210"/>
    </row>
    <row r="100" ht="12.75" customHeight="1">
      <c r="A100" s="597">
        <v>9901.0</v>
      </c>
      <c r="B100" s="437" t="s">
        <v>13988</v>
      </c>
      <c r="C100" s="437">
        <v>1998.0</v>
      </c>
      <c r="D100" s="511">
        <v>36128.0</v>
      </c>
      <c r="E100" s="437" t="s">
        <v>13989</v>
      </c>
      <c r="F100" s="694" t="s">
        <v>1365</v>
      </c>
      <c r="G100" s="437" t="s">
        <v>430</v>
      </c>
      <c r="H100" s="437" t="s">
        <v>321</v>
      </c>
      <c r="I100" s="511">
        <v>37217.0</v>
      </c>
      <c r="J100" s="439">
        <v>11.0</v>
      </c>
      <c r="K100" s="697" t="s">
        <v>344</v>
      </c>
      <c r="L100" s="439" t="s">
        <v>395</v>
      </c>
      <c r="M100" s="330">
        <f t="shared" si="4"/>
        <v>1089</v>
      </c>
      <c r="N100" s="210"/>
      <c r="O100" s="210"/>
      <c r="P100" s="210"/>
      <c r="Q100" s="210"/>
      <c r="R100" s="210"/>
      <c r="S100" s="210"/>
      <c r="T100" s="210"/>
      <c r="U100" s="210"/>
      <c r="V100" s="210"/>
      <c r="W100" s="210"/>
      <c r="X100" s="210"/>
      <c r="Y100" s="210"/>
      <c r="Z100" s="210"/>
    </row>
    <row r="101" ht="12.75" customHeight="1">
      <c r="A101" s="590">
        <v>10001.0</v>
      </c>
      <c r="B101" s="431" t="s">
        <v>13990</v>
      </c>
      <c r="C101" s="431">
        <v>2000.0</v>
      </c>
      <c r="D101" s="508">
        <v>36663.0</v>
      </c>
      <c r="E101" s="431" t="s">
        <v>13991</v>
      </c>
      <c r="F101" s="695" t="s">
        <v>31</v>
      </c>
      <c r="G101" s="431" t="s">
        <v>430</v>
      </c>
      <c r="H101" s="431" t="s">
        <v>50</v>
      </c>
      <c r="I101" s="508">
        <v>37223.0</v>
      </c>
      <c r="J101" s="433">
        <v>11.0</v>
      </c>
      <c r="K101" s="649" t="s">
        <v>322</v>
      </c>
      <c r="L101" s="431" t="s">
        <v>395</v>
      </c>
      <c r="M101" s="327">
        <f t="shared" si="4"/>
        <v>560</v>
      </c>
      <c r="N101" s="210"/>
      <c r="O101" s="210"/>
      <c r="P101" s="210"/>
      <c r="Q101" s="210"/>
      <c r="R101" s="210"/>
      <c r="S101" s="210"/>
      <c r="T101" s="210"/>
      <c r="U101" s="210"/>
      <c r="V101" s="210"/>
      <c r="W101" s="210"/>
      <c r="X101" s="210"/>
      <c r="Y101" s="210"/>
      <c r="Z101" s="210"/>
    </row>
    <row r="102" ht="12.75" customHeight="1">
      <c r="A102" s="597">
        <v>10101.0</v>
      </c>
      <c r="B102" s="437" t="s">
        <v>13992</v>
      </c>
      <c r="C102" s="437">
        <v>1999.0</v>
      </c>
      <c r="D102" s="511">
        <v>36241.0</v>
      </c>
      <c r="E102" s="437" t="s">
        <v>13993</v>
      </c>
      <c r="F102" s="694" t="s">
        <v>11068</v>
      </c>
      <c r="G102" s="437" t="s">
        <v>806</v>
      </c>
      <c r="H102" s="437" t="s">
        <v>807</v>
      </c>
      <c r="I102" s="511">
        <v>37223.0</v>
      </c>
      <c r="J102" s="439">
        <v>11.0</v>
      </c>
      <c r="K102" s="649" t="s">
        <v>322</v>
      </c>
      <c r="L102" s="439" t="s">
        <v>390</v>
      </c>
      <c r="M102" s="330">
        <f t="shared" si="4"/>
        <v>982</v>
      </c>
      <c r="N102" s="210"/>
      <c r="O102" s="210"/>
      <c r="P102" s="210"/>
      <c r="Q102" s="210"/>
      <c r="R102" s="210"/>
      <c r="S102" s="210"/>
      <c r="T102" s="210"/>
      <c r="U102" s="210"/>
      <c r="V102" s="210"/>
      <c r="W102" s="210"/>
      <c r="X102" s="210"/>
      <c r="Y102" s="210"/>
      <c r="Z102" s="210"/>
    </row>
    <row r="103" ht="12.75" customHeight="1">
      <c r="A103" s="590">
        <v>10201.0</v>
      </c>
      <c r="B103" s="431" t="s">
        <v>13994</v>
      </c>
      <c r="C103" s="431">
        <v>2000.0</v>
      </c>
      <c r="D103" s="508">
        <v>36663.0</v>
      </c>
      <c r="E103" s="431" t="s">
        <v>13995</v>
      </c>
      <c r="F103" s="695" t="s">
        <v>10177</v>
      </c>
      <c r="G103" s="431" t="s">
        <v>430</v>
      </c>
      <c r="H103" s="431" t="s">
        <v>50</v>
      </c>
      <c r="I103" s="508">
        <v>37223.0</v>
      </c>
      <c r="J103" s="433">
        <v>11.0</v>
      </c>
      <c r="K103" s="649" t="s">
        <v>322</v>
      </c>
      <c r="L103" s="431" t="s">
        <v>395</v>
      </c>
      <c r="M103" s="327">
        <f t="shared" si="4"/>
        <v>560</v>
      </c>
      <c r="N103" s="210"/>
      <c r="O103" s="210"/>
      <c r="P103" s="210"/>
      <c r="Q103" s="210"/>
      <c r="R103" s="210"/>
      <c r="S103" s="210"/>
      <c r="T103" s="210"/>
      <c r="U103" s="210"/>
      <c r="V103" s="210"/>
      <c r="W103" s="210"/>
      <c r="X103" s="210"/>
      <c r="Y103" s="210"/>
      <c r="Z103" s="210"/>
    </row>
    <row r="104" ht="12.75" customHeight="1">
      <c r="A104" s="597">
        <v>10301.0</v>
      </c>
      <c r="B104" s="437" t="s">
        <v>13996</v>
      </c>
      <c r="C104" s="437">
        <v>2000.0</v>
      </c>
      <c r="D104" s="511">
        <v>36663.0</v>
      </c>
      <c r="E104" s="437" t="s">
        <v>13997</v>
      </c>
      <c r="F104" s="694" t="s">
        <v>13096</v>
      </c>
      <c r="G104" s="437" t="s">
        <v>430</v>
      </c>
      <c r="H104" s="437" t="s">
        <v>50</v>
      </c>
      <c r="I104" s="511">
        <v>37223.0</v>
      </c>
      <c r="J104" s="439">
        <v>11.0</v>
      </c>
      <c r="K104" s="649" t="s">
        <v>322</v>
      </c>
      <c r="L104" s="439" t="s">
        <v>395</v>
      </c>
      <c r="M104" s="330">
        <f t="shared" si="4"/>
        <v>560</v>
      </c>
      <c r="N104" s="210"/>
      <c r="O104" s="210"/>
      <c r="P104" s="210"/>
      <c r="Q104" s="210"/>
      <c r="R104" s="210"/>
      <c r="S104" s="210"/>
      <c r="T104" s="210"/>
      <c r="U104" s="210"/>
      <c r="V104" s="210"/>
      <c r="W104" s="210"/>
      <c r="X104" s="210"/>
      <c r="Y104" s="210"/>
      <c r="Z104" s="210"/>
    </row>
    <row r="105" ht="12.75" customHeight="1">
      <c r="A105" s="590">
        <v>10401.0</v>
      </c>
      <c r="B105" s="431" t="s">
        <v>13998</v>
      </c>
      <c r="C105" s="431">
        <v>1999.0</v>
      </c>
      <c r="D105" s="508">
        <v>36456.0</v>
      </c>
      <c r="E105" s="431" t="s">
        <v>13999</v>
      </c>
      <c r="F105" s="695" t="s">
        <v>12002</v>
      </c>
      <c r="G105" s="431" t="s">
        <v>806</v>
      </c>
      <c r="H105" s="431" t="s">
        <v>234</v>
      </c>
      <c r="I105" s="508">
        <v>37228.0</v>
      </c>
      <c r="J105" s="433">
        <v>12.0</v>
      </c>
      <c r="K105" s="650" t="s">
        <v>309</v>
      </c>
      <c r="L105" s="431" t="s">
        <v>390</v>
      </c>
      <c r="M105" s="327">
        <f t="shared" si="4"/>
        <v>772</v>
      </c>
      <c r="N105" s="210"/>
      <c r="O105" s="210"/>
      <c r="P105" s="210"/>
      <c r="Q105" s="210"/>
      <c r="R105" s="210"/>
      <c r="S105" s="210"/>
      <c r="T105" s="210"/>
      <c r="U105" s="210"/>
      <c r="V105" s="210"/>
      <c r="W105" s="210"/>
      <c r="X105" s="210"/>
      <c r="Y105" s="210"/>
      <c r="Z105" s="210"/>
    </row>
    <row r="106" ht="12.75" customHeight="1">
      <c r="A106" s="597">
        <v>10501.0</v>
      </c>
      <c r="B106" s="437" t="s">
        <v>14000</v>
      </c>
      <c r="C106" s="437">
        <v>2000.0</v>
      </c>
      <c r="D106" s="511">
        <v>36629.0</v>
      </c>
      <c r="E106" s="437" t="s">
        <v>14001</v>
      </c>
      <c r="F106" s="694" t="s">
        <v>178</v>
      </c>
      <c r="G106" s="437" t="s">
        <v>34</v>
      </c>
      <c r="H106" s="437" t="s">
        <v>251</v>
      </c>
      <c r="I106" s="511">
        <v>37230.0</v>
      </c>
      <c r="J106" s="439">
        <v>12.0</v>
      </c>
      <c r="K106" s="649" t="s">
        <v>322</v>
      </c>
      <c r="L106" s="439" t="s">
        <v>390</v>
      </c>
      <c r="M106" s="330">
        <f t="shared" si="4"/>
        <v>601</v>
      </c>
      <c r="N106" s="210"/>
      <c r="O106" s="210"/>
      <c r="P106" s="210"/>
      <c r="Q106" s="210"/>
      <c r="R106" s="210"/>
      <c r="S106" s="210"/>
      <c r="T106" s="210"/>
      <c r="U106" s="210"/>
      <c r="V106" s="210"/>
      <c r="W106" s="210"/>
      <c r="X106" s="210"/>
      <c r="Y106" s="210"/>
      <c r="Z106" s="210"/>
    </row>
    <row r="107" ht="12.75" customHeight="1">
      <c r="A107" s="590">
        <v>10601.0</v>
      </c>
      <c r="B107" s="431" t="s">
        <v>14002</v>
      </c>
      <c r="C107" s="431">
        <v>2000.0</v>
      </c>
      <c r="D107" s="508">
        <v>36682.0</v>
      </c>
      <c r="E107" s="431" t="s">
        <v>14003</v>
      </c>
      <c r="F107" s="695" t="s">
        <v>178</v>
      </c>
      <c r="G107" s="431" t="s">
        <v>707</v>
      </c>
      <c r="H107" s="431" t="s">
        <v>251</v>
      </c>
      <c r="I107" s="508">
        <v>37231.0</v>
      </c>
      <c r="J107" s="433">
        <v>12.0</v>
      </c>
      <c r="K107" s="650" t="s">
        <v>309</v>
      </c>
      <c r="L107" s="431" t="s">
        <v>390</v>
      </c>
      <c r="M107" s="327">
        <f t="shared" si="4"/>
        <v>549</v>
      </c>
      <c r="N107" s="210"/>
      <c r="O107" s="210"/>
      <c r="P107" s="210"/>
      <c r="Q107" s="210"/>
      <c r="R107" s="210"/>
      <c r="S107" s="210"/>
      <c r="T107" s="210"/>
      <c r="U107" s="210"/>
      <c r="V107" s="210"/>
      <c r="W107" s="210"/>
      <c r="X107" s="210"/>
      <c r="Y107" s="210"/>
      <c r="Z107" s="210"/>
    </row>
    <row r="108" ht="12.75" customHeight="1">
      <c r="A108" s="597">
        <v>10701.0</v>
      </c>
      <c r="B108" s="437"/>
      <c r="C108" s="437"/>
      <c r="D108" s="511"/>
      <c r="E108" s="437" t="s">
        <v>14004</v>
      </c>
      <c r="F108" s="694" t="s">
        <v>2599</v>
      </c>
      <c r="G108" s="437" t="s">
        <v>806</v>
      </c>
      <c r="H108" s="437" t="s">
        <v>14005</v>
      </c>
      <c r="I108" s="511">
        <v>37235.0</v>
      </c>
      <c r="J108" s="439">
        <v>12.0</v>
      </c>
      <c r="K108" s="650" t="s">
        <v>309</v>
      </c>
      <c r="L108" s="439" t="s">
        <v>390</v>
      </c>
      <c r="M108" s="330"/>
      <c r="N108" s="210"/>
      <c r="O108" s="210"/>
      <c r="P108" s="210"/>
      <c r="Q108" s="210"/>
      <c r="R108" s="210"/>
      <c r="S108" s="210"/>
      <c r="T108" s="210"/>
      <c r="U108" s="210"/>
      <c r="V108" s="210"/>
      <c r="W108" s="210"/>
      <c r="X108" s="210"/>
      <c r="Y108" s="210"/>
      <c r="Z108" s="210"/>
    </row>
    <row r="109" ht="12.75" customHeight="1">
      <c r="A109" s="590">
        <v>10801.0</v>
      </c>
      <c r="B109" s="431" t="s">
        <v>14006</v>
      </c>
      <c r="C109" s="431">
        <v>2000.0</v>
      </c>
      <c r="D109" s="508">
        <v>36624.0</v>
      </c>
      <c r="E109" s="431" t="s">
        <v>14007</v>
      </c>
      <c r="F109" s="695" t="s">
        <v>2697</v>
      </c>
      <c r="G109" s="431" t="s">
        <v>806</v>
      </c>
      <c r="H109" s="431" t="s">
        <v>2698</v>
      </c>
      <c r="I109" s="508">
        <v>37236.0</v>
      </c>
      <c r="J109" s="433">
        <v>12.0</v>
      </c>
      <c r="K109" s="650" t="s">
        <v>309</v>
      </c>
      <c r="L109" s="431" t="s">
        <v>390</v>
      </c>
      <c r="M109" s="327">
        <f t="shared" ref="M109:M111" si="5">I109-D109</f>
        <v>612</v>
      </c>
      <c r="N109" s="210"/>
      <c r="O109" s="210"/>
      <c r="P109" s="210"/>
      <c r="Q109" s="210"/>
      <c r="R109" s="210"/>
      <c r="S109" s="210"/>
      <c r="T109" s="210"/>
      <c r="U109" s="210"/>
      <c r="V109" s="210"/>
      <c r="W109" s="210"/>
      <c r="X109" s="210"/>
      <c r="Y109" s="210"/>
      <c r="Z109" s="210"/>
    </row>
    <row r="110" ht="12.75" customHeight="1">
      <c r="A110" s="597">
        <v>10901.0</v>
      </c>
      <c r="B110" s="437" t="s">
        <v>14008</v>
      </c>
      <c r="C110" s="437">
        <v>1998.0</v>
      </c>
      <c r="D110" s="511">
        <v>36112.0</v>
      </c>
      <c r="E110" s="437" t="s">
        <v>14009</v>
      </c>
      <c r="F110" s="694" t="s">
        <v>1365</v>
      </c>
      <c r="G110" s="437" t="s">
        <v>46</v>
      </c>
      <c r="H110" s="437" t="s">
        <v>2698</v>
      </c>
      <c r="I110" s="511">
        <v>37238.0</v>
      </c>
      <c r="J110" s="439">
        <v>12.0</v>
      </c>
      <c r="K110" s="649" t="s">
        <v>322</v>
      </c>
      <c r="L110" s="439" t="s">
        <v>395</v>
      </c>
      <c r="M110" s="330">
        <f t="shared" si="5"/>
        <v>1126</v>
      </c>
      <c r="N110" s="210"/>
      <c r="O110" s="210"/>
      <c r="P110" s="210"/>
      <c r="Q110" s="210"/>
      <c r="R110" s="210"/>
      <c r="S110" s="210"/>
      <c r="T110" s="210"/>
      <c r="U110" s="210"/>
      <c r="V110" s="210"/>
      <c r="W110" s="210"/>
      <c r="X110" s="210"/>
      <c r="Y110" s="210"/>
      <c r="Z110" s="210"/>
    </row>
    <row r="111" ht="12.75" customHeight="1">
      <c r="A111" s="590">
        <v>11001.0</v>
      </c>
      <c r="B111" s="431" t="s">
        <v>14010</v>
      </c>
      <c r="C111" s="431">
        <v>2000.0</v>
      </c>
      <c r="D111" s="508">
        <v>36886.0</v>
      </c>
      <c r="E111" s="431" t="s">
        <v>14011</v>
      </c>
      <c r="F111" s="695" t="s">
        <v>1365</v>
      </c>
      <c r="G111" s="431" t="s">
        <v>430</v>
      </c>
      <c r="H111" s="431" t="s">
        <v>158</v>
      </c>
      <c r="I111" s="508">
        <v>37239.0</v>
      </c>
      <c r="J111" s="433">
        <v>12.0</v>
      </c>
      <c r="K111" s="697" t="s">
        <v>344</v>
      </c>
      <c r="L111" s="431" t="s">
        <v>395</v>
      </c>
      <c r="M111" s="327">
        <f t="shared" si="5"/>
        <v>353</v>
      </c>
      <c r="N111" s="210"/>
      <c r="O111" s="210"/>
      <c r="P111" s="210"/>
      <c r="Q111" s="210"/>
      <c r="R111" s="210"/>
      <c r="S111" s="210"/>
      <c r="T111" s="210"/>
      <c r="U111" s="210"/>
      <c r="V111" s="210"/>
      <c r="W111" s="210"/>
      <c r="X111" s="210"/>
      <c r="Y111" s="210"/>
      <c r="Z111" s="210"/>
    </row>
    <row r="112" ht="12.75" customHeight="1">
      <c r="A112" s="597">
        <v>11101.0</v>
      </c>
      <c r="B112" s="437"/>
      <c r="C112" s="437">
        <v>1999.0</v>
      </c>
      <c r="D112" s="511"/>
      <c r="E112" s="437" t="s">
        <v>14012</v>
      </c>
      <c r="F112" s="694" t="s">
        <v>25</v>
      </c>
      <c r="G112" s="437" t="s">
        <v>806</v>
      </c>
      <c r="H112" s="437" t="s">
        <v>251</v>
      </c>
      <c r="I112" s="511">
        <v>37242.0</v>
      </c>
      <c r="J112" s="439">
        <v>12.0</v>
      </c>
      <c r="K112" s="697" t="s">
        <v>344</v>
      </c>
      <c r="L112" s="439" t="s">
        <v>395</v>
      </c>
      <c r="M112" s="330"/>
      <c r="N112" s="210"/>
      <c r="O112" s="210"/>
      <c r="P112" s="210"/>
      <c r="Q112" s="210"/>
      <c r="R112" s="210"/>
      <c r="S112" s="210"/>
      <c r="T112" s="210"/>
      <c r="U112" s="210"/>
      <c r="V112" s="210"/>
      <c r="W112" s="210"/>
      <c r="X112" s="210"/>
      <c r="Y112" s="210"/>
      <c r="Z112" s="210"/>
    </row>
    <row r="113" ht="12.75" customHeight="1">
      <c r="A113" s="590">
        <v>11201.0</v>
      </c>
      <c r="B113" s="431" t="s">
        <v>14013</v>
      </c>
      <c r="C113" s="431">
        <v>1999.0</v>
      </c>
      <c r="D113" s="508">
        <v>36467.0</v>
      </c>
      <c r="E113" s="431" t="s">
        <v>14014</v>
      </c>
      <c r="F113" s="695" t="s">
        <v>1549</v>
      </c>
      <c r="G113" s="431" t="s">
        <v>806</v>
      </c>
      <c r="H113" s="431" t="s">
        <v>5536</v>
      </c>
      <c r="I113" s="508">
        <v>37245.0</v>
      </c>
      <c r="J113" s="433">
        <v>12.0</v>
      </c>
      <c r="K113" s="650" t="s">
        <v>309</v>
      </c>
      <c r="L113" s="431" t="s">
        <v>390</v>
      </c>
      <c r="M113" s="327">
        <f t="shared" ref="M113:M118" si="6">I113-D113</f>
        <v>778</v>
      </c>
      <c r="N113" s="210"/>
      <c r="O113" s="210"/>
      <c r="P113" s="210"/>
      <c r="Q113" s="210"/>
      <c r="R113" s="210"/>
      <c r="S113" s="210"/>
      <c r="T113" s="210"/>
      <c r="U113" s="210"/>
      <c r="V113" s="210"/>
      <c r="W113" s="210"/>
      <c r="X113" s="210"/>
      <c r="Y113" s="210"/>
      <c r="Z113" s="210"/>
    </row>
    <row r="114" ht="12.75" customHeight="1">
      <c r="A114" s="597">
        <v>11301.0</v>
      </c>
      <c r="B114" s="437" t="s">
        <v>14015</v>
      </c>
      <c r="C114" s="437">
        <v>1999.0</v>
      </c>
      <c r="D114" s="511">
        <v>36494.0</v>
      </c>
      <c r="E114" s="437" t="s">
        <v>14016</v>
      </c>
      <c r="F114" s="694" t="s">
        <v>196</v>
      </c>
      <c r="G114" s="437" t="s">
        <v>707</v>
      </c>
      <c r="H114" s="437" t="s">
        <v>251</v>
      </c>
      <c r="I114" s="511">
        <v>37246.0</v>
      </c>
      <c r="J114" s="439">
        <v>12.0</v>
      </c>
      <c r="K114" s="649" t="s">
        <v>322</v>
      </c>
      <c r="L114" s="439" t="s">
        <v>390</v>
      </c>
      <c r="M114" s="330">
        <f t="shared" si="6"/>
        <v>752</v>
      </c>
      <c r="N114" s="210"/>
      <c r="O114" s="210"/>
      <c r="P114" s="210"/>
      <c r="Q114" s="210"/>
      <c r="R114" s="210"/>
      <c r="S114" s="210"/>
      <c r="T114" s="210"/>
      <c r="U114" s="210"/>
      <c r="V114" s="210"/>
      <c r="W114" s="210"/>
      <c r="X114" s="210"/>
      <c r="Y114" s="210"/>
      <c r="Z114" s="210"/>
    </row>
    <row r="115" ht="12.75" customHeight="1">
      <c r="A115" s="590">
        <v>11401.0</v>
      </c>
      <c r="B115" s="431" t="s">
        <v>14017</v>
      </c>
      <c r="C115" s="431">
        <v>2000.0</v>
      </c>
      <c r="D115" s="508">
        <v>36823.0</v>
      </c>
      <c r="E115" s="431" t="s">
        <v>14018</v>
      </c>
      <c r="F115" s="695" t="s">
        <v>14019</v>
      </c>
      <c r="G115" s="431" t="s">
        <v>707</v>
      </c>
      <c r="H115" s="431" t="s">
        <v>13612</v>
      </c>
      <c r="I115" s="508">
        <v>37249.0</v>
      </c>
      <c r="J115" s="433">
        <v>12.0</v>
      </c>
      <c r="K115" s="649" t="s">
        <v>322</v>
      </c>
      <c r="L115" s="431" t="s">
        <v>395</v>
      </c>
      <c r="M115" s="327">
        <f t="shared" si="6"/>
        <v>426</v>
      </c>
      <c r="N115" s="210"/>
      <c r="O115" s="210"/>
      <c r="P115" s="210"/>
      <c r="Q115" s="210"/>
      <c r="R115" s="210"/>
      <c r="S115" s="210"/>
      <c r="T115" s="210"/>
      <c r="U115" s="210"/>
      <c r="V115" s="210"/>
      <c r="W115" s="210"/>
      <c r="X115" s="210"/>
      <c r="Y115" s="210"/>
      <c r="Z115" s="210"/>
    </row>
    <row r="116" ht="12.75" customHeight="1">
      <c r="A116" s="597">
        <v>11501.0</v>
      </c>
      <c r="B116" s="437" t="s">
        <v>14020</v>
      </c>
      <c r="C116" s="437">
        <v>1999.0</v>
      </c>
      <c r="D116" s="511">
        <v>36375.0</v>
      </c>
      <c r="E116" s="437" t="s">
        <v>14021</v>
      </c>
      <c r="F116" s="694" t="s">
        <v>13224</v>
      </c>
      <c r="G116" s="437" t="s">
        <v>707</v>
      </c>
      <c r="H116" s="437" t="s">
        <v>13500</v>
      </c>
      <c r="I116" s="511">
        <v>37251.0</v>
      </c>
      <c r="J116" s="439">
        <v>12.0</v>
      </c>
      <c r="K116" s="649" t="s">
        <v>322</v>
      </c>
      <c r="L116" s="439" t="s">
        <v>390</v>
      </c>
      <c r="M116" s="330">
        <f t="shared" si="6"/>
        <v>876</v>
      </c>
      <c r="N116" s="210"/>
      <c r="O116" s="210"/>
      <c r="P116" s="210"/>
      <c r="Q116" s="210"/>
      <c r="R116" s="210"/>
      <c r="S116" s="210"/>
      <c r="T116" s="210"/>
      <c r="U116" s="210"/>
      <c r="V116" s="210"/>
      <c r="W116" s="210"/>
      <c r="X116" s="210"/>
      <c r="Y116" s="210"/>
      <c r="Z116" s="210"/>
    </row>
    <row r="117" ht="12.75" customHeight="1">
      <c r="A117" s="590">
        <v>11601.0</v>
      </c>
      <c r="B117" s="431" t="s">
        <v>14022</v>
      </c>
      <c r="C117" s="431">
        <v>1998.0</v>
      </c>
      <c r="D117" s="508">
        <v>35820.0</v>
      </c>
      <c r="E117" s="431" t="s">
        <v>14023</v>
      </c>
      <c r="F117" s="695" t="s">
        <v>14024</v>
      </c>
      <c r="G117" s="431" t="s">
        <v>806</v>
      </c>
      <c r="H117" s="431" t="s">
        <v>50</v>
      </c>
      <c r="I117" s="508">
        <v>37252.0</v>
      </c>
      <c r="J117" s="433">
        <v>12.0</v>
      </c>
      <c r="K117" s="647" t="s">
        <v>293</v>
      </c>
      <c r="L117" s="431" t="s">
        <v>390</v>
      </c>
      <c r="M117" s="327">
        <f t="shared" si="6"/>
        <v>1432</v>
      </c>
      <c r="N117" s="210"/>
      <c r="O117" s="210"/>
      <c r="P117" s="210"/>
      <c r="Q117" s="210"/>
      <c r="R117" s="210"/>
      <c r="S117" s="210"/>
      <c r="T117" s="210"/>
      <c r="U117" s="210"/>
      <c r="V117" s="210"/>
      <c r="W117" s="210"/>
      <c r="X117" s="210"/>
      <c r="Y117" s="210"/>
      <c r="Z117" s="210"/>
    </row>
    <row r="118" ht="12.75" customHeight="1">
      <c r="A118" s="597">
        <v>11701.0</v>
      </c>
      <c r="B118" s="437" t="s">
        <v>14025</v>
      </c>
      <c r="C118" s="437">
        <v>1995.0</v>
      </c>
      <c r="D118" s="511">
        <v>35018.0</v>
      </c>
      <c r="E118" s="437" t="s">
        <v>14026</v>
      </c>
      <c r="F118" s="694" t="s">
        <v>1349</v>
      </c>
      <c r="G118" s="437" t="s">
        <v>430</v>
      </c>
      <c r="H118" s="437" t="s">
        <v>10020</v>
      </c>
      <c r="I118" s="511">
        <v>37253.0</v>
      </c>
      <c r="J118" s="439">
        <v>12.0</v>
      </c>
      <c r="K118" s="649" t="s">
        <v>322</v>
      </c>
      <c r="L118" s="439" t="s">
        <v>390</v>
      </c>
      <c r="M118" s="330">
        <f t="shared" si="6"/>
        <v>2235</v>
      </c>
      <c r="N118" s="210"/>
      <c r="O118" s="210"/>
      <c r="P118" s="210"/>
      <c r="Q118" s="210"/>
      <c r="R118" s="210"/>
      <c r="S118" s="210"/>
      <c r="T118" s="210"/>
      <c r="U118" s="210"/>
      <c r="V118" s="210"/>
      <c r="W118" s="210"/>
      <c r="X118" s="210"/>
      <c r="Y118" s="210"/>
      <c r="Z118" s="210"/>
    </row>
    <row r="119" ht="12.75" customHeight="1">
      <c r="A119" s="625"/>
      <c r="B119" s="625"/>
      <c r="C119" s="625"/>
      <c r="D119" s="627"/>
      <c r="E119" s="210"/>
      <c r="F119" s="210"/>
      <c r="G119" s="210"/>
      <c r="H119" s="210"/>
      <c r="I119" s="627"/>
      <c r="J119" s="210"/>
      <c r="K119" s="210"/>
      <c r="L119" s="210"/>
      <c r="M119" s="628"/>
      <c r="N119" s="210"/>
      <c r="O119" s="210"/>
      <c r="P119" s="210"/>
      <c r="Q119" s="210"/>
      <c r="R119" s="210"/>
      <c r="S119" s="210"/>
      <c r="T119" s="210"/>
      <c r="U119" s="210"/>
      <c r="V119" s="210"/>
      <c r="W119" s="210"/>
      <c r="X119" s="210"/>
      <c r="Y119" s="210"/>
      <c r="Z119" s="210"/>
    </row>
    <row r="120" ht="12.75" customHeight="1">
      <c r="A120" s="625"/>
      <c r="B120" s="625"/>
      <c r="C120" s="625"/>
      <c r="D120" s="627"/>
      <c r="E120" s="210"/>
      <c r="F120" s="210"/>
      <c r="G120" s="210"/>
      <c r="H120" s="210"/>
      <c r="I120" s="627"/>
      <c r="J120" s="210"/>
      <c r="K120" s="210"/>
      <c r="L120" s="210"/>
      <c r="M120" s="628"/>
      <c r="N120" s="210"/>
      <c r="O120" s="210"/>
      <c r="P120" s="210"/>
      <c r="Q120" s="210"/>
      <c r="R120" s="210"/>
      <c r="S120" s="210"/>
      <c r="T120" s="210"/>
      <c r="U120" s="210"/>
      <c r="V120" s="210"/>
      <c r="W120" s="210"/>
      <c r="X120" s="210"/>
      <c r="Y120" s="210"/>
      <c r="Z120" s="210"/>
    </row>
    <row r="121" ht="12.75" customHeight="1">
      <c r="A121" s="625"/>
      <c r="B121" s="625"/>
      <c r="C121" s="625"/>
      <c r="D121" s="627"/>
      <c r="E121" s="210"/>
      <c r="F121" s="210"/>
      <c r="G121" s="210"/>
      <c r="H121" s="210"/>
      <c r="I121" s="627"/>
      <c r="J121" s="210"/>
      <c r="K121" s="210"/>
      <c r="L121" s="210"/>
      <c r="M121" s="628"/>
      <c r="N121" s="210"/>
      <c r="O121" s="210"/>
      <c r="P121" s="210"/>
      <c r="Q121" s="210"/>
      <c r="R121" s="210"/>
      <c r="S121" s="210"/>
      <c r="T121" s="210"/>
      <c r="U121" s="210"/>
      <c r="V121" s="210"/>
      <c r="W121" s="210"/>
      <c r="X121" s="210"/>
      <c r="Y121" s="210"/>
      <c r="Z121" s="210"/>
    </row>
    <row r="122" ht="12.75" customHeight="1">
      <c r="A122" s="625"/>
      <c r="B122" s="625"/>
      <c r="C122" s="625"/>
      <c r="D122" s="627"/>
      <c r="E122" s="210"/>
      <c r="F122" s="210"/>
      <c r="G122" s="210"/>
      <c r="H122" s="210"/>
      <c r="I122" s="627"/>
      <c r="J122" s="210"/>
      <c r="K122" s="210"/>
      <c r="L122" s="210"/>
      <c r="M122" s="628"/>
      <c r="N122" s="210"/>
      <c r="O122" s="210"/>
      <c r="P122" s="210"/>
      <c r="Q122" s="210"/>
      <c r="R122" s="210"/>
      <c r="S122" s="210"/>
      <c r="T122" s="210"/>
      <c r="U122" s="210"/>
      <c r="V122" s="210"/>
      <c r="W122" s="210"/>
      <c r="X122" s="210"/>
      <c r="Y122" s="210"/>
      <c r="Z122" s="210"/>
    </row>
    <row r="123" ht="12.75" customHeight="1">
      <c r="A123" s="625"/>
      <c r="B123" s="625"/>
      <c r="C123" s="625"/>
      <c r="D123" s="627"/>
      <c r="E123" s="210"/>
      <c r="F123" s="210"/>
      <c r="G123" s="210"/>
      <c r="H123" s="210"/>
      <c r="I123" s="627"/>
      <c r="J123" s="210"/>
      <c r="K123" s="210"/>
      <c r="L123" s="210"/>
      <c r="M123" s="628"/>
      <c r="N123" s="210"/>
      <c r="O123" s="210"/>
      <c r="P123" s="210"/>
      <c r="Q123" s="210"/>
      <c r="R123" s="210"/>
      <c r="S123" s="210"/>
      <c r="T123" s="210"/>
      <c r="U123" s="210"/>
      <c r="V123" s="210"/>
      <c r="W123" s="210"/>
      <c r="X123" s="210"/>
      <c r="Y123" s="210"/>
      <c r="Z123" s="210"/>
    </row>
    <row r="124" ht="12.75" customHeight="1">
      <c r="A124" s="625"/>
      <c r="B124" s="625"/>
      <c r="C124" s="625"/>
      <c r="D124" s="627"/>
      <c r="E124" s="210"/>
      <c r="F124" s="210"/>
      <c r="G124" s="210"/>
      <c r="H124" s="210"/>
      <c r="I124" s="627"/>
      <c r="J124" s="210"/>
      <c r="K124" s="210"/>
      <c r="L124" s="210"/>
      <c r="M124" s="628"/>
      <c r="N124" s="210"/>
      <c r="O124" s="210"/>
      <c r="P124" s="210"/>
      <c r="Q124" s="210"/>
      <c r="R124" s="210"/>
      <c r="S124" s="210"/>
      <c r="T124" s="210"/>
      <c r="U124" s="210"/>
      <c r="V124" s="210"/>
      <c r="W124" s="210"/>
      <c r="X124" s="210"/>
      <c r="Y124" s="210"/>
      <c r="Z124" s="210"/>
    </row>
    <row r="125" ht="12.75" customHeight="1">
      <c r="A125" s="625"/>
      <c r="B125" s="625"/>
      <c r="C125" s="625"/>
      <c r="D125" s="627"/>
      <c r="E125" s="210"/>
      <c r="F125" s="210"/>
      <c r="G125" s="210"/>
      <c r="H125" s="210"/>
      <c r="I125" s="627"/>
      <c r="J125" s="210"/>
      <c r="K125" s="210"/>
      <c r="L125" s="210"/>
      <c r="M125" s="628"/>
      <c r="N125" s="210"/>
      <c r="O125" s="210"/>
      <c r="P125" s="210"/>
      <c r="Q125" s="210"/>
      <c r="R125" s="210"/>
      <c r="S125" s="210"/>
      <c r="T125" s="210"/>
      <c r="U125" s="210"/>
      <c r="V125" s="210"/>
      <c r="W125" s="210"/>
      <c r="X125" s="210"/>
      <c r="Y125" s="210"/>
      <c r="Z125" s="210"/>
    </row>
    <row r="126" ht="12.75" customHeight="1">
      <c r="A126" s="625"/>
      <c r="B126" s="625"/>
      <c r="C126" s="625"/>
      <c r="D126" s="627"/>
      <c r="E126" s="210"/>
      <c r="F126" s="210"/>
      <c r="G126" s="210"/>
      <c r="H126" s="210"/>
      <c r="I126" s="627"/>
      <c r="J126" s="210"/>
      <c r="K126" s="210"/>
      <c r="L126" s="210"/>
      <c r="M126" s="628"/>
      <c r="N126" s="210"/>
      <c r="O126" s="210"/>
      <c r="P126" s="210"/>
      <c r="Q126" s="210"/>
      <c r="R126" s="210"/>
      <c r="S126" s="210"/>
      <c r="T126" s="210"/>
      <c r="U126" s="210"/>
      <c r="V126" s="210"/>
      <c r="W126" s="210"/>
      <c r="X126" s="210"/>
      <c r="Y126" s="210"/>
      <c r="Z126" s="210"/>
    </row>
    <row r="127" ht="12.75" customHeight="1">
      <c r="A127" s="625"/>
      <c r="B127" s="625"/>
      <c r="C127" s="625"/>
      <c r="D127" s="627"/>
      <c r="E127" s="210"/>
      <c r="F127" s="210"/>
      <c r="G127" s="210"/>
      <c r="H127" s="210"/>
      <c r="I127" s="627"/>
      <c r="J127" s="210"/>
      <c r="K127" s="210"/>
      <c r="L127" s="210"/>
      <c r="M127" s="628"/>
      <c r="N127" s="210"/>
      <c r="O127" s="210"/>
      <c r="P127" s="210"/>
      <c r="Q127" s="210"/>
      <c r="R127" s="210"/>
      <c r="S127" s="210"/>
      <c r="T127" s="210"/>
      <c r="U127" s="210"/>
      <c r="V127" s="210"/>
      <c r="W127" s="210"/>
      <c r="X127" s="210"/>
      <c r="Y127" s="210"/>
      <c r="Z127" s="210"/>
    </row>
    <row r="128" ht="12.75" customHeight="1">
      <c r="A128" s="625"/>
      <c r="B128" s="625"/>
      <c r="C128" s="625"/>
      <c r="D128" s="627"/>
      <c r="E128" s="210"/>
      <c r="F128" s="210"/>
      <c r="G128" s="210"/>
      <c r="H128" s="210"/>
      <c r="I128" s="627"/>
      <c r="J128" s="210"/>
      <c r="K128" s="210"/>
      <c r="L128" s="210"/>
      <c r="M128" s="628"/>
      <c r="N128" s="210"/>
      <c r="O128" s="210"/>
      <c r="P128" s="210"/>
      <c r="Q128" s="210"/>
      <c r="R128" s="210"/>
      <c r="S128" s="210"/>
      <c r="T128" s="210"/>
      <c r="U128" s="210"/>
      <c r="V128" s="210"/>
      <c r="W128" s="210"/>
      <c r="X128" s="210"/>
      <c r="Y128" s="210"/>
      <c r="Z128" s="210"/>
    </row>
    <row r="129" ht="12.75" customHeight="1">
      <c r="A129" s="625"/>
      <c r="B129" s="625"/>
      <c r="C129" s="625"/>
      <c r="D129" s="627"/>
      <c r="E129" s="210"/>
      <c r="F129" s="210"/>
      <c r="G129" s="210"/>
      <c r="H129" s="210"/>
      <c r="I129" s="627"/>
      <c r="J129" s="210"/>
      <c r="K129" s="210"/>
      <c r="L129" s="210"/>
      <c r="M129" s="628"/>
      <c r="N129" s="210"/>
      <c r="O129" s="210"/>
      <c r="P129" s="210"/>
      <c r="Q129" s="210"/>
      <c r="R129" s="210"/>
      <c r="S129" s="210"/>
      <c r="T129" s="210"/>
      <c r="U129" s="210"/>
      <c r="V129" s="210"/>
      <c r="W129" s="210"/>
      <c r="X129" s="210"/>
      <c r="Y129" s="210"/>
      <c r="Z129" s="210"/>
    </row>
    <row r="130" ht="12.75" customHeight="1">
      <c r="A130" s="625"/>
      <c r="B130" s="625"/>
      <c r="C130" s="625"/>
      <c r="D130" s="627"/>
      <c r="E130" s="210"/>
      <c r="F130" s="210"/>
      <c r="G130" s="210"/>
      <c r="H130" s="210"/>
      <c r="I130" s="627"/>
      <c r="J130" s="210"/>
      <c r="K130" s="210"/>
      <c r="L130" s="210"/>
      <c r="M130" s="628"/>
      <c r="N130" s="210"/>
      <c r="O130" s="210"/>
      <c r="P130" s="210"/>
      <c r="Q130" s="210"/>
      <c r="R130" s="210"/>
      <c r="S130" s="210"/>
      <c r="T130" s="210"/>
      <c r="U130" s="210"/>
      <c r="V130" s="210"/>
      <c r="W130" s="210"/>
      <c r="X130" s="210"/>
      <c r="Y130" s="210"/>
      <c r="Z130" s="210"/>
    </row>
    <row r="131" ht="12.75" customHeight="1">
      <c r="A131" s="625"/>
      <c r="B131" s="625"/>
      <c r="C131" s="625"/>
      <c r="D131" s="627"/>
      <c r="E131" s="210"/>
      <c r="F131" s="210"/>
      <c r="G131" s="210"/>
      <c r="H131" s="210"/>
      <c r="I131" s="627"/>
      <c r="J131" s="210"/>
      <c r="K131" s="210"/>
      <c r="L131" s="210"/>
      <c r="M131" s="628"/>
      <c r="N131" s="210"/>
      <c r="O131" s="210"/>
      <c r="P131" s="210"/>
      <c r="Q131" s="210"/>
      <c r="R131" s="210"/>
      <c r="S131" s="210"/>
      <c r="T131" s="210"/>
      <c r="U131" s="210"/>
      <c r="V131" s="210"/>
      <c r="W131" s="210"/>
      <c r="X131" s="210"/>
      <c r="Y131" s="210"/>
      <c r="Z131" s="210"/>
    </row>
    <row r="132" ht="12.75" customHeight="1">
      <c r="A132" s="625"/>
      <c r="B132" s="625"/>
      <c r="C132" s="625"/>
      <c r="D132" s="627"/>
      <c r="E132" s="210"/>
      <c r="F132" s="210"/>
      <c r="G132" s="210"/>
      <c r="H132" s="210"/>
      <c r="I132" s="627"/>
      <c r="J132" s="210"/>
      <c r="K132" s="210"/>
      <c r="L132" s="210"/>
      <c r="M132" s="628"/>
      <c r="N132" s="210"/>
      <c r="O132" s="210"/>
      <c r="P132" s="210"/>
      <c r="Q132" s="210"/>
      <c r="R132" s="210"/>
      <c r="S132" s="210"/>
      <c r="T132" s="210"/>
      <c r="U132" s="210"/>
      <c r="V132" s="210"/>
      <c r="W132" s="210"/>
      <c r="X132" s="210"/>
      <c r="Y132" s="210"/>
      <c r="Z132" s="210"/>
    </row>
    <row r="133" ht="12.75" customHeight="1">
      <c r="A133" s="625"/>
      <c r="B133" s="625"/>
      <c r="C133" s="625"/>
      <c r="D133" s="627"/>
      <c r="E133" s="210"/>
      <c r="F133" s="210"/>
      <c r="G133" s="210"/>
      <c r="H133" s="210"/>
      <c r="I133" s="627"/>
      <c r="J133" s="210"/>
      <c r="K133" s="210"/>
      <c r="L133" s="210"/>
      <c r="M133" s="628"/>
      <c r="N133" s="210"/>
      <c r="O133" s="210"/>
      <c r="P133" s="210"/>
      <c r="Q133" s="210"/>
      <c r="R133" s="210"/>
      <c r="S133" s="210"/>
      <c r="T133" s="210"/>
      <c r="U133" s="210"/>
      <c r="V133" s="210"/>
      <c r="W133" s="210"/>
      <c r="X133" s="210"/>
      <c r="Y133" s="210"/>
      <c r="Z133" s="210"/>
    </row>
    <row r="134" ht="12.75" customHeight="1">
      <c r="A134" s="625"/>
      <c r="B134" s="625"/>
      <c r="C134" s="625"/>
      <c r="D134" s="627"/>
      <c r="E134" s="210"/>
      <c r="F134" s="210"/>
      <c r="G134" s="210"/>
      <c r="H134" s="210"/>
      <c r="I134" s="627"/>
      <c r="J134" s="210"/>
      <c r="K134" s="210"/>
      <c r="L134" s="210"/>
      <c r="M134" s="628"/>
      <c r="N134" s="210"/>
      <c r="O134" s="210"/>
      <c r="P134" s="210"/>
      <c r="Q134" s="210"/>
      <c r="R134" s="210"/>
      <c r="S134" s="210"/>
      <c r="T134" s="210"/>
      <c r="U134" s="210"/>
      <c r="V134" s="210"/>
      <c r="W134" s="210"/>
      <c r="X134" s="210"/>
      <c r="Y134" s="210"/>
      <c r="Z134" s="210"/>
    </row>
    <row r="135" ht="12.75" customHeight="1">
      <c r="A135" s="625"/>
      <c r="B135" s="625"/>
      <c r="C135" s="625"/>
      <c r="D135" s="627"/>
      <c r="E135" s="210"/>
      <c r="F135" s="210"/>
      <c r="G135" s="210"/>
      <c r="H135" s="210"/>
      <c r="I135" s="627"/>
      <c r="J135" s="210"/>
      <c r="K135" s="210"/>
      <c r="L135" s="210"/>
      <c r="M135" s="628"/>
      <c r="N135" s="210"/>
      <c r="O135" s="210"/>
      <c r="P135" s="210"/>
      <c r="Q135" s="210"/>
      <c r="R135" s="210"/>
      <c r="S135" s="210"/>
      <c r="T135" s="210"/>
      <c r="U135" s="210"/>
      <c r="V135" s="210"/>
      <c r="W135" s="210"/>
      <c r="X135" s="210"/>
      <c r="Y135" s="210"/>
      <c r="Z135" s="210"/>
    </row>
    <row r="136" ht="12.75" customHeight="1">
      <c r="A136" s="625"/>
      <c r="B136" s="625"/>
      <c r="C136" s="625"/>
      <c r="D136" s="627"/>
      <c r="E136" s="210"/>
      <c r="F136" s="210"/>
      <c r="G136" s="210"/>
      <c r="H136" s="210"/>
      <c r="I136" s="627"/>
      <c r="J136" s="210"/>
      <c r="K136" s="210"/>
      <c r="L136" s="210"/>
      <c r="M136" s="628"/>
      <c r="N136" s="210"/>
      <c r="O136" s="210"/>
      <c r="P136" s="210"/>
      <c r="Q136" s="210"/>
      <c r="R136" s="210"/>
      <c r="S136" s="210"/>
      <c r="T136" s="210"/>
      <c r="U136" s="210"/>
      <c r="V136" s="210"/>
      <c r="W136" s="210"/>
      <c r="X136" s="210"/>
      <c r="Y136" s="210"/>
      <c r="Z136" s="210"/>
    </row>
    <row r="137" ht="12.75" customHeight="1">
      <c r="A137" s="625"/>
      <c r="B137" s="625"/>
      <c r="C137" s="625"/>
      <c r="D137" s="627"/>
      <c r="E137" s="210"/>
      <c r="F137" s="210"/>
      <c r="G137" s="210"/>
      <c r="H137" s="210"/>
      <c r="I137" s="627"/>
      <c r="J137" s="210"/>
      <c r="K137" s="210"/>
      <c r="L137" s="210"/>
      <c r="M137" s="628"/>
      <c r="N137" s="210"/>
      <c r="O137" s="210"/>
      <c r="P137" s="210"/>
      <c r="Q137" s="210"/>
      <c r="R137" s="210"/>
      <c r="S137" s="210"/>
      <c r="T137" s="210"/>
      <c r="U137" s="210"/>
      <c r="V137" s="210"/>
      <c r="W137" s="210"/>
      <c r="X137" s="210"/>
      <c r="Y137" s="210"/>
      <c r="Z137" s="210"/>
    </row>
    <row r="138" ht="12.75" customHeight="1">
      <c r="A138" s="625"/>
      <c r="B138" s="625"/>
      <c r="C138" s="625"/>
      <c r="D138" s="627"/>
      <c r="E138" s="210"/>
      <c r="F138" s="210"/>
      <c r="G138" s="210"/>
      <c r="H138" s="210"/>
      <c r="I138" s="627"/>
      <c r="J138" s="210"/>
      <c r="K138" s="210"/>
      <c r="L138" s="210"/>
      <c r="M138" s="628"/>
      <c r="N138" s="210"/>
      <c r="O138" s="210"/>
      <c r="P138" s="210"/>
      <c r="Q138" s="210"/>
      <c r="R138" s="210"/>
      <c r="S138" s="210"/>
      <c r="T138" s="210"/>
      <c r="U138" s="210"/>
      <c r="V138" s="210"/>
      <c r="W138" s="210"/>
      <c r="X138" s="210"/>
      <c r="Y138" s="210"/>
      <c r="Z138" s="210"/>
    </row>
    <row r="139" ht="12.75" customHeight="1">
      <c r="A139" s="625"/>
      <c r="B139" s="625"/>
      <c r="C139" s="625"/>
      <c r="D139" s="627"/>
      <c r="E139" s="210"/>
      <c r="F139" s="210"/>
      <c r="G139" s="210"/>
      <c r="H139" s="210"/>
      <c r="I139" s="627"/>
      <c r="J139" s="210"/>
      <c r="K139" s="210"/>
      <c r="L139" s="210"/>
      <c r="M139" s="628"/>
      <c r="N139" s="210"/>
      <c r="O139" s="210"/>
      <c r="P139" s="210"/>
      <c r="Q139" s="210"/>
      <c r="R139" s="210"/>
      <c r="S139" s="210"/>
      <c r="T139" s="210"/>
      <c r="U139" s="210"/>
      <c r="V139" s="210"/>
      <c r="W139" s="210"/>
      <c r="X139" s="210"/>
      <c r="Y139" s="210"/>
      <c r="Z139" s="210"/>
    </row>
    <row r="140" ht="12.75" customHeight="1">
      <c r="A140" s="625"/>
      <c r="B140" s="625"/>
      <c r="C140" s="625"/>
      <c r="D140" s="627"/>
      <c r="E140" s="210"/>
      <c r="F140" s="210"/>
      <c r="G140" s="210"/>
      <c r="H140" s="210"/>
      <c r="I140" s="627"/>
      <c r="J140" s="210"/>
      <c r="K140" s="210"/>
      <c r="L140" s="210"/>
      <c r="M140" s="628"/>
      <c r="N140" s="210"/>
      <c r="O140" s="210"/>
      <c r="P140" s="210"/>
      <c r="Q140" s="210"/>
      <c r="R140" s="210"/>
      <c r="S140" s="210"/>
      <c r="T140" s="210"/>
      <c r="U140" s="210"/>
      <c r="V140" s="210"/>
      <c r="W140" s="210"/>
      <c r="X140" s="210"/>
      <c r="Y140" s="210"/>
      <c r="Z140" s="210"/>
    </row>
    <row r="141" ht="12.75" customHeight="1">
      <c r="A141" s="625"/>
      <c r="B141" s="625"/>
      <c r="C141" s="625"/>
      <c r="D141" s="627"/>
      <c r="E141" s="210"/>
      <c r="F141" s="210"/>
      <c r="G141" s="210"/>
      <c r="H141" s="210"/>
      <c r="I141" s="627"/>
      <c r="J141" s="210"/>
      <c r="K141" s="210"/>
      <c r="L141" s="210"/>
      <c r="M141" s="628"/>
      <c r="N141" s="210"/>
      <c r="O141" s="210"/>
      <c r="P141" s="210"/>
      <c r="Q141" s="210"/>
      <c r="R141" s="210"/>
      <c r="S141" s="210"/>
      <c r="T141" s="210"/>
      <c r="U141" s="210"/>
      <c r="V141" s="210"/>
      <c r="W141" s="210"/>
      <c r="X141" s="210"/>
      <c r="Y141" s="210"/>
      <c r="Z141" s="210"/>
    </row>
    <row r="142" ht="12.75" customHeight="1">
      <c r="A142" s="625"/>
      <c r="B142" s="625"/>
      <c r="C142" s="625"/>
      <c r="D142" s="627"/>
      <c r="E142" s="210"/>
      <c r="F142" s="210"/>
      <c r="G142" s="210"/>
      <c r="H142" s="210"/>
      <c r="I142" s="627"/>
      <c r="J142" s="210"/>
      <c r="K142" s="210"/>
      <c r="L142" s="210"/>
      <c r="M142" s="628"/>
      <c r="N142" s="210"/>
      <c r="O142" s="210"/>
      <c r="P142" s="210"/>
      <c r="Q142" s="210"/>
      <c r="R142" s="210"/>
      <c r="S142" s="210"/>
      <c r="T142" s="210"/>
      <c r="U142" s="210"/>
      <c r="V142" s="210"/>
      <c r="W142" s="210"/>
      <c r="X142" s="210"/>
      <c r="Y142" s="210"/>
      <c r="Z142" s="210"/>
    </row>
    <row r="143" ht="12.75" customHeight="1">
      <c r="A143" s="625"/>
      <c r="B143" s="625"/>
      <c r="C143" s="625"/>
      <c r="D143" s="627"/>
      <c r="E143" s="210"/>
      <c r="F143" s="210"/>
      <c r="G143" s="210"/>
      <c r="H143" s="210"/>
      <c r="I143" s="627"/>
      <c r="J143" s="210"/>
      <c r="K143" s="210"/>
      <c r="L143" s="210"/>
      <c r="M143" s="628"/>
      <c r="N143" s="210"/>
      <c r="O143" s="210"/>
      <c r="P143" s="210"/>
      <c r="Q143" s="210"/>
      <c r="R143" s="210"/>
      <c r="S143" s="210"/>
      <c r="T143" s="210"/>
      <c r="U143" s="210"/>
      <c r="V143" s="210"/>
      <c r="W143" s="210"/>
      <c r="X143" s="210"/>
      <c r="Y143" s="210"/>
      <c r="Z143" s="210"/>
    </row>
    <row r="144" ht="12.75" customHeight="1">
      <c r="A144" s="625"/>
      <c r="B144" s="625"/>
      <c r="C144" s="625"/>
      <c r="D144" s="627"/>
      <c r="E144" s="210"/>
      <c r="F144" s="210"/>
      <c r="G144" s="210"/>
      <c r="H144" s="210"/>
      <c r="I144" s="627"/>
      <c r="J144" s="210"/>
      <c r="K144" s="210"/>
      <c r="L144" s="210"/>
      <c r="M144" s="628"/>
      <c r="N144" s="210"/>
      <c r="O144" s="210"/>
      <c r="P144" s="210"/>
      <c r="Q144" s="210"/>
      <c r="R144" s="210"/>
      <c r="S144" s="210"/>
      <c r="T144" s="210"/>
      <c r="U144" s="210"/>
      <c r="V144" s="210"/>
      <c r="W144" s="210"/>
      <c r="X144" s="210"/>
      <c r="Y144" s="210"/>
      <c r="Z144" s="210"/>
    </row>
    <row r="145" ht="12.75" customHeight="1">
      <c r="A145" s="625"/>
      <c r="B145" s="625"/>
      <c r="C145" s="625"/>
      <c r="D145" s="627"/>
      <c r="E145" s="210"/>
      <c r="F145" s="210"/>
      <c r="G145" s="210"/>
      <c r="H145" s="210"/>
      <c r="I145" s="627"/>
      <c r="J145" s="210"/>
      <c r="K145" s="210"/>
      <c r="L145" s="210"/>
      <c r="M145" s="628"/>
      <c r="N145" s="210"/>
      <c r="O145" s="210"/>
      <c r="P145" s="210"/>
      <c r="Q145" s="210"/>
      <c r="R145" s="210"/>
      <c r="S145" s="210"/>
      <c r="T145" s="210"/>
      <c r="U145" s="210"/>
      <c r="V145" s="210"/>
      <c r="W145" s="210"/>
      <c r="X145" s="210"/>
      <c r="Y145" s="210"/>
      <c r="Z145" s="210"/>
    </row>
    <row r="146" ht="12.75" customHeight="1">
      <c r="A146" s="625"/>
      <c r="B146" s="625"/>
      <c r="C146" s="625"/>
      <c r="D146" s="627"/>
      <c r="E146" s="210"/>
      <c r="F146" s="210"/>
      <c r="G146" s="210"/>
      <c r="H146" s="210"/>
      <c r="I146" s="627"/>
      <c r="J146" s="210"/>
      <c r="K146" s="210"/>
      <c r="L146" s="210"/>
      <c r="M146" s="628"/>
      <c r="N146" s="210"/>
      <c r="O146" s="210"/>
      <c r="P146" s="210"/>
      <c r="Q146" s="210"/>
      <c r="R146" s="210"/>
      <c r="S146" s="210"/>
      <c r="T146" s="210"/>
      <c r="U146" s="210"/>
      <c r="V146" s="210"/>
      <c r="W146" s="210"/>
      <c r="X146" s="210"/>
      <c r="Y146" s="210"/>
      <c r="Z146" s="210"/>
    </row>
    <row r="147" ht="12.75" customHeight="1">
      <c r="A147" s="625"/>
      <c r="B147" s="625"/>
      <c r="C147" s="625"/>
      <c r="D147" s="627"/>
      <c r="E147" s="210"/>
      <c r="F147" s="210"/>
      <c r="G147" s="210"/>
      <c r="H147" s="210"/>
      <c r="I147" s="627"/>
      <c r="J147" s="210"/>
      <c r="K147" s="210"/>
      <c r="L147" s="210"/>
      <c r="M147" s="628"/>
      <c r="N147" s="210"/>
      <c r="O147" s="210"/>
      <c r="P147" s="210"/>
      <c r="Q147" s="210"/>
      <c r="R147" s="210"/>
      <c r="S147" s="210"/>
      <c r="T147" s="210"/>
      <c r="U147" s="210"/>
      <c r="V147" s="210"/>
      <c r="W147" s="210"/>
      <c r="X147" s="210"/>
      <c r="Y147" s="210"/>
      <c r="Z147" s="210"/>
    </row>
    <row r="148" ht="12.75" customHeight="1">
      <c r="A148" s="625"/>
      <c r="B148" s="625"/>
      <c r="C148" s="625"/>
      <c r="D148" s="627"/>
      <c r="E148" s="210"/>
      <c r="F148" s="210"/>
      <c r="G148" s="210"/>
      <c r="H148" s="210"/>
      <c r="I148" s="627"/>
      <c r="J148" s="210"/>
      <c r="K148" s="210"/>
      <c r="L148" s="210"/>
      <c r="M148" s="628"/>
      <c r="N148" s="210"/>
      <c r="O148" s="210"/>
      <c r="P148" s="210"/>
      <c r="Q148" s="210"/>
      <c r="R148" s="210"/>
      <c r="S148" s="210"/>
      <c r="T148" s="210"/>
      <c r="U148" s="210"/>
      <c r="V148" s="210"/>
      <c r="W148" s="210"/>
      <c r="X148" s="210"/>
      <c r="Y148" s="210"/>
      <c r="Z148" s="210"/>
    </row>
    <row r="149" ht="12.75" customHeight="1">
      <c r="A149" s="625"/>
      <c r="B149" s="625"/>
      <c r="C149" s="625"/>
      <c r="D149" s="627"/>
      <c r="E149" s="210"/>
      <c r="F149" s="210"/>
      <c r="G149" s="210"/>
      <c r="H149" s="210"/>
      <c r="I149" s="627"/>
      <c r="J149" s="210"/>
      <c r="K149" s="210"/>
      <c r="L149" s="210"/>
      <c r="M149" s="628"/>
      <c r="N149" s="210"/>
      <c r="O149" s="210"/>
      <c r="P149" s="210"/>
      <c r="Q149" s="210"/>
      <c r="R149" s="210"/>
      <c r="S149" s="210"/>
      <c r="T149" s="210"/>
      <c r="U149" s="210"/>
      <c r="V149" s="210"/>
      <c r="W149" s="210"/>
      <c r="X149" s="210"/>
      <c r="Y149" s="210"/>
      <c r="Z149" s="210"/>
    </row>
    <row r="150" ht="12.75" customHeight="1">
      <c r="A150" s="625"/>
      <c r="B150" s="625"/>
      <c r="C150" s="625"/>
      <c r="D150" s="627"/>
      <c r="E150" s="210"/>
      <c r="F150" s="210"/>
      <c r="G150" s="210"/>
      <c r="H150" s="210"/>
      <c r="I150" s="627"/>
      <c r="J150" s="210"/>
      <c r="K150" s="210"/>
      <c r="L150" s="210"/>
      <c r="M150" s="628"/>
      <c r="N150" s="210"/>
      <c r="O150" s="210"/>
      <c r="P150" s="210"/>
      <c r="Q150" s="210"/>
      <c r="R150" s="210"/>
      <c r="S150" s="210"/>
      <c r="T150" s="210"/>
      <c r="U150" s="210"/>
      <c r="V150" s="210"/>
      <c r="W150" s="210"/>
      <c r="X150" s="210"/>
      <c r="Y150" s="210"/>
      <c r="Z150" s="210"/>
    </row>
    <row r="151" ht="12.75" customHeight="1">
      <c r="A151" s="625"/>
      <c r="B151" s="625"/>
      <c r="C151" s="625"/>
      <c r="D151" s="627"/>
      <c r="E151" s="210"/>
      <c r="F151" s="210"/>
      <c r="G151" s="210"/>
      <c r="H151" s="210"/>
      <c r="I151" s="627"/>
      <c r="J151" s="210"/>
      <c r="K151" s="210"/>
      <c r="L151" s="210"/>
      <c r="M151" s="628"/>
      <c r="N151" s="210"/>
      <c r="O151" s="210"/>
      <c r="P151" s="210"/>
      <c r="Q151" s="210"/>
      <c r="R151" s="210"/>
      <c r="S151" s="210"/>
      <c r="T151" s="210"/>
      <c r="U151" s="210"/>
      <c r="V151" s="210"/>
      <c r="W151" s="210"/>
      <c r="X151" s="210"/>
      <c r="Y151" s="210"/>
      <c r="Z151" s="210"/>
    </row>
    <row r="152" ht="12.75" customHeight="1">
      <c r="A152" s="625"/>
      <c r="B152" s="625"/>
      <c r="C152" s="625"/>
      <c r="D152" s="627"/>
      <c r="E152" s="210"/>
      <c r="F152" s="210"/>
      <c r="G152" s="210"/>
      <c r="H152" s="210"/>
      <c r="I152" s="627"/>
      <c r="J152" s="210"/>
      <c r="K152" s="210"/>
      <c r="L152" s="210"/>
      <c r="M152" s="628"/>
      <c r="N152" s="210"/>
      <c r="O152" s="210"/>
      <c r="P152" s="210"/>
      <c r="Q152" s="210"/>
      <c r="R152" s="210"/>
      <c r="S152" s="210"/>
      <c r="T152" s="210"/>
      <c r="U152" s="210"/>
      <c r="V152" s="210"/>
      <c r="W152" s="210"/>
      <c r="X152" s="210"/>
      <c r="Y152" s="210"/>
      <c r="Z152" s="210"/>
    </row>
    <row r="153" ht="12.75" customHeight="1">
      <c r="A153" s="625"/>
      <c r="B153" s="625"/>
      <c r="C153" s="625"/>
      <c r="D153" s="627"/>
      <c r="E153" s="210"/>
      <c r="F153" s="210"/>
      <c r="G153" s="210"/>
      <c r="H153" s="210"/>
      <c r="I153" s="627"/>
      <c r="J153" s="210"/>
      <c r="K153" s="210"/>
      <c r="L153" s="210"/>
      <c r="M153" s="628"/>
      <c r="N153" s="210"/>
      <c r="O153" s="210"/>
      <c r="P153" s="210"/>
      <c r="Q153" s="210"/>
      <c r="R153" s="210"/>
      <c r="S153" s="210"/>
      <c r="T153" s="210"/>
      <c r="U153" s="210"/>
      <c r="V153" s="210"/>
      <c r="W153" s="210"/>
      <c r="X153" s="210"/>
      <c r="Y153" s="210"/>
      <c r="Z153" s="210"/>
    </row>
    <row r="154" ht="12.75" customHeight="1">
      <c r="A154" s="625"/>
      <c r="B154" s="625"/>
      <c r="C154" s="625"/>
      <c r="D154" s="627"/>
      <c r="E154" s="210"/>
      <c r="F154" s="210"/>
      <c r="G154" s="210"/>
      <c r="H154" s="210"/>
      <c r="I154" s="627"/>
      <c r="J154" s="210"/>
      <c r="K154" s="210"/>
      <c r="L154" s="210"/>
      <c r="M154" s="628"/>
      <c r="N154" s="210"/>
      <c r="O154" s="210"/>
      <c r="P154" s="210"/>
      <c r="Q154" s="210"/>
      <c r="R154" s="210"/>
      <c r="S154" s="210"/>
      <c r="T154" s="210"/>
      <c r="U154" s="210"/>
      <c r="V154" s="210"/>
      <c r="W154" s="210"/>
      <c r="X154" s="210"/>
      <c r="Y154" s="210"/>
      <c r="Z154" s="210"/>
    </row>
    <row r="155" ht="12.75" customHeight="1">
      <c r="A155" s="625"/>
      <c r="B155" s="625"/>
      <c r="C155" s="625"/>
      <c r="D155" s="627"/>
      <c r="E155" s="210"/>
      <c r="F155" s="210"/>
      <c r="G155" s="210"/>
      <c r="H155" s="210"/>
      <c r="I155" s="627"/>
      <c r="J155" s="210"/>
      <c r="K155" s="210"/>
      <c r="L155" s="210"/>
      <c r="M155" s="628"/>
      <c r="N155" s="210"/>
      <c r="O155" s="210"/>
      <c r="P155" s="210"/>
      <c r="Q155" s="210"/>
      <c r="R155" s="210"/>
      <c r="S155" s="210"/>
      <c r="T155" s="210"/>
      <c r="U155" s="210"/>
      <c r="V155" s="210"/>
      <c r="W155" s="210"/>
      <c r="X155" s="210"/>
      <c r="Y155" s="210"/>
      <c r="Z155" s="210"/>
    </row>
    <row r="156" ht="12.75" customHeight="1">
      <c r="A156" s="625"/>
      <c r="B156" s="625"/>
      <c r="C156" s="625"/>
      <c r="D156" s="627"/>
      <c r="E156" s="210"/>
      <c r="F156" s="210"/>
      <c r="G156" s="210"/>
      <c r="H156" s="210"/>
      <c r="I156" s="627"/>
      <c r="J156" s="210"/>
      <c r="K156" s="210"/>
      <c r="L156" s="210"/>
      <c r="M156" s="628"/>
      <c r="N156" s="210"/>
      <c r="O156" s="210"/>
      <c r="P156" s="210"/>
      <c r="Q156" s="210"/>
      <c r="R156" s="210"/>
      <c r="S156" s="210"/>
      <c r="T156" s="210"/>
      <c r="U156" s="210"/>
      <c r="V156" s="210"/>
      <c r="W156" s="210"/>
      <c r="X156" s="210"/>
      <c r="Y156" s="210"/>
      <c r="Z156" s="210"/>
    </row>
    <row r="157" ht="12.75" customHeight="1">
      <c r="A157" s="625"/>
      <c r="B157" s="625"/>
      <c r="C157" s="625"/>
      <c r="D157" s="627"/>
      <c r="E157" s="210"/>
      <c r="F157" s="210"/>
      <c r="G157" s="210"/>
      <c r="H157" s="210"/>
      <c r="I157" s="627"/>
      <c r="J157" s="210"/>
      <c r="K157" s="210"/>
      <c r="L157" s="210"/>
      <c r="M157" s="628"/>
      <c r="N157" s="210"/>
      <c r="O157" s="210"/>
      <c r="P157" s="210"/>
      <c r="Q157" s="210"/>
      <c r="R157" s="210"/>
      <c r="S157" s="210"/>
      <c r="T157" s="210"/>
      <c r="U157" s="210"/>
      <c r="V157" s="210"/>
      <c r="W157" s="210"/>
      <c r="X157" s="210"/>
      <c r="Y157" s="210"/>
      <c r="Z157" s="210"/>
    </row>
    <row r="158" ht="12.75" customHeight="1">
      <c r="A158" s="625"/>
      <c r="B158" s="625"/>
      <c r="C158" s="625"/>
      <c r="D158" s="627"/>
      <c r="E158" s="210"/>
      <c r="F158" s="210"/>
      <c r="G158" s="210"/>
      <c r="H158" s="210"/>
      <c r="I158" s="627"/>
      <c r="J158" s="210"/>
      <c r="K158" s="210"/>
      <c r="L158" s="210"/>
      <c r="M158" s="628"/>
      <c r="N158" s="210"/>
      <c r="O158" s="210"/>
      <c r="P158" s="210"/>
      <c r="Q158" s="210"/>
      <c r="R158" s="210"/>
      <c r="S158" s="210"/>
      <c r="T158" s="210"/>
      <c r="U158" s="210"/>
      <c r="V158" s="210"/>
      <c r="W158" s="210"/>
      <c r="X158" s="210"/>
      <c r="Y158" s="210"/>
      <c r="Z158" s="210"/>
    </row>
    <row r="159" ht="12.75" customHeight="1">
      <c r="A159" s="625"/>
      <c r="B159" s="625"/>
      <c r="C159" s="625"/>
      <c r="D159" s="627"/>
      <c r="E159" s="210"/>
      <c r="F159" s="210"/>
      <c r="G159" s="210"/>
      <c r="H159" s="210"/>
      <c r="I159" s="627"/>
      <c r="J159" s="210"/>
      <c r="K159" s="210"/>
      <c r="L159" s="210"/>
      <c r="M159" s="628"/>
      <c r="N159" s="210"/>
      <c r="O159" s="210"/>
      <c r="P159" s="210"/>
      <c r="Q159" s="210"/>
      <c r="R159" s="210"/>
      <c r="S159" s="210"/>
      <c r="T159" s="210"/>
      <c r="U159" s="210"/>
      <c r="V159" s="210"/>
      <c r="W159" s="210"/>
      <c r="X159" s="210"/>
      <c r="Y159" s="210"/>
      <c r="Z159" s="210"/>
    </row>
    <row r="160" ht="12.75" customHeight="1">
      <c r="A160" s="625"/>
      <c r="B160" s="625"/>
      <c r="C160" s="625"/>
      <c r="D160" s="627"/>
      <c r="E160" s="210"/>
      <c r="F160" s="210"/>
      <c r="G160" s="210"/>
      <c r="H160" s="210"/>
      <c r="I160" s="627"/>
      <c r="J160" s="210"/>
      <c r="K160" s="210"/>
      <c r="L160" s="210"/>
      <c r="M160" s="628"/>
      <c r="N160" s="210"/>
      <c r="O160" s="210"/>
      <c r="P160" s="210"/>
      <c r="Q160" s="210"/>
      <c r="R160" s="210"/>
      <c r="S160" s="210"/>
      <c r="T160" s="210"/>
      <c r="U160" s="210"/>
      <c r="V160" s="210"/>
      <c r="W160" s="210"/>
      <c r="X160" s="210"/>
      <c r="Y160" s="210"/>
      <c r="Z160" s="210"/>
    </row>
    <row r="161" ht="12.75" customHeight="1">
      <c r="A161" s="625"/>
      <c r="B161" s="625"/>
      <c r="C161" s="625"/>
      <c r="D161" s="627"/>
      <c r="E161" s="210"/>
      <c r="F161" s="210"/>
      <c r="G161" s="210"/>
      <c r="H161" s="210"/>
      <c r="I161" s="627"/>
      <c r="J161" s="210"/>
      <c r="K161" s="210"/>
      <c r="L161" s="210"/>
      <c r="M161" s="628"/>
      <c r="N161" s="210"/>
      <c r="O161" s="210"/>
      <c r="P161" s="210"/>
      <c r="Q161" s="210"/>
      <c r="R161" s="210"/>
      <c r="S161" s="210"/>
      <c r="T161" s="210"/>
      <c r="U161" s="210"/>
      <c r="V161" s="210"/>
      <c r="W161" s="210"/>
      <c r="X161" s="210"/>
      <c r="Y161" s="210"/>
      <c r="Z161" s="210"/>
    </row>
    <row r="162" ht="12.75" customHeight="1">
      <c r="A162" s="625"/>
      <c r="B162" s="625"/>
      <c r="C162" s="625"/>
      <c r="D162" s="627"/>
      <c r="E162" s="210"/>
      <c r="F162" s="210"/>
      <c r="G162" s="210"/>
      <c r="H162" s="210"/>
      <c r="I162" s="627"/>
      <c r="J162" s="210"/>
      <c r="K162" s="210"/>
      <c r="L162" s="210"/>
      <c r="M162" s="628"/>
      <c r="N162" s="210"/>
      <c r="O162" s="210"/>
      <c r="P162" s="210"/>
      <c r="Q162" s="210"/>
      <c r="R162" s="210"/>
      <c r="S162" s="210"/>
      <c r="T162" s="210"/>
      <c r="U162" s="210"/>
      <c r="V162" s="210"/>
      <c r="W162" s="210"/>
      <c r="X162" s="210"/>
      <c r="Y162" s="210"/>
      <c r="Z162" s="210"/>
    </row>
    <row r="163" ht="12.75" customHeight="1">
      <c r="A163" s="625"/>
      <c r="B163" s="625"/>
      <c r="C163" s="625"/>
      <c r="D163" s="627"/>
      <c r="E163" s="210"/>
      <c r="F163" s="210"/>
      <c r="G163" s="210"/>
      <c r="H163" s="210"/>
      <c r="I163" s="627"/>
      <c r="J163" s="210"/>
      <c r="K163" s="210"/>
      <c r="L163" s="210"/>
      <c r="M163" s="628"/>
      <c r="N163" s="210"/>
      <c r="O163" s="210"/>
      <c r="P163" s="210"/>
      <c r="Q163" s="210"/>
      <c r="R163" s="210"/>
      <c r="S163" s="210"/>
      <c r="T163" s="210"/>
      <c r="U163" s="210"/>
      <c r="V163" s="210"/>
      <c r="W163" s="210"/>
      <c r="X163" s="210"/>
      <c r="Y163" s="210"/>
      <c r="Z163" s="210"/>
    </row>
    <row r="164" ht="12.75" customHeight="1">
      <c r="A164" s="625"/>
      <c r="B164" s="625"/>
      <c r="C164" s="625"/>
      <c r="D164" s="627"/>
      <c r="E164" s="210"/>
      <c r="F164" s="210"/>
      <c r="G164" s="210"/>
      <c r="H164" s="210"/>
      <c r="I164" s="627"/>
      <c r="J164" s="210"/>
      <c r="K164" s="210"/>
      <c r="L164" s="210"/>
      <c r="M164" s="628"/>
      <c r="N164" s="210"/>
      <c r="O164" s="210"/>
      <c r="P164" s="210"/>
      <c r="Q164" s="210"/>
      <c r="R164" s="210"/>
      <c r="S164" s="210"/>
      <c r="T164" s="210"/>
      <c r="U164" s="210"/>
      <c r="V164" s="210"/>
      <c r="W164" s="210"/>
      <c r="X164" s="210"/>
      <c r="Y164" s="210"/>
      <c r="Z164" s="210"/>
    </row>
    <row r="165" ht="12.75" customHeight="1">
      <c r="A165" s="625"/>
      <c r="B165" s="625"/>
      <c r="C165" s="625"/>
      <c r="D165" s="627"/>
      <c r="E165" s="210"/>
      <c r="F165" s="210"/>
      <c r="G165" s="210"/>
      <c r="H165" s="210"/>
      <c r="I165" s="627"/>
      <c r="J165" s="210"/>
      <c r="K165" s="210"/>
      <c r="L165" s="210"/>
      <c r="M165" s="628"/>
      <c r="N165" s="210"/>
      <c r="O165" s="210"/>
      <c r="P165" s="210"/>
      <c r="Q165" s="210"/>
      <c r="R165" s="210"/>
      <c r="S165" s="210"/>
      <c r="T165" s="210"/>
      <c r="U165" s="210"/>
      <c r="V165" s="210"/>
      <c r="W165" s="210"/>
      <c r="X165" s="210"/>
      <c r="Y165" s="210"/>
      <c r="Z165" s="210"/>
    </row>
    <row r="166" ht="12.75" customHeight="1">
      <c r="A166" s="625"/>
      <c r="B166" s="625"/>
      <c r="C166" s="625"/>
      <c r="D166" s="627"/>
      <c r="E166" s="210"/>
      <c r="F166" s="210"/>
      <c r="G166" s="210"/>
      <c r="H166" s="210"/>
      <c r="I166" s="627"/>
      <c r="J166" s="210"/>
      <c r="K166" s="210"/>
      <c r="L166" s="210"/>
      <c r="M166" s="628"/>
      <c r="N166" s="210"/>
      <c r="O166" s="210"/>
      <c r="P166" s="210"/>
      <c r="Q166" s="210"/>
      <c r="R166" s="210"/>
      <c r="S166" s="210"/>
      <c r="T166" s="210"/>
      <c r="U166" s="210"/>
      <c r="V166" s="210"/>
      <c r="W166" s="210"/>
      <c r="X166" s="210"/>
      <c r="Y166" s="210"/>
      <c r="Z166" s="210"/>
    </row>
    <row r="167" ht="12.75" customHeight="1">
      <c r="A167" s="625"/>
      <c r="B167" s="625"/>
      <c r="C167" s="625"/>
      <c r="D167" s="627"/>
      <c r="E167" s="210"/>
      <c r="F167" s="210"/>
      <c r="G167" s="210"/>
      <c r="H167" s="210"/>
      <c r="I167" s="627"/>
      <c r="J167" s="210"/>
      <c r="K167" s="210"/>
      <c r="L167" s="210"/>
      <c r="M167" s="628"/>
      <c r="N167" s="210"/>
      <c r="O167" s="210"/>
      <c r="P167" s="210"/>
      <c r="Q167" s="210"/>
      <c r="R167" s="210"/>
      <c r="S167" s="210"/>
      <c r="T167" s="210"/>
      <c r="U167" s="210"/>
      <c r="V167" s="210"/>
      <c r="W167" s="210"/>
      <c r="X167" s="210"/>
      <c r="Y167" s="210"/>
      <c r="Z167" s="210"/>
    </row>
    <row r="168" ht="12.75" customHeight="1">
      <c r="A168" s="625"/>
      <c r="B168" s="625"/>
      <c r="C168" s="625"/>
      <c r="D168" s="627"/>
      <c r="E168" s="210"/>
      <c r="F168" s="210"/>
      <c r="G168" s="210"/>
      <c r="H168" s="210"/>
      <c r="I168" s="627"/>
      <c r="J168" s="210"/>
      <c r="K168" s="210"/>
      <c r="L168" s="210"/>
      <c r="M168" s="628"/>
      <c r="N168" s="210"/>
      <c r="O168" s="210"/>
      <c r="P168" s="210"/>
      <c r="Q168" s="210"/>
      <c r="R168" s="210"/>
      <c r="S168" s="210"/>
      <c r="T168" s="210"/>
      <c r="U168" s="210"/>
      <c r="V168" s="210"/>
      <c r="W168" s="210"/>
      <c r="X168" s="210"/>
      <c r="Y168" s="210"/>
      <c r="Z168" s="210"/>
    </row>
    <row r="169" ht="12.75" customHeight="1">
      <c r="A169" s="625"/>
      <c r="B169" s="625"/>
      <c r="C169" s="625"/>
      <c r="D169" s="627"/>
      <c r="E169" s="210"/>
      <c r="F169" s="210"/>
      <c r="G169" s="210"/>
      <c r="H169" s="210"/>
      <c r="I169" s="627"/>
      <c r="J169" s="210"/>
      <c r="K169" s="210"/>
      <c r="L169" s="210"/>
      <c r="M169" s="628"/>
      <c r="N169" s="210"/>
      <c r="O169" s="210"/>
      <c r="P169" s="210"/>
      <c r="Q169" s="210"/>
      <c r="R169" s="210"/>
      <c r="S169" s="210"/>
      <c r="T169" s="210"/>
      <c r="U169" s="210"/>
      <c r="V169" s="210"/>
      <c r="W169" s="210"/>
      <c r="X169" s="210"/>
      <c r="Y169" s="210"/>
      <c r="Z169" s="210"/>
    </row>
    <row r="170" ht="12.75" customHeight="1">
      <c r="A170" s="625"/>
      <c r="B170" s="625"/>
      <c r="C170" s="625"/>
      <c r="D170" s="627"/>
      <c r="E170" s="210"/>
      <c r="F170" s="210"/>
      <c r="G170" s="210"/>
      <c r="H170" s="210"/>
      <c r="I170" s="627"/>
      <c r="J170" s="210"/>
      <c r="K170" s="210"/>
      <c r="L170" s="210"/>
      <c r="M170" s="628"/>
      <c r="N170" s="210"/>
      <c r="O170" s="210"/>
      <c r="P170" s="210"/>
      <c r="Q170" s="210"/>
      <c r="R170" s="210"/>
      <c r="S170" s="210"/>
      <c r="T170" s="210"/>
      <c r="U170" s="210"/>
      <c r="V170" s="210"/>
      <c r="W170" s="210"/>
      <c r="X170" s="210"/>
      <c r="Y170" s="210"/>
      <c r="Z170" s="210"/>
    </row>
    <row r="171" ht="12.75" customHeight="1">
      <c r="A171" s="625"/>
      <c r="B171" s="625"/>
      <c r="C171" s="625"/>
      <c r="D171" s="627"/>
      <c r="E171" s="210"/>
      <c r="F171" s="210"/>
      <c r="G171" s="210"/>
      <c r="H171" s="210"/>
      <c r="I171" s="627"/>
      <c r="J171" s="210"/>
      <c r="K171" s="210"/>
      <c r="L171" s="210"/>
      <c r="M171" s="628"/>
      <c r="N171" s="210"/>
      <c r="O171" s="210"/>
      <c r="P171" s="210"/>
      <c r="Q171" s="210"/>
      <c r="R171" s="210"/>
      <c r="S171" s="210"/>
      <c r="T171" s="210"/>
      <c r="U171" s="210"/>
      <c r="V171" s="210"/>
      <c r="W171" s="210"/>
      <c r="X171" s="210"/>
      <c r="Y171" s="210"/>
      <c r="Z171" s="210"/>
    </row>
    <row r="172" ht="12.75" customHeight="1">
      <c r="A172" s="625"/>
      <c r="B172" s="625"/>
      <c r="C172" s="625"/>
      <c r="D172" s="627"/>
      <c r="E172" s="210"/>
      <c r="F172" s="210"/>
      <c r="G172" s="210"/>
      <c r="H172" s="210"/>
      <c r="I172" s="627"/>
      <c r="J172" s="210"/>
      <c r="K172" s="210"/>
      <c r="L172" s="210"/>
      <c r="M172" s="628"/>
      <c r="N172" s="210"/>
      <c r="O172" s="210"/>
      <c r="P172" s="210"/>
      <c r="Q172" s="210"/>
      <c r="R172" s="210"/>
      <c r="S172" s="210"/>
      <c r="T172" s="210"/>
      <c r="U172" s="210"/>
      <c r="V172" s="210"/>
      <c r="W172" s="210"/>
      <c r="X172" s="210"/>
      <c r="Y172" s="210"/>
      <c r="Z172" s="210"/>
    </row>
    <row r="173" ht="12.75" customHeight="1">
      <c r="A173" s="625"/>
      <c r="B173" s="625"/>
      <c r="C173" s="625"/>
      <c r="D173" s="627"/>
      <c r="E173" s="210"/>
      <c r="F173" s="210"/>
      <c r="G173" s="210"/>
      <c r="H173" s="210"/>
      <c r="I173" s="627"/>
      <c r="J173" s="210"/>
      <c r="K173" s="210"/>
      <c r="L173" s="210"/>
      <c r="M173" s="628"/>
      <c r="N173" s="210"/>
      <c r="O173" s="210"/>
      <c r="P173" s="210"/>
      <c r="Q173" s="210"/>
      <c r="R173" s="210"/>
      <c r="S173" s="210"/>
      <c r="T173" s="210"/>
      <c r="U173" s="210"/>
      <c r="V173" s="210"/>
      <c r="W173" s="210"/>
      <c r="X173" s="210"/>
      <c r="Y173" s="210"/>
      <c r="Z173" s="210"/>
    </row>
    <row r="174" ht="12.75" customHeight="1">
      <c r="A174" s="625"/>
      <c r="B174" s="625"/>
      <c r="C174" s="625"/>
      <c r="D174" s="627"/>
      <c r="E174" s="210"/>
      <c r="F174" s="210"/>
      <c r="G174" s="210"/>
      <c r="H174" s="210"/>
      <c r="I174" s="627"/>
      <c r="J174" s="210"/>
      <c r="K174" s="210"/>
      <c r="L174" s="210"/>
      <c r="M174" s="628"/>
      <c r="N174" s="210"/>
      <c r="O174" s="210"/>
      <c r="P174" s="210"/>
      <c r="Q174" s="210"/>
      <c r="R174" s="210"/>
      <c r="S174" s="210"/>
      <c r="T174" s="210"/>
      <c r="U174" s="210"/>
      <c r="V174" s="210"/>
      <c r="W174" s="210"/>
      <c r="X174" s="210"/>
      <c r="Y174" s="210"/>
      <c r="Z174" s="210"/>
    </row>
    <row r="175" ht="12.75" customHeight="1">
      <c r="A175" s="625"/>
      <c r="B175" s="625"/>
      <c r="C175" s="625"/>
      <c r="D175" s="627"/>
      <c r="E175" s="210"/>
      <c r="F175" s="210"/>
      <c r="G175" s="210"/>
      <c r="H175" s="210"/>
      <c r="I175" s="627"/>
      <c r="J175" s="210"/>
      <c r="K175" s="210"/>
      <c r="L175" s="210"/>
      <c r="M175" s="628"/>
      <c r="N175" s="210"/>
      <c r="O175" s="210"/>
      <c r="P175" s="210"/>
      <c r="Q175" s="210"/>
      <c r="R175" s="210"/>
      <c r="S175" s="210"/>
      <c r="T175" s="210"/>
      <c r="U175" s="210"/>
      <c r="V175" s="210"/>
      <c r="W175" s="210"/>
      <c r="X175" s="210"/>
      <c r="Y175" s="210"/>
      <c r="Z175" s="210"/>
    </row>
    <row r="176" ht="12.75" customHeight="1">
      <c r="A176" s="625"/>
      <c r="B176" s="625"/>
      <c r="C176" s="625"/>
      <c r="D176" s="627"/>
      <c r="E176" s="210"/>
      <c r="F176" s="210"/>
      <c r="G176" s="210"/>
      <c r="H176" s="210"/>
      <c r="I176" s="627"/>
      <c r="J176" s="210"/>
      <c r="K176" s="210"/>
      <c r="L176" s="210"/>
      <c r="M176" s="628"/>
      <c r="N176" s="210"/>
      <c r="O176" s="210"/>
      <c r="P176" s="210"/>
      <c r="Q176" s="210"/>
      <c r="R176" s="210"/>
      <c r="S176" s="210"/>
      <c r="T176" s="210"/>
      <c r="U176" s="210"/>
      <c r="V176" s="210"/>
      <c r="W176" s="210"/>
      <c r="X176" s="210"/>
      <c r="Y176" s="210"/>
      <c r="Z176" s="210"/>
    </row>
    <row r="177" ht="12.75" customHeight="1">
      <c r="A177" s="625"/>
      <c r="B177" s="625"/>
      <c r="C177" s="625"/>
      <c r="D177" s="627"/>
      <c r="E177" s="210"/>
      <c r="F177" s="210"/>
      <c r="G177" s="210"/>
      <c r="H177" s="210"/>
      <c r="I177" s="627"/>
      <c r="J177" s="210"/>
      <c r="K177" s="210"/>
      <c r="L177" s="210"/>
      <c r="M177" s="628"/>
      <c r="N177" s="210"/>
      <c r="O177" s="210"/>
      <c r="P177" s="210"/>
      <c r="Q177" s="210"/>
      <c r="R177" s="210"/>
      <c r="S177" s="210"/>
      <c r="T177" s="210"/>
      <c r="U177" s="210"/>
      <c r="V177" s="210"/>
      <c r="W177" s="210"/>
      <c r="X177" s="210"/>
      <c r="Y177" s="210"/>
      <c r="Z177" s="210"/>
    </row>
    <row r="178" ht="12.75" customHeight="1">
      <c r="A178" s="625"/>
      <c r="B178" s="625"/>
      <c r="C178" s="625"/>
      <c r="D178" s="627"/>
      <c r="E178" s="210"/>
      <c r="F178" s="210"/>
      <c r="G178" s="210"/>
      <c r="H178" s="210"/>
      <c r="I178" s="627"/>
      <c r="J178" s="210"/>
      <c r="K178" s="210"/>
      <c r="L178" s="210"/>
      <c r="M178" s="628"/>
      <c r="N178" s="210"/>
      <c r="O178" s="210"/>
      <c r="P178" s="210"/>
      <c r="Q178" s="210"/>
      <c r="R178" s="210"/>
      <c r="S178" s="210"/>
      <c r="T178" s="210"/>
      <c r="U178" s="210"/>
      <c r="V178" s="210"/>
      <c r="W178" s="210"/>
      <c r="X178" s="210"/>
      <c r="Y178" s="210"/>
      <c r="Z178" s="210"/>
    </row>
    <row r="179" ht="12.75" customHeight="1">
      <c r="A179" s="625"/>
      <c r="B179" s="625"/>
      <c r="C179" s="625"/>
      <c r="D179" s="627"/>
      <c r="E179" s="210"/>
      <c r="F179" s="210"/>
      <c r="G179" s="210"/>
      <c r="H179" s="210"/>
      <c r="I179" s="627"/>
      <c r="J179" s="210"/>
      <c r="K179" s="210"/>
      <c r="L179" s="210"/>
      <c r="M179" s="628"/>
      <c r="N179" s="210"/>
      <c r="O179" s="210"/>
      <c r="P179" s="210"/>
      <c r="Q179" s="210"/>
      <c r="R179" s="210"/>
      <c r="S179" s="210"/>
      <c r="T179" s="210"/>
      <c r="U179" s="210"/>
      <c r="V179" s="210"/>
      <c r="W179" s="210"/>
      <c r="X179" s="210"/>
      <c r="Y179" s="210"/>
      <c r="Z179" s="210"/>
    </row>
    <row r="180" ht="12.75" customHeight="1">
      <c r="A180" s="625"/>
      <c r="B180" s="625"/>
      <c r="C180" s="625"/>
      <c r="D180" s="627"/>
      <c r="E180" s="210"/>
      <c r="F180" s="210"/>
      <c r="G180" s="210"/>
      <c r="H180" s="210"/>
      <c r="I180" s="627"/>
      <c r="J180" s="210"/>
      <c r="K180" s="210"/>
      <c r="L180" s="210"/>
      <c r="M180" s="628"/>
      <c r="N180" s="210"/>
      <c r="O180" s="210"/>
      <c r="P180" s="210"/>
      <c r="Q180" s="210"/>
      <c r="R180" s="210"/>
      <c r="S180" s="210"/>
      <c r="T180" s="210"/>
      <c r="U180" s="210"/>
      <c r="V180" s="210"/>
      <c r="W180" s="210"/>
      <c r="X180" s="210"/>
      <c r="Y180" s="210"/>
      <c r="Z180" s="210"/>
    </row>
    <row r="181" ht="12.75" customHeight="1">
      <c r="A181" s="625"/>
      <c r="B181" s="625"/>
      <c r="C181" s="625"/>
      <c r="D181" s="627"/>
      <c r="E181" s="210"/>
      <c r="F181" s="210"/>
      <c r="G181" s="210"/>
      <c r="H181" s="210"/>
      <c r="I181" s="627"/>
      <c r="J181" s="210"/>
      <c r="K181" s="210"/>
      <c r="L181" s="210"/>
      <c r="M181" s="628"/>
      <c r="N181" s="210"/>
      <c r="O181" s="210"/>
      <c r="P181" s="210"/>
      <c r="Q181" s="210"/>
      <c r="R181" s="210"/>
      <c r="S181" s="210"/>
      <c r="T181" s="210"/>
      <c r="U181" s="210"/>
      <c r="V181" s="210"/>
      <c r="W181" s="210"/>
      <c r="X181" s="210"/>
      <c r="Y181" s="210"/>
      <c r="Z181" s="210"/>
    </row>
    <row r="182" ht="12.75" customHeight="1">
      <c r="A182" s="625"/>
      <c r="B182" s="625"/>
      <c r="C182" s="625"/>
      <c r="D182" s="627"/>
      <c r="E182" s="210"/>
      <c r="F182" s="210"/>
      <c r="G182" s="210"/>
      <c r="H182" s="210"/>
      <c r="I182" s="627"/>
      <c r="J182" s="210"/>
      <c r="K182" s="210"/>
      <c r="L182" s="210"/>
      <c r="M182" s="628"/>
      <c r="N182" s="210"/>
      <c r="O182" s="210"/>
      <c r="P182" s="210"/>
      <c r="Q182" s="210"/>
      <c r="R182" s="210"/>
      <c r="S182" s="210"/>
      <c r="T182" s="210"/>
      <c r="U182" s="210"/>
      <c r="V182" s="210"/>
      <c r="W182" s="210"/>
      <c r="X182" s="210"/>
      <c r="Y182" s="210"/>
      <c r="Z182" s="210"/>
    </row>
    <row r="183" ht="12.75" customHeight="1">
      <c r="A183" s="625"/>
      <c r="B183" s="625"/>
      <c r="C183" s="625"/>
      <c r="D183" s="627"/>
      <c r="E183" s="210"/>
      <c r="F183" s="210"/>
      <c r="G183" s="210"/>
      <c r="H183" s="210"/>
      <c r="I183" s="627"/>
      <c r="J183" s="210"/>
      <c r="K183" s="210"/>
      <c r="L183" s="210"/>
      <c r="M183" s="628"/>
      <c r="N183" s="210"/>
      <c r="O183" s="210"/>
      <c r="P183" s="210"/>
      <c r="Q183" s="210"/>
      <c r="R183" s="210"/>
      <c r="S183" s="210"/>
      <c r="T183" s="210"/>
      <c r="U183" s="210"/>
      <c r="V183" s="210"/>
      <c r="W183" s="210"/>
      <c r="X183" s="210"/>
      <c r="Y183" s="210"/>
      <c r="Z183" s="210"/>
    </row>
    <row r="184" ht="12.75" customHeight="1">
      <c r="A184" s="625"/>
      <c r="B184" s="625"/>
      <c r="C184" s="625"/>
      <c r="D184" s="627"/>
      <c r="E184" s="210"/>
      <c r="F184" s="210"/>
      <c r="G184" s="210"/>
      <c r="H184" s="210"/>
      <c r="I184" s="627"/>
      <c r="J184" s="210"/>
      <c r="K184" s="210"/>
      <c r="L184" s="210"/>
      <c r="M184" s="628"/>
      <c r="N184" s="210"/>
      <c r="O184" s="210"/>
      <c r="P184" s="210"/>
      <c r="Q184" s="210"/>
      <c r="R184" s="210"/>
      <c r="S184" s="210"/>
      <c r="T184" s="210"/>
      <c r="U184" s="210"/>
      <c r="V184" s="210"/>
      <c r="W184" s="210"/>
      <c r="X184" s="210"/>
      <c r="Y184" s="210"/>
      <c r="Z184" s="210"/>
    </row>
    <row r="185" ht="12.75" customHeight="1">
      <c r="A185" s="625"/>
      <c r="B185" s="625"/>
      <c r="C185" s="625"/>
      <c r="D185" s="627"/>
      <c r="E185" s="210"/>
      <c r="F185" s="210"/>
      <c r="G185" s="210"/>
      <c r="H185" s="210"/>
      <c r="I185" s="627"/>
      <c r="J185" s="210"/>
      <c r="K185" s="210"/>
      <c r="L185" s="210"/>
      <c r="M185" s="628"/>
      <c r="N185" s="210"/>
      <c r="O185" s="210"/>
      <c r="P185" s="210"/>
      <c r="Q185" s="210"/>
      <c r="R185" s="210"/>
      <c r="S185" s="210"/>
      <c r="T185" s="210"/>
      <c r="U185" s="210"/>
      <c r="V185" s="210"/>
      <c r="W185" s="210"/>
      <c r="X185" s="210"/>
      <c r="Y185" s="210"/>
      <c r="Z185" s="210"/>
    </row>
    <row r="186" ht="12.75" customHeight="1">
      <c r="A186" s="625"/>
      <c r="B186" s="625"/>
      <c r="C186" s="625"/>
      <c r="D186" s="627"/>
      <c r="E186" s="210"/>
      <c r="F186" s="210"/>
      <c r="G186" s="210"/>
      <c r="H186" s="210"/>
      <c r="I186" s="627"/>
      <c r="J186" s="210"/>
      <c r="K186" s="210"/>
      <c r="L186" s="210"/>
      <c r="M186" s="628"/>
      <c r="N186" s="210"/>
      <c r="O186" s="210"/>
      <c r="P186" s="210"/>
      <c r="Q186" s="210"/>
      <c r="R186" s="210"/>
      <c r="S186" s="210"/>
      <c r="T186" s="210"/>
      <c r="U186" s="210"/>
      <c r="V186" s="210"/>
      <c r="W186" s="210"/>
      <c r="X186" s="210"/>
      <c r="Y186" s="210"/>
      <c r="Z186" s="210"/>
    </row>
    <row r="187" ht="12.75" customHeight="1">
      <c r="A187" s="625"/>
      <c r="B187" s="625"/>
      <c r="C187" s="625"/>
      <c r="D187" s="627"/>
      <c r="E187" s="210"/>
      <c r="F187" s="210"/>
      <c r="G187" s="210"/>
      <c r="H187" s="210"/>
      <c r="I187" s="627"/>
      <c r="J187" s="210"/>
      <c r="K187" s="210"/>
      <c r="L187" s="210"/>
      <c r="M187" s="628"/>
      <c r="N187" s="210"/>
      <c r="O187" s="210"/>
      <c r="P187" s="210"/>
      <c r="Q187" s="210"/>
      <c r="R187" s="210"/>
      <c r="S187" s="210"/>
      <c r="T187" s="210"/>
      <c r="U187" s="210"/>
      <c r="V187" s="210"/>
      <c r="W187" s="210"/>
      <c r="X187" s="210"/>
      <c r="Y187" s="210"/>
      <c r="Z187" s="210"/>
    </row>
    <row r="188" ht="12.75" customHeight="1">
      <c r="A188" s="625"/>
      <c r="B188" s="625"/>
      <c r="C188" s="625"/>
      <c r="D188" s="627"/>
      <c r="E188" s="210"/>
      <c r="F188" s="210"/>
      <c r="G188" s="210"/>
      <c r="H188" s="210"/>
      <c r="I188" s="627"/>
      <c r="J188" s="210"/>
      <c r="K188" s="210"/>
      <c r="L188" s="210"/>
      <c r="M188" s="628"/>
      <c r="N188" s="210"/>
      <c r="O188" s="210"/>
      <c r="P188" s="210"/>
      <c r="Q188" s="210"/>
      <c r="R188" s="210"/>
      <c r="S188" s="210"/>
      <c r="T188" s="210"/>
      <c r="U188" s="210"/>
      <c r="V188" s="210"/>
      <c r="W188" s="210"/>
      <c r="X188" s="210"/>
      <c r="Y188" s="210"/>
      <c r="Z188" s="210"/>
    </row>
    <row r="189" ht="12.75" customHeight="1">
      <c r="A189" s="625"/>
      <c r="B189" s="625"/>
      <c r="C189" s="625"/>
      <c r="D189" s="627"/>
      <c r="E189" s="210"/>
      <c r="F189" s="210"/>
      <c r="G189" s="210"/>
      <c r="H189" s="210"/>
      <c r="I189" s="627"/>
      <c r="J189" s="210"/>
      <c r="K189" s="210"/>
      <c r="L189" s="210"/>
      <c r="M189" s="628"/>
      <c r="N189" s="210"/>
      <c r="O189" s="210"/>
      <c r="P189" s="210"/>
      <c r="Q189" s="210"/>
      <c r="R189" s="210"/>
      <c r="S189" s="210"/>
      <c r="T189" s="210"/>
      <c r="U189" s="210"/>
      <c r="V189" s="210"/>
      <c r="W189" s="210"/>
      <c r="X189" s="210"/>
      <c r="Y189" s="210"/>
      <c r="Z189" s="210"/>
    </row>
    <row r="190" ht="12.75" customHeight="1">
      <c r="A190" s="625"/>
      <c r="B190" s="625"/>
      <c r="C190" s="625"/>
      <c r="D190" s="627"/>
      <c r="E190" s="210"/>
      <c r="F190" s="210"/>
      <c r="G190" s="210"/>
      <c r="H190" s="210"/>
      <c r="I190" s="627"/>
      <c r="J190" s="210"/>
      <c r="K190" s="210"/>
      <c r="L190" s="210"/>
      <c r="M190" s="628"/>
      <c r="N190" s="210"/>
      <c r="O190" s="210"/>
      <c r="P190" s="210"/>
      <c r="Q190" s="210"/>
      <c r="R190" s="210"/>
      <c r="S190" s="210"/>
      <c r="T190" s="210"/>
      <c r="U190" s="210"/>
      <c r="V190" s="210"/>
      <c r="W190" s="210"/>
      <c r="X190" s="210"/>
      <c r="Y190" s="210"/>
      <c r="Z190" s="210"/>
    </row>
    <row r="191" ht="12.75" customHeight="1">
      <c r="A191" s="625"/>
      <c r="B191" s="625"/>
      <c r="C191" s="625"/>
      <c r="D191" s="627"/>
      <c r="E191" s="210"/>
      <c r="F191" s="210"/>
      <c r="G191" s="210"/>
      <c r="H191" s="210"/>
      <c r="I191" s="627"/>
      <c r="J191" s="210"/>
      <c r="K191" s="210"/>
      <c r="L191" s="210"/>
      <c r="M191" s="628"/>
      <c r="N191" s="210"/>
      <c r="O191" s="210"/>
      <c r="P191" s="210"/>
      <c r="Q191" s="210"/>
      <c r="R191" s="210"/>
      <c r="S191" s="210"/>
      <c r="T191" s="210"/>
      <c r="U191" s="210"/>
      <c r="V191" s="210"/>
      <c r="W191" s="210"/>
      <c r="X191" s="210"/>
      <c r="Y191" s="210"/>
      <c r="Z191" s="210"/>
    </row>
    <row r="192" ht="12.75" customHeight="1">
      <c r="A192" s="625"/>
      <c r="B192" s="625"/>
      <c r="C192" s="625"/>
      <c r="D192" s="627"/>
      <c r="E192" s="210"/>
      <c r="F192" s="210"/>
      <c r="G192" s="210"/>
      <c r="H192" s="210"/>
      <c r="I192" s="627"/>
      <c r="J192" s="210"/>
      <c r="K192" s="210"/>
      <c r="L192" s="210"/>
      <c r="M192" s="628"/>
      <c r="N192" s="210"/>
      <c r="O192" s="210"/>
      <c r="P192" s="210"/>
      <c r="Q192" s="210"/>
      <c r="R192" s="210"/>
      <c r="S192" s="210"/>
      <c r="T192" s="210"/>
      <c r="U192" s="210"/>
      <c r="V192" s="210"/>
      <c r="W192" s="210"/>
      <c r="X192" s="210"/>
      <c r="Y192" s="210"/>
      <c r="Z192" s="210"/>
    </row>
    <row r="193" ht="12.75" customHeight="1">
      <c r="A193" s="625"/>
      <c r="B193" s="625"/>
      <c r="C193" s="625"/>
      <c r="D193" s="627"/>
      <c r="E193" s="210"/>
      <c r="F193" s="210"/>
      <c r="G193" s="210"/>
      <c r="H193" s="210"/>
      <c r="I193" s="627"/>
      <c r="J193" s="210"/>
      <c r="K193" s="210"/>
      <c r="L193" s="210"/>
      <c r="M193" s="628"/>
      <c r="N193" s="210"/>
      <c r="O193" s="210"/>
      <c r="P193" s="210"/>
      <c r="Q193" s="210"/>
      <c r="R193" s="210"/>
      <c r="S193" s="210"/>
      <c r="T193" s="210"/>
      <c r="U193" s="210"/>
      <c r="V193" s="210"/>
      <c r="W193" s="210"/>
      <c r="X193" s="210"/>
      <c r="Y193" s="210"/>
      <c r="Z193" s="210"/>
    </row>
    <row r="194" ht="12.75" customHeight="1">
      <c r="A194" s="625"/>
      <c r="B194" s="625"/>
      <c r="C194" s="625"/>
      <c r="D194" s="627"/>
      <c r="E194" s="210"/>
      <c r="F194" s="210"/>
      <c r="G194" s="210"/>
      <c r="H194" s="210"/>
      <c r="I194" s="627"/>
      <c r="J194" s="210"/>
      <c r="K194" s="210"/>
      <c r="L194" s="210"/>
      <c r="M194" s="628"/>
      <c r="N194" s="210"/>
      <c r="O194" s="210"/>
      <c r="P194" s="210"/>
      <c r="Q194" s="210"/>
      <c r="R194" s="210"/>
      <c r="S194" s="210"/>
      <c r="T194" s="210"/>
      <c r="U194" s="210"/>
      <c r="V194" s="210"/>
      <c r="W194" s="210"/>
      <c r="X194" s="210"/>
      <c r="Y194" s="210"/>
      <c r="Z194" s="210"/>
    </row>
    <row r="195" ht="12.75" customHeight="1">
      <c r="A195" s="625"/>
      <c r="B195" s="625"/>
      <c r="C195" s="625"/>
      <c r="D195" s="627"/>
      <c r="E195" s="210"/>
      <c r="F195" s="210"/>
      <c r="G195" s="210"/>
      <c r="H195" s="210"/>
      <c r="I195" s="627"/>
      <c r="J195" s="210"/>
      <c r="K195" s="210"/>
      <c r="L195" s="210"/>
      <c r="M195" s="628"/>
      <c r="N195" s="210"/>
      <c r="O195" s="210"/>
      <c r="P195" s="210"/>
      <c r="Q195" s="210"/>
      <c r="R195" s="210"/>
      <c r="S195" s="210"/>
      <c r="T195" s="210"/>
      <c r="U195" s="210"/>
      <c r="V195" s="210"/>
      <c r="W195" s="210"/>
      <c r="X195" s="210"/>
      <c r="Y195" s="210"/>
      <c r="Z195" s="210"/>
    </row>
    <row r="196" ht="12.75" customHeight="1">
      <c r="A196" s="625"/>
      <c r="B196" s="625"/>
      <c r="C196" s="625"/>
      <c r="D196" s="627"/>
      <c r="E196" s="210"/>
      <c r="F196" s="210"/>
      <c r="G196" s="210"/>
      <c r="H196" s="210"/>
      <c r="I196" s="627"/>
      <c r="J196" s="210"/>
      <c r="K196" s="210"/>
      <c r="L196" s="210"/>
      <c r="M196" s="628"/>
      <c r="N196" s="210"/>
      <c r="O196" s="210"/>
      <c r="P196" s="210"/>
      <c r="Q196" s="210"/>
      <c r="R196" s="210"/>
      <c r="S196" s="210"/>
      <c r="T196" s="210"/>
      <c r="U196" s="210"/>
      <c r="V196" s="210"/>
      <c r="W196" s="210"/>
      <c r="X196" s="210"/>
      <c r="Y196" s="210"/>
      <c r="Z196" s="210"/>
    </row>
    <row r="197" ht="12.75" customHeight="1">
      <c r="A197" s="625"/>
      <c r="B197" s="625"/>
      <c r="C197" s="625"/>
      <c r="D197" s="627"/>
      <c r="E197" s="210"/>
      <c r="F197" s="210"/>
      <c r="G197" s="210"/>
      <c r="H197" s="210"/>
      <c r="I197" s="627"/>
      <c r="J197" s="210"/>
      <c r="K197" s="210"/>
      <c r="L197" s="210"/>
      <c r="M197" s="628"/>
      <c r="N197" s="210"/>
      <c r="O197" s="210"/>
      <c r="P197" s="210"/>
      <c r="Q197" s="210"/>
      <c r="R197" s="210"/>
      <c r="S197" s="210"/>
      <c r="T197" s="210"/>
      <c r="U197" s="210"/>
      <c r="V197" s="210"/>
      <c r="W197" s="210"/>
      <c r="X197" s="210"/>
      <c r="Y197" s="210"/>
      <c r="Z197" s="210"/>
    </row>
    <row r="198" ht="12.75" customHeight="1">
      <c r="A198" s="625"/>
      <c r="B198" s="625"/>
      <c r="C198" s="625"/>
      <c r="D198" s="627"/>
      <c r="E198" s="210"/>
      <c r="F198" s="210"/>
      <c r="G198" s="210"/>
      <c r="H198" s="210"/>
      <c r="I198" s="627"/>
      <c r="J198" s="210"/>
      <c r="K198" s="210"/>
      <c r="L198" s="210"/>
      <c r="M198" s="628"/>
      <c r="N198" s="210"/>
      <c r="O198" s="210"/>
      <c r="P198" s="210"/>
      <c r="Q198" s="210"/>
      <c r="R198" s="210"/>
      <c r="S198" s="210"/>
      <c r="T198" s="210"/>
      <c r="U198" s="210"/>
      <c r="V198" s="210"/>
      <c r="W198" s="210"/>
      <c r="X198" s="210"/>
      <c r="Y198" s="210"/>
      <c r="Z198" s="210"/>
    </row>
    <row r="199" ht="12.75" customHeight="1">
      <c r="A199" s="625"/>
      <c r="B199" s="625"/>
      <c r="C199" s="625"/>
      <c r="D199" s="627"/>
      <c r="E199" s="210"/>
      <c r="F199" s="210"/>
      <c r="G199" s="210"/>
      <c r="H199" s="210"/>
      <c r="I199" s="627"/>
      <c r="J199" s="210"/>
      <c r="K199" s="210"/>
      <c r="L199" s="210"/>
      <c r="M199" s="628"/>
      <c r="N199" s="210"/>
      <c r="O199" s="210"/>
      <c r="P199" s="210"/>
      <c r="Q199" s="210"/>
      <c r="R199" s="210"/>
      <c r="S199" s="210"/>
      <c r="T199" s="210"/>
      <c r="U199" s="210"/>
      <c r="V199" s="210"/>
      <c r="W199" s="210"/>
      <c r="X199" s="210"/>
      <c r="Y199" s="210"/>
      <c r="Z199" s="210"/>
    </row>
    <row r="200" ht="12.75" customHeight="1">
      <c r="A200" s="625"/>
      <c r="B200" s="625"/>
      <c r="C200" s="625"/>
      <c r="D200" s="627"/>
      <c r="E200" s="210"/>
      <c r="F200" s="210"/>
      <c r="G200" s="210"/>
      <c r="H200" s="210"/>
      <c r="I200" s="627"/>
      <c r="J200" s="210"/>
      <c r="K200" s="210"/>
      <c r="L200" s="210"/>
      <c r="M200" s="628"/>
      <c r="N200" s="210"/>
      <c r="O200" s="210"/>
      <c r="P200" s="210"/>
      <c r="Q200" s="210"/>
      <c r="R200" s="210"/>
      <c r="S200" s="210"/>
      <c r="T200" s="210"/>
      <c r="U200" s="210"/>
      <c r="V200" s="210"/>
      <c r="W200" s="210"/>
      <c r="X200" s="210"/>
      <c r="Y200" s="210"/>
      <c r="Z200" s="210"/>
    </row>
    <row r="201" ht="12.75" customHeight="1">
      <c r="A201" s="625"/>
      <c r="B201" s="625"/>
      <c r="C201" s="625"/>
      <c r="D201" s="627"/>
      <c r="E201" s="210"/>
      <c r="F201" s="210"/>
      <c r="G201" s="210"/>
      <c r="H201" s="210"/>
      <c r="I201" s="627"/>
      <c r="J201" s="210"/>
      <c r="K201" s="210"/>
      <c r="L201" s="210"/>
      <c r="M201" s="628"/>
      <c r="N201" s="210"/>
      <c r="O201" s="210"/>
      <c r="P201" s="210"/>
      <c r="Q201" s="210"/>
      <c r="R201" s="210"/>
      <c r="S201" s="210"/>
      <c r="T201" s="210"/>
      <c r="U201" s="210"/>
      <c r="V201" s="210"/>
      <c r="W201" s="210"/>
      <c r="X201" s="210"/>
      <c r="Y201" s="210"/>
      <c r="Z201" s="210"/>
    </row>
    <row r="202" ht="12.75" customHeight="1">
      <c r="A202" s="625"/>
      <c r="B202" s="625"/>
      <c r="C202" s="625"/>
      <c r="D202" s="627"/>
      <c r="E202" s="210"/>
      <c r="F202" s="210"/>
      <c r="G202" s="210"/>
      <c r="H202" s="210"/>
      <c r="I202" s="627"/>
      <c r="J202" s="210"/>
      <c r="K202" s="210"/>
      <c r="L202" s="210"/>
      <c r="M202" s="628"/>
      <c r="N202" s="210"/>
      <c r="O202" s="210"/>
      <c r="P202" s="210"/>
      <c r="Q202" s="210"/>
      <c r="R202" s="210"/>
      <c r="S202" s="210"/>
      <c r="T202" s="210"/>
      <c r="U202" s="210"/>
      <c r="V202" s="210"/>
      <c r="W202" s="210"/>
      <c r="X202" s="210"/>
      <c r="Y202" s="210"/>
      <c r="Z202" s="210"/>
    </row>
    <row r="203" ht="12.75" customHeight="1">
      <c r="A203" s="625"/>
      <c r="B203" s="625"/>
      <c r="C203" s="625"/>
      <c r="D203" s="627"/>
      <c r="E203" s="210"/>
      <c r="F203" s="210"/>
      <c r="G203" s="210"/>
      <c r="H203" s="210"/>
      <c r="I203" s="627"/>
      <c r="J203" s="210"/>
      <c r="K203" s="210"/>
      <c r="L203" s="210"/>
      <c r="M203" s="628"/>
      <c r="N203" s="210"/>
      <c r="O203" s="210"/>
      <c r="P203" s="210"/>
      <c r="Q203" s="210"/>
      <c r="R203" s="210"/>
      <c r="S203" s="210"/>
      <c r="T203" s="210"/>
      <c r="U203" s="210"/>
      <c r="V203" s="210"/>
      <c r="W203" s="210"/>
      <c r="X203" s="210"/>
      <c r="Y203" s="210"/>
      <c r="Z203" s="210"/>
    </row>
    <row r="204" ht="12.75" customHeight="1">
      <c r="A204" s="625"/>
      <c r="B204" s="625"/>
      <c r="C204" s="625"/>
      <c r="D204" s="627"/>
      <c r="E204" s="210"/>
      <c r="F204" s="210"/>
      <c r="G204" s="210"/>
      <c r="H204" s="210"/>
      <c r="I204" s="627"/>
      <c r="J204" s="210"/>
      <c r="K204" s="210"/>
      <c r="L204" s="210"/>
      <c r="M204" s="628"/>
      <c r="N204" s="210"/>
      <c r="O204" s="210"/>
      <c r="P204" s="210"/>
      <c r="Q204" s="210"/>
      <c r="R204" s="210"/>
      <c r="S204" s="210"/>
      <c r="T204" s="210"/>
      <c r="U204" s="210"/>
      <c r="V204" s="210"/>
      <c r="W204" s="210"/>
      <c r="X204" s="210"/>
      <c r="Y204" s="210"/>
      <c r="Z204" s="210"/>
    </row>
    <row r="205" ht="12.75" customHeight="1">
      <c r="A205" s="625"/>
      <c r="B205" s="625"/>
      <c r="C205" s="625"/>
      <c r="D205" s="627"/>
      <c r="E205" s="210"/>
      <c r="F205" s="210"/>
      <c r="G205" s="210"/>
      <c r="H205" s="210"/>
      <c r="I205" s="627"/>
      <c r="J205" s="210"/>
      <c r="K205" s="210"/>
      <c r="L205" s="210"/>
      <c r="M205" s="628"/>
      <c r="N205" s="210"/>
      <c r="O205" s="210"/>
      <c r="P205" s="210"/>
      <c r="Q205" s="210"/>
      <c r="R205" s="210"/>
      <c r="S205" s="210"/>
      <c r="T205" s="210"/>
      <c r="U205" s="210"/>
      <c r="V205" s="210"/>
      <c r="W205" s="210"/>
      <c r="X205" s="210"/>
      <c r="Y205" s="210"/>
      <c r="Z205" s="210"/>
    </row>
    <row r="206" ht="12.75" customHeight="1">
      <c r="A206" s="625"/>
      <c r="B206" s="625"/>
      <c r="C206" s="625"/>
      <c r="D206" s="627"/>
      <c r="E206" s="210"/>
      <c r="F206" s="210"/>
      <c r="G206" s="210"/>
      <c r="H206" s="210"/>
      <c r="I206" s="627"/>
      <c r="J206" s="210"/>
      <c r="K206" s="210"/>
      <c r="L206" s="210"/>
      <c r="M206" s="628"/>
      <c r="N206" s="210"/>
      <c r="O206" s="210"/>
      <c r="P206" s="210"/>
      <c r="Q206" s="210"/>
      <c r="R206" s="210"/>
      <c r="S206" s="210"/>
      <c r="T206" s="210"/>
      <c r="U206" s="210"/>
      <c r="V206" s="210"/>
      <c r="W206" s="210"/>
      <c r="X206" s="210"/>
      <c r="Y206" s="210"/>
      <c r="Z206" s="210"/>
    </row>
    <row r="207" ht="12.75" customHeight="1">
      <c r="A207" s="625"/>
      <c r="B207" s="625"/>
      <c r="C207" s="625"/>
      <c r="D207" s="627"/>
      <c r="E207" s="210"/>
      <c r="F207" s="210"/>
      <c r="G207" s="210"/>
      <c r="H207" s="210"/>
      <c r="I207" s="627"/>
      <c r="J207" s="210"/>
      <c r="K207" s="210"/>
      <c r="L207" s="210"/>
      <c r="M207" s="628"/>
      <c r="N207" s="210"/>
      <c r="O207" s="210"/>
      <c r="P207" s="210"/>
      <c r="Q207" s="210"/>
      <c r="R207" s="210"/>
      <c r="S207" s="210"/>
      <c r="T207" s="210"/>
      <c r="U207" s="210"/>
      <c r="V207" s="210"/>
      <c r="W207" s="210"/>
      <c r="X207" s="210"/>
      <c r="Y207" s="210"/>
      <c r="Z207" s="210"/>
    </row>
    <row r="208" ht="12.75" customHeight="1">
      <c r="A208" s="625"/>
      <c r="B208" s="625"/>
      <c r="C208" s="625"/>
      <c r="D208" s="627"/>
      <c r="E208" s="210"/>
      <c r="F208" s="210"/>
      <c r="G208" s="210"/>
      <c r="H208" s="210"/>
      <c r="I208" s="627"/>
      <c r="J208" s="210"/>
      <c r="K208" s="210"/>
      <c r="L208" s="210"/>
      <c r="M208" s="628"/>
      <c r="N208" s="210"/>
      <c r="O208" s="210"/>
      <c r="P208" s="210"/>
      <c r="Q208" s="210"/>
      <c r="R208" s="210"/>
      <c r="S208" s="210"/>
      <c r="T208" s="210"/>
      <c r="U208" s="210"/>
      <c r="V208" s="210"/>
      <c r="W208" s="210"/>
      <c r="X208" s="210"/>
      <c r="Y208" s="210"/>
      <c r="Z208" s="210"/>
    </row>
    <row r="209" ht="12.75" customHeight="1">
      <c r="A209" s="625"/>
      <c r="B209" s="625"/>
      <c r="C209" s="625"/>
      <c r="D209" s="627"/>
      <c r="E209" s="210"/>
      <c r="F209" s="210"/>
      <c r="G209" s="210"/>
      <c r="H209" s="210"/>
      <c r="I209" s="627"/>
      <c r="J209" s="210"/>
      <c r="K209" s="210"/>
      <c r="L209" s="210"/>
      <c r="M209" s="628"/>
      <c r="N209" s="210"/>
      <c r="O209" s="210"/>
      <c r="P209" s="210"/>
      <c r="Q209" s="210"/>
      <c r="R209" s="210"/>
      <c r="S209" s="210"/>
      <c r="T209" s="210"/>
      <c r="U209" s="210"/>
      <c r="V209" s="210"/>
      <c r="W209" s="210"/>
      <c r="X209" s="210"/>
      <c r="Y209" s="210"/>
      <c r="Z209" s="210"/>
    </row>
    <row r="210" ht="12.75" customHeight="1">
      <c r="A210" s="625"/>
      <c r="B210" s="625"/>
      <c r="C210" s="625"/>
      <c r="D210" s="627"/>
      <c r="E210" s="210"/>
      <c r="F210" s="210"/>
      <c r="G210" s="210"/>
      <c r="H210" s="210"/>
      <c r="I210" s="627"/>
      <c r="J210" s="210"/>
      <c r="K210" s="210"/>
      <c r="L210" s="210"/>
      <c r="M210" s="628"/>
      <c r="N210" s="210"/>
      <c r="O210" s="210"/>
      <c r="P210" s="210"/>
      <c r="Q210" s="210"/>
      <c r="R210" s="210"/>
      <c r="S210" s="210"/>
      <c r="T210" s="210"/>
      <c r="U210" s="210"/>
      <c r="V210" s="210"/>
      <c r="W210" s="210"/>
      <c r="X210" s="210"/>
      <c r="Y210" s="210"/>
      <c r="Z210" s="210"/>
    </row>
    <row r="211" ht="12.75" customHeight="1">
      <c r="A211" s="625"/>
      <c r="B211" s="625"/>
      <c r="C211" s="625"/>
      <c r="D211" s="627"/>
      <c r="E211" s="210"/>
      <c r="F211" s="210"/>
      <c r="G211" s="210"/>
      <c r="H211" s="210"/>
      <c r="I211" s="627"/>
      <c r="J211" s="210"/>
      <c r="K211" s="210"/>
      <c r="L211" s="210"/>
      <c r="M211" s="628"/>
      <c r="N211" s="210"/>
      <c r="O211" s="210"/>
      <c r="P211" s="210"/>
      <c r="Q211" s="210"/>
      <c r="R211" s="210"/>
      <c r="S211" s="210"/>
      <c r="T211" s="210"/>
      <c r="U211" s="210"/>
      <c r="V211" s="210"/>
      <c r="W211" s="210"/>
      <c r="X211" s="210"/>
      <c r="Y211" s="210"/>
      <c r="Z211" s="210"/>
    </row>
    <row r="212" ht="12.75" customHeight="1">
      <c r="A212" s="625"/>
      <c r="B212" s="625"/>
      <c r="C212" s="625"/>
      <c r="D212" s="627"/>
      <c r="E212" s="210"/>
      <c r="F212" s="210"/>
      <c r="G212" s="210"/>
      <c r="H212" s="210"/>
      <c r="I212" s="627"/>
      <c r="J212" s="210"/>
      <c r="K212" s="210"/>
      <c r="L212" s="210"/>
      <c r="M212" s="628"/>
      <c r="N212" s="210"/>
      <c r="O212" s="210"/>
      <c r="P212" s="210"/>
      <c r="Q212" s="210"/>
      <c r="R212" s="210"/>
      <c r="S212" s="210"/>
      <c r="T212" s="210"/>
      <c r="U212" s="210"/>
      <c r="V212" s="210"/>
      <c r="W212" s="210"/>
      <c r="X212" s="210"/>
      <c r="Y212" s="210"/>
      <c r="Z212" s="210"/>
    </row>
    <row r="213" ht="12.75" customHeight="1">
      <c r="A213" s="625"/>
      <c r="B213" s="625"/>
      <c r="C213" s="625"/>
      <c r="D213" s="627"/>
      <c r="E213" s="210"/>
      <c r="F213" s="210"/>
      <c r="G213" s="210"/>
      <c r="H213" s="210"/>
      <c r="I213" s="627"/>
      <c r="J213" s="210"/>
      <c r="K213" s="210"/>
      <c r="L213" s="210"/>
      <c r="M213" s="628"/>
      <c r="N213" s="210"/>
      <c r="O213" s="210"/>
      <c r="P213" s="210"/>
      <c r="Q213" s="210"/>
      <c r="R213" s="210"/>
      <c r="S213" s="210"/>
      <c r="T213" s="210"/>
      <c r="U213" s="210"/>
      <c r="V213" s="210"/>
      <c r="W213" s="210"/>
      <c r="X213" s="210"/>
      <c r="Y213" s="210"/>
      <c r="Z213" s="210"/>
    </row>
    <row r="214" ht="12.75" customHeight="1">
      <c r="A214" s="625"/>
      <c r="B214" s="625"/>
      <c r="C214" s="625"/>
      <c r="D214" s="627"/>
      <c r="E214" s="210"/>
      <c r="F214" s="210"/>
      <c r="G214" s="210"/>
      <c r="H214" s="210"/>
      <c r="I214" s="627"/>
      <c r="J214" s="210"/>
      <c r="K214" s="210"/>
      <c r="L214" s="210"/>
      <c r="M214" s="628"/>
      <c r="N214" s="210"/>
      <c r="O214" s="210"/>
      <c r="P214" s="210"/>
      <c r="Q214" s="210"/>
      <c r="R214" s="210"/>
      <c r="S214" s="210"/>
      <c r="T214" s="210"/>
      <c r="U214" s="210"/>
      <c r="V214" s="210"/>
      <c r="W214" s="210"/>
      <c r="X214" s="210"/>
      <c r="Y214" s="210"/>
      <c r="Z214" s="210"/>
    </row>
    <row r="215" ht="12.75" customHeight="1">
      <c r="A215" s="625"/>
      <c r="B215" s="625"/>
      <c r="C215" s="625"/>
      <c r="D215" s="627"/>
      <c r="E215" s="210"/>
      <c r="F215" s="210"/>
      <c r="G215" s="210"/>
      <c r="H215" s="210"/>
      <c r="I215" s="627"/>
      <c r="J215" s="210"/>
      <c r="K215" s="210"/>
      <c r="L215" s="210"/>
      <c r="M215" s="628"/>
      <c r="N215" s="210"/>
      <c r="O215" s="210"/>
      <c r="P215" s="210"/>
      <c r="Q215" s="210"/>
      <c r="R215" s="210"/>
      <c r="S215" s="210"/>
      <c r="T215" s="210"/>
      <c r="U215" s="210"/>
      <c r="V215" s="210"/>
      <c r="W215" s="210"/>
      <c r="X215" s="210"/>
      <c r="Y215" s="210"/>
      <c r="Z215" s="210"/>
    </row>
    <row r="216" ht="12.75" customHeight="1">
      <c r="A216" s="625"/>
      <c r="B216" s="625"/>
      <c r="C216" s="625"/>
      <c r="D216" s="627"/>
      <c r="E216" s="210"/>
      <c r="F216" s="210"/>
      <c r="G216" s="210"/>
      <c r="H216" s="210"/>
      <c r="I216" s="627"/>
      <c r="J216" s="210"/>
      <c r="K216" s="210"/>
      <c r="L216" s="210"/>
      <c r="M216" s="628"/>
      <c r="N216" s="210"/>
      <c r="O216" s="210"/>
      <c r="P216" s="210"/>
      <c r="Q216" s="210"/>
      <c r="R216" s="210"/>
      <c r="S216" s="210"/>
      <c r="T216" s="210"/>
      <c r="U216" s="210"/>
      <c r="V216" s="210"/>
      <c r="W216" s="210"/>
      <c r="X216" s="210"/>
      <c r="Y216" s="210"/>
      <c r="Z216" s="210"/>
    </row>
    <row r="217" ht="12.75" customHeight="1">
      <c r="A217" s="625"/>
      <c r="B217" s="625"/>
      <c r="C217" s="625"/>
      <c r="D217" s="627"/>
      <c r="E217" s="210"/>
      <c r="F217" s="210"/>
      <c r="G217" s="210"/>
      <c r="H217" s="210"/>
      <c r="I217" s="627"/>
      <c r="J217" s="210"/>
      <c r="K217" s="210"/>
      <c r="L217" s="210"/>
      <c r="M217" s="628"/>
      <c r="N217" s="210"/>
      <c r="O217" s="210"/>
      <c r="P217" s="210"/>
      <c r="Q217" s="210"/>
      <c r="R217" s="210"/>
      <c r="S217" s="210"/>
      <c r="T217" s="210"/>
      <c r="U217" s="210"/>
      <c r="V217" s="210"/>
      <c r="W217" s="210"/>
      <c r="X217" s="210"/>
      <c r="Y217" s="210"/>
      <c r="Z217" s="210"/>
    </row>
    <row r="218" ht="12.75" customHeight="1">
      <c r="A218" s="625"/>
      <c r="B218" s="625"/>
      <c r="C218" s="625"/>
      <c r="D218" s="627"/>
      <c r="E218" s="210"/>
      <c r="F218" s="210"/>
      <c r="G218" s="210"/>
      <c r="H218" s="210"/>
      <c r="I218" s="627"/>
      <c r="J218" s="210"/>
      <c r="K218" s="210"/>
      <c r="L218" s="210"/>
      <c r="M218" s="628"/>
      <c r="N218" s="210"/>
      <c r="O218" s="210"/>
      <c r="P218" s="210"/>
      <c r="Q218" s="210"/>
      <c r="R218" s="210"/>
      <c r="S218" s="210"/>
      <c r="T218" s="210"/>
      <c r="U218" s="210"/>
      <c r="V218" s="210"/>
      <c r="W218" s="210"/>
      <c r="X218" s="210"/>
      <c r="Y218" s="210"/>
      <c r="Z218" s="210"/>
    </row>
    <row r="219" ht="12.75" customHeight="1">
      <c r="A219" s="625"/>
      <c r="B219" s="625"/>
      <c r="C219" s="625"/>
      <c r="D219" s="627"/>
      <c r="E219" s="210"/>
      <c r="F219" s="210"/>
      <c r="G219" s="210"/>
      <c r="H219" s="210"/>
      <c r="I219" s="627"/>
      <c r="J219" s="210"/>
      <c r="K219" s="210"/>
      <c r="L219" s="210"/>
      <c r="M219" s="628"/>
      <c r="N219" s="210"/>
      <c r="O219" s="210"/>
      <c r="P219" s="210"/>
      <c r="Q219" s="210"/>
      <c r="R219" s="210"/>
      <c r="S219" s="210"/>
      <c r="T219" s="210"/>
      <c r="U219" s="210"/>
      <c r="V219" s="210"/>
      <c r="W219" s="210"/>
      <c r="X219" s="210"/>
      <c r="Y219" s="210"/>
      <c r="Z219" s="210"/>
    </row>
    <row r="220" ht="12.75" customHeight="1">
      <c r="A220" s="625"/>
      <c r="B220" s="625"/>
      <c r="C220" s="625"/>
      <c r="D220" s="627"/>
      <c r="E220" s="210"/>
      <c r="F220" s="210"/>
      <c r="G220" s="210"/>
      <c r="H220" s="210"/>
      <c r="I220" s="627"/>
      <c r="J220" s="210"/>
      <c r="K220" s="210"/>
      <c r="L220" s="210"/>
      <c r="M220" s="628"/>
      <c r="N220" s="210"/>
      <c r="O220" s="210"/>
      <c r="P220" s="210"/>
      <c r="Q220" s="210"/>
      <c r="R220" s="210"/>
      <c r="S220" s="210"/>
      <c r="T220" s="210"/>
      <c r="U220" s="210"/>
      <c r="V220" s="210"/>
      <c r="W220" s="210"/>
      <c r="X220" s="210"/>
      <c r="Y220" s="210"/>
      <c r="Z220" s="210"/>
    </row>
    <row r="221" ht="12.75" customHeight="1">
      <c r="A221" s="625"/>
      <c r="B221" s="625"/>
      <c r="C221" s="625"/>
      <c r="D221" s="627"/>
      <c r="E221" s="210"/>
      <c r="F221" s="210"/>
      <c r="G221" s="210"/>
      <c r="H221" s="210"/>
      <c r="I221" s="627"/>
      <c r="J221" s="210"/>
      <c r="K221" s="210"/>
      <c r="L221" s="210"/>
      <c r="M221" s="628"/>
      <c r="N221" s="210"/>
      <c r="O221" s="210"/>
      <c r="P221" s="210"/>
      <c r="Q221" s="210"/>
      <c r="R221" s="210"/>
      <c r="S221" s="210"/>
      <c r="T221" s="210"/>
      <c r="U221" s="210"/>
      <c r="V221" s="210"/>
      <c r="W221" s="210"/>
      <c r="X221" s="210"/>
      <c r="Y221" s="210"/>
      <c r="Z221" s="210"/>
    </row>
    <row r="222" ht="12.75" customHeight="1">
      <c r="A222" s="625"/>
      <c r="B222" s="625"/>
      <c r="C222" s="625"/>
      <c r="D222" s="627"/>
      <c r="E222" s="210"/>
      <c r="F222" s="210"/>
      <c r="G222" s="210"/>
      <c r="H222" s="210"/>
      <c r="I222" s="627"/>
      <c r="J222" s="210"/>
      <c r="K222" s="210"/>
      <c r="L222" s="210"/>
      <c r="M222" s="628"/>
      <c r="N222" s="210"/>
      <c r="O222" s="210"/>
      <c r="P222" s="210"/>
      <c r="Q222" s="210"/>
      <c r="R222" s="210"/>
      <c r="S222" s="210"/>
      <c r="T222" s="210"/>
      <c r="U222" s="210"/>
      <c r="V222" s="210"/>
      <c r="W222" s="210"/>
      <c r="X222" s="210"/>
      <c r="Y222" s="210"/>
      <c r="Z222" s="210"/>
    </row>
    <row r="223" ht="12.75" customHeight="1">
      <c r="A223" s="625"/>
      <c r="B223" s="625"/>
      <c r="C223" s="625"/>
      <c r="D223" s="627"/>
      <c r="E223" s="210"/>
      <c r="F223" s="210"/>
      <c r="G223" s="210"/>
      <c r="H223" s="210"/>
      <c r="I223" s="627"/>
      <c r="J223" s="210"/>
      <c r="K223" s="210"/>
      <c r="L223" s="210"/>
      <c r="M223" s="628"/>
      <c r="N223" s="210"/>
      <c r="O223" s="210"/>
      <c r="P223" s="210"/>
      <c r="Q223" s="210"/>
      <c r="R223" s="210"/>
      <c r="S223" s="210"/>
      <c r="T223" s="210"/>
      <c r="U223" s="210"/>
      <c r="V223" s="210"/>
      <c r="W223" s="210"/>
      <c r="X223" s="210"/>
      <c r="Y223" s="210"/>
      <c r="Z223" s="210"/>
    </row>
    <row r="224" ht="12.75" customHeight="1">
      <c r="A224" s="625"/>
      <c r="B224" s="625"/>
      <c r="C224" s="625"/>
      <c r="D224" s="627"/>
      <c r="E224" s="210"/>
      <c r="F224" s="210"/>
      <c r="G224" s="210"/>
      <c r="H224" s="210"/>
      <c r="I224" s="627"/>
      <c r="J224" s="210"/>
      <c r="K224" s="210"/>
      <c r="L224" s="210"/>
      <c r="M224" s="628"/>
      <c r="N224" s="210"/>
      <c r="O224" s="210"/>
      <c r="P224" s="210"/>
      <c r="Q224" s="210"/>
      <c r="R224" s="210"/>
      <c r="S224" s="210"/>
      <c r="T224" s="210"/>
      <c r="U224" s="210"/>
      <c r="V224" s="210"/>
      <c r="W224" s="210"/>
      <c r="X224" s="210"/>
      <c r="Y224" s="210"/>
      <c r="Z224" s="210"/>
    </row>
    <row r="225" ht="12.75" customHeight="1">
      <c r="A225" s="625"/>
      <c r="B225" s="625"/>
      <c r="C225" s="625"/>
      <c r="D225" s="627"/>
      <c r="E225" s="210"/>
      <c r="F225" s="210"/>
      <c r="G225" s="210"/>
      <c r="H225" s="210"/>
      <c r="I225" s="627"/>
      <c r="J225" s="210"/>
      <c r="K225" s="210"/>
      <c r="L225" s="210"/>
      <c r="M225" s="628"/>
      <c r="N225" s="210"/>
      <c r="O225" s="210"/>
      <c r="P225" s="210"/>
      <c r="Q225" s="210"/>
      <c r="R225" s="210"/>
      <c r="S225" s="210"/>
      <c r="T225" s="210"/>
      <c r="U225" s="210"/>
      <c r="V225" s="210"/>
      <c r="W225" s="210"/>
      <c r="X225" s="210"/>
      <c r="Y225" s="210"/>
      <c r="Z225" s="210"/>
    </row>
    <row r="226" ht="12.75" customHeight="1">
      <c r="A226" s="625"/>
      <c r="B226" s="625"/>
      <c r="C226" s="625"/>
      <c r="D226" s="627"/>
      <c r="E226" s="210"/>
      <c r="F226" s="210"/>
      <c r="G226" s="210"/>
      <c r="H226" s="210"/>
      <c r="I226" s="627"/>
      <c r="J226" s="210"/>
      <c r="K226" s="210"/>
      <c r="L226" s="210"/>
      <c r="M226" s="628"/>
      <c r="N226" s="210"/>
      <c r="O226" s="210"/>
      <c r="P226" s="210"/>
      <c r="Q226" s="210"/>
      <c r="R226" s="210"/>
      <c r="S226" s="210"/>
      <c r="T226" s="210"/>
      <c r="U226" s="210"/>
      <c r="V226" s="210"/>
      <c r="W226" s="210"/>
      <c r="X226" s="210"/>
      <c r="Y226" s="210"/>
      <c r="Z226" s="210"/>
    </row>
    <row r="227" ht="12.75" customHeight="1">
      <c r="A227" s="625"/>
      <c r="B227" s="625"/>
      <c r="C227" s="625"/>
      <c r="D227" s="627"/>
      <c r="E227" s="210"/>
      <c r="F227" s="210"/>
      <c r="G227" s="210"/>
      <c r="H227" s="210"/>
      <c r="I227" s="627"/>
      <c r="J227" s="210"/>
      <c r="K227" s="210"/>
      <c r="L227" s="210"/>
      <c r="M227" s="628"/>
      <c r="N227" s="210"/>
      <c r="O227" s="210"/>
      <c r="P227" s="210"/>
      <c r="Q227" s="210"/>
      <c r="R227" s="210"/>
      <c r="S227" s="210"/>
      <c r="T227" s="210"/>
      <c r="U227" s="210"/>
      <c r="V227" s="210"/>
      <c r="W227" s="210"/>
      <c r="X227" s="210"/>
      <c r="Y227" s="210"/>
      <c r="Z227" s="210"/>
    </row>
    <row r="228" ht="12.75" customHeight="1">
      <c r="A228" s="625"/>
      <c r="B228" s="625"/>
      <c r="C228" s="625"/>
      <c r="D228" s="627"/>
      <c r="E228" s="210"/>
      <c r="F228" s="210"/>
      <c r="G228" s="210"/>
      <c r="H228" s="210"/>
      <c r="I228" s="627"/>
      <c r="J228" s="210"/>
      <c r="K228" s="210"/>
      <c r="L228" s="210"/>
      <c r="M228" s="628"/>
      <c r="N228" s="210"/>
      <c r="O228" s="210"/>
      <c r="P228" s="210"/>
      <c r="Q228" s="210"/>
      <c r="R228" s="210"/>
      <c r="S228" s="210"/>
      <c r="T228" s="210"/>
      <c r="U228" s="210"/>
      <c r="V228" s="210"/>
      <c r="W228" s="210"/>
      <c r="X228" s="210"/>
      <c r="Y228" s="210"/>
      <c r="Z228" s="210"/>
    </row>
    <row r="229" ht="12.75" customHeight="1">
      <c r="A229" s="625"/>
      <c r="B229" s="625"/>
      <c r="C229" s="625"/>
      <c r="D229" s="627"/>
      <c r="E229" s="210"/>
      <c r="F229" s="210"/>
      <c r="G229" s="210"/>
      <c r="H229" s="210"/>
      <c r="I229" s="627"/>
      <c r="J229" s="210"/>
      <c r="K229" s="210"/>
      <c r="L229" s="210"/>
      <c r="M229" s="628"/>
      <c r="N229" s="210"/>
      <c r="O229" s="210"/>
      <c r="P229" s="210"/>
      <c r="Q229" s="210"/>
      <c r="R229" s="210"/>
      <c r="S229" s="210"/>
      <c r="T229" s="210"/>
      <c r="U229" s="210"/>
      <c r="V229" s="210"/>
      <c r="W229" s="210"/>
      <c r="X229" s="210"/>
      <c r="Y229" s="210"/>
      <c r="Z229" s="210"/>
    </row>
    <row r="230" ht="12.75" customHeight="1">
      <c r="A230" s="625"/>
      <c r="B230" s="625"/>
      <c r="C230" s="625"/>
      <c r="D230" s="627"/>
      <c r="E230" s="210"/>
      <c r="F230" s="210"/>
      <c r="G230" s="210"/>
      <c r="H230" s="210"/>
      <c r="I230" s="627"/>
      <c r="J230" s="210"/>
      <c r="K230" s="210"/>
      <c r="L230" s="210"/>
      <c r="M230" s="628"/>
      <c r="N230" s="210"/>
      <c r="O230" s="210"/>
      <c r="P230" s="210"/>
      <c r="Q230" s="210"/>
      <c r="R230" s="210"/>
      <c r="S230" s="210"/>
      <c r="T230" s="210"/>
      <c r="U230" s="210"/>
      <c r="V230" s="210"/>
      <c r="W230" s="210"/>
      <c r="X230" s="210"/>
      <c r="Y230" s="210"/>
      <c r="Z230" s="210"/>
    </row>
    <row r="231" ht="12.75" customHeight="1">
      <c r="A231" s="625"/>
      <c r="B231" s="625"/>
      <c r="C231" s="625"/>
      <c r="D231" s="627"/>
      <c r="E231" s="210"/>
      <c r="F231" s="210"/>
      <c r="G231" s="210"/>
      <c r="H231" s="210"/>
      <c r="I231" s="627"/>
      <c r="J231" s="210"/>
      <c r="K231" s="210"/>
      <c r="L231" s="210"/>
      <c r="M231" s="628"/>
      <c r="N231" s="210"/>
      <c r="O231" s="210"/>
      <c r="P231" s="210"/>
      <c r="Q231" s="210"/>
      <c r="R231" s="210"/>
      <c r="S231" s="210"/>
      <c r="T231" s="210"/>
      <c r="U231" s="210"/>
      <c r="V231" s="210"/>
      <c r="W231" s="210"/>
      <c r="X231" s="210"/>
      <c r="Y231" s="210"/>
      <c r="Z231" s="210"/>
    </row>
    <row r="232" ht="12.75" customHeight="1">
      <c r="A232" s="625"/>
      <c r="B232" s="625"/>
      <c r="C232" s="625"/>
      <c r="D232" s="627"/>
      <c r="E232" s="210"/>
      <c r="F232" s="210"/>
      <c r="G232" s="210"/>
      <c r="H232" s="210"/>
      <c r="I232" s="627"/>
      <c r="J232" s="210"/>
      <c r="K232" s="210"/>
      <c r="L232" s="210"/>
      <c r="M232" s="628"/>
      <c r="N232" s="210"/>
      <c r="O232" s="210"/>
      <c r="P232" s="210"/>
      <c r="Q232" s="210"/>
      <c r="R232" s="210"/>
      <c r="S232" s="210"/>
      <c r="T232" s="210"/>
      <c r="U232" s="210"/>
      <c r="V232" s="210"/>
      <c r="W232" s="210"/>
      <c r="X232" s="210"/>
      <c r="Y232" s="210"/>
      <c r="Z232" s="210"/>
    </row>
    <row r="233" ht="12.75" customHeight="1">
      <c r="A233" s="625"/>
      <c r="B233" s="625"/>
      <c r="C233" s="625"/>
      <c r="D233" s="627"/>
      <c r="E233" s="210"/>
      <c r="F233" s="210"/>
      <c r="G233" s="210"/>
      <c r="H233" s="210"/>
      <c r="I233" s="627"/>
      <c r="J233" s="210"/>
      <c r="K233" s="210"/>
      <c r="L233" s="210"/>
      <c r="M233" s="628"/>
      <c r="N233" s="210"/>
      <c r="O233" s="210"/>
      <c r="P233" s="210"/>
      <c r="Q233" s="210"/>
      <c r="R233" s="210"/>
      <c r="S233" s="210"/>
      <c r="T233" s="210"/>
      <c r="U233" s="210"/>
      <c r="V233" s="210"/>
      <c r="W233" s="210"/>
      <c r="X233" s="210"/>
      <c r="Y233" s="210"/>
      <c r="Z233" s="210"/>
    </row>
    <row r="234" ht="12.75" customHeight="1">
      <c r="A234" s="625"/>
      <c r="B234" s="625"/>
      <c r="C234" s="625"/>
      <c r="D234" s="627"/>
      <c r="E234" s="210"/>
      <c r="F234" s="210"/>
      <c r="G234" s="210"/>
      <c r="H234" s="210"/>
      <c r="I234" s="627"/>
      <c r="J234" s="210"/>
      <c r="K234" s="210"/>
      <c r="L234" s="210"/>
      <c r="M234" s="628"/>
      <c r="N234" s="210"/>
      <c r="O234" s="210"/>
      <c r="P234" s="210"/>
      <c r="Q234" s="210"/>
      <c r="R234" s="210"/>
      <c r="S234" s="210"/>
      <c r="T234" s="210"/>
      <c r="U234" s="210"/>
      <c r="V234" s="210"/>
      <c r="W234" s="210"/>
      <c r="X234" s="210"/>
      <c r="Y234" s="210"/>
      <c r="Z234" s="210"/>
    </row>
    <row r="235" ht="12.75" customHeight="1">
      <c r="A235" s="625"/>
      <c r="B235" s="625"/>
      <c r="C235" s="625"/>
      <c r="D235" s="627"/>
      <c r="E235" s="210"/>
      <c r="F235" s="210"/>
      <c r="G235" s="210"/>
      <c r="H235" s="210"/>
      <c r="I235" s="627"/>
      <c r="J235" s="210"/>
      <c r="K235" s="210"/>
      <c r="L235" s="210"/>
      <c r="M235" s="628"/>
      <c r="N235" s="210"/>
      <c r="O235" s="210"/>
      <c r="P235" s="210"/>
      <c r="Q235" s="210"/>
      <c r="R235" s="210"/>
      <c r="S235" s="210"/>
      <c r="T235" s="210"/>
      <c r="U235" s="210"/>
      <c r="V235" s="210"/>
      <c r="W235" s="210"/>
      <c r="X235" s="210"/>
      <c r="Y235" s="210"/>
      <c r="Z235" s="210"/>
    </row>
    <row r="236" ht="12.75" customHeight="1">
      <c r="A236" s="625"/>
      <c r="B236" s="625"/>
      <c r="C236" s="625"/>
      <c r="D236" s="627"/>
      <c r="E236" s="210"/>
      <c r="F236" s="210"/>
      <c r="G236" s="210"/>
      <c r="H236" s="210"/>
      <c r="I236" s="627"/>
      <c r="J236" s="210"/>
      <c r="K236" s="210"/>
      <c r="L236" s="210"/>
      <c r="M236" s="628"/>
      <c r="N236" s="210"/>
      <c r="O236" s="210"/>
      <c r="P236" s="210"/>
      <c r="Q236" s="210"/>
      <c r="R236" s="210"/>
      <c r="S236" s="210"/>
      <c r="T236" s="210"/>
      <c r="U236" s="210"/>
      <c r="V236" s="210"/>
      <c r="W236" s="210"/>
      <c r="X236" s="210"/>
      <c r="Y236" s="210"/>
      <c r="Z236" s="210"/>
    </row>
    <row r="237" ht="12.75" customHeight="1">
      <c r="A237" s="625"/>
      <c r="B237" s="625"/>
      <c r="C237" s="625"/>
      <c r="D237" s="627"/>
      <c r="E237" s="210"/>
      <c r="F237" s="210"/>
      <c r="G237" s="210"/>
      <c r="H237" s="210"/>
      <c r="I237" s="627"/>
      <c r="J237" s="210"/>
      <c r="K237" s="210"/>
      <c r="L237" s="210"/>
      <c r="M237" s="628"/>
      <c r="N237" s="210"/>
      <c r="O237" s="210"/>
      <c r="P237" s="210"/>
      <c r="Q237" s="210"/>
      <c r="R237" s="210"/>
      <c r="S237" s="210"/>
      <c r="T237" s="210"/>
      <c r="U237" s="210"/>
      <c r="V237" s="210"/>
      <c r="W237" s="210"/>
      <c r="X237" s="210"/>
      <c r="Y237" s="210"/>
      <c r="Z237" s="210"/>
    </row>
    <row r="238" ht="12.75" customHeight="1">
      <c r="A238" s="625"/>
      <c r="B238" s="625"/>
      <c r="C238" s="625"/>
      <c r="D238" s="627"/>
      <c r="E238" s="210"/>
      <c r="F238" s="210"/>
      <c r="G238" s="210"/>
      <c r="H238" s="210"/>
      <c r="I238" s="627"/>
      <c r="J238" s="210"/>
      <c r="K238" s="210"/>
      <c r="L238" s="210"/>
      <c r="M238" s="628"/>
      <c r="N238" s="210"/>
      <c r="O238" s="210"/>
      <c r="P238" s="210"/>
      <c r="Q238" s="210"/>
      <c r="R238" s="210"/>
      <c r="S238" s="210"/>
      <c r="T238" s="210"/>
      <c r="U238" s="210"/>
      <c r="V238" s="210"/>
      <c r="W238" s="210"/>
      <c r="X238" s="210"/>
      <c r="Y238" s="210"/>
      <c r="Z238" s="210"/>
    </row>
    <row r="239" ht="12.75" customHeight="1">
      <c r="A239" s="625"/>
      <c r="B239" s="625"/>
      <c r="C239" s="625"/>
      <c r="D239" s="627"/>
      <c r="E239" s="210"/>
      <c r="F239" s="210"/>
      <c r="G239" s="210"/>
      <c r="H239" s="210"/>
      <c r="I239" s="627"/>
      <c r="J239" s="210"/>
      <c r="K239" s="210"/>
      <c r="L239" s="210"/>
      <c r="M239" s="628"/>
      <c r="N239" s="210"/>
      <c r="O239" s="210"/>
      <c r="P239" s="210"/>
      <c r="Q239" s="210"/>
      <c r="R239" s="210"/>
      <c r="S239" s="210"/>
      <c r="T239" s="210"/>
      <c r="U239" s="210"/>
      <c r="V239" s="210"/>
      <c r="W239" s="210"/>
      <c r="X239" s="210"/>
      <c r="Y239" s="210"/>
      <c r="Z239" s="210"/>
    </row>
    <row r="240" ht="12.75" customHeight="1">
      <c r="A240" s="625"/>
      <c r="B240" s="625"/>
      <c r="C240" s="625"/>
      <c r="D240" s="627"/>
      <c r="E240" s="210"/>
      <c r="F240" s="210"/>
      <c r="G240" s="210"/>
      <c r="H240" s="210"/>
      <c r="I240" s="627"/>
      <c r="J240" s="210"/>
      <c r="K240" s="210"/>
      <c r="L240" s="210"/>
      <c r="M240" s="628"/>
      <c r="N240" s="210"/>
      <c r="O240" s="210"/>
      <c r="P240" s="210"/>
      <c r="Q240" s="210"/>
      <c r="R240" s="210"/>
      <c r="S240" s="210"/>
      <c r="T240" s="210"/>
      <c r="U240" s="210"/>
      <c r="V240" s="210"/>
      <c r="W240" s="210"/>
      <c r="X240" s="210"/>
      <c r="Y240" s="210"/>
      <c r="Z240" s="210"/>
    </row>
    <row r="241" ht="12.75" customHeight="1">
      <c r="A241" s="625"/>
      <c r="B241" s="625"/>
      <c r="C241" s="625"/>
      <c r="D241" s="627"/>
      <c r="E241" s="210"/>
      <c r="F241" s="210"/>
      <c r="G241" s="210"/>
      <c r="H241" s="210"/>
      <c r="I241" s="627"/>
      <c r="J241" s="210"/>
      <c r="K241" s="210"/>
      <c r="L241" s="210"/>
      <c r="M241" s="628"/>
      <c r="N241" s="210"/>
      <c r="O241" s="210"/>
      <c r="P241" s="210"/>
      <c r="Q241" s="210"/>
      <c r="R241" s="210"/>
      <c r="S241" s="210"/>
      <c r="T241" s="210"/>
      <c r="U241" s="210"/>
      <c r="V241" s="210"/>
      <c r="W241" s="210"/>
      <c r="X241" s="210"/>
      <c r="Y241" s="210"/>
      <c r="Z241" s="210"/>
    </row>
    <row r="242" ht="12.75" customHeight="1">
      <c r="A242" s="625"/>
      <c r="B242" s="625"/>
      <c r="C242" s="625"/>
      <c r="D242" s="627"/>
      <c r="E242" s="210"/>
      <c r="F242" s="210"/>
      <c r="G242" s="210"/>
      <c r="H242" s="210"/>
      <c r="I242" s="627"/>
      <c r="J242" s="210"/>
      <c r="K242" s="210"/>
      <c r="L242" s="210"/>
      <c r="M242" s="628"/>
      <c r="N242" s="210"/>
      <c r="O242" s="210"/>
      <c r="P242" s="210"/>
      <c r="Q242" s="210"/>
      <c r="R242" s="210"/>
      <c r="S242" s="210"/>
      <c r="T242" s="210"/>
      <c r="U242" s="210"/>
      <c r="V242" s="210"/>
      <c r="W242" s="210"/>
      <c r="X242" s="210"/>
      <c r="Y242" s="210"/>
      <c r="Z242" s="210"/>
    </row>
    <row r="243" ht="12.75" customHeight="1">
      <c r="A243" s="625"/>
      <c r="B243" s="625"/>
      <c r="C243" s="625"/>
      <c r="D243" s="627"/>
      <c r="E243" s="210"/>
      <c r="F243" s="210"/>
      <c r="G243" s="210"/>
      <c r="H243" s="210"/>
      <c r="I243" s="627"/>
      <c r="J243" s="210"/>
      <c r="K243" s="210"/>
      <c r="L243" s="210"/>
      <c r="M243" s="628"/>
      <c r="N243" s="210"/>
      <c r="O243" s="210"/>
      <c r="P243" s="210"/>
      <c r="Q243" s="210"/>
      <c r="R243" s="210"/>
      <c r="S243" s="210"/>
      <c r="T243" s="210"/>
      <c r="U243" s="210"/>
      <c r="V243" s="210"/>
      <c r="W243" s="210"/>
      <c r="X243" s="210"/>
      <c r="Y243" s="210"/>
      <c r="Z243" s="210"/>
    </row>
    <row r="244" ht="12.75" customHeight="1">
      <c r="A244" s="625"/>
      <c r="B244" s="625"/>
      <c r="C244" s="625"/>
      <c r="D244" s="627"/>
      <c r="E244" s="210"/>
      <c r="F244" s="210"/>
      <c r="G244" s="210"/>
      <c r="H244" s="210"/>
      <c r="I244" s="627"/>
      <c r="J244" s="210"/>
      <c r="K244" s="210"/>
      <c r="L244" s="210"/>
      <c r="M244" s="628"/>
      <c r="N244" s="210"/>
      <c r="O244" s="210"/>
      <c r="P244" s="210"/>
      <c r="Q244" s="210"/>
      <c r="R244" s="210"/>
      <c r="S244" s="210"/>
      <c r="T244" s="210"/>
      <c r="U244" s="210"/>
      <c r="V244" s="210"/>
      <c r="W244" s="210"/>
      <c r="X244" s="210"/>
      <c r="Y244" s="210"/>
      <c r="Z244" s="210"/>
    </row>
    <row r="245" ht="12.75" customHeight="1">
      <c r="A245" s="625"/>
      <c r="B245" s="625"/>
      <c r="C245" s="625"/>
      <c r="D245" s="627"/>
      <c r="E245" s="210"/>
      <c r="F245" s="210"/>
      <c r="G245" s="210"/>
      <c r="H245" s="210"/>
      <c r="I245" s="627"/>
      <c r="J245" s="210"/>
      <c r="K245" s="210"/>
      <c r="L245" s="210"/>
      <c r="M245" s="628"/>
      <c r="N245" s="210"/>
      <c r="O245" s="210"/>
      <c r="P245" s="210"/>
      <c r="Q245" s="210"/>
      <c r="R245" s="210"/>
      <c r="S245" s="210"/>
      <c r="T245" s="210"/>
      <c r="U245" s="210"/>
      <c r="V245" s="210"/>
      <c r="W245" s="210"/>
      <c r="X245" s="210"/>
      <c r="Y245" s="210"/>
      <c r="Z245" s="210"/>
    </row>
    <row r="246" ht="12.75" customHeight="1">
      <c r="A246" s="625"/>
      <c r="B246" s="625"/>
      <c r="C246" s="625"/>
      <c r="D246" s="627"/>
      <c r="E246" s="210"/>
      <c r="F246" s="210"/>
      <c r="G246" s="210"/>
      <c r="H246" s="210"/>
      <c r="I246" s="627"/>
      <c r="J246" s="210"/>
      <c r="K246" s="210"/>
      <c r="L246" s="210"/>
      <c r="M246" s="628"/>
      <c r="N246" s="210"/>
      <c r="O246" s="210"/>
      <c r="P246" s="210"/>
      <c r="Q246" s="210"/>
      <c r="R246" s="210"/>
      <c r="S246" s="210"/>
      <c r="T246" s="210"/>
      <c r="U246" s="210"/>
      <c r="V246" s="210"/>
      <c r="W246" s="210"/>
      <c r="X246" s="210"/>
      <c r="Y246" s="210"/>
      <c r="Z246" s="210"/>
    </row>
    <row r="247" ht="12.75" customHeight="1">
      <c r="A247" s="625"/>
      <c r="B247" s="625"/>
      <c r="C247" s="625"/>
      <c r="D247" s="627"/>
      <c r="E247" s="210"/>
      <c r="F247" s="210"/>
      <c r="G247" s="210"/>
      <c r="H247" s="210"/>
      <c r="I247" s="627"/>
      <c r="J247" s="210"/>
      <c r="K247" s="210"/>
      <c r="L247" s="210"/>
      <c r="M247" s="628"/>
      <c r="N247" s="210"/>
      <c r="O247" s="210"/>
      <c r="P247" s="210"/>
      <c r="Q247" s="210"/>
      <c r="R247" s="210"/>
      <c r="S247" s="210"/>
      <c r="T247" s="210"/>
      <c r="U247" s="210"/>
      <c r="V247" s="210"/>
      <c r="W247" s="210"/>
      <c r="X247" s="210"/>
      <c r="Y247" s="210"/>
      <c r="Z247" s="210"/>
    </row>
    <row r="248" ht="12.75" customHeight="1">
      <c r="A248" s="625"/>
      <c r="B248" s="625"/>
      <c r="C248" s="625"/>
      <c r="D248" s="627"/>
      <c r="E248" s="210"/>
      <c r="F248" s="210"/>
      <c r="G248" s="210"/>
      <c r="H248" s="210"/>
      <c r="I248" s="627"/>
      <c r="J248" s="210"/>
      <c r="K248" s="210"/>
      <c r="L248" s="210"/>
      <c r="M248" s="628"/>
      <c r="N248" s="210"/>
      <c r="O248" s="210"/>
      <c r="P248" s="210"/>
      <c r="Q248" s="210"/>
      <c r="R248" s="210"/>
      <c r="S248" s="210"/>
      <c r="T248" s="210"/>
      <c r="U248" s="210"/>
      <c r="V248" s="210"/>
      <c r="W248" s="210"/>
      <c r="X248" s="210"/>
      <c r="Y248" s="210"/>
      <c r="Z248" s="210"/>
    </row>
    <row r="249" ht="12.75" customHeight="1">
      <c r="A249" s="625"/>
      <c r="B249" s="625"/>
      <c r="C249" s="625"/>
      <c r="D249" s="627"/>
      <c r="E249" s="210"/>
      <c r="F249" s="210"/>
      <c r="G249" s="210"/>
      <c r="H249" s="210"/>
      <c r="I249" s="627"/>
      <c r="J249" s="210"/>
      <c r="K249" s="210"/>
      <c r="L249" s="210"/>
      <c r="M249" s="628"/>
      <c r="N249" s="210"/>
      <c r="O249" s="210"/>
      <c r="P249" s="210"/>
      <c r="Q249" s="210"/>
      <c r="R249" s="210"/>
      <c r="S249" s="210"/>
      <c r="T249" s="210"/>
      <c r="U249" s="210"/>
      <c r="V249" s="210"/>
      <c r="W249" s="210"/>
      <c r="X249" s="210"/>
      <c r="Y249" s="210"/>
      <c r="Z249" s="210"/>
    </row>
    <row r="250" ht="12.75" customHeight="1">
      <c r="A250" s="625"/>
      <c r="B250" s="625"/>
      <c r="C250" s="625"/>
      <c r="D250" s="627"/>
      <c r="E250" s="210"/>
      <c r="F250" s="210"/>
      <c r="G250" s="210"/>
      <c r="H250" s="210"/>
      <c r="I250" s="627"/>
      <c r="J250" s="210"/>
      <c r="K250" s="210"/>
      <c r="L250" s="210"/>
      <c r="M250" s="628"/>
      <c r="N250" s="210"/>
      <c r="O250" s="210"/>
      <c r="P250" s="210"/>
      <c r="Q250" s="210"/>
      <c r="R250" s="210"/>
      <c r="S250" s="210"/>
      <c r="T250" s="210"/>
      <c r="U250" s="210"/>
      <c r="V250" s="210"/>
      <c r="W250" s="210"/>
      <c r="X250" s="210"/>
      <c r="Y250" s="210"/>
      <c r="Z250" s="210"/>
    </row>
    <row r="251" ht="12.75" customHeight="1">
      <c r="A251" s="625"/>
      <c r="B251" s="625"/>
      <c r="C251" s="625"/>
      <c r="D251" s="627"/>
      <c r="E251" s="210"/>
      <c r="F251" s="210"/>
      <c r="G251" s="210"/>
      <c r="H251" s="210"/>
      <c r="I251" s="627"/>
      <c r="J251" s="210"/>
      <c r="K251" s="210"/>
      <c r="L251" s="210"/>
      <c r="M251" s="628"/>
      <c r="N251" s="210"/>
      <c r="O251" s="210"/>
      <c r="P251" s="210"/>
      <c r="Q251" s="210"/>
      <c r="R251" s="210"/>
      <c r="S251" s="210"/>
      <c r="T251" s="210"/>
      <c r="U251" s="210"/>
      <c r="V251" s="210"/>
      <c r="W251" s="210"/>
      <c r="X251" s="210"/>
      <c r="Y251" s="210"/>
      <c r="Z251" s="210"/>
    </row>
    <row r="252" ht="12.75" customHeight="1">
      <c r="A252" s="625"/>
      <c r="B252" s="625"/>
      <c r="C252" s="625"/>
      <c r="D252" s="627"/>
      <c r="E252" s="210"/>
      <c r="F252" s="210"/>
      <c r="G252" s="210"/>
      <c r="H252" s="210"/>
      <c r="I252" s="627"/>
      <c r="J252" s="210"/>
      <c r="K252" s="210"/>
      <c r="L252" s="210"/>
      <c r="M252" s="628"/>
      <c r="N252" s="210"/>
      <c r="O252" s="210"/>
      <c r="P252" s="210"/>
      <c r="Q252" s="210"/>
      <c r="R252" s="210"/>
      <c r="S252" s="210"/>
      <c r="T252" s="210"/>
      <c r="U252" s="210"/>
      <c r="V252" s="210"/>
      <c r="W252" s="210"/>
      <c r="X252" s="210"/>
      <c r="Y252" s="210"/>
      <c r="Z252" s="210"/>
    </row>
    <row r="253" ht="12.75" customHeight="1">
      <c r="A253" s="625"/>
      <c r="B253" s="625"/>
      <c r="C253" s="625"/>
      <c r="D253" s="627"/>
      <c r="E253" s="210"/>
      <c r="F253" s="210"/>
      <c r="G253" s="210"/>
      <c r="H253" s="210"/>
      <c r="I253" s="627"/>
      <c r="J253" s="210"/>
      <c r="K253" s="210"/>
      <c r="L253" s="210"/>
      <c r="M253" s="628"/>
      <c r="N253" s="210"/>
      <c r="O253" s="210"/>
      <c r="P253" s="210"/>
      <c r="Q253" s="210"/>
      <c r="R253" s="210"/>
      <c r="S253" s="210"/>
      <c r="T253" s="210"/>
      <c r="U253" s="210"/>
      <c r="V253" s="210"/>
      <c r="W253" s="210"/>
      <c r="X253" s="210"/>
      <c r="Y253" s="210"/>
      <c r="Z253" s="210"/>
    </row>
    <row r="254" ht="12.75" customHeight="1">
      <c r="A254" s="625"/>
      <c r="B254" s="625"/>
      <c r="C254" s="625"/>
      <c r="D254" s="627"/>
      <c r="E254" s="210"/>
      <c r="F254" s="210"/>
      <c r="G254" s="210"/>
      <c r="H254" s="210"/>
      <c r="I254" s="627"/>
      <c r="J254" s="210"/>
      <c r="K254" s="210"/>
      <c r="L254" s="210"/>
      <c r="M254" s="628"/>
      <c r="N254" s="210"/>
      <c r="O254" s="210"/>
      <c r="P254" s="210"/>
      <c r="Q254" s="210"/>
      <c r="R254" s="210"/>
      <c r="S254" s="210"/>
      <c r="T254" s="210"/>
      <c r="U254" s="210"/>
      <c r="V254" s="210"/>
      <c r="W254" s="210"/>
      <c r="X254" s="210"/>
      <c r="Y254" s="210"/>
      <c r="Z254" s="210"/>
    </row>
    <row r="255" ht="12.75" customHeight="1">
      <c r="A255" s="625"/>
      <c r="B255" s="625"/>
      <c r="C255" s="625"/>
      <c r="D255" s="627"/>
      <c r="E255" s="210"/>
      <c r="F255" s="210"/>
      <c r="G255" s="210"/>
      <c r="H255" s="210"/>
      <c r="I255" s="627"/>
      <c r="J255" s="210"/>
      <c r="K255" s="210"/>
      <c r="L255" s="210"/>
      <c r="M255" s="628"/>
      <c r="N255" s="210"/>
      <c r="O255" s="210"/>
      <c r="P255" s="210"/>
      <c r="Q255" s="210"/>
      <c r="R255" s="210"/>
      <c r="S255" s="210"/>
      <c r="T255" s="210"/>
      <c r="U255" s="210"/>
      <c r="V255" s="210"/>
      <c r="W255" s="210"/>
      <c r="X255" s="210"/>
      <c r="Y255" s="210"/>
      <c r="Z255" s="210"/>
    </row>
    <row r="256" ht="12.75" customHeight="1">
      <c r="A256" s="625"/>
      <c r="B256" s="625"/>
      <c r="C256" s="625"/>
      <c r="D256" s="627"/>
      <c r="E256" s="210"/>
      <c r="F256" s="210"/>
      <c r="G256" s="210"/>
      <c r="H256" s="210"/>
      <c r="I256" s="627"/>
      <c r="J256" s="210"/>
      <c r="K256" s="210"/>
      <c r="L256" s="210"/>
      <c r="M256" s="628"/>
      <c r="N256" s="210"/>
      <c r="O256" s="210"/>
      <c r="P256" s="210"/>
      <c r="Q256" s="210"/>
      <c r="R256" s="210"/>
      <c r="S256" s="210"/>
      <c r="T256" s="210"/>
      <c r="U256" s="210"/>
      <c r="V256" s="210"/>
      <c r="W256" s="210"/>
      <c r="X256" s="210"/>
      <c r="Y256" s="210"/>
      <c r="Z256" s="210"/>
    </row>
    <row r="257" ht="12.75" customHeight="1">
      <c r="A257" s="625"/>
      <c r="B257" s="625"/>
      <c r="C257" s="625"/>
      <c r="D257" s="627"/>
      <c r="E257" s="210"/>
      <c r="F257" s="210"/>
      <c r="G257" s="210"/>
      <c r="H257" s="210"/>
      <c r="I257" s="627"/>
      <c r="J257" s="210"/>
      <c r="K257" s="210"/>
      <c r="L257" s="210"/>
      <c r="M257" s="628"/>
      <c r="N257" s="210"/>
      <c r="O257" s="210"/>
      <c r="P257" s="210"/>
      <c r="Q257" s="210"/>
      <c r="R257" s="210"/>
      <c r="S257" s="210"/>
      <c r="T257" s="210"/>
      <c r="U257" s="210"/>
      <c r="V257" s="210"/>
      <c r="W257" s="210"/>
      <c r="X257" s="210"/>
      <c r="Y257" s="210"/>
      <c r="Z257" s="210"/>
    </row>
    <row r="258" ht="12.75" customHeight="1">
      <c r="A258" s="625"/>
      <c r="B258" s="625"/>
      <c r="C258" s="625"/>
      <c r="D258" s="627"/>
      <c r="E258" s="210"/>
      <c r="F258" s="210"/>
      <c r="G258" s="210"/>
      <c r="H258" s="210"/>
      <c r="I258" s="627"/>
      <c r="J258" s="210"/>
      <c r="K258" s="210"/>
      <c r="L258" s="210"/>
      <c r="M258" s="628"/>
      <c r="N258" s="210"/>
      <c r="O258" s="210"/>
      <c r="P258" s="210"/>
      <c r="Q258" s="210"/>
      <c r="R258" s="210"/>
      <c r="S258" s="210"/>
      <c r="T258" s="210"/>
      <c r="U258" s="210"/>
      <c r="V258" s="210"/>
      <c r="W258" s="210"/>
      <c r="X258" s="210"/>
      <c r="Y258" s="210"/>
      <c r="Z258" s="210"/>
    </row>
    <row r="259" ht="12.75" customHeight="1">
      <c r="A259" s="625"/>
      <c r="B259" s="625"/>
      <c r="C259" s="625"/>
      <c r="D259" s="627"/>
      <c r="E259" s="210"/>
      <c r="F259" s="210"/>
      <c r="G259" s="210"/>
      <c r="H259" s="210"/>
      <c r="I259" s="627"/>
      <c r="J259" s="210"/>
      <c r="K259" s="210"/>
      <c r="L259" s="210"/>
      <c r="M259" s="628"/>
      <c r="N259" s="210"/>
      <c r="O259" s="210"/>
      <c r="P259" s="210"/>
      <c r="Q259" s="210"/>
      <c r="R259" s="210"/>
      <c r="S259" s="210"/>
      <c r="T259" s="210"/>
      <c r="U259" s="210"/>
      <c r="V259" s="210"/>
      <c r="W259" s="210"/>
      <c r="X259" s="210"/>
      <c r="Y259" s="210"/>
      <c r="Z259" s="210"/>
    </row>
    <row r="260" ht="12.75" customHeight="1">
      <c r="A260" s="625"/>
      <c r="B260" s="625"/>
      <c r="C260" s="625"/>
      <c r="D260" s="627"/>
      <c r="E260" s="210"/>
      <c r="F260" s="210"/>
      <c r="G260" s="210"/>
      <c r="H260" s="210"/>
      <c r="I260" s="627"/>
      <c r="J260" s="210"/>
      <c r="K260" s="210"/>
      <c r="L260" s="210"/>
      <c r="M260" s="628"/>
      <c r="N260" s="210"/>
      <c r="O260" s="210"/>
      <c r="P260" s="210"/>
      <c r="Q260" s="210"/>
      <c r="R260" s="210"/>
      <c r="S260" s="210"/>
      <c r="T260" s="210"/>
      <c r="U260" s="210"/>
      <c r="V260" s="210"/>
      <c r="W260" s="210"/>
      <c r="X260" s="210"/>
      <c r="Y260" s="210"/>
      <c r="Z260" s="210"/>
    </row>
    <row r="261" ht="12.75" customHeight="1">
      <c r="A261" s="625"/>
      <c r="B261" s="625"/>
      <c r="C261" s="625"/>
      <c r="D261" s="627"/>
      <c r="E261" s="210"/>
      <c r="F261" s="210"/>
      <c r="G261" s="210"/>
      <c r="H261" s="210"/>
      <c r="I261" s="627"/>
      <c r="J261" s="210"/>
      <c r="K261" s="210"/>
      <c r="L261" s="210"/>
      <c r="M261" s="628"/>
      <c r="N261" s="210"/>
      <c r="O261" s="210"/>
      <c r="P261" s="210"/>
      <c r="Q261" s="210"/>
      <c r="R261" s="210"/>
      <c r="S261" s="210"/>
      <c r="T261" s="210"/>
      <c r="U261" s="210"/>
      <c r="V261" s="210"/>
      <c r="W261" s="210"/>
      <c r="X261" s="210"/>
      <c r="Y261" s="210"/>
      <c r="Z261" s="210"/>
    </row>
    <row r="262" ht="12.75" customHeight="1">
      <c r="A262" s="625"/>
      <c r="B262" s="625"/>
      <c r="C262" s="625"/>
      <c r="D262" s="627"/>
      <c r="E262" s="210"/>
      <c r="F262" s="210"/>
      <c r="G262" s="210"/>
      <c r="H262" s="210"/>
      <c r="I262" s="627"/>
      <c r="J262" s="210"/>
      <c r="K262" s="210"/>
      <c r="L262" s="210"/>
      <c r="M262" s="628"/>
      <c r="N262" s="210"/>
      <c r="O262" s="210"/>
      <c r="P262" s="210"/>
      <c r="Q262" s="210"/>
      <c r="R262" s="210"/>
      <c r="S262" s="210"/>
      <c r="T262" s="210"/>
      <c r="U262" s="210"/>
      <c r="V262" s="210"/>
      <c r="W262" s="210"/>
      <c r="X262" s="210"/>
      <c r="Y262" s="210"/>
      <c r="Z262" s="210"/>
    </row>
    <row r="263" ht="12.75" customHeight="1">
      <c r="A263" s="625"/>
      <c r="B263" s="625"/>
      <c r="C263" s="625"/>
      <c r="D263" s="627"/>
      <c r="E263" s="210"/>
      <c r="F263" s="210"/>
      <c r="G263" s="210"/>
      <c r="H263" s="210"/>
      <c r="I263" s="627"/>
      <c r="J263" s="210"/>
      <c r="K263" s="210"/>
      <c r="L263" s="210"/>
      <c r="M263" s="628"/>
      <c r="N263" s="210"/>
      <c r="O263" s="210"/>
      <c r="P263" s="210"/>
      <c r="Q263" s="210"/>
      <c r="R263" s="210"/>
      <c r="S263" s="210"/>
      <c r="T263" s="210"/>
      <c r="U263" s="210"/>
      <c r="V263" s="210"/>
      <c r="W263" s="210"/>
      <c r="X263" s="210"/>
      <c r="Y263" s="210"/>
      <c r="Z263" s="210"/>
    </row>
    <row r="264" ht="12.75" customHeight="1">
      <c r="A264" s="625"/>
      <c r="B264" s="625"/>
      <c r="C264" s="625"/>
      <c r="D264" s="627"/>
      <c r="E264" s="210"/>
      <c r="F264" s="210"/>
      <c r="G264" s="210"/>
      <c r="H264" s="210"/>
      <c r="I264" s="627"/>
      <c r="J264" s="210"/>
      <c r="K264" s="210"/>
      <c r="L264" s="210"/>
      <c r="M264" s="628"/>
      <c r="N264" s="210"/>
      <c r="O264" s="210"/>
      <c r="P264" s="210"/>
      <c r="Q264" s="210"/>
      <c r="R264" s="210"/>
      <c r="S264" s="210"/>
      <c r="T264" s="210"/>
      <c r="U264" s="210"/>
      <c r="V264" s="210"/>
      <c r="W264" s="210"/>
      <c r="X264" s="210"/>
      <c r="Y264" s="210"/>
      <c r="Z264" s="210"/>
    </row>
    <row r="265" ht="12.75" customHeight="1">
      <c r="A265" s="625"/>
      <c r="B265" s="625"/>
      <c r="C265" s="625"/>
      <c r="D265" s="627"/>
      <c r="E265" s="210"/>
      <c r="F265" s="210"/>
      <c r="G265" s="210"/>
      <c r="H265" s="210"/>
      <c r="I265" s="627"/>
      <c r="J265" s="210"/>
      <c r="K265" s="210"/>
      <c r="L265" s="210"/>
      <c r="M265" s="628"/>
      <c r="N265" s="210"/>
      <c r="O265" s="210"/>
      <c r="P265" s="210"/>
      <c r="Q265" s="210"/>
      <c r="R265" s="210"/>
      <c r="S265" s="210"/>
      <c r="T265" s="210"/>
      <c r="U265" s="210"/>
      <c r="V265" s="210"/>
      <c r="W265" s="210"/>
      <c r="X265" s="210"/>
      <c r="Y265" s="210"/>
      <c r="Z265" s="210"/>
    </row>
    <row r="266" ht="12.75" customHeight="1">
      <c r="A266" s="625"/>
      <c r="B266" s="625"/>
      <c r="C266" s="625"/>
      <c r="D266" s="627"/>
      <c r="E266" s="210"/>
      <c r="F266" s="210"/>
      <c r="G266" s="210"/>
      <c r="H266" s="210"/>
      <c r="I266" s="627"/>
      <c r="J266" s="210"/>
      <c r="K266" s="210"/>
      <c r="L266" s="210"/>
      <c r="M266" s="628"/>
      <c r="N266" s="210"/>
      <c r="O266" s="210"/>
      <c r="P266" s="210"/>
      <c r="Q266" s="210"/>
      <c r="R266" s="210"/>
      <c r="S266" s="210"/>
      <c r="T266" s="210"/>
      <c r="U266" s="210"/>
      <c r="V266" s="210"/>
      <c r="W266" s="210"/>
      <c r="X266" s="210"/>
      <c r="Y266" s="210"/>
      <c r="Z266" s="210"/>
    </row>
    <row r="267" ht="12.75" customHeight="1">
      <c r="A267" s="625"/>
      <c r="B267" s="625"/>
      <c r="C267" s="625"/>
      <c r="D267" s="627"/>
      <c r="E267" s="210"/>
      <c r="F267" s="210"/>
      <c r="G267" s="210"/>
      <c r="H267" s="210"/>
      <c r="I267" s="627"/>
      <c r="J267" s="210"/>
      <c r="K267" s="210"/>
      <c r="L267" s="210"/>
      <c r="M267" s="628"/>
      <c r="N267" s="210"/>
      <c r="O267" s="210"/>
      <c r="P267" s="210"/>
      <c r="Q267" s="210"/>
      <c r="R267" s="210"/>
      <c r="S267" s="210"/>
      <c r="T267" s="210"/>
      <c r="U267" s="210"/>
      <c r="V267" s="210"/>
      <c r="W267" s="210"/>
      <c r="X267" s="210"/>
      <c r="Y267" s="210"/>
      <c r="Z267" s="210"/>
    </row>
    <row r="268" ht="12.75" customHeight="1">
      <c r="A268" s="625"/>
      <c r="B268" s="625"/>
      <c r="C268" s="625"/>
      <c r="D268" s="627"/>
      <c r="E268" s="210"/>
      <c r="F268" s="210"/>
      <c r="G268" s="210"/>
      <c r="H268" s="210"/>
      <c r="I268" s="627"/>
      <c r="J268" s="210"/>
      <c r="K268" s="210"/>
      <c r="L268" s="210"/>
      <c r="M268" s="628"/>
      <c r="N268" s="210"/>
      <c r="O268" s="210"/>
      <c r="P268" s="210"/>
      <c r="Q268" s="210"/>
      <c r="R268" s="210"/>
      <c r="S268" s="210"/>
      <c r="T268" s="210"/>
      <c r="U268" s="210"/>
      <c r="V268" s="210"/>
      <c r="W268" s="210"/>
      <c r="X268" s="210"/>
      <c r="Y268" s="210"/>
      <c r="Z268" s="210"/>
    </row>
    <row r="269" ht="12.75" customHeight="1">
      <c r="A269" s="625"/>
      <c r="B269" s="625"/>
      <c r="C269" s="625"/>
      <c r="D269" s="627"/>
      <c r="E269" s="210"/>
      <c r="F269" s="210"/>
      <c r="G269" s="210"/>
      <c r="H269" s="210"/>
      <c r="I269" s="627"/>
      <c r="J269" s="210"/>
      <c r="K269" s="210"/>
      <c r="L269" s="210"/>
      <c r="M269" s="628"/>
      <c r="N269" s="210"/>
      <c r="O269" s="210"/>
      <c r="P269" s="210"/>
      <c r="Q269" s="210"/>
      <c r="R269" s="210"/>
      <c r="S269" s="210"/>
      <c r="T269" s="210"/>
      <c r="U269" s="210"/>
      <c r="V269" s="210"/>
      <c r="W269" s="210"/>
      <c r="X269" s="210"/>
      <c r="Y269" s="210"/>
      <c r="Z269" s="210"/>
    </row>
    <row r="270" ht="12.75" customHeight="1">
      <c r="A270" s="625"/>
      <c r="B270" s="625"/>
      <c r="C270" s="625"/>
      <c r="D270" s="627"/>
      <c r="E270" s="210"/>
      <c r="F270" s="210"/>
      <c r="G270" s="210"/>
      <c r="H270" s="210"/>
      <c r="I270" s="627"/>
      <c r="J270" s="210"/>
      <c r="K270" s="210"/>
      <c r="L270" s="210"/>
      <c r="M270" s="628"/>
      <c r="N270" s="210"/>
      <c r="O270" s="210"/>
      <c r="P270" s="210"/>
      <c r="Q270" s="210"/>
      <c r="R270" s="210"/>
      <c r="S270" s="210"/>
      <c r="T270" s="210"/>
      <c r="U270" s="210"/>
      <c r="V270" s="210"/>
      <c r="W270" s="210"/>
      <c r="X270" s="210"/>
      <c r="Y270" s="210"/>
      <c r="Z270" s="210"/>
    </row>
    <row r="271" ht="12.75" customHeight="1">
      <c r="A271" s="625"/>
      <c r="B271" s="625"/>
      <c r="C271" s="625"/>
      <c r="D271" s="627"/>
      <c r="E271" s="210"/>
      <c r="F271" s="210"/>
      <c r="G271" s="210"/>
      <c r="H271" s="210"/>
      <c r="I271" s="627"/>
      <c r="J271" s="210"/>
      <c r="K271" s="210"/>
      <c r="L271" s="210"/>
      <c r="M271" s="628"/>
      <c r="N271" s="210"/>
      <c r="O271" s="210"/>
      <c r="P271" s="210"/>
      <c r="Q271" s="210"/>
      <c r="R271" s="210"/>
      <c r="S271" s="210"/>
      <c r="T271" s="210"/>
      <c r="U271" s="210"/>
      <c r="V271" s="210"/>
      <c r="W271" s="210"/>
      <c r="X271" s="210"/>
      <c r="Y271" s="210"/>
      <c r="Z271" s="210"/>
    </row>
    <row r="272" ht="12.75" customHeight="1">
      <c r="A272" s="625"/>
      <c r="B272" s="625"/>
      <c r="C272" s="625"/>
      <c r="D272" s="627"/>
      <c r="E272" s="210"/>
      <c r="F272" s="210"/>
      <c r="G272" s="210"/>
      <c r="H272" s="210"/>
      <c r="I272" s="627"/>
      <c r="J272" s="210"/>
      <c r="K272" s="210"/>
      <c r="L272" s="210"/>
      <c r="M272" s="628"/>
      <c r="N272" s="210"/>
      <c r="O272" s="210"/>
      <c r="P272" s="210"/>
      <c r="Q272" s="210"/>
      <c r="R272" s="210"/>
      <c r="S272" s="210"/>
      <c r="T272" s="210"/>
      <c r="U272" s="210"/>
      <c r="V272" s="210"/>
      <c r="W272" s="210"/>
      <c r="X272" s="210"/>
      <c r="Y272" s="210"/>
      <c r="Z272" s="210"/>
    </row>
    <row r="273" ht="12.75" customHeight="1">
      <c r="A273" s="625"/>
      <c r="B273" s="625"/>
      <c r="C273" s="625"/>
      <c r="D273" s="627"/>
      <c r="E273" s="210"/>
      <c r="F273" s="210"/>
      <c r="G273" s="210"/>
      <c r="H273" s="210"/>
      <c r="I273" s="627"/>
      <c r="J273" s="210"/>
      <c r="K273" s="210"/>
      <c r="L273" s="210"/>
      <c r="M273" s="628"/>
      <c r="N273" s="210"/>
      <c r="O273" s="210"/>
      <c r="P273" s="210"/>
      <c r="Q273" s="210"/>
      <c r="R273" s="210"/>
      <c r="S273" s="210"/>
      <c r="T273" s="210"/>
      <c r="U273" s="210"/>
      <c r="V273" s="210"/>
      <c r="W273" s="210"/>
      <c r="X273" s="210"/>
      <c r="Y273" s="210"/>
      <c r="Z273" s="210"/>
    </row>
    <row r="274" ht="12.75" customHeight="1">
      <c r="A274" s="625"/>
      <c r="B274" s="625"/>
      <c r="C274" s="625"/>
      <c r="D274" s="627"/>
      <c r="E274" s="210"/>
      <c r="F274" s="210"/>
      <c r="G274" s="210"/>
      <c r="H274" s="210"/>
      <c r="I274" s="627"/>
      <c r="J274" s="210"/>
      <c r="K274" s="210"/>
      <c r="L274" s="210"/>
      <c r="M274" s="628"/>
      <c r="N274" s="210"/>
      <c r="O274" s="210"/>
      <c r="P274" s="210"/>
      <c r="Q274" s="210"/>
      <c r="R274" s="210"/>
      <c r="S274" s="210"/>
      <c r="T274" s="210"/>
      <c r="U274" s="210"/>
      <c r="V274" s="210"/>
      <c r="W274" s="210"/>
      <c r="X274" s="210"/>
      <c r="Y274" s="210"/>
      <c r="Z274" s="210"/>
    </row>
    <row r="275" ht="12.75" customHeight="1">
      <c r="A275" s="625"/>
      <c r="B275" s="625"/>
      <c r="C275" s="625"/>
      <c r="D275" s="627"/>
      <c r="E275" s="210"/>
      <c r="F275" s="210"/>
      <c r="G275" s="210"/>
      <c r="H275" s="210"/>
      <c r="I275" s="627"/>
      <c r="J275" s="210"/>
      <c r="K275" s="210"/>
      <c r="L275" s="210"/>
      <c r="M275" s="628"/>
      <c r="N275" s="210"/>
      <c r="O275" s="210"/>
      <c r="P275" s="210"/>
      <c r="Q275" s="210"/>
      <c r="R275" s="210"/>
      <c r="S275" s="210"/>
      <c r="T275" s="210"/>
      <c r="U275" s="210"/>
      <c r="V275" s="210"/>
      <c r="W275" s="210"/>
      <c r="X275" s="210"/>
      <c r="Y275" s="210"/>
      <c r="Z275" s="210"/>
    </row>
    <row r="276" ht="12.75" customHeight="1">
      <c r="A276" s="625"/>
      <c r="B276" s="625"/>
      <c r="C276" s="625"/>
      <c r="D276" s="627"/>
      <c r="E276" s="210"/>
      <c r="F276" s="210"/>
      <c r="G276" s="210"/>
      <c r="H276" s="210"/>
      <c r="I276" s="627"/>
      <c r="J276" s="210"/>
      <c r="K276" s="210"/>
      <c r="L276" s="210"/>
      <c r="M276" s="628"/>
      <c r="N276" s="210"/>
      <c r="O276" s="210"/>
      <c r="P276" s="210"/>
      <c r="Q276" s="210"/>
      <c r="R276" s="210"/>
      <c r="S276" s="210"/>
      <c r="T276" s="210"/>
      <c r="U276" s="210"/>
      <c r="V276" s="210"/>
      <c r="W276" s="210"/>
      <c r="X276" s="210"/>
      <c r="Y276" s="210"/>
      <c r="Z276" s="210"/>
    </row>
    <row r="277" ht="12.75" customHeight="1">
      <c r="A277" s="625"/>
      <c r="B277" s="625"/>
      <c r="C277" s="625"/>
      <c r="D277" s="627"/>
      <c r="E277" s="210"/>
      <c r="F277" s="210"/>
      <c r="G277" s="210"/>
      <c r="H277" s="210"/>
      <c r="I277" s="627"/>
      <c r="J277" s="210"/>
      <c r="K277" s="210"/>
      <c r="L277" s="210"/>
      <c r="M277" s="628"/>
      <c r="N277" s="210"/>
      <c r="O277" s="210"/>
      <c r="P277" s="210"/>
      <c r="Q277" s="210"/>
      <c r="R277" s="210"/>
      <c r="S277" s="210"/>
      <c r="T277" s="210"/>
      <c r="U277" s="210"/>
      <c r="V277" s="210"/>
      <c r="W277" s="210"/>
      <c r="X277" s="210"/>
      <c r="Y277" s="210"/>
      <c r="Z277" s="210"/>
    </row>
    <row r="278" ht="12.75" customHeight="1">
      <c r="A278" s="625"/>
      <c r="B278" s="625"/>
      <c r="C278" s="625"/>
      <c r="D278" s="627"/>
      <c r="E278" s="210"/>
      <c r="F278" s="210"/>
      <c r="G278" s="210"/>
      <c r="H278" s="210"/>
      <c r="I278" s="627"/>
      <c r="J278" s="210"/>
      <c r="K278" s="210"/>
      <c r="L278" s="210"/>
      <c r="M278" s="628"/>
      <c r="N278" s="210"/>
      <c r="O278" s="210"/>
      <c r="P278" s="210"/>
      <c r="Q278" s="210"/>
      <c r="R278" s="210"/>
      <c r="S278" s="210"/>
      <c r="T278" s="210"/>
      <c r="U278" s="210"/>
      <c r="V278" s="210"/>
      <c r="W278" s="210"/>
      <c r="X278" s="210"/>
      <c r="Y278" s="210"/>
      <c r="Z278" s="210"/>
    </row>
    <row r="279" ht="12.75" customHeight="1">
      <c r="A279" s="625"/>
      <c r="B279" s="625"/>
      <c r="C279" s="625"/>
      <c r="D279" s="627"/>
      <c r="E279" s="210"/>
      <c r="F279" s="210"/>
      <c r="G279" s="210"/>
      <c r="H279" s="210"/>
      <c r="I279" s="627"/>
      <c r="J279" s="210"/>
      <c r="K279" s="210"/>
      <c r="L279" s="210"/>
      <c r="M279" s="628"/>
      <c r="N279" s="210"/>
      <c r="O279" s="210"/>
      <c r="P279" s="210"/>
      <c r="Q279" s="210"/>
      <c r="R279" s="210"/>
      <c r="S279" s="210"/>
      <c r="T279" s="210"/>
      <c r="U279" s="210"/>
      <c r="V279" s="210"/>
      <c r="W279" s="210"/>
      <c r="X279" s="210"/>
      <c r="Y279" s="210"/>
      <c r="Z279" s="210"/>
    </row>
    <row r="280" ht="12.75" customHeight="1">
      <c r="A280" s="625"/>
      <c r="B280" s="625"/>
      <c r="C280" s="625"/>
      <c r="D280" s="627"/>
      <c r="E280" s="210"/>
      <c r="F280" s="210"/>
      <c r="G280" s="210"/>
      <c r="H280" s="210"/>
      <c r="I280" s="627"/>
      <c r="J280" s="210"/>
      <c r="K280" s="210"/>
      <c r="L280" s="210"/>
      <c r="M280" s="628"/>
      <c r="N280" s="210"/>
      <c r="O280" s="210"/>
      <c r="P280" s="210"/>
      <c r="Q280" s="210"/>
      <c r="R280" s="210"/>
      <c r="S280" s="210"/>
      <c r="T280" s="210"/>
      <c r="U280" s="210"/>
      <c r="V280" s="210"/>
      <c r="W280" s="210"/>
      <c r="X280" s="210"/>
      <c r="Y280" s="210"/>
      <c r="Z280" s="210"/>
    </row>
    <row r="281" ht="12.75" customHeight="1">
      <c r="A281" s="625"/>
      <c r="B281" s="625"/>
      <c r="C281" s="625"/>
      <c r="D281" s="627"/>
      <c r="E281" s="210"/>
      <c r="F281" s="210"/>
      <c r="G281" s="210"/>
      <c r="H281" s="210"/>
      <c r="I281" s="627"/>
      <c r="J281" s="210"/>
      <c r="K281" s="210"/>
      <c r="L281" s="210"/>
      <c r="M281" s="628"/>
      <c r="N281" s="210"/>
      <c r="O281" s="210"/>
      <c r="P281" s="210"/>
      <c r="Q281" s="210"/>
      <c r="R281" s="210"/>
      <c r="S281" s="210"/>
      <c r="T281" s="210"/>
      <c r="U281" s="210"/>
      <c r="V281" s="210"/>
      <c r="W281" s="210"/>
      <c r="X281" s="210"/>
      <c r="Y281" s="210"/>
      <c r="Z281" s="210"/>
    </row>
    <row r="282" ht="12.75" customHeight="1">
      <c r="A282" s="625"/>
      <c r="B282" s="625"/>
      <c r="C282" s="625"/>
      <c r="D282" s="627"/>
      <c r="E282" s="210"/>
      <c r="F282" s="210"/>
      <c r="G282" s="210"/>
      <c r="H282" s="210"/>
      <c r="I282" s="627"/>
      <c r="J282" s="210"/>
      <c r="K282" s="210"/>
      <c r="L282" s="210"/>
      <c r="M282" s="628"/>
      <c r="N282" s="210"/>
      <c r="O282" s="210"/>
      <c r="P282" s="210"/>
      <c r="Q282" s="210"/>
      <c r="R282" s="210"/>
      <c r="S282" s="210"/>
      <c r="T282" s="210"/>
      <c r="U282" s="210"/>
      <c r="V282" s="210"/>
      <c r="W282" s="210"/>
      <c r="X282" s="210"/>
      <c r="Y282" s="210"/>
      <c r="Z282" s="210"/>
    </row>
    <row r="283" ht="12.75" customHeight="1">
      <c r="A283" s="625"/>
      <c r="B283" s="625"/>
      <c r="C283" s="625"/>
      <c r="D283" s="627"/>
      <c r="E283" s="210"/>
      <c r="F283" s="210"/>
      <c r="G283" s="210"/>
      <c r="H283" s="210"/>
      <c r="I283" s="627"/>
      <c r="J283" s="210"/>
      <c r="K283" s="210"/>
      <c r="L283" s="210"/>
      <c r="M283" s="628"/>
      <c r="N283" s="210"/>
      <c r="O283" s="210"/>
      <c r="P283" s="210"/>
      <c r="Q283" s="210"/>
      <c r="R283" s="210"/>
      <c r="S283" s="210"/>
      <c r="T283" s="210"/>
      <c r="U283" s="210"/>
      <c r="V283" s="210"/>
      <c r="W283" s="210"/>
      <c r="X283" s="210"/>
      <c r="Y283" s="210"/>
      <c r="Z283" s="210"/>
    </row>
    <row r="284" ht="12.75" customHeight="1">
      <c r="A284" s="625"/>
      <c r="B284" s="625"/>
      <c r="C284" s="625"/>
      <c r="D284" s="627"/>
      <c r="E284" s="210"/>
      <c r="F284" s="210"/>
      <c r="G284" s="210"/>
      <c r="H284" s="210"/>
      <c r="I284" s="627"/>
      <c r="J284" s="210"/>
      <c r="K284" s="210"/>
      <c r="L284" s="210"/>
      <c r="M284" s="628"/>
      <c r="N284" s="210"/>
      <c r="O284" s="210"/>
      <c r="P284" s="210"/>
      <c r="Q284" s="210"/>
      <c r="R284" s="210"/>
      <c r="S284" s="210"/>
      <c r="T284" s="210"/>
      <c r="U284" s="210"/>
      <c r="V284" s="210"/>
      <c r="W284" s="210"/>
      <c r="X284" s="210"/>
      <c r="Y284" s="210"/>
      <c r="Z284" s="210"/>
    </row>
    <row r="285" ht="12.75" customHeight="1">
      <c r="A285" s="625"/>
      <c r="B285" s="625"/>
      <c r="C285" s="625"/>
      <c r="D285" s="627"/>
      <c r="E285" s="210"/>
      <c r="F285" s="210"/>
      <c r="G285" s="210"/>
      <c r="H285" s="210"/>
      <c r="I285" s="627"/>
      <c r="J285" s="210"/>
      <c r="K285" s="210"/>
      <c r="L285" s="210"/>
      <c r="M285" s="628"/>
      <c r="N285" s="210"/>
      <c r="O285" s="210"/>
      <c r="P285" s="210"/>
      <c r="Q285" s="210"/>
      <c r="R285" s="210"/>
      <c r="S285" s="210"/>
      <c r="T285" s="210"/>
      <c r="U285" s="210"/>
      <c r="V285" s="210"/>
      <c r="W285" s="210"/>
      <c r="X285" s="210"/>
      <c r="Y285" s="210"/>
      <c r="Z285" s="210"/>
    </row>
    <row r="286" ht="12.75" customHeight="1">
      <c r="A286" s="625"/>
      <c r="B286" s="625"/>
      <c r="C286" s="625"/>
      <c r="D286" s="627"/>
      <c r="E286" s="210"/>
      <c r="F286" s="210"/>
      <c r="G286" s="210"/>
      <c r="H286" s="210"/>
      <c r="I286" s="627"/>
      <c r="J286" s="210"/>
      <c r="K286" s="210"/>
      <c r="L286" s="210"/>
      <c r="M286" s="628"/>
      <c r="N286" s="210"/>
      <c r="O286" s="210"/>
      <c r="P286" s="210"/>
      <c r="Q286" s="210"/>
      <c r="R286" s="210"/>
      <c r="S286" s="210"/>
      <c r="T286" s="210"/>
      <c r="U286" s="210"/>
      <c r="V286" s="210"/>
      <c r="W286" s="210"/>
      <c r="X286" s="210"/>
      <c r="Y286" s="210"/>
      <c r="Z286" s="210"/>
    </row>
    <row r="287" ht="12.75" customHeight="1">
      <c r="A287" s="625"/>
      <c r="B287" s="625"/>
      <c r="C287" s="625"/>
      <c r="D287" s="627"/>
      <c r="E287" s="210"/>
      <c r="F287" s="210"/>
      <c r="G287" s="210"/>
      <c r="H287" s="210"/>
      <c r="I287" s="627"/>
      <c r="J287" s="210"/>
      <c r="K287" s="210"/>
      <c r="L287" s="210"/>
      <c r="M287" s="628"/>
      <c r="N287" s="210"/>
      <c r="O287" s="210"/>
      <c r="P287" s="210"/>
      <c r="Q287" s="210"/>
      <c r="R287" s="210"/>
      <c r="S287" s="210"/>
      <c r="T287" s="210"/>
      <c r="U287" s="210"/>
      <c r="V287" s="210"/>
      <c r="W287" s="210"/>
      <c r="X287" s="210"/>
      <c r="Y287" s="210"/>
      <c r="Z287" s="210"/>
    </row>
    <row r="288" ht="12.75" customHeight="1">
      <c r="A288" s="625"/>
      <c r="B288" s="625"/>
      <c r="C288" s="625"/>
      <c r="D288" s="627"/>
      <c r="E288" s="210"/>
      <c r="F288" s="210"/>
      <c r="G288" s="210"/>
      <c r="H288" s="210"/>
      <c r="I288" s="627"/>
      <c r="J288" s="210"/>
      <c r="K288" s="210"/>
      <c r="L288" s="210"/>
      <c r="M288" s="628"/>
      <c r="N288" s="210"/>
      <c r="O288" s="210"/>
      <c r="P288" s="210"/>
      <c r="Q288" s="210"/>
      <c r="R288" s="210"/>
      <c r="S288" s="210"/>
      <c r="T288" s="210"/>
      <c r="U288" s="210"/>
      <c r="V288" s="210"/>
      <c r="W288" s="210"/>
      <c r="X288" s="210"/>
      <c r="Y288" s="210"/>
      <c r="Z288" s="210"/>
    </row>
    <row r="289" ht="12.75" customHeight="1">
      <c r="A289" s="625"/>
      <c r="B289" s="625"/>
      <c r="C289" s="625"/>
      <c r="D289" s="627"/>
      <c r="E289" s="210"/>
      <c r="F289" s="210"/>
      <c r="G289" s="210"/>
      <c r="H289" s="210"/>
      <c r="I289" s="627"/>
      <c r="J289" s="210"/>
      <c r="K289" s="210"/>
      <c r="L289" s="210"/>
      <c r="M289" s="628"/>
      <c r="N289" s="210"/>
      <c r="O289" s="210"/>
      <c r="P289" s="210"/>
      <c r="Q289" s="210"/>
      <c r="R289" s="210"/>
      <c r="S289" s="210"/>
      <c r="T289" s="210"/>
      <c r="U289" s="210"/>
      <c r="V289" s="210"/>
      <c r="W289" s="210"/>
      <c r="X289" s="210"/>
      <c r="Y289" s="210"/>
      <c r="Z289" s="210"/>
    </row>
    <row r="290" ht="12.75" customHeight="1">
      <c r="A290" s="625"/>
      <c r="B290" s="625"/>
      <c r="C290" s="625"/>
      <c r="D290" s="627"/>
      <c r="E290" s="210"/>
      <c r="F290" s="210"/>
      <c r="G290" s="210"/>
      <c r="H290" s="210"/>
      <c r="I290" s="627"/>
      <c r="J290" s="210"/>
      <c r="K290" s="210"/>
      <c r="L290" s="210"/>
      <c r="M290" s="628"/>
      <c r="N290" s="210"/>
      <c r="O290" s="210"/>
      <c r="P290" s="210"/>
      <c r="Q290" s="210"/>
      <c r="R290" s="210"/>
      <c r="S290" s="210"/>
      <c r="T290" s="210"/>
      <c r="U290" s="210"/>
      <c r="V290" s="210"/>
      <c r="W290" s="210"/>
      <c r="X290" s="210"/>
      <c r="Y290" s="210"/>
      <c r="Z290" s="210"/>
    </row>
    <row r="291" ht="12.75" customHeight="1">
      <c r="A291" s="625"/>
      <c r="B291" s="625"/>
      <c r="C291" s="625"/>
      <c r="D291" s="627"/>
      <c r="E291" s="210"/>
      <c r="F291" s="210"/>
      <c r="G291" s="210"/>
      <c r="H291" s="210"/>
      <c r="I291" s="627"/>
      <c r="J291" s="210"/>
      <c r="K291" s="210"/>
      <c r="L291" s="210"/>
      <c r="M291" s="628"/>
      <c r="N291" s="210"/>
      <c r="O291" s="210"/>
      <c r="P291" s="210"/>
      <c r="Q291" s="210"/>
      <c r="R291" s="210"/>
      <c r="S291" s="210"/>
      <c r="T291" s="210"/>
      <c r="U291" s="210"/>
      <c r="V291" s="210"/>
      <c r="W291" s="210"/>
      <c r="X291" s="210"/>
      <c r="Y291" s="210"/>
      <c r="Z291" s="210"/>
    </row>
    <row r="292" ht="12.75" customHeight="1">
      <c r="A292" s="625"/>
      <c r="B292" s="625"/>
      <c r="C292" s="625"/>
      <c r="D292" s="627"/>
      <c r="E292" s="210"/>
      <c r="F292" s="210"/>
      <c r="G292" s="210"/>
      <c r="H292" s="210"/>
      <c r="I292" s="627"/>
      <c r="J292" s="210"/>
      <c r="K292" s="210"/>
      <c r="L292" s="210"/>
      <c r="M292" s="628"/>
      <c r="N292" s="210"/>
      <c r="O292" s="210"/>
      <c r="P292" s="210"/>
      <c r="Q292" s="210"/>
      <c r="R292" s="210"/>
      <c r="S292" s="210"/>
      <c r="T292" s="210"/>
      <c r="U292" s="210"/>
      <c r="V292" s="210"/>
      <c r="W292" s="210"/>
      <c r="X292" s="210"/>
      <c r="Y292" s="210"/>
      <c r="Z292" s="210"/>
    </row>
    <row r="293" ht="12.75" customHeight="1">
      <c r="A293" s="625"/>
      <c r="B293" s="625"/>
      <c r="C293" s="625"/>
      <c r="D293" s="627"/>
      <c r="E293" s="210"/>
      <c r="F293" s="210"/>
      <c r="G293" s="210"/>
      <c r="H293" s="210"/>
      <c r="I293" s="627"/>
      <c r="J293" s="210"/>
      <c r="K293" s="210"/>
      <c r="L293" s="210"/>
      <c r="M293" s="628"/>
      <c r="N293" s="210"/>
      <c r="O293" s="210"/>
      <c r="P293" s="210"/>
      <c r="Q293" s="210"/>
      <c r="R293" s="210"/>
      <c r="S293" s="210"/>
      <c r="T293" s="210"/>
      <c r="U293" s="210"/>
      <c r="V293" s="210"/>
      <c r="W293" s="210"/>
      <c r="X293" s="210"/>
      <c r="Y293" s="210"/>
      <c r="Z293" s="210"/>
    </row>
    <row r="294" ht="12.75" customHeight="1">
      <c r="A294" s="625"/>
      <c r="B294" s="625"/>
      <c r="C294" s="625"/>
      <c r="D294" s="627"/>
      <c r="E294" s="210"/>
      <c r="F294" s="210"/>
      <c r="G294" s="210"/>
      <c r="H294" s="210"/>
      <c r="I294" s="627"/>
      <c r="J294" s="210"/>
      <c r="K294" s="210"/>
      <c r="L294" s="210"/>
      <c r="M294" s="628"/>
      <c r="N294" s="210"/>
      <c r="O294" s="210"/>
      <c r="P294" s="210"/>
      <c r="Q294" s="210"/>
      <c r="R294" s="210"/>
      <c r="S294" s="210"/>
      <c r="T294" s="210"/>
      <c r="U294" s="210"/>
      <c r="V294" s="210"/>
      <c r="W294" s="210"/>
      <c r="X294" s="210"/>
      <c r="Y294" s="210"/>
      <c r="Z294" s="210"/>
    </row>
    <row r="295" ht="12.75" customHeight="1">
      <c r="A295" s="625"/>
      <c r="B295" s="625"/>
      <c r="C295" s="625"/>
      <c r="D295" s="627"/>
      <c r="E295" s="210"/>
      <c r="F295" s="210"/>
      <c r="G295" s="210"/>
      <c r="H295" s="210"/>
      <c r="I295" s="627"/>
      <c r="J295" s="210"/>
      <c r="K295" s="210"/>
      <c r="L295" s="210"/>
      <c r="M295" s="628"/>
      <c r="N295" s="210"/>
      <c r="O295" s="210"/>
      <c r="P295" s="210"/>
      <c r="Q295" s="210"/>
      <c r="R295" s="210"/>
      <c r="S295" s="210"/>
      <c r="T295" s="210"/>
      <c r="U295" s="210"/>
      <c r="V295" s="210"/>
      <c r="W295" s="210"/>
      <c r="X295" s="210"/>
      <c r="Y295" s="210"/>
      <c r="Z295" s="210"/>
    </row>
    <row r="296" ht="12.75" customHeight="1">
      <c r="A296" s="625"/>
      <c r="B296" s="625"/>
      <c r="C296" s="625"/>
      <c r="D296" s="627"/>
      <c r="E296" s="210"/>
      <c r="F296" s="210"/>
      <c r="G296" s="210"/>
      <c r="H296" s="210"/>
      <c r="I296" s="627"/>
      <c r="J296" s="210"/>
      <c r="K296" s="210"/>
      <c r="L296" s="210"/>
      <c r="M296" s="628"/>
      <c r="N296" s="210"/>
      <c r="O296" s="210"/>
      <c r="P296" s="210"/>
      <c r="Q296" s="210"/>
      <c r="R296" s="210"/>
      <c r="S296" s="210"/>
      <c r="T296" s="210"/>
      <c r="U296" s="210"/>
      <c r="V296" s="210"/>
      <c r="W296" s="210"/>
      <c r="X296" s="210"/>
      <c r="Y296" s="210"/>
      <c r="Z296" s="210"/>
    </row>
    <row r="297" ht="12.75" customHeight="1">
      <c r="A297" s="625"/>
      <c r="B297" s="625"/>
      <c r="C297" s="625"/>
      <c r="D297" s="627"/>
      <c r="E297" s="210"/>
      <c r="F297" s="210"/>
      <c r="G297" s="210"/>
      <c r="H297" s="210"/>
      <c r="I297" s="627"/>
      <c r="J297" s="210"/>
      <c r="K297" s="210"/>
      <c r="L297" s="210"/>
      <c r="M297" s="628"/>
      <c r="N297" s="210"/>
      <c r="O297" s="210"/>
      <c r="P297" s="210"/>
      <c r="Q297" s="210"/>
      <c r="R297" s="210"/>
      <c r="S297" s="210"/>
      <c r="T297" s="210"/>
      <c r="U297" s="210"/>
      <c r="V297" s="210"/>
      <c r="W297" s="210"/>
      <c r="X297" s="210"/>
      <c r="Y297" s="210"/>
      <c r="Z297" s="210"/>
    </row>
    <row r="298" ht="12.75" customHeight="1">
      <c r="A298" s="625"/>
      <c r="B298" s="625"/>
      <c r="C298" s="625"/>
      <c r="D298" s="627"/>
      <c r="E298" s="210"/>
      <c r="F298" s="210"/>
      <c r="G298" s="210"/>
      <c r="H298" s="210"/>
      <c r="I298" s="627"/>
      <c r="J298" s="210"/>
      <c r="K298" s="210"/>
      <c r="L298" s="210"/>
      <c r="M298" s="628"/>
      <c r="N298" s="210"/>
      <c r="O298" s="210"/>
      <c r="P298" s="210"/>
      <c r="Q298" s="210"/>
      <c r="R298" s="210"/>
      <c r="S298" s="210"/>
      <c r="T298" s="210"/>
      <c r="U298" s="210"/>
      <c r="V298" s="210"/>
      <c r="W298" s="210"/>
      <c r="X298" s="210"/>
      <c r="Y298" s="210"/>
      <c r="Z298" s="210"/>
    </row>
    <row r="299" ht="12.75" customHeight="1">
      <c r="A299" s="625"/>
      <c r="B299" s="625"/>
      <c r="C299" s="625"/>
      <c r="D299" s="627"/>
      <c r="E299" s="210"/>
      <c r="F299" s="210"/>
      <c r="G299" s="210"/>
      <c r="H299" s="210"/>
      <c r="I299" s="627"/>
      <c r="J299" s="210"/>
      <c r="K299" s="210"/>
      <c r="L299" s="210"/>
      <c r="M299" s="628"/>
      <c r="N299" s="210"/>
      <c r="O299" s="210"/>
      <c r="P299" s="210"/>
      <c r="Q299" s="210"/>
      <c r="R299" s="210"/>
      <c r="S299" s="210"/>
      <c r="T299" s="210"/>
      <c r="U299" s="210"/>
      <c r="V299" s="210"/>
      <c r="W299" s="210"/>
      <c r="X299" s="210"/>
      <c r="Y299" s="210"/>
      <c r="Z299" s="210"/>
    </row>
    <row r="300" ht="12.75" customHeight="1">
      <c r="A300" s="625"/>
      <c r="B300" s="625"/>
      <c r="C300" s="625"/>
      <c r="D300" s="627"/>
      <c r="E300" s="210"/>
      <c r="F300" s="210"/>
      <c r="G300" s="210"/>
      <c r="H300" s="210"/>
      <c r="I300" s="627"/>
      <c r="J300" s="210"/>
      <c r="K300" s="210"/>
      <c r="L300" s="210"/>
      <c r="M300" s="628"/>
      <c r="N300" s="210"/>
      <c r="O300" s="210"/>
      <c r="P300" s="210"/>
      <c r="Q300" s="210"/>
      <c r="R300" s="210"/>
      <c r="S300" s="210"/>
      <c r="T300" s="210"/>
      <c r="U300" s="210"/>
      <c r="V300" s="210"/>
      <c r="W300" s="210"/>
      <c r="X300" s="210"/>
      <c r="Y300" s="210"/>
      <c r="Z300" s="210"/>
    </row>
    <row r="301" ht="12.75" customHeight="1">
      <c r="A301" s="625"/>
      <c r="B301" s="625"/>
      <c r="C301" s="625"/>
      <c r="D301" s="627"/>
      <c r="E301" s="210"/>
      <c r="F301" s="210"/>
      <c r="G301" s="210"/>
      <c r="H301" s="210"/>
      <c r="I301" s="627"/>
      <c r="J301" s="210"/>
      <c r="K301" s="210"/>
      <c r="L301" s="210"/>
      <c r="M301" s="628"/>
      <c r="N301" s="210"/>
      <c r="O301" s="210"/>
      <c r="P301" s="210"/>
      <c r="Q301" s="210"/>
      <c r="R301" s="210"/>
      <c r="S301" s="210"/>
      <c r="T301" s="210"/>
      <c r="U301" s="210"/>
      <c r="V301" s="210"/>
      <c r="W301" s="210"/>
      <c r="X301" s="210"/>
      <c r="Y301" s="210"/>
      <c r="Z301" s="210"/>
    </row>
    <row r="302" ht="12.75" customHeight="1">
      <c r="A302" s="625"/>
      <c r="B302" s="625"/>
      <c r="C302" s="625"/>
      <c r="D302" s="627"/>
      <c r="E302" s="210"/>
      <c r="F302" s="210"/>
      <c r="G302" s="210"/>
      <c r="H302" s="210"/>
      <c r="I302" s="627"/>
      <c r="J302" s="210"/>
      <c r="K302" s="210"/>
      <c r="L302" s="210"/>
      <c r="M302" s="628"/>
      <c r="N302" s="210"/>
      <c r="O302" s="210"/>
      <c r="P302" s="210"/>
      <c r="Q302" s="210"/>
      <c r="R302" s="210"/>
      <c r="S302" s="210"/>
      <c r="T302" s="210"/>
      <c r="U302" s="210"/>
      <c r="V302" s="210"/>
      <c r="W302" s="210"/>
      <c r="X302" s="210"/>
      <c r="Y302" s="210"/>
      <c r="Z302" s="210"/>
    </row>
    <row r="303" ht="12.75" customHeight="1">
      <c r="A303" s="625"/>
      <c r="B303" s="625"/>
      <c r="C303" s="625"/>
      <c r="D303" s="627"/>
      <c r="E303" s="210"/>
      <c r="F303" s="210"/>
      <c r="G303" s="210"/>
      <c r="H303" s="210"/>
      <c r="I303" s="627"/>
      <c r="J303" s="210"/>
      <c r="K303" s="210"/>
      <c r="L303" s="210"/>
      <c r="M303" s="628"/>
      <c r="N303" s="210"/>
      <c r="O303" s="210"/>
      <c r="P303" s="210"/>
      <c r="Q303" s="210"/>
      <c r="R303" s="210"/>
      <c r="S303" s="210"/>
      <c r="T303" s="210"/>
      <c r="U303" s="210"/>
      <c r="V303" s="210"/>
      <c r="W303" s="210"/>
      <c r="X303" s="210"/>
      <c r="Y303" s="210"/>
      <c r="Z303" s="210"/>
    </row>
    <row r="304" ht="12.75" customHeight="1">
      <c r="A304" s="625"/>
      <c r="B304" s="625"/>
      <c r="C304" s="625"/>
      <c r="D304" s="627"/>
      <c r="E304" s="210"/>
      <c r="F304" s="210"/>
      <c r="G304" s="210"/>
      <c r="H304" s="210"/>
      <c r="I304" s="627"/>
      <c r="J304" s="210"/>
      <c r="K304" s="210"/>
      <c r="L304" s="210"/>
      <c r="M304" s="628"/>
      <c r="N304" s="210"/>
      <c r="O304" s="210"/>
      <c r="P304" s="210"/>
      <c r="Q304" s="210"/>
      <c r="R304" s="210"/>
      <c r="S304" s="210"/>
      <c r="T304" s="210"/>
      <c r="U304" s="210"/>
      <c r="V304" s="210"/>
      <c r="W304" s="210"/>
      <c r="X304" s="210"/>
      <c r="Y304" s="210"/>
      <c r="Z304" s="210"/>
    </row>
    <row r="305" ht="12.75" customHeight="1">
      <c r="A305" s="625"/>
      <c r="B305" s="625"/>
      <c r="C305" s="625"/>
      <c r="D305" s="627"/>
      <c r="E305" s="210"/>
      <c r="F305" s="210"/>
      <c r="G305" s="210"/>
      <c r="H305" s="210"/>
      <c r="I305" s="627"/>
      <c r="J305" s="210"/>
      <c r="K305" s="210"/>
      <c r="L305" s="210"/>
      <c r="M305" s="628"/>
      <c r="N305" s="210"/>
      <c r="O305" s="210"/>
      <c r="P305" s="210"/>
      <c r="Q305" s="210"/>
      <c r="R305" s="210"/>
      <c r="S305" s="210"/>
      <c r="T305" s="210"/>
      <c r="U305" s="210"/>
      <c r="V305" s="210"/>
      <c r="W305" s="210"/>
      <c r="X305" s="210"/>
      <c r="Y305" s="210"/>
      <c r="Z305" s="210"/>
    </row>
    <row r="306" ht="12.75" customHeight="1">
      <c r="A306" s="625"/>
      <c r="B306" s="625"/>
      <c r="C306" s="625"/>
      <c r="D306" s="627"/>
      <c r="E306" s="210"/>
      <c r="F306" s="210"/>
      <c r="G306" s="210"/>
      <c r="H306" s="210"/>
      <c r="I306" s="627"/>
      <c r="J306" s="210"/>
      <c r="K306" s="210"/>
      <c r="L306" s="210"/>
      <c r="M306" s="628"/>
      <c r="N306" s="210"/>
      <c r="O306" s="210"/>
      <c r="P306" s="210"/>
      <c r="Q306" s="210"/>
      <c r="R306" s="210"/>
      <c r="S306" s="210"/>
      <c r="T306" s="210"/>
      <c r="U306" s="210"/>
      <c r="V306" s="210"/>
      <c r="W306" s="210"/>
      <c r="X306" s="210"/>
      <c r="Y306" s="210"/>
      <c r="Z306" s="210"/>
    </row>
    <row r="307" ht="12.75" customHeight="1">
      <c r="A307" s="625"/>
      <c r="B307" s="625"/>
      <c r="C307" s="625"/>
      <c r="D307" s="627"/>
      <c r="E307" s="210"/>
      <c r="F307" s="210"/>
      <c r="G307" s="210"/>
      <c r="H307" s="210"/>
      <c r="I307" s="627"/>
      <c r="J307" s="210"/>
      <c r="K307" s="210"/>
      <c r="L307" s="210"/>
      <c r="M307" s="628"/>
      <c r="N307" s="210"/>
      <c r="O307" s="210"/>
      <c r="P307" s="210"/>
      <c r="Q307" s="210"/>
      <c r="R307" s="210"/>
      <c r="S307" s="210"/>
      <c r="T307" s="210"/>
      <c r="U307" s="210"/>
      <c r="V307" s="210"/>
      <c r="W307" s="210"/>
      <c r="X307" s="210"/>
      <c r="Y307" s="210"/>
      <c r="Z307" s="210"/>
    </row>
    <row r="308" ht="12.75" customHeight="1">
      <c r="A308" s="625"/>
      <c r="B308" s="625"/>
      <c r="C308" s="625"/>
      <c r="D308" s="627"/>
      <c r="E308" s="210"/>
      <c r="F308" s="210"/>
      <c r="G308" s="210"/>
      <c r="H308" s="210"/>
      <c r="I308" s="627"/>
      <c r="J308" s="210"/>
      <c r="K308" s="210"/>
      <c r="L308" s="210"/>
      <c r="M308" s="628"/>
      <c r="N308" s="210"/>
      <c r="O308" s="210"/>
      <c r="P308" s="210"/>
      <c r="Q308" s="210"/>
      <c r="R308" s="210"/>
      <c r="S308" s="210"/>
      <c r="T308" s="210"/>
      <c r="U308" s="210"/>
      <c r="V308" s="210"/>
      <c r="W308" s="210"/>
      <c r="X308" s="210"/>
      <c r="Y308" s="210"/>
      <c r="Z308" s="210"/>
    </row>
    <row r="309" ht="12.75" customHeight="1">
      <c r="A309" s="625"/>
      <c r="B309" s="625"/>
      <c r="C309" s="625"/>
      <c r="D309" s="627"/>
      <c r="E309" s="210"/>
      <c r="F309" s="210"/>
      <c r="G309" s="210"/>
      <c r="H309" s="210"/>
      <c r="I309" s="627"/>
      <c r="J309" s="210"/>
      <c r="K309" s="210"/>
      <c r="L309" s="210"/>
      <c r="M309" s="628"/>
      <c r="N309" s="210"/>
      <c r="O309" s="210"/>
      <c r="P309" s="210"/>
      <c r="Q309" s="210"/>
      <c r="R309" s="210"/>
      <c r="S309" s="210"/>
      <c r="T309" s="210"/>
      <c r="U309" s="210"/>
      <c r="V309" s="210"/>
      <c r="W309" s="210"/>
      <c r="X309" s="210"/>
      <c r="Y309" s="210"/>
      <c r="Z309" s="210"/>
    </row>
    <row r="310" ht="12.75" customHeight="1">
      <c r="A310" s="625"/>
      <c r="B310" s="625"/>
      <c r="C310" s="625"/>
      <c r="D310" s="627"/>
      <c r="E310" s="210"/>
      <c r="F310" s="210"/>
      <c r="G310" s="210"/>
      <c r="H310" s="210"/>
      <c r="I310" s="627"/>
      <c r="J310" s="210"/>
      <c r="K310" s="210"/>
      <c r="L310" s="210"/>
      <c r="M310" s="628"/>
      <c r="N310" s="210"/>
      <c r="O310" s="210"/>
      <c r="P310" s="210"/>
      <c r="Q310" s="210"/>
      <c r="R310" s="210"/>
      <c r="S310" s="210"/>
      <c r="T310" s="210"/>
      <c r="U310" s="210"/>
      <c r="V310" s="210"/>
      <c r="W310" s="210"/>
      <c r="X310" s="210"/>
      <c r="Y310" s="210"/>
      <c r="Z310" s="210"/>
    </row>
    <row r="311" ht="12.75" customHeight="1">
      <c r="A311" s="625"/>
      <c r="B311" s="625"/>
      <c r="C311" s="625"/>
      <c r="D311" s="627"/>
      <c r="E311" s="210"/>
      <c r="F311" s="210"/>
      <c r="G311" s="210"/>
      <c r="H311" s="210"/>
      <c r="I311" s="627"/>
      <c r="J311" s="210"/>
      <c r="K311" s="210"/>
      <c r="L311" s="210"/>
      <c r="M311" s="628"/>
      <c r="N311" s="210"/>
      <c r="O311" s="210"/>
      <c r="P311" s="210"/>
      <c r="Q311" s="210"/>
      <c r="R311" s="210"/>
      <c r="S311" s="210"/>
      <c r="T311" s="210"/>
      <c r="U311" s="210"/>
      <c r="V311" s="210"/>
      <c r="W311" s="210"/>
      <c r="X311" s="210"/>
      <c r="Y311" s="210"/>
      <c r="Z311" s="210"/>
    </row>
    <row r="312" ht="12.75" customHeight="1">
      <c r="A312" s="625"/>
      <c r="B312" s="625"/>
      <c r="C312" s="625"/>
      <c r="D312" s="627"/>
      <c r="E312" s="210"/>
      <c r="F312" s="210"/>
      <c r="G312" s="210"/>
      <c r="H312" s="210"/>
      <c r="I312" s="627"/>
      <c r="J312" s="210"/>
      <c r="K312" s="210"/>
      <c r="L312" s="210"/>
      <c r="M312" s="628"/>
      <c r="N312" s="210"/>
      <c r="O312" s="210"/>
      <c r="P312" s="210"/>
      <c r="Q312" s="210"/>
      <c r="R312" s="210"/>
      <c r="S312" s="210"/>
      <c r="T312" s="210"/>
      <c r="U312" s="210"/>
      <c r="V312" s="210"/>
      <c r="W312" s="210"/>
      <c r="X312" s="210"/>
      <c r="Y312" s="210"/>
      <c r="Z312" s="210"/>
    </row>
    <row r="313" ht="12.75" customHeight="1">
      <c r="A313" s="625"/>
      <c r="B313" s="625"/>
      <c r="C313" s="625"/>
      <c r="D313" s="627"/>
      <c r="E313" s="210"/>
      <c r="F313" s="210"/>
      <c r="G313" s="210"/>
      <c r="H313" s="210"/>
      <c r="I313" s="627"/>
      <c r="J313" s="210"/>
      <c r="K313" s="210"/>
      <c r="L313" s="210"/>
      <c r="M313" s="628"/>
      <c r="N313" s="210"/>
      <c r="O313" s="210"/>
      <c r="P313" s="210"/>
      <c r="Q313" s="210"/>
      <c r="R313" s="210"/>
      <c r="S313" s="210"/>
      <c r="T313" s="210"/>
      <c r="U313" s="210"/>
      <c r="V313" s="210"/>
      <c r="W313" s="210"/>
      <c r="X313" s="210"/>
      <c r="Y313" s="210"/>
      <c r="Z313" s="210"/>
    </row>
    <row r="314" ht="12.75" customHeight="1">
      <c r="A314" s="625"/>
      <c r="B314" s="625"/>
      <c r="C314" s="625"/>
      <c r="D314" s="627"/>
      <c r="E314" s="210"/>
      <c r="F314" s="210"/>
      <c r="G314" s="210"/>
      <c r="H314" s="210"/>
      <c r="I314" s="627"/>
      <c r="J314" s="210"/>
      <c r="K314" s="210"/>
      <c r="L314" s="210"/>
      <c r="M314" s="628"/>
      <c r="N314" s="210"/>
      <c r="O314" s="210"/>
      <c r="P314" s="210"/>
      <c r="Q314" s="210"/>
      <c r="R314" s="210"/>
      <c r="S314" s="210"/>
      <c r="T314" s="210"/>
      <c r="U314" s="210"/>
      <c r="V314" s="210"/>
      <c r="W314" s="210"/>
      <c r="X314" s="210"/>
      <c r="Y314" s="210"/>
      <c r="Z314" s="210"/>
    </row>
    <row r="315" ht="12.75" customHeight="1">
      <c r="A315" s="625"/>
      <c r="B315" s="625"/>
      <c r="C315" s="625"/>
      <c r="D315" s="627"/>
      <c r="E315" s="210"/>
      <c r="F315" s="210"/>
      <c r="G315" s="210"/>
      <c r="H315" s="210"/>
      <c r="I315" s="627"/>
      <c r="J315" s="210"/>
      <c r="K315" s="210"/>
      <c r="L315" s="210"/>
      <c r="M315" s="628"/>
      <c r="N315" s="210"/>
      <c r="O315" s="210"/>
      <c r="P315" s="210"/>
      <c r="Q315" s="210"/>
      <c r="R315" s="210"/>
      <c r="S315" s="210"/>
      <c r="T315" s="210"/>
      <c r="U315" s="210"/>
      <c r="V315" s="210"/>
      <c r="W315" s="210"/>
      <c r="X315" s="210"/>
      <c r="Y315" s="210"/>
      <c r="Z315" s="210"/>
    </row>
    <row r="316" ht="12.75" customHeight="1">
      <c r="A316" s="625"/>
      <c r="B316" s="625"/>
      <c r="C316" s="625"/>
      <c r="D316" s="627"/>
      <c r="E316" s="210"/>
      <c r="F316" s="210"/>
      <c r="G316" s="210"/>
      <c r="H316" s="210"/>
      <c r="I316" s="627"/>
      <c r="J316" s="210"/>
      <c r="K316" s="210"/>
      <c r="L316" s="210"/>
      <c r="M316" s="628"/>
      <c r="N316" s="210"/>
      <c r="O316" s="210"/>
      <c r="P316" s="210"/>
      <c r="Q316" s="210"/>
      <c r="R316" s="210"/>
      <c r="S316" s="210"/>
      <c r="T316" s="210"/>
      <c r="U316" s="210"/>
      <c r="V316" s="210"/>
      <c r="W316" s="210"/>
      <c r="X316" s="210"/>
      <c r="Y316" s="210"/>
      <c r="Z316" s="210"/>
    </row>
    <row r="317" ht="12.75" customHeight="1">
      <c r="A317" s="625"/>
      <c r="B317" s="625"/>
      <c r="C317" s="625"/>
      <c r="D317" s="627"/>
      <c r="E317" s="210"/>
      <c r="F317" s="210"/>
      <c r="G317" s="210"/>
      <c r="H317" s="210"/>
      <c r="I317" s="627"/>
      <c r="J317" s="210"/>
      <c r="K317" s="210"/>
      <c r="L317" s="210"/>
      <c r="M317" s="628"/>
      <c r="N317" s="210"/>
      <c r="O317" s="210"/>
      <c r="P317" s="210"/>
      <c r="Q317" s="210"/>
      <c r="R317" s="210"/>
      <c r="S317" s="210"/>
      <c r="T317" s="210"/>
      <c r="U317" s="210"/>
      <c r="V317" s="210"/>
      <c r="W317" s="210"/>
      <c r="X317" s="210"/>
      <c r="Y317" s="210"/>
      <c r="Z317" s="210"/>
    </row>
    <row r="318" ht="12.75" customHeight="1">
      <c r="A318" s="625"/>
      <c r="B318" s="625"/>
      <c r="C318" s="625"/>
      <c r="D318" s="627"/>
      <c r="E318" s="210"/>
      <c r="F318" s="210"/>
      <c r="G318" s="210"/>
      <c r="H318" s="210"/>
      <c r="I318" s="627"/>
      <c r="J318" s="210"/>
      <c r="K318" s="210"/>
      <c r="L318" s="210"/>
      <c r="M318" s="628"/>
      <c r="N318" s="210"/>
      <c r="O318" s="210"/>
      <c r="P318" s="210"/>
      <c r="Q318" s="210"/>
      <c r="R318" s="210"/>
      <c r="S318" s="210"/>
      <c r="T318" s="210"/>
      <c r="U318" s="210"/>
      <c r="V318" s="210"/>
      <c r="W318" s="210"/>
      <c r="X318" s="210"/>
      <c r="Y318" s="210"/>
      <c r="Z318" s="210"/>
    </row>
    <row r="319" ht="12.75" customHeight="1">
      <c r="A319" s="625"/>
      <c r="B319" s="625"/>
      <c r="C319" s="625"/>
      <c r="D319" s="627"/>
      <c r="E319" s="210"/>
      <c r="F319" s="210"/>
      <c r="G319" s="210"/>
      <c r="H319" s="210"/>
      <c r="I319" s="627"/>
      <c r="J319" s="210"/>
      <c r="K319" s="210"/>
      <c r="L319" s="210"/>
      <c r="M319" s="628"/>
      <c r="N319" s="210"/>
      <c r="O319" s="210"/>
      <c r="P319" s="210"/>
      <c r="Q319" s="210"/>
      <c r="R319" s="210"/>
      <c r="S319" s="210"/>
      <c r="T319" s="210"/>
      <c r="U319" s="210"/>
      <c r="V319" s="210"/>
      <c r="W319" s="210"/>
      <c r="X319" s="210"/>
      <c r="Y319" s="210"/>
      <c r="Z319" s="210"/>
    </row>
    <row r="320" ht="12.75" customHeight="1">
      <c r="A320" s="625"/>
      <c r="B320" s="625"/>
      <c r="C320" s="625"/>
      <c r="D320" s="627"/>
      <c r="E320" s="210"/>
      <c r="F320" s="210"/>
      <c r="G320" s="210"/>
      <c r="H320" s="210"/>
      <c r="I320" s="627"/>
      <c r="J320" s="210"/>
      <c r="K320" s="210"/>
      <c r="L320" s="210"/>
      <c r="M320" s="628"/>
      <c r="N320" s="210"/>
      <c r="O320" s="210"/>
      <c r="P320" s="210"/>
      <c r="Q320" s="210"/>
      <c r="R320" s="210"/>
      <c r="S320" s="210"/>
      <c r="T320" s="210"/>
      <c r="U320" s="210"/>
      <c r="V320" s="210"/>
      <c r="W320" s="210"/>
      <c r="X320" s="210"/>
      <c r="Y320" s="210"/>
      <c r="Z320" s="210"/>
    </row>
    <row r="321" ht="12.75" customHeight="1">
      <c r="A321" s="625"/>
      <c r="B321" s="625"/>
      <c r="C321" s="625"/>
      <c r="D321" s="627"/>
      <c r="E321" s="210"/>
      <c r="F321" s="210"/>
      <c r="G321" s="210"/>
      <c r="H321" s="210"/>
      <c r="I321" s="627"/>
      <c r="J321" s="210"/>
      <c r="K321" s="210"/>
      <c r="L321" s="210"/>
      <c r="M321" s="628"/>
      <c r="N321" s="210"/>
      <c r="O321" s="210"/>
      <c r="P321" s="210"/>
      <c r="Q321" s="210"/>
      <c r="R321" s="210"/>
      <c r="S321" s="210"/>
      <c r="T321" s="210"/>
      <c r="U321" s="210"/>
      <c r="V321" s="210"/>
      <c r="W321" s="210"/>
      <c r="X321" s="210"/>
      <c r="Y321" s="210"/>
      <c r="Z321" s="210"/>
    </row>
    <row r="322" ht="12.75" customHeight="1">
      <c r="A322" s="625"/>
      <c r="B322" s="625"/>
      <c r="C322" s="625"/>
      <c r="D322" s="627"/>
      <c r="E322" s="210"/>
      <c r="F322" s="210"/>
      <c r="G322" s="210"/>
      <c r="H322" s="210"/>
      <c r="I322" s="627"/>
      <c r="J322" s="210"/>
      <c r="K322" s="210"/>
      <c r="L322" s="210"/>
      <c r="M322" s="628"/>
      <c r="N322" s="210"/>
      <c r="O322" s="210"/>
      <c r="P322" s="210"/>
      <c r="Q322" s="210"/>
      <c r="R322" s="210"/>
      <c r="S322" s="210"/>
      <c r="T322" s="210"/>
      <c r="U322" s="210"/>
      <c r="V322" s="210"/>
      <c r="W322" s="210"/>
      <c r="X322" s="210"/>
      <c r="Y322" s="210"/>
      <c r="Z322" s="210"/>
    </row>
    <row r="323" ht="12.75" customHeight="1">
      <c r="A323" s="625"/>
      <c r="B323" s="625"/>
      <c r="C323" s="625"/>
      <c r="D323" s="627"/>
      <c r="E323" s="210"/>
      <c r="F323" s="210"/>
      <c r="G323" s="210"/>
      <c r="H323" s="210"/>
      <c r="I323" s="627"/>
      <c r="J323" s="210"/>
      <c r="K323" s="210"/>
      <c r="L323" s="210"/>
      <c r="M323" s="628"/>
      <c r="N323" s="210"/>
      <c r="O323" s="210"/>
      <c r="P323" s="210"/>
      <c r="Q323" s="210"/>
      <c r="R323" s="210"/>
      <c r="S323" s="210"/>
      <c r="T323" s="210"/>
      <c r="U323" s="210"/>
      <c r="V323" s="210"/>
      <c r="W323" s="210"/>
      <c r="X323" s="210"/>
      <c r="Y323" s="210"/>
      <c r="Z323" s="210"/>
    </row>
    <row r="324" ht="12.75" customHeight="1">
      <c r="A324" s="625"/>
      <c r="B324" s="625"/>
      <c r="C324" s="625"/>
      <c r="D324" s="627"/>
      <c r="E324" s="210"/>
      <c r="F324" s="210"/>
      <c r="G324" s="210"/>
      <c r="H324" s="210"/>
      <c r="I324" s="627"/>
      <c r="J324" s="210"/>
      <c r="K324" s="210"/>
      <c r="L324" s="210"/>
      <c r="M324" s="628"/>
      <c r="N324" s="210"/>
      <c r="O324" s="210"/>
      <c r="P324" s="210"/>
      <c r="Q324" s="210"/>
      <c r="R324" s="210"/>
      <c r="S324" s="210"/>
      <c r="T324" s="210"/>
      <c r="U324" s="210"/>
      <c r="V324" s="210"/>
      <c r="W324" s="210"/>
      <c r="X324" s="210"/>
      <c r="Y324" s="210"/>
      <c r="Z324" s="210"/>
    </row>
    <row r="325" ht="12.75" customHeight="1">
      <c r="A325" s="625"/>
      <c r="B325" s="625"/>
      <c r="C325" s="625"/>
      <c r="D325" s="627"/>
      <c r="E325" s="210"/>
      <c r="F325" s="210"/>
      <c r="G325" s="210"/>
      <c r="H325" s="210"/>
      <c r="I325" s="627"/>
      <c r="J325" s="210"/>
      <c r="K325" s="210"/>
      <c r="L325" s="210"/>
      <c r="M325" s="628"/>
      <c r="N325" s="210"/>
      <c r="O325" s="210"/>
      <c r="P325" s="210"/>
      <c r="Q325" s="210"/>
      <c r="R325" s="210"/>
      <c r="S325" s="210"/>
      <c r="T325" s="210"/>
      <c r="U325" s="210"/>
      <c r="V325" s="210"/>
      <c r="W325" s="210"/>
      <c r="X325" s="210"/>
      <c r="Y325" s="210"/>
      <c r="Z325" s="210"/>
    </row>
    <row r="326" ht="12.75" customHeight="1">
      <c r="A326" s="625"/>
      <c r="B326" s="625"/>
      <c r="C326" s="625"/>
      <c r="D326" s="627"/>
      <c r="E326" s="210"/>
      <c r="F326" s="210"/>
      <c r="G326" s="210"/>
      <c r="H326" s="210"/>
      <c r="I326" s="627"/>
      <c r="J326" s="210"/>
      <c r="K326" s="210"/>
      <c r="L326" s="210"/>
      <c r="M326" s="628"/>
      <c r="N326" s="210"/>
      <c r="O326" s="210"/>
      <c r="P326" s="210"/>
      <c r="Q326" s="210"/>
      <c r="R326" s="210"/>
      <c r="S326" s="210"/>
      <c r="T326" s="210"/>
      <c r="U326" s="210"/>
      <c r="V326" s="210"/>
      <c r="W326" s="210"/>
      <c r="X326" s="210"/>
      <c r="Y326" s="210"/>
      <c r="Z326" s="210"/>
    </row>
    <row r="327" ht="12.75" customHeight="1">
      <c r="A327" s="625"/>
      <c r="B327" s="625"/>
      <c r="C327" s="625"/>
      <c r="D327" s="627"/>
      <c r="E327" s="210"/>
      <c r="F327" s="210"/>
      <c r="G327" s="210"/>
      <c r="H327" s="210"/>
      <c r="I327" s="627"/>
      <c r="J327" s="210"/>
      <c r="K327" s="210"/>
      <c r="L327" s="210"/>
      <c r="M327" s="628"/>
      <c r="N327" s="210"/>
      <c r="O327" s="210"/>
      <c r="P327" s="210"/>
      <c r="Q327" s="210"/>
      <c r="R327" s="210"/>
      <c r="S327" s="210"/>
      <c r="T327" s="210"/>
      <c r="U327" s="210"/>
      <c r="V327" s="210"/>
      <c r="W327" s="210"/>
      <c r="X327" s="210"/>
      <c r="Y327" s="210"/>
      <c r="Z327" s="210"/>
    </row>
    <row r="328" ht="12.75" customHeight="1">
      <c r="A328" s="625"/>
      <c r="B328" s="625"/>
      <c r="C328" s="625"/>
      <c r="D328" s="627"/>
      <c r="E328" s="210"/>
      <c r="F328" s="210"/>
      <c r="G328" s="210"/>
      <c r="H328" s="210"/>
      <c r="I328" s="627"/>
      <c r="J328" s="210"/>
      <c r="K328" s="210"/>
      <c r="L328" s="210"/>
      <c r="M328" s="628"/>
      <c r="N328" s="210"/>
      <c r="O328" s="210"/>
      <c r="P328" s="210"/>
      <c r="Q328" s="210"/>
      <c r="R328" s="210"/>
      <c r="S328" s="210"/>
      <c r="T328" s="210"/>
      <c r="U328" s="210"/>
      <c r="V328" s="210"/>
      <c r="W328" s="210"/>
      <c r="X328" s="210"/>
      <c r="Y328" s="210"/>
      <c r="Z328" s="210"/>
    </row>
    <row r="329" ht="12.75" customHeight="1">
      <c r="A329" s="625"/>
      <c r="B329" s="625"/>
      <c r="C329" s="625"/>
      <c r="D329" s="627"/>
      <c r="E329" s="210"/>
      <c r="F329" s="210"/>
      <c r="G329" s="210"/>
      <c r="H329" s="210"/>
      <c r="I329" s="627"/>
      <c r="J329" s="210"/>
      <c r="K329" s="210"/>
      <c r="L329" s="210"/>
      <c r="M329" s="628"/>
      <c r="N329" s="210"/>
      <c r="O329" s="210"/>
      <c r="P329" s="210"/>
      <c r="Q329" s="210"/>
      <c r="R329" s="210"/>
      <c r="S329" s="210"/>
      <c r="T329" s="210"/>
      <c r="U329" s="210"/>
      <c r="V329" s="210"/>
      <c r="W329" s="210"/>
      <c r="X329" s="210"/>
      <c r="Y329" s="210"/>
      <c r="Z329" s="210"/>
    </row>
    <row r="330" ht="12.75" customHeight="1">
      <c r="A330" s="625"/>
      <c r="B330" s="625"/>
      <c r="C330" s="625"/>
      <c r="D330" s="627"/>
      <c r="E330" s="210"/>
      <c r="F330" s="210"/>
      <c r="G330" s="210"/>
      <c r="H330" s="210"/>
      <c r="I330" s="627"/>
      <c r="J330" s="210"/>
      <c r="K330" s="210"/>
      <c r="L330" s="210"/>
      <c r="M330" s="628"/>
      <c r="N330" s="210"/>
      <c r="O330" s="210"/>
      <c r="P330" s="210"/>
      <c r="Q330" s="210"/>
      <c r="R330" s="210"/>
      <c r="S330" s="210"/>
      <c r="T330" s="210"/>
      <c r="U330" s="210"/>
      <c r="V330" s="210"/>
      <c r="W330" s="210"/>
      <c r="X330" s="210"/>
      <c r="Y330" s="210"/>
      <c r="Z330" s="210"/>
    </row>
    <row r="331" ht="12.75" customHeight="1">
      <c r="A331" s="625"/>
      <c r="B331" s="625"/>
      <c r="C331" s="625"/>
      <c r="D331" s="627"/>
      <c r="E331" s="210"/>
      <c r="F331" s="210"/>
      <c r="G331" s="210"/>
      <c r="H331" s="210"/>
      <c r="I331" s="627"/>
      <c r="J331" s="210"/>
      <c r="K331" s="210"/>
      <c r="L331" s="210"/>
      <c r="M331" s="628"/>
      <c r="N331" s="210"/>
      <c r="O331" s="210"/>
      <c r="P331" s="210"/>
      <c r="Q331" s="210"/>
      <c r="R331" s="210"/>
      <c r="S331" s="210"/>
      <c r="T331" s="210"/>
      <c r="U331" s="210"/>
      <c r="V331" s="210"/>
      <c r="W331" s="210"/>
      <c r="X331" s="210"/>
      <c r="Y331" s="210"/>
      <c r="Z331" s="210"/>
    </row>
    <row r="332" ht="12.75" customHeight="1">
      <c r="A332" s="625"/>
      <c r="B332" s="625"/>
      <c r="C332" s="625"/>
      <c r="D332" s="627"/>
      <c r="E332" s="210"/>
      <c r="F332" s="210"/>
      <c r="G332" s="210"/>
      <c r="H332" s="210"/>
      <c r="I332" s="627"/>
      <c r="J332" s="210"/>
      <c r="K332" s="210"/>
      <c r="L332" s="210"/>
      <c r="M332" s="628"/>
      <c r="N332" s="210"/>
      <c r="O332" s="210"/>
      <c r="P332" s="210"/>
      <c r="Q332" s="210"/>
      <c r="R332" s="210"/>
      <c r="S332" s="210"/>
      <c r="T332" s="210"/>
      <c r="U332" s="210"/>
      <c r="V332" s="210"/>
      <c r="W332" s="210"/>
      <c r="X332" s="210"/>
      <c r="Y332" s="210"/>
      <c r="Z332" s="210"/>
    </row>
    <row r="333" ht="12.75" customHeight="1">
      <c r="A333" s="625"/>
      <c r="B333" s="625"/>
      <c r="C333" s="625"/>
      <c r="D333" s="627"/>
      <c r="E333" s="210"/>
      <c r="F333" s="210"/>
      <c r="G333" s="210"/>
      <c r="H333" s="210"/>
      <c r="I333" s="627"/>
      <c r="J333" s="210"/>
      <c r="K333" s="210"/>
      <c r="L333" s="210"/>
      <c r="M333" s="628"/>
      <c r="N333" s="210"/>
      <c r="O333" s="210"/>
      <c r="P333" s="210"/>
      <c r="Q333" s="210"/>
      <c r="R333" s="210"/>
      <c r="S333" s="210"/>
      <c r="T333" s="210"/>
      <c r="U333" s="210"/>
      <c r="V333" s="210"/>
      <c r="W333" s="210"/>
      <c r="X333" s="210"/>
      <c r="Y333" s="210"/>
      <c r="Z333" s="210"/>
    </row>
    <row r="334" ht="12.75" customHeight="1">
      <c r="A334" s="625"/>
      <c r="B334" s="625"/>
      <c r="C334" s="625"/>
      <c r="D334" s="627"/>
      <c r="E334" s="210"/>
      <c r="F334" s="210"/>
      <c r="G334" s="210"/>
      <c r="H334" s="210"/>
      <c r="I334" s="627"/>
      <c r="J334" s="210"/>
      <c r="K334" s="210"/>
      <c r="L334" s="210"/>
      <c r="M334" s="628"/>
      <c r="N334" s="210"/>
      <c r="O334" s="210"/>
      <c r="P334" s="210"/>
      <c r="Q334" s="210"/>
      <c r="R334" s="210"/>
      <c r="S334" s="210"/>
      <c r="T334" s="210"/>
      <c r="U334" s="210"/>
      <c r="V334" s="210"/>
      <c r="W334" s="210"/>
      <c r="X334" s="210"/>
      <c r="Y334" s="210"/>
      <c r="Z334" s="210"/>
    </row>
    <row r="335" ht="12.75" customHeight="1">
      <c r="A335" s="625"/>
      <c r="B335" s="625"/>
      <c r="C335" s="625"/>
      <c r="D335" s="627"/>
      <c r="E335" s="210"/>
      <c r="F335" s="210"/>
      <c r="G335" s="210"/>
      <c r="H335" s="210"/>
      <c r="I335" s="627"/>
      <c r="J335" s="210"/>
      <c r="K335" s="210"/>
      <c r="L335" s="210"/>
      <c r="M335" s="628"/>
      <c r="N335" s="210"/>
      <c r="O335" s="210"/>
      <c r="P335" s="210"/>
      <c r="Q335" s="210"/>
      <c r="R335" s="210"/>
      <c r="S335" s="210"/>
      <c r="T335" s="210"/>
      <c r="U335" s="210"/>
      <c r="V335" s="210"/>
      <c r="W335" s="210"/>
      <c r="X335" s="210"/>
      <c r="Y335" s="210"/>
      <c r="Z335" s="210"/>
    </row>
    <row r="336" ht="12.75" customHeight="1">
      <c r="A336" s="625"/>
      <c r="B336" s="625"/>
      <c r="C336" s="625"/>
      <c r="D336" s="627"/>
      <c r="E336" s="210"/>
      <c r="F336" s="210"/>
      <c r="G336" s="210"/>
      <c r="H336" s="210"/>
      <c r="I336" s="627"/>
      <c r="J336" s="210"/>
      <c r="K336" s="210"/>
      <c r="L336" s="210"/>
      <c r="M336" s="628"/>
      <c r="N336" s="210"/>
      <c r="O336" s="210"/>
      <c r="P336" s="210"/>
      <c r="Q336" s="210"/>
      <c r="R336" s="210"/>
      <c r="S336" s="210"/>
      <c r="T336" s="210"/>
      <c r="U336" s="210"/>
      <c r="V336" s="210"/>
      <c r="W336" s="210"/>
      <c r="X336" s="210"/>
      <c r="Y336" s="210"/>
      <c r="Z336" s="210"/>
    </row>
    <row r="337" ht="12.75" customHeight="1">
      <c r="A337" s="625"/>
      <c r="B337" s="625"/>
      <c r="C337" s="625"/>
      <c r="D337" s="627"/>
      <c r="E337" s="210"/>
      <c r="F337" s="210"/>
      <c r="G337" s="210"/>
      <c r="H337" s="210"/>
      <c r="I337" s="627"/>
      <c r="J337" s="210"/>
      <c r="K337" s="210"/>
      <c r="L337" s="210"/>
      <c r="M337" s="628"/>
      <c r="N337" s="210"/>
      <c r="O337" s="210"/>
      <c r="P337" s="210"/>
      <c r="Q337" s="210"/>
      <c r="R337" s="210"/>
      <c r="S337" s="210"/>
      <c r="T337" s="210"/>
      <c r="U337" s="210"/>
      <c r="V337" s="210"/>
      <c r="W337" s="210"/>
      <c r="X337" s="210"/>
      <c r="Y337" s="210"/>
      <c r="Z337" s="210"/>
    </row>
    <row r="338" ht="12.75" customHeight="1">
      <c r="A338" s="625"/>
      <c r="B338" s="625"/>
      <c r="C338" s="625"/>
      <c r="D338" s="627"/>
      <c r="E338" s="210"/>
      <c r="F338" s="210"/>
      <c r="G338" s="210"/>
      <c r="H338" s="210"/>
      <c r="I338" s="627"/>
      <c r="J338" s="210"/>
      <c r="K338" s="210"/>
      <c r="L338" s="210"/>
      <c r="M338" s="628"/>
      <c r="N338" s="210"/>
      <c r="O338" s="210"/>
      <c r="P338" s="210"/>
      <c r="Q338" s="210"/>
      <c r="R338" s="210"/>
      <c r="S338" s="210"/>
      <c r="T338" s="210"/>
      <c r="U338" s="210"/>
      <c r="V338" s="210"/>
      <c r="W338" s="210"/>
      <c r="X338" s="210"/>
      <c r="Y338" s="210"/>
      <c r="Z338" s="210"/>
    </row>
    <row r="339" ht="12.75" customHeight="1">
      <c r="A339" s="625"/>
      <c r="B339" s="625"/>
      <c r="C339" s="625"/>
      <c r="D339" s="627"/>
      <c r="E339" s="210"/>
      <c r="F339" s="210"/>
      <c r="G339" s="210"/>
      <c r="H339" s="210"/>
      <c r="I339" s="627"/>
      <c r="J339" s="210"/>
      <c r="K339" s="210"/>
      <c r="L339" s="210"/>
      <c r="M339" s="628"/>
      <c r="N339" s="210"/>
      <c r="O339" s="210"/>
      <c r="P339" s="210"/>
      <c r="Q339" s="210"/>
      <c r="R339" s="210"/>
      <c r="S339" s="210"/>
      <c r="T339" s="210"/>
      <c r="U339" s="210"/>
      <c r="V339" s="210"/>
      <c r="W339" s="210"/>
      <c r="X339" s="210"/>
      <c r="Y339" s="210"/>
      <c r="Z339" s="210"/>
    </row>
    <row r="340" ht="12.75" customHeight="1">
      <c r="A340" s="625"/>
      <c r="B340" s="625"/>
      <c r="C340" s="625"/>
      <c r="D340" s="627"/>
      <c r="E340" s="210"/>
      <c r="F340" s="210"/>
      <c r="G340" s="210"/>
      <c r="H340" s="210"/>
      <c r="I340" s="627"/>
      <c r="J340" s="210"/>
      <c r="K340" s="210"/>
      <c r="L340" s="210"/>
      <c r="M340" s="628"/>
      <c r="N340" s="210"/>
      <c r="O340" s="210"/>
      <c r="P340" s="210"/>
      <c r="Q340" s="210"/>
      <c r="R340" s="210"/>
      <c r="S340" s="210"/>
      <c r="T340" s="210"/>
      <c r="U340" s="210"/>
      <c r="V340" s="210"/>
      <c r="W340" s="210"/>
      <c r="X340" s="210"/>
      <c r="Y340" s="210"/>
      <c r="Z340" s="210"/>
    </row>
    <row r="341" ht="12.75" customHeight="1">
      <c r="A341" s="625"/>
      <c r="B341" s="625"/>
      <c r="C341" s="625"/>
      <c r="D341" s="627"/>
      <c r="E341" s="210"/>
      <c r="F341" s="210"/>
      <c r="G341" s="210"/>
      <c r="H341" s="210"/>
      <c r="I341" s="627"/>
      <c r="J341" s="210"/>
      <c r="K341" s="210"/>
      <c r="L341" s="210"/>
      <c r="M341" s="628"/>
      <c r="N341" s="210"/>
      <c r="O341" s="210"/>
      <c r="P341" s="210"/>
      <c r="Q341" s="210"/>
      <c r="R341" s="210"/>
      <c r="S341" s="210"/>
      <c r="T341" s="210"/>
      <c r="U341" s="210"/>
      <c r="V341" s="210"/>
      <c r="W341" s="210"/>
      <c r="X341" s="210"/>
      <c r="Y341" s="210"/>
      <c r="Z341" s="210"/>
    </row>
    <row r="342" ht="12.75" customHeight="1">
      <c r="A342" s="625"/>
      <c r="B342" s="625"/>
      <c r="C342" s="625"/>
      <c r="D342" s="627"/>
      <c r="E342" s="210"/>
      <c r="F342" s="210"/>
      <c r="G342" s="210"/>
      <c r="H342" s="210"/>
      <c r="I342" s="627"/>
      <c r="J342" s="210"/>
      <c r="K342" s="210"/>
      <c r="L342" s="210"/>
      <c r="M342" s="628"/>
      <c r="N342" s="210"/>
      <c r="O342" s="210"/>
      <c r="P342" s="210"/>
      <c r="Q342" s="210"/>
      <c r="R342" s="210"/>
      <c r="S342" s="210"/>
      <c r="T342" s="210"/>
      <c r="U342" s="210"/>
      <c r="V342" s="210"/>
      <c r="W342" s="210"/>
      <c r="X342" s="210"/>
      <c r="Y342" s="210"/>
      <c r="Z342" s="210"/>
    </row>
    <row r="343" ht="12.75" customHeight="1">
      <c r="A343" s="625"/>
      <c r="B343" s="625"/>
      <c r="C343" s="625"/>
      <c r="D343" s="627"/>
      <c r="E343" s="210"/>
      <c r="F343" s="210"/>
      <c r="G343" s="210"/>
      <c r="H343" s="210"/>
      <c r="I343" s="627"/>
      <c r="J343" s="210"/>
      <c r="K343" s="210"/>
      <c r="L343" s="210"/>
      <c r="M343" s="628"/>
      <c r="N343" s="210"/>
      <c r="O343" s="210"/>
      <c r="P343" s="210"/>
      <c r="Q343" s="210"/>
      <c r="R343" s="210"/>
      <c r="S343" s="210"/>
      <c r="T343" s="210"/>
      <c r="U343" s="210"/>
      <c r="V343" s="210"/>
      <c r="W343" s="210"/>
      <c r="X343" s="210"/>
      <c r="Y343" s="210"/>
      <c r="Z343" s="210"/>
    </row>
    <row r="344" ht="12.75" customHeight="1">
      <c r="A344" s="625"/>
      <c r="B344" s="625"/>
      <c r="C344" s="625"/>
      <c r="D344" s="627"/>
      <c r="E344" s="210"/>
      <c r="F344" s="210"/>
      <c r="G344" s="210"/>
      <c r="H344" s="210"/>
      <c r="I344" s="627"/>
      <c r="J344" s="210"/>
      <c r="K344" s="210"/>
      <c r="L344" s="210"/>
      <c r="M344" s="628"/>
      <c r="N344" s="210"/>
      <c r="O344" s="210"/>
      <c r="P344" s="210"/>
      <c r="Q344" s="210"/>
      <c r="R344" s="210"/>
      <c r="S344" s="210"/>
      <c r="T344" s="210"/>
      <c r="U344" s="210"/>
      <c r="V344" s="210"/>
      <c r="W344" s="210"/>
      <c r="X344" s="210"/>
      <c r="Y344" s="210"/>
      <c r="Z344" s="210"/>
    </row>
    <row r="345" ht="12.75" customHeight="1">
      <c r="A345" s="625"/>
      <c r="B345" s="625"/>
      <c r="C345" s="625"/>
      <c r="D345" s="627"/>
      <c r="E345" s="210"/>
      <c r="F345" s="210"/>
      <c r="G345" s="210"/>
      <c r="H345" s="210"/>
      <c r="I345" s="627"/>
      <c r="J345" s="210"/>
      <c r="K345" s="210"/>
      <c r="L345" s="210"/>
      <c r="M345" s="628"/>
      <c r="N345" s="210"/>
      <c r="O345" s="210"/>
      <c r="P345" s="210"/>
      <c r="Q345" s="210"/>
      <c r="R345" s="210"/>
      <c r="S345" s="210"/>
      <c r="T345" s="210"/>
      <c r="U345" s="210"/>
      <c r="V345" s="210"/>
      <c r="W345" s="210"/>
      <c r="X345" s="210"/>
      <c r="Y345" s="210"/>
      <c r="Z345" s="210"/>
    </row>
    <row r="346" ht="12.75" customHeight="1">
      <c r="A346" s="625"/>
      <c r="B346" s="625"/>
      <c r="C346" s="625"/>
      <c r="D346" s="627"/>
      <c r="E346" s="210"/>
      <c r="F346" s="210"/>
      <c r="G346" s="210"/>
      <c r="H346" s="210"/>
      <c r="I346" s="627"/>
      <c r="J346" s="210"/>
      <c r="K346" s="210"/>
      <c r="L346" s="210"/>
      <c r="M346" s="628"/>
      <c r="N346" s="210"/>
      <c r="O346" s="210"/>
      <c r="P346" s="210"/>
      <c r="Q346" s="210"/>
      <c r="R346" s="210"/>
      <c r="S346" s="210"/>
      <c r="T346" s="210"/>
      <c r="U346" s="210"/>
      <c r="V346" s="210"/>
      <c r="W346" s="210"/>
      <c r="X346" s="210"/>
      <c r="Y346" s="210"/>
      <c r="Z346" s="210"/>
    </row>
    <row r="347" ht="12.75" customHeight="1">
      <c r="A347" s="625"/>
      <c r="B347" s="625"/>
      <c r="C347" s="625"/>
      <c r="D347" s="627"/>
      <c r="E347" s="210"/>
      <c r="F347" s="210"/>
      <c r="G347" s="210"/>
      <c r="H347" s="210"/>
      <c r="I347" s="627"/>
      <c r="J347" s="210"/>
      <c r="K347" s="210"/>
      <c r="L347" s="210"/>
      <c r="M347" s="628"/>
      <c r="N347" s="210"/>
      <c r="O347" s="210"/>
      <c r="P347" s="210"/>
      <c r="Q347" s="210"/>
      <c r="R347" s="210"/>
      <c r="S347" s="210"/>
      <c r="T347" s="210"/>
      <c r="U347" s="210"/>
      <c r="V347" s="210"/>
      <c r="W347" s="210"/>
      <c r="X347" s="210"/>
      <c r="Y347" s="210"/>
      <c r="Z347" s="210"/>
    </row>
    <row r="348" ht="12.75" customHeight="1">
      <c r="A348" s="625"/>
      <c r="B348" s="625"/>
      <c r="C348" s="625"/>
      <c r="D348" s="627"/>
      <c r="E348" s="210"/>
      <c r="F348" s="210"/>
      <c r="G348" s="210"/>
      <c r="H348" s="210"/>
      <c r="I348" s="627"/>
      <c r="J348" s="210"/>
      <c r="K348" s="210"/>
      <c r="L348" s="210"/>
      <c r="M348" s="628"/>
      <c r="N348" s="210"/>
      <c r="O348" s="210"/>
      <c r="P348" s="210"/>
      <c r="Q348" s="210"/>
      <c r="R348" s="210"/>
      <c r="S348" s="210"/>
      <c r="T348" s="210"/>
      <c r="U348" s="210"/>
      <c r="V348" s="210"/>
      <c r="W348" s="210"/>
      <c r="X348" s="210"/>
      <c r="Y348" s="210"/>
      <c r="Z348" s="210"/>
    </row>
    <row r="349" ht="12.75" customHeight="1">
      <c r="A349" s="625"/>
      <c r="B349" s="625"/>
      <c r="C349" s="625"/>
      <c r="D349" s="627"/>
      <c r="E349" s="210"/>
      <c r="F349" s="210"/>
      <c r="G349" s="210"/>
      <c r="H349" s="210"/>
      <c r="I349" s="627"/>
      <c r="J349" s="210"/>
      <c r="K349" s="210"/>
      <c r="L349" s="210"/>
      <c r="M349" s="628"/>
      <c r="N349" s="210"/>
      <c r="O349" s="210"/>
      <c r="P349" s="210"/>
      <c r="Q349" s="210"/>
      <c r="R349" s="210"/>
      <c r="S349" s="210"/>
      <c r="T349" s="210"/>
      <c r="U349" s="210"/>
      <c r="V349" s="210"/>
      <c r="W349" s="210"/>
      <c r="X349" s="210"/>
      <c r="Y349" s="210"/>
      <c r="Z349" s="210"/>
    </row>
    <row r="350" ht="12.75" customHeight="1">
      <c r="A350" s="625"/>
      <c r="B350" s="625"/>
      <c r="C350" s="625"/>
      <c r="D350" s="627"/>
      <c r="E350" s="210"/>
      <c r="F350" s="210"/>
      <c r="G350" s="210"/>
      <c r="H350" s="210"/>
      <c r="I350" s="627"/>
      <c r="J350" s="210"/>
      <c r="K350" s="210"/>
      <c r="L350" s="210"/>
      <c r="M350" s="628"/>
      <c r="N350" s="210"/>
      <c r="O350" s="210"/>
      <c r="P350" s="210"/>
      <c r="Q350" s="210"/>
      <c r="R350" s="210"/>
      <c r="S350" s="210"/>
      <c r="T350" s="210"/>
      <c r="U350" s="210"/>
      <c r="V350" s="210"/>
      <c r="W350" s="210"/>
      <c r="X350" s="210"/>
      <c r="Y350" s="210"/>
      <c r="Z350" s="210"/>
    </row>
    <row r="351" ht="12.75" customHeight="1">
      <c r="A351" s="625"/>
      <c r="B351" s="625"/>
      <c r="C351" s="625"/>
      <c r="D351" s="627"/>
      <c r="E351" s="210"/>
      <c r="F351" s="210"/>
      <c r="G351" s="210"/>
      <c r="H351" s="210"/>
      <c r="I351" s="627"/>
      <c r="J351" s="210"/>
      <c r="K351" s="210"/>
      <c r="L351" s="210"/>
      <c r="M351" s="628"/>
      <c r="N351" s="210"/>
      <c r="O351" s="210"/>
      <c r="P351" s="210"/>
      <c r="Q351" s="210"/>
      <c r="R351" s="210"/>
      <c r="S351" s="210"/>
      <c r="T351" s="210"/>
      <c r="U351" s="210"/>
      <c r="V351" s="210"/>
      <c r="W351" s="210"/>
      <c r="X351" s="210"/>
      <c r="Y351" s="210"/>
      <c r="Z351" s="210"/>
    </row>
    <row r="352" ht="12.75" customHeight="1">
      <c r="A352" s="625"/>
      <c r="B352" s="625"/>
      <c r="C352" s="625"/>
      <c r="D352" s="627"/>
      <c r="E352" s="210"/>
      <c r="F352" s="210"/>
      <c r="G352" s="210"/>
      <c r="H352" s="210"/>
      <c r="I352" s="627"/>
      <c r="J352" s="210"/>
      <c r="K352" s="210"/>
      <c r="L352" s="210"/>
      <c r="M352" s="628"/>
      <c r="N352" s="210"/>
      <c r="O352" s="210"/>
      <c r="P352" s="210"/>
      <c r="Q352" s="210"/>
      <c r="R352" s="210"/>
      <c r="S352" s="210"/>
      <c r="T352" s="210"/>
      <c r="U352" s="210"/>
      <c r="V352" s="210"/>
      <c r="W352" s="210"/>
      <c r="X352" s="210"/>
      <c r="Y352" s="210"/>
      <c r="Z352" s="210"/>
    </row>
    <row r="353" ht="12.75" customHeight="1">
      <c r="A353" s="625"/>
      <c r="B353" s="625"/>
      <c r="C353" s="625"/>
      <c r="D353" s="627"/>
      <c r="E353" s="210"/>
      <c r="F353" s="210"/>
      <c r="G353" s="210"/>
      <c r="H353" s="210"/>
      <c r="I353" s="627"/>
      <c r="J353" s="210"/>
      <c r="K353" s="210"/>
      <c r="L353" s="210"/>
      <c r="M353" s="628"/>
      <c r="N353" s="210"/>
      <c r="O353" s="210"/>
      <c r="P353" s="210"/>
      <c r="Q353" s="210"/>
      <c r="R353" s="210"/>
      <c r="S353" s="210"/>
      <c r="T353" s="210"/>
      <c r="U353" s="210"/>
      <c r="V353" s="210"/>
      <c r="W353" s="210"/>
      <c r="X353" s="210"/>
      <c r="Y353" s="210"/>
      <c r="Z353" s="210"/>
    </row>
    <row r="354" ht="12.75" customHeight="1">
      <c r="A354" s="625"/>
      <c r="B354" s="625"/>
      <c r="C354" s="625"/>
      <c r="D354" s="627"/>
      <c r="E354" s="210"/>
      <c r="F354" s="210"/>
      <c r="G354" s="210"/>
      <c r="H354" s="210"/>
      <c r="I354" s="627"/>
      <c r="J354" s="210"/>
      <c r="K354" s="210"/>
      <c r="L354" s="210"/>
      <c r="M354" s="628"/>
      <c r="N354" s="210"/>
      <c r="O354" s="210"/>
      <c r="P354" s="210"/>
      <c r="Q354" s="210"/>
      <c r="R354" s="210"/>
      <c r="S354" s="210"/>
      <c r="T354" s="210"/>
      <c r="U354" s="210"/>
      <c r="V354" s="210"/>
      <c r="W354" s="210"/>
      <c r="X354" s="210"/>
      <c r="Y354" s="210"/>
      <c r="Z354" s="210"/>
    </row>
    <row r="355" ht="12.75" customHeight="1">
      <c r="A355" s="625"/>
      <c r="B355" s="625"/>
      <c r="C355" s="625"/>
      <c r="D355" s="627"/>
      <c r="E355" s="210"/>
      <c r="F355" s="210"/>
      <c r="G355" s="210"/>
      <c r="H355" s="210"/>
      <c r="I355" s="627"/>
      <c r="J355" s="210"/>
      <c r="K355" s="210"/>
      <c r="L355" s="210"/>
      <c r="M355" s="628"/>
      <c r="N355" s="210"/>
      <c r="O355" s="210"/>
      <c r="P355" s="210"/>
      <c r="Q355" s="210"/>
      <c r="R355" s="210"/>
      <c r="S355" s="210"/>
      <c r="T355" s="210"/>
      <c r="U355" s="210"/>
      <c r="V355" s="210"/>
      <c r="W355" s="210"/>
      <c r="X355" s="210"/>
      <c r="Y355" s="210"/>
      <c r="Z355" s="210"/>
    </row>
    <row r="356" ht="12.75" customHeight="1">
      <c r="A356" s="625"/>
      <c r="B356" s="625"/>
      <c r="C356" s="625"/>
      <c r="D356" s="627"/>
      <c r="E356" s="210"/>
      <c r="F356" s="210"/>
      <c r="G356" s="210"/>
      <c r="H356" s="210"/>
      <c r="I356" s="627"/>
      <c r="J356" s="210"/>
      <c r="K356" s="210"/>
      <c r="L356" s="210"/>
      <c r="M356" s="628"/>
      <c r="N356" s="210"/>
      <c r="O356" s="210"/>
      <c r="P356" s="210"/>
      <c r="Q356" s="210"/>
      <c r="R356" s="210"/>
      <c r="S356" s="210"/>
      <c r="T356" s="210"/>
      <c r="U356" s="210"/>
      <c r="V356" s="210"/>
      <c r="W356" s="210"/>
      <c r="X356" s="210"/>
      <c r="Y356" s="210"/>
      <c r="Z356" s="210"/>
    </row>
    <row r="357" ht="12.75" customHeight="1">
      <c r="A357" s="625"/>
      <c r="B357" s="625"/>
      <c r="C357" s="625"/>
      <c r="D357" s="627"/>
      <c r="E357" s="210"/>
      <c r="F357" s="210"/>
      <c r="G357" s="210"/>
      <c r="H357" s="210"/>
      <c r="I357" s="627"/>
      <c r="J357" s="210"/>
      <c r="K357" s="210"/>
      <c r="L357" s="210"/>
      <c r="M357" s="628"/>
      <c r="N357" s="210"/>
      <c r="O357" s="210"/>
      <c r="P357" s="210"/>
      <c r="Q357" s="210"/>
      <c r="R357" s="210"/>
      <c r="S357" s="210"/>
      <c r="T357" s="210"/>
      <c r="U357" s="210"/>
      <c r="V357" s="210"/>
      <c r="W357" s="210"/>
      <c r="X357" s="210"/>
      <c r="Y357" s="210"/>
      <c r="Z357" s="210"/>
    </row>
    <row r="358" ht="12.75" customHeight="1">
      <c r="A358" s="625"/>
      <c r="B358" s="625"/>
      <c r="C358" s="625"/>
      <c r="D358" s="627"/>
      <c r="E358" s="210"/>
      <c r="F358" s="210"/>
      <c r="G358" s="210"/>
      <c r="H358" s="210"/>
      <c r="I358" s="627"/>
      <c r="J358" s="210"/>
      <c r="K358" s="210"/>
      <c r="L358" s="210"/>
      <c r="M358" s="628"/>
      <c r="N358" s="210"/>
      <c r="O358" s="210"/>
      <c r="P358" s="210"/>
      <c r="Q358" s="210"/>
      <c r="R358" s="210"/>
      <c r="S358" s="210"/>
      <c r="T358" s="210"/>
      <c r="U358" s="210"/>
      <c r="V358" s="210"/>
      <c r="W358" s="210"/>
      <c r="X358" s="210"/>
      <c r="Y358" s="210"/>
      <c r="Z358" s="210"/>
    </row>
    <row r="359" ht="12.75" customHeight="1">
      <c r="A359" s="625"/>
      <c r="B359" s="625"/>
      <c r="C359" s="625"/>
      <c r="D359" s="627"/>
      <c r="E359" s="210"/>
      <c r="F359" s="210"/>
      <c r="G359" s="210"/>
      <c r="H359" s="210"/>
      <c r="I359" s="627"/>
      <c r="J359" s="210"/>
      <c r="K359" s="210"/>
      <c r="L359" s="210"/>
      <c r="M359" s="628"/>
      <c r="N359" s="210"/>
      <c r="O359" s="210"/>
      <c r="P359" s="210"/>
      <c r="Q359" s="210"/>
      <c r="R359" s="210"/>
      <c r="S359" s="210"/>
      <c r="T359" s="210"/>
      <c r="U359" s="210"/>
      <c r="V359" s="210"/>
      <c r="W359" s="210"/>
      <c r="X359" s="210"/>
      <c r="Y359" s="210"/>
      <c r="Z359" s="210"/>
    </row>
    <row r="360" ht="12.75" customHeight="1">
      <c r="A360" s="625"/>
      <c r="B360" s="625"/>
      <c r="C360" s="625"/>
      <c r="D360" s="627"/>
      <c r="E360" s="210"/>
      <c r="F360" s="210"/>
      <c r="G360" s="210"/>
      <c r="H360" s="210"/>
      <c r="I360" s="627"/>
      <c r="J360" s="210"/>
      <c r="K360" s="210"/>
      <c r="L360" s="210"/>
      <c r="M360" s="628"/>
      <c r="N360" s="210"/>
      <c r="O360" s="210"/>
      <c r="P360" s="210"/>
      <c r="Q360" s="210"/>
      <c r="R360" s="210"/>
      <c r="S360" s="210"/>
      <c r="T360" s="210"/>
      <c r="U360" s="210"/>
      <c r="V360" s="210"/>
      <c r="W360" s="210"/>
      <c r="X360" s="210"/>
      <c r="Y360" s="210"/>
      <c r="Z360" s="210"/>
    </row>
    <row r="361" ht="12.75" customHeight="1">
      <c r="A361" s="625"/>
      <c r="B361" s="625"/>
      <c r="C361" s="625"/>
      <c r="D361" s="627"/>
      <c r="E361" s="210"/>
      <c r="F361" s="210"/>
      <c r="G361" s="210"/>
      <c r="H361" s="210"/>
      <c r="I361" s="627"/>
      <c r="J361" s="210"/>
      <c r="K361" s="210"/>
      <c r="L361" s="210"/>
      <c r="M361" s="628"/>
      <c r="N361" s="210"/>
      <c r="O361" s="210"/>
      <c r="P361" s="210"/>
      <c r="Q361" s="210"/>
      <c r="R361" s="210"/>
      <c r="S361" s="210"/>
      <c r="T361" s="210"/>
      <c r="U361" s="210"/>
      <c r="V361" s="210"/>
      <c r="W361" s="210"/>
      <c r="X361" s="210"/>
      <c r="Y361" s="210"/>
      <c r="Z361" s="210"/>
    </row>
    <row r="362" ht="12.75" customHeight="1">
      <c r="A362" s="625"/>
      <c r="B362" s="625"/>
      <c r="C362" s="625"/>
      <c r="D362" s="627"/>
      <c r="E362" s="210"/>
      <c r="F362" s="210"/>
      <c r="G362" s="210"/>
      <c r="H362" s="210"/>
      <c r="I362" s="627"/>
      <c r="J362" s="210"/>
      <c r="K362" s="210"/>
      <c r="L362" s="210"/>
      <c r="M362" s="628"/>
      <c r="N362" s="210"/>
      <c r="O362" s="210"/>
      <c r="P362" s="210"/>
      <c r="Q362" s="210"/>
      <c r="R362" s="210"/>
      <c r="S362" s="210"/>
      <c r="T362" s="210"/>
      <c r="U362" s="210"/>
      <c r="V362" s="210"/>
      <c r="W362" s="210"/>
      <c r="X362" s="210"/>
      <c r="Y362" s="210"/>
      <c r="Z362" s="210"/>
    </row>
    <row r="363" ht="12.75" customHeight="1">
      <c r="A363" s="625"/>
      <c r="B363" s="625"/>
      <c r="C363" s="625"/>
      <c r="D363" s="627"/>
      <c r="E363" s="210"/>
      <c r="F363" s="210"/>
      <c r="G363" s="210"/>
      <c r="H363" s="210"/>
      <c r="I363" s="627"/>
      <c r="J363" s="210"/>
      <c r="K363" s="210"/>
      <c r="L363" s="210"/>
      <c r="M363" s="628"/>
      <c r="N363" s="210"/>
      <c r="O363" s="210"/>
      <c r="P363" s="210"/>
      <c r="Q363" s="210"/>
      <c r="R363" s="210"/>
      <c r="S363" s="210"/>
      <c r="T363" s="210"/>
      <c r="U363" s="210"/>
      <c r="V363" s="210"/>
      <c r="W363" s="210"/>
      <c r="X363" s="210"/>
      <c r="Y363" s="210"/>
      <c r="Z363" s="210"/>
    </row>
    <row r="364" ht="12.75" customHeight="1">
      <c r="A364" s="625"/>
      <c r="B364" s="625"/>
      <c r="C364" s="625"/>
      <c r="D364" s="627"/>
      <c r="E364" s="210"/>
      <c r="F364" s="210"/>
      <c r="G364" s="210"/>
      <c r="H364" s="210"/>
      <c r="I364" s="627"/>
      <c r="J364" s="210"/>
      <c r="K364" s="210"/>
      <c r="L364" s="210"/>
      <c r="M364" s="628"/>
      <c r="N364" s="210"/>
      <c r="O364" s="210"/>
      <c r="P364" s="210"/>
      <c r="Q364" s="210"/>
      <c r="R364" s="210"/>
      <c r="S364" s="210"/>
      <c r="T364" s="210"/>
      <c r="U364" s="210"/>
      <c r="V364" s="210"/>
      <c r="W364" s="210"/>
      <c r="X364" s="210"/>
      <c r="Y364" s="210"/>
      <c r="Z364" s="210"/>
    </row>
    <row r="365" ht="12.75" customHeight="1">
      <c r="A365" s="625"/>
      <c r="B365" s="625"/>
      <c r="C365" s="625"/>
      <c r="D365" s="627"/>
      <c r="E365" s="210"/>
      <c r="F365" s="210"/>
      <c r="G365" s="210"/>
      <c r="H365" s="210"/>
      <c r="I365" s="627"/>
      <c r="J365" s="210"/>
      <c r="K365" s="210"/>
      <c r="L365" s="210"/>
      <c r="M365" s="628"/>
      <c r="N365" s="210"/>
      <c r="O365" s="210"/>
      <c r="P365" s="210"/>
      <c r="Q365" s="210"/>
      <c r="R365" s="210"/>
      <c r="S365" s="210"/>
      <c r="T365" s="210"/>
      <c r="U365" s="210"/>
      <c r="V365" s="210"/>
      <c r="W365" s="210"/>
      <c r="X365" s="210"/>
      <c r="Y365" s="210"/>
      <c r="Z365" s="210"/>
    </row>
    <row r="366" ht="12.75" customHeight="1">
      <c r="A366" s="625"/>
      <c r="B366" s="625"/>
      <c r="C366" s="625"/>
      <c r="D366" s="627"/>
      <c r="E366" s="210"/>
      <c r="F366" s="210"/>
      <c r="G366" s="210"/>
      <c r="H366" s="210"/>
      <c r="I366" s="627"/>
      <c r="J366" s="210"/>
      <c r="K366" s="210"/>
      <c r="L366" s="210"/>
      <c r="M366" s="628"/>
      <c r="N366" s="210"/>
      <c r="O366" s="210"/>
      <c r="P366" s="210"/>
      <c r="Q366" s="210"/>
      <c r="R366" s="210"/>
      <c r="S366" s="210"/>
      <c r="T366" s="210"/>
      <c r="U366" s="210"/>
      <c r="V366" s="210"/>
      <c r="W366" s="210"/>
      <c r="X366" s="210"/>
      <c r="Y366" s="210"/>
      <c r="Z366" s="210"/>
    </row>
    <row r="367" ht="12.75" customHeight="1">
      <c r="A367" s="625"/>
      <c r="B367" s="625"/>
      <c r="C367" s="625"/>
      <c r="D367" s="627"/>
      <c r="E367" s="210"/>
      <c r="F367" s="210"/>
      <c r="G367" s="210"/>
      <c r="H367" s="210"/>
      <c r="I367" s="627"/>
      <c r="J367" s="210"/>
      <c r="K367" s="210"/>
      <c r="L367" s="210"/>
      <c r="M367" s="628"/>
      <c r="N367" s="210"/>
      <c r="O367" s="210"/>
      <c r="P367" s="210"/>
      <c r="Q367" s="210"/>
      <c r="R367" s="210"/>
      <c r="S367" s="210"/>
      <c r="T367" s="210"/>
      <c r="U367" s="210"/>
      <c r="V367" s="210"/>
      <c r="W367" s="210"/>
      <c r="X367" s="210"/>
      <c r="Y367" s="210"/>
      <c r="Z367" s="210"/>
    </row>
    <row r="368" ht="12.75" customHeight="1">
      <c r="A368" s="625"/>
      <c r="B368" s="625"/>
      <c r="C368" s="625"/>
      <c r="D368" s="627"/>
      <c r="E368" s="210"/>
      <c r="F368" s="210"/>
      <c r="G368" s="210"/>
      <c r="H368" s="210"/>
      <c r="I368" s="627"/>
      <c r="J368" s="210"/>
      <c r="K368" s="210"/>
      <c r="L368" s="210"/>
      <c r="M368" s="628"/>
      <c r="N368" s="210"/>
      <c r="O368" s="210"/>
      <c r="P368" s="210"/>
      <c r="Q368" s="210"/>
      <c r="R368" s="210"/>
      <c r="S368" s="210"/>
      <c r="T368" s="210"/>
      <c r="U368" s="210"/>
      <c r="V368" s="210"/>
      <c r="W368" s="210"/>
      <c r="X368" s="210"/>
      <c r="Y368" s="210"/>
      <c r="Z368" s="210"/>
    </row>
    <row r="369" ht="12.75" customHeight="1">
      <c r="A369" s="625"/>
      <c r="B369" s="625"/>
      <c r="C369" s="625"/>
      <c r="D369" s="627"/>
      <c r="E369" s="210"/>
      <c r="F369" s="210"/>
      <c r="G369" s="210"/>
      <c r="H369" s="210"/>
      <c r="I369" s="627"/>
      <c r="J369" s="210"/>
      <c r="K369" s="210"/>
      <c r="L369" s="210"/>
      <c r="M369" s="628"/>
      <c r="N369" s="210"/>
      <c r="O369" s="210"/>
      <c r="P369" s="210"/>
      <c r="Q369" s="210"/>
      <c r="R369" s="210"/>
      <c r="S369" s="210"/>
      <c r="T369" s="210"/>
      <c r="U369" s="210"/>
      <c r="V369" s="210"/>
      <c r="W369" s="210"/>
      <c r="X369" s="210"/>
      <c r="Y369" s="210"/>
      <c r="Z369" s="210"/>
    </row>
    <row r="370" ht="12.75" customHeight="1">
      <c r="A370" s="625"/>
      <c r="B370" s="625"/>
      <c r="C370" s="625"/>
      <c r="D370" s="627"/>
      <c r="E370" s="210"/>
      <c r="F370" s="210"/>
      <c r="G370" s="210"/>
      <c r="H370" s="210"/>
      <c r="I370" s="627"/>
      <c r="J370" s="210"/>
      <c r="K370" s="210"/>
      <c r="L370" s="210"/>
      <c r="M370" s="628"/>
      <c r="N370" s="210"/>
      <c r="O370" s="210"/>
      <c r="P370" s="210"/>
      <c r="Q370" s="210"/>
      <c r="R370" s="210"/>
      <c r="S370" s="210"/>
      <c r="T370" s="210"/>
      <c r="U370" s="210"/>
      <c r="V370" s="210"/>
      <c r="W370" s="210"/>
      <c r="X370" s="210"/>
      <c r="Y370" s="210"/>
      <c r="Z370" s="210"/>
    </row>
    <row r="371" ht="12.75" customHeight="1">
      <c r="A371" s="625"/>
      <c r="B371" s="625"/>
      <c r="C371" s="625"/>
      <c r="D371" s="627"/>
      <c r="E371" s="210"/>
      <c r="F371" s="210"/>
      <c r="G371" s="210"/>
      <c r="H371" s="210"/>
      <c r="I371" s="627"/>
      <c r="J371" s="210"/>
      <c r="K371" s="210"/>
      <c r="L371" s="210"/>
      <c r="M371" s="628"/>
      <c r="N371" s="210"/>
      <c r="O371" s="210"/>
      <c r="P371" s="210"/>
      <c r="Q371" s="210"/>
      <c r="R371" s="210"/>
      <c r="S371" s="210"/>
      <c r="T371" s="210"/>
      <c r="U371" s="210"/>
      <c r="V371" s="210"/>
      <c r="W371" s="210"/>
      <c r="X371" s="210"/>
      <c r="Y371" s="210"/>
      <c r="Z371" s="210"/>
    </row>
    <row r="372" ht="12.75" customHeight="1">
      <c r="A372" s="625"/>
      <c r="B372" s="625"/>
      <c r="C372" s="625"/>
      <c r="D372" s="627"/>
      <c r="E372" s="210"/>
      <c r="F372" s="210"/>
      <c r="G372" s="210"/>
      <c r="H372" s="210"/>
      <c r="I372" s="627"/>
      <c r="J372" s="210"/>
      <c r="K372" s="210"/>
      <c r="L372" s="210"/>
      <c r="M372" s="628"/>
      <c r="N372" s="210"/>
      <c r="O372" s="210"/>
      <c r="P372" s="210"/>
      <c r="Q372" s="210"/>
      <c r="R372" s="210"/>
      <c r="S372" s="210"/>
      <c r="T372" s="210"/>
      <c r="U372" s="210"/>
      <c r="V372" s="210"/>
      <c r="W372" s="210"/>
      <c r="X372" s="210"/>
      <c r="Y372" s="210"/>
      <c r="Z372" s="210"/>
    </row>
    <row r="373" ht="12.75" customHeight="1">
      <c r="A373" s="625"/>
      <c r="B373" s="625"/>
      <c r="C373" s="625"/>
      <c r="D373" s="627"/>
      <c r="E373" s="210"/>
      <c r="F373" s="210"/>
      <c r="G373" s="210"/>
      <c r="H373" s="210"/>
      <c r="I373" s="627"/>
      <c r="J373" s="210"/>
      <c r="K373" s="210"/>
      <c r="L373" s="210"/>
      <c r="M373" s="628"/>
      <c r="N373" s="210"/>
      <c r="O373" s="210"/>
      <c r="P373" s="210"/>
      <c r="Q373" s="210"/>
      <c r="R373" s="210"/>
      <c r="S373" s="210"/>
      <c r="T373" s="210"/>
      <c r="U373" s="210"/>
      <c r="V373" s="210"/>
      <c r="W373" s="210"/>
      <c r="X373" s="210"/>
      <c r="Y373" s="210"/>
      <c r="Z373" s="210"/>
    </row>
    <row r="374" ht="12.75" customHeight="1">
      <c r="A374" s="625"/>
      <c r="B374" s="625"/>
      <c r="C374" s="625"/>
      <c r="D374" s="627"/>
      <c r="E374" s="210"/>
      <c r="F374" s="210"/>
      <c r="G374" s="210"/>
      <c r="H374" s="210"/>
      <c r="I374" s="627"/>
      <c r="J374" s="210"/>
      <c r="K374" s="210"/>
      <c r="L374" s="210"/>
      <c r="M374" s="628"/>
      <c r="N374" s="210"/>
      <c r="O374" s="210"/>
      <c r="P374" s="210"/>
      <c r="Q374" s="210"/>
      <c r="R374" s="210"/>
      <c r="S374" s="210"/>
      <c r="T374" s="210"/>
      <c r="U374" s="210"/>
      <c r="V374" s="210"/>
      <c r="W374" s="210"/>
      <c r="X374" s="210"/>
      <c r="Y374" s="210"/>
      <c r="Z374" s="210"/>
    </row>
    <row r="375" ht="12.75" customHeight="1">
      <c r="A375" s="625"/>
      <c r="B375" s="625"/>
      <c r="C375" s="625"/>
      <c r="D375" s="627"/>
      <c r="E375" s="210"/>
      <c r="F375" s="210"/>
      <c r="G375" s="210"/>
      <c r="H375" s="210"/>
      <c r="I375" s="627"/>
      <c r="J375" s="210"/>
      <c r="K375" s="210"/>
      <c r="L375" s="210"/>
      <c r="M375" s="628"/>
      <c r="N375" s="210"/>
      <c r="O375" s="210"/>
      <c r="P375" s="210"/>
      <c r="Q375" s="210"/>
      <c r="R375" s="210"/>
      <c r="S375" s="210"/>
      <c r="T375" s="210"/>
      <c r="U375" s="210"/>
      <c r="V375" s="210"/>
      <c r="W375" s="210"/>
      <c r="X375" s="210"/>
      <c r="Y375" s="210"/>
      <c r="Z375" s="210"/>
    </row>
    <row r="376" ht="12.75" customHeight="1">
      <c r="A376" s="625"/>
      <c r="B376" s="625"/>
      <c r="C376" s="625"/>
      <c r="D376" s="627"/>
      <c r="E376" s="210"/>
      <c r="F376" s="210"/>
      <c r="G376" s="210"/>
      <c r="H376" s="210"/>
      <c r="I376" s="627"/>
      <c r="J376" s="210"/>
      <c r="K376" s="210"/>
      <c r="L376" s="210"/>
      <c r="M376" s="628"/>
      <c r="N376" s="210"/>
      <c r="O376" s="210"/>
      <c r="P376" s="210"/>
      <c r="Q376" s="210"/>
      <c r="R376" s="210"/>
      <c r="S376" s="210"/>
      <c r="T376" s="210"/>
      <c r="U376" s="210"/>
      <c r="V376" s="210"/>
      <c r="W376" s="210"/>
      <c r="X376" s="210"/>
      <c r="Y376" s="210"/>
      <c r="Z376" s="210"/>
    </row>
    <row r="377" ht="12.75" customHeight="1">
      <c r="A377" s="625"/>
      <c r="B377" s="625"/>
      <c r="C377" s="625"/>
      <c r="D377" s="627"/>
      <c r="E377" s="210"/>
      <c r="F377" s="210"/>
      <c r="G377" s="210"/>
      <c r="H377" s="210"/>
      <c r="I377" s="627"/>
      <c r="J377" s="210"/>
      <c r="K377" s="210"/>
      <c r="L377" s="210"/>
      <c r="M377" s="628"/>
      <c r="N377" s="210"/>
      <c r="O377" s="210"/>
      <c r="P377" s="210"/>
      <c r="Q377" s="210"/>
      <c r="R377" s="210"/>
      <c r="S377" s="210"/>
      <c r="T377" s="210"/>
      <c r="U377" s="210"/>
      <c r="V377" s="210"/>
      <c r="W377" s="210"/>
      <c r="X377" s="210"/>
      <c r="Y377" s="210"/>
      <c r="Z377" s="210"/>
    </row>
    <row r="378" ht="12.75" customHeight="1">
      <c r="A378" s="625"/>
      <c r="B378" s="625"/>
      <c r="C378" s="625"/>
      <c r="D378" s="627"/>
      <c r="E378" s="210"/>
      <c r="F378" s="210"/>
      <c r="G378" s="210"/>
      <c r="H378" s="210"/>
      <c r="I378" s="627"/>
      <c r="J378" s="210"/>
      <c r="K378" s="210"/>
      <c r="L378" s="210"/>
      <c r="M378" s="628"/>
      <c r="N378" s="210"/>
      <c r="O378" s="210"/>
      <c r="P378" s="210"/>
      <c r="Q378" s="210"/>
      <c r="R378" s="210"/>
      <c r="S378" s="210"/>
      <c r="T378" s="210"/>
      <c r="U378" s="210"/>
      <c r="V378" s="210"/>
      <c r="W378" s="210"/>
      <c r="X378" s="210"/>
      <c r="Y378" s="210"/>
      <c r="Z378" s="210"/>
    </row>
    <row r="379" ht="12.75" customHeight="1">
      <c r="A379" s="625"/>
      <c r="B379" s="625"/>
      <c r="C379" s="625"/>
      <c r="D379" s="627"/>
      <c r="E379" s="210"/>
      <c r="F379" s="210"/>
      <c r="G379" s="210"/>
      <c r="H379" s="210"/>
      <c r="I379" s="627"/>
      <c r="J379" s="210"/>
      <c r="K379" s="210"/>
      <c r="L379" s="210"/>
      <c r="M379" s="628"/>
      <c r="N379" s="210"/>
      <c r="O379" s="210"/>
      <c r="P379" s="210"/>
      <c r="Q379" s="210"/>
      <c r="R379" s="210"/>
      <c r="S379" s="210"/>
      <c r="T379" s="210"/>
      <c r="U379" s="210"/>
      <c r="V379" s="210"/>
      <c r="W379" s="210"/>
      <c r="X379" s="210"/>
      <c r="Y379" s="210"/>
      <c r="Z379" s="210"/>
    </row>
    <row r="380" ht="12.75" customHeight="1">
      <c r="A380" s="625"/>
      <c r="B380" s="625"/>
      <c r="C380" s="625"/>
      <c r="D380" s="627"/>
      <c r="E380" s="210"/>
      <c r="F380" s="210"/>
      <c r="G380" s="210"/>
      <c r="H380" s="210"/>
      <c r="I380" s="627"/>
      <c r="J380" s="210"/>
      <c r="K380" s="210"/>
      <c r="L380" s="210"/>
      <c r="M380" s="628"/>
      <c r="N380" s="210"/>
      <c r="O380" s="210"/>
      <c r="P380" s="210"/>
      <c r="Q380" s="210"/>
      <c r="R380" s="210"/>
      <c r="S380" s="210"/>
      <c r="T380" s="210"/>
      <c r="U380" s="210"/>
      <c r="V380" s="210"/>
      <c r="W380" s="210"/>
      <c r="X380" s="210"/>
      <c r="Y380" s="210"/>
      <c r="Z380" s="210"/>
    </row>
    <row r="381" ht="12.75" customHeight="1">
      <c r="A381" s="625"/>
      <c r="B381" s="625"/>
      <c r="C381" s="625"/>
      <c r="D381" s="627"/>
      <c r="E381" s="210"/>
      <c r="F381" s="210"/>
      <c r="G381" s="210"/>
      <c r="H381" s="210"/>
      <c r="I381" s="627"/>
      <c r="J381" s="210"/>
      <c r="K381" s="210"/>
      <c r="L381" s="210"/>
      <c r="M381" s="628"/>
      <c r="N381" s="210"/>
      <c r="O381" s="210"/>
      <c r="P381" s="210"/>
      <c r="Q381" s="210"/>
      <c r="R381" s="210"/>
      <c r="S381" s="210"/>
      <c r="T381" s="210"/>
      <c r="U381" s="210"/>
      <c r="V381" s="210"/>
      <c r="W381" s="210"/>
      <c r="X381" s="210"/>
      <c r="Y381" s="210"/>
      <c r="Z381" s="210"/>
    </row>
    <row r="382" ht="12.75" customHeight="1">
      <c r="A382" s="625"/>
      <c r="B382" s="625"/>
      <c r="C382" s="625"/>
      <c r="D382" s="627"/>
      <c r="E382" s="210"/>
      <c r="F382" s="210"/>
      <c r="G382" s="210"/>
      <c r="H382" s="210"/>
      <c r="I382" s="627"/>
      <c r="J382" s="210"/>
      <c r="K382" s="210"/>
      <c r="L382" s="210"/>
      <c r="M382" s="628"/>
      <c r="N382" s="210"/>
      <c r="O382" s="210"/>
      <c r="P382" s="210"/>
      <c r="Q382" s="210"/>
      <c r="R382" s="210"/>
      <c r="S382" s="210"/>
      <c r="T382" s="210"/>
      <c r="U382" s="210"/>
      <c r="V382" s="210"/>
      <c r="W382" s="210"/>
      <c r="X382" s="210"/>
      <c r="Y382" s="210"/>
      <c r="Z382" s="210"/>
    </row>
    <row r="383" ht="12.75" customHeight="1">
      <c r="A383" s="625"/>
      <c r="B383" s="625"/>
      <c r="C383" s="625"/>
      <c r="D383" s="627"/>
      <c r="E383" s="210"/>
      <c r="F383" s="210"/>
      <c r="G383" s="210"/>
      <c r="H383" s="210"/>
      <c r="I383" s="627"/>
      <c r="J383" s="210"/>
      <c r="K383" s="210"/>
      <c r="L383" s="210"/>
      <c r="M383" s="628"/>
      <c r="N383" s="210"/>
      <c r="O383" s="210"/>
      <c r="P383" s="210"/>
      <c r="Q383" s="210"/>
      <c r="R383" s="210"/>
      <c r="S383" s="210"/>
      <c r="T383" s="210"/>
      <c r="U383" s="210"/>
      <c r="V383" s="210"/>
      <c r="W383" s="210"/>
      <c r="X383" s="210"/>
      <c r="Y383" s="210"/>
      <c r="Z383" s="210"/>
    </row>
    <row r="384" ht="12.75" customHeight="1">
      <c r="A384" s="625"/>
      <c r="B384" s="625"/>
      <c r="C384" s="625"/>
      <c r="D384" s="627"/>
      <c r="E384" s="210"/>
      <c r="F384" s="210"/>
      <c r="G384" s="210"/>
      <c r="H384" s="210"/>
      <c r="I384" s="627"/>
      <c r="J384" s="210"/>
      <c r="K384" s="210"/>
      <c r="L384" s="210"/>
      <c r="M384" s="628"/>
      <c r="N384" s="210"/>
      <c r="O384" s="210"/>
      <c r="P384" s="210"/>
      <c r="Q384" s="210"/>
      <c r="R384" s="210"/>
      <c r="S384" s="210"/>
      <c r="T384" s="210"/>
      <c r="U384" s="210"/>
      <c r="V384" s="210"/>
      <c r="W384" s="210"/>
      <c r="X384" s="210"/>
      <c r="Y384" s="210"/>
      <c r="Z384" s="210"/>
    </row>
    <row r="385" ht="12.75" customHeight="1">
      <c r="A385" s="625"/>
      <c r="B385" s="625"/>
      <c r="C385" s="625"/>
      <c r="D385" s="627"/>
      <c r="E385" s="210"/>
      <c r="F385" s="210"/>
      <c r="G385" s="210"/>
      <c r="H385" s="210"/>
      <c r="I385" s="627"/>
      <c r="J385" s="210"/>
      <c r="K385" s="210"/>
      <c r="L385" s="210"/>
      <c r="M385" s="628"/>
      <c r="N385" s="210"/>
      <c r="O385" s="210"/>
      <c r="P385" s="210"/>
      <c r="Q385" s="210"/>
      <c r="R385" s="210"/>
      <c r="S385" s="210"/>
      <c r="T385" s="210"/>
      <c r="U385" s="210"/>
      <c r="V385" s="210"/>
      <c r="W385" s="210"/>
      <c r="X385" s="210"/>
      <c r="Y385" s="210"/>
      <c r="Z385" s="210"/>
    </row>
    <row r="386" ht="12.75" customHeight="1">
      <c r="A386" s="625"/>
      <c r="B386" s="625"/>
      <c r="C386" s="625"/>
      <c r="D386" s="627"/>
      <c r="E386" s="210"/>
      <c r="F386" s="210"/>
      <c r="G386" s="210"/>
      <c r="H386" s="210"/>
      <c r="I386" s="627"/>
      <c r="J386" s="210"/>
      <c r="K386" s="210"/>
      <c r="L386" s="210"/>
      <c r="M386" s="628"/>
      <c r="N386" s="210"/>
      <c r="O386" s="210"/>
      <c r="P386" s="210"/>
      <c r="Q386" s="210"/>
      <c r="R386" s="210"/>
      <c r="S386" s="210"/>
      <c r="T386" s="210"/>
      <c r="U386" s="210"/>
      <c r="V386" s="210"/>
      <c r="W386" s="210"/>
      <c r="X386" s="210"/>
      <c r="Y386" s="210"/>
      <c r="Z386" s="210"/>
    </row>
    <row r="387" ht="12.75" customHeight="1">
      <c r="A387" s="625"/>
      <c r="B387" s="625"/>
      <c r="C387" s="625"/>
      <c r="D387" s="627"/>
      <c r="E387" s="210"/>
      <c r="F387" s="210"/>
      <c r="G387" s="210"/>
      <c r="H387" s="210"/>
      <c r="I387" s="627"/>
      <c r="J387" s="210"/>
      <c r="K387" s="210"/>
      <c r="L387" s="210"/>
      <c r="M387" s="628"/>
      <c r="N387" s="210"/>
      <c r="O387" s="210"/>
      <c r="P387" s="210"/>
      <c r="Q387" s="210"/>
      <c r="R387" s="210"/>
      <c r="S387" s="210"/>
      <c r="T387" s="210"/>
      <c r="U387" s="210"/>
      <c r="V387" s="210"/>
      <c r="W387" s="210"/>
      <c r="X387" s="210"/>
      <c r="Y387" s="210"/>
      <c r="Z387" s="210"/>
    </row>
    <row r="388" ht="12.75" customHeight="1">
      <c r="A388" s="625"/>
      <c r="B388" s="625"/>
      <c r="C388" s="625"/>
      <c r="D388" s="627"/>
      <c r="E388" s="210"/>
      <c r="F388" s="210"/>
      <c r="G388" s="210"/>
      <c r="H388" s="210"/>
      <c r="I388" s="627"/>
      <c r="J388" s="210"/>
      <c r="K388" s="210"/>
      <c r="L388" s="210"/>
      <c r="M388" s="628"/>
      <c r="N388" s="210"/>
      <c r="O388" s="210"/>
      <c r="P388" s="210"/>
      <c r="Q388" s="210"/>
      <c r="R388" s="210"/>
      <c r="S388" s="210"/>
      <c r="T388" s="210"/>
      <c r="U388" s="210"/>
      <c r="V388" s="210"/>
      <c r="W388" s="210"/>
      <c r="X388" s="210"/>
      <c r="Y388" s="210"/>
      <c r="Z388" s="210"/>
    </row>
    <row r="389" ht="12.75" customHeight="1">
      <c r="A389" s="625"/>
      <c r="B389" s="625"/>
      <c r="C389" s="625"/>
      <c r="D389" s="627"/>
      <c r="E389" s="210"/>
      <c r="F389" s="210"/>
      <c r="G389" s="210"/>
      <c r="H389" s="210"/>
      <c r="I389" s="627"/>
      <c r="J389" s="210"/>
      <c r="K389" s="210"/>
      <c r="L389" s="210"/>
      <c r="M389" s="628"/>
      <c r="N389" s="210"/>
      <c r="O389" s="210"/>
      <c r="P389" s="210"/>
      <c r="Q389" s="210"/>
      <c r="R389" s="210"/>
      <c r="S389" s="210"/>
      <c r="T389" s="210"/>
      <c r="U389" s="210"/>
      <c r="V389" s="210"/>
      <c r="W389" s="210"/>
      <c r="X389" s="210"/>
      <c r="Y389" s="210"/>
      <c r="Z389" s="210"/>
    </row>
    <row r="390" ht="12.75" customHeight="1">
      <c r="A390" s="625"/>
      <c r="B390" s="625"/>
      <c r="C390" s="625"/>
      <c r="D390" s="627"/>
      <c r="E390" s="210"/>
      <c r="F390" s="210"/>
      <c r="G390" s="210"/>
      <c r="H390" s="210"/>
      <c r="I390" s="627"/>
      <c r="J390" s="210"/>
      <c r="K390" s="210"/>
      <c r="L390" s="210"/>
      <c r="M390" s="628"/>
      <c r="N390" s="210"/>
      <c r="O390" s="210"/>
      <c r="P390" s="210"/>
      <c r="Q390" s="210"/>
      <c r="R390" s="210"/>
      <c r="S390" s="210"/>
      <c r="T390" s="210"/>
      <c r="U390" s="210"/>
      <c r="V390" s="210"/>
      <c r="W390" s="210"/>
      <c r="X390" s="210"/>
      <c r="Y390" s="210"/>
      <c r="Z390" s="210"/>
    </row>
    <row r="391" ht="12.75" customHeight="1">
      <c r="A391" s="625"/>
      <c r="B391" s="625"/>
      <c r="C391" s="625"/>
      <c r="D391" s="627"/>
      <c r="E391" s="210"/>
      <c r="F391" s="210"/>
      <c r="G391" s="210"/>
      <c r="H391" s="210"/>
      <c r="I391" s="627"/>
      <c r="J391" s="210"/>
      <c r="K391" s="210"/>
      <c r="L391" s="210"/>
      <c r="M391" s="628"/>
      <c r="N391" s="210"/>
      <c r="O391" s="210"/>
      <c r="P391" s="210"/>
      <c r="Q391" s="210"/>
      <c r="R391" s="210"/>
      <c r="S391" s="210"/>
      <c r="T391" s="210"/>
      <c r="U391" s="210"/>
      <c r="V391" s="210"/>
      <c r="W391" s="210"/>
      <c r="X391" s="210"/>
      <c r="Y391" s="210"/>
      <c r="Z391" s="210"/>
    </row>
    <row r="392" ht="12.75" customHeight="1">
      <c r="A392" s="625"/>
      <c r="B392" s="625"/>
      <c r="C392" s="625"/>
      <c r="D392" s="627"/>
      <c r="E392" s="210"/>
      <c r="F392" s="210"/>
      <c r="G392" s="210"/>
      <c r="H392" s="210"/>
      <c r="I392" s="627"/>
      <c r="J392" s="210"/>
      <c r="K392" s="210"/>
      <c r="L392" s="210"/>
      <c r="M392" s="628"/>
      <c r="N392" s="210"/>
      <c r="O392" s="210"/>
      <c r="P392" s="210"/>
      <c r="Q392" s="210"/>
      <c r="R392" s="210"/>
      <c r="S392" s="210"/>
      <c r="T392" s="210"/>
      <c r="U392" s="210"/>
      <c r="V392" s="210"/>
      <c r="W392" s="210"/>
      <c r="X392" s="210"/>
      <c r="Y392" s="210"/>
      <c r="Z392" s="210"/>
    </row>
    <row r="393" ht="12.75" customHeight="1">
      <c r="A393" s="625"/>
      <c r="B393" s="625"/>
      <c r="C393" s="625"/>
      <c r="D393" s="627"/>
      <c r="E393" s="210"/>
      <c r="F393" s="210"/>
      <c r="G393" s="210"/>
      <c r="H393" s="210"/>
      <c r="I393" s="627"/>
      <c r="J393" s="210"/>
      <c r="K393" s="210"/>
      <c r="L393" s="210"/>
      <c r="M393" s="628"/>
      <c r="N393" s="210"/>
      <c r="O393" s="210"/>
      <c r="P393" s="210"/>
      <c r="Q393" s="210"/>
      <c r="R393" s="210"/>
      <c r="S393" s="210"/>
      <c r="T393" s="210"/>
      <c r="U393" s="210"/>
      <c r="V393" s="210"/>
      <c r="W393" s="210"/>
      <c r="X393" s="210"/>
      <c r="Y393" s="210"/>
      <c r="Z393" s="210"/>
    </row>
    <row r="394" ht="12.75" customHeight="1">
      <c r="A394" s="625"/>
      <c r="B394" s="625"/>
      <c r="C394" s="625"/>
      <c r="D394" s="627"/>
      <c r="E394" s="210"/>
      <c r="F394" s="210"/>
      <c r="G394" s="210"/>
      <c r="H394" s="210"/>
      <c r="I394" s="627"/>
      <c r="J394" s="210"/>
      <c r="K394" s="210"/>
      <c r="L394" s="210"/>
      <c r="M394" s="628"/>
      <c r="N394" s="210"/>
      <c r="O394" s="210"/>
      <c r="P394" s="210"/>
      <c r="Q394" s="210"/>
      <c r="R394" s="210"/>
      <c r="S394" s="210"/>
      <c r="T394" s="210"/>
      <c r="U394" s="210"/>
      <c r="V394" s="210"/>
      <c r="W394" s="210"/>
      <c r="X394" s="210"/>
      <c r="Y394" s="210"/>
      <c r="Z394" s="210"/>
    </row>
    <row r="395" ht="12.75" customHeight="1">
      <c r="A395" s="625"/>
      <c r="B395" s="625"/>
      <c r="C395" s="625"/>
      <c r="D395" s="627"/>
      <c r="E395" s="210"/>
      <c r="F395" s="210"/>
      <c r="G395" s="210"/>
      <c r="H395" s="210"/>
      <c r="I395" s="627"/>
      <c r="J395" s="210"/>
      <c r="K395" s="210"/>
      <c r="L395" s="210"/>
      <c r="M395" s="628"/>
      <c r="N395" s="210"/>
      <c r="O395" s="210"/>
      <c r="P395" s="210"/>
      <c r="Q395" s="210"/>
      <c r="R395" s="210"/>
      <c r="S395" s="210"/>
      <c r="T395" s="210"/>
      <c r="U395" s="210"/>
      <c r="V395" s="210"/>
      <c r="W395" s="210"/>
      <c r="X395" s="210"/>
      <c r="Y395" s="210"/>
      <c r="Z395" s="210"/>
    </row>
    <row r="396" ht="12.75" customHeight="1">
      <c r="A396" s="625"/>
      <c r="B396" s="625"/>
      <c r="C396" s="625"/>
      <c r="D396" s="627"/>
      <c r="E396" s="210"/>
      <c r="F396" s="210"/>
      <c r="G396" s="210"/>
      <c r="H396" s="210"/>
      <c r="I396" s="627"/>
      <c r="J396" s="210"/>
      <c r="K396" s="210"/>
      <c r="L396" s="210"/>
      <c r="M396" s="628"/>
      <c r="N396" s="210"/>
      <c r="O396" s="210"/>
      <c r="P396" s="210"/>
      <c r="Q396" s="210"/>
      <c r="R396" s="210"/>
      <c r="S396" s="210"/>
      <c r="T396" s="210"/>
      <c r="U396" s="210"/>
      <c r="V396" s="210"/>
      <c r="W396" s="210"/>
      <c r="X396" s="210"/>
      <c r="Y396" s="210"/>
      <c r="Z396" s="210"/>
    </row>
    <row r="397" ht="12.75" customHeight="1">
      <c r="A397" s="625"/>
      <c r="B397" s="625"/>
      <c r="C397" s="625"/>
      <c r="D397" s="627"/>
      <c r="E397" s="210"/>
      <c r="F397" s="210"/>
      <c r="G397" s="210"/>
      <c r="H397" s="210"/>
      <c r="I397" s="627"/>
      <c r="J397" s="210"/>
      <c r="K397" s="210"/>
      <c r="L397" s="210"/>
      <c r="M397" s="628"/>
      <c r="N397" s="210"/>
      <c r="O397" s="210"/>
      <c r="P397" s="210"/>
      <c r="Q397" s="210"/>
      <c r="R397" s="210"/>
      <c r="S397" s="210"/>
      <c r="T397" s="210"/>
      <c r="U397" s="210"/>
      <c r="V397" s="210"/>
      <c r="W397" s="210"/>
      <c r="X397" s="210"/>
      <c r="Y397" s="210"/>
      <c r="Z397" s="210"/>
    </row>
    <row r="398" ht="12.75" customHeight="1">
      <c r="A398" s="625"/>
      <c r="B398" s="625"/>
      <c r="C398" s="625"/>
      <c r="D398" s="627"/>
      <c r="E398" s="210"/>
      <c r="F398" s="210"/>
      <c r="G398" s="210"/>
      <c r="H398" s="210"/>
      <c r="I398" s="627"/>
      <c r="J398" s="210"/>
      <c r="K398" s="210"/>
      <c r="L398" s="210"/>
      <c r="M398" s="628"/>
      <c r="N398" s="210"/>
      <c r="O398" s="210"/>
      <c r="P398" s="210"/>
      <c r="Q398" s="210"/>
      <c r="R398" s="210"/>
      <c r="S398" s="210"/>
      <c r="T398" s="210"/>
      <c r="U398" s="210"/>
      <c r="V398" s="210"/>
      <c r="W398" s="210"/>
      <c r="X398" s="210"/>
      <c r="Y398" s="210"/>
      <c r="Z398" s="210"/>
    </row>
    <row r="399" ht="12.75" customHeight="1">
      <c r="A399" s="625"/>
      <c r="B399" s="625"/>
      <c r="C399" s="625"/>
      <c r="D399" s="627"/>
      <c r="E399" s="210"/>
      <c r="F399" s="210"/>
      <c r="G399" s="210"/>
      <c r="H399" s="210"/>
      <c r="I399" s="627"/>
      <c r="J399" s="210"/>
      <c r="K399" s="210"/>
      <c r="L399" s="210"/>
      <c r="M399" s="628"/>
      <c r="N399" s="210"/>
      <c r="O399" s="210"/>
      <c r="P399" s="210"/>
      <c r="Q399" s="210"/>
      <c r="R399" s="210"/>
      <c r="S399" s="210"/>
      <c r="T399" s="210"/>
      <c r="U399" s="210"/>
      <c r="V399" s="210"/>
      <c r="W399" s="210"/>
      <c r="X399" s="210"/>
      <c r="Y399" s="210"/>
      <c r="Z399" s="210"/>
    </row>
    <row r="400" ht="12.75" customHeight="1">
      <c r="A400" s="625"/>
      <c r="B400" s="625"/>
      <c r="C400" s="625"/>
      <c r="D400" s="627"/>
      <c r="E400" s="210"/>
      <c r="F400" s="210"/>
      <c r="G400" s="210"/>
      <c r="H400" s="210"/>
      <c r="I400" s="627"/>
      <c r="J400" s="210"/>
      <c r="K400" s="210"/>
      <c r="L400" s="210"/>
      <c r="M400" s="628"/>
      <c r="N400" s="210"/>
      <c r="O400" s="210"/>
      <c r="P400" s="210"/>
      <c r="Q400" s="210"/>
      <c r="R400" s="210"/>
      <c r="S400" s="210"/>
      <c r="T400" s="210"/>
      <c r="U400" s="210"/>
      <c r="V400" s="210"/>
      <c r="W400" s="210"/>
      <c r="X400" s="210"/>
      <c r="Y400" s="210"/>
      <c r="Z400" s="210"/>
    </row>
    <row r="401" ht="12.75" customHeight="1">
      <c r="A401" s="625"/>
      <c r="B401" s="625"/>
      <c r="C401" s="625"/>
      <c r="D401" s="627"/>
      <c r="E401" s="210"/>
      <c r="F401" s="210"/>
      <c r="G401" s="210"/>
      <c r="H401" s="210"/>
      <c r="I401" s="627"/>
      <c r="J401" s="210"/>
      <c r="K401" s="210"/>
      <c r="L401" s="210"/>
      <c r="M401" s="628"/>
      <c r="N401" s="210"/>
      <c r="O401" s="210"/>
      <c r="P401" s="210"/>
      <c r="Q401" s="210"/>
      <c r="R401" s="210"/>
      <c r="S401" s="210"/>
      <c r="T401" s="210"/>
      <c r="U401" s="210"/>
      <c r="V401" s="210"/>
      <c r="W401" s="210"/>
      <c r="X401" s="210"/>
      <c r="Y401" s="210"/>
      <c r="Z401" s="210"/>
    </row>
    <row r="402" ht="12.75" customHeight="1">
      <c r="A402" s="625"/>
      <c r="B402" s="625"/>
      <c r="C402" s="625"/>
      <c r="D402" s="627"/>
      <c r="E402" s="210"/>
      <c r="F402" s="210"/>
      <c r="G402" s="210"/>
      <c r="H402" s="210"/>
      <c r="I402" s="627"/>
      <c r="J402" s="210"/>
      <c r="K402" s="210"/>
      <c r="L402" s="210"/>
      <c r="M402" s="628"/>
      <c r="N402" s="210"/>
      <c r="O402" s="210"/>
      <c r="P402" s="210"/>
      <c r="Q402" s="210"/>
      <c r="R402" s="210"/>
      <c r="S402" s="210"/>
      <c r="T402" s="210"/>
      <c r="U402" s="210"/>
      <c r="V402" s="210"/>
      <c r="W402" s="210"/>
      <c r="X402" s="210"/>
      <c r="Y402" s="210"/>
      <c r="Z402" s="210"/>
    </row>
    <row r="403" ht="12.75" customHeight="1">
      <c r="A403" s="625"/>
      <c r="B403" s="625"/>
      <c r="C403" s="625"/>
      <c r="D403" s="627"/>
      <c r="E403" s="210"/>
      <c r="F403" s="210"/>
      <c r="G403" s="210"/>
      <c r="H403" s="210"/>
      <c r="I403" s="627"/>
      <c r="J403" s="210"/>
      <c r="K403" s="210"/>
      <c r="L403" s="210"/>
      <c r="M403" s="628"/>
      <c r="N403" s="210"/>
      <c r="O403" s="210"/>
      <c r="P403" s="210"/>
      <c r="Q403" s="210"/>
      <c r="R403" s="210"/>
      <c r="S403" s="210"/>
      <c r="T403" s="210"/>
      <c r="U403" s="210"/>
      <c r="V403" s="210"/>
      <c r="W403" s="210"/>
      <c r="X403" s="210"/>
      <c r="Y403" s="210"/>
      <c r="Z403" s="210"/>
    </row>
    <row r="404" ht="12.75" customHeight="1">
      <c r="A404" s="625"/>
      <c r="B404" s="625"/>
      <c r="C404" s="625"/>
      <c r="D404" s="627"/>
      <c r="E404" s="210"/>
      <c r="F404" s="210"/>
      <c r="G404" s="210"/>
      <c r="H404" s="210"/>
      <c r="I404" s="627"/>
      <c r="J404" s="210"/>
      <c r="K404" s="210"/>
      <c r="L404" s="210"/>
      <c r="M404" s="628"/>
      <c r="N404" s="210"/>
      <c r="O404" s="210"/>
      <c r="P404" s="210"/>
      <c r="Q404" s="210"/>
      <c r="R404" s="210"/>
      <c r="S404" s="210"/>
      <c r="T404" s="210"/>
      <c r="U404" s="210"/>
      <c r="V404" s="210"/>
      <c r="W404" s="210"/>
      <c r="X404" s="210"/>
      <c r="Y404" s="210"/>
      <c r="Z404" s="210"/>
    </row>
    <row r="405" ht="12.75" customHeight="1">
      <c r="A405" s="625"/>
      <c r="B405" s="625"/>
      <c r="C405" s="625"/>
      <c r="D405" s="627"/>
      <c r="E405" s="210"/>
      <c r="F405" s="210"/>
      <c r="G405" s="210"/>
      <c r="H405" s="210"/>
      <c r="I405" s="627"/>
      <c r="J405" s="210"/>
      <c r="K405" s="210"/>
      <c r="L405" s="210"/>
      <c r="M405" s="628"/>
      <c r="N405" s="210"/>
      <c r="O405" s="210"/>
      <c r="P405" s="210"/>
      <c r="Q405" s="210"/>
      <c r="R405" s="210"/>
      <c r="S405" s="210"/>
      <c r="T405" s="210"/>
      <c r="U405" s="210"/>
      <c r="V405" s="210"/>
      <c r="W405" s="210"/>
      <c r="X405" s="210"/>
      <c r="Y405" s="210"/>
      <c r="Z405" s="210"/>
    </row>
    <row r="406" ht="12.75" customHeight="1">
      <c r="A406" s="625"/>
      <c r="B406" s="625"/>
      <c r="C406" s="625"/>
      <c r="D406" s="627"/>
      <c r="E406" s="210"/>
      <c r="F406" s="210"/>
      <c r="G406" s="210"/>
      <c r="H406" s="210"/>
      <c r="I406" s="627"/>
      <c r="J406" s="210"/>
      <c r="K406" s="210"/>
      <c r="L406" s="210"/>
      <c r="M406" s="628"/>
      <c r="N406" s="210"/>
      <c r="O406" s="210"/>
      <c r="P406" s="210"/>
      <c r="Q406" s="210"/>
      <c r="R406" s="210"/>
      <c r="S406" s="210"/>
      <c r="T406" s="210"/>
      <c r="U406" s="210"/>
      <c r="V406" s="210"/>
      <c r="W406" s="210"/>
      <c r="X406" s="210"/>
      <c r="Y406" s="210"/>
      <c r="Z406" s="210"/>
    </row>
    <row r="407" ht="12.75" customHeight="1">
      <c r="A407" s="625"/>
      <c r="B407" s="625"/>
      <c r="C407" s="625"/>
      <c r="D407" s="627"/>
      <c r="E407" s="210"/>
      <c r="F407" s="210"/>
      <c r="G407" s="210"/>
      <c r="H407" s="210"/>
      <c r="I407" s="627"/>
      <c r="J407" s="210"/>
      <c r="K407" s="210"/>
      <c r="L407" s="210"/>
      <c r="M407" s="628"/>
      <c r="N407" s="210"/>
      <c r="O407" s="210"/>
      <c r="P407" s="210"/>
      <c r="Q407" s="210"/>
      <c r="R407" s="210"/>
      <c r="S407" s="210"/>
      <c r="T407" s="210"/>
      <c r="U407" s="210"/>
      <c r="V407" s="210"/>
      <c r="W407" s="210"/>
      <c r="X407" s="210"/>
      <c r="Y407" s="210"/>
      <c r="Z407" s="210"/>
    </row>
    <row r="408" ht="12.75" customHeight="1">
      <c r="A408" s="625"/>
      <c r="B408" s="625"/>
      <c r="C408" s="625"/>
      <c r="D408" s="627"/>
      <c r="E408" s="210"/>
      <c r="F408" s="210"/>
      <c r="G408" s="210"/>
      <c r="H408" s="210"/>
      <c r="I408" s="627"/>
      <c r="J408" s="210"/>
      <c r="K408" s="210"/>
      <c r="L408" s="210"/>
      <c r="M408" s="628"/>
      <c r="N408" s="210"/>
      <c r="O408" s="210"/>
      <c r="P408" s="210"/>
      <c r="Q408" s="210"/>
      <c r="R408" s="210"/>
      <c r="S408" s="210"/>
      <c r="T408" s="210"/>
      <c r="U408" s="210"/>
      <c r="V408" s="210"/>
      <c r="W408" s="210"/>
      <c r="X408" s="210"/>
      <c r="Y408" s="210"/>
      <c r="Z408" s="210"/>
    </row>
    <row r="409" ht="12.75" customHeight="1">
      <c r="A409" s="625"/>
      <c r="B409" s="625"/>
      <c r="C409" s="625"/>
      <c r="D409" s="627"/>
      <c r="E409" s="210"/>
      <c r="F409" s="210"/>
      <c r="G409" s="210"/>
      <c r="H409" s="210"/>
      <c r="I409" s="627"/>
      <c r="J409" s="210"/>
      <c r="K409" s="210"/>
      <c r="L409" s="210"/>
      <c r="M409" s="628"/>
      <c r="N409" s="210"/>
      <c r="O409" s="210"/>
      <c r="P409" s="210"/>
      <c r="Q409" s="210"/>
      <c r="R409" s="210"/>
      <c r="S409" s="210"/>
      <c r="T409" s="210"/>
      <c r="U409" s="210"/>
      <c r="V409" s="210"/>
      <c r="W409" s="210"/>
      <c r="X409" s="210"/>
      <c r="Y409" s="210"/>
      <c r="Z409" s="210"/>
    </row>
    <row r="410" ht="12.75" customHeight="1">
      <c r="A410" s="625"/>
      <c r="B410" s="625"/>
      <c r="C410" s="625"/>
      <c r="D410" s="627"/>
      <c r="E410" s="210"/>
      <c r="F410" s="210"/>
      <c r="G410" s="210"/>
      <c r="H410" s="210"/>
      <c r="I410" s="627"/>
      <c r="J410" s="210"/>
      <c r="K410" s="210"/>
      <c r="L410" s="210"/>
      <c r="M410" s="628"/>
      <c r="N410" s="210"/>
      <c r="O410" s="210"/>
      <c r="P410" s="210"/>
      <c r="Q410" s="210"/>
      <c r="R410" s="210"/>
      <c r="S410" s="210"/>
      <c r="T410" s="210"/>
      <c r="U410" s="210"/>
      <c r="V410" s="210"/>
      <c r="W410" s="210"/>
      <c r="X410" s="210"/>
      <c r="Y410" s="210"/>
      <c r="Z410" s="210"/>
    </row>
    <row r="411" ht="12.75" customHeight="1">
      <c r="A411" s="625"/>
      <c r="B411" s="625"/>
      <c r="C411" s="625"/>
      <c r="D411" s="627"/>
      <c r="E411" s="210"/>
      <c r="F411" s="210"/>
      <c r="G411" s="210"/>
      <c r="H411" s="210"/>
      <c r="I411" s="627"/>
      <c r="J411" s="210"/>
      <c r="K411" s="210"/>
      <c r="L411" s="210"/>
      <c r="M411" s="628"/>
      <c r="N411" s="210"/>
      <c r="O411" s="210"/>
      <c r="P411" s="210"/>
      <c r="Q411" s="210"/>
      <c r="R411" s="210"/>
      <c r="S411" s="210"/>
      <c r="T411" s="210"/>
      <c r="U411" s="210"/>
      <c r="V411" s="210"/>
      <c r="W411" s="210"/>
      <c r="X411" s="210"/>
      <c r="Y411" s="210"/>
      <c r="Z411" s="210"/>
    </row>
    <row r="412" ht="12.75" customHeight="1">
      <c r="A412" s="625"/>
      <c r="B412" s="625"/>
      <c r="C412" s="625"/>
      <c r="D412" s="627"/>
      <c r="E412" s="210"/>
      <c r="F412" s="210"/>
      <c r="G412" s="210"/>
      <c r="H412" s="210"/>
      <c r="I412" s="627"/>
      <c r="J412" s="210"/>
      <c r="K412" s="210"/>
      <c r="L412" s="210"/>
      <c r="M412" s="628"/>
      <c r="N412" s="210"/>
      <c r="O412" s="210"/>
      <c r="P412" s="210"/>
      <c r="Q412" s="210"/>
      <c r="R412" s="210"/>
      <c r="S412" s="210"/>
      <c r="T412" s="210"/>
      <c r="U412" s="210"/>
      <c r="V412" s="210"/>
      <c r="W412" s="210"/>
      <c r="X412" s="210"/>
      <c r="Y412" s="210"/>
      <c r="Z412" s="210"/>
    </row>
    <row r="413" ht="12.75" customHeight="1">
      <c r="A413" s="625"/>
      <c r="B413" s="625"/>
      <c r="C413" s="625"/>
      <c r="D413" s="627"/>
      <c r="E413" s="210"/>
      <c r="F413" s="210"/>
      <c r="G413" s="210"/>
      <c r="H413" s="210"/>
      <c r="I413" s="627"/>
      <c r="J413" s="210"/>
      <c r="K413" s="210"/>
      <c r="L413" s="210"/>
      <c r="M413" s="628"/>
      <c r="N413" s="210"/>
      <c r="O413" s="210"/>
      <c r="P413" s="210"/>
      <c r="Q413" s="210"/>
      <c r="R413" s="210"/>
      <c r="S413" s="210"/>
      <c r="T413" s="210"/>
      <c r="U413" s="210"/>
      <c r="V413" s="210"/>
      <c r="W413" s="210"/>
      <c r="X413" s="210"/>
      <c r="Y413" s="210"/>
      <c r="Z413" s="210"/>
    </row>
    <row r="414" ht="12.75" customHeight="1">
      <c r="A414" s="625"/>
      <c r="B414" s="625"/>
      <c r="C414" s="625"/>
      <c r="D414" s="627"/>
      <c r="E414" s="210"/>
      <c r="F414" s="210"/>
      <c r="G414" s="210"/>
      <c r="H414" s="210"/>
      <c r="I414" s="627"/>
      <c r="J414" s="210"/>
      <c r="K414" s="210"/>
      <c r="L414" s="210"/>
      <c r="M414" s="628"/>
      <c r="N414" s="210"/>
      <c r="O414" s="210"/>
      <c r="P414" s="210"/>
      <c r="Q414" s="210"/>
      <c r="R414" s="210"/>
      <c r="S414" s="210"/>
      <c r="T414" s="210"/>
      <c r="U414" s="210"/>
      <c r="V414" s="210"/>
      <c r="W414" s="210"/>
      <c r="X414" s="210"/>
      <c r="Y414" s="210"/>
      <c r="Z414" s="210"/>
    </row>
    <row r="415" ht="12.75" customHeight="1">
      <c r="A415" s="625"/>
      <c r="B415" s="625"/>
      <c r="C415" s="625"/>
      <c r="D415" s="627"/>
      <c r="E415" s="210"/>
      <c r="F415" s="210"/>
      <c r="G415" s="210"/>
      <c r="H415" s="210"/>
      <c r="I415" s="627"/>
      <c r="J415" s="210"/>
      <c r="K415" s="210"/>
      <c r="L415" s="210"/>
      <c r="M415" s="628"/>
      <c r="N415" s="210"/>
      <c r="O415" s="210"/>
      <c r="P415" s="210"/>
      <c r="Q415" s="210"/>
      <c r="R415" s="210"/>
      <c r="S415" s="210"/>
      <c r="T415" s="210"/>
      <c r="U415" s="210"/>
      <c r="V415" s="210"/>
      <c r="W415" s="210"/>
      <c r="X415" s="210"/>
      <c r="Y415" s="210"/>
      <c r="Z415" s="210"/>
    </row>
    <row r="416" ht="12.75" customHeight="1">
      <c r="A416" s="625"/>
      <c r="B416" s="625"/>
      <c r="C416" s="625"/>
      <c r="D416" s="627"/>
      <c r="E416" s="210"/>
      <c r="F416" s="210"/>
      <c r="G416" s="210"/>
      <c r="H416" s="210"/>
      <c r="I416" s="627"/>
      <c r="J416" s="210"/>
      <c r="K416" s="210"/>
      <c r="L416" s="210"/>
      <c r="M416" s="628"/>
      <c r="N416" s="210"/>
      <c r="O416" s="210"/>
      <c r="P416" s="210"/>
      <c r="Q416" s="210"/>
      <c r="R416" s="210"/>
      <c r="S416" s="210"/>
      <c r="T416" s="210"/>
      <c r="U416" s="210"/>
      <c r="V416" s="210"/>
      <c r="W416" s="210"/>
      <c r="X416" s="210"/>
      <c r="Y416" s="210"/>
      <c r="Z416" s="210"/>
    </row>
    <row r="417" ht="12.75" customHeight="1">
      <c r="A417" s="625"/>
      <c r="B417" s="625"/>
      <c r="C417" s="625"/>
      <c r="D417" s="627"/>
      <c r="E417" s="210"/>
      <c r="F417" s="210"/>
      <c r="G417" s="210"/>
      <c r="H417" s="210"/>
      <c r="I417" s="627"/>
      <c r="J417" s="210"/>
      <c r="K417" s="210"/>
      <c r="L417" s="210"/>
      <c r="M417" s="628"/>
      <c r="N417" s="210"/>
      <c r="O417" s="210"/>
      <c r="P417" s="210"/>
      <c r="Q417" s="210"/>
      <c r="R417" s="210"/>
      <c r="S417" s="210"/>
      <c r="T417" s="210"/>
      <c r="U417" s="210"/>
      <c r="V417" s="210"/>
      <c r="W417" s="210"/>
      <c r="X417" s="210"/>
      <c r="Y417" s="210"/>
      <c r="Z417" s="210"/>
    </row>
    <row r="418" ht="12.75" customHeight="1">
      <c r="A418" s="625"/>
      <c r="B418" s="625"/>
      <c r="C418" s="625"/>
      <c r="D418" s="627"/>
      <c r="E418" s="210"/>
      <c r="F418" s="210"/>
      <c r="G418" s="210"/>
      <c r="H418" s="210"/>
      <c r="I418" s="627"/>
      <c r="J418" s="210"/>
      <c r="K418" s="210"/>
      <c r="L418" s="210"/>
      <c r="M418" s="628"/>
      <c r="N418" s="210"/>
      <c r="O418" s="210"/>
      <c r="P418" s="210"/>
      <c r="Q418" s="210"/>
      <c r="R418" s="210"/>
      <c r="S418" s="210"/>
      <c r="T418" s="210"/>
      <c r="U418" s="210"/>
      <c r="V418" s="210"/>
      <c r="W418" s="210"/>
      <c r="X418" s="210"/>
      <c r="Y418" s="210"/>
      <c r="Z418" s="210"/>
    </row>
    <row r="419" ht="12.75" customHeight="1">
      <c r="A419" s="625"/>
      <c r="B419" s="625"/>
      <c r="C419" s="625"/>
      <c r="D419" s="627"/>
      <c r="E419" s="210"/>
      <c r="F419" s="210"/>
      <c r="G419" s="210"/>
      <c r="H419" s="210"/>
      <c r="I419" s="627"/>
      <c r="J419" s="210"/>
      <c r="K419" s="210"/>
      <c r="L419" s="210"/>
      <c r="M419" s="628"/>
      <c r="N419" s="210"/>
      <c r="O419" s="210"/>
      <c r="P419" s="210"/>
      <c r="Q419" s="210"/>
      <c r="R419" s="210"/>
      <c r="S419" s="210"/>
      <c r="T419" s="210"/>
      <c r="U419" s="210"/>
      <c r="V419" s="210"/>
      <c r="W419" s="210"/>
      <c r="X419" s="210"/>
      <c r="Y419" s="210"/>
      <c r="Z419" s="210"/>
    </row>
    <row r="420" ht="12.75" customHeight="1">
      <c r="A420" s="625"/>
      <c r="B420" s="625"/>
      <c r="C420" s="625"/>
      <c r="D420" s="627"/>
      <c r="E420" s="210"/>
      <c r="F420" s="210"/>
      <c r="G420" s="210"/>
      <c r="H420" s="210"/>
      <c r="I420" s="627"/>
      <c r="J420" s="210"/>
      <c r="K420" s="210"/>
      <c r="L420" s="210"/>
      <c r="M420" s="628"/>
      <c r="N420" s="210"/>
      <c r="O420" s="210"/>
      <c r="P420" s="210"/>
      <c r="Q420" s="210"/>
      <c r="R420" s="210"/>
      <c r="S420" s="210"/>
      <c r="T420" s="210"/>
      <c r="U420" s="210"/>
      <c r="V420" s="210"/>
      <c r="W420" s="210"/>
      <c r="X420" s="210"/>
      <c r="Y420" s="210"/>
      <c r="Z420" s="210"/>
    </row>
    <row r="421" ht="12.75" customHeight="1">
      <c r="A421" s="625"/>
      <c r="B421" s="625"/>
      <c r="C421" s="625"/>
      <c r="D421" s="627"/>
      <c r="E421" s="210"/>
      <c r="F421" s="210"/>
      <c r="G421" s="210"/>
      <c r="H421" s="210"/>
      <c r="I421" s="627"/>
      <c r="J421" s="210"/>
      <c r="K421" s="210"/>
      <c r="L421" s="210"/>
      <c r="M421" s="628"/>
      <c r="N421" s="210"/>
      <c r="O421" s="210"/>
      <c r="P421" s="210"/>
      <c r="Q421" s="210"/>
      <c r="R421" s="210"/>
      <c r="S421" s="210"/>
      <c r="T421" s="210"/>
      <c r="U421" s="210"/>
      <c r="V421" s="210"/>
      <c r="W421" s="210"/>
      <c r="X421" s="210"/>
      <c r="Y421" s="210"/>
      <c r="Z421" s="210"/>
    </row>
    <row r="422" ht="12.75" customHeight="1">
      <c r="A422" s="625"/>
      <c r="B422" s="625"/>
      <c r="C422" s="625"/>
      <c r="D422" s="627"/>
      <c r="E422" s="210"/>
      <c r="F422" s="210"/>
      <c r="G422" s="210"/>
      <c r="H422" s="210"/>
      <c r="I422" s="627"/>
      <c r="J422" s="210"/>
      <c r="K422" s="210"/>
      <c r="L422" s="210"/>
      <c r="M422" s="628"/>
      <c r="N422" s="210"/>
      <c r="O422" s="210"/>
      <c r="P422" s="210"/>
      <c r="Q422" s="210"/>
      <c r="R422" s="210"/>
      <c r="S422" s="210"/>
      <c r="T422" s="210"/>
      <c r="U422" s="210"/>
      <c r="V422" s="210"/>
      <c r="W422" s="210"/>
      <c r="X422" s="210"/>
      <c r="Y422" s="210"/>
      <c r="Z422" s="210"/>
    </row>
    <row r="423" ht="12.75" customHeight="1">
      <c r="A423" s="625"/>
      <c r="B423" s="625"/>
      <c r="C423" s="625"/>
      <c r="D423" s="627"/>
      <c r="E423" s="210"/>
      <c r="F423" s="210"/>
      <c r="G423" s="210"/>
      <c r="H423" s="210"/>
      <c r="I423" s="627"/>
      <c r="J423" s="210"/>
      <c r="K423" s="210"/>
      <c r="L423" s="210"/>
      <c r="M423" s="628"/>
      <c r="N423" s="210"/>
      <c r="O423" s="210"/>
      <c r="P423" s="210"/>
      <c r="Q423" s="210"/>
      <c r="R423" s="210"/>
      <c r="S423" s="210"/>
      <c r="T423" s="210"/>
      <c r="U423" s="210"/>
      <c r="V423" s="210"/>
      <c r="W423" s="210"/>
      <c r="X423" s="210"/>
      <c r="Y423" s="210"/>
      <c r="Z423" s="210"/>
    </row>
    <row r="424" ht="12.75" customHeight="1">
      <c r="A424" s="625"/>
      <c r="B424" s="625"/>
      <c r="C424" s="625"/>
      <c r="D424" s="627"/>
      <c r="E424" s="210"/>
      <c r="F424" s="210"/>
      <c r="G424" s="210"/>
      <c r="H424" s="210"/>
      <c r="I424" s="627"/>
      <c r="J424" s="210"/>
      <c r="K424" s="210"/>
      <c r="L424" s="210"/>
      <c r="M424" s="628"/>
      <c r="N424" s="210"/>
      <c r="O424" s="210"/>
      <c r="P424" s="210"/>
      <c r="Q424" s="210"/>
      <c r="R424" s="210"/>
      <c r="S424" s="210"/>
      <c r="T424" s="210"/>
      <c r="U424" s="210"/>
      <c r="V424" s="210"/>
      <c r="W424" s="210"/>
      <c r="X424" s="210"/>
      <c r="Y424" s="210"/>
      <c r="Z424" s="210"/>
    </row>
    <row r="425" ht="12.75" customHeight="1">
      <c r="A425" s="625"/>
      <c r="B425" s="625"/>
      <c r="C425" s="625"/>
      <c r="D425" s="627"/>
      <c r="E425" s="210"/>
      <c r="F425" s="210"/>
      <c r="G425" s="210"/>
      <c r="H425" s="210"/>
      <c r="I425" s="627"/>
      <c r="J425" s="210"/>
      <c r="K425" s="210"/>
      <c r="L425" s="210"/>
      <c r="M425" s="628"/>
      <c r="N425" s="210"/>
      <c r="O425" s="210"/>
      <c r="P425" s="210"/>
      <c r="Q425" s="210"/>
      <c r="R425" s="210"/>
      <c r="S425" s="210"/>
      <c r="T425" s="210"/>
      <c r="U425" s="210"/>
      <c r="V425" s="210"/>
      <c r="W425" s="210"/>
      <c r="X425" s="210"/>
      <c r="Y425" s="210"/>
      <c r="Z425" s="210"/>
    </row>
    <row r="426" ht="12.75" customHeight="1">
      <c r="A426" s="625"/>
      <c r="B426" s="625"/>
      <c r="C426" s="625"/>
      <c r="D426" s="627"/>
      <c r="E426" s="210"/>
      <c r="F426" s="210"/>
      <c r="G426" s="210"/>
      <c r="H426" s="210"/>
      <c r="I426" s="627"/>
      <c r="J426" s="210"/>
      <c r="K426" s="210"/>
      <c r="L426" s="210"/>
      <c r="M426" s="628"/>
      <c r="N426" s="210"/>
      <c r="O426" s="210"/>
      <c r="P426" s="210"/>
      <c r="Q426" s="210"/>
      <c r="R426" s="210"/>
      <c r="S426" s="210"/>
      <c r="T426" s="210"/>
      <c r="U426" s="210"/>
      <c r="V426" s="210"/>
      <c r="W426" s="210"/>
      <c r="X426" s="210"/>
      <c r="Y426" s="210"/>
      <c r="Z426" s="210"/>
    </row>
    <row r="427" ht="12.75" customHeight="1">
      <c r="A427" s="625"/>
      <c r="B427" s="625"/>
      <c r="C427" s="625"/>
      <c r="D427" s="627"/>
      <c r="E427" s="210"/>
      <c r="F427" s="210"/>
      <c r="G427" s="210"/>
      <c r="H427" s="210"/>
      <c r="I427" s="627"/>
      <c r="J427" s="210"/>
      <c r="K427" s="210"/>
      <c r="L427" s="210"/>
      <c r="M427" s="628"/>
      <c r="N427" s="210"/>
      <c r="O427" s="210"/>
      <c r="P427" s="210"/>
      <c r="Q427" s="210"/>
      <c r="R427" s="210"/>
      <c r="S427" s="210"/>
      <c r="T427" s="210"/>
      <c r="U427" s="210"/>
      <c r="V427" s="210"/>
      <c r="W427" s="210"/>
      <c r="X427" s="210"/>
      <c r="Y427" s="210"/>
      <c r="Z427" s="210"/>
    </row>
    <row r="428" ht="12.75" customHeight="1">
      <c r="A428" s="625"/>
      <c r="B428" s="625"/>
      <c r="C428" s="625"/>
      <c r="D428" s="627"/>
      <c r="E428" s="210"/>
      <c r="F428" s="210"/>
      <c r="G428" s="210"/>
      <c r="H428" s="210"/>
      <c r="I428" s="627"/>
      <c r="J428" s="210"/>
      <c r="K428" s="210"/>
      <c r="L428" s="210"/>
      <c r="M428" s="628"/>
      <c r="N428" s="210"/>
      <c r="O428" s="210"/>
      <c r="P428" s="210"/>
      <c r="Q428" s="210"/>
      <c r="R428" s="210"/>
      <c r="S428" s="210"/>
      <c r="T428" s="210"/>
      <c r="U428" s="210"/>
      <c r="V428" s="210"/>
      <c r="W428" s="210"/>
      <c r="X428" s="210"/>
      <c r="Y428" s="210"/>
      <c r="Z428" s="210"/>
    </row>
    <row r="429" ht="12.75" customHeight="1">
      <c r="A429" s="625"/>
      <c r="B429" s="625"/>
      <c r="C429" s="625"/>
      <c r="D429" s="627"/>
      <c r="E429" s="210"/>
      <c r="F429" s="210"/>
      <c r="G429" s="210"/>
      <c r="H429" s="210"/>
      <c r="I429" s="627"/>
      <c r="J429" s="210"/>
      <c r="K429" s="210"/>
      <c r="L429" s="210"/>
      <c r="M429" s="628"/>
      <c r="N429" s="210"/>
      <c r="O429" s="210"/>
      <c r="P429" s="210"/>
      <c r="Q429" s="210"/>
      <c r="R429" s="210"/>
      <c r="S429" s="210"/>
      <c r="T429" s="210"/>
      <c r="U429" s="210"/>
      <c r="V429" s="210"/>
      <c r="W429" s="210"/>
      <c r="X429" s="210"/>
      <c r="Y429" s="210"/>
      <c r="Z429" s="210"/>
    </row>
    <row r="430" ht="12.75" customHeight="1">
      <c r="A430" s="625"/>
      <c r="B430" s="625"/>
      <c r="C430" s="625"/>
      <c r="D430" s="627"/>
      <c r="E430" s="210"/>
      <c r="F430" s="210"/>
      <c r="G430" s="210"/>
      <c r="H430" s="210"/>
      <c r="I430" s="627"/>
      <c r="J430" s="210"/>
      <c r="K430" s="210"/>
      <c r="L430" s="210"/>
      <c r="M430" s="628"/>
      <c r="N430" s="210"/>
      <c r="O430" s="210"/>
      <c r="P430" s="210"/>
      <c r="Q430" s="210"/>
      <c r="R430" s="210"/>
      <c r="S430" s="210"/>
      <c r="T430" s="210"/>
      <c r="U430" s="210"/>
      <c r="V430" s="210"/>
      <c r="W430" s="210"/>
      <c r="X430" s="210"/>
      <c r="Y430" s="210"/>
      <c r="Z430" s="210"/>
    </row>
    <row r="431" ht="12.75" customHeight="1">
      <c r="A431" s="625"/>
      <c r="B431" s="625"/>
      <c r="C431" s="625"/>
      <c r="D431" s="627"/>
      <c r="E431" s="210"/>
      <c r="F431" s="210"/>
      <c r="G431" s="210"/>
      <c r="H431" s="210"/>
      <c r="I431" s="627"/>
      <c r="J431" s="210"/>
      <c r="K431" s="210"/>
      <c r="L431" s="210"/>
      <c r="M431" s="628"/>
      <c r="N431" s="210"/>
      <c r="O431" s="210"/>
      <c r="P431" s="210"/>
      <c r="Q431" s="210"/>
      <c r="R431" s="210"/>
      <c r="S431" s="210"/>
      <c r="T431" s="210"/>
      <c r="U431" s="210"/>
      <c r="V431" s="210"/>
      <c r="W431" s="210"/>
      <c r="X431" s="210"/>
      <c r="Y431" s="210"/>
      <c r="Z431" s="210"/>
    </row>
    <row r="432" ht="12.75" customHeight="1">
      <c r="A432" s="625"/>
      <c r="B432" s="625"/>
      <c r="C432" s="625"/>
      <c r="D432" s="627"/>
      <c r="E432" s="210"/>
      <c r="F432" s="210"/>
      <c r="G432" s="210"/>
      <c r="H432" s="210"/>
      <c r="I432" s="627"/>
      <c r="J432" s="210"/>
      <c r="K432" s="210"/>
      <c r="L432" s="210"/>
      <c r="M432" s="628"/>
      <c r="N432" s="210"/>
      <c r="O432" s="210"/>
      <c r="P432" s="210"/>
      <c r="Q432" s="210"/>
      <c r="R432" s="210"/>
      <c r="S432" s="210"/>
      <c r="T432" s="210"/>
      <c r="U432" s="210"/>
      <c r="V432" s="210"/>
      <c r="W432" s="210"/>
      <c r="X432" s="210"/>
      <c r="Y432" s="210"/>
      <c r="Z432" s="210"/>
    </row>
    <row r="433" ht="12.75" customHeight="1">
      <c r="A433" s="625"/>
      <c r="B433" s="625"/>
      <c r="C433" s="625"/>
      <c r="D433" s="627"/>
      <c r="E433" s="210"/>
      <c r="F433" s="210"/>
      <c r="G433" s="210"/>
      <c r="H433" s="210"/>
      <c r="I433" s="627"/>
      <c r="J433" s="210"/>
      <c r="K433" s="210"/>
      <c r="L433" s="210"/>
      <c r="M433" s="628"/>
      <c r="N433" s="210"/>
      <c r="O433" s="210"/>
      <c r="P433" s="210"/>
      <c r="Q433" s="210"/>
      <c r="R433" s="210"/>
      <c r="S433" s="210"/>
      <c r="T433" s="210"/>
      <c r="U433" s="210"/>
      <c r="V433" s="210"/>
      <c r="W433" s="210"/>
      <c r="X433" s="210"/>
      <c r="Y433" s="210"/>
      <c r="Z433" s="210"/>
    </row>
    <row r="434" ht="12.75" customHeight="1">
      <c r="A434" s="625"/>
      <c r="B434" s="625"/>
      <c r="C434" s="625"/>
      <c r="D434" s="627"/>
      <c r="E434" s="210"/>
      <c r="F434" s="210"/>
      <c r="G434" s="210"/>
      <c r="H434" s="210"/>
      <c r="I434" s="627"/>
      <c r="J434" s="210"/>
      <c r="K434" s="210"/>
      <c r="L434" s="210"/>
      <c r="M434" s="628"/>
      <c r="N434" s="210"/>
      <c r="O434" s="210"/>
      <c r="P434" s="210"/>
      <c r="Q434" s="210"/>
      <c r="R434" s="210"/>
      <c r="S434" s="210"/>
      <c r="T434" s="210"/>
      <c r="U434" s="210"/>
      <c r="V434" s="210"/>
      <c r="W434" s="210"/>
      <c r="X434" s="210"/>
      <c r="Y434" s="210"/>
      <c r="Z434" s="210"/>
    </row>
    <row r="435" ht="12.75" customHeight="1">
      <c r="A435" s="625"/>
      <c r="B435" s="625"/>
      <c r="C435" s="625"/>
      <c r="D435" s="627"/>
      <c r="E435" s="210"/>
      <c r="F435" s="210"/>
      <c r="G435" s="210"/>
      <c r="H435" s="210"/>
      <c r="I435" s="627"/>
      <c r="J435" s="210"/>
      <c r="K435" s="210"/>
      <c r="L435" s="210"/>
      <c r="M435" s="628"/>
      <c r="N435" s="210"/>
      <c r="O435" s="210"/>
      <c r="P435" s="210"/>
      <c r="Q435" s="210"/>
      <c r="R435" s="210"/>
      <c r="S435" s="210"/>
      <c r="T435" s="210"/>
      <c r="U435" s="210"/>
      <c r="V435" s="210"/>
      <c r="W435" s="210"/>
      <c r="X435" s="210"/>
      <c r="Y435" s="210"/>
      <c r="Z435" s="210"/>
    </row>
    <row r="436" ht="12.75" customHeight="1">
      <c r="A436" s="625"/>
      <c r="B436" s="625"/>
      <c r="C436" s="625"/>
      <c r="D436" s="627"/>
      <c r="E436" s="210"/>
      <c r="F436" s="210"/>
      <c r="G436" s="210"/>
      <c r="H436" s="210"/>
      <c r="I436" s="627"/>
      <c r="J436" s="210"/>
      <c r="K436" s="210"/>
      <c r="L436" s="210"/>
      <c r="M436" s="628"/>
      <c r="N436" s="210"/>
      <c r="O436" s="210"/>
      <c r="P436" s="210"/>
      <c r="Q436" s="210"/>
      <c r="R436" s="210"/>
      <c r="S436" s="210"/>
      <c r="T436" s="210"/>
      <c r="U436" s="210"/>
      <c r="V436" s="210"/>
      <c r="W436" s="210"/>
      <c r="X436" s="210"/>
      <c r="Y436" s="210"/>
      <c r="Z436" s="210"/>
    </row>
    <row r="437" ht="12.75" customHeight="1">
      <c r="A437" s="625"/>
      <c r="B437" s="625"/>
      <c r="C437" s="625"/>
      <c r="D437" s="627"/>
      <c r="E437" s="210"/>
      <c r="F437" s="210"/>
      <c r="G437" s="210"/>
      <c r="H437" s="210"/>
      <c r="I437" s="627"/>
      <c r="J437" s="210"/>
      <c r="K437" s="210"/>
      <c r="L437" s="210"/>
      <c r="M437" s="628"/>
      <c r="N437" s="210"/>
      <c r="O437" s="210"/>
      <c r="P437" s="210"/>
      <c r="Q437" s="210"/>
      <c r="R437" s="210"/>
      <c r="S437" s="210"/>
      <c r="T437" s="210"/>
      <c r="U437" s="210"/>
      <c r="V437" s="210"/>
      <c r="W437" s="210"/>
      <c r="X437" s="210"/>
      <c r="Y437" s="210"/>
      <c r="Z437" s="210"/>
    </row>
    <row r="438" ht="12.75" customHeight="1">
      <c r="A438" s="625"/>
      <c r="B438" s="625"/>
      <c r="C438" s="625"/>
      <c r="D438" s="627"/>
      <c r="E438" s="210"/>
      <c r="F438" s="210"/>
      <c r="G438" s="210"/>
      <c r="H438" s="210"/>
      <c r="I438" s="627"/>
      <c r="J438" s="210"/>
      <c r="K438" s="210"/>
      <c r="L438" s="210"/>
      <c r="M438" s="628"/>
      <c r="N438" s="210"/>
      <c r="O438" s="210"/>
      <c r="P438" s="210"/>
      <c r="Q438" s="210"/>
      <c r="R438" s="210"/>
      <c r="S438" s="210"/>
      <c r="T438" s="210"/>
      <c r="U438" s="210"/>
      <c r="V438" s="210"/>
      <c r="W438" s="210"/>
      <c r="X438" s="210"/>
      <c r="Y438" s="210"/>
      <c r="Z438" s="210"/>
    </row>
    <row r="439" ht="12.75" customHeight="1">
      <c r="A439" s="625"/>
      <c r="B439" s="625"/>
      <c r="C439" s="625"/>
      <c r="D439" s="627"/>
      <c r="E439" s="210"/>
      <c r="F439" s="210"/>
      <c r="G439" s="210"/>
      <c r="H439" s="210"/>
      <c r="I439" s="627"/>
      <c r="J439" s="210"/>
      <c r="K439" s="210"/>
      <c r="L439" s="210"/>
      <c r="M439" s="628"/>
      <c r="N439" s="210"/>
      <c r="O439" s="210"/>
      <c r="P439" s="210"/>
      <c r="Q439" s="210"/>
      <c r="R439" s="210"/>
      <c r="S439" s="210"/>
      <c r="T439" s="210"/>
      <c r="U439" s="210"/>
      <c r="V439" s="210"/>
      <c r="W439" s="210"/>
      <c r="X439" s="210"/>
      <c r="Y439" s="210"/>
      <c r="Z439" s="210"/>
    </row>
    <row r="440" ht="12.75" customHeight="1">
      <c r="A440" s="625"/>
      <c r="B440" s="625"/>
      <c r="C440" s="625"/>
      <c r="D440" s="627"/>
      <c r="E440" s="210"/>
      <c r="F440" s="210"/>
      <c r="G440" s="210"/>
      <c r="H440" s="210"/>
      <c r="I440" s="627"/>
      <c r="J440" s="210"/>
      <c r="K440" s="210"/>
      <c r="L440" s="210"/>
      <c r="M440" s="628"/>
      <c r="N440" s="210"/>
      <c r="O440" s="210"/>
      <c r="P440" s="210"/>
      <c r="Q440" s="210"/>
      <c r="R440" s="210"/>
      <c r="S440" s="210"/>
      <c r="T440" s="210"/>
      <c r="U440" s="210"/>
      <c r="V440" s="210"/>
      <c r="W440" s="210"/>
      <c r="X440" s="210"/>
      <c r="Y440" s="210"/>
      <c r="Z440" s="210"/>
    </row>
    <row r="441" ht="12.75" customHeight="1">
      <c r="A441" s="625"/>
      <c r="B441" s="625"/>
      <c r="C441" s="625"/>
      <c r="D441" s="627"/>
      <c r="E441" s="210"/>
      <c r="F441" s="210"/>
      <c r="G441" s="210"/>
      <c r="H441" s="210"/>
      <c r="I441" s="627"/>
      <c r="J441" s="210"/>
      <c r="K441" s="210"/>
      <c r="L441" s="210"/>
      <c r="M441" s="628"/>
      <c r="N441" s="210"/>
      <c r="O441" s="210"/>
      <c r="P441" s="210"/>
      <c r="Q441" s="210"/>
      <c r="R441" s="210"/>
      <c r="S441" s="210"/>
      <c r="T441" s="210"/>
      <c r="U441" s="210"/>
      <c r="V441" s="210"/>
      <c r="W441" s="210"/>
      <c r="X441" s="210"/>
      <c r="Y441" s="210"/>
      <c r="Z441" s="210"/>
    </row>
    <row r="442" ht="12.75" customHeight="1">
      <c r="A442" s="625"/>
      <c r="B442" s="625"/>
      <c r="C442" s="625"/>
      <c r="D442" s="627"/>
      <c r="E442" s="210"/>
      <c r="F442" s="210"/>
      <c r="G442" s="210"/>
      <c r="H442" s="210"/>
      <c r="I442" s="627"/>
      <c r="J442" s="210"/>
      <c r="K442" s="210"/>
      <c r="L442" s="210"/>
      <c r="M442" s="628"/>
      <c r="N442" s="210"/>
      <c r="O442" s="210"/>
      <c r="P442" s="210"/>
      <c r="Q442" s="210"/>
      <c r="R442" s="210"/>
      <c r="S442" s="210"/>
      <c r="T442" s="210"/>
      <c r="U442" s="210"/>
      <c r="V442" s="210"/>
      <c r="W442" s="210"/>
      <c r="X442" s="210"/>
      <c r="Y442" s="210"/>
      <c r="Z442" s="210"/>
    </row>
    <row r="443" ht="12.75" customHeight="1">
      <c r="A443" s="625"/>
      <c r="B443" s="625"/>
      <c r="C443" s="625"/>
      <c r="D443" s="627"/>
      <c r="E443" s="210"/>
      <c r="F443" s="210"/>
      <c r="G443" s="210"/>
      <c r="H443" s="210"/>
      <c r="I443" s="627"/>
      <c r="J443" s="210"/>
      <c r="K443" s="210"/>
      <c r="L443" s="210"/>
      <c r="M443" s="628"/>
      <c r="N443" s="210"/>
      <c r="O443" s="210"/>
      <c r="P443" s="210"/>
      <c r="Q443" s="210"/>
      <c r="R443" s="210"/>
      <c r="S443" s="210"/>
      <c r="T443" s="210"/>
      <c r="U443" s="210"/>
      <c r="V443" s="210"/>
      <c r="W443" s="210"/>
      <c r="X443" s="210"/>
      <c r="Y443" s="210"/>
      <c r="Z443" s="210"/>
    </row>
    <row r="444" ht="12.75" customHeight="1">
      <c r="A444" s="625"/>
      <c r="B444" s="625"/>
      <c r="C444" s="625"/>
      <c r="D444" s="627"/>
      <c r="E444" s="210"/>
      <c r="F444" s="210"/>
      <c r="G444" s="210"/>
      <c r="H444" s="210"/>
      <c r="I444" s="627"/>
      <c r="J444" s="210"/>
      <c r="K444" s="210"/>
      <c r="L444" s="210"/>
      <c r="M444" s="628"/>
      <c r="N444" s="210"/>
      <c r="O444" s="210"/>
      <c r="P444" s="210"/>
      <c r="Q444" s="210"/>
      <c r="R444" s="210"/>
      <c r="S444" s="210"/>
      <c r="T444" s="210"/>
      <c r="U444" s="210"/>
      <c r="V444" s="210"/>
      <c r="W444" s="210"/>
      <c r="X444" s="210"/>
      <c r="Y444" s="210"/>
      <c r="Z444" s="210"/>
    </row>
    <row r="445" ht="12.75" customHeight="1">
      <c r="A445" s="625"/>
      <c r="B445" s="625"/>
      <c r="C445" s="625"/>
      <c r="D445" s="627"/>
      <c r="E445" s="210"/>
      <c r="F445" s="210"/>
      <c r="G445" s="210"/>
      <c r="H445" s="210"/>
      <c r="I445" s="627"/>
      <c r="J445" s="210"/>
      <c r="K445" s="210"/>
      <c r="L445" s="210"/>
      <c r="M445" s="628"/>
      <c r="N445" s="210"/>
      <c r="O445" s="210"/>
      <c r="P445" s="210"/>
      <c r="Q445" s="210"/>
      <c r="R445" s="210"/>
      <c r="S445" s="210"/>
      <c r="T445" s="210"/>
      <c r="U445" s="210"/>
      <c r="V445" s="210"/>
      <c r="W445" s="210"/>
      <c r="X445" s="210"/>
      <c r="Y445" s="210"/>
      <c r="Z445" s="210"/>
    </row>
    <row r="446" ht="12.75" customHeight="1">
      <c r="A446" s="625"/>
      <c r="B446" s="625"/>
      <c r="C446" s="625"/>
      <c r="D446" s="627"/>
      <c r="E446" s="210"/>
      <c r="F446" s="210"/>
      <c r="G446" s="210"/>
      <c r="H446" s="210"/>
      <c r="I446" s="627"/>
      <c r="J446" s="210"/>
      <c r="K446" s="210"/>
      <c r="L446" s="210"/>
      <c r="M446" s="628"/>
      <c r="N446" s="210"/>
      <c r="O446" s="210"/>
      <c r="P446" s="210"/>
      <c r="Q446" s="210"/>
      <c r="R446" s="210"/>
      <c r="S446" s="210"/>
      <c r="T446" s="210"/>
      <c r="U446" s="210"/>
      <c r="V446" s="210"/>
      <c r="W446" s="210"/>
      <c r="X446" s="210"/>
      <c r="Y446" s="210"/>
      <c r="Z446" s="210"/>
    </row>
    <row r="447" ht="12.75" customHeight="1">
      <c r="A447" s="625"/>
      <c r="B447" s="625"/>
      <c r="C447" s="625"/>
      <c r="D447" s="627"/>
      <c r="E447" s="210"/>
      <c r="F447" s="210"/>
      <c r="G447" s="210"/>
      <c r="H447" s="210"/>
      <c r="I447" s="627"/>
      <c r="J447" s="210"/>
      <c r="K447" s="210"/>
      <c r="L447" s="210"/>
      <c r="M447" s="628"/>
      <c r="N447" s="210"/>
      <c r="O447" s="210"/>
      <c r="P447" s="210"/>
      <c r="Q447" s="210"/>
      <c r="R447" s="210"/>
      <c r="S447" s="210"/>
      <c r="T447" s="210"/>
      <c r="U447" s="210"/>
      <c r="V447" s="210"/>
      <c r="W447" s="210"/>
      <c r="X447" s="210"/>
      <c r="Y447" s="210"/>
      <c r="Z447" s="210"/>
    </row>
    <row r="448" ht="12.75" customHeight="1">
      <c r="A448" s="625"/>
      <c r="B448" s="625"/>
      <c r="C448" s="625"/>
      <c r="D448" s="627"/>
      <c r="E448" s="210"/>
      <c r="F448" s="210"/>
      <c r="G448" s="210"/>
      <c r="H448" s="210"/>
      <c r="I448" s="627"/>
      <c r="J448" s="210"/>
      <c r="K448" s="210"/>
      <c r="L448" s="210"/>
      <c r="M448" s="628"/>
      <c r="N448" s="210"/>
      <c r="O448" s="210"/>
      <c r="P448" s="210"/>
      <c r="Q448" s="210"/>
      <c r="R448" s="210"/>
      <c r="S448" s="210"/>
      <c r="T448" s="210"/>
      <c r="U448" s="210"/>
      <c r="V448" s="210"/>
      <c r="W448" s="210"/>
      <c r="X448" s="210"/>
      <c r="Y448" s="210"/>
      <c r="Z448" s="210"/>
    </row>
    <row r="449" ht="12.75" customHeight="1">
      <c r="A449" s="625"/>
      <c r="B449" s="625"/>
      <c r="C449" s="625"/>
      <c r="D449" s="627"/>
      <c r="E449" s="210"/>
      <c r="F449" s="210"/>
      <c r="G449" s="210"/>
      <c r="H449" s="210"/>
      <c r="I449" s="627"/>
      <c r="J449" s="210"/>
      <c r="K449" s="210"/>
      <c r="L449" s="210"/>
      <c r="M449" s="628"/>
      <c r="N449" s="210"/>
      <c r="O449" s="210"/>
      <c r="P449" s="210"/>
      <c r="Q449" s="210"/>
      <c r="R449" s="210"/>
      <c r="S449" s="210"/>
      <c r="T449" s="210"/>
      <c r="U449" s="210"/>
      <c r="V449" s="210"/>
      <c r="W449" s="210"/>
      <c r="X449" s="210"/>
      <c r="Y449" s="210"/>
      <c r="Z449" s="210"/>
    </row>
    <row r="450" ht="12.75" customHeight="1">
      <c r="A450" s="625"/>
      <c r="B450" s="625"/>
      <c r="C450" s="625"/>
      <c r="D450" s="627"/>
      <c r="E450" s="210"/>
      <c r="F450" s="210"/>
      <c r="G450" s="210"/>
      <c r="H450" s="210"/>
      <c r="I450" s="627"/>
      <c r="J450" s="210"/>
      <c r="K450" s="210"/>
      <c r="L450" s="210"/>
      <c r="M450" s="628"/>
      <c r="N450" s="210"/>
      <c r="O450" s="210"/>
      <c r="P450" s="210"/>
      <c r="Q450" s="210"/>
      <c r="R450" s="210"/>
      <c r="S450" s="210"/>
      <c r="T450" s="210"/>
      <c r="U450" s="210"/>
      <c r="V450" s="210"/>
      <c r="W450" s="210"/>
      <c r="X450" s="210"/>
      <c r="Y450" s="210"/>
      <c r="Z450" s="210"/>
    </row>
    <row r="451" ht="12.75" customHeight="1">
      <c r="A451" s="625"/>
      <c r="B451" s="625"/>
      <c r="C451" s="625"/>
      <c r="D451" s="627"/>
      <c r="E451" s="210"/>
      <c r="F451" s="210"/>
      <c r="G451" s="210"/>
      <c r="H451" s="210"/>
      <c r="I451" s="627"/>
      <c r="J451" s="210"/>
      <c r="K451" s="210"/>
      <c r="L451" s="210"/>
      <c r="M451" s="628"/>
      <c r="N451" s="210"/>
      <c r="O451" s="210"/>
      <c r="P451" s="210"/>
      <c r="Q451" s="210"/>
      <c r="R451" s="210"/>
      <c r="S451" s="210"/>
      <c r="T451" s="210"/>
      <c r="U451" s="210"/>
      <c r="V451" s="210"/>
      <c r="W451" s="210"/>
      <c r="X451" s="210"/>
      <c r="Y451" s="210"/>
      <c r="Z451" s="210"/>
    </row>
    <row r="452" ht="12.75" customHeight="1">
      <c r="A452" s="625"/>
      <c r="B452" s="625"/>
      <c r="C452" s="625"/>
      <c r="D452" s="627"/>
      <c r="E452" s="210"/>
      <c r="F452" s="210"/>
      <c r="G452" s="210"/>
      <c r="H452" s="210"/>
      <c r="I452" s="627"/>
      <c r="J452" s="210"/>
      <c r="K452" s="210"/>
      <c r="L452" s="210"/>
      <c r="M452" s="628"/>
      <c r="N452" s="210"/>
      <c r="O452" s="210"/>
      <c r="P452" s="210"/>
      <c r="Q452" s="210"/>
      <c r="R452" s="210"/>
      <c r="S452" s="210"/>
      <c r="T452" s="210"/>
      <c r="U452" s="210"/>
      <c r="V452" s="210"/>
      <c r="W452" s="210"/>
      <c r="X452" s="210"/>
      <c r="Y452" s="210"/>
      <c r="Z452" s="210"/>
    </row>
    <row r="453" ht="12.75" customHeight="1">
      <c r="A453" s="625"/>
      <c r="B453" s="625"/>
      <c r="C453" s="625"/>
      <c r="D453" s="627"/>
      <c r="E453" s="210"/>
      <c r="F453" s="210"/>
      <c r="G453" s="210"/>
      <c r="H453" s="210"/>
      <c r="I453" s="627"/>
      <c r="J453" s="210"/>
      <c r="K453" s="210"/>
      <c r="L453" s="210"/>
      <c r="M453" s="628"/>
      <c r="N453" s="210"/>
      <c r="O453" s="210"/>
      <c r="P453" s="210"/>
      <c r="Q453" s="210"/>
      <c r="R453" s="210"/>
      <c r="S453" s="210"/>
      <c r="T453" s="210"/>
      <c r="U453" s="210"/>
      <c r="V453" s="210"/>
      <c r="W453" s="210"/>
      <c r="X453" s="210"/>
      <c r="Y453" s="210"/>
      <c r="Z453" s="210"/>
    </row>
    <row r="454" ht="12.75" customHeight="1">
      <c r="A454" s="625"/>
      <c r="B454" s="625"/>
      <c r="C454" s="625"/>
      <c r="D454" s="627"/>
      <c r="E454" s="210"/>
      <c r="F454" s="210"/>
      <c r="G454" s="210"/>
      <c r="H454" s="210"/>
      <c r="I454" s="627"/>
      <c r="J454" s="210"/>
      <c r="K454" s="210"/>
      <c r="L454" s="210"/>
      <c r="M454" s="628"/>
      <c r="N454" s="210"/>
      <c r="O454" s="210"/>
      <c r="P454" s="210"/>
      <c r="Q454" s="210"/>
      <c r="R454" s="210"/>
      <c r="S454" s="210"/>
      <c r="T454" s="210"/>
      <c r="U454" s="210"/>
      <c r="V454" s="210"/>
      <c r="W454" s="210"/>
      <c r="X454" s="210"/>
      <c r="Y454" s="210"/>
      <c r="Z454" s="210"/>
    </row>
    <row r="455" ht="12.75" customHeight="1">
      <c r="A455" s="625"/>
      <c r="B455" s="625"/>
      <c r="C455" s="625"/>
      <c r="D455" s="627"/>
      <c r="E455" s="210"/>
      <c r="F455" s="210"/>
      <c r="G455" s="210"/>
      <c r="H455" s="210"/>
      <c r="I455" s="627"/>
      <c r="J455" s="210"/>
      <c r="K455" s="210"/>
      <c r="L455" s="210"/>
      <c r="M455" s="628"/>
      <c r="N455" s="210"/>
      <c r="O455" s="210"/>
      <c r="P455" s="210"/>
      <c r="Q455" s="210"/>
      <c r="R455" s="210"/>
      <c r="S455" s="210"/>
      <c r="T455" s="210"/>
      <c r="U455" s="210"/>
      <c r="V455" s="210"/>
      <c r="W455" s="210"/>
      <c r="X455" s="210"/>
      <c r="Y455" s="210"/>
      <c r="Z455" s="210"/>
    </row>
    <row r="456" ht="12.75" customHeight="1">
      <c r="A456" s="625"/>
      <c r="B456" s="625"/>
      <c r="C456" s="625"/>
      <c r="D456" s="627"/>
      <c r="E456" s="210"/>
      <c r="F456" s="210"/>
      <c r="G456" s="210"/>
      <c r="H456" s="210"/>
      <c r="I456" s="627"/>
      <c r="J456" s="210"/>
      <c r="K456" s="210"/>
      <c r="L456" s="210"/>
      <c r="M456" s="628"/>
      <c r="N456" s="210"/>
      <c r="O456" s="210"/>
      <c r="P456" s="210"/>
      <c r="Q456" s="210"/>
      <c r="R456" s="210"/>
      <c r="S456" s="210"/>
      <c r="T456" s="210"/>
      <c r="U456" s="210"/>
      <c r="V456" s="210"/>
      <c r="W456" s="210"/>
      <c r="X456" s="210"/>
      <c r="Y456" s="210"/>
      <c r="Z456" s="210"/>
    </row>
    <row r="457" ht="12.75" customHeight="1">
      <c r="A457" s="625"/>
      <c r="B457" s="625"/>
      <c r="C457" s="625"/>
      <c r="D457" s="627"/>
      <c r="E457" s="210"/>
      <c r="F457" s="210"/>
      <c r="G457" s="210"/>
      <c r="H457" s="210"/>
      <c r="I457" s="627"/>
      <c r="J457" s="210"/>
      <c r="K457" s="210"/>
      <c r="L457" s="210"/>
      <c r="M457" s="628"/>
      <c r="N457" s="210"/>
      <c r="O457" s="210"/>
      <c r="P457" s="210"/>
      <c r="Q457" s="210"/>
      <c r="R457" s="210"/>
      <c r="S457" s="210"/>
      <c r="T457" s="210"/>
      <c r="U457" s="210"/>
      <c r="V457" s="210"/>
      <c r="W457" s="210"/>
      <c r="X457" s="210"/>
      <c r="Y457" s="210"/>
      <c r="Z457" s="210"/>
    </row>
    <row r="458" ht="12.75" customHeight="1">
      <c r="A458" s="625"/>
      <c r="B458" s="625"/>
      <c r="C458" s="625"/>
      <c r="D458" s="627"/>
      <c r="E458" s="210"/>
      <c r="F458" s="210"/>
      <c r="G458" s="210"/>
      <c r="H458" s="210"/>
      <c r="I458" s="627"/>
      <c r="J458" s="210"/>
      <c r="K458" s="210"/>
      <c r="L458" s="210"/>
      <c r="M458" s="628"/>
      <c r="N458" s="210"/>
      <c r="O458" s="210"/>
      <c r="P458" s="210"/>
      <c r="Q458" s="210"/>
      <c r="R458" s="210"/>
      <c r="S458" s="210"/>
      <c r="T458" s="210"/>
      <c r="U458" s="210"/>
      <c r="V458" s="210"/>
      <c r="W458" s="210"/>
      <c r="X458" s="210"/>
      <c r="Y458" s="210"/>
      <c r="Z458" s="210"/>
    </row>
    <row r="459" ht="12.75" customHeight="1">
      <c r="A459" s="625"/>
      <c r="B459" s="625"/>
      <c r="C459" s="625"/>
      <c r="D459" s="627"/>
      <c r="E459" s="210"/>
      <c r="F459" s="210"/>
      <c r="G459" s="210"/>
      <c r="H459" s="210"/>
      <c r="I459" s="627"/>
      <c r="J459" s="210"/>
      <c r="K459" s="210"/>
      <c r="L459" s="210"/>
      <c r="M459" s="628"/>
      <c r="N459" s="210"/>
      <c r="O459" s="210"/>
      <c r="P459" s="210"/>
      <c r="Q459" s="210"/>
      <c r="R459" s="210"/>
      <c r="S459" s="210"/>
      <c r="T459" s="210"/>
      <c r="U459" s="210"/>
      <c r="V459" s="210"/>
      <c r="W459" s="210"/>
      <c r="X459" s="210"/>
      <c r="Y459" s="210"/>
      <c r="Z459" s="210"/>
    </row>
    <row r="460" ht="12.75" customHeight="1">
      <c r="A460" s="625"/>
      <c r="B460" s="625"/>
      <c r="C460" s="625"/>
      <c r="D460" s="627"/>
      <c r="E460" s="210"/>
      <c r="F460" s="210"/>
      <c r="G460" s="210"/>
      <c r="H460" s="210"/>
      <c r="I460" s="627"/>
      <c r="J460" s="210"/>
      <c r="K460" s="210"/>
      <c r="L460" s="210"/>
      <c r="M460" s="628"/>
      <c r="N460" s="210"/>
      <c r="O460" s="210"/>
      <c r="P460" s="210"/>
      <c r="Q460" s="210"/>
      <c r="R460" s="210"/>
      <c r="S460" s="210"/>
      <c r="T460" s="210"/>
      <c r="U460" s="210"/>
      <c r="V460" s="210"/>
      <c r="W460" s="210"/>
      <c r="X460" s="210"/>
      <c r="Y460" s="210"/>
      <c r="Z460" s="210"/>
    </row>
    <row r="461" ht="12.75" customHeight="1">
      <c r="A461" s="625"/>
      <c r="B461" s="625"/>
      <c r="C461" s="625"/>
      <c r="D461" s="627"/>
      <c r="E461" s="210"/>
      <c r="F461" s="210"/>
      <c r="G461" s="210"/>
      <c r="H461" s="210"/>
      <c r="I461" s="627"/>
      <c r="J461" s="210"/>
      <c r="K461" s="210"/>
      <c r="L461" s="210"/>
      <c r="M461" s="628"/>
      <c r="N461" s="210"/>
      <c r="O461" s="210"/>
      <c r="P461" s="210"/>
      <c r="Q461" s="210"/>
      <c r="R461" s="210"/>
      <c r="S461" s="210"/>
      <c r="T461" s="210"/>
      <c r="U461" s="210"/>
      <c r="V461" s="210"/>
      <c r="W461" s="210"/>
      <c r="X461" s="210"/>
      <c r="Y461" s="210"/>
      <c r="Z461" s="210"/>
    </row>
    <row r="462" ht="12.75" customHeight="1">
      <c r="A462" s="625"/>
      <c r="B462" s="625"/>
      <c r="C462" s="625"/>
      <c r="D462" s="627"/>
      <c r="E462" s="210"/>
      <c r="F462" s="210"/>
      <c r="G462" s="210"/>
      <c r="H462" s="210"/>
      <c r="I462" s="627"/>
      <c r="J462" s="210"/>
      <c r="K462" s="210"/>
      <c r="L462" s="210"/>
      <c r="M462" s="628"/>
      <c r="N462" s="210"/>
      <c r="O462" s="210"/>
      <c r="P462" s="210"/>
      <c r="Q462" s="210"/>
      <c r="R462" s="210"/>
      <c r="S462" s="210"/>
      <c r="T462" s="210"/>
      <c r="U462" s="210"/>
      <c r="V462" s="210"/>
      <c r="W462" s="210"/>
      <c r="X462" s="210"/>
      <c r="Y462" s="210"/>
      <c r="Z462" s="210"/>
    </row>
    <row r="463" ht="12.75" customHeight="1">
      <c r="A463" s="625"/>
      <c r="B463" s="625"/>
      <c r="C463" s="625"/>
      <c r="D463" s="627"/>
      <c r="E463" s="210"/>
      <c r="F463" s="210"/>
      <c r="G463" s="210"/>
      <c r="H463" s="210"/>
      <c r="I463" s="627"/>
      <c r="J463" s="210"/>
      <c r="K463" s="210"/>
      <c r="L463" s="210"/>
      <c r="M463" s="628"/>
      <c r="N463" s="210"/>
      <c r="O463" s="210"/>
      <c r="P463" s="210"/>
      <c r="Q463" s="210"/>
      <c r="R463" s="210"/>
      <c r="S463" s="210"/>
      <c r="T463" s="210"/>
      <c r="U463" s="210"/>
      <c r="V463" s="210"/>
      <c r="W463" s="210"/>
      <c r="X463" s="210"/>
      <c r="Y463" s="210"/>
      <c r="Z463" s="210"/>
    </row>
    <row r="464" ht="12.75" customHeight="1">
      <c r="A464" s="625"/>
      <c r="B464" s="625"/>
      <c r="C464" s="625"/>
      <c r="D464" s="627"/>
      <c r="E464" s="210"/>
      <c r="F464" s="210"/>
      <c r="G464" s="210"/>
      <c r="H464" s="210"/>
      <c r="I464" s="627"/>
      <c r="J464" s="210"/>
      <c r="K464" s="210"/>
      <c r="L464" s="210"/>
      <c r="M464" s="628"/>
      <c r="N464" s="210"/>
      <c r="O464" s="210"/>
      <c r="P464" s="210"/>
      <c r="Q464" s="210"/>
      <c r="R464" s="210"/>
      <c r="S464" s="210"/>
      <c r="T464" s="210"/>
      <c r="U464" s="210"/>
      <c r="V464" s="210"/>
      <c r="W464" s="210"/>
      <c r="X464" s="210"/>
      <c r="Y464" s="210"/>
      <c r="Z464" s="210"/>
    </row>
    <row r="465" ht="12.75" customHeight="1">
      <c r="A465" s="625"/>
      <c r="B465" s="625"/>
      <c r="C465" s="625"/>
      <c r="D465" s="627"/>
      <c r="E465" s="210"/>
      <c r="F465" s="210"/>
      <c r="G465" s="210"/>
      <c r="H465" s="210"/>
      <c r="I465" s="627"/>
      <c r="J465" s="210"/>
      <c r="K465" s="210"/>
      <c r="L465" s="210"/>
      <c r="M465" s="628"/>
      <c r="N465" s="210"/>
      <c r="O465" s="210"/>
      <c r="P465" s="210"/>
      <c r="Q465" s="210"/>
      <c r="R465" s="210"/>
      <c r="S465" s="210"/>
      <c r="T465" s="210"/>
      <c r="U465" s="210"/>
      <c r="V465" s="210"/>
      <c r="W465" s="210"/>
      <c r="X465" s="210"/>
      <c r="Y465" s="210"/>
      <c r="Z465" s="210"/>
    </row>
    <row r="466" ht="12.75" customHeight="1">
      <c r="A466" s="625"/>
      <c r="B466" s="625"/>
      <c r="C466" s="625"/>
      <c r="D466" s="627"/>
      <c r="E466" s="210"/>
      <c r="F466" s="210"/>
      <c r="G466" s="210"/>
      <c r="H466" s="210"/>
      <c r="I466" s="627"/>
      <c r="J466" s="210"/>
      <c r="K466" s="210"/>
      <c r="L466" s="210"/>
      <c r="M466" s="628"/>
      <c r="N466" s="210"/>
      <c r="O466" s="210"/>
      <c r="P466" s="210"/>
      <c r="Q466" s="210"/>
      <c r="R466" s="210"/>
      <c r="S466" s="210"/>
      <c r="T466" s="210"/>
      <c r="U466" s="210"/>
      <c r="V466" s="210"/>
      <c r="W466" s="210"/>
      <c r="X466" s="210"/>
      <c r="Y466" s="210"/>
      <c r="Z466" s="210"/>
    </row>
    <row r="467" ht="12.75" customHeight="1">
      <c r="A467" s="625"/>
      <c r="B467" s="625"/>
      <c r="C467" s="625"/>
      <c r="D467" s="627"/>
      <c r="E467" s="210"/>
      <c r="F467" s="210"/>
      <c r="G467" s="210"/>
      <c r="H467" s="210"/>
      <c r="I467" s="627"/>
      <c r="J467" s="210"/>
      <c r="K467" s="210"/>
      <c r="L467" s="210"/>
      <c r="M467" s="628"/>
      <c r="N467" s="210"/>
      <c r="O467" s="210"/>
      <c r="P467" s="210"/>
      <c r="Q467" s="210"/>
      <c r="R467" s="210"/>
      <c r="S467" s="210"/>
      <c r="T467" s="210"/>
      <c r="U467" s="210"/>
      <c r="V467" s="210"/>
      <c r="W467" s="210"/>
      <c r="X467" s="210"/>
      <c r="Y467" s="210"/>
      <c r="Z467" s="210"/>
    </row>
    <row r="468" ht="12.75" customHeight="1">
      <c r="A468" s="625"/>
      <c r="B468" s="625"/>
      <c r="C468" s="625"/>
      <c r="D468" s="627"/>
      <c r="E468" s="210"/>
      <c r="F468" s="210"/>
      <c r="G468" s="210"/>
      <c r="H468" s="210"/>
      <c r="I468" s="627"/>
      <c r="J468" s="210"/>
      <c r="K468" s="210"/>
      <c r="L468" s="210"/>
      <c r="M468" s="628"/>
      <c r="N468" s="210"/>
      <c r="O468" s="210"/>
      <c r="P468" s="210"/>
      <c r="Q468" s="210"/>
      <c r="R468" s="210"/>
      <c r="S468" s="210"/>
      <c r="T468" s="210"/>
      <c r="U468" s="210"/>
      <c r="V468" s="210"/>
      <c r="W468" s="210"/>
      <c r="X468" s="210"/>
      <c r="Y468" s="210"/>
      <c r="Z468" s="210"/>
    </row>
    <row r="469" ht="12.75" customHeight="1">
      <c r="A469" s="625"/>
      <c r="B469" s="625"/>
      <c r="C469" s="625"/>
      <c r="D469" s="627"/>
      <c r="E469" s="210"/>
      <c r="F469" s="210"/>
      <c r="G469" s="210"/>
      <c r="H469" s="210"/>
      <c r="I469" s="627"/>
      <c r="J469" s="210"/>
      <c r="K469" s="210"/>
      <c r="L469" s="210"/>
      <c r="M469" s="628"/>
      <c r="N469" s="210"/>
      <c r="O469" s="210"/>
      <c r="P469" s="210"/>
      <c r="Q469" s="210"/>
      <c r="R469" s="210"/>
      <c r="S469" s="210"/>
      <c r="T469" s="210"/>
      <c r="U469" s="210"/>
      <c r="V469" s="210"/>
      <c r="W469" s="210"/>
      <c r="X469" s="210"/>
      <c r="Y469" s="210"/>
      <c r="Z469" s="210"/>
    </row>
    <row r="470" ht="12.75" customHeight="1">
      <c r="A470" s="625"/>
      <c r="B470" s="625"/>
      <c r="C470" s="625"/>
      <c r="D470" s="627"/>
      <c r="E470" s="210"/>
      <c r="F470" s="210"/>
      <c r="G470" s="210"/>
      <c r="H470" s="210"/>
      <c r="I470" s="627"/>
      <c r="J470" s="210"/>
      <c r="K470" s="210"/>
      <c r="L470" s="210"/>
      <c r="M470" s="628"/>
      <c r="N470" s="210"/>
      <c r="O470" s="210"/>
      <c r="P470" s="210"/>
      <c r="Q470" s="210"/>
      <c r="R470" s="210"/>
      <c r="S470" s="210"/>
      <c r="T470" s="210"/>
      <c r="U470" s="210"/>
      <c r="V470" s="210"/>
      <c r="W470" s="210"/>
      <c r="X470" s="210"/>
      <c r="Y470" s="210"/>
      <c r="Z470" s="210"/>
    </row>
    <row r="471" ht="12.75" customHeight="1">
      <c r="A471" s="625"/>
      <c r="B471" s="625"/>
      <c r="C471" s="625"/>
      <c r="D471" s="627"/>
      <c r="E471" s="210"/>
      <c r="F471" s="210"/>
      <c r="G471" s="210"/>
      <c r="H471" s="210"/>
      <c r="I471" s="627"/>
      <c r="J471" s="210"/>
      <c r="K471" s="210"/>
      <c r="L471" s="210"/>
      <c r="M471" s="628"/>
      <c r="N471" s="210"/>
      <c r="O471" s="210"/>
      <c r="P471" s="210"/>
      <c r="Q471" s="210"/>
      <c r="R471" s="210"/>
      <c r="S471" s="210"/>
      <c r="T471" s="210"/>
      <c r="U471" s="210"/>
      <c r="V471" s="210"/>
      <c r="W471" s="210"/>
      <c r="X471" s="210"/>
      <c r="Y471" s="210"/>
      <c r="Z471" s="210"/>
    </row>
    <row r="472" ht="12.75" customHeight="1">
      <c r="A472" s="625"/>
      <c r="B472" s="625"/>
      <c r="C472" s="625"/>
      <c r="D472" s="627"/>
      <c r="E472" s="210"/>
      <c r="F472" s="210"/>
      <c r="G472" s="210"/>
      <c r="H472" s="210"/>
      <c r="I472" s="627"/>
      <c r="J472" s="210"/>
      <c r="K472" s="210"/>
      <c r="L472" s="210"/>
      <c r="M472" s="628"/>
      <c r="N472" s="210"/>
      <c r="O472" s="210"/>
      <c r="P472" s="210"/>
      <c r="Q472" s="210"/>
      <c r="R472" s="210"/>
      <c r="S472" s="210"/>
      <c r="T472" s="210"/>
      <c r="U472" s="210"/>
      <c r="V472" s="210"/>
      <c r="W472" s="210"/>
      <c r="X472" s="210"/>
      <c r="Y472" s="210"/>
      <c r="Z472" s="210"/>
    </row>
    <row r="473" ht="12.75" customHeight="1">
      <c r="A473" s="625"/>
      <c r="B473" s="625"/>
      <c r="C473" s="625"/>
      <c r="D473" s="627"/>
      <c r="E473" s="210"/>
      <c r="F473" s="210"/>
      <c r="G473" s="210"/>
      <c r="H473" s="210"/>
      <c r="I473" s="627"/>
      <c r="J473" s="210"/>
      <c r="K473" s="210"/>
      <c r="L473" s="210"/>
      <c r="M473" s="628"/>
      <c r="N473" s="210"/>
      <c r="O473" s="210"/>
      <c r="P473" s="210"/>
      <c r="Q473" s="210"/>
      <c r="R473" s="210"/>
      <c r="S473" s="210"/>
      <c r="T473" s="210"/>
      <c r="U473" s="210"/>
      <c r="V473" s="210"/>
      <c r="W473" s="210"/>
      <c r="X473" s="210"/>
      <c r="Y473" s="210"/>
      <c r="Z473" s="210"/>
    </row>
    <row r="474" ht="12.75" customHeight="1">
      <c r="A474" s="625"/>
      <c r="B474" s="625"/>
      <c r="C474" s="625"/>
      <c r="D474" s="627"/>
      <c r="E474" s="210"/>
      <c r="F474" s="210"/>
      <c r="G474" s="210"/>
      <c r="H474" s="210"/>
      <c r="I474" s="627"/>
      <c r="J474" s="210"/>
      <c r="K474" s="210"/>
      <c r="L474" s="210"/>
      <c r="M474" s="628"/>
      <c r="N474" s="210"/>
      <c r="O474" s="210"/>
      <c r="P474" s="210"/>
      <c r="Q474" s="210"/>
      <c r="R474" s="210"/>
      <c r="S474" s="210"/>
      <c r="T474" s="210"/>
      <c r="U474" s="210"/>
      <c r="V474" s="210"/>
      <c r="W474" s="210"/>
      <c r="X474" s="210"/>
      <c r="Y474" s="210"/>
      <c r="Z474" s="210"/>
    </row>
    <row r="475" ht="12.75" customHeight="1">
      <c r="A475" s="625"/>
      <c r="B475" s="625"/>
      <c r="C475" s="625"/>
      <c r="D475" s="627"/>
      <c r="E475" s="210"/>
      <c r="F475" s="210"/>
      <c r="G475" s="210"/>
      <c r="H475" s="210"/>
      <c r="I475" s="627"/>
      <c r="J475" s="210"/>
      <c r="K475" s="210"/>
      <c r="L475" s="210"/>
      <c r="M475" s="628"/>
      <c r="N475" s="210"/>
      <c r="O475" s="210"/>
      <c r="P475" s="210"/>
      <c r="Q475" s="210"/>
      <c r="R475" s="210"/>
      <c r="S475" s="210"/>
      <c r="T475" s="210"/>
      <c r="U475" s="210"/>
      <c r="V475" s="210"/>
      <c r="W475" s="210"/>
      <c r="X475" s="210"/>
      <c r="Y475" s="210"/>
      <c r="Z475" s="210"/>
    </row>
    <row r="476" ht="12.75" customHeight="1">
      <c r="A476" s="625"/>
      <c r="B476" s="625"/>
      <c r="C476" s="625"/>
      <c r="D476" s="627"/>
      <c r="E476" s="210"/>
      <c r="F476" s="210"/>
      <c r="G476" s="210"/>
      <c r="H476" s="210"/>
      <c r="I476" s="627"/>
      <c r="J476" s="210"/>
      <c r="K476" s="210"/>
      <c r="L476" s="210"/>
      <c r="M476" s="628"/>
      <c r="N476" s="210"/>
      <c r="O476" s="210"/>
      <c r="P476" s="210"/>
      <c r="Q476" s="210"/>
      <c r="R476" s="210"/>
      <c r="S476" s="210"/>
      <c r="T476" s="210"/>
      <c r="U476" s="210"/>
      <c r="V476" s="210"/>
      <c r="W476" s="210"/>
      <c r="X476" s="210"/>
      <c r="Y476" s="210"/>
      <c r="Z476" s="210"/>
    </row>
    <row r="477" ht="12.75" customHeight="1">
      <c r="A477" s="625"/>
      <c r="B477" s="625"/>
      <c r="C477" s="625"/>
      <c r="D477" s="627"/>
      <c r="E477" s="210"/>
      <c r="F477" s="210"/>
      <c r="G477" s="210"/>
      <c r="H477" s="210"/>
      <c r="I477" s="627"/>
      <c r="J477" s="210"/>
      <c r="K477" s="210"/>
      <c r="L477" s="210"/>
      <c r="M477" s="628"/>
      <c r="N477" s="210"/>
      <c r="O477" s="210"/>
      <c r="P477" s="210"/>
      <c r="Q477" s="210"/>
      <c r="R477" s="210"/>
      <c r="S477" s="210"/>
      <c r="T477" s="210"/>
      <c r="U477" s="210"/>
      <c r="V477" s="210"/>
      <c r="W477" s="210"/>
      <c r="X477" s="210"/>
      <c r="Y477" s="210"/>
      <c r="Z477" s="210"/>
    </row>
    <row r="478" ht="12.75" customHeight="1">
      <c r="A478" s="625"/>
      <c r="B478" s="625"/>
      <c r="C478" s="625"/>
      <c r="D478" s="627"/>
      <c r="E478" s="210"/>
      <c r="F478" s="210"/>
      <c r="G478" s="210"/>
      <c r="H478" s="210"/>
      <c r="I478" s="627"/>
      <c r="J478" s="210"/>
      <c r="K478" s="210"/>
      <c r="L478" s="210"/>
      <c r="M478" s="628"/>
      <c r="N478" s="210"/>
      <c r="O478" s="210"/>
      <c r="P478" s="210"/>
      <c r="Q478" s="210"/>
      <c r="R478" s="210"/>
      <c r="S478" s="210"/>
      <c r="T478" s="210"/>
      <c r="U478" s="210"/>
      <c r="V478" s="210"/>
      <c r="W478" s="210"/>
      <c r="X478" s="210"/>
      <c r="Y478" s="210"/>
      <c r="Z478" s="210"/>
    </row>
    <row r="479" ht="12.75" customHeight="1">
      <c r="A479" s="625"/>
      <c r="B479" s="625"/>
      <c r="C479" s="625"/>
      <c r="D479" s="627"/>
      <c r="E479" s="210"/>
      <c r="F479" s="210"/>
      <c r="G479" s="210"/>
      <c r="H479" s="210"/>
      <c r="I479" s="627"/>
      <c r="J479" s="210"/>
      <c r="K479" s="210"/>
      <c r="L479" s="210"/>
      <c r="M479" s="628"/>
      <c r="N479" s="210"/>
      <c r="O479" s="210"/>
      <c r="P479" s="210"/>
      <c r="Q479" s="210"/>
      <c r="R479" s="210"/>
      <c r="S479" s="210"/>
      <c r="T479" s="210"/>
      <c r="U479" s="210"/>
      <c r="V479" s="210"/>
      <c r="W479" s="210"/>
      <c r="X479" s="210"/>
      <c r="Y479" s="210"/>
      <c r="Z479" s="210"/>
    </row>
    <row r="480" ht="12.75" customHeight="1">
      <c r="A480" s="625"/>
      <c r="B480" s="625"/>
      <c r="C480" s="625"/>
      <c r="D480" s="627"/>
      <c r="E480" s="210"/>
      <c r="F480" s="210"/>
      <c r="G480" s="210"/>
      <c r="H480" s="210"/>
      <c r="I480" s="627"/>
      <c r="J480" s="210"/>
      <c r="K480" s="210"/>
      <c r="L480" s="210"/>
      <c r="M480" s="628"/>
      <c r="N480" s="210"/>
      <c r="O480" s="210"/>
      <c r="P480" s="210"/>
      <c r="Q480" s="210"/>
      <c r="R480" s="210"/>
      <c r="S480" s="210"/>
      <c r="T480" s="210"/>
      <c r="U480" s="210"/>
      <c r="V480" s="210"/>
      <c r="W480" s="210"/>
      <c r="X480" s="210"/>
      <c r="Y480" s="210"/>
      <c r="Z480" s="210"/>
    </row>
    <row r="481" ht="12.75" customHeight="1">
      <c r="A481" s="625"/>
      <c r="B481" s="625"/>
      <c r="C481" s="625"/>
      <c r="D481" s="627"/>
      <c r="E481" s="210"/>
      <c r="F481" s="210"/>
      <c r="G481" s="210"/>
      <c r="H481" s="210"/>
      <c r="I481" s="627"/>
      <c r="J481" s="210"/>
      <c r="K481" s="210"/>
      <c r="L481" s="210"/>
      <c r="M481" s="628"/>
      <c r="N481" s="210"/>
      <c r="O481" s="210"/>
      <c r="P481" s="210"/>
      <c r="Q481" s="210"/>
      <c r="R481" s="210"/>
      <c r="S481" s="210"/>
      <c r="T481" s="210"/>
      <c r="U481" s="210"/>
      <c r="V481" s="210"/>
      <c r="W481" s="210"/>
      <c r="X481" s="210"/>
      <c r="Y481" s="210"/>
      <c r="Z481" s="210"/>
    </row>
    <row r="482" ht="12.75" customHeight="1">
      <c r="A482" s="625"/>
      <c r="B482" s="625"/>
      <c r="C482" s="625"/>
      <c r="D482" s="627"/>
      <c r="E482" s="210"/>
      <c r="F482" s="210"/>
      <c r="G482" s="210"/>
      <c r="H482" s="210"/>
      <c r="I482" s="627"/>
      <c r="J482" s="210"/>
      <c r="K482" s="210"/>
      <c r="L482" s="210"/>
      <c r="M482" s="628"/>
      <c r="N482" s="210"/>
      <c r="O482" s="210"/>
      <c r="P482" s="210"/>
      <c r="Q482" s="210"/>
      <c r="R482" s="210"/>
      <c r="S482" s="210"/>
      <c r="T482" s="210"/>
      <c r="U482" s="210"/>
      <c r="V482" s="210"/>
      <c r="W482" s="210"/>
      <c r="X482" s="210"/>
      <c r="Y482" s="210"/>
      <c r="Z482" s="210"/>
    </row>
    <row r="483" ht="12.75" customHeight="1">
      <c r="A483" s="625"/>
      <c r="B483" s="625"/>
      <c r="C483" s="625"/>
      <c r="D483" s="627"/>
      <c r="E483" s="210"/>
      <c r="F483" s="210"/>
      <c r="G483" s="210"/>
      <c r="H483" s="210"/>
      <c r="I483" s="627"/>
      <c r="J483" s="210"/>
      <c r="K483" s="210"/>
      <c r="L483" s="210"/>
      <c r="M483" s="628"/>
      <c r="N483" s="210"/>
      <c r="O483" s="210"/>
      <c r="P483" s="210"/>
      <c r="Q483" s="210"/>
      <c r="R483" s="210"/>
      <c r="S483" s="210"/>
      <c r="T483" s="210"/>
      <c r="U483" s="210"/>
      <c r="V483" s="210"/>
      <c r="W483" s="210"/>
      <c r="X483" s="210"/>
      <c r="Y483" s="210"/>
      <c r="Z483" s="210"/>
    </row>
    <row r="484" ht="12.75" customHeight="1">
      <c r="A484" s="625"/>
      <c r="B484" s="625"/>
      <c r="C484" s="625"/>
      <c r="D484" s="627"/>
      <c r="E484" s="210"/>
      <c r="F484" s="210"/>
      <c r="G484" s="210"/>
      <c r="H484" s="210"/>
      <c r="I484" s="627"/>
      <c r="J484" s="210"/>
      <c r="K484" s="210"/>
      <c r="L484" s="210"/>
      <c r="M484" s="628"/>
      <c r="N484" s="210"/>
      <c r="O484" s="210"/>
      <c r="P484" s="210"/>
      <c r="Q484" s="210"/>
      <c r="R484" s="210"/>
      <c r="S484" s="210"/>
      <c r="T484" s="210"/>
      <c r="U484" s="210"/>
      <c r="V484" s="210"/>
      <c r="W484" s="210"/>
      <c r="X484" s="210"/>
      <c r="Y484" s="210"/>
      <c r="Z484" s="210"/>
    </row>
    <row r="485" ht="12.75" customHeight="1">
      <c r="A485" s="625"/>
      <c r="B485" s="625"/>
      <c r="C485" s="625"/>
      <c r="D485" s="627"/>
      <c r="E485" s="210"/>
      <c r="F485" s="210"/>
      <c r="G485" s="210"/>
      <c r="H485" s="210"/>
      <c r="I485" s="627"/>
      <c r="J485" s="210"/>
      <c r="K485" s="210"/>
      <c r="L485" s="210"/>
      <c r="M485" s="628"/>
      <c r="N485" s="210"/>
      <c r="O485" s="210"/>
      <c r="P485" s="210"/>
      <c r="Q485" s="210"/>
      <c r="R485" s="210"/>
      <c r="S485" s="210"/>
      <c r="T485" s="210"/>
      <c r="U485" s="210"/>
      <c r="V485" s="210"/>
      <c r="W485" s="210"/>
      <c r="X485" s="210"/>
      <c r="Y485" s="210"/>
      <c r="Z485" s="210"/>
    </row>
    <row r="486" ht="12.75" customHeight="1">
      <c r="A486" s="625"/>
      <c r="B486" s="625"/>
      <c r="C486" s="625"/>
      <c r="D486" s="627"/>
      <c r="E486" s="210"/>
      <c r="F486" s="210"/>
      <c r="G486" s="210"/>
      <c r="H486" s="210"/>
      <c r="I486" s="627"/>
      <c r="J486" s="210"/>
      <c r="K486" s="210"/>
      <c r="L486" s="210"/>
      <c r="M486" s="628"/>
      <c r="N486" s="210"/>
      <c r="O486" s="210"/>
      <c r="P486" s="210"/>
      <c r="Q486" s="210"/>
      <c r="R486" s="210"/>
      <c r="S486" s="210"/>
      <c r="T486" s="210"/>
      <c r="U486" s="210"/>
      <c r="V486" s="210"/>
      <c r="W486" s="210"/>
      <c r="X486" s="210"/>
      <c r="Y486" s="210"/>
      <c r="Z486" s="210"/>
    </row>
    <row r="487" ht="12.75" customHeight="1">
      <c r="A487" s="625"/>
      <c r="B487" s="625"/>
      <c r="C487" s="625"/>
      <c r="D487" s="627"/>
      <c r="E487" s="210"/>
      <c r="F487" s="210"/>
      <c r="G487" s="210"/>
      <c r="H487" s="210"/>
      <c r="I487" s="627"/>
      <c r="J487" s="210"/>
      <c r="K487" s="210"/>
      <c r="L487" s="210"/>
      <c r="M487" s="628"/>
      <c r="N487" s="210"/>
      <c r="O487" s="210"/>
      <c r="P487" s="210"/>
      <c r="Q487" s="210"/>
      <c r="R487" s="210"/>
      <c r="S487" s="210"/>
      <c r="T487" s="210"/>
      <c r="U487" s="210"/>
      <c r="V487" s="210"/>
      <c r="W487" s="210"/>
      <c r="X487" s="210"/>
      <c r="Y487" s="210"/>
      <c r="Z487" s="210"/>
    </row>
    <row r="488" ht="12.75" customHeight="1">
      <c r="A488" s="625"/>
      <c r="B488" s="625"/>
      <c r="C488" s="625"/>
      <c r="D488" s="627"/>
      <c r="E488" s="210"/>
      <c r="F488" s="210"/>
      <c r="G488" s="210"/>
      <c r="H488" s="210"/>
      <c r="I488" s="627"/>
      <c r="J488" s="210"/>
      <c r="K488" s="210"/>
      <c r="L488" s="210"/>
      <c r="M488" s="628"/>
      <c r="N488" s="210"/>
      <c r="O488" s="210"/>
      <c r="P488" s="210"/>
      <c r="Q488" s="210"/>
      <c r="R488" s="210"/>
      <c r="S488" s="210"/>
      <c r="T488" s="210"/>
      <c r="U488" s="210"/>
      <c r="V488" s="210"/>
      <c r="W488" s="210"/>
      <c r="X488" s="210"/>
      <c r="Y488" s="210"/>
      <c r="Z488" s="210"/>
    </row>
    <row r="489" ht="12.75" customHeight="1">
      <c r="A489" s="625"/>
      <c r="B489" s="625"/>
      <c r="C489" s="625"/>
      <c r="D489" s="627"/>
      <c r="E489" s="210"/>
      <c r="F489" s="210"/>
      <c r="G489" s="210"/>
      <c r="H489" s="210"/>
      <c r="I489" s="627"/>
      <c r="J489" s="210"/>
      <c r="K489" s="210"/>
      <c r="L489" s="210"/>
      <c r="M489" s="628"/>
      <c r="N489" s="210"/>
      <c r="O489" s="210"/>
      <c r="P489" s="210"/>
      <c r="Q489" s="210"/>
      <c r="R489" s="210"/>
      <c r="S489" s="210"/>
      <c r="T489" s="210"/>
      <c r="U489" s="210"/>
      <c r="V489" s="210"/>
      <c r="W489" s="210"/>
      <c r="X489" s="210"/>
      <c r="Y489" s="210"/>
      <c r="Z489" s="210"/>
    </row>
    <row r="490" ht="12.75" customHeight="1">
      <c r="A490" s="625"/>
      <c r="B490" s="625"/>
      <c r="C490" s="625"/>
      <c r="D490" s="627"/>
      <c r="E490" s="210"/>
      <c r="F490" s="210"/>
      <c r="G490" s="210"/>
      <c r="H490" s="210"/>
      <c r="I490" s="627"/>
      <c r="J490" s="210"/>
      <c r="K490" s="210"/>
      <c r="L490" s="210"/>
      <c r="M490" s="628"/>
      <c r="N490" s="210"/>
      <c r="O490" s="210"/>
      <c r="P490" s="210"/>
      <c r="Q490" s="210"/>
      <c r="R490" s="210"/>
      <c r="S490" s="210"/>
      <c r="T490" s="210"/>
      <c r="U490" s="210"/>
      <c r="V490" s="210"/>
      <c r="W490" s="210"/>
      <c r="X490" s="210"/>
      <c r="Y490" s="210"/>
      <c r="Z490" s="210"/>
    </row>
    <row r="491" ht="12.75" customHeight="1">
      <c r="A491" s="625"/>
      <c r="B491" s="625"/>
      <c r="C491" s="625"/>
      <c r="D491" s="627"/>
      <c r="E491" s="210"/>
      <c r="F491" s="210"/>
      <c r="G491" s="210"/>
      <c r="H491" s="210"/>
      <c r="I491" s="627"/>
      <c r="J491" s="210"/>
      <c r="K491" s="210"/>
      <c r="L491" s="210"/>
      <c r="M491" s="628"/>
      <c r="N491" s="210"/>
      <c r="O491" s="210"/>
      <c r="P491" s="210"/>
      <c r="Q491" s="210"/>
      <c r="R491" s="210"/>
      <c r="S491" s="210"/>
      <c r="T491" s="210"/>
      <c r="U491" s="210"/>
      <c r="V491" s="210"/>
      <c r="W491" s="210"/>
      <c r="X491" s="210"/>
      <c r="Y491" s="210"/>
      <c r="Z491" s="210"/>
    </row>
    <row r="492" ht="12.75" customHeight="1">
      <c r="A492" s="625"/>
      <c r="B492" s="625"/>
      <c r="C492" s="625"/>
      <c r="D492" s="627"/>
      <c r="E492" s="210"/>
      <c r="F492" s="210"/>
      <c r="G492" s="210"/>
      <c r="H492" s="210"/>
      <c r="I492" s="627"/>
      <c r="J492" s="210"/>
      <c r="K492" s="210"/>
      <c r="L492" s="210"/>
      <c r="M492" s="628"/>
      <c r="N492" s="210"/>
      <c r="O492" s="210"/>
      <c r="P492" s="210"/>
      <c r="Q492" s="210"/>
      <c r="R492" s="210"/>
      <c r="S492" s="210"/>
      <c r="T492" s="210"/>
      <c r="U492" s="210"/>
      <c r="V492" s="210"/>
      <c r="W492" s="210"/>
      <c r="X492" s="210"/>
      <c r="Y492" s="210"/>
      <c r="Z492" s="210"/>
    </row>
    <row r="493" ht="12.75" customHeight="1">
      <c r="A493" s="625"/>
      <c r="B493" s="625"/>
      <c r="C493" s="625"/>
      <c r="D493" s="627"/>
      <c r="E493" s="210"/>
      <c r="F493" s="210"/>
      <c r="G493" s="210"/>
      <c r="H493" s="210"/>
      <c r="I493" s="627"/>
      <c r="J493" s="210"/>
      <c r="K493" s="210"/>
      <c r="L493" s="210"/>
      <c r="M493" s="628"/>
      <c r="N493" s="210"/>
      <c r="O493" s="210"/>
      <c r="P493" s="210"/>
      <c r="Q493" s="210"/>
      <c r="R493" s="210"/>
      <c r="S493" s="210"/>
      <c r="T493" s="210"/>
      <c r="U493" s="210"/>
      <c r="V493" s="210"/>
      <c r="W493" s="210"/>
      <c r="X493" s="210"/>
      <c r="Y493" s="210"/>
      <c r="Z493" s="210"/>
    </row>
    <row r="494" ht="12.75" customHeight="1">
      <c r="A494" s="625"/>
      <c r="B494" s="625"/>
      <c r="C494" s="625"/>
      <c r="D494" s="627"/>
      <c r="E494" s="210"/>
      <c r="F494" s="210"/>
      <c r="G494" s="210"/>
      <c r="H494" s="210"/>
      <c r="I494" s="627"/>
      <c r="J494" s="210"/>
      <c r="K494" s="210"/>
      <c r="L494" s="210"/>
      <c r="M494" s="628"/>
      <c r="N494" s="210"/>
      <c r="O494" s="210"/>
      <c r="P494" s="210"/>
      <c r="Q494" s="210"/>
      <c r="R494" s="210"/>
      <c r="S494" s="210"/>
      <c r="T494" s="210"/>
      <c r="U494" s="210"/>
      <c r="V494" s="210"/>
      <c r="W494" s="210"/>
      <c r="X494" s="210"/>
      <c r="Y494" s="210"/>
      <c r="Z494" s="210"/>
    </row>
    <row r="495" ht="12.75" customHeight="1">
      <c r="A495" s="625"/>
      <c r="B495" s="625"/>
      <c r="C495" s="625"/>
      <c r="D495" s="627"/>
      <c r="E495" s="210"/>
      <c r="F495" s="210"/>
      <c r="G495" s="210"/>
      <c r="H495" s="210"/>
      <c r="I495" s="627"/>
      <c r="J495" s="210"/>
      <c r="K495" s="210"/>
      <c r="L495" s="210"/>
      <c r="M495" s="628"/>
      <c r="N495" s="210"/>
      <c r="O495" s="210"/>
      <c r="P495" s="210"/>
      <c r="Q495" s="210"/>
      <c r="R495" s="210"/>
      <c r="S495" s="210"/>
      <c r="T495" s="210"/>
      <c r="U495" s="210"/>
      <c r="V495" s="210"/>
      <c r="W495" s="210"/>
      <c r="X495" s="210"/>
      <c r="Y495" s="210"/>
      <c r="Z495" s="210"/>
    </row>
    <row r="496" ht="12.75" customHeight="1">
      <c r="A496" s="625"/>
      <c r="B496" s="625"/>
      <c r="C496" s="625"/>
      <c r="D496" s="627"/>
      <c r="E496" s="210"/>
      <c r="F496" s="210"/>
      <c r="G496" s="210"/>
      <c r="H496" s="210"/>
      <c r="I496" s="627"/>
      <c r="J496" s="210"/>
      <c r="K496" s="210"/>
      <c r="L496" s="210"/>
      <c r="M496" s="628"/>
      <c r="N496" s="210"/>
      <c r="O496" s="210"/>
      <c r="P496" s="210"/>
      <c r="Q496" s="210"/>
      <c r="R496" s="210"/>
      <c r="S496" s="210"/>
      <c r="T496" s="210"/>
      <c r="U496" s="210"/>
      <c r="V496" s="210"/>
      <c r="W496" s="210"/>
      <c r="X496" s="210"/>
      <c r="Y496" s="210"/>
      <c r="Z496" s="210"/>
    </row>
    <row r="497" ht="12.75" customHeight="1">
      <c r="A497" s="625"/>
      <c r="B497" s="625"/>
      <c r="C497" s="625"/>
      <c r="D497" s="627"/>
      <c r="E497" s="210"/>
      <c r="F497" s="210"/>
      <c r="G497" s="210"/>
      <c r="H497" s="210"/>
      <c r="I497" s="627"/>
      <c r="J497" s="210"/>
      <c r="K497" s="210"/>
      <c r="L497" s="210"/>
      <c r="M497" s="628"/>
      <c r="N497" s="210"/>
      <c r="O497" s="210"/>
      <c r="P497" s="210"/>
      <c r="Q497" s="210"/>
      <c r="R497" s="210"/>
      <c r="S497" s="210"/>
      <c r="T497" s="210"/>
      <c r="U497" s="210"/>
      <c r="V497" s="210"/>
      <c r="W497" s="210"/>
      <c r="X497" s="210"/>
      <c r="Y497" s="210"/>
      <c r="Z497" s="210"/>
    </row>
    <row r="498" ht="12.75" customHeight="1">
      <c r="A498" s="625"/>
      <c r="B498" s="625"/>
      <c r="C498" s="625"/>
      <c r="D498" s="627"/>
      <c r="E498" s="210"/>
      <c r="F498" s="210"/>
      <c r="G498" s="210"/>
      <c r="H498" s="210"/>
      <c r="I498" s="627"/>
      <c r="J498" s="210"/>
      <c r="K498" s="210"/>
      <c r="L498" s="210"/>
      <c r="M498" s="628"/>
      <c r="N498" s="210"/>
      <c r="O498" s="210"/>
      <c r="P498" s="210"/>
      <c r="Q498" s="210"/>
      <c r="R498" s="210"/>
      <c r="S498" s="210"/>
      <c r="T498" s="210"/>
      <c r="U498" s="210"/>
      <c r="V498" s="210"/>
      <c r="W498" s="210"/>
      <c r="X498" s="210"/>
      <c r="Y498" s="210"/>
      <c r="Z498" s="210"/>
    </row>
    <row r="499" ht="12.75" customHeight="1">
      <c r="A499" s="625"/>
      <c r="B499" s="625"/>
      <c r="C499" s="625"/>
      <c r="D499" s="627"/>
      <c r="E499" s="210"/>
      <c r="F499" s="210"/>
      <c r="G499" s="210"/>
      <c r="H499" s="210"/>
      <c r="I499" s="627"/>
      <c r="J499" s="210"/>
      <c r="K499" s="210"/>
      <c r="L499" s="210"/>
      <c r="M499" s="628"/>
      <c r="N499" s="210"/>
      <c r="O499" s="210"/>
      <c r="P499" s="210"/>
      <c r="Q499" s="210"/>
      <c r="R499" s="210"/>
      <c r="S499" s="210"/>
      <c r="T499" s="210"/>
      <c r="U499" s="210"/>
      <c r="V499" s="210"/>
      <c r="W499" s="210"/>
      <c r="X499" s="210"/>
      <c r="Y499" s="210"/>
      <c r="Z499" s="210"/>
    </row>
    <row r="500" ht="12.75" customHeight="1">
      <c r="A500" s="625"/>
      <c r="B500" s="625"/>
      <c r="C500" s="625"/>
      <c r="D500" s="627"/>
      <c r="E500" s="210"/>
      <c r="F500" s="210"/>
      <c r="G500" s="210"/>
      <c r="H500" s="210"/>
      <c r="I500" s="627"/>
      <c r="J500" s="210"/>
      <c r="K500" s="210"/>
      <c r="L500" s="210"/>
      <c r="M500" s="628"/>
      <c r="N500" s="210"/>
      <c r="O500" s="210"/>
      <c r="P500" s="210"/>
      <c r="Q500" s="210"/>
      <c r="R500" s="210"/>
      <c r="S500" s="210"/>
      <c r="T500" s="210"/>
      <c r="U500" s="210"/>
      <c r="V500" s="210"/>
      <c r="W500" s="210"/>
      <c r="X500" s="210"/>
      <c r="Y500" s="210"/>
      <c r="Z500" s="210"/>
    </row>
    <row r="501" ht="12.75" customHeight="1">
      <c r="A501" s="625"/>
      <c r="B501" s="625"/>
      <c r="C501" s="625"/>
      <c r="D501" s="627"/>
      <c r="E501" s="210"/>
      <c r="F501" s="210"/>
      <c r="G501" s="210"/>
      <c r="H501" s="210"/>
      <c r="I501" s="627"/>
      <c r="J501" s="210"/>
      <c r="K501" s="210"/>
      <c r="L501" s="210"/>
      <c r="M501" s="628"/>
      <c r="N501" s="210"/>
      <c r="O501" s="210"/>
      <c r="P501" s="210"/>
      <c r="Q501" s="210"/>
      <c r="R501" s="210"/>
      <c r="S501" s="210"/>
      <c r="T501" s="210"/>
      <c r="U501" s="210"/>
      <c r="V501" s="210"/>
      <c r="W501" s="210"/>
      <c r="X501" s="210"/>
      <c r="Y501" s="210"/>
      <c r="Z501" s="210"/>
    </row>
    <row r="502" ht="12.75" customHeight="1">
      <c r="A502" s="625"/>
      <c r="B502" s="625"/>
      <c r="C502" s="625"/>
      <c r="D502" s="627"/>
      <c r="E502" s="210"/>
      <c r="F502" s="210"/>
      <c r="G502" s="210"/>
      <c r="H502" s="210"/>
      <c r="I502" s="627"/>
      <c r="J502" s="210"/>
      <c r="K502" s="210"/>
      <c r="L502" s="210"/>
      <c r="M502" s="628"/>
      <c r="N502" s="210"/>
      <c r="O502" s="210"/>
      <c r="P502" s="210"/>
      <c r="Q502" s="210"/>
      <c r="R502" s="210"/>
      <c r="S502" s="210"/>
      <c r="T502" s="210"/>
      <c r="U502" s="210"/>
      <c r="V502" s="210"/>
      <c r="W502" s="210"/>
      <c r="X502" s="210"/>
      <c r="Y502" s="210"/>
      <c r="Z502" s="210"/>
    </row>
    <row r="503" ht="12.75" customHeight="1">
      <c r="A503" s="625"/>
      <c r="B503" s="625"/>
      <c r="C503" s="625"/>
      <c r="D503" s="627"/>
      <c r="E503" s="210"/>
      <c r="F503" s="210"/>
      <c r="G503" s="210"/>
      <c r="H503" s="210"/>
      <c r="I503" s="627"/>
      <c r="J503" s="210"/>
      <c r="K503" s="210"/>
      <c r="L503" s="210"/>
      <c r="M503" s="628"/>
      <c r="N503" s="210"/>
      <c r="O503" s="210"/>
      <c r="P503" s="210"/>
      <c r="Q503" s="210"/>
      <c r="R503" s="210"/>
      <c r="S503" s="210"/>
      <c r="T503" s="210"/>
      <c r="U503" s="210"/>
      <c r="V503" s="210"/>
      <c r="W503" s="210"/>
      <c r="X503" s="210"/>
      <c r="Y503" s="210"/>
      <c r="Z503" s="210"/>
    </row>
    <row r="504" ht="12.75" customHeight="1">
      <c r="A504" s="625"/>
      <c r="B504" s="625"/>
      <c r="C504" s="625"/>
      <c r="D504" s="627"/>
      <c r="E504" s="210"/>
      <c r="F504" s="210"/>
      <c r="G504" s="210"/>
      <c r="H504" s="210"/>
      <c r="I504" s="627"/>
      <c r="J504" s="210"/>
      <c r="K504" s="210"/>
      <c r="L504" s="210"/>
      <c r="M504" s="628"/>
      <c r="N504" s="210"/>
      <c r="O504" s="210"/>
      <c r="P504" s="210"/>
      <c r="Q504" s="210"/>
      <c r="R504" s="210"/>
      <c r="S504" s="210"/>
      <c r="T504" s="210"/>
      <c r="U504" s="210"/>
      <c r="V504" s="210"/>
      <c r="W504" s="210"/>
      <c r="X504" s="210"/>
      <c r="Y504" s="210"/>
      <c r="Z504" s="210"/>
    </row>
    <row r="505" ht="12.75" customHeight="1">
      <c r="A505" s="625"/>
      <c r="B505" s="625"/>
      <c r="C505" s="625"/>
      <c r="D505" s="627"/>
      <c r="E505" s="210"/>
      <c r="F505" s="210"/>
      <c r="G505" s="210"/>
      <c r="H505" s="210"/>
      <c r="I505" s="627"/>
      <c r="J505" s="210"/>
      <c r="K505" s="210"/>
      <c r="L505" s="210"/>
      <c r="M505" s="628"/>
      <c r="N505" s="210"/>
      <c r="O505" s="210"/>
      <c r="P505" s="210"/>
      <c r="Q505" s="210"/>
      <c r="R505" s="210"/>
      <c r="S505" s="210"/>
      <c r="T505" s="210"/>
      <c r="U505" s="210"/>
      <c r="V505" s="210"/>
      <c r="W505" s="210"/>
      <c r="X505" s="210"/>
      <c r="Y505" s="210"/>
      <c r="Z505" s="210"/>
    </row>
    <row r="506" ht="12.75" customHeight="1">
      <c r="A506" s="625"/>
      <c r="B506" s="625"/>
      <c r="C506" s="625"/>
      <c r="D506" s="627"/>
      <c r="E506" s="210"/>
      <c r="F506" s="210"/>
      <c r="G506" s="210"/>
      <c r="H506" s="210"/>
      <c r="I506" s="627"/>
      <c r="J506" s="210"/>
      <c r="K506" s="210"/>
      <c r="L506" s="210"/>
      <c r="M506" s="628"/>
      <c r="N506" s="210"/>
      <c r="O506" s="210"/>
      <c r="P506" s="210"/>
      <c r="Q506" s="210"/>
      <c r="R506" s="210"/>
      <c r="S506" s="210"/>
      <c r="T506" s="210"/>
      <c r="U506" s="210"/>
      <c r="V506" s="210"/>
      <c r="W506" s="210"/>
      <c r="X506" s="210"/>
      <c r="Y506" s="210"/>
      <c r="Z506" s="210"/>
    </row>
    <row r="507" ht="12.75" customHeight="1">
      <c r="A507" s="625"/>
      <c r="B507" s="625"/>
      <c r="C507" s="625"/>
      <c r="D507" s="627"/>
      <c r="E507" s="210"/>
      <c r="F507" s="210"/>
      <c r="G507" s="210"/>
      <c r="H507" s="210"/>
      <c r="I507" s="627"/>
      <c r="J507" s="210"/>
      <c r="K507" s="210"/>
      <c r="L507" s="210"/>
      <c r="M507" s="628"/>
      <c r="N507" s="210"/>
      <c r="O507" s="210"/>
      <c r="P507" s="210"/>
      <c r="Q507" s="210"/>
      <c r="R507" s="210"/>
      <c r="S507" s="210"/>
      <c r="T507" s="210"/>
      <c r="U507" s="210"/>
      <c r="V507" s="210"/>
      <c r="W507" s="210"/>
      <c r="X507" s="210"/>
      <c r="Y507" s="210"/>
      <c r="Z507" s="210"/>
    </row>
    <row r="508" ht="12.75" customHeight="1">
      <c r="A508" s="625"/>
      <c r="B508" s="625"/>
      <c r="C508" s="625"/>
      <c r="D508" s="627"/>
      <c r="E508" s="210"/>
      <c r="F508" s="210"/>
      <c r="G508" s="210"/>
      <c r="H508" s="210"/>
      <c r="I508" s="627"/>
      <c r="J508" s="210"/>
      <c r="K508" s="210"/>
      <c r="L508" s="210"/>
      <c r="M508" s="628"/>
      <c r="N508" s="210"/>
      <c r="O508" s="210"/>
      <c r="P508" s="210"/>
      <c r="Q508" s="210"/>
      <c r="R508" s="210"/>
      <c r="S508" s="210"/>
      <c r="T508" s="210"/>
      <c r="U508" s="210"/>
      <c r="V508" s="210"/>
      <c r="W508" s="210"/>
      <c r="X508" s="210"/>
      <c r="Y508" s="210"/>
      <c r="Z508" s="210"/>
    </row>
    <row r="509" ht="12.75" customHeight="1">
      <c r="A509" s="625"/>
      <c r="B509" s="625"/>
      <c r="C509" s="625"/>
      <c r="D509" s="627"/>
      <c r="E509" s="210"/>
      <c r="F509" s="210"/>
      <c r="G509" s="210"/>
      <c r="H509" s="210"/>
      <c r="I509" s="627"/>
      <c r="J509" s="210"/>
      <c r="K509" s="210"/>
      <c r="L509" s="210"/>
      <c r="M509" s="628"/>
      <c r="N509" s="210"/>
      <c r="O509" s="210"/>
      <c r="P509" s="210"/>
      <c r="Q509" s="210"/>
      <c r="R509" s="210"/>
      <c r="S509" s="210"/>
      <c r="T509" s="210"/>
      <c r="U509" s="210"/>
      <c r="V509" s="210"/>
      <c r="W509" s="210"/>
      <c r="X509" s="210"/>
      <c r="Y509" s="210"/>
      <c r="Z509" s="210"/>
    </row>
    <row r="510" ht="12.75" customHeight="1">
      <c r="A510" s="625"/>
      <c r="B510" s="625"/>
      <c r="C510" s="625"/>
      <c r="D510" s="627"/>
      <c r="E510" s="210"/>
      <c r="F510" s="210"/>
      <c r="G510" s="210"/>
      <c r="H510" s="210"/>
      <c r="I510" s="627"/>
      <c r="J510" s="210"/>
      <c r="K510" s="210"/>
      <c r="L510" s="210"/>
      <c r="M510" s="628"/>
      <c r="N510" s="210"/>
      <c r="O510" s="210"/>
      <c r="P510" s="210"/>
      <c r="Q510" s="210"/>
      <c r="R510" s="210"/>
      <c r="S510" s="210"/>
      <c r="T510" s="210"/>
      <c r="U510" s="210"/>
      <c r="V510" s="210"/>
      <c r="W510" s="210"/>
      <c r="X510" s="210"/>
      <c r="Y510" s="210"/>
      <c r="Z510" s="210"/>
    </row>
    <row r="511" ht="12.75" customHeight="1">
      <c r="A511" s="625"/>
      <c r="B511" s="625"/>
      <c r="C511" s="625"/>
      <c r="D511" s="627"/>
      <c r="E511" s="210"/>
      <c r="F511" s="210"/>
      <c r="G511" s="210"/>
      <c r="H511" s="210"/>
      <c r="I511" s="627"/>
      <c r="J511" s="210"/>
      <c r="K511" s="210"/>
      <c r="L511" s="210"/>
      <c r="M511" s="628"/>
      <c r="N511" s="210"/>
      <c r="O511" s="210"/>
      <c r="P511" s="210"/>
      <c r="Q511" s="210"/>
      <c r="R511" s="210"/>
      <c r="S511" s="210"/>
      <c r="T511" s="210"/>
      <c r="U511" s="210"/>
      <c r="V511" s="210"/>
      <c r="W511" s="210"/>
      <c r="X511" s="210"/>
      <c r="Y511" s="210"/>
      <c r="Z511" s="210"/>
    </row>
    <row r="512" ht="12.75" customHeight="1">
      <c r="A512" s="625"/>
      <c r="B512" s="625"/>
      <c r="C512" s="625"/>
      <c r="D512" s="627"/>
      <c r="E512" s="210"/>
      <c r="F512" s="210"/>
      <c r="G512" s="210"/>
      <c r="H512" s="210"/>
      <c r="I512" s="627"/>
      <c r="J512" s="210"/>
      <c r="K512" s="210"/>
      <c r="L512" s="210"/>
      <c r="M512" s="628"/>
      <c r="N512" s="210"/>
      <c r="O512" s="210"/>
      <c r="P512" s="210"/>
      <c r="Q512" s="210"/>
      <c r="R512" s="210"/>
      <c r="S512" s="210"/>
      <c r="T512" s="210"/>
      <c r="U512" s="210"/>
      <c r="V512" s="210"/>
      <c r="W512" s="210"/>
      <c r="X512" s="210"/>
      <c r="Y512" s="210"/>
      <c r="Z512" s="210"/>
    </row>
    <row r="513" ht="12.75" customHeight="1">
      <c r="A513" s="625"/>
      <c r="B513" s="625"/>
      <c r="C513" s="625"/>
      <c r="D513" s="627"/>
      <c r="E513" s="210"/>
      <c r="F513" s="210"/>
      <c r="G513" s="210"/>
      <c r="H513" s="210"/>
      <c r="I513" s="627"/>
      <c r="J513" s="210"/>
      <c r="K513" s="210"/>
      <c r="L513" s="210"/>
      <c r="M513" s="628"/>
      <c r="N513" s="210"/>
      <c r="O513" s="210"/>
      <c r="P513" s="210"/>
      <c r="Q513" s="210"/>
      <c r="R513" s="210"/>
      <c r="S513" s="210"/>
      <c r="T513" s="210"/>
      <c r="U513" s="210"/>
      <c r="V513" s="210"/>
      <c r="W513" s="210"/>
      <c r="X513" s="210"/>
      <c r="Y513" s="210"/>
      <c r="Z513" s="210"/>
    </row>
    <row r="514" ht="12.75" customHeight="1">
      <c r="A514" s="625"/>
      <c r="B514" s="625"/>
      <c r="C514" s="625"/>
      <c r="D514" s="627"/>
      <c r="E514" s="210"/>
      <c r="F514" s="210"/>
      <c r="G514" s="210"/>
      <c r="H514" s="210"/>
      <c r="I514" s="627"/>
      <c r="J514" s="210"/>
      <c r="K514" s="210"/>
      <c r="L514" s="210"/>
      <c r="M514" s="628"/>
      <c r="N514" s="210"/>
      <c r="O514" s="210"/>
      <c r="P514" s="210"/>
      <c r="Q514" s="210"/>
      <c r="R514" s="210"/>
      <c r="S514" s="210"/>
      <c r="T514" s="210"/>
      <c r="U514" s="210"/>
      <c r="V514" s="210"/>
      <c r="W514" s="210"/>
      <c r="X514" s="210"/>
      <c r="Y514" s="210"/>
      <c r="Z514" s="210"/>
    </row>
    <row r="515" ht="12.75" customHeight="1">
      <c r="A515" s="625"/>
      <c r="B515" s="625"/>
      <c r="C515" s="625"/>
      <c r="D515" s="627"/>
      <c r="E515" s="210"/>
      <c r="F515" s="210"/>
      <c r="G515" s="210"/>
      <c r="H515" s="210"/>
      <c r="I515" s="627"/>
      <c r="J515" s="210"/>
      <c r="K515" s="210"/>
      <c r="L515" s="210"/>
      <c r="M515" s="628"/>
      <c r="N515" s="210"/>
      <c r="O515" s="210"/>
      <c r="P515" s="210"/>
      <c r="Q515" s="210"/>
      <c r="R515" s="210"/>
      <c r="S515" s="210"/>
      <c r="T515" s="210"/>
      <c r="U515" s="210"/>
      <c r="V515" s="210"/>
      <c r="W515" s="210"/>
      <c r="X515" s="210"/>
      <c r="Y515" s="210"/>
      <c r="Z515" s="210"/>
    </row>
    <row r="516" ht="12.75" customHeight="1">
      <c r="A516" s="625"/>
      <c r="B516" s="625"/>
      <c r="C516" s="625"/>
      <c r="D516" s="627"/>
      <c r="E516" s="210"/>
      <c r="F516" s="210"/>
      <c r="G516" s="210"/>
      <c r="H516" s="210"/>
      <c r="I516" s="627"/>
      <c r="J516" s="210"/>
      <c r="K516" s="210"/>
      <c r="L516" s="210"/>
      <c r="M516" s="628"/>
      <c r="N516" s="210"/>
      <c r="O516" s="210"/>
      <c r="P516" s="210"/>
      <c r="Q516" s="210"/>
      <c r="R516" s="210"/>
      <c r="S516" s="210"/>
      <c r="T516" s="210"/>
      <c r="U516" s="210"/>
      <c r="V516" s="210"/>
      <c r="W516" s="210"/>
      <c r="X516" s="210"/>
      <c r="Y516" s="210"/>
      <c r="Z516" s="210"/>
    </row>
    <row r="517" ht="12.75" customHeight="1">
      <c r="A517" s="625"/>
      <c r="B517" s="625"/>
      <c r="C517" s="625"/>
      <c r="D517" s="627"/>
      <c r="E517" s="210"/>
      <c r="F517" s="210"/>
      <c r="G517" s="210"/>
      <c r="H517" s="210"/>
      <c r="I517" s="627"/>
      <c r="J517" s="210"/>
      <c r="K517" s="210"/>
      <c r="L517" s="210"/>
      <c r="M517" s="628"/>
      <c r="N517" s="210"/>
      <c r="O517" s="210"/>
      <c r="P517" s="210"/>
      <c r="Q517" s="210"/>
      <c r="R517" s="210"/>
      <c r="S517" s="210"/>
      <c r="T517" s="210"/>
      <c r="U517" s="210"/>
      <c r="V517" s="210"/>
      <c r="W517" s="210"/>
      <c r="X517" s="210"/>
      <c r="Y517" s="210"/>
      <c r="Z517" s="210"/>
    </row>
    <row r="518" ht="12.75" customHeight="1">
      <c r="A518" s="625"/>
      <c r="B518" s="625"/>
      <c r="C518" s="625"/>
      <c r="D518" s="627"/>
      <c r="E518" s="210"/>
      <c r="F518" s="210"/>
      <c r="G518" s="210"/>
      <c r="H518" s="210"/>
      <c r="I518" s="627"/>
      <c r="J518" s="210"/>
      <c r="K518" s="210"/>
      <c r="L518" s="210"/>
      <c r="M518" s="628"/>
      <c r="N518" s="210"/>
      <c r="O518" s="210"/>
      <c r="P518" s="210"/>
      <c r="Q518" s="210"/>
      <c r="R518" s="210"/>
      <c r="S518" s="210"/>
      <c r="T518" s="210"/>
      <c r="U518" s="210"/>
      <c r="V518" s="210"/>
      <c r="W518" s="210"/>
      <c r="X518" s="210"/>
      <c r="Y518" s="210"/>
      <c r="Z518" s="210"/>
    </row>
    <row r="519" ht="12.75" customHeight="1">
      <c r="A519" s="625"/>
      <c r="B519" s="625"/>
      <c r="C519" s="625"/>
      <c r="D519" s="627"/>
      <c r="E519" s="210"/>
      <c r="F519" s="210"/>
      <c r="G519" s="210"/>
      <c r="H519" s="210"/>
      <c r="I519" s="627"/>
      <c r="J519" s="210"/>
      <c r="K519" s="210"/>
      <c r="L519" s="210"/>
      <c r="M519" s="628"/>
      <c r="N519" s="210"/>
      <c r="O519" s="210"/>
      <c r="P519" s="210"/>
      <c r="Q519" s="210"/>
      <c r="R519" s="210"/>
      <c r="S519" s="210"/>
      <c r="T519" s="210"/>
      <c r="U519" s="210"/>
      <c r="V519" s="210"/>
      <c r="W519" s="210"/>
      <c r="X519" s="210"/>
      <c r="Y519" s="210"/>
      <c r="Z519" s="210"/>
    </row>
    <row r="520" ht="12.75" customHeight="1">
      <c r="A520" s="625"/>
      <c r="B520" s="625"/>
      <c r="C520" s="625"/>
      <c r="D520" s="627"/>
      <c r="E520" s="210"/>
      <c r="F520" s="210"/>
      <c r="G520" s="210"/>
      <c r="H520" s="210"/>
      <c r="I520" s="627"/>
      <c r="J520" s="210"/>
      <c r="K520" s="210"/>
      <c r="L520" s="210"/>
      <c r="M520" s="628"/>
      <c r="N520" s="210"/>
      <c r="O520" s="210"/>
      <c r="P520" s="210"/>
      <c r="Q520" s="210"/>
      <c r="R520" s="210"/>
      <c r="S520" s="210"/>
      <c r="T520" s="210"/>
      <c r="U520" s="210"/>
      <c r="V520" s="210"/>
      <c r="W520" s="210"/>
      <c r="X520" s="210"/>
      <c r="Y520" s="210"/>
      <c r="Z520" s="210"/>
    </row>
    <row r="521" ht="12.75" customHeight="1">
      <c r="A521" s="625"/>
      <c r="B521" s="625"/>
      <c r="C521" s="625"/>
      <c r="D521" s="627"/>
      <c r="E521" s="210"/>
      <c r="F521" s="210"/>
      <c r="G521" s="210"/>
      <c r="H521" s="210"/>
      <c r="I521" s="627"/>
      <c r="J521" s="210"/>
      <c r="K521" s="210"/>
      <c r="L521" s="210"/>
      <c r="M521" s="628"/>
      <c r="N521" s="210"/>
      <c r="O521" s="210"/>
      <c r="P521" s="210"/>
      <c r="Q521" s="210"/>
      <c r="R521" s="210"/>
      <c r="S521" s="210"/>
      <c r="T521" s="210"/>
      <c r="U521" s="210"/>
      <c r="V521" s="210"/>
      <c r="W521" s="210"/>
      <c r="X521" s="210"/>
      <c r="Y521" s="210"/>
      <c r="Z521" s="210"/>
    </row>
    <row r="522" ht="12.75" customHeight="1">
      <c r="A522" s="625"/>
      <c r="B522" s="625"/>
      <c r="C522" s="625"/>
      <c r="D522" s="627"/>
      <c r="E522" s="210"/>
      <c r="F522" s="210"/>
      <c r="G522" s="210"/>
      <c r="H522" s="210"/>
      <c r="I522" s="627"/>
      <c r="J522" s="210"/>
      <c r="K522" s="210"/>
      <c r="L522" s="210"/>
      <c r="M522" s="628"/>
      <c r="N522" s="210"/>
      <c r="O522" s="210"/>
      <c r="P522" s="210"/>
      <c r="Q522" s="210"/>
      <c r="R522" s="210"/>
      <c r="S522" s="210"/>
      <c r="T522" s="210"/>
      <c r="U522" s="210"/>
      <c r="V522" s="210"/>
      <c r="W522" s="210"/>
      <c r="X522" s="210"/>
      <c r="Y522" s="210"/>
      <c r="Z522" s="210"/>
    </row>
    <row r="523" ht="12.75" customHeight="1">
      <c r="A523" s="625"/>
      <c r="B523" s="625"/>
      <c r="C523" s="625"/>
      <c r="D523" s="627"/>
      <c r="E523" s="210"/>
      <c r="F523" s="210"/>
      <c r="G523" s="210"/>
      <c r="H523" s="210"/>
      <c r="I523" s="627"/>
      <c r="J523" s="210"/>
      <c r="K523" s="210"/>
      <c r="L523" s="210"/>
      <c r="M523" s="628"/>
      <c r="N523" s="210"/>
      <c r="O523" s="210"/>
      <c r="P523" s="210"/>
      <c r="Q523" s="210"/>
      <c r="R523" s="210"/>
      <c r="S523" s="210"/>
      <c r="T523" s="210"/>
      <c r="U523" s="210"/>
      <c r="V523" s="210"/>
      <c r="W523" s="210"/>
      <c r="X523" s="210"/>
      <c r="Y523" s="210"/>
      <c r="Z523" s="210"/>
    </row>
    <row r="524" ht="12.75" customHeight="1">
      <c r="A524" s="625"/>
      <c r="B524" s="625"/>
      <c r="C524" s="625"/>
      <c r="D524" s="627"/>
      <c r="E524" s="210"/>
      <c r="F524" s="210"/>
      <c r="G524" s="210"/>
      <c r="H524" s="210"/>
      <c r="I524" s="627"/>
      <c r="J524" s="210"/>
      <c r="K524" s="210"/>
      <c r="L524" s="210"/>
      <c r="M524" s="628"/>
      <c r="N524" s="210"/>
      <c r="O524" s="210"/>
      <c r="P524" s="210"/>
      <c r="Q524" s="210"/>
      <c r="R524" s="210"/>
      <c r="S524" s="210"/>
      <c r="T524" s="210"/>
      <c r="U524" s="210"/>
      <c r="V524" s="210"/>
      <c r="W524" s="210"/>
      <c r="X524" s="210"/>
      <c r="Y524" s="210"/>
      <c r="Z524" s="210"/>
    </row>
    <row r="525" ht="12.75" customHeight="1">
      <c r="A525" s="625"/>
      <c r="B525" s="625"/>
      <c r="C525" s="625"/>
      <c r="D525" s="627"/>
      <c r="E525" s="210"/>
      <c r="F525" s="210"/>
      <c r="G525" s="210"/>
      <c r="H525" s="210"/>
      <c r="I525" s="627"/>
      <c r="J525" s="210"/>
      <c r="K525" s="210"/>
      <c r="L525" s="210"/>
      <c r="M525" s="628"/>
      <c r="N525" s="210"/>
      <c r="O525" s="210"/>
      <c r="P525" s="210"/>
      <c r="Q525" s="210"/>
      <c r="R525" s="210"/>
      <c r="S525" s="210"/>
      <c r="T525" s="210"/>
      <c r="U525" s="210"/>
      <c r="V525" s="210"/>
      <c r="W525" s="210"/>
      <c r="X525" s="210"/>
      <c r="Y525" s="210"/>
      <c r="Z525" s="210"/>
    </row>
    <row r="526" ht="12.75" customHeight="1">
      <c r="A526" s="625"/>
      <c r="B526" s="625"/>
      <c r="C526" s="625"/>
      <c r="D526" s="627"/>
      <c r="E526" s="210"/>
      <c r="F526" s="210"/>
      <c r="G526" s="210"/>
      <c r="H526" s="210"/>
      <c r="I526" s="627"/>
      <c r="J526" s="210"/>
      <c r="K526" s="210"/>
      <c r="L526" s="210"/>
      <c r="M526" s="628"/>
      <c r="N526" s="210"/>
      <c r="O526" s="210"/>
      <c r="P526" s="210"/>
      <c r="Q526" s="210"/>
      <c r="R526" s="210"/>
      <c r="S526" s="210"/>
      <c r="T526" s="210"/>
      <c r="U526" s="210"/>
      <c r="V526" s="210"/>
      <c r="W526" s="210"/>
      <c r="X526" s="210"/>
      <c r="Y526" s="210"/>
      <c r="Z526" s="210"/>
    </row>
    <row r="527" ht="12.75" customHeight="1">
      <c r="A527" s="625"/>
      <c r="B527" s="625"/>
      <c r="C527" s="625"/>
      <c r="D527" s="627"/>
      <c r="E527" s="210"/>
      <c r="F527" s="210"/>
      <c r="G527" s="210"/>
      <c r="H527" s="210"/>
      <c r="I527" s="627"/>
      <c r="J527" s="210"/>
      <c r="K527" s="210"/>
      <c r="L527" s="210"/>
      <c r="M527" s="628"/>
      <c r="N527" s="210"/>
      <c r="O527" s="210"/>
      <c r="P527" s="210"/>
      <c r="Q527" s="210"/>
      <c r="R527" s="210"/>
      <c r="S527" s="210"/>
      <c r="T527" s="210"/>
      <c r="U527" s="210"/>
      <c r="V527" s="210"/>
      <c r="W527" s="210"/>
      <c r="X527" s="210"/>
      <c r="Y527" s="210"/>
      <c r="Z527" s="210"/>
    </row>
    <row r="528" ht="12.75" customHeight="1">
      <c r="A528" s="625"/>
      <c r="B528" s="625"/>
      <c r="C528" s="625"/>
      <c r="D528" s="627"/>
      <c r="E528" s="210"/>
      <c r="F528" s="210"/>
      <c r="G528" s="210"/>
      <c r="H528" s="210"/>
      <c r="I528" s="627"/>
      <c r="J528" s="210"/>
      <c r="K528" s="210"/>
      <c r="L528" s="210"/>
      <c r="M528" s="628"/>
      <c r="N528" s="210"/>
      <c r="O528" s="210"/>
      <c r="P528" s="210"/>
      <c r="Q528" s="210"/>
      <c r="R528" s="210"/>
      <c r="S528" s="210"/>
      <c r="T528" s="210"/>
      <c r="U528" s="210"/>
      <c r="V528" s="210"/>
      <c r="W528" s="210"/>
      <c r="X528" s="210"/>
      <c r="Y528" s="210"/>
      <c r="Z528" s="210"/>
    </row>
    <row r="529" ht="12.75" customHeight="1">
      <c r="A529" s="625"/>
      <c r="B529" s="625"/>
      <c r="C529" s="625"/>
      <c r="D529" s="627"/>
      <c r="E529" s="210"/>
      <c r="F529" s="210"/>
      <c r="G529" s="210"/>
      <c r="H529" s="210"/>
      <c r="I529" s="627"/>
      <c r="J529" s="210"/>
      <c r="K529" s="210"/>
      <c r="L529" s="210"/>
      <c r="M529" s="628"/>
      <c r="N529" s="210"/>
      <c r="O529" s="210"/>
      <c r="P529" s="210"/>
      <c r="Q529" s="210"/>
      <c r="R529" s="210"/>
      <c r="S529" s="210"/>
      <c r="T529" s="210"/>
      <c r="U529" s="210"/>
      <c r="V529" s="210"/>
      <c r="W529" s="210"/>
      <c r="X529" s="210"/>
      <c r="Y529" s="210"/>
      <c r="Z529" s="210"/>
    </row>
    <row r="530" ht="12.75" customHeight="1">
      <c r="A530" s="625"/>
      <c r="B530" s="625"/>
      <c r="C530" s="625"/>
      <c r="D530" s="627"/>
      <c r="E530" s="210"/>
      <c r="F530" s="210"/>
      <c r="G530" s="210"/>
      <c r="H530" s="210"/>
      <c r="I530" s="627"/>
      <c r="J530" s="210"/>
      <c r="K530" s="210"/>
      <c r="L530" s="210"/>
      <c r="M530" s="628"/>
      <c r="N530" s="210"/>
      <c r="O530" s="210"/>
      <c r="P530" s="210"/>
      <c r="Q530" s="210"/>
      <c r="R530" s="210"/>
      <c r="S530" s="210"/>
      <c r="T530" s="210"/>
      <c r="U530" s="210"/>
      <c r="V530" s="210"/>
      <c r="W530" s="210"/>
      <c r="X530" s="210"/>
      <c r="Y530" s="210"/>
      <c r="Z530" s="210"/>
    </row>
    <row r="531" ht="12.75" customHeight="1">
      <c r="A531" s="625"/>
      <c r="B531" s="625"/>
      <c r="C531" s="625"/>
      <c r="D531" s="627"/>
      <c r="E531" s="210"/>
      <c r="F531" s="210"/>
      <c r="G531" s="210"/>
      <c r="H531" s="210"/>
      <c r="I531" s="627"/>
      <c r="J531" s="210"/>
      <c r="K531" s="210"/>
      <c r="L531" s="210"/>
      <c r="M531" s="628"/>
      <c r="N531" s="210"/>
      <c r="O531" s="210"/>
      <c r="P531" s="210"/>
      <c r="Q531" s="210"/>
      <c r="R531" s="210"/>
      <c r="S531" s="210"/>
      <c r="T531" s="210"/>
      <c r="U531" s="210"/>
      <c r="V531" s="210"/>
      <c r="W531" s="210"/>
      <c r="X531" s="210"/>
      <c r="Y531" s="210"/>
      <c r="Z531" s="210"/>
    </row>
    <row r="532" ht="12.75" customHeight="1">
      <c r="A532" s="625"/>
      <c r="B532" s="625"/>
      <c r="C532" s="625"/>
      <c r="D532" s="627"/>
      <c r="E532" s="210"/>
      <c r="F532" s="210"/>
      <c r="G532" s="210"/>
      <c r="H532" s="210"/>
      <c r="I532" s="627"/>
      <c r="J532" s="210"/>
      <c r="K532" s="210"/>
      <c r="L532" s="210"/>
      <c r="M532" s="628"/>
      <c r="N532" s="210"/>
      <c r="O532" s="210"/>
      <c r="P532" s="210"/>
      <c r="Q532" s="210"/>
      <c r="R532" s="210"/>
      <c r="S532" s="210"/>
      <c r="T532" s="210"/>
      <c r="U532" s="210"/>
      <c r="V532" s="210"/>
      <c r="W532" s="210"/>
      <c r="X532" s="210"/>
      <c r="Y532" s="210"/>
      <c r="Z532" s="210"/>
    </row>
    <row r="533" ht="12.75" customHeight="1">
      <c r="A533" s="625"/>
      <c r="B533" s="625"/>
      <c r="C533" s="625"/>
      <c r="D533" s="627"/>
      <c r="E533" s="210"/>
      <c r="F533" s="210"/>
      <c r="G533" s="210"/>
      <c r="H533" s="210"/>
      <c r="I533" s="627"/>
      <c r="J533" s="210"/>
      <c r="K533" s="210"/>
      <c r="L533" s="210"/>
      <c r="M533" s="628"/>
      <c r="N533" s="210"/>
      <c r="O533" s="210"/>
      <c r="P533" s="210"/>
      <c r="Q533" s="210"/>
      <c r="R533" s="210"/>
      <c r="S533" s="210"/>
      <c r="T533" s="210"/>
      <c r="U533" s="210"/>
      <c r="V533" s="210"/>
      <c r="W533" s="210"/>
      <c r="X533" s="210"/>
      <c r="Y533" s="210"/>
      <c r="Z533" s="210"/>
    </row>
    <row r="534" ht="12.75" customHeight="1">
      <c r="A534" s="625"/>
      <c r="B534" s="625"/>
      <c r="C534" s="625"/>
      <c r="D534" s="627"/>
      <c r="E534" s="210"/>
      <c r="F534" s="210"/>
      <c r="G534" s="210"/>
      <c r="H534" s="210"/>
      <c r="I534" s="627"/>
      <c r="J534" s="210"/>
      <c r="K534" s="210"/>
      <c r="L534" s="210"/>
      <c r="M534" s="628"/>
      <c r="N534" s="210"/>
      <c r="O534" s="210"/>
      <c r="P534" s="210"/>
      <c r="Q534" s="210"/>
      <c r="R534" s="210"/>
      <c r="S534" s="210"/>
      <c r="T534" s="210"/>
      <c r="U534" s="210"/>
      <c r="V534" s="210"/>
      <c r="W534" s="210"/>
      <c r="X534" s="210"/>
      <c r="Y534" s="210"/>
      <c r="Z534" s="210"/>
    </row>
    <row r="535" ht="12.75" customHeight="1">
      <c r="A535" s="625"/>
      <c r="B535" s="625"/>
      <c r="C535" s="625"/>
      <c r="D535" s="627"/>
      <c r="E535" s="210"/>
      <c r="F535" s="210"/>
      <c r="G535" s="210"/>
      <c r="H535" s="210"/>
      <c r="I535" s="627"/>
      <c r="J535" s="210"/>
      <c r="K535" s="210"/>
      <c r="L535" s="210"/>
      <c r="M535" s="628"/>
      <c r="N535" s="210"/>
      <c r="O535" s="210"/>
      <c r="P535" s="210"/>
      <c r="Q535" s="210"/>
      <c r="R535" s="210"/>
      <c r="S535" s="210"/>
      <c r="T535" s="210"/>
      <c r="U535" s="210"/>
      <c r="V535" s="210"/>
      <c r="W535" s="210"/>
      <c r="X535" s="210"/>
      <c r="Y535" s="210"/>
      <c r="Z535" s="210"/>
    </row>
    <row r="536" ht="12.75" customHeight="1">
      <c r="A536" s="625"/>
      <c r="B536" s="625"/>
      <c r="C536" s="625"/>
      <c r="D536" s="627"/>
      <c r="E536" s="210"/>
      <c r="F536" s="210"/>
      <c r="G536" s="210"/>
      <c r="H536" s="210"/>
      <c r="I536" s="627"/>
      <c r="J536" s="210"/>
      <c r="K536" s="210"/>
      <c r="L536" s="210"/>
      <c r="M536" s="628"/>
      <c r="N536" s="210"/>
      <c r="O536" s="210"/>
      <c r="P536" s="210"/>
      <c r="Q536" s="210"/>
      <c r="R536" s="210"/>
      <c r="S536" s="210"/>
      <c r="T536" s="210"/>
      <c r="U536" s="210"/>
      <c r="V536" s="210"/>
      <c r="W536" s="210"/>
      <c r="X536" s="210"/>
      <c r="Y536" s="210"/>
      <c r="Z536" s="210"/>
    </row>
    <row r="537" ht="12.75" customHeight="1">
      <c r="A537" s="625"/>
      <c r="B537" s="625"/>
      <c r="C537" s="625"/>
      <c r="D537" s="627"/>
      <c r="E537" s="210"/>
      <c r="F537" s="210"/>
      <c r="G537" s="210"/>
      <c r="H537" s="210"/>
      <c r="I537" s="627"/>
      <c r="J537" s="210"/>
      <c r="K537" s="210"/>
      <c r="L537" s="210"/>
      <c r="M537" s="628"/>
      <c r="N537" s="210"/>
      <c r="O537" s="210"/>
      <c r="P537" s="210"/>
      <c r="Q537" s="210"/>
      <c r="R537" s="210"/>
      <c r="S537" s="210"/>
      <c r="T537" s="210"/>
      <c r="U537" s="210"/>
      <c r="V537" s="210"/>
      <c r="W537" s="210"/>
      <c r="X537" s="210"/>
      <c r="Y537" s="210"/>
      <c r="Z537" s="210"/>
    </row>
    <row r="538" ht="12.75" customHeight="1">
      <c r="A538" s="625"/>
      <c r="B538" s="625"/>
      <c r="C538" s="625"/>
      <c r="D538" s="627"/>
      <c r="E538" s="210"/>
      <c r="F538" s="210"/>
      <c r="G538" s="210"/>
      <c r="H538" s="210"/>
      <c r="I538" s="627"/>
      <c r="J538" s="210"/>
      <c r="K538" s="210"/>
      <c r="L538" s="210"/>
      <c r="M538" s="628"/>
      <c r="N538" s="210"/>
      <c r="O538" s="210"/>
      <c r="P538" s="210"/>
      <c r="Q538" s="210"/>
      <c r="R538" s="210"/>
      <c r="S538" s="210"/>
      <c r="T538" s="210"/>
      <c r="U538" s="210"/>
      <c r="V538" s="210"/>
      <c r="W538" s="210"/>
      <c r="X538" s="210"/>
      <c r="Y538" s="210"/>
      <c r="Z538" s="210"/>
    </row>
    <row r="539" ht="12.75" customHeight="1">
      <c r="A539" s="625"/>
      <c r="B539" s="625"/>
      <c r="C539" s="625"/>
      <c r="D539" s="627"/>
      <c r="E539" s="210"/>
      <c r="F539" s="210"/>
      <c r="G539" s="210"/>
      <c r="H539" s="210"/>
      <c r="I539" s="627"/>
      <c r="J539" s="210"/>
      <c r="K539" s="210"/>
      <c r="L539" s="210"/>
      <c r="M539" s="628"/>
      <c r="N539" s="210"/>
      <c r="O539" s="210"/>
      <c r="P539" s="210"/>
      <c r="Q539" s="210"/>
      <c r="R539" s="210"/>
      <c r="S539" s="210"/>
      <c r="T539" s="210"/>
      <c r="U539" s="210"/>
      <c r="V539" s="210"/>
      <c r="W539" s="210"/>
      <c r="X539" s="210"/>
      <c r="Y539" s="210"/>
      <c r="Z539" s="210"/>
    </row>
    <row r="540" ht="12.75" customHeight="1">
      <c r="A540" s="625"/>
      <c r="B540" s="625"/>
      <c r="C540" s="625"/>
      <c r="D540" s="627"/>
      <c r="E540" s="210"/>
      <c r="F540" s="210"/>
      <c r="G540" s="210"/>
      <c r="H540" s="210"/>
      <c r="I540" s="627"/>
      <c r="J540" s="210"/>
      <c r="K540" s="210"/>
      <c r="L540" s="210"/>
      <c r="M540" s="628"/>
      <c r="N540" s="210"/>
      <c r="O540" s="210"/>
      <c r="P540" s="210"/>
      <c r="Q540" s="210"/>
      <c r="R540" s="210"/>
      <c r="S540" s="210"/>
      <c r="T540" s="210"/>
      <c r="U540" s="210"/>
      <c r="V540" s="210"/>
      <c r="W540" s="210"/>
      <c r="X540" s="210"/>
      <c r="Y540" s="210"/>
      <c r="Z540" s="210"/>
    </row>
    <row r="541" ht="12.75" customHeight="1">
      <c r="A541" s="625"/>
      <c r="B541" s="625"/>
      <c r="C541" s="625"/>
      <c r="D541" s="627"/>
      <c r="E541" s="210"/>
      <c r="F541" s="210"/>
      <c r="G541" s="210"/>
      <c r="H541" s="210"/>
      <c r="I541" s="627"/>
      <c r="J541" s="210"/>
      <c r="K541" s="210"/>
      <c r="L541" s="210"/>
      <c r="M541" s="628"/>
      <c r="N541" s="210"/>
      <c r="O541" s="210"/>
      <c r="P541" s="210"/>
      <c r="Q541" s="210"/>
      <c r="R541" s="210"/>
      <c r="S541" s="210"/>
      <c r="T541" s="210"/>
      <c r="U541" s="210"/>
      <c r="V541" s="210"/>
      <c r="W541" s="210"/>
      <c r="X541" s="210"/>
      <c r="Y541" s="210"/>
      <c r="Z541" s="210"/>
    </row>
    <row r="542" ht="12.75" customHeight="1">
      <c r="A542" s="625"/>
      <c r="B542" s="625"/>
      <c r="C542" s="625"/>
      <c r="D542" s="627"/>
      <c r="E542" s="210"/>
      <c r="F542" s="210"/>
      <c r="G542" s="210"/>
      <c r="H542" s="210"/>
      <c r="I542" s="627"/>
      <c r="J542" s="210"/>
      <c r="K542" s="210"/>
      <c r="L542" s="210"/>
      <c r="M542" s="628"/>
      <c r="N542" s="210"/>
      <c r="O542" s="210"/>
      <c r="P542" s="210"/>
      <c r="Q542" s="210"/>
      <c r="R542" s="210"/>
      <c r="S542" s="210"/>
      <c r="T542" s="210"/>
      <c r="U542" s="210"/>
      <c r="V542" s="210"/>
      <c r="W542" s="210"/>
      <c r="X542" s="210"/>
      <c r="Y542" s="210"/>
      <c r="Z542" s="210"/>
    </row>
    <row r="543" ht="12.75" customHeight="1">
      <c r="A543" s="625"/>
      <c r="B543" s="625"/>
      <c r="C543" s="625"/>
      <c r="D543" s="627"/>
      <c r="E543" s="210"/>
      <c r="F543" s="210"/>
      <c r="G543" s="210"/>
      <c r="H543" s="210"/>
      <c r="I543" s="627"/>
      <c r="J543" s="210"/>
      <c r="K543" s="210"/>
      <c r="L543" s="210"/>
      <c r="M543" s="628"/>
      <c r="N543" s="210"/>
      <c r="O543" s="210"/>
      <c r="P543" s="210"/>
      <c r="Q543" s="210"/>
      <c r="R543" s="210"/>
      <c r="S543" s="210"/>
      <c r="T543" s="210"/>
      <c r="U543" s="210"/>
      <c r="V543" s="210"/>
      <c r="W543" s="210"/>
      <c r="X543" s="210"/>
      <c r="Y543" s="210"/>
      <c r="Z543" s="210"/>
    </row>
    <row r="544" ht="12.75" customHeight="1">
      <c r="A544" s="625"/>
      <c r="B544" s="625"/>
      <c r="C544" s="625"/>
      <c r="D544" s="627"/>
      <c r="E544" s="210"/>
      <c r="F544" s="210"/>
      <c r="G544" s="210"/>
      <c r="H544" s="210"/>
      <c r="I544" s="627"/>
      <c r="J544" s="210"/>
      <c r="K544" s="210"/>
      <c r="L544" s="210"/>
      <c r="M544" s="628"/>
      <c r="N544" s="210"/>
      <c r="O544" s="210"/>
      <c r="P544" s="210"/>
      <c r="Q544" s="210"/>
      <c r="R544" s="210"/>
      <c r="S544" s="210"/>
      <c r="T544" s="210"/>
      <c r="U544" s="210"/>
      <c r="V544" s="210"/>
      <c r="W544" s="210"/>
      <c r="X544" s="210"/>
      <c r="Y544" s="210"/>
      <c r="Z544" s="210"/>
    </row>
    <row r="545" ht="12.75" customHeight="1">
      <c r="A545" s="625"/>
      <c r="B545" s="625"/>
      <c r="C545" s="625"/>
      <c r="D545" s="627"/>
      <c r="E545" s="210"/>
      <c r="F545" s="210"/>
      <c r="G545" s="210"/>
      <c r="H545" s="210"/>
      <c r="I545" s="627"/>
      <c r="J545" s="210"/>
      <c r="K545" s="210"/>
      <c r="L545" s="210"/>
      <c r="M545" s="628"/>
      <c r="N545" s="210"/>
      <c r="O545" s="210"/>
      <c r="P545" s="210"/>
      <c r="Q545" s="210"/>
      <c r="R545" s="210"/>
      <c r="S545" s="210"/>
      <c r="T545" s="210"/>
      <c r="U545" s="210"/>
      <c r="V545" s="210"/>
      <c r="W545" s="210"/>
      <c r="X545" s="210"/>
      <c r="Y545" s="210"/>
      <c r="Z545" s="210"/>
    </row>
    <row r="546" ht="12.75" customHeight="1">
      <c r="A546" s="625"/>
      <c r="B546" s="625"/>
      <c r="C546" s="625"/>
      <c r="D546" s="627"/>
      <c r="E546" s="210"/>
      <c r="F546" s="210"/>
      <c r="G546" s="210"/>
      <c r="H546" s="210"/>
      <c r="I546" s="627"/>
      <c r="J546" s="210"/>
      <c r="K546" s="210"/>
      <c r="L546" s="210"/>
      <c r="M546" s="628"/>
      <c r="N546" s="210"/>
      <c r="O546" s="210"/>
      <c r="P546" s="210"/>
      <c r="Q546" s="210"/>
      <c r="R546" s="210"/>
      <c r="S546" s="210"/>
      <c r="T546" s="210"/>
      <c r="U546" s="210"/>
      <c r="V546" s="210"/>
      <c r="W546" s="210"/>
      <c r="X546" s="210"/>
      <c r="Y546" s="210"/>
      <c r="Z546" s="210"/>
    </row>
    <row r="547" ht="12.75" customHeight="1">
      <c r="A547" s="625"/>
      <c r="B547" s="625"/>
      <c r="C547" s="625"/>
      <c r="D547" s="627"/>
      <c r="E547" s="210"/>
      <c r="F547" s="210"/>
      <c r="G547" s="210"/>
      <c r="H547" s="210"/>
      <c r="I547" s="627"/>
      <c r="J547" s="210"/>
      <c r="K547" s="210"/>
      <c r="L547" s="210"/>
      <c r="M547" s="628"/>
      <c r="N547" s="210"/>
      <c r="O547" s="210"/>
      <c r="P547" s="210"/>
      <c r="Q547" s="210"/>
      <c r="R547" s="210"/>
      <c r="S547" s="210"/>
      <c r="T547" s="210"/>
      <c r="U547" s="210"/>
      <c r="V547" s="210"/>
      <c r="W547" s="210"/>
      <c r="X547" s="210"/>
      <c r="Y547" s="210"/>
      <c r="Z547" s="210"/>
    </row>
    <row r="548" ht="12.75" customHeight="1">
      <c r="A548" s="625"/>
      <c r="B548" s="625"/>
      <c r="C548" s="625"/>
      <c r="D548" s="627"/>
      <c r="E548" s="210"/>
      <c r="F548" s="210"/>
      <c r="G548" s="210"/>
      <c r="H548" s="210"/>
      <c r="I548" s="627"/>
      <c r="J548" s="210"/>
      <c r="K548" s="210"/>
      <c r="L548" s="210"/>
      <c r="M548" s="628"/>
      <c r="N548" s="210"/>
      <c r="O548" s="210"/>
      <c r="P548" s="210"/>
      <c r="Q548" s="210"/>
      <c r="R548" s="210"/>
      <c r="S548" s="210"/>
      <c r="T548" s="210"/>
      <c r="U548" s="210"/>
      <c r="V548" s="210"/>
      <c r="W548" s="210"/>
      <c r="X548" s="210"/>
      <c r="Y548" s="210"/>
      <c r="Z548" s="210"/>
    </row>
    <row r="549" ht="12.75" customHeight="1">
      <c r="A549" s="625"/>
      <c r="B549" s="625"/>
      <c r="C549" s="625"/>
      <c r="D549" s="627"/>
      <c r="E549" s="210"/>
      <c r="F549" s="210"/>
      <c r="G549" s="210"/>
      <c r="H549" s="210"/>
      <c r="I549" s="627"/>
      <c r="J549" s="210"/>
      <c r="K549" s="210"/>
      <c r="L549" s="210"/>
      <c r="M549" s="628"/>
      <c r="N549" s="210"/>
      <c r="O549" s="210"/>
      <c r="P549" s="210"/>
      <c r="Q549" s="210"/>
      <c r="R549" s="210"/>
      <c r="S549" s="210"/>
      <c r="T549" s="210"/>
      <c r="U549" s="210"/>
      <c r="V549" s="210"/>
      <c r="W549" s="210"/>
      <c r="X549" s="210"/>
      <c r="Y549" s="210"/>
      <c r="Z549" s="210"/>
    </row>
    <row r="550" ht="12.75" customHeight="1">
      <c r="A550" s="625"/>
      <c r="B550" s="625"/>
      <c r="C550" s="625"/>
      <c r="D550" s="627"/>
      <c r="E550" s="210"/>
      <c r="F550" s="210"/>
      <c r="G550" s="210"/>
      <c r="H550" s="210"/>
      <c r="I550" s="627"/>
      <c r="J550" s="210"/>
      <c r="K550" s="210"/>
      <c r="L550" s="210"/>
      <c r="M550" s="628"/>
      <c r="N550" s="210"/>
      <c r="O550" s="210"/>
      <c r="P550" s="210"/>
      <c r="Q550" s="210"/>
      <c r="R550" s="210"/>
      <c r="S550" s="210"/>
      <c r="T550" s="210"/>
      <c r="U550" s="210"/>
      <c r="V550" s="210"/>
      <c r="W550" s="210"/>
      <c r="X550" s="210"/>
      <c r="Y550" s="210"/>
      <c r="Z550" s="210"/>
    </row>
    <row r="551" ht="12.75" customHeight="1">
      <c r="A551" s="625"/>
      <c r="B551" s="625"/>
      <c r="C551" s="625"/>
      <c r="D551" s="627"/>
      <c r="E551" s="210"/>
      <c r="F551" s="210"/>
      <c r="G551" s="210"/>
      <c r="H551" s="210"/>
      <c r="I551" s="627"/>
      <c r="J551" s="210"/>
      <c r="K551" s="210"/>
      <c r="L551" s="210"/>
      <c r="M551" s="628"/>
      <c r="N551" s="210"/>
      <c r="O551" s="210"/>
      <c r="P551" s="210"/>
      <c r="Q551" s="210"/>
      <c r="R551" s="210"/>
      <c r="S551" s="210"/>
      <c r="T551" s="210"/>
      <c r="U551" s="210"/>
      <c r="V551" s="210"/>
      <c r="W551" s="210"/>
      <c r="X551" s="210"/>
      <c r="Y551" s="210"/>
      <c r="Z551" s="210"/>
    </row>
    <row r="552" ht="12.75" customHeight="1">
      <c r="A552" s="625"/>
      <c r="B552" s="625"/>
      <c r="C552" s="625"/>
      <c r="D552" s="627"/>
      <c r="E552" s="210"/>
      <c r="F552" s="210"/>
      <c r="G552" s="210"/>
      <c r="H552" s="210"/>
      <c r="I552" s="627"/>
      <c r="J552" s="210"/>
      <c r="K552" s="210"/>
      <c r="L552" s="210"/>
      <c r="M552" s="628"/>
      <c r="N552" s="210"/>
      <c r="O552" s="210"/>
      <c r="P552" s="210"/>
      <c r="Q552" s="210"/>
      <c r="R552" s="210"/>
      <c r="S552" s="210"/>
      <c r="T552" s="210"/>
      <c r="U552" s="210"/>
      <c r="V552" s="210"/>
      <c r="W552" s="210"/>
      <c r="X552" s="210"/>
      <c r="Y552" s="210"/>
      <c r="Z552" s="210"/>
    </row>
    <row r="553" ht="12.75" customHeight="1">
      <c r="A553" s="625"/>
      <c r="B553" s="625"/>
      <c r="C553" s="625"/>
      <c r="D553" s="627"/>
      <c r="E553" s="210"/>
      <c r="F553" s="210"/>
      <c r="G553" s="210"/>
      <c r="H553" s="210"/>
      <c r="I553" s="627"/>
      <c r="J553" s="210"/>
      <c r="K553" s="210"/>
      <c r="L553" s="210"/>
      <c r="M553" s="628"/>
      <c r="N553" s="210"/>
      <c r="O553" s="210"/>
      <c r="P553" s="210"/>
      <c r="Q553" s="210"/>
      <c r="R553" s="210"/>
      <c r="S553" s="210"/>
      <c r="T553" s="210"/>
      <c r="U553" s="210"/>
      <c r="V553" s="210"/>
      <c r="W553" s="210"/>
      <c r="X553" s="210"/>
      <c r="Y553" s="210"/>
      <c r="Z553" s="210"/>
    </row>
    <row r="554" ht="12.75" customHeight="1">
      <c r="A554" s="625"/>
      <c r="B554" s="625"/>
      <c r="C554" s="625"/>
      <c r="D554" s="627"/>
      <c r="E554" s="210"/>
      <c r="F554" s="210"/>
      <c r="G554" s="210"/>
      <c r="H554" s="210"/>
      <c r="I554" s="627"/>
      <c r="J554" s="210"/>
      <c r="K554" s="210"/>
      <c r="L554" s="210"/>
      <c r="M554" s="628"/>
      <c r="N554" s="210"/>
      <c r="O554" s="210"/>
      <c r="P554" s="210"/>
      <c r="Q554" s="210"/>
      <c r="R554" s="210"/>
      <c r="S554" s="210"/>
      <c r="T554" s="210"/>
      <c r="U554" s="210"/>
      <c r="V554" s="210"/>
      <c r="W554" s="210"/>
      <c r="X554" s="210"/>
      <c r="Y554" s="210"/>
      <c r="Z554" s="210"/>
    </row>
    <row r="555" ht="12.75" customHeight="1">
      <c r="A555" s="625"/>
      <c r="B555" s="625"/>
      <c r="C555" s="625"/>
      <c r="D555" s="627"/>
      <c r="E555" s="210"/>
      <c r="F555" s="210"/>
      <c r="G555" s="210"/>
      <c r="H555" s="210"/>
      <c r="I555" s="627"/>
      <c r="J555" s="210"/>
      <c r="K555" s="210"/>
      <c r="L555" s="210"/>
      <c r="M555" s="628"/>
      <c r="N555" s="210"/>
      <c r="O555" s="210"/>
      <c r="P555" s="210"/>
      <c r="Q555" s="210"/>
      <c r="R555" s="210"/>
      <c r="S555" s="210"/>
      <c r="T555" s="210"/>
      <c r="U555" s="210"/>
      <c r="V555" s="210"/>
      <c r="W555" s="210"/>
      <c r="X555" s="210"/>
      <c r="Y555" s="210"/>
      <c r="Z555" s="210"/>
    </row>
    <row r="556" ht="12.75" customHeight="1">
      <c r="A556" s="625"/>
      <c r="B556" s="625"/>
      <c r="C556" s="625"/>
      <c r="D556" s="627"/>
      <c r="E556" s="210"/>
      <c r="F556" s="210"/>
      <c r="G556" s="210"/>
      <c r="H556" s="210"/>
      <c r="I556" s="627"/>
      <c r="J556" s="210"/>
      <c r="K556" s="210"/>
      <c r="L556" s="210"/>
      <c r="M556" s="628"/>
      <c r="N556" s="210"/>
      <c r="O556" s="210"/>
      <c r="P556" s="210"/>
      <c r="Q556" s="210"/>
      <c r="R556" s="210"/>
      <c r="S556" s="210"/>
      <c r="T556" s="210"/>
      <c r="U556" s="210"/>
      <c r="V556" s="210"/>
      <c r="W556" s="210"/>
      <c r="X556" s="210"/>
      <c r="Y556" s="210"/>
      <c r="Z556" s="210"/>
    </row>
    <row r="557" ht="12.75" customHeight="1">
      <c r="A557" s="625"/>
      <c r="B557" s="625"/>
      <c r="C557" s="625"/>
      <c r="D557" s="627"/>
      <c r="E557" s="210"/>
      <c r="F557" s="210"/>
      <c r="G557" s="210"/>
      <c r="H557" s="210"/>
      <c r="I557" s="627"/>
      <c r="J557" s="210"/>
      <c r="K557" s="210"/>
      <c r="L557" s="210"/>
      <c r="M557" s="628"/>
      <c r="N557" s="210"/>
      <c r="O557" s="210"/>
      <c r="P557" s="210"/>
      <c r="Q557" s="210"/>
      <c r="R557" s="210"/>
      <c r="S557" s="210"/>
      <c r="T557" s="210"/>
      <c r="U557" s="210"/>
      <c r="V557" s="210"/>
      <c r="W557" s="210"/>
      <c r="X557" s="210"/>
      <c r="Y557" s="210"/>
      <c r="Z557" s="210"/>
    </row>
    <row r="558" ht="12.75" customHeight="1">
      <c r="A558" s="625"/>
      <c r="B558" s="625"/>
      <c r="C558" s="625"/>
      <c r="D558" s="627"/>
      <c r="E558" s="210"/>
      <c r="F558" s="210"/>
      <c r="G558" s="210"/>
      <c r="H558" s="210"/>
      <c r="I558" s="627"/>
      <c r="J558" s="210"/>
      <c r="K558" s="210"/>
      <c r="L558" s="210"/>
      <c r="M558" s="628"/>
      <c r="N558" s="210"/>
      <c r="O558" s="210"/>
      <c r="P558" s="210"/>
      <c r="Q558" s="210"/>
      <c r="R558" s="210"/>
      <c r="S558" s="210"/>
      <c r="T558" s="210"/>
      <c r="U558" s="210"/>
      <c r="V558" s="210"/>
      <c r="W558" s="210"/>
      <c r="X558" s="210"/>
      <c r="Y558" s="210"/>
      <c r="Z558" s="210"/>
    </row>
    <row r="559" ht="12.75" customHeight="1">
      <c r="A559" s="625"/>
      <c r="B559" s="625"/>
      <c r="C559" s="625"/>
      <c r="D559" s="627"/>
      <c r="E559" s="210"/>
      <c r="F559" s="210"/>
      <c r="G559" s="210"/>
      <c r="H559" s="210"/>
      <c r="I559" s="627"/>
      <c r="J559" s="210"/>
      <c r="K559" s="210"/>
      <c r="L559" s="210"/>
      <c r="M559" s="628"/>
      <c r="N559" s="210"/>
      <c r="O559" s="210"/>
      <c r="P559" s="210"/>
      <c r="Q559" s="210"/>
      <c r="R559" s="210"/>
      <c r="S559" s="210"/>
      <c r="T559" s="210"/>
      <c r="U559" s="210"/>
      <c r="V559" s="210"/>
      <c r="W559" s="210"/>
      <c r="X559" s="210"/>
      <c r="Y559" s="210"/>
      <c r="Z559" s="210"/>
    </row>
    <row r="560" ht="12.75" customHeight="1">
      <c r="A560" s="625"/>
      <c r="B560" s="625"/>
      <c r="C560" s="625"/>
      <c r="D560" s="627"/>
      <c r="E560" s="210"/>
      <c r="F560" s="210"/>
      <c r="G560" s="210"/>
      <c r="H560" s="210"/>
      <c r="I560" s="627"/>
      <c r="J560" s="210"/>
      <c r="K560" s="210"/>
      <c r="L560" s="210"/>
      <c r="M560" s="628"/>
      <c r="N560" s="210"/>
      <c r="O560" s="210"/>
      <c r="P560" s="210"/>
      <c r="Q560" s="210"/>
      <c r="R560" s="210"/>
      <c r="S560" s="210"/>
      <c r="T560" s="210"/>
      <c r="U560" s="210"/>
      <c r="V560" s="210"/>
      <c r="W560" s="210"/>
      <c r="X560" s="210"/>
      <c r="Y560" s="210"/>
      <c r="Z560" s="210"/>
    </row>
    <row r="561" ht="12.75" customHeight="1">
      <c r="A561" s="625"/>
      <c r="B561" s="625"/>
      <c r="C561" s="625"/>
      <c r="D561" s="627"/>
      <c r="E561" s="210"/>
      <c r="F561" s="210"/>
      <c r="G561" s="210"/>
      <c r="H561" s="210"/>
      <c r="I561" s="627"/>
      <c r="J561" s="210"/>
      <c r="K561" s="210"/>
      <c r="L561" s="210"/>
      <c r="M561" s="628"/>
      <c r="N561" s="210"/>
      <c r="O561" s="210"/>
      <c r="P561" s="210"/>
      <c r="Q561" s="210"/>
      <c r="R561" s="210"/>
      <c r="S561" s="210"/>
      <c r="T561" s="210"/>
      <c r="U561" s="210"/>
      <c r="V561" s="210"/>
      <c r="W561" s="210"/>
      <c r="X561" s="210"/>
      <c r="Y561" s="210"/>
      <c r="Z561" s="210"/>
    </row>
    <row r="562" ht="12.75" customHeight="1">
      <c r="A562" s="625"/>
      <c r="B562" s="625"/>
      <c r="C562" s="625"/>
      <c r="D562" s="627"/>
      <c r="E562" s="210"/>
      <c r="F562" s="210"/>
      <c r="G562" s="210"/>
      <c r="H562" s="210"/>
      <c r="I562" s="627"/>
      <c r="J562" s="210"/>
      <c r="K562" s="210"/>
      <c r="L562" s="210"/>
      <c r="M562" s="628"/>
      <c r="N562" s="210"/>
      <c r="O562" s="210"/>
      <c r="P562" s="210"/>
      <c r="Q562" s="210"/>
      <c r="R562" s="210"/>
      <c r="S562" s="210"/>
      <c r="T562" s="210"/>
      <c r="U562" s="210"/>
      <c r="V562" s="210"/>
      <c r="W562" s="210"/>
      <c r="X562" s="210"/>
      <c r="Y562" s="210"/>
      <c r="Z562" s="210"/>
    </row>
    <row r="563" ht="12.75" customHeight="1">
      <c r="A563" s="625"/>
      <c r="B563" s="625"/>
      <c r="C563" s="625"/>
      <c r="D563" s="627"/>
      <c r="E563" s="210"/>
      <c r="F563" s="210"/>
      <c r="G563" s="210"/>
      <c r="H563" s="210"/>
      <c r="I563" s="627"/>
      <c r="J563" s="210"/>
      <c r="K563" s="210"/>
      <c r="L563" s="210"/>
      <c r="M563" s="628"/>
      <c r="N563" s="210"/>
      <c r="O563" s="210"/>
      <c r="P563" s="210"/>
      <c r="Q563" s="210"/>
      <c r="R563" s="210"/>
      <c r="S563" s="210"/>
      <c r="T563" s="210"/>
      <c r="U563" s="210"/>
      <c r="V563" s="210"/>
      <c r="W563" s="210"/>
      <c r="X563" s="210"/>
      <c r="Y563" s="210"/>
      <c r="Z563" s="210"/>
    </row>
    <row r="564" ht="12.75" customHeight="1">
      <c r="A564" s="625"/>
      <c r="B564" s="625"/>
      <c r="C564" s="625"/>
      <c r="D564" s="627"/>
      <c r="E564" s="210"/>
      <c r="F564" s="210"/>
      <c r="G564" s="210"/>
      <c r="H564" s="210"/>
      <c r="I564" s="627"/>
      <c r="J564" s="210"/>
      <c r="K564" s="210"/>
      <c r="L564" s="210"/>
      <c r="M564" s="628"/>
      <c r="N564" s="210"/>
      <c r="O564" s="210"/>
      <c r="P564" s="210"/>
      <c r="Q564" s="210"/>
      <c r="R564" s="210"/>
      <c r="S564" s="210"/>
      <c r="T564" s="210"/>
      <c r="U564" s="210"/>
      <c r="V564" s="210"/>
      <c r="W564" s="210"/>
      <c r="X564" s="210"/>
      <c r="Y564" s="210"/>
      <c r="Z564" s="210"/>
    </row>
    <row r="565" ht="12.75" customHeight="1">
      <c r="A565" s="625"/>
      <c r="B565" s="625"/>
      <c r="C565" s="625"/>
      <c r="D565" s="627"/>
      <c r="E565" s="210"/>
      <c r="F565" s="210"/>
      <c r="G565" s="210"/>
      <c r="H565" s="210"/>
      <c r="I565" s="627"/>
      <c r="J565" s="210"/>
      <c r="K565" s="210"/>
      <c r="L565" s="210"/>
      <c r="M565" s="628"/>
      <c r="N565" s="210"/>
      <c r="O565" s="210"/>
      <c r="P565" s="210"/>
      <c r="Q565" s="210"/>
      <c r="R565" s="210"/>
      <c r="S565" s="210"/>
      <c r="T565" s="210"/>
      <c r="U565" s="210"/>
      <c r="V565" s="210"/>
      <c r="W565" s="210"/>
      <c r="X565" s="210"/>
      <c r="Y565" s="210"/>
      <c r="Z565" s="210"/>
    </row>
    <row r="566" ht="12.75" customHeight="1">
      <c r="A566" s="625"/>
      <c r="B566" s="625"/>
      <c r="C566" s="625"/>
      <c r="D566" s="627"/>
      <c r="E566" s="210"/>
      <c r="F566" s="210"/>
      <c r="G566" s="210"/>
      <c r="H566" s="210"/>
      <c r="I566" s="627"/>
      <c r="J566" s="210"/>
      <c r="K566" s="210"/>
      <c r="L566" s="210"/>
      <c r="M566" s="628"/>
      <c r="N566" s="210"/>
      <c r="O566" s="210"/>
      <c r="P566" s="210"/>
      <c r="Q566" s="210"/>
      <c r="R566" s="210"/>
      <c r="S566" s="210"/>
      <c r="T566" s="210"/>
      <c r="U566" s="210"/>
      <c r="V566" s="210"/>
      <c r="W566" s="210"/>
      <c r="X566" s="210"/>
      <c r="Y566" s="210"/>
      <c r="Z566" s="210"/>
    </row>
    <row r="567" ht="12.75" customHeight="1">
      <c r="A567" s="625"/>
      <c r="B567" s="625"/>
      <c r="C567" s="625"/>
      <c r="D567" s="627"/>
      <c r="E567" s="210"/>
      <c r="F567" s="210"/>
      <c r="G567" s="210"/>
      <c r="H567" s="210"/>
      <c r="I567" s="627"/>
      <c r="J567" s="210"/>
      <c r="K567" s="210"/>
      <c r="L567" s="210"/>
      <c r="M567" s="628"/>
      <c r="N567" s="210"/>
      <c r="O567" s="210"/>
      <c r="P567" s="210"/>
      <c r="Q567" s="210"/>
      <c r="R567" s="210"/>
      <c r="S567" s="210"/>
      <c r="T567" s="210"/>
      <c r="U567" s="210"/>
      <c r="V567" s="210"/>
      <c r="W567" s="210"/>
      <c r="X567" s="210"/>
      <c r="Y567" s="210"/>
      <c r="Z567" s="210"/>
    </row>
    <row r="568" ht="12.75" customHeight="1">
      <c r="A568" s="625"/>
      <c r="B568" s="625"/>
      <c r="C568" s="625"/>
      <c r="D568" s="627"/>
      <c r="E568" s="210"/>
      <c r="F568" s="210"/>
      <c r="G568" s="210"/>
      <c r="H568" s="210"/>
      <c r="I568" s="627"/>
      <c r="J568" s="210"/>
      <c r="K568" s="210"/>
      <c r="L568" s="210"/>
      <c r="M568" s="628"/>
      <c r="N568" s="210"/>
      <c r="O568" s="210"/>
      <c r="P568" s="210"/>
      <c r="Q568" s="210"/>
      <c r="R568" s="210"/>
      <c r="S568" s="210"/>
      <c r="T568" s="210"/>
      <c r="U568" s="210"/>
      <c r="V568" s="210"/>
      <c r="W568" s="210"/>
      <c r="X568" s="210"/>
      <c r="Y568" s="210"/>
      <c r="Z568" s="210"/>
    </row>
    <row r="569" ht="12.75" customHeight="1">
      <c r="A569" s="625"/>
      <c r="B569" s="625"/>
      <c r="C569" s="625"/>
      <c r="D569" s="627"/>
      <c r="E569" s="210"/>
      <c r="F569" s="210"/>
      <c r="G569" s="210"/>
      <c r="H569" s="210"/>
      <c r="I569" s="627"/>
      <c r="J569" s="210"/>
      <c r="K569" s="210"/>
      <c r="L569" s="210"/>
      <c r="M569" s="628"/>
      <c r="N569" s="210"/>
      <c r="O569" s="210"/>
      <c r="P569" s="210"/>
      <c r="Q569" s="210"/>
      <c r="R569" s="210"/>
      <c r="S569" s="210"/>
      <c r="T569" s="210"/>
      <c r="U569" s="210"/>
      <c r="V569" s="210"/>
      <c r="W569" s="210"/>
      <c r="X569" s="210"/>
      <c r="Y569" s="210"/>
      <c r="Z569" s="210"/>
    </row>
    <row r="570" ht="12.75" customHeight="1">
      <c r="A570" s="625"/>
      <c r="B570" s="625"/>
      <c r="C570" s="625"/>
      <c r="D570" s="627"/>
      <c r="E570" s="210"/>
      <c r="F570" s="210"/>
      <c r="G570" s="210"/>
      <c r="H570" s="210"/>
      <c r="I570" s="627"/>
      <c r="J570" s="210"/>
      <c r="K570" s="210"/>
      <c r="L570" s="210"/>
      <c r="M570" s="628"/>
      <c r="N570" s="210"/>
      <c r="O570" s="210"/>
      <c r="P570" s="210"/>
      <c r="Q570" s="210"/>
      <c r="R570" s="210"/>
      <c r="S570" s="210"/>
      <c r="T570" s="210"/>
      <c r="U570" s="210"/>
      <c r="V570" s="210"/>
      <c r="W570" s="210"/>
      <c r="X570" s="210"/>
      <c r="Y570" s="210"/>
      <c r="Z570" s="210"/>
    </row>
    <row r="571" ht="12.75" customHeight="1">
      <c r="A571" s="625"/>
      <c r="B571" s="625"/>
      <c r="C571" s="625"/>
      <c r="D571" s="627"/>
      <c r="E571" s="210"/>
      <c r="F571" s="210"/>
      <c r="G571" s="210"/>
      <c r="H571" s="210"/>
      <c r="I571" s="627"/>
      <c r="J571" s="210"/>
      <c r="K571" s="210"/>
      <c r="L571" s="210"/>
      <c r="M571" s="628"/>
      <c r="N571" s="210"/>
      <c r="O571" s="210"/>
      <c r="P571" s="210"/>
      <c r="Q571" s="210"/>
      <c r="R571" s="210"/>
      <c r="S571" s="210"/>
      <c r="T571" s="210"/>
      <c r="U571" s="210"/>
      <c r="V571" s="210"/>
      <c r="W571" s="210"/>
      <c r="X571" s="210"/>
      <c r="Y571" s="210"/>
      <c r="Z571" s="210"/>
    </row>
    <row r="572" ht="12.75" customHeight="1">
      <c r="A572" s="625"/>
      <c r="B572" s="625"/>
      <c r="C572" s="625"/>
      <c r="D572" s="627"/>
      <c r="E572" s="210"/>
      <c r="F572" s="210"/>
      <c r="G572" s="210"/>
      <c r="H572" s="210"/>
      <c r="I572" s="627"/>
      <c r="J572" s="210"/>
      <c r="K572" s="210"/>
      <c r="L572" s="210"/>
      <c r="M572" s="628"/>
      <c r="N572" s="210"/>
      <c r="O572" s="210"/>
      <c r="P572" s="210"/>
      <c r="Q572" s="210"/>
      <c r="R572" s="210"/>
      <c r="S572" s="210"/>
      <c r="T572" s="210"/>
      <c r="U572" s="210"/>
      <c r="V572" s="210"/>
      <c r="W572" s="210"/>
      <c r="X572" s="210"/>
      <c r="Y572" s="210"/>
      <c r="Z572" s="210"/>
    </row>
    <row r="573" ht="12.75" customHeight="1">
      <c r="A573" s="625"/>
      <c r="B573" s="625"/>
      <c r="C573" s="625"/>
      <c r="D573" s="627"/>
      <c r="E573" s="210"/>
      <c r="F573" s="210"/>
      <c r="G573" s="210"/>
      <c r="H573" s="210"/>
      <c r="I573" s="627"/>
      <c r="J573" s="210"/>
      <c r="K573" s="210"/>
      <c r="L573" s="210"/>
      <c r="M573" s="628"/>
      <c r="N573" s="210"/>
      <c r="O573" s="210"/>
      <c r="P573" s="210"/>
      <c r="Q573" s="210"/>
      <c r="R573" s="210"/>
      <c r="S573" s="210"/>
      <c r="T573" s="210"/>
      <c r="U573" s="210"/>
      <c r="V573" s="210"/>
      <c r="W573" s="210"/>
      <c r="X573" s="210"/>
      <c r="Y573" s="210"/>
      <c r="Z573" s="210"/>
    </row>
    <row r="574" ht="12.75" customHeight="1">
      <c r="A574" s="625"/>
      <c r="B574" s="625"/>
      <c r="C574" s="625"/>
      <c r="D574" s="627"/>
      <c r="E574" s="210"/>
      <c r="F574" s="210"/>
      <c r="G574" s="210"/>
      <c r="H574" s="210"/>
      <c r="I574" s="627"/>
      <c r="J574" s="210"/>
      <c r="K574" s="210"/>
      <c r="L574" s="210"/>
      <c r="M574" s="628"/>
      <c r="N574" s="210"/>
      <c r="O574" s="210"/>
      <c r="P574" s="210"/>
      <c r="Q574" s="210"/>
      <c r="R574" s="210"/>
      <c r="S574" s="210"/>
      <c r="T574" s="210"/>
      <c r="U574" s="210"/>
      <c r="V574" s="210"/>
      <c r="W574" s="210"/>
      <c r="X574" s="210"/>
      <c r="Y574" s="210"/>
      <c r="Z574" s="210"/>
    </row>
    <row r="575" ht="12.75" customHeight="1">
      <c r="A575" s="625"/>
      <c r="B575" s="625"/>
      <c r="C575" s="625"/>
      <c r="D575" s="627"/>
      <c r="E575" s="210"/>
      <c r="F575" s="210"/>
      <c r="G575" s="210"/>
      <c r="H575" s="210"/>
      <c r="I575" s="627"/>
      <c r="J575" s="210"/>
      <c r="K575" s="210"/>
      <c r="L575" s="210"/>
      <c r="M575" s="628"/>
      <c r="N575" s="210"/>
      <c r="O575" s="210"/>
      <c r="P575" s="210"/>
      <c r="Q575" s="210"/>
      <c r="R575" s="210"/>
      <c r="S575" s="210"/>
      <c r="T575" s="210"/>
      <c r="U575" s="210"/>
      <c r="V575" s="210"/>
      <c r="W575" s="210"/>
      <c r="X575" s="210"/>
      <c r="Y575" s="210"/>
      <c r="Z575" s="210"/>
    </row>
    <row r="576" ht="12.75" customHeight="1">
      <c r="A576" s="625"/>
      <c r="B576" s="625"/>
      <c r="C576" s="625"/>
      <c r="D576" s="627"/>
      <c r="E576" s="210"/>
      <c r="F576" s="210"/>
      <c r="G576" s="210"/>
      <c r="H576" s="210"/>
      <c r="I576" s="627"/>
      <c r="J576" s="210"/>
      <c r="K576" s="210"/>
      <c r="L576" s="210"/>
      <c r="M576" s="628"/>
      <c r="N576" s="210"/>
      <c r="O576" s="210"/>
      <c r="P576" s="210"/>
      <c r="Q576" s="210"/>
      <c r="R576" s="210"/>
      <c r="S576" s="210"/>
      <c r="T576" s="210"/>
      <c r="U576" s="210"/>
      <c r="V576" s="210"/>
      <c r="W576" s="210"/>
      <c r="X576" s="210"/>
      <c r="Y576" s="210"/>
      <c r="Z576" s="210"/>
    </row>
    <row r="577" ht="12.75" customHeight="1">
      <c r="A577" s="625"/>
      <c r="B577" s="625"/>
      <c r="C577" s="625"/>
      <c r="D577" s="627"/>
      <c r="E577" s="210"/>
      <c r="F577" s="210"/>
      <c r="G577" s="210"/>
      <c r="H577" s="210"/>
      <c r="I577" s="627"/>
      <c r="J577" s="210"/>
      <c r="K577" s="210"/>
      <c r="L577" s="210"/>
      <c r="M577" s="628"/>
      <c r="N577" s="210"/>
      <c r="O577" s="210"/>
      <c r="P577" s="210"/>
      <c r="Q577" s="210"/>
      <c r="R577" s="210"/>
      <c r="S577" s="210"/>
      <c r="T577" s="210"/>
      <c r="U577" s="210"/>
      <c r="V577" s="210"/>
      <c r="W577" s="210"/>
      <c r="X577" s="210"/>
      <c r="Y577" s="210"/>
      <c r="Z577" s="210"/>
    </row>
    <row r="578" ht="12.75" customHeight="1">
      <c r="A578" s="625"/>
      <c r="B578" s="625"/>
      <c r="C578" s="625"/>
      <c r="D578" s="627"/>
      <c r="E578" s="210"/>
      <c r="F578" s="210"/>
      <c r="G578" s="210"/>
      <c r="H578" s="210"/>
      <c r="I578" s="627"/>
      <c r="J578" s="210"/>
      <c r="K578" s="210"/>
      <c r="L578" s="210"/>
      <c r="M578" s="628"/>
      <c r="N578" s="210"/>
      <c r="O578" s="210"/>
      <c r="P578" s="210"/>
      <c r="Q578" s="210"/>
      <c r="R578" s="210"/>
      <c r="S578" s="210"/>
      <c r="T578" s="210"/>
      <c r="U578" s="210"/>
      <c r="V578" s="210"/>
      <c r="W578" s="210"/>
      <c r="X578" s="210"/>
      <c r="Y578" s="210"/>
      <c r="Z578" s="210"/>
    </row>
    <row r="579" ht="12.75" customHeight="1">
      <c r="A579" s="625"/>
      <c r="B579" s="625"/>
      <c r="C579" s="625"/>
      <c r="D579" s="627"/>
      <c r="E579" s="210"/>
      <c r="F579" s="210"/>
      <c r="G579" s="210"/>
      <c r="H579" s="210"/>
      <c r="I579" s="627"/>
      <c r="J579" s="210"/>
      <c r="K579" s="210"/>
      <c r="L579" s="210"/>
      <c r="M579" s="628"/>
      <c r="N579" s="210"/>
      <c r="O579" s="210"/>
      <c r="P579" s="210"/>
      <c r="Q579" s="210"/>
      <c r="R579" s="210"/>
      <c r="S579" s="210"/>
      <c r="T579" s="210"/>
      <c r="U579" s="210"/>
      <c r="V579" s="210"/>
      <c r="W579" s="210"/>
      <c r="X579" s="210"/>
      <c r="Y579" s="210"/>
      <c r="Z579" s="210"/>
    </row>
    <row r="580" ht="12.75" customHeight="1">
      <c r="A580" s="625"/>
      <c r="B580" s="625"/>
      <c r="C580" s="625"/>
      <c r="D580" s="627"/>
      <c r="E580" s="210"/>
      <c r="F580" s="210"/>
      <c r="G580" s="210"/>
      <c r="H580" s="210"/>
      <c r="I580" s="627"/>
      <c r="J580" s="210"/>
      <c r="K580" s="210"/>
      <c r="L580" s="210"/>
      <c r="M580" s="628"/>
      <c r="N580" s="210"/>
      <c r="O580" s="210"/>
      <c r="P580" s="210"/>
      <c r="Q580" s="210"/>
      <c r="R580" s="210"/>
      <c r="S580" s="210"/>
      <c r="T580" s="210"/>
      <c r="U580" s="210"/>
      <c r="V580" s="210"/>
      <c r="W580" s="210"/>
      <c r="X580" s="210"/>
      <c r="Y580" s="210"/>
      <c r="Z580" s="210"/>
    </row>
    <row r="581" ht="12.75" customHeight="1">
      <c r="A581" s="625"/>
      <c r="B581" s="625"/>
      <c r="C581" s="625"/>
      <c r="D581" s="627"/>
      <c r="E581" s="210"/>
      <c r="F581" s="210"/>
      <c r="G581" s="210"/>
      <c r="H581" s="210"/>
      <c r="I581" s="627"/>
      <c r="J581" s="210"/>
      <c r="K581" s="210"/>
      <c r="L581" s="210"/>
      <c r="M581" s="628"/>
      <c r="N581" s="210"/>
      <c r="O581" s="210"/>
      <c r="P581" s="210"/>
      <c r="Q581" s="210"/>
      <c r="R581" s="210"/>
      <c r="S581" s="210"/>
      <c r="T581" s="210"/>
      <c r="U581" s="210"/>
      <c r="V581" s="210"/>
      <c r="W581" s="210"/>
      <c r="X581" s="210"/>
      <c r="Y581" s="210"/>
      <c r="Z581" s="210"/>
    </row>
    <row r="582" ht="12.75" customHeight="1">
      <c r="A582" s="625"/>
      <c r="B582" s="625"/>
      <c r="C582" s="625"/>
      <c r="D582" s="627"/>
      <c r="E582" s="210"/>
      <c r="F582" s="210"/>
      <c r="G582" s="210"/>
      <c r="H582" s="210"/>
      <c r="I582" s="627"/>
      <c r="J582" s="210"/>
      <c r="K582" s="210"/>
      <c r="L582" s="210"/>
      <c r="M582" s="628"/>
      <c r="N582" s="210"/>
      <c r="O582" s="210"/>
      <c r="P582" s="210"/>
      <c r="Q582" s="210"/>
      <c r="R582" s="210"/>
      <c r="S582" s="210"/>
      <c r="T582" s="210"/>
      <c r="U582" s="210"/>
      <c r="V582" s="210"/>
      <c r="W582" s="210"/>
      <c r="X582" s="210"/>
      <c r="Y582" s="210"/>
      <c r="Z582" s="210"/>
    </row>
    <row r="583" ht="12.75" customHeight="1">
      <c r="A583" s="625"/>
      <c r="B583" s="625"/>
      <c r="C583" s="625"/>
      <c r="D583" s="627"/>
      <c r="E583" s="210"/>
      <c r="F583" s="210"/>
      <c r="G583" s="210"/>
      <c r="H583" s="210"/>
      <c r="I583" s="627"/>
      <c r="J583" s="210"/>
      <c r="K583" s="210"/>
      <c r="L583" s="210"/>
      <c r="M583" s="628"/>
      <c r="N583" s="210"/>
      <c r="O583" s="210"/>
      <c r="P583" s="210"/>
      <c r="Q583" s="210"/>
      <c r="R583" s="210"/>
      <c r="S583" s="210"/>
      <c r="T583" s="210"/>
      <c r="U583" s="210"/>
      <c r="V583" s="210"/>
      <c r="W583" s="210"/>
      <c r="X583" s="210"/>
      <c r="Y583" s="210"/>
      <c r="Z583" s="210"/>
    </row>
    <row r="584" ht="12.75" customHeight="1">
      <c r="A584" s="625"/>
      <c r="B584" s="625"/>
      <c r="C584" s="625"/>
      <c r="D584" s="627"/>
      <c r="E584" s="210"/>
      <c r="F584" s="210"/>
      <c r="G584" s="210"/>
      <c r="H584" s="210"/>
      <c r="I584" s="627"/>
      <c r="J584" s="210"/>
      <c r="K584" s="210"/>
      <c r="L584" s="210"/>
      <c r="M584" s="628"/>
      <c r="N584" s="210"/>
      <c r="O584" s="210"/>
      <c r="P584" s="210"/>
      <c r="Q584" s="210"/>
      <c r="R584" s="210"/>
      <c r="S584" s="210"/>
      <c r="T584" s="210"/>
      <c r="U584" s="210"/>
      <c r="V584" s="210"/>
      <c r="W584" s="210"/>
      <c r="X584" s="210"/>
      <c r="Y584" s="210"/>
      <c r="Z584" s="210"/>
    </row>
    <row r="585" ht="12.75" customHeight="1">
      <c r="A585" s="625"/>
      <c r="B585" s="625"/>
      <c r="C585" s="625"/>
      <c r="D585" s="627"/>
      <c r="E585" s="210"/>
      <c r="F585" s="210"/>
      <c r="G585" s="210"/>
      <c r="H585" s="210"/>
      <c r="I585" s="627"/>
      <c r="J585" s="210"/>
      <c r="K585" s="210"/>
      <c r="L585" s="210"/>
      <c r="M585" s="628"/>
      <c r="N585" s="210"/>
      <c r="O585" s="210"/>
      <c r="P585" s="210"/>
      <c r="Q585" s="210"/>
      <c r="R585" s="210"/>
      <c r="S585" s="210"/>
      <c r="T585" s="210"/>
      <c r="U585" s="210"/>
      <c r="V585" s="210"/>
      <c r="W585" s="210"/>
      <c r="X585" s="210"/>
      <c r="Y585" s="210"/>
      <c r="Z585" s="210"/>
    </row>
    <row r="586" ht="12.75" customHeight="1">
      <c r="A586" s="625"/>
      <c r="B586" s="625"/>
      <c r="C586" s="625"/>
      <c r="D586" s="627"/>
      <c r="E586" s="210"/>
      <c r="F586" s="210"/>
      <c r="G586" s="210"/>
      <c r="H586" s="210"/>
      <c r="I586" s="627"/>
      <c r="J586" s="210"/>
      <c r="K586" s="210"/>
      <c r="L586" s="210"/>
      <c r="M586" s="628"/>
      <c r="N586" s="210"/>
      <c r="O586" s="210"/>
      <c r="P586" s="210"/>
      <c r="Q586" s="210"/>
      <c r="R586" s="210"/>
      <c r="S586" s="210"/>
      <c r="T586" s="210"/>
      <c r="U586" s="210"/>
      <c r="V586" s="210"/>
      <c r="W586" s="210"/>
      <c r="X586" s="210"/>
      <c r="Y586" s="210"/>
      <c r="Z586" s="210"/>
    </row>
    <row r="587" ht="12.75" customHeight="1">
      <c r="A587" s="625"/>
      <c r="B587" s="625"/>
      <c r="C587" s="625"/>
      <c r="D587" s="627"/>
      <c r="E587" s="210"/>
      <c r="F587" s="210"/>
      <c r="G587" s="210"/>
      <c r="H587" s="210"/>
      <c r="I587" s="627"/>
      <c r="J587" s="210"/>
      <c r="K587" s="210"/>
      <c r="L587" s="210"/>
      <c r="M587" s="628"/>
      <c r="N587" s="210"/>
      <c r="O587" s="210"/>
      <c r="P587" s="210"/>
      <c r="Q587" s="210"/>
      <c r="R587" s="210"/>
      <c r="S587" s="210"/>
      <c r="T587" s="210"/>
      <c r="U587" s="210"/>
      <c r="V587" s="210"/>
      <c r="W587" s="210"/>
      <c r="X587" s="210"/>
      <c r="Y587" s="210"/>
      <c r="Z587" s="210"/>
    </row>
    <row r="588" ht="12.75" customHeight="1">
      <c r="A588" s="625"/>
      <c r="B588" s="625"/>
      <c r="C588" s="625"/>
      <c r="D588" s="627"/>
      <c r="E588" s="210"/>
      <c r="F588" s="210"/>
      <c r="G588" s="210"/>
      <c r="H588" s="210"/>
      <c r="I588" s="627"/>
      <c r="J588" s="210"/>
      <c r="K588" s="210"/>
      <c r="L588" s="210"/>
      <c r="M588" s="628"/>
      <c r="N588" s="210"/>
      <c r="O588" s="210"/>
      <c r="P588" s="210"/>
      <c r="Q588" s="210"/>
      <c r="R588" s="210"/>
      <c r="S588" s="210"/>
      <c r="T588" s="210"/>
      <c r="U588" s="210"/>
      <c r="V588" s="210"/>
      <c r="W588" s="210"/>
      <c r="X588" s="210"/>
      <c r="Y588" s="210"/>
      <c r="Z588" s="210"/>
    </row>
    <row r="589" ht="12.75" customHeight="1">
      <c r="A589" s="625"/>
      <c r="B589" s="625"/>
      <c r="C589" s="625"/>
      <c r="D589" s="627"/>
      <c r="E589" s="210"/>
      <c r="F589" s="210"/>
      <c r="G589" s="210"/>
      <c r="H589" s="210"/>
      <c r="I589" s="627"/>
      <c r="J589" s="210"/>
      <c r="K589" s="210"/>
      <c r="L589" s="210"/>
      <c r="M589" s="628"/>
      <c r="N589" s="210"/>
      <c r="O589" s="210"/>
      <c r="P589" s="210"/>
      <c r="Q589" s="210"/>
      <c r="R589" s="210"/>
      <c r="S589" s="210"/>
      <c r="T589" s="210"/>
      <c r="U589" s="210"/>
      <c r="V589" s="210"/>
      <c r="W589" s="210"/>
      <c r="X589" s="210"/>
      <c r="Y589" s="210"/>
      <c r="Z589" s="210"/>
    </row>
    <row r="590" ht="12.75" customHeight="1">
      <c r="A590" s="625"/>
      <c r="B590" s="625"/>
      <c r="C590" s="625"/>
      <c r="D590" s="627"/>
      <c r="E590" s="210"/>
      <c r="F590" s="210"/>
      <c r="G590" s="210"/>
      <c r="H590" s="210"/>
      <c r="I590" s="627"/>
      <c r="J590" s="210"/>
      <c r="K590" s="210"/>
      <c r="L590" s="210"/>
      <c r="M590" s="628"/>
      <c r="N590" s="210"/>
      <c r="O590" s="210"/>
      <c r="P590" s="210"/>
      <c r="Q590" s="210"/>
      <c r="R590" s="210"/>
      <c r="S590" s="210"/>
      <c r="T590" s="210"/>
      <c r="U590" s="210"/>
      <c r="V590" s="210"/>
      <c r="W590" s="210"/>
      <c r="X590" s="210"/>
      <c r="Y590" s="210"/>
      <c r="Z590" s="210"/>
    </row>
    <row r="591" ht="12.75" customHeight="1">
      <c r="A591" s="625"/>
      <c r="B591" s="625"/>
      <c r="C591" s="625"/>
      <c r="D591" s="627"/>
      <c r="E591" s="210"/>
      <c r="F591" s="210"/>
      <c r="G591" s="210"/>
      <c r="H591" s="210"/>
      <c r="I591" s="627"/>
      <c r="J591" s="210"/>
      <c r="K591" s="210"/>
      <c r="L591" s="210"/>
      <c r="M591" s="628"/>
      <c r="N591" s="210"/>
      <c r="O591" s="210"/>
      <c r="P591" s="210"/>
      <c r="Q591" s="210"/>
      <c r="R591" s="210"/>
      <c r="S591" s="210"/>
      <c r="T591" s="210"/>
      <c r="U591" s="210"/>
      <c r="V591" s="210"/>
      <c r="W591" s="210"/>
      <c r="X591" s="210"/>
      <c r="Y591" s="210"/>
      <c r="Z591" s="210"/>
    </row>
    <row r="592" ht="12.75" customHeight="1">
      <c r="A592" s="625"/>
      <c r="B592" s="625"/>
      <c r="C592" s="625"/>
      <c r="D592" s="627"/>
      <c r="E592" s="210"/>
      <c r="F592" s="210"/>
      <c r="G592" s="210"/>
      <c r="H592" s="210"/>
      <c r="I592" s="627"/>
      <c r="J592" s="210"/>
      <c r="K592" s="210"/>
      <c r="L592" s="210"/>
      <c r="M592" s="628"/>
      <c r="N592" s="210"/>
      <c r="O592" s="210"/>
      <c r="P592" s="210"/>
      <c r="Q592" s="210"/>
      <c r="R592" s="210"/>
      <c r="S592" s="210"/>
      <c r="T592" s="210"/>
      <c r="U592" s="210"/>
      <c r="V592" s="210"/>
      <c r="W592" s="210"/>
      <c r="X592" s="210"/>
      <c r="Y592" s="210"/>
      <c r="Z592" s="210"/>
    </row>
    <row r="593" ht="12.75" customHeight="1">
      <c r="A593" s="625"/>
      <c r="B593" s="625"/>
      <c r="C593" s="625"/>
      <c r="D593" s="627"/>
      <c r="E593" s="210"/>
      <c r="F593" s="210"/>
      <c r="G593" s="210"/>
      <c r="H593" s="210"/>
      <c r="I593" s="627"/>
      <c r="J593" s="210"/>
      <c r="K593" s="210"/>
      <c r="L593" s="210"/>
      <c r="M593" s="628"/>
      <c r="N593" s="210"/>
      <c r="O593" s="210"/>
      <c r="P593" s="210"/>
      <c r="Q593" s="210"/>
      <c r="R593" s="210"/>
      <c r="S593" s="210"/>
      <c r="T593" s="210"/>
      <c r="U593" s="210"/>
      <c r="V593" s="210"/>
      <c r="W593" s="210"/>
      <c r="X593" s="210"/>
      <c r="Y593" s="210"/>
      <c r="Z593" s="210"/>
    </row>
    <row r="594" ht="12.75" customHeight="1">
      <c r="A594" s="625"/>
      <c r="B594" s="625"/>
      <c r="C594" s="625"/>
      <c r="D594" s="627"/>
      <c r="E594" s="210"/>
      <c r="F594" s="210"/>
      <c r="G594" s="210"/>
      <c r="H594" s="210"/>
      <c r="I594" s="627"/>
      <c r="J594" s="210"/>
      <c r="K594" s="210"/>
      <c r="L594" s="210"/>
      <c r="M594" s="628"/>
      <c r="N594" s="210"/>
      <c r="O594" s="210"/>
      <c r="P594" s="210"/>
      <c r="Q594" s="210"/>
      <c r="R594" s="210"/>
      <c r="S594" s="210"/>
      <c r="T594" s="210"/>
      <c r="U594" s="210"/>
      <c r="V594" s="210"/>
      <c r="W594" s="210"/>
      <c r="X594" s="210"/>
      <c r="Y594" s="210"/>
      <c r="Z594" s="210"/>
    </row>
    <row r="595" ht="12.75" customHeight="1">
      <c r="A595" s="625"/>
      <c r="B595" s="625"/>
      <c r="C595" s="625"/>
      <c r="D595" s="627"/>
      <c r="E595" s="210"/>
      <c r="F595" s="210"/>
      <c r="G595" s="210"/>
      <c r="H595" s="210"/>
      <c r="I595" s="627"/>
      <c r="J595" s="210"/>
      <c r="K595" s="210"/>
      <c r="L595" s="210"/>
      <c r="M595" s="628"/>
      <c r="N595" s="210"/>
      <c r="O595" s="210"/>
      <c r="P595" s="210"/>
      <c r="Q595" s="210"/>
      <c r="R595" s="210"/>
      <c r="S595" s="210"/>
      <c r="T595" s="210"/>
      <c r="U595" s="210"/>
      <c r="V595" s="210"/>
      <c r="W595" s="210"/>
      <c r="X595" s="210"/>
      <c r="Y595" s="210"/>
      <c r="Z595" s="210"/>
    </row>
    <row r="596" ht="12.75" customHeight="1">
      <c r="A596" s="625"/>
      <c r="B596" s="625"/>
      <c r="C596" s="625"/>
      <c r="D596" s="627"/>
      <c r="E596" s="210"/>
      <c r="F596" s="210"/>
      <c r="G596" s="210"/>
      <c r="H596" s="210"/>
      <c r="I596" s="627"/>
      <c r="J596" s="210"/>
      <c r="K596" s="210"/>
      <c r="L596" s="210"/>
      <c r="M596" s="628"/>
      <c r="N596" s="210"/>
      <c r="O596" s="210"/>
      <c r="P596" s="210"/>
      <c r="Q596" s="210"/>
      <c r="R596" s="210"/>
      <c r="S596" s="210"/>
      <c r="T596" s="210"/>
      <c r="U596" s="210"/>
      <c r="V596" s="210"/>
      <c r="W596" s="210"/>
      <c r="X596" s="210"/>
      <c r="Y596" s="210"/>
      <c r="Z596" s="210"/>
    </row>
    <row r="597" ht="12.75" customHeight="1">
      <c r="A597" s="625"/>
      <c r="B597" s="625"/>
      <c r="C597" s="625"/>
      <c r="D597" s="627"/>
      <c r="E597" s="210"/>
      <c r="F597" s="210"/>
      <c r="G597" s="210"/>
      <c r="H597" s="210"/>
      <c r="I597" s="627"/>
      <c r="J597" s="210"/>
      <c r="K597" s="210"/>
      <c r="L597" s="210"/>
      <c r="M597" s="628"/>
      <c r="N597" s="210"/>
      <c r="O597" s="210"/>
      <c r="P597" s="210"/>
      <c r="Q597" s="210"/>
      <c r="R597" s="210"/>
      <c r="S597" s="210"/>
      <c r="T597" s="210"/>
      <c r="U597" s="210"/>
      <c r="V597" s="210"/>
      <c r="W597" s="210"/>
      <c r="X597" s="210"/>
      <c r="Y597" s="210"/>
      <c r="Z597" s="210"/>
    </row>
    <row r="598" ht="12.75" customHeight="1">
      <c r="A598" s="625"/>
      <c r="B598" s="625"/>
      <c r="C598" s="625"/>
      <c r="D598" s="627"/>
      <c r="E598" s="210"/>
      <c r="F598" s="210"/>
      <c r="G598" s="210"/>
      <c r="H598" s="210"/>
      <c r="I598" s="627"/>
      <c r="J598" s="210"/>
      <c r="K598" s="210"/>
      <c r="L598" s="210"/>
      <c r="M598" s="628"/>
      <c r="N598" s="210"/>
      <c r="O598" s="210"/>
      <c r="P598" s="210"/>
      <c r="Q598" s="210"/>
      <c r="R598" s="210"/>
      <c r="S598" s="210"/>
      <c r="T598" s="210"/>
      <c r="U598" s="210"/>
      <c r="V598" s="210"/>
      <c r="W598" s="210"/>
      <c r="X598" s="210"/>
      <c r="Y598" s="210"/>
      <c r="Z598" s="210"/>
    </row>
    <row r="599" ht="12.75" customHeight="1">
      <c r="A599" s="625"/>
      <c r="B599" s="625"/>
      <c r="C599" s="625"/>
      <c r="D599" s="627"/>
      <c r="E599" s="210"/>
      <c r="F599" s="210"/>
      <c r="G599" s="210"/>
      <c r="H599" s="210"/>
      <c r="I599" s="627"/>
      <c r="J599" s="210"/>
      <c r="K599" s="210"/>
      <c r="L599" s="210"/>
      <c r="M599" s="628"/>
      <c r="N599" s="210"/>
      <c r="O599" s="210"/>
      <c r="P599" s="210"/>
      <c r="Q599" s="210"/>
      <c r="R599" s="210"/>
      <c r="S599" s="210"/>
      <c r="T599" s="210"/>
      <c r="U599" s="210"/>
      <c r="V599" s="210"/>
      <c r="W599" s="210"/>
      <c r="X599" s="210"/>
      <c r="Y599" s="210"/>
      <c r="Z599" s="210"/>
    </row>
    <row r="600" ht="12.75" customHeight="1">
      <c r="A600" s="625"/>
      <c r="B600" s="625"/>
      <c r="C600" s="625"/>
      <c r="D600" s="627"/>
      <c r="E600" s="210"/>
      <c r="F600" s="210"/>
      <c r="G600" s="210"/>
      <c r="H600" s="210"/>
      <c r="I600" s="627"/>
      <c r="J600" s="210"/>
      <c r="K600" s="210"/>
      <c r="L600" s="210"/>
      <c r="M600" s="628"/>
      <c r="N600" s="210"/>
      <c r="O600" s="210"/>
      <c r="P600" s="210"/>
      <c r="Q600" s="210"/>
      <c r="R600" s="210"/>
      <c r="S600" s="210"/>
      <c r="T600" s="210"/>
      <c r="U600" s="210"/>
      <c r="V600" s="210"/>
      <c r="W600" s="210"/>
      <c r="X600" s="210"/>
      <c r="Y600" s="210"/>
      <c r="Z600" s="210"/>
    </row>
    <row r="601" ht="12.75" customHeight="1">
      <c r="A601" s="625"/>
      <c r="B601" s="625"/>
      <c r="C601" s="625"/>
      <c r="D601" s="627"/>
      <c r="E601" s="210"/>
      <c r="F601" s="210"/>
      <c r="G601" s="210"/>
      <c r="H601" s="210"/>
      <c r="I601" s="627"/>
      <c r="J601" s="210"/>
      <c r="K601" s="210"/>
      <c r="L601" s="210"/>
      <c r="M601" s="628"/>
      <c r="N601" s="210"/>
      <c r="O601" s="210"/>
      <c r="P601" s="210"/>
      <c r="Q601" s="210"/>
      <c r="R601" s="210"/>
      <c r="S601" s="210"/>
      <c r="T601" s="210"/>
      <c r="U601" s="210"/>
      <c r="V601" s="210"/>
      <c r="W601" s="210"/>
      <c r="X601" s="210"/>
      <c r="Y601" s="210"/>
      <c r="Z601" s="210"/>
    </row>
    <row r="602" ht="12.75" customHeight="1">
      <c r="A602" s="625"/>
      <c r="B602" s="625"/>
      <c r="C602" s="625"/>
      <c r="D602" s="627"/>
      <c r="E602" s="210"/>
      <c r="F602" s="210"/>
      <c r="G602" s="210"/>
      <c r="H602" s="210"/>
      <c r="I602" s="627"/>
      <c r="J602" s="210"/>
      <c r="K602" s="210"/>
      <c r="L602" s="210"/>
      <c r="M602" s="628"/>
      <c r="N602" s="210"/>
      <c r="O602" s="210"/>
      <c r="P602" s="210"/>
      <c r="Q602" s="210"/>
      <c r="R602" s="210"/>
      <c r="S602" s="210"/>
      <c r="T602" s="210"/>
      <c r="U602" s="210"/>
      <c r="V602" s="210"/>
      <c r="W602" s="210"/>
      <c r="X602" s="210"/>
      <c r="Y602" s="210"/>
      <c r="Z602" s="210"/>
    </row>
    <row r="603" ht="12.75" customHeight="1">
      <c r="A603" s="625"/>
      <c r="B603" s="625"/>
      <c r="C603" s="625"/>
      <c r="D603" s="627"/>
      <c r="E603" s="210"/>
      <c r="F603" s="210"/>
      <c r="G603" s="210"/>
      <c r="H603" s="210"/>
      <c r="I603" s="627"/>
      <c r="J603" s="210"/>
      <c r="K603" s="210"/>
      <c r="L603" s="210"/>
      <c r="M603" s="628"/>
      <c r="N603" s="210"/>
      <c r="O603" s="210"/>
      <c r="P603" s="210"/>
      <c r="Q603" s="210"/>
      <c r="R603" s="210"/>
      <c r="S603" s="210"/>
      <c r="T603" s="210"/>
      <c r="U603" s="210"/>
      <c r="V603" s="210"/>
      <c r="W603" s="210"/>
      <c r="X603" s="210"/>
      <c r="Y603" s="210"/>
      <c r="Z603" s="210"/>
    </row>
    <row r="604" ht="12.75" customHeight="1">
      <c r="A604" s="625"/>
      <c r="B604" s="625"/>
      <c r="C604" s="625"/>
      <c r="D604" s="627"/>
      <c r="E604" s="210"/>
      <c r="F604" s="210"/>
      <c r="G604" s="210"/>
      <c r="H604" s="210"/>
      <c r="I604" s="627"/>
      <c r="J604" s="210"/>
      <c r="K604" s="210"/>
      <c r="L604" s="210"/>
      <c r="M604" s="628"/>
      <c r="N604" s="210"/>
      <c r="O604" s="210"/>
      <c r="P604" s="210"/>
      <c r="Q604" s="210"/>
      <c r="R604" s="210"/>
      <c r="S604" s="210"/>
      <c r="T604" s="210"/>
      <c r="U604" s="210"/>
      <c r="V604" s="210"/>
      <c r="W604" s="210"/>
      <c r="X604" s="210"/>
      <c r="Y604" s="210"/>
      <c r="Z604" s="210"/>
    </row>
    <row r="605" ht="12.75" customHeight="1">
      <c r="A605" s="625"/>
      <c r="B605" s="625"/>
      <c r="C605" s="625"/>
      <c r="D605" s="627"/>
      <c r="E605" s="210"/>
      <c r="F605" s="210"/>
      <c r="G605" s="210"/>
      <c r="H605" s="210"/>
      <c r="I605" s="627"/>
      <c r="J605" s="210"/>
      <c r="K605" s="210"/>
      <c r="L605" s="210"/>
      <c r="M605" s="628"/>
      <c r="N605" s="210"/>
      <c r="O605" s="210"/>
      <c r="P605" s="210"/>
      <c r="Q605" s="210"/>
      <c r="R605" s="210"/>
      <c r="S605" s="210"/>
      <c r="T605" s="210"/>
      <c r="U605" s="210"/>
      <c r="V605" s="210"/>
      <c r="W605" s="210"/>
      <c r="X605" s="210"/>
      <c r="Y605" s="210"/>
      <c r="Z605" s="210"/>
    </row>
    <row r="606" ht="12.75" customHeight="1">
      <c r="A606" s="625"/>
      <c r="B606" s="625"/>
      <c r="C606" s="625"/>
      <c r="D606" s="627"/>
      <c r="E606" s="210"/>
      <c r="F606" s="210"/>
      <c r="G606" s="210"/>
      <c r="H606" s="210"/>
      <c r="I606" s="627"/>
      <c r="J606" s="210"/>
      <c r="K606" s="210"/>
      <c r="L606" s="210"/>
      <c r="M606" s="628"/>
      <c r="N606" s="210"/>
      <c r="O606" s="210"/>
      <c r="P606" s="210"/>
      <c r="Q606" s="210"/>
      <c r="R606" s="210"/>
      <c r="S606" s="210"/>
      <c r="T606" s="210"/>
      <c r="U606" s="210"/>
      <c r="V606" s="210"/>
      <c r="W606" s="210"/>
      <c r="X606" s="210"/>
      <c r="Y606" s="210"/>
      <c r="Z606" s="210"/>
    </row>
    <row r="607" ht="12.75" customHeight="1">
      <c r="A607" s="625"/>
      <c r="B607" s="625"/>
      <c r="C607" s="625"/>
      <c r="D607" s="627"/>
      <c r="E607" s="210"/>
      <c r="F607" s="210"/>
      <c r="G607" s="210"/>
      <c r="H607" s="210"/>
      <c r="I607" s="627"/>
      <c r="J607" s="210"/>
      <c r="K607" s="210"/>
      <c r="L607" s="210"/>
      <c r="M607" s="628"/>
      <c r="N607" s="210"/>
      <c r="O607" s="210"/>
      <c r="P607" s="210"/>
      <c r="Q607" s="210"/>
      <c r="R607" s="210"/>
      <c r="S607" s="210"/>
      <c r="T607" s="210"/>
      <c r="U607" s="210"/>
      <c r="V607" s="210"/>
      <c r="W607" s="210"/>
      <c r="X607" s="210"/>
      <c r="Y607" s="210"/>
      <c r="Z607" s="210"/>
    </row>
    <row r="608" ht="12.75" customHeight="1">
      <c r="A608" s="625"/>
      <c r="B608" s="625"/>
      <c r="C608" s="625"/>
      <c r="D608" s="627"/>
      <c r="E608" s="210"/>
      <c r="F608" s="210"/>
      <c r="G608" s="210"/>
      <c r="H608" s="210"/>
      <c r="I608" s="627"/>
      <c r="J608" s="210"/>
      <c r="K608" s="210"/>
      <c r="L608" s="210"/>
      <c r="M608" s="628"/>
      <c r="N608" s="210"/>
      <c r="O608" s="210"/>
      <c r="P608" s="210"/>
      <c r="Q608" s="210"/>
      <c r="R608" s="210"/>
      <c r="S608" s="210"/>
      <c r="T608" s="210"/>
      <c r="U608" s="210"/>
      <c r="V608" s="210"/>
      <c r="W608" s="210"/>
      <c r="X608" s="210"/>
      <c r="Y608" s="210"/>
      <c r="Z608" s="210"/>
    </row>
    <row r="609" ht="12.75" customHeight="1">
      <c r="A609" s="625"/>
      <c r="B609" s="625"/>
      <c r="C609" s="625"/>
      <c r="D609" s="627"/>
      <c r="E609" s="210"/>
      <c r="F609" s="210"/>
      <c r="G609" s="210"/>
      <c r="H609" s="210"/>
      <c r="I609" s="627"/>
      <c r="J609" s="210"/>
      <c r="K609" s="210"/>
      <c r="L609" s="210"/>
      <c r="M609" s="628"/>
      <c r="N609" s="210"/>
      <c r="O609" s="210"/>
      <c r="P609" s="210"/>
      <c r="Q609" s="210"/>
      <c r="R609" s="210"/>
      <c r="S609" s="210"/>
      <c r="T609" s="210"/>
      <c r="U609" s="210"/>
      <c r="V609" s="210"/>
      <c r="W609" s="210"/>
      <c r="X609" s="210"/>
      <c r="Y609" s="210"/>
      <c r="Z609" s="210"/>
    </row>
    <row r="610" ht="12.75" customHeight="1">
      <c r="A610" s="625"/>
      <c r="B610" s="625"/>
      <c r="C610" s="625"/>
      <c r="D610" s="627"/>
      <c r="E610" s="210"/>
      <c r="F610" s="210"/>
      <c r="G610" s="210"/>
      <c r="H610" s="210"/>
      <c r="I610" s="627"/>
      <c r="J610" s="210"/>
      <c r="K610" s="210"/>
      <c r="L610" s="210"/>
      <c r="M610" s="628"/>
      <c r="N610" s="210"/>
      <c r="O610" s="210"/>
      <c r="P610" s="210"/>
      <c r="Q610" s="210"/>
      <c r="R610" s="210"/>
      <c r="S610" s="210"/>
      <c r="T610" s="210"/>
      <c r="U610" s="210"/>
      <c r="V610" s="210"/>
      <c r="W610" s="210"/>
      <c r="X610" s="210"/>
      <c r="Y610" s="210"/>
      <c r="Z610" s="210"/>
    </row>
    <row r="611" ht="12.75" customHeight="1">
      <c r="A611" s="625"/>
      <c r="B611" s="625"/>
      <c r="C611" s="625"/>
      <c r="D611" s="627"/>
      <c r="E611" s="210"/>
      <c r="F611" s="210"/>
      <c r="G611" s="210"/>
      <c r="H611" s="210"/>
      <c r="I611" s="627"/>
      <c r="J611" s="210"/>
      <c r="K611" s="210"/>
      <c r="L611" s="210"/>
      <c r="M611" s="628"/>
      <c r="N611" s="210"/>
      <c r="O611" s="210"/>
      <c r="P611" s="210"/>
      <c r="Q611" s="210"/>
      <c r="R611" s="210"/>
      <c r="S611" s="210"/>
      <c r="T611" s="210"/>
      <c r="U611" s="210"/>
      <c r="V611" s="210"/>
      <c r="W611" s="210"/>
      <c r="X611" s="210"/>
      <c r="Y611" s="210"/>
      <c r="Z611" s="210"/>
    </row>
    <row r="612" ht="12.75" customHeight="1">
      <c r="A612" s="625"/>
      <c r="B612" s="625"/>
      <c r="C612" s="625"/>
      <c r="D612" s="627"/>
      <c r="E612" s="210"/>
      <c r="F612" s="210"/>
      <c r="G612" s="210"/>
      <c r="H612" s="210"/>
      <c r="I612" s="627"/>
      <c r="J612" s="210"/>
      <c r="K612" s="210"/>
      <c r="L612" s="210"/>
      <c r="M612" s="628"/>
      <c r="N612" s="210"/>
      <c r="O612" s="210"/>
      <c r="P612" s="210"/>
      <c r="Q612" s="210"/>
      <c r="R612" s="210"/>
      <c r="S612" s="210"/>
      <c r="T612" s="210"/>
      <c r="U612" s="210"/>
      <c r="V612" s="210"/>
      <c r="W612" s="210"/>
      <c r="X612" s="210"/>
      <c r="Y612" s="210"/>
      <c r="Z612" s="210"/>
    </row>
    <row r="613" ht="12.75" customHeight="1">
      <c r="A613" s="625"/>
      <c r="B613" s="625"/>
      <c r="C613" s="625"/>
      <c r="D613" s="627"/>
      <c r="E613" s="210"/>
      <c r="F613" s="210"/>
      <c r="G613" s="210"/>
      <c r="H613" s="210"/>
      <c r="I613" s="627"/>
      <c r="J613" s="210"/>
      <c r="K613" s="210"/>
      <c r="L613" s="210"/>
      <c r="M613" s="628"/>
      <c r="N613" s="210"/>
      <c r="O613" s="210"/>
      <c r="P613" s="210"/>
      <c r="Q613" s="210"/>
      <c r="R613" s="210"/>
      <c r="S613" s="210"/>
      <c r="T613" s="210"/>
      <c r="U613" s="210"/>
      <c r="V613" s="210"/>
      <c r="W613" s="210"/>
      <c r="X613" s="210"/>
      <c r="Y613" s="210"/>
      <c r="Z613" s="210"/>
    </row>
    <row r="614" ht="12.75" customHeight="1">
      <c r="A614" s="625"/>
      <c r="B614" s="625"/>
      <c r="C614" s="625"/>
      <c r="D614" s="627"/>
      <c r="E614" s="210"/>
      <c r="F614" s="210"/>
      <c r="G614" s="210"/>
      <c r="H614" s="210"/>
      <c r="I614" s="627"/>
      <c r="J614" s="210"/>
      <c r="K614" s="210"/>
      <c r="L614" s="210"/>
      <c r="M614" s="628"/>
      <c r="N614" s="210"/>
      <c r="O614" s="210"/>
      <c r="P614" s="210"/>
      <c r="Q614" s="210"/>
      <c r="R614" s="210"/>
      <c r="S614" s="210"/>
      <c r="T614" s="210"/>
      <c r="U614" s="210"/>
      <c r="V614" s="210"/>
      <c r="W614" s="210"/>
      <c r="X614" s="210"/>
      <c r="Y614" s="210"/>
      <c r="Z614" s="210"/>
    </row>
    <row r="615" ht="12.75" customHeight="1">
      <c r="A615" s="625"/>
      <c r="B615" s="625"/>
      <c r="C615" s="625"/>
      <c r="D615" s="627"/>
      <c r="E615" s="210"/>
      <c r="F615" s="210"/>
      <c r="G615" s="210"/>
      <c r="H615" s="210"/>
      <c r="I615" s="627"/>
      <c r="J615" s="210"/>
      <c r="K615" s="210"/>
      <c r="L615" s="210"/>
      <c r="M615" s="628"/>
      <c r="N615" s="210"/>
      <c r="O615" s="210"/>
      <c r="P615" s="210"/>
      <c r="Q615" s="210"/>
      <c r="R615" s="210"/>
      <c r="S615" s="210"/>
      <c r="T615" s="210"/>
      <c r="U615" s="210"/>
      <c r="V615" s="210"/>
      <c r="W615" s="210"/>
      <c r="X615" s="210"/>
      <c r="Y615" s="210"/>
      <c r="Z615" s="210"/>
    </row>
    <row r="616" ht="12.75" customHeight="1">
      <c r="A616" s="625"/>
      <c r="B616" s="625"/>
      <c r="C616" s="625"/>
      <c r="D616" s="627"/>
      <c r="E616" s="210"/>
      <c r="F616" s="210"/>
      <c r="G616" s="210"/>
      <c r="H616" s="210"/>
      <c r="I616" s="627"/>
      <c r="J616" s="210"/>
      <c r="K616" s="210"/>
      <c r="L616" s="210"/>
      <c r="M616" s="628"/>
      <c r="N616" s="210"/>
      <c r="O616" s="210"/>
      <c r="P616" s="210"/>
      <c r="Q616" s="210"/>
      <c r="R616" s="210"/>
      <c r="S616" s="210"/>
      <c r="T616" s="210"/>
      <c r="U616" s="210"/>
      <c r="V616" s="210"/>
      <c r="W616" s="210"/>
      <c r="X616" s="210"/>
      <c r="Y616" s="210"/>
      <c r="Z616" s="210"/>
    </row>
    <row r="617" ht="12.75" customHeight="1">
      <c r="A617" s="625"/>
      <c r="B617" s="625"/>
      <c r="C617" s="625"/>
      <c r="D617" s="627"/>
      <c r="E617" s="210"/>
      <c r="F617" s="210"/>
      <c r="G617" s="210"/>
      <c r="H617" s="210"/>
      <c r="I617" s="627"/>
      <c r="J617" s="210"/>
      <c r="K617" s="210"/>
      <c r="L617" s="210"/>
      <c r="M617" s="628"/>
      <c r="N617" s="210"/>
      <c r="O617" s="210"/>
      <c r="P617" s="210"/>
      <c r="Q617" s="210"/>
      <c r="R617" s="210"/>
      <c r="S617" s="210"/>
      <c r="T617" s="210"/>
      <c r="U617" s="210"/>
      <c r="V617" s="210"/>
      <c r="W617" s="210"/>
      <c r="X617" s="210"/>
      <c r="Y617" s="210"/>
      <c r="Z617" s="210"/>
    </row>
    <row r="618" ht="12.75" customHeight="1">
      <c r="A618" s="625"/>
      <c r="B618" s="625"/>
      <c r="C618" s="625"/>
      <c r="D618" s="627"/>
      <c r="E618" s="210"/>
      <c r="F618" s="210"/>
      <c r="G618" s="210"/>
      <c r="H618" s="210"/>
      <c r="I618" s="627"/>
      <c r="J618" s="210"/>
      <c r="K618" s="210"/>
      <c r="L618" s="210"/>
      <c r="M618" s="628"/>
      <c r="N618" s="210"/>
      <c r="O618" s="210"/>
      <c r="P618" s="210"/>
      <c r="Q618" s="210"/>
      <c r="R618" s="210"/>
      <c r="S618" s="210"/>
      <c r="T618" s="210"/>
      <c r="U618" s="210"/>
      <c r="V618" s="210"/>
      <c r="W618" s="210"/>
      <c r="X618" s="210"/>
      <c r="Y618" s="210"/>
      <c r="Z618" s="210"/>
    </row>
    <row r="619" ht="12.75" customHeight="1">
      <c r="A619" s="625"/>
      <c r="B619" s="625"/>
      <c r="C619" s="625"/>
      <c r="D619" s="627"/>
      <c r="E619" s="210"/>
      <c r="F619" s="210"/>
      <c r="G619" s="210"/>
      <c r="H619" s="210"/>
      <c r="I619" s="627"/>
      <c r="J619" s="210"/>
      <c r="K619" s="210"/>
      <c r="L619" s="210"/>
      <c r="M619" s="628"/>
      <c r="N619" s="210"/>
      <c r="O619" s="210"/>
      <c r="P619" s="210"/>
      <c r="Q619" s="210"/>
      <c r="R619" s="210"/>
      <c r="S619" s="210"/>
      <c r="T619" s="210"/>
      <c r="U619" s="210"/>
      <c r="V619" s="210"/>
      <c r="W619" s="210"/>
      <c r="X619" s="210"/>
      <c r="Y619" s="210"/>
      <c r="Z619" s="210"/>
    </row>
    <row r="620" ht="12.75" customHeight="1">
      <c r="A620" s="625"/>
      <c r="B620" s="625"/>
      <c r="C620" s="625"/>
      <c r="D620" s="627"/>
      <c r="E620" s="210"/>
      <c r="F620" s="210"/>
      <c r="G620" s="210"/>
      <c r="H620" s="210"/>
      <c r="I620" s="627"/>
      <c r="J620" s="210"/>
      <c r="K620" s="210"/>
      <c r="L620" s="210"/>
      <c r="M620" s="628"/>
      <c r="N620" s="210"/>
      <c r="O620" s="210"/>
      <c r="P620" s="210"/>
      <c r="Q620" s="210"/>
      <c r="R620" s="210"/>
      <c r="S620" s="210"/>
      <c r="T620" s="210"/>
      <c r="U620" s="210"/>
      <c r="V620" s="210"/>
      <c r="W620" s="210"/>
      <c r="X620" s="210"/>
      <c r="Y620" s="210"/>
      <c r="Z620" s="210"/>
    </row>
    <row r="621" ht="12.75" customHeight="1">
      <c r="A621" s="625"/>
      <c r="B621" s="625"/>
      <c r="C621" s="625"/>
      <c r="D621" s="627"/>
      <c r="E621" s="210"/>
      <c r="F621" s="210"/>
      <c r="G621" s="210"/>
      <c r="H621" s="210"/>
      <c r="I621" s="627"/>
      <c r="J621" s="210"/>
      <c r="K621" s="210"/>
      <c r="L621" s="210"/>
      <c r="M621" s="628"/>
      <c r="N621" s="210"/>
      <c r="O621" s="210"/>
      <c r="P621" s="210"/>
      <c r="Q621" s="210"/>
      <c r="R621" s="210"/>
      <c r="S621" s="210"/>
      <c r="T621" s="210"/>
      <c r="U621" s="210"/>
      <c r="V621" s="210"/>
      <c r="W621" s="210"/>
      <c r="X621" s="210"/>
      <c r="Y621" s="210"/>
      <c r="Z621" s="210"/>
    </row>
    <row r="622" ht="12.75" customHeight="1">
      <c r="A622" s="625"/>
      <c r="B622" s="625"/>
      <c r="C622" s="625"/>
      <c r="D622" s="627"/>
      <c r="E622" s="210"/>
      <c r="F622" s="210"/>
      <c r="G622" s="210"/>
      <c r="H622" s="210"/>
      <c r="I622" s="627"/>
      <c r="J622" s="210"/>
      <c r="K622" s="210"/>
      <c r="L622" s="210"/>
      <c r="M622" s="628"/>
      <c r="N622" s="210"/>
      <c r="O622" s="210"/>
      <c r="P622" s="210"/>
      <c r="Q622" s="210"/>
      <c r="R622" s="210"/>
      <c r="S622" s="210"/>
      <c r="T622" s="210"/>
      <c r="U622" s="210"/>
      <c r="V622" s="210"/>
      <c r="W622" s="210"/>
      <c r="X622" s="210"/>
      <c r="Y622" s="210"/>
      <c r="Z622" s="210"/>
    </row>
    <row r="623" ht="12.75" customHeight="1">
      <c r="A623" s="625"/>
      <c r="B623" s="625"/>
      <c r="C623" s="625"/>
      <c r="D623" s="627"/>
      <c r="E623" s="210"/>
      <c r="F623" s="210"/>
      <c r="G623" s="210"/>
      <c r="H623" s="210"/>
      <c r="I623" s="627"/>
      <c r="J623" s="210"/>
      <c r="K623" s="210"/>
      <c r="L623" s="210"/>
      <c r="M623" s="628"/>
      <c r="N623" s="210"/>
      <c r="O623" s="210"/>
      <c r="P623" s="210"/>
      <c r="Q623" s="210"/>
      <c r="R623" s="210"/>
      <c r="S623" s="210"/>
      <c r="T623" s="210"/>
      <c r="U623" s="210"/>
      <c r="V623" s="210"/>
      <c r="W623" s="210"/>
      <c r="X623" s="210"/>
      <c r="Y623" s="210"/>
      <c r="Z623" s="210"/>
    </row>
    <row r="624" ht="12.75" customHeight="1">
      <c r="A624" s="625"/>
      <c r="B624" s="625"/>
      <c r="C624" s="625"/>
      <c r="D624" s="627"/>
      <c r="E624" s="210"/>
      <c r="F624" s="210"/>
      <c r="G624" s="210"/>
      <c r="H624" s="210"/>
      <c r="I624" s="627"/>
      <c r="J624" s="210"/>
      <c r="K624" s="210"/>
      <c r="L624" s="210"/>
      <c r="M624" s="628"/>
      <c r="N624" s="210"/>
      <c r="O624" s="210"/>
      <c r="P624" s="210"/>
      <c r="Q624" s="210"/>
      <c r="R624" s="210"/>
      <c r="S624" s="210"/>
      <c r="T624" s="210"/>
      <c r="U624" s="210"/>
      <c r="V624" s="210"/>
      <c r="W624" s="210"/>
      <c r="X624" s="210"/>
      <c r="Y624" s="210"/>
      <c r="Z624" s="210"/>
    </row>
    <row r="625" ht="12.75" customHeight="1">
      <c r="A625" s="625"/>
      <c r="B625" s="625"/>
      <c r="C625" s="625"/>
      <c r="D625" s="627"/>
      <c r="E625" s="210"/>
      <c r="F625" s="210"/>
      <c r="G625" s="210"/>
      <c r="H625" s="210"/>
      <c r="I625" s="627"/>
      <c r="J625" s="210"/>
      <c r="K625" s="210"/>
      <c r="L625" s="210"/>
      <c r="M625" s="628"/>
      <c r="N625" s="210"/>
      <c r="O625" s="210"/>
      <c r="P625" s="210"/>
      <c r="Q625" s="210"/>
      <c r="R625" s="210"/>
      <c r="S625" s="210"/>
      <c r="T625" s="210"/>
      <c r="U625" s="210"/>
      <c r="V625" s="210"/>
      <c r="W625" s="210"/>
      <c r="X625" s="210"/>
      <c r="Y625" s="210"/>
      <c r="Z625" s="210"/>
    </row>
    <row r="626" ht="12.75" customHeight="1">
      <c r="A626" s="625"/>
      <c r="B626" s="625"/>
      <c r="C626" s="625"/>
      <c r="D626" s="627"/>
      <c r="E626" s="210"/>
      <c r="F626" s="210"/>
      <c r="G626" s="210"/>
      <c r="H626" s="210"/>
      <c r="I626" s="627"/>
      <c r="J626" s="210"/>
      <c r="K626" s="210"/>
      <c r="L626" s="210"/>
      <c r="M626" s="628"/>
      <c r="N626" s="210"/>
      <c r="O626" s="210"/>
      <c r="P626" s="210"/>
      <c r="Q626" s="210"/>
      <c r="R626" s="210"/>
      <c r="S626" s="210"/>
      <c r="T626" s="210"/>
      <c r="U626" s="210"/>
      <c r="V626" s="210"/>
      <c r="W626" s="210"/>
      <c r="X626" s="210"/>
      <c r="Y626" s="210"/>
      <c r="Z626" s="210"/>
    </row>
    <row r="627" ht="12.75" customHeight="1">
      <c r="A627" s="625"/>
      <c r="B627" s="625"/>
      <c r="C627" s="625"/>
      <c r="D627" s="627"/>
      <c r="E627" s="210"/>
      <c r="F627" s="210"/>
      <c r="G627" s="210"/>
      <c r="H627" s="210"/>
      <c r="I627" s="627"/>
      <c r="J627" s="210"/>
      <c r="K627" s="210"/>
      <c r="L627" s="210"/>
      <c r="M627" s="628"/>
      <c r="N627" s="210"/>
      <c r="O627" s="210"/>
      <c r="P627" s="210"/>
      <c r="Q627" s="210"/>
      <c r="R627" s="210"/>
      <c r="S627" s="210"/>
      <c r="T627" s="210"/>
      <c r="U627" s="210"/>
      <c r="V627" s="210"/>
      <c r="W627" s="210"/>
      <c r="X627" s="210"/>
      <c r="Y627" s="210"/>
      <c r="Z627" s="210"/>
    </row>
    <row r="628" ht="12.75" customHeight="1">
      <c r="A628" s="625"/>
      <c r="B628" s="625"/>
      <c r="C628" s="625"/>
      <c r="D628" s="627"/>
      <c r="E628" s="210"/>
      <c r="F628" s="210"/>
      <c r="G628" s="210"/>
      <c r="H628" s="210"/>
      <c r="I628" s="627"/>
      <c r="J628" s="210"/>
      <c r="K628" s="210"/>
      <c r="L628" s="210"/>
      <c r="M628" s="628"/>
      <c r="N628" s="210"/>
      <c r="O628" s="210"/>
      <c r="P628" s="210"/>
      <c r="Q628" s="210"/>
      <c r="R628" s="210"/>
      <c r="S628" s="210"/>
      <c r="T628" s="210"/>
      <c r="U628" s="210"/>
      <c r="V628" s="210"/>
      <c r="W628" s="210"/>
      <c r="X628" s="210"/>
      <c r="Y628" s="210"/>
      <c r="Z628" s="210"/>
    </row>
    <row r="629" ht="12.75" customHeight="1">
      <c r="A629" s="625"/>
      <c r="B629" s="625"/>
      <c r="C629" s="625"/>
      <c r="D629" s="627"/>
      <c r="E629" s="210"/>
      <c r="F629" s="210"/>
      <c r="G629" s="210"/>
      <c r="H629" s="210"/>
      <c r="I629" s="627"/>
      <c r="J629" s="210"/>
      <c r="K629" s="210"/>
      <c r="L629" s="210"/>
      <c r="M629" s="628"/>
      <c r="N629" s="210"/>
      <c r="O629" s="210"/>
      <c r="P629" s="210"/>
      <c r="Q629" s="210"/>
      <c r="R629" s="210"/>
      <c r="S629" s="210"/>
      <c r="T629" s="210"/>
      <c r="U629" s="210"/>
      <c r="V629" s="210"/>
      <c r="W629" s="210"/>
      <c r="X629" s="210"/>
      <c r="Y629" s="210"/>
      <c r="Z629" s="210"/>
    </row>
    <row r="630" ht="12.75" customHeight="1">
      <c r="A630" s="625"/>
      <c r="B630" s="625"/>
      <c r="C630" s="625"/>
      <c r="D630" s="627"/>
      <c r="E630" s="210"/>
      <c r="F630" s="210"/>
      <c r="G630" s="210"/>
      <c r="H630" s="210"/>
      <c r="I630" s="627"/>
      <c r="J630" s="210"/>
      <c r="K630" s="210"/>
      <c r="L630" s="210"/>
      <c r="M630" s="628"/>
      <c r="N630" s="210"/>
      <c r="O630" s="210"/>
      <c r="P630" s="210"/>
      <c r="Q630" s="210"/>
      <c r="R630" s="210"/>
      <c r="S630" s="210"/>
      <c r="T630" s="210"/>
      <c r="U630" s="210"/>
      <c r="V630" s="210"/>
      <c r="W630" s="210"/>
      <c r="X630" s="210"/>
      <c r="Y630" s="210"/>
      <c r="Z630" s="210"/>
    </row>
    <row r="631" ht="12.75" customHeight="1">
      <c r="A631" s="625"/>
      <c r="B631" s="625"/>
      <c r="C631" s="625"/>
      <c r="D631" s="627"/>
      <c r="E631" s="210"/>
      <c r="F631" s="210"/>
      <c r="G631" s="210"/>
      <c r="H631" s="210"/>
      <c r="I631" s="627"/>
      <c r="J631" s="210"/>
      <c r="K631" s="210"/>
      <c r="L631" s="210"/>
      <c r="M631" s="628"/>
      <c r="N631" s="210"/>
      <c r="O631" s="210"/>
      <c r="P631" s="210"/>
      <c r="Q631" s="210"/>
      <c r="R631" s="210"/>
      <c r="S631" s="210"/>
      <c r="T631" s="210"/>
      <c r="U631" s="210"/>
      <c r="V631" s="210"/>
      <c r="W631" s="210"/>
      <c r="X631" s="210"/>
      <c r="Y631" s="210"/>
      <c r="Z631" s="210"/>
    </row>
    <row r="632" ht="12.75" customHeight="1">
      <c r="A632" s="625"/>
      <c r="B632" s="625"/>
      <c r="C632" s="625"/>
      <c r="D632" s="627"/>
      <c r="E632" s="210"/>
      <c r="F632" s="210"/>
      <c r="G632" s="210"/>
      <c r="H632" s="210"/>
      <c r="I632" s="627"/>
      <c r="J632" s="210"/>
      <c r="K632" s="210"/>
      <c r="L632" s="210"/>
      <c r="M632" s="628"/>
      <c r="N632" s="210"/>
      <c r="O632" s="210"/>
      <c r="P632" s="210"/>
      <c r="Q632" s="210"/>
      <c r="R632" s="210"/>
      <c r="S632" s="210"/>
      <c r="T632" s="210"/>
      <c r="U632" s="210"/>
      <c r="V632" s="210"/>
      <c r="W632" s="210"/>
      <c r="X632" s="210"/>
      <c r="Y632" s="210"/>
      <c r="Z632" s="210"/>
    </row>
    <row r="633" ht="12.75" customHeight="1">
      <c r="A633" s="625"/>
      <c r="B633" s="625"/>
      <c r="C633" s="625"/>
      <c r="D633" s="627"/>
      <c r="E633" s="210"/>
      <c r="F633" s="210"/>
      <c r="G633" s="210"/>
      <c r="H633" s="210"/>
      <c r="I633" s="627"/>
      <c r="J633" s="210"/>
      <c r="K633" s="210"/>
      <c r="L633" s="210"/>
      <c r="M633" s="628"/>
      <c r="N633" s="210"/>
      <c r="O633" s="210"/>
      <c r="P633" s="210"/>
      <c r="Q633" s="210"/>
      <c r="R633" s="210"/>
      <c r="S633" s="210"/>
      <c r="T633" s="210"/>
      <c r="U633" s="210"/>
      <c r="V633" s="210"/>
      <c r="W633" s="210"/>
      <c r="X633" s="210"/>
      <c r="Y633" s="210"/>
      <c r="Z633" s="210"/>
    </row>
    <row r="634" ht="12.75" customHeight="1">
      <c r="A634" s="625"/>
      <c r="B634" s="625"/>
      <c r="C634" s="625"/>
      <c r="D634" s="627"/>
      <c r="E634" s="210"/>
      <c r="F634" s="210"/>
      <c r="G634" s="210"/>
      <c r="H634" s="210"/>
      <c r="I634" s="627"/>
      <c r="J634" s="210"/>
      <c r="K634" s="210"/>
      <c r="L634" s="210"/>
      <c r="M634" s="628"/>
      <c r="N634" s="210"/>
      <c r="O634" s="210"/>
      <c r="P634" s="210"/>
      <c r="Q634" s="210"/>
      <c r="R634" s="210"/>
      <c r="S634" s="210"/>
      <c r="T634" s="210"/>
      <c r="U634" s="210"/>
      <c r="V634" s="210"/>
      <c r="W634" s="210"/>
      <c r="X634" s="210"/>
      <c r="Y634" s="210"/>
      <c r="Z634" s="210"/>
    </row>
    <row r="635" ht="12.75" customHeight="1">
      <c r="A635" s="625"/>
      <c r="B635" s="625"/>
      <c r="C635" s="625"/>
      <c r="D635" s="627"/>
      <c r="E635" s="210"/>
      <c r="F635" s="210"/>
      <c r="G635" s="210"/>
      <c r="H635" s="210"/>
      <c r="I635" s="627"/>
      <c r="J635" s="210"/>
      <c r="K635" s="210"/>
      <c r="L635" s="210"/>
      <c r="M635" s="628"/>
      <c r="N635" s="210"/>
      <c r="O635" s="210"/>
      <c r="P635" s="210"/>
      <c r="Q635" s="210"/>
      <c r="R635" s="210"/>
      <c r="S635" s="210"/>
      <c r="T635" s="210"/>
      <c r="U635" s="210"/>
      <c r="V635" s="210"/>
      <c r="W635" s="210"/>
      <c r="X635" s="210"/>
      <c r="Y635" s="210"/>
      <c r="Z635" s="210"/>
    </row>
    <row r="636" ht="12.75" customHeight="1">
      <c r="A636" s="625"/>
      <c r="B636" s="625"/>
      <c r="C636" s="625"/>
      <c r="D636" s="627"/>
      <c r="E636" s="210"/>
      <c r="F636" s="210"/>
      <c r="G636" s="210"/>
      <c r="H636" s="210"/>
      <c r="I636" s="627"/>
      <c r="J636" s="210"/>
      <c r="K636" s="210"/>
      <c r="L636" s="210"/>
      <c r="M636" s="628"/>
      <c r="N636" s="210"/>
      <c r="O636" s="210"/>
      <c r="P636" s="210"/>
      <c r="Q636" s="210"/>
      <c r="R636" s="210"/>
      <c r="S636" s="210"/>
      <c r="T636" s="210"/>
      <c r="U636" s="210"/>
      <c r="V636" s="210"/>
      <c r="W636" s="210"/>
      <c r="X636" s="210"/>
      <c r="Y636" s="210"/>
      <c r="Z636" s="210"/>
    </row>
    <row r="637" ht="12.75" customHeight="1">
      <c r="A637" s="625"/>
      <c r="B637" s="625"/>
      <c r="C637" s="625"/>
      <c r="D637" s="627"/>
      <c r="E637" s="210"/>
      <c r="F637" s="210"/>
      <c r="G637" s="210"/>
      <c r="H637" s="210"/>
      <c r="I637" s="627"/>
      <c r="J637" s="210"/>
      <c r="K637" s="210"/>
      <c r="L637" s="210"/>
      <c r="M637" s="628"/>
      <c r="N637" s="210"/>
      <c r="O637" s="210"/>
      <c r="P637" s="210"/>
      <c r="Q637" s="210"/>
      <c r="R637" s="210"/>
      <c r="S637" s="210"/>
      <c r="T637" s="210"/>
      <c r="U637" s="210"/>
      <c r="V637" s="210"/>
      <c r="W637" s="210"/>
      <c r="X637" s="210"/>
      <c r="Y637" s="210"/>
      <c r="Z637" s="210"/>
    </row>
    <row r="638" ht="12.75" customHeight="1">
      <c r="A638" s="625"/>
      <c r="B638" s="625"/>
      <c r="C638" s="625"/>
      <c r="D638" s="627"/>
      <c r="E638" s="210"/>
      <c r="F638" s="210"/>
      <c r="G638" s="210"/>
      <c r="H638" s="210"/>
      <c r="I638" s="627"/>
      <c r="J638" s="210"/>
      <c r="K638" s="210"/>
      <c r="L638" s="210"/>
      <c r="M638" s="628"/>
      <c r="N638" s="210"/>
      <c r="O638" s="210"/>
      <c r="P638" s="210"/>
      <c r="Q638" s="210"/>
      <c r="R638" s="210"/>
      <c r="S638" s="210"/>
      <c r="T638" s="210"/>
      <c r="U638" s="210"/>
      <c r="V638" s="210"/>
      <c r="W638" s="210"/>
      <c r="X638" s="210"/>
      <c r="Y638" s="210"/>
      <c r="Z638" s="210"/>
    </row>
    <row r="639" ht="12.75" customHeight="1">
      <c r="A639" s="625"/>
      <c r="B639" s="625"/>
      <c r="C639" s="625"/>
      <c r="D639" s="627"/>
      <c r="E639" s="210"/>
      <c r="F639" s="210"/>
      <c r="G639" s="210"/>
      <c r="H639" s="210"/>
      <c r="I639" s="627"/>
      <c r="J639" s="210"/>
      <c r="K639" s="210"/>
      <c r="L639" s="210"/>
      <c r="M639" s="628"/>
      <c r="N639" s="210"/>
      <c r="O639" s="210"/>
      <c r="P639" s="210"/>
      <c r="Q639" s="210"/>
      <c r="R639" s="210"/>
      <c r="S639" s="210"/>
      <c r="T639" s="210"/>
      <c r="U639" s="210"/>
      <c r="V639" s="210"/>
      <c r="W639" s="210"/>
      <c r="X639" s="210"/>
      <c r="Y639" s="210"/>
      <c r="Z639" s="210"/>
    </row>
    <row r="640" ht="12.75" customHeight="1">
      <c r="A640" s="625"/>
      <c r="B640" s="625"/>
      <c r="C640" s="625"/>
      <c r="D640" s="627"/>
      <c r="E640" s="210"/>
      <c r="F640" s="210"/>
      <c r="G640" s="210"/>
      <c r="H640" s="210"/>
      <c r="I640" s="627"/>
      <c r="J640" s="210"/>
      <c r="K640" s="210"/>
      <c r="L640" s="210"/>
      <c r="M640" s="628"/>
      <c r="N640" s="210"/>
      <c r="O640" s="210"/>
      <c r="P640" s="210"/>
      <c r="Q640" s="210"/>
      <c r="R640" s="210"/>
      <c r="S640" s="210"/>
      <c r="T640" s="210"/>
      <c r="U640" s="210"/>
      <c r="V640" s="210"/>
      <c r="W640" s="210"/>
      <c r="X640" s="210"/>
      <c r="Y640" s="210"/>
      <c r="Z640" s="210"/>
    </row>
    <row r="641" ht="12.75" customHeight="1">
      <c r="A641" s="625"/>
      <c r="B641" s="625"/>
      <c r="C641" s="625"/>
      <c r="D641" s="627"/>
      <c r="E641" s="210"/>
      <c r="F641" s="210"/>
      <c r="G641" s="210"/>
      <c r="H641" s="210"/>
      <c r="I641" s="627"/>
      <c r="J641" s="210"/>
      <c r="K641" s="210"/>
      <c r="L641" s="210"/>
      <c r="M641" s="628"/>
      <c r="N641" s="210"/>
      <c r="O641" s="210"/>
      <c r="P641" s="210"/>
      <c r="Q641" s="210"/>
      <c r="R641" s="210"/>
      <c r="S641" s="210"/>
      <c r="T641" s="210"/>
      <c r="U641" s="210"/>
      <c r="V641" s="210"/>
      <c r="W641" s="210"/>
      <c r="X641" s="210"/>
      <c r="Y641" s="210"/>
      <c r="Z641" s="210"/>
    </row>
    <row r="642" ht="12.75" customHeight="1">
      <c r="A642" s="625"/>
      <c r="B642" s="625"/>
      <c r="C642" s="625"/>
      <c r="D642" s="627"/>
      <c r="E642" s="210"/>
      <c r="F642" s="210"/>
      <c r="G642" s="210"/>
      <c r="H642" s="210"/>
      <c r="I642" s="627"/>
      <c r="J642" s="210"/>
      <c r="K642" s="210"/>
      <c r="L642" s="210"/>
      <c r="M642" s="628"/>
      <c r="N642" s="210"/>
      <c r="O642" s="210"/>
      <c r="P642" s="210"/>
      <c r="Q642" s="210"/>
      <c r="R642" s="210"/>
      <c r="S642" s="210"/>
      <c r="T642" s="210"/>
      <c r="U642" s="210"/>
      <c r="V642" s="210"/>
      <c r="W642" s="210"/>
      <c r="X642" s="210"/>
      <c r="Y642" s="210"/>
      <c r="Z642" s="210"/>
    </row>
    <row r="643" ht="12.75" customHeight="1">
      <c r="A643" s="625"/>
      <c r="B643" s="625"/>
      <c r="C643" s="625"/>
      <c r="D643" s="627"/>
      <c r="E643" s="210"/>
      <c r="F643" s="210"/>
      <c r="G643" s="210"/>
      <c r="H643" s="210"/>
      <c r="I643" s="627"/>
      <c r="J643" s="210"/>
      <c r="K643" s="210"/>
      <c r="L643" s="210"/>
      <c r="M643" s="628"/>
      <c r="N643" s="210"/>
      <c r="O643" s="210"/>
      <c r="P643" s="210"/>
      <c r="Q643" s="210"/>
      <c r="R643" s="210"/>
      <c r="S643" s="210"/>
      <c r="T643" s="210"/>
      <c r="U643" s="210"/>
      <c r="V643" s="210"/>
      <c r="W643" s="210"/>
      <c r="X643" s="210"/>
      <c r="Y643" s="210"/>
      <c r="Z643" s="210"/>
    </row>
    <row r="644" ht="12.75" customHeight="1">
      <c r="A644" s="625"/>
      <c r="B644" s="625"/>
      <c r="C644" s="625"/>
      <c r="D644" s="627"/>
      <c r="E644" s="210"/>
      <c r="F644" s="210"/>
      <c r="G644" s="210"/>
      <c r="H644" s="210"/>
      <c r="I644" s="627"/>
      <c r="J644" s="210"/>
      <c r="K644" s="210"/>
      <c r="L644" s="210"/>
      <c r="M644" s="628"/>
      <c r="N644" s="210"/>
      <c r="O644" s="210"/>
      <c r="P644" s="210"/>
      <c r="Q644" s="210"/>
      <c r="R644" s="210"/>
      <c r="S644" s="210"/>
      <c r="T644" s="210"/>
      <c r="U644" s="210"/>
      <c r="V644" s="210"/>
      <c r="W644" s="210"/>
      <c r="X644" s="210"/>
      <c r="Y644" s="210"/>
      <c r="Z644" s="210"/>
    </row>
    <row r="645" ht="12.75" customHeight="1">
      <c r="A645" s="625"/>
      <c r="B645" s="625"/>
      <c r="C645" s="625"/>
      <c r="D645" s="627"/>
      <c r="E645" s="210"/>
      <c r="F645" s="210"/>
      <c r="G645" s="210"/>
      <c r="H645" s="210"/>
      <c r="I645" s="627"/>
      <c r="J645" s="210"/>
      <c r="K645" s="210"/>
      <c r="L645" s="210"/>
      <c r="M645" s="628"/>
      <c r="N645" s="210"/>
      <c r="O645" s="210"/>
      <c r="P645" s="210"/>
      <c r="Q645" s="210"/>
      <c r="R645" s="210"/>
      <c r="S645" s="210"/>
      <c r="T645" s="210"/>
      <c r="U645" s="210"/>
      <c r="V645" s="210"/>
      <c r="W645" s="210"/>
      <c r="X645" s="210"/>
      <c r="Y645" s="210"/>
      <c r="Z645" s="210"/>
    </row>
    <row r="646" ht="12.75" customHeight="1">
      <c r="A646" s="625"/>
      <c r="B646" s="625"/>
      <c r="C646" s="625"/>
      <c r="D646" s="627"/>
      <c r="E646" s="210"/>
      <c r="F646" s="210"/>
      <c r="G646" s="210"/>
      <c r="H646" s="210"/>
      <c r="I646" s="627"/>
      <c r="J646" s="210"/>
      <c r="K646" s="210"/>
      <c r="L646" s="210"/>
      <c r="M646" s="628"/>
      <c r="N646" s="210"/>
      <c r="O646" s="210"/>
      <c r="P646" s="210"/>
      <c r="Q646" s="210"/>
      <c r="R646" s="210"/>
      <c r="S646" s="210"/>
      <c r="T646" s="210"/>
      <c r="U646" s="210"/>
      <c r="V646" s="210"/>
      <c r="W646" s="210"/>
      <c r="X646" s="210"/>
      <c r="Y646" s="210"/>
      <c r="Z646" s="210"/>
    </row>
    <row r="647" ht="12.75" customHeight="1">
      <c r="A647" s="625"/>
      <c r="B647" s="625"/>
      <c r="C647" s="625"/>
      <c r="D647" s="627"/>
      <c r="E647" s="210"/>
      <c r="F647" s="210"/>
      <c r="G647" s="210"/>
      <c r="H647" s="210"/>
      <c r="I647" s="627"/>
      <c r="J647" s="210"/>
      <c r="K647" s="210"/>
      <c r="L647" s="210"/>
      <c r="M647" s="628"/>
      <c r="N647" s="210"/>
      <c r="O647" s="210"/>
      <c r="P647" s="210"/>
      <c r="Q647" s="210"/>
      <c r="R647" s="210"/>
      <c r="S647" s="210"/>
      <c r="T647" s="210"/>
      <c r="U647" s="210"/>
      <c r="V647" s="210"/>
      <c r="W647" s="210"/>
      <c r="X647" s="210"/>
      <c r="Y647" s="210"/>
      <c r="Z647" s="210"/>
    </row>
    <row r="648" ht="12.75" customHeight="1">
      <c r="A648" s="625"/>
      <c r="B648" s="625"/>
      <c r="C648" s="625"/>
      <c r="D648" s="627"/>
      <c r="E648" s="210"/>
      <c r="F648" s="210"/>
      <c r="G648" s="210"/>
      <c r="H648" s="210"/>
      <c r="I648" s="627"/>
      <c r="J648" s="210"/>
      <c r="K648" s="210"/>
      <c r="L648" s="210"/>
      <c r="M648" s="628"/>
      <c r="N648" s="210"/>
      <c r="O648" s="210"/>
      <c r="P648" s="210"/>
      <c r="Q648" s="210"/>
      <c r="R648" s="210"/>
      <c r="S648" s="210"/>
      <c r="T648" s="210"/>
      <c r="U648" s="210"/>
      <c r="V648" s="210"/>
      <c r="W648" s="210"/>
      <c r="X648" s="210"/>
      <c r="Y648" s="210"/>
      <c r="Z648" s="210"/>
    </row>
    <row r="649" ht="12.75" customHeight="1">
      <c r="A649" s="625"/>
      <c r="B649" s="625"/>
      <c r="C649" s="625"/>
      <c r="D649" s="627"/>
      <c r="E649" s="210"/>
      <c r="F649" s="210"/>
      <c r="G649" s="210"/>
      <c r="H649" s="210"/>
      <c r="I649" s="627"/>
      <c r="J649" s="210"/>
      <c r="K649" s="210"/>
      <c r="L649" s="210"/>
      <c r="M649" s="628"/>
      <c r="N649" s="210"/>
      <c r="O649" s="210"/>
      <c r="P649" s="210"/>
      <c r="Q649" s="210"/>
      <c r="R649" s="210"/>
      <c r="S649" s="210"/>
      <c r="T649" s="210"/>
      <c r="U649" s="210"/>
      <c r="V649" s="210"/>
      <c r="W649" s="210"/>
      <c r="X649" s="210"/>
      <c r="Y649" s="210"/>
      <c r="Z649" s="210"/>
    </row>
    <row r="650" ht="12.75" customHeight="1">
      <c r="A650" s="625"/>
      <c r="B650" s="625"/>
      <c r="C650" s="625"/>
      <c r="D650" s="627"/>
      <c r="E650" s="210"/>
      <c r="F650" s="210"/>
      <c r="G650" s="210"/>
      <c r="H650" s="210"/>
      <c r="I650" s="627"/>
      <c r="J650" s="210"/>
      <c r="K650" s="210"/>
      <c r="L650" s="210"/>
      <c r="M650" s="628"/>
      <c r="N650" s="210"/>
      <c r="O650" s="210"/>
      <c r="P650" s="210"/>
      <c r="Q650" s="210"/>
      <c r="R650" s="210"/>
      <c r="S650" s="210"/>
      <c r="T650" s="210"/>
      <c r="U650" s="210"/>
      <c r="V650" s="210"/>
      <c r="W650" s="210"/>
      <c r="X650" s="210"/>
      <c r="Y650" s="210"/>
      <c r="Z650" s="210"/>
    </row>
    <row r="651" ht="12.75" customHeight="1">
      <c r="A651" s="625"/>
      <c r="B651" s="625"/>
      <c r="C651" s="625"/>
      <c r="D651" s="627"/>
      <c r="E651" s="210"/>
      <c r="F651" s="210"/>
      <c r="G651" s="210"/>
      <c r="H651" s="210"/>
      <c r="I651" s="627"/>
      <c r="J651" s="210"/>
      <c r="K651" s="210"/>
      <c r="L651" s="210"/>
      <c r="M651" s="628"/>
      <c r="N651" s="210"/>
      <c r="O651" s="210"/>
      <c r="P651" s="210"/>
      <c r="Q651" s="210"/>
      <c r="R651" s="210"/>
      <c r="S651" s="210"/>
      <c r="T651" s="210"/>
      <c r="U651" s="210"/>
      <c r="V651" s="210"/>
      <c r="W651" s="210"/>
      <c r="X651" s="210"/>
      <c r="Y651" s="210"/>
      <c r="Z651" s="210"/>
    </row>
    <row r="652" ht="12.75" customHeight="1">
      <c r="A652" s="625"/>
      <c r="B652" s="625"/>
      <c r="C652" s="625"/>
      <c r="D652" s="627"/>
      <c r="E652" s="210"/>
      <c r="F652" s="210"/>
      <c r="G652" s="210"/>
      <c r="H652" s="210"/>
      <c r="I652" s="627"/>
      <c r="J652" s="210"/>
      <c r="K652" s="210"/>
      <c r="L652" s="210"/>
      <c r="M652" s="628"/>
      <c r="N652" s="210"/>
      <c r="O652" s="210"/>
      <c r="P652" s="210"/>
      <c r="Q652" s="210"/>
      <c r="R652" s="210"/>
      <c r="S652" s="210"/>
      <c r="T652" s="210"/>
      <c r="U652" s="210"/>
      <c r="V652" s="210"/>
      <c r="W652" s="210"/>
      <c r="X652" s="210"/>
      <c r="Y652" s="210"/>
      <c r="Z652" s="210"/>
    </row>
    <row r="653" ht="12.75" customHeight="1">
      <c r="A653" s="625"/>
      <c r="B653" s="625"/>
      <c r="C653" s="625"/>
      <c r="D653" s="627"/>
      <c r="E653" s="210"/>
      <c r="F653" s="210"/>
      <c r="G653" s="210"/>
      <c r="H653" s="210"/>
      <c r="I653" s="627"/>
      <c r="J653" s="210"/>
      <c r="K653" s="210"/>
      <c r="L653" s="210"/>
      <c r="M653" s="628"/>
      <c r="N653" s="210"/>
      <c r="O653" s="210"/>
      <c r="P653" s="210"/>
      <c r="Q653" s="210"/>
      <c r="R653" s="210"/>
      <c r="S653" s="210"/>
      <c r="T653" s="210"/>
      <c r="U653" s="210"/>
      <c r="V653" s="210"/>
      <c r="W653" s="210"/>
      <c r="X653" s="210"/>
      <c r="Y653" s="210"/>
      <c r="Z653" s="210"/>
    </row>
    <row r="654" ht="12.75" customHeight="1">
      <c r="A654" s="625"/>
      <c r="B654" s="625"/>
      <c r="C654" s="625"/>
      <c r="D654" s="627"/>
      <c r="E654" s="210"/>
      <c r="F654" s="210"/>
      <c r="G654" s="210"/>
      <c r="H654" s="210"/>
      <c r="I654" s="627"/>
      <c r="J654" s="210"/>
      <c r="K654" s="210"/>
      <c r="L654" s="210"/>
      <c r="M654" s="628"/>
      <c r="N654" s="210"/>
      <c r="O654" s="210"/>
      <c r="P654" s="210"/>
      <c r="Q654" s="210"/>
      <c r="R654" s="210"/>
      <c r="S654" s="210"/>
      <c r="T654" s="210"/>
      <c r="U654" s="210"/>
      <c r="V654" s="210"/>
      <c r="W654" s="210"/>
      <c r="X654" s="210"/>
      <c r="Y654" s="210"/>
      <c r="Z654" s="210"/>
    </row>
    <row r="655" ht="12.75" customHeight="1">
      <c r="A655" s="625"/>
      <c r="B655" s="625"/>
      <c r="C655" s="625"/>
      <c r="D655" s="627"/>
      <c r="E655" s="210"/>
      <c r="F655" s="210"/>
      <c r="G655" s="210"/>
      <c r="H655" s="210"/>
      <c r="I655" s="627"/>
      <c r="J655" s="210"/>
      <c r="K655" s="210"/>
      <c r="L655" s="210"/>
      <c r="M655" s="628"/>
      <c r="N655" s="210"/>
      <c r="O655" s="210"/>
      <c r="P655" s="210"/>
      <c r="Q655" s="210"/>
      <c r="R655" s="210"/>
      <c r="S655" s="210"/>
      <c r="T655" s="210"/>
      <c r="U655" s="210"/>
      <c r="V655" s="210"/>
      <c r="W655" s="210"/>
      <c r="X655" s="210"/>
      <c r="Y655" s="210"/>
      <c r="Z655" s="210"/>
    </row>
    <row r="656" ht="12.75" customHeight="1">
      <c r="A656" s="625"/>
      <c r="B656" s="625"/>
      <c r="C656" s="625"/>
      <c r="D656" s="627"/>
      <c r="E656" s="210"/>
      <c r="F656" s="210"/>
      <c r="G656" s="210"/>
      <c r="H656" s="210"/>
      <c r="I656" s="627"/>
      <c r="J656" s="210"/>
      <c r="K656" s="210"/>
      <c r="L656" s="210"/>
      <c r="M656" s="628"/>
      <c r="N656" s="210"/>
      <c r="O656" s="210"/>
      <c r="P656" s="210"/>
      <c r="Q656" s="210"/>
      <c r="R656" s="210"/>
      <c r="S656" s="210"/>
      <c r="T656" s="210"/>
      <c r="U656" s="210"/>
      <c r="V656" s="210"/>
      <c r="W656" s="210"/>
      <c r="X656" s="210"/>
      <c r="Y656" s="210"/>
      <c r="Z656" s="210"/>
    </row>
    <row r="657" ht="12.75" customHeight="1">
      <c r="A657" s="625"/>
      <c r="B657" s="625"/>
      <c r="C657" s="625"/>
      <c r="D657" s="627"/>
      <c r="E657" s="210"/>
      <c r="F657" s="210"/>
      <c r="G657" s="210"/>
      <c r="H657" s="210"/>
      <c r="I657" s="627"/>
      <c r="J657" s="210"/>
      <c r="K657" s="210"/>
      <c r="L657" s="210"/>
      <c r="M657" s="628"/>
      <c r="N657" s="210"/>
      <c r="O657" s="210"/>
      <c r="P657" s="210"/>
      <c r="Q657" s="210"/>
      <c r="R657" s="210"/>
      <c r="S657" s="210"/>
      <c r="T657" s="210"/>
      <c r="U657" s="210"/>
      <c r="V657" s="210"/>
      <c r="W657" s="210"/>
      <c r="X657" s="210"/>
      <c r="Y657" s="210"/>
      <c r="Z657" s="210"/>
    </row>
    <row r="658" ht="12.75" customHeight="1">
      <c r="A658" s="625"/>
      <c r="B658" s="625"/>
      <c r="C658" s="625"/>
      <c r="D658" s="627"/>
      <c r="E658" s="210"/>
      <c r="F658" s="210"/>
      <c r="G658" s="210"/>
      <c r="H658" s="210"/>
      <c r="I658" s="627"/>
      <c r="J658" s="210"/>
      <c r="K658" s="210"/>
      <c r="L658" s="210"/>
      <c r="M658" s="628"/>
      <c r="N658" s="210"/>
      <c r="O658" s="210"/>
      <c r="P658" s="210"/>
      <c r="Q658" s="210"/>
      <c r="R658" s="210"/>
      <c r="S658" s="210"/>
      <c r="T658" s="210"/>
      <c r="U658" s="210"/>
      <c r="V658" s="210"/>
      <c r="W658" s="210"/>
      <c r="X658" s="210"/>
      <c r="Y658" s="210"/>
      <c r="Z658" s="210"/>
    </row>
    <row r="659" ht="12.75" customHeight="1">
      <c r="A659" s="625"/>
      <c r="B659" s="625"/>
      <c r="C659" s="625"/>
      <c r="D659" s="627"/>
      <c r="E659" s="210"/>
      <c r="F659" s="210"/>
      <c r="G659" s="210"/>
      <c r="H659" s="210"/>
      <c r="I659" s="627"/>
      <c r="J659" s="210"/>
      <c r="K659" s="210"/>
      <c r="L659" s="210"/>
      <c r="M659" s="628"/>
      <c r="N659" s="210"/>
      <c r="O659" s="210"/>
      <c r="P659" s="210"/>
      <c r="Q659" s="210"/>
      <c r="R659" s="210"/>
      <c r="S659" s="210"/>
      <c r="T659" s="210"/>
      <c r="U659" s="210"/>
      <c r="V659" s="210"/>
      <c r="W659" s="210"/>
      <c r="X659" s="210"/>
      <c r="Y659" s="210"/>
      <c r="Z659" s="210"/>
    </row>
    <row r="660" ht="12.75" customHeight="1">
      <c r="A660" s="625"/>
      <c r="B660" s="625"/>
      <c r="C660" s="625"/>
      <c r="D660" s="627"/>
      <c r="E660" s="210"/>
      <c r="F660" s="210"/>
      <c r="G660" s="210"/>
      <c r="H660" s="210"/>
      <c r="I660" s="627"/>
      <c r="J660" s="210"/>
      <c r="K660" s="210"/>
      <c r="L660" s="210"/>
      <c r="M660" s="628"/>
      <c r="N660" s="210"/>
      <c r="O660" s="210"/>
      <c r="P660" s="210"/>
      <c r="Q660" s="210"/>
      <c r="R660" s="210"/>
      <c r="S660" s="210"/>
      <c r="T660" s="210"/>
      <c r="U660" s="210"/>
      <c r="V660" s="210"/>
      <c r="W660" s="210"/>
      <c r="X660" s="210"/>
      <c r="Y660" s="210"/>
      <c r="Z660" s="210"/>
    </row>
    <row r="661" ht="12.75" customHeight="1">
      <c r="A661" s="625"/>
      <c r="B661" s="625"/>
      <c r="C661" s="625"/>
      <c r="D661" s="627"/>
      <c r="E661" s="210"/>
      <c r="F661" s="210"/>
      <c r="G661" s="210"/>
      <c r="H661" s="210"/>
      <c r="I661" s="627"/>
      <c r="J661" s="210"/>
      <c r="K661" s="210"/>
      <c r="L661" s="210"/>
      <c r="M661" s="628"/>
      <c r="N661" s="210"/>
      <c r="O661" s="210"/>
      <c r="P661" s="210"/>
      <c r="Q661" s="210"/>
      <c r="R661" s="210"/>
      <c r="S661" s="210"/>
      <c r="T661" s="210"/>
      <c r="U661" s="210"/>
      <c r="V661" s="210"/>
      <c r="W661" s="210"/>
      <c r="X661" s="210"/>
      <c r="Y661" s="210"/>
      <c r="Z661" s="210"/>
    </row>
    <row r="662" ht="12.75" customHeight="1">
      <c r="A662" s="625"/>
      <c r="B662" s="625"/>
      <c r="C662" s="625"/>
      <c r="D662" s="627"/>
      <c r="E662" s="210"/>
      <c r="F662" s="210"/>
      <c r="G662" s="210"/>
      <c r="H662" s="210"/>
      <c r="I662" s="627"/>
      <c r="J662" s="210"/>
      <c r="K662" s="210"/>
      <c r="L662" s="210"/>
      <c r="M662" s="628"/>
      <c r="N662" s="210"/>
      <c r="O662" s="210"/>
      <c r="P662" s="210"/>
      <c r="Q662" s="210"/>
      <c r="R662" s="210"/>
      <c r="S662" s="210"/>
      <c r="T662" s="210"/>
      <c r="U662" s="210"/>
      <c r="V662" s="210"/>
      <c r="W662" s="210"/>
      <c r="X662" s="210"/>
      <c r="Y662" s="210"/>
      <c r="Z662" s="210"/>
    </row>
    <row r="663" ht="12.75" customHeight="1">
      <c r="A663" s="625"/>
      <c r="B663" s="625"/>
      <c r="C663" s="625"/>
      <c r="D663" s="627"/>
      <c r="E663" s="210"/>
      <c r="F663" s="210"/>
      <c r="G663" s="210"/>
      <c r="H663" s="210"/>
      <c r="I663" s="627"/>
      <c r="J663" s="210"/>
      <c r="K663" s="210"/>
      <c r="L663" s="210"/>
      <c r="M663" s="628"/>
      <c r="N663" s="210"/>
      <c r="O663" s="210"/>
      <c r="P663" s="210"/>
      <c r="Q663" s="210"/>
      <c r="R663" s="210"/>
      <c r="S663" s="210"/>
      <c r="T663" s="210"/>
      <c r="U663" s="210"/>
      <c r="V663" s="210"/>
      <c r="W663" s="210"/>
      <c r="X663" s="210"/>
      <c r="Y663" s="210"/>
      <c r="Z663" s="210"/>
    </row>
    <row r="664" ht="12.75" customHeight="1">
      <c r="A664" s="625"/>
      <c r="B664" s="625"/>
      <c r="C664" s="625"/>
      <c r="D664" s="627"/>
      <c r="E664" s="210"/>
      <c r="F664" s="210"/>
      <c r="G664" s="210"/>
      <c r="H664" s="210"/>
      <c r="I664" s="627"/>
      <c r="J664" s="210"/>
      <c r="K664" s="210"/>
      <c r="L664" s="210"/>
      <c r="M664" s="628"/>
      <c r="N664" s="210"/>
      <c r="O664" s="210"/>
      <c r="P664" s="210"/>
      <c r="Q664" s="210"/>
      <c r="R664" s="210"/>
      <c r="S664" s="210"/>
      <c r="T664" s="210"/>
      <c r="U664" s="210"/>
      <c r="V664" s="210"/>
      <c r="W664" s="210"/>
      <c r="X664" s="210"/>
      <c r="Y664" s="210"/>
      <c r="Z664" s="210"/>
    </row>
    <row r="665" ht="12.75" customHeight="1">
      <c r="A665" s="625"/>
      <c r="B665" s="625"/>
      <c r="C665" s="625"/>
      <c r="D665" s="627"/>
      <c r="E665" s="210"/>
      <c r="F665" s="210"/>
      <c r="G665" s="210"/>
      <c r="H665" s="210"/>
      <c r="I665" s="627"/>
      <c r="J665" s="210"/>
      <c r="K665" s="210"/>
      <c r="L665" s="210"/>
      <c r="M665" s="628"/>
      <c r="N665" s="210"/>
      <c r="O665" s="210"/>
      <c r="P665" s="210"/>
      <c r="Q665" s="210"/>
      <c r="R665" s="210"/>
      <c r="S665" s="210"/>
      <c r="T665" s="210"/>
      <c r="U665" s="210"/>
      <c r="V665" s="210"/>
      <c r="W665" s="210"/>
      <c r="X665" s="210"/>
      <c r="Y665" s="210"/>
      <c r="Z665" s="210"/>
    </row>
    <row r="666" ht="12.75" customHeight="1">
      <c r="A666" s="625"/>
      <c r="B666" s="625"/>
      <c r="C666" s="625"/>
      <c r="D666" s="627"/>
      <c r="E666" s="210"/>
      <c r="F666" s="210"/>
      <c r="G666" s="210"/>
      <c r="H666" s="210"/>
      <c r="I666" s="627"/>
      <c r="J666" s="210"/>
      <c r="K666" s="210"/>
      <c r="L666" s="210"/>
      <c r="M666" s="628"/>
      <c r="N666" s="210"/>
      <c r="O666" s="210"/>
      <c r="P666" s="210"/>
      <c r="Q666" s="210"/>
      <c r="R666" s="210"/>
      <c r="S666" s="210"/>
      <c r="T666" s="210"/>
      <c r="U666" s="210"/>
      <c r="V666" s="210"/>
      <c r="W666" s="210"/>
      <c r="X666" s="210"/>
      <c r="Y666" s="210"/>
      <c r="Z666" s="210"/>
    </row>
    <row r="667" ht="12.75" customHeight="1">
      <c r="A667" s="625"/>
      <c r="B667" s="625"/>
      <c r="C667" s="625"/>
      <c r="D667" s="627"/>
      <c r="E667" s="210"/>
      <c r="F667" s="210"/>
      <c r="G667" s="210"/>
      <c r="H667" s="210"/>
      <c r="I667" s="627"/>
      <c r="J667" s="210"/>
      <c r="K667" s="210"/>
      <c r="L667" s="210"/>
      <c r="M667" s="628"/>
      <c r="N667" s="210"/>
      <c r="O667" s="210"/>
      <c r="P667" s="210"/>
      <c r="Q667" s="210"/>
      <c r="R667" s="210"/>
      <c r="S667" s="210"/>
      <c r="T667" s="210"/>
      <c r="U667" s="210"/>
      <c r="V667" s="210"/>
      <c r="W667" s="210"/>
      <c r="X667" s="210"/>
      <c r="Y667" s="210"/>
      <c r="Z667" s="210"/>
    </row>
    <row r="668" ht="12.75" customHeight="1">
      <c r="A668" s="625"/>
      <c r="B668" s="625"/>
      <c r="C668" s="625"/>
      <c r="D668" s="627"/>
      <c r="E668" s="210"/>
      <c r="F668" s="210"/>
      <c r="G668" s="210"/>
      <c r="H668" s="210"/>
      <c r="I668" s="627"/>
      <c r="J668" s="210"/>
      <c r="K668" s="210"/>
      <c r="L668" s="210"/>
      <c r="M668" s="628"/>
      <c r="N668" s="210"/>
      <c r="O668" s="210"/>
      <c r="P668" s="210"/>
      <c r="Q668" s="210"/>
      <c r="R668" s="210"/>
      <c r="S668" s="210"/>
      <c r="T668" s="210"/>
      <c r="U668" s="210"/>
      <c r="V668" s="210"/>
      <c r="W668" s="210"/>
      <c r="X668" s="210"/>
      <c r="Y668" s="210"/>
      <c r="Z668" s="210"/>
    </row>
    <row r="669" ht="12.75" customHeight="1">
      <c r="A669" s="625"/>
      <c r="B669" s="625"/>
      <c r="C669" s="625"/>
      <c r="D669" s="627"/>
      <c r="E669" s="210"/>
      <c r="F669" s="210"/>
      <c r="G669" s="210"/>
      <c r="H669" s="210"/>
      <c r="I669" s="627"/>
      <c r="J669" s="210"/>
      <c r="K669" s="210"/>
      <c r="L669" s="210"/>
      <c r="M669" s="628"/>
      <c r="N669" s="210"/>
      <c r="O669" s="210"/>
      <c r="P669" s="210"/>
      <c r="Q669" s="210"/>
      <c r="R669" s="210"/>
      <c r="S669" s="210"/>
      <c r="T669" s="210"/>
      <c r="U669" s="210"/>
      <c r="V669" s="210"/>
      <c r="W669" s="210"/>
      <c r="X669" s="210"/>
      <c r="Y669" s="210"/>
      <c r="Z669" s="210"/>
    </row>
    <row r="670" ht="12.75" customHeight="1">
      <c r="A670" s="625"/>
      <c r="B670" s="625"/>
      <c r="C670" s="625"/>
      <c r="D670" s="627"/>
      <c r="E670" s="210"/>
      <c r="F670" s="210"/>
      <c r="G670" s="210"/>
      <c r="H670" s="210"/>
      <c r="I670" s="627"/>
      <c r="J670" s="210"/>
      <c r="K670" s="210"/>
      <c r="L670" s="210"/>
      <c r="M670" s="628"/>
      <c r="N670" s="210"/>
      <c r="O670" s="210"/>
      <c r="P670" s="210"/>
      <c r="Q670" s="210"/>
      <c r="R670" s="210"/>
      <c r="S670" s="210"/>
      <c r="T670" s="210"/>
      <c r="U670" s="210"/>
      <c r="V670" s="210"/>
      <c r="W670" s="210"/>
      <c r="X670" s="210"/>
      <c r="Y670" s="210"/>
      <c r="Z670" s="210"/>
    </row>
    <row r="671" ht="12.75" customHeight="1">
      <c r="A671" s="625"/>
      <c r="B671" s="625"/>
      <c r="C671" s="625"/>
      <c r="D671" s="627"/>
      <c r="E671" s="210"/>
      <c r="F671" s="210"/>
      <c r="G671" s="210"/>
      <c r="H671" s="210"/>
      <c r="I671" s="627"/>
      <c r="J671" s="210"/>
      <c r="K671" s="210"/>
      <c r="L671" s="210"/>
      <c r="M671" s="628"/>
      <c r="N671" s="210"/>
      <c r="O671" s="210"/>
      <c r="P671" s="210"/>
      <c r="Q671" s="210"/>
      <c r="R671" s="210"/>
      <c r="S671" s="210"/>
      <c r="T671" s="210"/>
      <c r="U671" s="210"/>
      <c r="V671" s="210"/>
      <c r="W671" s="210"/>
      <c r="X671" s="210"/>
      <c r="Y671" s="210"/>
      <c r="Z671" s="210"/>
    </row>
    <row r="672" ht="12.75" customHeight="1">
      <c r="A672" s="625"/>
      <c r="B672" s="625"/>
      <c r="C672" s="625"/>
      <c r="D672" s="627"/>
      <c r="E672" s="210"/>
      <c r="F672" s="210"/>
      <c r="G672" s="210"/>
      <c r="H672" s="210"/>
      <c r="I672" s="627"/>
      <c r="J672" s="210"/>
      <c r="K672" s="210"/>
      <c r="L672" s="210"/>
      <c r="M672" s="628"/>
      <c r="N672" s="210"/>
      <c r="O672" s="210"/>
      <c r="P672" s="210"/>
      <c r="Q672" s="210"/>
      <c r="R672" s="210"/>
      <c r="S672" s="210"/>
      <c r="T672" s="210"/>
      <c r="U672" s="210"/>
      <c r="V672" s="210"/>
      <c r="W672" s="210"/>
      <c r="X672" s="210"/>
      <c r="Y672" s="210"/>
      <c r="Z672" s="210"/>
    </row>
    <row r="673" ht="12.75" customHeight="1">
      <c r="A673" s="625"/>
      <c r="B673" s="625"/>
      <c r="C673" s="625"/>
      <c r="D673" s="627"/>
      <c r="E673" s="210"/>
      <c r="F673" s="210"/>
      <c r="G673" s="210"/>
      <c r="H673" s="210"/>
      <c r="I673" s="627"/>
      <c r="J673" s="210"/>
      <c r="K673" s="210"/>
      <c r="L673" s="210"/>
      <c r="M673" s="628"/>
      <c r="N673" s="210"/>
      <c r="O673" s="210"/>
      <c r="P673" s="210"/>
      <c r="Q673" s="210"/>
      <c r="R673" s="210"/>
      <c r="S673" s="210"/>
      <c r="T673" s="210"/>
      <c r="U673" s="210"/>
      <c r="V673" s="210"/>
      <c r="W673" s="210"/>
      <c r="X673" s="210"/>
      <c r="Y673" s="210"/>
      <c r="Z673" s="210"/>
    </row>
    <row r="674" ht="12.75" customHeight="1">
      <c r="A674" s="625"/>
      <c r="B674" s="625"/>
      <c r="C674" s="625"/>
      <c r="D674" s="627"/>
      <c r="E674" s="210"/>
      <c r="F674" s="210"/>
      <c r="G674" s="210"/>
      <c r="H674" s="210"/>
      <c r="I674" s="627"/>
      <c r="J674" s="210"/>
      <c r="K674" s="210"/>
      <c r="L674" s="210"/>
      <c r="M674" s="628"/>
      <c r="N674" s="210"/>
      <c r="O674" s="210"/>
      <c r="P674" s="210"/>
      <c r="Q674" s="210"/>
      <c r="R674" s="210"/>
      <c r="S674" s="210"/>
      <c r="T674" s="210"/>
      <c r="U674" s="210"/>
      <c r="V674" s="210"/>
      <c r="W674" s="210"/>
      <c r="X674" s="210"/>
      <c r="Y674" s="210"/>
      <c r="Z674" s="210"/>
    </row>
    <row r="675" ht="12.75" customHeight="1">
      <c r="A675" s="625"/>
      <c r="B675" s="625"/>
      <c r="C675" s="625"/>
      <c r="D675" s="627"/>
      <c r="E675" s="210"/>
      <c r="F675" s="210"/>
      <c r="G675" s="210"/>
      <c r="H675" s="210"/>
      <c r="I675" s="627"/>
      <c r="J675" s="210"/>
      <c r="K675" s="210"/>
      <c r="L675" s="210"/>
      <c r="M675" s="628"/>
      <c r="N675" s="210"/>
      <c r="O675" s="210"/>
      <c r="P675" s="210"/>
      <c r="Q675" s="210"/>
      <c r="R675" s="210"/>
      <c r="S675" s="210"/>
      <c r="T675" s="210"/>
      <c r="U675" s="210"/>
      <c r="V675" s="210"/>
      <c r="W675" s="210"/>
      <c r="X675" s="210"/>
      <c r="Y675" s="210"/>
      <c r="Z675" s="210"/>
    </row>
    <row r="676" ht="12.75" customHeight="1">
      <c r="A676" s="625"/>
      <c r="B676" s="625"/>
      <c r="C676" s="625"/>
      <c r="D676" s="627"/>
      <c r="E676" s="210"/>
      <c r="F676" s="210"/>
      <c r="G676" s="210"/>
      <c r="H676" s="210"/>
      <c r="I676" s="627"/>
      <c r="J676" s="210"/>
      <c r="K676" s="210"/>
      <c r="L676" s="210"/>
      <c r="M676" s="628"/>
      <c r="N676" s="210"/>
      <c r="O676" s="210"/>
      <c r="P676" s="210"/>
      <c r="Q676" s="210"/>
      <c r="R676" s="210"/>
      <c r="S676" s="210"/>
      <c r="T676" s="210"/>
      <c r="U676" s="210"/>
      <c r="V676" s="210"/>
      <c r="W676" s="210"/>
      <c r="X676" s="210"/>
      <c r="Y676" s="210"/>
      <c r="Z676" s="210"/>
    </row>
    <row r="677" ht="12.75" customHeight="1">
      <c r="A677" s="625"/>
      <c r="B677" s="625"/>
      <c r="C677" s="625"/>
      <c r="D677" s="627"/>
      <c r="E677" s="210"/>
      <c r="F677" s="210"/>
      <c r="G677" s="210"/>
      <c r="H677" s="210"/>
      <c r="I677" s="627"/>
      <c r="J677" s="210"/>
      <c r="K677" s="210"/>
      <c r="L677" s="210"/>
      <c r="M677" s="628"/>
      <c r="N677" s="210"/>
      <c r="O677" s="210"/>
      <c r="P677" s="210"/>
      <c r="Q677" s="210"/>
      <c r="R677" s="210"/>
      <c r="S677" s="210"/>
      <c r="T677" s="210"/>
      <c r="U677" s="210"/>
      <c r="V677" s="210"/>
      <c r="W677" s="210"/>
      <c r="X677" s="210"/>
      <c r="Y677" s="210"/>
      <c r="Z677" s="210"/>
    </row>
    <row r="678" ht="12.75" customHeight="1">
      <c r="A678" s="625"/>
      <c r="B678" s="625"/>
      <c r="C678" s="625"/>
      <c r="D678" s="627"/>
      <c r="E678" s="210"/>
      <c r="F678" s="210"/>
      <c r="G678" s="210"/>
      <c r="H678" s="210"/>
      <c r="I678" s="627"/>
      <c r="J678" s="210"/>
      <c r="K678" s="210"/>
      <c r="L678" s="210"/>
      <c r="M678" s="628"/>
      <c r="N678" s="210"/>
      <c r="O678" s="210"/>
      <c r="P678" s="210"/>
      <c r="Q678" s="210"/>
      <c r="R678" s="210"/>
      <c r="S678" s="210"/>
      <c r="T678" s="210"/>
      <c r="U678" s="210"/>
      <c r="V678" s="210"/>
      <c r="W678" s="210"/>
      <c r="X678" s="210"/>
      <c r="Y678" s="210"/>
      <c r="Z678" s="210"/>
    </row>
    <row r="679" ht="12.75" customHeight="1">
      <c r="A679" s="625"/>
      <c r="B679" s="625"/>
      <c r="C679" s="625"/>
      <c r="D679" s="627"/>
      <c r="E679" s="210"/>
      <c r="F679" s="210"/>
      <c r="G679" s="210"/>
      <c r="H679" s="210"/>
      <c r="I679" s="627"/>
      <c r="J679" s="210"/>
      <c r="K679" s="210"/>
      <c r="L679" s="210"/>
      <c r="M679" s="628"/>
      <c r="N679" s="210"/>
      <c r="O679" s="210"/>
      <c r="P679" s="210"/>
      <c r="Q679" s="210"/>
      <c r="R679" s="210"/>
      <c r="S679" s="210"/>
      <c r="T679" s="210"/>
      <c r="U679" s="210"/>
      <c r="V679" s="210"/>
      <c r="W679" s="210"/>
      <c r="X679" s="210"/>
      <c r="Y679" s="210"/>
      <c r="Z679" s="210"/>
    </row>
    <row r="680" ht="12.75" customHeight="1">
      <c r="A680" s="625"/>
      <c r="B680" s="625"/>
      <c r="C680" s="625"/>
      <c r="D680" s="627"/>
      <c r="E680" s="210"/>
      <c r="F680" s="210"/>
      <c r="G680" s="210"/>
      <c r="H680" s="210"/>
      <c r="I680" s="627"/>
      <c r="J680" s="210"/>
      <c r="K680" s="210"/>
      <c r="L680" s="210"/>
      <c r="M680" s="628"/>
      <c r="N680" s="210"/>
      <c r="O680" s="210"/>
      <c r="P680" s="210"/>
      <c r="Q680" s="210"/>
      <c r="R680" s="210"/>
      <c r="S680" s="210"/>
      <c r="T680" s="210"/>
      <c r="U680" s="210"/>
      <c r="V680" s="210"/>
      <c r="W680" s="210"/>
      <c r="X680" s="210"/>
      <c r="Y680" s="210"/>
      <c r="Z680" s="210"/>
    </row>
    <row r="681" ht="12.75" customHeight="1">
      <c r="A681" s="625"/>
      <c r="B681" s="625"/>
      <c r="C681" s="625"/>
      <c r="D681" s="627"/>
      <c r="E681" s="210"/>
      <c r="F681" s="210"/>
      <c r="G681" s="210"/>
      <c r="H681" s="210"/>
      <c r="I681" s="627"/>
      <c r="J681" s="210"/>
      <c r="K681" s="210"/>
      <c r="L681" s="210"/>
      <c r="M681" s="628"/>
      <c r="N681" s="210"/>
      <c r="O681" s="210"/>
      <c r="P681" s="210"/>
      <c r="Q681" s="210"/>
      <c r="R681" s="210"/>
      <c r="S681" s="210"/>
      <c r="T681" s="210"/>
      <c r="U681" s="210"/>
      <c r="V681" s="210"/>
      <c r="W681" s="210"/>
      <c r="X681" s="210"/>
      <c r="Y681" s="210"/>
      <c r="Z681" s="210"/>
    </row>
    <row r="682" ht="12.75" customHeight="1">
      <c r="A682" s="625"/>
      <c r="B682" s="625"/>
      <c r="C682" s="625"/>
      <c r="D682" s="627"/>
      <c r="E682" s="210"/>
      <c r="F682" s="210"/>
      <c r="G682" s="210"/>
      <c r="H682" s="210"/>
      <c r="I682" s="627"/>
      <c r="J682" s="210"/>
      <c r="K682" s="210"/>
      <c r="L682" s="210"/>
      <c r="M682" s="628"/>
      <c r="N682" s="210"/>
      <c r="O682" s="210"/>
      <c r="P682" s="210"/>
      <c r="Q682" s="210"/>
      <c r="R682" s="210"/>
      <c r="S682" s="210"/>
      <c r="T682" s="210"/>
      <c r="U682" s="210"/>
      <c r="V682" s="210"/>
      <c r="W682" s="210"/>
      <c r="X682" s="210"/>
      <c r="Y682" s="210"/>
      <c r="Z682" s="210"/>
    </row>
    <row r="683" ht="12.75" customHeight="1">
      <c r="A683" s="625"/>
      <c r="B683" s="625"/>
      <c r="C683" s="625"/>
      <c r="D683" s="627"/>
      <c r="E683" s="210"/>
      <c r="F683" s="210"/>
      <c r="G683" s="210"/>
      <c r="H683" s="210"/>
      <c r="I683" s="627"/>
      <c r="J683" s="210"/>
      <c r="K683" s="210"/>
      <c r="L683" s="210"/>
      <c r="M683" s="628"/>
      <c r="N683" s="210"/>
      <c r="O683" s="210"/>
      <c r="P683" s="210"/>
      <c r="Q683" s="210"/>
      <c r="R683" s="210"/>
      <c r="S683" s="210"/>
      <c r="T683" s="210"/>
      <c r="U683" s="210"/>
      <c r="V683" s="210"/>
      <c r="W683" s="210"/>
      <c r="X683" s="210"/>
      <c r="Y683" s="210"/>
      <c r="Z683" s="210"/>
    </row>
    <row r="684" ht="12.75" customHeight="1">
      <c r="A684" s="625"/>
      <c r="B684" s="625"/>
      <c r="C684" s="625"/>
      <c r="D684" s="627"/>
      <c r="E684" s="210"/>
      <c r="F684" s="210"/>
      <c r="G684" s="210"/>
      <c r="H684" s="210"/>
      <c r="I684" s="627"/>
      <c r="J684" s="210"/>
      <c r="K684" s="210"/>
      <c r="L684" s="210"/>
      <c r="M684" s="628"/>
      <c r="N684" s="210"/>
      <c r="O684" s="210"/>
      <c r="P684" s="210"/>
      <c r="Q684" s="210"/>
      <c r="R684" s="210"/>
      <c r="S684" s="210"/>
      <c r="T684" s="210"/>
      <c r="U684" s="210"/>
      <c r="V684" s="210"/>
      <c r="W684" s="210"/>
      <c r="X684" s="210"/>
      <c r="Y684" s="210"/>
      <c r="Z684" s="210"/>
    </row>
    <row r="685" ht="12.75" customHeight="1">
      <c r="A685" s="625"/>
      <c r="B685" s="625"/>
      <c r="C685" s="625"/>
      <c r="D685" s="627"/>
      <c r="E685" s="210"/>
      <c r="F685" s="210"/>
      <c r="G685" s="210"/>
      <c r="H685" s="210"/>
      <c r="I685" s="627"/>
      <c r="J685" s="210"/>
      <c r="K685" s="210"/>
      <c r="L685" s="210"/>
      <c r="M685" s="628"/>
      <c r="N685" s="210"/>
      <c r="O685" s="210"/>
      <c r="P685" s="210"/>
      <c r="Q685" s="210"/>
      <c r="R685" s="210"/>
      <c r="S685" s="210"/>
      <c r="T685" s="210"/>
      <c r="U685" s="210"/>
      <c r="V685" s="210"/>
      <c r="W685" s="210"/>
      <c r="X685" s="210"/>
      <c r="Y685" s="210"/>
      <c r="Z685" s="210"/>
    </row>
    <row r="686" ht="12.75" customHeight="1">
      <c r="A686" s="625"/>
      <c r="B686" s="625"/>
      <c r="C686" s="625"/>
      <c r="D686" s="627"/>
      <c r="E686" s="210"/>
      <c r="F686" s="210"/>
      <c r="G686" s="210"/>
      <c r="H686" s="210"/>
      <c r="I686" s="627"/>
      <c r="J686" s="210"/>
      <c r="K686" s="210"/>
      <c r="L686" s="210"/>
      <c r="M686" s="628"/>
      <c r="N686" s="210"/>
      <c r="O686" s="210"/>
      <c r="P686" s="210"/>
      <c r="Q686" s="210"/>
      <c r="R686" s="210"/>
      <c r="S686" s="210"/>
      <c r="T686" s="210"/>
      <c r="U686" s="210"/>
      <c r="V686" s="210"/>
      <c r="W686" s="210"/>
      <c r="X686" s="210"/>
      <c r="Y686" s="210"/>
      <c r="Z686" s="210"/>
    </row>
    <row r="687" ht="12.75" customHeight="1">
      <c r="A687" s="625"/>
      <c r="B687" s="625"/>
      <c r="C687" s="625"/>
      <c r="D687" s="627"/>
      <c r="E687" s="210"/>
      <c r="F687" s="210"/>
      <c r="G687" s="210"/>
      <c r="H687" s="210"/>
      <c r="I687" s="627"/>
      <c r="J687" s="210"/>
      <c r="K687" s="210"/>
      <c r="L687" s="210"/>
      <c r="M687" s="628"/>
      <c r="N687" s="210"/>
      <c r="O687" s="210"/>
      <c r="P687" s="210"/>
      <c r="Q687" s="210"/>
      <c r="R687" s="210"/>
      <c r="S687" s="210"/>
      <c r="T687" s="210"/>
      <c r="U687" s="210"/>
      <c r="V687" s="210"/>
      <c r="W687" s="210"/>
      <c r="X687" s="210"/>
      <c r="Y687" s="210"/>
      <c r="Z687" s="210"/>
    </row>
    <row r="688" ht="12.75" customHeight="1">
      <c r="A688" s="625"/>
      <c r="B688" s="625"/>
      <c r="C688" s="625"/>
      <c r="D688" s="627"/>
      <c r="E688" s="210"/>
      <c r="F688" s="210"/>
      <c r="G688" s="210"/>
      <c r="H688" s="210"/>
      <c r="I688" s="627"/>
      <c r="J688" s="210"/>
      <c r="K688" s="210"/>
      <c r="L688" s="210"/>
      <c r="M688" s="628"/>
      <c r="N688" s="210"/>
      <c r="O688" s="210"/>
      <c r="P688" s="210"/>
      <c r="Q688" s="210"/>
      <c r="R688" s="210"/>
      <c r="S688" s="210"/>
      <c r="T688" s="210"/>
      <c r="U688" s="210"/>
      <c r="V688" s="210"/>
      <c r="W688" s="210"/>
      <c r="X688" s="210"/>
      <c r="Y688" s="210"/>
      <c r="Z688" s="210"/>
    </row>
    <row r="689" ht="12.75" customHeight="1">
      <c r="A689" s="625"/>
      <c r="B689" s="625"/>
      <c r="C689" s="625"/>
      <c r="D689" s="627"/>
      <c r="E689" s="210"/>
      <c r="F689" s="210"/>
      <c r="G689" s="210"/>
      <c r="H689" s="210"/>
      <c r="I689" s="627"/>
      <c r="J689" s="210"/>
      <c r="K689" s="210"/>
      <c r="L689" s="210"/>
      <c r="M689" s="628"/>
      <c r="N689" s="210"/>
      <c r="O689" s="210"/>
      <c r="P689" s="210"/>
      <c r="Q689" s="210"/>
      <c r="R689" s="210"/>
      <c r="S689" s="210"/>
      <c r="T689" s="210"/>
      <c r="U689" s="210"/>
      <c r="V689" s="210"/>
      <c r="W689" s="210"/>
      <c r="X689" s="210"/>
      <c r="Y689" s="210"/>
      <c r="Z689" s="210"/>
    </row>
    <row r="690" ht="12.75" customHeight="1">
      <c r="A690" s="625"/>
      <c r="B690" s="625"/>
      <c r="C690" s="625"/>
      <c r="D690" s="627"/>
      <c r="E690" s="210"/>
      <c r="F690" s="210"/>
      <c r="G690" s="210"/>
      <c r="H690" s="210"/>
      <c r="I690" s="627"/>
      <c r="J690" s="210"/>
      <c r="K690" s="210"/>
      <c r="L690" s="210"/>
      <c r="M690" s="628"/>
      <c r="N690" s="210"/>
      <c r="O690" s="210"/>
      <c r="P690" s="210"/>
      <c r="Q690" s="210"/>
      <c r="R690" s="210"/>
      <c r="S690" s="210"/>
      <c r="T690" s="210"/>
      <c r="U690" s="210"/>
      <c r="V690" s="210"/>
      <c r="W690" s="210"/>
      <c r="X690" s="210"/>
      <c r="Y690" s="210"/>
      <c r="Z690" s="210"/>
    </row>
    <row r="691" ht="12.75" customHeight="1">
      <c r="A691" s="625"/>
      <c r="B691" s="625"/>
      <c r="C691" s="625"/>
      <c r="D691" s="627"/>
      <c r="E691" s="210"/>
      <c r="F691" s="210"/>
      <c r="G691" s="210"/>
      <c r="H691" s="210"/>
      <c r="I691" s="627"/>
      <c r="J691" s="210"/>
      <c r="K691" s="210"/>
      <c r="L691" s="210"/>
      <c r="M691" s="628"/>
      <c r="N691" s="210"/>
      <c r="O691" s="210"/>
      <c r="P691" s="210"/>
      <c r="Q691" s="210"/>
      <c r="R691" s="210"/>
      <c r="S691" s="210"/>
      <c r="T691" s="210"/>
      <c r="U691" s="210"/>
      <c r="V691" s="210"/>
      <c r="W691" s="210"/>
      <c r="X691" s="210"/>
      <c r="Y691" s="210"/>
      <c r="Z691" s="210"/>
    </row>
    <row r="692" ht="12.75" customHeight="1">
      <c r="A692" s="625"/>
      <c r="B692" s="625"/>
      <c r="C692" s="625"/>
      <c r="D692" s="627"/>
      <c r="E692" s="210"/>
      <c r="F692" s="210"/>
      <c r="G692" s="210"/>
      <c r="H692" s="210"/>
      <c r="I692" s="627"/>
      <c r="J692" s="210"/>
      <c r="K692" s="210"/>
      <c r="L692" s="210"/>
      <c r="M692" s="628"/>
      <c r="N692" s="210"/>
      <c r="O692" s="210"/>
      <c r="P692" s="210"/>
      <c r="Q692" s="210"/>
      <c r="R692" s="210"/>
      <c r="S692" s="210"/>
      <c r="T692" s="210"/>
      <c r="U692" s="210"/>
      <c r="V692" s="210"/>
      <c r="W692" s="210"/>
      <c r="X692" s="210"/>
      <c r="Y692" s="210"/>
      <c r="Z692" s="210"/>
    </row>
    <row r="693" ht="12.75" customHeight="1">
      <c r="A693" s="625"/>
      <c r="B693" s="625"/>
      <c r="C693" s="625"/>
      <c r="D693" s="627"/>
      <c r="E693" s="210"/>
      <c r="F693" s="210"/>
      <c r="G693" s="210"/>
      <c r="H693" s="210"/>
      <c r="I693" s="627"/>
      <c r="J693" s="210"/>
      <c r="K693" s="210"/>
      <c r="L693" s="210"/>
      <c r="M693" s="628"/>
      <c r="N693" s="210"/>
      <c r="O693" s="210"/>
      <c r="P693" s="210"/>
      <c r="Q693" s="210"/>
      <c r="R693" s="210"/>
      <c r="S693" s="210"/>
      <c r="T693" s="210"/>
      <c r="U693" s="210"/>
      <c r="V693" s="210"/>
      <c r="W693" s="210"/>
      <c r="X693" s="210"/>
      <c r="Y693" s="210"/>
      <c r="Z693" s="210"/>
    </row>
    <row r="694" ht="12.75" customHeight="1">
      <c r="A694" s="625"/>
      <c r="B694" s="625"/>
      <c r="C694" s="625"/>
      <c r="D694" s="627"/>
      <c r="E694" s="210"/>
      <c r="F694" s="210"/>
      <c r="G694" s="210"/>
      <c r="H694" s="210"/>
      <c r="I694" s="627"/>
      <c r="J694" s="210"/>
      <c r="K694" s="210"/>
      <c r="L694" s="210"/>
      <c r="M694" s="628"/>
      <c r="N694" s="210"/>
      <c r="O694" s="210"/>
      <c r="P694" s="210"/>
      <c r="Q694" s="210"/>
      <c r="R694" s="210"/>
      <c r="S694" s="210"/>
      <c r="T694" s="210"/>
      <c r="U694" s="210"/>
      <c r="V694" s="210"/>
      <c r="W694" s="210"/>
      <c r="X694" s="210"/>
      <c r="Y694" s="210"/>
      <c r="Z694" s="210"/>
    </row>
    <row r="695" ht="12.75" customHeight="1">
      <c r="A695" s="625"/>
      <c r="B695" s="625"/>
      <c r="C695" s="625"/>
      <c r="D695" s="627"/>
      <c r="E695" s="210"/>
      <c r="F695" s="210"/>
      <c r="G695" s="210"/>
      <c r="H695" s="210"/>
      <c r="I695" s="627"/>
      <c r="J695" s="210"/>
      <c r="K695" s="210"/>
      <c r="L695" s="210"/>
      <c r="M695" s="628"/>
      <c r="N695" s="210"/>
      <c r="O695" s="210"/>
      <c r="P695" s="210"/>
      <c r="Q695" s="210"/>
      <c r="R695" s="210"/>
      <c r="S695" s="210"/>
      <c r="T695" s="210"/>
      <c r="U695" s="210"/>
      <c r="V695" s="210"/>
      <c r="W695" s="210"/>
      <c r="X695" s="210"/>
      <c r="Y695" s="210"/>
      <c r="Z695" s="210"/>
    </row>
    <row r="696" ht="12.75" customHeight="1">
      <c r="A696" s="625"/>
      <c r="B696" s="625"/>
      <c r="C696" s="625"/>
      <c r="D696" s="627"/>
      <c r="E696" s="210"/>
      <c r="F696" s="210"/>
      <c r="G696" s="210"/>
      <c r="H696" s="210"/>
      <c r="I696" s="627"/>
      <c r="J696" s="210"/>
      <c r="K696" s="210"/>
      <c r="L696" s="210"/>
      <c r="M696" s="628"/>
      <c r="N696" s="210"/>
      <c r="O696" s="210"/>
      <c r="P696" s="210"/>
      <c r="Q696" s="210"/>
      <c r="R696" s="210"/>
      <c r="S696" s="210"/>
      <c r="T696" s="210"/>
      <c r="U696" s="210"/>
      <c r="V696" s="210"/>
      <c r="W696" s="210"/>
      <c r="X696" s="210"/>
      <c r="Y696" s="210"/>
      <c r="Z696" s="210"/>
    </row>
    <row r="697" ht="12.75" customHeight="1">
      <c r="A697" s="625"/>
      <c r="B697" s="625"/>
      <c r="C697" s="625"/>
      <c r="D697" s="627"/>
      <c r="E697" s="210"/>
      <c r="F697" s="210"/>
      <c r="G697" s="210"/>
      <c r="H697" s="210"/>
      <c r="I697" s="627"/>
      <c r="J697" s="210"/>
      <c r="K697" s="210"/>
      <c r="L697" s="210"/>
      <c r="M697" s="628"/>
      <c r="N697" s="210"/>
      <c r="O697" s="210"/>
      <c r="P697" s="210"/>
      <c r="Q697" s="210"/>
      <c r="R697" s="210"/>
      <c r="S697" s="210"/>
      <c r="T697" s="210"/>
      <c r="U697" s="210"/>
      <c r="V697" s="210"/>
      <c r="W697" s="210"/>
      <c r="X697" s="210"/>
      <c r="Y697" s="210"/>
      <c r="Z697" s="210"/>
    </row>
    <row r="698" ht="12.75" customHeight="1">
      <c r="A698" s="625"/>
      <c r="B698" s="625"/>
      <c r="C698" s="625"/>
      <c r="D698" s="627"/>
      <c r="E698" s="210"/>
      <c r="F698" s="210"/>
      <c r="G698" s="210"/>
      <c r="H698" s="210"/>
      <c r="I698" s="627"/>
      <c r="J698" s="210"/>
      <c r="K698" s="210"/>
      <c r="L698" s="210"/>
      <c r="M698" s="628"/>
      <c r="N698" s="210"/>
      <c r="O698" s="210"/>
      <c r="P698" s="210"/>
      <c r="Q698" s="210"/>
      <c r="R698" s="210"/>
      <c r="S698" s="210"/>
      <c r="T698" s="210"/>
      <c r="U698" s="210"/>
      <c r="V698" s="210"/>
      <c r="W698" s="210"/>
      <c r="X698" s="210"/>
      <c r="Y698" s="210"/>
      <c r="Z698" s="210"/>
    </row>
    <row r="699" ht="12.75" customHeight="1">
      <c r="A699" s="625"/>
      <c r="B699" s="625"/>
      <c r="C699" s="625"/>
      <c r="D699" s="627"/>
      <c r="E699" s="210"/>
      <c r="F699" s="210"/>
      <c r="G699" s="210"/>
      <c r="H699" s="210"/>
      <c r="I699" s="627"/>
      <c r="J699" s="210"/>
      <c r="K699" s="210"/>
      <c r="L699" s="210"/>
      <c r="M699" s="628"/>
      <c r="N699" s="210"/>
      <c r="O699" s="210"/>
      <c r="P699" s="210"/>
      <c r="Q699" s="210"/>
      <c r="R699" s="210"/>
      <c r="S699" s="210"/>
      <c r="T699" s="210"/>
      <c r="U699" s="210"/>
      <c r="V699" s="210"/>
      <c r="W699" s="210"/>
      <c r="X699" s="210"/>
      <c r="Y699" s="210"/>
      <c r="Z699" s="210"/>
    </row>
    <row r="700" ht="12.75" customHeight="1">
      <c r="A700" s="625"/>
      <c r="B700" s="625"/>
      <c r="C700" s="625"/>
      <c r="D700" s="627"/>
      <c r="E700" s="210"/>
      <c r="F700" s="210"/>
      <c r="G700" s="210"/>
      <c r="H700" s="210"/>
      <c r="I700" s="627"/>
      <c r="J700" s="210"/>
      <c r="K700" s="210"/>
      <c r="L700" s="210"/>
      <c r="M700" s="628"/>
      <c r="N700" s="210"/>
      <c r="O700" s="210"/>
      <c r="P700" s="210"/>
      <c r="Q700" s="210"/>
      <c r="R700" s="210"/>
      <c r="S700" s="210"/>
      <c r="T700" s="210"/>
      <c r="U700" s="210"/>
      <c r="V700" s="210"/>
      <c r="W700" s="210"/>
      <c r="X700" s="210"/>
      <c r="Y700" s="210"/>
      <c r="Z700" s="210"/>
    </row>
    <row r="701" ht="12.75" customHeight="1">
      <c r="A701" s="625"/>
      <c r="B701" s="625"/>
      <c r="C701" s="625"/>
      <c r="D701" s="627"/>
      <c r="E701" s="210"/>
      <c r="F701" s="210"/>
      <c r="G701" s="210"/>
      <c r="H701" s="210"/>
      <c r="I701" s="627"/>
      <c r="J701" s="210"/>
      <c r="K701" s="210"/>
      <c r="L701" s="210"/>
      <c r="M701" s="628"/>
      <c r="N701" s="210"/>
      <c r="O701" s="210"/>
      <c r="P701" s="210"/>
      <c r="Q701" s="210"/>
      <c r="R701" s="210"/>
      <c r="S701" s="210"/>
      <c r="T701" s="210"/>
      <c r="U701" s="210"/>
      <c r="V701" s="210"/>
      <c r="W701" s="210"/>
      <c r="X701" s="210"/>
      <c r="Y701" s="210"/>
      <c r="Z701" s="210"/>
    </row>
    <row r="702" ht="12.75" customHeight="1">
      <c r="A702" s="625"/>
      <c r="B702" s="625"/>
      <c r="C702" s="625"/>
      <c r="D702" s="627"/>
      <c r="E702" s="210"/>
      <c r="F702" s="210"/>
      <c r="G702" s="210"/>
      <c r="H702" s="210"/>
      <c r="I702" s="627"/>
      <c r="J702" s="210"/>
      <c r="K702" s="210"/>
      <c r="L702" s="210"/>
      <c r="M702" s="628"/>
      <c r="N702" s="210"/>
      <c r="O702" s="210"/>
      <c r="P702" s="210"/>
      <c r="Q702" s="210"/>
      <c r="R702" s="210"/>
      <c r="S702" s="210"/>
      <c r="T702" s="210"/>
      <c r="U702" s="210"/>
      <c r="V702" s="210"/>
      <c r="W702" s="210"/>
      <c r="X702" s="210"/>
      <c r="Y702" s="210"/>
      <c r="Z702" s="210"/>
    </row>
    <row r="703" ht="12.75" customHeight="1">
      <c r="A703" s="625"/>
      <c r="B703" s="625"/>
      <c r="C703" s="625"/>
      <c r="D703" s="627"/>
      <c r="E703" s="210"/>
      <c r="F703" s="210"/>
      <c r="G703" s="210"/>
      <c r="H703" s="210"/>
      <c r="I703" s="627"/>
      <c r="J703" s="210"/>
      <c r="K703" s="210"/>
      <c r="L703" s="210"/>
      <c r="M703" s="628"/>
      <c r="N703" s="210"/>
      <c r="O703" s="210"/>
      <c r="P703" s="210"/>
      <c r="Q703" s="210"/>
      <c r="R703" s="210"/>
      <c r="S703" s="210"/>
      <c r="T703" s="210"/>
      <c r="U703" s="210"/>
      <c r="V703" s="210"/>
      <c r="W703" s="210"/>
      <c r="X703" s="210"/>
      <c r="Y703" s="210"/>
      <c r="Z703" s="210"/>
    </row>
    <row r="704" ht="12.75" customHeight="1">
      <c r="A704" s="625"/>
      <c r="B704" s="625"/>
      <c r="C704" s="625"/>
      <c r="D704" s="627"/>
      <c r="E704" s="210"/>
      <c r="F704" s="210"/>
      <c r="G704" s="210"/>
      <c r="H704" s="210"/>
      <c r="I704" s="627"/>
      <c r="J704" s="210"/>
      <c r="K704" s="210"/>
      <c r="L704" s="210"/>
      <c r="M704" s="628"/>
      <c r="N704" s="210"/>
      <c r="O704" s="210"/>
      <c r="P704" s="210"/>
      <c r="Q704" s="210"/>
      <c r="R704" s="210"/>
      <c r="S704" s="210"/>
      <c r="T704" s="210"/>
      <c r="U704" s="210"/>
      <c r="V704" s="210"/>
      <c r="W704" s="210"/>
      <c r="X704" s="210"/>
      <c r="Y704" s="210"/>
      <c r="Z704" s="210"/>
    </row>
    <row r="705" ht="12.75" customHeight="1">
      <c r="A705" s="625"/>
      <c r="B705" s="625"/>
      <c r="C705" s="625"/>
      <c r="D705" s="627"/>
      <c r="E705" s="210"/>
      <c r="F705" s="210"/>
      <c r="G705" s="210"/>
      <c r="H705" s="210"/>
      <c r="I705" s="627"/>
      <c r="J705" s="210"/>
      <c r="K705" s="210"/>
      <c r="L705" s="210"/>
      <c r="M705" s="628"/>
      <c r="N705" s="210"/>
      <c r="O705" s="210"/>
      <c r="P705" s="210"/>
      <c r="Q705" s="210"/>
      <c r="R705" s="210"/>
      <c r="S705" s="210"/>
      <c r="T705" s="210"/>
      <c r="U705" s="210"/>
      <c r="V705" s="210"/>
      <c r="W705" s="210"/>
      <c r="X705" s="210"/>
      <c r="Y705" s="210"/>
      <c r="Z705" s="210"/>
    </row>
    <row r="706" ht="12.75" customHeight="1">
      <c r="A706" s="625"/>
      <c r="B706" s="625"/>
      <c r="C706" s="625"/>
      <c r="D706" s="627"/>
      <c r="E706" s="210"/>
      <c r="F706" s="210"/>
      <c r="G706" s="210"/>
      <c r="H706" s="210"/>
      <c r="I706" s="627"/>
      <c r="J706" s="210"/>
      <c r="K706" s="210"/>
      <c r="L706" s="210"/>
      <c r="M706" s="628"/>
      <c r="N706" s="210"/>
      <c r="O706" s="210"/>
      <c r="P706" s="210"/>
      <c r="Q706" s="210"/>
      <c r="R706" s="210"/>
      <c r="S706" s="210"/>
      <c r="T706" s="210"/>
      <c r="U706" s="210"/>
      <c r="V706" s="210"/>
      <c r="W706" s="210"/>
      <c r="X706" s="210"/>
      <c r="Y706" s="210"/>
      <c r="Z706" s="210"/>
    </row>
    <row r="707" ht="12.75" customHeight="1">
      <c r="A707" s="625"/>
      <c r="B707" s="625"/>
      <c r="C707" s="625"/>
      <c r="D707" s="627"/>
      <c r="E707" s="210"/>
      <c r="F707" s="210"/>
      <c r="G707" s="210"/>
      <c r="H707" s="210"/>
      <c r="I707" s="627"/>
      <c r="J707" s="210"/>
      <c r="K707" s="210"/>
      <c r="L707" s="210"/>
      <c r="M707" s="628"/>
      <c r="N707" s="210"/>
      <c r="O707" s="210"/>
      <c r="P707" s="210"/>
      <c r="Q707" s="210"/>
      <c r="R707" s="210"/>
      <c r="S707" s="210"/>
      <c r="T707" s="210"/>
      <c r="U707" s="210"/>
      <c r="V707" s="210"/>
      <c r="W707" s="210"/>
      <c r="X707" s="210"/>
      <c r="Y707" s="210"/>
      <c r="Z707" s="210"/>
    </row>
    <row r="708" ht="12.75" customHeight="1">
      <c r="A708" s="625"/>
      <c r="B708" s="625"/>
      <c r="C708" s="625"/>
      <c r="D708" s="627"/>
      <c r="E708" s="210"/>
      <c r="F708" s="210"/>
      <c r="G708" s="210"/>
      <c r="H708" s="210"/>
      <c r="I708" s="627"/>
      <c r="J708" s="210"/>
      <c r="K708" s="210"/>
      <c r="L708" s="210"/>
      <c r="M708" s="628"/>
      <c r="N708" s="210"/>
      <c r="O708" s="210"/>
      <c r="P708" s="210"/>
      <c r="Q708" s="210"/>
      <c r="R708" s="210"/>
      <c r="S708" s="210"/>
      <c r="T708" s="210"/>
      <c r="U708" s="210"/>
      <c r="V708" s="210"/>
      <c r="W708" s="210"/>
      <c r="X708" s="210"/>
      <c r="Y708" s="210"/>
      <c r="Z708" s="210"/>
    </row>
    <row r="709" ht="12.75" customHeight="1">
      <c r="A709" s="625"/>
      <c r="B709" s="625"/>
      <c r="C709" s="625"/>
      <c r="D709" s="627"/>
      <c r="E709" s="210"/>
      <c r="F709" s="210"/>
      <c r="G709" s="210"/>
      <c r="H709" s="210"/>
      <c r="I709" s="627"/>
      <c r="J709" s="210"/>
      <c r="K709" s="210"/>
      <c r="L709" s="210"/>
      <c r="M709" s="628"/>
      <c r="N709" s="210"/>
      <c r="O709" s="210"/>
      <c r="P709" s="210"/>
      <c r="Q709" s="210"/>
      <c r="R709" s="210"/>
      <c r="S709" s="210"/>
      <c r="T709" s="210"/>
      <c r="U709" s="210"/>
      <c r="V709" s="210"/>
      <c r="W709" s="210"/>
      <c r="X709" s="210"/>
      <c r="Y709" s="210"/>
      <c r="Z709" s="210"/>
    </row>
    <row r="710" ht="12.75" customHeight="1">
      <c r="A710" s="625"/>
      <c r="B710" s="625"/>
      <c r="C710" s="625"/>
      <c r="D710" s="627"/>
      <c r="E710" s="210"/>
      <c r="F710" s="210"/>
      <c r="G710" s="210"/>
      <c r="H710" s="210"/>
      <c r="I710" s="627"/>
      <c r="J710" s="210"/>
      <c r="K710" s="210"/>
      <c r="L710" s="210"/>
      <c r="M710" s="628"/>
      <c r="N710" s="210"/>
      <c r="O710" s="210"/>
      <c r="P710" s="210"/>
      <c r="Q710" s="210"/>
      <c r="R710" s="210"/>
      <c r="S710" s="210"/>
      <c r="T710" s="210"/>
      <c r="U710" s="210"/>
      <c r="V710" s="210"/>
      <c r="W710" s="210"/>
      <c r="X710" s="210"/>
      <c r="Y710" s="210"/>
      <c r="Z710" s="210"/>
    </row>
    <row r="711" ht="12.75" customHeight="1">
      <c r="A711" s="625"/>
      <c r="B711" s="625"/>
      <c r="C711" s="625"/>
      <c r="D711" s="627"/>
      <c r="E711" s="210"/>
      <c r="F711" s="210"/>
      <c r="G711" s="210"/>
      <c r="H711" s="210"/>
      <c r="I711" s="627"/>
      <c r="J711" s="210"/>
      <c r="K711" s="210"/>
      <c r="L711" s="210"/>
      <c r="M711" s="628"/>
      <c r="N711" s="210"/>
      <c r="O711" s="210"/>
      <c r="P711" s="210"/>
      <c r="Q711" s="210"/>
      <c r="R711" s="210"/>
      <c r="S711" s="210"/>
      <c r="T711" s="210"/>
      <c r="U711" s="210"/>
      <c r="V711" s="210"/>
      <c r="W711" s="210"/>
      <c r="X711" s="210"/>
      <c r="Y711" s="210"/>
      <c r="Z711" s="210"/>
    </row>
    <row r="712" ht="12.75" customHeight="1">
      <c r="A712" s="625"/>
      <c r="B712" s="625"/>
      <c r="C712" s="625"/>
      <c r="D712" s="627"/>
      <c r="E712" s="210"/>
      <c r="F712" s="210"/>
      <c r="G712" s="210"/>
      <c r="H712" s="210"/>
      <c r="I712" s="627"/>
      <c r="J712" s="210"/>
      <c r="K712" s="210"/>
      <c r="L712" s="210"/>
      <c r="M712" s="628"/>
      <c r="N712" s="210"/>
      <c r="O712" s="210"/>
      <c r="P712" s="210"/>
      <c r="Q712" s="210"/>
      <c r="R712" s="210"/>
      <c r="S712" s="210"/>
      <c r="T712" s="210"/>
      <c r="U712" s="210"/>
      <c r="V712" s="210"/>
      <c r="W712" s="210"/>
      <c r="X712" s="210"/>
      <c r="Y712" s="210"/>
      <c r="Z712" s="210"/>
    </row>
    <row r="713" ht="12.75" customHeight="1">
      <c r="A713" s="625"/>
      <c r="B713" s="625"/>
      <c r="C713" s="625"/>
      <c r="D713" s="627"/>
      <c r="E713" s="210"/>
      <c r="F713" s="210"/>
      <c r="G713" s="210"/>
      <c r="H713" s="210"/>
      <c r="I713" s="627"/>
      <c r="J713" s="210"/>
      <c r="K713" s="210"/>
      <c r="L713" s="210"/>
      <c r="M713" s="628"/>
      <c r="N713" s="210"/>
      <c r="O713" s="210"/>
      <c r="P713" s="210"/>
      <c r="Q713" s="210"/>
      <c r="R713" s="210"/>
      <c r="S713" s="210"/>
      <c r="T713" s="210"/>
      <c r="U713" s="210"/>
      <c r="V713" s="210"/>
      <c r="W713" s="210"/>
      <c r="X713" s="210"/>
      <c r="Y713" s="210"/>
      <c r="Z713" s="210"/>
    </row>
    <row r="714" ht="12.75" customHeight="1">
      <c r="A714" s="625"/>
      <c r="B714" s="625"/>
      <c r="C714" s="625"/>
      <c r="D714" s="627"/>
      <c r="E714" s="210"/>
      <c r="F714" s="210"/>
      <c r="G714" s="210"/>
      <c r="H714" s="210"/>
      <c r="I714" s="627"/>
      <c r="J714" s="210"/>
      <c r="K714" s="210"/>
      <c r="L714" s="210"/>
      <c r="M714" s="628"/>
      <c r="N714" s="210"/>
      <c r="O714" s="210"/>
      <c r="P714" s="210"/>
      <c r="Q714" s="210"/>
      <c r="R714" s="210"/>
      <c r="S714" s="210"/>
      <c r="T714" s="210"/>
      <c r="U714" s="210"/>
      <c r="V714" s="210"/>
      <c r="W714" s="210"/>
      <c r="X714" s="210"/>
      <c r="Y714" s="210"/>
      <c r="Z714" s="210"/>
    </row>
    <row r="715" ht="12.75" customHeight="1">
      <c r="A715" s="625"/>
      <c r="B715" s="625"/>
      <c r="C715" s="625"/>
      <c r="D715" s="627"/>
      <c r="E715" s="210"/>
      <c r="F715" s="210"/>
      <c r="G715" s="210"/>
      <c r="H715" s="210"/>
      <c r="I715" s="627"/>
      <c r="J715" s="210"/>
      <c r="K715" s="210"/>
      <c r="L715" s="210"/>
      <c r="M715" s="628"/>
      <c r="N715" s="210"/>
      <c r="O715" s="210"/>
      <c r="P715" s="210"/>
      <c r="Q715" s="210"/>
      <c r="R715" s="210"/>
      <c r="S715" s="210"/>
      <c r="T715" s="210"/>
      <c r="U715" s="210"/>
      <c r="V715" s="210"/>
      <c r="W715" s="210"/>
      <c r="X715" s="210"/>
      <c r="Y715" s="210"/>
      <c r="Z715" s="210"/>
    </row>
    <row r="716" ht="12.75" customHeight="1">
      <c r="A716" s="625"/>
      <c r="B716" s="625"/>
      <c r="C716" s="625"/>
      <c r="D716" s="627"/>
      <c r="E716" s="210"/>
      <c r="F716" s="210"/>
      <c r="G716" s="210"/>
      <c r="H716" s="210"/>
      <c r="I716" s="627"/>
      <c r="J716" s="210"/>
      <c r="K716" s="210"/>
      <c r="L716" s="210"/>
      <c r="M716" s="628"/>
      <c r="N716" s="210"/>
      <c r="O716" s="210"/>
      <c r="P716" s="210"/>
      <c r="Q716" s="210"/>
      <c r="R716" s="210"/>
      <c r="S716" s="210"/>
      <c r="T716" s="210"/>
      <c r="U716" s="210"/>
      <c r="V716" s="210"/>
      <c r="W716" s="210"/>
      <c r="X716" s="210"/>
      <c r="Y716" s="210"/>
      <c r="Z716" s="210"/>
    </row>
    <row r="717" ht="12.75" customHeight="1">
      <c r="A717" s="625"/>
      <c r="B717" s="625"/>
      <c r="C717" s="625"/>
      <c r="D717" s="627"/>
      <c r="E717" s="210"/>
      <c r="F717" s="210"/>
      <c r="G717" s="210"/>
      <c r="H717" s="210"/>
      <c r="I717" s="627"/>
      <c r="J717" s="210"/>
      <c r="K717" s="210"/>
      <c r="L717" s="210"/>
      <c r="M717" s="628"/>
      <c r="N717" s="210"/>
      <c r="O717" s="210"/>
      <c r="P717" s="210"/>
      <c r="Q717" s="210"/>
      <c r="R717" s="210"/>
      <c r="S717" s="210"/>
      <c r="T717" s="210"/>
      <c r="U717" s="210"/>
      <c r="V717" s="210"/>
      <c r="W717" s="210"/>
      <c r="X717" s="210"/>
      <c r="Y717" s="210"/>
      <c r="Z717" s="210"/>
    </row>
    <row r="718" ht="12.75" customHeight="1">
      <c r="A718" s="625"/>
      <c r="B718" s="625"/>
      <c r="C718" s="625"/>
      <c r="D718" s="627"/>
      <c r="E718" s="210"/>
      <c r="F718" s="210"/>
      <c r="G718" s="210"/>
      <c r="H718" s="210"/>
      <c r="I718" s="627"/>
      <c r="J718" s="210"/>
      <c r="K718" s="210"/>
      <c r="L718" s="210"/>
      <c r="M718" s="628"/>
      <c r="N718" s="210"/>
      <c r="O718" s="210"/>
      <c r="P718" s="210"/>
      <c r="Q718" s="210"/>
      <c r="R718" s="210"/>
      <c r="S718" s="210"/>
      <c r="T718" s="210"/>
      <c r="U718" s="210"/>
      <c r="V718" s="210"/>
      <c r="W718" s="210"/>
      <c r="X718" s="210"/>
      <c r="Y718" s="210"/>
      <c r="Z718" s="210"/>
    </row>
    <row r="719" ht="12.75" customHeight="1">
      <c r="A719" s="625"/>
      <c r="B719" s="625"/>
      <c r="C719" s="625"/>
      <c r="D719" s="627"/>
      <c r="E719" s="210"/>
      <c r="F719" s="210"/>
      <c r="G719" s="210"/>
      <c r="H719" s="210"/>
      <c r="I719" s="627"/>
      <c r="J719" s="210"/>
      <c r="K719" s="210"/>
      <c r="L719" s="210"/>
      <c r="M719" s="628"/>
      <c r="N719" s="210"/>
      <c r="O719" s="210"/>
      <c r="P719" s="210"/>
      <c r="Q719" s="210"/>
      <c r="R719" s="210"/>
      <c r="S719" s="210"/>
      <c r="T719" s="210"/>
      <c r="U719" s="210"/>
      <c r="V719" s="210"/>
      <c r="W719" s="210"/>
      <c r="X719" s="210"/>
      <c r="Y719" s="210"/>
      <c r="Z719" s="210"/>
    </row>
    <row r="720" ht="12.75" customHeight="1">
      <c r="A720" s="625"/>
      <c r="B720" s="625"/>
      <c r="C720" s="625"/>
      <c r="D720" s="627"/>
      <c r="E720" s="210"/>
      <c r="F720" s="210"/>
      <c r="G720" s="210"/>
      <c r="H720" s="210"/>
      <c r="I720" s="627"/>
      <c r="J720" s="210"/>
      <c r="K720" s="210"/>
      <c r="L720" s="210"/>
      <c r="M720" s="628"/>
      <c r="N720" s="210"/>
      <c r="O720" s="210"/>
      <c r="P720" s="210"/>
      <c r="Q720" s="210"/>
      <c r="R720" s="210"/>
      <c r="S720" s="210"/>
      <c r="T720" s="210"/>
      <c r="U720" s="210"/>
      <c r="V720" s="210"/>
      <c r="W720" s="210"/>
      <c r="X720" s="210"/>
      <c r="Y720" s="210"/>
      <c r="Z720" s="210"/>
    </row>
    <row r="721" ht="12.75" customHeight="1">
      <c r="A721" s="625"/>
      <c r="B721" s="625"/>
      <c r="C721" s="625"/>
      <c r="D721" s="627"/>
      <c r="E721" s="210"/>
      <c r="F721" s="210"/>
      <c r="G721" s="210"/>
      <c r="H721" s="210"/>
      <c r="I721" s="627"/>
      <c r="J721" s="210"/>
      <c r="K721" s="210"/>
      <c r="L721" s="210"/>
      <c r="M721" s="628"/>
      <c r="N721" s="210"/>
      <c r="O721" s="210"/>
      <c r="P721" s="210"/>
      <c r="Q721" s="210"/>
      <c r="R721" s="210"/>
      <c r="S721" s="210"/>
      <c r="T721" s="210"/>
      <c r="U721" s="210"/>
      <c r="V721" s="210"/>
      <c r="W721" s="210"/>
      <c r="X721" s="210"/>
      <c r="Y721" s="210"/>
      <c r="Z721" s="210"/>
    </row>
    <row r="722" ht="12.75" customHeight="1">
      <c r="A722" s="625"/>
      <c r="B722" s="625"/>
      <c r="C722" s="625"/>
      <c r="D722" s="627"/>
      <c r="E722" s="210"/>
      <c r="F722" s="210"/>
      <c r="G722" s="210"/>
      <c r="H722" s="210"/>
      <c r="I722" s="627"/>
      <c r="J722" s="210"/>
      <c r="K722" s="210"/>
      <c r="L722" s="210"/>
      <c r="M722" s="628"/>
      <c r="N722" s="210"/>
      <c r="O722" s="210"/>
      <c r="P722" s="210"/>
      <c r="Q722" s="210"/>
      <c r="R722" s="210"/>
      <c r="S722" s="210"/>
      <c r="T722" s="210"/>
      <c r="U722" s="210"/>
      <c r="V722" s="210"/>
      <c r="W722" s="210"/>
      <c r="X722" s="210"/>
      <c r="Y722" s="210"/>
      <c r="Z722" s="210"/>
    </row>
    <row r="723" ht="12.75" customHeight="1">
      <c r="A723" s="625"/>
      <c r="B723" s="625"/>
      <c r="C723" s="625"/>
      <c r="D723" s="627"/>
      <c r="E723" s="210"/>
      <c r="F723" s="210"/>
      <c r="G723" s="210"/>
      <c r="H723" s="210"/>
      <c r="I723" s="627"/>
      <c r="J723" s="210"/>
      <c r="K723" s="210"/>
      <c r="L723" s="210"/>
      <c r="M723" s="628"/>
      <c r="N723" s="210"/>
      <c r="O723" s="210"/>
      <c r="P723" s="210"/>
      <c r="Q723" s="210"/>
      <c r="R723" s="210"/>
      <c r="S723" s="210"/>
      <c r="T723" s="210"/>
      <c r="U723" s="210"/>
      <c r="V723" s="210"/>
      <c r="W723" s="210"/>
      <c r="X723" s="210"/>
      <c r="Y723" s="210"/>
      <c r="Z723" s="210"/>
    </row>
    <row r="724" ht="12.75" customHeight="1">
      <c r="A724" s="625"/>
      <c r="B724" s="625"/>
      <c r="C724" s="625"/>
      <c r="D724" s="627"/>
      <c r="E724" s="210"/>
      <c r="F724" s="210"/>
      <c r="G724" s="210"/>
      <c r="H724" s="210"/>
      <c r="I724" s="627"/>
      <c r="J724" s="210"/>
      <c r="K724" s="210"/>
      <c r="L724" s="210"/>
      <c r="M724" s="628"/>
      <c r="N724" s="210"/>
      <c r="O724" s="210"/>
      <c r="P724" s="210"/>
      <c r="Q724" s="210"/>
      <c r="R724" s="210"/>
      <c r="S724" s="210"/>
      <c r="T724" s="210"/>
      <c r="U724" s="210"/>
      <c r="V724" s="210"/>
      <c r="W724" s="210"/>
      <c r="X724" s="210"/>
      <c r="Y724" s="210"/>
      <c r="Z724" s="210"/>
    </row>
    <row r="725" ht="12.75" customHeight="1">
      <c r="A725" s="625"/>
      <c r="B725" s="625"/>
      <c r="C725" s="625"/>
      <c r="D725" s="627"/>
      <c r="E725" s="210"/>
      <c r="F725" s="210"/>
      <c r="G725" s="210"/>
      <c r="H725" s="210"/>
      <c r="I725" s="627"/>
      <c r="J725" s="210"/>
      <c r="K725" s="210"/>
      <c r="L725" s="210"/>
      <c r="M725" s="628"/>
      <c r="N725" s="210"/>
      <c r="O725" s="210"/>
      <c r="P725" s="210"/>
      <c r="Q725" s="210"/>
      <c r="R725" s="210"/>
      <c r="S725" s="210"/>
      <c r="T725" s="210"/>
      <c r="U725" s="210"/>
      <c r="V725" s="210"/>
      <c r="W725" s="210"/>
      <c r="X725" s="210"/>
      <c r="Y725" s="210"/>
      <c r="Z725" s="210"/>
    </row>
    <row r="726" ht="12.75" customHeight="1">
      <c r="A726" s="625"/>
      <c r="B726" s="625"/>
      <c r="C726" s="625"/>
      <c r="D726" s="627"/>
      <c r="E726" s="210"/>
      <c r="F726" s="210"/>
      <c r="G726" s="210"/>
      <c r="H726" s="210"/>
      <c r="I726" s="627"/>
      <c r="J726" s="210"/>
      <c r="K726" s="210"/>
      <c r="L726" s="210"/>
      <c r="M726" s="628"/>
      <c r="N726" s="210"/>
      <c r="O726" s="210"/>
      <c r="P726" s="210"/>
      <c r="Q726" s="210"/>
      <c r="R726" s="210"/>
      <c r="S726" s="210"/>
      <c r="T726" s="210"/>
      <c r="U726" s="210"/>
      <c r="V726" s="210"/>
      <c r="W726" s="210"/>
      <c r="X726" s="210"/>
      <c r="Y726" s="210"/>
      <c r="Z726" s="210"/>
    </row>
    <row r="727" ht="12.75" customHeight="1">
      <c r="A727" s="625"/>
      <c r="B727" s="625"/>
      <c r="C727" s="625"/>
      <c r="D727" s="627"/>
      <c r="E727" s="210"/>
      <c r="F727" s="210"/>
      <c r="G727" s="210"/>
      <c r="H727" s="210"/>
      <c r="I727" s="627"/>
      <c r="J727" s="210"/>
      <c r="K727" s="210"/>
      <c r="L727" s="210"/>
      <c r="M727" s="628"/>
      <c r="N727" s="210"/>
      <c r="O727" s="210"/>
      <c r="P727" s="210"/>
      <c r="Q727" s="210"/>
      <c r="R727" s="210"/>
      <c r="S727" s="210"/>
      <c r="T727" s="210"/>
      <c r="U727" s="210"/>
      <c r="V727" s="210"/>
      <c r="W727" s="210"/>
      <c r="X727" s="210"/>
      <c r="Y727" s="210"/>
      <c r="Z727" s="210"/>
    </row>
    <row r="728" ht="12.75" customHeight="1">
      <c r="A728" s="625"/>
      <c r="B728" s="625"/>
      <c r="C728" s="625"/>
      <c r="D728" s="627"/>
      <c r="E728" s="210"/>
      <c r="F728" s="210"/>
      <c r="G728" s="210"/>
      <c r="H728" s="210"/>
      <c r="I728" s="627"/>
      <c r="J728" s="210"/>
      <c r="K728" s="210"/>
      <c r="L728" s="210"/>
      <c r="M728" s="628"/>
      <c r="N728" s="210"/>
      <c r="O728" s="210"/>
      <c r="P728" s="210"/>
      <c r="Q728" s="210"/>
      <c r="R728" s="210"/>
      <c r="S728" s="210"/>
      <c r="T728" s="210"/>
      <c r="U728" s="210"/>
      <c r="V728" s="210"/>
      <c r="W728" s="210"/>
      <c r="X728" s="210"/>
      <c r="Y728" s="210"/>
      <c r="Z728" s="210"/>
    </row>
    <row r="729" ht="12.75" customHeight="1">
      <c r="A729" s="625"/>
      <c r="B729" s="625"/>
      <c r="C729" s="625"/>
      <c r="D729" s="627"/>
      <c r="E729" s="210"/>
      <c r="F729" s="210"/>
      <c r="G729" s="210"/>
      <c r="H729" s="210"/>
      <c r="I729" s="627"/>
      <c r="J729" s="210"/>
      <c r="K729" s="210"/>
      <c r="L729" s="210"/>
      <c r="M729" s="628"/>
      <c r="N729" s="210"/>
      <c r="O729" s="210"/>
      <c r="P729" s="210"/>
      <c r="Q729" s="210"/>
      <c r="R729" s="210"/>
      <c r="S729" s="210"/>
      <c r="T729" s="210"/>
      <c r="U729" s="210"/>
      <c r="V729" s="210"/>
      <c r="W729" s="210"/>
      <c r="X729" s="210"/>
      <c r="Y729" s="210"/>
      <c r="Z729" s="210"/>
    </row>
    <row r="730" ht="12.75" customHeight="1">
      <c r="A730" s="625"/>
      <c r="B730" s="625"/>
      <c r="C730" s="625"/>
      <c r="D730" s="627"/>
      <c r="E730" s="210"/>
      <c r="F730" s="210"/>
      <c r="G730" s="210"/>
      <c r="H730" s="210"/>
      <c r="I730" s="627"/>
      <c r="J730" s="210"/>
      <c r="K730" s="210"/>
      <c r="L730" s="210"/>
      <c r="M730" s="628"/>
      <c r="N730" s="210"/>
      <c r="O730" s="210"/>
      <c r="P730" s="210"/>
      <c r="Q730" s="210"/>
      <c r="R730" s="210"/>
      <c r="S730" s="210"/>
      <c r="T730" s="210"/>
      <c r="U730" s="210"/>
      <c r="V730" s="210"/>
      <c r="W730" s="210"/>
      <c r="X730" s="210"/>
      <c r="Y730" s="210"/>
      <c r="Z730" s="210"/>
    </row>
    <row r="731" ht="12.75" customHeight="1">
      <c r="A731" s="625"/>
      <c r="B731" s="625"/>
      <c r="C731" s="625"/>
      <c r="D731" s="627"/>
      <c r="E731" s="210"/>
      <c r="F731" s="210"/>
      <c r="G731" s="210"/>
      <c r="H731" s="210"/>
      <c r="I731" s="627"/>
      <c r="J731" s="210"/>
      <c r="K731" s="210"/>
      <c r="L731" s="210"/>
      <c r="M731" s="628"/>
      <c r="N731" s="210"/>
      <c r="O731" s="210"/>
      <c r="P731" s="210"/>
      <c r="Q731" s="210"/>
      <c r="R731" s="210"/>
      <c r="S731" s="210"/>
      <c r="T731" s="210"/>
      <c r="U731" s="210"/>
      <c r="V731" s="210"/>
      <c r="W731" s="210"/>
      <c r="X731" s="210"/>
      <c r="Y731" s="210"/>
      <c r="Z731" s="210"/>
    </row>
    <row r="732" ht="12.75" customHeight="1">
      <c r="A732" s="625"/>
      <c r="B732" s="625"/>
      <c r="C732" s="625"/>
      <c r="D732" s="627"/>
      <c r="E732" s="210"/>
      <c r="F732" s="210"/>
      <c r="G732" s="210"/>
      <c r="H732" s="210"/>
      <c r="I732" s="627"/>
      <c r="J732" s="210"/>
      <c r="K732" s="210"/>
      <c r="L732" s="210"/>
      <c r="M732" s="628"/>
      <c r="N732" s="210"/>
      <c r="O732" s="210"/>
      <c r="P732" s="210"/>
      <c r="Q732" s="210"/>
      <c r="R732" s="210"/>
      <c r="S732" s="210"/>
      <c r="T732" s="210"/>
      <c r="U732" s="210"/>
      <c r="V732" s="210"/>
      <c r="W732" s="210"/>
      <c r="X732" s="210"/>
      <c r="Y732" s="210"/>
      <c r="Z732" s="210"/>
    </row>
    <row r="733" ht="12.75" customHeight="1">
      <c r="A733" s="625"/>
      <c r="B733" s="625"/>
      <c r="C733" s="625"/>
      <c r="D733" s="627"/>
      <c r="E733" s="210"/>
      <c r="F733" s="210"/>
      <c r="G733" s="210"/>
      <c r="H733" s="210"/>
      <c r="I733" s="627"/>
      <c r="J733" s="210"/>
      <c r="K733" s="210"/>
      <c r="L733" s="210"/>
      <c r="M733" s="628"/>
      <c r="N733" s="210"/>
      <c r="O733" s="210"/>
      <c r="P733" s="210"/>
      <c r="Q733" s="210"/>
      <c r="R733" s="210"/>
      <c r="S733" s="210"/>
      <c r="T733" s="210"/>
      <c r="U733" s="210"/>
      <c r="V733" s="210"/>
      <c r="W733" s="210"/>
      <c r="X733" s="210"/>
      <c r="Y733" s="210"/>
      <c r="Z733" s="210"/>
    </row>
    <row r="734" ht="12.75" customHeight="1">
      <c r="A734" s="625"/>
      <c r="B734" s="625"/>
      <c r="C734" s="625"/>
      <c r="D734" s="627"/>
      <c r="E734" s="210"/>
      <c r="F734" s="210"/>
      <c r="G734" s="210"/>
      <c r="H734" s="210"/>
      <c r="I734" s="627"/>
      <c r="J734" s="210"/>
      <c r="K734" s="210"/>
      <c r="L734" s="210"/>
      <c r="M734" s="628"/>
      <c r="N734" s="210"/>
      <c r="O734" s="210"/>
      <c r="P734" s="210"/>
      <c r="Q734" s="210"/>
      <c r="R734" s="210"/>
      <c r="S734" s="210"/>
      <c r="T734" s="210"/>
      <c r="U734" s="210"/>
      <c r="V734" s="210"/>
      <c r="W734" s="210"/>
      <c r="X734" s="210"/>
      <c r="Y734" s="210"/>
      <c r="Z734" s="210"/>
    </row>
    <row r="735" ht="12.75" customHeight="1">
      <c r="A735" s="625"/>
      <c r="B735" s="625"/>
      <c r="C735" s="625"/>
      <c r="D735" s="627"/>
      <c r="E735" s="210"/>
      <c r="F735" s="210"/>
      <c r="G735" s="210"/>
      <c r="H735" s="210"/>
      <c r="I735" s="627"/>
      <c r="J735" s="210"/>
      <c r="K735" s="210"/>
      <c r="L735" s="210"/>
      <c r="M735" s="628"/>
      <c r="N735" s="210"/>
      <c r="O735" s="210"/>
      <c r="P735" s="210"/>
      <c r="Q735" s="210"/>
      <c r="R735" s="210"/>
      <c r="S735" s="210"/>
      <c r="T735" s="210"/>
      <c r="U735" s="210"/>
      <c r="V735" s="210"/>
      <c r="W735" s="210"/>
      <c r="X735" s="210"/>
      <c r="Y735" s="210"/>
      <c r="Z735" s="210"/>
    </row>
    <row r="736" ht="12.75" customHeight="1">
      <c r="A736" s="625"/>
      <c r="B736" s="625"/>
      <c r="C736" s="625"/>
      <c r="D736" s="627"/>
      <c r="E736" s="210"/>
      <c r="F736" s="210"/>
      <c r="G736" s="210"/>
      <c r="H736" s="210"/>
      <c r="I736" s="627"/>
      <c r="J736" s="210"/>
      <c r="K736" s="210"/>
      <c r="L736" s="210"/>
      <c r="M736" s="628"/>
      <c r="N736" s="210"/>
      <c r="O736" s="210"/>
      <c r="P736" s="210"/>
      <c r="Q736" s="210"/>
      <c r="R736" s="210"/>
      <c r="S736" s="210"/>
      <c r="T736" s="210"/>
      <c r="U736" s="210"/>
      <c r="V736" s="210"/>
      <c r="W736" s="210"/>
      <c r="X736" s="210"/>
      <c r="Y736" s="210"/>
      <c r="Z736" s="210"/>
    </row>
    <row r="737" ht="12.75" customHeight="1">
      <c r="A737" s="625"/>
      <c r="B737" s="625"/>
      <c r="C737" s="625"/>
      <c r="D737" s="627"/>
      <c r="E737" s="210"/>
      <c r="F737" s="210"/>
      <c r="G737" s="210"/>
      <c r="H737" s="210"/>
      <c r="I737" s="627"/>
      <c r="J737" s="210"/>
      <c r="K737" s="210"/>
      <c r="L737" s="210"/>
      <c r="M737" s="628"/>
      <c r="N737" s="210"/>
      <c r="O737" s="210"/>
      <c r="P737" s="210"/>
      <c r="Q737" s="210"/>
      <c r="R737" s="210"/>
      <c r="S737" s="210"/>
      <c r="T737" s="210"/>
      <c r="U737" s="210"/>
      <c r="V737" s="210"/>
      <c r="W737" s="210"/>
      <c r="X737" s="210"/>
      <c r="Y737" s="210"/>
      <c r="Z737" s="210"/>
    </row>
    <row r="738" ht="12.75" customHeight="1">
      <c r="A738" s="625"/>
      <c r="B738" s="625"/>
      <c r="C738" s="625"/>
      <c r="D738" s="627"/>
      <c r="E738" s="210"/>
      <c r="F738" s="210"/>
      <c r="G738" s="210"/>
      <c r="H738" s="210"/>
      <c r="I738" s="627"/>
      <c r="J738" s="210"/>
      <c r="K738" s="210"/>
      <c r="L738" s="210"/>
      <c r="M738" s="628"/>
      <c r="N738" s="210"/>
      <c r="O738" s="210"/>
      <c r="P738" s="210"/>
      <c r="Q738" s="210"/>
      <c r="R738" s="210"/>
      <c r="S738" s="210"/>
      <c r="T738" s="210"/>
      <c r="U738" s="210"/>
      <c r="V738" s="210"/>
      <c r="W738" s="210"/>
      <c r="X738" s="210"/>
      <c r="Y738" s="210"/>
      <c r="Z738" s="210"/>
    </row>
    <row r="739" ht="12.75" customHeight="1">
      <c r="A739" s="625"/>
      <c r="B739" s="625"/>
      <c r="C739" s="625"/>
      <c r="D739" s="627"/>
      <c r="E739" s="210"/>
      <c r="F739" s="210"/>
      <c r="G739" s="210"/>
      <c r="H739" s="210"/>
      <c r="I739" s="627"/>
      <c r="J739" s="210"/>
      <c r="K739" s="210"/>
      <c r="L739" s="210"/>
      <c r="M739" s="628"/>
      <c r="N739" s="210"/>
      <c r="O739" s="210"/>
      <c r="P739" s="210"/>
      <c r="Q739" s="210"/>
      <c r="R739" s="210"/>
      <c r="S739" s="210"/>
      <c r="T739" s="210"/>
      <c r="U739" s="210"/>
      <c r="V739" s="210"/>
      <c r="W739" s="210"/>
      <c r="X739" s="210"/>
      <c r="Y739" s="210"/>
      <c r="Z739" s="210"/>
    </row>
    <row r="740" ht="12.75" customHeight="1">
      <c r="A740" s="625"/>
      <c r="B740" s="625"/>
      <c r="C740" s="625"/>
      <c r="D740" s="627"/>
      <c r="E740" s="210"/>
      <c r="F740" s="210"/>
      <c r="G740" s="210"/>
      <c r="H740" s="210"/>
      <c r="I740" s="627"/>
      <c r="J740" s="210"/>
      <c r="K740" s="210"/>
      <c r="L740" s="210"/>
      <c r="M740" s="628"/>
      <c r="N740" s="210"/>
      <c r="O740" s="210"/>
      <c r="P740" s="210"/>
      <c r="Q740" s="210"/>
      <c r="R740" s="210"/>
      <c r="S740" s="210"/>
      <c r="T740" s="210"/>
      <c r="U740" s="210"/>
      <c r="V740" s="210"/>
      <c r="W740" s="210"/>
      <c r="X740" s="210"/>
      <c r="Y740" s="210"/>
      <c r="Z740" s="210"/>
    </row>
    <row r="741" ht="12.75" customHeight="1">
      <c r="A741" s="625"/>
      <c r="B741" s="625"/>
      <c r="C741" s="625"/>
      <c r="D741" s="627"/>
      <c r="E741" s="210"/>
      <c r="F741" s="210"/>
      <c r="G741" s="210"/>
      <c r="H741" s="210"/>
      <c r="I741" s="627"/>
      <c r="J741" s="210"/>
      <c r="K741" s="210"/>
      <c r="L741" s="210"/>
      <c r="M741" s="628"/>
      <c r="N741" s="210"/>
      <c r="O741" s="210"/>
      <c r="P741" s="210"/>
      <c r="Q741" s="210"/>
      <c r="R741" s="210"/>
      <c r="S741" s="210"/>
      <c r="T741" s="210"/>
      <c r="U741" s="210"/>
      <c r="V741" s="210"/>
      <c r="W741" s="210"/>
      <c r="X741" s="210"/>
      <c r="Y741" s="210"/>
      <c r="Z741" s="210"/>
    </row>
    <row r="742" ht="12.75" customHeight="1">
      <c r="A742" s="625"/>
      <c r="B742" s="625"/>
      <c r="C742" s="625"/>
      <c r="D742" s="627"/>
      <c r="E742" s="210"/>
      <c r="F742" s="210"/>
      <c r="G742" s="210"/>
      <c r="H742" s="210"/>
      <c r="I742" s="627"/>
      <c r="J742" s="210"/>
      <c r="K742" s="210"/>
      <c r="L742" s="210"/>
      <c r="M742" s="628"/>
      <c r="N742" s="210"/>
      <c r="O742" s="210"/>
      <c r="P742" s="210"/>
      <c r="Q742" s="210"/>
      <c r="R742" s="210"/>
      <c r="S742" s="210"/>
      <c r="T742" s="210"/>
      <c r="U742" s="210"/>
      <c r="V742" s="210"/>
      <c r="W742" s="210"/>
      <c r="X742" s="210"/>
      <c r="Y742" s="210"/>
      <c r="Z742" s="210"/>
    </row>
    <row r="743" ht="12.75" customHeight="1">
      <c r="A743" s="625"/>
      <c r="B743" s="625"/>
      <c r="C743" s="625"/>
      <c r="D743" s="627"/>
      <c r="E743" s="210"/>
      <c r="F743" s="210"/>
      <c r="G743" s="210"/>
      <c r="H743" s="210"/>
      <c r="I743" s="627"/>
      <c r="J743" s="210"/>
      <c r="K743" s="210"/>
      <c r="L743" s="210"/>
      <c r="M743" s="628"/>
      <c r="N743" s="210"/>
      <c r="O743" s="210"/>
      <c r="P743" s="210"/>
      <c r="Q743" s="210"/>
      <c r="R743" s="210"/>
      <c r="S743" s="210"/>
      <c r="T743" s="210"/>
      <c r="U743" s="210"/>
      <c r="V743" s="210"/>
      <c r="W743" s="210"/>
      <c r="X743" s="210"/>
      <c r="Y743" s="210"/>
      <c r="Z743" s="210"/>
    </row>
    <row r="744" ht="12.75" customHeight="1">
      <c r="A744" s="625"/>
      <c r="B744" s="625"/>
      <c r="C744" s="625"/>
      <c r="D744" s="627"/>
      <c r="E744" s="210"/>
      <c r="F744" s="210"/>
      <c r="G744" s="210"/>
      <c r="H744" s="210"/>
      <c r="I744" s="627"/>
      <c r="J744" s="210"/>
      <c r="K744" s="210"/>
      <c r="L744" s="210"/>
      <c r="M744" s="628"/>
      <c r="N744" s="210"/>
      <c r="O744" s="210"/>
      <c r="P744" s="210"/>
      <c r="Q744" s="210"/>
      <c r="R744" s="210"/>
      <c r="S744" s="210"/>
      <c r="T744" s="210"/>
      <c r="U744" s="210"/>
      <c r="V744" s="210"/>
      <c r="W744" s="210"/>
      <c r="X744" s="210"/>
      <c r="Y744" s="210"/>
      <c r="Z744" s="210"/>
    </row>
    <row r="745" ht="12.75" customHeight="1">
      <c r="A745" s="625"/>
      <c r="B745" s="625"/>
      <c r="C745" s="625"/>
      <c r="D745" s="627"/>
      <c r="E745" s="210"/>
      <c r="F745" s="210"/>
      <c r="G745" s="210"/>
      <c r="H745" s="210"/>
      <c r="I745" s="627"/>
      <c r="J745" s="210"/>
      <c r="K745" s="210"/>
      <c r="L745" s="210"/>
      <c r="M745" s="628"/>
      <c r="N745" s="210"/>
      <c r="O745" s="210"/>
      <c r="P745" s="210"/>
      <c r="Q745" s="210"/>
      <c r="R745" s="210"/>
      <c r="S745" s="210"/>
      <c r="T745" s="210"/>
      <c r="U745" s="210"/>
      <c r="V745" s="210"/>
      <c r="W745" s="210"/>
      <c r="X745" s="210"/>
      <c r="Y745" s="210"/>
      <c r="Z745" s="210"/>
    </row>
    <row r="746" ht="12.75" customHeight="1">
      <c r="A746" s="625"/>
      <c r="B746" s="625"/>
      <c r="C746" s="625"/>
      <c r="D746" s="627"/>
      <c r="E746" s="210"/>
      <c r="F746" s="210"/>
      <c r="G746" s="210"/>
      <c r="H746" s="210"/>
      <c r="I746" s="627"/>
      <c r="J746" s="210"/>
      <c r="K746" s="210"/>
      <c r="L746" s="210"/>
      <c r="M746" s="628"/>
      <c r="N746" s="210"/>
      <c r="O746" s="210"/>
      <c r="P746" s="210"/>
      <c r="Q746" s="210"/>
      <c r="R746" s="210"/>
      <c r="S746" s="210"/>
      <c r="T746" s="210"/>
      <c r="U746" s="210"/>
      <c r="V746" s="210"/>
      <c r="W746" s="210"/>
      <c r="X746" s="210"/>
      <c r="Y746" s="210"/>
      <c r="Z746" s="210"/>
    </row>
    <row r="747" ht="12.75" customHeight="1">
      <c r="A747" s="625"/>
      <c r="B747" s="625"/>
      <c r="C747" s="625"/>
      <c r="D747" s="627"/>
      <c r="E747" s="210"/>
      <c r="F747" s="210"/>
      <c r="G747" s="210"/>
      <c r="H747" s="210"/>
      <c r="I747" s="627"/>
      <c r="J747" s="210"/>
      <c r="K747" s="210"/>
      <c r="L747" s="210"/>
      <c r="M747" s="628"/>
      <c r="N747" s="210"/>
      <c r="O747" s="210"/>
      <c r="P747" s="210"/>
      <c r="Q747" s="210"/>
      <c r="R747" s="210"/>
      <c r="S747" s="210"/>
      <c r="T747" s="210"/>
      <c r="U747" s="210"/>
      <c r="V747" s="210"/>
      <c r="W747" s="210"/>
      <c r="X747" s="210"/>
      <c r="Y747" s="210"/>
      <c r="Z747" s="210"/>
    </row>
    <row r="748" ht="12.75" customHeight="1">
      <c r="A748" s="625"/>
      <c r="B748" s="625"/>
      <c r="C748" s="625"/>
      <c r="D748" s="627"/>
      <c r="E748" s="210"/>
      <c r="F748" s="210"/>
      <c r="G748" s="210"/>
      <c r="H748" s="210"/>
      <c r="I748" s="627"/>
      <c r="J748" s="210"/>
      <c r="K748" s="210"/>
      <c r="L748" s="210"/>
      <c r="M748" s="628"/>
      <c r="N748" s="210"/>
      <c r="O748" s="210"/>
      <c r="P748" s="210"/>
      <c r="Q748" s="210"/>
      <c r="R748" s="210"/>
      <c r="S748" s="210"/>
      <c r="T748" s="210"/>
      <c r="U748" s="210"/>
      <c r="V748" s="210"/>
      <c r="W748" s="210"/>
      <c r="X748" s="210"/>
      <c r="Y748" s="210"/>
      <c r="Z748" s="210"/>
    </row>
    <row r="749" ht="12.75" customHeight="1">
      <c r="A749" s="625"/>
      <c r="B749" s="625"/>
      <c r="C749" s="625"/>
      <c r="D749" s="627"/>
      <c r="E749" s="210"/>
      <c r="F749" s="210"/>
      <c r="G749" s="210"/>
      <c r="H749" s="210"/>
      <c r="I749" s="627"/>
      <c r="J749" s="210"/>
      <c r="K749" s="210"/>
      <c r="L749" s="210"/>
      <c r="M749" s="628"/>
      <c r="N749" s="210"/>
      <c r="O749" s="210"/>
      <c r="P749" s="210"/>
      <c r="Q749" s="210"/>
      <c r="R749" s="210"/>
      <c r="S749" s="210"/>
      <c r="T749" s="210"/>
      <c r="U749" s="210"/>
      <c r="V749" s="210"/>
      <c r="W749" s="210"/>
      <c r="X749" s="210"/>
      <c r="Y749" s="210"/>
      <c r="Z749" s="210"/>
    </row>
    <row r="750" ht="12.75" customHeight="1">
      <c r="A750" s="625"/>
      <c r="B750" s="625"/>
      <c r="C750" s="625"/>
      <c r="D750" s="627"/>
      <c r="E750" s="210"/>
      <c r="F750" s="210"/>
      <c r="G750" s="210"/>
      <c r="H750" s="210"/>
      <c r="I750" s="627"/>
      <c r="J750" s="210"/>
      <c r="K750" s="210"/>
      <c r="L750" s="210"/>
      <c r="M750" s="628"/>
      <c r="N750" s="210"/>
      <c r="O750" s="210"/>
      <c r="P750" s="210"/>
      <c r="Q750" s="210"/>
      <c r="R750" s="210"/>
      <c r="S750" s="210"/>
      <c r="T750" s="210"/>
      <c r="U750" s="210"/>
      <c r="V750" s="210"/>
      <c r="W750" s="210"/>
      <c r="X750" s="210"/>
      <c r="Y750" s="210"/>
      <c r="Z750" s="210"/>
    </row>
    <row r="751" ht="12.75" customHeight="1">
      <c r="A751" s="625"/>
      <c r="B751" s="625"/>
      <c r="C751" s="625"/>
      <c r="D751" s="627"/>
      <c r="E751" s="210"/>
      <c r="F751" s="210"/>
      <c r="G751" s="210"/>
      <c r="H751" s="210"/>
      <c r="I751" s="627"/>
      <c r="J751" s="210"/>
      <c r="K751" s="210"/>
      <c r="L751" s="210"/>
      <c r="M751" s="628"/>
      <c r="N751" s="210"/>
      <c r="O751" s="210"/>
      <c r="P751" s="210"/>
      <c r="Q751" s="210"/>
      <c r="R751" s="210"/>
      <c r="S751" s="210"/>
      <c r="T751" s="210"/>
      <c r="U751" s="210"/>
      <c r="V751" s="210"/>
      <c r="W751" s="210"/>
      <c r="X751" s="210"/>
      <c r="Y751" s="210"/>
      <c r="Z751" s="210"/>
    </row>
    <row r="752" ht="12.75" customHeight="1">
      <c r="A752" s="625"/>
      <c r="B752" s="625"/>
      <c r="C752" s="625"/>
      <c r="D752" s="627"/>
      <c r="E752" s="210"/>
      <c r="F752" s="210"/>
      <c r="G752" s="210"/>
      <c r="H752" s="210"/>
      <c r="I752" s="627"/>
      <c r="J752" s="210"/>
      <c r="K752" s="210"/>
      <c r="L752" s="210"/>
      <c r="M752" s="628"/>
      <c r="N752" s="210"/>
      <c r="O752" s="210"/>
      <c r="P752" s="210"/>
      <c r="Q752" s="210"/>
      <c r="R752" s="210"/>
      <c r="S752" s="210"/>
      <c r="T752" s="210"/>
      <c r="U752" s="210"/>
      <c r="V752" s="210"/>
      <c r="W752" s="210"/>
      <c r="X752" s="210"/>
      <c r="Y752" s="210"/>
      <c r="Z752" s="210"/>
    </row>
    <row r="753" ht="12.75" customHeight="1">
      <c r="A753" s="625"/>
      <c r="B753" s="625"/>
      <c r="C753" s="625"/>
      <c r="D753" s="627"/>
      <c r="E753" s="210"/>
      <c r="F753" s="210"/>
      <c r="G753" s="210"/>
      <c r="H753" s="210"/>
      <c r="I753" s="627"/>
      <c r="J753" s="210"/>
      <c r="K753" s="210"/>
      <c r="L753" s="210"/>
      <c r="M753" s="628"/>
      <c r="N753" s="210"/>
      <c r="O753" s="210"/>
      <c r="P753" s="210"/>
      <c r="Q753" s="210"/>
      <c r="R753" s="210"/>
      <c r="S753" s="210"/>
      <c r="T753" s="210"/>
      <c r="U753" s="210"/>
      <c r="V753" s="210"/>
      <c r="W753" s="210"/>
      <c r="X753" s="210"/>
      <c r="Y753" s="210"/>
      <c r="Z753" s="210"/>
    </row>
    <row r="754" ht="12.75" customHeight="1">
      <c r="A754" s="625"/>
      <c r="B754" s="625"/>
      <c r="C754" s="625"/>
      <c r="D754" s="627"/>
      <c r="E754" s="210"/>
      <c r="F754" s="210"/>
      <c r="G754" s="210"/>
      <c r="H754" s="210"/>
      <c r="I754" s="627"/>
      <c r="J754" s="210"/>
      <c r="K754" s="210"/>
      <c r="L754" s="210"/>
      <c r="M754" s="628"/>
      <c r="N754" s="210"/>
      <c r="O754" s="210"/>
      <c r="P754" s="210"/>
      <c r="Q754" s="210"/>
      <c r="R754" s="210"/>
      <c r="S754" s="210"/>
      <c r="T754" s="210"/>
      <c r="U754" s="210"/>
      <c r="V754" s="210"/>
      <c r="W754" s="210"/>
      <c r="X754" s="210"/>
      <c r="Y754" s="210"/>
      <c r="Z754" s="210"/>
    </row>
    <row r="755" ht="12.75" customHeight="1">
      <c r="A755" s="625"/>
      <c r="B755" s="625"/>
      <c r="C755" s="625"/>
      <c r="D755" s="627"/>
      <c r="E755" s="210"/>
      <c r="F755" s="210"/>
      <c r="G755" s="210"/>
      <c r="H755" s="210"/>
      <c r="I755" s="627"/>
      <c r="J755" s="210"/>
      <c r="K755" s="210"/>
      <c r="L755" s="210"/>
      <c r="M755" s="628"/>
      <c r="N755" s="210"/>
      <c r="O755" s="210"/>
      <c r="P755" s="210"/>
      <c r="Q755" s="210"/>
      <c r="R755" s="210"/>
      <c r="S755" s="210"/>
      <c r="T755" s="210"/>
      <c r="U755" s="210"/>
      <c r="V755" s="210"/>
      <c r="W755" s="210"/>
      <c r="X755" s="210"/>
      <c r="Y755" s="210"/>
      <c r="Z755" s="210"/>
    </row>
    <row r="756" ht="12.75" customHeight="1">
      <c r="A756" s="625"/>
      <c r="B756" s="625"/>
      <c r="C756" s="625"/>
      <c r="D756" s="627"/>
      <c r="E756" s="210"/>
      <c r="F756" s="210"/>
      <c r="G756" s="210"/>
      <c r="H756" s="210"/>
      <c r="I756" s="627"/>
      <c r="J756" s="210"/>
      <c r="K756" s="210"/>
      <c r="L756" s="210"/>
      <c r="M756" s="628"/>
      <c r="N756" s="210"/>
      <c r="O756" s="210"/>
      <c r="P756" s="210"/>
      <c r="Q756" s="210"/>
      <c r="R756" s="210"/>
      <c r="S756" s="210"/>
      <c r="T756" s="210"/>
      <c r="U756" s="210"/>
      <c r="V756" s="210"/>
      <c r="W756" s="210"/>
      <c r="X756" s="210"/>
      <c r="Y756" s="210"/>
      <c r="Z756" s="210"/>
    </row>
    <row r="757" ht="12.75" customHeight="1">
      <c r="A757" s="625"/>
      <c r="B757" s="625"/>
      <c r="C757" s="625"/>
      <c r="D757" s="627"/>
      <c r="E757" s="210"/>
      <c r="F757" s="210"/>
      <c r="G757" s="210"/>
      <c r="H757" s="210"/>
      <c r="I757" s="627"/>
      <c r="J757" s="210"/>
      <c r="K757" s="210"/>
      <c r="L757" s="210"/>
      <c r="M757" s="628"/>
      <c r="N757" s="210"/>
      <c r="O757" s="210"/>
      <c r="P757" s="210"/>
      <c r="Q757" s="210"/>
      <c r="R757" s="210"/>
      <c r="S757" s="210"/>
      <c r="T757" s="210"/>
      <c r="U757" s="210"/>
      <c r="V757" s="210"/>
      <c r="W757" s="210"/>
      <c r="X757" s="210"/>
      <c r="Y757" s="210"/>
      <c r="Z757" s="210"/>
    </row>
    <row r="758" ht="12.75" customHeight="1">
      <c r="A758" s="625"/>
      <c r="B758" s="625"/>
      <c r="C758" s="625"/>
      <c r="D758" s="627"/>
      <c r="E758" s="210"/>
      <c r="F758" s="210"/>
      <c r="G758" s="210"/>
      <c r="H758" s="210"/>
      <c r="I758" s="627"/>
      <c r="J758" s="210"/>
      <c r="K758" s="210"/>
      <c r="L758" s="210"/>
      <c r="M758" s="628"/>
      <c r="N758" s="210"/>
      <c r="O758" s="210"/>
      <c r="P758" s="210"/>
      <c r="Q758" s="210"/>
      <c r="R758" s="210"/>
      <c r="S758" s="210"/>
      <c r="T758" s="210"/>
      <c r="U758" s="210"/>
      <c r="V758" s="210"/>
      <c r="W758" s="210"/>
      <c r="X758" s="210"/>
      <c r="Y758" s="210"/>
      <c r="Z758" s="210"/>
    </row>
    <row r="759" ht="12.75" customHeight="1">
      <c r="A759" s="625"/>
      <c r="B759" s="625"/>
      <c r="C759" s="625"/>
      <c r="D759" s="627"/>
      <c r="E759" s="210"/>
      <c r="F759" s="210"/>
      <c r="G759" s="210"/>
      <c r="H759" s="210"/>
      <c r="I759" s="627"/>
      <c r="J759" s="210"/>
      <c r="K759" s="210"/>
      <c r="L759" s="210"/>
      <c r="M759" s="628"/>
      <c r="N759" s="210"/>
      <c r="O759" s="210"/>
      <c r="P759" s="210"/>
      <c r="Q759" s="210"/>
      <c r="R759" s="210"/>
      <c r="S759" s="210"/>
      <c r="T759" s="210"/>
      <c r="U759" s="210"/>
      <c r="V759" s="210"/>
      <c r="W759" s="210"/>
      <c r="X759" s="210"/>
      <c r="Y759" s="210"/>
      <c r="Z759" s="210"/>
    </row>
    <row r="760" ht="12.75" customHeight="1">
      <c r="A760" s="625"/>
      <c r="B760" s="625"/>
      <c r="C760" s="625"/>
      <c r="D760" s="627"/>
      <c r="E760" s="210"/>
      <c r="F760" s="210"/>
      <c r="G760" s="210"/>
      <c r="H760" s="210"/>
      <c r="I760" s="627"/>
      <c r="J760" s="210"/>
      <c r="K760" s="210"/>
      <c r="L760" s="210"/>
      <c r="M760" s="628"/>
      <c r="N760" s="210"/>
      <c r="O760" s="210"/>
      <c r="P760" s="210"/>
      <c r="Q760" s="210"/>
      <c r="R760" s="210"/>
      <c r="S760" s="210"/>
      <c r="T760" s="210"/>
      <c r="U760" s="210"/>
      <c r="V760" s="210"/>
      <c r="W760" s="210"/>
      <c r="X760" s="210"/>
      <c r="Y760" s="210"/>
      <c r="Z760" s="210"/>
    </row>
    <row r="761" ht="12.75" customHeight="1">
      <c r="A761" s="625"/>
      <c r="B761" s="625"/>
      <c r="C761" s="625"/>
      <c r="D761" s="627"/>
      <c r="E761" s="210"/>
      <c r="F761" s="210"/>
      <c r="G761" s="210"/>
      <c r="H761" s="210"/>
      <c r="I761" s="627"/>
      <c r="J761" s="210"/>
      <c r="K761" s="210"/>
      <c r="L761" s="210"/>
      <c r="M761" s="628"/>
      <c r="N761" s="210"/>
      <c r="O761" s="210"/>
      <c r="P761" s="210"/>
      <c r="Q761" s="210"/>
      <c r="R761" s="210"/>
      <c r="S761" s="210"/>
      <c r="T761" s="210"/>
      <c r="U761" s="210"/>
      <c r="V761" s="210"/>
      <c r="W761" s="210"/>
      <c r="X761" s="210"/>
      <c r="Y761" s="210"/>
      <c r="Z761" s="210"/>
    </row>
    <row r="762" ht="12.75" customHeight="1">
      <c r="A762" s="625"/>
      <c r="B762" s="625"/>
      <c r="C762" s="625"/>
      <c r="D762" s="627"/>
      <c r="E762" s="210"/>
      <c r="F762" s="210"/>
      <c r="G762" s="210"/>
      <c r="H762" s="210"/>
      <c r="I762" s="627"/>
      <c r="J762" s="210"/>
      <c r="K762" s="210"/>
      <c r="L762" s="210"/>
      <c r="M762" s="628"/>
      <c r="N762" s="210"/>
      <c r="O762" s="210"/>
      <c r="P762" s="210"/>
      <c r="Q762" s="210"/>
      <c r="R762" s="210"/>
      <c r="S762" s="210"/>
      <c r="T762" s="210"/>
      <c r="U762" s="210"/>
      <c r="V762" s="210"/>
      <c r="W762" s="210"/>
      <c r="X762" s="210"/>
      <c r="Y762" s="210"/>
      <c r="Z762" s="210"/>
    </row>
    <row r="763" ht="12.75" customHeight="1">
      <c r="A763" s="625"/>
      <c r="B763" s="625"/>
      <c r="C763" s="625"/>
      <c r="D763" s="627"/>
      <c r="E763" s="210"/>
      <c r="F763" s="210"/>
      <c r="G763" s="210"/>
      <c r="H763" s="210"/>
      <c r="I763" s="627"/>
      <c r="J763" s="210"/>
      <c r="K763" s="210"/>
      <c r="L763" s="210"/>
      <c r="M763" s="628"/>
      <c r="N763" s="210"/>
      <c r="O763" s="210"/>
      <c r="P763" s="210"/>
      <c r="Q763" s="210"/>
      <c r="R763" s="210"/>
      <c r="S763" s="210"/>
      <c r="T763" s="210"/>
      <c r="U763" s="210"/>
      <c r="V763" s="210"/>
      <c r="W763" s="210"/>
      <c r="X763" s="210"/>
      <c r="Y763" s="210"/>
      <c r="Z763" s="210"/>
    </row>
    <row r="764" ht="12.75" customHeight="1">
      <c r="A764" s="625"/>
      <c r="B764" s="625"/>
      <c r="C764" s="625"/>
      <c r="D764" s="627"/>
      <c r="E764" s="210"/>
      <c r="F764" s="210"/>
      <c r="G764" s="210"/>
      <c r="H764" s="210"/>
      <c r="I764" s="627"/>
      <c r="J764" s="210"/>
      <c r="K764" s="210"/>
      <c r="L764" s="210"/>
      <c r="M764" s="628"/>
      <c r="N764" s="210"/>
      <c r="O764" s="210"/>
      <c r="P764" s="210"/>
      <c r="Q764" s="210"/>
      <c r="R764" s="210"/>
      <c r="S764" s="210"/>
      <c r="T764" s="210"/>
      <c r="U764" s="210"/>
      <c r="V764" s="210"/>
      <c r="W764" s="210"/>
      <c r="X764" s="210"/>
      <c r="Y764" s="210"/>
      <c r="Z764" s="210"/>
    </row>
    <row r="765" ht="12.75" customHeight="1">
      <c r="A765" s="625"/>
      <c r="B765" s="625"/>
      <c r="C765" s="625"/>
      <c r="D765" s="627"/>
      <c r="E765" s="210"/>
      <c r="F765" s="210"/>
      <c r="G765" s="210"/>
      <c r="H765" s="210"/>
      <c r="I765" s="627"/>
      <c r="J765" s="210"/>
      <c r="K765" s="210"/>
      <c r="L765" s="210"/>
      <c r="M765" s="628"/>
      <c r="N765" s="210"/>
      <c r="O765" s="210"/>
      <c r="P765" s="210"/>
      <c r="Q765" s="210"/>
      <c r="R765" s="210"/>
      <c r="S765" s="210"/>
      <c r="T765" s="210"/>
      <c r="U765" s="210"/>
      <c r="V765" s="210"/>
      <c r="W765" s="210"/>
      <c r="X765" s="210"/>
      <c r="Y765" s="210"/>
      <c r="Z765" s="210"/>
    </row>
    <row r="766" ht="12.75" customHeight="1">
      <c r="A766" s="625"/>
      <c r="B766" s="625"/>
      <c r="C766" s="625"/>
      <c r="D766" s="627"/>
      <c r="E766" s="210"/>
      <c r="F766" s="210"/>
      <c r="G766" s="210"/>
      <c r="H766" s="210"/>
      <c r="I766" s="627"/>
      <c r="J766" s="210"/>
      <c r="K766" s="210"/>
      <c r="L766" s="210"/>
      <c r="M766" s="628"/>
      <c r="N766" s="210"/>
      <c r="O766" s="210"/>
      <c r="P766" s="210"/>
      <c r="Q766" s="210"/>
      <c r="R766" s="210"/>
      <c r="S766" s="210"/>
      <c r="T766" s="210"/>
      <c r="U766" s="210"/>
      <c r="V766" s="210"/>
      <c r="W766" s="210"/>
      <c r="X766" s="210"/>
      <c r="Y766" s="210"/>
      <c r="Z766" s="210"/>
    </row>
    <row r="767" ht="12.75" customHeight="1">
      <c r="A767" s="625"/>
      <c r="B767" s="625"/>
      <c r="C767" s="625"/>
      <c r="D767" s="627"/>
      <c r="E767" s="210"/>
      <c r="F767" s="210"/>
      <c r="G767" s="210"/>
      <c r="H767" s="210"/>
      <c r="I767" s="627"/>
      <c r="J767" s="210"/>
      <c r="K767" s="210"/>
      <c r="L767" s="210"/>
      <c r="M767" s="628"/>
      <c r="N767" s="210"/>
      <c r="O767" s="210"/>
      <c r="P767" s="210"/>
      <c r="Q767" s="210"/>
      <c r="R767" s="210"/>
      <c r="S767" s="210"/>
      <c r="T767" s="210"/>
      <c r="U767" s="210"/>
      <c r="V767" s="210"/>
      <c r="W767" s="210"/>
      <c r="X767" s="210"/>
      <c r="Y767" s="210"/>
      <c r="Z767" s="210"/>
    </row>
    <row r="768" ht="12.75" customHeight="1">
      <c r="A768" s="625"/>
      <c r="B768" s="625"/>
      <c r="C768" s="625"/>
      <c r="D768" s="627"/>
      <c r="E768" s="210"/>
      <c r="F768" s="210"/>
      <c r="G768" s="210"/>
      <c r="H768" s="210"/>
      <c r="I768" s="627"/>
      <c r="J768" s="210"/>
      <c r="K768" s="210"/>
      <c r="L768" s="210"/>
      <c r="M768" s="628"/>
      <c r="N768" s="210"/>
      <c r="O768" s="210"/>
      <c r="P768" s="210"/>
      <c r="Q768" s="210"/>
      <c r="R768" s="210"/>
      <c r="S768" s="210"/>
      <c r="T768" s="210"/>
      <c r="U768" s="210"/>
      <c r="V768" s="210"/>
      <c r="W768" s="210"/>
      <c r="X768" s="210"/>
      <c r="Y768" s="210"/>
      <c r="Z768" s="210"/>
    </row>
    <row r="769" ht="12.75" customHeight="1">
      <c r="A769" s="625"/>
      <c r="B769" s="625"/>
      <c r="C769" s="625"/>
      <c r="D769" s="627"/>
      <c r="E769" s="210"/>
      <c r="F769" s="210"/>
      <c r="G769" s="210"/>
      <c r="H769" s="210"/>
      <c r="I769" s="627"/>
      <c r="J769" s="210"/>
      <c r="K769" s="210"/>
      <c r="L769" s="210"/>
      <c r="M769" s="628"/>
      <c r="N769" s="210"/>
      <c r="O769" s="210"/>
      <c r="P769" s="210"/>
      <c r="Q769" s="210"/>
      <c r="R769" s="210"/>
      <c r="S769" s="210"/>
      <c r="T769" s="210"/>
      <c r="U769" s="210"/>
      <c r="V769" s="210"/>
      <c r="W769" s="210"/>
      <c r="X769" s="210"/>
      <c r="Y769" s="210"/>
      <c r="Z769" s="210"/>
    </row>
    <row r="770" ht="12.75" customHeight="1">
      <c r="A770" s="625"/>
      <c r="B770" s="625"/>
      <c r="C770" s="625"/>
      <c r="D770" s="627"/>
      <c r="E770" s="210"/>
      <c r="F770" s="210"/>
      <c r="G770" s="210"/>
      <c r="H770" s="210"/>
      <c r="I770" s="627"/>
      <c r="J770" s="210"/>
      <c r="K770" s="210"/>
      <c r="L770" s="210"/>
      <c r="M770" s="628"/>
      <c r="N770" s="210"/>
      <c r="O770" s="210"/>
      <c r="P770" s="210"/>
      <c r="Q770" s="210"/>
      <c r="R770" s="210"/>
      <c r="S770" s="210"/>
      <c r="T770" s="210"/>
      <c r="U770" s="210"/>
      <c r="V770" s="210"/>
      <c r="W770" s="210"/>
      <c r="X770" s="210"/>
      <c r="Y770" s="210"/>
      <c r="Z770" s="210"/>
    </row>
    <row r="771" ht="12.75" customHeight="1">
      <c r="A771" s="625"/>
      <c r="B771" s="625"/>
      <c r="C771" s="625"/>
      <c r="D771" s="627"/>
      <c r="E771" s="210"/>
      <c r="F771" s="210"/>
      <c r="G771" s="210"/>
      <c r="H771" s="210"/>
      <c r="I771" s="627"/>
      <c r="J771" s="210"/>
      <c r="K771" s="210"/>
      <c r="L771" s="210"/>
      <c r="M771" s="628"/>
      <c r="N771" s="210"/>
      <c r="O771" s="210"/>
      <c r="P771" s="210"/>
      <c r="Q771" s="210"/>
      <c r="R771" s="210"/>
      <c r="S771" s="210"/>
      <c r="T771" s="210"/>
      <c r="U771" s="210"/>
      <c r="V771" s="210"/>
      <c r="W771" s="210"/>
      <c r="X771" s="210"/>
      <c r="Y771" s="210"/>
      <c r="Z771" s="210"/>
    </row>
    <row r="772" ht="12.75" customHeight="1">
      <c r="A772" s="625"/>
      <c r="B772" s="625"/>
      <c r="C772" s="625"/>
      <c r="D772" s="627"/>
      <c r="E772" s="210"/>
      <c r="F772" s="210"/>
      <c r="G772" s="210"/>
      <c r="H772" s="210"/>
      <c r="I772" s="627"/>
      <c r="J772" s="210"/>
      <c r="K772" s="210"/>
      <c r="L772" s="210"/>
      <c r="M772" s="628"/>
      <c r="N772" s="210"/>
      <c r="O772" s="210"/>
      <c r="P772" s="210"/>
      <c r="Q772" s="210"/>
      <c r="R772" s="210"/>
      <c r="S772" s="210"/>
      <c r="T772" s="210"/>
      <c r="U772" s="210"/>
      <c r="V772" s="210"/>
      <c r="W772" s="210"/>
      <c r="X772" s="210"/>
      <c r="Y772" s="210"/>
      <c r="Z772" s="210"/>
    </row>
    <row r="773" ht="12.75" customHeight="1">
      <c r="A773" s="625"/>
      <c r="B773" s="625"/>
      <c r="C773" s="625"/>
      <c r="D773" s="627"/>
      <c r="E773" s="210"/>
      <c r="F773" s="210"/>
      <c r="G773" s="210"/>
      <c r="H773" s="210"/>
      <c r="I773" s="627"/>
      <c r="J773" s="210"/>
      <c r="K773" s="210"/>
      <c r="L773" s="210"/>
      <c r="M773" s="628"/>
      <c r="N773" s="210"/>
      <c r="O773" s="210"/>
      <c r="P773" s="210"/>
      <c r="Q773" s="210"/>
      <c r="R773" s="210"/>
      <c r="S773" s="210"/>
      <c r="T773" s="210"/>
      <c r="U773" s="210"/>
      <c r="V773" s="210"/>
      <c r="W773" s="210"/>
      <c r="X773" s="210"/>
      <c r="Y773" s="210"/>
      <c r="Z773" s="210"/>
    </row>
    <row r="774" ht="12.75" customHeight="1">
      <c r="A774" s="625"/>
      <c r="B774" s="625"/>
      <c r="C774" s="625"/>
      <c r="D774" s="627"/>
      <c r="E774" s="210"/>
      <c r="F774" s="210"/>
      <c r="G774" s="210"/>
      <c r="H774" s="210"/>
      <c r="I774" s="627"/>
      <c r="J774" s="210"/>
      <c r="K774" s="210"/>
      <c r="L774" s="210"/>
      <c r="M774" s="628"/>
      <c r="N774" s="210"/>
      <c r="O774" s="210"/>
      <c r="P774" s="210"/>
      <c r="Q774" s="210"/>
      <c r="R774" s="210"/>
      <c r="S774" s="210"/>
      <c r="T774" s="210"/>
      <c r="U774" s="210"/>
      <c r="V774" s="210"/>
      <c r="W774" s="210"/>
      <c r="X774" s="210"/>
      <c r="Y774" s="210"/>
      <c r="Z774" s="210"/>
    </row>
    <row r="775" ht="12.75" customHeight="1">
      <c r="A775" s="625"/>
      <c r="B775" s="625"/>
      <c r="C775" s="625"/>
      <c r="D775" s="627"/>
      <c r="E775" s="210"/>
      <c r="F775" s="210"/>
      <c r="G775" s="210"/>
      <c r="H775" s="210"/>
      <c r="I775" s="627"/>
      <c r="J775" s="210"/>
      <c r="K775" s="210"/>
      <c r="L775" s="210"/>
      <c r="M775" s="628"/>
      <c r="N775" s="210"/>
      <c r="O775" s="210"/>
      <c r="P775" s="210"/>
      <c r="Q775" s="210"/>
      <c r="R775" s="210"/>
      <c r="S775" s="210"/>
      <c r="T775" s="210"/>
      <c r="U775" s="210"/>
      <c r="V775" s="210"/>
      <c r="W775" s="210"/>
      <c r="X775" s="210"/>
      <c r="Y775" s="210"/>
      <c r="Z775" s="210"/>
    </row>
    <row r="776" ht="12.75" customHeight="1">
      <c r="A776" s="625"/>
      <c r="B776" s="625"/>
      <c r="C776" s="625"/>
      <c r="D776" s="627"/>
      <c r="E776" s="210"/>
      <c r="F776" s="210"/>
      <c r="G776" s="210"/>
      <c r="H776" s="210"/>
      <c r="I776" s="627"/>
      <c r="J776" s="210"/>
      <c r="K776" s="210"/>
      <c r="L776" s="210"/>
      <c r="M776" s="628"/>
      <c r="N776" s="210"/>
      <c r="O776" s="210"/>
      <c r="P776" s="210"/>
      <c r="Q776" s="210"/>
      <c r="R776" s="210"/>
      <c r="S776" s="210"/>
      <c r="T776" s="210"/>
      <c r="U776" s="210"/>
      <c r="V776" s="210"/>
      <c r="W776" s="210"/>
      <c r="X776" s="210"/>
      <c r="Y776" s="210"/>
      <c r="Z776" s="210"/>
    </row>
    <row r="777" ht="12.75" customHeight="1">
      <c r="A777" s="625"/>
      <c r="B777" s="625"/>
      <c r="C777" s="625"/>
      <c r="D777" s="627"/>
      <c r="E777" s="210"/>
      <c r="F777" s="210"/>
      <c r="G777" s="210"/>
      <c r="H777" s="210"/>
      <c r="I777" s="627"/>
      <c r="J777" s="210"/>
      <c r="K777" s="210"/>
      <c r="L777" s="210"/>
      <c r="M777" s="628"/>
      <c r="N777" s="210"/>
      <c r="O777" s="210"/>
      <c r="P777" s="210"/>
      <c r="Q777" s="210"/>
      <c r="R777" s="210"/>
      <c r="S777" s="210"/>
      <c r="T777" s="210"/>
      <c r="U777" s="210"/>
      <c r="V777" s="210"/>
      <c r="W777" s="210"/>
      <c r="X777" s="210"/>
      <c r="Y777" s="210"/>
      <c r="Z777" s="210"/>
    </row>
    <row r="778" ht="12.75" customHeight="1">
      <c r="A778" s="625"/>
      <c r="B778" s="625"/>
      <c r="C778" s="625"/>
      <c r="D778" s="627"/>
      <c r="E778" s="210"/>
      <c r="F778" s="210"/>
      <c r="G778" s="210"/>
      <c r="H778" s="210"/>
      <c r="I778" s="627"/>
      <c r="J778" s="210"/>
      <c r="K778" s="210"/>
      <c r="L778" s="210"/>
      <c r="M778" s="628"/>
      <c r="N778" s="210"/>
      <c r="O778" s="210"/>
      <c r="P778" s="210"/>
      <c r="Q778" s="210"/>
      <c r="R778" s="210"/>
      <c r="S778" s="210"/>
      <c r="T778" s="210"/>
      <c r="U778" s="210"/>
      <c r="V778" s="210"/>
      <c r="W778" s="210"/>
      <c r="X778" s="210"/>
      <c r="Y778" s="210"/>
      <c r="Z778" s="210"/>
    </row>
    <row r="779" ht="12.75" customHeight="1">
      <c r="A779" s="625"/>
      <c r="B779" s="625"/>
      <c r="C779" s="625"/>
      <c r="D779" s="627"/>
      <c r="E779" s="210"/>
      <c r="F779" s="210"/>
      <c r="G779" s="210"/>
      <c r="H779" s="210"/>
      <c r="I779" s="627"/>
      <c r="J779" s="210"/>
      <c r="K779" s="210"/>
      <c r="L779" s="210"/>
      <c r="M779" s="628"/>
      <c r="N779" s="210"/>
      <c r="O779" s="210"/>
      <c r="P779" s="210"/>
      <c r="Q779" s="210"/>
      <c r="R779" s="210"/>
      <c r="S779" s="210"/>
      <c r="T779" s="210"/>
      <c r="U779" s="210"/>
      <c r="V779" s="210"/>
      <c r="W779" s="210"/>
      <c r="X779" s="210"/>
      <c r="Y779" s="210"/>
      <c r="Z779" s="210"/>
    </row>
    <row r="780" ht="12.75" customHeight="1">
      <c r="A780" s="625"/>
      <c r="B780" s="625"/>
      <c r="C780" s="625"/>
      <c r="D780" s="627"/>
      <c r="E780" s="210"/>
      <c r="F780" s="210"/>
      <c r="G780" s="210"/>
      <c r="H780" s="210"/>
      <c r="I780" s="627"/>
      <c r="J780" s="210"/>
      <c r="K780" s="210"/>
      <c r="L780" s="210"/>
      <c r="M780" s="628"/>
      <c r="N780" s="210"/>
      <c r="O780" s="210"/>
      <c r="P780" s="210"/>
      <c r="Q780" s="210"/>
      <c r="R780" s="210"/>
      <c r="S780" s="210"/>
      <c r="T780" s="210"/>
      <c r="U780" s="210"/>
      <c r="V780" s="210"/>
      <c r="W780" s="210"/>
      <c r="X780" s="210"/>
      <c r="Y780" s="210"/>
      <c r="Z780" s="210"/>
    </row>
    <row r="781" ht="12.75" customHeight="1">
      <c r="A781" s="625"/>
      <c r="B781" s="625"/>
      <c r="C781" s="625"/>
      <c r="D781" s="627"/>
      <c r="E781" s="210"/>
      <c r="F781" s="210"/>
      <c r="G781" s="210"/>
      <c r="H781" s="210"/>
      <c r="I781" s="627"/>
      <c r="J781" s="210"/>
      <c r="K781" s="210"/>
      <c r="L781" s="210"/>
      <c r="M781" s="628"/>
      <c r="N781" s="210"/>
      <c r="O781" s="210"/>
      <c r="P781" s="210"/>
      <c r="Q781" s="210"/>
      <c r="R781" s="210"/>
      <c r="S781" s="210"/>
      <c r="T781" s="210"/>
      <c r="U781" s="210"/>
      <c r="V781" s="210"/>
      <c r="W781" s="210"/>
      <c r="X781" s="210"/>
      <c r="Y781" s="210"/>
      <c r="Z781" s="210"/>
    </row>
    <row r="782" ht="12.75" customHeight="1">
      <c r="A782" s="625"/>
      <c r="B782" s="625"/>
      <c r="C782" s="625"/>
      <c r="D782" s="627"/>
      <c r="E782" s="210"/>
      <c r="F782" s="210"/>
      <c r="G782" s="210"/>
      <c r="H782" s="210"/>
      <c r="I782" s="627"/>
      <c r="J782" s="210"/>
      <c r="K782" s="210"/>
      <c r="L782" s="210"/>
      <c r="M782" s="628"/>
      <c r="N782" s="210"/>
      <c r="O782" s="210"/>
      <c r="P782" s="210"/>
      <c r="Q782" s="210"/>
      <c r="R782" s="210"/>
      <c r="S782" s="210"/>
      <c r="T782" s="210"/>
      <c r="U782" s="210"/>
      <c r="V782" s="210"/>
      <c r="W782" s="210"/>
      <c r="X782" s="210"/>
      <c r="Y782" s="210"/>
      <c r="Z782" s="210"/>
    </row>
    <row r="783" ht="12.75" customHeight="1">
      <c r="A783" s="625"/>
      <c r="B783" s="625"/>
      <c r="C783" s="625"/>
      <c r="D783" s="627"/>
      <c r="E783" s="210"/>
      <c r="F783" s="210"/>
      <c r="G783" s="210"/>
      <c r="H783" s="210"/>
      <c r="I783" s="627"/>
      <c r="J783" s="210"/>
      <c r="K783" s="210"/>
      <c r="L783" s="210"/>
      <c r="M783" s="628"/>
      <c r="N783" s="210"/>
      <c r="O783" s="210"/>
      <c r="P783" s="210"/>
      <c r="Q783" s="210"/>
      <c r="R783" s="210"/>
      <c r="S783" s="210"/>
      <c r="T783" s="210"/>
      <c r="U783" s="210"/>
      <c r="V783" s="210"/>
      <c r="W783" s="210"/>
      <c r="X783" s="210"/>
      <c r="Y783" s="210"/>
      <c r="Z783" s="210"/>
    </row>
    <row r="784" ht="12.75" customHeight="1">
      <c r="A784" s="625"/>
      <c r="B784" s="625"/>
      <c r="C784" s="625"/>
      <c r="D784" s="627"/>
      <c r="E784" s="210"/>
      <c r="F784" s="210"/>
      <c r="G784" s="210"/>
      <c r="H784" s="210"/>
      <c r="I784" s="627"/>
      <c r="J784" s="210"/>
      <c r="K784" s="210"/>
      <c r="L784" s="210"/>
      <c r="M784" s="628"/>
      <c r="N784" s="210"/>
      <c r="O784" s="210"/>
      <c r="P784" s="210"/>
      <c r="Q784" s="210"/>
      <c r="R784" s="210"/>
      <c r="S784" s="210"/>
      <c r="T784" s="210"/>
      <c r="U784" s="210"/>
      <c r="V784" s="210"/>
      <c r="W784" s="210"/>
      <c r="X784" s="210"/>
      <c r="Y784" s="210"/>
      <c r="Z784" s="210"/>
    </row>
    <row r="785" ht="12.75" customHeight="1">
      <c r="A785" s="625"/>
      <c r="B785" s="625"/>
      <c r="C785" s="625"/>
      <c r="D785" s="627"/>
      <c r="E785" s="210"/>
      <c r="F785" s="210"/>
      <c r="G785" s="210"/>
      <c r="H785" s="210"/>
      <c r="I785" s="627"/>
      <c r="J785" s="210"/>
      <c r="K785" s="210"/>
      <c r="L785" s="210"/>
      <c r="M785" s="628"/>
      <c r="N785" s="210"/>
      <c r="O785" s="210"/>
      <c r="P785" s="210"/>
      <c r="Q785" s="210"/>
      <c r="R785" s="210"/>
      <c r="S785" s="210"/>
      <c r="T785" s="210"/>
      <c r="U785" s="210"/>
      <c r="V785" s="210"/>
      <c r="W785" s="210"/>
      <c r="X785" s="210"/>
      <c r="Y785" s="210"/>
      <c r="Z785" s="210"/>
    </row>
    <row r="786" ht="12.75" customHeight="1">
      <c r="A786" s="625"/>
      <c r="B786" s="625"/>
      <c r="C786" s="625"/>
      <c r="D786" s="627"/>
      <c r="E786" s="210"/>
      <c r="F786" s="210"/>
      <c r="G786" s="210"/>
      <c r="H786" s="210"/>
      <c r="I786" s="627"/>
      <c r="J786" s="210"/>
      <c r="K786" s="210"/>
      <c r="L786" s="210"/>
      <c r="M786" s="628"/>
      <c r="N786" s="210"/>
      <c r="O786" s="210"/>
      <c r="P786" s="210"/>
      <c r="Q786" s="210"/>
      <c r="R786" s="210"/>
      <c r="S786" s="210"/>
      <c r="T786" s="210"/>
      <c r="U786" s="210"/>
      <c r="V786" s="210"/>
      <c r="W786" s="210"/>
      <c r="X786" s="210"/>
      <c r="Y786" s="210"/>
      <c r="Z786" s="210"/>
    </row>
    <row r="787" ht="12.75" customHeight="1">
      <c r="A787" s="625"/>
      <c r="B787" s="625"/>
      <c r="C787" s="625"/>
      <c r="D787" s="627"/>
      <c r="E787" s="210"/>
      <c r="F787" s="210"/>
      <c r="G787" s="210"/>
      <c r="H787" s="210"/>
      <c r="I787" s="627"/>
      <c r="J787" s="210"/>
      <c r="K787" s="210"/>
      <c r="L787" s="210"/>
      <c r="M787" s="628"/>
      <c r="N787" s="210"/>
      <c r="O787" s="210"/>
      <c r="P787" s="210"/>
      <c r="Q787" s="210"/>
      <c r="R787" s="210"/>
      <c r="S787" s="210"/>
      <c r="T787" s="210"/>
      <c r="U787" s="210"/>
      <c r="V787" s="210"/>
      <c r="W787" s="210"/>
      <c r="X787" s="210"/>
      <c r="Y787" s="210"/>
      <c r="Z787" s="210"/>
    </row>
    <row r="788" ht="12.75" customHeight="1">
      <c r="A788" s="625"/>
      <c r="B788" s="625"/>
      <c r="C788" s="625"/>
      <c r="D788" s="627"/>
      <c r="E788" s="210"/>
      <c r="F788" s="210"/>
      <c r="G788" s="210"/>
      <c r="H788" s="210"/>
      <c r="I788" s="627"/>
      <c r="J788" s="210"/>
      <c r="K788" s="210"/>
      <c r="L788" s="210"/>
      <c r="M788" s="628"/>
      <c r="N788" s="210"/>
      <c r="O788" s="210"/>
      <c r="P788" s="210"/>
      <c r="Q788" s="210"/>
      <c r="R788" s="210"/>
      <c r="S788" s="210"/>
      <c r="T788" s="210"/>
      <c r="U788" s="210"/>
      <c r="V788" s="210"/>
      <c r="W788" s="210"/>
      <c r="X788" s="210"/>
      <c r="Y788" s="210"/>
      <c r="Z788" s="210"/>
    </row>
    <row r="789" ht="12.75" customHeight="1">
      <c r="A789" s="625"/>
      <c r="B789" s="625"/>
      <c r="C789" s="625"/>
      <c r="D789" s="627"/>
      <c r="E789" s="210"/>
      <c r="F789" s="210"/>
      <c r="G789" s="210"/>
      <c r="H789" s="210"/>
      <c r="I789" s="627"/>
      <c r="J789" s="210"/>
      <c r="K789" s="210"/>
      <c r="L789" s="210"/>
      <c r="M789" s="628"/>
      <c r="N789" s="210"/>
      <c r="O789" s="210"/>
      <c r="P789" s="210"/>
      <c r="Q789" s="210"/>
      <c r="R789" s="210"/>
      <c r="S789" s="210"/>
      <c r="T789" s="210"/>
      <c r="U789" s="210"/>
      <c r="V789" s="210"/>
      <c r="W789" s="210"/>
      <c r="X789" s="210"/>
      <c r="Y789" s="210"/>
      <c r="Z789" s="210"/>
    </row>
    <row r="790" ht="12.75" customHeight="1">
      <c r="A790" s="625"/>
      <c r="B790" s="625"/>
      <c r="C790" s="625"/>
      <c r="D790" s="627"/>
      <c r="E790" s="210"/>
      <c r="F790" s="210"/>
      <c r="G790" s="210"/>
      <c r="H790" s="210"/>
      <c r="I790" s="627"/>
      <c r="J790" s="210"/>
      <c r="K790" s="210"/>
      <c r="L790" s="210"/>
      <c r="M790" s="628"/>
      <c r="N790" s="210"/>
      <c r="O790" s="210"/>
      <c r="P790" s="210"/>
      <c r="Q790" s="210"/>
      <c r="R790" s="210"/>
      <c r="S790" s="210"/>
      <c r="T790" s="210"/>
      <c r="U790" s="210"/>
      <c r="V790" s="210"/>
      <c r="W790" s="210"/>
      <c r="X790" s="210"/>
      <c r="Y790" s="210"/>
      <c r="Z790" s="210"/>
    </row>
    <row r="791" ht="12.75" customHeight="1">
      <c r="A791" s="625"/>
      <c r="B791" s="625"/>
      <c r="C791" s="625"/>
      <c r="D791" s="627"/>
      <c r="E791" s="210"/>
      <c r="F791" s="210"/>
      <c r="G791" s="210"/>
      <c r="H791" s="210"/>
      <c r="I791" s="627"/>
      <c r="J791" s="210"/>
      <c r="K791" s="210"/>
      <c r="L791" s="210"/>
      <c r="M791" s="628"/>
      <c r="N791" s="210"/>
      <c r="O791" s="210"/>
      <c r="P791" s="210"/>
      <c r="Q791" s="210"/>
      <c r="R791" s="210"/>
      <c r="S791" s="210"/>
      <c r="T791" s="210"/>
      <c r="U791" s="210"/>
      <c r="V791" s="210"/>
      <c r="W791" s="210"/>
      <c r="X791" s="210"/>
      <c r="Y791" s="210"/>
      <c r="Z791" s="210"/>
    </row>
    <row r="792" ht="12.75" customHeight="1">
      <c r="A792" s="625"/>
      <c r="B792" s="625"/>
      <c r="C792" s="625"/>
      <c r="D792" s="627"/>
      <c r="E792" s="210"/>
      <c r="F792" s="210"/>
      <c r="G792" s="210"/>
      <c r="H792" s="210"/>
      <c r="I792" s="627"/>
      <c r="J792" s="210"/>
      <c r="K792" s="210"/>
      <c r="L792" s="210"/>
      <c r="M792" s="628"/>
      <c r="N792" s="210"/>
      <c r="O792" s="210"/>
      <c r="P792" s="210"/>
      <c r="Q792" s="210"/>
      <c r="R792" s="210"/>
      <c r="S792" s="210"/>
      <c r="T792" s="210"/>
      <c r="U792" s="210"/>
      <c r="V792" s="210"/>
      <c r="W792" s="210"/>
      <c r="X792" s="210"/>
      <c r="Y792" s="210"/>
      <c r="Z792" s="210"/>
    </row>
    <row r="793" ht="12.75" customHeight="1">
      <c r="A793" s="625"/>
      <c r="B793" s="625"/>
      <c r="C793" s="625"/>
      <c r="D793" s="627"/>
      <c r="E793" s="210"/>
      <c r="F793" s="210"/>
      <c r="G793" s="210"/>
      <c r="H793" s="210"/>
      <c r="I793" s="627"/>
      <c r="J793" s="210"/>
      <c r="K793" s="210"/>
      <c r="L793" s="210"/>
      <c r="M793" s="628"/>
      <c r="N793" s="210"/>
      <c r="O793" s="210"/>
      <c r="P793" s="210"/>
      <c r="Q793" s="210"/>
      <c r="R793" s="210"/>
      <c r="S793" s="210"/>
      <c r="T793" s="210"/>
      <c r="U793" s="210"/>
      <c r="V793" s="210"/>
      <c r="W793" s="210"/>
      <c r="X793" s="210"/>
      <c r="Y793" s="210"/>
      <c r="Z793" s="210"/>
    </row>
    <row r="794" ht="12.75" customHeight="1">
      <c r="A794" s="625"/>
      <c r="B794" s="625"/>
      <c r="C794" s="625"/>
      <c r="D794" s="627"/>
      <c r="E794" s="210"/>
      <c r="F794" s="210"/>
      <c r="G794" s="210"/>
      <c r="H794" s="210"/>
      <c r="I794" s="627"/>
      <c r="J794" s="210"/>
      <c r="K794" s="210"/>
      <c r="L794" s="210"/>
      <c r="M794" s="628"/>
      <c r="N794" s="210"/>
      <c r="O794" s="210"/>
      <c r="P794" s="210"/>
      <c r="Q794" s="210"/>
      <c r="R794" s="210"/>
      <c r="S794" s="210"/>
      <c r="T794" s="210"/>
      <c r="U794" s="210"/>
      <c r="V794" s="210"/>
      <c r="W794" s="210"/>
      <c r="X794" s="210"/>
      <c r="Y794" s="210"/>
      <c r="Z794" s="210"/>
    </row>
    <row r="795" ht="12.75" customHeight="1">
      <c r="A795" s="625"/>
      <c r="B795" s="625"/>
      <c r="C795" s="625"/>
      <c r="D795" s="627"/>
      <c r="E795" s="210"/>
      <c r="F795" s="210"/>
      <c r="G795" s="210"/>
      <c r="H795" s="210"/>
      <c r="I795" s="627"/>
      <c r="J795" s="210"/>
      <c r="K795" s="210"/>
      <c r="L795" s="210"/>
      <c r="M795" s="628"/>
      <c r="N795" s="210"/>
      <c r="O795" s="210"/>
      <c r="P795" s="210"/>
      <c r="Q795" s="210"/>
      <c r="R795" s="210"/>
      <c r="S795" s="210"/>
      <c r="T795" s="210"/>
      <c r="U795" s="210"/>
      <c r="V795" s="210"/>
      <c r="W795" s="210"/>
      <c r="X795" s="210"/>
      <c r="Y795" s="210"/>
      <c r="Z795" s="210"/>
    </row>
    <row r="796" ht="12.75" customHeight="1">
      <c r="A796" s="625"/>
      <c r="B796" s="625"/>
      <c r="C796" s="625"/>
      <c r="D796" s="627"/>
      <c r="E796" s="210"/>
      <c r="F796" s="210"/>
      <c r="G796" s="210"/>
      <c r="H796" s="210"/>
      <c r="I796" s="627"/>
      <c r="J796" s="210"/>
      <c r="K796" s="210"/>
      <c r="L796" s="210"/>
      <c r="M796" s="628"/>
      <c r="N796" s="210"/>
      <c r="O796" s="210"/>
      <c r="P796" s="210"/>
      <c r="Q796" s="210"/>
      <c r="R796" s="210"/>
      <c r="S796" s="210"/>
      <c r="T796" s="210"/>
      <c r="U796" s="210"/>
      <c r="V796" s="210"/>
      <c r="W796" s="210"/>
      <c r="X796" s="210"/>
      <c r="Y796" s="210"/>
      <c r="Z796" s="210"/>
    </row>
    <row r="797" ht="12.75" customHeight="1">
      <c r="A797" s="625"/>
      <c r="B797" s="625"/>
      <c r="C797" s="625"/>
      <c r="D797" s="627"/>
      <c r="E797" s="210"/>
      <c r="F797" s="210"/>
      <c r="G797" s="210"/>
      <c r="H797" s="210"/>
      <c r="I797" s="627"/>
      <c r="J797" s="210"/>
      <c r="K797" s="210"/>
      <c r="L797" s="210"/>
      <c r="M797" s="628"/>
      <c r="N797" s="210"/>
      <c r="O797" s="210"/>
      <c r="P797" s="210"/>
      <c r="Q797" s="210"/>
      <c r="R797" s="210"/>
      <c r="S797" s="210"/>
      <c r="T797" s="210"/>
      <c r="U797" s="210"/>
      <c r="V797" s="210"/>
      <c r="W797" s="210"/>
      <c r="X797" s="210"/>
      <c r="Y797" s="210"/>
      <c r="Z797" s="210"/>
    </row>
    <row r="798" ht="12.75" customHeight="1">
      <c r="A798" s="625"/>
      <c r="B798" s="625"/>
      <c r="C798" s="625"/>
      <c r="D798" s="627"/>
      <c r="E798" s="210"/>
      <c r="F798" s="210"/>
      <c r="G798" s="210"/>
      <c r="H798" s="210"/>
      <c r="I798" s="627"/>
      <c r="J798" s="210"/>
      <c r="K798" s="210"/>
      <c r="L798" s="210"/>
      <c r="M798" s="628"/>
      <c r="N798" s="210"/>
      <c r="O798" s="210"/>
      <c r="P798" s="210"/>
      <c r="Q798" s="210"/>
      <c r="R798" s="210"/>
      <c r="S798" s="210"/>
      <c r="T798" s="210"/>
      <c r="U798" s="210"/>
      <c r="V798" s="210"/>
      <c r="W798" s="210"/>
      <c r="X798" s="210"/>
      <c r="Y798" s="210"/>
      <c r="Z798" s="210"/>
    </row>
    <row r="799" ht="12.75" customHeight="1">
      <c r="A799" s="625"/>
      <c r="B799" s="625"/>
      <c r="C799" s="625"/>
      <c r="D799" s="627"/>
      <c r="E799" s="210"/>
      <c r="F799" s="210"/>
      <c r="G799" s="210"/>
      <c r="H799" s="210"/>
      <c r="I799" s="627"/>
      <c r="J799" s="210"/>
      <c r="K799" s="210"/>
      <c r="L799" s="210"/>
      <c r="M799" s="628"/>
      <c r="N799" s="210"/>
      <c r="O799" s="210"/>
      <c r="P799" s="210"/>
      <c r="Q799" s="210"/>
      <c r="R799" s="210"/>
      <c r="S799" s="210"/>
      <c r="T799" s="210"/>
      <c r="U799" s="210"/>
      <c r="V799" s="210"/>
      <c r="W799" s="210"/>
      <c r="X799" s="210"/>
      <c r="Y799" s="210"/>
      <c r="Z799" s="210"/>
    </row>
    <row r="800" ht="12.75" customHeight="1">
      <c r="A800" s="625"/>
      <c r="B800" s="625"/>
      <c r="C800" s="625"/>
      <c r="D800" s="627"/>
      <c r="E800" s="210"/>
      <c r="F800" s="210"/>
      <c r="G800" s="210"/>
      <c r="H800" s="210"/>
      <c r="I800" s="627"/>
      <c r="J800" s="210"/>
      <c r="K800" s="210"/>
      <c r="L800" s="210"/>
      <c r="M800" s="628"/>
      <c r="N800" s="210"/>
      <c r="O800" s="210"/>
      <c r="P800" s="210"/>
      <c r="Q800" s="210"/>
      <c r="R800" s="210"/>
      <c r="S800" s="210"/>
      <c r="T800" s="210"/>
      <c r="U800" s="210"/>
      <c r="V800" s="210"/>
      <c r="W800" s="210"/>
      <c r="X800" s="210"/>
      <c r="Y800" s="210"/>
      <c r="Z800" s="210"/>
    </row>
    <row r="801" ht="12.75" customHeight="1">
      <c r="A801" s="625"/>
      <c r="B801" s="625"/>
      <c r="C801" s="625"/>
      <c r="D801" s="627"/>
      <c r="E801" s="210"/>
      <c r="F801" s="210"/>
      <c r="G801" s="210"/>
      <c r="H801" s="210"/>
      <c r="I801" s="627"/>
      <c r="J801" s="210"/>
      <c r="K801" s="210"/>
      <c r="L801" s="210"/>
      <c r="M801" s="628"/>
      <c r="N801" s="210"/>
      <c r="O801" s="210"/>
      <c r="P801" s="210"/>
      <c r="Q801" s="210"/>
      <c r="R801" s="210"/>
      <c r="S801" s="210"/>
      <c r="T801" s="210"/>
      <c r="U801" s="210"/>
      <c r="V801" s="210"/>
      <c r="W801" s="210"/>
      <c r="X801" s="210"/>
      <c r="Y801" s="210"/>
      <c r="Z801" s="210"/>
    </row>
    <row r="802" ht="12.75" customHeight="1">
      <c r="A802" s="625"/>
      <c r="B802" s="625"/>
      <c r="C802" s="625"/>
      <c r="D802" s="627"/>
      <c r="E802" s="210"/>
      <c r="F802" s="210"/>
      <c r="G802" s="210"/>
      <c r="H802" s="210"/>
      <c r="I802" s="627"/>
      <c r="J802" s="210"/>
      <c r="K802" s="210"/>
      <c r="L802" s="210"/>
      <c r="M802" s="628"/>
      <c r="N802" s="210"/>
      <c r="O802" s="210"/>
      <c r="P802" s="210"/>
      <c r="Q802" s="210"/>
      <c r="R802" s="210"/>
      <c r="S802" s="210"/>
      <c r="T802" s="210"/>
      <c r="U802" s="210"/>
      <c r="V802" s="210"/>
      <c r="W802" s="210"/>
      <c r="X802" s="210"/>
      <c r="Y802" s="210"/>
      <c r="Z802" s="210"/>
    </row>
    <row r="803" ht="12.75" customHeight="1">
      <c r="A803" s="625"/>
      <c r="B803" s="625"/>
      <c r="C803" s="625"/>
      <c r="D803" s="627"/>
      <c r="E803" s="210"/>
      <c r="F803" s="210"/>
      <c r="G803" s="210"/>
      <c r="H803" s="210"/>
      <c r="I803" s="627"/>
      <c r="J803" s="210"/>
      <c r="K803" s="210"/>
      <c r="L803" s="210"/>
      <c r="M803" s="628"/>
      <c r="N803" s="210"/>
      <c r="O803" s="210"/>
      <c r="P803" s="210"/>
      <c r="Q803" s="210"/>
      <c r="R803" s="210"/>
      <c r="S803" s="210"/>
      <c r="T803" s="210"/>
      <c r="U803" s="210"/>
      <c r="V803" s="210"/>
      <c r="W803" s="210"/>
      <c r="X803" s="210"/>
      <c r="Y803" s="210"/>
      <c r="Z803" s="210"/>
    </row>
    <row r="804" ht="12.75" customHeight="1">
      <c r="A804" s="625"/>
      <c r="B804" s="625"/>
      <c r="C804" s="625"/>
      <c r="D804" s="627"/>
      <c r="E804" s="210"/>
      <c r="F804" s="210"/>
      <c r="G804" s="210"/>
      <c r="H804" s="210"/>
      <c r="I804" s="627"/>
      <c r="J804" s="210"/>
      <c r="K804" s="210"/>
      <c r="L804" s="210"/>
      <c r="M804" s="628"/>
      <c r="N804" s="210"/>
      <c r="O804" s="210"/>
      <c r="P804" s="210"/>
      <c r="Q804" s="210"/>
      <c r="R804" s="210"/>
      <c r="S804" s="210"/>
      <c r="T804" s="210"/>
      <c r="U804" s="210"/>
      <c r="V804" s="210"/>
      <c r="W804" s="210"/>
      <c r="X804" s="210"/>
      <c r="Y804" s="210"/>
      <c r="Z804" s="210"/>
    </row>
    <row r="805" ht="12.75" customHeight="1">
      <c r="A805" s="625"/>
      <c r="B805" s="625"/>
      <c r="C805" s="625"/>
      <c r="D805" s="627"/>
      <c r="E805" s="210"/>
      <c r="F805" s="210"/>
      <c r="G805" s="210"/>
      <c r="H805" s="210"/>
      <c r="I805" s="627"/>
      <c r="J805" s="210"/>
      <c r="K805" s="210"/>
      <c r="L805" s="210"/>
      <c r="M805" s="628"/>
      <c r="N805" s="210"/>
      <c r="O805" s="210"/>
      <c r="P805" s="210"/>
      <c r="Q805" s="210"/>
      <c r="R805" s="210"/>
      <c r="S805" s="210"/>
      <c r="T805" s="210"/>
      <c r="U805" s="210"/>
      <c r="V805" s="210"/>
      <c r="W805" s="210"/>
      <c r="X805" s="210"/>
      <c r="Y805" s="210"/>
      <c r="Z805" s="210"/>
    </row>
    <row r="806" ht="12.75" customHeight="1">
      <c r="A806" s="625"/>
      <c r="B806" s="625"/>
      <c r="C806" s="625"/>
      <c r="D806" s="627"/>
      <c r="E806" s="210"/>
      <c r="F806" s="210"/>
      <c r="G806" s="210"/>
      <c r="H806" s="210"/>
      <c r="I806" s="627"/>
      <c r="J806" s="210"/>
      <c r="K806" s="210"/>
      <c r="L806" s="210"/>
      <c r="M806" s="628"/>
      <c r="N806" s="210"/>
      <c r="O806" s="210"/>
      <c r="P806" s="210"/>
      <c r="Q806" s="210"/>
      <c r="R806" s="210"/>
      <c r="S806" s="210"/>
      <c r="T806" s="210"/>
      <c r="U806" s="210"/>
      <c r="V806" s="210"/>
      <c r="W806" s="210"/>
      <c r="X806" s="210"/>
      <c r="Y806" s="210"/>
      <c r="Z806" s="210"/>
    </row>
    <row r="807" ht="12.75" customHeight="1">
      <c r="A807" s="625"/>
      <c r="B807" s="625"/>
      <c r="C807" s="625"/>
      <c r="D807" s="627"/>
      <c r="E807" s="210"/>
      <c r="F807" s="210"/>
      <c r="G807" s="210"/>
      <c r="H807" s="210"/>
      <c r="I807" s="627"/>
      <c r="J807" s="210"/>
      <c r="K807" s="210"/>
      <c r="L807" s="210"/>
      <c r="M807" s="628"/>
      <c r="N807" s="210"/>
      <c r="O807" s="210"/>
      <c r="P807" s="210"/>
      <c r="Q807" s="210"/>
      <c r="R807" s="210"/>
      <c r="S807" s="210"/>
      <c r="T807" s="210"/>
      <c r="U807" s="210"/>
      <c r="V807" s="210"/>
      <c r="W807" s="210"/>
      <c r="X807" s="210"/>
      <c r="Y807" s="210"/>
      <c r="Z807" s="210"/>
    </row>
    <row r="808" ht="12.75" customHeight="1">
      <c r="A808" s="625"/>
      <c r="B808" s="625"/>
      <c r="C808" s="625"/>
      <c r="D808" s="627"/>
      <c r="E808" s="210"/>
      <c r="F808" s="210"/>
      <c r="G808" s="210"/>
      <c r="H808" s="210"/>
      <c r="I808" s="627"/>
      <c r="J808" s="210"/>
      <c r="K808" s="210"/>
      <c r="L808" s="210"/>
      <c r="M808" s="628"/>
      <c r="N808" s="210"/>
      <c r="O808" s="210"/>
      <c r="P808" s="210"/>
      <c r="Q808" s="210"/>
      <c r="R808" s="210"/>
      <c r="S808" s="210"/>
      <c r="T808" s="210"/>
      <c r="U808" s="210"/>
      <c r="V808" s="210"/>
      <c r="W808" s="210"/>
      <c r="X808" s="210"/>
      <c r="Y808" s="210"/>
      <c r="Z808" s="210"/>
    </row>
    <row r="809" ht="12.75" customHeight="1">
      <c r="A809" s="625"/>
      <c r="B809" s="625"/>
      <c r="C809" s="625"/>
      <c r="D809" s="627"/>
      <c r="E809" s="210"/>
      <c r="F809" s="210"/>
      <c r="G809" s="210"/>
      <c r="H809" s="210"/>
      <c r="I809" s="627"/>
      <c r="J809" s="210"/>
      <c r="K809" s="210"/>
      <c r="L809" s="210"/>
      <c r="M809" s="628"/>
      <c r="N809" s="210"/>
      <c r="O809" s="210"/>
      <c r="P809" s="210"/>
      <c r="Q809" s="210"/>
      <c r="R809" s="210"/>
      <c r="S809" s="210"/>
      <c r="T809" s="210"/>
      <c r="U809" s="210"/>
      <c r="V809" s="210"/>
      <c r="W809" s="210"/>
      <c r="X809" s="210"/>
      <c r="Y809" s="210"/>
      <c r="Z809" s="210"/>
    </row>
    <row r="810" ht="12.75" customHeight="1">
      <c r="A810" s="625"/>
      <c r="B810" s="625"/>
      <c r="C810" s="625"/>
      <c r="D810" s="627"/>
      <c r="E810" s="210"/>
      <c r="F810" s="210"/>
      <c r="G810" s="210"/>
      <c r="H810" s="210"/>
      <c r="I810" s="627"/>
      <c r="J810" s="210"/>
      <c r="K810" s="210"/>
      <c r="L810" s="210"/>
      <c r="M810" s="628"/>
      <c r="N810" s="210"/>
      <c r="O810" s="210"/>
      <c r="P810" s="210"/>
      <c r="Q810" s="210"/>
      <c r="R810" s="210"/>
      <c r="S810" s="210"/>
      <c r="T810" s="210"/>
      <c r="U810" s="210"/>
      <c r="V810" s="210"/>
      <c r="W810" s="210"/>
      <c r="X810" s="210"/>
      <c r="Y810" s="210"/>
      <c r="Z810" s="210"/>
    </row>
    <row r="811" ht="12.75" customHeight="1">
      <c r="A811" s="625"/>
      <c r="B811" s="625"/>
      <c r="C811" s="625"/>
      <c r="D811" s="627"/>
      <c r="E811" s="210"/>
      <c r="F811" s="210"/>
      <c r="G811" s="210"/>
      <c r="H811" s="210"/>
      <c r="I811" s="627"/>
      <c r="J811" s="210"/>
      <c r="K811" s="210"/>
      <c r="L811" s="210"/>
      <c r="M811" s="628"/>
      <c r="N811" s="210"/>
      <c r="O811" s="210"/>
      <c r="P811" s="210"/>
      <c r="Q811" s="210"/>
      <c r="R811" s="210"/>
      <c r="S811" s="210"/>
      <c r="T811" s="210"/>
      <c r="U811" s="210"/>
      <c r="V811" s="210"/>
      <c r="W811" s="210"/>
      <c r="X811" s="210"/>
      <c r="Y811" s="210"/>
      <c r="Z811" s="210"/>
    </row>
    <row r="812" ht="12.75" customHeight="1">
      <c r="A812" s="625"/>
      <c r="B812" s="625"/>
      <c r="C812" s="625"/>
      <c r="D812" s="627"/>
      <c r="E812" s="210"/>
      <c r="F812" s="210"/>
      <c r="G812" s="210"/>
      <c r="H812" s="210"/>
      <c r="I812" s="627"/>
      <c r="J812" s="210"/>
      <c r="K812" s="210"/>
      <c r="L812" s="210"/>
      <c r="M812" s="628"/>
      <c r="N812" s="210"/>
      <c r="O812" s="210"/>
      <c r="P812" s="210"/>
      <c r="Q812" s="210"/>
      <c r="R812" s="210"/>
      <c r="S812" s="210"/>
      <c r="T812" s="210"/>
      <c r="U812" s="210"/>
      <c r="V812" s="210"/>
      <c r="W812" s="210"/>
      <c r="X812" s="210"/>
      <c r="Y812" s="210"/>
      <c r="Z812" s="210"/>
    </row>
    <row r="813" ht="12.75" customHeight="1">
      <c r="A813" s="625"/>
      <c r="B813" s="625"/>
      <c r="C813" s="625"/>
      <c r="D813" s="627"/>
      <c r="E813" s="210"/>
      <c r="F813" s="210"/>
      <c r="G813" s="210"/>
      <c r="H813" s="210"/>
      <c r="I813" s="627"/>
      <c r="J813" s="210"/>
      <c r="K813" s="210"/>
      <c r="L813" s="210"/>
      <c r="M813" s="628"/>
      <c r="N813" s="210"/>
      <c r="O813" s="210"/>
      <c r="P813" s="210"/>
      <c r="Q813" s="210"/>
      <c r="R813" s="210"/>
      <c r="S813" s="210"/>
      <c r="T813" s="210"/>
      <c r="U813" s="210"/>
      <c r="V813" s="210"/>
      <c r="W813" s="210"/>
      <c r="X813" s="210"/>
      <c r="Y813" s="210"/>
      <c r="Z813" s="210"/>
    </row>
    <row r="814" ht="12.75" customHeight="1">
      <c r="A814" s="625"/>
      <c r="B814" s="625"/>
      <c r="C814" s="625"/>
      <c r="D814" s="627"/>
      <c r="E814" s="210"/>
      <c r="F814" s="210"/>
      <c r="G814" s="210"/>
      <c r="H814" s="210"/>
      <c r="I814" s="627"/>
      <c r="J814" s="210"/>
      <c r="K814" s="210"/>
      <c r="L814" s="210"/>
      <c r="M814" s="628"/>
      <c r="N814" s="210"/>
      <c r="O814" s="210"/>
      <c r="P814" s="210"/>
      <c r="Q814" s="210"/>
      <c r="R814" s="210"/>
      <c r="S814" s="210"/>
      <c r="T814" s="210"/>
      <c r="U814" s="210"/>
      <c r="V814" s="210"/>
      <c r="W814" s="210"/>
      <c r="X814" s="210"/>
      <c r="Y814" s="210"/>
      <c r="Z814" s="210"/>
    </row>
    <row r="815" ht="12.75" customHeight="1">
      <c r="A815" s="625"/>
      <c r="B815" s="625"/>
      <c r="C815" s="625"/>
      <c r="D815" s="627"/>
      <c r="E815" s="210"/>
      <c r="F815" s="210"/>
      <c r="G815" s="210"/>
      <c r="H815" s="210"/>
      <c r="I815" s="627"/>
      <c r="J815" s="210"/>
      <c r="K815" s="210"/>
      <c r="L815" s="210"/>
      <c r="M815" s="628"/>
      <c r="N815" s="210"/>
      <c r="O815" s="210"/>
      <c r="P815" s="210"/>
      <c r="Q815" s="210"/>
      <c r="R815" s="210"/>
      <c r="S815" s="210"/>
      <c r="T815" s="210"/>
      <c r="U815" s="210"/>
      <c r="V815" s="210"/>
      <c r="W815" s="210"/>
      <c r="X815" s="210"/>
      <c r="Y815" s="210"/>
      <c r="Z815" s="210"/>
    </row>
    <row r="816" ht="12.75" customHeight="1">
      <c r="A816" s="625"/>
      <c r="B816" s="625"/>
      <c r="C816" s="625"/>
      <c r="D816" s="627"/>
      <c r="E816" s="210"/>
      <c r="F816" s="210"/>
      <c r="G816" s="210"/>
      <c r="H816" s="210"/>
      <c r="I816" s="627"/>
      <c r="J816" s="210"/>
      <c r="K816" s="210"/>
      <c r="L816" s="210"/>
      <c r="M816" s="628"/>
      <c r="N816" s="210"/>
      <c r="O816" s="210"/>
      <c r="P816" s="210"/>
      <c r="Q816" s="210"/>
      <c r="R816" s="210"/>
      <c r="S816" s="210"/>
      <c r="T816" s="210"/>
      <c r="U816" s="210"/>
      <c r="V816" s="210"/>
      <c r="W816" s="210"/>
      <c r="X816" s="210"/>
      <c r="Y816" s="210"/>
      <c r="Z816" s="210"/>
    </row>
    <row r="817" ht="12.75" customHeight="1">
      <c r="A817" s="625"/>
      <c r="B817" s="625"/>
      <c r="C817" s="625"/>
      <c r="D817" s="627"/>
      <c r="E817" s="210"/>
      <c r="F817" s="210"/>
      <c r="G817" s="210"/>
      <c r="H817" s="210"/>
      <c r="I817" s="627"/>
      <c r="J817" s="210"/>
      <c r="K817" s="210"/>
      <c r="L817" s="210"/>
      <c r="M817" s="628"/>
      <c r="N817" s="210"/>
      <c r="O817" s="210"/>
      <c r="P817" s="210"/>
      <c r="Q817" s="210"/>
      <c r="R817" s="210"/>
      <c r="S817" s="210"/>
      <c r="T817" s="210"/>
      <c r="U817" s="210"/>
      <c r="V817" s="210"/>
      <c r="W817" s="210"/>
      <c r="X817" s="210"/>
      <c r="Y817" s="210"/>
      <c r="Z817" s="210"/>
    </row>
    <row r="818" ht="12.75" customHeight="1">
      <c r="A818" s="625"/>
      <c r="B818" s="625"/>
      <c r="C818" s="625"/>
      <c r="D818" s="627"/>
      <c r="E818" s="210"/>
      <c r="F818" s="210"/>
      <c r="G818" s="210"/>
      <c r="H818" s="210"/>
      <c r="I818" s="627"/>
      <c r="J818" s="210"/>
      <c r="K818" s="210"/>
      <c r="L818" s="210"/>
      <c r="M818" s="628"/>
      <c r="N818" s="210"/>
      <c r="O818" s="210"/>
      <c r="P818" s="210"/>
      <c r="Q818" s="210"/>
      <c r="R818" s="210"/>
      <c r="S818" s="210"/>
      <c r="T818" s="210"/>
      <c r="U818" s="210"/>
      <c r="V818" s="210"/>
      <c r="W818" s="210"/>
      <c r="X818" s="210"/>
      <c r="Y818" s="210"/>
      <c r="Z818" s="210"/>
    </row>
    <row r="819" ht="12.75" customHeight="1">
      <c r="A819" s="625"/>
      <c r="B819" s="625"/>
      <c r="C819" s="625"/>
      <c r="D819" s="627"/>
      <c r="E819" s="210"/>
      <c r="F819" s="210"/>
      <c r="G819" s="210"/>
      <c r="H819" s="210"/>
      <c r="I819" s="627"/>
      <c r="J819" s="210"/>
      <c r="K819" s="210"/>
      <c r="L819" s="210"/>
      <c r="M819" s="628"/>
      <c r="N819" s="210"/>
      <c r="O819" s="210"/>
      <c r="P819" s="210"/>
      <c r="Q819" s="210"/>
      <c r="R819" s="210"/>
      <c r="S819" s="210"/>
      <c r="T819" s="210"/>
      <c r="U819" s="210"/>
      <c r="V819" s="210"/>
      <c r="W819" s="210"/>
      <c r="X819" s="210"/>
      <c r="Y819" s="210"/>
      <c r="Z819" s="210"/>
    </row>
    <row r="820" ht="12.75" customHeight="1">
      <c r="A820" s="625"/>
      <c r="B820" s="625"/>
      <c r="C820" s="625"/>
      <c r="D820" s="627"/>
      <c r="E820" s="210"/>
      <c r="F820" s="210"/>
      <c r="G820" s="210"/>
      <c r="H820" s="210"/>
      <c r="I820" s="627"/>
      <c r="J820" s="210"/>
      <c r="K820" s="210"/>
      <c r="L820" s="210"/>
      <c r="M820" s="628"/>
      <c r="N820" s="210"/>
      <c r="O820" s="210"/>
      <c r="P820" s="210"/>
      <c r="Q820" s="210"/>
      <c r="R820" s="210"/>
      <c r="S820" s="210"/>
      <c r="T820" s="210"/>
      <c r="U820" s="210"/>
      <c r="V820" s="210"/>
      <c r="W820" s="210"/>
      <c r="X820" s="210"/>
      <c r="Y820" s="210"/>
      <c r="Z820" s="210"/>
    </row>
    <row r="821" ht="12.75" customHeight="1">
      <c r="A821" s="625"/>
      <c r="B821" s="625"/>
      <c r="C821" s="625"/>
      <c r="D821" s="627"/>
      <c r="E821" s="210"/>
      <c r="F821" s="210"/>
      <c r="G821" s="210"/>
      <c r="H821" s="210"/>
      <c r="I821" s="627"/>
      <c r="J821" s="210"/>
      <c r="K821" s="210"/>
      <c r="L821" s="210"/>
      <c r="M821" s="628"/>
      <c r="N821" s="210"/>
      <c r="O821" s="210"/>
      <c r="P821" s="210"/>
      <c r="Q821" s="210"/>
      <c r="R821" s="210"/>
      <c r="S821" s="210"/>
      <c r="T821" s="210"/>
      <c r="U821" s="210"/>
      <c r="V821" s="210"/>
      <c r="W821" s="210"/>
      <c r="X821" s="210"/>
      <c r="Y821" s="210"/>
      <c r="Z821" s="210"/>
    </row>
    <row r="822" ht="12.75" customHeight="1">
      <c r="A822" s="625"/>
      <c r="B822" s="625"/>
      <c r="C822" s="625"/>
      <c r="D822" s="627"/>
      <c r="E822" s="210"/>
      <c r="F822" s="210"/>
      <c r="G822" s="210"/>
      <c r="H822" s="210"/>
      <c r="I822" s="627"/>
      <c r="J822" s="210"/>
      <c r="K822" s="210"/>
      <c r="L822" s="210"/>
      <c r="M822" s="628"/>
      <c r="N822" s="210"/>
      <c r="O822" s="210"/>
      <c r="P822" s="210"/>
      <c r="Q822" s="210"/>
      <c r="R822" s="210"/>
      <c r="S822" s="210"/>
      <c r="T822" s="210"/>
      <c r="U822" s="210"/>
      <c r="V822" s="210"/>
      <c r="W822" s="210"/>
      <c r="X822" s="210"/>
      <c r="Y822" s="210"/>
      <c r="Z822" s="210"/>
    </row>
    <row r="823" ht="12.75" customHeight="1">
      <c r="A823" s="625"/>
      <c r="B823" s="625"/>
      <c r="C823" s="625"/>
      <c r="D823" s="627"/>
      <c r="E823" s="210"/>
      <c r="F823" s="210"/>
      <c r="G823" s="210"/>
      <c r="H823" s="210"/>
      <c r="I823" s="627"/>
      <c r="J823" s="210"/>
      <c r="K823" s="210"/>
      <c r="L823" s="210"/>
      <c r="M823" s="628"/>
      <c r="N823" s="210"/>
      <c r="O823" s="210"/>
      <c r="P823" s="210"/>
      <c r="Q823" s="210"/>
      <c r="R823" s="210"/>
      <c r="S823" s="210"/>
      <c r="T823" s="210"/>
      <c r="U823" s="210"/>
      <c r="V823" s="210"/>
      <c r="W823" s="210"/>
      <c r="X823" s="210"/>
      <c r="Y823" s="210"/>
      <c r="Z823" s="210"/>
    </row>
    <row r="824" ht="12.75" customHeight="1">
      <c r="A824" s="625"/>
      <c r="B824" s="625"/>
      <c r="C824" s="625"/>
      <c r="D824" s="627"/>
      <c r="E824" s="210"/>
      <c r="F824" s="210"/>
      <c r="G824" s="210"/>
      <c r="H824" s="210"/>
      <c r="I824" s="627"/>
      <c r="J824" s="210"/>
      <c r="K824" s="210"/>
      <c r="L824" s="210"/>
      <c r="M824" s="628"/>
      <c r="N824" s="210"/>
      <c r="O824" s="210"/>
      <c r="P824" s="210"/>
      <c r="Q824" s="210"/>
      <c r="R824" s="210"/>
      <c r="S824" s="210"/>
      <c r="T824" s="210"/>
      <c r="U824" s="210"/>
      <c r="V824" s="210"/>
      <c r="W824" s="210"/>
      <c r="X824" s="210"/>
      <c r="Y824" s="210"/>
      <c r="Z824" s="210"/>
    </row>
    <row r="825" ht="12.75" customHeight="1">
      <c r="A825" s="625"/>
      <c r="B825" s="625"/>
      <c r="C825" s="625"/>
      <c r="D825" s="627"/>
      <c r="E825" s="210"/>
      <c r="F825" s="210"/>
      <c r="G825" s="210"/>
      <c r="H825" s="210"/>
      <c r="I825" s="627"/>
      <c r="J825" s="210"/>
      <c r="K825" s="210"/>
      <c r="L825" s="210"/>
      <c r="M825" s="628"/>
      <c r="N825" s="210"/>
      <c r="O825" s="210"/>
      <c r="P825" s="210"/>
      <c r="Q825" s="210"/>
      <c r="R825" s="210"/>
      <c r="S825" s="210"/>
      <c r="T825" s="210"/>
      <c r="U825" s="210"/>
      <c r="V825" s="210"/>
      <c r="W825" s="210"/>
      <c r="X825" s="210"/>
      <c r="Y825" s="210"/>
      <c r="Z825" s="210"/>
    </row>
    <row r="826" ht="12.75" customHeight="1">
      <c r="A826" s="625"/>
      <c r="B826" s="625"/>
      <c r="C826" s="625"/>
      <c r="D826" s="627"/>
      <c r="E826" s="210"/>
      <c r="F826" s="210"/>
      <c r="G826" s="210"/>
      <c r="H826" s="210"/>
      <c r="I826" s="627"/>
      <c r="J826" s="210"/>
      <c r="K826" s="210"/>
      <c r="L826" s="210"/>
      <c r="M826" s="628"/>
      <c r="N826" s="210"/>
      <c r="O826" s="210"/>
      <c r="P826" s="210"/>
      <c r="Q826" s="210"/>
      <c r="R826" s="210"/>
      <c r="S826" s="210"/>
      <c r="T826" s="210"/>
      <c r="U826" s="210"/>
      <c r="V826" s="210"/>
      <c r="W826" s="210"/>
      <c r="X826" s="210"/>
      <c r="Y826" s="210"/>
      <c r="Z826" s="210"/>
    </row>
    <row r="827" ht="12.75" customHeight="1">
      <c r="A827" s="625"/>
      <c r="B827" s="625"/>
      <c r="C827" s="625"/>
      <c r="D827" s="627"/>
      <c r="E827" s="210"/>
      <c r="F827" s="210"/>
      <c r="G827" s="210"/>
      <c r="H827" s="210"/>
      <c r="I827" s="627"/>
      <c r="J827" s="210"/>
      <c r="K827" s="210"/>
      <c r="L827" s="210"/>
      <c r="M827" s="628"/>
      <c r="N827" s="210"/>
      <c r="O827" s="210"/>
      <c r="P827" s="210"/>
      <c r="Q827" s="210"/>
      <c r="R827" s="210"/>
      <c r="S827" s="210"/>
      <c r="T827" s="210"/>
      <c r="U827" s="210"/>
      <c r="V827" s="210"/>
      <c r="W827" s="210"/>
      <c r="X827" s="210"/>
      <c r="Y827" s="210"/>
      <c r="Z827" s="210"/>
    </row>
    <row r="828" ht="12.75" customHeight="1">
      <c r="A828" s="625"/>
      <c r="B828" s="625"/>
      <c r="C828" s="625"/>
      <c r="D828" s="627"/>
      <c r="E828" s="210"/>
      <c r="F828" s="210"/>
      <c r="G828" s="210"/>
      <c r="H828" s="210"/>
      <c r="I828" s="627"/>
      <c r="J828" s="210"/>
      <c r="K828" s="210"/>
      <c r="L828" s="210"/>
      <c r="M828" s="628"/>
      <c r="N828" s="210"/>
      <c r="O828" s="210"/>
      <c r="P828" s="210"/>
      <c r="Q828" s="210"/>
      <c r="R828" s="210"/>
      <c r="S828" s="210"/>
      <c r="T828" s="210"/>
      <c r="U828" s="210"/>
      <c r="V828" s="210"/>
      <c r="W828" s="210"/>
      <c r="X828" s="210"/>
      <c r="Y828" s="210"/>
      <c r="Z828" s="210"/>
    </row>
    <row r="829" ht="12.75" customHeight="1">
      <c r="A829" s="625"/>
      <c r="B829" s="625"/>
      <c r="C829" s="625"/>
      <c r="D829" s="627"/>
      <c r="E829" s="210"/>
      <c r="F829" s="210"/>
      <c r="G829" s="210"/>
      <c r="H829" s="210"/>
      <c r="I829" s="627"/>
      <c r="J829" s="210"/>
      <c r="K829" s="210"/>
      <c r="L829" s="210"/>
      <c r="M829" s="628"/>
      <c r="N829" s="210"/>
      <c r="O829" s="210"/>
      <c r="P829" s="210"/>
      <c r="Q829" s="210"/>
      <c r="R829" s="210"/>
      <c r="S829" s="210"/>
      <c r="T829" s="210"/>
      <c r="U829" s="210"/>
      <c r="V829" s="210"/>
      <c r="W829" s="210"/>
      <c r="X829" s="210"/>
      <c r="Y829" s="210"/>
      <c r="Z829" s="210"/>
    </row>
    <row r="830" ht="12.75" customHeight="1">
      <c r="A830" s="625"/>
      <c r="B830" s="625"/>
      <c r="C830" s="625"/>
      <c r="D830" s="627"/>
      <c r="E830" s="210"/>
      <c r="F830" s="210"/>
      <c r="G830" s="210"/>
      <c r="H830" s="210"/>
      <c r="I830" s="627"/>
      <c r="J830" s="210"/>
      <c r="K830" s="210"/>
      <c r="L830" s="210"/>
      <c r="M830" s="628"/>
      <c r="N830" s="210"/>
      <c r="O830" s="210"/>
      <c r="P830" s="210"/>
      <c r="Q830" s="210"/>
      <c r="R830" s="210"/>
      <c r="S830" s="210"/>
      <c r="T830" s="210"/>
      <c r="U830" s="210"/>
      <c r="V830" s="210"/>
      <c r="W830" s="210"/>
      <c r="X830" s="210"/>
      <c r="Y830" s="210"/>
      <c r="Z830" s="210"/>
    </row>
    <row r="831" ht="12.75" customHeight="1">
      <c r="A831" s="625"/>
      <c r="B831" s="625"/>
      <c r="C831" s="625"/>
      <c r="D831" s="627"/>
      <c r="E831" s="210"/>
      <c r="F831" s="210"/>
      <c r="G831" s="210"/>
      <c r="H831" s="210"/>
      <c r="I831" s="627"/>
      <c r="J831" s="210"/>
      <c r="K831" s="210"/>
      <c r="L831" s="210"/>
      <c r="M831" s="628"/>
      <c r="N831" s="210"/>
      <c r="O831" s="210"/>
      <c r="P831" s="210"/>
      <c r="Q831" s="210"/>
      <c r="R831" s="210"/>
      <c r="S831" s="210"/>
      <c r="T831" s="210"/>
      <c r="U831" s="210"/>
      <c r="V831" s="210"/>
      <c r="W831" s="210"/>
      <c r="X831" s="210"/>
      <c r="Y831" s="210"/>
      <c r="Z831" s="210"/>
    </row>
    <row r="832" ht="12.75" customHeight="1">
      <c r="A832" s="625"/>
      <c r="B832" s="625"/>
      <c r="C832" s="625"/>
      <c r="D832" s="627"/>
      <c r="E832" s="210"/>
      <c r="F832" s="210"/>
      <c r="G832" s="210"/>
      <c r="H832" s="210"/>
      <c r="I832" s="627"/>
      <c r="J832" s="210"/>
      <c r="K832" s="210"/>
      <c r="L832" s="210"/>
      <c r="M832" s="628"/>
      <c r="N832" s="210"/>
      <c r="O832" s="210"/>
      <c r="P832" s="210"/>
      <c r="Q832" s="210"/>
      <c r="R832" s="210"/>
      <c r="S832" s="210"/>
      <c r="T832" s="210"/>
      <c r="U832" s="210"/>
      <c r="V832" s="210"/>
      <c r="W832" s="210"/>
      <c r="X832" s="210"/>
      <c r="Y832" s="210"/>
      <c r="Z832" s="210"/>
    </row>
    <row r="833" ht="12.75" customHeight="1">
      <c r="A833" s="625"/>
      <c r="B833" s="625"/>
      <c r="C833" s="625"/>
      <c r="D833" s="627"/>
      <c r="E833" s="210"/>
      <c r="F833" s="210"/>
      <c r="G833" s="210"/>
      <c r="H833" s="210"/>
      <c r="I833" s="627"/>
      <c r="J833" s="210"/>
      <c r="K833" s="210"/>
      <c r="L833" s="210"/>
      <c r="M833" s="628"/>
      <c r="N833" s="210"/>
      <c r="O833" s="210"/>
      <c r="P833" s="210"/>
      <c r="Q833" s="210"/>
      <c r="R833" s="210"/>
      <c r="S833" s="210"/>
      <c r="T833" s="210"/>
      <c r="U833" s="210"/>
      <c r="V833" s="210"/>
      <c r="W833" s="210"/>
      <c r="X833" s="210"/>
      <c r="Y833" s="210"/>
      <c r="Z833" s="210"/>
    </row>
    <row r="834" ht="12.75" customHeight="1">
      <c r="A834" s="625"/>
      <c r="B834" s="625"/>
      <c r="C834" s="625"/>
      <c r="D834" s="627"/>
      <c r="E834" s="210"/>
      <c r="F834" s="210"/>
      <c r="G834" s="210"/>
      <c r="H834" s="210"/>
      <c r="I834" s="627"/>
      <c r="J834" s="210"/>
      <c r="K834" s="210"/>
      <c r="L834" s="210"/>
      <c r="M834" s="628"/>
      <c r="N834" s="210"/>
      <c r="O834" s="210"/>
      <c r="P834" s="210"/>
      <c r="Q834" s="210"/>
      <c r="R834" s="210"/>
      <c r="S834" s="210"/>
      <c r="T834" s="210"/>
      <c r="U834" s="210"/>
      <c r="V834" s="210"/>
      <c r="W834" s="210"/>
      <c r="X834" s="210"/>
      <c r="Y834" s="210"/>
      <c r="Z834" s="210"/>
    </row>
    <row r="835" ht="12.75" customHeight="1">
      <c r="A835" s="625"/>
      <c r="B835" s="625"/>
      <c r="C835" s="625"/>
      <c r="D835" s="627"/>
      <c r="E835" s="210"/>
      <c r="F835" s="210"/>
      <c r="G835" s="210"/>
      <c r="H835" s="210"/>
      <c r="I835" s="627"/>
      <c r="J835" s="210"/>
      <c r="K835" s="210"/>
      <c r="L835" s="210"/>
      <c r="M835" s="628"/>
      <c r="N835" s="210"/>
      <c r="O835" s="210"/>
      <c r="P835" s="210"/>
      <c r="Q835" s="210"/>
      <c r="R835" s="210"/>
      <c r="S835" s="210"/>
      <c r="T835" s="210"/>
      <c r="U835" s="210"/>
      <c r="V835" s="210"/>
      <c r="W835" s="210"/>
      <c r="X835" s="210"/>
      <c r="Y835" s="210"/>
      <c r="Z835" s="210"/>
    </row>
    <row r="836" ht="12.75" customHeight="1">
      <c r="A836" s="625"/>
      <c r="B836" s="625"/>
      <c r="C836" s="625"/>
      <c r="D836" s="627"/>
      <c r="E836" s="210"/>
      <c r="F836" s="210"/>
      <c r="G836" s="210"/>
      <c r="H836" s="210"/>
      <c r="I836" s="627"/>
      <c r="J836" s="210"/>
      <c r="K836" s="210"/>
      <c r="L836" s="210"/>
      <c r="M836" s="628"/>
      <c r="N836" s="210"/>
      <c r="O836" s="210"/>
      <c r="P836" s="210"/>
      <c r="Q836" s="210"/>
      <c r="R836" s="210"/>
      <c r="S836" s="210"/>
      <c r="T836" s="210"/>
      <c r="U836" s="210"/>
      <c r="V836" s="210"/>
      <c r="W836" s="210"/>
      <c r="X836" s="210"/>
      <c r="Y836" s="210"/>
      <c r="Z836" s="210"/>
    </row>
    <row r="837" ht="12.75" customHeight="1">
      <c r="A837" s="625"/>
      <c r="B837" s="625"/>
      <c r="C837" s="625"/>
      <c r="D837" s="627"/>
      <c r="E837" s="210"/>
      <c r="F837" s="210"/>
      <c r="G837" s="210"/>
      <c r="H837" s="210"/>
      <c r="I837" s="627"/>
      <c r="J837" s="210"/>
      <c r="K837" s="210"/>
      <c r="L837" s="210"/>
      <c r="M837" s="628"/>
      <c r="N837" s="210"/>
      <c r="O837" s="210"/>
      <c r="P837" s="210"/>
      <c r="Q837" s="210"/>
      <c r="R837" s="210"/>
      <c r="S837" s="210"/>
      <c r="T837" s="210"/>
      <c r="U837" s="210"/>
      <c r="V837" s="210"/>
      <c r="W837" s="210"/>
      <c r="X837" s="210"/>
      <c r="Y837" s="210"/>
      <c r="Z837" s="210"/>
    </row>
    <row r="838" ht="12.75" customHeight="1">
      <c r="A838" s="625"/>
      <c r="B838" s="625"/>
      <c r="C838" s="625"/>
      <c r="D838" s="627"/>
      <c r="E838" s="210"/>
      <c r="F838" s="210"/>
      <c r="G838" s="210"/>
      <c r="H838" s="210"/>
      <c r="I838" s="627"/>
      <c r="J838" s="210"/>
      <c r="K838" s="210"/>
      <c r="L838" s="210"/>
      <c r="M838" s="628"/>
      <c r="N838" s="210"/>
      <c r="O838" s="210"/>
      <c r="P838" s="210"/>
      <c r="Q838" s="210"/>
      <c r="R838" s="210"/>
      <c r="S838" s="210"/>
      <c r="T838" s="210"/>
      <c r="U838" s="210"/>
      <c r="V838" s="210"/>
      <c r="W838" s="210"/>
      <c r="X838" s="210"/>
      <c r="Y838" s="210"/>
      <c r="Z838" s="210"/>
    </row>
    <row r="839" ht="12.75" customHeight="1">
      <c r="A839" s="625"/>
      <c r="B839" s="625"/>
      <c r="C839" s="625"/>
      <c r="D839" s="627"/>
      <c r="E839" s="210"/>
      <c r="F839" s="210"/>
      <c r="G839" s="210"/>
      <c r="H839" s="210"/>
      <c r="I839" s="627"/>
      <c r="J839" s="210"/>
      <c r="K839" s="210"/>
      <c r="L839" s="210"/>
      <c r="M839" s="628"/>
      <c r="N839" s="210"/>
      <c r="O839" s="210"/>
      <c r="P839" s="210"/>
      <c r="Q839" s="210"/>
      <c r="R839" s="210"/>
      <c r="S839" s="210"/>
      <c r="T839" s="210"/>
      <c r="U839" s="210"/>
      <c r="V839" s="210"/>
      <c r="W839" s="210"/>
      <c r="X839" s="210"/>
      <c r="Y839" s="210"/>
      <c r="Z839" s="210"/>
    </row>
    <row r="840" ht="12.75" customHeight="1">
      <c r="A840" s="625"/>
      <c r="B840" s="625"/>
      <c r="C840" s="625"/>
      <c r="D840" s="627"/>
      <c r="E840" s="210"/>
      <c r="F840" s="210"/>
      <c r="G840" s="210"/>
      <c r="H840" s="210"/>
      <c r="I840" s="627"/>
      <c r="J840" s="210"/>
      <c r="K840" s="210"/>
      <c r="L840" s="210"/>
      <c r="M840" s="628"/>
      <c r="N840" s="210"/>
      <c r="O840" s="210"/>
      <c r="P840" s="210"/>
      <c r="Q840" s="210"/>
      <c r="R840" s="210"/>
      <c r="S840" s="210"/>
      <c r="T840" s="210"/>
      <c r="U840" s="210"/>
      <c r="V840" s="210"/>
      <c r="W840" s="210"/>
      <c r="X840" s="210"/>
      <c r="Y840" s="210"/>
      <c r="Z840" s="210"/>
    </row>
    <row r="841" ht="12.75" customHeight="1">
      <c r="A841" s="625"/>
      <c r="B841" s="625"/>
      <c r="C841" s="625"/>
      <c r="D841" s="627"/>
      <c r="E841" s="210"/>
      <c r="F841" s="210"/>
      <c r="G841" s="210"/>
      <c r="H841" s="210"/>
      <c r="I841" s="627"/>
      <c r="J841" s="210"/>
      <c r="K841" s="210"/>
      <c r="L841" s="210"/>
      <c r="M841" s="628"/>
      <c r="N841" s="210"/>
      <c r="O841" s="210"/>
      <c r="P841" s="210"/>
      <c r="Q841" s="210"/>
      <c r="R841" s="210"/>
      <c r="S841" s="210"/>
      <c r="T841" s="210"/>
      <c r="U841" s="210"/>
      <c r="V841" s="210"/>
      <c r="W841" s="210"/>
      <c r="X841" s="210"/>
      <c r="Y841" s="210"/>
      <c r="Z841" s="210"/>
    </row>
    <row r="842" ht="12.75" customHeight="1">
      <c r="A842" s="625"/>
      <c r="B842" s="625"/>
      <c r="C842" s="625"/>
      <c r="D842" s="627"/>
      <c r="E842" s="210"/>
      <c r="F842" s="210"/>
      <c r="G842" s="210"/>
      <c r="H842" s="210"/>
      <c r="I842" s="627"/>
      <c r="J842" s="210"/>
      <c r="K842" s="210"/>
      <c r="L842" s="210"/>
      <c r="M842" s="628"/>
      <c r="N842" s="210"/>
      <c r="O842" s="210"/>
      <c r="P842" s="210"/>
      <c r="Q842" s="210"/>
      <c r="R842" s="210"/>
      <c r="S842" s="210"/>
      <c r="T842" s="210"/>
      <c r="U842" s="210"/>
      <c r="V842" s="210"/>
      <c r="W842" s="210"/>
      <c r="X842" s="210"/>
      <c r="Y842" s="210"/>
      <c r="Z842" s="210"/>
    </row>
    <row r="843" ht="12.75" customHeight="1">
      <c r="A843" s="625"/>
      <c r="B843" s="625"/>
      <c r="C843" s="625"/>
      <c r="D843" s="627"/>
      <c r="E843" s="210"/>
      <c r="F843" s="210"/>
      <c r="G843" s="210"/>
      <c r="H843" s="210"/>
      <c r="I843" s="627"/>
      <c r="J843" s="210"/>
      <c r="K843" s="210"/>
      <c r="L843" s="210"/>
      <c r="M843" s="628"/>
      <c r="N843" s="210"/>
      <c r="O843" s="210"/>
      <c r="P843" s="210"/>
      <c r="Q843" s="210"/>
      <c r="R843" s="210"/>
      <c r="S843" s="210"/>
      <c r="T843" s="210"/>
      <c r="U843" s="210"/>
      <c r="V843" s="210"/>
      <c r="W843" s="210"/>
      <c r="X843" s="210"/>
      <c r="Y843" s="210"/>
      <c r="Z843" s="210"/>
    </row>
    <row r="844" ht="12.75" customHeight="1">
      <c r="A844" s="625"/>
      <c r="B844" s="625"/>
      <c r="C844" s="625"/>
      <c r="D844" s="627"/>
      <c r="E844" s="210"/>
      <c r="F844" s="210"/>
      <c r="G844" s="210"/>
      <c r="H844" s="210"/>
      <c r="I844" s="627"/>
      <c r="J844" s="210"/>
      <c r="K844" s="210"/>
      <c r="L844" s="210"/>
      <c r="M844" s="628"/>
      <c r="N844" s="210"/>
      <c r="O844" s="210"/>
      <c r="P844" s="210"/>
      <c r="Q844" s="210"/>
      <c r="R844" s="210"/>
      <c r="S844" s="210"/>
      <c r="T844" s="210"/>
      <c r="U844" s="210"/>
      <c r="V844" s="210"/>
      <c r="W844" s="210"/>
      <c r="X844" s="210"/>
      <c r="Y844" s="210"/>
      <c r="Z844" s="210"/>
    </row>
    <row r="845" ht="12.75" customHeight="1">
      <c r="A845" s="625"/>
      <c r="B845" s="625"/>
      <c r="C845" s="625"/>
      <c r="D845" s="627"/>
      <c r="E845" s="210"/>
      <c r="F845" s="210"/>
      <c r="G845" s="210"/>
      <c r="H845" s="210"/>
      <c r="I845" s="627"/>
      <c r="J845" s="210"/>
      <c r="K845" s="210"/>
      <c r="L845" s="210"/>
      <c r="M845" s="628"/>
      <c r="N845" s="210"/>
      <c r="O845" s="210"/>
      <c r="P845" s="210"/>
      <c r="Q845" s="210"/>
      <c r="R845" s="210"/>
      <c r="S845" s="210"/>
      <c r="T845" s="210"/>
      <c r="U845" s="210"/>
      <c r="V845" s="210"/>
      <c r="W845" s="210"/>
      <c r="X845" s="210"/>
      <c r="Y845" s="210"/>
      <c r="Z845" s="210"/>
    </row>
    <row r="846" ht="12.75" customHeight="1">
      <c r="A846" s="625"/>
      <c r="B846" s="625"/>
      <c r="C846" s="625"/>
      <c r="D846" s="627"/>
      <c r="E846" s="210"/>
      <c r="F846" s="210"/>
      <c r="G846" s="210"/>
      <c r="H846" s="210"/>
      <c r="I846" s="627"/>
      <c r="J846" s="210"/>
      <c r="K846" s="210"/>
      <c r="L846" s="210"/>
      <c r="M846" s="628"/>
      <c r="N846" s="210"/>
      <c r="O846" s="210"/>
      <c r="P846" s="210"/>
      <c r="Q846" s="210"/>
      <c r="R846" s="210"/>
      <c r="S846" s="210"/>
      <c r="T846" s="210"/>
      <c r="U846" s="210"/>
      <c r="V846" s="210"/>
      <c r="W846" s="210"/>
      <c r="X846" s="210"/>
      <c r="Y846" s="210"/>
      <c r="Z846" s="210"/>
    </row>
    <row r="847" ht="12.75" customHeight="1">
      <c r="A847" s="625"/>
      <c r="B847" s="625"/>
      <c r="C847" s="625"/>
      <c r="D847" s="627"/>
      <c r="E847" s="210"/>
      <c r="F847" s="210"/>
      <c r="G847" s="210"/>
      <c r="H847" s="210"/>
      <c r="I847" s="627"/>
      <c r="J847" s="210"/>
      <c r="K847" s="210"/>
      <c r="L847" s="210"/>
      <c r="M847" s="628"/>
      <c r="N847" s="210"/>
      <c r="O847" s="210"/>
      <c r="P847" s="210"/>
      <c r="Q847" s="210"/>
      <c r="R847" s="210"/>
      <c r="S847" s="210"/>
      <c r="T847" s="210"/>
      <c r="U847" s="210"/>
      <c r="V847" s="210"/>
      <c r="W847" s="210"/>
      <c r="X847" s="210"/>
      <c r="Y847" s="210"/>
      <c r="Z847" s="210"/>
    </row>
    <row r="848" ht="12.75" customHeight="1">
      <c r="A848" s="625"/>
      <c r="B848" s="625"/>
      <c r="C848" s="625"/>
      <c r="D848" s="627"/>
      <c r="E848" s="210"/>
      <c r="F848" s="210"/>
      <c r="G848" s="210"/>
      <c r="H848" s="210"/>
      <c r="I848" s="627"/>
      <c r="J848" s="210"/>
      <c r="K848" s="210"/>
      <c r="L848" s="210"/>
      <c r="M848" s="628"/>
      <c r="N848" s="210"/>
      <c r="O848" s="210"/>
      <c r="P848" s="210"/>
      <c r="Q848" s="210"/>
      <c r="R848" s="210"/>
      <c r="S848" s="210"/>
      <c r="T848" s="210"/>
      <c r="U848" s="210"/>
      <c r="V848" s="210"/>
      <c r="W848" s="210"/>
      <c r="X848" s="210"/>
      <c r="Y848" s="210"/>
      <c r="Z848" s="210"/>
    </row>
    <row r="849" ht="12.75" customHeight="1">
      <c r="A849" s="625"/>
      <c r="B849" s="625"/>
      <c r="C849" s="625"/>
      <c r="D849" s="627"/>
      <c r="E849" s="210"/>
      <c r="F849" s="210"/>
      <c r="G849" s="210"/>
      <c r="H849" s="210"/>
      <c r="I849" s="627"/>
      <c r="J849" s="210"/>
      <c r="K849" s="210"/>
      <c r="L849" s="210"/>
      <c r="M849" s="628"/>
      <c r="N849" s="210"/>
      <c r="O849" s="210"/>
      <c r="P849" s="210"/>
      <c r="Q849" s="210"/>
      <c r="R849" s="210"/>
      <c r="S849" s="210"/>
      <c r="T849" s="210"/>
      <c r="U849" s="210"/>
      <c r="V849" s="210"/>
      <c r="W849" s="210"/>
      <c r="X849" s="210"/>
      <c r="Y849" s="210"/>
      <c r="Z849" s="210"/>
    </row>
    <row r="850" ht="12.75" customHeight="1">
      <c r="A850" s="625"/>
      <c r="B850" s="625"/>
      <c r="C850" s="625"/>
      <c r="D850" s="627"/>
      <c r="E850" s="210"/>
      <c r="F850" s="210"/>
      <c r="G850" s="210"/>
      <c r="H850" s="210"/>
      <c r="I850" s="627"/>
      <c r="J850" s="210"/>
      <c r="K850" s="210"/>
      <c r="L850" s="210"/>
      <c r="M850" s="628"/>
      <c r="N850" s="210"/>
      <c r="O850" s="210"/>
      <c r="P850" s="210"/>
      <c r="Q850" s="210"/>
      <c r="R850" s="210"/>
      <c r="S850" s="210"/>
      <c r="T850" s="210"/>
      <c r="U850" s="210"/>
      <c r="V850" s="210"/>
      <c r="W850" s="210"/>
      <c r="X850" s="210"/>
      <c r="Y850" s="210"/>
      <c r="Z850" s="210"/>
    </row>
    <row r="851" ht="12.75" customHeight="1">
      <c r="A851" s="625"/>
      <c r="B851" s="625"/>
      <c r="C851" s="625"/>
      <c r="D851" s="627"/>
      <c r="E851" s="210"/>
      <c r="F851" s="210"/>
      <c r="G851" s="210"/>
      <c r="H851" s="210"/>
      <c r="I851" s="627"/>
      <c r="J851" s="210"/>
      <c r="K851" s="210"/>
      <c r="L851" s="210"/>
      <c r="M851" s="628"/>
      <c r="N851" s="210"/>
      <c r="O851" s="210"/>
      <c r="P851" s="210"/>
      <c r="Q851" s="210"/>
      <c r="R851" s="210"/>
      <c r="S851" s="210"/>
      <c r="T851" s="210"/>
      <c r="U851" s="210"/>
      <c r="V851" s="210"/>
      <c r="W851" s="210"/>
      <c r="X851" s="210"/>
      <c r="Y851" s="210"/>
      <c r="Z851" s="210"/>
    </row>
    <row r="852" ht="12.75" customHeight="1">
      <c r="A852" s="625"/>
      <c r="B852" s="625"/>
      <c r="C852" s="625"/>
      <c r="D852" s="627"/>
      <c r="E852" s="210"/>
      <c r="F852" s="210"/>
      <c r="G852" s="210"/>
      <c r="H852" s="210"/>
      <c r="I852" s="627"/>
      <c r="J852" s="210"/>
      <c r="K852" s="210"/>
      <c r="L852" s="210"/>
      <c r="M852" s="628"/>
      <c r="N852" s="210"/>
      <c r="O852" s="210"/>
      <c r="P852" s="210"/>
      <c r="Q852" s="210"/>
      <c r="R852" s="210"/>
      <c r="S852" s="210"/>
      <c r="T852" s="210"/>
      <c r="U852" s="210"/>
      <c r="V852" s="210"/>
      <c r="W852" s="210"/>
      <c r="X852" s="210"/>
      <c r="Y852" s="210"/>
      <c r="Z852" s="210"/>
    </row>
    <row r="853" ht="12.75" customHeight="1">
      <c r="A853" s="625"/>
      <c r="B853" s="625"/>
      <c r="C853" s="625"/>
      <c r="D853" s="627"/>
      <c r="E853" s="210"/>
      <c r="F853" s="210"/>
      <c r="G853" s="210"/>
      <c r="H853" s="210"/>
      <c r="I853" s="627"/>
      <c r="J853" s="210"/>
      <c r="K853" s="210"/>
      <c r="L853" s="210"/>
      <c r="M853" s="628"/>
      <c r="N853" s="210"/>
      <c r="O853" s="210"/>
      <c r="P853" s="210"/>
      <c r="Q853" s="210"/>
      <c r="R853" s="210"/>
      <c r="S853" s="210"/>
      <c r="T853" s="210"/>
      <c r="U853" s="210"/>
      <c r="V853" s="210"/>
      <c r="W853" s="210"/>
      <c r="X853" s="210"/>
      <c r="Y853" s="210"/>
      <c r="Z853" s="210"/>
    </row>
    <row r="854" ht="12.75" customHeight="1">
      <c r="A854" s="625"/>
      <c r="B854" s="625"/>
      <c r="C854" s="625"/>
      <c r="D854" s="627"/>
      <c r="E854" s="210"/>
      <c r="F854" s="210"/>
      <c r="G854" s="210"/>
      <c r="H854" s="210"/>
      <c r="I854" s="627"/>
      <c r="J854" s="210"/>
      <c r="K854" s="210"/>
      <c r="L854" s="210"/>
      <c r="M854" s="628"/>
      <c r="N854" s="210"/>
      <c r="O854" s="210"/>
      <c r="P854" s="210"/>
      <c r="Q854" s="210"/>
      <c r="R854" s="210"/>
      <c r="S854" s="210"/>
      <c r="T854" s="210"/>
      <c r="U854" s="210"/>
      <c r="V854" s="210"/>
      <c r="W854" s="210"/>
      <c r="X854" s="210"/>
      <c r="Y854" s="210"/>
      <c r="Z854" s="210"/>
    </row>
    <row r="855" ht="12.75" customHeight="1">
      <c r="A855" s="625"/>
      <c r="B855" s="625"/>
      <c r="C855" s="625"/>
      <c r="D855" s="627"/>
      <c r="E855" s="210"/>
      <c r="F855" s="210"/>
      <c r="G855" s="210"/>
      <c r="H855" s="210"/>
      <c r="I855" s="627"/>
      <c r="J855" s="210"/>
      <c r="K855" s="210"/>
      <c r="L855" s="210"/>
      <c r="M855" s="628"/>
      <c r="N855" s="210"/>
      <c r="O855" s="210"/>
      <c r="P855" s="210"/>
      <c r="Q855" s="210"/>
      <c r="R855" s="210"/>
      <c r="S855" s="210"/>
      <c r="T855" s="210"/>
      <c r="U855" s="210"/>
      <c r="V855" s="210"/>
      <c r="W855" s="210"/>
      <c r="X855" s="210"/>
      <c r="Y855" s="210"/>
      <c r="Z855" s="210"/>
    </row>
    <row r="856" ht="12.75" customHeight="1">
      <c r="A856" s="625"/>
      <c r="B856" s="625"/>
      <c r="C856" s="625"/>
      <c r="D856" s="627"/>
      <c r="E856" s="210"/>
      <c r="F856" s="210"/>
      <c r="G856" s="210"/>
      <c r="H856" s="210"/>
      <c r="I856" s="627"/>
      <c r="J856" s="210"/>
      <c r="K856" s="210"/>
      <c r="L856" s="210"/>
      <c r="M856" s="628"/>
      <c r="N856" s="210"/>
      <c r="O856" s="210"/>
      <c r="P856" s="210"/>
      <c r="Q856" s="210"/>
      <c r="R856" s="210"/>
      <c r="S856" s="210"/>
      <c r="T856" s="210"/>
      <c r="U856" s="210"/>
      <c r="V856" s="210"/>
      <c r="W856" s="210"/>
      <c r="X856" s="210"/>
      <c r="Y856" s="210"/>
      <c r="Z856" s="210"/>
    </row>
    <row r="857" ht="12.75" customHeight="1">
      <c r="A857" s="625"/>
      <c r="B857" s="625"/>
      <c r="C857" s="625"/>
      <c r="D857" s="627"/>
      <c r="E857" s="210"/>
      <c r="F857" s="210"/>
      <c r="G857" s="210"/>
      <c r="H857" s="210"/>
      <c r="I857" s="627"/>
      <c r="J857" s="210"/>
      <c r="K857" s="210"/>
      <c r="L857" s="210"/>
      <c r="M857" s="628"/>
      <c r="N857" s="210"/>
      <c r="O857" s="210"/>
      <c r="P857" s="210"/>
      <c r="Q857" s="210"/>
      <c r="R857" s="210"/>
      <c r="S857" s="210"/>
      <c r="T857" s="210"/>
      <c r="U857" s="210"/>
      <c r="V857" s="210"/>
      <c r="W857" s="210"/>
      <c r="X857" s="210"/>
      <c r="Y857" s="210"/>
      <c r="Z857" s="210"/>
    </row>
    <row r="858" ht="12.75" customHeight="1">
      <c r="A858" s="625"/>
      <c r="B858" s="625"/>
      <c r="C858" s="625"/>
      <c r="D858" s="627"/>
      <c r="E858" s="210"/>
      <c r="F858" s="210"/>
      <c r="G858" s="210"/>
      <c r="H858" s="210"/>
      <c r="I858" s="627"/>
      <c r="J858" s="210"/>
      <c r="K858" s="210"/>
      <c r="L858" s="210"/>
      <c r="M858" s="628"/>
      <c r="N858" s="210"/>
      <c r="O858" s="210"/>
      <c r="P858" s="210"/>
      <c r="Q858" s="210"/>
      <c r="R858" s="210"/>
      <c r="S858" s="210"/>
      <c r="T858" s="210"/>
      <c r="U858" s="210"/>
      <c r="V858" s="210"/>
      <c r="W858" s="210"/>
      <c r="X858" s="210"/>
      <c r="Y858" s="210"/>
      <c r="Z858" s="210"/>
    </row>
    <row r="859" ht="12.75" customHeight="1">
      <c r="A859" s="625"/>
      <c r="B859" s="625"/>
      <c r="C859" s="625"/>
      <c r="D859" s="627"/>
      <c r="E859" s="210"/>
      <c r="F859" s="210"/>
      <c r="G859" s="210"/>
      <c r="H859" s="210"/>
      <c r="I859" s="627"/>
      <c r="J859" s="210"/>
      <c r="K859" s="210"/>
      <c r="L859" s="210"/>
      <c r="M859" s="628"/>
      <c r="N859" s="210"/>
      <c r="O859" s="210"/>
      <c r="P859" s="210"/>
      <c r="Q859" s="210"/>
      <c r="R859" s="210"/>
      <c r="S859" s="210"/>
      <c r="T859" s="210"/>
      <c r="U859" s="210"/>
      <c r="V859" s="210"/>
      <c r="W859" s="210"/>
      <c r="X859" s="210"/>
      <c r="Y859" s="210"/>
      <c r="Z859" s="210"/>
    </row>
    <row r="860" ht="12.75" customHeight="1">
      <c r="A860" s="625"/>
      <c r="B860" s="625"/>
      <c r="C860" s="625"/>
      <c r="D860" s="627"/>
      <c r="E860" s="210"/>
      <c r="F860" s="210"/>
      <c r="G860" s="210"/>
      <c r="H860" s="210"/>
      <c r="I860" s="627"/>
      <c r="J860" s="210"/>
      <c r="K860" s="210"/>
      <c r="L860" s="210"/>
      <c r="M860" s="628"/>
      <c r="N860" s="210"/>
      <c r="O860" s="210"/>
      <c r="P860" s="210"/>
      <c r="Q860" s="210"/>
      <c r="R860" s="210"/>
      <c r="S860" s="210"/>
      <c r="T860" s="210"/>
      <c r="U860" s="210"/>
      <c r="V860" s="210"/>
      <c r="W860" s="210"/>
      <c r="X860" s="210"/>
      <c r="Y860" s="210"/>
      <c r="Z860" s="210"/>
    </row>
    <row r="861" ht="12.75" customHeight="1">
      <c r="A861" s="625"/>
      <c r="B861" s="625"/>
      <c r="C861" s="625"/>
      <c r="D861" s="627"/>
      <c r="E861" s="210"/>
      <c r="F861" s="210"/>
      <c r="G861" s="210"/>
      <c r="H861" s="210"/>
      <c r="I861" s="627"/>
      <c r="J861" s="210"/>
      <c r="K861" s="210"/>
      <c r="L861" s="210"/>
      <c r="M861" s="628"/>
      <c r="N861" s="210"/>
      <c r="O861" s="210"/>
      <c r="P861" s="210"/>
      <c r="Q861" s="210"/>
      <c r="R861" s="210"/>
      <c r="S861" s="210"/>
      <c r="T861" s="210"/>
      <c r="U861" s="210"/>
      <c r="V861" s="210"/>
      <c r="W861" s="210"/>
      <c r="X861" s="210"/>
      <c r="Y861" s="210"/>
      <c r="Z861" s="210"/>
    </row>
    <row r="862" ht="12.75" customHeight="1">
      <c r="A862" s="625"/>
      <c r="B862" s="625"/>
      <c r="C862" s="625"/>
      <c r="D862" s="627"/>
      <c r="E862" s="210"/>
      <c r="F862" s="210"/>
      <c r="G862" s="210"/>
      <c r="H862" s="210"/>
      <c r="I862" s="627"/>
      <c r="J862" s="210"/>
      <c r="K862" s="210"/>
      <c r="L862" s="210"/>
      <c r="M862" s="628"/>
      <c r="N862" s="210"/>
      <c r="O862" s="210"/>
      <c r="P862" s="210"/>
      <c r="Q862" s="210"/>
      <c r="R862" s="210"/>
      <c r="S862" s="210"/>
      <c r="T862" s="210"/>
      <c r="U862" s="210"/>
      <c r="V862" s="210"/>
      <c r="W862" s="210"/>
      <c r="X862" s="210"/>
      <c r="Y862" s="210"/>
      <c r="Z862" s="210"/>
    </row>
    <row r="863" ht="12.75" customHeight="1">
      <c r="A863" s="625"/>
      <c r="B863" s="625"/>
      <c r="C863" s="625"/>
      <c r="D863" s="627"/>
      <c r="E863" s="210"/>
      <c r="F863" s="210"/>
      <c r="G863" s="210"/>
      <c r="H863" s="210"/>
      <c r="I863" s="627"/>
      <c r="J863" s="210"/>
      <c r="K863" s="210"/>
      <c r="L863" s="210"/>
      <c r="M863" s="628"/>
      <c r="N863" s="210"/>
      <c r="O863" s="210"/>
      <c r="P863" s="210"/>
      <c r="Q863" s="210"/>
      <c r="R863" s="210"/>
      <c r="S863" s="210"/>
      <c r="T863" s="210"/>
      <c r="U863" s="210"/>
      <c r="V863" s="210"/>
      <c r="W863" s="210"/>
      <c r="X863" s="210"/>
      <c r="Y863" s="210"/>
      <c r="Z863" s="210"/>
    </row>
    <row r="864" ht="12.75" customHeight="1">
      <c r="A864" s="625"/>
      <c r="B864" s="625"/>
      <c r="C864" s="625"/>
      <c r="D864" s="627"/>
      <c r="E864" s="210"/>
      <c r="F864" s="210"/>
      <c r="G864" s="210"/>
      <c r="H864" s="210"/>
      <c r="I864" s="627"/>
      <c r="J864" s="210"/>
      <c r="K864" s="210"/>
      <c r="L864" s="210"/>
      <c r="M864" s="628"/>
      <c r="N864" s="210"/>
      <c r="O864" s="210"/>
      <c r="P864" s="210"/>
      <c r="Q864" s="210"/>
      <c r="R864" s="210"/>
      <c r="S864" s="210"/>
      <c r="T864" s="210"/>
      <c r="U864" s="210"/>
      <c r="V864" s="210"/>
      <c r="W864" s="210"/>
      <c r="X864" s="210"/>
      <c r="Y864" s="210"/>
      <c r="Z864" s="210"/>
    </row>
    <row r="865" ht="12.75" customHeight="1">
      <c r="A865" s="625"/>
      <c r="B865" s="625"/>
      <c r="C865" s="625"/>
      <c r="D865" s="627"/>
      <c r="E865" s="210"/>
      <c r="F865" s="210"/>
      <c r="G865" s="210"/>
      <c r="H865" s="210"/>
      <c r="I865" s="627"/>
      <c r="J865" s="210"/>
      <c r="K865" s="210"/>
      <c r="L865" s="210"/>
      <c r="M865" s="628"/>
      <c r="N865" s="210"/>
      <c r="O865" s="210"/>
      <c r="P865" s="210"/>
      <c r="Q865" s="210"/>
      <c r="R865" s="210"/>
      <c r="S865" s="210"/>
      <c r="T865" s="210"/>
      <c r="U865" s="210"/>
      <c r="V865" s="210"/>
      <c r="W865" s="210"/>
      <c r="X865" s="210"/>
      <c r="Y865" s="210"/>
      <c r="Z865" s="210"/>
    </row>
    <row r="866" ht="12.75" customHeight="1">
      <c r="A866" s="625"/>
      <c r="B866" s="625"/>
      <c r="C866" s="625"/>
      <c r="D866" s="627"/>
      <c r="E866" s="210"/>
      <c r="F866" s="210"/>
      <c r="G866" s="210"/>
      <c r="H866" s="210"/>
      <c r="I866" s="627"/>
      <c r="J866" s="210"/>
      <c r="K866" s="210"/>
      <c r="L866" s="210"/>
      <c r="M866" s="628"/>
      <c r="N866" s="210"/>
      <c r="O866" s="210"/>
      <c r="P866" s="210"/>
      <c r="Q866" s="210"/>
      <c r="R866" s="210"/>
      <c r="S866" s="210"/>
      <c r="T866" s="210"/>
      <c r="U866" s="210"/>
      <c r="V866" s="210"/>
      <c r="W866" s="210"/>
      <c r="X866" s="210"/>
      <c r="Y866" s="210"/>
      <c r="Z866" s="210"/>
    </row>
    <row r="867" ht="12.75" customHeight="1">
      <c r="A867" s="625"/>
      <c r="B867" s="625"/>
      <c r="C867" s="625"/>
      <c r="D867" s="627"/>
      <c r="E867" s="210"/>
      <c r="F867" s="210"/>
      <c r="G867" s="210"/>
      <c r="H867" s="210"/>
      <c r="I867" s="627"/>
      <c r="J867" s="210"/>
      <c r="K867" s="210"/>
      <c r="L867" s="210"/>
      <c r="M867" s="628"/>
      <c r="N867" s="210"/>
      <c r="O867" s="210"/>
      <c r="P867" s="210"/>
      <c r="Q867" s="210"/>
      <c r="R867" s="210"/>
      <c r="S867" s="210"/>
      <c r="T867" s="210"/>
      <c r="U867" s="210"/>
      <c r="V867" s="210"/>
      <c r="W867" s="210"/>
      <c r="X867" s="210"/>
      <c r="Y867" s="210"/>
      <c r="Z867" s="210"/>
    </row>
    <row r="868" ht="12.75" customHeight="1">
      <c r="A868" s="625"/>
      <c r="B868" s="625"/>
      <c r="C868" s="625"/>
      <c r="D868" s="627"/>
      <c r="E868" s="210"/>
      <c r="F868" s="210"/>
      <c r="G868" s="210"/>
      <c r="H868" s="210"/>
      <c r="I868" s="627"/>
      <c r="J868" s="210"/>
      <c r="K868" s="210"/>
      <c r="L868" s="210"/>
      <c r="M868" s="628"/>
      <c r="N868" s="210"/>
      <c r="O868" s="210"/>
      <c r="P868" s="210"/>
      <c r="Q868" s="210"/>
      <c r="R868" s="210"/>
      <c r="S868" s="210"/>
      <c r="T868" s="210"/>
      <c r="U868" s="210"/>
      <c r="V868" s="210"/>
      <c r="W868" s="210"/>
      <c r="X868" s="210"/>
      <c r="Y868" s="210"/>
      <c r="Z868" s="210"/>
    </row>
    <row r="869" ht="12.75" customHeight="1">
      <c r="A869" s="625"/>
      <c r="B869" s="625"/>
      <c r="C869" s="625"/>
      <c r="D869" s="627"/>
      <c r="E869" s="210"/>
      <c r="F869" s="210"/>
      <c r="G869" s="210"/>
      <c r="H869" s="210"/>
      <c r="I869" s="627"/>
      <c r="J869" s="210"/>
      <c r="K869" s="210"/>
      <c r="L869" s="210"/>
      <c r="M869" s="628"/>
      <c r="N869" s="210"/>
      <c r="O869" s="210"/>
      <c r="P869" s="210"/>
      <c r="Q869" s="210"/>
      <c r="R869" s="210"/>
      <c r="S869" s="210"/>
      <c r="T869" s="210"/>
      <c r="U869" s="210"/>
      <c r="V869" s="210"/>
      <c r="W869" s="210"/>
      <c r="X869" s="210"/>
      <c r="Y869" s="210"/>
      <c r="Z869" s="210"/>
    </row>
    <row r="870" ht="12.75" customHeight="1">
      <c r="A870" s="625"/>
      <c r="B870" s="625"/>
      <c r="C870" s="625"/>
      <c r="D870" s="627"/>
      <c r="E870" s="210"/>
      <c r="F870" s="210"/>
      <c r="G870" s="210"/>
      <c r="H870" s="210"/>
      <c r="I870" s="627"/>
      <c r="J870" s="210"/>
      <c r="K870" s="210"/>
      <c r="L870" s="210"/>
      <c r="M870" s="628"/>
      <c r="N870" s="210"/>
      <c r="O870" s="210"/>
      <c r="P870" s="210"/>
      <c r="Q870" s="210"/>
      <c r="R870" s="210"/>
      <c r="S870" s="210"/>
      <c r="T870" s="210"/>
      <c r="U870" s="210"/>
      <c r="V870" s="210"/>
      <c r="W870" s="210"/>
      <c r="X870" s="210"/>
      <c r="Y870" s="210"/>
      <c r="Z870" s="210"/>
    </row>
    <row r="871" ht="12.75" customHeight="1">
      <c r="A871" s="625"/>
      <c r="B871" s="625"/>
      <c r="C871" s="625"/>
      <c r="D871" s="627"/>
      <c r="E871" s="210"/>
      <c r="F871" s="210"/>
      <c r="G871" s="210"/>
      <c r="H871" s="210"/>
      <c r="I871" s="627"/>
      <c r="J871" s="210"/>
      <c r="K871" s="210"/>
      <c r="L871" s="210"/>
      <c r="M871" s="628"/>
      <c r="N871" s="210"/>
      <c r="O871" s="210"/>
      <c r="P871" s="210"/>
      <c r="Q871" s="210"/>
      <c r="R871" s="210"/>
      <c r="S871" s="210"/>
      <c r="T871" s="210"/>
      <c r="U871" s="210"/>
      <c r="V871" s="210"/>
      <c r="W871" s="210"/>
      <c r="X871" s="210"/>
      <c r="Y871" s="210"/>
      <c r="Z871" s="210"/>
    </row>
    <row r="872" ht="12.75" customHeight="1">
      <c r="A872" s="625"/>
      <c r="B872" s="625"/>
      <c r="C872" s="625"/>
      <c r="D872" s="627"/>
      <c r="E872" s="210"/>
      <c r="F872" s="210"/>
      <c r="G872" s="210"/>
      <c r="H872" s="210"/>
      <c r="I872" s="627"/>
      <c r="J872" s="210"/>
      <c r="K872" s="210"/>
      <c r="L872" s="210"/>
      <c r="M872" s="628"/>
      <c r="N872" s="210"/>
      <c r="O872" s="210"/>
      <c r="P872" s="210"/>
      <c r="Q872" s="210"/>
      <c r="R872" s="210"/>
      <c r="S872" s="210"/>
      <c r="T872" s="210"/>
      <c r="U872" s="210"/>
      <c r="V872" s="210"/>
      <c r="W872" s="210"/>
      <c r="X872" s="210"/>
      <c r="Y872" s="210"/>
      <c r="Z872" s="210"/>
    </row>
    <row r="873" ht="12.75" customHeight="1">
      <c r="A873" s="625"/>
      <c r="B873" s="625"/>
      <c r="C873" s="625"/>
      <c r="D873" s="627"/>
      <c r="E873" s="210"/>
      <c r="F873" s="210"/>
      <c r="G873" s="210"/>
      <c r="H873" s="210"/>
      <c r="I873" s="627"/>
      <c r="J873" s="210"/>
      <c r="K873" s="210"/>
      <c r="L873" s="210"/>
      <c r="M873" s="628"/>
      <c r="N873" s="210"/>
      <c r="O873" s="210"/>
      <c r="P873" s="210"/>
      <c r="Q873" s="210"/>
      <c r="R873" s="210"/>
      <c r="S873" s="210"/>
      <c r="T873" s="210"/>
      <c r="U873" s="210"/>
      <c r="V873" s="210"/>
      <c r="W873" s="210"/>
      <c r="X873" s="210"/>
      <c r="Y873" s="210"/>
      <c r="Z873" s="210"/>
    </row>
    <row r="874" ht="12.75" customHeight="1">
      <c r="A874" s="625"/>
      <c r="B874" s="625"/>
      <c r="C874" s="625"/>
      <c r="D874" s="627"/>
      <c r="E874" s="210"/>
      <c r="F874" s="210"/>
      <c r="G874" s="210"/>
      <c r="H874" s="210"/>
      <c r="I874" s="627"/>
      <c r="J874" s="210"/>
      <c r="K874" s="210"/>
      <c r="L874" s="210"/>
      <c r="M874" s="628"/>
      <c r="N874" s="210"/>
      <c r="O874" s="210"/>
      <c r="P874" s="210"/>
      <c r="Q874" s="210"/>
      <c r="R874" s="210"/>
      <c r="S874" s="210"/>
      <c r="T874" s="210"/>
      <c r="U874" s="210"/>
      <c r="V874" s="210"/>
      <c r="W874" s="210"/>
      <c r="X874" s="210"/>
      <c r="Y874" s="210"/>
      <c r="Z874" s="210"/>
    </row>
    <row r="875" ht="12.75" customHeight="1">
      <c r="A875" s="625"/>
      <c r="B875" s="625"/>
      <c r="C875" s="625"/>
      <c r="D875" s="627"/>
      <c r="E875" s="210"/>
      <c r="F875" s="210"/>
      <c r="G875" s="210"/>
      <c r="H875" s="210"/>
      <c r="I875" s="627"/>
      <c r="J875" s="210"/>
      <c r="K875" s="210"/>
      <c r="L875" s="210"/>
      <c r="M875" s="628"/>
      <c r="N875" s="210"/>
      <c r="O875" s="210"/>
      <c r="P875" s="210"/>
      <c r="Q875" s="210"/>
      <c r="R875" s="210"/>
      <c r="S875" s="210"/>
      <c r="T875" s="210"/>
      <c r="U875" s="210"/>
      <c r="V875" s="210"/>
      <c r="W875" s="210"/>
      <c r="X875" s="210"/>
      <c r="Y875" s="210"/>
      <c r="Z875" s="210"/>
    </row>
    <row r="876" ht="12.75" customHeight="1">
      <c r="A876" s="625"/>
      <c r="B876" s="625"/>
      <c r="C876" s="625"/>
      <c r="D876" s="627"/>
      <c r="E876" s="210"/>
      <c r="F876" s="210"/>
      <c r="G876" s="210"/>
      <c r="H876" s="210"/>
      <c r="I876" s="627"/>
      <c r="J876" s="210"/>
      <c r="K876" s="210"/>
      <c r="L876" s="210"/>
      <c r="M876" s="628"/>
      <c r="N876" s="210"/>
      <c r="O876" s="210"/>
      <c r="P876" s="210"/>
      <c r="Q876" s="210"/>
      <c r="R876" s="210"/>
      <c r="S876" s="210"/>
      <c r="T876" s="210"/>
      <c r="U876" s="210"/>
      <c r="V876" s="210"/>
      <c r="W876" s="210"/>
      <c r="X876" s="210"/>
      <c r="Y876" s="210"/>
      <c r="Z876" s="210"/>
    </row>
    <row r="877" ht="12.75" customHeight="1">
      <c r="A877" s="625"/>
      <c r="B877" s="625"/>
      <c r="C877" s="625"/>
      <c r="D877" s="627"/>
      <c r="E877" s="210"/>
      <c r="F877" s="210"/>
      <c r="G877" s="210"/>
      <c r="H877" s="210"/>
      <c r="I877" s="627"/>
      <c r="J877" s="210"/>
      <c r="K877" s="210"/>
      <c r="L877" s="210"/>
      <c r="M877" s="628"/>
      <c r="N877" s="210"/>
      <c r="O877" s="210"/>
      <c r="P877" s="210"/>
      <c r="Q877" s="210"/>
      <c r="R877" s="210"/>
      <c r="S877" s="210"/>
      <c r="T877" s="210"/>
      <c r="U877" s="210"/>
      <c r="V877" s="210"/>
      <c r="W877" s="210"/>
      <c r="X877" s="210"/>
      <c r="Y877" s="210"/>
      <c r="Z877" s="210"/>
    </row>
    <row r="878" ht="12.75" customHeight="1">
      <c r="A878" s="625"/>
      <c r="B878" s="625"/>
      <c r="C878" s="625"/>
      <c r="D878" s="627"/>
      <c r="E878" s="210"/>
      <c r="F878" s="210"/>
      <c r="G878" s="210"/>
      <c r="H878" s="210"/>
      <c r="I878" s="627"/>
      <c r="J878" s="210"/>
      <c r="K878" s="210"/>
      <c r="L878" s="210"/>
      <c r="M878" s="628"/>
      <c r="N878" s="210"/>
      <c r="O878" s="210"/>
      <c r="P878" s="210"/>
      <c r="Q878" s="210"/>
      <c r="R878" s="210"/>
      <c r="S878" s="210"/>
      <c r="T878" s="210"/>
      <c r="U878" s="210"/>
      <c r="V878" s="210"/>
      <c r="W878" s="210"/>
      <c r="X878" s="210"/>
      <c r="Y878" s="210"/>
      <c r="Z878" s="210"/>
    </row>
    <row r="879" ht="12.75" customHeight="1">
      <c r="A879" s="625"/>
      <c r="B879" s="625"/>
      <c r="C879" s="625"/>
      <c r="D879" s="627"/>
      <c r="E879" s="210"/>
      <c r="F879" s="210"/>
      <c r="G879" s="210"/>
      <c r="H879" s="210"/>
      <c r="I879" s="627"/>
      <c r="J879" s="210"/>
      <c r="K879" s="210"/>
      <c r="L879" s="210"/>
      <c r="M879" s="628"/>
      <c r="N879" s="210"/>
      <c r="O879" s="210"/>
      <c r="P879" s="210"/>
      <c r="Q879" s="210"/>
      <c r="R879" s="210"/>
      <c r="S879" s="210"/>
      <c r="T879" s="210"/>
      <c r="U879" s="210"/>
      <c r="V879" s="210"/>
      <c r="W879" s="210"/>
      <c r="X879" s="210"/>
      <c r="Y879" s="210"/>
      <c r="Z879" s="210"/>
    </row>
    <row r="880" ht="12.75" customHeight="1">
      <c r="A880" s="625"/>
      <c r="B880" s="625"/>
      <c r="C880" s="625"/>
      <c r="D880" s="627"/>
      <c r="E880" s="210"/>
      <c r="F880" s="210"/>
      <c r="G880" s="210"/>
      <c r="H880" s="210"/>
      <c r="I880" s="627"/>
      <c r="J880" s="210"/>
      <c r="K880" s="210"/>
      <c r="L880" s="210"/>
      <c r="M880" s="628"/>
      <c r="N880" s="210"/>
      <c r="O880" s="210"/>
      <c r="P880" s="210"/>
      <c r="Q880" s="210"/>
      <c r="R880" s="210"/>
      <c r="S880" s="210"/>
      <c r="T880" s="210"/>
      <c r="U880" s="210"/>
      <c r="V880" s="210"/>
      <c r="W880" s="210"/>
      <c r="X880" s="210"/>
      <c r="Y880" s="210"/>
      <c r="Z880" s="210"/>
    </row>
    <row r="881" ht="12.75" customHeight="1">
      <c r="A881" s="625"/>
      <c r="B881" s="625"/>
      <c r="C881" s="625"/>
      <c r="D881" s="627"/>
      <c r="E881" s="210"/>
      <c r="F881" s="210"/>
      <c r="G881" s="210"/>
      <c r="H881" s="210"/>
      <c r="I881" s="627"/>
      <c r="J881" s="210"/>
      <c r="K881" s="210"/>
      <c r="L881" s="210"/>
      <c r="M881" s="628"/>
      <c r="N881" s="210"/>
      <c r="O881" s="210"/>
      <c r="P881" s="210"/>
      <c r="Q881" s="210"/>
      <c r="R881" s="210"/>
      <c r="S881" s="210"/>
      <c r="T881" s="210"/>
      <c r="U881" s="210"/>
      <c r="V881" s="210"/>
      <c r="W881" s="210"/>
      <c r="X881" s="210"/>
      <c r="Y881" s="210"/>
      <c r="Z881" s="210"/>
    </row>
    <row r="882" ht="12.75" customHeight="1">
      <c r="A882" s="625"/>
      <c r="B882" s="625"/>
      <c r="C882" s="625"/>
      <c r="D882" s="627"/>
      <c r="E882" s="210"/>
      <c r="F882" s="210"/>
      <c r="G882" s="210"/>
      <c r="H882" s="210"/>
      <c r="I882" s="627"/>
      <c r="J882" s="210"/>
      <c r="K882" s="210"/>
      <c r="L882" s="210"/>
      <c r="M882" s="628"/>
      <c r="N882" s="210"/>
      <c r="O882" s="210"/>
      <c r="P882" s="210"/>
      <c r="Q882" s="210"/>
      <c r="R882" s="210"/>
      <c r="S882" s="210"/>
      <c r="T882" s="210"/>
      <c r="U882" s="210"/>
      <c r="V882" s="210"/>
      <c r="W882" s="210"/>
      <c r="X882" s="210"/>
      <c r="Y882" s="210"/>
      <c r="Z882" s="210"/>
    </row>
    <row r="883" ht="12.75" customHeight="1">
      <c r="A883" s="625"/>
      <c r="B883" s="625"/>
      <c r="C883" s="625"/>
      <c r="D883" s="627"/>
      <c r="E883" s="210"/>
      <c r="F883" s="210"/>
      <c r="G883" s="210"/>
      <c r="H883" s="210"/>
      <c r="I883" s="627"/>
      <c r="J883" s="210"/>
      <c r="K883" s="210"/>
      <c r="L883" s="210"/>
      <c r="M883" s="628"/>
      <c r="N883" s="210"/>
      <c r="O883" s="210"/>
      <c r="P883" s="210"/>
      <c r="Q883" s="210"/>
      <c r="R883" s="210"/>
      <c r="S883" s="210"/>
      <c r="T883" s="210"/>
      <c r="U883" s="210"/>
      <c r="V883" s="210"/>
      <c r="W883" s="210"/>
      <c r="X883" s="210"/>
      <c r="Y883" s="210"/>
      <c r="Z883" s="210"/>
    </row>
    <row r="884" ht="12.75" customHeight="1">
      <c r="A884" s="625"/>
      <c r="B884" s="625"/>
      <c r="C884" s="625"/>
      <c r="D884" s="627"/>
      <c r="E884" s="210"/>
      <c r="F884" s="210"/>
      <c r="G884" s="210"/>
      <c r="H884" s="210"/>
      <c r="I884" s="627"/>
      <c r="J884" s="210"/>
      <c r="K884" s="210"/>
      <c r="L884" s="210"/>
      <c r="M884" s="628"/>
      <c r="N884" s="210"/>
      <c r="O884" s="210"/>
      <c r="P884" s="210"/>
      <c r="Q884" s="210"/>
      <c r="R884" s="210"/>
      <c r="S884" s="210"/>
      <c r="T884" s="210"/>
      <c r="U884" s="210"/>
      <c r="V884" s="210"/>
      <c r="W884" s="210"/>
      <c r="X884" s="210"/>
      <c r="Y884" s="210"/>
      <c r="Z884" s="210"/>
    </row>
    <row r="885" ht="12.75" customHeight="1">
      <c r="A885" s="625"/>
      <c r="B885" s="625"/>
      <c r="C885" s="625"/>
      <c r="D885" s="627"/>
      <c r="E885" s="210"/>
      <c r="F885" s="210"/>
      <c r="G885" s="210"/>
      <c r="H885" s="210"/>
      <c r="I885" s="627"/>
      <c r="J885" s="210"/>
      <c r="K885" s="210"/>
      <c r="L885" s="210"/>
      <c r="M885" s="628"/>
      <c r="N885" s="210"/>
      <c r="O885" s="210"/>
      <c r="P885" s="210"/>
      <c r="Q885" s="210"/>
      <c r="R885" s="210"/>
      <c r="S885" s="210"/>
      <c r="T885" s="210"/>
      <c r="U885" s="210"/>
      <c r="V885" s="210"/>
      <c r="W885" s="210"/>
      <c r="X885" s="210"/>
      <c r="Y885" s="210"/>
      <c r="Z885" s="210"/>
    </row>
    <row r="886" ht="12.75" customHeight="1">
      <c r="A886" s="625"/>
      <c r="B886" s="625"/>
      <c r="C886" s="625"/>
      <c r="D886" s="627"/>
      <c r="E886" s="210"/>
      <c r="F886" s="210"/>
      <c r="G886" s="210"/>
      <c r="H886" s="210"/>
      <c r="I886" s="627"/>
      <c r="J886" s="210"/>
      <c r="K886" s="210"/>
      <c r="L886" s="210"/>
      <c r="M886" s="628"/>
      <c r="N886" s="210"/>
      <c r="O886" s="210"/>
      <c r="P886" s="210"/>
      <c r="Q886" s="210"/>
      <c r="R886" s="210"/>
      <c r="S886" s="210"/>
      <c r="T886" s="210"/>
      <c r="U886" s="210"/>
      <c r="V886" s="210"/>
      <c r="W886" s="210"/>
      <c r="X886" s="210"/>
      <c r="Y886" s="210"/>
      <c r="Z886" s="210"/>
    </row>
    <row r="887" ht="12.75" customHeight="1">
      <c r="A887" s="625"/>
      <c r="B887" s="625"/>
      <c r="C887" s="625"/>
      <c r="D887" s="627"/>
      <c r="E887" s="210"/>
      <c r="F887" s="210"/>
      <c r="G887" s="210"/>
      <c r="H887" s="210"/>
      <c r="I887" s="627"/>
      <c r="J887" s="210"/>
      <c r="K887" s="210"/>
      <c r="L887" s="210"/>
      <c r="M887" s="628"/>
      <c r="N887" s="210"/>
      <c r="O887" s="210"/>
      <c r="P887" s="210"/>
      <c r="Q887" s="210"/>
      <c r="R887" s="210"/>
      <c r="S887" s="210"/>
      <c r="T887" s="210"/>
      <c r="U887" s="210"/>
      <c r="V887" s="210"/>
      <c r="W887" s="210"/>
      <c r="X887" s="210"/>
      <c r="Y887" s="210"/>
      <c r="Z887" s="210"/>
    </row>
    <row r="888" ht="12.75" customHeight="1">
      <c r="A888" s="625"/>
      <c r="B888" s="625"/>
      <c r="C888" s="625"/>
      <c r="D888" s="627"/>
      <c r="E888" s="210"/>
      <c r="F888" s="210"/>
      <c r="G888" s="210"/>
      <c r="H888" s="210"/>
      <c r="I888" s="627"/>
      <c r="J888" s="210"/>
      <c r="K888" s="210"/>
      <c r="L888" s="210"/>
      <c r="M888" s="628"/>
      <c r="N888" s="210"/>
      <c r="O888" s="210"/>
      <c r="P888" s="210"/>
      <c r="Q888" s="210"/>
      <c r="R888" s="210"/>
      <c r="S888" s="210"/>
      <c r="T888" s="210"/>
      <c r="U888" s="210"/>
      <c r="V888" s="210"/>
      <c r="W888" s="210"/>
      <c r="X888" s="210"/>
      <c r="Y888" s="210"/>
      <c r="Z888" s="210"/>
    </row>
    <row r="889" ht="12.75" customHeight="1">
      <c r="A889" s="625"/>
      <c r="B889" s="625"/>
      <c r="C889" s="625"/>
      <c r="D889" s="627"/>
      <c r="E889" s="210"/>
      <c r="F889" s="210"/>
      <c r="G889" s="210"/>
      <c r="H889" s="210"/>
      <c r="I889" s="627"/>
      <c r="J889" s="210"/>
      <c r="K889" s="210"/>
      <c r="L889" s="210"/>
      <c r="M889" s="628"/>
      <c r="N889" s="210"/>
      <c r="O889" s="210"/>
      <c r="P889" s="210"/>
      <c r="Q889" s="210"/>
      <c r="R889" s="210"/>
      <c r="S889" s="210"/>
      <c r="T889" s="210"/>
      <c r="U889" s="210"/>
      <c r="V889" s="210"/>
      <c r="W889" s="210"/>
      <c r="X889" s="210"/>
      <c r="Y889" s="210"/>
      <c r="Z889" s="210"/>
    </row>
    <row r="890" ht="12.75" customHeight="1">
      <c r="A890" s="625"/>
      <c r="B890" s="625"/>
      <c r="C890" s="625"/>
      <c r="D890" s="627"/>
      <c r="E890" s="210"/>
      <c r="F890" s="210"/>
      <c r="G890" s="210"/>
      <c r="H890" s="210"/>
      <c r="I890" s="627"/>
      <c r="J890" s="210"/>
      <c r="K890" s="210"/>
      <c r="L890" s="210"/>
      <c r="M890" s="628"/>
      <c r="N890" s="210"/>
      <c r="O890" s="210"/>
      <c r="P890" s="210"/>
      <c r="Q890" s="210"/>
      <c r="R890" s="210"/>
      <c r="S890" s="210"/>
      <c r="T890" s="210"/>
      <c r="U890" s="210"/>
      <c r="V890" s="210"/>
      <c r="W890" s="210"/>
      <c r="X890" s="210"/>
      <c r="Y890" s="210"/>
      <c r="Z890" s="210"/>
    </row>
    <row r="891" ht="12.75" customHeight="1">
      <c r="A891" s="625"/>
      <c r="B891" s="625"/>
      <c r="C891" s="625"/>
      <c r="D891" s="627"/>
      <c r="E891" s="210"/>
      <c r="F891" s="210"/>
      <c r="G891" s="210"/>
      <c r="H891" s="210"/>
      <c r="I891" s="627"/>
      <c r="J891" s="210"/>
      <c r="K891" s="210"/>
      <c r="L891" s="210"/>
      <c r="M891" s="628"/>
      <c r="N891" s="210"/>
      <c r="O891" s="210"/>
      <c r="P891" s="210"/>
      <c r="Q891" s="210"/>
      <c r="R891" s="210"/>
      <c r="S891" s="210"/>
      <c r="T891" s="210"/>
      <c r="U891" s="210"/>
      <c r="V891" s="210"/>
      <c r="W891" s="210"/>
      <c r="X891" s="210"/>
      <c r="Y891" s="210"/>
      <c r="Z891" s="210"/>
    </row>
    <row r="892" ht="12.75" customHeight="1">
      <c r="A892" s="625"/>
      <c r="B892" s="625"/>
      <c r="C892" s="625"/>
      <c r="D892" s="627"/>
      <c r="E892" s="210"/>
      <c r="F892" s="210"/>
      <c r="G892" s="210"/>
      <c r="H892" s="210"/>
      <c r="I892" s="627"/>
      <c r="J892" s="210"/>
      <c r="K892" s="210"/>
      <c r="L892" s="210"/>
      <c r="M892" s="628"/>
      <c r="N892" s="210"/>
      <c r="O892" s="210"/>
      <c r="P892" s="210"/>
      <c r="Q892" s="210"/>
      <c r="R892" s="210"/>
      <c r="S892" s="210"/>
      <c r="T892" s="210"/>
      <c r="U892" s="210"/>
      <c r="V892" s="210"/>
      <c r="W892" s="210"/>
      <c r="X892" s="210"/>
      <c r="Y892" s="210"/>
      <c r="Z892" s="210"/>
    </row>
    <row r="893" ht="12.75" customHeight="1">
      <c r="A893" s="625"/>
      <c r="B893" s="625"/>
      <c r="C893" s="625"/>
      <c r="D893" s="627"/>
      <c r="E893" s="210"/>
      <c r="F893" s="210"/>
      <c r="G893" s="210"/>
      <c r="H893" s="210"/>
      <c r="I893" s="627"/>
      <c r="J893" s="210"/>
      <c r="K893" s="210"/>
      <c r="L893" s="210"/>
      <c r="M893" s="628"/>
      <c r="N893" s="210"/>
      <c r="O893" s="210"/>
      <c r="P893" s="210"/>
      <c r="Q893" s="210"/>
      <c r="R893" s="210"/>
      <c r="S893" s="210"/>
      <c r="T893" s="210"/>
      <c r="U893" s="210"/>
      <c r="V893" s="210"/>
      <c r="W893" s="210"/>
      <c r="X893" s="210"/>
      <c r="Y893" s="210"/>
      <c r="Z893" s="210"/>
    </row>
    <row r="894" ht="12.75" customHeight="1">
      <c r="A894" s="625"/>
      <c r="B894" s="625"/>
      <c r="C894" s="625"/>
      <c r="D894" s="627"/>
      <c r="E894" s="210"/>
      <c r="F894" s="210"/>
      <c r="G894" s="210"/>
      <c r="H894" s="210"/>
      <c r="I894" s="627"/>
      <c r="J894" s="210"/>
      <c r="K894" s="210"/>
      <c r="L894" s="210"/>
      <c r="M894" s="628"/>
      <c r="N894" s="210"/>
      <c r="O894" s="210"/>
      <c r="P894" s="210"/>
      <c r="Q894" s="210"/>
      <c r="R894" s="210"/>
      <c r="S894" s="210"/>
      <c r="T894" s="210"/>
      <c r="U894" s="210"/>
      <c r="V894" s="210"/>
      <c r="W894" s="210"/>
      <c r="X894" s="210"/>
      <c r="Y894" s="210"/>
      <c r="Z894" s="210"/>
    </row>
    <row r="895" ht="12.75" customHeight="1">
      <c r="A895" s="625"/>
      <c r="B895" s="625"/>
      <c r="C895" s="625"/>
      <c r="D895" s="627"/>
      <c r="E895" s="210"/>
      <c r="F895" s="210"/>
      <c r="G895" s="210"/>
      <c r="H895" s="210"/>
      <c r="I895" s="627"/>
      <c r="J895" s="210"/>
      <c r="K895" s="210"/>
      <c r="L895" s="210"/>
      <c r="M895" s="628"/>
      <c r="N895" s="210"/>
      <c r="O895" s="210"/>
      <c r="P895" s="210"/>
      <c r="Q895" s="210"/>
      <c r="R895" s="210"/>
      <c r="S895" s="210"/>
      <c r="T895" s="210"/>
      <c r="U895" s="210"/>
      <c r="V895" s="210"/>
      <c r="W895" s="210"/>
      <c r="X895" s="210"/>
      <c r="Y895" s="210"/>
      <c r="Z895" s="210"/>
    </row>
    <row r="896" ht="12.75" customHeight="1">
      <c r="A896" s="625"/>
      <c r="B896" s="625"/>
      <c r="C896" s="625"/>
      <c r="D896" s="627"/>
      <c r="E896" s="210"/>
      <c r="F896" s="210"/>
      <c r="G896" s="210"/>
      <c r="H896" s="210"/>
      <c r="I896" s="627"/>
      <c r="J896" s="210"/>
      <c r="K896" s="210"/>
      <c r="L896" s="210"/>
      <c r="M896" s="628"/>
      <c r="N896" s="210"/>
      <c r="O896" s="210"/>
      <c r="P896" s="210"/>
      <c r="Q896" s="210"/>
      <c r="R896" s="210"/>
      <c r="S896" s="210"/>
      <c r="T896" s="210"/>
      <c r="U896" s="210"/>
      <c r="V896" s="210"/>
      <c r="W896" s="210"/>
      <c r="X896" s="210"/>
      <c r="Y896" s="210"/>
      <c r="Z896" s="210"/>
    </row>
    <row r="897" ht="12.75" customHeight="1">
      <c r="A897" s="625"/>
      <c r="B897" s="625"/>
      <c r="C897" s="625"/>
      <c r="D897" s="627"/>
      <c r="E897" s="210"/>
      <c r="F897" s="210"/>
      <c r="G897" s="210"/>
      <c r="H897" s="210"/>
      <c r="I897" s="627"/>
      <c r="J897" s="210"/>
      <c r="K897" s="210"/>
      <c r="L897" s="210"/>
      <c r="M897" s="628"/>
      <c r="N897" s="210"/>
      <c r="O897" s="210"/>
      <c r="P897" s="210"/>
      <c r="Q897" s="210"/>
      <c r="R897" s="210"/>
      <c r="S897" s="210"/>
      <c r="T897" s="210"/>
      <c r="U897" s="210"/>
      <c r="V897" s="210"/>
      <c r="W897" s="210"/>
      <c r="X897" s="210"/>
      <c r="Y897" s="210"/>
      <c r="Z897" s="210"/>
    </row>
    <row r="898" ht="12.75" customHeight="1">
      <c r="A898" s="625"/>
      <c r="B898" s="625"/>
      <c r="C898" s="625"/>
      <c r="D898" s="627"/>
      <c r="E898" s="210"/>
      <c r="F898" s="210"/>
      <c r="G898" s="210"/>
      <c r="H898" s="210"/>
      <c r="I898" s="627"/>
      <c r="J898" s="210"/>
      <c r="K898" s="210"/>
      <c r="L898" s="210"/>
      <c r="M898" s="628"/>
      <c r="N898" s="210"/>
      <c r="O898" s="210"/>
      <c r="P898" s="210"/>
      <c r="Q898" s="210"/>
      <c r="R898" s="210"/>
      <c r="S898" s="210"/>
      <c r="T898" s="210"/>
      <c r="U898" s="210"/>
      <c r="V898" s="210"/>
      <c r="W898" s="210"/>
      <c r="X898" s="210"/>
      <c r="Y898" s="210"/>
      <c r="Z898" s="210"/>
    </row>
    <row r="899" ht="12.75" customHeight="1">
      <c r="A899" s="625"/>
      <c r="B899" s="625"/>
      <c r="C899" s="625"/>
      <c r="D899" s="627"/>
      <c r="E899" s="210"/>
      <c r="F899" s="210"/>
      <c r="G899" s="210"/>
      <c r="H899" s="210"/>
      <c r="I899" s="627"/>
      <c r="J899" s="210"/>
      <c r="K899" s="210"/>
      <c r="L899" s="210"/>
      <c r="M899" s="628"/>
      <c r="N899" s="210"/>
      <c r="O899" s="210"/>
      <c r="P899" s="210"/>
      <c r="Q899" s="210"/>
      <c r="R899" s="210"/>
      <c r="S899" s="210"/>
      <c r="T899" s="210"/>
      <c r="U899" s="210"/>
      <c r="V899" s="210"/>
      <c r="W899" s="210"/>
      <c r="X899" s="210"/>
      <c r="Y899" s="210"/>
      <c r="Z899" s="210"/>
    </row>
    <row r="900" ht="12.75" customHeight="1">
      <c r="A900" s="625"/>
      <c r="B900" s="625"/>
      <c r="C900" s="625"/>
      <c r="D900" s="627"/>
      <c r="E900" s="210"/>
      <c r="F900" s="210"/>
      <c r="G900" s="210"/>
      <c r="H900" s="210"/>
      <c r="I900" s="627"/>
      <c r="J900" s="210"/>
      <c r="K900" s="210"/>
      <c r="L900" s="210"/>
      <c r="M900" s="628"/>
      <c r="N900" s="210"/>
      <c r="O900" s="210"/>
      <c r="P900" s="210"/>
      <c r="Q900" s="210"/>
      <c r="R900" s="210"/>
      <c r="S900" s="210"/>
      <c r="T900" s="210"/>
      <c r="U900" s="210"/>
      <c r="V900" s="210"/>
      <c r="W900" s="210"/>
      <c r="X900" s="210"/>
      <c r="Y900" s="210"/>
      <c r="Z900" s="210"/>
    </row>
    <row r="901" ht="12.75" customHeight="1">
      <c r="A901" s="625"/>
      <c r="B901" s="625"/>
      <c r="C901" s="625"/>
      <c r="D901" s="627"/>
      <c r="E901" s="210"/>
      <c r="F901" s="210"/>
      <c r="G901" s="210"/>
      <c r="H901" s="210"/>
      <c r="I901" s="627"/>
      <c r="J901" s="210"/>
      <c r="K901" s="210"/>
      <c r="L901" s="210"/>
      <c r="M901" s="628"/>
      <c r="N901" s="210"/>
      <c r="O901" s="210"/>
      <c r="P901" s="210"/>
      <c r="Q901" s="210"/>
      <c r="R901" s="210"/>
      <c r="S901" s="210"/>
      <c r="T901" s="210"/>
      <c r="U901" s="210"/>
      <c r="V901" s="210"/>
      <c r="W901" s="210"/>
      <c r="X901" s="210"/>
      <c r="Y901" s="210"/>
      <c r="Z901" s="210"/>
    </row>
    <row r="902" ht="12.75" customHeight="1">
      <c r="A902" s="625"/>
      <c r="B902" s="625"/>
      <c r="C902" s="625"/>
      <c r="D902" s="627"/>
      <c r="E902" s="210"/>
      <c r="F902" s="210"/>
      <c r="G902" s="210"/>
      <c r="H902" s="210"/>
      <c r="I902" s="627"/>
      <c r="J902" s="210"/>
      <c r="K902" s="210"/>
      <c r="L902" s="210"/>
      <c r="M902" s="628"/>
      <c r="N902" s="210"/>
      <c r="O902" s="210"/>
      <c r="P902" s="210"/>
      <c r="Q902" s="210"/>
      <c r="R902" s="210"/>
      <c r="S902" s="210"/>
      <c r="T902" s="210"/>
      <c r="U902" s="210"/>
      <c r="V902" s="210"/>
      <c r="W902" s="210"/>
      <c r="X902" s="210"/>
      <c r="Y902" s="210"/>
      <c r="Z902" s="210"/>
    </row>
    <row r="903" ht="12.75" customHeight="1">
      <c r="A903" s="625"/>
      <c r="B903" s="625"/>
      <c r="C903" s="625"/>
      <c r="D903" s="627"/>
      <c r="E903" s="210"/>
      <c r="F903" s="210"/>
      <c r="G903" s="210"/>
      <c r="H903" s="210"/>
      <c r="I903" s="627"/>
      <c r="J903" s="210"/>
      <c r="K903" s="210"/>
      <c r="L903" s="210"/>
      <c r="M903" s="628"/>
      <c r="N903" s="210"/>
      <c r="O903" s="210"/>
      <c r="P903" s="210"/>
      <c r="Q903" s="210"/>
      <c r="R903" s="210"/>
      <c r="S903" s="210"/>
      <c r="T903" s="210"/>
      <c r="U903" s="210"/>
      <c r="V903" s="210"/>
      <c r="W903" s="210"/>
      <c r="X903" s="210"/>
      <c r="Y903" s="210"/>
      <c r="Z903" s="210"/>
    </row>
    <row r="904" ht="12.75" customHeight="1">
      <c r="A904" s="625"/>
      <c r="B904" s="625"/>
      <c r="C904" s="625"/>
      <c r="D904" s="627"/>
      <c r="E904" s="210"/>
      <c r="F904" s="210"/>
      <c r="G904" s="210"/>
      <c r="H904" s="210"/>
      <c r="I904" s="627"/>
      <c r="J904" s="210"/>
      <c r="K904" s="210"/>
      <c r="L904" s="210"/>
      <c r="M904" s="628"/>
      <c r="N904" s="210"/>
      <c r="O904" s="210"/>
      <c r="P904" s="210"/>
      <c r="Q904" s="210"/>
      <c r="R904" s="210"/>
      <c r="S904" s="210"/>
      <c r="T904" s="210"/>
      <c r="U904" s="210"/>
      <c r="V904" s="210"/>
      <c r="W904" s="210"/>
      <c r="X904" s="210"/>
      <c r="Y904" s="210"/>
      <c r="Z904" s="210"/>
    </row>
    <row r="905" ht="12.75" customHeight="1">
      <c r="A905" s="625"/>
      <c r="B905" s="625"/>
      <c r="C905" s="625"/>
      <c r="D905" s="627"/>
      <c r="E905" s="210"/>
      <c r="F905" s="210"/>
      <c r="G905" s="210"/>
      <c r="H905" s="210"/>
      <c r="I905" s="627"/>
      <c r="J905" s="210"/>
      <c r="K905" s="210"/>
      <c r="L905" s="210"/>
      <c r="M905" s="628"/>
      <c r="N905" s="210"/>
      <c r="O905" s="210"/>
      <c r="P905" s="210"/>
      <c r="Q905" s="210"/>
      <c r="R905" s="210"/>
      <c r="S905" s="210"/>
      <c r="T905" s="210"/>
      <c r="U905" s="210"/>
      <c r="V905" s="210"/>
      <c r="W905" s="210"/>
      <c r="X905" s="210"/>
      <c r="Y905" s="210"/>
      <c r="Z905" s="210"/>
    </row>
    <row r="906" ht="12.75" customHeight="1">
      <c r="A906" s="625"/>
      <c r="B906" s="625"/>
      <c r="C906" s="625"/>
      <c r="D906" s="627"/>
      <c r="E906" s="210"/>
      <c r="F906" s="210"/>
      <c r="G906" s="210"/>
      <c r="H906" s="210"/>
      <c r="I906" s="627"/>
      <c r="J906" s="210"/>
      <c r="K906" s="210"/>
      <c r="L906" s="210"/>
      <c r="M906" s="628"/>
      <c r="N906" s="210"/>
      <c r="O906" s="210"/>
      <c r="P906" s="210"/>
      <c r="Q906" s="210"/>
      <c r="R906" s="210"/>
      <c r="S906" s="210"/>
      <c r="T906" s="210"/>
      <c r="U906" s="210"/>
      <c r="V906" s="210"/>
      <c r="W906" s="210"/>
      <c r="X906" s="210"/>
      <c r="Y906" s="210"/>
      <c r="Z906" s="210"/>
    </row>
    <row r="907" ht="12.75" customHeight="1">
      <c r="A907" s="625"/>
      <c r="B907" s="625"/>
      <c r="C907" s="625"/>
      <c r="D907" s="627"/>
      <c r="E907" s="210"/>
      <c r="F907" s="210"/>
      <c r="G907" s="210"/>
      <c r="H907" s="210"/>
      <c r="I907" s="627"/>
      <c r="J907" s="210"/>
      <c r="K907" s="210"/>
      <c r="L907" s="210"/>
      <c r="M907" s="628"/>
      <c r="N907" s="210"/>
      <c r="O907" s="210"/>
      <c r="P907" s="210"/>
      <c r="Q907" s="210"/>
      <c r="R907" s="210"/>
      <c r="S907" s="210"/>
      <c r="T907" s="210"/>
      <c r="U907" s="210"/>
      <c r="V907" s="210"/>
      <c r="W907" s="210"/>
      <c r="X907" s="210"/>
      <c r="Y907" s="210"/>
      <c r="Z907" s="210"/>
    </row>
    <row r="908" ht="12.75" customHeight="1">
      <c r="A908" s="625"/>
      <c r="B908" s="625"/>
      <c r="C908" s="625"/>
      <c r="D908" s="627"/>
      <c r="E908" s="210"/>
      <c r="F908" s="210"/>
      <c r="G908" s="210"/>
      <c r="H908" s="210"/>
      <c r="I908" s="627"/>
      <c r="J908" s="210"/>
      <c r="K908" s="210"/>
      <c r="L908" s="210"/>
      <c r="M908" s="628"/>
      <c r="N908" s="210"/>
      <c r="O908" s="210"/>
      <c r="P908" s="210"/>
      <c r="Q908" s="210"/>
      <c r="R908" s="210"/>
      <c r="S908" s="210"/>
      <c r="T908" s="210"/>
      <c r="U908" s="210"/>
      <c r="V908" s="210"/>
      <c r="W908" s="210"/>
      <c r="X908" s="210"/>
      <c r="Y908" s="210"/>
      <c r="Z908" s="210"/>
    </row>
    <row r="909" ht="12.75" customHeight="1">
      <c r="A909" s="625"/>
      <c r="B909" s="625"/>
      <c r="C909" s="625"/>
      <c r="D909" s="627"/>
      <c r="E909" s="210"/>
      <c r="F909" s="210"/>
      <c r="G909" s="210"/>
      <c r="H909" s="210"/>
      <c r="I909" s="627"/>
      <c r="J909" s="210"/>
      <c r="K909" s="210"/>
      <c r="L909" s="210"/>
      <c r="M909" s="628"/>
      <c r="N909" s="210"/>
      <c r="O909" s="210"/>
      <c r="P909" s="210"/>
      <c r="Q909" s="210"/>
      <c r="R909" s="210"/>
      <c r="S909" s="210"/>
      <c r="T909" s="210"/>
      <c r="U909" s="210"/>
      <c r="V909" s="210"/>
      <c r="W909" s="210"/>
      <c r="X909" s="210"/>
      <c r="Y909" s="210"/>
      <c r="Z909" s="210"/>
    </row>
    <row r="910" ht="12.75" customHeight="1">
      <c r="A910" s="625"/>
      <c r="B910" s="625"/>
      <c r="C910" s="625"/>
      <c r="D910" s="627"/>
      <c r="E910" s="210"/>
      <c r="F910" s="210"/>
      <c r="G910" s="210"/>
      <c r="H910" s="210"/>
      <c r="I910" s="627"/>
      <c r="J910" s="210"/>
      <c r="K910" s="210"/>
      <c r="L910" s="210"/>
      <c r="M910" s="628"/>
      <c r="N910" s="210"/>
      <c r="O910" s="210"/>
      <c r="P910" s="210"/>
      <c r="Q910" s="210"/>
      <c r="R910" s="210"/>
      <c r="S910" s="210"/>
      <c r="T910" s="210"/>
      <c r="U910" s="210"/>
      <c r="V910" s="210"/>
      <c r="W910" s="210"/>
      <c r="X910" s="210"/>
      <c r="Y910" s="210"/>
      <c r="Z910" s="210"/>
    </row>
    <row r="911" ht="12.75" customHeight="1">
      <c r="A911" s="625"/>
      <c r="B911" s="625"/>
      <c r="C911" s="625"/>
      <c r="D911" s="627"/>
      <c r="E911" s="210"/>
      <c r="F911" s="210"/>
      <c r="G911" s="210"/>
      <c r="H911" s="210"/>
      <c r="I911" s="627"/>
      <c r="J911" s="210"/>
      <c r="K911" s="210"/>
      <c r="L911" s="210"/>
      <c r="M911" s="628"/>
      <c r="N911" s="210"/>
      <c r="O911" s="210"/>
      <c r="P911" s="210"/>
      <c r="Q911" s="210"/>
      <c r="R911" s="210"/>
      <c r="S911" s="210"/>
      <c r="T911" s="210"/>
      <c r="U911" s="210"/>
      <c r="V911" s="210"/>
      <c r="W911" s="210"/>
      <c r="X911" s="210"/>
      <c r="Y911" s="210"/>
      <c r="Z911" s="210"/>
    </row>
    <row r="912" ht="12.75" customHeight="1">
      <c r="A912" s="625"/>
      <c r="B912" s="625"/>
      <c r="C912" s="625"/>
      <c r="D912" s="627"/>
      <c r="E912" s="210"/>
      <c r="F912" s="210"/>
      <c r="G912" s="210"/>
      <c r="H912" s="210"/>
      <c r="I912" s="627"/>
      <c r="J912" s="210"/>
      <c r="K912" s="210"/>
      <c r="L912" s="210"/>
      <c r="M912" s="628"/>
      <c r="N912" s="210"/>
      <c r="O912" s="210"/>
      <c r="P912" s="210"/>
      <c r="Q912" s="210"/>
      <c r="R912" s="210"/>
      <c r="S912" s="210"/>
      <c r="T912" s="210"/>
      <c r="U912" s="210"/>
      <c r="V912" s="210"/>
      <c r="W912" s="210"/>
      <c r="X912" s="210"/>
      <c r="Y912" s="210"/>
      <c r="Z912" s="210"/>
    </row>
    <row r="913" ht="12.75" customHeight="1">
      <c r="A913" s="625"/>
      <c r="B913" s="625"/>
      <c r="C913" s="625"/>
      <c r="D913" s="627"/>
      <c r="E913" s="210"/>
      <c r="F913" s="210"/>
      <c r="G913" s="210"/>
      <c r="H913" s="210"/>
      <c r="I913" s="627"/>
      <c r="J913" s="210"/>
      <c r="K913" s="210"/>
      <c r="L913" s="210"/>
      <c r="M913" s="628"/>
      <c r="N913" s="210"/>
      <c r="O913" s="210"/>
      <c r="P913" s="210"/>
      <c r="Q913" s="210"/>
      <c r="R913" s="210"/>
      <c r="S913" s="210"/>
      <c r="T913" s="210"/>
      <c r="U913" s="210"/>
      <c r="V913" s="210"/>
      <c r="W913" s="210"/>
      <c r="X913" s="210"/>
      <c r="Y913" s="210"/>
      <c r="Z913" s="210"/>
    </row>
    <row r="914" ht="12.75" customHeight="1">
      <c r="A914" s="625"/>
      <c r="B914" s="625"/>
      <c r="C914" s="625"/>
      <c r="D914" s="627"/>
      <c r="E914" s="210"/>
      <c r="F914" s="210"/>
      <c r="G914" s="210"/>
      <c r="H914" s="210"/>
      <c r="I914" s="627"/>
      <c r="J914" s="210"/>
      <c r="K914" s="210"/>
      <c r="L914" s="210"/>
      <c r="M914" s="628"/>
      <c r="N914" s="210"/>
      <c r="O914" s="210"/>
      <c r="P914" s="210"/>
      <c r="Q914" s="210"/>
      <c r="R914" s="210"/>
      <c r="S914" s="210"/>
      <c r="T914" s="210"/>
      <c r="U914" s="210"/>
      <c r="V914" s="210"/>
      <c r="W914" s="210"/>
      <c r="X914" s="210"/>
      <c r="Y914" s="210"/>
      <c r="Z914" s="210"/>
    </row>
    <row r="915" ht="12.75" customHeight="1">
      <c r="A915" s="625"/>
      <c r="B915" s="625"/>
      <c r="C915" s="625"/>
      <c r="D915" s="627"/>
      <c r="E915" s="210"/>
      <c r="F915" s="210"/>
      <c r="G915" s="210"/>
      <c r="H915" s="210"/>
      <c r="I915" s="627"/>
      <c r="J915" s="210"/>
      <c r="K915" s="210"/>
      <c r="L915" s="210"/>
      <c r="M915" s="628"/>
      <c r="N915" s="210"/>
      <c r="O915" s="210"/>
      <c r="P915" s="210"/>
      <c r="Q915" s="210"/>
      <c r="R915" s="210"/>
      <c r="S915" s="210"/>
      <c r="T915" s="210"/>
      <c r="U915" s="210"/>
      <c r="V915" s="210"/>
      <c r="W915" s="210"/>
      <c r="X915" s="210"/>
      <c r="Y915" s="210"/>
      <c r="Z915" s="210"/>
    </row>
    <row r="916" ht="12.75" customHeight="1">
      <c r="A916" s="625"/>
      <c r="B916" s="625"/>
      <c r="C916" s="625"/>
      <c r="D916" s="627"/>
      <c r="E916" s="210"/>
      <c r="F916" s="210"/>
      <c r="G916" s="210"/>
      <c r="H916" s="210"/>
      <c r="I916" s="627"/>
      <c r="J916" s="210"/>
      <c r="K916" s="210"/>
      <c r="L916" s="210"/>
      <c r="M916" s="628"/>
      <c r="N916" s="210"/>
      <c r="O916" s="210"/>
      <c r="P916" s="210"/>
      <c r="Q916" s="210"/>
      <c r="R916" s="210"/>
      <c r="S916" s="210"/>
      <c r="T916" s="210"/>
      <c r="U916" s="210"/>
      <c r="V916" s="210"/>
      <c r="W916" s="210"/>
      <c r="X916" s="210"/>
      <c r="Y916" s="210"/>
      <c r="Z916" s="210"/>
    </row>
    <row r="917" ht="12.75" customHeight="1">
      <c r="A917" s="625"/>
      <c r="B917" s="625"/>
      <c r="C917" s="625"/>
      <c r="D917" s="627"/>
      <c r="E917" s="210"/>
      <c r="F917" s="210"/>
      <c r="G917" s="210"/>
      <c r="H917" s="210"/>
      <c r="I917" s="627"/>
      <c r="J917" s="210"/>
      <c r="K917" s="210"/>
      <c r="L917" s="210"/>
      <c r="M917" s="628"/>
      <c r="N917" s="210"/>
      <c r="O917" s="210"/>
      <c r="P917" s="210"/>
      <c r="Q917" s="210"/>
      <c r="R917" s="210"/>
      <c r="S917" s="210"/>
      <c r="T917" s="210"/>
      <c r="U917" s="210"/>
      <c r="V917" s="210"/>
      <c r="W917" s="210"/>
      <c r="X917" s="210"/>
      <c r="Y917" s="210"/>
      <c r="Z917" s="210"/>
    </row>
    <row r="918" ht="12.75" customHeight="1">
      <c r="A918" s="625"/>
      <c r="B918" s="625"/>
      <c r="C918" s="625"/>
      <c r="D918" s="627"/>
      <c r="E918" s="210"/>
      <c r="F918" s="210"/>
      <c r="G918" s="210"/>
      <c r="H918" s="210"/>
      <c r="I918" s="627"/>
      <c r="J918" s="210"/>
      <c r="K918" s="210"/>
      <c r="L918" s="210"/>
      <c r="M918" s="628"/>
      <c r="N918" s="210"/>
      <c r="O918" s="210"/>
      <c r="P918" s="210"/>
      <c r="Q918" s="210"/>
      <c r="R918" s="210"/>
      <c r="S918" s="210"/>
      <c r="T918" s="210"/>
      <c r="U918" s="210"/>
      <c r="V918" s="210"/>
      <c r="W918" s="210"/>
      <c r="X918" s="210"/>
      <c r="Y918" s="210"/>
      <c r="Z918" s="210"/>
    </row>
    <row r="919" ht="12.75" customHeight="1">
      <c r="A919" s="625"/>
      <c r="B919" s="625"/>
      <c r="C919" s="625"/>
      <c r="D919" s="627"/>
      <c r="E919" s="210"/>
      <c r="F919" s="210"/>
      <c r="G919" s="210"/>
      <c r="H919" s="210"/>
      <c r="I919" s="627"/>
      <c r="J919" s="210"/>
      <c r="K919" s="210"/>
      <c r="L919" s="210"/>
      <c r="M919" s="628"/>
      <c r="N919" s="210"/>
      <c r="O919" s="210"/>
      <c r="P919" s="210"/>
      <c r="Q919" s="210"/>
      <c r="R919" s="210"/>
      <c r="S919" s="210"/>
      <c r="T919" s="210"/>
      <c r="U919" s="210"/>
      <c r="V919" s="210"/>
      <c r="W919" s="210"/>
      <c r="X919" s="210"/>
      <c r="Y919" s="210"/>
      <c r="Z919" s="210"/>
    </row>
    <row r="920" ht="12.75" customHeight="1">
      <c r="A920" s="625"/>
      <c r="B920" s="625"/>
      <c r="C920" s="625"/>
      <c r="D920" s="627"/>
      <c r="E920" s="210"/>
      <c r="F920" s="210"/>
      <c r="G920" s="210"/>
      <c r="H920" s="210"/>
      <c r="I920" s="627"/>
      <c r="J920" s="210"/>
      <c r="K920" s="210"/>
      <c r="L920" s="210"/>
      <c r="M920" s="628"/>
      <c r="N920" s="210"/>
      <c r="O920" s="210"/>
      <c r="P920" s="210"/>
      <c r="Q920" s="210"/>
      <c r="R920" s="210"/>
      <c r="S920" s="210"/>
      <c r="T920" s="210"/>
      <c r="U920" s="210"/>
      <c r="V920" s="210"/>
      <c r="W920" s="210"/>
      <c r="X920" s="210"/>
      <c r="Y920" s="210"/>
      <c r="Z920" s="210"/>
    </row>
    <row r="921" ht="12.75" customHeight="1">
      <c r="A921" s="625"/>
      <c r="B921" s="625"/>
      <c r="C921" s="625"/>
      <c r="D921" s="627"/>
      <c r="E921" s="210"/>
      <c r="F921" s="210"/>
      <c r="G921" s="210"/>
      <c r="H921" s="210"/>
      <c r="I921" s="627"/>
      <c r="J921" s="210"/>
      <c r="K921" s="210"/>
      <c r="L921" s="210"/>
      <c r="M921" s="628"/>
      <c r="N921" s="210"/>
      <c r="O921" s="210"/>
      <c r="P921" s="210"/>
      <c r="Q921" s="210"/>
      <c r="R921" s="210"/>
      <c r="S921" s="210"/>
      <c r="T921" s="210"/>
      <c r="U921" s="210"/>
      <c r="V921" s="210"/>
      <c r="W921" s="210"/>
      <c r="X921" s="210"/>
      <c r="Y921" s="210"/>
      <c r="Z921" s="210"/>
    </row>
    <row r="922" ht="12.75" customHeight="1">
      <c r="A922" s="625"/>
      <c r="B922" s="625"/>
      <c r="C922" s="625"/>
      <c r="D922" s="627"/>
      <c r="E922" s="210"/>
      <c r="F922" s="210"/>
      <c r="G922" s="210"/>
      <c r="H922" s="210"/>
      <c r="I922" s="627"/>
      <c r="J922" s="210"/>
      <c r="K922" s="210"/>
      <c r="L922" s="210"/>
      <c r="M922" s="628"/>
      <c r="N922" s="210"/>
      <c r="O922" s="210"/>
      <c r="P922" s="210"/>
      <c r="Q922" s="210"/>
      <c r="R922" s="210"/>
      <c r="S922" s="210"/>
      <c r="T922" s="210"/>
      <c r="U922" s="210"/>
      <c r="V922" s="210"/>
      <c r="W922" s="210"/>
      <c r="X922" s="210"/>
      <c r="Y922" s="210"/>
      <c r="Z922" s="210"/>
    </row>
    <row r="923" ht="12.75" customHeight="1">
      <c r="A923" s="625"/>
      <c r="B923" s="625"/>
      <c r="C923" s="625"/>
      <c r="D923" s="627"/>
      <c r="E923" s="210"/>
      <c r="F923" s="210"/>
      <c r="G923" s="210"/>
      <c r="H923" s="210"/>
      <c r="I923" s="627"/>
      <c r="J923" s="210"/>
      <c r="K923" s="210"/>
      <c r="L923" s="210"/>
      <c r="M923" s="628"/>
      <c r="N923" s="210"/>
      <c r="O923" s="210"/>
      <c r="P923" s="210"/>
      <c r="Q923" s="210"/>
      <c r="R923" s="210"/>
      <c r="S923" s="210"/>
      <c r="T923" s="210"/>
      <c r="U923" s="210"/>
      <c r="V923" s="210"/>
      <c r="W923" s="210"/>
      <c r="X923" s="210"/>
      <c r="Y923" s="210"/>
      <c r="Z923" s="210"/>
    </row>
    <row r="924" ht="12.75" customHeight="1">
      <c r="A924" s="625"/>
      <c r="B924" s="625"/>
      <c r="C924" s="625"/>
      <c r="D924" s="627"/>
      <c r="E924" s="210"/>
      <c r="F924" s="210"/>
      <c r="G924" s="210"/>
      <c r="H924" s="210"/>
      <c r="I924" s="627"/>
      <c r="J924" s="210"/>
      <c r="K924" s="210"/>
      <c r="L924" s="210"/>
      <c r="M924" s="628"/>
      <c r="N924" s="210"/>
      <c r="O924" s="210"/>
      <c r="P924" s="210"/>
      <c r="Q924" s="210"/>
      <c r="R924" s="210"/>
      <c r="S924" s="210"/>
      <c r="T924" s="210"/>
      <c r="U924" s="210"/>
      <c r="V924" s="210"/>
      <c r="W924" s="210"/>
      <c r="X924" s="210"/>
      <c r="Y924" s="210"/>
      <c r="Z924" s="210"/>
    </row>
    <row r="925" ht="12.75" customHeight="1">
      <c r="A925" s="625"/>
      <c r="B925" s="625"/>
      <c r="C925" s="625"/>
      <c r="D925" s="627"/>
      <c r="E925" s="210"/>
      <c r="F925" s="210"/>
      <c r="G925" s="210"/>
      <c r="H925" s="210"/>
      <c r="I925" s="627"/>
      <c r="J925" s="210"/>
      <c r="K925" s="210"/>
      <c r="L925" s="210"/>
      <c r="M925" s="628"/>
      <c r="N925" s="210"/>
      <c r="O925" s="210"/>
      <c r="P925" s="210"/>
      <c r="Q925" s="210"/>
      <c r="R925" s="210"/>
      <c r="S925" s="210"/>
      <c r="T925" s="210"/>
      <c r="U925" s="210"/>
      <c r="V925" s="210"/>
      <c r="W925" s="210"/>
      <c r="X925" s="210"/>
      <c r="Y925" s="210"/>
      <c r="Z925" s="210"/>
    </row>
    <row r="926" ht="12.75" customHeight="1">
      <c r="A926" s="625"/>
      <c r="B926" s="625"/>
      <c r="C926" s="625"/>
      <c r="D926" s="627"/>
      <c r="E926" s="210"/>
      <c r="F926" s="210"/>
      <c r="G926" s="210"/>
      <c r="H926" s="210"/>
      <c r="I926" s="627"/>
      <c r="J926" s="210"/>
      <c r="K926" s="210"/>
      <c r="L926" s="210"/>
      <c r="M926" s="628"/>
      <c r="N926" s="210"/>
      <c r="O926" s="210"/>
      <c r="P926" s="210"/>
      <c r="Q926" s="210"/>
      <c r="R926" s="210"/>
      <c r="S926" s="210"/>
      <c r="T926" s="210"/>
      <c r="U926" s="210"/>
      <c r="V926" s="210"/>
      <c r="W926" s="210"/>
      <c r="X926" s="210"/>
      <c r="Y926" s="210"/>
      <c r="Z926" s="210"/>
    </row>
    <row r="927" ht="12.75" customHeight="1">
      <c r="A927" s="625"/>
      <c r="B927" s="625"/>
      <c r="C927" s="625"/>
      <c r="D927" s="627"/>
      <c r="E927" s="210"/>
      <c r="F927" s="210"/>
      <c r="G927" s="210"/>
      <c r="H927" s="210"/>
      <c r="I927" s="627"/>
      <c r="J927" s="210"/>
      <c r="K927" s="210"/>
      <c r="L927" s="210"/>
      <c r="M927" s="628"/>
      <c r="N927" s="210"/>
      <c r="O927" s="210"/>
      <c r="P927" s="210"/>
      <c r="Q927" s="210"/>
      <c r="R927" s="210"/>
      <c r="S927" s="210"/>
      <c r="T927" s="210"/>
      <c r="U927" s="210"/>
      <c r="V927" s="210"/>
      <c r="W927" s="210"/>
      <c r="X927" s="210"/>
      <c r="Y927" s="210"/>
      <c r="Z927" s="210"/>
    </row>
    <row r="928" ht="12.75" customHeight="1">
      <c r="A928" s="625"/>
      <c r="B928" s="625"/>
      <c r="C928" s="625"/>
      <c r="D928" s="627"/>
      <c r="E928" s="210"/>
      <c r="F928" s="210"/>
      <c r="G928" s="210"/>
      <c r="H928" s="210"/>
      <c r="I928" s="627"/>
      <c r="J928" s="210"/>
      <c r="K928" s="210"/>
      <c r="L928" s="210"/>
      <c r="M928" s="628"/>
      <c r="N928" s="210"/>
      <c r="O928" s="210"/>
      <c r="P928" s="210"/>
      <c r="Q928" s="210"/>
      <c r="R928" s="210"/>
      <c r="S928" s="210"/>
      <c r="T928" s="210"/>
      <c r="U928" s="210"/>
      <c r="V928" s="210"/>
      <c r="W928" s="210"/>
      <c r="X928" s="210"/>
      <c r="Y928" s="210"/>
      <c r="Z928" s="210"/>
    </row>
    <row r="929" ht="12.75" customHeight="1">
      <c r="A929" s="625"/>
      <c r="B929" s="625"/>
      <c r="C929" s="625"/>
      <c r="D929" s="627"/>
      <c r="E929" s="210"/>
      <c r="F929" s="210"/>
      <c r="G929" s="210"/>
      <c r="H929" s="210"/>
      <c r="I929" s="627"/>
      <c r="J929" s="210"/>
      <c r="K929" s="210"/>
      <c r="L929" s="210"/>
      <c r="M929" s="628"/>
      <c r="N929" s="210"/>
      <c r="O929" s="210"/>
      <c r="P929" s="210"/>
      <c r="Q929" s="210"/>
      <c r="R929" s="210"/>
      <c r="S929" s="210"/>
      <c r="T929" s="210"/>
      <c r="U929" s="210"/>
      <c r="V929" s="210"/>
      <c r="W929" s="210"/>
      <c r="X929" s="210"/>
      <c r="Y929" s="210"/>
      <c r="Z929" s="210"/>
    </row>
    <row r="930" ht="12.75" customHeight="1">
      <c r="A930" s="625"/>
      <c r="B930" s="625"/>
      <c r="C930" s="625"/>
      <c r="D930" s="627"/>
      <c r="E930" s="210"/>
      <c r="F930" s="210"/>
      <c r="G930" s="210"/>
      <c r="H930" s="210"/>
      <c r="I930" s="627"/>
      <c r="J930" s="210"/>
      <c r="K930" s="210"/>
      <c r="L930" s="210"/>
      <c r="M930" s="628"/>
      <c r="N930" s="210"/>
      <c r="O930" s="210"/>
      <c r="P930" s="210"/>
      <c r="Q930" s="210"/>
      <c r="R930" s="210"/>
      <c r="S930" s="210"/>
      <c r="T930" s="210"/>
      <c r="U930" s="210"/>
      <c r="V930" s="210"/>
      <c r="W930" s="210"/>
      <c r="X930" s="210"/>
      <c r="Y930" s="210"/>
      <c r="Z930" s="210"/>
    </row>
    <row r="931" ht="12.75" customHeight="1">
      <c r="A931" s="625"/>
      <c r="B931" s="625"/>
      <c r="C931" s="625"/>
      <c r="D931" s="627"/>
      <c r="E931" s="210"/>
      <c r="F931" s="210"/>
      <c r="G931" s="210"/>
      <c r="H931" s="210"/>
      <c r="I931" s="627"/>
      <c r="J931" s="210"/>
      <c r="K931" s="210"/>
      <c r="L931" s="210"/>
      <c r="M931" s="628"/>
      <c r="N931" s="210"/>
      <c r="O931" s="210"/>
      <c r="P931" s="210"/>
      <c r="Q931" s="210"/>
      <c r="R931" s="210"/>
      <c r="S931" s="210"/>
      <c r="T931" s="210"/>
      <c r="U931" s="210"/>
      <c r="V931" s="210"/>
      <c r="W931" s="210"/>
      <c r="X931" s="210"/>
      <c r="Y931" s="210"/>
      <c r="Z931" s="210"/>
    </row>
    <row r="932" ht="12.75" customHeight="1">
      <c r="A932" s="625"/>
      <c r="B932" s="625"/>
      <c r="C932" s="625"/>
      <c r="D932" s="627"/>
      <c r="E932" s="210"/>
      <c r="F932" s="210"/>
      <c r="G932" s="210"/>
      <c r="H932" s="210"/>
      <c r="I932" s="627"/>
      <c r="J932" s="210"/>
      <c r="K932" s="210"/>
      <c r="L932" s="210"/>
      <c r="M932" s="628"/>
      <c r="N932" s="210"/>
      <c r="O932" s="210"/>
      <c r="P932" s="210"/>
      <c r="Q932" s="210"/>
      <c r="R932" s="210"/>
      <c r="S932" s="210"/>
      <c r="T932" s="210"/>
      <c r="U932" s="210"/>
      <c r="V932" s="210"/>
      <c r="W932" s="210"/>
      <c r="X932" s="210"/>
      <c r="Y932" s="210"/>
      <c r="Z932" s="210"/>
    </row>
    <row r="933" ht="12.75" customHeight="1">
      <c r="A933" s="625"/>
      <c r="B933" s="625"/>
      <c r="C933" s="625"/>
      <c r="D933" s="627"/>
      <c r="E933" s="210"/>
      <c r="F933" s="210"/>
      <c r="G933" s="210"/>
      <c r="H933" s="210"/>
      <c r="I933" s="627"/>
      <c r="J933" s="210"/>
      <c r="K933" s="210"/>
      <c r="L933" s="210"/>
      <c r="M933" s="628"/>
      <c r="N933" s="210"/>
      <c r="O933" s="210"/>
      <c r="P933" s="210"/>
      <c r="Q933" s="210"/>
      <c r="R933" s="210"/>
      <c r="S933" s="210"/>
      <c r="T933" s="210"/>
      <c r="U933" s="210"/>
      <c r="V933" s="210"/>
      <c r="W933" s="210"/>
      <c r="X933" s="210"/>
      <c r="Y933" s="210"/>
      <c r="Z933" s="210"/>
    </row>
    <row r="934" ht="12.75" customHeight="1">
      <c r="A934" s="625"/>
      <c r="B934" s="625"/>
      <c r="C934" s="625"/>
      <c r="D934" s="627"/>
      <c r="E934" s="210"/>
      <c r="F934" s="210"/>
      <c r="G934" s="210"/>
      <c r="H934" s="210"/>
      <c r="I934" s="627"/>
      <c r="J934" s="210"/>
      <c r="K934" s="210"/>
      <c r="L934" s="210"/>
      <c r="M934" s="628"/>
      <c r="N934" s="210"/>
      <c r="O934" s="210"/>
      <c r="P934" s="210"/>
      <c r="Q934" s="210"/>
      <c r="R934" s="210"/>
      <c r="S934" s="210"/>
      <c r="T934" s="210"/>
      <c r="U934" s="210"/>
      <c r="V934" s="210"/>
      <c r="W934" s="210"/>
      <c r="X934" s="210"/>
      <c r="Y934" s="210"/>
      <c r="Z934" s="210"/>
    </row>
    <row r="935" ht="12.75" customHeight="1">
      <c r="A935" s="625"/>
      <c r="B935" s="625"/>
      <c r="C935" s="625"/>
      <c r="D935" s="627"/>
      <c r="E935" s="210"/>
      <c r="F935" s="210"/>
      <c r="G935" s="210"/>
      <c r="H935" s="210"/>
      <c r="I935" s="627"/>
      <c r="J935" s="210"/>
      <c r="K935" s="210"/>
      <c r="L935" s="210"/>
      <c r="M935" s="628"/>
      <c r="N935" s="210"/>
      <c r="O935" s="210"/>
      <c r="P935" s="210"/>
      <c r="Q935" s="210"/>
      <c r="R935" s="210"/>
      <c r="S935" s="210"/>
      <c r="T935" s="210"/>
      <c r="U935" s="210"/>
      <c r="V935" s="210"/>
      <c r="W935" s="210"/>
      <c r="X935" s="210"/>
      <c r="Y935" s="210"/>
      <c r="Z935" s="210"/>
    </row>
    <row r="936" ht="12.75" customHeight="1">
      <c r="A936" s="625"/>
      <c r="B936" s="625"/>
      <c r="C936" s="625"/>
      <c r="D936" s="627"/>
      <c r="E936" s="210"/>
      <c r="F936" s="210"/>
      <c r="G936" s="210"/>
      <c r="H936" s="210"/>
      <c r="I936" s="627"/>
      <c r="J936" s="210"/>
      <c r="K936" s="210"/>
      <c r="L936" s="210"/>
      <c r="M936" s="628"/>
      <c r="N936" s="210"/>
      <c r="O936" s="210"/>
      <c r="P936" s="210"/>
      <c r="Q936" s="210"/>
      <c r="R936" s="210"/>
      <c r="S936" s="210"/>
      <c r="T936" s="210"/>
      <c r="U936" s="210"/>
      <c r="V936" s="210"/>
      <c r="W936" s="210"/>
      <c r="X936" s="210"/>
      <c r="Y936" s="210"/>
      <c r="Z936" s="210"/>
    </row>
    <row r="937" ht="12.75" customHeight="1">
      <c r="A937" s="625"/>
      <c r="B937" s="625"/>
      <c r="C937" s="625"/>
      <c r="D937" s="627"/>
      <c r="E937" s="210"/>
      <c r="F937" s="210"/>
      <c r="G937" s="210"/>
      <c r="H937" s="210"/>
      <c r="I937" s="627"/>
      <c r="J937" s="210"/>
      <c r="K937" s="210"/>
      <c r="L937" s="210"/>
      <c r="M937" s="628"/>
      <c r="N937" s="210"/>
      <c r="O937" s="210"/>
      <c r="P937" s="210"/>
      <c r="Q937" s="210"/>
      <c r="R937" s="210"/>
      <c r="S937" s="210"/>
      <c r="T937" s="210"/>
      <c r="U937" s="210"/>
      <c r="V937" s="210"/>
      <c r="W937" s="210"/>
      <c r="X937" s="210"/>
      <c r="Y937" s="210"/>
      <c r="Z937" s="210"/>
    </row>
    <row r="938" ht="12.75" customHeight="1">
      <c r="A938" s="625"/>
      <c r="B938" s="625"/>
      <c r="C938" s="625"/>
      <c r="D938" s="627"/>
      <c r="E938" s="210"/>
      <c r="F938" s="210"/>
      <c r="G938" s="210"/>
      <c r="H938" s="210"/>
      <c r="I938" s="627"/>
      <c r="J938" s="210"/>
      <c r="K938" s="210"/>
      <c r="L938" s="210"/>
      <c r="M938" s="628"/>
      <c r="N938" s="210"/>
      <c r="O938" s="210"/>
      <c r="P938" s="210"/>
      <c r="Q938" s="210"/>
      <c r="R938" s="210"/>
      <c r="S938" s="210"/>
      <c r="T938" s="210"/>
      <c r="U938" s="210"/>
      <c r="V938" s="210"/>
      <c r="W938" s="210"/>
      <c r="X938" s="210"/>
      <c r="Y938" s="210"/>
      <c r="Z938" s="210"/>
    </row>
    <row r="939" ht="12.75" customHeight="1">
      <c r="A939" s="625"/>
      <c r="B939" s="625"/>
      <c r="C939" s="625"/>
      <c r="D939" s="627"/>
      <c r="E939" s="210"/>
      <c r="F939" s="210"/>
      <c r="G939" s="210"/>
      <c r="H939" s="210"/>
      <c r="I939" s="627"/>
      <c r="J939" s="210"/>
      <c r="K939" s="210"/>
      <c r="L939" s="210"/>
      <c r="M939" s="628"/>
      <c r="N939" s="210"/>
      <c r="O939" s="210"/>
      <c r="P939" s="210"/>
      <c r="Q939" s="210"/>
      <c r="R939" s="210"/>
      <c r="S939" s="210"/>
      <c r="T939" s="210"/>
      <c r="U939" s="210"/>
      <c r="V939" s="210"/>
      <c r="W939" s="210"/>
      <c r="X939" s="210"/>
      <c r="Y939" s="210"/>
      <c r="Z939" s="210"/>
    </row>
    <row r="940" ht="12.75" customHeight="1">
      <c r="A940" s="625"/>
      <c r="B940" s="625"/>
      <c r="C940" s="625"/>
      <c r="D940" s="627"/>
      <c r="E940" s="210"/>
      <c r="F940" s="210"/>
      <c r="G940" s="210"/>
      <c r="H940" s="210"/>
      <c r="I940" s="627"/>
      <c r="J940" s="210"/>
      <c r="K940" s="210"/>
      <c r="L940" s="210"/>
      <c r="M940" s="628"/>
      <c r="N940" s="210"/>
      <c r="O940" s="210"/>
      <c r="P940" s="210"/>
      <c r="Q940" s="210"/>
      <c r="R940" s="210"/>
      <c r="S940" s="210"/>
      <c r="T940" s="210"/>
      <c r="U940" s="210"/>
      <c r="V940" s="210"/>
      <c r="W940" s="210"/>
      <c r="X940" s="210"/>
      <c r="Y940" s="210"/>
      <c r="Z940" s="210"/>
    </row>
    <row r="941" ht="12.75" customHeight="1">
      <c r="A941" s="625"/>
      <c r="B941" s="625"/>
      <c r="C941" s="625"/>
      <c r="D941" s="627"/>
      <c r="E941" s="210"/>
      <c r="F941" s="210"/>
      <c r="G941" s="210"/>
      <c r="H941" s="210"/>
      <c r="I941" s="627"/>
      <c r="J941" s="210"/>
      <c r="K941" s="210"/>
      <c r="L941" s="210"/>
      <c r="M941" s="628"/>
      <c r="N941" s="210"/>
      <c r="O941" s="210"/>
      <c r="P941" s="210"/>
      <c r="Q941" s="210"/>
      <c r="R941" s="210"/>
      <c r="S941" s="210"/>
      <c r="T941" s="210"/>
      <c r="U941" s="210"/>
      <c r="V941" s="210"/>
      <c r="W941" s="210"/>
      <c r="X941" s="210"/>
      <c r="Y941" s="210"/>
      <c r="Z941" s="210"/>
    </row>
    <row r="942" ht="12.75" customHeight="1">
      <c r="A942" s="625"/>
      <c r="B942" s="625"/>
      <c r="C942" s="625"/>
      <c r="D942" s="627"/>
      <c r="E942" s="210"/>
      <c r="F942" s="210"/>
      <c r="G942" s="210"/>
      <c r="H942" s="210"/>
      <c r="I942" s="627"/>
      <c r="J942" s="210"/>
      <c r="K942" s="210"/>
      <c r="L942" s="210"/>
      <c r="M942" s="628"/>
      <c r="N942" s="210"/>
      <c r="O942" s="210"/>
      <c r="P942" s="210"/>
      <c r="Q942" s="210"/>
      <c r="R942" s="210"/>
      <c r="S942" s="210"/>
      <c r="T942" s="210"/>
      <c r="U942" s="210"/>
      <c r="V942" s="210"/>
      <c r="W942" s="210"/>
      <c r="X942" s="210"/>
      <c r="Y942" s="210"/>
      <c r="Z942" s="210"/>
    </row>
    <row r="943" ht="12.75" customHeight="1">
      <c r="A943" s="625"/>
      <c r="B943" s="625"/>
      <c r="C943" s="625"/>
      <c r="D943" s="627"/>
      <c r="E943" s="210"/>
      <c r="F943" s="210"/>
      <c r="G943" s="210"/>
      <c r="H943" s="210"/>
      <c r="I943" s="627"/>
      <c r="J943" s="210"/>
      <c r="K943" s="210"/>
      <c r="L943" s="210"/>
      <c r="M943" s="628"/>
      <c r="N943" s="210"/>
      <c r="O943" s="210"/>
      <c r="P943" s="210"/>
      <c r="Q943" s="210"/>
      <c r="R943" s="210"/>
      <c r="S943" s="210"/>
      <c r="T943" s="210"/>
      <c r="U943" s="210"/>
      <c r="V943" s="210"/>
      <c r="W943" s="210"/>
      <c r="X943" s="210"/>
      <c r="Y943" s="210"/>
      <c r="Z943" s="210"/>
    </row>
    <row r="944" ht="12.75" customHeight="1">
      <c r="A944" s="625"/>
      <c r="B944" s="625"/>
      <c r="C944" s="625"/>
      <c r="D944" s="627"/>
      <c r="E944" s="210"/>
      <c r="F944" s="210"/>
      <c r="G944" s="210"/>
      <c r="H944" s="210"/>
      <c r="I944" s="627"/>
      <c r="J944" s="210"/>
      <c r="K944" s="210"/>
      <c r="L944" s="210"/>
      <c r="M944" s="628"/>
      <c r="N944" s="210"/>
      <c r="O944" s="210"/>
      <c r="P944" s="210"/>
      <c r="Q944" s="210"/>
      <c r="R944" s="210"/>
      <c r="S944" s="210"/>
      <c r="T944" s="210"/>
      <c r="U944" s="210"/>
      <c r="V944" s="210"/>
      <c r="W944" s="210"/>
      <c r="X944" s="210"/>
      <c r="Y944" s="210"/>
      <c r="Z944" s="210"/>
    </row>
    <row r="945" ht="12.75" customHeight="1">
      <c r="A945" s="625"/>
      <c r="B945" s="625"/>
      <c r="C945" s="625"/>
      <c r="D945" s="627"/>
      <c r="E945" s="210"/>
      <c r="F945" s="210"/>
      <c r="G945" s="210"/>
      <c r="H945" s="210"/>
      <c r="I945" s="627"/>
      <c r="J945" s="210"/>
      <c r="K945" s="210"/>
      <c r="L945" s="210"/>
      <c r="M945" s="628"/>
      <c r="N945" s="210"/>
      <c r="O945" s="210"/>
      <c r="P945" s="210"/>
      <c r="Q945" s="210"/>
      <c r="R945" s="210"/>
      <c r="S945" s="210"/>
      <c r="T945" s="210"/>
      <c r="U945" s="210"/>
      <c r="V945" s="210"/>
      <c r="W945" s="210"/>
      <c r="X945" s="210"/>
      <c r="Y945" s="210"/>
      <c r="Z945" s="210"/>
    </row>
    <row r="946" ht="12.75" customHeight="1">
      <c r="A946" s="625"/>
      <c r="B946" s="625"/>
      <c r="C946" s="625"/>
      <c r="D946" s="627"/>
      <c r="E946" s="210"/>
      <c r="F946" s="210"/>
      <c r="G946" s="210"/>
      <c r="H946" s="210"/>
      <c r="I946" s="627"/>
      <c r="J946" s="210"/>
      <c r="K946" s="210"/>
      <c r="L946" s="210"/>
      <c r="M946" s="628"/>
      <c r="N946" s="210"/>
      <c r="O946" s="210"/>
      <c r="P946" s="210"/>
      <c r="Q946" s="210"/>
      <c r="R946" s="210"/>
      <c r="S946" s="210"/>
      <c r="T946" s="210"/>
      <c r="U946" s="210"/>
      <c r="V946" s="210"/>
      <c r="W946" s="210"/>
      <c r="X946" s="210"/>
      <c r="Y946" s="210"/>
      <c r="Z946" s="210"/>
    </row>
    <row r="947" ht="12.75" customHeight="1">
      <c r="A947" s="625"/>
      <c r="B947" s="625"/>
      <c r="C947" s="625"/>
      <c r="D947" s="627"/>
      <c r="E947" s="210"/>
      <c r="F947" s="210"/>
      <c r="G947" s="210"/>
      <c r="H947" s="210"/>
      <c r="I947" s="627"/>
      <c r="J947" s="210"/>
      <c r="K947" s="210"/>
      <c r="L947" s="210"/>
      <c r="M947" s="628"/>
      <c r="N947" s="210"/>
      <c r="O947" s="210"/>
      <c r="P947" s="210"/>
      <c r="Q947" s="210"/>
      <c r="R947" s="210"/>
      <c r="S947" s="210"/>
      <c r="T947" s="210"/>
      <c r="U947" s="210"/>
      <c r="V947" s="210"/>
      <c r="W947" s="210"/>
      <c r="X947" s="210"/>
      <c r="Y947" s="210"/>
      <c r="Z947" s="210"/>
    </row>
    <row r="948" ht="12.75" customHeight="1">
      <c r="A948" s="625"/>
      <c r="B948" s="625"/>
      <c r="C948" s="625"/>
      <c r="D948" s="627"/>
      <c r="E948" s="210"/>
      <c r="F948" s="210"/>
      <c r="G948" s="210"/>
      <c r="H948" s="210"/>
      <c r="I948" s="627"/>
      <c r="J948" s="210"/>
      <c r="K948" s="210"/>
      <c r="L948" s="210"/>
      <c r="M948" s="628"/>
      <c r="N948" s="210"/>
      <c r="O948" s="210"/>
      <c r="P948" s="210"/>
      <c r="Q948" s="210"/>
      <c r="R948" s="210"/>
      <c r="S948" s="210"/>
      <c r="T948" s="210"/>
      <c r="U948" s="210"/>
      <c r="V948" s="210"/>
      <c r="W948" s="210"/>
      <c r="X948" s="210"/>
      <c r="Y948" s="210"/>
      <c r="Z948" s="210"/>
    </row>
    <row r="949" ht="12.75" customHeight="1">
      <c r="A949" s="625"/>
      <c r="B949" s="625"/>
      <c r="C949" s="625"/>
      <c r="D949" s="627"/>
      <c r="E949" s="210"/>
      <c r="F949" s="210"/>
      <c r="G949" s="210"/>
      <c r="H949" s="210"/>
      <c r="I949" s="627"/>
      <c r="J949" s="210"/>
      <c r="K949" s="210"/>
      <c r="L949" s="210"/>
      <c r="M949" s="628"/>
      <c r="N949" s="210"/>
      <c r="O949" s="210"/>
      <c r="P949" s="210"/>
      <c r="Q949" s="210"/>
      <c r="R949" s="210"/>
      <c r="S949" s="210"/>
      <c r="T949" s="210"/>
      <c r="U949" s="210"/>
      <c r="V949" s="210"/>
      <c r="W949" s="210"/>
      <c r="X949" s="210"/>
      <c r="Y949" s="210"/>
      <c r="Z949" s="210"/>
    </row>
    <row r="950" ht="12.75" customHeight="1">
      <c r="A950" s="625"/>
      <c r="B950" s="625"/>
      <c r="C950" s="625"/>
      <c r="D950" s="627"/>
      <c r="E950" s="210"/>
      <c r="F950" s="210"/>
      <c r="G950" s="210"/>
      <c r="H950" s="210"/>
      <c r="I950" s="627"/>
      <c r="J950" s="210"/>
      <c r="K950" s="210"/>
      <c r="L950" s="210"/>
      <c r="M950" s="628"/>
      <c r="N950" s="210"/>
      <c r="O950" s="210"/>
      <c r="P950" s="210"/>
      <c r="Q950" s="210"/>
      <c r="R950" s="210"/>
      <c r="S950" s="210"/>
      <c r="T950" s="210"/>
      <c r="U950" s="210"/>
      <c r="V950" s="210"/>
      <c r="W950" s="210"/>
      <c r="X950" s="210"/>
      <c r="Y950" s="210"/>
      <c r="Z950" s="210"/>
    </row>
    <row r="951" ht="12.75" customHeight="1">
      <c r="A951" s="625"/>
      <c r="B951" s="625"/>
      <c r="C951" s="625"/>
      <c r="D951" s="627"/>
      <c r="E951" s="210"/>
      <c r="F951" s="210"/>
      <c r="G951" s="210"/>
      <c r="H951" s="210"/>
      <c r="I951" s="627"/>
      <c r="J951" s="210"/>
      <c r="K951" s="210"/>
      <c r="L951" s="210"/>
      <c r="M951" s="628"/>
      <c r="N951" s="210"/>
      <c r="O951" s="210"/>
      <c r="P951" s="210"/>
      <c r="Q951" s="210"/>
      <c r="R951" s="210"/>
      <c r="S951" s="210"/>
      <c r="T951" s="210"/>
      <c r="U951" s="210"/>
      <c r="V951" s="210"/>
      <c r="W951" s="210"/>
      <c r="X951" s="210"/>
      <c r="Y951" s="210"/>
      <c r="Z951" s="210"/>
    </row>
    <row r="952" ht="12.75" customHeight="1">
      <c r="A952" s="625"/>
      <c r="B952" s="625"/>
      <c r="C952" s="625"/>
      <c r="D952" s="627"/>
      <c r="E952" s="210"/>
      <c r="F952" s="210"/>
      <c r="G952" s="210"/>
      <c r="H952" s="210"/>
      <c r="I952" s="627"/>
      <c r="J952" s="210"/>
      <c r="K952" s="210"/>
      <c r="L952" s="210"/>
      <c r="M952" s="628"/>
      <c r="N952" s="210"/>
      <c r="O952" s="210"/>
      <c r="P952" s="210"/>
      <c r="Q952" s="210"/>
      <c r="R952" s="210"/>
      <c r="S952" s="210"/>
      <c r="T952" s="210"/>
      <c r="U952" s="210"/>
      <c r="V952" s="210"/>
      <c r="W952" s="210"/>
      <c r="X952" s="210"/>
      <c r="Y952" s="210"/>
      <c r="Z952" s="210"/>
    </row>
    <row r="953" ht="12.75" customHeight="1">
      <c r="A953" s="625"/>
      <c r="B953" s="625"/>
      <c r="C953" s="625"/>
      <c r="D953" s="627"/>
      <c r="E953" s="210"/>
      <c r="F953" s="210"/>
      <c r="G953" s="210"/>
      <c r="H953" s="210"/>
      <c r="I953" s="627"/>
      <c r="J953" s="210"/>
      <c r="K953" s="210"/>
      <c r="L953" s="210"/>
      <c r="M953" s="628"/>
      <c r="N953" s="210"/>
      <c r="O953" s="210"/>
      <c r="P953" s="210"/>
      <c r="Q953" s="210"/>
      <c r="R953" s="210"/>
      <c r="S953" s="210"/>
      <c r="T953" s="210"/>
      <c r="U953" s="210"/>
      <c r="V953" s="210"/>
      <c r="W953" s="210"/>
      <c r="X953" s="210"/>
      <c r="Y953" s="210"/>
      <c r="Z953" s="210"/>
    </row>
    <row r="954" ht="12.75" customHeight="1">
      <c r="A954" s="625"/>
      <c r="B954" s="625"/>
      <c r="C954" s="625"/>
      <c r="D954" s="627"/>
      <c r="E954" s="210"/>
      <c r="F954" s="210"/>
      <c r="G954" s="210"/>
      <c r="H954" s="210"/>
      <c r="I954" s="627"/>
      <c r="J954" s="210"/>
      <c r="K954" s="210"/>
      <c r="L954" s="210"/>
      <c r="M954" s="628"/>
      <c r="N954" s="210"/>
      <c r="O954" s="210"/>
      <c r="P954" s="210"/>
      <c r="Q954" s="210"/>
      <c r="R954" s="210"/>
      <c r="S954" s="210"/>
      <c r="T954" s="210"/>
      <c r="U954" s="210"/>
      <c r="V954" s="210"/>
      <c r="W954" s="210"/>
      <c r="X954" s="210"/>
      <c r="Y954" s="210"/>
      <c r="Z954" s="210"/>
    </row>
    <row r="955" ht="12.75" customHeight="1">
      <c r="A955" s="625"/>
      <c r="B955" s="625"/>
      <c r="C955" s="625"/>
      <c r="D955" s="627"/>
      <c r="E955" s="210"/>
      <c r="F955" s="210"/>
      <c r="G955" s="210"/>
      <c r="H955" s="210"/>
      <c r="I955" s="627"/>
      <c r="J955" s="210"/>
      <c r="K955" s="210"/>
      <c r="L955" s="210"/>
      <c r="M955" s="628"/>
      <c r="N955" s="210"/>
      <c r="O955" s="210"/>
      <c r="P955" s="210"/>
      <c r="Q955" s="210"/>
      <c r="R955" s="210"/>
      <c r="S955" s="210"/>
      <c r="T955" s="210"/>
      <c r="U955" s="210"/>
      <c r="V955" s="210"/>
      <c r="W955" s="210"/>
      <c r="X955" s="210"/>
      <c r="Y955" s="210"/>
      <c r="Z955" s="210"/>
    </row>
    <row r="956" ht="12.75" customHeight="1">
      <c r="A956" s="625"/>
      <c r="B956" s="625"/>
      <c r="C956" s="625"/>
      <c r="D956" s="627"/>
      <c r="E956" s="210"/>
      <c r="F956" s="210"/>
      <c r="G956" s="210"/>
      <c r="H956" s="210"/>
      <c r="I956" s="627"/>
      <c r="J956" s="210"/>
      <c r="K956" s="210"/>
      <c r="L956" s="210"/>
      <c r="M956" s="628"/>
      <c r="N956" s="210"/>
      <c r="O956" s="210"/>
      <c r="P956" s="210"/>
      <c r="Q956" s="210"/>
      <c r="R956" s="210"/>
      <c r="S956" s="210"/>
      <c r="T956" s="210"/>
      <c r="U956" s="210"/>
      <c r="V956" s="210"/>
      <c r="W956" s="210"/>
      <c r="X956" s="210"/>
      <c r="Y956" s="210"/>
      <c r="Z956" s="210"/>
    </row>
    <row r="957" ht="12.75" customHeight="1">
      <c r="A957" s="625"/>
      <c r="B957" s="625"/>
      <c r="C957" s="625"/>
      <c r="D957" s="627"/>
      <c r="E957" s="210"/>
      <c r="F957" s="210"/>
      <c r="G957" s="210"/>
      <c r="H957" s="210"/>
      <c r="I957" s="627"/>
      <c r="J957" s="210"/>
      <c r="K957" s="210"/>
      <c r="L957" s="210"/>
      <c r="M957" s="628"/>
      <c r="N957" s="210"/>
      <c r="O957" s="210"/>
      <c r="P957" s="210"/>
      <c r="Q957" s="210"/>
      <c r="R957" s="210"/>
      <c r="S957" s="210"/>
      <c r="T957" s="210"/>
      <c r="U957" s="210"/>
      <c r="V957" s="210"/>
      <c r="W957" s="210"/>
      <c r="X957" s="210"/>
      <c r="Y957" s="210"/>
      <c r="Z957" s="210"/>
    </row>
    <row r="958" ht="12.75" customHeight="1">
      <c r="A958" s="625"/>
      <c r="B958" s="625"/>
      <c r="C958" s="625"/>
      <c r="D958" s="627"/>
      <c r="E958" s="210"/>
      <c r="F958" s="210"/>
      <c r="G958" s="210"/>
      <c r="H958" s="210"/>
      <c r="I958" s="627"/>
      <c r="J958" s="210"/>
      <c r="K958" s="210"/>
      <c r="L958" s="210"/>
      <c r="M958" s="628"/>
      <c r="N958" s="210"/>
      <c r="O958" s="210"/>
      <c r="P958" s="210"/>
      <c r="Q958" s="210"/>
      <c r="R958" s="210"/>
      <c r="S958" s="210"/>
      <c r="T958" s="210"/>
      <c r="U958" s="210"/>
      <c r="V958" s="210"/>
      <c r="W958" s="210"/>
      <c r="X958" s="210"/>
      <c r="Y958" s="210"/>
      <c r="Z958" s="210"/>
    </row>
    <row r="959" ht="12.75" customHeight="1">
      <c r="A959" s="625"/>
      <c r="B959" s="625"/>
      <c r="C959" s="625"/>
      <c r="D959" s="627"/>
      <c r="E959" s="210"/>
      <c r="F959" s="210"/>
      <c r="G959" s="210"/>
      <c r="H959" s="210"/>
      <c r="I959" s="627"/>
      <c r="J959" s="210"/>
      <c r="K959" s="210"/>
      <c r="L959" s="210"/>
      <c r="M959" s="628"/>
      <c r="N959" s="210"/>
      <c r="O959" s="210"/>
      <c r="P959" s="210"/>
      <c r="Q959" s="210"/>
      <c r="R959" s="210"/>
      <c r="S959" s="210"/>
      <c r="T959" s="210"/>
      <c r="U959" s="210"/>
      <c r="V959" s="210"/>
      <c r="W959" s="210"/>
      <c r="X959" s="210"/>
      <c r="Y959" s="210"/>
      <c r="Z959" s="210"/>
    </row>
    <row r="960" ht="12.75" customHeight="1">
      <c r="A960" s="625"/>
      <c r="B960" s="625"/>
      <c r="C960" s="625"/>
      <c r="D960" s="627"/>
      <c r="E960" s="210"/>
      <c r="F960" s="210"/>
      <c r="G960" s="210"/>
      <c r="H960" s="210"/>
      <c r="I960" s="627"/>
      <c r="J960" s="210"/>
      <c r="K960" s="210"/>
      <c r="L960" s="210"/>
      <c r="M960" s="628"/>
      <c r="N960" s="210"/>
      <c r="O960" s="210"/>
      <c r="P960" s="210"/>
      <c r="Q960" s="210"/>
      <c r="R960" s="210"/>
      <c r="S960" s="210"/>
      <c r="T960" s="210"/>
      <c r="U960" s="210"/>
      <c r="V960" s="210"/>
      <c r="W960" s="210"/>
      <c r="X960" s="210"/>
      <c r="Y960" s="210"/>
      <c r="Z960" s="210"/>
    </row>
    <row r="961" ht="12.75" customHeight="1">
      <c r="A961" s="625"/>
      <c r="B961" s="625"/>
      <c r="C961" s="625"/>
      <c r="D961" s="627"/>
      <c r="E961" s="210"/>
      <c r="F961" s="210"/>
      <c r="G961" s="210"/>
      <c r="H961" s="210"/>
      <c r="I961" s="627"/>
      <c r="J961" s="210"/>
      <c r="K961" s="210"/>
      <c r="L961" s="210"/>
      <c r="M961" s="628"/>
      <c r="N961" s="210"/>
      <c r="O961" s="210"/>
      <c r="P961" s="210"/>
      <c r="Q961" s="210"/>
      <c r="R961" s="210"/>
      <c r="S961" s="210"/>
      <c r="T961" s="210"/>
      <c r="U961" s="210"/>
      <c r="V961" s="210"/>
      <c r="W961" s="210"/>
      <c r="X961" s="210"/>
      <c r="Y961" s="210"/>
      <c r="Z961" s="210"/>
    </row>
    <row r="962" ht="12.75" customHeight="1">
      <c r="A962" s="625"/>
      <c r="B962" s="625"/>
      <c r="C962" s="625"/>
      <c r="D962" s="627"/>
      <c r="E962" s="210"/>
      <c r="F962" s="210"/>
      <c r="G962" s="210"/>
      <c r="H962" s="210"/>
      <c r="I962" s="627"/>
      <c r="J962" s="210"/>
      <c r="K962" s="210"/>
      <c r="L962" s="210"/>
      <c r="M962" s="628"/>
      <c r="N962" s="210"/>
      <c r="O962" s="210"/>
      <c r="P962" s="210"/>
      <c r="Q962" s="210"/>
      <c r="R962" s="210"/>
      <c r="S962" s="210"/>
      <c r="T962" s="210"/>
      <c r="U962" s="210"/>
      <c r="V962" s="210"/>
      <c r="W962" s="210"/>
      <c r="X962" s="210"/>
      <c r="Y962" s="210"/>
      <c r="Z962" s="210"/>
    </row>
    <row r="963" ht="12.75" customHeight="1">
      <c r="A963" s="625"/>
      <c r="B963" s="625"/>
      <c r="C963" s="625"/>
      <c r="D963" s="627"/>
      <c r="E963" s="210"/>
      <c r="F963" s="210"/>
      <c r="G963" s="210"/>
      <c r="H963" s="210"/>
      <c r="I963" s="627"/>
      <c r="J963" s="210"/>
      <c r="K963" s="210"/>
      <c r="L963" s="210"/>
      <c r="M963" s="628"/>
      <c r="N963" s="210"/>
      <c r="O963" s="210"/>
      <c r="P963" s="210"/>
      <c r="Q963" s="210"/>
      <c r="R963" s="210"/>
      <c r="S963" s="210"/>
      <c r="T963" s="210"/>
      <c r="U963" s="210"/>
      <c r="V963" s="210"/>
      <c r="W963" s="210"/>
      <c r="X963" s="210"/>
      <c r="Y963" s="210"/>
      <c r="Z963" s="210"/>
    </row>
    <row r="964" ht="12.75" customHeight="1">
      <c r="A964" s="625"/>
      <c r="B964" s="625"/>
      <c r="C964" s="625"/>
      <c r="D964" s="627"/>
      <c r="E964" s="210"/>
      <c r="F964" s="210"/>
      <c r="G964" s="210"/>
      <c r="H964" s="210"/>
      <c r="I964" s="627"/>
      <c r="J964" s="210"/>
      <c r="K964" s="210"/>
      <c r="L964" s="210"/>
      <c r="M964" s="628"/>
      <c r="N964" s="210"/>
      <c r="O964" s="210"/>
      <c r="P964" s="210"/>
      <c r="Q964" s="210"/>
      <c r="R964" s="210"/>
      <c r="S964" s="210"/>
      <c r="T964" s="210"/>
      <c r="U964" s="210"/>
      <c r="V964" s="210"/>
      <c r="W964" s="210"/>
      <c r="X964" s="210"/>
      <c r="Y964" s="210"/>
      <c r="Z964" s="210"/>
    </row>
    <row r="965" ht="12.75" customHeight="1">
      <c r="A965" s="625"/>
      <c r="B965" s="625"/>
      <c r="C965" s="625"/>
      <c r="D965" s="627"/>
      <c r="E965" s="210"/>
      <c r="F965" s="210"/>
      <c r="G965" s="210"/>
      <c r="H965" s="210"/>
      <c r="I965" s="627"/>
      <c r="J965" s="210"/>
      <c r="K965" s="210"/>
      <c r="L965" s="210"/>
      <c r="M965" s="628"/>
      <c r="N965" s="210"/>
      <c r="O965" s="210"/>
      <c r="P965" s="210"/>
      <c r="Q965" s="210"/>
      <c r="R965" s="210"/>
      <c r="S965" s="210"/>
      <c r="T965" s="210"/>
      <c r="U965" s="210"/>
      <c r="V965" s="210"/>
      <c r="W965" s="210"/>
      <c r="X965" s="210"/>
      <c r="Y965" s="210"/>
      <c r="Z965" s="210"/>
    </row>
    <row r="966" ht="12.75" customHeight="1">
      <c r="A966" s="625"/>
      <c r="B966" s="625"/>
      <c r="C966" s="625"/>
      <c r="D966" s="627"/>
      <c r="E966" s="210"/>
      <c r="F966" s="210"/>
      <c r="G966" s="210"/>
      <c r="H966" s="210"/>
      <c r="I966" s="627"/>
      <c r="J966" s="210"/>
      <c r="K966" s="210"/>
      <c r="L966" s="210"/>
      <c r="M966" s="628"/>
      <c r="N966" s="210"/>
      <c r="O966" s="210"/>
      <c r="P966" s="210"/>
      <c r="Q966" s="210"/>
      <c r="R966" s="210"/>
      <c r="S966" s="210"/>
      <c r="T966" s="210"/>
      <c r="U966" s="210"/>
      <c r="V966" s="210"/>
      <c r="W966" s="210"/>
      <c r="X966" s="210"/>
      <c r="Y966" s="210"/>
      <c r="Z966" s="210"/>
    </row>
    <row r="967" ht="12.75" customHeight="1">
      <c r="A967" s="625"/>
      <c r="B967" s="625"/>
      <c r="C967" s="625"/>
      <c r="D967" s="627"/>
      <c r="E967" s="210"/>
      <c r="F967" s="210"/>
      <c r="G967" s="210"/>
      <c r="H967" s="210"/>
      <c r="I967" s="627"/>
      <c r="J967" s="210"/>
      <c r="K967" s="210"/>
      <c r="L967" s="210"/>
      <c r="M967" s="628"/>
      <c r="N967" s="210"/>
      <c r="O967" s="210"/>
      <c r="P967" s="210"/>
      <c r="Q967" s="210"/>
      <c r="R967" s="210"/>
      <c r="S967" s="210"/>
      <c r="T967" s="210"/>
      <c r="U967" s="210"/>
      <c r="V967" s="210"/>
      <c r="W967" s="210"/>
      <c r="X967" s="210"/>
      <c r="Y967" s="210"/>
      <c r="Z967" s="210"/>
    </row>
    <row r="968" ht="12.75" customHeight="1">
      <c r="A968" s="625"/>
      <c r="B968" s="625"/>
      <c r="C968" s="625"/>
      <c r="D968" s="627"/>
      <c r="E968" s="210"/>
      <c r="F968" s="210"/>
      <c r="G968" s="210"/>
      <c r="H968" s="210"/>
      <c r="I968" s="627"/>
      <c r="J968" s="210"/>
      <c r="K968" s="210"/>
      <c r="L968" s="210"/>
      <c r="M968" s="628"/>
      <c r="N968" s="210"/>
      <c r="O968" s="210"/>
      <c r="P968" s="210"/>
      <c r="Q968" s="210"/>
      <c r="R968" s="210"/>
      <c r="S968" s="210"/>
      <c r="T968" s="210"/>
      <c r="U968" s="210"/>
      <c r="V968" s="210"/>
      <c r="W968" s="210"/>
      <c r="X968" s="210"/>
      <c r="Y968" s="210"/>
      <c r="Z968" s="210"/>
    </row>
    <row r="969" ht="12.75" customHeight="1">
      <c r="A969" s="625"/>
      <c r="B969" s="625"/>
      <c r="C969" s="625"/>
      <c r="D969" s="627"/>
      <c r="E969" s="210"/>
      <c r="F969" s="210"/>
      <c r="G969" s="210"/>
      <c r="H969" s="210"/>
      <c r="I969" s="627"/>
      <c r="J969" s="210"/>
      <c r="K969" s="210"/>
      <c r="L969" s="210"/>
      <c r="M969" s="628"/>
      <c r="N969" s="210"/>
      <c r="O969" s="210"/>
      <c r="P969" s="210"/>
      <c r="Q969" s="210"/>
      <c r="R969" s="210"/>
      <c r="S969" s="210"/>
      <c r="T969" s="210"/>
      <c r="U969" s="210"/>
      <c r="V969" s="210"/>
      <c r="W969" s="210"/>
      <c r="X969" s="210"/>
      <c r="Y969" s="210"/>
      <c r="Z969" s="210"/>
    </row>
    <row r="970" ht="12.75" customHeight="1">
      <c r="A970" s="625"/>
      <c r="B970" s="625"/>
      <c r="C970" s="625"/>
      <c r="D970" s="627"/>
      <c r="E970" s="210"/>
      <c r="F970" s="210"/>
      <c r="G970" s="210"/>
      <c r="H970" s="210"/>
      <c r="I970" s="627"/>
      <c r="J970" s="210"/>
      <c r="K970" s="210"/>
      <c r="L970" s="210"/>
      <c r="M970" s="628"/>
      <c r="N970" s="210"/>
      <c r="O970" s="210"/>
      <c r="P970" s="210"/>
      <c r="Q970" s="210"/>
      <c r="R970" s="210"/>
      <c r="S970" s="210"/>
      <c r="T970" s="210"/>
      <c r="U970" s="210"/>
      <c r="V970" s="210"/>
      <c r="W970" s="210"/>
      <c r="X970" s="210"/>
      <c r="Y970" s="210"/>
      <c r="Z970" s="210"/>
    </row>
    <row r="971" ht="12.75" customHeight="1">
      <c r="A971" s="625"/>
      <c r="B971" s="625"/>
      <c r="C971" s="625"/>
      <c r="D971" s="627"/>
      <c r="E971" s="210"/>
      <c r="F971" s="210"/>
      <c r="G971" s="210"/>
      <c r="H971" s="210"/>
      <c r="I971" s="627"/>
      <c r="J971" s="210"/>
      <c r="K971" s="210"/>
      <c r="L971" s="210"/>
      <c r="M971" s="628"/>
      <c r="N971" s="210"/>
      <c r="O971" s="210"/>
      <c r="P971" s="210"/>
      <c r="Q971" s="210"/>
      <c r="R971" s="210"/>
      <c r="S971" s="210"/>
      <c r="T971" s="210"/>
      <c r="U971" s="210"/>
      <c r="V971" s="210"/>
      <c r="W971" s="210"/>
      <c r="X971" s="210"/>
      <c r="Y971" s="210"/>
      <c r="Z971" s="210"/>
    </row>
    <row r="972" ht="12.75" customHeight="1">
      <c r="A972" s="625"/>
      <c r="B972" s="625"/>
      <c r="C972" s="625"/>
      <c r="D972" s="627"/>
      <c r="E972" s="210"/>
      <c r="F972" s="210"/>
      <c r="G972" s="210"/>
      <c r="H972" s="210"/>
      <c r="I972" s="627"/>
      <c r="J972" s="210"/>
      <c r="K972" s="210"/>
      <c r="L972" s="210"/>
      <c r="M972" s="628"/>
      <c r="N972" s="210"/>
      <c r="O972" s="210"/>
      <c r="P972" s="210"/>
      <c r="Q972" s="210"/>
      <c r="R972" s="210"/>
      <c r="S972" s="210"/>
      <c r="T972" s="210"/>
      <c r="U972" s="210"/>
      <c r="V972" s="210"/>
      <c r="W972" s="210"/>
      <c r="X972" s="210"/>
      <c r="Y972" s="210"/>
      <c r="Z972" s="210"/>
    </row>
    <row r="973" ht="12.75" customHeight="1">
      <c r="A973" s="625"/>
      <c r="B973" s="625"/>
      <c r="C973" s="625"/>
      <c r="D973" s="627"/>
      <c r="E973" s="210"/>
      <c r="F973" s="210"/>
      <c r="G973" s="210"/>
      <c r="H973" s="210"/>
      <c r="I973" s="627"/>
      <c r="J973" s="210"/>
      <c r="K973" s="210"/>
      <c r="L973" s="210"/>
      <c r="M973" s="628"/>
      <c r="N973" s="210"/>
      <c r="O973" s="210"/>
      <c r="P973" s="210"/>
      <c r="Q973" s="210"/>
      <c r="R973" s="210"/>
      <c r="S973" s="210"/>
      <c r="T973" s="210"/>
      <c r="U973" s="210"/>
      <c r="V973" s="210"/>
      <c r="W973" s="210"/>
      <c r="X973" s="210"/>
      <c r="Y973" s="210"/>
      <c r="Z973" s="210"/>
    </row>
    <row r="974" ht="12.75" customHeight="1">
      <c r="A974" s="625"/>
      <c r="B974" s="625"/>
      <c r="C974" s="625"/>
      <c r="D974" s="627"/>
      <c r="E974" s="210"/>
      <c r="F974" s="210"/>
      <c r="G974" s="210"/>
      <c r="H974" s="210"/>
      <c r="I974" s="627"/>
      <c r="J974" s="210"/>
      <c r="K974" s="210"/>
      <c r="L974" s="210"/>
      <c r="M974" s="628"/>
      <c r="N974" s="210"/>
      <c r="O974" s="210"/>
      <c r="P974" s="210"/>
      <c r="Q974" s="210"/>
      <c r="R974" s="210"/>
      <c r="S974" s="210"/>
      <c r="T974" s="210"/>
      <c r="U974" s="210"/>
      <c r="V974" s="210"/>
      <c r="W974" s="210"/>
      <c r="X974" s="210"/>
      <c r="Y974" s="210"/>
      <c r="Z974" s="210"/>
    </row>
    <row r="975" ht="12.75" customHeight="1">
      <c r="A975" s="625"/>
      <c r="B975" s="625"/>
      <c r="C975" s="625"/>
      <c r="D975" s="627"/>
      <c r="E975" s="210"/>
      <c r="F975" s="210"/>
      <c r="G975" s="210"/>
      <c r="H975" s="210"/>
      <c r="I975" s="627"/>
      <c r="J975" s="210"/>
      <c r="K975" s="210"/>
      <c r="L975" s="210"/>
      <c r="M975" s="628"/>
      <c r="N975" s="210"/>
      <c r="O975" s="210"/>
      <c r="P975" s="210"/>
      <c r="Q975" s="210"/>
      <c r="R975" s="210"/>
      <c r="S975" s="210"/>
      <c r="T975" s="210"/>
      <c r="U975" s="210"/>
      <c r="V975" s="210"/>
      <c r="W975" s="210"/>
      <c r="X975" s="210"/>
      <c r="Y975" s="210"/>
      <c r="Z975" s="210"/>
    </row>
    <row r="976" ht="12.75" customHeight="1">
      <c r="A976" s="625"/>
      <c r="B976" s="625"/>
      <c r="C976" s="625"/>
      <c r="D976" s="627"/>
      <c r="E976" s="210"/>
      <c r="F976" s="210"/>
      <c r="G976" s="210"/>
      <c r="H976" s="210"/>
      <c r="I976" s="627"/>
      <c r="J976" s="210"/>
      <c r="K976" s="210"/>
      <c r="L976" s="210"/>
      <c r="M976" s="628"/>
      <c r="N976" s="210"/>
      <c r="O976" s="210"/>
      <c r="P976" s="210"/>
      <c r="Q976" s="210"/>
      <c r="R976" s="210"/>
      <c r="S976" s="210"/>
      <c r="T976" s="210"/>
      <c r="U976" s="210"/>
      <c r="V976" s="210"/>
      <c r="W976" s="210"/>
      <c r="X976" s="210"/>
      <c r="Y976" s="210"/>
      <c r="Z976" s="210"/>
    </row>
    <row r="977" ht="12.75" customHeight="1">
      <c r="A977" s="625"/>
      <c r="B977" s="625"/>
      <c r="C977" s="625"/>
      <c r="D977" s="627"/>
      <c r="E977" s="210"/>
      <c r="F977" s="210"/>
      <c r="G977" s="210"/>
      <c r="H977" s="210"/>
      <c r="I977" s="627"/>
      <c r="J977" s="210"/>
      <c r="K977" s="210"/>
      <c r="L977" s="210"/>
      <c r="M977" s="628"/>
      <c r="N977" s="210"/>
      <c r="O977" s="210"/>
      <c r="P977" s="210"/>
      <c r="Q977" s="210"/>
      <c r="R977" s="210"/>
      <c r="S977" s="210"/>
      <c r="T977" s="210"/>
      <c r="U977" s="210"/>
      <c r="V977" s="210"/>
      <c r="W977" s="210"/>
      <c r="X977" s="210"/>
      <c r="Y977" s="210"/>
      <c r="Z977" s="210"/>
    </row>
    <row r="978" ht="12.75" customHeight="1">
      <c r="A978" s="625"/>
      <c r="B978" s="625"/>
      <c r="C978" s="625"/>
      <c r="D978" s="627"/>
      <c r="E978" s="210"/>
      <c r="F978" s="210"/>
      <c r="G978" s="210"/>
      <c r="H978" s="210"/>
      <c r="I978" s="627"/>
      <c r="J978" s="210"/>
      <c r="K978" s="210"/>
      <c r="L978" s="210"/>
      <c r="M978" s="628"/>
      <c r="N978" s="210"/>
      <c r="O978" s="210"/>
      <c r="P978" s="210"/>
      <c r="Q978" s="210"/>
      <c r="R978" s="210"/>
      <c r="S978" s="210"/>
      <c r="T978" s="210"/>
      <c r="U978" s="210"/>
      <c r="V978" s="210"/>
      <c r="W978" s="210"/>
      <c r="X978" s="210"/>
      <c r="Y978" s="210"/>
      <c r="Z978" s="210"/>
    </row>
    <row r="979" ht="12.75" customHeight="1">
      <c r="A979" s="625"/>
      <c r="B979" s="625"/>
      <c r="C979" s="625"/>
      <c r="D979" s="627"/>
      <c r="E979" s="210"/>
      <c r="F979" s="210"/>
      <c r="G979" s="210"/>
      <c r="H979" s="210"/>
      <c r="I979" s="627"/>
      <c r="J979" s="210"/>
      <c r="K979" s="210"/>
      <c r="L979" s="210"/>
      <c r="M979" s="628"/>
      <c r="N979" s="210"/>
      <c r="O979" s="210"/>
      <c r="P979" s="210"/>
      <c r="Q979" s="210"/>
      <c r="R979" s="210"/>
      <c r="S979" s="210"/>
      <c r="T979" s="210"/>
      <c r="U979" s="210"/>
      <c r="V979" s="210"/>
      <c r="W979" s="210"/>
      <c r="X979" s="210"/>
      <c r="Y979" s="210"/>
      <c r="Z979" s="210"/>
    </row>
    <row r="980" ht="12.75" customHeight="1">
      <c r="A980" s="625"/>
      <c r="B980" s="625"/>
      <c r="C980" s="625"/>
      <c r="D980" s="627"/>
      <c r="E980" s="210"/>
      <c r="F980" s="210"/>
      <c r="G980" s="210"/>
      <c r="H980" s="210"/>
      <c r="I980" s="627"/>
      <c r="J980" s="210"/>
      <c r="K980" s="210"/>
      <c r="L980" s="210"/>
      <c r="M980" s="628"/>
      <c r="N980" s="210"/>
      <c r="O980" s="210"/>
      <c r="P980" s="210"/>
      <c r="Q980" s="210"/>
      <c r="R980" s="210"/>
      <c r="S980" s="210"/>
      <c r="T980" s="210"/>
      <c r="U980" s="210"/>
      <c r="V980" s="210"/>
      <c r="W980" s="210"/>
      <c r="X980" s="210"/>
      <c r="Y980" s="210"/>
      <c r="Z980" s="210"/>
    </row>
    <row r="981" ht="12.75" customHeight="1">
      <c r="A981" s="625"/>
      <c r="B981" s="625"/>
      <c r="C981" s="625"/>
      <c r="D981" s="627"/>
      <c r="E981" s="210"/>
      <c r="F981" s="210"/>
      <c r="G981" s="210"/>
      <c r="H981" s="210"/>
      <c r="I981" s="627"/>
      <c r="J981" s="210"/>
      <c r="K981" s="210"/>
      <c r="L981" s="210"/>
      <c r="M981" s="628"/>
      <c r="N981" s="210"/>
      <c r="O981" s="210"/>
      <c r="P981" s="210"/>
      <c r="Q981" s="210"/>
      <c r="R981" s="210"/>
      <c r="S981" s="210"/>
      <c r="T981" s="210"/>
      <c r="U981" s="210"/>
      <c r="V981" s="210"/>
      <c r="W981" s="210"/>
      <c r="X981" s="210"/>
      <c r="Y981" s="210"/>
      <c r="Z981" s="210"/>
    </row>
    <row r="982" ht="12.75" customHeight="1">
      <c r="A982" s="625"/>
      <c r="B982" s="625"/>
      <c r="C982" s="625"/>
      <c r="D982" s="627"/>
      <c r="E982" s="210"/>
      <c r="F982" s="210"/>
      <c r="G982" s="210"/>
      <c r="H982" s="210"/>
      <c r="I982" s="627"/>
      <c r="J982" s="210"/>
      <c r="K982" s="210"/>
      <c r="L982" s="210"/>
      <c r="M982" s="628"/>
      <c r="N982" s="210"/>
      <c r="O982" s="210"/>
      <c r="P982" s="210"/>
      <c r="Q982" s="210"/>
      <c r="R982" s="210"/>
      <c r="S982" s="210"/>
      <c r="T982" s="210"/>
      <c r="U982" s="210"/>
      <c r="V982" s="210"/>
      <c r="W982" s="210"/>
      <c r="X982" s="210"/>
      <c r="Y982" s="210"/>
      <c r="Z982" s="210"/>
    </row>
    <row r="983" ht="12.75" customHeight="1">
      <c r="A983" s="625"/>
      <c r="B983" s="625"/>
      <c r="C983" s="625"/>
      <c r="D983" s="627"/>
      <c r="E983" s="210"/>
      <c r="F983" s="210"/>
      <c r="G983" s="210"/>
      <c r="H983" s="210"/>
      <c r="I983" s="627"/>
      <c r="J983" s="210"/>
      <c r="K983" s="210"/>
      <c r="L983" s="210"/>
      <c r="M983" s="628"/>
      <c r="N983" s="210"/>
      <c r="O983" s="210"/>
      <c r="P983" s="210"/>
      <c r="Q983" s="210"/>
      <c r="R983" s="210"/>
      <c r="S983" s="210"/>
      <c r="T983" s="210"/>
      <c r="U983" s="210"/>
      <c r="V983" s="210"/>
      <c r="W983" s="210"/>
      <c r="X983" s="210"/>
      <c r="Y983" s="210"/>
      <c r="Z983" s="210"/>
    </row>
    <row r="984" ht="12.75" customHeight="1">
      <c r="A984" s="625"/>
      <c r="B984" s="625"/>
      <c r="C984" s="625"/>
      <c r="D984" s="627"/>
      <c r="E984" s="210"/>
      <c r="F984" s="210"/>
      <c r="G984" s="210"/>
      <c r="H984" s="210"/>
      <c r="I984" s="627"/>
      <c r="J984" s="210"/>
      <c r="K984" s="210"/>
      <c r="L984" s="210"/>
      <c r="M984" s="628"/>
      <c r="N984" s="210"/>
      <c r="O984" s="210"/>
      <c r="P984" s="210"/>
      <c r="Q984" s="210"/>
      <c r="R984" s="210"/>
      <c r="S984" s="210"/>
      <c r="T984" s="210"/>
      <c r="U984" s="210"/>
      <c r="V984" s="210"/>
      <c r="W984" s="210"/>
      <c r="X984" s="210"/>
      <c r="Y984" s="210"/>
      <c r="Z984" s="210"/>
    </row>
    <row r="985" ht="12.75" customHeight="1">
      <c r="A985" s="625"/>
      <c r="B985" s="625"/>
      <c r="C985" s="625"/>
      <c r="D985" s="627"/>
      <c r="E985" s="210"/>
      <c r="F985" s="210"/>
      <c r="G985" s="210"/>
      <c r="H985" s="210"/>
      <c r="I985" s="627"/>
      <c r="J985" s="210"/>
      <c r="K985" s="210"/>
      <c r="L985" s="210"/>
      <c r="M985" s="628"/>
      <c r="N985" s="210"/>
      <c r="O985" s="210"/>
      <c r="P985" s="210"/>
      <c r="Q985" s="210"/>
      <c r="R985" s="210"/>
      <c r="S985" s="210"/>
      <c r="T985" s="210"/>
      <c r="U985" s="210"/>
      <c r="V985" s="210"/>
      <c r="W985" s="210"/>
      <c r="X985" s="210"/>
      <c r="Y985" s="210"/>
      <c r="Z985" s="210"/>
    </row>
    <row r="986" ht="12.75" customHeight="1">
      <c r="A986" s="625"/>
      <c r="B986" s="625"/>
      <c r="C986" s="625"/>
      <c r="D986" s="627"/>
      <c r="E986" s="210"/>
      <c r="F986" s="210"/>
      <c r="G986" s="210"/>
      <c r="H986" s="210"/>
      <c r="I986" s="627"/>
      <c r="J986" s="210"/>
      <c r="K986" s="210"/>
      <c r="L986" s="210"/>
      <c r="M986" s="628"/>
      <c r="N986" s="210"/>
      <c r="O986" s="210"/>
      <c r="P986" s="210"/>
      <c r="Q986" s="210"/>
      <c r="R986" s="210"/>
      <c r="S986" s="210"/>
      <c r="T986" s="210"/>
      <c r="U986" s="210"/>
      <c r="V986" s="210"/>
      <c r="W986" s="210"/>
      <c r="X986" s="210"/>
      <c r="Y986" s="210"/>
      <c r="Z986" s="210"/>
    </row>
    <row r="987" ht="12.75" customHeight="1">
      <c r="A987" s="625"/>
      <c r="B987" s="625"/>
      <c r="C987" s="625"/>
      <c r="D987" s="627"/>
      <c r="E987" s="210"/>
      <c r="F987" s="210"/>
      <c r="G987" s="210"/>
      <c r="H987" s="210"/>
      <c r="I987" s="627"/>
      <c r="J987" s="210"/>
      <c r="K987" s="210"/>
      <c r="L987" s="210"/>
      <c r="M987" s="628"/>
      <c r="N987" s="210"/>
      <c r="O987" s="210"/>
      <c r="P987" s="210"/>
      <c r="Q987" s="210"/>
      <c r="R987" s="210"/>
      <c r="S987" s="210"/>
      <c r="T987" s="210"/>
      <c r="U987" s="210"/>
      <c r="V987" s="210"/>
      <c r="W987" s="210"/>
      <c r="X987" s="210"/>
      <c r="Y987" s="210"/>
      <c r="Z987" s="210"/>
    </row>
    <row r="988" ht="12.75" customHeight="1">
      <c r="A988" s="625"/>
      <c r="B988" s="625"/>
      <c r="C988" s="625"/>
      <c r="D988" s="627"/>
      <c r="E988" s="210"/>
      <c r="F988" s="210"/>
      <c r="G988" s="210"/>
      <c r="H988" s="210"/>
      <c r="I988" s="627"/>
      <c r="J988" s="210"/>
      <c r="K988" s="210"/>
      <c r="L988" s="210"/>
      <c r="M988" s="628"/>
      <c r="N988" s="210"/>
      <c r="O988" s="210"/>
      <c r="P988" s="210"/>
      <c r="Q988" s="210"/>
      <c r="R988" s="210"/>
      <c r="S988" s="210"/>
      <c r="T988" s="210"/>
      <c r="U988" s="210"/>
      <c r="V988" s="210"/>
      <c r="W988" s="210"/>
      <c r="X988" s="210"/>
      <c r="Y988" s="210"/>
      <c r="Z988" s="210"/>
    </row>
    <row r="989" ht="12.75" customHeight="1">
      <c r="A989" s="625"/>
      <c r="B989" s="625"/>
      <c r="C989" s="625"/>
      <c r="D989" s="627"/>
      <c r="E989" s="210"/>
      <c r="F989" s="210"/>
      <c r="G989" s="210"/>
      <c r="H989" s="210"/>
      <c r="I989" s="627"/>
      <c r="J989" s="210"/>
      <c r="K989" s="210"/>
      <c r="L989" s="210"/>
      <c r="M989" s="628"/>
      <c r="N989" s="210"/>
      <c r="O989" s="210"/>
      <c r="P989" s="210"/>
      <c r="Q989" s="210"/>
      <c r="R989" s="210"/>
      <c r="S989" s="210"/>
      <c r="T989" s="210"/>
      <c r="U989" s="210"/>
      <c r="V989" s="210"/>
      <c r="W989" s="210"/>
      <c r="X989" s="210"/>
      <c r="Y989" s="210"/>
      <c r="Z989" s="210"/>
    </row>
    <row r="990" ht="12.75" customHeight="1">
      <c r="A990" s="625"/>
      <c r="B990" s="625"/>
      <c r="C990" s="625"/>
      <c r="D990" s="627"/>
      <c r="E990" s="210"/>
      <c r="F990" s="210"/>
      <c r="G990" s="210"/>
      <c r="H990" s="210"/>
      <c r="I990" s="627"/>
      <c r="J990" s="210"/>
      <c r="K990" s="210"/>
      <c r="L990" s="210"/>
      <c r="M990" s="628"/>
      <c r="N990" s="210"/>
      <c r="O990" s="210"/>
      <c r="P990" s="210"/>
      <c r="Q990" s="210"/>
      <c r="R990" s="210"/>
      <c r="S990" s="210"/>
      <c r="T990" s="210"/>
      <c r="U990" s="210"/>
      <c r="V990" s="210"/>
      <c r="W990" s="210"/>
      <c r="X990" s="210"/>
      <c r="Y990" s="210"/>
      <c r="Z990" s="210"/>
    </row>
    <row r="991" ht="12.75" customHeight="1">
      <c r="A991" s="625"/>
      <c r="B991" s="625"/>
      <c r="C991" s="625"/>
      <c r="D991" s="627"/>
      <c r="E991" s="210"/>
      <c r="F991" s="210"/>
      <c r="G991" s="210"/>
      <c r="H991" s="210"/>
      <c r="I991" s="627"/>
      <c r="J991" s="210"/>
      <c r="K991" s="210"/>
      <c r="L991" s="210"/>
      <c r="M991" s="628"/>
      <c r="N991" s="210"/>
      <c r="O991" s="210"/>
      <c r="P991" s="210"/>
      <c r="Q991" s="210"/>
      <c r="R991" s="210"/>
      <c r="S991" s="210"/>
      <c r="T991" s="210"/>
      <c r="U991" s="210"/>
      <c r="V991" s="210"/>
      <c r="W991" s="210"/>
      <c r="X991" s="210"/>
      <c r="Y991" s="210"/>
      <c r="Z991" s="210"/>
    </row>
    <row r="992" ht="12.75" customHeight="1">
      <c r="A992" s="625"/>
      <c r="B992" s="625"/>
      <c r="C992" s="625"/>
      <c r="D992" s="627"/>
      <c r="E992" s="210"/>
      <c r="F992" s="210"/>
      <c r="G992" s="210"/>
      <c r="H992" s="210"/>
      <c r="I992" s="627"/>
      <c r="J992" s="210"/>
      <c r="K992" s="210"/>
      <c r="L992" s="210"/>
      <c r="M992" s="628"/>
      <c r="N992" s="210"/>
      <c r="O992" s="210"/>
      <c r="P992" s="210"/>
      <c r="Q992" s="210"/>
      <c r="R992" s="210"/>
      <c r="S992" s="210"/>
      <c r="T992" s="210"/>
      <c r="U992" s="210"/>
      <c r="V992" s="210"/>
      <c r="W992" s="210"/>
      <c r="X992" s="210"/>
      <c r="Y992" s="210"/>
      <c r="Z992" s="210"/>
    </row>
    <row r="993" ht="12.75" customHeight="1">
      <c r="A993" s="625"/>
      <c r="B993" s="625"/>
      <c r="C993" s="625"/>
      <c r="D993" s="627"/>
      <c r="E993" s="210"/>
      <c r="F993" s="210"/>
      <c r="G993" s="210"/>
      <c r="H993" s="210"/>
      <c r="I993" s="627"/>
      <c r="J993" s="210"/>
      <c r="K993" s="210"/>
      <c r="L993" s="210"/>
      <c r="M993" s="628"/>
      <c r="N993" s="210"/>
      <c r="O993" s="210"/>
      <c r="P993" s="210"/>
      <c r="Q993" s="210"/>
      <c r="R993" s="210"/>
      <c r="S993" s="210"/>
      <c r="T993" s="210"/>
      <c r="U993" s="210"/>
      <c r="V993" s="210"/>
      <c r="W993" s="210"/>
      <c r="X993" s="210"/>
      <c r="Y993" s="210"/>
      <c r="Z993" s="210"/>
    </row>
    <row r="994" ht="12.75" customHeight="1">
      <c r="A994" s="625"/>
      <c r="B994" s="625"/>
      <c r="C994" s="625"/>
      <c r="D994" s="627"/>
      <c r="E994" s="210"/>
      <c r="F994" s="210"/>
      <c r="G994" s="210"/>
      <c r="H994" s="210"/>
      <c r="I994" s="627"/>
      <c r="J994" s="210"/>
      <c r="K994" s="210"/>
      <c r="L994" s="210"/>
      <c r="M994" s="628"/>
      <c r="N994" s="210"/>
      <c r="O994" s="210"/>
      <c r="P994" s="210"/>
      <c r="Q994" s="210"/>
      <c r="R994" s="210"/>
      <c r="S994" s="210"/>
      <c r="T994" s="210"/>
      <c r="U994" s="210"/>
      <c r="V994" s="210"/>
      <c r="W994" s="210"/>
      <c r="X994" s="210"/>
      <c r="Y994" s="210"/>
      <c r="Z994" s="210"/>
    </row>
    <row r="995" ht="12.75" customHeight="1">
      <c r="A995" s="625"/>
      <c r="B995" s="625"/>
      <c r="C995" s="625"/>
      <c r="D995" s="627"/>
      <c r="E995" s="210"/>
      <c r="F995" s="210"/>
      <c r="G995" s="210"/>
      <c r="H995" s="210"/>
      <c r="I995" s="627"/>
      <c r="J995" s="210"/>
      <c r="K995" s="210"/>
      <c r="L995" s="210"/>
      <c r="M995" s="628"/>
      <c r="N995" s="210"/>
      <c r="O995" s="210"/>
      <c r="P995" s="210"/>
      <c r="Q995" s="210"/>
      <c r="R995" s="210"/>
      <c r="S995" s="210"/>
      <c r="T995" s="210"/>
      <c r="U995" s="210"/>
      <c r="V995" s="210"/>
      <c r="W995" s="210"/>
      <c r="X995" s="210"/>
      <c r="Y995" s="210"/>
      <c r="Z995" s="210"/>
    </row>
    <row r="996" ht="12.75" customHeight="1">
      <c r="A996" s="625"/>
      <c r="B996" s="625"/>
      <c r="C996" s="625"/>
      <c r="D996" s="627"/>
      <c r="E996" s="210"/>
      <c r="F996" s="210"/>
      <c r="G996" s="210"/>
      <c r="H996" s="210"/>
      <c r="I996" s="627"/>
      <c r="J996" s="210"/>
      <c r="K996" s="210"/>
      <c r="L996" s="210"/>
      <c r="M996" s="628"/>
      <c r="N996" s="210"/>
      <c r="O996" s="210"/>
      <c r="P996" s="210"/>
      <c r="Q996" s="210"/>
      <c r="R996" s="210"/>
      <c r="S996" s="210"/>
      <c r="T996" s="210"/>
      <c r="U996" s="210"/>
      <c r="V996" s="210"/>
      <c r="W996" s="210"/>
      <c r="X996" s="210"/>
      <c r="Y996" s="210"/>
      <c r="Z996" s="210"/>
    </row>
    <row r="997" ht="12.75" customHeight="1">
      <c r="A997" s="625"/>
      <c r="B997" s="625"/>
      <c r="C997" s="625"/>
      <c r="D997" s="627"/>
      <c r="E997" s="210"/>
      <c r="F997" s="210"/>
      <c r="G997" s="210"/>
      <c r="H997" s="210"/>
      <c r="I997" s="627"/>
      <c r="J997" s="210"/>
      <c r="K997" s="210"/>
      <c r="L997" s="210"/>
      <c r="M997" s="628"/>
      <c r="N997" s="210"/>
      <c r="O997" s="210"/>
      <c r="P997" s="210"/>
      <c r="Q997" s="210"/>
      <c r="R997" s="210"/>
      <c r="S997" s="210"/>
      <c r="T997" s="210"/>
      <c r="U997" s="210"/>
      <c r="V997" s="210"/>
      <c r="W997" s="210"/>
      <c r="X997" s="210"/>
      <c r="Y997" s="210"/>
      <c r="Z997" s="210"/>
    </row>
    <row r="998" ht="12.75" customHeight="1">
      <c r="A998" s="625"/>
      <c r="B998" s="625"/>
      <c r="C998" s="625"/>
      <c r="D998" s="627"/>
      <c r="E998" s="210"/>
      <c r="F998" s="210"/>
      <c r="G998" s="210"/>
      <c r="H998" s="210"/>
      <c r="I998" s="627"/>
      <c r="J998" s="210"/>
      <c r="K998" s="210"/>
      <c r="L998" s="210"/>
      <c r="M998" s="628"/>
      <c r="N998" s="210"/>
      <c r="O998" s="210"/>
      <c r="P998" s="210"/>
      <c r="Q998" s="210"/>
      <c r="R998" s="210"/>
      <c r="S998" s="210"/>
      <c r="T998" s="210"/>
      <c r="U998" s="210"/>
      <c r="V998" s="210"/>
      <c r="W998" s="210"/>
      <c r="X998" s="210"/>
      <c r="Y998" s="210"/>
      <c r="Z998" s="210"/>
    </row>
    <row r="999" ht="12.75" customHeight="1">
      <c r="A999" s="625"/>
      <c r="B999" s="625"/>
      <c r="C999" s="625"/>
      <c r="D999" s="627"/>
      <c r="E999" s="210"/>
      <c r="F999" s="210"/>
      <c r="G999" s="210"/>
      <c r="H999" s="210"/>
      <c r="I999" s="627"/>
      <c r="J999" s="210"/>
      <c r="K999" s="210"/>
      <c r="L999" s="210"/>
      <c r="M999" s="628"/>
      <c r="N999" s="210"/>
      <c r="O999" s="210"/>
      <c r="P999" s="210"/>
      <c r="Q999" s="210"/>
      <c r="R999" s="210"/>
      <c r="S999" s="210"/>
      <c r="T999" s="210"/>
      <c r="U999" s="210"/>
      <c r="V999" s="210"/>
      <c r="W999" s="210"/>
      <c r="X999" s="210"/>
      <c r="Y999" s="210"/>
      <c r="Z999" s="210"/>
    </row>
    <row r="1000" ht="12.75" customHeight="1">
      <c r="A1000" s="625"/>
      <c r="B1000" s="625"/>
      <c r="C1000" s="625"/>
      <c r="D1000" s="627"/>
      <c r="E1000" s="210"/>
      <c r="F1000" s="210"/>
      <c r="G1000" s="210"/>
      <c r="H1000" s="210"/>
      <c r="I1000" s="627"/>
      <c r="J1000" s="210"/>
      <c r="K1000" s="210"/>
      <c r="L1000" s="210"/>
      <c r="M1000" s="628"/>
      <c r="N1000" s="210"/>
      <c r="O1000" s="210"/>
      <c r="P1000" s="210"/>
      <c r="Q1000" s="210"/>
      <c r="R1000" s="210"/>
      <c r="S1000" s="210"/>
      <c r="T1000" s="210"/>
      <c r="U1000" s="210"/>
      <c r="V1000" s="210"/>
      <c r="W1000" s="210"/>
      <c r="X1000" s="210"/>
      <c r="Y1000" s="210"/>
      <c r="Z1000" s="210"/>
    </row>
  </sheetData>
  <autoFilter ref="$A$1:$M$92"/>
  <mergeCells count="76">
    <mergeCell ref="O69:R69"/>
    <mergeCell ref="O70:R70"/>
    <mergeCell ref="O71:R71"/>
    <mergeCell ref="O72:R72"/>
    <mergeCell ref="O73:R73"/>
    <mergeCell ref="O74:R74"/>
    <mergeCell ref="O75:R75"/>
    <mergeCell ref="O76:R76"/>
    <mergeCell ref="O78:T79"/>
    <mergeCell ref="O80:R80"/>
    <mergeCell ref="O81:R81"/>
    <mergeCell ref="O82:R82"/>
    <mergeCell ref="O83:R83"/>
    <mergeCell ref="O84:R84"/>
    <mergeCell ref="P94:R94"/>
    <mergeCell ref="P95:R95"/>
    <mergeCell ref="P96:R96"/>
    <mergeCell ref="P97:R97"/>
    <mergeCell ref="P98:R98"/>
    <mergeCell ref="P99:R99"/>
    <mergeCell ref="O85:R85"/>
    <mergeCell ref="O87:R88"/>
    <mergeCell ref="P89:R89"/>
    <mergeCell ref="P90:R90"/>
    <mergeCell ref="P91:R91"/>
    <mergeCell ref="P92:R92"/>
    <mergeCell ref="P93:R93"/>
    <mergeCell ref="O2:P2"/>
    <mergeCell ref="O14:S15"/>
    <mergeCell ref="O16:S16"/>
    <mergeCell ref="O17:S17"/>
    <mergeCell ref="O18:S18"/>
    <mergeCell ref="O19:S19"/>
    <mergeCell ref="O20:S20"/>
    <mergeCell ref="O21:S21"/>
    <mergeCell ref="O22:S22"/>
    <mergeCell ref="O23:S23"/>
    <mergeCell ref="O24:S24"/>
    <mergeCell ref="O26:S27"/>
    <mergeCell ref="P28:R28"/>
    <mergeCell ref="P29:R29"/>
    <mergeCell ref="P30:R30"/>
    <mergeCell ref="P31:R31"/>
    <mergeCell ref="P32:R32"/>
    <mergeCell ref="P33:R33"/>
    <mergeCell ref="P34:R34"/>
    <mergeCell ref="P35:R35"/>
    <mergeCell ref="P36:R36"/>
    <mergeCell ref="P37:R37"/>
    <mergeCell ref="P38:R38"/>
    <mergeCell ref="P39:R39"/>
    <mergeCell ref="P40:R40"/>
    <mergeCell ref="P41:R41"/>
    <mergeCell ref="P42:R42"/>
    <mergeCell ref="O44:S45"/>
    <mergeCell ref="P46:R46"/>
    <mergeCell ref="P47:R47"/>
    <mergeCell ref="P48:R48"/>
    <mergeCell ref="P49:R49"/>
    <mergeCell ref="P50:R50"/>
    <mergeCell ref="P51:R51"/>
    <mergeCell ref="P52:R52"/>
    <mergeCell ref="P53:R53"/>
    <mergeCell ref="P54:R54"/>
    <mergeCell ref="P55:R55"/>
    <mergeCell ref="P56:R56"/>
    <mergeCell ref="P57:R57"/>
    <mergeCell ref="P58:R58"/>
    <mergeCell ref="P59:R59"/>
    <mergeCell ref="O61:T62"/>
    <mergeCell ref="O63:R63"/>
    <mergeCell ref="O64:R64"/>
    <mergeCell ref="O65:R65"/>
    <mergeCell ref="O66:R66"/>
    <mergeCell ref="O67:R67"/>
    <mergeCell ref="O68:R68"/>
  </mergeCells>
  <printOptions/>
  <pageMargins bottom="1.0" footer="0.0" header="0.0" left="0.75" right="0.75" top="1.0"/>
  <pageSetup orientation="portrait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xSplit="1.0" ySplit="1.0" topLeftCell="B2" activePane="bottomRight" state="frozen"/>
      <selection activeCell="B1" sqref="B1" pane="topRight"/>
      <selection activeCell="A2" sqref="A2" pane="bottomLeft"/>
      <selection activeCell="B2" sqref="B2" pane="bottomRight"/>
    </sheetView>
  </sheetViews>
  <sheetFormatPr customHeight="1" defaultColWidth="14.43" defaultRowHeight="15.0"/>
  <cols>
    <col customWidth="1" min="1" max="1" width="12.86"/>
    <col customWidth="1" min="2" max="2" width="28.57"/>
    <col customWidth="1" min="3" max="3" width="19.43"/>
    <col customWidth="1" min="4" max="4" width="26.14"/>
    <col customWidth="1" min="5" max="5" width="40.57"/>
    <col customWidth="1" min="6" max="6" width="71.43"/>
    <col customWidth="1" min="7" max="7" width="15.43"/>
    <col customWidth="1" min="8" max="8" width="31.29"/>
    <col customWidth="1" min="9" max="9" width="33.29"/>
    <col customWidth="1" min="10" max="10" width="35.14"/>
    <col customWidth="1" min="11" max="11" width="57.14"/>
    <col customWidth="1" min="12" max="12" width="76.43"/>
    <col customWidth="1" min="13" max="13" width="53.43"/>
    <col customWidth="1" min="14" max="14" width="9.14"/>
    <col customWidth="1" min="15" max="15" width="27.14"/>
    <col customWidth="1" min="16" max="16" width="9.86"/>
    <col customWidth="1" min="17" max="17" width="3.43"/>
    <col customWidth="1" min="18" max="18" width="39.14"/>
    <col customWidth="1" min="19" max="19" width="62.86"/>
    <col customWidth="1" min="20" max="20" width="13.71"/>
    <col customWidth="1" min="21" max="26" width="8.71"/>
  </cols>
  <sheetData>
    <row r="1" ht="12.75" customHeight="1">
      <c r="A1" s="581" t="s">
        <v>0</v>
      </c>
      <c r="B1" s="581" t="s">
        <v>1</v>
      </c>
      <c r="C1" s="581" t="s">
        <v>2</v>
      </c>
      <c r="D1" s="580" t="s">
        <v>3</v>
      </c>
      <c r="E1" s="581" t="s">
        <v>4</v>
      </c>
      <c r="F1" s="581" t="s">
        <v>5</v>
      </c>
      <c r="G1" s="581" t="s">
        <v>6</v>
      </c>
      <c r="H1" s="581" t="s">
        <v>7</v>
      </c>
      <c r="I1" s="580" t="s">
        <v>8</v>
      </c>
      <c r="J1" s="581" t="s">
        <v>198</v>
      </c>
      <c r="K1" s="582" t="s">
        <v>10</v>
      </c>
      <c r="L1" s="582" t="s">
        <v>11</v>
      </c>
      <c r="M1" s="326" t="s">
        <v>12</v>
      </c>
      <c r="N1" s="210"/>
      <c r="O1" s="210"/>
      <c r="P1" s="210"/>
      <c r="Q1" s="210"/>
      <c r="R1" s="210"/>
      <c r="S1" s="210"/>
      <c r="T1" s="210"/>
      <c r="U1" s="210"/>
      <c r="V1" s="210"/>
      <c r="W1" s="210"/>
      <c r="X1" s="210"/>
      <c r="Y1" s="210"/>
      <c r="Z1" s="210"/>
    </row>
    <row r="2" ht="12.75" customHeight="1">
      <c r="A2" s="597">
        <v>100.0</v>
      </c>
      <c r="B2" s="439"/>
      <c r="C2" s="439">
        <v>1998.0</v>
      </c>
      <c r="D2" s="511"/>
      <c r="E2" s="437" t="s">
        <v>14027</v>
      </c>
      <c r="F2" s="437" t="s">
        <v>353</v>
      </c>
      <c r="G2" s="437" t="s">
        <v>806</v>
      </c>
      <c r="H2" s="688" t="s">
        <v>7752</v>
      </c>
      <c r="I2" s="511">
        <v>36551.0</v>
      </c>
      <c r="J2" s="439">
        <v>1.0</v>
      </c>
      <c r="K2" s="647" t="s">
        <v>293</v>
      </c>
      <c r="L2" s="439" t="s">
        <v>390</v>
      </c>
      <c r="M2" s="330"/>
      <c r="N2" s="210"/>
      <c r="O2" s="557" t="s">
        <v>12998</v>
      </c>
      <c r="P2" s="329"/>
      <c r="Q2" s="15"/>
      <c r="R2" s="15"/>
      <c r="S2" s="15"/>
      <c r="T2" s="15"/>
      <c r="U2" s="210"/>
      <c r="V2" s="210"/>
      <c r="W2" s="210"/>
      <c r="X2" s="210"/>
      <c r="Y2" s="210"/>
      <c r="Z2" s="210"/>
    </row>
    <row r="3" ht="12.75" customHeight="1">
      <c r="A3" s="590">
        <v>200.0</v>
      </c>
      <c r="B3" s="433" t="s">
        <v>14028</v>
      </c>
      <c r="C3" s="433">
        <v>1998.0</v>
      </c>
      <c r="D3" s="508">
        <v>36129.0</v>
      </c>
      <c r="E3" s="431" t="s">
        <v>14029</v>
      </c>
      <c r="F3" s="431" t="s">
        <v>14030</v>
      </c>
      <c r="G3" s="431" t="s">
        <v>806</v>
      </c>
      <c r="H3" s="689" t="s">
        <v>13888</v>
      </c>
      <c r="I3" s="508">
        <v>36560.0</v>
      </c>
      <c r="J3" s="433">
        <v>2.0</v>
      </c>
      <c r="K3" s="647" t="s">
        <v>293</v>
      </c>
      <c r="L3" s="431" t="s">
        <v>390</v>
      </c>
      <c r="M3" s="327">
        <f t="shared" ref="M3:M19" si="1">I3-D3</f>
        <v>431</v>
      </c>
      <c r="N3" s="210"/>
      <c r="O3" s="331" t="s">
        <v>27</v>
      </c>
      <c r="P3" s="331">
        <f>COUNTIF($G$2:$G$476,"PT")</f>
        <v>20</v>
      </c>
      <c r="Q3" s="15"/>
      <c r="R3" s="15"/>
      <c r="S3" s="15"/>
      <c r="T3" s="15"/>
      <c r="U3" s="210"/>
      <c r="V3" s="210"/>
      <c r="W3" s="210"/>
      <c r="X3" s="210"/>
      <c r="Y3" s="210"/>
      <c r="Z3" s="210"/>
    </row>
    <row r="4" ht="12.75" customHeight="1">
      <c r="A4" s="597">
        <v>300.0</v>
      </c>
      <c r="B4" s="439" t="s">
        <v>14031</v>
      </c>
      <c r="C4" s="439">
        <v>1997.0</v>
      </c>
      <c r="D4" s="511">
        <v>35792.0</v>
      </c>
      <c r="E4" s="437" t="s">
        <v>14032</v>
      </c>
      <c r="F4" s="437" t="s">
        <v>14033</v>
      </c>
      <c r="G4" s="437" t="s">
        <v>430</v>
      </c>
      <c r="H4" s="688" t="s">
        <v>5536</v>
      </c>
      <c r="I4" s="511">
        <v>36565.0</v>
      </c>
      <c r="J4" s="439">
        <v>2.0</v>
      </c>
      <c r="K4" s="649" t="s">
        <v>322</v>
      </c>
      <c r="L4" s="439" t="s">
        <v>395</v>
      </c>
      <c r="M4" s="330">
        <f t="shared" si="1"/>
        <v>773</v>
      </c>
      <c r="N4" s="210"/>
      <c r="O4" s="332" t="s">
        <v>34</v>
      </c>
      <c r="P4" s="332">
        <f>COUNTIF($G$2:$G$476,"PTN")</f>
        <v>9</v>
      </c>
      <c r="Q4" s="25"/>
      <c r="R4" s="25"/>
      <c r="S4" s="25"/>
      <c r="T4" s="25"/>
      <c r="U4" s="210"/>
      <c r="V4" s="210"/>
      <c r="W4" s="210"/>
      <c r="X4" s="210"/>
      <c r="Y4" s="210"/>
      <c r="Z4" s="210"/>
    </row>
    <row r="5" ht="12.75" customHeight="1">
      <c r="A5" s="590">
        <v>400.0</v>
      </c>
      <c r="B5" s="433" t="s">
        <v>14034</v>
      </c>
      <c r="C5" s="433">
        <v>1998.0</v>
      </c>
      <c r="D5" s="508">
        <v>36071.0</v>
      </c>
      <c r="E5" s="431" t="s">
        <v>14035</v>
      </c>
      <c r="F5" s="431" t="s">
        <v>31</v>
      </c>
      <c r="G5" s="431" t="s">
        <v>806</v>
      </c>
      <c r="H5" s="689" t="s">
        <v>7752</v>
      </c>
      <c r="I5" s="508">
        <v>36571.0</v>
      </c>
      <c r="J5" s="433">
        <v>2.0</v>
      </c>
      <c r="K5" s="649" t="s">
        <v>322</v>
      </c>
      <c r="L5" s="431" t="s">
        <v>395</v>
      </c>
      <c r="M5" s="327">
        <f t="shared" si="1"/>
        <v>500</v>
      </c>
      <c r="N5" s="210"/>
      <c r="O5" s="333" t="s">
        <v>40</v>
      </c>
      <c r="P5" s="333">
        <f>COUNTIF($G$2:$G$476,"PTE")</f>
        <v>0</v>
      </c>
      <c r="Q5" s="25"/>
      <c r="R5" s="25"/>
      <c r="S5" s="25"/>
      <c r="T5" s="25"/>
      <c r="U5" s="210"/>
      <c r="V5" s="210"/>
      <c r="W5" s="210"/>
      <c r="X5" s="210"/>
      <c r="Y5" s="210"/>
      <c r="Z5" s="210"/>
    </row>
    <row r="6" ht="12.75" customHeight="1">
      <c r="A6" s="597">
        <v>500.0</v>
      </c>
      <c r="B6" s="439" t="s">
        <v>14036</v>
      </c>
      <c r="C6" s="439">
        <v>1998.0</v>
      </c>
      <c r="D6" s="511">
        <v>35905.0</v>
      </c>
      <c r="E6" s="437" t="s">
        <v>14037</v>
      </c>
      <c r="F6" s="437" t="s">
        <v>353</v>
      </c>
      <c r="G6" s="437" t="s">
        <v>430</v>
      </c>
      <c r="H6" s="688" t="s">
        <v>7752</v>
      </c>
      <c r="I6" s="511">
        <v>36574.0</v>
      </c>
      <c r="J6" s="439">
        <v>2.0</v>
      </c>
      <c r="K6" s="650" t="s">
        <v>309</v>
      </c>
      <c r="L6" s="439" t="s">
        <v>390</v>
      </c>
      <c r="M6" s="330">
        <f t="shared" si="1"/>
        <v>669</v>
      </c>
      <c r="N6" s="210"/>
      <c r="O6" s="332" t="s">
        <v>46</v>
      </c>
      <c r="P6" s="332">
        <f>COUNTIF($G$2:$G$476,"Pré-Mistura")</f>
        <v>0</v>
      </c>
      <c r="Q6" s="25"/>
      <c r="R6" s="25"/>
      <c r="S6" s="25"/>
      <c r="T6" s="25"/>
      <c r="U6" s="210"/>
      <c r="V6" s="210"/>
      <c r="W6" s="210"/>
      <c r="X6" s="210"/>
      <c r="Y6" s="210"/>
      <c r="Z6" s="210"/>
    </row>
    <row r="7" ht="12.75" customHeight="1">
      <c r="A7" s="590">
        <v>600.0</v>
      </c>
      <c r="B7" s="433" t="s">
        <v>14038</v>
      </c>
      <c r="C7" s="433">
        <v>1999.0</v>
      </c>
      <c r="D7" s="508">
        <v>36194.0</v>
      </c>
      <c r="E7" s="431" t="s">
        <v>14039</v>
      </c>
      <c r="F7" s="431" t="s">
        <v>3013</v>
      </c>
      <c r="G7" s="431" t="s">
        <v>806</v>
      </c>
      <c r="H7" s="689" t="s">
        <v>14040</v>
      </c>
      <c r="I7" s="508">
        <v>36578.0</v>
      </c>
      <c r="J7" s="433">
        <v>2.0</v>
      </c>
      <c r="K7" s="697" t="s">
        <v>344</v>
      </c>
      <c r="L7" s="431" t="s">
        <v>399</v>
      </c>
      <c r="M7" s="327">
        <f t="shared" si="1"/>
        <v>384</v>
      </c>
      <c r="N7" s="210"/>
      <c r="O7" s="333" t="s">
        <v>713</v>
      </c>
      <c r="P7" s="333">
        <f>COUNTIF($G$2:$G$476,"PF")</f>
        <v>38</v>
      </c>
      <c r="Q7" s="25"/>
      <c r="R7" s="25"/>
      <c r="S7" s="25"/>
      <c r="T7" s="25"/>
      <c r="U7" s="210"/>
      <c r="V7" s="210"/>
      <c r="W7" s="210"/>
      <c r="X7" s="210"/>
      <c r="Y7" s="210"/>
      <c r="Z7" s="210"/>
    </row>
    <row r="8" ht="12.75" customHeight="1">
      <c r="A8" s="597">
        <v>700.0</v>
      </c>
      <c r="B8" s="439" t="s">
        <v>14041</v>
      </c>
      <c r="C8" s="439">
        <v>1999.0</v>
      </c>
      <c r="D8" s="511">
        <v>36255.0</v>
      </c>
      <c r="E8" s="437" t="s">
        <v>14042</v>
      </c>
      <c r="F8" s="437" t="s">
        <v>14043</v>
      </c>
      <c r="G8" s="437" t="s">
        <v>806</v>
      </c>
      <c r="H8" s="688" t="s">
        <v>13888</v>
      </c>
      <c r="I8" s="511">
        <v>36578.0</v>
      </c>
      <c r="J8" s="439">
        <v>2.0</v>
      </c>
      <c r="K8" s="647" t="s">
        <v>293</v>
      </c>
      <c r="L8" s="439" t="s">
        <v>390</v>
      </c>
      <c r="M8" s="330">
        <f t="shared" si="1"/>
        <v>323</v>
      </c>
      <c r="N8" s="210"/>
      <c r="O8" s="332" t="s">
        <v>707</v>
      </c>
      <c r="P8" s="332">
        <f>COUNTIF($G$2:$G$476,"PFN")</f>
        <v>13</v>
      </c>
      <c r="Q8" s="25"/>
      <c r="R8" s="25"/>
      <c r="S8" s="25"/>
      <c r="T8" s="25"/>
      <c r="U8" s="210"/>
      <c r="V8" s="210"/>
      <c r="W8" s="210"/>
      <c r="X8" s="210"/>
      <c r="Y8" s="210"/>
      <c r="Z8" s="210"/>
    </row>
    <row r="9" ht="12.75" customHeight="1">
      <c r="A9" s="590">
        <v>800.0</v>
      </c>
      <c r="B9" s="433" t="s">
        <v>14044</v>
      </c>
      <c r="C9" s="433">
        <v>1998.0</v>
      </c>
      <c r="D9" s="508">
        <v>36129.0</v>
      </c>
      <c r="E9" s="431" t="s">
        <v>14045</v>
      </c>
      <c r="F9" s="431" t="s">
        <v>14043</v>
      </c>
      <c r="G9" s="431" t="s">
        <v>806</v>
      </c>
      <c r="H9" s="689" t="s">
        <v>13888</v>
      </c>
      <c r="I9" s="508">
        <v>36578.0</v>
      </c>
      <c r="J9" s="433">
        <v>2.0</v>
      </c>
      <c r="K9" s="647" t="s">
        <v>293</v>
      </c>
      <c r="L9" s="431" t="s">
        <v>390</v>
      </c>
      <c r="M9" s="327">
        <f t="shared" si="1"/>
        <v>449</v>
      </c>
      <c r="N9" s="210"/>
      <c r="O9" s="333" t="s">
        <v>720</v>
      </c>
      <c r="P9" s="333">
        <f>COUNTIF($G$2:$G$476,"PF/PTE")</f>
        <v>0</v>
      </c>
      <c r="Q9" s="25"/>
      <c r="R9" s="25"/>
      <c r="S9" s="25"/>
      <c r="T9" s="25"/>
      <c r="U9" s="210"/>
      <c r="V9" s="210"/>
      <c r="W9" s="210"/>
      <c r="X9" s="210"/>
      <c r="Y9" s="210"/>
      <c r="Z9" s="210"/>
    </row>
    <row r="10" ht="12.75" customHeight="1">
      <c r="A10" s="597">
        <v>900.0</v>
      </c>
      <c r="B10" s="439" t="s">
        <v>14046</v>
      </c>
      <c r="C10" s="439">
        <v>1996.0</v>
      </c>
      <c r="D10" s="511">
        <v>35376.0</v>
      </c>
      <c r="E10" s="437" t="s">
        <v>14047</v>
      </c>
      <c r="F10" s="437" t="s">
        <v>1365</v>
      </c>
      <c r="G10" s="437" t="s">
        <v>430</v>
      </c>
      <c r="H10" s="688" t="s">
        <v>1336</v>
      </c>
      <c r="I10" s="511">
        <v>36578.0</v>
      </c>
      <c r="J10" s="439">
        <v>2.0</v>
      </c>
      <c r="K10" s="697" t="s">
        <v>344</v>
      </c>
      <c r="L10" s="439" t="s">
        <v>395</v>
      </c>
      <c r="M10" s="330">
        <f t="shared" si="1"/>
        <v>1202</v>
      </c>
      <c r="N10" s="210"/>
      <c r="O10" s="332" t="s">
        <v>725</v>
      </c>
      <c r="P10" s="332">
        <f>COUNTIF($G$2:$G$476,"Bio")</f>
        <v>2</v>
      </c>
      <c r="Q10" s="25"/>
      <c r="R10" s="25"/>
      <c r="S10" s="25"/>
      <c r="T10" s="25"/>
      <c r="U10" s="210"/>
      <c r="V10" s="210"/>
      <c r="W10" s="210"/>
      <c r="X10" s="210"/>
      <c r="Y10" s="210"/>
      <c r="Z10" s="210"/>
    </row>
    <row r="11" ht="12.75" customHeight="1">
      <c r="A11" s="590">
        <v>1000.0</v>
      </c>
      <c r="B11" s="433" t="s">
        <v>14048</v>
      </c>
      <c r="C11" s="433">
        <v>1992.0</v>
      </c>
      <c r="D11" s="508">
        <v>33765.0</v>
      </c>
      <c r="E11" s="431" t="s">
        <v>14049</v>
      </c>
      <c r="F11" s="431" t="s">
        <v>4918</v>
      </c>
      <c r="G11" s="431" t="s">
        <v>430</v>
      </c>
      <c r="H11" s="689" t="s">
        <v>952</v>
      </c>
      <c r="I11" s="508">
        <v>36579.0</v>
      </c>
      <c r="J11" s="433">
        <v>2.0</v>
      </c>
      <c r="K11" s="649" t="s">
        <v>322</v>
      </c>
      <c r="L11" s="431" t="s">
        <v>390</v>
      </c>
      <c r="M11" s="327">
        <f t="shared" si="1"/>
        <v>2814</v>
      </c>
      <c r="N11" s="210"/>
      <c r="O11" s="334" t="s">
        <v>729</v>
      </c>
      <c r="P11" s="334">
        <f>COUNTIF($G$2:$G$476,"Bio/Org")</f>
        <v>0</v>
      </c>
      <c r="Q11" s="25"/>
      <c r="R11" s="25"/>
      <c r="S11" s="25"/>
      <c r="T11" s="25"/>
      <c r="U11" s="210"/>
      <c r="V11" s="210"/>
      <c r="W11" s="210"/>
      <c r="X11" s="210"/>
      <c r="Y11" s="210"/>
      <c r="Z11" s="210"/>
    </row>
    <row r="12" ht="12.75" customHeight="1">
      <c r="A12" s="597">
        <v>1100.0</v>
      </c>
      <c r="B12" s="439" t="s">
        <v>14050</v>
      </c>
      <c r="C12" s="439">
        <v>1997.0</v>
      </c>
      <c r="D12" s="511">
        <v>35792.0</v>
      </c>
      <c r="E12" s="437" t="s">
        <v>14051</v>
      </c>
      <c r="F12" s="437" t="s">
        <v>1114</v>
      </c>
      <c r="G12" s="437" t="s">
        <v>806</v>
      </c>
      <c r="H12" s="688" t="s">
        <v>5536</v>
      </c>
      <c r="I12" s="511">
        <v>36599.0</v>
      </c>
      <c r="J12" s="439">
        <v>3.0</v>
      </c>
      <c r="K12" s="647" t="s">
        <v>293</v>
      </c>
      <c r="L12" s="439" t="s">
        <v>395</v>
      </c>
      <c r="M12" s="330">
        <f t="shared" si="1"/>
        <v>807</v>
      </c>
      <c r="N12" s="210"/>
      <c r="O12" s="335" t="s">
        <v>51</v>
      </c>
      <c r="P12" s="336">
        <f>SUM(P3:P11)</f>
        <v>82</v>
      </c>
      <c r="Q12" s="25"/>
      <c r="R12" s="25"/>
      <c r="S12" s="25"/>
      <c r="T12" s="25"/>
      <c r="U12" s="210"/>
      <c r="V12" s="210"/>
      <c r="W12" s="210"/>
      <c r="X12" s="210"/>
      <c r="Y12" s="210"/>
      <c r="Z12" s="210"/>
    </row>
    <row r="13" ht="12.75" customHeight="1">
      <c r="A13" s="590">
        <v>1200.0</v>
      </c>
      <c r="B13" s="433" t="s">
        <v>14052</v>
      </c>
      <c r="C13" s="433">
        <v>1992.0</v>
      </c>
      <c r="D13" s="508">
        <v>33938.0</v>
      </c>
      <c r="E13" s="431" t="s">
        <v>14053</v>
      </c>
      <c r="F13" s="431" t="s">
        <v>14054</v>
      </c>
      <c r="G13" s="431" t="s">
        <v>430</v>
      </c>
      <c r="H13" s="689" t="s">
        <v>14055</v>
      </c>
      <c r="I13" s="508">
        <v>36640.0</v>
      </c>
      <c r="J13" s="433">
        <v>4.0</v>
      </c>
      <c r="K13" s="650" t="s">
        <v>309</v>
      </c>
      <c r="L13" s="431" t="s">
        <v>399</v>
      </c>
      <c r="M13" s="327">
        <f t="shared" si="1"/>
        <v>2702</v>
      </c>
      <c r="N13" s="210"/>
      <c r="O13" s="25"/>
      <c r="P13" s="25"/>
      <c r="Q13" s="25"/>
      <c r="R13" s="337"/>
      <c r="S13" s="337"/>
      <c r="T13" s="25"/>
      <c r="U13" s="210"/>
      <c r="V13" s="210"/>
      <c r="W13" s="210"/>
      <c r="X13" s="210"/>
      <c r="Y13" s="210"/>
      <c r="Z13" s="210"/>
    </row>
    <row r="14" ht="13.5" customHeight="1">
      <c r="A14" s="597">
        <v>1300.0</v>
      </c>
      <c r="B14" s="439" t="s">
        <v>14056</v>
      </c>
      <c r="C14" s="439">
        <v>1996.0</v>
      </c>
      <c r="D14" s="511">
        <v>35190.0</v>
      </c>
      <c r="E14" s="437" t="s">
        <v>14057</v>
      </c>
      <c r="F14" s="437" t="s">
        <v>14054</v>
      </c>
      <c r="G14" s="437" t="s">
        <v>430</v>
      </c>
      <c r="H14" s="688" t="s">
        <v>14055</v>
      </c>
      <c r="I14" s="511">
        <v>36640.0</v>
      </c>
      <c r="J14" s="439">
        <v>4.0</v>
      </c>
      <c r="K14" s="650" t="s">
        <v>309</v>
      </c>
      <c r="L14" s="439" t="s">
        <v>399</v>
      </c>
      <c r="M14" s="330">
        <f t="shared" si="1"/>
        <v>1450</v>
      </c>
      <c r="N14" s="210"/>
      <c r="O14" s="338" t="s">
        <v>61</v>
      </c>
      <c r="P14" s="95"/>
      <c r="Q14" s="95"/>
      <c r="R14" s="95"/>
      <c r="S14" s="96"/>
      <c r="T14" s="25"/>
      <c r="U14" s="210"/>
      <c r="V14" s="210"/>
      <c r="W14" s="210"/>
      <c r="X14" s="210"/>
      <c r="Y14" s="210"/>
      <c r="Z14" s="210"/>
    </row>
    <row r="15" ht="14.25" customHeight="1">
      <c r="A15" s="590">
        <v>1400.0</v>
      </c>
      <c r="B15" s="433" t="s">
        <v>14058</v>
      </c>
      <c r="C15" s="433">
        <v>1998.0</v>
      </c>
      <c r="D15" s="508">
        <v>36043.0</v>
      </c>
      <c r="E15" s="431" t="s">
        <v>14059</v>
      </c>
      <c r="F15" s="431" t="s">
        <v>2825</v>
      </c>
      <c r="G15" s="431" t="s">
        <v>430</v>
      </c>
      <c r="H15" s="689" t="s">
        <v>952</v>
      </c>
      <c r="I15" s="508">
        <v>36641.0</v>
      </c>
      <c r="J15" s="433">
        <v>4.0</v>
      </c>
      <c r="K15" s="649" t="s">
        <v>322</v>
      </c>
      <c r="L15" s="431" t="s">
        <v>395</v>
      </c>
      <c r="M15" s="327">
        <f t="shared" si="1"/>
        <v>598</v>
      </c>
      <c r="N15" s="210"/>
      <c r="O15" s="339"/>
      <c r="P15" s="340"/>
      <c r="Q15" s="340"/>
      <c r="R15" s="340"/>
      <c r="S15" s="341"/>
      <c r="T15" s="25"/>
      <c r="U15" s="210"/>
      <c r="V15" s="210"/>
      <c r="W15" s="210"/>
      <c r="X15" s="210"/>
      <c r="Y15" s="210"/>
      <c r="Z15" s="210"/>
    </row>
    <row r="16" ht="12.75" customHeight="1">
      <c r="A16" s="597">
        <v>1500.0</v>
      </c>
      <c r="B16" s="439" t="s">
        <v>14060</v>
      </c>
      <c r="C16" s="439">
        <v>1998.0</v>
      </c>
      <c r="D16" s="511">
        <v>36044.0</v>
      </c>
      <c r="E16" s="437" t="s">
        <v>14061</v>
      </c>
      <c r="F16" s="437" t="s">
        <v>873</v>
      </c>
      <c r="G16" s="437" t="s">
        <v>430</v>
      </c>
      <c r="H16" s="688" t="s">
        <v>952</v>
      </c>
      <c r="I16" s="511">
        <v>36641.0</v>
      </c>
      <c r="J16" s="439">
        <v>4.0</v>
      </c>
      <c r="K16" s="649" t="s">
        <v>322</v>
      </c>
      <c r="L16" s="439" t="s">
        <v>395</v>
      </c>
      <c r="M16" s="330">
        <f t="shared" si="1"/>
        <v>597</v>
      </c>
      <c r="N16" s="210"/>
      <c r="O16" s="342" t="s">
        <v>14062</v>
      </c>
      <c r="P16" s="343"/>
      <c r="Q16" s="343"/>
      <c r="R16" s="343"/>
      <c r="S16" s="344"/>
      <c r="T16" s="25"/>
      <c r="U16" s="210"/>
      <c r="V16" s="210"/>
      <c r="W16" s="210"/>
      <c r="X16" s="210"/>
      <c r="Y16" s="210"/>
      <c r="Z16" s="210"/>
    </row>
    <row r="17" ht="12.75" customHeight="1">
      <c r="A17" s="590">
        <v>1600.0</v>
      </c>
      <c r="B17" s="433" t="s">
        <v>14063</v>
      </c>
      <c r="C17" s="433">
        <v>1998.0</v>
      </c>
      <c r="D17" s="508">
        <v>36132.0</v>
      </c>
      <c r="E17" s="431" t="s">
        <v>14064</v>
      </c>
      <c r="F17" s="431" t="s">
        <v>2602</v>
      </c>
      <c r="G17" s="431" t="s">
        <v>34</v>
      </c>
      <c r="H17" s="689" t="s">
        <v>251</v>
      </c>
      <c r="I17" s="508">
        <v>36649.0</v>
      </c>
      <c r="J17" s="433">
        <v>5.0</v>
      </c>
      <c r="K17" s="650" t="s">
        <v>309</v>
      </c>
      <c r="L17" s="431" t="s">
        <v>395</v>
      </c>
      <c r="M17" s="327">
        <f t="shared" si="1"/>
        <v>517</v>
      </c>
      <c r="N17" s="210"/>
      <c r="O17" s="345" t="s">
        <v>14065</v>
      </c>
      <c r="P17" s="106"/>
      <c r="Q17" s="106"/>
      <c r="R17" s="106"/>
      <c r="S17" s="107"/>
      <c r="T17" s="25"/>
      <c r="U17" s="210"/>
      <c r="V17" s="210"/>
      <c r="W17" s="210"/>
      <c r="X17" s="210"/>
      <c r="Y17" s="210"/>
      <c r="Z17" s="210"/>
    </row>
    <row r="18" ht="12.75" customHeight="1">
      <c r="A18" s="597">
        <v>1700.0</v>
      </c>
      <c r="B18" s="439" t="s">
        <v>14066</v>
      </c>
      <c r="C18" s="439">
        <v>1998.0</v>
      </c>
      <c r="D18" s="511">
        <v>36091.0</v>
      </c>
      <c r="E18" s="437" t="s">
        <v>14067</v>
      </c>
      <c r="F18" s="437" t="s">
        <v>752</v>
      </c>
      <c r="G18" s="437" t="s">
        <v>806</v>
      </c>
      <c r="H18" s="688" t="s">
        <v>13760</v>
      </c>
      <c r="I18" s="511">
        <v>36649.0</v>
      </c>
      <c r="J18" s="439">
        <v>5.0</v>
      </c>
      <c r="K18" s="649" t="s">
        <v>322</v>
      </c>
      <c r="L18" s="439" t="s">
        <v>390</v>
      </c>
      <c r="M18" s="330">
        <f t="shared" si="1"/>
        <v>558</v>
      </c>
      <c r="N18" s="210"/>
      <c r="O18" s="346" t="s">
        <v>14068</v>
      </c>
      <c r="P18" s="106"/>
      <c r="Q18" s="106"/>
      <c r="R18" s="106"/>
      <c r="S18" s="107"/>
      <c r="T18" s="25"/>
      <c r="U18" s="210"/>
      <c r="V18" s="210"/>
      <c r="W18" s="210"/>
      <c r="X18" s="210"/>
      <c r="Y18" s="210"/>
      <c r="Z18" s="210"/>
    </row>
    <row r="19" ht="12.75" customHeight="1">
      <c r="A19" s="590">
        <v>1800.0</v>
      </c>
      <c r="B19" s="433" t="s">
        <v>14069</v>
      </c>
      <c r="C19" s="433">
        <v>1999.0</v>
      </c>
      <c r="D19" s="508">
        <v>36232.0</v>
      </c>
      <c r="E19" s="431" t="s">
        <v>14070</v>
      </c>
      <c r="F19" s="431" t="s">
        <v>2602</v>
      </c>
      <c r="G19" s="431" t="s">
        <v>707</v>
      </c>
      <c r="H19" s="689" t="s">
        <v>251</v>
      </c>
      <c r="I19" s="508">
        <v>36651.0</v>
      </c>
      <c r="J19" s="433">
        <v>5.0</v>
      </c>
      <c r="K19" s="649" t="s">
        <v>322</v>
      </c>
      <c r="L19" s="431" t="s">
        <v>395</v>
      </c>
      <c r="M19" s="327">
        <f t="shared" si="1"/>
        <v>419</v>
      </c>
      <c r="N19" s="210"/>
      <c r="O19" s="345" t="s">
        <v>14071</v>
      </c>
      <c r="P19" s="106"/>
      <c r="Q19" s="106"/>
      <c r="R19" s="106"/>
      <c r="S19" s="107"/>
      <c r="T19" s="25"/>
      <c r="U19" s="210"/>
      <c r="V19" s="210"/>
      <c r="W19" s="210"/>
      <c r="X19" s="210"/>
      <c r="Y19" s="210"/>
      <c r="Z19" s="210"/>
    </row>
    <row r="20" ht="12.75" customHeight="1">
      <c r="A20" s="597">
        <v>1900.0</v>
      </c>
      <c r="B20" s="439" t="s">
        <v>14072</v>
      </c>
      <c r="C20" s="439">
        <v>1995.0</v>
      </c>
      <c r="D20" s="511">
        <v>35054.0</v>
      </c>
      <c r="E20" s="437" t="s">
        <v>14073</v>
      </c>
      <c r="F20" s="437" t="s">
        <v>14074</v>
      </c>
      <c r="G20" s="437" t="s">
        <v>430</v>
      </c>
      <c r="H20" s="688" t="s">
        <v>12472</v>
      </c>
      <c r="I20" s="511">
        <v>36661.0</v>
      </c>
      <c r="J20" s="439">
        <v>5.0</v>
      </c>
      <c r="K20" s="649" t="s">
        <v>322</v>
      </c>
      <c r="L20" s="439" t="s">
        <v>395</v>
      </c>
      <c r="M20" s="332" t="s">
        <v>4250</v>
      </c>
      <c r="N20" s="210"/>
      <c r="O20" s="346" t="s">
        <v>14075</v>
      </c>
      <c r="P20" s="106"/>
      <c r="Q20" s="106"/>
      <c r="R20" s="106"/>
      <c r="S20" s="107"/>
      <c r="T20" s="25"/>
      <c r="U20" s="210"/>
      <c r="V20" s="210"/>
      <c r="W20" s="210"/>
      <c r="X20" s="210"/>
      <c r="Y20" s="210"/>
      <c r="Z20" s="210"/>
    </row>
    <row r="21" ht="12.75" customHeight="1">
      <c r="A21" s="590">
        <v>2000.0</v>
      </c>
      <c r="B21" s="433" t="s">
        <v>14076</v>
      </c>
      <c r="C21" s="433">
        <v>1997.0</v>
      </c>
      <c r="D21" s="508">
        <v>35791.0</v>
      </c>
      <c r="E21" s="431" t="s">
        <v>14077</v>
      </c>
      <c r="F21" s="431" t="s">
        <v>14078</v>
      </c>
      <c r="G21" s="431" t="s">
        <v>34</v>
      </c>
      <c r="H21" s="689" t="s">
        <v>13409</v>
      </c>
      <c r="I21" s="508">
        <v>36661.0</v>
      </c>
      <c r="J21" s="433">
        <v>5.0</v>
      </c>
      <c r="K21" s="650" t="s">
        <v>309</v>
      </c>
      <c r="L21" s="431" t="s">
        <v>395</v>
      </c>
      <c r="M21" s="327">
        <f t="shared" ref="M21:M30" si="2">I21-D21</f>
        <v>870</v>
      </c>
      <c r="N21" s="210"/>
      <c r="O21" s="345" t="s">
        <v>14079</v>
      </c>
      <c r="P21" s="106"/>
      <c r="Q21" s="106"/>
      <c r="R21" s="106"/>
      <c r="S21" s="107"/>
      <c r="T21" s="25"/>
      <c r="U21" s="210"/>
      <c r="V21" s="210"/>
      <c r="W21" s="210"/>
      <c r="X21" s="210"/>
      <c r="Y21" s="210"/>
      <c r="Z21" s="210"/>
    </row>
    <row r="22" ht="12.75" customHeight="1">
      <c r="A22" s="597">
        <v>2100.0</v>
      </c>
      <c r="B22" s="439" t="s">
        <v>14080</v>
      </c>
      <c r="C22" s="439">
        <v>1998.0</v>
      </c>
      <c r="D22" s="511">
        <v>36037.0</v>
      </c>
      <c r="E22" s="437" t="s">
        <v>14081</v>
      </c>
      <c r="F22" s="437" t="s">
        <v>3035</v>
      </c>
      <c r="G22" s="437" t="s">
        <v>34</v>
      </c>
      <c r="H22" s="688" t="s">
        <v>5536</v>
      </c>
      <c r="I22" s="511">
        <v>36661.0</v>
      </c>
      <c r="J22" s="439">
        <v>5.0</v>
      </c>
      <c r="K22" s="647" t="s">
        <v>293</v>
      </c>
      <c r="L22" s="439" t="s">
        <v>395</v>
      </c>
      <c r="M22" s="330">
        <f t="shared" si="2"/>
        <v>624</v>
      </c>
      <c r="N22" s="210"/>
      <c r="O22" s="346" t="s">
        <v>14082</v>
      </c>
      <c r="P22" s="106"/>
      <c r="Q22" s="106"/>
      <c r="R22" s="106"/>
      <c r="S22" s="107"/>
      <c r="T22" s="25"/>
      <c r="U22" s="210"/>
      <c r="V22" s="210"/>
      <c r="W22" s="210"/>
      <c r="X22" s="210"/>
      <c r="Y22" s="210"/>
      <c r="Z22" s="210"/>
    </row>
    <row r="23" ht="12.75" customHeight="1">
      <c r="A23" s="590">
        <v>2200.0</v>
      </c>
      <c r="B23" s="433" t="s">
        <v>14083</v>
      </c>
      <c r="C23" s="433">
        <v>1998.0</v>
      </c>
      <c r="D23" s="508">
        <v>36030.0</v>
      </c>
      <c r="E23" s="431" t="s">
        <v>14084</v>
      </c>
      <c r="F23" s="431" t="s">
        <v>13394</v>
      </c>
      <c r="G23" s="431" t="s">
        <v>707</v>
      </c>
      <c r="H23" s="689" t="s">
        <v>807</v>
      </c>
      <c r="I23" s="508">
        <v>36661.0</v>
      </c>
      <c r="J23" s="433">
        <v>5.0</v>
      </c>
      <c r="K23" s="647" t="s">
        <v>293</v>
      </c>
      <c r="L23" s="431" t="s">
        <v>395</v>
      </c>
      <c r="M23" s="327">
        <f t="shared" si="2"/>
        <v>631</v>
      </c>
      <c r="N23" s="210"/>
      <c r="O23" s="345" t="s">
        <v>14085</v>
      </c>
      <c r="P23" s="106"/>
      <c r="Q23" s="106"/>
      <c r="R23" s="106"/>
      <c r="S23" s="107"/>
      <c r="T23" s="25"/>
      <c r="U23" s="210"/>
      <c r="V23" s="210"/>
      <c r="W23" s="210"/>
      <c r="X23" s="210"/>
      <c r="Y23" s="210"/>
      <c r="Z23" s="210"/>
    </row>
    <row r="24" ht="12.75" customHeight="1">
      <c r="A24" s="597">
        <v>2300.0</v>
      </c>
      <c r="B24" s="439" t="s">
        <v>14086</v>
      </c>
      <c r="C24" s="439">
        <v>1996.0</v>
      </c>
      <c r="D24" s="511">
        <v>35230.0</v>
      </c>
      <c r="E24" s="437" t="s">
        <v>14087</v>
      </c>
      <c r="F24" s="437" t="s">
        <v>2220</v>
      </c>
      <c r="G24" s="437" t="s">
        <v>806</v>
      </c>
      <c r="H24" s="688" t="s">
        <v>4149</v>
      </c>
      <c r="I24" s="511">
        <v>36676.0</v>
      </c>
      <c r="J24" s="439">
        <v>5.0</v>
      </c>
      <c r="K24" s="650" t="s">
        <v>309</v>
      </c>
      <c r="L24" s="439" t="s">
        <v>395</v>
      </c>
      <c r="M24" s="330">
        <f t="shared" si="2"/>
        <v>1446</v>
      </c>
      <c r="N24" s="210"/>
      <c r="O24" s="347" t="s">
        <v>14088</v>
      </c>
      <c r="P24" s="121"/>
      <c r="Q24" s="121"/>
      <c r="R24" s="121"/>
      <c r="S24" s="122"/>
      <c r="T24" s="25"/>
      <c r="U24" s="210"/>
      <c r="V24" s="210"/>
      <c r="W24" s="210"/>
      <c r="X24" s="210"/>
      <c r="Y24" s="210"/>
      <c r="Z24" s="210"/>
    </row>
    <row r="25" ht="12.75" customHeight="1">
      <c r="A25" s="590">
        <v>2400.0</v>
      </c>
      <c r="B25" s="433" t="s">
        <v>14089</v>
      </c>
      <c r="C25" s="433">
        <v>1998.0</v>
      </c>
      <c r="D25" s="508">
        <v>36078.0</v>
      </c>
      <c r="E25" s="431" t="s">
        <v>14090</v>
      </c>
      <c r="F25" s="431" t="s">
        <v>12112</v>
      </c>
      <c r="G25" s="431" t="s">
        <v>806</v>
      </c>
      <c r="H25" s="689" t="s">
        <v>13560</v>
      </c>
      <c r="I25" s="508">
        <v>36676.0</v>
      </c>
      <c r="J25" s="433">
        <v>5.0</v>
      </c>
      <c r="K25" s="649" t="s">
        <v>322</v>
      </c>
      <c r="L25" s="431" t="s">
        <v>390</v>
      </c>
      <c r="M25" s="327">
        <f t="shared" si="2"/>
        <v>598</v>
      </c>
      <c r="N25" s="210"/>
      <c r="O25" s="25"/>
      <c r="P25" s="25"/>
      <c r="Q25" s="25"/>
      <c r="R25" s="25"/>
      <c r="S25" s="25"/>
      <c r="T25" s="25"/>
      <c r="U25" s="210"/>
      <c r="V25" s="210"/>
      <c r="W25" s="210"/>
      <c r="X25" s="210"/>
      <c r="Y25" s="210"/>
      <c r="Z25" s="210"/>
    </row>
    <row r="26" ht="13.5" customHeight="1">
      <c r="A26" s="597">
        <v>2500.0</v>
      </c>
      <c r="B26" s="439" t="s">
        <v>14091</v>
      </c>
      <c r="C26" s="439">
        <v>1998.0</v>
      </c>
      <c r="D26" s="511">
        <v>36105.0</v>
      </c>
      <c r="E26" s="437" t="s">
        <v>14092</v>
      </c>
      <c r="F26" s="437" t="s">
        <v>1365</v>
      </c>
      <c r="G26" s="437" t="s">
        <v>806</v>
      </c>
      <c r="H26" s="688" t="s">
        <v>1336</v>
      </c>
      <c r="I26" s="511">
        <v>36686.0</v>
      </c>
      <c r="J26" s="439">
        <v>6.0</v>
      </c>
      <c r="K26" s="649" t="s">
        <v>322</v>
      </c>
      <c r="L26" s="439" t="s">
        <v>395</v>
      </c>
      <c r="M26" s="330">
        <f t="shared" si="2"/>
        <v>581</v>
      </c>
      <c r="N26" s="210"/>
      <c r="O26" s="338" t="s">
        <v>773</v>
      </c>
      <c r="P26" s="95"/>
      <c r="Q26" s="95"/>
      <c r="R26" s="95"/>
      <c r="S26" s="96"/>
      <c r="T26" s="25"/>
      <c r="U26" s="210"/>
      <c r="V26" s="210"/>
      <c r="W26" s="210"/>
      <c r="X26" s="210"/>
      <c r="Y26" s="210"/>
      <c r="Z26" s="210"/>
    </row>
    <row r="27" ht="13.5" customHeight="1">
      <c r="A27" s="590">
        <v>2600.0</v>
      </c>
      <c r="B27" s="433" t="s">
        <v>14093</v>
      </c>
      <c r="C27" s="433">
        <v>1999.0</v>
      </c>
      <c r="D27" s="508">
        <v>36323.0</v>
      </c>
      <c r="E27" s="431" t="s">
        <v>14094</v>
      </c>
      <c r="F27" s="431" t="s">
        <v>4622</v>
      </c>
      <c r="G27" s="431" t="s">
        <v>806</v>
      </c>
      <c r="H27" s="689" t="s">
        <v>251</v>
      </c>
      <c r="I27" s="508">
        <v>36686.0</v>
      </c>
      <c r="J27" s="433">
        <v>6.0</v>
      </c>
      <c r="K27" s="649" t="s">
        <v>322</v>
      </c>
      <c r="L27" s="431" t="s">
        <v>390</v>
      </c>
      <c r="M27" s="327">
        <f t="shared" si="2"/>
        <v>363</v>
      </c>
      <c r="N27" s="210"/>
      <c r="O27" s="97"/>
      <c r="P27" s="98"/>
      <c r="Q27" s="98"/>
      <c r="R27" s="98"/>
      <c r="S27" s="99"/>
      <c r="T27" s="25"/>
      <c r="U27" s="210"/>
      <c r="V27" s="210"/>
      <c r="W27" s="210"/>
      <c r="X27" s="210"/>
      <c r="Y27" s="210"/>
      <c r="Z27" s="210"/>
    </row>
    <row r="28" ht="12.75" customHeight="1">
      <c r="A28" s="597">
        <v>2700.0</v>
      </c>
      <c r="B28" s="439" t="s">
        <v>14095</v>
      </c>
      <c r="C28" s="439">
        <v>1999.0</v>
      </c>
      <c r="D28" s="511">
        <v>36377.0</v>
      </c>
      <c r="E28" s="437" t="s">
        <v>14096</v>
      </c>
      <c r="F28" s="437" t="s">
        <v>422</v>
      </c>
      <c r="G28" s="437" t="s">
        <v>806</v>
      </c>
      <c r="H28" s="688" t="s">
        <v>251</v>
      </c>
      <c r="I28" s="511">
        <v>36686.0</v>
      </c>
      <c r="J28" s="439">
        <v>6.0</v>
      </c>
      <c r="K28" s="697" t="s">
        <v>344</v>
      </c>
      <c r="L28" s="439" t="s">
        <v>395</v>
      </c>
      <c r="M28" s="330">
        <f t="shared" si="2"/>
        <v>309</v>
      </c>
      <c r="N28" s="210"/>
      <c r="O28" s="348" t="s">
        <v>106</v>
      </c>
      <c r="P28" s="349" t="s">
        <v>107</v>
      </c>
      <c r="Q28" s="350"/>
      <c r="R28" s="351"/>
      <c r="S28" s="352" t="s">
        <v>108</v>
      </c>
      <c r="T28" s="25"/>
      <c r="U28" s="210"/>
      <c r="V28" s="210"/>
      <c r="W28" s="210"/>
      <c r="X28" s="210"/>
      <c r="Y28" s="210"/>
      <c r="Z28" s="210"/>
    </row>
    <row r="29" ht="12.75" customHeight="1">
      <c r="A29" s="590">
        <v>2800.0</v>
      </c>
      <c r="B29" s="433" t="s">
        <v>14097</v>
      </c>
      <c r="C29" s="433">
        <v>1997.0</v>
      </c>
      <c r="D29" s="508">
        <v>35792.0</v>
      </c>
      <c r="E29" s="431" t="s">
        <v>14098</v>
      </c>
      <c r="F29" s="431" t="s">
        <v>14099</v>
      </c>
      <c r="G29" s="431" t="s">
        <v>806</v>
      </c>
      <c r="H29" s="689" t="s">
        <v>5536</v>
      </c>
      <c r="I29" s="508">
        <v>36697.0</v>
      </c>
      <c r="J29" s="433">
        <v>6.0</v>
      </c>
      <c r="K29" s="650" t="s">
        <v>309</v>
      </c>
      <c r="L29" s="431" t="s">
        <v>395</v>
      </c>
      <c r="M29" s="327">
        <f t="shared" si="2"/>
        <v>905</v>
      </c>
      <c r="N29" s="210"/>
      <c r="O29" s="333">
        <v>1988.0</v>
      </c>
      <c r="P29" s="357">
        <f>COUNTIF($C$2:$C$503,"1988")</f>
        <v>0</v>
      </c>
      <c r="Q29" s="106"/>
      <c r="R29" s="107"/>
      <c r="S29" s="354">
        <f>P29/P42</f>
        <v>0</v>
      </c>
      <c r="T29" s="25"/>
      <c r="U29" s="210"/>
      <c r="V29" s="210"/>
      <c r="W29" s="210"/>
      <c r="X29" s="210"/>
      <c r="Y29" s="210"/>
      <c r="Z29" s="210"/>
    </row>
    <row r="30" ht="12.75" customHeight="1">
      <c r="A30" s="597">
        <v>2900.0</v>
      </c>
      <c r="B30" s="439" t="s">
        <v>14100</v>
      </c>
      <c r="C30" s="439">
        <v>1998.0</v>
      </c>
      <c r="D30" s="511">
        <v>36139.0</v>
      </c>
      <c r="E30" s="437" t="s">
        <v>14101</v>
      </c>
      <c r="F30" s="437" t="s">
        <v>14033</v>
      </c>
      <c r="G30" s="437" t="s">
        <v>707</v>
      </c>
      <c r="H30" s="688" t="s">
        <v>5536</v>
      </c>
      <c r="I30" s="511">
        <v>36700.0</v>
      </c>
      <c r="J30" s="439">
        <v>6.0</v>
      </c>
      <c r="K30" s="649" t="s">
        <v>322</v>
      </c>
      <c r="L30" s="439" t="s">
        <v>395</v>
      </c>
      <c r="M30" s="330">
        <f t="shared" si="2"/>
        <v>561</v>
      </c>
      <c r="N30" s="210"/>
      <c r="O30" s="332">
        <v>1989.0</v>
      </c>
      <c r="P30" s="355">
        <f>COUNTIF($C$2:$C$503,"1989")</f>
        <v>0</v>
      </c>
      <c r="Q30" s="106"/>
      <c r="R30" s="107"/>
      <c r="S30" s="356">
        <f>P30/P42</f>
        <v>0</v>
      </c>
      <c r="T30" s="25"/>
      <c r="U30" s="210"/>
      <c r="V30" s="210"/>
      <c r="W30" s="210"/>
      <c r="X30" s="210"/>
      <c r="Y30" s="210"/>
      <c r="Z30" s="210"/>
    </row>
    <row r="31" ht="12.75" customHeight="1">
      <c r="A31" s="590">
        <v>3000.0</v>
      </c>
      <c r="B31" s="333"/>
      <c r="C31" s="433">
        <v>1998.0</v>
      </c>
      <c r="D31" s="591"/>
      <c r="E31" s="433" t="s">
        <v>12749</v>
      </c>
      <c r="F31" s="433" t="s">
        <v>14033</v>
      </c>
      <c r="G31" s="433" t="s">
        <v>707</v>
      </c>
      <c r="H31" s="689" t="s">
        <v>5536</v>
      </c>
      <c r="I31" s="508">
        <v>36700.0</v>
      </c>
      <c r="J31" s="433">
        <v>6.0</v>
      </c>
      <c r="K31" s="649" t="s">
        <v>322</v>
      </c>
      <c r="L31" s="431" t="s">
        <v>395</v>
      </c>
      <c r="M31" s="327"/>
      <c r="N31" s="210"/>
      <c r="O31" s="333">
        <v>1990.0</v>
      </c>
      <c r="P31" s="357">
        <f>COUNTIF($C$2:$C$503,"1990")</f>
        <v>1</v>
      </c>
      <c r="Q31" s="106"/>
      <c r="R31" s="107"/>
      <c r="S31" s="354">
        <f>P31/P42</f>
        <v>0.01234567901</v>
      </c>
      <c r="T31" s="25"/>
      <c r="U31" s="210"/>
      <c r="V31" s="210"/>
      <c r="W31" s="210"/>
      <c r="X31" s="210"/>
      <c r="Y31" s="210"/>
      <c r="Z31" s="210"/>
    </row>
    <row r="32" ht="12.75" customHeight="1">
      <c r="A32" s="597">
        <v>3100.0</v>
      </c>
      <c r="B32" s="439" t="s">
        <v>14102</v>
      </c>
      <c r="C32" s="439">
        <v>1995.0</v>
      </c>
      <c r="D32" s="511">
        <v>34747.0</v>
      </c>
      <c r="E32" s="437" t="s">
        <v>14103</v>
      </c>
      <c r="F32" s="437" t="s">
        <v>12811</v>
      </c>
      <c r="G32" s="437" t="s">
        <v>430</v>
      </c>
      <c r="H32" s="688" t="s">
        <v>13688</v>
      </c>
      <c r="I32" s="511">
        <v>36706.0</v>
      </c>
      <c r="J32" s="439">
        <v>6.0</v>
      </c>
      <c r="K32" s="649" t="s">
        <v>322</v>
      </c>
      <c r="L32" s="439" t="s">
        <v>395</v>
      </c>
      <c r="M32" s="330">
        <f t="shared" ref="M32:M67" si="3">I32-D32</f>
        <v>1959</v>
      </c>
      <c r="N32" s="210"/>
      <c r="O32" s="332">
        <v>1991.0</v>
      </c>
      <c r="P32" s="355">
        <f>COUNTIF($C$2:$C$503,"1991")</f>
        <v>0</v>
      </c>
      <c r="Q32" s="106"/>
      <c r="R32" s="107"/>
      <c r="S32" s="356">
        <f>P32/P42</f>
        <v>0</v>
      </c>
      <c r="T32" s="25"/>
      <c r="U32" s="210"/>
      <c r="V32" s="210"/>
      <c r="W32" s="210"/>
      <c r="X32" s="210"/>
      <c r="Y32" s="210"/>
      <c r="Z32" s="210"/>
    </row>
    <row r="33" ht="12.75" customHeight="1">
      <c r="A33" s="590">
        <v>3200.0</v>
      </c>
      <c r="B33" s="433" t="s">
        <v>14104</v>
      </c>
      <c r="C33" s="433">
        <v>1999.0</v>
      </c>
      <c r="D33" s="508">
        <v>36490.0</v>
      </c>
      <c r="E33" s="431" t="s">
        <v>14105</v>
      </c>
      <c r="F33" s="431" t="s">
        <v>102</v>
      </c>
      <c r="G33" s="431" t="s">
        <v>806</v>
      </c>
      <c r="H33" s="689" t="s">
        <v>13888</v>
      </c>
      <c r="I33" s="508">
        <v>36710.0</v>
      </c>
      <c r="J33" s="433">
        <v>7.0</v>
      </c>
      <c r="K33" s="649" t="s">
        <v>322</v>
      </c>
      <c r="L33" s="431" t="s">
        <v>395</v>
      </c>
      <c r="M33" s="327">
        <f t="shared" si="3"/>
        <v>220</v>
      </c>
      <c r="N33" s="210"/>
      <c r="O33" s="333">
        <v>1992.0</v>
      </c>
      <c r="P33" s="357">
        <f>COUNTIF($C$2:$C$503,"1992")</f>
        <v>4</v>
      </c>
      <c r="Q33" s="106"/>
      <c r="R33" s="107"/>
      <c r="S33" s="354">
        <f>P33/P42</f>
        <v>0.04938271605</v>
      </c>
      <c r="T33" s="25"/>
      <c r="U33" s="210"/>
      <c r="V33" s="210"/>
      <c r="W33" s="210"/>
      <c r="X33" s="210"/>
      <c r="Y33" s="210"/>
      <c r="Z33" s="210"/>
    </row>
    <row r="34" ht="12.75" customHeight="1">
      <c r="A34" s="597">
        <v>3300.0</v>
      </c>
      <c r="B34" s="439" t="s">
        <v>14106</v>
      </c>
      <c r="C34" s="439">
        <v>1999.0</v>
      </c>
      <c r="D34" s="511">
        <v>36477.0</v>
      </c>
      <c r="E34" s="437" t="s">
        <v>14107</v>
      </c>
      <c r="F34" s="437" t="s">
        <v>13548</v>
      </c>
      <c r="G34" s="437" t="s">
        <v>806</v>
      </c>
      <c r="H34" s="688" t="s">
        <v>13888</v>
      </c>
      <c r="I34" s="511">
        <v>36711.0</v>
      </c>
      <c r="J34" s="439">
        <v>7.0</v>
      </c>
      <c r="K34" s="697" t="s">
        <v>344</v>
      </c>
      <c r="L34" s="439" t="s">
        <v>390</v>
      </c>
      <c r="M34" s="330">
        <f t="shared" si="3"/>
        <v>234</v>
      </c>
      <c r="N34" s="210"/>
      <c r="O34" s="332">
        <v>1993.0</v>
      </c>
      <c r="P34" s="355">
        <f>COUNTIF($C$2:$C$503,"1993")</f>
        <v>1</v>
      </c>
      <c r="Q34" s="106"/>
      <c r="R34" s="107"/>
      <c r="S34" s="356">
        <f>P34/P42</f>
        <v>0.01234567901</v>
      </c>
      <c r="T34" s="25"/>
      <c r="U34" s="210"/>
      <c r="V34" s="210"/>
      <c r="W34" s="210"/>
      <c r="X34" s="210"/>
      <c r="Y34" s="210"/>
      <c r="Z34" s="210"/>
    </row>
    <row r="35" ht="12.75" customHeight="1">
      <c r="A35" s="590">
        <v>3400.0</v>
      </c>
      <c r="B35" s="433" t="s">
        <v>14108</v>
      </c>
      <c r="C35" s="433">
        <v>1997.0</v>
      </c>
      <c r="D35" s="508">
        <v>35792.0</v>
      </c>
      <c r="E35" s="431" t="s">
        <v>14109</v>
      </c>
      <c r="F35" s="431" t="s">
        <v>3035</v>
      </c>
      <c r="G35" s="431" t="s">
        <v>707</v>
      </c>
      <c r="H35" s="689" t="s">
        <v>5536</v>
      </c>
      <c r="I35" s="508">
        <v>36714.0</v>
      </c>
      <c r="J35" s="433">
        <v>7.0</v>
      </c>
      <c r="K35" s="650" t="s">
        <v>309</v>
      </c>
      <c r="L35" s="431" t="s">
        <v>395</v>
      </c>
      <c r="M35" s="327">
        <f t="shared" si="3"/>
        <v>922</v>
      </c>
      <c r="N35" s="210"/>
      <c r="O35" s="333">
        <v>1994.0</v>
      </c>
      <c r="P35" s="357">
        <f>COUNTIF($C$2:$C$503,"1994")</f>
        <v>1</v>
      </c>
      <c r="Q35" s="106"/>
      <c r="R35" s="107"/>
      <c r="S35" s="354">
        <f>P35/P42</f>
        <v>0.01234567901</v>
      </c>
      <c r="T35" s="25"/>
      <c r="U35" s="210"/>
      <c r="V35" s="210"/>
      <c r="W35" s="210"/>
      <c r="X35" s="210"/>
      <c r="Y35" s="210"/>
      <c r="Z35" s="210"/>
    </row>
    <row r="36" ht="12.75" customHeight="1">
      <c r="A36" s="597">
        <v>3500.0</v>
      </c>
      <c r="B36" s="439" t="s">
        <v>14110</v>
      </c>
      <c r="C36" s="439">
        <v>1997.0</v>
      </c>
      <c r="D36" s="511">
        <v>35792.0</v>
      </c>
      <c r="E36" s="437" t="s">
        <v>14111</v>
      </c>
      <c r="F36" s="437" t="s">
        <v>3035</v>
      </c>
      <c r="G36" s="437" t="s">
        <v>707</v>
      </c>
      <c r="H36" s="688" t="s">
        <v>5536</v>
      </c>
      <c r="I36" s="511">
        <v>36714.0</v>
      </c>
      <c r="J36" s="439">
        <v>7.0</v>
      </c>
      <c r="K36" s="650" t="s">
        <v>309</v>
      </c>
      <c r="L36" s="439" t="s">
        <v>395</v>
      </c>
      <c r="M36" s="330">
        <f t="shared" si="3"/>
        <v>922</v>
      </c>
      <c r="N36" s="210"/>
      <c r="O36" s="332">
        <v>1995.0</v>
      </c>
      <c r="P36" s="355">
        <f>COUNTIF($C$2:$C$503,"1995")</f>
        <v>4</v>
      </c>
      <c r="Q36" s="106"/>
      <c r="R36" s="107"/>
      <c r="S36" s="356">
        <f>P36/P42</f>
        <v>0.04938271605</v>
      </c>
      <c r="T36" s="25"/>
      <c r="U36" s="210"/>
      <c r="V36" s="210"/>
      <c r="W36" s="210"/>
      <c r="X36" s="210"/>
      <c r="Y36" s="210"/>
      <c r="Z36" s="210"/>
    </row>
    <row r="37" ht="15.0" customHeight="1">
      <c r="A37" s="590">
        <v>3600.0</v>
      </c>
      <c r="B37" s="433" t="s">
        <v>14112</v>
      </c>
      <c r="C37" s="433">
        <v>1995.0</v>
      </c>
      <c r="D37" s="508">
        <v>35049.0</v>
      </c>
      <c r="E37" s="431" t="s">
        <v>14113</v>
      </c>
      <c r="F37" s="431" t="s">
        <v>71</v>
      </c>
      <c r="G37" s="431" t="s">
        <v>806</v>
      </c>
      <c r="H37" s="689" t="s">
        <v>18</v>
      </c>
      <c r="I37" s="508">
        <v>36727.0</v>
      </c>
      <c r="J37" s="433">
        <v>7.0</v>
      </c>
      <c r="K37" s="649" t="s">
        <v>322</v>
      </c>
      <c r="L37" s="431" t="s">
        <v>395</v>
      </c>
      <c r="M37" s="327">
        <f t="shared" si="3"/>
        <v>1678</v>
      </c>
      <c r="N37" s="210"/>
      <c r="O37" s="333">
        <v>1996.0</v>
      </c>
      <c r="P37" s="357">
        <f>COUNTIF($C$2:$C$503,"1996")</f>
        <v>5</v>
      </c>
      <c r="Q37" s="106"/>
      <c r="R37" s="107"/>
      <c r="S37" s="354">
        <f>P37/P42</f>
        <v>0.06172839506</v>
      </c>
      <c r="T37" s="25"/>
      <c r="U37" s="210"/>
      <c r="V37" s="210"/>
      <c r="W37" s="210"/>
      <c r="X37" s="210"/>
      <c r="Y37" s="210"/>
      <c r="Z37" s="210"/>
    </row>
    <row r="38" ht="12.75" customHeight="1">
      <c r="A38" s="597">
        <v>3700.0</v>
      </c>
      <c r="B38" s="439" t="s">
        <v>14114</v>
      </c>
      <c r="C38" s="439">
        <v>1995.0</v>
      </c>
      <c r="D38" s="511">
        <v>35051.0</v>
      </c>
      <c r="E38" s="437" t="s">
        <v>14115</v>
      </c>
      <c r="F38" s="437" t="s">
        <v>14116</v>
      </c>
      <c r="G38" s="437" t="s">
        <v>806</v>
      </c>
      <c r="H38" s="688" t="s">
        <v>18</v>
      </c>
      <c r="I38" s="511">
        <v>36727.0</v>
      </c>
      <c r="J38" s="439">
        <v>7.0</v>
      </c>
      <c r="K38" s="647" t="s">
        <v>293</v>
      </c>
      <c r="L38" s="439" t="s">
        <v>390</v>
      </c>
      <c r="M38" s="330">
        <f t="shared" si="3"/>
        <v>1676</v>
      </c>
      <c r="N38" s="210"/>
      <c r="O38" s="332">
        <v>1997.0</v>
      </c>
      <c r="P38" s="355">
        <f>COUNTIF($C$2:$C$503,"1997")</f>
        <v>11</v>
      </c>
      <c r="Q38" s="106"/>
      <c r="R38" s="107"/>
      <c r="S38" s="356">
        <f>P38/P42</f>
        <v>0.1358024691</v>
      </c>
      <c r="T38" s="25"/>
      <c r="U38" s="210"/>
      <c r="V38" s="210"/>
      <c r="W38" s="210"/>
      <c r="X38" s="210"/>
      <c r="Y38" s="210"/>
      <c r="Z38" s="210"/>
    </row>
    <row r="39" ht="12.75" customHeight="1">
      <c r="A39" s="590">
        <v>3800.0</v>
      </c>
      <c r="B39" s="433" t="s">
        <v>14117</v>
      </c>
      <c r="C39" s="433">
        <v>1999.0</v>
      </c>
      <c r="D39" s="508">
        <v>36463.0</v>
      </c>
      <c r="E39" s="431" t="s">
        <v>14118</v>
      </c>
      <c r="F39" s="431" t="s">
        <v>711</v>
      </c>
      <c r="G39" s="431" t="s">
        <v>34</v>
      </c>
      <c r="H39" s="689" t="s">
        <v>12472</v>
      </c>
      <c r="I39" s="508">
        <v>36733.0</v>
      </c>
      <c r="J39" s="433">
        <v>7.0</v>
      </c>
      <c r="K39" s="697" t="s">
        <v>344</v>
      </c>
      <c r="L39" s="431" t="s">
        <v>390</v>
      </c>
      <c r="M39" s="327">
        <f t="shared" si="3"/>
        <v>270</v>
      </c>
      <c r="N39" s="210"/>
      <c r="O39" s="333">
        <v>1998.0</v>
      </c>
      <c r="P39" s="357">
        <f>COUNTIF($C$2:$C$503,"1998")</f>
        <v>24</v>
      </c>
      <c r="Q39" s="106"/>
      <c r="R39" s="107"/>
      <c r="S39" s="354">
        <f>P39/P42</f>
        <v>0.2962962963</v>
      </c>
      <c r="T39" s="25"/>
      <c r="U39" s="210"/>
      <c r="V39" s="210"/>
      <c r="W39" s="210"/>
      <c r="X39" s="210"/>
      <c r="Y39" s="210"/>
      <c r="Z39" s="210"/>
    </row>
    <row r="40" ht="12.75" customHeight="1">
      <c r="A40" s="597">
        <v>3900.0</v>
      </c>
      <c r="B40" s="439" t="s">
        <v>14119</v>
      </c>
      <c r="C40" s="439">
        <v>1999.0</v>
      </c>
      <c r="D40" s="511">
        <v>36463.0</v>
      </c>
      <c r="E40" s="437" t="s">
        <v>14120</v>
      </c>
      <c r="F40" s="437" t="s">
        <v>711</v>
      </c>
      <c r="G40" s="437" t="s">
        <v>707</v>
      </c>
      <c r="H40" s="688" t="s">
        <v>12472</v>
      </c>
      <c r="I40" s="511">
        <v>36733.0</v>
      </c>
      <c r="J40" s="439">
        <v>7.0</v>
      </c>
      <c r="K40" s="697" t="s">
        <v>344</v>
      </c>
      <c r="L40" s="439" t="s">
        <v>390</v>
      </c>
      <c r="M40" s="330">
        <f t="shared" si="3"/>
        <v>270</v>
      </c>
      <c r="N40" s="210"/>
      <c r="O40" s="332">
        <v>1999.0</v>
      </c>
      <c r="P40" s="355">
        <f>COUNTIF($C$2:$C$503,"1999")</f>
        <v>29</v>
      </c>
      <c r="Q40" s="106"/>
      <c r="R40" s="107"/>
      <c r="S40" s="356">
        <f>P40/P42</f>
        <v>0.3580246914</v>
      </c>
      <c r="T40" s="25"/>
      <c r="U40" s="210"/>
      <c r="V40" s="210"/>
      <c r="W40" s="210"/>
      <c r="X40" s="210"/>
      <c r="Y40" s="210"/>
      <c r="Z40" s="210"/>
    </row>
    <row r="41" ht="12.75" customHeight="1">
      <c r="A41" s="590">
        <v>4000.0</v>
      </c>
      <c r="B41" s="433" t="s">
        <v>14121</v>
      </c>
      <c r="C41" s="433">
        <v>1999.0</v>
      </c>
      <c r="D41" s="508">
        <v>36463.0</v>
      </c>
      <c r="E41" s="431" t="s">
        <v>14122</v>
      </c>
      <c r="F41" s="431" t="s">
        <v>711</v>
      </c>
      <c r="G41" s="431" t="s">
        <v>707</v>
      </c>
      <c r="H41" s="689" t="s">
        <v>12472</v>
      </c>
      <c r="I41" s="508">
        <v>36733.0</v>
      </c>
      <c r="J41" s="433">
        <v>7.0</v>
      </c>
      <c r="K41" s="697" t="s">
        <v>344</v>
      </c>
      <c r="L41" s="431" t="s">
        <v>390</v>
      </c>
      <c r="M41" s="327">
        <f t="shared" si="3"/>
        <v>270</v>
      </c>
      <c r="N41" s="210"/>
      <c r="O41" s="333">
        <v>2000.0</v>
      </c>
      <c r="P41" s="357">
        <f>COUNTIF($C$2:$C$503,"2000")</f>
        <v>1</v>
      </c>
      <c r="Q41" s="106"/>
      <c r="R41" s="107"/>
      <c r="S41" s="354">
        <f>P41/P42</f>
        <v>0.01234567901</v>
      </c>
      <c r="T41" s="25"/>
      <c r="U41" s="210"/>
      <c r="V41" s="210"/>
      <c r="W41" s="210"/>
      <c r="X41" s="210"/>
      <c r="Y41" s="210"/>
      <c r="Z41" s="210"/>
    </row>
    <row r="42" ht="12.75" customHeight="1">
      <c r="A42" s="597">
        <v>4100.0</v>
      </c>
      <c r="B42" s="439" t="s">
        <v>14123</v>
      </c>
      <c r="C42" s="439">
        <v>1998.0</v>
      </c>
      <c r="D42" s="511">
        <v>36139.0</v>
      </c>
      <c r="E42" s="437" t="s">
        <v>14124</v>
      </c>
      <c r="F42" s="437" t="s">
        <v>14125</v>
      </c>
      <c r="G42" s="437" t="s">
        <v>34</v>
      </c>
      <c r="H42" s="688" t="s">
        <v>5536</v>
      </c>
      <c r="I42" s="511">
        <v>36739.0</v>
      </c>
      <c r="J42" s="439">
        <v>8.0</v>
      </c>
      <c r="K42" s="649" t="s">
        <v>322</v>
      </c>
      <c r="L42" s="439" t="s">
        <v>395</v>
      </c>
      <c r="M42" s="330">
        <f t="shared" si="3"/>
        <v>600</v>
      </c>
      <c r="N42" s="210"/>
      <c r="O42" s="359" t="s">
        <v>179</v>
      </c>
      <c r="P42" s="360">
        <f>SUM(P29:R41)</f>
        <v>81</v>
      </c>
      <c r="Q42" s="361"/>
      <c r="R42" s="362"/>
      <c r="S42" s="363">
        <f>SUM(S29:S41)</f>
        <v>1</v>
      </c>
      <c r="T42" s="25"/>
      <c r="U42" s="210"/>
      <c r="V42" s="210"/>
      <c r="W42" s="210"/>
      <c r="X42" s="210"/>
      <c r="Y42" s="210"/>
      <c r="Z42" s="210"/>
    </row>
    <row r="43" ht="15.0" customHeight="1">
      <c r="A43" s="590">
        <v>4200.0</v>
      </c>
      <c r="B43" s="433" t="s">
        <v>14126</v>
      </c>
      <c r="C43" s="433">
        <v>1999.0</v>
      </c>
      <c r="D43" s="508">
        <v>36298.0</v>
      </c>
      <c r="E43" s="431" t="s">
        <v>14127</v>
      </c>
      <c r="F43" s="431" t="s">
        <v>13224</v>
      </c>
      <c r="G43" s="431" t="s">
        <v>34</v>
      </c>
      <c r="H43" s="689" t="s">
        <v>13500</v>
      </c>
      <c r="I43" s="508">
        <v>36739.0</v>
      </c>
      <c r="J43" s="433">
        <v>8.0</v>
      </c>
      <c r="K43" s="650" t="s">
        <v>309</v>
      </c>
      <c r="L43" s="431" t="s">
        <v>395</v>
      </c>
      <c r="M43" s="327">
        <f t="shared" si="3"/>
        <v>441</v>
      </c>
      <c r="N43" s="210"/>
      <c r="O43" s="25"/>
      <c r="P43" s="25"/>
      <c r="Q43" s="25"/>
      <c r="R43" s="25"/>
      <c r="S43" s="25"/>
      <c r="T43" s="25"/>
      <c r="U43" s="210"/>
      <c r="V43" s="210"/>
      <c r="W43" s="210"/>
      <c r="X43" s="210"/>
      <c r="Y43" s="210"/>
      <c r="Z43" s="210"/>
    </row>
    <row r="44" ht="15.0" customHeight="1">
      <c r="A44" s="597">
        <v>4300.0</v>
      </c>
      <c r="B44" s="439" t="s">
        <v>14128</v>
      </c>
      <c r="C44" s="439">
        <v>1998.0</v>
      </c>
      <c r="D44" s="511">
        <v>36119.0</v>
      </c>
      <c r="E44" s="437" t="s">
        <v>14129</v>
      </c>
      <c r="F44" s="437" t="s">
        <v>14130</v>
      </c>
      <c r="G44" s="437" t="s">
        <v>34</v>
      </c>
      <c r="H44" s="688" t="s">
        <v>234</v>
      </c>
      <c r="I44" s="511">
        <v>36739.0</v>
      </c>
      <c r="J44" s="439">
        <v>8.0</v>
      </c>
      <c r="K44" s="697" t="s">
        <v>344</v>
      </c>
      <c r="L44" s="439" t="s">
        <v>395</v>
      </c>
      <c r="M44" s="330">
        <f t="shared" si="3"/>
        <v>620</v>
      </c>
      <c r="N44" s="210"/>
      <c r="O44" s="338" t="s">
        <v>847</v>
      </c>
      <c r="P44" s="95"/>
      <c r="Q44" s="95"/>
      <c r="R44" s="95"/>
      <c r="S44" s="96"/>
      <c r="T44" s="25"/>
      <c r="U44" s="210"/>
      <c r="V44" s="210"/>
      <c r="W44" s="210"/>
      <c r="X44" s="210"/>
      <c r="Y44" s="210"/>
      <c r="Z44" s="210"/>
    </row>
    <row r="45" ht="13.5" customHeight="1">
      <c r="A45" s="590">
        <v>4400.0</v>
      </c>
      <c r="B45" s="433" t="s">
        <v>14131</v>
      </c>
      <c r="C45" s="433">
        <v>1999.0</v>
      </c>
      <c r="D45" s="508">
        <v>36175.0</v>
      </c>
      <c r="E45" s="431" t="s">
        <v>14132</v>
      </c>
      <c r="F45" s="431" t="s">
        <v>364</v>
      </c>
      <c r="G45" s="431" t="s">
        <v>806</v>
      </c>
      <c r="H45" s="689" t="s">
        <v>13747</v>
      </c>
      <c r="I45" s="508">
        <v>36746.0</v>
      </c>
      <c r="J45" s="433">
        <v>8.0</v>
      </c>
      <c r="K45" s="649" t="s">
        <v>322</v>
      </c>
      <c r="L45" s="431" t="s">
        <v>390</v>
      </c>
      <c r="M45" s="327">
        <f t="shared" si="3"/>
        <v>571</v>
      </c>
      <c r="N45" s="210"/>
      <c r="O45" s="97"/>
      <c r="P45" s="98"/>
      <c r="Q45" s="98"/>
      <c r="R45" s="98"/>
      <c r="S45" s="99"/>
      <c r="T45" s="25"/>
      <c r="U45" s="210"/>
      <c r="V45" s="210"/>
      <c r="W45" s="210"/>
      <c r="X45" s="210"/>
      <c r="Y45" s="210"/>
      <c r="Z45" s="210"/>
    </row>
    <row r="46" ht="12.75" customHeight="1">
      <c r="A46" s="597">
        <v>4500.0</v>
      </c>
      <c r="B46" s="439" t="s">
        <v>14133</v>
      </c>
      <c r="C46" s="439">
        <v>1992.0</v>
      </c>
      <c r="D46" s="511">
        <v>33916.0</v>
      </c>
      <c r="E46" s="437" t="s">
        <v>14134</v>
      </c>
      <c r="F46" s="437" t="s">
        <v>13908</v>
      </c>
      <c r="G46" s="437" t="s">
        <v>430</v>
      </c>
      <c r="H46" s="688" t="s">
        <v>12472</v>
      </c>
      <c r="I46" s="511">
        <v>36748.0</v>
      </c>
      <c r="J46" s="439">
        <v>8.0</v>
      </c>
      <c r="K46" s="649" t="s">
        <v>322</v>
      </c>
      <c r="L46" s="439" t="s">
        <v>390</v>
      </c>
      <c r="M46" s="330">
        <f t="shared" si="3"/>
        <v>2832</v>
      </c>
      <c r="N46" s="210"/>
      <c r="O46" s="348" t="s">
        <v>9</v>
      </c>
      <c r="P46" s="349" t="s">
        <v>107</v>
      </c>
      <c r="Q46" s="350"/>
      <c r="R46" s="351"/>
      <c r="S46" s="352" t="s">
        <v>108</v>
      </c>
      <c r="T46" s="25"/>
      <c r="U46" s="210"/>
      <c r="V46" s="210"/>
      <c r="W46" s="210"/>
      <c r="X46" s="210"/>
      <c r="Y46" s="210"/>
      <c r="Z46" s="210"/>
    </row>
    <row r="47" ht="12.75" customHeight="1">
      <c r="A47" s="590">
        <v>4600.0</v>
      </c>
      <c r="B47" s="433" t="s">
        <v>14135</v>
      </c>
      <c r="C47" s="433">
        <v>1997.0</v>
      </c>
      <c r="D47" s="508">
        <v>35783.0</v>
      </c>
      <c r="E47" s="431" t="s">
        <v>14136</v>
      </c>
      <c r="F47" s="431" t="s">
        <v>13861</v>
      </c>
      <c r="G47" s="431" t="s">
        <v>34</v>
      </c>
      <c r="H47" s="689" t="s">
        <v>952</v>
      </c>
      <c r="I47" s="508">
        <v>36759.0</v>
      </c>
      <c r="J47" s="433">
        <v>8.0</v>
      </c>
      <c r="K47" s="649" t="s">
        <v>322</v>
      </c>
      <c r="L47" s="431" t="s">
        <v>395</v>
      </c>
      <c r="M47" s="327">
        <f t="shared" si="3"/>
        <v>976</v>
      </c>
      <c r="N47" s="210"/>
      <c r="O47" s="364" t="s">
        <v>203</v>
      </c>
      <c r="P47" s="353">
        <f>COUNTIF($J$2:$J$476,"1")</f>
        <v>1</v>
      </c>
      <c r="Q47" s="343"/>
      <c r="R47" s="344"/>
      <c r="S47" s="365">
        <f>(P47/P59)</f>
        <v>0.01219512195</v>
      </c>
      <c r="T47" s="25"/>
      <c r="U47" s="210"/>
      <c r="V47" s="210"/>
      <c r="W47" s="210"/>
      <c r="X47" s="210"/>
      <c r="Y47" s="210"/>
      <c r="Z47" s="210"/>
    </row>
    <row r="48" ht="12.75" customHeight="1">
      <c r="A48" s="597">
        <v>4700.0</v>
      </c>
      <c r="B48" s="439" t="s">
        <v>14137</v>
      </c>
      <c r="C48" s="439">
        <v>1998.0</v>
      </c>
      <c r="D48" s="511">
        <v>36126.0</v>
      </c>
      <c r="E48" s="437" t="s">
        <v>14138</v>
      </c>
      <c r="F48" s="437" t="s">
        <v>933</v>
      </c>
      <c r="G48" s="437" t="s">
        <v>806</v>
      </c>
      <c r="H48" s="688" t="s">
        <v>807</v>
      </c>
      <c r="I48" s="511">
        <v>36774.0</v>
      </c>
      <c r="J48" s="439">
        <v>9.0</v>
      </c>
      <c r="K48" s="697" t="s">
        <v>344</v>
      </c>
      <c r="L48" s="439" t="s">
        <v>395</v>
      </c>
      <c r="M48" s="330">
        <f t="shared" si="3"/>
        <v>648</v>
      </c>
      <c r="N48" s="210"/>
      <c r="O48" s="332" t="s">
        <v>207</v>
      </c>
      <c r="P48" s="355">
        <f>COUNTIF($J$2:$J$476,"2")</f>
        <v>9</v>
      </c>
      <c r="Q48" s="106"/>
      <c r="R48" s="107"/>
      <c r="S48" s="356">
        <f>(P48/P59)</f>
        <v>0.1097560976</v>
      </c>
      <c r="T48" s="25"/>
      <c r="U48" s="210"/>
      <c r="V48" s="210"/>
      <c r="W48" s="210"/>
      <c r="X48" s="210"/>
      <c r="Y48" s="210"/>
      <c r="Z48" s="210"/>
    </row>
    <row r="49" ht="12.75" customHeight="1">
      <c r="A49" s="590">
        <v>4800.0</v>
      </c>
      <c r="B49" s="433" t="s">
        <v>14139</v>
      </c>
      <c r="C49" s="433">
        <v>1992.0</v>
      </c>
      <c r="D49" s="508">
        <v>33948.0</v>
      </c>
      <c r="E49" s="431" t="s">
        <v>14140</v>
      </c>
      <c r="F49" s="431" t="s">
        <v>14141</v>
      </c>
      <c r="G49" s="431" t="s">
        <v>430</v>
      </c>
      <c r="H49" s="689" t="s">
        <v>13760</v>
      </c>
      <c r="I49" s="508">
        <v>36788.0</v>
      </c>
      <c r="J49" s="433">
        <v>9.0</v>
      </c>
      <c r="K49" s="697" t="s">
        <v>344</v>
      </c>
      <c r="L49" s="431" t="s">
        <v>390</v>
      </c>
      <c r="M49" s="327">
        <f t="shared" si="3"/>
        <v>2840</v>
      </c>
      <c r="N49" s="210"/>
      <c r="O49" s="333" t="s">
        <v>213</v>
      </c>
      <c r="P49" s="357">
        <f>COUNTIF($J$2:$J$476,"3")</f>
        <v>1</v>
      </c>
      <c r="Q49" s="106"/>
      <c r="R49" s="107"/>
      <c r="S49" s="354">
        <f>(P49/P59)</f>
        <v>0.01219512195</v>
      </c>
      <c r="T49" s="25"/>
      <c r="U49" s="210"/>
      <c r="V49" s="210"/>
      <c r="W49" s="210"/>
      <c r="X49" s="210"/>
      <c r="Y49" s="210"/>
      <c r="Z49" s="210"/>
    </row>
    <row r="50" ht="12.75" customHeight="1">
      <c r="A50" s="597">
        <v>4900.0</v>
      </c>
      <c r="B50" s="439" t="s">
        <v>14142</v>
      </c>
      <c r="C50" s="439">
        <v>1999.0</v>
      </c>
      <c r="D50" s="511">
        <v>36459.0</v>
      </c>
      <c r="E50" s="437" t="s">
        <v>14143</v>
      </c>
      <c r="F50" s="437" t="s">
        <v>14130</v>
      </c>
      <c r="G50" s="437" t="s">
        <v>707</v>
      </c>
      <c r="H50" s="688" t="s">
        <v>234</v>
      </c>
      <c r="I50" s="511">
        <v>36790.0</v>
      </c>
      <c r="J50" s="439">
        <v>9.0</v>
      </c>
      <c r="K50" s="650" t="s">
        <v>309</v>
      </c>
      <c r="L50" s="439" t="s">
        <v>390</v>
      </c>
      <c r="M50" s="330">
        <f t="shared" si="3"/>
        <v>331</v>
      </c>
      <c r="N50" s="210"/>
      <c r="O50" s="332" t="s">
        <v>219</v>
      </c>
      <c r="P50" s="355">
        <f>COUNTIF($J$2:$J$476,"4")</f>
        <v>4</v>
      </c>
      <c r="Q50" s="106"/>
      <c r="R50" s="107"/>
      <c r="S50" s="356">
        <f>(P50/P59)</f>
        <v>0.0487804878</v>
      </c>
      <c r="T50" s="25"/>
      <c r="U50" s="210"/>
      <c r="V50" s="210"/>
      <c r="W50" s="210"/>
      <c r="X50" s="210"/>
      <c r="Y50" s="210"/>
      <c r="Z50" s="210"/>
    </row>
    <row r="51" ht="12.75" customHeight="1">
      <c r="A51" s="590">
        <v>5000.0</v>
      </c>
      <c r="B51" s="433" t="s">
        <v>14144</v>
      </c>
      <c r="C51" s="433">
        <v>1998.0</v>
      </c>
      <c r="D51" s="508">
        <v>36035.0</v>
      </c>
      <c r="E51" s="431" t="s">
        <v>14145</v>
      </c>
      <c r="F51" s="431" t="s">
        <v>14146</v>
      </c>
      <c r="G51" s="431" t="s">
        <v>707</v>
      </c>
      <c r="H51" s="689" t="s">
        <v>251</v>
      </c>
      <c r="I51" s="508">
        <v>36794.0</v>
      </c>
      <c r="J51" s="433">
        <v>9.0</v>
      </c>
      <c r="K51" s="697" t="s">
        <v>344</v>
      </c>
      <c r="L51" s="431" t="s">
        <v>395</v>
      </c>
      <c r="M51" s="327">
        <f t="shared" si="3"/>
        <v>759</v>
      </c>
      <c r="N51" s="210"/>
      <c r="O51" s="333" t="s">
        <v>223</v>
      </c>
      <c r="P51" s="357">
        <f>COUNTIF($J$2:$J$476,"5")</f>
        <v>9</v>
      </c>
      <c r="Q51" s="106"/>
      <c r="R51" s="107"/>
      <c r="S51" s="354">
        <f>(P51/P59)</f>
        <v>0.1097560976</v>
      </c>
      <c r="T51" s="25"/>
      <c r="U51" s="210"/>
      <c r="V51" s="210"/>
      <c r="W51" s="210"/>
      <c r="X51" s="210"/>
      <c r="Y51" s="210"/>
      <c r="Z51" s="210"/>
    </row>
    <row r="52" ht="12.75" customHeight="1">
      <c r="A52" s="597">
        <v>5100.0</v>
      </c>
      <c r="B52" s="439" t="s">
        <v>14147</v>
      </c>
      <c r="C52" s="439">
        <v>1999.0</v>
      </c>
      <c r="D52" s="511">
        <v>36191.0</v>
      </c>
      <c r="E52" s="437" t="s">
        <v>14148</v>
      </c>
      <c r="F52" s="437" t="s">
        <v>11867</v>
      </c>
      <c r="G52" s="437" t="s">
        <v>806</v>
      </c>
      <c r="H52" s="688" t="s">
        <v>11868</v>
      </c>
      <c r="I52" s="511">
        <v>36805.0</v>
      </c>
      <c r="J52" s="439">
        <v>10.0</v>
      </c>
      <c r="K52" s="697" t="s">
        <v>344</v>
      </c>
      <c r="L52" s="439" t="s">
        <v>399</v>
      </c>
      <c r="M52" s="330">
        <f t="shared" si="3"/>
        <v>614</v>
      </c>
      <c r="N52" s="210"/>
      <c r="O52" s="332" t="s">
        <v>229</v>
      </c>
      <c r="P52" s="355">
        <f>COUNTIF($J$2:$J$476,"6")</f>
        <v>7</v>
      </c>
      <c r="Q52" s="106"/>
      <c r="R52" s="107"/>
      <c r="S52" s="356">
        <f>(P52/P59)</f>
        <v>0.08536585366</v>
      </c>
      <c r="T52" s="25"/>
      <c r="U52" s="210"/>
      <c r="V52" s="210"/>
      <c r="W52" s="210"/>
      <c r="X52" s="210"/>
      <c r="Y52" s="210"/>
      <c r="Z52" s="210"/>
    </row>
    <row r="53" ht="12.75" customHeight="1">
      <c r="A53" s="590">
        <v>5200.0</v>
      </c>
      <c r="B53" s="433" t="s">
        <v>14149</v>
      </c>
      <c r="C53" s="433">
        <v>1999.0</v>
      </c>
      <c r="D53" s="508">
        <v>36448.0</v>
      </c>
      <c r="E53" s="431" t="s">
        <v>14150</v>
      </c>
      <c r="F53" s="431" t="s">
        <v>14151</v>
      </c>
      <c r="G53" s="431" t="s">
        <v>806</v>
      </c>
      <c r="H53" s="689" t="s">
        <v>807</v>
      </c>
      <c r="I53" s="508">
        <v>36808.0</v>
      </c>
      <c r="J53" s="433">
        <v>10.0</v>
      </c>
      <c r="K53" s="647" t="s">
        <v>293</v>
      </c>
      <c r="L53" s="431" t="s">
        <v>390</v>
      </c>
      <c r="M53" s="327">
        <f t="shared" si="3"/>
        <v>360</v>
      </c>
      <c r="N53" s="210"/>
      <c r="O53" s="333" t="s">
        <v>235</v>
      </c>
      <c r="P53" s="357">
        <f>COUNTIF($J$2:$J$476,"7")</f>
        <v>9</v>
      </c>
      <c r="Q53" s="106"/>
      <c r="R53" s="107"/>
      <c r="S53" s="354">
        <f>(P53/P59)</f>
        <v>0.1097560976</v>
      </c>
      <c r="T53" s="25"/>
      <c r="U53" s="210"/>
      <c r="V53" s="210"/>
      <c r="W53" s="210"/>
      <c r="X53" s="210"/>
      <c r="Y53" s="210"/>
      <c r="Z53" s="210"/>
    </row>
    <row r="54" ht="12.75" customHeight="1">
      <c r="A54" s="597">
        <v>5300.0</v>
      </c>
      <c r="B54" s="439" t="s">
        <v>14152</v>
      </c>
      <c r="C54" s="439">
        <v>1999.0</v>
      </c>
      <c r="D54" s="511">
        <v>36311.0</v>
      </c>
      <c r="E54" s="437" t="s">
        <v>14153</v>
      </c>
      <c r="F54" s="437" t="s">
        <v>2825</v>
      </c>
      <c r="G54" s="437" t="s">
        <v>806</v>
      </c>
      <c r="H54" s="688" t="s">
        <v>1404</v>
      </c>
      <c r="I54" s="511">
        <v>36809.0</v>
      </c>
      <c r="J54" s="439">
        <v>10.0</v>
      </c>
      <c r="K54" s="697" t="s">
        <v>344</v>
      </c>
      <c r="L54" s="439" t="s">
        <v>395</v>
      </c>
      <c r="M54" s="330">
        <f t="shared" si="3"/>
        <v>498</v>
      </c>
      <c r="N54" s="210"/>
      <c r="O54" s="332" t="s">
        <v>239</v>
      </c>
      <c r="P54" s="355">
        <f>COUNTIF($J$2:$J$476,"8")</f>
        <v>6</v>
      </c>
      <c r="Q54" s="106"/>
      <c r="R54" s="107"/>
      <c r="S54" s="356">
        <f>(P54/P59)</f>
        <v>0.07317073171</v>
      </c>
      <c r="T54" s="25"/>
      <c r="U54" s="210"/>
      <c r="V54" s="210"/>
      <c r="W54" s="210"/>
      <c r="X54" s="210"/>
      <c r="Y54" s="210"/>
      <c r="Z54" s="210"/>
    </row>
    <row r="55" ht="12.75" customHeight="1">
      <c r="A55" s="590">
        <v>5400.0</v>
      </c>
      <c r="B55" s="433" t="s">
        <v>14154</v>
      </c>
      <c r="C55" s="433">
        <v>1997.0</v>
      </c>
      <c r="D55" s="508">
        <v>35764.0</v>
      </c>
      <c r="E55" s="431" t="s">
        <v>14155</v>
      </c>
      <c r="F55" s="431" t="s">
        <v>11839</v>
      </c>
      <c r="G55" s="431" t="s">
        <v>806</v>
      </c>
      <c r="H55" s="689" t="s">
        <v>6362</v>
      </c>
      <c r="I55" s="508">
        <v>36812.0</v>
      </c>
      <c r="J55" s="433">
        <v>10.0</v>
      </c>
      <c r="K55" s="697" t="s">
        <v>344</v>
      </c>
      <c r="L55" s="431" t="s">
        <v>395</v>
      </c>
      <c r="M55" s="327">
        <f t="shared" si="3"/>
        <v>1048</v>
      </c>
      <c r="N55" s="210"/>
      <c r="O55" s="333" t="s">
        <v>245</v>
      </c>
      <c r="P55" s="357">
        <f>COUNTIF($J$2:$J$476,"9")</f>
        <v>4</v>
      </c>
      <c r="Q55" s="106"/>
      <c r="R55" s="107"/>
      <c r="S55" s="354">
        <f>(P55/P59)</f>
        <v>0.0487804878</v>
      </c>
      <c r="T55" s="25"/>
      <c r="U55" s="210"/>
      <c r="V55" s="210"/>
      <c r="W55" s="210"/>
      <c r="X55" s="210"/>
      <c r="Y55" s="210"/>
      <c r="Z55" s="210"/>
    </row>
    <row r="56" ht="12.75" customHeight="1">
      <c r="A56" s="597">
        <v>5500.0</v>
      </c>
      <c r="B56" s="439" t="s">
        <v>14156</v>
      </c>
      <c r="C56" s="439">
        <v>1999.0</v>
      </c>
      <c r="D56" s="511">
        <v>36287.0</v>
      </c>
      <c r="E56" s="437" t="s">
        <v>14157</v>
      </c>
      <c r="F56" s="437" t="s">
        <v>2643</v>
      </c>
      <c r="G56" s="437" t="s">
        <v>430</v>
      </c>
      <c r="H56" s="688" t="s">
        <v>13612</v>
      </c>
      <c r="I56" s="511">
        <v>36823.0</v>
      </c>
      <c r="J56" s="439">
        <v>10.0</v>
      </c>
      <c r="K56" s="649" t="s">
        <v>322</v>
      </c>
      <c r="L56" s="439" t="s">
        <v>395</v>
      </c>
      <c r="M56" s="330">
        <f t="shared" si="3"/>
        <v>536</v>
      </c>
      <c r="N56" s="210"/>
      <c r="O56" s="332" t="s">
        <v>252</v>
      </c>
      <c r="P56" s="355">
        <f>COUNTIF($J$2:$J$476,"10")</f>
        <v>10</v>
      </c>
      <c r="Q56" s="106"/>
      <c r="R56" s="107"/>
      <c r="S56" s="356">
        <f>(P56/P59)</f>
        <v>0.1219512195</v>
      </c>
      <c r="T56" s="25"/>
      <c r="U56" s="210"/>
      <c r="V56" s="210"/>
      <c r="W56" s="210"/>
      <c r="X56" s="210"/>
      <c r="Y56" s="210"/>
      <c r="Z56" s="210"/>
    </row>
    <row r="57" ht="12.75" customHeight="1">
      <c r="A57" s="590">
        <v>5600.0</v>
      </c>
      <c r="B57" s="433" t="s">
        <v>14158</v>
      </c>
      <c r="C57" s="433">
        <v>1996.0</v>
      </c>
      <c r="D57" s="508">
        <v>35095.0</v>
      </c>
      <c r="E57" s="431" t="s">
        <v>14159</v>
      </c>
      <c r="F57" s="431" t="s">
        <v>13819</v>
      </c>
      <c r="G57" s="431" t="s">
        <v>430</v>
      </c>
      <c r="H57" s="689" t="s">
        <v>18</v>
      </c>
      <c r="I57" s="508">
        <v>36823.0</v>
      </c>
      <c r="J57" s="433">
        <v>10.0</v>
      </c>
      <c r="K57" s="650" t="s">
        <v>309</v>
      </c>
      <c r="L57" s="431" t="s">
        <v>390</v>
      </c>
      <c r="M57" s="327">
        <f t="shared" si="3"/>
        <v>1728</v>
      </c>
      <c r="N57" s="210"/>
      <c r="O57" s="333" t="s">
        <v>258</v>
      </c>
      <c r="P57" s="357">
        <f>COUNTIF($J$2:$J$476,"11")</f>
        <v>9</v>
      </c>
      <c r="Q57" s="106"/>
      <c r="R57" s="107"/>
      <c r="S57" s="354">
        <f>(P57/P59)</f>
        <v>0.1097560976</v>
      </c>
      <c r="T57" s="25"/>
      <c r="U57" s="210"/>
      <c r="V57" s="210"/>
      <c r="W57" s="210"/>
      <c r="X57" s="210"/>
      <c r="Y57" s="210"/>
      <c r="Z57" s="210"/>
    </row>
    <row r="58" ht="12.75" customHeight="1">
      <c r="A58" s="597">
        <v>5700.0</v>
      </c>
      <c r="B58" s="439" t="s">
        <v>14160</v>
      </c>
      <c r="C58" s="439">
        <v>1997.0</v>
      </c>
      <c r="D58" s="511">
        <v>35791.0</v>
      </c>
      <c r="E58" s="437" t="s">
        <v>14161</v>
      </c>
      <c r="F58" s="437" t="s">
        <v>14078</v>
      </c>
      <c r="G58" s="437" t="s">
        <v>707</v>
      </c>
      <c r="H58" s="688" t="s">
        <v>13409</v>
      </c>
      <c r="I58" s="511">
        <v>36824.0</v>
      </c>
      <c r="J58" s="439">
        <v>10.0</v>
      </c>
      <c r="K58" s="650" t="s">
        <v>309</v>
      </c>
      <c r="L58" s="439" t="s">
        <v>395</v>
      </c>
      <c r="M58" s="330">
        <f t="shared" si="3"/>
        <v>1033</v>
      </c>
      <c r="N58" s="210"/>
      <c r="O58" s="366" t="s">
        <v>264</v>
      </c>
      <c r="P58" s="355">
        <f>COUNTIF($J$2:$J$476,"12")</f>
        <v>13</v>
      </c>
      <c r="Q58" s="106"/>
      <c r="R58" s="107"/>
      <c r="S58" s="367">
        <f>(P58/P59)</f>
        <v>0.1585365854</v>
      </c>
      <c r="T58" s="25"/>
      <c r="U58" s="210"/>
      <c r="V58" s="210"/>
      <c r="W58" s="210"/>
      <c r="X58" s="210"/>
      <c r="Y58" s="210"/>
      <c r="Z58" s="210"/>
    </row>
    <row r="59" ht="12.75" customHeight="1">
      <c r="A59" s="590">
        <v>5800.0</v>
      </c>
      <c r="B59" s="433" t="s">
        <v>14162</v>
      </c>
      <c r="C59" s="433">
        <v>1998.0</v>
      </c>
      <c r="D59" s="508">
        <v>35856.0</v>
      </c>
      <c r="E59" s="431" t="s">
        <v>14163</v>
      </c>
      <c r="F59" s="431" t="s">
        <v>10055</v>
      </c>
      <c r="G59" s="431" t="s">
        <v>430</v>
      </c>
      <c r="H59" s="689" t="s">
        <v>10288</v>
      </c>
      <c r="I59" s="508">
        <v>36825.0</v>
      </c>
      <c r="J59" s="433">
        <v>10.0</v>
      </c>
      <c r="K59" s="649" t="s">
        <v>322</v>
      </c>
      <c r="L59" s="431" t="s">
        <v>395</v>
      </c>
      <c r="M59" s="327">
        <f t="shared" si="3"/>
        <v>969</v>
      </c>
      <c r="N59" s="210"/>
      <c r="O59" s="359" t="s">
        <v>268</v>
      </c>
      <c r="P59" s="360">
        <f>SUM(P47:R58)</f>
        <v>82</v>
      </c>
      <c r="Q59" s="361"/>
      <c r="R59" s="362"/>
      <c r="S59" s="363">
        <f>SUM(S47:S58)</f>
        <v>1</v>
      </c>
      <c r="T59" s="25"/>
      <c r="U59" s="210"/>
      <c r="V59" s="210"/>
      <c r="W59" s="210"/>
      <c r="X59" s="210"/>
      <c r="Y59" s="210"/>
      <c r="Z59" s="210"/>
    </row>
    <row r="60" ht="12.75" customHeight="1">
      <c r="A60" s="597">
        <v>5900.0</v>
      </c>
      <c r="B60" s="439" t="s">
        <v>14164</v>
      </c>
      <c r="C60" s="439">
        <v>1999.0</v>
      </c>
      <c r="D60" s="511">
        <v>36268.0</v>
      </c>
      <c r="E60" s="437" t="s">
        <v>14165</v>
      </c>
      <c r="F60" s="437" t="s">
        <v>14166</v>
      </c>
      <c r="G60" s="437" t="s">
        <v>430</v>
      </c>
      <c r="H60" s="688" t="s">
        <v>14167</v>
      </c>
      <c r="I60" s="511">
        <v>36825.0</v>
      </c>
      <c r="J60" s="439">
        <v>10.0</v>
      </c>
      <c r="K60" s="649" t="s">
        <v>322</v>
      </c>
      <c r="L60" s="439" t="s">
        <v>390</v>
      </c>
      <c r="M60" s="330">
        <f t="shared" si="3"/>
        <v>557</v>
      </c>
      <c r="N60" s="210"/>
      <c r="O60" s="25"/>
      <c r="P60" s="25"/>
      <c r="Q60" s="25"/>
      <c r="R60" s="25"/>
      <c r="S60" s="25"/>
      <c r="T60" s="25"/>
      <c r="U60" s="210"/>
      <c r="V60" s="210"/>
      <c r="W60" s="210"/>
      <c r="X60" s="210"/>
      <c r="Y60" s="210"/>
      <c r="Z60" s="210"/>
    </row>
    <row r="61" ht="13.5" customHeight="1">
      <c r="A61" s="590">
        <v>6000.0</v>
      </c>
      <c r="B61" s="433" t="s">
        <v>14168</v>
      </c>
      <c r="C61" s="433">
        <v>1998.0</v>
      </c>
      <c r="D61" s="508">
        <v>35921.0</v>
      </c>
      <c r="E61" s="431" t="s">
        <v>14169</v>
      </c>
      <c r="F61" s="431" t="s">
        <v>14170</v>
      </c>
      <c r="G61" s="431" t="s">
        <v>430</v>
      </c>
      <c r="H61" s="689" t="s">
        <v>2332</v>
      </c>
      <c r="I61" s="508">
        <v>36825.0</v>
      </c>
      <c r="J61" s="433">
        <v>10.0</v>
      </c>
      <c r="K61" s="697" t="s">
        <v>344</v>
      </c>
      <c r="L61" s="431" t="s">
        <v>399</v>
      </c>
      <c r="M61" s="327">
        <f t="shared" si="3"/>
        <v>904</v>
      </c>
      <c r="N61" s="210"/>
      <c r="O61" s="368" t="s">
        <v>278</v>
      </c>
      <c r="P61" s="95"/>
      <c r="Q61" s="95"/>
      <c r="R61" s="95"/>
      <c r="S61" s="95"/>
      <c r="T61" s="96"/>
      <c r="U61" s="210"/>
      <c r="V61" s="210"/>
      <c r="W61" s="210"/>
      <c r="X61" s="210"/>
      <c r="Y61" s="210"/>
      <c r="Z61" s="210"/>
    </row>
    <row r="62" ht="12.75" customHeight="1">
      <c r="A62" s="597">
        <v>6100.0</v>
      </c>
      <c r="B62" s="439" t="s">
        <v>14171</v>
      </c>
      <c r="C62" s="439">
        <v>1999.0</v>
      </c>
      <c r="D62" s="511">
        <v>36168.0</v>
      </c>
      <c r="E62" s="437" t="s">
        <v>14172</v>
      </c>
      <c r="F62" s="437" t="s">
        <v>5603</v>
      </c>
      <c r="G62" s="437" t="s">
        <v>34</v>
      </c>
      <c r="H62" s="688" t="s">
        <v>13760</v>
      </c>
      <c r="I62" s="511">
        <v>36838.0</v>
      </c>
      <c r="J62" s="439">
        <v>11.0</v>
      </c>
      <c r="K62" s="649" t="s">
        <v>322</v>
      </c>
      <c r="L62" s="439" t="s">
        <v>390</v>
      </c>
      <c r="M62" s="330">
        <f t="shared" si="3"/>
        <v>670</v>
      </c>
      <c r="N62" s="210"/>
      <c r="O62" s="97"/>
      <c r="P62" s="98"/>
      <c r="Q62" s="98"/>
      <c r="R62" s="98"/>
      <c r="S62" s="98"/>
      <c r="T62" s="99"/>
      <c r="U62" s="210"/>
      <c r="V62" s="210"/>
      <c r="W62" s="210"/>
      <c r="X62" s="210"/>
      <c r="Y62" s="210"/>
      <c r="Z62" s="210"/>
    </row>
    <row r="63" ht="12.75" customHeight="1">
      <c r="A63" s="590">
        <v>6200.0</v>
      </c>
      <c r="B63" s="433" t="s">
        <v>14173</v>
      </c>
      <c r="C63" s="433">
        <v>1997.0</v>
      </c>
      <c r="D63" s="508">
        <v>35795.0</v>
      </c>
      <c r="E63" s="431" t="s">
        <v>14174</v>
      </c>
      <c r="F63" s="431" t="s">
        <v>13771</v>
      </c>
      <c r="G63" s="431" t="s">
        <v>430</v>
      </c>
      <c r="H63" s="689" t="s">
        <v>251</v>
      </c>
      <c r="I63" s="508">
        <v>36838.0</v>
      </c>
      <c r="J63" s="433">
        <v>11.0</v>
      </c>
      <c r="K63" s="649" t="s">
        <v>322</v>
      </c>
      <c r="L63" s="431" t="s">
        <v>399</v>
      </c>
      <c r="M63" s="327">
        <f t="shared" si="3"/>
        <v>1043</v>
      </c>
      <c r="N63" s="210"/>
      <c r="O63" s="369" t="s">
        <v>288</v>
      </c>
      <c r="P63" s="370"/>
      <c r="Q63" s="370"/>
      <c r="R63" s="371"/>
      <c r="S63" s="531" t="s">
        <v>289</v>
      </c>
      <c r="T63" s="532" t="s">
        <v>108</v>
      </c>
      <c r="U63" s="210"/>
      <c r="V63" s="210"/>
      <c r="W63" s="210"/>
      <c r="X63" s="210"/>
      <c r="Y63" s="210"/>
      <c r="Z63" s="210"/>
    </row>
    <row r="64" ht="12.75" customHeight="1">
      <c r="A64" s="597">
        <v>6300.0</v>
      </c>
      <c r="B64" s="439" t="s">
        <v>14175</v>
      </c>
      <c r="C64" s="439">
        <v>1997.0</v>
      </c>
      <c r="D64" s="511">
        <v>35521.0</v>
      </c>
      <c r="E64" s="437" t="s">
        <v>14176</v>
      </c>
      <c r="F64" s="437" t="s">
        <v>965</v>
      </c>
      <c r="G64" s="437" t="s">
        <v>806</v>
      </c>
      <c r="H64" s="688" t="s">
        <v>13760</v>
      </c>
      <c r="I64" s="511">
        <v>36847.0</v>
      </c>
      <c r="J64" s="439">
        <v>11.0</v>
      </c>
      <c r="K64" s="650" t="s">
        <v>309</v>
      </c>
      <c r="L64" s="439" t="s">
        <v>390</v>
      </c>
      <c r="M64" s="330">
        <f t="shared" si="3"/>
        <v>1326</v>
      </c>
      <c r="N64" s="210"/>
      <c r="O64" s="533" t="s">
        <v>293</v>
      </c>
      <c r="P64" s="534"/>
      <c r="Q64" s="534"/>
      <c r="R64" s="535"/>
      <c r="S64" s="376">
        <f>COUNTIF($K$1:$K$494,"I - Extremamente tóxico")</f>
        <v>9</v>
      </c>
      <c r="T64" s="377">
        <f>(S64/S76)</f>
        <v>0.1097560976</v>
      </c>
      <c r="U64" s="210"/>
      <c r="V64" s="210"/>
      <c r="W64" s="210"/>
      <c r="X64" s="210"/>
      <c r="Y64" s="210"/>
      <c r="Z64" s="210"/>
    </row>
    <row r="65" ht="12.75" customHeight="1">
      <c r="A65" s="590">
        <v>6400.0</v>
      </c>
      <c r="B65" s="433" t="s">
        <v>14177</v>
      </c>
      <c r="C65" s="433">
        <v>1999.0</v>
      </c>
      <c r="D65" s="508">
        <v>36453.0</v>
      </c>
      <c r="E65" s="431" t="s">
        <v>14178</v>
      </c>
      <c r="F65" s="431" t="s">
        <v>4171</v>
      </c>
      <c r="G65" s="431" t="s">
        <v>806</v>
      </c>
      <c r="H65" s="689" t="s">
        <v>807</v>
      </c>
      <c r="I65" s="508">
        <v>36850.0</v>
      </c>
      <c r="J65" s="433">
        <v>11.0</v>
      </c>
      <c r="K65" s="649" t="s">
        <v>322</v>
      </c>
      <c r="L65" s="431" t="s">
        <v>395</v>
      </c>
      <c r="M65" s="327">
        <f t="shared" si="3"/>
        <v>397</v>
      </c>
      <c r="N65" s="210"/>
      <c r="O65" s="378" t="s">
        <v>297</v>
      </c>
      <c r="P65" s="379"/>
      <c r="Q65" s="379"/>
      <c r="R65" s="380"/>
      <c r="S65" s="381">
        <f>COUNTIF($K$2:$K$476,"Categoria 1 - Produto Extremamente Tóxico")</f>
        <v>0</v>
      </c>
      <c r="T65" s="382">
        <f>(S65/S76)</f>
        <v>0</v>
      </c>
      <c r="U65" s="210"/>
      <c r="V65" s="210"/>
      <c r="W65" s="210"/>
      <c r="X65" s="210"/>
      <c r="Y65" s="210"/>
      <c r="Z65" s="210"/>
    </row>
    <row r="66" ht="12.75" customHeight="1">
      <c r="A66" s="597">
        <v>6500.0</v>
      </c>
      <c r="B66" s="439" t="s">
        <v>14179</v>
      </c>
      <c r="C66" s="439">
        <v>1996.0</v>
      </c>
      <c r="D66" s="511">
        <v>35339.0</v>
      </c>
      <c r="E66" s="437" t="s">
        <v>14180</v>
      </c>
      <c r="F66" s="437" t="s">
        <v>1120</v>
      </c>
      <c r="G66" s="437" t="s">
        <v>806</v>
      </c>
      <c r="H66" s="688" t="s">
        <v>7752</v>
      </c>
      <c r="I66" s="511">
        <v>36850.0</v>
      </c>
      <c r="J66" s="439">
        <v>11.0</v>
      </c>
      <c r="K66" s="649" t="s">
        <v>322</v>
      </c>
      <c r="L66" s="439" t="s">
        <v>395</v>
      </c>
      <c r="M66" s="330">
        <f t="shared" si="3"/>
        <v>1511</v>
      </c>
      <c r="N66" s="210"/>
      <c r="O66" s="378" t="s">
        <v>302</v>
      </c>
      <c r="P66" s="379"/>
      <c r="Q66" s="379"/>
      <c r="R66" s="380"/>
      <c r="S66" s="381">
        <f>COUNTIF($K$2:$K$476,"Categoria 2 - Produto Altamente Tóxico")</f>
        <v>0</v>
      </c>
      <c r="T66" s="382">
        <f>(S66/S76)</f>
        <v>0</v>
      </c>
      <c r="U66" s="210"/>
      <c r="V66" s="210"/>
      <c r="W66" s="210"/>
      <c r="X66" s="210"/>
      <c r="Y66" s="210"/>
      <c r="Z66" s="210"/>
    </row>
    <row r="67" ht="12.75" customHeight="1">
      <c r="A67" s="590">
        <v>6600.0</v>
      </c>
      <c r="B67" s="433" t="s">
        <v>14181</v>
      </c>
      <c r="C67" s="433">
        <v>1999.0</v>
      </c>
      <c r="D67" s="508">
        <v>36374.0</v>
      </c>
      <c r="E67" s="431" t="s">
        <v>14182</v>
      </c>
      <c r="F67" s="431" t="s">
        <v>14183</v>
      </c>
      <c r="G67" s="431" t="s">
        <v>725</v>
      </c>
      <c r="H67" s="689" t="s">
        <v>7905</v>
      </c>
      <c r="I67" s="508">
        <v>36851.0</v>
      </c>
      <c r="J67" s="433">
        <v>11.0</v>
      </c>
      <c r="K67" s="697" t="s">
        <v>344</v>
      </c>
      <c r="L67" s="431" t="s">
        <v>399</v>
      </c>
      <c r="M67" s="327">
        <f t="shared" si="3"/>
        <v>477</v>
      </c>
      <c r="N67" s="210"/>
      <c r="O67" s="383" t="s">
        <v>309</v>
      </c>
      <c r="P67" s="379"/>
      <c r="Q67" s="379"/>
      <c r="R67" s="380"/>
      <c r="S67" s="384">
        <f>COUNTIF($K$2:$K$476,"II - Altamente tóxico")</f>
        <v>17</v>
      </c>
      <c r="T67" s="385">
        <f>(S67/S76)</f>
        <v>0.2073170732</v>
      </c>
      <c r="U67" s="210"/>
      <c r="V67" s="210"/>
      <c r="W67" s="210"/>
      <c r="X67" s="210"/>
      <c r="Y67" s="210"/>
      <c r="Z67" s="210"/>
    </row>
    <row r="68" ht="12.75" customHeight="1">
      <c r="A68" s="597">
        <v>6700.0</v>
      </c>
      <c r="B68" s="439"/>
      <c r="C68" s="439">
        <v>2000.0</v>
      </c>
      <c r="D68" s="511"/>
      <c r="E68" s="437" t="s">
        <v>14184</v>
      </c>
      <c r="F68" s="437" t="s">
        <v>4171</v>
      </c>
      <c r="G68" s="437" t="s">
        <v>806</v>
      </c>
      <c r="H68" s="688" t="s">
        <v>807</v>
      </c>
      <c r="I68" s="511">
        <v>36852.0</v>
      </c>
      <c r="J68" s="439">
        <v>11.0</v>
      </c>
      <c r="K68" s="649" t="s">
        <v>322</v>
      </c>
      <c r="L68" s="439" t="s">
        <v>395</v>
      </c>
      <c r="M68" s="330"/>
      <c r="N68" s="210"/>
      <c r="O68" s="383" t="s">
        <v>316</v>
      </c>
      <c r="P68" s="379"/>
      <c r="Q68" s="379"/>
      <c r="R68" s="380"/>
      <c r="S68" s="384">
        <f>COUNTIF($K$2:$K$476,"Categoria 3 - Produto Moderadamente Tóxico")</f>
        <v>0</v>
      </c>
      <c r="T68" s="385">
        <f>(S68/S76)</f>
        <v>0</v>
      </c>
      <c r="U68" s="210"/>
      <c r="V68" s="210"/>
      <c r="W68" s="210"/>
      <c r="X68" s="210"/>
      <c r="Y68" s="210"/>
      <c r="Z68" s="210"/>
    </row>
    <row r="69" ht="12.75" customHeight="1">
      <c r="A69" s="590">
        <v>6800.0</v>
      </c>
      <c r="B69" s="433" t="s">
        <v>14185</v>
      </c>
      <c r="C69" s="433">
        <v>1994.0</v>
      </c>
      <c r="D69" s="508">
        <v>34638.0</v>
      </c>
      <c r="E69" s="431" t="s">
        <v>14186</v>
      </c>
      <c r="F69" s="431" t="s">
        <v>314</v>
      </c>
      <c r="G69" s="431" t="s">
        <v>806</v>
      </c>
      <c r="H69" s="689" t="s">
        <v>11872</v>
      </c>
      <c r="I69" s="508">
        <v>36853.0</v>
      </c>
      <c r="J69" s="433">
        <v>11.0</v>
      </c>
      <c r="K69" s="697" t="s">
        <v>344</v>
      </c>
      <c r="L69" s="431" t="s">
        <v>395</v>
      </c>
      <c r="M69" s="327">
        <f>I69-D69</f>
        <v>2215</v>
      </c>
      <c r="N69" s="210"/>
      <c r="O69" s="386" t="s">
        <v>322</v>
      </c>
      <c r="P69" s="379"/>
      <c r="Q69" s="379"/>
      <c r="R69" s="380"/>
      <c r="S69" s="387">
        <f>COUNTIF($K$2:$K$476,"III - Medianamente tóxico")</f>
        <v>34</v>
      </c>
      <c r="T69" s="388">
        <f>(S69/S76)</f>
        <v>0.4146341463</v>
      </c>
      <c r="U69" s="210"/>
      <c r="V69" s="210"/>
      <c r="W69" s="210"/>
      <c r="X69" s="210"/>
      <c r="Y69" s="210"/>
      <c r="Z69" s="210"/>
    </row>
    <row r="70" ht="12.75" customHeight="1">
      <c r="A70" s="597">
        <v>6900.0</v>
      </c>
      <c r="B70" s="439"/>
      <c r="C70" s="439"/>
      <c r="D70" s="511"/>
      <c r="E70" s="437" t="s">
        <v>14187</v>
      </c>
      <c r="F70" s="437" t="s">
        <v>12754</v>
      </c>
      <c r="G70" s="437" t="s">
        <v>806</v>
      </c>
      <c r="H70" s="688" t="s">
        <v>251</v>
      </c>
      <c r="I70" s="511">
        <v>36853.0</v>
      </c>
      <c r="J70" s="439">
        <v>11.0</v>
      </c>
      <c r="K70" s="697" t="s">
        <v>344</v>
      </c>
      <c r="L70" s="439" t="s">
        <v>390</v>
      </c>
      <c r="M70" s="330"/>
      <c r="N70" s="210"/>
      <c r="O70" s="386" t="s">
        <v>329</v>
      </c>
      <c r="P70" s="379"/>
      <c r="Q70" s="379"/>
      <c r="R70" s="380"/>
      <c r="S70" s="387">
        <f>COUNTIF($K$2:$K$476,"Categoria 4 - Produto Pouco Tóxico")</f>
        <v>0</v>
      </c>
      <c r="T70" s="388">
        <f>(S70/S76)</f>
        <v>0</v>
      </c>
      <c r="U70" s="210"/>
      <c r="V70" s="210"/>
      <c r="W70" s="210"/>
      <c r="X70" s="210"/>
      <c r="Y70" s="210"/>
      <c r="Z70" s="210"/>
    </row>
    <row r="71" ht="12.75" customHeight="1">
      <c r="A71" s="590">
        <v>7000.0</v>
      </c>
      <c r="B71" s="433" t="s">
        <v>14188</v>
      </c>
      <c r="C71" s="433">
        <v>1999.0</v>
      </c>
      <c r="D71" s="508">
        <v>36309.0</v>
      </c>
      <c r="E71" s="431" t="s">
        <v>249</v>
      </c>
      <c r="F71" s="431" t="s">
        <v>14189</v>
      </c>
      <c r="G71" s="431" t="s">
        <v>430</v>
      </c>
      <c r="H71" s="689" t="s">
        <v>251</v>
      </c>
      <c r="I71" s="508">
        <v>36868.0</v>
      </c>
      <c r="J71" s="433">
        <v>12.0</v>
      </c>
      <c r="K71" s="649" t="s">
        <v>322</v>
      </c>
      <c r="L71" s="431" t="s">
        <v>390</v>
      </c>
      <c r="M71" s="327">
        <f t="shared" ref="M71:M77" si="4">I71-D71</f>
        <v>559</v>
      </c>
      <c r="N71" s="210"/>
      <c r="O71" s="386" t="s">
        <v>336</v>
      </c>
      <c r="P71" s="379"/>
      <c r="Q71" s="379"/>
      <c r="R71" s="380"/>
      <c r="S71" s="387">
        <f>COUNTIF($K$2:$K$476,"Categoria 5 - Produto Improvável de Causar Dano Agudo")</f>
        <v>0</v>
      </c>
      <c r="T71" s="388">
        <f>(S71/S76)</f>
        <v>0</v>
      </c>
      <c r="U71" s="210"/>
      <c r="V71" s="210"/>
      <c r="W71" s="210"/>
      <c r="X71" s="210"/>
      <c r="Y71" s="210"/>
      <c r="Z71" s="210"/>
    </row>
    <row r="72" ht="12.75" customHeight="1">
      <c r="A72" s="597">
        <v>7100.0</v>
      </c>
      <c r="B72" s="439" t="s">
        <v>14190</v>
      </c>
      <c r="C72" s="439">
        <v>1999.0</v>
      </c>
      <c r="D72" s="511">
        <v>36333.0</v>
      </c>
      <c r="E72" s="437" t="s">
        <v>14191</v>
      </c>
      <c r="F72" s="437" t="s">
        <v>364</v>
      </c>
      <c r="G72" s="437" t="s">
        <v>806</v>
      </c>
      <c r="H72" s="688" t="s">
        <v>234</v>
      </c>
      <c r="I72" s="511">
        <v>36868.0</v>
      </c>
      <c r="J72" s="439">
        <v>12.0</v>
      </c>
      <c r="K72" s="649" t="s">
        <v>322</v>
      </c>
      <c r="L72" s="439" t="s">
        <v>390</v>
      </c>
      <c r="M72" s="330">
        <f t="shared" si="4"/>
        <v>535</v>
      </c>
      <c r="N72" s="210"/>
      <c r="O72" s="389" t="s">
        <v>344</v>
      </c>
      <c r="P72" s="379"/>
      <c r="Q72" s="379"/>
      <c r="R72" s="380"/>
      <c r="S72" s="390">
        <f>COUNTIF($K$2:$K$476,"IV - Pouco tóxico")</f>
        <v>22</v>
      </c>
      <c r="T72" s="391">
        <f>(S72/S76)</f>
        <v>0.2682926829</v>
      </c>
      <c r="U72" s="210"/>
      <c r="V72" s="210"/>
      <c r="W72" s="210"/>
      <c r="X72" s="210"/>
      <c r="Y72" s="210"/>
      <c r="Z72" s="210"/>
    </row>
    <row r="73" ht="12.75" customHeight="1">
      <c r="A73" s="590">
        <v>7200.0</v>
      </c>
      <c r="B73" s="433" t="s">
        <v>14192</v>
      </c>
      <c r="C73" s="433">
        <v>1990.0</v>
      </c>
      <c r="D73" s="508">
        <v>33025.0</v>
      </c>
      <c r="E73" s="431" t="s">
        <v>14193</v>
      </c>
      <c r="F73" s="431" t="s">
        <v>13687</v>
      </c>
      <c r="G73" s="431" t="s">
        <v>430</v>
      </c>
      <c r="H73" s="689" t="s">
        <v>13688</v>
      </c>
      <c r="I73" s="508">
        <v>36871.0</v>
      </c>
      <c r="J73" s="433">
        <v>12.0</v>
      </c>
      <c r="K73" s="697" t="s">
        <v>344</v>
      </c>
      <c r="L73" s="431" t="s">
        <v>390</v>
      </c>
      <c r="M73" s="327">
        <f t="shared" si="4"/>
        <v>3846</v>
      </c>
      <c r="N73" s="210"/>
      <c r="O73" s="389" t="s">
        <v>1231</v>
      </c>
      <c r="P73" s="379"/>
      <c r="Q73" s="379"/>
      <c r="R73" s="380"/>
      <c r="S73" s="390">
        <f>COUNTIF($K$2:$K$476,"Não classificado - Produto não classificado")</f>
        <v>0</v>
      </c>
      <c r="T73" s="391">
        <f>(S73/S76)</f>
        <v>0</v>
      </c>
      <c r="U73" s="210"/>
      <c r="V73" s="210"/>
      <c r="W73" s="210"/>
      <c r="X73" s="210"/>
      <c r="Y73" s="210"/>
      <c r="Z73" s="210"/>
    </row>
    <row r="74" ht="12.75" customHeight="1">
      <c r="A74" s="597">
        <v>7300.0</v>
      </c>
      <c r="B74" s="439" t="s">
        <v>14194</v>
      </c>
      <c r="C74" s="439">
        <v>1998.0</v>
      </c>
      <c r="D74" s="511">
        <v>36127.0</v>
      </c>
      <c r="E74" s="437" t="s">
        <v>14195</v>
      </c>
      <c r="F74" s="437" t="s">
        <v>14196</v>
      </c>
      <c r="G74" s="437" t="s">
        <v>806</v>
      </c>
      <c r="H74" s="688" t="s">
        <v>251</v>
      </c>
      <c r="I74" s="511">
        <v>36871.0</v>
      </c>
      <c r="J74" s="439">
        <v>12.0</v>
      </c>
      <c r="K74" s="650" t="s">
        <v>309</v>
      </c>
      <c r="L74" s="439" t="s">
        <v>390</v>
      </c>
      <c r="M74" s="330">
        <f t="shared" si="4"/>
        <v>744</v>
      </c>
      <c r="N74" s="210"/>
      <c r="O74" s="389" t="s">
        <v>1259</v>
      </c>
      <c r="P74" s="379"/>
      <c r="Q74" s="379"/>
      <c r="R74" s="380"/>
      <c r="S74" s="390">
        <f>COUNTIF($K$2:$K$476,"Não determinada devido à natureza do produto (Inimigos naturais)")</f>
        <v>0</v>
      </c>
      <c r="T74" s="391">
        <f>(S74/S76)</f>
        <v>0</v>
      </c>
      <c r="U74" s="210"/>
      <c r="V74" s="210"/>
      <c r="W74" s="210"/>
      <c r="X74" s="210"/>
      <c r="Y74" s="210"/>
      <c r="Z74" s="210"/>
    </row>
    <row r="75" ht="12.75" customHeight="1">
      <c r="A75" s="590">
        <v>7400.0</v>
      </c>
      <c r="B75" s="433" t="s">
        <v>14197</v>
      </c>
      <c r="C75" s="433">
        <v>1999.0</v>
      </c>
      <c r="D75" s="508">
        <v>36393.0</v>
      </c>
      <c r="E75" s="431" t="s">
        <v>14198</v>
      </c>
      <c r="F75" s="431" t="s">
        <v>25</v>
      </c>
      <c r="G75" s="431" t="s">
        <v>806</v>
      </c>
      <c r="H75" s="689" t="s">
        <v>251</v>
      </c>
      <c r="I75" s="508">
        <v>36875.0</v>
      </c>
      <c r="J75" s="433">
        <v>12.0</v>
      </c>
      <c r="K75" s="648" t="s">
        <v>344</v>
      </c>
      <c r="L75" s="431" t="s">
        <v>395</v>
      </c>
      <c r="M75" s="327">
        <f t="shared" si="4"/>
        <v>482</v>
      </c>
      <c r="N75" s="210"/>
      <c r="O75" s="392" t="s">
        <v>19</v>
      </c>
      <c r="P75" s="393"/>
      <c r="Q75" s="393"/>
      <c r="R75" s="394"/>
      <c r="S75" s="395">
        <f>COUNTIF($K$2:$K$476,"O perfil toxicológico foi considerado equivalente ao produto técnico de referência")</f>
        <v>0</v>
      </c>
      <c r="T75" s="396">
        <f>(S75/S76)</f>
        <v>0</v>
      </c>
      <c r="U75" s="210"/>
      <c r="V75" s="210"/>
      <c r="W75" s="210"/>
      <c r="X75" s="210"/>
      <c r="Y75" s="210"/>
      <c r="Z75" s="210"/>
    </row>
    <row r="76" ht="15.0" customHeight="1">
      <c r="A76" s="597">
        <v>7500.0</v>
      </c>
      <c r="B76" s="439" t="s">
        <v>14199</v>
      </c>
      <c r="C76" s="439">
        <v>1999.0</v>
      </c>
      <c r="D76" s="511">
        <v>36404.0</v>
      </c>
      <c r="E76" s="437" t="s">
        <v>14200</v>
      </c>
      <c r="F76" s="437" t="s">
        <v>13334</v>
      </c>
      <c r="G76" s="437" t="s">
        <v>725</v>
      </c>
      <c r="H76" s="688" t="s">
        <v>1404</v>
      </c>
      <c r="I76" s="511">
        <v>36875.0</v>
      </c>
      <c r="J76" s="439">
        <v>12.0</v>
      </c>
      <c r="K76" s="648" t="s">
        <v>344</v>
      </c>
      <c r="L76" s="439" t="s">
        <v>399</v>
      </c>
      <c r="M76" s="330">
        <f t="shared" si="4"/>
        <v>471</v>
      </c>
      <c r="N76" s="210"/>
      <c r="O76" s="397" t="s">
        <v>268</v>
      </c>
      <c r="P76" s="343"/>
      <c r="Q76" s="343"/>
      <c r="R76" s="398"/>
      <c r="S76" s="399">
        <f>SUM(S64:S75)</f>
        <v>82</v>
      </c>
      <c r="T76" s="400">
        <f>(S76/S76)</f>
        <v>1</v>
      </c>
      <c r="U76" s="210"/>
      <c r="V76" s="210"/>
      <c r="W76" s="210"/>
      <c r="X76" s="210"/>
      <c r="Y76" s="210"/>
      <c r="Z76" s="210"/>
    </row>
    <row r="77" ht="12.75" customHeight="1">
      <c r="A77" s="590">
        <v>7600.0</v>
      </c>
      <c r="B77" s="433" t="s">
        <v>14201</v>
      </c>
      <c r="C77" s="433">
        <v>1993.0</v>
      </c>
      <c r="D77" s="508">
        <v>34177.0</v>
      </c>
      <c r="E77" s="431" t="s">
        <v>14202</v>
      </c>
      <c r="F77" s="431" t="s">
        <v>14024</v>
      </c>
      <c r="G77" s="431" t="s">
        <v>806</v>
      </c>
      <c r="H77" s="689" t="s">
        <v>12472</v>
      </c>
      <c r="I77" s="508">
        <v>36878.0</v>
      </c>
      <c r="J77" s="433">
        <v>12.0</v>
      </c>
      <c r="K77" s="649" t="s">
        <v>322</v>
      </c>
      <c r="L77" s="431" t="s">
        <v>390</v>
      </c>
      <c r="M77" s="327">
        <f t="shared" si="4"/>
        <v>2701</v>
      </c>
      <c r="N77" s="210"/>
      <c r="O77" s="25"/>
      <c r="P77" s="25"/>
      <c r="Q77" s="25"/>
      <c r="R77" s="25"/>
      <c r="S77" s="25"/>
      <c r="T77" s="25"/>
      <c r="U77" s="210"/>
      <c r="V77" s="210"/>
      <c r="W77" s="210"/>
      <c r="X77" s="210"/>
      <c r="Y77" s="210"/>
      <c r="Z77" s="210"/>
    </row>
    <row r="78" ht="13.5" customHeight="1">
      <c r="A78" s="597">
        <v>7700.0</v>
      </c>
      <c r="B78" s="439"/>
      <c r="C78" s="439">
        <v>1999.0</v>
      </c>
      <c r="D78" s="511"/>
      <c r="E78" s="437" t="s">
        <v>14203</v>
      </c>
      <c r="F78" s="437" t="s">
        <v>13281</v>
      </c>
      <c r="G78" s="437" t="s">
        <v>806</v>
      </c>
      <c r="H78" s="688" t="s">
        <v>251</v>
      </c>
      <c r="I78" s="511">
        <v>36878.0</v>
      </c>
      <c r="J78" s="439">
        <v>12.0</v>
      </c>
      <c r="K78" s="649" t="s">
        <v>322</v>
      </c>
      <c r="L78" s="439" t="s">
        <v>390</v>
      </c>
      <c r="M78" s="330"/>
      <c r="N78" s="210"/>
      <c r="O78" s="368" t="s">
        <v>11</v>
      </c>
      <c r="P78" s="95"/>
      <c r="Q78" s="95"/>
      <c r="R78" s="95"/>
      <c r="S78" s="95"/>
      <c r="T78" s="96"/>
      <c r="U78" s="210"/>
      <c r="V78" s="210"/>
      <c r="W78" s="210"/>
      <c r="X78" s="210"/>
      <c r="Y78" s="210"/>
      <c r="Z78" s="210"/>
    </row>
    <row r="79" ht="12.75" customHeight="1">
      <c r="A79" s="590">
        <v>7800.0</v>
      </c>
      <c r="B79" s="433" t="s">
        <v>14204</v>
      </c>
      <c r="C79" s="433">
        <v>1999.0</v>
      </c>
      <c r="D79" s="508">
        <v>36376.0</v>
      </c>
      <c r="E79" s="431" t="s">
        <v>14205</v>
      </c>
      <c r="F79" s="431" t="s">
        <v>14206</v>
      </c>
      <c r="G79" s="431" t="s">
        <v>707</v>
      </c>
      <c r="H79" s="689" t="s">
        <v>13500</v>
      </c>
      <c r="I79" s="508">
        <v>36878.0</v>
      </c>
      <c r="J79" s="433">
        <v>12.0</v>
      </c>
      <c r="K79" s="649" t="s">
        <v>322</v>
      </c>
      <c r="L79" s="431" t="s">
        <v>390</v>
      </c>
      <c r="M79" s="327">
        <f t="shared" ref="M79:M83" si="5">I79-D79</f>
        <v>502</v>
      </c>
      <c r="N79" s="210"/>
      <c r="O79" s="97"/>
      <c r="P79" s="98"/>
      <c r="Q79" s="98"/>
      <c r="R79" s="98"/>
      <c r="S79" s="98"/>
      <c r="T79" s="99"/>
      <c r="U79" s="210"/>
      <c r="V79" s="210"/>
      <c r="W79" s="210"/>
      <c r="X79" s="210"/>
      <c r="Y79" s="210"/>
      <c r="Z79" s="210"/>
    </row>
    <row r="80" ht="12.75" customHeight="1">
      <c r="A80" s="597">
        <v>7900.0</v>
      </c>
      <c r="B80" s="439" t="s">
        <v>14207</v>
      </c>
      <c r="C80" s="439">
        <v>1999.0</v>
      </c>
      <c r="D80" s="511">
        <v>36195.0</v>
      </c>
      <c r="E80" s="437" t="s">
        <v>14208</v>
      </c>
      <c r="F80" s="437" t="s">
        <v>5603</v>
      </c>
      <c r="G80" s="437" t="s">
        <v>707</v>
      </c>
      <c r="H80" s="688" t="s">
        <v>13760</v>
      </c>
      <c r="I80" s="511">
        <v>36882.0</v>
      </c>
      <c r="J80" s="439">
        <v>12.0</v>
      </c>
      <c r="K80" s="648" t="s">
        <v>344</v>
      </c>
      <c r="L80" s="439" t="s">
        <v>395</v>
      </c>
      <c r="M80" s="330">
        <f t="shared" si="5"/>
        <v>687</v>
      </c>
      <c r="N80" s="210"/>
      <c r="O80" s="369" t="s">
        <v>288</v>
      </c>
      <c r="P80" s="370"/>
      <c r="Q80" s="370"/>
      <c r="R80" s="371"/>
      <c r="S80" s="536" t="s">
        <v>289</v>
      </c>
      <c r="T80" s="537" t="s">
        <v>108</v>
      </c>
      <c r="U80" s="210"/>
      <c r="V80" s="210"/>
      <c r="W80" s="210"/>
      <c r="X80" s="210"/>
      <c r="Y80" s="210"/>
      <c r="Z80" s="210"/>
    </row>
    <row r="81" ht="13.5" customHeight="1">
      <c r="A81" s="590">
        <v>8000.0</v>
      </c>
      <c r="B81" s="433" t="s">
        <v>14209</v>
      </c>
      <c r="C81" s="433">
        <v>1998.0</v>
      </c>
      <c r="D81" s="508">
        <v>36068.0</v>
      </c>
      <c r="E81" s="431" t="s">
        <v>14210</v>
      </c>
      <c r="F81" s="431" t="s">
        <v>134</v>
      </c>
      <c r="G81" s="431" t="s">
        <v>806</v>
      </c>
      <c r="H81" s="689" t="s">
        <v>12812</v>
      </c>
      <c r="I81" s="508">
        <v>36882.0</v>
      </c>
      <c r="J81" s="433">
        <v>12.0</v>
      </c>
      <c r="K81" s="649" t="s">
        <v>322</v>
      </c>
      <c r="L81" s="431" t="s">
        <v>395</v>
      </c>
      <c r="M81" s="327">
        <f t="shared" si="5"/>
        <v>814</v>
      </c>
      <c r="N81" s="210"/>
      <c r="O81" s="538" t="s">
        <v>386</v>
      </c>
      <c r="P81" s="343"/>
      <c r="Q81" s="343"/>
      <c r="R81" s="344"/>
      <c r="S81" s="405">
        <f>COUNTIF($L$2:$L$476,"I - Produto altamente perigoso ao meio ambiente")</f>
        <v>0</v>
      </c>
      <c r="T81" s="406">
        <f>(S81/S85)</f>
        <v>0</v>
      </c>
      <c r="U81" s="210"/>
      <c r="V81" s="210"/>
      <c r="W81" s="210"/>
      <c r="X81" s="210"/>
      <c r="Y81" s="210"/>
      <c r="Z81" s="210"/>
    </row>
    <row r="82" ht="13.5" customHeight="1">
      <c r="A82" s="597">
        <v>8100.0</v>
      </c>
      <c r="B82" s="439" t="s">
        <v>14211</v>
      </c>
      <c r="C82" s="439">
        <v>1999.0</v>
      </c>
      <c r="D82" s="511">
        <v>36504.0</v>
      </c>
      <c r="E82" s="437" t="s">
        <v>14212</v>
      </c>
      <c r="F82" s="437" t="s">
        <v>9834</v>
      </c>
      <c r="G82" s="437" t="s">
        <v>806</v>
      </c>
      <c r="H82" s="688" t="s">
        <v>13760</v>
      </c>
      <c r="I82" s="511">
        <v>36882.0</v>
      </c>
      <c r="J82" s="439">
        <v>12.0</v>
      </c>
      <c r="K82" s="650" t="s">
        <v>309</v>
      </c>
      <c r="L82" s="439" t="s">
        <v>390</v>
      </c>
      <c r="M82" s="330">
        <f t="shared" si="5"/>
        <v>378</v>
      </c>
      <c r="N82" s="210"/>
      <c r="O82" s="407" t="s">
        <v>390</v>
      </c>
      <c r="P82" s="106"/>
      <c r="Q82" s="106"/>
      <c r="R82" s="107"/>
      <c r="S82" s="408">
        <f>COUNTIF($L$2:$L$476,"II - Produto muito perigoso ao meio ambiente")</f>
        <v>33</v>
      </c>
      <c r="T82" s="409">
        <f>(S82/S85)</f>
        <v>0.4024390244</v>
      </c>
      <c r="U82" s="210"/>
      <c r="V82" s="210"/>
      <c r="W82" s="210"/>
      <c r="X82" s="210"/>
      <c r="Y82" s="210"/>
      <c r="Z82" s="210"/>
    </row>
    <row r="83" ht="13.5" customHeight="1">
      <c r="A83" s="590">
        <v>8200.0</v>
      </c>
      <c r="B83" s="433" t="s">
        <v>14213</v>
      </c>
      <c r="C83" s="433">
        <v>1998.0</v>
      </c>
      <c r="D83" s="508">
        <v>36119.0</v>
      </c>
      <c r="E83" s="431" t="s">
        <v>14214</v>
      </c>
      <c r="F83" s="431" t="s">
        <v>14215</v>
      </c>
      <c r="G83" s="431" t="s">
        <v>806</v>
      </c>
      <c r="H83" s="689" t="s">
        <v>251</v>
      </c>
      <c r="I83" s="508">
        <v>36889.0</v>
      </c>
      <c r="J83" s="433">
        <v>12.0</v>
      </c>
      <c r="K83" s="650" t="s">
        <v>309</v>
      </c>
      <c r="L83" s="431" t="s">
        <v>390</v>
      </c>
      <c r="M83" s="327">
        <f t="shared" si="5"/>
        <v>770</v>
      </c>
      <c r="N83" s="210"/>
      <c r="O83" s="410" t="s">
        <v>395</v>
      </c>
      <c r="P83" s="106"/>
      <c r="Q83" s="106"/>
      <c r="R83" s="107"/>
      <c r="S83" s="405">
        <f>COUNTIF($L$2:$L$476,"III - Produto perigoso ao meio ambiente")</f>
        <v>41</v>
      </c>
      <c r="T83" s="406">
        <f>(S83/S85)</f>
        <v>0.5</v>
      </c>
      <c r="U83" s="210"/>
      <c r="V83" s="210"/>
      <c r="W83" s="210"/>
      <c r="X83" s="210"/>
      <c r="Y83" s="210"/>
      <c r="Z83" s="210"/>
    </row>
    <row r="84" ht="14.25" customHeight="1">
      <c r="A84" s="210"/>
      <c r="B84" s="210"/>
      <c r="C84" s="210"/>
      <c r="D84" s="627"/>
      <c r="E84" s="210"/>
      <c r="F84" s="210"/>
      <c r="G84" s="210"/>
      <c r="H84" s="210"/>
      <c r="I84" s="627"/>
      <c r="J84" s="210"/>
      <c r="K84" s="210"/>
      <c r="L84" s="210"/>
      <c r="M84" s="210"/>
      <c r="N84" s="210"/>
      <c r="O84" s="407" t="s">
        <v>399</v>
      </c>
      <c r="P84" s="106"/>
      <c r="Q84" s="106"/>
      <c r="R84" s="107"/>
      <c r="S84" s="408">
        <f>COUNTIF($L$2:$L$476,"IV - Produto pouco perigoso ao meio ambiente")</f>
        <v>8</v>
      </c>
      <c r="T84" s="409">
        <f>(S84/S85)</f>
        <v>0.09756097561</v>
      </c>
      <c r="U84" s="210"/>
      <c r="V84" s="210"/>
      <c r="W84" s="210"/>
      <c r="X84" s="210"/>
      <c r="Y84" s="210"/>
      <c r="Z84" s="210"/>
    </row>
    <row r="85" ht="12.75" customHeight="1">
      <c r="A85" s="210"/>
      <c r="B85" s="210"/>
      <c r="C85" s="210"/>
      <c r="D85" s="627"/>
      <c r="E85" s="210"/>
      <c r="F85" s="210"/>
      <c r="G85" s="210"/>
      <c r="H85" s="210"/>
      <c r="I85" s="627"/>
      <c r="J85" s="210"/>
      <c r="K85" s="210"/>
      <c r="L85" s="210"/>
      <c r="M85" s="210"/>
      <c r="N85" s="210"/>
      <c r="O85" s="369" t="s">
        <v>268</v>
      </c>
      <c r="P85" s="370"/>
      <c r="Q85" s="370"/>
      <c r="R85" s="371"/>
      <c r="S85" s="399">
        <f>SUM(S81:S84)</f>
        <v>82</v>
      </c>
      <c r="T85" s="400">
        <f>(S85/S85)</f>
        <v>1</v>
      </c>
      <c r="U85" s="210"/>
      <c r="V85" s="210"/>
      <c r="W85" s="210"/>
      <c r="X85" s="210"/>
      <c r="Y85" s="210"/>
      <c r="Z85" s="210"/>
    </row>
    <row r="86" ht="12.75" customHeight="1">
      <c r="A86" s="210"/>
      <c r="B86" s="210"/>
      <c r="C86" s="210"/>
      <c r="D86" s="627"/>
      <c r="E86" s="210"/>
      <c r="F86" s="210"/>
      <c r="G86" s="210"/>
      <c r="H86" s="210"/>
      <c r="I86" s="627"/>
      <c r="J86" s="210"/>
      <c r="K86" s="210"/>
      <c r="L86" s="210"/>
      <c r="M86" s="210"/>
      <c r="N86" s="210"/>
      <c r="O86" s="25"/>
      <c r="P86" s="25"/>
      <c r="Q86" s="25"/>
      <c r="R86" s="25"/>
      <c r="S86" s="25"/>
      <c r="T86" s="25"/>
      <c r="U86" s="210"/>
      <c r="V86" s="210"/>
      <c r="W86" s="210"/>
      <c r="X86" s="210"/>
      <c r="Y86" s="210"/>
      <c r="Z86" s="210"/>
    </row>
    <row r="87" ht="13.5" customHeight="1">
      <c r="A87" s="210"/>
      <c r="B87" s="210"/>
      <c r="C87" s="210"/>
      <c r="D87" s="627"/>
      <c r="E87" s="210"/>
      <c r="F87" s="210"/>
      <c r="G87" s="210"/>
      <c r="H87" s="210"/>
      <c r="I87" s="627"/>
      <c r="J87" s="210"/>
      <c r="K87" s="210"/>
      <c r="L87" s="210"/>
      <c r="M87" s="210"/>
      <c r="N87" s="210"/>
      <c r="O87" s="414" t="s">
        <v>412</v>
      </c>
      <c r="P87" s="415"/>
      <c r="Q87" s="415"/>
      <c r="R87" s="416"/>
      <c r="S87" s="25"/>
      <c r="T87" s="25"/>
      <c r="U87" s="210"/>
      <c r="V87" s="210"/>
      <c r="W87" s="210"/>
      <c r="X87" s="210"/>
      <c r="Y87" s="210"/>
      <c r="Z87" s="210"/>
    </row>
    <row r="88" ht="12.75" customHeight="1">
      <c r="A88" s="210"/>
      <c r="B88" s="210"/>
      <c r="C88" s="210"/>
      <c r="D88" s="627"/>
      <c r="E88" s="210"/>
      <c r="F88" s="210"/>
      <c r="G88" s="210"/>
      <c r="H88" s="210"/>
      <c r="I88" s="627"/>
      <c r="J88" s="210"/>
      <c r="K88" s="210"/>
      <c r="L88" s="210"/>
      <c r="M88" s="210"/>
      <c r="N88" s="210"/>
      <c r="O88" s="417"/>
      <c r="P88" s="98"/>
      <c r="Q88" s="98"/>
      <c r="R88" s="418"/>
      <c r="S88" s="25"/>
      <c r="T88" s="25"/>
      <c r="U88" s="210"/>
      <c r="V88" s="210"/>
      <c r="W88" s="210"/>
      <c r="X88" s="210"/>
      <c r="Y88" s="210"/>
      <c r="Z88" s="210"/>
    </row>
    <row r="89" ht="12.75" customHeight="1">
      <c r="A89" s="210"/>
      <c r="B89" s="210"/>
      <c r="C89" s="210"/>
      <c r="D89" s="627"/>
      <c r="E89" s="210"/>
      <c r="F89" s="210"/>
      <c r="G89" s="210"/>
      <c r="H89" s="210"/>
      <c r="I89" s="627"/>
      <c r="J89" s="210"/>
      <c r="K89" s="210"/>
      <c r="L89" s="210"/>
      <c r="M89" s="210"/>
      <c r="N89" s="210"/>
      <c r="O89" s="419" t="s">
        <v>423</v>
      </c>
      <c r="P89" s="420" t="s">
        <v>424</v>
      </c>
      <c r="Q89" s="421"/>
      <c r="R89" s="422"/>
      <c r="S89" s="25"/>
      <c r="T89" s="25"/>
      <c r="U89" s="210"/>
      <c r="V89" s="210"/>
      <c r="W89" s="210"/>
      <c r="X89" s="210"/>
      <c r="Y89" s="210"/>
      <c r="Z89" s="210"/>
    </row>
    <row r="90" ht="12.75" customHeight="1">
      <c r="A90" s="210"/>
      <c r="B90" s="210"/>
      <c r="C90" s="210"/>
      <c r="D90" s="627"/>
      <c r="E90" s="210"/>
      <c r="F90" s="210"/>
      <c r="G90" s="210"/>
      <c r="H90" s="210"/>
      <c r="I90" s="627"/>
      <c r="J90" s="210"/>
      <c r="K90" s="210"/>
      <c r="L90" s="210"/>
      <c r="M90" s="210"/>
      <c r="N90" s="210"/>
      <c r="O90" s="423" t="s">
        <v>430</v>
      </c>
      <c r="P90" s="424">
        <f>AVERAGEIF(G2:G476,"PT",M2:M476)</f>
        <v>1504.105263</v>
      </c>
      <c r="Q90" s="379"/>
      <c r="R90" s="380"/>
      <c r="S90" s="25"/>
      <c r="T90" s="25"/>
      <c r="U90" s="210"/>
      <c r="V90" s="210"/>
      <c r="W90" s="210"/>
      <c r="X90" s="210"/>
      <c r="Y90" s="210"/>
      <c r="Z90" s="210"/>
    </row>
    <row r="91" ht="12.75" customHeight="1">
      <c r="A91" s="210"/>
      <c r="B91" s="210"/>
      <c r="C91" s="210"/>
      <c r="D91" s="627"/>
      <c r="E91" s="210"/>
      <c r="F91" s="210"/>
      <c r="G91" s="210"/>
      <c r="H91" s="210"/>
      <c r="I91" s="627"/>
      <c r="J91" s="210"/>
      <c r="K91" s="210"/>
      <c r="L91" s="210"/>
      <c r="M91" s="210"/>
      <c r="N91" s="210"/>
      <c r="O91" s="425" t="s">
        <v>34</v>
      </c>
      <c r="P91" s="426">
        <f>AVERAGEIF(G2:G477,"PTN",M2:M477)</f>
        <v>620.8888889</v>
      </c>
      <c r="Q91" s="379"/>
      <c r="R91" s="380"/>
      <c r="S91" s="25"/>
      <c r="T91" s="25"/>
      <c r="U91" s="210"/>
      <c r="V91" s="210"/>
      <c r="W91" s="210"/>
      <c r="X91" s="210"/>
      <c r="Y91" s="210"/>
      <c r="Z91" s="210"/>
    </row>
    <row r="92" ht="12.75" customHeight="1">
      <c r="A92" s="625"/>
      <c r="B92" s="625"/>
      <c r="C92" s="625"/>
      <c r="D92" s="627"/>
      <c r="E92" s="210"/>
      <c r="F92" s="210"/>
      <c r="G92" s="210"/>
      <c r="H92" s="210"/>
      <c r="I92" s="627"/>
      <c r="J92" s="210"/>
      <c r="K92" s="210"/>
      <c r="L92" s="210"/>
      <c r="M92" s="628"/>
      <c r="N92" s="210"/>
      <c r="O92" s="423" t="s">
        <v>17</v>
      </c>
      <c r="P92" s="424" t="str">
        <f>AVERAGEIF(G2:G476,"PTE",M2:M476)</f>
        <v>#DIV/0!</v>
      </c>
      <c r="Q92" s="379"/>
      <c r="R92" s="380"/>
      <c r="S92" s="25"/>
      <c r="T92" s="25"/>
      <c r="U92" s="210"/>
      <c r="V92" s="210"/>
      <c r="W92" s="210"/>
      <c r="X92" s="210"/>
      <c r="Y92" s="210"/>
      <c r="Z92" s="210"/>
    </row>
    <row r="93" ht="12.75" customHeight="1">
      <c r="A93" s="625"/>
      <c r="B93" s="625"/>
      <c r="C93" s="625"/>
      <c r="D93" s="627"/>
      <c r="E93" s="210"/>
      <c r="F93" s="210"/>
      <c r="G93" s="210"/>
      <c r="H93" s="210"/>
      <c r="I93" s="627"/>
      <c r="J93" s="210"/>
      <c r="K93" s="210"/>
      <c r="L93" s="210"/>
      <c r="M93" s="628"/>
      <c r="N93" s="210"/>
      <c r="O93" s="425" t="s">
        <v>46</v>
      </c>
      <c r="P93" s="426" t="str">
        <f>AVERAGEIF(G2:G476,"Pré-Mistura",M2:M476)</f>
        <v>#DIV/0!</v>
      </c>
      <c r="Q93" s="379"/>
      <c r="R93" s="380"/>
      <c r="S93" s="25"/>
      <c r="T93" s="25"/>
      <c r="U93" s="210"/>
      <c r="V93" s="210"/>
      <c r="W93" s="210"/>
      <c r="X93" s="210"/>
      <c r="Y93" s="210"/>
      <c r="Z93" s="210"/>
    </row>
    <row r="94" ht="12.75" customHeight="1">
      <c r="A94" s="625"/>
      <c r="B94" s="625"/>
      <c r="C94" s="625"/>
      <c r="D94" s="627"/>
      <c r="E94" s="210"/>
      <c r="F94" s="210"/>
      <c r="G94" s="210"/>
      <c r="H94" s="210"/>
      <c r="I94" s="627"/>
      <c r="J94" s="210"/>
      <c r="K94" s="210"/>
      <c r="L94" s="210"/>
      <c r="M94" s="628"/>
      <c r="N94" s="210"/>
      <c r="O94" s="423" t="s">
        <v>806</v>
      </c>
      <c r="P94" s="424">
        <f>AVERAGEIF(G2:G476,"PF",M2:M476)</f>
        <v>796.2941176</v>
      </c>
      <c r="Q94" s="379"/>
      <c r="R94" s="380"/>
      <c r="S94" s="25"/>
      <c r="T94" s="25"/>
      <c r="U94" s="210"/>
      <c r="V94" s="210"/>
      <c r="W94" s="210"/>
      <c r="X94" s="210"/>
      <c r="Y94" s="210"/>
      <c r="Z94" s="210"/>
    </row>
    <row r="95" ht="12.75" customHeight="1">
      <c r="A95" s="625"/>
      <c r="B95" s="625"/>
      <c r="C95" s="625"/>
      <c r="D95" s="627"/>
      <c r="E95" s="210"/>
      <c r="F95" s="210"/>
      <c r="G95" s="210"/>
      <c r="H95" s="210"/>
      <c r="I95" s="627"/>
      <c r="J95" s="210"/>
      <c r="K95" s="210"/>
      <c r="L95" s="210"/>
      <c r="M95" s="628"/>
      <c r="N95" s="210"/>
      <c r="O95" s="425" t="s">
        <v>707</v>
      </c>
      <c r="P95" s="426">
        <f>AVERAGEIF(G2:G476,"PFN",M2:M476)</f>
        <v>608.9166667</v>
      </c>
      <c r="Q95" s="379"/>
      <c r="R95" s="380"/>
      <c r="S95" s="25"/>
      <c r="T95" s="25"/>
      <c r="U95" s="210"/>
      <c r="V95" s="210"/>
      <c r="W95" s="210"/>
      <c r="X95" s="210"/>
      <c r="Y95" s="210"/>
      <c r="Z95" s="210"/>
    </row>
    <row r="96" ht="12.75" customHeight="1">
      <c r="A96" s="625"/>
      <c r="B96" s="625"/>
      <c r="C96" s="625"/>
      <c r="D96" s="627"/>
      <c r="E96" s="210"/>
      <c r="F96" s="210"/>
      <c r="G96" s="210"/>
      <c r="H96" s="210"/>
      <c r="I96" s="627"/>
      <c r="J96" s="210"/>
      <c r="K96" s="210"/>
      <c r="L96" s="210"/>
      <c r="M96" s="628"/>
      <c r="N96" s="210"/>
      <c r="O96" s="423" t="s">
        <v>712</v>
      </c>
      <c r="P96" s="424" t="str">
        <f>AVERAGEIF(G2:G476,"PF/PTE",M2:M476)</f>
        <v>#DIV/0!</v>
      </c>
      <c r="Q96" s="379"/>
      <c r="R96" s="380"/>
      <c r="S96" s="25"/>
      <c r="T96" s="25"/>
      <c r="U96" s="210"/>
      <c r="V96" s="210"/>
      <c r="W96" s="210"/>
      <c r="X96" s="210"/>
      <c r="Y96" s="210"/>
      <c r="Z96" s="210"/>
    </row>
    <row r="97" ht="12.75" customHeight="1">
      <c r="A97" s="625"/>
      <c r="B97" s="625"/>
      <c r="C97" s="625"/>
      <c r="D97" s="627"/>
      <c r="E97" s="210"/>
      <c r="F97" s="210"/>
      <c r="G97" s="210"/>
      <c r="H97" s="210"/>
      <c r="I97" s="627"/>
      <c r="J97" s="210"/>
      <c r="K97" s="210"/>
      <c r="L97" s="210"/>
      <c r="M97" s="628"/>
      <c r="N97" s="210"/>
      <c r="O97" s="425" t="s">
        <v>725</v>
      </c>
      <c r="P97" s="426">
        <f>AVERAGEIF(G2:G476,"Bio",M2:M476)</f>
        <v>474</v>
      </c>
      <c r="Q97" s="379"/>
      <c r="R97" s="380"/>
      <c r="S97" s="25"/>
      <c r="T97" s="25"/>
      <c r="U97" s="210"/>
      <c r="V97" s="210"/>
      <c r="W97" s="210"/>
      <c r="X97" s="210"/>
      <c r="Y97" s="210"/>
      <c r="Z97" s="210"/>
    </row>
    <row r="98" ht="12.75" customHeight="1">
      <c r="A98" s="625"/>
      <c r="B98" s="625"/>
      <c r="C98" s="625"/>
      <c r="D98" s="627"/>
      <c r="E98" s="210"/>
      <c r="F98" s="210"/>
      <c r="G98" s="210"/>
      <c r="H98" s="210"/>
      <c r="I98" s="627"/>
      <c r="J98" s="210"/>
      <c r="K98" s="210"/>
      <c r="L98" s="210"/>
      <c r="M98" s="628"/>
      <c r="N98" s="210"/>
      <c r="O98" s="423" t="s">
        <v>729</v>
      </c>
      <c r="P98" s="424" t="str">
        <f>AVERAGEIF(G2:G476,"Bio/Org",M2:M476)</f>
        <v>#DIV/0!</v>
      </c>
      <c r="Q98" s="379"/>
      <c r="R98" s="380"/>
      <c r="S98" s="25"/>
      <c r="T98" s="25"/>
      <c r="U98" s="210"/>
      <c r="V98" s="210"/>
      <c r="W98" s="210"/>
      <c r="X98" s="210"/>
      <c r="Y98" s="210"/>
      <c r="Z98" s="210"/>
    </row>
    <row r="99" ht="12.75" customHeight="1">
      <c r="A99" s="625"/>
      <c r="B99" s="625"/>
      <c r="C99" s="625"/>
      <c r="D99" s="627"/>
      <c r="E99" s="210"/>
      <c r="F99" s="210"/>
      <c r="G99" s="210"/>
      <c r="H99" s="210"/>
      <c r="I99" s="627"/>
      <c r="J99" s="210"/>
      <c r="K99" s="210"/>
      <c r="L99" s="210"/>
      <c r="M99" s="628"/>
      <c r="N99" s="210"/>
      <c r="O99" s="427" t="s">
        <v>435</v>
      </c>
      <c r="P99" s="428">
        <f>AVERAGE(M2:M494)</f>
        <v>914.4078947</v>
      </c>
      <c r="Q99" s="429"/>
      <c r="R99" s="329"/>
      <c r="S99" s="25"/>
      <c r="T99" s="25"/>
      <c r="U99" s="210"/>
      <c r="V99" s="210"/>
      <c r="W99" s="210"/>
      <c r="X99" s="210"/>
      <c r="Y99" s="210"/>
      <c r="Z99" s="210"/>
    </row>
    <row r="100" ht="12.75" customHeight="1">
      <c r="A100" s="625"/>
      <c r="B100" s="625"/>
      <c r="C100" s="625"/>
      <c r="D100" s="627"/>
      <c r="E100" s="210"/>
      <c r="F100" s="210"/>
      <c r="G100" s="210"/>
      <c r="H100" s="210"/>
      <c r="I100" s="627"/>
      <c r="J100" s="210"/>
      <c r="K100" s="210"/>
      <c r="L100" s="210"/>
      <c r="M100" s="628"/>
      <c r="N100" s="210"/>
      <c r="O100" s="210"/>
      <c r="P100" s="210"/>
      <c r="Q100" s="210"/>
      <c r="R100" s="210"/>
      <c r="S100" s="210"/>
      <c r="T100" s="210"/>
      <c r="U100" s="210"/>
      <c r="V100" s="210"/>
      <c r="W100" s="210"/>
      <c r="X100" s="210"/>
      <c r="Y100" s="210"/>
      <c r="Z100" s="210"/>
    </row>
    <row r="101" ht="12.75" customHeight="1">
      <c r="A101" s="625"/>
      <c r="B101" s="625"/>
      <c r="C101" s="625"/>
      <c r="D101" s="627"/>
      <c r="E101" s="210"/>
      <c r="F101" s="210"/>
      <c r="G101" s="210"/>
      <c r="H101" s="210"/>
      <c r="I101" s="627"/>
      <c r="J101" s="210"/>
      <c r="K101" s="210"/>
      <c r="L101" s="210"/>
      <c r="M101" s="628"/>
      <c r="N101" s="210"/>
      <c r="O101" s="210"/>
      <c r="P101" s="210"/>
      <c r="Q101" s="210"/>
      <c r="R101" s="210"/>
      <c r="S101" s="210"/>
      <c r="T101" s="210"/>
      <c r="U101" s="210"/>
      <c r="V101" s="210"/>
      <c r="W101" s="210"/>
      <c r="X101" s="210"/>
      <c r="Y101" s="210"/>
      <c r="Z101" s="210"/>
    </row>
    <row r="102" ht="12.75" customHeight="1">
      <c r="A102" s="625"/>
      <c r="B102" s="625"/>
      <c r="C102" s="625"/>
      <c r="D102" s="627"/>
      <c r="E102" s="210"/>
      <c r="F102" s="210"/>
      <c r="G102" s="210"/>
      <c r="H102" s="210"/>
      <c r="I102" s="627"/>
      <c r="J102" s="210"/>
      <c r="K102" s="210"/>
      <c r="L102" s="210"/>
      <c r="M102" s="628"/>
      <c r="N102" s="210"/>
      <c r="O102" s="210"/>
      <c r="P102" s="210"/>
      <c r="Q102" s="210"/>
      <c r="R102" s="210"/>
      <c r="S102" s="210"/>
      <c r="T102" s="210"/>
      <c r="U102" s="210"/>
      <c r="V102" s="210"/>
      <c r="W102" s="210"/>
      <c r="X102" s="210"/>
      <c r="Y102" s="210"/>
      <c r="Z102" s="210"/>
    </row>
    <row r="103" ht="12.75" customHeight="1">
      <c r="A103" s="625"/>
      <c r="B103" s="625"/>
      <c r="C103" s="625"/>
      <c r="D103" s="627"/>
      <c r="E103" s="210"/>
      <c r="F103" s="210"/>
      <c r="G103" s="210"/>
      <c r="H103" s="210"/>
      <c r="I103" s="627"/>
      <c r="J103" s="210"/>
      <c r="K103" s="210"/>
      <c r="L103" s="210"/>
      <c r="M103" s="628"/>
      <c r="N103" s="210"/>
      <c r="O103" s="210"/>
      <c r="P103" s="210"/>
      <c r="Q103" s="210"/>
      <c r="R103" s="210"/>
      <c r="S103" s="210"/>
      <c r="T103" s="210"/>
      <c r="U103" s="210"/>
      <c r="V103" s="210"/>
      <c r="W103" s="210"/>
      <c r="X103" s="210"/>
      <c r="Y103" s="210"/>
      <c r="Z103" s="210"/>
    </row>
    <row r="104" ht="12.75" customHeight="1">
      <c r="A104" s="625"/>
      <c r="B104" s="625"/>
      <c r="C104" s="625"/>
      <c r="D104" s="627"/>
      <c r="E104" s="210"/>
      <c r="F104" s="210"/>
      <c r="G104" s="210"/>
      <c r="H104" s="210"/>
      <c r="I104" s="627"/>
      <c r="J104" s="210"/>
      <c r="K104" s="210"/>
      <c r="L104" s="210"/>
      <c r="M104" s="628"/>
      <c r="N104" s="210"/>
      <c r="O104" s="210"/>
      <c r="P104" s="210"/>
      <c r="Q104" s="210"/>
      <c r="R104" s="210"/>
      <c r="S104" s="210"/>
      <c r="T104" s="210"/>
      <c r="U104" s="210"/>
      <c r="V104" s="210"/>
      <c r="W104" s="210"/>
      <c r="X104" s="210"/>
      <c r="Y104" s="210"/>
      <c r="Z104" s="210"/>
    </row>
    <row r="105" ht="12.75" customHeight="1">
      <c r="A105" s="625"/>
      <c r="B105" s="625"/>
      <c r="C105" s="625"/>
      <c r="D105" s="627"/>
      <c r="E105" s="210"/>
      <c r="F105" s="210"/>
      <c r="G105" s="210"/>
      <c r="H105" s="210"/>
      <c r="I105" s="627"/>
      <c r="J105" s="210"/>
      <c r="K105" s="210"/>
      <c r="L105" s="210"/>
      <c r="M105" s="628"/>
      <c r="N105" s="210"/>
      <c r="O105" s="210"/>
      <c r="P105" s="210"/>
      <c r="Q105" s="210"/>
      <c r="R105" s="210"/>
      <c r="S105" s="210"/>
      <c r="T105" s="210"/>
      <c r="U105" s="210"/>
      <c r="V105" s="210"/>
      <c r="W105" s="210"/>
      <c r="X105" s="210"/>
      <c r="Y105" s="210"/>
      <c r="Z105" s="210"/>
    </row>
    <row r="106" ht="12.75" customHeight="1">
      <c r="A106" s="625"/>
      <c r="B106" s="625"/>
      <c r="C106" s="625"/>
      <c r="D106" s="627"/>
      <c r="E106" s="210"/>
      <c r="F106" s="210"/>
      <c r="G106" s="210"/>
      <c r="H106" s="210"/>
      <c r="I106" s="627"/>
      <c r="J106" s="210"/>
      <c r="K106" s="210"/>
      <c r="L106" s="210"/>
      <c r="M106" s="628"/>
      <c r="N106" s="210"/>
      <c r="O106" s="210"/>
      <c r="P106" s="210"/>
      <c r="Q106" s="210"/>
      <c r="R106" s="210"/>
      <c r="S106" s="210"/>
      <c r="T106" s="210"/>
      <c r="U106" s="210"/>
      <c r="V106" s="210"/>
      <c r="W106" s="210"/>
      <c r="X106" s="210"/>
      <c r="Y106" s="210"/>
      <c r="Z106" s="210"/>
    </row>
    <row r="107" ht="12.75" customHeight="1">
      <c r="A107" s="625"/>
      <c r="B107" s="625"/>
      <c r="C107" s="625"/>
      <c r="D107" s="627"/>
      <c r="E107" s="210"/>
      <c r="F107" s="210"/>
      <c r="G107" s="210"/>
      <c r="H107" s="210"/>
      <c r="I107" s="627"/>
      <c r="J107" s="210"/>
      <c r="K107" s="210"/>
      <c r="L107" s="210"/>
      <c r="M107" s="628"/>
      <c r="N107" s="210"/>
      <c r="O107" s="210"/>
      <c r="P107" s="210"/>
      <c r="Q107" s="210"/>
      <c r="R107" s="210"/>
      <c r="S107" s="210"/>
      <c r="T107" s="210"/>
      <c r="U107" s="210"/>
      <c r="V107" s="210"/>
      <c r="W107" s="210"/>
      <c r="X107" s="210"/>
      <c r="Y107" s="210"/>
      <c r="Z107" s="210"/>
    </row>
    <row r="108" ht="12.75" customHeight="1">
      <c r="A108" s="625"/>
      <c r="B108" s="625"/>
      <c r="C108" s="625"/>
      <c r="D108" s="627"/>
      <c r="E108" s="210"/>
      <c r="F108" s="210"/>
      <c r="G108" s="210"/>
      <c r="H108" s="210"/>
      <c r="I108" s="627"/>
      <c r="J108" s="210"/>
      <c r="K108" s="210"/>
      <c r="L108" s="210"/>
      <c r="M108" s="628"/>
      <c r="N108" s="210"/>
      <c r="O108" s="210"/>
      <c r="P108" s="210"/>
      <c r="Q108" s="210"/>
      <c r="R108" s="210"/>
      <c r="S108" s="210"/>
      <c r="T108" s="210"/>
      <c r="U108" s="210"/>
      <c r="V108" s="210"/>
      <c r="W108" s="210"/>
      <c r="X108" s="210"/>
      <c r="Y108" s="210"/>
      <c r="Z108" s="210"/>
    </row>
    <row r="109" ht="12.75" customHeight="1">
      <c r="A109" s="625"/>
      <c r="B109" s="625"/>
      <c r="C109" s="625"/>
      <c r="D109" s="627"/>
      <c r="E109" s="210"/>
      <c r="F109" s="210"/>
      <c r="G109" s="210"/>
      <c r="H109" s="210"/>
      <c r="I109" s="627"/>
      <c r="J109" s="210"/>
      <c r="K109" s="210"/>
      <c r="L109" s="210"/>
      <c r="M109" s="628"/>
      <c r="N109" s="210"/>
      <c r="O109" s="210"/>
      <c r="P109" s="210"/>
      <c r="Q109" s="210"/>
      <c r="R109" s="210"/>
      <c r="S109" s="210"/>
      <c r="T109" s="210"/>
      <c r="U109" s="210"/>
      <c r="V109" s="210"/>
      <c r="W109" s="210"/>
      <c r="X109" s="210"/>
      <c r="Y109" s="210"/>
      <c r="Z109" s="210"/>
    </row>
    <row r="110" ht="12.75" customHeight="1">
      <c r="A110" s="625"/>
      <c r="B110" s="625"/>
      <c r="C110" s="625"/>
      <c r="D110" s="627"/>
      <c r="E110" s="210"/>
      <c r="F110" s="210"/>
      <c r="G110" s="210"/>
      <c r="H110" s="210"/>
      <c r="I110" s="627"/>
      <c r="J110" s="210"/>
      <c r="K110" s="210"/>
      <c r="L110" s="210"/>
      <c r="M110" s="628"/>
      <c r="N110" s="210"/>
      <c r="O110" s="210"/>
      <c r="P110" s="210"/>
      <c r="Q110" s="210"/>
      <c r="R110" s="210"/>
      <c r="S110" s="210"/>
      <c r="T110" s="210"/>
      <c r="U110" s="210"/>
      <c r="V110" s="210"/>
      <c r="W110" s="210"/>
      <c r="X110" s="210"/>
      <c r="Y110" s="210"/>
      <c r="Z110" s="210"/>
    </row>
    <row r="111" ht="12.75" customHeight="1">
      <c r="A111" s="625"/>
      <c r="B111" s="625"/>
      <c r="C111" s="625"/>
      <c r="D111" s="627"/>
      <c r="E111" s="210"/>
      <c r="F111" s="210"/>
      <c r="G111" s="210"/>
      <c r="H111" s="210"/>
      <c r="I111" s="627"/>
      <c r="J111" s="210"/>
      <c r="K111" s="210"/>
      <c r="L111" s="210"/>
      <c r="M111" s="628"/>
      <c r="N111" s="210"/>
      <c r="O111" s="210"/>
      <c r="P111" s="210"/>
      <c r="Q111" s="210"/>
      <c r="R111" s="210"/>
      <c r="S111" s="210"/>
      <c r="T111" s="210"/>
      <c r="U111" s="210"/>
      <c r="V111" s="210"/>
      <c r="W111" s="210"/>
      <c r="X111" s="210"/>
      <c r="Y111" s="210"/>
      <c r="Z111" s="210"/>
    </row>
    <row r="112" ht="12.75" customHeight="1">
      <c r="A112" s="625"/>
      <c r="B112" s="625"/>
      <c r="C112" s="625"/>
      <c r="D112" s="627"/>
      <c r="E112" s="210"/>
      <c r="F112" s="210"/>
      <c r="G112" s="210"/>
      <c r="H112" s="210"/>
      <c r="I112" s="627"/>
      <c r="J112" s="210"/>
      <c r="K112" s="210"/>
      <c r="L112" s="210"/>
      <c r="M112" s="628"/>
      <c r="N112" s="210"/>
      <c r="O112" s="210"/>
      <c r="P112" s="210"/>
      <c r="Q112" s="210"/>
      <c r="R112" s="210"/>
      <c r="S112" s="210"/>
      <c r="T112" s="210"/>
      <c r="U112" s="210"/>
      <c r="V112" s="210"/>
      <c r="W112" s="210"/>
      <c r="X112" s="210"/>
      <c r="Y112" s="210"/>
      <c r="Z112" s="210"/>
    </row>
    <row r="113" ht="12.75" customHeight="1">
      <c r="A113" s="625"/>
      <c r="B113" s="625"/>
      <c r="C113" s="625"/>
      <c r="D113" s="627"/>
      <c r="E113" s="210"/>
      <c r="F113" s="210"/>
      <c r="G113" s="210"/>
      <c r="H113" s="210"/>
      <c r="I113" s="627"/>
      <c r="J113" s="210"/>
      <c r="K113" s="210"/>
      <c r="L113" s="210"/>
      <c r="M113" s="628"/>
      <c r="N113" s="210"/>
      <c r="O113" s="210"/>
      <c r="P113" s="210"/>
      <c r="Q113" s="210"/>
      <c r="R113" s="210"/>
      <c r="S113" s="210"/>
      <c r="T113" s="210"/>
      <c r="U113" s="210"/>
      <c r="V113" s="210"/>
      <c r="W113" s="210"/>
      <c r="X113" s="210"/>
      <c r="Y113" s="210"/>
      <c r="Z113" s="210"/>
    </row>
    <row r="114" ht="12.75" customHeight="1">
      <c r="A114" s="625"/>
      <c r="B114" s="625"/>
      <c r="C114" s="625"/>
      <c r="D114" s="627"/>
      <c r="E114" s="210"/>
      <c r="F114" s="210"/>
      <c r="G114" s="210"/>
      <c r="H114" s="210"/>
      <c r="I114" s="627"/>
      <c r="J114" s="210"/>
      <c r="K114" s="210"/>
      <c r="L114" s="210"/>
      <c r="M114" s="628"/>
      <c r="N114" s="210"/>
      <c r="O114" s="210"/>
      <c r="P114" s="210"/>
      <c r="Q114" s="210"/>
      <c r="R114" s="210"/>
      <c r="S114" s="210"/>
      <c r="T114" s="210"/>
      <c r="U114" s="210"/>
      <c r="V114" s="210"/>
      <c r="W114" s="210"/>
      <c r="X114" s="210"/>
      <c r="Y114" s="210"/>
      <c r="Z114" s="210"/>
    </row>
    <row r="115" ht="12.75" customHeight="1">
      <c r="A115" s="625"/>
      <c r="B115" s="625"/>
      <c r="C115" s="625"/>
      <c r="D115" s="627"/>
      <c r="E115" s="210"/>
      <c r="F115" s="210"/>
      <c r="G115" s="210"/>
      <c r="H115" s="210"/>
      <c r="I115" s="627"/>
      <c r="J115" s="210"/>
      <c r="K115" s="210"/>
      <c r="L115" s="210"/>
      <c r="M115" s="628"/>
      <c r="N115" s="210"/>
      <c r="O115" s="210"/>
      <c r="P115" s="210"/>
      <c r="Q115" s="210"/>
      <c r="R115" s="210"/>
      <c r="S115" s="210"/>
      <c r="T115" s="210"/>
      <c r="U115" s="210"/>
      <c r="V115" s="210"/>
      <c r="W115" s="210"/>
      <c r="X115" s="210"/>
      <c r="Y115" s="210"/>
      <c r="Z115" s="210"/>
    </row>
    <row r="116" ht="12.75" customHeight="1">
      <c r="A116" s="625"/>
      <c r="B116" s="625"/>
      <c r="C116" s="625"/>
      <c r="D116" s="627"/>
      <c r="E116" s="210"/>
      <c r="F116" s="210"/>
      <c r="G116" s="210"/>
      <c r="H116" s="210"/>
      <c r="I116" s="627"/>
      <c r="J116" s="210"/>
      <c r="K116" s="210"/>
      <c r="L116" s="210"/>
      <c r="M116" s="628"/>
      <c r="N116" s="210"/>
      <c r="O116" s="210"/>
      <c r="P116" s="210"/>
      <c r="Q116" s="210"/>
      <c r="R116" s="210"/>
      <c r="S116" s="210"/>
      <c r="T116" s="210"/>
      <c r="U116" s="210"/>
      <c r="V116" s="210"/>
      <c r="W116" s="210"/>
      <c r="X116" s="210"/>
      <c r="Y116" s="210"/>
      <c r="Z116" s="210"/>
    </row>
    <row r="117" ht="12.75" customHeight="1">
      <c r="A117" s="625"/>
      <c r="B117" s="625"/>
      <c r="C117" s="625"/>
      <c r="D117" s="627"/>
      <c r="E117" s="210"/>
      <c r="F117" s="210"/>
      <c r="G117" s="210"/>
      <c r="H117" s="210"/>
      <c r="I117" s="627"/>
      <c r="J117" s="210"/>
      <c r="K117" s="210"/>
      <c r="L117" s="210"/>
      <c r="M117" s="628"/>
      <c r="N117" s="210"/>
      <c r="O117" s="210"/>
      <c r="P117" s="210"/>
      <c r="Q117" s="210"/>
      <c r="R117" s="210"/>
      <c r="S117" s="210"/>
      <c r="T117" s="210"/>
      <c r="U117" s="210"/>
      <c r="V117" s="210"/>
      <c r="W117" s="210"/>
      <c r="X117" s="210"/>
      <c r="Y117" s="210"/>
      <c r="Z117" s="210"/>
    </row>
    <row r="118" ht="12.75" customHeight="1">
      <c r="A118" s="625"/>
      <c r="B118" s="625"/>
      <c r="C118" s="625"/>
      <c r="D118" s="627"/>
      <c r="E118" s="210"/>
      <c r="F118" s="210"/>
      <c r="G118" s="210"/>
      <c r="H118" s="210"/>
      <c r="I118" s="627"/>
      <c r="J118" s="210"/>
      <c r="K118" s="210"/>
      <c r="L118" s="210"/>
      <c r="M118" s="628"/>
      <c r="N118" s="210"/>
      <c r="O118" s="210"/>
      <c r="P118" s="210"/>
      <c r="Q118" s="210"/>
      <c r="R118" s="210"/>
      <c r="S118" s="210"/>
      <c r="T118" s="210"/>
      <c r="U118" s="210"/>
      <c r="V118" s="210"/>
      <c r="W118" s="210"/>
      <c r="X118" s="210"/>
      <c r="Y118" s="210"/>
      <c r="Z118" s="210"/>
    </row>
    <row r="119" ht="12.75" customHeight="1">
      <c r="A119" s="625"/>
      <c r="B119" s="625"/>
      <c r="C119" s="625"/>
      <c r="D119" s="627"/>
      <c r="E119" s="210"/>
      <c r="F119" s="210"/>
      <c r="G119" s="210"/>
      <c r="H119" s="210"/>
      <c r="I119" s="627"/>
      <c r="J119" s="210"/>
      <c r="K119" s="210"/>
      <c r="L119" s="210"/>
      <c r="M119" s="628"/>
      <c r="N119" s="210"/>
      <c r="O119" s="210"/>
      <c r="P119" s="210"/>
      <c r="Q119" s="210"/>
      <c r="R119" s="210"/>
      <c r="S119" s="210"/>
      <c r="T119" s="210"/>
      <c r="U119" s="210"/>
      <c r="V119" s="210"/>
      <c r="W119" s="210"/>
      <c r="X119" s="210"/>
      <c r="Y119" s="210"/>
      <c r="Z119" s="210"/>
    </row>
    <row r="120" ht="12.75" customHeight="1">
      <c r="A120" s="625"/>
      <c r="B120" s="625"/>
      <c r="C120" s="625"/>
      <c r="D120" s="627"/>
      <c r="E120" s="210"/>
      <c r="F120" s="210"/>
      <c r="G120" s="210"/>
      <c r="H120" s="210"/>
      <c r="I120" s="627"/>
      <c r="J120" s="210"/>
      <c r="K120" s="210"/>
      <c r="L120" s="210"/>
      <c r="M120" s="628"/>
      <c r="N120" s="210"/>
      <c r="O120" s="210"/>
      <c r="P120" s="210"/>
      <c r="Q120" s="210"/>
      <c r="R120" s="210"/>
      <c r="S120" s="210"/>
      <c r="T120" s="210"/>
      <c r="U120" s="210"/>
      <c r="V120" s="210"/>
      <c r="W120" s="210"/>
      <c r="X120" s="210"/>
      <c r="Y120" s="210"/>
      <c r="Z120" s="210"/>
    </row>
    <row r="121" ht="12.75" customHeight="1">
      <c r="A121" s="625"/>
      <c r="B121" s="625"/>
      <c r="C121" s="625"/>
      <c r="D121" s="627"/>
      <c r="E121" s="210"/>
      <c r="F121" s="210"/>
      <c r="G121" s="210"/>
      <c r="H121" s="210"/>
      <c r="I121" s="627"/>
      <c r="J121" s="210"/>
      <c r="K121" s="210"/>
      <c r="L121" s="210"/>
      <c r="M121" s="628"/>
      <c r="N121" s="210"/>
      <c r="O121" s="210"/>
      <c r="P121" s="210"/>
      <c r="Q121" s="210"/>
      <c r="R121" s="210"/>
      <c r="S121" s="210"/>
      <c r="T121" s="210"/>
      <c r="U121" s="210"/>
      <c r="V121" s="210"/>
      <c r="W121" s="210"/>
      <c r="X121" s="210"/>
      <c r="Y121" s="210"/>
      <c r="Z121" s="210"/>
    </row>
    <row r="122" ht="12.75" customHeight="1">
      <c r="A122" s="625"/>
      <c r="B122" s="625"/>
      <c r="C122" s="625"/>
      <c r="D122" s="627"/>
      <c r="E122" s="210"/>
      <c r="F122" s="210"/>
      <c r="G122" s="210"/>
      <c r="H122" s="210"/>
      <c r="I122" s="627"/>
      <c r="J122" s="210"/>
      <c r="K122" s="210"/>
      <c r="L122" s="210"/>
      <c r="M122" s="628"/>
      <c r="N122" s="210"/>
      <c r="O122" s="210"/>
      <c r="P122" s="210"/>
      <c r="Q122" s="210"/>
      <c r="R122" s="210"/>
      <c r="S122" s="210"/>
      <c r="T122" s="210"/>
      <c r="U122" s="210"/>
      <c r="V122" s="210"/>
      <c r="W122" s="210"/>
      <c r="X122" s="210"/>
      <c r="Y122" s="210"/>
      <c r="Z122" s="210"/>
    </row>
    <row r="123" ht="12.75" customHeight="1">
      <c r="A123" s="625"/>
      <c r="B123" s="625"/>
      <c r="C123" s="625"/>
      <c r="D123" s="627"/>
      <c r="E123" s="210"/>
      <c r="F123" s="210"/>
      <c r="G123" s="210"/>
      <c r="H123" s="210"/>
      <c r="I123" s="627"/>
      <c r="J123" s="210"/>
      <c r="K123" s="210"/>
      <c r="L123" s="210"/>
      <c r="M123" s="628"/>
      <c r="N123" s="210"/>
      <c r="O123" s="210"/>
      <c r="P123" s="210"/>
      <c r="Q123" s="210"/>
      <c r="R123" s="210"/>
      <c r="S123" s="210"/>
      <c r="T123" s="210"/>
      <c r="U123" s="210"/>
      <c r="V123" s="210"/>
      <c r="W123" s="210"/>
      <c r="X123" s="210"/>
      <c r="Y123" s="210"/>
      <c r="Z123" s="210"/>
    </row>
    <row r="124" ht="12.75" customHeight="1">
      <c r="A124" s="625"/>
      <c r="B124" s="625"/>
      <c r="C124" s="625"/>
      <c r="D124" s="627"/>
      <c r="E124" s="210"/>
      <c r="F124" s="210"/>
      <c r="G124" s="210"/>
      <c r="H124" s="210"/>
      <c r="I124" s="627"/>
      <c r="J124" s="210"/>
      <c r="K124" s="210"/>
      <c r="L124" s="210"/>
      <c r="M124" s="628"/>
      <c r="N124" s="210"/>
      <c r="O124" s="210"/>
      <c r="P124" s="210"/>
      <c r="Q124" s="210"/>
      <c r="R124" s="210"/>
      <c r="S124" s="210"/>
      <c r="T124" s="210"/>
      <c r="U124" s="210"/>
      <c r="V124" s="210"/>
      <c r="W124" s="210"/>
      <c r="X124" s="210"/>
      <c r="Y124" s="210"/>
      <c r="Z124" s="210"/>
    </row>
    <row r="125" ht="12.75" customHeight="1">
      <c r="A125" s="625"/>
      <c r="B125" s="625"/>
      <c r="C125" s="625"/>
      <c r="D125" s="627"/>
      <c r="E125" s="210"/>
      <c r="F125" s="210"/>
      <c r="G125" s="210"/>
      <c r="H125" s="210"/>
      <c r="I125" s="627"/>
      <c r="J125" s="210"/>
      <c r="K125" s="210"/>
      <c r="L125" s="210"/>
      <c r="M125" s="628"/>
      <c r="N125" s="210"/>
      <c r="O125" s="210"/>
      <c r="P125" s="210"/>
      <c r="Q125" s="210"/>
      <c r="R125" s="210"/>
      <c r="S125" s="210"/>
      <c r="T125" s="210"/>
      <c r="U125" s="210"/>
      <c r="V125" s="210"/>
      <c r="W125" s="210"/>
      <c r="X125" s="210"/>
      <c r="Y125" s="210"/>
      <c r="Z125" s="210"/>
    </row>
    <row r="126" ht="12.75" customHeight="1">
      <c r="A126" s="625"/>
      <c r="B126" s="625"/>
      <c r="C126" s="625"/>
      <c r="D126" s="627"/>
      <c r="E126" s="210"/>
      <c r="F126" s="210"/>
      <c r="G126" s="210"/>
      <c r="H126" s="210"/>
      <c r="I126" s="627"/>
      <c r="J126" s="210"/>
      <c r="K126" s="210"/>
      <c r="L126" s="210"/>
      <c r="M126" s="628"/>
      <c r="N126" s="210"/>
      <c r="O126" s="210"/>
      <c r="P126" s="210"/>
      <c r="Q126" s="210"/>
      <c r="R126" s="210"/>
      <c r="S126" s="210"/>
      <c r="T126" s="210"/>
      <c r="U126" s="210"/>
      <c r="V126" s="210"/>
      <c r="W126" s="210"/>
      <c r="X126" s="210"/>
      <c r="Y126" s="210"/>
      <c r="Z126" s="210"/>
    </row>
    <row r="127" ht="12.75" customHeight="1">
      <c r="A127" s="625"/>
      <c r="B127" s="625"/>
      <c r="C127" s="625"/>
      <c r="D127" s="627"/>
      <c r="E127" s="210"/>
      <c r="F127" s="210"/>
      <c r="G127" s="210"/>
      <c r="H127" s="210"/>
      <c r="I127" s="627"/>
      <c r="J127" s="210"/>
      <c r="K127" s="210"/>
      <c r="L127" s="210"/>
      <c r="M127" s="628"/>
      <c r="N127" s="210"/>
      <c r="O127" s="210"/>
      <c r="P127" s="210"/>
      <c r="Q127" s="210"/>
      <c r="R127" s="210"/>
      <c r="S127" s="210"/>
      <c r="T127" s="210"/>
      <c r="U127" s="210"/>
      <c r="V127" s="210"/>
      <c r="W127" s="210"/>
      <c r="X127" s="210"/>
      <c r="Y127" s="210"/>
      <c r="Z127" s="210"/>
    </row>
    <row r="128" ht="12.75" customHeight="1">
      <c r="A128" s="625"/>
      <c r="B128" s="625"/>
      <c r="C128" s="625"/>
      <c r="D128" s="627"/>
      <c r="E128" s="210"/>
      <c r="F128" s="210"/>
      <c r="G128" s="210"/>
      <c r="H128" s="210"/>
      <c r="I128" s="627"/>
      <c r="J128" s="210"/>
      <c r="K128" s="210"/>
      <c r="L128" s="210"/>
      <c r="M128" s="628"/>
      <c r="N128" s="210"/>
      <c r="O128" s="210"/>
      <c r="P128" s="210"/>
      <c r="Q128" s="210"/>
      <c r="R128" s="210"/>
      <c r="S128" s="210"/>
      <c r="T128" s="210"/>
      <c r="U128" s="210"/>
      <c r="V128" s="210"/>
      <c r="W128" s="210"/>
      <c r="X128" s="210"/>
      <c r="Y128" s="210"/>
      <c r="Z128" s="210"/>
    </row>
    <row r="129" ht="12.75" customHeight="1">
      <c r="A129" s="625"/>
      <c r="B129" s="625"/>
      <c r="C129" s="625"/>
      <c r="D129" s="627"/>
      <c r="E129" s="210"/>
      <c r="F129" s="210"/>
      <c r="G129" s="210"/>
      <c r="H129" s="210"/>
      <c r="I129" s="627"/>
      <c r="J129" s="210"/>
      <c r="K129" s="210"/>
      <c r="L129" s="210"/>
      <c r="M129" s="628"/>
      <c r="N129" s="210"/>
      <c r="O129" s="210"/>
      <c r="P129" s="210"/>
      <c r="Q129" s="210"/>
      <c r="R129" s="210"/>
      <c r="S129" s="210"/>
      <c r="T129" s="210"/>
      <c r="U129" s="210"/>
      <c r="V129" s="210"/>
      <c r="W129" s="210"/>
      <c r="X129" s="210"/>
      <c r="Y129" s="210"/>
      <c r="Z129" s="210"/>
    </row>
    <row r="130" ht="12.75" customHeight="1">
      <c r="A130" s="625"/>
      <c r="B130" s="625"/>
      <c r="C130" s="625"/>
      <c r="D130" s="627"/>
      <c r="E130" s="210"/>
      <c r="F130" s="210"/>
      <c r="G130" s="210"/>
      <c r="H130" s="210"/>
      <c r="I130" s="627"/>
      <c r="J130" s="210"/>
      <c r="K130" s="210"/>
      <c r="L130" s="210"/>
      <c r="M130" s="628"/>
      <c r="N130" s="210"/>
      <c r="O130" s="210"/>
      <c r="P130" s="210"/>
      <c r="Q130" s="210"/>
      <c r="R130" s="210"/>
      <c r="S130" s="210"/>
      <c r="T130" s="210"/>
      <c r="U130" s="210"/>
      <c r="V130" s="210"/>
      <c r="W130" s="210"/>
      <c r="X130" s="210"/>
      <c r="Y130" s="210"/>
      <c r="Z130" s="210"/>
    </row>
    <row r="131" ht="12.75" customHeight="1">
      <c r="A131" s="625"/>
      <c r="B131" s="625"/>
      <c r="C131" s="625"/>
      <c r="D131" s="627"/>
      <c r="E131" s="210"/>
      <c r="F131" s="210"/>
      <c r="G131" s="210"/>
      <c r="H131" s="210"/>
      <c r="I131" s="627"/>
      <c r="J131" s="210"/>
      <c r="K131" s="210"/>
      <c r="L131" s="210"/>
      <c r="M131" s="628"/>
      <c r="N131" s="210"/>
      <c r="O131" s="210"/>
      <c r="P131" s="210"/>
      <c r="Q131" s="210"/>
      <c r="R131" s="210"/>
      <c r="S131" s="210"/>
      <c r="T131" s="210"/>
      <c r="U131" s="210"/>
      <c r="V131" s="210"/>
      <c r="W131" s="210"/>
      <c r="X131" s="210"/>
      <c r="Y131" s="210"/>
      <c r="Z131" s="210"/>
    </row>
    <row r="132" ht="12.75" customHeight="1">
      <c r="A132" s="625"/>
      <c r="B132" s="625"/>
      <c r="C132" s="625"/>
      <c r="D132" s="627"/>
      <c r="E132" s="210"/>
      <c r="F132" s="210"/>
      <c r="G132" s="210"/>
      <c r="H132" s="210"/>
      <c r="I132" s="627"/>
      <c r="J132" s="210"/>
      <c r="K132" s="210"/>
      <c r="L132" s="210"/>
      <c r="M132" s="628"/>
      <c r="N132" s="210"/>
      <c r="O132" s="210"/>
      <c r="P132" s="210"/>
      <c r="Q132" s="210"/>
      <c r="R132" s="210"/>
      <c r="S132" s="210"/>
      <c r="T132" s="210"/>
      <c r="U132" s="210"/>
      <c r="V132" s="210"/>
      <c r="W132" s="210"/>
      <c r="X132" s="210"/>
      <c r="Y132" s="210"/>
      <c r="Z132" s="210"/>
    </row>
    <row r="133" ht="12.75" customHeight="1">
      <c r="A133" s="625"/>
      <c r="B133" s="625"/>
      <c r="C133" s="625"/>
      <c r="D133" s="627"/>
      <c r="E133" s="210"/>
      <c r="F133" s="210"/>
      <c r="G133" s="210"/>
      <c r="H133" s="210"/>
      <c r="I133" s="627"/>
      <c r="J133" s="210"/>
      <c r="K133" s="210"/>
      <c r="L133" s="210"/>
      <c r="M133" s="628"/>
      <c r="N133" s="210"/>
      <c r="O133" s="210"/>
      <c r="P133" s="210"/>
      <c r="Q133" s="210"/>
      <c r="R133" s="210"/>
      <c r="S133" s="210"/>
      <c r="T133" s="210"/>
      <c r="U133" s="210"/>
      <c r="V133" s="210"/>
      <c r="W133" s="210"/>
      <c r="X133" s="210"/>
      <c r="Y133" s="210"/>
      <c r="Z133" s="210"/>
    </row>
    <row r="134" ht="12.75" customHeight="1">
      <c r="A134" s="625"/>
      <c r="B134" s="625"/>
      <c r="C134" s="625"/>
      <c r="D134" s="627"/>
      <c r="E134" s="210"/>
      <c r="F134" s="210"/>
      <c r="G134" s="210"/>
      <c r="H134" s="210"/>
      <c r="I134" s="627"/>
      <c r="J134" s="210"/>
      <c r="K134" s="210"/>
      <c r="L134" s="210"/>
      <c r="M134" s="628"/>
      <c r="N134" s="210"/>
      <c r="O134" s="210"/>
      <c r="P134" s="210"/>
      <c r="Q134" s="210"/>
      <c r="R134" s="210"/>
      <c r="S134" s="210"/>
      <c r="T134" s="210"/>
      <c r="U134" s="210"/>
      <c r="V134" s="210"/>
      <c r="W134" s="210"/>
      <c r="X134" s="210"/>
      <c r="Y134" s="210"/>
      <c r="Z134" s="210"/>
    </row>
    <row r="135" ht="12.75" customHeight="1">
      <c r="A135" s="625"/>
      <c r="B135" s="625"/>
      <c r="C135" s="625"/>
      <c r="D135" s="627"/>
      <c r="E135" s="210"/>
      <c r="F135" s="210"/>
      <c r="G135" s="210"/>
      <c r="H135" s="210"/>
      <c r="I135" s="627"/>
      <c r="J135" s="210"/>
      <c r="K135" s="210"/>
      <c r="L135" s="210"/>
      <c r="M135" s="628"/>
      <c r="N135" s="210"/>
      <c r="O135" s="210"/>
      <c r="P135" s="210"/>
      <c r="Q135" s="210"/>
      <c r="R135" s="210"/>
      <c r="S135" s="210"/>
      <c r="T135" s="210"/>
      <c r="U135" s="210"/>
      <c r="V135" s="210"/>
      <c r="W135" s="210"/>
      <c r="X135" s="210"/>
      <c r="Y135" s="210"/>
      <c r="Z135" s="210"/>
    </row>
    <row r="136" ht="12.75" customHeight="1">
      <c r="A136" s="625"/>
      <c r="B136" s="625"/>
      <c r="C136" s="625"/>
      <c r="D136" s="627"/>
      <c r="E136" s="210"/>
      <c r="F136" s="210"/>
      <c r="G136" s="210"/>
      <c r="H136" s="210"/>
      <c r="I136" s="627"/>
      <c r="J136" s="210"/>
      <c r="K136" s="210"/>
      <c r="L136" s="210"/>
      <c r="M136" s="628"/>
      <c r="N136" s="210"/>
      <c r="O136" s="210"/>
      <c r="P136" s="210"/>
      <c r="Q136" s="210"/>
      <c r="R136" s="210"/>
      <c r="S136" s="210"/>
      <c r="T136" s="210"/>
      <c r="U136" s="210"/>
      <c r="V136" s="210"/>
      <c r="W136" s="210"/>
      <c r="X136" s="210"/>
      <c r="Y136" s="210"/>
      <c r="Z136" s="210"/>
    </row>
    <row r="137" ht="12.75" customHeight="1">
      <c r="A137" s="625"/>
      <c r="B137" s="625"/>
      <c r="C137" s="625"/>
      <c r="D137" s="627"/>
      <c r="E137" s="210"/>
      <c r="F137" s="210"/>
      <c r="G137" s="210"/>
      <c r="H137" s="210"/>
      <c r="I137" s="627"/>
      <c r="J137" s="210"/>
      <c r="K137" s="210"/>
      <c r="L137" s="210"/>
      <c r="M137" s="628"/>
      <c r="N137" s="210"/>
      <c r="O137" s="210"/>
      <c r="P137" s="210"/>
      <c r="Q137" s="210"/>
      <c r="R137" s="210"/>
      <c r="S137" s="210"/>
      <c r="T137" s="210"/>
      <c r="U137" s="210"/>
      <c r="V137" s="210"/>
      <c r="W137" s="210"/>
      <c r="X137" s="210"/>
      <c r="Y137" s="210"/>
      <c r="Z137" s="210"/>
    </row>
    <row r="138" ht="12.75" customHeight="1">
      <c r="A138" s="625"/>
      <c r="B138" s="625"/>
      <c r="C138" s="625"/>
      <c r="D138" s="627"/>
      <c r="E138" s="210"/>
      <c r="F138" s="210"/>
      <c r="G138" s="210"/>
      <c r="H138" s="210"/>
      <c r="I138" s="627"/>
      <c r="J138" s="210"/>
      <c r="K138" s="210"/>
      <c r="L138" s="210"/>
      <c r="M138" s="628"/>
      <c r="N138" s="210"/>
      <c r="O138" s="210"/>
      <c r="P138" s="210"/>
      <c r="Q138" s="210"/>
      <c r="R138" s="210"/>
      <c r="S138" s="210"/>
      <c r="T138" s="210"/>
      <c r="U138" s="210"/>
      <c r="V138" s="210"/>
      <c r="W138" s="210"/>
      <c r="X138" s="210"/>
      <c r="Y138" s="210"/>
      <c r="Z138" s="210"/>
    </row>
    <row r="139" ht="12.75" customHeight="1">
      <c r="A139" s="625"/>
      <c r="B139" s="625"/>
      <c r="C139" s="625"/>
      <c r="D139" s="627"/>
      <c r="E139" s="210"/>
      <c r="F139" s="210"/>
      <c r="G139" s="210"/>
      <c r="H139" s="210"/>
      <c r="I139" s="627"/>
      <c r="J139" s="210"/>
      <c r="K139" s="210"/>
      <c r="L139" s="210"/>
      <c r="M139" s="628"/>
      <c r="N139" s="210"/>
      <c r="O139" s="210"/>
      <c r="P139" s="210"/>
      <c r="Q139" s="210"/>
      <c r="R139" s="210"/>
      <c r="S139" s="210"/>
      <c r="T139" s="210"/>
      <c r="U139" s="210"/>
      <c r="V139" s="210"/>
      <c r="W139" s="210"/>
      <c r="X139" s="210"/>
      <c r="Y139" s="210"/>
      <c r="Z139" s="210"/>
    </row>
    <row r="140" ht="12.75" customHeight="1">
      <c r="A140" s="625"/>
      <c r="B140" s="625"/>
      <c r="C140" s="625"/>
      <c r="D140" s="627"/>
      <c r="E140" s="210"/>
      <c r="F140" s="210"/>
      <c r="G140" s="210"/>
      <c r="H140" s="210"/>
      <c r="I140" s="627"/>
      <c r="J140" s="210"/>
      <c r="K140" s="210"/>
      <c r="L140" s="210"/>
      <c r="M140" s="628"/>
      <c r="N140" s="210"/>
      <c r="O140" s="210"/>
      <c r="P140" s="210"/>
      <c r="Q140" s="210"/>
      <c r="R140" s="210"/>
      <c r="S140" s="210"/>
      <c r="T140" s="210"/>
      <c r="U140" s="210"/>
      <c r="V140" s="210"/>
      <c r="W140" s="210"/>
      <c r="X140" s="210"/>
      <c r="Y140" s="210"/>
      <c r="Z140" s="210"/>
    </row>
    <row r="141" ht="12.75" customHeight="1">
      <c r="A141" s="625"/>
      <c r="B141" s="625"/>
      <c r="C141" s="625"/>
      <c r="D141" s="627"/>
      <c r="E141" s="210"/>
      <c r="F141" s="210"/>
      <c r="G141" s="210"/>
      <c r="H141" s="210"/>
      <c r="I141" s="627"/>
      <c r="J141" s="210"/>
      <c r="K141" s="210"/>
      <c r="L141" s="210"/>
      <c r="M141" s="628"/>
      <c r="N141" s="210"/>
      <c r="O141" s="210"/>
      <c r="P141" s="210"/>
      <c r="Q141" s="210"/>
      <c r="R141" s="210"/>
      <c r="S141" s="210"/>
      <c r="T141" s="210"/>
      <c r="U141" s="210"/>
      <c r="V141" s="210"/>
      <c r="W141" s="210"/>
      <c r="X141" s="210"/>
      <c r="Y141" s="210"/>
      <c r="Z141" s="210"/>
    </row>
    <row r="142" ht="12.75" customHeight="1">
      <c r="A142" s="625"/>
      <c r="B142" s="625"/>
      <c r="C142" s="625"/>
      <c r="D142" s="627"/>
      <c r="E142" s="210"/>
      <c r="F142" s="210"/>
      <c r="G142" s="210"/>
      <c r="H142" s="210"/>
      <c r="I142" s="627"/>
      <c r="J142" s="210"/>
      <c r="K142" s="210"/>
      <c r="L142" s="210"/>
      <c r="M142" s="628"/>
      <c r="N142" s="210"/>
      <c r="O142" s="210"/>
      <c r="P142" s="210"/>
      <c r="Q142" s="210"/>
      <c r="R142" s="210"/>
      <c r="S142" s="210"/>
      <c r="T142" s="210"/>
      <c r="U142" s="210"/>
      <c r="V142" s="210"/>
      <c r="W142" s="210"/>
      <c r="X142" s="210"/>
      <c r="Y142" s="210"/>
      <c r="Z142" s="210"/>
    </row>
    <row r="143" ht="12.75" customHeight="1">
      <c r="A143" s="625"/>
      <c r="B143" s="625"/>
      <c r="C143" s="625"/>
      <c r="D143" s="627"/>
      <c r="E143" s="210"/>
      <c r="F143" s="210"/>
      <c r="G143" s="210"/>
      <c r="H143" s="210"/>
      <c r="I143" s="627"/>
      <c r="J143" s="210"/>
      <c r="K143" s="210"/>
      <c r="L143" s="210"/>
      <c r="M143" s="628"/>
      <c r="N143" s="210"/>
      <c r="O143" s="210"/>
      <c r="P143" s="210"/>
      <c r="Q143" s="210"/>
      <c r="R143" s="210"/>
      <c r="S143" s="210"/>
      <c r="T143" s="210"/>
      <c r="U143" s="210"/>
      <c r="V143" s="210"/>
      <c r="W143" s="210"/>
      <c r="X143" s="210"/>
      <c r="Y143" s="210"/>
      <c r="Z143" s="210"/>
    </row>
    <row r="144" ht="12.75" customHeight="1">
      <c r="A144" s="625"/>
      <c r="B144" s="625"/>
      <c r="C144" s="625"/>
      <c r="D144" s="627"/>
      <c r="E144" s="210"/>
      <c r="F144" s="210"/>
      <c r="G144" s="210"/>
      <c r="H144" s="210"/>
      <c r="I144" s="627"/>
      <c r="J144" s="210"/>
      <c r="K144" s="210"/>
      <c r="L144" s="210"/>
      <c r="M144" s="628"/>
      <c r="N144" s="210"/>
      <c r="O144" s="210"/>
      <c r="P144" s="210"/>
      <c r="Q144" s="210"/>
      <c r="R144" s="210"/>
      <c r="S144" s="210"/>
      <c r="T144" s="210"/>
      <c r="U144" s="210"/>
      <c r="V144" s="210"/>
      <c r="W144" s="210"/>
      <c r="X144" s="210"/>
      <c r="Y144" s="210"/>
      <c r="Z144" s="210"/>
    </row>
    <row r="145" ht="12.75" customHeight="1">
      <c r="A145" s="625"/>
      <c r="B145" s="625"/>
      <c r="C145" s="625"/>
      <c r="D145" s="627"/>
      <c r="E145" s="210"/>
      <c r="F145" s="210"/>
      <c r="G145" s="210"/>
      <c r="H145" s="210"/>
      <c r="I145" s="627"/>
      <c r="J145" s="210"/>
      <c r="K145" s="210"/>
      <c r="L145" s="210"/>
      <c r="M145" s="628"/>
      <c r="N145" s="210"/>
      <c r="O145" s="210"/>
      <c r="P145" s="210"/>
      <c r="Q145" s="210"/>
      <c r="R145" s="210"/>
      <c r="S145" s="210"/>
      <c r="T145" s="210"/>
      <c r="U145" s="210"/>
      <c r="V145" s="210"/>
      <c r="W145" s="210"/>
      <c r="X145" s="210"/>
      <c r="Y145" s="210"/>
      <c r="Z145" s="210"/>
    </row>
    <row r="146" ht="12.75" customHeight="1">
      <c r="A146" s="625"/>
      <c r="B146" s="625"/>
      <c r="C146" s="625"/>
      <c r="D146" s="627"/>
      <c r="E146" s="210"/>
      <c r="F146" s="210"/>
      <c r="G146" s="210"/>
      <c r="H146" s="210"/>
      <c r="I146" s="627"/>
      <c r="J146" s="210"/>
      <c r="K146" s="210"/>
      <c r="L146" s="210"/>
      <c r="M146" s="628"/>
      <c r="N146" s="210"/>
      <c r="O146" s="210"/>
      <c r="P146" s="210"/>
      <c r="Q146" s="210"/>
      <c r="R146" s="210"/>
      <c r="S146" s="210"/>
      <c r="T146" s="210"/>
      <c r="U146" s="210"/>
      <c r="V146" s="210"/>
      <c r="W146" s="210"/>
      <c r="X146" s="210"/>
      <c r="Y146" s="210"/>
      <c r="Z146" s="210"/>
    </row>
    <row r="147" ht="12.75" customHeight="1">
      <c r="A147" s="625"/>
      <c r="B147" s="625"/>
      <c r="C147" s="625"/>
      <c r="D147" s="627"/>
      <c r="E147" s="210"/>
      <c r="F147" s="210"/>
      <c r="G147" s="210"/>
      <c r="H147" s="210"/>
      <c r="I147" s="627"/>
      <c r="J147" s="210"/>
      <c r="K147" s="210"/>
      <c r="L147" s="210"/>
      <c r="M147" s="628"/>
      <c r="N147" s="210"/>
      <c r="O147" s="210"/>
      <c r="P147" s="210"/>
      <c r="Q147" s="210"/>
      <c r="R147" s="210"/>
      <c r="S147" s="210"/>
      <c r="T147" s="210"/>
      <c r="U147" s="210"/>
      <c r="V147" s="210"/>
      <c r="W147" s="210"/>
      <c r="X147" s="210"/>
      <c r="Y147" s="210"/>
      <c r="Z147" s="210"/>
    </row>
    <row r="148" ht="12.75" customHeight="1">
      <c r="A148" s="625"/>
      <c r="B148" s="625"/>
      <c r="C148" s="625"/>
      <c r="D148" s="627"/>
      <c r="E148" s="210"/>
      <c r="F148" s="210"/>
      <c r="G148" s="210"/>
      <c r="H148" s="210"/>
      <c r="I148" s="627"/>
      <c r="J148" s="210"/>
      <c r="K148" s="210"/>
      <c r="L148" s="210"/>
      <c r="M148" s="628"/>
      <c r="N148" s="210"/>
      <c r="O148" s="210"/>
      <c r="P148" s="210"/>
      <c r="Q148" s="210"/>
      <c r="R148" s="210"/>
      <c r="S148" s="210"/>
      <c r="T148" s="210"/>
      <c r="U148" s="210"/>
      <c r="V148" s="210"/>
      <c r="W148" s="210"/>
      <c r="X148" s="210"/>
      <c r="Y148" s="210"/>
      <c r="Z148" s="210"/>
    </row>
    <row r="149" ht="12.75" customHeight="1">
      <c r="A149" s="625"/>
      <c r="B149" s="625"/>
      <c r="C149" s="625"/>
      <c r="D149" s="627"/>
      <c r="E149" s="210"/>
      <c r="F149" s="210"/>
      <c r="G149" s="210"/>
      <c r="H149" s="210"/>
      <c r="I149" s="627"/>
      <c r="J149" s="210"/>
      <c r="K149" s="210"/>
      <c r="L149" s="210"/>
      <c r="M149" s="628"/>
      <c r="N149" s="210"/>
      <c r="O149" s="210"/>
      <c r="P149" s="210"/>
      <c r="Q149" s="210"/>
      <c r="R149" s="210"/>
      <c r="S149" s="210"/>
      <c r="T149" s="210"/>
      <c r="U149" s="210"/>
      <c r="V149" s="210"/>
      <c r="W149" s="210"/>
      <c r="X149" s="210"/>
      <c r="Y149" s="210"/>
      <c r="Z149" s="210"/>
    </row>
    <row r="150" ht="12.75" customHeight="1">
      <c r="A150" s="625"/>
      <c r="B150" s="625"/>
      <c r="C150" s="625"/>
      <c r="D150" s="627"/>
      <c r="E150" s="210"/>
      <c r="F150" s="210"/>
      <c r="G150" s="210"/>
      <c r="H150" s="210"/>
      <c r="I150" s="627"/>
      <c r="J150" s="210"/>
      <c r="K150" s="210"/>
      <c r="L150" s="210"/>
      <c r="M150" s="628"/>
      <c r="N150" s="210"/>
      <c r="O150" s="210"/>
      <c r="P150" s="210"/>
      <c r="Q150" s="210"/>
      <c r="R150" s="210"/>
      <c r="S150" s="210"/>
      <c r="T150" s="210"/>
      <c r="U150" s="210"/>
      <c r="V150" s="210"/>
      <c r="W150" s="210"/>
      <c r="X150" s="210"/>
      <c r="Y150" s="210"/>
      <c r="Z150" s="210"/>
    </row>
    <row r="151" ht="12.75" customHeight="1">
      <c r="A151" s="625"/>
      <c r="B151" s="625"/>
      <c r="C151" s="625"/>
      <c r="D151" s="627"/>
      <c r="E151" s="210"/>
      <c r="F151" s="210"/>
      <c r="G151" s="210"/>
      <c r="H151" s="210"/>
      <c r="I151" s="627"/>
      <c r="J151" s="210"/>
      <c r="K151" s="210"/>
      <c r="L151" s="210"/>
      <c r="M151" s="628"/>
      <c r="N151" s="210"/>
      <c r="O151" s="210"/>
      <c r="P151" s="210"/>
      <c r="Q151" s="210"/>
      <c r="R151" s="210"/>
      <c r="S151" s="210"/>
      <c r="T151" s="210"/>
      <c r="U151" s="210"/>
      <c r="V151" s="210"/>
      <c r="W151" s="210"/>
      <c r="X151" s="210"/>
      <c r="Y151" s="210"/>
      <c r="Z151" s="210"/>
    </row>
    <row r="152" ht="12.75" customHeight="1">
      <c r="A152" s="625"/>
      <c r="B152" s="625"/>
      <c r="C152" s="625"/>
      <c r="D152" s="627"/>
      <c r="E152" s="210"/>
      <c r="F152" s="210"/>
      <c r="G152" s="210"/>
      <c r="H152" s="210"/>
      <c r="I152" s="627"/>
      <c r="J152" s="210"/>
      <c r="K152" s="210"/>
      <c r="L152" s="210"/>
      <c r="M152" s="628"/>
      <c r="N152" s="210"/>
      <c r="O152" s="210"/>
      <c r="P152" s="210"/>
      <c r="Q152" s="210"/>
      <c r="R152" s="210"/>
      <c r="S152" s="210"/>
      <c r="T152" s="210"/>
      <c r="U152" s="210"/>
      <c r="V152" s="210"/>
      <c r="W152" s="210"/>
      <c r="X152" s="210"/>
      <c r="Y152" s="210"/>
      <c r="Z152" s="210"/>
    </row>
    <row r="153" ht="12.75" customHeight="1">
      <c r="A153" s="625"/>
      <c r="B153" s="625"/>
      <c r="C153" s="625"/>
      <c r="D153" s="627"/>
      <c r="E153" s="210"/>
      <c r="F153" s="210"/>
      <c r="G153" s="210"/>
      <c r="H153" s="210"/>
      <c r="I153" s="627"/>
      <c r="J153" s="210"/>
      <c r="K153" s="210"/>
      <c r="L153" s="210"/>
      <c r="M153" s="628"/>
      <c r="N153" s="210"/>
      <c r="O153" s="210"/>
      <c r="P153" s="210"/>
      <c r="Q153" s="210"/>
      <c r="R153" s="210"/>
      <c r="S153" s="210"/>
      <c r="T153" s="210"/>
      <c r="U153" s="210"/>
      <c r="V153" s="210"/>
      <c r="W153" s="210"/>
      <c r="X153" s="210"/>
      <c r="Y153" s="210"/>
      <c r="Z153" s="210"/>
    </row>
    <row r="154" ht="12.75" customHeight="1">
      <c r="A154" s="625"/>
      <c r="B154" s="625"/>
      <c r="C154" s="625"/>
      <c r="D154" s="627"/>
      <c r="E154" s="210"/>
      <c r="F154" s="210"/>
      <c r="G154" s="210"/>
      <c r="H154" s="210"/>
      <c r="I154" s="627"/>
      <c r="J154" s="210"/>
      <c r="K154" s="210"/>
      <c r="L154" s="210"/>
      <c r="M154" s="628"/>
      <c r="N154" s="210"/>
      <c r="O154" s="210"/>
      <c r="P154" s="210"/>
      <c r="Q154" s="210"/>
      <c r="R154" s="210"/>
      <c r="S154" s="210"/>
      <c r="T154" s="210"/>
      <c r="U154" s="210"/>
      <c r="V154" s="210"/>
      <c r="W154" s="210"/>
      <c r="X154" s="210"/>
      <c r="Y154" s="210"/>
      <c r="Z154" s="210"/>
    </row>
    <row r="155" ht="12.75" customHeight="1">
      <c r="A155" s="625"/>
      <c r="B155" s="625"/>
      <c r="C155" s="625"/>
      <c r="D155" s="627"/>
      <c r="E155" s="210"/>
      <c r="F155" s="210"/>
      <c r="G155" s="210"/>
      <c r="H155" s="210"/>
      <c r="I155" s="627"/>
      <c r="J155" s="210"/>
      <c r="K155" s="210"/>
      <c r="L155" s="210"/>
      <c r="M155" s="628"/>
      <c r="N155" s="210"/>
      <c r="O155" s="210"/>
      <c r="P155" s="210"/>
      <c r="Q155" s="210"/>
      <c r="R155" s="210"/>
      <c r="S155" s="210"/>
      <c r="T155" s="210"/>
      <c r="U155" s="210"/>
      <c r="V155" s="210"/>
      <c r="W155" s="210"/>
      <c r="X155" s="210"/>
      <c r="Y155" s="210"/>
      <c r="Z155" s="210"/>
    </row>
    <row r="156" ht="12.75" customHeight="1">
      <c r="A156" s="625"/>
      <c r="B156" s="625"/>
      <c r="C156" s="625"/>
      <c r="D156" s="627"/>
      <c r="E156" s="210"/>
      <c r="F156" s="210"/>
      <c r="G156" s="210"/>
      <c r="H156" s="210"/>
      <c r="I156" s="627"/>
      <c r="J156" s="210"/>
      <c r="K156" s="210"/>
      <c r="L156" s="210"/>
      <c r="M156" s="628"/>
      <c r="N156" s="210"/>
      <c r="O156" s="210"/>
      <c r="P156" s="210"/>
      <c r="Q156" s="210"/>
      <c r="R156" s="210"/>
      <c r="S156" s="210"/>
      <c r="T156" s="210"/>
      <c r="U156" s="210"/>
      <c r="V156" s="210"/>
      <c r="W156" s="210"/>
      <c r="X156" s="210"/>
      <c r="Y156" s="210"/>
      <c r="Z156" s="210"/>
    </row>
    <row r="157" ht="12.75" customHeight="1">
      <c r="A157" s="625"/>
      <c r="B157" s="625"/>
      <c r="C157" s="625"/>
      <c r="D157" s="627"/>
      <c r="E157" s="210"/>
      <c r="F157" s="210"/>
      <c r="G157" s="210"/>
      <c r="H157" s="210"/>
      <c r="I157" s="627"/>
      <c r="J157" s="210"/>
      <c r="K157" s="210"/>
      <c r="L157" s="210"/>
      <c r="M157" s="628"/>
      <c r="N157" s="210"/>
      <c r="O157" s="210"/>
      <c r="P157" s="210"/>
      <c r="Q157" s="210"/>
      <c r="R157" s="210"/>
      <c r="S157" s="210"/>
      <c r="T157" s="210"/>
      <c r="U157" s="210"/>
      <c r="V157" s="210"/>
      <c r="W157" s="210"/>
      <c r="X157" s="210"/>
      <c r="Y157" s="210"/>
      <c r="Z157" s="210"/>
    </row>
    <row r="158" ht="12.75" customHeight="1">
      <c r="A158" s="625"/>
      <c r="B158" s="625"/>
      <c r="C158" s="625"/>
      <c r="D158" s="627"/>
      <c r="E158" s="210"/>
      <c r="F158" s="210"/>
      <c r="G158" s="210"/>
      <c r="H158" s="210"/>
      <c r="I158" s="627"/>
      <c r="J158" s="210"/>
      <c r="K158" s="210"/>
      <c r="L158" s="210"/>
      <c r="M158" s="628"/>
      <c r="N158" s="210"/>
      <c r="O158" s="210"/>
      <c r="P158" s="210"/>
      <c r="Q158" s="210"/>
      <c r="R158" s="210"/>
      <c r="S158" s="210"/>
      <c r="T158" s="210"/>
      <c r="U158" s="210"/>
      <c r="V158" s="210"/>
      <c r="W158" s="210"/>
      <c r="X158" s="210"/>
      <c r="Y158" s="210"/>
      <c r="Z158" s="210"/>
    </row>
    <row r="159" ht="12.75" customHeight="1">
      <c r="A159" s="625"/>
      <c r="B159" s="625"/>
      <c r="C159" s="625"/>
      <c r="D159" s="627"/>
      <c r="E159" s="210"/>
      <c r="F159" s="210"/>
      <c r="G159" s="210"/>
      <c r="H159" s="210"/>
      <c r="I159" s="627"/>
      <c r="J159" s="210"/>
      <c r="K159" s="210"/>
      <c r="L159" s="210"/>
      <c r="M159" s="628"/>
      <c r="N159" s="210"/>
      <c r="O159" s="210"/>
      <c r="P159" s="210"/>
      <c r="Q159" s="210"/>
      <c r="R159" s="210"/>
      <c r="S159" s="210"/>
      <c r="T159" s="210"/>
      <c r="U159" s="210"/>
      <c r="V159" s="210"/>
      <c r="W159" s="210"/>
      <c r="X159" s="210"/>
      <c r="Y159" s="210"/>
      <c r="Z159" s="210"/>
    </row>
    <row r="160" ht="12.75" customHeight="1">
      <c r="A160" s="625"/>
      <c r="B160" s="625"/>
      <c r="C160" s="625"/>
      <c r="D160" s="627"/>
      <c r="E160" s="210"/>
      <c r="F160" s="210"/>
      <c r="G160" s="210"/>
      <c r="H160" s="210"/>
      <c r="I160" s="627"/>
      <c r="J160" s="210"/>
      <c r="K160" s="210"/>
      <c r="L160" s="210"/>
      <c r="M160" s="628"/>
      <c r="N160" s="210"/>
      <c r="O160" s="210"/>
      <c r="P160" s="210"/>
      <c r="Q160" s="210"/>
      <c r="R160" s="210"/>
      <c r="S160" s="210"/>
      <c r="T160" s="210"/>
      <c r="U160" s="210"/>
      <c r="V160" s="210"/>
      <c r="W160" s="210"/>
      <c r="X160" s="210"/>
      <c r="Y160" s="210"/>
      <c r="Z160" s="210"/>
    </row>
    <row r="161" ht="12.75" customHeight="1">
      <c r="A161" s="625"/>
      <c r="B161" s="625"/>
      <c r="C161" s="625"/>
      <c r="D161" s="627"/>
      <c r="E161" s="210"/>
      <c r="F161" s="210"/>
      <c r="G161" s="210"/>
      <c r="H161" s="210"/>
      <c r="I161" s="627"/>
      <c r="J161" s="210"/>
      <c r="K161" s="210"/>
      <c r="L161" s="210"/>
      <c r="M161" s="628"/>
      <c r="N161" s="210"/>
      <c r="O161" s="210"/>
      <c r="P161" s="210"/>
      <c r="Q161" s="210"/>
      <c r="R161" s="210"/>
      <c r="S161" s="210"/>
      <c r="T161" s="210"/>
      <c r="U161" s="210"/>
      <c r="V161" s="210"/>
      <c r="W161" s="210"/>
      <c r="X161" s="210"/>
      <c r="Y161" s="210"/>
      <c r="Z161" s="210"/>
    </row>
    <row r="162" ht="12.75" customHeight="1">
      <c r="A162" s="625"/>
      <c r="B162" s="625"/>
      <c r="C162" s="625"/>
      <c r="D162" s="627"/>
      <c r="E162" s="210"/>
      <c r="F162" s="210"/>
      <c r="G162" s="210"/>
      <c r="H162" s="210"/>
      <c r="I162" s="627"/>
      <c r="J162" s="210"/>
      <c r="K162" s="210"/>
      <c r="L162" s="210"/>
      <c r="M162" s="628"/>
      <c r="N162" s="210"/>
      <c r="O162" s="210"/>
      <c r="P162" s="210"/>
      <c r="Q162" s="210"/>
      <c r="R162" s="210"/>
      <c r="S162" s="210"/>
      <c r="T162" s="210"/>
      <c r="U162" s="210"/>
      <c r="V162" s="210"/>
      <c r="W162" s="210"/>
      <c r="X162" s="210"/>
      <c r="Y162" s="210"/>
      <c r="Z162" s="210"/>
    </row>
    <row r="163" ht="12.75" customHeight="1">
      <c r="A163" s="625"/>
      <c r="B163" s="625"/>
      <c r="C163" s="625"/>
      <c r="D163" s="627"/>
      <c r="E163" s="210"/>
      <c r="F163" s="210"/>
      <c r="G163" s="210"/>
      <c r="H163" s="210"/>
      <c r="I163" s="627"/>
      <c r="J163" s="210"/>
      <c r="K163" s="210"/>
      <c r="L163" s="210"/>
      <c r="M163" s="628"/>
      <c r="N163" s="210"/>
      <c r="O163" s="210"/>
      <c r="P163" s="210"/>
      <c r="Q163" s="210"/>
      <c r="R163" s="210"/>
      <c r="S163" s="210"/>
      <c r="T163" s="210"/>
      <c r="U163" s="210"/>
      <c r="V163" s="210"/>
      <c r="W163" s="210"/>
      <c r="X163" s="210"/>
      <c r="Y163" s="210"/>
      <c r="Z163" s="210"/>
    </row>
    <row r="164" ht="12.75" customHeight="1">
      <c r="A164" s="625"/>
      <c r="B164" s="625"/>
      <c r="C164" s="625"/>
      <c r="D164" s="627"/>
      <c r="E164" s="210"/>
      <c r="F164" s="210"/>
      <c r="G164" s="210"/>
      <c r="H164" s="210"/>
      <c r="I164" s="627"/>
      <c r="J164" s="210"/>
      <c r="K164" s="210"/>
      <c r="L164" s="210"/>
      <c r="M164" s="628"/>
      <c r="N164" s="210"/>
      <c r="O164" s="210"/>
      <c r="P164" s="210"/>
      <c r="Q164" s="210"/>
      <c r="R164" s="210"/>
      <c r="S164" s="210"/>
      <c r="T164" s="210"/>
      <c r="U164" s="210"/>
      <c r="V164" s="210"/>
      <c r="W164" s="210"/>
      <c r="X164" s="210"/>
      <c r="Y164" s="210"/>
      <c r="Z164" s="210"/>
    </row>
    <row r="165" ht="12.75" customHeight="1">
      <c r="A165" s="625"/>
      <c r="B165" s="625"/>
      <c r="C165" s="625"/>
      <c r="D165" s="627"/>
      <c r="E165" s="210"/>
      <c r="F165" s="210"/>
      <c r="G165" s="210"/>
      <c r="H165" s="210"/>
      <c r="I165" s="627"/>
      <c r="J165" s="210"/>
      <c r="K165" s="210"/>
      <c r="L165" s="210"/>
      <c r="M165" s="628"/>
      <c r="N165" s="210"/>
      <c r="O165" s="210"/>
      <c r="P165" s="210"/>
      <c r="Q165" s="210"/>
      <c r="R165" s="210"/>
      <c r="S165" s="210"/>
      <c r="T165" s="210"/>
      <c r="U165" s="210"/>
      <c r="V165" s="210"/>
      <c r="W165" s="210"/>
      <c r="X165" s="210"/>
      <c r="Y165" s="210"/>
      <c r="Z165" s="210"/>
    </row>
    <row r="166" ht="12.75" customHeight="1">
      <c r="A166" s="625"/>
      <c r="B166" s="625"/>
      <c r="C166" s="625"/>
      <c r="D166" s="627"/>
      <c r="E166" s="210"/>
      <c r="F166" s="210"/>
      <c r="G166" s="210"/>
      <c r="H166" s="210"/>
      <c r="I166" s="627"/>
      <c r="J166" s="210"/>
      <c r="K166" s="210"/>
      <c r="L166" s="210"/>
      <c r="M166" s="628"/>
      <c r="N166" s="210"/>
      <c r="O166" s="210"/>
      <c r="P166" s="210"/>
      <c r="Q166" s="210"/>
      <c r="R166" s="210"/>
      <c r="S166" s="210"/>
      <c r="T166" s="210"/>
      <c r="U166" s="210"/>
      <c r="V166" s="210"/>
      <c r="W166" s="210"/>
      <c r="X166" s="210"/>
      <c r="Y166" s="210"/>
      <c r="Z166" s="210"/>
    </row>
    <row r="167" ht="12.75" customHeight="1">
      <c r="A167" s="625"/>
      <c r="B167" s="625"/>
      <c r="C167" s="625"/>
      <c r="D167" s="627"/>
      <c r="E167" s="210"/>
      <c r="F167" s="210"/>
      <c r="G167" s="210"/>
      <c r="H167" s="210"/>
      <c r="I167" s="627"/>
      <c r="J167" s="210"/>
      <c r="K167" s="210"/>
      <c r="L167" s="210"/>
      <c r="M167" s="628"/>
      <c r="N167" s="210"/>
      <c r="O167" s="210"/>
      <c r="P167" s="210"/>
      <c r="Q167" s="210"/>
      <c r="R167" s="210"/>
      <c r="S167" s="210"/>
      <c r="T167" s="210"/>
      <c r="U167" s="210"/>
      <c r="V167" s="210"/>
      <c r="W167" s="210"/>
      <c r="X167" s="210"/>
      <c r="Y167" s="210"/>
      <c r="Z167" s="210"/>
    </row>
    <row r="168" ht="12.75" customHeight="1">
      <c r="A168" s="625"/>
      <c r="B168" s="625"/>
      <c r="C168" s="625"/>
      <c r="D168" s="627"/>
      <c r="E168" s="210"/>
      <c r="F168" s="210"/>
      <c r="G168" s="210"/>
      <c r="H168" s="210"/>
      <c r="I168" s="627"/>
      <c r="J168" s="210"/>
      <c r="K168" s="210"/>
      <c r="L168" s="210"/>
      <c r="M168" s="628"/>
      <c r="N168" s="210"/>
      <c r="O168" s="210"/>
      <c r="P168" s="210"/>
      <c r="Q168" s="210"/>
      <c r="R168" s="210"/>
      <c r="S168" s="210"/>
      <c r="T168" s="210"/>
      <c r="U168" s="210"/>
      <c r="V168" s="210"/>
      <c r="W168" s="210"/>
      <c r="X168" s="210"/>
      <c r="Y168" s="210"/>
      <c r="Z168" s="210"/>
    </row>
    <row r="169" ht="12.75" customHeight="1">
      <c r="A169" s="625"/>
      <c r="B169" s="625"/>
      <c r="C169" s="625"/>
      <c r="D169" s="627"/>
      <c r="E169" s="210"/>
      <c r="F169" s="210"/>
      <c r="G169" s="210"/>
      <c r="H169" s="210"/>
      <c r="I169" s="627"/>
      <c r="J169" s="210"/>
      <c r="K169" s="210"/>
      <c r="L169" s="210"/>
      <c r="M169" s="628"/>
      <c r="N169" s="210"/>
      <c r="O169" s="210"/>
      <c r="P169" s="210"/>
      <c r="Q169" s="210"/>
      <c r="R169" s="210"/>
      <c r="S169" s="210"/>
      <c r="T169" s="210"/>
      <c r="U169" s="210"/>
      <c r="V169" s="210"/>
      <c r="W169" s="210"/>
      <c r="X169" s="210"/>
      <c r="Y169" s="210"/>
      <c r="Z169" s="210"/>
    </row>
    <row r="170" ht="12.75" customHeight="1">
      <c r="A170" s="625"/>
      <c r="B170" s="625"/>
      <c r="C170" s="625"/>
      <c r="D170" s="627"/>
      <c r="E170" s="210"/>
      <c r="F170" s="210"/>
      <c r="G170" s="210"/>
      <c r="H170" s="210"/>
      <c r="I170" s="627"/>
      <c r="J170" s="210"/>
      <c r="K170" s="210"/>
      <c r="L170" s="210"/>
      <c r="M170" s="628"/>
      <c r="N170" s="210"/>
      <c r="O170" s="210"/>
      <c r="P170" s="210"/>
      <c r="Q170" s="210"/>
      <c r="R170" s="210"/>
      <c r="S170" s="210"/>
      <c r="T170" s="210"/>
      <c r="U170" s="210"/>
      <c r="V170" s="210"/>
      <c r="W170" s="210"/>
      <c r="X170" s="210"/>
      <c r="Y170" s="210"/>
      <c r="Z170" s="210"/>
    </row>
    <row r="171" ht="12.75" customHeight="1">
      <c r="A171" s="625"/>
      <c r="B171" s="625"/>
      <c r="C171" s="625"/>
      <c r="D171" s="627"/>
      <c r="E171" s="210"/>
      <c r="F171" s="210"/>
      <c r="G171" s="210"/>
      <c r="H171" s="210"/>
      <c r="I171" s="627"/>
      <c r="J171" s="210"/>
      <c r="K171" s="210"/>
      <c r="L171" s="210"/>
      <c r="M171" s="628"/>
      <c r="N171" s="210"/>
      <c r="O171" s="210"/>
      <c r="P171" s="210"/>
      <c r="Q171" s="210"/>
      <c r="R171" s="210"/>
      <c r="S171" s="210"/>
      <c r="T171" s="210"/>
      <c r="U171" s="210"/>
      <c r="V171" s="210"/>
      <c r="W171" s="210"/>
      <c r="X171" s="210"/>
      <c r="Y171" s="210"/>
      <c r="Z171" s="210"/>
    </row>
    <row r="172" ht="12.75" customHeight="1">
      <c r="A172" s="625"/>
      <c r="B172" s="625"/>
      <c r="C172" s="625"/>
      <c r="D172" s="627"/>
      <c r="E172" s="210"/>
      <c r="F172" s="210"/>
      <c r="G172" s="210"/>
      <c r="H172" s="210"/>
      <c r="I172" s="627"/>
      <c r="J172" s="210"/>
      <c r="K172" s="210"/>
      <c r="L172" s="210"/>
      <c r="M172" s="628"/>
      <c r="N172" s="210"/>
      <c r="O172" s="210"/>
      <c r="P172" s="210"/>
      <c r="Q172" s="210"/>
      <c r="R172" s="210"/>
      <c r="S172" s="210"/>
      <c r="T172" s="210"/>
      <c r="U172" s="210"/>
      <c r="V172" s="210"/>
      <c r="W172" s="210"/>
      <c r="X172" s="210"/>
      <c r="Y172" s="210"/>
      <c r="Z172" s="210"/>
    </row>
    <row r="173" ht="12.75" customHeight="1">
      <c r="A173" s="625"/>
      <c r="B173" s="625"/>
      <c r="C173" s="625"/>
      <c r="D173" s="627"/>
      <c r="E173" s="210"/>
      <c r="F173" s="210"/>
      <c r="G173" s="210"/>
      <c r="H173" s="210"/>
      <c r="I173" s="627"/>
      <c r="J173" s="210"/>
      <c r="K173" s="210"/>
      <c r="L173" s="210"/>
      <c r="M173" s="628"/>
      <c r="N173" s="210"/>
      <c r="O173" s="210"/>
      <c r="P173" s="210"/>
      <c r="Q173" s="210"/>
      <c r="R173" s="210"/>
      <c r="S173" s="210"/>
      <c r="T173" s="210"/>
      <c r="U173" s="210"/>
      <c r="V173" s="210"/>
      <c r="W173" s="210"/>
      <c r="X173" s="210"/>
      <c r="Y173" s="210"/>
      <c r="Z173" s="210"/>
    </row>
    <row r="174" ht="12.75" customHeight="1">
      <c r="A174" s="625"/>
      <c r="B174" s="625"/>
      <c r="C174" s="625"/>
      <c r="D174" s="627"/>
      <c r="E174" s="210"/>
      <c r="F174" s="210"/>
      <c r="G174" s="210"/>
      <c r="H174" s="210"/>
      <c r="I174" s="627"/>
      <c r="J174" s="210"/>
      <c r="K174" s="210"/>
      <c r="L174" s="210"/>
      <c r="M174" s="628"/>
      <c r="N174" s="210"/>
      <c r="O174" s="210"/>
      <c r="P174" s="210"/>
      <c r="Q174" s="210"/>
      <c r="R174" s="210"/>
      <c r="S174" s="210"/>
      <c r="T174" s="210"/>
      <c r="U174" s="210"/>
      <c r="V174" s="210"/>
      <c r="W174" s="210"/>
      <c r="X174" s="210"/>
      <c r="Y174" s="210"/>
      <c r="Z174" s="210"/>
    </row>
    <row r="175" ht="12.75" customHeight="1">
      <c r="A175" s="625"/>
      <c r="B175" s="625"/>
      <c r="C175" s="625"/>
      <c r="D175" s="627"/>
      <c r="E175" s="210"/>
      <c r="F175" s="210"/>
      <c r="G175" s="210"/>
      <c r="H175" s="210"/>
      <c r="I175" s="627"/>
      <c r="J175" s="210"/>
      <c r="K175" s="210"/>
      <c r="L175" s="210"/>
      <c r="M175" s="628"/>
      <c r="N175" s="210"/>
      <c r="O175" s="210"/>
      <c r="P175" s="210"/>
      <c r="Q175" s="210"/>
      <c r="R175" s="210"/>
      <c r="S175" s="210"/>
      <c r="T175" s="210"/>
      <c r="U175" s="210"/>
      <c r="V175" s="210"/>
      <c r="W175" s="210"/>
      <c r="X175" s="210"/>
      <c r="Y175" s="210"/>
      <c r="Z175" s="210"/>
    </row>
    <row r="176" ht="12.75" customHeight="1">
      <c r="A176" s="625"/>
      <c r="B176" s="625"/>
      <c r="C176" s="625"/>
      <c r="D176" s="627"/>
      <c r="E176" s="210"/>
      <c r="F176" s="210"/>
      <c r="G176" s="210"/>
      <c r="H176" s="210"/>
      <c r="I176" s="627"/>
      <c r="J176" s="210"/>
      <c r="K176" s="210"/>
      <c r="L176" s="210"/>
      <c r="M176" s="628"/>
      <c r="N176" s="210"/>
      <c r="O176" s="210"/>
      <c r="P176" s="210"/>
      <c r="Q176" s="210"/>
      <c r="R176" s="210"/>
      <c r="S176" s="210"/>
      <c r="T176" s="210"/>
      <c r="U176" s="210"/>
      <c r="V176" s="210"/>
      <c r="W176" s="210"/>
      <c r="X176" s="210"/>
      <c r="Y176" s="210"/>
      <c r="Z176" s="210"/>
    </row>
    <row r="177" ht="12.75" customHeight="1">
      <c r="A177" s="625"/>
      <c r="B177" s="625"/>
      <c r="C177" s="625"/>
      <c r="D177" s="627"/>
      <c r="E177" s="210"/>
      <c r="F177" s="210"/>
      <c r="G177" s="210"/>
      <c r="H177" s="210"/>
      <c r="I177" s="627"/>
      <c r="J177" s="210"/>
      <c r="K177" s="210"/>
      <c r="L177" s="210"/>
      <c r="M177" s="628"/>
      <c r="N177" s="210"/>
      <c r="O177" s="210"/>
      <c r="P177" s="210"/>
      <c r="Q177" s="210"/>
      <c r="R177" s="210"/>
      <c r="S177" s="210"/>
      <c r="T177" s="210"/>
      <c r="U177" s="210"/>
      <c r="V177" s="210"/>
      <c r="W177" s="210"/>
      <c r="X177" s="210"/>
      <c r="Y177" s="210"/>
      <c r="Z177" s="210"/>
    </row>
    <row r="178" ht="12.75" customHeight="1">
      <c r="A178" s="625"/>
      <c r="B178" s="625"/>
      <c r="C178" s="625"/>
      <c r="D178" s="627"/>
      <c r="E178" s="210"/>
      <c r="F178" s="210"/>
      <c r="G178" s="210"/>
      <c r="H178" s="210"/>
      <c r="I178" s="627"/>
      <c r="J178" s="210"/>
      <c r="K178" s="210"/>
      <c r="L178" s="210"/>
      <c r="M178" s="628"/>
      <c r="N178" s="210"/>
      <c r="O178" s="210"/>
      <c r="P178" s="210"/>
      <c r="Q178" s="210"/>
      <c r="R178" s="210"/>
      <c r="S178" s="210"/>
      <c r="T178" s="210"/>
      <c r="U178" s="210"/>
      <c r="V178" s="210"/>
      <c r="W178" s="210"/>
      <c r="X178" s="210"/>
      <c r="Y178" s="210"/>
      <c r="Z178" s="210"/>
    </row>
    <row r="179" ht="12.75" customHeight="1">
      <c r="A179" s="625"/>
      <c r="B179" s="625"/>
      <c r="C179" s="625"/>
      <c r="D179" s="627"/>
      <c r="E179" s="210"/>
      <c r="F179" s="210"/>
      <c r="G179" s="210"/>
      <c r="H179" s="210"/>
      <c r="I179" s="627"/>
      <c r="J179" s="210"/>
      <c r="K179" s="210"/>
      <c r="L179" s="210"/>
      <c r="M179" s="628"/>
      <c r="N179" s="210"/>
      <c r="O179" s="210"/>
      <c r="P179" s="210"/>
      <c r="Q179" s="210"/>
      <c r="R179" s="210"/>
      <c r="S179" s="210"/>
      <c r="T179" s="210"/>
      <c r="U179" s="210"/>
      <c r="V179" s="210"/>
      <c r="W179" s="210"/>
      <c r="X179" s="210"/>
      <c r="Y179" s="210"/>
      <c r="Z179" s="210"/>
    </row>
    <row r="180" ht="12.75" customHeight="1">
      <c r="A180" s="625"/>
      <c r="B180" s="625"/>
      <c r="C180" s="625"/>
      <c r="D180" s="627"/>
      <c r="E180" s="210"/>
      <c r="F180" s="210"/>
      <c r="G180" s="210"/>
      <c r="H180" s="210"/>
      <c r="I180" s="627"/>
      <c r="J180" s="210"/>
      <c r="K180" s="210"/>
      <c r="L180" s="210"/>
      <c r="M180" s="628"/>
      <c r="N180" s="210"/>
      <c r="O180" s="210"/>
      <c r="P180" s="210"/>
      <c r="Q180" s="210"/>
      <c r="R180" s="210"/>
      <c r="S180" s="210"/>
      <c r="T180" s="210"/>
      <c r="U180" s="210"/>
      <c r="V180" s="210"/>
      <c r="W180" s="210"/>
      <c r="X180" s="210"/>
      <c r="Y180" s="210"/>
      <c r="Z180" s="210"/>
    </row>
    <row r="181" ht="12.75" customHeight="1">
      <c r="A181" s="625"/>
      <c r="B181" s="625"/>
      <c r="C181" s="625"/>
      <c r="D181" s="627"/>
      <c r="E181" s="210"/>
      <c r="F181" s="210"/>
      <c r="G181" s="210"/>
      <c r="H181" s="210"/>
      <c r="I181" s="627"/>
      <c r="J181" s="210"/>
      <c r="K181" s="210"/>
      <c r="L181" s="210"/>
      <c r="M181" s="628"/>
      <c r="N181" s="210"/>
      <c r="O181" s="210"/>
      <c r="P181" s="210"/>
      <c r="Q181" s="210"/>
      <c r="R181" s="210"/>
      <c r="S181" s="210"/>
      <c r="T181" s="210"/>
      <c r="U181" s="210"/>
      <c r="V181" s="210"/>
      <c r="W181" s="210"/>
      <c r="X181" s="210"/>
      <c r="Y181" s="210"/>
      <c r="Z181" s="210"/>
    </row>
    <row r="182" ht="12.75" customHeight="1">
      <c r="A182" s="625"/>
      <c r="B182" s="625"/>
      <c r="C182" s="625"/>
      <c r="D182" s="627"/>
      <c r="E182" s="210"/>
      <c r="F182" s="210"/>
      <c r="G182" s="210"/>
      <c r="H182" s="210"/>
      <c r="I182" s="627"/>
      <c r="J182" s="210"/>
      <c r="K182" s="210"/>
      <c r="L182" s="210"/>
      <c r="M182" s="628"/>
      <c r="N182" s="210"/>
      <c r="O182" s="210"/>
      <c r="P182" s="210"/>
      <c r="Q182" s="210"/>
      <c r="R182" s="210"/>
      <c r="S182" s="210"/>
      <c r="T182" s="210"/>
      <c r="U182" s="210"/>
      <c r="V182" s="210"/>
      <c r="W182" s="210"/>
      <c r="X182" s="210"/>
      <c r="Y182" s="210"/>
      <c r="Z182" s="210"/>
    </row>
    <row r="183" ht="12.75" customHeight="1">
      <c r="A183" s="625"/>
      <c r="B183" s="625"/>
      <c r="C183" s="625"/>
      <c r="D183" s="627"/>
      <c r="E183" s="210"/>
      <c r="F183" s="210"/>
      <c r="G183" s="210"/>
      <c r="H183" s="210"/>
      <c r="I183" s="627"/>
      <c r="J183" s="210"/>
      <c r="K183" s="210"/>
      <c r="L183" s="210"/>
      <c r="M183" s="628"/>
      <c r="N183" s="210"/>
      <c r="O183" s="210"/>
      <c r="P183" s="210"/>
      <c r="Q183" s="210"/>
      <c r="R183" s="210"/>
      <c r="S183" s="210"/>
      <c r="T183" s="210"/>
      <c r="U183" s="210"/>
      <c r="V183" s="210"/>
      <c r="W183" s="210"/>
      <c r="X183" s="210"/>
      <c r="Y183" s="210"/>
      <c r="Z183" s="210"/>
    </row>
    <row r="184" ht="12.75" customHeight="1">
      <c r="A184" s="625"/>
      <c r="B184" s="625"/>
      <c r="C184" s="625"/>
      <c r="D184" s="627"/>
      <c r="E184" s="210"/>
      <c r="F184" s="210"/>
      <c r="G184" s="210"/>
      <c r="H184" s="210"/>
      <c r="I184" s="627"/>
      <c r="J184" s="210"/>
      <c r="K184" s="210"/>
      <c r="L184" s="210"/>
      <c r="M184" s="628"/>
      <c r="N184" s="210"/>
      <c r="O184" s="210"/>
      <c r="P184" s="210"/>
      <c r="Q184" s="210"/>
      <c r="R184" s="210"/>
      <c r="S184" s="210"/>
      <c r="T184" s="210"/>
      <c r="U184" s="210"/>
      <c r="V184" s="210"/>
      <c r="W184" s="210"/>
      <c r="X184" s="210"/>
      <c r="Y184" s="210"/>
      <c r="Z184" s="210"/>
    </row>
    <row r="185" ht="12.75" customHeight="1">
      <c r="A185" s="625"/>
      <c r="B185" s="625"/>
      <c r="C185" s="625"/>
      <c r="D185" s="627"/>
      <c r="E185" s="210"/>
      <c r="F185" s="210"/>
      <c r="G185" s="210"/>
      <c r="H185" s="210"/>
      <c r="I185" s="627"/>
      <c r="J185" s="210"/>
      <c r="K185" s="210"/>
      <c r="L185" s="210"/>
      <c r="M185" s="628"/>
      <c r="N185" s="210"/>
      <c r="O185" s="210"/>
      <c r="P185" s="210"/>
      <c r="Q185" s="210"/>
      <c r="R185" s="210"/>
      <c r="S185" s="210"/>
      <c r="T185" s="210"/>
      <c r="U185" s="210"/>
      <c r="V185" s="210"/>
      <c r="W185" s="210"/>
      <c r="X185" s="210"/>
      <c r="Y185" s="210"/>
      <c r="Z185" s="210"/>
    </row>
    <row r="186" ht="12.75" customHeight="1">
      <c r="A186" s="625"/>
      <c r="B186" s="625"/>
      <c r="C186" s="625"/>
      <c r="D186" s="627"/>
      <c r="E186" s="210"/>
      <c r="F186" s="210"/>
      <c r="G186" s="210"/>
      <c r="H186" s="210"/>
      <c r="I186" s="627"/>
      <c r="J186" s="210"/>
      <c r="K186" s="210"/>
      <c r="L186" s="210"/>
      <c r="M186" s="628"/>
      <c r="N186" s="210"/>
      <c r="O186" s="210"/>
      <c r="P186" s="210"/>
      <c r="Q186" s="210"/>
      <c r="R186" s="210"/>
      <c r="S186" s="210"/>
      <c r="T186" s="210"/>
      <c r="U186" s="210"/>
      <c r="V186" s="210"/>
      <c r="W186" s="210"/>
      <c r="X186" s="210"/>
      <c r="Y186" s="210"/>
      <c r="Z186" s="210"/>
    </row>
    <row r="187" ht="12.75" customHeight="1">
      <c r="A187" s="625"/>
      <c r="B187" s="625"/>
      <c r="C187" s="625"/>
      <c r="D187" s="627"/>
      <c r="E187" s="210"/>
      <c r="F187" s="210"/>
      <c r="G187" s="210"/>
      <c r="H187" s="210"/>
      <c r="I187" s="627"/>
      <c r="J187" s="210"/>
      <c r="K187" s="210"/>
      <c r="L187" s="210"/>
      <c r="M187" s="628"/>
      <c r="N187" s="210"/>
      <c r="O187" s="210"/>
      <c r="P187" s="210"/>
      <c r="Q187" s="210"/>
      <c r="R187" s="210"/>
      <c r="S187" s="210"/>
      <c r="T187" s="210"/>
      <c r="U187" s="210"/>
      <c r="V187" s="210"/>
      <c r="W187" s="210"/>
      <c r="X187" s="210"/>
      <c r="Y187" s="210"/>
      <c r="Z187" s="210"/>
    </row>
    <row r="188" ht="12.75" customHeight="1">
      <c r="A188" s="625"/>
      <c r="B188" s="625"/>
      <c r="C188" s="625"/>
      <c r="D188" s="627"/>
      <c r="E188" s="210"/>
      <c r="F188" s="210"/>
      <c r="G188" s="210"/>
      <c r="H188" s="210"/>
      <c r="I188" s="627"/>
      <c r="J188" s="210"/>
      <c r="K188" s="210"/>
      <c r="L188" s="210"/>
      <c r="M188" s="628"/>
      <c r="N188" s="210"/>
      <c r="O188" s="210"/>
      <c r="P188" s="210"/>
      <c r="Q188" s="210"/>
      <c r="R188" s="210"/>
      <c r="S188" s="210"/>
      <c r="T188" s="210"/>
      <c r="U188" s="210"/>
      <c r="V188" s="210"/>
      <c r="W188" s="210"/>
      <c r="X188" s="210"/>
      <c r="Y188" s="210"/>
      <c r="Z188" s="210"/>
    </row>
    <row r="189" ht="12.75" customHeight="1">
      <c r="A189" s="625"/>
      <c r="B189" s="625"/>
      <c r="C189" s="625"/>
      <c r="D189" s="627"/>
      <c r="E189" s="210"/>
      <c r="F189" s="210"/>
      <c r="G189" s="210"/>
      <c r="H189" s="210"/>
      <c r="I189" s="627"/>
      <c r="J189" s="210"/>
      <c r="K189" s="210"/>
      <c r="L189" s="210"/>
      <c r="M189" s="628"/>
      <c r="N189" s="210"/>
      <c r="O189" s="210"/>
      <c r="P189" s="210"/>
      <c r="Q189" s="210"/>
      <c r="R189" s="210"/>
      <c r="S189" s="210"/>
      <c r="T189" s="210"/>
      <c r="U189" s="210"/>
      <c r="V189" s="210"/>
      <c r="W189" s="210"/>
      <c r="X189" s="210"/>
      <c r="Y189" s="210"/>
      <c r="Z189" s="210"/>
    </row>
    <row r="190" ht="12.75" customHeight="1">
      <c r="A190" s="625"/>
      <c r="B190" s="625"/>
      <c r="C190" s="625"/>
      <c r="D190" s="627"/>
      <c r="E190" s="210"/>
      <c r="F190" s="210"/>
      <c r="G190" s="210"/>
      <c r="H190" s="210"/>
      <c r="I190" s="627"/>
      <c r="J190" s="210"/>
      <c r="K190" s="210"/>
      <c r="L190" s="210"/>
      <c r="M190" s="628"/>
      <c r="N190" s="210"/>
      <c r="O190" s="210"/>
      <c r="P190" s="210"/>
      <c r="Q190" s="210"/>
      <c r="R190" s="210"/>
      <c r="S190" s="210"/>
      <c r="T190" s="210"/>
      <c r="U190" s="210"/>
      <c r="V190" s="210"/>
      <c r="W190" s="210"/>
      <c r="X190" s="210"/>
      <c r="Y190" s="210"/>
      <c r="Z190" s="210"/>
    </row>
    <row r="191" ht="12.75" customHeight="1">
      <c r="A191" s="625"/>
      <c r="B191" s="625"/>
      <c r="C191" s="625"/>
      <c r="D191" s="627"/>
      <c r="E191" s="210"/>
      <c r="F191" s="210"/>
      <c r="G191" s="210"/>
      <c r="H191" s="210"/>
      <c r="I191" s="627"/>
      <c r="J191" s="210"/>
      <c r="K191" s="210"/>
      <c r="L191" s="210"/>
      <c r="M191" s="628"/>
      <c r="N191" s="210"/>
      <c r="O191" s="210"/>
      <c r="P191" s="210"/>
      <c r="Q191" s="210"/>
      <c r="R191" s="210"/>
      <c r="S191" s="210"/>
      <c r="T191" s="210"/>
      <c r="U191" s="210"/>
      <c r="V191" s="210"/>
      <c r="W191" s="210"/>
      <c r="X191" s="210"/>
      <c r="Y191" s="210"/>
      <c r="Z191" s="210"/>
    </row>
    <row r="192" ht="12.75" customHeight="1">
      <c r="A192" s="625"/>
      <c r="B192" s="625"/>
      <c r="C192" s="625"/>
      <c r="D192" s="627"/>
      <c r="E192" s="210"/>
      <c r="F192" s="210"/>
      <c r="G192" s="210"/>
      <c r="H192" s="210"/>
      <c r="I192" s="627"/>
      <c r="J192" s="210"/>
      <c r="K192" s="210"/>
      <c r="L192" s="210"/>
      <c r="M192" s="628"/>
      <c r="N192" s="210"/>
      <c r="O192" s="210"/>
      <c r="P192" s="210"/>
      <c r="Q192" s="210"/>
      <c r="R192" s="210"/>
      <c r="S192" s="210"/>
      <c r="T192" s="210"/>
      <c r="U192" s="210"/>
      <c r="V192" s="210"/>
      <c r="W192" s="210"/>
      <c r="X192" s="210"/>
      <c r="Y192" s="210"/>
      <c r="Z192" s="210"/>
    </row>
    <row r="193" ht="12.75" customHeight="1">
      <c r="A193" s="625"/>
      <c r="B193" s="625"/>
      <c r="C193" s="625"/>
      <c r="D193" s="627"/>
      <c r="E193" s="210"/>
      <c r="F193" s="210"/>
      <c r="G193" s="210"/>
      <c r="H193" s="210"/>
      <c r="I193" s="627"/>
      <c r="J193" s="210"/>
      <c r="K193" s="210"/>
      <c r="L193" s="210"/>
      <c r="M193" s="628"/>
      <c r="N193" s="210"/>
      <c r="O193" s="210"/>
      <c r="P193" s="210"/>
      <c r="Q193" s="210"/>
      <c r="R193" s="210"/>
      <c r="S193" s="210"/>
      <c r="T193" s="210"/>
      <c r="U193" s="210"/>
      <c r="V193" s="210"/>
      <c r="W193" s="210"/>
      <c r="X193" s="210"/>
      <c r="Y193" s="210"/>
      <c r="Z193" s="210"/>
    </row>
    <row r="194" ht="12.75" customHeight="1">
      <c r="A194" s="625"/>
      <c r="B194" s="625"/>
      <c r="C194" s="625"/>
      <c r="D194" s="627"/>
      <c r="E194" s="210"/>
      <c r="F194" s="210"/>
      <c r="G194" s="210"/>
      <c r="H194" s="210"/>
      <c r="I194" s="627"/>
      <c r="J194" s="210"/>
      <c r="K194" s="210"/>
      <c r="L194" s="210"/>
      <c r="M194" s="628"/>
      <c r="N194" s="210"/>
      <c r="O194" s="210"/>
      <c r="P194" s="210"/>
      <c r="Q194" s="210"/>
      <c r="R194" s="210"/>
      <c r="S194" s="210"/>
      <c r="T194" s="210"/>
      <c r="U194" s="210"/>
      <c r="V194" s="210"/>
      <c r="W194" s="210"/>
      <c r="X194" s="210"/>
      <c r="Y194" s="210"/>
      <c r="Z194" s="210"/>
    </row>
    <row r="195" ht="12.75" customHeight="1">
      <c r="A195" s="625"/>
      <c r="B195" s="625"/>
      <c r="C195" s="625"/>
      <c r="D195" s="627"/>
      <c r="E195" s="210"/>
      <c r="F195" s="210"/>
      <c r="G195" s="210"/>
      <c r="H195" s="210"/>
      <c r="I195" s="627"/>
      <c r="J195" s="210"/>
      <c r="K195" s="210"/>
      <c r="L195" s="210"/>
      <c r="M195" s="628"/>
      <c r="N195" s="210"/>
      <c r="O195" s="210"/>
      <c r="P195" s="210"/>
      <c r="Q195" s="210"/>
      <c r="R195" s="210"/>
      <c r="S195" s="210"/>
      <c r="T195" s="210"/>
      <c r="U195" s="210"/>
      <c r="V195" s="210"/>
      <c r="W195" s="210"/>
      <c r="X195" s="210"/>
      <c r="Y195" s="210"/>
      <c r="Z195" s="210"/>
    </row>
    <row r="196" ht="12.75" customHeight="1">
      <c r="A196" s="625"/>
      <c r="B196" s="625"/>
      <c r="C196" s="625"/>
      <c r="D196" s="627"/>
      <c r="E196" s="210"/>
      <c r="F196" s="210"/>
      <c r="G196" s="210"/>
      <c r="H196" s="210"/>
      <c r="I196" s="627"/>
      <c r="J196" s="210"/>
      <c r="K196" s="210"/>
      <c r="L196" s="210"/>
      <c r="M196" s="628"/>
      <c r="N196" s="210"/>
      <c r="O196" s="210"/>
      <c r="P196" s="210"/>
      <c r="Q196" s="210"/>
      <c r="R196" s="210"/>
      <c r="S196" s="210"/>
      <c r="T196" s="210"/>
      <c r="U196" s="210"/>
      <c r="V196" s="210"/>
      <c r="W196" s="210"/>
      <c r="X196" s="210"/>
      <c r="Y196" s="210"/>
      <c r="Z196" s="210"/>
    </row>
    <row r="197" ht="12.75" customHeight="1">
      <c r="A197" s="625"/>
      <c r="B197" s="625"/>
      <c r="C197" s="625"/>
      <c r="D197" s="627"/>
      <c r="E197" s="210"/>
      <c r="F197" s="210"/>
      <c r="G197" s="210"/>
      <c r="H197" s="210"/>
      <c r="I197" s="627"/>
      <c r="J197" s="210"/>
      <c r="K197" s="210"/>
      <c r="L197" s="210"/>
      <c r="M197" s="628"/>
      <c r="N197" s="210"/>
      <c r="O197" s="210"/>
      <c r="P197" s="210"/>
      <c r="Q197" s="210"/>
      <c r="R197" s="210"/>
      <c r="S197" s="210"/>
      <c r="T197" s="210"/>
      <c r="U197" s="210"/>
      <c r="V197" s="210"/>
      <c r="W197" s="210"/>
      <c r="X197" s="210"/>
      <c r="Y197" s="210"/>
      <c r="Z197" s="210"/>
    </row>
    <row r="198" ht="12.75" customHeight="1">
      <c r="A198" s="625"/>
      <c r="B198" s="625"/>
      <c r="C198" s="625"/>
      <c r="D198" s="627"/>
      <c r="E198" s="210"/>
      <c r="F198" s="210"/>
      <c r="G198" s="210"/>
      <c r="H198" s="210"/>
      <c r="I198" s="627"/>
      <c r="J198" s="210"/>
      <c r="K198" s="210"/>
      <c r="L198" s="210"/>
      <c r="M198" s="628"/>
      <c r="N198" s="210"/>
      <c r="O198" s="210"/>
      <c r="P198" s="210"/>
      <c r="Q198" s="210"/>
      <c r="R198" s="210"/>
      <c r="S198" s="210"/>
      <c r="T198" s="210"/>
      <c r="U198" s="210"/>
      <c r="V198" s="210"/>
      <c r="W198" s="210"/>
      <c r="X198" s="210"/>
      <c r="Y198" s="210"/>
      <c r="Z198" s="210"/>
    </row>
    <row r="199" ht="12.75" customHeight="1">
      <c r="A199" s="625"/>
      <c r="B199" s="625"/>
      <c r="C199" s="625"/>
      <c r="D199" s="627"/>
      <c r="E199" s="210"/>
      <c r="F199" s="210"/>
      <c r="G199" s="210"/>
      <c r="H199" s="210"/>
      <c r="I199" s="627"/>
      <c r="J199" s="210"/>
      <c r="K199" s="210"/>
      <c r="L199" s="210"/>
      <c r="M199" s="628"/>
      <c r="N199" s="210"/>
      <c r="O199" s="210"/>
      <c r="P199" s="210"/>
      <c r="Q199" s="210"/>
      <c r="R199" s="210"/>
      <c r="S199" s="210"/>
      <c r="T199" s="210"/>
      <c r="U199" s="210"/>
      <c r="V199" s="210"/>
      <c r="W199" s="210"/>
      <c r="X199" s="210"/>
      <c r="Y199" s="210"/>
      <c r="Z199" s="210"/>
    </row>
    <row r="200" ht="12.75" customHeight="1">
      <c r="A200" s="625"/>
      <c r="B200" s="625"/>
      <c r="C200" s="625"/>
      <c r="D200" s="627"/>
      <c r="E200" s="210"/>
      <c r="F200" s="210"/>
      <c r="G200" s="210"/>
      <c r="H200" s="210"/>
      <c r="I200" s="627"/>
      <c r="J200" s="210"/>
      <c r="K200" s="210"/>
      <c r="L200" s="210"/>
      <c r="M200" s="628"/>
      <c r="N200" s="210"/>
      <c r="O200" s="210"/>
      <c r="P200" s="210"/>
      <c r="Q200" s="210"/>
      <c r="R200" s="210"/>
      <c r="S200" s="210"/>
      <c r="T200" s="210"/>
      <c r="U200" s="210"/>
      <c r="V200" s="210"/>
      <c r="W200" s="210"/>
      <c r="X200" s="210"/>
      <c r="Y200" s="210"/>
      <c r="Z200" s="210"/>
    </row>
    <row r="201" ht="12.75" customHeight="1">
      <c r="A201" s="625"/>
      <c r="B201" s="625"/>
      <c r="C201" s="625"/>
      <c r="D201" s="627"/>
      <c r="E201" s="210"/>
      <c r="F201" s="210"/>
      <c r="G201" s="210"/>
      <c r="H201" s="210"/>
      <c r="I201" s="627"/>
      <c r="J201" s="210"/>
      <c r="K201" s="210"/>
      <c r="L201" s="210"/>
      <c r="M201" s="628"/>
      <c r="N201" s="210"/>
      <c r="O201" s="210"/>
      <c r="P201" s="210"/>
      <c r="Q201" s="210"/>
      <c r="R201" s="210"/>
      <c r="S201" s="210"/>
      <c r="T201" s="210"/>
      <c r="U201" s="210"/>
      <c r="V201" s="210"/>
      <c r="W201" s="210"/>
      <c r="X201" s="210"/>
      <c r="Y201" s="210"/>
      <c r="Z201" s="210"/>
    </row>
    <row r="202" ht="12.75" customHeight="1">
      <c r="A202" s="625"/>
      <c r="B202" s="625"/>
      <c r="C202" s="625"/>
      <c r="D202" s="627"/>
      <c r="E202" s="210"/>
      <c r="F202" s="210"/>
      <c r="G202" s="210"/>
      <c r="H202" s="210"/>
      <c r="I202" s="627"/>
      <c r="J202" s="210"/>
      <c r="K202" s="210"/>
      <c r="L202" s="210"/>
      <c r="M202" s="628"/>
      <c r="N202" s="210"/>
      <c r="O202" s="210"/>
      <c r="P202" s="210"/>
      <c r="Q202" s="210"/>
      <c r="R202" s="210"/>
      <c r="S202" s="210"/>
      <c r="T202" s="210"/>
      <c r="U202" s="210"/>
      <c r="V202" s="210"/>
      <c r="W202" s="210"/>
      <c r="X202" s="210"/>
      <c r="Y202" s="210"/>
      <c r="Z202" s="210"/>
    </row>
    <row r="203" ht="12.75" customHeight="1">
      <c r="A203" s="625"/>
      <c r="B203" s="625"/>
      <c r="C203" s="625"/>
      <c r="D203" s="627"/>
      <c r="E203" s="210"/>
      <c r="F203" s="210"/>
      <c r="G203" s="210"/>
      <c r="H203" s="210"/>
      <c r="I203" s="627"/>
      <c r="J203" s="210"/>
      <c r="K203" s="210"/>
      <c r="L203" s="210"/>
      <c r="M203" s="628"/>
      <c r="N203" s="210"/>
      <c r="O203" s="210"/>
      <c r="P203" s="210"/>
      <c r="Q203" s="210"/>
      <c r="R203" s="210"/>
      <c r="S203" s="210"/>
      <c r="T203" s="210"/>
      <c r="U203" s="210"/>
      <c r="V203" s="210"/>
      <c r="W203" s="210"/>
      <c r="X203" s="210"/>
      <c r="Y203" s="210"/>
      <c r="Z203" s="210"/>
    </row>
    <row r="204" ht="12.75" customHeight="1">
      <c r="A204" s="625"/>
      <c r="B204" s="625"/>
      <c r="C204" s="625"/>
      <c r="D204" s="627"/>
      <c r="E204" s="210"/>
      <c r="F204" s="210"/>
      <c r="G204" s="210"/>
      <c r="H204" s="210"/>
      <c r="I204" s="627"/>
      <c r="J204" s="210"/>
      <c r="K204" s="210"/>
      <c r="L204" s="210"/>
      <c r="M204" s="628"/>
      <c r="N204" s="210"/>
      <c r="O204" s="210"/>
      <c r="P204" s="210"/>
      <c r="Q204" s="210"/>
      <c r="R204" s="210"/>
      <c r="S204" s="210"/>
      <c r="T204" s="210"/>
      <c r="U204" s="210"/>
      <c r="V204" s="210"/>
      <c r="W204" s="210"/>
      <c r="X204" s="210"/>
      <c r="Y204" s="210"/>
      <c r="Z204" s="210"/>
    </row>
    <row r="205" ht="12.75" customHeight="1">
      <c r="A205" s="625"/>
      <c r="B205" s="625"/>
      <c r="C205" s="625"/>
      <c r="D205" s="627"/>
      <c r="E205" s="210"/>
      <c r="F205" s="210"/>
      <c r="G205" s="210"/>
      <c r="H205" s="210"/>
      <c r="I205" s="627"/>
      <c r="J205" s="210"/>
      <c r="K205" s="210"/>
      <c r="L205" s="210"/>
      <c r="M205" s="628"/>
      <c r="N205" s="210"/>
      <c r="O205" s="210"/>
      <c r="P205" s="210"/>
      <c r="Q205" s="210"/>
      <c r="R205" s="210"/>
      <c r="S205" s="210"/>
      <c r="T205" s="210"/>
      <c r="U205" s="210"/>
      <c r="V205" s="210"/>
      <c r="W205" s="210"/>
      <c r="X205" s="210"/>
      <c r="Y205" s="210"/>
      <c r="Z205" s="210"/>
    </row>
    <row r="206" ht="12.75" customHeight="1">
      <c r="A206" s="625"/>
      <c r="B206" s="625"/>
      <c r="C206" s="625"/>
      <c r="D206" s="627"/>
      <c r="E206" s="210"/>
      <c r="F206" s="210"/>
      <c r="G206" s="210"/>
      <c r="H206" s="210"/>
      <c r="I206" s="627"/>
      <c r="J206" s="210"/>
      <c r="K206" s="210"/>
      <c r="L206" s="210"/>
      <c r="M206" s="628"/>
      <c r="N206" s="210"/>
      <c r="O206" s="210"/>
      <c r="P206" s="210"/>
      <c r="Q206" s="210"/>
      <c r="R206" s="210"/>
      <c r="S206" s="210"/>
      <c r="T206" s="210"/>
      <c r="U206" s="210"/>
      <c r="V206" s="210"/>
      <c r="W206" s="210"/>
      <c r="X206" s="210"/>
      <c r="Y206" s="210"/>
      <c r="Z206" s="210"/>
    </row>
    <row r="207" ht="12.75" customHeight="1">
      <c r="A207" s="625"/>
      <c r="B207" s="625"/>
      <c r="C207" s="625"/>
      <c r="D207" s="627"/>
      <c r="E207" s="210"/>
      <c r="F207" s="210"/>
      <c r="G207" s="210"/>
      <c r="H207" s="210"/>
      <c r="I207" s="627"/>
      <c r="J207" s="210"/>
      <c r="K207" s="210"/>
      <c r="L207" s="210"/>
      <c r="M207" s="628"/>
      <c r="N207" s="210"/>
      <c r="O207" s="210"/>
      <c r="P207" s="210"/>
      <c r="Q207" s="210"/>
      <c r="R207" s="210"/>
      <c r="S207" s="210"/>
      <c r="T207" s="210"/>
      <c r="U207" s="210"/>
      <c r="V207" s="210"/>
      <c r="W207" s="210"/>
      <c r="X207" s="210"/>
      <c r="Y207" s="210"/>
      <c r="Z207" s="210"/>
    </row>
    <row r="208" ht="12.75" customHeight="1">
      <c r="A208" s="625"/>
      <c r="B208" s="625"/>
      <c r="C208" s="625"/>
      <c r="D208" s="627"/>
      <c r="E208" s="210"/>
      <c r="F208" s="210"/>
      <c r="G208" s="210"/>
      <c r="H208" s="210"/>
      <c r="I208" s="627"/>
      <c r="J208" s="210"/>
      <c r="K208" s="210"/>
      <c r="L208" s="210"/>
      <c r="M208" s="628"/>
      <c r="N208" s="210"/>
      <c r="O208" s="210"/>
      <c r="P208" s="210"/>
      <c r="Q208" s="210"/>
      <c r="R208" s="210"/>
      <c r="S208" s="210"/>
      <c r="T208" s="210"/>
      <c r="U208" s="210"/>
      <c r="V208" s="210"/>
      <c r="W208" s="210"/>
      <c r="X208" s="210"/>
      <c r="Y208" s="210"/>
      <c r="Z208" s="210"/>
    </row>
    <row r="209" ht="12.75" customHeight="1">
      <c r="A209" s="625"/>
      <c r="B209" s="625"/>
      <c r="C209" s="625"/>
      <c r="D209" s="627"/>
      <c r="E209" s="210"/>
      <c r="F209" s="210"/>
      <c r="G209" s="210"/>
      <c r="H209" s="210"/>
      <c r="I209" s="627"/>
      <c r="J209" s="210"/>
      <c r="K209" s="210"/>
      <c r="L209" s="210"/>
      <c r="M209" s="628"/>
      <c r="N209" s="210"/>
      <c r="O209" s="210"/>
      <c r="P209" s="210"/>
      <c r="Q209" s="210"/>
      <c r="R209" s="210"/>
      <c r="S209" s="210"/>
      <c r="T209" s="210"/>
      <c r="U209" s="210"/>
      <c r="V209" s="210"/>
      <c r="W209" s="210"/>
      <c r="X209" s="210"/>
      <c r="Y209" s="210"/>
      <c r="Z209" s="210"/>
    </row>
    <row r="210" ht="12.75" customHeight="1">
      <c r="A210" s="625"/>
      <c r="B210" s="625"/>
      <c r="C210" s="625"/>
      <c r="D210" s="627"/>
      <c r="E210" s="210"/>
      <c r="F210" s="210"/>
      <c r="G210" s="210"/>
      <c r="H210" s="210"/>
      <c r="I210" s="627"/>
      <c r="J210" s="210"/>
      <c r="K210" s="210"/>
      <c r="L210" s="210"/>
      <c r="M210" s="628"/>
      <c r="N210" s="210"/>
      <c r="O210" s="210"/>
      <c r="P210" s="210"/>
      <c r="Q210" s="210"/>
      <c r="R210" s="210"/>
      <c r="S210" s="210"/>
      <c r="T210" s="210"/>
      <c r="U210" s="210"/>
      <c r="V210" s="210"/>
      <c r="W210" s="210"/>
      <c r="X210" s="210"/>
      <c r="Y210" s="210"/>
      <c r="Z210" s="210"/>
    </row>
    <row r="211" ht="12.75" customHeight="1">
      <c r="A211" s="625"/>
      <c r="B211" s="625"/>
      <c r="C211" s="625"/>
      <c r="D211" s="627"/>
      <c r="E211" s="210"/>
      <c r="F211" s="210"/>
      <c r="G211" s="210"/>
      <c r="H211" s="210"/>
      <c r="I211" s="627"/>
      <c r="J211" s="210"/>
      <c r="K211" s="210"/>
      <c r="L211" s="210"/>
      <c r="M211" s="628"/>
      <c r="N211" s="210"/>
      <c r="O211" s="210"/>
      <c r="P211" s="210"/>
      <c r="Q211" s="210"/>
      <c r="R211" s="210"/>
      <c r="S211" s="210"/>
      <c r="T211" s="210"/>
      <c r="U211" s="210"/>
      <c r="V211" s="210"/>
      <c r="W211" s="210"/>
      <c r="X211" s="210"/>
      <c r="Y211" s="210"/>
      <c r="Z211" s="210"/>
    </row>
    <row r="212" ht="12.75" customHeight="1">
      <c r="A212" s="625"/>
      <c r="B212" s="625"/>
      <c r="C212" s="625"/>
      <c r="D212" s="627"/>
      <c r="E212" s="210"/>
      <c r="F212" s="210"/>
      <c r="G212" s="210"/>
      <c r="H212" s="210"/>
      <c r="I212" s="627"/>
      <c r="J212" s="210"/>
      <c r="K212" s="210"/>
      <c r="L212" s="210"/>
      <c r="M212" s="628"/>
      <c r="N212" s="210"/>
      <c r="O212" s="210"/>
      <c r="P212" s="210"/>
      <c r="Q212" s="210"/>
      <c r="R212" s="210"/>
      <c r="S212" s="210"/>
      <c r="T212" s="210"/>
      <c r="U212" s="210"/>
      <c r="V212" s="210"/>
      <c r="W212" s="210"/>
      <c r="X212" s="210"/>
      <c r="Y212" s="210"/>
      <c r="Z212" s="210"/>
    </row>
    <row r="213" ht="12.75" customHeight="1">
      <c r="A213" s="625"/>
      <c r="B213" s="625"/>
      <c r="C213" s="625"/>
      <c r="D213" s="627"/>
      <c r="E213" s="210"/>
      <c r="F213" s="210"/>
      <c r="G213" s="210"/>
      <c r="H213" s="210"/>
      <c r="I213" s="627"/>
      <c r="J213" s="210"/>
      <c r="K213" s="210"/>
      <c r="L213" s="210"/>
      <c r="M213" s="628"/>
      <c r="N213" s="210"/>
      <c r="O213" s="210"/>
      <c r="P213" s="210"/>
      <c r="Q213" s="210"/>
      <c r="R213" s="210"/>
      <c r="S213" s="210"/>
      <c r="T213" s="210"/>
      <c r="U213" s="210"/>
      <c r="V213" s="210"/>
      <c r="W213" s="210"/>
      <c r="X213" s="210"/>
      <c r="Y213" s="210"/>
      <c r="Z213" s="210"/>
    </row>
    <row r="214" ht="12.75" customHeight="1">
      <c r="A214" s="625"/>
      <c r="B214" s="625"/>
      <c r="C214" s="625"/>
      <c r="D214" s="627"/>
      <c r="E214" s="210"/>
      <c r="F214" s="210"/>
      <c r="G214" s="210"/>
      <c r="H214" s="210"/>
      <c r="I214" s="627"/>
      <c r="J214" s="210"/>
      <c r="K214" s="210"/>
      <c r="L214" s="210"/>
      <c r="M214" s="628"/>
      <c r="N214" s="210"/>
      <c r="O214" s="210"/>
      <c r="P214" s="210"/>
      <c r="Q214" s="210"/>
      <c r="R214" s="210"/>
      <c r="S214" s="210"/>
      <c r="T214" s="210"/>
      <c r="U214" s="210"/>
      <c r="V214" s="210"/>
      <c r="W214" s="210"/>
      <c r="X214" s="210"/>
      <c r="Y214" s="210"/>
      <c r="Z214" s="210"/>
    </row>
    <row r="215" ht="12.75" customHeight="1">
      <c r="A215" s="625"/>
      <c r="B215" s="625"/>
      <c r="C215" s="625"/>
      <c r="D215" s="627"/>
      <c r="E215" s="210"/>
      <c r="F215" s="210"/>
      <c r="G215" s="210"/>
      <c r="H215" s="210"/>
      <c r="I215" s="627"/>
      <c r="J215" s="210"/>
      <c r="K215" s="210"/>
      <c r="L215" s="210"/>
      <c r="M215" s="628"/>
      <c r="N215" s="210"/>
      <c r="O215" s="210"/>
      <c r="P215" s="210"/>
      <c r="Q215" s="210"/>
      <c r="R215" s="210"/>
      <c r="S215" s="210"/>
      <c r="T215" s="210"/>
      <c r="U215" s="210"/>
      <c r="V215" s="210"/>
      <c r="W215" s="210"/>
      <c r="X215" s="210"/>
      <c r="Y215" s="210"/>
      <c r="Z215" s="210"/>
    </row>
    <row r="216" ht="12.75" customHeight="1">
      <c r="A216" s="625"/>
      <c r="B216" s="625"/>
      <c r="C216" s="625"/>
      <c r="D216" s="627"/>
      <c r="E216" s="210"/>
      <c r="F216" s="210"/>
      <c r="G216" s="210"/>
      <c r="H216" s="210"/>
      <c r="I216" s="627"/>
      <c r="J216" s="210"/>
      <c r="K216" s="210"/>
      <c r="L216" s="210"/>
      <c r="M216" s="628"/>
      <c r="N216" s="210"/>
      <c r="O216" s="210"/>
      <c r="P216" s="210"/>
      <c r="Q216" s="210"/>
      <c r="R216" s="210"/>
      <c r="S216" s="210"/>
      <c r="T216" s="210"/>
      <c r="U216" s="210"/>
      <c r="V216" s="210"/>
      <c r="W216" s="210"/>
      <c r="X216" s="210"/>
      <c r="Y216" s="210"/>
      <c r="Z216" s="210"/>
    </row>
    <row r="217" ht="12.75" customHeight="1">
      <c r="A217" s="625"/>
      <c r="B217" s="625"/>
      <c r="C217" s="625"/>
      <c r="D217" s="627"/>
      <c r="E217" s="210"/>
      <c r="F217" s="210"/>
      <c r="G217" s="210"/>
      <c r="H217" s="210"/>
      <c r="I217" s="627"/>
      <c r="J217" s="210"/>
      <c r="K217" s="210"/>
      <c r="L217" s="210"/>
      <c r="M217" s="628"/>
      <c r="N217" s="210"/>
      <c r="O217" s="210"/>
      <c r="P217" s="210"/>
      <c r="Q217" s="210"/>
      <c r="R217" s="210"/>
      <c r="S217" s="210"/>
      <c r="T217" s="210"/>
      <c r="U217" s="210"/>
      <c r="V217" s="210"/>
      <c r="W217" s="210"/>
      <c r="X217" s="210"/>
      <c r="Y217" s="210"/>
      <c r="Z217" s="210"/>
    </row>
    <row r="218" ht="12.75" customHeight="1">
      <c r="A218" s="625"/>
      <c r="B218" s="625"/>
      <c r="C218" s="625"/>
      <c r="D218" s="627"/>
      <c r="E218" s="210"/>
      <c r="F218" s="210"/>
      <c r="G218" s="210"/>
      <c r="H218" s="210"/>
      <c r="I218" s="627"/>
      <c r="J218" s="210"/>
      <c r="K218" s="210"/>
      <c r="L218" s="210"/>
      <c r="M218" s="628"/>
      <c r="N218" s="210"/>
      <c r="O218" s="210"/>
      <c r="P218" s="210"/>
      <c r="Q218" s="210"/>
      <c r="R218" s="210"/>
      <c r="S218" s="210"/>
      <c r="T218" s="210"/>
      <c r="U218" s="210"/>
      <c r="V218" s="210"/>
      <c r="W218" s="210"/>
      <c r="X218" s="210"/>
      <c r="Y218" s="210"/>
      <c r="Z218" s="210"/>
    </row>
    <row r="219" ht="12.75" customHeight="1">
      <c r="A219" s="625"/>
      <c r="B219" s="625"/>
      <c r="C219" s="625"/>
      <c r="D219" s="627"/>
      <c r="E219" s="210"/>
      <c r="F219" s="210"/>
      <c r="G219" s="210"/>
      <c r="H219" s="210"/>
      <c r="I219" s="627"/>
      <c r="J219" s="210"/>
      <c r="K219" s="210"/>
      <c r="L219" s="210"/>
      <c r="M219" s="628"/>
      <c r="N219" s="210"/>
      <c r="O219" s="210"/>
      <c r="P219" s="210"/>
      <c r="Q219" s="210"/>
      <c r="R219" s="210"/>
      <c r="S219" s="210"/>
      <c r="T219" s="210"/>
      <c r="U219" s="210"/>
      <c r="V219" s="210"/>
      <c r="W219" s="210"/>
      <c r="X219" s="210"/>
      <c r="Y219" s="210"/>
      <c r="Z219" s="210"/>
    </row>
    <row r="220" ht="12.75" customHeight="1">
      <c r="A220" s="625"/>
      <c r="B220" s="625"/>
      <c r="C220" s="625"/>
      <c r="D220" s="627"/>
      <c r="E220" s="210"/>
      <c r="F220" s="210"/>
      <c r="G220" s="210"/>
      <c r="H220" s="210"/>
      <c r="I220" s="627"/>
      <c r="J220" s="210"/>
      <c r="K220" s="210"/>
      <c r="L220" s="210"/>
      <c r="M220" s="628"/>
      <c r="N220" s="210"/>
      <c r="O220" s="210"/>
      <c r="P220" s="210"/>
      <c r="Q220" s="210"/>
      <c r="R220" s="210"/>
      <c r="S220" s="210"/>
      <c r="T220" s="210"/>
      <c r="U220" s="210"/>
      <c r="V220" s="210"/>
      <c r="W220" s="210"/>
      <c r="X220" s="210"/>
      <c r="Y220" s="210"/>
      <c r="Z220" s="210"/>
    </row>
    <row r="221" ht="12.75" customHeight="1">
      <c r="A221" s="625"/>
      <c r="B221" s="625"/>
      <c r="C221" s="625"/>
      <c r="D221" s="627"/>
      <c r="E221" s="210"/>
      <c r="F221" s="210"/>
      <c r="G221" s="210"/>
      <c r="H221" s="210"/>
      <c r="I221" s="627"/>
      <c r="J221" s="210"/>
      <c r="K221" s="210"/>
      <c r="L221" s="210"/>
      <c r="M221" s="628"/>
      <c r="N221" s="210"/>
      <c r="O221" s="210"/>
      <c r="P221" s="210"/>
      <c r="Q221" s="210"/>
      <c r="R221" s="210"/>
      <c r="S221" s="210"/>
      <c r="T221" s="210"/>
      <c r="U221" s="210"/>
      <c r="V221" s="210"/>
      <c r="W221" s="210"/>
      <c r="X221" s="210"/>
      <c r="Y221" s="210"/>
      <c r="Z221" s="210"/>
    </row>
    <row r="222" ht="12.75" customHeight="1">
      <c r="A222" s="625"/>
      <c r="B222" s="625"/>
      <c r="C222" s="625"/>
      <c r="D222" s="627"/>
      <c r="E222" s="210"/>
      <c r="F222" s="210"/>
      <c r="G222" s="210"/>
      <c r="H222" s="210"/>
      <c r="I222" s="627"/>
      <c r="J222" s="210"/>
      <c r="K222" s="210"/>
      <c r="L222" s="210"/>
      <c r="M222" s="628"/>
      <c r="N222" s="210"/>
      <c r="O222" s="210"/>
      <c r="P222" s="210"/>
      <c r="Q222" s="210"/>
      <c r="R222" s="210"/>
      <c r="S222" s="210"/>
      <c r="T222" s="210"/>
      <c r="U222" s="210"/>
      <c r="V222" s="210"/>
      <c r="W222" s="210"/>
      <c r="X222" s="210"/>
      <c r="Y222" s="210"/>
      <c r="Z222" s="210"/>
    </row>
    <row r="223" ht="12.75" customHeight="1">
      <c r="A223" s="625"/>
      <c r="B223" s="625"/>
      <c r="C223" s="625"/>
      <c r="D223" s="627"/>
      <c r="E223" s="210"/>
      <c r="F223" s="210"/>
      <c r="G223" s="210"/>
      <c r="H223" s="210"/>
      <c r="I223" s="627"/>
      <c r="J223" s="210"/>
      <c r="K223" s="210"/>
      <c r="L223" s="210"/>
      <c r="M223" s="628"/>
      <c r="N223" s="210"/>
      <c r="O223" s="210"/>
      <c r="P223" s="210"/>
      <c r="Q223" s="210"/>
      <c r="R223" s="210"/>
      <c r="S223" s="210"/>
      <c r="T223" s="210"/>
      <c r="U223" s="210"/>
      <c r="V223" s="210"/>
      <c r="W223" s="210"/>
      <c r="X223" s="210"/>
      <c r="Y223" s="210"/>
      <c r="Z223" s="210"/>
    </row>
    <row r="224" ht="12.75" customHeight="1">
      <c r="A224" s="625"/>
      <c r="B224" s="625"/>
      <c r="C224" s="625"/>
      <c r="D224" s="627"/>
      <c r="E224" s="210"/>
      <c r="F224" s="210"/>
      <c r="G224" s="210"/>
      <c r="H224" s="210"/>
      <c r="I224" s="627"/>
      <c r="J224" s="210"/>
      <c r="K224" s="210"/>
      <c r="L224" s="210"/>
      <c r="M224" s="628"/>
      <c r="N224" s="210"/>
      <c r="O224" s="210"/>
      <c r="P224" s="210"/>
      <c r="Q224" s="210"/>
      <c r="R224" s="210"/>
      <c r="S224" s="210"/>
      <c r="T224" s="210"/>
      <c r="U224" s="210"/>
      <c r="V224" s="210"/>
      <c r="W224" s="210"/>
      <c r="X224" s="210"/>
      <c r="Y224" s="210"/>
      <c r="Z224" s="210"/>
    </row>
    <row r="225" ht="12.75" customHeight="1">
      <c r="A225" s="625"/>
      <c r="B225" s="625"/>
      <c r="C225" s="625"/>
      <c r="D225" s="627"/>
      <c r="E225" s="210"/>
      <c r="F225" s="210"/>
      <c r="G225" s="210"/>
      <c r="H225" s="210"/>
      <c r="I225" s="627"/>
      <c r="J225" s="210"/>
      <c r="K225" s="210"/>
      <c r="L225" s="210"/>
      <c r="M225" s="628"/>
      <c r="N225" s="210"/>
      <c r="O225" s="210"/>
      <c r="P225" s="210"/>
      <c r="Q225" s="210"/>
      <c r="R225" s="210"/>
      <c r="S225" s="210"/>
      <c r="T225" s="210"/>
      <c r="U225" s="210"/>
      <c r="V225" s="210"/>
      <c r="W225" s="210"/>
      <c r="X225" s="210"/>
      <c r="Y225" s="210"/>
      <c r="Z225" s="210"/>
    </row>
    <row r="226" ht="12.75" customHeight="1">
      <c r="A226" s="625"/>
      <c r="B226" s="625"/>
      <c r="C226" s="625"/>
      <c r="D226" s="627"/>
      <c r="E226" s="210"/>
      <c r="F226" s="210"/>
      <c r="G226" s="210"/>
      <c r="H226" s="210"/>
      <c r="I226" s="627"/>
      <c r="J226" s="210"/>
      <c r="K226" s="210"/>
      <c r="L226" s="210"/>
      <c r="M226" s="628"/>
      <c r="N226" s="210"/>
      <c r="O226" s="210"/>
      <c r="P226" s="210"/>
      <c r="Q226" s="210"/>
      <c r="R226" s="210"/>
      <c r="S226" s="210"/>
      <c r="T226" s="210"/>
      <c r="U226" s="210"/>
      <c r="V226" s="210"/>
      <c r="W226" s="210"/>
      <c r="X226" s="210"/>
      <c r="Y226" s="210"/>
      <c r="Z226" s="210"/>
    </row>
    <row r="227" ht="12.75" customHeight="1">
      <c r="A227" s="625"/>
      <c r="B227" s="625"/>
      <c r="C227" s="625"/>
      <c r="D227" s="627"/>
      <c r="E227" s="210"/>
      <c r="F227" s="210"/>
      <c r="G227" s="210"/>
      <c r="H227" s="210"/>
      <c r="I227" s="627"/>
      <c r="J227" s="210"/>
      <c r="K227" s="210"/>
      <c r="L227" s="210"/>
      <c r="M227" s="628"/>
      <c r="N227" s="210"/>
      <c r="O227" s="210"/>
      <c r="P227" s="210"/>
      <c r="Q227" s="210"/>
      <c r="R227" s="210"/>
      <c r="S227" s="210"/>
      <c r="T227" s="210"/>
      <c r="U227" s="210"/>
      <c r="V227" s="210"/>
      <c r="W227" s="210"/>
      <c r="X227" s="210"/>
      <c r="Y227" s="210"/>
      <c r="Z227" s="210"/>
    </row>
    <row r="228" ht="12.75" customHeight="1">
      <c r="A228" s="625"/>
      <c r="B228" s="625"/>
      <c r="C228" s="625"/>
      <c r="D228" s="627"/>
      <c r="E228" s="210"/>
      <c r="F228" s="210"/>
      <c r="G228" s="210"/>
      <c r="H228" s="210"/>
      <c r="I228" s="627"/>
      <c r="J228" s="210"/>
      <c r="K228" s="210"/>
      <c r="L228" s="210"/>
      <c r="M228" s="628"/>
      <c r="N228" s="210"/>
      <c r="O228" s="210"/>
      <c r="P228" s="210"/>
      <c r="Q228" s="210"/>
      <c r="R228" s="210"/>
      <c r="S228" s="210"/>
      <c r="T228" s="210"/>
      <c r="U228" s="210"/>
      <c r="V228" s="210"/>
      <c r="W228" s="210"/>
      <c r="X228" s="210"/>
      <c r="Y228" s="210"/>
      <c r="Z228" s="210"/>
    </row>
    <row r="229" ht="12.75" customHeight="1">
      <c r="A229" s="625"/>
      <c r="B229" s="625"/>
      <c r="C229" s="625"/>
      <c r="D229" s="627"/>
      <c r="E229" s="210"/>
      <c r="F229" s="210"/>
      <c r="G229" s="210"/>
      <c r="H229" s="210"/>
      <c r="I229" s="627"/>
      <c r="J229" s="210"/>
      <c r="K229" s="210"/>
      <c r="L229" s="210"/>
      <c r="M229" s="628"/>
      <c r="N229" s="210"/>
      <c r="O229" s="210"/>
      <c r="P229" s="210"/>
      <c r="Q229" s="210"/>
      <c r="R229" s="210"/>
      <c r="S229" s="210"/>
      <c r="T229" s="210"/>
      <c r="U229" s="210"/>
      <c r="V229" s="210"/>
      <c r="W229" s="210"/>
      <c r="X229" s="210"/>
      <c r="Y229" s="210"/>
      <c r="Z229" s="210"/>
    </row>
    <row r="230" ht="12.75" customHeight="1">
      <c r="A230" s="625"/>
      <c r="B230" s="625"/>
      <c r="C230" s="625"/>
      <c r="D230" s="627"/>
      <c r="E230" s="210"/>
      <c r="F230" s="210"/>
      <c r="G230" s="210"/>
      <c r="H230" s="210"/>
      <c r="I230" s="627"/>
      <c r="J230" s="210"/>
      <c r="K230" s="210"/>
      <c r="L230" s="210"/>
      <c r="M230" s="628"/>
      <c r="N230" s="210"/>
      <c r="O230" s="210"/>
      <c r="P230" s="210"/>
      <c r="Q230" s="210"/>
      <c r="R230" s="210"/>
      <c r="S230" s="210"/>
      <c r="T230" s="210"/>
      <c r="U230" s="210"/>
      <c r="V230" s="210"/>
      <c r="W230" s="210"/>
      <c r="X230" s="210"/>
      <c r="Y230" s="210"/>
      <c r="Z230" s="210"/>
    </row>
    <row r="231" ht="12.75" customHeight="1">
      <c r="A231" s="625"/>
      <c r="B231" s="625"/>
      <c r="C231" s="625"/>
      <c r="D231" s="627"/>
      <c r="E231" s="210"/>
      <c r="F231" s="210"/>
      <c r="G231" s="210"/>
      <c r="H231" s="210"/>
      <c r="I231" s="627"/>
      <c r="J231" s="210"/>
      <c r="K231" s="210"/>
      <c r="L231" s="210"/>
      <c r="M231" s="628"/>
      <c r="N231" s="210"/>
      <c r="O231" s="210"/>
      <c r="P231" s="210"/>
      <c r="Q231" s="210"/>
      <c r="R231" s="210"/>
      <c r="S231" s="210"/>
      <c r="T231" s="210"/>
      <c r="U231" s="210"/>
      <c r="V231" s="210"/>
      <c r="W231" s="210"/>
      <c r="X231" s="210"/>
      <c r="Y231" s="210"/>
      <c r="Z231" s="210"/>
    </row>
    <row r="232" ht="12.75" customHeight="1">
      <c r="A232" s="625"/>
      <c r="B232" s="625"/>
      <c r="C232" s="625"/>
      <c r="D232" s="627"/>
      <c r="E232" s="210"/>
      <c r="F232" s="210"/>
      <c r="G232" s="210"/>
      <c r="H232" s="210"/>
      <c r="I232" s="627"/>
      <c r="J232" s="210"/>
      <c r="K232" s="210"/>
      <c r="L232" s="210"/>
      <c r="M232" s="628"/>
      <c r="N232" s="210"/>
      <c r="O232" s="210"/>
      <c r="P232" s="210"/>
      <c r="Q232" s="210"/>
      <c r="R232" s="210"/>
      <c r="S232" s="210"/>
      <c r="T232" s="210"/>
      <c r="U232" s="210"/>
      <c r="V232" s="210"/>
      <c r="W232" s="210"/>
      <c r="X232" s="210"/>
      <c r="Y232" s="210"/>
      <c r="Z232" s="210"/>
    </row>
    <row r="233" ht="12.75" customHeight="1">
      <c r="A233" s="625"/>
      <c r="B233" s="625"/>
      <c r="C233" s="625"/>
      <c r="D233" s="627"/>
      <c r="E233" s="210"/>
      <c r="F233" s="210"/>
      <c r="G233" s="210"/>
      <c r="H233" s="210"/>
      <c r="I233" s="627"/>
      <c r="J233" s="210"/>
      <c r="K233" s="210"/>
      <c r="L233" s="210"/>
      <c r="M233" s="628"/>
      <c r="N233" s="210"/>
      <c r="O233" s="210"/>
      <c r="P233" s="210"/>
      <c r="Q233" s="210"/>
      <c r="R233" s="210"/>
      <c r="S233" s="210"/>
      <c r="T233" s="210"/>
      <c r="U233" s="210"/>
      <c r="V233" s="210"/>
      <c r="W233" s="210"/>
      <c r="X233" s="210"/>
      <c r="Y233" s="210"/>
      <c r="Z233" s="210"/>
    </row>
    <row r="234" ht="12.75" customHeight="1">
      <c r="A234" s="625"/>
      <c r="B234" s="625"/>
      <c r="C234" s="625"/>
      <c r="D234" s="627"/>
      <c r="E234" s="210"/>
      <c r="F234" s="210"/>
      <c r="G234" s="210"/>
      <c r="H234" s="210"/>
      <c r="I234" s="627"/>
      <c r="J234" s="210"/>
      <c r="K234" s="210"/>
      <c r="L234" s="210"/>
      <c r="M234" s="628"/>
      <c r="N234" s="210"/>
      <c r="O234" s="210"/>
      <c r="P234" s="210"/>
      <c r="Q234" s="210"/>
      <c r="R234" s="210"/>
      <c r="S234" s="210"/>
      <c r="T234" s="210"/>
      <c r="U234" s="210"/>
      <c r="V234" s="210"/>
      <c r="W234" s="210"/>
      <c r="X234" s="210"/>
      <c r="Y234" s="210"/>
      <c r="Z234" s="210"/>
    </row>
    <row r="235" ht="12.75" customHeight="1">
      <c r="A235" s="625"/>
      <c r="B235" s="625"/>
      <c r="C235" s="625"/>
      <c r="D235" s="627"/>
      <c r="E235" s="210"/>
      <c r="F235" s="210"/>
      <c r="G235" s="210"/>
      <c r="H235" s="210"/>
      <c r="I235" s="627"/>
      <c r="J235" s="210"/>
      <c r="K235" s="210"/>
      <c r="L235" s="210"/>
      <c r="M235" s="628"/>
      <c r="N235" s="210"/>
      <c r="O235" s="210"/>
      <c r="P235" s="210"/>
      <c r="Q235" s="210"/>
      <c r="R235" s="210"/>
      <c r="S235" s="210"/>
      <c r="T235" s="210"/>
      <c r="U235" s="210"/>
      <c r="V235" s="210"/>
      <c r="W235" s="210"/>
      <c r="X235" s="210"/>
      <c r="Y235" s="210"/>
      <c r="Z235" s="210"/>
    </row>
    <row r="236" ht="12.75" customHeight="1">
      <c r="A236" s="625"/>
      <c r="B236" s="625"/>
      <c r="C236" s="625"/>
      <c r="D236" s="627"/>
      <c r="E236" s="210"/>
      <c r="F236" s="210"/>
      <c r="G236" s="210"/>
      <c r="H236" s="210"/>
      <c r="I236" s="627"/>
      <c r="J236" s="210"/>
      <c r="K236" s="210"/>
      <c r="L236" s="210"/>
      <c r="M236" s="628"/>
      <c r="N236" s="210"/>
      <c r="O236" s="210"/>
      <c r="P236" s="210"/>
      <c r="Q236" s="210"/>
      <c r="R236" s="210"/>
      <c r="S236" s="210"/>
      <c r="T236" s="210"/>
      <c r="U236" s="210"/>
      <c r="V236" s="210"/>
      <c r="W236" s="210"/>
      <c r="X236" s="210"/>
      <c r="Y236" s="210"/>
      <c r="Z236" s="210"/>
    </row>
    <row r="237" ht="12.75" customHeight="1">
      <c r="A237" s="625"/>
      <c r="B237" s="625"/>
      <c r="C237" s="625"/>
      <c r="D237" s="627"/>
      <c r="E237" s="210"/>
      <c r="F237" s="210"/>
      <c r="G237" s="210"/>
      <c r="H237" s="210"/>
      <c r="I237" s="627"/>
      <c r="J237" s="210"/>
      <c r="K237" s="210"/>
      <c r="L237" s="210"/>
      <c r="M237" s="628"/>
      <c r="N237" s="210"/>
      <c r="O237" s="210"/>
      <c r="P237" s="210"/>
      <c r="Q237" s="210"/>
      <c r="R237" s="210"/>
      <c r="S237" s="210"/>
      <c r="T237" s="210"/>
      <c r="U237" s="210"/>
      <c r="V237" s="210"/>
      <c r="W237" s="210"/>
      <c r="X237" s="210"/>
      <c r="Y237" s="210"/>
      <c r="Z237" s="210"/>
    </row>
    <row r="238" ht="12.75" customHeight="1">
      <c r="A238" s="625"/>
      <c r="B238" s="625"/>
      <c r="C238" s="625"/>
      <c r="D238" s="627"/>
      <c r="E238" s="210"/>
      <c r="F238" s="210"/>
      <c r="G238" s="210"/>
      <c r="H238" s="210"/>
      <c r="I238" s="627"/>
      <c r="J238" s="210"/>
      <c r="K238" s="210"/>
      <c r="L238" s="210"/>
      <c r="M238" s="628"/>
      <c r="N238" s="210"/>
      <c r="O238" s="210"/>
      <c r="P238" s="210"/>
      <c r="Q238" s="210"/>
      <c r="R238" s="210"/>
      <c r="S238" s="210"/>
      <c r="T238" s="210"/>
      <c r="U238" s="210"/>
      <c r="V238" s="210"/>
      <c r="W238" s="210"/>
      <c r="X238" s="210"/>
      <c r="Y238" s="210"/>
      <c r="Z238" s="210"/>
    </row>
    <row r="239" ht="12.75" customHeight="1">
      <c r="A239" s="625"/>
      <c r="B239" s="625"/>
      <c r="C239" s="625"/>
      <c r="D239" s="627"/>
      <c r="E239" s="210"/>
      <c r="F239" s="210"/>
      <c r="G239" s="210"/>
      <c r="H239" s="210"/>
      <c r="I239" s="627"/>
      <c r="J239" s="210"/>
      <c r="K239" s="210"/>
      <c r="L239" s="210"/>
      <c r="M239" s="628"/>
      <c r="N239" s="210"/>
      <c r="O239" s="210"/>
      <c r="P239" s="210"/>
      <c r="Q239" s="210"/>
      <c r="R239" s="210"/>
      <c r="S239" s="210"/>
      <c r="T239" s="210"/>
      <c r="U239" s="210"/>
      <c r="V239" s="210"/>
      <c r="W239" s="210"/>
      <c r="X239" s="210"/>
      <c r="Y239" s="210"/>
      <c r="Z239" s="210"/>
    </row>
    <row r="240" ht="12.75" customHeight="1">
      <c r="A240" s="625"/>
      <c r="B240" s="625"/>
      <c r="C240" s="625"/>
      <c r="D240" s="627"/>
      <c r="E240" s="210"/>
      <c r="F240" s="210"/>
      <c r="G240" s="210"/>
      <c r="H240" s="210"/>
      <c r="I240" s="627"/>
      <c r="J240" s="210"/>
      <c r="K240" s="210"/>
      <c r="L240" s="210"/>
      <c r="M240" s="628"/>
      <c r="N240" s="210"/>
      <c r="O240" s="210"/>
      <c r="P240" s="210"/>
      <c r="Q240" s="210"/>
      <c r="R240" s="210"/>
      <c r="S240" s="210"/>
      <c r="T240" s="210"/>
      <c r="U240" s="210"/>
      <c r="V240" s="210"/>
      <c r="W240" s="210"/>
      <c r="X240" s="210"/>
      <c r="Y240" s="210"/>
      <c r="Z240" s="210"/>
    </row>
    <row r="241" ht="12.75" customHeight="1">
      <c r="A241" s="625"/>
      <c r="B241" s="625"/>
      <c r="C241" s="625"/>
      <c r="D241" s="627"/>
      <c r="E241" s="210"/>
      <c r="F241" s="210"/>
      <c r="G241" s="210"/>
      <c r="H241" s="210"/>
      <c r="I241" s="627"/>
      <c r="J241" s="210"/>
      <c r="K241" s="210"/>
      <c r="L241" s="210"/>
      <c r="M241" s="628"/>
      <c r="N241" s="210"/>
      <c r="O241" s="210"/>
      <c r="P241" s="210"/>
      <c r="Q241" s="210"/>
      <c r="R241" s="210"/>
      <c r="S241" s="210"/>
      <c r="T241" s="210"/>
      <c r="U241" s="210"/>
      <c r="V241" s="210"/>
      <c r="W241" s="210"/>
      <c r="X241" s="210"/>
      <c r="Y241" s="210"/>
      <c r="Z241" s="210"/>
    </row>
    <row r="242" ht="12.75" customHeight="1">
      <c r="A242" s="625"/>
      <c r="B242" s="625"/>
      <c r="C242" s="625"/>
      <c r="D242" s="627"/>
      <c r="E242" s="210"/>
      <c r="F242" s="210"/>
      <c r="G242" s="210"/>
      <c r="H242" s="210"/>
      <c r="I242" s="627"/>
      <c r="J242" s="210"/>
      <c r="K242" s="210"/>
      <c r="L242" s="210"/>
      <c r="M242" s="628"/>
      <c r="N242" s="210"/>
      <c r="O242" s="210"/>
      <c r="P242" s="210"/>
      <c r="Q242" s="210"/>
      <c r="R242" s="210"/>
      <c r="S242" s="210"/>
      <c r="T242" s="210"/>
      <c r="U242" s="210"/>
      <c r="V242" s="210"/>
      <c r="W242" s="210"/>
      <c r="X242" s="210"/>
      <c r="Y242" s="210"/>
      <c r="Z242" s="210"/>
    </row>
    <row r="243" ht="12.75" customHeight="1">
      <c r="A243" s="625"/>
      <c r="B243" s="625"/>
      <c r="C243" s="625"/>
      <c r="D243" s="627"/>
      <c r="E243" s="210"/>
      <c r="F243" s="210"/>
      <c r="G243" s="210"/>
      <c r="H243" s="210"/>
      <c r="I243" s="627"/>
      <c r="J243" s="210"/>
      <c r="K243" s="210"/>
      <c r="L243" s="210"/>
      <c r="M243" s="628"/>
      <c r="N243" s="210"/>
      <c r="O243" s="210"/>
      <c r="P243" s="210"/>
      <c r="Q243" s="210"/>
      <c r="R243" s="210"/>
      <c r="S243" s="210"/>
      <c r="T243" s="210"/>
      <c r="U243" s="210"/>
      <c r="V243" s="210"/>
      <c r="W243" s="210"/>
      <c r="X243" s="210"/>
      <c r="Y243" s="210"/>
      <c r="Z243" s="210"/>
    </row>
    <row r="244" ht="12.75" customHeight="1">
      <c r="A244" s="625"/>
      <c r="B244" s="625"/>
      <c r="C244" s="625"/>
      <c r="D244" s="627"/>
      <c r="E244" s="210"/>
      <c r="F244" s="210"/>
      <c r="G244" s="210"/>
      <c r="H244" s="210"/>
      <c r="I244" s="627"/>
      <c r="J244" s="210"/>
      <c r="K244" s="210"/>
      <c r="L244" s="210"/>
      <c r="M244" s="628"/>
      <c r="N244" s="210"/>
      <c r="O244" s="210"/>
      <c r="P244" s="210"/>
      <c r="Q244" s="210"/>
      <c r="R244" s="210"/>
      <c r="S244" s="210"/>
      <c r="T244" s="210"/>
      <c r="U244" s="210"/>
      <c r="V244" s="210"/>
      <c r="W244" s="210"/>
      <c r="X244" s="210"/>
      <c r="Y244" s="210"/>
      <c r="Z244" s="210"/>
    </row>
    <row r="245" ht="12.75" customHeight="1">
      <c r="A245" s="625"/>
      <c r="B245" s="625"/>
      <c r="C245" s="625"/>
      <c r="D245" s="627"/>
      <c r="E245" s="210"/>
      <c r="F245" s="210"/>
      <c r="G245" s="210"/>
      <c r="H245" s="210"/>
      <c r="I245" s="627"/>
      <c r="J245" s="210"/>
      <c r="K245" s="210"/>
      <c r="L245" s="210"/>
      <c r="M245" s="628"/>
      <c r="N245" s="210"/>
      <c r="O245" s="210"/>
      <c r="P245" s="210"/>
      <c r="Q245" s="210"/>
      <c r="R245" s="210"/>
      <c r="S245" s="210"/>
      <c r="T245" s="210"/>
      <c r="U245" s="210"/>
      <c r="V245" s="210"/>
      <c r="W245" s="210"/>
      <c r="X245" s="210"/>
      <c r="Y245" s="210"/>
      <c r="Z245" s="210"/>
    </row>
    <row r="246" ht="12.75" customHeight="1">
      <c r="A246" s="625"/>
      <c r="B246" s="625"/>
      <c r="C246" s="625"/>
      <c r="D246" s="627"/>
      <c r="E246" s="210"/>
      <c r="F246" s="210"/>
      <c r="G246" s="210"/>
      <c r="H246" s="210"/>
      <c r="I246" s="627"/>
      <c r="J246" s="210"/>
      <c r="K246" s="210"/>
      <c r="L246" s="210"/>
      <c r="M246" s="628"/>
      <c r="N246" s="210"/>
      <c r="O246" s="210"/>
      <c r="P246" s="210"/>
      <c r="Q246" s="210"/>
      <c r="R246" s="210"/>
      <c r="S246" s="210"/>
      <c r="T246" s="210"/>
      <c r="U246" s="210"/>
      <c r="V246" s="210"/>
      <c r="W246" s="210"/>
      <c r="X246" s="210"/>
      <c r="Y246" s="210"/>
      <c r="Z246" s="210"/>
    </row>
    <row r="247" ht="12.75" customHeight="1">
      <c r="A247" s="625"/>
      <c r="B247" s="625"/>
      <c r="C247" s="625"/>
      <c r="D247" s="627"/>
      <c r="E247" s="210"/>
      <c r="F247" s="210"/>
      <c r="G247" s="210"/>
      <c r="H247" s="210"/>
      <c r="I247" s="627"/>
      <c r="J247" s="210"/>
      <c r="K247" s="210"/>
      <c r="L247" s="210"/>
      <c r="M247" s="628"/>
      <c r="N247" s="210"/>
      <c r="O247" s="210"/>
      <c r="P247" s="210"/>
      <c r="Q247" s="210"/>
      <c r="R247" s="210"/>
      <c r="S247" s="210"/>
      <c r="T247" s="210"/>
      <c r="U247" s="210"/>
      <c r="V247" s="210"/>
      <c r="W247" s="210"/>
      <c r="X247" s="210"/>
      <c r="Y247" s="210"/>
      <c r="Z247" s="210"/>
    </row>
    <row r="248" ht="12.75" customHeight="1">
      <c r="A248" s="625"/>
      <c r="B248" s="625"/>
      <c r="C248" s="625"/>
      <c r="D248" s="627"/>
      <c r="E248" s="210"/>
      <c r="F248" s="210"/>
      <c r="G248" s="210"/>
      <c r="H248" s="210"/>
      <c r="I248" s="627"/>
      <c r="J248" s="210"/>
      <c r="K248" s="210"/>
      <c r="L248" s="210"/>
      <c r="M248" s="628"/>
      <c r="N248" s="210"/>
      <c r="O248" s="210"/>
      <c r="P248" s="210"/>
      <c r="Q248" s="210"/>
      <c r="R248" s="210"/>
      <c r="S248" s="210"/>
      <c r="T248" s="210"/>
      <c r="U248" s="210"/>
      <c r="V248" s="210"/>
      <c r="W248" s="210"/>
      <c r="X248" s="210"/>
      <c r="Y248" s="210"/>
      <c r="Z248" s="210"/>
    </row>
    <row r="249" ht="12.75" customHeight="1">
      <c r="A249" s="625"/>
      <c r="B249" s="625"/>
      <c r="C249" s="625"/>
      <c r="D249" s="627"/>
      <c r="E249" s="210"/>
      <c r="F249" s="210"/>
      <c r="G249" s="210"/>
      <c r="H249" s="210"/>
      <c r="I249" s="627"/>
      <c r="J249" s="210"/>
      <c r="K249" s="210"/>
      <c r="L249" s="210"/>
      <c r="M249" s="628"/>
      <c r="N249" s="210"/>
      <c r="O249" s="210"/>
      <c r="P249" s="210"/>
      <c r="Q249" s="210"/>
      <c r="R249" s="210"/>
      <c r="S249" s="210"/>
      <c r="T249" s="210"/>
      <c r="U249" s="210"/>
      <c r="V249" s="210"/>
      <c r="W249" s="210"/>
      <c r="X249" s="210"/>
      <c r="Y249" s="210"/>
      <c r="Z249" s="210"/>
    </row>
    <row r="250" ht="12.75" customHeight="1">
      <c r="A250" s="625"/>
      <c r="B250" s="625"/>
      <c r="C250" s="625"/>
      <c r="D250" s="627"/>
      <c r="E250" s="210"/>
      <c r="F250" s="210"/>
      <c r="G250" s="210"/>
      <c r="H250" s="210"/>
      <c r="I250" s="627"/>
      <c r="J250" s="210"/>
      <c r="K250" s="210"/>
      <c r="L250" s="210"/>
      <c r="M250" s="628"/>
      <c r="N250" s="210"/>
      <c r="O250" s="210"/>
      <c r="P250" s="210"/>
      <c r="Q250" s="210"/>
      <c r="R250" s="210"/>
      <c r="S250" s="210"/>
      <c r="T250" s="210"/>
      <c r="U250" s="210"/>
      <c r="V250" s="210"/>
      <c r="W250" s="210"/>
      <c r="X250" s="210"/>
      <c r="Y250" s="210"/>
      <c r="Z250" s="210"/>
    </row>
    <row r="251" ht="12.75" customHeight="1">
      <c r="A251" s="625"/>
      <c r="B251" s="625"/>
      <c r="C251" s="625"/>
      <c r="D251" s="627"/>
      <c r="E251" s="210"/>
      <c r="F251" s="210"/>
      <c r="G251" s="210"/>
      <c r="H251" s="210"/>
      <c r="I251" s="627"/>
      <c r="J251" s="210"/>
      <c r="K251" s="210"/>
      <c r="L251" s="210"/>
      <c r="M251" s="628"/>
      <c r="N251" s="210"/>
      <c r="O251" s="210"/>
      <c r="P251" s="210"/>
      <c r="Q251" s="210"/>
      <c r="R251" s="210"/>
      <c r="S251" s="210"/>
      <c r="T251" s="210"/>
      <c r="U251" s="210"/>
      <c r="V251" s="210"/>
      <c r="W251" s="210"/>
      <c r="X251" s="210"/>
      <c r="Y251" s="210"/>
      <c r="Z251" s="210"/>
    </row>
    <row r="252" ht="12.75" customHeight="1">
      <c r="A252" s="625"/>
      <c r="B252" s="625"/>
      <c r="C252" s="625"/>
      <c r="D252" s="627"/>
      <c r="E252" s="210"/>
      <c r="F252" s="210"/>
      <c r="G252" s="210"/>
      <c r="H252" s="210"/>
      <c r="I252" s="627"/>
      <c r="J252" s="210"/>
      <c r="K252" s="210"/>
      <c r="L252" s="210"/>
      <c r="M252" s="628"/>
      <c r="N252" s="210"/>
      <c r="O252" s="210"/>
      <c r="P252" s="210"/>
      <c r="Q252" s="210"/>
      <c r="R252" s="210"/>
      <c r="S252" s="210"/>
      <c r="T252" s="210"/>
      <c r="U252" s="210"/>
      <c r="V252" s="210"/>
      <c r="W252" s="210"/>
      <c r="X252" s="210"/>
      <c r="Y252" s="210"/>
      <c r="Z252" s="210"/>
    </row>
    <row r="253" ht="12.75" customHeight="1">
      <c r="A253" s="625"/>
      <c r="B253" s="625"/>
      <c r="C253" s="625"/>
      <c r="D253" s="627"/>
      <c r="E253" s="210"/>
      <c r="F253" s="210"/>
      <c r="G253" s="210"/>
      <c r="H253" s="210"/>
      <c r="I253" s="627"/>
      <c r="J253" s="210"/>
      <c r="K253" s="210"/>
      <c r="L253" s="210"/>
      <c r="M253" s="628"/>
      <c r="N253" s="210"/>
      <c r="O253" s="210"/>
      <c r="P253" s="210"/>
      <c r="Q253" s="210"/>
      <c r="R253" s="210"/>
      <c r="S253" s="210"/>
      <c r="T253" s="210"/>
      <c r="U253" s="210"/>
      <c r="V253" s="210"/>
      <c r="W253" s="210"/>
      <c r="X253" s="210"/>
      <c r="Y253" s="210"/>
      <c r="Z253" s="210"/>
    </row>
    <row r="254" ht="12.75" customHeight="1">
      <c r="A254" s="625"/>
      <c r="B254" s="625"/>
      <c r="C254" s="625"/>
      <c r="D254" s="627"/>
      <c r="E254" s="210"/>
      <c r="F254" s="210"/>
      <c r="G254" s="210"/>
      <c r="H254" s="210"/>
      <c r="I254" s="627"/>
      <c r="J254" s="210"/>
      <c r="K254" s="210"/>
      <c r="L254" s="210"/>
      <c r="M254" s="628"/>
      <c r="N254" s="210"/>
      <c r="O254" s="210"/>
      <c r="P254" s="210"/>
      <c r="Q254" s="210"/>
      <c r="R254" s="210"/>
      <c r="S254" s="210"/>
      <c r="T254" s="210"/>
      <c r="U254" s="210"/>
      <c r="V254" s="210"/>
      <c r="W254" s="210"/>
      <c r="X254" s="210"/>
      <c r="Y254" s="210"/>
      <c r="Z254" s="210"/>
    </row>
    <row r="255" ht="12.75" customHeight="1">
      <c r="A255" s="625"/>
      <c r="B255" s="625"/>
      <c r="C255" s="625"/>
      <c r="D255" s="627"/>
      <c r="E255" s="210"/>
      <c r="F255" s="210"/>
      <c r="G255" s="210"/>
      <c r="H255" s="210"/>
      <c r="I255" s="627"/>
      <c r="J255" s="210"/>
      <c r="K255" s="210"/>
      <c r="L255" s="210"/>
      <c r="M255" s="628"/>
      <c r="N255" s="210"/>
      <c r="O255" s="210"/>
      <c r="P255" s="210"/>
      <c r="Q255" s="210"/>
      <c r="R255" s="210"/>
      <c r="S255" s="210"/>
      <c r="T255" s="210"/>
      <c r="U255" s="210"/>
      <c r="V255" s="210"/>
      <c r="W255" s="210"/>
      <c r="X255" s="210"/>
      <c r="Y255" s="210"/>
      <c r="Z255" s="210"/>
    </row>
    <row r="256" ht="12.75" customHeight="1">
      <c r="A256" s="625"/>
      <c r="B256" s="625"/>
      <c r="C256" s="625"/>
      <c r="D256" s="627"/>
      <c r="E256" s="210"/>
      <c r="F256" s="210"/>
      <c r="G256" s="210"/>
      <c r="H256" s="210"/>
      <c r="I256" s="627"/>
      <c r="J256" s="210"/>
      <c r="K256" s="210"/>
      <c r="L256" s="210"/>
      <c r="M256" s="628"/>
      <c r="N256" s="210"/>
      <c r="O256" s="210"/>
      <c r="P256" s="210"/>
      <c r="Q256" s="210"/>
      <c r="R256" s="210"/>
      <c r="S256" s="210"/>
      <c r="T256" s="210"/>
      <c r="U256" s="210"/>
      <c r="V256" s="210"/>
      <c r="W256" s="210"/>
      <c r="X256" s="210"/>
      <c r="Y256" s="210"/>
      <c r="Z256" s="210"/>
    </row>
    <row r="257" ht="12.75" customHeight="1">
      <c r="A257" s="625"/>
      <c r="B257" s="625"/>
      <c r="C257" s="625"/>
      <c r="D257" s="627"/>
      <c r="E257" s="210"/>
      <c r="F257" s="210"/>
      <c r="G257" s="210"/>
      <c r="H257" s="210"/>
      <c r="I257" s="627"/>
      <c r="J257" s="210"/>
      <c r="K257" s="210"/>
      <c r="L257" s="210"/>
      <c r="M257" s="628"/>
      <c r="N257" s="210"/>
      <c r="O257" s="210"/>
      <c r="P257" s="210"/>
      <c r="Q257" s="210"/>
      <c r="R257" s="210"/>
      <c r="S257" s="210"/>
      <c r="T257" s="210"/>
      <c r="U257" s="210"/>
      <c r="V257" s="210"/>
      <c r="W257" s="210"/>
      <c r="X257" s="210"/>
      <c r="Y257" s="210"/>
      <c r="Z257" s="210"/>
    </row>
    <row r="258" ht="12.75" customHeight="1">
      <c r="A258" s="625"/>
      <c r="B258" s="625"/>
      <c r="C258" s="625"/>
      <c r="D258" s="627"/>
      <c r="E258" s="210"/>
      <c r="F258" s="210"/>
      <c r="G258" s="210"/>
      <c r="H258" s="210"/>
      <c r="I258" s="627"/>
      <c r="J258" s="210"/>
      <c r="K258" s="210"/>
      <c r="L258" s="210"/>
      <c r="M258" s="628"/>
      <c r="N258" s="210"/>
      <c r="O258" s="210"/>
      <c r="P258" s="210"/>
      <c r="Q258" s="210"/>
      <c r="R258" s="210"/>
      <c r="S258" s="210"/>
      <c r="T258" s="210"/>
      <c r="U258" s="210"/>
      <c r="V258" s="210"/>
      <c r="W258" s="210"/>
      <c r="X258" s="210"/>
      <c r="Y258" s="210"/>
      <c r="Z258" s="210"/>
    </row>
    <row r="259" ht="12.75" customHeight="1">
      <c r="A259" s="625"/>
      <c r="B259" s="625"/>
      <c r="C259" s="625"/>
      <c r="D259" s="627"/>
      <c r="E259" s="210"/>
      <c r="F259" s="210"/>
      <c r="G259" s="210"/>
      <c r="H259" s="210"/>
      <c r="I259" s="627"/>
      <c r="J259" s="210"/>
      <c r="K259" s="210"/>
      <c r="L259" s="210"/>
      <c r="M259" s="628"/>
      <c r="N259" s="210"/>
      <c r="O259" s="210"/>
      <c r="P259" s="210"/>
      <c r="Q259" s="210"/>
      <c r="R259" s="210"/>
      <c r="S259" s="210"/>
      <c r="T259" s="210"/>
      <c r="U259" s="210"/>
      <c r="V259" s="210"/>
      <c r="W259" s="210"/>
      <c r="X259" s="210"/>
      <c r="Y259" s="210"/>
      <c r="Z259" s="210"/>
    </row>
    <row r="260" ht="12.75" customHeight="1">
      <c r="A260" s="625"/>
      <c r="B260" s="625"/>
      <c r="C260" s="625"/>
      <c r="D260" s="627"/>
      <c r="E260" s="210"/>
      <c r="F260" s="210"/>
      <c r="G260" s="210"/>
      <c r="H260" s="210"/>
      <c r="I260" s="627"/>
      <c r="J260" s="210"/>
      <c r="K260" s="210"/>
      <c r="L260" s="210"/>
      <c r="M260" s="628"/>
      <c r="N260" s="210"/>
      <c r="O260" s="210"/>
      <c r="P260" s="210"/>
      <c r="Q260" s="210"/>
      <c r="R260" s="210"/>
      <c r="S260" s="210"/>
      <c r="T260" s="210"/>
      <c r="U260" s="210"/>
      <c r="V260" s="210"/>
      <c r="W260" s="210"/>
      <c r="X260" s="210"/>
      <c r="Y260" s="210"/>
      <c r="Z260" s="210"/>
    </row>
    <row r="261" ht="12.75" customHeight="1">
      <c r="A261" s="625"/>
      <c r="B261" s="625"/>
      <c r="C261" s="625"/>
      <c r="D261" s="627"/>
      <c r="E261" s="210"/>
      <c r="F261" s="210"/>
      <c r="G261" s="210"/>
      <c r="H261" s="210"/>
      <c r="I261" s="627"/>
      <c r="J261" s="210"/>
      <c r="K261" s="210"/>
      <c r="L261" s="210"/>
      <c r="M261" s="628"/>
      <c r="N261" s="210"/>
      <c r="O261" s="210"/>
      <c r="P261" s="210"/>
      <c r="Q261" s="210"/>
      <c r="R261" s="210"/>
      <c r="S261" s="210"/>
      <c r="T261" s="210"/>
      <c r="U261" s="210"/>
      <c r="V261" s="210"/>
      <c r="W261" s="210"/>
      <c r="X261" s="210"/>
      <c r="Y261" s="210"/>
      <c r="Z261" s="210"/>
    </row>
    <row r="262" ht="12.75" customHeight="1">
      <c r="A262" s="625"/>
      <c r="B262" s="625"/>
      <c r="C262" s="625"/>
      <c r="D262" s="627"/>
      <c r="E262" s="210"/>
      <c r="F262" s="210"/>
      <c r="G262" s="210"/>
      <c r="H262" s="210"/>
      <c r="I262" s="627"/>
      <c r="J262" s="210"/>
      <c r="K262" s="210"/>
      <c r="L262" s="210"/>
      <c r="M262" s="628"/>
      <c r="N262" s="210"/>
      <c r="O262" s="210"/>
      <c r="P262" s="210"/>
      <c r="Q262" s="210"/>
      <c r="R262" s="210"/>
      <c r="S262" s="210"/>
      <c r="T262" s="210"/>
      <c r="U262" s="210"/>
      <c r="V262" s="210"/>
      <c r="W262" s="210"/>
      <c r="X262" s="210"/>
      <c r="Y262" s="210"/>
      <c r="Z262" s="210"/>
    </row>
    <row r="263" ht="12.75" customHeight="1">
      <c r="A263" s="625"/>
      <c r="B263" s="625"/>
      <c r="C263" s="625"/>
      <c r="D263" s="627"/>
      <c r="E263" s="210"/>
      <c r="F263" s="210"/>
      <c r="G263" s="210"/>
      <c r="H263" s="210"/>
      <c r="I263" s="627"/>
      <c r="J263" s="210"/>
      <c r="K263" s="210"/>
      <c r="L263" s="210"/>
      <c r="M263" s="628"/>
      <c r="N263" s="210"/>
      <c r="O263" s="210"/>
      <c r="P263" s="210"/>
      <c r="Q263" s="210"/>
      <c r="R263" s="210"/>
      <c r="S263" s="210"/>
      <c r="T263" s="210"/>
      <c r="U263" s="210"/>
      <c r="V263" s="210"/>
      <c r="W263" s="210"/>
      <c r="X263" s="210"/>
      <c r="Y263" s="210"/>
      <c r="Z263" s="210"/>
    </row>
    <row r="264" ht="12.75" customHeight="1">
      <c r="A264" s="625"/>
      <c r="B264" s="625"/>
      <c r="C264" s="625"/>
      <c r="D264" s="627"/>
      <c r="E264" s="210"/>
      <c r="F264" s="210"/>
      <c r="G264" s="210"/>
      <c r="H264" s="210"/>
      <c r="I264" s="627"/>
      <c r="J264" s="210"/>
      <c r="K264" s="210"/>
      <c r="L264" s="210"/>
      <c r="M264" s="628"/>
      <c r="N264" s="210"/>
      <c r="O264" s="210"/>
      <c r="P264" s="210"/>
      <c r="Q264" s="210"/>
      <c r="R264" s="210"/>
      <c r="S264" s="210"/>
      <c r="T264" s="210"/>
      <c r="U264" s="210"/>
      <c r="V264" s="210"/>
      <c r="W264" s="210"/>
      <c r="X264" s="210"/>
      <c r="Y264" s="210"/>
      <c r="Z264" s="210"/>
    </row>
    <row r="265" ht="12.75" customHeight="1">
      <c r="A265" s="625"/>
      <c r="B265" s="625"/>
      <c r="C265" s="625"/>
      <c r="D265" s="627"/>
      <c r="E265" s="210"/>
      <c r="F265" s="210"/>
      <c r="G265" s="210"/>
      <c r="H265" s="210"/>
      <c r="I265" s="627"/>
      <c r="J265" s="210"/>
      <c r="K265" s="210"/>
      <c r="L265" s="210"/>
      <c r="M265" s="628"/>
      <c r="N265" s="210"/>
      <c r="O265" s="210"/>
      <c r="P265" s="210"/>
      <c r="Q265" s="210"/>
      <c r="R265" s="210"/>
      <c r="S265" s="210"/>
      <c r="T265" s="210"/>
      <c r="U265" s="210"/>
      <c r="V265" s="210"/>
      <c r="W265" s="210"/>
      <c r="X265" s="210"/>
      <c r="Y265" s="210"/>
      <c r="Z265" s="210"/>
    </row>
    <row r="266" ht="12.75" customHeight="1">
      <c r="A266" s="625"/>
      <c r="B266" s="625"/>
      <c r="C266" s="625"/>
      <c r="D266" s="627"/>
      <c r="E266" s="210"/>
      <c r="F266" s="210"/>
      <c r="G266" s="210"/>
      <c r="H266" s="210"/>
      <c r="I266" s="627"/>
      <c r="J266" s="210"/>
      <c r="K266" s="210"/>
      <c r="L266" s="210"/>
      <c r="M266" s="628"/>
      <c r="N266" s="210"/>
      <c r="O266" s="210"/>
      <c r="P266" s="210"/>
      <c r="Q266" s="210"/>
      <c r="R266" s="210"/>
      <c r="S266" s="210"/>
      <c r="T266" s="210"/>
      <c r="U266" s="210"/>
      <c r="V266" s="210"/>
      <c r="W266" s="210"/>
      <c r="X266" s="210"/>
      <c r="Y266" s="210"/>
      <c r="Z266" s="210"/>
    </row>
    <row r="267" ht="12.75" customHeight="1">
      <c r="A267" s="625"/>
      <c r="B267" s="625"/>
      <c r="C267" s="625"/>
      <c r="D267" s="627"/>
      <c r="E267" s="210"/>
      <c r="F267" s="210"/>
      <c r="G267" s="210"/>
      <c r="H267" s="210"/>
      <c r="I267" s="627"/>
      <c r="J267" s="210"/>
      <c r="K267" s="210"/>
      <c r="L267" s="210"/>
      <c r="M267" s="628"/>
      <c r="N267" s="210"/>
      <c r="O267" s="210"/>
      <c r="P267" s="210"/>
      <c r="Q267" s="210"/>
      <c r="R267" s="210"/>
      <c r="S267" s="210"/>
      <c r="T267" s="210"/>
      <c r="U267" s="210"/>
      <c r="V267" s="210"/>
      <c r="W267" s="210"/>
      <c r="X267" s="210"/>
      <c r="Y267" s="210"/>
      <c r="Z267" s="210"/>
    </row>
    <row r="268" ht="12.75" customHeight="1">
      <c r="A268" s="625"/>
      <c r="B268" s="625"/>
      <c r="C268" s="625"/>
      <c r="D268" s="627"/>
      <c r="E268" s="210"/>
      <c r="F268" s="210"/>
      <c r="G268" s="210"/>
      <c r="H268" s="210"/>
      <c r="I268" s="627"/>
      <c r="J268" s="210"/>
      <c r="K268" s="210"/>
      <c r="L268" s="210"/>
      <c r="M268" s="628"/>
      <c r="N268" s="210"/>
      <c r="O268" s="210"/>
      <c r="P268" s="210"/>
      <c r="Q268" s="210"/>
      <c r="R268" s="210"/>
      <c r="S268" s="210"/>
      <c r="T268" s="210"/>
      <c r="U268" s="210"/>
      <c r="V268" s="210"/>
      <c r="W268" s="210"/>
      <c r="X268" s="210"/>
      <c r="Y268" s="210"/>
      <c r="Z268" s="210"/>
    </row>
    <row r="269" ht="12.75" customHeight="1">
      <c r="A269" s="625"/>
      <c r="B269" s="625"/>
      <c r="C269" s="625"/>
      <c r="D269" s="627"/>
      <c r="E269" s="210"/>
      <c r="F269" s="210"/>
      <c r="G269" s="210"/>
      <c r="H269" s="210"/>
      <c r="I269" s="627"/>
      <c r="J269" s="210"/>
      <c r="K269" s="210"/>
      <c r="L269" s="210"/>
      <c r="M269" s="628"/>
      <c r="N269" s="210"/>
      <c r="O269" s="210"/>
      <c r="P269" s="210"/>
      <c r="Q269" s="210"/>
      <c r="R269" s="210"/>
      <c r="S269" s="210"/>
      <c r="T269" s="210"/>
      <c r="U269" s="210"/>
      <c r="V269" s="210"/>
      <c r="W269" s="210"/>
      <c r="X269" s="210"/>
      <c r="Y269" s="210"/>
      <c r="Z269" s="210"/>
    </row>
    <row r="270" ht="12.75" customHeight="1">
      <c r="A270" s="625"/>
      <c r="B270" s="625"/>
      <c r="C270" s="625"/>
      <c r="D270" s="627"/>
      <c r="E270" s="210"/>
      <c r="F270" s="210"/>
      <c r="G270" s="210"/>
      <c r="H270" s="210"/>
      <c r="I270" s="627"/>
      <c r="J270" s="210"/>
      <c r="K270" s="210"/>
      <c r="L270" s="210"/>
      <c r="M270" s="628"/>
      <c r="N270" s="210"/>
      <c r="O270" s="210"/>
      <c r="P270" s="210"/>
      <c r="Q270" s="210"/>
      <c r="R270" s="210"/>
      <c r="S270" s="210"/>
      <c r="T270" s="210"/>
      <c r="U270" s="210"/>
      <c r="V270" s="210"/>
      <c r="W270" s="210"/>
      <c r="X270" s="210"/>
      <c r="Y270" s="210"/>
      <c r="Z270" s="210"/>
    </row>
    <row r="271" ht="12.75" customHeight="1">
      <c r="A271" s="625"/>
      <c r="B271" s="625"/>
      <c r="C271" s="625"/>
      <c r="D271" s="627"/>
      <c r="E271" s="210"/>
      <c r="F271" s="210"/>
      <c r="G271" s="210"/>
      <c r="H271" s="210"/>
      <c r="I271" s="627"/>
      <c r="J271" s="210"/>
      <c r="K271" s="210"/>
      <c r="L271" s="210"/>
      <c r="M271" s="628"/>
      <c r="N271" s="210"/>
      <c r="O271" s="210"/>
      <c r="P271" s="210"/>
      <c r="Q271" s="210"/>
      <c r="R271" s="210"/>
      <c r="S271" s="210"/>
      <c r="T271" s="210"/>
      <c r="U271" s="210"/>
      <c r="V271" s="210"/>
      <c r="W271" s="210"/>
      <c r="X271" s="210"/>
      <c r="Y271" s="210"/>
      <c r="Z271" s="210"/>
    </row>
    <row r="272" ht="12.75" customHeight="1">
      <c r="A272" s="625"/>
      <c r="B272" s="625"/>
      <c r="C272" s="625"/>
      <c r="D272" s="627"/>
      <c r="E272" s="210"/>
      <c r="F272" s="210"/>
      <c r="G272" s="210"/>
      <c r="H272" s="210"/>
      <c r="I272" s="627"/>
      <c r="J272" s="210"/>
      <c r="K272" s="210"/>
      <c r="L272" s="210"/>
      <c r="M272" s="628"/>
      <c r="N272" s="210"/>
      <c r="O272" s="210"/>
      <c r="P272" s="210"/>
      <c r="Q272" s="210"/>
      <c r="R272" s="210"/>
      <c r="S272" s="210"/>
      <c r="T272" s="210"/>
      <c r="U272" s="210"/>
      <c r="V272" s="210"/>
      <c r="W272" s="210"/>
      <c r="X272" s="210"/>
      <c r="Y272" s="210"/>
      <c r="Z272" s="210"/>
    </row>
    <row r="273" ht="12.75" customHeight="1">
      <c r="A273" s="625"/>
      <c r="B273" s="625"/>
      <c r="C273" s="625"/>
      <c r="D273" s="627"/>
      <c r="E273" s="210"/>
      <c r="F273" s="210"/>
      <c r="G273" s="210"/>
      <c r="H273" s="210"/>
      <c r="I273" s="627"/>
      <c r="J273" s="210"/>
      <c r="K273" s="210"/>
      <c r="L273" s="210"/>
      <c r="M273" s="628"/>
      <c r="N273" s="210"/>
      <c r="O273" s="210"/>
      <c r="P273" s="210"/>
      <c r="Q273" s="210"/>
      <c r="R273" s="210"/>
      <c r="S273" s="210"/>
      <c r="T273" s="210"/>
      <c r="U273" s="210"/>
      <c r="V273" s="210"/>
      <c r="W273" s="210"/>
      <c r="X273" s="210"/>
      <c r="Y273" s="210"/>
      <c r="Z273" s="210"/>
    </row>
    <row r="274" ht="12.75" customHeight="1">
      <c r="A274" s="625"/>
      <c r="B274" s="625"/>
      <c r="C274" s="625"/>
      <c r="D274" s="627"/>
      <c r="E274" s="210"/>
      <c r="F274" s="210"/>
      <c r="G274" s="210"/>
      <c r="H274" s="210"/>
      <c r="I274" s="627"/>
      <c r="J274" s="210"/>
      <c r="K274" s="210"/>
      <c r="L274" s="210"/>
      <c r="M274" s="628"/>
      <c r="N274" s="210"/>
      <c r="O274" s="210"/>
      <c r="P274" s="210"/>
      <c r="Q274" s="210"/>
      <c r="R274" s="210"/>
      <c r="S274" s="210"/>
      <c r="T274" s="210"/>
      <c r="U274" s="210"/>
      <c r="V274" s="210"/>
      <c r="W274" s="210"/>
      <c r="X274" s="210"/>
      <c r="Y274" s="210"/>
      <c r="Z274" s="210"/>
    </row>
    <row r="275" ht="12.75" customHeight="1">
      <c r="A275" s="625"/>
      <c r="B275" s="625"/>
      <c r="C275" s="625"/>
      <c r="D275" s="627"/>
      <c r="E275" s="210"/>
      <c r="F275" s="210"/>
      <c r="G275" s="210"/>
      <c r="H275" s="210"/>
      <c r="I275" s="627"/>
      <c r="J275" s="210"/>
      <c r="K275" s="210"/>
      <c r="L275" s="210"/>
      <c r="M275" s="628"/>
      <c r="N275" s="210"/>
      <c r="O275" s="210"/>
      <c r="P275" s="210"/>
      <c r="Q275" s="210"/>
      <c r="R275" s="210"/>
      <c r="S275" s="210"/>
      <c r="T275" s="210"/>
      <c r="U275" s="210"/>
      <c r="V275" s="210"/>
      <c r="W275" s="210"/>
      <c r="X275" s="210"/>
      <c r="Y275" s="210"/>
      <c r="Z275" s="210"/>
    </row>
    <row r="276" ht="12.75" customHeight="1">
      <c r="A276" s="625"/>
      <c r="B276" s="625"/>
      <c r="C276" s="625"/>
      <c r="D276" s="627"/>
      <c r="E276" s="210"/>
      <c r="F276" s="210"/>
      <c r="G276" s="210"/>
      <c r="H276" s="210"/>
      <c r="I276" s="627"/>
      <c r="J276" s="210"/>
      <c r="K276" s="210"/>
      <c r="L276" s="210"/>
      <c r="M276" s="628"/>
      <c r="N276" s="210"/>
      <c r="O276" s="210"/>
      <c r="P276" s="210"/>
      <c r="Q276" s="210"/>
      <c r="R276" s="210"/>
      <c r="S276" s="210"/>
      <c r="T276" s="210"/>
      <c r="U276" s="210"/>
      <c r="V276" s="210"/>
      <c r="W276" s="210"/>
      <c r="X276" s="210"/>
      <c r="Y276" s="210"/>
      <c r="Z276" s="210"/>
    </row>
    <row r="277" ht="12.75" customHeight="1">
      <c r="A277" s="625"/>
      <c r="B277" s="625"/>
      <c r="C277" s="625"/>
      <c r="D277" s="627"/>
      <c r="E277" s="210"/>
      <c r="F277" s="210"/>
      <c r="G277" s="210"/>
      <c r="H277" s="210"/>
      <c r="I277" s="627"/>
      <c r="J277" s="210"/>
      <c r="K277" s="210"/>
      <c r="L277" s="210"/>
      <c r="M277" s="628"/>
      <c r="N277" s="210"/>
      <c r="O277" s="210"/>
      <c r="P277" s="210"/>
      <c r="Q277" s="210"/>
      <c r="R277" s="210"/>
      <c r="S277" s="210"/>
      <c r="T277" s="210"/>
      <c r="U277" s="210"/>
      <c r="V277" s="210"/>
      <c r="W277" s="210"/>
      <c r="X277" s="210"/>
      <c r="Y277" s="210"/>
      <c r="Z277" s="210"/>
    </row>
    <row r="278" ht="12.75" customHeight="1">
      <c r="A278" s="625"/>
      <c r="B278" s="625"/>
      <c r="C278" s="625"/>
      <c r="D278" s="627"/>
      <c r="E278" s="210"/>
      <c r="F278" s="210"/>
      <c r="G278" s="210"/>
      <c r="H278" s="210"/>
      <c r="I278" s="627"/>
      <c r="J278" s="210"/>
      <c r="K278" s="210"/>
      <c r="L278" s="210"/>
      <c r="M278" s="628"/>
      <c r="N278" s="210"/>
      <c r="O278" s="210"/>
      <c r="P278" s="210"/>
      <c r="Q278" s="210"/>
      <c r="R278" s="210"/>
      <c r="S278" s="210"/>
      <c r="T278" s="210"/>
      <c r="U278" s="210"/>
      <c r="V278" s="210"/>
      <c r="W278" s="210"/>
      <c r="X278" s="210"/>
      <c r="Y278" s="210"/>
      <c r="Z278" s="210"/>
    </row>
    <row r="279" ht="12.75" customHeight="1">
      <c r="A279" s="625"/>
      <c r="B279" s="625"/>
      <c r="C279" s="625"/>
      <c r="D279" s="627"/>
      <c r="E279" s="210"/>
      <c r="F279" s="210"/>
      <c r="G279" s="210"/>
      <c r="H279" s="210"/>
      <c r="I279" s="627"/>
      <c r="J279" s="210"/>
      <c r="K279" s="210"/>
      <c r="L279" s="210"/>
      <c r="M279" s="628"/>
      <c r="N279" s="210"/>
      <c r="O279" s="210"/>
      <c r="P279" s="210"/>
      <c r="Q279" s="210"/>
      <c r="R279" s="210"/>
      <c r="S279" s="210"/>
      <c r="T279" s="210"/>
      <c r="U279" s="210"/>
      <c r="V279" s="210"/>
      <c r="W279" s="210"/>
      <c r="X279" s="210"/>
      <c r="Y279" s="210"/>
      <c r="Z279" s="210"/>
    </row>
    <row r="280" ht="12.75" customHeight="1">
      <c r="A280" s="625"/>
      <c r="B280" s="625"/>
      <c r="C280" s="625"/>
      <c r="D280" s="627"/>
      <c r="E280" s="210"/>
      <c r="F280" s="210"/>
      <c r="G280" s="210"/>
      <c r="H280" s="210"/>
      <c r="I280" s="627"/>
      <c r="J280" s="210"/>
      <c r="K280" s="210"/>
      <c r="L280" s="210"/>
      <c r="M280" s="628"/>
      <c r="N280" s="210"/>
      <c r="O280" s="210"/>
      <c r="P280" s="210"/>
      <c r="Q280" s="210"/>
      <c r="R280" s="210"/>
      <c r="S280" s="210"/>
      <c r="T280" s="210"/>
      <c r="U280" s="210"/>
      <c r="V280" s="210"/>
      <c r="W280" s="210"/>
      <c r="X280" s="210"/>
      <c r="Y280" s="210"/>
      <c r="Z280" s="210"/>
    </row>
    <row r="281" ht="12.75" customHeight="1">
      <c r="A281" s="625"/>
      <c r="B281" s="625"/>
      <c r="C281" s="625"/>
      <c r="D281" s="627"/>
      <c r="E281" s="210"/>
      <c r="F281" s="210"/>
      <c r="G281" s="210"/>
      <c r="H281" s="210"/>
      <c r="I281" s="627"/>
      <c r="J281" s="210"/>
      <c r="K281" s="210"/>
      <c r="L281" s="210"/>
      <c r="M281" s="628"/>
      <c r="N281" s="210"/>
      <c r="O281" s="210"/>
      <c r="P281" s="210"/>
      <c r="Q281" s="210"/>
      <c r="R281" s="210"/>
      <c r="S281" s="210"/>
      <c r="T281" s="210"/>
      <c r="U281" s="210"/>
      <c r="V281" s="210"/>
      <c r="W281" s="210"/>
      <c r="X281" s="210"/>
      <c r="Y281" s="210"/>
      <c r="Z281" s="210"/>
    </row>
    <row r="282" ht="12.75" customHeight="1">
      <c r="A282" s="625"/>
      <c r="B282" s="625"/>
      <c r="C282" s="625"/>
      <c r="D282" s="627"/>
      <c r="E282" s="210"/>
      <c r="F282" s="210"/>
      <c r="G282" s="210"/>
      <c r="H282" s="210"/>
      <c r="I282" s="627"/>
      <c r="J282" s="210"/>
      <c r="K282" s="210"/>
      <c r="L282" s="210"/>
      <c r="M282" s="628"/>
      <c r="N282" s="210"/>
      <c r="O282" s="210"/>
      <c r="P282" s="210"/>
      <c r="Q282" s="210"/>
      <c r="R282" s="210"/>
      <c r="S282" s="210"/>
      <c r="T282" s="210"/>
      <c r="U282" s="210"/>
      <c r="V282" s="210"/>
      <c r="W282" s="210"/>
      <c r="X282" s="210"/>
      <c r="Y282" s="210"/>
      <c r="Z282" s="210"/>
    </row>
    <row r="283" ht="12.75" customHeight="1">
      <c r="A283" s="625"/>
      <c r="B283" s="625"/>
      <c r="C283" s="625"/>
      <c r="D283" s="627"/>
      <c r="E283" s="210"/>
      <c r="F283" s="210"/>
      <c r="G283" s="210"/>
      <c r="H283" s="210"/>
      <c r="I283" s="627"/>
      <c r="J283" s="210"/>
      <c r="K283" s="210"/>
      <c r="L283" s="210"/>
      <c r="M283" s="628"/>
      <c r="N283" s="210"/>
      <c r="O283" s="210"/>
      <c r="P283" s="210"/>
      <c r="Q283" s="210"/>
      <c r="R283" s="210"/>
      <c r="S283" s="210"/>
      <c r="T283" s="210"/>
      <c r="U283" s="210"/>
      <c r="V283" s="210"/>
      <c r="W283" s="210"/>
      <c r="X283" s="210"/>
      <c r="Y283" s="210"/>
      <c r="Z283" s="210"/>
    </row>
    <row r="284" ht="12.75" customHeight="1">
      <c r="A284" s="625"/>
      <c r="B284" s="625"/>
      <c r="C284" s="625"/>
      <c r="D284" s="627"/>
      <c r="E284" s="210"/>
      <c r="F284" s="210"/>
      <c r="G284" s="210"/>
      <c r="H284" s="210"/>
      <c r="I284" s="627"/>
      <c r="J284" s="210"/>
      <c r="K284" s="210"/>
      <c r="L284" s="210"/>
      <c r="M284" s="628"/>
      <c r="N284" s="210"/>
      <c r="O284" s="210"/>
      <c r="P284" s="210"/>
      <c r="Q284" s="210"/>
      <c r="R284" s="210"/>
      <c r="S284" s="210"/>
      <c r="T284" s="210"/>
      <c r="U284" s="210"/>
      <c r="V284" s="210"/>
      <c r="W284" s="210"/>
      <c r="X284" s="210"/>
      <c r="Y284" s="210"/>
      <c r="Z284" s="210"/>
    </row>
    <row r="285" ht="12.75" customHeight="1">
      <c r="A285" s="625"/>
      <c r="B285" s="625"/>
      <c r="C285" s="625"/>
      <c r="D285" s="627"/>
      <c r="E285" s="210"/>
      <c r="F285" s="210"/>
      <c r="G285" s="210"/>
      <c r="H285" s="210"/>
      <c r="I285" s="627"/>
      <c r="J285" s="210"/>
      <c r="K285" s="210"/>
      <c r="L285" s="210"/>
      <c r="M285" s="628"/>
      <c r="N285" s="210"/>
      <c r="O285" s="210"/>
      <c r="P285" s="210"/>
      <c r="Q285" s="210"/>
      <c r="R285" s="210"/>
      <c r="S285" s="210"/>
      <c r="T285" s="210"/>
      <c r="U285" s="210"/>
      <c r="V285" s="210"/>
      <c r="W285" s="210"/>
      <c r="X285" s="210"/>
      <c r="Y285" s="210"/>
      <c r="Z285" s="210"/>
    </row>
    <row r="286" ht="12.75" customHeight="1">
      <c r="A286" s="625"/>
      <c r="B286" s="625"/>
      <c r="C286" s="625"/>
      <c r="D286" s="627"/>
      <c r="E286" s="210"/>
      <c r="F286" s="210"/>
      <c r="G286" s="210"/>
      <c r="H286" s="210"/>
      <c r="I286" s="627"/>
      <c r="J286" s="210"/>
      <c r="K286" s="210"/>
      <c r="L286" s="210"/>
      <c r="M286" s="628"/>
      <c r="N286" s="210"/>
      <c r="O286" s="210"/>
      <c r="P286" s="210"/>
      <c r="Q286" s="210"/>
      <c r="R286" s="210"/>
      <c r="S286" s="210"/>
      <c r="T286" s="210"/>
      <c r="U286" s="210"/>
      <c r="V286" s="210"/>
      <c r="W286" s="210"/>
      <c r="X286" s="210"/>
      <c r="Y286" s="210"/>
      <c r="Z286" s="210"/>
    </row>
    <row r="287" ht="12.75" customHeight="1">
      <c r="A287" s="625"/>
      <c r="B287" s="625"/>
      <c r="C287" s="625"/>
      <c r="D287" s="627"/>
      <c r="E287" s="210"/>
      <c r="F287" s="210"/>
      <c r="G287" s="210"/>
      <c r="H287" s="210"/>
      <c r="I287" s="627"/>
      <c r="J287" s="210"/>
      <c r="K287" s="210"/>
      <c r="L287" s="210"/>
      <c r="M287" s="628"/>
      <c r="N287" s="210"/>
      <c r="O287" s="210"/>
      <c r="P287" s="210"/>
      <c r="Q287" s="210"/>
      <c r="R287" s="210"/>
      <c r="S287" s="210"/>
      <c r="T287" s="210"/>
      <c r="U287" s="210"/>
      <c r="V287" s="210"/>
      <c r="W287" s="210"/>
      <c r="X287" s="210"/>
      <c r="Y287" s="210"/>
      <c r="Z287" s="210"/>
    </row>
    <row r="288" ht="12.75" customHeight="1">
      <c r="A288" s="625"/>
      <c r="B288" s="625"/>
      <c r="C288" s="625"/>
      <c r="D288" s="627"/>
      <c r="E288" s="210"/>
      <c r="F288" s="210"/>
      <c r="G288" s="210"/>
      <c r="H288" s="210"/>
      <c r="I288" s="627"/>
      <c r="J288" s="210"/>
      <c r="K288" s="210"/>
      <c r="L288" s="210"/>
      <c r="M288" s="628"/>
      <c r="N288" s="210"/>
      <c r="O288" s="210"/>
      <c r="P288" s="210"/>
      <c r="Q288" s="210"/>
      <c r="R288" s="210"/>
      <c r="S288" s="210"/>
      <c r="T288" s="210"/>
      <c r="U288" s="210"/>
      <c r="V288" s="210"/>
      <c r="W288" s="210"/>
      <c r="X288" s="210"/>
      <c r="Y288" s="210"/>
      <c r="Z288" s="210"/>
    </row>
    <row r="289" ht="12.75" customHeight="1">
      <c r="A289" s="625"/>
      <c r="B289" s="625"/>
      <c r="C289" s="625"/>
      <c r="D289" s="627"/>
      <c r="E289" s="210"/>
      <c r="F289" s="210"/>
      <c r="G289" s="210"/>
      <c r="H289" s="210"/>
      <c r="I289" s="627"/>
      <c r="J289" s="210"/>
      <c r="K289" s="210"/>
      <c r="L289" s="210"/>
      <c r="M289" s="628"/>
      <c r="N289" s="210"/>
      <c r="O289" s="210"/>
      <c r="P289" s="210"/>
      <c r="Q289" s="210"/>
      <c r="R289" s="210"/>
      <c r="S289" s="210"/>
      <c r="T289" s="210"/>
      <c r="U289" s="210"/>
      <c r="V289" s="210"/>
      <c r="W289" s="210"/>
      <c r="X289" s="210"/>
      <c r="Y289" s="210"/>
      <c r="Z289" s="210"/>
    </row>
    <row r="290" ht="12.75" customHeight="1">
      <c r="A290" s="625"/>
      <c r="B290" s="625"/>
      <c r="C290" s="625"/>
      <c r="D290" s="627"/>
      <c r="E290" s="210"/>
      <c r="F290" s="210"/>
      <c r="G290" s="210"/>
      <c r="H290" s="210"/>
      <c r="I290" s="627"/>
      <c r="J290" s="210"/>
      <c r="K290" s="210"/>
      <c r="L290" s="210"/>
      <c r="M290" s="628"/>
      <c r="N290" s="210"/>
      <c r="O290" s="210"/>
      <c r="P290" s="210"/>
      <c r="Q290" s="210"/>
      <c r="R290" s="210"/>
      <c r="S290" s="210"/>
      <c r="T290" s="210"/>
      <c r="U290" s="210"/>
      <c r="V290" s="210"/>
      <c r="W290" s="210"/>
      <c r="X290" s="210"/>
      <c r="Y290" s="210"/>
      <c r="Z290" s="210"/>
    </row>
    <row r="291" ht="12.75" customHeight="1">
      <c r="A291" s="625"/>
      <c r="B291" s="625"/>
      <c r="C291" s="625"/>
      <c r="D291" s="627"/>
      <c r="E291" s="210"/>
      <c r="F291" s="210"/>
      <c r="G291" s="210"/>
      <c r="H291" s="210"/>
      <c r="I291" s="627"/>
      <c r="J291" s="210"/>
      <c r="K291" s="210"/>
      <c r="L291" s="210"/>
      <c r="M291" s="628"/>
      <c r="N291" s="210"/>
      <c r="O291" s="210"/>
      <c r="P291" s="210"/>
      <c r="Q291" s="210"/>
      <c r="R291" s="210"/>
      <c r="S291" s="210"/>
      <c r="T291" s="210"/>
      <c r="U291" s="210"/>
      <c r="V291" s="210"/>
      <c r="W291" s="210"/>
      <c r="X291" s="210"/>
      <c r="Y291" s="210"/>
      <c r="Z291" s="210"/>
    </row>
    <row r="292" ht="12.75" customHeight="1">
      <c r="A292" s="625"/>
      <c r="B292" s="625"/>
      <c r="C292" s="625"/>
      <c r="D292" s="627"/>
      <c r="E292" s="210"/>
      <c r="F292" s="210"/>
      <c r="G292" s="210"/>
      <c r="H292" s="210"/>
      <c r="I292" s="627"/>
      <c r="J292" s="210"/>
      <c r="K292" s="210"/>
      <c r="L292" s="210"/>
      <c r="M292" s="628"/>
      <c r="N292" s="210"/>
      <c r="O292" s="210"/>
      <c r="P292" s="210"/>
      <c r="Q292" s="210"/>
      <c r="R292" s="210"/>
      <c r="S292" s="210"/>
      <c r="T292" s="210"/>
      <c r="U292" s="210"/>
      <c r="V292" s="210"/>
      <c r="W292" s="210"/>
      <c r="X292" s="210"/>
      <c r="Y292" s="210"/>
      <c r="Z292" s="210"/>
    </row>
    <row r="293" ht="12.75" customHeight="1">
      <c r="A293" s="625"/>
      <c r="B293" s="625"/>
      <c r="C293" s="625"/>
      <c r="D293" s="627"/>
      <c r="E293" s="210"/>
      <c r="F293" s="210"/>
      <c r="G293" s="210"/>
      <c r="H293" s="210"/>
      <c r="I293" s="627"/>
      <c r="J293" s="210"/>
      <c r="K293" s="210"/>
      <c r="L293" s="210"/>
      <c r="M293" s="628"/>
      <c r="N293" s="210"/>
      <c r="O293" s="210"/>
      <c r="P293" s="210"/>
      <c r="Q293" s="210"/>
      <c r="R293" s="210"/>
      <c r="S293" s="210"/>
      <c r="T293" s="210"/>
      <c r="U293" s="210"/>
      <c r="V293" s="210"/>
      <c r="W293" s="210"/>
      <c r="X293" s="210"/>
      <c r="Y293" s="210"/>
      <c r="Z293" s="210"/>
    </row>
    <row r="294" ht="12.75" customHeight="1">
      <c r="A294" s="625"/>
      <c r="B294" s="625"/>
      <c r="C294" s="625"/>
      <c r="D294" s="627"/>
      <c r="E294" s="210"/>
      <c r="F294" s="210"/>
      <c r="G294" s="210"/>
      <c r="H294" s="210"/>
      <c r="I294" s="627"/>
      <c r="J294" s="210"/>
      <c r="K294" s="210"/>
      <c r="L294" s="210"/>
      <c r="M294" s="628"/>
      <c r="N294" s="210"/>
      <c r="O294" s="210"/>
      <c r="P294" s="210"/>
      <c r="Q294" s="210"/>
      <c r="R294" s="210"/>
      <c r="S294" s="210"/>
      <c r="T294" s="210"/>
      <c r="U294" s="210"/>
      <c r="V294" s="210"/>
      <c r="W294" s="210"/>
      <c r="X294" s="210"/>
      <c r="Y294" s="210"/>
      <c r="Z294" s="210"/>
    </row>
    <row r="295" ht="12.75" customHeight="1">
      <c r="A295" s="625"/>
      <c r="B295" s="625"/>
      <c r="C295" s="625"/>
      <c r="D295" s="627"/>
      <c r="E295" s="210"/>
      <c r="F295" s="210"/>
      <c r="G295" s="210"/>
      <c r="H295" s="210"/>
      <c r="I295" s="627"/>
      <c r="J295" s="210"/>
      <c r="K295" s="210"/>
      <c r="L295" s="210"/>
      <c r="M295" s="628"/>
      <c r="N295" s="210"/>
      <c r="O295" s="210"/>
      <c r="P295" s="210"/>
      <c r="Q295" s="210"/>
      <c r="R295" s="210"/>
      <c r="S295" s="210"/>
      <c r="T295" s="210"/>
      <c r="U295" s="210"/>
      <c r="V295" s="210"/>
      <c r="W295" s="210"/>
      <c r="X295" s="210"/>
      <c r="Y295" s="210"/>
      <c r="Z295" s="210"/>
    </row>
    <row r="296" ht="12.75" customHeight="1">
      <c r="A296" s="625"/>
      <c r="B296" s="625"/>
      <c r="C296" s="625"/>
      <c r="D296" s="627"/>
      <c r="E296" s="210"/>
      <c r="F296" s="210"/>
      <c r="G296" s="210"/>
      <c r="H296" s="210"/>
      <c r="I296" s="627"/>
      <c r="J296" s="210"/>
      <c r="K296" s="210"/>
      <c r="L296" s="210"/>
      <c r="M296" s="628"/>
      <c r="N296" s="210"/>
      <c r="O296" s="210"/>
      <c r="P296" s="210"/>
      <c r="Q296" s="210"/>
      <c r="R296" s="210"/>
      <c r="S296" s="210"/>
      <c r="T296" s="210"/>
      <c r="U296" s="210"/>
      <c r="V296" s="210"/>
      <c r="W296" s="210"/>
      <c r="X296" s="210"/>
      <c r="Y296" s="210"/>
      <c r="Z296" s="210"/>
    </row>
    <row r="297" ht="12.75" customHeight="1">
      <c r="A297" s="625"/>
      <c r="B297" s="625"/>
      <c r="C297" s="625"/>
      <c r="D297" s="627"/>
      <c r="E297" s="210"/>
      <c r="F297" s="210"/>
      <c r="G297" s="210"/>
      <c r="H297" s="210"/>
      <c r="I297" s="627"/>
      <c r="J297" s="210"/>
      <c r="K297" s="210"/>
      <c r="L297" s="210"/>
      <c r="M297" s="628"/>
      <c r="N297" s="210"/>
      <c r="O297" s="210"/>
      <c r="P297" s="210"/>
      <c r="Q297" s="210"/>
      <c r="R297" s="210"/>
      <c r="S297" s="210"/>
      <c r="T297" s="210"/>
      <c r="U297" s="210"/>
      <c r="V297" s="210"/>
      <c r="W297" s="210"/>
      <c r="X297" s="210"/>
      <c r="Y297" s="210"/>
      <c r="Z297" s="210"/>
    </row>
    <row r="298" ht="12.75" customHeight="1">
      <c r="A298" s="625"/>
      <c r="B298" s="625"/>
      <c r="C298" s="625"/>
      <c r="D298" s="627"/>
      <c r="E298" s="210"/>
      <c r="F298" s="210"/>
      <c r="G298" s="210"/>
      <c r="H298" s="210"/>
      <c r="I298" s="627"/>
      <c r="J298" s="210"/>
      <c r="K298" s="210"/>
      <c r="L298" s="210"/>
      <c r="M298" s="628"/>
      <c r="N298" s="210"/>
      <c r="O298" s="210"/>
      <c r="P298" s="210"/>
      <c r="Q298" s="210"/>
      <c r="R298" s="210"/>
      <c r="S298" s="210"/>
      <c r="T298" s="210"/>
      <c r="U298" s="210"/>
      <c r="V298" s="210"/>
      <c r="W298" s="210"/>
      <c r="X298" s="210"/>
      <c r="Y298" s="210"/>
      <c r="Z298" s="210"/>
    </row>
    <row r="299" ht="12.75" customHeight="1">
      <c r="A299" s="625"/>
      <c r="B299" s="625"/>
      <c r="C299" s="625"/>
      <c r="D299" s="627"/>
      <c r="E299" s="210"/>
      <c r="F299" s="210"/>
      <c r="G299" s="210"/>
      <c r="H299" s="210"/>
      <c r="I299" s="627"/>
      <c r="J299" s="210"/>
      <c r="K299" s="210"/>
      <c r="L299" s="210"/>
      <c r="M299" s="628"/>
      <c r="N299" s="210"/>
      <c r="O299" s="210"/>
      <c r="P299" s="210"/>
      <c r="Q299" s="210"/>
      <c r="R299" s="210"/>
      <c r="S299" s="210"/>
      <c r="T299" s="210"/>
      <c r="U299" s="210"/>
      <c r="V299" s="210"/>
      <c r="W299" s="210"/>
      <c r="X299" s="210"/>
      <c r="Y299" s="210"/>
      <c r="Z299" s="210"/>
    </row>
    <row r="300" ht="12.75" customHeight="1">
      <c r="A300" s="625"/>
      <c r="B300" s="625"/>
      <c r="C300" s="625"/>
      <c r="D300" s="627"/>
      <c r="E300" s="210"/>
      <c r="F300" s="210"/>
      <c r="G300" s="210"/>
      <c r="H300" s="210"/>
      <c r="I300" s="627"/>
      <c r="J300" s="210"/>
      <c r="K300" s="210"/>
      <c r="L300" s="210"/>
      <c r="M300" s="628"/>
      <c r="N300" s="210"/>
      <c r="O300" s="210"/>
      <c r="P300" s="210"/>
      <c r="Q300" s="210"/>
      <c r="R300" s="210"/>
      <c r="S300" s="210"/>
      <c r="T300" s="210"/>
      <c r="U300" s="210"/>
      <c r="V300" s="210"/>
      <c r="W300" s="210"/>
      <c r="X300" s="210"/>
      <c r="Y300" s="210"/>
      <c r="Z300" s="210"/>
    </row>
    <row r="301" ht="12.75" customHeight="1">
      <c r="A301" s="625"/>
      <c r="B301" s="625"/>
      <c r="C301" s="625"/>
      <c r="D301" s="627"/>
      <c r="E301" s="210"/>
      <c r="F301" s="210"/>
      <c r="G301" s="210"/>
      <c r="H301" s="210"/>
      <c r="I301" s="627"/>
      <c r="J301" s="210"/>
      <c r="K301" s="210"/>
      <c r="L301" s="210"/>
      <c r="M301" s="628"/>
      <c r="N301" s="210"/>
      <c r="O301" s="210"/>
      <c r="P301" s="210"/>
      <c r="Q301" s="210"/>
      <c r="R301" s="210"/>
      <c r="S301" s="210"/>
      <c r="T301" s="210"/>
      <c r="U301" s="210"/>
      <c r="V301" s="210"/>
      <c r="W301" s="210"/>
      <c r="X301" s="210"/>
      <c r="Y301" s="210"/>
      <c r="Z301" s="210"/>
    </row>
    <row r="302" ht="12.75" customHeight="1">
      <c r="A302" s="625"/>
      <c r="B302" s="625"/>
      <c r="C302" s="625"/>
      <c r="D302" s="627"/>
      <c r="E302" s="210"/>
      <c r="F302" s="210"/>
      <c r="G302" s="210"/>
      <c r="H302" s="210"/>
      <c r="I302" s="627"/>
      <c r="J302" s="210"/>
      <c r="K302" s="210"/>
      <c r="L302" s="210"/>
      <c r="M302" s="628"/>
      <c r="N302" s="210"/>
      <c r="O302" s="210"/>
      <c r="P302" s="210"/>
      <c r="Q302" s="210"/>
      <c r="R302" s="210"/>
      <c r="S302" s="210"/>
      <c r="T302" s="210"/>
      <c r="U302" s="210"/>
      <c r="V302" s="210"/>
      <c r="W302" s="210"/>
      <c r="X302" s="210"/>
      <c r="Y302" s="210"/>
      <c r="Z302" s="210"/>
    </row>
    <row r="303" ht="12.75" customHeight="1">
      <c r="A303" s="625"/>
      <c r="B303" s="625"/>
      <c r="C303" s="625"/>
      <c r="D303" s="627"/>
      <c r="E303" s="210"/>
      <c r="F303" s="210"/>
      <c r="G303" s="210"/>
      <c r="H303" s="210"/>
      <c r="I303" s="627"/>
      <c r="J303" s="210"/>
      <c r="K303" s="210"/>
      <c r="L303" s="210"/>
      <c r="M303" s="628"/>
      <c r="N303" s="210"/>
      <c r="O303" s="210"/>
      <c r="P303" s="210"/>
      <c r="Q303" s="210"/>
      <c r="R303" s="210"/>
      <c r="S303" s="210"/>
      <c r="T303" s="210"/>
      <c r="U303" s="210"/>
      <c r="V303" s="210"/>
      <c r="W303" s="210"/>
      <c r="X303" s="210"/>
      <c r="Y303" s="210"/>
      <c r="Z303" s="210"/>
    </row>
    <row r="304" ht="12.75" customHeight="1">
      <c r="A304" s="625"/>
      <c r="B304" s="625"/>
      <c r="C304" s="625"/>
      <c r="D304" s="627"/>
      <c r="E304" s="210"/>
      <c r="F304" s="210"/>
      <c r="G304" s="210"/>
      <c r="H304" s="210"/>
      <c r="I304" s="627"/>
      <c r="J304" s="210"/>
      <c r="K304" s="210"/>
      <c r="L304" s="210"/>
      <c r="M304" s="628"/>
      <c r="N304" s="210"/>
      <c r="O304" s="210"/>
      <c r="P304" s="210"/>
      <c r="Q304" s="210"/>
      <c r="R304" s="210"/>
      <c r="S304" s="210"/>
      <c r="T304" s="210"/>
      <c r="U304" s="210"/>
      <c r="V304" s="210"/>
      <c r="W304" s="210"/>
      <c r="X304" s="210"/>
      <c r="Y304" s="210"/>
      <c r="Z304" s="210"/>
    </row>
    <row r="305" ht="12.75" customHeight="1">
      <c r="A305" s="625"/>
      <c r="B305" s="625"/>
      <c r="C305" s="625"/>
      <c r="D305" s="627"/>
      <c r="E305" s="210"/>
      <c r="F305" s="210"/>
      <c r="G305" s="210"/>
      <c r="H305" s="210"/>
      <c r="I305" s="627"/>
      <c r="J305" s="210"/>
      <c r="K305" s="210"/>
      <c r="L305" s="210"/>
      <c r="M305" s="628"/>
      <c r="N305" s="210"/>
      <c r="O305" s="210"/>
      <c r="P305" s="210"/>
      <c r="Q305" s="210"/>
      <c r="R305" s="210"/>
      <c r="S305" s="210"/>
      <c r="T305" s="210"/>
      <c r="U305" s="210"/>
      <c r="V305" s="210"/>
      <c r="W305" s="210"/>
      <c r="X305" s="210"/>
      <c r="Y305" s="210"/>
      <c r="Z305" s="210"/>
    </row>
    <row r="306" ht="12.75" customHeight="1">
      <c r="A306" s="625"/>
      <c r="B306" s="625"/>
      <c r="C306" s="625"/>
      <c r="D306" s="627"/>
      <c r="E306" s="210"/>
      <c r="F306" s="210"/>
      <c r="G306" s="210"/>
      <c r="H306" s="210"/>
      <c r="I306" s="627"/>
      <c r="J306" s="210"/>
      <c r="K306" s="210"/>
      <c r="L306" s="210"/>
      <c r="M306" s="628"/>
      <c r="N306" s="210"/>
      <c r="O306" s="210"/>
      <c r="P306" s="210"/>
      <c r="Q306" s="210"/>
      <c r="R306" s="210"/>
      <c r="S306" s="210"/>
      <c r="T306" s="210"/>
      <c r="U306" s="210"/>
      <c r="V306" s="210"/>
      <c r="W306" s="210"/>
      <c r="X306" s="210"/>
      <c r="Y306" s="210"/>
      <c r="Z306" s="210"/>
    </row>
    <row r="307" ht="12.75" customHeight="1">
      <c r="A307" s="625"/>
      <c r="B307" s="625"/>
      <c r="C307" s="625"/>
      <c r="D307" s="627"/>
      <c r="E307" s="210"/>
      <c r="F307" s="210"/>
      <c r="G307" s="210"/>
      <c r="H307" s="210"/>
      <c r="I307" s="627"/>
      <c r="J307" s="210"/>
      <c r="K307" s="210"/>
      <c r="L307" s="210"/>
      <c r="M307" s="628"/>
      <c r="N307" s="210"/>
      <c r="O307" s="210"/>
      <c r="P307" s="210"/>
      <c r="Q307" s="210"/>
      <c r="R307" s="210"/>
      <c r="S307" s="210"/>
      <c r="T307" s="210"/>
      <c r="U307" s="210"/>
      <c r="V307" s="210"/>
      <c r="W307" s="210"/>
      <c r="X307" s="210"/>
      <c r="Y307" s="210"/>
      <c r="Z307" s="210"/>
    </row>
    <row r="308" ht="12.75" customHeight="1">
      <c r="A308" s="625"/>
      <c r="B308" s="625"/>
      <c r="C308" s="625"/>
      <c r="D308" s="627"/>
      <c r="E308" s="210"/>
      <c r="F308" s="210"/>
      <c r="G308" s="210"/>
      <c r="H308" s="210"/>
      <c r="I308" s="627"/>
      <c r="J308" s="210"/>
      <c r="K308" s="210"/>
      <c r="L308" s="210"/>
      <c r="M308" s="628"/>
      <c r="N308" s="210"/>
      <c r="O308" s="210"/>
      <c r="P308" s="210"/>
      <c r="Q308" s="210"/>
      <c r="R308" s="210"/>
      <c r="S308" s="210"/>
      <c r="T308" s="210"/>
      <c r="U308" s="210"/>
      <c r="V308" s="210"/>
      <c r="W308" s="210"/>
      <c r="X308" s="210"/>
      <c r="Y308" s="210"/>
      <c r="Z308" s="210"/>
    </row>
    <row r="309" ht="12.75" customHeight="1">
      <c r="A309" s="625"/>
      <c r="B309" s="625"/>
      <c r="C309" s="625"/>
      <c r="D309" s="627"/>
      <c r="E309" s="210"/>
      <c r="F309" s="210"/>
      <c r="G309" s="210"/>
      <c r="H309" s="210"/>
      <c r="I309" s="627"/>
      <c r="J309" s="210"/>
      <c r="K309" s="210"/>
      <c r="L309" s="210"/>
      <c r="M309" s="628"/>
      <c r="N309" s="210"/>
      <c r="O309" s="210"/>
      <c r="P309" s="210"/>
      <c r="Q309" s="210"/>
      <c r="R309" s="210"/>
      <c r="S309" s="210"/>
      <c r="T309" s="210"/>
      <c r="U309" s="210"/>
      <c r="V309" s="210"/>
      <c r="W309" s="210"/>
      <c r="X309" s="210"/>
      <c r="Y309" s="210"/>
      <c r="Z309" s="210"/>
    </row>
    <row r="310" ht="12.75" customHeight="1">
      <c r="A310" s="625"/>
      <c r="B310" s="625"/>
      <c r="C310" s="625"/>
      <c r="D310" s="627"/>
      <c r="E310" s="210"/>
      <c r="F310" s="210"/>
      <c r="G310" s="210"/>
      <c r="H310" s="210"/>
      <c r="I310" s="627"/>
      <c r="J310" s="210"/>
      <c r="K310" s="210"/>
      <c r="L310" s="210"/>
      <c r="M310" s="628"/>
      <c r="N310" s="210"/>
      <c r="O310" s="210"/>
      <c r="P310" s="210"/>
      <c r="Q310" s="210"/>
      <c r="R310" s="210"/>
      <c r="S310" s="210"/>
      <c r="T310" s="210"/>
      <c r="U310" s="210"/>
      <c r="V310" s="210"/>
      <c r="W310" s="210"/>
      <c r="X310" s="210"/>
      <c r="Y310" s="210"/>
      <c r="Z310" s="210"/>
    </row>
    <row r="311" ht="12.75" customHeight="1">
      <c r="A311" s="625"/>
      <c r="B311" s="625"/>
      <c r="C311" s="625"/>
      <c r="D311" s="627"/>
      <c r="E311" s="210"/>
      <c r="F311" s="210"/>
      <c r="G311" s="210"/>
      <c r="H311" s="210"/>
      <c r="I311" s="627"/>
      <c r="J311" s="210"/>
      <c r="K311" s="210"/>
      <c r="L311" s="210"/>
      <c r="M311" s="628"/>
      <c r="N311" s="210"/>
      <c r="O311" s="210"/>
      <c r="P311" s="210"/>
      <c r="Q311" s="210"/>
      <c r="R311" s="210"/>
      <c r="S311" s="210"/>
      <c r="T311" s="210"/>
      <c r="U311" s="210"/>
      <c r="V311" s="210"/>
      <c r="W311" s="210"/>
      <c r="X311" s="210"/>
      <c r="Y311" s="210"/>
      <c r="Z311" s="210"/>
    </row>
    <row r="312" ht="12.75" customHeight="1">
      <c r="A312" s="625"/>
      <c r="B312" s="625"/>
      <c r="C312" s="625"/>
      <c r="D312" s="627"/>
      <c r="E312" s="210"/>
      <c r="F312" s="210"/>
      <c r="G312" s="210"/>
      <c r="H312" s="210"/>
      <c r="I312" s="627"/>
      <c r="J312" s="210"/>
      <c r="K312" s="210"/>
      <c r="L312" s="210"/>
      <c r="M312" s="628"/>
      <c r="N312" s="210"/>
      <c r="O312" s="210"/>
      <c r="P312" s="210"/>
      <c r="Q312" s="210"/>
      <c r="R312" s="210"/>
      <c r="S312" s="210"/>
      <c r="T312" s="210"/>
      <c r="U312" s="210"/>
      <c r="V312" s="210"/>
      <c r="W312" s="210"/>
      <c r="X312" s="210"/>
      <c r="Y312" s="210"/>
      <c r="Z312" s="210"/>
    </row>
    <row r="313" ht="12.75" customHeight="1">
      <c r="A313" s="625"/>
      <c r="B313" s="625"/>
      <c r="C313" s="625"/>
      <c r="D313" s="627"/>
      <c r="E313" s="210"/>
      <c r="F313" s="210"/>
      <c r="G313" s="210"/>
      <c r="H313" s="210"/>
      <c r="I313" s="627"/>
      <c r="J313" s="210"/>
      <c r="K313" s="210"/>
      <c r="L313" s="210"/>
      <c r="M313" s="628"/>
      <c r="N313" s="210"/>
      <c r="O313" s="210"/>
      <c r="P313" s="210"/>
      <c r="Q313" s="210"/>
      <c r="R313" s="210"/>
      <c r="S313" s="210"/>
      <c r="T313" s="210"/>
      <c r="U313" s="210"/>
      <c r="V313" s="210"/>
      <c r="W313" s="210"/>
      <c r="X313" s="210"/>
      <c r="Y313" s="210"/>
      <c r="Z313" s="210"/>
    </row>
    <row r="314" ht="12.75" customHeight="1">
      <c r="A314" s="625"/>
      <c r="B314" s="625"/>
      <c r="C314" s="625"/>
      <c r="D314" s="627"/>
      <c r="E314" s="210"/>
      <c r="F314" s="210"/>
      <c r="G314" s="210"/>
      <c r="H314" s="210"/>
      <c r="I314" s="627"/>
      <c r="J314" s="210"/>
      <c r="K314" s="210"/>
      <c r="L314" s="210"/>
      <c r="M314" s="628"/>
      <c r="N314" s="210"/>
      <c r="O314" s="210"/>
      <c r="P314" s="210"/>
      <c r="Q314" s="210"/>
      <c r="R314" s="210"/>
      <c r="S314" s="210"/>
      <c r="T314" s="210"/>
      <c r="U314" s="210"/>
      <c r="V314" s="210"/>
      <c r="W314" s="210"/>
      <c r="X314" s="210"/>
      <c r="Y314" s="210"/>
      <c r="Z314" s="210"/>
    </row>
    <row r="315" ht="12.75" customHeight="1">
      <c r="A315" s="625"/>
      <c r="B315" s="625"/>
      <c r="C315" s="625"/>
      <c r="D315" s="627"/>
      <c r="E315" s="210"/>
      <c r="F315" s="210"/>
      <c r="G315" s="210"/>
      <c r="H315" s="210"/>
      <c r="I315" s="627"/>
      <c r="J315" s="210"/>
      <c r="K315" s="210"/>
      <c r="L315" s="210"/>
      <c r="M315" s="628"/>
      <c r="N315" s="210"/>
      <c r="O315" s="210"/>
      <c r="P315" s="210"/>
      <c r="Q315" s="210"/>
      <c r="R315" s="210"/>
      <c r="S315" s="210"/>
      <c r="T315" s="210"/>
      <c r="U315" s="210"/>
      <c r="V315" s="210"/>
      <c r="W315" s="210"/>
      <c r="X315" s="210"/>
      <c r="Y315" s="210"/>
      <c r="Z315" s="210"/>
    </row>
    <row r="316" ht="12.75" customHeight="1">
      <c r="A316" s="625"/>
      <c r="B316" s="625"/>
      <c r="C316" s="625"/>
      <c r="D316" s="627"/>
      <c r="E316" s="210"/>
      <c r="F316" s="210"/>
      <c r="G316" s="210"/>
      <c r="H316" s="210"/>
      <c r="I316" s="627"/>
      <c r="J316" s="210"/>
      <c r="K316" s="210"/>
      <c r="L316" s="210"/>
      <c r="M316" s="628"/>
      <c r="N316" s="210"/>
      <c r="O316" s="210"/>
      <c r="P316" s="210"/>
      <c r="Q316" s="210"/>
      <c r="R316" s="210"/>
      <c r="S316" s="210"/>
      <c r="T316" s="210"/>
      <c r="U316" s="210"/>
      <c r="V316" s="210"/>
      <c r="W316" s="210"/>
      <c r="X316" s="210"/>
      <c r="Y316" s="210"/>
      <c r="Z316" s="210"/>
    </row>
    <row r="317" ht="12.75" customHeight="1">
      <c r="A317" s="625"/>
      <c r="B317" s="625"/>
      <c r="C317" s="625"/>
      <c r="D317" s="627"/>
      <c r="E317" s="210"/>
      <c r="F317" s="210"/>
      <c r="G317" s="210"/>
      <c r="H317" s="210"/>
      <c r="I317" s="627"/>
      <c r="J317" s="210"/>
      <c r="K317" s="210"/>
      <c r="L317" s="210"/>
      <c r="M317" s="628"/>
      <c r="N317" s="210"/>
      <c r="O317" s="210"/>
      <c r="P317" s="210"/>
      <c r="Q317" s="210"/>
      <c r="R317" s="210"/>
      <c r="S317" s="210"/>
      <c r="T317" s="210"/>
      <c r="U317" s="210"/>
      <c r="V317" s="210"/>
      <c r="W317" s="210"/>
      <c r="X317" s="210"/>
      <c r="Y317" s="210"/>
      <c r="Z317" s="210"/>
    </row>
    <row r="318" ht="12.75" customHeight="1">
      <c r="A318" s="625"/>
      <c r="B318" s="625"/>
      <c r="C318" s="625"/>
      <c r="D318" s="627"/>
      <c r="E318" s="210"/>
      <c r="F318" s="210"/>
      <c r="G318" s="210"/>
      <c r="H318" s="210"/>
      <c r="I318" s="627"/>
      <c r="J318" s="210"/>
      <c r="K318" s="210"/>
      <c r="L318" s="210"/>
      <c r="M318" s="628"/>
      <c r="N318" s="210"/>
      <c r="O318" s="210"/>
      <c r="P318" s="210"/>
      <c r="Q318" s="210"/>
      <c r="R318" s="210"/>
      <c r="S318" s="210"/>
      <c r="T318" s="210"/>
      <c r="U318" s="210"/>
      <c r="V318" s="210"/>
      <c r="W318" s="210"/>
      <c r="X318" s="210"/>
      <c r="Y318" s="210"/>
      <c r="Z318" s="210"/>
    </row>
    <row r="319" ht="12.75" customHeight="1">
      <c r="A319" s="625"/>
      <c r="B319" s="625"/>
      <c r="C319" s="625"/>
      <c r="D319" s="627"/>
      <c r="E319" s="210"/>
      <c r="F319" s="210"/>
      <c r="G319" s="210"/>
      <c r="H319" s="210"/>
      <c r="I319" s="627"/>
      <c r="J319" s="210"/>
      <c r="K319" s="210"/>
      <c r="L319" s="210"/>
      <c r="M319" s="628"/>
      <c r="N319" s="210"/>
      <c r="O319" s="210"/>
      <c r="P319" s="210"/>
      <c r="Q319" s="210"/>
      <c r="R319" s="210"/>
      <c r="S319" s="210"/>
      <c r="T319" s="210"/>
      <c r="U319" s="210"/>
      <c r="V319" s="210"/>
      <c r="W319" s="210"/>
      <c r="X319" s="210"/>
      <c r="Y319" s="210"/>
      <c r="Z319" s="210"/>
    </row>
    <row r="320" ht="12.75" customHeight="1">
      <c r="A320" s="625"/>
      <c r="B320" s="625"/>
      <c r="C320" s="625"/>
      <c r="D320" s="627"/>
      <c r="E320" s="210"/>
      <c r="F320" s="210"/>
      <c r="G320" s="210"/>
      <c r="H320" s="210"/>
      <c r="I320" s="627"/>
      <c r="J320" s="210"/>
      <c r="K320" s="210"/>
      <c r="L320" s="210"/>
      <c r="M320" s="628"/>
      <c r="N320" s="210"/>
      <c r="O320" s="210"/>
      <c r="P320" s="210"/>
      <c r="Q320" s="210"/>
      <c r="R320" s="210"/>
      <c r="S320" s="210"/>
      <c r="T320" s="210"/>
      <c r="U320" s="210"/>
      <c r="V320" s="210"/>
      <c r="W320" s="210"/>
      <c r="X320" s="210"/>
      <c r="Y320" s="210"/>
      <c r="Z320" s="210"/>
    </row>
    <row r="321" ht="12.75" customHeight="1">
      <c r="A321" s="625"/>
      <c r="B321" s="625"/>
      <c r="C321" s="625"/>
      <c r="D321" s="627"/>
      <c r="E321" s="210"/>
      <c r="F321" s="210"/>
      <c r="G321" s="210"/>
      <c r="H321" s="210"/>
      <c r="I321" s="627"/>
      <c r="J321" s="210"/>
      <c r="K321" s="210"/>
      <c r="L321" s="210"/>
      <c r="M321" s="628"/>
      <c r="N321" s="210"/>
      <c r="O321" s="210"/>
      <c r="P321" s="210"/>
      <c r="Q321" s="210"/>
      <c r="R321" s="210"/>
      <c r="S321" s="210"/>
      <c r="T321" s="210"/>
      <c r="U321" s="210"/>
      <c r="V321" s="210"/>
      <c r="W321" s="210"/>
      <c r="X321" s="210"/>
      <c r="Y321" s="210"/>
      <c r="Z321" s="210"/>
    </row>
    <row r="322" ht="12.75" customHeight="1">
      <c r="A322" s="625"/>
      <c r="B322" s="625"/>
      <c r="C322" s="625"/>
      <c r="D322" s="627"/>
      <c r="E322" s="210"/>
      <c r="F322" s="210"/>
      <c r="G322" s="210"/>
      <c r="H322" s="210"/>
      <c r="I322" s="627"/>
      <c r="J322" s="210"/>
      <c r="K322" s="210"/>
      <c r="L322" s="210"/>
      <c r="M322" s="628"/>
      <c r="N322" s="210"/>
      <c r="O322" s="210"/>
      <c r="P322" s="210"/>
      <c r="Q322" s="210"/>
      <c r="R322" s="210"/>
      <c r="S322" s="210"/>
      <c r="T322" s="210"/>
      <c r="U322" s="210"/>
      <c r="V322" s="210"/>
      <c r="W322" s="210"/>
      <c r="X322" s="210"/>
      <c r="Y322" s="210"/>
      <c r="Z322" s="210"/>
    </row>
    <row r="323" ht="12.75" customHeight="1">
      <c r="A323" s="625"/>
      <c r="B323" s="625"/>
      <c r="C323" s="625"/>
      <c r="D323" s="627"/>
      <c r="E323" s="210"/>
      <c r="F323" s="210"/>
      <c r="G323" s="210"/>
      <c r="H323" s="210"/>
      <c r="I323" s="627"/>
      <c r="J323" s="210"/>
      <c r="K323" s="210"/>
      <c r="L323" s="210"/>
      <c r="M323" s="628"/>
      <c r="N323" s="210"/>
      <c r="O323" s="210"/>
      <c r="P323" s="210"/>
      <c r="Q323" s="210"/>
      <c r="R323" s="210"/>
      <c r="S323" s="210"/>
      <c r="T323" s="210"/>
      <c r="U323" s="210"/>
      <c r="V323" s="210"/>
      <c r="W323" s="210"/>
      <c r="X323" s="210"/>
      <c r="Y323" s="210"/>
      <c r="Z323" s="210"/>
    </row>
    <row r="324" ht="12.75" customHeight="1">
      <c r="A324" s="625"/>
      <c r="B324" s="625"/>
      <c r="C324" s="625"/>
      <c r="D324" s="627"/>
      <c r="E324" s="210"/>
      <c r="F324" s="210"/>
      <c r="G324" s="210"/>
      <c r="H324" s="210"/>
      <c r="I324" s="627"/>
      <c r="J324" s="210"/>
      <c r="K324" s="210"/>
      <c r="L324" s="210"/>
      <c r="M324" s="628"/>
      <c r="N324" s="210"/>
      <c r="O324" s="210"/>
      <c r="P324" s="210"/>
      <c r="Q324" s="210"/>
      <c r="R324" s="210"/>
      <c r="S324" s="210"/>
      <c r="T324" s="210"/>
      <c r="U324" s="210"/>
      <c r="V324" s="210"/>
      <c r="W324" s="210"/>
      <c r="X324" s="210"/>
      <c r="Y324" s="210"/>
      <c r="Z324" s="210"/>
    </row>
    <row r="325" ht="12.75" customHeight="1">
      <c r="A325" s="625"/>
      <c r="B325" s="625"/>
      <c r="C325" s="625"/>
      <c r="D325" s="627"/>
      <c r="E325" s="210"/>
      <c r="F325" s="210"/>
      <c r="G325" s="210"/>
      <c r="H325" s="210"/>
      <c r="I325" s="627"/>
      <c r="J325" s="210"/>
      <c r="K325" s="210"/>
      <c r="L325" s="210"/>
      <c r="M325" s="628"/>
      <c r="N325" s="210"/>
      <c r="O325" s="210"/>
      <c r="P325" s="210"/>
      <c r="Q325" s="210"/>
      <c r="R325" s="210"/>
      <c r="S325" s="210"/>
      <c r="T325" s="210"/>
      <c r="U325" s="210"/>
      <c r="V325" s="210"/>
      <c r="W325" s="210"/>
      <c r="X325" s="210"/>
      <c r="Y325" s="210"/>
      <c r="Z325" s="210"/>
    </row>
    <row r="326" ht="12.75" customHeight="1">
      <c r="A326" s="625"/>
      <c r="B326" s="625"/>
      <c r="C326" s="625"/>
      <c r="D326" s="627"/>
      <c r="E326" s="210"/>
      <c r="F326" s="210"/>
      <c r="G326" s="210"/>
      <c r="H326" s="210"/>
      <c r="I326" s="627"/>
      <c r="J326" s="210"/>
      <c r="K326" s="210"/>
      <c r="L326" s="210"/>
      <c r="M326" s="628"/>
      <c r="N326" s="210"/>
      <c r="O326" s="210"/>
      <c r="P326" s="210"/>
      <c r="Q326" s="210"/>
      <c r="R326" s="210"/>
      <c r="S326" s="210"/>
      <c r="T326" s="210"/>
      <c r="U326" s="210"/>
      <c r="V326" s="210"/>
      <c r="W326" s="210"/>
      <c r="X326" s="210"/>
      <c r="Y326" s="210"/>
      <c r="Z326" s="210"/>
    </row>
    <row r="327" ht="12.75" customHeight="1">
      <c r="A327" s="625"/>
      <c r="B327" s="625"/>
      <c r="C327" s="625"/>
      <c r="D327" s="627"/>
      <c r="E327" s="210"/>
      <c r="F327" s="210"/>
      <c r="G327" s="210"/>
      <c r="H327" s="210"/>
      <c r="I327" s="627"/>
      <c r="J327" s="210"/>
      <c r="K327" s="210"/>
      <c r="L327" s="210"/>
      <c r="M327" s="628"/>
      <c r="N327" s="210"/>
      <c r="O327" s="210"/>
      <c r="P327" s="210"/>
      <c r="Q327" s="210"/>
      <c r="R327" s="210"/>
      <c r="S327" s="210"/>
      <c r="T327" s="210"/>
      <c r="U327" s="210"/>
      <c r="V327" s="210"/>
      <c r="W327" s="210"/>
      <c r="X327" s="210"/>
      <c r="Y327" s="210"/>
      <c r="Z327" s="210"/>
    </row>
    <row r="328" ht="12.75" customHeight="1">
      <c r="A328" s="625"/>
      <c r="B328" s="625"/>
      <c r="C328" s="625"/>
      <c r="D328" s="627"/>
      <c r="E328" s="210"/>
      <c r="F328" s="210"/>
      <c r="G328" s="210"/>
      <c r="H328" s="210"/>
      <c r="I328" s="627"/>
      <c r="J328" s="210"/>
      <c r="K328" s="210"/>
      <c r="L328" s="210"/>
      <c r="M328" s="628"/>
      <c r="N328" s="210"/>
      <c r="O328" s="210"/>
      <c r="P328" s="210"/>
      <c r="Q328" s="210"/>
      <c r="R328" s="210"/>
      <c r="S328" s="210"/>
      <c r="T328" s="210"/>
      <c r="U328" s="210"/>
      <c r="V328" s="210"/>
      <c r="W328" s="210"/>
      <c r="X328" s="210"/>
      <c r="Y328" s="210"/>
      <c r="Z328" s="210"/>
    </row>
    <row r="329" ht="12.75" customHeight="1">
      <c r="A329" s="625"/>
      <c r="B329" s="625"/>
      <c r="C329" s="625"/>
      <c r="D329" s="627"/>
      <c r="E329" s="210"/>
      <c r="F329" s="210"/>
      <c r="G329" s="210"/>
      <c r="H329" s="210"/>
      <c r="I329" s="627"/>
      <c r="J329" s="210"/>
      <c r="K329" s="210"/>
      <c r="L329" s="210"/>
      <c r="M329" s="628"/>
      <c r="N329" s="210"/>
      <c r="O329" s="210"/>
      <c r="P329" s="210"/>
      <c r="Q329" s="210"/>
      <c r="R329" s="210"/>
      <c r="S329" s="210"/>
      <c r="T329" s="210"/>
      <c r="U329" s="210"/>
      <c r="V329" s="210"/>
      <c r="W329" s="210"/>
      <c r="X329" s="210"/>
      <c r="Y329" s="210"/>
      <c r="Z329" s="210"/>
    </row>
    <row r="330" ht="12.75" customHeight="1">
      <c r="A330" s="625"/>
      <c r="B330" s="625"/>
      <c r="C330" s="625"/>
      <c r="D330" s="627"/>
      <c r="E330" s="210"/>
      <c r="F330" s="210"/>
      <c r="G330" s="210"/>
      <c r="H330" s="210"/>
      <c r="I330" s="627"/>
      <c r="J330" s="210"/>
      <c r="K330" s="210"/>
      <c r="L330" s="210"/>
      <c r="M330" s="628"/>
      <c r="N330" s="210"/>
      <c r="O330" s="210"/>
      <c r="P330" s="210"/>
      <c r="Q330" s="210"/>
      <c r="R330" s="210"/>
      <c r="S330" s="210"/>
      <c r="T330" s="210"/>
      <c r="U330" s="210"/>
      <c r="V330" s="210"/>
      <c r="W330" s="210"/>
      <c r="X330" s="210"/>
      <c r="Y330" s="210"/>
      <c r="Z330" s="210"/>
    </row>
    <row r="331" ht="12.75" customHeight="1">
      <c r="A331" s="625"/>
      <c r="B331" s="625"/>
      <c r="C331" s="625"/>
      <c r="D331" s="627"/>
      <c r="E331" s="210"/>
      <c r="F331" s="210"/>
      <c r="G331" s="210"/>
      <c r="H331" s="210"/>
      <c r="I331" s="627"/>
      <c r="J331" s="210"/>
      <c r="K331" s="210"/>
      <c r="L331" s="210"/>
      <c r="M331" s="628"/>
      <c r="N331" s="210"/>
      <c r="O331" s="210"/>
      <c r="P331" s="210"/>
      <c r="Q331" s="210"/>
      <c r="R331" s="210"/>
      <c r="S331" s="210"/>
      <c r="T331" s="210"/>
      <c r="U331" s="210"/>
      <c r="V331" s="210"/>
      <c r="W331" s="210"/>
      <c r="X331" s="210"/>
      <c r="Y331" s="210"/>
      <c r="Z331" s="210"/>
    </row>
    <row r="332" ht="12.75" customHeight="1">
      <c r="A332" s="625"/>
      <c r="B332" s="625"/>
      <c r="C332" s="625"/>
      <c r="D332" s="627"/>
      <c r="E332" s="210"/>
      <c r="F332" s="210"/>
      <c r="G332" s="210"/>
      <c r="H332" s="210"/>
      <c r="I332" s="627"/>
      <c r="J332" s="210"/>
      <c r="K332" s="210"/>
      <c r="L332" s="210"/>
      <c r="M332" s="628"/>
      <c r="N332" s="210"/>
      <c r="O332" s="210"/>
      <c r="P332" s="210"/>
      <c r="Q332" s="210"/>
      <c r="R332" s="210"/>
      <c r="S332" s="210"/>
      <c r="T332" s="210"/>
      <c r="U332" s="210"/>
      <c r="V332" s="210"/>
      <c r="W332" s="210"/>
      <c r="X332" s="210"/>
      <c r="Y332" s="210"/>
      <c r="Z332" s="210"/>
    </row>
    <row r="333" ht="12.75" customHeight="1">
      <c r="A333" s="625"/>
      <c r="B333" s="625"/>
      <c r="C333" s="625"/>
      <c r="D333" s="627"/>
      <c r="E333" s="210"/>
      <c r="F333" s="210"/>
      <c r="G333" s="210"/>
      <c r="H333" s="210"/>
      <c r="I333" s="627"/>
      <c r="J333" s="210"/>
      <c r="K333" s="210"/>
      <c r="L333" s="210"/>
      <c r="M333" s="628"/>
      <c r="N333" s="210"/>
      <c r="O333" s="210"/>
      <c r="P333" s="210"/>
      <c r="Q333" s="210"/>
      <c r="R333" s="210"/>
      <c r="S333" s="210"/>
      <c r="T333" s="210"/>
      <c r="U333" s="210"/>
      <c r="V333" s="210"/>
      <c r="W333" s="210"/>
      <c r="X333" s="210"/>
      <c r="Y333" s="210"/>
      <c r="Z333" s="210"/>
    </row>
    <row r="334" ht="12.75" customHeight="1">
      <c r="A334" s="625"/>
      <c r="B334" s="625"/>
      <c r="C334" s="625"/>
      <c r="D334" s="627"/>
      <c r="E334" s="210"/>
      <c r="F334" s="210"/>
      <c r="G334" s="210"/>
      <c r="H334" s="210"/>
      <c r="I334" s="627"/>
      <c r="J334" s="210"/>
      <c r="K334" s="210"/>
      <c r="L334" s="210"/>
      <c r="M334" s="628"/>
      <c r="N334" s="210"/>
      <c r="O334" s="210"/>
      <c r="P334" s="210"/>
      <c r="Q334" s="210"/>
      <c r="R334" s="210"/>
      <c r="S334" s="210"/>
      <c r="T334" s="210"/>
      <c r="U334" s="210"/>
      <c r="V334" s="210"/>
      <c r="W334" s="210"/>
      <c r="X334" s="210"/>
      <c r="Y334" s="210"/>
      <c r="Z334" s="210"/>
    </row>
    <row r="335" ht="12.75" customHeight="1">
      <c r="A335" s="625"/>
      <c r="B335" s="625"/>
      <c r="C335" s="625"/>
      <c r="D335" s="627"/>
      <c r="E335" s="210"/>
      <c r="F335" s="210"/>
      <c r="G335" s="210"/>
      <c r="H335" s="210"/>
      <c r="I335" s="627"/>
      <c r="J335" s="210"/>
      <c r="K335" s="210"/>
      <c r="L335" s="210"/>
      <c r="M335" s="628"/>
      <c r="N335" s="210"/>
      <c r="O335" s="210"/>
      <c r="P335" s="210"/>
      <c r="Q335" s="210"/>
      <c r="R335" s="210"/>
      <c r="S335" s="210"/>
      <c r="T335" s="210"/>
      <c r="U335" s="210"/>
      <c r="V335" s="210"/>
      <c r="W335" s="210"/>
      <c r="X335" s="210"/>
      <c r="Y335" s="210"/>
      <c r="Z335" s="210"/>
    </row>
    <row r="336" ht="12.75" customHeight="1">
      <c r="A336" s="625"/>
      <c r="B336" s="625"/>
      <c r="C336" s="625"/>
      <c r="D336" s="627"/>
      <c r="E336" s="210"/>
      <c r="F336" s="210"/>
      <c r="G336" s="210"/>
      <c r="H336" s="210"/>
      <c r="I336" s="627"/>
      <c r="J336" s="210"/>
      <c r="K336" s="210"/>
      <c r="L336" s="210"/>
      <c r="M336" s="628"/>
      <c r="N336" s="210"/>
      <c r="O336" s="210"/>
      <c r="P336" s="210"/>
      <c r="Q336" s="210"/>
      <c r="R336" s="210"/>
      <c r="S336" s="210"/>
      <c r="T336" s="210"/>
      <c r="U336" s="210"/>
      <c r="V336" s="210"/>
      <c r="W336" s="210"/>
      <c r="X336" s="210"/>
      <c r="Y336" s="210"/>
      <c r="Z336" s="210"/>
    </row>
    <row r="337" ht="12.75" customHeight="1">
      <c r="A337" s="625"/>
      <c r="B337" s="625"/>
      <c r="C337" s="625"/>
      <c r="D337" s="627"/>
      <c r="E337" s="210"/>
      <c r="F337" s="210"/>
      <c r="G337" s="210"/>
      <c r="H337" s="210"/>
      <c r="I337" s="627"/>
      <c r="J337" s="210"/>
      <c r="K337" s="210"/>
      <c r="L337" s="210"/>
      <c r="M337" s="628"/>
      <c r="N337" s="210"/>
      <c r="O337" s="210"/>
      <c r="P337" s="210"/>
      <c r="Q337" s="210"/>
      <c r="R337" s="210"/>
      <c r="S337" s="210"/>
      <c r="T337" s="210"/>
      <c r="U337" s="210"/>
      <c r="V337" s="210"/>
      <c r="W337" s="210"/>
      <c r="X337" s="210"/>
      <c r="Y337" s="210"/>
      <c r="Z337" s="210"/>
    </row>
    <row r="338" ht="12.75" customHeight="1">
      <c r="A338" s="625"/>
      <c r="B338" s="625"/>
      <c r="C338" s="625"/>
      <c r="D338" s="627"/>
      <c r="E338" s="210"/>
      <c r="F338" s="210"/>
      <c r="G338" s="210"/>
      <c r="H338" s="210"/>
      <c r="I338" s="627"/>
      <c r="J338" s="210"/>
      <c r="K338" s="210"/>
      <c r="L338" s="210"/>
      <c r="M338" s="628"/>
      <c r="N338" s="210"/>
      <c r="O338" s="210"/>
      <c r="P338" s="210"/>
      <c r="Q338" s="210"/>
      <c r="R338" s="210"/>
      <c r="S338" s="210"/>
      <c r="T338" s="210"/>
      <c r="U338" s="210"/>
      <c r="V338" s="210"/>
      <c r="W338" s="210"/>
      <c r="X338" s="210"/>
      <c r="Y338" s="210"/>
      <c r="Z338" s="210"/>
    </row>
    <row r="339" ht="12.75" customHeight="1">
      <c r="A339" s="625"/>
      <c r="B339" s="625"/>
      <c r="C339" s="625"/>
      <c r="D339" s="627"/>
      <c r="E339" s="210"/>
      <c r="F339" s="210"/>
      <c r="G339" s="210"/>
      <c r="H339" s="210"/>
      <c r="I339" s="627"/>
      <c r="J339" s="210"/>
      <c r="K339" s="210"/>
      <c r="L339" s="210"/>
      <c r="M339" s="628"/>
      <c r="N339" s="210"/>
      <c r="O339" s="210"/>
      <c r="P339" s="210"/>
      <c r="Q339" s="210"/>
      <c r="R339" s="210"/>
      <c r="S339" s="210"/>
      <c r="T339" s="210"/>
      <c r="U339" s="210"/>
      <c r="V339" s="210"/>
      <c r="W339" s="210"/>
      <c r="X339" s="210"/>
      <c r="Y339" s="210"/>
      <c r="Z339" s="210"/>
    </row>
    <row r="340" ht="12.75" customHeight="1">
      <c r="A340" s="625"/>
      <c r="B340" s="625"/>
      <c r="C340" s="625"/>
      <c r="D340" s="627"/>
      <c r="E340" s="210"/>
      <c r="F340" s="210"/>
      <c r="G340" s="210"/>
      <c r="H340" s="210"/>
      <c r="I340" s="627"/>
      <c r="J340" s="210"/>
      <c r="K340" s="210"/>
      <c r="L340" s="210"/>
      <c r="M340" s="628"/>
      <c r="N340" s="210"/>
      <c r="O340" s="210"/>
      <c r="P340" s="210"/>
      <c r="Q340" s="210"/>
      <c r="R340" s="210"/>
      <c r="S340" s="210"/>
      <c r="T340" s="210"/>
      <c r="U340" s="210"/>
      <c r="V340" s="210"/>
      <c r="W340" s="210"/>
      <c r="X340" s="210"/>
      <c r="Y340" s="210"/>
      <c r="Z340" s="210"/>
    </row>
    <row r="341" ht="12.75" customHeight="1">
      <c r="A341" s="625"/>
      <c r="B341" s="625"/>
      <c r="C341" s="625"/>
      <c r="D341" s="627"/>
      <c r="E341" s="210"/>
      <c r="F341" s="210"/>
      <c r="G341" s="210"/>
      <c r="H341" s="210"/>
      <c r="I341" s="627"/>
      <c r="J341" s="210"/>
      <c r="K341" s="210"/>
      <c r="L341" s="210"/>
      <c r="M341" s="628"/>
      <c r="N341" s="210"/>
      <c r="O341" s="210"/>
      <c r="P341" s="210"/>
      <c r="Q341" s="210"/>
      <c r="R341" s="210"/>
      <c r="S341" s="210"/>
      <c r="T341" s="210"/>
      <c r="U341" s="210"/>
      <c r="V341" s="210"/>
      <c r="W341" s="210"/>
      <c r="X341" s="210"/>
      <c r="Y341" s="210"/>
      <c r="Z341" s="210"/>
    </row>
    <row r="342" ht="12.75" customHeight="1">
      <c r="A342" s="625"/>
      <c r="B342" s="625"/>
      <c r="C342" s="625"/>
      <c r="D342" s="627"/>
      <c r="E342" s="210"/>
      <c r="F342" s="210"/>
      <c r="G342" s="210"/>
      <c r="H342" s="210"/>
      <c r="I342" s="627"/>
      <c r="J342" s="210"/>
      <c r="K342" s="210"/>
      <c r="L342" s="210"/>
      <c r="M342" s="628"/>
      <c r="N342" s="210"/>
      <c r="O342" s="210"/>
      <c r="P342" s="210"/>
      <c r="Q342" s="210"/>
      <c r="R342" s="210"/>
      <c r="S342" s="210"/>
      <c r="T342" s="210"/>
      <c r="U342" s="210"/>
      <c r="V342" s="210"/>
      <c r="W342" s="210"/>
      <c r="X342" s="210"/>
      <c r="Y342" s="210"/>
      <c r="Z342" s="210"/>
    </row>
    <row r="343" ht="12.75" customHeight="1">
      <c r="A343" s="625"/>
      <c r="B343" s="625"/>
      <c r="C343" s="625"/>
      <c r="D343" s="627"/>
      <c r="E343" s="210"/>
      <c r="F343" s="210"/>
      <c r="G343" s="210"/>
      <c r="H343" s="210"/>
      <c r="I343" s="627"/>
      <c r="J343" s="210"/>
      <c r="K343" s="210"/>
      <c r="L343" s="210"/>
      <c r="M343" s="628"/>
      <c r="N343" s="210"/>
      <c r="O343" s="210"/>
      <c r="P343" s="210"/>
      <c r="Q343" s="210"/>
      <c r="R343" s="210"/>
      <c r="S343" s="210"/>
      <c r="T343" s="210"/>
      <c r="U343" s="210"/>
      <c r="V343" s="210"/>
      <c r="W343" s="210"/>
      <c r="X343" s="210"/>
      <c r="Y343" s="210"/>
      <c r="Z343" s="210"/>
    </row>
    <row r="344" ht="12.75" customHeight="1">
      <c r="A344" s="625"/>
      <c r="B344" s="625"/>
      <c r="C344" s="625"/>
      <c r="D344" s="627"/>
      <c r="E344" s="210"/>
      <c r="F344" s="210"/>
      <c r="G344" s="210"/>
      <c r="H344" s="210"/>
      <c r="I344" s="627"/>
      <c r="J344" s="210"/>
      <c r="K344" s="210"/>
      <c r="L344" s="210"/>
      <c r="M344" s="628"/>
      <c r="N344" s="210"/>
      <c r="O344" s="210"/>
      <c r="P344" s="210"/>
      <c r="Q344" s="210"/>
      <c r="R344" s="210"/>
      <c r="S344" s="210"/>
      <c r="T344" s="210"/>
      <c r="U344" s="210"/>
      <c r="V344" s="210"/>
      <c r="W344" s="210"/>
      <c r="X344" s="210"/>
      <c r="Y344" s="210"/>
      <c r="Z344" s="210"/>
    </row>
    <row r="345" ht="12.75" customHeight="1">
      <c r="A345" s="625"/>
      <c r="B345" s="625"/>
      <c r="C345" s="625"/>
      <c r="D345" s="627"/>
      <c r="E345" s="210"/>
      <c r="F345" s="210"/>
      <c r="G345" s="210"/>
      <c r="H345" s="210"/>
      <c r="I345" s="627"/>
      <c r="J345" s="210"/>
      <c r="K345" s="210"/>
      <c r="L345" s="210"/>
      <c r="M345" s="628"/>
      <c r="N345" s="210"/>
      <c r="O345" s="210"/>
      <c r="P345" s="210"/>
      <c r="Q345" s="210"/>
      <c r="R345" s="210"/>
      <c r="S345" s="210"/>
      <c r="T345" s="210"/>
      <c r="U345" s="210"/>
      <c r="V345" s="210"/>
      <c r="W345" s="210"/>
      <c r="X345" s="210"/>
      <c r="Y345" s="210"/>
      <c r="Z345" s="210"/>
    </row>
    <row r="346" ht="12.75" customHeight="1">
      <c r="A346" s="625"/>
      <c r="B346" s="625"/>
      <c r="C346" s="625"/>
      <c r="D346" s="627"/>
      <c r="E346" s="210"/>
      <c r="F346" s="210"/>
      <c r="G346" s="210"/>
      <c r="H346" s="210"/>
      <c r="I346" s="627"/>
      <c r="J346" s="210"/>
      <c r="K346" s="210"/>
      <c r="L346" s="210"/>
      <c r="M346" s="628"/>
      <c r="N346" s="210"/>
      <c r="O346" s="210"/>
      <c r="P346" s="210"/>
      <c r="Q346" s="210"/>
      <c r="R346" s="210"/>
      <c r="S346" s="210"/>
      <c r="T346" s="210"/>
      <c r="U346" s="210"/>
      <c r="V346" s="210"/>
      <c r="W346" s="210"/>
      <c r="X346" s="210"/>
      <c r="Y346" s="210"/>
      <c r="Z346" s="210"/>
    </row>
    <row r="347" ht="12.75" customHeight="1">
      <c r="A347" s="625"/>
      <c r="B347" s="625"/>
      <c r="C347" s="625"/>
      <c r="D347" s="627"/>
      <c r="E347" s="210"/>
      <c r="F347" s="210"/>
      <c r="G347" s="210"/>
      <c r="H347" s="210"/>
      <c r="I347" s="627"/>
      <c r="J347" s="210"/>
      <c r="K347" s="210"/>
      <c r="L347" s="210"/>
      <c r="M347" s="628"/>
      <c r="N347" s="210"/>
      <c r="O347" s="210"/>
      <c r="P347" s="210"/>
      <c r="Q347" s="210"/>
      <c r="R347" s="210"/>
      <c r="S347" s="210"/>
      <c r="T347" s="210"/>
      <c r="U347" s="210"/>
      <c r="V347" s="210"/>
      <c r="W347" s="210"/>
      <c r="X347" s="210"/>
      <c r="Y347" s="210"/>
      <c r="Z347" s="210"/>
    </row>
    <row r="348" ht="12.75" customHeight="1">
      <c r="A348" s="625"/>
      <c r="B348" s="625"/>
      <c r="C348" s="625"/>
      <c r="D348" s="627"/>
      <c r="E348" s="210"/>
      <c r="F348" s="210"/>
      <c r="G348" s="210"/>
      <c r="H348" s="210"/>
      <c r="I348" s="627"/>
      <c r="J348" s="210"/>
      <c r="K348" s="210"/>
      <c r="L348" s="210"/>
      <c r="M348" s="628"/>
      <c r="N348" s="210"/>
      <c r="O348" s="210"/>
      <c r="P348" s="210"/>
      <c r="Q348" s="210"/>
      <c r="R348" s="210"/>
      <c r="S348" s="210"/>
      <c r="T348" s="210"/>
      <c r="U348" s="210"/>
      <c r="V348" s="210"/>
      <c r="W348" s="210"/>
      <c r="X348" s="210"/>
      <c r="Y348" s="210"/>
      <c r="Z348" s="210"/>
    </row>
    <row r="349" ht="12.75" customHeight="1">
      <c r="A349" s="625"/>
      <c r="B349" s="625"/>
      <c r="C349" s="625"/>
      <c r="D349" s="627"/>
      <c r="E349" s="210"/>
      <c r="F349" s="210"/>
      <c r="G349" s="210"/>
      <c r="H349" s="210"/>
      <c r="I349" s="627"/>
      <c r="J349" s="210"/>
      <c r="K349" s="210"/>
      <c r="L349" s="210"/>
      <c r="M349" s="628"/>
      <c r="N349" s="210"/>
      <c r="O349" s="210"/>
      <c r="P349" s="210"/>
      <c r="Q349" s="210"/>
      <c r="R349" s="210"/>
      <c r="S349" s="210"/>
      <c r="T349" s="210"/>
      <c r="U349" s="210"/>
      <c r="V349" s="210"/>
      <c r="W349" s="210"/>
      <c r="X349" s="210"/>
      <c r="Y349" s="210"/>
      <c r="Z349" s="210"/>
    </row>
    <row r="350" ht="12.75" customHeight="1">
      <c r="A350" s="625"/>
      <c r="B350" s="625"/>
      <c r="C350" s="625"/>
      <c r="D350" s="627"/>
      <c r="E350" s="210"/>
      <c r="F350" s="210"/>
      <c r="G350" s="210"/>
      <c r="H350" s="210"/>
      <c r="I350" s="627"/>
      <c r="J350" s="210"/>
      <c r="K350" s="210"/>
      <c r="L350" s="210"/>
      <c r="M350" s="628"/>
      <c r="N350" s="210"/>
      <c r="O350" s="210"/>
      <c r="P350" s="210"/>
      <c r="Q350" s="210"/>
      <c r="R350" s="210"/>
      <c r="S350" s="210"/>
      <c r="T350" s="210"/>
      <c r="U350" s="210"/>
      <c r="V350" s="210"/>
      <c r="W350" s="210"/>
      <c r="X350" s="210"/>
      <c r="Y350" s="210"/>
      <c r="Z350" s="210"/>
    </row>
    <row r="351" ht="12.75" customHeight="1">
      <c r="A351" s="625"/>
      <c r="B351" s="625"/>
      <c r="C351" s="625"/>
      <c r="D351" s="627"/>
      <c r="E351" s="210"/>
      <c r="F351" s="210"/>
      <c r="G351" s="210"/>
      <c r="H351" s="210"/>
      <c r="I351" s="627"/>
      <c r="J351" s="210"/>
      <c r="K351" s="210"/>
      <c r="L351" s="210"/>
      <c r="M351" s="628"/>
      <c r="N351" s="210"/>
      <c r="O351" s="210"/>
      <c r="P351" s="210"/>
      <c r="Q351" s="210"/>
      <c r="R351" s="210"/>
      <c r="S351" s="210"/>
      <c r="T351" s="210"/>
      <c r="U351" s="210"/>
      <c r="V351" s="210"/>
      <c r="W351" s="210"/>
      <c r="X351" s="210"/>
      <c r="Y351" s="210"/>
      <c r="Z351" s="210"/>
    </row>
    <row r="352" ht="12.75" customHeight="1">
      <c r="A352" s="625"/>
      <c r="B352" s="625"/>
      <c r="C352" s="625"/>
      <c r="D352" s="627"/>
      <c r="E352" s="210"/>
      <c r="F352" s="210"/>
      <c r="G352" s="210"/>
      <c r="H352" s="210"/>
      <c r="I352" s="627"/>
      <c r="J352" s="210"/>
      <c r="K352" s="210"/>
      <c r="L352" s="210"/>
      <c r="M352" s="628"/>
      <c r="N352" s="210"/>
      <c r="O352" s="210"/>
      <c r="P352" s="210"/>
      <c r="Q352" s="210"/>
      <c r="R352" s="210"/>
      <c r="S352" s="210"/>
      <c r="T352" s="210"/>
      <c r="U352" s="210"/>
      <c r="V352" s="210"/>
      <c r="W352" s="210"/>
      <c r="X352" s="210"/>
      <c r="Y352" s="210"/>
      <c r="Z352" s="210"/>
    </row>
    <row r="353" ht="12.75" customHeight="1">
      <c r="A353" s="625"/>
      <c r="B353" s="625"/>
      <c r="C353" s="625"/>
      <c r="D353" s="627"/>
      <c r="E353" s="210"/>
      <c r="F353" s="210"/>
      <c r="G353" s="210"/>
      <c r="H353" s="210"/>
      <c r="I353" s="627"/>
      <c r="J353" s="210"/>
      <c r="K353" s="210"/>
      <c r="L353" s="210"/>
      <c r="M353" s="628"/>
      <c r="N353" s="210"/>
      <c r="O353" s="210"/>
      <c r="P353" s="210"/>
      <c r="Q353" s="210"/>
      <c r="R353" s="210"/>
      <c r="S353" s="210"/>
      <c r="T353" s="210"/>
      <c r="U353" s="210"/>
      <c r="V353" s="210"/>
      <c r="W353" s="210"/>
      <c r="X353" s="210"/>
      <c r="Y353" s="210"/>
      <c r="Z353" s="210"/>
    </row>
    <row r="354" ht="12.75" customHeight="1">
      <c r="A354" s="625"/>
      <c r="B354" s="625"/>
      <c r="C354" s="625"/>
      <c r="D354" s="627"/>
      <c r="E354" s="210"/>
      <c r="F354" s="210"/>
      <c r="G354" s="210"/>
      <c r="H354" s="210"/>
      <c r="I354" s="627"/>
      <c r="J354" s="210"/>
      <c r="K354" s="210"/>
      <c r="L354" s="210"/>
      <c r="M354" s="628"/>
      <c r="N354" s="210"/>
      <c r="O354" s="210"/>
      <c r="P354" s="210"/>
      <c r="Q354" s="210"/>
      <c r="R354" s="210"/>
      <c r="S354" s="210"/>
      <c r="T354" s="210"/>
      <c r="U354" s="210"/>
      <c r="V354" s="210"/>
      <c r="W354" s="210"/>
      <c r="X354" s="210"/>
      <c r="Y354" s="210"/>
      <c r="Z354" s="210"/>
    </row>
    <row r="355" ht="12.75" customHeight="1">
      <c r="A355" s="625"/>
      <c r="B355" s="625"/>
      <c r="C355" s="625"/>
      <c r="D355" s="627"/>
      <c r="E355" s="210"/>
      <c r="F355" s="210"/>
      <c r="G355" s="210"/>
      <c r="H355" s="210"/>
      <c r="I355" s="627"/>
      <c r="J355" s="210"/>
      <c r="K355" s="210"/>
      <c r="L355" s="210"/>
      <c r="M355" s="628"/>
      <c r="N355" s="210"/>
      <c r="O355" s="210"/>
      <c r="P355" s="210"/>
      <c r="Q355" s="210"/>
      <c r="R355" s="210"/>
      <c r="S355" s="210"/>
      <c r="T355" s="210"/>
      <c r="U355" s="210"/>
      <c r="V355" s="210"/>
      <c r="W355" s="210"/>
      <c r="X355" s="210"/>
      <c r="Y355" s="210"/>
      <c r="Z355" s="210"/>
    </row>
    <row r="356" ht="12.75" customHeight="1">
      <c r="A356" s="625"/>
      <c r="B356" s="625"/>
      <c r="C356" s="625"/>
      <c r="D356" s="627"/>
      <c r="E356" s="210"/>
      <c r="F356" s="210"/>
      <c r="G356" s="210"/>
      <c r="H356" s="210"/>
      <c r="I356" s="627"/>
      <c r="J356" s="210"/>
      <c r="K356" s="210"/>
      <c r="L356" s="210"/>
      <c r="M356" s="628"/>
      <c r="N356" s="210"/>
      <c r="O356" s="210"/>
      <c r="P356" s="210"/>
      <c r="Q356" s="210"/>
      <c r="R356" s="210"/>
      <c r="S356" s="210"/>
      <c r="T356" s="210"/>
      <c r="U356" s="210"/>
      <c r="V356" s="210"/>
      <c r="W356" s="210"/>
      <c r="X356" s="210"/>
      <c r="Y356" s="210"/>
      <c r="Z356" s="210"/>
    </row>
    <row r="357" ht="12.75" customHeight="1">
      <c r="A357" s="625"/>
      <c r="B357" s="625"/>
      <c r="C357" s="625"/>
      <c r="D357" s="627"/>
      <c r="E357" s="210"/>
      <c r="F357" s="210"/>
      <c r="G357" s="210"/>
      <c r="H357" s="210"/>
      <c r="I357" s="627"/>
      <c r="J357" s="210"/>
      <c r="K357" s="210"/>
      <c r="L357" s="210"/>
      <c r="M357" s="628"/>
      <c r="N357" s="210"/>
      <c r="O357" s="210"/>
      <c r="P357" s="210"/>
      <c r="Q357" s="210"/>
      <c r="R357" s="210"/>
      <c r="S357" s="210"/>
      <c r="T357" s="210"/>
      <c r="U357" s="210"/>
      <c r="V357" s="210"/>
      <c r="W357" s="210"/>
      <c r="X357" s="210"/>
      <c r="Y357" s="210"/>
      <c r="Z357" s="210"/>
    </row>
    <row r="358" ht="12.75" customHeight="1">
      <c r="A358" s="625"/>
      <c r="B358" s="625"/>
      <c r="C358" s="625"/>
      <c r="D358" s="627"/>
      <c r="E358" s="210"/>
      <c r="F358" s="210"/>
      <c r="G358" s="210"/>
      <c r="H358" s="210"/>
      <c r="I358" s="627"/>
      <c r="J358" s="210"/>
      <c r="K358" s="210"/>
      <c r="L358" s="210"/>
      <c r="M358" s="628"/>
      <c r="N358" s="210"/>
      <c r="O358" s="210"/>
      <c r="P358" s="210"/>
      <c r="Q358" s="210"/>
      <c r="R358" s="210"/>
      <c r="S358" s="210"/>
      <c r="T358" s="210"/>
      <c r="U358" s="210"/>
      <c r="V358" s="210"/>
      <c r="W358" s="210"/>
      <c r="X358" s="210"/>
      <c r="Y358" s="210"/>
      <c r="Z358" s="210"/>
    </row>
    <row r="359" ht="12.75" customHeight="1">
      <c r="A359" s="625"/>
      <c r="B359" s="625"/>
      <c r="C359" s="625"/>
      <c r="D359" s="627"/>
      <c r="E359" s="210"/>
      <c r="F359" s="210"/>
      <c r="G359" s="210"/>
      <c r="H359" s="210"/>
      <c r="I359" s="627"/>
      <c r="J359" s="210"/>
      <c r="K359" s="210"/>
      <c r="L359" s="210"/>
      <c r="M359" s="628"/>
      <c r="N359" s="210"/>
      <c r="O359" s="210"/>
      <c r="P359" s="210"/>
      <c r="Q359" s="210"/>
      <c r="R359" s="210"/>
      <c r="S359" s="210"/>
      <c r="T359" s="210"/>
      <c r="U359" s="210"/>
      <c r="V359" s="210"/>
      <c r="W359" s="210"/>
      <c r="X359" s="210"/>
      <c r="Y359" s="210"/>
      <c r="Z359" s="210"/>
    </row>
    <row r="360" ht="12.75" customHeight="1">
      <c r="A360" s="625"/>
      <c r="B360" s="625"/>
      <c r="C360" s="625"/>
      <c r="D360" s="627"/>
      <c r="E360" s="210"/>
      <c r="F360" s="210"/>
      <c r="G360" s="210"/>
      <c r="H360" s="210"/>
      <c r="I360" s="627"/>
      <c r="J360" s="210"/>
      <c r="K360" s="210"/>
      <c r="L360" s="210"/>
      <c r="M360" s="628"/>
      <c r="N360" s="210"/>
      <c r="O360" s="210"/>
      <c r="P360" s="210"/>
      <c r="Q360" s="210"/>
      <c r="R360" s="210"/>
      <c r="S360" s="210"/>
      <c r="T360" s="210"/>
      <c r="U360" s="210"/>
      <c r="V360" s="210"/>
      <c r="W360" s="210"/>
      <c r="X360" s="210"/>
      <c r="Y360" s="210"/>
      <c r="Z360" s="210"/>
    </row>
    <row r="361" ht="12.75" customHeight="1">
      <c r="A361" s="625"/>
      <c r="B361" s="625"/>
      <c r="C361" s="625"/>
      <c r="D361" s="627"/>
      <c r="E361" s="210"/>
      <c r="F361" s="210"/>
      <c r="G361" s="210"/>
      <c r="H361" s="210"/>
      <c r="I361" s="627"/>
      <c r="J361" s="210"/>
      <c r="K361" s="210"/>
      <c r="L361" s="210"/>
      <c r="M361" s="628"/>
      <c r="N361" s="210"/>
      <c r="O361" s="210"/>
      <c r="P361" s="210"/>
      <c r="Q361" s="210"/>
      <c r="R361" s="210"/>
      <c r="S361" s="210"/>
      <c r="T361" s="210"/>
      <c r="U361" s="210"/>
      <c r="V361" s="210"/>
      <c r="W361" s="210"/>
      <c r="X361" s="210"/>
      <c r="Y361" s="210"/>
      <c r="Z361" s="210"/>
    </row>
    <row r="362" ht="12.75" customHeight="1">
      <c r="A362" s="625"/>
      <c r="B362" s="625"/>
      <c r="C362" s="625"/>
      <c r="D362" s="627"/>
      <c r="E362" s="210"/>
      <c r="F362" s="210"/>
      <c r="G362" s="210"/>
      <c r="H362" s="210"/>
      <c r="I362" s="627"/>
      <c r="J362" s="210"/>
      <c r="K362" s="210"/>
      <c r="L362" s="210"/>
      <c r="M362" s="628"/>
      <c r="N362" s="210"/>
      <c r="O362" s="210"/>
      <c r="P362" s="210"/>
      <c r="Q362" s="210"/>
      <c r="R362" s="210"/>
      <c r="S362" s="210"/>
      <c r="T362" s="210"/>
      <c r="U362" s="210"/>
      <c r="V362" s="210"/>
      <c r="W362" s="210"/>
      <c r="X362" s="210"/>
      <c r="Y362" s="210"/>
      <c r="Z362" s="210"/>
    </row>
    <row r="363" ht="12.75" customHeight="1">
      <c r="A363" s="625"/>
      <c r="B363" s="625"/>
      <c r="C363" s="625"/>
      <c r="D363" s="627"/>
      <c r="E363" s="210"/>
      <c r="F363" s="210"/>
      <c r="G363" s="210"/>
      <c r="H363" s="210"/>
      <c r="I363" s="627"/>
      <c r="J363" s="210"/>
      <c r="K363" s="210"/>
      <c r="L363" s="210"/>
      <c r="M363" s="628"/>
      <c r="N363" s="210"/>
      <c r="O363" s="210"/>
      <c r="P363" s="210"/>
      <c r="Q363" s="210"/>
      <c r="R363" s="210"/>
      <c r="S363" s="210"/>
      <c r="T363" s="210"/>
      <c r="U363" s="210"/>
      <c r="V363" s="210"/>
      <c r="W363" s="210"/>
      <c r="X363" s="210"/>
      <c r="Y363" s="210"/>
      <c r="Z363" s="210"/>
    </row>
    <row r="364" ht="12.75" customHeight="1">
      <c r="A364" s="625"/>
      <c r="B364" s="625"/>
      <c r="C364" s="625"/>
      <c r="D364" s="627"/>
      <c r="E364" s="210"/>
      <c r="F364" s="210"/>
      <c r="G364" s="210"/>
      <c r="H364" s="210"/>
      <c r="I364" s="627"/>
      <c r="J364" s="210"/>
      <c r="K364" s="210"/>
      <c r="L364" s="210"/>
      <c r="M364" s="628"/>
      <c r="N364" s="210"/>
      <c r="O364" s="210"/>
      <c r="P364" s="210"/>
      <c r="Q364" s="210"/>
      <c r="R364" s="210"/>
      <c r="S364" s="210"/>
      <c r="T364" s="210"/>
      <c r="U364" s="210"/>
      <c r="V364" s="210"/>
      <c r="W364" s="210"/>
      <c r="X364" s="210"/>
      <c r="Y364" s="210"/>
      <c r="Z364" s="210"/>
    </row>
    <row r="365" ht="12.75" customHeight="1">
      <c r="A365" s="625"/>
      <c r="B365" s="625"/>
      <c r="C365" s="625"/>
      <c r="D365" s="627"/>
      <c r="E365" s="210"/>
      <c r="F365" s="210"/>
      <c r="G365" s="210"/>
      <c r="H365" s="210"/>
      <c r="I365" s="627"/>
      <c r="J365" s="210"/>
      <c r="K365" s="210"/>
      <c r="L365" s="210"/>
      <c r="M365" s="628"/>
      <c r="N365" s="210"/>
      <c r="O365" s="210"/>
      <c r="P365" s="210"/>
      <c r="Q365" s="210"/>
      <c r="R365" s="210"/>
      <c r="S365" s="210"/>
      <c r="T365" s="210"/>
      <c r="U365" s="210"/>
      <c r="V365" s="210"/>
      <c r="W365" s="210"/>
      <c r="X365" s="210"/>
      <c r="Y365" s="210"/>
      <c r="Z365" s="210"/>
    </row>
    <row r="366" ht="12.75" customHeight="1">
      <c r="A366" s="625"/>
      <c r="B366" s="625"/>
      <c r="C366" s="625"/>
      <c r="D366" s="627"/>
      <c r="E366" s="210"/>
      <c r="F366" s="210"/>
      <c r="G366" s="210"/>
      <c r="H366" s="210"/>
      <c r="I366" s="627"/>
      <c r="J366" s="210"/>
      <c r="K366" s="210"/>
      <c r="L366" s="210"/>
      <c r="M366" s="628"/>
      <c r="N366" s="210"/>
      <c r="O366" s="210"/>
      <c r="P366" s="210"/>
      <c r="Q366" s="210"/>
      <c r="R366" s="210"/>
      <c r="S366" s="210"/>
      <c r="T366" s="210"/>
      <c r="U366" s="210"/>
      <c r="V366" s="210"/>
      <c r="W366" s="210"/>
      <c r="X366" s="210"/>
      <c r="Y366" s="210"/>
      <c r="Z366" s="210"/>
    </row>
    <row r="367" ht="12.75" customHeight="1">
      <c r="A367" s="625"/>
      <c r="B367" s="625"/>
      <c r="C367" s="625"/>
      <c r="D367" s="627"/>
      <c r="E367" s="210"/>
      <c r="F367" s="210"/>
      <c r="G367" s="210"/>
      <c r="H367" s="210"/>
      <c r="I367" s="627"/>
      <c r="J367" s="210"/>
      <c r="K367" s="210"/>
      <c r="L367" s="210"/>
      <c r="M367" s="628"/>
      <c r="N367" s="210"/>
      <c r="O367" s="210"/>
      <c r="P367" s="210"/>
      <c r="Q367" s="210"/>
      <c r="R367" s="210"/>
      <c r="S367" s="210"/>
      <c r="T367" s="210"/>
      <c r="U367" s="210"/>
      <c r="V367" s="210"/>
      <c r="W367" s="210"/>
      <c r="X367" s="210"/>
      <c r="Y367" s="210"/>
      <c r="Z367" s="210"/>
    </row>
    <row r="368" ht="12.75" customHeight="1">
      <c r="A368" s="625"/>
      <c r="B368" s="625"/>
      <c r="C368" s="625"/>
      <c r="D368" s="627"/>
      <c r="E368" s="210"/>
      <c r="F368" s="210"/>
      <c r="G368" s="210"/>
      <c r="H368" s="210"/>
      <c r="I368" s="627"/>
      <c r="J368" s="210"/>
      <c r="K368" s="210"/>
      <c r="L368" s="210"/>
      <c r="M368" s="628"/>
      <c r="N368" s="210"/>
      <c r="O368" s="210"/>
      <c r="P368" s="210"/>
      <c r="Q368" s="210"/>
      <c r="R368" s="210"/>
      <c r="S368" s="210"/>
      <c r="T368" s="210"/>
      <c r="U368" s="210"/>
      <c r="V368" s="210"/>
      <c r="W368" s="210"/>
      <c r="X368" s="210"/>
      <c r="Y368" s="210"/>
      <c r="Z368" s="210"/>
    </row>
    <row r="369" ht="12.75" customHeight="1">
      <c r="A369" s="625"/>
      <c r="B369" s="625"/>
      <c r="C369" s="625"/>
      <c r="D369" s="627"/>
      <c r="E369" s="210"/>
      <c r="F369" s="210"/>
      <c r="G369" s="210"/>
      <c r="H369" s="210"/>
      <c r="I369" s="627"/>
      <c r="J369" s="210"/>
      <c r="K369" s="210"/>
      <c r="L369" s="210"/>
      <c r="M369" s="628"/>
      <c r="N369" s="210"/>
      <c r="O369" s="210"/>
      <c r="P369" s="210"/>
      <c r="Q369" s="210"/>
      <c r="R369" s="210"/>
      <c r="S369" s="210"/>
      <c r="T369" s="210"/>
      <c r="U369" s="210"/>
      <c r="V369" s="210"/>
      <c r="W369" s="210"/>
      <c r="X369" s="210"/>
      <c r="Y369" s="210"/>
      <c r="Z369" s="210"/>
    </row>
    <row r="370" ht="12.75" customHeight="1">
      <c r="A370" s="625"/>
      <c r="B370" s="625"/>
      <c r="C370" s="625"/>
      <c r="D370" s="627"/>
      <c r="E370" s="210"/>
      <c r="F370" s="210"/>
      <c r="G370" s="210"/>
      <c r="H370" s="210"/>
      <c r="I370" s="627"/>
      <c r="J370" s="210"/>
      <c r="K370" s="210"/>
      <c r="L370" s="210"/>
      <c r="M370" s="628"/>
      <c r="N370" s="210"/>
      <c r="O370" s="210"/>
      <c r="P370" s="210"/>
      <c r="Q370" s="210"/>
      <c r="R370" s="210"/>
      <c r="S370" s="210"/>
      <c r="T370" s="210"/>
      <c r="U370" s="210"/>
      <c r="V370" s="210"/>
      <c r="W370" s="210"/>
      <c r="X370" s="210"/>
      <c r="Y370" s="210"/>
      <c r="Z370" s="210"/>
    </row>
    <row r="371" ht="12.75" customHeight="1">
      <c r="A371" s="625"/>
      <c r="B371" s="625"/>
      <c r="C371" s="625"/>
      <c r="D371" s="627"/>
      <c r="E371" s="210"/>
      <c r="F371" s="210"/>
      <c r="G371" s="210"/>
      <c r="H371" s="210"/>
      <c r="I371" s="627"/>
      <c r="J371" s="210"/>
      <c r="K371" s="210"/>
      <c r="L371" s="210"/>
      <c r="M371" s="628"/>
      <c r="N371" s="210"/>
      <c r="O371" s="210"/>
      <c r="P371" s="210"/>
      <c r="Q371" s="210"/>
      <c r="R371" s="210"/>
      <c r="S371" s="210"/>
      <c r="T371" s="210"/>
      <c r="U371" s="210"/>
      <c r="V371" s="210"/>
      <c r="W371" s="210"/>
      <c r="X371" s="210"/>
      <c r="Y371" s="210"/>
      <c r="Z371" s="210"/>
    </row>
    <row r="372" ht="12.75" customHeight="1">
      <c r="A372" s="625"/>
      <c r="B372" s="625"/>
      <c r="C372" s="625"/>
      <c r="D372" s="627"/>
      <c r="E372" s="210"/>
      <c r="F372" s="210"/>
      <c r="G372" s="210"/>
      <c r="H372" s="210"/>
      <c r="I372" s="627"/>
      <c r="J372" s="210"/>
      <c r="K372" s="210"/>
      <c r="L372" s="210"/>
      <c r="M372" s="628"/>
      <c r="N372" s="210"/>
      <c r="O372" s="210"/>
      <c r="P372" s="210"/>
      <c r="Q372" s="210"/>
      <c r="R372" s="210"/>
      <c r="S372" s="210"/>
      <c r="T372" s="210"/>
      <c r="U372" s="210"/>
      <c r="V372" s="210"/>
      <c r="W372" s="210"/>
      <c r="X372" s="210"/>
      <c r="Y372" s="210"/>
      <c r="Z372" s="210"/>
    </row>
    <row r="373" ht="12.75" customHeight="1">
      <c r="A373" s="625"/>
      <c r="B373" s="625"/>
      <c r="C373" s="625"/>
      <c r="D373" s="627"/>
      <c r="E373" s="210"/>
      <c r="F373" s="210"/>
      <c r="G373" s="210"/>
      <c r="H373" s="210"/>
      <c r="I373" s="627"/>
      <c r="J373" s="210"/>
      <c r="K373" s="210"/>
      <c r="L373" s="210"/>
      <c r="M373" s="628"/>
      <c r="N373" s="210"/>
      <c r="O373" s="210"/>
      <c r="P373" s="210"/>
      <c r="Q373" s="210"/>
      <c r="R373" s="210"/>
      <c r="S373" s="210"/>
      <c r="T373" s="210"/>
      <c r="U373" s="210"/>
      <c r="V373" s="210"/>
      <c r="W373" s="210"/>
      <c r="X373" s="210"/>
      <c r="Y373" s="210"/>
      <c r="Z373" s="210"/>
    </row>
    <row r="374" ht="12.75" customHeight="1">
      <c r="A374" s="625"/>
      <c r="B374" s="625"/>
      <c r="C374" s="625"/>
      <c r="D374" s="627"/>
      <c r="E374" s="210"/>
      <c r="F374" s="210"/>
      <c r="G374" s="210"/>
      <c r="H374" s="210"/>
      <c r="I374" s="627"/>
      <c r="J374" s="210"/>
      <c r="K374" s="210"/>
      <c r="L374" s="210"/>
      <c r="M374" s="628"/>
      <c r="N374" s="210"/>
      <c r="O374" s="210"/>
      <c r="P374" s="210"/>
      <c r="Q374" s="210"/>
      <c r="R374" s="210"/>
      <c r="S374" s="210"/>
      <c r="T374" s="210"/>
      <c r="U374" s="210"/>
      <c r="V374" s="210"/>
      <c r="W374" s="210"/>
      <c r="X374" s="210"/>
      <c r="Y374" s="210"/>
      <c r="Z374" s="210"/>
    </row>
    <row r="375" ht="12.75" customHeight="1">
      <c r="A375" s="625"/>
      <c r="B375" s="625"/>
      <c r="C375" s="625"/>
      <c r="D375" s="627"/>
      <c r="E375" s="210"/>
      <c r="F375" s="210"/>
      <c r="G375" s="210"/>
      <c r="H375" s="210"/>
      <c r="I375" s="627"/>
      <c r="J375" s="210"/>
      <c r="K375" s="210"/>
      <c r="L375" s="210"/>
      <c r="M375" s="628"/>
      <c r="N375" s="210"/>
      <c r="O375" s="210"/>
      <c r="P375" s="210"/>
      <c r="Q375" s="210"/>
      <c r="R375" s="210"/>
      <c r="S375" s="210"/>
      <c r="T375" s="210"/>
      <c r="U375" s="210"/>
      <c r="V375" s="210"/>
      <c r="W375" s="210"/>
      <c r="X375" s="210"/>
      <c r="Y375" s="210"/>
      <c r="Z375" s="210"/>
    </row>
    <row r="376" ht="12.75" customHeight="1">
      <c r="A376" s="625"/>
      <c r="B376" s="625"/>
      <c r="C376" s="625"/>
      <c r="D376" s="627"/>
      <c r="E376" s="210"/>
      <c r="F376" s="210"/>
      <c r="G376" s="210"/>
      <c r="H376" s="210"/>
      <c r="I376" s="627"/>
      <c r="J376" s="210"/>
      <c r="K376" s="210"/>
      <c r="L376" s="210"/>
      <c r="M376" s="628"/>
      <c r="N376" s="210"/>
      <c r="O376" s="210"/>
      <c r="P376" s="210"/>
      <c r="Q376" s="210"/>
      <c r="R376" s="210"/>
      <c r="S376" s="210"/>
      <c r="T376" s="210"/>
      <c r="U376" s="210"/>
      <c r="V376" s="210"/>
      <c r="W376" s="210"/>
      <c r="X376" s="210"/>
      <c r="Y376" s="210"/>
      <c r="Z376" s="210"/>
    </row>
    <row r="377" ht="12.75" customHeight="1">
      <c r="A377" s="625"/>
      <c r="B377" s="625"/>
      <c r="C377" s="625"/>
      <c r="D377" s="627"/>
      <c r="E377" s="210"/>
      <c r="F377" s="210"/>
      <c r="G377" s="210"/>
      <c r="H377" s="210"/>
      <c r="I377" s="627"/>
      <c r="J377" s="210"/>
      <c r="K377" s="210"/>
      <c r="L377" s="210"/>
      <c r="M377" s="628"/>
      <c r="N377" s="210"/>
      <c r="O377" s="210"/>
      <c r="P377" s="210"/>
      <c r="Q377" s="210"/>
      <c r="R377" s="210"/>
      <c r="S377" s="210"/>
      <c r="T377" s="210"/>
      <c r="U377" s="210"/>
      <c r="V377" s="210"/>
      <c r="W377" s="210"/>
      <c r="X377" s="210"/>
      <c r="Y377" s="210"/>
      <c r="Z377" s="210"/>
    </row>
    <row r="378" ht="12.75" customHeight="1">
      <c r="A378" s="625"/>
      <c r="B378" s="625"/>
      <c r="C378" s="625"/>
      <c r="D378" s="627"/>
      <c r="E378" s="210"/>
      <c r="F378" s="210"/>
      <c r="G378" s="210"/>
      <c r="H378" s="210"/>
      <c r="I378" s="627"/>
      <c r="J378" s="210"/>
      <c r="K378" s="210"/>
      <c r="L378" s="210"/>
      <c r="M378" s="628"/>
      <c r="N378" s="210"/>
      <c r="O378" s="210"/>
      <c r="P378" s="210"/>
      <c r="Q378" s="210"/>
      <c r="R378" s="210"/>
      <c r="S378" s="210"/>
      <c r="T378" s="210"/>
      <c r="U378" s="210"/>
      <c r="V378" s="210"/>
      <c r="W378" s="210"/>
      <c r="X378" s="210"/>
      <c r="Y378" s="210"/>
      <c r="Z378" s="210"/>
    </row>
    <row r="379" ht="12.75" customHeight="1">
      <c r="A379" s="625"/>
      <c r="B379" s="625"/>
      <c r="C379" s="625"/>
      <c r="D379" s="627"/>
      <c r="E379" s="210"/>
      <c r="F379" s="210"/>
      <c r="G379" s="210"/>
      <c r="H379" s="210"/>
      <c r="I379" s="627"/>
      <c r="J379" s="210"/>
      <c r="K379" s="210"/>
      <c r="L379" s="210"/>
      <c r="M379" s="628"/>
      <c r="N379" s="210"/>
      <c r="O379" s="210"/>
      <c r="P379" s="210"/>
      <c r="Q379" s="210"/>
      <c r="R379" s="210"/>
      <c r="S379" s="210"/>
      <c r="T379" s="210"/>
      <c r="U379" s="210"/>
      <c r="V379" s="210"/>
      <c r="W379" s="210"/>
      <c r="X379" s="210"/>
      <c r="Y379" s="210"/>
      <c r="Z379" s="210"/>
    </row>
    <row r="380" ht="12.75" customHeight="1">
      <c r="A380" s="625"/>
      <c r="B380" s="625"/>
      <c r="C380" s="625"/>
      <c r="D380" s="627"/>
      <c r="E380" s="210"/>
      <c r="F380" s="210"/>
      <c r="G380" s="210"/>
      <c r="H380" s="210"/>
      <c r="I380" s="627"/>
      <c r="J380" s="210"/>
      <c r="K380" s="210"/>
      <c r="L380" s="210"/>
      <c r="M380" s="628"/>
      <c r="N380" s="210"/>
      <c r="O380" s="210"/>
      <c r="P380" s="210"/>
      <c r="Q380" s="210"/>
      <c r="R380" s="210"/>
      <c r="S380" s="210"/>
      <c r="T380" s="210"/>
      <c r="U380" s="210"/>
      <c r="V380" s="210"/>
      <c r="W380" s="210"/>
      <c r="X380" s="210"/>
      <c r="Y380" s="210"/>
      <c r="Z380" s="210"/>
    </row>
    <row r="381" ht="12.75" customHeight="1">
      <c r="A381" s="625"/>
      <c r="B381" s="625"/>
      <c r="C381" s="625"/>
      <c r="D381" s="627"/>
      <c r="E381" s="210"/>
      <c r="F381" s="210"/>
      <c r="G381" s="210"/>
      <c r="H381" s="210"/>
      <c r="I381" s="627"/>
      <c r="J381" s="210"/>
      <c r="K381" s="210"/>
      <c r="L381" s="210"/>
      <c r="M381" s="628"/>
      <c r="N381" s="210"/>
      <c r="O381" s="210"/>
      <c r="P381" s="210"/>
      <c r="Q381" s="210"/>
      <c r="R381" s="210"/>
      <c r="S381" s="210"/>
      <c r="T381" s="210"/>
      <c r="U381" s="210"/>
      <c r="V381" s="210"/>
      <c r="W381" s="210"/>
      <c r="X381" s="210"/>
      <c r="Y381" s="210"/>
      <c r="Z381" s="210"/>
    </row>
    <row r="382" ht="12.75" customHeight="1">
      <c r="A382" s="625"/>
      <c r="B382" s="625"/>
      <c r="C382" s="625"/>
      <c r="D382" s="627"/>
      <c r="E382" s="210"/>
      <c r="F382" s="210"/>
      <c r="G382" s="210"/>
      <c r="H382" s="210"/>
      <c r="I382" s="627"/>
      <c r="J382" s="210"/>
      <c r="K382" s="210"/>
      <c r="L382" s="210"/>
      <c r="M382" s="628"/>
      <c r="N382" s="210"/>
      <c r="O382" s="210"/>
      <c r="P382" s="210"/>
      <c r="Q382" s="210"/>
      <c r="R382" s="210"/>
      <c r="S382" s="210"/>
      <c r="T382" s="210"/>
      <c r="U382" s="210"/>
      <c r="V382" s="210"/>
      <c r="W382" s="210"/>
      <c r="X382" s="210"/>
      <c r="Y382" s="210"/>
      <c r="Z382" s="210"/>
    </row>
    <row r="383" ht="12.75" customHeight="1">
      <c r="A383" s="625"/>
      <c r="B383" s="625"/>
      <c r="C383" s="625"/>
      <c r="D383" s="627"/>
      <c r="E383" s="210"/>
      <c r="F383" s="210"/>
      <c r="G383" s="210"/>
      <c r="H383" s="210"/>
      <c r="I383" s="627"/>
      <c r="J383" s="210"/>
      <c r="K383" s="210"/>
      <c r="L383" s="210"/>
      <c r="M383" s="628"/>
      <c r="N383" s="210"/>
      <c r="O383" s="210"/>
      <c r="P383" s="210"/>
      <c r="Q383" s="210"/>
      <c r="R383" s="210"/>
      <c r="S383" s="210"/>
      <c r="T383" s="210"/>
      <c r="U383" s="210"/>
      <c r="V383" s="210"/>
      <c r="W383" s="210"/>
      <c r="X383" s="210"/>
      <c r="Y383" s="210"/>
      <c r="Z383" s="210"/>
    </row>
    <row r="384" ht="12.75" customHeight="1">
      <c r="A384" s="625"/>
      <c r="B384" s="625"/>
      <c r="C384" s="625"/>
      <c r="D384" s="627"/>
      <c r="E384" s="210"/>
      <c r="F384" s="210"/>
      <c r="G384" s="210"/>
      <c r="H384" s="210"/>
      <c r="I384" s="627"/>
      <c r="J384" s="210"/>
      <c r="K384" s="210"/>
      <c r="L384" s="210"/>
      <c r="M384" s="628"/>
      <c r="N384" s="210"/>
      <c r="O384" s="210"/>
      <c r="P384" s="210"/>
      <c r="Q384" s="210"/>
      <c r="R384" s="210"/>
      <c r="S384" s="210"/>
      <c r="T384" s="210"/>
      <c r="U384" s="210"/>
      <c r="V384" s="210"/>
      <c r="W384" s="210"/>
      <c r="X384" s="210"/>
      <c r="Y384" s="210"/>
      <c r="Z384" s="210"/>
    </row>
    <row r="385" ht="12.75" customHeight="1">
      <c r="A385" s="625"/>
      <c r="B385" s="625"/>
      <c r="C385" s="625"/>
      <c r="D385" s="627"/>
      <c r="E385" s="210"/>
      <c r="F385" s="210"/>
      <c r="G385" s="210"/>
      <c r="H385" s="210"/>
      <c r="I385" s="627"/>
      <c r="J385" s="210"/>
      <c r="K385" s="210"/>
      <c r="L385" s="210"/>
      <c r="M385" s="628"/>
      <c r="N385" s="210"/>
      <c r="O385" s="210"/>
      <c r="P385" s="210"/>
      <c r="Q385" s="210"/>
      <c r="R385" s="210"/>
      <c r="S385" s="210"/>
      <c r="T385" s="210"/>
      <c r="U385" s="210"/>
      <c r="V385" s="210"/>
      <c r="W385" s="210"/>
      <c r="X385" s="210"/>
      <c r="Y385" s="210"/>
      <c r="Z385" s="210"/>
    </row>
    <row r="386" ht="12.75" customHeight="1">
      <c r="A386" s="625"/>
      <c r="B386" s="625"/>
      <c r="C386" s="625"/>
      <c r="D386" s="627"/>
      <c r="E386" s="210"/>
      <c r="F386" s="210"/>
      <c r="G386" s="210"/>
      <c r="H386" s="210"/>
      <c r="I386" s="627"/>
      <c r="J386" s="210"/>
      <c r="K386" s="210"/>
      <c r="L386" s="210"/>
      <c r="M386" s="628"/>
      <c r="N386" s="210"/>
      <c r="O386" s="210"/>
      <c r="P386" s="210"/>
      <c r="Q386" s="210"/>
      <c r="R386" s="210"/>
      <c r="S386" s="210"/>
      <c r="T386" s="210"/>
      <c r="U386" s="210"/>
      <c r="V386" s="210"/>
      <c r="W386" s="210"/>
      <c r="X386" s="210"/>
      <c r="Y386" s="210"/>
      <c r="Z386" s="210"/>
    </row>
    <row r="387" ht="12.75" customHeight="1">
      <c r="A387" s="625"/>
      <c r="B387" s="625"/>
      <c r="C387" s="625"/>
      <c r="D387" s="627"/>
      <c r="E387" s="210"/>
      <c r="F387" s="210"/>
      <c r="G387" s="210"/>
      <c r="H387" s="210"/>
      <c r="I387" s="627"/>
      <c r="J387" s="210"/>
      <c r="K387" s="210"/>
      <c r="L387" s="210"/>
      <c r="M387" s="628"/>
      <c r="N387" s="210"/>
      <c r="O387" s="210"/>
      <c r="P387" s="210"/>
      <c r="Q387" s="210"/>
      <c r="R387" s="210"/>
      <c r="S387" s="210"/>
      <c r="T387" s="210"/>
      <c r="U387" s="210"/>
      <c r="V387" s="210"/>
      <c r="W387" s="210"/>
      <c r="X387" s="210"/>
      <c r="Y387" s="210"/>
      <c r="Z387" s="210"/>
    </row>
    <row r="388" ht="12.75" customHeight="1">
      <c r="A388" s="625"/>
      <c r="B388" s="625"/>
      <c r="C388" s="625"/>
      <c r="D388" s="627"/>
      <c r="E388" s="210"/>
      <c r="F388" s="210"/>
      <c r="G388" s="210"/>
      <c r="H388" s="210"/>
      <c r="I388" s="627"/>
      <c r="J388" s="210"/>
      <c r="K388" s="210"/>
      <c r="L388" s="210"/>
      <c r="M388" s="628"/>
      <c r="N388" s="210"/>
      <c r="O388" s="210"/>
      <c r="P388" s="210"/>
      <c r="Q388" s="210"/>
      <c r="R388" s="210"/>
      <c r="S388" s="210"/>
      <c r="T388" s="210"/>
      <c r="U388" s="210"/>
      <c r="V388" s="210"/>
      <c r="W388" s="210"/>
      <c r="X388" s="210"/>
      <c r="Y388" s="210"/>
      <c r="Z388" s="210"/>
    </row>
    <row r="389" ht="12.75" customHeight="1">
      <c r="A389" s="625"/>
      <c r="B389" s="625"/>
      <c r="C389" s="625"/>
      <c r="D389" s="627"/>
      <c r="E389" s="210"/>
      <c r="F389" s="210"/>
      <c r="G389" s="210"/>
      <c r="H389" s="210"/>
      <c r="I389" s="627"/>
      <c r="J389" s="210"/>
      <c r="K389" s="210"/>
      <c r="L389" s="210"/>
      <c r="M389" s="628"/>
      <c r="N389" s="210"/>
      <c r="O389" s="210"/>
      <c r="P389" s="210"/>
      <c r="Q389" s="210"/>
      <c r="R389" s="210"/>
      <c r="S389" s="210"/>
      <c r="T389" s="210"/>
      <c r="U389" s="210"/>
      <c r="V389" s="210"/>
      <c r="W389" s="210"/>
      <c r="X389" s="210"/>
      <c r="Y389" s="210"/>
      <c r="Z389" s="210"/>
    </row>
    <row r="390" ht="12.75" customHeight="1">
      <c r="A390" s="625"/>
      <c r="B390" s="625"/>
      <c r="C390" s="625"/>
      <c r="D390" s="627"/>
      <c r="E390" s="210"/>
      <c r="F390" s="210"/>
      <c r="G390" s="210"/>
      <c r="H390" s="210"/>
      <c r="I390" s="627"/>
      <c r="J390" s="210"/>
      <c r="K390" s="210"/>
      <c r="L390" s="210"/>
      <c r="M390" s="628"/>
      <c r="N390" s="210"/>
      <c r="O390" s="210"/>
      <c r="P390" s="210"/>
      <c r="Q390" s="210"/>
      <c r="R390" s="210"/>
      <c r="S390" s="210"/>
      <c r="T390" s="210"/>
      <c r="U390" s="210"/>
      <c r="V390" s="210"/>
      <c r="W390" s="210"/>
      <c r="X390" s="210"/>
      <c r="Y390" s="210"/>
      <c r="Z390" s="210"/>
    </row>
    <row r="391" ht="12.75" customHeight="1">
      <c r="A391" s="625"/>
      <c r="B391" s="625"/>
      <c r="C391" s="625"/>
      <c r="D391" s="627"/>
      <c r="E391" s="210"/>
      <c r="F391" s="210"/>
      <c r="G391" s="210"/>
      <c r="H391" s="210"/>
      <c r="I391" s="627"/>
      <c r="J391" s="210"/>
      <c r="K391" s="210"/>
      <c r="L391" s="210"/>
      <c r="M391" s="628"/>
      <c r="N391" s="210"/>
      <c r="O391" s="210"/>
      <c r="P391" s="210"/>
      <c r="Q391" s="210"/>
      <c r="R391" s="210"/>
      <c r="S391" s="210"/>
      <c r="T391" s="210"/>
      <c r="U391" s="210"/>
      <c r="V391" s="210"/>
      <c r="W391" s="210"/>
      <c r="X391" s="210"/>
      <c r="Y391" s="210"/>
      <c r="Z391" s="210"/>
    </row>
    <row r="392" ht="12.75" customHeight="1">
      <c r="A392" s="625"/>
      <c r="B392" s="625"/>
      <c r="C392" s="625"/>
      <c r="D392" s="627"/>
      <c r="E392" s="210"/>
      <c r="F392" s="210"/>
      <c r="G392" s="210"/>
      <c r="H392" s="210"/>
      <c r="I392" s="627"/>
      <c r="J392" s="210"/>
      <c r="K392" s="210"/>
      <c r="L392" s="210"/>
      <c r="M392" s="628"/>
      <c r="N392" s="210"/>
      <c r="O392" s="210"/>
      <c r="P392" s="210"/>
      <c r="Q392" s="210"/>
      <c r="R392" s="210"/>
      <c r="S392" s="210"/>
      <c r="T392" s="210"/>
      <c r="U392" s="210"/>
      <c r="V392" s="210"/>
      <c r="W392" s="210"/>
      <c r="X392" s="210"/>
      <c r="Y392" s="210"/>
      <c r="Z392" s="210"/>
    </row>
    <row r="393" ht="12.75" customHeight="1">
      <c r="A393" s="625"/>
      <c r="B393" s="625"/>
      <c r="C393" s="625"/>
      <c r="D393" s="627"/>
      <c r="E393" s="210"/>
      <c r="F393" s="210"/>
      <c r="G393" s="210"/>
      <c r="H393" s="210"/>
      <c r="I393" s="627"/>
      <c r="J393" s="210"/>
      <c r="K393" s="210"/>
      <c r="L393" s="210"/>
      <c r="M393" s="628"/>
      <c r="N393" s="210"/>
      <c r="O393" s="210"/>
      <c r="P393" s="210"/>
      <c r="Q393" s="210"/>
      <c r="R393" s="210"/>
      <c r="S393" s="210"/>
      <c r="T393" s="210"/>
      <c r="U393" s="210"/>
      <c r="V393" s="210"/>
      <c r="W393" s="210"/>
      <c r="X393" s="210"/>
      <c r="Y393" s="210"/>
      <c r="Z393" s="210"/>
    </row>
    <row r="394" ht="12.75" customHeight="1">
      <c r="A394" s="625"/>
      <c r="B394" s="625"/>
      <c r="C394" s="625"/>
      <c r="D394" s="627"/>
      <c r="E394" s="210"/>
      <c r="F394" s="210"/>
      <c r="G394" s="210"/>
      <c r="H394" s="210"/>
      <c r="I394" s="627"/>
      <c r="J394" s="210"/>
      <c r="K394" s="210"/>
      <c r="L394" s="210"/>
      <c r="M394" s="628"/>
      <c r="N394" s="210"/>
      <c r="O394" s="210"/>
      <c r="P394" s="210"/>
      <c r="Q394" s="210"/>
      <c r="R394" s="210"/>
      <c r="S394" s="210"/>
      <c r="T394" s="210"/>
      <c r="U394" s="210"/>
      <c r="V394" s="210"/>
      <c r="W394" s="210"/>
      <c r="X394" s="210"/>
      <c r="Y394" s="210"/>
      <c r="Z394" s="210"/>
    </row>
    <row r="395" ht="12.75" customHeight="1">
      <c r="A395" s="625"/>
      <c r="B395" s="625"/>
      <c r="C395" s="625"/>
      <c r="D395" s="627"/>
      <c r="E395" s="210"/>
      <c r="F395" s="210"/>
      <c r="G395" s="210"/>
      <c r="H395" s="210"/>
      <c r="I395" s="627"/>
      <c r="J395" s="210"/>
      <c r="K395" s="210"/>
      <c r="L395" s="210"/>
      <c r="M395" s="628"/>
      <c r="N395" s="210"/>
      <c r="O395" s="210"/>
      <c r="P395" s="210"/>
      <c r="Q395" s="210"/>
      <c r="R395" s="210"/>
      <c r="S395" s="210"/>
      <c r="T395" s="210"/>
      <c r="U395" s="210"/>
      <c r="V395" s="210"/>
      <c r="W395" s="210"/>
      <c r="X395" s="210"/>
      <c r="Y395" s="210"/>
      <c r="Z395" s="210"/>
    </row>
    <row r="396" ht="12.75" customHeight="1">
      <c r="A396" s="625"/>
      <c r="B396" s="625"/>
      <c r="C396" s="625"/>
      <c r="D396" s="627"/>
      <c r="E396" s="210"/>
      <c r="F396" s="210"/>
      <c r="G396" s="210"/>
      <c r="H396" s="210"/>
      <c r="I396" s="627"/>
      <c r="J396" s="210"/>
      <c r="K396" s="210"/>
      <c r="L396" s="210"/>
      <c r="M396" s="628"/>
      <c r="N396" s="210"/>
      <c r="O396" s="210"/>
      <c r="P396" s="210"/>
      <c r="Q396" s="210"/>
      <c r="R396" s="210"/>
      <c r="S396" s="210"/>
      <c r="T396" s="210"/>
      <c r="U396" s="210"/>
      <c r="V396" s="210"/>
      <c r="W396" s="210"/>
      <c r="X396" s="210"/>
      <c r="Y396" s="210"/>
      <c r="Z396" s="210"/>
    </row>
    <row r="397" ht="12.75" customHeight="1">
      <c r="A397" s="625"/>
      <c r="B397" s="625"/>
      <c r="C397" s="625"/>
      <c r="D397" s="627"/>
      <c r="E397" s="210"/>
      <c r="F397" s="210"/>
      <c r="G397" s="210"/>
      <c r="H397" s="210"/>
      <c r="I397" s="627"/>
      <c r="J397" s="210"/>
      <c r="K397" s="210"/>
      <c r="L397" s="210"/>
      <c r="M397" s="628"/>
      <c r="N397" s="210"/>
      <c r="O397" s="210"/>
      <c r="P397" s="210"/>
      <c r="Q397" s="210"/>
      <c r="R397" s="210"/>
      <c r="S397" s="210"/>
      <c r="T397" s="210"/>
      <c r="U397" s="210"/>
      <c r="V397" s="210"/>
      <c r="W397" s="210"/>
      <c r="X397" s="210"/>
      <c r="Y397" s="210"/>
      <c r="Z397" s="210"/>
    </row>
    <row r="398" ht="12.75" customHeight="1">
      <c r="A398" s="625"/>
      <c r="B398" s="625"/>
      <c r="C398" s="625"/>
      <c r="D398" s="627"/>
      <c r="E398" s="210"/>
      <c r="F398" s="210"/>
      <c r="G398" s="210"/>
      <c r="H398" s="210"/>
      <c r="I398" s="627"/>
      <c r="J398" s="210"/>
      <c r="K398" s="210"/>
      <c r="L398" s="210"/>
      <c r="M398" s="628"/>
      <c r="N398" s="210"/>
      <c r="O398" s="210"/>
      <c r="P398" s="210"/>
      <c r="Q398" s="210"/>
      <c r="R398" s="210"/>
      <c r="S398" s="210"/>
      <c r="T398" s="210"/>
      <c r="U398" s="210"/>
      <c r="V398" s="210"/>
      <c r="W398" s="210"/>
      <c r="X398" s="210"/>
      <c r="Y398" s="210"/>
      <c r="Z398" s="210"/>
    </row>
    <row r="399" ht="12.75" customHeight="1">
      <c r="A399" s="625"/>
      <c r="B399" s="625"/>
      <c r="C399" s="625"/>
      <c r="D399" s="627"/>
      <c r="E399" s="210"/>
      <c r="F399" s="210"/>
      <c r="G399" s="210"/>
      <c r="H399" s="210"/>
      <c r="I399" s="627"/>
      <c r="J399" s="210"/>
      <c r="K399" s="210"/>
      <c r="L399" s="210"/>
      <c r="M399" s="628"/>
      <c r="N399" s="210"/>
      <c r="O399" s="210"/>
      <c r="P399" s="210"/>
      <c r="Q399" s="210"/>
      <c r="R399" s="210"/>
      <c r="S399" s="210"/>
      <c r="T399" s="210"/>
      <c r="U399" s="210"/>
      <c r="V399" s="210"/>
      <c r="W399" s="210"/>
      <c r="X399" s="210"/>
      <c r="Y399" s="210"/>
      <c r="Z399" s="210"/>
    </row>
    <row r="400" ht="12.75" customHeight="1">
      <c r="A400" s="625"/>
      <c r="B400" s="625"/>
      <c r="C400" s="625"/>
      <c r="D400" s="627"/>
      <c r="E400" s="210"/>
      <c r="F400" s="210"/>
      <c r="G400" s="210"/>
      <c r="H400" s="210"/>
      <c r="I400" s="627"/>
      <c r="J400" s="210"/>
      <c r="K400" s="210"/>
      <c r="L400" s="210"/>
      <c r="M400" s="628"/>
      <c r="N400" s="210"/>
      <c r="O400" s="210"/>
      <c r="P400" s="210"/>
      <c r="Q400" s="210"/>
      <c r="R400" s="210"/>
      <c r="S400" s="210"/>
      <c r="T400" s="210"/>
      <c r="U400" s="210"/>
      <c r="V400" s="210"/>
      <c r="W400" s="210"/>
      <c r="X400" s="210"/>
      <c r="Y400" s="210"/>
      <c r="Z400" s="210"/>
    </row>
    <row r="401" ht="12.75" customHeight="1">
      <c r="A401" s="625"/>
      <c r="B401" s="625"/>
      <c r="C401" s="625"/>
      <c r="D401" s="627"/>
      <c r="E401" s="210"/>
      <c r="F401" s="210"/>
      <c r="G401" s="210"/>
      <c r="H401" s="210"/>
      <c r="I401" s="627"/>
      <c r="J401" s="210"/>
      <c r="K401" s="210"/>
      <c r="L401" s="210"/>
      <c r="M401" s="628"/>
      <c r="N401" s="210"/>
      <c r="O401" s="210"/>
      <c r="P401" s="210"/>
      <c r="Q401" s="210"/>
      <c r="R401" s="210"/>
      <c r="S401" s="210"/>
      <c r="T401" s="210"/>
      <c r="U401" s="210"/>
      <c r="V401" s="210"/>
      <c r="W401" s="210"/>
      <c r="X401" s="210"/>
      <c r="Y401" s="210"/>
      <c r="Z401" s="210"/>
    </row>
    <row r="402" ht="12.75" customHeight="1">
      <c r="A402" s="625"/>
      <c r="B402" s="625"/>
      <c r="C402" s="625"/>
      <c r="D402" s="627"/>
      <c r="E402" s="210"/>
      <c r="F402" s="210"/>
      <c r="G402" s="210"/>
      <c r="H402" s="210"/>
      <c r="I402" s="627"/>
      <c r="J402" s="210"/>
      <c r="K402" s="210"/>
      <c r="L402" s="210"/>
      <c r="M402" s="628"/>
      <c r="N402" s="210"/>
      <c r="O402" s="210"/>
      <c r="P402" s="210"/>
      <c r="Q402" s="210"/>
      <c r="R402" s="210"/>
      <c r="S402" s="210"/>
      <c r="T402" s="210"/>
      <c r="U402" s="210"/>
      <c r="V402" s="210"/>
      <c r="W402" s="210"/>
      <c r="X402" s="210"/>
      <c r="Y402" s="210"/>
      <c r="Z402" s="210"/>
    </row>
    <row r="403" ht="12.75" customHeight="1">
      <c r="A403" s="625"/>
      <c r="B403" s="625"/>
      <c r="C403" s="625"/>
      <c r="D403" s="627"/>
      <c r="E403" s="210"/>
      <c r="F403" s="210"/>
      <c r="G403" s="210"/>
      <c r="H403" s="210"/>
      <c r="I403" s="627"/>
      <c r="J403" s="210"/>
      <c r="K403" s="210"/>
      <c r="L403" s="210"/>
      <c r="M403" s="628"/>
      <c r="N403" s="210"/>
      <c r="O403" s="210"/>
      <c r="P403" s="210"/>
      <c r="Q403" s="210"/>
      <c r="R403" s="210"/>
      <c r="S403" s="210"/>
      <c r="T403" s="210"/>
      <c r="U403" s="210"/>
      <c r="V403" s="210"/>
      <c r="W403" s="210"/>
      <c r="X403" s="210"/>
      <c r="Y403" s="210"/>
      <c r="Z403" s="210"/>
    </row>
    <row r="404" ht="12.75" customHeight="1">
      <c r="A404" s="625"/>
      <c r="B404" s="625"/>
      <c r="C404" s="625"/>
      <c r="D404" s="627"/>
      <c r="E404" s="210"/>
      <c r="F404" s="210"/>
      <c r="G404" s="210"/>
      <c r="H404" s="210"/>
      <c r="I404" s="627"/>
      <c r="J404" s="210"/>
      <c r="K404" s="210"/>
      <c r="L404" s="210"/>
      <c r="M404" s="628"/>
      <c r="N404" s="210"/>
      <c r="O404" s="210"/>
      <c r="P404" s="210"/>
      <c r="Q404" s="210"/>
      <c r="R404" s="210"/>
      <c r="S404" s="210"/>
      <c r="T404" s="210"/>
      <c r="U404" s="210"/>
      <c r="V404" s="210"/>
      <c r="W404" s="210"/>
      <c r="X404" s="210"/>
      <c r="Y404" s="210"/>
      <c r="Z404" s="210"/>
    </row>
    <row r="405" ht="12.75" customHeight="1">
      <c r="A405" s="625"/>
      <c r="B405" s="625"/>
      <c r="C405" s="625"/>
      <c r="D405" s="627"/>
      <c r="E405" s="210"/>
      <c r="F405" s="210"/>
      <c r="G405" s="210"/>
      <c r="H405" s="210"/>
      <c r="I405" s="627"/>
      <c r="J405" s="210"/>
      <c r="K405" s="210"/>
      <c r="L405" s="210"/>
      <c r="M405" s="628"/>
      <c r="N405" s="210"/>
      <c r="O405" s="210"/>
      <c r="P405" s="210"/>
      <c r="Q405" s="210"/>
      <c r="R405" s="210"/>
      <c r="S405" s="210"/>
      <c r="T405" s="210"/>
      <c r="U405" s="210"/>
      <c r="V405" s="210"/>
      <c r="W405" s="210"/>
      <c r="X405" s="210"/>
      <c r="Y405" s="210"/>
      <c r="Z405" s="210"/>
    </row>
    <row r="406" ht="12.75" customHeight="1">
      <c r="A406" s="625"/>
      <c r="B406" s="625"/>
      <c r="C406" s="625"/>
      <c r="D406" s="627"/>
      <c r="E406" s="210"/>
      <c r="F406" s="210"/>
      <c r="G406" s="210"/>
      <c r="H406" s="210"/>
      <c r="I406" s="627"/>
      <c r="J406" s="210"/>
      <c r="K406" s="210"/>
      <c r="L406" s="210"/>
      <c r="M406" s="628"/>
      <c r="N406" s="210"/>
      <c r="O406" s="210"/>
      <c r="P406" s="210"/>
      <c r="Q406" s="210"/>
      <c r="R406" s="210"/>
      <c r="S406" s="210"/>
      <c r="T406" s="210"/>
      <c r="U406" s="210"/>
      <c r="V406" s="210"/>
      <c r="W406" s="210"/>
      <c r="X406" s="210"/>
      <c r="Y406" s="210"/>
      <c r="Z406" s="210"/>
    </row>
    <row r="407" ht="12.75" customHeight="1">
      <c r="A407" s="625"/>
      <c r="B407" s="625"/>
      <c r="C407" s="625"/>
      <c r="D407" s="627"/>
      <c r="E407" s="210"/>
      <c r="F407" s="210"/>
      <c r="G407" s="210"/>
      <c r="H407" s="210"/>
      <c r="I407" s="627"/>
      <c r="J407" s="210"/>
      <c r="K407" s="210"/>
      <c r="L407" s="210"/>
      <c r="M407" s="628"/>
      <c r="N407" s="210"/>
      <c r="O407" s="210"/>
      <c r="P407" s="210"/>
      <c r="Q407" s="210"/>
      <c r="R407" s="210"/>
      <c r="S407" s="210"/>
      <c r="T407" s="210"/>
      <c r="U407" s="210"/>
      <c r="V407" s="210"/>
      <c r="W407" s="210"/>
      <c r="X407" s="210"/>
      <c r="Y407" s="210"/>
      <c r="Z407" s="210"/>
    </row>
    <row r="408" ht="12.75" customHeight="1">
      <c r="A408" s="625"/>
      <c r="B408" s="625"/>
      <c r="C408" s="625"/>
      <c r="D408" s="627"/>
      <c r="E408" s="210"/>
      <c r="F408" s="210"/>
      <c r="G408" s="210"/>
      <c r="H408" s="210"/>
      <c r="I408" s="627"/>
      <c r="J408" s="210"/>
      <c r="K408" s="210"/>
      <c r="L408" s="210"/>
      <c r="M408" s="628"/>
      <c r="N408" s="210"/>
      <c r="O408" s="210"/>
      <c r="P408" s="210"/>
      <c r="Q408" s="210"/>
      <c r="R408" s="210"/>
      <c r="S408" s="210"/>
      <c r="T408" s="210"/>
      <c r="U408" s="210"/>
      <c r="V408" s="210"/>
      <c r="W408" s="210"/>
      <c r="X408" s="210"/>
      <c r="Y408" s="210"/>
      <c r="Z408" s="210"/>
    </row>
    <row r="409" ht="12.75" customHeight="1">
      <c r="A409" s="625"/>
      <c r="B409" s="625"/>
      <c r="C409" s="625"/>
      <c r="D409" s="627"/>
      <c r="E409" s="210"/>
      <c r="F409" s="210"/>
      <c r="G409" s="210"/>
      <c r="H409" s="210"/>
      <c r="I409" s="627"/>
      <c r="J409" s="210"/>
      <c r="K409" s="210"/>
      <c r="L409" s="210"/>
      <c r="M409" s="628"/>
      <c r="N409" s="210"/>
      <c r="O409" s="210"/>
      <c r="P409" s="210"/>
      <c r="Q409" s="210"/>
      <c r="R409" s="210"/>
      <c r="S409" s="210"/>
      <c r="T409" s="210"/>
      <c r="U409" s="210"/>
      <c r="V409" s="210"/>
      <c r="W409" s="210"/>
      <c r="X409" s="210"/>
      <c r="Y409" s="210"/>
      <c r="Z409" s="210"/>
    </row>
    <row r="410" ht="12.75" customHeight="1">
      <c r="A410" s="625"/>
      <c r="B410" s="625"/>
      <c r="C410" s="625"/>
      <c r="D410" s="627"/>
      <c r="E410" s="210"/>
      <c r="F410" s="210"/>
      <c r="G410" s="210"/>
      <c r="H410" s="210"/>
      <c r="I410" s="627"/>
      <c r="J410" s="210"/>
      <c r="K410" s="210"/>
      <c r="L410" s="210"/>
      <c r="M410" s="628"/>
      <c r="N410" s="210"/>
      <c r="O410" s="210"/>
      <c r="P410" s="210"/>
      <c r="Q410" s="210"/>
      <c r="R410" s="210"/>
      <c r="S410" s="210"/>
      <c r="T410" s="210"/>
      <c r="U410" s="210"/>
      <c r="V410" s="210"/>
      <c r="W410" s="210"/>
      <c r="X410" s="210"/>
      <c r="Y410" s="210"/>
      <c r="Z410" s="210"/>
    </row>
    <row r="411" ht="12.75" customHeight="1">
      <c r="A411" s="625"/>
      <c r="B411" s="625"/>
      <c r="C411" s="625"/>
      <c r="D411" s="627"/>
      <c r="E411" s="210"/>
      <c r="F411" s="210"/>
      <c r="G411" s="210"/>
      <c r="H411" s="210"/>
      <c r="I411" s="627"/>
      <c r="J411" s="210"/>
      <c r="K411" s="210"/>
      <c r="L411" s="210"/>
      <c r="M411" s="628"/>
      <c r="N411" s="210"/>
      <c r="O411" s="210"/>
      <c r="P411" s="210"/>
      <c r="Q411" s="210"/>
      <c r="R411" s="210"/>
      <c r="S411" s="210"/>
      <c r="T411" s="210"/>
      <c r="U411" s="210"/>
      <c r="V411" s="210"/>
      <c r="W411" s="210"/>
      <c r="X411" s="210"/>
      <c r="Y411" s="210"/>
      <c r="Z411" s="210"/>
    </row>
    <row r="412" ht="12.75" customHeight="1">
      <c r="A412" s="625"/>
      <c r="B412" s="625"/>
      <c r="C412" s="625"/>
      <c r="D412" s="627"/>
      <c r="E412" s="210"/>
      <c r="F412" s="210"/>
      <c r="G412" s="210"/>
      <c r="H412" s="210"/>
      <c r="I412" s="627"/>
      <c r="J412" s="210"/>
      <c r="K412" s="210"/>
      <c r="L412" s="210"/>
      <c r="M412" s="628"/>
      <c r="N412" s="210"/>
      <c r="O412" s="210"/>
      <c r="P412" s="210"/>
      <c r="Q412" s="210"/>
      <c r="R412" s="210"/>
      <c r="S412" s="210"/>
      <c r="T412" s="210"/>
      <c r="U412" s="210"/>
      <c r="V412" s="210"/>
      <c r="W412" s="210"/>
      <c r="X412" s="210"/>
      <c r="Y412" s="210"/>
      <c r="Z412" s="210"/>
    </row>
    <row r="413" ht="12.75" customHeight="1">
      <c r="A413" s="625"/>
      <c r="B413" s="625"/>
      <c r="C413" s="625"/>
      <c r="D413" s="627"/>
      <c r="E413" s="210"/>
      <c r="F413" s="210"/>
      <c r="G413" s="210"/>
      <c r="H413" s="210"/>
      <c r="I413" s="627"/>
      <c r="J413" s="210"/>
      <c r="K413" s="210"/>
      <c r="L413" s="210"/>
      <c r="M413" s="628"/>
      <c r="N413" s="210"/>
      <c r="O413" s="210"/>
      <c r="P413" s="210"/>
      <c r="Q413" s="210"/>
      <c r="R413" s="210"/>
      <c r="S413" s="210"/>
      <c r="T413" s="210"/>
      <c r="U413" s="210"/>
      <c r="V413" s="210"/>
      <c r="W413" s="210"/>
      <c r="X413" s="210"/>
      <c r="Y413" s="210"/>
      <c r="Z413" s="210"/>
    </row>
    <row r="414" ht="12.75" customHeight="1">
      <c r="A414" s="625"/>
      <c r="B414" s="625"/>
      <c r="C414" s="625"/>
      <c r="D414" s="627"/>
      <c r="E414" s="210"/>
      <c r="F414" s="210"/>
      <c r="G414" s="210"/>
      <c r="H414" s="210"/>
      <c r="I414" s="627"/>
      <c r="J414" s="210"/>
      <c r="K414" s="210"/>
      <c r="L414" s="210"/>
      <c r="M414" s="628"/>
      <c r="N414" s="210"/>
      <c r="O414" s="210"/>
      <c r="P414" s="210"/>
      <c r="Q414" s="210"/>
      <c r="R414" s="210"/>
      <c r="S414" s="210"/>
      <c r="T414" s="210"/>
      <c r="U414" s="210"/>
      <c r="V414" s="210"/>
      <c r="W414" s="210"/>
      <c r="X414" s="210"/>
      <c r="Y414" s="210"/>
      <c r="Z414" s="210"/>
    </row>
    <row r="415" ht="12.75" customHeight="1">
      <c r="A415" s="625"/>
      <c r="B415" s="625"/>
      <c r="C415" s="625"/>
      <c r="D415" s="627"/>
      <c r="E415" s="210"/>
      <c r="F415" s="210"/>
      <c r="G415" s="210"/>
      <c r="H415" s="210"/>
      <c r="I415" s="627"/>
      <c r="J415" s="210"/>
      <c r="K415" s="210"/>
      <c r="L415" s="210"/>
      <c r="M415" s="628"/>
      <c r="N415" s="210"/>
      <c r="O415" s="210"/>
      <c r="P415" s="210"/>
      <c r="Q415" s="210"/>
      <c r="R415" s="210"/>
      <c r="S415" s="210"/>
      <c r="T415" s="210"/>
      <c r="U415" s="210"/>
      <c r="V415" s="210"/>
      <c r="W415" s="210"/>
      <c r="X415" s="210"/>
      <c r="Y415" s="210"/>
      <c r="Z415" s="210"/>
    </row>
    <row r="416" ht="12.75" customHeight="1">
      <c r="A416" s="625"/>
      <c r="B416" s="625"/>
      <c r="C416" s="625"/>
      <c r="D416" s="627"/>
      <c r="E416" s="210"/>
      <c r="F416" s="210"/>
      <c r="G416" s="210"/>
      <c r="H416" s="210"/>
      <c r="I416" s="627"/>
      <c r="J416" s="210"/>
      <c r="K416" s="210"/>
      <c r="L416" s="210"/>
      <c r="M416" s="628"/>
      <c r="N416" s="210"/>
      <c r="O416" s="210"/>
      <c r="P416" s="210"/>
      <c r="Q416" s="210"/>
      <c r="R416" s="210"/>
      <c r="S416" s="210"/>
      <c r="T416" s="210"/>
      <c r="U416" s="210"/>
      <c r="V416" s="210"/>
      <c r="W416" s="210"/>
      <c r="X416" s="210"/>
      <c r="Y416" s="210"/>
      <c r="Z416" s="210"/>
    </row>
    <row r="417" ht="12.75" customHeight="1">
      <c r="A417" s="625"/>
      <c r="B417" s="625"/>
      <c r="C417" s="625"/>
      <c r="D417" s="627"/>
      <c r="E417" s="210"/>
      <c r="F417" s="210"/>
      <c r="G417" s="210"/>
      <c r="H417" s="210"/>
      <c r="I417" s="627"/>
      <c r="J417" s="210"/>
      <c r="K417" s="210"/>
      <c r="L417" s="210"/>
      <c r="M417" s="628"/>
      <c r="N417" s="210"/>
      <c r="O417" s="210"/>
      <c r="P417" s="210"/>
      <c r="Q417" s="210"/>
      <c r="R417" s="210"/>
      <c r="S417" s="210"/>
      <c r="T417" s="210"/>
      <c r="U417" s="210"/>
      <c r="V417" s="210"/>
      <c r="W417" s="210"/>
      <c r="X417" s="210"/>
      <c r="Y417" s="210"/>
      <c r="Z417" s="210"/>
    </row>
    <row r="418" ht="12.75" customHeight="1">
      <c r="A418" s="625"/>
      <c r="B418" s="625"/>
      <c r="C418" s="625"/>
      <c r="D418" s="627"/>
      <c r="E418" s="210"/>
      <c r="F418" s="210"/>
      <c r="G418" s="210"/>
      <c r="H418" s="210"/>
      <c r="I418" s="627"/>
      <c r="J418" s="210"/>
      <c r="K418" s="210"/>
      <c r="L418" s="210"/>
      <c r="M418" s="628"/>
      <c r="N418" s="210"/>
      <c r="O418" s="210"/>
      <c r="P418" s="210"/>
      <c r="Q418" s="210"/>
      <c r="R418" s="210"/>
      <c r="S418" s="210"/>
      <c r="T418" s="210"/>
      <c r="U418" s="210"/>
      <c r="V418" s="210"/>
      <c r="W418" s="210"/>
      <c r="X418" s="210"/>
      <c r="Y418" s="210"/>
      <c r="Z418" s="210"/>
    </row>
    <row r="419" ht="12.75" customHeight="1">
      <c r="A419" s="625"/>
      <c r="B419" s="625"/>
      <c r="C419" s="625"/>
      <c r="D419" s="627"/>
      <c r="E419" s="210"/>
      <c r="F419" s="210"/>
      <c r="G419" s="210"/>
      <c r="H419" s="210"/>
      <c r="I419" s="627"/>
      <c r="J419" s="210"/>
      <c r="K419" s="210"/>
      <c r="L419" s="210"/>
      <c r="M419" s="628"/>
      <c r="N419" s="210"/>
      <c r="O419" s="210"/>
      <c r="P419" s="210"/>
      <c r="Q419" s="210"/>
      <c r="R419" s="210"/>
      <c r="S419" s="210"/>
      <c r="T419" s="210"/>
      <c r="U419" s="210"/>
      <c r="V419" s="210"/>
      <c r="W419" s="210"/>
      <c r="X419" s="210"/>
      <c r="Y419" s="210"/>
      <c r="Z419" s="210"/>
    </row>
    <row r="420" ht="12.75" customHeight="1">
      <c r="A420" s="625"/>
      <c r="B420" s="625"/>
      <c r="C420" s="625"/>
      <c r="D420" s="627"/>
      <c r="E420" s="210"/>
      <c r="F420" s="210"/>
      <c r="G420" s="210"/>
      <c r="H420" s="210"/>
      <c r="I420" s="627"/>
      <c r="J420" s="210"/>
      <c r="K420" s="210"/>
      <c r="L420" s="210"/>
      <c r="M420" s="628"/>
      <c r="N420" s="210"/>
      <c r="O420" s="210"/>
      <c r="P420" s="210"/>
      <c r="Q420" s="210"/>
      <c r="R420" s="210"/>
      <c r="S420" s="210"/>
      <c r="T420" s="210"/>
      <c r="U420" s="210"/>
      <c r="V420" s="210"/>
      <c r="W420" s="210"/>
      <c r="X420" s="210"/>
      <c r="Y420" s="210"/>
      <c r="Z420" s="210"/>
    </row>
    <row r="421" ht="12.75" customHeight="1">
      <c r="A421" s="625"/>
      <c r="B421" s="625"/>
      <c r="C421" s="625"/>
      <c r="D421" s="627"/>
      <c r="E421" s="210"/>
      <c r="F421" s="210"/>
      <c r="G421" s="210"/>
      <c r="H421" s="210"/>
      <c r="I421" s="627"/>
      <c r="J421" s="210"/>
      <c r="K421" s="210"/>
      <c r="L421" s="210"/>
      <c r="M421" s="628"/>
      <c r="N421" s="210"/>
      <c r="O421" s="210"/>
      <c r="P421" s="210"/>
      <c r="Q421" s="210"/>
      <c r="R421" s="210"/>
      <c r="S421" s="210"/>
      <c r="T421" s="210"/>
      <c r="U421" s="210"/>
      <c r="V421" s="210"/>
      <c r="W421" s="210"/>
      <c r="X421" s="210"/>
      <c r="Y421" s="210"/>
      <c r="Z421" s="210"/>
    </row>
    <row r="422" ht="12.75" customHeight="1">
      <c r="A422" s="625"/>
      <c r="B422" s="625"/>
      <c r="C422" s="625"/>
      <c r="D422" s="627"/>
      <c r="E422" s="210"/>
      <c r="F422" s="210"/>
      <c r="G422" s="210"/>
      <c r="H422" s="210"/>
      <c r="I422" s="627"/>
      <c r="J422" s="210"/>
      <c r="K422" s="210"/>
      <c r="L422" s="210"/>
      <c r="M422" s="628"/>
      <c r="N422" s="210"/>
      <c r="O422" s="210"/>
      <c r="P422" s="210"/>
      <c r="Q422" s="210"/>
      <c r="R422" s="210"/>
      <c r="S422" s="210"/>
      <c r="T422" s="210"/>
      <c r="U422" s="210"/>
      <c r="V422" s="210"/>
      <c r="W422" s="210"/>
      <c r="X422" s="210"/>
      <c r="Y422" s="210"/>
      <c r="Z422" s="210"/>
    </row>
    <row r="423" ht="12.75" customHeight="1">
      <c r="A423" s="625"/>
      <c r="B423" s="625"/>
      <c r="C423" s="625"/>
      <c r="D423" s="627"/>
      <c r="E423" s="210"/>
      <c r="F423" s="210"/>
      <c r="G423" s="210"/>
      <c r="H423" s="210"/>
      <c r="I423" s="627"/>
      <c r="J423" s="210"/>
      <c r="K423" s="210"/>
      <c r="L423" s="210"/>
      <c r="M423" s="628"/>
      <c r="N423" s="210"/>
      <c r="O423" s="210"/>
      <c r="P423" s="210"/>
      <c r="Q423" s="210"/>
      <c r="R423" s="210"/>
      <c r="S423" s="210"/>
      <c r="T423" s="210"/>
      <c r="U423" s="210"/>
      <c r="V423" s="210"/>
      <c r="W423" s="210"/>
      <c r="X423" s="210"/>
      <c r="Y423" s="210"/>
      <c r="Z423" s="210"/>
    </row>
    <row r="424" ht="12.75" customHeight="1">
      <c r="A424" s="625"/>
      <c r="B424" s="625"/>
      <c r="C424" s="625"/>
      <c r="D424" s="627"/>
      <c r="E424" s="210"/>
      <c r="F424" s="210"/>
      <c r="G424" s="210"/>
      <c r="H424" s="210"/>
      <c r="I424" s="627"/>
      <c r="J424" s="210"/>
      <c r="K424" s="210"/>
      <c r="L424" s="210"/>
      <c r="M424" s="628"/>
      <c r="N424" s="210"/>
      <c r="O424" s="210"/>
      <c r="P424" s="210"/>
      <c r="Q424" s="210"/>
      <c r="R424" s="210"/>
      <c r="S424" s="210"/>
      <c r="T424" s="210"/>
      <c r="U424" s="210"/>
      <c r="V424" s="210"/>
      <c r="W424" s="210"/>
      <c r="X424" s="210"/>
      <c r="Y424" s="210"/>
      <c r="Z424" s="210"/>
    </row>
    <row r="425" ht="12.75" customHeight="1">
      <c r="A425" s="625"/>
      <c r="B425" s="625"/>
      <c r="C425" s="625"/>
      <c r="D425" s="627"/>
      <c r="E425" s="210"/>
      <c r="F425" s="210"/>
      <c r="G425" s="210"/>
      <c r="H425" s="210"/>
      <c r="I425" s="627"/>
      <c r="J425" s="210"/>
      <c r="K425" s="210"/>
      <c r="L425" s="210"/>
      <c r="M425" s="628"/>
      <c r="N425" s="210"/>
      <c r="O425" s="210"/>
      <c r="P425" s="210"/>
      <c r="Q425" s="210"/>
      <c r="R425" s="210"/>
      <c r="S425" s="210"/>
      <c r="T425" s="210"/>
      <c r="U425" s="210"/>
      <c r="V425" s="210"/>
      <c r="W425" s="210"/>
      <c r="X425" s="210"/>
      <c r="Y425" s="210"/>
      <c r="Z425" s="210"/>
    </row>
    <row r="426" ht="12.75" customHeight="1">
      <c r="A426" s="625"/>
      <c r="B426" s="625"/>
      <c r="C426" s="625"/>
      <c r="D426" s="627"/>
      <c r="E426" s="210"/>
      <c r="F426" s="210"/>
      <c r="G426" s="210"/>
      <c r="H426" s="210"/>
      <c r="I426" s="627"/>
      <c r="J426" s="210"/>
      <c r="K426" s="210"/>
      <c r="L426" s="210"/>
      <c r="M426" s="628"/>
      <c r="N426" s="210"/>
      <c r="O426" s="210"/>
      <c r="P426" s="210"/>
      <c r="Q426" s="210"/>
      <c r="R426" s="210"/>
      <c r="S426" s="210"/>
      <c r="T426" s="210"/>
      <c r="U426" s="210"/>
      <c r="V426" s="210"/>
      <c r="W426" s="210"/>
      <c r="X426" s="210"/>
      <c r="Y426" s="210"/>
      <c r="Z426" s="210"/>
    </row>
    <row r="427" ht="12.75" customHeight="1">
      <c r="A427" s="625"/>
      <c r="B427" s="625"/>
      <c r="C427" s="625"/>
      <c r="D427" s="627"/>
      <c r="E427" s="210"/>
      <c r="F427" s="210"/>
      <c r="G427" s="210"/>
      <c r="H427" s="210"/>
      <c r="I427" s="627"/>
      <c r="J427" s="210"/>
      <c r="K427" s="210"/>
      <c r="L427" s="210"/>
      <c r="M427" s="628"/>
      <c r="N427" s="210"/>
      <c r="O427" s="210"/>
      <c r="P427" s="210"/>
      <c r="Q427" s="210"/>
      <c r="R427" s="210"/>
      <c r="S427" s="210"/>
      <c r="T427" s="210"/>
      <c r="U427" s="210"/>
      <c r="V427" s="210"/>
      <c r="W427" s="210"/>
      <c r="X427" s="210"/>
      <c r="Y427" s="210"/>
      <c r="Z427" s="210"/>
    </row>
    <row r="428" ht="12.75" customHeight="1">
      <c r="A428" s="625"/>
      <c r="B428" s="625"/>
      <c r="C428" s="625"/>
      <c r="D428" s="627"/>
      <c r="E428" s="210"/>
      <c r="F428" s="210"/>
      <c r="G428" s="210"/>
      <c r="H428" s="210"/>
      <c r="I428" s="627"/>
      <c r="J428" s="210"/>
      <c r="K428" s="210"/>
      <c r="L428" s="210"/>
      <c r="M428" s="628"/>
      <c r="N428" s="210"/>
      <c r="O428" s="210"/>
      <c r="P428" s="210"/>
      <c r="Q428" s="210"/>
      <c r="R428" s="210"/>
      <c r="S428" s="210"/>
      <c r="T428" s="210"/>
      <c r="U428" s="210"/>
      <c r="V428" s="210"/>
      <c r="W428" s="210"/>
      <c r="X428" s="210"/>
      <c r="Y428" s="210"/>
      <c r="Z428" s="210"/>
    </row>
    <row r="429" ht="12.75" customHeight="1">
      <c r="A429" s="625"/>
      <c r="B429" s="625"/>
      <c r="C429" s="625"/>
      <c r="D429" s="627"/>
      <c r="E429" s="210"/>
      <c r="F429" s="210"/>
      <c r="G429" s="210"/>
      <c r="H429" s="210"/>
      <c r="I429" s="627"/>
      <c r="J429" s="210"/>
      <c r="K429" s="210"/>
      <c r="L429" s="210"/>
      <c r="M429" s="628"/>
      <c r="N429" s="210"/>
      <c r="O429" s="210"/>
      <c r="P429" s="210"/>
      <c r="Q429" s="210"/>
      <c r="R429" s="210"/>
      <c r="S429" s="210"/>
      <c r="T429" s="210"/>
      <c r="U429" s="210"/>
      <c r="V429" s="210"/>
      <c r="W429" s="210"/>
      <c r="X429" s="210"/>
      <c r="Y429" s="210"/>
      <c r="Z429" s="210"/>
    </row>
    <row r="430" ht="12.75" customHeight="1">
      <c r="A430" s="625"/>
      <c r="B430" s="625"/>
      <c r="C430" s="625"/>
      <c r="D430" s="627"/>
      <c r="E430" s="210"/>
      <c r="F430" s="210"/>
      <c r="G430" s="210"/>
      <c r="H430" s="210"/>
      <c r="I430" s="627"/>
      <c r="J430" s="210"/>
      <c r="K430" s="210"/>
      <c r="L430" s="210"/>
      <c r="M430" s="628"/>
      <c r="N430" s="210"/>
      <c r="O430" s="210"/>
      <c r="P430" s="210"/>
      <c r="Q430" s="210"/>
      <c r="R430" s="210"/>
      <c r="S430" s="210"/>
      <c r="T430" s="210"/>
      <c r="U430" s="210"/>
      <c r="V430" s="210"/>
      <c r="W430" s="210"/>
      <c r="X430" s="210"/>
      <c r="Y430" s="210"/>
      <c r="Z430" s="210"/>
    </row>
    <row r="431" ht="12.75" customHeight="1">
      <c r="A431" s="625"/>
      <c r="B431" s="625"/>
      <c r="C431" s="625"/>
      <c r="D431" s="627"/>
      <c r="E431" s="210"/>
      <c r="F431" s="210"/>
      <c r="G431" s="210"/>
      <c r="H431" s="210"/>
      <c r="I431" s="627"/>
      <c r="J431" s="210"/>
      <c r="K431" s="210"/>
      <c r="L431" s="210"/>
      <c r="M431" s="628"/>
      <c r="N431" s="210"/>
      <c r="O431" s="210"/>
      <c r="P431" s="210"/>
      <c r="Q431" s="210"/>
      <c r="R431" s="210"/>
      <c r="S431" s="210"/>
      <c r="T431" s="210"/>
      <c r="U431" s="210"/>
      <c r="V431" s="210"/>
      <c r="W431" s="210"/>
      <c r="X431" s="210"/>
      <c r="Y431" s="210"/>
      <c r="Z431" s="210"/>
    </row>
    <row r="432" ht="12.75" customHeight="1">
      <c r="A432" s="625"/>
      <c r="B432" s="625"/>
      <c r="C432" s="625"/>
      <c r="D432" s="627"/>
      <c r="E432" s="210"/>
      <c r="F432" s="210"/>
      <c r="G432" s="210"/>
      <c r="H432" s="210"/>
      <c r="I432" s="627"/>
      <c r="J432" s="210"/>
      <c r="K432" s="210"/>
      <c r="L432" s="210"/>
      <c r="M432" s="628"/>
      <c r="N432" s="210"/>
      <c r="O432" s="210"/>
      <c r="P432" s="210"/>
      <c r="Q432" s="210"/>
      <c r="R432" s="210"/>
      <c r="S432" s="210"/>
      <c r="T432" s="210"/>
      <c r="U432" s="210"/>
      <c r="V432" s="210"/>
      <c r="W432" s="210"/>
      <c r="X432" s="210"/>
      <c r="Y432" s="210"/>
      <c r="Z432" s="210"/>
    </row>
    <row r="433" ht="12.75" customHeight="1">
      <c r="A433" s="625"/>
      <c r="B433" s="625"/>
      <c r="C433" s="625"/>
      <c r="D433" s="627"/>
      <c r="E433" s="210"/>
      <c r="F433" s="210"/>
      <c r="G433" s="210"/>
      <c r="H433" s="210"/>
      <c r="I433" s="627"/>
      <c r="J433" s="210"/>
      <c r="K433" s="210"/>
      <c r="L433" s="210"/>
      <c r="M433" s="628"/>
      <c r="N433" s="210"/>
      <c r="O433" s="210"/>
      <c r="P433" s="210"/>
      <c r="Q433" s="210"/>
      <c r="R433" s="210"/>
      <c r="S433" s="210"/>
      <c r="T433" s="210"/>
      <c r="U433" s="210"/>
      <c r="V433" s="210"/>
      <c r="W433" s="210"/>
      <c r="X433" s="210"/>
      <c r="Y433" s="210"/>
      <c r="Z433" s="210"/>
    </row>
    <row r="434" ht="12.75" customHeight="1">
      <c r="A434" s="625"/>
      <c r="B434" s="625"/>
      <c r="C434" s="625"/>
      <c r="D434" s="627"/>
      <c r="E434" s="210"/>
      <c r="F434" s="210"/>
      <c r="G434" s="210"/>
      <c r="H434" s="210"/>
      <c r="I434" s="627"/>
      <c r="J434" s="210"/>
      <c r="K434" s="210"/>
      <c r="L434" s="210"/>
      <c r="M434" s="628"/>
      <c r="N434" s="210"/>
      <c r="O434" s="210"/>
      <c r="P434" s="210"/>
      <c r="Q434" s="210"/>
      <c r="R434" s="210"/>
      <c r="S434" s="210"/>
      <c r="T434" s="210"/>
      <c r="U434" s="210"/>
      <c r="V434" s="210"/>
      <c r="W434" s="210"/>
      <c r="X434" s="210"/>
      <c r="Y434" s="210"/>
      <c r="Z434" s="210"/>
    </row>
    <row r="435" ht="12.75" customHeight="1">
      <c r="A435" s="625"/>
      <c r="B435" s="625"/>
      <c r="C435" s="625"/>
      <c r="D435" s="627"/>
      <c r="E435" s="210"/>
      <c r="F435" s="210"/>
      <c r="G435" s="210"/>
      <c r="H435" s="210"/>
      <c r="I435" s="627"/>
      <c r="J435" s="210"/>
      <c r="K435" s="210"/>
      <c r="L435" s="210"/>
      <c r="M435" s="628"/>
      <c r="N435" s="210"/>
      <c r="O435" s="210"/>
      <c r="P435" s="210"/>
      <c r="Q435" s="210"/>
      <c r="R435" s="210"/>
      <c r="S435" s="210"/>
      <c r="T435" s="210"/>
      <c r="U435" s="210"/>
      <c r="V435" s="210"/>
      <c r="W435" s="210"/>
      <c r="X435" s="210"/>
      <c r="Y435" s="210"/>
      <c r="Z435" s="210"/>
    </row>
    <row r="436" ht="12.75" customHeight="1">
      <c r="A436" s="625"/>
      <c r="B436" s="625"/>
      <c r="C436" s="625"/>
      <c r="D436" s="627"/>
      <c r="E436" s="210"/>
      <c r="F436" s="210"/>
      <c r="G436" s="210"/>
      <c r="H436" s="210"/>
      <c r="I436" s="627"/>
      <c r="J436" s="210"/>
      <c r="K436" s="210"/>
      <c r="L436" s="210"/>
      <c r="M436" s="628"/>
      <c r="N436" s="210"/>
      <c r="O436" s="210"/>
      <c r="P436" s="210"/>
      <c r="Q436" s="210"/>
      <c r="R436" s="210"/>
      <c r="S436" s="210"/>
      <c r="T436" s="210"/>
      <c r="U436" s="210"/>
      <c r="V436" s="210"/>
      <c r="W436" s="210"/>
      <c r="X436" s="210"/>
      <c r="Y436" s="210"/>
      <c r="Z436" s="210"/>
    </row>
    <row r="437" ht="12.75" customHeight="1">
      <c r="A437" s="625"/>
      <c r="B437" s="625"/>
      <c r="C437" s="625"/>
      <c r="D437" s="627"/>
      <c r="E437" s="210"/>
      <c r="F437" s="210"/>
      <c r="G437" s="210"/>
      <c r="H437" s="210"/>
      <c r="I437" s="627"/>
      <c r="J437" s="210"/>
      <c r="K437" s="210"/>
      <c r="L437" s="210"/>
      <c r="M437" s="628"/>
      <c r="N437" s="210"/>
      <c r="O437" s="210"/>
      <c r="P437" s="210"/>
      <c r="Q437" s="210"/>
      <c r="R437" s="210"/>
      <c r="S437" s="210"/>
      <c r="T437" s="210"/>
      <c r="U437" s="210"/>
      <c r="V437" s="210"/>
      <c r="W437" s="210"/>
      <c r="X437" s="210"/>
      <c r="Y437" s="210"/>
      <c r="Z437" s="210"/>
    </row>
    <row r="438" ht="12.75" customHeight="1">
      <c r="A438" s="625"/>
      <c r="B438" s="625"/>
      <c r="C438" s="625"/>
      <c r="D438" s="627"/>
      <c r="E438" s="210"/>
      <c r="F438" s="210"/>
      <c r="G438" s="210"/>
      <c r="H438" s="210"/>
      <c r="I438" s="627"/>
      <c r="J438" s="210"/>
      <c r="K438" s="210"/>
      <c r="L438" s="210"/>
      <c r="M438" s="628"/>
      <c r="N438" s="210"/>
      <c r="O438" s="210"/>
      <c r="P438" s="210"/>
      <c r="Q438" s="210"/>
      <c r="R438" s="210"/>
      <c r="S438" s="210"/>
      <c r="T438" s="210"/>
      <c r="U438" s="210"/>
      <c r="V438" s="210"/>
      <c r="W438" s="210"/>
      <c r="X438" s="210"/>
      <c r="Y438" s="210"/>
      <c r="Z438" s="210"/>
    </row>
    <row r="439" ht="12.75" customHeight="1">
      <c r="A439" s="625"/>
      <c r="B439" s="625"/>
      <c r="C439" s="625"/>
      <c r="D439" s="627"/>
      <c r="E439" s="210"/>
      <c r="F439" s="210"/>
      <c r="G439" s="210"/>
      <c r="H439" s="210"/>
      <c r="I439" s="627"/>
      <c r="J439" s="210"/>
      <c r="K439" s="210"/>
      <c r="L439" s="210"/>
      <c r="M439" s="628"/>
      <c r="N439" s="210"/>
      <c r="O439" s="210"/>
      <c r="P439" s="210"/>
      <c r="Q439" s="210"/>
      <c r="R439" s="210"/>
      <c r="S439" s="210"/>
      <c r="T439" s="210"/>
      <c r="U439" s="210"/>
      <c r="V439" s="210"/>
      <c r="W439" s="210"/>
      <c r="X439" s="210"/>
      <c r="Y439" s="210"/>
      <c r="Z439" s="210"/>
    </row>
    <row r="440" ht="12.75" customHeight="1">
      <c r="A440" s="625"/>
      <c r="B440" s="625"/>
      <c r="C440" s="625"/>
      <c r="D440" s="627"/>
      <c r="E440" s="210"/>
      <c r="F440" s="210"/>
      <c r="G440" s="210"/>
      <c r="H440" s="210"/>
      <c r="I440" s="627"/>
      <c r="J440" s="210"/>
      <c r="K440" s="210"/>
      <c r="L440" s="210"/>
      <c r="M440" s="628"/>
      <c r="N440" s="210"/>
      <c r="O440" s="210"/>
      <c r="P440" s="210"/>
      <c r="Q440" s="210"/>
      <c r="R440" s="210"/>
      <c r="S440" s="210"/>
      <c r="T440" s="210"/>
      <c r="U440" s="210"/>
      <c r="V440" s="210"/>
      <c r="W440" s="210"/>
      <c r="X440" s="210"/>
      <c r="Y440" s="210"/>
      <c r="Z440" s="210"/>
    </row>
    <row r="441" ht="12.75" customHeight="1">
      <c r="A441" s="625"/>
      <c r="B441" s="625"/>
      <c r="C441" s="625"/>
      <c r="D441" s="627"/>
      <c r="E441" s="210"/>
      <c r="F441" s="210"/>
      <c r="G441" s="210"/>
      <c r="H441" s="210"/>
      <c r="I441" s="627"/>
      <c r="J441" s="210"/>
      <c r="K441" s="210"/>
      <c r="L441" s="210"/>
      <c r="M441" s="628"/>
      <c r="N441" s="210"/>
      <c r="O441" s="210"/>
      <c r="P441" s="210"/>
      <c r="Q441" s="210"/>
      <c r="R441" s="210"/>
      <c r="S441" s="210"/>
      <c r="T441" s="210"/>
      <c r="U441" s="210"/>
      <c r="V441" s="210"/>
      <c r="W441" s="210"/>
      <c r="X441" s="210"/>
      <c r="Y441" s="210"/>
      <c r="Z441" s="210"/>
    </row>
    <row r="442" ht="12.75" customHeight="1">
      <c r="A442" s="625"/>
      <c r="B442" s="625"/>
      <c r="C442" s="625"/>
      <c r="D442" s="627"/>
      <c r="E442" s="210"/>
      <c r="F442" s="210"/>
      <c r="G442" s="210"/>
      <c r="H442" s="210"/>
      <c r="I442" s="627"/>
      <c r="J442" s="210"/>
      <c r="K442" s="210"/>
      <c r="L442" s="210"/>
      <c r="M442" s="628"/>
      <c r="N442" s="210"/>
      <c r="O442" s="210"/>
      <c r="P442" s="210"/>
      <c r="Q442" s="210"/>
      <c r="R442" s="210"/>
      <c r="S442" s="210"/>
      <c r="T442" s="210"/>
      <c r="U442" s="210"/>
      <c r="V442" s="210"/>
      <c r="W442" s="210"/>
      <c r="X442" s="210"/>
      <c r="Y442" s="210"/>
      <c r="Z442" s="210"/>
    </row>
    <row r="443" ht="12.75" customHeight="1">
      <c r="A443" s="625"/>
      <c r="B443" s="625"/>
      <c r="C443" s="625"/>
      <c r="D443" s="627"/>
      <c r="E443" s="210"/>
      <c r="F443" s="210"/>
      <c r="G443" s="210"/>
      <c r="H443" s="210"/>
      <c r="I443" s="627"/>
      <c r="J443" s="210"/>
      <c r="K443" s="210"/>
      <c r="L443" s="210"/>
      <c r="M443" s="628"/>
      <c r="N443" s="210"/>
      <c r="O443" s="210"/>
      <c r="P443" s="210"/>
      <c r="Q443" s="210"/>
      <c r="R443" s="210"/>
      <c r="S443" s="210"/>
      <c r="T443" s="210"/>
      <c r="U443" s="210"/>
      <c r="V443" s="210"/>
      <c r="W443" s="210"/>
      <c r="X443" s="210"/>
      <c r="Y443" s="210"/>
      <c r="Z443" s="210"/>
    </row>
    <row r="444" ht="12.75" customHeight="1">
      <c r="A444" s="625"/>
      <c r="B444" s="625"/>
      <c r="C444" s="625"/>
      <c r="D444" s="627"/>
      <c r="E444" s="210"/>
      <c r="F444" s="210"/>
      <c r="G444" s="210"/>
      <c r="H444" s="210"/>
      <c r="I444" s="627"/>
      <c r="J444" s="210"/>
      <c r="K444" s="210"/>
      <c r="L444" s="210"/>
      <c r="M444" s="628"/>
      <c r="N444" s="210"/>
      <c r="O444" s="210"/>
      <c r="P444" s="210"/>
      <c r="Q444" s="210"/>
      <c r="R444" s="210"/>
      <c r="S444" s="210"/>
      <c r="T444" s="210"/>
      <c r="U444" s="210"/>
      <c r="V444" s="210"/>
      <c r="W444" s="210"/>
      <c r="X444" s="210"/>
      <c r="Y444" s="210"/>
      <c r="Z444" s="210"/>
    </row>
    <row r="445" ht="12.75" customHeight="1">
      <c r="A445" s="625"/>
      <c r="B445" s="625"/>
      <c r="C445" s="625"/>
      <c r="D445" s="627"/>
      <c r="E445" s="210"/>
      <c r="F445" s="210"/>
      <c r="G445" s="210"/>
      <c r="H445" s="210"/>
      <c r="I445" s="627"/>
      <c r="J445" s="210"/>
      <c r="K445" s="210"/>
      <c r="L445" s="210"/>
      <c r="M445" s="628"/>
      <c r="N445" s="210"/>
      <c r="O445" s="210"/>
      <c r="P445" s="210"/>
      <c r="Q445" s="210"/>
      <c r="R445" s="210"/>
      <c r="S445" s="210"/>
      <c r="T445" s="210"/>
      <c r="U445" s="210"/>
      <c r="V445" s="210"/>
      <c r="W445" s="210"/>
      <c r="X445" s="210"/>
      <c r="Y445" s="210"/>
      <c r="Z445" s="210"/>
    </row>
    <row r="446" ht="12.75" customHeight="1">
      <c r="A446" s="625"/>
      <c r="B446" s="625"/>
      <c r="C446" s="625"/>
      <c r="D446" s="627"/>
      <c r="E446" s="210"/>
      <c r="F446" s="210"/>
      <c r="G446" s="210"/>
      <c r="H446" s="210"/>
      <c r="I446" s="627"/>
      <c r="J446" s="210"/>
      <c r="K446" s="210"/>
      <c r="L446" s="210"/>
      <c r="M446" s="628"/>
      <c r="N446" s="210"/>
      <c r="O446" s="210"/>
      <c r="P446" s="210"/>
      <c r="Q446" s="210"/>
      <c r="R446" s="210"/>
      <c r="S446" s="210"/>
      <c r="T446" s="210"/>
      <c r="U446" s="210"/>
      <c r="V446" s="210"/>
      <c r="W446" s="210"/>
      <c r="X446" s="210"/>
      <c r="Y446" s="210"/>
      <c r="Z446" s="210"/>
    </row>
    <row r="447" ht="12.75" customHeight="1">
      <c r="A447" s="625"/>
      <c r="B447" s="625"/>
      <c r="C447" s="625"/>
      <c r="D447" s="627"/>
      <c r="E447" s="210"/>
      <c r="F447" s="210"/>
      <c r="G447" s="210"/>
      <c r="H447" s="210"/>
      <c r="I447" s="627"/>
      <c r="J447" s="210"/>
      <c r="K447" s="210"/>
      <c r="L447" s="210"/>
      <c r="M447" s="628"/>
      <c r="N447" s="210"/>
      <c r="O447" s="210"/>
      <c r="P447" s="210"/>
      <c r="Q447" s="210"/>
      <c r="R447" s="210"/>
      <c r="S447" s="210"/>
      <c r="T447" s="210"/>
      <c r="U447" s="210"/>
      <c r="V447" s="210"/>
      <c r="W447" s="210"/>
      <c r="X447" s="210"/>
      <c r="Y447" s="210"/>
      <c r="Z447" s="210"/>
    </row>
    <row r="448" ht="12.75" customHeight="1">
      <c r="A448" s="625"/>
      <c r="B448" s="625"/>
      <c r="C448" s="625"/>
      <c r="D448" s="627"/>
      <c r="E448" s="210"/>
      <c r="F448" s="210"/>
      <c r="G448" s="210"/>
      <c r="H448" s="210"/>
      <c r="I448" s="627"/>
      <c r="J448" s="210"/>
      <c r="K448" s="210"/>
      <c r="L448" s="210"/>
      <c r="M448" s="628"/>
      <c r="N448" s="210"/>
      <c r="O448" s="210"/>
      <c r="P448" s="210"/>
      <c r="Q448" s="210"/>
      <c r="R448" s="210"/>
      <c r="S448" s="210"/>
      <c r="T448" s="210"/>
      <c r="U448" s="210"/>
      <c r="V448" s="210"/>
      <c r="W448" s="210"/>
      <c r="X448" s="210"/>
      <c r="Y448" s="210"/>
      <c r="Z448" s="210"/>
    </row>
    <row r="449" ht="12.75" customHeight="1">
      <c r="A449" s="625"/>
      <c r="B449" s="625"/>
      <c r="C449" s="625"/>
      <c r="D449" s="627"/>
      <c r="E449" s="210"/>
      <c r="F449" s="210"/>
      <c r="G449" s="210"/>
      <c r="H449" s="210"/>
      <c r="I449" s="627"/>
      <c r="J449" s="210"/>
      <c r="K449" s="210"/>
      <c r="L449" s="210"/>
      <c r="M449" s="628"/>
      <c r="N449" s="210"/>
      <c r="O449" s="210"/>
      <c r="P449" s="210"/>
      <c r="Q449" s="210"/>
      <c r="R449" s="210"/>
      <c r="S449" s="210"/>
      <c r="T449" s="210"/>
      <c r="U449" s="210"/>
      <c r="V449" s="210"/>
      <c r="W449" s="210"/>
      <c r="X449" s="210"/>
      <c r="Y449" s="210"/>
      <c r="Z449" s="210"/>
    </row>
    <row r="450" ht="12.75" customHeight="1">
      <c r="A450" s="625"/>
      <c r="B450" s="625"/>
      <c r="C450" s="625"/>
      <c r="D450" s="627"/>
      <c r="E450" s="210"/>
      <c r="F450" s="210"/>
      <c r="G450" s="210"/>
      <c r="H450" s="210"/>
      <c r="I450" s="627"/>
      <c r="J450" s="210"/>
      <c r="K450" s="210"/>
      <c r="L450" s="210"/>
      <c r="M450" s="628"/>
      <c r="N450" s="210"/>
      <c r="O450" s="210"/>
      <c r="P450" s="210"/>
      <c r="Q450" s="210"/>
      <c r="R450" s="210"/>
      <c r="S450" s="210"/>
      <c r="T450" s="210"/>
      <c r="U450" s="210"/>
      <c r="V450" s="210"/>
      <c r="W450" s="210"/>
      <c r="X450" s="210"/>
      <c r="Y450" s="210"/>
      <c r="Z450" s="210"/>
    </row>
    <row r="451" ht="12.75" customHeight="1">
      <c r="A451" s="625"/>
      <c r="B451" s="625"/>
      <c r="C451" s="625"/>
      <c r="D451" s="627"/>
      <c r="E451" s="210"/>
      <c r="F451" s="210"/>
      <c r="G451" s="210"/>
      <c r="H451" s="210"/>
      <c r="I451" s="627"/>
      <c r="J451" s="210"/>
      <c r="K451" s="210"/>
      <c r="L451" s="210"/>
      <c r="M451" s="628"/>
      <c r="N451" s="210"/>
      <c r="O451" s="210"/>
      <c r="P451" s="210"/>
      <c r="Q451" s="210"/>
      <c r="R451" s="210"/>
      <c r="S451" s="210"/>
      <c r="T451" s="210"/>
      <c r="U451" s="210"/>
      <c r="V451" s="210"/>
      <c r="W451" s="210"/>
      <c r="X451" s="210"/>
      <c r="Y451" s="210"/>
      <c r="Z451" s="210"/>
    </row>
    <row r="452" ht="12.75" customHeight="1">
      <c r="A452" s="625"/>
      <c r="B452" s="625"/>
      <c r="C452" s="625"/>
      <c r="D452" s="627"/>
      <c r="E452" s="210"/>
      <c r="F452" s="210"/>
      <c r="G452" s="210"/>
      <c r="H452" s="210"/>
      <c r="I452" s="627"/>
      <c r="J452" s="210"/>
      <c r="K452" s="210"/>
      <c r="L452" s="210"/>
      <c r="M452" s="628"/>
      <c r="N452" s="210"/>
      <c r="O452" s="210"/>
      <c r="P452" s="210"/>
      <c r="Q452" s="210"/>
      <c r="R452" s="210"/>
      <c r="S452" s="210"/>
      <c r="T452" s="210"/>
      <c r="U452" s="210"/>
      <c r="V452" s="210"/>
      <c r="W452" s="210"/>
      <c r="X452" s="210"/>
      <c r="Y452" s="210"/>
      <c r="Z452" s="210"/>
    </row>
    <row r="453" ht="12.75" customHeight="1">
      <c r="A453" s="625"/>
      <c r="B453" s="625"/>
      <c r="C453" s="625"/>
      <c r="D453" s="627"/>
      <c r="E453" s="210"/>
      <c r="F453" s="210"/>
      <c r="G453" s="210"/>
      <c r="H453" s="210"/>
      <c r="I453" s="627"/>
      <c r="J453" s="210"/>
      <c r="K453" s="210"/>
      <c r="L453" s="210"/>
      <c r="M453" s="628"/>
      <c r="N453" s="210"/>
      <c r="O453" s="210"/>
      <c r="P453" s="210"/>
      <c r="Q453" s="210"/>
      <c r="R453" s="210"/>
      <c r="S453" s="210"/>
      <c r="T453" s="210"/>
      <c r="U453" s="210"/>
      <c r="V453" s="210"/>
      <c r="W453" s="210"/>
      <c r="X453" s="210"/>
      <c r="Y453" s="210"/>
      <c r="Z453" s="210"/>
    </row>
    <row r="454" ht="12.75" customHeight="1">
      <c r="A454" s="625"/>
      <c r="B454" s="625"/>
      <c r="C454" s="625"/>
      <c r="D454" s="627"/>
      <c r="E454" s="210"/>
      <c r="F454" s="210"/>
      <c r="G454" s="210"/>
      <c r="H454" s="210"/>
      <c r="I454" s="627"/>
      <c r="J454" s="210"/>
      <c r="K454" s="210"/>
      <c r="L454" s="210"/>
      <c r="M454" s="628"/>
      <c r="N454" s="210"/>
      <c r="O454" s="210"/>
      <c r="P454" s="210"/>
      <c r="Q454" s="210"/>
      <c r="R454" s="210"/>
      <c r="S454" s="210"/>
      <c r="T454" s="210"/>
      <c r="U454" s="210"/>
      <c r="V454" s="210"/>
      <c r="W454" s="210"/>
      <c r="X454" s="210"/>
      <c r="Y454" s="210"/>
      <c r="Z454" s="210"/>
    </row>
    <row r="455" ht="12.75" customHeight="1">
      <c r="A455" s="625"/>
      <c r="B455" s="625"/>
      <c r="C455" s="625"/>
      <c r="D455" s="627"/>
      <c r="E455" s="210"/>
      <c r="F455" s="210"/>
      <c r="G455" s="210"/>
      <c r="H455" s="210"/>
      <c r="I455" s="627"/>
      <c r="J455" s="210"/>
      <c r="K455" s="210"/>
      <c r="L455" s="210"/>
      <c r="M455" s="628"/>
      <c r="N455" s="210"/>
      <c r="O455" s="210"/>
      <c r="P455" s="210"/>
      <c r="Q455" s="210"/>
      <c r="R455" s="210"/>
      <c r="S455" s="210"/>
      <c r="T455" s="210"/>
      <c r="U455" s="210"/>
      <c r="V455" s="210"/>
      <c r="W455" s="210"/>
      <c r="X455" s="210"/>
      <c r="Y455" s="210"/>
      <c r="Z455" s="210"/>
    </row>
    <row r="456" ht="12.75" customHeight="1">
      <c r="A456" s="625"/>
      <c r="B456" s="625"/>
      <c r="C456" s="625"/>
      <c r="D456" s="627"/>
      <c r="E456" s="210"/>
      <c r="F456" s="210"/>
      <c r="G456" s="210"/>
      <c r="H456" s="210"/>
      <c r="I456" s="627"/>
      <c r="J456" s="210"/>
      <c r="K456" s="210"/>
      <c r="L456" s="210"/>
      <c r="M456" s="628"/>
      <c r="N456" s="210"/>
      <c r="O456" s="210"/>
      <c r="P456" s="210"/>
      <c r="Q456" s="210"/>
      <c r="R456" s="210"/>
      <c r="S456" s="210"/>
      <c r="T456" s="210"/>
      <c r="U456" s="210"/>
      <c r="V456" s="210"/>
      <c r="W456" s="210"/>
      <c r="X456" s="210"/>
      <c r="Y456" s="210"/>
      <c r="Z456" s="210"/>
    </row>
    <row r="457" ht="12.75" customHeight="1">
      <c r="A457" s="625"/>
      <c r="B457" s="625"/>
      <c r="C457" s="625"/>
      <c r="D457" s="627"/>
      <c r="E457" s="210"/>
      <c r="F457" s="210"/>
      <c r="G457" s="210"/>
      <c r="H457" s="210"/>
      <c r="I457" s="627"/>
      <c r="J457" s="210"/>
      <c r="K457" s="210"/>
      <c r="L457" s="210"/>
      <c r="M457" s="628"/>
      <c r="N457" s="210"/>
      <c r="O457" s="210"/>
      <c r="P457" s="210"/>
      <c r="Q457" s="210"/>
      <c r="R457" s="210"/>
      <c r="S457" s="210"/>
      <c r="T457" s="210"/>
      <c r="U457" s="210"/>
      <c r="V457" s="210"/>
      <c r="W457" s="210"/>
      <c r="X457" s="210"/>
      <c r="Y457" s="210"/>
      <c r="Z457" s="210"/>
    </row>
    <row r="458" ht="12.75" customHeight="1">
      <c r="A458" s="625"/>
      <c r="B458" s="625"/>
      <c r="C458" s="625"/>
      <c r="D458" s="627"/>
      <c r="E458" s="210"/>
      <c r="F458" s="210"/>
      <c r="G458" s="210"/>
      <c r="H458" s="210"/>
      <c r="I458" s="627"/>
      <c r="J458" s="210"/>
      <c r="K458" s="210"/>
      <c r="L458" s="210"/>
      <c r="M458" s="628"/>
      <c r="N458" s="210"/>
      <c r="O458" s="210"/>
      <c r="P458" s="210"/>
      <c r="Q458" s="210"/>
      <c r="R458" s="210"/>
      <c r="S458" s="210"/>
      <c r="T458" s="210"/>
      <c r="U458" s="210"/>
      <c r="V458" s="210"/>
      <c r="W458" s="210"/>
      <c r="X458" s="210"/>
      <c r="Y458" s="210"/>
      <c r="Z458" s="210"/>
    </row>
    <row r="459" ht="12.75" customHeight="1">
      <c r="A459" s="625"/>
      <c r="B459" s="625"/>
      <c r="C459" s="625"/>
      <c r="D459" s="627"/>
      <c r="E459" s="210"/>
      <c r="F459" s="210"/>
      <c r="G459" s="210"/>
      <c r="H459" s="210"/>
      <c r="I459" s="627"/>
      <c r="J459" s="210"/>
      <c r="K459" s="210"/>
      <c r="L459" s="210"/>
      <c r="M459" s="628"/>
      <c r="N459" s="210"/>
      <c r="O459" s="210"/>
      <c r="P459" s="210"/>
      <c r="Q459" s="210"/>
      <c r="R459" s="210"/>
      <c r="S459" s="210"/>
      <c r="T459" s="210"/>
      <c r="U459" s="210"/>
      <c r="V459" s="210"/>
      <c r="W459" s="210"/>
      <c r="X459" s="210"/>
      <c r="Y459" s="210"/>
      <c r="Z459" s="210"/>
    </row>
    <row r="460" ht="12.75" customHeight="1">
      <c r="A460" s="625"/>
      <c r="B460" s="625"/>
      <c r="C460" s="625"/>
      <c r="D460" s="627"/>
      <c r="E460" s="210"/>
      <c r="F460" s="210"/>
      <c r="G460" s="210"/>
      <c r="H460" s="210"/>
      <c r="I460" s="627"/>
      <c r="J460" s="210"/>
      <c r="K460" s="210"/>
      <c r="L460" s="210"/>
      <c r="M460" s="628"/>
      <c r="N460" s="210"/>
      <c r="O460" s="210"/>
      <c r="P460" s="210"/>
      <c r="Q460" s="210"/>
      <c r="R460" s="210"/>
      <c r="S460" s="210"/>
      <c r="T460" s="210"/>
      <c r="U460" s="210"/>
      <c r="V460" s="210"/>
      <c r="W460" s="210"/>
      <c r="X460" s="210"/>
      <c r="Y460" s="210"/>
      <c r="Z460" s="210"/>
    </row>
    <row r="461" ht="12.75" customHeight="1">
      <c r="A461" s="625"/>
      <c r="B461" s="625"/>
      <c r="C461" s="625"/>
      <c r="D461" s="627"/>
      <c r="E461" s="210"/>
      <c r="F461" s="210"/>
      <c r="G461" s="210"/>
      <c r="H461" s="210"/>
      <c r="I461" s="627"/>
      <c r="J461" s="210"/>
      <c r="K461" s="210"/>
      <c r="L461" s="210"/>
      <c r="M461" s="628"/>
      <c r="N461" s="210"/>
      <c r="O461" s="210"/>
      <c r="P461" s="210"/>
      <c r="Q461" s="210"/>
      <c r="R461" s="210"/>
      <c r="S461" s="210"/>
      <c r="T461" s="210"/>
      <c r="U461" s="210"/>
      <c r="V461" s="210"/>
      <c r="W461" s="210"/>
      <c r="X461" s="210"/>
      <c r="Y461" s="210"/>
      <c r="Z461" s="210"/>
    </row>
    <row r="462" ht="12.75" customHeight="1">
      <c r="A462" s="625"/>
      <c r="B462" s="625"/>
      <c r="C462" s="625"/>
      <c r="D462" s="627"/>
      <c r="E462" s="210"/>
      <c r="F462" s="210"/>
      <c r="G462" s="210"/>
      <c r="H462" s="210"/>
      <c r="I462" s="627"/>
      <c r="J462" s="210"/>
      <c r="K462" s="210"/>
      <c r="L462" s="210"/>
      <c r="M462" s="628"/>
      <c r="N462" s="210"/>
      <c r="O462" s="210"/>
      <c r="P462" s="210"/>
      <c r="Q462" s="210"/>
      <c r="R462" s="210"/>
      <c r="S462" s="210"/>
      <c r="T462" s="210"/>
      <c r="U462" s="210"/>
      <c r="V462" s="210"/>
      <c r="W462" s="210"/>
      <c r="X462" s="210"/>
      <c r="Y462" s="210"/>
      <c r="Z462" s="210"/>
    </row>
    <row r="463" ht="12.75" customHeight="1">
      <c r="A463" s="625"/>
      <c r="B463" s="625"/>
      <c r="C463" s="625"/>
      <c r="D463" s="627"/>
      <c r="E463" s="210"/>
      <c r="F463" s="210"/>
      <c r="G463" s="210"/>
      <c r="H463" s="210"/>
      <c r="I463" s="627"/>
      <c r="J463" s="210"/>
      <c r="K463" s="210"/>
      <c r="L463" s="210"/>
      <c r="M463" s="628"/>
      <c r="N463" s="210"/>
      <c r="O463" s="210"/>
      <c r="P463" s="210"/>
      <c r="Q463" s="210"/>
      <c r="R463" s="210"/>
      <c r="S463" s="210"/>
      <c r="T463" s="210"/>
      <c r="U463" s="210"/>
      <c r="V463" s="210"/>
      <c r="W463" s="210"/>
      <c r="X463" s="210"/>
      <c r="Y463" s="210"/>
      <c r="Z463" s="210"/>
    </row>
    <row r="464" ht="12.75" customHeight="1">
      <c r="A464" s="625"/>
      <c r="B464" s="625"/>
      <c r="C464" s="625"/>
      <c r="D464" s="627"/>
      <c r="E464" s="210"/>
      <c r="F464" s="210"/>
      <c r="G464" s="210"/>
      <c r="H464" s="210"/>
      <c r="I464" s="627"/>
      <c r="J464" s="210"/>
      <c r="K464" s="210"/>
      <c r="L464" s="210"/>
      <c r="M464" s="628"/>
      <c r="N464" s="210"/>
      <c r="O464" s="210"/>
      <c r="P464" s="210"/>
      <c r="Q464" s="210"/>
      <c r="R464" s="210"/>
      <c r="S464" s="210"/>
      <c r="T464" s="210"/>
      <c r="U464" s="210"/>
      <c r="V464" s="210"/>
      <c r="W464" s="210"/>
      <c r="X464" s="210"/>
      <c r="Y464" s="210"/>
      <c r="Z464" s="210"/>
    </row>
    <row r="465" ht="12.75" customHeight="1">
      <c r="A465" s="625"/>
      <c r="B465" s="625"/>
      <c r="C465" s="625"/>
      <c r="D465" s="627"/>
      <c r="E465" s="210"/>
      <c r="F465" s="210"/>
      <c r="G465" s="210"/>
      <c r="H465" s="210"/>
      <c r="I465" s="627"/>
      <c r="J465" s="210"/>
      <c r="K465" s="210"/>
      <c r="L465" s="210"/>
      <c r="M465" s="628"/>
      <c r="N465" s="210"/>
      <c r="O465" s="210"/>
      <c r="P465" s="210"/>
      <c r="Q465" s="210"/>
      <c r="R465" s="210"/>
      <c r="S465" s="210"/>
      <c r="T465" s="210"/>
      <c r="U465" s="210"/>
      <c r="V465" s="210"/>
      <c r="W465" s="210"/>
      <c r="X465" s="210"/>
      <c r="Y465" s="210"/>
      <c r="Z465" s="210"/>
    </row>
    <row r="466" ht="12.75" customHeight="1">
      <c r="A466" s="625"/>
      <c r="B466" s="625"/>
      <c r="C466" s="625"/>
      <c r="D466" s="627"/>
      <c r="E466" s="210"/>
      <c r="F466" s="210"/>
      <c r="G466" s="210"/>
      <c r="H466" s="210"/>
      <c r="I466" s="627"/>
      <c r="J466" s="210"/>
      <c r="K466" s="210"/>
      <c r="L466" s="210"/>
      <c r="M466" s="628"/>
      <c r="N466" s="210"/>
      <c r="O466" s="210"/>
      <c r="P466" s="210"/>
      <c r="Q466" s="210"/>
      <c r="R466" s="210"/>
      <c r="S466" s="210"/>
      <c r="T466" s="210"/>
      <c r="U466" s="210"/>
      <c r="V466" s="210"/>
      <c r="W466" s="210"/>
      <c r="X466" s="210"/>
      <c r="Y466" s="210"/>
      <c r="Z466" s="210"/>
    </row>
    <row r="467" ht="12.75" customHeight="1">
      <c r="A467" s="625"/>
      <c r="B467" s="625"/>
      <c r="C467" s="625"/>
      <c r="D467" s="627"/>
      <c r="E467" s="210"/>
      <c r="F467" s="210"/>
      <c r="G467" s="210"/>
      <c r="H467" s="210"/>
      <c r="I467" s="627"/>
      <c r="J467" s="210"/>
      <c r="K467" s="210"/>
      <c r="L467" s="210"/>
      <c r="M467" s="628"/>
      <c r="N467" s="210"/>
      <c r="O467" s="210"/>
      <c r="P467" s="210"/>
      <c r="Q467" s="210"/>
      <c r="R467" s="210"/>
      <c r="S467" s="210"/>
      <c r="T467" s="210"/>
      <c r="U467" s="210"/>
      <c r="V467" s="210"/>
      <c r="W467" s="210"/>
      <c r="X467" s="210"/>
      <c r="Y467" s="210"/>
      <c r="Z467" s="210"/>
    </row>
    <row r="468" ht="12.75" customHeight="1">
      <c r="A468" s="625"/>
      <c r="B468" s="625"/>
      <c r="C468" s="625"/>
      <c r="D468" s="627"/>
      <c r="E468" s="210"/>
      <c r="F468" s="210"/>
      <c r="G468" s="210"/>
      <c r="H468" s="210"/>
      <c r="I468" s="627"/>
      <c r="J468" s="210"/>
      <c r="K468" s="210"/>
      <c r="L468" s="210"/>
      <c r="M468" s="628"/>
      <c r="N468" s="210"/>
      <c r="O468" s="210"/>
      <c r="P468" s="210"/>
      <c r="Q468" s="210"/>
      <c r="R468" s="210"/>
      <c r="S468" s="210"/>
      <c r="T468" s="210"/>
      <c r="U468" s="210"/>
      <c r="V468" s="210"/>
      <c r="W468" s="210"/>
      <c r="X468" s="210"/>
      <c r="Y468" s="210"/>
      <c r="Z468" s="210"/>
    </row>
    <row r="469" ht="12.75" customHeight="1">
      <c r="A469" s="625"/>
      <c r="B469" s="625"/>
      <c r="C469" s="625"/>
      <c r="D469" s="627"/>
      <c r="E469" s="210"/>
      <c r="F469" s="210"/>
      <c r="G469" s="210"/>
      <c r="H469" s="210"/>
      <c r="I469" s="627"/>
      <c r="J469" s="210"/>
      <c r="K469" s="210"/>
      <c r="L469" s="210"/>
      <c r="M469" s="628"/>
      <c r="N469" s="210"/>
      <c r="O469" s="210"/>
      <c r="P469" s="210"/>
      <c r="Q469" s="210"/>
      <c r="R469" s="210"/>
      <c r="S469" s="210"/>
      <c r="T469" s="210"/>
      <c r="U469" s="210"/>
      <c r="V469" s="210"/>
      <c r="W469" s="210"/>
      <c r="X469" s="210"/>
      <c r="Y469" s="210"/>
      <c r="Z469" s="210"/>
    </row>
    <row r="470" ht="12.75" customHeight="1">
      <c r="A470" s="625"/>
      <c r="B470" s="625"/>
      <c r="C470" s="625"/>
      <c r="D470" s="627"/>
      <c r="E470" s="210"/>
      <c r="F470" s="210"/>
      <c r="G470" s="210"/>
      <c r="H470" s="210"/>
      <c r="I470" s="627"/>
      <c r="J470" s="210"/>
      <c r="K470" s="210"/>
      <c r="L470" s="210"/>
      <c r="M470" s="628"/>
      <c r="N470" s="210"/>
      <c r="O470" s="210"/>
      <c r="P470" s="210"/>
      <c r="Q470" s="210"/>
      <c r="R470" s="210"/>
      <c r="S470" s="210"/>
      <c r="T470" s="210"/>
      <c r="U470" s="210"/>
      <c r="V470" s="210"/>
      <c r="W470" s="210"/>
      <c r="X470" s="210"/>
      <c r="Y470" s="210"/>
      <c r="Z470" s="210"/>
    </row>
    <row r="471" ht="12.75" customHeight="1">
      <c r="A471" s="625"/>
      <c r="B471" s="625"/>
      <c r="C471" s="625"/>
      <c r="D471" s="627"/>
      <c r="E471" s="210"/>
      <c r="F471" s="210"/>
      <c r="G471" s="210"/>
      <c r="H471" s="210"/>
      <c r="I471" s="627"/>
      <c r="J471" s="210"/>
      <c r="K471" s="210"/>
      <c r="L471" s="210"/>
      <c r="M471" s="628"/>
      <c r="N471" s="210"/>
      <c r="O471" s="210"/>
      <c r="P471" s="210"/>
      <c r="Q471" s="210"/>
      <c r="R471" s="210"/>
      <c r="S471" s="210"/>
      <c r="T471" s="210"/>
      <c r="U471" s="210"/>
      <c r="V471" s="210"/>
      <c r="W471" s="210"/>
      <c r="X471" s="210"/>
      <c r="Y471" s="210"/>
      <c r="Z471" s="210"/>
    </row>
    <row r="472" ht="12.75" customHeight="1">
      <c r="A472" s="625"/>
      <c r="B472" s="625"/>
      <c r="C472" s="625"/>
      <c r="D472" s="627"/>
      <c r="E472" s="210"/>
      <c r="F472" s="210"/>
      <c r="G472" s="210"/>
      <c r="H472" s="210"/>
      <c r="I472" s="627"/>
      <c r="J472" s="210"/>
      <c r="K472" s="210"/>
      <c r="L472" s="210"/>
      <c r="M472" s="628"/>
      <c r="N472" s="210"/>
      <c r="O472" s="210"/>
      <c r="P472" s="210"/>
      <c r="Q472" s="210"/>
      <c r="R472" s="210"/>
      <c r="S472" s="210"/>
      <c r="T472" s="210"/>
      <c r="U472" s="210"/>
      <c r="V472" s="210"/>
      <c r="W472" s="210"/>
      <c r="X472" s="210"/>
      <c r="Y472" s="210"/>
      <c r="Z472" s="210"/>
    </row>
    <row r="473" ht="12.75" customHeight="1">
      <c r="A473" s="625"/>
      <c r="B473" s="625"/>
      <c r="C473" s="625"/>
      <c r="D473" s="627"/>
      <c r="E473" s="210"/>
      <c r="F473" s="210"/>
      <c r="G473" s="210"/>
      <c r="H473" s="210"/>
      <c r="I473" s="627"/>
      <c r="J473" s="210"/>
      <c r="K473" s="210"/>
      <c r="L473" s="210"/>
      <c r="M473" s="628"/>
      <c r="N473" s="210"/>
      <c r="O473" s="210"/>
      <c r="P473" s="210"/>
      <c r="Q473" s="210"/>
      <c r="R473" s="210"/>
      <c r="S473" s="210"/>
      <c r="T473" s="210"/>
      <c r="U473" s="210"/>
      <c r="V473" s="210"/>
      <c r="W473" s="210"/>
      <c r="X473" s="210"/>
      <c r="Y473" s="210"/>
      <c r="Z473" s="210"/>
    </row>
    <row r="474" ht="12.75" customHeight="1">
      <c r="A474" s="625"/>
      <c r="B474" s="625"/>
      <c r="C474" s="625"/>
      <c r="D474" s="627"/>
      <c r="E474" s="210"/>
      <c r="F474" s="210"/>
      <c r="G474" s="210"/>
      <c r="H474" s="210"/>
      <c r="I474" s="627"/>
      <c r="J474" s="210"/>
      <c r="K474" s="210"/>
      <c r="L474" s="210"/>
      <c r="M474" s="628"/>
      <c r="N474" s="210"/>
      <c r="O474" s="210"/>
      <c r="P474" s="210"/>
      <c r="Q474" s="210"/>
      <c r="R474" s="210"/>
      <c r="S474" s="210"/>
      <c r="T474" s="210"/>
      <c r="U474" s="210"/>
      <c r="V474" s="210"/>
      <c r="W474" s="210"/>
      <c r="X474" s="210"/>
      <c r="Y474" s="210"/>
      <c r="Z474" s="210"/>
    </row>
    <row r="475" ht="12.75" customHeight="1">
      <c r="A475" s="625"/>
      <c r="B475" s="625"/>
      <c r="C475" s="625"/>
      <c r="D475" s="627"/>
      <c r="E475" s="210"/>
      <c r="F475" s="210"/>
      <c r="G475" s="210"/>
      <c r="H475" s="210"/>
      <c r="I475" s="627"/>
      <c r="J475" s="210"/>
      <c r="K475" s="210"/>
      <c r="L475" s="210"/>
      <c r="M475" s="628"/>
      <c r="N475" s="210"/>
      <c r="O475" s="210"/>
      <c r="P475" s="210"/>
      <c r="Q475" s="210"/>
      <c r="R475" s="210"/>
      <c r="S475" s="210"/>
      <c r="T475" s="210"/>
      <c r="U475" s="210"/>
      <c r="V475" s="210"/>
      <c r="W475" s="210"/>
      <c r="X475" s="210"/>
      <c r="Y475" s="210"/>
      <c r="Z475" s="210"/>
    </row>
    <row r="476" ht="12.75" customHeight="1">
      <c r="A476" s="625"/>
      <c r="B476" s="625"/>
      <c r="C476" s="625"/>
      <c r="D476" s="627"/>
      <c r="E476" s="210"/>
      <c r="F476" s="210"/>
      <c r="G476" s="210"/>
      <c r="H476" s="210"/>
      <c r="I476" s="627"/>
      <c r="J476" s="210"/>
      <c r="K476" s="210"/>
      <c r="L476" s="210"/>
      <c r="M476" s="628"/>
      <c r="N476" s="210"/>
      <c r="O476" s="210"/>
      <c r="P476" s="210"/>
      <c r="Q476" s="210"/>
      <c r="R476" s="210"/>
      <c r="S476" s="210"/>
      <c r="T476" s="210"/>
      <c r="U476" s="210"/>
      <c r="V476" s="210"/>
      <c r="W476" s="210"/>
      <c r="X476" s="210"/>
      <c r="Y476" s="210"/>
      <c r="Z476" s="210"/>
    </row>
    <row r="477" ht="12.75" customHeight="1">
      <c r="A477" s="625"/>
      <c r="B477" s="625"/>
      <c r="C477" s="625"/>
      <c r="D477" s="627"/>
      <c r="E477" s="210"/>
      <c r="F477" s="210"/>
      <c r="G477" s="210"/>
      <c r="H477" s="210"/>
      <c r="I477" s="627"/>
      <c r="J477" s="210"/>
      <c r="K477" s="210"/>
      <c r="L477" s="210"/>
      <c r="M477" s="628"/>
      <c r="N477" s="210"/>
      <c r="O477" s="210"/>
      <c r="P477" s="210"/>
      <c r="Q477" s="210"/>
      <c r="R477" s="210"/>
      <c r="S477" s="210"/>
      <c r="T477" s="210"/>
      <c r="U477" s="210"/>
      <c r="V477" s="210"/>
      <c r="W477" s="210"/>
      <c r="X477" s="210"/>
      <c r="Y477" s="210"/>
      <c r="Z477" s="210"/>
    </row>
    <row r="478" ht="12.75" customHeight="1">
      <c r="A478" s="625"/>
      <c r="B478" s="625"/>
      <c r="C478" s="625"/>
      <c r="D478" s="627"/>
      <c r="E478" s="210"/>
      <c r="F478" s="210"/>
      <c r="G478" s="210"/>
      <c r="H478" s="210"/>
      <c r="I478" s="627"/>
      <c r="J478" s="210"/>
      <c r="K478" s="210"/>
      <c r="L478" s="210"/>
      <c r="M478" s="628"/>
      <c r="N478" s="210"/>
      <c r="O478" s="210"/>
      <c r="P478" s="210"/>
      <c r="Q478" s="210"/>
      <c r="R478" s="210"/>
      <c r="S478" s="210"/>
      <c r="T478" s="210"/>
      <c r="U478" s="210"/>
      <c r="V478" s="210"/>
      <c r="W478" s="210"/>
      <c r="X478" s="210"/>
      <c r="Y478" s="210"/>
      <c r="Z478" s="210"/>
    </row>
    <row r="479" ht="12.75" customHeight="1">
      <c r="A479" s="625"/>
      <c r="B479" s="625"/>
      <c r="C479" s="625"/>
      <c r="D479" s="627"/>
      <c r="E479" s="210"/>
      <c r="F479" s="210"/>
      <c r="G479" s="210"/>
      <c r="H479" s="210"/>
      <c r="I479" s="627"/>
      <c r="J479" s="210"/>
      <c r="K479" s="210"/>
      <c r="L479" s="210"/>
      <c r="M479" s="628"/>
      <c r="N479" s="210"/>
      <c r="O479" s="210"/>
      <c r="P479" s="210"/>
      <c r="Q479" s="210"/>
      <c r="R479" s="210"/>
      <c r="S479" s="210"/>
      <c r="T479" s="210"/>
      <c r="U479" s="210"/>
      <c r="V479" s="210"/>
      <c r="W479" s="210"/>
      <c r="X479" s="210"/>
      <c r="Y479" s="210"/>
      <c r="Z479" s="210"/>
    </row>
    <row r="480" ht="12.75" customHeight="1">
      <c r="A480" s="625"/>
      <c r="B480" s="625"/>
      <c r="C480" s="625"/>
      <c r="D480" s="627"/>
      <c r="E480" s="210"/>
      <c r="F480" s="210"/>
      <c r="G480" s="210"/>
      <c r="H480" s="210"/>
      <c r="I480" s="627"/>
      <c r="J480" s="210"/>
      <c r="K480" s="210"/>
      <c r="L480" s="210"/>
      <c r="M480" s="628"/>
      <c r="N480" s="210"/>
      <c r="O480" s="210"/>
      <c r="P480" s="210"/>
      <c r="Q480" s="210"/>
      <c r="R480" s="210"/>
      <c r="S480" s="210"/>
      <c r="T480" s="210"/>
      <c r="U480" s="210"/>
      <c r="V480" s="210"/>
      <c r="W480" s="210"/>
      <c r="X480" s="210"/>
      <c r="Y480" s="210"/>
      <c r="Z480" s="210"/>
    </row>
    <row r="481" ht="12.75" customHeight="1">
      <c r="A481" s="625"/>
      <c r="B481" s="625"/>
      <c r="C481" s="625"/>
      <c r="D481" s="627"/>
      <c r="E481" s="210"/>
      <c r="F481" s="210"/>
      <c r="G481" s="210"/>
      <c r="H481" s="210"/>
      <c r="I481" s="627"/>
      <c r="J481" s="210"/>
      <c r="K481" s="210"/>
      <c r="L481" s="210"/>
      <c r="M481" s="628"/>
      <c r="N481" s="210"/>
      <c r="O481" s="210"/>
      <c r="P481" s="210"/>
      <c r="Q481" s="210"/>
      <c r="R481" s="210"/>
      <c r="S481" s="210"/>
      <c r="T481" s="210"/>
      <c r="U481" s="210"/>
      <c r="V481" s="210"/>
      <c r="W481" s="210"/>
      <c r="X481" s="210"/>
      <c r="Y481" s="210"/>
      <c r="Z481" s="210"/>
    </row>
    <row r="482" ht="12.75" customHeight="1">
      <c r="A482" s="625"/>
      <c r="B482" s="625"/>
      <c r="C482" s="625"/>
      <c r="D482" s="627"/>
      <c r="E482" s="210"/>
      <c r="F482" s="210"/>
      <c r="G482" s="210"/>
      <c r="H482" s="210"/>
      <c r="I482" s="627"/>
      <c r="J482" s="210"/>
      <c r="K482" s="210"/>
      <c r="L482" s="210"/>
      <c r="M482" s="628"/>
      <c r="N482" s="210"/>
      <c r="O482" s="210"/>
      <c r="P482" s="210"/>
      <c r="Q482" s="210"/>
      <c r="R482" s="210"/>
      <c r="S482" s="210"/>
      <c r="T482" s="210"/>
      <c r="U482" s="210"/>
      <c r="V482" s="210"/>
      <c r="W482" s="210"/>
      <c r="X482" s="210"/>
      <c r="Y482" s="210"/>
      <c r="Z482" s="210"/>
    </row>
    <row r="483" ht="12.75" customHeight="1">
      <c r="A483" s="625"/>
      <c r="B483" s="625"/>
      <c r="C483" s="625"/>
      <c r="D483" s="627"/>
      <c r="E483" s="210"/>
      <c r="F483" s="210"/>
      <c r="G483" s="210"/>
      <c r="H483" s="210"/>
      <c r="I483" s="627"/>
      <c r="J483" s="210"/>
      <c r="K483" s="210"/>
      <c r="L483" s="210"/>
      <c r="M483" s="628"/>
      <c r="N483" s="210"/>
      <c r="O483" s="210"/>
      <c r="P483" s="210"/>
      <c r="Q483" s="210"/>
      <c r="R483" s="210"/>
      <c r="S483" s="210"/>
      <c r="T483" s="210"/>
      <c r="U483" s="210"/>
      <c r="V483" s="210"/>
      <c r="W483" s="210"/>
      <c r="X483" s="210"/>
      <c r="Y483" s="210"/>
      <c r="Z483" s="210"/>
    </row>
    <row r="484" ht="12.75" customHeight="1">
      <c r="A484" s="625"/>
      <c r="B484" s="625"/>
      <c r="C484" s="625"/>
      <c r="D484" s="627"/>
      <c r="E484" s="210"/>
      <c r="F484" s="210"/>
      <c r="G484" s="210"/>
      <c r="H484" s="210"/>
      <c r="I484" s="627"/>
      <c r="J484" s="210"/>
      <c r="K484" s="210"/>
      <c r="L484" s="210"/>
      <c r="M484" s="628"/>
      <c r="N484" s="210"/>
      <c r="O484" s="210"/>
      <c r="P484" s="210"/>
      <c r="Q484" s="210"/>
      <c r="R484" s="210"/>
      <c r="S484" s="210"/>
      <c r="T484" s="210"/>
      <c r="U484" s="210"/>
      <c r="V484" s="210"/>
      <c r="W484" s="210"/>
      <c r="X484" s="210"/>
      <c r="Y484" s="210"/>
      <c r="Z484" s="210"/>
    </row>
    <row r="485" ht="12.75" customHeight="1">
      <c r="A485" s="625"/>
      <c r="B485" s="625"/>
      <c r="C485" s="625"/>
      <c r="D485" s="627"/>
      <c r="E485" s="210"/>
      <c r="F485" s="210"/>
      <c r="G485" s="210"/>
      <c r="H485" s="210"/>
      <c r="I485" s="627"/>
      <c r="J485" s="210"/>
      <c r="K485" s="210"/>
      <c r="L485" s="210"/>
      <c r="M485" s="628"/>
      <c r="N485" s="210"/>
      <c r="O485" s="210"/>
      <c r="P485" s="210"/>
      <c r="Q485" s="210"/>
      <c r="R485" s="210"/>
      <c r="S485" s="210"/>
      <c r="T485" s="210"/>
      <c r="U485" s="210"/>
      <c r="V485" s="210"/>
      <c r="W485" s="210"/>
      <c r="X485" s="210"/>
      <c r="Y485" s="210"/>
      <c r="Z485" s="210"/>
    </row>
    <row r="486" ht="12.75" customHeight="1">
      <c r="A486" s="625"/>
      <c r="B486" s="625"/>
      <c r="C486" s="625"/>
      <c r="D486" s="627"/>
      <c r="E486" s="210"/>
      <c r="F486" s="210"/>
      <c r="G486" s="210"/>
      <c r="H486" s="210"/>
      <c r="I486" s="627"/>
      <c r="J486" s="210"/>
      <c r="K486" s="210"/>
      <c r="L486" s="210"/>
      <c r="M486" s="628"/>
      <c r="N486" s="210"/>
      <c r="O486" s="210"/>
      <c r="P486" s="210"/>
      <c r="Q486" s="210"/>
      <c r="R486" s="210"/>
      <c r="S486" s="210"/>
      <c r="T486" s="210"/>
      <c r="U486" s="210"/>
      <c r="V486" s="210"/>
      <c r="W486" s="210"/>
      <c r="X486" s="210"/>
      <c r="Y486" s="210"/>
      <c r="Z486" s="210"/>
    </row>
    <row r="487" ht="12.75" customHeight="1">
      <c r="A487" s="625"/>
      <c r="B487" s="625"/>
      <c r="C487" s="625"/>
      <c r="D487" s="627"/>
      <c r="E487" s="210"/>
      <c r="F487" s="210"/>
      <c r="G487" s="210"/>
      <c r="H487" s="210"/>
      <c r="I487" s="627"/>
      <c r="J487" s="210"/>
      <c r="K487" s="210"/>
      <c r="L487" s="210"/>
      <c r="M487" s="628"/>
      <c r="N487" s="210"/>
      <c r="O487" s="210"/>
      <c r="P487" s="210"/>
      <c r="Q487" s="210"/>
      <c r="R487" s="210"/>
      <c r="S487" s="210"/>
      <c r="T487" s="210"/>
      <c r="U487" s="210"/>
      <c r="V487" s="210"/>
      <c r="W487" s="210"/>
      <c r="X487" s="210"/>
      <c r="Y487" s="210"/>
      <c r="Z487" s="210"/>
    </row>
    <row r="488" ht="12.75" customHeight="1">
      <c r="A488" s="625"/>
      <c r="B488" s="625"/>
      <c r="C488" s="625"/>
      <c r="D488" s="627"/>
      <c r="E488" s="210"/>
      <c r="F488" s="210"/>
      <c r="G488" s="210"/>
      <c r="H488" s="210"/>
      <c r="I488" s="627"/>
      <c r="J488" s="210"/>
      <c r="K488" s="210"/>
      <c r="L488" s="210"/>
      <c r="M488" s="628"/>
      <c r="N488" s="210"/>
      <c r="O488" s="210"/>
      <c r="P488" s="210"/>
      <c r="Q488" s="210"/>
      <c r="R488" s="210"/>
      <c r="S488" s="210"/>
      <c r="T488" s="210"/>
      <c r="U488" s="210"/>
      <c r="V488" s="210"/>
      <c r="W488" s="210"/>
      <c r="X488" s="210"/>
      <c r="Y488" s="210"/>
      <c r="Z488" s="210"/>
    </row>
    <row r="489" ht="12.75" customHeight="1">
      <c r="A489" s="625"/>
      <c r="B489" s="625"/>
      <c r="C489" s="625"/>
      <c r="D489" s="627"/>
      <c r="E489" s="210"/>
      <c r="F489" s="210"/>
      <c r="G489" s="210"/>
      <c r="H489" s="210"/>
      <c r="I489" s="627"/>
      <c r="J489" s="210"/>
      <c r="K489" s="210"/>
      <c r="L489" s="210"/>
      <c r="M489" s="628"/>
      <c r="N489" s="210"/>
      <c r="O489" s="210"/>
      <c r="P489" s="210"/>
      <c r="Q489" s="210"/>
      <c r="R489" s="210"/>
      <c r="S489" s="210"/>
      <c r="T489" s="210"/>
      <c r="U489" s="210"/>
      <c r="V489" s="210"/>
      <c r="W489" s="210"/>
      <c r="X489" s="210"/>
      <c r="Y489" s="210"/>
      <c r="Z489" s="210"/>
    </row>
    <row r="490" ht="12.75" customHeight="1">
      <c r="A490" s="625"/>
      <c r="B490" s="625"/>
      <c r="C490" s="625"/>
      <c r="D490" s="627"/>
      <c r="E490" s="210"/>
      <c r="F490" s="210"/>
      <c r="G490" s="210"/>
      <c r="H490" s="210"/>
      <c r="I490" s="627"/>
      <c r="J490" s="210"/>
      <c r="K490" s="210"/>
      <c r="L490" s="210"/>
      <c r="M490" s="628"/>
      <c r="N490" s="210"/>
      <c r="O490" s="210"/>
      <c r="P490" s="210"/>
      <c r="Q490" s="210"/>
      <c r="R490" s="210"/>
      <c r="S490" s="210"/>
      <c r="T490" s="210"/>
      <c r="U490" s="210"/>
      <c r="V490" s="210"/>
      <c r="W490" s="210"/>
      <c r="X490" s="210"/>
      <c r="Y490" s="210"/>
      <c r="Z490" s="210"/>
    </row>
    <row r="491" ht="12.75" customHeight="1">
      <c r="A491" s="625"/>
      <c r="B491" s="625"/>
      <c r="C491" s="625"/>
      <c r="D491" s="627"/>
      <c r="E491" s="210"/>
      <c r="F491" s="210"/>
      <c r="G491" s="210"/>
      <c r="H491" s="210"/>
      <c r="I491" s="627"/>
      <c r="J491" s="210"/>
      <c r="K491" s="210"/>
      <c r="L491" s="210"/>
      <c r="M491" s="628"/>
      <c r="N491" s="210"/>
      <c r="O491" s="210"/>
      <c r="P491" s="210"/>
      <c r="Q491" s="210"/>
      <c r="R491" s="210"/>
      <c r="S491" s="210"/>
      <c r="T491" s="210"/>
      <c r="U491" s="210"/>
      <c r="V491" s="210"/>
      <c r="W491" s="210"/>
      <c r="X491" s="210"/>
      <c r="Y491" s="210"/>
      <c r="Z491" s="210"/>
    </row>
    <row r="492" ht="12.75" customHeight="1">
      <c r="A492" s="625"/>
      <c r="B492" s="625"/>
      <c r="C492" s="625"/>
      <c r="D492" s="627"/>
      <c r="E492" s="210"/>
      <c r="F492" s="210"/>
      <c r="G492" s="210"/>
      <c r="H492" s="210"/>
      <c r="I492" s="627"/>
      <c r="J492" s="210"/>
      <c r="K492" s="210"/>
      <c r="L492" s="210"/>
      <c r="M492" s="628"/>
      <c r="N492" s="210"/>
      <c r="O492" s="210"/>
      <c r="P492" s="210"/>
      <c r="Q492" s="210"/>
      <c r="R492" s="210"/>
      <c r="S492" s="210"/>
      <c r="T492" s="210"/>
      <c r="U492" s="210"/>
      <c r="V492" s="210"/>
      <c r="W492" s="210"/>
      <c r="X492" s="210"/>
      <c r="Y492" s="210"/>
      <c r="Z492" s="210"/>
    </row>
    <row r="493" ht="12.75" customHeight="1">
      <c r="A493" s="625"/>
      <c r="B493" s="625"/>
      <c r="C493" s="625"/>
      <c r="D493" s="627"/>
      <c r="E493" s="210"/>
      <c r="F493" s="210"/>
      <c r="G493" s="210"/>
      <c r="H493" s="210"/>
      <c r="I493" s="627"/>
      <c r="J493" s="210"/>
      <c r="K493" s="210"/>
      <c r="L493" s="210"/>
      <c r="M493" s="628"/>
      <c r="N493" s="210"/>
      <c r="O493" s="210"/>
      <c r="P493" s="210"/>
      <c r="Q493" s="210"/>
      <c r="R493" s="210"/>
      <c r="S493" s="210"/>
      <c r="T493" s="210"/>
      <c r="U493" s="210"/>
      <c r="V493" s="210"/>
      <c r="W493" s="210"/>
      <c r="X493" s="210"/>
      <c r="Y493" s="210"/>
      <c r="Z493" s="210"/>
    </row>
    <row r="494" ht="12.75" customHeight="1">
      <c r="A494" s="625"/>
      <c r="B494" s="625"/>
      <c r="C494" s="625"/>
      <c r="D494" s="627"/>
      <c r="E494" s="210"/>
      <c r="F494" s="210"/>
      <c r="G494" s="210"/>
      <c r="H494" s="210"/>
      <c r="I494" s="627"/>
      <c r="J494" s="210"/>
      <c r="K494" s="210"/>
      <c r="L494" s="210"/>
      <c r="M494" s="628"/>
      <c r="N494" s="210"/>
      <c r="O494" s="210"/>
      <c r="P494" s="210"/>
      <c r="Q494" s="210"/>
      <c r="R494" s="210"/>
      <c r="S494" s="210"/>
      <c r="T494" s="210"/>
      <c r="U494" s="210"/>
      <c r="V494" s="210"/>
      <c r="W494" s="210"/>
      <c r="X494" s="210"/>
      <c r="Y494" s="210"/>
      <c r="Z494" s="210"/>
    </row>
    <row r="495" ht="12.75" customHeight="1">
      <c r="A495" s="625"/>
      <c r="B495" s="625"/>
      <c r="C495" s="625"/>
      <c r="D495" s="627"/>
      <c r="E495" s="210"/>
      <c r="F495" s="210"/>
      <c r="G495" s="210"/>
      <c r="H495" s="210"/>
      <c r="I495" s="627"/>
      <c r="J495" s="210"/>
      <c r="K495" s="210"/>
      <c r="L495" s="210"/>
      <c r="M495" s="628"/>
      <c r="N495" s="210"/>
      <c r="O495" s="210"/>
      <c r="P495" s="210"/>
      <c r="Q495" s="210"/>
      <c r="R495" s="210"/>
      <c r="S495" s="210"/>
      <c r="T495" s="210"/>
      <c r="U495" s="210"/>
      <c r="V495" s="210"/>
      <c r="W495" s="210"/>
      <c r="X495" s="210"/>
      <c r="Y495" s="210"/>
      <c r="Z495" s="210"/>
    </row>
    <row r="496" ht="12.75" customHeight="1">
      <c r="A496" s="625"/>
      <c r="B496" s="625"/>
      <c r="C496" s="625"/>
      <c r="D496" s="627"/>
      <c r="E496" s="210"/>
      <c r="F496" s="210"/>
      <c r="G496" s="210"/>
      <c r="H496" s="210"/>
      <c r="I496" s="627"/>
      <c r="J496" s="210"/>
      <c r="K496" s="210"/>
      <c r="L496" s="210"/>
      <c r="M496" s="628"/>
      <c r="N496" s="210"/>
      <c r="O496" s="210"/>
      <c r="P496" s="210"/>
      <c r="Q496" s="210"/>
      <c r="R496" s="210"/>
      <c r="S496" s="210"/>
      <c r="T496" s="210"/>
      <c r="U496" s="210"/>
      <c r="V496" s="210"/>
      <c r="W496" s="210"/>
      <c r="X496" s="210"/>
      <c r="Y496" s="210"/>
      <c r="Z496" s="210"/>
    </row>
    <row r="497" ht="12.75" customHeight="1">
      <c r="A497" s="625"/>
      <c r="B497" s="625"/>
      <c r="C497" s="625"/>
      <c r="D497" s="627"/>
      <c r="E497" s="210"/>
      <c r="F497" s="210"/>
      <c r="G497" s="210"/>
      <c r="H497" s="210"/>
      <c r="I497" s="627"/>
      <c r="J497" s="210"/>
      <c r="K497" s="210"/>
      <c r="L497" s="210"/>
      <c r="M497" s="628"/>
      <c r="N497" s="210"/>
      <c r="O497" s="210"/>
      <c r="P497" s="210"/>
      <c r="Q497" s="210"/>
      <c r="R497" s="210"/>
      <c r="S497" s="210"/>
      <c r="T497" s="210"/>
      <c r="U497" s="210"/>
      <c r="V497" s="210"/>
      <c r="W497" s="210"/>
      <c r="X497" s="210"/>
      <c r="Y497" s="210"/>
      <c r="Z497" s="210"/>
    </row>
    <row r="498" ht="12.75" customHeight="1">
      <c r="A498" s="625"/>
      <c r="B498" s="625"/>
      <c r="C498" s="625"/>
      <c r="D498" s="627"/>
      <c r="E498" s="210"/>
      <c r="F498" s="210"/>
      <c r="G498" s="210"/>
      <c r="H498" s="210"/>
      <c r="I498" s="627"/>
      <c r="J498" s="210"/>
      <c r="K498" s="210"/>
      <c r="L498" s="210"/>
      <c r="M498" s="628"/>
      <c r="N498" s="210"/>
      <c r="O498" s="210"/>
      <c r="P498" s="210"/>
      <c r="Q498" s="210"/>
      <c r="R498" s="210"/>
      <c r="S498" s="210"/>
      <c r="T498" s="210"/>
      <c r="U498" s="210"/>
      <c r="V498" s="210"/>
      <c r="W498" s="210"/>
      <c r="X498" s="210"/>
      <c r="Y498" s="210"/>
      <c r="Z498" s="210"/>
    </row>
    <row r="499" ht="12.75" customHeight="1">
      <c r="A499" s="625"/>
      <c r="B499" s="625"/>
      <c r="C499" s="625"/>
      <c r="D499" s="627"/>
      <c r="E499" s="210"/>
      <c r="F499" s="210"/>
      <c r="G499" s="210"/>
      <c r="H499" s="210"/>
      <c r="I499" s="627"/>
      <c r="J499" s="210"/>
      <c r="K499" s="210"/>
      <c r="L499" s="210"/>
      <c r="M499" s="628"/>
      <c r="N499" s="210"/>
      <c r="O499" s="210"/>
      <c r="P499" s="210"/>
      <c r="Q499" s="210"/>
      <c r="R499" s="210"/>
      <c r="S499" s="210"/>
      <c r="T499" s="210"/>
      <c r="U499" s="210"/>
      <c r="V499" s="210"/>
      <c r="W499" s="210"/>
      <c r="X499" s="210"/>
      <c r="Y499" s="210"/>
      <c r="Z499" s="210"/>
    </row>
    <row r="500" ht="12.75" customHeight="1">
      <c r="A500" s="625"/>
      <c r="B500" s="625"/>
      <c r="C500" s="625"/>
      <c r="D500" s="627"/>
      <c r="E500" s="210"/>
      <c r="F500" s="210"/>
      <c r="G500" s="210"/>
      <c r="H500" s="210"/>
      <c r="I500" s="627"/>
      <c r="J500" s="210"/>
      <c r="K500" s="210"/>
      <c r="L500" s="210"/>
      <c r="M500" s="628"/>
      <c r="N500" s="210"/>
      <c r="O500" s="210"/>
      <c r="P500" s="210"/>
      <c r="Q500" s="210"/>
      <c r="R500" s="210"/>
      <c r="S500" s="210"/>
      <c r="T500" s="210"/>
      <c r="U500" s="210"/>
      <c r="V500" s="210"/>
      <c r="W500" s="210"/>
      <c r="X500" s="210"/>
      <c r="Y500" s="210"/>
      <c r="Z500" s="210"/>
    </row>
    <row r="501" ht="12.75" customHeight="1">
      <c r="A501" s="625"/>
      <c r="B501" s="625"/>
      <c r="C501" s="625"/>
      <c r="D501" s="627"/>
      <c r="E501" s="210"/>
      <c r="F501" s="210"/>
      <c r="G501" s="210"/>
      <c r="H501" s="210"/>
      <c r="I501" s="627"/>
      <c r="J501" s="210"/>
      <c r="K501" s="210"/>
      <c r="L501" s="210"/>
      <c r="M501" s="628"/>
      <c r="N501" s="210"/>
      <c r="O501" s="210"/>
      <c r="P501" s="210"/>
      <c r="Q501" s="210"/>
      <c r="R501" s="210"/>
      <c r="S501" s="210"/>
      <c r="T501" s="210"/>
      <c r="U501" s="210"/>
      <c r="V501" s="210"/>
      <c r="W501" s="210"/>
      <c r="X501" s="210"/>
      <c r="Y501" s="210"/>
      <c r="Z501" s="210"/>
    </row>
    <row r="502" ht="12.75" customHeight="1">
      <c r="A502" s="625"/>
      <c r="B502" s="625"/>
      <c r="C502" s="625"/>
      <c r="D502" s="627"/>
      <c r="E502" s="210"/>
      <c r="F502" s="210"/>
      <c r="G502" s="210"/>
      <c r="H502" s="210"/>
      <c r="I502" s="627"/>
      <c r="J502" s="210"/>
      <c r="K502" s="210"/>
      <c r="L502" s="210"/>
      <c r="M502" s="628"/>
      <c r="N502" s="210"/>
      <c r="O502" s="210"/>
      <c r="P502" s="210"/>
      <c r="Q502" s="210"/>
      <c r="R502" s="210"/>
      <c r="S502" s="210"/>
      <c r="T502" s="210"/>
      <c r="U502" s="210"/>
      <c r="V502" s="210"/>
      <c r="W502" s="210"/>
      <c r="X502" s="210"/>
      <c r="Y502" s="210"/>
      <c r="Z502" s="210"/>
    </row>
    <row r="503" ht="12.75" customHeight="1">
      <c r="A503" s="625"/>
      <c r="B503" s="625"/>
      <c r="C503" s="625"/>
      <c r="D503" s="627"/>
      <c r="E503" s="210"/>
      <c r="F503" s="210"/>
      <c r="G503" s="210"/>
      <c r="H503" s="210"/>
      <c r="I503" s="627"/>
      <c r="J503" s="210"/>
      <c r="K503" s="210"/>
      <c r="L503" s="210"/>
      <c r="M503" s="628"/>
      <c r="N503" s="210"/>
      <c r="O503" s="210"/>
      <c r="P503" s="210"/>
      <c r="Q503" s="210"/>
      <c r="R503" s="210"/>
      <c r="S503" s="210"/>
      <c r="T503" s="210"/>
      <c r="U503" s="210"/>
      <c r="V503" s="210"/>
      <c r="W503" s="210"/>
      <c r="X503" s="210"/>
      <c r="Y503" s="210"/>
      <c r="Z503" s="210"/>
    </row>
    <row r="504" ht="12.75" customHeight="1">
      <c r="A504" s="625"/>
      <c r="B504" s="625"/>
      <c r="C504" s="625"/>
      <c r="D504" s="627"/>
      <c r="E504" s="210"/>
      <c r="F504" s="210"/>
      <c r="G504" s="210"/>
      <c r="H504" s="210"/>
      <c r="I504" s="627"/>
      <c r="J504" s="210"/>
      <c r="K504" s="210"/>
      <c r="L504" s="210"/>
      <c r="M504" s="628"/>
      <c r="N504" s="210"/>
      <c r="O504" s="210"/>
      <c r="P504" s="210"/>
      <c r="Q504" s="210"/>
      <c r="R504" s="210"/>
      <c r="S504" s="210"/>
      <c r="T504" s="210"/>
      <c r="U504" s="210"/>
      <c r="V504" s="210"/>
      <c r="W504" s="210"/>
      <c r="X504" s="210"/>
      <c r="Y504" s="210"/>
      <c r="Z504" s="210"/>
    </row>
    <row r="505" ht="12.75" customHeight="1">
      <c r="A505" s="625"/>
      <c r="B505" s="625"/>
      <c r="C505" s="625"/>
      <c r="D505" s="627"/>
      <c r="E505" s="210"/>
      <c r="F505" s="210"/>
      <c r="G505" s="210"/>
      <c r="H505" s="210"/>
      <c r="I505" s="627"/>
      <c r="J505" s="210"/>
      <c r="K505" s="210"/>
      <c r="L505" s="210"/>
      <c r="M505" s="628"/>
      <c r="N505" s="210"/>
      <c r="O505" s="210"/>
      <c r="P505" s="210"/>
      <c r="Q505" s="210"/>
      <c r="R505" s="210"/>
      <c r="S505" s="210"/>
      <c r="T505" s="210"/>
      <c r="U505" s="210"/>
      <c r="V505" s="210"/>
      <c r="W505" s="210"/>
      <c r="X505" s="210"/>
      <c r="Y505" s="210"/>
      <c r="Z505" s="210"/>
    </row>
    <row r="506" ht="12.75" customHeight="1">
      <c r="A506" s="625"/>
      <c r="B506" s="625"/>
      <c r="C506" s="625"/>
      <c r="D506" s="627"/>
      <c r="E506" s="210"/>
      <c r="F506" s="210"/>
      <c r="G506" s="210"/>
      <c r="H506" s="210"/>
      <c r="I506" s="627"/>
      <c r="J506" s="210"/>
      <c r="K506" s="210"/>
      <c r="L506" s="210"/>
      <c r="M506" s="628"/>
      <c r="N506" s="210"/>
      <c r="O506" s="210"/>
      <c r="P506" s="210"/>
      <c r="Q506" s="210"/>
      <c r="R506" s="210"/>
      <c r="S506" s="210"/>
      <c r="T506" s="210"/>
      <c r="U506" s="210"/>
      <c r="V506" s="210"/>
      <c r="W506" s="210"/>
      <c r="X506" s="210"/>
      <c r="Y506" s="210"/>
      <c r="Z506" s="210"/>
    </row>
    <row r="507" ht="12.75" customHeight="1">
      <c r="A507" s="625"/>
      <c r="B507" s="625"/>
      <c r="C507" s="625"/>
      <c r="D507" s="627"/>
      <c r="E507" s="210"/>
      <c r="F507" s="210"/>
      <c r="G507" s="210"/>
      <c r="H507" s="210"/>
      <c r="I507" s="627"/>
      <c r="J507" s="210"/>
      <c r="K507" s="210"/>
      <c r="L507" s="210"/>
      <c r="M507" s="628"/>
      <c r="N507" s="210"/>
      <c r="O507" s="210"/>
      <c r="P507" s="210"/>
      <c r="Q507" s="210"/>
      <c r="R507" s="210"/>
      <c r="S507" s="210"/>
      <c r="T507" s="210"/>
      <c r="U507" s="210"/>
      <c r="V507" s="210"/>
      <c r="W507" s="210"/>
      <c r="X507" s="210"/>
      <c r="Y507" s="210"/>
      <c r="Z507" s="210"/>
    </row>
    <row r="508" ht="12.75" customHeight="1">
      <c r="A508" s="625"/>
      <c r="B508" s="625"/>
      <c r="C508" s="625"/>
      <c r="D508" s="627"/>
      <c r="E508" s="210"/>
      <c r="F508" s="210"/>
      <c r="G508" s="210"/>
      <c r="H508" s="210"/>
      <c r="I508" s="627"/>
      <c r="J508" s="210"/>
      <c r="K508" s="210"/>
      <c r="L508" s="210"/>
      <c r="M508" s="628"/>
      <c r="N508" s="210"/>
      <c r="O508" s="210"/>
      <c r="P508" s="210"/>
      <c r="Q508" s="210"/>
      <c r="R508" s="210"/>
      <c r="S508" s="210"/>
      <c r="T508" s="210"/>
      <c r="U508" s="210"/>
      <c r="V508" s="210"/>
      <c r="W508" s="210"/>
      <c r="X508" s="210"/>
      <c r="Y508" s="210"/>
      <c r="Z508" s="210"/>
    </row>
    <row r="509" ht="12.75" customHeight="1">
      <c r="A509" s="625"/>
      <c r="B509" s="625"/>
      <c r="C509" s="625"/>
      <c r="D509" s="627"/>
      <c r="E509" s="210"/>
      <c r="F509" s="210"/>
      <c r="G509" s="210"/>
      <c r="H509" s="210"/>
      <c r="I509" s="627"/>
      <c r="J509" s="210"/>
      <c r="K509" s="210"/>
      <c r="L509" s="210"/>
      <c r="M509" s="628"/>
      <c r="N509" s="210"/>
      <c r="O509" s="210"/>
      <c r="P509" s="210"/>
      <c r="Q509" s="210"/>
      <c r="R509" s="210"/>
      <c r="S509" s="210"/>
      <c r="T509" s="210"/>
      <c r="U509" s="210"/>
      <c r="V509" s="210"/>
      <c r="W509" s="210"/>
      <c r="X509" s="210"/>
      <c r="Y509" s="210"/>
      <c r="Z509" s="210"/>
    </row>
    <row r="510" ht="12.75" customHeight="1">
      <c r="A510" s="625"/>
      <c r="B510" s="625"/>
      <c r="C510" s="625"/>
      <c r="D510" s="627"/>
      <c r="E510" s="210"/>
      <c r="F510" s="210"/>
      <c r="G510" s="210"/>
      <c r="H510" s="210"/>
      <c r="I510" s="627"/>
      <c r="J510" s="210"/>
      <c r="K510" s="210"/>
      <c r="L510" s="210"/>
      <c r="M510" s="628"/>
      <c r="N510" s="210"/>
      <c r="O510" s="210"/>
      <c r="P510" s="210"/>
      <c r="Q510" s="210"/>
      <c r="R510" s="210"/>
      <c r="S510" s="210"/>
      <c r="T510" s="210"/>
      <c r="U510" s="210"/>
      <c r="V510" s="210"/>
      <c r="W510" s="210"/>
      <c r="X510" s="210"/>
      <c r="Y510" s="210"/>
      <c r="Z510" s="210"/>
    </row>
    <row r="511" ht="12.75" customHeight="1">
      <c r="A511" s="625"/>
      <c r="B511" s="625"/>
      <c r="C511" s="625"/>
      <c r="D511" s="627"/>
      <c r="E511" s="210"/>
      <c r="F511" s="210"/>
      <c r="G511" s="210"/>
      <c r="H511" s="210"/>
      <c r="I511" s="627"/>
      <c r="J511" s="210"/>
      <c r="K511" s="210"/>
      <c r="L511" s="210"/>
      <c r="M511" s="628"/>
      <c r="N511" s="210"/>
      <c r="O511" s="210"/>
      <c r="P511" s="210"/>
      <c r="Q511" s="210"/>
      <c r="R511" s="210"/>
      <c r="S511" s="210"/>
      <c r="T511" s="210"/>
      <c r="U511" s="210"/>
      <c r="V511" s="210"/>
      <c r="W511" s="210"/>
      <c r="X511" s="210"/>
      <c r="Y511" s="210"/>
      <c r="Z511" s="210"/>
    </row>
    <row r="512" ht="12.75" customHeight="1">
      <c r="A512" s="625"/>
      <c r="B512" s="625"/>
      <c r="C512" s="625"/>
      <c r="D512" s="627"/>
      <c r="E512" s="210"/>
      <c r="F512" s="210"/>
      <c r="G512" s="210"/>
      <c r="H512" s="210"/>
      <c r="I512" s="627"/>
      <c r="J512" s="210"/>
      <c r="K512" s="210"/>
      <c r="L512" s="210"/>
      <c r="M512" s="628"/>
      <c r="N512" s="210"/>
      <c r="O512" s="210"/>
      <c r="P512" s="210"/>
      <c r="Q512" s="210"/>
      <c r="R512" s="210"/>
      <c r="S512" s="210"/>
      <c r="T512" s="210"/>
      <c r="U512" s="210"/>
      <c r="V512" s="210"/>
      <c r="W512" s="210"/>
      <c r="X512" s="210"/>
      <c r="Y512" s="210"/>
      <c r="Z512" s="210"/>
    </row>
    <row r="513" ht="12.75" customHeight="1">
      <c r="A513" s="625"/>
      <c r="B513" s="625"/>
      <c r="C513" s="625"/>
      <c r="D513" s="627"/>
      <c r="E513" s="210"/>
      <c r="F513" s="210"/>
      <c r="G513" s="210"/>
      <c r="H513" s="210"/>
      <c r="I513" s="627"/>
      <c r="J513" s="210"/>
      <c r="K513" s="210"/>
      <c r="L513" s="210"/>
      <c r="M513" s="628"/>
      <c r="N513" s="210"/>
      <c r="O513" s="210"/>
      <c r="P513" s="210"/>
      <c r="Q513" s="210"/>
      <c r="R513" s="210"/>
      <c r="S513" s="210"/>
      <c r="T513" s="210"/>
      <c r="U513" s="210"/>
      <c r="V513" s="210"/>
      <c r="W513" s="210"/>
      <c r="X513" s="210"/>
      <c r="Y513" s="210"/>
      <c r="Z513" s="210"/>
    </row>
    <row r="514" ht="12.75" customHeight="1">
      <c r="A514" s="625"/>
      <c r="B514" s="625"/>
      <c r="C514" s="625"/>
      <c r="D514" s="627"/>
      <c r="E514" s="210"/>
      <c r="F514" s="210"/>
      <c r="G514" s="210"/>
      <c r="H514" s="210"/>
      <c r="I514" s="627"/>
      <c r="J514" s="210"/>
      <c r="K514" s="210"/>
      <c r="L514" s="210"/>
      <c r="M514" s="628"/>
      <c r="N514" s="210"/>
      <c r="O514" s="210"/>
      <c r="P514" s="210"/>
      <c r="Q514" s="210"/>
      <c r="R514" s="210"/>
      <c r="S514" s="210"/>
      <c r="T514" s="210"/>
      <c r="U514" s="210"/>
      <c r="V514" s="210"/>
      <c r="W514" s="210"/>
      <c r="X514" s="210"/>
      <c r="Y514" s="210"/>
      <c r="Z514" s="210"/>
    </row>
    <row r="515" ht="12.75" customHeight="1">
      <c r="A515" s="625"/>
      <c r="B515" s="625"/>
      <c r="C515" s="625"/>
      <c r="D515" s="627"/>
      <c r="E515" s="210"/>
      <c r="F515" s="210"/>
      <c r="G515" s="210"/>
      <c r="H515" s="210"/>
      <c r="I515" s="627"/>
      <c r="J515" s="210"/>
      <c r="K515" s="210"/>
      <c r="L515" s="210"/>
      <c r="M515" s="628"/>
      <c r="N515" s="210"/>
      <c r="O515" s="210"/>
      <c r="P515" s="210"/>
      <c r="Q515" s="210"/>
      <c r="R515" s="210"/>
      <c r="S515" s="210"/>
      <c r="T515" s="210"/>
      <c r="U515" s="210"/>
      <c r="V515" s="210"/>
      <c r="W515" s="210"/>
      <c r="X515" s="210"/>
      <c r="Y515" s="210"/>
      <c r="Z515" s="210"/>
    </row>
    <row r="516" ht="12.75" customHeight="1">
      <c r="A516" s="625"/>
      <c r="B516" s="625"/>
      <c r="C516" s="625"/>
      <c r="D516" s="627"/>
      <c r="E516" s="210"/>
      <c r="F516" s="210"/>
      <c r="G516" s="210"/>
      <c r="H516" s="210"/>
      <c r="I516" s="627"/>
      <c r="J516" s="210"/>
      <c r="K516" s="210"/>
      <c r="L516" s="210"/>
      <c r="M516" s="628"/>
      <c r="N516" s="210"/>
      <c r="O516" s="210"/>
      <c r="P516" s="210"/>
      <c r="Q516" s="210"/>
      <c r="R516" s="210"/>
      <c r="S516" s="210"/>
      <c r="T516" s="210"/>
      <c r="U516" s="210"/>
      <c r="V516" s="210"/>
      <c r="W516" s="210"/>
      <c r="X516" s="210"/>
      <c r="Y516" s="210"/>
      <c r="Z516" s="210"/>
    </row>
    <row r="517" ht="12.75" customHeight="1">
      <c r="A517" s="625"/>
      <c r="B517" s="625"/>
      <c r="C517" s="625"/>
      <c r="D517" s="627"/>
      <c r="E517" s="210"/>
      <c r="F517" s="210"/>
      <c r="G517" s="210"/>
      <c r="H517" s="210"/>
      <c r="I517" s="627"/>
      <c r="J517" s="210"/>
      <c r="K517" s="210"/>
      <c r="L517" s="210"/>
      <c r="M517" s="628"/>
      <c r="N517" s="210"/>
      <c r="O517" s="210"/>
      <c r="P517" s="210"/>
      <c r="Q517" s="210"/>
      <c r="R517" s="210"/>
      <c r="S517" s="210"/>
      <c r="T517" s="210"/>
      <c r="U517" s="210"/>
      <c r="V517" s="210"/>
      <c r="W517" s="210"/>
      <c r="X517" s="210"/>
      <c r="Y517" s="210"/>
      <c r="Z517" s="210"/>
    </row>
    <row r="518" ht="12.75" customHeight="1">
      <c r="A518" s="625"/>
      <c r="B518" s="625"/>
      <c r="C518" s="625"/>
      <c r="D518" s="627"/>
      <c r="E518" s="210"/>
      <c r="F518" s="210"/>
      <c r="G518" s="210"/>
      <c r="H518" s="210"/>
      <c r="I518" s="627"/>
      <c r="J518" s="210"/>
      <c r="K518" s="210"/>
      <c r="L518" s="210"/>
      <c r="M518" s="628"/>
      <c r="N518" s="210"/>
      <c r="O518" s="210"/>
      <c r="P518" s="210"/>
      <c r="Q518" s="210"/>
      <c r="R518" s="210"/>
      <c r="S518" s="210"/>
      <c r="T518" s="210"/>
      <c r="U518" s="210"/>
      <c r="V518" s="210"/>
      <c r="W518" s="210"/>
      <c r="X518" s="210"/>
      <c r="Y518" s="210"/>
      <c r="Z518" s="210"/>
    </row>
    <row r="519" ht="12.75" customHeight="1">
      <c r="A519" s="625"/>
      <c r="B519" s="625"/>
      <c r="C519" s="625"/>
      <c r="D519" s="627"/>
      <c r="E519" s="210"/>
      <c r="F519" s="210"/>
      <c r="G519" s="210"/>
      <c r="H519" s="210"/>
      <c r="I519" s="627"/>
      <c r="J519" s="210"/>
      <c r="K519" s="210"/>
      <c r="L519" s="210"/>
      <c r="M519" s="628"/>
      <c r="N519" s="210"/>
      <c r="O519" s="210"/>
      <c r="P519" s="210"/>
      <c r="Q519" s="210"/>
      <c r="R519" s="210"/>
      <c r="S519" s="210"/>
      <c r="T519" s="210"/>
      <c r="U519" s="210"/>
      <c r="V519" s="210"/>
      <c r="W519" s="210"/>
      <c r="X519" s="210"/>
      <c r="Y519" s="210"/>
      <c r="Z519" s="210"/>
    </row>
    <row r="520" ht="12.75" customHeight="1">
      <c r="A520" s="625"/>
      <c r="B520" s="625"/>
      <c r="C520" s="625"/>
      <c r="D520" s="627"/>
      <c r="E520" s="210"/>
      <c r="F520" s="210"/>
      <c r="G520" s="210"/>
      <c r="H520" s="210"/>
      <c r="I520" s="627"/>
      <c r="J520" s="210"/>
      <c r="K520" s="210"/>
      <c r="L520" s="210"/>
      <c r="M520" s="628"/>
      <c r="N520" s="210"/>
      <c r="O520" s="210"/>
      <c r="P520" s="210"/>
      <c r="Q520" s="210"/>
      <c r="R520" s="210"/>
      <c r="S520" s="210"/>
      <c r="T520" s="210"/>
      <c r="U520" s="210"/>
      <c r="V520" s="210"/>
      <c r="W520" s="210"/>
      <c r="X520" s="210"/>
      <c r="Y520" s="210"/>
      <c r="Z520" s="210"/>
    </row>
    <row r="521" ht="12.75" customHeight="1">
      <c r="A521" s="625"/>
      <c r="B521" s="625"/>
      <c r="C521" s="625"/>
      <c r="D521" s="627"/>
      <c r="E521" s="210"/>
      <c r="F521" s="210"/>
      <c r="G521" s="210"/>
      <c r="H521" s="210"/>
      <c r="I521" s="627"/>
      <c r="J521" s="210"/>
      <c r="K521" s="210"/>
      <c r="L521" s="210"/>
      <c r="M521" s="628"/>
      <c r="N521" s="210"/>
      <c r="O521" s="210"/>
      <c r="P521" s="210"/>
      <c r="Q521" s="210"/>
      <c r="R521" s="210"/>
      <c r="S521" s="210"/>
      <c r="T521" s="210"/>
      <c r="U521" s="210"/>
      <c r="V521" s="210"/>
      <c r="W521" s="210"/>
      <c r="X521" s="210"/>
      <c r="Y521" s="210"/>
      <c r="Z521" s="210"/>
    </row>
    <row r="522" ht="12.75" customHeight="1">
      <c r="A522" s="625"/>
      <c r="B522" s="625"/>
      <c r="C522" s="625"/>
      <c r="D522" s="627"/>
      <c r="E522" s="210"/>
      <c r="F522" s="210"/>
      <c r="G522" s="210"/>
      <c r="H522" s="210"/>
      <c r="I522" s="627"/>
      <c r="J522" s="210"/>
      <c r="K522" s="210"/>
      <c r="L522" s="210"/>
      <c r="M522" s="628"/>
      <c r="N522" s="210"/>
      <c r="O522" s="210"/>
      <c r="P522" s="210"/>
      <c r="Q522" s="210"/>
      <c r="R522" s="210"/>
      <c r="S522" s="210"/>
      <c r="T522" s="210"/>
      <c r="U522" s="210"/>
      <c r="V522" s="210"/>
      <c r="W522" s="210"/>
      <c r="X522" s="210"/>
      <c r="Y522" s="210"/>
      <c r="Z522" s="210"/>
    </row>
    <row r="523" ht="12.75" customHeight="1">
      <c r="A523" s="625"/>
      <c r="B523" s="625"/>
      <c r="C523" s="625"/>
      <c r="D523" s="627"/>
      <c r="E523" s="210"/>
      <c r="F523" s="210"/>
      <c r="G523" s="210"/>
      <c r="H523" s="210"/>
      <c r="I523" s="627"/>
      <c r="J523" s="210"/>
      <c r="K523" s="210"/>
      <c r="L523" s="210"/>
      <c r="M523" s="628"/>
      <c r="N523" s="210"/>
      <c r="O523" s="210"/>
      <c r="P523" s="210"/>
      <c r="Q523" s="210"/>
      <c r="R523" s="210"/>
      <c r="S523" s="210"/>
      <c r="T523" s="210"/>
      <c r="U523" s="210"/>
      <c r="V523" s="210"/>
      <c r="W523" s="210"/>
      <c r="X523" s="210"/>
      <c r="Y523" s="210"/>
      <c r="Z523" s="210"/>
    </row>
    <row r="524" ht="12.75" customHeight="1">
      <c r="A524" s="625"/>
      <c r="B524" s="625"/>
      <c r="C524" s="625"/>
      <c r="D524" s="627"/>
      <c r="E524" s="210"/>
      <c r="F524" s="210"/>
      <c r="G524" s="210"/>
      <c r="H524" s="210"/>
      <c r="I524" s="627"/>
      <c r="J524" s="210"/>
      <c r="K524" s="210"/>
      <c r="L524" s="210"/>
      <c r="M524" s="628"/>
      <c r="N524" s="210"/>
      <c r="O524" s="210"/>
      <c r="P524" s="210"/>
      <c r="Q524" s="210"/>
      <c r="R524" s="210"/>
      <c r="S524" s="210"/>
      <c r="T524" s="210"/>
      <c r="U524" s="210"/>
      <c r="V524" s="210"/>
      <c r="W524" s="210"/>
      <c r="X524" s="210"/>
      <c r="Y524" s="210"/>
      <c r="Z524" s="210"/>
    </row>
    <row r="525" ht="12.75" customHeight="1">
      <c r="A525" s="625"/>
      <c r="B525" s="625"/>
      <c r="C525" s="625"/>
      <c r="D525" s="627"/>
      <c r="E525" s="210"/>
      <c r="F525" s="210"/>
      <c r="G525" s="210"/>
      <c r="H525" s="210"/>
      <c r="I525" s="627"/>
      <c r="J525" s="210"/>
      <c r="K525" s="210"/>
      <c r="L525" s="210"/>
      <c r="M525" s="628"/>
      <c r="N525" s="210"/>
      <c r="O525" s="210"/>
      <c r="P525" s="210"/>
      <c r="Q525" s="210"/>
      <c r="R525" s="210"/>
      <c r="S525" s="210"/>
      <c r="T525" s="210"/>
      <c r="U525" s="210"/>
      <c r="V525" s="210"/>
      <c r="W525" s="210"/>
      <c r="X525" s="210"/>
      <c r="Y525" s="210"/>
      <c r="Z525" s="210"/>
    </row>
    <row r="526" ht="12.75" customHeight="1">
      <c r="A526" s="625"/>
      <c r="B526" s="625"/>
      <c r="C526" s="625"/>
      <c r="D526" s="627"/>
      <c r="E526" s="210"/>
      <c r="F526" s="210"/>
      <c r="G526" s="210"/>
      <c r="H526" s="210"/>
      <c r="I526" s="627"/>
      <c r="J526" s="210"/>
      <c r="K526" s="210"/>
      <c r="L526" s="210"/>
      <c r="M526" s="628"/>
      <c r="N526" s="210"/>
      <c r="O526" s="210"/>
      <c r="P526" s="210"/>
      <c r="Q526" s="210"/>
      <c r="R526" s="210"/>
      <c r="S526" s="210"/>
      <c r="T526" s="210"/>
      <c r="U526" s="210"/>
      <c r="V526" s="210"/>
      <c r="W526" s="210"/>
      <c r="X526" s="210"/>
      <c r="Y526" s="210"/>
      <c r="Z526" s="210"/>
    </row>
    <row r="527" ht="12.75" customHeight="1">
      <c r="A527" s="625"/>
      <c r="B527" s="625"/>
      <c r="C527" s="625"/>
      <c r="D527" s="627"/>
      <c r="E527" s="210"/>
      <c r="F527" s="210"/>
      <c r="G527" s="210"/>
      <c r="H527" s="210"/>
      <c r="I527" s="627"/>
      <c r="J527" s="210"/>
      <c r="K527" s="210"/>
      <c r="L527" s="210"/>
      <c r="M527" s="628"/>
      <c r="N527" s="210"/>
      <c r="O527" s="210"/>
      <c r="P527" s="210"/>
      <c r="Q527" s="210"/>
      <c r="R527" s="210"/>
      <c r="S527" s="210"/>
      <c r="T527" s="210"/>
      <c r="U527" s="210"/>
      <c r="V527" s="210"/>
      <c r="W527" s="210"/>
      <c r="X527" s="210"/>
      <c r="Y527" s="210"/>
      <c r="Z527" s="210"/>
    </row>
    <row r="528" ht="12.75" customHeight="1">
      <c r="A528" s="625"/>
      <c r="B528" s="625"/>
      <c r="C528" s="625"/>
      <c r="D528" s="627"/>
      <c r="E528" s="210"/>
      <c r="F528" s="210"/>
      <c r="G528" s="210"/>
      <c r="H528" s="210"/>
      <c r="I528" s="627"/>
      <c r="J528" s="210"/>
      <c r="K528" s="210"/>
      <c r="L528" s="210"/>
      <c r="M528" s="628"/>
      <c r="N528" s="210"/>
      <c r="O528" s="210"/>
      <c r="P528" s="210"/>
      <c r="Q528" s="210"/>
      <c r="R528" s="210"/>
      <c r="S528" s="210"/>
      <c r="T528" s="210"/>
      <c r="U528" s="210"/>
      <c r="V528" s="210"/>
      <c r="W528" s="210"/>
      <c r="X528" s="210"/>
      <c r="Y528" s="210"/>
      <c r="Z528" s="210"/>
    </row>
    <row r="529" ht="12.75" customHeight="1">
      <c r="A529" s="625"/>
      <c r="B529" s="625"/>
      <c r="C529" s="625"/>
      <c r="D529" s="627"/>
      <c r="E529" s="210"/>
      <c r="F529" s="210"/>
      <c r="G529" s="210"/>
      <c r="H529" s="210"/>
      <c r="I529" s="627"/>
      <c r="J529" s="210"/>
      <c r="K529" s="210"/>
      <c r="L529" s="210"/>
      <c r="M529" s="628"/>
      <c r="N529" s="210"/>
      <c r="O529" s="210"/>
      <c r="P529" s="210"/>
      <c r="Q529" s="210"/>
      <c r="R529" s="210"/>
      <c r="S529" s="210"/>
      <c r="T529" s="210"/>
      <c r="U529" s="210"/>
      <c r="V529" s="210"/>
      <c r="W529" s="210"/>
      <c r="X529" s="210"/>
      <c r="Y529" s="210"/>
      <c r="Z529" s="210"/>
    </row>
    <row r="530" ht="12.75" customHeight="1">
      <c r="A530" s="625"/>
      <c r="B530" s="625"/>
      <c r="C530" s="625"/>
      <c r="D530" s="627"/>
      <c r="E530" s="210"/>
      <c r="F530" s="210"/>
      <c r="G530" s="210"/>
      <c r="H530" s="210"/>
      <c r="I530" s="627"/>
      <c r="J530" s="210"/>
      <c r="K530" s="210"/>
      <c r="L530" s="210"/>
      <c r="M530" s="628"/>
      <c r="N530" s="210"/>
      <c r="O530" s="210"/>
      <c r="P530" s="210"/>
      <c r="Q530" s="210"/>
      <c r="R530" s="210"/>
      <c r="S530" s="210"/>
      <c r="T530" s="210"/>
      <c r="U530" s="210"/>
      <c r="V530" s="210"/>
      <c r="W530" s="210"/>
      <c r="X530" s="210"/>
      <c r="Y530" s="210"/>
      <c r="Z530" s="210"/>
    </row>
    <row r="531" ht="12.75" customHeight="1">
      <c r="A531" s="625"/>
      <c r="B531" s="625"/>
      <c r="C531" s="625"/>
      <c r="D531" s="627"/>
      <c r="E531" s="210"/>
      <c r="F531" s="210"/>
      <c r="G531" s="210"/>
      <c r="H531" s="210"/>
      <c r="I531" s="627"/>
      <c r="J531" s="210"/>
      <c r="K531" s="210"/>
      <c r="L531" s="210"/>
      <c r="M531" s="628"/>
      <c r="N531" s="210"/>
      <c r="O531" s="210"/>
      <c r="P531" s="210"/>
      <c r="Q531" s="210"/>
      <c r="R531" s="210"/>
      <c r="S531" s="210"/>
      <c r="T531" s="210"/>
      <c r="U531" s="210"/>
      <c r="V531" s="210"/>
      <c r="W531" s="210"/>
      <c r="X531" s="210"/>
      <c r="Y531" s="210"/>
      <c r="Z531" s="210"/>
    </row>
    <row r="532" ht="12.75" customHeight="1">
      <c r="A532" s="625"/>
      <c r="B532" s="625"/>
      <c r="C532" s="625"/>
      <c r="D532" s="627"/>
      <c r="E532" s="210"/>
      <c r="F532" s="210"/>
      <c r="G532" s="210"/>
      <c r="H532" s="210"/>
      <c r="I532" s="627"/>
      <c r="J532" s="210"/>
      <c r="K532" s="210"/>
      <c r="L532" s="210"/>
      <c r="M532" s="628"/>
      <c r="N532" s="210"/>
      <c r="O532" s="210"/>
      <c r="P532" s="210"/>
      <c r="Q532" s="210"/>
      <c r="R532" s="210"/>
      <c r="S532" s="210"/>
      <c r="T532" s="210"/>
      <c r="U532" s="210"/>
      <c r="V532" s="210"/>
      <c r="W532" s="210"/>
      <c r="X532" s="210"/>
      <c r="Y532" s="210"/>
      <c r="Z532" s="210"/>
    </row>
    <row r="533" ht="12.75" customHeight="1">
      <c r="A533" s="625"/>
      <c r="B533" s="625"/>
      <c r="C533" s="625"/>
      <c r="D533" s="627"/>
      <c r="E533" s="210"/>
      <c r="F533" s="210"/>
      <c r="G533" s="210"/>
      <c r="H533" s="210"/>
      <c r="I533" s="627"/>
      <c r="J533" s="210"/>
      <c r="K533" s="210"/>
      <c r="L533" s="210"/>
      <c r="M533" s="628"/>
      <c r="N533" s="210"/>
      <c r="O533" s="210"/>
      <c r="P533" s="210"/>
      <c r="Q533" s="210"/>
      <c r="R533" s="210"/>
      <c r="S533" s="210"/>
      <c r="T533" s="210"/>
      <c r="U533" s="210"/>
      <c r="V533" s="210"/>
      <c r="W533" s="210"/>
      <c r="X533" s="210"/>
      <c r="Y533" s="210"/>
      <c r="Z533" s="210"/>
    </row>
    <row r="534" ht="12.75" customHeight="1">
      <c r="A534" s="625"/>
      <c r="B534" s="625"/>
      <c r="C534" s="625"/>
      <c r="D534" s="627"/>
      <c r="E534" s="210"/>
      <c r="F534" s="210"/>
      <c r="G534" s="210"/>
      <c r="H534" s="210"/>
      <c r="I534" s="627"/>
      <c r="J534" s="210"/>
      <c r="K534" s="210"/>
      <c r="L534" s="210"/>
      <c r="M534" s="628"/>
      <c r="N534" s="210"/>
      <c r="O534" s="210"/>
      <c r="P534" s="210"/>
      <c r="Q534" s="210"/>
      <c r="R534" s="210"/>
      <c r="S534" s="210"/>
      <c r="T534" s="210"/>
      <c r="U534" s="210"/>
      <c r="V534" s="210"/>
      <c r="W534" s="210"/>
      <c r="X534" s="210"/>
      <c r="Y534" s="210"/>
      <c r="Z534" s="210"/>
    </row>
    <row r="535" ht="12.75" customHeight="1">
      <c r="A535" s="625"/>
      <c r="B535" s="625"/>
      <c r="C535" s="625"/>
      <c r="D535" s="627"/>
      <c r="E535" s="210"/>
      <c r="F535" s="210"/>
      <c r="G535" s="210"/>
      <c r="H535" s="210"/>
      <c r="I535" s="627"/>
      <c r="J535" s="210"/>
      <c r="K535" s="210"/>
      <c r="L535" s="210"/>
      <c r="M535" s="628"/>
      <c r="N535" s="210"/>
      <c r="O535" s="210"/>
      <c r="P535" s="210"/>
      <c r="Q535" s="210"/>
      <c r="R535" s="210"/>
      <c r="S535" s="210"/>
      <c r="T535" s="210"/>
      <c r="U535" s="210"/>
      <c r="V535" s="210"/>
      <c r="W535" s="210"/>
      <c r="X535" s="210"/>
      <c r="Y535" s="210"/>
      <c r="Z535" s="210"/>
    </row>
    <row r="536" ht="12.75" customHeight="1">
      <c r="A536" s="625"/>
      <c r="B536" s="625"/>
      <c r="C536" s="625"/>
      <c r="D536" s="627"/>
      <c r="E536" s="210"/>
      <c r="F536" s="210"/>
      <c r="G536" s="210"/>
      <c r="H536" s="210"/>
      <c r="I536" s="627"/>
      <c r="J536" s="210"/>
      <c r="K536" s="210"/>
      <c r="L536" s="210"/>
      <c r="M536" s="628"/>
      <c r="N536" s="210"/>
      <c r="O536" s="210"/>
      <c r="P536" s="210"/>
      <c r="Q536" s="210"/>
      <c r="R536" s="210"/>
      <c r="S536" s="210"/>
      <c r="T536" s="210"/>
      <c r="U536" s="210"/>
      <c r="V536" s="210"/>
      <c r="W536" s="210"/>
      <c r="X536" s="210"/>
      <c r="Y536" s="210"/>
      <c r="Z536" s="210"/>
    </row>
    <row r="537" ht="12.75" customHeight="1">
      <c r="A537" s="625"/>
      <c r="B537" s="625"/>
      <c r="C537" s="625"/>
      <c r="D537" s="627"/>
      <c r="E537" s="210"/>
      <c r="F537" s="210"/>
      <c r="G537" s="210"/>
      <c r="H537" s="210"/>
      <c r="I537" s="627"/>
      <c r="J537" s="210"/>
      <c r="K537" s="210"/>
      <c r="L537" s="210"/>
      <c r="M537" s="628"/>
      <c r="N537" s="210"/>
      <c r="O537" s="210"/>
      <c r="P537" s="210"/>
      <c r="Q537" s="210"/>
      <c r="R537" s="210"/>
      <c r="S537" s="210"/>
      <c r="T537" s="210"/>
      <c r="U537" s="210"/>
      <c r="V537" s="210"/>
      <c r="W537" s="210"/>
      <c r="X537" s="210"/>
      <c r="Y537" s="210"/>
      <c r="Z537" s="210"/>
    </row>
    <row r="538" ht="12.75" customHeight="1">
      <c r="A538" s="625"/>
      <c r="B538" s="625"/>
      <c r="C538" s="625"/>
      <c r="D538" s="627"/>
      <c r="E538" s="210"/>
      <c r="F538" s="210"/>
      <c r="G538" s="210"/>
      <c r="H538" s="210"/>
      <c r="I538" s="627"/>
      <c r="J538" s="210"/>
      <c r="K538" s="210"/>
      <c r="L538" s="210"/>
      <c r="M538" s="628"/>
      <c r="N538" s="210"/>
      <c r="O538" s="210"/>
      <c r="P538" s="210"/>
      <c r="Q538" s="210"/>
      <c r="R538" s="210"/>
      <c r="S538" s="210"/>
      <c r="T538" s="210"/>
      <c r="U538" s="210"/>
      <c r="V538" s="210"/>
      <c r="W538" s="210"/>
      <c r="X538" s="210"/>
      <c r="Y538" s="210"/>
      <c r="Z538" s="210"/>
    </row>
    <row r="539" ht="12.75" customHeight="1">
      <c r="A539" s="625"/>
      <c r="B539" s="625"/>
      <c r="C539" s="625"/>
      <c r="D539" s="627"/>
      <c r="E539" s="210"/>
      <c r="F539" s="210"/>
      <c r="G539" s="210"/>
      <c r="H539" s="210"/>
      <c r="I539" s="627"/>
      <c r="J539" s="210"/>
      <c r="K539" s="210"/>
      <c r="L539" s="210"/>
      <c r="M539" s="628"/>
      <c r="N539" s="210"/>
      <c r="O539" s="210"/>
      <c r="P539" s="210"/>
      <c r="Q539" s="210"/>
      <c r="R539" s="210"/>
      <c r="S539" s="210"/>
      <c r="T539" s="210"/>
      <c r="U539" s="210"/>
      <c r="V539" s="210"/>
      <c r="W539" s="210"/>
      <c r="X539" s="210"/>
      <c r="Y539" s="210"/>
      <c r="Z539" s="210"/>
    </row>
    <row r="540" ht="12.75" customHeight="1">
      <c r="A540" s="625"/>
      <c r="B540" s="625"/>
      <c r="C540" s="625"/>
      <c r="D540" s="627"/>
      <c r="E540" s="210"/>
      <c r="F540" s="210"/>
      <c r="G540" s="210"/>
      <c r="H540" s="210"/>
      <c r="I540" s="627"/>
      <c r="J540" s="210"/>
      <c r="K540" s="210"/>
      <c r="L540" s="210"/>
      <c r="M540" s="628"/>
      <c r="N540" s="210"/>
      <c r="O540" s="210"/>
      <c r="P540" s="210"/>
      <c r="Q540" s="210"/>
      <c r="R540" s="210"/>
      <c r="S540" s="210"/>
      <c r="T540" s="210"/>
      <c r="U540" s="210"/>
      <c r="V540" s="210"/>
      <c r="W540" s="210"/>
      <c r="X540" s="210"/>
      <c r="Y540" s="210"/>
      <c r="Z540" s="210"/>
    </row>
    <row r="541" ht="12.75" customHeight="1">
      <c r="A541" s="625"/>
      <c r="B541" s="625"/>
      <c r="C541" s="625"/>
      <c r="D541" s="627"/>
      <c r="E541" s="210"/>
      <c r="F541" s="210"/>
      <c r="G541" s="210"/>
      <c r="H541" s="210"/>
      <c r="I541" s="627"/>
      <c r="J541" s="210"/>
      <c r="K541" s="210"/>
      <c r="L541" s="210"/>
      <c r="M541" s="628"/>
      <c r="N541" s="210"/>
      <c r="O541" s="210"/>
      <c r="P541" s="210"/>
      <c r="Q541" s="210"/>
      <c r="R541" s="210"/>
      <c r="S541" s="210"/>
      <c r="T541" s="210"/>
      <c r="U541" s="210"/>
      <c r="V541" s="210"/>
      <c r="W541" s="210"/>
      <c r="X541" s="210"/>
      <c r="Y541" s="210"/>
      <c r="Z541" s="210"/>
    </row>
    <row r="542" ht="12.75" customHeight="1">
      <c r="A542" s="625"/>
      <c r="B542" s="625"/>
      <c r="C542" s="625"/>
      <c r="D542" s="627"/>
      <c r="E542" s="210"/>
      <c r="F542" s="210"/>
      <c r="G542" s="210"/>
      <c r="H542" s="210"/>
      <c r="I542" s="627"/>
      <c r="J542" s="210"/>
      <c r="K542" s="210"/>
      <c r="L542" s="210"/>
      <c r="M542" s="628"/>
      <c r="N542" s="210"/>
      <c r="O542" s="210"/>
      <c r="P542" s="210"/>
      <c r="Q542" s="210"/>
      <c r="R542" s="210"/>
      <c r="S542" s="210"/>
      <c r="T542" s="210"/>
      <c r="U542" s="210"/>
      <c r="V542" s="210"/>
      <c r="W542" s="210"/>
      <c r="X542" s="210"/>
      <c r="Y542" s="210"/>
      <c r="Z542" s="210"/>
    </row>
    <row r="543" ht="12.75" customHeight="1">
      <c r="A543" s="625"/>
      <c r="B543" s="625"/>
      <c r="C543" s="625"/>
      <c r="D543" s="627"/>
      <c r="E543" s="210"/>
      <c r="F543" s="210"/>
      <c r="G543" s="210"/>
      <c r="H543" s="210"/>
      <c r="I543" s="627"/>
      <c r="J543" s="210"/>
      <c r="K543" s="210"/>
      <c r="L543" s="210"/>
      <c r="M543" s="628"/>
      <c r="N543" s="210"/>
      <c r="O543" s="210"/>
      <c r="P543" s="210"/>
      <c r="Q543" s="210"/>
      <c r="R543" s="210"/>
      <c r="S543" s="210"/>
      <c r="T543" s="210"/>
      <c r="U543" s="210"/>
      <c r="V543" s="210"/>
      <c r="W543" s="210"/>
      <c r="X543" s="210"/>
      <c r="Y543" s="210"/>
      <c r="Z543" s="210"/>
    </row>
    <row r="544" ht="12.75" customHeight="1">
      <c r="A544" s="625"/>
      <c r="B544" s="625"/>
      <c r="C544" s="625"/>
      <c r="D544" s="627"/>
      <c r="E544" s="210"/>
      <c r="F544" s="210"/>
      <c r="G544" s="210"/>
      <c r="H544" s="210"/>
      <c r="I544" s="627"/>
      <c r="J544" s="210"/>
      <c r="K544" s="210"/>
      <c r="L544" s="210"/>
      <c r="M544" s="628"/>
      <c r="N544" s="210"/>
      <c r="O544" s="210"/>
      <c r="P544" s="210"/>
      <c r="Q544" s="210"/>
      <c r="R544" s="210"/>
      <c r="S544" s="210"/>
      <c r="T544" s="210"/>
      <c r="U544" s="210"/>
      <c r="V544" s="210"/>
      <c r="W544" s="210"/>
      <c r="X544" s="210"/>
      <c r="Y544" s="210"/>
      <c r="Z544" s="210"/>
    </row>
    <row r="545" ht="12.75" customHeight="1">
      <c r="A545" s="625"/>
      <c r="B545" s="625"/>
      <c r="C545" s="625"/>
      <c r="D545" s="627"/>
      <c r="E545" s="210"/>
      <c r="F545" s="210"/>
      <c r="G545" s="210"/>
      <c r="H545" s="210"/>
      <c r="I545" s="627"/>
      <c r="J545" s="210"/>
      <c r="K545" s="210"/>
      <c r="L545" s="210"/>
      <c r="M545" s="628"/>
      <c r="N545" s="210"/>
      <c r="O545" s="210"/>
      <c r="P545" s="210"/>
      <c r="Q545" s="210"/>
      <c r="R545" s="210"/>
      <c r="S545" s="210"/>
      <c r="T545" s="210"/>
      <c r="U545" s="210"/>
      <c r="V545" s="210"/>
      <c r="W545" s="210"/>
      <c r="X545" s="210"/>
      <c r="Y545" s="210"/>
      <c r="Z545" s="210"/>
    </row>
    <row r="546" ht="12.75" customHeight="1">
      <c r="A546" s="625"/>
      <c r="B546" s="625"/>
      <c r="C546" s="625"/>
      <c r="D546" s="627"/>
      <c r="E546" s="210"/>
      <c r="F546" s="210"/>
      <c r="G546" s="210"/>
      <c r="H546" s="210"/>
      <c r="I546" s="627"/>
      <c r="J546" s="210"/>
      <c r="K546" s="210"/>
      <c r="L546" s="210"/>
      <c r="M546" s="628"/>
      <c r="N546" s="210"/>
      <c r="O546" s="210"/>
      <c r="P546" s="210"/>
      <c r="Q546" s="210"/>
      <c r="R546" s="210"/>
      <c r="S546" s="210"/>
      <c r="T546" s="210"/>
      <c r="U546" s="210"/>
      <c r="V546" s="210"/>
      <c r="W546" s="210"/>
      <c r="X546" s="210"/>
      <c r="Y546" s="210"/>
      <c r="Z546" s="210"/>
    </row>
    <row r="547" ht="12.75" customHeight="1">
      <c r="A547" s="625"/>
      <c r="B547" s="625"/>
      <c r="C547" s="625"/>
      <c r="D547" s="627"/>
      <c r="E547" s="210"/>
      <c r="F547" s="210"/>
      <c r="G547" s="210"/>
      <c r="H547" s="210"/>
      <c r="I547" s="627"/>
      <c r="J547" s="210"/>
      <c r="K547" s="210"/>
      <c r="L547" s="210"/>
      <c r="M547" s="628"/>
      <c r="N547" s="210"/>
      <c r="O547" s="210"/>
      <c r="P547" s="210"/>
      <c r="Q547" s="210"/>
      <c r="R547" s="210"/>
      <c r="S547" s="210"/>
      <c r="T547" s="210"/>
      <c r="U547" s="210"/>
      <c r="V547" s="210"/>
      <c r="W547" s="210"/>
      <c r="X547" s="210"/>
      <c r="Y547" s="210"/>
      <c r="Z547" s="210"/>
    </row>
    <row r="548" ht="12.75" customHeight="1">
      <c r="A548" s="625"/>
      <c r="B548" s="625"/>
      <c r="C548" s="625"/>
      <c r="D548" s="627"/>
      <c r="E548" s="210"/>
      <c r="F548" s="210"/>
      <c r="G548" s="210"/>
      <c r="H548" s="210"/>
      <c r="I548" s="627"/>
      <c r="J548" s="210"/>
      <c r="K548" s="210"/>
      <c r="L548" s="210"/>
      <c r="M548" s="628"/>
      <c r="N548" s="210"/>
      <c r="O548" s="210"/>
      <c r="P548" s="210"/>
      <c r="Q548" s="210"/>
      <c r="R548" s="210"/>
      <c r="S548" s="210"/>
      <c r="T548" s="210"/>
      <c r="U548" s="210"/>
      <c r="V548" s="210"/>
      <c r="W548" s="210"/>
      <c r="X548" s="210"/>
      <c r="Y548" s="210"/>
      <c r="Z548" s="210"/>
    </row>
    <row r="549" ht="12.75" customHeight="1">
      <c r="A549" s="625"/>
      <c r="B549" s="625"/>
      <c r="C549" s="625"/>
      <c r="D549" s="627"/>
      <c r="E549" s="210"/>
      <c r="F549" s="210"/>
      <c r="G549" s="210"/>
      <c r="H549" s="210"/>
      <c r="I549" s="627"/>
      <c r="J549" s="210"/>
      <c r="K549" s="210"/>
      <c r="L549" s="210"/>
      <c r="M549" s="628"/>
      <c r="N549" s="210"/>
      <c r="O549" s="210"/>
      <c r="P549" s="210"/>
      <c r="Q549" s="210"/>
      <c r="R549" s="210"/>
      <c r="S549" s="210"/>
      <c r="T549" s="210"/>
      <c r="U549" s="210"/>
      <c r="V549" s="210"/>
      <c r="W549" s="210"/>
      <c r="X549" s="210"/>
      <c r="Y549" s="210"/>
      <c r="Z549" s="210"/>
    </row>
    <row r="550" ht="12.75" customHeight="1">
      <c r="A550" s="625"/>
      <c r="B550" s="625"/>
      <c r="C550" s="625"/>
      <c r="D550" s="627"/>
      <c r="E550" s="210"/>
      <c r="F550" s="210"/>
      <c r="G550" s="210"/>
      <c r="H550" s="210"/>
      <c r="I550" s="627"/>
      <c r="J550" s="210"/>
      <c r="K550" s="210"/>
      <c r="L550" s="210"/>
      <c r="M550" s="628"/>
      <c r="N550" s="210"/>
      <c r="O550" s="210"/>
      <c r="P550" s="210"/>
      <c r="Q550" s="210"/>
      <c r="R550" s="210"/>
      <c r="S550" s="210"/>
      <c r="T550" s="210"/>
      <c r="U550" s="210"/>
      <c r="V550" s="210"/>
      <c r="W550" s="210"/>
      <c r="X550" s="210"/>
      <c r="Y550" s="210"/>
      <c r="Z550" s="210"/>
    </row>
    <row r="551" ht="12.75" customHeight="1">
      <c r="A551" s="625"/>
      <c r="B551" s="625"/>
      <c r="C551" s="625"/>
      <c r="D551" s="627"/>
      <c r="E551" s="210"/>
      <c r="F551" s="210"/>
      <c r="G551" s="210"/>
      <c r="H551" s="210"/>
      <c r="I551" s="627"/>
      <c r="J551" s="210"/>
      <c r="K551" s="210"/>
      <c r="L551" s="210"/>
      <c r="M551" s="628"/>
      <c r="N551" s="210"/>
      <c r="O551" s="210"/>
      <c r="P551" s="210"/>
      <c r="Q551" s="210"/>
      <c r="R551" s="210"/>
      <c r="S551" s="210"/>
      <c r="T551" s="210"/>
      <c r="U551" s="210"/>
      <c r="V551" s="210"/>
      <c r="W551" s="210"/>
      <c r="X551" s="210"/>
      <c r="Y551" s="210"/>
      <c r="Z551" s="210"/>
    </row>
    <row r="552" ht="12.75" customHeight="1">
      <c r="A552" s="625"/>
      <c r="B552" s="625"/>
      <c r="C552" s="625"/>
      <c r="D552" s="627"/>
      <c r="E552" s="210"/>
      <c r="F552" s="210"/>
      <c r="G552" s="210"/>
      <c r="H552" s="210"/>
      <c r="I552" s="627"/>
      <c r="J552" s="210"/>
      <c r="K552" s="210"/>
      <c r="L552" s="210"/>
      <c r="M552" s="628"/>
      <c r="N552" s="210"/>
      <c r="O552" s="210"/>
      <c r="P552" s="210"/>
      <c r="Q552" s="210"/>
      <c r="R552" s="210"/>
      <c r="S552" s="210"/>
      <c r="T552" s="210"/>
      <c r="U552" s="210"/>
      <c r="V552" s="210"/>
      <c r="W552" s="210"/>
      <c r="X552" s="210"/>
      <c r="Y552" s="210"/>
      <c r="Z552" s="210"/>
    </row>
    <row r="553" ht="12.75" customHeight="1">
      <c r="A553" s="625"/>
      <c r="B553" s="625"/>
      <c r="C553" s="625"/>
      <c r="D553" s="627"/>
      <c r="E553" s="210"/>
      <c r="F553" s="210"/>
      <c r="G553" s="210"/>
      <c r="H553" s="210"/>
      <c r="I553" s="627"/>
      <c r="J553" s="210"/>
      <c r="K553" s="210"/>
      <c r="L553" s="210"/>
      <c r="M553" s="628"/>
      <c r="N553" s="210"/>
      <c r="O553" s="210"/>
      <c r="P553" s="210"/>
      <c r="Q553" s="210"/>
      <c r="R553" s="210"/>
      <c r="S553" s="210"/>
      <c r="T553" s="210"/>
      <c r="U553" s="210"/>
      <c r="V553" s="210"/>
      <c r="W553" s="210"/>
      <c r="X553" s="210"/>
      <c r="Y553" s="210"/>
      <c r="Z553" s="210"/>
    </row>
    <row r="554" ht="12.75" customHeight="1">
      <c r="A554" s="625"/>
      <c r="B554" s="625"/>
      <c r="C554" s="625"/>
      <c r="D554" s="627"/>
      <c r="E554" s="210"/>
      <c r="F554" s="210"/>
      <c r="G554" s="210"/>
      <c r="H554" s="210"/>
      <c r="I554" s="627"/>
      <c r="J554" s="210"/>
      <c r="K554" s="210"/>
      <c r="L554" s="210"/>
      <c r="M554" s="628"/>
      <c r="N554" s="210"/>
      <c r="O554" s="210"/>
      <c r="P554" s="210"/>
      <c r="Q554" s="210"/>
      <c r="R554" s="210"/>
      <c r="S554" s="210"/>
      <c r="T554" s="210"/>
      <c r="U554" s="210"/>
      <c r="V554" s="210"/>
      <c r="W554" s="210"/>
      <c r="X554" s="210"/>
      <c r="Y554" s="210"/>
      <c r="Z554" s="210"/>
    </row>
    <row r="555" ht="12.75" customHeight="1">
      <c r="A555" s="625"/>
      <c r="B555" s="625"/>
      <c r="C555" s="625"/>
      <c r="D555" s="627"/>
      <c r="E555" s="210"/>
      <c r="F555" s="210"/>
      <c r="G555" s="210"/>
      <c r="H555" s="210"/>
      <c r="I555" s="627"/>
      <c r="J555" s="210"/>
      <c r="K555" s="210"/>
      <c r="L555" s="210"/>
      <c r="M555" s="628"/>
      <c r="N555" s="210"/>
      <c r="O555" s="210"/>
      <c r="P555" s="210"/>
      <c r="Q555" s="210"/>
      <c r="R555" s="210"/>
      <c r="S555" s="210"/>
      <c r="T555" s="210"/>
      <c r="U555" s="210"/>
      <c r="V555" s="210"/>
      <c r="W555" s="210"/>
      <c r="X555" s="210"/>
      <c r="Y555" s="210"/>
      <c r="Z555" s="210"/>
    </row>
    <row r="556" ht="12.75" customHeight="1">
      <c r="A556" s="625"/>
      <c r="B556" s="625"/>
      <c r="C556" s="625"/>
      <c r="D556" s="627"/>
      <c r="E556" s="210"/>
      <c r="F556" s="210"/>
      <c r="G556" s="210"/>
      <c r="H556" s="210"/>
      <c r="I556" s="627"/>
      <c r="J556" s="210"/>
      <c r="K556" s="210"/>
      <c r="L556" s="210"/>
      <c r="M556" s="628"/>
      <c r="N556" s="210"/>
      <c r="O556" s="210"/>
      <c r="P556" s="210"/>
      <c r="Q556" s="210"/>
      <c r="R556" s="210"/>
      <c r="S556" s="210"/>
      <c r="T556" s="210"/>
      <c r="U556" s="210"/>
      <c r="V556" s="210"/>
      <c r="W556" s="210"/>
      <c r="X556" s="210"/>
      <c r="Y556" s="210"/>
      <c r="Z556" s="210"/>
    </row>
    <row r="557" ht="12.75" customHeight="1">
      <c r="A557" s="625"/>
      <c r="B557" s="625"/>
      <c r="C557" s="625"/>
      <c r="D557" s="627"/>
      <c r="E557" s="210"/>
      <c r="F557" s="210"/>
      <c r="G557" s="210"/>
      <c r="H557" s="210"/>
      <c r="I557" s="627"/>
      <c r="J557" s="210"/>
      <c r="K557" s="210"/>
      <c r="L557" s="210"/>
      <c r="M557" s="628"/>
      <c r="N557" s="210"/>
      <c r="O557" s="210"/>
      <c r="P557" s="210"/>
      <c r="Q557" s="210"/>
      <c r="R557" s="210"/>
      <c r="S557" s="210"/>
      <c r="T557" s="210"/>
      <c r="U557" s="210"/>
      <c r="V557" s="210"/>
      <c r="W557" s="210"/>
      <c r="X557" s="210"/>
      <c r="Y557" s="210"/>
      <c r="Z557" s="210"/>
    </row>
    <row r="558" ht="12.75" customHeight="1">
      <c r="A558" s="625"/>
      <c r="B558" s="625"/>
      <c r="C558" s="625"/>
      <c r="D558" s="627"/>
      <c r="E558" s="210"/>
      <c r="F558" s="210"/>
      <c r="G558" s="210"/>
      <c r="H558" s="210"/>
      <c r="I558" s="627"/>
      <c r="J558" s="210"/>
      <c r="K558" s="210"/>
      <c r="L558" s="210"/>
      <c r="M558" s="628"/>
      <c r="N558" s="210"/>
      <c r="O558" s="210"/>
      <c r="P558" s="210"/>
      <c r="Q558" s="210"/>
      <c r="R558" s="210"/>
      <c r="S558" s="210"/>
      <c r="T558" s="210"/>
      <c r="U558" s="210"/>
      <c r="V558" s="210"/>
      <c r="W558" s="210"/>
      <c r="X558" s="210"/>
      <c r="Y558" s="210"/>
      <c r="Z558" s="210"/>
    </row>
    <row r="559" ht="12.75" customHeight="1">
      <c r="A559" s="625"/>
      <c r="B559" s="625"/>
      <c r="C559" s="625"/>
      <c r="D559" s="627"/>
      <c r="E559" s="210"/>
      <c r="F559" s="210"/>
      <c r="G559" s="210"/>
      <c r="H559" s="210"/>
      <c r="I559" s="627"/>
      <c r="J559" s="210"/>
      <c r="K559" s="210"/>
      <c r="L559" s="210"/>
      <c r="M559" s="628"/>
      <c r="N559" s="210"/>
      <c r="O559" s="210"/>
      <c r="P559" s="210"/>
      <c r="Q559" s="210"/>
      <c r="R559" s="210"/>
      <c r="S559" s="210"/>
      <c r="T559" s="210"/>
      <c r="U559" s="210"/>
      <c r="V559" s="210"/>
      <c r="W559" s="210"/>
      <c r="X559" s="210"/>
      <c r="Y559" s="210"/>
      <c r="Z559" s="210"/>
    </row>
    <row r="560" ht="12.75" customHeight="1">
      <c r="A560" s="625"/>
      <c r="B560" s="625"/>
      <c r="C560" s="625"/>
      <c r="D560" s="627"/>
      <c r="E560" s="210"/>
      <c r="F560" s="210"/>
      <c r="G560" s="210"/>
      <c r="H560" s="210"/>
      <c r="I560" s="627"/>
      <c r="J560" s="210"/>
      <c r="K560" s="210"/>
      <c r="L560" s="210"/>
      <c r="M560" s="628"/>
      <c r="N560" s="210"/>
      <c r="O560" s="210"/>
      <c r="P560" s="210"/>
      <c r="Q560" s="210"/>
      <c r="R560" s="210"/>
      <c r="S560" s="210"/>
      <c r="T560" s="210"/>
      <c r="U560" s="210"/>
      <c r="V560" s="210"/>
      <c r="W560" s="210"/>
      <c r="X560" s="210"/>
      <c r="Y560" s="210"/>
      <c r="Z560" s="210"/>
    </row>
    <row r="561" ht="12.75" customHeight="1">
      <c r="A561" s="625"/>
      <c r="B561" s="625"/>
      <c r="C561" s="625"/>
      <c r="D561" s="627"/>
      <c r="E561" s="210"/>
      <c r="F561" s="210"/>
      <c r="G561" s="210"/>
      <c r="H561" s="210"/>
      <c r="I561" s="627"/>
      <c r="J561" s="210"/>
      <c r="K561" s="210"/>
      <c r="L561" s="210"/>
      <c r="M561" s="628"/>
      <c r="N561" s="210"/>
      <c r="O561" s="210"/>
      <c r="P561" s="210"/>
      <c r="Q561" s="210"/>
      <c r="R561" s="210"/>
      <c r="S561" s="210"/>
      <c r="T561" s="210"/>
      <c r="U561" s="210"/>
      <c r="V561" s="210"/>
      <c r="W561" s="210"/>
      <c r="X561" s="210"/>
      <c r="Y561" s="210"/>
      <c r="Z561" s="210"/>
    </row>
    <row r="562" ht="12.75" customHeight="1">
      <c r="A562" s="625"/>
      <c r="B562" s="625"/>
      <c r="C562" s="625"/>
      <c r="D562" s="627"/>
      <c r="E562" s="210"/>
      <c r="F562" s="210"/>
      <c r="G562" s="210"/>
      <c r="H562" s="210"/>
      <c r="I562" s="627"/>
      <c r="J562" s="210"/>
      <c r="K562" s="210"/>
      <c r="L562" s="210"/>
      <c r="M562" s="628"/>
      <c r="N562" s="210"/>
      <c r="O562" s="210"/>
      <c r="P562" s="210"/>
      <c r="Q562" s="210"/>
      <c r="R562" s="210"/>
      <c r="S562" s="210"/>
      <c r="T562" s="210"/>
      <c r="U562" s="210"/>
      <c r="V562" s="210"/>
      <c r="W562" s="210"/>
      <c r="X562" s="210"/>
      <c r="Y562" s="210"/>
      <c r="Z562" s="210"/>
    </row>
    <row r="563" ht="12.75" customHeight="1">
      <c r="A563" s="625"/>
      <c r="B563" s="625"/>
      <c r="C563" s="625"/>
      <c r="D563" s="627"/>
      <c r="E563" s="210"/>
      <c r="F563" s="210"/>
      <c r="G563" s="210"/>
      <c r="H563" s="210"/>
      <c r="I563" s="627"/>
      <c r="J563" s="210"/>
      <c r="K563" s="210"/>
      <c r="L563" s="210"/>
      <c r="M563" s="628"/>
      <c r="N563" s="210"/>
      <c r="O563" s="210"/>
      <c r="P563" s="210"/>
      <c r="Q563" s="210"/>
      <c r="R563" s="210"/>
      <c r="S563" s="210"/>
      <c r="T563" s="210"/>
      <c r="U563" s="210"/>
      <c r="V563" s="210"/>
      <c r="W563" s="210"/>
      <c r="X563" s="210"/>
      <c r="Y563" s="210"/>
      <c r="Z563" s="210"/>
    </row>
    <row r="564" ht="12.75" customHeight="1">
      <c r="A564" s="625"/>
      <c r="B564" s="625"/>
      <c r="C564" s="625"/>
      <c r="D564" s="627"/>
      <c r="E564" s="210"/>
      <c r="F564" s="210"/>
      <c r="G564" s="210"/>
      <c r="H564" s="210"/>
      <c r="I564" s="627"/>
      <c r="J564" s="210"/>
      <c r="K564" s="210"/>
      <c r="L564" s="210"/>
      <c r="M564" s="628"/>
      <c r="N564" s="210"/>
      <c r="O564" s="210"/>
      <c r="P564" s="210"/>
      <c r="Q564" s="210"/>
      <c r="R564" s="210"/>
      <c r="S564" s="210"/>
      <c r="T564" s="210"/>
      <c r="U564" s="210"/>
      <c r="V564" s="210"/>
      <c r="W564" s="210"/>
      <c r="X564" s="210"/>
      <c r="Y564" s="210"/>
      <c r="Z564" s="210"/>
    </row>
    <row r="565" ht="12.75" customHeight="1">
      <c r="A565" s="625"/>
      <c r="B565" s="625"/>
      <c r="C565" s="625"/>
      <c r="D565" s="627"/>
      <c r="E565" s="210"/>
      <c r="F565" s="210"/>
      <c r="G565" s="210"/>
      <c r="H565" s="210"/>
      <c r="I565" s="627"/>
      <c r="J565" s="210"/>
      <c r="K565" s="210"/>
      <c r="L565" s="210"/>
      <c r="M565" s="628"/>
      <c r="N565" s="210"/>
      <c r="O565" s="210"/>
      <c r="P565" s="210"/>
      <c r="Q565" s="210"/>
      <c r="R565" s="210"/>
      <c r="S565" s="210"/>
      <c r="T565" s="210"/>
      <c r="U565" s="210"/>
      <c r="V565" s="210"/>
      <c r="W565" s="210"/>
      <c r="X565" s="210"/>
      <c r="Y565" s="210"/>
      <c r="Z565" s="210"/>
    </row>
    <row r="566" ht="12.75" customHeight="1">
      <c r="A566" s="625"/>
      <c r="B566" s="625"/>
      <c r="C566" s="625"/>
      <c r="D566" s="627"/>
      <c r="E566" s="210"/>
      <c r="F566" s="210"/>
      <c r="G566" s="210"/>
      <c r="H566" s="210"/>
      <c r="I566" s="627"/>
      <c r="J566" s="210"/>
      <c r="K566" s="210"/>
      <c r="L566" s="210"/>
      <c r="M566" s="628"/>
      <c r="N566" s="210"/>
      <c r="O566" s="210"/>
      <c r="P566" s="210"/>
      <c r="Q566" s="210"/>
      <c r="R566" s="210"/>
      <c r="S566" s="210"/>
      <c r="T566" s="210"/>
      <c r="U566" s="210"/>
      <c r="V566" s="210"/>
      <c r="W566" s="210"/>
      <c r="X566" s="210"/>
      <c r="Y566" s="210"/>
      <c r="Z566" s="210"/>
    </row>
    <row r="567" ht="12.75" customHeight="1">
      <c r="A567" s="625"/>
      <c r="B567" s="625"/>
      <c r="C567" s="625"/>
      <c r="D567" s="627"/>
      <c r="E567" s="210"/>
      <c r="F567" s="210"/>
      <c r="G567" s="210"/>
      <c r="H567" s="210"/>
      <c r="I567" s="627"/>
      <c r="J567" s="210"/>
      <c r="K567" s="210"/>
      <c r="L567" s="210"/>
      <c r="M567" s="628"/>
      <c r="N567" s="210"/>
      <c r="O567" s="210"/>
      <c r="P567" s="210"/>
      <c r="Q567" s="210"/>
      <c r="R567" s="210"/>
      <c r="S567" s="210"/>
      <c r="T567" s="210"/>
      <c r="U567" s="210"/>
      <c r="V567" s="210"/>
      <c r="W567" s="210"/>
      <c r="X567" s="210"/>
      <c r="Y567" s="210"/>
      <c r="Z567" s="210"/>
    </row>
    <row r="568" ht="12.75" customHeight="1">
      <c r="A568" s="625"/>
      <c r="B568" s="625"/>
      <c r="C568" s="625"/>
      <c r="D568" s="627"/>
      <c r="E568" s="210"/>
      <c r="F568" s="210"/>
      <c r="G568" s="210"/>
      <c r="H568" s="210"/>
      <c r="I568" s="627"/>
      <c r="J568" s="210"/>
      <c r="K568" s="210"/>
      <c r="L568" s="210"/>
      <c r="M568" s="628"/>
      <c r="N568" s="210"/>
      <c r="O568" s="210"/>
      <c r="P568" s="210"/>
      <c r="Q568" s="210"/>
      <c r="R568" s="210"/>
      <c r="S568" s="210"/>
      <c r="T568" s="210"/>
      <c r="U568" s="210"/>
      <c r="V568" s="210"/>
      <c r="W568" s="210"/>
      <c r="X568" s="210"/>
      <c r="Y568" s="210"/>
      <c r="Z568" s="210"/>
    </row>
    <row r="569" ht="12.75" customHeight="1">
      <c r="A569" s="625"/>
      <c r="B569" s="625"/>
      <c r="C569" s="625"/>
      <c r="D569" s="627"/>
      <c r="E569" s="210"/>
      <c r="F569" s="210"/>
      <c r="G569" s="210"/>
      <c r="H569" s="210"/>
      <c r="I569" s="627"/>
      <c r="J569" s="210"/>
      <c r="K569" s="210"/>
      <c r="L569" s="210"/>
      <c r="M569" s="628"/>
      <c r="N569" s="210"/>
      <c r="O569" s="210"/>
      <c r="P569" s="210"/>
      <c r="Q569" s="210"/>
      <c r="R569" s="210"/>
      <c r="S569" s="210"/>
      <c r="T569" s="210"/>
      <c r="U569" s="210"/>
      <c r="V569" s="210"/>
      <c r="W569" s="210"/>
      <c r="X569" s="210"/>
      <c r="Y569" s="210"/>
      <c r="Z569" s="210"/>
    </row>
    <row r="570" ht="12.75" customHeight="1">
      <c r="A570" s="625"/>
      <c r="B570" s="625"/>
      <c r="C570" s="625"/>
      <c r="D570" s="627"/>
      <c r="E570" s="210"/>
      <c r="F570" s="210"/>
      <c r="G570" s="210"/>
      <c r="H570" s="210"/>
      <c r="I570" s="627"/>
      <c r="J570" s="210"/>
      <c r="K570" s="210"/>
      <c r="L570" s="210"/>
      <c r="M570" s="628"/>
      <c r="N570" s="210"/>
      <c r="O570" s="210"/>
      <c r="P570" s="210"/>
      <c r="Q570" s="210"/>
      <c r="R570" s="210"/>
      <c r="S570" s="210"/>
      <c r="T570" s="210"/>
      <c r="U570" s="210"/>
      <c r="V570" s="210"/>
      <c r="W570" s="210"/>
      <c r="X570" s="210"/>
      <c r="Y570" s="210"/>
      <c r="Z570" s="210"/>
    </row>
    <row r="571" ht="12.75" customHeight="1">
      <c r="A571" s="625"/>
      <c r="B571" s="625"/>
      <c r="C571" s="625"/>
      <c r="D571" s="627"/>
      <c r="E571" s="210"/>
      <c r="F571" s="210"/>
      <c r="G571" s="210"/>
      <c r="H571" s="210"/>
      <c r="I571" s="627"/>
      <c r="J571" s="210"/>
      <c r="K571" s="210"/>
      <c r="L571" s="210"/>
      <c r="M571" s="628"/>
      <c r="N571" s="210"/>
      <c r="O571" s="210"/>
      <c r="P571" s="210"/>
      <c r="Q571" s="210"/>
      <c r="R571" s="210"/>
      <c r="S571" s="210"/>
      <c r="T571" s="210"/>
      <c r="U571" s="210"/>
      <c r="V571" s="210"/>
      <c r="W571" s="210"/>
      <c r="X571" s="210"/>
      <c r="Y571" s="210"/>
      <c r="Z571" s="210"/>
    </row>
    <row r="572" ht="12.75" customHeight="1">
      <c r="A572" s="625"/>
      <c r="B572" s="625"/>
      <c r="C572" s="625"/>
      <c r="D572" s="627"/>
      <c r="E572" s="210"/>
      <c r="F572" s="210"/>
      <c r="G572" s="210"/>
      <c r="H572" s="210"/>
      <c r="I572" s="627"/>
      <c r="J572" s="210"/>
      <c r="K572" s="210"/>
      <c r="L572" s="210"/>
      <c r="M572" s="628"/>
      <c r="N572" s="210"/>
      <c r="O572" s="210"/>
      <c r="P572" s="210"/>
      <c r="Q572" s="210"/>
      <c r="R572" s="210"/>
      <c r="S572" s="210"/>
      <c r="T572" s="210"/>
      <c r="U572" s="210"/>
      <c r="V572" s="210"/>
      <c r="W572" s="210"/>
      <c r="X572" s="210"/>
      <c r="Y572" s="210"/>
      <c r="Z572" s="210"/>
    </row>
    <row r="573" ht="12.75" customHeight="1">
      <c r="A573" s="625"/>
      <c r="B573" s="625"/>
      <c r="C573" s="625"/>
      <c r="D573" s="627"/>
      <c r="E573" s="210"/>
      <c r="F573" s="210"/>
      <c r="G573" s="210"/>
      <c r="H573" s="210"/>
      <c r="I573" s="627"/>
      <c r="J573" s="210"/>
      <c r="K573" s="210"/>
      <c r="L573" s="210"/>
      <c r="M573" s="628"/>
      <c r="N573" s="210"/>
      <c r="O573" s="210"/>
      <c r="P573" s="210"/>
      <c r="Q573" s="210"/>
      <c r="R573" s="210"/>
      <c r="S573" s="210"/>
      <c r="T573" s="210"/>
      <c r="U573" s="210"/>
      <c r="V573" s="210"/>
      <c r="W573" s="210"/>
      <c r="X573" s="210"/>
      <c r="Y573" s="210"/>
      <c r="Z573" s="210"/>
    </row>
    <row r="574" ht="12.75" customHeight="1">
      <c r="A574" s="625"/>
      <c r="B574" s="625"/>
      <c r="C574" s="625"/>
      <c r="D574" s="627"/>
      <c r="E574" s="210"/>
      <c r="F574" s="210"/>
      <c r="G574" s="210"/>
      <c r="H574" s="210"/>
      <c r="I574" s="627"/>
      <c r="J574" s="210"/>
      <c r="K574" s="210"/>
      <c r="L574" s="210"/>
      <c r="M574" s="628"/>
      <c r="N574" s="210"/>
      <c r="O574" s="210"/>
      <c r="P574" s="210"/>
      <c r="Q574" s="210"/>
      <c r="R574" s="210"/>
      <c r="S574" s="210"/>
      <c r="T574" s="210"/>
      <c r="U574" s="210"/>
      <c r="V574" s="210"/>
      <c r="W574" s="210"/>
      <c r="X574" s="210"/>
      <c r="Y574" s="210"/>
      <c r="Z574" s="210"/>
    </row>
    <row r="575" ht="12.75" customHeight="1">
      <c r="A575" s="625"/>
      <c r="B575" s="625"/>
      <c r="C575" s="625"/>
      <c r="D575" s="627"/>
      <c r="E575" s="210"/>
      <c r="F575" s="210"/>
      <c r="G575" s="210"/>
      <c r="H575" s="210"/>
      <c r="I575" s="627"/>
      <c r="J575" s="210"/>
      <c r="K575" s="210"/>
      <c r="L575" s="210"/>
      <c r="M575" s="628"/>
      <c r="N575" s="210"/>
      <c r="O575" s="210"/>
      <c r="P575" s="210"/>
      <c r="Q575" s="210"/>
      <c r="R575" s="210"/>
      <c r="S575" s="210"/>
      <c r="T575" s="210"/>
      <c r="U575" s="210"/>
      <c r="V575" s="210"/>
      <c r="W575" s="210"/>
      <c r="X575" s="210"/>
      <c r="Y575" s="210"/>
      <c r="Z575" s="210"/>
    </row>
    <row r="576" ht="12.75" customHeight="1">
      <c r="A576" s="625"/>
      <c r="B576" s="625"/>
      <c r="C576" s="625"/>
      <c r="D576" s="627"/>
      <c r="E576" s="210"/>
      <c r="F576" s="210"/>
      <c r="G576" s="210"/>
      <c r="H576" s="210"/>
      <c r="I576" s="627"/>
      <c r="J576" s="210"/>
      <c r="K576" s="210"/>
      <c r="L576" s="210"/>
      <c r="M576" s="628"/>
      <c r="N576" s="210"/>
      <c r="O576" s="210"/>
      <c r="P576" s="210"/>
      <c r="Q576" s="210"/>
      <c r="R576" s="210"/>
      <c r="S576" s="210"/>
      <c r="T576" s="210"/>
      <c r="U576" s="210"/>
      <c r="V576" s="210"/>
      <c r="W576" s="210"/>
      <c r="X576" s="210"/>
      <c r="Y576" s="210"/>
      <c r="Z576" s="210"/>
    </row>
    <row r="577" ht="12.75" customHeight="1">
      <c r="A577" s="625"/>
      <c r="B577" s="625"/>
      <c r="C577" s="625"/>
      <c r="D577" s="627"/>
      <c r="E577" s="210"/>
      <c r="F577" s="210"/>
      <c r="G577" s="210"/>
      <c r="H577" s="210"/>
      <c r="I577" s="627"/>
      <c r="J577" s="210"/>
      <c r="K577" s="210"/>
      <c r="L577" s="210"/>
      <c r="M577" s="628"/>
      <c r="N577" s="210"/>
      <c r="O577" s="210"/>
      <c r="P577" s="210"/>
      <c r="Q577" s="210"/>
      <c r="R577" s="210"/>
      <c r="S577" s="210"/>
      <c r="T577" s="210"/>
      <c r="U577" s="210"/>
      <c r="V577" s="210"/>
      <c r="W577" s="210"/>
      <c r="X577" s="210"/>
      <c r="Y577" s="210"/>
      <c r="Z577" s="210"/>
    </row>
    <row r="578" ht="12.75" customHeight="1">
      <c r="A578" s="625"/>
      <c r="B578" s="625"/>
      <c r="C578" s="625"/>
      <c r="D578" s="627"/>
      <c r="E578" s="210"/>
      <c r="F578" s="210"/>
      <c r="G578" s="210"/>
      <c r="H578" s="210"/>
      <c r="I578" s="627"/>
      <c r="J578" s="210"/>
      <c r="K578" s="210"/>
      <c r="L578" s="210"/>
      <c r="M578" s="628"/>
      <c r="N578" s="210"/>
      <c r="O578" s="210"/>
      <c r="P578" s="210"/>
      <c r="Q578" s="210"/>
      <c r="R578" s="210"/>
      <c r="S578" s="210"/>
      <c r="T578" s="210"/>
      <c r="U578" s="210"/>
      <c r="V578" s="210"/>
      <c r="W578" s="210"/>
      <c r="X578" s="210"/>
      <c r="Y578" s="210"/>
      <c r="Z578" s="210"/>
    </row>
    <row r="579" ht="12.75" customHeight="1">
      <c r="A579" s="625"/>
      <c r="B579" s="625"/>
      <c r="C579" s="625"/>
      <c r="D579" s="627"/>
      <c r="E579" s="210"/>
      <c r="F579" s="210"/>
      <c r="G579" s="210"/>
      <c r="H579" s="210"/>
      <c r="I579" s="627"/>
      <c r="J579" s="210"/>
      <c r="K579" s="210"/>
      <c r="L579" s="210"/>
      <c r="M579" s="628"/>
      <c r="N579" s="210"/>
      <c r="O579" s="210"/>
      <c r="P579" s="210"/>
      <c r="Q579" s="210"/>
      <c r="R579" s="210"/>
      <c r="S579" s="210"/>
      <c r="T579" s="210"/>
      <c r="U579" s="210"/>
      <c r="V579" s="210"/>
      <c r="W579" s="210"/>
      <c r="X579" s="210"/>
      <c r="Y579" s="210"/>
      <c r="Z579" s="210"/>
    </row>
    <row r="580" ht="12.75" customHeight="1">
      <c r="A580" s="625"/>
      <c r="B580" s="625"/>
      <c r="C580" s="625"/>
      <c r="D580" s="627"/>
      <c r="E580" s="210"/>
      <c r="F580" s="210"/>
      <c r="G580" s="210"/>
      <c r="H580" s="210"/>
      <c r="I580" s="627"/>
      <c r="J580" s="210"/>
      <c r="K580" s="210"/>
      <c r="L580" s="210"/>
      <c r="M580" s="628"/>
      <c r="N580" s="210"/>
      <c r="O580" s="210"/>
      <c r="P580" s="210"/>
      <c r="Q580" s="210"/>
      <c r="R580" s="210"/>
      <c r="S580" s="210"/>
      <c r="T580" s="210"/>
      <c r="U580" s="210"/>
      <c r="V580" s="210"/>
      <c r="W580" s="210"/>
      <c r="X580" s="210"/>
      <c r="Y580" s="210"/>
      <c r="Z580" s="210"/>
    </row>
    <row r="581" ht="12.75" customHeight="1">
      <c r="A581" s="625"/>
      <c r="B581" s="625"/>
      <c r="C581" s="625"/>
      <c r="D581" s="627"/>
      <c r="E581" s="210"/>
      <c r="F581" s="210"/>
      <c r="G581" s="210"/>
      <c r="H581" s="210"/>
      <c r="I581" s="627"/>
      <c r="J581" s="210"/>
      <c r="K581" s="210"/>
      <c r="L581" s="210"/>
      <c r="M581" s="628"/>
      <c r="N581" s="210"/>
      <c r="O581" s="210"/>
      <c r="P581" s="210"/>
      <c r="Q581" s="210"/>
      <c r="R581" s="210"/>
      <c r="S581" s="210"/>
      <c r="T581" s="210"/>
      <c r="U581" s="210"/>
      <c r="V581" s="210"/>
      <c r="W581" s="210"/>
      <c r="X581" s="210"/>
      <c r="Y581" s="210"/>
      <c r="Z581" s="210"/>
    </row>
    <row r="582" ht="12.75" customHeight="1">
      <c r="A582" s="625"/>
      <c r="B582" s="625"/>
      <c r="C582" s="625"/>
      <c r="D582" s="627"/>
      <c r="E582" s="210"/>
      <c r="F582" s="210"/>
      <c r="G582" s="210"/>
      <c r="H582" s="210"/>
      <c r="I582" s="627"/>
      <c r="J582" s="210"/>
      <c r="K582" s="210"/>
      <c r="L582" s="210"/>
      <c r="M582" s="628"/>
      <c r="N582" s="210"/>
      <c r="O582" s="210"/>
      <c r="P582" s="210"/>
      <c r="Q582" s="210"/>
      <c r="R582" s="210"/>
      <c r="S582" s="210"/>
      <c r="T582" s="210"/>
      <c r="U582" s="210"/>
      <c r="V582" s="210"/>
      <c r="W582" s="210"/>
      <c r="X582" s="210"/>
      <c r="Y582" s="210"/>
      <c r="Z582" s="210"/>
    </row>
    <row r="583" ht="12.75" customHeight="1">
      <c r="A583" s="625"/>
      <c r="B583" s="625"/>
      <c r="C583" s="625"/>
      <c r="D583" s="627"/>
      <c r="E583" s="210"/>
      <c r="F583" s="210"/>
      <c r="G583" s="210"/>
      <c r="H583" s="210"/>
      <c r="I583" s="627"/>
      <c r="J583" s="210"/>
      <c r="K583" s="210"/>
      <c r="L583" s="210"/>
      <c r="M583" s="628"/>
      <c r="N583" s="210"/>
      <c r="O583" s="210"/>
      <c r="P583" s="210"/>
      <c r="Q583" s="210"/>
      <c r="R583" s="210"/>
      <c r="S583" s="210"/>
      <c r="T583" s="210"/>
      <c r="U583" s="210"/>
      <c r="V583" s="210"/>
      <c r="W583" s="210"/>
      <c r="X583" s="210"/>
      <c r="Y583" s="210"/>
      <c r="Z583" s="210"/>
    </row>
    <row r="584" ht="12.75" customHeight="1">
      <c r="A584" s="625"/>
      <c r="B584" s="625"/>
      <c r="C584" s="625"/>
      <c r="D584" s="627"/>
      <c r="E584" s="210"/>
      <c r="F584" s="210"/>
      <c r="G584" s="210"/>
      <c r="H584" s="210"/>
      <c r="I584" s="627"/>
      <c r="J584" s="210"/>
      <c r="K584" s="210"/>
      <c r="L584" s="210"/>
      <c r="M584" s="628"/>
      <c r="N584" s="210"/>
      <c r="O584" s="210"/>
      <c r="P584" s="210"/>
      <c r="Q584" s="210"/>
      <c r="R584" s="210"/>
      <c r="S584" s="210"/>
      <c r="T584" s="210"/>
      <c r="U584" s="210"/>
      <c r="V584" s="210"/>
      <c r="W584" s="210"/>
      <c r="X584" s="210"/>
      <c r="Y584" s="210"/>
      <c r="Z584" s="210"/>
    </row>
    <row r="585" ht="12.75" customHeight="1">
      <c r="A585" s="625"/>
      <c r="B585" s="625"/>
      <c r="C585" s="625"/>
      <c r="D585" s="627"/>
      <c r="E585" s="210"/>
      <c r="F585" s="210"/>
      <c r="G585" s="210"/>
      <c r="H585" s="210"/>
      <c r="I585" s="627"/>
      <c r="J585" s="210"/>
      <c r="K585" s="210"/>
      <c r="L585" s="210"/>
      <c r="M585" s="628"/>
      <c r="N585" s="210"/>
      <c r="O585" s="210"/>
      <c r="P585" s="210"/>
      <c r="Q585" s="210"/>
      <c r="R585" s="210"/>
      <c r="S585" s="210"/>
      <c r="T585" s="210"/>
      <c r="U585" s="210"/>
      <c r="V585" s="210"/>
      <c r="W585" s="210"/>
      <c r="X585" s="210"/>
      <c r="Y585" s="210"/>
      <c r="Z585" s="210"/>
    </row>
    <row r="586" ht="12.75" customHeight="1">
      <c r="A586" s="625"/>
      <c r="B586" s="625"/>
      <c r="C586" s="625"/>
      <c r="D586" s="627"/>
      <c r="E586" s="210"/>
      <c r="F586" s="210"/>
      <c r="G586" s="210"/>
      <c r="H586" s="210"/>
      <c r="I586" s="627"/>
      <c r="J586" s="210"/>
      <c r="K586" s="210"/>
      <c r="L586" s="210"/>
      <c r="M586" s="628"/>
      <c r="N586" s="210"/>
      <c r="O586" s="210"/>
      <c r="P586" s="210"/>
      <c r="Q586" s="210"/>
      <c r="R586" s="210"/>
      <c r="S586" s="210"/>
      <c r="T586" s="210"/>
      <c r="U586" s="210"/>
      <c r="V586" s="210"/>
      <c r="W586" s="210"/>
      <c r="X586" s="210"/>
      <c r="Y586" s="210"/>
      <c r="Z586" s="210"/>
    </row>
    <row r="587" ht="12.75" customHeight="1">
      <c r="A587" s="625"/>
      <c r="B587" s="625"/>
      <c r="C587" s="625"/>
      <c r="D587" s="627"/>
      <c r="E587" s="210"/>
      <c r="F587" s="210"/>
      <c r="G587" s="210"/>
      <c r="H587" s="210"/>
      <c r="I587" s="627"/>
      <c r="J587" s="210"/>
      <c r="K587" s="210"/>
      <c r="L587" s="210"/>
      <c r="M587" s="628"/>
      <c r="N587" s="210"/>
      <c r="O587" s="210"/>
      <c r="P587" s="210"/>
      <c r="Q587" s="210"/>
      <c r="R587" s="210"/>
      <c r="S587" s="210"/>
      <c r="T587" s="210"/>
      <c r="U587" s="210"/>
      <c r="V587" s="210"/>
      <c r="W587" s="210"/>
      <c r="X587" s="210"/>
      <c r="Y587" s="210"/>
      <c r="Z587" s="210"/>
    </row>
    <row r="588" ht="12.75" customHeight="1">
      <c r="A588" s="625"/>
      <c r="B588" s="625"/>
      <c r="C588" s="625"/>
      <c r="D588" s="627"/>
      <c r="E588" s="210"/>
      <c r="F588" s="210"/>
      <c r="G588" s="210"/>
      <c r="H588" s="210"/>
      <c r="I588" s="627"/>
      <c r="J588" s="210"/>
      <c r="K588" s="210"/>
      <c r="L588" s="210"/>
      <c r="M588" s="628"/>
      <c r="N588" s="210"/>
      <c r="O588" s="210"/>
      <c r="P588" s="210"/>
      <c r="Q588" s="210"/>
      <c r="R588" s="210"/>
      <c r="S588" s="210"/>
      <c r="T588" s="210"/>
      <c r="U588" s="210"/>
      <c r="V588" s="210"/>
      <c r="W588" s="210"/>
      <c r="X588" s="210"/>
      <c r="Y588" s="210"/>
      <c r="Z588" s="210"/>
    </row>
    <row r="589" ht="12.75" customHeight="1">
      <c r="A589" s="625"/>
      <c r="B589" s="625"/>
      <c r="C589" s="625"/>
      <c r="D589" s="627"/>
      <c r="E589" s="210"/>
      <c r="F589" s="210"/>
      <c r="G589" s="210"/>
      <c r="H589" s="210"/>
      <c r="I589" s="627"/>
      <c r="J589" s="210"/>
      <c r="K589" s="210"/>
      <c r="L589" s="210"/>
      <c r="M589" s="628"/>
      <c r="N589" s="210"/>
      <c r="O589" s="210"/>
      <c r="P589" s="210"/>
      <c r="Q589" s="210"/>
      <c r="R589" s="210"/>
      <c r="S589" s="210"/>
      <c r="T589" s="210"/>
      <c r="U589" s="210"/>
      <c r="V589" s="210"/>
      <c r="W589" s="210"/>
      <c r="X589" s="210"/>
      <c r="Y589" s="210"/>
      <c r="Z589" s="210"/>
    </row>
    <row r="590" ht="12.75" customHeight="1">
      <c r="A590" s="625"/>
      <c r="B590" s="625"/>
      <c r="C590" s="625"/>
      <c r="D590" s="627"/>
      <c r="E590" s="210"/>
      <c r="F590" s="210"/>
      <c r="G590" s="210"/>
      <c r="H590" s="210"/>
      <c r="I590" s="627"/>
      <c r="J590" s="210"/>
      <c r="K590" s="210"/>
      <c r="L590" s="210"/>
      <c r="M590" s="628"/>
      <c r="N590" s="210"/>
      <c r="O590" s="210"/>
      <c r="P590" s="210"/>
      <c r="Q590" s="210"/>
      <c r="R590" s="210"/>
      <c r="S590" s="210"/>
      <c r="T590" s="210"/>
      <c r="U590" s="210"/>
      <c r="V590" s="210"/>
      <c r="W590" s="210"/>
      <c r="X590" s="210"/>
      <c r="Y590" s="210"/>
      <c r="Z590" s="210"/>
    </row>
    <row r="591" ht="12.75" customHeight="1">
      <c r="A591" s="625"/>
      <c r="B591" s="625"/>
      <c r="C591" s="625"/>
      <c r="D591" s="627"/>
      <c r="E591" s="210"/>
      <c r="F591" s="210"/>
      <c r="G591" s="210"/>
      <c r="H591" s="210"/>
      <c r="I591" s="627"/>
      <c r="J591" s="210"/>
      <c r="K591" s="210"/>
      <c r="L591" s="210"/>
      <c r="M591" s="628"/>
      <c r="N591" s="210"/>
      <c r="O591" s="210"/>
      <c r="P591" s="210"/>
      <c r="Q591" s="210"/>
      <c r="R591" s="210"/>
      <c r="S591" s="210"/>
      <c r="T591" s="210"/>
      <c r="U591" s="210"/>
      <c r="V591" s="210"/>
      <c r="W591" s="210"/>
      <c r="X591" s="210"/>
      <c r="Y591" s="210"/>
      <c r="Z591" s="210"/>
    </row>
    <row r="592" ht="12.75" customHeight="1">
      <c r="A592" s="625"/>
      <c r="B592" s="625"/>
      <c r="C592" s="625"/>
      <c r="D592" s="627"/>
      <c r="E592" s="210"/>
      <c r="F592" s="210"/>
      <c r="G592" s="210"/>
      <c r="H592" s="210"/>
      <c r="I592" s="627"/>
      <c r="J592" s="210"/>
      <c r="K592" s="210"/>
      <c r="L592" s="210"/>
      <c r="M592" s="628"/>
      <c r="N592" s="210"/>
      <c r="O592" s="210"/>
      <c r="P592" s="210"/>
      <c r="Q592" s="210"/>
      <c r="R592" s="210"/>
      <c r="S592" s="210"/>
      <c r="T592" s="210"/>
      <c r="U592" s="210"/>
      <c r="V592" s="210"/>
      <c r="W592" s="210"/>
      <c r="X592" s="210"/>
      <c r="Y592" s="210"/>
      <c r="Z592" s="210"/>
    </row>
    <row r="593" ht="12.75" customHeight="1">
      <c r="A593" s="625"/>
      <c r="B593" s="625"/>
      <c r="C593" s="625"/>
      <c r="D593" s="627"/>
      <c r="E593" s="210"/>
      <c r="F593" s="210"/>
      <c r="G593" s="210"/>
      <c r="H593" s="210"/>
      <c r="I593" s="627"/>
      <c r="J593" s="210"/>
      <c r="K593" s="210"/>
      <c r="L593" s="210"/>
      <c r="M593" s="628"/>
      <c r="N593" s="210"/>
      <c r="O593" s="210"/>
      <c r="P593" s="210"/>
      <c r="Q593" s="210"/>
      <c r="R593" s="210"/>
      <c r="S593" s="210"/>
      <c r="T593" s="210"/>
      <c r="U593" s="210"/>
      <c r="V593" s="210"/>
      <c r="W593" s="210"/>
      <c r="X593" s="210"/>
      <c r="Y593" s="210"/>
      <c r="Z593" s="210"/>
    </row>
    <row r="594" ht="12.75" customHeight="1">
      <c r="A594" s="625"/>
      <c r="B594" s="625"/>
      <c r="C594" s="625"/>
      <c r="D594" s="627"/>
      <c r="E594" s="210"/>
      <c r="F594" s="210"/>
      <c r="G594" s="210"/>
      <c r="H594" s="210"/>
      <c r="I594" s="627"/>
      <c r="J594" s="210"/>
      <c r="K594" s="210"/>
      <c r="L594" s="210"/>
      <c r="M594" s="628"/>
      <c r="N594" s="210"/>
      <c r="O594" s="210"/>
      <c r="P594" s="210"/>
      <c r="Q594" s="210"/>
      <c r="R594" s="210"/>
      <c r="S594" s="210"/>
      <c r="T594" s="210"/>
      <c r="U594" s="210"/>
      <c r="V594" s="210"/>
      <c r="W594" s="210"/>
      <c r="X594" s="210"/>
      <c r="Y594" s="210"/>
      <c r="Z594" s="210"/>
    </row>
    <row r="595" ht="12.75" customHeight="1">
      <c r="A595" s="625"/>
      <c r="B595" s="625"/>
      <c r="C595" s="625"/>
      <c r="D595" s="627"/>
      <c r="E595" s="210"/>
      <c r="F595" s="210"/>
      <c r="G595" s="210"/>
      <c r="H595" s="210"/>
      <c r="I595" s="627"/>
      <c r="J595" s="210"/>
      <c r="K595" s="210"/>
      <c r="L595" s="210"/>
      <c r="M595" s="628"/>
      <c r="N595" s="210"/>
      <c r="O595" s="210"/>
      <c r="P595" s="210"/>
      <c r="Q595" s="210"/>
      <c r="R595" s="210"/>
      <c r="S595" s="210"/>
      <c r="T595" s="210"/>
      <c r="U595" s="210"/>
      <c r="V595" s="210"/>
      <c r="W595" s="210"/>
      <c r="X595" s="210"/>
      <c r="Y595" s="210"/>
      <c r="Z595" s="210"/>
    </row>
    <row r="596" ht="12.75" customHeight="1">
      <c r="A596" s="625"/>
      <c r="B596" s="625"/>
      <c r="C596" s="625"/>
      <c r="D596" s="627"/>
      <c r="E596" s="210"/>
      <c r="F596" s="210"/>
      <c r="G596" s="210"/>
      <c r="H596" s="210"/>
      <c r="I596" s="627"/>
      <c r="J596" s="210"/>
      <c r="K596" s="210"/>
      <c r="L596" s="210"/>
      <c r="M596" s="628"/>
      <c r="N596" s="210"/>
      <c r="O596" s="210"/>
      <c r="P596" s="210"/>
      <c r="Q596" s="210"/>
      <c r="R596" s="210"/>
      <c r="S596" s="210"/>
      <c r="T596" s="210"/>
      <c r="U596" s="210"/>
      <c r="V596" s="210"/>
      <c r="W596" s="210"/>
      <c r="X596" s="210"/>
      <c r="Y596" s="210"/>
      <c r="Z596" s="210"/>
    </row>
    <row r="597" ht="12.75" customHeight="1">
      <c r="A597" s="625"/>
      <c r="B597" s="625"/>
      <c r="C597" s="625"/>
      <c r="D597" s="627"/>
      <c r="E597" s="210"/>
      <c r="F597" s="210"/>
      <c r="G597" s="210"/>
      <c r="H597" s="210"/>
      <c r="I597" s="627"/>
      <c r="J597" s="210"/>
      <c r="K597" s="210"/>
      <c r="L597" s="210"/>
      <c r="M597" s="628"/>
      <c r="N597" s="210"/>
      <c r="O597" s="210"/>
      <c r="P597" s="210"/>
      <c r="Q597" s="210"/>
      <c r="R597" s="210"/>
      <c r="S597" s="210"/>
      <c r="T597" s="210"/>
      <c r="U597" s="210"/>
      <c r="V597" s="210"/>
      <c r="W597" s="210"/>
      <c r="X597" s="210"/>
      <c r="Y597" s="210"/>
      <c r="Z597" s="210"/>
    </row>
    <row r="598" ht="12.75" customHeight="1">
      <c r="A598" s="625"/>
      <c r="B598" s="625"/>
      <c r="C598" s="625"/>
      <c r="D598" s="627"/>
      <c r="E598" s="210"/>
      <c r="F598" s="210"/>
      <c r="G598" s="210"/>
      <c r="H598" s="210"/>
      <c r="I598" s="627"/>
      <c r="J598" s="210"/>
      <c r="K598" s="210"/>
      <c r="L598" s="210"/>
      <c r="M598" s="628"/>
      <c r="N598" s="210"/>
      <c r="O598" s="210"/>
      <c r="P598" s="210"/>
      <c r="Q598" s="210"/>
      <c r="R598" s="210"/>
      <c r="S598" s="210"/>
      <c r="T598" s="210"/>
      <c r="U598" s="210"/>
      <c r="V598" s="210"/>
      <c r="W598" s="210"/>
      <c r="X598" s="210"/>
      <c r="Y598" s="210"/>
      <c r="Z598" s="210"/>
    </row>
    <row r="599" ht="12.75" customHeight="1">
      <c r="A599" s="625"/>
      <c r="B599" s="625"/>
      <c r="C599" s="625"/>
      <c r="D599" s="627"/>
      <c r="E599" s="210"/>
      <c r="F599" s="210"/>
      <c r="G599" s="210"/>
      <c r="H599" s="210"/>
      <c r="I599" s="627"/>
      <c r="J599" s="210"/>
      <c r="K599" s="210"/>
      <c r="L599" s="210"/>
      <c r="M599" s="628"/>
      <c r="N599" s="210"/>
      <c r="O599" s="210"/>
      <c r="P599" s="210"/>
      <c r="Q599" s="210"/>
      <c r="R599" s="210"/>
      <c r="S599" s="210"/>
      <c r="T599" s="210"/>
      <c r="U599" s="210"/>
      <c r="V599" s="210"/>
      <c r="W599" s="210"/>
      <c r="X599" s="210"/>
      <c r="Y599" s="210"/>
      <c r="Z599" s="210"/>
    </row>
    <row r="600" ht="12.75" customHeight="1">
      <c r="A600" s="625"/>
      <c r="B600" s="625"/>
      <c r="C600" s="625"/>
      <c r="D600" s="627"/>
      <c r="E600" s="210"/>
      <c r="F600" s="210"/>
      <c r="G600" s="210"/>
      <c r="H600" s="210"/>
      <c r="I600" s="627"/>
      <c r="J600" s="210"/>
      <c r="K600" s="210"/>
      <c r="L600" s="210"/>
      <c r="M600" s="628"/>
      <c r="N600" s="210"/>
      <c r="O600" s="210"/>
      <c r="P600" s="210"/>
      <c r="Q600" s="210"/>
      <c r="R600" s="210"/>
      <c r="S600" s="210"/>
      <c r="T600" s="210"/>
      <c r="U600" s="210"/>
      <c r="V600" s="210"/>
      <c r="W600" s="210"/>
      <c r="X600" s="210"/>
      <c r="Y600" s="210"/>
      <c r="Z600" s="210"/>
    </row>
    <row r="601" ht="12.75" customHeight="1">
      <c r="A601" s="625"/>
      <c r="B601" s="625"/>
      <c r="C601" s="625"/>
      <c r="D601" s="627"/>
      <c r="E601" s="210"/>
      <c r="F601" s="210"/>
      <c r="G601" s="210"/>
      <c r="H601" s="210"/>
      <c r="I601" s="627"/>
      <c r="J601" s="210"/>
      <c r="K601" s="210"/>
      <c r="L601" s="210"/>
      <c r="M601" s="628"/>
      <c r="N601" s="210"/>
      <c r="O601" s="210"/>
      <c r="P601" s="210"/>
      <c r="Q601" s="210"/>
      <c r="R601" s="210"/>
      <c r="S601" s="210"/>
      <c r="T601" s="210"/>
      <c r="U601" s="210"/>
      <c r="V601" s="210"/>
      <c r="W601" s="210"/>
      <c r="X601" s="210"/>
      <c r="Y601" s="210"/>
      <c r="Z601" s="210"/>
    </row>
    <row r="602" ht="12.75" customHeight="1">
      <c r="A602" s="625"/>
      <c r="B602" s="625"/>
      <c r="C602" s="625"/>
      <c r="D602" s="627"/>
      <c r="E602" s="210"/>
      <c r="F602" s="210"/>
      <c r="G602" s="210"/>
      <c r="H602" s="210"/>
      <c r="I602" s="627"/>
      <c r="J602" s="210"/>
      <c r="K602" s="210"/>
      <c r="L602" s="210"/>
      <c r="M602" s="628"/>
      <c r="N602" s="210"/>
      <c r="O602" s="210"/>
      <c r="P602" s="210"/>
      <c r="Q602" s="210"/>
      <c r="R602" s="210"/>
      <c r="S602" s="210"/>
      <c r="T602" s="210"/>
      <c r="U602" s="210"/>
      <c r="V602" s="210"/>
      <c r="W602" s="210"/>
      <c r="X602" s="210"/>
      <c r="Y602" s="210"/>
      <c r="Z602" s="210"/>
    </row>
    <row r="603" ht="12.75" customHeight="1">
      <c r="A603" s="625"/>
      <c r="B603" s="625"/>
      <c r="C603" s="625"/>
      <c r="D603" s="627"/>
      <c r="E603" s="210"/>
      <c r="F603" s="210"/>
      <c r="G603" s="210"/>
      <c r="H603" s="210"/>
      <c r="I603" s="627"/>
      <c r="J603" s="210"/>
      <c r="K603" s="210"/>
      <c r="L603" s="210"/>
      <c r="M603" s="628"/>
      <c r="N603" s="210"/>
      <c r="O603" s="210"/>
      <c r="P603" s="210"/>
      <c r="Q603" s="210"/>
      <c r="R603" s="210"/>
      <c r="S603" s="210"/>
      <c r="T603" s="210"/>
      <c r="U603" s="210"/>
      <c r="V603" s="210"/>
      <c r="W603" s="210"/>
      <c r="X603" s="210"/>
      <c r="Y603" s="210"/>
      <c r="Z603" s="210"/>
    </row>
    <row r="604" ht="12.75" customHeight="1">
      <c r="A604" s="625"/>
      <c r="B604" s="625"/>
      <c r="C604" s="625"/>
      <c r="D604" s="627"/>
      <c r="E604" s="210"/>
      <c r="F604" s="210"/>
      <c r="G604" s="210"/>
      <c r="H604" s="210"/>
      <c r="I604" s="627"/>
      <c r="J604" s="210"/>
      <c r="K604" s="210"/>
      <c r="L604" s="210"/>
      <c r="M604" s="628"/>
      <c r="N604" s="210"/>
      <c r="O604" s="210"/>
      <c r="P604" s="210"/>
      <c r="Q604" s="210"/>
      <c r="R604" s="210"/>
      <c r="S604" s="210"/>
      <c r="T604" s="210"/>
      <c r="U604" s="210"/>
      <c r="V604" s="210"/>
      <c r="W604" s="210"/>
      <c r="X604" s="210"/>
      <c r="Y604" s="210"/>
      <c r="Z604" s="210"/>
    </row>
    <row r="605" ht="12.75" customHeight="1">
      <c r="A605" s="625"/>
      <c r="B605" s="625"/>
      <c r="C605" s="625"/>
      <c r="D605" s="627"/>
      <c r="E605" s="210"/>
      <c r="F605" s="210"/>
      <c r="G605" s="210"/>
      <c r="H605" s="210"/>
      <c r="I605" s="627"/>
      <c r="J605" s="210"/>
      <c r="K605" s="210"/>
      <c r="L605" s="210"/>
      <c r="M605" s="628"/>
      <c r="N605" s="210"/>
      <c r="O605" s="210"/>
      <c r="P605" s="210"/>
      <c r="Q605" s="210"/>
      <c r="R605" s="210"/>
      <c r="S605" s="210"/>
      <c r="T605" s="210"/>
      <c r="U605" s="210"/>
      <c r="V605" s="210"/>
      <c r="W605" s="210"/>
      <c r="X605" s="210"/>
      <c r="Y605" s="210"/>
      <c r="Z605" s="210"/>
    </row>
    <row r="606" ht="12.75" customHeight="1">
      <c r="A606" s="625"/>
      <c r="B606" s="625"/>
      <c r="C606" s="625"/>
      <c r="D606" s="627"/>
      <c r="E606" s="210"/>
      <c r="F606" s="210"/>
      <c r="G606" s="210"/>
      <c r="H606" s="210"/>
      <c r="I606" s="627"/>
      <c r="J606" s="210"/>
      <c r="K606" s="210"/>
      <c r="L606" s="210"/>
      <c r="M606" s="628"/>
      <c r="N606" s="210"/>
      <c r="O606" s="210"/>
      <c r="P606" s="210"/>
      <c r="Q606" s="210"/>
      <c r="R606" s="210"/>
      <c r="S606" s="210"/>
      <c r="T606" s="210"/>
      <c r="U606" s="210"/>
      <c r="V606" s="210"/>
      <c r="W606" s="210"/>
      <c r="X606" s="210"/>
      <c r="Y606" s="210"/>
      <c r="Z606" s="210"/>
    </row>
    <row r="607" ht="12.75" customHeight="1">
      <c r="A607" s="625"/>
      <c r="B607" s="625"/>
      <c r="C607" s="625"/>
      <c r="D607" s="627"/>
      <c r="E607" s="210"/>
      <c r="F607" s="210"/>
      <c r="G607" s="210"/>
      <c r="H607" s="210"/>
      <c r="I607" s="627"/>
      <c r="J607" s="210"/>
      <c r="K607" s="210"/>
      <c r="L607" s="210"/>
      <c r="M607" s="628"/>
      <c r="N607" s="210"/>
      <c r="O607" s="210"/>
      <c r="P607" s="210"/>
      <c r="Q607" s="210"/>
      <c r="R607" s="210"/>
      <c r="S607" s="210"/>
      <c r="T607" s="210"/>
      <c r="U607" s="210"/>
      <c r="V607" s="210"/>
      <c r="W607" s="210"/>
      <c r="X607" s="210"/>
      <c r="Y607" s="210"/>
      <c r="Z607" s="210"/>
    </row>
    <row r="608" ht="12.75" customHeight="1">
      <c r="A608" s="625"/>
      <c r="B608" s="625"/>
      <c r="C608" s="625"/>
      <c r="D608" s="627"/>
      <c r="E608" s="210"/>
      <c r="F608" s="210"/>
      <c r="G608" s="210"/>
      <c r="H608" s="210"/>
      <c r="I608" s="627"/>
      <c r="J608" s="210"/>
      <c r="K608" s="210"/>
      <c r="L608" s="210"/>
      <c r="M608" s="628"/>
      <c r="N608" s="210"/>
      <c r="O608" s="210"/>
      <c r="P608" s="210"/>
      <c r="Q608" s="210"/>
      <c r="R608" s="210"/>
      <c r="S608" s="210"/>
      <c r="T608" s="210"/>
      <c r="U608" s="210"/>
      <c r="V608" s="210"/>
      <c r="W608" s="210"/>
      <c r="X608" s="210"/>
      <c r="Y608" s="210"/>
      <c r="Z608" s="210"/>
    </row>
    <row r="609" ht="12.75" customHeight="1">
      <c r="A609" s="625"/>
      <c r="B609" s="625"/>
      <c r="C609" s="625"/>
      <c r="D609" s="627"/>
      <c r="E609" s="210"/>
      <c r="F609" s="210"/>
      <c r="G609" s="210"/>
      <c r="H609" s="210"/>
      <c r="I609" s="627"/>
      <c r="J609" s="210"/>
      <c r="K609" s="210"/>
      <c r="L609" s="210"/>
      <c r="M609" s="628"/>
      <c r="N609" s="210"/>
      <c r="O609" s="210"/>
      <c r="P609" s="210"/>
      <c r="Q609" s="210"/>
      <c r="R609" s="210"/>
      <c r="S609" s="210"/>
      <c r="T609" s="210"/>
      <c r="U609" s="210"/>
      <c r="V609" s="210"/>
      <c r="W609" s="210"/>
      <c r="X609" s="210"/>
      <c r="Y609" s="210"/>
      <c r="Z609" s="210"/>
    </row>
    <row r="610" ht="12.75" customHeight="1">
      <c r="A610" s="625"/>
      <c r="B610" s="625"/>
      <c r="C610" s="625"/>
      <c r="D610" s="627"/>
      <c r="E610" s="210"/>
      <c r="F610" s="210"/>
      <c r="G610" s="210"/>
      <c r="H610" s="210"/>
      <c r="I610" s="627"/>
      <c r="J610" s="210"/>
      <c r="K610" s="210"/>
      <c r="L610" s="210"/>
      <c r="M610" s="628"/>
      <c r="N610" s="210"/>
      <c r="O610" s="210"/>
      <c r="P610" s="210"/>
      <c r="Q610" s="210"/>
      <c r="R610" s="210"/>
      <c r="S610" s="210"/>
      <c r="T610" s="210"/>
      <c r="U610" s="210"/>
      <c r="V610" s="210"/>
      <c r="W610" s="210"/>
      <c r="X610" s="210"/>
      <c r="Y610" s="210"/>
      <c r="Z610" s="210"/>
    </row>
    <row r="611" ht="12.75" customHeight="1">
      <c r="A611" s="625"/>
      <c r="B611" s="625"/>
      <c r="C611" s="625"/>
      <c r="D611" s="627"/>
      <c r="E611" s="210"/>
      <c r="F611" s="210"/>
      <c r="G611" s="210"/>
      <c r="H611" s="210"/>
      <c r="I611" s="627"/>
      <c r="J611" s="210"/>
      <c r="K611" s="210"/>
      <c r="L611" s="210"/>
      <c r="M611" s="628"/>
      <c r="N611" s="210"/>
      <c r="O611" s="210"/>
      <c r="P611" s="210"/>
      <c r="Q611" s="210"/>
      <c r="R611" s="210"/>
      <c r="S611" s="210"/>
      <c r="T611" s="210"/>
      <c r="U611" s="210"/>
      <c r="V611" s="210"/>
      <c r="W611" s="210"/>
      <c r="X611" s="210"/>
      <c r="Y611" s="210"/>
      <c r="Z611" s="210"/>
    </row>
    <row r="612" ht="12.75" customHeight="1">
      <c r="A612" s="625"/>
      <c r="B612" s="625"/>
      <c r="C612" s="625"/>
      <c r="D612" s="627"/>
      <c r="E612" s="210"/>
      <c r="F612" s="210"/>
      <c r="G612" s="210"/>
      <c r="H612" s="210"/>
      <c r="I612" s="627"/>
      <c r="J612" s="210"/>
      <c r="K612" s="210"/>
      <c r="L612" s="210"/>
      <c r="M612" s="628"/>
      <c r="N612" s="210"/>
      <c r="O612" s="210"/>
      <c r="P612" s="210"/>
      <c r="Q612" s="210"/>
      <c r="R612" s="210"/>
      <c r="S612" s="210"/>
      <c r="T612" s="210"/>
      <c r="U612" s="210"/>
      <c r="V612" s="210"/>
      <c r="W612" s="210"/>
      <c r="X612" s="210"/>
      <c r="Y612" s="210"/>
      <c r="Z612" s="210"/>
    </row>
    <row r="613" ht="12.75" customHeight="1">
      <c r="A613" s="625"/>
      <c r="B613" s="625"/>
      <c r="C613" s="625"/>
      <c r="D613" s="627"/>
      <c r="E613" s="210"/>
      <c r="F613" s="210"/>
      <c r="G613" s="210"/>
      <c r="H613" s="210"/>
      <c r="I613" s="627"/>
      <c r="J613" s="210"/>
      <c r="K613" s="210"/>
      <c r="L613" s="210"/>
      <c r="M613" s="628"/>
      <c r="N613" s="210"/>
      <c r="O613" s="210"/>
      <c r="P613" s="210"/>
      <c r="Q613" s="210"/>
      <c r="R613" s="210"/>
      <c r="S613" s="210"/>
      <c r="T613" s="210"/>
      <c r="U613" s="210"/>
      <c r="V613" s="210"/>
      <c r="W613" s="210"/>
      <c r="X613" s="210"/>
      <c r="Y613" s="210"/>
      <c r="Z613" s="210"/>
    </row>
    <row r="614" ht="12.75" customHeight="1">
      <c r="A614" s="625"/>
      <c r="B614" s="625"/>
      <c r="C614" s="625"/>
      <c r="D614" s="627"/>
      <c r="E614" s="210"/>
      <c r="F614" s="210"/>
      <c r="G614" s="210"/>
      <c r="H614" s="210"/>
      <c r="I614" s="627"/>
      <c r="J614" s="210"/>
      <c r="K614" s="210"/>
      <c r="L614" s="210"/>
      <c r="M614" s="628"/>
      <c r="N614" s="210"/>
      <c r="O614" s="210"/>
      <c r="P614" s="210"/>
      <c r="Q614" s="210"/>
      <c r="R614" s="210"/>
      <c r="S614" s="210"/>
      <c r="T614" s="210"/>
      <c r="U614" s="210"/>
      <c r="V614" s="210"/>
      <c r="W614" s="210"/>
      <c r="X614" s="210"/>
      <c r="Y614" s="210"/>
      <c r="Z614" s="210"/>
    </row>
    <row r="615" ht="12.75" customHeight="1">
      <c r="A615" s="625"/>
      <c r="B615" s="625"/>
      <c r="C615" s="625"/>
      <c r="D615" s="627"/>
      <c r="E615" s="210"/>
      <c r="F615" s="210"/>
      <c r="G615" s="210"/>
      <c r="H615" s="210"/>
      <c r="I615" s="627"/>
      <c r="J615" s="210"/>
      <c r="K615" s="210"/>
      <c r="L615" s="210"/>
      <c r="M615" s="628"/>
      <c r="N615" s="210"/>
      <c r="O615" s="210"/>
      <c r="P615" s="210"/>
      <c r="Q615" s="210"/>
      <c r="R615" s="210"/>
      <c r="S615" s="210"/>
      <c r="T615" s="210"/>
      <c r="U615" s="210"/>
      <c r="V615" s="210"/>
      <c r="W615" s="210"/>
      <c r="X615" s="210"/>
      <c r="Y615" s="210"/>
      <c r="Z615" s="210"/>
    </row>
    <row r="616" ht="12.75" customHeight="1">
      <c r="A616" s="625"/>
      <c r="B616" s="625"/>
      <c r="C616" s="625"/>
      <c r="D616" s="627"/>
      <c r="E616" s="210"/>
      <c r="F616" s="210"/>
      <c r="G616" s="210"/>
      <c r="H616" s="210"/>
      <c r="I616" s="627"/>
      <c r="J616" s="210"/>
      <c r="K616" s="210"/>
      <c r="L616" s="210"/>
      <c r="M616" s="628"/>
      <c r="N616" s="210"/>
      <c r="O616" s="210"/>
      <c r="P616" s="210"/>
      <c r="Q616" s="210"/>
      <c r="R616" s="210"/>
      <c r="S616" s="210"/>
      <c r="T616" s="210"/>
      <c r="U616" s="210"/>
      <c r="V616" s="210"/>
      <c r="W616" s="210"/>
      <c r="X616" s="210"/>
      <c r="Y616" s="210"/>
      <c r="Z616" s="210"/>
    </row>
    <row r="617" ht="12.75" customHeight="1">
      <c r="A617" s="625"/>
      <c r="B617" s="625"/>
      <c r="C617" s="625"/>
      <c r="D617" s="627"/>
      <c r="E617" s="210"/>
      <c r="F617" s="210"/>
      <c r="G617" s="210"/>
      <c r="H617" s="210"/>
      <c r="I617" s="627"/>
      <c r="J617" s="210"/>
      <c r="K617" s="210"/>
      <c r="L617" s="210"/>
      <c r="M617" s="628"/>
      <c r="N617" s="210"/>
      <c r="O617" s="210"/>
      <c r="P617" s="210"/>
      <c r="Q617" s="210"/>
      <c r="R617" s="210"/>
      <c r="S617" s="210"/>
      <c r="T617" s="210"/>
      <c r="U617" s="210"/>
      <c r="V617" s="210"/>
      <c r="W617" s="210"/>
      <c r="X617" s="210"/>
      <c r="Y617" s="210"/>
      <c r="Z617" s="210"/>
    </row>
    <row r="618" ht="12.75" customHeight="1">
      <c r="A618" s="625"/>
      <c r="B618" s="625"/>
      <c r="C618" s="625"/>
      <c r="D618" s="627"/>
      <c r="E618" s="210"/>
      <c r="F618" s="210"/>
      <c r="G618" s="210"/>
      <c r="H618" s="210"/>
      <c r="I618" s="627"/>
      <c r="J618" s="210"/>
      <c r="K618" s="210"/>
      <c r="L618" s="210"/>
      <c r="M618" s="628"/>
      <c r="N618" s="210"/>
      <c r="O618" s="210"/>
      <c r="P618" s="210"/>
      <c r="Q618" s="210"/>
      <c r="R618" s="210"/>
      <c r="S618" s="210"/>
      <c r="T618" s="210"/>
      <c r="U618" s="210"/>
      <c r="V618" s="210"/>
      <c r="W618" s="210"/>
      <c r="X618" s="210"/>
      <c r="Y618" s="210"/>
      <c r="Z618" s="210"/>
    </row>
    <row r="619" ht="12.75" customHeight="1">
      <c r="A619" s="625"/>
      <c r="B619" s="625"/>
      <c r="C619" s="625"/>
      <c r="D619" s="627"/>
      <c r="E619" s="210"/>
      <c r="F619" s="210"/>
      <c r="G619" s="210"/>
      <c r="H619" s="210"/>
      <c r="I619" s="627"/>
      <c r="J619" s="210"/>
      <c r="K619" s="210"/>
      <c r="L619" s="210"/>
      <c r="M619" s="628"/>
      <c r="N619" s="210"/>
      <c r="O619" s="210"/>
      <c r="P619" s="210"/>
      <c r="Q619" s="210"/>
      <c r="R619" s="210"/>
      <c r="S619" s="210"/>
      <c r="T619" s="210"/>
      <c r="U619" s="210"/>
      <c r="V619" s="210"/>
      <c r="W619" s="210"/>
      <c r="X619" s="210"/>
      <c r="Y619" s="210"/>
      <c r="Z619" s="210"/>
    </row>
    <row r="620" ht="12.75" customHeight="1">
      <c r="A620" s="625"/>
      <c r="B620" s="625"/>
      <c r="C620" s="625"/>
      <c r="D620" s="627"/>
      <c r="E620" s="210"/>
      <c r="F620" s="210"/>
      <c r="G620" s="210"/>
      <c r="H620" s="210"/>
      <c r="I620" s="627"/>
      <c r="J620" s="210"/>
      <c r="K620" s="210"/>
      <c r="L620" s="210"/>
      <c r="M620" s="628"/>
      <c r="N620" s="210"/>
      <c r="O620" s="210"/>
      <c r="P620" s="210"/>
      <c r="Q620" s="210"/>
      <c r="R620" s="210"/>
      <c r="S620" s="210"/>
      <c r="T620" s="210"/>
      <c r="U620" s="210"/>
      <c r="V620" s="210"/>
      <c r="W620" s="210"/>
      <c r="X620" s="210"/>
      <c r="Y620" s="210"/>
      <c r="Z620" s="210"/>
    </row>
    <row r="621" ht="12.75" customHeight="1">
      <c r="A621" s="625"/>
      <c r="B621" s="625"/>
      <c r="C621" s="625"/>
      <c r="D621" s="627"/>
      <c r="E621" s="210"/>
      <c r="F621" s="210"/>
      <c r="G621" s="210"/>
      <c r="H621" s="210"/>
      <c r="I621" s="627"/>
      <c r="J621" s="210"/>
      <c r="K621" s="210"/>
      <c r="L621" s="210"/>
      <c r="M621" s="628"/>
      <c r="N621" s="210"/>
      <c r="O621" s="210"/>
      <c r="P621" s="210"/>
      <c r="Q621" s="210"/>
      <c r="R621" s="210"/>
      <c r="S621" s="210"/>
      <c r="T621" s="210"/>
      <c r="U621" s="210"/>
      <c r="V621" s="210"/>
      <c r="W621" s="210"/>
      <c r="X621" s="210"/>
      <c r="Y621" s="210"/>
      <c r="Z621" s="210"/>
    </row>
    <row r="622" ht="12.75" customHeight="1">
      <c r="A622" s="625"/>
      <c r="B622" s="625"/>
      <c r="C622" s="625"/>
      <c r="D622" s="627"/>
      <c r="E622" s="210"/>
      <c r="F622" s="210"/>
      <c r="G622" s="210"/>
      <c r="H622" s="210"/>
      <c r="I622" s="627"/>
      <c r="J622" s="210"/>
      <c r="K622" s="210"/>
      <c r="L622" s="210"/>
      <c r="M622" s="628"/>
      <c r="N622" s="210"/>
      <c r="O622" s="210"/>
      <c r="P622" s="210"/>
      <c r="Q622" s="210"/>
      <c r="R622" s="210"/>
      <c r="S622" s="210"/>
      <c r="T622" s="210"/>
      <c r="U622" s="210"/>
      <c r="V622" s="210"/>
      <c r="W622" s="210"/>
      <c r="X622" s="210"/>
      <c r="Y622" s="210"/>
      <c r="Z622" s="210"/>
    </row>
    <row r="623" ht="12.75" customHeight="1">
      <c r="A623" s="625"/>
      <c r="B623" s="625"/>
      <c r="C623" s="625"/>
      <c r="D623" s="627"/>
      <c r="E623" s="210"/>
      <c r="F623" s="210"/>
      <c r="G623" s="210"/>
      <c r="H623" s="210"/>
      <c r="I623" s="627"/>
      <c r="J623" s="210"/>
      <c r="K623" s="210"/>
      <c r="L623" s="210"/>
      <c r="M623" s="628"/>
      <c r="N623" s="210"/>
      <c r="O623" s="210"/>
      <c r="P623" s="210"/>
      <c r="Q623" s="210"/>
      <c r="R623" s="210"/>
      <c r="S623" s="210"/>
      <c r="T623" s="210"/>
      <c r="U623" s="210"/>
      <c r="V623" s="210"/>
      <c r="W623" s="210"/>
      <c r="X623" s="210"/>
      <c r="Y623" s="210"/>
      <c r="Z623" s="210"/>
    </row>
    <row r="624" ht="12.75" customHeight="1">
      <c r="A624" s="625"/>
      <c r="B624" s="625"/>
      <c r="C624" s="625"/>
      <c r="D624" s="627"/>
      <c r="E624" s="210"/>
      <c r="F624" s="210"/>
      <c r="G624" s="210"/>
      <c r="H624" s="210"/>
      <c r="I624" s="627"/>
      <c r="J624" s="210"/>
      <c r="K624" s="210"/>
      <c r="L624" s="210"/>
      <c r="M624" s="628"/>
      <c r="N624" s="210"/>
      <c r="O624" s="210"/>
      <c r="P624" s="210"/>
      <c r="Q624" s="210"/>
      <c r="R624" s="210"/>
      <c r="S624" s="210"/>
      <c r="T624" s="210"/>
      <c r="U624" s="210"/>
      <c r="V624" s="210"/>
      <c r="W624" s="210"/>
      <c r="X624" s="210"/>
      <c r="Y624" s="210"/>
      <c r="Z624" s="210"/>
    </row>
    <row r="625" ht="12.75" customHeight="1">
      <c r="A625" s="625"/>
      <c r="B625" s="625"/>
      <c r="C625" s="625"/>
      <c r="D625" s="627"/>
      <c r="E625" s="210"/>
      <c r="F625" s="210"/>
      <c r="G625" s="210"/>
      <c r="H625" s="210"/>
      <c r="I625" s="627"/>
      <c r="J625" s="210"/>
      <c r="K625" s="210"/>
      <c r="L625" s="210"/>
      <c r="M625" s="628"/>
      <c r="N625" s="210"/>
      <c r="O625" s="210"/>
      <c r="P625" s="210"/>
      <c r="Q625" s="210"/>
      <c r="R625" s="210"/>
      <c r="S625" s="210"/>
      <c r="T625" s="210"/>
      <c r="U625" s="210"/>
      <c r="V625" s="210"/>
      <c r="W625" s="210"/>
      <c r="X625" s="210"/>
      <c r="Y625" s="210"/>
      <c r="Z625" s="210"/>
    </row>
    <row r="626" ht="12.75" customHeight="1">
      <c r="A626" s="625"/>
      <c r="B626" s="625"/>
      <c r="C626" s="625"/>
      <c r="D626" s="627"/>
      <c r="E626" s="210"/>
      <c r="F626" s="210"/>
      <c r="G626" s="210"/>
      <c r="H626" s="210"/>
      <c r="I626" s="627"/>
      <c r="J626" s="210"/>
      <c r="K626" s="210"/>
      <c r="L626" s="210"/>
      <c r="M626" s="628"/>
      <c r="N626" s="210"/>
      <c r="O626" s="210"/>
      <c r="P626" s="210"/>
      <c r="Q626" s="210"/>
      <c r="R626" s="210"/>
      <c r="S626" s="210"/>
      <c r="T626" s="210"/>
      <c r="U626" s="210"/>
      <c r="V626" s="210"/>
      <c r="W626" s="210"/>
      <c r="X626" s="210"/>
      <c r="Y626" s="210"/>
      <c r="Z626" s="210"/>
    </row>
    <row r="627" ht="12.75" customHeight="1">
      <c r="A627" s="625"/>
      <c r="B627" s="625"/>
      <c r="C627" s="625"/>
      <c r="D627" s="627"/>
      <c r="E627" s="210"/>
      <c r="F627" s="210"/>
      <c r="G627" s="210"/>
      <c r="H627" s="210"/>
      <c r="I627" s="627"/>
      <c r="J627" s="210"/>
      <c r="K627" s="210"/>
      <c r="L627" s="210"/>
      <c r="M627" s="628"/>
      <c r="N627" s="210"/>
      <c r="O627" s="210"/>
      <c r="P627" s="210"/>
      <c r="Q627" s="210"/>
      <c r="R627" s="210"/>
      <c r="S627" s="210"/>
      <c r="T627" s="210"/>
      <c r="U627" s="210"/>
      <c r="V627" s="210"/>
      <c r="W627" s="210"/>
      <c r="X627" s="210"/>
      <c r="Y627" s="210"/>
      <c r="Z627" s="210"/>
    </row>
    <row r="628" ht="12.75" customHeight="1">
      <c r="A628" s="625"/>
      <c r="B628" s="625"/>
      <c r="C628" s="625"/>
      <c r="D628" s="627"/>
      <c r="E628" s="210"/>
      <c r="F628" s="210"/>
      <c r="G628" s="210"/>
      <c r="H628" s="210"/>
      <c r="I628" s="627"/>
      <c r="J628" s="210"/>
      <c r="K628" s="210"/>
      <c r="L628" s="210"/>
      <c r="M628" s="628"/>
      <c r="N628" s="210"/>
      <c r="O628" s="210"/>
      <c r="P628" s="210"/>
      <c r="Q628" s="210"/>
      <c r="R628" s="210"/>
      <c r="S628" s="210"/>
      <c r="T628" s="210"/>
      <c r="U628" s="210"/>
      <c r="V628" s="210"/>
      <c r="W628" s="210"/>
      <c r="X628" s="210"/>
      <c r="Y628" s="210"/>
      <c r="Z628" s="210"/>
    </row>
    <row r="629" ht="12.75" customHeight="1">
      <c r="A629" s="625"/>
      <c r="B629" s="625"/>
      <c r="C629" s="625"/>
      <c r="D629" s="627"/>
      <c r="E629" s="210"/>
      <c r="F629" s="210"/>
      <c r="G629" s="210"/>
      <c r="H629" s="210"/>
      <c r="I629" s="627"/>
      <c r="J629" s="210"/>
      <c r="K629" s="210"/>
      <c r="L629" s="210"/>
      <c r="M629" s="628"/>
      <c r="N629" s="210"/>
      <c r="O629" s="210"/>
      <c r="P629" s="210"/>
      <c r="Q629" s="210"/>
      <c r="R629" s="210"/>
      <c r="S629" s="210"/>
      <c r="T629" s="210"/>
      <c r="U629" s="210"/>
      <c r="V629" s="210"/>
      <c r="W629" s="210"/>
      <c r="X629" s="210"/>
      <c r="Y629" s="210"/>
      <c r="Z629" s="210"/>
    </row>
    <row r="630" ht="12.75" customHeight="1">
      <c r="A630" s="625"/>
      <c r="B630" s="625"/>
      <c r="C630" s="625"/>
      <c r="D630" s="627"/>
      <c r="E630" s="210"/>
      <c r="F630" s="210"/>
      <c r="G630" s="210"/>
      <c r="H630" s="210"/>
      <c r="I630" s="627"/>
      <c r="J630" s="210"/>
      <c r="K630" s="210"/>
      <c r="L630" s="210"/>
      <c r="M630" s="628"/>
      <c r="N630" s="210"/>
      <c r="O630" s="210"/>
      <c r="P630" s="210"/>
      <c r="Q630" s="210"/>
      <c r="R630" s="210"/>
      <c r="S630" s="210"/>
      <c r="T630" s="210"/>
      <c r="U630" s="210"/>
      <c r="V630" s="210"/>
      <c r="W630" s="210"/>
      <c r="X630" s="210"/>
      <c r="Y630" s="210"/>
      <c r="Z630" s="210"/>
    </row>
    <row r="631" ht="12.75" customHeight="1">
      <c r="A631" s="625"/>
      <c r="B631" s="625"/>
      <c r="C631" s="625"/>
      <c r="D631" s="627"/>
      <c r="E631" s="210"/>
      <c r="F631" s="210"/>
      <c r="G631" s="210"/>
      <c r="H631" s="210"/>
      <c r="I631" s="627"/>
      <c r="J631" s="210"/>
      <c r="K631" s="210"/>
      <c r="L631" s="210"/>
      <c r="M631" s="628"/>
      <c r="N631" s="210"/>
      <c r="O631" s="210"/>
      <c r="P631" s="210"/>
      <c r="Q631" s="210"/>
      <c r="R631" s="210"/>
      <c r="S631" s="210"/>
      <c r="T631" s="210"/>
      <c r="U631" s="210"/>
      <c r="V631" s="210"/>
      <c r="W631" s="210"/>
      <c r="X631" s="210"/>
      <c r="Y631" s="210"/>
      <c r="Z631" s="210"/>
    </row>
    <row r="632" ht="12.75" customHeight="1">
      <c r="A632" s="625"/>
      <c r="B632" s="625"/>
      <c r="C632" s="625"/>
      <c r="D632" s="627"/>
      <c r="E632" s="210"/>
      <c r="F632" s="210"/>
      <c r="G632" s="210"/>
      <c r="H632" s="210"/>
      <c r="I632" s="627"/>
      <c r="J632" s="210"/>
      <c r="K632" s="210"/>
      <c r="L632" s="210"/>
      <c r="M632" s="628"/>
      <c r="N632" s="210"/>
      <c r="O632" s="210"/>
      <c r="P632" s="210"/>
      <c r="Q632" s="210"/>
      <c r="R632" s="210"/>
      <c r="S632" s="210"/>
      <c r="T632" s="210"/>
      <c r="U632" s="210"/>
      <c r="V632" s="210"/>
      <c r="W632" s="210"/>
      <c r="X632" s="210"/>
      <c r="Y632" s="210"/>
      <c r="Z632" s="210"/>
    </row>
    <row r="633" ht="12.75" customHeight="1">
      <c r="A633" s="625"/>
      <c r="B633" s="625"/>
      <c r="C633" s="625"/>
      <c r="D633" s="627"/>
      <c r="E633" s="210"/>
      <c r="F633" s="210"/>
      <c r="G633" s="210"/>
      <c r="H633" s="210"/>
      <c r="I633" s="627"/>
      <c r="J633" s="210"/>
      <c r="K633" s="210"/>
      <c r="L633" s="210"/>
      <c r="M633" s="628"/>
      <c r="N633" s="210"/>
      <c r="O633" s="210"/>
      <c r="P633" s="210"/>
      <c r="Q633" s="210"/>
      <c r="R633" s="210"/>
      <c r="S633" s="210"/>
      <c r="T633" s="210"/>
      <c r="U633" s="210"/>
      <c r="V633" s="210"/>
      <c r="W633" s="210"/>
      <c r="X633" s="210"/>
      <c r="Y633" s="210"/>
      <c r="Z633" s="210"/>
    </row>
    <row r="634" ht="12.75" customHeight="1">
      <c r="A634" s="625"/>
      <c r="B634" s="625"/>
      <c r="C634" s="625"/>
      <c r="D634" s="627"/>
      <c r="E634" s="210"/>
      <c r="F634" s="210"/>
      <c r="G634" s="210"/>
      <c r="H634" s="210"/>
      <c r="I634" s="627"/>
      <c r="J634" s="210"/>
      <c r="K634" s="210"/>
      <c r="L634" s="210"/>
      <c r="M634" s="628"/>
      <c r="N634" s="210"/>
      <c r="O634" s="210"/>
      <c r="P634" s="210"/>
      <c r="Q634" s="210"/>
      <c r="R634" s="210"/>
      <c r="S634" s="210"/>
      <c r="T634" s="210"/>
      <c r="U634" s="210"/>
      <c r="V634" s="210"/>
      <c r="W634" s="210"/>
      <c r="X634" s="210"/>
      <c r="Y634" s="210"/>
      <c r="Z634" s="210"/>
    </row>
    <row r="635" ht="12.75" customHeight="1">
      <c r="A635" s="625"/>
      <c r="B635" s="625"/>
      <c r="C635" s="625"/>
      <c r="D635" s="627"/>
      <c r="E635" s="210"/>
      <c r="F635" s="210"/>
      <c r="G635" s="210"/>
      <c r="H635" s="210"/>
      <c r="I635" s="627"/>
      <c r="J635" s="210"/>
      <c r="K635" s="210"/>
      <c r="L635" s="210"/>
      <c r="M635" s="628"/>
      <c r="N635" s="210"/>
      <c r="O635" s="210"/>
      <c r="P635" s="210"/>
      <c r="Q635" s="210"/>
      <c r="R635" s="210"/>
      <c r="S635" s="210"/>
      <c r="T635" s="210"/>
      <c r="U635" s="210"/>
      <c r="V635" s="210"/>
      <c r="W635" s="210"/>
      <c r="X635" s="210"/>
      <c r="Y635" s="210"/>
      <c r="Z635" s="210"/>
    </row>
    <row r="636" ht="12.75" customHeight="1">
      <c r="A636" s="625"/>
      <c r="B636" s="625"/>
      <c r="C636" s="625"/>
      <c r="D636" s="627"/>
      <c r="E636" s="210"/>
      <c r="F636" s="210"/>
      <c r="G636" s="210"/>
      <c r="H636" s="210"/>
      <c r="I636" s="627"/>
      <c r="J636" s="210"/>
      <c r="K636" s="210"/>
      <c r="L636" s="210"/>
      <c r="M636" s="628"/>
      <c r="N636" s="210"/>
      <c r="O636" s="210"/>
      <c r="P636" s="210"/>
      <c r="Q636" s="210"/>
      <c r="R636" s="210"/>
      <c r="S636" s="210"/>
      <c r="T636" s="210"/>
      <c r="U636" s="210"/>
      <c r="V636" s="210"/>
      <c r="W636" s="210"/>
      <c r="X636" s="210"/>
      <c r="Y636" s="210"/>
      <c r="Z636" s="210"/>
    </row>
    <row r="637" ht="12.75" customHeight="1">
      <c r="A637" s="625"/>
      <c r="B637" s="625"/>
      <c r="C637" s="625"/>
      <c r="D637" s="627"/>
      <c r="E637" s="210"/>
      <c r="F637" s="210"/>
      <c r="G637" s="210"/>
      <c r="H637" s="210"/>
      <c r="I637" s="627"/>
      <c r="J637" s="210"/>
      <c r="K637" s="210"/>
      <c r="L637" s="210"/>
      <c r="M637" s="628"/>
      <c r="N637" s="210"/>
      <c r="O637" s="210"/>
      <c r="P637" s="210"/>
      <c r="Q637" s="210"/>
      <c r="R637" s="210"/>
      <c r="S637" s="210"/>
      <c r="T637" s="210"/>
      <c r="U637" s="210"/>
      <c r="V637" s="210"/>
      <c r="W637" s="210"/>
      <c r="X637" s="210"/>
      <c r="Y637" s="210"/>
      <c r="Z637" s="210"/>
    </row>
    <row r="638" ht="12.75" customHeight="1">
      <c r="A638" s="625"/>
      <c r="B638" s="625"/>
      <c r="C638" s="625"/>
      <c r="D638" s="627"/>
      <c r="E638" s="210"/>
      <c r="F638" s="210"/>
      <c r="G638" s="210"/>
      <c r="H638" s="210"/>
      <c r="I638" s="627"/>
      <c r="J638" s="210"/>
      <c r="K638" s="210"/>
      <c r="L638" s="210"/>
      <c r="M638" s="628"/>
      <c r="N638" s="210"/>
      <c r="O638" s="210"/>
      <c r="P638" s="210"/>
      <c r="Q638" s="210"/>
      <c r="R638" s="210"/>
      <c r="S638" s="210"/>
      <c r="T638" s="210"/>
      <c r="U638" s="210"/>
      <c r="V638" s="210"/>
      <c r="W638" s="210"/>
      <c r="X638" s="210"/>
      <c r="Y638" s="210"/>
      <c r="Z638" s="210"/>
    </row>
    <row r="639" ht="12.75" customHeight="1">
      <c r="A639" s="625"/>
      <c r="B639" s="625"/>
      <c r="C639" s="625"/>
      <c r="D639" s="627"/>
      <c r="E639" s="210"/>
      <c r="F639" s="210"/>
      <c r="G639" s="210"/>
      <c r="H639" s="210"/>
      <c r="I639" s="627"/>
      <c r="J639" s="210"/>
      <c r="K639" s="210"/>
      <c r="L639" s="210"/>
      <c r="M639" s="628"/>
      <c r="N639" s="210"/>
      <c r="O639" s="210"/>
      <c r="P639" s="210"/>
      <c r="Q639" s="210"/>
      <c r="R639" s="210"/>
      <c r="S639" s="210"/>
      <c r="T639" s="210"/>
      <c r="U639" s="210"/>
      <c r="V639" s="210"/>
      <c r="W639" s="210"/>
      <c r="X639" s="210"/>
      <c r="Y639" s="210"/>
      <c r="Z639" s="210"/>
    </row>
    <row r="640" ht="12.75" customHeight="1">
      <c r="A640" s="625"/>
      <c r="B640" s="625"/>
      <c r="C640" s="625"/>
      <c r="D640" s="627"/>
      <c r="E640" s="210"/>
      <c r="F640" s="210"/>
      <c r="G640" s="210"/>
      <c r="H640" s="210"/>
      <c r="I640" s="627"/>
      <c r="J640" s="210"/>
      <c r="K640" s="210"/>
      <c r="L640" s="210"/>
      <c r="M640" s="628"/>
      <c r="N640" s="210"/>
      <c r="O640" s="210"/>
      <c r="P640" s="210"/>
      <c r="Q640" s="210"/>
      <c r="R640" s="210"/>
      <c r="S640" s="210"/>
      <c r="T640" s="210"/>
      <c r="U640" s="210"/>
      <c r="V640" s="210"/>
      <c r="W640" s="210"/>
      <c r="X640" s="210"/>
      <c r="Y640" s="210"/>
      <c r="Z640" s="210"/>
    </row>
    <row r="641" ht="12.75" customHeight="1">
      <c r="A641" s="625"/>
      <c r="B641" s="625"/>
      <c r="C641" s="625"/>
      <c r="D641" s="627"/>
      <c r="E641" s="210"/>
      <c r="F641" s="210"/>
      <c r="G641" s="210"/>
      <c r="H641" s="210"/>
      <c r="I641" s="627"/>
      <c r="J641" s="210"/>
      <c r="K641" s="210"/>
      <c r="L641" s="210"/>
      <c r="M641" s="628"/>
      <c r="N641" s="210"/>
      <c r="O641" s="210"/>
      <c r="P641" s="210"/>
      <c r="Q641" s="210"/>
      <c r="R641" s="210"/>
      <c r="S641" s="210"/>
      <c r="T641" s="210"/>
      <c r="U641" s="210"/>
      <c r="V641" s="210"/>
      <c r="W641" s="210"/>
      <c r="X641" s="210"/>
      <c r="Y641" s="210"/>
      <c r="Z641" s="210"/>
    </row>
    <row r="642" ht="12.75" customHeight="1">
      <c r="A642" s="625"/>
      <c r="B642" s="625"/>
      <c r="C642" s="625"/>
      <c r="D642" s="627"/>
      <c r="E642" s="210"/>
      <c r="F642" s="210"/>
      <c r="G642" s="210"/>
      <c r="H642" s="210"/>
      <c r="I642" s="627"/>
      <c r="J642" s="210"/>
      <c r="K642" s="210"/>
      <c r="L642" s="210"/>
      <c r="M642" s="628"/>
      <c r="N642" s="210"/>
      <c r="O642" s="210"/>
      <c r="P642" s="210"/>
      <c r="Q642" s="210"/>
      <c r="R642" s="210"/>
      <c r="S642" s="210"/>
      <c r="T642" s="210"/>
      <c r="U642" s="210"/>
      <c r="V642" s="210"/>
      <c r="W642" s="210"/>
      <c r="X642" s="210"/>
      <c r="Y642" s="210"/>
      <c r="Z642" s="210"/>
    </row>
    <row r="643" ht="12.75" customHeight="1">
      <c r="A643" s="625"/>
      <c r="B643" s="625"/>
      <c r="C643" s="625"/>
      <c r="D643" s="627"/>
      <c r="E643" s="210"/>
      <c r="F643" s="210"/>
      <c r="G643" s="210"/>
      <c r="H643" s="210"/>
      <c r="I643" s="627"/>
      <c r="J643" s="210"/>
      <c r="K643" s="210"/>
      <c r="L643" s="210"/>
      <c r="M643" s="628"/>
      <c r="N643" s="210"/>
      <c r="O643" s="210"/>
      <c r="P643" s="210"/>
      <c r="Q643" s="210"/>
      <c r="R643" s="210"/>
      <c r="S643" s="210"/>
      <c r="T643" s="210"/>
      <c r="U643" s="210"/>
      <c r="V643" s="210"/>
      <c r="W643" s="210"/>
      <c r="X643" s="210"/>
      <c r="Y643" s="210"/>
      <c r="Z643" s="210"/>
    </row>
    <row r="644" ht="12.75" customHeight="1">
      <c r="A644" s="625"/>
      <c r="B644" s="625"/>
      <c r="C644" s="625"/>
      <c r="D644" s="627"/>
      <c r="E644" s="210"/>
      <c r="F644" s="210"/>
      <c r="G644" s="210"/>
      <c r="H644" s="210"/>
      <c r="I644" s="627"/>
      <c r="J644" s="210"/>
      <c r="K644" s="210"/>
      <c r="L644" s="210"/>
      <c r="M644" s="628"/>
      <c r="N644" s="210"/>
      <c r="O644" s="210"/>
      <c r="P644" s="210"/>
      <c r="Q644" s="210"/>
      <c r="R644" s="210"/>
      <c r="S644" s="210"/>
      <c r="T644" s="210"/>
      <c r="U644" s="210"/>
      <c r="V644" s="210"/>
      <c r="W644" s="210"/>
      <c r="X644" s="210"/>
      <c r="Y644" s="210"/>
      <c r="Z644" s="210"/>
    </row>
    <row r="645" ht="12.75" customHeight="1">
      <c r="A645" s="625"/>
      <c r="B645" s="625"/>
      <c r="C645" s="625"/>
      <c r="D645" s="627"/>
      <c r="E645" s="210"/>
      <c r="F645" s="210"/>
      <c r="G645" s="210"/>
      <c r="H645" s="210"/>
      <c r="I645" s="627"/>
      <c r="J645" s="210"/>
      <c r="K645" s="210"/>
      <c r="L645" s="210"/>
      <c r="M645" s="628"/>
      <c r="N645" s="210"/>
      <c r="O645" s="210"/>
      <c r="P645" s="210"/>
      <c r="Q645" s="210"/>
      <c r="R645" s="210"/>
      <c r="S645" s="210"/>
      <c r="T645" s="210"/>
      <c r="U645" s="210"/>
      <c r="V645" s="210"/>
      <c r="W645" s="210"/>
      <c r="X645" s="210"/>
      <c r="Y645" s="210"/>
      <c r="Z645" s="210"/>
    </row>
    <row r="646" ht="12.75" customHeight="1">
      <c r="A646" s="625"/>
      <c r="B646" s="625"/>
      <c r="C646" s="625"/>
      <c r="D646" s="627"/>
      <c r="E646" s="210"/>
      <c r="F646" s="210"/>
      <c r="G646" s="210"/>
      <c r="H646" s="210"/>
      <c r="I646" s="627"/>
      <c r="J646" s="210"/>
      <c r="K646" s="210"/>
      <c r="L646" s="210"/>
      <c r="M646" s="628"/>
      <c r="N646" s="210"/>
      <c r="O646" s="210"/>
      <c r="P646" s="210"/>
      <c r="Q646" s="210"/>
      <c r="R646" s="210"/>
      <c r="S646" s="210"/>
      <c r="T646" s="210"/>
      <c r="U646" s="210"/>
      <c r="V646" s="210"/>
      <c r="W646" s="210"/>
      <c r="X646" s="210"/>
      <c r="Y646" s="210"/>
      <c r="Z646" s="210"/>
    </row>
    <row r="647" ht="12.75" customHeight="1">
      <c r="A647" s="625"/>
      <c r="B647" s="625"/>
      <c r="C647" s="625"/>
      <c r="D647" s="627"/>
      <c r="E647" s="210"/>
      <c r="F647" s="210"/>
      <c r="G647" s="210"/>
      <c r="H647" s="210"/>
      <c r="I647" s="627"/>
      <c r="J647" s="210"/>
      <c r="K647" s="210"/>
      <c r="L647" s="210"/>
      <c r="M647" s="628"/>
      <c r="N647" s="210"/>
      <c r="O647" s="210"/>
      <c r="P647" s="210"/>
      <c r="Q647" s="210"/>
      <c r="R647" s="210"/>
      <c r="S647" s="210"/>
      <c r="T647" s="210"/>
      <c r="U647" s="210"/>
      <c r="V647" s="210"/>
      <c r="W647" s="210"/>
      <c r="X647" s="210"/>
      <c r="Y647" s="210"/>
      <c r="Z647" s="210"/>
    </row>
    <row r="648" ht="12.75" customHeight="1">
      <c r="A648" s="625"/>
      <c r="B648" s="625"/>
      <c r="C648" s="625"/>
      <c r="D648" s="627"/>
      <c r="E648" s="210"/>
      <c r="F648" s="210"/>
      <c r="G648" s="210"/>
      <c r="H648" s="210"/>
      <c r="I648" s="627"/>
      <c r="J648" s="210"/>
      <c r="K648" s="210"/>
      <c r="L648" s="210"/>
      <c r="M648" s="628"/>
      <c r="N648" s="210"/>
      <c r="O648" s="210"/>
      <c r="P648" s="210"/>
      <c r="Q648" s="210"/>
      <c r="R648" s="210"/>
      <c r="S648" s="210"/>
      <c r="T648" s="210"/>
      <c r="U648" s="210"/>
      <c r="V648" s="210"/>
      <c r="W648" s="210"/>
      <c r="X648" s="210"/>
      <c r="Y648" s="210"/>
      <c r="Z648" s="210"/>
    </row>
    <row r="649" ht="12.75" customHeight="1">
      <c r="A649" s="625"/>
      <c r="B649" s="625"/>
      <c r="C649" s="625"/>
      <c r="D649" s="627"/>
      <c r="E649" s="210"/>
      <c r="F649" s="210"/>
      <c r="G649" s="210"/>
      <c r="H649" s="210"/>
      <c r="I649" s="627"/>
      <c r="J649" s="210"/>
      <c r="K649" s="210"/>
      <c r="L649" s="210"/>
      <c r="M649" s="628"/>
      <c r="N649" s="210"/>
      <c r="O649" s="210"/>
      <c r="P649" s="210"/>
      <c r="Q649" s="210"/>
      <c r="R649" s="210"/>
      <c r="S649" s="210"/>
      <c r="T649" s="210"/>
      <c r="U649" s="210"/>
      <c r="V649" s="210"/>
      <c r="W649" s="210"/>
      <c r="X649" s="210"/>
      <c r="Y649" s="210"/>
      <c r="Z649" s="210"/>
    </row>
    <row r="650" ht="12.75" customHeight="1">
      <c r="A650" s="625"/>
      <c r="B650" s="625"/>
      <c r="C650" s="625"/>
      <c r="D650" s="627"/>
      <c r="E650" s="210"/>
      <c r="F650" s="210"/>
      <c r="G650" s="210"/>
      <c r="H650" s="210"/>
      <c r="I650" s="627"/>
      <c r="J650" s="210"/>
      <c r="K650" s="210"/>
      <c r="L650" s="210"/>
      <c r="M650" s="628"/>
      <c r="N650" s="210"/>
      <c r="O650" s="210"/>
      <c r="P650" s="210"/>
      <c r="Q650" s="210"/>
      <c r="R650" s="210"/>
      <c r="S650" s="210"/>
      <c r="T650" s="210"/>
      <c r="U650" s="210"/>
      <c r="V650" s="210"/>
      <c r="W650" s="210"/>
      <c r="X650" s="210"/>
      <c r="Y650" s="210"/>
      <c r="Z650" s="210"/>
    </row>
    <row r="651" ht="12.75" customHeight="1">
      <c r="A651" s="625"/>
      <c r="B651" s="625"/>
      <c r="C651" s="625"/>
      <c r="D651" s="627"/>
      <c r="E651" s="210"/>
      <c r="F651" s="210"/>
      <c r="G651" s="210"/>
      <c r="H651" s="210"/>
      <c r="I651" s="627"/>
      <c r="J651" s="210"/>
      <c r="K651" s="210"/>
      <c r="L651" s="210"/>
      <c r="M651" s="628"/>
      <c r="N651" s="210"/>
      <c r="O651" s="210"/>
      <c r="P651" s="210"/>
      <c r="Q651" s="210"/>
      <c r="R651" s="210"/>
      <c r="S651" s="210"/>
      <c r="T651" s="210"/>
      <c r="U651" s="210"/>
      <c r="V651" s="210"/>
      <c r="W651" s="210"/>
      <c r="X651" s="210"/>
      <c r="Y651" s="210"/>
      <c r="Z651" s="210"/>
    </row>
    <row r="652" ht="12.75" customHeight="1">
      <c r="A652" s="625"/>
      <c r="B652" s="625"/>
      <c r="C652" s="625"/>
      <c r="D652" s="627"/>
      <c r="E652" s="210"/>
      <c r="F652" s="210"/>
      <c r="G652" s="210"/>
      <c r="H652" s="210"/>
      <c r="I652" s="627"/>
      <c r="J652" s="210"/>
      <c r="K652" s="210"/>
      <c r="L652" s="210"/>
      <c r="M652" s="628"/>
      <c r="N652" s="210"/>
      <c r="O652" s="210"/>
      <c r="P652" s="210"/>
      <c r="Q652" s="210"/>
      <c r="R652" s="210"/>
      <c r="S652" s="210"/>
      <c r="T652" s="210"/>
      <c r="U652" s="210"/>
      <c r="V652" s="210"/>
      <c r="W652" s="210"/>
      <c r="X652" s="210"/>
      <c r="Y652" s="210"/>
      <c r="Z652" s="210"/>
    </row>
    <row r="653" ht="12.75" customHeight="1">
      <c r="A653" s="625"/>
      <c r="B653" s="625"/>
      <c r="C653" s="625"/>
      <c r="D653" s="627"/>
      <c r="E653" s="210"/>
      <c r="F653" s="210"/>
      <c r="G653" s="210"/>
      <c r="H653" s="210"/>
      <c r="I653" s="627"/>
      <c r="J653" s="210"/>
      <c r="K653" s="210"/>
      <c r="L653" s="210"/>
      <c r="M653" s="628"/>
      <c r="N653" s="210"/>
      <c r="O653" s="210"/>
      <c r="P653" s="210"/>
      <c r="Q653" s="210"/>
      <c r="R653" s="210"/>
      <c r="S653" s="210"/>
      <c r="T653" s="210"/>
      <c r="U653" s="210"/>
      <c r="V653" s="210"/>
      <c r="W653" s="210"/>
      <c r="X653" s="210"/>
      <c r="Y653" s="210"/>
      <c r="Z653" s="210"/>
    </row>
    <row r="654" ht="12.75" customHeight="1">
      <c r="A654" s="625"/>
      <c r="B654" s="625"/>
      <c r="C654" s="625"/>
      <c r="D654" s="627"/>
      <c r="E654" s="210"/>
      <c r="F654" s="210"/>
      <c r="G654" s="210"/>
      <c r="H654" s="210"/>
      <c r="I654" s="627"/>
      <c r="J654" s="210"/>
      <c r="K654" s="210"/>
      <c r="L654" s="210"/>
      <c r="M654" s="628"/>
      <c r="N654" s="210"/>
      <c r="O654" s="210"/>
      <c r="P654" s="210"/>
      <c r="Q654" s="210"/>
      <c r="R654" s="210"/>
      <c r="S654" s="210"/>
      <c r="T654" s="210"/>
      <c r="U654" s="210"/>
      <c r="V654" s="210"/>
      <c r="W654" s="210"/>
      <c r="X654" s="210"/>
      <c r="Y654" s="210"/>
      <c r="Z654" s="210"/>
    </row>
    <row r="655" ht="12.75" customHeight="1">
      <c r="A655" s="625"/>
      <c r="B655" s="625"/>
      <c r="C655" s="625"/>
      <c r="D655" s="627"/>
      <c r="E655" s="210"/>
      <c r="F655" s="210"/>
      <c r="G655" s="210"/>
      <c r="H655" s="210"/>
      <c r="I655" s="627"/>
      <c r="J655" s="210"/>
      <c r="K655" s="210"/>
      <c r="L655" s="210"/>
      <c r="M655" s="628"/>
      <c r="N655" s="210"/>
      <c r="O655" s="210"/>
      <c r="P655" s="210"/>
      <c r="Q655" s="210"/>
      <c r="R655" s="210"/>
      <c r="S655" s="210"/>
      <c r="T655" s="210"/>
      <c r="U655" s="210"/>
      <c r="V655" s="210"/>
      <c r="W655" s="210"/>
      <c r="X655" s="210"/>
      <c r="Y655" s="210"/>
      <c r="Z655" s="210"/>
    </row>
    <row r="656" ht="12.75" customHeight="1">
      <c r="A656" s="625"/>
      <c r="B656" s="625"/>
      <c r="C656" s="625"/>
      <c r="D656" s="627"/>
      <c r="E656" s="210"/>
      <c r="F656" s="210"/>
      <c r="G656" s="210"/>
      <c r="H656" s="210"/>
      <c r="I656" s="627"/>
      <c r="J656" s="210"/>
      <c r="K656" s="210"/>
      <c r="L656" s="210"/>
      <c r="M656" s="628"/>
      <c r="N656" s="210"/>
      <c r="O656" s="210"/>
      <c r="P656" s="210"/>
      <c r="Q656" s="210"/>
      <c r="R656" s="210"/>
      <c r="S656" s="210"/>
      <c r="T656" s="210"/>
      <c r="U656" s="210"/>
      <c r="V656" s="210"/>
      <c r="W656" s="210"/>
      <c r="X656" s="210"/>
      <c r="Y656" s="210"/>
      <c r="Z656" s="210"/>
    </row>
    <row r="657" ht="12.75" customHeight="1">
      <c r="A657" s="625"/>
      <c r="B657" s="625"/>
      <c r="C657" s="625"/>
      <c r="D657" s="627"/>
      <c r="E657" s="210"/>
      <c r="F657" s="210"/>
      <c r="G657" s="210"/>
      <c r="H657" s="210"/>
      <c r="I657" s="627"/>
      <c r="J657" s="210"/>
      <c r="K657" s="210"/>
      <c r="L657" s="210"/>
      <c r="M657" s="628"/>
      <c r="N657" s="210"/>
      <c r="O657" s="210"/>
      <c r="P657" s="210"/>
      <c r="Q657" s="210"/>
      <c r="R657" s="210"/>
      <c r="S657" s="210"/>
      <c r="T657" s="210"/>
      <c r="U657" s="210"/>
      <c r="V657" s="210"/>
      <c r="W657" s="210"/>
      <c r="X657" s="210"/>
      <c r="Y657" s="210"/>
      <c r="Z657" s="210"/>
    </row>
    <row r="658" ht="12.75" customHeight="1">
      <c r="A658" s="625"/>
      <c r="B658" s="625"/>
      <c r="C658" s="625"/>
      <c r="D658" s="627"/>
      <c r="E658" s="210"/>
      <c r="F658" s="210"/>
      <c r="G658" s="210"/>
      <c r="H658" s="210"/>
      <c r="I658" s="627"/>
      <c r="J658" s="210"/>
      <c r="K658" s="210"/>
      <c r="L658" s="210"/>
      <c r="M658" s="628"/>
      <c r="N658" s="210"/>
      <c r="O658" s="210"/>
      <c r="P658" s="210"/>
      <c r="Q658" s="210"/>
      <c r="R658" s="210"/>
      <c r="S658" s="210"/>
      <c r="T658" s="210"/>
      <c r="U658" s="210"/>
      <c r="V658" s="210"/>
      <c r="W658" s="210"/>
      <c r="X658" s="210"/>
      <c r="Y658" s="210"/>
      <c r="Z658" s="210"/>
    </row>
    <row r="659" ht="12.75" customHeight="1">
      <c r="A659" s="625"/>
      <c r="B659" s="625"/>
      <c r="C659" s="625"/>
      <c r="D659" s="627"/>
      <c r="E659" s="210"/>
      <c r="F659" s="210"/>
      <c r="G659" s="210"/>
      <c r="H659" s="210"/>
      <c r="I659" s="627"/>
      <c r="J659" s="210"/>
      <c r="K659" s="210"/>
      <c r="L659" s="210"/>
      <c r="M659" s="628"/>
      <c r="N659" s="210"/>
      <c r="O659" s="210"/>
      <c r="P659" s="210"/>
      <c r="Q659" s="210"/>
      <c r="R659" s="210"/>
      <c r="S659" s="210"/>
      <c r="T659" s="210"/>
      <c r="U659" s="210"/>
      <c r="V659" s="210"/>
      <c r="W659" s="210"/>
      <c r="X659" s="210"/>
      <c r="Y659" s="210"/>
      <c r="Z659" s="210"/>
    </row>
    <row r="660" ht="12.75" customHeight="1">
      <c r="A660" s="625"/>
      <c r="B660" s="625"/>
      <c r="C660" s="625"/>
      <c r="D660" s="627"/>
      <c r="E660" s="210"/>
      <c r="F660" s="210"/>
      <c r="G660" s="210"/>
      <c r="H660" s="210"/>
      <c r="I660" s="627"/>
      <c r="J660" s="210"/>
      <c r="K660" s="210"/>
      <c r="L660" s="210"/>
      <c r="M660" s="628"/>
      <c r="N660" s="210"/>
      <c r="O660" s="210"/>
      <c r="P660" s="210"/>
      <c r="Q660" s="210"/>
      <c r="R660" s="210"/>
      <c r="S660" s="210"/>
      <c r="T660" s="210"/>
      <c r="U660" s="210"/>
      <c r="V660" s="210"/>
      <c r="W660" s="210"/>
      <c r="X660" s="210"/>
      <c r="Y660" s="210"/>
      <c r="Z660" s="210"/>
    </row>
    <row r="661" ht="12.75" customHeight="1">
      <c r="A661" s="625"/>
      <c r="B661" s="625"/>
      <c r="C661" s="625"/>
      <c r="D661" s="627"/>
      <c r="E661" s="210"/>
      <c r="F661" s="210"/>
      <c r="G661" s="210"/>
      <c r="H661" s="210"/>
      <c r="I661" s="627"/>
      <c r="J661" s="210"/>
      <c r="K661" s="210"/>
      <c r="L661" s="210"/>
      <c r="M661" s="628"/>
      <c r="N661" s="210"/>
      <c r="O661" s="210"/>
      <c r="P661" s="210"/>
      <c r="Q661" s="210"/>
      <c r="R661" s="210"/>
      <c r="S661" s="210"/>
      <c r="T661" s="210"/>
      <c r="U661" s="210"/>
      <c r="V661" s="210"/>
      <c r="W661" s="210"/>
      <c r="X661" s="210"/>
      <c r="Y661" s="210"/>
      <c r="Z661" s="210"/>
    </row>
    <row r="662" ht="12.75" customHeight="1">
      <c r="A662" s="625"/>
      <c r="B662" s="625"/>
      <c r="C662" s="625"/>
      <c r="D662" s="627"/>
      <c r="E662" s="210"/>
      <c r="F662" s="210"/>
      <c r="G662" s="210"/>
      <c r="H662" s="210"/>
      <c r="I662" s="627"/>
      <c r="J662" s="210"/>
      <c r="K662" s="210"/>
      <c r="L662" s="210"/>
      <c r="M662" s="628"/>
      <c r="N662" s="210"/>
      <c r="O662" s="210"/>
      <c r="P662" s="210"/>
      <c r="Q662" s="210"/>
      <c r="R662" s="210"/>
      <c r="S662" s="210"/>
      <c r="T662" s="210"/>
      <c r="U662" s="210"/>
      <c r="V662" s="210"/>
      <c r="W662" s="210"/>
      <c r="X662" s="210"/>
      <c r="Y662" s="210"/>
      <c r="Z662" s="210"/>
    </row>
    <row r="663" ht="12.75" customHeight="1">
      <c r="A663" s="625"/>
      <c r="B663" s="625"/>
      <c r="C663" s="625"/>
      <c r="D663" s="627"/>
      <c r="E663" s="210"/>
      <c r="F663" s="210"/>
      <c r="G663" s="210"/>
      <c r="H663" s="210"/>
      <c r="I663" s="627"/>
      <c r="J663" s="210"/>
      <c r="K663" s="210"/>
      <c r="L663" s="210"/>
      <c r="M663" s="628"/>
      <c r="N663" s="210"/>
      <c r="O663" s="210"/>
      <c r="P663" s="210"/>
      <c r="Q663" s="210"/>
      <c r="R663" s="210"/>
      <c r="S663" s="210"/>
      <c r="T663" s="210"/>
      <c r="U663" s="210"/>
      <c r="V663" s="210"/>
      <c r="W663" s="210"/>
      <c r="X663" s="210"/>
      <c r="Y663" s="210"/>
      <c r="Z663" s="210"/>
    </row>
    <row r="664" ht="12.75" customHeight="1">
      <c r="A664" s="625"/>
      <c r="B664" s="625"/>
      <c r="C664" s="625"/>
      <c r="D664" s="627"/>
      <c r="E664" s="210"/>
      <c r="F664" s="210"/>
      <c r="G664" s="210"/>
      <c r="H664" s="210"/>
      <c r="I664" s="627"/>
      <c r="J664" s="210"/>
      <c r="K664" s="210"/>
      <c r="L664" s="210"/>
      <c r="M664" s="628"/>
      <c r="N664" s="210"/>
      <c r="O664" s="210"/>
      <c r="P664" s="210"/>
      <c r="Q664" s="210"/>
      <c r="R664" s="210"/>
      <c r="S664" s="210"/>
      <c r="T664" s="210"/>
      <c r="U664" s="210"/>
      <c r="V664" s="210"/>
      <c r="W664" s="210"/>
      <c r="X664" s="210"/>
      <c r="Y664" s="210"/>
      <c r="Z664" s="210"/>
    </row>
    <row r="665" ht="12.75" customHeight="1">
      <c r="A665" s="625"/>
      <c r="B665" s="625"/>
      <c r="C665" s="625"/>
      <c r="D665" s="627"/>
      <c r="E665" s="210"/>
      <c r="F665" s="210"/>
      <c r="G665" s="210"/>
      <c r="H665" s="210"/>
      <c r="I665" s="627"/>
      <c r="J665" s="210"/>
      <c r="K665" s="210"/>
      <c r="L665" s="210"/>
      <c r="M665" s="628"/>
      <c r="N665" s="210"/>
      <c r="O665" s="210"/>
      <c r="P665" s="210"/>
      <c r="Q665" s="210"/>
      <c r="R665" s="210"/>
      <c r="S665" s="210"/>
      <c r="T665" s="210"/>
      <c r="U665" s="210"/>
      <c r="V665" s="210"/>
      <c r="W665" s="210"/>
      <c r="X665" s="210"/>
      <c r="Y665" s="210"/>
      <c r="Z665" s="210"/>
    </row>
    <row r="666" ht="12.75" customHeight="1">
      <c r="A666" s="625"/>
      <c r="B666" s="625"/>
      <c r="C666" s="625"/>
      <c r="D666" s="627"/>
      <c r="E666" s="210"/>
      <c r="F666" s="210"/>
      <c r="G666" s="210"/>
      <c r="H666" s="210"/>
      <c r="I666" s="627"/>
      <c r="J666" s="210"/>
      <c r="K666" s="210"/>
      <c r="L666" s="210"/>
      <c r="M666" s="628"/>
      <c r="N666" s="210"/>
      <c r="O666" s="210"/>
      <c r="P666" s="210"/>
      <c r="Q666" s="210"/>
      <c r="R666" s="210"/>
      <c r="S666" s="210"/>
      <c r="T666" s="210"/>
      <c r="U666" s="210"/>
      <c r="V666" s="210"/>
      <c r="W666" s="210"/>
      <c r="X666" s="210"/>
      <c r="Y666" s="210"/>
      <c r="Z666" s="210"/>
    </row>
    <row r="667" ht="12.75" customHeight="1">
      <c r="A667" s="625"/>
      <c r="B667" s="625"/>
      <c r="C667" s="625"/>
      <c r="D667" s="627"/>
      <c r="E667" s="210"/>
      <c r="F667" s="210"/>
      <c r="G667" s="210"/>
      <c r="H667" s="210"/>
      <c r="I667" s="627"/>
      <c r="J667" s="210"/>
      <c r="K667" s="210"/>
      <c r="L667" s="210"/>
      <c r="M667" s="628"/>
      <c r="N667" s="210"/>
      <c r="O667" s="210"/>
      <c r="P667" s="210"/>
      <c r="Q667" s="210"/>
      <c r="R667" s="210"/>
      <c r="S667" s="210"/>
      <c r="T667" s="210"/>
      <c r="U667" s="210"/>
      <c r="V667" s="210"/>
      <c r="W667" s="210"/>
      <c r="X667" s="210"/>
      <c r="Y667" s="210"/>
      <c r="Z667" s="210"/>
    </row>
    <row r="668" ht="12.75" customHeight="1">
      <c r="A668" s="625"/>
      <c r="B668" s="625"/>
      <c r="C668" s="625"/>
      <c r="D668" s="627"/>
      <c r="E668" s="210"/>
      <c r="F668" s="210"/>
      <c r="G668" s="210"/>
      <c r="H668" s="210"/>
      <c r="I668" s="627"/>
      <c r="J668" s="210"/>
      <c r="K668" s="210"/>
      <c r="L668" s="210"/>
      <c r="M668" s="628"/>
      <c r="N668" s="210"/>
      <c r="O668" s="210"/>
      <c r="P668" s="210"/>
      <c r="Q668" s="210"/>
      <c r="R668" s="210"/>
      <c r="S668" s="210"/>
      <c r="T668" s="210"/>
      <c r="U668" s="210"/>
      <c r="V668" s="210"/>
      <c r="W668" s="210"/>
      <c r="X668" s="210"/>
      <c r="Y668" s="210"/>
      <c r="Z668" s="210"/>
    </row>
    <row r="669" ht="12.75" customHeight="1">
      <c r="A669" s="625"/>
      <c r="B669" s="625"/>
      <c r="C669" s="625"/>
      <c r="D669" s="627"/>
      <c r="E669" s="210"/>
      <c r="F669" s="210"/>
      <c r="G669" s="210"/>
      <c r="H669" s="210"/>
      <c r="I669" s="627"/>
      <c r="J669" s="210"/>
      <c r="K669" s="210"/>
      <c r="L669" s="210"/>
      <c r="M669" s="628"/>
      <c r="N669" s="210"/>
      <c r="O669" s="210"/>
      <c r="P669" s="210"/>
      <c r="Q669" s="210"/>
      <c r="R669" s="210"/>
      <c r="S669" s="210"/>
      <c r="T669" s="210"/>
      <c r="U669" s="210"/>
      <c r="V669" s="210"/>
      <c r="W669" s="210"/>
      <c r="X669" s="210"/>
      <c r="Y669" s="210"/>
      <c r="Z669" s="210"/>
    </row>
    <row r="670" ht="12.75" customHeight="1">
      <c r="A670" s="625"/>
      <c r="B670" s="625"/>
      <c r="C670" s="625"/>
      <c r="D670" s="627"/>
      <c r="E670" s="210"/>
      <c r="F670" s="210"/>
      <c r="G670" s="210"/>
      <c r="H670" s="210"/>
      <c r="I670" s="627"/>
      <c r="J670" s="210"/>
      <c r="K670" s="210"/>
      <c r="L670" s="210"/>
      <c r="M670" s="628"/>
      <c r="N670" s="210"/>
      <c r="O670" s="210"/>
      <c r="P670" s="210"/>
      <c r="Q670" s="210"/>
      <c r="R670" s="210"/>
      <c r="S670" s="210"/>
      <c r="T670" s="210"/>
      <c r="U670" s="210"/>
      <c r="V670" s="210"/>
      <c r="W670" s="210"/>
      <c r="X670" s="210"/>
      <c r="Y670" s="210"/>
      <c r="Z670" s="210"/>
    </row>
    <row r="671" ht="12.75" customHeight="1">
      <c r="A671" s="625"/>
      <c r="B671" s="625"/>
      <c r="C671" s="625"/>
      <c r="D671" s="627"/>
      <c r="E671" s="210"/>
      <c r="F671" s="210"/>
      <c r="G671" s="210"/>
      <c r="H671" s="210"/>
      <c r="I671" s="627"/>
      <c r="J671" s="210"/>
      <c r="K671" s="210"/>
      <c r="L671" s="210"/>
      <c r="M671" s="628"/>
      <c r="N671" s="210"/>
      <c r="O671" s="210"/>
      <c r="P671" s="210"/>
      <c r="Q671" s="210"/>
      <c r="R671" s="210"/>
      <c r="S671" s="210"/>
      <c r="T671" s="210"/>
      <c r="U671" s="210"/>
      <c r="V671" s="210"/>
      <c r="W671" s="210"/>
      <c r="X671" s="210"/>
      <c r="Y671" s="210"/>
      <c r="Z671" s="210"/>
    </row>
    <row r="672" ht="12.75" customHeight="1">
      <c r="A672" s="625"/>
      <c r="B672" s="625"/>
      <c r="C672" s="625"/>
      <c r="D672" s="627"/>
      <c r="E672" s="210"/>
      <c r="F672" s="210"/>
      <c r="G672" s="210"/>
      <c r="H672" s="210"/>
      <c r="I672" s="627"/>
      <c r="J672" s="210"/>
      <c r="K672" s="210"/>
      <c r="L672" s="210"/>
      <c r="M672" s="628"/>
      <c r="N672" s="210"/>
      <c r="O672" s="210"/>
      <c r="P672" s="210"/>
      <c r="Q672" s="210"/>
      <c r="R672" s="210"/>
      <c r="S672" s="210"/>
      <c r="T672" s="210"/>
      <c r="U672" s="210"/>
      <c r="V672" s="210"/>
      <c r="W672" s="210"/>
      <c r="X672" s="210"/>
      <c r="Y672" s="210"/>
      <c r="Z672" s="210"/>
    </row>
    <row r="673" ht="12.75" customHeight="1">
      <c r="A673" s="625"/>
      <c r="B673" s="625"/>
      <c r="C673" s="625"/>
      <c r="D673" s="627"/>
      <c r="E673" s="210"/>
      <c r="F673" s="210"/>
      <c r="G673" s="210"/>
      <c r="H673" s="210"/>
      <c r="I673" s="627"/>
      <c r="J673" s="210"/>
      <c r="K673" s="210"/>
      <c r="L673" s="210"/>
      <c r="M673" s="628"/>
      <c r="N673" s="210"/>
      <c r="O673" s="210"/>
      <c r="P673" s="210"/>
      <c r="Q673" s="210"/>
      <c r="R673" s="210"/>
      <c r="S673" s="210"/>
      <c r="T673" s="210"/>
      <c r="U673" s="210"/>
      <c r="V673" s="210"/>
      <c r="W673" s="210"/>
      <c r="X673" s="210"/>
      <c r="Y673" s="210"/>
      <c r="Z673" s="210"/>
    </row>
    <row r="674" ht="12.75" customHeight="1">
      <c r="A674" s="625"/>
      <c r="B674" s="625"/>
      <c r="C674" s="625"/>
      <c r="D674" s="627"/>
      <c r="E674" s="210"/>
      <c r="F674" s="210"/>
      <c r="G674" s="210"/>
      <c r="H674" s="210"/>
      <c r="I674" s="627"/>
      <c r="J674" s="210"/>
      <c r="K674" s="210"/>
      <c r="L674" s="210"/>
      <c r="M674" s="628"/>
      <c r="N674" s="210"/>
      <c r="O674" s="210"/>
      <c r="P674" s="210"/>
      <c r="Q674" s="210"/>
      <c r="R674" s="210"/>
      <c r="S674" s="210"/>
      <c r="T674" s="210"/>
      <c r="U674" s="210"/>
      <c r="V674" s="210"/>
      <c r="W674" s="210"/>
      <c r="X674" s="210"/>
      <c r="Y674" s="210"/>
      <c r="Z674" s="210"/>
    </row>
    <row r="675" ht="12.75" customHeight="1">
      <c r="A675" s="625"/>
      <c r="B675" s="625"/>
      <c r="C675" s="625"/>
      <c r="D675" s="627"/>
      <c r="E675" s="210"/>
      <c r="F675" s="210"/>
      <c r="G675" s="210"/>
      <c r="H675" s="210"/>
      <c r="I675" s="627"/>
      <c r="J675" s="210"/>
      <c r="K675" s="210"/>
      <c r="L675" s="210"/>
      <c r="M675" s="628"/>
      <c r="N675" s="210"/>
      <c r="O675" s="210"/>
      <c r="P675" s="210"/>
      <c r="Q675" s="210"/>
      <c r="R675" s="210"/>
      <c r="S675" s="210"/>
      <c r="T675" s="210"/>
      <c r="U675" s="210"/>
      <c r="V675" s="210"/>
      <c r="W675" s="210"/>
      <c r="X675" s="210"/>
      <c r="Y675" s="210"/>
      <c r="Z675" s="210"/>
    </row>
    <row r="676" ht="12.75" customHeight="1">
      <c r="A676" s="625"/>
      <c r="B676" s="625"/>
      <c r="C676" s="625"/>
      <c r="D676" s="627"/>
      <c r="E676" s="210"/>
      <c r="F676" s="210"/>
      <c r="G676" s="210"/>
      <c r="H676" s="210"/>
      <c r="I676" s="627"/>
      <c r="J676" s="210"/>
      <c r="K676" s="210"/>
      <c r="L676" s="210"/>
      <c r="M676" s="628"/>
      <c r="N676" s="210"/>
      <c r="O676" s="210"/>
      <c r="P676" s="210"/>
      <c r="Q676" s="210"/>
      <c r="R676" s="210"/>
      <c r="S676" s="210"/>
      <c r="T676" s="210"/>
      <c r="U676" s="210"/>
      <c r="V676" s="210"/>
      <c r="W676" s="210"/>
      <c r="X676" s="210"/>
      <c r="Y676" s="210"/>
      <c r="Z676" s="210"/>
    </row>
    <row r="677" ht="12.75" customHeight="1">
      <c r="A677" s="625"/>
      <c r="B677" s="625"/>
      <c r="C677" s="625"/>
      <c r="D677" s="627"/>
      <c r="E677" s="210"/>
      <c r="F677" s="210"/>
      <c r="G677" s="210"/>
      <c r="H677" s="210"/>
      <c r="I677" s="627"/>
      <c r="J677" s="210"/>
      <c r="K677" s="210"/>
      <c r="L677" s="210"/>
      <c r="M677" s="628"/>
      <c r="N677" s="210"/>
      <c r="O677" s="210"/>
      <c r="P677" s="210"/>
      <c r="Q677" s="210"/>
      <c r="R677" s="210"/>
      <c r="S677" s="210"/>
      <c r="T677" s="210"/>
      <c r="U677" s="210"/>
      <c r="V677" s="210"/>
      <c r="W677" s="210"/>
      <c r="X677" s="210"/>
      <c r="Y677" s="210"/>
      <c r="Z677" s="210"/>
    </row>
    <row r="678" ht="12.75" customHeight="1">
      <c r="A678" s="625"/>
      <c r="B678" s="625"/>
      <c r="C678" s="625"/>
      <c r="D678" s="627"/>
      <c r="E678" s="210"/>
      <c r="F678" s="210"/>
      <c r="G678" s="210"/>
      <c r="H678" s="210"/>
      <c r="I678" s="627"/>
      <c r="J678" s="210"/>
      <c r="K678" s="210"/>
      <c r="L678" s="210"/>
      <c r="M678" s="628"/>
      <c r="N678" s="210"/>
      <c r="O678" s="210"/>
      <c r="P678" s="210"/>
      <c r="Q678" s="210"/>
      <c r="R678" s="210"/>
      <c r="S678" s="210"/>
      <c r="T678" s="210"/>
      <c r="U678" s="210"/>
      <c r="V678" s="210"/>
      <c r="W678" s="210"/>
      <c r="X678" s="210"/>
      <c r="Y678" s="210"/>
      <c r="Z678" s="210"/>
    </row>
    <row r="679" ht="12.75" customHeight="1">
      <c r="A679" s="625"/>
      <c r="B679" s="625"/>
      <c r="C679" s="625"/>
      <c r="D679" s="627"/>
      <c r="E679" s="210"/>
      <c r="F679" s="210"/>
      <c r="G679" s="210"/>
      <c r="H679" s="210"/>
      <c r="I679" s="627"/>
      <c r="J679" s="210"/>
      <c r="K679" s="210"/>
      <c r="L679" s="210"/>
      <c r="M679" s="628"/>
      <c r="N679" s="210"/>
      <c r="O679" s="210"/>
      <c r="P679" s="210"/>
      <c r="Q679" s="210"/>
      <c r="R679" s="210"/>
      <c r="S679" s="210"/>
      <c r="T679" s="210"/>
      <c r="U679" s="210"/>
      <c r="V679" s="210"/>
      <c r="W679" s="210"/>
      <c r="X679" s="210"/>
      <c r="Y679" s="210"/>
      <c r="Z679" s="210"/>
    </row>
    <row r="680" ht="12.75" customHeight="1">
      <c r="A680" s="625"/>
      <c r="B680" s="625"/>
      <c r="C680" s="625"/>
      <c r="D680" s="627"/>
      <c r="E680" s="210"/>
      <c r="F680" s="210"/>
      <c r="G680" s="210"/>
      <c r="H680" s="210"/>
      <c r="I680" s="627"/>
      <c r="J680" s="210"/>
      <c r="K680" s="210"/>
      <c r="L680" s="210"/>
      <c r="M680" s="628"/>
      <c r="N680" s="210"/>
      <c r="O680" s="210"/>
      <c r="P680" s="210"/>
      <c r="Q680" s="210"/>
      <c r="R680" s="210"/>
      <c r="S680" s="210"/>
      <c r="T680" s="210"/>
      <c r="U680" s="210"/>
      <c r="V680" s="210"/>
      <c r="W680" s="210"/>
      <c r="X680" s="210"/>
      <c r="Y680" s="210"/>
      <c r="Z680" s="210"/>
    </row>
    <row r="681" ht="12.75" customHeight="1">
      <c r="A681" s="625"/>
      <c r="B681" s="625"/>
      <c r="C681" s="625"/>
      <c r="D681" s="627"/>
      <c r="E681" s="210"/>
      <c r="F681" s="210"/>
      <c r="G681" s="210"/>
      <c r="H681" s="210"/>
      <c r="I681" s="627"/>
      <c r="J681" s="210"/>
      <c r="K681" s="210"/>
      <c r="L681" s="210"/>
      <c r="M681" s="628"/>
      <c r="N681" s="210"/>
      <c r="O681" s="210"/>
      <c r="P681" s="210"/>
      <c r="Q681" s="210"/>
      <c r="R681" s="210"/>
      <c r="S681" s="210"/>
      <c r="T681" s="210"/>
      <c r="U681" s="210"/>
      <c r="V681" s="210"/>
      <c r="W681" s="210"/>
      <c r="X681" s="210"/>
      <c r="Y681" s="210"/>
      <c r="Z681" s="210"/>
    </row>
    <row r="682" ht="12.75" customHeight="1">
      <c r="A682" s="625"/>
      <c r="B682" s="625"/>
      <c r="C682" s="625"/>
      <c r="D682" s="627"/>
      <c r="E682" s="210"/>
      <c r="F682" s="210"/>
      <c r="G682" s="210"/>
      <c r="H682" s="210"/>
      <c r="I682" s="627"/>
      <c r="J682" s="210"/>
      <c r="K682" s="210"/>
      <c r="L682" s="210"/>
      <c r="M682" s="628"/>
      <c r="N682" s="210"/>
      <c r="O682" s="210"/>
      <c r="P682" s="210"/>
      <c r="Q682" s="210"/>
      <c r="R682" s="210"/>
      <c r="S682" s="210"/>
      <c r="T682" s="210"/>
      <c r="U682" s="210"/>
      <c r="V682" s="210"/>
      <c r="W682" s="210"/>
      <c r="X682" s="210"/>
      <c r="Y682" s="210"/>
      <c r="Z682" s="210"/>
    </row>
    <row r="683" ht="12.75" customHeight="1">
      <c r="A683" s="625"/>
      <c r="B683" s="625"/>
      <c r="C683" s="625"/>
      <c r="D683" s="627"/>
      <c r="E683" s="210"/>
      <c r="F683" s="210"/>
      <c r="G683" s="210"/>
      <c r="H683" s="210"/>
      <c r="I683" s="627"/>
      <c r="J683" s="210"/>
      <c r="K683" s="210"/>
      <c r="L683" s="210"/>
      <c r="M683" s="628"/>
      <c r="N683" s="210"/>
      <c r="O683" s="210"/>
      <c r="P683" s="210"/>
      <c r="Q683" s="210"/>
      <c r="R683" s="210"/>
      <c r="S683" s="210"/>
      <c r="T683" s="210"/>
      <c r="U683" s="210"/>
      <c r="V683" s="210"/>
      <c r="W683" s="210"/>
      <c r="X683" s="210"/>
      <c r="Y683" s="210"/>
      <c r="Z683" s="210"/>
    </row>
    <row r="684" ht="12.75" customHeight="1">
      <c r="A684" s="625"/>
      <c r="B684" s="625"/>
      <c r="C684" s="625"/>
      <c r="D684" s="627"/>
      <c r="E684" s="210"/>
      <c r="F684" s="210"/>
      <c r="G684" s="210"/>
      <c r="H684" s="210"/>
      <c r="I684" s="627"/>
      <c r="J684" s="210"/>
      <c r="K684" s="210"/>
      <c r="L684" s="210"/>
      <c r="M684" s="628"/>
      <c r="N684" s="210"/>
      <c r="O684" s="210"/>
      <c r="P684" s="210"/>
      <c r="Q684" s="210"/>
      <c r="R684" s="210"/>
      <c r="S684" s="210"/>
      <c r="T684" s="210"/>
      <c r="U684" s="210"/>
      <c r="V684" s="210"/>
      <c r="W684" s="210"/>
      <c r="X684" s="210"/>
      <c r="Y684" s="210"/>
      <c r="Z684" s="210"/>
    </row>
    <row r="685" ht="12.75" customHeight="1">
      <c r="A685" s="625"/>
      <c r="B685" s="625"/>
      <c r="C685" s="625"/>
      <c r="D685" s="627"/>
      <c r="E685" s="210"/>
      <c r="F685" s="210"/>
      <c r="G685" s="210"/>
      <c r="H685" s="210"/>
      <c r="I685" s="627"/>
      <c r="J685" s="210"/>
      <c r="K685" s="210"/>
      <c r="L685" s="210"/>
      <c r="M685" s="628"/>
      <c r="N685" s="210"/>
      <c r="O685" s="210"/>
      <c r="P685" s="210"/>
      <c r="Q685" s="210"/>
      <c r="R685" s="210"/>
      <c r="S685" s="210"/>
      <c r="T685" s="210"/>
      <c r="U685" s="210"/>
      <c r="V685" s="210"/>
      <c r="W685" s="210"/>
      <c r="X685" s="210"/>
      <c r="Y685" s="210"/>
      <c r="Z685" s="210"/>
    </row>
    <row r="686" ht="12.75" customHeight="1">
      <c r="A686" s="625"/>
      <c r="B686" s="625"/>
      <c r="C686" s="625"/>
      <c r="D686" s="627"/>
      <c r="E686" s="210"/>
      <c r="F686" s="210"/>
      <c r="G686" s="210"/>
      <c r="H686" s="210"/>
      <c r="I686" s="627"/>
      <c r="J686" s="210"/>
      <c r="K686" s="210"/>
      <c r="L686" s="210"/>
      <c r="M686" s="628"/>
      <c r="N686" s="210"/>
      <c r="O686" s="210"/>
      <c r="P686" s="210"/>
      <c r="Q686" s="210"/>
      <c r="R686" s="210"/>
      <c r="S686" s="210"/>
      <c r="T686" s="210"/>
      <c r="U686" s="210"/>
      <c r="V686" s="210"/>
      <c r="W686" s="210"/>
      <c r="X686" s="210"/>
      <c r="Y686" s="210"/>
      <c r="Z686" s="210"/>
    </row>
    <row r="687" ht="12.75" customHeight="1">
      <c r="A687" s="625"/>
      <c r="B687" s="625"/>
      <c r="C687" s="625"/>
      <c r="D687" s="627"/>
      <c r="E687" s="210"/>
      <c r="F687" s="210"/>
      <c r="G687" s="210"/>
      <c r="H687" s="210"/>
      <c r="I687" s="627"/>
      <c r="J687" s="210"/>
      <c r="K687" s="210"/>
      <c r="L687" s="210"/>
      <c r="M687" s="628"/>
      <c r="N687" s="210"/>
      <c r="O687" s="210"/>
      <c r="P687" s="210"/>
      <c r="Q687" s="210"/>
      <c r="R687" s="210"/>
      <c r="S687" s="210"/>
      <c r="T687" s="210"/>
      <c r="U687" s="210"/>
      <c r="V687" s="210"/>
      <c r="W687" s="210"/>
      <c r="X687" s="210"/>
      <c r="Y687" s="210"/>
      <c r="Z687" s="210"/>
    </row>
    <row r="688" ht="12.75" customHeight="1">
      <c r="A688" s="625"/>
      <c r="B688" s="625"/>
      <c r="C688" s="625"/>
      <c r="D688" s="627"/>
      <c r="E688" s="210"/>
      <c r="F688" s="210"/>
      <c r="G688" s="210"/>
      <c r="H688" s="210"/>
      <c r="I688" s="627"/>
      <c r="J688" s="210"/>
      <c r="K688" s="210"/>
      <c r="L688" s="210"/>
      <c r="M688" s="628"/>
      <c r="N688" s="210"/>
      <c r="O688" s="210"/>
      <c r="P688" s="210"/>
      <c r="Q688" s="210"/>
      <c r="R688" s="210"/>
      <c r="S688" s="210"/>
      <c r="T688" s="210"/>
      <c r="U688" s="210"/>
      <c r="V688" s="210"/>
      <c r="W688" s="210"/>
      <c r="X688" s="210"/>
      <c r="Y688" s="210"/>
      <c r="Z688" s="210"/>
    </row>
    <row r="689" ht="12.75" customHeight="1">
      <c r="A689" s="625"/>
      <c r="B689" s="625"/>
      <c r="C689" s="625"/>
      <c r="D689" s="627"/>
      <c r="E689" s="210"/>
      <c r="F689" s="210"/>
      <c r="G689" s="210"/>
      <c r="H689" s="210"/>
      <c r="I689" s="627"/>
      <c r="J689" s="210"/>
      <c r="K689" s="210"/>
      <c r="L689" s="210"/>
      <c r="M689" s="628"/>
      <c r="N689" s="210"/>
      <c r="O689" s="210"/>
      <c r="P689" s="210"/>
      <c r="Q689" s="210"/>
      <c r="R689" s="210"/>
      <c r="S689" s="210"/>
      <c r="T689" s="210"/>
      <c r="U689" s="210"/>
      <c r="V689" s="210"/>
      <c r="W689" s="210"/>
      <c r="X689" s="210"/>
      <c r="Y689" s="210"/>
      <c r="Z689" s="210"/>
    </row>
    <row r="690" ht="12.75" customHeight="1">
      <c r="A690" s="625"/>
      <c r="B690" s="625"/>
      <c r="C690" s="625"/>
      <c r="D690" s="627"/>
      <c r="E690" s="210"/>
      <c r="F690" s="210"/>
      <c r="G690" s="210"/>
      <c r="H690" s="210"/>
      <c r="I690" s="627"/>
      <c r="J690" s="210"/>
      <c r="K690" s="210"/>
      <c r="L690" s="210"/>
      <c r="M690" s="628"/>
      <c r="N690" s="210"/>
      <c r="O690" s="210"/>
      <c r="P690" s="210"/>
      <c r="Q690" s="210"/>
      <c r="R690" s="210"/>
      <c r="S690" s="210"/>
      <c r="T690" s="210"/>
      <c r="U690" s="210"/>
      <c r="V690" s="210"/>
      <c r="W690" s="210"/>
      <c r="X690" s="210"/>
      <c r="Y690" s="210"/>
      <c r="Z690" s="210"/>
    </row>
    <row r="691" ht="12.75" customHeight="1">
      <c r="A691" s="625"/>
      <c r="B691" s="625"/>
      <c r="C691" s="625"/>
      <c r="D691" s="627"/>
      <c r="E691" s="210"/>
      <c r="F691" s="210"/>
      <c r="G691" s="210"/>
      <c r="H691" s="210"/>
      <c r="I691" s="627"/>
      <c r="J691" s="210"/>
      <c r="K691" s="210"/>
      <c r="L691" s="210"/>
      <c r="M691" s="628"/>
      <c r="N691" s="210"/>
      <c r="O691" s="210"/>
      <c r="P691" s="210"/>
      <c r="Q691" s="210"/>
      <c r="R691" s="210"/>
      <c r="S691" s="210"/>
      <c r="T691" s="210"/>
      <c r="U691" s="210"/>
      <c r="V691" s="210"/>
      <c r="W691" s="210"/>
      <c r="X691" s="210"/>
      <c r="Y691" s="210"/>
      <c r="Z691" s="210"/>
    </row>
    <row r="692" ht="12.75" customHeight="1">
      <c r="A692" s="625"/>
      <c r="B692" s="625"/>
      <c r="C692" s="625"/>
      <c r="D692" s="627"/>
      <c r="E692" s="210"/>
      <c r="F692" s="210"/>
      <c r="G692" s="210"/>
      <c r="H692" s="210"/>
      <c r="I692" s="627"/>
      <c r="J692" s="210"/>
      <c r="K692" s="210"/>
      <c r="L692" s="210"/>
      <c r="M692" s="628"/>
      <c r="N692" s="210"/>
      <c r="O692" s="210"/>
      <c r="P692" s="210"/>
      <c r="Q692" s="210"/>
      <c r="R692" s="210"/>
      <c r="S692" s="210"/>
      <c r="T692" s="210"/>
      <c r="U692" s="210"/>
      <c r="V692" s="210"/>
      <c r="W692" s="210"/>
      <c r="X692" s="210"/>
      <c r="Y692" s="210"/>
      <c r="Z692" s="210"/>
    </row>
    <row r="693" ht="12.75" customHeight="1">
      <c r="A693" s="625"/>
      <c r="B693" s="625"/>
      <c r="C693" s="625"/>
      <c r="D693" s="627"/>
      <c r="E693" s="210"/>
      <c r="F693" s="210"/>
      <c r="G693" s="210"/>
      <c r="H693" s="210"/>
      <c r="I693" s="627"/>
      <c r="J693" s="210"/>
      <c r="K693" s="210"/>
      <c r="L693" s="210"/>
      <c r="M693" s="628"/>
      <c r="N693" s="210"/>
      <c r="O693" s="210"/>
      <c r="P693" s="210"/>
      <c r="Q693" s="210"/>
      <c r="R693" s="210"/>
      <c r="S693" s="210"/>
      <c r="T693" s="210"/>
      <c r="U693" s="210"/>
      <c r="V693" s="210"/>
      <c r="W693" s="210"/>
      <c r="X693" s="210"/>
      <c r="Y693" s="210"/>
      <c r="Z693" s="210"/>
    </row>
    <row r="694" ht="12.75" customHeight="1">
      <c r="A694" s="625"/>
      <c r="B694" s="625"/>
      <c r="C694" s="625"/>
      <c r="D694" s="627"/>
      <c r="E694" s="210"/>
      <c r="F694" s="210"/>
      <c r="G694" s="210"/>
      <c r="H694" s="210"/>
      <c r="I694" s="627"/>
      <c r="J694" s="210"/>
      <c r="K694" s="210"/>
      <c r="L694" s="210"/>
      <c r="M694" s="628"/>
      <c r="N694" s="210"/>
      <c r="O694" s="210"/>
      <c r="P694" s="210"/>
      <c r="Q694" s="210"/>
      <c r="R694" s="210"/>
      <c r="S694" s="210"/>
      <c r="T694" s="210"/>
      <c r="U694" s="210"/>
      <c r="V694" s="210"/>
      <c r="W694" s="210"/>
      <c r="X694" s="210"/>
      <c r="Y694" s="210"/>
      <c r="Z694" s="210"/>
    </row>
    <row r="695" ht="12.75" customHeight="1">
      <c r="A695" s="625"/>
      <c r="B695" s="625"/>
      <c r="C695" s="625"/>
      <c r="D695" s="627"/>
      <c r="E695" s="210"/>
      <c r="F695" s="210"/>
      <c r="G695" s="210"/>
      <c r="H695" s="210"/>
      <c r="I695" s="627"/>
      <c r="J695" s="210"/>
      <c r="K695" s="210"/>
      <c r="L695" s="210"/>
      <c r="M695" s="628"/>
      <c r="N695" s="210"/>
      <c r="O695" s="210"/>
      <c r="P695" s="210"/>
      <c r="Q695" s="210"/>
      <c r="R695" s="210"/>
      <c r="S695" s="210"/>
      <c r="T695" s="210"/>
      <c r="U695" s="210"/>
      <c r="V695" s="210"/>
      <c r="W695" s="210"/>
      <c r="X695" s="210"/>
      <c r="Y695" s="210"/>
      <c r="Z695" s="210"/>
    </row>
    <row r="696" ht="12.75" customHeight="1">
      <c r="A696" s="625"/>
      <c r="B696" s="625"/>
      <c r="C696" s="625"/>
      <c r="D696" s="627"/>
      <c r="E696" s="210"/>
      <c r="F696" s="210"/>
      <c r="G696" s="210"/>
      <c r="H696" s="210"/>
      <c r="I696" s="627"/>
      <c r="J696" s="210"/>
      <c r="K696" s="210"/>
      <c r="L696" s="210"/>
      <c r="M696" s="628"/>
      <c r="N696" s="210"/>
      <c r="O696" s="210"/>
      <c r="P696" s="210"/>
      <c r="Q696" s="210"/>
      <c r="R696" s="210"/>
      <c r="S696" s="210"/>
      <c r="T696" s="210"/>
      <c r="U696" s="210"/>
      <c r="V696" s="210"/>
      <c r="W696" s="210"/>
      <c r="X696" s="210"/>
      <c r="Y696" s="210"/>
      <c r="Z696" s="210"/>
    </row>
    <row r="697" ht="12.75" customHeight="1">
      <c r="A697" s="625"/>
      <c r="B697" s="625"/>
      <c r="C697" s="625"/>
      <c r="D697" s="627"/>
      <c r="E697" s="210"/>
      <c r="F697" s="210"/>
      <c r="G697" s="210"/>
      <c r="H697" s="210"/>
      <c r="I697" s="627"/>
      <c r="J697" s="210"/>
      <c r="K697" s="210"/>
      <c r="L697" s="210"/>
      <c r="M697" s="628"/>
      <c r="N697" s="210"/>
      <c r="O697" s="210"/>
      <c r="P697" s="210"/>
      <c r="Q697" s="210"/>
      <c r="R697" s="210"/>
      <c r="S697" s="210"/>
      <c r="T697" s="210"/>
      <c r="U697" s="210"/>
      <c r="V697" s="210"/>
      <c r="W697" s="210"/>
      <c r="X697" s="210"/>
      <c r="Y697" s="210"/>
      <c r="Z697" s="210"/>
    </row>
    <row r="698" ht="12.75" customHeight="1">
      <c r="A698" s="625"/>
      <c r="B698" s="625"/>
      <c r="C698" s="625"/>
      <c r="D698" s="627"/>
      <c r="E698" s="210"/>
      <c r="F698" s="210"/>
      <c r="G698" s="210"/>
      <c r="H698" s="210"/>
      <c r="I698" s="627"/>
      <c r="J698" s="210"/>
      <c r="K698" s="210"/>
      <c r="L698" s="210"/>
      <c r="M698" s="628"/>
      <c r="N698" s="210"/>
      <c r="O698" s="210"/>
      <c r="P698" s="210"/>
      <c r="Q698" s="210"/>
      <c r="R698" s="210"/>
      <c r="S698" s="210"/>
      <c r="T698" s="210"/>
      <c r="U698" s="210"/>
      <c r="V698" s="210"/>
      <c r="W698" s="210"/>
      <c r="X698" s="210"/>
      <c r="Y698" s="210"/>
      <c r="Z698" s="210"/>
    </row>
    <row r="699" ht="12.75" customHeight="1">
      <c r="A699" s="625"/>
      <c r="B699" s="625"/>
      <c r="C699" s="625"/>
      <c r="D699" s="627"/>
      <c r="E699" s="210"/>
      <c r="F699" s="210"/>
      <c r="G699" s="210"/>
      <c r="H699" s="210"/>
      <c r="I699" s="627"/>
      <c r="J699" s="210"/>
      <c r="K699" s="210"/>
      <c r="L699" s="210"/>
      <c r="M699" s="628"/>
      <c r="N699" s="210"/>
      <c r="O699" s="210"/>
      <c r="P699" s="210"/>
      <c r="Q699" s="210"/>
      <c r="R699" s="210"/>
      <c r="S699" s="210"/>
      <c r="T699" s="210"/>
      <c r="U699" s="210"/>
      <c r="V699" s="210"/>
      <c r="W699" s="210"/>
      <c r="X699" s="210"/>
      <c r="Y699" s="210"/>
      <c r="Z699" s="210"/>
    </row>
    <row r="700" ht="12.75" customHeight="1">
      <c r="A700" s="625"/>
      <c r="B700" s="625"/>
      <c r="C700" s="625"/>
      <c r="D700" s="627"/>
      <c r="E700" s="210"/>
      <c r="F700" s="210"/>
      <c r="G700" s="210"/>
      <c r="H700" s="210"/>
      <c r="I700" s="627"/>
      <c r="J700" s="210"/>
      <c r="K700" s="210"/>
      <c r="L700" s="210"/>
      <c r="M700" s="628"/>
      <c r="N700" s="210"/>
      <c r="O700" s="210"/>
      <c r="P700" s="210"/>
      <c r="Q700" s="210"/>
      <c r="R700" s="210"/>
      <c r="S700" s="210"/>
      <c r="T700" s="210"/>
      <c r="U700" s="210"/>
      <c r="V700" s="210"/>
      <c r="W700" s="210"/>
      <c r="X700" s="210"/>
      <c r="Y700" s="210"/>
      <c r="Z700" s="210"/>
    </row>
    <row r="701" ht="12.75" customHeight="1">
      <c r="A701" s="625"/>
      <c r="B701" s="625"/>
      <c r="C701" s="625"/>
      <c r="D701" s="627"/>
      <c r="E701" s="210"/>
      <c r="F701" s="210"/>
      <c r="G701" s="210"/>
      <c r="H701" s="210"/>
      <c r="I701" s="627"/>
      <c r="J701" s="210"/>
      <c r="K701" s="210"/>
      <c r="L701" s="210"/>
      <c r="M701" s="628"/>
      <c r="N701" s="210"/>
      <c r="O701" s="210"/>
      <c r="P701" s="210"/>
      <c r="Q701" s="210"/>
      <c r="R701" s="210"/>
      <c r="S701" s="210"/>
      <c r="T701" s="210"/>
      <c r="U701" s="210"/>
      <c r="V701" s="210"/>
      <c r="W701" s="210"/>
      <c r="X701" s="210"/>
      <c r="Y701" s="210"/>
      <c r="Z701" s="210"/>
    </row>
    <row r="702" ht="12.75" customHeight="1">
      <c r="A702" s="625"/>
      <c r="B702" s="625"/>
      <c r="C702" s="625"/>
      <c r="D702" s="627"/>
      <c r="E702" s="210"/>
      <c r="F702" s="210"/>
      <c r="G702" s="210"/>
      <c r="H702" s="210"/>
      <c r="I702" s="627"/>
      <c r="J702" s="210"/>
      <c r="K702" s="210"/>
      <c r="L702" s="210"/>
      <c r="M702" s="628"/>
      <c r="N702" s="210"/>
      <c r="O702" s="210"/>
      <c r="P702" s="210"/>
      <c r="Q702" s="210"/>
      <c r="R702" s="210"/>
      <c r="S702" s="210"/>
      <c r="T702" s="210"/>
      <c r="U702" s="210"/>
      <c r="V702" s="210"/>
      <c r="W702" s="210"/>
      <c r="X702" s="210"/>
      <c r="Y702" s="210"/>
      <c r="Z702" s="210"/>
    </row>
    <row r="703" ht="12.75" customHeight="1">
      <c r="A703" s="625"/>
      <c r="B703" s="625"/>
      <c r="C703" s="625"/>
      <c r="D703" s="627"/>
      <c r="E703" s="210"/>
      <c r="F703" s="210"/>
      <c r="G703" s="210"/>
      <c r="H703" s="210"/>
      <c r="I703" s="627"/>
      <c r="J703" s="210"/>
      <c r="K703" s="210"/>
      <c r="L703" s="210"/>
      <c r="M703" s="628"/>
      <c r="N703" s="210"/>
      <c r="O703" s="210"/>
      <c r="P703" s="210"/>
      <c r="Q703" s="210"/>
      <c r="R703" s="210"/>
      <c r="S703" s="210"/>
      <c r="T703" s="210"/>
      <c r="U703" s="210"/>
      <c r="V703" s="210"/>
      <c r="W703" s="210"/>
      <c r="X703" s="210"/>
      <c r="Y703" s="210"/>
      <c r="Z703" s="210"/>
    </row>
    <row r="704" ht="12.75" customHeight="1">
      <c r="A704" s="625"/>
      <c r="B704" s="625"/>
      <c r="C704" s="625"/>
      <c r="D704" s="627"/>
      <c r="E704" s="210"/>
      <c r="F704" s="210"/>
      <c r="G704" s="210"/>
      <c r="H704" s="210"/>
      <c r="I704" s="627"/>
      <c r="J704" s="210"/>
      <c r="K704" s="210"/>
      <c r="L704" s="210"/>
      <c r="M704" s="628"/>
      <c r="N704" s="210"/>
      <c r="O704" s="210"/>
      <c r="P704" s="210"/>
      <c r="Q704" s="210"/>
      <c r="R704" s="210"/>
      <c r="S704" s="210"/>
      <c r="T704" s="210"/>
      <c r="U704" s="210"/>
      <c r="V704" s="210"/>
      <c r="W704" s="210"/>
      <c r="X704" s="210"/>
      <c r="Y704" s="210"/>
      <c r="Z704" s="210"/>
    </row>
    <row r="705" ht="12.75" customHeight="1">
      <c r="A705" s="625"/>
      <c r="B705" s="625"/>
      <c r="C705" s="625"/>
      <c r="D705" s="627"/>
      <c r="E705" s="210"/>
      <c r="F705" s="210"/>
      <c r="G705" s="210"/>
      <c r="H705" s="210"/>
      <c r="I705" s="627"/>
      <c r="J705" s="210"/>
      <c r="K705" s="210"/>
      <c r="L705" s="210"/>
      <c r="M705" s="628"/>
      <c r="N705" s="210"/>
      <c r="O705" s="210"/>
      <c r="P705" s="210"/>
      <c r="Q705" s="210"/>
      <c r="R705" s="210"/>
      <c r="S705" s="210"/>
      <c r="T705" s="210"/>
      <c r="U705" s="210"/>
      <c r="V705" s="210"/>
      <c r="W705" s="210"/>
      <c r="X705" s="210"/>
      <c r="Y705" s="210"/>
      <c r="Z705" s="210"/>
    </row>
    <row r="706" ht="12.75" customHeight="1">
      <c r="A706" s="625"/>
      <c r="B706" s="625"/>
      <c r="C706" s="625"/>
      <c r="D706" s="627"/>
      <c r="E706" s="210"/>
      <c r="F706" s="210"/>
      <c r="G706" s="210"/>
      <c r="H706" s="210"/>
      <c r="I706" s="627"/>
      <c r="J706" s="210"/>
      <c r="K706" s="210"/>
      <c r="L706" s="210"/>
      <c r="M706" s="628"/>
      <c r="N706" s="210"/>
      <c r="O706" s="210"/>
      <c r="P706" s="210"/>
      <c r="Q706" s="210"/>
      <c r="R706" s="210"/>
      <c r="S706" s="210"/>
      <c r="T706" s="210"/>
      <c r="U706" s="210"/>
      <c r="V706" s="210"/>
      <c r="W706" s="210"/>
      <c r="X706" s="210"/>
      <c r="Y706" s="210"/>
      <c r="Z706" s="210"/>
    </row>
    <row r="707" ht="12.75" customHeight="1">
      <c r="A707" s="625"/>
      <c r="B707" s="625"/>
      <c r="C707" s="625"/>
      <c r="D707" s="627"/>
      <c r="E707" s="210"/>
      <c r="F707" s="210"/>
      <c r="G707" s="210"/>
      <c r="H707" s="210"/>
      <c r="I707" s="627"/>
      <c r="J707" s="210"/>
      <c r="K707" s="210"/>
      <c r="L707" s="210"/>
      <c r="M707" s="628"/>
      <c r="N707" s="210"/>
      <c r="O707" s="210"/>
      <c r="P707" s="210"/>
      <c r="Q707" s="210"/>
      <c r="R707" s="210"/>
      <c r="S707" s="210"/>
      <c r="T707" s="210"/>
      <c r="U707" s="210"/>
      <c r="V707" s="210"/>
      <c r="W707" s="210"/>
      <c r="X707" s="210"/>
      <c r="Y707" s="210"/>
      <c r="Z707" s="210"/>
    </row>
    <row r="708" ht="12.75" customHeight="1">
      <c r="A708" s="625"/>
      <c r="B708" s="625"/>
      <c r="C708" s="625"/>
      <c r="D708" s="627"/>
      <c r="E708" s="210"/>
      <c r="F708" s="210"/>
      <c r="G708" s="210"/>
      <c r="H708" s="210"/>
      <c r="I708" s="627"/>
      <c r="J708" s="210"/>
      <c r="K708" s="210"/>
      <c r="L708" s="210"/>
      <c r="M708" s="628"/>
      <c r="N708" s="210"/>
      <c r="O708" s="210"/>
      <c r="P708" s="210"/>
      <c r="Q708" s="210"/>
      <c r="R708" s="210"/>
      <c r="S708" s="210"/>
      <c r="T708" s="210"/>
      <c r="U708" s="210"/>
      <c r="V708" s="210"/>
      <c r="W708" s="210"/>
      <c r="X708" s="210"/>
      <c r="Y708" s="210"/>
      <c r="Z708" s="210"/>
    </row>
    <row r="709" ht="12.75" customHeight="1">
      <c r="A709" s="625"/>
      <c r="B709" s="625"/>
      <c r="C709" s="625"/>
      <c r="D709" s="627"/>
      <c r="E709" s="210"/>
      <c r="F709" s="210"/>
      <c r="G709" s="210"/>
      <c r="H709" s="210"/>
      <c r="I709" s="627"/>
      <c r="J709" s="210"/>
      <c r="K709" s="210"/>
      <c r="L709" s="210"/>
      <c r="M709" s="628"/>
      <c r="N709" s="210"/>
      <c r="O709" s="210"/>
      <c r="P709" s="210"/>
      <c r="Q709" s="210"/>
      <c r="R709" s="210"/>
      <c r="S709" s="210"/>
      <c r="T709" s="210"/>
      <c r="U709" s="210"/>
      <c r="V709" s="210"/>
      <c r="W709" s="210"/>
      <c r="X709" s="210"/>
      <c r="Y709" s="210"/>
      <c r="Z709" s="210"/>
    </row>
    <row r="710" ht="12.75" customHeight="1">
      <c r="A710" s="625"/>
      <c r="B710" s="625"/>
      <c r="C710" s="625"/>
      <c r="D710" s="627"/>
      <c r="E710" s="210"/>
      <c r="F710" s="210"/>
      <c r="G710" s="210"/>
      <c r="H710" s="210"/>
      <c r="I710" s="627"/>
      <c r="J710" s="210"/>
      <c r="K710" s="210"/>
      <c r="L710" s="210"/>
      <c r="M710" s="628"/>
      <c r="N710" s="210"/>
      <c r="O710" s="210"/>
      <c r="P710" s="210"/>
      <c r="Q710" s="210"/>
      <c r="R710" s="210"/>
      <c r="S710" s="210"/>
      <c r="T710" s="210"/>
      <c r="U710" s="210"/>
      <c r="V710" s="210"/>
      <c r="W710" s="210"/>
      <c r="X710" s="210"/>
      <c r="Y710" s="210"/>
      <c r="Z710" s="210"/>
    </row>
    <row r="711" ht="12.75" customHeight="1">
      <c r="A711" s="625"/>
      <c r="B711" s="625"/>
      <c r="C711" s="625"/>
      <c r="D711" s="627"/>
      <c r="E711" s="210"/>
      <c r="F711" s="210"/>
      <c r="G711" s="210"/>
      <c r="H711" s="210"/>
      <c r="I711" s="627"/>
      <c r="J711" s="210"/>
      <c r="K711" s="210"/>
      <c r="L711" s="210"/>
      <c r="M711" s="628"/>
      <c r="N711" s="210"/>
      <c r="O711" s="210"/>
      <c r="P711" s="210"/>
      <c r="Q711" s="210"/>
      <c r="R711" s="210"/>
      <c r="S711" s="210"/>
      <c r="T711" s="210"/>
      <c r="U711" s="210"/>
      <c r="V711" s="210"/>
      <c r="W711" s="210"/>
      <c r="X711" s="210"/>
      <c r="Y711" s="210"/>
      <c r="Z711" s="210"/>
    </row>
    <row r="712" ht="12.75" customHeight="1">
      <c r="A712" s="625"/>
      <c r="B712" s="625"/>
      <c r="C712" s="625"/>
      <c r="D712" s="627"/>
      <c r="E712" s="210"/>
      <c r="F712" s="210"/>
      <c r="G712" s="210"/>
      <c r="H712" s="210"/>
      <c r="I712" s="627"/>
      <c r="J712" s="210"/>
      <c r="K712" s="210"/>
      <c r="L712" s="210"/>
      <c r="M712" s="628"/>
      <c r="N712" s="210"/>
      <c r="O712" s="210"/>
      <c r="P712" s="210"/>
      <c r="Q712" s="210"/>
      <c r="R712" s="210"/>
      <c r="S712" s="210"/>
      <c r="T712" s="210"/>
      <c r="U712" s="210"/>
      <c r="V712" s="210"/>
      <c r="W712" s="210"/>
      <c r="X712" s="210"/>
      <c r="Y712" s="210"/>
      <c r="Z712" s="210"/>
    </row>
    <row r="713" ht="12.75" customHeight="1">
      <c r="A713" s="625"/>
      <c r="B713" s="625"/>
      <c r="C713" s="625"/>
      <c r="D713" s="627"/>
      <c r="E713" s="210"/>
      <c r="F713" s="210"/>
      <c r="G713" s="210"/>
      <c r="H713" s="210"/>
      <c r="I713" s="627"/>
      <c r="J713" s="210"/>
      <c r="K713" s="210"/>
      <c r="L713" s="210"/>
      <c r="M713" s="628"/>
      <c r="N713" s="210"/>
      <c r="O713" s="210"/>
      <c r="P713" s="210"/>
      <c r="Q713" s="210"/>
      <c r="R713" s="210"/>
      <c r="S713" s="210"/>
      <c r="T713" s="210"/>
      <c r="U713" s="210"/>
      <c r="V713" s="210"/>
      <c r="W713" s="210"/>
      <c r="X713" s="210"/>
      <c r="Y713" s="210"/>
      <c r="Z713" s="210"/>
    </row>
    <row r="714" ht="12.75" customHeight="1">
      <c r="A714" s="625"/>
      <c r="B714" s="625"/>
      <c r="C714" s="625"/>
      <c r="D714" s="627"/>
      <c r="E714" s="210"/>
      <c r="F714" s="210"/>
      <c r="G714" s="210"/>
      <c r="H714" s="210"/>
      <c r="I714" s="627"/>
      <c r="J714" s="210"/>
      <c r="K714" s="210"/>
      <c r="L714" s="210"/>
      <c r="M714" s="628"/>
      <c r="N714" s="210"/>
      <c r="O714" s="210"/>
      <c r="P714" s="210"/>
      <c r="Q714" s="210"/>
      <c r="R714" s="210"/>
      <c r="S714" s="210"/>
      <c r="T714" s="210"/>
      <c r="U714" s="210"/>
      <c r="V714" s="210"/>
      <c r="W714" s="210"/>
      <c r="X714" s="210"/>
      <c r="Y714" s="210"/>
      <c r="Z714" s="210"/>
    </row>
    <row r="715" ht="12.75" customHeight="1">
      <c r="A715" s="625"/>
      <c r="B715" s="625"/>
      <c r="C715" s="625"/>
      <c r="D715" s="627"/>
      <c r="E715" s="210"/>
      <c r="F715" s="210"/>
      <c r="G715" s="210"/>
      <c r="H715" s="210"/>
      <c r="I715" s="627"/>
      <c r="J715" s="210"/>
      <c r="K715" s="210"/>
      <c r="L715" s="210"/>
      <c r="M715" s="628"/>
      <c r="N715" s="210"/>
      <c r="O715" s="210"/>
      <c r="P715" s="210"/>
      <c r="Q715" s="210"/>
      <c r="R715" s="210"/>
      <c r="S715" s="210"/>
      <c r="T715" s="210"/>
      <c r="U715" s="210"/>
      <c r="V715" s="210"/>
      <c r="W715" s="210"/>
      <c r="X715" s="210"/>
      <c r="Y715" s="210"/>
      <c r="Z715" s="210"/>
    </row>
    <row r="716" ht="12.75" customHeight="1">
      <c r="A716" s="625"/>
      <c r="B716" s="625"/>
      <c r="C716" s="625"/>
      <c r="D716" s="627"/>
      <c r="E716" s="210"/>
      <c r="F716" s="210"/>
      <c r="G716" s="210"/>
      <c r="H716" s="210"/>
      <c r="I716" s="627"/>
      <c r="J716" s="210"/>
      <c r="K716" s="210"/>
      <c r="L716" s="210"/>
      <c r="M716" s="628"/>
      <c r="N716" s="210"/>
      <c r="O716" s="210"/>
      <c r="P716" s="210"/>
      <c r="Q716" s="210"/>
      <c r="R716" s="210"/>
      <c r="S716" s="210"/>
      <c r="T716" s="210"/>
      <c r="U716" s="210"/>
      <c r="V716" s="210"/>
      <c r="W716" s="210"/>
      <c r="X716" s="210"/>
      <c r="Y716" s="210"/>
      <c r="Z716" s="210"/>
    </row>
    <row r="717" ht="12.75" customHeight="1">
      <c r="A717" s="625"/>
      <c r="B717" s="625"/>
      <c r="C717" s="625"/>
      <c r="D717" s="627"/>
      <c r="E717" s="210"/>
      <c r="F717" s="210"/>
      <c r="G717" s="210"/>
      <c r="H717" s="210"/>
      <c r="I717" s="627"/>
      <c r="J717" s="210"/>
      <c r="K717" s="210"/>
      <c r="L717" s="210"/>
      <c r="M717" s="628"/>
      <c r="N717" s="210"/>
      <c r="O717" s="210"/>
      <c r="P717" s="210"/>
      <c r="Q717" s="210"/>
      <c r="R717" s="210"/>
      <c r="S717" s="210"/>
      <c r="T717" s="210"/>
      <c r="U717" s="210"/>
      <c r="V717" s="210"/>
      <c r="W717" s="210"/>
      <c r="X717" s="210"/>
      <c r="Y717" s="210"/>
      <c r="Z717" s="210"/>
    </row>
    <row r="718" ht="12.75" customHeight="1">
      <c r="A718" s="625"/>
      <c r="B718" s="625"/>
      <c r="C718" s="625"/>
      <c r="D718" s="627"/>
      <c r="E718" s="210"/>
      <c r="F718" s="210"/>
      <c r="G718" s="210"/>
      <c r="H718" s="210"/>
      <c r="I718" s="627"/>
      <c r="J718" s="210"/>
      <c r="K718" s="210"/>
      <c r="L718" s="210"/>
      <c r="M718" s="628"/>
      <c r="N718" s="210"/>
      <c r="O718" s="210"/>
      <c r="P718" s="210"/>
      <c r="Q718" s="210"/>
      <c r="R718" s="210"/>
      <c r="S718" s="210"/>
      <c r="T718" s="210"/>
      <c r="U718" s="210"/>
      <c r="V718" s="210"/>
      <c r="W718" s="210"/>
      <c r="X718" s="210"/>
      <c r="Y718" s="210"/>
      <c r="Z718" s="210"/>
    </row>
    <row r="719" ht="12.75" customHeight="1">
      <c r="A719" s="625"/>
      <c r="B719" s="625"/>
      <c r="C719" s="625"/>
      <c r="D719" s="627"/>
      <c r="E719" s="210"/>
      <c r="F719" s="210"/>
      <c r="G719" s="210"/>
      <c r="H719" s="210"/>
      <c r="I719" s="627"/>
      <c r="J719" s="210"/>
      <c r="K719" s="210"/>
      <c r="L719" s="210"/>
      <c r="M719" s="628"/>
      <c r="N719" s="210"/>
      <c r="O719" s="210"/>
      <c r="P719" s="210"/>
      <c r="Q719" s="210"/>
      <c r="R719" s="210"/>
      <c r="S719" s="210"/>
      <c r="T719" s="210"/>
      <c r="U719" s="210"/>
      <c r="V719" s="210"/>
      <c r="W719" s="210"/>
      <c r="X719" s="210"/>
      <c r="Y719" s="210"/>
      <c r="Z719" s="210"/>
    </row>
    <row r="720" ht="12.75" customHeight="1">
      <c r="A720" s="625"/>
      <c r="B720" s="625"/>
      <c r="C720" s="625"/>
      <c r="D720" s="627"/>
      <c r="E720" s="210"/>
      <c r="F720" s="210"/>
      <c r="G720" s="210"/>
      <c r="H720" s="210"/>
      <c r="I720" s="627"/>
      <c r="J720" s="210"/>
      <c r="K720" s="210"/>
      <c r="L720" s="210"/>
      <c r="M720" s="628"/>
      <c r="N720" s="210"/>
      <c r="O720" s="210"/>
      <c r="P720" s="210"/>
      <c r="Q720" s="210"/>
      <c r="R720" s="210"/>
      <c r="S720" s="210"/>
      <c r="T720" s="210"/>
      <c r="U720" s="210"/>
      <c r="V720" s="210"/>
      <c r="W720" s="210"/>
      <c r="X720" s="210"/>
      <c r="Y720" s="210"/>
      <c r="Z720" s="210"/>
    </row>
    <row r="721" ht="12.75" customHeight="1">
      <c r="A721" s="625"/>
      <c r="B721" s="625"/>
      <c r="C721" s="625"/>
      <c r="D721" s="627"/>
      <c r="E721" s="210"/>
      <c r="F721" s="210"/>
      <c r="G721" s="210"/>
      <c r="H721" s="210"/>
      <c r="I721" s="627"/>
      <c r="J721" s="210"/>
      <c r="K721" s="210"/>
      <c r="L721" s="210"/>
      <c r="M721" s="628"/>
      <c r="N721" s="210"/>
      <c r="O721" s="210"/>
      <c r="P721" s="210"/>
      <c r="Q721" s="210"/>
      <c r="R721" s="210"/>
      <c r="S721" s="210"/>
      <c r="T721" s="210"/>
      <c r="U721" s="210"/>
      <c r="V721" s="210"/>
      <c r="W721" s="210"/>
      <c r="X721" s="210"/>
      <c r="Y721" s="210"/>
      <c r="Z721" s="210"/>
    </row>
    <row r="722" ht="12.75" customHeight="1">
      <c r="A722" s="625"/>
      <c r="B722" s="625"/>
      <c r="C722" s="625"/>
      <c r="D722" s="627"/>
      <c r="E722" s="210"/>
      <c r="F722" s="210"/>
      <c r="G722" s="210"/>
      <c r="H722" s="210"/>
      <c r="I722" s="627"/>
      <c r="J722" s="210"/>
      <c r="K722" s="210"/>
      <c r="L722" s="210"/>
      <c r="M722" s="628"/>
      <c r="N722" s="210"/>
      <c r="O722" s="210"/>
      <c r="P722" s="210"/>
      <c r="Q722" s="210"/>
      <c r="R722" s="210"/>
      <c r="S722" s="210"/>
      <c r="T722" s="210"/>
      <c r="U722" s="210"/>
      <c r="V722" s="210"/>
      <c r="W722" s="210"/>
      <c r="X722" s="210"/>
      <c r="Y722" s="210"/>
      <c r="Z722" s="210"/>
    </row>
    <row r="723" ht="12.75" customHeight="1">
      <c r="A723" s="625"/>
      <c r="B723" s="625"/>
      <c r="C723" s="625"/>
      <c r="D723" s="627"/>
      <c r="E723" s="210"/>
      <c r="F723" s="210"/>
      <c r="G723" s="210"/>
      <c r="H723" s="210"/>
      <c r="I723" s="627"/>
      <c r="J723" s="210"/>
      <c r="K723" s="210"/>
      <c r="L723" s="210"/>
      <c r="M723" s="628"/>
      <c r="N723" s="210"/>
      <c r="O723" s="210"/>
      <c r="P723" s="210"/>
      <c r="Q723" s="210"/>
      <c r="R723" s="210"/>
      <c r="S723" s="210"/>
      <c r="T723" s="210"/>
      <c r="U723" s="210"/>
      <c r="V723" s="210"/>
      <c r="W723" s="210"/>
      <c r="X723" s="210"/>
      <c r="Y723" s="210"/>
      <c r="Z723" s="210"/>
    </row>
    <row r="724" ht="12.75" customHeight="1">
      <c r="A724" s="625"/>
      <c r="B724" s="625"/>
      <c r="C724" s="625"/>
      <c r="D724" s="627"/>
      <c r="E724" s="210"/>
      <c r="F724" s="210"/>
      <c r="G724" s="210"/>
      <c r="H724" s="210"/>
      <c r="I724" s="627"/>
      <c r="J724" s="210"/>
      <c r="K724" s="210"/>
      <c r="L724" s="210"/>
      <c r="M724" s="628"/>
      <c r="N724" s="210"/>
      <c r="O724" s="210"/>
      <c r="P724" s="210"/>
      <c r="Q724" s="210"/>
      <c r="R724" s="210"/>
      <c r="S724" s="210"/>
      <c r="T724" s="210"/>
      <c r="U724" s="210"/>
      <c r="V724" s="210"/>
      <c r="W724" s="210"/>
      <c r="X724" s="210"/>
      <c r="Y724" s="210"/>
      <c r="Z724" s="210"/>
    </row>
    <row r="725" ht="12.75" customHeight="1">
      <c r="A725" s="625"/>
      <c r="B725" s="625"/>
      <c r="C725" s="625"/>
      <c r="D725" s="627"/>
      <c r="E725" s="210"/>
      <c r="F725" s="210"/>
      <c r="G725" s="210"/>
      <c r="H725" s="210"/>
      <c r="I725" s="627"/>
      <c r="J725" s="210"/>
      <c r="K725" s="210"/>
      <c r="L725" s="210"/>
      <c r="M725" s="628"/>
      <c r="N725" s="210"/>
      <c r="O725" s="210"/>
      <c r="P725" s="210"/>
      <c r="Q725" s="210"/>
      <c r="R725" s="210"/>
      <c r="S725" s="210"/>
      <c r="T725" s="210"/>
      <c r="U725" s="210"/>
      <c r="V725" s="210"/>
      <c r="W725" s="210"/>
      <c r="X725" s="210"/>
      <c r="Y725" s="210"/>
      <c r="Z725" s="210"/>
    </row>
    <row r="726" ht="12.75" customHeight="1">
      <c r="A726" s="625"/>
      <c r="B726" s="625"/>
      <c r="C726" s="625"/>
      <c r="D726" s="627"/>
      <c r="E726" s="210"/>
      <c r="F726" s="210"/>
      <c r="G726" s="210"/>
      <c r="H726" s="210"/>
      <c r="I726" s="627"/>
      <c r="J726" s="210"/>
      <c r="K726" s="210"/>
      <c r="L726" s="210"/>
      <c r="M726" s="628"/>
      <c r="N726" s="210"/>
      <c r="O726" s="210"/>
      <c r="P726" s="210"/>
      <c r="Q726" s="210"/>
      <c r="R726" s="210"/>
      <c r="S726" s="210"/>
      <c r="T726" s="210"/>
      <c r="U726" s="210"/>
      <c r="V726" s="210"/>
      <c r="W726" s="210"/>
      <c r="X726" s="210"/>
      <c r="Y726" s="210"/>
      <c r="Z726" s="210"/>
    </row>
    <row r="727" ht="12.75" customHeight="1">
      <c r="A727" s="625"/>
      <c r="B727" s="625"/>
      <c r="C727" s="625"/>
      <c r="D727" s="627"/>
      <c r="E727" s="210"/>
      <c r="F727" s="210"/>
      <c r="G727" s="210"/>
      <c r="H727" s="210"/>
      <c r="I727" s="627"/>
      <c r="J727" s="210"/>
      <c r="K727" s="210"/>
      <c r="L727" s="210"/>
      <c r="M727" s="628"/>
      <c r="N727" s="210"/>
      <c r="O727" s="210"/>
      <c r="P727" s="210"/>
      <c r="Q727" s="210"/>
      <c r="R727" s="210"/>
      <c r="S727" s="210"/>
      <c r="T727" s="210"/>
      <c r="U727" s="210"/>
      <c r="V727" s="210"/>
      <c r="W727" s="210"/>
      <c r="X727" s="210"/>
      <c r="Y727" s="210"/>
      <c r="Z727" s="210"/>
    </row>
    <row r="728" ht="12.75" customHeight="1">
      <c r="A728" s="625"/>
      <c r="B728" s="625"/>
      <c r="C728" s="625"/>
      <c r="D728" s="627"/>
      <c r="E728" s="210"/>
      <c r="F728" s="210"/>
      <c r="G728" s="210"/>
      <c r="H728" s="210"/>
      <c r="I728" s="627"/>
      <c r="J728" s="210"/>
      <c r="K728" s="210"/>
      <c r="L728" s="210"/>
      <c r="M728" s="628"/>
      <c r="N728" s="210"/>
      <c r="O728" s="210"/>
      <c r="P728" s="210"/>
      <c r="Q728" s="210"/>
      <c r="R728" s="210"/>
      <c r="S728" s="210"/>
      <c r="T728" s="210"/>
      <c r="U728" s="210"/>
      <c r="V728" s="210"/>
      <c r="W728" s="210"/>
      <c r="X728" s="210"/>
      <c r="Y728" s="210"/>
      <c r="Z728" s="210"/>
    </row>
    <row r="729" ht="12.75" customHeight="1">
      <c r="A729" s="625"/>
      <c r="B729" s="625"/>
      <c r="C729" s="625"/>
      <c r="D729" s="627"/>
      <c r="E729" s="210"/>
      <c r="F729" s="210"/>
      <c r="G729" s="210"/>
      <c r="H729" s="210"/>
      <c r="I729" s="627"/>
      <c r="J729" s="210"/>
      <c r="K729" s="210"/>
      <c r="L729" s="210"/>
      <c r="M729" s="628"/>
      <c r="N729" s="210"/>
      <c r="O729" s="210"/>
      <c r="P729" s="210"/>
      <c r="Q729" s="210"/>
      <c r="R729" s="210"/>
      <c r="S729" s="210"/>
      <c r="T729" s="210"/>
      <c r="U729" s="210"/>
      <c r="V729" s="210"/>
      <c r="W729" s="210"/>
      <c r="X729" s="210"/>
      <c r="Y729" s="210"/>
      <c r="Z729" s="210"/>
    </row>
    <row r="730" ht="12.75" customHeight="1">
      <c r="A730" s="625"/>
      <c r="B730" s="625"/>
      <c r="C730" s="625"/>
      <c r="D730" s="627"/>
      <c r="E730" s="210"/>
      <c r="F730" s="210"/>
      <c r="G730" s="210"/>
      <c r="H730" s="210"/>
      <c r="I730" s="627"/>
      <c r="J730" s="210"/>
      <c r="K730" s="210"/>
      <c r="L730" s="210"/>
      <c r="M730" s="628"/>
      <c r="N730" s="210"/>
      <c r="O730" s="210"/>
      <c r="P730" s="210"/>
      <c r="Q730" s="210"/>
      <c r="R730" s="210"/>
      <c r="S730" s="210"/>
      <c r="T730" s="210"/>
      <c r="U730" s="210"/>
      <c r="V730" s="210"/>
      <c r="W730" s="210"/>
      <c r="X730" s="210"/>
      <c r="Y730" s="210"/>
      <c r="Z730" s="210"/>
    </row>
    <row r="731" ht="12.75" customHeight="1">
      <c r="A731" s="625"/>
      <c r="B731" s="625"/>
      <c r="C731" s="625"/>
      <c r="D731" s="627"/>
      <c r="E731" s="210"/>
      <c r="F731" s="210"/>
      <c r="G731" s="210"/>
      <c r="H731" s="210"/>
      <c r="I731" s="627"/>
      <c r="J731" s="210"/>
      <c r="K731" s="210"/>
      <c r="L731" s="210"/>
      <c r="M731" s="628"/>
      <c r="N731" s="210"/>
      <c r="O731" s="210"/>
      <c r="P731" s="210"/>
      <c r="Q731" s="210"/>
      <c r="R731" s="210"/>
      <c r="S731" s="210"/>
      <c r="T731" s="210"/>
      <c r="U731" s="210"/>
      <c r="V731" s="210"/>
      <c r="W731" s="210"/>
      <c r="X731" s="210"/>
      <c r="Y731" s="210"/>
      <c r="Z731" s="210"/>
    </row>
    <row r="732" ht="12.75" customHeight="1">
      <c r="A732" s="625"/>
      <c r="B732" s="625"/>
      <c r="C732" s="625"/>
      <c r="D732" s="627"/>
      <c r="E732" s="210"/>
      <c r="F732" s="210"/>
      <c r="G732" s="210"/>
      <c r="H732" s="210"/>
      <c r="I732" s="627"/>
      <c r="J732" s="210"/>
      <c r="K732" s="210"/>
      <c r="L732" s="210"/>
      <c r="M732" s="628"/>
      <c r="N732" s="210"/>
      <c r="O732" s="210"/>
      <c r="P732" s="210"/>
      <c r="Q732" s="210"/>
      <c r="R732" s="210"/>
      <c r="S732" s="210"/>
      <c r="T732" s="210"/>
      <c r="U732" s="210"/>
      <c r="V732" s="210"/>
      <c r="W732" s="210"/>
      <c r="X732" s="210"/>
      <c r="Y732" s="210"/>
      <c r="Z732" s="210"/>
    </row>
    <row r="733" ht="12.75" customHeight="1">
      <c r="A733" s="625"/>
      <c r="B733" s="625"/>
      <c r="C733" s="625"/>
      <c r="D733" s="627"/>
      <c r="E733" s="210"/>
      <c r="F733" s="210"/>
      <c r="G733" s="210"/>
      <c r="H733" s="210"/>
      <c r="I733" s="627"/>
      <c r="J733" s="210"/>
      <c r="K733" s="210"/>
      <c r="L733" s="210"/>
      <c r="M733" s="628"/>
      <c r="N733" s="210"/>
      <c r="O733" s="210"/>
      <c r="P733" s="210"/>
      <c r="Q733" s="210"/>
      <c r="R733" s="210"/>
      <c r="S733" s="210"/>
      <c r="T733" s="210"/>
      <c r="U733" s="210"/>
      <c r="V733" s="210"/>
      <c r="W733" s="210"/>
      <c r="X733" s="210"/>
      <c r="Y733" s="210"/>
      <c r="Z733" s="210"/>
    </row>
    <row r="734" ht="12.75" customHeight="1">
      <c r="A734" s="625"/>
      <c r="B734" s="625"/>
      <c r="C734" s="625"/>
      <c r="D734" s="627"/>
      <c r="E734" s="210"/>
      <c r="F734" s="210"/>
      <c r="G734" s="210"/>
      <c r="H734" s="210"/>
      <c r="I734" s="627"/>
      <c r="J734" s="210"/>
      <c r="K734" s="210"/>
      <c r="L734" s="210"/>
      <c r="M734" s="628"/>
      <c r="N734" s="210"/>
      <c r="O734" s="210"/>
      <c r="P734" s="210"/>
      <c r="Q734" s="210"/>
      <c r="R734" s="210"/>
      <c r="S734" s="210"/>
      <c r="T734" s="210"/>
      <c r="U734" s="210"/>
      <c r="V734" s="210"/>
      <c r="W734" s="210"/>
      <c r="X734" s="210"/>
      <c r="Y734" s="210"/>
      <c r="Z734" s="210"/>
    </row>
    <row r="735" ht="12.75" customHeight="1">
      <c r="A735" s="625"/>
      <c r="B735" s="625"/>
      <c r="C735" s="625"/>
      <c r="D735" s="627"/>
      <c r="E735" s="210"/>
      <c r="F735" s="210"/>
      <c r="G735" s="210"/>
      <c r="H735" s="210"/>
      <c r="I735" s="627"/>
      <c r="J735" s="210"/>
      <c r="K735" s="210"/>
      <c r="L735" s="210"/>
      <c r="M735" s="628"/>
      <c r="N735" s="210"/>
      <c r="O735" s="210"/>
      <c r="P735" s="210"/>
      <c r="Q735" s="210"/>
      <c r="R735" s="210"/>
      <c r="S735" s="210"/>
      <c r="T735" s="210"/>
      <c r="U735" s="210"/>
      <c r="V735" s="210"/>
      <c r="W735" s="210"/>
      <c r="X735" s="210"/>
      <c r="Y735" s="210"/>
      <c r="Z735" s="210"/>
    </row>
    <row r="736" ht="12.75" customHeight="1">
      <c r="A736" s="625"/>
      <c r="B736" s="625"/>
      <c r="C736" s="625"/>
      <c r="D736" s="627"/>
      <c r="E736" s="210"/>
      <c r="F736" s="210"/>
      <c r="G736" s="210"/>
      <c r="H736" s="210"/>
      <c r="I736" s="627"/>
      <c r="J736" s="210"/>
      <c r="K736" s="210"/>
      <c r="L736" s="210"/>
      <c r="M736" s="628"/>
      <c r="N736" s="210"/>
      <c r="O736" s="210"/>
      <c r="P736" s="210"/>
      <c r="Q736" s="210"/>
      <c r="R736" s="210"/>
      <c r="S736" s="210"/>
      <c r="T736" s="210"/>
      <c r="U736" s="210"/>
      <c r="V736" s="210"/>
      <c r="W736" s="210"/>
      <c r="X736" s="210"/>
      <c r="Y736" s="210"/>
      <c r="Z736" s="210"/>
    </row>
    <row r="737" ht="12.75" customHeight="1">
      <c r="A737" s="625"/>
      <c r="B737" s="625"/>
      <c r="C737" s="625"/>
      <c r="D737" s="627"/>
      <c r="E737" s="210"/>
      <c r="F737" s="210"/>
      <c r="G737" s="210"/>
      <c r="H737" s="210"/>
      <c r="I737" s="627"/>
      <c r="J737" s="210"/>
      <c r="K737" s="210"/>
      <c r="L737" s="210"/>
      <c r="M737" s="628"/>
      <c r="N737" s="210"/>
      <c r="O737" s="210"/>
      <c r="P737" s="210"/>
      <c r="Q737" s="210"/>
      <c r="R737" s="210"/>
      <c r="S737" s="210"/>
      <c r="T737" s="210"/>
      <c r="U737" s="210"/>
      <c r="V737" s="210"/>
      <c r="W737" s="210"/>
      <c r="X737" s="210"/>
      <c r="Y737" s="210"/>
      <c r="Z737" s="210"/>
    </row>
    <row r="738" ht="12.75" customHeight="1">
      <c r="A738" s="625"/>
      <c r="B738" s="625"/>
      <c r="C738" s="625"/>
      <c r="D738" s="627"/>
      <c r="E738" s="210"/>
      <c r="F738" s="210"/>
      <c r="G738" s="210"/>
      <c r="H738" s="210"/>
      <c r="I738" s="627"/>
      <c r="J738" s="210"/>
      <c r="K738" s="210"/>
      <c r="L738" s="210"/>
      <c r="M738" s="628"/>
      <c r="N738" s="210"/>
      <c r="O738" s="210"/>
      <c r="P738" s="210"/>
      <c r="Q738" s="210"/>
      <c r="R738" s="210"/>
      <c r="S738" s="210"/>
      <c r="T738" s="210"/>
      <c r="U738" s="210"/>
      <c r="V738" s="210"/>
      <c r="W738" s="210"/>
      <c r="X738" s="210"/>
      <c r="Y738" s="210"/>
      <c r="Z738" s="210"/>
    </row>
    <row r="739" ht="12.75" customHeight="1">
      <c r="A739" s="625"/>
      <c r="B739" s="625"/>
      <c r="C739" s="625"/>
      <c r="D739" s="627"/>
      <c r="E739" s="210"/>
      <c r="F739" s="210"/>
      <c r="G739" s="210"/>
      <c r="H739" s="210"/>
      <c r="I739" s="627"/>
      <c r="J739" s="210"/>
      <c r="K739" s="210"/>
      <c r="L739" s="210"/>
      <c r="M739" s="628"/>
      <c r="N739" s="210"/>
      <c r="O739" s="210"/>
      <c r="P739" s="210"/>
      <c r="Q739" s="210"/>
      <c r="R739" s="210"/>
      <c r="S739" s="210"/>
      <c r="T739" s="210"/>
      <c r="U739" s="210"/>
      <c r="V739" s="210"/>
      <c r="W739" s="210"/>
      <c r="X739" s="210"/>
      <c r="Y739" s="210"/>
      <c r="Z739" s="210"/>
    </row>
    <row r="740" ht="12.75" customHeight="1">
      <c r="A740" s="625"/>
      <c r="B740" s="625"/>
      <c r="C740" s="625"/>
      <c r="D740" s="627"/>
      <c r="E740" s="210"/>
      <c r="F740" s="210"/>
      <c r="G740" s="210"/>
      <c r="H740" s="210"/>
      <c r="I740" s="627"/>
      <c r="J740" s="210"/>
      <c r="K740" s="210"/>
      <c r="L740" s="210"/>
      <c r="M740" s="628"/>
      <c r="N740" s="210"/>
      <c r="O740" s="210"/>
      <c r="P740" s="210"/>
      <c r="Q740" s="210"/>
      <c r="R740" s="210"/>
      <c r="S740" s="210"/>
      <c r="T740" s="210"/>
      <c r="U740" s="210"/>
      <c r="V740" s="210"/>
      <c r="W740" s="210"/>
      <c r="X740" s="210"/>
      <c r="Y740" s="210"/>
      <c r="Z740" s="210"/>
    </row>
    <row r="741" ht="12.75" customHeight="1">
      <c r="A741" s="625"/>
      <c r="B741" s="625"/>
      <c r="C741" s="625"/>
      <c r="D741" s="627"/>
      <c r="E741" s="210"/>
      <c r="F741" s="210"/>
      <c r="G741" s="210"/>
      <c r="H741" s="210"/>
      <c r="I741" s="627"/>
      <c r="J741" s="210"/>
      <c r="K741" s="210"/>
      <c r="L741" s="210"/>
      <c r="M741" s="628"/>
      <c r="N741" s="210"/>
      <c r="O741" s="210"/>
      <c r="P741" s="210"/>
      <c r="Q741" s="210"/>
      <c r="R741" s="210"/>
      <c r="S741" s="210"/>
      <c r="T741" s="210"/>
      <c r="U741" s="210"/>
      <c r="V741" s="210"/>
      <c r="W741" s="210"/>
      <c r="X741" s="210"/>
      <c r="Y741" s="210"/>
      <c r="Z741" s="210"/>
    </row>
    <row r="742" ht="12.75" customHeight="1">
      <c r="A742" s="625"/>
      <c r="B742" s="625"/>
      <c r="C742" s="625"/>
      <c r="D742" s="627"/>
      <c r="E742" s="210"/>
      <c r="F742" s="210"/>
      <c r="G742" s="210"/>
      <c r="H742" s="210"/>
      <c r="I742" s="627"/>
      <c r="J742" s="210"/>
      <c r="K742" s="210"/>
      <c r="L742" s="210"/>
      <c r="M742" s="628"/>
      <c r="N742" s="210"/>
      <c r="O742" s="210"/>
      <c r="P742" s="210"/>
      <c r="Q742" s="210"/>
      <c r="R742" s="210"/>
      <c r="S742" s="210"/>
      <c r="T742" s="210"/>
      <c r="U742" s="210"/>
      <c r="V742" s="210"/>
      <c r="W742" s="210"/>
      <c r="X742" s="210"/>
      <c r="Y742" s="210"/>
      <c r="Z742" s="210"/>
    </row>
    <row r="743" ht="12.75" customHeight="1">
      <c r="A743" s="625"/>
      <c r="B743" s="625"/>
      <c r="C743" s="625"/>
      <c r="D743" s="627"/>
      <c r="E743" s="210"/>
      <c r="F743" s="210"/>
      <c r="G743" s="210"/>
      <c r="H743" s="210"/>
      <c r="I743" s="627"/>
      <c r="J743" s="210"/>
      <c r="K743" s="210"/>
      <c r="L743" s="210"/>
      <c r="M743" s="628"/>
      <c r="N743" s="210"/>
      <c r="O743" s="210"/>
      <c r="P743" s="210"/>
      <c r="Q743" s="210"/>
      <c r="R743" s="210"/>
      <c r="S743" s="210"/>
      <c r="T743" s="210"/>
      <c r="U743" s="210"/>
      <c r="V743" s="210"/>
      <c r="W743" s="210"/>
      <c r="X743" s="210"/>
      <c r="Y743" s="210"/>
      <c r="Z743" s="210"/>
    </row>
    <row r="744" ht="12.75" customHeight="1">
      <c r="A744" s="625"/>
      <c r="B744" s="625"/>
      <c r="C744" s="625"/>
      <c r="D744" s="627"/>
      <c r="E744" s="210"/>
      <c r="F744" s="210"/>
      <c r="G744" s="210"/>
      <c r="H744" s="210"/>
      <c r="I744" s="627"/>
      <c r="J744" s="210"/>
      <c r="K744" s="210"/>
      <c r="L744" s="210"/>
      <c r="M744" s="628"/>
      <c r="N744" s="210"/>
      <c r="O744" s="210"/>
      <c r="P744" s="210"/>
      <c r="Q744" s="210"/>
      <c r="R744" s="210"/>
      <c r="S744" s="210"/>
      <c r="T744" s="210"/>
      <c r="U744" s="210"/>
      <c r="V744" s="210"/>
      <c r="W744" s="210"/>
      <c r="X744" s="210"/>
      <c r="Y744" s="210"/>
      <c r="Z744" s="210"/>
    </row>
    <row r="745" ht="12.75" customHeight="1">
      <c r="A745" s="625"/>
      <c r="B745" s="625"/>
      <c r="C745" s="625"/>
      <c r="D745" s="627"/>
      <c r="E745" s="210"/>
      <c r="F745" s="210"/>
      <c r="G745" s="210"/>
      <c r="H745" s="210"/>
      <c r="I745" s="627"/>
      <c r="J745" s="210"/>
      <c r="K745" s="210"/>
      <c r="L745" s="210"/>
      <c r="M745" s="628"/>
      <c r="N745" s="210"/>
      <c r="O745" s="210"/>
      <c r="P745" s="210"/>
      <c r="Q745" s="210"/>
      <c r="R745" s="210"/>
      <c r="S745" s="210"/>
      <c r="T745" s="210"/>
      <c r="U745" s="210"/>
      <c r="V745" s="210"/>
      <c r="W745" s="210"/>
      <c r="X745" s="210"/>
      <c r="Y745" s="210"/>
      <c r="Z745" s="210"/>
    </row>
    <row r="746" ht="12.75" customHeight="1">
      <c r="A746" s="625"/>
      <c r="B746" s="625"/>
      <c r="C746" s="625"/>
      <c r="D746" s="627"/>
      <c r="E746" s="210"/>
      <c r="F746" s="210"/>
      <c r="G746" s="210"/>
      <c r="H746" s="210"/>
      <c r="I746" s="627"/>
      <c r="J746" s="210"/>
      <c r="K746" s="210"/>
      <c r="L746" s="210"/>
      <c r="M746" s="628"/>
      <c r="N746" s="210"/>
      <c r="O746" s="210"/>
      <c r="P746" s="210"/>
      <c r="Q746" s="210"/>
      <c r="R746" s="210"/>
      <c r="S746" s="210"/>
      <c r="T746" s="210"/>
      <c r="U746" s="210"/>
      <c r="V746" s="210"/>
      <c r="W746" s="210"/>
      <c r="X746" s="210"/>
      <c r="Y746" s="210"/>
      <c r="Z746" s="210"/>
    </row>
    <row r="747" ht="12.75" customHeight="1">
      <c r="A747" s="625"/>
      <c r="B747" s="625"/>
      <c r="C747" s="625"/>
      <c r="D747" s="627"/>
      <c r="E747" s="210"/>
      <c r="F747" s="210"/>
      <c r="G747" s="210"/>
      <c r="H747" s="210"/>
      <c r="I747" s="627"/>
      <c r="J747" s="210"/>
      <c r="K747" s="210"/>
      <c r="L747" s="210"/>
      <c r="M747" s="628"/>
      <c r="N747" s="210"/>
      <c r="O747" s="210"/>
      <c r="P747" s="210"/>
      <c r="Q747" s="210"/>
      <c r="R747" s="210"/>
      <c r="S747" s="210"/>
      <c r="T747" s="210"/>
      <c r="U747" s="210"/>
      <c r="V747" s="210"/>
      <c r="W747" s="210"/>
      <c r="X747" s="210"/>
      <c r="Y747" s="210"/>
      <c r="Z747" s="210"/>
    </row>
    <row r="748" ht="12.75" customHeight="1">
      <c r="A748" s="625"/>
      <c r="B748" s="625"/>
      <c r="C748" s="625"/>
      <c r="D748" s="627"/>
      <c r="E748" s="210"/>
      <c r="F748" s="210"/>
      <c r="G748" s="210"/>
      <c r="H748" s="210"/>
      <c r="I748" s="627"/>
      <c r="J748" s="210"/>
      <c r="K748" s="210"/>
      <c r="L748" s="210"/>
      <c r="M748" s="628"/>
      <c r="N748" s="210"/>
      <c r="O748" s="210"/>
      <c r="P748" s="210"/>
      <c r="Q748" s="210"/>
      <c r="R748" s="210"/>
      <c r="S748" s="210"/>
      <c r="T748" s="210"/>
      <c r="U748" s="210"/>
      <c r="V748" s="210"/>
      <c r="W748" s="210"/>
      <c r="X748" s="210"/>
      <c r="Y748" s="210"/>
      <c r="Z748" s="210"/>
    </row>
    <row r="749" ht="12.75" customHeight="1">
      <c r="A749" s="625"/>
      <c r="B749" s="625"/>
      <c r="C749" s="625"/>
      <c r="D749" s="627"/>
      <c r="E749" s="210"/>
      <c r="F749" s="210"/>
      <c r="G749" s="210"/>
      <c r="H749" s="210"/>
      <c r="I749" s="627"/>
      <c r="J749" s="210"/>
      <c r="K749" s="210"/>
      <c r="L749" s="210"/>
      <c r="M749" s="628"/>
      <c r="N749" s="210"/>
      <c r="O749" s="210"/>
      <c r="P749" s="210"/>
      <c r="Q749" s="210"/>
      <c r="R749" s="210"/>
      <c r="S749" s="210"/>
      <c r="T749" s="210"/>
      <c r="U749" s="210"/>
      <c r="V749" s="210"/>
      <c r="W749" s="210"/>
      <c r="X749" s="210"/>
      <c r="Y749" s="210"/>
      <c r="Z749" s="210"/>
    </row>
    <row r="750" ht="12.75" customHeight="1">
      <c r="A750" s="625"/>
      <c r="B750" s="625"/>
      <c r="C750" s="625"/>
      <c r="D750" s="627"/>
      <c r="E750" s="210"/>
      <c r="F750" s="210"/>
      <c r="G750" s="210"/>
      <c r="H750" s="210"/>
      <c r="I750" s="627"/>
      <c r="J750" s="210"/>
      <c r="K750" s="210"/>
      <c r="L750" s="210"/>
      <c r="M750" s="628"/>
      <c r="N750" s="210"/>
      <c r="O750" s="210"/>
      <c r="P750" s="210"/>
      <c r="Q750" s="210"/>
      <c r="R750" s="210"/>
      <c r="S750" s="210"/>
      <c r="T750" s="210"/>
      <c r="U750" s="210"/>
      <c r="V750" s="210"/>
      <c r="W750" s="210"/>
      <c r="X750" s="210"/>
      <c r="Y750" s="210"/>
      <c r="Z750" s="210"/>
    </row>
    <row r="751" ht="12.75" customHeight="1">
      <c r="A751" s="625"/>
      <c r="B751" s="625"/>
      <c r="C751" s="625"/>
      <c r="D751" s="627"/>
      <c r="E751" s="210"/>
      <c r="F751" s="210"/>
      <c r="G751" s="210"/>
      <c r="H751" s="210"/>
      <c r="I751" s="627"/>
      <c r="J751" s="210"/>
      <c r="K751" s="210"/>
      <c r="L751" s="210"/>
      <c r="M751" s="628"/>
      <c r="N751" s="210"/>
      <c r="O751" s="210"/>
      <c r="P751" s="210"/>
      <c r="Q751" s="210"/>
      <c r="R751" s="210"/>
      <c r="S751" s="210"/>
      <c r="T751" s="210"/>
      <c r="U751" s="210"/>
      <c r="V751" s="210"/>
      <c r="W751" s="210"/>
      <c r="X751" s="210"/>
      <c r="Y751" s="210"/>
      <c r="Z751" s="210"/>
    </row>
    <row r="752" ht="12.75" customHeight="1">
      <c r="A752" s="625"/>
      <c r="B752" s="625"/>
      <c r="C752" s="625"/>
      <c r="D752" s="627"/>
      <c r="E752" s="210"/>
      <c r="F752" s="210"/>
      <c r="G752" s="210"/>
      <c r="H752" s="210"/>
      <c r="I752" s="627"/>
      <c r="J752" s="210"/>
      <c r="K752" s="210"/>
      <c r="L752" s="210"/>
      <c r="M752" s="628"/>
      <c r="N752" s="210"/>
      <c r="O752" s="210"/>
      <c r="P752" s="210"/>
      <c r="Q752" s="210"/>
      <c r="R752" s="210"/>
      <c r="S752" s="210"/>
      <c r="T752" s="210"/>
      <c r="U752" s="210"/>
      <c r="V752" s="210"/>
      <c r="W752" s="210"/>
      <c r="X752" s="210"/>
      <c r="Y752" s="210"/>
      <c r="Z752" s="210"/>
    </row>
    <row r="753" ht="12.75" customHeight="1">
      <c r="A753" s="625"/>
      <c r="B753" s="625"/>
      <c r="C753" s="625"/>
      <c r="D753" s="627"/>
      <c r="E753" s="210"/>
      <c r="F753" s="210"/>
      <c r="G753" s="210"/>
      <c r="H753" s="210"/>
      <c r="I753" s="627"/>
      <c r="J753" s="210"/>
      <c r="K753" s="210"/>
      <c r="L753" s="210"/>
      <c r="M753" s="628"/>
      <c r="N753" s="210"/>
      <c r="O753" s="210"/>
      <c r="P753" s="210"/>
      <c r="Q753" s="210"/>
      <c r="R753" s="210"/>
      <c r="S753" s="210"/>
      <c r="T753" s="210"/>
      <c r="U753" s="210"/>
      <c r="V753" s="210"/>
      <c r="W753" s="210"/>
      <c r="X753" s="210"/>
      <c r="Y753" s="210"/>
      <c r="Z753" s="210"/>
    </row>
    <row r="754" ht="12.75" customHeight="1">
      <c r="A754" s="625"/>
      <c r="B754" s="625"/>
      <c r="C754" s="625"/>
      <c r="D754" s="627"/>
      <c r="E754" s="210"/>
      <c r="F754" s="210"/>
      <c r="G754" s="210"/>
      <c r="H754" s="210"/>
      <c r="I754" s="627"/>
      <c r="J754" s="210"/>
      <c r="K754" s="210"/>
      <c r="L754" s="210"/>
      <c r="M754" s="628"/>
      <c r="N754" s="210"/>
      <c r="O754" s="210"/>
      <c r="P754" s="210"/>
      <c r="Q754" s="210"/>
      <c r="R754" s="210"/>
      <c r="S754" s="210"/>
      <c r="T754" s="210"/>
      <c r="U754" s="210"/>
      <c r="V754" s="210"/>
      <c r="W754" s="210"/>
      <c r="X754" s="210"/>
      <c r="Y754" s="210"/>
      <c r="Z754" s="210"/>
    </row>
    <row r="755" ht="12.75" customHeight="1">
      <c r="A755" s="625"/>
      <c r="B755" s="625"/>
      <c r="C755" s="625"/>
      <c r="D755" s="627"/>
      <c r="E755" s="210"/>
      <c r="F755" s="210"/>
      <c r="G755" s="210"/>
      <c r="H755" s="210"/>
      <c r="I755" s="627"/>
      <c r="J755" s="210"/>
      <c r="K755" s="210"/>
      <c r="L755" s="210"/>
      <c r="M755" s="628"/>
      <c r="N755" s="210"/>
      <c r="O755" s="210"/>
      <c r="P755" s="210"/>
      <c r="Q755" s="210"/>
      <c r="R755" s="210"/>
      <c r="S755" s="210"/>
      <c r="T755" s="210"/>
      <c r="U755" s="210"/>
      <c r="V755" s="210"/>
      <c r="W755" s="210"/>
      <c r="X755" s="210"/>
      <c r="Y755" s="210"/>
      <c r="Z755" s="210"/>
    </row>
    <row r="756" ht="12.75" customHeight="1">
      <c r="A756" s="625"/>
      <c r="B756" s="625"/>
      <c r="C756" s="625"/>
      <c r="D756" s="627"/>
      <c r="E756" s="210"/>
      <c r="F756" s="210"/>
      <c r="G756" s="210"/>
      <c r="H756" s="210"/>
      <c r="I756" s="627"/>
      <c r="J756" s="210"/>
      <c r="K756" s="210"/>
      <c r="L756" s="210"/>
      <c r="M756" s="628"/>
      <c r="N756" s="210"/>
      <c r="O756" s="210"/>
      <c r="P756" s="210"/>
      <c r="Q756" s="210"/>
      <c r="R756" s="210"/>
      <c r="S756" s="210"/>
      <c r="T756" s="210"/>
      <c r="U756" s="210"/>
      <c r="V756" s="210"/>
      <c r="W756" s="210"/>
      <c r="X756" s="210"/>
      <c r="Y756" s="210"/>
      <c r="Z756" s="210"/>
    </row>
    <row r="757" ht="12.75" customHeight="1">
      <c r="A757" s="625"/>
      <c r="B757" s="625"/>
      <c r="C757" s="625"/>
      <c r="D757" s="627"/>
      <c r="E757" s="210"/>
      <c r="F757" s="210"/>
      <c r="G757" s="210"/>
      <c r="H757" s="210"/>
      <c r="I757" s="627"/>
      <c r="J757" s="210"/>
      <c r="K757" s="210"/>
      <c r="L757" s="210"/>
      <c r="M757" s="628"/>
      <c r="N757" s="210"/>
      <c r="O757" s="210"/>
      <c r="P757" s="210"/>
      <c r="Q757" s="210"/>
      <c r="R757" s="210"/>
      <c r="S757" s="210"/>
      <c r="T757" s="210"/>
      <c r="U757" s="210"/>
      <c r="V757" s="210"/>
      <c r="W757" s="210"/>
      <c r="X757" s="210"/>
      <c r="Y757" s="210"/>
      <c r="Z757" s="210"/>
    </row>
    <row r="758" ht="12.75" customHeight="1">
      <c r="A758" s="625"/>
      <c r="B758" s="625"/>
      <c r="C758" s="625"/>
      <c r="D758" s="627"/>
      <c r="E758" s="210"/>
      <c r="F758" s="210"/>
      <c r="G758" s="210"/>
      <c r="H758" s="210"/>
      <c r="I758" s="627"/>
      <c r="J758" s="210"/>
      <c r="K758" s="210"/>
      <c r="L758" s="210"/>
      <c r="M758" s="628"/>
      <c r="N758" s="210"/>
      <c r="O758" s="210"/>
      <c r="P758" s="210"/>
      <c r="Q758" s="210"/>
      <c r="R758" s="210"/>
      <c r="S758" s="210"/>
      <c r="T758" s="210"/>
      <c r="U758" s="210"/>
      <c r="V758" s="210"/>
      <c r="W758" s="210"/>
      <c r="X758" s="210"/>
      <c r="Y758" s="210"/>
      <c r="Z758" s="210"/>
    </row>
    <row r="759" ht="12.75" customHeight="1">
      <c r="A759" s="625"/>
      <c r="B759" s="625"/>
      <c r="C759" s="625"/>
      <c r="D759" s="627"/>
      <c r="E759" s="210"/>
      <c r="F759" s="210"/>
      <c r="G759" s="210"/>
      <c r="H759" s="210"/>
      <c r="I759" s="627"/>
      <c r="J759" s="210"/>
      <c r="K759" s="210"/>
      <c r="L759" s="210"/>
      <c r="M759" s="628"/>
      <c r="N759" s="210"/>
      <c r="O759" s="210"/>
      <c r="P759" s="210"/>
      <c r="Q759" s="210"/>
      <c r="R759" s="210"/>
      <c r="S759" s="210"/>
      <c r="T759" s="210"/>
      <c r="U759" s="210"/>
      <c r="V759" s="210"/>
      <c r="W759" s="210"/>
      <c r="X759" s="210"/>
      <c r="Y759" s="210"/>
      <c r="Z759" s="210"/>
    </row>
    <row r="760" ht="12.75" customHeight="1">
      <c r="A760" s="625"/>
      <c r="B760" s="625"/>
      <c r="C760" s="625"/>
      <c r="D760" s="627"/>
      <c r="E760" s="210"/>
      <c r="F760" s="210"/>
      <c r="G760" s="210"/>
      <c r="H760" s="210"/>
      <c r="I760" s="627"/>
      <c r="J760" s="210"/>
      <c r="K760" s="210"/>
      <c r="L760" s="210"/>
      <c r="M760" s="628"/>
      <c r="N760" s="210"/>
      <c r="O760" s="210"/>
      <c r="P760" s="210"/>
      <c r="Q760" s="210"/>
      <c r="R760" s="210"/>
      <c r="S760" s="210"/>
      <c r="T760" s="210"/>
      <c r="U760" s="210"/>
      <c r="V760" s="210"/>
      <c r="W760" s="210"/>
      <c r="X760" s="210"/>
      <c r="Y760" s="210"/>
      <c r="Z760" s="210"/>
    </row>
    <row r="761" ht="12.75" customHeight="1">
      <c r="A761" s="625"/>
      <c r="B761" s="625"/>
      <c r="C761" s="625"/>
      <c r="D761" s="627"/>
      <c r="E761" s="210"/>
      <c r="F761" s="210"/>
      <c r="G761" s="210"/>
      <c r="H761" s="210"/>
      <c r="I761" s="627"/>
      <c r="J761" s="210"/>
      <c r="K761" s="210"/>
      <c r="L761" s="210"/>
      <c r="M761" s="628"/>
      <c r="N761" s="210"/>
      <c r="O761" s="210"/>
      <c r="P761" s="210"/>
      <c r="Q761" s="210"/>
      <c r="R761" s="210"/>
      <c r="S761" s="210"/>
      <c r="T761" s="210"/>
      <c r="U761" s="210"/>
      <c r="V761" s="210"/>
      <c r="W761" s="210"/>
      <c r="X761" s="210"/>
      <c r="Y761" s="210"/>
      <c r="Z761" s="210"/>
    </row>
    <row r="762" ht="12.75" customHeight="1">
      <c r="A762" s="625"/>
      <c r="B762" s="625"/>
      <c r="C762" s="625"/>
      <c r="D762" s="627"/>
      <c r="E762" s="210"/>
      <c r="F762" s="210"/>
      <c r="G762" s="210"/>
      <c r="H762" s="210"/>
      <c r="I762" s="627"/>
      <c r="J762" s="210"/>
      <c r="K762" s="210"/>
      <c r="L762" s="210"/>
      <c r="M762" s="628"/>
      <c r="N762" s="210"/>
      <c r="O762" s="210"/>
      <c r="P762" s="210"/>
      <c r="Q762" s="210"/>
      <c r="R762" s="210"/>
      <c r="S762" s="210"/>
      <c r="T762" s="210"/>
      <c r="U762" s="210"/>
      <c r="V762" s="210"/>
      <c r="W762" s="210"/>
      <c r="X762" s="210"/>
      <c r="Y762" s="210"/>
      <c r="Z762" s="210"/>
    </row>
    <row r="763" ht="12.75" customHeight="1">
      <c r="A763" s="625"/>
      <c r="B763" s="625"/>
      <c r="C763" s="625"/>
      <c r="D763" s="627"/>
      <c r="E763" s="210"/>
      <c r="F763" s="210"/>
      <c r="G763" s="210"/>
      <c r="H763" s="210"/>
      <c r="I763" s="627"/>
      <c r="J763" s="210"/>
      <c r="K763" s="210"/>
      <c r="L763" s="210"/>
      <c r="M763" s="628"/>
      <c r="N763" s="210"/>
      <c r="O763" s="210"/>
      <c r="P763" s="210"/>
      <c r="Q763" s="210"/>
      <c r="R763" s="210"/>
      <c r="S763" s="210"/>
      <c r="T763" s="210"/>
      <c r="U763" s="210"/>
      <c r="V763" s="210"/>
      <c r="W763" s="210"/>
      <c r="X763" s="210"/>
      <c r="Y763" s="210"/>
      <c r="Z763" s="210"/>
    </row>
    <row r="764" ht="12.75" customHeight="1">
      <c r="A764" s="625"/>
      <c r="B764" s="625"/>
      <c r="C764" s="625"/>
      <c r="D764" s="627"/>
      <c r="E764" s="210"/>
      <c r="F764" s="210"/>
      <c r="G764" s="210"/>
      <c r="H764" s="210"/>
      <c r="I764" s="627"/>
      <c r="J764" s="210"/>
      <c r="K764" s="210"/>
      <c r="L764" s="210"/>
      <c r="M764" s="628"/>
      <c r="N764" s="210"/>
      <c r="O764" s="210"/>
      <c r="P764" s="210"/>
      <c r="Q764" s="210"/>
      <c r="R764" s="210"/>
      <c r="S764" s="210"/>
      <c r="T764" s="210"/>
      <c r="U764" s="210"/>
      <c r="V764" s="210"/>
      <c r="W764" s="210"/>
      <c r="X764" s="210"/>
      <c r="Y764" s="210"/>
      <c r="Z764" s="210"/>
    </row>
    <row r="765" ht="12.75" customHeight="1">
      <c r="A765" s="625"/>
      <c r="B765" s="625"/>
      <c r="C765" s="625"/>
      <c r="D765" s="627"/>
      <c r="E765" s="210"/>
      <c r="F765" s="210"/>
      <c r="G765" s="210"/>
      <c r="H765" s="210"/>
      <c r="I765" s="627"/>
      <c r="J765" s="210"/>
      <c r="K765" s="210"/>
      <c r="L765" s="210"/>
      <c r="M765" s="628"/>
      <c r="N765" s="210"/>
      <c r="O765" s="210"/>
      <c r="P765" s="210"/>
      <c r="Q765" s="210"/>
      <c r="R765" s="210"/>
      <c r="S765" s="210"/>
      <c r="T765" s="210"/>
      <c r="U765" s="210"/>
      <c r="V765" s="210"/>
      <c r="W765" s="210"/>
      <c r="X765" s="210"/>
      <c r="Y765" s="210"/>
      <c r="Z765" s="210"/>
    </row>
    <row r="766" ht="12.75" customHeight="1">
      <c r="A766" s="625"/>
      <c r="B766" s="625"/>
      <c r="C766" s="625"/>
      <c r="D766" s="627"/>
      <c r="E766" s="210"/>
      <c r="F766" s="210"/>
      <c r="G766" s="210"/>
      <c r="H766" s="210"/>
      <c r="I766" s="627"/>
      <c r="J766" s="210"/>
      <c r="K766" s="210"/>
      <c r="L766" s="210"/>
      <c r="M766" s="628"/>
      <c r="N766" s="210"/>
      <c r="O766" s="210"/>
      <c r="P766" s="210"/>
      <c r="Q766" s="210"/>
      <c r="R766" s="210"/>
      <c r="S766" s="210"/>
      <c r="T766" s="210"/>
      <c r="U766" s="210"/>
      <c r="V766" s="210"/>
      <c r="W766" s="210"/>
      <c r="X766" s="210"/>
      <c r="Y766" s="210"/>
      <c r="Z766" s="210"/>
    </row>
    <row r="767" ht="12.75" customHeight="1">
      <c r="A767" s="625"/>
      <c r="B767" s="625"/>
      <c r="C767" s="625"/>
      <c r="D767" s="627"/>
      <c r="E767" s="210"/>
      <c r="F767" s="210"/>
      <c r="G767" s="210"/>
      <c r="H767" s="210"/>
      <c r="I767" s="627"/>
      <c r="J767" s="210"/>
      <c r="K767" s="210"/>
      <c r="L767" s="210"/>
      <c r="M767" s="628"/>
      <c r="N767" s="210"/>
      <c r="O767" s="210"/>
      <c r="P767" s="210"/>
      <c r="Q767" s="210"/>
      <c r="R767" s="210"/>
      <c r="S767" s="210"/>
      <c r="T767" s="210"/>
      <c r="U767" s="210"/>
      <c r="V767" s="210"/>
      <c r="W767" s="210"/>
      <c r="X767" s="210"/>
      <c r="Y767" s="210"/>
      <c r="Z767" s="210"/>
    </row>
    <row r="768" ht="12.75" customHeight="1">
      <c r="A768" s="625"/>
      <c r="B768" s="625"/>
      <c r="C768" s="625"/>
      <c r="D768" s="627"/>
      <c r="E768" s="210"/>
      <c r="F768" s="210"/>
      <c r="G768" s="210"/>
      <c r="H768" s="210"/>
      <c r="I768" s="627"/>
      <c r="J768" s="210"/>
      <c r="K768" s="210"/>
      <c r="L768" s="210"/>
      <c r="M768" s="628"/>
      <c r="N768" s="210"/>
      <c r="O768" s="210"/>
      <c r="P768" s="210"/>
      <c r="Q768" s="210"/>
      <c r="R768" s="210"/>
      <c r="S768" s="210"/>
      <c r="T768" s="210"/>
      <c r="U768" s="210"/>
      <c r="V768" s="210"/>
      <c r="W768" s="210"/>
      <c r="X768" s="210"/>
      <c r="Y768" s="210"/>
      <c r="Z768" s="210"/>
    </row>
    <row r="769" ht="12.75" customHeight="1">
      <c r="A769" s="625"/>
      <c r="B769" s="625"/>
      <c r="C769" s="625"/>
      <c r="D769" s="627"/>
      <c r="E769" s="210"/>
      <c r="F769" s="210"/>
      <c r="G769" s="210"/>
      <c r="H769" s="210"/>
      <c r="I769" s="627"/>
      <c r="J769" s="210"/>
      <c r="K769" s="210"/>
      <c r="L769" s="210"/>
      <c r="M769" s="628"/>
      <c r="N769" s="210"/>
      <c r="O769" s="210"/>
      <c r="P769" s="210"/>
      <c r="Q769" s="210"/>
      <c r="R769" s="210"/>
      <c r="S769" s="210"/>
      <c r="T769" s="210"/>
      <c r="U769" s="210"/>
      <c r="V769" s="210"/>
      <c r="W769" s="210"/>
      <c r="X769" s="210"/>
      <c r="Y769" s="210"/>
      <c r="Z769" s="210"/>
    </row>
    <row r="770" ht="12.75" customHeight="1">
      <c r="A770" s="625"/>
      <c r="B770" s="625"/>
      <c r="C770" s="625"/>
      <c r="D770" s="627"/>
      <c r="E770" s="210"/>
      <c r="F770" s="210"/>
      <c r="G770" s="210"/>
      <c r="H770" s="210"/>
      <c r="I770" s="627"/>
      <c r="J770" s="210"/>
      <c r="K770" s="210"/>
      <c r="L770" s="210"/>
      <c r="M770" s="628"/>
      <c r="N770" s="210"/>
      <c r="O770" s="210"/>
      <c r="P770" s="210"/>
      <c r="Q770" s="210"/>
      <c r="R770" s="210"/>
      <c r="S770" s="210"/>
      <c r="T770" s="210"/>
      <c r="U770" s="210"/>
      <c r="V770" s="210"/>
      <c r="W770" s="210"/>
      <c r="X770" s="210"/>
      <c r="Y770" s="210"/>
      <c r="Z770" s="210"/>
    </row>
    <row r="771" ht="12.75" customHeight="1">
      <c r="A771" s="625"/>
      <c r="B771" s="625"/>
      <c r="C771" s="625"/>
      <c r="D771" s="627"/>
      <c r="E771" s="210"/>
      <c r="F771" s="210"/>
      <c r="G771" s="210"/>
      <c r="H771" s="210"/>
      <c r="I771" s="627"/>
      <c r="J771" s="210"/>
      <c r="K771" s="210"/>
      <c r="L771" s="210"/>
      <c r="M771" s="628"/>
      <c r="N771" s="210"/>
      <c r="O771" s="210"/>
      <c r="P771" s="210"/>
      <c r="Q771" s="210"/>
      <c r="R771" s="210"/>
      <c r="S771" s="210"/>
      <c r="T771" s="210"/>
      <c r="U771" s="210"/>
      <c r="V771" s="210"/>
      <c r="W771" s="210"/>
      <c r="X771" s="210"/>
      <c r="Y771" s="210"/>
      <c r="Z771" s="210"/>
    </row>
    <row r="772" ht="12.75" customHeight="1">
      <c r="A772" s="625"/>
      <c r="B772" s="625"/>
      <c r="C772" s="625"/>
      <c r="D772" s="627"/>
      <c r="E772" s="210"/>
      <c r="F772" s="210"/>
      <c r="G772" s="210"/>
      <c r="H772" s="210"/>
      <c r="I772" s="627"/>
      <c r="J772" s="210"/>
      <c r="K772" s="210"/>
      <c r="L772" s="210"/>
      <c r="M772" s="628"/>
      <c r="N772" s="210"/>
      <c r="O772" s="210"/>
      <c r="P772" s="210"/>
      <c r="Q772" s="210"/>
      <c r="R772" s="210"/>
      <c r="S772" s="210"/>
      <c r="T772" s="210"/>
      <c r="U772" s="210"/>
      <c r="V772" s="210"/>
      <c r="W772" s="210"/>
      <c r="X772" s="210"/>
      <c r="Y772" s="210"/>
      <c r="Z772" s="210"/>
    </row>
    <row r="773" ht="12.75" customHeight="1">
      <c r="A773" s="625"/>
      <c r="B773" s="625"/>
      <c r="C773" s="625"/>
      <c r="D773" s="627"/>
      <c r="E773" s="210"/>
      <c r="F773" s="210"/>
      <c r="G773" s="210"/>
      <c r="H773" s="210"/>
      <c r="I773" s="627"/>
      <c r="J773" s="210"/>
      <c r="K773" s="210"/>
      <c r="L773" s="210"/>
      <c r="M773" s="628"/>
      <c r="N773" s="210"/>
      <c r="O773" s="210"/>
      <c r="P773" s="210"/>
      <c r="Q773" s="210"/>
      <c r="R773" s="210"/>
      <c r="S773" s="210"/>
      <c r="T773" s="210"/>
      <c r="U773" s="210"/>
      <c r="V773" s="210"/>
      <c r="W773" s="210"/>
      <c r="X773" s="210"/>
      <c r="Y773" s="210"/>
      <c r="Z773" s="210"/>
    </row>
    <row r="774" ht="12.75" customHeight="1">
      <c r="A774" s="625"/>
      <c r="B774" s="625"/>
      <c r="C774" s="625"/>
      <c r="D774" s="627"/>
      <c r="E774" s="210"/>
      <c r="F774" s="210"/>
      <c r="G774" s="210"/>
      <c r="H774" s="210"/>
      <c r="I774" s="627"/>
      <c r="J774" s="210"/>
      <c r="K774" s="210"/>
      <c r="L774" s="210"/>
      <c r="M774" s="628"/>
      <c r="N774" s="210"/>
      <c r="O774" s="210"/>
      <c r="P774" s="210"/>
      <c r="Q774" s="210"/>
      <c r="R774" s="210"/>
      <c r="S774" s="210"/>
      <c r="T774" s="210"/>
      <c r="U774" s="210"/>
      <c r="V774" s="210"/>
      <c r="W774" s="210"/>
      <c r="X774" s="210"/>
      <c r="Y774" s="210"/>
      <c r="Z774" s="210"/>
    </row>
    <row r="775" ht="12.75" customHeight="1">
      <c r="A775" s="625"/>
      <c r="B775" s="625"/>
      <c r="C775" s="625"/>
      <c r="D775" s="627"/>
      <c r="E775" s="210"/>
      <c r="F775" s="210"/>
      <c r="G775" s="210"/>
      <c r="H775" s="210"/>
      <c r="I775" s="627"/>
      <c r="J775" s="210"/>
      <c r="K775" s="210"/>
      <c r="L775" s="210"/>
      <c r="M775" s="628"/>
      <c r="N775" s="210"/>
      <c r="O775" s="210"/>
      <c r="P775" s="210"/>
      <c r="Q775" s="210"/>
      <c r="R775" s="210"/>
      <c r="S775" s="210"/>
      <c r="T775" s="210"/>
      <c r="U775" s="210"/>
      <c r="V775" s="210"/>
      <c r="W775" s="210"/>
      <c r="X775" s="210"/>
      <c r="Y775" s="210"/>
      <c r="Z775" s="210"/>
    </row>
    <row r="776" ht="12.75" customHeight="1">
      <c r="A776" s="625"/>
      <c r="B776" s="625"/>
      <c r="C776" s="625"/>
      <c r="D776" s="627"/>
      <c r="E776" s="210"/>
      <c r="F776" s="210"/>
      <c r="G776" s="210"/>
      <c r="H776" s="210"/>
      <c r="I776" s="627"/>
      <c r="J776" s="210"/>
      <c r="K776" s="210"/>
      <c r="L776" s="210"/>
      <c r="M776" s="628"/>
      <c r="N776" s="210"/>
      <c r="O776" s="210"/>
      <c r="P776" s="210"/>
      <c r="Q776" s="210"/>
      <c r="R776" s="210"/>
      <c r="S776" s="210"/>
      <c r="T776" s="210"/>
      <c r="U776" s="210"/>
      <c r="V776" s="210"/>
      <c r="W776" s="210"/>
      <c r="X776" s="210"/>
      <c r="Y776" s="210"/>
      <c r="Z776" s="210"/>
    </row>
    <row r="777" ht="12.75" customHeight="1">
      <c r="A777" s="625"/>
      <c r="B777" s="625"/>
      <c r="C777" s="625"/>
      <c r="D777" s="627"/>
      <c r="E777" s="210"/>
      <c r="F777" s="210"/>
      <c r="G777" s="210"/>
      <c r="H777" s="210"/>
      <c r="I777" s="627"/>
      <c r="J777" s="210"/>
      <c r="K777" s="210"/>
      <c r="L777" s="210"/>
      <c r="M777" s="628"/>
      <c r="N777" s="210"/>
      <c r="O777" s="210"/>
      <c r="P777" s="210"/>
      <c r="Q777" s="210"/>
      <c r="R777" s="210"/>
      <c r="S777" s="210"/>
      <c r="T777" s="210"/>
      <c r="U777" s="210"/>
      <c r="V777" s="210"/>
      <c r="W777" s="210"/>
      <c r="X777" s="210"/>
      <c r="Y777" s="210"/>
      <c r="Z777" s="210"/>
    </row>
    <row r="778" ht="12.75" customHeight="1">
      <c r="A778" s="625"/>
      <c r="B778" s="625"/>
      <c r="C778" s="625"/>
      <c r="D778" s="627"/>
      <c r="E778" s="210"/>
      <c r="F778" s="210"/>
      <c r="G778" s="210"/>
      <c r="H778" s="210"/>
      <c r="I778" s="627"/>
      <c r="J778" s="210"/>
      <c r="K778" s="210"/>
      <c r="L778" s="210"/>
      <c r="M778" s="628"/>
      <c r="N778" s="210"/>
      <c r="O778" s="210"/>
      <c r="P778" s="210"/>
      <c r="Q778" s="210"/>
      <c r="R778" s="210"/>
      <c r="S778" s="210"/>
      <c r="T778" s="210"/>
      <c r="U778" s="210"/>
      <c r="V778" s="210"/>
      <c r="W778" s="210"/>
      <c r="X778" s="210"/>
      <c r="Y778" s="210"/>
      <c r="Z778" s="210"/>
    </row>
    <row r="779" ht="12.75" customHeight="1">
      <c r="A779" s="625"/>
      <c r="B779" s="625"/>
      <c r="C779" s="625"/>
      <c r="D779" s="627"/>
      <c r="E779" s="210"/>
      <c r="F779" s="210"/>
      <c r="G779" s="210"/>
      <c r="H779" s="210"/>
      <c r="I779" s="627"/>
      <c r="J779" s="210"/>
      <c r="K779" s="210"/>
      <c r="L779" s="210"/>
      <c r="M779" s="628"/>
      <c r="N779" s="210"/>
      <c r="O779" s="210"/>
      <c r="P779" s="210"/>
      <c r="Q779" s="210"/>
      <c r="R779" s="210"/>
      <c r="S779" s="210"/>
      <c r="T779" s="210"/>
      <c r="U779" s="210"/>
      <c r="V779" s="210"/>
      <c r="W779" s="210"/>
      <c r="X779" s="210"/>
      <c r="Y779" s="210"/>
      <c r="Z779" s="210"/>
    </row>
    <row r="780" ht="12.75" customHeight="1">
      <c r="A780" s="625"/>
      <c r="B780" s="625"/>
      <c r="C780" s="625"/>
      <c r="D780" s="627"/>
      <c r="E780" s="210"/>
      <c r="F780" s="210"/>
      <c r="G780" s="210"/>
      <c r="H780" s="210"/>
      <c r="I780" s="627"/>
      <c r="J780" s="210"/>
      <c r="K780" s="210"/>
      <c r="L780" s="210"/>
      <c r="M780" s="628"/>
      <c r="N780" s="210"/>
      <c r="O780" s="210"/>
      <c r="P780" s="210"/>
      <c r="Q780" s="210"/>
      <c r="R780" s="210"/>
      <c r="S780" s="210"/>
      <c r="T780" s="210"/>
      <c r="U780" s="210"/>
      <c r="V780" s="210"/>
      <c r="W780" s="210"/>
      <c r="X780" s="210"/>
      <c r="Y780" s="210"/>
      <c r="Z780" s="210"/>
    </row>
    <row r="781" ht="12.75" customHeight="1">
      <c r="A781" s="625"/>
      <c r="B781" s="625"/>
      <c r="C781" s="625"/>
      <c r="D781" s="627"/>
      <c r="E781" s="210"/>
      <c r="F781" s="210"/>
      <c r="G781" s="210"/>
      <c r="H781" s="210"/>
      <c r="I781" s="627"/>
      <c r="J781" s="210"/>
      <c r="K781" s="210"/>
      <c r="L781" s="210"/>
      <c r="M781" s="628"/>
      <c r="N781" s="210"/>
      <c r="O781" s="210"/>
      <c r="P781" s="210"/>
      <c r="Q781" s="210"/>
      <c r="R781" s="210"/>
      <c r="S781" s="210"/>
      <c r="T781" s="210"/>
      <c r="U781" s="210"/>
      <c r="V781" s="210"/>
      <c r="W781" s="210"/>
      <c r="X781" s="210"/>
      <c r="Y781" s="210"/>
      <c r="Z781" s="210"/>
    </row>
    <row r="782" ht="12.75" customHeight="1">
      <c r="A782" s="625"/>
      <c r="B782" s="625"/>
      <c r="C782" s="625"/>
      <c r="D782" s="627"/>
      <c r="E782" s="210"/>
      <c r="F782" s="210"/>
      <c r="G782" s="210"/>
      <c r="H782" s="210"/>
      <c r="I782" s="627"/>
      <c r="J782" s="210"/>
      <c r="K782" s="210"/>
      <c r="L782" s="210"/>
      <c r="M782" s="628"/>
      <c r="N782" s="210"/>
      <c r="O782" s="210"/>
      <c r="P782" s="210"/>
      <c r="Q782" s="210"/>
      <c r="R782" s="210"/>
      <c r="S782" s="210"/>
      <c r="T782" s="210"/>
      <c r="U782" s="210"/>
      <c r="V782" s="210"/>
      <c r="W782" s="210"/>
      <c r="X782" s="210"/>
      <c r="Y782" s="210"/>
      <c r="Z782" s="210"/>
    </row>
    <row r="783" ht="12.75" customHeight="1">
      <c r="A783" s="625"/>
      <c r="B783" s="625"/>
      <c r="C783" s="625"/>
      <c r="D783" s="627"/>
      <c r="E783" s="210"/>
      <c r="F783" s="210"/>
      <c r="G783" s="210"/>
      <c r="H783" s="210"/>
      <c r="I783" s="627"/>
      <c r="J783" s="210"/>
      <c r="K783" s="210"/>
      <c r="L783" s="210"/>
      <c r="M783" s="628"/>
      <c r="N783" s="210"/>
      <c r="O783" s="210"/>
      <c r="P783" s="210"/>
      <c r="Q783" s="210"/>
      <c r="R783" s="210"/>
      <c r="S783" s="210"/>
      <c r="T783" s="210"/>
      <c r="U783" s="210"/>
      <c r="V783" s="210"/>
      <c r="W783" s="210"/>
      <c r="X783" s="210"/>
      <c r="Y783" s="210"/>
      <c r="Z783" s="210"/>
    </row>
    <row r="784" ht="12.75" customHeight="1">
      <c r="A784" s="625"/>
      <c r="B784" s="625"/>
      <c r="C784" s="625"/>
      <c r="D784" s="627"/>
      <c r="E784" s="210"/>
      <c r="F784" s="210"/>
      <c r="G784" s="210"/>
      <c r="H784" s="210"/>
      <c r="I784" s="627"/>
      <c r="J784" s="210"/>
      <c r="K784" s="210"/>
      <c r="L784" s="210"/>
      <c r="M784" s="628"/>
      <c r="N784" s="210"/>
      <c r="O784" s="210"/>
      <c r="P784" s="210"/>
      <c r="Q784" s="210"/>
      <c r="R784" s="210"/>
      <c r="S784" s="210"/>
      <c r="T784" s="210"/>
      <c r="U784" s="210"/>
      <c r="V784" s="210"/>
      <c r="W784" s="210"/>
      <c r="X784" s="210"/>
      <c r="Y784" s="210"/>
      <c r="Z784" s="210"/>
    </row>
    <row r="785" ht="12.75" customHeight="1">
      <c r="A785" s="625"/>
      <c r="B785" s="625"/>
      <c r="C785" s="625"/>
      <c r="D785" s="627"/>
      <c r="E785" s="210"/>
      <c r="F785" s="210"/>
      <c r="G785" s="210"/>
      <c r="H785" s="210"/>
      <c r="I785" s="627"/>
      <c r="J785" s="210"/>
      <c r="K785" s="210"/>
      <c r="L785" s="210"/>
      <c r="M785" s="628"/>
      <c r="N785" s="210"/>
      <c r="O785" s="210"/>
      <c r="P785" s="210"/>
      <c r="Q785" s="210"/>
      <c r="R785" s="210"/>
      <c r="S785" s="210"/>
      <c r="T785" s="210"/>
      <c r="U785" s="210"/>
      <c r="V785" s="210"/>
      <c r="W785" s="210"/>
      <c r="X785" s="210"/>
      <c r="Y785" s="210"/>
      <c r="Z785" s="210"/>
    </row>
    <row r="786" ht="12.75" customHeight="1">
      <c r="A786" s="625"/>
      <c r="B786" s="625"/>
      <c r="C786" s="625"/>
      <c r="D786" s="627"/>
      <c r="E786" s="210"/>
      <c r="F786" s="210"/>
      <c r="G786" s="210"/>
      <c r="H786" s="210"/>
      <c r="I786" s="627"/>
      <c r="J786" s="210"/>
      <c r="K786" s="210"/>
      <c r="L786" s="210"/>
      <c r="M786" s="628"/>
      <c r="N786" s="210"/>
      <c r="O786" s="210"/>
      <c r="P786" s="210"/>
      <c r="Q786" s="210"/>
      <c r="R786" s="210"/>
      <c r="S786" s="210"/>
      <c r="T786" s="210"/>
      <c r="U786" s="210"/>
      <c r="V786" s="210"/>
      <c r="W786" s="210"/>
      <c r="X786" s="210"/>
      <c r="Y786" s="210"/>
      <c r="Z786" s="210"/>
    </row>
    <row r="787" ht="12.75" customHeight="1">
      <c r="A787" s="625"/>
      <c r="B787" s="625"/>
      <c r="C787" s="625"/>
      <c r="D787" s="627"/>
      <c r="E787" s="210"/>
      <c r="F787" s="210"/>
      <c r="G787" s="210"/>
      <c r="H787" s="210"/>
      <c r="I787" s="627"/>
      <c r="J787" s="210"/>
      <c r="K787" s="210"/>
      <c r="L787" s="210"/>
      <c r="M787" s="628"/>
      <c r="N787" s="210"/>
      <c r="O787" s="210"/>
      <c r="P787" s="210"/>
      <c r="Q787" s="210"/>
      <c r="R787" s="210"/>
      <c r="S787" s="210"/>
      <c r="T787" s="210"/>
      <c r="U787" s="210"/>
      <c r="V787" s="210"/>
      <c r="W787" s="210"/>
      <c r="X787" s="210"/>
      <c r="Y787" s="210"/>
      <c r="Z787" s="210"/>
    </row>
    <row r="788" ht="12.75" customHeight="1">
      <c r="A788" s="625"/>
      <c r="B788" s="625"/>
      <c r="C788" s="625"/>
      <c r="D788" s="627"/>
      <c r="E788" s="210"/>
      <c r="F788" s="210"/>
      <c r="G788" s="210"/>
      <c r="H788" s="210"/>
      <c r="I788" s="627"/>
      <c r="J788" s="210"/>
      <c r="K788" s="210"/>
      <c r="L788" s="210"/>
      <c r="M788" s="628"/>
      <c r="N788" s="210"/>
      <c r="O788" s="210"/>
      <c r="P788" s="210"/>
      <c r="Q788" s="210"/>
      <c r="R788" s="210"/>
      <c r="S788" s="210"/>
      <c r="T788" s="210"/>
      <c r="U788" s="210"/>
      <c r="V788" s="210"/>
      <c r="W788" s="210"/>
      <c r="X788" s="210"/>
      <c r="Y788" s="210"/>
      <c r="Z788" s="210"/>
    </row>
    <row r="789" ht="12.75" customHeight="1">
      <c r="A789" s="625"/>
      <c r="B789" s="625"/>
      <c r="C789" s="625"/>
      <c r="D789" s="627"/>
      <c r="E789" s="210"/>
      <c r="F789" s="210"/>
      <c r="G789" s="210"/>
      <c r="H789" s="210"/>
      <c r="I789" s="627"/>
      <c r="J789" s="210"/>
      <c r="K789" s="210"/>
      <c r="L789" s="210"/>
      <c r="M789" s="628"/>
      <c r="N789" s="210"/>
      <c r="O789" s="210"/>
      <c r="P789" s="210"/>
      <c r="Q789" s="210"/>
      <c r="R789" s="210"/>
      <c r="S789" s="210"/>
      <c r="T789" s="210"/>
      <c r="U789" s="210"/>
      <c r="V789" s="210"/>
      <c r="W789" s="210"/>
      <c r="X789" s="210"/>
      <c r="Y789" s="210"/>
      <c r="Z789" s="210"/>
    </row>
    <row r="790" ht="12.75" customHeight="1">
      <c r="A790" s="625"/>
      <c r="B790" s="625"/>
      <c r="C790" s="625"/>
      <c r="D790" s="627"/>
      <c r="E790" s="210"/>
      <c r="F790" s="210"/>
      <c r="G790" s="210"/>
      <c r="H790" s="210"/>
      <c r="I790" s="627"/>
      <c r="J790" s="210"/>
      <c r="K790" s="210"/>
      <c r="L790" s="210"/>
      <c r="M790" s="628"/>
      <c r="N790" s="210"/>
      <c r="O790" s="210"/>
      <c r="P790" s="210"/>
      <c r="Q790" s="210"/>
      <c r="R790" s="210"/>
      <c r="S790" s="210"/>
      <c r="T790" s="210"/>
      <c r="U790" s="210"/>
      <c r="V790" s="210"/>
      <c r="W790" s="210"/>
      <c r="X790" s="210"/>
      <c r="Y790" s="210"/>
      <c r="Z790" s="210"/>
    </row>
    <row r="791" ht="12.75" customHeight="1">
      <c r="A791" s="625"/>
      <c r="B791" s="625"/>
      <c r="C791" s="625"/>
      <c r="D791" s="627"/>
      <c r="E791" s="210"/>
      <c r="F791" s="210"/>
      <c r="G791" s="210"/>
      <c r="H791" s="210"/>
      <c r="I791" s="627"/>
      <c r="J791" s="210"/>
      <c r="K791" s="210"/>
      <c r="L791" s="210"/>
      <c r="M791" s="628"/>
      <c r="N791" s="210"/>
      <c r="O791" s="210"/>
      <c r="P791" s="210"/>
      <c r="Q791" s="210"/>
      <c r="R791" s="210"/>
      <c r="S791" s="210"/>
      <c r="T791" s="210"/>
      <c r="U791" s="210"/>
      <c r="V791" s="210"/>
      <c r="W791" s="210"/>
      <c r="X791" s="210"/>
      <c r="Y791" s="210"/>
      <c r="Z791" s="210"/>
    </row>
    <row r="792" ht="12.75" customHeight="1">
      <c r="A792" s="625"/>
      <c r="B792" s="625"/>
      <c r="C792" s="625"/>
      <c r="D792" s="627"/>
      <c r="E792" s="210"/>
      <c r="F792" s="210"/>
      <c r="G792" s="210"/>
      <c r="H792" s="210"/>
      <c r="I792" s="627"/>
      <c r="J792" s="210"/>
      <c r="K792" s="210"/>
      <c r="L792" s="210"/>
      <c r="M792" s="628"/>
      <c r="N792" s="210"/>
      <c r="O792" s="210"/>
      <c r="P792" s="210"/>
      <c r="Q792" s="210"/>
      <c r="R792" s="210"/>
      <c r="S792" s="210"/>
      <c r="T792" s="210"/>
      <c r="U792" s="210"/>
      <c r="V792" s="210"/>
      <c r="W792" s="210"/>
      <c r="X792" s="210"/>
      <c r="Y792" s="210"/>
      <c r="Z792" s="210"/>
    </row>
    <row r="793" ht="12.75" customHeight="1">
      <c r="A793" s="625"/>
      <c r="B793" s="625"/>
      <c r="C793" s="625"/>
      <c r="D793" s="627"/>
      <c r="E793" s="210"/>
      <c r="F793" s="210"/>
      <c r="G793" s="210"/>
      <c r="H793" s="210"/>
      <c r="I793" s="627"/>
      <c r="J793" s="210"/>
      <c r="K793" s="210"/>
      <c r="L793" s="210"/>
      <c r="M793" s="628"/>
      <c r="N793" s="210"/>
      <c r="O793" s="210"/>
      <c r="P793" s="210"/>
      <c r="Q793" s="210"/>
      <c r="R793" s="210"/>
      <c r="S793" s="210"/>
      <c r="T793" s="210"/>
      <c r="U793" s="210"/>
      <c r="V793" s="210"/>
      <c r="W793" s="210"/>
      <c r="X793" s="210"/>
      <c r="Y793" s="210"/>
      <c r="Z793" s="210"/>
    </row>
    <row r="794" ht="12.75" customHeight="1">
      <c r="A794" s="625"/>
      <c r="B794" s="625"/>
      <c r="C794" s="625"/>
      <c r="D794" s="627"/>
      <c r="E794" s="210"/>
      <c r="F794" s="210"/>
      <c r="G794" s="210"/>
      <c r="H794" s="210"/>
      <c r="I794" s="627"/>
      <c r="J794" s="210"/>
      <c r="K794" s="210"/>
      <c r="L794" s="210"/>
      <c r="M794" s="628"/>
      <c r="N794" s="210"/>
      <c r="O794" s="210"/>
      <c r="P794" s="210"/>
      <c r="Q794" s="210"/>
      <c r="R794" s="210"/>
      <c r="S794" s="210"/>
      <c r="T794" s="210"/>
      <c r="U794" s="210"/>
      <c r="V794" s="210"/>
      <c r="W794" s="210"/>
      <c r="X794" s="210"/>
      <c r="Y794" s="210"/>
      <c r="Z794" s="210"/>
    </row>
    <row r="795" ht="12.75" customHeight="1">
      <c r="A795" s="625"/>
      <c r="B795" s="625"/>
      <c r="C795" s="625"/>
      <c r="D795" s="627"/>
      <c r="E795" s="210"/>
      <c r="F795" s="210"/>
      <c r="G795" s="210"/>
      <c r="H795" s="210"/>
      <c r="I795" s="627"/>
      <c r="J795" s="210"/>
      <c r="K795" s="210"/>
      <c r="L795" s="210"/>
      <c r="M795" s="628"/>
      <c r="N795" s="210"/>
      <c r="O795" s="210"/>
      <c r="P795" s="210"/>
      <c r="Q795" s="210"/>
      <c r="R795" s="210"/>
      <c r="S795" s="210"/>
      <c r="T795" s="210"/>
      <c r="U795" s="210"/>
      <c r="V795" s="210"/>
      <c r="W795" s="210"/>
      <c r="X795" s="210"/>
      <c r="Y795" s="210"/>
      <c r="Z795" s="210"/>
    </row>
    <row r="796" ht="12.75" customHeight="1">
      <c r="A796" s="625"/>
      <c r="B796" s="625"/>
      <c r="C796" s="625"/>
      <c r="D796" s="627"/>
      <c r="E796" s="210"/>
      <c r="F796" s="210"/>
      <c r="G796" s="210"/>
      <c r="H796" s="210"/>
      <c r="I796" s="627"/>
      <c r="J796" s="210"/>
      <c r="K796" s="210"/>
      <c r="L796" s="210"/>
      <c r="M796" s="628"/>
      <c r="N796" s="210"/>
      <c r="O796" s="210"/>
      <c r="P796" s="210"/>
      <c r="Q796" s="210"/>
      <c r="R796" s="210"/>
      <c r="S796" s="210"/>
      <c r="T796" s="210"/>
      <c r="U796" s="210"/>
      <c r="V796" s="210"/>
      <c r="W796" s="210"/>
      <c r="X796" s="210"/>
      <c r="Y796" s="210"/>
      <c r="Z796" s="210"/>
    </row>
    <row r="797" ht="12.75" customHeight="1">
      <c r="A797" s="625"/>
      <c r="B797" s="625"/>
      <c r="C797" s="625"/>
      <c r="D797" s="627"/>
      <c r="E797" s="210"/>
      <c r="F797" s="210"/>
      <c r="G797" s="210"/>
      <c r="H797" s="210"/>
      <c r="I797" s="627"/>
      <c r="J797" s="210"/>
      <c r="K797" s="210"/>
      <c r="L797" s="210"/>
      <c r="M797" s="628"/>
      <c r="N797" s="210"/>
      <c r="O797" s="210"/>
      <c r="P797" s="210"/>
      <c r="Q797" s="210"/>
      <c r="R797" s="210"/>
      <c r="S797" s="210"/>
      <c r="T797" s="210"/>
      <c r="U797" s="210"/>
      <c r="V797" s="210"/>
      <c r="W797" s="210"/>
      <c r="X797" s="210"/>
      <c r="Y797" s="210"/>
      <c r="Z797" s="210"/>
    </row>
    <row r="798" ht="12.75" customHeight="1">
      <c r="A798" s="625"/>
      <c r="B798" s="625"/>
      <c r="C798" s="625"/>
      <c r="D798" s="627"/>
      <c r="E798" s="210"/>
      <c r="F798" s="210"/>
      <c r="G798" s="210"/>
      <c r="H798" s="210"/>
      <c r="I798" s="627"/>
      <c r="J798" s="210"/>
      <c r="K798" s="210"/>
      <c r="L798" s="210"/>
      <c r="M798" s="628"/>
      <c r="N798" s="210"/>
      <c r="O798" s="210"/>
      <c r="P798" s="210"/>
      <c r="Q798" s="210"/>
      <c r="R798" s="210"/>
      <c r="S798" s="210"/>
      <c r="T798" s="210"/>
      <c r="U798" s="210"/>
      <c r="V798" s="210"/>
      <c r="W798" s="210"/>
      <c r="X798" s="210"/>
      <c r="Y798" s="210"/>
      <c r="Z798" s="210"/>
    </row>
    <row r="799" ht="12.75" customHeight="1">
      <c r="A799" s="625"/>
      <c r="B799" s="625"/>
      <c r="C799" s="625"/>
      <c r="D799" s="627"/>
      <c r="E799" s="210"/>
      <c r="F799" s="210"/>
      <c r="G799" s="210"/>
      <c r="H799" s="210"/>
      <c r="I799" s="627"/>
      <c r="J799" s="210"/>
      <c r="K799" s="210"/>
      <c r="L799" s="210"/>
      <c r="M799" s="628"/>
      <c r="N799" s="210"/>
      <c r="O799" s="210"/>
      <c r="P799" s="210"/>
      <c r="Q799" s="210"/>
      <c r="R799" s="210"/>
      <c r="S799" s="210"/>
      <c r="T799" s="210"/>
      <c r="U799" s="210"/>
      <c r="V799" s="210"/>
      <c r="W799" s="210"/>
      <c r="X799" s="210"/>
      <c r="Y799" s="210"/>
      <c r="Z799" s="210"/>
    </row>
    <row r="800" ht="12.75" customHeight="1">
      <c r="A800" s="625"/>
      <c r="B800" s="625"/>
      <c r="C800" s="625"/>
      <c r="D800" s="627"/>
      <c r="E800" s="210"/>
      <c r="F800" s="210"/>
      <c r="G800" s="210"/>
      <c r="H800" s="210"/>
      <c r="I800" s="627"/>
      <c r="J800" s="210"/>
      <c r="K800" s="210"/>
      <c r="L800" s="210"/>
      <c r="M800" s="628"/>
      <c r="N800" s="210"/>
      <c r="O800" s="210"/>
      <c r="P800" s="210"/>
      <c r="Q800" s="210"/>
      <c r="R800" s="210"/>
      <c r="S800" s="210"/>
      <c r="T800" s="210"/>
      <c r="U800" s="210"/>
      <c r="V800" s="210"/>
      <c r="W800" s="210"/>
      <c r="X800" s="210"/>
      <c r="Y800" s="210"/>
      <c r="Z800" s="210"/>
    </row>
    <row r="801" ht="12.75" customHeight="1">
      <c r="A801" s="625"/>
      <c r="B801" s="625"/>
      <c r="C801" s="625"/>
      <c r="D801" s="627"/>
      <c r="E801" s="210"/>
      <c r="F801" s="210"/>
      <c r="G801" s="210"/>
      <c r="H801" s="210"/>
      <c r="I801" s="627"/>
      <c r="J801" s="210"/>
      <c r="K801" s="210"/>
      <c r="L801" s="210"/>
      <c r="M801" s="628"/>
      <c r="N801" s="210"/>
      <c r="O801" s="210"/>
      <c r="P801" s="210"/>
      <c r="Q801" s="210"/>
      <c r="R801" s="210"/>
      <c r="S801" s="210"/>
      <c r="T801" s="210"/>
      <c r="U801" s="210"/>
      <c r="V801" s="210"/>
      <c r="W801" s="210"/>
      <c r="X801" s="210"/>
      <c r="Y801" s="210"/>
      <c r="Z801" s="210"/>
    </row>
    <row r="802" ht="12.75" customHeight="1">
      <c r="A802" s="625"/>
      <c r="B802" s="625"/>
      <c r="C802" s="625"/>
      <c r="D802" s="627"/>
      <c r="E802" s="210"/>
      <c r="F802" s="210"/>
      <c r="G802" s="210"/>
      <c r="H802" s="210"/>
      <c r="I802" s="627"/>
      <c r="J802" s="210"/>
      <c r="K802" s="210"/>
      <c r="L802" s="210"/>
      <c r="M802" s="628"/>
      <c r="N802" s="210"/>
      <c r="O802" s="210"/>
      <c r="P802" s="210"/>
      <c r="Q802" s="210"/>
      <c r="R802" s="210"/>
      <c r="S802" s="210"/>
      <c r="T802" s="210"/>
      <c r="U802" s="210"/>
      <c r="V802" s="210"/>
      <c r="W802" s="210"/>
      <c r="X802" s="210"/>
      <c r="Y802" s="210"/>
      <c r="Z802" s="210"/>
    </row>
    <row r="803" ht="12.75" customHeight="1">
      <c r="A803" s="625"/>
      <c r="B803" s="625"/>
      <c r="C803" s="625"/>
      <c r="D803" s="627"/>
      <c r="E803" s="210"/>
      <c r="F803" s="210"/>
      <c r="G803" s="210"/>
      <c r="H803" s="210"/>
      <c r="I803" s="627"/>
      <c r="J803" s="210"/>
      <c r="K803" s="210"/>
      <c r="L803" s="210"/>
      <c r="M803" s="628"/>
      <c r="N803" s="210"/>
      <c r="O803" s="210"/>
      <c r="P803" s="210"/>
      <c r="Q803" s="210"/>
      <c r="R803" s="210"/>
      <c r="S803" s="210"/>
      <c r="T803" s="210"/>
      <c r="U803" s="210"/>
      <c r="V803" s="210"/>
      <c r="W803" s="210"/>
      <c r="X803" s="210"/>
      <c r="Y803" s="210"/>
      <c r="Z803" s="210"/>
    </row>
    <row r="804" ht="12.75" customHeight="1">
      <c r="A804" s="625"/>
      <c r="B804" s="625"/>
      <c r="C804" s="625"/>
      <c r="D804" s="627"/>
      <c r="E804" s="210"/>
      <c r="F804" s="210"/>
      <c r="G804" s="210"/>
      <c r="H804" s="210"/>
      <c r="I804" s="627"/>
      <c r="J804" s="210"/>
      <c r="K804" s="210"/>
      <c r="L804" s="210"/>
      <c r="M804" s="628"/>
      <c r="N804" s="210"/>
      <c r="O804" s="210"/>
      <c r="P804" s="210"/>
      <c r="Q804" s="210"/>
      <c r="R804" s="210"/>
      <c r="S804" s="210"/>
      <c r="T804" s="210"/>
      <c r="U804" s="210"/>
      <c r="V804" s="210"/>
      <c r="W804" s="210"/>
      <c r="X804" s="210"/>
      <c r="Y804" s="210"/>
      <c r="Z804" s="210"/>
    </row>
    <row r="805" ht="12.75" customHeight="1">
      <c r="A805" s="625"/>
      <c r="B805" s="625"/>
      <c r="C805" s="625"/>
      <c r="D805" s="627"/>
      <c r="E805" s="210"/>
      <c r="F805" s="210"/>
      <c r="G805" s="210"/>
      <c r="H805" s="210"/>
      <c r="I805" s="627"/>
      <c r="J805" s="210"/>
      <c r="K805" s="210"/>
      <c r="L805" s="210"/>
      <c r="M805" s="628"/>
      <c r="N805" s="210"/>
      <c r="O805" s="210"/>
      <c r="P805" s="210"/>
      <c r="Q805" s="210"/>
      <c r="R805" s="210"/>
      <c r="S805" s="210"/>
      <c r="T805" s="210"/>
      <c r="U805" s="210"/>
      <c r="V805" s="210"/>
      <c r="W805" s="210"/>
      <c r="X805" s="210"/>
      <c r="Y805" s="210"/>
      <c r="Z805" s="210"/>
    </row>
    <row r="806" ht="12.75" customHeight="1">
      <c r="A806" s="625"/>
      <c r="B806" s="625"/>
      <c r="C806" s="625"/>
      <c r="D806" s="627"/>
      <c r="E806" s="210"/>
      <c r="F806" s="210"/>
      <c r="G806" s="210"/>
      <c r="H806" s="210"/>
      <c r="I806" s="627"/>
      <c r="J806" s="210"/>
      <c r="K806" s="210"/>
      <c r="L806" s="210"/>
      <c r="M806" s="628"/>
      <c r="N806" s="210"/>
      <c r="O806" s="210"/>
      <c r="P806" s="210"/>
      <c r="Q806" s="210"/>
      <c r="R806" s="210"/>
      <c r="S806" s="210"/>
      <c r="T806" s="210"/>
      <c r="U806" s="210"/>
      <c r="V806" s="210"/>
      <c r="W806" s="210"/>
      <c r="X806" s="210"/>
      <c r="Y806" s="210"/>
      <c r="Z806" s="210"/>
    </row>
    <row r="807" ht="12.75" customHeight="1">
      <c r="A807" s="625"/>
      <c r="B807" s="625"/>
      <c r="C807" s="625"/>
      <c r="D807" s="627"/>
      <c r="E807" s="210"/>
      <c r="F807" s="210"/>
      <c r="G807" s="210"/>
      <c r="H807" s="210"/>
      <c r="I807" s="627"/>
      <c r="J807" s="210"/>
      <c r="K807" s="210"/>
      <c r="L807" s="210"/>
      <c r="M807" s="628"/>
      <c r="N807" s="210"/>
      <c r="O807" s="210"/>
      <c r="P807" s="210"/>
      <c r="Q807" s="210"/>
      <c r="R807" s="210"/>
      <c r="S807" s="210"/>
      <c r="T807" s="210"/>
      <c r="U807" s="210"/>
      <c r="V807" s="210"/>
      <c r="W807" s="210"/>
      <c r="X807" s="210"/>
      <c r="Y807" s="210"/>
      <c r="Z807" s="210"/>
    </row>
    <row r="808" ht="12.75" customHeight="1">
      <c r="A808" s="625"/>
      <c r="B808" s="625"/>
      <c r="C808" s="625"/>
      <c r="D808" s="627"/>
      <c r="E808" s="210"/>
      <c r="F808" s="210"/>
      <c r="G808" s="210"/>
      <c r="H808" s="210"/>
      <c r="I808" s="627"/>
      <c r="J808" s="210"/>
      <c r="K808" s="210"/>
      <c r="L808" s="210"/>
      <c r="M808" s="628"/>
      <c r="N808" s="210"/>
      <c r="O808" s="210"/>
      <c r="P808" s="210"/>
      <c r="Q808" s="210"/>
      <c r="R808" s="210"/>
      <c r="S808" s="210"/>
      <c r="T808" s="210"/>
      <c r="U808" s="210"/>
      <c r="V808" s="210"/>
      <c r="W808" s="210"/>
      <c r="X808" s="210"/>
      <c r="Y808" s="210"/>
      <c r="Z808" s="210"/>
    </row>
    <row r="809" ht="12.75" customHeight="1">
      <c r="A809" s="625"/>
      <c r="B809" s="625"/>
      <c r="C809" s="625"/>
      <c r="D809" s="627"/>
      <c r="E809" s="210"/>
      <c r="F809" s="210"/>
      <c r="G809" s="210"/>
      <c r="H809" s="210"/>
      <c r="I809" s="627"/>
      <c r="J809" s="210"/>
      <c r="K809" s="210"/>
      <c r="L809" s="210"/>
      <c r="M809" s="628"/>
      <c r="N809" s="210"/>
      <c r="O809" s="210"/>
      <c r="P809" s="210"/>
      <c r="Q809" s="210"/>
      <c r="R809" s="210"/>
      <c r="S809" s="210"/>
      <c r="T809" s="210"/>
      <c r="U809" s="210"/>
      <c r="V809" s="210"/>
      <c r="W809" s="210"/>
      <c r="X809" s="210"/>
      <c r="Y809" s="210"/>
      <c r="Z809" s="210"/>
    </row>
    <row r="810" ht="12.75" customHeight="1">
      <c r="A810" s="625"/>
      <c r="B810" s="625"/>
      <c r="C810" s="625"/>
      <c r="D810" s="627"/>
      <c r="E810" s="210"/>
      <c r="F810" s="210"/>
      <c r="G810" s="210"/>
      <c r="H810" s="210"/>
      <c r="I810" s="627"/>
      <c r="J810" s="210"/>
      <c r="K810" s="210"/>
      <c r="L810" s="210"/>
      <c r="M810" s="628"/>
      <c r="N810" s="210"/>
      <c r="O810" s="210"/>
      <c r="P810" s="210"/>
      <c r="Q810" s="210"/>
      <c r="R810" s="210"/>
      <c r="S810" s="210"/>
      <c r="T810" s="210"/>
      <c r="U810" s="210"/>
      <c r="V810" s="210"/>
      <c r="W810" s="210"/>
      <c r="X810" s="210"/>
      <c r="Y810" s="210"/>
      <c r="Z810" s="210"/>
    </row>
    <row r="811" ht="12.75" customHeight="1">
      <c r="A811" s="625"/>
      <c r="B811" s="625"/>
      <c r="C811" s="625"/>
      <c r="D811" s="627"/>
      <c r="E811" s="210"/>
      <c r="F811" s="210"/>
      <c r="G811" s="210"/>
      <c r="H811" s="210"/>
      <c r="I811" s="627"/>
      <c r="J811" s="210"/>
      <c r="K811" s="210"/>
      <c r="L811" s="210"/>
      <c r="M811" s="628"/>
      <c r="N811" s="210"/>
      <c r="O811" s="210"/>
      <c r="P811" s="210"/>
      <c r="Q811" s="210"/>
      <c r="R811" s="210"/>
      <c r="S811" s="210"/>
      <c r="T811" s="210"/>
      <c r="U811" s="210"/>
      <c r="V811" s="210"/>
      <c r="W811" s="210"/>
      <c r="X811" s="210"/>
      <c r="Y811" s="210"/>
      <c r="Z811" s="210"/>
    </row>
    <row r="812" ht="12.75" customHeight="1">
      <c r="A812" s="625"/>
      <c r="B812" s="625"/>
      <c r="C812" s="625"/>
      <c r="D812" s="627"/>
      <c r="E812" s="210"/>
      <c r="F812" s="210"/>
      <c r="G812" s="210"/>
      <c r="H812" s="210"/>
      <c r="I812" s="627"/>
      <c r="J812" s="210"/>
      <c r="K812" s="210"/>
      <c r="L812" s="210"/>
      <c r="M812" s="628"/>
      <c r="N812" s="210"/>
      <c r="O812" s="210"/>
      <c r="P812" s="210"/>
      <c r="Q812" s="210"/>
      <c r="R812" s="210"/>
      <c r="S812" s="210"/>
      <c r="T812" s="210"/>
      <c r="U812" s="210"/>
      <c r="V812" s="210"/>
      <c r="W812" s="210"/>
      <c r="X812" s="210"/>
      <c r="Y812" s="210"/>
      <c r="Z812" s="210"/>
    </row>
    <row r="813" ht="12.75" customHeight="1">
      <c r="A813" s="625"/>
      <c r="B813" s="625"/>
      <c r="C813" s="625"/>
      <c r="D813" s="627"/>
      <c r="E813" s="210"/>
      <c r="F813" s="210"/>
      <c r="G813" s="210"/>
      <c r="H813" s="210"/>
      <c r="I813" s="627"/>
      <c r="J813" s="210"/>
      <c r="K813" s="210"/>
      <c r="L813" s="210"/>
      <c r="M813" s="628"/>
      <c r="N813" s="210"/>
      <c r="O813" s="210"/>
      <c r="P813" s="210"/>
      <c r="Q813" s="210"/>
      <c r="R813" s="210"/>
      <c r="S813" s="210"/>
      <c r="T813" s="210"/>
      <c r="U813" s="210"/>
      <c r="V813" s="210"/>
      <c r="W813" s="210"/>
      <c r="X813" s="210"/>
      <c r="Y813" s="210"/>
      <c r="Z813" s="210"/>
    </row>
    <row r="814" ht="12.75" customHeight="1">
      <c r="A814" s="625"/>
      <c r="B814" s="625"/>
      <c r="C814" s="625"/>
      <c r="D814" s="627"/>
      <c r="E814" s="210"/>
      <c r="F814" s="210"/>
      <c r="G814" s="210"/>
      <c r="H814" s="210"/>
      <c r="I814" s="627"/>
      <c r="J814" s="210"/>
      <c r="K814" s="210"/>
      <c r="L814" s="210"/>
      <c r="M814" s="628"/>
      <c r="N814" s="210"/>
      <c r="O814" s="210"/>
      <c r="P814" s="210"/>
      <c r="Q814" s="210"/>
      <c r="R814" s="210"/>
      <c r="S814" s="210"/>
      <c r="T814" s="210"/>
      <c r="U814" s="210"/>
      <c r="V814" s="210"/>
      <c r="W814" s="210"/>
      <c r="X814" s="210"/>
      <c r="Y814" s="210"/>
      <c r="Z814" s="210"/>
    </row>
    <row r="815" ht="12.75" customHeight="1">
      <c r="A815" s="625"/>
      <c r="B815" s="625"/>
      <c r="C815" s="625"/>
      <c r="D815" s="627"/>
      <c r="E815" s="210"/>
      <c r="F815" s="210"/>
      <c r="G815" s="210"/>
      <c r="H815" s="210"/>
      <c r="I815" s="627"/>
      <c r="J815" s="210"/>
      <c r="K815" s="210"/>
      <c r="L815" s="210"/>
      <c r="M815" s="628"/>
      <c r="N815" s="210"/>
      <c r="O815" s="210"/>
      <c r="P815" s="210"/>
      <c r="Q815" s="210"/>
      <c r="R815" s="210"/>
      <c r="S815" s="210"/>
      <c r="T815" s="210"/>
      <c r="U815" s="210"/>
      <c r="V815" s="210"/>
      <c r="W815" s="210"/>
      <c r="X815" s="210"/>
      <c r="Y815" s="210"/>
      <c r="Z815" s="210"/>
    </row>
    <row r="816" ht="12.75" customHeight="1">
      <c r="A816" s="625"/>
      <c r="B816" s="625"/>
      <c r="C816" s="625"/>
      <c r="D816" s="627"/>
      <c r="E816" s="210"/>
      <c r="F816" s="210"/>
      <c r="G816" s="210"/>
      <c r="H816" s="210"/>
      <c r="I816" s="627"/>
      <c r="J816" s="210"/>
      <c r="K816" s="210"/>
      <c r="L816" s="210"/>
      <c r="M816" s="628"/>
      <c r="N816" s="210"/>
      <c r="O816" s="210"/>
      <c r="P816" s="210"/>
      <c r="Q816" s="210"/>
      <c r="R816" s="210"/>
      <c r="S816" s="210"/>
      <c r="T816" s="210"/>
      <c r="U816" s="210"/>
      <c r="V816" s="210"/>
      <c r="W816" s="210"/>
      <c r="X816" s="210"/>
      <c r="Y816" s="210"/>
      <c r="Z816" s="210"/>
    </row>
    <row r="817" ht="12.75" customHeight="1">
      <c r="A817" s="625"/>
      <c r="B817" s="625"/>
      <c r="C817" s="625"/>
      <c r="D817" s="627"/>
      <c r="E817" s="210"/>
      <c r="F817" s="210"/>
      <c r="G817" s="210"/>
      <c r="H817" s="210"/>
      <c r="I817" s="627"/>
      <c r="J817" s="210"/>
      <c r="K817" s="210"/>
      <c r="L817" s="210"/>
      <c r="M817" s="628"/>
      <c r="N817" s="210"/>
      <c r="O817" s="210"/>
      <c r="P817" s="210"/>
      <c r="Q817" s="210"/>
      <c r="R817" s="210"/>
      <c r="S817" s="210"/>
      <c r="T817" s="210"/>
      <c r="U817" s="210"/>
      <c r="V817" s="210"/>
      <c r="W817" s="210"/>
      <c r="X817" s="210"/>
      <c r="Y817" s="210"/>
      <c r="Z817" s="210"/>
    </row>
    <row r="818" ht="12.75" customHeight="1">
      <c r="A818" s="625"/>
      <c r="B818" s="625"/>
      <c r="C818" s="625"/>
      <c r="D818" s="627"/>
      <c r="E818" s="210"/>
      <c r="F818" s="210"/>
      <c r="G818" s="210"/>
      <c r="H818" s="210"/>
      <c r="I818" s="627"/>
      <c r="J818" s="210"/>
      <c r="K818" s="210"/>
      <c r="L818" s="210"/>
      <c r="M818" s="628"/>
      <c r="N818" s="210"/>
      <c r="O818" s="210"/>
      <c r="P818" s="210"/>
      <c r="Q818" s="210"/>
      <c r="R818" s="210"/>
      <c r="S818" s="210"/>
      <c r="T818" s="210"/>
      <c r="U818" s="210"/>
      <c r="V818" s="210"/>
      <c r="W818" s="210"/>
      <c r="X818" s="210"/>
      <c r="Y818" s="210"/>
      <c r="Z818" s="210"/>
    </row>
    <row r="819" ht="12.75" customHeight="1">
      <c r="A819" s="625"/>
      <c r="B819" s="625"/>
      <c r="C819" s="625"/>
      <c r="D819" s="627"/>
      <c r="E819" s="210"/>
      <c r="F819" s="210"/>
      <c r="G819" s="210"/>
      <c r="H819" s="210"/>
      <c r="I819" s="627"/>
      <c r="J819" s="210"/>
      <c r="K819" s="210"/>
      <c r="L819" s="210"/>
      <c r="M819" s="628"/>
      <c r="N819" s="210"/>
      <c r="O819" s="210"/>
      <c r="P819" s="210"/>
      <c r="Q819" s="210"/>
      <c r="R819" s="210"/>
      <c r="S819" s="210"/>
      <c r="T819" s="210"/>
      <c r="U819" s="210"/>
      <c r="V819" s="210"/>
      <c r="W819" s="210"/>
      <c r="X819" s="210"/>
      <c r="Y819" s="210"/>
      <c r="Z819" s="210"/>
    </row>
    <row r="820" ht="12.75" customHeight="1">
      <c r="A820" s="625"/>
      <c r="B820" s="625"/>
      <c r="C820" s="625"/>
      <c r="D820" s="627"/>
      <c r="E820" s="210"/>
      <c r="F820" s="210"/>
      <c r="G820" s="210"/>
      <c r="H820" s="210"/>
      <c r="I820" s="627"/>
      <c r="J820" s="210"/>
      <c r="K820" s="210"/>
      <c r="L820" s="210"/>
      <c r="M820" s="628"/>
      <c r="N820" s="210"/>
      <c r="O820" s="210"/>
      <c r="P820" s="210"/>
      <c r="Q820" s="210"/>
      <c r="R820" s="210"/>
      <c r="S820" s="210"/>
      <c r="T820" s="210"/>
      <c r="U820" s="210"/>
      <c r="V820" s="210"/>
      <c r="W820" s="210"/>
      <c r="X820" s="210"/>
      <c r="Y820" s="210"/>
      <c r="Z820" s="210"/>
    </row>
    <row r="821" ht="12.75" customHeight="1">
      <c r="A821" s="625"/>
      <c r="B821" s="625"/>
      <c r="C821" s="625"/>
      <c r="D821" s="627"/>
      <c r="E821" s="210"/>
      <c r="F821" s="210"/>
      <c r="G821" s="210"/>
      <c r="H821" s="210"/>
      <c r="I821" s="627"/>
      <c r="J821" s="210"/>
      <c r="K821" s="210"/>
      <c r="L821" s="210"/>
      <c r="M821" s="628"/>
      <c r="N821" s="210"/>
      <c r="O821" s="210"/>
      <c r="P821" s="210"/>
      <c r="Q821" s="210"/>
      <c r="R821" s="210"/>
      <c r="S821" s="210"/>
      <c r="T821" s="210"/>
      <c r="U821" s="210"/>
      <c r="V821" s="210"/>
      <c r="W821" s="210"/>
      <c r="X821" s="210"/>
      <c r="Y821" s="210"/>
      <c r="Z821" s="210"/>
    </row>
    <row r="822" ht="12.75" customHeight="1">
      <c r="A822" s="625"/>
      <c r="B822" s="625"/>
      <c r="C822" s="625"/>
      <c r="D822" s="627"/>
      <c r="E822" s="210"/>
      <c r="F822" s="210"/>
      <c r="G822" s="210"/>
      <c r="H822" s="210"/>
      <c r="I822" s="627"/>
      <c r="J822" s="210"/>
      <c r="K822" s="210"/>
      <c r="L822" s="210"/>
      <c r="M822" s="628"/>
      <c r="N822" s="210"/>
      <c r="O822" s="210"/>
      <c r="P822" s="210"/>
      <c r="Q822" s="210"/>
      <c r="R822" s="210"/>
      <c r="S822" s="210"/>
      <c r="T822" s="210"/>
      <c r="U822" s="210"/>
      <c r="V822" s="210"/>
      <c r="W822" s="210"/>
      <c r="X822" s="210"/>
      <c r="Y822" s="210"/>
      <c r="Z822" s="210"/>
    </row>
    <row r="823" ht="12.75" customHeight="1">
      <c r="A823" s="625"/>
      <c r="B823" s="625"/>
      <c r="C823" s="625"/>
      <c r="D823" s="627"/>
      <c r="E823" s="210"/>
      <c r="F823" s="210"/>
      <c r="G823" s="210"/>
      <c r="H823" s="210"/>
      <c r="I823" s="627"/>
      <c r="J823" s="210"/>
      <c r="K823" s="210"/>
      <c r="L823" s="210"/>
      <c r="M823" s="628"/>
      <c r="N823" s="210"/>
      <c r="O823" s="210"/>
      <c r="P823" s="210"/>
      <c r="Q823" s="210"/>
      <c r="R823" s="210"/>
      <c r="S823" s="210"/>
      <c r="T823" s="210"/>
      <c r="U823" s="210"/>
      <c r="V823" s="210"/>
      <c r="W823" s="210"/>
      <c r="X823" s="210"/>
      <c r="Y823" s="210"/>
      <c r="Z823" s="210"/>
    </row>
    <row r="824" ht="12.75" customHeight="1">
      <c r="A824" s="625"/>
      <c r="B824" s="625"/>
      <c r="C824" s="625"/>
      <c r="D824" s="627"/>
      <c r="E824" s="210"/>
      <c r="F824" s="210"/>
      <c r="G824" s="210"/>
      <c r="H824" s="210"/>
      <c r="I824" s="627"/>
      <c r="J824" s="210"/>
      <c r="K824" s="210"/>
      <c r="L824" s="210"/>
      <c r="M824" s="628"/>
      <c r="N824" s="210"/>
      <c r="O824" s="210"/>
      <c r="P824" s="210"/>
      <c r="Q824" s="210"/>
      <c r="R824" s="210"/>
      <c r="S824" s="210"/>
      <c r="T824" s="210"/>
      <c r="U824" s="210"/>
      <c r="V824" s="210"/>
      <c r="W824" s="210"/>
      <c r="X824" s="210"/>
      <c r="Y824" s="210"/>
      <c r="Z824" s="210"/>
    </row>
    <row r="825" ht="12.75" customHeight="1">
      <c r="A825" s="625"/>
      <c r="B825" s="625"/>
      <c r="C825" s="625"/>
      <c r="D825" s="627"/>
      <c r="E825" s="210"/>
      <c r="F825" s="210"/>
      <c r="G825" s="210"/>
      <c r="H825" s="210"/>
      <c r="I825" s="627"/>
      <c r="J825" s="210"/>
      <c r="K825" s="210"/>
      <c r="L825" s="210"/>
      <c r="M825" s="628"/>
      <c r="N825" s="210"/>
      <c r="O825" s="210"/>
      <c r="P825" s="210"/>
      <c r="Q825" s="210"/>
      <c r="R825" s="210"/>
      <c r="S825" s="210"/>
      <c r="T825" s="210"/>
      <c r="U825" s="210"/>
      <c r="V825" s="210"/>
      <c r="W825" s="210"/>
      <c r="X825" s="210"/>
      <c r="Y825" s="210"/>
      <c r="Z825" s="210"/>
    </row>
    <row r="826" ht="12.75" customHeight="1">
      <c r="A826" s="625"/>
      <c r="B826" s="625"/>
      <c r="C826" s="625"/>
      <c r="D826" s="627"/>
      <c r="E826" s="210"/>
      <c r="F826" s="210"/>
      <c r="G826" s="210"/>
      <c r="H826" s="210"/>
      <c r="I826" s="627"/>
      <c r="J826" s="210"/>
      <c r="K826" s="210"/>
      <c r="L826" s="210"/>
      <c r="M826" s="628"/>
      <c r="N826" s="210"/>
      <c r="O826" s="210"/>
      <c r="P826" s="210"/>
      <c r="Q826" s="210"/>
      <c r="R826" s="210"/>
      <c r="S826" s="210"/>
      <c r="T826" s="210"/>
      <c r="U826" s="210"/>
      <c r="V826" s="210"/>
      <c r="W826" s="210"/>
      <c r="X826" s="210"/>
      <c r="Y826" s="210"/>
      <c r="Z826" s="210"/>
    </row>
    <row r="827" ht="12.75" customHeight="1">
      <c r="A827" s="625"/>
      <c r="B827" s="625"/>
      <c r="C827" s="625"/>
      <c r="D827" s="627"/>
      <c r="E827" s="210"/>
      <c r="F827" s="210"/>
      <c r="G827" s="210"/>
      <c r="H827" s="210"/>
      <c r="I827" s="627"/>
      <c r="J827" s="210"/>
      <c r="K827" s="210"/>
      <c r="L827" s="210"/>
      <c r="M827" s="628"/>
      <c r="N827" s="210"/>
      <c r="O827" s="210"/>
      <c r="P827" s="210"/>
      <c r="Q827" s="210"/>
      <c r="R827" s="210"/>
      <c r="S827" s="210"/>
      <c r="T827" s="210"/>
      <c r="U827" s="210"/>
      <c r="V827" s="210"/>
      <c r="W827" s="210"/>
      <c r="X827" s="210"/>
      <c r="Y827" s="210"/>
      <c r="Z827" s="210"/>
    </row>
    <row r="828" ht="12.75" customHeight="1">
      <c r="A828" s="625"/>
      <c r="B828" s="625"/>
      <c r="C828" s="625"/>
      <c r="D828" s="627"/>
      <c r="E828" s="210"/>
      <c r="F828" s="210"/>
      <c r="G828" s="210"/>
      <c r="H828" s="210"/>
      <c r="I828" s="627"/>
      <c r="J828" s="210"/>
      <c r="K828" s="210"/>
      <c r="L828" s="210"/>
      <c r="M828" s="628"/>
      <c r="N828" s="210"/>
      <c r="O828" s="210"/>
      <c r="P828" s="210"/>
      <c r="Q828" s="210"/>
      <c r="R828" s="210"/>
      <c r="S828" s="210"/>
      <c r="T828" s="210"/>
      <c r="U828" s="210"/>
      <c r="V828" s="210"/>
      <c r="W828" s="210"/>
      <c r="X828" s="210"/>
      <c r="Y828" s="210"/>
      <c r="Z828" s="210"/>
    </row>
    <row r="829" ht="12.75" customHeight="1">
      <c r="A829" s="625"/>
      <c r="B829" s="625"/>
      <c r="C829" s="625"/>
      <c r="D829" s="627"/>
      <c r="E829" s="210"/>
      <c r="F829" s="210"/>
      <c r="G829" s="210"/>
      <c r="H829" s="210"/>
      <c r="I829" s="627"/>
      <c r="J829" s="210"/>
      <c r="K829" s="210"/>
      <c r="L829" s="210"/>
      <c r="M829" s="628"/>
      <c r="N829" s="210"/>
      <c r="O829" s="210"/>
      <c r="P829" s="210"/>
      <c r="Q829" s="210"/>
      <c r="R829" s="210"/>
      <c r="S829" s="210"/>
      <c r="T829" s="210"/>
      <c r="U829" s="210"/>
      <c r="V829" s="210"/>
      <c r="W829" s="210"/>
      <c r="X829" s="210"/>
      <c r="Y829" s="210"/>
      <c r="Z829" s="210"/>
    </row>
    <row r="830" ht="12.75" customHeight="1">
      <c r="A830" s="625"/>
      <c r="B830" s="625"/>
      <c r="C830" s="625"/>
      <c r="D830" s="627"/>
      <c r="E830" s="210"/>
      <c r="F830" s="210"/>
      <c r="G830" s="210"/>
      <c r="H830" s="210"/>
      <c r="I830" s="627"/>
      <c r="J830" s="210"/>
      <c r="K830" s="210"/>
      <c r="L830" s="210"/>
      <c r="M830" s="628"/>
      <c r="N830" s="210"/>
      <c r="O830" s="210"/>
      <c r="P830" s="210"/>
      <c r="Q830" s="210"/>
      <c r="R830" s="210"/>
      <c r="S830" s="210"/>
      <c r="T830" s="210"/>
      <c r="U830" s="210"/>
      <c r="V830" s="210"/>
      <c r="W830" s="210"/>
      <c r="X830" s="210"/>
      <c r="Y830" s="210"/>
      <c r="Z830" s="210"/>
    </row>
    <row r="831" ht="12.75" customHeight="1">
      <c r="A831" s="625"/>
      <c r="B831" s="625"/>
      <c r="C831" s="625"/>
      <c r="D831" s="627"/>
      <c r="E831" s="210"/>
      <c r="F831" s="210"/>
      <c r="G831" s="210"/>
      <c r="H831" s="210"/>
      <c r="I831" s="627"/>
      <c r="J831" s="210"/>
      <c r="K831" s="210"/>
      <c r="L831" s="210"/>
      <c r="M831" s="628"/>
      <c r="N831" s="210"/>
      <c r="O831" s="210"/>
      <c r="P831" s="210"/>
      <c r="Q831" s="210"/>
      <c r="R831" s="210"/>
      <c r="S831" s="210"/>
      <c r="T831" s="210"/>
      <c r="U831" s="210"/>
      <c r="V831" s="210"/>
      <c r="W831" s="210"/>
      <c r="X831" s="210"/>
      <c r="Y831" s="210"/>
      <c r="Z831" s="210"/>
    </row>
    <row r="832" ht="12.75" customHeight="1">
      <c r="A832" s="625"/>
      <c r="B832" s="625"/>
      <c r="C832" s="625"/>
      <c r="D832" s="627"/>
      <c r="E832" s="210"/>
      <c r="F832" s="210"/>
      <c r="G832" s="210"/>
      <c r="H832" s="210"/>
      <c r="I832" s="627"/>
      <c r="J832" s="210"/>
      <c r="K832" s="210"/>
      <c r="L832" s="210"/>
      <c r="M832" s="628"/>
      <c r="N832" s="210"/>
      <c r="O832" s="210"/>
      <c r="P832" s="210"/>
      <c r="Q832" s="210"/>
      <c r="R832" s="210"/>
      <c r="S832" s="210"/>
      <c r="T832" s="210"/>
      <c r="U832" s="210"/>
      <c r="V832" s="210"/>
      <c r="W832" s="210"/>
      <c r="X832" s="210"/>
      <c r="Y832" s="210"/>
      <c r="Z832" s="210"/>
    </row>
    <row r="833" ht="12.75" customHeight="1">
      <c r="A833" s="625"/>
      <c r="B833" s="625"/>
      <c r="C833" s="625"/>
      <c r="D833" s="627"/>
      <c r="E833" s="210"/>
      <c r="F833" s="210"/>
      <c r="G833" s="210"/>
      <c r="H833" s="210"/>
      <c r="I833" s="627"/>
      <c r="J833" s="210"/>
      <c r="K833" s="210"/>
      <c r="L833" s="210"/>
      <c r="M833" s="628"/>
      <c r="N833" s="210"/>
      <c r="O833" s="210"/>
      <c r="P833" s="210"/>
      <c r="Q833" s="210"/>
      <c r="R833" s="210"/>
      <c r="S833" s="210"/>
      <c r="T833" s="210"/>
      <c r="U833" s="210"/>
      <c r="V833" s="210"/>
      <c r="W833" s="210"/>
      <c r="X833" s="210"/>
      <c r="Y833" s="210"/>
      <c r="Z833" s="210"/>
    </row>
    <row r="834" ht="12.75" customHeight="1">
      <c r="A834" s="625"/>
      <c r="B834" s="625"/>
      <c r="C834" s="625"/>
      <c r="D834" s="627"/>
      <c r="E834" s="210"/>
      <c r="F834" s="210"/>
      <c r="G834" s="210"/>
      <c r="H834" s="210"/>
      <c r="I834" s="627"/>
      <c r="J834" s="210"/>
      <c r="K834" s="210"/>
      <c r="L834" s="210"/>
      <c r="M834" s="628"/>
      <c r="N834" s="210"/>
      <c r="O834" s="210"/>
      <c r="P834" s="210"/>
      <c r="Q834" s="210"/>
      <c r="R834" s="210"/>
      <c r="S834" s="210"/>
      <c r="T834" s="210"/>
      <c r="U834" s="210"/>
      <c r="V834" s="210"/>
      <c r="W834" s="210"/>
      <c r="X834" s="210"/>
      <c r="Y834" s="210"/>
      <c r="Z834" s="210"/>
    </row>
    <row r="835" ht="12.75" customHeight="1">
      <c r="A835" s="625"/>
      <c r="B835" s="625"/>
      <c r="C835" s="625"/>
      <c r="D835" s="627"/>
      <c r="E835" s="210"/>
      <c r="F835" s="210"/>
      <c r="G835" s="210"/>
      <c r="H835" s="210"/>
      <c r="I835" s="627"/>
      <c r="J835" s="210"/>
      <c r="K835" s="210"/>
      <c r="L835" s="210"/>
      <c r="M835" s="628"/>
      <c r="N835" s="210"/>
      <c r="O835" s="210"/>
      <c r="P835" s="210"/>
      <c r="Q835" s="210"/>
      <c r="R835" s="210"/>
      <c r="S835" s="210"/>
      <c r="T835" s="210"/>
      <c r="U835" s="210"/>
      <c r="V835" s="210"/>
      <c r="W835" s="210"/>
      <c r="X835" s="210"/>
      <c r="Y835" s="210"/>
      <c r="Z835" s="210"/>
    </row>
    <row r="836" ht="12.75" customHeight="1">
      <c r="A836" s="625"/>
      <c r="B836" s="625"/>
      <c r="C836" s="625"/>
      <c r="D836" s="627"/>
      <c r="E836" s="210"/>
      <c r="F836" s="210"/>
      <c r="G836" s="210"/>
      <c r="H836" s="210"/>
      <c r="I836" s="627"/>
      <c r="J836" s="210"/>
      <c r="K836" s="210"/>
      <c r="L836" s="210"/>
      <c r="M836" s="628"/>
      <c r="N836" s="210"/>
      <c r="O836" s="210"/>
      <c r="P836" s="210"/>
      <c r="Q836" s="210"/>
      <c r="R836" s="210"/>
      <c r="S836" s="210"/>
      <c r="T836" s="210"/>
      <c r="U836" s="210"/>
      <c r="V836" s="210"/>
      <c r="W836" s="210"/>
      <c r="X836" s="210"/>
      <c r="Y836" s="210"/>
      <c r="Z836" s="210"/>
    </row>
    <row r="837" ht="12.75" customHeight="1">
      <c r="A837" s="625"/>
      <c r="B837" s="625"/>
      <c r="C837" s="625"/>
      <c r="D837" s="627"/>
      <c r="E837" s="210"/>
      <c r="F837" s="210"/>
      <c r="G837" s="210"/>
      <c r="H837" s="210"/>
      <c r="I837" s="627"/>
      <c r="J837" s="210"/>
      <c r="K837" s="210"/>
      <c r="L837" s="210"/>
      <c r="M837" s="628"/>
      <c r="N837" s="210"/>
      <c r="O837" s="210"/>
      <c r="P837" s="210"/>
      <c r="Q837" s="210"/>
      <c r="R837" s="210"/>
      <c r="S837" s="210"/>
      <c r="T837" s="210"/>
      <c r="U837" s="210"/>
      <c r="V837" s="210"/>
      <c r="W837" s="210"/>
      <c r="X837" s="210"/>
      <c r="Y837" s="210"/>
      <c r="Z837" s="210"/>
    </row>
    <row r="838" ht="12.75" customHeight="1">
      <c r="A838" s="625"/>
      <c r="B838" s="625"/>
      <c r="C838" s="625"/>
      <c r="D838" s="627"/>
      <c r="E838" s="210"/>
      <c r="F838" s="210"/>
      <c r="G838" s="210"/>
      <c r="H838" s="210"/>
      <c r="I838" s="627"/>
      <c r="J838" s="210"/>
      <c r="K838" s="210"/>
      <c r="L838" s="210"/>
      <c r="M838" s="628"/>
      <c r="N838" s="210"/>
      <c r="O838" s="210"/>
      <c r="P838" s="210"/>
      <c r="Q838" s="210"/>
      <c r="R838" s="210"/>
      <c r="S838" s="210"/>
      <c r="T838" s="210"/>
      <c r="U838" s="210"/>
      <c r="V838" s="210"/>
      <c r="W838" s="210"/>
      <c r="X838" s="210"/>
      <c r="Y838" s="210"/>
      <c r="Z838" s="210"/>
    </row>
    <row r="839" ht="12.75" customHeight="1">
      <c r="A839" s="625"/>
      <c r="B839" s="625"/>
      <c r="C839" s="625"/>
      <c r="D839" s="627"/>
      <c r="E839" s="210"/>
      <c r="F839" s="210"/>
      <c r="G839" s="210"/>
      <c r="H839" s="210"/>
      <c r="I839" s="627"/>
      <c r="J839" s="210"/>
      <c r="K839" s="210"/>
      <c r="L839" s="210"/>
      <c r="M839" s="628"/>
      <c r="N839" s="210"/>
      <c r="O839" s="210"/>
      <c r="P839" s="210"/>
      <c r="Q839" s="210"/>
      <c r="R839" s="210"/>
      <c r="S839" s="210"/>
      <c r="T839" s="210"/>
      <c r="U839" s="210"/>
      <c r="V839" s="210"/>
      <c r="W839" s="210"/>
      <c r="X839" s="210"/>
      <c r="Y839" s="210"/>
      <c r="Z839" s="210"/>
    </row>
    <row r="840" ht="12.75" customHeight="1">
      <c r="A840" s="625"/>
      <c r="B840" s="625"/>
      <c r="C840" s="625"/>
      <c r="D840" s="627"/>
      <c r="E840" s="210"/>
      <c r="F840" s="210"/>
      <c r="G840" s="210"/>
      <c r="H840" s="210"/>
      <c r="I840" s="627"/>
      <c r="J840" s="210"/>
      <c r="K840" s="210"/>
      <c r="L840" s="210"/>
      <c r="M840" s="628"/>
      <c r="N840" s="210"/>
      <c r="O840" s="210"/>
      <c r="P840" s="210"/>
      <c r="Q840" s="210"/>
      <c r="R840" s="210"/>
      <c r="S840" s="210"/>
      <c r="T840" s="210"/>
      <c r="U840" s="210"/>
      <c r="V840" s="210"/>
      <c r="W840" s="210"/>
      <c r="X840" s="210"/>
      <c r="Y840" s="210"/>
      <c r="Z840" s="210"/>
    </row>
    <row r="841" ht="12.75" customHeight="1">
      <c r="A841" s="625"/>
      <c r="B841" s="625"/>
      <c r="C841" s="625"/>
      <c r="D841" s="627"/>
      <c r="E841" s="210"/>
      <c r="F841" s="210"/>
      <c r="G841" s="210"/>
      <c r="H841" s="210"/>
      <c r="I841" s="627"/>
      <c r="J841" s="210"/>
      <c r="K841" s="210"/>
      <c r="L841" s="210"/>
      <c r="M841" s="628"/>
      <c r="N841" s="210"/>
      <c r="O841" s="210"/>
      <c r="P841" s="210"/>
      <c r="Q841" s="210"/>
      <c r="R841" s="210"/>
      <c r="S841" s="210"/>
      <c r="T841" s="210"/>
      <c r="U841" s="210"/>
      <c r="V841" s="210"/>
      <c r="W841" s="210"/>
      <c r="X841" s="210"/>
      <c r="Y841" s="210"/>
      <c r="Z841" s="210"/>
    </row>
    <row r="842" ht="12.75" customHeight="1">
      <c r="A842" s="625"/>
      <c r="B842" s="625"/>
      <c r="C842" s="625"/>
      <c r="D842" s="627"/>
      <c r="E842" s="210"/>
      <c r="F842" s="210"/>
      <c r="G842" s="210"/>
      <c r="H842" s="210"/>
      <c r="I842" s="627"/>
      <c r="J842" s="210"/>
      <c r="K842" s="210"/>
      <c r="L842" s="210"/>
      <c r="M842" s="628"/>
      <c r="N842" s="210"/>
      <c r="O842" s="210"/>
      <c r="P842" s="210"/>
      <c r="Q842" s="210"/>
      <c r="R842" s="210"/>
      <c r="S842" s="210"/>
      <c r="T842" s="210"/>
      <c r="U842" s="210"/>
      <c r="V842" s="210"/>
      <c r="W842" s="210"/>
      <c r="X842" s="210"/>
      <c r="Y842" s="210"/>
      <c r="Z842" s="210"/>
    </row>
    <row r="843" ht="12.75" customHeight="1">
      <c r="A843" s="625"/>
      <c r="B843" s="625"/>
      <c r="C843" s="625"/>
      <c r="D843" s="627"/>
      <c r="E843" s="210"/>
      <c r="F843" s="210"/>
      <c r="G843" s="210"/>
      <c r="H843" s="210"/>
      <c r="I843" s="627"/>
      <c r="J843" s="210"/>
      <c r="K843" s="210"/>
      <c r="L843" s="210"/>
      <c r="M843" s="628"/>
      <c r="N843" s="210"/>
      <c r="O843" s="210"/>
      <c r="P843" s="210"/>
      <c r="Q843" s="210"/>
      <c r="R843" s="210"/>
      <c r="S843" s="210"/>
      <c r="T843" s="210"/>
      <c r="U843" s="210"/>
      <c r="V843" s="210"/>
      <c r="W843" s="210"/>
      <c r="X843" s="210"/>
      <c r="Y843" s="210"/>
      <c r="Z843" s="210"/>
    </row>
    <row r="844" ht="12.75" customHeight="1">
      <c r="A844" s="625"/>
      <c r="B844" s="625"/>
      <c r="C844" s="625"/>
      <c r="D844" s="627"/>
      <c r="E844" s="210"/>
      <c r="F844" s="210"/>
      <c r="G844" s="210"/>
      <c r="H844" s="210"/>
      <c r="I844" s="627"/>
      <c r="J844" s="210"/>
      <c r="K844" s="210"/>
      <c r="L844" s="210"/>
      <c r="M844" s="628"/>
      <c r="N844" s="210"/>
      <c r="O844" s="210"/>
      <c r="P844" s="210"/>
      <c r="Q844" s="210"/>
      <c r="R844" s="210"/>
      <c r="S844" s="210"/>
      <c r="T844" s="210"/>
      <c r="U844" s="210"/>
      <c r="V844" s="210"/>
      <c r="W844" s="210"/>
      <c r="X844" s="210"/>
      <c r="Y844" s="210"/>
      <c r="Z844" s="210"/>
    </row>
    <row r="845" ht="12.75" customHeight="1">
      <c r="A845" s="625"/>
      <c r="B845" s="625"/>
      <c r="C845" s="625"/>
      <c r="D845" s="627"/>
      <c r="E845" s="210"/>
      <c r="F845" s="210"/>
      <c r="G845" s="210"/>
      <c r="H845" s="210"/>
      <c r="I845" s="627"/>
      <c r="J845" s="210"/>
      <c r="K845" s="210"/>
      <c r="L845" s="210"/>
      <c r="M845" s="628"/>
      <c r="N845" s="210"/>
      <c r="O845" s="210"/>
      <c r="P845" s="210"/>
      <c r="Q845" s="210"/>
      <c r="R845" s="210"/>
      <c r="S845" s="210"/>
      <c r="T845" s="210"/>
      <c r="U845" s="210"/>
      <c r="V845" s="210"/>
      <c r="W845" s="210"/>
      <c r="X845" s="210"/>
      <c r="Y845" s="210"/>
      <c r="Z845" s="210"/>
    </row>
    <row r="846" ht="12.75" customHeight="1">
      <c r="A846" s="625"/>
      <c r="B846" s="625"/>
      <c r="C846" s="625"/>
      <c r="D846" s="627"/>
      <c r="E846" s="210"/>
      <c r="F846" s="210"/>
      <c r="G846" s="210"/>
      <c r="H846" s="210"/>
      <c r="I846" s="627"/>
      <c r="J846" s="210"/>
      <c r="K846" s="210"/>
      <c r="L846" s="210"/>
      <c r="M846" s="628"/>
      <c r="N846" s="210"/>
      <c r="O846" s="210"/>
      <c r="P846" s="210"/>
      <c r="Q846" s="210"/>
      <c r="R846" s="210"/>
      <c r="S846" s="210"/>
      <c r="T846" s="210"/>
      <c r="U846" s="210"/>
      <c r="V846" s="210"/>
      <c r="W846" s="210"/>
      <c r="X846" s="210"/>
      <c r="Y846" s="210"/>
      <c r="Z846" s="210"/>
    </row>
    <row r="847" ht="12.75" customHeight="1">
      <c r="A847" s="625"/>
      <c r="B847" s="625"/>
      <c r="C847" s="625"/>
      <c r="D847" s="627"/>
      <c r="E847" s="210"/>
      <c r="F847" s="210"/>
      <c r="G847" s="210"/>
      <c r="H847" s="210"/>
      <c r="I847" s="627"/>
      <c r="J847" s="210"/>
      <c r="K847" s="210"/>
      <c r="L847" s="210"/>
      <c r="M847" s="628"/>
      <c r="N847" s="210"/>
      <c r="O847" s="210"/>
      <c r="P847" s="210"/>
      <c r="Q847" s="210"/>
      <c r="R847" s="210"/>
      <c r="S847" s="210"/>
      <c r="T847" s="210"/>
      <c r="U847" s="210"/>
      <c r="V847" s="210"/>
      <c r="W847" s="210"/>
      <c r="X847" s="210"/>
      <c r="Y847" s="210"/>
      <c r="Z847" s="210"/>
    </row>
    <row r="848" ht="12.75" customHeight="1">
      <c r="A848" s="625"/>
      <c r="B848" s="625"/>
      <c r="C848" s="625"/>
      <c r="D848" s="627"/>
      <c r="E848" s="210"/>
      <c r="F848" s="210"/>
      <c r="G848" s="210"/>
      <c r="H848" s="210"/>
      <c r="I848" s="627"/>
      <c r="J848" s="210"/>
      <c r="K848" s="210"/>
      <c r="L848" s="210"/>
      <c r="M848" s="628"/>
      <c r="N848" s="210"/>
      <c r="O848" s="210"/>
      <c r="P848" s="210"/>
      <c r="Q848" s="210"/>
      <c r="R848" s="210"/>
      <c r="S848" s="210"/>
      <c r="T848" s="210"/>
      <c r="U848" s="210"/>
      <c r="V848" s="210"/>
      <c r="W848" s="210"/>
      <c r="X848" s="210"/>
      <c r="Y848" s="210"/>
      <c r="Z848" s="210"/>
    </row>
    <row r="849" ht="12.75" customHeight="1">
      <c r="A849" s="625"/>
      <c r="B849" s="625"/>
      <c r="C849" s="625"/>
      <c r="D849" s="627"/>
      <c r="E849" s="210"/>
      <c r="F849" s="210"/>
      <c r="G849" s="210"/>
      <c r="H849" s="210"/>
      <c r="I849" s="627"/>
      <c r="J849" s="210"/>
      <c r="K849" s="210"/>
      <c r="L849" s="210"/>
      <c r="M849" s="628"/>
      <c r="N849" s="210"/>
      <c r="O849" s="210"/>
      <c r="P849" s="210"/>
      <c r="Q849" s="210"/>
      <c r="R849" s="210"/>
      <c r="S849" s="210"/>
      <c r="T849" s="210"/>
      <c r="U849" s="210"/>
      <c r="V849" s="210"/>
      <c r="W849" s="210"/>
      <c r="X849" s="210"/>
      <c r="Y849" s="210"/>
      <c r="Z849" s="210"/>
    </row>
    <row r="850" ht="12.75" customHeight="1">
      <c r="A850" s="625"/>
      <c r="B850" s="625"/>
      <c r="C850" s="625"/>
      <c r="D850" s="627"/>
      <c r="E850" s="210"/>
      <c r="F850" s="210"/>
      <c r="G850" s="210"/>
      <c r="H850" s="210"/>
      <c r="I850" s="627"/>
      <c r="J850" s="210"/>
      <c r="K850" s="210"/>
      <c r="L850" s="210"/>
      <c r="M850" s="628"/>
      <c r="N850" s="210"/>
      <c r="O850" s="210"/>
      <c r="P850" s="210"/>
      <c r="Q850" s="210"/>
      <c r="R850" s="210"/>
      <c r="S850" s="210"/>
      <c r="T850" s="210"/>
      <c r="U850" s="210"/>
      <c r="V850" s="210"/>
      <c r="W850" s="210"/>
      <c r="X850" s="210"/>
      <c r="Y850" s="210"/>
      <c r="Z850" s="210"/>
    </row>
    <row r="851" ht="12.75" customHeight="1">
      <c r="A851" s="625"/>
      <c r="B851" s="625"/>
      <c r="C851" s="625"/>
      <c r="D851" s="627"/>
      <c r="E851" s="210"/>
      <c r="F851" s="210"/>
      <c r="G851" s="210"/>
      <c r="H851" s="210"/>
      <c r="I851" s="627"/>
      <c r="J851" s="210"/>
      <c r="K851" s="210"/>
      <c r="L851" s="210"/>
      <c r="M851" s="628"/>
      <c r="N851" s="210"/>
      <c r="O851" s="210"/>
      <c r="P851" s="210"/>
      <c r="Q851" s="210"/>
      <c r="R851" s="210"/>
      <c r="S851" s="210"/>
      <c r="T851" s="210"/>
      <c r="U851" s="210"/>
      <c r="V851" s="210"/>
      <c r="W851" s="210"/>
      <c r="X851" s="210"/>
      <c r="Y851" s="210"/>
      <c r="Z851" s="210"/>
    </row>
    <row r="852" ht="12.75" customHeight="1">
      <c r="A852" s="625"/>
      <c r="B852" s="625"/>
      <c r="C852" s="625"/>
      <c r="D852" s="627"/>
      <c r="E852" s="210"/>
      <c r="F852" s="210"/>
      <c r="G852" s="210"/>
      <c r="H852" s="210"/>
      <c r="I852" s="627"/>
      <c r="J852" s="210"/>
      <c r="K852" s="210"/>
      <c r="L852" s="210"/>
      <c r="M852" s="628"/>
      <c r="N852" s="210"/>
      <c r="O852" s="210"/>
      <c r="P852" s="210"/>
      <c r="Q852" s="210"/>
      <c r="R852" s="210"/>
      <c r="S852" s="210"/>
      <c r="T852" s="210"/>
      <c r="U852" s="210"/>
      <c r="V852" s="210"/>
      <c r="W852" s="210"/>
      <c r="X852" s="210"/>
      <c r="Y852" s="210"/>
      <c r="Z852" s="210"/>
    </row>
    <row r="853" ht="12.75" customHeight="1">
      <c r="A853" s="625"/>
      <c r="B853" s="625"/>
      <c r="C853" s="625"/>
      <c r="D853" s="627"/>
      <c r="E853" s="210"/>
      <c r="F853" s="210"/>
      <c r="G853" s="210"/>
      <c r="H853" s="210"/>
      <c r="I853" s="627"/>
      <c r="J853" s="210"/>
      <c r="K853" s="210"/>
      <c r="L853" s="210"/>
      <c r="M853" s="628"/>
      <c r="N853" s="210"/>
      <c r="O853" s="210"/>
      <c r="P853" s="210"/>
      <c r="Q853" s="210"/>
      <c r="R853" s="210"/>
      <c r="S853" s="210"/>
      <c r="T853" s="210"/>
      <c r="U853" s="210"/>
      <c r="V853" s="210"/>
      <c r="W853" s="210"/>
      <c r="X853" s="210"/>
      <c r="Y853" s="210"/>
      <c r="Z853" s="210"/>
    </row>
    <row r="854" ht="12.75" customHeight="1">
      <c r="A854" s="625"/>
      <c r="B854" s="625"/>
      <c r="C854" s="625"/>
      <c r="D854" s="627"/>
      <c r="E854" s="210"/>
      <c r="F854" s="210"/>
      <c r="G854" s="210"/>
      <c r="H854" s="210"/>
      <c r="I854" s="627"/>
      <c r="J854" s="210"/>
      <c r="K854" s="210"/>
      <c r="L854" s="210"/>
      <c r="M854" s="628"/>
      <c r="N854" s="210"/>
      <c r="O854" s="210"/>
      <c r="P854" s="210"/>
      <c r="Q854" s="210"/>
      <c r="R854" s="210"/>
      <c r="S854" s="210"/>
      <c r="T854" s="210"/>
      <c r="U854" s="210"/>
      <c r="V854" s="210"/>
      <c r="W854" s="210"/>
      <c r="X854" s="210"/>
      <c r="Y854" s="210"/>
      <c r="Z854" s="210"/>
    </row>
    <row r="855" ht="12.75" customHeight="1">
      <c r="A855" s="625"/>
      <c r="B855" s="625"/>
      <c r="C855" s="625"/>
      <c r="D855" s="627"/>
      <c r="E855" s="210"/>
      <c r="F855" s="210"/>
      <c r="G855" s="210"/>
      <c r="H855" s="210"/>
      <c r="I855" s="627"/>
      <c r="J855" s="210"/>
      <c r="K855" s="210"/>
      <c r="L855" s="210"/>
      <c r="M855" s="628"/>
      <c r="N855" s="210"/>
      <c r="O855" s="210"/>
      <c r="P855" s="210"/>
      <c r="Q855" s="210"/>
      <c r="R855" s="210"/>
      <c r="S855" s="210"/>
      <c r="T855" s="210"/>
      <c r="U855" s="210"/>
      <c r="V855" s="210"/>
      <c r="W855" s="210"/>
      <c r="X855" s="210"/>
      <c r="Y855" s="210"/>
      <c r="Z855" s="210"/>
    </row>
    <row r="856" ht="12.75" customHeight="1">
      <c r="A856" s="625"/>
      <c r="B856" s="625"/>
      <c r="C856" s="625"/>
      <c r="D856" s="627"/>
      <c r="E856" s="210"/>
      <c r="F856" s="210"/>
      <c r="G856" s="210"/>
      <c r="H856" s="210"/>
      <c r="I856" s="627"/>
      <c r="J856" s="210"/>
      <c r="K856" s="210"/>
      <c r="L856" s="210"/>
      <c r="M856" s="628"/>
      <c r="N856" s="210"/>
      <c r="O856" s="210"/>
      <c r="P856" s="210"/>
      <c r="Q856" s="210"/>
      <c r="R856" s="210"/>
      <c r="S856" s="210"/>
      <c r="T856" s="210"/>
      <c r="U856" s="210"/>
      <c r="V856" s="210"/>
      <c r="W856" s="210"/>
      <c r="X856" s="210"/>
      <c r="Y856" s="210"/>
      <c r="Z856" s="210"/>
    </row>
    <row r="857" ht="12.75" customHeight="1">
      <c r="A857" s="625"/>
      <c r="B857" s="625"/>
      <c r="C857" s="625"/>
      <c r="D857" s="627"/>
      <c r="E857" s="210"/>
      <c r="F857" s="210"/>
      <c r="G857" s="210"/>
      <c r="H857" s="210"/>
      <c r="I857" s="627"/>
      <c r="J857" s="210"/>
      <c r="K857" s="210"/>
      <c r="L857" s="210"/>
      <c r="M857" s="628"/>
      <c r="N857" s="210"/>
      <c r="O857" s="210"/>
      <c r="P857" s="210"/>
      <c r="Q857" s="210"/>
      <c r="R857" s="210"/>
      <c r="S857" s="210"/>
      <c r="T857" s="210"/>
      <c r="U857" s="210"/>
      <c r="V857" s="210"/>
      <c r="W857" s="210"/>
      <c r="X857" s="210"/>
      <c r="Y857" s="210"/>
      <c r="Z857" s="210"/>
    </row>
    <row r="858" ht="12.75" customHeight="1">
      <c r="A858" s="625"/>
      <c r="B858" s="625"/>
      <c r="C858" s="625"/>
      <c r="D858" s="627"/>
      <c r="E858" s="210"/>
      <c r="F858" s="210"/>
      <c r="G858" s="210"/>
      <c r="H858" s="210"/>
      <c r="I858" s="627"/>
      <c r="J858" s="210"/>
      <c r="K858" s="210"/>
      <c r="L858" s="210"/>
      <c r="M858" s="628"/>
      <c r="N858" s="210"/>
      <c r="O858" s="210"/>
      <c r="P858" s="210"/>
      <c r="Q858" s="210"/>
      <c r="R858" s="210"/>
      <c r="S858" s="210"/>
      <c r="T858" s="210"/>
      <c r="U858" s="210"/>
      <c r="V858" s="210"/>
      <c r="W858" s="210"/>
      <c r="X858" s="210"/>
      <c r="Y858" s="210"/>
      <c r="Z858" s="210"/>
    </row>
    <row r="859" ht="12.75" customHeight="1">
      <c r="A859" s="625"/>
      <c r="B859" s="625"/>
      <c r="C859" s="625"/>
      <c r="D859" s="627"/>
      <c r="E859" s="210"/>
      <c r="F859" s="210"/>
      <c r="G859" s="210"/>
      <c r="H859" s="210"/>
      <c r="I859" s="627"/>
      <c r="J859" s="210"/>
      <c r="K859" s="210"/>
      <c r="L859" s="210"/>
      <c r="M859" s="628"/>
      <c r="N859" s="210"/>
      <c r="O859" s="210"/>
      <c r="P859" s="210"/>
      <c r="Q859" s="210"/>
      <c r="R859" s="210"/>
      <c r="S859" s="210"/>
      <c r="T859" s="210"/>
      <c r="U859" s="210"/>
      <c r="V859" s="210"/>
      <c r="W859" s="210"/>
      <c r="X859" s="210"/>
      <c r="Y859" s="210"/>
      <c r="Z859" s="210"/>
    </row>
    <row r="860" ht="12.75" customHeight="1">
      <c r="A860" s="625"/>
      <c r="B860" s="625"/>
      <c r="C860" s="625"/>
      <c r="D860" s="627"/>
      <c r="E860" s="210"/>
      <c r="F860" s="210"/>
      <c r="G860" s="210"/>
      <c r="H860" s="210"/>
      <c r="I860" s="627"/>
      <c r="J860" s="210"/>
      <c r="K860" s="210"/>
      <c r="L860" s="210"/>
      <c r="M860" s="628"/>
      <c r="N860" s="210"/>
      <c r="O860" s="210"/>
      <c r="P860" s="210"/>
      <c r="Q860" s="210"/>
      <c r="R860" s="210"/>
      <c r="S860" s="210"/>
      <c r="T860" s="210"/>
      <c r="U860" s="210"/>
      <c r="V860" s="210"/>
      <c r="W860" s="210"/>
      <c r="X860" s="210"/>
      <c r="Y860" s="210"/>
      <c r="Z860" s="210"/>
    </row>
    <row r="861" ht="12.75" customHeight="1">
      <c r="A861" s="625"/>
      <c r="B861" s="625"/>
      <c r="C861" s="625"/>
      <c r="D861" s="627"/>
      <c r="E861" s="210"/>
      <c r="F861" s="210"/>
      <c r="G861" s="210"/>
      <c r="H861" s="210"/>
      <c r="I861" s="627"/>
      <c r="J861" s="210"/>
      <c r="K861" s="210"/>
      <c r="L861" s="210"/>
      <c r="M861" s="628"/>
      <c r="N861" s="210"/>
      <c r="O861" s="210"/>
      <c r="P861" s="210"/>
      <c r="Q861" s="210"/>
      <c r="R861" s="210"/>
      <c r="S861" s="210"/>
      <c r="T861" s="210"/>
      <c r="U861" s="210"/>
      <c r="V861" s="210"/>
      <c r="W861" s="210"/>
      <c r="X861" s="210"/>
      <c r="Y861" s="210"/>
      <c r="Z861" s="210"/>
    </row>
    <row r="862" ht="12.75" customHeight="1">
      <c r="A862" s="625"/>
      <c r="B862" s="625"/>
      <c r="C862" s="625"/>
      <c r="D862" s="627"/>
      <c r="E862" s="210"/>
      <c r="F862" s="210"/>
      <c r="G862" s="210"/>
      <c r="H862" s="210"/>
      <c r="I862" s="627"/>
      <c r="J862" s="210"/>
      <c r="K862" s="210"/>
      <c r="L862" s="210"/>
      <c r="M862" s="628"/>
      <c r="N862" s="210"/>
      <c r="O862" s="210"/>
      <c r="P862" s="210"/>
      <c r="Q862" s="210"/>
      <c r="R862" s="210"/>
      <c r="S862" s="210"/>
      <c r="T862" s="210"/>
      <c r="U862" s="210"/>
      <c r="V862" s="210"/>
      <c r="W862" s="210"/>
      <c r="X862" s="210"/>
      <c r="Y862" s="210"/>
      <c r="Z862" s="210"/>
    </row>
    <row r="863" ht="12.75" customHeight="1">
      <c r="A863" s="625"/>
      <c r="B863" s="625"/>
      <c r="C863" s="625"/>
      <c r="D863" s="627"/>
      <c r="E863" s="210"/>
      <c r="F863" s="210"/>
      <c r="G863" s="210"/>
      <c r="H863" s="210"/>
      <c r="I863" s="627"/>
      <c r="J863" s="210"/>
      <c r="K863" s="210"/>
      <c r="L863" s="210"/>
      <c r="M863" s="628"/>
      <c r="N863" s="210"/>
      <c r="O863" s="210"/>
      <c r="P863" s="210"/>
      <c r="Q863" s="210"/>
      <c r="R863" s="210"/>
      <c r="S863" s="210"/>
      <c r="T863" s="210"/>
      <c r="U863" s="210"/>
      <c r="V863" s="210"/>
      <c r="W863" s="210"/>
      <c r="X863" s="210"/>
      <c r="Y863" s="210"/>
      <c r="Z863" s="210"/>
    </row>
    <row r="864" ht="12.75" customHeight="1">
      <c r="A864" s="625"/>
      <c r="B864" s="625"/>
      <c r="C864" s="625"/>
      <c r="D864" s="627"/>
      <c r="E864" s="210"/>
      <c r="F864" s="210"/>
      <c r="G864" s="210"/>
      <c r="H864" s="210"/>
      <c r="I864" s="627"/>
      <c r="J864" s="210"/>
      <c r="K864" s="210"/>
      <c r="L864" s="210"/>
      <c r="M864" s="628"/>
      <c r="N864" s="210"/>
      <c r="O864" s="210"/>
      <c r="P864" s="210"/>
      <c r="Q864" s="210"/>
      <c r="R864" s="210"/>
      <c r="S864" s="210"/>
      <c r="T864" s="210"/>
      <c r="U864" s="210"/>
      <c r="V864" s="210"/>
      <c r="W864" s="210"/>
      <c r="X864" s="210"/>
      <c r="Y864" s="210"/>
      <c r="Z864" s="210"/>
    </row>
    <row r="865" ht="12.75" customHeight="1">
      <c r="A865" s="625"/>
      <c r="B865" s="625"/>
      <c r="C865" s="625"/>
      <c r="D865" s="627"/>
      <c r="E865" s="210"/>
      <c r="F865" s="210"/>
      <c r="G865" s="210"/>
      <c r="H865" s="210"/>
      <c r="I865" s="627"/>
      <c r="J865" s="210"/>
      <c r="K865" s="210"/>
      <c r="L865" s="210"/>
      <c r="M865" s="628"/>
      <c r="N865" s="210"/>
      <c r="O865" s="210"/>
      <c r="P865" s="210"/>
      <c r="Q865" s="210"/>
      <c r="R865" s="210"/>
      <c r="S865" s="210"/>
      <c r="T865" s="210"/>
      <c r="U865" s="210"/>
      <c r="V865" s="210"/>
      <c r="W865" s="210"/>
      <c r="X865" s="210"/>
      <c r="Y865" s="210"/>
      <c r="Z865" s="210"/>
    </row>
    <row r="866" ht="12.75" customHeight="1">
      <c r="A866" s="625"/>
      <c r="B866" s="625"/>
      <c r="C866" s="625"/>
      <c r="D866" s="627"/>
      <c r="E866" s="210"/>
      <c r="F866" s="210"/>
      <c r="G866" s="210"/>
      <c r="H866" s="210"/>
      <c r="I866" s="627"/>
      <c r="J866" s="210"/>
      <c r="K866" s="210"/>
      <c r="L866" s="210"/>
      <c r="M866" s="628"/>
      <c r="N866" s="210"/>
      <c r="O866" s="210"/>
      <c r="P866" s="210"/>
      <c r="Q866" s="210"/>
      <c r="R866" s="210"/>
      <c r="S866" s="210"/>
      <c r="T866" s="210"/>
      <c r="U866" s="210"/>
      <c r="V866" s="210"/>
      <c r="W866" s="210"/>
      <c r="X866" s="210"/>
      <c r="Y866" s="210"/>
      <c r="Z866" s="210"/>
    </row>
    <row r="867" ht="12.75" customHeight="1">
      <c r="A867" s="625"/>
      <c r="B867" s="625"/>
      <c r="C867" s="625"/>
      <c r="D867" s="627"/>
      <c r="E867" s="210"/>
      <c r="F867" s="210"/>
      <c r="G867" s="210"/>
      <c r="H867" s="210"/>
      <c r="I867" s="627"/>
      <c r="J867" s="210"/>
      <c r="K867" s="210"/>
      <c r="L867" s="210"/>
      <c r="M867" s="628"/>
      <c r="N867" s="210"/>
      <c r="O867" s="210"/>
      <c r="P867" s="210"/>
      <c r="Q867" s="210"/>
      <c r="R867" s="210"/>
      <c r="S867" s="210"/>
      <c r="T867" s="210"/>
      <c r="U867" s="210"/>
      <c r="V867" s="210"/>
      <c r="W867" s="210"/>
      <c r="X867" s="210"/>
      <c r="Y867" s="210"/>
      <c r="Z867" s="210"/>
    </row>
    <row r="868" ht="12.75" customHeight="1">
      <c r="A868" s="625"/>
      <c r="B868" s="625"/>
      <c r="C868" s="625"/>
      <c r="D868" s="627"/>
      <c r="E868" s="210"/>
      <c r="F868" s="210"/>
      <c r="G868" s="210"/>
      <c r="H868" s="210"/>
      <c r="I868" s="627"/>
      <c r="J868" s="210"/>
      <c r="K868" s="210"/>
      <c r="L868" s="210"/>
      <c r="M868" s="628"/>
      <c r="N868" s="210"/>
      <c r="O868" s="210"/>
      <c r="P868" s="210"/>
      <c r="Q868" s="210"/>
      <c r="R868" s="210"/>
      <c r="S868" s="210"/>
      <c r="T868" s="210"/>
      <c r="U868" s="210"/>
      <c r="V868" s="210"/>
      <c r="W868" s="210"/>
      <c r="X868" s="210"/>
      <c r="Y868" s="210"/>
      <c r="Z868" s="210"/>
    </row>
    <row r="869" ht="12.75" customHeight="1">
      <c r="A869" s="625"/>
      <c r="B869" s="625"/>
      <c r="C869" s="625"/>
      <c r="D869" s="627"/>
      <c r="E869" s="210"/>
      <c r="F869" s="210"/>
      <c r="G869" s="210"/>
      <c r="H869" s="210"/>
      <c r="I869" s="627"/>
      <c r="J869" s="210"/>
      <c r="K869" s="210"/>
      <c r="L869" s="210"/>
      <c r="M869" s="628"/>
      <c r="N869" s="210"/>
      <c r="O869" s="210"/>
      <c r="P869" s="210"/>
      <c r="Q869" s="210"/>
      <c r="R869" s="210"/>
      <c r="S869" s="210"/>
      <c r="T869" s="210"/>
      <c r="U869" s="210"/>
      <c r="V869" s="210"/>
      <c r="W869" s="210"/>
      <c r="X869" s="210"/>
      <c r="Y869" s="210"/>
      <c r="Z869" s="210"/>
    </row>
    <row r="870" ht="12.75" customHeight="1">
      <c r="A870" s="625"/>
      <c r="B870" s="625"/>
      <c r="C870" s="625"/>
      <c r="D870" s="627"/>
      <c r="E870" s="210"/>
      <c r="F870" s="210"/>
      <c r="G870" s="210"/>
      <c r="H870" s="210"/>
      <c r="I870" s="627"/>
      <c r="J870" s="210"/>
      <c r="K870" s="210"/>
      <c r="L870" s="210"/>
      <c r="M870" s="628"/>
      <c r="N870" s="210"/>
      <c r="O870" s="210"/>
      <c r="P870" s="210"/>
      <c r="Q870" s="210"/>
      <c r="R870" s="210"/>
      <c r="S870" s="210"/>
      <c r="T870" s="210"/>
      <c r="U870" s="210"/>
      <c r="V870" s="210"/>
      <c r="W870" s="210"/>
      <c r="X870" s="210"/>
      <c r="Y870" s="210"/>
      <c r="Z870" s="210"/>
    </row>
    <row r="871" ht="12.75" customHeight="1">
      <c r="A871" s="625"/>
      <c r="B871" s="625"/>
      <c r="C871" s="625"/>
      <c r="D871" s="627"/>
      <c r="E871" s="210"/>
      <c r="F871" s="210"/>
      <c r="G871" s="210"/>
      <c r="H871" s="210"/>
      <c r="I871" s="627"/>
      <c r="J871" s="210"/>
      <c r="K871" s="210"/>
      <c r="L871" s="210"/>
      <c r="M871" s="628"/>
      <c r="N871" s="210"/>
      <c r="O871" s="210"/>
      <c r="P871" s="210"/>
      <c r="Q871" s="210"/>
      <c r="R871" s="210"/>
      <c r="S871" s="210"/>
      <c r="T871" s="210"/>
      <c r="U871" s="210"/>
      <c r="V871" s="210"/>
      <c r="W871" s="210"/>
      <c r="X871" s="210"/>
      <c r="Y871" s="210"/>
      <c r="Z871" s="210"/>
    </row>
    <row r="872" ht="12.75" customHeight="1">
      <c r="A872" s="625"/>
      <c r="B872" s="625"/>
      <c r="C872" s="625"/>
      <c r="D872" s="627"/>
      <c r="E872" s="210"/>
      <c r="F872" s="210"/>
      <c r="G872" s="210"/>
      <c r="H872" s="210"/>
      <c r="I872" s="627"/>
      <c r="J872" s="210"/>
      <c r="K872" s="210"/>
      <c r="L872" s="210"/>
      <c r="M872" s="628"/>
      <c r="N872" s="210"/>
      <c r="O872" s="210"/>
      <c r="P872" s="210"/>
      <c r="Q872" s="210"/>
      <c r="R872" s="210"/>
      <c r="S872" s="210"/>
      <c r="T872" s="210"/>
      <c r="U872" s="210"/>
      <c r="V872" s="210"/>
      <c r="W872" s="210"/>
      <c r="X872" s="210"/>
      <c r="Y872" s="210"/>
      <c r="Z872" s="210"/>
    </row>
    <row r="873" ht="12.75" customHeight="1">
      <c r="A873" s="625"/>
      <c r="B873" s="625"/>
      <c r="C873" s="625"/>
      <c r="D873" s="627"/>
      <c r="E873" s="210"/>
      <c r="F873" s="210"/>
      <c r="G873" s="210"/>
      <c r="H873" s="210"/>
      <c r="I873" s="627"/>
      <c r="J873" s="210"/>
      <c r="K873" s="210"/>
      <c r="L873" s="210"/>
      <c r="M873" s="628"/>
      <c r="N873" s="210"/>
      <c r="O873" s="210"/>
      <c r="P873" s="210"/>
      <c r="Q873" s="210"/>
      <c r="R873" s="210"/>
      <c r="S873" s="210"/>
      <c r="T873" s="210"/>
      <c r="U873" s="210"/>
      <c r="V873" s="210"/>
      <c r="W873" s="210"/>
      <c r="X873" s="210"/>
      <c r="Y873" s="210"/>
      <c r="Z873" s="210"/>
    </row>
    <row r="874" ht="12.75" customHeight="1">
      <c r="A874" s="625"/>
      <c r="B874" s="625"/>
      <c r="C874" s="625"/>
      <c r="D874" s="627"/>
      <c r="E874" s="210"/>
      <c r="F874" s="210"/>
      <c r="G874" s="210"/>
      <c r="H874" s="210"/>
      <c r="I874" s="627"/>
      <c r="J874" s="210"/>
      <c r="K874" s="210"/>
      <c r="L874" s="210"/>
      <c r="M874" s="628"/>
      <c r="N874" s="210"/>
      <c r="O874" s="210"/>
      <c r="P874" s="210"/>
      <c r="Q874" s="210"/>
      <c r="R874" s="210"/>
      <c r="S874" s="210"/>
      <c r="T874" s="210"/>
      <c r="U874" s="210"/>
      <c r="V874" s="210"/>
      <c r="W874" s="210"/>
      <c r="X874" s="210"/>
      <c r="Y874" s="210"/>
      <c r="Z874" s="210"/>
    </row>
    <row r="875" ht="12.75" customHeight="1">
      <c r="A875" s="625"/>
      <c r="B875" s="625"/>
      <c r="C875" s="625"/>
      <c r="D875" s="627"/>
      <c r="E875" s="210"/>
      <c r="F875" s="210"/>
      <c r="G875" s="210"/>
      <c r="H875" s="210"/>
      <c r="I875" s="627"/>
      <c r="J875" s="210"/>
      <c r="K875" s="210"/>
      <c r="L875" s="210"/>
      <c r="M875" s="628"/>
      <c r="N875" s="210"/>
      <c r="O875" s="210"/>
      <c r="P875" s="210"/>
      <c r="Q875" s="210"/>
      <c r="R875" s="210"/>
      <c r="S875" s="210"/>
      <c r="T875" s="210"/>
      <c r="U875" s="210"/>
      <c r="V875" s="210"/>
      <c r="W875" s="210"/>
      <c r="X875" s="210"/>
      <c r="Y875" s="210"/>
      <c r="Z875" s="210"/>
    </row>
    <row r="876" ht="12.75" customHeight="1">
      <c r="A876" s="625"/>
      <c r="B876" s="625"/>
      <c r="C876" s="625"/>
      <c r="D876" s="627"/>
      <c r="E876" s="210"/>
      <c r="F876" s="210"/>
      <c r="G876" s="210"/>
      <c r="H876" s="210"/>
      <c r="I876" s="627"/>
      <c r="J876" s="210"/>
      <c r="K876" s="210"/>
      <c r="L876" s="210"/>
      <c r="M876" s="628"/>
      <c r="N876" s="210"/>
      <c r="O876" s="210"/>
      <c r="P876" s="210"/>
      <c r="Q876" s="210"/>
      <c r="R876" s="210"/>
      <c r="S876" s="210"/>
      <c r="T876" s="210"/>
      <c r="U876" s="210"/>
      <c r="V876" s="210"/>
      <c r="W876" s="210"/>
      <c r="X876" s="210"/>
      <c r="Y876" s="210"/>
      <c r="Z876" s="210"/>
    </row>
    <row r="877" ht="12.75" customHeight="1">
      <c r="A877" s="625"/>
      <c r="B877" s="625"/>
      <c r="C877" s="625"/>
      <c r="D877" s="627"/>
      <c r="E877" s="210"/>
      <c r="F877" s="210"/>
      <c r="G877" s="210"/>
      <c r="H877" s="210"/>
      <c r="I877" s="627"/>
      <c r="J877" s="210"/>
      <c r="K877" s="210"/>
      <c r="L877" s="210"/>
      <c r="M877" s="628"/>
      <c r="N877" s="210"/>
      <c r="O877" s="210"/>
      <c r="P877" s="210"/>
      <c r="Q877" s="210"/>
      <c r="R877" s="210"/>
      <c r="S877" s="210"/>
      <c r="T877" s="210"/>
      <c r="U877" s="210"/>
      <c r="V877" s="210"/>
      <c r="W877" s="210"/>
      <c r="X877" s="210"/>
      <c r="Y877" s="210"/>
      <c r="Z877" s="210"/>
    </row>
    <row r="878" ht="12.75" customHeight="1">
      <c r="A878" s="625"/>
      <c r="B878" s="625"/>
      <c r="C878" s="625"/>
      <c r="D878" s="627"/>
      <c r="E878" s="210"/>
      <c r="F878" s="210"/>
      <c r="G878" s="210"/>
      <c r="H878" s="210"/>
      <c r="I878" s="627"/>
      <c r="J878" s="210"/>
      <c r="K878" s="210"/>
      <c r="L878" s="210"/>
      <c r="M878" s="628"/>
      <c r="N878" s="210"/>
      <c r="O878" s="210"/>
      <c r="P878" s="210"/>
      <c r="Q878" s="210"/>
      <c r="R878" s="210"/>
      <c r="S878" s="210"/>
      <c r="T878" s="210"/>
      <c r="U878" s="210"/>
      <c r="V878" s="210"/>
      <c r="W878" s="210"/>
      <c r="X878" s="210"/>
      <c r="Y878" s="210"/>
      <c r="Z878" s="210"/>
    </row>
    <row r="879" ht="12.75" customHeight="1">
      <c r="A879" s="625"/>
      <c r="B879" s="625"/>
      <c r="C879" s="625"/>
      <c r="D879" s="627"/>
      <c r="E879" s="210"/>
      <c r="F879" s="210"/>
      <c r="G879" s="210"/>
      <c r="H879" s="210"/>
      <c r="I879" s="627"/>
      <c r="J879" s="210"/>
      <c r="K879" s="210"/>
      <c r="L879" s="210"/>
      <c r="M879" s="628"/>
      <c r="N879" s="210"/>
      <c r="O879" s="210"/>
      <c r="P879" s="210"/>
      <c r="Q879" s="210"/>
      <c r="R879" s="210"/>
      <c r="S879" s="210"/>
      <c r="T879" s="210"/>
      <c r="U879" s="210"/>
      <c r="V879" s="210"/>
      <c r="W879" s="210"/>
      <c r="X879" s="210"/>
      <c r="Y879" s="210"/>
      <c r="Z879" s="210"/>
    </row>
    <row r="880" ht="12.75" customHeight="1">
      <c r="A880" s="625"/>
      <c r="B880" s="625"/>
      <c r="C880" s="625"/>
      <c r="D880" s="627"/>
      <c r="E880" s="210"/>
      <c r="F880" s="210"/>
      <c r="G880" s="210"/>
      <c r="H880" s="210"/>
      <c r="I880" s="627"/>
      <c r="J880" s="210"/>
      <c r="K880" s="210"/>
      <c r="L880" s="210"/>
      <c r="M880" s="628"/>
      <c r="N880" s="210"/>
      <c r="O880" s="210"/>
      <c r="P880" s="210"/>
      <c r="Q880" s="210"/>
      <c r="R880" s="210"/>
      <c r="S880" s="210"/>
      <c r="T880" s="210"/>
      <c r="U880" s="210"/>
      <c r="V880" s="210"/>
      <c r="W880" s="210"/>
      <c r="X880" s="210"/>
      <c r="Y880" s="210"/>
      <c r="Z880" s="210"/>
    </row>
    <row r="881" ht="12.75" customHeight="1">
      <c r="A881" s="625"/>
      <c r="B881" s="625"/>
      <c r="C881" s="625"/>
      <c r="D881" s="627"/>
      <c r="E881" s="210"/>
      <c r="F881" s="210"/>
      <c r="G881" s="210"/>
      <c r="H881" s="210"/>
      <c r="I881" s="627"/>
      <c r="J881" s="210"/>
      <c r="K881" s="210"/>
      <c r="L881" s="210"/>
      <c r="M881" s="628"/>
      <c r="N881" s="210"/>
      <c r="O881" s="210"/>
      <c r="P881" s="210"/>
      <c r="Q881" s="210"/>
      <c r="R881" s="210"/>
      <c r="S881" s="210"/>
      <c r="T881" s="210"/>
      <c r="U881" s="210"/>
      <c r="V881" s="210"/>
      <c r="W881" s="210"/>
      <c r="X881" s="210"/>
      <c r="Y881" s="210"/>
      <c r="Z881" s="210"/>
    </row>
    <row r="882" ht="12.75" customHeight="1">
      <c r="A882" s="625"/>
      <c r="B882" s="625"/>
      <c r="C882" s="625"/>
      <c r="D882" s="627"/>
      <c r="E882" s="210"/>
      <c r="F882" s="210"/>
      <c r="G882" s="210"/>
      <c r="H882" s="210"/>
      <c r="I882" s="627"/>
      <c r="J882" s="210"/>
      <c r="K882" s="210"/>
      <c r="L882" s="210"/>
      <c r="M882" s="628"/>
      <c r="N882" s="210"/>
      <c r="O882" s="210"/>
      <c r="P882" s="210"/>
      <c r="Q882" s="210"/>
      <c r="R882" s="210"/>
      <c r="S882" s="210"/>
      <c r="T882" s="210"/>
      <c r="U882" s="210"/>
      <c r="V882" s="210"/>
      <c r="W882" s="210"/>
      <c r="X882" s="210"/>
      <c r="Y882" s="210"/>
      <c r="Z882" s="210"/>
    </row>
    <row r="883" ht="12.75" customHeight="1">
      <c r="A883" s="625"/>
      <c r="B883" s="625"/>
      <c r="C883" s="625"/>
      <c r="D883" s="627"/>
      <c r="E883" s="210"/>
      <c r="F883" s="210"/>
      <c r="G883" s="210"/>
      <c r="H883" s="210"/>
      <c r="I883" s="627"/>
      <c r="J883" s="210"/>
      <c r="K883" s="210"/>
      <c r="L883" s="210"/>
      <c r="M883" s="628"/>
      <c r="N883" s="210"/>
      <c r="O883" s="210"/>
      <c r="P883" s="210"/>
      <c r="Q883" s="210"/>
      <c r="R883" s="210"/>
      <c r="S883" s="210"/>
      <c r="T883" s="210"/>
      <c r="U883" s="210"/>
      <c r="V883" s="210"/>
      <c r="W883" s="210"/>
      <c r="X883" s="210"/>
      <c r="Y883" s="210"/>
      <c r="Z883" s="210"/>
    </row>
    <row r="884" ht="12.75" customHeight="1">
      <c r="A884" s="625"/>
      <c r="B884" s="625"/>
      <c r="C884" s="625"/>
      <c r="D884" s="627"/>
      <c r="E884" s="210"/>
      <c r="F884" s="210"/>
      <c r="G884" s="210"/>
      <c r="H884" s="210"/>
      <c r="I884" s="627"/>
      <c r="J884" s="210"/>
      <c r="K884" s="210"/>
      <c r="L884" s="210"/>
      <c r="M884" s="628"/>
      <c r="N884" s="210"/>
      <c r="O884" s="210"/>
      <c r="P884" s="210"/>
      <c r="Q884" s="210"/>
      <c r="R884" s="210"/>
      <c r="S884" s="210"/>
      <c r="T884" s="210"/>
      <c r="U884" s="210"/>
      <c r="V884" s="210"/>
      <c r="W884" s="210"/>
      <c r="X884" s="210"/>
      <c r="Y884" s="210"/>
      <c r="Z884" s="210"/>
    </row>
    <row r="885" ht="12.75" customHeight="1">
      <c r="A885" s="625"/>
      <c r="B885" s="625"/>
      <c r="C885" s="625"/>
      <c r="D885" s="627"/>
      <c r="E885" s="210"/>
      <c r="F885" s="210"/>
      <c r="G885" s="210"/>
      <c r="H885" s="210"/>
      <c r="I885" s="627"/>
      <c r="J885" s="210"/>
      <c r="K885" s="210"/>
      <c r="L885" s="210"/>
      <c r="M885" s="628"/>
      <c r="N885" s="210"/>
      <c r="O885" s="210"/>
      <c r="P885" s="210"/>
      <c r="Q885" s="210"/>
      <c r="R885" s="210"/>
      <c r="S885" s="210"/>
      <c r="T885" s="210"/>
      <c r="U885" s="210"/>
      <c r="V885" s="210"/>
      <c r="W885" s="210"/>
      <c r="X885" s="210"/>
      <c r="Y885" s="210"/>
      <c r="Z885" s="210"/>
    </row>
    <row r="886" ht="12.75" customHeight="1">
      <c r="A886" s="625"/>
      <c r="B886" s="625"/>
      <c r="C886" s="625"/>
      <c r="D886" s="627"/>
      <c r="E886" s="210"/>
      <c r="F886" s="210"/>
      <c r="G886" s="210"/>
      <c r="H886" s="210"/>
      <c r="I886" s="627"/>
      <c r="J886" s="210"/>
      <c r="K886" s="210"/>
      <c r="L886" s="210"/>
      <c r="M886" s="628"/>
      <c r="N886" s="210"/>
      <c r="O886" s="210"/>
      <c r="P886" s="210"/>
      <c r="Q886" s="210"/>
      <c r="R886" s="210"/>
      <c r="S886" s="210"/>
      <c r="T886" s="210"/>
      <c r="U886" s="210"/>
      <c r="V886" s="210"/>
      <c r="W886" s="210"/>
      <c r="X886" s="210"/>
      <c r="Y886" s="210"/>
      <c r="Z886" s="210"/>
    </row>
    <row r="887" ht="12.75" customHeight="1">
      <c r="A887" s="625"/>
      <c r="B887" s="625"/>
      <c r="C887" s="625"/>
      <c r="D887" s="627"/>
      <c r="E887" s="210"/>
      <c r="F887" s="210"/>
      <c r="G887" s="210"/>
      <c r="H887" s="210"/>
      <c r="I887" s="627"/>
      <c r="J887" s="210"/>
      <c r="K887" s="210"/>
      <c r="L887" s="210"/>
      <c r="M887" s="628"/>
      <c r="N887" s="210"/>
      <c r="O887" s="210"/>
      <c r="P887" s="210"/>
      <c r="Q887" s="210"/>
      <c r="R887" s="210"/>
      <c r="S887" s="210"/>
      <c r="T887" s="210"/>
      <c r="U887" s="210"/>
      <c r="V887" s="210"/>
      <c r="W887" s="210"/>
      <c r="X887" s="210"/>
      <c r="Y887" s="210"/>
      <c r="Z887" s="210"/>
    </row>
    <row r="888" ht="12.75" customHeight="1">
      <c r="A888" s="625"/>
      <c r="B888" s="625"/>
      <c r="C888" s="625"/>
      <c r="D888" s="627"/>
      <c r="E888" s="210"/>
      <c r="F888" s="210"/>
      <c r="G888" s="210"/>
      <c r="H888" s="210"/>
      <c r="I888" s="627"/>
      <c r="J888" s="210"/>
      <c r="K888" s="210"/>
      <c r="L888" s="210"/>
      <c r="M888" s="628"/>
      <c r="N888" s="210"/>
      <c r="O888" s="210"/>
      <c r="P888" s="210"/>
      <c r="Q888" s="210"/>
      <c r="R888" s="210"/>
      <c r="S888" s="210"/>
      <c r="T888" s="210"/>
      <c r="U888" s="210"/>
      <c r="V888" s="210"/>
      <c r="W888" s="210"/>
      <c r="X888" s="210"/>
      <c r="Y888" s="210"/>
      <c r="Z888" s="210"/>
    </row>
    <row r="889" ht="12.75" customHeight="1">
      <c r="A889" s="625"/>
      <c r="B889" s="625"/>
      <c r="C889" s="625"/>
      <c r="D889" s="627"/>
      <c r="E889" s="210"/>
      <c r="F889" s="210"/>
      <c r="G889" s="210"/>
      <c r="H889" s="210"/>
      <c r="I889" s="627"/>
      <c r="J889" s="210"/>
      <c r="K889" s="210"/>
      <c r="L889" s="210"/>
      <c r="M889" s="628"/>
      <c r="N889" s="210"/>
      <c r="O889" s="210"/>
      <c r="P889" s="210"/>
      <c r="Q889" s="210"/>
      <c r="R889" s="210"/>
      <c r="S889" s="210"/>
      <c r="T889" s="210"/>
      <c r="U889" s="210"/>
      <c r="V889" s="210"/>
      <c r="W889" s="210"/>
      <c r="X889" s="210"/>
      <c r="Y889" s="210"/>
      <c r="Z889" s="210"/>
    </row>
    <row r="890" ht="12.75" customHeight="1">
      <c r="A890" s="625"/>
      <c r="B890" s="625"/>
      <c r="C890" s="625"/>
      <c r="D890" s="627"/>
      <c r="E890" s="210"/>
      <c r="F890" s="210"/>
      <c r="G890" s="210"/>
      <c r="H890" s="210"/>
      <c r="I890" s="627"/>
      <c r="J890" s="210"/>
      <c r="K890" s="210"/>
      <c r="L890" s="210"/>
      <c r="M890" s="628"/>
      <c r="N890" s="210"/>
      <c r="O890" s="210"/>
      <c r="P890" s="210"/>
      <c r="Q890" s="210"/>
      <c r="R890" s="210"/>
      <c r="S890" s="210"/>
      <c r="T890" s="210"/>
      <c r="U890" s="210"/>
      <c r="V890" s="210"/>
      <c r="W890" s="210"/>
      <c r="X890" s="210"/>
      <c r="Y890" s="210"/>
      <c r="Z890" s="210"/>
    </row>
    <row r="891" ht="12.75" customHeight="1">
      <c r="A891" s="625"/>
      <c r="B891" s="625"/>
      <c r="C891" s="625"/>
      <c r="D891" s="627"/>
      <c r="E891" s="210"/>
      <c r="F891" s="210"/>
      <c r="G891" s="210"/>
      <c r="H891" s="210"/>
      <c r="I891" s="627"/>
      <c r="J891" s="210"/>
      <c r="K891" s="210"/>
      <c r="L891" s="210"/>
      <c r="M891" s="628"/>
      <c r="N891" s="210"/>
      <c r="O891" s="210"/>
      <c r="P891" s="210"/>
      <c r="Q891" s="210"/>
      <c r="R891" s="210"/>
      <c r="S891" s="210"/>
      <c r="T891" s="210"/>
      <c r="U891" s="210"/>
      <c r="V891" s="210"/>
      <c r="W891" s="210"/>
      <c r="X891" s="210"/>
      <c r="Y891" s="210"/>
      <c r="Z891" s="210"/>
    </row>
    <row r="892" ht="12.75" customHeight="1">
      <c r="A892" s="625"/>
      <c r="B892" s="625"/>
      <c r="C892" s="625"/>
      <c r="D892" s="627"/>
      <c r="E892" s="210"/>
      <c r="F892" s="210"/>
      <c r="G892" s="210"/>
      <c r="H892" s="210"/>
      <c r="I892" s="627"/>
      <c r="J892" s="210"/>
      <c r="K892" s="210"/>
      <c r="L892" s="210"/>
      <c r="M892" s="628"/>
      <c r="N892" s="210"/>
      <c r="O892" s="210"/>
      <c r="P892" s="210"/>
      <c r="Q892" s="210"/>
      <c r="R892" s="210"/>
      <c r="S892" s="210"/>
      <c r="T892" s="210"/>
      <c r="U892" s="210"/>
      <c r="V892" s="210"/>
      <c r="W892" s="210"/>
      <c r="X892" s="210"/>
      <c r="Y892" s="210"/>
      <c r="Z892" s="210"/>
    </row>
    <row r="893" ht="12.75" customHeight="1">
      <c r="A893" s="625"/>
      <c r="B893" s="625"/>
      <c r="C893" s="625"/>
      <c r="D893" s="627"/>
      <c r="E893" s="210"/>
      <c r="F893" s="210"/>
      <c r="G893" s="210"/>
      <c r="H893" s="210"/>
      <c r="I893" s="627"/>
      <c r="J893" s="210"/>
      <c r="K893" s="210"/>
      <c r="L893" s="210"/>
      <c r="M893" s="628"/>
      <c r="N893" s="210"/>
      <c r="O893" s="210"/>
      <c r="P893" s="210"/>
      <c r="Q893" s="210"/>
      <c r="R893" s="210"/>
      <c r="S893" s="210"/>
      <c r="T893" s="210"/>
      <c r="U893" s="210"/>
      <c r="V893" s="210"/>
      <c r="W893" s="210"/>
      <c r="X893" s="210"/>
      <c r="Y893" s="210"/>
      <c r="Z893" s="210"/>
    </row>
    <row r="894" ht="12.75" customHeight="1">
      <c r="A894" s="625"/>
      <c r="B894" s="625"/>
      <c r="C894" s="625"/>
      <c r="D894" s="627"/>
      <c r="E894" s="210"/>
      <c r="F894" s="210"/>
      <c r="G894" s="210"/>
      <c r="H894" s="210"/>
      <c r="I894" s="627"/>
      <c r="J894" s="210"/>
      <c r="K894" s="210"/>
      <c r="L894" s="210"/>
      <c r="M894" s="628"/>
      <c r="N894" s="210"/>
      <c r="O894" s="210"/>
      <c r="P894" s="210"/>
      <c r="Q894" s="210"/>
      <c r="R894" s="210"/>
      <c r="S894" s="210"/>
      <c r="T894" s="210"/>
      <c r="U894" s="210"/>
      <c r="V894" s="210"/>
      <c r="W894" s="210"/>
      <c r="X894" s="210"/>
      <c r="Y894" s="210"/>
      <c r="Z894" s="210"/>
    </row>
    <row r="895" ht="12.75" customHeight="1">
      <c r="A895" s="625"/>
      <c r="B895" s="625"/>
      <c r="C895" s="625"/>
      <c r="D895" s="627"/>
      <c r="E895" s="210"/>
      <c r="F895" s="210"/>
      <c r="G895" s="210"/>
      <c r="H895" s="210"/>
      <c r="I895" s="627"/>
      <c r="J895" s="210"/>
      <c r="K895" s="210"/>
      <c r="L895" s="210"/>
      <c r="M895" s="628"/>
      <c r="N895" s="210"/>
      <c r="O895" s="210"/>
      <c r="P895" s="210"/>
      <c r="Q895" s="210"/>
      <c r="R895" s="210"/>
      <c r="S895" s="210"/>
      <c r="T895" s="210"/>
      <c r="U895" s="210"/>
      <c r="V895" s="210"/>
      <c r="W895" s="210"/>
      <c r="X895" s="210"/>
      <c r="Y895" s="210"/>
      <c r="Z895" s="210"/>
    </row>
    <row r="896" ht="12.75" customHeight="1">
      <c r="A896" s="625"/>
      <c r="B896" s="625"/>
      <c r="C896" s="625"/>
      <c r="D896" s="627"/>
      <c r="E896" s="210"/>
      <c r="F896" s="210"/>
      <c r="G896" s="210"/>
      <c r="H896" s="210"/>
      <c r="I896" s="627"/>
      <c r="J896" s="210"/>
      <c r="K896" s="210"/>
      <c r="L896" s="210"/>
      <c r="M896" s="628"/>
      <c r="N896" s="210"/>
      <c r="O896" s="210"/>
      <c r="P896" s="210"/>
      <c r="Q896" s="210"/>
      <c r="R896" s="210"/>
      <c r="S896" s="210"/>
      <c r="T896" s="210"/>
      <c r="U896" s="210"/>
      <c r="V896" s="210"/>
      <c r="W896" s="210"/>
      <c r="X896" s="210"/>
      <c r="Y896" s="210"/>
      <c r="Z896" s="210"/>
    </row>
    <row r="897" ht="12.75" customHeight="1">
      <c r="A897" s="625"/>
      <c r="B897" s="625"/>
      <c r="C897" s="625"/>
      <c r="D897" s="627"/>
      <c r="E897" s="210"/>
      <c r="F897" s="210"/>
      <c r="G897" s="210"/>
      <c r="H897" s="210"/>
      <c r="I897" s="627"/>
      <c r="J897" s="210"/>
      <c r="K897" s="210"/>
      <c r="L897" s="210"/>
      <c r="M897" s="628"/>
      <c r="N897" s="210"/>
      <c r="O897" s="210"/>
      <c r="P897" s="210"/>
      <c r="Q897" s="210"/>
      <c r="R897" s="210"/>
      <c r="S897" s="210"/>
      <c r="T897" s="210"/>
      <c r="U897" s="210"/>
      <c r="V897" s="210"/>
      <c r="W897" s="210"/>
      <c r="X897" s="210"/>
      <c r="Y897" s="210"/>
      <c r="Z897" s="210"/>
    </row>
    <row r="898" ht="12.75" customHeight="1">
      <c r="A898" s="625"/>
      <c r="B898" s="625"/>
      <c r="C898" s="625"/>
      <c r="D898" s="627"/>
      <c r="E898" s="210"/>
      <c r="F898" s="210"/>
      <c r="G898" s="210"/>
      <c r="H898" s="210"/>
      <c r="I898" s="627"/>
      <c r="J898" s="210"/>
      <c r="K898" s="210"/>
      <c r="L898" s="210"/>
      <c r="M898" s="628"/>
      <c r="N898" s="210"/>
      <c r="O898" s="210"/>
      <c r="P898" s="210"/>
      <c r="Q898" s="210"/>
      <c r="R898" s="210"/>
      <c r="S898" s="210"/>
      <c r="T898" s="210"/>
      <c r="U898" s="210"/>
      <c r="V898" s="210"/>
      <c r="W898" s="210"/>
      <c r="X898" s="210"/>
      <c r="Y898" s="210"/>
      <c r="Z898" s="210"/>
    </row>
    <row r="899" ht="12.75" customHeight="1">
      <c r="A899" s="625"/>
      <c r="B899" s="625"/>
      <c r="C899" s="625"/>
      <c r="D899" s="627"/>
      <c r="E899" s="210"/>
      <c r="F899" s="210"/>
      <c r="G899" s="210"/>
      <c r="H899" s="210"/>
      <c r="I899" s="627"/>
      <c r="J899" s="210"/>
      <c r="K899" s="210"/>
      <c r="L899" s="210"/>
      <c r="M899" s="628"/>
      <c r="N899" s="210"/>
      <c r="O899" s="210"/>
      <c r="P899" s="210"/>
      <c r="Q899" s="210"/>
      <c r="R899" s="210"/>
      <c r="S899" s="210"/>
      <c r="T899" s="210"/>
      <c r="U899" s="210"/>
      <c r="V899" s="210"/>
      <c r="W899" s="210"/>
      <c r="X899" s="210"/>
      <c r="Y899" s="210"/>
      <c r="Z899" s="210"/>
    </row>
    <row r="900" ht="12.75" customHeight="1">
      <c r="A900" s="625"/>
      <c r="B900" s="625"/>
      <c r="C900" s="625"/>
      <c r="D900" s="627"/>
      <c r="E900" s="210"/>
      <c r="F900" s="210"/>
      <c r="G900" s="210"/>
      <c r="H900" s="210"/>
      <c r="I900" s="627"/>
      <c r="J900" s="210"/>
      <c r="K900" s="210"/>
      <c r="L900" s="210"/>
      <c r="M900" s="628"/>
      <c r="N900" s="210"/>
      <c r="O900" s="210"/>
      <c r="P900" s="210"/>
      <c r="Q900" s="210"/>
      <c r="R900" s="210"/>
      <c r="S900" s="210"/>
      <c r="T900" s="210"/>
      <c r="U900" s="210"/>
      <c r="V900" s="210"/>
      <c r="W900" s="210"/>
      <c r="X900" s="210"/>
      <c r="Y900" s="210"/>
      <c r="Z900" s="210"/>
    </row>
    <row r="901" ht="12.75" customHeight="1">
      <c r="A901" s="625"/>
      <c r="B901" s="625"/>
      <c r="C901" s="625"/>
      <c r="D901" s="627"/>
      <c r="E901" s="210"/>
      <c r="F901" s="210"/>
      <c r="G901" s="210"/>
      <c r="H901" s="210"/>
      <c r="I901" s="627"/>
      <c r="J901" s="210"/>
      <c r="K901" s="210"/>
      <c r="L901" s="210"/>
      <c r="M901" s="628"/>
      <c r="N901" s="210"/>
      <c r="O901" s="210"/>
      <c r="P901" s="210"/>
      <c r="Q901" s="210"/>
      <c r="R901" s="210"/>
      <c r="S901" s="210"/>
      <c r="T901" s="210"/>
      <c r="U901" s="210"/>
      <c r="V901" s="210"/>
      <c r="W901" s="210"/>
      <c r="X901" s="210"/>
      <c r="Y901" s="210"/>
      <c r="Z901" s="210"/>
    </row>
    <row r="902" ht="12.75" customHeight="1">
      <c r="A902" s="625"/>
      <c r="B902" s="625"/>
      <c r="C902" s="625"/>
      <c r="D902" s="627"/>
      <c r="E902" s="210"/>
      <c r="F902" s="210"/>
      <c r="G902" s="210"/>
      <c r="H902" s="210"/>
      <c r="I902" s="627"/>
      <c r="J902" s="210"/>
      <c r="K902" s="210"/>
      <c r="L902" s="210"/>
      <c r="M902" s="628"/>
      <c r="N902" s="210"/>
      <c r="O902" s="210"/>
      <c r="P902" s="210"/>
      <c r="Q902" s="210"/>
      <c r="R902" s="210"/>
      <c r="S902" s="210"/>
      <c r="T902" s="210"/>
      <c r="U902" s="210"/>
      <c r="V902" s="210"/>
      <c r="W902" s="210"/>
      <c r="X902" s="210"/>
      <c r="Y902" s="210"/>
      <c r="Z902" s="210"/>
    </row>
    <row r="903" ht="12.75" customHeight="1">
      <c r="A903" s="625"/>
      <c r="B903" s="625"/>
      <c r="C903" s="625"/>
      <c r="D903" s="627"/>
      <c r="E903" s="210"/>
      <c r="F903" s="210"/>
      <c r="G903" s="210"/>
      <c r="H903" s="210"/>
      <c r="I903" s="627"/>
      <c r="J903" s="210"/>
      <c r="K903" s="210"/>
      <c r="L903" s="210"/>
      <c r="M903" s="628"/>
      <c r="N903" s="210"/>
      <c r="O903" s="210"/>
      <c r="P903" s="210"/>
      <c r="Q903" s="210"/>
      <c r="R903" s="210"/>
      <c r="S903" s="210"/>
      <c r="T903" s="210"/>
      <c r="U903" s="210"/>
      <c r="V903" s="210"/>
      <c r="W903" s="210"/>
      <c r="X903" s="210"/>
      <c r="Y903" s="210"/>
      <c r="Z903" s="210"/>
    </row>
    <row r="904" ht="12.75" customHeight="1">
      <c r="A904" s="625"/>
      <c r="B904" s="625"/>
      <c r="C904" s="625"/>
      <c r="D904" s="627"/>
      <c r="E904" s="210"/>
      <c r="F904" s="210"/>
      <c r="G904" s="210"/>
      <c r="H904" s="210"/>
      <c r="I904" s="627"/>
      <c r="J904" s="210"/>
      <c r="K904" s="210"/>
      <c r="L904" s="210"/>
      <c r="M904" s="628"/>
      <c r="N904" s="210"/>
      <c r="O904" s="210"/>
      <c r="P904" s="210"/>
      <c r="Q904" s="210"/>
      <c r="R904" s="210"/>
      <c r="S904" s="210"/>
      <c r="T904" s="210"/>
      <c r="U904" s="210"/>
      <c r="V904" s="210"/>
      <c r="W904" s="210"/>
      <c r="X904" s="210"/>
      <c r="Y904" s="210"/>
      <c r="Z904" s="210"/>
    </row>
    <row r="905" ht="12.75" customHeight="1">
      <c r="A905" s="625"/>
      <c r="B905" s="625"/>
      <c r="C905" s="625"/>
      <c r="D905" s="627"/>
      <c r="E905" s="210"/>
      <c r="F905" s="210"/>
      <c r="G905" s="210"/>
      <c r="H905" s="210"/>
      <c r="I905" s="627"/>
      <c r="J905" s="210"/>
      <c r="K905" s="210"/>
      <c r="L905" s="210"/>
      <c r="M905" s="628"/>
      <c r="N905" s="210"/>
      <c r="O905" s="210"/>
      <c r="P905" s="210"/>
      <c r="Q905" s="210"/>
      <c r="R905" s="210"/>
      <c r="S905" s="210"/>
      <c r="T905" s="210"/>
      <c r="U905" s="210"/>
      <c r="V905" s="210"/>
      <c r="W905" s="210"/>
      <c r="X905" s="210"/>
      <c r="Y905" s="210"/>
      <c r="Z905" s="210"/>
    </row>
    <row r="906" ht="12.75" customHeight="1">
      <c r="A906" s="625"/>
      <c r="B906" s="625"/>
      <c r="C906" s="625"/>
      <c r="D906" s="627"/>
      <c r="E906" s="210"/>
      <c r="F906" s="210"/>
      <c r="G906" s="210"/>
      <c r="H906" s="210"/>
      <c r="I906" s="627"/>
      <c r="J906" s="210"/>
      <c r="K906" s="210"/>
      <c r="L906" s="210"/>
      <c r="M906" s="628"/>
      <c r="N906" s="210"/>
      <c r="O906" s="210"/>
      <c r="P906" s="210"/>
      <c r="Q906" s="210"/>
      <c r="R906" s="210"/>
      <c r="S906" s="210"/>
      <c r="T906" s="210"/>
      <c r="U906" s="210"/>
      <c r="V906" s="210"/>
      <c r="W906" s="210"/>
      <c r="X906" s="210"/>
      <c r="Y906" s="210"/>
      <c r="Z906" s="210"/>
    </row>
    <row r="907" ht="12.75" customHeight="1">
      <c r="A907" s="625"/>
      <c r="B907" s="625"/>
      <c r="C907" s="625"/>
      <c r="D907" s="627"/>
      <c r="E907" s="210"/>
      <c r="F907" s="210"/>
      <c r="G907" s="210"/>
      <c r="H907" s="210"/>
      <c r="I907" s="627"/>
      <c r="J907" s="210"/>
      <c r="K907" s="210"/>
      <c r="L907" s="210"/>
      <c r="M907" s="628"/>
      <c r="N907" s="210"/>
      <c r="O907" s="210"/>
      <c r="P907" s="210"/>
      <c r="Q907" s="210"/>
      <c r="R907" s="210"/>
      <c r="S907" s="210"/>
      <c r="T907" s="210"/>
      <c r="U907" s="210"/>
      <c r="V907" s="210"/>
      <c r="W907" s="210"/>
      <c r="X907" s="210"/>
      <c r="Y907" s="210"/>
      <c r="Z907" s="210"/>
    </row>
    <row r="908" ht="12.75" customHeight="1">
      <c r="A908" s="625"/>
      <c r="B908" s="625"/>
      <c r="C908" s="625"/>
      <c r="D908" s="627"/>
      <c r="E908" s="210"/>
      <c r="F908" s="210"/>
      <c r="G908" s="210"/>
      <c r="H908" s="210"/>
      <c r="I908" s="627"/>
      <c r="J908" s="210"/>
      <c r="K908" s="210"/>
      <c r="L908" s="210"/>
      <c r="M908" s="628"/>
      <c r="N908" s="210"/>
      <c r="O908" s="210"/>
      <c r="P908" s="210"/>
      <c r="Q908" s="210"/>
      <c r="R908" s="210"/>
      <c r="S908" s="210"/>
      <c r="T908" s="210"/>
      <c r="U908" s="210"/>
      <c r="V908" s="210"/>
      <c r="W908" s="210"/>
      <c r="X908" s="210"/>
      <c r="Y908" s="210"/>
      <c r="Z908" s="210"/>
    </row>
    <row r="909" ht="12.75" customHeight="1">
      <c r="A909" s="625"/>
      <c r="B909" s="625"/>
      <c r="C909" s="625"/>
      <c r="D909" s="627"/>
      <c r="E909" s="210"/>
      <c r="F909" s="210"/>
      <c r="G909" s="210"/>
      <c r="H909" s="210"/>
      <c r="I909" s="627"/>
      <c r="J909" s="210"/>
      <c r="K909" s="210"/>
      <c r="L909" s="210"/>
      <c r="M909" s="628"/>
      <c r="N909" s="210"/>
      <c r="O909" s="210"/>
      <c r="P909" s="210"/>
      <c r="Q909" s="210"/>
      <c r="R909" s="210"/>
      <c r="S909" s="210"/>
      <c r="T909" s="210"/>
      <c r="U909" s="210"/>
      <c r="V909" s="210"/>
      <c r="W909" s="210"/>
      <c r="X909" s="210"/>
      <c r="Y909" s="210"/>
      <c r="Z909" s="210"/>
    </row>
    <row r="910" ht="12.75" customHeight="1">
      <c r="A910" s="625"/>
      <c r="B910" s="625"/>
      <c r="C910" s="625"/>
      <c r="D910" s="627"/>
      <c r="E910" s="210"/>
      <c r="F910" s="210"/>
      <c r="G910" s="210"/>
      <c r="H910" s="210"/>
      <c r="I910" s="627"/>
      <c r="J910" s="210"/>
      <c r="K910" s="210"/>
      <c r="L910" s="210"/>
      <c r="M910" s="628"/>
      <c r="N910" s="210"/>
      <c r="O910" s="210"/>
      <c r="P910" s="210"/>
      <c r="Q910" s="210"/>
      <c r="R910" s="210"/>
      <c r="S910" s="210"/>
      <c r="T910" s="210"/>
      <c r="U910" s="210"/>
      <c r="V910" s="210"/>
      <c r="W910" s="210"/>
      <c r="X910" s="210"/>
      <c r="Y910" s="210"/>
      <c r="Z910" s="210"/>
    </row>
    <row r="911" ht="12.75" customHeight="1">
      <c r="A911" s="625"/>
      <c r="B911" s="625"/>
      <c r="C911" s="625"/>
      <c r="D911" s="627"/>
      <c r="E911" s="210"/>
      <c r="F911" s="210"/>
      <c r="G911" s="210"/>
      <c r="H911" s="210"/>
      <c r="I911" s="627"/>
      <c r="J911" s="210"/>
      <c r="K911" s="210"/>
      <c r="L911" s="210"/>
      <c r="M911" s="628"/>
      <c r="N911" s="210"/>
      <c r="O911" s="210"/>
      <c r="P911" s="210"/>
      <c r="Q911" s="210"/>
      <c r="R911" s="210"/>
      <c r="S911" s="210"/>
      <c r="T911" s="210"/>
      <c r="U911" s="210"/>
      <c r="V911" s="210"/>
      <c r="W911" s="210"/>
      <c r="X911" s="210"/>
      <c r="Y911" s="210"/>
      <c r="Z911" s="210"/>
    </row>
    <row r="912" ht="12.75" customHeight="1">
      <c r="A912" s="625"/>
      <c r="B912" s="625"/>
      <c r="C912" s="625"/>
      <c r="D912" s="627"/>
      <c r="E912" s="210"/>
      <c r="F912" s="210"/>
      <c r="G912" s="210"/>
      <c r="H912" s="210"/>
      <c r="I912" s="627"/>
      <c r="J912" s="210"/>
      <c r="K912" s="210"/>
      <c r="L912" s="210"/>
      <c r="M912" s="628"/>
      <c r="N912" s="210"/>
      <c r="O912" s="210"/>
      <c r="P912" s="210"/>
      <c r="Q912" s="210"/>
      <c r="R912" s="210"/>
      <c r="S912" s="210"/>
      <c r="T912" s="210"/>
      <c r="U912" s="210"/>
      <c r="V912" s="210"/>
      <c r="W912" s="210"/>
      <c r="X912" s="210"/>
      <c r="Y912" s="210"/>
      <c r="Z912" s="210"/>
    </row>
    <row r="913" ht="12.75" customHeight="1">
      <c r="A913" s="625"/>
      <c r="B913" s="625"/>
      <c r="C913" s="625"/>
      <c r="D913" s="627"/>
      <c r="E913" s="210"/>
      <c r="F913" s="210"/>
      <c r="G913" s="210"/>
      <c r="H913" s="210"/>
      <c r="I913" s="627"/>
      <c r="J913" s="210"/>
      <c r="K913" s="210"/>
      <c r="L913" s="210"/>
      <c r="M913" s="628"/>
      <c r="N913" s="210"/>
      <c r="O913" s="210"/>
      <c r="P913" s="210"/>
      <c r="Q913" s="210"/>
      <c r="R913" s="210"/>
      <c r="S913" s="210"/>
      <c r="T913" s="210"/>
      <c r="U913" s="210"/>
      <c r="V913" s="210"/>
      <c r="W913" s="210"/>
      <c r="X913" s="210"/>
      <c r="Y913" s="210"/>
      <c r="Z913" s="210"/>
    </row>
    <row r="914" ht="12.75" customHeight="1">
      <c r="A914" s="625"/>
      <c r="B914" s="625"/>
      <c r="C914" s="625"/>
      <c r="D914" s="627"/>
      <c r="E914" s="210"/>
      <c r="F914" s="210"/>
      <c r="G914" s="210"/>
      <c r="H914" s="210"/>
      <c r="I914" s="627"/>
      <c r="J914" s="210"/>
      <c r="K914" s="210"/>
      <c r="L914" s="210"/>
      <c r="M914" s="628"/>
      <c r="N914" s="210"/>
      <c r="O914" s="210"/>
      <c r="P914" s="210"/>
      <c r="Q914" s="210"/>
      <c r="R914" s="210"/>
      <c r="S914" s="210"/>
      <c r="T914" s="210"/>
      <c r="U914" s="210"/>
      <c r="V914" s="210"/>
      <c r="W914" s="210"/>
      <c r="X914" s="210"/>
      <c r="Y914" s="210"/>
      <c r="Z914" s="210"/>
    </row>
    <row r="915" ht="12.75" customHeight="1">
      <c r="A915" s="625"/>
      <c r="B915" s="625"/>
      <c r="C915" s="625"/>
      <c r="D915" s="627"/>
      <c r="E915" s="210"/>
      <c r="F915" s="210"/>
      <c r="G915" s="210"/>
      <c r="H915" s="210"/>
      <c r="I915" s="627"/>
      <c r="J915" s="210"/>
      <c r="K915" s="210"/>
      <c r="L915" s="210"/>
      <c r="M915" s="628"/>
      <c r="N915" s="210"/>
      <c r="O915" s="210"/>
      <c r="P915" s="210"/>
      <c r="Q915" s="210"/>
      <c r="R915" s="210"/>
      <c r="S915" s="210"/>
      <c r="T915" s="210"/>
      <c r="U915" s="210"/>
      <c r="V915" s="210"/>
      <c r="W915" s="210"/>
      <c r="X915" s="210"/>
      <c r="Y915" s="210"/>
      <c r="Z915" s="210"/>
    </row>
    <row r="916" ht="12.75" customHeight="1">
      <c r="A916" s="625"/>
      <c r="B916" s="625"/>
      <c r="C916" s="625"/>
      <c r="D916" s="627"/>
      <c r="E916" s="210"/>
      <c r="F916" s="210"/>
      <c r="G916" s="210"/>
      <c r="H916" s="210"/>
      <c r="I916" s="627"/>
      <c r="J916" s="210"/>
      <c r="K916" s="210"/>
      <c r="L916" s="210"/>
      <c r="M916" s="628"/>
      <c r="N916" s="210"/>
      <c r="O916" s="210"/>
      <c r="P916" s="210"/>
      <c r="Q916" s="210"/>
      <c r="R916" s="210"/>
      <c r="S916" s="210"/>
      <c r="T916" s="210"/>
      <c r="U916" s="210"/>
      <c r="V916" s="210"/>
      <c r="W916" s="210"/>
      <c r="X916" s="210"/>
      <c r="Y916" s="210"/>
      <c r="Z916" s="210"/>
    </row>
    <row r="917" ht="12.75" customHeight="1">
      <c r="A917" s="625"/>
      <c r="B917" s="625"/>
      <c r="C917" s="625"/>
      <c r="D917" s="627"/>
      <c r="E917" s="210"/>
      <c r="F917" s="210"/>
      <c r="G917" s="210"/>
      <c r="H917" s="210"/>
      <c r="I917" s="627"/>
      <c r="J917" s="210"/>
      <c r="K917" s="210"/>
      <c r="L917" s="210"/>
      <c r="M917" s="628"/>
      <c r="N917" s="210"/>
      <c r="O917" s="210"/>
      <c r="P917" s="210"/>
      <c r="Q917" s="210"/>
      <c r="R917" s="210"/>
      <c r="S917" s="210"/>
      <c r="T917" s="210"/>
      <c r="U917" s="210"/>
      <c r="V917" s="210"/>
      <c r="W917" s="210"/>
      <c r="X917" s="210"/>
      <c r="Y917" s="210"/>
      <c r="Z917" s="210"/>
    </row>
    <row r="918" ht="12.75" customHeight="1">
      <c r="A918" s="625"/>
      <c r="B918" s="625"/>
      <c r="C918" s="625"/>
      <c r="D918" s="627"/>
      <c r="E918" s="210"/>
      <c r="F918" s="210"/>
      <c r="G918" s="210"/>
      <c r="H918" s="210"/>
      <c r="I918" s="627"/>
      <c r="J918" s="210"/>
      <c r="K918" s="210"/>
      <c r="L918" s="210"/>
      <c r="M918" s="628"/>
      <c r="N918" s="210"/>
      <c r="O918" s="210"/>
      <c r="P918" s="210"/>
      <c r="Q918" s="210"/>
      <c r="R918" s="210"/>
      <c r="S918" s="210"/>
      <c r="T918" s="210"/>
      <c r="U918" s="210"/>
      <c r="V918" s="210"/>
      <c r="W918" s="210"/>
      <c r="X918" s="210"/>
      <c r="Y918" s="210"/>
      <c r="Z918" s="210"/>
    </row>
    <row r="919" ht="12.75" customHeight="1">
      <c r="A919" s="625"/>
      <c r="B919" s="625"/>
      <c r="C919" s="625"/>
      <c r="D919" s="627"/>
      <c r="E919" s="210"/>
      <c r="F919" s="210"/>
      <c r="G919" s="210"/>
      <c r="H919" s="210"/>
      <c r="I919" s="627"/>
      <c r="J919" s="210"/>
      <c r="K919" s="210"/>
      <c r="L919" s="210"/>
      <c r="M919" s="628"/>
      <c r="N919" s="210"/>
      <c r="O919" s="210"/>
      <c r="P919" s="210"/>
      <c r="Q919" s="210"/>
      <c r="R919" s="210"/>
      <c r="S919" s="210"/>
      <c r="T919" s="210"/>
      <c r="U919" s="210"/>
      <c r="V919" s="210"/>
      <c r="W919" s="210"/>
      <c r="X919" s="210"/>
      <c r="Y919" s="210"/>
      <c r="Z919" s="210"/>
    </row>
    <row r="920" ht="12.75" customHeight="1">
      <c r="A920" s="625"/>
      <c r="B920" s="625"/>
      <c r="C920" s="625"/>
      <c r="D920" s="627"/>
      <c r="E920" s="210"/>
      <c r="F920" s="210"/>
      <c r="G920" s="210"/>
      <c r="H920" s="210"/>
      <c r="I920" s="627"/>
      <c r="J920" s="210"/>
      <c r="K920" s="210"/>
      <c r="L920" s="210"/>
      <c r="M920" s="628"/>
      <c r="N920" s="210"/>
      <c r="O920" s="210"/>
      <c r="P920" s="210"/>
      <c r="Q920" s="210"/>
      <c r="R920" s="210"/>
      <c r="S920" s="210"/>
      <c r="T920" s="210"/>
      <c r="U920" s="210"/>
      <c r="V920" s="210"/>
      <c r="W920" s="210"/>
      <c r="X920" s="210"/>
      <c r="Y920" s="210"/>
      <c r="Z920" s="210"/>
    </row>
    <row r="921" ht="12.75" customHeight="1">
      <c r="A921" s="625"/>
      <c r="B921" s="625"/>
      <c r="C921" s="625"/>
      <c r="D921" s="627"/>
      <c r="E921" s="210"/>
      <c r="F921" s="210"/>
      <c r="G921" s="210"/>
      <c r="H921" s="210"/>
      <c r="I921" s="627"/>
      <c r="J921" s="210"/>
      <c r="K921" s="210"/>
      <c r="L921" s="210"/>
      <c r="M921" s="628"/>
      <c r="N921" s="210"/>
      <c r="O921" s="210"/>
      <c r="P921" s="210"/>
      <c r="Q921" s="210"/>
      <c r="R921" s="210"/>
      <c r="S921" s="210"/>
      <c r="T921" s="210"/>
      <c r="U921" s="210"/>
      <c r="V921" s="210"/>
      <c r="W921" s="210"/>
      <c r="X921" s="210"/>
      <c r="Y921" s="210"/>
      <c r="Z921" s="210"/>
    </row>
    <row r="922" ht="12.75" customHeight="1">
      <c r="A922" s="625"/>
      <c r="B922" s="625"/>
      <c r="C922" s="625"/>
      <c r="D922" s="627"/>
      <c r="E922" s="210"/>
      <c r="F922" s="210"/>
      <c r="G922" s="210"/>
      <c r="H922" s="210"/>
      <c r="I922" s="627"/>
      <c r="J922" s="210"/>
      <c r="K922" s="210"/>
      <c r="L922" s="210"/>
      <c r="M922" s="628"/>
      <c r="N922" s="210"/>
      <c r="O922" s="210"/>
      <c r="P922" s="210"/>
      <c r="Q922" s="210"/>
      <c r="R922" s="210"/>
      <c r="S922" s="210"/>
      <c r="T922" s="210"/>
      <c r="U922" s="210"/>
      <c r="V922" s="210"/>
      <c r="W922" s="210"/>
      <c r="X922" s="210"/>
      <c r="Y922" s="210"/>
      <c r="Z922" s="210"/>
    </row>
    <row r="923" ht="12.75" customHeight="1">
      <c r="A923" s="625"/>
      <c r="B923" s="625"/>
      <c r="C923" s="625"/>
      <c r="D923" s="627"/>
      <c r="E923" s="210"/>
      <c r="F923" s="210"/>
      <c r="G923" s="210"/>
      <c r="H923" s="210"/>
      <c r="I923" s="627"/>
      <c r="J923" s="210"/>
      <c r="K923" s="210"/>
      <c r="L923" s="210"/>
      <c r="M923" s="628"/>
      <c r="N923" s="210"/>
      <c r="O923" s="210"/>
      <c r="P923" s="210"/>
      <c r="Q923" s="210"/>
      <c r="R923" s="210"/>
      <c r="S923" s="210"/>
      <c r="T923" s="210"/>
      <c r="U923" s="210"/>
      <c r="V923" s="210"/>
      <c r="W923" s="210"/>
      <c r="X923" s="210"/>
      <c r="Y923" s="210"/>
      <c r="Z923" s="210"/>
    </row>
    <row r="924" ht="12.75" customHeight="1">
      <c r="A924" s="625"/>
      <c r="B924" s="625"/>
      <c r="C924" s="625"/>
      <c r="D924" s="627"/>
      <c r="E924" s="210"/>
      <c r="F924" s="210"/>
      <c r="G924" s="210"/>
      <c r="H924" s="210"/>
      <c r="I924" s="627"/>
      <c r="J924" s="210"/>
      <c r="K924" s="210"/>
      <c r="L924" s="210"/>
      <c r="M924" s="628"/>
      <c r="N924" s="210"/>
      <c r="O924" s="210"/>
      <c r="P924" s="210"/>
      <c r="Q924" s="210"/>
      <c r="R924" s="210"/>
      <c r="S924" s="210"/>
      <c r="T924" s="210"/>
      <c r="U924" s="210"/>
      <c r="V924" s="210"/>
      <c r="W924" s="210"/>
      <c r="X924" s="210"/>
      <c r="Y924" s="210"/>
      <c r="Z924" s="210"/>
    </row>
    <row r="925" ht="12.75" customHeight="1">
      <c r="A925" s="625"/>
      <c r="B925" s="625"/>
      <c r="C925" s="625"/>
      <c r="D925" s="627"/>
      <c r="E925" s="210"/>
      <c r="F925" s="210"/>
      <c r="G925" s="210"/>
      <c r="H925" s="210"/>
      <c r="I925" s="627"/>
      <c r="J925" s="210"/>
      <c r="K925" s="210"/>
      <c r="L925" s="210"/>
      <c r="M925" s="628"/>
      <c r="N925" s="210"/>
      <c r="O925" s="210"/>
      <c r="P925" s="210"/>
      <c r="Q925" s="210"/>
      <c r="R925" s="210"/>
      <c r="S925" s="210"/>
      <c r="T925" s="210"/>
      <c r="U925" s="210"/>
      <c r="V925" s="210"/>
      <c r="W925" s="210"/>
      <c r="X925" s="210"/>
      <c r="Y925" s="210"/>
      <c r="Z925" s="210"/>
    </row>
    <row r="926" ht="12.75" customHeight="1">
      <c r="A926" s="625"/>
      <c r="B926" s="625"/>
      <c r="C926" s="625"/>
      <c r="D926" s="627"/>
      <c r="E926" s="210"/>
      <c r="F926" s="210"/>
      <c r="G926" s="210"/>
      <c r="H926" s="210"/>
      <c r="I926" s="627"/>
      <c r="J926" s="210"/>
      <c r="K926" s="210"/>
      <c r="L926" s="210"/>
      <c r="M926" s="628"/>
      <c r="N926" s="210"/>
      <c r="O926" s="210"/>
      <c r="P926" s="210"/>
      <c r="Q926" s="210"/>
      <c r="R926" s="210"/>
      <c r="S926" s="210"/>
      <c r="T926" s="210"/>
      <c r="U926" s="210"/>
      <c r="V926" s="210"/>
      <c r="W926" s="210"/>
      <c r="X926" s="210"/>
      <c r="Y926" s="210"/>
      <c r="Z926" s="210"/>
    </row>
    <row r="927" ht="12.75" customHeight="1">
      <c r="A927" s="625"/>
      <c r="B927" s="625"/>
      <c r="C927" s="625"/>
      <c r="D927" s="627"/>
      <c r="E927" s="210"/>
      <c r="F927" s="210"/>
      <c r="G927" s="210"/>
      <c r="H927" s="210"/>
      <c r="I927" s="627"/>
      <c r="J927" s="210"/>
      <c r="K927" s="210"/>
      <c r="L927" s="210"/>
      <c r="M927" s="628"/>
      <c r="N927" s="210"/>
      <c r="O927" s="210"/>
      <c r="P927" s="210"/>
      <c r="Q927" s="210"/>
      <c r="R927" s="210"/>
      <c r="S927" s="210"/>
      <c r="T927" s="210"/>
      <c r="U927" s="210"/>
      <c r="V927" s="210"/>
      <c r="W927" s="210"/>
      <c r="X927" s="210"/>
      <c r="Y927" s="210"/>
      <c r="Z927" s="210"/>
    </row>
    <row r="928" ht="12.75" customHeight="1">
      <c r="A928" s="625"/>
      <c r="B928" s="625"/>
      <c r="C928" s="625"/>
      <c r="D928" s="627"/>
      <c r="E928" s="210"/>
      <c r="F928" s="210"/>
      <c r="G928" s="210"/>
      <c r="H928" s="210"/>
      <c r="I928" s="627"/>
      <c r="J928" s="210"/>
      <c r="K928" s="210"/>
      <c r="L928" s="210"/>
      <c r="M928" s="628"/>
      <c r="N928" s="210"/>
      <c r="O928" s="210"/>
      <c r="P928" s="210"/>
      <c r="Q928" s="210"/>
      <c r="R928" s="210"/>
      <c r="S928" s="210"/>
      <c r="T928" s="210"/>
      <c r="U928" s="210"/>
      <c r="V928" s="210"/>
      <c r="W928" s="210"/>
      <c r="X928" s="210"/>
      <c r="Y928" s="210"/>
      <c r="Z928" s="210"/>
    </row>
    <row r="929" ht="12.75" customHeight="1">
      <c r="A929" s="625"/>
      <c r="B929" s="625"/>
      <c r="C929" s="625"/>
      <c r="D929" s="627"/>
      <c r="E929" s="210"/>
      <c r="F929" s="210"/>
      <c r="G929" s="210"/>
      <c r="H929" s="210"/>
      <c r="I929" s="627"/>
      <c r="J929" s="210"/>
      <c r="K929" s="210"/>
      <c r="L929" s="210"/>
      <c r="M929" s="628"/>
      <c r="N929" s="210"/>
      <c r="O929" s="210"/>
      <c r="P929" s="210"/>
      <c r="Q929" s="210"/>
      <c r="R929" s="210"/>
      <c r="S929" s="210"/>
      <c r="T929" s="210"/>
      <c r="U929" s="210"/>
      <c r="V929" s="210"/>
      <c r="W929" s="210"/>
      <c r="X929" s="210"/>
      <c r="Y929" s="210"/>
      <c r="Z929" s="210"/>
    </row>
    <row r="930" ht="12.75" customHeight="1">
      <c r="A930" s="625"/>
      <c r="B930" s="625"/>
      <c r="C930" s="625"/>
      <c r="D930" s="627"/>
      <c r="E930" s="210"/>
      <c r="F930" s="210"/>
      <c r="G930" s="210"/>
      <c r="H930" s="210"/>
      <c r="I930" s="627"/>
      <c r="J930" s="210"/>
      <c r="K930" s="210"/>
      <c r="L930" s="210"/>
      <c r="M930" s="628"/>
      <c r="N930" s="210"/>
      <c r="O930" s="210"/>
      <c r="P930" s="210"/>
      <c r="Q930" s="210"/>
      <c r="R930" s="210"/>
      <c r="S930" s="210"/>
      <c r="T930" s="210"/>
      <c r="U930" s="210"/>
      <c r="V930" s="210"/>
      <c r="W930" s="210"/>
      <c r="X930" s="210"/>
      <c r="Y930" s="210"/>
      <c r="Z930" s="210"/>
    </row>
    <row r="931" ht="12.75" customHeight="1">
      <c r="A931" s="625"/>
      <c r="B931" s="625"/>
      <c r="C931" s="625"/>
      <c r="D931" s="627"/>
      <c r="E931" s="210"/>
      <c r="F931" s="210"/>
      <c r="G931" s="210"/>
      <c r="H931" s="210"/>
      <c r="I931" s="627"/>
      <c r="J931" s="210"/>
      <c r="K931" s="210"/>
      <c r="L931" s="210"/>
      <c r="M931" s="628"/>
      <c r="N931" s="210"/>
      <c r="O931" s="210"/>
      <c r="P931" s="210"/>
      <c r="Q931" s="210"/>
      <c r="R931" s="210"/>
      <c r="S931" s="210"/>
      <c r="T931" s="210"/>
      <c r="U931" s="210"/>
      <c r="V931" s="210"/>
      <c r="W931" s="210"/>
      <c r="X931" s="210"/>
      <c r="Y931" s="210"/>
      <c r="Z931" s="210"/>
    </row>
    <row r="932" ht="12.75" customHeight="1">
      <c r="A932" s="625"/>
      <c r="B932" s="625"/>
      <c r="C932" s="625"/>
      <c r="D932" s="627"/>
      <c r="E932" s="210"/>
      <c r="F932" s="210"/>
      <c r="G932" s="210"/>
      <c r="H932" s="210"/>
      <c r="I932" s="627"/>
      <c r="J932" s="210"/>
      <c r="K932" s="210"/>
      <c r="L932" s="210"/>
      <c r="M932" s="628"/>
      <c r="N932" s="210"/>
      <c r="O932" s="210"/>
      <c r="P932" s="210"/>
      <c r="Q932" s="210"/>
      <c r="R932" s="210"/>
      <c r="S932" s="210"/>
      <c r="T932" s="210"/>
      <c r="U932" s="210"/>
      <c r="V932" s="210"/>
      <c r="W932" s="210"/>
      <c r="X932" s="210"/>
      <c r="Y932" s="210"/>
      <c r="Z932" s="210"/>
    </row>
    <row r="933" ht="12.75" customHeight="1">
      <c r="A933" s="625"/>
      <c r="B933" s="625"/>
      <c r="C933" s="625"/>
      <c r="D933" s="627"/>
      <c r="E933" s="210"/>
      <c r="F933" s="210"/>
      <c r="G933" s="210"/>
      <c r="H933" s="210"/>
      <c r="I933" s="627"/>
      <c r="J933" s="210"/>
      <c r="K933" s="210"/>
      <c r="L933" s="210"/>
      <c r="M933" s="628"/>
      <c r="N933" s="210"/>
      <c r="O933" s="210"/>
      <c r="P933" s="210"/>
      <c r="Q933" s="210"/>
      <c r="R933" s="210"/>
      <c r="S933" s="210"/>
      <c r="T933" s="210"/>
      <c r="U933" s="210"/>
      <c r="V933" s="210"/>
      <c r="W933" s="210"/>
      <c r="X933" s="210"/>
      <c r="Y933" s="210"/>
      <c r="Z933" s="210"/>
    </row>
    <row r="934" ht="12.75" customHeight="1">
      <c r="A934" s="625"/>
      <c r="B934" s="625"/>
      <c r="C934" s="625"/>
      <c r="D934" s="627"/>
      <c r="E934" s="210"/>
      <c r="F934" s="210"/>
      <c r="G934" s="210"/>
      <c r="H934" s="210"/>
      <c r="I934" s="627"/>
      <c r="J934" s="210"/>
      <c r="K934" s="210"/>
      <c r="L934" s="210"/>
      <c r="M934" s="628"/>
      <c r="N934" s="210"/>
      <c r="O934" s="210"/>
      <c r="P934" s="210"/>
      <c r="Q934" s="210"/>
      <c r="R934" s="210"/>
      <c r="S934" s="210"/>
      <c r="T934" s="210"/>
      <c r="U934" s="210"/>
      <c r="V934" s="210"/>
      <c r="W934" s="210"/>
      <c r="X934" s="210"/>
      <c r="Y934" s="210"/>
      <c r="Z934" s="210"/>
    </row>
    <row r="935" ht="12.75" customHeight="1">
      <c r="A935" s="625"/>
      <c r="B935" s="625"/>
      <c r="C935" s="625"/>
      <c r="D935" s="627"/>
      <c r="E935" s="210"/>
      <c r="F935" s="210"/>
      <c r="G935" s="210"/>
      <c r="H935" s="210"/>
      <c r="I935" s="627"/>
      <c r="J935" s="210"/>
      <c r="K935" s="210"/>
      <c r="L935" s="210"/>
      <c r="M935" s="628"/>
      <c r="N935" s="210"/>
      <c r="O935" s="210"/>
      <c r="P935" s="210"/>
      <c r="Q935" s="210"/>
      <c r="R935" s="210"/>
      <c r="S935" s="210"/>
      <c r="T935" s="210"/>
      <c r="U935" s="210"/>
      <c r="V935" s="210"/>
      <c r="W935" s="210"/>
      <c r="X935" s="210"/>
      <c r="Y935" s="210"/>
      <c r="Z935" s="210"/>
    </row>
    <row r="936" ht="12.75" customHeight="1">
      <c r="A936" s="625"/>
      <c r="B936" s="625"/>
      <c r="C936" s="625"/>
      <c r="D936" s="627"/>
      <c r="E936" s="210"/>
      <c r="F936" s="210"/>
      <c r="G936" s="210"/>
      <c r="H936" s="210"/>
      <c r="I936" s="627"/>
      <c r="J936" s="210"/>
      <c r="K936" s="210"/>
      <c r="L936" s="210"/>
      <c r="M936" s="628"/>
      <c r="N936" s="210"/>
      <c r="O936" s="210"/>
      <c r="P936" s="210"/>
      <c r="Q936" s="210"/>
      <c r="R936" s="210"/>
      <c r="S936" s="210"/>
      <c r="T936" s="210"/>
      <c r="U936" s="210"/>
      <c r="V936" s="210"/>
      <c r="W936" s="210"/>
      <c r="X936" s="210"/>
      <c r="Y936" s="210"/>
      <c r="Z936" s="210"/>
    </row>
    <row r="937" ht="12.75" customHeight="1">
      <c r="A937" s="625"/>
      <c r="B937" s="625"/>
      <c r="C937" s="625"/>
      <c r="D937" s="627"/>
      <c r="E937" s="210"/>
      <c r="F937" s="210"/>
      <c r="G937" s="210"/>
      <c r="H937" s="210"/>
      <c r="I937" s="627"/>
      <c r="J937" s="210"/>
      <c r="K937" s="210"/>
      <c r="L937" s="210"/>
      <c r="M937" s="628"/>
      <c r="N937" s="210"/>
      <c r="O937" s="210"/>
      <c r="P937" s="210"/>
      <c r="Q937" s="210"/>
      <c r="R937" s="210"/>
      <c r="S937" s="210"/>
      <c r="T937" s="210"/>
      <c r="U937" s="210"/>
      <c r="V937" s="210"/>
      <c r="W937" s="210"/>
      <c r="X937" s="210"/>
      <c r="Y937" s="210"/>
      <c r="Z937" s="210"/>
    </row>
    <row r="938" ht="12.75" customHeight="1">
      <c r="A938" s="625"/>
      <c r="B938" s="625"/>
      <c r="C938" s="625"/>
      <c r="D938" s="627"/>
      <c r="E938" s="210"/>
      <c r="F938" s="210"/>
      <c r="G938" s="210"/>
      <c r="H938" s="210"/>
      <c r="I938" s="627"/>
      <c r="J938" s="210"/>
      <c r="K938" s="210"/>
      <c r="L938" s="210"/>
      <c r="M938" s="628"/>
      <c r="N938" s="210"/>
      <c r="O938" s="210"/>
      <c r="P938" s="210"/>
      <c r="Q938" s="210"/>
      <c r="R938" s="210"/>
      <c r="S938" s="210"/>
      <c r="T938" s="210"/>
      <c r="U938" s="210"/>
      <c r="V938" s="210"/>
      <c r="W938" s="210"/>
      <c r="X938" s="210"/>
      <c r="Y938" s="210"/>
      <c r="Z938" s="210"/>
    </row>
    <row r="939" ht="12.75" customHeight="1">
      <c r="A939" s="625"/>
      <c r="B939" s="625"/>
      <c r="C939" s="625"/>
      <c r="D939" s="627"/>
      <c r="E939" s="210"/>
      <c r="F939" s="210"/>
      <c r="G939" s="210"/>
      <c r="H939" s="210"/>
      <c r="I939" s="627"/>
      <c r="J939" s="210"/>
      <c r="K939" s="210"/>
      <c r="L939" s="210"/>
      <c r="M939" s="628"/>
      <c r="N939" s="210"/>
      <c r="O939" s="210"/>
      <c r="P939" s="210"/>
      <c r="Q939" s="210"/>
      <c r="R939" s="210"/>
      <c r="S939" s="210"/>
      <c r="T939" s="210"/>
      <c r="U939" s="210"/>
      <c r="V939" s="210"/>
      <c r="W939" s="210"/>
      <c r="X939" s="210"/>
      <c r="Y939" s="210"/>
      <c r="Z939" s="210"/>
    </row>
    <row r="940" ht="12.75" customHeight="1">
      <c r="A940" s="625"/>
      <c r="B940" s="625"/>
      <c r="C940" s="625"/>
      <c r="D940" s="627"/>
      <c r="E940" s="210"/>
      <c r="F940" s="210"/>
      <c r="G940" s="210"/>
      <c r="H940" s="210"/>
      <c r="I940" s="627"/>
      <c r="J940" s="210"/>
      <c r="K940" s="210"/>
      <c r="L940" s="210"/>
      <c r="M940" s="628"/>
      <c r="N940" s="210"/>
      <c r="O940" s="210"/>
      <c r="P940" s="210"/>
      <c r="Q940" s="210"/>
      <c r="R940" s="210"/>
      <c r="S940" s="210"/>
      <c r="T940" s="210"/>
      <c r="U940" s="210"/>
      <c r="V940" s="210"/>
      <c r="W940" s="210"/>
      <c r="X940" s="210"/>
      <c r="Y940" s="210"/>
      <c r="Z940" s="210"/>
    </row>
    <row r="941" ht="12.75" customHeight="1">
      <c r="A941" s="625"/>
      <c r="B941" s="625"/>
      <c r="C941" s="625"/>
      <c r="D941" s="627"/>
      <c r="E941" s="210"/>
      <c r="F941" s="210"/>
      <c r="G941" s="210"/>
      <c r="H941" s="210"/>
      <c r="I941" s="627"/>
      <c r="J941" s="210"/>
      <c r="K941" s="210"/>
      <c r="L941" s="210"/>
      <c r="M941" s="628"/>
      <c r="N941" s="210"/>
      <c r="O941" s="210"/>
      <c r="P941" s="210"/>
      <c r="Q941" s="210"/>
      <c r="R941" s="210"/>
      <c r="S941" s="210"/>
      <c r="T941" s="210"/>
      <c r="U941" s="210"/>
      <c r="V941" s="210"/>
      <c r="W941" s="210"/>
      <c r="X941" s="210"/>
      <c r="Y941" s="210"/>
      <c r="Z941" s="210"/>
    </row>
    <row r="942" ht="12.75" customHeight="1">
      <c r="A942" s="625"/>
      <c r="B942" s="625"/>
      <c r="C942" s="625"/>
      <c r="D942" s="627"/>
      <c r="E942" s="210"/>
      <c r="F942" s="210"/>
      <c r="G942" s="210"/>
      <c r="H942" s="210"/>
      <c r="I942" s="627"/>
      <c r="J942" s="210"/>
      <c r="K942" s="210"/>
      <c r="L942" s="210"/>
      <c r="M942" s="628"/>
      <c r="N942" s="210"/>
      <c r="O942" s="210"/>
      <c r="P942" s="210"/>
      <c r="Q942" s="210"/>
      <c r="R942" s="210"/>
      <c r="S942" s="210"/>
      <c r="T942" s="210"/>
      <c r="U942" s="210"/>
      <c r="V942" s="210"/>
      <c r="W942" s="210"/>
      <c r="X942" s="210"/>
      <c r="Y942" s="210"/>
      <c r="Z942" s="210"/>
    </row>
    <row r="943" ht="12.75" customHeight="1">
      <c r="A943" s="625"/>
      <c r="B943" s="625"/>
      <c r="C943" s="625"/>
      <c r="D943" s="627"/>
      <c r="E943" s="210"/>
      <c r="F943" s="210"/>
      <c r="G943" s="210"/>
      <c r="H943" s="210"/>
      <c r="I943" s="627"/>
      <c r="J943" s="210"/>
      <c r="K943" s="210"/>
      <c r="L943" s="210"/>
      <c r="M943" s="628"/>
      <c r="N943" s="210"/>
      <c r="O943" s="210"/>
      <c r="P943" s="210"/>
      <c r="Q943" s="210"/>
      <c r="R943" s="210"/>
      <c r="S943" s="210"/>
      <c r="T943" s="210"/>
      <c r="U943" s="210"/>
      <c r="V943" s="210"/>
      <c r="W943" s="210"/>
      <c r="X943" s="210"/>
      <c r="Y943" s="210"/>
      <c r="Z943" s="210"/>
    </row>
    <row r="944" ht="12.75" customHeight="1">
      <c r="A944" s="625"/>
      <c r="B944" s="625"/>
      <c r="C944" s="625"/>
      <c r="D944" s="627"/>
      <c r="E944" s="210"/>
      <c r="F944" s="210"/>
      <c r="G944" s="210"/>
      <c r="H944" s="210"/>
      <c r="I944" s="627"/>
      <c r="J944" s="210"/>
      <c r="K944" s="210"/>
      <c r="L944" s="210"/>
      <c r="M944" s="628"/>
      <c r="N944" s="210"/>
      <c r="O944" s="210"/>
      <c r="P944" s="210"/>
      <c r="Q944" s="210"/>
      <c r="R944" s="210"/>
      <c r="S944" s="210"/>
      <c r="T944" s="210"/>
      <c r="U944" s="210"/>
      <c r="V944" s="210"/>
      <c r="W944" s="210"/>
      <c r="X944" s="210"/>
      <c r="Y944" s="210"/>
      <c r="Z944" s="210"/>
    </row>
    <row r="945" ht="12.75" customHeight="1">
      <c r="A945" s="625"/>
      <c r="B945" s="625"/>
      <c r="C945" s="625"/>
      <c r="D945" s="627"/>
      <c r="E945" s="210"/>
      <c r="F945" s="210"/>
      <c r="G945" s="210"/>
      <c r="H945" s="210"/>
      <c r="I945" s="627"/>
      <c r="J945" s="210"/>
      <c r="K945" s="210"/>
      <c r="L945" s="210"/>
      <c r="M945" s="628"/>
      <c r="N945" s="210"/>
      <c r="O945" s="210"/>
      <c r="P945" s="210"/>
      <c r="Q945" s="210"/>
      <c r="R945" s="210"/>
      <c r="S945" s="210"/>
      <c r="T945" s="210"/>
      <c r="U945" s="210"/>
      <c r="V945" s="210"/>
      <c r="W945" s="210"/>
      <c r="X945" s="210"/>
      <c r="Y945" s="210"/>
      <c r="Z945" s="210"/>
    </row>
    <row r="946" ht="12.75" customHeight="1">
      <c r="A946" s="625"/>
      <c r="B946" s="625"/>
      <c r="C946" s="625"/>
      <c r="D946" s="627"/>
      <c r="E946" s="210"/>
      <c r="F946" s="210"/>
      <c r="G946" s="210"/>
      <c r="H946" s="210"/>
      <c r="I946" s="627"/>
      <c r="J946" s="210"/>
      <c r="K946" s="210"/>
      <c r="L946" s="210"/>
      <c r="M946" s="628"/>
      <c r="N946" s="210"/>
      <c r="O946" s="210"/>
      <c r="P946" s="210"/>
      <c r="Q946" s="210"/>
      <c r="R946" s="210"/>
      <c r="S946" s="210"/>
      <c r="T946" s="210"/>
      <c r="U946" s="210"/>
      <c r="V946" s="210"/>
      <c r="W946" s="210"/>
      <c r="X946" s="210"/>
      <c r="Y946" s="210"/>
      <c r="Z946" s="210"/>
    </row>
    <row r="947" ht="12.75" customHeight="1">
      <c r="A947" s="625"/>
      <c r="B947" s="625"/>
      <c r="C947" s="625"/>
      <c r="D947" s="627"/>
      <c r="E947" s="210"/>
      <c r="F947" s="210"/>
      <c r="G947" s="210"/>
      <c r="H947" s="210"/>
      <c r="I947" s="627"/>
      <c r="J947" s="210"/>
      <c r="K947" s="210"/>
      <c r="L947" s="210"/>
      <c r="M947" s="628"/>
      <c r="N947" s="210"/>
      <c r="O947" s="210"/>
      <c r="P947" s="210"/>
      <c r="Q947" s="210"/>
      <c r="R947" s="210"/>
      <c r="S947" s="210"/>
      <c r="T947" s="210"/>
      <c r="U947" s="210"/>
      <c r="V947" s="210"/>
      <c r="W947" s="210"/>
      <c r="X947" s="210"/>
      <c r="Y947" s="210"/>
      <c r="Z947" s="210"/>
    </row>
    <row r="948" ht="12.75" customHeight="1">
      <c r="A948" s="625"/>
      <c r="B948" s="625"/>
      <c r="C948" s="625"/>
      <c r="D948" s="627"/>
      <c r="E948" s="210"/>
      <c r="F948" s="210"/>
      <c r="G948" s="210"/>
      <c r="H948" s="210"/>
      <c r="I948" s="627"/>
      <c r="J948" s="210"/>
      <c r="K948" s="210"/>
      <c r="L948" s="210"/>
      <c r="M948" s="628"/>
      <c r="N948" s="210"/>
      <c r="O948" s="210"/>
      <c r="P948" s="210"/>
      <c r="Q948" s="210"/>
      <c r="R948" s="210"/>
      <c r="S948" s="210"/>
      <c r="T948" s="210"/>
      <c r="U948" s="210"/>
      <c r="V948" s="210"/>
      <c r="W948" s="210"/>
      <c r="X948" s="210"/>
      <c r="Y948" s="210"/>
      <c r="Z948" s="210"/>
    </row>
    <row r="949" ht="12.75" customHeight="1">
      <c r="A949" s="625"/>
      <c r="B949" s="625"/>
      <c r="C949" s="625"/>
      <c r="D949" s="627"/>
      <c r="E949" s="210"/>
      <c r="F949" s="210"/>
      <c r="G949" s="210"/>
      <c r="H949" s="210"/>
      <c r="I949" s="627"/>
      <c r="J949" s="210"/>
      <c r="K949" s="210"/>
      <c r="L949" s="210"/>
      <c r="M949" s="628"/>
      <c r="N949" s="210"/>
      <c r="O949" s="210"/>
      <c r="P949" s="210"/>
      <c r="Q949" s="210"/>
      <c r="R949" s="210"/>
      <c r="S949" s="210"/>
      <c r="T949" s="210"/>
      <c r="U949" s="210"/>
      <c r="V949" s="210"/>
      <c r="W949" s="210"/>
      <c r="X949" s="210"/>
      <c r="Y949" s="210"/>
      <c r="Z949" s="210"/>
    </row>
    <row r="950" ht="12.75" customHeight="1">
      <c r="A950" s="625"/>
      <c r="B950" s="625"/>
      <c r="C950" s="625"/>
      <c r="D950" s="627"/>
      <c r="E950" s="210"/>
      <c r="F950" s="210"/>
      <c r="G950" s="210"/>
      <c r="H950" s="210"/>
      <c r="I950" s="627"/>
      <c r="J950" s="210"/>
      <c r="K950" s="210"/>
      <c r="L950" s="210"/>
      <c r="M950" s="628"/>
      <c r="N950" s="210"/>
      <c r="O950" s="210"/>
      <c r="P950" s="210"/>
      <c r="Q950" s="210"/>
      <c r="R950" s="210"/>
      <c r="S950" s="210"/>
      <c r="T950" s="210"/>
      <c r="U950" s="210"/>
      <c r="V950" s="210"/>
      <c r="W950" s="210"/>
      <c r="X950" s="210"/>
      <c r="Y950" s="210"/>
      <c r="Z950" s="210"/>
    </row>
    <row r="951" ht="12.75" customHeight="1">
      <c r="A951" s="625"/>
      <c r="B951" s="625"/>
      <c r="C951" s="625"/>
      <c r="D951" s="627"/>
      <c r="E951" s="210"/>
      <c r="F951" s="210"/>
      <c r="G951" s="210"/>
      <c r="H951" s="210"/>
      <c r="I951" s="627"/>
      <c r="J951" s="210"/>
      <c r="K951" s="210"/>
      <c r="L951" s="210"/>
      <c r="M951" s="628"/>
      <c r="N951" s="210"/>
      <c r="O951" s="210"/>
      <c r="P951" s="210"/>
      <c r="Q951" s="210"/>
      <c r="R951" s="210"/>
      <c r="S951" s="210"/>
      <c r="T951" s="210"/>
      <c r="U951" s="210"/>
      <c r="V951" s="210"/>
      <c r="W951" s="210"/>
      <c r="X951" s="210"/>
      <c r="Y951" s="210"/>
      <c r="Z951" s="210"/>
    </row>
    <row r="952" ht="12.75" customHeight="1">
      <c r="A952" s="625"/>
      <c r="B952" s="625"/>
      <c r="C952" s="625"/>
      <c r="D952" s="627"/>
      <c r="E952" s="210"/>
      <c r="F952" s="210"/>
      <c r="G952" s="210"/>
      <c r="H952" s="210"/>
      <c r="I952" s="627"/>
      <c r="J952" s="210"/>
      <c r="K952" s="210"/>
      <c r="L952" s="210"/>
      <c r="M952" s="628"/>
      <c r="N952" s="210"/>
      <c r="O952" s="210"/>
      <c r="P952" s="210"/>
      <c r="Q952" s="210"/>
      <c r="R952" s="210"/>
      <c r="S952" s="210"/>
      <c r="T952" s="210"/>
      <c r="U952" s="210"/>
      <c r="V952" s="210"/>
      <c r="W952" s="210"/>
      <c r="X952" s="210"/>
      <c r="Y952" s="210"/>
      <c r="Z952" s="210"/>
    </row>
    <row r="953" ht="12.75" customHeight="1">
      <c r="A953" s="625"/>
      <c r="B953" s="625"/>
      <c r="C953" s="625"/>
      <c r="D953" s="627"/>
      <c r="E953" s="210"/>
      <c r="F953" s="210"/>
      <c r="G953" s="210"/>
      <c r="H953" s="210"/>
      <c r="I953" s="627"/>
      <c r="J953" s="210"/>
      <c r="K953" s="210"/>
      <c r="L953" s="210"/>
      <c r="M953" s="628"/>
      <c r="N953" s="210"/>
      <c r="O953" s="210"/>
      <c r="P953" s="210"/>
      <c r="Q953" s="210"/>
      <c r="R953" s="210"/>
      <c r="S953" s="210"/>
      <c r="T953" s="210"/>
      <c r="U953" s="210"/>
      <c r="V953" s="210"/>
      <c r="W953" s="210"/>
      <c r="X953" s="210"/>
      <c r="Y953" s="210"/>
      <c r="Z953" s="210"/>
    </row>
    <row r="954" ht="12.75" customHeight="1">
      <c r="A954" s="625"/>
      <c r="B954" s="625"/>
      <c r="C954" s="625"/>
      <c r="D954" s="627"/>
      <c r="E954" s="210"/>
      <c r="F954" s="210"/>
      <c r="G954" s="210"/>
      <c r="H954" s="210"/>
      <c r="I954" s="627"/>
      <c r="J954" s="210"/>
      <c r="K954" s="210"/>
      <c r="L954" s="210"/>
      <c r="M954" s="628"/>
      <c r="N954" s="210"/>
      <c r="O954" s="210"/>
      <c r="P954" s="210"/>
      <c r="Q954" s="210"/>
      <c r="R954" s="210"/>
      <c r="S954" s="210"/>
      <c r="T954" s="210"/>
      <c r="U954" s="210"/>
      <c r="V954" s="210"/>
      <c r="W954" s="210"/>
      <c r="X954" s="210"/>
      <c r="Y954" s="210"/>
      <c r="Z954" s="210"/>
    </row>
    <row r="955" ht="12.75" customHeight="1">
      <c r="A955" s="625"/>
      <c r="B955" s="625"/>
      <c r="C955" s="625"/>
      <c r="D955" s="627"/>
      <c r="E955" s="210"/>
      <c r="F955" s="210"/>
      <c r="G955" s="210"/>
      <c r="H955" s="210"/>
      <c r="I955" s="627"/>
      <c r="J955" s="210"/>
      <c r="K955" s="210"/>
      <c r="L955" s="210"/>
      <c r="M955" s="628"/>
      <c r="N955" s="210"/>
      <c r="O955" s="210"/>
      <c r="P955" s="210"/>
      <c r="Q955" s="210"/>
      <c r="R955" s="210"/>
      <c r="S955" s="210"/>
      <c r="T955" s="210"/>
      <c r="U955" s="210"/>
      <c r="V955" s="210"/>
      <c r="W955" s="210"/>
      <c r="X955" s="210"/>
      <c r="Y955" s="210"/>
      <c r="Z955" s="210"/>
    </row>
    <row r="956" ht="12.75" customHeight="1">
      <c r="A956" s="625"/>
      <c r="B956" s="625"/>
      <c r="C956" s="625"/>
      <c r="D956" s="627"/>
      <c r="E956" s="210"/>
      <c r="F956" s="210"/>
      <c r="G956" s="210"/>
      <c r="H956" s="210"/>
      <c r="I956" s="627"/>
      <c r="J956" s="210"/>
      <c r="K956" s="210"/>
      <c r="L956" s="210"/>
      <c r="M956" s="628"/>
      <c r="N956" s="210"/>
      <c r="O956" s="210"/>
      <c r="P956" s="210"/>
      <c r="Q956" s="210"/>
      <c r="R956" s="210"/>
      <c r="S956" s="210"/>
      <c r="T956" s="210"/>
      <c r="U956" s="210"/>
      <c r="V956" s="210"/>
      <c r="W956" s="210"/>
      <c r="X956" s="210"/>
      <c r="Y956" s="210"/>
      <c r="Z956" s="210"/>
    </row>
    <row r="957" ht="12.75" customHeight="1">
      <c r="A957" s="625"/>
      <c r="B957" s="625"/>
      <c r="C957" s="625"/>
      <c r="D957" s="627"/>
      <c r="E957" s="210"/>
      <c r="F957" s="210"/>
      <c r="G957" s="210"/>
      <c r="H957" s="210"/>
      <c r="I957" s="627"/>
      <c r="J957" s="210"/>
      <c r="K957" s="210"/>
      <c r="L957" s="210"/>
      <c r="M957" s="628"/>
      <c r="N957" s="210"/>
      <c r="O957" s="210"/>
      <c r="P957" s="210"/>
      <c r="Q957" s="210"/>
      <c r="R957" s="210"/>
      <c r="S957" s="210"/>
      <c r="T957" s="210"/>
      <c r="U957" s="210"/>
      <c r="V957" s="210"/>
      <c r="W957" s="210"/>
      <c r="X957" s="210"/>
      <c r="Y957" s="210"/>
      <c r="Z957" s="210"/>
    </row>
    <row r="958" ht="12.75" customHeight="1">
      <c r="A958" s="625"/>
      <c r="B958" s="625"/>
      <c r="C958" s="625"/>
      <c r="D958" s="627"/>
      <c r="E958" s="210"/>
      <c r="F958" s="210"/>
      <c r="G958" s="210"/>
      <c r="H958" s="210"/>
      <c r="I958" s="627"/>
      <c r="J958" s="210"/>
      <c r="K958" s="210"/>
      <c r="L958" s="210"/>
      <c r="M958" s="628"/>
      <c r="N958" s="210"/>
      <c r="O958" s="210"/>
      <c r="P958" s="210"/>
      <c r="Q958" s="210"/>
      <c r="R958" s="210"/>
      <c r="S958" s="210"/>
      <c r="T958" s="210"/>
      <c r="U958" s="210"/>
      <c r="V958" s="210"/>
      <c r="W958" s="210"/>
      <c r="X958" s="210"/>
      <c r="Y958" s="210"/>
      <c r="Z958" s="210"/>
    </row>
    <row r="959" ht="12.75" customHeight="1">
      <c r="A959" s="625"/>
      <c r="B959" s="625"/>
      <c r="C959" s="625"/>
      <c r="D959" s="627"/>
      <c r="E959" s="210"/>
      <c r="F959" s="210"/>
      <c r="G959" s="210"/>
      <c r="H959" s="210"/>
      <c r="I959" s="627"/>
      <c r="J959" s="210"/>
      <c r="K959" s="210"/>
      <c r="L959" s="210"/>
      <c r="M959" s="628"/>
      <c r="N959" s="210"/>
      <c r="O959" s="210"/>
      <c r="P959" s="210"/>
      <c r="Q959" s="210"/>
      <c r="R959" s="210"/>
      <c r="S959" s="210"/>
      <c r="T959" s="210"/>
      <c r="U959" s="210"/>
      <c r="V959" s="210"/>
      <c r="W959" s="210"/>
      <c r="X959" s="210"/>
      <c r="Y959" s="210"/>
      <c r="Z959" s="210"/>
    </row>
    <row r="960" ht="12.75" customHeight="1">
      <c r="A960" s="625"/>
      <c r="B960" s="625"/>
      <c r="C960" s="625"/>
      <c r="D960" s="627"/>
      <c r="E960" s="210"/>
      <c r="F960" s="210"/>
      <c r="G960" s="210"/>
      <c r="H960" s="210"/>
      <c r="I960" s="627"/>
      <c r="J960" s="210"/>
      <c r="K960" s="210"/>
      <c r="L960" s="210"/>
      <c r="M960" s="628"/>
      <c r="N960" s="210"/>
      <c r="O960" s="210"/>
      <c r="P960" s="210"/>
      <c r="Q960" s="210"/>
      <c r="R960" s="210"/>
      <c r="S960" s="210"/>
      <c r="T960" s="210"/>
      <c r="U960" s="210"/>
      <c r="V960" s="210"/>
      <c r="W960" s="210"/>
      <c r="X960" s="210"/>
      <c r="Y960" s="210"/>
      <c r="Z960" s="210"/>
    </row>
    <row r="961" ht="12.75" customHeight="1">
      <c r="A961" s="625"/>
      <c r="B961" s="625"/>
      <c r="C961" s="625"/>
      <c r="D961" s="627"/>
      <c r="E961" s="210"/>
      <c r="F961" s="210"/>
      <c r="G961" s="210"/>
      <c r="H961" s="210"/>
      <c r="I961" s="627"/>
      <c r="J961" s="210"/>
      <c r="K961" s="210"/>
      <c r="L961" s="210"/>
      <c r="M961" s="628"/>
      <c r="N961" s="210"/>
      <c r="O961" s="210"/>
      <c r="P961" s="210"/>
      <c r="Q961" s="210"/>
      <c r="R961" s="210"/>
      <c r="S961" s="210"/>
      <c r="T961" s="210"/>
      <c r="U961" s="210"/>
      <c r="V961" s="210"/>
      <c r="W961" s="210"/>
      <c r="X961" s="210"/>
      <c r="Y961" s="210"/>
      <c r="Z961" s="210"/>
    </row>
    <row r="962" ht="12.75" customHeight="1">
      <c r="A962" s="625"/>
      <c r="B962" s="625"/>
      <c r="C962" s="625"/>
      <c r="D962" s="627"/>
      <c r="E962" s="210"/>
      <c r="F962" s="210"/>
      <c r="G962" s="210"/>
      <c r="H962" s="210"/>
      <c r="I962" s="627"/>
      <c r="J962" s="210"/>
      <c r="K962" s="210"/>
      <c r="L962" s="210"/>
      <c r="M962" s="628"/>
      <c r="N962" s="210"/>
      <c r="O962" s="210"/>
      <c r="P962" s="210"/>
      <c r="Q962" s="210"/>
      <c r="R962" s="210"/>
      <c r="S962" s="210"/>
      <c r="T962" s="210"/>
      <c r="U962" s="210"/>
      <c r="V962" s="210"/>
      <c r="W962" s="210"/>
      <c r="X962" s="210"/>
      <c r="Y962" s="210"/>
      <c r="Z962" s="210"/>
    </row>
    <row r="963" ht="12.75" customHeight="1">
      <c r="A963" s="625"/>
      <c r="B963" s="625"/>
      <c r="C963" s="625"/>
      <c r="D963" s="627"/>
      <c r="E963" s="210"/>
      <c r="F963" s="210"/>
      <c r="G963" s="210"/>
      <c r="H963" s="210"/>
      <c r="I963" s="627"/>
      <c r="J963" s="210"/>
      <c r="K963" s="210"/>
      <c r="L963" s="210"/>
      <c r="M963" s="628"/>
      <c r="N963" s="210"/>
      <c r="O963" s="210"/>
      <c r="P963" s="210"/>
      <c r="Q963" s="210"/>
      <c r="R963" s="210"/>
      <c r="S963" s="210"/>
      <c r="T963" s="210"/>
      <c r="U963" s="210"/>
      <c r="V963" s="210"/>
      <c r="W963" s="210"/>
      <c r="X963" s="210"/>
      <c r="Y963" s="210"/>
      <c r="Z963" s="210"/>
    </row>
    <row r="964" ht="12.75" customHeight="1">
      <c r="A964" s="625"/>
      <c r="B964" s="625"/>
      <c r="C964" s="625"/>
      <c r="D964" s="627"/>
      <c r="E964" s="210"/>
      <c r="F964" s="210"/>
      <c r="G964" s="210"/>
      <c r="H964" s="210"/>
      <c r="I964" s="627"/>
      <c r="J964" s="210"/>
      <c r="K964" s="210"/>
      <c r="L964" s="210"/>
      <c r="M964" s="628"/>
      <c r="N964" s="210"/>
      <c r="O964" s="210"/>
      <c r="P964" s="210"/>
      <c r="Q964" s="210"/>
      <c r="R964" s="210"/>
      <c r="S964" s="210"/>
      <c r="T964" s="210"/>
      <c r="U964" s="210"/>
      <c r="V964" s="210"/>
      <c r="W964" s="210"/>
      <c r="X964" s="210"/>
      <c r="Y964" s="210"/>
      <c r="Z964" s="210"/>
    </row>
    <row r="965" ht="12.75" customHeight="1">
      <c r="A965" s="625"/>
      <c r="B965" s="625"/>
      <c r="C965" s="625"/>
      <c r="D965" s="627"/>
      <c r="E965" s="210"/>
      <c r="F965" s="210"/>
      <c r="G965" s="210"/>
      <c r="H965" s="210"/>
      <c r="I965" s="627"/>
      <c r="J965" s="210"/>
      <c r="K965" s="210"/>
      <c r="L965" s="210"/>
      <c r="M965" s="628"/>
      <c r="N965" s="210"/>
      <c r="O965" s="210"/>
      <c r="P965" s="210"/>
      <c r="Q965" s="210"/>
      <c r="R965" s="210"/>
      <c r="S965" s="210"/>
      <c r="T965" s="210"/>
      <c r="U965" s="210"/>
      <c r="V965" s="210"/>
      <c r="W965" s="210"/>
      <c r="X965" s="210"/>
      <c r="Y965" s="210"/>
      <c r="Z965" s="210"/>
    </row>
    <row r="966" ht="12.75" customHeight="1">
      <c r="A966" s="625"/>
      <c r="B966" s="625"/>
      <c r="C966" s="625"/>
      <c r="D966" s="627"/>
      <c r="E966" s="210"/>
      <c r="F966" s="210"/>
      <c r="G966" s="210"/>
      <c r="H966" s="210"/>
      <c r="I966" s="627"/>
      <c r="J966" s="210"/>
      <c r="K966" s="210"/>
      <c r="L966" s="210"/>
      <c r="M966" s="628"/>
      <c r="N966" s="210"/>
      <c r="O966" s="210"/>
      <c r="P966" s="210"/>
      <c r="Q966" s="210"/>
      <c r="R966" s="210"/>
      <c r="S966" s="210"/>
      <c r="T966" s="210"/>
      <c r="U966" s="210"/>
      <c r="V966" s="210"/>
      <c r="W966" s="210"/>
      <c r="X966" s="210"/>
      <c r="Y966" s="210"/>
      <c r="Z966" s="210"/>
    </row>
    <row r="967" ht="12.75" customHeight="1">
      <c r="A967" s="625"/>
      <c r="B967" s="625"/>
      <c r="C967" s="625"/>
      <c r="D967" s="627"/>
      <c r="E967" s="210"/>
      <c r="F967" s="210"/>
      <c r="G967" s="210"/>
      <c r="H967" s="210"/>
      <c r="I967" s="627"/>
      <c r="J967" s="210"/>
      <c r="K967" s="210"/>
      <c r="L967" s="210"/>
      <c r="M967" s="628"/>
      <c r="N967" s="210"/>
      <c r="O967" s="210"/>
      <c r="P967" s="210"/>
      <c r="Q967" s="210"/>
      <c r="R967" s="210"/>
      <c r="S967" s="210"/>
      <c r="T967" s="210"/>
      <c r="U967" s="210"/>
      <c r="V967" s="210"/>
      <c r="W967" s="210"/>
      <c r="X967" s="210"/>
      <c r="Y967" s="210"/>
      <c r="Z967" s="210"/>
    </row>
    <row r="968" ht="12.75" customHeight="1">
      <c r="A968" s="625"/>
      <c r="B968" s="625"/>
      <c r="C968" s="625"/>
      <c r="D968" s="627"/>
      <c r="E968" s="210"/>
      <c r="F968" s="210"/>
      <c r="G968" s="210"/>
      <c r="H968" s="210"/>
      <c r="I968" s="627"/>
      <c r="J968" s="210"/>
      <c r="K968" s="210"/>
      <c r="L968" s="210"/>
      <c r="M968" s="628"/>
      <c r="N968" s="210"/>
      <c r="O968" s="210"/>
      <c r="P968" s="210"/>
      <c r="Q968" s="210"/>
      <c r="R968" s="210"/>
      <c r="S968" s="210"/>
      <c r="T968" s="210"/>
      <c r="U968" s="210"/>
      <c r="V968" s="210"/>
      <c r="W968" s="210"/>
      <c r="X968" s="210"/>
      <c r="Y968" s="210"/>
      <c r="Z968" s="210"/>
    </row>
    <row r="969" ht="12.75" customHeight="1">
      <c r="A969" s="625"/>
      <c r="B969" s="625"/>
      <c r="C969" s="625"/>
      <c r="D969" s="627"/>
      <c r="E969" s="210"/>
      <c r="F969" s="210"/>
      <c r="G969" s="210"/>
      <c r="H969" s="210"/>
      <c r="I969" s="627"/>
      <c r="J969" s="210"/>
      <c r="K969" s="210"/>
      <c r="L969" s="210"/>
      <c r="M969" s="628"/>
      <c r="N969" s="210"/>
      <c r="O969" s="210"/>
      <c r="P969" s="210"/>
      <c r="Q969" s="210"/>
      <c r="R969" s="210"/>
      <c r="S969" s="210"/>
      <c r="T969" s="210"/>
      <c r="U969" s="210"/>
      <c r="V969" s="210"/>
      <c r="W969" s="210"/>
      <c r="X969" s="210"/>
      <c r="Y969" s="210"/>
      <c r="Z969" s="210"/>
    </row>
    <row r="970" ht="12.75" customHeight="1">
      <c r="A970" s="625"/>
      <c r="B970" s="625"/>
      <c r="C970" s="625"/>
      <c r="D970" s="627"/>
      <c r="E970" s="210"/>
      <c r="F970" s="210"/>
      <c r="G970" s="210"/>
      <c r="H970" s="210"/>
      <c r="I970" s="627"/>
      <c r="J970" s="210"/>
      <c r="K970" s="210"/>
      <c r="L970" s="210"/>
      <c r="M970" s="628"/>
      <c r="N970" s="210"/>
      <c r="O970" s="210"/>
      <c r="P970" s="210"/>
      <c r="Q970" s="210"/>
      <c r="R970" s="210"/>
      <c r="S970" s="210"/>
      <c r="T970" s="210"/>
      <c r="U970" s="210"/>
      <c r="V970" s="210"/>
      <c r="W970" s="210"/>
      <c r="X970" s="210"/>
      <c r="Y970" s="210"/>
      <c r="Z970" s="210"/>
    </row>
    <row r="971" ht="12.75" customHeight="1">
      <c r="A971" s="625"/>
      <c r="B971" s="625"/>
      <c r="C971" s="625"/>
      <c r="D971" s="627"/>
      <c r="E971" s="210"/>
      <c r="F971" s="210"/>
      <c r="G971" s="210"/>
      <c r="H971" s="210"/>
      <c r="I971" s="627"/>
      <c r="J971" s="210"/>
      <c r="K971" s="210"/>
      <c r="L971" s="210"/>
      <c r="M971" s="628"/>
      <c r="N971" s="210"/>
      <c r="O971" s="210"/>
      <c r="P971" s="210"/>
      <c r="Q971" s="210"/>
      <c r="R971" s="210"/>
      <c r="S971" s="210"/>
      <c r="T971" s="210"/>
      <c r="U971" s="210"/>
      <c r="V971" s="210"/>
      <c r="W971" s="210"/>
      <c r="X971" s="210"/>
      <c r="Y971" s="210"/>
      <c r="Z971" s="210"/>
    </row>
    <row r="972" ht="12.75" customHeight="1">
      <c r="A972" s="625"/>
      <c r="B972" s="625"/>
      <c r="C972" s="625"/>
      <c r="D972" s="627"/>
      <c r="E972" s="210"/>
      <c r="F972" s="210"/>
      <c r="G972" s="210"/>
      <c r="H972" s="210"/>
      <c r="I972" s="627"/>
      <c r="J972" s="210"/>
      <c r="K972" s="210"/>
      <c r="L972" s="210"/>
      <c r="M972" s="628"/>
      <c r="N972" s="210"/>
      <c r="O972" s="210"/>
      <c r="P972" s="210"/>
      <c r="Q972" s="210"/>
      <c r="R972" s="210"/>
      <c r="S972" s="210"/>
      <c r="T972" s="210"/>
      <c r="U972" s="210"/>
      <c r="V972" s="210"/>
      <c r="W972" s="210"/>
      <c r="X972" s="210"/>
      <c r="Y972" s="210"/>
      <c r="Z972" s="210"/>
    </row>
    <row r="973" ht="12.75" customHeight="1">
      <c r="A973" s="625"/>
      <c r="B973" s="625"/>
      <c r="C973" s="625"/>
      <c r="D973" s="627"/>
      <c r="E973" s="210"/>
      <c r="F973" s="210"/>
      <c r="G973" s="210"/>
      <c r="H973" s="210"/>
      <c r="I973" s="627"/>
      <c r="J973" s="210"/>
      <c r="K973" s="210"/>
      <c r="L973" s="210"/>
      <c r="M973" s="628"/>
      <c r="N973" s="210"/>
      <c r="O973" s="210"/>
      <c r="P973" s="210"/>
      <c r="Q973" s="210"/>
      <c r="R973" s="210"/>
      <c r="S973" s="210"/>
      <c r="T973" s="210"/>
      <c r="U973" s="210"/>
      <c r="V973" s="210"/>
      <c r="W973" s="210"/>
      <c r="X973" s="210"/>
      <c r="Y973" s="210"/>
      <c r="Z973" s="210"/>
    </row>
    <row r="974" ht="12.75" customHeight="1">
      <c r="A974" s="625"/>
      <c r="B974" s="625"/>
      <c r="C974" s="625"/>
      <c r="D974" s="627"/>
      <c r="E974" s="210"/>
      <c r="F974" s="210"/>
      <c r="G974" s="210"/>
      <c r="H974" s="210"/>
      <c r="I974" s="627"/>
      <c r="J974" s="210"/>
      <c r="K974" s="210"/>
      <c r="L974" s="210"/>
      <c r="M974" s="628"/>
      <c r="N974" s="210"/>
      <c r="O974" s="210"/>
      <c r="P974" s="210"/>
      <c r="Q974" s="210"/>
      <c r="R974" s="210"/>
      <c r="S974" s="210"/>
      <c r="T974" s="210"/>
      <c r="U974" s="210"/>
      <c r="V974" s="210"/>
      <c r="W974" s="210"/>
      <c r="X974" s="210"/>
      <c r="Y974" s="210"/>
      <c r="Z974" s="210"/>
    </row>
    <row r="975" ht="12.75" customHeight="1">
      <c r="A975" s="625"/>
      <c r="B975" s="625"/>
      <c r="C975" s="625"/>
      <c r="D975" s="627"/>
      <c r="E975" s="210"/>
      <c r="F975" s="210"/>
      <c r="G975" s="210"/>
      <c r="H975" s="210"/>
      <c r="I975" s="627"/>
      <c r="J975" s="210"/>
      <c r="K975" s="210"/>
      <c r="L975" s="210"/>
      <c r="M975" s="628"/>
      <c r="N975" s="210"/>
      <c r="O975" s="210"/>
      <c r="P975" s="210"/>
      <c r="Q975" s="210"/>
      <c r="R975" s="210"/>
      <c r="S975" s="210"/>
      <c r="T975" s="210"/>
      <c r="U975" s="210"/>
      <c r="V975" s="210"/>
      <c r="W975" s="210"/>
      <c r="X975" s="210"/>
      <c r="Y975" s="210"/>
      <c r="Z975" s="210"/>
    </row>
    <row r="976" ht="12.75" customHeight="1">
      <c r="A976" s="625"/>
      <c r="B976" s="625"/>
      <c r="C976" s="625"/>
      <c r="D976" s="627"/>
      <c r="E976" s="210"/>
      <c r="F976" s="210"/>
      <c r="G976" s="210"/>
      <c r="H976" s="210"/>
      <c r="I976" s="627"/>
      <c r="J976" s="210"/>
      <c r="K976" s="210"/>
      <c r="L976" s="210"/>
      <c r="M976" s="628"/>
      <c r="N976" s="210"/>
      <c r="O976" s="210"/>
      <c r="P976" s="210"/>
      <c r="Q976" s="210"/>
      <c r="R976" s="210"/>
      <c r="S976" s="210"/>
      <c r="T976" s="210"/>
      <c r="U976" s="210"/>
      <c r="V976" s="210"/>
      <c r="W976" s="210"/>
      <c r="X976" s="210"/>
      <c r="Y976" s="210"/>
      <c r="Z976" s="210"/>
    </row>
    <row r="977" ht="12.75" customHeight="1">
      <c r="A977" s="625"/>
      <c r="B977" s="625"/>
      <c r="C977" s="625"/>
      <c r="D977" s="627"/>
      <c r="E977" s="210"/>
      <c r="F977" s="210"/>
      <c r="G977" s="210"/>
      <c r="H977" s="210"/>
      <c r="I977" s="627"/>
      <c r="J977" s="210"/>
      <c r="K977" s="210"/>
      <c r="L977" s="210"/>
      <c r="M977" s="628"/>
      <c r="N977" s="210"/>
      <c r="O977" s="210"/>
      <c r="P977" s="210"/>
      <c r="Q977" s="210"/>
      <c r="R977" s="210"/>
      <c r="S977" s="210"/>
      <c r="T977" s="210"/>
      <c r="U977" s="210"/>
      <c r="V977" s="210"/>
      <c r="W977" s="210"/>
      <c r="X977" s="210"/>
      <c r="Y977" s="210"/>
      <c r="Z977" s="210"/>
    </row>
    <row r="978" ht="12.75" customHeight="1">
      <c r="A978" s="625"/>
      <c r="B978" s="625"/>
      <c r="C978" s="625"/>
      <c r="D978" s="627"/>
      <c r="E978" s="210"/>
      <c r="F978" s="210"/>
      <c r="G978" s="210"/>
      <c r="H978" s="210"/>
      <c r="I978" s="627"/>
      <c r="J978" s="210"/>
      <c r="K978" s="210"/>
      <c r="L978" s="210"/>
      <c r="M978" s="628"/>
      <c r="N978" s="210"/>
      <c r="O978" s="210"/>
      <c r="P978" s="210"/>
      <c r="Q978" s="210"/>
      <c r="R978" s="210"/>
      <c r="S978" s="210"/>
      <c r="T978" s="210"/>
      <c r="U978" s="210"/>
      <c r="V978" s="210"/>
      <c r="W978" s="210"/>
      <c r="X978" s="210"/>
      <c r="Y978" s="210"/>
      <c r="Z978" s="210"/>
    </row>
    <row r="979" ht="12.75" customHeight="1">
      <c r="A979" s="625"/>
      <c r="B979" s="625"/>
      <c r="C979" s="625"/>
      <c r="D979" s="627"/>
      <c r="E979" s="210"/>
      <c r="F979" s="210"/>
      <c r="G979" s="210"/>
      <c r="H979" s="210"/>
      <c r="I979" s="627"/>
      <c r="J979" s="210"/>
      <c r="K979" s="210"/>
      <c r="L979" s="210"/>
      <c r="M979" s="628"/>
      <c r="N979" s="210"/>
      <c r="O979" s="210"/>
      <c r="P979" s="210"/>
      <c r="Q979" s="210"/>
      <c r="R979" s="210"/>
      <c r="S979" s="210"/>
      <c r="T979" s="210"/>
      <c r="U979" s="210"/>
      <c r="V979" s="210"/>
      <c r="W979" s="210"/>
      <c r="X979" s="210"/>
      <c r="Y979" s="210"/>
      <c r="Z979" s="210"/>
    </row>
    <row r="980" ht="12.75" customHeight="1">
      <c r="A980" s="625"/>
      <c r="B980" s="625"/>
      <c r="C980" s="625"/>
      <c r="D980" s="627"/>
      <c r="E980" s="210"/>
      <c r="F980" s="210"/>
      <c r="G980" s="210"/>
      <c r="H980" s="210"/>
      <c r="I980" s="627"/>
      <c r="J980" s="210"/>
      <c r="K980" s="210"/>
      <c r="L980" s="210"/>
      <c r="M980" s="628"/>
      <c r="N980" s="210"/>
      <c r="O980" s="210"/>
      <c r="P980" s="210"/>
      <c r="Q980" s="210"/>
      <c r="R980" s="210"/>
      <c r="S980" s="210"/>
      <c r="T980" s="210"/>
      <c r="U980" s="210"/>
      <c r="V980" s="210"/>
      <c r="W980" s="210"/>
      <c r="X980" s="210"/>
      <c r="Y980" s="210"/>
      <c r="Z980" s="210"/>
    </row>
    <row r="981" ht="12.75" customHeight="1">
      <c r="A981" s="625"/>
      <c r="B981" s="625"/>
      <c r="C981" s="625"/>
      <c r="D981" s="627"/>
      <c r="E981" s="210"/>
      <c r="F981" s="210"/>
      <c r="G981" s="210"/>
      <c r="H981" s="210"/>
      <c r="I981" s="627"/>
      <c r="J981" s="210"/>
      <c r="K981" s="210"/>
      <c r="L981" s="210"/>
      <c r="M981" s="628"/>
      <c r="N981" s="210"/>
      <c r="O981" s="210"/>
      <c r="P981" s="210"/>
      <c r="Q981" s="210"/>
      <c r="R981" s="210"/>
      <c r="S981" s="210"/>
      <c r="T981" s="210"/>
      <c r="U981" s="210"/>
      <c r="V981" s="210"/>
      <c r="W981" s="210"/>
      <c r="X981" s="210"/>
      <c r="Y981" s="210"/>
      <c r="Z981" s="210"/>
    </row>
    <row r="982" ht="12.75" customHeight="1">
      <c r="A982" s="625"/>
      <c r="B982" s="625"/>
      <c r="C982" s="625"/>
      <c r="D982" s="627"/>
      <c r="E982" s="210"/>
      <c r="F982" s="210"/>
      <c r="G982" s="210"/>
      <c r="H982" s="210"/>
      <c r="I982" s="627"/>
      <c r="J982" s="210"/>
      <c r="K982" s="210"/>
      <c r="L982" s="210"/>
      <c r="M982" s="628"/>
      <c r="N982" s="210"/>
      <c r="O982" s="210"/>
      <c r="P982" s="210"/>
      <c r="Q982" s="210"/>
      <c r="R982" s="210"/>
      <c r="S982" s="210"/>
      <c r="T982" s="210"/>
      <c r="U982" s="210"/>
      <c r="V982" s="210"/>
      <c r="W982" s="210"/>
      <c r="X982" s="210"/>
      <c r="Y982" s="210"/>
      <c r="Z982" s="210"/>
    </row>
    <row r="983" ht="12.75" customHeight="1">
      <c r="A983" s="625"/>
      <c r="B983" s="625"/>
      <c r="C983" s="625"/>
      <c r="D983" s="627"/>
      <c r="E983" s="210"/>
      <c r="F983" s="210"/>
      <c r="G983" s="210"/>
      <c r="H983" s="210"/>
      <c r="I983" s="627"/>
      <c r="J983" s="210"/>
      <c r="K983" s="210"/>
      <c r="L983" s="210"/>
      <c r="M983" s="628"/>
      <c r="N983" s="210"/>
      <c r="O983" s="210"/>
      <c r="P983" s="210"/>
      <c r="Q983" s="210"/>
      <c r="R983" s="210"/>
      <c r="S983" s="210"/>
      <c r="T983" s="210"/>
      <c r="U983" s="210"/>
      <c r="V983" s="210"/>
      <c r="W983" s="210"/>
      <c r="X983" s="210"/>
      <c r="Y983" s="210"/>
      <c r="Z983" s="210"/>
    </row>
    <row r="984" ht="12.75" customHeight="1">
      <c r="A984" s="625"/>
      <c r="B984" s="625"/>
      <c r="C984" s="625"/>
      <c r="D984" s="627"/>
      <c r="E984" s="210"/>
      <c r="F984" s="210"/>
      <c r="G984" s="210"/>
      <c r="H984" s="210"/>
      <c r="I984" s="627"/>
      <c r="J984" s="210"/>
      <c r="K984" s="210"/>
      <c r="L984" s="210"/>
      <c r="M984" s="628"/>
      <c r="N984" s="210"/>
      <c r="O984" s="210"/>
      <c r="P984" s="210"/>
      <c r="Q984" s="210"/>
      <c r="R984" s="210"/>
      <c r="S984" s="210"/>
      <c r="T984" s="210"/>
      <c r="U984" s="210"/>
      <c r="V984" s="210"/>
      <c r="W984" s="210"/>
      <c r="X984" s="210"/>
      <c r="Y984" s="210"/>
      <c r="Z984" s="210"/>
    </row>
    <row r="985" ht="12.75" customHeight="1">
      <c r="A985" s="625"/>
      <c r="B985" s="625"/>
      <c r="C985" s="625"/>
      <c r="D985" s="627"/>
      <c r="E985" s="210"/>
      <c r="F985" s="210"/>
      <c r="G985" s="210"/>
      <c r="H985" s="210"/>
      <c r="I985" s="627"/>
      <c r="J985" s="210"/>
      <c r="K985" s="210"/>
      <c r="L985" s="210"/>
      <c r="M985" s="628"/>
      <c r="N985" s="210"/>
      <c r="O985" s="210"/>
      <c r="P985" s="210"/>
      <c r="Q985" s="210"/>
      <c r="R985" s="210"/>
      <c r="S985" s="210"/>
      <c r="T985" s="210"/>
      <c r="U985" s="210"/>
      <c r="V985" s="210"/>
      <c r="W985" s="210"/>
      <c r="X985" s="210"/>
      <c r="Y985" s="210"/>
      <c r="Z985" s="210"/>
    </row>
    <row r="986" ht="12.75" customHeight="1">
      <c r="A986" s="625"/>
      <c r="B986" s="625"/>
      <c r="C986" s="625"/>
      <c r="D986" s="627"/>
      <c r="E986" s="210"/>
      <c r="F986" s="210"/>
      <c r="G986" s="210"/>
      <c r="H986" s="210"/>
      <c r="I986" s="627"/>
      <c r="J986" s="210"/>
      <c r="K986" s="210"/>
      <c r="L986" s="210"/>
      <c r="M986" s="628"/>
      <c r="N986" s="210"/>
      <c r="O986" s="210"/>
      <c r="P986" s="210"/>
      <c r="Q986" s="210"/>
      <c r="R986" s="210"/>
      <c r="S986" s="210"/>
      <c r="T986" s="210"/>
      <c r="U986" s="210"/>
      <c r="V986" s="210"/>
      <c r="W986" s="210"/>
      <c r="X986" s="210"/>
      <c r="Y986" s="210"/>
      <c r="Z986" s="210"/>
    </row>
    <row r="987" ht="12.75" customHeight="1">
      <c r="A987" s="625"/>
      <c r="B987" s="625"/>
      <c r="C987" s="625"/>
      <c r="D987" s="627"/>
      <c r="E987" s="210"/>
      <c r="F987" s="210"/>
      <c r="G987" s="210"/>
      <c r="H987" s="210"/>
      <c r="I987" s="627"/>
      <c r="J987" s="210"/>
      <c r="K987" s="210"/>
      <c r="L987" s="210"/>
      <c r="M987" s="628"/>
      <c r="N987" s="210"/>
      <c r="O987" s="210"/>
      <c r="P987" s="210"/>
      <c r="Q987" s="210"/>
      <c r="R987" s="210"/>
      <c r="S987" s="210"/>
      <c r="T987" s="210"/>
      <c r="U987" s="210"/>
      <c r="V987" s="210"/>
      <c r="W987" s="210"/>
      <c r="X987" s="210"/>
      <c r="Y987" s="210"/>
      <c r="Z987" s="210"/>
    </row>
    <row r="988" ht="12.75" customHeight="1">
      <c r="A988" s="625"/>
      <c r="B988" s="625"/>
      <c r="C988" s="625"/>
      <c r="D988" s="627"/>
      <c r="E988" s="210"/>
      <c r="F988" s="210"/>
      <c r="G988" s="210"/>
      <c r="H988" s="210"/>
      <c r="I988" s="627"/>
      <c r="J988" s="210"/>
      <c r="K988" s="210"/>
      <c r="L988" s="210"/>
      <c r="M988" s="628"/>
      <c r="N988" s="210"/>
      <c r="O988" s="210"/>
      <c r="P988" s="210"/>
      <c r="Q988" s="210"/>
      <c r="R988" s="210"/>
      <c r="S988" s="210"/>
      <c r="T988" s="210"/>
      <c r="U988" s="210"/>
      <c r="V988" s="210"/>
      <c r="W988" s="210"/>
      <c r="X988" s="210"/>
      <c r="Y988" s="210"/>
      <c r="Z988" s="210"/>
    </row>
    <row r="989" ht="12.75" customHeight="1">
      <c r="A989" s="625"/>
      <c r="B989" s="625"/>
      <c r="C989" s="625"/>
      <c r="D989" s="627"/>
      <c r="E989" s="210"/>
      <c r="F989" s="210"/>
      <c r="G989" s="210"/>
      <c r="H989" s="210"/>
      <c r="I989" s="627"/>
      <c r="J989" s="210"/>
      <c r="K989" s="210"/>
      <c r="L989" s="210"/>
      <c r="M989" s="628"/>
      <c r="N989" s="210"/>
      <c r="O989" s="210"/>
      <c r="P989" s="210"/>
      <c r="Q989" s="210"/>
      <c r="R989" s="210"/>
      <c r="S989" s="210"/>
      <c r="T989" s="210"/>
      <c r="U989" s="210"/>
      <c r="V989" s="210"/>
      <c r="W989" s="210"/>
      <c r="X989" s="210"/>
      <c r="Y989" s="210"/>
      <c r="Z989" s="210"/>
    </row>
    <row r="990" ht="12.75" customHeight="1">
      <c r="A990" s="625"/>
      <c r="B990" s="625"/>
      <c r="C990" s="625"/>
      <c r="D990" s="627"/>
      <c r="E990" s="210"/>
      <c r="F990" s="210"/>
      <c r="G990" s="210"/>
      <c r="H990" s="210"/>
      <c r="I990" s="627"/>
      <c r="J990" s="210"/>
      <c r="K990" s="210"/>
      <c r="L990" s="210"/>
      <c r="M990" s="628"/>
      <c r="N990" s="210"/>
      <c r="O990" s="210"/>
      <c r="P990" s="210"/>
      <c r="Q990" s="210"/>
      <c r="R990" s="210"/>
      <c r="S990" s="210"/>
      <c r="T990" s="210"/>
      <c r="U990" s="210"/>
      <c r="V990" s="210"/>
      <c r="W990" s="210"/>
      <c r="X990" s="210"/>
      <c r="Y990" s="210"/>
      <c r="Z990" s="210"/>
    </row>
    <row r="991" ht="12.75" customHeight="1">
      <c r="A991" s="625"/>
      <c r="B991" s="625"/>
      <c r="C991" s="625"/>
      <c r="D991" s="627"/>
      <c r="E991" s="210"/>
      <c r="F991" s="210"/>
      <c r="G991" s="210"/>
      <c r="H991" s="210"/>
      <c r="I991" s="627"/>
      <c r="J991" s="210"/>
      <c r="K991" s="210"/>
      <c r="L991" s="210"/>
      <c r="M991" s="628"/>
      <c r="N991" s="210"/>
      <c r="O991" s="210"/>
      <c r="P991" s="210"/>
      <c r="Q991" s="210"/>
      <c r="R991" s="210"/>
      <c r="S991" s="210"/>
      <c r="T991" s="210"/>
      <c r="U991" s="210"/>
      <c r="V991" s="210"/>
      <c r="W991" s="210"/>
      <c r="X991" s="210"/>
      <c r="Y991" s="210"/>
      <c r="Z991" s="210"/>
    </row>
    <row r="992" ht="12.75" customHeight="1">
      <c r="A992" s="625"/>
      <c r="B992" s="625"/>
      <c r="C992" s="625"/>
      <c r="D992" s="627"/>
      <c r="E992" s="210"/>
      <c r="F992" s="210"/>
      <c r="G992" s="210"/>
      <c r="H992" s="210"/>
      <c r="I992" s="627"/>
      <c r="J992" s="210"/>
      <c r="K992" s="210"/>
      <c r="L992" s="210"/>
      <c r="M992" s="628"/>
      <c r="N992" s="210"/>
      <c r="O992" s="210"/>
      <c r="P992" s="210"/>
      <c r="Q992" s="210"/>
      <c r="R992" s="210"/>
      <c r="S992" s="210"/>
      <c r="T992" s="210"/>
      <c r="U992" s="210"/>
      <c r="V992" s="210"/>
      <c r="W992" s="210"/>
      <c r="X992" s="210"/>
      <c r="Y992" s="210"/>
      <c r="Z992" s="210"/>
    </row>
    <row r="993" ht="12.75" customHeight="1">
      <c r="A993" s="625"/>
      <c r="B993" s="625"/>
      <c r="C993" s="625"/>
      <c r="D993" s="627"/>
      <c r="E993" s="210"/>
      <c r="F993" s="210"/>
      <c r="G993" s="210"/>
      <c r="H993" s="210"/>
      <c r="I993" s="627"/>
      <c r="J993" s="210"/>
      <c r="K993" s="210"/>
      <c r="L993" s="210"/>
      <c r="M993" s="628"/>
      <c r="N993" s="210"/>
      <c r="O993" s="210"/>
      <c r="P993" s="210"/>
      <c r="Q993" s="210"/>
      <c r="R993" s="210"/>
      <c r="S993" s="210"/>
      <c r="T993" s="210"/>
      <c r="U993" s="210"/>
      <c r="V993" s="210"/>
      <c r="W993" s="210"/>
      <c r="X993" s="210"/>
      <c r="Y993" s="210"/>
      <c r="Z993" s="210"/>
    </row>
    <row r="994" ht="12.75" customHeight="1">
      <c r="A994" s="625"/>
      <c r="B994" s="625"/>
      <c r="C994" s="625"/>
      <c r="D994" s="627"/>
      <c r="E994" s="210"/>
      <c r="F994" s="210"/>
      <c r="G994" s="210"/>
      <c r="H994" s="210"/>
      <c r="I994" s="627"/>
      <c r="J994" s="210"/>
      <c r="K994" s="210"/>
      <c r="L994" s="210"/>
      <c r="M994" s="628"/>
      <c r="N994" s="210"/>
      <c r="O994" s="210"/>
      <c r="P994" s="210"/>
      <c r="Q994" s="210"/>
      <c r="R994" s="210"/>
      <c r="S994" s="210"/>
      <c r="T994" s="210"/>
      <c r="U994" s="210"/>
      <c r="V994" s="210"/>
      <c r="W994" s="210"/>
      <c r="X994" s="210"/>
      <c r="Y994" s="210"/>
      <c r="Z994" s="210"/>
    </row>
    <row r="995" ht="12.75" customHeight="1">
      <c r="A995" s="625"/>
      <c r="B995" s="625"/>
      <c r="C995" s="625"/>
      <c r="D995" s="627"/>
      <c r="E995" s="210"/>
      <c r="F995" s="210"/>
      <c r="G995" s="210"/>
      <c r="H995" s="210"/>
      <c r="I995" s="627"/>
      <c r="J995" s="210"/>
      <c r="K995" s="210"/>
      <c r="L995" s="210"/>
      <c r="M995" s="628"/>
      <c r="N995" s="210"/>
      <c r="O995" s="210"/>
      <c r="P995" s="210"/>
      <c r="Q995" s="210"/>
      <c r="R995" s="210"/>
      <c r="S995" s="210"/>
      <c r="T995" s="210"/>
      <c r="U995" s="210"/>
      <c r="V995" s="210"/>
      <c r="W995" s="210"/>
      <c r="X995" s="210"/>
      <c r="Y995" s="210"/>
      <c r="Z995" s="210"/>
    </row>
    <row r="996" ht="12.75" customHeight="1">
      <c r="A996" s="625"/>
      <c r="B996" s="625"/>
      <c r="C996" s="625"/>
      <c r="D996" s="627"/>
      <c r="E996" s="210"/>
      <c r="F996" s="210"/>
      <c r="G996" s="210"/>
      <c r="H996" s="210"/>
      <c r="I996" s="627"/>
      <c r="J996" s="210"/>
      <c r="K996" s="210"/>
      <c r="L996" s="210"/>
      <c r="M996" s="628"/>
      <c r="N996" s="210"/>
      <c r="O996" s="210"/>
      <c r="P996" s="210"/>
      <c r="Q996" s="210"/>
      <c r="R996" s="210"/>
      <c r="S996" s="210"/>
      <c r="T996" s="210"/>
      <c r="U996" s="210"/>
      <c r="V996" s="210"/>
      <c r="W996" s="210"/>
      <c r="X996" s="210"/>
      <c r="Y996" s="210"/>
      <c r="Z996" s="210"/>
    </row>
    <row r="997" ht="12.75" customHeight="1">
      <c r="A997" s="625"/>
      <c r="B997" s="625"/>
      <c r="C997" s="625"/>
      <c r="D997" s="627"/>
      <c r="E997" s="210"/>
      <c r="F997" s="210"/>
      <c r="G997" s="210"/>
      <c r="H997" s="210"/>
      <c r="I997" s="627"/>
      <c r="J997" s="210"/>
      <c r="K997" s="210"/>
      <c r="L997" s="210"/>
      <c r="M997" s="628"/>
      <c r="N997" s="210"/>
      <c r="O997" s="210"/>
      <c r="P997" s="210"/>
      <c r="Q997" s="210"/>
      <c r="R997" s="210"/>
      <c r="S997" s="210"/>
      <c r="T997" s="210"/>
      <c r="U997" s="210"/>
      <c r="V997" s="210"/>
      <c r="W997" s="210"/>
      <c r="X997" s="210"/>
      <c r="Y997" s="210"/>
      <c r="Z997" s="210"/>
    </row>
    <row r="998" ht="12.75" customHeight="1">
      <c r="A998" s="625"/>
      <c r="B998" s="625"/>
      <c r="C998" s="625"/>
      <c r="D998" s="627"/>
      <c r="E998" s="210"/>
      <c r="F998" s="210"/>
      <c r="G998" s="210"/>
      <c r="H998" s="210"/>
      <c r="I998" s="627"/>
      <c r="J998" s="210"/>
      <c r="K998" s="210"/>
      <c r="L998" s="210"/>
      <c r="M998" s="628"/>
      <c r="N998" s="210"/>
      <c r="O998" s="210"/>
      <c r="P998" s="210"/>
      <c r="Q998" s="210"/>
      <c r="R998" s="210"/>
      <c r="S998" s="210"/>
      <c r="T998" s="210"/>
      <c r="U998" s="210"/>
      <c r="V998" s="210"/>
      <c r="W998" s="210"/>
      <c r="X998" s="210"/>
      <c r="Y998" s="210"/>
      <c r="Z998" s="210"/>
    </row>
    <row r="999" ht="12.75" customHeight="1">
      <c r="A999" s="625"/>
      <c r="B999" s="625"/>
      <c r="C999" s="625"/>
      <c r="D999" s="627"/>
      <c r="E999" s="210"/>
      <c r="F999" s="210"/>
      <c r="G999" s="210"/>
      <c r="H999" s="210"/>
      <c r="I999" s="627"/>
      <c r="J999" s="210"/>
      <c r="K999" s="210"/>
      <c r="L999" s="210"/>
      <c r="M999" s="628"/>
      <c r="N999" s="210"/>
      <c r="O999" s="210"/>
      <c r="P999" s="210"/>
      <c r="Q999" s="210"/>
      <c r="R999" s="210"/>
      <c r="S999" s="210"/>
      <c r="T999" s="210"/>
      <c r="U999" s="210"/>
      <c r="V999" s="210"/>
      <c r="W999" s="210"/>
      <c r="X999" s="210"/>
      <c r="Y999" s="210"/>
      <c r="Z999" s="210"/>
    </row>
    <row r="1000" ht="12.75" customHeight="1">
      <c r="A1000" s="625"/>
      <c r="B1000" s="625"/>
      <c r="C1000" s="625"/>
      <c r="D1000" s="627"/>
      <c r="E1000" s="210"/>
      <c r="F1000" s="210"/>
      <c r="G1000" s="210"/>
      <c r="H1000" s="210"/>
      <c r="I1000" s="627"/>
      <c r="J1000" s="210"/>
      <c r="K1000" s="210"/>
      <c r="L1000" s="210"/>
      <c r="M1000" s="628"/>
      <c r="N1000" s="210"/>
      <c r="O1000" s="210"/>
      <c r="P1000" s="210"/>
      <c r="Q1000" s="210"/>
      <c r="R1000" s="210"/>
      <c r="S1000" s="210"/>
      <c r="T1000" s="210"/>
      <c r="U1000" s="210"/>
      <c r="V1000" s="210"/>
      <c r="W1000" s="210"/>
      <c r="X1000" s="210"/>
      <c r="Y1000" s="210"/>
      <c r="Z1000" s="210"/>
    </row>
  </sheetData>
  <autoFilter ref="$A$1:$M$92"/>
  <mergeCells count="76">
    <mergeCell ref="O69:R69"/>
    <mergeCell ref="O70:R70"/>
    <mergeCell ref="O71:R71"/>
    <mergeCell ref="O72:R72"/>
    <mergeCell ref="O73:R73"/>
    <mergeCell ref="O74:R74"/>
    <mergeCell ref="O75:R75"/>
    <mergeCell ref="O76:R76"/>
    <mergeCell ref="O78:T79"/>
    <mergeCell ref="O80:R80"/>
    <mergeCell ref="O81:R81"/>
    <mergeCell ref="O82:R82"/>
    <mergeCell ref="O83:R83"/>
    <mergeCell ref="O84:R84"/>
    <mergeCell ref="P94:R94"/>
    <mergeCell ref="P95:R95"/>
    <mergeCell ref="P96:R96"/>
    <mergeCell ref="P97:R97"/>
    <mergeCell ref="P98:R98"/>
    <mergeCell ref="P99:R99"/>
    <mergeCell ref="O85:R85"/>
    <mergeCell ref="O87:R88"/>
    <mergeCell ref="P89:R89"/>
    <mergeCell ref="P90:R90"/>
    <mergeCell ref="P91:R91"/>
    <mergeCell ref="P92:R92"/>
    <mergeCell ref="P93:R93"/>
    <mergeCell ref="O2:P2"/>
    <mergeCell ref="O14:S15"/>
    <mergeCell ref="O16:S16"/>
    <mergeCell ref="O17:S17"/>
    <mergeCell ref="O18:S18"/>
    <mergeCell ref="O19:S19"/>
    <mergeCell ref="O20:S20"/>
    <mergeCell ref="O21:S21"/>
    <mergeCell ref="O22:S22"/>
    <mergeCell ref="O23:S23"/>
    <mergeCell ref="O24:S24"/>
    <mergeCell ref="O26:S27"/>
    <mergeCell ref="P28:R28"/>
    <mergeCell ref="P29:R29"/>
    <mergeCell ref="P30:R30"/>
    <mergeCell ref="P31:R31"/>
    <mergeCell ref="P32:R32"/>
    <mergeCell ref="P33:R33"/>
    <mergeCell ref="P34:R34"/>
    <mergeCell ref="P35:R35"/>
    <mergeCell ref="P36:R36"/>
    <mergeCell ref="P37:R37"/>
    <mergeCell ref="P38:R38"/>
    <mergeCell ref="P39:R39"/>
    <mergeCell ref="P40:R40"/>
    <mergeCell ref="P41:R41"/>
    <mergeCell ref="P42:R42"/>
    <mergeCell ref="O44:S45"/>
    <mergeCell ref="P46:R46"/>
    <mergeCell ref="P47:R47"/>
    <mergeCell ref="P48:R48"/>
    <mergeCell ref="P49:R49"/>
    <mergeCell ref="P50:R50"/>
    <mergeCell ref="P51:R51"/>
    <mergeCell ref="P52:R52"/>
    <mergeCell ref="P53:R53"/>
    <mergeCell ref="P54:R54"/>
    <mergeCell ref="P55:R55"/>
    <mergeCell ref="P56:R56"/>
    <mergeCell ref="P57:R57"/>
    <mergeCell ref="P58:R58"/>
    <mergeCell ref="P59:R59"/>
    <mergeCell ref="O61:T62"/>
    <mergeCell ref="O63:R63"/>
    <mergeCell ref="O64:R64"/>
    <mergeCell ref="O65:R65"/>
    <mergeCell ref="O66:R66"/>
    <mergeCell ref="O67:R67"/>
    <mergeCell ref="O68:R68"/>
  </mergeCells>
  <printOptions/>
  <pageMargins bottom="1.0" footer="0.0" header="0.0" left="0.75" right="0.75" top="1.0"/>
  <pageSetup orientation="portrait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/>
  </sheetViews>
  <sheetFormatPr customHeight="1" defaultColWidth="14.43" defaultRowHeight="15.0"/>
  <cols>
    <col customWidth="1" min="1" max="1" width="80.0"/>
    <col customWidth="1" min="2" max="12" width="9.71"/>
    <col customWidth="1" min="13" max="13" width="9.43"/>
    <col customWidth="1" min="14" max="17" width="9.71"/>
    <col customWidth="1" min="18" max="25" width="9.14"/>
    <col customWidth="1" min="26" max="27" width="8.71"/>
  </cols>
  <sheetData>
    <row r="1">
      <c r="A1" s="207"/>
      <c r="B1" s="208"/>
      <c r="C1" s="208"/>
      <c r="D1" s="208"/>
      <c r="E1" s="208"/>
      <c r="F1" s="208"/>
      <c r="G1" s="208"/>
      <c r="H1" s="209"/>
      <c r="I1" s="209"/>
      <c r="J1" s="209"/>
      <c r="K1" s="209"/>
      <c r="L1" s="209"/>
      <c r="M1" s="209"/>
      <c r="N1" s="209"/>
      <c r="O1" s="209"/>
      <c r="P1" s="209"/>
      <c r="Q1" s="209"/>
      <c r="R1" s="210"/>
      <c r="S1" s="210"/>
      <c r="T1" s="210"/>
      <c r="U1" s="208"/>
      <c r="V1" s="208"/>
      <c r="W1" s="208"/>
      <c r="X1" s="208"/>
      <c r="Y1" s="208"/>
      <c r="Z1" s="208"/>
      <c r="AA1" s="208"/>
    </row>
    <row r="2">
      <c r="A2" s="208"/>
      <c r="B2" s="211" t="s">
        <v>1195</v>
      </c>
      <c r="R2" s="209"/>
      <c r="S2" s="210"/>
      <c r="T2" s="210"/>
      <c r="U2" s="208"/>
      <c r="V2" s="208"/>
      <c r="W2" s="208"/>
      <c r="X2" s="208"/>
      <c r="Y2" s="208"/>
      <c r="Z2" s="208"/>
      <c r="AA2" s="208"/>
    </row>
    <row r="3">
      <c r="A3" s="208"/>
      <c r="B3" s="211" t="s">
        <v>1196</v>
      </c>
      <c r="R3" s="212"/>
      <c r="S3" s="210"/>
      <c r="T3" s="210"/>
      <c r="U3" s="208"/>
      <c r="V3" s="208"/>
      <c r="W3" s="208"/>
      <c r="X3" s="208"/>
      <c r="Y3" s="208"/>
      <c r="Z3" s="208"/>
      <c r="AA3" s="208"/>
    </row>
    <row r="4">
      <c r="A4" s="208"/>
      <c r="B4" s="211" t="s">
        <v>1197</v>
      </c>
      <c r="R4" s="212"/>
      <c r="S4" s="210"/>
      <c r="T4" s="210"/>
      <c r="U4" s="208"/>
      <c r="V4" s="208"/>
      <c r="W4" s="208"/>
      <c r="X4" s="208"/>
      <c r="Y4" s="208"/>
      <c r="Z4" s="208"/>
      <c r="AA4" s="208"/>
    </row>
    <row r="5">
      <c r="A5" s="208"/>
      <c r="B5" s="211" t="s">
        <v>1198</v>
      </c>
      <c r="R5" s="212"/>
      <c r="S5" s="210"/>
      <c r="T5" s="210"/>
      <c r="U5" s="208"/>
      <c r="V5" s="208"/>
      <c r="W5" s="208"/>
      <c r="X5" s="208"/>
      <c r="Y5" s="208"/>
      <c r="Z5" s="208"/>
      <c r="AA5" s="208"/>
    </row>
    <row r="6">
      <c r="A6" s="208"/>
      <c r="B6" s="208"/>
      <c r="C6" s="208"/>
      <c r="D6" s="208"/>
      <c r="E6" s="208"/>
      <c r="F6" s="208"/>
      <c r="G6" s="208"/>
      <c r="H6" s="208"/>
      <c r="I6" s="208"/>
      <c r="J6" s="208"/>
      <c r="K6" s="208"/>
      <c r="L6" s="208"/>
      <c r="M6" s="208"/>
      <c r="N6" s="208"/>
      <c r="O6" s="208"/>
      <c r="P6" s="208"/>
      <c r="Q6" s="208"/>
      <c r="R6" s="208"/>
      <c r="S6" s="208"/>
      <c r="T6" s="208"/>
      <c r="U6" s="208"/>
      <c r="V6" s="208"/>
      <c r="W6" s="208"/>
      <c r="X6" s="208"/>
      <c r="Y6" s="208"/>
      <c r="Z6" s="208"/>
      <c r="AA6" s="208"/>
    </row>
    <row r="7" ht="12.75" customHeight="1">
      <c r="A7" s="208"/>
      <c r="B7" s="208"/>
      <c r="C7" s="208"/>
      <c r="D7" s="208"/>
      <c r="E7" s="208"/>
      <c r="F7" s="208"/>
      <c r="G7" s="208"/>
      <c r="H7" s="208"/>
      <c r="I7" s="208"/>
      <c r="J7" s="208"/>
      <c r="K7" s="208"/>
      <c r="L7" s="208"/>
      <c r="M7" s="208"/>
      <c r="N7" s="208"/>
      <c r="O7" s="208"/>
      <c r="P7" s="208"/>
      <c r="Q7" s="208"/>
      <c r="R7" s="208"/>
      <c r="S7" s="208"/>
      <c r="T7" s="208"/>
      <c r="U7" s="208"/>
      <c r="V7" s="208"/>
      <c r="W7" s="208"/>
      <c r="X7" s="208"/>
      <c r="Y7" s="208"/>
      <c r="Z7" s="208"/>
      <c r="AA7" s="208"/>
    </row>
    <row r="8" ht="33.0" customHeight="1">
      <c r="A8" s="213"/>
      <c r="B8" s="214" t="s">
        <v>1199</v>
      </c>
      <c r="C8" s="215"/>
      <c r="D8" s="215"/>
      <c r="E8" s="215"/>
      <c r="F8" s="215"/>
      <c r="G8" s="215"/>
      <c r="H8" s="215"/>
      <c r="I8" s="215"/>
      <c r="J8" s="215"/>
      <c r="K8" s="215"/>
      <c r="L8" s="215"/>
      <c r="M8" s="215"/>
      <c r="N8" s="215"/>
      <c r="O8" s="215"/>
      <c r="P8" s="215"/>
      <c r="Q8" s="215"/>
      <c r="R8" s="215"/>
      <c r="S8" s="215"/>
      <c r="T8" s="215"/>
      <c r="U8" s="215"/>
      <c r="V8" s="215"/>
      <c r="W8" s="215"/>
      <c r="X8" s="215"/>
      <c r="Y8" s="216"/>
      <c r="Z8" s="208"/>
      <c r="AA8" s="208"/>
    </row>
    <row r="9">
      <c r="A9" s="213"/>
      <c r="B9" s="217">
        <v>2000.0</v>
      </c>
      <c r="C9" s="218">
        <v>2001.0</v>
      </c>
      <c r="D9" s="218">
        <v>2002.0</v>
      </c>
      <c r="E9" s="218">
        <v>2003.0</v>
      </c>
      <c r="F9" s="218">
        <v>2004.0</v>
      </c>
      <c r="G9" s="218">
        <v>2005.0</v>
      </c>
      <c r="H9" s="219">
        <v>2006.0</v>
      </c>
      <c r="I9" s="219">
        <v>2007.0</v>
      </c>
      <c r="J9" s="219">
        <v>2008.0</v>
      </c>
      <c r="K9" s="219">
        <v>2009.0</v>
      </c>
      <c r="L9" s="219">
        <v>2010.0</v>
      </c>
      <c r="M9" s="219">
        <v>2011.0</v>
      </c>
      <c r="N9" s="219">
        <v>2012.0</v>
      </c>
      <c r="O9" s="219">
        <v>2013.0</v>
      </c>
      <c r="P9" s="219">
        <v>2014.0</v>
      </c>
      <c r="Q9" s="219">
        <v>2015.0</v>
      </c>
      <c r="R9" s="219">
        <v>2016.0</v>
      </c>
      <c r="S9" s="219">
        <v>2017.0</v>
      </c>
      <c r="T9" s="219">
        <v>2018.0</v>
      </c>
      <c r="U9" s="219">
        <v>2019.0</v>
      </c>
      <c r="V9" s="220">
        <v>2020.0</v>
      </c>
      <c r="W9" s="219">
        <v>2021.0</v>
      </c>
      <c r="X9" s="221">
        <v>2022.0</v>
      </c>
      <c r="Y9" s="222">
        <v>2023.0</v>
      </c>
      <c r="Z9" s="208"/>
      <c r="AA9" s="208"/>
    </row>
    <row r="10">
      <c r="A10" s="223" t="s">
        <v>1200</v>
      </c>
      <c r="B10" s="224">
        <f>'2000'!$P$3</f>
        <v>20</v>
      </c>
      <c r="C10" s="225">
        <f>'2001'!$P$3</f>
        <v>23</v>
      </c>
      <c r="D10" s="225">
        <f>'2002'!$P$3</f>
        <v>13</v>
      </c>
      <c r="E10" s="225">
        <f>'2003'!$P$3</f>
        <v>21</v>
      </c>
      <c r="F10" s="225">
        <f>'2004'!$P$3</f>
        <v>21</v>
      </c>
      <c r="G10" s="225">
        <f>'2005'!$P$3</f>
        <v>23</v>
      </c>
      <c r="H10" s="225">
        <f>'2006'!$P$3</f>
        <v>18</v>
      </c>
      <c r="I10" s="225">
        <f>'2007'!$P$3</f>
        <v>2</v>
      </c>
      <c r="J10" s="225">
        <f>'2008'!$P$3</f>
        <v>3</v>
      </c>
      <c r="K10" s="225">
        <f>'2009'!$P$3</f>
        <v>4</v>
      </c>
      <c r="L10" s="225">
        <f>'2010'!$P$3</f>
        <v>2</v>
      </c>
      <c r="M10" s="225">
        <f>'2011'!$P$3</f>
        <v>0</v>
      </c>
      <c r="N10" s="225">
        <f>'2012'!$P$3</f>
        <v>0</v>
      </c>
      <c r="O10" s="225">
        <f>'2013'!$P$3</f>
        <v>1</v>
      </c>
      <c r="P10" s="225">
        <f>'2014'!$P$3</f>
        <v>0</v>
      </c>
      <c r="Q10" s="225">
        <f>'2015'!$P$3</f>
        <v>0</v>
      </c>
      <c r="R10" s="225">
        <f>'2016'!$P$3</f>
        <v>1</v>
      </c>
      <c r="S10" s="225">
        <f>'2017'!$P$3</f>
        <v>0</v>
      </c>
      <c r="T10" s="225">
        <f>'2018'!$P$3</f>
        <v>0</v>
      </c>
      <c r="U10" s="225">
        <f>'2019'!$P$3</f>
        <v>1</v>
      </c>
      <c r="V10" s="225">
        <f>'2020'!$P$3</f>
        <v>3</v>
      </c>
      <c r="W10" s="225">
        <f>'2021'!$P$3</f>
        <v>1</v>
      </c>
      <c r="X10" s="225">
        <f>'2022'!$P$3</f>
        <v>0</v>
      </c>
      <c r="Y10" s="226">
        <f>'2023 PT'!$P$3</f>
        <v>0</v>
      </c>
      <c r="Z10" s="208"/>
      <c r="AA10" s="208"/>
    </row>
    <row r="11">
      <c r="A11" s="223" t="s">
        <v>1201</v>
      </c>
      <c r="B11" s="227">
        <f>'2000'!$P$4</f>
        <v>9</v>
      </c>
      <c r="C11" s="228">
        <f>'2001'!$P$4</f>
        <v>11</v>
      </c>
      <c r="D11" s="228">
        <f>'2002'!$P$4</f>
        <v>5</v>
      </c>
      <c r="E11" s="228">
        <f>'2003'!$P$4</f>
        <v>8</v>
      </c>
      <c r="F11" s="228">
        <f>'2004'!$P$4</f>
        <v>4</v>
      </c>
      <c r="G11" s="228">
        <f>'2005'!$P$4</f>
        <v>5</v>
      </c>
      <c r="H11" s="228">
        <f>'2006'!$P$4</f>
        <v>5</v>
      </c>
      <c r="I11" s="228">
        <f>'2007'!$P$4</f>
        <v>2</v>
      </c>
      <c r="J11" s="228">
        <f>'2008'!$P$4</f>
        <v>6</v>
      </c>
      <c r="K11" s="228">
        <f>'2009'!$P$4</f>
        <v>4</v>
      </c>
      <c r="L11" s="228">
        <f>'2010'!$P$4</f>
        <v>0</v>
      </c>
      <c r="M11" s="228">
        <f>'2011'!$P$4</f>
        <v>1</v>
      </c>
      <c r="N11" s="228">
        <f>'2012'!$P$4</f>
        <v>1</v>
      </c>
      <c r="O11" s="228">
        <f>'2013'!$P$4</f>
        <v>2</v>
      </c>
      <c r="P11" s="228">
        <f>'2014'!$P$4</f>
        <v>5</v>
      </c>
      <c r="Q11" s="228">
        <f>'2015'!$P$4</f>
        <v>2</v>
      </c>
      <c r="R11" s="228">
        <f>'2016'!$P$4</f>
        <v>1</v>
      </c>
      <c r="S11" s="228">
        <f>'2017'!$P$4</f>
        <v>5</v>
      </c>
      <c r="T11" s="228">
        <f>'2018'!$P$4</f>
        <v>2</v>
      </c>
      <c r="U11" s="228">
        <f>'2019'!$P$4</f>
        <v>3</v>
      </c>
      <c r="V11" s="228">
        <f>'2020'!$P$4</f>
        <v>5</v>
      </c>
      <c r="W11" s="228">
        <f>'2021'!$P$4</f>
        <v>7</v>
      </c>
      <c r="X11" s="228">
        <f>'2022'!$P$4</f>
        <v>8</v>
      </c>
      <c r="Y11" s="229">
        <f>'2023 PT'!$P$4</f>
        <v>5</v>
      </c>
      <c r="Z11" s="208"/>
      <c r="AA11" s="208"/>
    </row>
    <row r="12">
      <c r="A12" s="223" t="s">
        <v>1202</v>
      </c>
      <c r="B12" s="230">
        <f>'2000'!$P$5</f>
        <v>0</v>
      </c>
      <c r="C12" s="231">
        <f>'2001'!$P$5</f>
        <v>0</v>
      </c>
      <c r="D12" s="231">
        <f>'2002'!$P$5</f>
        <v>0</v>
      </c>
      <c r="E12" s="231">
        <f>'2003'!$P$5</f>
        <v>0</v>
      </c>
      <c r="F12" s="231">
        <f>'2004'!$P$5</f>
        <v>0</v>
      </c>
      <c r="G12" s="231">
        <f>'2005'!$P$5</f>
        <v>0</v>
      </c>
      <c r="H12" s="231">
        <f>'2006'!$P$5</f>
        <v>15</v>
      </c>
      <c r="I12" s="231">
        <f>'2007'!$P$5</f>
        <v>50</v>
      </c>
      <c r="J12" s="231">
        <f>'2008'!$P$5</f>
        <v>45</v>
      </c>
      <c r="K12" s="231">
        <f>'2009'!$P$5</f>
        <v>28</v>
      </c>
      <c r="L12" s="231">
        <f>'2010'!$P$5</f>
        <v>35</v>
      </c>
      <c r="M12" s="231">
        <f>'2011'!$P$5</f>
        <v>60</v>
      </c>
      <c r="N12" s="231">
        <f>'2012'!$P$5</f>
        <v>64</v>
      </c>
      <c r="O12" s="231">
        <f>'2013'!$P$5</f>
        <v>45</v>
      </c>
      <c r="P12" s="231">
        <f>'2014'!$P$5</f>
        <v>79</v>
      </c>
      <c r="Q12" s="231">
        <f>'2015'!$P$5</f>
        <v>46</v>
      </c>
      <c r="R12" s="231">
        <f>'2016'!$P$5</f>
        <v>160</v>
      </c>
      <c r="S12" s="231">
        <f>'2017'!$P$5</f>
        <v>177</v>
      </c>
      <c r="T12" s="231">
        <f>'2018'!$P$5</f>
        <v>193</v>
      </c>
      <c r="U12" s="231">
        <f>'2019'!$P$5</f>
        <v>269</v>
      </c>
      <c r="V12" s="231">
        <f>'2020'!$P$5</f>
        <v>162</v>
      </c>
      <c r="W12" s="231">
        <f>'2021'!$P$5</f>
        <v>182</v>
      </c>
      <c r="X12" s="231">
        <f>'2022'!$P$5</f>
        <v>271</v>
      </c>
      <c r="Y12" s="232">
        <f>'2023 PT'!$P$5</f>
        <v>75</v>
      </c>
      <c r="Z12" s="208"/>
      <c r="AA12" s="208"/>
    </row>
    <row r="13">
      <c r="A13" s="233" t="s">
        <v>46</v>
      </c>
      <c r="B13" s="234">
        <f>'2000'!$P$6</f>
        <v>0</v>
      </c>
      <c r="C13" s="235">
        <f>'2001'!$P$6</f>
        <v>2</v>
      </c>
      <c r="D13" s="235">
        <f>'2002'!$P$6</f>
        <v>0</v>
      </c>
      <c r="E13" s="235">
        <f>'2003'!$P$6</f>
        <v>0</v>
      </c>
      <c r="F13" s="235">
        <f>'2004'!$P$6</f>
        <v>1</v>
      </c>
      <c r="G13" s="235">
        <f>'2005'!$P$6</f>
        <v>1</v>
      </c>
      <c r="H13" s="235">
        <f>'2006'!$P$6</f>
        <v>1</v>
      </c>
      <c r="I13" s="235">
        <f>'2007'!$P$6</f>
        <v>0</v>
      </c>
      <c r="J13" s="235">
        <f>'2008'!$P$6</f>
        <v>0</v>
      </c>
      <c r="K13" s="235">
        <f>'2009'!$P$6</f>
        <v>0</v>
      </c>
      <c r="L13" s="235">
        <f>'2010'!$P$6</f>
        <v>2</v>
      </c>
      <c r="M13" s="235">
        <f>'2011'!$P$6</f>
        <v>0</v>
      </c>
      <c r="N13" s="235">
        <f>'2012'!$P$6</f>
        <v>0</v>
      </c>
      <c r="O13" s="235">
        <f>'2013'!$P$6</f>
        <v>0</v>
      </c>
      <c r="P13" s="235">
        <f>'2014'!$P$6</f>
        <v>0</v>
      </c>
      <c r="Q13" s="235">
        <f>'2015'!$P$6</f>
        <v>0</v>
      </c>
      <c r="R13" s="235">
        <f>'2016'!$P$6</f>
        <v>1</v>
      </c>
      <c r="S13" s="235">
        <f>'2017'!$P$6</f>
        <v>4</v>
      </c>
      <c r="T13" s="235">
        <f>'2018'!$P$6</f>
        <v>2</v>
      </c>
      <c r="U13" s="235">
        <f>'2019'!$P$6</f>
        <v>0</v>
      </c>
      <c r="V13" s="235">
        <f>'2020'!$P$6</f>
        <v>2</v>
      </c>
      <c r="W13" s="235">
        <f>'2021'!$P$6</f>
        <v>1</v>
      </c>
      <c r="X13" s="235">
        <f>'2022'!$P$6</f>
        <v>0</v>
      </c>
      <c r="Y13" s="236">
        <f>'2023 PT'!$P$6</f>
        <v>0</v>
      </c>
      <c r="Z13" s="208"/>
      <c r="AA13" s="208"/>
    </row>
    <row r="14">
      <c r="A14" s="237" t="s">
        <v>1203</v>
      </c>
      <c r="B14" s="238">
        <f t="shared" ref="B14:Y14" si="1">SUM(B10:B13)</f>
        <v>29</v>
      </c>
      <c r="C14" s="239">
        <f t="shared" si="1"/>
        <v>36</v>
      </c>
      <c r="D14" s="239">
        <f t="shared" si="1"/>
        <v>18</v>
      </c>
      <c r="E14" s="239">
        <f t="shared" si="1"/>
        <v>29</v>
      </c>
      <c r="F14" s="239">
        <f t="shared" si="1"/>
        <v>26</v>
      </c>
      <c r="G14" s="239">
        <f t="shared" si="1"/>
        <v>29</v>
      </c>
      <c r="H14" s="239">
        <f t="shared" si="1"/>
        <v>39</v>
      </c>
      <c r="I14" s="239">
        <f t="shared" si="1"/>
        <v>54</v>
      </c>
      <c r="J14" s="239">
        <f t="shared" si="1"/>
        <v>54</v>
      </c>
      <c r="K14" s="239">
        <f t="shared" si="1"/>
        <v>36</v>
      </c>
      <c r="L14" s="239">
        <f t="shared" si="1"/>
        <v>39</v>
      </c>
      <c r="M14" s="239">
        <f t="shared" si="1"/>
        <v>61</v>
      </c>
      <c r="N14" s="239">
        <f t="shared" si="1"/>
        <v>65</v>
      </c>
      <c r="O14" s="239">
        <f t="shared" si="1"/>
        <v>48</v>
      </c>
      <c r="P14" s="239">
        <f t="shared" si="1"/>
        <v>84</v>
      </c>
      <c r="Q14" s="239">
        <f t="shared" si="1"/>
        <v>48</v>
      </c>
      <c r="R14" s="239">
        <f t="shared" si="1"/>
        <v>163</v>
      </c>
      <c r="S14" s="239">
        <f t="shared" si="1"/>
        <v>186</v>
      </c>
      <c r="T14" s="239">
        <f t="shared" si="1"/>
        <v>197</v>
      </c>
      <c r="U14" s="239">
        <f t="shared" si="1"/>
        <v>273</v>
      </c>
      <c r="V14" s="240">
        <f t="shared" si="1"/>
        <v>172</v>
      </c>
      <c r="W14" s="240">
        <f t="shared" si="1"/>
        <v>191</v>
      </c>
      <c r="X14" s="240">
        <f t="shared" si="1"/>
        <v>279</v>
      </c>
      <c r="Y14" s="241">
        <f t="shared" si="1"/>
        <v>80</v>
      </c>
      <c r="Z14" s="208"/>
      <c r="AA14" s="208"/>
    </row>
    <row r="15">
      <c r="A15" s="242" t="s">
        <v>1204</v>
      </c>
      <c r="B15" s="243">
        <f>'2000'!$P$7</f>
        <v>38</v>
      </c>
      <c r="C15" s="244">
        <f>'2001'!$P$7</f>
        <v>54</v>
      </c>
      <c r="D15" s="244">
        <f>'2002'!$P$7</f>
        <v>23</v>
      </c>
      <c r="E15" s="244">
        <f>'2003'!$P$7</f>
        <v>40</v>
      </c>
      <c r="F15" s="244">
        <f>'2004'!$P$7</f>
        <v>45</v>
      </c>
      <c r="G15" s="244">
        <f>'2005'!$P$7</f>
        <v>45</v>
      </c>
      <c r="H15" s="244">
        <f>'2006'!$P$7</f>
        <v>56</v>
      </c>
      <c r="I15" s="244">
        <f>'2007'!$P$7</f>
        <v>57</v>
      </c>
      <c r="J15" s="244">
        <f>'2008'!$P$7</f>
        <v>57</v>
      </c>
      <c r="K15" s="244">
        <f>'2009'!$P$7</f>
        <v>30</v>
      </c>
      <c r="L15" s="244">
        <f>'2010'!$P$7</f>
        <v>26</v>
      </c>
      <c r="M15" s="244">
        <f>'2011'!$P$7</f>
        <v>32</v>
      </c>
      <c r="N15" s="244">
        <f>'2012'!$P$7</f>
        <v>10</v>
      </c>
      <c r="O15" s="244">
        <f>'2013'!$P$7</f>
        <v>18</v>
      </c>
      <c r="P15" s="244">
        <f>'2014'!$P$7</f>
        <v>16</v>
      </c>
      <c r="Q15" s="244">
        <f>'2015'!$P$7</f>
        <v>12</v>
      </c>
      <c r="R15" s="244">
        <f>'2016'!$P$7</f>
        <v>19</v>
      </c>
      <c r="S15" s="244">
        <f>'2017'!$P$7</f>
        <v>36</v>
      </c>
      <c r="T15" s="244">
        <f>'2018'!$P$7</f>
        <v>48</v>
      </c>
      <c r="U15" s="244">
        <f>'2019'!$P$7</f>
        <v>36</v>
      </c>
      <c r="V15" s="244">
        <f>'2020'!$P$7</f>
        <v>70</v>
      </c>
      <c r="W15" s="244">
        <f>'2021'!$P$7</f>
        <v>60</v>
      </c>
      <c r="X15" s="244">
        <f>'2022'!$P$7</f>
        <v>34</v>
      </c>
      <c r="Y15" s="245">
        <f>'2023 PF'!$P$3</f>
        <v>15</v>
      </c>
      <c r="Z15" s="208"/>
      <c r="AA15" s="208"/>
    </row>
    <row r="16">
      <c r="A16" s="223" t="s">
        <v>1205</v>
      </c>
      <c r="B16" s="230">
        <f>'2000'!$P$8</f>
        <v>13</v>
      </c>
      <c r="C16" s="231">
        <f>'2001'!$P$8</f>
        <v>14</v>
      </c>
      <c r="D16" s="231">
        <f>'2002'!$P$8</f>
        <v>6</v>
      </c>
      <c r="E16" s="231">
        <f>'2003'!$P$8</f>
        <v>3</v>
      </c>
      <c r="F16" s="231">
        <f>'2004'!$P$8</f>
        <v>7</v>
      </c>
      <c r="G16" s="231">
        <f>'2005'!$P$8</f>
        <v>5</v>
      </c>
      <c r="H16" s="231">
        <f>'2006'!$P$8</f>
        <v>7</v>
      </c>
      <c r="I16" s="231">
        <f>'2007'!$P$8</f>
        <v>5</v>
      </c>
      <c r="J16" s="231">
        <f>'2008'!$P$8</f>
        <v>5</v>
      </c>
      <c r="K16" s="231">
        <f>'2009'!$P$8</f>
        <v>7</v>
      </c>
      <c r="L16" s="231">
        <f>'2010'!$P$8</f>
        <v>1</v>
      </c>
      <c r="M16" s="231">
        <f>'2011'!$P$8</f>
        <v>1</v>
      </c>
      <c r="N16" s="231">
        <f>'2012'!$P$8</f>
        <v>1</v>
      </c>
      <c r="O16" s="231">
        <f>'2013'!$P$8</f>
        <v>3</v>
      </c>
      <c r="P16" s="231">
        <f>'2014'!$P$8</f>
        <v>7</v>
      </c>
      <c r="Q16" s="231">
        <f>'2015'!$P$8</f>
        <v>1</v>
      </c>
      <c r="R16" s="231">
        <f>'2016'!$P$8</f>
        <v>10</v>
      </c>
      <c r="S16" s="231">
        <f>'2017'!$P$8</f>
        <v>9</v>
      </c>
      <c r="T16" s="231">
        <f>'2018'!$P$8</f>
        <v>4</v>
      </c>
      <c r="U16" s="231">
        <f>'2019'!$P$8</f>
        <v>19</v>
      </c>
      <c r="V16" s="231">
        <f>'2020'!$P$8</f>
        <v>9</v>
      </c>
      <c r="W16" s="231">
        <f>'2021'!$P$8</f>
        <v>12</v>
      </c>
      <c r="X16" s="231">
        <f>'2022'!$P$8</f>
        <v>35</v>
      </c>
      <c r="Y16" s="232">
        <f>'2023 PF'!$P$4</f>
        <v>12</v>
      </c>
      <c r="Z16" s="208"/>
      <c r="AA16" s="208"/>
    </row>
    <row r="17">
      <c r="A17" s="223" t="s">
        <v>1206</v>
      </c>
      <c r="B17" s="227">
        <f>'2000'!$P$9</f>
        <v>0</v>
      </c>
      <c r="C17" s="228">
        <f>'2001'!$P$9</f>
        <v>0</v>
      </c>
      <c r="D17" s="228">
        <f>'2002'!$P$9</f>
        <v>0</v>
      </c>
      <c r="E17" s="228">
        <f>'2003'!$P$9</f>
        <v>0</v>
      </c>
      <c r="F17" s="228">
        <f>'2004'!$P$9</f>
        <v>0</v>
      </c>
      <c r="G17" s="228">
        <f>'2005'!$P$9</f>
        <v>0</v>
      </c>
      <c r="H17" s="228">
        <f>'2006'!$P$9</f>
        <v>0</v>
      </c>
      <c r="I17" s="228">
        <f>'2007'!$P$9</f>
        <v>79</v>
      </c>
      <c r="J17" s="228">
        <f>'2008'!$P$9</f>
        <v>72</v>
      </c>
      <c r="K17" s="228">
        <f>'2009'!$P$9</f>
        <v>62</v>
      </c>
      <c r="L17" s="228">
        <f>'2010'!$P$9</f>
        <v>34</v>
      </c>
      <c r="M17" s="228">
        <f>'2011'!$P$9</f>
        <v>36</v>
      </c>
      <c r="N17" s="228">
        <f>'2012'!$P$9</f>
        <v>75</v>
      </c>
      <c r="O17" s="228">
        <f>'2013'!$P$9</f>
        <v>30</v>
      </c>
      <c r="P17" s="228">
        <f>'2014'!$P$9</f>
        <v>33</v>
      </c>
      <c r="Q17" s="228">
        <f>'2015'!$P$9</f>
        <v>47</v>
      </c>
      <c r="R17" s="228">
        <f>'2016'!$P$9</f>
        <v>46</v>
      </c>
      <c r="S17" s="228">
        <f>'2017'!$P$9</f>
        <v>131</v>
      </c>
      <c r="T17" s="228">
        <f>'2018'!$P$9</f>
        <v>148</v>
      </c>
      <c r="U17" s="228">
        <f>'2019'!$P$9</f>
        <v>104</v>
      </c>
      <c r="V17" s="228">
        <f>'2020'!$P$9</f>
        <v>147</v>
      </c>
      <c r="W17" s="228">
        <f>'2021'!$P$9</f>
        <v>207</v>
      </c>
      <c r="X17" s="228">
        <f>'2022'!$P$9</f>
        <v>168</v>
      </c>
      <c r="Y17" s="229">
        <f>'2023 PF'!$P$5</f>
        <v>90</v>
      </c>
      <c r="Z17" s="208"/>
      <c r="AA17" s="208"/>
    </row>
    <row r="18">
      <c r="A18" s="223" t="s">
        <v>1207</v>
      </c>
      <c r="B18" s="230">
        <f>'2000'!$P$10</f>
        <v>2</v>
      </c>
      <c r="C18" s="231">
        <f>'2001'!$P$10</f>
        <v>11</v>
      </c>
      <c r="D18" s="231">
        <f>'2002'!$P$10</f>
        <v>6</v>
      </c>
      <c r="E18" s="231">
        <f>'2003'!$P$10</f>
        <v>5</v>
      </c>
      <c r="F18" s="231">
        <f>'2004'!$P$10</f>
        <v>6</v>
      </c>
      <c r="G18" s="231">
        <f>'2005'!$P$10</f>
        <v>10</v>
      </c>
      <c r="H18" s="231">
        <f>'2006'!$P$10</f>
        <v>7</v>
      </c>
      <c r="I18" s="231">
        <f>'2007'!$P$10</f>
        <v>7</v>
      </c>
      <c r="J18" s="231">
        <f>'2008'!$P$10</f>
        <v>3</v>
      </c>
      <c r="K18" s="231">
        <f>'2009'!$P$10</f>
        <v>2</v>
      </c>
      <c r="L18" s="231">
        <f>'2010'!$P$10</f>
        <v>4</v>
      </c>
      <c r="M18" s="231">
        <f>'2011'!$P$10</f>
        <v>13</v>
      </c>
      <c r="N18" s="231">
        <f>'2012'!$P$10</f>
        <v>5</v>
      </c>
      <c r="O18" s="231">
        <f>'2013'!$P$10</f>
        <v>6</v>
      </c>
      <c r="P18" s="231">
        <f>'2014'!$P$10</f>
        <v>1</v>
      </c>
      <c r="Q18" s="231">
        <f>'2015'!$P$10</f>
        <v>7</v>
      </c>
      <c r="R18" s="231">
        <f>'2016'!$P$10</f>
        <v>15</v>
      </c>
      <c r="S18" s="231">
        <f>'2017'!$P$10</f>
        <v>21</v>
      </c>
      <c r="T18" s="231">
        <f>'2018'!$P$10</f>
        <v>35</v>
      </c>
      <c r="U18" s="231">
        <f>'2019'!$P$10</f>
        <v>31</v>
      </c>
      <c r="V18" s="231">
        <f>'2020'!$P$10</f>
        <v>57</v>
      </c>
      <c r="W18" s="231">
        <f>'2021'!$P$10</f>
        <v>41</v>
      </c>
      <c r="X18" s="231">
        <f>'2022'!$P$10</f>
        <v>57</v>
      </c>
      <c r="Y18" s="232">
        <f>'2023 PF'!$P$6</f>
        <v>14</v>
      </c>
      <c r="Z18" s="208"/>
      <c r="AA18" s="208"/>
    </row>
    <row r="19">
      <c r="A19" s="246" t="s">
        <v>1208</v>
      </c>
      <c r="B19" s="234">
        <f>'2000'!$P$11</f>
        <v>0</v>
      </c>
      <c r="C19" s="235">
        <f>'2001'!$P$11</f>
        <v>0</v>
      </c>
      <c r="D19" s="235">
        <f>'2002'!$P$11</f>
        <v>0</v>
      </c>
      <c r="E19" s="235">
        <f>'2003'!$P$11</f>
        <v>0</v>
      </c>
      <c r="F19" s="235">
        <f>'2004'!$P$11</f>
        <v>0</v>
      </c>
      <c r="G19" s="235">
        <f>'2005'!$P$11</f>
        <v>0</v>
      </c>
      <c r="H19" s="235">
        <f>'2006'!$P$11</f>
        <v>0</v>
      </c>
      <c r="I19" s="235">
        <f>'2007'!$P$11</f>
        <v>0</v>
      </c>
      <c r="J19" s="235">
        <f>'2008'!$P$11</f>
        <v>0</v>
      </c>
      <c r="K19" s="235">
        <f>'2009'!$P$11</f>
        <v>0</v>
      </c>
      <c r="L19" s="235">
        <f>'2010'!$P$11</f>
        <v>0</v>
      </c>
      <c r="M19" s="235">
        <f>'2011'!$P$11</f>
        <v>3</v>
      </c>
      <c r="N19" s="235">
        <f>'2012'!$P$11</f>
        <v>12</v>
      </c>
      <c r="O19" s="235">
        <f>'2013'!$P$11</f>
        <v>5</v>
      </c>
      <c r="P19" s="235">
        <f>'2014'!$P$11</f>
        <v>7</v>
      </c>
      <c r="Q19" s="235">
        <f>'2015'!$P$11</f>
        <v>24</v>
      </c>
      <c r="R19" s="235">
        <f>'2016'!$P$11</f>
        <v>24</v>
      </c>
      <c r="S19" s="235">
        <f>'2017'!$P$11</f>
        <v>21</v>
      </c>
      <c r="T19" s="235">
        <f>'2018'!$P$11</f>
        <v>17</v>
      </c>
      <c r="U19" s="235">
        <f>'2019'!$P$11</f>
        <v>12</v>
      </c>
      <c r="V19" s="235">
        <f>'2020'!$P$11</f>
        <v>38</v>
      </c>
      <c r="W19" s="235">
        <f>'2021'!$P$11</f>
        <v>51</v>
      </c>
      <c r="X19" s="235">
        <f>'2022'!$P$11</f>
        <v>79</v>
      </c>
      <c r="Y19" s="236">
        <f>'2023 PF'!$P$7</f>
        <v>20</v>
      </c>
      <c r="Z19" s="208"/>
      <c r="AA19" s="208"/>
    </row>
    <row r="20">
      <c r="A20" s="237" t="s">
        <v>1209</v>
      </c>
      <c r="B20" s="247">
        <f t="shared" ref="B20:Y20" si="2">SUM(B18:B19)</f>
        <v>2</v>
      </c>
      <c r="C20" s="248">
        <f t="shared" si="2"/>
        <v>11</v>
      </c>
      <c r="D20" s="248">
        <f t="shared" si="2"/>
        <v>6</v>
      </c>
      <c r="E20" s="248">
        <f t="shared" si="2"/>
        <v>5</v>
      </c>
      <c r="F20" s="248">
        <f t="shared" si="2"/>
        <v>6</v>
      </c>
      <c r="G20" s="248">
        <f t="shared" si="2"/>
        <v>10</v>
      </c>
      <c r="H20" s="248">
        <f t="shared" si="2"/>
        <v>7</v>
      </c>
      <c r="I20" s="248">
        <f t="shared" si="2"/>
        <v>7</v>
      </c>
      <c r="J20" s="248">
        <f t="shared" si="2"/>
        <v>3</v>
      </c>
      <c r="K20" s="248">
        <f t="shared" si="2"/>
        <v>2</v>
      </c>
      <c r="L20" s="248">
        <f t="shared" si="2"/>
        <v>4</v>
      </c>
      <c r="M20" s="248">
        <f t="shared" si="2"/>
        <v>16</v>
      </c>
      <c r="N20" s="248">
        <f t="shared" si="2"/>
        <v>17</v>
      </c>
      <c r="O20" s="248">
        <f t="shared" si="2"/>
        <v>11</v>
      </c>
      <c r="P20" s="248">
        <f t="shared" si="2"/>
        <v>8</v>
      </c>
      <c r="Q20" s="248">
        <f t="shared" si="2"/>
        <v>31</v>
      </c>
      <c r="R20" s="248">
        <f t="shared" si="2"/>
        <v>39</v>
      </c>
      <c r="S20" s="248">
        <f t="shared" si="2"/>
        <v>42</v>
      </c>
      <c r="T20" s="248">
        <f t="shared" si="2"/>
        <v>52</v>
      </c>
      <c r="U20" s="248">
        <f t="shared" si="2"/>
        <v>43</v>
      </c>
      <c r="V20" s="248">
        <f t="shared" si="2"/>
        <v>95</v>
      </c>
      <c r="W20" s="248">
        <f t="shared" si="2"/>
        <v>92</v>
      </c>
      <c r="X20" s="248">
        <f t="shared" si="2"/>
        <v>136</v>
      </c>
      <c r="Y20" s="249">
        <f t="shared" si="2"/>
        <v>34</v>
      </c>
      <c r="Z20" s="250"/>
      <c r="AA20" s="208"/>
    </row>
    <row r="21">
      <c r="A21" s="251" t="s">
        <v>1210</v>
      </c>
      <c r="B21" s="252">
        <f t="shared" ref="B21:Y21" si="3">SUM(B15:B17)</f>
        <v>51</v>
      </c>
      <c r="C21" s="253">
        <f t="shared" si="3"/>
        <v>68</v>
      </c>
      <c r="D21" s="253">
        <f t="shared" si="3"/>
        <v>29</v>
      </c>
      <c r="E21" s="253">
        <f t="shared" si="3"/>
        <v>43</v>
      </c>
      <c r="F21" s="253">
        <f t="shared" si="3"/>
        <v>52</v>
      </c>
      <c r="G21" s="253">
        <f t="shared" si="3"/>
        <v>50</v>
      </c>
      <c r="H21" s="253">
        <f t="shared" si="3"/>
        <v>63</v>
      </c>
      <c r="I21" s="253">
        <f t="shared" si="3"/>
        <v>141</v>
      </c>
      <c r="J21" s="253">
        <f t="shared" si="3"/>
        <v>134</v>
      </c>
      <c r="K21" s="253">
        <f t="shared" si="3"/>
        <v>99</v>
      </c>
      <c r="L21" s="253">
        <f t="shared" si="3"/>
        <v>61</v>
      </c>
      <c r="M21" s="253">
        <f t="shared" si="3"/>
        <v>69</v>
      </c>
      <c r="N21" s="253">
        <f t="shared" si="3"/>
        <v>86</v>
      </c>
      <c r="O21" s="253">
        <f t="shared" si="3"/>
        <v>51</v>
      </c>
      <c r="P21" s="253">
        <f t="shared" si="3"/>
        <v>56</v>
      </c>
      <c r="Q21" s="253">
        <f t="shared" si="3"/>
        <v>60</v>
      </c>
      <c r="R21" s="253">
        <f t="shared" si="3"/>
        <v>75</v>
      </c>
      <c r="S21" s="253">
        <f t="shared" si="3"/>
        <v>176</v>
      </c>
      <c r="T21" s="253">
        <f t="shared" si="3"/>
        <v>200</v>
      </c>
      <c r="U21" s="253">
        <f t="shared" si="3"/>
        <v>159</v>
      </c>
      <c r="V21" s="253">
        <f t="shared" si="3"/>
        <v>226</v>
      </c>
      <c r="W21" s="253">
        <f t="shared" si="3"/>
        <v>279</v>
      </c>
      <c r="X21" s="253">
        <f t="shared" si="3"/>
        <v>237</v>
      </c>
      <c r="Y21" s="254">
        <f t="shared" si="3"/>
        <v>117</v>
      </c>
      <c r="Z21" s="208"/>
      <c r="AA21" s="208"/>
    </row>
    <row r="22">
      <c r="A22" s="237" t="s">
        <v>1211</v>
      </c>
      <c r="B22" s="255">
        <f t="shared" ref="B22:Y22" si="4">B20+B21</f>
        <v>53</v>
      </c>
      <c r="C22" s="256">
        <f t="shared" si="4"/>
        <v>79</v>
      </c>
      <c r="D22" s="256">
        <f t="shared" si="4"/>
        <v>35</v>
      </c>
      <c r="E22" s="256">
        <f t="shared" si="4"/>
        <v>48</v>
      </c>
      <c r="F22" s="256">
        <f t="shared" si="4"/>
        <v>58</v>
      </c>
      <c r="G22" s="256">
        <f t="shared" si="4"/>
        <v>60</v>
      </c>
      <c r="H22" s="256">
        <f t="shared" si="4"/>
        <v>70</v>
      </c>
      <c r="I22" s="256">
        <f t="shared" si="4"/>
        <v>148</v>
      </c>
      <c r="J22" s="256">
        <f t="shared" si="4"/>
        <v>137</v>
      </c>
      <c r="K22" s="256">
        <f t="shared" si="4"/>
        <v>101</v>
      </c>
      <c r="L22" s="256">
        <f t="shared" si="4"/>
        <v>65</v>
      </c>
      <c r="M22" s="256">
        <f t="shared" si="4"/>
        <v>85</v>
      </c>
      <c r="N22" s="256">
        <f t="shared" si="4"/>
        <v>103</v>
      </c>
      <c r="O22" s="256">
        <f t="shared" si="4"/>
        <v>62</v>
      </c>
      <c r="P22" s="256">
        <f t="shared" si="4"/>
        <v>64</v>
      </c>
      <c r="Q22" s="256">
        <f t="shared" si="4"/>
        <v>91</v>
      </c>
      <c r="R22" s="256">
        <f t="shared" si="4"/>
        <v>114</v>
      </c>
      <c r="S22" s="256">
        <f t="shared" si="4"/>
        <v>218</v>
      </c>
      <c r="T22" s="256">
        <f t="shared" si="4"/>
        <v>252</v>
      </c>
      <c r="U22" s="256">
        <f t="shared" si="4"/>
        <v>202</v>
      </c>
      <c r="V22" s="256">
        <f t="shared" si="4"/>
        <v>321</v>
      </c>
      <c r="W22" s="256">
        <f t="shared" si="4"/>
        <v>371</v>
      </c>
      <c r="X22" s="256">
        <f t="shared" si="4"/>
        <v>373</v>
      </c>
      <c r="Y22" s="257">
        <f t="shared" si="4"/>
        <v>151</v>
      </c>
      <c r="Z22" s="208"/>
      <c r="AA22" s="208"/>
    </row>
    <row r="23">
      <c r="A23" s="237" t="s">
        <v>1212</v>
      </c>
      <c r="B23" s="258">
        <f t="shared" ref="B23:Y23" si="5">SUM(B14+B22)</f>
        <v>82</v>
      </c>
      <c r="C23" s="259">
        <f t="shared" si="5"/>
        <v>115</v>
      </c>
      <c r="D23" s="259">
        <f t="shared" si="5"/>
        <v>53</v>
      </c>
      <c r="E23" s="259">
        <f t="shared" si="5"/>
        <v>77</v>
      </c>
      <c r="F23" s="259">
        <f t="shared" si="5"/>
        <v>84</v>
      </c>
      <c r="G23" s="259">
        <f t="shared" si="5"/>
        <v>89</v>
      </c>
      <c r="H23" s="259">
        <f t="shared" si="5"/>
        <v>109</v>
      </c>
      <c r="I23" s="259">
        <f t="shared" si="5"/>
        <v>202</v>
      </c>
      <c r="J23" s="259">
        <f t="shared" si="5"/>
        <v>191</v>
      </c>
      <c r="K23" s="259">
        <f t="shared" si="5"/>
        <v>137</v>
      </c>
      <c r="L23" s="259">
        <f t="shared" si="5"/>
        <v>104</v>
      </c>
      <c r="M23" s="259">
        <f t="shared" si="5"/>
        <v>146</v>
      </c>
      <c r="N23" s="259">
        <f t="shared" si="5"/>
        <v>168</v>
      </c>
      <c r="O23" s="259">
        <f t="shared" si="5"/>
        <v>110</v>
      </c>
      <c r="P23" s="259">
        <f t="shared" si="5"/>
        <v>148</v>
      </c>
      <c r="Q23" s="259">
        <f t="shared" si="5"/>
        <v>139</v>
      </c>
      <c r="R23" s="259">
        <f t="shared" si="5"/>
        <v>277</v>
      </c>
      <c r="S23" s="259">
        <f t="shared" si="5"/>
        <v>404</v>
      </c>
      <c r="T23" s="259">
        <f t="shared" si="5"/>
        <v>449</v>
      </c>
      <c r="U23" s="259">
        <f t="shared" si="5"/>
        <v>475</v>
      </c>
      <c r="V23" s="259">
        <f t="shared" si="5"/>
        <v>493</v>
      </c>
      <c r="W23" s="259">
        <f t="shared" si="5"/>
        <v>562</v>
      </c>
      <c r="X23" s="259">
        <f t="shared" si="5"/>
        <v>652</v>
      </c>
      <c r="Y23" s="260">
        <f t="shared" si="5"/>
        <v>231</v>
      </c>
      <c r="Z23" s="208"/>
      <c r="AA23" s="208"/>
    </row>
    <row r="24">
      <c r="A24" s="261"/>
      <c r="B24" s="261"/>
      <c r="C24" s="261"/>
      <c r="D24" s="261"/>
      <c r="E24" s="261"/>
      <c r="F24" s="261"/>
      <c r="G24" s="261"/>
      <c r="H24" s="261"/>
      <c r="I24" s="261"/>
      <c r="J24" s="261"/>
      <c r="K24" s="261"/>
      <c r="L24" s="261"/>
      <c r="M24" s="261"/>
      <c r="N24" s="261"/>
      <c r="O24" s="261"/>
      <c r="P24" s="261"/>
      <c r="Q24" s="261"/>
      <c r="R24" s="261"/>
      <c r="S24" s="261"/>
      <c r="T24" s="261"/>
      <c r="U24" s="261"/>
      <c r="V24" s="261"/>
      <c r="W24" s="261"/>
      <c r="X24" s="261"/>
      <c r="Y24" s="261"/>
      <c r="Z24" s="208"/>
      <c r="AA24" s="208"/>
    </row>
    <row r="25">
      <c r="A25" s="262" t="s">
        <v>1213</v>
      </c>
      <c r="B25" s="263" t="s">
        <v>1214</v>
      </c>
      <c r="C25" s="40"/>
      <c r="D25" s="40"/>
      <c r="E25" s="41"/>
      <c r="F25" s="264" t="s">
        <v>1215</v>
      </c>
      <c r="G25" s="40"/>
      <c r="H25" s="40"/>
      <c r="I25" s="41"/>
      <c r="J25" s="264" t="s">
        <v>1216</v>
      </c>
      <c r="K25" s="40"/>
      <c r="L25" s="40"/>
      <c r="M25" s="40"/>
      <c r="N25" s="40"/>
      <c r="O25" s="40"/>
      <c r="P25" s="41"/>
      <c r="Q25" s="264" t="s">
        <v>1217</v>
      </c>
      <c r="R25" s="40"/>
      <c r="S25" s="40"/>
      <c r="T25" s="40"/>
      <c r="U25" s="40"/>
      <c r="V25" s="40"/>
      <c r="W25" s="40"/>
      <c r="X25" s="40"/>
      <c r="Y25" s="41"/>
      <c r="Z25" s="208"/>
      <c r="AA25" s="208"/>
    </row>
    <row r="26">
      <c r="A26" s="265"/>
      <c r="B26" s="264" t="s">
        <v>1218</v>
      </c>
      <c r="C26" s="40"/>
      <c r="D26" s="40"/>
      <c r="E26" s="40"/>
      <c r="F26" s="40"/>
      <c r="G26" s="40"/>
      <c r="H26" s="40"/>
      <c r="I26" s="41"/>
      <c r="J26" s="264" t="s">
        <v>1219</v>
      </c>
      <c r="K26" s="40"/>
      <c r="L26" s="40"/>
      <c r="M26" s="40"/>
      <c r="N26" s="40"/>
      <c r="O26" s="40"/>
      <c r="P26" s="40"/>
      <c r="Q26" s="40"/>
      <c r="R26" s="40"/>
      <c r="S26" s="40"/>
      <c r="T26" s="40"/>
      <c r="U26" s="40"/>
      <c r="V26" s="40"/>
      <c r="W26" s="40"/>
      <c r="X26" s="40"/>
      <c r="Y26" s="41"/>
      <c r="Z26" s="208"/>
      <c r="AA26" s="208"/>
    </row>
    <row r="27">
      <c r="A27" s="200"/>
      <c r="B27" s="264" t="s">
        <v>1220</v>
      </c>
      <c r="C27" s="40"/>
      <c r="D27" s="40"/>
      <c r="E27" s="40"/>
      <c r="F27" s="41"/>
      <c r="G27" s="266" t="s">
        <v>46</v>
      </c>
      <c r="H27" s="40"/>
      <c r="I27" s="41"/>
      <c r="J27" s="267" t="s">
        <v>1221</v>
      </c>
      <c r="K27" s="40"/>
      <c r="L27" s="40"/>
      <c r="M27" s="40"/>
      <c r="N27" s="40"/>
      <c r="O27" s="40"/>
      <c r="P27" s="40"/>
      <c r="Q27" s="40"/>
      <c r="R27" s="40"/>
      <c r="S27" s="40"/>
      <c r="T27" s="40"/>
      <c r="U27" s="40"/>
      <c r="V27" s="40"/>
      <c r="W27" s="40"/>
      <c r="X27" s="40"/>
      <c r="Y27" s="41"/>
      <c r="Z27" s="208"/>
      <c r="AA27" s="208"/>
    </row>
    <row r="28" ht="12.75" customHeight="1">
      <c r="A28" s="204"/>
      <c r="B28" s="204"/>
      <c r="C28" s="204"/>
      <c r="D28" s="204"/>
      <c r="E28" s="204"/>
      <c r="F28" s="204"/>
      <c r="G28" s="204"/>
      <c r="H28" s="204"/>
      <c r="I28" s="204"/>
      <c r="J28" s="204"/>
      <c r="K28" s="204"/>
      <c r="L28" s="204"/>
      <c r="M28" s="204"/>
      <c r="N28" s="204"/>
      <c r="O28" s="204"/>
      <c r="P28" s="204"/>
      <c r="Q28" s="204"/>
      <c r="R28" s="204"/>
      <c r="S28" s="204"/>
      <c r="T28" s="204"/>
      <c r="U28" s="204"/>
      <c r="V28" s="204"/>
      <c r="W28" s="204"/>
      <c r="X28" s="204"/>
      <c r="Y28" s="268"/>
      <c r="Z28" s="208"/>
      <c r="AA28" s="208"/>
    </row>
    <row r="29" ht="15.0" customHeight="1">
      <c r="A29" s="269" t="s">
        <v>1222</v>
      </c>
      <c r="B29" s="270" t="s">
        <v>1223</v>
      </c>
      <c r="C29" s="271"/>
      <c r="D29" s="271"/>
      <c r="E29" s="271"/>
      <c r="F29" s="271"/>
      <c r="G29" s="271"/>
      <c r="H29" s="271"/>
      <c r="I29" s="271"/>
      <c r="J29" s="271"/>
      <c r="K29" s="271"/>
      <c r="L29" s="271"/>
      <c r="M29" s="271"/>
      <c r="N29" s="271"/>
      <c r="O29" s="271"/>
      <c r="P29" s="271"/>
      <c r="Q29" s="271"/>
      <c r="R29" s="271"/>
      <c r="S29" s="271"/>
      <c r="T29" s="271"/>
      <c r="U29" s="271"/>
      <c r="V29" s="271"/>
      <c r="W29" s="271"/>
      <c r="X29" s="271"/>
      <c r="Y29" s="272"/>
      <c r="Z29" s="208"/>
      <c r="AA29" s="208"/>
    </row>
    <row r="30" ht="15.0" customHeight="1">
      <c r="B30" s="273"/>
      <c r="C30" s="274"/>
      <c r="D30" s="274"/>
      <c r="E30" s="274"/>
      <c r="F30" s="274"/>
      <c r="G30" s="274"/>
      <c r="H30" s="274"/>
      <c r="I30" s="274"/>
      <c r="J30" s="274"/>
      <c r="K30" s="274"/>
      <c r="L30" s="274"/>
      <c r="M30" s="274"/>
      <c r="N30" s="274"/>
      <c r="O30" s="274"/>
      <c r="P30" s="274"/>
      <c r="Q30" s="274"/>
      <c r="R30" s="274"/>
      <c r="S30" s="274"/>
      <c r="T30" s="274"/>
      <c r="U30" s="274"/>
      <c r="V30" s="274"/>
      <c r="W30" s="274"/>
      <c r="X30" s="274"/>
      <c r="Y30" s="275"/>
      <c r="Z30" s="208"/>
      <c r="AA30" s="208"/>
    </row>
    <row r="31" ht="15.0" customHeight="1">
      <c r="B31" s="276" t="s">
        <v>1224</v>
      </c>
      <c r="C31" s="271"/>
      <c r="D31" s="271"/>
      <c r="E31" s="271"/>
      <c r="F31" s="271"/>
      <c r="G31" s="271"/>
      <c r="H31" s="271"/>
      <c r="I31" s="271"/>
      <c r="J31" s="271"/>
      <c r="K31" s="271"/>
      <c r="L31" s="271"/>
      <c r="M31" s="271"/>
      <c r="N31" s="271"/>
      <c r="O31" s="271"/>
      <c r="P31" s="271"/>
      <c r="Q31" s="271"/>
      <c r="R31" s="271"/>
      <c r="S31" s="271"/>
      <c r="T31" s="271"/>
      <c r="U31" s="271"/>
      <c r="V31" s="271"/>
      <c r="W31" s="271"/>
      <c r="X31" s="271"/>
      <c r="Y31" s="272"/>
      <c r="Z31" s="208"/>
      <c r="AA31" s="208"/>
    </row>
    <row r="32" ht="15.0" customHeight="1">
      <c r="B32" s="273"/>
      <c r="C32" s="274"/>
      <c r="D32" s="274"/>
      <c r="E32" s="274"/>
      <c r="F32" s="274"/>
      <c r="G32" s="274"/>
      <c r="H32" s="274"/>
      <c r="I32" s="274"/>
      <c r="J32" s="274"/>
      <c r="K32" s="274"/>
      <c r="L32" s="274"/>
      <c r="M32" s="274"/>
      <c r="N32" s="274"/>
      <c r="O32" s="274"/>
      <c r="P32" s="274"/>
      <c r="Q32" s="274"/>
      <c r="R32" s="274"/>
      <c r="S32" s="274"/>
      <c r="T32" s="274"/>
      <c r="U32" s="274"/>
      <c r="V32" s="274"/>
      <c r="W32" s="274"/>
      <c r="X32" s="274"/>
      <c r="Y32" s="275"/>
      <c r="Z32" s="208"/>
      <c r="AA32" s="208"/>
    </row>
    <row r="33" ht="15.0" customHeight="1">
      <c r="B33" s="276" t="s">
        <v>1225</v>
      </c>
      <c r="C33" s="271"/>
      <c r="D33" s="271"/>
      <c r="E33" s="271"/>
      <c r="F33" s="271"/>
      <c r="G33" s="271"/>
      <c r="H33" s="271"/>
      <c r="I33" s="271"/>
      <c r="J33" s="271"/>
      <c r="K33" s="271"/>
      <c r="L33" s="271"/>
      <c r="M33" s="271"/>
      <c r="N33" s="271"/>
      <c r="O33" s="271"/>
      <c r="P33" s="271"/>
      <c r="Q33" s="271"/>
      <c r="R33" s="271"/>
      <c r="S33" s="271"/>
      <c r="T33" s="271"/>
      <c r="U33" s="271"/>
      <c r="V33" s="271"/>
      <c r="W33" s="271"/>
      <c r="X33" s="271"/>
      <c r="Y33" s="272"/>
      <c r="Z33" s="208"/>
      <c r="AA33" s="208"/>
    </row>
    <row r="34" ht="15.0" customHeight="1">
      <c r="A34" s="277"/>
      <c r="B34" s="273"/>
      <c r="C34" s="274"/>
      <c r="D34" s="274"/>
      <c r="E34" s="274"/>
      <c r="F34" s="274"/>
      <c r="G34" s="274"/>
      <c r="H34" s="274"/>
      <c r="I34" s="274"/>
      <c r="J34" s="274"/>
      <c r="K34" s="274"/>
      <c r="L34" s="274"/>
      <c r="M34" s="274"/>
      <c r="N34" s="274"/>
      <c r="O34" s="274"/>
      <c r="P34" s="274"/>
      <c r="Q34" s="274"/>
      <c r="R34" s="274"/>
      <c r="S34" s="274"/>
      <c r="T34" s="274"/>
      <c r="U34" s="274"/>
      <c r="V34" s="274"/>
      <c r="W34" s="274"/>
      <c r="X34" s="274"/>
      <c r="Y34" s="275"/>
      <c r="Z34" s="208"/>
      <c r="AA34" s="208"/>
    </row>
    <row r="35" ht="12.75" customHeight="1">
      <c r="A35" s="278"/>
      <c r="B35" s="279"/>
      <c r="C35" s="279"/>
      <c r="D35" s="279"/>
      <c r="E35" s="279"/>
      <c r="F35" s="279"/>
      <c r="G35" s="279"/>
      <c r="H35" s="279"/>
      <c r="I35" s="279"/>
      <c r="J35" s="279"/>
      <c r="K35" s="279"/>
      <c r="L35" s="279"/>
      <c r="M35" s="279"/>
      <c r="N35" s="279"/>
      <c r="O35" s="279"/>
      <c r="P35" s="279"/>
      <c r="Q35" s="279"/>
      <c r="R35" s="279"/>
      <c r="S35" s="279"/>
      <c r="T35" s="279"/>
      <c r="U35" s="279"/>
      <c r="V35" s="279"/>
      <c r="W35" s="279"/>
      <c r="X35" s="279"/>
      <c r="Y35" s="268"/>
      <c r="Z35" s="208"/>
      <c r="AA35" s="208"/>
    </row>
    <row r="36" ht="15.0" customHeight="1">
      <c r="A36" s="280" t="s">
        <v>1226</v>
      </c>
      <c r="B36" s="276" t="s">
        <v>1227</v>
      </c>
      <c r="C36" s="271"/>
      <c r="D36" s="271"/>
      <c r="E36" s="271"/>
      <c r="F36" s="271"/>
      <c r="G36" s="271"/>
      <c r="H36" s="271"/>
      <c r="I36" s="271"/>
      <c r="J36" s="271"/>
      <c r="K36" s="271"/>
      <c r="L36" s="271"/>
      <c r="M36" s="271"/>
      <c r="N36" s="271"/>
      <c r="O36" s="271"/>
      <c r="P36" s="271"/>
      <c r="Q36" s="271"/>
      <c r="R36" s="271"/>
      <c r="S36" s="271"/>
      <c r="T36" s="271"/>
      <c r="U36" s="271"/>
      <c r="V36" s="271"/>
      <c r="W36" s="271"/>
      <c r="X36" s="271"/>
      <c r="Y36" s="272"/>
      <c r="Z36" s="208"/>
      <c r="AA36" s="208"/>
    </row>
    <row r="37" ht="15.0" customHeight="1">
      <c r="A37" s="281"/>
      <c r="B37" s="273"/>
      <c r="C37" s="274"/>
      <c r="D37" s="274"/>
      <c r="E37" s="274"/>
      <c r="F37" s="274"/>
      <c r="G37" s="274"/>
      <c r="H37" s="274"/>
      <c r="I37" s="274"/>
      <c r="J37" s="274"/>
      <c r="K37" s="274"/>
      <c r="L37" s="274"/>
      <c r="M37" s="274"/>
      <c r="N37" s="274"/>
      <c r="O37" s="274"/>
      <c r="P37" s="274"/>
      <c r="Q37" s="274"/>
      <c r="R37" s="274"/>
      <c r="S37" s="274"/>
      <c r="T37" s="274"/>
      <c r="U37" s="274"/>
      <c r="V37" s="274"/>
      <c r="W37" s="274"/>
      <c r="X37" s="274"/>
      <c r="Y37" s="275"/>
      <c r="Z37" s="208"/>
      <c r="AA37" s="208"/>
    </row>
    <row r="38" ht="15.0" customHeight="1">
      <c r="A38" s="281"/>
      <c r="B38" s="276" t="s">
        <v>1228</v>
      </c>
      <c r="C38" s="271"/>
      <c r="D38" s="271"/>
      <c r="E38" s="271"/>
      <c r="F38" s="271"/>
      <c r="G38" s="271"/>
      <c r="H38" s="271"/>
      <c r="I38" s="271"/>
      <c r="J38" s="271"/>
      <c r="K38" s="271"/>
      <c r="L38" s="271"/>
      <c r="M38" s="271"/>
      <c r="N38" s="271"/>
      <c r="O38" s="271"/>
      <c r="P38" s="271"/>
      <c r="Q38" s="271"/>
      <c r="R38" s="271"/>
      <c r="S38" s="271"/>
      <c r="T38" s="271"/>
      <c r="U38" s="271"/>
      <c r="V38" s="271"/>
      <c r="W38" s="271"/>
      <c r="X38" s="271"/>
      <c r="Y38" s="272"/>
      <c r="Z38" s="208"/>
      <c r="AA38" s="208"/>
    </row>
    <row r="39" ht="15.0" customHeight="1">
      <c r="A39" s="282"/>
      <c r="B39" s="273"/>
      <c r="C39" s="274"/>
      <c r="D39" s="274"/>
      <c r="E39" s="274"/>
      <c r="F39" s="274"/>
      <c r="G39" s="274"/>
      <c r="H39" s="274"/>
      <c r="I39" s="274"/>
      <c r="J39" s="274"/>
      <c r="K39" s="274"/>
      <c r="L39" s="274"/>
      <c r="M39" s="274"/>
      <c r="N39" s="274"/>
      <c r="O39" s="274"/>
      <c r="P39" s="274"/>
      <c r="Q39" s="274"/>
      <c r="R39" s="274"/>
      <c r="S39" s="274"/>
      <c r="T39" s="274"/>
      <c r="U39" s="274"/>
      <c r="V39" s="274"/>
      <c r="W39" s="274"/>
      <c r="X39" s="274"/>
      <c r="Y39" s="275"/>
      <c r="Z39" s="208"/>
      <c r="AA39" s="208"/>
    </row>
    <row r="40">
      <c r="A40" s="208"/>
      <c r="B40" s="208"/>
      <c r="C40" s="208"/>
      <c r="D40" s="208"/>
      <c r="E40" s="208"/>
      <c r="F40" s="208"/>
      <c r="G40" s="208"/>
      <c r="H40" s="208"/>
      <c r="I40" s="208"/>
      <c r="J40" s="208"/>
      <c r="K40" s="208"/>
      <c r="L40" s="208"/>
      <c r="M40" s="208"/>
      <c r="N40" s="208"/>
      <c r="O40" s="208"/>
      <c r="P40" s="208"/>
      <c r="Q40" s="208"/>
      <c r="R40" s="208"/>
      <c r="S40" s="208"/>
      <c r="T40" s="208"/>
      <c r="U40" s="208"/>
      <c r="V40" s="208"/>
      <c r="W40" s="208"/>
      <c r="X40" s="208"/>
      <c r="Y40" s="208"/>
      <c r="Z40" s="208"/>
      <c r="AA40" s="208"/>
    </row>
    <row r="41" ht="12.75" hidden="1" customHeight="1">
      <c r="A41" s="208"/>
      <c r="B41" s="208"/>
      <c r="C41" s="208"/>
      <c r="D41" s="208"/>
      <c r="E41" s="208"/>
      <c r="F41" s="208"/>
      <c r="G41" s="210"/>
      <c r="H41" s="210"/>
      <c r="I41" s="210"/>
      <c r="J41" s="210"/>
      <c r="K41" s="210"/>
      <c r="L41" s="210"/>
      <c r="M41" s="210"/>
      <c r="N41" s="210"/>
      <c r="O41" s="210"/>
      <c r="P41" s="210"/>
      <c r="Q41" s="208"/>
      <c r="R41" s="208"/>
      <c r="S41" s="208"/>
      <c r="T41" s="208"/>
      <c r="U41" s="208"/>
      <c r="V41" s="208"/>
      <c r="W41" s="208"/>
      <c r="X41" s="208"/>
      <c r="Y41" s="208"/>
      <c r="Z41" s="208"/>
      <c r="AA41" s="208"/>
    </row>
    <row r="42" ht="12.75" hidden="1" customHeight="1">
      <c r="A42" s="208"/>
      <c r="B42" s="208"/>
      <c r="C42" s="208"/>
      <c r="D42" s="208"/>
      <c r="E42" s="208"/>
      <c r="F42" s="208"/>
      <c r="G42" s="210"/>
      <c r="H42" s="210"/>
      <c r="I42" s="210"/>
      <c r="J42" s="210"/>
      <c r="K42" s="210"/>
      <c r="L42" s="210"/>
      <c r="M42" s="210"/>
      <c r="N42" s="210"/>
      <c r="O42" s="210"/>
      <c r="P42" s="210"/>
      <c r="Q42" s="208"/>
      <c r="R42" s="208"/>
      <c r="S42" s="208"/>
      <c r="T42" s="208"/>
      <c r="U42" s="208"/>
      <c r="V42" s="208"/>
      <c r="W42" s="208"/>
      <c r="X42" s="208"/>
      <c r="Y42" s="208"/>
      <c r="Z42" s="208"/>
      <c r="AA42" s="208"/>
    </row>
    <row r="43" ht="12.75" hidden="1" customHeight="1">
      <c r="A43" s="208"/>
      <c r="B43" s="208"/>
      <c r="C43" s="208"/>
      <c r="D43" s="208"/>
      <c r="E43" s="208"/>
      <c r="F43" s="208"/>
      <c r="G43" s="208"/>
      <c r="H43" s="208"/>
      <c r="I43" s="208"/>
      <c r="J43" s="208"/>
      <c r="K43" s="208"/>
      <c r="L43" s="283"/>
      <c r="M43" s="283"/>
      <c r="N43" s="283"/>
      <c r="O43" s="283"/>
      <c r="P43" s="283"/>
      <c r="Q43" s="208"/>
      <c r="R43" s="208"/>
      <c r="S43" s="208"/>
      <c r="T43" s="208"/>
      <c r="U43" s="208"/>
      <c r="V43" s="208"/>
      <c r="W43" s="208"/>
      <c r="X43" s="208"/>
      <c r="Y43" s="208"/>
      <c r="Z43" s="208"/>
      <c r="AA43" s="208"/>
    </row>
    <row r="44" ht="12.75" hidden="1" customHeight="1">
      <c r="A44" s="208"/>
      <c r="B44" s="208"/>
      <c r="C44" s="208"/>
      <c r="D44" s="208"/>
      <c r="E44" s="208"/>
      <c r="F44" s="208"/>
      <c r="G44" s="208"/>
      <c r="H44" s="208"/>
      <c r="I44" s="208"/>
      <c r="J44" s="208"/>
      <c r="K44" s="208"/>
      <c r="L44" s="208"/>
      <c r="M44" s="208"/>
      <c r="N44" s="208"/>
      <c r="O44" s="208"/>
      <c r="P44" s="208"/>
      <c r="Q44" s="208"/>
      <c r="R44" s="208"/>
      <c r="S44" s="208"/>
      <c r="T44" s="208"/>
      <c r="U44" s="208"/>
      <c r="V44" s="208"/>
      <c r="W44" s="208"/>
      <c r="X44" s="208"/>
      <c r="Y44" s="208"/>
      <c r="Z44" s="208"/>
      <c r="AA44" s="208"/>
    </row>
    <row r="45" ht="12.75" hidden="1" customHeight="1">
      <c r="A45" s="208"/>
      <c r="B45" s="208"/>
      <c r="C45" s="208"/>
      <c r="D45" s="208"/>
      <c r="E45" s="208"/>
      <c r="F45" s="208"/>
      <c r="G45" s="208"/>
      <c r="H45" s="208"/>
      <c r="I45" s="208"/>
      <c r="J45" s="208"/>
      <c r="K45" s="208"/>
      <c r="L45" s="208"/>
      <c r="M45" s="208"/>
      <c r="N45" s="208"/>
      <c r="O45" s="208"/>
      <c r="P45" s="208"/>
      <c r="Q45" s="208"/>
      <c r="R45" s="208"/>
      <c r="S45" s="208"/>
      <c r="T45" s="208"/>
      <c r="U45" s="208"/>
      <c r="V45" s="208"/>
      <c r="W45" s="208"/>
      <c r="X45" s="208"/>
      <c r="Y45" s="208"/>
      <c r="Z45" s="208"/>
      <c r="AA45" s="208"/>
    </row>
    <row r="46" ht="12.75" hidden="1" customHeight="1">
      <c r="A46" s="208"/>
      <c r="B46" s="208"/>
      <c r="C46" s="208"/>
      <c r="D46" s="208"/>
      <c r="E46" s="208"/>
      <c r="F46" s="208"/>
      <c r="G46" s="208"/>
      <c r="H46" s="208"/>
      <c r="I46" s="208"/>
      <c r="J46" s="208"/>
      <c r="K46" s="208"/>
      <c r="L46" s="208"/>
      <c r="M46" s="208"/>
      <c r="N46" s="208"/>
      <c r="O46" s="208"/>
      <c r="P46" s="208"/>
      <c r="Q46" s="208"/>
      <c r="R46" s="208"/>
      <c r="S46" s="208"/>
      <c r="T46" s="208"/>
      <c r="U46" s="208"/>
      <c r="V46" s="208"/>
      <c r="W46" s="208"/>
      <c r="X46" s="208"/>
      <c r="Y46" s="208"/>
      <c r="Z46" s="208"/>
      <c r="AA46" s="208"/>
    </row>
    <row r="47" ht="12.75" hidden="1" customHeight="1">
      <c r="A47" s="208"/>
      <c r="B47" s="208"/>
      <c r="C47" s="208"/>
      <c r="D47" s="208"/>
      <c r="E47" s="208"/>
      <c r="F47" s="208"/>
      <c r="G47" s="208"/>
      <c r="H47" s="208"/>
      <c r="I47" s="208"/>
      <c r="J47" s="208"/>
      <c r="K47" s="208"/>
      <c r="L47" s="208"/>
      <c r="M47" s="208"/>
      <c r="N47" s="208"/>
      <c r="O47" s="208"/>
      <c r="P47" s="208"/>
      <c r="Q47" s="208"/>
      <c r="R47" s="208"/>
      <c r="S47" s="208"/>
      <c r="T47" s="208"/>
      <c r="U47" s="208"/>
      <c r="V47" s="208"/>
      <c r="W47" s="208"/>
      <c r="X47" s="208"/>
      <c r="Y47" s="208"/>
      <c r="Z47" s="208"/>
      <c r="AA47" s="208"/>
    </row>
    <row r="48" ht="12.75" hidden="1" customHeight="1">
      <c r="A48" s="208"/>
      <c r="B48" s="208"/>
      <c r="C48" s="208"/>
      <c r="D48" s="208"/>
      <c r="E48" s="208"/>
      <c r="F48" s="208"/>
      <c r="G48" s="208"/>
      <c r="H48" s="208"/>
      <c r="I48" s="208"/>
      <c r="J48" s="208"/>
      <c r="K48" s="208"/>
      <c r="L48" s="208"/>
      <c r="M48" s="208"/>
      <c r="N48" s="208"/>
      <c r="O48" s="208"/>
      <c r="P48" s="208"/>
      <c r="Q48" s="208"/>
      <c r="R48" s="208"/>
      <c r="S48" s="208"/>
      <c r="T48" s="208"/>
      <c r="U48" s="208"/>
      <c r="V48" s="208"/>
      <c r="W48" s="208"/>
      <c r="X48" s="208"/>
      <c r="Y48" s="208"/>
      <c r="Z48" s="208"/>
      <c r="AA48" s="208"/>
    </row>
    <row r="49" ht="12.75" hidden="1" customHeight="1">
      <c r="A49" s="208"/>
      <c r="B49" s="208"/>
      <c r="C49" s="208"/>
      <c r="D49" s="208"/>
      <c r="E49" s="208"/>
      <c r="F49" s="208"/>
      <c r="G49" s="208"/>
      <c r="H49" s="208"/>
      <c r="I49" s="208"/>
      <c r="J49" s="208"/>
      <c r="K49" s="208"/>
      <c r="L49" s="208"/>
      <c r="M49" s="208"/>
      <c r="N49" s="208"/>
      <c r="O49" s="208"/>
      <c r="P49" s="208"/>
      <c r="Q49" s="208"/>
      <c r="R49" s="208"/>
      <c r="S49" s="208"/>
      <c r="T49" s="208"/>
      <c r="U49" s="208"/>
      <c r="V49" s="208"/>
      <c r="W49" s="208"/>
      <c r="X49" s="208"/>
      <c r="Y49" s="208"/>
      <c r="Z49" s="208"/>
      <c r="AA49" s="208"/>
    </row>
    <row r="50" ht="12.75" hidden="1" customHeight="1">
      <c r="A50" s="208"/>
      <c r="B50" s="208"/>
      <c r="C50" s="208"/>
      <c r="D50" s="208"/>
      <c r="E50" s="208"/>
      <c r="F50" s="208"/>
      <c r="G50" s="208"/>
      <c r="H50" s="208"/>
      <c r="I50" s="208"/>
      <c r="J50" s="208"/>
      <c r="K50" s="208"/>
      <c r="L50" s="208"/>
      <c r="M50" s="208"/>
      <c r="N50" s="208"/>
      <c r="O50" s="208"/>
      <c r="P50" s="208"/>
      <c r="Q50" s="208"/>
      <c r="R50" s="208"/>
      <c r="S50" s="208"/>
      <c r="T50" s="208"/>
      <c r="U50" s="208"/>
      <c r="V50" s="208"/>
      <c r="W50" s="208"/>
      <c r="X50" s="208"/>
      <c r="Y50" s="208"/>
      <c r="Z50" s="208"/>
      <c r="AA50" s="208"/>
    </row>
    <row r="51" ht="12.75" hidden="1" customHeight="1">
      <c r="A51" s="208"/>
      <c r="B51" s="208"/>
      <c r="C51" s="208"/>
      <c r="D51" s="208"/>
      <c r="E51" s="208"/>
      <c r="F51" s="208"/>
      <c r="G51" s="208"/>
      <c r="H51" s="208"/>
      <c r="I51" s="208"/>
      <c r="J51" s="208"/>
      <c r="K51" s="208"/>
      <c r="L51" s="208"/>
      <c r="M51" s="208"/>
      <c r="N51" s="208"/>
      <c r="O51" s="208"/>
      <c r="P51" s="208"/>
      <c r="Q51" s="208"/>
      <c r="R51" s="208"/>
      <c r="S51" s="208"/>
      <c r="T51" s="208"/>
      <c r="U51" s="208"/>
      <c r="V51" s="208"/>
      <c r="W51" s="208"/>
      <c r="X51" s="208"/>
      <c r="Y51" s="208"/>
      <c r="Z51" s="208"/>
      <c r="AA51" s="208"/>
    </row>
    <row r="52" ht="12.75" hidden="1" customHeight="1">
      <c r="A52" s="208"/>
      <c r="B52" s="208"/>
      <c r="C52" s="208"/>
      <c r="D52" s="208"/>
      <c r="E52" s="208"/>
      <c r="F52" s="208"/>
      <c r="G52" s="208"/>
      <c r="H52" s="208"/>
      <c r="I52" s="208"/>
      <c r="J52" s="208"/>
      <c r="K52" s="208"/>
      <c r="L52" s="208"/>
      <c r="M52" s="208"/>
      <c r="N52" s="208"/>
      <c r="O52" s="208"/>
      <c r="P52" s="208"/>
      <c r="Q52" s="208"/>
      <c r="R52" s="208"/>
      <c r="S52" s="208"/>
      <c r="T52" s="208"/>
      <c r="U52" s="208"/>
      <c r="V52" s="208"/>
      <c r="W52" s="208"/>
      <c r="X52" s="208"/>
      <c r="Y52" s="208"/>
      <c r="Z52" s="208"/>
      <c r="AA52" s="208"/>
    </row>
    <row r="53" ht="12.75" hidden="1" customHeight="1">
      <c r="A53" s="208"/>
      <c r="B53" s="208"/>
      <c r="C53" s="208"/>
      <c r="D53" s="208"/>
      <c r="E53" s="208"/>
      <c r="F53" s="208"/>
      <c r="G53" s="208"/>
      <c r="H53" s="208"/>
      <c r="I53" s="208"/>
      <c r="J53" s="208"/>
      <c r="K53" s="208"/>
      <c r="L53" s="208"/>
      <c r="M53" s="208"/>
      <c r="N53" s="208"/>
      <c r="O53" s="208"/>
      <c r="P53" s="208"/>
      <c r="Q53" s="208"/>
      <c r="R53" s="208"/>
      <c r="S53" s="208"/>
      <c r="T53" s="208"/>
      <c r="U53" s="208"/>
      <c r="V53" s="208"/>
      <c r="W53" s="208"/>
      <c r="X53" s="208"/>
      <c r="Y53" s="208"/>
      <c r="Z53" s="208"/>
      <c r="AA53" s="208"/>
    </row>
    <row r="54" ht="12.75" hidden="1" customHeight="1">
      <c r="A54" s="208"/>
      <c r="B54" s="208"/>
      <c r="C54" s="208"/>
      <c r="D54" s="208"/>
      <c r="E54" s="208"/>
      <c r="F54" s="208"/>
      <c r="G54" s="208"/>
      <c r="H54" s="208"/>
      <c r="I54" s="208"/>
      <c r="J54" s="208"/>
      <c r="K54" s="208"/>
      <c r="L54" s="208"/>
      <c r="M54" s="208"/>
      <c r="N54" s="208"/>
      <c r="O54" s="208"/>
      <c r="P54" s="208"/>
      <c r="Q54" s="208"/>
      <c r="R54" s="208"/>
      <c r="S54" s="208"/>
      <c r="T54" s="208"/>
      <c r="U54" s="208"/>
      <c r="V54" s="208"/>
      <c r="W54" s="208"/>
      <c r="X54" s="208"/>
      <c r="Y54" s="208"/>
      <c r="Z54" s="208"/>
      <c r="AA54" s="208"/>
    </row>
    <row r="55" ht="12.75" hidden="1" customHeight="1">
      <c r="A55" s="208"/>
      <c r="B55" s="208"/>
      <c r="C55" s="208"/>
      <c r="D55" s="208"/>
      <c r="E55" s="208"/>
      <c r="F55" s="208"/>
      <c r="G55" s="208"/>
      <c r="H55" s="208"/>
      <c r="I55" s="208"/>
      <c r="J55" s="208"/>
      <c r="K55" s="208"/>
      <c r="L55" s="208"/>
      <c r="M55" s="208"/>
      <c r="N55" s="208"/>
      <c r="O55" s="208"/>
      <c r="P55" s="208"/>
      <c r="Q55" s="208"/>
      <c r="R55" s="208"/>
      <c r="S55" s="208"/>
      <c r="T55" s="208"/>
      <c r="U55" s="208"/>
      <c r="V55" s="208"/>
      <c r="W55" s="208"/>
      <c r="X55" s="208"/>
      <c r="Y55" s="208"/>
      <c r="Z55" s="208"/>
      <c r="AA55" s="208"/>
    </row>
    <row r="56" ht="12.75" hidden="1" customHeight="1">
      <c r="A56" s="208"/>
      <c r="B56" s="208"/>
      <c r="C56" s="208"/>
      <c r="D56" s="208"/>
      <c r="E56" s="208"/>
      <c r="F56" s="208"/>
      <c r="G56" s="208"/>
      <c r="H56" s="208"/>
      <c r="I56" s="208"/>
      <c r="J56" s="208"/>
      <c r="K56" s="208"/>
      <c r="L56" s="208"/>
      <c r="M56" s="208"/>
      <c r="N56" s="208"/>
      <c r="O56" s="208"/>
      <c r="P56" s="208"/>
      <c r="Q56" s="208"/>
      <c r="R56" s="208"/>
      <c r="S56" s="208"/>
      <c r="T56" s="208"/>
      <c r="U56" s="208"/>
      <c r="V56" s="208"/>
      <c r="W56" s="208"/>
      <c r="X56" s="208"/>
      <c r="Y56" s="208"/>
      <c r="Z56" s="208"/>
      <c r="AA56" s="208"/>
    </row>
    <row r="57" ht="12.75" hidden="1" customHeight="1">
      <c r="A57" s="208"/>
      <c r="B57" s="208"/>
      <c r="C57" s="208"/>
      <c r="D57" s="208"/>
      <c r="E57" s="208"/>
      <c r="F57" s="208"/>
      <c r="G57" s="208"/>
      <c r="H57" s="208"/>
      <c r="I57" s="208"/>
      <c r="J57" s="208"/>
      <c r="K57" s="208"/>
      <c r="L57" s="208"/>
      <c r="M57" s="208"/>
      <c r="N57" s="208"/>
      <c r="O57" s="208"/>
      <c r="P57" s="208"/>
      <c r="Q57" s="208"/>
      <c r="R57" s="208"/>
      <c r="S57" s="208"/>
      <c r="T57" s="208"/>
      <c r="U57" s="208"/>
      <c r="V57" s="208"/>
      <c r="W57" s="208"/>
      <c r="X57" s="208"/>
      <c r="Y57" s="208"/>
      <c r="Z57" s="208"/>
      <c r="AA57" s="208"/>
    </row>
    <row r="58" ht="12.75" hidden="1" customHeight="1">
      <c r="A58" s="208"/>
      <c r="B58" s="208"/>
      <c r="C58" s="208"/>
      <c r="D58" s="208"/>
      <c r="E58" s="208"/>
      <c r="F58" s="208"/>
      <c r="G58" s="208"/>
      <c r="H58" s="208"/>
      <c r="I58" s="208"/>
      <c r="J58" s="208"/>
      <c r="K58" s="208"/>
      <c r="L58" s="208"/>
      <c r="M58" s="208"/>
      <c r="N58" s="208"/>
      <c r="O58" s="208"/>
      <c r="P58" s="208"/>
      <c r="Q58" s="208"/>
      <c r="R58" s="208"/>
      <c r="S58" s="208"/>
      <c r="T58" s="208"/>
      <c r="U58" s="208"/>
      <c r="V58" s="208"/>
      <c r="W58" s="208"/>
      <c r="X58" s="208"/>
      <c r="Y58" s="208"/>
      <c r="Z58" s="208"/>
      <c r="AA58" s="208"/>
    </row>
    <row r="59" ht="12.75" hidden="1" customHeight="1">
      <c r="A59" s="208"/>
      <c r="B59" s="208"/>
      <c r="C59" s="208"/>
      <c r="D59" s="208"/>
      <c r="E59" s="208"/>
      <c r="F59" s="208"/>
      <c r="G59" s="208"/>
      <c r="H59" s="208"/>
      <c r="I59" s="208"/>
      <c r="J59" s="208"/>
      <c r="K59" s="208"/>
      <c r="L59" s="208"/>
      <c r="M59" s="208"/>
      <c r="N59" s="208"/>
      <c r="O59" s="208"/>
      <c r="P59" s="208"/>
      <c r="Q59" s="208"/>
      <c r="R59" s="208"/>
      <c r="S59" s="208"/>
      <c r="T59" s="208"/>
      <c r="U59" s="208"/>
      <c r="V59" s="208"/>
      <c r="W59" s="208"/>
      <c r="X59" s="208"/>
      <c r="Y59" s="208"/>
      <c r="Z59" s="208"/>
      <c r="AA59" s="208"/>
    </row>
    <row r="60" ht="12.75" hidden="1" customHeight="1">
      <c r="A60" s="208"/>
      <c r="B60" s="208"/>
      <c r="C60" s="208"/>
      <c r="D60" s="208"/>
      <c r="E60" s="208"/>
      <c r="F60" s="208"/>
      <c r="G60" s="208"/>
      <c r="H60" s="208"/>
      <c r="I60" s="208"/>
      <c r="J60" s="208"/>
      <c r="K60" s="208"/>
      <c r="L60" s="208"/>
      <c r="M60" s="208"/>
      <c r="N60" s="208"/>
      <c r="O60" s="208"/>
      <c r="P60" s="208"/>
      <c r="Q60" s="208"/>
      <c r="R60" s="208"/>
      <c r="S60" s="208"/>
      <c r="T60" s="208"/>
      <c r="U60" s="208"/>
      <c r="V60" s="208"/>
      <c r="W60" s="208"/>
      <c r="X60" s="208"/>
      <c r="Y60" s="208"/>
      <c r="Z60" s="208"/>
      <c r="AA60" s="208"/>
    </row>
    <row r="61" ht="12.75" hidden="1" customHeight="1">
      <c r="A61" s="208"/>
      <c r="B61" s="208"/>
      <c r="C61" s="208"/>
      <c r="D61" s="208"/>
      <c r="E61" s="208"/>
      <c r="F61" s="208"/>
      <c r="G61" s="208"/>
      <c r="H61" s="208"/>
      <c r="I61" s="208"/>
      <c r="J61" s="208"/>
      <c r="K61" s="208"/>
      <c r="L61" s="208"/>
      <c r="M61" s="208"/>
      <c r="N61" s="208"/>
      <c r="O61" s="208"/>
      <c r="P61" s="208"/>
      <c r="Q61" s="208"/>
      <c r="R61" s="208"/>
      <c r="S61" s="208"/>
      <c r="T61" s="208"/>
      <c r="U61" s="208"/>
      <c r="V61" s="208"/>
      <c r="W61" s="208"/>
      <c r="X61" s="208"/>
      <c r="Y61" s="208"/>
      <c r="Z61" s="208"/>
      <c r="AA61" s="208"/>
    </row>
    <row r="62" ht="12.75" hidden="1" customHeight="1">
      <c r="A62" s="208"/>
      <c r="B62" s="208"/>
      <c r="C62" s="208"/>
      <c r="D62" s="208"/>
      <c r="E62" s="208"/>
      <c r="F62" s="208"/>
      <c r="G62" s="208"/>
      <c r="H62" s="208"/>
      <c r="I62" s="208"/>
      <c r="J62" s="208"/>
      <c r="K62" s="208"/>
      <c r="L62" s="208"/>
      <c r="M62" s="208"/>
      <c r="N62" s="208"/>
      <c r="O62" s="208"/>
      <c r="P62" s="208"/>
      <c r="Q62" s="208"/>
      <c r="R62" s="208"/>
      <c r="S62" s="208"/>
      <c r="T62" s="208"/>
      <c r="U62" s="208"/>
      <c r="V62" s="208"/>
      <c r="W62" s="208"/>
      <c r="X62" s="208"/>
      <c r="Y62" s="208"/>
      <c r="Z62" s="208"/>
      <c r="AA62" s="208"/>
    </row>
    <row r="63" ht="12.75" hidden="1" customHeight="1">
      <c r="A63" s="208"/>
      <c r="B63" s="208"/>
      <c r="C63" s="208"/>
      <c r="D63" s="208"/>
      <c r="E63" s="208"/>
      <c r="F63" s="208"/>
      <c r="G63" s="208"/>
      <c r="H63" s="208"/>
      <c r="I63" s="208"/>
      <c r="J63" s="208"/>
      <c r="K63" s="208"/>
      <c r="L63" s="208"/>
      <c r="M63" s="208"/>
      <c r="N63" s="208"/>
      <c r="O63" s="208"/>
      <c r="P63" s="208"/>
      <c r="Q63" s="208"/>
      <c r="R63" s="208"/>
      <c r="S63" s="208"/>
      <c r="T63" s="208"/>
      <c r="U63" s="208"/>
      <c r="V63" s="208"/>
      <c r="W63" s="208"/>
      <c r="X63" s="208"/>
      <c r="Y63" s="208"/>
      <c r="Z63" s="208"/>
      <c r="AA63" s="208"/>
    </row>
    <row r="64" ht="12.75" hidden="1" customHeight="1">
      <c r="A64" s="208"/>
      <c r="B64" s="208"/>
      <c r="C64" s="208"/>
      <c r="D64" s="208"/>
      <c r="E64" s="208"/>
      <c r="F64" s="208"/>
      <c r="G64" s="208"/>
      <c r="H64" s="208"/>
      <c r="I64" s="208"/>
      <c r="J64" s="208"/>
      <c r="K64" s="208"/>
      <c r="L64" s="208"/>
      <c r="M64" s="208"/>
      <c r="N64" s="208"/>
      <c r="O64" s="208"/>
      <c r="P64" s="208"/>
      <c r="Q64" s="208"/>
      <c r="R64" s="208"/>
      <c r="S64" s="208"/>
      <c r="T64" s="208"/>
      <c r="U64" s="208"/>
      <c r="V64" s="208"/>
      <c r="W64" s="208"/>
      <c r="X64" s="208"/>
      <c r="Y64" s="208"/>
      <c r="Z64" s="208"/>
      <c r="AA64" s="208"/>
    </row>
    <row r="65" ht="12.75" hidden="1" customHeight="1">
      <c r="A65" s="208"/>
      <c r="B65" s="208"/>
      <c r="C65" s="208"/>
      <c r="D65" s="208"/>
      <c r="E65" s="208"/>
      <c r="F65" s="208"/>
      <c r="G65" s="208"/>
      <c r="H65" s="208"/>
      <c r="I65" s="208"/>
      <c r="J65" s="208"/>
      <c r="K65" s="208"/>
      <c r="L65" s="208"/>
      <c r="M65" s="208"/>
      <c r="N65" s="208"/>
      <c r="O65" s="208"/>
      <c r="P65" s="208"/>
      <c r="Q65" s="208"/>
      <c r="R65" s="208"/>
      <c r="S65" s="208"/>
      <c r="T65" s="208"/>
      <c r="U65" s="208"/>
      <c r="V65" s="208"/>
      <c r="W65" s="208"/>
      <c r="X65" s="208"/>
      <c r="Y65" s="208"/>
      <c r="Z65" s="208"/>
      <c r="AA65" s="208"/>
    </row>
    <row r="66" ht="12.75" hidden="1" customHeight="1">
      <c r="A66" s="208"/>
      <c r="B66" s="208"/>
      <c r="C66" s="208"/>
      <c r="D66" s="208"/>
      <c r="E66" s="208"/>
      <c r="F66" s="208"/>
      <c r="G66" s="208"/>
      <c r="H66" s="208"/>
      <c r="I66" s="208"/>
      <c r="J66" s="208"/>
      <c r="K66" s="208"/>
      <c r="L66" s="208"/>
      <c r="M66" s="208"/>
      <c r="N66" s="208"/>
      <c r="O66" s="208"/>
      <c r="P66" s="208"/>
      <c r="Q66" s="208"/>
      <c r="R66" s="208"/>
      <c r="S66" s="208"/>
      <c r="T66" s="208"/>
      <c r="U66" s="208"/>
      <c r="V66" s="208"/>
      <c r="W66" s="208"/>
      <c r="X66" s="208"/>
      <c r="Y66" s="208"/>
      <c r="Z66" s="208"/>
      <c r="AA66" s="208"/>
    </row>
    <row r="67" ht="12.75" hidden="1" customHeight="1">
      <c r="A67" s="208"/>
      <c r="B67" s="208"/>
      <c r="C67" s="208"/>
      <c r="D67" s="208"/>
      <c r="E67" s="208"/>
      <c r="F67" s="208"/>
      <c r="G67" s="208"/>
      <c r="H67" s="208"/>
      <c r="I67" s="208"/>
      <c r="J67" s="208"/>
      <c r="K67" s="208"/>
      <c r="L67" s="208"/>
      <c r="M67" s="208"/>
      <c r="N67" s="208"/>
      <c r="O67" s="208"/>
      <c r="P67" s="208"/>
      <c r="Q67" s="208"/>
      <c r="R67" s="208"/>
      <c r="S67" s="208"/>
      <c r="T67" s="208"/>
      <c r="U67" s="208"/>
      <c r="V67" s="208"/>
      <c r="W67" s="208"/>
      <c r="X67" s="208"/>
      <c r="Y67" s="208"/>
      <c r="Z67" s="208"/>
      <c r="AA67" s="208"/>
    </row>
    <row r="68" ht="12.75" hidden="1" customHeight="1">
      <c r="A68" s="208"/>
      <c r="B68" s="208"/>
      <c r="C68" s="208"/>
      <c r="D68" s="208"/>
      <c r="E68" s="208"/>
      <c r="F68" s="208"/>
      <c r="G68" s="208"/>
      <c r="H68" s="208"/>
      <c r="I68" s="208"/>
      <c r="J68" s="208"/>
      <c r="K68" s="208"/>
      <c r="L68" s="208"/>
      <c r="M68" s="208"/>
      <c r="N68" s="208"/>
      <c r="O68" s="208"/>
      <c r="P68" s="208"/>
      <c r="Q68" s="208"/>
      <c r="R68" s="208"/>
      <c r="S68" s="208"/>
      <c r="T68" s="208"/>
      <c r="U68" s="208"/>
      <c r="V68" s="208"/>
      <c r="W68" s="208"/>
      <c r="X68" s="208"/>
      <c r="Y68" s="208"/>
      <c r="Z68" s="208"/>
      <c r="AA68" s="208"/>
    </row>
    <row r="69" ht="12.75" hidden="1" customHeight="1">
      <c r="A69" s="208"/>
      <c r="B69" s="208"/>
      <c r="C69" s="208"/>
      <c r="D69" s="208"/>
      <c r="E69" s="208"/>
      <c r="F69" s="208"/>
      <c r="G69" s="208"/>
      <c r="H69" s="208"/>
      <c r="I69" s="208"/>
      <c r="J69" s="208"/>
      <c r="K69" s="208"/>
      <c r="L69" s="208"/>
      <c r="M69" s="208"/>
      <c r="N69" s="208"/>
      <c r="O69" s="208"/>
      <c r="P69" s="208"/>
      <c r="Q69" s="208"/>
      <c r="R69" s="208"/>
      <c r="S69" s="208"/>
      <c r="T69" s="208"/>
      <c r="U69" s="208"/>
      <c r="V69" s="208"/>
      <c r="W69" s="208"/>
      <c r="X69" s="208"/>
      <c r="Y69" s="208"/>
      <c r="Z69" s="208"/>
      <c r="AA69" s="208"/>
    </row>
    <row r="70" ht="12.75" hidden="1" customHeight="1">
      <c r="A70" s="208"/>
      <c r="B70" s="208"/>
      <c r="C70" s="208"/>
      <c r="D70" s="208"/>
      <c r="E70" s="208"/>
      <c r="F70" s="208"/>
      <c r="G70" s="208"/>
      <c r="H70" s="208"/>
      <c r="I70" s="208"/>
      <c r="J70" s="208"/>
      <c r="K70" s="208"/>
      <c r="L70" s="208"/>
      <c r="M70" s="208"/>
      <c r="N70" s="208"/>
      <c r="O70" s="208"/>
      <c r="P70" s="208"/>
      <c r="Q70" s="208"/>
      <c r="R70" s="208"/>
      <c r="S70" s="208"/>
      <c r="T70" s="208"/>
      <c r="U70" s="208"/>
      <c r="V70" s="208"/>
      <c r="W70" s="208"/>
      <c r="X70" s="208"/>
      <c r="Y70" s="208"/>
      <c r="Z70" s="208"/>
      <c r="AA70" s="208"/>
    </row>
    <row r="71" ht="12.75" hidden="1" customHeight="1">
      <c r="A71" s="208"/>
      <c r="B71" s="208"/>
      <c r="C71" s="208"/>
      <c r="D71" s="208"/>
      <c r="E71" s="208"/>
      <c r="F71" s="208"/>
      <c r="G71" s="208"/>
      <c r="H71" s="208"/>
      <c r="I71" s="208"/>
      <c r="J71" s="208"/>
      <c r="K71" s="208"/>
      <c r="L71" s="208"/>
      <c r="M71" s="208"/>
      <c r="N71" s="208"/>
      <c r="O71" s="208"/>
      <c r="P71" s="208"/>
      <c r="Q71" s="208"/>
      <c r="R71" s="208"/>
      <c r="S71" s="208"/>
      <c r="T71" s="208"/>
      <c r="U71" s="208"/>
      <c r="V71" s="208"/>
      <c r="W71" s="208"/>
      <c r="X71" s="208"/>
      <c r="Y71" s="208"/>
      <c r="Z71" s="208"/>
      <c r="AA71" s="208"/>
    </row>
    <row r="72" ht="12.75" hidden="1" customHeight="1">
      <c r="A72" s="208"/>
      <c r="B72" s="208"/>
      <c r="C72" s="208"/>
      <c r="D72" s="208"/>
      <c r="E72" s="208"/>
      <c r="F72" s="208"/>
      <c r="G72" s="208"/>
      <c r="H72" s="208"/>
      <c r="I72" s="208"/>
      <c r="J72" s="208"/>
      <c r="K72" s="208"/>
      <c r="L72" s="208"/>
      <c r="M72" s="208"/>
      <c r="N72" s="208"/>
      <c r="O72" s="208"/>
      <c r="P72" s="208"/>
      <c r="Q72" s="208"/>
      <c r="R72" s="208"/>
      <c r="S72" s="208"/>
      <c r="T72" s="208"/>
      <c r="U72" s="208"/>
      <c r="V72" s="208"/>
      <c r="W72" s="208"/>
      <c r="X72" s="208"/>
      <c r="Y72" s="208"/>
      <c r="Z72" s="208"/>
      <c r="AA72" s="208"/>
    </row>
    <row r="73" ht="12.75" hidden="1" customHeight="1">
      <c r="A73" s="208"/>
      <c r="B73" s="208"/>
      <c r="C73" s="208"/>
      <c r="D73" s="208"/>
      <c r="E73" s="208"/>
      <c r="F73" s="208"/>
      <c r="G73" s="208"/>
      <c r="H73" s="208"/>
      <c r="I73" s="208"/>
      <c r="J73" s="208"/>
      <c r="K73" s="208"/>
      <c r="L73" s="208"/>
      <c r="M73" s="208"/>
      <c r="N73" s="208"/>
      <c r="O73" s="208"/>
      <c r="P73" s="208"/>
      <c r="Q73" s="208"/>
      <c r="R73" s="208"/>
      <c r="S73" s="208"/>
      <c r="T73" s="208"/>
      <c r="U73" s="208"/>
      <c r="V73" s="208"/>
      <c r="W73" s="208"/>
      <c r="X73" s="208"/>
      <c r="Y73" s="208"/>
      <c r="Z73" s="208"/>
      <c r="AA73" s="208"/>
    </row>
    <row r="74" ht="12.75" hidden="1" customHeight="1">
      <c r="A74" s="208"/>
      <c r="B74" s="208"/>
      <c r="C74" s="208"/>
      <c r="D74" s="208"/>
      <c r="E74" s="208"/>
      <c r="F74" s="208"/>
      <c r="G74" s="208"/>
      <c r="H74" s="208"/>
      <c r="I74" s="208"/>
      <c r="J74" s="208"/>
      <c r="K74" s="208"/>
      <c r="L74" s="208"/>
      <c r="M74" s="208"/>
      <c r="N74" s="208"/>
      <c r="O74" s="208"/>
      <c r="P74" s="208"/>
      <c r="Q74" s="208"/>
      <c r="R74" s="208"/>
      <c r="S74" s="208"/>
      <c r="T74" s="208"/>
      <c r="U74" s="208"/>
      <c r="V74" s="208"/>
      <c r="W74" s="208"/>
      <c r="X74" s="208"/>
      <c r="Y74" s="208"/>
      <c r="Z74" s="208"/>
      <c r="AA74" s="208"/>
    </row>
    <row r="75" ht="12.75" hidden="1" customHeight="1">
      <c r="A75" s="208"/>
      <c r="B75" s="208"/>
      <c r="C75" s="208"/>
      <c r="D75" s="208"/>
      <c r="E75" s="208"/>
      <c r="F75" s="208"/>
      <c r="G75" s="208"/>
      <c r="H75" s="208"/>
      <c r="I75" s="208"/>
      <c r="J75" s="208"/>
      <c r="K75" s="208"/>
      <c r="L75" s="208"/>
      <c r="M75" s="208"/>
      <c r="N75" s="208"/>
      <c r="O75" s="208"/>
      <c r="P75" s="208"/>
      <c r="Q75" s="208"/>
      <c r="R75" s="208"/>
      <c r="S75" s="208"/>
      <c r="T75" s="208"/>
      <c r="U75" s="208"/>
      <c r="V75" s="208"/>
      <c r="W75" s="208"/>
      <c r="X75" s="208"/>
      <c r="Y75" s="208"/>
      <c r="Z75" s="208"/>
      <c r="AA75" s="208"/>
    </row>
    <row r="76" ht="12.75" hidden="1" customHeight="1">
      <c r="A76" s="208"/>
      <c r="B76" s="208"/>
      <c r="C76" s="208"/>
      <c r="D76" s="208"/>
      <c r="E76" s="208"/>
      <c r="F76" s="208"/>
      <c r="G76" s="208"/>
      <c r="H76" s="208"/>
      <c r="I76" s="208"/>
      <c r="J76" s="208"/>
      <c r="K76" s="208"/>
      <c r="L76" s="208"/>
      <c r="M76" s="208"/>
      <c r="N76" s="208"/>
      <c r="O76" s="208"/>
      <c r="P76" s="208"/>
      <c r="Q76" s="208"/>
      <c r="R76" s="208"/>
      <c r="S76" s="208"/>
      <c r="T76" s="208"/>
      <c r="U76" s="208"/>
      <c r="V76" s="208"/>
      <c r="W76" s="208"/>
      <c r="X76" s="208"/>
      <c r="Y76" s="208"/>
      <c r="Z76" s="208"/>
      <c r="AA76" s="208"/>
    </row>
    <row r="77" ht="12.75" hidden="1" customHeight="1">
      <c r="A77" s="208"/>
      <c r="B77" s="208"/>
      <c r="C77" s="208"/>
      <c r="D77" s="208"/>
      <c r="E77" s="208"/>
      <c r="F77" s="208"/>
      <c r="G77" s="208"/>
      <c r="H77" s="208"/>
      <c r="I77" s="208"/>
      <c r="J77" s="208"/>
      <c r="K77" s="208"/>
      <c r="L77" s="208"/>
      <c r="M77" s="208"/>
      <c r="N77" s="208"/>
      <c r="O77" s="208"/>
      <c r="P77" s="208"/>
      <c r="Q77" s="208"/>
      <c r="R77" s="208"/>
      <c r="S77" s="208"/>
      <c r="T77" s="208"/>
      <c r="U77" s="208"/>
      <c r="V77" s="208"/>
      <c r="W77" s="208"/>
      <c r="X77" s="208"/>
      <c r="Y77" s="208"/>
      <c r="Z77" s="208"/>
      <c r="AA77" s="208"/>
    </row>
    <row r="78" ht="12.75" hidden="1" customHeight="1">
      <c r="A78" s="208"/>
      <c r="B78" s="208"/>
      <c r="C78" s="208"/>
      <c r="D78" s="208"/>
      <c r="E78" s="208"/>
      <c r="F78" s="208"/>
      <c r="G78" s="208"/>
      <c r="H78" s="208"/>
      <c r="I78" s="208"/>
      <c r="J78" s="208"/>
      <c r="K78" s="208"/>
      <c r="L78" s="208"/>
      <c r="M78" s="208"/>
      <c r="N78" s="208"/>
      <c r="O78" s="208"/>
      <c r="P78" s="208"/>
      <c r="Q78" s="208"/>
      <c r="R78" s="208"/>
      <c r="S78" s="208"/>
      <c r="T78" s="208"/>
      <c r="U78" s="208"/>
      <c r="V78" s="208"/>
      <c r="W78" s="208"/>
      <c r="X78" s="208"/>
      <c r="Y78" s="208"/>
      <c r="Z78" s="208"/>
      <c r="AA78" s="208"/>
    </row>
    <row r="79" ht="12.75" hidden="1" customHeight="1">
      <c r="A79" s="208"/>
      <c r="B79" s="208"/>
      <c r="C79" s="208"/>
      <c r="D79" s="208"/>
      <c r="E79" s="208"/>
      <c r="F79" s="208"/>
      <c r="G79" s="208"/>
      <c r="H79" s="208"/>
      <c r="I79" s="208"/>
      <c r="J79" s="208"/>
      <c r="K79" s="208"/>
      <c r="L79" s="208"/>
      <c r="M79" s="208"/>
      <c r="N79" s="208"/>
      <c r="O79" s="208"/>
      <c r="P79" s="208"/>
      <c r="Q79" s="208"/>
      <c r="R79" s="208"/>
      <c r="S79" s="208"/>
      <c r="T79" s="208"/>
      <c r="U79" s="208"/>
      <c r="V79" s="208"/>
      <c r="W79" s="208"/>
      <c r="X79" s="208"/>
      <c r="Y79" s="208"/>
      <c r="Z79" s="208"/>
      <c r="AA79" s="208"/>
    </row>
    <row r="80" ht="12.75" hidden="1" customHeight="1">
      <c r="A80" s="208"/>
      <c r="B80" s="208"/>
      <c r="C80" s="208"/>
      <c r="D80" s="208"/>
      <c r="E80" s="208"/>
      <c r="F80" s="208"/>
      <c r="G80" s="208"/>
      <c r="H80" s="208"/>
      <c r="I80" s="208"/>
      <c r="J80" s="208"/>
      <c r="K80" s="208"/>
      <c r="L80" s="208"/>
      <c r="M80" s="208"/>
      <c r="N80" s="208"/>
      <c r="O80" s="208"/>
      <c r="P80" s="208"/>
      <c r="Q80" s="208"/>
      <c r="R80" s="208"/>
      <c r="S80" s="208"/>
      <c r="T80" s="208"/>
      <c r="U80" s="208"/>
      <c r="V80" s="208"/>
      <c r="W80" s="208"/>
      <c r="X80" s="208"/>
      <c r="Y80" s="208"/>
      <c r="Z80" s="208"/>
      <c r="AA80" s="208"/>
    </row>
    <row r="81" ht="12.75" hidden="1" customHeight="1">
      <c r="A81" s="208"/>
      <c r="B81" s="208"/>
      <c r="C81" s="208"/>
      <c r="D81" s="208"/>
      <c r="E81" s="208"/>
      <c r="F81" s="208"/>
      <c r="G81" s="208"/>
      <c r="H81" s="208"/>
      <c r="I81" s="208"/>
      <c r="J81" s="208"/>
      <c r="K81" s="208"/>
      <c r="L81" s="208"/>
      <c r="M81" s="208"/>
      <c r="N81" s="208"/>
      <c r="O81" s="208"/>
      <c r="P81" s="208"/>
      <c r="Q81" s="208"/>
      <c r="R81" s="208"/>
      <c r="S81" s="208"/>
      <c r="T81" s="208"/>
      <c r="U81" s="208"/>
      <c r="V81" s="208"/>
      <c r="W81" s="208"/>
      <c r="X81" s="208"/>
      <c r="Y81" s="208"/>
      <c r="Z81" s="208"/>
      <c r="AA81" s="208"/>
    </row>
    <row r="82" ht="12.75" hidden="1" customHeight="1">
      <c r="A82" s="208"/>
      <c r="B82" s="208"/>
      <c r="C82" s="208"/>
      <c r="D82" s="208"/>
      <c r="E82" s="208"/>
      <c r="F82" s="208"/>
      <c r="G82" s="208"/>
      <c r="H82" s="208"/>
      <c r="I82" s="208"/>
      <c r="J82" s="208"/>
      <c r="K82" s="208"/>
      <c r="L82" s="208"/>
      <c r="M82" s="208"/>
      <c r="N82" s="208"/>
      <c r="O82" s="208"/>
      <c r="P82" s="208"/>
      <c r="Q82" s="208"/>
      <c r="R82" s="208"/>
      <c r="S82" s="208"/>
      <c r="T82" s="208"/>
      <c r="U82" s="208"/>
      <c r="V82" s="208"/>
      <c r="W82" s="208"/>
      <c r="X82" s="208"/>
      <c r="Y82" s="208"/>
      <c r="Z82" s="208"/>
      <c r="AA82" s="208"/>
    </row>
    <row r="83" ht="12.75" hidden="1" customHeight="1">
      <c r="A83" s="208"/>
      <c r="B83" s="208"/>
      <c r="C83" s="208"/>
      <c r="D83" s="208"/>
      <c r="E83" s="208"/>
      <c r="F83" s="208"/>
      <c r="G83" s="208"/>
      <c r="H83" s="208"/>
      <c r="I83" s="208"/>
      <c r="J83" s="208"/>
      <c r="K83" s="208"/>
      <c r="L83" s="208"/>
      <c r="M83" s="208"/>
      <c r="N83" s="208"/>
      <c r="O83" s="208"/>
      <c r="P83" s="208"/>
      <c r="Q83" s="208"/>
      <c r="R83" s="208"/>
      <c r="S83" s="208"/>
      <c r="T83" s="208"/>
      <c r="U83" s="208"/>
      <c r="V83" s="208"/>
      <c r="W83" s="208"/>
      <c r="X83" s="208"/>
      <c r="Y83" s="208"/>
      <c r="Z83" s="208"/>
      <c r="AA83" s="208"/>
    </row>
    <row r="84" ht="12.75" hidden="1" customHeight="1">
      <c r="A84" s="208"/>
      <c r="B84" s="208"/>
      <c r="C84" s="208"/>
      <c r="D84" s="208"/>
      <c r="E84" s="208"/>
      <c r="F84" s="208"/>
      <c r="G84" s="208"/>
      <c r="H84" s="208"/>
      <c r="I84" s="208"/>
      <c r="J84" s="208"/>
      <c r="K84" s="208"/>
      <c r="L84" s="208"/>
      <c r="M84" s="208"/>
      <c r="N84" s="208"/>
      <c r="O84" s="208"/>
      <c r="P84" s="208"/>
      <c r="Q84" s="208"/>
      <c r="R84" s="208"/>
      <c r="S84" s="208"/>
      <c r="T84" s="208"/>
      <c r="U84" s="208"/>
      <c r="V84" s="208"/>
      <c r="W84" s="208"/>
      <c r="X84" s="208"/>
      <c r="Y84" s="208"/>
      <c r="Z84" s="208"/>
      <c r="AA84" s="208"/>
    </row>
    <row r="85" ht="12.75" hidden="1" customHeight="1">
      <c r="A85" s="208"/>
      <c r="B85" s="208"/>
      <c r="C85" s="208"/>
      <c r="D85" s="208"/>
      <c r="E85" s="208"/>
      <c r="F85" s="208"/>
      <c r="G85" s="208"/>
      <c r="H85" s="208"/>
      <c r="I85" s="208"/>
      <c r="J85" s="208"/>
      <c r="K85" s="208"/>
      <c r="L85" s="208"/>
      <c r="M85" s="208"/>
      <c r="N85" s="208"/>
      <c r="O85" s="208"/>
      <c r="P85" s="208"/>
      <c r="Q85" s="208"/>
      <c r="R85" s="208"/>
      <c r="S85" s="208"/>
      <c r="T85" s="208"/>
      <c r="U85" s="208"/>
      <c r="V85" s="208"/>
      <c r="W85" s="208"/>
      <c r="X85" s="208"/>
      <c r="Y85" s="208"/>
      <c r="Z85" s="208"/>
      <c r="AA85" s="208"/>
    </row>
    <row r="86" ht="12.75" hidden="1" customHeight="1">
      <c r="A86" s="208"/>
      <c r="B86" s="208"/>
      <c r="C86" s="208"/>
      <c r="D86" s="208"/>
      <c r="E86" s="208"/>
      <c r="F86" s="208"/>
      <c r="G86" s="208"/>
      <c r="H86" s="208"/>
      <c r="I86" s="208"/>
      <c r="J86" s="208"/>
      <c r="K86" s="208"/>
      <c r="L86" s="208"/>
      <c r="M86" s="208"/>
      <c r="N86" s="208"/>
      <c r="O86" s="208"/>
      <c r="P86" s="208"/>
      <c r="Q86" s="208"/>
      <c r="R86" s="208"/>
      <c r="S86" s="208"/>
      <c r="T86" s="208"/>
      <c r="U86" s="208"/>
      <c r="V86" s="208"/>
      <c r="W86" s="208"/>
      <c r="X86" s="208"/>
      <c r="Y86" s="208"/>
      <c r="Z86" s="208"/>
      <c r="AA86" s="208"/>
    </row>
    <row r="87" ht="12.75" hidden="1" customHeight="1">
      <c r="A87" s="208"/>
      <c r="B87" s="208"/>
      <c r="C87" s="208"/>
      <c r="D87" s="208"/>
      <c r="E87" s="208"/>
      <c r="F87" s="208"/>
      <c r="G87" s="208"/>
      <c r="H87" s="208"/>
      <c r="I87" s="208"/>
      <c r="J87" s="208"/>
      <c r="K87" s="208"/>
      <c r="L87" s="208"/>
      <c r="M87" s="208"/>
      <c r="N87" s="208"/>
      <c r="O87" s="208"/>
      <c r="P87" s="208"/>
      <c r="Q87" s="208"/>
      <c r="R87" s="208"/>
      <c r="S87" s="208"/>
      <c r="T87" s="208"/>
      <c r="U87" s="208"/>
      <c r="V87" s="208"/>
      <c r="W87" s="208"/>
      <c r="X87" s="208"/>
      <c r="Y87" s="208"/>
      <c r="Z87" s="208"/>
      <c r="AA87" s="208"/>
    </row>
    <row r="88" ht="12.75" hidden="1" customHeight="1">
      <c r="A88" s="208"/>
      <c r="B88" s="208"/>
      <c r="C88" s="208"/>
      <c r="D88" s="208"/>
      <c r="E88" s="208"/>
      <c r="F88" s="208"/>
      <c r="G88" s="208"/>
      <c r="H88" s="208"/>
      <c r="I88" s="208"/>
      <c r="J88" s="208"/>
      <c r="K88" s="208"/>
      <c r="L88" s="208"/>
      <c r="M88" s="208"/>
      <c r="N88" s="208"/>
      <c r="O88" s="208"/>
      <c r="P88" s="208"/>
      <c r="Q88" s="208"/>
      <c r="R88" s="208"/>
      <c r="S88" s="208"/>
      <c r="T88" s="208"/>
      <c r="U88" s="208"/>
      <c r="V88" s="208"/>
      <c r="W88" s="208"/>
      <c r="X88" s="208"/>
      <c r="Y88" s="208"/>
      <c r="Z88" s="208"/>
      <c r="AA88" s="208"/>
    </row>
    <row r="89" ht="12.75" hidden="1" customHeight="1">
      <c r="A89" s="208"/>
      <c r="B89" s="208"/>
      <c r="C89" s="208"/>
      <c r="D89" s="208"/>
      <c r="E89" s="208"/>
      <c r="F89" s="208"/>
      <c r="G89" s="208"/>
      <c r="H89" s="208"/>
      <c r="I89" s="208"/>
      <c r="J89" s="208"/>
      <c r="K89" s="208"/>
      <c r="L89" s="208"/>
      <c r="M89" s="208"/>
      <c r="N89" s="208"/>
      <c r="O89" s="208"/>
      <c r="P89" s="208"/>
      <c r="Q89" s="208"/>
      <c r="R89" s="208"/>
      <c r="S89" s="208"/>
      <c r="T89" s="208"/>
      <c r="U89" s="208"/>
      <c r="V89" s="208"/>
      <c r="W89" s="208"/>
      <c r="X89" s="208"/>
      <c r="Y89" s="208"/>
      <c r="Z89" s="208"/>
      <c r="AA89" s="208"/>
    </row>
    <row r="90" ht="12.75" hidden="1" customHeight="1">
      <c r="A90" s="208"/>
      <c r="B90" s="208"/>
      <c r="C90" s="208"/>
      <c r="D90" s="208"/>
      <c r="E90" s="208"/>
      <c r="F90" s="208"/>
      <c r="G90" s="208"/>
      <c r="H90" s="208"/>
      <c r="I90" s="208"/>
      <c r="J90" s="208"/>
      <c r="K90" s="208"/>
      <c r="L90" s="208"/>
      <c r="M90" s="208"/>
      <c r="N90" s="208"/>
      <c r="O90" s="208"/>
      <c r="P90" s="208"/>
      <c r="Q90" s="208"/>
      <c r="R90" s="208"/>
      <c r="S90" s="208"/>
      <c r="T90" s="208"/>
      <c r="U90" s="208"/>
      <c r="V90" s="208"/>
      <c r="W90" s="208"/>
      <c r="X90" s="208"/>
      <c r="Y90" s="208"/>
      <c r="Z90" s="208"/>
      <c r="AA90" s="208"/>
    </row>
    <row r="91" ht="12.75" hidden="1" customHeight="1">
      <c r="A91" s="208"/>
      <c r="B91" s="208"/>
      <c r="C91" s="208"/>
      <c r="D91" s="208"/>
      <c r="E91" s="208"/>
      <c r="F91" s="208"/>
      <c r="G91" s="208"/>
      <c r="H91" s="208"/>
      <c r="I91" s="208"/>
      <c r="J91" s="208"/>
      <c r="K91" s="208"/>
      <c r="L91" s="208"/>
      <c r="M91" s="208"/>
      <c r="N91" s="208"/>
      <c r="O91" s="208"/>
      <c r="P91" s="208"/>
      <c r="Q91" s="208"/>
      <c r="R91" s="208"/>
      <c r="S91" s="208"/>
      <c r="T91" s="208"/>
      <c r="U91" s="208"/>
      <c r="V91" s="208"/>
      <c r="W91" s="208"/>
      <c r="X91" s="208"/>
      <c r="Y91" s="208"/>
      <c r="Z91" s="208"/>
      <c r="AA91" s="208"/>
    </row>
    <row r="92" ht="12.75" hidden="1" customHeight="1">
      <c r="A92" s="208"/>
      <c r="B92" s="208"/>
      <c r="C92" s="208"/>
      <c r="D92" s="208"/>
      <c r="E92" s="208"/>
      <c r="F92" s="208"/>
      <c r="G92" s="208"/>
      <c r="H92" s="208"/>
      <c r="I92" s="208"/>
      <c r="J92" s="208"/>
      <c r="K92" s="208"/>
      <c r="L92" s="208"/>
      <c r="M92" s="208"/>
      <c r="N92" s="208"/>
      <c r="O92" s="208"/>
      <c r="P92" s="208"/>
      <c r="Q92" s="208"/>
      <c r="R92" s="208"/>
      <c r="S92" s="208"/>
      <c r="T92" s="208"/>
      <c r="U92" s="208"/>
      <c r="V92" s="208"/>
      <c r="W92" s="208"/>
      <c r="X92" s="208"/>
      <c r="Y92" s="208"/>
      <c r="Z92" s="208"/>
      <c r="AA92" s="208"/>
    </row>
    <row r="93" ht="12.75" hidden="1" customHeight="1">
      <c r="A93" s="208"/>
      <c r="B93" s="208"/>
      <c r="C93" s="208"/>
      <c r="D93" s="208"/>
      <c r="E93" s="208"/>
      <c r="F93" s="208"/>
      <c r="G93" s="208"/>
      <c r="H93" s="208"/>
      <c r="I93" s="208"/>
      <c r="J93" s="208"/>
      <c r="K93" s="208"/>
      <c r="L93" s="208"/>
      <c r="M93" s="208"/>
      <c r="N93" s="208"/>
      <c r="O93" s="208"/>
      <c r="P93" s="208"/>
      <c r="Q93" s="208"/>
      <c r="R93" s="208"/>
      <c r="S93" s="208"/>
      <c r="T93" s="208"/>
      <c r="U93" s="208"/>
      <c r="V93" s="208"/>
      <c r="W93" s="208"/>
      <c r="X93" s="208"/>
      <c r="Y93" s="208"/>
      <c r="Z93" s="208"/>
      <c r="AA93" s="208"/>
    </row>
    <row r="94" ht="12.75" hidden="1" customHeight="1">
      <c r="A94" s="208"/>
      <c r="B94" s="208"/>
      <c r="C94" s="208"/>
      <c r="D94" s="208"/>
      <c r="E94" s="208"/>
      <c r="F94" s="208"/>
      <c r="G94" s="208"/>
      <c r="H94" s="208"/>
      <c r="I94" s="208"/>
      <c r="J94" s="208"/>
      <c r="K94" s="208"/>
      <c r="L94" s="208"/>
      <c r="M94" s="208"/>
      <c r="N94" s="208"/>
      <c r="O94" s="208"/>
      <c r="P94" s="208"/>
      <c r="Q94" s="208"/>
      <c r="R94" s="208"/>
      <c r="S94" s="208"/>
      <c r="T94" s="208"/>
      <c r="U94" s="208"/>
      <c r="V94" s="208"/>
      <c r="W94" s="208"/>
      <c r="X94" s="208"/>
      <c r="Y94" s="208"/>
      <c r="Z94" s="208"/>
      <c r="AA94" s="208"/>
    </row>
    <row r="95" ht="12.75" hidden="1" customHeight="1">
      <c r="A95" s="208"/>
      <c r="B95" s="208"/>
      <c r="C95" s="208"/>
      <c r="D95" s="208"/>
      <c r="E95" s="208"/>
      <c r="F95" s="208"/>
      <c r="G95" s="208"/>
      <c r="H95" s="208"/>
      <c r="I95" s="208"/>
      <c r="J95" s="208"/>
      <c r="K95" s="208"/>
      <c r="L95" s="208"/>
      <c r="M95" s="208"/>
      <c r="N95" s="208"/>
      <c r="O95" s="208"/>
      <c r="P95" s="208"/>
      <c r="Q95" s="208"/>
      <c r="R95" s="208"/>
      <c r="S95" s="208"/>
      <c r="T95" s="208"/>
      <c r="U95" s="208"/>
      <c r="V95" s="208"/>
      <c r="W95" s="208"/>
      <c r="X95" s="208"/>
      <c r="Y95" s="208"/>
      <c r="Z95" s="208"/>
      <c r="AA95" s="208"/>
    </row>
    <row r="96" ht="12.75" hidden="1" customHeight="1">
      <c r="A96" s="208"/>
      <c r="B96" s="208"/>
      <c r="C96" s="208"/>
      <c r="D96" s="208"/>
      <c r="E96" s="208"/>
      <c r="F96" s="208"/>
      <c r="G96" s="208"/>
      <c r="H96" s="208"/>
      <c r="I96" s="208"/>
      <c r="J96" s="208"/>
      <c r="K96" s="208"/>
      <c r="L96" s="208"/>
      <c r="M96" s="208"/>
      <c r="N96" s="208"/>
      <c r="O96" s="208"/>
      <c r="P96" s="208"/>
      <c r="Q96" s="208"/>
      <c r="R96" s="208"/>
      <c r="S96" s="208"/>
      <c r="T96" s="208"/>
      <c r="U96" s="208"/>
      <c r="V96" s="208"/>
      <c r="W96" s="208"/>
      <c r="X96" s="208"/>
      <c r="Y96" s="208"/>
      <c r="Z96" s="208"/>
      <c r="AA96" s="208"/>
    </row>
    <row r="97" ht="12.75" hidden="1" customHeight="1">
      <c r="A97" s="208"/>
      <c r="B97" s="208"/>
      <c r="C97" s="208"/>
      <c r="D97" s="208"/>
      <c r="E97" s="208"/>
      <c r="F97" s="208"/>
      <c r="G97" s="208"/>
      <c r="H97" s="208"/>
      <c r="I97" s="208"/>
      <c r="J97" s="208"/>
      <c r="K97" s="208"/>
      <c r="L97" s="208"/>
      <c r="M97" s="208"/>
      <c r="N97" s="208"/>
      <c r="O97" s="208"/>
      <c r="P97" s="208"/>
      <c r="Q97" s="208"/>
      <c r="R97" s="208"/>
      <c r="S97" s="208"/>
      <c r="T97" s="208"/>
      <c r="U97" s="208"/>
      <c r="V97" s="208"/>
      <c r="W97" s="208"/>
      <c r="X97" s="208"/>
      <c r="Y97" s="208"/>
      <c r="Z97" s="208"/>
      <c r="AA97" s="208"/>
    </row>
    <row r="98" ht="12.75" hidden="1" customHeight="1">
      <c r="A98" s="208"/>
      <c r="B98" s="208"/>
      <c r="C98" s="208"/>
      <c r="D98" s="208"/>
      <c r="E98" s="208"/>
      <c r="F98" s="208"/>
      <c r="G98" s="208"/>
      <c r="H98" s="208"/>
      <c r="I98" s="208"/>
      <c r="J98" s="208"/>
      <c r="K98" s="208"/>
      <c r="L98" s="208"/>
      <c r="M98" s="208"/>
      <c r="N98" s="208"/>
      <c r="O98" s="208"/>
      <c r="P98" s="208"/>
      <c r="Q98" s="208"/>
      <c r="R98" s="208"/>
      <c r="S98" s="208"/>
      <c r="T98" s="208"/>
      <c r="U98" s="208"/>
      <c r="V98" s="208"/>
      <c r="W98" s="208"/>
      <c r="X98" s="208"/>
      <c r="Y98" s="208"/>
      <c r="Z98" s="208"/>
      <c r="AA98" s="208"/>
    </row>
    <row r="99" ht="12.75" hidden="1" customHeight="1">
      <c r="A99" s="208"/>
      <c r="B99" s="208"/>
      <c r="C99" s="208"/>
      <c r="D99" s="208"/>
      <c r="E99" s="208"/>
      <c r="F99" s="208"/>
      <c r="G99" s="208"/>
      <c r="H99" s="208"/>
      <c r="I99" s="208"/>
      <c r="J99" s="208"/>
      <c r="K99" s="208"/>
      <c r="L99" s="208"/>
      <c r="M99" s="208"/>
      <c r="N99" s="208"/>
      <c r="O99" s="208"/>
      <c r="P99" s="208"/>
      <c r="Q99" s="208"/>
      <c r="R99" s="208"/>
      <c r="S99" s="208"/>
      <c r="T99" s="208"/>
      <c r="U99" s="208"/>
      <c r="V99" s="208"/>
      <c r="W99" s="208"/>
      <c r="X99" s="208"/>
      <c r="Y99" s="208"/>
      <c r="Z99" s="208"/>
      <c r="AA99" s="208"/>
    </row>
    <row r="100" ht="12.75" hidden="1" customHeight="1">
      <c r="A100" s="208"/>
      <c r="B100" s="208"/>
      <c r="C100" s="208"/>
      <c r="D100" s="208"/>
      <c r="E100" s="208"/>
      <c r="F100" s="208"/>
      <c r="G100" s="208"/>
      <c r="H100" s="208"/>
      <c r="I100" s="208"/>
      <c r="J100" s="208"/>
      <c r="K100" s="208"/>
      <c r="L100" s="208"/>
      <c r="M100" s="208"/>
      <c r="N100" s="208"/>
      <c r="O100" s="208"/>
      <c r="P100" s="208"/>
      <c r="Q100" s="208"/>
      <c r="R100" s="208"/>
      <c r="S100" s="208"/>
      <c r="T100" s="208"/>
      <c r="U100" s="208"/>
      <c r="V100" s="208"/>
      <c r="W100" s="208"/>
      <c r="X100" s="208"/>
      <c r="Y100" s="208"/>
      <c r="Z100" s="208"/>
      <c r="AA100" s="208"/>
    </row>
    <row r="101" ht="12.75" hidden="1" customHeight="1">
      <c r="A101" s="208"/>
      <c r="B101" s="208"/>
      <c r="C101" s="208"/>
      <c r="D101" s="208"/>
      <c r="E101" s="208"/>
      <c r="F101" s="208"/>
      <c r="G101" s="208"/>
      <c r="H101" s="208"/>
      <c r="I101" s="208"/>
      <c r="J101" s="208"/>
      <c r="K101" s="208"/>
      <c r="L101" s="208"/>
      <c r="M101" s="208"/>
      <c r="N101" s="208"/>
      <c r="O101" s="208"/>
      <c r="P101" s="208"/>
      <c r="Q101" s="208"/>
      <c r="R101" s="208"/>
      <c r="S101" s="208"/>
      <c r="T101" s="208"/>
      <c r="U101" s="208"/>
      <c r="V101" s="208"/>
      <c r="W101" s="208"/>
      <c r="X101" s="208"/>
      <c r="Y101" s="208"/>
      <c r="Z101" s="208"/>
      <c r="AA101" s="208"/>
    </row>
    <row r="102" ht="12.75" hidden="1" customHeight="1">
      <c r="A102" s="208"/>
      <c r="B102" s="208"/>
      <c r="C102" s="208"/>
      <c r="D102" s="208"/>
      <c r="E102" s="208"/>
      <c r="F102" s="208"/>
      <c r="G102" s="208"/>
      <c r="H102" s="208"/>
      <c r="I102" s="208"/>
      <c r="J102" s="208"/>
      <c r="K102" s="208"/>
      <c r="L102" s="208"/>
      <c r="M102" s="208"/>
      <c r="N102" s="208"/>
      <c r="O102" s="208"/>
      <c r="P102" s="208"/>
      <c r="Q102" s="208"/>
      <c r="R102" s="208"/>
      <c r="S102" s="208"/>
      <c r="T102" s="208"/>
      <c r="U102" s="208"/>
      <c r="V102" s="208"/>
      <c r="W102" s="208"/>
      <c r="X102" s="208"/>
      <c r="Y102" s="208"/>
      <c r="Z102" s="208"/>
      <c r="AA102" s="208"/>
    </row>
    <row r="103" ht="12.75" hidden="1" customHeight="1">
      <c r="A103" s="208"/>
      <c r="B103" s="208"/>
      <c r="C103" s="208"/>
      <c r="D103" s="208"/>
      <c r="E103" s="208"/>
      <c r="F103" s="208"/>
      <c r="G103" s="208"/>
      <c r="H103" s="208"/>
      <c r="I103" s="208"/>
      <c r="J103" s="208"/>
      <c r="K103" s="208"/>
      <c r="L103" s="208"/>
      <c r="M103" s="208"/>
      <c r="N103" s="208"/>
      <c r="O103" s="208"/>
      <c r="P103" s="208"/>
      <c r="Q103" s="208"/>
      <c r="R103" s="208"/>
      <c r="S103" s="208"/>
      <c r="T103" s="208"/>
      <c r="U103" s="208"/>
      <c r="V103" s="208"/>
      <c r="W103" s="208"/>
      <c r="X103" s="208"/>
      <c r="Y103" s="208"/>
      <c r="Z103" s="208"/>
      <c r="AA103" s="208"/>
    </row>
    <row r="104" ht="12.75" hidden="1" customHeight="1">
      <c r="A104" s="208"/>
      <c r="B104" s="208"/>
      <c r="C104" s="208"/>
      <c r="D104" s="208"/>
      <c r="E104" s="208"/>
      <c r="F104" s="208"/>
      <c r="G104" s="208"/>
      <c r="H104" s="208"/>
      <c r="I104" s="208"/>
      <c r="J104" s="208"/>
      <c r="K104" s="208"/>
      <c r="L104" s="208"/>
      <c r="M104" s="208"/>
      <c r="N104" s="208"/>
      <c r="O104" s="208"/>
      <c r="P104" s="208"/>
      <c r="Q104" s="208"/>
      <c r="R104" s="208"/>
      <c r="S104" s="208"/>
      <c r="T104" s="208"/>
      <c r="U104" s="208"/>
      <c r="V104" s="208"/>
      <c r="W104" s="208"/>
      <c r="X104" s="208"/>
      <c r="Y104" s="208"/>
      <c r="Z104" s="208"/>
      <c r="AA104" s="208"/>
    </row>
    <row r="105" ht="12.75" hidden="1" customHeight="1">
      <c r="A105" s="208"/>
      <c r="B105" s="208"/>
      <c r="C105" s="208"/>
      <c r="D105" s="208"/>
      <c r="E105" s="208"/>
      <c r="F105" s="208"/>
      <c r="G105" s="208"/>
      <c r="H105" s="208"/>
      <c r="I105" s="208"/>
      <c r="J105" s="208"/>
      <c r="K105" s="208"/>
      <c r="L105" s="208"/>
      <c r="M105" s="208"/>
      <c r="N105" s="208"/>
      <c r="O105" s="208"/>
      <c r="P105" s="208"/>
      <c r="Q105" s="208"/>
      <c r="R105" s="208"/>
      <c r="S105" s="208"/>
      <c r="T105" s="208"/>
      <c r="U105" s="208"/>
      <c r="V105" s="208"/>
      <c r="W105" s="208"/>
      <c r="X105" s="208"/>
      <c r="Y105" s="208"/>
      <c r="Z105" s="208"/>
      <c r="AA105" s="208"/>
    </row>
    <row r="106" ht="12.75" hidden="1" customHeight="1">
      <c r="A106" s="208"/>
      <c r="B106" s="208"/>
      <c r="C106" s="208"/>
      <c r="D106" s="208"/>
      <c r="E106" s="208"/>
      <c r="F106" s="208"/>
      <c r="G106" s="208"/>
      <c r="H106" s="208"/>
      <c r="I106" s="208"/>
      <c r="J106" s="208"/>
      <c r="K106" s="208"/>
      <c r="L106" s="208"/>
      <c r="M106" s="208"/>
      <c r="N106" s="208"/>
      <c r="O106" s="208"/>
      <c r="P106" s="208"/>
      <c r="Q106" s="208"/>
      <c r="R106" s="208"/>
      <c r="S106" s="208"/>
      <c r="T106" s="208"/>
      <c r="U106" s="208"/>
      <c r="V106" s="208"/>
      <c r="W106" s="208"/>
      <c r="X106" s="208"/>
      <c r="Y106" s="208"/>
      <c r="Z106" s="208"/>
      <c r="AA106" s="208"/>
    </row>
    <row r="107" ht="12.75" hidden="1" customHeight="1">
      <c r="A107" s="208"/>
      <c r="B107" s="208"/>
      <c r="C107" s="208"/>
      <c r="D107" s="208"/>
      <c r="E107" s="208"/>
      <c r="F107" s="208"/>
      <c r="G107" s="208"/>
      <c r="H107" s="208"/>
      <c r="I107" s="208"/>
      <c r="J107" s="208"/>
      <c r="K107" s="208"/>
      <c r="L107" s="208"/>
      <c r="M107" s="208"/>
      <c r="N107" s="208"/>
      <c r="O107" s="208"/>
      <c r="P107" s="208"/>
      <c r="Q107" s="208"/>
      <c r="R107" s="208"/>
      <c r="S107" s="208"/>
      <c r="T107" s="208"/>
      <c r="U107" s="208"/>
      <c r="V107" s="208"/>
      <c r="W107" s="208"/>
      <c r="X107" s="208"/>
      <c r="Y107" s="208"/>
      <c r="Z107" s="208"/>
      <c r="AA107" s="208"/>
    </row>
    <row r="108" ht="12.75" hidden="1" customHeight="1">
      <c r="A108" s="208"/>
      <c r="B108" s="208"/>
      <c r="C108" s="208"/>
      <c r="D108" s="208"/>
      <c r="E108" s="208"/>
      <c r="F108" s="208"/>
      <c r="G108" s="208"/>
      <c r="H108" s="208"/>
      <c r="I108" s="208"/>
      <c r="J108" s="208"/>
      <c r="K108" s="208"/>
      <c r="L108" s="208"/>
      <c r="M108" s="208"/>
      <c r="N108" s="208"/>
      <c r="O108" s="208"/>
      <c r="P108" s="208"/>
      <c r="Q108" s="208"/>
      <c r="R108" s="208"/>
      <c r="S108" s="208"/>
      <c r="T108" s="208"/>
      <c r="U108" s="208"/>
      <c r="V108" s="208"/>
      <c r="W108" s="208"/>
      <c r="X108" s="208"/>
      <c r="Y108" s="208"/>
      <c r="Z108" s="208"/>
      <c r="AA108" s="208"/>
    </row>
    <row r="109" ht="12.75" hidden="1" customHeight="1">
      <c r="A109" s="208"/>
      <c r="B109" s="208"/>
      <c r="C109" s="208"/>
      <c r="D109" s="208"/>
      <c r="E109" s="208"/>
      <c r="F109" s="208"/>
      <c r="G109" s="208"/>
      <c r="H109" s="208"/>
      <c r="I109" s="208"/>
      <c r="J109" s="208"/>
      <c r="K109" s="208"/>
      <c r="L109" s="208"/>
      <c r="M109" s="208"/>
      <c r="N109" s="208"/>
      <c r="O109" s="208"/>
      <c r="P109" s="208"/>
      <c r="Q109" s="208"/>
      <c r="R109" s="208"/>
      <c r="S109" s="208"/>
      <c r="T109" s="208"/>
      <c r="U109" s="208"/>
      <c r="V109" s="208"/>
      <c r="W109" s="208"/>
      <c r="X109" s="208"/>
      <c r="Y109" s="208"/>
      <c r="Z109" s="208"/>
      <c r="AA109" s="208"/>
    </row>
    <row r="110" ht="12.75" hidden="1" customHeight="1">
      <c r="A110" s="208"/>
      <c r="B110" s="208"/>
      <c r="C110" s="208"/>
      <c r="D110" s="208"/>
      <c r="E110" s="208"/>
      <c r="F110" s="208"/>
      <c r="G110" s="208"/>
      <c r="H110" s="208"/>
      <c r="I110" s="208"/>
      <c r="J110" s="208"/>
      <c r="K110" s="208"/>
      <c r="L110" s="208"/>
      <c r="M110" s="208"/>
      <c r="N110" s="208"/>
      <c r="O110" s="208"/>
      <c r="P110" s="208"/>
      <c r="Q110" s="208"/>
      <c r="R110" s="208"/>
      <c r="S110" s="208"/>
      <c r="T110" s="208"/>
      <c r="U110" s="208"/>
      <c r="V110" s="208"/>
      <c r="W110" s="208"/>
      <c r="X110" s="208"/>
      <c r="Y110" s="208"/>
      <c r="Z110" s="208"/>
      <c r="AA110" s="208"/>
    </row>
    <row r="111" ht="12.75" hidden="1" customHeight="1">
      <c r="A111" s="208"/>
      <c r="B111" s="208"/>
      <c r="C111" s="208"/>
      <c r="D111" s="208"/>
      <c r="E111" s="208"/>
      <c r="F111" s="208"/>
      <c r="G111" s="208"/>
      <c r="H111" s="208"/>
      <c r="I111" s="208"/>
      <c r="J111" s="208"/>
      <c r="K111" s="208"/>
      <c r="L111" s="208"/>
      <c r="M111" s="208"/>
      <c r="N111" s="208"/>
      <c r="O111" s="208"/>
      <c r="P111" s="208"/>
      <c r="Q111" s="208"/>
      <c r="R111" s="208"/>
      <c r="S111" s="208"/>
      <c r="T111" s="208"/>
      <c r="U111" s="208"/>
      <c r="V111" s="208"/>
      <c r="W111" s="208"/>
      <c r="X111" s="208"/>
      <c r="Y111" s="208"/>
      <c r="Z111" s="208"/>
      <c r="AA111" s="208"/>
    </row>
    <row r="112" ht="12.75" hidden="1" customHeight="1">
      <c r="A112" s="208"/>
      <c r="B112" s="208"/>
      <c r="C112" s="208"/>
      <c r="D112" s="208"/>
      <c r="E112" s="208"/>
      <c r="F112" s="208"/>
      <c r="G112" s="208"/>
      <c r="H112" s="208"/>
      <c r="I112" s="208"/>
      <c r="J112" s="208"/>
      <c r="K112" s="208"/>
      <c r="L112" s="208"/>
      <c r="M112" s="208"/>
      <c r="N112" s="208"/>
      <c r="O112" s="208"/>
      <c r="P112" s="208"/>
      <c r="Q112" s="208"/>
      <c r="R112" s="208"/>
      <c r="S112" s="208"/>
      <c r="T112" s="208"/>
      <c r="U112" s="208"/>
      <c r="V112" s="208"/>
      <c r="W112" s="208"/>
      <c r="X112" s="208"/>
      <c r="Y112" s="208"/>
      <c r="Z112" s="208"/>
      <c r="AA112" s="208"/>
    </row>
    <row r="113" ht="12.75" hidden="1" customHeight="1">
      <c r="A113" s="208"/>
      <c r="B113" s="208"/>
      <c r="C113" s="208"/>
      <c r="D113" s="208"/>
      <c r="E113" s="208"/>
      <c r="F113" s="208"/>
      <c r="G113" s="208"/>
      <c r="H113" s="208"/>
      <c r="I113" s="208"/>
      <c r="J113" s="208"/>
      <c r="K113" s="208"/>
      <c r="L113" s="208"/>
      <c r="M113" s="208"/>
      <c r="N113" s="208"/>
      <c r="O113" s="208"/>
      <c r="P113" s="208"/>
      <c r="Q113" s="208"/>
      <c r="R113" s="208"/>
      <c r="S113" s="208"/>
      <c r="T113" s="208"/>
      <c r="U113" s="208"/>
      <c r="V113" s="208"/>
      <c r="W113" s="208"/>
      <c r="X113" s="208"/>
      <c r="Y113" s="208"/>
      <c r="Z113" s="208"/>
      <c r="AA113" s="208"/>
    </row>
    <row r="114" ht="12.75" hidden="1" customHeight="1">
      <c r="A114" s="208"/>
      <c r="B114" s="208"/>
      <c r="C114" s="208"/>
      <c r="D114" s="208"/>
      <c r="E114" s="208"/>
      <c r="F114" s="208"/>
      <c r="G114" s="208"/>
      <c r="H114" s="208"/>
      <c r="I114" s="208"/>
      <c r="J114" s="208"/>
      <c r="K114" s="208"/>
      <c r="L114" s="208"/>
      <c r="M114" s="208"/>
      <c r="N114" s="208"/>
      <c r="O114" s="208"/>
      <c r="P114" s="208"/>
      <c r="Q114" s="208"/>
      <c r="R114" s="208"/>
      <c r="S114" s="208"/>
      <c r="T114" s="208"/>
      <c r="U114" s="208"/>
      <c r="V114" s="208"/>
      <c r="W114" s="208"/>
      <c r="X114" s="208"/>
      <c r="Y114" s="208"/>
      <c r="Z114" s="208"/>
      <c r="AA114" s="208"/>
    </row>
    <row r="115" ht="12.75" hidden="1" customHeight="1">
      <c r="A115" s="208"/>
      <c r="B115" s="208"/>
      <c r="C115" s="208"/>
      <c r="D115" s="208"/>
      <c r="E115" s="208"/>
      <c r="F115" s="208"/>
      <c r="G115" s="208"/>
      <c r="H115" s="208"/>
      <c r="I115" s="208"/>
      <c r="J115" s="208"/>
      <c r="K115" s="208"/>
      <c r="L115" s="208"/>
      <c r="M115" s="208"/>
      <c r="N115" s="208"/>
      <c r="O115" s="208"/>
      <c r="P115" s="208"/>
      <c r="Q115" s="208"/>
      <c r="R115" s="208"/>
      <c r="S115" s="208"/>
      <c r="T115" s="208"/>
      <c r="U115" s="208"/>
      <c r="V115" s="208"/>
      <c r="W115" s="208"/>
      <c r="X115" s="208"/>
      <c r="Y115" s="208"/>
      <c r="Z115" s="208"/>
      <c r="AA115" s="208"/>
    </row>
    <row r="116" ht="12.75" hidden="1" customHeight="1">
      <c r="A116" s="208"/>
      <c r="B116" s="208"/>
      <c r="C116" s="208"/>
      <c r="D116" s="208"/>
      <c r="E116" s="208"/>
      <c r="F116" s="208"/>
      <c r="G116" s="208"/>
      <c r="H116" s="208"/>
      <c r="I116" s="208"/>
      <c r="J116" s="208"/>
      <c r="K116" s="208"/>
      <c r="L116" s="208"/>
      <c r="M116" s="208"/>
      <c r="N116" s="208"/>
      <c r="O116" s="208"/>
      <c r="P116" s="208"/>
      <c r="Q116" s="208"/>
      <c r="R116" s="208"/>
      <c r="S116" s="208"/>
      <c r="T116" s="208"/>
      <c r="U116" s="208"/>
      <c r="V116" s="208"/>
      <c r="W116" s="208"/>
      <c r="X116" s="208"/>
      <c r="Y116" s="208"/>
      <c r="Z116" s="208"/>
      <c r="AA116" s="208"/>
    </row>
    <row r="117" ht="12.75" hidden="1" customHeight="1">
      <c r="A117" s="208"/>
      <c r="B117" s="208"/>
      <c r="C117" s="208"/>
      <c r="D117" s="208"/>
      <c r="E117" s="208"/>
      <c r="F117" s="208"/>
      <c r="G117" s="208"/>
      <c r="H117" s="208"/>
      <c r="I117" s="208"/>
      <c r="J117" s="208"/>
      <c r="K117" s="208"/>
      <c r="L117" s="208"/>
      <c r="M117" s="208"/>
      <c r="N117" s="208"/>
      <c r="O117" s="208"/>
      <c r="P117" s="208"/>
      <c r="Q117" s="208"/>
      <c r="R117" s="208"/>
      <c r="S117" s="208"/>
      <c r="T117" s="208"/>
      <c r="U117" s="208"/>
      <c r="V117" s="208"/>
      <c r="W117" s="208"/>
      <c r="X117" s="208"/>
      <c r="Y117" s="208"/>
      <c r="Z117" s="208"/>
      <c r="AA117" s="208"/>
    </row>
    <row r="118" ht="12.75" hidden="1" customHeight="1">
      <c r="A118" s="208"/>
      <c r="B118" s="208"/>
      <c r="C118" s="208"/>
      <c r="D118" s="208"/>
      <c r="E118" s="208"/>
      <c r="F118" s="208"/>
      <c r="G118" s="208"/>
      <c r="H118" s="208"/>
      <c r="I118" s="208"/>
      <c r="J118" s="208"/>
      <c r="K118" s="208"/>
      <c r="L118" s="208"/>
      <c r="M118" s="208"/>
      <c r="N118" s="208"/>
      <c r="O118" s="208"/>
      <c r="P118" s="208"/>
      <c r="Q118" s="208"/>
      <c r="R118" s="208"/>
      <c r="S118" s="208"/>
      <c r="T118" s="208"/>
      <c r="U118" s="208"/>
      <c r="V118" s="208"/>
      <c r="W118" s="208"/>
      <c r="X118" s="208"/>
      <c r="Y118" s="208"/>
      <c r="Z118" s="208"/>
      <c r="AA118" s="208"/>
    </row>
    <row r="119" ht="12.75" hidden="1" customHeight="1">
      <c r="A119" s="208"/>
      <c r="B119" s="208"/>
      <c r="C119" s="208"/>
      <c r="D119" s="208"/>
      <c r="E119" s="208"/>
      <c r="F119" s="208"/>
      <c r="G119" s="208"/>
      <c r="H119" s="208"/>
      <c r="I119" s="208"/>
      <c r="J119" s="208"/>
      <c r="K119" s="208"/>
      <c r="L119" s="208"/>
      <c r="M119" s="208"/>
      <c r="N119" s="208"/>
      <c r="O119" s="208"/>
      <c r="P119" s="208"/>
      <c r="Q119" s="208"/>
      <c r="R119" s="208"/>
      <c r="S119" s="208"/>
      <c r="T119" s="208"/>
      <c r="U119" s="208"/>
      <c r="V119" s="208"/>
      <c r="W119" s="208"/>
      <c r="X119" s="208"/>
      <c r="Y119" s="208"/>
      <c r="Z119" s="208"/>
      <c r="AA119" s="208"/>
    </row>
    <row r="120" ht="12.75" hidden="1" customHeight="1">
      <c r="A120" s="208"/>
      <c r="B120" s="208"/>
      <c r="C120" s="208"/>
      <c r="D120" s="208"/>
      <c r="E120" s="208"/>
      <c r="F120" s="208"/>
      <c r="G120" s="208"/>
      <c r="H120" s="208"/>
      <c r="I120" s="208"/>
      <c r="J120" s="208"/>
      <c r="K120" s="208"/>
      <c r="L120" s="208"/>
      <c r="M120" s="208"/>
      <c r="N120" s="208"/>
      <c r="O120" s="208"/>
      <c r="P120" s="208"/>
      <c r="Q120" s="208"/>
      <c r="R120" s="208"/>
      <c r="S120" s="208"/>
      <c r="T120" s="208"/>
      <c r="U120" s="208"/>
      <c r="V120" s="208"/>
      <c r="W120" s="208"/>
      <c r="X120" s="208"/>
      <c r="Y120" s="208"/>
      <c r="Z120" s="208"/>
      <c r="AA120" s="208"/>
    </row>
    <row r="121" ht="12.75" hidden="1" customHeight="1">
      <c r="A121" s="208"/>
      <c r="B121" s="208"/>
      <c r="C121" s="208"/>
      <c r="D121" s="208"/>
      <c r="E121" s="208"/>
      <c r="F121" s="208"/>
      <c r="G121" s="208"/>
      <c r="H121" s="208"/>
      <c r="I121" s="208"/>
      <c r="J121" s="208"/>
      <c r="K121" s="208"/>
      <c r="L121" s="208"/>
      <c r="M121" s="208"/>
      <c r="N121" s="208"/>
      <c r="O121" s="208"/>
      <c r="P121" s="208"/>
      <c r="Q121" s="208"/>
      <c r="R121" s="208"/>
      <c r="S121" s="208"/>
      <c r="T121" s="208"/>
      <c r="U121" s="208"/>
      <c r="V121" s="208"/>
      <c r="W121" s="208"/>
      <c r="X121" s="208"/>
      <c r="Y121" s="208"/>
      <c r="Z121" s="208"/>
      <c r="AA121" s="208"/>
    </row>
    <row r="122" ht="12.75" hidden="1" customHeight="1">
      <c r="A122" s="208"/>
      <c r="B122" s="208"/>
      <c r="C122" s="208"/>
      <c r="D122" s="208"/>
      <c r="E122" s="208"/>
      <c r="F122" s="208"/>
      <c r="G122" s="208"/>
      <c r="H122" s="208"/>
      <c r="I122" s="208"/>
      <c r="J122" s="208"/>
      <c r="K122" s="208"/>
      <c r="L122" s="208"/>
      <c r="M122" s="208"/>
      <c r="N122" s="208"/>
      <c r="O122" s="208"/>
      <c r="P122" s="208"/>
      <c r="Q122" s="208"/>
      <c r="R122" s="208"/>
      <c r="S122" s="208"/>
      <c r="T122" s="208"/>
      <c r="U122" s="208"/>
      <c r="V122" s="208"/>
      <c r="W122" s="208"/>
      <c r="X122" s="208"/>
      <c r="Y122" s="208"/>
      <c r="Z122" s="208"/>
      <c r="AA122" s="208"/>
    </row>
    <row r="123" ht="12.75" hidden="1" customHeight="1">
      <c r="A123" s="208"/>
      <c r="B123" s="208"/>
      <c r="C123" s="208"/>
      <c r="D123" s="208"/>
      <c r="E123" s="208"/>
      <c r="F123" s="208"/>
      <c r="G123" s="208"/>
      <c r="H123" s="208"/>
      <c r="I123" s="208"/>
      <c r="J123" s="208"/>
      <c r="K123" s="208"/>
      <c r="L123" s="208"/>
      <c r="M123" s="208"/>
      <c r="N123" s="208"/>
      <c r="O123" s="208"/>
      <c r="P123" s="208"/>
      <c r="Q123" s="208"/>
      <c r="R123" s="208"/>
      <c r="S123" s="208"/>
      <c r="T123" s="208"/>
      <c r="U123" s="208"/>
      <c r="V123" s="208"/>
      <c r="W123" s="208"/>
      <c r="X123" s="208"/>
      <c r="Y123" s="208"/>
      <c r="Z123" s="208"/>
      <c r="AA123" s="208"/>
    </row>
    <row r="124" ht="12.75" hidden="1" customHeight="1">
      <c r="A124" s="208"/>
      <c r="B124" s="208"/>
      <c r="C124" s="208"/>
      <c r="D124" s="208"/>
      <c r="E124" s="208"/>
      <c r="F124" s="208"/>
      <c r="G124" s="208"/>
      <c r="H124" s="208"/>
      <c r="I124" s="208"/>
      <c r="J124" s="208"/>
      <c r="K124" s="208"/>
      <c r="L124" s="208"/>
      <c r="M124" s="208"/>
      <c r="N124" s="208"/>
      <c r="O124" s="208"/>
      <c r="P124" s="208"/>
      <c r="Q124" s="208"/>
      <c r="R124" s="208"/>
      <c r="S124" s="208"/>
      <c r="T124" s="208"/>
      <c r="U124" s="208"/>
      <c r="V124" s="208"/>
      <c r="W124" s="208"/>
      <c r="X124" s="208"/>
      <c r="Y124" s="208"/>
      <c r="Z124" s="208"/>
      <c r="AA124" s="208"/>
    </row>
    <row r="125" ht="12.75" hidden="1" customHeight="1">
      <c r="A125" s="208"/>
      <c r="B125" s="208"/>
      <c r="C125" s="208"/>
      <c r="D125" s="208"/>
      <c r="E125" s="208"/>
      <c r="F125" s="208"/>
      <c r="G125" s="208"/>
      <c r="H125" s="208"/>
      <c r="I125" s="208"/>
      <c r="J125" s="208"/>
      <c r="K125" s="208"/>
      <c r="L125" s="208"/>
      <c r="M125" s="208"/>
      <c r="N125" s="208"/>
      <c r="O125" s="208"/>
      <c r="P125" s="208"/>
      <c r="Q125" s="208"/>
      <c r="R125" s="208"/>
      <c r="S125" s="208"/>
      <c r="T125" s="208"/>
      <c r="U125" s="208"/>
      <c r="V125" s="208"/>
      <c r="W125" s="208"/>
      <c r="X125" s="208"/>
      <c r="Y125" s="208"/>
      <c r="Z125" s="208"/>
      <c r="AA125" s="208"/>
    </row>
    <row r="126" ht="12.75" hidden="1" customHeight="1">
      <c r="A126" s="208"/>
      <c r="B126" s="208"/>
      <c r="C126" s="208"/>
      <c r="D126" s="208"/>
      <c r="E126" s="208"/>
      <c r="F126" s="208"/>
      <c r="G126" s="208"/>
      <c r="H126" s="208"/>
      <c r="I126" s="208"/>
      <c r="J126" s="208"/>
      <c r="K126" s="208"/>
      <c r="L126" s="208"/>
      <c r="M126" s="208"/>
      <c r="N126" s="208"/>
      <c r="O126" s="208"/>
      <c r="P126" s="208"/>
      <c r="Q126" s="208"/>
      <c r="R126" s="208"/>
      <c r="S126" s="208"/>
      <c r="T126" s="208"/>
      <c r="U126" s="208"/>
      <c r="V126" s="208"/>
      <c r="W126" s="208"/>
      <c r="X126" s="208"/>
      <c r="Y126" s="208"/>
      <c r="Z126" s="208"/>
      <c r="AA126" s="208"/>
    </row>
    <row r="127" ht="12.75" hidden="1" customHeight="1">
      <c r="A127" s="208"/>
      <c r="B127" s="208"/>
      <c r="C127" s="208"/>
      <c r="D127" s="208"/>
      <c r="E127" s="208"/>
      <c r="F127" s="208"/>
      <c r="G127" s="208"/>
      <c r="H127" s="208"/>
      <c r="I127" s="208"/>
      <c r="J127" s="208"/>
      <c r="K127" s="208"/>
      <c r="L127" s="208"/>
      <c r="M127" s="208"/>
      <c r="N127" s="208"/>
      <c r="O127" s="208"/>
      <c r="P127" s="208"/>
      <c r="Q127" s="208"/>
      <c r="R127" s="208"/>
      <c r="S127" s="208"/>
      <c r="T127" s="208"/>
      <c r="U127" s="208"/>
      <c r="V127" s="208"/>
      <c r="W127" s="208"/>
      <c r="X127" s="208"/>
      <c r="Y127" s="208"/>
      <c r="Z127" s="208"/>
      <c r="AA127" s="208"/>
    </row>
    <row r="128" ht="12.75" hidden="1" customHeight="1">
      <c r="A128" s="208"/>
      <c r="B128" s="208"/>
      <c r="C128" s="208"/>
      <c r="D128" s="208"/>
      <c r="E128" s="208"/>
      <c r="F128" s="208"/>
      <c r="G128" s="208"/>
      <c r="H128" s="208"/>
      <c r="I128" s="208"/>
      <c r="J128" s="208"/>
      <c r="K128" s="208"/>
      <c r="L128" s="208"/>
      <c r="M128" s="208"/>
      <c r="N128" s="208"/>
      <c r="O128" s="208"/>
      <c r="P128" s="208"/>
      <c r="Q128" s="208"/>
      <c r="R128" s="208"/>
      <c r="S128" s="208"/>
      <c r="T128" s="208"/>
      <c r="U128" s="208"/>
      <c r="V128" s="208"/>
      <c r="W128" s="208"/>
      <c r="X128" s="208"/>
      <c r="Y128" s="208"/>
      <c r="Z128" s="208"/>
      <c r="AA128" s="208"/>
    </row>
    <row r="129" ht="12.75" hidden="1" customHeight="1">
      <c r="A129" s="208"/>
      <c r="B129" s="208"/>
      <c r="C129" s="208"/>
      <c r="D129" s="208"/>
      <c r="E129" s="208"/>
      <c r="F129" s="208"/>
      <c r="G129" s="208"/>
      <c r="H129" s="208"/>
      <c r="I129" s="208"/>
      <c r="J129" s="208"/>
      <c r="K129" s="208"/>
      <c r="L129" s="208"/>
      <c r="M129" s="208"/>
      <c r="N129" s="208"/>
      <c r="O129" s="208"/>
      <c r="P129" s="208"/>
      <c r="Q129" s="208"/>
      <c r="R129" s="208"/>
      <c r="S129" s="208"/>
      <c r="T129" s="208"/>
      <c r="U129" s="208"/>
      <c r="V129" s="208"/>
      <c r="W129" s="208"/>
      <c r="X129" s="208"/>
      <c r="Y129" s="208"/>
      <c r="Z129" s="208"/>
      <c r="AA129" s="208"/>
    </row>
    <row r="130" ht="12.75" hidden="1" customHeight="1">
      <c r="A130" s="208"/>
      <c r="B130" s="208"/>
      <c r="C130" s="208"/>
      <c r="D130" s="208"/>
      <c r="E130" s="208"/>
      <c r="F130" s="208"/>
      <c r="G130" s="208"/>
      <c r="H130" s="208"/>
      <c r="I130" s="208"/>
      <c r="J130" s="208"/>
      <c r="K130" s="208"/>
      <c r="L130" s="208"/>
      <c r="M130" s="208"/>
      <c r="N130" s="208"/>
      <c r="O130" s="208"/>
      <c r="P130" s="208"/>
      <c r="Q130" s="208"/>
      <c r="R130" s="208"/>
      <c r="S130" s="208"/>
      <c r="T130" s="208"/>
      <c r="U130" s="208"/>
      <c r="V130" s="208"/>
      <c r="W130" s="208"/>
      <c r="X130" s="208"/>
      <c r="Y130" s="208"/>
      <c r="Z130" s="208"/>
      <c r="AA130" s="208"/>
    </row>
    <row r="131" ht="12.75" hidden="1" customHeight="1">
      <c r="A131" s="208"/>
      <c r="B131" s="208"/>
      <c r="C131" s="208"/>
      <c r="D131" s="208"/>
      <c r="E131" s="208"/>
      <c r="F131" s="208"/>
      <c r="G131" s="208"/>
      <c r="H131" s="208"/>
      <c r="I131" s="208"/>
      <c r="J131" s="208"/>
      <c r="K131" s="208"/>
      <c r="L131" s="208"/>
      <c r="M131" s="208"/>
      <c r="N131" s="208"/>
      <c r="O131" s="208"/>
      <c r="P131" s="208"/>
      <c r="Q131" s="208"/>
      <c r="R131" s="208"/>
      <c r="S131" s="208"/>
      <c r="T131" s="208"/>
      <c r="U131" s="208"/>
      <c r="V131" s="208"/>
      <c r="W131" s="208"/>
      <c r="X131" s="208"/>
      <c r="Y131" s="208"/>
      <c r="Z131" s="208"/>
      <c r="AA131" s="208"/>
    </row>
    <row r="132" ht="12.75" hidden="1" customHeight="1">
      <c r="A132" s="208"/>
      <c r="B132" s="208"/>
      <c r="C132" s="208"/>
      <c r="D132" s="208"/>
      <c r="E132" s="208"/>
      <c r="F132" s="208"/>
      <c r="G132" s="208"/>
      <c r="H132" s="208"/>
      <c r="I132" s="208"/>
      <c r="J132" s="208"/>
      <c r="K132" s="208"/>
      <c r="L132" s="208"/>
      <c r="M132" s="208"/>
      <c r="N132" s="208"/>
      <c r="O132" s="208"/>
      <c r="P132" s="208"/>
      <c r="Q132" s="208"/>
      <c r="R132" s="208"/>
      <c r="S132" s="208"/>
      <c r="T132" s="208"/>
      <c r="U132" s="208"/>
      <c r="V132" s="208"/>
      <c r="W132" s="208"/>
      <c r="X132" s="208"/>
      <c r="Y132" s="208"/>
      <c r="Z132" s="208"/>
      <c r="AA132" s="208"/>
    </row>
    <row r="133" ht="12.75" hidden="1" customHeight="1">
      <c r="A133" s="208"/>
      <c r="B133" s="208"/>
      <c r="C133" s="208"/>
      <c r="D133" s="208"/>
      <c r="E133" s="208"/>
      <c r="F133" s="208"/>
      <c r="G133" s="208"/>
      <c r="H133" s="208"/>
      <c r="I133" s="208"/>
      <c r="J133" s="208"/>
      <c r="K133" s="208"/>
      <c r="L133" s="208"/>
      <c r="M133" s="208"/>
      <c r="N133" s="208"/>
      <c r="O133" s="208"/>
      <c r="P133" s="208"/>
      <c r="Q133" s="208"/>
      <c r="R133" s="208"/>
      <c r="S133" s="208"/>
      <c r="T133" s="208"/>
      <c r="U133" s="208"/>
      <c r="V133" s="208"/>
      <c r="W133" s="208"/>
      <c r="X133" s="208"/>
      <c r="Y133" s="208"/>
      <c r="Z133" s="208"/>
      <c r="AA133" s="208"/>
    </row>
    <row r="134" ht="12.75" hidden="1" customHeight="1">
      <c r="A134" s="208"/>
      <c r="B134" s="208"/>
      <c r="C134" s="208"/>
      <c r="D134" s="208"/>
      <c r="E134" s="208"/>
      <c r="F134" s="208"/>
      <c r="G134" s="208"/>
      <c r="H134" s="208"/>
      <c r="I134" s="208"/>
      <c r="J134" s="208"/>
      <c r="K134" s="208"/>
      <c r="L134" s="208"/>
      <c r="M134" s="208"/>
      <c r="N134" s="208"/>
      <c r="O134" s="208"/>
      <c r="P134" s="208"/>
      <c r="Q134" s="208"/>
      <c r="R134" s="208"/>
      <c r="S134" s="208"/>
      <c r="T134" s="208"/>
      <c r="U134" s="208"/>
      <c r="V134" s="208"/>
      <c r="W134" s="208"/>
      <c r="X134" s="208"/>
      <c r="Y134" s="208"/>
      <c r="Z134" s="208"/>
      <c r="AA134" s="208"/>
    </row>
    <row r="135" ht="12.75" hidden="1" customHeight="1">
      <c r="A135" s="208"/>
      <c r="B135" s="208"/>
      <c r="C135" s="208"/>
      <c r="D135" s="208"/>
      <c r="E135" s="208"/>
      <c r="F135" s="208"/>
      <c r="G135" s="208"/>
      <c r="H135" s="208"/>
      <c r="I135" s="208"/>
      <c r="J135" s="208"/>
      <c r="K135" s="208"/>
      <c r="L135" s="208"/>
      <c r="M135" s="208"/>
      <c r="N135" s="208"/>
      <c r="O135" s="208"/>
      <c r="P135" s="208"/>
      <c r="Q135" s="208"/>
      <c r="R135" s="208"/>
      <c r="S135" s="208"/>
      <c r="T135" s="208"/>
      <c r="U135" s="208"/>
      <c r="V135" s="208"/>
      <c r="W135" s="208"/>
      <c r="X135" s="208"/>
      <c r="Y135" s="208"/>
      <c r="Z135" s="208"/>
      <c r="AA135" s="208"/>
    </row>
    <row r="136" ht="12.75" hidden="1" customHeight="1">
      <c r="A136" s="208"/>
      <c r="B136" s="208"/>
      <c r="C136" s="208"/>
      <c r="D136" s="208"/>
      <c r="E136" s="208"/>
      <c r="F136" s="208"/>
      <c r="G136" s="208"/>
      <c r="H136" s="208"/>
      <c r="I136" s="208"/>
      <c r="J136" s="208"/>
      <c r="K136" s="208"/>
      <c r="L136" s="208"/>
      <c r="M136" s="208"/>
      <c r="N136" s="208"/>
      <c r="O136" s="208"/>
      <c r="P136" s="208"/>
      <c r="Q136" s="208"/>
      <c r="R136" s="208"/>
      <c r="S136" s="208"/>
      <c r="T136" s="208"/>
      <c r="U136" s="208"/>
      <c r="V136" s="208"/>
      <c r="W136" s="208"/>
      <c r="X136" s="208"/>
      <c r="Y136" s="208"/>
      <c r="Z136" s="208"/>
      <c r="AA136" s="208"/>
    </row>
    <row r="137" ht="12.75" hidden="1" customHeight="1">
      <c r="A137" s="208"/>
      <c r="B137" s="208"/>
      <c r="C137" s="208"/>
      <c r="D137" s="208"/>
      <c r="E137" s="208"/>
      <c r="F137" s="208"/>
      <c r="G137" s="208"/>
      <c r="H137" s="208"/>
      <c r="I137" s="208"/>
      <c r="J137" s="208"/>
      <c r="K137" s="208"/>
      <c r="L137" s="208"/>
      <c r="M137" s="208"/>
      <c r="N137" s="208"/>
      <c r="O137" s="208"/>
      <c r="P137" s="208"/>
      <c r="Q137" s="208"/>
      <c r="R137" s="208"/>
      <c r="S137" s="208"/>
      <c r="T137" s="208"/>
      <c r="U137" s="208"/>
      <c r="V137" s="208"/>
      <c r="W137" s="208"/>
      <c r="X137" s="208"/>
      <c r="Y137" s="208"/>
      <c r="Z137" s="208"/>
      <c r="AA137" s="208"/>
    </row>
    <row r="138" ht="12.75" hidden="1" customHeight="1">
      <c r="A138" s="208"/>
      <c r="B138" s="208"/>
      <c r="C138" s="208"/>
      <c r="D138" s="208"/>
      <c r="E138" s="208"/>
      <c r="F138" s="208"/>
      <c r="G138" s="208"/>
      <c r="H138" s="208"/>
      <c r="I138" s="208"/>
      <c r="J138" s="208"/>
      <c r="K138" s="208"/>
      <c r="L138" s="208"/>
      <c r="M138" s="208"/>
      <c r="N138" s="208"/>
      <c r="O138" s="208"/>
      <c r="P138" s="208"/>
      <c r="Q138" s="208"/>
      <c r="R138" s="208"/>
      <c r="S138" s="208"/>
      <c r="T138" s="208"/>
      <c r="U138" s="208"/>
      <c r="V138" s="208"/>
      <c r="W138" s="208"/>
      <c r="X138" s="208"/>
      <c r="Y138" s="208"/>
      <c r="Z138" s="208"/>
      <c r="AA138" s="208"/>
    </row>
    <row r="139" ht="12.75" hidden="1" customHeight="1">
      <c r="A139" s="208"/>
      <c r="B139" s="208"/>
      <c r="C139" s="208"/>
      <c r="D139" s="208"/>
      <c r="E139" s="208"/>
      <c r="F139" s="208"/>
      <c r="G139" s="208"/>
      <c r="H139" s="208"/>
      <c r="I139" s="208"/>
      <c r="J139" s="208"/>
      <c r="K139" s="208"/>
      <c r="L139" s="208"/>
      <c r="M139" s="208"/>
      <c r="N139" s="208"/>
      <c r="O139" s="208"/>
      <c r="P139" s="208"/>
      <c r="Q139" s="208"/>
      <c r="R139" s="208"/>
      <c r="S139" s="208"/>
      <c r="T139" s="208"/>
      <c r="U139" s="208"/>
      <c r="V139" s="208"/>
      <c r="W139" s="208"/>
      <c r="X139" s="208"/>
      <c r="Y139" s="208"/>
      <c r="Z139" s="208"/>
      <c r="AA139" s="208"/>
    </row>
    <row r="140" ht="12.75" hidden="1" customHeight="1">
      <c r="A140" s="208"/>
      <c r="B140" s="208"/>
      <c r="C140" s="208"/>
      <c r="D140" s="208"/>
      <c r="E140" s="208"/>
      <c r="F140" s="208"/>
      <c r="G140" s="208"/>
      <c r="H140" s="208"/>
      <c r="I140" s="208"/>
      <c r="J140" s="208"/>
      <c r="K140" s="208"/>
      <c r="L140" s="208"/>
      <c r="M140" s="208"/>
      <c r="N140" s="208"/>
      <c r="O140" s="208"/>
      <c r="P140" s="208"/>
      <c r="Q140" s="208"/>
      <c r="R140" s="208"/>
      <c r="S140" s="208"/>
      <c r="T140" s="208"/>
      <c r="U140" s="208"/>
      <c r="V140" s="208"/>
      <c r="W140" s="208"/>
      <c r="X140" s="208"/>
      <c r="Y140" s="208"/>
      <c r="Z140" s="208"/>
      <c r="AA140" s="208"/>
    </row>
    <row r="141" ht="12.75" hidden="1" customHeight="1">
      <c r="A141" s="208"/>
      <c r="B141" s="208"/>
      <c r="C141" s="208"/>
      <c r="D141" s="208"/>
      <c r="E141" s="208"/>
      <c r="F141" s="208"/>
      <c r="G141" s="208"/>
      <c r="H141" s="208"/>
      <c r="I141" s="208"/>
      <c r="J141" s="208"/>
      <c r="K141" s="208"/>
      <c r="L141" s="208"/>
      <c r="M141" s="208"/>
      <c r="N141" s="208"/>
      <c r="O141" s="208"/>
      <c r="P141" s="208"/>
      <c r="Q141" s="208"/>
      <c r="R141" s="208"/>
      <c r="S141" s="208"/>
      <c r="T141" s="208"/>
      <c r="U141" s="208"/>
      <c r="V141" s="208"/>
      <c r="W141" s="208"/>
      <c r="X141" s="208"/>
      <c r="Y141" s="208"/>
      <c r="Z141" s="208"/>
      <c r="AA141" s="208"/>
    </row>
    <row r="142" ht="12.75" hidden="1" customHeight="1">
      <c r="A142" s="208"/>
      <c r="B142" s="208"/>
      <c r="C142" s="208"/>
      <c r="D142" s="208"/>
      <c r="E142" s="208"/>
      <c r="F142" s="208"/>
      <c r="G142" s="208"/>
      <c r="H142" s="208"/>
      <c r="I142" s="208"/>
      <c r="J142" s="208"/>
      <c r="K142" s="208"/>
      <c r="L142" s="208"/>
      <c r="M142" s="208"/>
      <c r="N142" s="208"/>
      <c r="O142" s="208"/>
      <c r="P142" s="208"/>
      <c r="Q142" s="208"/>
      <c r="R142" s="208"/>
      <c r="S142" s="208"/>
      <c r="T142" s="208"/>
      <c r="U142" s="208"/>
      <c r="V142" s="208"/>
      <c r="W142" s="208"/>
      <c r="X142" s="208"/>
      <c r="Y142" s="208"/>
      <c r="Z142" s="208"/>
      <c r="AA142" s="208"/>
    </row>
    <row r="143" ht="12.75" hidden="1" customHeight="1">
      <c r="A143" s="208"/>
      <c r="B143" s="208"/>
      <c r="C143" s="208"/>
      <c r="D143" s="208"/>
      <c r="E143" s="208"/>
      <c r="F143" s="208"/>
      <c r="G143" s="208"/>
      <c r="H143" s="208"/>
      <c r="I143" s="208"/>
      <c r="J143" s="208"/>
      <c r="K143" s="208"/>
      <c r="L143" s="208"/>
      <c r="M143" s="208"/>
      <c r="N143" s="208"/>
      <c r="O143" s="208"/>
      <c r="P143" s="208"/>
      <c r="Q143" s="208"/>
      <c r="R143" s="208"/>
      <c r="S143" s="208"/>
      <c r="T143" s="208"/>
      <c r="U143" s="208"/>
      <c r="V143" s="208"/>
      <c r="W143" s="208"/>
      <c r="X143" s="208"/>
      <c r="Y143" s="208"/>
      <c r="Z143" s="208"/>
      <c r="AA143" s="208"/>
    </row>
    <row r="144" ht="12.75" hidden="1" customHeight="1">
      <c r="A144" s="208"/>
      <c r="B144" s="208"/>
      <c r="C144" s="208"/>
      <c r="D144" s="208"/>
      <c r="E144" s="208"/>
      <c r="F144" s="208"/>
      <c r="G144" s="208"/>
      <c r="H144" s="208"/>
      <c r="I144" s="208"/>
      <c r="J144" s="208"/>
      <c r="K144" s="208"/>
      <c r="L144" s="208"/>
      <c r="M144" s="208"/>
      <c r="N144" s="208"/>
      <c r="O144" s="208"/>
      <c r="P144" s="208"/>
      <c r="Q144" s="208"/>
      <c r="R144" s="208"/>
      <c r="S144" s="208"/>
      <c r="T144" s="208"/>
      <c r="U144" s="208"/>
      <c r="V144" s="208"/>
      <c r="W144" s="208"/>
      <c r="X144" s="208"/>
      <c r="Y144" s="208"/>
      <c r="Z144" s="208"/>
      <c r="AA144" s="208"/>
    </row>
    <row r="145" ht="12.75" hidden="1" customHeight="1">
      <c r="A145" s="208"/>
      <c r="B145" s="208"/>
      <c r="C145" s="208"/>
      <c r="D145" s="208"/>
      <c r="E145" s="208"/>
      <c r="F145" s="208"/>
      <c r="G145" s="208"/>
      <c r="H145" s="208"/>
      <c r="I145" s="208"/>
      <c r="J145" s="208"/>
      <c r="K145" s="208"/>
      <c r="L145" s="208"/>
      <c r="M145" s="208"/>
      <c r="N145" s="208"/>
      <c r="O145" s="208"/>
      <c r="P145" s="208"/>
      <c r="Q145" s="208"/>
      <c r="R145" s="208"/>
      <c r="S145" s="208"/>
      <c r="T145" s="208"/>
      <c r="U145" s="208"/>
      <c r="V145" s="208"/>
      <c r="W145" s="208"/>
      <c r="X145" s="208"/>
      <c r="Y145" s="208"/>
      <c r="Z145" s="208"/>
      <c r="AA145" s="208"/>
    </row>
    <row r="146" ht="12.75" hidden="1" customHeight="1">
      <c r="A146" s="208"/>
      <c r="B146" s="208"/>
      <c r="C146" s="208"/>
      <c r="D146" s="208"/>
      <c r="E146" s="208"/>
      <c r="F146" s="208"/>
      <c r="G146" s="208"/>
      <c r="H146" s="208"/>
      <c r="I146" s="208"/>
      <c r="J146" s="208"/>
      <c r="K146" s="208"/>
      <c r="L146" s="208"/>
      <c r="M146" s="208"/>
      <c r="N146" s="208"/>
      <c r="O146" s="208"/>
      <c r="P146" s="208"/>
      <c r="Q146" s="208"/>
      <c r="R146" s="208"/>
      <c r="S146" s="208"/>
      <c r="T146" s="208"/>
      <c r="U146" s="208"/>
      <c r="V146" s="208"/>
      <c r="W146" s="208"/>
      <c r="X146" s="208"/>
      <c r="Y146" s="208"/>
      <c r="Z146" s="208"/>
      <c r="AA146" s="208"/>
    </row>
    <row r="147" ht="12.75" hidden="1" customHeight="1">
      <c r="A147" s="208"/>
      <c r="B147" s="208"/>
      <c r="C147" s="208"/>
      <c r="D147" s="208"/>
      <c r="E147" s="208"/>
      <c r="F147" s="208"/>
      <c r="G147" s="208"/>
      <c r="H147" s="208"/>
      <c r="I147" s="208"/>
      <c r="J147" s="208"/>
      <c r="K147" s="208"/>
      <c r="L147" s="208"/>
      <c r="M147" s="208"/>
      <c r="N147" s="208"/>
      <c r="O147" s="208"/>
      <c r="P147" s="208"/>
      <c r="Q147" s="208"/>
      <c r="R147" s="208"/>
      <c r="S147" s="208"/>
      <c r="T147" s="208"/>
      <c r="U147" s="208"/>
      <c r="V147" s="208"/>
      <c r="W147" s="208"/>
      <c r="X147" s="208"/>
      <c r="Y147" s="208"/>
      <c r="Z147" s="208"/>
      <c r="AA147" s="208"/>
    </row>
    <row r="148" ht="12.75" hidden="1" customHeight="1">
      <c r="A148" s="208"/>
      <c r="B148" s="208"/>
      <c r="C148" s="208"/>
      <c r="D148" s="208"/>
      <c r="E148" s="208"/>
      <c r="F148" s="208"/>
      <c r="G148" s="208"/>
      <c r="H148" s="208"/>
      <c r="I148" s="208"/>
      <c r="J148" s="208"/>
      <c r="K148" s="208"/>
      <c r="L148" s="208"/>
      <c r="M148" s="208"/>
      <c r="N148" s="208"/>
      <c r="O148" s="208"/>
      <c r="P148" s="208"/>
      <c r="Q148" s="208"/>
      <c r="R148" s="208"/>
      <c r="S148" s="208"/>
      <c r="T148" s="208"/>
      <c r="U148" s="208"/>
      <c r="V148" s="208"/>
      <c r="W148" s="208"/>
      <c r="X148" s="208"/>
      <c r="Y148" s="208"/>
      <c r="Z148" s="208"/>
      <c r="AA148" s="208"/>
    </row>
    <row r="149" ht="12.75" hidden="1" customHeight="1">
      <c r="A149" s="208"/>
      <c r="B149" s="208"/>
      <c r="C149" s="208"/>
      <c r="D149" s="208"/>
      <c r="E149" s="208"/>
      <c r="F149" s="208"/>
      <c r="G149" s="208"/>
      <c r="H149" s="208"/>
      <c r="I149" s="208"/>
      <c r="J149" s="208"/>
      <c r="K149" s="208"/>
      <c r="L149" s="208"/>
      <c r="M149" s="208"/>
      <c r="N149" s="208"/>
      <c r="O149" s="208"/>
      <c r="P149" s="208"/>
      <c r="Q149" s="208"/>
      <c r="R149" s="208"/>
      <c r="S149" s="208"/>
      <c r="T149" s="208"/>
      <c r="U149" s="208"/>
      <c r="V149" s="208"/>
      <c r="W149" s="208"/>
      <c r="X149" s="208"/>
      <c r="Y149" s="208"/>
      <c r="Z149" s="208"/>
      <c r="AA149" s="208"/>
    </row>
    <row r="150" ht="12.75" hidden="1" customHeight="1">
      <c r="A150" s="208"/>
      <c r="B150" s="208"/>
      <c r="C150" s="208"/>
      <c r="D150" s="208"/>
      <c r="E150" s="208"/>
      <c r="F150" s="208"/>
      <c r="G150" s="208"/>
      <c r="H150" s="208"/>
      <c r="I150" s="208"/>
      <c r="J150" s="208"/>
      <c r="K150" s="208"/>
      <c r="L150" s="208"/>
      <c r="M150" s="208"/>
      <c r="N150" s="208"/>
      <c r="O150" s="208"/>
      <c r="P150" s="208"/>
      <c r="Q150" s="208"/>
      <c r="R150" s="208"/>
      <c r="S150" s="208"/>
      <c r="T150" s="208"/>
      <c r="U150" s="208"/>
      <c r="V150" s="208"/>
      <c r="W150" s="208"/>
      <c r="X150" s="208"/>
      <c r="Y150" s="208"/>
      <c r="Z150" s="208"/>
      <c r="AA150" s="208"/>
    </row>
    <row r="151" ht="12.75" hidden="1" customHeight="1">
      <c r="A151" s="208"/>
      <c r="B151" s="208"/>
      <c r="C151" s="208"/>
      <c r="D151" s="208"/>
      <c r="E151" s="208"/>
      <c r="F151" s="208"/>
      <c r="G151" s="208"/>
      <c r="H151" s="208"/>
      <c r="I151" s="208"/>
      <c r="J151" s="208"/>
      <c r="K151" s="208"/>
      <c r="L151" s="208"/>
      <c r="M151" s="208"/>
      <c r="N151" s="208"/>
      <c r="O151" s="208"/>
      <c r="P151" s="208"/>
      <c r="Q151" s="208"/>
      <c r="R151" s="208"/>
      <c r="S151" s="208"/>
      <c r="T151" s="208"/>
      <c r="U151" s="208"/>
      <c r="V151" s="208"/>
      <c r="W151" s="208"/>
      <c r="X151" s="208"/>
      <c r="Y151" s="208"/>
      <c r="Z151" s="208"/>
      <c r="AA151" s="208"/>
    </row>
    <row r="152" ht="12.75" hidden="1" customHeight="1">
      <c r="A152" s="208"/>
      <c r="B152" s="208"/>
      <c r="C152" s="208"/>
      <c r="D152" s="208"/>
      <c r="E152" s="208"/>
      <c r="F152" s="208"/>
      <c r="G152" s="208"/>
      <c r="H152" s="208"/>
      <c r="I152" s="208"/>
      <c r="J152" s="208"/>
      <c r="K152" s="208"/>
      <c r="L152" s="208"/>
      <c r="M152" s="208"/>
      <c r="N152" s="208"/>
      <c r="O152" s="208"/>
      <c r="P152" s="208"/>
      <c r="Q152" s="208"/>
      <c r="R152" s="208"/>
      <c r="S152" s="208"/>
      <c r="T152" s="208"/>
      <c r="U152" s="208"/>
      <c r="V152" s="208"/>
      <c r="W152" s="208"/>
      <c r="X152" s="208"/>
      <c r="Y152" s="208"/>
      <c r="Z152" s="208"/>
      <c r="AA152" s="208"/>
    </row>
    <row r="153" ht="12.75" hidden="1" customHeight="1">
      <c r="A153" s="208"/>
      <c r="B153" s="208"/>
      <c r="C153" s="208"/>
      <c r="D153" s="208"/>
      <c r="E153" s="208"/>
      <c r="F153" s="208"/>
      <c r="G153" s="208"/>
      <c r="H153" s="208"/>
      <c r="I153" s="208"/>
      <c r="J153" s="208"/>
      <c r="K153" s="208"/>
      <c r="L153" s="208"/>
      <c r="M153" s="208"/>
      <c r="N153" s="208"/>
      <c r="O153" s="208"/>
      <c r="P153" s="208"/>
      <c r="Q153" s="208"/>
      <c r="R153" s="208"/>
      <c r="S153" s="208"/>
      <c r="T153" s="208"/>
      <c r="U153" s="208"/>
      <c r="V153" s="208"/>
      <c r="W153" s="208"/>
      <c r="X153" s="208"/>
      <c r="Y153" s="208"/>
      <c r="Z153" s="208"/>
      <c r="AA153" s="208"/>
    </row>
    <row r="154" ht="12.75" hidden="1" customHeight="1">
      <c r="A154" s="208"/>
      <c r="B154" s="208"/>
      <c r="C154" s="208"/>
      <c r="D154" s="208"/>
      <c r="E154" s="208"/>
      <c r="F154" s="208"/>
      <c r="G154" s="208"/>
      <c r="H154" s="208"/>
      <c r="I154" s="208"/>
      <c r="J154" s="208"/>
      <c r="K154" s="208"/>
      <c r="L154" s="208"/>
      <c r="M154" s="208"/>
      <c r="N154" s="208"/>
      <c r="O154" s="208"/>
      <c r="P154" s="208"/>
      <c r="Q154" s="208"/>
      <c r="R154" s="208"/>
      <c r="S154" s="208"/>
      <c r="T154" s="208"/>
      <c r="U154" s="208"/>
      <c r="V154" s="208"/>
      <c r="W154" s="208"/>
      <c r="X154" s="208"/>
      <c r="Y154" s="208"/>
      <c r="Z154" s="208"/>
      <c r="AA154" s="208"/>
    </row>
    <row r="155" ht="12.75" hidden="1" customHeight="1">
      <c r="A155" s="208"/>
      <c r="B155" s="208"/>
      <c r="C155" s="208"/>
      <c r="D155" s="208"/>
      <c r="E155" s="208"/>
      <c r="F155" s="208"/>
      <c r="G155" s="208"/>
      <c r="H155" s="208"/>
      <c r="I155" s="208"/>
      <c r="J155" s="208"/>
      <c r="K155" s="208"/>
      <c r="L155" s="208"/>
      <c r="M155" s="208"/>
      <c r="N155" s="208"/>
      <c r="O155" s="208"/>
      <c r="P155" s="208"/>
      <c r="Q155" s="208"/>
      <c r="R155" s="208"/>
      <c r="S155" s="208"/>
      <c r="T155" s="208"/>
      <c r="U155" s="208"/>
      <c r="V155" s="208"/>
      <c r="W155" s="208"/>
      <c r="X155" s="208"/>
      <c r="Y155" s="208"/>
      <c r="Z155" s="208"/>
      <c r="AA155" s="208"/>
    </row>
    <row r="156" ht="12.75" hidden="1" customHeight="1">
      <c r="A156" s="208"/>
      <c r="B156" s="208"/>
      <c r="C156" s="208"/>
      <c r="D156" s="208"/>
      <c r="E156" s="208"/>
      <c r="F156" s="208"/>
      <c r="G156" s="208"/>
      <c r="H156" s="208"/>
      <c r="I156" s="208"/>
      <c r="J156" s="208"/>
      <c r="K156" s="208"/>
      <c r="L156" s="208"/>
      <c r="M156" s="208"/>
      <c r="N156" s="208"/>
      <c r="O156" s="208"/>
      <c r="P156" s="208"/>
      <c r="Q156" s="208"/>
      <c r="R156" s="208"/>
      <c r="S156" s="208"/>
      <c r="T156" s="208"/>
      <c r="U156" s="208"/>
      <c r="V156" s="208"/>
      <c r="W156" s="208"/>
      <c r="X156" s="208"/>
      <c r="Y156" s="208"/>
      <c r="Z156" s="208"/>
      <c r="AA156" s="208"/>
    </row>
    <row r="157" ht="12.75" hidden="1" customHeight="1">
      <c r="A157" s="208"/>
      <c r="B157" s="208"/>
      <c r="C157" s="208"/>
      <c r="D157" s="208"/>
      <c r="E157" s="208"/>
      <c r="F157" s="208"/>
      <c r="G157" s="208"/>
      <c r="H157" s="208"/>
      <c r="I157" s="208"/>
      <c r="J157" s="208"/>
      <c r="K157" s="208"/>
      <c r="L157" s="208"/>
      <c r="M157" s="208"/>
      <c r="N157" s="208"/>
      <c r="O157" s="208"/>
      <c r="P157" s="208"/>
      <c r="Q157" s="208"/>
      <c r="R157" s="208"/>
      <c r="S157" s="208"/>
      <c r="T157" s="208"/>
      <c r="U157" s="208"/>
      <c r="V157" s="208"/>
      <c r="W157" s="208"/>
      <c r="X157" s="208"/>
      <c r="Y157" s="208"/>
      <c r="Z157" s="208"/>
      <c r="AA157" s="208"/>
    </row>
    <row r="158" ht="12.75" hidden="1" customHeight="1">
      <c r="A158" s="208"/>
      <c r="B158" s="208"/>
      <c r="C158" s="208"/>
      <c r="D158" s="208"/>
      <c r="E158" s="208"/>
      <c r="F158" s="208"/>
      <c r="G158" s="208"/>
      <c r="H158" s="208"/>
      <c r="I158" s="208"/>
      <c r="J158" s="208"/>
      <c r="K158" s="208"/>
      <c r="L158" s="208"/>
      <c r="M158" s="208"/>
      <c r="N158" s="208"/>
      <c r="O158" s="208"/>
      <c r="P158" s="208"/>
      <c r="Q158" s="208"/>
      <c r="R158" s="208"/>
      <c r="S158" s="208"/>
      <c r="T158" s="208"/>
      <c r="U158" s="208"/>
      <c r="V158" s="208"/>
      <c r="W158" s="208"/>
      <c r="X158" s="208"/>
      <c r="Y158" s="208"/>
      <c r="Z158" s="208"/>
      <c r="AA158" s="208"/>
    </row>
    <row r="159" ht="12.75" hidden="1" customHeight="1">
      <c r="A159" s="208"/>
      <c r="B159" s="208"/>
      <c r="C159" s="208"/>
      <c r="D159" s="208"/>
      <c r="E159" s="208"/>
      <c r="F159" s="208"/>
      <c r="G159" s="208"/>
      <c r="H159" s="208"/>
      <c r="I159" s="208"/>
      <c r="J159" s="208"/>
      <c r="K159" s="208"/>
      <c r="L159" s="208"/>
      <c r="M159" s="208"/>
      <c r="N159" s="208"/>
      <c r="O159" s="208"/>
      <c r="P159" s="208"/>
      <c r="Q159" s="208"/>
      <c r="R159" s="208"/>
      <c r="S159" s="208"/>
      <c r="T159" s="208"/>
      <c r="U159" s="208"/>
      <c r="V159" s="208"/>
      <c r="W159" s="208"/>
      <c r="X159" s="208"/>
      <c r="Y159" s="208"/>
      <c r="Z159" s="208"/>
      <c r="AA159" s="208"/>
    </row>
    <row r="160" ht="12.75" hidden="1" customHeight="1">
      <c r="A160" s="208"/>
      <c r="B160" s="208"/>
      <c r="C160" s="208"/>
      <c r="D160" s="208"/>
      <c r="E160" s="208"/>
      <c r="F160" s="208"/>
      <c r="G160" s="208"/>
      <c r="H160" s="208"/>
      <c r="I160" s="208"/>
      <c r="J160" s="208"/>
      <c r="K160" s="208"/>
      <c r="L160" s="208"/>
      <c r="M160" s="208"/>
      <c r="N160" s="208"/>
      <c r="O160" s="208"/>
      <c r="P160" s="208"/>
      <c r="Q160" s="208"/>
      <c r="R160" s="208"/>
      <c r="S160" s="208"/>
      <c r="T160" s="208"/>
      <c r="U160" s="208"/>
      <c r="V160" s="208"/>
      <c r="W160" s="208"/>
      <c r="X160" s="208"/>
      <c r="Y160" s="208"/>
      <c r="Z160" s="208"/>
      <c r="AA160" s="208"/>
    </row>
    <row r="161" ht="12.75" hidden="1" customHeight="1">
      <c r="A161" s="208"/>
      <c r="B161" s="208"/>
      <c r="C161" s="208"/>
      <c r="D161" s="208"/>
      <c r="E161" s="208"/>
      <c r="F161" s="208"/>
      <c r="G161" s="208"/>
      <c r="H161" s="208"/>
      <c r="I161" s="208"/>
      <c r="J161" s="208"/>
      <c r="K161" s="208"/>
      <c r="L161" s="208"/>
      <c r="M161" s="208"/>
      <c r="N161" s="208"/>
      <c r="O161" s="208"/>
      <c r="P161" s="208"/>
      <c r="Q161" s="208"/>
      <c r="R161" s="208"/>
      <c r="S161" s="208"/>
      <c r="T161" s="208"/>
      <c r="U161" s="208"/>
      <c r="V161" s="208"/>
      <c r="W161" s="208"/>
      <c r="X161" s="208"/>
      <c r="Y161" s="208"/>
      <c r="Z161" s="208"/>
      <c r="AA161" s="208"/>
    </row>
    <row r="162" ht="12.75" hidden="1" customHeight="1">
      <c r="A162" s="208"/>
      <c r="B162" s="208"/>
      <c r="C162" s="208"/>
      <c r="D162" s="208"/>
      <c r="E162" s="208"/>
      <c r="F162" s="208"/>
      <c r="G162" s="208"/>
      <c r="H162" s="208"/>
      <c r="I162" s="208"/>
      <c r="J162" s="208"/>
      <c r="K162" s="208"/>
      <c r="L162" s="208"/>
      <c r="M162" s="208"/>
      <c r="N162" s="208"/>
      <c r="O162" s="208"/>
      <c r="P162" s="208"/>
      <c r="Q162" s="208"/>
      <c r="R162" s="208"/>
      <c r="S162" s="208"/>
      <c r="T162" s="208"/>
      <c r="U162" s="208"/>
      <c r="V162" s="208"/>
      <c r="W162" s="208"/>
      <c r="X162" s="208"/>
      <c r="Y162" s="208"/>
      <c r="Z162" s="208"/>
      <c r="AA162" s="208"/>
    </row>
    <row r="163" ht="12.75" hidden="1" customHeight="1">
      <c r="A163" s="208"/>
      <c r="B163" s="208"/>
      <c r="C163" s="208"/>
      <c r="D163" s="208"/>
      <c r="E163" s="208"/>
      <c r="F163" s="208"/>
      <c r="G163" s="208"/>
      <c r="H163" s="208"/>
      <c r="I163" s="208"/>
      <c r="J163" s="208"/>
      <c r="K163" s="208"/>
      <c r="L163" s="208"/>
      <c r="M163" s="208"/>
      <c r="N163" s="208"/>
      <c r="O163" s="208"/>
      <c r="P163" s="208"/>
      <c r="Q163" s="208"/>
      <c r="R163" s="208"/>
      <c r="S163" s="208"/>
      <c r="T163" s="208"/>
      <c r="U163" s="208"/>
      <c r="V163" s="208"/>
      <c r="W163" s="208"/>
      <c r="X163" s="208"/>
      <c r="Y163" s="208"/>
      <c r="Z163" s="208"/>
      <c r="AA163" s="208"/>
    </row>
    <row r="164" ht="12.75" hidden="1" customHeight="1">
      <c r="A164" s="208"/>
      <c r="B164" s="208"/>
      <c r="C164" s="208"/>
      <c r="D164" s="208"/>
      <c r="E164" s="208"/>
      <c r="F164" s="208"/>
      <c r="G164" s="208"/>
      <c r="H164" s="208"/>
      <c r="I164" s="208"/>
      <c r="J164" s="208"/>
      <c r="K164" s="208"/>
      <c r="L164" s="208"/>
      <c r="M164" s="208"/>
      <c r="N164" s="208"/>
      <c r="O164" s="208"/>
      <c r="P164" s="208"/>
      <c r="Q164" s="208"/>
      <c r="R164" s="208"/>
      <c r="S164" s="208"/>
      <c r="T164" s="208"/>
      <c r="U164" s="208"/>
      <c r="V164" s="208"/>
      <c r="W164" s="208"/>
      <c r="X164" s="208"/>
      <c r="Y164" s="208"/>
      <c r="Z164" s="208"/>
      <c r="AA164" s="208"/>
    </row>
    <row r="165" ht="12.75" hidden="1" customHeight="1">
      <c r="A165" s="208"/>
      <c r="B165" s="208"/>
      <c r="C165" s="208"/>
      <c r="D165" s="208"/>
      <c r="E165" s="208"/>
      <c r="F165" s="208"/>
      <c r="G165" s="208"/>
      <c r="H165" s="208"/>
      <c r="I165" s="208"/>
      <c r="J165" s="208"/>
      <c r="K165" s="208"/>
      <c r="L165" s="208"/>
      <c r="M165" s="208"/>
      <c r="N165" s="208"/>
      <c r="O165" s="208"/>
      <c r="P165" s="208"/>
      <c r="Q165" s="208"/>
      <c r="R165" s="208"/>
      <c r="S165" s="208"/>
      <c r="T165" s="208"/>
      <c r="U165" s="208"/>
      <c r="V165" s="208"/>
      <c r="W165" s="208"/>
      <c r="X165" s="208"/>
      <c r="Y165" s="208"/>
      <c r="Z165" s="208"/>
      <c r="AA165" s="208"/>
    </row>
    <row r="166" ht="12.75" hidden="1" customHeight="1">
      <c r="A166" s="208"/>
      <c r="B166" s="208"/>
      <c r="C166" s="208"/>
      <c r="D166" s="208"/>
      <c r="E166" s="208"/>
      <c r="F166" s="208"/>
      <c r="G166" s="208"/>
      <c r="H166" s="208"/>
      <c r="I166" s="208"/>
      <c r="J166" s="208"/>
      <c r="K166" s="208"/>
      <c r="L166" s="208"/>
      <c r="M166" s="208"/>
      <c r="N166" s="208"/>
      <c r="O166" s="208"/>
      <c r="P166" s="208"/>
      <c r="Q166" s="208"/>
      <c r="R166" s="208"/>
      <c r="S166" s="208"/>
      <c r="T166" s="208"/>
      <c r="U166" s="208"/>
      <c r="V166" s="208"/>
      <c r="W166" s="208"/>
      <c r="X166" s="208"/>
      <c r="Y166" s="208"/>
      <c r="Z166" s="208"/>
      <c r="AA166" s="208"/>
    </row>
    <row r="167" ht="12.75" hidden="1" customHeight="1">
      <c r="A167" s="208"/>
      <c r="B167" s="208"/>
      <c r="C167" s="208"/>
      <c r="D167" s="208"/>
      <c r="E167" s="208"/>
      <c r="F167" s="208"/>
      <c r="G167" s="208"/>
      <c r="H167" s="208"/>
      <c r="I167" s="208"/>
      <c r="J167" s="208"/>
      <c r="K167" s="208"/>
      <c r="L167" s="208"/>
      <c r="M167" s="208"/>
      <c r="N167" s="208"/>
      <c r="O167" s="208"/>
      <c r="P167" s="208"/>
      <c r="Q167" s="208"/>
      <c r="R167" s="208"/>
      <c r="S167" s="208"/>
      <c r="T167" s="208"/>
      <c r="U167" s="208"/>
      <c r="V167" s="208"/>
      <c r="W167" s="208"/>
      <c r="X167" s="208"/>
      <c r="Y167" s="208"/>
      <c r="Z167" s="208"/>
      <c r="AA167" s="208"/>
    </row>
    <row r="168" ht="12.75" hidden="1" customHeight="1">
      <c r="A168" s="208"/>
      <c r="B168" s="208"/>
      <c r="C168" s="208"/>
      <c r="D168" s="208"/>
      <c r="E168" s="208"/>
      <c r="F168" s="208"/>
      <c r="G168" s="208"/>
      <c r="H168" s="208"/>
      <c r="I168" s="208"/>
      <c r="J168" s="208"/>
      <c r="K168" s="208"/>
      <c r="L168" s="208"/>
      <c r="M168" s="208"/>
      <c r="N168" s="208"/>
      <c r="O168" s="208"/>
      <c r="P168" s="208"/>
      <c r="Q168" s="208"/>
      <c r="R168" s="208"/>
      <c r="S168" s="208"/>
      <c r="T168" s="208"/>
      <c r="U168" s="208"/>
      <c r="V168" s="208"/>
      <c r="W168" s="208"/>
      <c r="X168" s="208"/>
      <c r="Y168" s="208"/>
      <c r="Z168" s="208"/>
      <c r="AA168" s="208"/>
    </row>
    <row r="169" ht="12.75" hidden="1" customHeight="1">
      <c r="A169" s="208"/>
      <c r="B169" s="208"/>
      <c r="C169" s="208"/>
      <c r="D169" s="208"/>
      <c r="E169" s="208"/>
      <c r="F169" s="208"/>
      <c r="G169" s="208"/>
      <c r="H169" s="208"/>
      <c r="I169" s="208"/>
      <c r="J169" s="208"/>
      <c r="K169" s="208"/>
      <c r="L169" s="208"/>
      <c r="M169" s="208"/>
      <c r="N169" s="208"/>
      <c r="O169" s="208"/>
      <c r="P169" s="208"/>
      <c r="Q169" s="208"/>
      <c r="R169" s="208"/>
      <c r="S169" s="208"/>
      <c r="T169" s="208"/>
      <c r="U169" s="208"/>
      <c r="V169" s="208"/>
      <c r="W169" s="208"/>
      <c r="X169" s="208"/>
      <c r="Y169" s="208"/>
      <c r="Z169" s="208"/>
      <c r="AA169" s="208"/>
    </row>
    <row r="170" ht="12.75" hidden="1" customHeight="1">
      <c r="A170" s="208"/>
      <c r="B170" s="208"/>
      <c r="C170" s="208"/>
      <c r="D170" s="208"/>
      <c r="E170" s="208"/>
      <c r="F170" s="208"/>
      <c r="G170" s="208"/>
      <c r="H170" s="208"/>
      <c r="I170" s="208"/>
      <c r="J170" s="208"/>
      <c r="K170" s="208"/>
      <c r="L170" s="208"/>
      <c r="M170" s="208"/>
      <c r="N170" s="208"/>
      <c r="O170" s="208"/>
      <c r="P170" s="208"/>
      <c r="Q170" s="208"/>
      <c r="R170" s="208"/>
      <c r="S170" s="208"/>
      <c r="T170" s="208"/>
      <c r="U170" s="208"/>
      <c r="V170" s="208"/>
      <c r="W170" s="208"/>
      <c r="X170" s="208"/>
      <c r="Y170" s="208"/>
      <c r="Z170" s="208"/>
      <c r="AA170" s="208"/>
    </row>
    <row r="171" ht="12.75" hidden="1" customHeight="1">
      <c r="A171" s="208"/>
      <c r="B171" s="208"/>
      <c r="C171" s="208"/>
      <c r="D171" s="208"/>
      <c r="E171" s="208"/>
      <c r="F171" s="208"/>
      <c r="G171" s="208"/>
      <c r="H171" s="208"/>
      <c r="I171" s="208"/>
      <c r="J171" s="208"/>
      <c r="K171" s="208"/>
      <c r="L171" s="208"/>
      <c r="M171" s="208"/>
      <c r="N171" s="208"/>
      <c r="O171" s="208"/>
      <c r="P171" s="208"/>
      <c r="Q171" s="208"/>
      <c r="R171" s="208"/>
      <c r="S171" s="208"/>
      <c r="T171" s="208"/>
      <c r="U171" s="208"/>
      <c r="V171" s="208"/>
      <c r="W171" s="208"/>
      <c r="X171" s="208"/>
      <c r="Y171" s="208"/>
      <c r="Z171" s="208"/>
      <c r="AA171" s="208"/>
    </row>
    <row r="172" ht="12.75" hidden="1" customHeight="1">
      <c r="A172" s="208"/>
      <c r="B172" s="208"/>
      <c r="C172" s="208"/>
      <c r="D172" s="208"/>
      <c r="E172" s="208"/>
      <c r="F172" s="208"/>
      <c r="G172" s="208"/>
      <c r="H172" s="208"/>
      <c r="I172" s="208"/>
      <c r="J172" s="208"/>
      <c r="K172" s="208"/>
      <c r="L172" s="208"/>
      <c r="M172" s="208"/>
      <c r="N172" s="208"/>
      <c r="O172" s="208"/>
      <c r="P172" s="208"/>
      <c r="Q172" s="208"/>
      <c r="R172" s="208"/>
      <c r="S172" s="208"/>
      <c r="T172" s="208"/>
      <c r="U172" s="208"/>
      <c r="V172" s="208"/>
      <c r="W172" s="208"/>
      <c r="X172" s="208"/>
      <c r="Y172" s="208"/>
      <c r="Z172" s="208"/>
      <c r="AA172" s="208"/>
    </row>
    <row r="173" ht="12.75" hidden="1" customHeight="1">
      <c r="A173" s="208"/>
      <c r="B173" s="208"/>
      <c r="C173" s="208"/>
      <c r="D173" s="208"/>
      <c r="E173" s="208"/>
      <c r="F173" s="208"/>
      <c r="G173" s="208"/>
      <c r="H173" s="208"/>
      <c r="I173" s="208"/>
      <c r="J173" s="208"/>
      <c r="K173" s="208"/>
      <c r="L173" s="208"/>
      <c r="M173" s="208"/>
      <c r="N173" s="208"/>
      <c r="O173" s="208"/>
      <c r="P173" s="208"/>
      <c r="Q173" s="208"/>
      <c r="R173" s="208"/>
      <c r="S173" s="208"/>
      <c r="T173" s="208"/>
      <c r="U173" s="208"/>
      <c r="V173" s="208"/>
      <c r="W173" s="208"/>
      <c r="X173" s="208"/>
      <c r="Y173" s="208"/>
      <c r="Z173" s="208"/>
      <c r="AA173" s="208"/>
    </row>
    <row r="174" ht="12.75" hidden="1" customHeight="1">
      <c r="A174" s="208"/>
      <c r="B174" s="208"/>
      <c r="C174" s="208"/>
      <c r="D174" s="208"/>
      <c r="E174" s="208"/>
      <c r="F174" s="208"/>
      <c r="G174" s="208"/>
      <c r="H174" s="208"/>
      <c r="I174" s="208"/>
      <c r="J174" s="208"/>
      <c r="K174" s="208"/>
      <c r="L174" s="208"/>
      <c r="M174" s="208"/>
      <c r="N174" s="208"/>
      <c r="O174" s="208"/>
      <c r="P174" s="208"/>
      <c r="Q174" s="208"/>
      <c r="R174" s="208"/>
      <c r="S174" s="208"/>
      <c r="T174" s="208"/>
      <c r="U174" s="208"/>
      <c r="V174" s="208"/>
      <c r="W174" s="208"/>
      <c r="X174" s="208"/>
      <c r="Y174" s="208"/>
      <c r="Z174" s="208"/>
      <c r="AA174" s="208"/>
    </row>
    <row r="175" ht="12.75" hidden="1" customHeight="1">
      <c r="A175" s="208"/>
      <c r="B175" s="208"/>
      <c r="C175" s="208"/>
      <c r="D175" s="208"/>
      <c r="E175" s="208"/>
      <c r="F175" s="208"/>
      <c r="G175" s="208"/>
      <c r="H175" s="208"/>
      <c r="I175" s="208"/>
      <c r="J175" s="208"/>
      <c r="K175" s="208"/>
      <c r="L175" s="208"/>
      <c r="M175" s="208"/>
      <c r="N175" s="208"/>
      <c r="O175" s="208"/>
      <c r="P175" s="208"/>
      <c r="Q175" s="208"/>
      <c r="R175" s="208"/>
      <c r="S175" s="208"/>
      <c r="T175" s="208"/>
      <c r="U175" s="208"/>
      <c r="V175" s="208"/>
      <c r="W175" s="208"/>
      <c r="X175" s="208"/>
      <c r="Y175" s="208"/>
      <c r="Z175" s="208"/>
      <c r="AA175" s="208"/>
    </row>
    <row r="176" ht="12.75" hidden="1" customHeight="1">
      <c r="A176" s="208"/>
      <c r="B176" s="208"/>
      <c r="C176" s="208"/>
      <c r="D176" s="208"/>
      <c r="E176" s="208"/>
      <c r="F176" s="208"/>
      <c r="G176" s="208"/>
      <c r="H176" s="208"/>
      <c r="I176" s="208"/>
      <c r="J176" s="208"/>
      <c r="K176" s="208"/>
      <c r="L176" s="208"/>
      <c r="M176" s="208"/>
      <c r="N176" s="208"/>
      <c r="O176" s="208"/>
      <c r="P176" s="208"/>
      <c r="Q176" s="208"/>
      <c r="R176" s="208"/>
      <c r="S176" s="208"/>
      <c r="T176" s="208"/>
      <c r="U176" s="208"/>
      <c r="V176" s="208"/>
      <c r="W176" s="208"/>
      <c r="X176" s="208"/>
      <c r="Y176" s="208"/>
      <c r="Z176" s="208"/>
      <c r="AA176" s="208"/>
    </row>
    <row r="177" ht="12.75" hidden="1" customHeight="1">
      <c r="A177" s="208"/>
      <c r="B177" s="208"/>
      <c r="C177" s="208"/>
      <c r="D177" s="208"/>
      <c r="E177" s="208"/>
      <c r="F177" s="208"/>
      <c r="G177" s="208"/>
      <c r="H177" s="208"/>
      <c r="I177" s="208"/>
      <c r="J177" s="208"/>
      <c r="K177" s="208"/>
      <c r="L177" s="208"/>
      <c r="M177" s="208"/>
      <c r="N177" s="208"/>
      <c r="O177" s="208"/>
      <c r="P177" s="208"/>
      <c r="Q177" s="208"/>
      <c r="R177" s="208"/>
      <c r="S177" s="208"/>
      <c r="T177" s="208"/>
      <c r="U177" s="208"/>
      <c r="V177" s="208"/>
      <c r="W177" s="208"/>
      <c r="X177" s="208"/>
      <c r="Y177" s="208"/>
      <c r="Z177" s="208"/>
      <c r="AA177" s="208"/>
    </row>
    <row r="178" ht="12.75" hidden="1" customHeight="1">
      <c r="A178" s="208"/>
      <c r="B178" s="208"/>
      <c r="C178" s="208"/>
      <c r="D178" s="208"/>
      <c r="E178" s="208"/>
      <c r="F178" s="208"/>
      <c r="G178" s="208"/>
      <c r="H178" s="208"/>
      <c r="I178" s="208"/>
      <c r="J178" s="208"/>
      <c r="K178" s="208"/>
      <c r="L178" s="208"/>
      <c r="M178" s="208"/>
      <c r="N178" s="208"/>
      <c r="O178" s="208"/>
      <c r="P178" s="208"/>
      <c r="Q178" s="208"/>
      <c r="R178" s="208"/>
      <c r="S178" s="208"/>
      <c r="T178" s="208"/>
      <c r="U178" s="208"/>
      <c r="V178" s="208"/>
      <c r="W178" s="208"/>
      <c r="X178" s="208"/>
      <c r="Y178" s="208"/>
      <c r="Z178" s="208"/>
      <c r="AA178" s="208"/>
    </row>
    <row r="179" ht="12.75" hidden="1" customHeight="1">
      <c r="A179" s="208"/>
      <c r="B179" s="208"/>
      <c r="C179" s="208"/>
      <c r="D179" s="208"/>
      <c r="E179" s="208"/>
      <c r="F179" s="208"/>
      <c r="G179" s="208"/>
      <c r="H179" s="208"/>
      <c r="I179" s="208"/>
      <c r="J179" s="208"/>
      <c r="K179" s="208"/>
      <c r="L179" s="208"/>
      <c r="M179" s="208"/>
      <c r="N179" s="208"/>
      <c r="O179" s="208"/>
      <c r="P179" s="208"/>
      <c r="Q179" s="208"/>
      <c r="R179" s="208"/>
      <c r="S179" s="208"/>
      <c r="T179" s="208"/>
      <c r="U179" s="208"/>
      <c r="V179" s="208"/>
      <c r="W179" s="208"/>
      <c r="X179" s="208"/>
      <c r="Y179" s="208"/>
      <c r="Z179" s="208"/>
      <c r="AA179" s="208"/>
    </row>
    <row r="180" ht="12.75" hidden="1" customHeight="1">
      <c r="A180" s="208"/>
      <c r="B180" s="208"/>
      <c r="C180" s="208"/>
      <c r="D180" s="208"/>
      <c r="E180" s="208"/>
      <c r="F180" s="208"/>
      <c r="G180" s="208"/>
      <c r="H180" s="208"/>
      <c r="I180" s="208"/>
      <c r="J180" s="208"/>
      <c r="K180" s="208"/>
      <c r="L180" s="208"/>
      <c r="M180" s="208"/>
      <c r="N180" s="208"/>
      <c r="O180" s="208"/>
      <c r="P180" s="208"/>
      <c r="Q180" s="208"/>
      <c r="R180" s="208"/>
      <c r="S180" s="208"/>
      <c r="T180" s="208"/>
      <c r="U180" s="208"/>
      <c r="V180" s="208"/>
      <c r="W180" s="208"/>
      <c r="X180" s="208"/>
      <c r="Y180" s="208"/>
      <c r="Z180" s="208"/>
      <c r="AA180" s="208"/>
    </row>
    <row r="181" ht="12.75" hidden="1" customHeight="1">
      <c r="A181" s="208"/>
      <c r="B181" s="208"/>
      <c r="C181" s="208"/>
      <c r="D181" s="208"/>
      <c r="E181" s="208"/>
      <c r="F181" s="208"/>
      <c r="G181" s="208"/>
      <c r="H181" s="208"/>
      <c r="I181" s="208"/>
      <c r="J181" s="208"/>
      <c r="K181" s="208"/>
      <c r="L181" s="208"/>
      <c r="M181" s="208"/>
      <c r="N181" s="208"/>
      <c r="O181" s="208"/>
      <c r="P181" s="208"/>
      <c r="Q181" s="208"/>
      <c r="R181" s="208"/>
      <c r="S181" s="208"/>
      <c r="T181" s="208"/>
      <c r="U181" s="208"/>
      <c r="V181" s="208"/>
      <c r="W181" s="208"/>
      <c r="X181" s="208"/>
      <c r="Y181" s="208"/>
      <c r="Z181" s="208"/>
      <c r="AA181" s="208"/>
    </row>
    <row r="182" ht="12.75" hidden="1" customHeight="1">
      <c r="A182" s="208"/>
      <c r="B182" s="208"/>
      <c r="C182" s="208"/>
      <c r="D182" s="208"/>
      <c r="E182" s="208"/>
      <c r="F182" s="208"/>
      <c r="G182" s="208"/>
      <c r="H182" s="208"/>
      <c r="I182" s="208"/>
      <c r="J182" s="208"/>
      <c r="K182" s="208"/>
      <c r="L182" s="208"/>
      <c r="M182" s="208"/>
      <c r="N182" s="208"/>
      <c r="O182" s="208"/>
      <c r="P182" s="208"/>
      <c r="Q182" s="208"/>
      <c r="R182" s="208"/>
      <c r="S182" s="208"/>
      <c r="T182" s="208"/>
      <c r="U182" s="208"/>
      <c r="V182" s="208"/>
      <c r="W182" s="208"/>
      <c r="X182" s="208"/>
      <c r="Y182" s="208"/>
      <c r="Z182" s="208"/>
      <c r="AA182" s="208"/>
    </row>
    <row r="183" ht="12.75" hidden="1" customHeight="1">
      <c r="A183" s="208"/>
      <c r="B183" s="208"/>
      <c r="C183" s="208"/>
      <c r="D183" s="208"/>
      <c r="E183" s="208"/>
      <c r="F183" s="208"/>
      <c r="G183" s="208"/>
      <c r="H183" s="208"/>
      <c r="I183" s="208"/>
      <c r="J183" s="208"/>
      <c r="K183" s="208"/>
      <c r="L183" s="208"/>
      <c r="M183" s="208"/>
      <c r="N183" s="208"/>
      <c r="O183" s="208"/>
      <c r="P183" s="208"/>
      <c r="Q183" s="208"/>
      <c r="R183" s="208"/>
      <c r="S183" s="208"/>
      <c r="T183" s="208"/>
      <c r="U183" s="208"/>
      <c r="V183" s="208"/>
      <c r="W183" s="208"/>
      <c r="X183" s="208"/>
      <c r="Y183" s="208"/>
      <c r="Z183" s="208"/>
      <c r="AA183" s="208"/>
    </row>
    <row r="184" ht="12.75" hidden="1" customHeight="1">
      <c r="A184" s="208"/>
      <c r="B184" s="208"/>
      <c r="C184" s="208"/>
      <c r="D184" s="208"/>
      <c r="E184" s="208"/>
      <c r="F184" s="208"/>
      <c r="G184" s="208"/>
      <c r="H184" s="208"/>
      <c r="I184" s="208"/>
      <c r="J184" s="208"/>
      <c r="K184" s="208"/>
      <c r="L184" s="208"/>
      <c r="M184" s="208"/>
      <c r="N184" s="208"/>
      <c r="O184" s="208"/>
      <c r="P184" s="208"/>
      <c r="Q184" s="208"/>
      <c r="R184" s="208"/>
      <c r="S184" s="208"/>
      <c r="T184" s="208"/>
      <c r="U184" s="208"/>
      <c r="V184" s="208"/>
      <c r="W184" s="208"/>
      <c r="X184" s="208"/>
      <c r="Y184" s="208"/>
      <c r="Z184" s="208"/>
      <c r="AA184" s="208"/>
    </row>
    <row r="185" ht="12.75" hidden="1" customHeight="1">
      <c r="A185" s="208"/>
      <c r="B185" s="208"/>
      <c r="C185" s="208"/>
      <c r="D185" s="208"/>
      <c r="E185" s="208"/>
      <c r="F185" s="208"/>
      <c r="G185" s="208"/>
      <c r="H185" s="208"/>
      <c r="I185" s="208"/>
      <c r="J185" s="208"/>
      <c r="K185" s="208"/>
      <c r="L185" s="208"/>
      <c r="M185" s="208"/>
      <c r="N185" s="208"/>
      <c r="O185" s="208"/>
      <c r="P185" s="208"/>
      <c r="Q185" s="208"/>
      <c r="R185" s="208"/>
      <c r="S185" s="208"/>
      <c r="T185" s="208"/>
      <c r="U185" s="208"/>
      <c r="V185" s="208"/>
      <c r="W185" s="208"/>
      <c r="X185" s="208"/>
      <c r="Y185" s="208"/>
      <c r="Z185" s="208"/>
      <c r="AA185" s="208"/>
    </row>
    <row r="186" ht="12.75" hidden="1" customHeight="1">
      <c r="A186" s="208"/>
      <c r="B186" s="208"/>
      <c r="C186" s="208"/>
      <c r="D186" s="208"/>
      <c r="E186" s="208"/>
      <c r="F186" s="208"/>
      <c r="G186" s="208"/>
      <c r="H186" s="208"/>
      <c r="I186" s="208"/>
      <c r="J186" s="208"/>
      <c r="K186" s="208"/>
      <c r="L186" s="208"/>
      <c r="M186" s="208"/>
      <c r="N186" s="208"/>
      <c r="O186" s="208"/>
      <c r="P186" s="208"/>
      <c r="Q186" s="208"/>
      <c r="R186" s="208"/>
      <c r="S186" s="208"/>
      <c r="T186" s="208"/>
      <c r="U186" s="208"/>
      <c r="V186" s="208"/>
      <c r="W186" s="208"/>
      <c r="X186" s="208"/>
      <c r="Y186" s="208"/>
      <c r="Z186" s="208"/>
      <c r="AA186" s="208"/>
    </row>
    <row r="187" ht="12.75" hidden="1" customHeight="1">
      <c r="A187" s="208"/>
      <c r="B187" s="208"/>
      <c r="C187" s="208"/>
      <c r="D187" s="208"/>
      <c r="E187" s="208"/>
      <c r="F187" s="208"/>
      <c r="G187" s="208"/>
      <c r="H187" s="208"/>
      <c r="I187" s="208"/>
      <c r="J187" s="208"/>
      <c r="K187" s="208"/>
      <c r="L187" s="208"/>
      <c r="M187" s="208"/>
      <c r="N187" s="208"/>
      <c r="O187" s="208"/>
      <c r="P187" s="208"/>
      <c r="Q187" s="208"/>
      <c r="R187" s="208"/>
      <c r="S187" s="208"/>
      <c r="T187" s="208"/>
      <c r="U187" s="208"/>
      <c r="V187" s="208"/>
      <c r="W187" s="208"/>
      <c r="X187" s="208"/>
      <c r="Y187" s="208"/>
      <c r="Z187" s="208"/>
      <c r="AA187" s="208"/>
    </row>
    <row r="188" ht="12.75" hidden="1" customHeight="1">
      <c r="A188" s="208"/>
      <c r="B188" s="208"/>
      <c r="C188" s="208"/>
      <c r="D188" s="208"/>
      <c r="E188" s="208"/>
      <c r="F188" s="208"/>
      <c r="G188" s="208"/>
      <c r="H188" s="208"/>
      <c r="I188" s="208"/>
      <c r="J188" s="208"/>
      <c r="K188" s="208"/>
      <c r="L188" s="208"/>
      <c r="M188" s="208"/>
      <c r="N188" s="208"/>
      <c r="O188" s="208"/>
      <c r="P188" s="208"/>
      <c r="Q188" s="208"/>
      <c r="R188" s="208"/>
      <c r="S188" s="208"/>
      <c r="T188" s="208"/>
      <c r="U188" s="208"/>
      <c r="V188" s="208"/>
      <c r="W188" s="208"/>
      <c r="X188" s="208"/>
      <c r="Y188" s="208"/>
      <c r="Z188" s="208"/>
      <c r="AA188" s="208"/>
    </row>
    <row r="189" ht="12.75" hidden="1" customHeight="1">
      <c r="A189" s="208"/>
      <c r="B189" s="208"/>
      <c r="C189" s="208"/>
      <c r="D189" s="208"/>
      <c r="E189" s="208"/>
      <c r="F189" s="208"/>
      <c r="G189" s="208"/>
      <c r="H189" s="208"/>
      <c r="I189" s="208"/>
      <c r="J189" s="208"/>
      <c r="K189" s="208"/>
      <c r="L189" s="208"/>
      <c r="M189" s="208"/>
      <c r="N189" s="208"/>
      <c r="O189" s="208"/>
      <c r="P189" s="208"/>
      <c r="Q189" s="208"/>
      <c r="R189" s="208"/>
      <c r="S189" s="208"/>
      <c r="T189" s="208"/>
      <c r="U189" s="208"/>
      <c r="V189" s="208"/>
      <c r="W189" s="208"/>
      <c r="X189" s="208"/>
      <c r="Y189" s="208"/>
      <c r="Z189" s="208"/>
      <c r="AA189" s="208"/>
    </row>
    <row r="190" ht="12.75" hidden="1" customHeight="1">
      <c r="A190" s="208"/>
      <c r="B190" s="208"/>
      <c r="C190" s="208"/>
      <c r="D190" s="208"/>
      <c r="E190" s="208"/>
      <c r="F190" s="208"/>
      <c r="G190" s="208"/>
      <c r="H190" s="208"/>
      <c r="I190" s="208"/>
      <c r="J190" s="208"/>
      <c r="K190" s="208"/>
      <c r="L190" s="208"/>
      <c r="M190" s="208"/>
      <c r="N190" s="208"/>
      <c r="O190" s="208"/>
      <c r="P190" s="208"/>
      <c r="Q190" s="208"/>
      <c r="R190" s="208"/>
      <c r="S190" s="208"/>
      <c r="T190" s="208"/>
      <c r="U190" s="208"/>
      <c r="V190" s="208"/>
      <c r="W190" s="208"/>
      <c r="X190" s="208"/>
      <c r="Y190" s="208"/>
      <c r="Z190" s="208"/>
      <c r="AA190" s="208"/>
    </row>
    <row r="191" ht="12.75" hidden="1" customHeight="1">
      <c r="A191" s="208"/>
      <c r="B191" s="208"/>
      <c r="C191" s="208"/>
      <c r="D191" s="208"/>
      <c r="E191" s="208"/>
      <c r="F191" s="208"/>
      <c r="G191" s="208"/>
      <c r="H191" s="208"/>
      <c r="I191" s="208"/>
      <c r="J191" s="208"/>
      <c r="K191" s="208"/>
      <c r="L191" s="208"/>
      <c r="M191" s="208"/>
      <c r="N191" s="208"/>
      <c r="O191" s="208"/>
      <c r="P191" s="208"/>
      <c r="Q191" s="208"/>
      <c r="R191" s="208"/>
      <c r="S191" s="208"/>
      <c r="T191" s="208"/>
      <c r="U191" s="208"/>
      <c r="V191" s="208"/>
      <c r="W191" s="208"/>
      <c r="X191" s="208"/>
      <c r="Y191" s="208"/>
      <c r="Z191" s="208"/>
      <c r="AA191" s="208"/>
    </row>
    <row r="192" ht="12.75" hidden="1" customHeight="1">
      <c r="A192" s="208"/>
      <c r="B192" s="208"/>
      <c r="C192" s="208"/>
      <c r="D192" s="208"/>
      <c r="E192" s="208"/>
      <c r="F192" s="208"/>
      <c r="G192" s="208"/>
      <c r="H192" s="208"/>
      <c r="I192" s="208"/>
      <c r="J192" s="208"/>
      <c r="K192" s="208"/>
      <c r="L192" s="208"/>
      <c r="M192" s="208"/>
      <c r="N192" s="208"/>
      <c r="O192" s="208"/>
      <c r="P192" s="208"/>
      <c r="Q192" s="208"/>
      <c r="R192" s="208"/>
      <c r="S192" s="208"/>
      <c r="T192" s="208"/>
      <c r="U192" s="208"/>
      <c r="V192" s="208"/>
      <c r="W192" s="208"/>
      <c r="X192" s="208"/>
      <c r="Y192" s="208"/>
      <c r="Z192" s="208"/>
      <c r="AA192" s="208"/>
    </row>
    <row r="193" ht="12.75" hidden="1" customHeight="1">
      <c r="A193" s="208"/>
      <c r="B193" s="208"/>
      <c r="C193" s="208"/>
      <c r="D193" s="208"/>
      <c r="E193" s="208"/>
      <c r="F193" s="208"/>
      <c r="G193" s="208"/>
      <c r="H193" s="208"/>
      <c r="I193" s="208"/>
      <c r="J193" s="208"/>
      <c r="K193" s="208"/>
      <c r="L193" s="208"/>
      <c r="M193" s="208"/>
      <c r="N193" s="208"/>
      <c r="O193" s="208"/>
      <c r="P193" s="208"/>
      <c r="Q193" s="208"/>
      <c r="R193" s="208"/>
      <c r="S193" s="208"/>
      <c r="T193" s="208"/>
      <c r="U193" s="208"/>
      <c r="V193" s="208"/>
      <c r="W193" s="208"/>
      <c r="X193" s="208"/>
      <c r="Y193" s="208"/>
      <c r="Z193" s="208"/>
      <c r="AA193" s="208"/>
    </row>
    <row r="194" ht="12.75" hidden="1" customHeight="1">
      <c r="A194" s="208"/>
      <c r="B194" s="208"/>
      <c r="C194" s="208"/>
      <c r="D194" s="208"/>
      <c r="E194" s="208"/>
      <c r="F194" s="208"/>
      <c r="G194" s="208"/>
      <c r="H194" s="208"/>
      <c r="I194" s="208"/>
      <c r="J194" s="208"/>
      <c r="K194" s="208"/>
      <c r="L194" s="208"/>
      <c r="M194" s="208"/>
      <c r="N194" s="208"/>
      <c r="O194" s="208"/>
      <c r="P194" s="208"/>
      <c r="Q194" s="208"/>
      <c r="R194" s="208"/>
      <c r="S194" s="208"/>
      <c r="T194" s="208"/>
      <c r="U194" s="208"/>
      <c r="V194" s="208"/>
      <c r="W194" s="208"/>
      <c r="X194" s="208"/>
      <c r="Y194" s="208"/>
      <c r="Z194" s="208"/>
      <c r="AA194" s="208"/>
    </row>
    <row r="195" ht="12.75" hidden="1" customHeight="1">
      <c r="A195" s="208"/>
      <c r="B195" s="208"/>
      <c r="C195" s="208"/>
      <c r="D195" s="208"/>
      <c r="E195" s="208"/>
      <c r="F195" s="208"/>
      <c r="G195" s="208"/>
      <c r="H195" s="208"/>
      <c r="I195" s="208"/>
      <c r="J195" s="208"/>
      <c r="K195" s="208"/>
      <c r="L195" s="208"/>
      <c r="M195" s="208"/>
      <c r="N195" s="208"/>
      <c r="O195" s="208"/>
      <c r="P195" s="208"/>
      <c r="Q195" s="208"/>
      <c r="R195" s="208"/>
      <c r="S195" s="208"/>
      <c r="T195" s="208"/>
      <c r="U195" s="208"/>
      <c r="V195" s="208"/>
      <c r="W195" s="208"/>
      <c r="X195" s="208"/>
      <c r="Y195" s="208"/>
      <c r="Z195" s="208"/>
      <c r="AA195" s="208"/>
    </row>
    <row r="196" ht="12.75" hidden="1" customHeight="1">
      <c r="A196" s="208"/>
      <c r="B196" s="208"/>
      <c r="C196" s="208"/>
      <c r="D196" s="208"/>
      <c r="E196" s="208"/>
      <c r="F196" s="208"/>
      <c r="G196" s="208"/>
      <c r="H196" s="208"/>
      <c r="I196" s="208"/>
      <c r="J196" s="208"/>
      <c r="K196" s="208"/>
      <c r="L196" s="208"/>
      <c r="M196" s="208"/>
      <c r="N196" s="208"/>
      <c r="O196" s="208"/>
      <c r="P196" s="208"/>
      <c r="Q196" s="208"/>
      <c r="R196" s="208"/>
      <c r="S196" s="208"/>
      <c r="T196" s="208"/>
      <c r="U196" s="208"/>
      <c r="V196" s="208"/>
      <c r="W196" s="208"/>
      <c r="X196" s="208"/>
      <c r="Y196" s="208"/>
      <c r="Z196" s="208"/>
      <c r="AA196" s="208"/>
    </row>
    <row r="197" ht="12.75" hidden="1" customHeight="1">
      <c r="A197" s="208"/>
      <c r="B197" s="208"/>
      <c r="C197" s="208"/>
      <c r="D197" s="208"/>
      <c r="E197" s="208"/>
      <c r="F197" s="208"/>
      <c r="G197" s="208"/>
      <c r="H197" s="208"/>
      <c r="I197" s="208"/>
      <c r="J197" s="208"/>
      <c r="K197" s="208"/>
      <c r="L197" s="208"/>
      <c r="M197" s="208"/>
      <c r="N197" s="208"/>
      <c r="O197" s="208"/>
      <c r="P197" s="208"/>
      <c r="Q197" s="208"/>
      <c r="R197" s="208"/>
      <c r="S197" s="208"/>
      <c r="T197" s="208"/>
      <c r="U197" s="208"/>
      <c r="V197" s="208"/>
      <c r="W197" s="208"/>
      <c r="X197" s="208"/>
      <c r="Y197" s="208"/>
      <c r="Z197" s="208"/>
      <c r="AA197" s="208"/>
    </row>
    <row r="198" ht="12.75" hidden="1" customHeight="1">
      <c r="A198" s="208"/>
      <c r="B198" s="208"/>
      <c r="C198" s="208"/>
      <c r="D198" s="208"/>
      <c r="E198" s="208"/>
      <c r="F198" s="208"/>
      <c r="G198" s="208"/>
      <c r="H198" s="208"/>
      <c r="I198" s="208"/>
      <c r="J198" s="208"/>
      <c r="K198" s="208"/>
      <c r="L198" s="208"/>
      <c r="M198" s="208"/>
      <c r="N198" s="208"/>
      <c r="O198" s="208"/>
      <c r="P198" s="208"/>
      <c r="Q198" s="208"/>
      <c r="R198" s="208"/>
      <c r="S198" s="208"/>
      <c r="T198" s="208"/>
      <c r="U198" s="208"/>
      <c r="V198" s="208"/>
      <c r="W198" s="208"/>
      <c r="X198" s="208"/>
      <c r="Y198" s="208"/>
      <c r="Z198" s="208"/>
      <c r="AA198" s="208"/>
    </row>
    <row r="199" ht="12.75" hidden="1" customHeight="1">
      <c r="A199" s="208"/>
      <c r="B199" s="208"/>
      <c r="C199" s="208"/>
      <c r="D199" s="208"/>
      <c r="E199" s="208"/>
      <c r="F199" s="208"/>
      <c r="G199" s="208"/>
      <c r="H199" s="208"/>
      <c r="I199" s="208"/>
      <c r="J199" s="208"/>
      <c r="K199" s="208"/>
      <c r="L199" s="208"/>
      <c r="M199" s="208"/>
      <c r="N199" s="208"/>
      <c r="O199" s="208"/>
      <c r="P199" s="208"/>
      <c r="Q199" s="208"/>
      <c r="R199" s="208"/>
      <c r="S199" s="208"/>
      <c r="T199" s="208"/>
      <c r="U199" s="208"/>
      <c r="V199" s="208"/>
      <c r="W199" s="208"/>
      <c r="X199" s="208"/>
      <c r="Y199" s="208"/>
      <c r="Z199" s="208"/>
      <c r="AA199" s="208"/>
    </row>
    <row r="200" ht="12.75" hidden="1" customHeight="1">
      <c r="A200" s="208"/>
      <c r="B200" s="208"/>
      <c r="C200" s="208"/>
      <c r="D200" s="208"/>
      <c r="E200" s="208"/>
      <c r="F200" s="208"/>
      <c r="G200" s="208"/>
      <c r="H200" s="208"/>
      <c r="I200" s="208"/>
      <c r="J200" s="208"/>
      <c r="K200" s="208"/>
      <c r="L200" s="208"/>
      <c r="M200" s="208"/>
      <c r="N200" s="208"/>
      <c r="O200" s="208"/>
      <c r="P200" s="208"/>
      <c r="Q200" s="208"/>
      <c r="R200" s="208"/>
      <c r="S200" s="208"/>
      <c r="T200" s="208"/>
      <c r="U200" s="208"/>
      <c r="V200" s="208"/>
      <c r="W200" s="208"/>
      <c r="X200" s="208"/>
      <c r="Y200" s="208"/>
      <c r="Z200" s="208"/>
      <c r="AA200" s="208"/>
    </row>
    <row r="201" ht="12.75" hidden="1" customHeight="1">
      <c r="A201" s="208"/>
      <c r="B201" s="208"/>
      <c r="C201" s="208"/>
      <c r="D201" s="208"/>
      <c r="E201" s="208"/>
      <c r="F201" s="208"/>
      <c r="G201" s="208"/>
      <c r="H201" s="208"/>
      <c r="I201" s="208"/>
      <c r="J201" s="208"/>
      <c r="K201" s="208"/>
      <c r="L201" s="208"/>
      <c r="M201" s="208"/>
      <c r="N201" s="208"/>
      <c r="O201" s="208"/>
      <c r="P201" s="208"/>
      <c r="Q201" s="208"/>
      <c r="R201" s="208"/>
      <c r="S201" s="208"/>
      <c r="T201" s="208"/>
      <c r="U201" s="208"/>
      <c r="V201" s="208"/>
      <c r="W201" s="208"/>
      <c r="X201" s="208"/>
      <c r="Y201" s="208"/>
      <c r="Z201" s="208"/>
      <c r="AA201" s="208"/>
    </row>
    <row r="202" ht="12.75" hidden="1" customHeight="1">
      <c r="A202" s="208"/>
      <c r="B202" s="208"/>
      <c r="C202" s="208"/>
      <c r="D202" s="208"/>
      <c r="E202" s="208"/>
      <c r="F202" s="208"/>
      <c r="G202" s="208"/>
      <c r="H202" s="208"/>
      <c r="I202" s="208"/>
      <c r="J202" s="208"/>
      <c r="K202" s="208"/>
      <c r="L202" s="208"/>
      <c r="M202" s="208"/>
      <c r="N202" s="208"/>
      <c r="O202" s="208"/>
      <c r="P202" s="208"/>
      <c r="Q202" s="208"/>
      <c r="R202" s="208"/>
      <c r="S202" s="208"/>
      <c r="T202" s="208"/>
      <c r="U202" s="208"/>
      <c r="V202" s="208"/>
      <c r="W202" s="208"/>
      <c r="X202" s="208"/>
      <c r="Y202" s="208"/>
      <c r="Z202" s="208"/>
      <c r="AA202" s="208"/>
    </row>
    <row r="203" ht="12.75" hidden="1" customHeight="1">
      <c r="A203" s="208"/>
      <c r="B203" s="208"/>
      <c r="C203" s="208"/>
      <c r="D203" s="208"/>
      <c r="E203" s="208"/>
      <c r="F203" s="208"/>
      <c r="G203" s="208"/>
      <c r="H203" s="208"/>
      <c r="I203" s="208"/>
      <c r="J203" s="208"/>
      <c r="K203" s="208"/>
      <c r="L203" s="208"/>
      <c r="M203" s="208"/>
      <c r="N203" s="208"/>
      <c r="O203" s="208"/>
      <c r="P203" s="208"/>
      <c r="Q203" s="208"/>
      <c r="R203" s="208"/>
      <c r="S203" s="208"/>
      <c r="T203" s="208"/>
      <c r="U203" s="208"/>
      <c r="V203" s="208"/>
      <c r="W203" s="208"/>
      <c r="X203" s="208"/>
      <c r="Y203" s="208"/>
      <c r="Z203" s="208"/>
      <c r="AA203" s="208"/>
    </row>
    <row r="204" ht="12.75" hidden="1" customHeight="1">
      <c r="A204" s="208"/>
      <c r="B204" s="208"/>
      <c r="C204" s="208"/>
      <c r="D204" s="208"/>
      <c r="E204" s="208"/>
      <c r="F204" s="208"/>
      <c r="G204" s="208"/>
      <c r="H204" s="208"/>
      <c r="I204" s="208"/>
      <c r="J204" s="208"/>
      <c r="K204" s="208"/>
      <c r="L204" s="208"/>
      <c r="M204" s="208"/>
      <c r="N204" s="208"/>
      <c r="O204" s="208"/>
      <c r="P204" s="208"/>
      <c r="Q204" s="208"/>
      <c r="R204" s="208"/>
      <c r="S204" s="208"/>
      <c r="T204" s="208"/>
      <c r="U204" s="208"/>
      <c r="V204" s="208"/>
      <c r="W204" s="208"/>
      <c r="X204" s="208"/>
      <c r="Y204" s="208"/>
      <c r="Z204" s="208"/>
      <c r="AA204" s="208"/>
    </row>
    <row r="205" ht="12.75" hidden="1" customHeight="1">
      <c r="A205" s="208"/>
      <c r="B205" s="208"/>
      <c r="C205" s="208"/>
      <c r="D205" s="208"/>
      <c r="E205" s="208"/>
      <c r="F205" s="208"/>
      <c r="G205" s="208"/>
      <c r="H205" s="208"/>
      <c r="I205" s="208"/>
      <c r="J205" s="208"/>
      <c r="K205" s="208"/>
      <c r="L205" s="208"/>
      <c r="M205" s="208"/>
      <c r="N205" s="208"/>
      <c r="O205" s="208"/>
      <c r="P205" s="208"/>
      <c r="Q205" s="208"/>
      <c r="R205" s="208"/>
      <c r="S205" s="208"/>
      <c r="T205" s="208"/>
      <c r="U205" s="208"/>
      <c r="V205" s="208"/>
      <c r="W205" s="208"/>
      <c r="X205" s="208"/>
      <c r="Y205" s="208"/>
      <c r="Z205" s="208"/>
      <c r="AA205" s="208"/>
    </row>
    <row r="206" ht="12.75" hidden="1" customHeight="1">
      <c r="A206" s="208"/>
      <c r="B206" s="208"/>
      <c r="C206" s="208"/>
      <c r="D206" s="208"/>
      <c r="E206" s="208"/>
      <c r="F206" s="208"/>
      <c r="G206" s="208"/>
      <c r="H206" s="208"/>
      <c r="I206" s="208"/>
      <c r="J206" s="208"/>
      <c r="K206" s="208"/>
      <c r="L206" s="208"/>
      <c r="M206" s="208"/>
      <c r="N206" s="208"/>
      <c r="O206" s="208"/>
      <c r="P206" s="208"/>
      <c r="Q206" s="208"/>
      <c r="R206" s="208"/>
      <c r="S206" s="208"/>
      <c r="T206" s="208"/>
      <c r="U206" s="208"/>
      <c r="V206" s="208"/>
      <c r="W206" s="208"/>
      <c r="X206" s="208"/>
      <c r="Y206" s="208"/>
      <c r="Z206" s="208"/>
      <c r="AA206" s="208"/>
    </row>
    <row r="207" ht="12.75" hidden="1" customHeight="1">
      <c r="A207" s="208"/>
      <c r="B207" s="208"/>
      <c r="C207" s="208"/>
      <c r="D207" s="208"/>
      <c r="E207" s="208"/>
      <c r="F207" s="208"/>
      <c r="G207" s="208"/>
      <c r="H207" s="208"/>
      <c r="I207" s="208"/>
      <c r="J207" s="208"/>
      <c r="K207" s="208"/>
      <c r="L207" s="208"/>
      <c r="M207" s="208"/>
      <c r="N207" s="208"/>
      <c r="O207" s="208"/>
      <c r="P207" s="208"/>
      <c r="Q207" s="208"/>
      <c r="R207" s="208"/>
      <c r="S207" s="208"/>
      <c r="T207" s="208"/>
      <c r="U207" s="208"/>
      <c r="V207" s="208"/>
      <c r="W207" s="208"/>
      <c r="X207" s="208"/>
      <c r="Y207" s="208"/>
      <c r="Z207" s="208"/>
      <c r="AA207" s="208"/>
    </row>
    <row r="208" ht="12.75" hidden="1" customHeight="1">
      <c r="A208" s="208"/>
      <c r="B208" s="208"/>
      <c r="C208" s="208"/>
      <c r="D208" s="208"/>
      <c r="E208" s="208"/>
      <c r="F208" s="208"/>
      <c r="G208" s="208"/>
      <c r="H208" s="208"/>
      <c r="I208" s="208"/>
      <c r="J208" s="208"/>
      <c r="K208" s="208"/>
      <c r="L208" s="208"/>
      <c r="M208" s="208"/>
      <c r="N208" s="208"/>
      <c r="O208" s="208"/>
      <c r="P208" s="208"/>
      <c r="Q208" s="208"/>
      <c r="R208" s="208"/>
      <c r="S208" s="208"/>
      <c r="T208" s="208"/>
      <c r="U208" s="208"/>
      <c r="V208" s="208"/>
      <c r="W208" s="208"/>
      <c r="X208" s="208"/>
      <c r="Y208" s="208"/>
      <c r="Z208" s="208"/>
      <c r="AA208" s="208"/>
    </row>
    <row r="209" ht="12.75" hidden="1" customHeight="1">
      <c r="A209" s="208"/>
      <c r="B209" s="208"/>
      <c r="C209" s="208"/>
      <c r="D209" s="208"/>
      <c r="E209" s="208"/>
      <c r="F209" s="208"/>
      <c r="G209" s="208"/>
      <c r="H209" s="208"/>
      <c r="I209" s="208"/>
      <c r="J209" s="208"/>
      <c r="K209" s="208"/>
      <c r="L209" s="208"/>
      <c r="M209" s="208"/>
      <c r="N209" s="208"/>
      <c r="O209" s="208"/>
      <c r="P209" s="208"/>
      <c r="Q209" s="208"/>
      <c r="R209" s="208"/>
      <c r="S209" s="208"/>
      <c r="T209" s="208"/>
      <c r="U209" s="208"/>
      <c r="V209" s="208"/>
      <c r="W209" s="208"/>
      <c r="X209" s="208"/>
      <c r="Y209" s="208"/>
      <c r="Z209" s="208"/>
      <c r="AA209" s="208"/>
    </row>
    <row r="210" ht="12.75" hidden="1" customHeight="1">
      <c r="A210" s="208"/>
      <c r="B210" s="208"/>
      <c r="C210" s="208"/>
      <c r="D210" s="208"/>
      <c r="E210" s="208"/>
      <c r="F210" s="208"/>
      <c r="G210" s="208"/>
      <c r="H210" s="208"/>
      <c r="I210" s="208"/>
      <c r="J210" s="208"/>
      <c r="K210" s="208"/>
      <c r="L210" s="208"/>
      <c r="M210" s="208"/>
      <c r="N210" s="208"/>
      <c r="O210" s="208"/>
      <c r="P210" s="208"/>
      <c r="Q210" s="208"/>
      <c r="R210" s="208"/>
      <c r="S210" s="208"/>
      <c r="T210" s="208"/>
      <c r="U210" s="208"/>
      <c r="V210" s="208"/>
      <c r="W210" s="208"/>
      <c r="X210" s="208"/>
      <c r="Y210" s="208"/>
      <c r="Z210" s="208"/>
      <c r="AA210" s="208"/>
    </row>
    <row r="211" ht="12.75" hidden="1" customHeight="1">
      <c r="A211" s="208"/>
      <c r="B211" s="208"/>
      <c r="C211" s="208"/>
      <c r="D211" s="208"/>
      <c r="E211" s="208"/>
      <c r="F211" s="208"/>
      <c r="G211" s="208"/>
      <c r="H211" s="208"/>
      <c r="I211" s="208"/>
      <c r="J211" s="208"/>
      <c r="K211" s="208"/>
      <c r="L211" s="208"/>
      <c r="M211" s="208"/>
      <c r="N211" s="208"/>
      <c r="O211" s="208"/>
      <c r="P211" s="208"/>
      <c r="Q211" s="208"/>
      <c r="R211" s="208"/>
      <c r="S211" s="208"/>
      <c r="T211" s="208"/>
      <c r="U211" s="208"/>
      <c r="V211" s="208"/>
      <c r="W211" s="208"/>
      <c r="X211" s="208"/>
      <c r="Y211" s="208"/>
      <c r="Z211" s="208"/>
      <c r="AA211" s="208"/>
    </row>
    <row r="212" ht="12.75" hidden="1" customHeight="1">
      <c r="A212" s="208"/>
      <c r="B212" s="208"/>
      <c r="C212" s="208"/>
      <c r="D212" s="208"/>
      <c r="E212" s="208"/>
      <c r="F212" s="208"/>
      <c r="G212" s="208"/>
      <c r="H212" s="208"/>
      <c r="I212" s="208"/>
      <c r="J212" s="208"/>
      <c r="K212" s="208"/>
      <c r="L212" s="208"/>
      <c r="M212" s="208"/>
      <c r="N212" s="208"/>
      <c r="O212" s="208"/>
      <c r="P212" s="208"/>
      <c r="Q212" s="208"/>
      <c r="R212" s="208"/>
      <c r="S212" s="208"/>
      <c r="T212" s="208"/>
      <c r="U212" s="208"/>
      <c r="V212" s="208"/>
      <c r="W212" s="208"/>
      <c r="X212" s="208"/>
      <c r="Y212" s="208"/>
      <c r="Z212" s="208"/>
      <c r="AA212" s="208"/>
    </row>
    <row r="213" ht="12.75" hidden="1" customHeight="1">
      <c r="A213" s="208"/>
      <c r="B213" s="208"/>
      <c r="C213" s="208"/>
      <c r="D213" s="208"/>
      <c r="E213" s="208"/>
      <c r="F213" s="208"/>
      <c r="G213" s="208"/>
      <c r="H213" s="208"/>
      <c r="I213" s="208"/>
      <c r="J213" s="208"/>
      <c r="K213" s="208"/>
      <c r="L213" s="208"/>
      <c r="M213" s="208"/>
      <c r="N213" s="208"/>
      <c r="O213" s="208"/>
      <c r="P213" s="208"/>
      <c r="Q213" s="208"/>
      <c r="R213" s="208"/>
      <c r="S213" s="208"/>
      <c r="T213" s="208"/>
      <c r="U213" s="208"/>
      <c r="V213" s="208"/>
      <c r="W213" s="208"/>
      <c r="X213" s="208"/>
      <c r="Y213" s="208"/>
      <c r="Z213" s="208"/>
      <c r="AA213" s="208"/>
    </row>
    <row r="214" ht="12.75" hidden="1" customHeight="1">
      <c r="A214" s="208"/>
      <c r="B214" s="208"/>
      <c r="C214" s="208"/>
      <c r="D214" s="208"/>
      <c r="E214" s="208"/>
      <c r="F214" s="208"/>
      <c r="G214" s="208"/>
      <c r="H214" s="208"/>
      <c r="I214" s="208"/>
      <c r="J214" s="208"/>
      <c r="K214" s="208"/>
      <c r="L214" s="208"/>
      <c r="M214" s="208"/>
      <c r="N214" s="208"/>
      <c r="O214" s="208"/>
      <c r="P214" s="208"/>
      <c r="Q214" s="208"/>
      <c r="R214" s="208"/>
      <c r="S214" s="208"/>
      <c r="T214" s="208"/>
      <c r="U214" s="208"/>
      <c r="V214" s="208"/>
      <c r="W214" s="208"/>
      <c r="X214" s="208"/>
      <c r="Y214" s="208"/>
      <c r="Z214" s="208"/>
      <c r="AA214" s="208"/>
    </row>
    <row r="215" ht="12.75" hidden="1" customHeight="1">
      <c r="A215" s="208"/>
      <c r="B215" s="208"/>
      <c r="C215" s="208"/>
      <c r="D215" s="208"/>
      <c r="E215" s="208"/>
      <c r="F215" s="208"/>
      <c r="G215" s="208"/>
      <c r="H215" s="208"/>
      <c r="I215" s="208"/>
      <c r="J215" s="208"/>
      <c r="K215" s="208"/>
      <c r="L215" s="208"/>
      <c r="M215" s="208"/>
      <c r="N215" s="208"/>
      <c r="O215" s="208"/>
      <c r="P215" s="208"/>
      <c r="Q215" s="208"/>
      <c r="R215" s="208"/>
      <c r="S215" s="208"/>
      <c r="T215" s="208"/>
      <c r="U215" s="208"/>
      <c r="V215" s="208"/>
      <c r="W215" s="208"/>
      <c r="X215" s="208"/>
      <c r="Y215" s="208"/>
      <c r="Z215" s="208"/>
      <c r="AA215" s="208"/>
    </row>
    <row r="216" ht="12.75" hidden="1" customHeight="1">
      <c r="A216" s="208"/>
      <c r="B216" s="208"/>
      <c r="C216" s="208"/>
      <c r="D216" s="208"/>
      <c r="E216" s="208"/>
      <c r="F216" s="208"/>
      <c r="G216" s="208"/>
      <c r="H216" s="208"/>
      <c r="I216" s="208"/>
      <c r="J216" s="208"/>
      <c r="K216" s="208"/>
      <c r="L216" s="208"/>
      <c r="M216" s="208"/>
      <c r="N216" s="208"/>
      <c r="O216" s="208"/>
      <c r="P216" s="208"/>
      <c r="Q216" s="208"/>
      <c r="R216" s="208"/>
      <c r="S216" s="208"/>
      <c r="T216" s="208"/>
      <c r="U216" s="208"/>
      <c r="V216" s="208"/>
      <c r="W216" s="208"/>
      <c r="X216" s="208"/>
      <c r="Y216" s="208"/>
      <c r="Z216" s="208"/>
      <c r="AA216" s="208"/>
    </row>
    <row r="217" ht="12.75" hidden="1" customHeight="1">
      <c r="A217" s="208"/>
      <c r="B217" s="208"/>
      <c r="C217" s="208"/>
      <c r="D217" s="208"/>
      <c r="E217" s="208"/>
      <c r="F217" s="208"/>
      <c r="G217" s="208"/>
      <c r="H217" s="208"/>
      <c r="I217" s="208"/>
      <c r="J217" s="208"/>
      <c r="K217" s="208"/>
      <c r="L217" s="208"/>
      <c r="M217" s="208"/>
      <c r="N217" s="208"/>
      <c r="O217" s="208"/>
      <c r="P217" s="208"/>
      <c r="Q217" s="208"/>
      <c r="R217" s="208"/>
      <c r="S217" s="208"/>
      <c r="T217" s="208"/>
      <c r="U217" s="208"/>
      <c r="V217" s="208"/>
      <c r="W217" s="208"/>
      <c r="X217" s="208"/>
      <c r="Y217" s="208"/>
      <c r="Z217" s="208"/>
      <c r="AA217" s="208"/>
    </row>
    <row r="218" ht="12.75" hidden="1" customHeight="1">
      <c r="A218" s="208"/>
      <c r="B218" s="208"/>
      <c r="C218" s="208"/>
      <c r="D218" s="208"/>
      <c r="E218" s="208"/>
      <c r="F218" s="208"/>
      <c r="G218" s="208"/>
      <c r="H218" s="208"/>
      <c r="I218" s="208"/>
      <c r="J218" s="208"/>
      <c r="K218" s="208"/>
      <c r="L218" s="208"/>
      <c r="M218" s="208"/>
      <c r="N218" s="208"/>
      <c r="O218" s="208"/>
      <c r="P218" s="208"/>
      <c r="Q218" s="208"/>
      <c r="R218" s="208"/>
      <c r="S218" s="208"/>
      <c r="T218" s="208"/>
      <c r="U218" s="208"/>
      <c r="V218" s="208"/>
      <c r="W218" s="208"/>
      <c r="X218" s="208"/>
      <c r="Y218" s="208"/>
      <c r="Z218" s="208"/>
      <c r="AA218" s="208"/>
    </row>
    <row r="219" ht="12.75" hidden="1" customHeight="1">
      <c r="A219" s="208"/>
      <c r="B219" s="208"/>
      <c r="C219" s="208"/>
      <c r="D219" s="208"/>
      <c r="E219" s="208"/>
      <c r="F219" s="208"/>
      <c r="G219" s="208"/>
      <c r="H219" s="208"/>
      <c r="I219" s="208"/>
      <c r="J219" s="208"/>
      <c r="K219" s="208"/>
      <c r="L219" s="208"/>
      <c r="M219" s="208"/>
      <c r="N219" s="208"/>
      <c r="O219" s="208"/>
      <c r="P219" s="208"/>
      <c r="Q219" s="208"/>
      <c r="R219" s="208"/>
      <c r="S219" s="208"/>
      <c r="T219" s="208"/>
      <c r="U219" s="208"/>
      <c r="V219" s="208"/>
      <c r="W219" s="208"/>
      <c r="X219" s="208"/>
      <c r="Y219" s="208"/>
      <c r="Z219" s="208"/>
      <c r="AA219" s="208"/>
    </row>
    <row r="220" ht="12.75" hidden="1" customHeight="1">
      <c r="A220" s="208"/>
      <c r="B220" s="208"/>
      <c r="C220" s="208"/>
      <c r="D220" s="208"/>
      <c r="E220" s="208"/>
      <c r="F220" s="208"/>
      <c r="G220" s="208"/>
      <c r="H220" s="208"/>
      <c r="I220" s="208"/>
      <c r="J220" s="208"/>
      <c r="K220" s="208"/>
      <c r="L220" s="208"/>
      <c r="M220" s="208"/>
      <c r="N220" s="208"/>
      <c r="O220" s="208"/>
      <c r="P220" s="208"/>
      <c r="Q220" s="208"/>
      <c r="R220" s="208"/>
      <c r="S220" s="208"/>
      <c r="T220" s="208"/>
      <c r="U220" s="208"/>
      <c r="V220" s="208"/>
      <c r="W220" s="208"/>
      <c r="X220" s="208"/>
      <c r="Y220" s="208"/>
      <c r="Z220" s="208"/>
      <c r="AA220" s="208"/>
    </row>
    <row r="221" ht="12.75" hidden="1" customHeight="1">
      <c r="A221" s="208"/>
      <c r="B221" s="208"/>
      <c r="C221" s="208"/>
      <c r="D221" s="208"/>
      <c r="E221" s="208"/>
      <c r="F221" s="208"/>
      <c r="G221" s="208"/>
      <c r="H221" s="208"/>
      <c r="I221" s="208"/>
      <c r="J221" s="208"/>
      <c r="K221" s="208"/>
      <c r="L221" s="208"/>
      <c r="M221" s="208"/>
      <c r="N221" s="208"/>
      <c r="O221" s="208"/>
      <c r="P221" s="208"/>
      <c r="Q221" s="208"/>
      <c r="R221" s="208"/>
      <c r="S221" s="208"/>
      <c r="T221" s="208"/>
      <c r="U221" s="208"/>
      <c r="V221" s="208"/>
      <c r="W221" s="208"/>
      <c r="X221" s="208"/>
      <c r="Y221" s="208"/>
      <c r="Z221" s="208"/>
      <c r="AA221" s="208"/>
    </row>
    <row r="222" ht="12.75" hidden="1" customHeight="1">
      <c r="A222" s="208"/>
      <c r="B222" s="208"/>
      <c r="C222" s="208"/>
      <c r="D222" s="208"/>
      <c r="E222" s="208"/>
      <c r="F222" s="208"/>
      <c r="G222" s="208"/>
      <c r="H222" s="208"/>
      <c r="I222" s="208"/>
      <c r="J222" s="208"/>
      <c r="K222" s="208"/>
      <c r="L222" s="208"/>
      <c r="M222" s="208"/>
      <c r="N222" s="208"/>
      <c r="O222" s="208"/>
      <c r="P222" s="208"/>
      <c r="Q222" s="208"/>
      <c r="R222" s="208"/>
      <c r="S222" s="208"/>
      <c r="T222" s="208"/>
      <c r="U222" s="208"/>
      <c r="V222" s="208"/>
      <c r="W222" s="208"/>
      <c r="X222" s="208"/>
      <c r="Y222" s="208"/>
      <c r="Z222" s="208"/>
      <c r="AA222" s="208"/>
    </row>
    <row r="223" ht="12.75" hidden="1" customHeight="1">
      <c r="A223" s="208"/>
      <c r="B223" s="208"/>
      <c r="C223" s="208"/>
      <c r="D223" s="208"/>
      <c r="E223" s="208"/>
      <c r="F223" s="208"/>
      <c r="G223" s="208"/>
      <c r="H223" s="208"/>
      <c r="I223" s="208"/>
      <c r="J223" s="208"/>
      <c r="K223" s="208"/>
      <c r="L223" s="208"/>
      <c r="M223" s="208"/>
      <c r="N223" s="208"/>
      <c r="O223" s="208"/>
      <c r="P223" s="208"/>
      <c r="Q223" s="208"/>
      <c r="R223" s="208"/>
      <c r="S223" s="208"/>
      <c r="T223" s="208"/>
      <c r="U223" s="208"/>
      <c r="V223" s="208"/>
      <c r="W223" s="208"/>
      <c r="X223" s="208"/>
      <c r="Y223" s="208"/>
      <c r="Z223" s="208"/>
      <c r="AA223" s="208"/>
    </row>
    <row r="224" ht="12.75" hidden="1" customHeight="1">
      <c r="A224" s="208"/>
      <c r="B224" s="208"/>
      <c r="C224" s="208"/>
      <c r="D224" s="208"/>
      <c r="E224" s="208"/>
      <c r="F224" s="208"/>
      <c r="G224" s="208"/>
      <c r="H224" s="208"/>
      <c r="I224" s="208"/>
      <c r="J224" s="208"/>
      <c r="K224" s="208"/>
      <c r="L224" s="208"/>
      <c r="M224" s="208"/>
      <c r="N224" s="208"/>
      <c r="O224" s="208"/>
      <c r="P224" s="208"/>
      <c r="Q224" s="208"/>
      <c r="R224" s="208"/>
      <c r="S224" s="208"/>
      <c r="T224" s="208"/>
      <c r="U224" s="208"/>
      <c r="V224" s="208"/>
      <c r="W224" s="208"/>
      <c r="X224" s="208"/>
      <c r="Y224" s="208"/>
      <c r="Z224" s="208"/>
      <c r="AA224" s="208"/>
    </row>
    <row r="225" ht="12.75" hidden="1" customHeight="1">
      <c r="A225" s="208"/>
      <c r="B225" s="208"/>
      <c r="C225" s="208"/>
      <c r="D225" s="208"/>
      <c r="E225" s="208"/>
      <c r="F225" s="208"/>
      <c r="G225" s="208"/>
      <c r="H225" s="208"/>
      <c r="I225" s="208"/>
      <c r="J225" s="208"/>
      <c r="K225" s="208"/>
      <c r="L225" s="208"/>
      <c r="M225" s="208"/>
      <c r="N225" s="208"/>
      <c r="O225" s="208"/>
      <c r="P225" s="208"/>
      <c r="Q225" s="208"/>
      <c r="R225" s="208"/>
      <c r="S225" s="208"/>
      <c r="T225" s="208"/>
      <c r="U225" s="208"/>
      <c r="V225" s="208"/>
      <c r="W225" s="208"/>
      <c r="X225" s="208"/>
      <c r="Y225" s="208"/>
      <c r="Z225" s="208"/>
      <c r="AA225" s="208"/>
    </row>
    <row r="226" ht="12.75" hidden="1" customHeight="1">
      <c r="A226" s="208"/>
      <c r="B226" s="208"/>
      <c r="C226" s="208"/>
      <c r="D226" s="208"/>
      <c r="E226" s="208"/>
      <c r="F226" s="208"/>
      <c r="G226" s="208"/>
      <c r="H226" s="208"/>
      <c r="I226" s="208"/>
      <c r="J226" s="208"/>
      <c r="K226" s="208"/>
      <c r="L226" s="208"/>
      <c r="M226" s="208"/>
      <c r="N226" s="208"/>
      <c r="O226" s="208"/>
      <c r="P226" s="208"/>
      <c r="Q226" s="208"/>
      <c r="R226" s="208"/>
      <c r="S226" s="208"/>
      <c r="T226" s="208"/>
      <c r="U226" s="208"/>
      <c r="V226" s="208"/>
      <c r="W226" s="208"/>
      <c r="X226" s="208"/>
      <c r="Y226" s="208"/>
      <c r="Z226" s="208"/>
      <c r="AA226" s="208"/>
    </row>
    <row r="227" ht="12.75" hidden="1" customHeight="1">
      <c r="A227" s="208"/>
      <c r="B227" s="208"/>
      <c r="C227" s="208"/>
      <c r="D227" s="208"/>
      <c r="E227" s="208"/>
      <c r="F227" s="208"/>
      <c r="G227" s="208"/>
      <c r="H227" s="208"/>
      <c r="I227" s="208"/>
      <c r="J227" s="208"/>
      <c r="K227" s="208"/>
      <c r="L227" s="208"/>
      <c r="M227" s="208"/>
      <c r="N227" s="208"/>
      <c r="O227" s="208"/>
      <c r="P227" s="208"/>
      <c r="Q227" s="208"/>
      <c r="R227" s="208"/>
      <c r="S227" s="208"/>
      <c r="T227" s="208"/>
      <c r="U227" s="208"/>
      <c r="V227" s="208"/>
      <c r="W227" s="208"/>
      <c r="X227" s="208"/>
      <c r="Y227" s="208"/>
      <c r="Z227" s="208"/>
      <c r="AA227" s="208"/>
    </row>
    <row r="228" ht="12.75" hidden="1" customHeight="1">
      <c r="A228" s="208"/>
      <c r="B228" s="208"/>
      <c r="C228" s="208"/>
      <c r="D228" s="208"/>
      <c r="E228" s="208"/>
      <c r="F228" s="208"/>
      <c r="G228" s="208"/>
      <c r="H228" s="208"/>
      <c r="I228" s="208"/>
      <c r="J228" s="208"/>
      <c r="K228" s="208"/>
      <c r="L228" s="208"/>
      <c r="M228" s="208"/>
      <c r="N228" s="208"/>
      <c r="O228" s="208"/>
      <c r="P228" s="208"/>
      <c r="Q228" s="208"/>
      <c r="R228" s="208"/>
      <c r="S228" s="208"/>
      <c r="T228" s="208"/>
      <c r="U228" s="208"/>
      <c r="V228" s="208"/>
      <c r="W228" s="208"/>
      <c r="X228" s="208"/>
      <c r="Y228" s="208"/>
      <c r="Z228" s="208"/>
      <c r="AA228" s="208"/>
    </row>
    <row r="229" ht="12.75" hidden="1" customHeight="1">
      <c r="A229" s="208"/>
      <c r="B229" s="208"/>
      <c r="C229" s="208"/>
      <c r="D229" s="208"/>
      <c r="E229" s="208"/>
      <c r="F229" s="208"/>
      <c r="G229" s="208"/>
      <c r="H229" s="208"/>
      <c r="I229" s="208"/>
      <c r="J229" s="208"/>
      <c r="K229" s="208"/>
      <c r="L229" s="208"/>
      <c r="M229" s="208"/>
      <c r="N229" s="208"/>
      <c r="O229" s="208"/>
      <c r="P229" s="208"/>
      <c r="Q229" s="208"/>
      <c r="R229" s="208"/>
      <c r="S229" s="208"/>
      <c r="T229" s="208"/>
      <c r="U229" s="208"/>
      <c r="V229" s="208"/>
      <c r="W229" s="208"/>
      <c r="X229" s="208"/>
      <c r="Y229" s="208"/>
      <c r="Z229" s="208"/>
      <c r="AA229" s="208"/>
    </row>
    <row r="230" ht="12.75" hidden="1" customHeight="1">
      <c r="A230" s="208"/>
      <c r="B230" s="208"/>
      <c r="C230" s="208"/>
      <c r="D230" s="208"/>
      <c r="E230" s="208"/>
      <c r="F230" s="208"/>
      <c r="G230" s="208"/>
      <c r="H230" s="208"/>
      <c r="I230" s="208"/>
      <c r="J230" s="208"/>
      <c r="K230" s="208"/>
      <c r="L230" s="208"/>
      <c r="M230" s="208"/>
      <c r="N230" s="208"/>
      <c r="O230" s="208"/>
      <c r="P230" s="208"/>
      <c r="Q230" s="208"/>
      <c r="R230" s="208"/>
      <c r="S230" s="208"/>
      <c r="T230" s="208"/>
      <c r="U230" s="208"/>
      <c r="V230" s="208"/>
      <c r="W230" s="208"/>
      <c r="X230" s="208"/>
      <c r="Y230" s="208"/>
      <c r="Z230" s="208"/>
      <c r="AA230" s="208"/>
    </row>
    <row r="231" ht="12.75" hidden="1" customHeight="1">
      <c r="A231" s="208"/>
      <c r="B231" s="208"/>
      <c r="C231" s="208"/>
      <c r="D231" s="208"/>
      <c r="E231" s="208"/>
      <c r="F231" s="208"/>
      <c r="G231" s="208"/>
      <c r="H231" s="208"/>
      <c r="I231" s="208"/>
      <c r="J231" s="208"/>
      <c r="K231" s="208"/>
      <c r="L231" s="208"/>
      <c r="M231" s="208"/>
      <c r="N231" s="208"/>
      <c r="O231" s="208"/>
      <c r="P231" s="208"/>
      <c r="Q231" s="208"/>
      <c r="R231" s="208"/>
      <c r="S231" s="208"/>
      <c r="T231" s="208"/>
      <c r="U231" s="208"/>
      <c r="V231" s="208"/>
      <c r="W231" s="208"/>
      <c r="X231" s="208"/>
      <c r="Y231" s="208"/>
      <c r="Z231" s="208"/>
      <c r="AA231" s="208"/>
    </row>
    <row r="232" ht="12.75" hidden="1" customHeight="1">
      <c r="A232" s="208"/>
      <c r="B232" s="208"/>
      <c r="C232" s="208"/>
      <c r="D232" s="208"/>
      <c r="E232" s="208"/>
      <c r="F232" s="208"/>
      <c r="G232" s="208"/>
      <c r="H232" s="208"/>
      <c r="I232" s="208"/>
      <c r="J232" s="208"/>
      <c r="K232" s="208"/>
      <c r="L232" s="208"/>
      <c r="M232" s="208"/>
      <c r="N232" s="208"/>
      <c r="O232" s="208"/>
      <c r="P232" s="208"/>
      <c r="Q232" s="208"/>
      <c r="R232" s="208"/>
      <c r="S232" s="208"/>
      <c r="T232" s="208"/>
      <c r="U232" s="208"/>
      <c r="V232" s="208"/>
      <c r="W232" s="208"/>
      <c r="X232" s="208"/>
      <c r="Y232" s="208"/>
      <c r="Z232" s="208"/>
      <c r="AA232" s="208"/>
    </row>
    <row r="233" ht="12.75" hidden="1" customHeight="1">
      <c r="A233" s="208"/>
      <c r="B233" s="208"/>
      <c r="C233" s="208"/>
      <c r="D233" s="208"/>
      <c r="E233" s="208"/>
      <c r="F233" s="208"/>
      <c r="G233" s="208"/>
      <c r="H233" s="208"/>
      <c r="I233" s="208"/>
      <c r="J233" s="208"/>
      <c r="K233" s="208"/>
      <c r="L233" s="208"/>
      <c r="M233" s="208"/>
      <c r="N233" s="208"/>
      <c r="O233" s="208"/>
      <c r="P233" s="208"/>
      <c r="Q233" s="208"/>
      <c r="R233" s="208"/>
      <c r="S233" s="208"/>
      <c r="T233" s="208"/>
      <c r="U233" s="208"/>
      <c r="V233" s="208"/>
      <c r="W233" s="208"/>
      <c r="X233" s="208"/>
      <c r="Y233" s="208"/>
      <c r="Z233" s="208"/>
      <c r="AA233" s="208"/>
    </row>
    <row r="234" ht="12.75" hidden="1" customHeight="1">
      <c r="A234" s="208"/>
      <c r="B234" s="208"/>
      <c r="C234" s="208"/>
      <c r="D234" s="208"/>
      <c r="E234" s="208"/>
      <c r="F234" s="208"/>
      <c r="G234" s="208"/>
      <c r="H234" s="208"/>
      <c r="I234" s="208"/>
      <c r="J234" s="208"/>
      <c r="K234" s="208"/>
      <c r="L234" s="208"/>
      <c r="M234" s="208"/>
      <c r="N234" s="208"/>
      <c r="O234" s="208"/>
      <c r="P234" s="208"/>
      <c r="Q234" s="208"/>
      <c r="R234" s="208"/>
      <c r="S234" s="208"/>
      <c r="T234" s="208"/>
      <c r="U234" s="208"/>
      <c r="V234" s="208"/>
      <c r="W234" s="208"/>
      <c r="X234" s="208"/>
      <c r="Y234" s="208"/>
      <c r="Z234" s="208"/>
      <c r="AA234" s="208"/>
    </row>
    <row r="235" ht="12.75" hidden="1" customHeight="1">
      <c r="A235" s="208"/>
      <c r="B235" s="208"/>
      <c r="C235" s="208"/>
      <c r="D235" s="208"/>
      <c r="E235" s="208"/>
      <c r="F235" s="208"/>
      <c r="G235" s="208"/>
      <c r="H235" s="208"/>
      <c r="I235" s="208"/>
      <c r="J235" s="208"/>
      <c r="K235" s="208"/>
      <c r="L235" s="208"/>
      <c r="M235" s="208"/>
      <c r="N235" s="208"/>
      <c r="O235" s="208"/>
      <c r="P235" s="208"/>
      <c r="Q235" s="208"/>
      <c r="R235" s="208"/>
      <c r="S235" s="208"/>
      <c r="T235" s="208"/>
      <c r="U235" s="208"/>
      <c r="V235" s="208"/>
      <c r="W235" s="208"/>
      <c r="X235" s="208"/>
      <c r="Y235" s="208"/>
      <c r="Z235" s="208"/>
      <c r="AA235" s="208"/>
    </row>
    <row r="236" ht="12.75" hidden="1" customHeight="1">
      <c r="A236" s="208"/>
      <c r="B236" s="208"/>
      <c r="C236" s="208"/>
      <c r="D236" s="208"/>
      <c r="E236" s="208"/>
      <c r="F236" s="208"/>
      <c r="G236" s="208"/>
      <c r="H236" s="208"/>
      <c r="I236" s="208"/>
      <c r="J236" s="208"/>
      <c r="K236" s="208"/>
      <c r="L236" s="208"/>
      <c r="M236" s="208"/>
      <c r="N236" s="208"/>
      <c r="O236" s="208"/>
      <c r="P236" s="208"/>
      <c r="Q236" s="208"/>
      <c r="R236" s="208"/>
      <c r="S236" s="208"/>
      <c r="T236" s="208"/>
      <c r="U236" s="208"/>
      <c r="V236" s="208"/>
      <c r="W236" s="208"/>
      <c r="X236" s="208"/>
      <c r="Y236" s="208"/>
      <c r="Z236" s="208"/>
      <c r="AA236" s="208"/>
    </row>
    <row r="237" ht="12.75" hidden="1" customHeight="1">
      <c r="A237" s="208"/>
      <c r="B237" s="208"/>
      <c r="C237" s="208"/>
      <c r="D237" s="208"/>
      <c r="E237" s="208"/>
      <c r="F237" s="208"/>
      <c r="G237" s="208"/>
      <c r="H237" s="208"/>
      <c r="I237" s="208"/>
      <c r="J237" s="208"/>
      <c r="K237" s="208"/>
      <c r="L237" s="208"/>
      <c r="M237" s="208"/>
      <c r="N237" s="208"/>
      <c r="O237" s="208"/>
      <c r="P237" s="208"/>
      <c r="Q237" s="208"/>
      <c r="R237" s="208"/>
      <c r="S237" s="208"/>
      <c r="T237" s="208"/>
      <c r="U237" s="208"/>
      <c r="V237" s="208"/>
      <c r="W237" s="208"/>
      <c r="X237" s="208"/>
      <c r="Y237" s="208"/>
      <c r="Z237" s="208"/>
      <c r="AA237" s="208"/>
    </row>
    <row r="238" ht="12.75" hidden="1" customHeight="1">
      <c r="A238" s="208"/>
      <c r="B238" s="208"/>
      <c r="C238" s="208"/>
      <c r="D238" s="208"/>
      <c r="E238" s="208"/>
      <c r="F238" s="208"/>
      <c r="G238" s="208"/>
      <c r="H238" s="208"/>
      <c r="I238" s="208"/>
      <c r="J238" s="208"/>
      <c r="K238" s="208"/>
      <c r="L238" s="208"/>
      <c r="M238" s="208"/>
      <c r="N238" s="208"/>
      <c r="O238" s="208"/>
      <c r="P238" s="208"/>
      <c r="Q238" s="208"/>
      <c r="R238" s="208"/>
      <c r="S238" s="208"/>
      <c r="T238" s="208"/>
      <c r="U238" s="208"/>
      <c r="V238" s="208"/>
      <c r="W238" s="208"/>
      <c r="X238" s="208"/>
      <c r="Y238" s="208"/>
      <c r="Z238" s="208"/>
      <c r="AA238" s="208"/>
    </row>
    <row r="239" ht="12.75" hidden="1" customHeight="1">
      <c r="A239" s="208"/>
      <c r="B239" s="208"/>
      <c r="C239" s="208"/>
      <c r="D239" s="208"/>
      <c r="E239" s="208"/>
      <c r="F239" s="208"/>
      <c r="G239" s="208"/>
      <c r="H239" s="208"/>
      <c r="I239" s="208"/>
      <c r="J239" s="208"/>
      <c r="K239" s="208"/>
      <c r="L239" s="208"/>
      <c r="M239" s="208"/>
      <c r="N239" s="208"/>
      <c r="O239" s="208"/>
      <c r="P239" s="208"/>
      <c r="Q239" s="208"/>
      <c r="R239" s="208"/>
      <c r="S239" s="208"/>
      <c r="T239" s="208"/>
      <c r="U239" s="208"/>
      <c r="V239" s="208"/>
      <c r="W239" s="208"/>
      <c r="X239" s="208"/>
      <c r="Y239" s="208"/>
      <c r="Z239" s="208"/>
      <c r="AA239" s="208"/>
    </row>
    <row r="240" ht="12.75" hidden="1" customHeight="1">
      <c r="A240" s="208"/>
      <c r="B240" s="208"/>
      <c r="C240" s="208"/>
      <c r="D240" s="208"/>
      <c r="E240" s="208"/>
      <c r="F240" s="208"/>
      <c r="G240" s="208"/>
      <c r="H240" s="208"/>
      <c r="I240" s="208"/>
      <c r="J240" s="208"/>
      <c r="K240" s="208"/>
      <c r="L240" s="208"/>
      <c r="M240" s="208"/>
      <c r="N240" s="208"/>
      <c r="O240" s="208"/>
      <c r="P240" s="208"/>
      <c r="Q240" s="208"/>
      <c r="R240" s="208"/>
      <c r="S240" s="208"/>
      <c r="T240" s="208"/>
      <c r="U240" s="208"/>
      <c r="V240" s="208"/>
      <c r="W240" s="208"/>
      <c r="X240" s="208"/>
      <c r="Y240" s="208"/>
      <c r="Z240" s="208"/>
      <c r="AA240" s="208"/>
    </row>
    <row r="241" ht="12.75" hidden="1" customHeight="1">
      <c r="A241" s="208"/>
      <c r="B241" s="208"/>
      <c r="C241" s="208"/>
      <c r="D241" s="208"/>
      <c r="E241" s="208"/>
      <c r="F241" s="208"/>
      <c r="G241" s="208"/>
      <c r="H241" s="208"/>
      <c r="I241" s="208"/>
      <c r="J241" s="208"/>
      <c r="K241" s="208"/>
      <c r="L241" s="208"/>
      <c r="M241" s="208"/>
      <c r="N241" s="208"/>
      <c r="O241" s="208"/>
      <c r="P241" s="208"/>
      <c r="Q241" s="208"/>
      <c r="R241" s="208"/>
      <c r="S241" s="208"/>
      <c r="T241" s="208"/>
      <c r="U241" s="208"/>
      <c r="V241" s="208"/>
      <c r="W241" s="208"/>
      <c r="X241" s="208"/>
      <c r="Y241" s="208"/>
      <c r="Z241" s="208"/>
      <c r="AA241" s="208"/>
    </row>
    <row r="242" ht="12.75" hidden="1" customHeight="1">
      <c r="A242" s="208"/>
      <c r="B242" s="208"/>
      <c r="C242" s="208"/>
      <c r="D242" s="208"/>
      <c r="E242" s="208"/>
      <c r="F242" s="208"/>
      <c r="G242" s="208"/>
      <c r="H242" s="208"/>
      <c r="I242" s="208"/>
      <c r="J242" s="208"/>
      <c r="K242" s="208"/>
      <c r="L242" s="208"/>
      <c r="M242" s="208"/>
      <c r="N242" s="208"/>
      <c r="O242" s="208"/>
      <c r="P242" s="208"/>
      <c r="Q242" s="208"/>
      <c r="R242" s="208"/>
      <c r="S242" s="208"/>
      <c r="T242" s="208"/>
      <c r="U242" s="208"/>
      <c r="V242" s="208"/>
      <c r="W242" s="208"/>
      <c r="X242" s="208"/>
      <c r="Y242" s="208"/>
      <c r="Z242" s="208"/>
      <c r="AA242" s="208"/>
    </row>
    <row r="243" ht="12.75" hidden="1" customHeight="1">
      <c r="A243" s="208"/>
      <c r="B243" s="208"/>
      <c r="C243" s="208"/>
      <c r="D243" s="208"/>
      <c r="E243" s="208"/>
      <c r="F243" s="208"/>
      <c r="G243" s="208"/>
      <c r="H243" s="208"/>
      <c r="I243" s="208"/>
      <c r="J243" s="208"/>
      <c r="K243" s="208"/>
      <c r="L243" s="208"/>
      <c r="M243" s="208"/>
      <c r="N243" s="208"/>
      <c r="O243" s="208"/>
      <c r="P243" s="208"/>
      <c r="Q243" s="208"/>
      <c r="R243" s="208"/>
      <c r="S243" s="208"/>
      <c r="T243" s="208"/>
      <c r="U243" s="208"/>
      <c r="V243" s="208"/>
      <c r="W243" s="208"/>
      <c r="X243" s="208"/>
      <c r="Y243" s="208"/>
      <c r="Z243" s="208"/>
      <c r="AA243" s="208"/>
    </row>
    <row r="244" ht="12.75" hidden="1" customHeight="1">
      <c r="A244" s="208"/>
      <c r="B244" s="208"/>
      <c r="C244" s="208"/>
      <c r="D244" s="208"/>
      <c r="E244" s="208"/>
      <c r="F244" s="208"/>
      <c r="G244" s="208"/>
      <c r="H244" s="208"/>
      <c r="I244" s="208"/>
      <c r="J244" s="208"/>
      <c r="K244" s="208"/>
      <c r="L244" s="208"/>
      <c r="M244" s="208"/>
      <c r="N244" s="208"/>
      <c r="O244" s="208"/>
      <c r="P244" s="208"/>
      <c r="Q244" s="208"/>
      <c r="R244" s="208"/>
      <c r="S244" s="208"/>
      <c r="T244" s="208"/>
      <c r="U244" s="208"/>
      <c r="V244" s="208"/>
      <c r="W244" s="208"/>
      <c r="X244" s="208"/>
      <c r="Y244" s="208"/>
      <c r="Z244" s="208"/>
      <c r="AA244" s="208"/>
    </row>
    <row r="245" ht="12.75" hidden="1" customHeight="1">
      <c r="A245" s="208"/>
      <c r="B245" s="208"/>
      <c r="C245" s="208"/>
      <c r="D245" s="208"/>
      <c r="E245" s="208"/>
      <c r="F245" s="208"/>
      <c r="G245" s="208"/>
      <c r="H245" s="208"/>
      <c r="I245" s="208"/>
      <c r="J245" s="208"/>
      <c r="K245" s="208"/>
      <c r="L245" s="208"/>
      <c r="M245" s="208"/>
      <c r="N245" s="208"/>
      <c r="O245" s="208"/>
      <c r="P245" s="208"/>
      <c r="Q245" s="208"/>
      <c r="R245" s="208"/>
      <c r="S245" s="208"/>
      <c r="T245" s="208"/>
      <c r="U245" s="208"/>
      <c r="V245" s="208"/>
      <c r="W245" s="208"/>
      <c r="X245" s="208"/>
      <c r="Y245" s="208"/>
      <c r="Z245" s="208"/>
      <c r="AA245" s="208"/>
    </row>
    <row r="246" ht="12.75" hidden="1" customHeight="1">
      <c r="A246" s="208"/>
      <c r="B246" s="208"/>
      <c r="C246" s="208"/>
      <c r="D246" s="208"/>
      <c r="E246" s="208"/>
      <c r="F246" s="208"/>
      <c r="G246" s="208"/>
      <c r="H246" s="208"/>
      <c r="I246" s="208"/>
      <c r="J246" s="208"/>
      <c r="K246" s="208"/>
      <c r="L246" s="208"/>
      <c r="M246" s="208"/>
      <c r="N246" s="208"/>
      <c r="O246" s="208"/>
      <c r="P246" s="208"/>
      <c r="Q246" s="208"/>
      <c r="R246" s="208"/>
      <c r="S246" s="208"/>
      <c r="T246" s="208"/>
      <c r="U246" s="208"/>
      <c r="V246" s="208"/>
      <c r="W246" s="208"/>
      <c r="X246" s="208"/>
      <c r="Y246" s="208"/>
      <c r="Z246" s="208"/>
      <c r="AA246" s="208"/>
    </row>
    <row r="247" ht="12.75" hidden="1" customHeight="1">
      <c r="A247" s="208"/>
      <c r="B247" s="208"/>
      <c r="C247" s="208"/>
      <c r="D247" s="208"/>
      <c r="E247" s="208"/>
      <c r="F247" s="208"/>
      <c r="G247" s="208"/>
      <c r="H247" s="208"/>
      <c r="I247" s="208"/>
      <c r="J247" s="208"/>
      <c r="K247" s="208"/>
      <c r="L247" s="208"/>
      <c r="M247" s="208"/>
      <c r="N247" s="208"/>
      <c r="O247" s="208"/>
      <c r="P247" s="208"/>
      <c r="Q247" s="208"/>
      <c r="R247" s="208"/>
      <c r="S247" s="208"/>
      <c r="T247" s="208"/>
      <c r="U247" s="208"/>
      <c r="V247" s="208"/>
      <c r="W247" s="208"/>
      <c r="X247" s="208"/>
      <c r="Y247" s="208"/>
      <c r="Z247" s="208"/>
      <c r="AA247" s="208"/>
    </row>
    <row r="248" ht="12.75" hidden="1" customHeight="1">
      <c r="A248" s="208"/>
      <c r="B248" s="208"/>
      <c r="C248" s="208"/>
      <c r="D248" s="208"/>
      <c r="E248" s="208"/>
      <c r="F248" s="208"/>
      <c r="G248" s="208"/>
      <c r="H248" s="208"/>
      <c r="I248" s="208"/>
      <c r="J248" s="208"/>
      <c r="K248" s="208"/>
      <c r="L248" s="208"/>
      <c r="M248" s="208"/>
      <c r="N248" s="208"/>
      <c r="O248" s="208"/>
      <c r="P248" s="208"/>
      <c r="Q248" s="208"/>
      <c r="R248" s="208"/>
      <c r="S248" s="208"/>
      <c r="T248" s="208"/>
      <c r="U248" s="208"/>
      <c r="V248" s="208"/>
      <c r="W248" s="208"/>
      <c r="X248" s="208"/>
      <c r="Y248" s="208"/>
      <c r="Z248" s="208"/>
      <c r="AA248" s="208"/>
    </row>
    <row r="249" ht="12.75" hidden="1" customHeight="1">
      <c r="A249" s="208"/>
      <c r="B249" s="208"/>
      <c r="C249" s="208"/>
      <c r="D249" s="208"/>
      <c r="E249" s="208"/>
      <c r="F249" s="208"/>
      <c r="G249" s="208"/>
      <c r="H249" s="208"/>
      <c r="I249" s="208"/>
      <c r="J249" s="208"/>
      <c r="K249" s="208"/>
      <c r="L249" s="208"/>
      <c r="M249" s="208"/>
      <c r="N249" s="208"/>
      <c r="O249" s="208"/>
      <c r="P249" s="208"/>
      <c r="Q249" s="208"/>
      <c r="R249" s="208"/>
      <c r="S249" s="208"/>
      <c r="T249" s="208"/>
      <c r="U249" s="208"/>
      <c r="V249" s="208"/>
      <c r="W249" s="208"/>
      <c r="X249" s="208"/>
      <c r="Y249" s="208"/>
      <c r="Z249" s="208"/>
      <c r="AA249" s="208"/>
    </row>
    <row r="250" ht="12.75" hidden="1" customHeight="1">
      <c r="A250" s="208"/>
      <c r="B250" s="208"/>
      <c r="C250" s="208"/>
      <c r="D250" s="208"/>
      <c r="E250" s="208"/>
      <c r="F250" s="208"/>
      <c r="G250" s="208"/>
      <c r="H250" s="208"/>
      <c r="I250" s="208"/>
      <c r="J250" s="208"/>
      <c r="K250" s="208"/>
      <c r="L250" s="208"/>
      <c r="M250" s="208"/>
      <c r="N250" s="208"/>
      <c r="O250" s="208"/>
      <c r="P250" s="208"/>
      <c r="Q250" s="208"/>
      <c r="R250" s="208"/>
      <c r="S250" s="208"/>
      <c r="T250" s="208"/>
      <c r="U250" s="208"/>
      <c r="V250" s="208"/>
      <c r="W250" s="208"/>
      <c r="X250" s="208"/>
      <c r="Y250" s="208"/>
      <c r="Z250" s="208"/>
      <c r="AA250" s="208"/>
    </row>
    <row r="251" ht="12.75" hidden="1" customHeight="1">
      <c r="A251" s="208"/>
      <c r="B251" s="208"/>
      <c r="C251" s="208"/>
      <c r="D251" s="208"/>
      <c r="E251" s="208"/>
      <c r="F251" s="208"/>
      <c r="G251" s="208"/>
      <c r="H251" s="208"/>
      <c r="I251" s="208"/>
      <c r="J251" s="208"/>
      <c r="K251" s="208"/>
      <c r="L251" s="208"/>
      <c r="M251" s="208"/>
      <c r="N251" s="208"/>
      <c r="O251" s="208"/>
      <c r="P251" s="208"/>
      <c r="Q251" s="208"/>
      <c r="R251" s="208"/>
      <c r="S251" s="208"/>
      <c r="T251" s="208"/>
      <c r="U251" s="208"/>
      <c r="V251" s="208"/>
      <c r="W251" s="208"/>
      <c r="X251" s="208"/>
      <c r="Y251" s="208"/>
      <c r="Z251" s="208"/>
      <c r="AA251" s="208"/>
    </row>
    <row r="252" ht="12.75" hidden="1" customHeight="1">
      <c r="A252" s="208"/>
      <c r="B252" s="208"/>
      <c r="C252" s="208"/>
      <c r="D252" s="208"/>
      <c r="E252" s="208"/>
      <c r="F252" s="208"/>
      <c r="G252" s="208"/>
      <c r="H252" s="208"/>
      <c r="I252" s="208"/>
      <c r="J252" s="208"/>
      <c r="K252" s="208"/>
      <c r="L252" s="208"/>
      <c r="M252" s="208"/>
      <c r="N252" s="208"/>
      <c r="O252" s="208"/>
      <c r="P252" s="208"/>
      <c r="Q252" s="208"/>
      <c r="R252" s="208"/>
      <c r="S252" s="208"/>
      <c r="T252" s="208"/>
      <c r="U252" s="208"/>
      <c r="V252" s="208"/>
      <c r="W252" s="208"/>
      <c r="X252" s="208"/>
      <c r="Y252" s="208"/>
      <c r="Z252" s="208"/>
      <c r="AA252" s="208"/>
    </row>
    <row r="253" ht="12.75" hidden="1" customHeight="1">
      <c r="A253" s="208"/>
      <c r="B253" s="208"/>
      <c r="C253" s="208"/>
      <c r="D253" s="208"/>
      <c r="E253" s="208"/>
      <c r="F253" s="208"/>
      <c r="G253" s="208"/>
      <c r="H253" s="208"/>
      <c r="I253" s="208"/>
      <c r="J253" s="208"/>
      <c r="K253" s="208"/>
      <c r="L253" s="208"/>
      <c r="M253" s="208"/>
      <c r="N253" s="208"/>
      <c r="O253" s="208"/>
      <c r="P253" s="208"/>
      <c r="Q253" s="208"/>
      <c r="R253" s="208"/>
      <c r="S253" s="208"/>
      <c r="T253" s="208"/>
      <c r="U253" s="208"/>
      <c r="V253" s="208"/>
      <c r="W253" s="208"/>
      <c r="X253" s="208"/>
      <c r="Y253" s="208"/>
      <c r="Z253" s="208"/>
      <c r="AA253" s="208"/>
    </row>
    <row r="254" ht="12.75" hidden="1" customHeight="1">
      <c r="A254" s="208"/>
      <c r="B254" s="208"/>
      <c r="C254" s="208"/>
      <c r="D254" s="208"/>
      <c r="E254" s="208"/>
      <c r="F254" s="208"/>
      <c r="G254" s="208"/>
      <c r="H254" s="208"/>
      <c r="I254" s="208"/>
      <c r="J254" s="208"/>
      <c r="K254" s="208"/>
      <c r="L254" s="208"/>
      <c r="M254" s="208"/>
      <c r="N254" s="208"/>
      <c r="O254" s="208"/>
      <c r="P254" s="208"/>
      <c r="Q254" s="208"/>
      <c r="R254" s="208"/>
      <c r="S254" s="208"/>
      <c r="T254" s="208"/>
      <c r="U254" s="208"/>
      <c r="V254" s="208"/>
      <c r="W254" s="208"/>
      <c r="X254" s="208"/>
      <c r="Y254" s="208"/>
      <c r="Z254" s="208"/>
      <c r="AA254" s="208"/>
    </row>
    <row r="255" ht="12.75" hidden="1" customHeight="1">
      <c r="A255" s="208"/>
      <c r="B255" s="208"/>
      <c r="C255" s="208"/>
      <c r="D255" s="208"/>
      <c r="E255" s="208"/>
      <c r="F255" s="208"/>
      <c r="G255" s="208"/>
      <c r="H255" s="208"/>
      <c r="I255" s="208"/>
      <c r="J255" s="208"/>
      <c r="K255" s="208"/>
      <c r="L255" s="208"/>
      <c r="M255" s="208"/>
      <c r="N255" s="208"/>
      <c r="O255" s="208"/>
      <c r="P255" s="208"/>
      <c r="Q255" s="208"/>
      <c r="R255" s="208"/>
      <c r="S255" s="208"/>
      <c r="T255" s="208"/>
      <c r="U255" s="208"/>
      <c r="V255" s="208"/>
      <c r="W255" s="208"/>
      <c r="X255" s="208"/>
      <c r="Y255" s="208"/>
      <c r="Z255" s="208"/>
      <c r="AA255" s="208"/>
    </row>
    <row r="256" ht="12.75" hidden="1" customHeight="1">
      <c r="A256" s="208"/>
      <c r="B256" s="208"/>
      <c r="C256" s="208"/>
      <c r="D256" s="208"/>
      <c r="E256" s="208"/>
      <c r="F256" s="208"/>
      <c r="G256" s="208"/>
      <c r="H256" s="208"/>
      <c r="I256" s="208"/>
      <c r="J256" s="208"/>
      <c r="K256" s="208"/>
      <c r="L256" s="208"/>
      <c r="M256" s="208"/>
      <c r="N256" s="208"/>
      <c r="O256" s="208"/>
      <c r="P256" s="208"/>
      <c r="Q256" s="208"/>
      <c r="R256" s="208"/>
      <c r="S256" s="208"/>
      <c r="T256" s="208"/>
      <c r="U256" s="208"/>
      <c r="V256" s="208"/>
      <c r="W256" s="208"/>
      <c r="X256" s="208"/>
      <c r="Y256" s="208"/>
      <c r="Z256" s="208"/>
      <c r="AA256" s="208"/>
    </row>
    <row r="257" ht="12.75" hidden="1" customHeight="1">
      <c r="A257" s="208"/>
      <c r="B257" s="208"/>
      <c r="C257" s="208"/>
      <c r="D257" s="208"/>
      <c r="E257" s="208"/>
      <c r="F257" s="208"/>
      <c r="G257" s="208"/>
      <c r="H257" s="208"/>
      <c r="I257" s="208"/>
      <c r="J257" s="208"/>
      <c r="K257" s="208"/>
      <c r="L257" s="208"/>
      <c r="M257" s="208"/>
      <c r="N257" s="208"/>
      <c r="O257" s="208"/>
      <c r="P257" s="208"/>
      <c r="Q257" s="208"/>
      <c r="R257" s="208"/>
      <c r="S257" s="208"/>
      <c r="T257" s="208"/>
      <c r="U257" s="208"/>
      <c r="V257" s="208"/>
      <c r="W257" s="208"/>
      <c r="X257" s="208"/>
      <c r="Y257" s="208"/>
      <c r="Z257" s="208"/>
      <c r="AA257" s="208"/>
    </row>
    <row r="258" ht="12.75" hidden="1" customHeight="1">
      <c r="A258" s="208"/>
      <c r="B258" s="208"/>
      <c r="C258" s="208"/>
      <c r="D258" s="208"/>
      <c r="E258" s="208"/>
      <c r="F258" s="208"/>
      <c r="G258" s="208"/>
      <c r="H258" s="208"/>
      <c r="I258" s="208"/>
      <c r="J258" s="208"/>
      <c r="K258" s="208"/>
      <c r="L258" s="208"/>
      <c r="M258" s="208"/>
      <c r="N258" s="208"/>
      <c r="O258" s="208"/>
      <c r="P258" s="208"/>
      <c r="Q258" s="208"/>
      <c r="R258" s="208"/>
      <c r="S258" s="208"/>
      <c r="T258" s="208"/>
      <c r="U258" s="208"/>
      <c r="V258" s="208"/>
      <c r="W258" s="208"/>
      <c r="X258" s="208"/>
      <c r="Y258" s="208"/>
      <c r="Z258" s="208"/>
      <c r="AA258" s="208"/>
    </row>
    <row r="259" ht="12.75" hidden="1" customHeight="1">
      <c r="A259" s="208"/>
      <c r="B259" s="208"/>
      <c r="C259" s="208"/>
      <c r="D259" s="208"/>
      <c r="E259" s="208"/>
      <c r="F259" s="208"/>
      <c r="G259" s="208"/>
      <c r="H259" s="208"/>
      <c r="I259" s="208"/>
      <c r="J259" s="208"/>
      <c r="K259" s="208"/>
      <c r="L259" s="208"/>
      <c r="M259" s="208"/>
      <c r="N259" s="208"/>
      <c r="O259" s="208"/>
      <c r="P259" s="208"/>
      <c r="Q259" s="208"/>
      <c r="R259" s="208"/>
      <c r="S259" s="208"/>
      <c r="T259" s="208"/>
      <c r="U259" s="208"/>
      <c r="V259" s="208"/>
      <c r="W259" s="208"/>
      <c r="X259" s="208"/>
      <c r="Y259" s="208"/>
      <c r="Z259" s="208"/>
      <c r="AA259" s="208"/>
    </row>
    <row r="260" ht="12.75" hidden="1" customHeight="1">
      <c r="A260" s="208"/>
      <c r="B260" s="208"/>
      <c r="C260" s="208"/>
      <c r="D260" s="208"/>
      <c r="E260" s="208"/>
      <c r="F260" s="208"/>
      <c r="G260" s="208"/>
      <c r="H260" s="208"/>
      <c r="I260" s="208"/>
      <c r="J260" s="208"/>
      <c r="K260" s="208"/>
      <c r="L260" s="208"/>
      <c r="M260" s="208"/>
      <c r="N260" s="208"/>
      <c r="O260" s="208"/>
      <c r="P260" s="208"/>
      <c r="Q260" s="208"/>
      <c r="R260" s="208"/>
      <c r="S260" s="208"/>
      <c r="T260" s="208"/>
      <c r="U260" s="208"/>
      <c r="V260" s="208"/>
      <c r="W260" s="208"/>
      <c r="X260" s="208"/>
      <c r="Y260" s="208"/>
      <c r="Z260" s="208"/>
      <c r="AA260" s="208"/>
    </row>
    <row r="261" ht="12.75" hidden="1" customHeight="1">
      <c r="A261" s="208"/>
      <c r="B261" s="208"/>
      <c r="C261" s="208"/>
      <c r="D261" s="208"/>
      <c r="E261" s="208"/>
      <c r="F261" s="208"/>
      <c r="G261" s="208"/>
      <c r="H261" s="208"/>
      <c r="I261" s="208"/>
      <c r="J261" s="208"/>
      <c r="K261" s="208"/>
      <c r="L261" s="208"/>
      <c r="M261" s="208"/>
      <c r="N261" s="208"/>
      <c r="O261" s="208"/>
      <c r="P261" s="208"/>
      <c r="Q261" s="208"/>
      <c r="R261" s="208"/>
      <c r="S261" s="208"/>
      <c r="T261" s="208"/>
      <c r="U261" s="208"/>
      <c r="V261" s="208"/>
      <c r="W261" s="208"/>
      <c r="X261" s="208"/>
      <c r="Y261" s="208"/>
      <c r="Z261" s="208"/>
      <c r="AA261" s="208"/>
    </row>
    <row r="262" ht="12.75" hidden="1" customHeight="1">
      <c r="A262" s="208"/>
      <c r="B262" s="208"/>
      <c r="C262" s="208"/>
      <c r="D262" s="208"/>
      <c r="E262" s="208"/>
      <c r="F262" s="208"/>
      <c r="G262" s="208"/>
      <c r="H262" s="208"/>
      <c r="I262" s="208"/>
      <c r="J262" s="208"/>
      <c r="K262" s="208"/>
      <c r="L262" s="208"/>
      <c r="M262" s="208"/>
      <c r="N262" s="208"/>
      <c r="O262" s="208"/>
      <c r="P262" s="208"/>
      <c r="Q262" s="208"/>
      <c r="R262" s="208"/>
      <c r="S262" s="208"/>
      <c r="T262" s="208"/>
      <c r="U262" s="208"/>
      <c r="V262" s="208"/>
      <c r="W262" s="208"/>
      <c r="X262" s="208"/>
      <c r="Y262" s="208"/>
      <c r="Z262" s="208"/>
      <c r="AA262" s="208"/>
    </row>
    <row r="263" ht="12.75" hidden="1" customHeight="1">
      <c r="A263" s="208"/>
      <c r="B263" s="208"/>
      <c r="C263" s="208"/>
      <c r="D263" s="208"/>
      <c r="E263" s="208"/>
      <c r="F263" s="208"/>
      <c r="G263" s="208"/>
      <c r="H263" s="208"/>
      <c r="I263" s="208"/>
      <c r="J263" s="208"/>
      <c r="K263" s="208"/>
      <c r="L263" s="208"/>
      <c r="M263" s="208"/>
      <c r="N263" s="208"/>
      <c r="O263" s="208"/>
      <c r="P263" s="208"/>
      <c r="Q263" s="208"/>
      <c r="R263" s="208"/>
      <c r="S263" s="208"/>
      <c r="T263" s="208"/>
      <c r="U263" s="208"/>
      <c r="V263" s="208"/>
      <c r="W263" s="208"/>
      <c r="X263" s="208"/>
      <c r="Y263" s="208"/>
      <c r="Z263" s="208"/>
      <c r="AA263" s="208"/>
    </row>
    <row r="264" ht="12.75" hidden="1" customHeight="1">
      <c r="A264" s="208"/>
      <c r="B264" s="208"/>
      <c r="C264" s="208"/>
      <c r="D264" s="208"/>
      <c r="E264" s="208"/>
      <c r="F264" s="208"/>
      <c r="G264" s="208"/>
      <c r="H264" s="208"/>
      <c r="I264" s="208"/>
      <c r="J264" s="208"/>
      <c r="K264" s="208"/>
      <c r="L264" s="208"/>
      <c r="M264" s="208"/>
      <c r="N264" s="208"/>
      <c r="O264" s="208"/>
      <c r="P264" s="208"/>
      <c r="Q264" s="208"/>
      <c r="R264" s="208"/>
      <c r="S264" s="208"/>
      <c r="T264" s="208"/>
      <c r="U264" s="208"/>
      <c r="V264" s="208"/>
      <c r="W264" s="208"/>
      <c r="X264" s="208"/>
      <c r="Y264" s="208"/>
      <c r="Z264" s="208"/>
      <c r="AA264" s="208"/>
    </row>
    <row r="265" ht="12.75" hidden="1" customHeight="1">
      <c r="A265" s="208"/>
      <c r="B265" s="208"/>
      <c r="C265" s="208"/>
      <c r="D265" s="208"/>
      <c r="E265" s="208"/>
      <c r="F265" s="208"/>
      <c r="G265" s="208"/>
      <c r="H265" s="208"/>
      <c r="I265" s="208"/>
      <c r="J265" s="208"/>
      <c r="K265" s="208"/>
      <c r="L265" s="208"/>
      <c r="M265" s="208"/>
      <c r="N265" s="208"/>
      <c r="O265" s="208"/>
      <c r="P265" s="208"/>
      <c r="Q265" s="208"/>
      <c r="R265" s="208"/>
      <c r="S265" s="208"/>
      <c r="T265" s="208"/>
      <c r="U265" s="208"/>
      <c r="V265" s="208"/>
      <c r="W265" s="208"/>
      <c r="X265" s="208"/>
      <c r="Y265" s="208"/>
      <c r="Z265" s="208"/>
      <c r="AA265" s="208"/>
    </row>
    <row r="266" ht="12.75" hidden="1" customHeight="1">
      <c r="A266" s="208"/>
      <c r="B266" s="208"/>
      <c r="C266" s="208"/>
      <c r="D266" s="208"/>
      <c r="E266" s="208"/>
      <c r="F266" s="208"/>
      <c r="G266" s="208"/>
      <c r="H266" s="208"/>
      <c r="I266" s="208"/>
      <c r="J266" s="208"/>
      <c r="K266" s="208"/>
      <c r="L266" s="208"/>
      <c r="M266" s="208"/>
      <c r="N266" s="208"/>
      <c r="O266" s="208"/>
      <c r="P266" s="208"/>
      <c r="Q266" s="208"/>
      <c r="R266" s="208"/>
      <c r="S266" s="208"/>
      <c r="T266" s="208"/>
      <c r="U266" s="208"/>
      <c r="V266" s="208"/>
      <c r="W266" s="208"/>
      <c r="X266" s="208"/>
      <c r="Y266" s="208"/>
      <c r="Z266" s="208"/>
      <c r="AA266" s="208"/>
    </row>
    <row r="267" ht="12.75" hidden="1" customHeight="1">
      <c r="A267" s="208"/>
      <c r="B267" s="208"/>
      <c r="C267" s="208"/>
      <c r="D267" s="208"/>
      <c r="E267" s="208"/>
      <c r="F267" s="208"/>
      <c r="G267" s="208"/>
      <c r="H267" s="208"/>
      <c r="I267" s="208"/>
      <c r="J267" s="208"/>
      <c r="K267" s="208"/>
      <c r="L267" s="208"/>
      <c r="M267" s="208"/>
      <c r="N267" s="208"/>
      <c r="O267" s="208"/>
      <c r="P267" s="208"/>
      <c r="Q267" s="208"/>
      <c r="R267" s="208"/>
      <c r="S267" s="208"/>
      <c r="T267" s="208"/>
      <c r="U267" s="208"/>
      <c r="V267" s="208"/>
      <c r="W267" s="208"/>
      <c r="X267" s="208"/>
      <c r="Y267" s="208"/>
      <c r="Z267" s="208"/>
      <c r="AA267" s="208"/>
    </row>
    <row r="268" ht="12.75" hidden="1" customHeight="1">
      <c r="A268" s="208"/>
      <c r="B268" s="208"/>
      <c r="C268" s="208"/>
      <c r="D268" s="208"/>
      <c r="E268" s="208"/>
      <c r="F268" s="208"/>
      <c r="G268" s="208"/>
      <c r="H268" s="208"/>
      <c r="I268" s="208"/>
      <c r="J268" s="208"/>
      <c r="K268" s="208"/>
      <c r="L268" s="208"/>
      <c r="M268" s="208"/>
      <c r="N268" s="208"/>
      <c r="O268" s="208"/>
      <c r="P268" s="208"/>
      <c r="Q268" s="208"/>
      <c r="R268" s="208"/>
      <c r="S268" s="208"/>
      <c r="T268" s="208"/>
      <c r="U268" s="208"/>
      <c r="V268" s="208"/>
      <c r="W268" s="208"/>
      <c r="X268" s="208"/>
      <c r="Y268" s="208"/>
      <c r="Z268" s="208"/>
      <c r="AA268" s="208"/>
    </row>
    <row r="269" ht="12.75" hidden="1" customHeight="1">
      <c r="A269" s="208"/>
      <c r="B269" s="208"/>
      <c r="C269" s="208"/>
      <c r="D269" s="208"/>
      <c r="E269" s="208"/>
      <c r="F269" s="208"/>
      <c r="G269" s="208"/>
      <c r="H269" s="208"/>
      <c r="I269" s="208"/>
      <c r="J269" s="208"/>
      <c r="K269" s="208"/>
      <c r="L269" s="208"/>
      <c r="M269" s="208"/>
      <c r="N269" s="208"/>
      <c r="O269" s="208"/>
      <c r="P269" s="208"/>
      <c r="Q269" s="208"/>
      <c r="R269" s="208"/>
      <c r="S269" s="208"/>
      <c r="T269" s="208"/>
      <c r="U269" s="208"/>
      <c r="V269" s="208"/>
      <c r="W269" s="208"/>
      <c r="X269" s="208"/>
      <c r="Y269" s="208"/>
      <c r="Z269" s="208"/>
      <c r="AA269" s="208"/>
    </row>
    <row r="270" ht="12.75" hidden="1" customHeight="1">
      <c r="A270" s="208"/>
      <c r="B270" s="208"/>
      <c r="C270" s="208"/>
      <c r="D270" s="208"/>
      <c r="E270" s="208"/>
      <c r="F270" s="208"/>
      <c r="G270" s="208"/>
      <c r="H270" s="208"/>
      <c r="I270" s="208"/>
      <c r="J270" s="208"/>
      <c r="K270" s="208"/>
      <c r="L270" s="208"/>
      <c r="M270" s="208"/>
      <c r="N270" s="208"/>
      <c r="O270" s="208"/>
      <c r="P270" s="208"/>
      <c r="Q270" s="208"/>
      <c r="R270" s="208"/>
      <c r="S270" s="208"/>
      <c r="T270" s="208"/>
      <c r="U270" s="208"/>
      <c r="V270" s="208"/>
      <c r="W270" s="208"/>
      <c r="X270" s="208"/>
      <c r="Y270" s="208"/>
      <c r="Z270" s="208"/>
      <c r="AA270" s="208"/>
    </row>
    <row r="271" ht="12.75" hidden="1" customHeight="1">
      <c r="A271" s="208"/>
      <c r="B271" s="208"/>
      <c r="C271" s="208"/>
      <c r="D271" s="208"/>
      <c r="E271" s="208"/>
      <c r="F271" s="208"/>
      <c r="G271" s="208"/>
      <c r="H271" s="208"/>
      <c r="I271" s="208"/>
      <c r="J271" s="208"/>
      <c r="K271" s="208"/>
      <c r="L271" s="208"/>
      <c r="M271" s="208"/>
      <c r="N271" s="208"/>
      <c r="O271" s="208"/>
      <c r="P271" s="208"/>
      <c r="Q271" s="208"/>
      <c r="R271" s="208"/>
      <c r="S271" s="208"/>
      <c r="T271" s="208"/>
      <c r="U271" s="208"/>
      <c r="V271" s="208"/>
      <c r="W271" s="208"/>
      <c r="X271" s="208"/>
      <c r="Y271" s="208"/>
      <c r="Z271" s="208"/>
      <c r="AA271" s="208"/>
    </row>
    <row r="272" ht="12.75" hidden="1" customHeight="1">
      <c r="A272" s="208"/>
      <c r="B272" s="208"/>
      <c r="C272" s="208"/>
      <c r="D272" s="208"/>
      <c r="E272" s="208"/>
      <c r="F272" s="208"/>
      <c r="G272" s="208"/>
      <c r="H272" s="208"/>
      <c r="I272" s="208"/>
      <c r="J272" s="208"/>
      <c r="K272" s="208"/>
      <c r="L272" s="208"/>
      <c r="M272" s="208"/>
      <c r="N272" s="208"/>
      <c r="O272" s="208"/>
      <c r="P272" s="208"/>
      <c r="Q272" s="208"/>
      <c r="R272" s="208"/>
      <c r="S272" s="208"/>
      <c r="T272" s="208"/>
      <c r="U272" s="208"/>
      <c r="V272" s="208"/>
      <c r="W272" s="208"/>
      <c r="X272" s="208"/>
      <c r="Y272" s="208"/>
      <c r="Z272" s="208"/>
      <c r="AA272" s="208"/>
    </row>
    <row r="273" ht="12.75" hidden="1" customHeight="1">
      <c r="A273" s="208"/>
      <c r="B273" s="208"/>
      <c r="C273" s="208"/>
      <c r="D273" s="208"/>
      <c r="E273" s="208"/>
      <c r="F273" s="208"/>
      <c r="G273" s="208"/>
      <c r="H273" s="208"/>
      <c r="I273" s="208"/>
      <c r="J273" s="208"/>
      <c r="K273" s="208"/>
      <c r="L273" s="208"/>
      <c r="M273" s="208"/>
      <c r="N273" s="208"/>
      <c r="O273" s="208"/>
      <c r="P273" s="208"/>
      <c r="Q273" s="208"/>
      <c r="R273" s="208"/>
      <c r="S273" s="208"/>
      <c r="T273" s="208"/>
      <c r="U273" s="208"/>
      <c r="V273" s="208"/>
      <c r="W273" s="208"/>
      <c r="X273" s="208"/>
      <c r="Y273" s="208"/>
      <c r="Z273" s="208"/>
      <c r="AA273" s="208"/>
    </row>
    <row r="274" ht="12.75" hidden="1" customHeight="1">
      <c r="A274" s="208"/>
      <c r="B274" s="208"/>
      <c r="C274" s="208"/>
      <c r="D274" s="208"/>
      <c r="E274" s="208"/>
      <c r="F274" s="208"/>
      <c r="G274" s="208"/>
      <c r="H274" s="208"/>
      <c r="I274" s="208"/>
      <c r="J274" s="208"/>
      <c r="K274" s="208"/>
      <c r="L274" s="208"/>
      <c r="M274" s="208"/>
      <c r="N274" s="208"/>
      <c r="O274" s="208"/>
      <c r="P274" s="208"/>
      <c r="Q274" s="208"/>
      <c r="R274" s="208"/>
      <c r="S274" s="208"/>
      <c r="T274" s="208"/>
      <c r="U274" s="208"/>
      <c r="V274" s="208"/>
      <c r="W274" s="208"/>
      <c r="X274" s="208"/>
      <c r="Y274" s="208"/>
      <c r="Z274" s="208"/>
      <c r="AA274" s="208"/>
    </row>
    <row r="275" ht="12.75" hidden="1" customHeight="1">
      <c r="A275" s="208"/>
      <c r="B275" s="208"/>
      <c r="C275" s="208"/>
      <c r="D275" s="208"/>
      <c r="E275" s="208"/>
      <c r="F275" s="208"/>
      <c r="G275" s="208"/>
      <c r="H275" s="208"/>
      <c r="I275" s="208"/>
      <c r="J275" s="208"/>
      <c r="K275" s="208"/>
      <c r="L275" s="208"/>
      <c r="M275" s="208"/>
      <c r="N275" s="208"/>
      <c r="O275" s="208"/>
      <c r="P275" s="208"/>
      <c r="Q275" s="208"/>
      <c r="R275" s="208"/>
      <c r="S275" s="208"/>
      <c r="T275" s="208"/>
      <c r="U275" s="208"/>
      <c r="V275" s="208"/>
      <c r="W275" s="208"/>
      <c r="X275" s="208"/>
      <c r="Y275" s="208"/>
      <c r="Z275" s="208"/>
      <c r="AA275" s="208"/>
    </row>
    <row r="276" ht="12.75" hidden="1" customHeight="1">
      <c r="A276" s="208"/>
      <c r="B276" s="208"/>
      <c r="C276" s="208"/>
      <c r="D276" s="208"/>
      <c r="E276" s="208"/>
      <c r="F276" s="208"/>
      <c r="G276" s="208"/>
      <c r="H276" s="208"/>
      <c r="I276" s="208"/>
      <c r="J276" s="208"/>
      <c r="K276" s="208"/>
      <c r="L276" s="208"/>
      <c r="M276" s="208"/>
      <c r="N276" s="208"/>
      <c r="O276" s="208"/>
      <c r="P276" s="208"/>
      <c r="Q276" s="208"/>
      <c r="R276" s="208"/>
      <c r="S276" s="208"/>
      <c r="T276" s="208"/>
      <c r="U276" s="208"/>
      <c r="V276" s="208"/>
      <c r="W276" s="208"/>
      <c r="X276" s="208"/>
      <c r="Y276" s="208"/>
      <c r="Z276" s="208"/>
      <c r="AA276" s="208"/>
    </row>
    <row r="277" ht="12.75" hidden="1" customHeight="1">
      <c r="A277" s="208"/>
      <c r="B277" s="208"/>
      <c r="C277" s="208"/>
      <c r="D277" s="208"/>
      <c r="E277" s="208"/>
      <c r="F277" s="208"/>
      <c r="G277" s="208"/>
      <c r="H277" s="208"/>
      <c r="I277" s="208"/>
      <c r="J277" s="208"/>
      <c r="K277" s="208"/>
      <c r="L277" s="208"/>
      <c r="M277" s="208"/>
      <c r="N277" s="208"/>
      <c r="O277" s="208"/>
      <c r="P277" s="208"/>
      <c r="Q277" s="208"/>
      <c r="R277" s="208"/>
      <c r="S277" s="208"/>
      <c r="T277" s="208"/>
      <c r="U277" s="208"/>
      <c r="V277" s="208"/>
      <c r="W277" s="208"/>
      <c r="X277" s="208"/>
      <c r="Y277" s="208"/>
      <c r="Z277" s="208"/>
      <c r="AA277" s="208"/>
    </row>
    <row r="278" ht="12.75" hidden="1" customHeight="1">
      <c r="A278" s="208"/>
      <c r="B278" s="208"/>
      <c r="C278" s="208"/>
      <c r="D278" s="208"/>
      <c r="E278" s="208"/>
      <c r="F278" s="208"/>
      <c r="G278" s="208"/>
      <c r="H278" s="208"/>
      <c r="I278" s="208"/>
      <c r="J278" s="208"/>
      <c r="K278" s="208"/>
      <c r="L278" s="208"/>
      <c r="M278" s="208"/>
      <c r="N278" s="208"/>
      <c r="O278" s="208"/>
      <c r="P278" s="208"/>
      <c r="Q278" s="208"/>
      <c r="R278" s="208"/>
      <c r="S278" s="208"/>
      <c r="T278" s="208"/>
      <c r="U278" s="208"/>
      <c r="V278" s="208"/>
      <c r="W278" s="208"/>
      <c r="X278" s="208"/>
      <c r="Y278" s="208"/>
      <c r="Z278" s="208"/>
      <c r="AA278" s="208"/>
    </row>
    <row r="279" ht="12.75" hidden="1" customHeight="1">
      <c r="A279" s="208"/>
      <c r="B279" s="208"/>
      <c r="C279" s="208"/>
      <c r="D279" s="208"/>
      <c r="E279" s="208"/>
      <c r="F279" s="208"/>
      <c r="G279" s="208"/>
      <c r="H279" s="208"/>
      <c r="I279" s="208"/>
      <c r="J279" s="208"/>
      <c r="K279" s="208"/>
      <c r="L279" s="208"/>
      <c r="M279" s="208"/>
      <c r="N279" s="208"/>
      <c r="O279" s="208"/>
      <c r="P279" s="208"/>
      <c r="Q279" s="208"/>
      <c r="R279" s="208"/>
      <c r="S279" s="208"/>
      <c r="T279" s="208"/>
      <c r="U279" s="208"/>
      <c r="V279" s="208"/>
      <c r="W279" s="208"/>
      <c r="X279" s="208"/>
      <c r="Y279" s="208"/>
      <c r="Z279" s="208"/>
      <c r="AA279" s="208"/>
    </row>
    <row r="280" ht="12.75" hidden="1" customHeight="1">
      <c r="A280" s="208"/>
      <c r="B280" s="208"/>
      <c r="C280" s="208"/>
      <c r="D280" s="208"/>
      <c r="E280" s="208"/>
      <c r="F280" s="208"/>
      <c r="G280" s="208"/>
      <c r="H280" s="208"/>
      <c r="I280" s="208"/>
      <c r="J280" s="208"/>
      <c r="K280" s="208"/>
      <c r="L280" s="208"/>
      <c r="M280" s="208"/>
      <c r="N280" s="208"/>
      <c r="O280" s="208"/>
      <c r="P280" s="208"/>
      <c r="Q280" s="208"/>
      <c r="R280" s="208"/>
      <c r="S280" s="208"/>
      <c r="T280" s="208"/>
      <c r="U280" s="208"/>
      <c r="V280" s="208"/>
      <c r="W280" s="208"/>
      <c r="X280" s="208"/>
      <c r="Y280" s="208"/>
      <c r="Z280" s="208"/>
      <c r="AA280" s="208"/>
    </row>
    <row r="281" ht="12.75" hidden="1" customHeight="1">
      <c r="A281" s="208"/>
      <c r="B281" s="208"/>
      <c r="C281" s="208"/>
      <c r="D281" s="208"/>
      <c r="E281" s="208"/>
      <c r="F281" s="208"/>
      <c r="G281" s="208"/>
      <c r="H281" s="208"/>
      <c r="I281" s="208"/>
      <c r="J281" s="208"/>
      <c r="K281" s="208"/>
      <c r="L281" s="208"/>
      <c r="M281" s="208"/>
      <c r="N281" s="208"/>
      <c r="O281" s="208"/>
      <c r="P281" s="208"/>
      <c r="Q281" s="208"/>
      <c r="R281" s="208"/>
      <c r="S281" s="208"/>
      <c r="T281" s="208"/>
      <c r="U281" s="208"/>
      <c r="V281" s="208"/>
      <c r="W281" s="208"/>
      <c r="X281" s="208"/>
      <c r="Y281" s="208"/>
      <c r="Z281" s="208"/>
      <c r="AA281" s="208"/>
    </row>
    <row r="282" ht="12.75" hidden="1" customHeight="1">
      <c r="A282" s="208"/>
      <c r="B282" s="208"/>
      <c r="C282" s="208"/>
      <c r="D282" s="208"/>
      <c r="E282" s="208"/>
      <c r="F282" s="208"/>
      <c r="G282" s="208"/>
      <c r="H282" s="208"/>
      <c r="I282" s="208"/>
      <c r="J282" s="208"/>
      <c r="K282" s="208"/>
      <c r="L282" s="208"/>
      <c r="M282" s="208"/>
      <c r="N282" s="208"/>
      <c r="O282" s="208"/>
      <c r="P282" s="208"/>
      <c r="Q282" s="208"/>
      <c r="R282" s="208"/>
      <c r="S282" s="208"/>
      <c r="T282" s="208"/>
      <c r="U282" s="208"/>
      <c r="V282" s="208"/>
      <c r="W282" s="208"/>
      <c r="X282" s="208"/>
      <c r="Y282" s="208"/>
      <c r="Z282" s="208"/>
      <c r="AA282" s="208"/>
    </row>
    <row r="283" ht="12.75" hidden="1" customHeight="1">
      <c r="A283" s="208"/>
      <c r="B283" s="208"/>
      <c r="C283" s="208"/>
      <c r="D283" s="208"/>
      <c r="E283" s="208"/>
      <c r="F283" s="208"/>
      <c r="G283" s="208"/>
      <c r="H283" s="208"/>
      <c r="I283" s="208"/>
      <c r="J283" s="208"/>
      <c r="K283" s="208"/>
      <c r="L283" s="208"/>
      <c r="M283" s="208"/>
      <c r="N283" s="208"/>
      <c r="O283" s="208"/>
      <c r="P283" s="208"/>
      <c r="Q283" s="208"/>
      <c r="R283" s="208"/>
      <c r="S283" s="208"/>
      <c r="T283" s="208"/>
      <c r="U283" s="208"/>
      <c r="V283" s="208"/>
      <c r="W283" s="208"/>
      <c r="X283" s="208"/>
      <c r="Y283" s="208"/>
      <c r="Z283" s="208"/>
      <c r="AA283" s="208"/>
    </row>
    <row r="284" ht="12.75" hidden="1" customHeight="1">
      <c r="A284" s="208"/>
      <c r="B284" s="208"/>
      <c r="C284" s="208"/>
      <c r="D284" s="208"/>
      <c r="E284" s="208"/>
      <c r="F284" s="208"/>
      <c r="G284" s="208"/>
      <c r="H284" s="208"/>
      <c r="I284" s="208"/>
      <c r="J284" s="208"/>
      <c r="K284" s="208"/>
      <c r="L284" s="208"/>
      <c r="M284" s="208"/>
      <c r="N284" s="208"/>
      <c r="O284" s="208"/>
      <c r="P284" s="208"/>
      <c r="Q284" s="208"/>
      <c r="R284" s="208"/>
      <c r="S284" s="208"/>
      <c r="T284" s="208"/>
      <c r="U284" s="208"/>
      <c r="V284" s="208"/>
      <c r="W284" s="208"/>
      <c r="X284" s="208"/>
      <c r="Y284" s="208"/>
      <c r="Z284" s="208"/>
      <c r="AA284" s="208"/>
    </row>
    <row r="285" ht="12.75" hidden="1" customHeight="1">
      <c r="A285" s="208"/>
      <c r="B285" s="208"/>
      <c r="C285" s="208"/>
      <c r="D285" s="208"/>
      <c r="E285" s="208"/>
      <c r="F285" s="208"/>
      <c r="G285" s="208"/>
      <c r="H285" s="208"/>
      <c r="I285" s="208"/>
      <c r="J285" s="208"/>
      <c r="K285" s="208"/>
      <c r="L285" s="208"/>
      <c r="M285" s="208"/>
      <c r="N285" s="208"/>
      <c r="O285" s="208"/>
      <c r="P285" s="208"/>
      <c r="Q285" s="208"/>
      <c r="R285" s="208"/>
      <c r="S285" s="208"/>
      <c r="T285" s="208"/>
      <c r="U285" s="208"/>
      <c r="V285" s="208"/>
      <c r="W285" s="208"/>
      <c r="X285" s="208"/>
      <c r="Y285" s="208"/>
      <c r="Z285" s="208"/>
      <c r="AA285" s="208"/>
    </row>
    <row r="286" ht="12.75" hidden="1" customHeight="1">
      <c r="A286" s="208"/>
      <c r="B286" s="208"/>
      <c r="C286" s="208"/>
      <c r="D286" s="208"/>
      <c r="E286" s="208"/>
      <c r="F286" s="208"/>
      <c r="G286" s="208"/>
      <c r="H286" s="208"/>
      <c r="I286" s="208"/>
      <c r="J286" s="208"/>
      <c r="K286" s="208"/>
      <c r="L286" s="208"/>
      <c r="M286" s="208"/>
      <c r="N286" s="208"/>
      <c r="O286" s="208"/>
      <c r="P286" s="208"/>
      <c r="Q286" s="208"/>
      <c r="R286" s="208"/>
      <c r="S286" s="208"/>
      <c r="T286" s="208"/>
      <c r="U286" s="208"/>
      <c r="V286" s="208"/>
      <c r="W286" s="208"/>
      <c r="X286" s="208"/>
      <c r="Y286" s="208"/>
      <c r="Z286" s="208"/>
      <c r="AA286" s="208"/>
    </row>
    <row r="287" ht="12.75" hidden="1" customHeight="1">
      <c r="A287" s="208"/>
      <c r="B287" s="208"/>
      <c r="C287" s="208"/>
      <c r="D287" s="208"/>
      <c r="E287" s="208"/>
      <c r="F287" s="208"/>
      <c r="G287" s="208"/>
      <c r="H287" s="208"/>
      <c r="I287" s="208"/>
      <c r="J287" s="208"/>
      <c r="K287" s="208"/>
      <c r="L287" s="208"/>
      <c r="M287" s="208"/>
      <c r="N287" s="208"/>
      <c r="O287" s="208"/>
      <c r="P287" s="208"/>
      <c r="Q287" s="208"/>
      <c r="R287" s="208"/>
      <c r="S287" s="208"/>
      <c r="T287" s="208"/>
      <c r="U287" s="208"/>
      <c r="V287" s="208"/>
      <c r="W287" s="208"/>
      <c r="X287" s="208"/>
      <c r="Y287" s="208"/>
      <c r="Z287" s="208"/>
      <c r="AA287" s="208"/>
    </row>
    <row r="288" ht="12.75" hidden="1" customHeight="1">
      <c r="A288" s="208"/>
      <c r="B288" s="208"/>
      <c r="C288" s="208"/>
      <c r="D288" s="208"/>
      <c r="E288" s="208"/>
      <c r="F288" s="208"/>
      <c r="G288" s="208"/>
      <c r="H288" s="208"/>
      <c r="I288" s="208"/>
      <c r="J288" s="208"/>
      <c r="K288" s="208"/>
      <c r="L288" s="208"/>
      <c r="M288" s="208"/>
      <c r="N288" s="208"/>
      <c r="O288" s="208"/>
      <c r="P288" s="208"/>
      <c r="Q288" s="208"/>
      <c r="R288" s="208"/>
      <c r="S288" s="208"/>
      <c r="T288" s="208"/>
      <c r="U288" s="208"/>
      <c r="V288" s="208"/>
      <c r="W288" s="208"/>
      <c r="X288" s="208"/>
      <c r="Y288" s="208"/>
      <c r="Z288" s="208"/>
      <c r="AA288" s="208"/>
    </row>
    <row r="289" ht="12.75" hidden="1" customHeight="1">
      <c r="A289" s="208"/>
      <c r="B289" s="208"/>
      <c r="C289" s="208"/>
      <c r="D289" s="208"/>
      <c r="E289" s="208"/>
      <c r="F289" s="208"/>
      <c r="G289" s="208"/>
      <c r="H289" s="208"/>
      <c r="I289" s="208"/>
      <c r="J289" s="208"/>
      <c r="K289" s="208"/>
      <c r="L289" s="208"/>
      <c r="M289" s="208"/>
      <c r="N289" s="208"/>
      <c r="O289" s="208"/>
      <c r="P289" s="208"/>
      <c r="Q289" s="208"/>
      <c r="R289" s="208"/>
      <c r="S289" s="208"/>
      <c r="T289" s="208"/>
      <c r="U289" s="208"/>
      <c r="V289" s="208"/>
      <c r="W289" s="208"/>
      <c r="X289" s="208"/>
      <c r="Y289" s="208"/>
      <c r="Z289" s="208"/>
      <c r="AA289" s="208"/>
    </row>
    <row r="290" ht="12.75" hidden="1" customHeight="1">
      <c r="A290" s="208"/>
      <c r="B290" s="208"/>
      <c r="C290" s="208"/>
      <c r="D290" s="208"/>
      <c r="E290" s="208"/>
      <c r="F290" s="208"/>
      <c r="G290" s="208"/>
      <c r="H290" s="208"/>
      <c r="I290" s="208"/>
      <c r="J290" s="208"/>
      <c r="K290" s="208"/>
      <c r="L290" s="208"/>
      <c r="M290" s="208"/>
      <c r="N290" s="208"/>
      <c r="O290" s="208"/>
      <c r="P290" s="208"/>
      <c r="Q290" s="208"/>
      <c r="R290" s="208"/>
      <c r="S290" s="208"/>
      <c r="T290" s="208"/>
      <c r="U290" s="208"/>
      <c r="V290" s="208"/>
      <c r="W290" s="208"/>
      <c r="X290" s="208"/>
      <c r="Y290" s="208"/>
      <c r="Z290" s="208"/>
      <c r="AA290" s="208"/>
    </row>
    <row r="291" ht="12.75" hidden="1" customHeight="1">
      <c r="A291" s="208"/>
      <c r="B291" s="208"/>
      <c r="C291" s="208"/>
      <c r="D291" s="208"/>
      <c r="E291" s="208"/>
      <c r="F291" s="208"/>
      <c r="G291" s="208"/>
      <c r="H291" s="208"/>
      <c r="I291" s="208"/>
      <c r="J291" s="208"/>
      <c r="K291" s="208"/>
      <c r="L291" s="208"/>
      <c r="M291" s="208"/>
      <c r="N291" s="208"/>
      <c r="O291" s="208"/>
      <c r="P291" s="208"/>
      <c r="Q291" s="208"/>
      <c r="R291" s="208"/>
      <c r="S291" s="208"/>
      <c r="T291" s="208"/>
      <c r="U291" s="208"/>
      <c r="V291" s="208"/>
      <c r="W291" s="208"/>
      <c r="X291" s="208"/>
      <c r="Y291" s="208"/>
      <c r="Z291" s="208"/>
      <c r="AA291" s="208"/>
    </row>
    <row r="292" ht="12.75" hidden="1" customHeight="1">
      <c r="A292" s="208"/>
      <c r="B292" s="208"/>
      <c r="C292" s="208"/>
      <c r="D292" s="208"/>
      <c r="E292" s="208"/>
      <c r="F292" s="208"/>
      <c r="G292" s="208"/>
      <c r="H292" s="208"/>
      <c r="I292" s="208"/>
      <c r="J292" s="208"/>
      <c r="K292" s="208"/>
      <c r="L292" s="208"/>
      <c r="M292" s="208"/>
      <c r="N292" s="208"/>
      <c r="O292" s="208"/>
      <c r="P292" s="208"/>
      <c r="Q292" s="208"/>
      <c r="R292" s="208"/>
      <c r="S292" s="208"/>
      <c r="T292" s="208"/>
      <c r="U292" s="208"/>
      <c r="V292" s="208"/>
      <c r="W292" s="208"/>
      <c r="X292" s="208"/>
      <c r="Y292" s="208"/>
      <c r="Z292" s="208"/>
      <c r="AA292" s="208"/>
    </row>
    <row r="293" ht="12.75" hidden="1" customHeight="1">
      <c r="A293" s="208"/>
      <c r="B293" s="208"/>
      <c r="C293" s="208"/>
      <c r="D293" s="208"/>
      <c r="E293" s="208"/>
      <c r="F293" s="208"/>
      <c r="G293" s="208"/>
      <c r="H293" s="208"/>
      <c r="I293" s="208"/>
      <c r="J293" s="208"/>
      <c r="K293" s="208"/>
      <c r="L293" s="208"/>
      <c r="M293" s="208"/>
      <c r="N293" s="208"/>
      <c r="O293" s="208"/>
      <c r="P293" s="208"/>
      <c r="Q293" s="208"/>
      <c r="R293" s="208"/>
      <c r="S293" s="208"/>
      <c r="T293" s="208"/>
      <c r="U293" s="208"/>
      <c r="V293" s="208"/>
      <c r="W293" s="208"/>
      <c r="X293" s="208"/>
      <c r="Y293" s="208"/>
      <c r="Z293" s="208"/>
      <c r="AA293" s="208"/>
    </row>
    <row r="294" ht="12.75" hidden="1" customHeight="1">
      <c r="A294" s="208"/>
      <c r="B294" s="208"/>
      <c r="C294" s="208"/>
      <c r="D294" s="208"/>
      <c r="E294" s="208"/>
      <c r="F294" s="208"/>
      <c r="G294" s="208"/>
      <c r="H294" s="208"/>
      <c r="I294" s="208"/>
      <c r="J294" s="208"/>
      <c r="K294" s="208"/>
      <c r="L294" s="208"/>
      <c r="M294" s="208"/>
      <c r="N294" s="208"/>
      <c r="O294" s="208"/>
      <c r="P294" s="208"/>
      <c r="Q294" s="208"/>
      <c r="R294" s="208"/>
      <c r="S294" s="208"/>
      <c r="T294" s="208"/>
      <c r="U294" s="208"/>
      <c r="V294" s="208"/>
      <c r="W294" s="208"/>
      <c r="X294" s="208"/>
      <c r="Y294" s="208"/>
      <c r="Z294" s="208"/>
      <c r="AA294" s="208"/>
    </row>
    <row r="295" ht="12.75" hidden="1" customHeight="1">
      <c r="A295" s="208"/>
      <c r="B295" s="208"/>
      <c r="C295" s="208"/>
      <c r="D295" s="208"/>
      <c r="E295" s="208"/>
      <c r="F295" s="208"/>
      <c r="G295" s="208"/>
      <c r="H295" s="208"/>
      <c r="I295" s="208"/>
      <c r="J295" s="208"/>
      <c r="K295" s="208"/>
      <c r="L295" s="208"/>
      <c r="M295" s="208"/>
      <c r="N295" s="208"/>
      <c r="O295" s="208"/>
      <c r="P295" s="208"/>
      <c r="Q295" s="208"/>
      <c r="R295" s="208"/>
      <c r="S295" s="208"/>
      <c r="T295" s="208"/>
      <c r="U295" s="208"/>
      <c r="V295" s="208"/>
      <c r="W295" s="208"/>
      <c r="X295" s="208"/>
      <c r="Y295" s="208"/>
      <c r="Z295" s="208"/>
      <c r="AA295" s="208"/>
    </row>
    <row r="296" ht="12.75" hidden="1" customHeight="1">
      <c r="A296" s="208"/>
      <c r="B296" s="208"/>
      <c r="C296" s="208"/>
      <c r="D296" s="208"/>
      <c r="E296" s="208"/>
      <c r="F296" s="208"/>
      <c r="G296" s="208"/>
      <c r="H296" s="208"/>
      <c r="I296" s="208"/>
      <c r="J296" s="208"/>
      <c r="K296" s="208"/>
      <c r="L296" s="208"/>
      <c r="M296" s="208"/>
      <c r="N296" s="208"/>
      <c r="O296" s="208"/>
      <c r="P296" s="208"/>
      <c r="Q296" s="208"/>
      <c r="R296" s="208"/>
      <c r="S296" s="208"/>
      <c r="T296" s="208"/>
      <c r="U296" s="208"/>
      <c r="V296" s="208"/>
      <c r="W296" s="208"/>
      <c r="X296" s="208"/>
      <c r="Y296" s="208"/>
      <c r="Z296" s="208"/>
      <c r="AA296" s="208"/>
    </row>
    <row r="297" ht="12.75" hidden="1" customHeight="1">
      <c r="A297" s="208"/>
      <c r="B297" s="208"/>
      <c r="C297" s="208"/>
      <c r="D297" s="208"/>
      <c r="E297" s="208"/>
      <c r="F297" s="208"/>
      <c r="G297" s="208"/>
      <c r="H297" s="208"/>
      <c r="I297" s="208"/>
      <c r="J297" s="208"/>
      <c r="K297" s="208"/>
      <c r="L297" s="208"/>
      <c r="M297" s="208"/>
      <c r="N297" s="208"/>
      <c r="O297" s="208"/>
      <c r="P297" s="208"/>
      <c r="Q297" s="208"/>
      <c r="R297" s="208"/>
      <c r="S297" s="208"/>
      <c r="T297" s="208"/>
      <c r="U297" s="208"/>
      <c r="V297" s="208"/>
      <c r="W297" s="208"/>
      <c r="X297" s="208"/>
      <c r="Y297" s="208"/>
      <c r="Z297" s="208"/>
      <c r="AA297" s="208"/>
    </row>
    <row r="298" ht="12.75" hidden="1" customHeight="1">
      <c r="A298" s="208"/>
      <c r="B298" s="208"/>
      <c r="C298" s="208"/>
      <c r="D298" s="208"/>
      <c r="E298" s="208"/>
      <c r="F298" s="208"/>
      <c r="G298" s="208"/>
      <c r="H298" s="208"/>
      <c r="I298" s="208"/>
      <c r="J298" s="208"/>
      <c r="K298" s="208"/>
      <c r="L298" s="208"/>
      <c r="M298" s="208"/>
      <c r="N298" s="208"/>
      <c r="O298" s="208"/>
      <c r="P298" s="208"/>
      <c r="Q298" s="208"/>
      <c r="R298" s="208"/>
      <c r="S298" s="208"/>
      <c r="T298" s="208"/>
      <c r="U298" s="208"/>
      <c r="V298" s="208"/>
      <c r="W298" s="208"/>
      <c r="X298" s="208"/>
      <c r="Y298" s="208"/>
      <c r="Z298" s="208"/>
      <c r="AA298" s="208"/>
    </row>
    <row r="299" ht="12.75" hidden="1" customHeight="1">
      <c r="A299" s="208"/>
      <c r="B299" s="208"/>
      <c r="C299" s="208"/>
      <c r="D299" s="208"/>
      <c r="E299" s="208"/>
      <c r="F299" s="208"/>
      <c r="G299" s="208"/>
      <c r="H299" s="208"/>
      <c r="I299" s="208"/>
      <c r="J299" s="208"/>
      <c r="K299" s="208"/>
      <c r="L299" s="208"/>
      <c r="M299" s="208"/>
      <c r="N299" s="208"/>
      <c r="O299" s="208"/>
      <c r="P299" s="208"/>
      <c r="Q299" s="208"/>
      <c r="R299" s="208"/>
      <c r="S299" s="208"/>
      <c r="T299" s="208"/>
      <c r="U299" s="208"/>
      <c r="V299" s="208"/>
      <c r="W299" s="208"/>
      <c r="X299" s="208"/>
      <c r="Y299" s="208"/>
      <c r="Z299" s="208"/>
      <c r="AA299" s="208"/>
    </row>
    <row r="300" ht="12.75" hidden="1" customHeight="1">
      <c r="A300" s="208"/>
      <c r="B300" s="208"/>
      <c r="C300" s="208"/>
      <c r="D300" s="208"/>
      <c r="E300" s="208"/>
      <c r="F300" s="208"/>
      <c r="G300" s="208"/>
      <c r="H300" s="208"/>
      <c r="I300" s="208"/>
      <c r="J300" s="208"/>
      <c r="K300" s="208"/>
      <c r="L300" s="208"/>
      <c r="M300" s="208"/>
      <c r="N300" s="208"/>
      <c r="O300" s="208"/>
      <c r="P300" s="208"/>
      <c r="Q300" s="208"/>
      <c r="R300" s="208"/>
      <c r="S300" s="208"/>
      <c r="T300" s="208"/>
      <c r="U300" s="208"/>
      <c r="V300" s="208"/>
      <c r="W300" s="208"/>
      <c r="X300" s="208"/>
      <c r="Y300" s="208"/>
      <c r="Z300" s="208"/>
      <c r="AA300" s="208"/>
    </row>
    <row r="301" ht="12.75" hidden="1" customHeight="1">
      <c r="A301" s="208"/>
      <c r="B301" s="208"/>
      <c r="C301" s="208"/>
      <c r="D301" s="208"/>
      <c r="E301" s="208"/>
      <c r="F301" s="208"/>
      <c r="G301" s="208"/>
      <c r="H301" s="208"/>
      <c r="I301" s="208"/>
      <c r="J301" s="208"/>
      <c r="K301" s="208"/>
      <c r="L301" s="208"/>
      <c r="M301" s="208"/>
      <c r="N301" s="208"/>
      <c r="O301" s="208"/>
      <c r="P301" s="208"/>
      <c r="Q301" s="208"/>
      <c r="R301" s="208"/>
      <c r="S301" s="208"/>
      <c r="T301" s="208"/>
      <c r="U301" s="208"/>
      <c r="V301" s="208"/>
      <c r="W301" s="208"/>
      <c r="X301" s="208"/>
      <c r="Y301" s="208"/>
      <c r="Z301" s="208"/>
      <c r="AA301" s="208"/>
    </row>
    <row r="302" ht="12.75" hidden="1" customHeight="1">
      <c r="A302" s="208"/>
      <c r="B302" s="208"/>
      <c r="C302" s="208"/>
      <c r="D302" s="208"/>
      <c r="E302" s="208"/>
      <c r="F302" s="208"/>
      <c r="G302" s="208"/>
      <c r="H302" s="208"/>
      <c r="I302" s="208"/>
      <c r="J302" s="208"/>
      <c r="K302" s="208"/>
      <c r="L302" s="208"/>
      <c r="M302" s="208"/>
      <c r="N302" s="208"/>
      <c r="O302" s="208"/>
      <c r="P302" s="208"/>
      <c r="Q302" s="208"/>
      <c r="R302" s="208"/>
      <c r="S302" s="208"/>
      <c r="T302" s="208"/>
      <c r="U302" s="208"/>
      <c r="V302" s="208"/>
      <c r="W302" s="208"/>
      <c r="X302" s="208"/>
      <c r="Y302" s="208"/>
      <c r="Z302" s="208"/>
      <c r="AA302" s="208"/>
    </row>
    <row r="303" ht="12.75" hidden="1" customHeight="1">
      <c r="A303" s="208"/>
      <c r="B303" s="208"/>
      <c r="C303" s="208"/>
      <c r="D303" s="208"/>
      <c r="E303" s="208"/>
      <c r="F303" s="208"/>
      <c r="G303" s="208"/>
      <c r="H303" s="208"/>
      <c r="I303" s="208"/>
      <c r="J303" s="208"/>
      <c r="K303" s="208"/>
      <c r="L303" s="208"/>
      <c r="M303" s="208"/>
      <c r="N303" s="208"/>
      <c r="O303" s="208"/>
      <c r="P303" s="208"/>
      <c r="Q303" s="208"/>
      <c r="R303" s="208"/>
      <c r="S303" s="208"/>
      <c r="T303" s="208"/>
      <c r="U303" s="208"/>
      <c r="V303" s="208"/>
      <c r="W303" s="208"/>
      <c r="X303" s="208"/>
      <c r="Y303" s="208"/>
      <c r="Z303" s="208"/>
      <c r="AA303" s="208"/>
    </row>
    <row r="304" ht="12.75" hidden="1" customHeight="1">
      <c r="A304" s="208"/>
      <c r="B304" s="208"/>
      <c r="C304" s="208"/>
      <c r="D304" s="208"/>
      <c r="E304" s="208"/>
      <c r="F304" s="208"/>
      <c r="G304" s="208"/>
      <c r="H304" s="208"/>
      <c r="I304" s="208"/>
      <c r="J304" s="208"/>
      <c r="K304" s="208"/>
      <c r="L304" s="208"/>
      <c r="M304" s="208"/>
      <c r="N304" s="208"/>
      <c r="O304" s="208"/>
      <c r="P304" s="208"/>
      <c r="Q304" s="208"/>
      <c r="R304" s="208"/>
      <c r="S304" s="208"/>
      <c r="T304" s="208"/>
      <c r="U304" s="208"/>
      <c r="V304" s="208"/>
      <c r="W304" s="208"/>
      <c r="X304" s="208"/>
      <c r="Y304" s="208"/>
      <c r="Z304" s="208"/>
      <c r="AA304" s="208"/>
    </row>
    <row r="305" ht="12.75" hidden="1" customHeight="1">
      <c r="A305" s="208"/>
      <c r="B305" s="208"/>
      <c r="C305" s="208"/>
      <c r="D305" s="208"/>
      <c r="E305" s="208"/>
      <c r="F305" s="208"/>
      <c r="G305" s="208"/>
      <c r="H305" s="208"/>
      <c r="I305" s="208"/>
      <c r="J305" s="208"/>
      <c r="K305" s="208"/>
      <c r="L305" s="208"/>
      <c r="M305" s="208"/>
      <c r="N305" s="208"/>
      <c r="O305" s="208"/>
      <c r="P305" s="208"/>
      <c r="Q305" s="208"/>
      <c r="R305" s="208"/>
      <c r="S305" s="208"/>
      <c r="T305" s="208"/>
      <c r="U305" s="208"/>
      <c r="V305" s="208"/>
      <c r="W305" s="208"/>
      <c r="X305" s="208"/>
      <c r="Y305" s="208"/>
      <c r="Z305" s="208"/>
      <c r="AA305" s="208"/>
    </row>
    <row r="306" ht="12.75" hidden="1" customHeight="1">
      <c r="A306" s="208"/>
      <c r="B306" s="208"/>
      <c r="C306" s="208"/>
      <c r="D306" s="208"/>
      <c r="E306" s="208"/>
      <c r="F306" s="208"/>
      <c r="G306" s="208"/>
      <c r="H306" s="208"/>
      <c r="I306" s="208"/>
      <c r="J306" s="208"/>
      <c r="K306" s="208"/>
      <c r="L306" s="208"/>
      <c r="M306" s="208"/>
      <c r="N306" s="208"/>
      <c r="O306" s="208"/>
      <c r="P306" s="208"/>
      <c r="Q306" s="208"/>
      <c r="R306" s="208"/>
      <c r="S306" s="208"/>
      <c r="T306" s="208"/>
      <c r="U306" s="208"/>
      <c r="V306" s="208"/>
      <c r="W306" s="208"/>
      <c r="X306" s="208"/>
      <c r="Y306" s="208"/>
      <c r="Z306" s="208"/>
      <c r="AA306" s="208"/>
    </row>
    <row r="307" ht="12.75" hidden="1" customHeight="1">
      <c r="A307" s="208"/>
      <c r="B307" s="208"/>
      <c r="C307" s="208"/>
      <c r="D307" s="208"/>
      <c r="E307" s="208"/>
      <c r="F307" s="208"/>
      <c r="G307" s="208"/>
      <c r="H307" s="208"/>
      <c r="I307" s="208"/>
      <c r="J307" s="208"/>
      <c r="K307" s="208"/>
      <c r="L307" s="208"/>
      <c r="M307" s="208"/>
      <c r="N307" s="208"/>
      <c r="O307" s="208"/>
      <c r="P307" s="208"/>
      <c r="Q307" s="208"/>
      <c r="R307" s="208"/>
      <c r="S307" s="208"/>
      <c r="T307" s="208"/>
      <c r="U307" s="208"/>
      <c r="V307" s="208"/>
      <c r="W307" s="208"/>
      <c r="X307" s="208"/>
      <c r="Y307" s="208"/>
      <c r="Z307" s="208"/>
      <c r="AA307" s="208"/>
    </row>
    <row r="308" ht="12.75" hidden="1" customHeight="1">
      <c r="A308" s="208"/>
      <c r="B308" s="208"/>
      <c r="C308" s="208"/>
      <c r="D308" s="208"/>
      <c r="E308" s="208"/>
      <c r="F308" s="208"/>
      <c r="G308" s="208"/>
      <c r="H308" s="208"/>
      <c r="I308" s="208"/>
      <c r="J308" s="208"/>
      <c r="K308" s="208"/>
      <c r="L308" s="208"/>
      <c r="M308" s="208"/>
      <c r="N308" s="208"/>
      <c r="O308" s="208"/>
      <c r="P308" s="208"/>
      <c r="Q308" s="208"/>
      <c r="R308" s="208"/>
      <c r="S308" s="208"/>
      <c r="T308" s="208"/>
      <c r="U308" s="208"/>
      <c r="V308" s="208"/>
      <c r="W308" s="208"/>
      <c r="X308" s="208"/>
      <c r="Y308" s="208"/>
      <c r="Z308" s="208"/>
      <c r="AA308" s="208"/>
    </row>
    <row r="309" ht="12.75" hidden="1" customHeight="1">
      <c r="A309" s="208"/>
      <c r="B309" s="208"/>
      <c r="C309" s="208"/>
      <c r="D309" s="208"/>
      <c r="E309" s="208"/>
      <c r="F309" s="208"/>
      <c r="G309" s="208"/>
      <c r="H309" s="208"/>
      <c r="I309" s="208"/>
      <c r="J309" s="208"/>
      <c r="K309" s="208"/>
      <c r="L309" s="208"/>
      <c r="M309" s="208"/>
      <c r="N309" s="208"/>
      <c r="O309" s="208"/>
      <c r="P309" s="208"/>
      <c r="Q309" s="208"/>
      <c r="R309" s="208"/>
      <c r="S309" s="208"/>
      <c r="T309" s="208"/>
      <c r="U309" s="208"/>
      <c r="V309" s="208"/>
      <c r="W309" s="208"/>
      <c r="X309" s="208"/>
      <c r="Y309" s="208"/>
      <c r="Z309" s="208"/>
      <c r="AA309" s="208"/>
    </row>
    <row r="310" ht="12.75" hidden="1" customHeight="1">
      <c r="A310" s="208"/>
      <c r="B310" s="208"/>
      <c r="C310" s="208"/>
      <c r="D310" s="208"/>
      <c r="E310" s="208"/>
      <c r="F310" s="208"/>
      <c r="G310" s="208"/>
      <c r="H310" s="208"/>
      <c r="I310" s="208"/>
      <c r="J310" s="208"/>
      <c r="K310" s="208"/>
      <c r="L310" s="208"/>
      <c r="M310" s="208"/>
      <c r="N310" s="208"/>
      <c r="O310" s="208"/>
      <c r="P310" s="208"/>
      <c r="Q310" s="208"/>
      <c r="R310" s="208"/>
      <c r="S310" s="208"/>
      <c r="T310" s="208"/>
      <c r="U310" s="208"/>
      <c r="V310" s="208"/>
      <c r="W310" s="208"/>
      <c r="X310" s="208"/>
      <c r="Y310" s="208"/>
      <c r="Z310" s="208"/>
      <c r="AA310" s="208"/>
    </row>
    <row r="311" ht="12.75" hidden="1" customHeight="1">
      <c r="A311" s="208"/>
      <c r="B311" s="208"/>
      <c r="C311" s="208"/>
      <c r="D311" s="208"/>
      <c r="E311" s="208"/>
      <c r="F311" s="208"/>
      <c r="G311" s="208"/>
      <c r="H311" s="208"/>
      <c r="I311" s="208"/>
      <c r="J311" s="208"/>
      <c r="K311" s="208"/>
      <c r="L311" s="208"/>
      <c r="M311" s="208"/>
      <c r="N311" s="208"/>
      <c r="O311" s="208"/>
      <c r="P311" s="208"/>
      <c r="Q311" s="208"/>
      <c r="R311" s="208"/>
      <c r="S311" s="208"/>
      <c r="T311" s="208"/>
      <c r="U311" s="208"/>
      <c r="V311" s="208"/>
      <c r="W311" s="208"/>
      <c r="X311" s="208"/>
      <c r="Y311" s="208"/>
      <c r="Z311" s="208"/>
      <c r="AA311" s="208"/>
    </row>
    <row r="312" ht="12.75" hidden="1" customHeight="1">
      <c r="A312" s="208"/>
      <c r="B312" s="208"/>
      <c r="C312" s="208"/>
      <c r="D312" s="208"/>
      <c r="E312" s="208"/>
      <c r="F312" s="208"/>
      <c r="G312" s="208"/>
      <c r="H312" s="208"/>
      <c r="I312" s="208"/>
      <c r="J312" s="208"/>
      <c r="K312" s="208"/>
      <c r="L312" s="208"/>
      <c r="M312" s="208"/>
      <c r="N312" s="208"/>
      <c r="O312" s="208"/>
      <c r="P312" s="208"/>
      <c r="Q312" s="208"/>
      <c r="R312" s="208"/>
      <c r="S312" s="208"/>
      <c r="T312" s="208"/>
      <c r="U312" s="208"/>
      <c r="V312" s="208"/>
      <c r="W312" s="208"/>
      <c r="X312" s="208"/>
      <c r="Y312" s="208"/>
      <c r="Z312" s="208"/>
      <c r="AA312" s="208"/>
    </row>
    <row r="313" ht="12.75" hidden="1" customHeight="1">
      <c r="A313" s="208"/>
      <c r="B313" s="208"/>
      <c r="C313" s="208"/>
      <c r="D313" s="208"/>
      <c r="E313" s="208"/>
      <c r="F313" s="208"/>
      <c r="G313" s="208"/>
      <c r="H313" s="208"/>
      <c r="I313" s="208"/>
      <c r="J313" s="208"/>
      <c r="K313" s="208"/>
      <c r="L313" s="208"/>
      <c r="M313" s="208"/>
      <c r="N313" s="208"/>
      <c r="O313" s="208"/>
      <c r="P313" s="208"/>
      <c r="Q313" s="208"/>
      <c r="R313" s="208"/>
      <c r="S313" s="208"/>
      <c r="T313" s="208"/>
      <c r="U313" s="208"/>
      <c r="V313" s="208"/>
      <c r="W313" s="208"/>
      <c r="X313" s="208"/>
      <c r="Y313" s="208"/>
      <c r="Z313" s="208"/>
      <c r="AA313" s="208"/>
    </row>
    <row r="314" ht="12.75" hidden="1" customHeight="1">
      <c r="A314" s="208"/>
      <c r="B314" s="208"/>
      <c r="C314" s="208"/>
      <c r="D314" s="208"/>
      <c r="E314" s="208"/>
      <c r="F314" s="208"/>
      <c r="G314" s="208"/>
      <c r="H314" s="208"/>
      <c r="I314" s="208"/>
      <c r="J314" s="208"/>
      <c r="K314" s="208"/>
      <c r="L314" s="208"/>
      <c r="M314" s="208"/>
      <c r="N314" s="208"/>
      <c r="O314" s="208"/>
      <c r="P314" s="208"/>
      <c r="Q314" s="208"/>
      <c r="R314" s="208"/>
      <c r="S314" s="208"/>
      <c r="T314" s="208"/>
      <c r="U314" s="208"/>
      <c r="V314" s="208"/>
      <c r="W314" s="208"/>
      <c r="X314" s="208"/>
      <c r="Y314" s="208"/>
      <c r="Z314" s="208"/>
      <c r="AA314" s="208"/>
    </row>
    <row r="315" ht="12.75" hidden="1" customHeight="1">
      <c r="A315" s="208"/>
      <c r="B315" s="208"/>
      <c r="C315" s="208"/>
      <c r="D315" s="208"/>
      <c r="E315" s="208"/>
      <c r="F315" s="208"/>
      <c r="G315" s="208"/>
      <c r="H315" s="208"/>
      <c r="I315" s="208"/>
      <c r="J315" s="208"/>
      <c r="K315" s="208"/>
      <c r="L315" s="208"/>
      <c r="M315" s="208"/>
      <c r="N315" s="208"/>
      <c r="O315" s="208"/>
      <c r="P315" s="208"/>
      <c r="Q315" s="208"/>
      <c r="R315" s="208"/>
      <c r="S315" s="208"/>
      <c r="T315" s="208"/>
      <c r="U315" s="208"/>
      <c r="V315" s="208"/>
      <c r="W315" s="208"/>
      <c r="X315" s="208"/>
      <c r="Y315" s="208"/>
      <c r="Z315" s="208"/>
      <c r="AA315" s="208"/>
    </row>
    <row r="316" ht="12.75" hidden="1" customHeight="1">
      <c r="A316" s="208"/>
      <c r="B316" s="208"/>
      <c r="C316" s="208"/>
      <c r="D316" s="208"/>
      <c r="E316" s="208"/>
      <c r="F316" s="208"/>
      <c r="G316" s="208"/>
      <c r="H316" s="208"/>
      <c r="I316" s="208"/>
      <c r="J316" s="208"/>
      <c r="K316" s="208"/>
      <c r="L316" s="208"/>
      <c r="M316" s="208"/>
      <c r="N316" s="208"/>
      <c r="O316" s="208"/>
      <c r="P316" s="208"/>
      <c r="Q316" s="208"/>
      <c r="R316" s="208"/>
      <c r="S316" s="208"/>
      <c r="T316" s="208"/>
      <c r="U316" s="208"/>
      <c r="V316" s="208"/>
      <c r="W316" s="208"/>
      <c r="X316" s="208"/>
      <c r="Y316" s="208"/>
      <c r="Z316" s="208"/>
      <c r="AA316" s="208"/>
    </row>
    <row r="317" ht="12.75" hidden="1" customHeight="1">
      <c r="A317" s="208"/>
      <c r="B317" s="208"/>
      <c r="C317" s="208"/>
      <c r="D317" s="208"/>
      <c r="E317" s="208"/>
      <c r="F317" s="208"/>
      <c r="G317" s="208"/>
      <c r="H317" s="208"/>
      <c r="I317" s="208"/>
      <c r="J317" s="208"/>
      <c r="K317" s="208"/>
      <c r="L317" s="208"/>
      <c r="M317" s="208"/>
      <c r="N317" s="208"/>
      <c r="O317" s="208"/>
      <c r="P317" s="208"/>
      <c r="Q317" s="208"/>
      <c r="R317" s="208"/>
      <c r="S317" s="208"/>
      <c r="T317" s="208"/>
      <c r="U317" s="208"/>
      <c r="V317" s="208"/>
      <c r="W317" s="208"/>
      <c r="X317" s="208"/>
      <c r="Y317" s="208"/>
      <c r="Z317" s="208"/>
      <c r="AA317" s="208"/>
    </row>
    <row r="318" ht="12.75" hidden="1" customHeight="1">
      <c r="A318" s="208"/>
      <c r="B318" s="208"/>
      <c r="C318" s="208"/>
      <c r="D318" s="208"/>
      <c r="E318" s="208"/>
      <c r="F318" s="208"/>
      <c r="G318" s="208"/>
      <c r="H318" s="208"/>
      <c r="I318" s="208"/>
      <c r="J318" s="208"/>
      <c r="K318" s="208"/>
      <c r="L318" s="208"/>
      <c r="M318" s="208"/>
      <c r="N318" s="208"/>
      <c r="O318" s="208"/>
      <c r="P318" s="208"/>
      <c r="Q318" s="208"/>
      <c r="R318" s="208"/>
      <c r="S318" s="208"/>
      <c r="T318" s="208"/>
      <c r="U318" s="208"/>
      <c r="V318" s="208"/>
      <c r="W318" s="208"/>
      <c r="X318" s="208"/>
      <c r="Y318" s="208"/>
      <c r="Z318" s="208"/>
      <c r="AA318" s="208"/>
    </row>
    <row r="319" ht="12.75" hidden="1" customHeight="1">
      <c r="A319" s="208"/>
      <c r="B319" s="208"/>
      <c r="C319" s="208"/>
      <c r="D319" s="208"/>
      <c r="E319" s="208"/>
      <c r="F319" s="208"/>
      <c r="G319" s="208"/>
      <c r="H319" s="208"/>
      <c r="I319" s="208"/>
      <c r="J319" s="208"/>
      <c r="K319" s="208"/>
      <c r="L319" s="208"/>
      <c r="M319" s="208"/>
      <c r="N319" s="208"/>
      <c r="O319" s="208"/>
      <c r="P319" s="208"/>
      <c r="Q319" s="208"/>
      <c r="R319" s="208"/>
      <c r="S319" s="208"/>
      <c r="T319" s="208"/>
      <c r="U319" s="208"/>
      <c r="V319" s="208"/>
      <c r="W319" s="208"/>
      <c r="X319" s="208"/>
      <c r="Y319" s="208"/>
      <c r="Z319" s="208"/>
      <c r="AA319" s="208"/>
    </row>
    <row r="320" ht="12.75" hidden="1" customHeight="1">
      <c r="A320" s="208"/>
      <c r="B320" s="208"/>
      <c r="C320" s="208"/>
      <c r="D320" s="208"/>
      <c r="E320" s="208"/>
      <c r="F320" s="208"/>
      <c r="G320" s="208"/>
      <c r="H320" s="208"/>
      <c r="I320" s="208"/>
      <c r="J320" s="208"/>
      <c r="K320" s="208"/>
      <c r="L320" s="208"/>
      <c r="M320" s="208"/>
      <c r="N320" s="208"/>
      <c r="O320" s="208"/>
      <c r="P320" s="208"/>
      <c r="Q320" s="208"/>
      <c r="R320" s="208"/>
      <c r="S320" s="208"/>
      <c r="T320" s="208"/>
      <c r="U320" s="208"/>
      <c r="V320" s="208"/>
      <c r="W320" s="208"/>
      <c r="X320" s="208"/>
      <c r="Y320" s="208"/>
      <c r="Z320" s="208"/>
      <c r="AA320" s="208"/>
    </row>
    <row r="321" ht="12.75" hidden="1" customHeight="1">
      <c r="A321" s="208"/>
      <c r="B321" s="208"/>
      <c r="C321" s="208"/>
      <c r="D321" s="208"/>
      <c r="E321" s="208"/>
      <c r="F321" s="208"/>
      <c r="G321" s="208"/>
      <c r="H321" s="208"/>
      <c r="I321" s="208"/>
      <c r="J321" s="208"/>
      <c r="K321" s="208"/>
      <c r="L321" s="208"/>
      <c r="M321" s="208"/>
      <c r="N321" s="208"/>
      <c r="O321" s="208"/>
      <c r="P321" s="208"/>
      <c r="Q321" s="208"/>
      <c r="R321" s="208"/>
      <c r="S321" s="208"/>
      <c r="T321" s="208"/>
      <c r="U321" s="208"/>
      <c r="V321" s="208"/>
      <c r="W321" s="208"/>
      <c r="X321" s="208"/>
      <c r="Y321" s="208"/>
      <c r="Z321" s="208"/>
      <c r="AA321" s="208"/>
    </row>
    <row r="322" ht="12.75" hidden="1" customHeight="1">
      <c r="A322" s="208"/>
      <c r="B322" s="208"/>
      <c r="C322" s="208"/>
      <c r="D322" s="208"/>
      <c r="E322" s="208"/>
      <c r="F322" s="208"/>
      <c r="G322" s="208"/>
      <c r="H322" s="208"/>
      <c r="I322" s="208"/>
      <c r="J322" s="208"/>
      <c r="K322" s="208"/>
      <c r="L322" s="208"/>
      <c r="M322" s="208"/>
      <c r="N322" s="208"/>
      <c r="O322" s="208"/>
      <c r="P322" s="208"/>
      <c r="Q322" s="208"/>
      <c r="R322" s="208"/>
      <c r="S322" s="208"/>
      <c r="T322" s="208"/>
      <c r="U322" s="208"/>
      <c r="V322" s="208"/>
      <c r="W322" s="208"/>
      <c r="X322" s="208"/>
      <c r="Y322" s="208"/>
      <c r="Z322" s="208"/>
      <c r="AA322" s="208"/>
    </row>
    <row r="323" ht="12.75" hidden="1" customHeight="1">
      <c r="A323" s="208"/>
      <c r="B323" s="208"/>
      <c r="C323" s="208"/>
      <c r="D323" s="208"/>
      <c r="E323" s="208"/>
      <c r="F323" s="208"/>
      <c r="G323" s="208"/>
      <c r="H323" s="208"/>
      <c r="I323" s="208"/>
      <c r="J323" s="208"/>
      <c r="K323" s="208"/>
      <c r="L323" s="208"/>
      <c r="M323" s="208"/>
      <c r="N323" s="208"/>
      <c r="O323" s="208"/>
      <c r="P323" s="208"/>
      <c r="Q323" s="208"/>
      <c r="R323" s="208"/>
      <c r="S323" s="208"/>
      <c r="T323" s="208"/>
      <c r="U323" s="208"/>
      <c r="V323" s="208"/>
      <c r="W323" s="208"/>
      <c r="X323" s="208"/>
      <c r="Y323" s="208"/>
      <c r="Z323" s="208"/>
      <c r="AA323" s="208"/>
    </row>
    <row r="324" ht="12.75" hidden="1" customHeight="1">
      <c r="A324" s="208"/>
      <c r="B324" s="208"/>
      <c r="C324" s="208"/>
      <c r="D324" s="208"/>
      <c r="E324" s="208"/>
      <c r="F324" s="208"/>
      <c r="G324" s="208"/>
      <c r="H324" s="208"/>
      <c r="I324" s="208"/>
      <c r="J324" s="208"/>
      <c r="K324" s="208"/>
      <c r="L324" s="208"/>
      <c r="M324" s="208"/>
      <c r="N324" s="208"/>
      <c r="O324" s="208"/>
      <c r="P324" s="208"/>
      <c r="Q324" s="208"/>
      <c r="R324" s="208"/>
      <c r="S324" s="208"/>
      <c r="T324" s="208"/>
      <c r="U324" s="208"/>
      <c r="V324" s="208"/>
      <c r="W324" s="208"/>
      <c r="X324" s="208"/>
      <c r="Y324" s="208"/>
      <c r="Z324" s="208"/>
      <c r="AA324" s="208"/>
    </row>
    <row r="325" ht="12.75" hidden="1" customHeight="1">
      <c r="A325" s="208"/>
      <c r="B325" s="208"/>
      <c r="C325" s="208"/>
      <c r="D325" s="208"/>
      <c r="E325" s="208"/>
      <c r="F325" s="208"/>
      <c r="G325" s="208"/>
      <c r="H325" s="208"/>
      <c r="I325" s="208"/>
      <c r="J325" s="208"/>
      <c r="K325" s="208"/>
      <c r="L325" s="208"/>
      <c r="M325" s="208"/>
      <c r="N325" s="208"/>
      <c r="O325" s="208"/>
      <c r="P325" s="208"/>
      <c r="Q325" s="208"/>
      <c r="R325" s="208"/>
      <c r="S325" s="208"/>
      <c r="T325" s="208"/>
      <c r="U325" s="208"/>
      <c r="V325" s="208"/>
      <c r="W325" s="208"/>
      <c r="X325" s="208"/>
      <c r="Y325" s="208"/>
      <c r="Z325" s="208"/>
      <c r="AA325" s="208"/>
    </row>
    <row r="326" ht="12.75" hidden="1" customHeight="1">
      <c r="A326" s="208"/>
      <c r="B326" s="208"/>
      <c r="C326" s="208"/>
      <c r="D326" s="208"/>
      <c r="E326" s="208"/>
      <c r="F326" s="208"/>
      <c r="G326" s="208"/>
      <c r="H326" s="208"/>
      <c r="I326" s="208"/>
      <c r="J326" s="208"/>
      <c r="K326" s="208"/>
      <c r="L326" s="208"/>
      <c r="M326" s="208"/>
      <c r="N326" s="208"/>
      <c r="O326" s="208"/>
      <c r="P326" s="208"/>
      <c r="Q326" s="208"/>
      <c r="R326" s="208"/>
      <c r="S326" s="208"/>
      <c r="T326" s="208"/>
      <c r="U326" s="208"/>
      <c r="V326" s="208"/>
      <c r="W326" s="208"/>
      <c r="X326" s="208"/>
      <c r="Y326" s="208"/>
      <c r="Z326" s="208"/>
      <c r="AA326" s="208"/>
    </row>
    <row r="327" ht="12.75" hidden="1" customHeight="1">
      <c r="A327" s="208"/>
      <c r="B327" s="208"/>
      <c r="C327" s="208"/>
      <c r="D327" s="208"/>
      <c r="E327" s="208"/>
      <c r="F327" s="208"/>
      <c r="G327" s="208"/>
      <c r="H327" s="208"/>
      <c r="I327" s="208"/>
      <c r="J327" s="208"/>
      <c r="K327" s="208"/>
      <c r="L327" s="208"/>
      <c r="M327" s="208"/>
      <c r="N327" s="208"/>
      <c r="O327" s="208"/>
      <c r="P327" s="208"/>
      <c r="Q327" s="208"/>
      <c r="R327" s="208"/>
      <c r="S327" s="208"/>
      <c r="T327" s="208"/>
      <c r="U327" s="208"/>
      <c r="V327" s="208"/>
      <c r="W327" s="208"/>
      <c r="X327" s="208"/>
      <c r="Y327" s="208"/>
      <c r="Z327" s="208"/>
      <c r="AA327" s="208"/>
    </row>
    <row r="328" ht="12.75" hidden="1" customHeight="1">
      <c r="A328" s="208"/>
      <c r="B328" s="208"/>
      <c r="C328" s="208"/>
      <c r="D328" s="208"/>
      <c r="E328" s="208"/>
      <c r="F328" s="208"/>
      <c r="G328" s="208"/>
      <c r="H328" s="208"/>
      <c r="I328" s="208"/>
      <c r="J328" s="208"/>
      <c r="K328" s="208"/>
      <c r="L328" s="208"/>
      <c r="M328" s="208"/>
      <c r="N328" s="208"/>
      <c r="O328" s="208"/>
      <c r="P328" s="208"/>
      <c r="Q328" s="208"/>
      <c r="R328" s="208"/>
      <c r="S328" s="208"/>
      <c r="T328" s="208"/>
      <c r="U328" s="208"/>
      <c r="V328" s="208"/>
      <c r="W328" s="208"/>
      <c r="X328" s="208"/>
      <c r="Y328" s="208"/>
      <c r="Z328" s="208"/>
      <c r="AA328" s="208"/>
    </row>
    <row r="329" ht="12.75" hidden="1" customHeight="1">
      <c r="A329" s="208"/>
      <c r="B329" s="208"/>
      <c r="C329" s="208"/>
      <c r="D329" s="208"/>
      <c r="E329" s="208"/>
      <c r="F329" s="208"/>
      <c r="G329" s="208"/>
      <c r="H329" s="208"/>
      <c r="I329" s="208"/>
      <c r="J329" s="208"/>
      <c r="K329" s="208"/>
      <c r="L329" s="208"/>
      <c r="M329" s="208"/>
      <c r="N329" s="208"/>
      <c r="O329" s="208"/>
      <c r="P329" s="208"/>
      <c r="Q329" s="208"/>
      <c r="R329" s="208"/>
      <c r="S329" s="208"/>
      <c r="T329" s="208"/>
      <c r="U329" s="208"/>
      <c r="V329" s="208"/>
      <c r="W329" s="208"/>
      <c r="X329" s="208"/>
      <c r="Y329" s="208"/>
      <c r="Z329" s="208"/>
      <c r="AA329" s="208"/>
    </row>
    <row r="330" ht="12.75" hidden="1" customHeight="1">
      <c r="A330" s="208"/>
      <c r="B330" s="208"/>
      <c r="C330" s="208"/>
      <c r="D330" s="208"/>
      <c r="E330" s="208"/>
      <c r="F330" s="208"/>
      <c r="G330" s="208"/>
      <c r="H330" s="208"/>
      <c r="I330" s="208"/>
      <c r="J330" s="208"/>
      <c r="K330" s="208"/>
      <c r="L330" s="208"/>
      <c r="M330" s="208"/>
      <c r="N330" s="208"/>
      <c r="O330" s="208"/>
      <c r="P330" s="208"/>
      <c r="Q330" s="208"/>
      <c r="R330" s="208"/>
      <c r="S330" s="208"/>
      <c r="T330" s="208"/>
      <c r="U330" s="208"/>
      <c r="V330" s="208"/>
      <c r="W330" s="208"/>
      <c r="X330" s="208"/>
      <c r="Y330" s="208"/>
      <c r="Z330" s="208"/>
      <c r="AA330" s="208"/>
    </row>
    <row r="331" ht="12.75" hidden="1" customHeight="1">
      <c r="A331" s="208"/>
      <c r="B331" s="208"/>
      <c r="C331" s="208"/>
      <c r="D331" s="208"/>
      <c r="E331" s="208"/>
      <c r="F331" s="208"/>
      <c r="G331" s="208"/>
      <c r="H331" s="208"/>
      <c r="I331" s="208"/>
      <c r="J331" s="208"/>
      <c r="K331" s="208"/>
      <c r="L331" s="208"/>
      <c r="M331" s="208"/>
      <c r="N331" s="208"/>
      <c r="O331" s="208"/>
      <c r="P331" s="208"/>
      <c r="Q331" s="208"/>
      <c r="R331" s="208"/>
      <c r="S331" s="208"/>
      <c r="T331" s="208"/>
      <c r="U331" s="208"/>
      <c r="V331" s="208"/>
      <c r="W331" s="208"/>
      <c r="X331" s="208"/>
      <c r="Y331" s="208"/>
      <c r="Z331" s="208"/>
      <c r="AA331" s="208"/>
    </row>
    <row r="332" ht="12.75" hidden="1" customHeight="1">
      <c r="A332" s="208"/>
      <c r="B332" s="208"/>
      <c r="C332" s="208"/>
      <c r="D332" s="208"/>
      <c r="E332" s="208"/>
      <c r="F332" s="208"/>
      <c r="G332" s="208"/>
      <c r="H332" s="208"/>
      <c r="I332" s="208"/>
      <c r="J332" s="208"/>
      <c r="K332" s="208"/>
      <c r="L332" s="208"/>
      <c r="M332" s="208"/>
      <c r="N332" s="208"/>
      <c r="O332" s="208"/>
      <c r="P332" s="208"/>
      <c r="Q332" s="208"/>
      <c r="R332" s="208"/>
      <c r="S332" s="208"/>
      <c r="T332" s="208"/>
      <c r="U332" s="208"/>
      <c r="V332" s="208"/>
      <c r="W332" s="208"/>
      <c r="X332" s="208"/>
      <c r="Y332" s="208"/>
      <c r="Z332" s="208"/>
      <c r="AA332" s="208"/>
    </row>
    <row r="333" ht="12.75" hidden="1" customHeight="1">
      <c r="A333" s="208"/>
      <c r="B333" s="208"/>
      <c r="C333" s="208"/>
      <c r="D333" s="208"/>
      <c r="E333" s="208"/>
      <c r="F333" s="208"/>
      <c r="G333" s="208"/>
      <c r="H333" s="208"/>
      <c r="I333" s="208"/>
      <c r="J333" s="208"/>
      <c r="K333" s="208"/>
      <c r="L333" s="208"/>
      <c r="M333" s="208"/>
      <c r="N333" s="208"/>
      <c r="O333" s="208"/>
      <c r="P333" s="208"/>
      <c r="Q333" s="208"/>
      <c r="R333" s="208"/>
      <c r="S333" s="208"/>
      <c r="T333" s="208"/>
      <c r="U333" s="208"/>
      <c r="V333" s="208"/>
      <c r="W333" s="208"/>
      <c r="X333" s="208"/>
      <c r="Y333" s="208"/>
      <c r="Z333" s="208"/>
      <c r="AA333" s="208"/>
    </row>
    <row r="334" ht="12.75" hidden="1" customHeight="1">
      <c r="A334" s="208"/>
      <c r="B334" s="208"/>
      <c r="C334" s="208"/>
      <c r="D334" s="208"/>
      <c r="E334" s="208"/>
      <c r="F334" s="208"/>
      <c r="G334" s="208"/>
      <c r="H334" s="208"/>
      <c r="I334" s="208"/>
      <c r="J334" s="208"/>
      <c r="K334" s="208"/>
      <c r="L334" s="208"/>
      <c r="M334" s="208"/>
      <c r="N334" s="208"/>
      <c r="O334" s="208"/>
      <c r="P334" s="208"/>
      <c r="Q334" s="208"/>
      <c r="R334" s="208"/>
      <c r="S334" s="208"/>
      <c r="T334" s="208"/>
      <c r="U334" s="208"/>
      <c r="V334" s="208"/>
      <c r="W334" s="208"/>
      <c r="X334" s="208"/>
      <c r="Y334" s="208"/>
      <c r="Z334" s="208"/>
      <c r="AA334" s="208"/>
    </row>
    <row r="335" ht="12.75" hidden="1" customHeight="1">
      <c r="A335" s="208"/>
      <c r="B335" s="208"/>
      <c r="C335" s="208"/>
      <c r="D335" s="208"/>
      <c r="E335" s="208"/>
      <c r="F335" s="208"/>
      <c r="G335" s="208"/>
      <c r="H335" s="208"/>
      <c r="I335" s="208"/>
      <c r="J335" s="208"/>
      <c r="K335" s="208"/>
      <c r="L335" s="208"/>
      <c r="M335" s="208"/>
      <c r="N335" s="208"/>
      <c r="O335" s="208"/>
      <c r="P335" s="208"/>
      <c r="Q335" s="208"/>
      <c r="R335" s="208"/>
      <c r="S335" s="208"/>
      <c r="T335" s="208"/>
      <c r="U335" s="208"/>
      <c r="V335" s="208"/>
      <c r="W335" s="208"/>
      <c r="X335" s="208"/>
      <c r="Y335" s="208"/>
      <c r="Z335" s="208"/>
      <c r="AA335" s="208"/>
    </row>
    <row r="336" ht="12.75" hidden="1" customHeight="1">
      <c r="A336" s="208"/>
      <c r="B336" s="208"/>
      <c r="C336" s="208"/>
      <c r="D336" s="208"/>
      <c r="E336" s="208"/>
      <c r="F336" s="208"/>
      <c r="G336" s="208"/>
      <c r="H336" s="208"/>
      <c r="I336" s="208"/>
      <c r="J336" s="208"/>
      <c r="K336" s="208"/>
      <c r="L336" s="208"/>
      <c r="M336" s="208"/>
      <c r="N336" s="208"/>
      <c r="O336" s="208"/>
      <c r="P336" s="208"/>
      <c r="Q336" s="208"/>
      <c r="R336" s="208"/>
      <c r="S336" s="208"/>
      <c r="T336" s="208"/>
      <c r="U336" s="208"/>
      <c r="V336" s="208"/>
      <c r="W336" s="208"/>
      <c r="X336" s="208"/>
      <c r="Y336" s="208"/>
      <c r="Z336" s="208"/>
      <c r="AA336" s="208"/>
    </row>
    <row r="337" ht="12.75" hidden="1" customHeight="1">
      <c r="A337" s="208"/>
      <c r="B337" s="208"/>
      <c r="C337" s="208"/>
      <c r="D337" s="208"/>
      <c r="E337" s="208"/>
      <c r="F337" s="208"/>
      <c r="G337" s="208"/>
      <c r="H337" s="208"/>
      <c r="I337" s="208"/>
      <c r="J337" s="208"/>
      <c r="K337" s="208"/>
      <c r="L337" s="208"/>
      <c r="M337" s="208"/>
      <c r="N337" s="208"/>
      <c r="O337" s="208"/>
      <c r="P337" s="208"/>
      <c r="Q337" s="208"/>
      <c r="R337" s="208"/>
      <c r="S337" s="208"/>
      <c r="T337" s="208"/>
      <c r="U337" s="208"/>
      <c r="V337" s="208"/>
      <c r="W337" s="208"/>
      <c r="X337" s="208"/>
      <c r="Y337" s="208"/>
      <c r="Z337" s="208"/>
      <c r="AA337" s="208"/>
    </row>
    <row r="338" ht="12.75" hidden="1" customHeight="1">
      <c r="A338" s="208"/>
      <c r="B338" s="208"/>
      <c r="C338" s="208"/>
      <c r="D338" s="208"/>
      <c r="E338" s="208"/>
      <c r="F338" s="208"/>
      <c r="G338" s="208"/>
      <c r="H338" s="208"/>
      <c r="I338" s="208"/>
      <c r="J338" s="208"/>
      <c r="K338" s="208"/>
      <c r="L338" s="208"/>
      <c r="M338" s="208"/>
      <c r="N338" s="208"/>
      <c r="O338" s="208"/>
      <c r="P338" s="208"/>
      <c r="Q338" s="208"/>
      <c r="R338" s="208"/>
      <c r="S338" s="208"/>
      <c r="T338" s="208"/>
      <c r="U338" s="208"/>
      <c r="V338" s="208"/>
      <c r="W338" s="208"/>
      <c r="X338" s="208"/>
      <c r="Y338" s="208"/>
      <c r="Z338" s="208"/>
      <c r="AA338" s="208"/>
    </row>
    <row r="339" ht="12.75" hidden="1" customHeight="1">
      <c r="A339" s="208"/>
      <c r="B339" s="208"/>
      <c r="C339" s="208"/>
      <c r="D339" s="208"/>
      <c r="E339" s="208"/>
      <c r="F339" s="208"/>
      <c r="G339" s="208"/>
      <c r="H339" s="208"/>
      <c r="I339" s="208"/>
      <c r="J339" s="208"/>
      <c r="K339" s="208"/>
      <c r="L339" s="208"/>
      <c r="M339" s="208"/>
      <c r="N339" s="208"/>
      <c r="O339" s="208"/>
      <c r="P339" s="208"/>
      <c r="Q339" s="208"/>
      <c r="R339" s="208"/>
      <c r="S339" s="208"/>
      <c r="T339" s="208"/>
      <c r="U339" s="208"/>
      <c r="V339" s="208"/>
      <c r="W339" s="208"/>
      <c r="X339" s="208"/>
      <c r="Y339" s="208"/>
      <c r="Z339" s="208"/>
      <c r="AA339" s="208"/>
    </row>
    <row r="340" ht="12.75" hidden="1" customHeight="1">
      <c r="A340" s="208"/>
      <c r="B340" s="208"/>
      <c r="C340" s="208"/>
      <c r="D340" s="208"/>
      <c r="E340" s="208"/>
      <c r="F340" s="208"/>
      <c r="G340" s="208"/>
      <c r="H340" s="208"/>
      <c r="I340" s="208"/>
      <c r="J340" s="208"/>
      <c r="K340" s="208"/>
      <c r="L340" s="208"/>
      <c r="M340" s="208"/>
      <c r="N340" s="208"/>
      <c r="O340" s="208"/>
      <c r="P340" s="208"/>
      <c r="Q340" s="208"/>
      <c r="R340" s="208"/>
      <c r="S340" s="208"/>
      <c r="T340" s="208"/>
      <c r="U340" s="208"/>
      <c r="V340" s="208"/>
      <c r="W340" s="208"/>
      <c r="X340" s="208"/>
      <c r="Y340" s="208"/>
      <c r="Z340" s="208"/>
      <c r="AA340" s="208"/>
    </row>
    <row r="341" ht="12.75" hidden="1" customHeight="1">
      <c r="A341" s="208"/>
      <c r="B341" s="208"/>
      <c r="C341" s="208"/>
      <c r="D341" s="208"/>
      <c r="E341" s="208"/>
      <c r="F341" s="208"/>
      <c r="G341" s="208"/>
      <c r="H341" s="208"/>
      <c r="I341" s="208"/>
      <c r="J341" s="208"/>
      <c r="K341" s="208"/>
      <c r="L341" s="208"/>
      <c r="M341" s="208"/>
      <c r="N341" s="208"/>
      <c r="O341" s="208"/>
      <c r="P341" s="208"/>
      <c r="Q341" s="208"/>
      <c r="R341" s="208"/>
      <c r="S341" s="208"/>
      <c r="T341" s="208"/>
      <c r="U341" s="208"/>
      <c r="V341" s="208"/>
      <c r="W341" s="208"/>
      <c r="X341" s="208"/>
      <c r="Y341" s="208"/>
      <c r="Z341" s="208"/>
      <c r="AA341" s="208"/>
    </row>
    <row r="342" ht="12.75" hidden="1" customHeight="1">
      <c r="A342" s="208"/>
      <c r="B342" s="208"/>
      <c r="C342" s="208"/>
      <c r="D342" s="208"/>
      <c r="E342" s="208"/>
      <c r="F342" s="208"/>
      <c r="G342" s="208"/>
      <c r="H342" s="208"/>
      <c r="I342" s="208"/>
      <c r="J342" s="208"/>
      <c r="K342" s="208"/>
      <c r="L342" s="208"/>
      <c r="M342" s="208"/>
      <c r="N342" s="208"/>
      <c r="O342" s="208"/>
      <c r="P342" s="208"/>
      <c r="Q342" s="208"/>
      <c r="R342" s="208"/>
      <c r="S342" s="208"/>
      <c r="T342" s="208"/>
      <c r="U342" s="208"/>
      <c r="V342" s="208"/>
      <c r="W342" s="208"/>
      <c r="X342" s="208"/>
      <c r="Y342" s="208"/>
      <c r="Z342" s="208"/>
      <c r="AA342" s="208"/>
    </row>
    <row r="343" ht="12.75" hidden="1" customHeight="1">
      <c r="A343" s="208"/>
      <c r="B343" s="208"/>
      <c r="C343" s="208"/>
      <c r="D343" s="208"/>
      <c r="E343" s="208"/>
      <c r="F343" s="208"/>
      <c r="G343" s="208"/>
      <c r="H343" s="208"/>
      <c r="I343" s="208"/>
      <c r="J343" s="208"/>
      <c r="K343" s="208"/>
      <c r="L343" s="208"/>
      <c r="M343" s="208"/>
      <c r="N343" s="208"/>
      <c r="O343" s="208"/>
      <c r="P343" s="208"/>
      <c r="Q343" s="208"/>
      <c r="R343" s="208"/>
      <c r="S343" s="208"/>
      <c r="T343" s="208"/>
      <c r="U343" s="208"/>
      <c r="V343" s="208"/>
      <c r="W343" s="208"/>
      <c r="X343" s="208"/>
      <c r="Y343" s="208"/>
      <c r="Z343" s="208"/>
      <c r="AA343" s="208"/>
    </row>
    <row r="344" ht="12.75" hidden="1" customHeight="1">
      <c r="A344" s="208"/>
      <c r="B344" s="208"/>
      <c r="C344" s="208"/>
      <c r="D344" s="208"/>
      <c r="E344" s="208"/>
      <c r="F344" s="208"/>
      <c r="G344" s="208"/>
      <c r="H344" s="208"/>
      <c r="I344" s="208"/>
      <c r="J344" s="208"/>
      <c r="K344" s="208"/>
      <c r="L344" s="208"/>
      <c r="M344" s="208"/>
      <c r="N344" s="208"/>
      <c r="O344" s="208"/>
      <c r="P344" s="208"/>
      <c r="Q344" s="208"/>
      <c r="R344" s="208"/>
      <c r="S344" s="208"/>
      <c r="T344" s="208"/>
      <c r="U344" s="208"/>
      <c r="V344" s="208"/>
      <c r="W344" s="208"/>
      <c r="X344" s="208"/>
      <c r="Y344" s="208"/>
      <c r="Z344" s="208"/>
      <c r="AA344" s="208"/>
    </row>
    <row r="345" ht="12.75" hidden="1" customHeight="1">
      <c r="A345" s="208"/>
      <c r="B345" s="208"/>
      <c r="C345" s="208"/>
      <c r="D345" s="208"/>
      <c r="E345" s="208"/>
      <c r="F345" s="208"/>
      <c r="G345" s="208"/>
      <c r="H345" s="208"/>
      <c r="I345" s="208"/>
      <c r="J345" s="208"/>
      <c r="K345" s="208"/>
      <c r="L345" s="208"/>
      <c r="M345" s="208"/>
      <c r="N345" s="208"/>
      <c r="O345" s="208"/>
      <c r="P345" s="208"/>
      <c r="Q345" s="208"/>
      <c r="R345" s="208"/>
      <c r="S345" s="208"/>
      <c r="T345" s="208"/>
      <c r="U345" s="208"/>
      <c r="V345" s="208"/>
      <c r="W345" s="208"/>
      <c r="X345" s="208"/>
      <c r="Y345" s="208"/>
      <c r="Z345" s="208"/>
      <c r="AA345" s="208"/>
    </row>
    <row r="346" ht="12.75" hidden="1" customHeight="1">
      <c r="A346" s="208"/>
      <c r="B346" s="208"/>
      <c r="C346" s="208"/>
      <c r="D346" s="208"/>
      <c r="E346" s="208"/>
      <c r="F346" s="208"/>
      <c r="G346" s="208"/>
      <c r="H346" s="208"/>
      <c r="I346" s="208"/>
      <c r="J346" s="208"/>
      <c r="K346" s="208"/>
      <c r="L346" s="208"/>
      <c r="M346" s="208"/>
      <c r="N346" s="208"/>
      <c r="O346" s="208"/>
      <c r="P346" s="208"/>
      <c r="Q346" s="208"/>
      <c r="R346" s="208"/>
      <c r="S346" s="208"/>
      <c r="T346" s="208"/>
      <c r="U346" s="208"/>
      <c r="V346" s="208"/>
      <c r="W346" s="208"/>
      <c r="X346" s="208"/>
      <c r="Y346" s="208"/>
      <c r="Z346" s="208"/>
      <c r="AA346" s="208"/>
    </row>
    <row r="347" ht="12.75" hidden="1" customHeight="1">
      <c r="A347" s="208"/>
      <c r="B347" s="208"/>
      <c r="C347" s="208"/>
      <c r="D347" s="208"/>
      <c r="E347" s="208"/>
      <c r="F347" s="208"/>
      <c r="G347" s="208"/>
      <c r="H347" s="208"/>
      <c r="I347" s="208"/>
      <c r="J347" s="208"/>
      <c r="K347" s="208"/>
      <c r="L347" s="208"/>
      <c r="M347" s="208"/>
      <c r="N347" s="208"/>
      <c r="O347" s="208"/>
      <c r="P347" s="208"/>
      <c r="Q347" s="208"/>
      <c r="R347" s="208"/>
      <c r="S347" s="208"/>
      <c r="T347" s="208"/>
      <c r="U347" s="208"/>
      <c r="V347" s="208"/>
      <c r="W347" s="208"/>
      <c r="X347" s="208"/>
      <c r="Y347" s="208"/>
      <c r="Z347" s="208"/>
      <c r="AA347" s="208"/>
    </row>
    <row r="348" ht="12.75" hidden="1" customHeight="1">
      <c r="A348" s="208"/>
      <c r="B348" s="208"/>
      <c r="C348" s="208"/>
      <c r="D348" s="208"/>
      <c r="E348" s="208"/>
      <c r="F348" s="208"/>
      <c r="G348" s="208"/>
      <c r="H348" s="208"/>
      <c r="I348" s="208"/>
      <c r="J348" s="208"/>
      <c r="K348" s="208"/>
      <c r="L348" s="208"/>
      <c r="M348" s="208"/>
      <c r="N348" s="208"/>
      <c r="O348" s="208"/>
      <c r="P348" s="208"/>
      <c r="Q348" s="208"/>
      <c r="R348" s="208"/>
      <c r="S348" s="208"/>
      <c r="T348" s="208"/>
      <c r="U348" s="208"/>
      <c r="V348" s="208"/>
      <c r="W348" s="208"/>
      <c r="X348" s="208"/>
      <c r="Y348" s="208"/>
      <c r="Z348" s="208"/>
      <c r="AA348" s="208"/>
    </row>
    <row r="349" ht="12.75" hidden="1" customHeight="1">
      <c r="A349" s="208"/>
      <c r="B349" s="208"/>
      <c r="C349" s="208"/>
      <c r="D349" s="208"/>
      <c r="E349" s="208"/>
      <c r="F349" s="208"/>
      <c r="G349" s="208"/>
      <c r="H349" s="208"/>
      <c r="I349" s="208"/>
      <c r="J349" s="208"/>
      <c r="K349" s="208"/>
      <c r="L349" s="208"/>
      <c r="M349" s="208"/>
      <c r="N349" s="208"/>
      <c r="O349" s="208"/>
      <c r="P349" s="208"/>
      <c r="Q349" s="208"/>
      <c r="R349" s="208"/>
      <c r="S349" s="208"/>
      <c r="T349" s="208"/>
      <c r="U349" s="208"/>
      <c r="V349" s="208"/>
      <c r="W349" s="208"/>
      <c r="X349" s="208"/>
      <c r="Y349" s="208"/>
      <c r="Z349" s="208"/>
      <c r="AA349" s="208"/>
    </row>
    <row r="350" ht="12.75" hidden="1" customHeight="1">
      <c r="A350" s="208"/>
      <c r="B350" s="208"/>
      <c r="C350" s="208"/>
      <c r="D350" s="208"/>
      <c r="E350" s="208"/>
      <c r="F350" s="208"/>
      <c r="G350" s="208"/>
      <c r="H350" s="208"/>
      <c r="I350" s="208"/>
      <c r="J350" s="208"/>
      <c r="K350" s="208"/>
      <c r="L350" s="208"/>
      <c r="M350" s="208"/>
      <c r="N350" s="208"/>
      <c r="O350" s="208"/>
      <c r="P350" s="208"/>
      <c r="Q350" s="208"/>
      <c r="R350" s="208"/>
      <c r="S350" s="208"/>
      <c r="T350" s="208"/>
      <c r="U350" s="208"/>
      <c r="V350" s="208"/>
      <c r="W350" s="208"/>
      <c r="X350" s="208"/>
      <c r="Y350" s="208"/>
      <c r="Z350" s="208"/>
      <c r="AA350" s="208"/>
    </row>
    <row r="351" ht="12.75" hidden="1" customHeight="1">
      <c r="A351" s="208"/>
      <c r="B351" s="208"/>
      <c r="C351" s="208"/>
      <c r="D351" s="208"/>
      <c r="E351" s="208"/>
      <c r="F351" s="208"/>
      <c r="G351" s="208"/>
      <c r="H351" s="208"/>
      <c r="I351" s="208"/>
      <c r="J351" s="208"/>
      <c r="K351" s="208"/>
      <c r="L351" s="208"/>
      <c r="M351" s="208"/>
      <c r="N351" s="208"/>
      <c r="O351" s="208"/>
      <c r="P351" s="208"/>
      <c r="Q351" s="208"/>
      <c r="R351" s="208"/>
      <c r="S351" s="208"/>
      <c r="T351" s="208"/>
      <c r="U351" s="208"/>
      <c r="V351" s="208"/>
      <c r="W351" s="208"/>
      <c r="X351" s="208"/>
      <c r="Y351" s="208"/>
      <c r="Z351" s="208"/>
      <c r="AA351" s="208"/>
    </row>
    <row r="352" ht="12.75" hidden="1" customHeight="1">
      <c r="A352" s="208"/>
      <c r="B352" s="208"/>
      <c r="C352" s="208"/>
      <c r="D352" s="208"/>
      <c r="E352" s="208"/>
      <c r="F352" s="208"/>
      <c r="G352" s="208"/>
      <c r="H352" s="208"/>
      <c r="I352" s="208"/>
      <c r="J352" s="208"/>
      <c r="K352" s="208"/>
      <c r="L352" s="208"/>
      <c r="M352" s="208"/>
      <c r="N352" s="208"/>
      <c r="O352" s="208"/>
      <c r="P352" s="208"/>
      <c r="Q352" s="208"/>
      <c r="R352" s="208"/>
      <c r="S352" s="208"/>
      <c r="T352" s="208"/>
      <c r="U352" s="208"/>
      <c r="V352" s="208"/>
      <c r="W352" s="208"/>
      <c r="X352" s="208"/>
      <c r="Y352" s="208"/>
      <c r="Z352" s="208"/>
      <c r="AA352" s="208"/>
    </row>
    <row r="353" ht="12.75" hidden="1" customHeight="1">
      <c r="A353" s="208"/>
      <c r="B353" s="208"/>
      <c r="C353" s="208"/>
      <c r="D353" s="208"/>
      <c r="E353" s="208"/>
      <c r="F353" s="208"/>
      <c r="G353" s="208"/>
      <c r="H353" s="208"/>
      <c r="I353" s="208"/>
      <c r="J353" s="208"/>
      <c r="K353" s="208"/>
      <c r="L353" s="208"/>
      <c r="M353" s="208"/>
      <c r="N353" s="208"/>
      <c r="O353" s="208"/>
      <c r="P353" s="208"/>
      <c r="Q353" s="208"/>
      <c r="R353" s="208"/>
      <c r="S353" s="208"/>
      <c r="T353" s="208"/>
      <c r="U353" s="208"/>
      <c r="V353" s="208"/>
      <c r="W353" s="208"/>
      <c r="X353" s="208"/>
      <c r="Y353" s="208"/>
      <c r="Z353" s="208"/>
      <c r="AA353" s="208"/>
    </row>
    <row r="354" ht="12.75" hidden="1" customHeight="1">
      <c r="A354" s="208"/>
      <c r="B354" s="208"/>
      <c r="C354" s="208"/>
      <c r="D354" s="208"/>
      <c r="E354" s="208"/>
      <c r="F354" s="208"/>
      <c r="G354" s="208"/>
      <c r="H354" s="208"/>
      <c r="I354" s="208"/>
      <c r="J354" s="208"/>
      <c r="K354" s="208"/>
      <c r="L354" s="208"/>
      <c r="M354" s="208"/>
      <c r="N354" s="208"/>
      <c r="O354" s="208"/>
      <c r="P354" s="208"/>
      <c r="Q354" s="208"/>
      <c r="R354" s="208"/>
      <c r="S354" s="208"/>
      <c r="T354" s="208"/>
      <c r="U354" s="208"/>
      <c r="V354" s="208"/>
      <c r="W354" s="208"/>
      <c r="X354" s="208"/>
      <c r="Y354" s="208"/>
      <c r="Z354" s="208"/>
      <c r="AA354" s="208"/>
    </row>
    <row r="355" ht="12.75" hidden="1" customHeight="1">
      <c r="A355" s="208"/>
      <c r="B355" s="208"/>
      <c r="C355" s="208"/>
      <c r="D355" s="208"/>
      <c r="E355" s="208"/>
      <c r="F355" s="208"/>
      <c r="G355" s="208"/>
      <c r="H355" s="208"/>
      <c r="I355" s="208"/>
      <c r="J355" s="208"/>
      <c r="K355" s="208"/>
      <c r="L355" s="208"/>
      <c r="M355" s="208"/>
      <c r="N355" s="208"/>
      <c r="O355" s="208"/>
      <c r="P355" s="208"/>
      <c r="Q355" s="208"/>
      <c r="R355" s="208"/>
      <c r="S355" s="208"/>
      <c r="T355" s="208"/>
      <c r="U355" s="208"/>
      <c r="V355" s="208"/>
      <c r="W355" s="208"/>
      <c r="X355" s="208"/>
      <c r="Y355" s="208"/>
      <c r="Z355" s="208"/>
      <c r="AA355" s="208"/>
    </row>
    <row r="356" ht="12.75" hidden="1" customHeight="1">
      <c r="A356" s="208"/>
      <c r="B356" s="208"/>
      <c r="C356" s="208"/>
      <c r="D356" s="208"/>
      <c r="E356" s="208"/>
      <c r="F356" s="208"/>
      <c r="G356" s="208"/>
      <c r="H356" s="208"/>
      <c r="I356" s="208"/>
      <c r="J356" s="208"/>
      <c r="K356" s="208"/>
      <c r="L356" s="208"/>
      <c r="M356" s="208"/>
      <c r="N356" s="208"/>
      <c r="O356" s="208"/>
      <c r="P356" s="208"/>
      <c r="Q356" s="208"/>
      <c r="R356" s="208"/>
      <c r="S356" s="208"/>
      <c r="T356" s="208"/>
      <c r="U356" s="208"/>
      <c r="V356" s="208"/>
      <c r="W356" s="208"/>
      <c r="X356" s="208"/>
      <c r="Y356" s="208"/>
      <c r="Z356" s="208"/>
      <c r="AA356" s="208"/>
    </row>
    <row r="357" ht="12.75" hidden="1" customHeight="1">
      <c r="A357" s="208"/>
      <c r="B357" s="208"/>
      <c r="C357" s="208"/>
      <c r="D357" s="208"/>
      <c r="E357" s="208"/>
      <c r="F357" s="208"/>
      <c r="G357" s="208"/>
      <c r="H357" s="208"/>
      <c r="I357" s="208"/>
      <c r="J357" s="208"/>
      <c r="K357" s="208"/>
      <c r="L357" s="208"/>
      <c r="M357" s="208"/>
      <c r="N357" s="208"/>
      <c r="O357" s="208"/>
      <c r="P357" s="208"/>
      <c r="Q357" s="208"/>
      <c r="R357" s="208"/>
      <c r="S357" s="208"/>
      <c r="T357" s="208"/>
      <c r="U357" s="208"/>
      <c r="V357" s="208"/>
      <c r="W357" s="208"/>
      <c r="X357" s="208"/>
      <c r="Y357" s="208"/>
      <c r="Z357" s="208"/>
      <c r="AA357" s="208"/>
    </row>
    <row r="358" ht="12.75" hidden="1" customHeight="1">
      <c r="A358" s="208"/>
      <c r="B358" s="208"/>
      <c r="C358" s="208"/>
      <c r="D358" s="208"/>
      <c r="E358" s="208"/>
      <c r="F358" s="208"/>
      <c r="G358" s="208"/>
      <c r="H358" s="208"/>
      <c r="I358" s="208"/>
      <c r="J358" s="208"/>
      <c r="K358" s="208"/>
      <c r="L358" s="208"/>
      <c r="M358" s="208"/>
      <c r="N358" s="208"/>
      <c r="O358" s="208"/>
      <c r="P358" s="208"/>
      <c r="Q358" s="208"/>
      <c r="R358" s="208"/>
      <c r="S358" s="208"/>
      <c r="T358" s="208"/>
      <c r="U358" s="208"/>
      <c r="V358" s="208"/>
      <c r="W358" s="208"/>
      <c r="X358" s="208"/>
      <c r="Y358" s="208"/>
      <c r="Z358" s="208"/>
      <c r="AA358" s="208"/>
    </row>
    <row r="359" ht="12.75" hidden="1" customHeight="1">
      <c r="A359" s="208"/>
      <c r="B359" s="208"/>
      <c r="C359" s="208"/>
      <c r="D359" s="208"/>
      <c r="E359" s="208"/>
      <c r="F359" s="208"/>
      <c r="G359" s="208"/>
      <c r="H359" s="208"/>
      <c r="I359" s="208"/>
      <c r="J359" s="208"/>
      <c r="K359" s="208"/>
      <c r="L359" s="208"/>
      <c r="M359" s="208"/>
      <c r="N359" s="208"/>
      <c r="O359" s="208"/>
      <c r="P359" s="208"/>
      <c r="Q359" s="208"/>
      <c r="R359" s="208"/>
      <c r="S359" s="208"/>
      <c r="T359" s="208"/>
      <c r="U359" s="208"/>
      <c r="V359" s="208"/>
      <c r="W359" s="208"/>
      <c r="X359" s="208"/>
      <c r="Y359" s="208"/>
      <c r="Z359" s="208"/>
      <c r="AA359" s="208"/>
    </row>
    <row r="360" ht="12.75" hidden="1" customHeight="1">
      <c r="A360" s="208"/>
      <c r="B360" s="208"/>
      <c r="C360" s="208"/>
      <c r="D360" s="208"/>
      <c r="E360" s="208"/>
      <c r="F360" s="208"/>
      <c r="G360" s="208"/>
      <c r="H360" s="208"/>
      <c r="I360" s="208"/>
      <c r="J360" s="208"/>
      <c r="K360" s="208"/>
      <c r="L360" s="208"/>
      <c r="M360" s="208"/>
      <c r="N360" s="208"/>
      <c r="O360" s="208"/>
      <c r="P360" s="208"/>
      <c r="Q360" s="208"/>
      <c r="R360" s="208"/>
      <c r="S360" s="208"/>
      <c r="T360" s="208"/>
      <c r="U360" s="208"/>
      <c r="V360" s="208"/>
      <c r="W360" s="208"/>
      <c r="X360" s="208"/>
      <c r="Y360" s="208"/>
      <c r="Z360" s="208"/>
      <c r="AA360" s="208"/>
    </row>
    <row r="361" ht="12.75" hidden="1" customHeight="1">
      <c r="A361" s="208"/>
      <c r="B361" s="208"/>
      <c r="C361" s="208"/>
      <c r="D361" s="208"/>
      <c r="E361" s="208"/>
      <c r="F361" s="208"/>
      <c r="G361" s="208"/>
      <c r="H361" s="208"/>
      <c r="I361" s="208"/>
      <c r="J361" s="208"/>
      <c r="K361" s="208"/>
      <c r="L361" s="208"/>
      <c r="M361" s="208"/>
      <c r="N361" s="208"/>
      <c r="O361" s="208"/>
      <c r="P361" s="208"/>
      <c r="Q361" s="208"/>
      <c r="R361" s="208"/>
      <c r="S361" s="208"/>
      <c r="T361" s="208"/>
      <c r="U361" s="208"/>
      <c r="V361" s="208"/>
      <c r="W361" s="208"/>
      <c r="X361" s="208"/>
      <c r="Y361" s="208"/>
      <c r="Z361" s="208"/>
      <c r="AA361" s="208"/>
    </row>
    <row r="362" ht="12.75" hidden="1" customHeight="1">
      <c r="A362" s="208"/>
      <c r="B362" s="208"/>
      <c r="C362" s="208"/>
      <c r="D362" s="208"/>
      <c r="E362" s="208"/>
      <c r="F362" s="208"/>
      <c r="G362" s="208"/>
      <c r="H362" s="208"/>
      <c r="I362" s="208"/>
      <c r="J362" s="208"/>
      <c r="K362" s="208"/>
      <c r="L362" s="208"/>
      <c r="M362" s="208"/>
      <c r="N362" s="208"/>
      <c r="O362" s="208"/>
      <c r="P362" s="208"/>
      <c r="Q362" s="208"/>
      <c r="R362" s="208"/>
      <c r="S362" s="208"/>
      <c r="T362" s="208"/>
      <c r="U362" s="208"/>
      <c r="V362" s="208"/>
      <c r="W362" s="208"/>
      <c r="X362" s="208"/>
      <c r="Y362" s="208"/>
      <c r="Z362" s="208"/>
      <c r="AA362" s="208"/>
    </row>
    <row r="363" ht="12.75" hidden="1" customHeight="1">
      <c r="A363" s="208"/>
      <c r="B363" s="208"/>
      <c r="C363" s="208"/>
      <c r="D363" s="208"/>
      <c r="E363" s="208"/>
      <c r="F363" s="208"/>
      <c r="G363" s="208"/>
      <c r="H363" s="208"/>
      <c r="I363" s="208"/>
      <c r="J363" s="208"/>
      <c r="K363" s="208"/>
      <c r="L363" s="208"/>
      <c r="M363" s="208"/>
      <c r="N363" s="208"/>
      <c r="O363" s="208"/>
      <c r="P363" s="208"/>
      <c r="Q363" s="208"/>
      <c r="R363" s="208"/>
      <c r="S363" s="208"/>
      <c r="T363" s="208"/>
      <c r="U363" s="208"/>
      <c r="V363" s="208"/>
      <c r="W363" s="208"/>
      <c r="X363" s="208"/>
      <c r="Y363" s="208"/>
      <c r="Z363" s="208"/>
      <c r="AA363" s="208"/>
    </row>
    <row r="364" ht="12.75" hidden="1" customHeight="1">
      <c r="A364" s="208"/>
      <c r="B364" s="208"/>
      <c r="C364" s="208"/>
      <c r="D364" s="208"/>
      <c r="E364" s="208"/>
      <c r="F364" s="208"/>
      <c r="G364" s="208"/>
      <c r="H364" s="208"/>
      <c r="I364" s="208"/>
      <c r="J364" s="208"/>
      <c r="K364" s="208"/>
      <c r="L364" s="208"/>
      <c r="M364" s="208"/>
      <c r="N364" s="208"/>
      <c r="O364" s="208"/>
      <c r="P364" s="208"/>
      <c r="Q364" s="208"/>
      <c r="R364" s="208"/>
      <c r="S364" s="208"/>
      <c r="T364" s="208"/>
      <c r="U364" s="208"/>
      <c r="V364" s="208"/>
      <c r="W364" s="208"/>
      <c r="X364" s="208"/>
      <c r="Y364" s="208"/>
      <c r="Z364" s="208"/>
      <c r="AA364" s="208"/>
    </row>
    <row r="365" ht="12.75" hidden="1" customHeight="1">
      <c r="A365" s="208"/>
      <c r="B365" s="208"/>
      <c r="C365" s="208"/>
      <c r="D365" s="208"/>
      <c r="E365" s="208"/>
      <c r="F365" s="208"/>
      <c r="G365" s="208"/>
      <c r="H365" s="208"/>
      <c r="I365" s="208"/>
      <c r="J365" s="208"/>
      <c r="K365" s="208"/>
      <c r="L365" s="208"/>
      <c r="M365" s="208"/>
      <c r="N365" s="208"/>
      <c r="O365" s="208"/>
      <c r="P365" s="208"/>
      <c r="Q365" s="208"/>
      <c r="R365" s="208"/>
      <c r="S365" s="208"/>
      <c r="T365" s="208"/>
      <c r="U365" s="208"/>
      <c r="V365" s="208"/>
      <c r="W365" s="208"/>
      <c r="X365" s="208"/>
      <c r="Y365" s="208"/>
      <c r="Z365" s="208"/>
      <c r="AA365" s="208"/>
    </row>
    <row r="366" ht="12.75" hidden="1" customHeight="1">
      <c r="A366" s="208"/>
      <c r="B366" s="208"/>
      <c r="C366" s="208"/>
      <c r="D366" s="208"/>
      <c r="E366" s="208"/>
      <c r="F366" s="208"/>
      <c r="G366" s="208"/>
      <c r="H366" s="208"/>
      <c r="I366" s="208"/>
      <c r="J366" s="208"/>
      <c r="K366" s="208"/>
      <c r="L366" s="208"/>
      <c r="M366" s="208"/>
      <c r="N366" s="208"/>
      <c r="O366" s="208"/>
      <c r="P366" s="208"/>
      <c r="Q366" s="208"/>
      <c r="R366" s="208"/>
      <c r="S366" s="208"/>
      <c r="T366" s="208"/>
      <c r="U366" s="208"/>
      <c r="V366" s="208"/>
      <c r="W366" s="208"/>
      <c r="X366" s="208"/>
      <c r="Y366" s="208"/>
      <c r="Z366" s="208"/>
      <c r="AA366" s="208"/>
    </row>
    <row r="367" ht="12.75" hidden="1" customHeight="1">
      <c r="A367" s="208"/>
      <c r="B367" s="208"/>
      <c r="C367" s="208"/>
      <c r="D367" s="208"/>
      <c r="E367" s="208"/>
      <c r="F367" s="208"/>
      <c r="G367" s="208"/>
      <c r="H367" s="208"/>
      <c r="I367" s="208"/>
      <c r="J367" s="208"/>
      <c r="K367" s="208"/>
      <c r="L367" s="208"/>
      <c r="M367" s="208"/>
      <c r="N367" s="208"/>
      <c r="O367" s="208"/>
      <c r="P367" s="208"/>
      <c r="Q367" s="208"/>
      <c r="R367" s="208"/>
      <c r="S367" s="208"/>
      <c r="T367" s="208"/>
      <c r="U367" s="208"/>
      <c r="V367" s="208"/>
      <c r="W367" s="208"/>
      <c r="X367" s="208"/>
      <c r="Y367" s="208"/>
      <c r="Z367" s="208"/>
      <c r="AA367" s="208"/>
    </row>
    <row r="368" ht="12.75" hidden="1" customHeight="1">
      <c r="A368" s="208"/>
      <c r="B368" s="208"/>
      <c r="C368" s="208"/>
      <c r="D368" s="208"/>
      <c r="E368" s="208"/>
      <c r="F368" s="208"/>
      <c r="G368" s="208"/>
      <c r="H368" s="208"/>
      <c r="I368" s="208"/>
      <c r="J368" s="208"/>
      <c r="K368" s="208"/>
      <c r="L368" s="208"/>
      <c r="M368" s="208"/>
      <c r="N368" s="208"/>
      <c r="O368" s="208"/>
      <c r="P368" s="208"/>
      <c r="Q368" s="208"/>
      <c r="R368" s="208"/>
      <c r="S368" s="208"/>
      <c r="T368" s="208"/>
      <c r="U368" s="208"/>
      <c r="V368" s="208"/>
      <c r="W368" s="208"/>
      <c r="X368" s="208"/>
      <c r="Y368" s="208"/>
      <c r="Z368" s="208"/>
      <c r="AA368" s="208"/>
    </row>
    <row r="369" ht="12.75" hidden="1" customHeight="1">
      <c r="A369" s="208"/>
      <c r="B369" s="208"/>
      <c r="C369" s="208"/>
      <c r="D369" s="208"/>
      <c r="E369" s="208"/>
      <c r="F369" s="208"/>
      <c r="G369" s="208"/>
      <c r="H369" s="208"/>
      <c r="I369" s="208"/>
      <c r="J369" s="208"/>
      <c r="K369" s="208"/>
      <c r="L369" s="208"/>
      <c r="M369" s="208"/>
      <c r="N369" s="208"/>
      <c r="O369" s="208"/>
      <c r="P369" s="208"/>
      <c r="Q369" s="208"/>
      <c r="R369" s="208"/>
      <c r="S369" s="208"/>
      <c r="T369" s="208"/>
      <c r="U369" s="208"/>
      <c r="V369" s="208"/>
      <c r="W369" s="208"/>
      <c r="X369" s="208"/>
      <c r="Y369" s="208"/>
      <c r="Z369" s="208"/>
      <c r="AA369" s="208"/>
    </row>
    <row r="370" ht="12.75" hidden="1" customHeight="1">
      <c r="A370" s="208"/>
      <c r="B370" s="208"/>
      <c r="C370" s="208"/>
      <c r="D370" s="208"/>
      <c r="E370" s="208"/>
      <c r="F370" s="208"/>
      <c r="G370" s="208"/>
      <c r="H370" s="208"/>
      <c r="I370" s="208"/>
      <c r="J370" s="208"/>
      <c r="K370" s="208"/>
      <c r="L370" s="208"/>
      <c r="M370" s="208"/>
      <c r="N370" s="208"/>
      <c r="O370" s="208"/>
      <c r="P370" s="208"/>
      <c r="Q370" s="208"/>
      <c r="R370" s="208"/>
      <c r="S370" s="208"/>
      <c r="T370" s="208"/>
      <c r="U370" s="208"/>
      <c r="V370" s="208"/>
      <c r="W370" s="208"/>
      <c r="X370" s="208"/>
      <c r="Y370" s="208"/>
      <c r="Z370" s="208"/>
      <c r="AA370" s="208"/>
    </row>
    <row r="371" ht="12.75" hidden="1" customHeight="1">
      <c r="A371" s="208"/>
      <c r="B371" s="208"/>
      <c r="C371" s="208"/>
      <c r="D371" s="208"/>
      <c r="E371" s="208"/>
      <c r="F371" s="208"/>
      <c r="G371" s="208"/>
      <c r="H371" s="208"/>
      <c r="I371" s="208"/>
      <c r="J371" s="208"/>
      <c r="K371" s="208"/>
      <c r="L371" s="208"/>
      <c r="M371" s="208"/>
      <c r="N371" s="208"/>
      <c r="O371" s="208"/>
      <c r="P371" s="208"/>
      <c r="Q371" s="208"/>
      <c r="R371" s="208"/>
      <c r="S371" s="208"/>
      <c r="T371" s="208"/>
      <c r="U371" s="208"/>
      <c r="V371" s="208"/>
      <c r="W371" s="208"/>
      <c r="X371" s="208"/>
      <c r="Y371" s="208"/>
      <c r="Z371" s="208"/>
      <c r="AA371" s="208"/>
    </row>
    <row r="372" ht="12.75" hidden="1" customHeight="1">
      <c r="A372" s="208"/>
      <c r="B372" s="208"/>
      <c r="C372" s="208"/>
      <c r="D372" s="208"/>
      <c r="E372" s="208"/>
      <c r="F372" s="208"/>
      <c r="G372" s="208"/>
      <c r="H372" s="208"/>
      <c r="I372" s="208"/>
      <c r="J372" s="208"/>
      <c r="K372" s="208"/>
      <c r="L372" s="208"/>
      <c r="M372" s="208"/>
      <c r="N372" s="208"/>
      <c r="O372" s="208"/>
      <c r="P372" s="208"/>
      <c r="Q372" s="208"/>
      <c r="R372" s="208"/>
      <c r="S372" s="208"/>
      <c r="T372" s="208"/>
      <c r="U372" s="208"/>
      <c r="V372" s="208"/>
      <c r="W372" s="208"/>
      <c r="X372" s="208"/>
      <c r="Y372" s="208"/>
      <c r="Z372" s="208"/>
      <c r="AA372" s="208"/>
    </row>
    <row r="373" ht="12.75" hidden="1" customHeight="1">
      <c r="A373" s="208"/>
      <c r="B373" s="208"/>
      <c r="C373" s="208"/>
      <c r="D373" s="208"/>
      <c r="E373" s="208"/>
      <c r="F373" s="208"/>
      <c r="G373" s="208"/>
      <c r="H373" s="208"/>
      <c r="I373" s="208"/>
      <c r="J373" s="208"/>
      <c r="K373" s="208"/>
      <c r="L373" s="208"/>
      <c r="M373" s="208"/>
      <c r="N373" s="208"/>
      <c r="O373" s="208"/>
      <c r="P373" s="208"/>
      <c r="Q373" s="208"/>
      <c r="R373" s="208"/>
      <c r="S373" s="208"/>
      <c r="T373" s="208"/>
      <c r="U373" s="208"/>
      <c r="V373" s="208"/>
      <c r="W373" s="208"/>
      <c r="X373" s="208"/>
      <c r="Y373" s="208"/>
      <c r="Z373" s="208"/>
      <c r="AA373" s="208"/>
    </row>
    <row r="374" ht="12.75" hidden="1" customHeight="1">
      <c r="A374" s="208"/>
      <c r="B374" s="208"/>
      <c r="C374" s="208"/>
      <c r="D374" s="208"/>
      <c r="E374" s="208"/>
      <c r="F374" s="208"/>
      <c r="G374" s="208"/>
      <c r="H374" s="208"/>
      <c r="I374" s="208"/>
      <c r="J374" s="208"/>
      <c r="K374" s="208"/>
      <c r="L374" s="208"/>
      <c r="M374" s="208"/>
      <c r="N374" s="208"/>
      <c r="O374" s="208"/>
      <c r="P374" s="208"/>
      <c r="Q374" s="208"/>
      <c r="R374" s="208"/>
      <c r="S374" s="208"/>
      <c r="T374" s="208"/>
      <c r="U374" s="208"/>
      <c r="V374" s="208"/>
      <c r="W374" s="208"/>
      <c r="X374" s="208"/>
      <c r="Y374" s="208"/>
      <c r="Z374" s="208"/>
      <c r="AA374" s="208"/>
    </row>
    <row r="375" ht="12.75" hidden="1" customHeight="1">
      <c r="A375" s="208"/>
      <c r="B375" s="208"/>
      <c r="C375" s="208"/>
      <c r="D375" s="208"/>
      <c r="E375" s="208"/>
      <c r="F375" s="208"/>
      <c r="G375" s="208"/>
      <c r="H375" s="208"/>
      <c r="I375" s="208"/>
      <c r="J375" s="208"/>
      <c r="K375" s="208"/>
      <c r="L375" s="208"/>
      <c r="M375" s="208"/>
      <c r="N375" s="208"/>
      <c r="O375" s="208"/>
      <c r="P375" s="208"/>
      <c r="Q375" s="208"/>
      <c r="R375" s="208"/>
      <c r="S375" s="208"/>
      <c r="T375" s="208"/>
      <c r="U375" s="208"/>
      <c r="V375" s="208"/>
      <c r="W375" s="208"/>
      <c r="X375" s="208"/>
      <c r="Y375" s="208"/>
      <c r="Z375" s="208"/>
      <c r="AA375" s="208"/>
    </row>
    <row r="376" ht="12.75" hidden="1" customHeight="1">
      <c r="A376" s="208"/>
      <c r="B376" s="208"/>
      <c r="C376" s="208"/>
      <c r="D376" s="208"/>
      <c r="E376" s="208"/>
      <c r="F376" s="208"/>
      <c r="G376" s="208"/>
      <c r="H376" s="208"/>
      <c r="I376" s="208"/>
      <c r="J376" s="208"/>
      <c r="K376" s="208"/>
      <c r="L376" s="208"/>
      <c r="M376" s="208"/>
      <c r="N376" s="208"/>
      <c r="O376" s="208"/>
      <c r="P376" s="208"/>
      <c r="Q376" s="208"/>
      <c r="R376" s="208"/>
      <c r="S376" s="208"/>
      <c r="T376" s="208"/>
      <c r="U376" s="208"/>
      <c r="V376" s="208"/>
      <c r="W376" s="208"/>
      <c r="X376" s="208"/>
      <c r="Y376" s="208"/>
      <c r="Z376" s="208"/>
      <c r="AA376" s="208"/>
    </row>
    <row r="377" ht="12.75" hidden="1" customHeight="1">
      <c r="A377" s="208"/>
      <c r="B377" s="208"/>
      <c r="C377" s="208"/>
      <c r="D377" s="208"/>
      <c r="E377" s="208"/>
      <c r="F377" s="208"/>
      <c r="G377" s="208"/>
      <c r="H377" s="208"/>
      <c r="I377" s="208"/>
      <c r="J377" s="208"/>
      <c r="K377" s="208"/>
      <c r="L377" s="208"/>
      <c r="M377" s="208"/>
      <c r="N377" s="208"/>
      <c r="O377" s="208"/>
      <c r="P377" s="208"/>
      <c r="Q377" s="208"/>
      <c r="R377" s="208"/>
      <c r="S377" s="208"/>
      <c r="T377" s="208"/>
      <c r="U377" s="208"/>
      <c r="V377" s="208"/>
      <c r="W377" s="208"/>
      <c r="X377" s="208"/>
      <c r="Y377" s="208"/>
      <c r="Z377" s="208"/>
      <c r="AA377" s="208"/>
    </row>
    <row r="378" ht="12.75" hidden="1" customHeight="1">
      <c r="A378" s="208"/>
      <c r="B378" s="208"/>
      <c r="C378" s="208"/>
      <c r="D378" s="208"/>
      <c r="E378" s="208"/>
      <c r="F378" s="208"/>
      <c r="G378" s="208"/>
      <c r="H378" s="208"/>
      <c r="I378" s="208"/>
      <c r="J378" s="208"/>
      <c r="K378" s="208"/>
      <c r="L378" s="208"/>
      <c r="M378" s="208"/>
      <c r="N378" s="208"/>
      <c r="O378" s="208"/>
      <c r="P378" s="208"/>
      <c r="Q378" s="208"/>
      <c r="R378" s="208"/>
      <c r="S378" s="208"/>
      <c r="T378" s="208"/>
      <c r="U378" s="208"/>
      <c r="V378" s="208"/>
      <c r="W378" s="208"/>
      <c r="X378" s="208"/>
      <c r="Y378" s="208"/>
      <c r="Z378" s="208"/>
      <c r="AA378" s="208"/>
    </row>
    <row r="379" ht="12.75" hidden="1" customHeight="1">
      <c r="A379" s="208"/>
      <c r="B379" s="208"/>
      <c r="C379" s="208"/>
      <c r="D379" s="208"/>
      <c r="E379" s="208"/>
      <c r="F379" s="208"/>
      <c r="G379" s="208"/>
      <c r="H379" s="208"/>
      <c r="I379" s="208"/>
      <c r="J379" s="208"/>
      <c r="K379" s="208"/>
      <c r="L379" s="208"/>
      <c r="M379" s="208"/>
      <c r="N379" s="208"/>
      <c r="O379" s="208"/>
      <c r="P379" s="208"/>
      <c r="Q379" s="208"/>
      <c r="R379" s="208"/>
      <c r="S379" s="208"/>
      <c r="T379" s="208"/>
      <c r="U379" s="208"/>
      <c r="V379" s="208"/>
      <c r="W379" s="208"/>
      <c r="X379" s="208"/>
      <c r="Y379" s="208"/>
      <c r="Z379" s="208"/>
      <c r="AA379" s="208"/>
    </row>
    <row r="380" ht="12.75" hidden="1" customHeight="1">
      <c r="A380" s="208"/>
      <c r="B380" s="208"/>
      <c r="C380" s="208"/>
      <c r="D380" s="208"/>
      <c r="E380" s="208"/>
      <c r="F380" s="208"/>
      <c r="G380" s="208"/>
      <c r="H380" s="208"/>
      <c r="I380" s="208"/>
      <c r="J380" s="208"/>
      <c r="K380" s="208"/>
      <c r="L380" s="208"/>
      <c r="M380" s="208"/>
      <c r="N380" s="208"/>
      <c r="O380" s="208"/>
      <c r="P380" s="208"/>
      <c r="Q380" s="208"/>
      <c r="R380" s="208"/>
      <c r="S380" s="208"/>
      <c r="T380" s="208"/>
      <c r="U380" s="208"/>
      <c r="V380" s="208"/>
      <c r="W380" s="208"/>
      <c r="X380" s="208"/>
      <c r="Y380" s="208"/>
      <c r="Z380" s="208"/>
      <c r="AA380" s="208"/>
    </row>
    <row r="381" ht="12.75" hidden="1" customHeight="1">
      <c r="A381" s="208"/>
      <c r="B381" s="208"/>
      <c r="C381" s="208"/>
      <c r="D381" s="208"/>
      <c r="E381" s="208"/>
      <c r="F381" s="208"/>
      <c r="G381" s="208"/>
      <c r="H381" s="208"/>
      <c r="I381" s="208"/>
      <c r="J381" s="208"/>
      <c r="K381" s="208"/>
      <c r="L381" s="208"/>
      <c r="M381" s="208"/>
      <c r="N381" s="208"/>
      <c r="O381" s="208"/>
      <c r="P381" s="208"/>
      <c r="Q381" s="208"/>
      <c r="R381" s="208"/>
      <c r="S381" s="208"/>
      <c r="T381" s="208"/>
      <c r="U381" s="208"/>
      <c r="V381" s="208"/>
      <c r="W381" s="208"/>
      <c r="X381" s="208"/>
      <c r="Y381" s="208"/>
      <c r="Z381" s="208"/>
      <c r="AA381" s="208"/>
    </row>
    <row r="382" ht="12.75" hidden="1" customHeight="1">
      <c r="A382" s="208"/>
      <c r="B382" s="208"/>
      <c r="C382" s="208"/>
      <c r="D382" s="208"/>
      <c r="E382" s="208"/>
      <c r="F382" s="208"/>
      <c r="G382" s="208"/>
      <c r="H382" s="208"/>
      <c r="I382" s="208"/>
      <c r="J382" s="208"/>
      <c r="K382" s="208"/>
      <c r="L382" s="208"/>
      <c r="M382" s="208"/>
      <c r="N382" s="208"/>
      <c r="O382" s="208"/>
      <c r="P382" s="208"/>
      <c r="Q382" s="208"/>
      <c r="R382" s="208"/>
      <c r="S382" s="208"/>
      <c r="T382" s="208"/>
      <c r="U382" s="208"/>
      <c r="V382" s="208"/>
      <c r="W382" s="208"/>
      <c r="X382" s="208"/>
      <c r="Y382" s="208"/>
      <c r="Z382" s="208"/>
      <c r="AA382" s="208"/>
    </row>
    <row r="383" ht="12.75" hidden="1" customHeight="1">
      <c r="A383" s="208"/>
      <c r="B383" s="208"/>
      <c r="C383" s="208"/>
      <c r="D383" s="208"/>
      <c r="E383" s="208"/>
      <c r="F383" s="208"/>
      <c r="G383" s="208"/>
      <c r="H383" s="208"/>
      <c r="I383" s="208"/>
      <c r="J383" s="208"/>
      <c r="K383" s="208"/>
      <c r="L383" s="208"/>
      <c r="M383" s="208"/>
      <c r="N383" s="208"/>
      <c r="O383" s="208"/>
      <c r="P383" s="208"/>
      <c r="Q383" s="208"/>
      <c r="R383" s="208"/>
      <c r="S383" s="208"/>
      <c r="T383" s="208"/>
      <c r="U383" s="208"/>
      <c r="V383" s="208"/>
      <c r="W383" s="208"/>
      <c r="X383" s="208"/>
      <c r="Y383" s="208"/>
      <c r="Z383" s="208"/>
      <c r="AA383" s="208"/>
    </row>
    <row r="384" ht="12.75" hidden="1" customHeight="1">
      <c r="A384" s="208"/>
      <c r="B384" s="208"/>
      <c r="C384" s="208"/>
      <c r="D384" s="208"/>
      <c r="E384" s="208"/>
      <c r="F384" s="208"/>
      <c r="G384" s="208"/>
      <c r="H384" s="208"/>
      <c r="I384" s="208"/>
      <c r="J384" s="208"/>
      <c r="K384" s="208"/>
      <c r="L384" s="208"/>
      <c r="M384" s="208"/>
      <c r="N384" s="208"/>
      <c r="O384" s="208"/>
      <c r="P384" s="208"/>
      <c r="Q384" s="208"/>
      <c r="R384" s="208"/>
      <c r="S384" s="208"/>
      <c r="T384" s="208"/>
      <c r="U384" s="208"/>
      <c r="V384" s="208"/>
      <c r="W384" s="208"/>
      <c r="X384" s="208"/>
      <c r="Y384" s="208"/>
      <c r="Z384" s="208"/>
      <c r="AA384" s="208"/>
    </row>
    <row r="385" ht="12.75" hidden="1" customHeight="1">
      <c r="A385" s="208"/>
      <c r="B385" s="208"/>
      <c r="C385" s="208"/>
      <c r="D385" s="208"/>
      <c r="E385" s="208"/>
      <c r="F385" s="208"/>
      <c r="G385" s="208"/>
      <c r="H385" s="208"/>
      <c r="I385" s="208"/>
      <c r="J385" s="208"/>
      <c r="K385" s="208"/>
      <c r="L385" s="208"/>
      <c r="M385" s="208"/>
      <c r="N385" s="208"/>
      <c r="O385" s="208"/>
      <c r="P385" s="208"/>
      <c r="Q385" s="208"/>
      <c r="R385" s="208"/>
      <c r="S385" s="208"/>
      <c r="T385" s="208"/>
      <c r="U385" s="208"/>
      <c r="V385" s="208"/>
      <c r="W385" s="208"/>
      <c r="X385" s="208"/>
      <c r="Y385" s="208"/>
      <c r="Z385" s="208"/>
      <c r="AA385" s="208"/>
    </row>
    <row r="386" ht="12.75" hidden="1" customHeight="1">
      <c r="A386" s="208"/>
      <c r="B386" s="208"/>
      <c r="C386" s="208"/>
      <c r="D386" s="208"/>
      <c r="E386" s="208"/>
      <c r="F386" s="208"/>
      <c r="G386" s="208"/>
      <c r="H386" s="208"/>
      <c r="I386" s="208"/>
      <c r="J386" s="208"/>
      <c r="K386" s="208"/>
      <c r="L386" s="208"/>
      <c r="M386" s="208"/>
      <c r="N386" s="208"/>
      <c r="O386" s="208"/>
      <c r="P386" s="208"/>
      <c r="Q386" s="208"/>
      <c r="R386" s="208"/>
      <c r="S386" s="208"/>
      <c r="T386" s="208"/>
      <c r="U386" s="208"/>
      <c r="V386" s="208"/>
      <c r="W386" s="208"/>
      <c r="X386" s="208"/>
      <c r="Y386" s="208"/>
      <c r="Z386" s="208"/>
      <c r="AA386" s="208"/>
    </row>
    <row r="387" ht="12.75" hidden="1" customHeight="1">
      <c r="A387" s="208"/>
      <c r="B387" s="208"/>
      <c r="C387" s="208"/>
      <c r="D387" s="208"/>
      <c r="E387" s="208"/>
      <c r="F387" s="208"/>
      <c r="G387" s="208"/>
      <c r="H387" s="208"/>
      <c r="I387" s="208"/>
      <c r="J387" s="208"/>
      <c r="K387" s="208"/>
      <c r="L387" s="208"/>
      <c r="M387" s="208"/>
      <c r="N387" s="208"/>
      <c r="O387" s="208"/>
      <c r="P387" s="208"/>
      <c r="Q387" s="208"/>
      <c r="R387" s="208"/>
      <c r="S387" s="208"/>
      <c r="T387" s="208"/>
      <c r="U387" s="208"/>
      <c r="V387" s="208"/>
      <c r="W387" s="208"/>
      <c r="X387" s="208"/>
      <c r="Y387" s="208"/>
      <c r="Z387" s="208"/>
      <c r="AA387" s="208"/>
    </row>
    <row r="388" ht="12.75" hidden="1" customHeight="1">
      <c r="A388" s="208"/>
      <c r="B388" s="208"/>
      <c r="C388" s="208"/>
      <c r="D388" s="208"/>
      <c r="E388" s="208"/>
      <c r="F388" s="208"/>
      <c r="G388" s="208"/>
      <c r="H388" s="208"/>
      <c r="I388" s="208"/>
      <c r="J388" s="208"/>
      <c r="K388" s="208"/>
      <c r="L388" s="208"/>
      <c r="M388" s="208"/>
      <c r="N388" s="208"/>
      <c r="O388" s="208"/>
      <c r="P388" s="208"/>
      <c r="Q388" s="208"/>
      <c r="R388" s="208"/>
      <c r="S388" s="208"/>
      <c r="T388" s="208"/>
      <c r="U388" s="208"/>
      <c r="V388" s="208"/>
      <c r="W388" s="208"/>
      <c r="X388" s="208"/>
      <c r="Y388" s="208"/>
      <c r="Z388" s="208"/>
      <c r="AA388" s="208"/>
    </row>
    <row r="389" ht="12.75" hidden="1" customHeight="1">
      <c r="A389" s="208"/>
      <c r="B389" s="208"/>
      <c r="C389" s="208"/>
      <c r="D389" s="208"/>
      <c r="E389" s="208"/>
      <c r="F389" s="208"/>
      <c r="G389" s="208"/>
      <c r="H389" s="208"/>
      <c r="I389" s="208"/>
      <c r="J389" s="208"/>
      <c r="K389" s="208"/>
      <c r="L389" s="208"/>
      <c r="M389" s="208"/>
      <c r="N389" s="208"/>
      <c r="O389" s="208"/>
      <c r="P389" s="208"/>
      <c r="Q389" s="208"/>
      <c r="R389" s="208"/>
      <c r="S389" s="208"/>
      <c r="T389" s="208"/>
      <c r="U389" s="208"/>
      <c r="V389" s="208"/>
      <c r="W389" s="208"/>
      <c r="X389" s="208"/>
      <c r="Y389" s="208"/>
      <c r="Z389" s="208"/>
      <c r="AA389" s="208"/>
    </row>
    <row r="390" ht="12.75" hidden="1" customHeight="1">
      <c r="A390" s="208"/>
      <c r="B390" s="208"/>
      <c r="C390" s="208"/>
      <c r="D390" s="208"/>
      <c r="E390" s="208"/>
      <c r="F390" s="208"/>
      <c r="G390" s="208"/>
      <c r="H390" s="208"/>
      <c r="I390" s="208"/>
      <c r="J390" s="208"/>
      <c r="K390" s="208"/>
      <c r="L390" s="208"/>
      <c r="M390" s="208"/>
      <c r="N390" s="208"/>
      <c r="O390" s="208"/>
      <c r="P390" s="208"/>
      <c r="Q390" s="208"/>
      <c r="R390" s="208"/>
      <c r="S390" s="208"/>
      <c r="T390" s="208"/>
      <c r="U390" s="208"/>
      <c r="V390" s="208"/>
      <c r="W390" s="208"/>
      <c r="X390" s="208"/>
      <c r="Y390" s="208"/>
      <c r="Z390" s="208"/>
      <c r="AA390" s="208"/>
    </row>
    <row r="391" ht="12.75" hidden="1" customHeight="1">
      <c r="A391" s="208"/>
      <c r="B391" s="208"/>
      <c r="C391" s="208"/>
      <c r="D391" s="208"/>
      <c r="E391" s="208"/>
      <c r="F391" s="208"/>
      <c r="G391" s="208"/>
      <c r="H391" s="208"/>
      <c r="I391" s="208"/>
      <c r="J391" s="208"/>
      <c r="K391" s="208"/>
      <c r="L391" s="208"/>
      <c r="M391" s="208"/>
      <c r="N391" s="208"/>
      <c r="O391" s="208"/>
      <c r="P391" s="208"/>
      <c r="Q391" s="208"/>
      <c r="R391" s="208"/>
      <c r="S391" s="208"/>
      <c r="T391" s="208"/>
      <c r="U391" s="208"/>
      <c r="V391" s="208"/>
      <c r="W391" s="208"/>
      <c r="X391" s="208"/>
      <c r="Y391" s="208"/>
      <c r="Z391" s="208"/>
      <c r="AA391" s="208"/>
    </row>
    <row r="392" ht="12.75" hidden="1" customHeight="1">
      <c r="A392" s="208"/>
      <c r="B392" s="208"/>
      <c r="C392" s="208"/>
      <c r="D392" s="208"/>
      <c r="E392" s="208"/>
      <c r="F392" s="208"/>
      <c r="G392" s="208"/>
      <c r="H392" s="208"/>
      <c r="I392" s="208"/>
      <c r="J392" s="208"/>
      <c r="K392" s="208"/>
      <c r="L392" s="208"/>
      <c r="M392" s="208"/>
      <c r="N392" s="208"/>
      <c r="O392" s="208"/>
      <c r="P392" s="208"/>
      <c r="Q392" s="208"/>
      <c r="R392" s="208"/>
      <c r="S392" s="208"/>
      <c r="T392" s="208"/>
      <c r="U392" s="208"/>
      <c r="V392" s="208"/>
      <c r="W392" s="208"/>
      <c r="X392" s="208"/>
      <c r="Y392" s="208"/>
      <c r="Z392" s="208"/>
      <c r="AA392" s="208"/>
    </row>
    <row r="393" ht="12.75" hidden="1" customHeight="1">
      <c r="A393" s="208"/>
      <c r="B393" s="208"/>
      <c r="C393" s="208"/>
      <c r="D393" s="208"/>
      <c r="E393" s="208"/>
      <c r="F393" s="208"/>
      <c r="G393" s="208"/>
      <c r="H393" s="208"/>
      <c r="I393" s="208"/>
      <c r="J393" s="208"/>
      <c r="K393" s="208"/>
      <c r="L393" s="208"/>
      <c r="M393" s="208"/>
      <c r="N393" s="208"/>
      <c r="O393" s="208"/>
      <c r="P393" s="208"/>
      <c r="Q393" s="208"/>
      <c r="R393" s="208"/>
      <c r="S393" s="208"/>
      <c r="T393" s="208"/>
      <c r="U393" s="208"/>
      <c r="V393" s="208"/>
      <c r="W393" s="208"/>
      <c r="X393" s="208"/>
      <c r="Y393" s="208"/>
      <c r="Z393" s="208"/>
      <c r="AA393" s="208"/>
    </row>
    <row r="394" ht="12.75" hidden="1" customHeight="1">
      <c r="A394" s="208"/>
      <c r="B394" s="208"/>
      <c r="C394" s="208"/>
      <c r="D394" s="208"/>
      <c r="E394" s="208"/>
      <c r="F394" s="208"/>
      <c r="G394" s="208"/>
      <c r="H394" s="208"/>
      <c r="I394" s="208"/>
      <c r="J394" s="208"/>
      <c r="K394" s="208"/>
      <c r="L394" s="208"/>
      <c r="M394" s="208"/>
      <c r="N394" s="208"/>
      <c r="O394" s="208"/>
      <c r="P394" s="208"/>
      <c r="Q394" s="208"/>
      <c r="R394" s="208"/>
      <c r="S394" s="208"/>
      <c r="T394" s="208"/>
      <c r="U394" s="208"/>
      <c r="V394" s="208"/>
      <c r="W394" s="208"/>
      <c r="X394" s="208"/>
      <c r="Y394" s="208"/>
      <c r="Z394" s="208"/>
      <c r="AA394" s="208"/>
    </row>
    <row r="395" ht="12.75" hidden="1" customHeight="1">
      <c r="A395" s="208"/>
      <c r="B395" s="208"/>
      <c r="C395" s="208"/>
      <c r="D395" s="208"/>
      <c r="E395" s="208"/>
      <c r="F395" s="208"/>
      <c r="G395" s="208"/>
      <c r="H395" s="208"/>
      <c r="I395" s="208"/>
      <c r="J395" s="208"/>
      <c r="K395" s="208"/>
      <c r="L395" s="208"/>
      <c r="M395" s="208"/>
      <c r="N395" s="208"/>
      <c r="O395" s="208"/>
      <c r="P395" s="208"/>
      <c r="Q395" s="208"/>
      <c r="R395" s="208"/>
      <c r="S395" s="208"/>
      <c r="T395" s="208"/>
      <c r="U395" s="208"/>
      <c r="V395" s="208"/>
      <c r="W395" s="208"/>
      <c r="X395" s="208"/>
      <c r="Y395" s="208"/>
      <c r="Z395" s="208"/>
      <c r="AA395" s="208"/>
    </row>
    <row r="396" ht="12.75" hidden="1" customHeight="1">
      <c r="A396" s="208"/>
      <c r="B396" s="208"/>
      <c r="C396" s="208"/>
      <c r="D396" s="208"/>
      <c r="E396" s="208"/>
      <c r="F396" s="208"/>
      <c r="G396" s="208"/>
      <c r="H396" s="208"/>
      <c r="I396" s="208"/>
      <c r="J396" s="208"/>
      <c r="K396" s="208"/>
      <c r="L396" s="208"/>
      <c r="M396" s="208"/>
      <c r="N396" s="208"/>
      <c r="O396" s="208"/>
      <c r="P396" s="208"/>
      <c r="Q396" s="208"/>
      <c r="R396" s="208"/>
      <c r="S396" s="208"/>
      <c r="T396" s="208"/>
      <c r="U396" s="208"/>
      <c r="V396" s="208"/>
      <c r="W396" s="208"/>
      <c r="X396" s="208"/>
      <c r="Y396" s="208"/>
      <c r="Z396" s="208"/>
      <c r="AA396" s="208"/>
    </row>
    <row r="397" ht="12.75" hidden="1" customHeight="1">
      <c r="A397" s="208"/>
      <c r="B397" s="208"/>
      <c r="C397" s="208"/>
      <c r="D397" s="208"/>
      <c r="E397" s="208"/>
      <c r="F397" s="208"/>
      <c r="G397" s="208"/>
      <c r="H397" s="208"/>
      <c r="I397" s="208"/>
      <c r="J397" s="208"/>
      <c r="K397" s="208"/>
      <c r="L397" s="208"/>
      <c r="M397" s="208"/>
      <c r="N397" s="208"/>
      <c r="O397" s="208"/>
      <c r="P397" s="208"/>
      <c r="Q397" s="208"/>
      <c r="R397" s="208"/>
      <c r="S397" s="208"/>
      <c r="T397" s="208"/>
      <c r="U397" s="208"/>
      <c r="V397" s="208"/>
      <c r="W397" s="208"/>
      <c r="X397" s="208"/>
      <c r="Y397" s="208"/>
      <c r="Z397" s="208"/>
      <c r="AA397" s="208"/>
    </row>
    <row r="398" ht="12.75" hidden="1" customHeight="1">
      <c r="A398" s="208"/>
      <c r="B398" s="208"/>
      <c r="C398" s="208"/>
      <c r="D398" s="208"/>
      <c r="E398" s="208"/>
      <c r="F398" s="208"/>
      <c r="G398" s="208"/>
      <c r="H398" s="208"/>
      <c r="I398" s="208"/>
      <c r="J398" s="208"/>
      <c r="K398" s="208"/>
      <c r="L398" s="208"/>
      <c r="M398" s="208"/>
      <c r="N398" s="208"/>
      <c r="O398" s="208"/>
      <c r="P398" s="208"/>
      <c r="Q398" s="208"/>
      <c r="R398" s="208"/>
      <c r="S398" s="208"/>
      <c r="T398" s="208"/>
      <c r="U398" s="208"/>
      <c r="V398" s="208"/>
      <c r="W398" s="208"/>
      <c r="X398" s="208"/>
      <c r="Y398" s="208"/>
      <c r="Z398" s="208"/>
      <c r="AA398" s="208"/>
    </row>
    <row r="399" ht="12.75" hidden="1" customHeight="1">
      <c r="A399" s="208"/>
      <c r="B399" s="208"/>
      <c r="C399" s="208"/>
      <c r="D399" s="208"/>
      <c r="E399" s="208"/>
      <c r="F399" s="208"/>
      <c r="G399" s="208"/>
      <c r="H399" s="208"/>
      <c r="I399" s="208"/>
      <c r="J399" s="208"/>
      <c r="K399" s="208"/>
      <c r="L399" s="208"/>
      <c r="M399" s="208"/>
      <c r="N399" s="208"/>
      <c r="O399" s="208"/>
      <c r="P399" s="208"/>
      <c r="Q399" s="208"/>
      <c r="R399" s="208"/>
      <c r="S399" s="208"/>
      <c r="T399" s="208"/>
      <c r="U399" s="208"/>
      <c r="V399" s="208"/>
      <c r="W399" s="208"/>
      <c r="X399" s="208"/>
      <c r="Y399" s="208"/>
      <c r="Z399" s="208"/>
      <c r="AA399" s="208"/>
    </row>
    <row r="400" ht="12.75" hidden="1" customHeight="1">
      <c r="A400" s="208"/>
      <c r="B400" s="208"/>
      <c r="C400" s="208"/>
      <c r="D400" s="208"/>
      <c r="E400" s="208"/>
      <c r="F400" s="208"/>
      <c r="G400" s="208"/>
      <c r="H400" s="208"/>
      <c r="I400" s="208"/>
      <c r="J400" s="208"/>
      <c r="K400" s="208"/>
      <c r="L400" s="208"/>
      <c r="M400" s="208"/>
      <c r="N400" s="208"/>
      <c r="O400" s="208"/>
      <c r="P400" s="208"/>
      <c r="Q400" s="208"/>
      <c r="R400" s="208"/>
      <c r="S400" s="208"/>
      <c r="T400" s="208"/>
      <c r="U400" s="208"/>
      <c r="V400" s="208"/>
      <c r="W400" s="208"/>
      <c r="X400" s="208"/>
      <c r="Y400" s="208"/>
      <c r="Z400" s="208"/>
      <c r="AA400" s="208"/>
    </row>
    <row r="401" ht="12.75" hidden="1" customHeight="1">
      <c r="A401" s="208"/>
      <c r="B401" s="208"/>
      <c r="C401" s="208"/>
      <c r="D401" s="208"/>
      <c r="E401" s="208"/>
      <c r="F401" s="208"/>
      <c r="G401" s="208"/>
      <c r="H401" s="208"/>
      <c r="I401" s="208"/>
      <c r="J401" s="208"/>
      <c r="K401" s="208"/>
      <c r="L401" s="208"/>
      <c r="M401" s="208"/>
      <c r="N401" s="208"/>
      <c r="O401" s="208"/>
      <c r="P401" s="208"/>
      <c r="Q401" s="208"/>
      <c r="R401" s="208"/>
      <c r="S401" s="208"/>
      <c r="T401" s="208"/>
      <c r="U401" s="208"/>
      <c r="V401" s="208"/>
      <c r="W401" s="208"/>
      <c r="X401" s="208"/>
      <c r="Y401" s="208"/>
      <c r="Z401" s="208"/>
      <c r="AA401" s="208"/>
    </row>
    <row r="402" ht="12.75" hidden="1" customHeight="1">
      <c r="A402" s="208"/>
      <c r="B402" s="208"/>
      <c r="C402" s="208"/>
      <c r="D402" s="208"/>
      <c r="E402" s="208"/>
      <c r="F402" s="208"/>
      <c r="G402" s="208"/>
      <c r="H402" s="208"/>
      <c r="I402" s="208"/>
      <c r="J402" s="208"/>
      <c r="K402" s="208"/>
      <c r="L402" s="208"/>
      <c r="M402" s="208"/>
      <c r="N402" s="208"/>
      <c r="O402" s="208"/>
      <c r="P402" s="208"/>
      <c r="Q402" s="208"/>
      <c r="R402" s="208"/>
      <c r="S402" s="208"/>
      <c r="T402" s="208"/>
      <c r="U402" s="208"/>
      <c r="V402" s="208"/>
      <c r="W402" s="208"/>
      <c r="X402" s="208"/>
      <c r="Y402" s="208"/>
      <c r="Z402" s="208"/>
      <c r="AA402" s="208"/>
    </row>
    <row r="403" ht="12.75" hidden="1" customHeight="1">
      <c r="A403" s="208"/>
      <c r="B403" s="208"/>
      <c r="C403" s="208"/>
      <c r="D403" s="208"/>
      <c r="E403" s="208"/>
      <c r="F403" s="208"/>
      <c r="G403" s="208"/>
      <c r="H403" s="208"/>
      <c r="I403" s="208"/>
      <c r="J403" s="208"/>
      <c r="K403" s="208"/>
      <c r="L403" s="208"/>
      <c r="M403" s="208"/>
      <c r="N403" s="208"/>
      <c r="O403" s="208"/>
      <c r="P403" s="208"/>
      <c r="Q403" s="208"/>
      <c r="R403" s="208"/>
      <c r="S403" s="208"/>
      <c r="T403" s="208"/>
      <c r="U403" s="208"/>
      <c r="V403" s="208"/>
      <c r="W403" s="208"/>
      <c r="X403" s="208"/>
      <c r="Y403" s="208"/>
      <c r="Z403" s="208"/>
      <c r="AA403" s="208"/>
    </row>
    <row r="404" ht="12.75" hidden="1" customHeight="1">
      <c r="A404" s="208"/>
      <c r="B404" s="208"/>
      <c r="C404" s="208"/>
      <c r="D404" s="208"/>
      <c r="E404" s="208"/>
      <c r="F404" s="208"/>
      <c r="G404" s="208"/>
      <c r="H404" s="208"/>
      <c r="I404" s="208"/>
      <c r="J404" s="208"/>
      <c r="K404" s="208"/>
      <c r="L404" s="208"/>
      <c r="M404" s="208"/>
      <c r="N404" s="208"/>
      <c r="O404" s="208"/>
      <c r="P404" s="208"/>
      <c r="Q404" s="208"/>
      <c r="R404" s="208"/>
      <c r="S404" s="208"/>
      <c r="T404" s="208"/>
      <c r="U404" s="208"/>
      <c r="V404" s="208"/>
      <c r="W404" s="208"/>
      <c r="X404" s="208"/>
      <c r="Y404" s="208"/>
      <c r="Z404" s="208"/>
      <c r="AA404" s="208"/>
    </row>
    <row r="405" ht="12.75" hidden="1" customHeight="1">
      <c r="A405" s="208"/>
      <c r="B405" s="208"/>
      <c r="C405" s="208"/>
      <c r="D405" s="208"/>
      <c r="E405" s="208"/>
      <c r="F405" s="208"/>
      <c r="G405" s="208"/>
      <c r="H405" s="208"/>
      <c r="I405" s="208"/>
      <c r="J405" s="208"/>
      <c r="K405" s="208"/>
      <c r="L405" s="208"/>
      <c r="M405" s="208"/>
      <c r="N405" s="208"/>
      <c r="O405" s="208"/>
      <c r="P405" s="208"/>
      <c r="Q405" s="208"/>
      <c r="R405" s="208"/>
      <c r="S405" s="208"/>
      <c r="T405" s="208"/>
      <c r="U405" s="208"/>
      <c r="V405" s="208"/>
      <c r="W405" s="208"/>
      <c r="X405" s="208"/>
      <c r="Y405" s="208"/>
      <c r="Z405" s="208"/>
      <c r="AA405" s="208"/>
    </row>
    <row r="406" ht="12.75" hidden="1" customHeight="1">
      <c r="A406" s="208"/>
      <c r="B406" s="208"/>
      <c r="C406" s="208"/>
      <c r="D406" s="208"/>
      <c r="E406" s="208"/>
      <c r="F406" s="208"/>
      <c r="G406" s="208"/>
      <c r="H406" s="208"/>
      <c r="I406" s="208"/>
      <c r="J406" s="208"/>
      <c r="K406" s="208"/>
      <c r="L406" s="208"/>
      <c r="M406" s="208"/>
      <c r="N406" s="208"/>
      <c r="O406" s="208"/>
      <c r="P406" s="208"/>
      <c r="Q406" s="208"/>
      <c r="R406" s="208"/>
      <c r="S406" s="208"/>
      <c r="T406" s="208"/>
      <c r="U406" s="208"/>
      <c r="V406" s="208"/>
      <c r="W406" s="208"/>
      <c r="X406" s="208"/>
      <c r="Y406" s="208"/>
      <c r="Z406" s="208"/>
      <c r="AA406" s="208"/>
    </row>
    <row r="407" ht="12.75" hidden="1" customHeight="1">
      <c r="A407" s="208"/>
      <c r="B407" s="208"/>
      <c r="C407" s="208"/>
      <c r="D407" s="208"/>
      <c r="E407" s="208"/>
      <c r="F407" s="208"/>
      <c r="G407" s="208"/>
      <c r="H407" s="208"/>
      <c r="I407" s="208"/>
      <c r="J407" s="208"/>
      <c r="K407" s="208"/>
      <c r="L407" s="208"/>
      <c r="M407" s="208"/>
      <c r="N407" s="208"/>
      <c r="O407" s="208"/>
      <c r="P407" s="208"/>
      <c r="Q407" s="208"/>
      <c r="R407" s="208"/>
      <c r="S407" s="208"/>
      <c r="T407" s="208"/>
      <c r="U407" s="208"/>
      <c r="V407" s="208"/>
      <c r="W407" s="208"/>
      <c r="X407" s="208"/>
      <c r="Y407" s="208"/>
      <c r="Z407" s="208"/>
      <c r="AA407" s="208"/>
    </row>
    <row r="408" ht="12.75" hidden="1" customHeight="1">
      <c r="A408" s="208"/>
      <c r="B408" s="208"/>
      <c r="C408" s="208"/>
      <c r="D408" s="208"/>
      <c r="E408" s="208"/>
      <c r="F408" s="208"/>
      <c r="G408" s="208"/>
      <c r="H408" s="208"/>
      <c r="I408" s="208"/>
      <c r="J408" s="208"/>
      <c r="K408" s="208"/>
      <c r="L408" s="208"/>
      <c r="M408" s="208"/>
      <c r="N408" s="208"/>
      <c r="O408" s="208"/>
      <c r="P408" s="208"/>
      <c r="Q408" s="208"/>
      <c r="R408" s="208"/>
      <c r="S408" s="208"/>
      <c r="T408" s="208"/>
      <c r="U408" s="208"/>
      <c r="V408" s="208"/>
      <c r="W408" s="208"/>
      <c r="X408" s="208"/>
      <c r="Y408" s="208"/>
      <c r="Z408" s="208"/>
      <c r="AA408" s="208"/>
    </row>
    <row r="409" ht="12.75" hidden="1" customHeight="1">
      <c r="A409" s="208"/>
      <c r="B409" s="208"/>
      <c r="C409" s="208"/>
      <c r="D409" s="208"/>
      <c r="E409" s="208"/>
      <c r="F409" s="208"/>
      <c r="G409" s="208"/>
      <c r="H409" s="208"/>
      <c r="I409" s="208"/>
      <c r="J409" s="208"/>
      <c r="K409" s="208"/>
      <c r="L409" s="208"/>
      <c r="M409" s="208"/>
      <c r="N409" s="208"/>
      <c r="O409" s="208"/>
      <c r="P409" s="208"/>
      <c r="Q409" s="208"/>
      <c r="R409" s="208"/>
      <c r="S409" s="208"/>
      <c r="T409" s="208"/>
      <c r="U409" s="208"/>
      <c r="V409" s="208"/>
      <c r="W409" s="208"/>
      <c r="X409" s="208"/>
      <c r="Y409" s="208"/>
      <c r="Z409" s="208"/>
      <c r="AA409" s="208"/>
    </row>
    <row r="410" ht="12.75" hidden="1" customHeight="1">
      <c r="A410" s="208"/>
      <c r="B410" s="208"/>
      <c r="C410" s="208"/>
      <c r="D410" s="208"/>
      <c r="E410" s="208"/>
      <c r="F410" s="208"/>
      <c r="G410" s="208"/>
      <c r="H410" s="208"/>
      <c r="I410" s="208"/>
      <c r="J410" s="208"/>
      <c r="K410" s="208"/>
      <c r="L410" s="208"/>
      <c r="M410" s="208"/>
      <c r="N410" s="208"/>
      <c r="O410" s="208"/>
      <c r="P410" s="208"/>
      <c r="Q410" s="208"/>
      <c r="R410" s="208"/>
      <c r="S410" s="208"/>
      <c r="T410" s="208"/>
      <c r="U410" s="208"/>
      <c r="V410" s="208"/>
      <c r="W410" s="208"/>
      <c r="X410" s="208"/>
      <c r="Y410" s="208"/>
      <c r="Z410" s="208"/>
      <c r="AA410" s="208"/>
    </row>
    <row r="411" ht="12.75" hidden="1" customHeight="1">
      <c r="A411" s="208"/>
      <c r="B411" s="208"/>
      <c r="C411" s="208"/>
      <c r="D411" s="208"/>
      <c r="E411" s="208"/>
      <c r="F411" s="208"/>
      <c r="G411" s="208"/>
      <c r="H411" s="208"/>
      <c r="I411" s="208"/>
      <c r="J411" s="208"/>
      <c r="K411" s="208"/>
      <c r="L411" s="208"/>
      <c r="M411" s="208"/>
      <c r="N411" s="208"/>
      <c r="O411" s="208"/>
      <c r="P411" s="208"/>
      <c r="Q411" s="208"/>
      <c r="R411" s="208"/>
      <c r="S411" s="208"/>
      <c r="T411" s="208"/>
      <c r="U411" s="208"/>
      <c r="V411" s="208"/>
      <c r="W411" s="208"/>
      <c r="X411" s="208"/>
      <c r="Y411" s="208"/>
      <c r="Z411" s="208"/>
      <c r="AA411" s="208"/>
    </row>
    <row r="412" ht="12.75" hidden="1" customHeight="1">
      <c r="A412" s="208"/>
      <c r="B412" s="208"/>
      <c r="C412" s="208"/>
      <c r="D412" s="208"/>
      <c r="E412" s="208"/>
      <c r="F412" s="208"/>
      <c r="G412" s="208"/>
      <c r="H412" s="208"/>
      <c r="I412" s="208"/>
      <c r="J412" s="208"/>
      <c r="K412" s="208"/>
      <c r="L412" s="208"/>
      <c r="M412" s="208"/>
      <c r="N412" s="208"/>
      <c r="O412" s="208"/>
      <c r="P412" s="208"/>
      <c r="Q412" s="208"/>
      <c r="R412" s="208"/>
      <c r="S412" s="208"/>
      <c r="T412" s="208"/>
      <c r="U412" s="208"/>
      <c r="V412" s="208"/>
      <c r="W412" s="208"/>
      <c r="X412" s="208"/>
      <c r="Y412" s="208"/>
      <c r="Z412" s="208"/>
      <c r="AA412" s="208"/>
    </row>
    <row r="413" ht="12.75" hidden="1" customHeight="1">
      <c r="A413" s="208"/>
      <c r="B413" s="208"/>
      <c r="C413" s="208"/>
      <c r="D413" s="208"/>
      <c r="E413" s="208"/>
      <c r="F413" s="208"/>
      <c r="G413" s="208"/>
      <c r="H413" s="208"/>
      <c r="I413" s="208"/>
      <c r="J413" s="208"/>
      <c r="K413" s="208"/>
      <c r="L413" s="208"/>
      <c r="M413" s="208"/>
      <c r="N413" s="208"/>
      <c r="O413" s="208"/>
      <c r="P413" s="208"/>
      <c r="Q413" s="208"/>
      <c r="R413" s="208"/>
      <c r="S413" s="208"/>
      <c r="T413" s="208"/>
      <c r="U413" s="208"/>
      <c r="V413" s="208"/>
      <c r="W413" s="208"/>
      <c r="X413" s="208"/>
      <c r="Y413" s="208"/>
      <c r="Z413" s="208"/>
      <c r="AA413" s="208"/>
    </row>
    <row r="414" ht="12.75" hidden="1" customHeight="1">
      <c r="A414" s="208"/>
      <c r="B414" s="208"/>
      <c r="C414" s="208"/>
      <c r="D414" s="208"/>
      <c r="E414" s="208"/>
      <c r="F414" s="208"/>
      <c r="G414" s="208"/>
      <c r="H414" s="208"/>
      <c r="I414" s="208"/>
      <c r="J414" s="208"/>
      <c r="K414" s="208"/>
      <c r="L414" s="208"/>
      <c r="M414" s="208"/>
      <c r="N414" s="208"/>
      <c r="O414" s="208"/>
      <c r="P414" s="208"/>
      <c r="Q414" s="208"/>
      <c r="R414" s="208"/>
      <c r="S414" s="208"/>
      <c r="T414" s="208"/>
      <c r="U414" s="208"/>
      <c r="V414" s="208"/>
      <c r="W414" s="208"/>
      <c r="X414" s="208"/>
      <c r="Y414" s="208"/>
      <c r="Z414" s="208"/>
      <c r="AA414" s="208"/>
    </row>
    <row r="415" ht="12.75" hidden="1" customHeight="1">
      <c r="A415" s="208"/>
      <c r="B415" s="208"/>
      <c r="C415" s="208"/>
      <c r="D415" s="208"/>
      <c r="E415" s="208"/>
      <c r="F415" s="208"/>
      <c r="G415" s="208"/>
      <c r="H415" s="208"/>
      <c r="I415" s="208"/>
      <c r="J415" s="208"/>
      <c r="K415" s="208"/>
      <c r="L415" s="208"/>
      <c r="M415" s="208"/>
      <c r="N415" s="208"/>
      <c r="O415" s="208"/>
      <c r="P415" s="208"/>
      <c r="Q415" s="208"/>
      <c r="R415" s="208"/>
      <c r="S415" s="208"/>
      <c r="T415" s="208"/>
      <c r="U415" s="208"/>
      <c r="V415" s="208"/>
      <c r="W415" s="208"/>
      <c r="X415" s="208"/>
      <c r="Y415" s="208"/>
      <c r="Z415" s="208"/>
      <c r="AA415" s="208"/>
    </row>
    <row r="416" ht="12.75" hidden="1" customHeight="1">
      <c r="A416" s="208"/>
      <c r="B416" s="208"/>
      <c r="C416" s="208"/>
      <c r="D416" s="208"/>
      <c r="E416" s="208"/>
      <c r="F416" s="208"/>
      <c r="G416" s="208"/>
      <c r="H416" s="208"/>
      <c r="I416" s="208"/>
      <c r="J416" s="208"/>
      <c r="K416" s="208"/>
      <c r="L416" s="208"/>
      <c r="M416" s="208"/>
      <c r="N416" s="208"/>
      <c r="O416" s="208"/>
      <c r="P416" s="208"/>
      <c r="Q416" s="208"/>
      <c r="R416" s="208"/>
      <c r="S416" s="208"/>
      <c r="T416" s="208"/>
      <c r="U416" s="208"/>
      <c r="V416" s="208"/>
      <c r="W416" s="208"/>
      <c r="X416" s="208"/>
      <c r="Y416" s="208"/>
      <c r="Z416" s="208"/>
      <c r="AA416" s="208"/>
    </row>
    <row r="417" ht="12.75" hidden="1" customHeight="1">
      <c r="A417" s="208"/>
      <c r="B417" s="208"/>
      <c r="C417" s="208"/>
      <c r="D417" s="208"/>
      <c r="E417" s="208"/>
      <c r="F417" s="208"/>
      <c r="G417" s="208"/>
      <c r="H417" s="208"/>
      <c r="I417" s="208"/>
      <c r="J417" s="208"/>
      <c r="K417" s="208"/>
      <c r="L417" s="208"/>
      <c r="M417" s="208"/>
      <c r="N417" s="208"/>
      <c r="O417" s="208"/>
      <c r="P417" s="208"/>
      <c r="Q417" s="208"/>
      <c r="R417" s="208"/>
      <c r="S417" s="208"/>
      <c r="T417" s="208"/>
      <c r="U417" s="208"/>
      <c r="V417" s="208"/>
      <c r="W417" s="208"/>
      <c r="X417" s="208"/>
      <c r="Y417" s="208"/>
      <c r="Z417" s="208"/>
      <c r="AA417" s="208"/>
    </row>
    <row r="418" ht="12.75" hidden="1" customHeight="1">
      <c r="A418" s="208"/>
      <c r="B418" s="208"/>
      <c r="C418" s="208"/>
      <c r="D418" s="208"/>
      <c r="E418" s="208"/>
      <c r="F418" s="208"/>
      <c r="G418" s="208"/>
      <c r="H418" s="208"/>
      <c r="I418" s="208"/>
      <c r="J418" s="208"/>
      <c r="K418" s="208"/>
      <c r="L418" s="208"/>
      <c r="M418" s="208"/>
      <c r="N418" s="208"/>
      <c r="O418" s="208"/>
      <c r="P418" s="208"/>
      <c r="Q418" s="208"/>
      <c r="R418" s="208"/>
      <c r="S418" s="208"/>
      <c r="T418" s="208"/>
      <c r="U418" s="208"/>
      <c r="V418" s="208"/>
      <c r="W418" s="208"/>
      <c r="X418" s="208"/>
      <c r="Y418" s="208"/>
      <c r="Z418" s="208"/>
      <c r="AA418" s="208"/>
    </row>
    <row r="419" ht="12.75" hidden="1" customHeight="1">
      <c r="A419" s="208"/>
      <c r="B419" s="208"/>
      <c r="C419" s="208"/>
      <c r="D419" s="208"/>
      <c r="E419" s="208"/>
      <c r="F419" s="208"/>
      <c r="G419" s="208"/>
      <c r="H419" s="208"/>
      <c r="I419" s="208"/>
      <c r="J419" s="208"/>
      <c r="K419" s="208"/>
      <c r="L419" s="208"/>
      <c r="M419" s="208"/>
      <c r="N419" s="208"/>
      <c r="O419" s="208"/>
      <c r="P419" s="208"/>
      <c r="Q419" s="208"/>
      <c r="R419" s="208"/>
      <c r="S419" s="208"/>
      <c r="T419" s="208"/>
      <c r="U419" s="208"/>
      <c r="V419" s="208"/>
      <c r="W419" s="208"/>
      <c r="X419" s="208"/>
      <c r="Y419" s="208"/>
      <c r="Z419" s="208"/>
      <c r="AA419" s="208"/>
    </row>
    <row r="420" ht="12.75" hidden="1" customHeight="1">
      <c r="A420" s="208"/>
      <c r="B420" s="208"/>
      <c r="C420" s="208"/>
      <c r="D420" s="208"/>
      <c r="E420" s="208"/>
      <c r="F420" s="208"/>
      <c r="G420" s="208"/>
      <c r="H420" s="208"/>
      <c r="I420" s="208"/>
      <c r="J420" s="208"/>
      <c r="K420" s="208"/>
      <c r="L420" s="208"/>
      <c r="M420" s="208"/>
      <c r="N420" s="208"/>
      <c r="O420" s="208"/>
      <c r="P420" s="208"/>
      <c r="Q420" s="208"/>
      <c r="R420" s="208"/>
      <c r="S420" s="208"/>
      <c r="T420" s="208"/>
      <c r="U420" s="208"/>
      <c r="V420" s="208"/>
      <c r="W420" s="208"/>
      <c r="X420" s="208"/>
      <c r="Y420" s="208"/>
      <c r="Z420" s="208"/>
      <c r="AA420" s="208"/>
    </row>
    <row r="421" ht="12.75" hidden="1" customHeight="1">
      <c r="A421" s="208"/>
      <c r="B421" s="208"/>
      <c r="C421" s="208"/>
      <c r="D421" s="208"/>
      <c r="E421" s="208"/>
      <c r="F421" s="208"/>
      <c r="G421" s="208"/>
      <c r="H421" s="208"/>
      <c r="I421" s="208"/>
      <c r="J421" s="208"/>
      <c r="K421" s="208"/>
      <c r="L421" s="208"/>
      <c r="M421" s="208"/>
      <c r="N421" s="208"/>
      <c r="O421" s="208"/>
      <c r="P421" s="208"/>
      <c r="Q421" s="208"/>
      <c r="R421" s="208"/>
      <c r="S421" s="208"/>
      <c r="T421" s="208"/>
      <c r="U421" s="208"/>
      <c r="V421" s="208"/>
      <c r="W421" s="208"/>
      <c r="X421" s="208"/>
      <c r="Y421" s="208"/>
      <c r="Z421" s="208"/>
      <c r="AA421" s="208"/>
    </row>
    <row r="422" ht="12.75" hidden="1" customHeight="1">
      <c r="A422" s="208"/>
      <c r="B422" s="208"/>
      <c r="C422" s="208"/>
      <c r="D422" s="208"/>
      <c r="E422" s="208"/>
      <c r="F422" s="208"/>
      <c r="G422" s="208"/>
      <c r="H422" s="208"/>
      <c r="I422" s="208"/>
      <c r="J422" s="208"/>
      <c r="K422" s="208"/>
      <c r="L422" s="208"/>
      <c r="M422" s="208"/>
      <c r="N422" s="208"/>
      <c r="O422" s="208"/>
      <c r="P422" s="208"/>
      <c r="Q422" s="208"/>
      <c r="R422" s="208"/>
      <c r="S422" s="208"/>
      <c r="T422" s="208"/>
      <c r="U422" s="208"/>
      <c r="V422" s="208"/>
      <c r="W422" s="208"/>
      <c r="X422" s="208"/>
      <c r="Y422" s="208"/>
      <c r="Z422" s="208"/>
      <c r="AA422" s="208"/>
    </row>
    <row r="423" ht="12.75" hidden="1" customHeight="1">
      <c r="A423" s="208"/>
      <c r="B423" s="208"/>
      <c r="C423" s="208"/>
      <c r="D423" s="208"/>
      <c r="E423" s="208"/>
      <c r="F423" s="208"/>
      <c r="G423" s="208"/>
      <c r="H423" s="208"/>
      <c r="I423" s="208"/>
      <c r="J423" s="208"/>
      <c r="K423" s="208"/>
      <c r="L423" s="208"/>
      <c r="M423" s="208"/>
      <c r="N423" s="208"/>
      <c r="O423" s="208"/>
      <c r="P423" s="208"/>
      <c r="Q423" s="208"/>
      <c r="R423" s="208"/>
      <c r="S423" s="208"/>
      <c r="T423" s="208"/>
      <c r="U423" s="208"/>
      <c r="V423" s="208"/>
      <c r="W423" s="208"/>
      <c r="X423" s="208"/>
      <c r="Y423" s="208"/>
      <c r="Z423" s="208"/>
      <c r="AA423" s="208"/>
    </row>
    <row r="424" ht="12.75" hidden="1" customHeight="1">
      <c r="A424" s="208"/>
      <c r="B424" s="208"/>
      <c r="C424" s="208"/>
      <c r="D424" s="208"/>
      <c r="E424" s="208"/>
      <c r="F424" s="208"/>
      <c r="G424" s="208"/>
      <c r="H424" s="208"/>
      <c r="I424" s="208"/>
      <c r="J424" s="208"/>
      <c r="K424" s="208"/>
      <c r="L424" s="208"/>
      <c r="M424" s="208"/>
      <c r="N424" s="208"/>
      <c r="O424" s="208"/>
      <c r="P424" s="208"/>
      <c r="Q424" s="208"/>
      <c r="R424" s="208"/>
      <c r="S424" s="208"/>
      <c r="T424" s="208"/>
      <c r="U424" s="208"/>
      <c r="V424" s="208"/>
      <c r="W424" s="208"/>
      <c r="X424" s="208"/>
      <c r="Y424" s="208"/>
      <c r="Z424" s="208"/>
      <c r="AA424" s="208"/>
    </row>
    <row r="425" ht="12.75" hidden="1" customHeight="1">
      <c r="A425" s="208"/>
      <c r="B425" s="208"/>
      <c r="C425" s="208"/>
      <c r="D425" s="208"/>
      <c r="E425" s="208"/>
      <c r="F425" s="208"/>
      <c r="G425" s="208"/>
      <c r="H425" s="208"/>
      <c r="I425" s="208"/>
      <c r="J425" s="208"/>
      <c r="K425" s="208"/>
      <c r="L425" s="208"/>
      <c r="M425" s="208"/>
      <c r="N425" s="208"/>
      <c r="O425" s="208"/>
      <c r="P425" s="208"/>
      <c r="Q425" s="208"/>
      <c r="R425" s="208"/>
      <c r="S425" s="208"/>
      <c r="T425" s="208"/>
      <c r="U425" s="208"/>
      <c r="V425" s="208"/>
      <c r="W425" s="208"/>
      <c r="X425" s="208"/>
      <c r="Y425" s="208"/>
      <c r="Z425" s="208"/>
      <c r="AA425" s="208"/>
    </row>
    <row r="426" ht="12.75" hidden="1" customHeight="1">
      <c r="A426" s="208"/>
      <c r="B426" s="208"/>
      <c r="C426" s="208"/>
      <c r="D426" s="208"/>
      <c r="E426" s="208"/>
      <c r="F426" s="208"/>
      <c r="G426" s="208"/>
      <c r="H426" s="208"/>
      <c r="I426" s="208"/>
      <c r="J426" s="208"/>
      <c r="K426" s="208"/>
      <c r="L426" s="208"/>
      <c r="M426" s="208"/>
      <c r="N426" s="208"/>
      <c r="O426" s="208"/>
      <c r="P426" s="208"/>
      <c r="Q426" s="208"/>
      <c r="R426" s="208"/>
      <c r="S426" s="208"/>
      <c r="T426" s="208"/>
      <c r="U426" s="208"/>
      <c r="V426" s="208"/>
      <c r="W426" s="208"/>
      <c r="X426" s="208"/>
      <c r="Y426" s="208"/>
      <c r="Z426" s="208"/>
      <c r="AA426" s="208"/>
    </row>
    <row r="427" ht="12.75" hidden="1" customHeight="1">
      <c r="A427" s="208"/>
      <c r="B427" s="208"/>
      <c r="C427" s="208"/>
      <c r="D427" s="208"/>
      <c r="E427" s="208"/>
      <c r="F427" s="208"/>
      <c r="G427" s="208"/>
      <c r="H427" s="208"/>
      <c r="I427" s="208"/>
      <c r="J427" s="208"/>
      <c r="K427" s="208"/>
      <c r="L427" s="208"/>
      <c r="M427" s="208"/>
      <c r="N427" s="208"/>
      <c r="O427" s="208"/>
      <c r="P427" s="208"/>
      <c r="Q427" s="208"/>
      <c r="R427" s="208"/>
      <c r="S427" s="208"/>
      <c r="T427" s="208"/>
      <c r="U427" s="208"/>
      <c r="V427" s="208"/>
      <c r="W427" s="208"/>
      <c r="X427" s="208"/>
      <c r="Y427" s="208"/>
      <c r="Z427" s="208"/>
      <c r="AA427" s="208"/>
    </row>
    <row r="428" ht="12.75" hidden="1" customHeight="1">
      <c r="A428" s="208"/>
      <c r="B428" s="208"/>
      <c r="C428" s="208"/>
      <c r="D428" s="208"/>
      <c r="E428" s="208"/>
      <c r="F428" s="208"/>
      <c r="G428" s="208"/>
      <c r="H428" s="208"/>
      <c r="I428" s="208"/>
      <c r="J428" s="208"/>
      <c r="K428" s="208"/>
      <c r="L428" s="208"/>
      <c r="M428" s="208"/>
      <c r="N428" s="208"/>
      <c r="O428" s="208"/>
      <c r="P428" s="208"/>
      <c r="Q428" s="208"/>
      <c r="R428" s="208"/>
      <c r="S428" s="208"/>
      <c r="T428" s="208"/>
      <c r="U428" s="208"/>
      <c r="V428" s="208"/>
      <c r="W428" s="208"/>
      <c r="X428" s="208"/>
      <c r="Y428" s="208"/>
      <c r="Z428" s="208"/>
      <c r="AA428" s="208"/>
    </row>
    <row r="429" ht="12.75" hidden="1" customHeight="1">
      <c r="A429" s="208"/>
      <c r="B429" s="208"/>
      <c r="C429" s="208"/>
      <c r="D429" s="208"/>
      <c r="E429" s="208"/>
      <c r="F429" s="208"/>
      <c r="G429" s="208"/>
      <c r="H429" s="208"/>
      <c r="I429" s="208"/>
      <c r="J429" s="208"/>
      <c r="K429" s="208"/>
      <c r="L429" s="208"/>
      <c r="M429" s="208"/>
      <c r="N429" s="208"/>
      <c r="O429" s="208"/>
      <c r="P429" s="208"/>
      <c r="Q429" s="208"/>
      <c r="R429" s="208"/>
      <c r="S429" s="208"/>
      <c r="T429" s="208"/>
      <c r="U429" s="208"/>
      <c r="V429" s="208"/>
      <c r="W429" s="208"/>
      <c r="X429" s="208"/>
      <c r="Y429" s="208"/>
      <c r="Z429" s="208"/>
      <c r="AA429" s="208"/>
    </row>
    <row r="430" ht="12.75" hidden="1" customHeight="1">
      <c r="A430" s="208"/>
      <c r="B430" s="208"/>
      <c r="C430" s="208"/>
      <c r="D430" s="208"/>
      <c r="E430" s="208"/>
      <c r="F430" s="208"/>
      <c r="G430" s="208"/>
      <c r="H430" s="208"/>
      <c r="I430" s="208"/>
      <c r="J430" s="208"/>
      <c r="K430" s="208"/>
      <c r="L430" s="208"/>
      <c r="M430" s="208"/>
      <c r="N430" s="208"/>
      <c r="O430" s="208"/>
      <c r="P430" s="208"/>
      <c r="Q430" s="208"/>
      <c r="R430" s="208"/>
      <c r="S430" s="208"/>
      <c r="T430" s="208"/>
      <c r="U430" s="208"/>
      <c r="V430" s="208"/>
      <c r="W430" s="208"/>
      <c r="X430" s="208"/>
      <c r="Y430" s="208"/>
      <c r="Z430" s="208"/>
      <c r="AA430" s="208"/>
    </row>
    <row r="431" ht="12.75" hidden="1" customHeight="1">
      <c r="A431" s="208"/>
      <c r="B431" s="208"/>
      <c r="C431" s="208"/>
      <c r="D431" s="208"/>
      <c r="E431" s="208"/>
      <c r="F431" s="208"/>
      <c r="G431" s="208"/>
      <c r="H431" s="208"/>
      <c r="I431" s="208"/>
      <c r="J431" s="208"/>
      <c r="K431" s="208"/>
      <c r="L431" s="208"/>
      <c r="M431" s="208"/>
      <c r="N431" s="208"/>
      <c r="O431" s="208"/>
      <c r="P431" s="208"/>
      <c r="Q431" s="208"/>
      <c r="R431" s="208"/>
      <c r="S431" s="208"/>
      <c r="T431" s="208"/>
      <c r="U431" s="208"/>
      <c r="V431" s="208"/>
      <c r="W431" s="208"/>
      <c r="X431" s="208"/>
      <c r="Y431" s="208"/>
      <c r="Z431" s="208"/>
      <c r="AA431" s="208"/>
    </row>
    <row r="432" ht="12.75" hidden="1" customHeight="1">
      <c r="A432" s="208"/>
      <c r="B432" s="208"/>
      <c r="C432" s="208"/>
      <c r="D432" s="208"/>
      <c r="E432" s="208"/>
      <c r="F432" s="208"/>
      <c r="G432" s="208"/>
      <c r="H432" s="208"/>
      <c r="I432" s="208"/>
      <c r="J432" s="208"/>
      <c r="K432" s="208"/>
      <c r="L432" s="208"/>
      <c r="M432" s="208"/>
      <c r="N432" s="208"/>
      <c r="O432" s="208"/>
      <c r="P432" s="208"/>
      <c r="Q432" s="208"/>
      <c r="R432" s="208"/>
      <c r="S432" s="208"/>
      <c r="T432" s="208"/>
      <c r="U432" s="208"/>
      <c r="V432" s="208"/>
      <c r="W432" s="208"/>
      <c r="X432" s="208"/>
      <c r="Y432" s="208"/>
      <c r="Z432" s="208"/>
      <c r="AA432" s="208"/>
    </row>
    <row r="433" ht="12.75" hidden="1" customHeight="1">
      <c r="A433" s="208"/>
      <c r="B433" s="208"/>
      <c r="C433" s="208"/>
      <c r="D433" s="208"/>
      <c r="E433" s="208"/>
      <c r="F433" s="208"/>
      <c r="G433" s="208"/>
      <c r="H433" s="208"/>
      <c r="I433" s="208"/>
      <c r="J433" s="208"/>
      <c r="K433" s="208"/>
      <c r="L433" s="208"/>
      <c r="M433" s="208"/>
      <c r="N433" s="208"/>
      <c r="O433" s="208"/>
      <c r="P433" s="208"/>
      <c r="Q433" s="208"/>
      <c r="R433" s="208"/>
      <c r="S433" s="208"/>
      <c r="T433" s="208"/>
      <c r="U433" s="208"/>
      <c r="V433" s="208"/>
      <c r="W433" s="208"/>
      <c r="X433" s="208"/>
      <c r="Y433" s="208"/>
      <c r="Z433" s="208"/>
      <c r="AA433" s="208"/>
    </row>
    <row r="434" ht="12.75" hidden="1" customHeight="1">
      <c r="A434" s="208"/>
      <c r="B434" s="208"/>
      <c r="C434" s="208"/>
      <c r="D434" s="208"/>
      <c r="E434" s="208"/>
      <c r="F434" s="208"/>
      <c r="G434" s="208"/>
      <c r="H434" s="208"/>
      <c r="I434" s="208"/>
      <c r="J434" s="208"/>
      <c r="K434" s="208"/>
      <c r="L434" s="208"/>
      <c r="M434" s="208"/>
      <c r="N434" s="208"/>
      <c r="O434" s="208"/>
      <c r="P434" s="208"/>
      <c r="Q434" s="208"/>
      <c r="R434" s="208"/>
      <c r="S434" s="208"/>
      <c r="T434" s="208"/>
      <c r="U434" s="208"/>
      <c r="V434" s="208"/>
      <c r="W434" s="208"/>
      <c r="X434" s="208"/>
      <c r="Y434" s="208"/>
      <c r="Z434" s="208"/>
      <c r="AA434" s="208"/>
    </row>
    <row r="435" ht="12.75" hidden="1" customHeight="1">
      <c r="A435" s="208"/>
      <c r="B435" s="208"/>
      <c r="C435" s="208"/>
      <c r="D435" s="208"/>
      <c r="E435" s="208"/>
      <c r="F435" s="208"/>
      <c r="G435" s="208"/>
      <c r="H435" s="208"/>
      <c r="I435" s="208"/>
      <c r="J435" s="208"/>
      <c r="K435" s="208"/>
      <c r="L435" s="208"/>
      <c r="M435" s="208"/>
      <c r="N435" s="208"/>
      <c r="O435" s="208"/>
      <c r="P435" s="208"/>
      <c r="Q435" s="208"/>
      <c r="R435" s="208"/>
      <c r="S435" s="208"/>
      <c r="T435" s="208"/>
      <c r="U435" s="208"/>
      <c r="V435" s="208"/>
      <c r="W435" s="208"/>
      <c r="X435" s="208"/>
      <c r="Y435" s="208"/>
      <c r="Z435" s="208"/>
      <c r="AA435" s="208"/>
    </row>
    <row r="436" ht="12.75" hidden="1" customHeight="1">
      <c r="A436" s="208"/>
      <c r="B436" s="208"/>
      <c r="C436" s="208"/>
      <c r="D436" s="208"/>
      <c r="E436" s="208"/>
      <c r="F436" s="208"/>
      <c r="G436" s="208"/>
      <c r="H436" s="208"/>
      <c r="I436" s="208"/>
      <c r="J436" s="208"/>
      <c r="K436" s="208"/>
      <c r="L436" s="208"/>
      <c r="M436" s="208"/>
      <c r="N436" s="208"/>
      <c r="O436" s="208"/>
      <c r="P436" s="208"/>
      <c r="Q436" s="208"/>
      <c r="R436" s="208"/>
      <c r="S436" s="208"/>
      <c r="T436" s="208"/>
      <c r="U436" s="208"/>
      <c r="V436" s="208"/>
      <c r="W436" s="208"/>
      <c r="X436" s="208"/>
      <c r="Y436" s="208"/>
      <c r="Z436" s="208"/>
      <c r="AA436" s="208"/>
    </row>
    <row r="437" ht="12.75" hidden="1" customHeight="1">
      <c r="A437" s="208"/>
      <c r="B437" s="208"/>
      <c r="C437" s="208"/>
      <c r="D437" s="208"/>
      <c r="E437" s="208"/>
      <c r="F437" s="208"/>
      <c r="G437" s="208"/>
      <c r="H437" s="208"/>
      <c r="I437" s="208"/>
      <c r="J437" s="208"/>
      <c r="K437" s="208"/>
      <c r="L437" s="208"/>
      <c r="M437" s="208"/>
      <c r="N437" s="208"/>
      <c r="O437" s="208"/>
      <c r="P437" s="208"/>
      <c r="Q437" s="208"/>
      <c r="R437" s="208"/>
      <c r="S437" s="208"/>
      <c r="T437" s="208"/>
      <c r="U437" s="208"/>
      <c r="V437" s="208"/>
      <c r="W437" s="208"/>
      <c r="X437" s="208"/>
      <c r="Y437" s="208"/>
      <c r="Z437" s="208"/>
      <c r="AA437" s="208"/>
    </row>
    <row r="438" ht="12.75" hidden="1" customHeight="1">
      <c r="A438" s="208"/>
      <c r="B438" s="208"/>
      <c r="C438" s="208"/>
      <c r="D438" s="208"/>
      <c r="E438" s="208"/>
      <c r="F438" s="208"/>
      <c r="G438" s="208"/>
      <c r="H438" s="208"/>
      <c r="I438" s="208"/>
      <c r="J438" s="208"/>
      <c r="K438" s="208"/>
      <c r="L438" s="208"/>
      <c r="M438" s="208"/>
      <c r="N438" s="208"/>
      <c r="O438" s="208"/>
      <c r="P438" s="208"/>
      <c r="Q438" s="208"/>
      <c r="R438" s="208"/>
      <c r="S438" s="208"/>
      <c r="T438" s="208"/>
      <c r="U438" s="208"/>
      <c r="V438" s="208"/>
      <c r="W438" s="208"/>
      <c r="X438" s="208"/>
      <c r="Y438" s="208"/>
      <c r="Z438" s="208"/>
      <c r="AA438" s="208"/>
    </row>
    <row r="439" ht="12.75" hidden="1" customHeight="1">
      <c r="A439" s="208"/>
      <c r="B439" s="208"/>
      <c r="C439" s="208"/>
      <c r="D439" s="208"/>
      <c r="E439" s="208"/>
      <c r="F439" s="208"/>
      <c r="G439" s="208"/>
      <c r="H439" s="208"/>
      <c r="I439" s="208"/>
      <c r="J439" s="208"/>
      <c r="K439" s="208"/>
      <c r="L439" s="208"/>
      <c r="M439" s="208"/>
      <c r="N439" s="208"/>
      <c r="O439" s="208"/>
      <c r="P439" s="208"/>
      <c r="Q439" s="208"/>
      <c r="R439" s="208"/>
      <c r="S439" s="208"/>
      <c r="T439" s="208"/>
      <c r="U439" s="208"/>
      <c r="V439" s="208"/>
      <c r="W439" s="208"/>
      <c r="X439" s="208"/>
      <c r="Y439" s="208"/>
      <c r="Z439" s="208"/>
      <c r="AA439" s="208"/>
    </row>
    <row r="440" ht="12.75" hidden="1" customHeight="1">
      <c r="A440" s="208"/>
      <c r="B440" s="208"/>
      <c r="C440" s="208"/>
      <c r="D440" s="208"/>
      <c r="E440" s="208"/>
      <c r="F440" s="208"/>
      <c r="G440" s="208"/>
      <c r="H440" s="208"/>
      <c r="I440" s="208"/>
      <c r="J440" s="208"/>
      <c r="K440" s="208"/>
      <c r="L440" s="208"/>
      <c r="M440" s="208"/>
      <c r="N440" s="208"/>
      <c r="O440" s="208"/>
      <c r="P440" s="208"/>
      <c r="Q440" s="208"/>
      <c r="R440" s="208"/>
      <c r="S440" s="208"/>
      <c r="T440" s="208"/>
      <c r="U440" s="208"/>
      <c r="V440" s="208"/>
      <c r="W440" s="208"/>
      <c r="X440" s="208"/>
      <c r="Y440" s="208"/>
      <c r="Z440" s="208"/>
      <c r="AA440" s="208"/>
    </row>
    <row r="441" ht="12.75" hidden="1" customHeight="1">
      <c r="A441" s="208"/>
      <c r="B441" s="208"/>
      <c r="C441" s="208"/>
      <c r="D441" s="208"/>
      <c r="E441" s="208"/>
      <c r="F441" s="208"/>
      <c r="G441" s="208"/>
      <c r="H441" s="208"/>
      <c r="I441" s="208"/>
      <c r="J441" s="208"/>
      <c r="K441" s="208"/>
      <c r="L441" s="208"/>
      <c r="M441" s="208"/>
      <c r="N441" s="208"/>
      <c r="O441" s="208"/>
      <c r="P441" s="208"/>
      <c r="Q441" s="208"/>
      <c r="R441" s="208"/>
      <c r="S441" s="208"/>
      <c r="T441" s="208"/>
      <c r="U441" s="208"/>
      <c r="V441" s="208"/>
      <c r="W441" s="208"/>
      <c r="X441" s="208"/>
      <c r="Y441" s="208"/>
      <c r="Z441" s="208"/>
      <c r="AA441" s="208"/>
    </row>
    <row r="442" ht="12.75" hidden="1" customHeight="1">
      <c r="A442" s="208"/>
      <c r="B442" s="208"/>
      <c r="C442" s="208"/>
      <c r="D442" s="208"/>
      <c r="E442" s="208"/>
      <c r="F442" s="208"/>
      <c r="G442" s="208"/>
      <c r="H442" s="208"/>
      <c r="I442" s="208"/>
      <c r="J442" s="208"/>
      <c r="K442" s="208"/>
      <c r="L442" s="208"/>
      <c r="M442" s="208"/>
      <c r="N442" s="208"/>
      <c r="O442" s="208"/>
      <c r="P442" s="208"/>
      <c r="Q442" s="208"/>
      <c r="R442" s="208"/>
      <c r="S442" s="208"/>
      <c r="T442" s="208"/>
      <c r="U442" s="208"/>
      <c r="V442" s="208"/>
      <c r="W442" s="208"/>
      <c r="X442" s="208"/>
      <c r="Y442" s="208"/>
      <c r="Z442" s="208"/>
      <c r="AA442" s="208"/>
    </row>
    <row r="443" ht="12.75" hidden="1" customHeight="1">
      <c r="A443" s="208"/>
      <c r="B443" s="208"/>
      <c r="C443" s="208"/>
      <c r="D443" s="208"/>
      <c r="E443" s="208"/>
      <c r="F443" s="208"/>
      <c r="G443" s="208"/>
      <c r="H443" s="208"/>
      <c r="I443" s="208"/>
      <c r="J443" s="208"/>
      <c r="K443" s="208"/>
      <c r="L443" s="208"/>
      <c r="M443" s="208"/>
      <c r="N443" s="208"/>
      <c r="O443" s="208"/>
      <c r="P443" s="208"/>
      <c r="Q443" s="208"/>
      <c r="R443" s="208"/>
      <c r="S443" s="208"/>
      <c r="T443" s="208"/>
      <c r="U443" s="208"/>
      <c r="V443" s="208"/>
      <c r="W443" s="208"/>
      <c r="X443" s="208"/>
      <c r="Y443" s="208"/>
      <c r="Z443" s="208"/>
      <c r="AA443" s="208"/>
    </row>
    <row r="444" ht="12.75" hidden="1" customHeight="1">
      <c r="A444" s="208"/>
      <c r="B444" s="208"/>
      <c r="C444" s="208"/>
      <c r="D444" s="208"/>
      <c r="E444" s="208"/>
      <c r="F444" s="208"/>
      <c r="G444" s="208"/>
      <c r="H444" s="208"/>
      <c r="I444" s="208"/>
      <c r="J444" s="208"/>
      <c r="K444" s="208"/>
      <c r="L444" s="208"/>
      <c r="M444" s="208"/>
      <c r="N444" s="208"/>
      <c r="O444" s="208"/>
      <c r="P444" s="208"/>
      <c r="Q444" s="208"/>
      <c r="R444" s="208"/>
      <c r="S444" s="208"/>
      <c r="T444" s="208"/>
      <c r="U444" s="208"/>
      <c r="V444" s="208"/>
      <c r="W444" s="208"/>
      <c r="X444" s="208"/>
      <c r="Y444" s="208"/>
      <c r="Z444" s="208"/>
      <c r="AA444" s="208"/>
    </row>
    <row r="445" ht="12.75" hidden="1" customHeight="1">
      <c r="A445" s="208"/>
      <c r="B445" s="208"/>
      <c r="C445" s="208"/>
      <c r="D445" s="208"/>
      <c r="E445" s="208"/>
      <c r="F445" s="208"/>
      <c r="G445" s="208"/>
      <c r="H445" s="208"/>
      <c r="I445" s="208"/>
      <c r="J445" s="208"/>
      <c r="K445" s="208"/>
      <c r="L445" s="208"/>
      <c r="M445" s="208"/>
      <c r="N445" s="208"/>
      <c r="O445" s="208"/>
      <c r="P445" s="208"/>
      <c r="Q445" s="208"/>
      <c r="R445" s="208"/>
      <c r="S445" s="208"/>
      <c r="T445" s="208"/>
      <c r="U445" s="208"/>
      <c r="V445" s="208"/>
      <c r="W445" s="208"/>
      <c r="X445" s="208"/>
      <c r="Y445" s="208"/>
      <c r="Z445" s="208"/>
      <c r="AA445" s="208"/>
    </row>
    <row r="446" ht="12.75" hidden="1" customHeight="1">
      <c r="A446" s="208"/>
      <c r="B446" s="208"/>
      <c r="C446" s="208"/>
      <c r="D446" s="208"/>
      <c r="E446" s="208"/>
      <c r="F446" s="208"/>
      <c r="G446" s="208"/>
      <c r="H446" s="208"/>
      <c r="I446" s="208"/>
      <c r="J446" s="208"/>
      <c r="K446" s="208"/>
      <c r="L446" s="208"/>
      <c r="M446" s="208"/>
      <c r="N446" s="208"/>
      <c r="O446" s="208"/>
      <c r="P446" s="208"/>
      <c r="Q446" s="208"/>
      <c r="R446" s="208"/>
      <c r="S446" s="208"/>
      <c r="T446" s="208"/>
      <c r="U446" s="208"/>
      <c r="V446" s="208"/>
      <c r="W446" s="208"/>
      <c r="X446" s="208"/>
      <c r="Y446" s="208"/>
      <c r="Z446" s="208"/>
      <c r="AA446" s="208"/>
    </row>
    <row r="447" ht="12.75" hidden="1" customHeight="1">
      <c r="A447" s="208"/>
      <c r="B447" s="208"/>
      <c r="C447" s="208"/>
      <c r="D447" s="208"/>
      <c r="E447" s="208"/>
      <c r="F447" s="208"/>
      <c r="G447" s="208"/>
      <c r="H447" s="208"/>
      <c r="I447" s="208"/>
      <c r="J447" s="208"/>
      <c r="K447" s="208"/>
      <c r="L447" s="208"/>
      <c r="M447" s="208"/>
      <c r="N447" s="208"/>
      <c r="O447" s="208"/>
      <c r="P447" s="208"/>
      <c r="Q447" s="208"/>
      <c r="R447" s="208"/>
      <c r="S447" s="208"/>
      <c r="T447" s="208"/>
      <c r="U447" s="208"/>
      <c r="V447" s="208"/>
      <c r="W447" s="208"/>
      <c r="X447" s="208"/>
      <c r="Y447" s="208"/>
      <c r="Z447" s="208"/>
      <c r="AA447" s="208"/>
    </row>
    <row r="448" ht="12.75" hidden="1" customHeight="1">
      <c r="A448" s="208"/>
      <c r="B448" s="208"/>
      <c r="C448" s="208"/>
      <c r="D448" s="208"/>
      <c r="E448" s="208"/>
      <c r="F448" s="208"/>
      <c r="G448" s="208"/>
      <c r="H448" s="208"/>
      <c r="I448" s="208"/>
      <c r="J448" s="208"/>
      <c r="K448" s="208"/>
      <c r="L448" s="208"/>
      <c r="M448" s="208"/>
      <c r="N448" s="208"/>
      <c r="O448" s="208"/>
      <c r="P448" s="208"/>
      <c r="Q448" s="208"/>
      <c r="R448" s="208"/>
      <c r="S448" s="208"/>
      <c r="T448" s="208"/>
      <c r="U448" s="208"/>
      <c r="V448" s="208"/>
      <c r="W448" s="208"/>
      <c r="X448" s="208"/>
      <c r="Y448" s="208"/>
      <c r="Z448" s="208"/>
      <c r="AA448" s="208"/>
    </row>
    <row r="449" ht="12.75" hidden="1" customHeight="1">
      <c r="A449" s="208"/>
      <c r="B449" s="208"/>
      <c r="C449" s="208"/>
      <c r="D449" s="208"/>
      <c r="E449" s="208"/>
      <c r="F449" s="208"/>
      <c r="G449" s="208"/>
      <c r="H449" s="208"/>
      <c r="I449" s="208"/>
      <c r="J449" s="208"/>
      <c r="K449" s="208"/>
      <c r="L449" s="208"/>
      <c r="M449" s="208"/>
      <c r="N449" s="208"/>
      <c r="O449" s="208"/>
      <c r="P449" s="208"/>
      <c r="Q449" s="208"/>
      <c r="R449" s="208"/>
      <c r="S449" s="208"/>
      <c r="T449" s="208"/>
      <c r="U449" s="208"/>
      <c r="V449" s="208"/>
      <c r="W449" s="208"/>
      <c r="X449" s="208"/>
      <c r="Y449" s="208"/>
      <c r="Z449" s="208"/>
      <c r="AA449" s="208"/>
    </row>
    <row r="450" ht="12.75" hidden="1" customHeight="1">
      <c r="A450" s="208"/>
      <c r="B450" s="208"/>
      <c r="C450" s="208"/>
      <c r="D450" s="208"/>
      <c r="E450" s="208"/>
      <c r="F450" s="208"/>
      <c r="G450" s="208"/>
      <c r="H450" s="208"/>
      <c r="I450" s="208"/>
      <c r="J450" s="208"/>
      <c r="K450" s="208"/>
      <c r="L450" s="208"/>
      <c r="M450" s="208"/>
      <c r="N450" s="208"/>
      <c r="O450" s="208"/>
      <c r="P450" s="208"/>
      <c r="Q450" s="208"/>
      <c r="R450" s="208"/>
      <c r="S450" s="208"/>
      <c r="T450" s="208"/>
      <c r="U450" s="208"/>
      <c r="V450" s="208"/>
      <c r="W450" s="208"/>
      <c r="X450" s="208"/>
      <c r="Y450" s="208"/>
      <c r="Z450" s="208"/>
      <c r="AA450" s="208"/>
    </row>
    <row r="451" ht="12.75" hidden="1" customHeight="1">
      <c r="A451" s="208"/>
      <c r="B451" s="208"/>
      <c r="C451" s="208"/>
      <c r="D451" s="208"/>
      <c r="E451" s="208"/>
      <c r="F451" s="208"/>
      <c r="G451" s="208"/>
      <c r="H451" s="208"/>
      <c r="I451" s="208"/>
      <c r="J451" s="208"/>
      <c r="K451" s="208"/>
      <c r="L451" s="208"/>
      <c r="M451" s="208"/>
      <c r="N451" s="208"/>
      <c r="O451" s="208"/>
      <c r="P451" s="208"/>
      <c r="Q451" s="208"/>
      <c r="R451" s="208"/>
      <c r="S451" s="208"/>
      <c r="T451" s="208"/>
      <c r="U451" s="208"/>
      <c r="V451" s="208"/>
      <c r="W451" s="208"/>
      <c r="X451" s="208"/>
      <c r="Y451" s="208"/>
      <c r="Z451" s="208"/>
      <c r="AA451" s="208"/>
    </row>
    <row r="452" ht="12.75" hidden="1" customHeight="1">
      <c r="A452" s="208"/>
      <c r="B452" s="208"/>
      <c r="C452" s="208"/>
      <c r="D452" s="208"/>
      <c r="E452" s="208"/>
      <c r="F452" s="208"/>
      <c r="G452" s="208"/>
      <c r="H452" s="208"/>
      <c r="I452" s="208"/>
      <c r="J452" s="208"/>
      <c r="K452" s="208"/>
      <c r="L452" s="208"/>
      <c r="M452" s="208"/>
      <c r="N452" s="208"/>
      <c r="O452" s="208"/>
      <c r="P452" s="208"/>
      <c r="Q452" s="208"/>
      <c r="R452" s="208"/>
      <c r="S452" s="208"/>
      <c r="T452" s="208"/>
      <c r="U452" s="208"/>
      <c r="V452" s="208"/>
      <c r="W452" s="208"/>
      <c r="X452" s="208"/>
      <c r="Y452" s="208"/>
      <c r="Z452" s="208"/>
      <c r="AA452" s="208"/>
    </row>
    <row r="453" ht="12.75" hidden="1" customHeight="1">
      <c r="A453" s="208"/>
      <c r="B453" s="208"/>
      <c r="C453" s="208"/>
      <c r="D453" s="208"/>
      <c r="E453" s="208"/>
      <c r="F453" s="208"/>
      <c r="G453" s="208"/>
      <c r="H453" s="208"/>
      <c r="I453" s="208"/>
      <c r="J453" s="208"/>
      <c r="K453" s="208"/>
      <c r="L453" s="208"/>
      <c r="M453" s="208"/>
      <c r="N453" s="208"/>
      <c r="O453" s="208"/>
      <c r="P453" s="208"/>
      <c r="Q453" s="208"/>
      <c r="R453" s="208"/>
      <c r="S453" s="208"/>
      <c r="T453" s="208"/>
      <c r="U453" s="208"/>
      <c r="V453" s="208"/>
      <c r="W453" s="208"/>
      <c r="X453" s="208"/>
      <c r="Y453" s="208"/>
      <c r="Z453" s="208"/>
      <c r="AA453" s="208"/>
    </row>
    <row r="454" ht="12.75" hidden="1" customHeight="1">
      <c r="A454" s="208"/>
      <c r="B454" s="208"/>
      <c r="C454" s="208"/>
      <c r="D454" s="208"/>
      <c r="E454" s="208"/>
      <c r="F454" s="208"/>
      <c r="G454" s="208"/>
      <c r="H454" s="208"/>
      <c r="I454" s="208"/>
      <c r="J454" s="208"/>
      <c r="K454" s="208"/>
      <c r="L454" s="208"/>
      <c r="M454" s="208"/>
      <c r="N454" s="208"/>
      <c r="O454" s="208"/>
      <c r="P454" s="208"/>
      <c r="Q454" s="208"/>
      <c r="R454" s="208"/>
      <c r="S454" s="208"/>
      <c r="T454" s="208"/>
      <c r="U454" s="208"/>
      <c r="V454" s="208"/>
      <c r="W454" s="208"/>
      <c r="X454" s="208"/>
      <c r="Y454" s="208"/>
      <c r="Z454" s="208"/>
      <c r="AA454" s="208"/>
    </row>
    <row r="455" ht="12.75" hidden="1" customHeight="1">
      <c r="A455" s="208"/>
      <c r="B455" s="208"/>
      <c r="C455" s="208"/>
      <c r="D455" s="208"/>
      <c r="E455" s="208"/>
      <c r="F455" s="208"/>
      <c r="G455" s="208"/>
      <c r="H455" s="208"/>
      <c r="I455" s="208"/>
      <c r="J455" s="208"/>
      <c r="K455" s="208"/>
      <c r="L455" s="208"/>
      <c r="M455" s="208"/>
      <c r="N455" s="208"/>
      <c r="O455" s="208"/>
      <c r="P455" s="208"/>
      <c r="Q455" s="208"/>
      <c r="R455" s="208"/>
      <c r="S455" s="208"/>
      <c r="T455" s="208"/>
      <c r="U455" s="208"/>
      <c r="V455" s="208"/>
      <c r="W455" s="208"/>
      <c r="X455" s="208"/>
      <c r="Y455" s="208"/>
      <c r="Z455" s="208"/>
      <c r="AA455" s="208"/>
    </row>
    <row r="456" ht="12.75" hidden="1" customHeight="1">
      <c r="A456" s="208"/>
      <c r="B456" s="208"/>
      <c r="C456" s="208"/>
      <c r="D456" s="208"/>
      <c r="E456" s="208"/>
      <c r="F456" s="208"/>
      <c r="G456" s="208"/>
      <c r="H456" s="208"/>
      <c r="I456" s="208"/>
      <c r="J456" s="208"/>
      <c r="K456" s="208"/>
      <c r="L456" s="208"/>
      <c r="M456" s="208"/>
      <c r="N456" s="208"/>
      <c r="O456" s="208"/>
      <c r="P456" s="208"/>
      <c r="Q456" s="208"/>
      <c r="R456" s="208"/>
      <c r="S456" s="208"/>
      <c r="T456" s="208"/>
      <c r="U456" s="208"/>
      <c r="V456" s="208"/>
      <c r="W456" s="208"/>
      <c r="X456" s="208"/>
      <c r="Y456" s="208"/>
      <c r="Z456" s="208"/>
      <c r="AA456" s="208"/>
    </row>
    <row r="457" ht="12.75" hidden="1" customHeight="1">
      <c r="A457" s="208"/>
      <c r="B457" s="208"/>
      <c r="C457" s="208"/>
      <c r="D457" s="208"/>
      <c r="E457" s="208"/>
      <c r="F457" s="208"/>
      <c r="G457" s="208"/>
      <c r="H457" s="208"/>
      <c r="I457" s="208"/>
      <c r="J457" s="208"/>
      <c r="K457" s="208"/>
      <c r="L457" s="208"/>
      <c r="M457" s="208"/>
      <c r="N457" s="208"/>
      <c r="O457" s="208"/>
      <c r="P457" s="208"/>
      <c r="Q457" s="208"/>
      <c r="R457" s="208"/>
      <c r="S457" s="208"/>
      <c r="T457" s="208"/>
      <c r="U457" s="208"/>
      <c r="V457" s="208"/>
      <c r="W457" s="208"/>
      <c r="X457" s="208"/>
      <c r="Y457" s="208"/>
      <c r="Z457" s="208"/>
      <c r="AA457" s="208"/>
    </row>
    <row r="458" ht="12.75" hidden="1" customHeight="1">
      <c r="A458" s="208"/>
      <c r="B458" s="208"/>
      <c r="C458" s="208"/>
      <c r="D458" s="208"/>
      <c r="E458" s="208"/>
      <c r="F458" s="208"/>
      <c r="G458" s="208"/>
      <c r="H458" s="208"/>
      <c r="I458" s="208"/>
      <c r="J458" s="208"/>
      <c r="K458" s="208"/>
      <c r="L458" s="208"/>
      <c r="M458" s="208"/>
      <c r="N458" s="208"/>
      <c r="O458" s="208"/>
      <c r="P458" s="208"/>
      <c r="Q458" s="208"/>
      <c r="R458" s="208"/>
      <c r="S458" s="208"/>
      <c r="T458" s="208"/>
      <c r="U458" s="208"/>
      <c r="V458" s="208"/>
      <c r="W458" s="208"/>
      <c r="X458" s="208"/>
      <c r="Y458" s="208"/>
      <c r="Z458" s="208"/>
      <c r="AA458" s="208"/>
    </row>
    <row r="459" ht="12.75" hidden="1" customHeight="1">
      <c r="A459" s="208"/>
      <c r="B459" s="208"/>
      <c r="C459" s="208"/>
      <c r="D459" s="208"/>
      <c r="E459" s="208"/>
      <c r="F459" s="208"/>
      <c r="G459" s="208"/>
      <c r="H459" s="208"/>
      <c r="I459" s="208"/>
      <c r="J459" s="208"/>
      <c r="K459" s="208"/>
      <c r="L459" s="208"/>
      <c r="M459" s="208"/>
      <c r="N459" s="208"/>
      <c r="O459" s="208"/>
      <c r="P459" s="208"/>
      <c r="Q459" s="208"/>
      <c r="R459" s="208"/>
      <c r="S459" s="208"/>
      <c r="T459" s="208"/>
      <c r="U459" s="208"/>
      <c r="V459" s="208"/>
      <c r="W459" s="208"/>
      <c r="X459" s="208"/>
      <c r="Y459" s="208"/>
      <c r="Z459" s="208"/>
      <c r="AA459" s="208"/>
    </row>
    <row r="460" ht="12.75" hidden="1" customHeight="1">
      <c r="A460" s="208"/>
      <c r="B460" s="208"/>
      <c r="C460" s="208"/>
      <c r="D460" s="208"/>
      <c r="E460" s="208"/>
      <c r="F460" s="208"/>
      <c r="G460" s="208"/>
      <c r="H460" s="208"/>
      <c r="I460" s="208"/>
      <c r="J460" s="208"/>
      <c r="K460" s="208"/>
      <c r="L460" s="208"/>
      <c r="M460" s="208"/>
      <c r="N460" s="208"/>
      <c r="O460" s="208"/>
      <c r="P460" s="208"/>
      <c r="Q460" s="208"/>
      <c r="R460" s="208"/>
      <c r="S460" s="208"/>
      <c r="T460" s="208"/>
      <c r="U460" s="208"/>
      <c r="V460" s="208"/>
      <c r="W460" s="208"/>
      <c r="X460" s="208"/>
      <c r="Y460" s="208"/>
      <c r="Z460" s="208"/>
      <c r="AA460" s="208"/>
    </row>
    <row r="461" ht="12.75" hidden="1" customHeight="1">
      <c r="A461" s="208"/>
      <c r="B461" s="208"/>
      <c r="C461" s="208"/>
      <c r="D461" s="208"/>
      <c r="E461" s="208"/>
      <c r="F461" s="208"/>
      <c r="G461" s="208"/>
      <c r="H461" s="208"/>
      <c r="I461" s="208"/>
      <c r="J461" s="208"/>
      <c r="K461" s="208"/>
      <c r="L461" s="208"/>
      <c r="M461" s="208"/>
      <c r="N461" s="208"/>
      <c r="O461" s="208"/>
      <c r="P461" s="208"/>
      <c r="Q461" s="208"/>
      <c r="R461" s="208"/>
      <c r="S461" s="208"/>
      <c r="T461" s="208"/>
      <c r="U461" s="208"/>
      <c r="V461" s="208"/>
      <c r="W461" s="208"/>
      <c r="X461" s="208"/>
      <c r="Y461" s="208"/>
      <c r="Z461" s="208"/>
      <c r="AA461" s="208"/>
    </row>
    <row r="462" ht="12.75" hidden="1" customHeight="1">
      <c r="A462" s="208"/>
      <c r="B462" s="208"/>
      <c r="C462" s="208"/>
      <c r="D462" s="208"/>
      <c r="E462" s="208"/>
      <c r="F462" s="208"/>
      <c r="G462" s="208"/>
      <c r="H462" s="208"/>
      <c r="I462" s="208"/>
      <c r="J462" s="208"/>
      <c r="K462" s="208"/>
      <c r="L462" s="208"/>
      <c r="M462" s="208"/>
      <c r="N462" s="208"/>
      <c r="O462" s="208"/>
      <c r="P462" s="208"/>
      <c r="Q462" s="208"/>
      <c r="R462" s="208"/>
      <c r="S462" s="208"/>
      <c r="T462" s="208"/>
      <c r="U462" s="208"/>
      <c r="V462" s="208"/>
      <c r="W462" s="208"/>
      <c r="X462" s="208"/>
      <c r="Y462" s="208"/>
      <c r="Z462" s="208"/>
      <c r="AA462" s="208"/>
    </row>
    <row r="463" ht="12.75" hidden="1" customHeight="1">
      <c r="A463" s="208"/>
      <c r="B463" s="208"/>
      <c r="C463" s="208"/>
      <c r="D463" s="208"/>
      <c r="E463" s="208"/>
      <c r="F463" s="208"/>
      <c r="G463" s="208"/>
      <c r="H463" s="208"/>
      <c r="I463" s="208"/>
      <c r="J463" s="208"/>
      <c r="K463" s="208"/>
      <c r="L463" s="208"/>
      <c r="M463" s="208"/>
      <c r="N463" s="208"/>
      <c r="O463" s="208"/>
      <c r="P463" s="208"/>
      <c r="Q463" s="208"/>
      <c r="R463" s="208"/>
      <c r="S463" s="208"/>
      <c r="T463" s="208"/>
      <c r="U463" s="208"/>
      <c r="V463" s="208"/>
      <c r="W463" s="208"/>
      <c r="X463" s="208"/>
      <c r="Y463" s="208"/>
      <c r="Z463" s="208"/>
      <c r="AA463" s="208"/>
    </row>
    <row r="464" ht="12.75" hidden="1" customHeight="1">
      <c r="A464" s="208"/>
      <c r="B464" s="208"/>
      <c r="C464" s="208"/>
      <c r="D464" s="208"/>
      <c r="E464" s="208"/>
      <c r="F464" s="208"/>
      <c r="G464" s="208"/>
      <c r="H464" s="208"/>
      <c r="I464" s="208"/>
      <c r="J464" s="208"/>
      <c r="K464" s="208"/>
      <c r="L464" s="208"/>
      <c r="M464" s="208"/>
      <c r="N464" s="208"/>
      <c r="O464" s="208"/>
      <c r="P464" s="208"/>
      <c r="Q464" s="208"/>
      <c r="R464" s="208"/>
      <c r="S464" s="208"/>
      <c r="T464" s="208"/>
      <c r="U464" s="208"/>
      <c r="V464" s="208"/>
      <c r="W464" s="208"/>
      <c r="X464" s="208"/>
      <c r="Y464" s="208"/>
      <c r="Z464" s="208"/>
      <c r="AA464" s="208"/>
    </row>
    <row r="465" ht="12.75" hidden="1" customHeight="1">
      <c r="A465" s="208"/>
      <c r="B465" s="208"/>
      <c r="C465" s="208"/>
      <c r="D465" s="208"/>
      <c r="E465" s="208"/>
      <c r="F465" s="208"/>
      <c r="G465" s="208"/>
      <c r="H465" s="208"/>
      <c r="I465" s="208"/>
      <c r="J465" s="208"/>
      <c r="K465" s="208"/>
      <c r="L465" s="208"/>
      <c r="M465" s="208"/>
      <c r="N465" s="208"/>
      <c r="O465" s="208"/>
      <c r="P465" s="208"/>
      <c r="Q465" s="208"/>
      <c r="R465" s="208"/>
      <c r="S465" s="208"/>
      <c r="T465" s="208"/>
      <c r="U465" s="208"/>
      <c r="V465" s="208"/>
      <c r="W465" s="208"/>
      <c r="X465" s="208"/>
      <c r="Y465" s="208"/>
      <c r="Z465" s="208"/>
      <c r="AA465" s="208"/>
    </row>
    <row r="466" ht="12.75" hidden="1" customHeight="1">
      <c r="A466" s="208"/>
      <c r="B466" s="208"/>
      <c r="C466" s="208"/>
      <c r="D466" s="208"/>
      <c r="E466" s="208"/>
      <c r="F466" s="208"/>
      <c r="G466" s="208"/>
      <c r="H466" s="208"/>
      <c r="I466" s="208"/>
      <c r="J466" s="208"/>
      <c r="K466" s="208"/>
      <c r="L466" s="208"/>
      <c r="M466" s="208"/>
      <c r="N466" s="208"/>
      <c r="O466" s="208"/>
      <c r="P466" s="208"/>
      <c r="Q466" s="208"/>
      <c r="R466" s="208"/>
      <c r="S466" s="208"/>
      <c r="T466" s="208"/>
      <c r="U466" s="208"/>
      <c r="V466" s="208"/>
      <c r="W466" s="208"/>
      <c r="X466" s="208"/>
      <c r="Y466" s="208"/>
      <c r="Z466" s="208"/>
      <c r="AA466" s="208"/>
    </row>
    <row r="467" ht="12.75" hidden="1" customHeight="1">
      <c r="A467" s="208"/>
      <c r="B467" s="208"/>
      <c r="C467" s="208"/>
      <c r="D467" s="208"/>
      <c r="E467" s="208"/>
      <c r="F467" s="208"/>
      <c r="G467" s="208"/>
      <c r="H467" s="208"/>
      <c r="I467" s="208"/>
      <c r="J467" s="208"/>
      <c r="K467" s="208"/>
      <c r="L467" s="208"/>
      <c r="M467" s="208"/>
      <c r="N467" s="208"/>
      <c r="O467" s="208"/>
      <c r="P467" s="208"/>
      <c r="Q467" s="208"/>
      <c r="R467" s="208"/>
      <c r="S467" s="208"/>
      <c r="T467" s="208"/>
      <c r="U467" s="208"/>
      <c r="V467" s="208"/>
      <c r="W467" s="208"/>
      <c r="X467" s="208"/>
      <c r="Y467" s="208"/>
      <c r="Z467" s="208"/>
      <c r="AA467" s="208"/>
    </row>
    <row r="468" ht="12.75" hidden="1" customHeight="1">
      <c r="A468" s="208"/>
      <c r="B468" s="208"/>
      <c r="C468" s="208"/>
      <c r="D468" s="208"/>
      <c r="E468" s="208"/>
      <c r="F468" s="208"/>
      <c r="G468" s="208"/>
      <c r="H468" s="208"/>
      <c r="I468" s="208"/>
      <c r="J468" s="208"/>
      <c r="K468" s="208"/>
      <c r="L468" s="208"/>
      <c r="M468" s="208"/>
      <c r="N468" s="208"/>
      <c r="O468" s="208"/>
      <c r="P468" s="208"/>
      <c r="Q468" s="208"/>
      <c r="R468" s="208"/>
      <c r="S468" s="208"/>
      <c r="T468" s="208"/>
      <c r="U468" s="208"/>
      <c r="V468" s="208"/>
      <c r="W468" s="208"/>
      <c r="X468" s="208"/>
      <c r="Y468" s="208"/>
      <c r="Z468" s="208"/>
      <c r="AA468" s="208"/>
    </row>
    <row r="469" ht="12.75" hidden="1" customHeight="1">
      <c r="A469" s="208"/>
      <c r="B469" s="208"/>
      <c r="C469" s="208"/>
      <c r="D469" s="208"/>
      <c r="E469" s="208"/>
      <c r="F469" s="208"/>
      <c r="G469" s="208"/>
      <c r="H469" s="208"/>
      <c r="I469" s="208"/>
      <c r="J469" s="208"/>
      <c r="K469" s="208"/>
      <c r="L469" s="208"/>
      <c r="M469" s="208"/>
      <c r="N469" s="208"/>
      <c r="O469" s="208"/>
      <c r="P469" s="208"/>
      <c r="Q469" s="208"/>
      <c r="R469" s="208"/>
      <c r="S469" s="208"/>
      <c r="T469" s="208"/>
      <c r="U469" s="208"/>
      <c r="V469" s="208"/>
      <c r="W469" s="208"/>
      <c r="X469" s="208"/>
      <c r="Y469" s="208"/>
      <c r="Z469" s="208"/>
      <c r="AA469" s="208"/>
    </row>
    <row r="470" ht="12.75" hidden="1" customHeight="1">
      <c r="A470" s="208"/>
      <c r="B470" s="208"/>
      <c r="C470" s="208"/>
      <c r="D470" s="208"/>
      <c r="E470" s="208"/>
      <c r="F470" s="208"/>
      <c r="G470" s="208"/>
      <c r="H470" s="208"/>
      <c r="I470" s="208"/>
      <c r="J470" s="208"/>
      <c r="K470" s="208"/>
      <c r="L470" s="208"/>
      <c r="M470" s="208"/>
      <c r="N470" s="208"/>
      <c r="O470" s="208"/>
      <c r="P470" s="208"/>
      <c r="Q470" s="208"/>
      <c r="R470" s="208"/>
      <c r="S470" s="208"/>
      <c r="T470" s="208"/>
      <c r="U470" s="208"/>
      <c r="V470" s="208"/>
      <c r="W470" s="208"/>
      <c r="X470" s="208"/>
      <c r="Y470" s="208"/>
      <c r="Z470" s="208"/>
      <c r="AA470" s="208"/>
    </row>
    <row r="471" ht="12.75" hidden="1" customHeight="1">
      <c r="A471" s="208"/>
      <c r="B471" s="208"/>
      <c r="C471" s="208"/>
      <c r="D471" s="208"/>
      <c r="E471" s="208"/>
      <c r="F471" s="208"/>
      <c r="G471" s="208"/>
      <c r="H471" s="208"/>
      <c r="I471" s="208"/>
      <c r="J471" s="208"/>
      <c r="K471" s="208"/>
      <c r="L471" s="208"/>
      <c r="M471" s="208"/>
      <c r="N471" s="208"/>
      <c r="O471" s="208"/>
      <c r="P471" s="208"/>
      <c r="Q471" s="208"/>
      <c r="R471" s="208"/>
      <c r="S471" s="208"/>
      <c r="T471" s="208"/>
      <c r="U471" s="208"/>
      <c r="V471" s="208"/>
      <c r="W471" s="208"/>
      <c r="X471" s="208"/>
      <c r="Y471" s="208"/>
      <c r="Z471" s="208"/>
      <c r="AA471" s="208"/>
    </row>
    <row r="472" ht="12.75" hidden="1" customHeight="1">
      <c r="A472" s="208"/>
      <c r="B472" s="208"/>
      <c r="C472" s="208"/>
      <c r="D472" s="208"/>
      <c r="E472" s="208"/>
      <c r="F472" s="208"/>
      <c r="G472" s="208"/>
      <c r="H472" s="208"/>
      <c r="I472" s="208"/>
      <c r="J472" s="208"/>
      <c r="K472" s="208"/>
      <c r="L472" s="208"/>
      <c r="M472" s="208"/>
      <c r="N472" s="208"/>
      <c r="O472" s="208"/>
      <c r="P472" s="208"/>
      <c r="Q472" s="208"/>
      <c r="R472" s="208"/>
      <c r="S472" s="208"/>
      <c r="T472" s="208"/>
      <c r="U472" s="208"/>
      <c r="V472" s="208"/>
      <c r="W472" s="208"/>
      <c r="X472" s="208"/>
      <c r="Y472" s="208"/>
      <c r="Z472" s="208"/>
      <c r="AA472" s="208"/>
    </row>
    <row r="473" ht="12.75" hidden="1" customHeight="1">
      <c r="A473" s="208"/>
      <c r="B473" s="208"/>
      <c r="C473" s="208"/>
      <c r="D473" s="208"/>
      <c r="E473" s="208"/>
      <c r="F473" s="208"/>
      <c r="G473" s="208"/>
      <c r="H473" s="208"/>
      <c r="I473" s="208"/>
      <c r="J473" s="208"/>
      <c r="K473" s="208"/>
      <c r="L473" s="208"/>
      <c r="M473" s="208"/>
      <c r="N473" s="208"/>
      <c r="O473" s="208"/>
      <c r="P473" s="208"/>
      <c r="Q473" s="208"/>
      <c r="R473" s="208"/>
      <c r="S473" s="208"/>
      <c r="T473" s="208"/>
      <c r="U473" s="208"/>
      <c r="V473" s="208"/>
      <c r="W473" s="208"/>
      <c r="X473" s="208"/>
      <c r="Y473" s="208"/>
      <c r="Z473" s="208"/>
      <c r="AA473" s="208"/>
    </row>
    <row r="474" ht="12.75" hidden="1" customHeight="1">
      <c r="A474" s="208"/>
      <c r="B474" s="208"/>
      <c r="C474" s="208"/>
      <c r="D474" s="208"/>
      <c r="E474" s="208"/>
      <c r="F474" s="208"/>
      <c r="G474" s="208"/>
      <c r="H474" s="208"/>
      <c r="I474" s="208"/>
      <c r="J474" s="208"/>
      <c r="K474" s="208"/>
      <c r="L474" s="208"/>
      <c r="M474" s="208"/>
      <c r="N474" s="208"/>
      <c r="O474" s="208"/>
      <c r="P474" s="208"/>
      <c r="Q474" s="208"/>
      <c r="R474" s="208"/>
      <c r="S474" s="208"/>
      <c r="T474" s="208"/>
      <c r="U474" s="208"/>
      <c r="V474" s="208"/>
      <c r="W474" s="208"/>
      <c r="X474" s="208"/>
      <c r="Y474" s="208"/>
      <c r="Z474" s="208"/>
      <c r="AA474" s="208"/>
    </row>
    <row r="475" ht="12.75" hidden="1" customHeight="1">
      <c r="A475" s="208"/>
      <c r="B475" s="208"/>
      <c r="C475" s="208"/>
      <c r="D475" s="208"/>
      <c r="E475" s="208"/>
      <c r="F475" s="208"/>
      <c r="G475" s="208"/>
      <c r="H475" s="208"/>
      <c r="I475" s="208"/>
      <c r="J475" s="208"/>
      <c r="K475" s="208"/>
      <c r="L475" s="208"/>
      <c r="M475" s="208"/>
      <c r="N475" s="208"/>
      <c r="O475" s="208"/>
      <c r="P475" s="208"/>
      <c r="Q475" s="208"/>
      <c r="R475" s="208"/>
      <c r="S475" s="208"/>
      <c r="T475" s="208"/>
      <c r="U475" s="208"/>
      <c r="V475" s="208"/>
      <c r="W475" s="208"/>
      <c r="X475" s="208"/>
      <c r="Y475" s="208"/>
      <c r="Z475" s="208"/>
      <c r="AA475" s="208"/>
    </row>
    <row r="476" ht="12.75" hidden="1" customHeight="1">
      <c r="A476" s="208"/>
      <c r="B476" s="208"/>
      <c r="C476" s="208"/>
      <c r="D476" s="208"/>
      <c r="E476" s="208"/>
      <c r="F476" s="208"/>
      <c r="G476" s="208"/>
      <c r="H476" s="208"/>
      <c r="I476" s="208"/>
      <c r="J476" s="208"/>
      <c r="K476" s="208"/>
      <c r="L476" s="208"/>
      <c r="M476" s="208"/>
      <c r="N476" s="208"/>
      <c r="O476" s="208"/>
      <c r="P476" s="208"/>
      <c r="Q476" s="208"/>
      <c r="R476" s="208"/>
      <c r="S476" s="208"/>
      <c r="T476" s="208"/>
      <c r="U476" s="208"/>
      <c r="V476" s="208"/>
      <c r="W476" s="208"/>
      <c r="X476" s="208"/>
      <c r="Y476" s="208"/>
      <c r="Z476" s="208"/>
      <c r="AA476" s="208"/>
    </row>
    <row r="477" ht="12.75" hidden="1" customHeight="1">
      <c r="A477" s="208"/>
      <c r="B477" s="208"/>
      <c r="C477" s="208"/>
      <c r="D477" s="208"/>
      <c r="E477" s="208"/>
      <c r="F477" s="208"/>
      <c r="G477" s="208"/>
      <c r="H477" s="208"/>
      <c r="I477" s="208"/>
      <c r="J477" s="208"/>
      <c r="K477" s="208"/>
      <c r="L477" s="208"/>
      <c r="M477" s="208"/>
      <c r="N477" s="208"/>
      <c r="O477" s="208"/>
      <c r="P477" s="208"/>
      <c r="Q477" s="208"/>
      <c r="R477" s="208"/>
      <c r="S477" s="208"/>
      <c r="T477" s="208"/>
      <c r="U477" s="208"/>
      <c r="V477" s="208"/>
      <c r="W477" s="208"/>
      <c r="X477" s="208"/>
      <c r="Y477" s="208"/>
      <c r="Z477" s="208"/>
      <c r="AA477" s="208"/>
    </row>
    <row r="478" ht="12.75" hidden="1" customHeight="1">
      <c r="A478" s="208"/>
      <c r="B478" s="208"/>
      <c r="C478" s="208"/>
      <c r="D478" s="208"/>
      <c r="E478" s="208"/>
      <c r="F478" s="208"/>
      <c r="G478" s="208"/>
      <c r="H478" s="208"/>
      <c r="I478" s="208"/>
      <c r="J478" s="208"/>
      <c r="K478" s="208"/>
      <c r="L478" s="208"/>
      <c r="M478" s="208"/>
      <c r="N478" s="208"/>
      <c r="O478" s="208"/>
      <c r="P478" s="208"/>
      <c r="Q478" s="208"/>
      <c r="R478" s="208"/>
      <c r="S478" s="208"/>
      <c r="T478" s="208"/>
      <c r="U478" s="208"/>
      <c r="V478" s="208"/>
      <c r="W478" s="208"/>
      <c r="X478" s="208"/>
      <c r="Y478" s="208"/>
      <c r="Z478" s="208"/>
      <c r="AA478" s="208"/>
    </row>
    <row r="479" ht="12.75" hidden="1" customHeight="1">
      <c r="A479" s="208"/>
      <c r="B479" s="208"/>
      <c r="C479" s="208"/>
      <c r="D479" s="208"/>
      <c r="E479" s="208"/>
      <c r="F479" s="208"/>
      <c r="G479" s="208"/>
      <c r="H479" s="208"/>
      <c r="I479" s="208"/>
      <c r="J479" s="208"/>
      <c r="K479" s="208"/>
      <c r="L479" s="208"/>
      <c r="M479" s="208"/>
      <c r="N479" s="208"/>
      <c r="O479" s="208"/>
      <c r="P479" s="208"/>
      <c r="Q479" s="208"/>
      <c r="R479" s="208"/>
      <c r="S479" s="208"/>
      <c r="T479" s="208"/>
      <c r="U479" s="208"/>
      <c r="V479" s="208"/>
      <c r="W479" s="208"/>
      <c r="X479" s="208"/>
      <c r="Y479" s="208"/>
      <c r="Z479" s="208"/>
      <c r="AA479" s="208"/>
    </row>
    <row r="480" ht="12.75" hidden="1" customHeight="1">
      <c r="A480" s="208"/>
      <c r="B480" s="208"/>
      <c r="C480" s="208"/>
      <c r="D480" s="208"/>
      <c r="E480" s="208"/>
      <c r="F480" s="208"/>
      <c r="G480" s="208"/>
      <c r="H480" s="208"/>
      <c r="I480" s="208"/>
      <c r="J480" s="208"/>
      <c r="K480" s="208"/>
      <c r="L480" s="208"/>
      <c r="M480" s="208"/>
      <c r="N480" s="208"/>
      <c r="O480" s="208"/>
      <c r="P480" s="208"/>
      <c r="Q480" s="208"/>
      <c r="R480" s="208"/>
      <c r="S480" s="208"/>
      <c r="T480" s="208"/>
      <c r="U480" s="208"/>
      <c r="V480" s="208"/>
      <c r="W480" s="208"/>
      <c r="X480" s="208"/>
      <c r="Y480" s="208"/>
      <c r="Z480" s="208"/>
      <c r="AA480" s="208"/>
    </row>
    <row r="481" ht="12.75" hidden="1" customHeight="1">
      <c r="A481" s="208"/>
      <c r="B481" s="208"/>
      <c r="C481" s="208"/>
      <c r="D481" s="208"/>
      <c r="E481" s="208"/>
      <c r="F481" s="208"/>
      <c r="G481" s="208"/>
      <c r="H481" s="208"/>
      <c r="I481" s="208"/>
      <c r="J481" s="208"/>
      <c r="K481" s="208"/>
      <c r="L481" s="208"/>
      <c r="M481" s="208"/>
      <c r="N481" s="208"/>
      <c r="O481" s="208"/>
      <c r="P481" s="208"/>
      <c r="Q481" s="208"/>
      <c r="R481" s="208"/>
      <c r="S481" s="208"/>
      <c r="T481" s="208"/>
      <c r="U481" s="208"/>
      <c r="V481" s="208"/>
      <c r="W481" s="208"/>
      <c r="X481" s="208"/>
      <c r="Y481" s="208"/>
      <c r="Z481" s="208"/>
      <c r="AA481" s="208"/>
    </row>
    <row r="482" ht="12.75" hidden="1" customHeight="1">
      <c r="A482" s="208"/>
      <c r="B482" s="208"/>
      <c r="C482" s="208"/>
      <c r="D482" s="208"/>
      <c r="E482" s="208"/>
      <c r="F482" s="208"/>
      <c r="G482" s="208"/>
      <c r="H482" s="208"/>
      <c r="I482" s="208"/>
      <c r="J482" s="208"/>
      <c r="K482" s="208"/>
      <c r="L482" s="208"/>
      <c r="M482" s="208"/>
      <c r="N482" s="208"/>
      <c r="O482" s="208"/>
      <c r="P482" s="208"/>
      <c r="Q482" s="208"/>
      <c r="R482" s="208"/>
      <c r="S482" s="208"/>
      <c r="T482" s="208"/>
      <c r="U482" s="208"/>
      <c r="V482" s="208"/>
      <c r="W482" s="208"/>
      <c r="X482" s="208"/>
      <c r="Y482" s="208"/>
      <c r="Z482" s="208"/>
      <c r="AA482" s="208"/>
    </row>
    <row r="483" ht="12.75" hidden="1" customHeight="1">
      <c r="A483" s="208"/>
      <c r="B483" s="208"/>
      <c r="C483" s="208"/>
      <c r="D483" s="208"/>
      <c r="E483" s="208"/>
      <c r="F483" s="208"/>
      <c r="G483" s="208"/>
      <c r="H483" s="208"/>
      <c r="I483" s="208"/>
      <c r="J483" s="208"/>
      <c r="K483" s="208"/>
      <c r="L483" s="208"/>
      <c r="M483" s="208"/>
      <c r="N483" s="208"/>
      <c r="O483" s="208"/>
      <c r="P483" s="208"/>
      <c r="Q483" s="208"/>
      <c r="R483" s="208"/>
      <c r="S483" s="208"/>
      <c r="T483" s="208"/>
      <c r="U483" s="208"/>
      <c r="V483" s="208"/>
      <c r="W483" s="208"/>
      <c r="X483" s="208"/>
      <c r="Y483" s="208"/>
      <c r="Z483" s="208"/>
      <c r="AA483" s="208"/>
    </row>
    <row r="484" ht="12.75" hidden="1" customHeight="1">
      <c r="A484" s="208"/>
      <c r="B484" s="208"/>
      <c r="C484" s="208"/>
      <c r="D484" s="208"/>
      <c r="E484" s="208"/>
      <c r="F484" s="208"/>
      <c r="G484" s="208"/>
      <c r="H484" s="208"/>
      <c r="I484" s="208"/>
      <c r="J484" s="208"/>
      <c r="K484" s="208"/>
      <c r="L484" s="208"/>
      <c r="M484" s="208"/>
      <c r="N484" s="208"/>
      <c r="O484" s="208"/>
      <c r="P484" s="208"/>
      <c r="Q484" s="208"/>
      <c r="R484" s="208"/>
      <c r="S484" s="208"/>
      <c r="T484" s="208"/>
      <c r="U484" s="208"/>
      <c r="V484" s="208"/>
      <c r="W484" s="208"/>
      <c r="X484" s="208"/>
      <c r="Y484" s="208"/>
      <c r="Z484" s="208"/>
      <c r="AA484" s="208"/>
    </row>
    <row r="485" ht="12.75" hidden="1" customHeight="1">
      <c r="A485" s="208"/>
      <c r="B485" s="208"/>
      <c r="C485" s="208"/>
      <c r="D485" s="208"/>
      <c r="E485" s="208"/>
      <c r="F485" s="208"/>
      <c r="G485" s="208"/>
      <c r="H485" s="208"/>
      <c r="I485" s="208"/>
      <c r="J485" s="208"/>
      <c r="K485" s="208"/>
      <c r="L485" s="208"/>
      <c r="M485" s="208"/>
      <c r="N485" s="208"/>
      <c r="O485" s="208"/>
      <c r="P485" s="208"/>
      <c r="Q485" s="208"/>
      <c r="R485" s="208"/>
      <c r="S485" s="208"/>
      <c r="T485" s="208"/>
      <c r="U485" s="208"/>
      <c r="V485" s="208"/>
      <c r="W485" s="208"/>
      <c r="X485" s="208"/>
      <c r="Y485" s="208"/>
      <c r="Z485" s="208"/>
      <c r="AA485" s="208"/>
    </row>
    <row r="486" ht="12.75" hidden="1" customHeight="1">
      <c r="A486" s="208"/>
      <c r="B486" s="208"/>
      <c r="C486" s="208"/>
      <c r="D486" s="208"/>
      <c r="E486" s="208"/>
      <c r="F486" s="208"/>
      <c r="G486" s="208"/>
      <c r="H486" s="208"/>
      <c r="I486" s="208"/>
      <c r="J486" s="208"/>
      <c r="K486" s="208"/>
      <c r="L486" s="208"/>
      <c r="M486" s="208"/>
      <c r="N486" s="208"/>
      <c r="O486" s="208"/>
      <c r="P486" s="208"/>
      <c r="Q486" s="208"/>
      <c r="R486" s="208"/>
      <c r="S486" s="208"/>
      <c r="T486" s="208"/>
      <c r="U486" s="208"/>
      <c r="V486" s="208"/>
      <c r="W486" s="208"/>
      <c r="X486" s="208"/>
      <c r="Y486" s="208"/>
      <c r="Z486" s="208"/>
      <c r="AA486" s="208"/>
    </row>
    <row r="487" ht="12.75" hidden="1" customHeight="1">
      <c r="A487" s="208"/>
      <c r="B487" s="208"/>
      <c r="C487" s="208"/>
      <c r="D487" s="208"/>
      <c r="E487" s="208"/>
      <c r="F487" s="208"/>
      <c r="G487" s="208"/>
      <c r="H487" s="208"/>
      <c r="I487" s="208"/>
      <c r="J487" s="208"/>
      <c r="K487" s="208"/>
      <c r="L487" s="208"/>
      <c r="M487" s="208"/>
      <c r="N487" s="208"/>
      <c r="O487" s="208"/>
      <c r="P487" s="208"/>
      <c r="Q487" s="208"/>
      <c r="R487" s="208"/>
      <c r="S487" s="208"/>
      <c r="T487" s="208"/>
      <c r="U487" s="208"/>
      <c r="V487" s="208"/>
      <c r="W487" s="208"/>
      <c r="X487" s="208"/>
      <c r="Y487" s="208"/>
      <c r="Z487" s="208"/>
      <c r="AA487" s="208"/>
    </row>
    <row r="488" ht="12.75" hidden="1" customHeight="1">
      <c r="A488" s="208"/>
      <c r="B488" s="208"/>
      <c r="C488" s="208"/>
      <c r="D488" s="208"/>
      <c r="E488" s="208"/>
      <c r="F488" s="208"/>
      <c r="G488" s="208"/>
      <c r="H488" s="208"/>
      <c r="I488" s="208"/>
      <c r="J488" s="208"/>
      <c r="K488" s="208"/>
      <c r="L488" s="208"/>
      <c r="M488" s="208"/>
      <c r="N488" s="208"/>
      <c r="O488" s="208"/>
      <c r="P488" s="208"/>
      <c r="Q488" s="208"/>
      <c r="R488" s="208"/>
      <c r="S488" s="208"/>
      <c r="T488" s="208"/>
      <c r="U488" s="208"/>
      <c r="V488" s="208"/>
      <c r="W488" s="208"/>
      <c r="X488" s="208"/>
      <c r="Y488" s="208"/>
      <c r="Z488" s="208"/>
      <c r="AA488" s="208"/>
    </row>
    <row r="489" ht="12.75" hidden="1" customHeight="1">
      <c r="A489" s="208"/>
      <c r="B489" s="208"/>
      <c r="C489" s="208"/>
      <c r="D489" s="208"/>
      <c r="E489" s="208"/>
      <c r="F489" s="208"/>
      <c r="G489" s="208"/>
      <c r="H489" s="208"/>
      <c r="I489" s="208"/>
      <c r="J489" s="208"/>
      <c r="K489" s="208"/>
      <c r="L489" s="208"/>
      <c r="M489" s="208"/>
      <c r="N489" s="208"/>
      <c r="O489" s="208"/>
      <c r="P489" s="208"/>
      <c r="Q489" s="208"/>
      <c r="R489" s="208"/>
      <c r="S489" s="208"/>
      <c r="T489" s="208"/>
      <c r="U489" s="208"/>
      <c r="V489" s="208"/>
      <c r="W489" s="208"/>
      <c r="X489" s="208"/>
      <c r="Y489" s="208"/>
      <c r="Z489" s="208"/>
      <c r="AA489" s="208"/>
    </row>
    <row r="490" ht="12.75" hidden="1" customHeight="1">
      <c r="A490" s="208"/>
      <c r="B490" s="208"/>
      <c r="C490" s="208"/>
      <c r="D490" s="208"/>
      <c r="E490" s="208"/>
      <c r="F490" s="208"/>
      <c r="G490" s="208"/>
      <c r="H490" s="208"/>
      <c r="I490" s="208"/>
      <c r="J490" s="208"/>
      <c r="K490" s="208"/>
      <c r="L490" s="208"/>
      <c r="M490" s="208"/>
      <c r="N490" s="208"/>
      <c r="O490" s="208"/>
      <c r="P490" s="208"/>
      <c r="Q490" s="208"/>
      <c r="R490" s="208"/>
      <c r="S490" s="208"/>
      <c r="T490" s="208"/>
      <c r="U490" s="208"/>
      <c r="V490" s="208"/>
      <c r="W490" s="208"/>
      <c r="X490" s="208"/>
      <c r="Y490" s="208"/>
      <c r="Z490" s="208"/>
      <c r="AA490" s="208"/>
    </row>
    <row r="491" ht="12.75" hidden="1" customHeight="1">
      <c r="A491" s="208"/>
      <c r="B491" s="208"/>
      <c r="C491" s="208"/>
      <c r="D491" s="208"/>
      <c r="E491" s="208"/>
      <c r="F491" s="208"/>
      <c r="G491" s="208"/>
      <c r="H491" s="208"/>
      <c r="I491" s="208"/>
      <c r="J491" s="208"/>
      <c r="K491" s="208"/>
      <c r="L491" s="208"/>
      <c r="M491" s="208"/>
      <c r="N491" s="208"/>
      <c r="O491" s="208"/>
      <c r="P491" s="208"/>
      <c r="Q491" s="208"/>
      <c r="R491" s="208"/>
      <c r="S491" s="208"/>
      <c r="T491" s="208"/>
      <c r="U491" s="208"/>
      <c r="V491" s="208"/>
      <c r="W491" s="208"/>
      <c r="X491" s="208"/>
      <c r="Y491" s="208"/>
      <c r="Z491" s="208"/>
      <c r="AA491" s="208"/>
    </row>
    <row r="492" ht="12.75" hidden="1" customHeight="1">
      <c r="A492" s="208"/>
      <c r="B492" s="208"/>
      <c r="C492" s="208"/>
      <c r="D492" s="208"/>
      <c r="E492" s="208"/>
      <c r="F492" s="208"/>
      <c r="G492" s="208"/>
      <c r="H492" s="208"/>
      <c r="I492" s="208"/>
      <c r="J492" s="208"/>
      <c r="K492" s="208"/>
      <c r="L492" s="208"/>
      <c r="M492" s="208"/>
      <c r="N492" s="208"/>
      <c r="O492" s="208"/>
      <c r="P492" s="208"/>
      <c r="Q492" s="208"/>
      <c r="R492" s="208"/>
      <c r="S492" s="208"/>
      <c r="T492" s="208"/>
      <c r="U492" s="208"/>
      <c r="V492" s="208"/>
      <c r="W492" s="208"/>
      <c r="X492" s="208"/>
      <c r="Y492" s="208"/>
      <c r="Z492" s="208"/>
      <c r="AA492" s="208"/>
    </row>
    <row r="493" ht="12.75" hidden="1" customHeight="1">
      <c r="A493" s="208"/>
      <c r="B493" s="208"/>
      <c r="C493" s="208"/>
      <c r="D493" s="208"/>
      <c r="E493" s="208"/>
      <c r="F493" s="208"/>
      <c r="G493" s="208"/>
      <c r="H493" s="208"/>
      <c r="I493" s="208"/>
      <c r="J493" s="208"/>
      <c r="K493" s="208"/>
      <c r="L493" s="208"/>
      <c r="M493" s="208"/>
      <c r="N493" s="208"/>
      <c r="O493" s="208"/>
      <c r="P493" s="208"/>
      <c r="Q493" s="208"/>
      <c r="R493" s="208"/>
      <c r="S493" s="208"/>
      <c r="T493" s="208"/>
      <c r="U493" s="208"/>
      <c r="V493" s="208"/>
      <c r="W493" s="208"/>
      <c r="X493" s="208"/>
      <c r="Y493" s="208"/>
      <c r="Z493" s="208"/>
      <c r="AA493" s="208"/>
    </row>
    <row r="494" ht="12.75" hidden="1" customHeight="1">
      <c r="A494" s="208"/>
      <c r="B494" s="208"/>
      <c r="C494" s="208"/>
      <c r="D494" s="208"/>
      <c r="E494" s="208"/>
      <c r="F494" s="208"/>
      <c r="G494" s="208"/>
      <c r="H494" s="208"/>
      <c r="I494" s="208"/>
      <c r="J494" s="208"/>
      <c r="K494" s="208"/>
      <c r="L494" s="208"/>
      <c r="M494" s="208"/>
      <c r="N494" s="208"/>
      <c r="O494" s="208"/>
      <c r="P494" s="208"/>
      <c r="Q494" s="208"/>
      <c r="R494" s="208"/>
      <c r="S494" s="208"/>
      <c r="T494" s="208"/>
      <c r="U494" s="208"/>
      <c r="V494" s="208"/>
      <c r="W494" s="208"/>
      <c r="X494" s="208"/>
      <c r="Y494" s="208"/>
      <c r="Z494" s="208"/>
      <c r="AA494" s="208"/>
    </row>
    <row r="495" ht="12.75" hidden="1" customHeight="1">
      <c r="A495" s="208"/>
      <c r="B495" s="208"/>
      <c r="C495" s="208"/>
      <c r="D495" s="208"/>
      <c r="E495" s="208"/>
      <c r="F495" s="208"/>
      <c r="G495" s="208"/>
      <c r="H495" s="208"/>
      <c r="I495" s="208"/>
      <c r="J495" s="208"/>
      <c r="K495" s="208"/>
      <c r="L495" s="208"/>
      <c r="M495" s="208"/>
      <c r="N495" s="208"/>
      <c r="O495" s="208"/>
      <c r="P495" s="208"/>
      <c r="Q495" s="208"/>
      <c r="R495" s="208"/>
      <c r="S495" s="208"/>
      <c r="T495" s="208"/>
      <c r="U495" s="208"/>
      <c r="V495" s="208"/>
      <c r="W495" s="208"/>
      <c r="X495" s="208"/>
      <c r="Y495" s="208"/>
      <c r="Z495" s="208"/>
      <c r="AA495" s="208"/>
    </row>
    <row r="496" ht="12.75" hidden="1" customHeight="1">
      <c r="A496" s="208"/>
      <c r="B496" s="208"/>
      <c r="C496" s="208"/>
      <c r="D496" s="208"/>
      <c r="E496" s="208"/>
      <c r="F496" s="208"/>
      <c r="G496" s="208"/>
      <c r="H496" s="208"/>
      <c r="I496" s="208"/>
      <c r="J496" s="208"/>
      <c r="K496" s="208"/>
      <c r="L496" s="208"/>
      <c r="M496" s="208"/>
      <c r="N496" s="208"/>
      <c r="O496" s="208"/>
      <c r="P496" s="208"/>
      <c r="Q496" s="208"/>
      <c r="R496" s="208"/>
      <c r="S496" s="208"/>
      <c r="T496" s="208"/>
      <c r="U496" s="208"/>
      <c r="V496" s="208"/>
      <c r="W496" s="208"/>
      <c r="X496" s="208"/>
      <c r="Y496" s="208"/>
      <c r="Z496" s="208"/>
      <c r="AA496" s="208"/>
    </row>
    <row r="497" ht="12.75" hidden="1" customHeight="1">
      <c r="A497" s="208"/>
      <c r="B497" s="208"/>
      <c r="C497" s="208"/>
      <c r="D497" s="208"/>
      <c r="E497" s="208"/>
      <c r="F497" s="208"/>
      <c r="G497" s="208"/>
      <c r="H497" s="208"/>
      <c r="I497" s="208"/>
      <c r="J497" s="208"/>
      <c r="K497" s="208"/>
      <c r="L497" s="208"/>
      <c r="M497" s="208"/>
      <c r="N497" s="208"/>
      <c r="O497" s="208"/>
      <c r="P497" s="208"/>
      <c r="Q497" s="208"/>
      <c r="R497" s="208"/>
      <c r="S497" s="208"/>
      <c r="T497" s="208"/>
      <c r="U497" s="208"/>
      <c r="V497" s="208"/>
      <c r="W497" s="208"/>
      <c r="X497" s="208"/>
      <c r="Y497" s="208"/>
      <c r="Z497" s="208"/>
      <c r="AA497" s="208"/>
    </row>
    <row r="498" ht="12.75" hidden="1" customHeight="1">
      <c r="A498" s="208"/>
      <c r="B498" s="208"/>
      <c r="C498" s="208"/>
      <c r="D498" s="208"/>
      <c r="E498" s="208"/>
      <c r="F498" s="208"/>
      <c r="G498" s="208"/>
      <c r="H498" s="208"/>
      <c r="I498" s="208"/>
      <c r="J498" s="208"/>
      <c r="K498" s="208"/>
      <c r="L498" s="208"/>
      <c r="M498" s="208"/>
      <c r="N498" s="208"/>
      <c r="O498" s="208"/>
      <c r="P498" s="208"/>
      <c r="Q498" s="208"/>
      <c r="R498" s="208"/>
      <c r="S498" s="208"/>
      <c r="T498" s="208"/>
      <c r="U498" s="208"/>
      <c r="V498" s="208"/>
      <c r="W498" s="208"/>
      <c r="X498" s="208"/>
      <c r="Y498" s="208"/>
      <c r="Z498" s="208"/>
      <c r="AA498" s="208"/>
    </row>
    <row r="499" ht="12.75" hidden="1" customHeight="1">
      <c r="A499" s="208"/>
      <c r="B499" s="208"/>
      <c r="C499" s="208"/>
      <c r="D499" s="208"/>
      <c r="E499" s="208"/>
      <c r="F499" s="208"/>
      <c r="G499" s="208"/>
      <c r="H499" s="208"/>
      <c r="I499" s="208"/>
      <c r="J499" s="208"/>
      <c r="K499" s="208"/>
      <c r="L499" s="208"/>
      <c r="M499" s="208"/>
      <c r="N499" s="208"/>
      <c r="O499" s="208"/>
      <c r="P499" s="208"/>
      <c r="Q499" s="208"/>
      <c r="R499" s="208"/>
      <c r="S499" s="208"/>
      <c r="T499" s="208"/>
      <c r="U499" s="208"/>
      <c r="V499" s="208"/>
      <c r="W499" s="208"/>
      <c r="X499" s="208"/>
      <c r="Y499" s="208"/>
      <c r="Z499" s="208"/>
      <c r="AA499" s="208"/>
    </row>
    <row r="500" ht="12.75" hidden="1" customHeight="1">
      <c r="A500" s="208"/>
      <c r="B500" s="208"/>
      <c r="C500" s="208"/>
      <c r="D500" s="208"/>
      <c r="E500" s="208"/>
      <c r="F500" s="208"/>
      <c r="G500" s="208"/>
      <c r="H500" s="208"/>
      <c r="I500" s="208"/>
      <c r="J500" s="208"/>
      <c r="K500" s="208"/>
      <c r="L500" s="208"/>
      <c r="M500" s="208"/>
      <c r="N500" s="208"/>
      <c r="O500" s="208"/>
      <c r="P500" s="208"/>
      <c r="Q500" s="208"/>
      <c r="R500" s="208"/>
      <c r="S500" s="208"/>
      <c r="T500" s="208"/>
      <c r="U500" s="208"/>
      <c r="V500" s="208"/>
      <c r="W500" s="208"/>
      <c r="X500" s="208"/>
      <c r="Y500" s="208"/>
      <c r="Z500" s="208"/>
      <c r="AA500" s="208"/>
    </row>
    <row r="501" ht="12.75" hidden="1" customHeight="1">
      <c r="A501" s="208"/>
      <c r="B501" s="208"/>
      <c r="C501" s="208"/>
      <c r="D501" s="208"/>
      <c r="E501" s="208"/>
      <c r="F501" s="208"/>
      <c r="G501" s="208"/>
      <c r="H501" s="208"/>
      <c r="I501" s="208"/>
      <c r="J501" s="208"/>
      <c r="K501" s="208"/>
      <c r="L501" s="208"/>
      <c r="M501" s="208"/>
      <c r="N501" s="208"/>
      <c r="O501" s="208"/>
      <c r="P501" s="208"/>
      <c r="Q501" s="208"/>
      <c r="R501" s="208"/>
      <c r="S501" s="208"/>
      <c r="T501" s="208"/>
      <c r="U501" s="208"/>
      <c r="V501" s="208"/>
      <c r="W501" s="208"/>
      <c r="X501" s="208"/>
      <c r="Y501" s="208"/>
      <c r="Z501" s="208"/>
      <c r="AA501" s="208"/>
    </row>
    <row r="502" ht="12.75" hidden="1" customHeight="1">
      <c r="A502" s="208"/>
      <c r="B502" s="208"/>
      <c r="C502" s="208"/>
      <c r="D502" s="208"/>
      <c r="E502" s="208"/>
      <c r="F502" s="208"/>
      <c r="G502" s="208"/>
      <c r="H502" s="208"/>
      <c r="I502" s="208"/>
      <c r="J502" s="208"/>
      <c r="K502" s="208"/>
      <c r="L502" s="208"/>
      <c r="M502" s="208"/>
      <c r="N502" s="208"/>
      <c r="O502" s="208"/>
      <c r="P502" s="208"/>
      <c r="Q502" s="208"/>
      <c r="R502" s="208"/>
      <c r="S502" s="208"/>
      <c r="T502" s="208"/>
      <c r="U502" s="208"/>
      <c r="V502" s="208"/>
      <c r="W502" s="208"/>
      <c r="X502" s="208"/>
      <c r="Y502" s="208"/>
      <c r="Z502" s="208"/>
      <c r="AA502" s="208"/>
    </row>
    <row r="503" ht="12.75" hidden="1" customHeight="1">
      <c r="A503" s="208"/>
      <c r="B503" s="208"/>
      <c r="C503" s="208"/>
      <c r="D503" s="208"/>
      <c r="E503" s="208"/>
      <c r="F503" s="208"/>
      <c r="G503" s="208"/>
      <c r="H503" s="208"/>
      <c r="I503" s="208"/>
      <c r="J503" s="208"/>
      <c r="K503" s="208"/>
      <c r="L503" s="208"/>
      <c r="M503" s="208"/>
      <c r="N503" s="208"/>
      <c r="O503" s="208"/>
      <c r="P503" s="208"/>
      <c r="Q503" s="208"/>
      <c r="R503" s="208"/>
      <c r="S503" s="208"/>
      <c r="T503" s="208"/>
      <c r="U503" s="208"/>
      <c r="V503" s="208"/>
      <c r="W503" s="208"/>
      <c r="X503" s="208"/>
      <c r="Y503" s="208"/>
      <c r="Z503" s="208"/>
      <c r="AA503" s="208"/>
    </row>
    <row r="504" ht="12.75" hidden="1" customHeight="1">
      <c r="A504" s="208"/>
      <c r="B504" s="208"/>
      <c r="C504" s="208"/>
      <c r="D504" s="208"/>
      <c r="E504" s="208"/>
      <c r="F504" s="208"/>
      <c r="G504" s="208"/>
      <c r="H504" s="208"/>
      <c r="I504" s="208"/>
      <c r="J504" s="208"/>
      <c r="K504" s="208"/>
      <c r="L504" s="208"/>
      <c r="M504" s="208"/>
      <c r="N504" s="208"/>
      <c r="O504" s="208"/>
      <c r="P504" s="208"/>
      <c r="Q504" s="208"/>
      <c r="R504" s="208"/>
      <c r="S504" s="208"/>
      <c r="T504" s="208"/>
      <c r="U504" s="208"/>
      <c r="V504" s="208"/>
      <c r="W504" s="208"/>
      <c r="X504" s="208"/>
      <c r="Y504" s="208"/>
      <c r="Z504" s="208"/>
      <c r="AA504" s="208"/>
    </row>
    <row r="505" ht="12.75" hidden="1" customHeight="1">
      <c r="A505" s="208"/>
      <c r="B505" s="208"/>
      <c r="C505" s="208"/>
      <c r="D505" s="208"/>
      <c r="E505" s="208"/>
      <c r="F505" s="208"/>
      <c r="G505" s="208"/>
      <c r="H505" s="208"/>
      <c r="I505" s="208"/>
      <c r="J505" s="208"/>
      <c r="K505" s="208"/>
      <c r="L505" s="208"/>
      <c r="M505" s="208"/>
      <c r="N505" s="208"/>
      <c r="O505" s="208"/>
      <c r="P505" s="208"/>
      <c r="Q505" s="208"/>
      <c r="R505" s="208"/>
      <c r="S505" s="208"/>
      <c r="T505" s="208"/>
      <c r="U505" s="208"/>
      <c r="V505" s="208"/>
      <c r="W505" s="208"/>
      <c r="X505" s="208"/>
      <c r="Y505" s="208"/>
      <c r="Z505" s="208"/>
      <c r="AA505" s="208"/>
    </row>
    <row r="506" ht="12.75" hidden="1" customHeight="1">
      <c r="A506" s="208"/>
      <c r="B506" s="208"/>
      <c r="C506" s="208"/>
      <c r="D506" s="208"/>
      <c r="E506" s="208"/>
      <c r="F506" s="208"/>
      <c r="G506" s="208"/>
      <c r="H506" s="208"/>
      <c r="I506" s="208"/>
      <c r="J506" s="208"/>
      <c r="K506" s="208"/>
      <c r="L506" s="208"/>
      <c r="M506" s="208"/>
      <c r="N506" s="208"/>
      <c r="O506" s="208"/>
      <c r="P506" s="208"/>
      <c r="Q506" s="208"/>
      <c r="R506" s="208"/>
      <c r="S506" s="208"/>
      <c r="T506" s="208"/>
      <c r="U506" s="208"/>
      <c r="V506" s="208"/>
      <c r="W506" s="208"/>
      <c r="X506" s="208"/>
      <c r="Y506" s="208"/>
      <c r="Z506" s="208"/>
      <c r="AA506" s="208"/>
    </row>
    <row r="507" ht="12.75" hidden="1" customHeight="1">
      <c r="A507" s="208"/>
      <c r="B507" s="208"/>
      <c r="C507" s="208"/>
      <c r="D507" s="208"/>
      <c r="E507" s="208"/>
      <c r="F507" s="208"/>
      <c r="G507" s="208"/>
      <c r="H507" s="208"/>
      <c r="I507" s="208"/>
      <c r="J507" s="208"/>
      <c r="K507" s="208"/>
      <c r="L507" s="208"/>
      <c r="M507" s="208"/>
      <c r="N507" s="208"/>
      <c r="O507" s="208"/>
      <c r="P507" s="208"/>
      <c r="Q507" s="208"/>
      <c r="R507" s="208"/>
      <c r="S507" s="208"/>
      <c r="T507" s="208"/>
      <c r="U507" s="208"/>
      <c r="V507" s="208"/>
      <c r="W507" s="208"/>
      <c r="X507" s="208"/>
      <c r="Y507" s="208"/>
      <c r="Z507" s="208"/>
      <c r="AA507" s="208"/>
    </row>
    <row r="508" ht="12.75" hidden="1" customHeight="1">
      <c r="A508" s="208"/>
      <c r="B508" s="208"/>
      <c r="C508" s="208"/>
      <c r="D508" s="208"/>
      <c r="E508" s="208"/>
      <c r="F508" s="208"/>
      <c r="G508" s="208"/>
      <c r="H508" s="208"/>
      <c r="I508" s="208"/>
      <c r="J508" s="208"/>
      <c r="K508" s="208"/>
      <c r="L508" s="208"/>
      <c r="M508" s="208"/>
      <c r="N508" s="208"/>
      <c r="O508" s="208"/>
      <c r="P508" s="208"/>
      <c r="Q508" s="208"/>
      <c r="R508" s="208"/>
      <c r="S508" s="208"/>
      <c r="T508" s="208"/>
      <c r="U508" s="208"/>
      <c r="V508" s="208"/>
      <c r="W508" s="208"/>
      <c r="X508" s="208"/>
      <c r="Y508" s="208"/>
      <c r="Z508" s="208"/>
      <c r="AA508" s="208"/>
    </row>
    <row r="509" ht="12.75" hidden="1" customHeight="1">
      <c r="A509" s="208"/>
      <c r="B509" s="208"/>
      <c r="C509" s="208"/>
      <c r="D509" s="208"/>
      <c r="E509" s="208"/>
      <c r="F509" s="208"/>
      <c r="G509" s="208"/>
      <c r="H509" s="208"/>
      <c r="I509" s="208"/>
      <c r="J509" s="208"/>
      <c r="K509" s="208"/>
      <c r="L509" s="208"/>
      <c r="M509" s="208"/>
      <c r="N509" s="208"/>
      <c r="O509" s="208"/>
      <c r="P509" s="208"/>
      <c r="Q509" s="208"/>
      <c r="R509" s="208"/>
      <c r="S509" s="208"/>
      <c r="T509" s="208"/>
      <c r="U509" s="208"/>
      <c r="V509" s="208"/>
      <c r="W509" s="208"/>
      <c r="X509" s="208"/>
      <c r="Y509" s="208"/>
      <c r="Z509" s="208"/>
      <c r="AA509" s="208"/>
    </row>
    <row r="510" ht="12.75" hidden="1" customHeight="1">
      <c r="A510" s="208"/>
      <c r="B510" s="208"/>
      <c r="C510" s="208"/>
      <c r="D510" s="208"/>
      <c r="E510" s="208"/>
      <c r="F510" s="208"/>
      <c r="G510" s="208"/>
      <c r="H510" s="208"/>
      <c r="I510" s="208"/>
      <c r="J510" s="208"/>
      <c r="K510" s="208"/>
      <c r="L510" s="208"/>
      <c r="M510" s="208"/>
      <c r="N510" s="208"/>
      <c r="O510" s="208"/>
      <c r="P510" s="208"/>
      <c r="Q510" s="208"/>
      <c r="R510" s="208"/>
      <c r="S510" s="208"/>
      <c r="T510" s="208"/>
      <c r="U510" s="208"/>
      <c r="V510" s="208"/>
      <c r="W510" s="208"/>
      <c r="X510" s="208"/>
      <c r="Y510" s="208"/>
      <c r="Z510" s="208"/>
      <c r="AA510" s="208"/>
    </row>
    <row r="511" ht="12.75" hidden="1" customHeight="1">
      <c r="A511" s="208"/>
      <c r="B511" s="208"/>
      <c r="C511" s="208"/>
      <c r="D511" s="208"/>
      <c r="E511" s="208"/>
      <c r="F511" s="208"/>
      <c r="G511" s="208"/>
      <c r="H511" s="208"/>
      <c r="I511" s="208"/>
      <c r="J511" s="208"/>
      <c r="K511" s="208"/>
      <c r="L511" s="208"/>
      <c r="M511" s="208"/>
      <c r="N511" s="208"/>
      <c r="O511" s="208"/>
      <c r="P511" s="208"/>
      <c r="Q511" s="208"/>
      <c r="R511" s="208"/>
      <c r="S511" s="208"/>
      <c r="T511" s="208"/>
      <c r="U511" s="208"/>
      <c r="V511" s="208"/>
      <c r="W511" s="208"/>
      <c r="X511" s="208"/>
      <c r="Y511" s="208"/>
      <c r="Z511" s="208"/>
      <c r="AA511" s="208"/>
    </row>
    <row r="512" ht="12.75" hidden="1" customHeight="1">
      <c r="A512" s="208"/>
      <c r="B512" s="208"/>
      <c r="C512" s="208"/>
      <c r="D512" s="208"/>
      <c r="E512" s="208"/>
      <c r="F512" s="208"/>
      <c r="G512" s="208"/>
      <c r="H512" s="208"/>
      <c r="I512" s="208"/>
      <c r="J512" s="208"/>
      <c r="K512" s="208"/>
      <c r="L512" s="208"/>
      <c r="M512" s="208"/>
      <c r="N512" s="208"/>
      <c r="O512" s="208"/>
      <c r="P512" s="208"/>
      <c r="Q512" s="208"/>
      <c r="R512" s="208"/>
      <c r="S512" s="208"/>
      <c r="T512" s="208"/>
      <c r="U512" s="208"/>
      <c r="V512" s="208"/>
      <c r="W512" s="208"/>
      <c r="X512" s="208"/>
      <c r="Y512" s="208"/>
      <c r="Z512" s="208"/>
      <c r="AA512" s="208"/>
    </row>
    <row r="513" ht="12.75" hidden="1" customHeight="1">
      <c r="A513" s="208"/>
      <c r="B513" s="208"/>
      <c r="C513" s="208"/>
      <c r="D513" s="208"/>
      <c r="E513" s="208"/>
      <c r="F513" s="208"/>
      <c r="G513" s="208"/>
      <c r="H513" s="208"/>
      <c r="I513" s="208"/>
      <c r="J513" s="208"/>
      <c r="K513" s="208"/>
      <c r="L513" s="208"/>
      <c r="M513" s="208"/>
      <c r="N513" s="208"/>
      <c r="O513" s="208"/>
      <c r="P513" s="208"/>
      <c r="Q513" s="208"/>
      <c r="R513" s="208"/>
      <c r="S513" s="208"/>
      <c r="T513" s="208"/>
      <c r="U513" s="208"/>
      <c r="V513" s="208"/>
      <c r="W513" s="208"/>
      <c r="X513" s="208"/>
      <c r="Y513" s="208"/>
      <c r="Z513" s="208"/>
      <c r="AA513" s="208"/>
    </row>
    <row r="514" ht="12.75" hidden="1" customHeight="1">
      <c r="A514" s="208"/>
      <c r="B514" s="208"/>
      <c r="C514" s="208"/>
      <c r="D514" s="208"/>
      <c r="E514" s="208"/>
      <c r="F514" s="208"/>
      <c r="G514" s="208"/>
      <c r="H514" s="208"/>
      <c r="I514" s="208"/>
      <c r="J514" s="208"/>
      <c r="K514" s="208"/>
      <c r="L514" s="208"/>
      <c r="M514" s="208"/>
      <c r="N514" s="208"/>
      <c r="O514" s="208"/>
      <c r="P514" s="208"/>
      <c r="Q514" s="208"/>
      <c r="R514" s="208"/>
      <c r="S514" s="208"/>
      <c r="T514" s="208"/>
      <c r="U514" s="208"/>
      <c r="V514" s="208"/>
      <c r="W514" s="208"/>
      <c r="X514" s="208"/>
      <c r="Y514" s="208"/>
      <c r="Z514" s="208"/>
      <c r="AA514" s="208"/>
    </row>
    <row r="515" ht="12.75" hidden="1" customHeight="1">
      <c r="A515" s="208"/>
      <c r="B515" s="208"/>
      <c r="C515" s="208"/>
      <c r="D515" s="208"/>
      <c r="E515" s="208"/>
      <c r="F515" s="208"/>
      <c r="G515" s="208"/>
      <c r="H515" s="208"/>
      <c r="I515" s="208"/>
      <c r="J515" s="208"/>
      <c r="K515" s="208"/>
      <c r="L515" s="208"/>
      <c r="M515" s="208"/>
      <c r="N515" s="208"/>
      <c r="O515" s="208"/>
      <c r="P515" s="208"/>
      <c r="Q515" s="208"/>
      <c r="R515" s="208"/>
      <c r="S515" s="208"/>
      <c r="T515" s="208"/>
      <c r="U515" s="208"/>
      <c r="V515" s="208"/>
      <c r="W515" s="208"/>
      <c r="X515" s="208"/>
      <c r="Y515" s="208"/>
      <c r="Z515" s="208"/>
      <c r="AA515" s="208"/>
    </row>
    <row r="516" ht="12.75" hidden="1" customHeight="1">
      <c r="A516" s="208"/>
      <c r="B516" s="208"/>
      <c r="C516" s="208"/>
      <c r="D516" s="208"/>
      <c r="E516" s="208"/>
      <c r="F516" s="208"/>
      <c r="G516" s="208"/>
      <c r="H516" s="208"/>
      <c r="I516" s="208"/>
      <c r="J516" s="208"/>
      <c r="K516" s="208"/>
      <c r="L516" s="208"/>
      <c r="M516" s="208"/>
      <c r="N516" s="208"/>
      <c r="O516" s="208"/>
      <c r="P516" s="208"/>
      <c r="Q516" s="208"/>
      <c r="R516" s="208"/>
      <c r="S516" s="208"/>
      <c r="T516" s="208"/>
      <c r="U516" s="208"/>
      <c r="V516" s="208"/>
      <c r="W516" s="208"/>
      <c r="X516" s="208"/>
      <c r="Y516" s="208"/>
      <c r="Z516" s="208"/>
      <c r="AA516" s="208"/>
    </row>
    <row r="517" ht="12.75" hidden="1" customHeight="1">
      <c r="A517" s="208"/>
      <c r="B517" s="208"/>
      <c r="C517" s="208"/>
      <c r="D517" s="208"/>
      <c r="E517" s="208"/>
      <c r="F517" s="208"/>
      <c r="G517" s="208"/>
      <c r="H517" s="208"/>
      <c r="I517" s="208"/>
      <c r="J517" s="208"/>
      <c r="K517" s="208"/>
      <c r="L517" s="208"/>
      <c r="M517" s="208"/>
      <c r="N517" s="208"/>
      <c r="O517" s="208"/>
      <c r="P517" s="208"/>
      <c r="Q517" s="208"/>
      <c r="R517" s="208"/>
      <c r="S517" s="208"/>
      <c r="T517" s="208"/>
      <c r="U517" s="208"/>
      <c r="V517" s="208"/>
      <c r="W517" s="208"/>
      <c r="X517" s="208"/>
      <c r="Y517" s="208"/>
      <c r="Z517" s="208"/>
      <c r="AA517" s="208"/>
    </row>
    <row r="518" ht="12.75" hidden="1" customHeight="1">
      <c r="A518" s="208"/>
      <c r="B518" s="208"/>
      <c r="C518" s="208"/>
      <c r="D518" s="208"/>
      <c r="E518" s="208"/>
      <c r="F518" s="208"/>
      <c r="G518" s="208"/>
      <c r="H518" s="208"/>
      <c r="I518" s="208"/>
      <c r="J518" s="208"/>
      <c r="K518" s="208"/>
      <c r="L518" s="208"/>
      <c r="M518" s="208"/>
      <c r="N518" s="208"/>
      <c r="O518" s="208"/>
      <c r="P518" s="208"/>
      <c r="Q518" s="208"/>
      <c r="R518" s="208"/>
      <c r="S518" s="208"/>
      <c r="T518" s="208"/>
      <c r="U518" s="208"/>
      <c r="V518" s="208"/>
      <c r="W518" s="208"/>
      <c r="X518" s="208"/>
      <c r="Y518" s="208"/>
      <c r="Z518" s="208"/>
      <c r="AA518" s="208"/>
    </row>
    <row r="519" ht="12.75" hidden="1" customHeight="1">
      <c r="A519" s="208"/>
      <c r="B519" s="208"/>
      <c r="C519" s="208"/>
      <c r="D519" s="208"/>
      <c r="E519" s="208"/>
      <c r="F519" s="208"/>
      <c r="G519" s="208"/>
      <c r="H519" s="208"/>
      <c r="I519" s="208"/>
      <c r="J519" s="208"/>
      <c r="K519" s="208"/>
      <c r="L519" s="208"/>
      <c r="M519" s="208"/>
      <c r="N519" s="208"/>
      <c r="O519" s="208"/>
      <c r="P519" s="208"/>
      <c r="Q519" s="208"/>
      <c r="R519" s="208"/>
      <c r="S519" s="208"/>
      <c r="T519" s="208"/>
      <c r="U519" s="208"/>
      <c r="V519" s="208"/>
      <c r="W519" s="208"/>
      <c r="X519" s="208"/>
      <c r="Y519" s="208"/>
      <c r="Z519" s="208"/>
      <c r="AA519" s="208"/>
    </row>
    <row r="520" ht="12.75" hidden="1" customHeight="1">
      <c r="A520" s="208"/>
      <c r="B520" s="208"/>
      <c r="C520" s="208"/>
      <c r="D520" s="208"/>
      <c r="E520" s="208"/>
      <c r="F520" s="208"/>
      <c r="G520" s="208"/>
      <c r="H520" s="208"/>
      <c r="I520" s="208"/>
      <c r="J520" s="208"/>
      <c r="K520" s="208"/>
      <c r="L520" s="208"/>
      <c r="M520" s="208"/>
      <c r="N520" s="208"/>
      <c r="O520" s="208"/>
      <c r="P520" s="208"/>
      <c r="Q520" s="208"/>
      <c r="R520" s="208"/>
      <c r="S520" s="208"/>
      <c r="T520" s="208"/>
      <c r="U520" s="208"/>
      <c r="V520" s="208"/>
      <c r="W520" s="208"/>
      <c r="X520" s="208"/>
      <c r="Y520" s="208"/>
      <c r="Z520" s="208"/>
      <c r="AA520" s="208"/>
    </row>
    <row r="521" ht="12.75" hidden="1" customHeight="1">
      <c r="A521" s="208"/>
      <c r="B521" s="208"/>
      <c r="C521" s="208"/>
      <c r="D521" s="208"/>
      <c r="E521" s="208"/>
      <c r="F521" s="208"/>
      <c r="G521" s="208"/>
      <c r="H521" s="208"/>
      <c r="I521" s="208"/>
      <c r="J521" s="208"/>
      <c r="K521" s="208"/>
      <c r="L521" s="208"/>
      <c r="M521" s="208"/>
      <c r="N521" s="208"/>
      <c r="O521" s="208"/>
      <c r="P521" s="208"/>
      <c r="Q521" s="208"/>
      <c r="R521" s="208"/>
      <c r="S521" s="208"/>
      <c r="T521" s="208"/>
      <c r="U521" s="208"/>
      <c r="V521" s="208"/>
      <c r="W521" s="208"/>
      <c r="X521" s="208"/>
      <c r="Y521" s="208"/>
      <c r="Z521" s="208"/>
      <c r="AA521" s="208"/>
    </row>
    <row r="522" ht="12.75" hidden="1" customHeight="1">
      <c r="A522" s="208"/>
      <c r="B522" s="208"/>
      <c r="C522" s="208"/>
      <c r="D522" s="208"/>
      <c r="E522" s="208"/>
      <c r="F522" s="208"/>
      <c r="G522" s="208"/>
      <c r="H522" s="208"/>
      <c r="I522" s="208"/>
      <c r="J522" s="208"/>
      <c r="K522" s="208"/>
      <c r="L522" s="208"/>
      <c r="M522" s="208"/>
      <c r="N522" s="208"/>
      <c r="O522" s="208"/>
      <c r="P522" s="208"/>
      <c r="Q522" s="208"/>
      <c r="R522" s="208"/>
      <c r="S522" s="208"/>
      <c r="T522" s="208"/>
      <c r="U522" s="208"/>
      <c r="V522" s="208"/>
      <c r="W522" s="208"/>
      <c r="X522" s="208"/>
      <c r="Y522" s="208"/>
      <c r="Z522" s="208"/>
      <c r="AA522" s="208"/>
    </row>
    <row r="523" ht="12.75" hidden="1" customHeight="1">
      <c r="A523" s="208"/>
      <c r="B523" s="208"/>
      <c r="C523" s="208"/>
      <c r="D523" s="208"/>
      <c r="E523" s="208"/>
      <c r="F523" s="208"/>
      <c r="G523" s="208"/>
      <c r="H523" s="208"/>
      <c r="I523" s="208"/>
      <c r="J523" s="208"/>
      <c r="K523" s="208"/>
      <c r="L523" s="208"/>
      <c r="M523" s="208"/>
      <c r="N523" s="208"/>
      <c r="O523" s="208"/>
      <c r="P523" s="208"/>
      <c r="Q523" s="208"/>
      <c r="R523" s="208"/>
      <c r="S523" s="208"/>
      <c r="T523" s="208"/>
      <c r="U523" s="208"/>
      <c r="V523" s="208"/>
      <c r="W523" s="208"/>
      <c r="X523" s="208"/>
      <c r="Y523" s="208"/>
      <c r="Z523" s="208"/>
      <c r="AA523" s="208"/>
    </row>
    <row r="524" ht="12.75" hidden="1" customHeight="1">
      <c r="A524" s="208"/>
      <c r="B524" s="208"/>
      <c r="C524" s="208"/>
      <c r="D524" s="208"/>
      <c r="E524" s="208"/>
      <c r="F524" s="208"/>
      <c r="G524" s="208"/>
      <c r="H524" s="208"/>
      <c r="I524" s="208"/>
      <c r="J524" s="208"/>
      <c r="K524" s="208"/>
      <c r="L524" s="208"/>
      <c r="M524" s="208"/>
      <c r="N524" s="208"/>
      <c r="O524" s="208"/>
      <c r="P524" s="208"/>
      <c r="Q524" s="208"/>
      <c r="R524" s="208"/>
      <c r="S524" s="208"/>
      <c r="T524" s="208"/>
      <c r="U524" s="208"/>
      <c r="V524" s="208"/>
      <c r="W524" s="208"/>
      <c r="X524" s="208"/>
      <c r="Y524" s="208"/>
      <c r="Z524" s="208"/>
      <c r="AA524" s="208"/>
    </row>
    <row r="525" ht="12.75" hidden="1" customHeight="1">
      <c r="A525" s="208"/>
      <c r="B525" s="208"/>
      <c r="C525" s="208"/>
      <c r="D525" s="208"/>
      <c r="E525" s="208"/>
      <c r="F525" s="208"/>
      <c r="G525" s="208"/>
      <c r="H525" s="208"/>
      <c r="I525" s="208"/>
      <c r="J525" s="208"/>
      <c r="K525" s="208"/>
      <c r="L525" s="208"/>
      <c r="M525" s="208"/>
      <c r="N525" s="208"/>
      <c r="O525" s="208"/>
      <c r="P525" s="208"/>
      <c r="Q525" s="208"/>
      <c r="R525" s="208"/>
      <c r="S525" s="208"/>
      <c r="T525" s="208"/>
      <c r="U525" s="208"/>
      <c r="V525" s="208"/>
      <c r="W525" s="208"/>
      <c r="X525" s="208"/>
      <c r="Y525" s="208"/>
      <c r="Z525" s="208"/>
      <c r="AA525" s="208"/>
    </row>
    <row r="526" ht="12.75" hidden="1" customHeight="1">
      <c r="A526" s="208"/>
      <c r="B526" s="208"/>
      <c r="C526" s="208"/>
      <c r="D526" s="208"/>
      <c r="E526" s="208"/>
      <c r="F526" s="208"/>
      <c r="G526" s="208"/>
      <c r="H526" s="208"/>
      <c r="I526" s="208"/>
      <c r="J526" s="208"/>
      <c r="K526" s="208"/>
      <c r="L526" s="208"/>
      <c r="M526" s="208"/>
      <c r="N526" s="208"/>
      <c r="O526" s="208"/>
      <c r="P526" s="208"/>
      <c r="Q526" s="208"/>
      <c r="R526" s="208"/>
      <c r="S526" s="208"/>
      <c r="T526" s="208"/>
      <c r="U526" s="208"/>
      <c r="V526" s="208"/>
      <c r="W526" s="208"/>
      <c r="X526" s="208"/>
      <c r="Y526" s="208"/>
      <c r="Z526" s="208"/>
      <c r="AA526" s="208"/>
    </row>
    <row r="527" ht="12.75" hidden="1" customHeight="1">
      <c r="A527" s="208"/>
      <c r="B527" s="208"/>
      <c r="C527" s="208"/>
      <c r="D527" s="208"/>
      <c r="E527" s="208"/>
      <c r="F527" s="208"/>
      <c r="G527" s="208"/>
      <c r="H527" s="208"/>
      <c r="I527" s="208"/>
      <c r="J527" s="208"/>
      <c r="K527" s="208"/>
      <c r="L527" s="208"/>
      <c r="M527" s="208"/>
      <c r="N527" s="208"/>
      <c r="O527" s="208"/>
      <c r="P527" s="208"/>
      <c r="Q527" s="208"/>
      <c r="R527" s="208"/>
      <c r="S527" s="208"/>
      <c r="T527" s="208"/>
      <c r="U527" s="208"/>
      <c r="V527" s="208"/>
      <c r="W527" s="208"/>
      <c r="X527" s="208"/>
      <c r="Y527" s="208"/>
      <c r="Z527" s="208"/>
      <c r="AA527" s="208"/>
    </row>
    <row r="528" ht="12.75" hidden="1" customHeight="1">
      <c r="A528" s="208"/>
      <c r="B528" s="208"/>
      <c r="C528" s="208"/>
      <c r="D528" s="208"/>
      <c r="E528" s="208"/>
      <c r="F528" s="208"/>
      <c r="G528" s="208"/>
      <c r="H528" s="208"/>
      <c r="I528" s="208"/>
      <c r="J528" s="208"/>
      <c r="K528" s="208"/>
      <c r="L528" s="208"/>
      <c r="M528" s="208"/>
      <c r="N528" s="208"/>
      <c r="O528" s="208"/>
      <c r="P528" s="208"/>
      <c r="Q528" s="208"/>
      <c r="R528" s="208"/>
      <c r="S528" s="208"/>
      <c r="T528" s="208"/>
      <c r="U528" s="208"/>
      <c r="V528" s="208"/>
      <c r="W528" s="208"/>
      <c r="X528" s="208"/>
      <c r="Y528" s="208"/>
      <c r="Z528" s="208"/>
      <c r="AA528" s="208"/>
    </row>
    <row r="529" ht="12.75" hidden="1" customHeight="1">
      <c r="A529" s="208"/>
      <c r="B529" s="208"/>
      <c r="C529" s="208"/>
      <c r="D529" s="208"/>
      <c r="E529" s="208"/>
      <c r="F529" s="208"/>
      <c r="G529" s="208"/>
      <c r="H529" s="208"/>
      <c r="I529" s="208"/>
      <c r="J529" s="208"/>
      <c r="K529" s="208"/>
      <c r="L529" s="208"/>
      <c r="M529" s="208"/>
      <c r="N529" s="208"/>
      <c r="O529" s="208"/>
      <c r="P529" s="208"/>
      <c r="Q529" s="208"/>
      <c r="R529" s="208"/>
      <c r="S529" s="208"/>
      <c r="T529" s="208"/>
      <c r="U529" s="208"/>
      <c r="V529" s="208"/>
      <c r="W529" s="208"/>
      <c r="X529" s="208"/>
      <c r="Y529" s="208"/>
      <c r="Z529" s="208"/>
      <c r="AA529" s="208"/>
    </row>
    <row r="530" ht="12.75" hidden="1" customHeight="1">
      <c r="A530" s="208"/>
      <c r="B530" s="208"/>
      <c r="C530" s="208"/>
      <c r="D530" s="208"/>
      <c r="E530" s="208"/>
      <c r="F530" s="208"/>
      <c r="G530" s="208"/>
      <c r="H530" s="208"/>
      <c r="I530" s="208"/>
      <c r="J530" s="208"/>
      <c r="K530" s="208"/>
      <c r="L530" s="208"/>
      <c r="M530" s="208"/>
      <c r="N530" s="208"/>
      <c r="O530" s="208"/>
      <c r="P530" s="208"/>
      <c r="Q530" s="208"/>
      <c r="R530" s="208"/>
      <c r="S530" s="208"/>
      <c r="T530" s="208"/>
      <c r="U530" s="208"/>
      <c r="V530" s="208"/>
      <c r="W530" s="208"/>
      <c r="X530" s="208"/>
      <c r="Y530" s="208"/>
      <c r="Z530" s="208"/>
      <c r="AA530" s="208"/>
    </row>
    <row r="531" ht="12.75" hidden="1" customHeight="1">
      <c r="A531" s="208"/>
      <c r="B531" s="208"/>
      <c r="C531" s="208"/>
      <c r="D531" s="208"/>
      <c r="E531" s="208"/>
      <c r="F531" s="208"/>
      <c r="G531" s="208"/>
      <c r="H531" s="208"/>
      <c r="I531" s="208"/>
      <c r="J531" s="208"/>
      <c r="K531" s="208"/>
      <c r="L531" s="208"/>
      <c r="M531" s="208"/>
      <c r="N531" s="208"/>
      <c r="O531" s="208"/>
      <c r="P531" s="208"/>
      <c r="Q531" s="208"/>
      <c r="R531" s="208"/>
      <c r="S531" s="208"/>
      <c r="T531" s="208"/>
      <c r="U531" s="208"/>
      <c r="V531" s="208"/>
      <c r="W531" s="208"/>
      <c r="X531" s="208"/>
      <c r="Y531" s="208"/>
      <c r="Z531" s="208"/>
      <c r="AA531" s="208"/>
    </row>
    <row r="532" ht="12.75" hidden="1" customHeight="1">
      <c r="A532" s="208"/>
      <c r="B532" s="208"/>
      <c r="C532" s="208"/>
      <c r="D532" s="208"/>
      <c r="E532" s="208"/>
      <c r="F532" s="208"/>
      <c r="G532" s="208"/>
      <c r="H532" s="208"/>
      <c r="I532" s="208"/>
      <c r="J532" s="208"/>
      <c r="K532" s="208"/>
      <c r="L532" s="208"/>
      <c r="M532" s="208"/>
      <c r="N532" s="208"/>
      <c r="O532" s="208"/>
      <c r="P532" s="208"/>
      <c r="Q532" s="208"/>
      <c r="R532" s="208"/>
      <c r="S532" s="208"/>
      <c r="T532" s="208"/>
      <c r="U532" s="208"/>
      <c r="V532" s="208"/>
      <c r="W532" s="208"/>
      <c r="X532" s="208"/>
      <c r="Y532" s="208"/>
      <c r="Z532" s="208"/>
      <c r="AA532" s="208"/>
    </row>
    <row r="533" ht="12.75" hidden="1" customHeight="1">
      <c r="A533" s="208"/>
      <c r="B533" s="208"/>
      <c r="C533" s="208"/>
      <c r="D533" s="208"/>
      <c r="E533" s="208"/>
      <c r="F533" s="208"/>
      <c r="G533" s="208"/>
      <c r="H533" s="208"/>
      <c r="I533" s="208"/>
      <c r="J533" s="208"/>
      <c r="K533" s="208"/>
      <c r="L533" s="208"/>
      <c r="M533" s="208"/>
      <c r="N533" s="208"/>
      <c r="O533" s="208"/>
      <c r="P533" s="208"/>
      <c r="Q533" s="208"/>
      <c r="R533" s="208"/>
      <c r="S533" s="208"/>
      <c r="T533" s="208"/>
      <c r="U533" s="208"/>
      <c r="V533" s="208"/>
      <c r="W533" s="208"/>
      <c r="X533" s="208"/>
      <c r="Y533" s="208"/>
      <c r="Z533" s="208"/>
      <c r="AA533" s="208"/>
    </row>
    <row r="534" ht="12.75" hidden="1" customHeight="1">
      <c r="A534" s="208"/>
      <c r="B534" s="208"/>
      <c r="C534" s="208"/>
      <c r="D534" s="208"/>
      <c r="E534" s="208"/>
      <c r="F534" s="208"/>
      <c r="G534" s="208"/>
      <c r="H534" s="208"/>
      <c r="I534" s="208"/>
      <c r="J534" s="208"/>
      <c r="K534" s="208"/>
      <c r="L534" s="208"/>
      <c r="M534" s="208"/>
      <c r="N534" s="208"/>
      <c r="O534" s="208"/>
      <c r="P534" s="208"/>
      <c r="Q534" s="208"/>
      <c r="R534" s="208"/>
      <c r="S534" s="208"/>
      <c r="T534" s="208"/>
      <c r="U534" s="208"/>
      <c r="V534" s="208"/>
      <c r="W534" s="208"/>
      <c r="X534" s="208"/>
      <c r="Y534" s="208"/>
      <c r="Z534" s="208"/>
      <c r="AA534" s="208"/>
    </row>
    <row r="535" ht="12.75" hidden="1" customHeight="1">
      <c r="A535" s="208"/>
      <c r="B535" s="208"/>
      <c r="C535" s="208"/>
      <c r="D535" s="208"/>
      <c r="E535" s="208"/>
      <c r="F535" s="208"/>
      <c r="G535" s="208"/>
      <c r="H535" s="208"/>
      <c r="I535" s="208"/>
      <c r="J535" s="208"/>
      <c r="K535" s="208"/>
      <c r="L535" s="208"/>
      <c r="M535" s="208"/>
      <c r="N535" s="208"/>
      <c r="O535" s="208"/>
      <c r="P535" s="208"/>
      <c r="Q535" s="208"/>
      <c r="R535" s="208"/>
      <c r="S535" s="208"/>
      <c r="T535" s="208"/>
      <c r="U535" s="208"/>
      <c r="V535" s="208"/>
      <c r="W535" s="208"/>
      <c r="X535" s="208"/>
      <c r="Y535" s="208"/>
      <c r="Z535" s="208"/>
      <c r="AA535" s="208"/>
    </row>
    <row r="536" ht="12.75" hidden="1" customHeight="1">
      <c r="A536" s="208"/>
      <c r="B536" s="208"/>
      <c r="C536" s="208"/>
      <c r="D536" s="208"/>
      <c r="E536" s="208"/>
      <c r="F536" s="208"/>
      <c r="G536" s="208"/>
      <c r="H536" s="208"/>
      <c r="I536" s="208"/>
      <c r="J536" s="208"/>
      <c r="K536" s="208"/>
      <c r="L536" s="208"/>
      <c r="M536" s="208"/>
      <c r="N536" s="208"/>
      <c r="O536" s="208"/>
      <c r="P536" s="208"/>
      <c r="Q536" s="208"/>
      <c r="R536" s="208"/>
      <c r="S536" s="208"/>
      <c r="T536" s="208"/>
      <c r="U536" s="208"/>
      <c r="V536" s="208"/>
      <c r="W536" s="208"/>
      <c r="X536" s="208"/>
      <c r="Y536" s="208"/>
      <c r="Z536" s="208"/>
      <c r="AA536" s="208"/>
    </row>
    <row r="537" ht="12.75" hidden="1" customHeight="1">
      <c r="A537" s="208"/>
      <c r="B537" s="208"/>
      <c r="C537" s="208"/>
      <c r="D537" s="208"/>
      <c r="E537" s="208"/>
      <c r="F537" s="208"/>
      <c r="G537" s="208"/>
      <c r="H537" s="208"/>
      <c r="I537" s="208"/>
      <c r="J537" s="208"/>
      <c r="K537" s="208"/>
      <c r="L537" s="208"/>
      <c r="M537" s="208"/>
      <c r="N537" s="208"/>
      <c r="O537" s="208"/>
      <c r="P537" s="208"/>
      <c r="Q537" s="208"/>
      <c r="R537" s="208"/>
      <c r="S537" s="208"/>
      <c r="T537" s="208"/>
      <c r="U537" s="208"/>
      <c r="V537" s="208"/>
      <c r="W537" s="208"/>
      <c r="X537" s="208"/>
      <c r="Y537" s="208"/>
      <c r="Z537" s="208"/>
      <c r="AA537" s="208"/>
    </row>
    <row r="538" ht="12.75" hidden="1" customHeight="1">
      <c r="A538" s="208"/>
      <c r="B538" s="208"/>
      <c r="C538" s="208"/>
      <c r="D538" s="208"/>
      <c r="E538" s="208"/>
      <c r="F538" s="208"/>
      <c r="G538" s="208"/>
      <c r="H538" s="208"/>
      <c r="I538" s="208"/>
      <c r="J538" s="208"/>
      <c r="K538" s="208"/>
      <c r="L538" s="208"/>
      <c r="M538" s="208"/>
      <c r="N538" s="208"/>
      <c r="O538" s="208"/>
      <c r="P538" s="208"/>
      <c r="Q538" s="208"/>
      <c r="R538" s="208"/>
      <c r="S538" s="208"/>
      <c r="T538" s="208"/>
      <c r="U538" s="208"/>
      <c r="V538" s="208"/>
      <c r="W538" s="208"/>
      <c r="X538" s="208"/>
      <c r="Y538" s="208"/>
      <c r="Z538" s="208"/>
      <c r="AA538" s="208"/>
    </row>
    <row r="539" ht="12.75" hidden="1" customHeight="1">
      <c r="A539" s="208"/>
      <c r="B539" s="208"/>
      <c r="C539" s="208"/>
      <c r="D539" s="208"/>
      <c r="E539" s="208"/>
      <c r="F539" s="208"/>
      <c r="G539" s="208"/>
      <c r="H539" s="208"/>
      <c r="I539" s="208"/>
      <c r="J539" s="208"/>
      <c r="K539" s="208"/>
      <c r="L539" s="208"/>
      <c r="M539" s="208"/>
      <c r="N539" s="208"/>
      <c r="O539" s="208"/>
      <c r="P539" s="208"/>
      <c r="Q539" s="208"/>
      <c r="R539" s="208"/>
      <c r="S539" s="208"/>
      <c r="T539" s="208"/>
      <c r="U539" s="208"/>
      <c r="V539" s="208"/>
      <c r="W539" s="208"/>
      <c r="X539" s="208"/>
      <c r="Y539" s="208"/>
      <c r="Z539" s="208"/>
      <c r="AA539" s="208"/>
    </row>
    <row r="540" ht="12.75" hidden="1" customHeight="1">
      <c r="A540" s="208"/>
      <c r="B540" s="208"/>
      <c r="C540" s="208"/>
      <c r="D540" s="208"/>
      <c r="E540" s="208"/>
      <c r="F540" s="208"/>
      <c r="G540" s="208"/>
      <c r="H540" s="208"/>
      <c r="I540" s="208"/>
      <c r="J540" s="208"/>
      <c r="K540" s="208"/>
      <c r="L540" s="208"/>
      <c r="M540" s="208"/>
      <c r="N540" s="208"/>
      <c r="O540" s="208"/>
      <c r="P540" s="208"/>
      <c r="Q540" s="208"/>
      <c r="R540" s="208"/>
      <c r="S540" s="208"/>
      <c r="T540" s="208"/>
      <c r="U540" s="208"/>
      <c r="V540" s="208"/>
      <c r="W540" s="208"/>
      <c r="X540" s="208"/>
      <c r="Y540" s="208"/>
      <c r="Z540" s="208"/>
      <c r="AA540" s="208"/>
    </row>
    <row r="541" ht="12.75" hidden="1" customHeight="1">
      <c r="A541" s="208"/>
      <c r="B541" s="208"/>
      <c r="C541" s="208"/>
      <c r="D541" s="208"/>
      <c r="E541" s="208"/>
      <c r="F541" s="208"/>
      <c r="G541" s="208"/>
      <c r="H541" s="208"/>
      <c r="I541" s="208"/>
      <c r="J541" s="208"/>
      <c r="K541" s="208"/>
      <c r="L541" s="208"/>
      <c r="M541" s="208"/>
      <c r="N541" s="208"/>
      <c r="O541" s="208"/>
      <c r="P541" s="208"/>
      <c r="Q541" s="208"/>
      <c r="R541" s="208"/>
      <c r="S541" s="208"/>
      <c r="T541" s="208"/>
      <c r="U541" s="208"/>
      <c r="V541" s="208"/>
      <c r="W541" s="208"/>
      <c r="X541" s="208"/>
      <c r="Y541" s="208"/>
      <c r="Z541" s="208"/>
      <c r="AA541" s="208"/>
    </row>
    <row r="542" ht="12.75" hidden="1" customHeight="1">
      <c r="A542" s="208"/>
      <c r="B542" s="208"/>
      <c r="C542" s="208"/>
      <c r="D542" s="208"/>
      <c r="E542" s="208"/>
      <c r="F542" s="208"/>
      <c r="G542" s="208"/>
      <c r="H542" s="208"/>
      <c r="I542" s="208"/>
      <c r="J542" s="208"/>
      <c r="K542" s="208"/>
      <c r="L542" s="208"/>
      <c r="M542" s="208"/>
      <c r="N542" s="208"/>
      <c r="O542" s="208"/>
      <c r="P542" s="208"/>
      <c r="Q542" s="208"/>
      <c r="R542" s="208"/>
      <c r="S542" s="208"/>
      <c r="T542" s="208"/>
      <c r="U542" s="208"/>
      <c r="V542" s="208"/>
      <c r="W542" s="208"/>
      <c r="X542" s="208"/>
      <c r="Y542" s="208"/>
      <c r="Z542" s="208"/>
      <c r="AA542" s="208"/>
    </row>
    <row r="543" ht="12.75" hidden="1" customHeight="1">
      <c r="A543" s="208"/>
      <c r="B543" s="208"/>
      <c r="C543" s="208"/>
      <c r="D543" s="208"/>
      <c r="E543" s="208"/>
      <c r="F543" s="208"/>
      <c r="G543" s="208"/>
      <c r="H543" s="208"/>
      <c r="I543" s="208"/>
      <c r="J543" s="208"/>
      <c r="K543" s="208"/>
      <c r="L543" s="208"/>
      <c r="M543" s="208"/>
      <c r="N543" s="208"/>
      <c r="O543" s="208"/>
      <c r="P543" s="208"/>
      <c r="Q543" s="208"/>
      <c r="R543" s="208"/>
      <c r="S543" s="208"/>
      <c r="T543" s="208"/>
      <c r="U543" s="208"/>
      <c r="V543" s="208"/>
      <c r="W543" s="208"/>
      <c r="X543" s="208"/>
      <c r="Y543" s="208"/>
      <c r="Z543" s="208"/>
      <c r="AA543" s="208"/>
    </row>
    <row r="544" ht="12.75" hidden="1" customHeight="1">
      <c r="A544" s="208"/>
      <c r="B544" s="208"/>
      <c r="C544" s="208"/>
      <c r="D544" s="208"/>
      <c r="E544" s="208"/>
      <c r="F544" s="208"/>
      <c r="G544" s="208"/>
      <c r="H544" s="208"/>
      <c r="I544" s="208"/>
      <c r="J544" s="208"/>
      <c r="K544" s="208"/>
      <c r="L544" s="208"/>
      <c r="M544" s="208"/>
      <c r="N544" s="208"/>
      <c r="O544" s="208"/>
      <c r="P544" s="208"/>
      <c r="Q544" s="208"/>
      <c r="R544" s="208"/>
      <c r="S544" s="208"/>
      <c r="T544" s="208"/>
      <c r="U544" s="208"/>
      <c r="V544" s="208"/>
      <c r="W544" s="208"/>
      <c r="X544" s="208"/>
      <c r="Y544" s="208"/>
      <c r="Z544" s="208"/>
      <c r="AA544" s="208"/>
    </row>
    <row r="545" ht="12.75" hidden="1" customHeight="1">
      <c r="A545" s="208"/>
      <c r="B545" s="208"/>
      <c r="C545" s="208"/>
      <c r="D545" s="208"/>
      <c r="E545" s="208"/>
      <c r="F545" s="208"/>
      <c r="G545" s="208"/>
      <c r="H545" s="208"/>
      <c r="I545" s="208"/>
      <c r="J545" s="208"/>
      <c r="K545" s="208"/>
      <c r="L545" s="208"/>
      <c r="M545" s="208"/>
      <c r="N545" s="208"/>
      <c r="O545" s="208"/>
      <c r="P545" s="208"/>
      <c r="Q545" s="208"/>
      <c r="R545" s="208"/>
      <c r="S545" s="208"/>
      <c r="T545" s="208"/>
      <c r="U545" s="208"/>
      <c r="V545" s="208"/>
      <c r="W545" s="208"/>
      <c r="X545" s="208"/>
      <c r="Y545" s="208"/>
      <c r="Z545" s="208"/>
      <c r="AA545" s="208"/>
    </row>
    <row r="546" ht="12.75" hidden="1" customHeight="1">
      <c r="A546" s="208"/>
      <c r="B546" s="208"/>
      <c r="C546" s="208"/>
      <c r="D546" s="208"/>
      <c r="E546" s="208"/>
      <c r="F546" s="208"/>
      <c r="G546" s="208"/>
      <c r="H546" s="208"/>
      <c r="I546" s="208"/>
      <c r="J546" s="208"/>
      <c r="K546" s="208"/>
      <c r="L546" s="208"/>
      <c r="M546" s="208"/>
      <c r="N546" s="208"/>
      <c r="O546" s="208"/>
      <c r="P546" s="208"/>
      <c r="Q546" s="208"/>
      <c r="R546" s="208"/>
      <c r="S546" s="208"/>
      <c r="T546" s="208"/>
      <c r="U546" s="208"/>
      <c r="V546" s="208"/>
      <c r="W546" s="208"/>
      <c r="X546" s="208"/>
      <c r="Y546" s="208"/>
      <c r="Z546" s="208"/>
      <c r="AA546" s="208"/>
    </row>
    <row r="547" ht="12.75" hidden="1" customHeight="1">
      <c r="A547" s="208"/>
      <c r="B547" s="208"/>
      <c r="C547" s="208"/>
      <c r="D547" s="208"/>
      <c r="E547" s="208"/>
      <c r="F547" s="208"/>
      <c r="G547" s="208"/>
      <c r="H547" s="208"/>
      <c r="I547" s="208"/>
      <c r="J547" s="208"/>
      <c r="K547" s="208"/>
      <c r="L547" s="208"/>
      <c r="M547" s="208"/>
      <c r="N547" s="208"/>
      <c r="O547" s="208"/>
      <c r="P547" s="208"/>
      <c r="Q547" s="208"/>
      <c r="R547" s="208"/>
      <c r="S547" s="208"/>
      <c r="T547" s="208"/>
      <c r="U547" s="208"/>
      <c r="V547" s="208"/>
      <c r="W547" s="208"/>
      <c r="X547" s="208"/>
      <c r="Y547" s="208"/>
      <c r="Z547" s="208"/>
      <c r="AA547" s="208"/>
    </row>
    <row r="548" ht="12.75" hidden="1" customHeight="1">
      <c r="A548" s="208"/>
      <c r="B548" s="208"/>
      <c r="C548" s="208"/>
      <c r="D548" s="208"/>
      <c r="E548" s="208"/>
      <c r="F548" s="208"/>
      <c r="G548" s="208"/>
      <c r="H548" s="208"/>
      <c r="I548" s="208"/>
      <c r="J548" s="208"/>
      <c r="K548" s="208"/>
      <c r="L548" s="208"/>
      <c r="M548" s="208"/>
      <c r="N548" s="208"/>
      <c r="O548" s="208"/>
      <c r="P548" s="208"/>
      <c r="Q548" s="208"/>
      <c r="R548" s="208"/>
      <c r="S548" s="208"/>
      <c r="T548" s="208"/>
      <c r="U548" s="208"/>
      <c r="V548" s="208"/>
      <c r="W548" s="208"/>
      <c r="X548" s="208"/>
      <c r="Y548" s="208"/>
      <c r="Z548" s="208"/>
      <c r="AA548" s="208"/>
    </row>
    <row r="549" ht="12.75" hidden="1" customHeight="1">
      <c r="A549" s="208"/>
      <c r="B549" s="208"/>
      <c r="C549" s="208"/>
      <c r="D549" s="208"/>
      <c r="E549" s="208"/>
      <c r="F549" s="208"/>
      <c r="G549" s="208"/>
      <c r="H549" s="208"/>
      <c r="I549" s="208"/>
      <c r="J549" s="208"/>
      <c r="K549" s="208"/>
      <c r="L549" s="208"/>
      <c r="M549" s="208"/>
      <c r="N549" s="208"/>
      <c r="O549" s="208"/>
      <c r="P549" s="208"/>
      <c r="Q549" s="208"/>
      <c r="R549" s="208"/>
      <c r="S549" s="208"/>
      <c r="T549" s="208"/>
      <c r="U549" s="208"/>
      <c r="V549" s="208"/>
      <c r="W549" s="208"/>
      <c r="X549" s="208"/>
      <c r="Y549" s="208"/>
      <c r="Z549" s="208"/>
      <c r="AA549" s="208"/>
    </row>
    <row r="550" ht="12.75" hidden="1" customHeight="1">
      <c r="A550" s="208"/>
      <c r="B550" s="208"/>
      <c r="C550" s="208"/>
      <c r="D550" s="208"/>
      <c r="E550" s="208"/>
      <c r="F550" s="208"/>
      <c r="G550" s="208"/>
      <c r="H550" s="208"/>
      <c r="I550" s="208"/>
      <c r="J550" s="208"/>
      <c r="K550" s="208"/>
      <c r="L550" s="208"/>
      <c r="M550" s="208"/>
      <c r="N550" s="208"/>
      <c r="O550" s="208"/>
      <c r="P550" s="208"/>
      <c r="Q550" s="208"/>
      <c r="R550" s="208"/>
      <c r="S550" s="208"/>
      <c r="T550" s="208"/>
      <c r="U550" s="208"/>
      <c r="V550" s="208"/>
      <c r="W550" s="208"/>
      <c r="X550" s="208"/>
      <c r="Y550" s="208"/>
      <c r="Z550" s="208"/>
      <c r="AA550" s="208"/>
    </row>
    <row r="551" ht="12.75" hidden="1" customHeight="1">
      <c r="A551" s="208"/>
      <c r="B551" s="208"/>
      <c r="C551" s="208"/>
      <c r="D551" s="208"/>
      <c r="E551" s="208"/>
      <c r="F551" s="208"/>
      <c r="G551" s="208"/>
      <c r="H551" s="208"/>
      <c r="I551" s="208"/>
      <c r="J551" s="208"/>
      <c r="K551" s="208"/>
      <c r="L551" s="208"/>
      <c r="M551" s="208"/>
      <c r="N551" s="208"/>
      <c r="O551" s="208"/>
      <c r="P551" s="208"/>
      <c r="Q551" s="208"/>
      <c r="R551" s="208"/>
      <c r="S551" s="208"/>
      <c r="T551" s="208"/>
      <c r="U551" s="208"/>
      <c r="V551" s="208"/>
      <c r="W551" s="208"/>
      <c r="X551" s="208"/>
      <c r="Y551" s="208"/>
      <c r="Z551" s="208"/>
      <c r="AA551" s="208"/>
    </row>
    <row r="552" ht="12.75" hidden="1" customHeight="1">
      <c r="A552" s="208"/>
      <c r="B552" s="208"/>
      <c r="C552" s="208"/>
      <c r="D552" s="208"/>
      <c r="E552" s="208"/>
      <c r="F552" s="208"/>
      <c r="G552" s="208"/>
      <c r="H552" s="208"/>
      <c r="I552" s="208"/>
      <c r="J552" s="208"/>
      <c r="K552" s="208"/>
      <c r="L552" s="208"/>
      <c r="M552" s="208"/>
      <c r="N552" s="208"/>
      <c r="O552" s="208"/>
      <c r="P552" s="208"/>
      <c r="Q552" s="208"/>
      <c r="R552" s="208"/>
      <c r="S552" s="208"/>
      <c r="T552" s="208"/>
      <c r="U552" s="208"/>
      <c r="V552" s="208"/>
      <c r="W552" s="208"/>
      <c r="X552" s="208"/>
      <c r="Y552" s="208"/>
      <c r="Z552" s="208"/>
      <c r="AA552" s="208"/>
    </row>
    <row r="553" ht="12.75" hidden="1" customHeight="1">
      <c r="A553" s="208"/>
      <c r="B553" s="208"/>
      <c r="C553" s="208"/>
      <c r="D553" s="208"/>
      <c r="E553" s="208"/>
      <c r="F553" s="208"/>
      <c r="G553" s="208"/>
      <c r="H553" s="208"/>
      <c r="I553" s="208"/>
      <c r="J553" s="208"/>
      <c r="K553" s="208"/>
      <c r="L553" s="208"/>
      <c r="M553" s="208"/>
      <c r="N553" s="208"/>
      <c r="O553" s="208"/>
      <c r="P553" s="208"/>
      <c r="Q553" s="208"/>
      <c r="R553" s="208"/>
      <c r="S553" s="208"/>
      <c r="T553" s="208"/>
      <c r="U553" s="208"/>
      <c r="V553" s="208"/>
      <c r="W553" s="208"/>
      <c r="X553" s="208"/>
      <c r="Y553" s="208"/>
      <c r="Z553" s="208"/>
      <c r="AA553" s="208"/>
    </row>
    <row r="554" ht="12.75" hidden="1" customHeight="1">
      <c r="A554" s="208"/>
      <c r="B554" s="208"/>
      <c r="C554" s="208"/>
      <c r="D554" s="208"/>
      <c r="E554" s="208"/>
      <c r="F554" s="208"/>
      <c r="G554" s="208"/>
      <c r="H554" s="208"/>
      <c r="I554" s="208"/>
      <c r="J554" s="208"/>
      <c r="K554" s="208"/>
      <c r="L554" s="208"/>
      <c r="M554" s="208"/>
      <c r="N554" s="208"/>
      <c r="O554" s="208"/>
      <c r="P554" s="208"/>
      <c r="Q554" s="208"/>
      <c r="R554" s="208"/>
      <c r="S554" s="208"/>
      <c r="T554" s="208"/>
      <c r="U554" s="208"/>
      <c r="V554" s="208"/>
      <c r="W554" s="208"/>
      <c r="X554" s="208"/>
      <c r="Y554" s="208"/>
      <c r="Z554" s="208"/>
      <c r="AA554" s="208"/>
    </row>
    <row r="555" ht="12.75" hidden="1" customHeight="1">
      <c r="A555" s="208"/>
      <c r="B555" s="208"/>
      <c r="C555" s="208"/>
      <c r="D555" s="208"/>
      <c r="E555" s="208"/>
      <c r="F555" s="208"/>
      <c r="G555" s="208"/>
      <c r="H555" s="208"/>
      <c r="I555" s="208"/>
      <c r="J555" s="208"/>
      <c r="K555" s="208"/>
      <c r="L555" s="208"/>
      <c r="M555" s="208"/>
      <c r="N555" s="208"/>
      <c r="O555" s="208"/>
      <c r="P555" s="208"/>
      <c r="Q555" s="208"/>
      <c r="R555" s="208"/>
      <c r="S555" s="208"/>
      <c r="T555" s="208"/>
      <c r="U555" s="208"/>
      <c r="V555" s="208"/>
      <c r="W555" s="208"/>
      <c r="X555" s="208"/>
      <c r="Y555" s="208"/>
      <c r="Z555" s="208"/>
      <c r="AA555" s="208"/>
    </row>
    <row r="556" ht="12.75" hidden="1" customHeight="1">
      <c r="A556" s="208"/>
      <c r="B556" s="208"/>
      <c r="C556" s="208"/>
      <c r="D556" s="208"/>
      <c r="E556" s="208"/>
      <c r="F556" s="208"/>
      <c r="G556" s="208"/>
      <c r="H556" s="208"/>
      <c r="I556" s="208"/>
      <c r="J556" s="208"/>
      <c r="K556" s="208"/>
      <c r="L556" s="208"/>
      <c r="M556" s="208"/>
      <c r="N556" s="208"/>
      <c r="O556" s="208"/>
      <c r="P556" s="208"/>
      <c r="Q556" s="208"/>
      <c r="R556" s="208"/>
      <c r="S556" s="208"/>
      <c r="T556" s="208"/>
      <c r="U556" s="208"/>
      <c r="V556" s="208"/>
      <c r="W556" s="208"/>
      <c r="X556" s="208"/>
      <c r="Y556" s="208"/>
      <c r="Z556" s="208"/>
      <c r="AA556" s="208"/>
    </row>
    <row r="557" ht="12.75" hidden="1" customHeight="1">
      <c r="A557" s="208"/>
      <c r="B557" s="208"/>
      <c r="C557" s="208"/>
      <c r="D557" s="208"/>
      <c r="E557" s="208"/>
      <c r="F557" s="208"/>
      <c r="G557" s="208"/>
      <c r="H557" s="208"/>
      <c r="I557" s="208"/>
      <c r="J557" s="208"/>
      <c r="K557" s="208"/>
      <c r="L557" s="208"/>
      <c r="M557" s="208"/>
      <c r="N557" s="208"/>
      <c r="O557" s="208"/>
      <c r="P557" s="208"/>
      <c r="Q557" s="208"/>
      <c r="R557" s="208"/>
      <c r="S557" s="208"/>
      <c r="T557" s="208"/>
      <c r="U557" s="208"/>
      <c r="V557" s="208"/>
      <c r="W557" s="208"/>
      <c r="X557" s="208"/>
      <c r="Y557" s="208"/>
      <c r="Z557" s="208"/>
      <c r="AA557" s="208"/>
    </row>
    <row r="558" ht="12.75" hidden="1" customHeight="1">
      <c r="A558" s="208"/>
      <c r="B558" s="208"/>
      <c r="C558" s="208"/>
      <c r="D558" s="208"/>
      <c r="E558" s="208"/>
      <c r="F558" s="208"/>
      <c r="G558" s="208"/>
      <c r="H558" s="208"/>
      <c r="I558" s="208"/>
      <c r="J558" s="208"/>
      <c r="K558" s="208"/>
      <c r="L558" s="208"/>
      <c r="M558" s="208"/>
      <c r="N558" s="208"/>
      <c r="O558" s="208"/>
      <c r="P558" s="208"/>
      <c r="Q558" s="208"/>
      <c r="R558" s="208"/>
      <c r="S558" s="208"/>
      <c r="T558" s="208"/>
      <c r="U558" s="208"/>
      <c r="V558" s="208"/>
      <c r="W558" s="208"/>
      <c r="X558" s="208"/>
      <c r="Y558" s="208"/>
      <c r="Z558" s="208"/>
      <c r="AA558" s="208"/>
    </row>
    <row r="559" ht="12.75" hidden="1" customHeight="1">
      <c r="A559" s="208"/>
      <c r="B559" s="208"/>
      <c r="C559" s="208"/>
      <c r="D559" s="208"/>
      <c r="E559" s="208"/>
      <c r="F559" s="208"/>
      <c r="G559" s="208"/>
      <c r="H559" s="208"/>
      <c r="I559" s="208"/>
      <c r="J559" s="208"/>
      <c r="K559" s="208"/>
      <c r="L559" s="208"/>
      <c r="M559" s="208"/>
      <c r="N559" s="208"/>
      <c r="O559" s="208"/>
      <c r="P559" s="208"/>
      <c r="Q559" s="208"/>
      <c r="R559" s="208"/>
      <c r="S559" s="208"/>
      <c r="T559" s="208"/>
      <c r="U559" s="208"/>
      <c r="V559" s="208"/>
      <c r="W559" s="208"/>
      <c r="X559" s="208"/>
      <c r="Y559" s="208"/>
      <c r="Z559" s="208"/>
      <c r="AA559" s="208"/>
    </row>
    <row r="560" ht="12.75" hidden="1" customHeight="1">
      <c r="A560" s="208"/>
      <c r="B560" s="208"/>
      <c r="C560" s="208"/>
      <c r="D560" s="208"/>
      <c r="E560" s="208"/>
      <c r="F560" s="208"/>
      <c r="G560" s="208"/>
      <c r="H560" s="208"/>
      <c r="I560" s="208"/>
      <c r="J560" s="208"/>
      <c r="K560" s="208"/>
      <c r="L560" s="208"/>
      <c r="M560" s="208"/>
      <c r="N560" s="208"/>
      <c r="O560" s="208"/>
      <c r="P560" s="208"/>
      <c r="Q560" s="208"/>
      <c r="R560" s="208"/>
      <c r="S560" s="208"/>
      <c r="T560" s="208"/>
      <c r="U560" s="208"/>
      <c r="V560" s="208"/>
      <c r="W560" s="208"/>
      <c r="X560" s="208"/>
      <c r="Y560" s="208"/>
      <c r="Z560" s="208"/>
      <c r="AA560" s="208"/>
    </row>
    <row r="561" ht="12.75" hidden="1" customHeight="1">
      <c r="A561" s="208"/>
      <c r="B561" s="208"/>
      <c r="C561" s="208"/>
      <c r="D561" s="208"/>
      <c r="E561" s="208"/>
      <c r="F561" s="208"/>
      <c r="G561" s="208"/>
      <c r="H561" s="208"/>
      <c r="I561" s="208"/>
      <c r="J561" s="208"/>
      <c r="K561" s="208"/>
      <c r="L561" s="208"/>
      <c r="M561" s="208"/>
      <c r="N561" s="208"/>
      <c r="O561" s="208"/>
      <c r="P561" s="208"/>
      <c r="Q561" s="208"/>
      <c r="R561" s="208"/>
      <c r="S561" s="208"/>
      <c r="T561" s="208"/>
      <c r="U561" s="208"/>
      <c r="V561" s="208"/>
      <c r="W561" s="208"/>
      <c r="X561" s="208"/>
      <c r="Y561" s="208"/>
      <c r="Z561" s="208"/>
      <c r="AA561" s="208"/>
    </row>
    <row r="562" ht="12.75" hidden="1" customHeight="1">
      <c r="A562" s="208"/>
      <c r="B562" s="208"/>
      <c r="C562" s="208"/>
      <c r="D562" s="208"/>
      <c r="E562" s="208"/>
      <c r="F562" s="208"/>
      <c r="G562" s="208"/>
      <c r="H562" s="208"/>
      <c r="I562" s="208"/>
      <c r="J562" s="208"/>
      <c r="K562" s="208"/>
      <c r="L562" s="208"/>
      <c r="M562" s="208"/>
      <c r="N562" s="208"/>
      <c r="O562" s="208"/>
      <c r="P562" s="208"/>
      <c r="Q562" s="208"/>
      <c r="R562" s="208"/>
      <c r="S562" s="208"/>
      <c r="T562" s="208"/>
      <c r="U562" s="208"/>
      <c r="V562" s="208"/>
      <c r="W562" s="208"/>
      <c r="X562" s="208"/>
      <c r="Y562" s="208"/>
      <c r="Z562" s="208"/>
      <c r="AA562" s="208"/>
    </row>
    <row r="563" ht="12.75" hidden="1" customHeight="1">
      <c r="A563" s="208"/>
      <c r="B563" s="208"/>
      <c r="C563" s="208"/>
      <c r="D563" s="208"/>
      <c r="E563" s="208"/>
      <c r="F563" s="208"/>
      <c r="G563" s="208"/>
      <c r="H563" s="208"/>
      <c r="I563" s="208"/>
      <c r="J563" s="208"/>
      <c r="K563" s="208"/>
      <c r="L563" s="208"/>
      <c r="M563" s="208"/>
      <c r="N563" s="208"/>
      <c r="O563" s="208"/>
      <c r="P563" s="208"/>
      <c r="Q563" s="208"/>
      <c r="R563" s="208"/>
      <c r="S563" s="208"/>
      <c r="T563" s="208"/>
      <c r="U563" s="208"/>
      <c r="V563" s="208"/>
      <c r="W563" s="208"/>
      <c r="X563" s="208"/>
      <c r="Y563" s="208"/>
      <c r="Z563" s="208"/>
      <c r="AA563" s="208"/>
    </row>
    <row r="564" ht="12.75" hidden="1" customHeight="1">
      <c r="A564" s="208"/>
      <c r="B564" s="208"/>
      <c r="C564" s="208"/>
      <c r="D564" s="208"/>
      <c r="E564" s="208"/>
      <c r="F564" s="208"/>
      <c r="G564" s="208"/>
      <c r="H564" s="208"/>
      <c r="I564" s="208"/>
      <c r="J564" s="208"/>
      <c r="K564" s="208"/>
      <c r="L564" s="208"/>
      <c r="M564" s="208"/>
      <c r="N564" s="208"/>
      <c r="O564" s="208"/>
      <c r="P564" s="208"/>
      <c r="Q564" s="208"/>
      <c r="R564" s="208"/>
      <c r="S564" s="208"/>
      <c r="T564" s="208"/>
      <c r="U564" s="208"/>
      <c r="V564" s="208"/>
      <c r="W564" s="208"/>
      <c r="X564" s="208"/>
      <c r="Y564" s="208"/>
      <c r="Z564" s="208"/>
      <c r="AA564" s="208"/>
    </row>
    <row r="565" ht="12.75" hidden="1" customHeight="1">
      <c r="A565" s="208"/>
      <c r="B565" s="208"/>
      <c r="C565" s="208"/>
      <c r="D565" s="208"/>
      <c r="E565" s="208"/>
      <c r="F565" s="208"/>
      <c r="G565" s="208"/>
      <c r="H565" s="208"/>
      <c r="I565" s="208"/>
      <c r="J565" s="208"/>
      <c r="K565" s="208"/>
      <c r="L565" s="208"/>
      <c r="M565" s="208"/>
      <c r="N565" s="208"/>
      <c r="O565" s="208"/>
      <c r="P565" s="208"/>
      <c r="Q565" s="208"/>
      <c r="R565" s="208"/>
      <c r="S565" s="208"/>
      <c r="T565" s="208"/>
      <c r="U565" s="208"/>
      <c r="V565" s="208"/>
      <c r="W565" s="208"/>
      <c r="X565" s="208"/>
      <c r="Y565" s="208"/>
      <c r="Z565" s="208"/>
      <c r="AA565" s="208"/>
    </row>
    <row r="566" ht="12.75" hidden="1" customHeight="1">
      <c r="A566" s="208"/>
      <c r="B566" s="208"/>
      <c r="C566" s="208"/>
      <c r="D566" s="208"/>
      <c r="E566" s="208"/>
      <c r="F566" s="208"/>
      <c r="G566" s="208"/>
      <c r="H566" s="208"/>
      <c r="I566" s="208"/>
      <c r="J566" s="208"/>
      <c r="K566" s="208"/>
      <c r="L566" s="208"/>
      <c r="M566" s="208"/>
      <c r="N566" s="208"/>
      <c r="O566" s="208"/>
      <c r="P566" s="208"/>
      <c r="Q566" s="208"/>
      <c r="R566" s="208"/>
      <c r="S566" s="208"/>
      <c r="T566" s="208"/>
      <c r="U566" s="208"/>
      <c r="V566" s="208"/>
      <c r="W566" s="208"/>
      <c r="X566" s="208"/>
      <c r="Y566" s="208"/>
      <c r="Z566" s="208"/>
      <c r="AA566" s="208"/>
    </row>
    <row r="567" ht="12.75" hidden="1" customHeight="1">
      <c r="A567" s="208"/>
      <c r="B567" s="208"/>
      <c r="C567" s="208"/>
      <c r="D567" s="208"/>
      <c r="E567" s="208"/>
      <c r="F567" s="208"/>
      <c r="G567" s="208"/>
      <c r="H567" s="208"/>
      <c r="I567" s="208"/>
      <c r="J567" s="208"/>
      <c r="K567" s="208"/>
      <c r="L567" s="208"/>
      <c r="M567" s="208"/>
      <c r="N567" s="208"/>
      <c r="O567" s="208"/>
      <c r="P567" s="208"/>
      <c r="Q567" s="208"/>
      <c r="R567" s="208"/>
      <c r="S567" s="208"/>
      <c r="T567" s="208"/>
      <c r="U567" s="208"/>
      <c r="V567" s="208"/>
      <c r="W567" s="208"/>
      <c r="X567" s="208"/>
      <c r="Y567" s="208"/>
      <c r="Z567" s="208"/>
      <c r="AA567" s="208"/>
    </row>
    <row r="568" ht="12.75" hidden="1" customHeight="1">
      <c r="A568" s="208"/>
      <c r="B568" s="208"/>
      <c r="C568" s="208"/>
      <c r="D568" s="208"/>
      <c r="E568" s="208"/>
      <c r="F568" s="208"/>
      <c r="G568" s="208"/>
      <c r="H568" s="208"/>
      <c r="I568" s="208"/>
      <c r="J568" s="208"/>
      <c r="K568" s="208"/>
      <c r="L568" s="208"/>
      <c r="M568" s="208"/>
      <c r="N568" s="208"/>
      <c r="O568" s="208"/>
      <c r="P568" s="208"/>
      <c r="Q568" s="208"/>
      <c r="R568" s="208"/>
      <c r="S568" s="208"/>
      <c r="T568" s="208"/>
      <c r="U568" s="208"/>
      <c r="V568" s="208"/>
      <c r="W568" s="208"/>
      <c r="X568" s="208"/>
      <c r="Y568" s="208"/>
      <c r="Z568" s="208"/>
      <c r="AA568" s="208"/>
    </row>
    <row r="569" ht="12.75" hidden="1" customHeight="1">
      <c r="A569" s="208"/>
      <c r="B569" s="208"/>
      <c r="C569" s="208"/>
      <c r="D569" s="208"/>
      <c r="E569" s="208"/>
      <c r="F569" s="208"/>
      <c r="G569" s="208"/>
      <c r="H569" s="208"/>
      <c r="I569" s="208"/>
      <c r="J569" s="208"/>
      <c r="K569" s="208"/>
      <c r="L569" s="208"/>
      <c r="M569" s="208"/>
      <c r="N569" s="208"/>
      <c r="O569" s="208"/>
      <c r="P569" s="208"/>
      <c r="Q569" s="208"/>
      <c r="R569" s="208"/>
      <c r="S569" s="208"/>
      <c r="T569" s="208"/>
      <c r="U569" s="208"/>
      <c r="V569" s="208"/>
      <c r="W569" s="208"/>
      <c r="X569" s="208"/>
      <c r="Y569" s="208"/>
      <c r="Z569" s="208"/>
      <c r="AA569" s="208"/>
    </row>
    <row r="570" ht="12.75" hidden="1" customHeight="1">
      <c r="A570" s="208"/>
      <c r="B570" s="208"/>
      <c r="C570" s="208"/>
      <c r="D570" s="208"/>
      <c r="E570" s="208"/>
      <c r="F570" s="208"/>
      <c r="G570" s="208"/>
      <c r="H570" s="208"/>
      <c r="I570" s="208"/>
      <c r="J570" s="208"/>
      <c r="K570" s="208"/>
      <c r="L570" s="208"/>
      <c r="M570" s="208"/>
      <c r="N570" s="208"/>
      <c r="O570" s="208"/>
      <c r="P570" s="208"/>
      <c r="Q570" s="208"/>
      <c r="R570" s="208"/>
      <c r="S570" s="208"/>
      <c r="T570" s="208"/>
      <c r="U570" s="208"/>
      <c r="V570" s="208"/>
      <c r="W570" s="208"/>
      <c r="X570" s="208"/>
      <c r="Y570" s="208"/>
      <c r="Z570" s="208"/>
      <c r="AA570" s="208"/>
    </row>
    <row r="571" ht="12.75" hidden="1" customHeight="1">
      <c r="A571" s="208"/>
      <c r="B571" s="208"/>
      <c r="C571" s="208"/>
      <c r="D571" s="208"/>
      <c r="E571" s="208"/>
      <c r="F571" s="208"/>
      <c r="G571" s="208"/>
      <c r="H571" s="208"/>
      <c r="I571" s="208"/>
      <c r="J571" s="208"/>
      <c r="K571" s="208"/>
      <c r="L571" s="208"/>
      <c r="M571" s="208"/>
      <c r="N571" s="208"/>
      <c r="O571" s="208"/>
      <c r="P571" s="208"/>
      <c r="Q571" s="208"/>
      <c r="R571" s="208"/>
      <c r="S571" s="208"/>
      <c r="T571" s="208"/>
      <c r="U571" s="208"/>
      <c r="V571" s="208"/>
      <c r="W571" s="208"/>
      <c r="X571" s="208"/>
      <c r="Y571" s="208"/>
      <c r="Z571" s="208"/>
      <c r="AA571" s="208"/>
    </row>
    <row r="572" ht="12.75" hidden="1" customHeight="1">
      <c r="A572" s="208"/>
      <c r="B572" s="208"/>
      <c r="C572" s="208"/>
      <c r="D572" s="208"/>
      <c r="E572" s="208"/>
      <c r="F572" s="208"/>
      <c r="G572" s="208"/>
      <c r="H572" s="208"/>
      <c r="I572" s="208"/>
      <c r="J572" s="208"/>
      <c r="K572" s="208"/>
      <c r="L572" s="208"/>
      <c r="M572" s="208"/>
      <c r="N572" s="208"/>
      <c r="O572" s="208"/>
      <c r="P572" s="208"/>
      <c r="Q572" s="208"/>
      <c r="R572" s="208"/>
      <c r="S572" s="208"/>
      <c r="T572" s="208"/>
      <c r="U572" s="208"/>
      <c r="V572" s="208"/>
      <c r="W572" s="208"/>
      <c r="X572" s="208"/>
      <c r="Y572" s="208"/>
      <c r="Z572" s="208"/>
      <c r="AA572" s="208"/>
    </row>
    <row r="573" ht="12.75" hidden="1" customHeight="1">
      <c r="A573" s="208"/>
      <c r="B573" s="208"/>
      <c r="C573" s="208"/>
      <c r="D573" s="208"/>
      <c r="E573" s="208"/>
      <c r="F573" s="208"/>
      <c r="G573" s="208"/>
      <c r="H573" s="208"/>
      <c r="I573" s="208"/>
      <c r="J573" s="208"/>
      <c r="K573" s="208"/>
      <c r="L573" s="208"/>
      <c r="M573" s="208"/>
      <c r="N573" s="208"/>
      <c r="O573" s="208"/>
      <c r="P573" s="208"/>
      <c r="Q573" s="208"/>
      <c r="R573" s="208"/>
      <c r="S573" s="208"/>
      <c r="T573" s="208"/>
      <c r="U573" s="208"/>
      <c r="V573" s="208"/>
      <c r="W573" s="208"/>
      <c r="X573" s="208"/>
      <c r="Y573" s="208"/>
      <c r="Z573" s="208"/>
      <c r="AA573" s="208"/>
    </row>
    <row r="574" ht="12.75" hidden="1" customHeight="1">
      <c r="A574" s="208"/>
      <c r="B574" s="208"/>
      <c r="C574" s="208"/>
      <c r="D574" s="208"/>
      <c r="E574" s="208"/>
      <c r="F574" s="208"/>
      <c r="G574" s="208"/>
      <c r="H574" s="208"/>
      <c r="I574" s="208"/>
      <c r="J574" s="208"/>
      <c r="K574" s="208"/>
      <c r="L574" s="208"/>
      <c r="M574" s="208"/>
      <c r="N574" s="208"/>
      <c r="O574" s="208"/>
      <c r="P574" s="208"/>
      <c r="Q574" s="208"/>
      <c r="R574" s="208"/>
      <c r="S574" s="208"/>
      <c r="T574" s="208"/>
      <c r="U574" s="208"/>
      <c r="V574" s="208"/>
      <c r="W574" s="208"/>
      <c r="X574" s="208"/>
      <c r="Y574" s="208"/>
      <c r="Z574" s="208"/>
      <c r="AA574" s="208"/>
    </row>
    <row r="575" ht="12.75" hidden="1" customHeight="1">
      <c r="A575" s="208"/>
      <c r="B575" s="208"/>
      <c r="C575" s="208"/>
      <c r="D575" s="208"/>
      <c r="E575" s="208"/>
      <c r="F575" s="208"/>
      <c r="G575" s="208"/>
      <c r="H575" s="208"/>
      <c r="I575" s="208"/>
      <c r="J575" s="208"/>
      <c r="K575" s="208"/>
      <c r="L575" s="208"/>
      <c r="M575" s="208"/>
      <c r="N575" s="208"/>
      <c r="O575" s="208"/>
      <c r="P575" s="208"/>
      <c r="Q575" s="208"/>
      <c r="R575" s="208"/>
      <c r="S575" s="208"/>
      <c r="T575" s="208"/>
      <c r="U575" s="208"/>
      <c r="V575" s="208"/>
      <c r="W575" s="208"/>
      <c r="X575" s="208"/>
      <c r="Y575" s="208"/>
      <c r="Z575" s="208"/>
      <c r="AA575" s="208"/>
    </row>
    <row r="576" ht="12.75" hidden="1" customHeight="1">
      <c r="A576" s="208"/>
      <c r="B576" s="208"/>
      <c r="C576" s="208"/>
      <c r="D576" s="208"/>
      <c r="E576" s="208"/>
      <c r="F576" s="208"/>
      <c r="G576" s="208"/>
      <c r="H576" s="208"/>
      <c r="I576" s="208"/>
      <c r="J576" s="208"/>
      <c r="K576" s="208"/>
      <c r="L576" s="208"/>
      <c r="M576" s="208"/>
      <c r="N576" s="208"/>
      <c r="O576" s="208"/>
      <c r="P576" s="208"/>
      <c r="Q576" s="208"/>
      <c r="R576" s="208"/>
      <c r="S576" s="208"/>
      <c r="T576" s="208"/>
      <c r="U576" s="208"/>
      <c r="V576" s="208"/>
      <c r="W576" s="208"/>
      <c r="X576" s="208"/>
      <c r="Y576" s="208"/>
      <c r="Z576" s="208"/>
      <c r="AA576" s="208"/>
    </row>
    <row r="577" ht="12.75" hidden="1" customHeight="1">
      <c r="A577" s="208"/>
      <c r="B577" s="208"/>
      <c r="C577" s="208"/>
      <c r="D577" s="208"/>
      <c r="E577" s="208"/>
      <c r="F577" s="208"/>
      <c r="G577" s="208"/>
      <c r="H577" s="208"/>
      <c r="I577" s="208"/>
      <c r="J577" s="208"/>
      <c r="K577" s="208"/>
      <c r="L577" s="208"/>
      <c r="M577" s="208"/>
      <c r="N577" s="208"/>
      <c r="O577" s="208"/>
      <c r="P577" s="208"/>
      <c r="Q577" s="208"/>
      <c r="R577" s="208"/>
      <c r="S577" s="208"/>
      <c r="T577" s="208"/>
      <c r="U577" s="208"/>
      <c r="V577" s="208"/>
      <c r="W577" s="208"/>
      <c r="X577" s="208"/>
      <c r="Y577" s="208"/>
      <c r="Z577" s="208"/>
      <c r="AA577" s="208"/>
    </row>
    <row r="578" ht="12.75" hidden="1" customHeight="1">
      <c r="A578" s="208"/>
      <c r="B578" s="208"/>
      <c r="C578" s="208"/>
      <c r="D578" s="208"/>
      <c r="E578" s="208"/>
      <c r="F578" s="208"/>
      <c r="G578" s="208"/>
      <c r="H578" s="208"/>
      <c r="I578" s="208"/>
      <c r="J578" s="208"/>
      <c r="K578" s="208"/>
      <c r="L578" s="208"/>
      <c r="M578" s="208"/>
      <c r="N578" s="208"/>
      <c r="O578" s="208"/>
      <c r="P578" s="208"/>
      <c r="Q578" s="208"/>
      <c r="R578" s="208"/>
      <c r="S578" s="208"/>
      <c r="T578" s="208"/>
      <c r="U578" s="208"/>
      <c r="V578" s="208"/>
      <c r="W578" s="208"/>
      <c r="X578" s="208"/>
      <c r="Y578" s="208"/>
      <c r="Z578" s="208"/>
      <c r="AA578" s="208"/>
    </row>
    <row r="579" ht="12.75" hidden="1" customHeight="1">
      <c r="A579" s="208"/>
      <c r="B579" s="208"/>
      <c r="C579" s="208"/>
      <c r="D579" s="208"/>
      <c r="E579" s="208"/>
      <c r="F579" s="208"/>
      <c r="G579" s="208"/>
      <c r="H579" s="208"/>
      <c r="I579" s="208"/>
      <c r="J579" s="208"/>
      <c r="K579" s="208"/>
      <c r="L579" s="208"/>
      <c r="M579" s="208"/>
      <c r="N579" s="208"/>
      <c r="O579" s="208"/>
      <c r="P579" s="208"/>
      <c r="Q579" s="208"/>
      <c r="R579" s="208"/>
      <c r="S579" s="208"/>
      <c r="T579" s="208"/>
      <c r="U579" s="208"/>
      <c r="V579" s="208"/>
      <c r="W579" s="208"/>
      <c r="X579" s="208"/>
      <c r="Y579" s="208"/>
      <c r="Z579" s="208"/>
      <c r="AA579" s="208"/>
    </row>
    <row r="580" ht="12.75" hidden="1" customHeight="1">
      <c r="A580" s="208"/>
      <c r="B580" s="208"/>
      <c r="C580" s="208"/>
      <c r="D580" s="208"/>
      <c r="E580" s="208"/>
      <c r="F580" s="208"/>
      <c r="G580" s="208"/>
      <c r="H580" s="208"/>
      <c r="I580" s="208"/>
      <c r="J580" s="208"/>
      <c r="K580" s="208"/>
      <c r="L580" s="208"/>
      <c r="M580" s="208"/>
      <c r="N580" s="208"/>
      <c r="O580" s="208"/>
      <c r="P580" s="208"/>
      <c r="Q580" s="208"/>
      <c r="R580" s="208"/>
      <c r="S580" s="208"/>
      <c r="T580" s="208"/>
      <c r="U580" s="208"/>
      <c r="V580" s="208"/>
      <c r="W580" s="208"/>
      <c r="X580" s="208"/>
      <c r="Y580" s="208"/>
      <c r="Z580" s="208"/>
      <c r="AA580" s="208"/>
    </row>
    <row r="581" ht="12.75" hidden="1" customHeight="1">
      <c r="A581" s="208"/>
      <c r="B581" s="208"/>
      <c r="C581" s="208"/>
      <c r="D581" s="208"/>
      <c r="E581" s="208"/>
      <c r="F581" s="208"/>
      <c r="G581" s="208"/>
      <c r="H581" s="208"/>
      <c r="I581" s="208"/>
      <c r="J581" s="208"/>
      <c r="K581" s="208"/>
      <c r="L581" s="208"/>
      <c r="M581" s="208"/>
      <c r="N581" s="208"/>
      <c r="O581" s="208"/>
      <c r="P581" s="208"/>
      <c r="Q581" s="208"/>
      <c r="R581" s="208"/>
      <c r="S581" s="208"/>
      <c r="T581" s="208"/>
      <c r="U581" s="208"/>
      <c r="V581" s="208"/>
      <c r="W581" s="208"/>
      <c r="X581" s="208"/>
      <c r="Y581" s="208"/>
      <c r="Z581" s="208"/>
      <c r="AA581" s="208"/>
    </row>
    <row r="582" ht="12.75" hidden="1" customHeight="1">
      <c r="A582" s="208"/>
      <c r="B582" s="208"/>
      <c r="C582" s="208"/>
      <c r="D582" s="208"/>
      <c r="E582" s="208"/>
      <c r="F582" s="208"/>
      <c r="G582" s="208"/>
      <c r="H582" s="208"/>
      <c r="I582" s="208"/>
      <c r="J582" s="208"/>
      <c r="K582" s="208"/>
      <c r="L582" s="208"/>
      <c r="M582" s="208"/>
      <c r="N582" s="208"/>
      <c r="O582" s="208"/>
      <c r="P582" s="208"/>
      <c r="Q582" s="208"/>
      <c r="R582" s="208"/>
      <c r="S582" s="208"/>
      <c r="T582" s="208"/>
      <c r="U582" s="208"/>
      <c r="V582" s="208"/>
      <c r="W582" s="208"/>
      <c r="X582" s="208"/>
      <c r="Y582" s="208"/>
      <c r="Z582" s="208"/>
      <c r="AA582" s="208"/>
    </row>
    <row r="583" ht="12.75" hidden="1" customHeight="1">
      <c r="A583" s="208"/>
      <c r="B583" s="208"/>
      <c r="C583" s="208"/>
      <c r="D583" s="208"/>
      <c r="E583" s="208"/>
      <c r="F583" s="208"/>
      <c r="G583" s="208"/>
      <c r="H583" s="208"/>
      <c r="I583" s="208"/>
      <c r="J583" s="208"/>
      <c r="K583" s="208"/>
      <c r="L583" s="208"/>
      <c r="M583" s="208"/>
      <c r="N583" s="208"/>
      <c r="O583" s="208"/>
      <c r="P583" s="208"/>
      <c r="Q583" s="208"/>
      <c r="R583" s="208"/>
      <c r="S583" s="208"/>
      <c r="T583" s="208"/>
      <c r="U583" s="208"/>
      <c r="V583" s="208"/>
      <c r="W583" s="208"/>
      <c r="X583" s="208"/>
      <c r="Y583" s="208"/>
      <c r="Z583" s="208"/>
      <c r="AA583" s="208"/>
    </row>
    <row r="584" ht="12.75" hidden="1" customHeight="1">
      <c r="A584" s="208"/>
      <c r="B584" s="208"/>
      <c r="C584" s="208"/>
      <c r="D584" s="208"/>
      <c r="E584" s="208"/>
      <c r="F584" s="208"/>
      <c r="G584" s="208"/>
      <c r="H584" s="208"/>
      <c r="I584" s="208"/>
      <c r="J584" s="208"/>
      <c r="K584" s="208"/>
      <c r="L584" s="208"/>
      <c r="M584" s="208"/>
      <c r="N584" s="208"/>
      <c r="O584" s="208"/>
      <c r="P584" s="208"/>
      <c r="Q584" s="208"/>
      <c r="R584" s="208"/>
      <c r="S584" s="208"/>
      <c r="T584" s="208"/>
      <c r="U584" s="208"/>
      <c r="V584" s="208"/>
      <c r="W584" s="208"/>
      <c r="X584" s="208"/>
      <c r="Y584" s="208"/>
      <c r="Z584" s="208"/>
      <c r="AA584" s="208"/>
    </row>
    <row r="585" ht="12.75" hidden="1" customHeight="1">
      <c r="A585" s="208"/>
      <c r="B585" s="208"/>
      <c r="C585" s="208"/>
      <c r="D585" s="208"/>
      <c r="E585" s="208"/>
      <c r="F585" s="208"/>
      <c r="G585" s="208"/>
      <c r="H585" s="208"/>
      <c r="I585" s="208"/>
      <c r="J585" s="208"/>
      <c r="K585" s="208"/>
      <c r="L585" s="208"/>
      <c r="M585" s="208"/>
      <c r="N585" s="208"/>
      <c r="O585" s="208"/>
      <c r="P585" s="208"/>
      <c r="Q585" s="208"/>
      <c r="R585" s="208"/>
      <c r="S585" s="208"/>
      <c r="T585" s="208"/>
      <c r="U585" s="208"/>
      <c r="V585" s="208"/>
      <c r="W585" s="208"/>
      <c r="X585" s="208"/>
      <c r="Y585" s="208"/>
      <c r="Z585" s="208"/>
      <c r="AA585" s="208"/>
    </row>
    <row r="586" ht="12.75" hidden="1" customHeight="1">
      <c r="A586" s="208"/>
      <c r="B586" s="208"/>
      <c r="C586" s="208"/>
      <c r="D586" s="208"/>
      <c r="E586" s="208"/>
      <c r="F586" s="208"/>
      <c r="G586" s="208"/>
      <c r="H586" s="208"/>
      <c r="I586" s="208"/>
      <c r="J586" s="208"/>
      <c r="K586" s="208"/>
      <c r="L586" s="208"/>
      <c r="M586" s="208"/>
      <c r="N586" s="208"/>
      <c r="O586" s="208"/>
      <c r="P586" s="208"/>
      <c r="Q586" s="208"/>
      <c r="R586" s="208"/>
      <c r="S586" s="208"/>
      <c r="T586" s="208"/>
      <c r="U586" s="208"/>
      <c r="V586" s="208"/>
      <c r="W586" s="208"/>
      <c r="X586" s="208"/>
      <c r="Y586" s="208"/>
      <c r="Z586" s="208"/>
      <c r="AA586" s="208"/>
    </row>
    <row r="587" ht="12.75" hidden="1" customHeight="1">
      <c r="A587" s="208"/>
      <c r="B587" s="208"/>
      <c r="C587" s="208"/>
      <c r="D587" s="208"/>
      <c r="E587" s="208"/>
      <c r="F587" s="208"/>
      <c r="G587" s="208"/>
      <c r="H587" s="208"/>
      <c r="I587" s="208"/>
      <c r="J587" s="208"/>
      <c r="K587" s="208"/>
      <c r="L587" s="208"/>
      <c r="M587" s="208"/>
      <c r="N587" s="208"/>
      <c r="O587" s="208"/>
      <c r="P587" s="208"/>
      <c r="Q587" s="208"/>
      <c r="R587" s="208"/>
      <c r="S587" s="208"/>
      <c r="T587" s="208"/>
      <c r="U587" s="208"/>
      <c r="V587" s="208"/>
      <c r="W587" s="208"/>
      <c r="X587" s="208"/>
      <c r="Y587" s="208"/>
      <c r="Z587" s="208"/>
      <c r="AA587" s="208"/>
    </row>
    <row r="588" ht="12.75" hidden="1" customHeight="1">
      <c r="A588" s="208"/>
      <c r="B588" s="208"/>
      <c r="C588" s="208"/>
      <c r="D588" s="208"/>
      <c r="E588" s="208"/>
      <c r="F588" s="208"/>
      <c r="G588" s="208"/>
      <c r="H588" s="208"/>
      <c r="I588" s="208"/>
      <c r="J588" s="208"/>
      <c r="K588" s="208"/>
      <c r="L588" s="208"/>
      <c r="M588" s="208"/>
      <c r="N588" s="208"/>
      <c r="O588" s="208"/>
      <c r="P588" s="208"/>
      <c r="Q588" s="208"/>
      <c r="R588" s="208"/>
      <c r="S588" s="208"/>
      <c r="T588" s="208"/>
      <c r="U588" s="208"/>
      <c r="V588" s="208"/>
      <c r="W588" s="208"/>
      <c r="X588" s="208"/>
      <c r="Y588" s="208"/>
      <c r="Z588" s="208"/>
      <c r="AA588" s="208"/>
    </row>
    <row r="589" ht="12.75" hidden="1" customHeight="1">
      <c r="A589" s="208"/>
      <c r="B589" s="208"/>
      <c r="C589" s="208"/>
      <c r="D589" s="208"/>
      <c r="E589" s="208"/>
      <c r="F589" s="208"/>
      <c r="G589" s="208"/>
      <c r="H589" s="208"/>
      <c r="I589" s="208"/>
      <c r="J589" s="208"/>
      <c r="K589" s="208"/>
      <c r="L589" s="208"/>
      <c r="M589" s="208"/>
      <c r="N589" s="208"/>
      <c r="O589" s="208"/>
      <c r="P589" s="208"/>
      <c r="Q589" s="208"/>
      <c r="R589" s="208"/>
      <c r="S589" s="208"/>
      <c r="T589" s="208"/>
      <c r="U589" s="208"/>
      <c r="V589" s="208"/>
      <c r="W589" s="208"/>
      <c r="X589" s="208"/>
      <c r="Y589" s="208"/>
      <c r="Z589" s="208"/>
      <c r="AA589" s="208"/>
    </row>
    <row r="590" ht="12.75" hidden="1" customHeight="1">
      <c r="A590" s="208"/>
      <c r="B590" s="208"/>
      <c r="C590" s="208"/>
      <c r="D590" s="208"/>
      <c r="E590" s="208"/>
      <c r="F590" s="208"/>
      <c r="G590" s="208"/>
      <c r="H590" s="208"/>
      <c r="I590" s="208"/>
      <c r="J590" s="208"/>
      <c r="K590" s="208"/>
      <c r="L590" s="208"/>
      <c r="M590" s="208"/>
      <c r="N590" s="208"/>
      <c r="O590" s="208"/>
      <c r="P590" s="208"/>
      <c r="Q590" s="208"/>
      <c r="R590" s="208"/>
      <c r="S590" s="208"/>
      <c r="T590" s="208"/>
      <c r="U590" s="208"/>
      <c r="V590" s="208"/>
      <c r="W590" s="208"/>
      <c r="X590" s="208"/>
      <c r="Y590" s="208"/>
      <c r="Z590" s="208"/>
      <c r="AA590" s="208"/>
    </row>
    <row r="591" ht="12.75" hidden="1" customHeight="1">
      <c r="A591" s="208"/>
      <c r="B591" s="208"/>
      <c r="C591" s="208"/>
      <c r="D591" s="208"/>
      <c r="E591" s="208"/>
      <c r="F591" s="208"/>
      <c r="G591" s="208"/>
      <c r="H591" s="208"/>
      <c r="I591" s="208"/>
      <c r="J591" s="208"/>
      <c r="K591" s="208"/>
      <c r="L591" s="208"/>
      <c r="M591" s="208"/>
      <c r="N591" s="208"/>
      <c r="O591" s="208"/>
      <c r="P591" s="208"/>
      <c r="Q591" s="208"/>
      <c r="R591" s="208"/>
      <c r="S591" s="208"/>
      <c r="T591" s="208"/>
      <c r="U591" s="208"/>
      <c r="V591" s="208"/>
      <c r="W591" s="208"/>
      <c r="X591" s="208"/>
      <c r="Y591" s="208"/>
      <c r="Z591" s="208"/>
      <c r="AA591" s="208"/>
    </row>
    <row r="592" ht="12.75" hidden="1" customHeight="1">
      <c r="A592" s="208"/>
      <c r="B592" s="208"/>
      <c r="C592" s="208"/>
      <c r="D592" s="208"/>
      <c r="E592" s="208"/>
      <c r="F592" s="208"/>
      <c r="G592" s="208"/>
      <c r="H592" s="208"/>
      <c r="I592" s="208"/>
      <c r="J592" s="208"/>
      <c r="K592" s="208"/>
      <c r="L592" s="208"/>
      <c r="M592" s="208"/>
      <c r="N592" s="208"/>
      <c r="O592" s="208"/>
      <c r="P592" s="208"/>
      <c r="Q592" s="208"/>
      <c r="R592" s="208"/>
      <c r="S592" s="208"/>
      <c r="T592" s="208"/>
      <c r="U592" s="208"/>
      <c r="V592" s="208"/>
      <c r="W592" s="208"/>
      <c r="X592" s="208"/>
      <c r="Y592" s="208"/>
      <c r="Z592" s="208"/>
      <c r="AA592" s="208"/>
    </row>
    <row r="593" ht="12.75" hidden="1" customHeight="1">
      <c r="A593" s="208"/>
      <c r="B593" s="208"/>
      <c r="C593" s="208"/>
      <c r="D593" s="208"/>
      <c r="E593" s="208"/>
      <c r="F593" s="208"/>
      <c r="G593" s="208"/>
      <c r="H593" s="208"/>
      <c r="I593" s="208"/>
      <c r="J593" s="208"/>
      <c r="K593" s="208"/>
      <c r="L593" s="208"/>
      <c r="M593" s="208"/>
      <c r="N593" s="208"/>
      <c r="O593" s="208"/>
      <c r="P593" s="208"/>
      <c r="Q593" s="208"/>
      <c r="R593" s="208"/>
      <c r="S593" s="208"/>
      <c r="T593" s="208"/>
      <c r="U593" s="208"/>
      <c r="V593" s="208"/>
      <c r="W593" s="208"/>
      <c r="X593" s="208"/>
      <c r="Y593" s="208"/>
      <c r="Z593" s="208"/>
      <c r="AA593" s="208"/>
    </row>
    <row r="594" ht="12.75" hidden="1" customHeight="1">
      <c r="A594" s="208"/>
      <c r="B594" s="208"/>
      <c r="C594" s="208"/>
      <c r="D594" s="208"/>
      <c r="E594" s="208"/>
      <c r="F594" s="208"/>
      <c r="G594" s="208"/>
      <c r="H594" s="208"/>
      <c r="I594" s="208"/>
      <c r="J594" s="208"/>
      <c r="K594" s="208"/>
      <c r="L594" s="208"/>
      <c r="M594" s="208"/>
      <c r="N594" s="208"/>
      <c r="O594" s="208"/>
      <c r="P594" s="208"/>
      <c r="Q594" s="208"/>
      <c r="R594" s="208"/>
      <c r="S594" s="208"/>
      <c r="T594" s="208"/>
      <c r="U594" s="208"/>
      <c r="V594" s="208"/>
      <c r="W594" s="208"/>
      <c r="X594" s="208"/>
      <c r="Y594" s="208"/>
      <c r="Z594" s="208"/>
      <c r="AA594" s="208"/>
    </row>
    <row r="595" ht="12.75" hidden="1" customHeight="1">
      <c r="A595" s="208"/>
      <c r="B595" s="208"/>
      <c r="C595" s="208"/>
      <c r="D595" s="208"/>
      <c r="E595" s="208"/>
      <c r="F595" s="208"/>
      <c r="G595" s="208"/>
      <c r="H595" s="208"/>
      <c r="I595" s="208"/>
      <c r="J595" s="208"/>
      <c r="K595" s="208"/>
      <c r="L595" s="208"/>
      <c r="M595" s="208"/>
      <c r="N595" s="208"/>
      <c r="O595" s="208"/>
      <c r="P595" s="208"/>
      <c r="Q595" s="208"/>
      <c r="R595" s="208"/>
      <c r="S595" s="208"/>
      <c r="T595" s="208"/>
      <c r="U595" s="208"/>
      <c r="V595" s="208"/>
      <c r="W595" s="208"/>
      <c r="X595" s="208"/>
      <c r="Y595" s="208"/>
      <c r="Z595" s="208"/>
      <c r="AA595" s="208"/>
    </row>
    <row r="596" ht="12.75" hidden="1" customHeight="1">
      <c r="A596" s="208"/>
      <c r="B596" s="208"/>
      <c r="C596" s="208"/>
      <c r="D596" s="208"/>
      <c r="E596" s="208"/>
      <c r="F596" s="208"/>
      <c r="G596" s="208"/>
      <c r="H596" s="208"/>
      <c r="I596" s="208"/>
      <c r="J596" s="208"/>
      <c r="K596" s="208"/>
      <c r="L596" s="208"/>
      <c r="M596" s="208"/>
      <c r="N596" s="208"/>
      <c r="O596" s="208"/>
      <c r="P596" s="208"/>
      <c r="Q596" s="208"/>
      <c r="R596" s="208"/>
      <c r="S596" s="208"/>
      <c r="T596" s="208"/>
      <c r="U596" s="208"/>
      <c r="V596" s="208"/>
      <c r="W596" s="208"/>
      <c r="X596" s="208"/>
      <c r="Y596" s="208"/>
      <c r="Z596" s="208"/>
      <c r="AA596" s="208"/>
    </row>
    <row r="597" ht="12.75" hidden="1" customHeight="1">
      <c r="A597" s="208"/>
      <c r="B597" s="208"/>
      <c r="C597" s="208"/>
      <c r="D597" s="208"/>
      <c r="E597" s="208"/>
      <c r="F597" s="208"/>
      <c r="G597" s="208"/>
      <c r="H597" s="208"/>
      <c r="I597" s="208"/>
      <c r="J597" s="208"/>
      <c r="K597" s="208"/>
      <c r="L597" s="208"/>
      <c r="M597" s="208"/>
      <c r="N597" s="208"/>
      <c r="O597" s="208"/>
      <c r="P597" s="208"/>
      <c r="Q597" s="208"/>
      <c r="R597" s="208"/>
      <c r="S597" s="208"/>
      <c r="T597" s="208"/>
      <c r="U597" s="208"/>
      <c r="V597" s="208"/>
      <c r="W597" s="208"/>
      <c r="X597" s="208"/>
      <c r="Y597" s="208"/>
      <c r="Z597" s="208"/>
      <c r="AA597" s="208"/>
    </row>
    <row r="598" ht="12.75" hidden="1" customHeight="1">
      <c r="A598" s="208"/>
      <c r="B598" s="208"/>
      <c r="C598" s="208"/>
      <c r="D598" s="208"/>
      <c r="E598" s="208"/>
      <c r="F598" s="208"/>
      <c r="G598" s="208"/>
      <c r="H598" s="208"/>
      <c r="I598" s="208"/>
      <c r="J598" s="208"/>
      <c r="K598" s="208"/>
      <c r="L598" s="208"/>
      <c r="M598" s="208"/>
      <c r="N598" s="208"/>
      <c r="O598" s="208"/>
      <c r="P598" s="208"/>
      <c r="Q598" s="208"/>
      <c r="R598" s="208"/>
      <c r="S598" s="208"/>
      <c r="T598" s="208"/>
      <c r="U598" s="208"/>
      <c r="V598" s="208"/>
      <c r="W598" s="208"/>
      <c r="X598" s="208"/>
      <c r="Y598" s="208"/>
      <c r="Z598" s="208"/>
      <c r="AA598" s="208"/>
    </row>
    <row r="599" ht="12.75" hidden="1" customHeight="1">
      <c r="A599" s="208"/>
      <c r="B599" s="208"/>
      <c r="C599" s="208"/>
      <c r="D599" s="208"/>
      <c r="E599" s="208"/>
      <c r="F599" s="208"/>
      <c r="G599" s="208"/>
      <c r="H599" s="208"/>
      <c r="I599" s="208"/>
      <c r="J599" s="208"/>
      <c r="K599" s="208"/>
      <c r="L599" s="208"/>
      <c r="M599" s="208"/>
      <c r="N599" s="208"/>
      <c r="O599" s="208"/>
      <c r="P599" s="208"/>
      <c r="Q599" s="208"/>
      <c r="R599" s="208"/>
      <c r="S599" s="208"/>
      <c r="T599" s="208"/>
      <c r="U599" s="208"/>
      <c r="V599" s="208"/>
      <c r="W599" s="208"/>
      <c r="X599" s="208"/>
      <c r="Y599" s="208"/>
      <c r="Z599" s="208"/>
      <c r="AA599" s="208"/>
    </row>
    <row r="600" ht="12.75" hidden="1" customHeight="1">
      <c r="A600" s="208"/>
      <c r="B600" s="208"/>
      <c r="C600" s="208"/>
      <c r="D600" s="208"/>
      <c r="E600" s="208"/>
      <c r="F600" s="208"/>
      <c r="G600" s="208"/>
      <c r="H600" s="208"/>
      <c r="I600" s="208"/>
      <c r="J600" s="208"/>
      <c r="K600" s="208"/>
      <c r="L600" s="208"/>
      <c r="M600" s="208"/>
      <c r="N600" s="208"/>
      <c r="O600" s="208"/>
      <c r="P600" s="208"/>
      <c r="Q600" s="208"/>
      <c r="R600" s="208"/>
      <c r="S600" s="208"/>
      <c r="T600" s="208"/>
      <c r="U600" s="208"/>
      <c r="V600" s="208"/>
      <c r="W600" s="208"/>
      <c r="X600" s="208"/>
      <c r="Y600" s="208"/>
      <c r="Z600" s="208"/>
      <c r="AA600" s="208"/>
    </row>
    <row r="601" ht="12.75" hidden="1" customHeight="1">
      <c r="A601" s="208"/>
      <c r="B601" s="208"/>
      <c r="C601" s="208"/>
      <c r="D601" s="208"/>
      <c r="E601" s="208"/>
      <c r="F601" s="208"/>
      <c r="G601" s="208"/>
      <c r="H601" s="208"/>
      <c r="I601" s="208"/>
      <c r="J601" s="208"/>
      <c r="K601" s="208"/>
      <c r="L601" s="208"/>
      <c r="M601" s="208"/>
      <c r="N601" s="208"/>
      <c r="O601" s="208"/>
      <c r="P601" s="208"/>
      <c r="Q601" s="208"/>
      <c r="R601" s="208"/>
      <c r="S601" s="208"/>
      <c r="T601" s="208"/>
      <c r="U601" s="208"/>
      <c r="V601" s="208"/>
      <c r="W601" s="208"/>
      <c r="X601" s="208"/>
      <c r="Y601" s="208"/>
      <c r="Z601" s="208"/>
      <c r="AA601" s="208"/>
    </row>
    <row r="602" ht="12.75" hidden="1" customHeight="1">
      <c r="A602" s="208"/>
      <c r="B602" s="208"/>
      <c r="C602" s="208"/>
      <c r="D602" s="208"/>
      <c r="E602" s="208"/>
      <c r="F602" s="208"/>
      <c r="G602" s="208"/>
      <c r="H602" s="208"/>
      <c r="I602" s="208"/>
      <c r="J602" s="208"/>
      <c r="K602" s="208"/>
      <c r="L602" s="208"/>
      <c r="M602" s="208"/>
      <c r="N602" s="208"/>
      <c r="O602" s="208"/>
      <c r="P602" s="208"/>
      <c r="Q602" s="208"/>
      <c r="R602" s="208"/>
      <c r="S602" s="208"/>
      <c r="T602" s="208"/>
      <c r="U602" s="208"/>
      <c r="V602" s="208"/>
      <c r="W602" s="208"/>
      <c r="X602" s="208"/>
      <c r="Y602" s="208"/>
      <c r="Z602" s="208"/>
      <c r="AA602" s="208"/>
    </row>
    <row r="603" ht="12.75" hidden="1" customHeight="1">
      <c r="A603" s="208"/>
      <c r="B603" s="208"/>
      <c r="C603" s="208"/>
      <c r="D603" s="208"/>
      <c r="E603" s="208"/>
      <c r="F603" s="208"/>
      <c r="G603" s="208"/>
      <c r="H603" s="208"/>
      <c r="I603" s="208"/>
      <c r="J603" s="208"/>
      <c r="K603" s="208"/>
      <c r="L603" s="208"/>
      <c r="M603" s="208"/>
      <c r="N603" s="208"/>
      <c r="O603" s="208"/>
      <c r="P603" s="208"/>
      <c r="Q603" s="208"/>
      <c r="R603" s="208"/>
      <c r="S603" s="208"/>
      <c r="T603" s="208"/>
      <c r="U603" s="208"/>
      <c r="V603" s="208"/>
      <c r="W603" s="208"/>
      <c r="X603" s="208"/>
      <c r="Y603" s="208"/>
      <c r="Z603" s="208"/>
      <c r="AA603" s="208"/>
    </row>
    <row r="604" ht="12.75" hidden="1" customHeight="1">
      <c r="A604" s="208"/>
      <c r="B604" s="208"/>
      <c r="C604" s="208"/>
      <c r="D604" s="208"/>
      <c r="E604" s="208"/>
      <c r="F604" s="208"/>
      <c r="G604" s="208"/>
      <c r="H604" s="208"/>
      <c r="I604" s="208"/>
      <c r="J604" s="208"/>
      <c r="K604" s="208"/>
      <c r="L604" s="208"/>
      <c r="M604" s="208"/>
      <c r="N604" s="208"/>
      <c r="O604" s="208"/>
      <c r="P604" s="208"/>
      <c r="Q604" s="208"/>
      <c r="R604" s="208"/>
      <c r="S604" s="208"/>
      <c r="T604" s="208"/>
      <c r="U604" s="208"/>
      <c r="V604" s="208"/>
      <c r="W604" s="208"/>
      <c r="X604" s="208"/>
      <c r="Y604" s="208"/>
      <c r="Z604" s="208"/>
      <c r="AA604" s="208"/>
    </row>
    <row r="605" ht="12.75" hidden="1" customHeight="1">
      <c r="A605" s="208"/>
      <c r="B605" s="208"/>
      <c r="C605" s="208"/>
      <c r="D605" s="208"/>
      <c r="E605" s="208"/>
      <c r="F605" s="208"/>
      <c r="G605" s="208"/>
      <c r="H605" s="208"/>
      <c r="I605" s="208"/>
      <c r="J605" s="208"/>
      <c r="K605" s="208"/>
      <c r="L605" s="208"/>
      <c r="M605" s="208"/>
      <c r="N605" s="208"/>
      <c r="O605" s="208"/>
      <c r="P605" s="208"/>
      <c r="Q605" s="208"/>
      <c r="R605" s="208"/>
      <c r="S605" s="208"/>
      <c r="T605" s="208"/>
      <c r="U605" s="208"/>
      <c r="V605" s="208"/>
      <c r="W605" s="208"/>
      <c r="X605" s="208"/>
      <c r="Y605" s="208"/>
      <c r="Z605" s="208"/>
      <c r="AA605" s="208"/>
    </row>
    <row r="606" ht="12.75" hidden="1" customHeight="1">
      <c r="A606" s="208"/>
      <c r="B606" s="208"/>
      <c r="C606" s="208"/>
      <c r="D606" s="208"/>
      <c r="E606" s="208"/>
      <c r="F606" s="208"/>
      <c r="G606" s="208"/>
      <c r="H606" s="208"/>
      <c r="I606" s="208"/>
      <c r="J606" s="208"/>
      <c r="K606" s="208"/>
      <c r="L606" s="208"/>
      <c r="M606" s="208"/>
      <c r="N606" s="208"/>
      <c r="O606" s="208"/>
      <c r="P606" s="208"/>
      <c r="Q606" s="208"/>
      <c r="R606" s="208"/>
      <c r="S606" s="208"/>
      <c r="T606" s="208"/>
      <c r="U606" s="208"/>
      <c r="V606" s="208"/>
      <c r="W606" s="208"/>
      <c r="X606" s="208"/>
      <c r="Y606" s="208"/>
      <c r="Z606" s="208"/>
      <c r="AA606" s="208"/>
    </row>
    <row r="607" ht="12.75" hidden="1" customHeight="1">
      <c r="A607" s="208"/>
      <c r="B607" s="208"/>
      <c r="C607" s="208"/>
      <c r="D607" s="208"/>
      <c r="E607" s="208"/>
      <c r="F607" s="208"/>
      <c r="G607" s="208"/>
      <c r="H607" s="208"/>
      <c r="I607" s="208"/>
      <c r="J607" s="208"/>
      <c r="K607" s="208"/>
      <c r="L607" s="208"/>
      <c r="M607" s="208"/>
      <c r="N607" s="208"/>
      <c r="O607" s="208"/>
      <c r="P607" s="208"/>
      <c r="Q607" s="208"/>
      <c r="R607" s="208"/>
      <c r="S607" s="208"/>
      <c r="T607" s="208"/>
      <c r="U607" s="208"/>
      <c r="V607" s="208"/>
      <c r="W607" s="208"/>
      <c r="X607" s="208"/>
      <c r="Y607" s="208"/>
      <c r="Z607" s="208"/>
      <c r="AA607" s="208"/>
    </row>
    <row r="608" ht="12.75" hidden="1" customHeight="1">
      <c r="A608" s="208"/>
      <c r="B608" s="208"/>
      <c r="C608" s="208"/>
      <c r="D608" s="208"/>
      <c r="E608" s="208"/>
      <c r="F608" s="208"/>
      <c r="G608" s="208"/>
      <c r="H608" s="208"/>
      <c r="I608" s="208"/>
      <c r="J608" s="208"/>
      <c r="K608" s="208"/>
      <c r="L608" s="208"/>
      <c r="M608" s="208"/>
      <c r="N608" s="208"/>
      <c r="O608" s="208"/>
      <c r="P608" s="208"/>
      <c r="Q608" s="208"/>
      <c r="R608" s="208"/>
      <c r="S608" s="208"/>
      <c r="T608" s="208"/>
      <c r="U608" s="208"/>
      <c r="V608" s="208"/>
      <c r="W608" s="208"/>
      <c r="X608" s="208"/>
      <c r="Y608" s="208"/>
      <c r="Z608" s="208"/>
      <c r="AA608" s="208"/>
    </row>
    <row r="609" ht="12.75" hidden="1" customHeight="1">
      <c r="A609" s="208"/>
      <c r="B609" s="208"/>
      <c r="C609" s="208"/>
      <c r="D609" s="208"/>
      <c r="E609" s="208"/>
      <c r="F609" s="208"/>
      <c r="G609" s="208"/>
      <c r="H609" s="208"/>
      <c r="I609" s="208"/>
      <c r="J609" s="208"/>
      <c r="K609" s="208"/>
      <c r="L609" s="208"/>
      <c r="M609" s="208"/>
      <c r="N609" s="208"/>
      <c r="O609" s="208"/>
      <c r="P609" s="208"/>
      <c r="Q609" s="208"/>
      <c r="R609" s="208"/>
      <c r="S609" s="208"/>
      <c r="T609" s="208"/>
      <c r="U609" s="208"/>
      <c r="V609" s="208"/>
      <c r="W609" s="208"/>
      <c r="X609" s="208"/>
      <c r="Y609" s="208"/>
      <c r="Z609" s="208"/>
      <c r="AA609" s="208"/>
    </row>
    <row r="610" ht="12.75" hidden="1" customHeight="1">
      <c r="A610" s="208"/>
      <c r="B610" s="208"/>
      <c r="C610" s="208"/>
      <c r="D610" s="208"/>
      <c r="E610" s="208"/>
      <c r="F610" s="208"/>
      <c r="G610" s="208"/>
      <c r="H610" s="208"/>
      <c r="I610" s="208"/>
      <c r="J610" s="208"/>
      <c r="K610" s="208"/>
      <c r="L610" s="208"/>
      <c r="M610" s="208"/>
      <c r="N610" s="208"/>
      <c r="O610" s="208"/>
      <c r="P610" s="208"/>
      <c r="Q610" s="208"/>
      <c r="R610" s="208"/>
      <c r="S610" s="208"/>
      <c r="T610" s="208"/>
      <c r="U610" s="208"/>
      <c r="V610" s="208"/>
      <c r="W610" s="208"/>
      <c r="X610" s="208"/>
      <c r="Y610" s="208"/>
      <c r="Z610" s="208"/>
      <c r="AA610" s="208"/>
    </row>
    <row r="611" ht="12.75" hidden="1" customHeight="1">
      <c r="A611" s="208"/>
      <c r="B611" s="208"/>
      <c r="C611" s="208"/>
      <c r="D611" s="208"/>
      <c r="E611" s="208"/>
      <c r="F611" s="208"/>
      <c r="G611" s="208"/>
      <c r="H611" s="208"/>
      <c r="I611" s="208"/>
      <c r="J611" s="208"/>
      <c r="K611" s="208"/>
      <c r="L611" s="208"/>
      <c r="M611" s="208"/>
      <c r="N611" s="208"/>
      <c r="O611" s="208"/>
      <c r="P611" s="208"/>
      <c r="Q611" s="208"/>
      <c r="R611" s="208"/>
      <c r="S611" s="208"/>
      <c r="T611" s="208"/>
      <c r="U611" s="208"/>
      <c r="V611" s="208"/>
      <c r="W611" s="208"/>
      <c r="X611" s="208"/>
      <c r="Y611" s="208"/>
      <c r="Z611" s="208"/>
      <c r="AA611" s="208"/>
    </row>
    <row r="612" ht="12.75" hidden="1" customHeight="1">
      <c r="A612" s="208"/>
      <c r="B612" s="208"/>
      <c r="C612" s="208"/>
      <c r="D612" s="208"/>
      <c r="E612" s="208"/>
      <c r="F612" s="208"/>
      <c r="G612" s="208"/>
      <c r="H612" s="208"/>
      <c r="I612" s="208"/>
      <c r="J612" s="208"/>
      <c r="K612" s="208"/>
      <c r="L612" s="208"/>
      <c r="M612" s="208"/>
      <c r="N612" s="208"/>
      <c r="O612" s="208"/>
      <c r="P612" s="208"/>
      <c r="Q612" s="208"/>
      <c r="R612" s="208"/>
      <c r="S612" s="208"/>
      <c r="T612" s="208"/>
      <c r="U612" s="208"/>
      <c r="V612" s="208"/>
      <c r="W612" s="208"/>
      <c r="X612" s="208"/>
      <c r="Y612" s="208"/>
      <c r="Z612" s="208"/>
      <c r="AA612" s="208"/>
    </row>
    <row r="613" ht="12.75" hidden="1" customHeight="1">
      <c r="A613" s="208"/>
      <c r="B613" s="208"/>
      <c r="C613" s="208"/>
      <c r="D613" s="208"/>
      <c r="E613" s="208"/>
      <c r="F613" s="208"/>
      <c r="G613" s="208"/>
      <c r="H613" s="208"/>
      <c r="I613" s="208"/>
      <c r="J613" s="208"/>
      <c r="K613" s="208"/>
      <c r="L613" s="208"/>
      <c r="M613" s="208"/>
      <c r="N613" s="208"/>
      <c r="O613" s="208"/>
      <c r="P613" s="208"/>
      <c r="Q613" s="208"/>
      <c r="R613" s="208"/>
      <c r="S613" s="208"/>
      <c r="T613" s="208"/>
      <c r="U613" s="208"/>
      <c r="V613" s="208"/>
      <c r="W613" s="208"/>
      <c r="X613" s="208"/>
      <c r="Y613" s="208"/>
      <c r="Z613" s="208"/>
      <c r="AA613" s="208"/>
    </row>
    <row r="614" ht="12.75" hidden="1" customHeight="1">
      <c r="A614" s="208"/>
      <c r="B614" s="208"/>
      <c r="C614" s="208"/>
      <c r="D614" s="208"/>
      <c r="E614" s="208"/>
      <c r="F614" s="208"/>
      <c r="G614" s="208"/>
      <c r="H614" s="208"/>
      <c r="I614" s="208"/>
      <c r="J614" s="208"/>
      <c r="K614" s="208"/>
      <c r="L614" s="208"/>
      <c r="M614" s="208"/>
      <c r="N614" s="208"/>
      <c r="O614" s="208"/>
      <c r="P614" s="208"/>
      <c r="Q614" s="208"/>
      <c r="R614" s="208"/>
      <c r="S614" s="208"/>
      <c r="T614" s="208"/>
      <c r="U614" s="208"/>
      <c r="V614" s="208"/>
      <c r="W614" s="208"/>
      <c r="X614" s="208"/>
      <c r="Y614" s="208"/>
      <c r="Z614" s="208"/>
      <c r="AA614" s="208"/>
    </row>
    <row r="615" ht="12.75" hidden="1" customHeight="1">
      <c r="A615" s="208"/>
      <c r="B615" s="208"/>
      <c r="C615" s="208"/>
      <c r="D615" s="208"/>
      <c r="E615" s="208"/>
      <c r="F615" s="208"/>
      <c r="G615" s="208"/>
      <c r="H615" s="208"/>
      <c r="I615" s="208"/>
      <c r="J615" s="208"/>
      <c r="K615" s="208"/>
      <c r="L615" s="208"/>
      <c r="M615" s="208"/>
      <c r="N615" s="208"/>
      <c r="O615" s="208"/>
      <c r="P615" s="208"/>
      <c r="Q615" s="208"/>
      <c r="R615" s="208"/>
      <c r="S615" s="208"/>
      <c r="T615" s="208"/>
      <c r="U615" s="208"/>
      <c r="V615" s="208"/>
      <c r="W615" s="208"/>
      <c r="X615" s="208"/>
      <c r="Y615" s="208"/>
      <c r="Z615" s="208"/>
      <c r="AA615" s="208"/>
    </row>
    <row r="616" ht="12.75" hidden="1" customHeight="1">
      <c r="A616" s="208"/>
      <c r="B616" s="208"/>
      <c r="C616" s="208"/>
      <c r="D616" s="208"/>
      <c r="E616" s="208"/>
      <c r="F616" s="208"/>
      <c r="G616" s="208"/>
      <c r="H616" s="208"/>
      <c r="I616" s="208"/>
      <c r="J616" s="208"/>
      <c r="K616" s="208"/>
      <c r="L616" s="208"/>
      <c r="M616" s="208"/>
      <c r="N616" s="208"/>
      <c r="O616" s="208"/>
      <c r="P616" s="208"/>
      <c r="Q616" s="208"/>
      <c r="R616" s="208"/>
      <c r="S616" s="208"/>
      <c r="T616" s="208"/>
      <c r="U616" s="208"/>
      <c r="V616" s="208"/>
      <c r="W616" s="208"/>
      <c r="X616" s="208"/>
      <c r="Y616" s="208"/>
      <c r="Z616" s="208"/>
      <c r="AA616" s="208"/>
    </row>
    <row r="617" ht="12.75" hidden="1" customHeight="1">
      <c r="A617" s="208"/>
      <c r="B617" s="208"/>
      <c r="C617" s="208"/>
      <c r="D617" s="208"/>
      <c r="E617" s="208"/>
      <c r="F617" s="208"/>
      <c r="G617" s="208"/>
      <c r="H617" s="208"/>
      <c r="I617" s="208"/>
      <c r="J617" s="208"/>
      <c r="K617" s="208"/>
      <c r="L617" s="208"/>
      <c r="M617" s="208"/>
      <c r="N617" s="208"/>
      <c r="O617" s="208"/>
      <c r="P617" s="208"/>
      <c r="Q617" s="208"/>
      <c r="R617" s="208"/>
      <c r="S617" s="208"/>
      <c r="T617" s="208"/>
      <c r="U617" s="208"/>
      <c r="V617" s="208"/>
      <c r="W617" s="208"/>
      <c r="X617" s="208"/>
      <c r="Y617" s="208"/>
      <c r="Z617" s="208"/>
      <c r="AA617" s="208"/>
    </row>
    <row r="618" ht="12.75" hidden="1" customHeight="1">
      <c r="A618" s="208"/>
      <c r="B618" s="208"/>
      <c r="C618" s="208"/>
      <c r="D618" s="208"/>
      <c r="E618" s="208"/>
      <c r="F618" s="208"/>
      <c r="G618" s="208"/>
      <c r="H618" s="208"/>
      <c r="I618" s="208"/>
      <c r="J618" s="208"/>
      <c r="K618" s="208"/>
      <c r="L618" s="208"/>
      <c r="M618" s="208"/>
      <c r="N618" s="208"/>
      <c r="O618" s="208"/>
      <c r="P618" s="208"/>
      <c r="Q618" s="208"/>
      <c r="R618" s="208"/>
      <c r="S618" s="208"/>
      <c r="T618" s="208"/>
      <c r="U618" s="208"/>
      <c r="V618" s="208"/>
      <c r="W618" s="208"/>
      <c r="X618" s="208"/>
      <c r="Y618" s="208"/>
      <c r="Z618" s="208"/>
      <c r="AA618" s="208"/>
    </row>
    <row r="619" ht="12.75" hidden="1" customHeight="1">
      <c r="A619" s="208"/>
      <c r="B619" s="208"/>
      <c r="C619" s="208"/>
      <c r="D619" s="208"/>
      <c r="E619" s="208"/>
      <c r="F619" s="208"/>
      <c r="G619" s="208"/>
      <c r="H619" s="208"/>
      <c r="I619" s="208"/>
      <c r="J619" s="208"/>
      <c r="K619" s="208"/>
      <c r="L619" s="208"/>
      <c r="M619" s="208"/>
      <c r="N619" s="208"/>
      <c r="O619" s="208"/>
      <c r="P619" s="208"/>
      <c r="Q619" s="208"/>
      <c r="R619" s="208"/>
      <c r="S619" s="208"/>
      <c r="T619" s="208"/>
      <c r="U619" s="208"/>
      <c r="V619" s="208"/>
      <c r="W619" s="208"/>
      <c r="X619" s="208"/>
      <c r="Y619" s="208"/>
      <c r="Z619" s="208"/>
      <c r="AA619" s="208"/>
    </row>
    <row r="620" ht="12.75" hidden="1" customHeight="1">
      <c r="A620" s="208"/>
      <c r="B620" s="208"/>
      <c r="C620" s="208"/>
      <c r="D620" s="208"/>
      <c r="E620" s="208"/>
      <c r="F620" s="208"/>
      <c r="G620" s="208"/>
      <c r="H620" s="208"/>
      <c r="I620" s="208"/>
      <c r="J620" s="208"/>
      <c r="K620" s="208"/>
      <c r="L620" s="208"/>
      <c r="M620" s="208"/>
      <c r="N620" s="208"/>
      <c r="O620" s="208"/>
      <c r="P620" s="208"/>
      <c r="Q620" s="208"/>
      <c r="R620" s="208"/>
      <c r="S620" s="208"/>
      <c r="T620" s="208"/>
      <c r="U620" s="208"/>
      <c r="V620" s="208"/>
      <c r="W620" s="208"/>
      <c r="X620" s="208"/>
      <c r="Y620" s="208"/>
      <c r="Z620" s="208"/>
      <c r="AA620" s="208"/>
    </row>
    <row r="621" ht="12.75" hidden="1" customHeight="1">
      <c r="A621" s="208"/>
      <c r="B621" s="208"/>
      <c r="C621" s="208"/>
      <c r="D621" s="208"/>
      <c r="E621" s="208"/>
      <c r="F621" s="208"/>
      <c r="G621" s="208"/>
      <c r="H621" s="208"/>
      <c r="I621" s="208"/>
      <c r="J621" s="208"/>
      <c r="K621" s="208"/>
      <c r="L621" s="208"/>
      <c r="M621" s="208"/>
      <c r="N621" s="208"/>
      <c r="O621" s="208"/>
      <c r="P621" s="208"/>
      <c r="Q621" s="208"/>
      <c r="R621" s="208"/>
      <c r="S621" s="208"/>
      <c r="T621" s="208"/>
      <c r="U621" s="208"/>
      <c r="V621" s="208"/>
      <c r="W621" s="208"/>
      <c r="X621" s="208"/>
      <c r="Y621" s="208"/>
      <c r="Z621" s="208"/>
      <c r="AA621" s="208"/>
    </row>
    <row r="622" ht="12.75" hidden="1" customHeight="1">
      <c r="A622" s="208"/>
      <c r="B622" s="208"/>
      <c r="C622" s="208"/>
      <c r="D622" s="208"/>
      <c r="E622" s="208"/>
      <c r="F622" s="208"/>
      <c r="G622" s="208"/>
      <c r="H622" s="208"/>
      <c r="I622" s="208"/>
      <c r="J622" s="208"/>
      <c r="K622" s="208"/>
      <c r="L622" s="208"/>
      <c r="M622" s="208"/>
      <c r="N622" s="208"/>
      <c r="O622" s="208"/>
      <c r="P622" s="208"/>
      <c r="Q622" s="208"/>
      <c r="R622" s="208"/>
      <c r="S622" s="208"/>
      <c r="T622" s="208"/>
      <c r="U622" s="208"/>
      <c r="V622" s="208"/>
      <c r="W622" s="208"/>
      <c r="X622" s="208"/>
      <c r="Y622" s="208"/>
      <c r="Z622" s="208"/>
      <c r="AA622" s="208"/>
    </row>
    <row r="623" ht="12.75" hidden="1" customHeight="1">
      <c r="A623" s="208"/>
      <c r="B623" s="208"/>
      <c r="C623" s="208"/>
      <c r="D623" s="208"/>
      <c r="E623" s="208"/>
      <c r="F623" s="208"/>
      <c r="G623" s="208"/>
      <c r="H623" s="208"/>
      <c r="I623" s="208"/>
      <c r="J623" s="208"/>
      <c r="K623" s="208"/>
      <c r="L623" s="208"/>
      <c r="M623" s="208"/>
      <c r="N623" s="208"/>
      <c r="O623" s="208"/>
      <c r="P623" s="208"/>
      <c r="Q623" s="208"/>
      <c r="R623" s="208"/>
      <c r="S623" s="208"/>
      <c r="T623" s="208"/>
      <c r="U623" s="208"/>
      <c r="V623" s="208"/>
      <c r="W623" s="208"/>
      <c r="X623" s="208"/>
      <c r="Y623" s="208"/>
      <c r="Z623" s="208"/>
      <c r="AA623" s="208"/>
    </row>
    <row r="624" ht="12.75" hidden="1" customHeight="1">
      <c r="A624" s="208"/>
      <c r="B624" s="208"/>
      <c r="C624" s="208"/>
      <c r="D624" s="208"/>
      <c r="E624" s="208"/>
      <c r="F624" s="208"/>
      <c r="G624" s="208"/>
      <c r="H624" s="208"/>
      <c r="I624" s="208"/>
      <c r="J624" s="208"/>
      <c r="K624" s="208"/>
      <c r="L624" s="208"/>
      <c r="M624" s="208"/>
      <c r="N624" s="208"/>
      <c r="O624" s="208"/>
      <c r="P624" s="208"/>
      <c r="Q624" s="208"/>
      <c r="R624" s="208"/>
      <c r="S624" s="208"/>
      <c r="T624" s="208"/>
      <c r="U624" s="208"/>
      <c r="V624" s="208"/>
      <c r="W624" s="208"/>
      <c r="X624" s="208"/>
      <c r="Y624" s="208"/>
      <c r="Z624" s="208"/>
      <c r="AA624" s="208"/>
    </row>
    <row r="625" ht="12.75" hidden="1" customHeight="1">
      <c r="A625" s="208"/>
      <c r="B625" s="208"/>
      <c r="C625" s="208"/>
      <c r="D625" s="208"/>
      <c r="E625" s="208"/>
      <c r="F625" s="208"/>
      <c r="G625" s="208"/>
      <c r="H625" s="208"/>
      <c r="I625" s="208"/>
      <c r="J625" s="208"/>
      <c r="K625" s="208"/>
      <c r="L625" s="208"/>
      <c r="M625" s="208"/>
      <c r="N625" s="208"/>
      <c r="O625" s="208"/>
      <c r="P625" s="208"/>
      <c r="Q625" s="208"/>
      <c r="R625" s="208"/>
      <c r="S625" s="208"/>
      <c r="T625" s="208"/>
      <c r="U625" s="208"/>
      <c r="V625" s="208"/>
      <c r="W625" s="208"/>
      <c r="X625" s="208"/>
      <c r="Y625" s="208"/>
      <c r="Z625" s="208"/>
      <c r="AA625" s="208"/>
    </row>
    <row r="626" ht="12.75" hidden="1" customHeight="1">
      <c r="A626" s="208"/>
      <c r="B626" s="208"/>
      <c r="C626" s="208"/>
      <c r="D626" s="208"/>
      <c r="E626" s="208"/>
      <c r="F626" s="208"/>
      <c r="G626" s="208"/>
      <c r="H626" s="208"/>
      <c r="I626" s="208"/>
      <c r="J626" s="208"/>
      <c r="K626" s="208"/>
      <c r="L626" s="208"/>
      <c r="M626" s="208"/>
      <c r="N626" s="208"/>
      <c r="O626" s="208"/>
      <c r="P626" s="208"/>
      <c r="Q626" s="208"/>
      <c r="R626" s="208"/>
      <c r="S626" s="208"/>
      <c r="T626" s="208"/>
      <c r="U626" s="208"/>
      <c r="V626" s="208"/>
      <c r="W626" s="208"/>
      <c r="X626" s="208"/>
      <c r="Y626" s="208"/>
      <c r="Z626" s="208"/>
      <c r="AA626" s="208"/>
    </row>
    <row r="627" ht="12.75" hidden="1" customHeight="1">
      <c r="A627" s="208"/>
      <c r="B627" s="208"/>
      <c r="C627" s="208"/>
      <c r="D627" s="208"/>
      <c r="E627" s="208"/>
      <c r="F627" s="208"/>
      <c r="G627" s="208"/>
      <c r="H627" s="208"/>
      <c r="I627" s="208"/>
      <c r="J627" s="208"/>
      <c r="K627" s="208"/>
      <c r="L627" s="208"/>
      <c r="M627" s="208"/>
      <c r="N627" s="208"/>
      <c r="O627" s="208"/>
      <c r="P627" s="208"/>
      <c r="Q627" s="208"/>
      <c r="R627" s="208"/>
      <c r="S627" s="208"/>
      <c r="T627" s="208"/>
      <c r="U627" s="208"/>
      <c r="V627" s="208"/>
      <c r="W627" s="208"/>
      <c r="X627" s="208"/>
      <c r="Y627" s="208"/>
      <c r="Z627" s="208"/>
      <c r="AA627" s="208"/>
    </row>
    <row r="628" ht="12.75" hidden="1" customHeight="1">
      <c r="A628" s="208"/>
      <c r="B628" s="208"/>
      <c r="C628" s="208"/>
      <c r="D628" s="208"/>
      <c r="E628" s="208"/>
      <c r="F628" s="208"/>
      <c r="G628" s="208"/>
      <c r="H628" s="208"/>
      <c r="I628" s="208"/>
      <c r="J628" s="208"/>
      <c r="K628" s="208"/>
      <c r="L628" s="208"/>
      <c r="M628" s="208"/>
      <c r="N628" s="208"/>
      <c r="O628" s="208"/>
      <c r="P628" s="208"/>
      <c r="Q628" s="208"/>
      <c r="R628" s="208"/>
      <c r="S628" s="208"/>
      <c r="T628" s="208"/>
      <c r="U628" s="208"/>
      <c r="V628" s="208"/>
      <c r="W628" s="208"/>
      <c r="X628" s="208"/>
      <c r="Y628" s="208"/>
      <c r="Z628" s="208"/>
      <c r="AA628" s="208"/>
    </row>
    <row r="629" ht="12.75" hidden="1" customHeight="1">
      <c r="A629" s="208"/>
      <c r="B629" s="208"/>
      <c r="C629" s="208"/>
      <c r="D629" s="208"/>
      <c r="E629" s="208"/>
      <c r="F629" s="208"/>
      <c r="G629" s="208"/>
      <c r="H629" s="208"/>
      <c r="I629" s="208"/>
      <c r="J629" s="208"/>
      <c r="K629" s="208"/>
      <c r="L629" s="208"/>
      <c r="M629" s="208"/>
      <c r="N629" s="208"/>
      <c r="O629" s="208"/>
      <c r="P629" s="208"/>
      <c r="Q629" s="208"/>
      <c r="R629" s="208"/>
      <c r="S629" s="208"/>
      <c r="T629" s="208"/>
      <c r="U629" s="208"/>
      <c r="V629" s="208"/>
      <c r="W629" s="208"/>
      <c r="X629" s="208"/>
      <c r="Y629" s="208"/>
      <c r="Z629" s="208"/>
      <c r="AA629" s="208"/>
    </row>
    <row r="630" ht="12.75" hidden="1" customHeight="1">
      <c r="A630" s="208"/>
      <c r="B630" s="208"/>
      <c r="C630" s="208"/>
      <c r="D630" s="208"/>
      <c r="E630" s="208"/>
      <c r="F630" s="208"/>
      <c r="G630" s="208"/>
      <c r="H630" s="208"/>
      <c r="I630" s="208"/>
      <c r="J630" s="208"/>
      <c r="K630" s="208"/>
      <c r="L630" s="208"/>
      <c r="M630" s="208"/>
      <c r="N630" s="208"/>
      <c r="O630" s="208"/>
      <c r="P630" s="208"/>
      <c r="Q630" s="208"/>
      <c r="R630" s="208"/>
      <c r="S630" s="208"/>
      <c r="T630" s="208"/>
      <c r="U630" s="208"/>
      <c r="V630" s="208"/>
      <c r="W630" s="208"/>
      <c r="X630" s="208"/>
      <c r="Y630" s="208"/>
      <c r="Z630" s="208"/>
      <c r="AA630" s="208"/>
    </row>
    <row r="631" ht="12.75" hidden="1" customHeight="1">
      <c r="A631" s="208"/>
      <c r="B631" s="208"/>
      <c r="C631" s="208"/>
      <c r="D631" s="208"/>
      <c r="E631" s="208"/>
      <c r="F631" s="208"/>
      <c r="G631" s="208"/>
      <c r="H631" s="208"/>
      <c r="I631" s="208"/>
      <c r="J631" s="208"/>
      <c r="K631" s="208"/>
      <c r="L631" s="208"/>
      <c r="M631" s="208"/>
      <c r="N631" s="208"/>
      <c r="O631" s="208"/>
      <c r="P631" s="208"/>
      <c r="Q631" s="208"/>
      <c r="R631" s="208"/>
      <c r="S631" s="208"/>
      <c r="T631" s="208"/>
      <c r="U631" s="208"/>
      <c r="V631" s="208"/>
      <c r="W631" s="208"/>
      <c r="X631" s="208"/>
      <c r="Y631" s="208"/>
      <c r="Z631" s="208"/>
      <c r="AA631" s="208"/>
    </row>
    <row r="632" ht="12.75" hidden="1" customHeight="1">
      <c r="A632" s="208"/>
      <c r="B632" s="208"/>
      <c r="C632" s="208"/>
      <c r="D632" s="208"/>
      <c r="E632" s="208"/>
      <c r="F632" s="208"/>
      <c r="G632" s="208"/>
      <c r="H632" s="208"/>
      <c r="I632" s="208"/>
      <c r="J632" s="208"/>
      <c r="K632" s="208"/>
      <c r="L632" s="208"/>
      <c r="M632" s="208"/>
      <c r="N632" s="208"/>
      <c r="O632" s="208"/>
      <c r="P632" s="208"/>
      <c r="Q632" s="208"/>
      <c r="R632" s="208"/>
      <c r="S632" s="208"/>
      <c r="T632" s="208"/>
      <c r="U632" s="208"/>
      <c r="V632" s="208"/>
      <c r="W632" s="208"/>
      <c r="X632" s="208"/>
      <c r="Y632" s="208"/>
      <c r="Z632" s="208"/>
      <c r="AA632" s="208"/>
    </row>
    <row r="633" ht="12.75" hidden="1" customHeight="1">
      <c r="A633" s="208"/>
      <c r="B633" s="208"/>
      <c r="C633" s="208"/>
      <c r="D633" s="208"/>
      <c r="E633" s="208"/>
      <c r="F633" s="208"/>
      <c r="G633" s="208"/>
      <c r="H633" s="208"/>
      <c r="I633" s="208"/>
      <c r="J633" s="208"/>
      <c r="K633" s="208"/>
      <c r="L633" s="208"/>
      <c r="M633" s="208"/>
      <c r="N633" s="208"/>
      <c r="O633" s="208"/>
      <c r="P633" s="208"/>
      <c r="Q633" s="208"/>
      <c r="R633" s="208"/>
      <c r="S633" s="208"/>
      <c r="T633" s="208"/>
      <c r="U633" s="208"/>
      <c r="V633" s="208"/>
      <c r="W633" s="208"/>
      <c r="X633" s="208"/>
      <c r="Y633" s="208"/>
      <c r="Z633" s="208"/>
      <c r="AA633" s="208"/>
    </row>
    <row r="634" ht="12.75" hidden="1" customHeight="1">
      <c r="A634" s="208"/>
      <c r="B634" s="208"/>
      <c r="C634" s="208"/>
      <c r="D634" s="208"/>
      <c r="E634" s="208"/>
      <c r="F634" s="208"/>
      <c r="G634" s="208"/>
      <c r="H634" s="208"/>
      <c r="I634" s="208"/>
      <c r="J634" s="208"/>
      <c r="K634" s="208"/>
      <c r="L634" s="208"/>
      <c r="M634" s="208"/>
      <c r="N634" s="208"/>
      <c r="O634" s="208"/>
      <c r="P634" s="208"/>
      <c r="Q634" s="208"/>
      <c r="R634" s="208"/>
      <c r="S634" s="208"/>
      <c r="T634" s="208"/>
      <c r="U634" s="208"/>
      <c r="V634" s="208"/>
      <c r="W634" s="208"/>
      <c r="X634" s="208"/>
      <c r="Y634" s="208"/>
      <c r="Z634" s="208"/>
      <c r="AA634" s="208"/>
    </row>
    <row r="635" ht="12.75" hidden="1" customHeight="1">
      <c r="A635" s="208"/>
      <c r="B635" s="208"/>
      <c r="C635" s="208"/>
      <c r="D635" s="208"/>
      <c r="E635" s="208"/>
      <c r="F635" s="208"/>
      <c r="G635" s="208"/>
      <c r="H635" s="208"/>
      <c r="I635" s="208"/>
      <c r="J635" s="208"/>
      <c r="K635" s="208"/>
      <c r="L635" s="208"/>
      <c r="M635" s="208"/>
      <c r="N635" s="208"/>
      <c r="O635" s="208"/>
      <c r="P635" s="208"/>
      <c r="Q635" s="208"/>
      <c r="R635" s="208"/>
      <c r="S635" s="208"/>
      <c r="T635" s="208"/>
      <c r="U635" s="208"/>
      <c r="V635" s="208"/>
      <c r="W635" s="208"/>
      <c r="X635" s="208"/>
      <c r="Y635" s="208"/>
      <c r="Z635" s="208"/>
      <c r="AA635" s="208"/>
    </row>
    <row r="636" ht="12.75" hidden="1" customHeight="1">
      <c r="A636" s="208"/>
      <c r="B636" s="208"/>
      <c r="C636" s="208"/>
      <c r="D636" s="208"/>
      <c r="E636" s="208"/>
      <c r="F636" s="208"/>
      <c r="G636" s="208"/>
      <c r="H636" s="208"/>
      <c r="I636" s="208"/>
      <c r="J636" s="208"/>
      <c r="K636" s="208"/>
      <c r="L636" s="208"/>
      <c r="M636" s="208"/>
      <c r="N636" s="208"/>
      <c r="O636" s="208"/>
      <c r="P636" s="208"/>
      <c r="Q636" s="208"/>
      <c r="R636" s="208"/>
      <c r="S636" s="208"/>
      <c r="T636" s="208"/>
      <c r="U636" s="208"/>
      <c r="V636" s="208"/>
      <c r="W636" s="208"/>
      <c r="X636" s="208"/>
      <c r="Y636" s="208"/>
      <c r="Z636" s="208"/>
      <c r="AA636" s="208"/>
    </row>
    <row r="637" ht="12.75" hidden="1" customHeight="1">
      <c r="A637" s="208"/>
      <c r="B637" s="208"/>
      <c r="C637" s="208"/>
      <c r="D637" s="208"/>
      <c r="E637" s="208"/>
      <c r="F637" s="208"/>
      <c r="G637" s="208"/>
      <c r="H637" s="208"/>
      <c r="I637" s="208"/>
      <c r="J637" s="208"/>
      <c r="K637" s="208"/>
      <c r="L637" s="208"/>
      <c r="M637" s="208"/>
      <c r="N637" s="208"/>
      <c r="O637" s="208"/>
      <c r="P637" s="208"/>
      <c r="Q637" s="208"/>
      <c r="R637" s="208"/>
      <c r="S637" s="208"/>
      <c r="T637" s="208"/>
      <c r="U637" s="208"/>
      <c r="V637" s="208"/>
      <c r="W637" s="208"/>
      <c r="X637" s="208"/>
      <c r="Y637" s="208"/>
      <c r="Z637" s="208"/>
      <c r="AA637" s="208"/>
    </row>
    <row r="638" ht="12.75" hidden="1" customHeight="1">
      <c r="A638" s="208"/>
      <c r="B638" s="208"/>
      <c r="C638" s="208"/>
      <c r="D638" s="208"/>
      <c r="E638" s="208"/>
      <c r="F638" s="208"/>
      <c r="G638" s="208"/>
      <c r="H638" s="208"/>
      <c r="I638" s="208"/>
      <c r="J638" s="208"/>
      <c r="K638" s="208"/>
      <c r="L638" s="208"/>
      <c r="M638" s="208"/>
      <c r="N638" s="208"/>
      <c r="O638" s="208"/>
      <c r="P638" s="208"/>
      <c r="Q638" s="208"/>
      <c r="R638" s="208"/>
      <c r="S638" s="208"/>
      <c r="T638" s="208"/>
      <c r="U638" s="208"/>
      <c r="V638" s="208"/>
      <c r="W638" s="208"/>
      <c r="X638" s="208"/>
      <c r="Y638" s="208"/>
      <c r="Z638" s="208"/>
      <c r="AA638" s="208"/>
    </row>
    <row r="639" ht="12.75" hidden="1" customHeight="1">
      <c r="A639" s="208"/>
      <c r="B639" s="208"/>
      <c r="C639" s="208"/>
      <c r="D639" s="208"/>
      <c r="E639" s="208"/>
      <c r="F639" s="208"/>
      <c r="G639" s="208"/>
      <c r="H639" s="208"/>
      <c r="I639" s="208"/>
      <c r="J639" s="208"/>
      <c r="K639" s="208"/>
      <c r="L639" s="208"/>
      <c r="M639" s="208"/>
      <c r="N639" s="208"/>
      <c r="O639" s="208"/>
      <c r="P639" s="208"/>
      <c r="Q639" s="208"/>
      <c r="R639" s="208"/>
      <c r="S639" s="208"/>
      <c r="T639" s="208"/>
      <c r="U639" s="208"/>
      <c r="V639" s="208"/>
      <c r="W639" s="208"/>
      <c r="X639" s="208"/>
      <c r="Y639" s="208"/>
      <c r="Z639" s="208"/>
      <c r="AA639" s="208"/>
    </row>
    <row r="640" ht="12.75" hidden="1" customHeight="1">
      <c r="A640" s="208"/>
      <c r="B640" s="208"/>
      <c r="C640" s="208"/>
      <c r="D640" s="208"/>
      <c r="E640" s="208"/>
      <c r="F640" s="208"/>
      <c r="G640" s="208"/>
      <c r="H640" s="208"/>
      <c r="I640" s="208"/>
      <c r="J640" s="208"/>
      <c r="K640" s="208"/>
      <c r="L640" s="208"/>
      <c r="M640" s="208"/>
      <c r="N640" s="208"/>
      <c r="O640" s="208"/>
      <c r="P640" s="208"/>
      <c r="Q640" s="208"/>
      <c r="R640" s="208"/>
      <c r="S640" s="208"/>
      <c r="T640" s="208"/>
      <c r="U640" s="208"/>
      <c r="V640" s="208"/>
      <c r="W640" s="208"/>
      <c r="X640" s="208"/>
      <c r="Y640" s="208"/>
      <c r="Z640" s="208"/>
      <c r="AA640" s="208"/>
    </row>
    <row r="641" ht="12.75" hidden="1" customHeight="1">
      <c r="A641" s="208"/>
      <c r="B641" s="208"/>
      <c r="C641" s="208"/>
      <c r="D641" s="208"/>
      <c r="E641" s="208"/>
      <c r="F641" s="208"/>
      <c r="G641" s="208"/>
      <c r="H641" s="208"/>
      <c r="I641" s="208"/>
      <c r="J641" s="208"/>
      <c r="K641" s="208"/>
      <c r="L641" s="208"/>
      <c r="M641" s="208"/>
      <c r="N641" s="208"/>
      <c r="O641" s="208"/>
      <c r="P641" s="208"/>
      <c r="Q641" s="208"/>
      <c r="R641" s="208"/>
      <c r="S641" s="208"/>
      <c r="T641" s="208"/>
      <c r="U641" s="208"/>
      <c r="V641" s="208"/>
      <c r="W641" s="208"/>
      <c r="X641" s="208"/>
      <c r="Y641" s="208"/>
      <c r="Z641" s="208"/>
      <c r="AA641" s="208"/>
    </row>
    <row r="642" ht="12.75" hidden="1" customHeight="1">
      <c r="A642" s="208"/>
      <c r="B642" s="208"/>
      <c r="C642" s="208"/>
      <c r="D642" s="208"/>
      <c r="E642" s="208"/>
      <c r="F642" s="208"/>
      <c r="G642" s="208"/>
      <c r="H642" s="208"/>
      <c r="I642" s="208"/>
      <c r="J642" s="208"/>
      <c r="K642" s="208"/>
      <c r="L642" s="208"/>
      <c r="M642" s="208"/>
      <c r="N642" s="208"/>
      <c r="O642" s="208"/>
      <c r="P642" s="208"/>
      <c r="Q642" s="208"/>
      <c r="R642" s="208"/>
      <c r="S642" s="208"/>
      <c r="T642" s="208"/>
      <c r="U642" s="208"/>
      <c r="V642" s="208"/>
      <c r="W642" s="208"/>
      <c r="X642" s="208"/>
      <c r="Y642" s="208"/>
      <c r="Z642" s="208"/>
      <c r="AA642" s="208"/>
    </row>
    <row r="643" ht="12.75" hidden="1" customHeight="1">
      <c r="A643" s="208"/>
      <c r="B643" s="208"/>
      <c r="C643" s="208"/>
      <c r="D643" s="208"/>
      <c r="E643" s="208"/>
      <c r="F643" s="208"/>
      <c r="G643" s="208"/>
      <c r="H643" s="208"/>
      <c r="I643" s="208"/>
      <c r="J643" s="208"/>
      <c r="K643" s="208"/>
      <c r="L643" s="208"/>
      <c r="M643" s="208"/>
      <c r="N643" s="208"/>
      <c r="O643" s="208"/>
      <c r="P643" s="208"/>
      <c r="Q643" s="208"/>
      <c r="R643" s="208"/>
      <c r="S643" s="208"/>
      <c r="T643" s="208"/>
      <c r="U643" s="208"/>
      <c r="V643" s="208"/>
      <c r="W643" s="208"/>
      <c r="X643" s="208"/>
      <c r="Y643" s="208"/>
      <c r="Z643" s="208"/>
      <c r="AA643" s="208"/>
    </row>
    <row r="644" ht="12.75" hidden="1" customHeight="1">
      <c r="A644" s="208"/>
      <c r="B644" s="208"/>
      <c r="C644" s="208"/>
      <c r="D644" s="208"/>
      <c r="E644" s="208"/>
      <c r="F644" s="208"/>
      <c r="G644" s="208"/>
      <c r="H644" s="208"/>
      <c r="I644" s="208"/>
      <c r="J644" s="208"/>
      <c r="K644" s="208"/>
      <c r="L644" s="208"/>
      <c r="M644" s="208"/>
      <c r="N644" s="208"/>
      <c r="O644" s="208"/>
      <c r="P644" s="208"/>
      <c r="Q644" s="208"/>
      <c r="R644" s="208"/>
      <c r="S644" s="208"/>
      <c r="T644" s="208"/>
      <c r="U644" s="208"/>
      <c r="V644" s="208"/>
      <c r="W644" s="208"/>
      <c r="X644" s="208"/>
      <c r="Y644" s="208"/>
      <c r="Z644" s="208"/>
      <c r="AA644" s="208"/>
    </row>
    <row r="645" ht="12.75" hidden="1" customHeight="1">
      <c r="A645" s="208"/>
      <c r="B645" s="208"/>
      <c r="C645" s="208"/>
      <c r="D645" s="208"/>
      <c r="E645" s="208"/>
      <c r="F645" s="208"/>
      <c r="G645" s="208"/>
      <c r="H645" s="208"/>
      <c r="I645" s="208"/>
      <c r="J645" s="208"/>
      <c r="K645" s="208"/>
      <c r="L645" s="208"/>
      <c r="M645" s="208"/>
      <c r="N645" s="208"/>
      <c r="O645" s="208"/>
      <c r="P645" s="208"/>
      <c r="Q645" s="208"/>
      <c r="R645" s="208"/>
      <c r="S645" s="208"/>
      <c r="T645" s="208"/>
      <c r="U645" s="208"/>
      <c r="V645" s="208"/>
      <c r="W645" s="208"/>
      <c r="X645" s="208"/>
      <c r="Y645" s="208"/>
      <c r="Z645" s="208"/>
      <c r="AA645" s="208"/>
    </row>
    <row r="646" ht="12.75" hidden="1" customHeight="1">
      <c r="A646" s="208"/>
      <c r="B646" s="208"/>
      <c r="C646" s="208"/>
      <c r="D646" s="208"/>
      <c r="E646" s="208"/>
      <c r="F646" s="208"/>
      <c r="G646" s="208"/>
      <c r="H646" s="208"/>
      <c r="I646" s="208"/>
      <c r="J646" s="208"/>
      <c r="K646" s="208"/>
      <c r="L646" s="208"/>
      <c r="M646" s="208"/>
      <c r="N646" s="208"/>
      <c r="O646" s="208"/>
      <c r="P646" s="208"/>
      <c r="Q646" s="208"/>
      <c r="R646" s="208"/>
      <c r="S646" s="208"/>
      <c r="T646" s="208"/>
      <c r="U646" s="208"/>
      <c r="V646" s="208"/>
      <c r="W646" s="208"/>
      <c r="X646" s="208"/>
      <c r="Y646" s="208"/>
      <c r="Z646" s="208"/>
      <c r="AA646" s="208"/>
    </row>
    <row r="647" ht="12.75" hidden="1" customHeight="1">
      <c r="A647" s="208"/>
      <c r="B647" s="208"/>
      <c r="C647" s="208"/>
      <c r="D647" s="208"/>
      <c r="E647" s="208"/>
      <c r="F647" s="208"/>
      <c r="G647" s="208"/>
      <c r="H647" s="208"/>
      <c r="I647" s="208"/>
      <c r="J647" s="208"/>
      <c r="K647" s="208"/>
      <c r="L647" s="208"/>
      <c r="M647" s="208"/>
      <c r="N647" s="208"/>
      <c r="O647" s="208"/>
      <c r="P647" s="208"/>
      <c r="Q647" s="208"/>
      <c r="R647" s="208"/>
      <c r="S647" s="208"/>
      <c r="T647" s="208"/>
      <c r="U647" s="208"/>
      <c r="V647" s="208"/>
      <c r="W647" s="208"/>
      <c r="X647" s="208"/>
      <c r="Y647" s="208"/>
      <c r="Z647" s="208"/>
      <c r="AA647" s="208"/>
    </row>
    <row r="648" ht="12.75" hidden="1" customHeight="1">
      <c r="A648" s="208"/>
      <c r="B648" s="208"/>
      <c r="C648" s="208"/>
      <c r="D648" s="208"/>
      <c r="E648" s="208"/>
      <c r="F648" s="208"/>
      <c r="G648" s="208"/>
      <c r="H648" s="208"/>
      <c r="I648" s="208"/>
      <c r="J648" s="208"/>
      <c r="K648" s="208"/>
      <c r="L648" s="208"/>
      <c r="M648" s="208"/>
      <c r="N648" s="208"/>
      <c r="O648" s="208"/>
      <c r="P648" s="208"/>
      <c r="Q648" s="208"/>
      <c r="R648" s="208"/>
      <c r="S648" s="208"/>
      <c r="T648" s="208"/>
      <c r="U648" s="208"/>
      <c r="V648" s="208"/>
      <c r="W648" s="208"/>
      <c r="X648" s="208"/>
      <c r="Y648" s="208"/>
      <c r="Z648" s="208"/>
      <c r="AA648" s="208"/>
    </row>
    <row r="649" ht="12.75" hidden="1" customHeight="1">
      <c r="A649" s="208"/>
      <c r="B649" s="208"/>
      <c r="C649" s="208"/>
      <c r="D649" s="208"/>
      <c r="E649" s="208"/>
      <c r="F649" s="208"/>
      <c r="G649" s="208"/>
      <c r="H649" s="208"/>
      <c r="I649" s="208"/>
      <c r="J649" s="208"/>
      <c r="K649" s="208"/>
      <c r="L649" s="208"/>
      <c r="M649" s="208"/>
      <c r="N649" s="208"/>
      <c r="O649" s="208"/>
      <c r="P649" s="208"/>
      <c r="Q649" s="208"/>
      <c r="R649" s="208"/>
      <c r="S649" s="208"/>
      <c r="T649" s="208"/>
      <c r="U649" s="208"/>
      <c r="V649" s="208"/>
      <c r="W649" s="208"/>
      <c r="X649" s="208"/>
      <c r="Y649" s="208"/>
      <c r="Z649" s="208"/>
      <c r="AA649" s="208"/>
    </row>
    <row r="650" ht="12.75" hidden="1" customHeight="1">
      <c r="A650" s="208"/>
      <c r="B650" s="208"/>
      <c r="C650" s="208"/>
      <c r="D650" s="208"/>
      <c r="E650" s="208"/>
      <c r="F650" s="208"/>
      <c r="G650" s="208"/>
      <c r="H650" s="208"/>
      <c r="I650" s="208"/>
      <c r="J650" s="208"/>
      <c r="K650" s="208"/>
      <c r="L650" s="208"/>
      <c r="M650" s="208"/>
      <c r="N650" s="208"/>
      <c r="O650" s="208"/>
      <c r="P650" s="208"/>
      <c r="Q650" s="208"/>
      <c r="R650" s="208"/>
      <c r="S650" s="208"/>
      <c r="T650" s="208"/>
      <c r="U650" s="208"/>
      <c r="V650" s="208"/>
      <c r="W650" s="208"/>
      <c r="X650" s="208"/>
      <c r="Y650" s="208"/>
      <c r="Z650" s="208"/>
      <c r="AA650" s="208"/>
    </row>
    <row r="651" ht="12.75" hidden="1" customHeight="1">
      <c r="A651" s="208"/>
      <c r="B651" s="208"/>
      <c r="C651" s="208"/>
      <c r="D651" s="208"/>
      <c r="E651" s="208"/>
      <c r="F651" s="208"/>
      <c r="G651" s="208"/>
      <c r="H651" s="208"/>
      <c r="I651" s="208"/>
      <c r="J651" s="208"/>
      <c r="K651" s="208"/>
      <c r="L651" s="208"/>
      <c r="M651" s="208"/>
      <c r="N651" s="208"/>
      <c r="O651" s="208"/>
      <c r="P651" s="208"/>
      <c r="Q651" s="208"/>
      <c r="R651" s="208"/>
      <c r="S651" s="208"/>
      <c r="T651" s="208"/>
      <c r="U651" s="208"/>
      <c r="V651" s="208"/>
      <c r="W651" s="208"/>
      <c r="X651" s="208"/>
      <c r="Y651" s="208"/>
      <c r="Z651" s="208"/>
      <c r="AA651" s="208"/>
    </row>
    <row r="652" ht="12.75" hidden="1" customHeight="1">
      <c r="A652" s="208"/>
      <c r="B652" s="208"/>
      <c r="C652" s="208"/>
      <c r="D652" s="208"/>
      <c r="E652" s="208"/>
      <c r="F652" s="208"/>
      <c r="G652" s="208"/>
      <c r="H652" s="208"/>
      <c r="I652" s="208"/>
      <c r="J652" s="208"/>
      <c r="K652" s="208"/>
      <c r="L652" s="208"/>
      <c r="M652" s="208"/>
      <c r="N652" s="208"/>
      <c r="O652" s="208"/>
      <c r="P652" s="208"/>
      <c r="Q652" s="208"/>
      <c r="R652" s="208"/>
      <c r="S652" s="208"/>
      <c r="T652" s="208"/>
      <c r="U652" s="208"/>
      <c r="V652" s="208"/>
      <c r="W652" s="208"/>
      <c r="X652" s="208"/>
      <c r="Y652" s="208"/>
      <c r="Z652" s="208"/>
      <c r="AA652" s="208"/>
    </row>
    <row r="653" ht="12.75" hidden="1" customHeight="1">
      <c r="A653" s="208"/>
      <c r="B653" s="208"/>
      <c r="C653" s="208"/>
      <c r="D653" s="208"/>
      <c r="E653" s="208"/>
      <c r="F653" s="208"/>
      <c r="G653" s="208"/>
      <c r="H653" s="208"/>
      <c r="I653" s="208"/>
      <c r="J653" s="208"/>
      <c r="K653" s="208"/>
      <c r="L653" s="208"/>
      <c r="M653" s="208"/>
      <c r="N653" s="208"/>
      <c r="O653" s="208"/>
      <c r="P653" s="208"/>
      <c r="Q653" s="208"/>
      <c r="R653" s="208"/>
      <c r="S653" s="208"/>
      <c r="T653" s="208"/>
      <c r="U653" s="208"/>
      <c r="V653" s="208"/>
      <c r="W653" s="208"/>
      <c r="X653" s="208"/>
      <c r="Y653" s="208"/>
      <c r="Z653" s="208"/>
      <c r="AA653" s="208"/>
    </row>
    <row r="654" ht="12.75" hidden="1" customHeight="1">
      <c r="A654" s="208"/>
      <c r="B654" s="208"/>
      <c r="C654" s="208"/>
      <c r="D654" s="208"/>
      <c r="E654" s="208"/>
      <c r="F654" s="208"/>
      <c r="G654" s="208"/>
      <c r="H654" s="208"/>
      <c r="I654" s="208"/>
      <c r="J654" s="208"/>
      <c r="K654" s="208"/>
      <c r="L654" s="208"/>
      <c r="M654" s="208"/>
      <c r="N654" s="208"/>
      <c r="O654" s="208"/>
      <c r="P654" s="208"/>
      <c r="Q654" s="208"/>
      <c r="R654" s="208"/>
      <c r="S654" s="208"/>
      <c r="T654" s="208"/>
      <c r="U654" s="208"/>
      <c r="V654" s="208"/>
      <c r="W654" s="208"/>
      <c r="X654" s="208"/>
      <c r="Y654" s="208"/>
      <c r="Z654" s="208"/>
      <c r="AA654" s="208"/>
    </row>
    <row r="655" ht="12.75" hidden="1" customHeight="1">
      <c r="A655" s="208"/>
      <c r="B655" s="208"/>
      <c r="C655" s="208"/>
      <c r="D655" s="208"/>
      <c r="E655" s="208"/>
      <c r="F655" s="208"/>
      <c r="G655" s="208"/>
      <c r="H655" s="208"/>
      <c r="I655" s="208"/>
      <c r="J655" s="208"/>
      <c r="K655" s="208"/>
      <c r="L655" s="208"/>
      <c r="M655" s="208"/>
      <c r="N655" s="208"/>
      <c r="O655" s="208"/>
      <c r="P655" s="208"/>
      <c r="Q655" s="208"/>
      <c r="R655" s="208"/>
      <c r="S655" s="208"/>
      <c r="T655" s="208"/>
      <c r="U655" s="208"/>
      <c r="V655" s="208"/>
      <c r="W655" s="208"/>
      <c r="X655" s="208"/>
      <c r="Y655" s="208"/>
      <c r="Z655" s="208"/>
      <c r="AA655" s="208"/>
    </row>
    <row r="656" ht="12.75" hidden="1" customHeight="1">
      <c r="A656" s="208"/>
      <c r="B656" s="208"/>
      <c r="C656" s="208"/>
      <c r="D656" s="208"/>
      <c r="E656" s="208"/>
      <c r="F656" s="208"/>
      <c r="G656" s="208"/>
      <c r="H656" s="208"/>
      <c r="I656" s="208"/>
      <c r="J656" s="208"/>
      <c r="K656" s="208"/>
      <c r="L656" s="208"/>
      <c r="M656" s="208"/>
      <c r="N656" s="208"/>
      <c r="O656" s="208"/>
      <c r="P656" s="208"/>
      <c r="Q656" s="208"/>
      <c r="R656" s="208"/>
      <c r="S656" s="208"/>
      <c r="T656" s="208"/>
      <c r="U656" s="208"/>
      <c r="V656" s="208"/>
      <c r="W656" s="208"/>
      <c r="X656" s="208"/>
      <c r="Y656" s="208"/>
      <c r="Z656" s="208"/>
      <c r="AA656" s="208"/>
    </row>
    <row r="657" ht="12.75" hidden="1" customHeight="1">
      <c r="A657" s="208"/>
      <c r="B657" s="208"/>
      <c r="C657" s="208"/>
      <c r="D657" s="208"/>
      <c r="E657" s="208"/>
      <c r="F657" s="208"/>
      <c r="G657" s="208"/>
      <c r="H657" s="208"/>
      <c r="I657" s="208"/>
      <c r="J657" s="208"/>
      <c r="K657" s="208"/>
      <c r="L657" s="208"/>
      <c r="M657" s="208"/>
      <c r="N657" s="208"/>
      <c r="O657" s="208"/>
      <c r="P657" s="208"/>
      <c r="Q657" s="208"/>
      <c r="R657" s="208"/>
      <c r="S657" s="208"/>
      <c r="T657" s="208"/>
      <c r="U657" s="208"/>
      <c r="V657" s="208"/>
      <c r="W657" s="208"/>
      <c r="X657" s="208"/>
      <c r="Y657" s="208"/>
      <c r="Z657" s="208"/>
      <c r="AA657" s="208"/>
    </row>
    <row r="658" ht="12.75" hidden="1" customHeight="1">
      <c r="A658" s="208"/>
      <c r="B658" s="208"/>
      <c r="C658" s="208"/>
      <c r="D658" s="208"/>
      <c r="E658" s="208"/>
      <c r="F658" s="208"/>
      <c r="G658" s="208"/>
      <c r="H658" s="208"/>
      <c r="I658" s="208"/>
      <c r="J658" s="208"/>
      <c r="K658" s="208"/>
      <c r="L658" s="208"/>
      <c r="M658" s="208"/>
      <c r="N658" s="208"/>
      <c r="O658" s="208"/>
      <c r="P658" s="208"/>
      <c r="Q658" s="208"/>
      <c r="R658" s="208"/>
      <c r="S658" s="208"/>
      <c r="T658" s="208"/>
      <c r="U658" s="208"/>
      <c r="V658" s="208"/>
      <c r="W658" s="208"/>
      <c r="X658" s="208"/>
      <c r="Y658" s="208"/>
      <c r="Z658" s="208"/>
      <c r="AA658" s="208"/>
    </row>
    <row r="659" ht="12.75" hidden="1" customHeight="1">
      <c r="A659" s="208"/>
      <c r="B659" s="208"/>
      <c r="C659" s="208"/>
      <c r="D659" s="208"/>
      <c r="E659" s="208"/>
      <c r="F659" s="208"/>
      <c r="G659" s="208"/>
      <c r="H659" s="208"/>
      <c r="I659" s="208"/>
      <c r="J659" s="208"/>
      <c r="K659" s="208"/>
      <c r="L659" s="208"/>
      <c r="M659" s="208"/>
      <c r="N659" s="208"/>
      <c r="O659" s="208"/>
      <c r="P659" s="208"/>
      <c r="Q659" s="208"/>
      <c r="R659" s="208"/>
      <c r="S659" s="208"/>
      <c r="T659" s="208"/>
      <c r="U659" s="208"/>
      <c r="V659" s="208"/>
      <c r="W659" s="208"/>
      <c r="X659" s="208"/>
      <c r="Y659" s="208"/>
      <c r="Z659" s="208"/>
      <c r="AA659" s="208"/>
    </row>
    <row r="660" ht="12.75" hidden="1" customHeight="1">
      <c r="A660" s="208"/>
      <c r="B660" s="208"/>
      <c r="C660" s="208"/>
      <c r="D660" s="208"/>
      <c r="E660" s="208"/>
      <c r="F660" s="208"/>
      <c r="G660" s="208"/>
      <c r="H660" s="208"/>
      <c r="I660" s="208"/>
      <c r="J660" s="208"/>
      <c r="K660" s="208"/>
      <c r="L660" s="208"/>
      <c r="M660" s="208"/>
      <c r="N660" s="208"/>
      <c r="O660" s="208"/>
      <c r="P660" s="208"/>
      <c r="Q660" s="208"/>
      <c r="R660" s="208"/>
      <c r="S660" s="208"/>
      <c r="T660" s="208"/>
      <c r="U660" s="208"/>
      <c r="V660" s="208"/>
      <c r="W660" s="208"/>
      <c r="X660" s="208"/>
      <c r="Y660" s="208"/>
      <c r="Z660" s="208"/>
      <c r="AA660" s="208"/>
    </row>
    <row r="661" ht="12.75" hidden="1" customHeight="1">
      <c r="A661" s="208"/>
      <c r="B661" s="208"/>
      <c r="C661" s="208"/>
      <c r="D661" s="208"/>
      <c r="E661" s="208"/>
      <c r="F661" s="208"/>
      <c r="G661" s="208"/>
      <c r="H661" s="208"/>
      <c r="I661" s="208"/>
      <c r="J661" s="208"/>
      <c r="K661" s="208"/>
      <c r="L661" s="208"/>
      <c r="M661" s="208"/>
      <c r="N661" s="208"/>
      <c r="O661" s="208"/>
      <c r="P661" s="208"/>
      <c r="Q661" s="208"/>
      <c r="R661" s="208"/>
      <c r="S661" s="208"/>
      <c r="T661" s="208"/>
      <c r="U661" s="208"/>
      <c r="V661" s="208"/>
      <c r="W661" s="208"/>
      <c r="X661" s="208"/>
      <c r="Y661" s="208"/>
      <c r="Z661" s="208"/>
      <c r="AA661" s="208"/>
    </row>
    <row r="662" ht="12.75" hidden="1" customHeight="1">
      <c r="A662" s="208"/>
      <c r="B662" s="208"/>
      <c r="C662" s="208"/>
      <c r="D662" s="208"/>
      <c r="E662" s="208"/>
      <c r="F662" s="208"/>
      <c r="G662" s="208"/>
      <c r="H662" s="208"/>
      <c r="I662" s="208"/>
      <c r="J662" s="208"/>
      <c r="K662" s="208"/>
      <c r="L662" s="208"/>
      <c r="M662" s="208"/>
      <c r="N662" s="208"/>
      <c r="O662" s="208"/>
      <c r="P662" s="208"/>
      <c r="Q662" s="208"/>
      <c r="R662" s="208"/>
      <c r="S662" s="208"/>
      <c r="T662" s="208"/>
      <c r="U662" s="208"/>
      <c r="V662" s="208"/>
      <c r="W662" s="208"/>
      <c r="X662" s="208"/>
      <c r="Y662" s="208"/>
      <c r="Z662" s="208"/>
      <c r="AA662" s="208"/>
    </row>
    <row r="663" ht="12.75" hidden="1" customHeight="1">
      <c r="A663" s="208"/>
      <c r="B663" s="208"/>
      <c r="C663" s="208"/>
      <c r="D663" s="208"/>
      <c r="E663" s="208"/>
      <c r="F663" s="208"/>
      <c r="G663" s="208"/>
      <c r="H663" s="208"/>
      <c r="I663" s="208"/>
      <c r="J663" s="208"/>
      <c r="K663" s="208"/>
      <c r="L663" s="208"/>
      <c r="M663" s="208"/>
      <c r="N663" s="208"/>
      <c r="O663" s="208"/>
      <c r="P663" s="208"/>
      <c r="Q663" s="208"/>
      <c r="R663" s="208"/>
      <c r="S663" s="208"/>
      <c r="T663" s="208"/>
      <c r="U663" s="208"/>
      <c r="V663" s="208"/>
      <c r="W663" s="208"/>
      <c r="X663" s="208"/>
      <c r="Y663" s="208"/>
      <c r="Z663" s="208"/>
      <c r="AA663" s="208"/>
    </row>
    <row r="664" ht="12.75" hidden="1" customHeight="1">
      <c r="A664" s="208"/>
      <c r="B664" s="208"/>
      <c r="C664" s="208"/>
      <c r="D664" s="208"/>
      <c r="E664" s="208"/>
      <c r="F664" s="208"/>
      <c r="G664" s="208"/>
      <c r="H664" s="208"/>
      <c r="I664" s="208"/>
      <c r="J664" s="208"/>
      <c r="K664" s="208"/>
      <c r="L664" s="208"/>
      <c r="M664" s="208"/>
      <c r="N664" s="208"/>
      <c r="O664" s="208"/>
      <c r="P664" s="208"/>
      <c r="Q664" s="208"/>
      <c r="R664" s="208"/>
      <c r="S664" s="208"/>
      <c r="T664" s="208"/>
      <c r="U664" s="208"/>
      <c r="V664" s="208"/>
      <c r="W664" s="208"/>
      <c r="X664" s="208"/>
      <c r="Y664" s="208"/>
      <c r="Z664" s="208"/>
      <c r="AA664" s="208"/>
    </row>
    <row r="665" ht="12.75" hidden="1" customHeight="1">
      <c r="A665" s="208"/>
      <c r="B665" s="208"/>
      <c r="C665" s="208"/>
      <c r="D665" s="208"/>
      <c r="E665" s="208"/>
      <c r="F665" s="208"/>
      <c r="G665" s="208"/>
      <c r="H665" s="208"/>
      <c r="I665" s="208"/>
      <c r="J665" s="208"/>
      <c r="K665" s="208"/>
      <c r="L665" s="208"/>
      <c r="M665" s="208"/>
      <c r="N665" s="208"/>
      <c r="O665" s="208"/>
      <c r="P665" s="208"/>
      <c r="Q665" s="208"/>
      <c r="R665" s="208"/>
      <c r="S665" s="208"/>
      <c r="T665" s="208"/>
      <c r="U665" s="208"/>
      <c r="V665" s="208"/>
      <c r="W665" s="208"/>
      <c r="X665" s="208"/>
      <c r="Y665" s="208"/>
      <c r="Z665" s="208"/>
      <c r="AA665" s="208"/>
    </row>
    <row r="666" ht="12.75" hidden="1" customHeight="1">
      <c r="A666" s="208"/>
      <c r="B666" s="208"/>
      <c r="C666" s="208"/>
      <c r="D666" s="208"/>
      <c r="E666" s="208"/>
      <c r="F666" s="208"/>
      <c r="G666" s="208"/>
      <c r="H666" s="208"/>
      <c r="I666" s="208"/>
      <c r="J666" s="208"/>
      <c r="K666" s="208"/>
      <c r="L666" s="208"/>
      <c r="M666" s="208"/>
      <c r="N666" s="208"/>
      <c r="O666" s="208"/>
      <c r="P666" s="208"/>
      <c r="Q666" s="208"/>
      <c r="R666" s="208"/>
      <c r="S666" s="208"/>
      <c r="T666" s="208"/>
      <c r="U666" s="208"/>
      <c r="V666" s="208"/>
      <c r="W666" s="208"/>
      <c r="X666" s="208"/>
      <c r="Y666" s="208"/>
      <c r="Z666" s="208"/>
      <c r="AA666" s="208"/>
    </row>
    <row r="667" ht="12.75" hidden="1" customHeight="1">
      <c r="A667" s="208"/>
      <c r="B667" s="208"/>
      <c r="C667" s="208"/>
      <c r="D667" s="208"/>
      <c r="E667" s="208"/>
      <c r="F667" s="208"/>
      <c r="G667" s="208"/>
      <c r="H667" s="208"/>
      <c r="I667" s="208"/>
      <c r="J667" s="208"/>
      <c r="K667" s="208"/>
      <c r="L667" s="208"/>
      <c r="M667" s="208"/>
      <c r="N667" s="208"/>
      <c r="O667" s="208"/>
      <c r="P667" s="208"/>
      <c r="Q667" s="208"/>
      <c r="R667" s="208"/>
      <c r="S667" s="208"/>
      <c r="T667" s="208"/>
      <c r="U667" s="208"/>
      <c r="V667" s="208"/>
      <c r="W667" s="208"/>
      <c r="X667" s="208"/>
      <c r="Y667" s="208"/>
      <c r="Z667" s="208"/>
      <c r="AA667" s="208"/>
    </row>
    <row r="668" ht="12.75" hidden="1" customHeight="1">
      <c r="A668" s="208"/>
      <c r="B668" s="208"/>
      <c r="C668" s="208"/>
      <c r="D668" s="208"/>
      <c r="E668" s="208"/>
      <c r="F668" s="208"/>
      <c r="G668" s="208"/>
      <c r="H668" s="208"/>
      <c r="I668" s="208"/>
      <c r="J668" s="208"/>
      <c r="K668" s="208"/>
      <c r="L668" s="208"/>
      <c r="M668" s="208"/>
      <c r="N668" s="208"/>
      <c r="O668" s="208"/>
      <c r="P668" s="208"/>
      <c r="Q668" s="208"/>
      <c r="R668" s="208"/>
      <c r="S668" s="208"/>
      <c r="T668" s="208"/>
      <c r="U668" s="208"/>
      <c r="V668" s="208"/>
      <c r="W668" s="208"/>
      <c r="X668" s="208"/>
      <c r="Y668" s="208"/>
      <c r="Z668" s="208"/>
      <c r="AA668" s="208"/>
    </row>
    <row r="669" ht="12.75" hidden="1" customHeight="1">
      <c r="A669" s="208"/>
      <c r="B669" s="208"/>
      <c r="C669" s="208"/>
      <c r="D669" s="208"/>
      <c r="E669" s="208"/>
      <c r="F669" s="208"/>
      <c r="G669" s="208"/>
      <c r="H669" s="208"/>
      <c r="I669" s="208"/>
      <c r="J669" s="208"/>
      <c r="K669" s="208"/>
      <c r="L669" s="208"/>
      <c r="M669" s="208"/>
      <c r="N669" s="208"/>
      <c r="O669" s="208"/>
      <c r="P669" s="208"/>
      <c r="Q669" s="208"/>
      <c r="R669" s="208"/>
      <c r="S669" s="208"/>
      <c r="T669" s="208"/>
      <c r="U669" s="208"/>
      <c r="V669" s="208"/>
      <c r="W669" s="208"/>
      <c r="X669" s="208"/>
      <c r="Y669" s="208"/>
      <c r="Z669" s="208"/>
      <c r="AA669" s="208"/>
    </row>
    <row r="670" ht="12.75" hidden="1" customHeight="1">
      <c r="A670" s="208"/>
      <c r="B670" s="208"/>
      <c r="C670" s="208"/>
      <c r="D670" s="208"/>
      <c r="E670" s="208"/>
      <c r="F670" s="208"/>
      <c r="G670" s="208"/>
      <c r="H670" s="208"/>
      <c r="I670" s="208"/>
      <c r="J670" s="208"/>
      <c r="K670" s="208"/>
      <c r="L670" s="208"/>
      <c r="M670" s="208"/>
      <c r="N670" s="208"/>
      <c r="O670" s="208"/>
      <c r="P670" s="208"/>
      <c r="Q670" s="208"/>
      <c r="R670" s="208"/>
      <c r="S670" s="208"/>
      <c r="T670" s="208"/>
      <c r="U670" s="208"/>
      <c r="V670" s="208"/>
      <c r="W670" s="208"/>
      <c r="X670" s="208"/>
      <c r="Y670" s="208"/>
      <c r="Z670" s="208"/>
      <c r="AA670" s="208"/>
    </row>
    <row r="671" ht="12.75" hidden="1" customHeight="1">
      <c r="A671" s="208"/>
      <c r="B671" s="208"/>
      <c r="C671" s="208"/>
      <c r="D671" s="208"/>
      <c r="E671" s="208"/>
      <c r="F671" s="208"/>
      <c r="G671" s="208"/>
      <c r="H671" s="208"/>
      <c r="I671" s="208"/>
      <c r="J671" s="208"/>
      <c r="K671" s="208"/>
      <c r="L671" s="208"/>
      <c r="M671" s="208"/>
      <c r="N671" s="208"/>
      <c r="O671" s="208"/>
      <c r="P671" s="208"/>
      <c r="Q671" s="208"/>
      <c r="R671" s="208"/>
      <c r="S671" s="208"/>
      <c r="T671" s="208"/>
      <c r="U671" s="208"/>
      <c r="V671" s="208"/>
      <c r="W671" s="208"/>
      <c r="X671" s="208"/>
      <c r="Y671" s="208"/>
      <c r="Z671" s="208"/>
      <c r="AA671" s="208"/>
    </row>
    <row r="672" ht="12.75" hidden="1" customHeight="1">
      <c r="A672" s="208"/>
      <c r="B672" s="208"/>
      <c r="C672" s="208"/>
      <c r="D672" s="208"/>
      <c r="E672" s="208"/>
      <c r="F672" s="208"/>
      <c r="G672" s="208"/>
      <c r="H672" s="208"/>
      <c r="I672" s="208"/>
      <c r="J672" s="208"/>
      <c r="K672" s="208"/>
      <c r="L672" s="208"/>
      <c r="M672" s="208"/>
      <c r="N672" s="208"/>
      <c r="O672" s="208"/>
      <c r="P672" s="208"/>
      <c r="Q672" s="208"/>
      <c r="R672" s="208"/>
      <c r="S672" s="208"/>
      <c r="T672" s="208"/>
      <c r="U672" s="208"/>
      <c r="V672" s="208"/>
      <c r="W672" s="208"/>
      <c r="X672" s="208"/>
      <c r="Y672" s="208"/>
      <c r="Z672" s="208"/>
      <c r="AA672" s="208"/>
    </row>
    <row r="673" ht="12.75" hidden="1" customHeight="1">
      <c r="A673" s="208"/>
      <c r="B673" s="208"/>
      <c r="C673" s="208"/>
      <c r="D673" s="208"/>
      <c r="E673" s="208"/>
      <c r="F673" s="208"/>
      <c r="G673" s="208"/>
      <c r="H673" s="208"/>
      <c r="I673" s="208"/>
      <c r="J673" s="208"/>
      <c r="K673" s="208"/>
      <c r="L673" s="208"/>
      <c r="M673" s="208"/>
      <c r="N673" s="208"/>
      <c r="O673" s="208"/>
      <c r="P673" s="208"/>
      <c r="Q673" s="208"/>
      <c r="R673" s="208"/>
      <c r="S673" s="208"/>
      <c r="T673" s="208"/>
      <c r="U673" s="208"/>
      <c r="V673" s="208"/>
      <c r="W673" s="208"/>
      <c r="X673" s="208"/>
      <c r="Y673" s="208"/>
      <c r="Z673" s="208"/>
      <c r="AA673" s="208"/>
    </row>
    <row r="674" ht="12.75" hidden="1" customHeight="1">
      <c r="A674" s="208"/>
      <c r="B674" s="208"/>
      <c r="C674" s="208"/>
      <c r="D674" s="208"/>
      <c r="E674" s="208"/>
      <c r="F674" s="208"/>
      <c r="G674" s="208"/>
      <c r="H674" s="208"/>
      <c r="I674" s="208"/>
      <c r="J674" s="208"/>
      <c r="K674" s="208"/>
      <c r="L674" s="208"/>
      <c r="M674" s="208"/>
      <c r="N674" s="208"/>
      <c r="O674" s="208"/>
      <c r="P674" s="208"/>
      <c r="Q674" s="208"/>
      <c r="R674" s="208"/>
      <c r="S674" s="208"/>
      <c r="T674" s="208"/>
      <c r="U674" s="208"/>
      <c r="V674" s="208"/>
      <c r="W674" s="208"/>
      <c r="X674" s="208"/>
      <c r="Y674" s="208"/>
      <c r="Z674" s="208"/>
      <c r="AA674" s="208"/>
    </row>
    <row r="675" ht="12.75" hidden="1" customHeight="1">
      <c r="A675" s="208"/>
      <c r="B675" s="208"/>
      <c r="C675" s="208"/>
      <c r="D675" s="208"/>
      <c r="E675" s="208"/>
      <c r="F675" s="208"/>
      <c r="G675" s="208"/>
      <c r="H675" s="208"/>
      <c r="I675" s="208"/>
      <c r="J675" s="208"/>
      <c r="K675" s="208"/>
      <c r="L675" s="208"/>
      <c r="M675" s="208"/>
      <c r="N675" s="208"/>
      <c r="O675" s="208"/>
      <c r="P675" s="208"/>
      <c r="Q675" s="208"/>
      <c r="R675" s="208"/>
      <c r="S675" s="208"/>
      <c r="T675" s="208"/>
      <c r="U675" s="208"/>
      <c r="V675" s="208"/>
      <c r="W675" s="208"/>
      <c r="X675" s="208"/>
      <c r="Y675" s="208"/>
      <c r="Z675" s="208"/>
      <c r="AA675" s="208"/>
    </row>
    <row r="676" ht="12.75" hidden="1" customHeight="1">
      <c r="A676" s="208"/>
      <c r="B676" s="208"/>
      <c r="C676" s="208"/>
      <c r="D676" s="208"/>
      <c r="E676" s="208"/>
      <c r="F676" s="208"/>
      <c r="G676" s="208"/>
      <c r="H676" s="208"/>
      <c r="I676" s="208"/>
      <c r="J676" s="208"/>
      <c r="K676" s="208"/>
      <c r="L676" s="208"/>
      <c r="M676" s="208"/>
      <c r="N676" s="208"/>
      <c r="O676" s="208"/>
      <c r="P676" s="208"/>
      <c r="Q676" s="208"/>
      <c r="R676" s="208"/>
      <c r="S676" s="208"/>
      <c r="T676" s="208"/>
      <c r="U676" s="208"/>
      <c r="V676" s="208"/>
      <c r="W676" s="208"/>
      <c r="X676" s="208"/>
      <c r="Y676" s="208"/>
      <c r="Z676" s="208"/>
      <c r="AA676" s="208"/>
    </row>
    <row r="677" ht="12.75" hidden="1" customHeight="1">
      <c r="A677" s="208"/>
      <c r="B677" s="208"/>
      <c r="C677" s="208"/>
      <c r="D677" s="208"/>
      <c r="E677" s="208"/>
      <c r="F677" s="208"/>
      <c r="G677" s="208"/>
      <c r="H677" s="208"/>
      <c r="I677" s="208"/>
      <c r="J677" s="208"/>
      <c r="K677" s="208"/>
      <c r="L677" s="208"/>
      <c r="M677" s="208"/>
      <c r="N677" s="208"/>
      <c r="O677" s="208"/>
      <c r="P677" s="208"/>
      <c r="Q677" s="208"/>
      <c r="R677" s="208"/>
      <c r="S677" s="208"/>
      <c r="T677" s="208"/>
      <c r="U677" s="208"/>
      <c r="V677" s="208"/>
      <c r="W677" s="208"/>
      <c r="X677" s="208"/>
      <c r="Y677" s="208"/>
      <c r="Z677" s="208"/>
      <c r="AA677" s="208"/>
    </row>
    <row r="678" ht="12.75" hidden="1" customHeight="1">
      <c r="A678" s="208"/>
      <c r="B678" s="208"/>
      <c r="C678" s="208"/>
      <c r="D678" s="208"/>
      <c r="E678" s="208"/>
      <c r="F678" s="208"/>
      <c r="G678" s="208"/>
      <c r="H678" s="208"/>
      <c r="I678" s="208"/>
      <c r="J678" s="208"/>
      <c r="K678" s="208"/>
      <c r="L678" s="208"/>
      <c r="M678" s="208"/>
      <c r="N678" s="208"/>
      <c r="O678" s="208"/>
      <c r="P678" s="208"/>
      <c r="Q678" s="208"/>
      <c r="R678" s="208"/>
      <c r="S678" s="208"/>
      <c r="T678" s="208"/>
      <c r="U678" s="208"/>
      <c r="V678" s="208"/>
      <c r="W678" s="208"/>
      <c r="X678" s="208"/>
      <c r="Y678" s="208"/>
      <c r="Z678" s="208"/>
      <c r="AA678" s="208"/>
    </row>
    <row r="679" ht="12.75" hidden="1" customHeight="1">
      <c r="A679" s="208"/>
      <c r="B679" s="208"/>
      <c r="C679" s="208"/>
      <c r="D679" s="208"/>
      <c r="E679" s="208"/>
      <c r="F679" s="208"/>
      <c r="G679" s="208"/>
      <c r="H679" s="208"/>
      <c r="I679" s="208"/>
      <c r="J679" s="208"/>
      <c r="K679" s="208"/>
      <c r="L679" s="208"/>
      <c r="M679" s="208"/>
      <c r="N679" s="208"/>
      <c r="O679" s="208"/>
      <c r="P679" s="208"/>
      <c r="Q679" s="208"/>
      <c r="R679" s="208"/>
      <c r="S679" s="208"/>
      <c r="T679" s="208"/>
      <c r="U679" s="208"/>
      <c r="V679" s="208"/>
      <c r="W679" s="208"/>
      <c r="X679" s="208"/>
      <c r="Y679" s="208"/>
      <c r="Z679" s="208"/>
      <c r="AA679" s="208"/>
    </row>
    <row r="680" ht="12.75" hidden="1" customHeight="1">
      <c r="A680" s="208"/>
      <c r="B680" s="208"/>
      <c r="C680" s="208"/>
      <c r="D680" s="208"/>
      <c r="E680" s="208"/>
      <c r="F680" s="208"/>
      <c r="G680" s="208"/>
      <c r="H680" s="208"/>
      <c r="I680" s="208"/>
      <c r="J680" s="208"/>
      <c r="K680" s="208"/>
      <c r="L680" s="208"/>
      <c r="M680" s="208"/>
      <c r="N680" s="208"/>
      <c r="O680" s="208"/>
      <c r="P680" s="208"/>
      <c r="Q680" s="208"/>
      <c r="R680" s="208"/>
      <c r="S680" s="208"/>
      <c r="T680" s="208"/>
      <c r="U680" s="208"/>
      <c r="V680" s="208"/>
      <c r="W680" s="208"/>
      <c r="X680" s="208"/>
      <c r="Y680" s="208"/>
      <c r="Z680" s="208"/>
      <c r="AA680" s="208"/>
    </row>
    <row r="681" ht="12.75" hidden="1" customHeight="1">
      <c r="A681" s="208"/>
      <c r="B681" s="208"/>
      <c r="C681" s="208"/>
      <c r="D681" s="208"/>
      <c r="E681" s="208"/>
      <c r="F681" s="208"/>
      <c r="G681" s="208"/>
      <c r="H681" s="208"/>
      <c r="I681" s="208"/>
      <c r="J681" s="208"/>
      <c r="K681" s="208"/>
      <c r="L681" s="208"/>
      <c r="M681" s="208"/>
      <c r="N681" s="208"/>
      <c r="O681" s="208"/>
      <c r="P681" s="208"/>
      <c r="Q681" s="208"/>
      <c r="R681" s="208"/>
      <c r="S681" s="208"/>
      <c r="T681" s="208"/>
      <c r="U681" s="208"/>
      <c r="V681" s="208"/>
      <c r="W681" s="208"/>
      <c r="X681" s="208"/>
      <c r="Y681" s="208"/>
      <c r="Z681" s="208"/>
      <c r="AA681" s="208"/>
    </row>
    <row r="682" ht="12.75" hidden="1" customHeight="1">
      <c r="A682" s="208"/>
      <c r="B682" s="208"/>
      <c r="C682" s="208"/>
      <c r="D682" s="208"/>
      <c r="E682" s="208"/>
      <c r="F682" s="208"/>
      <c r="G682" s="208"/>
      <c r="H682" s="208"/>
      <c r="I682" s="208"/>
      <c r="J682" s="208"/>
      <c r="K682" s="208"/>
      <c r="L682" s="208"/>
      <c r="M682" s="208"/>
      <c r="N682" s="208"/>
      <c r="O682" s="208"/>
      <c r="P682" s="208"/>
      <c r="Q682" s="208"/>
      <c r="R682" s="208"/>
      <c r="S682" s="208"/>
      <c r="T682" s="208"/>
      <c r="U682" s="208"/>
      <c r="V682" s="208"/>
      <c r="W682" s="208"/>
      <c r="X682" s="208"/>
      <c r="Y682" s="208"/>
      <c r="Z682" s="208"/>
      <c r="AA682" s="208"/>
    </row>
    <row r="683" ht="12.75" hidden="1" customHeight="1">
      <c r="A683" s="208"/>
      <c r="B683" s="208"/>
      <c r="C683" s="208"/>
      <c r="D683" s="208"/>
      <c r="E683" s="208"/>
      <c r="F683" s="208"/>
      <c r="G683" s="208"/>
      <c r="H683" s="208"/>
      <c r="I683" s="208"/>
      <c r="J683" s="208"/>
      <c r="K683" s="208"/>
      <c r="L683" s="208"/>
      <c r="M683" s="208"/>
      <c r="N683" s="208"/>
      <c r="O683" s="208"/>
      <c r="P683" s="208"/>
      <c r="Q683" s="208"/>
      <c r="R683" s="208"/>
      <c r="S683" s="208"/>
      <c r="T683" s="208"/>
      <c r="U683" s="208"/>
      <c r="V683" s="208"/>
      <c r="W683" s="208"/>
      <c r="X683" s="208"/>
      <c r="Y683" s="208"/>
      <c r="Z683" s="208"/>
      <c r="AA683" s="208"/>
    </row>
    <row r="684" ht="12.75" hidden="1" customHeight="1">
      <c r="A684" s="208"/>
      <c r="B684" s="208"/>
      <c r="C684" s="208"/>
      <c r="D684" s="208"/>
      <c r="E684" s="208"/>
      <c r="F684" s="208"/>
      <c r="G684" s="208"/>
      <c r="H684" s="208"/>
      <c r="I684" s="208"/>
      <c r="J684" s="208"/>
      <c r="K684" s="208"/>
      <c r="L684" s="208"/>
      <c r="M684" s="208"/>
      <c r="N684" s="208"/>
      <c r="O684" s="208"/>
      <c r="P684" s="208"/>
      <c r="Q684" s="208"/>
      <c r="R684" s="208"/>
      <c r="S684" s="208"/>
      <c r="T684" s="208"/>
      <c r="U684" s="208"/>
      <c r="V684" s="208"/>
      <c r="W684" s="208"/>
      <c r="X684" s="208"/>
      <c r="Y684" s="208"/>
      <c r="Z684" s="208"/>
      <c r="AA684" s="208"/>
    </row>
    <row r="685" ht="12.75" hidden="1" customHeight="1">
      <c r="A685" s="208"/>
      <c r="B685" s="208"/>
      <c r="C685" s="208"/>
      <c r="D685" s="208"/>
      <c r="E685" s="208"/>
      <c r="F685" s="208"/>
      <c r="G685" s="208"/>
      <c r="H685" s="208"/>
      <c r="I685" s="208"/>
      <c r="J685" s="208"/>
      <c r="K685" s="208"/>
      <c r="L685" s="208"/>
      <c r="M685" s="208"/>
      <c r="N685" s="208"/>
      <c r="O685" s="208"/>
      <c r="P685" s="208"/>
      <c r="Q685" s="208"/>
      <c r="R685" s="208"/>
      <c r="S685" s="208"/>
      <c r="T685" s="208"/>
      <c r="U685" s="208"/>
      <c r="V685" s="208"/>
      <c r="W685" s="208"/>
      <c r="X685" s="208"/>
      <c r="Y685" s="208"/>
      <c r="Z685" s="208"/>
      <c r="AA685" s="208"/>
    </row>
    <row r="686" ht="12.75" hidden="1" customHeight="1">
      <c r="A686" s="208"/>
      <c r="B686" s="208"/>
      <c r="C686" s="208"/>
      <c r="D686" s="208"/>
      <c r="E686" s="208"/>
      <c r="F686" s="208"/>
      <c r="G686" s="208"/>
      <c r="H686" s="208"/>
      <c r="I686" s="208"/>
      <c r="J686" s="208"/>
      <c r="K686" s="208"/>
      <c r="L686" s="208"/>
      <c r="M686" s="208"/>
      <c r="N686" s="208"/>
      <c r="O686" s="208"/>
      <c r="P686" s="208"/>
      <c r="Q686" s="208"/>
      <c r="R686" s="208"/>
      <c r="S686" s="208"/>
      <c r="T686" s="208"/>
      <c r="U686" s="208"/>
      <c r="V686" s="208"/>
      <c r="W686" s="208"/>
      <c r="X686" s="208"/>
      <c r="Y686" s="208"/>
      <c r="Z686" s="208"/>
      <c r="AA686" s="208"/>
    </row>
    <row r="687" ht="12.75" hidden="1" customHeight="1">
      <c r="A687" s="208"/>
      <c r="B687" s="208"/>
      <c r="C687" s="208"/>
      <c r="D687" s="208"/>
      <c r="E687" s="208"/>
      <c r="F687" s="208"/>
      <c r="G687" s="208"/>
      <c r="H687" s="208"/>
      <c r="I687" s="208"/>
      <c r="J687" s="208"/>
      <c r="K687" s="208"/>
      <c r="L687" s="208"/>
      <c r="M687" s="208"/>
      <c r="N687" s="208"/>
      <c r="O687" s="208"/>
      <c r="P687" s="208"/>
      <c r="Q687" s="208"/>
      <c r="R687" s="208"/>
      <c r="S687" s="208"/>
      <c r="T687" s="208"/>
      <c r="U687" s="208"/>
      <c r="V687" s="208"/>
      <c r="W687" s="208"/>
      <c r="X687" s="208"/>
      <c r="Y687" s="208"/>
      <c r="Z687" s="208"/>
      <c r="AA687" s="208"/>
    </row>
    <row r="688" ht="12.75" hidden="1" customHeight="1">
      <c r="A688" s="208"/>
      <c r="B688" s="208"/>
      <c r="C688" s="208"/>
      <c r="D688" s="208"/>
      <c r="E688" s="208"/>
      <c r="F688" s="208"/>
      <c r="G688" s="208"/>
      <c r="H688" s="208"/>
      <c r="I688" s="208"/>
      <c r="J688" s="208"/>
      <c r="K688" s="208"/>
      <c r="L688" s="208"/>
      <c r="M688" s="208"/>
      <c r="N688" s="208"/>
      <c r="O688" s="208"/>
      <c r="P688" s="208"/>
      <c r="Q688" s="208"/>
      <c r="R688" s="208"/>
      <c r="S688" s="208"/>
      <c r="T688" s="208"/>
      <c r="U688" s="208"/>
      <c r="V688" s="208"/>
      <c r="W688" s="208"/>
      <c r="X688" s="208"/>
      <c r="Y688" s="208"/>
      <c r="Z688" s="208"/>
      <c r="AA688" s="208"/>
    </row>
    <row r="689" ht="12.75" hidden="1" customHeight="1">
      <c r="A689" s="208"/>
      <c r="B689" s="208"/>
      <c r="C689" s="208"/>
      <c r="D689" s="208"/>
      <c r="E689" s="208"/>
      <c r="F689" s="208"/>
      <c r="G689" s="208"/>
      <c r="H689" s="208"/>
      <c r="I689" s="208"/>
      <c r="J689" s="208"/>
      <c r="K689" s="208"/>
      <c r="L689" s="208"/>
      <c r="M689" s="208"/>
      <c r="N689" s="208"/>
      <c r="O689" s="208"/>
      <c r="P689" s="208"/>
      <c r="Q689" s="208"/>
      <c r="R689" s="208"/>
      <c r="S689" s="208"/>
      <c r="T689" s="208"/>
      <c r="U689" s="208"/>
      <c r="V689" s="208"/>
      <c r="W689" s="208"/>
      <c r="X689" s="208"/>
      <c r="Y689" s="208"/>
      <c r="Z689" s="208"/>
      <c r="AA689" s="208"/>
    </row>
    <row r="690" ht="12.75" hidden="1" customHeight="1">
      <c r="A690" s="208"/>
      <c r="B690" s="208"/>
      <c r="C690" s="208"/>
      <c r="D690" s="208"/>
      <c r="E690" s="208"/>
      <c r="F690" s="208"/>
      <c r="G690" s="208"/>
      <c r="H690" s="208"/>
      <c r="I690" s="208"/>
      <c r="J690" s="208"/>
      <c r="K690" s="208"/>
      <c r="L690" s="208"/>
      <c r="M690" s="208"/>
      <c r="N690" s="208"/>
      <c r="O690" s="208"/>
      <c r="P690" s="208"/>
      <c r="Q690" s="208"/>
      <c r="R690" s="208"/>
      <c r="S690" s="208"/>
      <c r="T690" s="208"/>
      <c r="U690" s="208"/>
      <c r="V690" s="208"/>
      <c r="W690" s="208"/>
      <c r="X690" s="208"/>
      <c r="Y690" s="208"/>
      <c r="Z690" s="208"/>
      <c r="AA690" s="208"/>
    </row>
    <row r="691" ht="12.75" hidden="1" customHeight="1">
      <c r="A691" s="208"/>
      <c r="B691" s="208"/>
      <c r="C691" s="208"/>
      <c r="D691" s="208"/>
      <c r="E691" s="208"/>
      <c r="F691" s="208"/>
      <c r="G691" s="208"/>
      <c r="H691" s="208"/>
      <c r="I691" s="208"/>
      <c r="J691" s="208"/>
      <c r="K691" s="208"/>
      <c r="L691" s="208"/>
      <c r="M691" s="208"/>
      <c r="N691" s="208"/>
      <c r="O691" s="208"/>
      <c r="P691" s="208"/>
      <c r="Q691" s="208"/>
      <c r="R691" s="208"/>
      <c r="S691" s="208"/>
      <c r="T691" s="208"/>
      <c r="U691" s="208"/>
      <c r="V691" s="208"/>
      <c r="W691" s="208"/>
      <c r="X691" s="208"/>
      <c r="Y691" s="208"/>
      <c r="Z691" s="208"/>
      <c r="AA691" s="208"/>
    </row>
    <row r="692" ht="12.75" hidden="1" customHeight="1">
      <c r="A692" s="208"/>
      <c r="B692" s="208"/>
      <c r="C692" s="208"/>
      <c r="D692" s="208"/>
      <c r="E692" s="208"/>
      <c r="F692" s="208"/>
      <c r="G692" s="208"/>
      <c r="H692" s="208"/>
      <c r="I692" s="208"/>
      <c r="J692" s="208"/>
      <c r="K692" s="208"/>
      <c r="L692" s="208"/>
      <c r="M692" s="208"/>
      <c r="N692" s="208"/>
      <c r="O692" s="208"/>
      <c r="P692" s="208"/>
      <c r="Q692" s="208"/>
      <c r="R692" s="208"/>
      <c r="S692" s="208"/>
      <c r="T692" s="208"/>
      <c r="U692" s="208"/>
      <c r="V692" s="208"/>
      <c r="W692" s="208"/>
      <c r="X692" s="208"/>
      <c r="Y692" s="208"/>
      <c r="Z692" s="208"/>
      <c r="AA692" s="208"/>
    </row>
    <row r="693" ht="12.75" hidden="1" customHeight="1">
      <c r="A693" s="208"/>
      <c r="B693" s="208"/>
      <c r="C693" s="208"/>
      <c r="D693" s="208"/>
      <c r="E693" s="208"/>
      <c r="F693" s="208"/>
      <c r="G693" s="208"/>
      <c r="H693" s="208"/>
      <c r="I693" s="208"/>
      <c r="J693" s="208"/>
      <c r="K693" s="208"/>
      <c r="L693" s="208"/>
      <c r="M693" s="208"/>
      <c r="N693" s="208"/>
      <c r="O693" s="208"/>
      <c r="P693" s="208"/>
      <c r="Q693" s="208"/>
      <c r="R693" s="208"/>
      <c r="S693" s="208"/>
      <c r="T693" s="208"/>
      <c r="U693" s="208"/>
      <c r="V693" s="208"/>
      <c r="W693" s="208"/>
      <c r="X693" s="208"/>
      <c r="Y693" s="208"/>
      <c r="Z693" s="208"/>
      <c r="AA693" s="208"/>
    </row>
    <row r="694" ht="12.75" hidden="1" customHeight="1">
      <c r="A694" s="208"/>
      <c r="B694" s="208"/>
      <c r="C694" s="208"/>
      <c r="D694" s="208"/>
      <c r="E694" s="208"/>
      <c r="F694" s="208"/>
      <c r="G694" s="208"/>
      <c r="H694" s="208"/>
      <c r="I694" s="208"/>
      <c r="J694" s="208"/>
      <c r="K694" s="208"/>
      <c r="L694" s="208"/>
      <c r="M694" s="208"/>
      <c r="N694" s="208"/>
      <c r="O694" s="208"/>
      <c r="P694" s="208"/>
      <c r="Q694" s="208"/>
      <c r="R694" s="208"/>
      <c r="S694" s="208"/>
      <c r="T694" s="208"/>
      <c r="U694" s="208"/>
      <c r="V694" s="208"/>
      <c r="W694" s="208"/>
      <c r="X694" s="208"/>
      <c r="Y694" s="208"/>
      <c r="Z694" s="208"/>
      <c r="AA694" s="208"/>
    </row>
    <row r="695" ht="12.75" hidden="1" customHeight="1">
      <c r="A695" s="208"/>
      <c r="B695" s="208"/>
      <c r="C695" s="208"/>
      <c r="D695" s="208"/>
      <c r="E695" s="208"/>
      <c r="F695" s="208"/>
      <c r="G695" s="208"/>
      <c r="H695" s="208"/>
      <c r="I695" s="208"/>
      <c r="J695" s="208"/>
      <c r="K695" s="208"/>
      <c r="L695" s="208"/>
      <c r="M695" s="208"/>
      <c r="N695" s="208"/>
      <c r="O695" s="208"/>
      <c r="P695" s="208"/>
      <c r="Q695" s="208"/>
      <c r="R695" s="208"/>
      <c r="S695" s="208"/>
      <c r="T695" s="208"/>
      <c r="U695" s="208"/>
      <c r="V695" s="208"/>
      <c r="W695" s="208"/>
      <c r="X695" s="208"/>
      <c r="Y695" s="208"/>
      <c r="Z695" s="208"/>
      <c r="AA695" s="208"/>
    </row>
    <row r="696" ht="12.75" hidden="1" customHeight="1">
      <c r="A696" s="208"/>
      <c r="B696" s="208"/>
      <c r="C696" s="208"/>
      <c r="D696" s="208"/>
      <c r="E696" s="208"/>
      <c r="F696" s="208"/>
      <c r="G696" s="208"/>
      <c r="H696" s="208"/>
      <c r="I696" s="208"/>
      <c r="J696" s="208"/>
      <c r="K696" s="208"/>
      <c r="L696" s="208"/>
      <c r="M696" s="208"/>
      <c r="N696" s="208"/>
      <c r="O696" s="208"/>
      <c r="P696" s="208"/>
      <c r="Q696" s="208"/>
      <c r="R696" s="208"/>
      <c r="S696" s="208"/>
      <c r="T696" s="208"/>
      <c r="U696" s="208"/>
      <c r="V696" s="208"/>
      <c r="W696" s="208"/>
      <c r="X696" s="208"/>
      <c r="Y696" s="208"/>
      <c r="Z696" s="208"/>
      <c r="AA696" s="208"/>
    </row>
    <row r="697" ht="12.75" hidden="1" customHeight="1">
      <c r="A697" s="208"/>
      <c r="B697" s="208"/>
      <c r="C697" s="208"/>
      <c r="D697" s="208"/>
      <c r="E697" s="208"/>
      <c r="F697" s="208"/>
      <c r="G697" s="208"/>
      <c r="H697" s="208"/>
      <c r="I697" s="208"/>
      <c r="J697" s="208"/>
      <c r="K697" s="208"/>
      <c r="L697" s="208"/>
      <c r="M697" s="208"/>
      <c r="N697" s="208"/>
      <c r="O697" s="208"/>
      <c r="P697" s="208"/>
      <c r="Q697" s="208"/>
      <c r="R697" s="208"/>
      <c r="S697" s="208"/>
      <c r="T697" s="208"/>
      <c r="U697" s="208"/>
      <c r="V697" s="208"/>
      <c r="W697" s="208"/>
      <c r="X697" s="208"/>
      <c r="Y697" s="208"/>
      <c r="Z697" s="208"/>
      <c r="AA697" s="208"/>
    </row>
    <row r="698" ht="12.75" hidden="1" customHeight="1">
      <c r="A698" s="208"/>
      <c r="B698" s="208"/>
      <c r="C698" s="208"/>
      <c r="D698" s="208"/>
      <c r="E698" s="208"/>
      <c r="F698" s="208"/>
      <c r="G698" s="208"/>
      <c r="H698" s="208"/>
      <c r="I698" s="208"/>
      <c r="J698" s="208"/>
      <c r="K698" s="208"/>
      <c r="L698" s="208"/>
      <c r="M698" s="208"/>
      <c r="N698" s="208"/>
      <c r="O698" s="208"/>
      <c r="P698" s="208"/>
      <c r="Q698" s="208"/>
      <c r="R698" s="208"/>
      <c r="S698" s="208"/>
      <c r="T698" s="208"/>
      <c r="U698" s="208"/>
      <c r="V698" s="208"/>
      <c r="W698" s="208"/>
      <c r="X698" s="208"/>
      <c r="Y698" s="208"/>
      <c r="Z698" s="208"/>
      <c r="AA698" s="208"/>
    </row>
    <row r="699" ht="12.75" hidden="1" customHeight="1">
      <c r="A699" s="208"/>
      <c r="B699" s="208"/>
      <c r="C699" s="208"/>
      <c r="D699" s="208"/>
      <c r="E699" s="208"/>
      <c r="F699" s="208"/>
      <c r="G699" s="208"/>
      <c r="H699" s="208"/>
      <c r="I699" s="208"/>
      <c r="J699" s="208"/>
      <c r="K699" s="208"/>
      <c r="L699" s="208"/>
      <c r="M699" s="208"/>
      <c r="N699" s="208"/>
      <c r="O699" s="208"/>
      <c r="P699" s="208"/>
      <c r="Q699" s="208"/>
      <c r="R699" s="208"/>
      <c r="S699" s="208"/>
      <c r="T699" s="208"/>
      <c r="U699" s="208"/>
      <c r="V699" s="208"/>
      <c r="W699" s="208"/>
      <c r="X699" s="208"/>
      <c r="Y699" s="208"/>
      <c r="Z699" s="208"/>
      <c r="AA699" s="208"/>
    </row>
    <row r="700" ht="12.75" hidden="1" customHeight="1">
      <c r="A700" s="208"/>
      <c r="B700" s="208"/>
      <c r="C700" s="208"/>
      <c r="D700" s="208"/>
      <c r="E700" s="208"/>
      <c r="F700" s="208"/>
      <c r="G700" s="208"/>
      <c r="H700" s="208"/>
      <c r="I700" s="208"/>
      <c r="J700" s="208"/>
      <c r="K700" s="208"/>
      <c r="L700" s="208"/>
      <c r="M700" s="208"/>
      <c r="N700" s="208"/>
      <c r="O700" s="208"/>
      <c r="P700" s="208"/>
      <c r="Q700" s="208"/>
      <c r="R700" s="208"/>
      <c r="S700" s="208"/>
      <c r="T700" s="208"/>
      <c r="U700" s="208"/>
      <c r="V700" s="208"/>
      <c r="W700" s="208"/>
      <c r="X700" s="208"/>
      <c r="Y700" s="208"/>
      <c r="Z700" s="208"/>
      <c r="AA700" s="208"/>
    </row>
    <row r="701" ht="12.75" hidden="1" customHeight="1">
      <c r="A701" s="208"/>
      <c r="B701" s="208"/>
      <c r="C701" s="208"/>
      <c r="D701" s="208"/>
      <c r="E701" s="208"/>
      <c r="F701" s="208"/>
      <c r="G701" s="208"/>
      <c r="H701" s="208"/>
      <c r="I701" s="208"/>
      <c r="J701" s="208"/>
      <c r="K701" s="208"/>
      <c r="L701" s="208"/>
      <c r="M701" s="208"/>
      <c r="N701" s="208"/>
      <c r="O701" s="208"/>
      <c r="P701" s="208"/>
      <c r="Q701" s="208"/>
      <c r="R701" s="208"/>
      <c r="S701" s="208"/>
      <c r="T701" s="208"/>
      <c r="U701" s="208"/>
      <c r="V701" s="208"/>
      <c r="W701" s="208"/>
      <c r="X701" s="208"/>
      <c r="Y701" s="208"/>
      <c r="Z701" s="208"/>
      <c r="AA701" s="208"/>
    </row>
    <row r="702" ht="12.75" hidden="1" customHeight="1">
      <c r="A702" s="208"/>
      <c r="B702" s="208"/>
      <c r="C702" s="208"/>
      <c r="D702" s="208"/>
      <c r="E702" s="208"/>
      <c r="F702" s="208"/>
      <c r="G702" s="208"/>
      <c r="H702" s="208"/>
      <c r="I702" s="208"/>
      <c r="J702" s="208"/>
      <c r="K702" s="208"/>
      <c r="L702" s="208"/>
      <c r="M702" s="208"/>
      <c r="N702" s="208"/>
      <c r="O702" s="208"/>
      <c r="P702" s="208"/>
      <c r="Q702" s="208"/>
      <c r="R702" s="208"/>
      <c r="S702" s="208"/>
      <c r="T702" s="208"/>
      <c r="U702" s="208"/>
      <c r="V702" s="208"/>
      <c r="W702" s="208"/>
      <c r="X702" s="208"/>
      <c r="Y702" s="208"/>
      <c r="Z702" s="208"/>
      <c r="AA702" s="208"/>
    </row>
    <row r="703" ht="12.75" hidden="1" customHeight="1">
      <c r="A703" s="208"/>
      <c r="B703" s="208"/>
      <c r="C703" s="208"/>
      <c r="D703" s="208"/>
      <c r="E703" s="208"/>
      <c r="F703" s="208"/>
      <c r="G703" s="208"/>
      <c r="H703" s="208"/>
      <c r="I703" s="208"/>
      <c r="J703" s="208"/>
      <c r="K703" s="208"/>
      <c r="L703" s="208"/>
      <c r="M703" s="208"/>
      <c r="N703" s="208"/>
      <c r="O703" s="208"/>
      <c r="P703" s="208"/>
      <c r="Q703" s="208"/>
      <c r="R703" s="208"/>
      <c r="S703" s="208"/>
      <c r="T703" s="208"/>
      <c r="U703" s="208"/>
      <c r="V703" s="208"/>
      <c r="W703" s="208"/>
      <c r="X703" s="208"/>
      <c r="Y703" s="208"/>
      <c r="Z703" s="208"/>
      <c r="AA703" s="208"/>
    </row>
    <row r="704" ht="12.75" hidden="1" customHeight="1">
      <c r="A704" s="208"/>
      <c r="B704" s="208"/>
      <c r="C704" s="208"/>
      <c r="D704" s="208"/>
      <c r="E704" s="208"/>
      <c r="F704" s="208"/>
      <c r="G704" s="208"/>
      <c r="H704" s="208"/>
      <c r="I704" s="208"/>
      <c r="J704" s="208"/>
      <c r="K704" s="208"/>
      <c r="L704" s="208"/>
      <c r="M704" s="208"/>
      <c r="N704" s="208"/>
      <c r="O704" s="208"/>
      <c r="P704" s="208"/>
      <c r="Q704" s="208"/>
      <c r="R704" s="208"/>
      <c r="S704" s="208"/>
      <c r="T704" s="208"/>
      <c r="U704" s="208"/>
      <c r="V704" s="208"/>
      <c r="W704" s="208"/>
      <c r="X704" s="208"/>
      <c r="Y704" s="208"/>
      <c r="Z704" s="208"/>
      <c r="AA704" s="208"/>
    </row>
    <row r="705" ht="12.75" hidden="1" customHeight="1">
      <c r="A705" s="208"/>
      <c r="B705" s="208"/>
      <c r="C705" s="208"/>
      <c r="D705" s="208"/>
      <c r="E705" s="208"/>
      <c r="F705" s="208"/>
      <c r="G705" s="208"/>
      <c r="H705" s="208"/>
      <c r="I705" s="208"/>
      <c r="J705" s="208"/>
      <c r="K705" s="208"/>
      <c r="L705" s="208"/>
      <c r="M705" s="208"/>
      <c r="N705" s="208"/>
      <c r="O705" s="208"/>
      <c r="P705" s="208"/>
      <c r="Q705" s="208"/>
      <c r="R705" s="208"/>
      <c r="S705" s="208"/>
      <c r="T705" s="208"/>
      <c r="U705" s="208"/>
      <c r="V705" s="208"/>
      <c r="W705" s="208"/>
      <c r="X705" s="208"/>
      <c r="Y705" s="208"/>
      <c r="Z705" s="208"/>
      <c r="AA705" s="208"/>
    </row>
    <row r="706" ht="12.75" hidden="1" customHeight="1">
      <c r="A706" s="208"/>
      <c r="B706" s="208"/>
      <c r="C706" s="208"/>
      <c r="D706" s="208"/>
      <c r="E706" s="208"/>
      <c r="F706" s="208"/>
      <c r="G706" s="208"/>
      <c r="H706" s="208"/>
      <c r="I706" s="208"/>
      <c r="J706" s="208"/>
      <c r="K706" s="208"/>
      <c r="L706" s="208"/>
      <c r="M706" s="208"/>
      <c r="N706" s="208"/>
      <c r="O706" s="208"/>
      <c r="P706" s="208"/>
      <c r="Q706" s="208"/>
      <c r="R706" s="208"/>
      <c r="S706" s="208"/>
      <c r="T706" s="208"/>
      <c r="U706" s="208"/>
      <c r="V706" s="208"/>
      <c r="W706" s="208"/>
      <c r="X706" s="208"/>
      <c r="Y706" s="208"/>
      <c r="Z706" s="208"/>
      <c r="AA706" s="208"/>
    </row>
    <row r="707" ht="12.75" hidden="1" customHeight="1">
      <c r="A707" s="208"/>
      <c r="B707" s="208"/>
      <c r="C707" s="208"/>
      <c r="D707" s="208"/>
      <c r="E707" s="208"/>
      <c r="F707" s="208"/>
      <c r="G707" s="208"/>
      <c r="H707" s="208"/>
      <c r="I707" s="208"/>
      <c r="J707" s="208"/>
      <c r="K707" s="208"/>
      <c r="L707" s="208"/>
      <c r="M707" s="208"/>
      <c r="N707" s="208"/>
      <c r="O707" s="208"/>
      <c r="P707" s="208"/>
      <c r="Q707" s="208"/>
      <c r="R707" s="208"/>
      <c r="S707" s="208"/>
      <c r="T707" s="208"/>
      <c r="U707" s="208"/>
      <c r="V707" s="208"/>
      <c r="W707" s="208"/>
      <c r="X707" s="208"/>
      <c r="Y707" s="208"/>
      <c r="Z707" s="208"/>
      <c r="AA707" s="208"/>
    </row>
    <row r="708" ht="12.75" hidden="1" customHeight="1">
      <c r="A708" s="208"/>
      <c r="B708" s="208"/>
      <c r="C708" s="208"/>
      <c r="D708" s="208"/>
      <c r="E708" s="208"/>
      <c r="F708" s="208"/>
      <c r="G708" s="208"/>
      <c r="H708" s="208"/>
      <c r="I708" s="208"/>
      <c r="J708" s="208"/>
      <c r="K708" s="208"/>
      <c r="L708" s="208"/>
      <c r="M708" s="208"/>
      <c r="N708" s="208"/>
      <c r="O708" s="208"/>
      <c r="P708" s="208"/>
      <c r="Q708" s="208"/>
      <c r="R708" s="208"/>
      <c r="S708" s="208"/>
      <c r="T708" s="208"/>
      <c r="U708" s="208"/>
      <c r="V708" s="208"/>
      <c r="W708" s="208"/>
      <c r="X708" s="208"/>
      <c r="Y708" s="208"/>
      <c r="Z708" s="208"/>
      <c r="AA708" s="208"/>
    </row>
    <row r="709" ht="12.75" hidden="1" customHeight="1">
      <c r="A709" s="208"/>
      <c r="B709" s="208"/>
      <c r="C709" s="208"/>
      <c r="D709" s="208"/>
      <c r="E709" s="208"/>
      <c r="F709" s="208"/>
      <c r="G709" s="208"/>
      <c r="H709" s="208"/>
      <c r="I709" s="208"/>
      <c r="J709" s="208"/>
      <c r="K709" s="208"/>
      <c r="L709" s="208"/>
      <c r="M709" s="208"/>
      <c r="N709" s="208"/>
      <c r="O709" s="208"/>
      <c r="P709" s="208"/>
      <c r="Q709" s="208"/>
      <c r="R709" s="208"/>
      <c r="S709" s="208"/>
      <c r="T709" s="208"/>
      <c r="U709" s="208"/>
      <c r="V709" s="208"/>
      <c r="W709" s="208"/>
      <c r="X709" s="208"/>
      <c r="Y709" s="208"/>
      <c r="Z709" s="208"/>
      <c r="AA709" s="208"/>
    </row>
    <row r="710" ht="12.75" hidden="1" customHeight="1">
      <c r="A710" s="208"/>
      <c r="B710" s="208"/>
      <c r="C710" s="208"/>
      <c r="D710" s="208"/>
      <c r="E710" s="208"/>
      <c r="F710" s="208"/>
      <c r="G710" s="208"/>
      <c r="H710" s="208"/>
      <c r="I710" s="208"/>
      <c r="J710" s="208"/>
      <c r="K710" s="208"/>
      <c r="L710" s="208"/>
      <c r="M710" s="208"/>
      <c r="N710" s="208"/>
      <c r="O710" s="208"/>
      <c r="P710" s="208"/>
      <c r="Q710" s="208"/>
      <c r="R710" s="208"/>
      <c r="S710" s="208"/>
      <c r="T710" s="208"/>
      <c r="U710" s="208"/>
      <c r="V710" s="208"/>
      <c r="W710" s="208"/>
      <c r="X710" s="208"/>
      <c r="Y710" s="208"/>
      <c r="Z710" s="208"/>
      <c r="AA710" s="208"/>
    </row>
    <row r="711" ht="12.75" hidden="1" customHeight="1">
      <c r="A711" s="208"/>
      <c r="B711" s="208"/>
      <c r="C711" s="208"/>
      <c r="D711" s="208"/>
      <c r="E711" s="208"/>
      <c r="F711" s="208"/>
      <c r="G711" s="208"/>
      <c r="H711" s="208"/>
      <c r="I711" s="208"/>
      <c r="J711" s="208"/>
      <c r="K711" s="208"/>
      <c r="L711" s="208"/>
      <c r="M711" s="208"/>
      <c r="N711" s="208"/>
      <c r="O711" s="208"/>
      <c r="P711" s="208"/>
      <c r="Q711" s="208"/>
      <c r="R711" s="208"/>
      <c r="S711" s="208"/>
      <c r="T711" s="208"/>
      <c r="U711" s="208"/>
      <c r="V711" s="208"/>
      <c r="W711" s="208"/>
      <c r="X711" s="208"/>
      <c r="Y711" s="208"/>
      <c r="Z711" s="208"/>
      <c r="AA711" s="208"/>
    </row>
    <row r="712" ht="12.75" hidden="1" customHeight="1">
      <c r="A712" s="208"/>
      <c r="B712" s="208"/>
      <c r="C712" s="208"/>
      <c r="D712" s="208"/>
      <c r="E712" s="208"/>
      <c r="F712" s="208"/>
      <c r="G712" s="208"/>
      <c r="H712" s="208"/>
      <c r="I712" s="208"/>
      <c r="J712" s="208"/>
      <c r="K712" s="208"/>
      <c r="L712" s="208"/>
      <c r="M712" s="208"/>
      <c r="N712" s="208"/>
      <c r="O712" s="208"/>
      <c r="P712" s="208"/>
      <c r="Q712" s="208"/>
      <c r="R712" s="208"/>
      <c r="S712" s="208"/>
      <c r="T712" s="208"/>
      <c r="U712" s="208"/>
      <c r="V712" s="208"/>
      <c r="W712" s="208"/>
      <c r="X712" s="208"/>
      <c r="Y712" s="208"/>
      <c r="Z712" s="208"/>
      <c r="AA712" s="208"/>
    </row>
    <row r="713" ht="12.75" hidden="1" customHeight="1">
      <c r="A713" s="208"/>
      <c r="B713" s="208"/>
      <c r="C713" s="208"/>
      <c r="D713" s="208"/>
      <c r="E713" s="208"/>
      <c r="F713" s="208"/>
      <c r="G713" s="208"/>
      <c r="H713" s="208"/>
      <c r="I713" s="208"/>
      <c r="J713" s="208"/>
      <c r="K713" s="208"/>
      <c r="L713" s="208"/>
      <c r="M713" s="208"/>
      <c r="N713" s="208"/>
      <c r="O713" s="208"/>
      <c r="P713" s="208"/>
      <c r="Q713" s="208"/>
      <c r="R713" s="208"/>
      <c r="S713" s="208"/>
      <c r="T713" s="208"/>
      <c r="U713" s="208"/>
      <c r="V713" s="208"/>
      <c r="W713" s="208"/>
      <c r="X713" s="208"/>
      <c r="Y713" s="208"/>
      <c r="Z713" s="208"/>
      <c r="AA713" s="208"/>
    </row>
    <row r="714" ht="12.75" hidden="1" customHeight="1">
      <c r="A714" s="208"/>
      <c r="B714" s="208"/>
      <c r="C714" s="208"/>
      <c r="D714" s="208"/>
      <c r="E714" s="208"/>
      <c r="F714" s="208"/>
      <c r="G714" s="208"/>
      <c r="H714" s="208"/>
      <c r="I714" s="208"/>
      <c r="J714" s="208"/>
      <c r="K714" s="208"/>
      <c r="L714" s="208"/>
      <c r="M714" s="208"/>
      <c r="N714" s="208"/>
      <c r="O714" s="208"/>
      <c r="P714" s="208"/>
      <c r="Q714" s="208"/>
      <c r="R714" s="208"/>
      <c r="S714" s="208"/>
      <c r="T714" s="208"/>
      <c r="U714" s="208"/>
      <c r="V714" s="208"/>
      <c r="W714" s="208"/>
      <c r="X714" s="208"/>
      <c r="Y714" s="208"/>
      <c r="Z714" s="208"/>
      <c r="AA714" s="208"/>
    </row>
    <row r="715" ht="12.75" hidden="1" customHeight="1">
      <c r="A715" s="208"/>
      <c r="B715" s="208"/>
      <c r="C715" s="208"/>
      <c r="D715" s="208"/>
      <c r="E715" s="208"/>
      <c r="F715" s="208"/>
      <c r="G715" s="208"/>
      <c r="H715" s="208"/>
      <c r="I715" s="208"/>
      <c r="J715" s="208"/>
      <c r="K715" s="208"/>
      <c r="L715" s="208"/>
      <c r="M715" s="208"/>
      <c r="N715" s="208"/>
      <c r="O715" s="208"/>
      <c r="P715" s="208"/>
      <c r="Q715" s="208"/>
      <c r="R715" s="208"/>
      <c r="S715" s="208"/>
      <c r="T715" s="208"/>
      <c r="U715" s="208"/>
      <c r="V715" s="208"/>
      <c r="W715" s="208"/>
      <c r="X715" s="208"/>
      <c r="Y715" s="208"/>
      <c r="Z715" s="208"/>
      <c r="AA715" s="208"/>
    </row>
    <row r="716" ht="12.75" hidden="1" customHeight="1">
      <c r="A716" s="208"/>
      <c r="B716" s="208"/>
      <c r="C716" s="208"/>
      <c r="D716" s="208"/>
      <c r="E716" s="208"/>
      <c r="F716" s="208"/>
      <c r="G716" s="208"/>
      <c r="H716" s="208"/>
      <c r="I716" s="208"/>
      <c r="J716" s="208"/>
      <c r="K716" s="208"/>
      <c r="L716" s="208"/>
      <c r="M716" s="208"/>
      <c r="N716" s="208"/>
      <c r="O716" s="208"/>
      <c r="P716" s="208"/>
      <c r="Q716" s="208"/>
      <c r="R716" s="208"/>
      <c r="S716" s="208"/>
      <c r="T716" s="208"/>
      <c r="U716" s="208"/>
      <c r="V716" s="208"/>
      <c r="W716" s="208"/>
      <c r="X716" s="208"/>
      <c r="Y716" s="208"/>
      <c r="Z716" s="208"/>
      <c r="AA716" s="208"/>
    </row>
    <row r="717" ht="12.75" hidden="1" customHeight="1">
      <c r="A717" s="208"/>
      <c r="B717" s="208"/>
      <c r="C717" s="208"/>
      <c r="D717" s="208"/>
      <c r="E717" s="208"/>
      <c r="F717" s="208"/>
      <c r="G717" s="208"/>
      <c r="H717" s="208"/>
      <c r="I717" s="208"/>
      <c r="J717" s="208"/>
      <c r="K717" s="208"/>
      <c r="L717" s="208"/>
      <c r="M717" s="208"/>
      <c r="N717" s="208"/>
      <c r="O717" s="208"/>
      <c r="P717" s="208"/>
      <c r="Q717" s="208"/>
      <c r="R717" s="208"/>
      <c r="S717" s="208"/>
      <c r="T717" s="208"/>
      <c r="U717" s="208"/>
      <c r="V717" s="208"/>
      <c r="W717" s="208"/>
      <c r="X717" s="208"/>
      <c r="Y717" s="208"/>
      <c r="Z717" s="208"/>
      <c r="AA717" s="208"/>
    </row>
    <row r="718" ht="12.75" hidden="1" customHeight="1">
      <c r="A718" s="208"/>
      <c r="B718" s="208"/>
      <c r="C718" s="208"/>
      <c r="D718" s="208"/>
      <c r="E718" s="208"/>
      <c r="F718" s="208"/>
      <c r="G718" s="208"/>
      <c r="H718" s="208"/>
      <c r="I718" s="208"/>
      <c r="J718" s="208"/>
      <c r="K718" s="208"/>
      <c r="L718" s="208"/>
      <c r="M718" s="208"/>
      <c r="N718" s="208"/>
      <c r="O718" s="208"/>
      <c r="P718" s="208"/>
      <c r="Q718" s="208"/>
      <c r="R718" s="208"/>
      <c r="S718" s="208"/>
      <c r="T718" s="208"/>
      <c r="U718" s="208"/>
      <c r="V718" s="208"/>
      <c r="W718" s="208"/>
      <c r="X718" s="208"/>
      <c r="Y718" s="208"/>
      <c r="Z718" s="208"/>
      <c r="AA718" s="208"/>
    </row>
    <row r="719" ht="12.75" hidden="1" customHeight="1">
      <c r="A719" s="208"/>
      <c r="B719" s="208"/>
      <c r="C719" s="208"/>
      <c r="D719" s="208"/>
      <c r="E719" s="208"/>
      <c r="F719" s="208"/>
      <c r="G719" s="208"/>
      <c r="H719" s="208"/>
      <c r="I719" s="208"/>
      <c r="J719" s="208"/>
      <c r="K719" s="208"/>
      <c r="L719" s="208"/>
      <c r="M719" s="208"/>
      <c r="N719" s="208"/>
      <c r="O719" s="208"/>
      <c r="P719" s="208"/>
      <c r="Q719" s="208"/>
      <c r="R719" s="208"/>
      <c r="S719" s="208"/>
      <c r="T719" s="208"/>
      <c r="U719" s="208"/>
      <c r="V719" s="208"/>
      <c r="W719" s="208"/>
      <c r="X719" s="208"/>
      <c r="Y719" s="208"/>
      <c r="Z719" s="208"/>
      <c r="AA719" s="208"/>
    </row>
    <row r="720" ht="12.75" hidden="1" customHeight="1">
      <c r="A720" s="208"/>
      <c r="B720" s="208"/>
      <c r="C720" s="208"/>
      <c r="D720" s="208"/>
      <c r="E720" s="208"/>
      <c r="F720" s="208"/>
      <c r="G720" s="208"/>
      <c r="H720" s="208"/>
      <c r="I720" s="208"/>
      <c r="J720" s="208"/>
      <c r="K720" s="208"/>
      <c r="L720" s="208"/>
      <c r="M720" s="208"/>
      <c r="N720" s="208"/>
      <c r="O720" s="208"/>
      <c r="P720" s="208"/>
      <c r="Q720" s="208"/>
      <c r="R720" s="208"/>
      <c r="S720" s="208"/>
      <c r="T720" s="208"/>
      <c r="U720" s="208"/>
      <c r="V720" s="208"/>
      <c r="W720" s="208"/>
      <c r="X720" s="208"/>
      <c r="Y720" s="208"/>
      <c r="Z720" s="208"/>
      <c r="AA720" s="208"/>
    </row>
    <row r="721" ht="12.75" hidden="1" customHeight="1">
      <c r="A721" s="208"/>
      <c r="B721" s="208"/>
      <c r="C721" s="208"/>
      <c r="D721" s="208"/>
      <c r="E721" s="208"/>
      <c r="F721" s="208"/>
      <c r="G721" s="208"/>
      <c r="H721" s="208"/>
      <c r="I721" s="208"/>
      <c r="J721" s="208"/>
      <c r="K721" s="208"/>
      <c r="L721" s="208"/>
      <c r="M721" s="208"/>
      <c r="N721" s="208"/>
      <c r="O721" s="208"/>
      <c r="P721" s="208"/>
      <c r="Q721" s="208"/>
      <c r="R721" s="208"/>
      <c r="S721" s="208"/>
      <c r="T721" s="208"/>
      <c r="U721" s="208"/>
      <c r="V721" s="208"/>
      <c r="W721" s="208"/>
      <c r="X721" s="208"/>
      <c r="Y721" s="208"/>
      <c r="Z721" s="208"/>
      <c r="AA721" s="208"/>
    </row>
    <row r="722" ht="12.75" hidden="1" customHeight="1">
      <c r="A722" s="208"/>
      <c r="B722" s="208"/>
      <c r="C722" s="208"/>
      <c r="D722" s="208"/>
      <c r="E722" s="208"/>
      <c r="F722" s="208"/>
      <c r="G722" s="208"/>
      <c r="H722" s="208"/>
      <c r="I722" s="208"/>
      <c r="J722" s="208"/>
      <c r="K722" s="208"/>
      <c r="L722" s="208"/>
      <c r="M722" s="208"/>
      <c r="N722" s="208"/>
      <c r="O722" s="208"/>
      <c r="P722" s="208"/>
      <c r="Q722" s="208"/>
      <c r="R722" s="208"/>
      <c r="S722" s="208"/>
      <c r="T722" s="208"/>
      <c r="U722" s="208"/>
      <c r="V722" s="208"/>
      <c r="W722" s="208"/>
      <c r="X722" s="208"/>
      <c r="Y722" s="208"/>
      <c r="Z722" s="208"/>
      <c r="AA722" s="208"/>
    </row>
    <row r="723" ht="12.75" hidden="1" customHeight="1">
      <c r="A723" s="208"/>
      <c r="B723" s="208"/>
      <c r="C723" s="208"/>
      <c r="D723" s="208"/>
      <c r="E723" s="208"/>
      <c r="F723" s="208"/>
      <c r="G723" s="208"/>
      <c r="H723" s="208"/>
      <c r="I723" s="208"/>
      <c r="J723" s="208"/>
      <c r="K723" s="208"/>
      <c r="L723" s="208"/>
      <c r="M723" s="208"/>
      <c r="N723" s="208"/>
      <c r="O723" s="208"/>
      <c r="P723" s="208"/>
      <c r="Q723" s="208"/>
      <c r="R723" s="208"/>
      <c r="S723" s="208"/>
      <c r="T723" s="208"/>
      <c r="U723" s="208"/>
      <c r="V723" s="208"/>
      <c r="W723" s="208"/>
      <c r="X723" s="208"/>
      <c r="Y723" s="208"/>
      <c r="Z723" s="208"/>
      <c r="AA723" s="208"/>
    </row>
    <row r="724" ht="12.75" hidden="1" customHeight="1">
      <c r="A724" s="208"/>
      <c r="B724" s="208"/>
      <c r="C724" s="208"/>
      <c r="D724" s="208"/>
      <c r="E724" s="208"/>
      <c r="F724" s="208"/>
      <c r="G724" s="208"/>
      <c r="H724" s="208"/>
      <c r="I724" s="208"/>
      <c r="J724" s="208"/>
      <c r="K724" s="208"/>
      <c r="L724" s="208"/>
      <c r="M724" s="208"/>
      <c r="N724" s="208"/>
      <c r="O724" s="208"/>
      <c r="P724" s="208"/>
      <c r="Q724" s="208"/>
      <c r="R724" s="208"/>
      <c r="S724" s="208"/>
      <c r="T724" s="208"/>
      <c r="U724" s="208"/>
      <c r="V724" s="208"/>
      <c r="W724" s="208"/>
      <c r="X724" s="208"/>
      <c r="Y724" s="208"/>
      <c r="Z724" s="208"/>
      <c r="AA724" s="208"/>
    </row>
    <row r="725" ht="12.75" hidden="1" customHeight="1">
      <c r="A725" s="208"/>
      <c r="B725" s="208"/>
      <c r="C725" s="208"/>
      <c r="D725" s="208"/>
      <c r="E725" s="208"/>
      <c r="F725" s="208"/>
      <c r="G725" s="208"/>
      <c r="H725" s="208"/>
      <c r="I725" s="208"/>
      <c r="J725" s="208"/>
      <c r="K725" s="208"/>
      <c r="L725" s="208"/>
      <c r="M725" s="208"/>
      <c r="N725" s="208"/>
      <c r="O725" s="208"/>
      <c r="P725" s="208"/>
      <c r="Q725" s="208"/>
      <c r="R725" s="208"/>
      <c r="S725" s="208"/>
      <c r="T725" s="208"/>
      <c r="U725" s="208"/>
      <c r="V725" s="208"/>
      <c r="W725" s="208"/>
      <c r="X725" s="208"/>
      <c r="Y725" s="208"/>
      <c r="Z725" s="208"/>
      <c r="AA725" s="208"/>
    </row>
    <row r="726" ht="12.75" hidden="1" customHeight="1">
      <c r="A726" s="208"/>
      <c r="B726" s="208"/>
      <c r="C726" s="208"/>
      <c r="D726" s="208"/>
      <c r="E726" s="208"/>
      <c r="F726" s="208"/>
      <c r="G726" s="208"/>
      <c r="H726" s="208"/>
      <c r="I726" s="208"/>
      <c r="J726" s="208"/>
      <c r="K726" s="208"/>
      <c r="L726" s="208"/>
      <c r="M726" s="208"/>
      <c r="N726" s="208"/>
      <c r="O726" s="208"/>
      <c r="P726" s="208"/>
      <c r="Q726" s="208"/>
      <c r="R726" s="208"/>
      <c r="S726" s="208"/>
      <c r="T726" s="208"/>
      <c r="U726" s="208"/>
      <c r="V726" s="208"/>
      <c r="W726" s="208"/>
      <c r="X726" s="208"/>
      <c r="Y726" s="208"/>
      <c r="Z726" s="208"/>
      <c r="AA726" s="208"/>
    </row>
    <row r="727" ht="12.75" hidden="1" customHeight="1">
      <c r="A727" s="208"/>
      <c r="B727" s="208"/>
      <c r="C727" s="208"/>
      <c r="D727" s="208"/>
      <c r="E727" s="208"/>
      <c r="F727" s="208"/>
      <c r="G727" s="208"/>
      <c r="H727" s="208"/>
      <c r="I727" s="208"/>
      <c r="J727" s="208"/>
      <c r="K727" s="208"/>
      <c r="L727" s="208"/>
      <c r="M727" s="208"/>
      <c r="N727" s="208"/>
      <c r="O727" s="208"/>
      <c r="P727" s="208"/>
      <c r="Q727" s="208"/>
      <c r="R727" s="208"/>
      <c r="S727" s="208"/>
      <c r="T727" s="208"/>
      <c r="U727" s="208"/>
      <c r="V727" s="208"/>
      <c r="W727" s="208"/>
      <c r="X727" s="208"/>
      <c r="Y727" s="208"/>
      <c r="Z727" s="208"/>
      <c r="AA727" s="208"/>
    </row>
    <row r="728" ht="12.75" hidden="1" customHeight="1">
      <c r="A728" s="208"/>
      <c r="B728" s="208"/>
      <c r="C728" s="208"/>
      <c r="D728" s="208"/>
      <c r="E728" s="208"/>
      <c r="F728" s="208"/>
      <c r="G728" s="208"/>
      <c r="H728" s="208"/>
      <c r="I728" s="208"/>
      <c r="J728" s="208"/>
      <c r="K728" s="208"/>
      <c r="L728" s="208"/>
      <c r="M728" s="208"/>
      <c r="N728" s="208"/>
      <c r="O728" s="208"/>
      <c r="P728" s="208"/>
      <c r="Q728" s="208"/>
      <c r="R728" s="208"/>
      <c r="S728" s="208"/>
      <c r="T728" s="208"/>
      <c r="U728" s="208"/>
      <c r="V728" s="208"/>
      <c r="W728" s="208"/>
      <c r="X728" s="208"/>
      <c r="Y728" s="208"/>
      <c r="Z728" s="208"/>
      <c r="AA728" s="208"/>
    </row>
    <row r="729" ht="12.75" hidden="1" customHeight="1">
      <c r="A729" s="208"/>
      <c r="B729" s="208"/>
      <c r="C729" s="208"/>
      <c r="D729" s="208"/>
      <c r="E729" s="208"/>
      <c r="F729" s="208"/>
      <c r="G729" s="208"/>
      <c r="H729" s="208"/>
      <c r="I729" s="208"/>
      <c r="J729" s="208"/>
      <c r="K729" s="208"/>
      <c r="L729" s="208"/>
      <c r="M729" s="208"/>
      <c r="N729" s="208"/>
      <c r="O729" s="208"/>
      <c r="P729" s="208"/>
      <c r="Q729" s="208"/>
      <c r="R729" s="208"/>
      <c r="S729" s="208"/>
      <c r="T729" s="208"/>
      <c r="U729" s="208"/>
      <c r="V729" s="208"/>
      <c r="W729" s="208"/>
      <c r="X729" s="208"/>
      <c r="Y729" s="208"/>
      <c r="Z729" s="208"/>
      <c r="AA729" s="208"/>
    </row>
    <row r="730" ht="12.75" hidden="1" customHeight="1">
      <c r="A730" s="208"/>
      <c r="B730" s="208"/>
      <c r="C730" s="208"/>
      <c r="D730" s="208"/>
      <c r="E730" s="208"/>
      <c r="F730" s="208"/>
      <c r="G730" s="208"/>
      <c r="H730" s="208"/>
      <c r="I730" s="208"/>
      <c r="J730" s="208"/>
      <c r="K730" s="208"/>
      <c r="L730" s="208"/>
      <c r="M730" s="208"/>
      <c r="N730" s="208"/>
      <c r="O730" s="208"/>
      <c r="P730" s="208"/>
      <c r="Q730" s="208"/>
      <c r="R730" s="208"/>
      <c r="S730" s="208"/>
      <c r="T730" s="208"/>
      <c r="U730" s="208"/>
      <c r="V730" s="208"/>
      <c r="W730" s="208"/>
      <c r="X730" s="208"/>
      <c r="Y730" s="208"/>
      <c r="Z730" s="208"/>
      <c r="AA730" s="208"/>
    </row>
    <row r="731" ht="12.75" hidden="1" customHeight="1">
      <c r="A731" s="208"/>
      <c r="B731" s="208"/>
      <c r="C731" s="208"/>
      <c r="D731" s="208"/>
      <c r="E731" s="208"/>
      <c r="F731" s="208"/>
      <c r="G731" s="208"/>
      <c r="H731" s="208"/>
      <c r="I731" s="208"/>
      <c r="J731" s="208"/>
      <c r="K731" s="208"/>
      <c r="L731" s="208"/>
      <c r="M731" s="208"/>
      <c r="N731" s="208"/>
      <c r="O731" s="208"/>
      <c r="P731" s="208"/>
      <c r="Q731" s="208"/>
      <c r="R731" s="208"/>
      <c r="S731" s="208"/>
      <c r="T731" s="208"/>
      <c r="U731" s="208"/>
      <c r="V731" s="208"/>
      <c r="W731" s="208"/>
      <c r="X731" s="208"/>
      <c r="Y731" s="208"/>
      <c r="Z731" s="208"/>
      <c r="AA731" s="208"/>
    </row>
    <row r="732" ht="12.75" hidden="1" customHeight="1">
      <c r="A732" s="208"/>
      <c r="B732" s="208"/>
      <c r="C732" s="208"/>
      <c r="D732" s="208"/>
      <c r="E732" s="208"/>
      <c r="F732" s="208"/>
      <c r="G732" s="208"/>
      <c r="H732" s="208"/>
      <c r="I732" s="208"/>
      <c r="J732" s="208"/>
      <c r="K732" s="208"/>
      <c r="L732" s="208"/>
      <c r="M732" s="208"/>
      <c r="N732" s="208"/>
      <c r="O732" s="208"/>
      <c r="P732" s="208"/>
      <c r="Q732" s="208"/>
      <c r="R732" s="208"/>
      <c r="S732" s="208"/>
      <c r="T732" s="208"/>
      <c r="U732" s="208"/>
      <c r="V732" s="208"/>
      <c r="W732" s="208"/>
      <c r="X732" s="208"/>
      <c r="Y732" s="208"/>
      <c r="Z732" s="208"/>
      <c r="AA732" s="208"/>
    </row>
    <row r="733" ht="12.75" hidden="1" customHeight="1">
      <c r="A733" s="208"/>
      <c r="B733" s="208"/>
      <c r="C733" s="208"/>
      <c r="D733" s="208"/>
      <c r="E733" s="208"/>
      <c r="F733" s="208"/>
      <c r="G733" s="208"/>
      <c r="H733" s="208"/>
      <c r="I733" s="208"/>
      <c r="J733" s="208"/>
      <c r="K733" s="208"/>
      <c r="L733" s="208"/>
      <c r="M733" s="208"/>
      <c r="N733" s="208"/>
      <c r="O733" s="208"/>
      <c r="P733" s="208"/>
      <c r="Q733" s="208"/>
      <c r="R733" s="208"/>
      <c r="S733" s="208"/>
      <c r="T733" s="208"/>
      <c r="U733" s="208"/>
      <c r="V733" s="208"/>
      <c r="W733" s="208"/>
      <c r="X733" s="208"/>
      <c r="Y733" s="208"/>
      <c r="Z733" s="208"/>
      <c r="AA733" s="208"/>
    </row>
    <row r="734" ht="12.75" hidden="1" customHeight="1">
      <c r="A734" s="208"/>
      <c r="B734" s="208"/>
      <c r="C734" s="208"/>
      <c r="D734" s="208"/>
      <c r="E734" s="208"/>
      <c r="F734" s="208"/>
      <c r="G734" s="208"/>
      <c r="H734" s="208"/>
      <c r="I734" s="208"/>
      <c r="J734" s="208"/>
      <c r="K734" s="208"/>
      <c r="L734" s="208"/>
      <c r="M734" s="208"/>
      <c r="N734" s="208"/>
      <c r="O734" s="208"/>
      <c r="P734" s="208"/>
      <c r="Q734" s="208"/>
      <c r="R734" s="208"/>
      <c r="S734" s="208"/>
      <c r="T734" s="208"/>
      <c r="U734" s="208"/>
      <c r="V734" s="208"/>
      <c r="W734" s="208"/>
      <c r="X734" s="208"/>
      <c r="Y734" s="208"/>
      <c r="Z734" s="208"/>
      <c r="AA734" s="208"/>
    </row>
    <row r="735" ht="12.75" hidden="1" customHeight="1">
      <c r="A735" s="208"/>
      <c r="B735" s="208"/>
      <c r="C735" s="208"/>
      <c r="D735" s="208"/>
      <c r="E735" s="208"/>
      <c r="F735" s="208"/>
      <c r="G735" s="208"/>
      <c r="H735" s="208"/>
      <c r="I735" s="208"/>
      <c r="J735" s="208"/>
      <c r="K735" s="208"/>
      <c r="L735" s="208"/>
      <c r="M735" s="208"/>
      <c r="N735" s="208"/>
      <c r="O735" s="208"/>
      <c r="P735" s="208"/>
      <c r="Q735" s="208"/>
      <c r="R735" s="208"/>
      <c r="S735" s="208"/>
      <c r="T735" s="208"/>
      <c r="U735" s="208"/>
      <c r="V735" s="208"/>
      <c r="W735" s="208"/>
      <c r="X735" s="208"/>
      <c r="Y735" s="208"/>
      <c r="Z735" s="208"/>
      <c r="AA735" s="208"/>
    </row>
    <row r="736" ht="12.75" hidden="1" customHeight="1">
      <c r="A736" s="208"/>
      <c r="B736" s="208"/>
      <c r="C736" s="208"/>
      <c r="D736" s="208"/>
      <c r="E736" s="208"/>
      <c r="F736" s="208"/>
      <c r="G736" s="208"/>
      <c r="H736" s="208"/>
      <c r="I736" s="208"/>
      <c r="J736" s="208"/>
      <c r="K736" s="208"/>
      <c r="L736" s="208"/>
      <c r="M736" s="208"/>
      <c r="N736" s="208"/>
      <c r="O736" s="208"/>
      <c r="P736" s="208"/>
      <c r="Q736" s="208"/>
      <c r="R736" s="208"/>
      <c r="S736" s="208"/>
      <c r="T736" s="208"/>
      <c r="U736" s="208"/>
      <c r="V736" s="208"/>
      <c r="W736" s="208"/>
      <c r="X736" s="208"/>
      <c r="Y736" s="208"/>
      <c r="Z736" s="208"/>
      <c r="AA736" s="208"/>
    </row>
    <row r="737" ht="12.75" hidden="1" customHeight="1">
      <c r="A737" s="208"/>
      <c r="B737" s="208"/>
      <c r="C737" s="208"/>
      <c r="D737" s="208"/>
      <c r="E737" s="208"/>
      <c r="F737" s="208"/>
      <c r="G737" s="208"/>
      <c r="H737" s="208"/>
      <c r="I737" s="208"/>
      <c r="J737" s="208"/>
      <c r="K737" s="208"/>
      <c r="L737" s="208"/>
      <c r="M737" s="208"/>
      <c r="N737" s="208"/>
      <c r="O737" s="208"/>
      <c r="P737" s="208"/>
      <c r="Q737" s="208"/>
      <c r="R737" s="208"/>
      <c r="S737" s="208"/>
      <c r="T737" s="208"/>
      <c r="U737" s="208"/>
      <c r="V737" s="208"/>
      <c r="W737" s="208"/>
      <c r="X737" s="208"/>
      <c r="Y737" s="208"/>
      <c r="Z737" s="208"/>
      <c r="AA737" s="208"/>
    </row>
    <row r="738" ht="12.75" hidden="1" customHeight="1">
      <c r="A738" s="208"/>
      <c r="B738" s="208"/>
      <c r="C738" s="208"/>
      <c r="D738" s="208"/>
      <c r="E738" s="208"/>
      <c r="F738" s="208"/>
      <c r="G738" s="208"/>
      <c r="H738" s="208"/>
      <c r="I738" s="208"/>
      <c r="J738" s="208"/>
      <c r="K738" s="208"/>
      <c r="L738" s="208"/>
      <c r="M738" s="208"/>
      <c r="N738" s="208"/>
      <c r="O738" s="208"/>
      <c r="P738" s="208"/>
      <c r="Q738" s="208"/>
      <c r="R738" s="208"/>
      <c r="S738" s="208"/>
      <c r="T738" s="208"/>
      <c r="U738" s="208"/>
      <c r="V738" s="208"/>
      <c r="W738" s="208"/>
      <c r="X738" s="208"/>
      <c r="Y738" s="208"/>
      <c r="Z738" s="208"/>
      <c r="AA738" s="208"/>
    </row>
    <row r="739" ht="12.75" hidden="1" customHeight="1">
      <c r="A739" s="208"/>
      <c r="B739" s="208"/>
      <c r="C739" s="208"/>
      <c r="D739" s="208"/>
      <c r="E739" s="208"/>
      <c r="F739" s="208"/>
      <c r="G739" s="208"/>
      <c r="H739" s="208"/>
      <c r="I739" s="208"/>
      <c r="J739" s="208"/>
      <c r="K739" s="208"/>
      <c r="L739" s="208"/>
      <c r="M739" s="208"/>
      <c r="N739" s="208"/>
      <c r="O739" s="208"/>
      <c r="P739" s="208"/>
      <c r="Q739" s="208"/>
      <c r="R739" s="208"/>
      <c r="S739" s="208"/>
      <c r="T739" s="208"/>
      <c r="U739" s="208"/>
      <c r="V739" s="208"/>
      <c r="W739" s="208"/>
      <c r="X739" s="208"/>
      <c r="Y739" s="208"/>
      <c r="Z739" s="208"/>
      <c r="AA739" s="208"/>
    </row>
    <row r="740" ht="12.75" hidden="1" customHeight="1">
      <c r="A740" s="208"/>
      <c r="B740" s="208"/>
      <c r="C740" s="208"/>
      <c r="D740" s="208"/>
      <c r="E740" s="208"/>
      <c r="F740" s="208"/>
      <c r="G740" s="208"/>
      <c r="H740" s="208"/>
      <c r="I740" s="208"/>
      <c r="J740" s="208"/>
      <c r="K740" s="208"/>
      <c r="L740" s="208"/>
      <c r="M740" s="208"/>
      <c r="N740" s="208"/>
      <c r="O740" s="208"/>
      <c r="P740" s="208"/>
      <c r="Q740" s="208"/>
      <c r="R740" s="208"/>
      <c r="S740" s="208"/>
      <c r="T740" s="208"/>
      <c r="U740" s="208"/>
      <c r="V740" s="208"/>
      <c r="W740" s="208"/>
      <c r="X740" s="208"/>
      <c r="Y740" s="208"/>
      <c r="Z740" s="208"/>
      <c r="AA740" s="208"/>
    </row>
    <row r="741" ht="12.75" hidden="1" customHeight="1">
      <c r="A741" s="208"/>
      <c r="B741" s="208"/>
      <c r="C741" s="208"/>
      <c r="D741" s="208"/>
      <c r="E741" s="208"/>
      <c r="F741" s="208"/>
      <c r="G741" s="208"/>
      <c r="H741" s="208"/>
      <c r="I741" s="208"/>
      <c r="J741" s="208"/>
      <c r="K741" s="208"/>
      <c r="L741" s="208"/>
      <c r="M741" s="208"/>
      <c r="N741" s="208"/>
      <c r="O741" s="208"/>
      <c r="P741" s="208"/>
      <c r="Q741" s="208"/>
      <c r="R741" s="208"/>
      <c r="S741" s="208"/>
      <c r="T741" s="208"/>
      <c r="U741" s="208"/>
      <c r="V741" s="208"/>
      <c r="W741" s="208"/>
      <c r="X741" s="208"/>
      <c r="Y741" s="208"/>
      <c r="Z741" s="208"/>
      <c r="AA741" s="208"/>
    </row>
    <row r="742" ht="12.75" hidden="1" customHeight="1">
      <c r="A742" s="208"/>
      <c r="B742" s="208"/>
      <c r="C742" s="208"/>
      <c r="D742" s="208"/>
      <c r="E742" s="208"/>
      <c r="F742" s="208"/>
      <c r="G742" s="208"/>
      <c r="H742" s="208"/>
      <c r="I742" s="208"/>
      <c r="J742" s="208"/>
      <c r="K742" s="208"/>
      <c r="L742" s="208"/>
      <c r="M742" s="208"/>
      <c r="N742" s="208"/>
      <c r="O742" s="208"/>
      <c r="P742" s="208"/>
      <c r="Q742" s="208"/>
      <c r="R742" s="208"/>
      <c r="S742" s="208"/>
      <c r="T742" s="208"/>
      <c r="U742" s="208"/>
      <c r="V742" s="208"/>
      <c r="W742" s="208"/>
      <c r="X742" s="208"/>
      <c r="Y742" s="208"/>
      <c r="Z742" s="208"/>
      <c r="AA742" s="208"/>
    </row>
    <row r="743" ht="12.75" hidden="1" customHeight="1">
      <c r="A743" s="208"/>
      <c r="B743" s="208"/>
      <c r="C743" s="208"/>
      <c r="D743" s="208"/>
      <c r="E743" s="208"/>
      <c r="F743" s="208"/>
      <c r="G743" s="208"/>
      <c r="H743" s="208"/>
      <c r="I743" s="208"/>
      <c r="J743" s="208"/>
      <c r="K743" s="208"/>
      <c r="L743" s="208"/>
      <c r="M743" s="208"/>
      <c r="N743" s="208"/>
      <c r="O743" s="208"/>
      <c r="P743" s="208"/>
      <c r="Q743" s="208"/>
      <c r="R743" s="208"/>
      <c r="S743" s="208"/>
      <c r="T743" s="208"/>
      <c r="U743" s="208"/>
      <c r="V743" s="208"/>
      <c r="W743" s="208"/>
      <c r="X743" s="208"/>
      <c r="Y743" s="208"/>
      <c r="Z743" s="208"/>
      <c r="AA743" s="208"/>
    </row>
    <row r="744" ht="12.75" hidden="1" customHeight="1">
      <c r="A744" s="208"/>
      <c r="B744" s="208"/>
      <c r="C744" s="208"/>
      <c r="D744" s="208"/>
      <c r="E744" s="208"/>
      <c r="F744" s="208"/>
      <c r="G744" s="208"/>
      <c r="H744" s="208"/>
      <c r="I744" s="208"/>
      <c r="J744" s="208"/>
      <c r="K744" s="208"/>
      <c r="L744" s="208"/>
      <c r="M744" s="208"/>
      <c r="N744" s="208"/>
      <c r="O744" s="208"/>
      <c r="P744" s="208"/>
      <c r="Q744" s="208"/>
      <c r="R744" s="208"/>
      <c r="S744" s="208"/>
      <c r="T744" s="208"/>
      <c r="U744" s="208"/>
      <c r="V744" s="208"/>
      <c r="W744" s="208"/>
      <c r="X744" s="208"/>
      <c r="Y744" s="208"/>
      <c r="Z744" s="208"/>
      <c r="AA744" s="208"/>
    </row>
    <row r="745" ht="12.75" hidden="1" customHeight="1">
      <c r="A745" s="208"/>
      <c r="B745" s="208"/>
      <c r="C745" s="208"/>
      <c r="D745" s="208"/>
      <c r="E745" s="208"/>
      <c r="F745" s="208"/>
      <c r="G745" s="208"/>
      <c r="H745" s="208"/>
      <c r="I745" s="208"/>
      <c r="J745" s="208"/>
      <c r="K745" s="208"/>
      <c r="L745" s="208"/>
      <c r="M745" s="208"/>
      <c r="N745" s="208"/>
      <c r="O745" s="208"/>
      <c r="P745" s="208"/>
      <c r="Q745" s="208"/>
      <c r="R745" s="208"/>
      <c r="S745" s="208"/>
      <c r="T745" s="208"/>
      <c r="U745" s="208"/>
      <c r="V745" s="208"/>
      <c r="W745" s="208"/>
      <c r="X745" s="208"/>
      <c r="Y745" s="208"/>
      <c r="Z745" s="208"/>
      <c r="AA745" s="208"/>
    </row>
    <row r="746" ht="12.75" hidden="1" customHeight="1">
      <c r="A746" s="208"/>
      <c r="B746" s="208"/>
      <c r="C746" s="208"/>
      <c r="D746" s="208"/>
      <c r="E746" s="208"/>
      <c r="F746" s="208"/>
      <c r="G746" s="208"/>
      <c r="H746" s="208"/>
      <c r="I746" s="208"/>
      <c r="J746" s="208"/>
      <c r="K746" s="208"/>
      <c r="L746" s="208"/>
      <c r="M746" s="208"/>
      <c r="N746" s="208"/>
      <c r="O746" s="208"/>
      <c r="P746" s="208"/>
      <c r="Q746" s="208"/>
      <c r="R746" s="208"/>
      <c r="S746" s="208"/>
      <c r="T746" s="208"/>
      <c r="U746" s="208"/>
      <c r="V746" s="208"/>
      <c r="W746" s="208"/>
      <c r="X746" s="208"/>
      <c r="Y746" s="208"/>
      <c r="Z746" s="208"/>
      <c r="AA746" s="208"/>
    </row>
    <row r="747" ht="12.75" hidden="1" customHeight="1">
      <c r="A747" s="208"/>
      <c r="B747" s="208"/>
      <c r="C747" s="208"/>
      <c r="D747" s="208"/>
      <c r="E747" s="208"/>
      <c r="F747" s="208"/>
      <c r="G747" s="208"/>
      <c r="H747" s="208"/>
      <c r="I747" s="208"/>
      <c r="J747" s="208"/>
      <c r="K747" s="208"/>
      <c r="L747" s="208"/>
      <c r="M747" s="208"/>
      <c r="N747" s="208"/>
      <c r="O747" s="208"/>
      <c r="P747" s="208"/>
      <c r="Q747" s="208"/>
      <c r="R747" s="208"/>
      <c r="S747" s="208"/>
      <c r="T747" s="208"/>
      <c r="U747" s="208"/>
      <c r="V747" s="208"/>
      <c r="W747" s="208"/>
      <c r="X747" s="208"/>
      <c r="Y747" s="208"/>
      <c r="Z747" s="208"/>
      <c r="AA747" s="208"/>
    </row>
    <row r="748" ht="12.75" hidden="1" customHeight="1">
      <c r="A748" s="208"/>
      <c r="B748" s="208"/>
      <c r="C748" s="208"/>
      <c r="D748" s="208"/>
      <c r="E748" s="208"/>
      <c r="F748" s="208"/>
      <c r="G748" s="208"/>
      <c r="H748" s="208"/>
      <c r="I748" s="208"/>
      <c r="J748" s="208"/>
      <c r="K748" s="208"/>
      <c r="L748" s="208"/>
      <c r="M748" s="208"/>
      <c r="N748" s="208"/>
      <c r="O748" s="208"/>
      <c r="P748" s="208"/>
      <c r="Q748" s="208"/>
      <c r="R748" s="208"/>
      <c r="S748" s="208"/>
      <c r="T748" s="208"/>
      <c r="U748" s="208"/>
      <c r="V748" s="208"/>
      <c r="W748" s="208"/>
      <c r="X748" s="208"/>
      <c r="Y748" s="208"/>
      <c r="Z748" s="208"/>
      <c r="AA748" s="208"/>
    </row>
    <row r="749" ht="12.75" hidden="1" customHeight="1">
      <c r="A749" s="208"/>
      <c r="B749" s="208"/>
      <c r="C749" s="208"/>
      <c r="D749" s="208"/>
      <c r="E749" s="208"/>
      <c r="F749" s="208"/>
      <c r="G749" s="208"/>
      <c r="H749" s="208"/>
      <c r="I749" s="208"/>
      <c r="J749" s="208"/>
      <c r="K749" s="208"/>
      <c r="L749" s="208"/>
      <c r="M749" s="208"/>
      <c r="N749" s="208"/>
      <c r="O749" s="208"/>
      <c r="P749" s="208"/>
      <c r="Q749" s="208"/>
      <c r="R749" s="208"/>
      <c r="S749" s="208"/>
      <c r="T749" s="208"/>
      <c r="U749" s="208"/>
      <c r="V749" s="208"/>
      <c r="W749" s="208"/>
      <c r="X749" s="208"/>
      <c r="Y749" s="208"/>
      <c r="Z749" s="208"/>
      <c r="AA749" s="208"/>
    </row>
    <row r="750" ht="12.75" hidden="1" customHeight="1">
      <c r="A750" s="208"/>
      <c r="B750" s="208"/>
      <c r="C750" s="208"/>
      <c r="D750" s="208"/>
      <c r="E750" s="208"/>
      <c r="F750" s="208"/>
      <c r="G750" s="208"/>
      <c r="H750" s="208"/>
      <c r="I750" s="208"/>
      <c r="J750" s="208"/>
      <c r="K750" s="208"/>
      <c r="L750" s="208"/>
      <c r="M750" s="208"/>
      <c r="N750" s="208"/>
      <c r="O750" s="208"/>
      <c r="P750" s="208"/>
      <c r="Q750" s="208"/>
      <c r="R750" s="208"/>
      <c r="S750" s="208"/>
      <c r="T750" s="208"/>
      <c r="U750" s="208"/>
      <c r="V750" s="208"/>
      <c r="W750" s="208"/>
      <c r="X750" s="208"/>
      <c r="Y750" s="208"/>
      <c r="Z750" s="208"/>
      <c r="AA750" s="208"/>
    </row>
    <row r="751" ht="12.75" hidden="1" customHeight="1">
      <c r="A751" s="208"/>
      <c r="B751" s="208"/>
      <c r="C751" s="208"/>
      <c r="D751" s="208"/>
      <c r="E751" s="208"/>
      <c r="F751" s="208"/>
      <c r="G751" s="208"/>
      <c r="H751" s="208"/>
      <c r="I751" s="208"/>
      <c r="J751" s="208"/>
      <c r="K751" s="208"/>
      <c r="L751" s="208"/>
      <c r="M751" s="208"/>
      <c r="N751" s="208"/>
      <c r="O751" s="208"/>
      <c r="P751" s="208"/>
      <c r="Q751" s="208"/>
      <c r="R751" s="208"/>
      <c r="S751" s="208"/>
      <c r="T751" s="208"/>
      <c r="U751" s="208"/>
      <c r="V751" s="208"/>
      <c r="W751" s="208"/>
      <c r="X751" s="208"/>
      <c r="Y751" s="208"/>
      <c r="Z751" s="208"/>
      <c r="AA751" s="208"/>
    </row>
    <row r="752" ht="12.75" hidden="1" customHeight="1">
      <c r="A752" s="208"/>
      <c r="B752" s="208"/>
      <c r="C752" s="208"/>
      <c r="D752" s="208"/>
      <c r="E752" s="208"/>
      <c r="F752" s="208"/>
      <c r="G752" s="208"/>
      <c r="H752" s="208"/>
      <c r="I752" s="208"/>
      <c r="J752" s="208"/>
      <c r="K752" s="208"/>
      <c r="L752" s="208"/>
      <c r="M752" s="208"/>
      <c r="N752" s="208"/>
      <c r="O752" s="208"/>
      <c r="P752" s="208"/>
      <c r="Q752" s="208"/>
      <c r="R752" s="208"/>
      <c r="S752" s="208"/>
      <c r="T752" s="208"/>
      <c r="U752" s="208"/>
      <c r="V752" s="208"/>
      <c r="W752" s="208"/>
      <c r="X752" s="208"/>
      <c r="Y752" s="208"/>
      <c r="Z752" s="208"/>
      <c r="AA752" s="208"/>
    </row>
    <row r="753" ht="12.75" hidden="1" customHeight="1">
      <c r="A753" s="208"/>
      <c r="B753" s="208"/>
      <c r="C753" s="208"/>
      <c r="D753" s="208"/>
      <c r="E753" s="208"/>
      <c r="F753" s="208"/>
      <c r="G753" s="208"/>
      <c r="H753" s="208"/>
      <c r="I753" s="208"/>
      <c r="J753" s="208"/>
      <c r="K753" s="208"/>
      <c r="L753" s="208"/>
      <c r="M753" s="208"/>
      <c r="N753" s="208"/>
      <c r="O753" s="208"/>
      <c r="P753" s="208"/>
      <c r="Q753" s="208"/>
      <c r="R753" s="208"/>
      <c r="S753" s="208"/>
      <c r="T753" s="208"/>
      <c r="U753" s="208"/>
      <c r="V753" s="208"/>
      <c r="W753" s="208"/>
      <c r="X753" s="208"/>
      <c r="Y753" s="208"/>
      <c r="Z753" s="208"/>
      <c r="AA753" s="208"/>
    </row>
    <row r="754" ht="12.75" hidden="1" customHeight="1">
      <c r="A754" s="208"/>
      <c r="B754" s="208"/>
      <c r="C754" s="208"/>
      <c r="D754" s="208"/>
      <c r="E754" s="208"/>
      <c r="F754" s="208"/>
      <c r="G754" s="208"/>
      <c r="H754" s="208"/>
      <c r="I754" s="208"/>
      <c r="J754" s="208"/>
      <c r="K754" s="208"/>
      <c r="L754" s="208"/>
      <c r="M754" s="208"/>
      <c r="N754" s="208"/>
      <c r="O754" s="208"/>
      <c r="P754" s="208"/>
      <c r="Q754" s="208"/>
      <c r="R754" s="208"/>
      <c r="S754" s="208"/>
      <c r="T754" s="208"/>
      <c r="U754" s="208"/>
      <c r="V754" s="208"/>
      <c r="W754" s="208"/>
      <c r="X754" s="208"/>
      <c r="Y754" s="208"/>
      <c r="Z754" s="208"/>
      <c r="AA754" s="208"/>
    </row>
    <row r="755" ht="12.75" hidden="1" customHeight="1">
      <c r="A755" s="208"/>
      <c r="B755" s="208"/>
      <c r="C755" s="208"/>
      <c r="D755" s="208"/>
      <c r="E755" s="208"/>
      <c r="F755" s="208"/>
      <c r="G755" s="208"/>
      <c r="H755" s="208"/>
      <c r="I755" s="208"/>
      <c r="J755" s="208"/>
      <c r="K755" s="208"/>
      <c r="L755" s="208"/>
      <c r="M755" s="208"/>
      <c r="N755" s="208"/>
      <c r="O755" s="208"/>
      <c r="P755" s="208"/>
      <c r="Q755" s="208"/>
      <c r="R755" s="208"/>
      <c r="S755" s="208"/>
      <c r="T755" s="208"/>
      <c r="U755" s="208"/>
      <c r="V755" s="208"/>
      <c r="W755" s="208"/>
      <c r="X755" s="208"/>
      <c r="Y755" s="208"/>
      <c r="Z755" s="208"/>
      <c r="AA755" s="208"/>
    </row>
    <row r="756" ht="12.75" hidden="1" customHeight="1">
      <c r="A756" s="208"/>
      <c r="B756" s="208"/>
      <c r="C756" s="208"/>
      <c r="D756" s="208"/>
      <c r="E756" s="208"/>
      <c r="F756" s="208"/>
      <c r="G756" s="208"/>
      <c r="H756" s="208"/>
      <c r="I756" s="208"/>
      <c r="J756" s="208"/>
      <c r="K756" s="208"/>
      <c r="L756" s="208"/>
      <c r="M756" s="208"/>
      <c r="N756" s="208"/>
      <c r="O756" s="208"/>
      <c r="P756" s="208"/>
      <c r="Q756" s="208"/>
      <c r="R756" s="208"/>
      <c r="S756" s="208"/>
      <c r="T756" s="208"/>
      <c r="U756" s="208"/>
      <c r="V756" s="208"/>
      <c r="W756" s="208"/>
      <c r="X756" s="208"/>
      <c r="Y756" s="208"/>
      <c r="Z756" s="208"/>
      <c r="AA756" s="208"/>
    </row>
    <row r="757" ht="12.75" hidden="1" customHeight="1">
      <c r="A757" s="208"/>
      <c r="B757" s="208"/>
      <c r="C757" s="208"/>
      <c r="D757" s="208"/>
      <c r="E757" s="208"/>
      <c r="F757" s="208"/>
      <c r="G757" s="208"/>
      <c r="H757" s="208"/>
      <c r="I757" s="208"/>
      <c r="J757" s="208"/>
      <c r="K757" s="208"/>
      <c r="L757" s="208"/>
      <c r="M757" s="208"/>
      <c r="N757" s="208"/>
      <c r="O757" s="208"/>
      <c r="P757" s="208"/>
      <c r="Q757" s="208"/>
      <c r="R757" s="208"/>
      <c r="S757" s="208"/>
      <c r="T757" s="208"/>
      <c r="U757" s="208"/>
      <c r="V757" s="208"/>
      <c r="W757" s="208"/>
      <c r="X757" s="208"/>
      <c r="Y757" s="208"/>
      <c r="Z757" s="208"/>
      <c r="AA757" s="208"/>
    </row>
    <row r="758" ht="12.75" hidden="1" customHeight="1">
      <c r="A758" s="208"/>
      <c r="B758" s="208"/>
      <c r="C758" s="208"/>
      <c r="D758" s="208"/>
      <c r="E758" s="208"/>
      <c r="F758" s="208"/>
      <c r="G758" s="208"/>
      <c r="H758" s="208"/>
      <c r="I758" s="208"/>
      <c r="J758" s="208"/>
      <c r="K758" s="208"/>
      <c r="L758" s="208"/>
      <c r="M758" s="208"/>
      <c r="N758" s="208"/>
      <c r="O758" s="208"/>
      <c r="P758" s="208"/>
      <c r="Q758" s="208"/>
      <c r="R758" s="208"/>
      <c r="S758" s="208"/>
      <c r="T758" s="208"/>
      <c r="U758" s="208"/>
      <c r="V758" s="208"/>
      <c r="W758" s="208"/>
      <c r="X758" s="208"/>
      <c r="Y758" s="208"/>
      <c r="Z758" s="208"/>
      <c r="AA758" s="208"/>
    </row>
    <row r="759" ht="12.75" hidden="1" customHeight="1">
      <c r="A759" s="208"/>
      <c r="B759" s="208"/>
      <c r="C759" s="208"/>
      <c r="D759" s="208"/>
      <c r="E759" s="208"/>
      <c r="F759" s="208"/>
      <c r="G759" s="208"/>
      <c r="H759" s="208"/>
      <c r="I759" s="208"/>
      <c r="J759" s="208"/>
      <c r="K759" s="208"/>
      <c r="L759" s="208"/>
      <c r="M759" s="208"/>
      <c r="N759" s="208"/>
      <c r="O759" s="208"/>
      <c r="P759" s="208"/>
      <c r="Q759" s="208"/>
      <c r="R759" s="208"/>
      <c r="S759" s="208"/>
      <c r="T759" s="208"/>
      <c r="U759" s="208"/>
      <c r="V759" s="208"/>
      <c r="W759" s="208"/>
      <c r="X759" s="208"/>
      <c r="Y759" s="208"/>
      <c r="Z759" s="208"/>
      <c r="AA759" s="208"/>
    </row>
    <row r="760" ht="12.75" hidden="1" customHeight="1">
      <c r="A760" s="208"/>
      <c r="B760" s="208"/>
      <c r="C760" s="208"/>
      <c r="D760" s="208"/>
      <c r="E760" s="208"/>
      <c r="F760" s="208"/>
      <c r="G760" s="208"/>
      <c r="H760" s="208"/>
      <c r="I760" s="208"/>
      <c r="J760" s="208"/>
      <c r="K760" s="208"/>
      <c r="L760" s="208"/>
      <c r="M760" s="208"/>
      <c r="N760" s="208"/>
      <c r="O760" s="208"/>
      <c r="P760" s="208"/>
      <c r="Q760" s="208"/>
      <c r="R760" s="208"/>
      <c r="S760" s="208"/>
      <c r="T760" s="208"/>
      <c r="U760" s="208"/>
      <c r="V760" s="208"/>
      <c r="W760" s="208"/>
      <c r="X760" s="208"/>
      <c r="Y760" s="208"/>
      <c r="Z760" s="208"/>
      <c r="AA760" s="208"/>
    </row>
    <row r="761" ht="12.75" hidden="1" customHeight="1">
      <c r="A761" s="208"/>
      <c r="B761" s="208"/>
      <c r="C761" s="208"/>
      <c r="D761" s="208"/>
      <c r="E761" s="208"/>
      <c r="F761" s="208"/>
      <c r="G761" s="208"/>
      <c r="H761" s="208"/>
      <c r="I761" s="208"/>
      <c r="J761" s="208"/>
      <c r="K761" s="208"/>
      <c r="L761" s="208"/>
      <c r="M761" s="208"/>
      <c r="N761" s="208"/>
      <c r="O761" s="208"/>
      <c r="P761" s="208"/>
      <c r="Q761" s="208"/>
      <c r="R761" s="208"/>
      <c r="S761" s="208"/>
      <c r="T761" s="208"/>
      <c r="U761" s="208"/>
      <c r="V761" s="208"/>
      <c r="W761" s="208"/>
      <c r="X761" s="208"/>
      <c r="Y761" s="208"/>
      <c r="Z761" s="208"/>
      <c r="AA761" s="208"/>
    </row>
    <row r="762" ht="12.75" hidden="1" customHeight="1">
      <c r="A762" s="208"/>
      <c r="B762" s="208"/>
      <c r="C762" s="208"/>
      <c r="D762" s="208"/>
      <c r="E762" s="208"/>
      <c r="F762" s="208"/>
      <c r="G762" s="208"/>
      <c r="H762" s="208"/>
      <c r="I762" s="208"/>
      <c r="J762" s="208"/>
      <c r="K762" s="208"/>
      <c r="L762" s="208"/>
      <c r="M762" s="208"/>
      <c r="N762" s="208"/>
      <c r="O762" s="208"/>
      <c r="P762" s="208"/>
      <c r="Q762" s="208"/>
      <c r="R762" s="208"/>
      <c r="S762" s="208"/>
      <c r="T762" s="208"/>
      <c r="U762" s="208"/>
      <c r="V762" s="208"/>
      <c r="W762" s="208"/>
      <c r="X762" s="208"/>
      <c r="Y762" s="208"/>
      <c r="Z762" s="208"/>
      <c r="AA762" s="208"/>
    </row>
    <row r="763" ht="12.75" hidden="1" customHeight="1">
      <c r="A763" s="208"/>
      <c r="B763" s="208"/>
      <c r="C763" s="208"/>
      <c r="D763" s="208"/>
      <c r="E763" s="208"/>
      <c r="F763" s="208"/>
      <c r="G763" s="208"/>
      <c r="H763" s="208"/>
      <c r="I763" s="208"/>
      <c r="J763" s="208"/>
      <c r="K763" s="208"/>
      <c r="L763" s="208"/>
      <c r="M763" s="208"/>
      <c r="N763" s="208"/>
      <c r="O763" s="208"/>
      <c r="P763" s="208"/>
      <c r="Q763" s="208"/>
      <c r="R763" s="208"/>
      <c r="S763" s="208"/>
      <c r="T763" s="208"/>
      <c r="U763" s="208"/>
      <c r="V763" s="208"/>
      <c r="W763" s="208"/>
      <c r="X763" s="208"/>
      <c r="Y763" s="208"/>
      <c r="Z763" s="208"/>
      <c r="AA763" s="208"/>
    </row>
    <row r="764" ht="12.75" hidden="1" customHeight="1">
      <c r="A764" s="208"/>
      <c r="B764" s="208"/>
      <c r="C764" s="208"/>
      <c r="D764" s="208"/>
      <c r="E764" s="208"/>
      <c r="F764" s="208"/>
      <c r="G764" s="208"/>
      <c r="H764" s="208"/>
      <c r="I764" s="208"/>
      <c r="J764" s="208"/>
      <c r="K764" s="208"/>
      <c r="L764" s="208"/>
      <c r="M764" s="208"/>
      <c r="N764" s="208"/>
      <c r="O764" s="208"/>
      <c r="P764" s="208"/>
      <c r="Q764" s="208"/>
      <c r="R764" s="208"/>
      <c r="S764" s="208"/>
      <c r="T764" s="208"/>
      <c r="U764" s="208"/>
      <c r="V764" s="208"/>
      <c r="W764" s="208"/>
      <c r="X764" s="208"/>
      <c r="Y764" s="208"/>
      <c r="Z764" s="208"/>
      <c r="AA764" s="208"/>
    </row>
    <row r="765" ht="12.75" hidden="1" customHeight="1">
      <c r="A765" s="208"/>
      <c r="B765" s="208"/>
      <c r="C765" s="208"/>
      <c r="D765" s="208"/>
      <c r="E765" s="208"/>
      <c r="F765" s="208"/>
      <c r="G765" s="208"/>
      <c r="H765" s="208"/>
      <c r="I765" s="208"/>
      <c r="J765" s="208"/>
      <c r="K765" s="208"/>
      <c r="L765" s="208"/>
      <c r="M765" s="208"/>
      <c r="N765" s="208"/>
      <c r="O765" s="208"/>
      <c r="P765" s="208"/>
      <c r="Q765" s="208"/>
      <c r="R765" s="208"/>
      <c r="S765" s="208"/>
      <c r="T765" s="208"/>
      <c r="U765" s="208"/>
      <c r="V765" s="208"/>
      <c r="W765" s="208"/>
      <c r="X765" s="208"/>
      <c r="Y765" s="208"/>
      <c r="Z765" s="208"/>
      <c r="AA765" s="208"/>
    </row>
    <row r="766" ht="12.75" hidden="1" customHeight="1">
      <c r="A766" s="208"/>
      <c r="B766" s="208"/>
      <c r="C766" s="208"/>
      <c r="D766" s="208"/>
      <c r="E766" s="208"/>
      <c r="F766" s="208"/>
      <c r="G766" s="208"/>
      <c r="H766" s="208"/>
      <c r="I766" s="208"/>
      <c r="J766" s="208"/>
      <c r="K766" s="208"/>
      <c r="L766" s="208"/>
      <c r="M766" s="208"/>
      <c r="N766" s="208"/>
      <c r="O766" s="208"/>
      <c r="P766" s="208"/>
      <c r="Q766" s="208"/>
      <c r="R766" s="208"/>
      <c r="S766" s="208"/>
      <c r="T766" s="208"/>
      <c r="U766" s="208"/>
      <c r="V766" s="208"/>
      <c r="W766" s="208"/>
      <c r="X766" s="208"/>
      <c r="Y766" s="208"/>
      <c r="Z766" s="208"/>
      <c r="AA766" s="208"/>
    </row>
    <row r="767" ht="12.75" hidden="1" customHeight="1">
      <c r="A767" s="208"/>
      <c r="B767" s="208"/>
      <c r="C767" s="208"/>
      <c r="D767" s="208"/>
      <c r="E767" s="208"/>
      <c r="F767" s="208"/>
      <c r="G767" s="208"/>
      <c r="H767" s="208"/>
      <c r="I767" s="208"/>
      <c r="J767" s="208"/>
      <c r="K767" s="208"/>
      <c r="L767" s="208"/>
      <c r="M767" s="208"/>
      <c r="N767" s="208"/>
      <c r="O767" s="208"/>
      <c r="P767" s="208"/>
      <c r="Q767" s="208"/>
      <c r="R767" s="208"/>
      <c r="S767" s="208"/>
      <c r="T767" s="208"/>
      <c r="U767" s="208"/>
      <c r="V767" s="208"/>
      <c r="W767" s="208"/>
      <c r="X767" s="208"/>
      <c r="Y767" s="208"/>
      <c r="Z767" s="208"/>
      <c r="AA767" s="208"/>
    </row>
    <row r="768" ht="12.75" hidden="1" customHeight="1">
      <c r="A768" s="208"/>
      <c r="B768" s="208"/>
      <c r="C768" s="208"/>
      <c r="D768" s="208"/>
      <c r="E768" s="208"/>
      <c r="F768" s="208"/>
      <c r="G768" s="208"/>
      <c r="H768" s="208"/>
      <c r="I768" s="208"/>
      <c r="J768" s="208"/>
      <c r="K768" s="208"/>
      <c r="L768" s="208"/>
      <c r="M768" s="208"/>
      <c r="N768" s="208"/>
      <c r="O768" s="208"/>
      <c r="P768" s="208"/>
      <c r="Q768" s="208"/>
      <c r="R768" s="208"/>
      <c r="S768" s="208"/>
      <c r="T768" s="208"/>
      <c r="U768" s="208"/>
      <c r="V768" s="208"/>
      <c r="W768" s="208"/>
      <c r="X768" s="208"/>
      <c r="Y768" s="208"/>
      <c r="Z768" s="208"/>
      <c r="AA768" s="208"/>
    </row>
    <row r="769" ht="12.75" hidden="1" customHeight="1">
      <c r="A769" s="208"/>
      <c r="B769" s="208"/>
      <c r="C769" s="208"/>
      <c r="D769" s="208"/>
      <c r="E769" s="208"/>
      <c r="F769" s="208"/>
      <c r="G769" s="208"/>
      <c r="H769" s="208"/>
      <c r="I769" s="208"/>
      <c r="J769" s="208"/>
      <c r="K769" s="208"/>
      <c r="L769" s="208"/>
      <c r="M769" s="208"/>
      <c r="N769" s="208"/>
      <c r="O769" s="208"/>
      <c r="P769" s="208"/>
      <c r="Q769" s="208"/>
      <c r="R769" s="208"/>
      <c r="S769" s="208"/>
      <c r="T769" s="208"/>
      <c r="U769" s="208"/>
      <c r="V769" s="208"/>
      <c r="W769" s="208"/>
      <c r="X769" s="208"/>
      <c r="Y769" s="208"/>
      <c r="Z769" s="208"/>
      <c r="AA769" s="208"/>
    </row>
    <row r="770" ht="12.75" hidden="1" customHeight="1">
      <c r="A770" s="208"/>
      <c r="B770" s="208"/>
      <c r="C770" s="208"/>
      <c r="D770" s="208"/>
      <c r="E770" s="208"/>
      <c r="F770" s="208"/>
      <c r="G770" s="208"/>
      <c r="H770" s="208"/>
      <c r="I770" s="208"/>
      <c r="J770" s="208"/>
      <c r="K770" s="208"/>
      <c r="L770" s="208"/>
      <c r="M770" s="208"/>
      <c r="N770" s="208"/>
      <c r="O770" s="208"/>
      <c r="P770" s="208"/>
      <c r="Q770" s="208"/>
      <c r="R770" s="208"/>
      <c r="S770" s="208"/>
      <c r="T770" s="208"/>
      <c r="U770" s="208"/>
      <c r="V770" s="208"/>
      <c r="W770" s="208"/>
      <c r="X770" s="208"/>
      <c r="Y770" s="208"/>
      <c r="Z770" s="208"/>
      <c r="AA770" s="208"/>
    </row>
    <row r="771" ht="12.75" hidden="1" customHeight="1">
      <c r="A771" s="208"/>
      <c r="B771" s="208"/>
      <c r="C771" s="208"/>
      <c r="D771" s="208"/>
      <c r="E771" s="208"/>
      <c r="F771" s="208"/>
      <c r="G771" s="208"/>
      <c r="H771" s="208"/>
      <c r="I771" s="208"/>
      <c r="J771" s="208"/>
      <c r="K771" s="208"/>
      <c r="L771" s="208"/>
      <c r="M771" s="208"/>
      <c r="N771" s="208"/>
      <c r="O771" s="208"/>
      <c r="P771" s="208"/>
      <c r="Q771" s="208"/>
      <c r="R771" s="208"/>
      <c r="S771" s="208"/>
      <c r="T771" s="208"/>
      <c r="U771" s="208"/>
      <c r="V771" s="208"/>
      <c r="W771" s="208"/>
      <c r="X771" s="208"/>
      <c r="Y771" s="208"/>
      <c r="Z771" s="208"/>
      <c r="AA771" s="208"/>
    </row>
    <row r="772" ht="12.75" hidden="1" customHeight="1">
      <c r="A772" s="208"/>
      <c r="B772" s="208"/>
      <c r="C772" s="208"/>
      <c r="D772" s="208"/>
      <c r="E772" s="208"/>
      <c r="F772" s="208"/>
      <c r="G772" s="208"/>
      <c r="H772" s="208"/>
      <c r="I772" s="208"/>
      <c r="J772" s="208"/>
      <c r="K772" s="208"/>
      <c r="L772" s="208"/>
      <c r="M772" s="208"/>
      <c r="N772" s="208"/>
      <c r="O772" s="208"/>
      <c r="P772" s="208"/>
      <c r="Q772" s="208"/>
      <c r="R772" s="208"/>
      <c r="S772" s="208"/>
      <c r="T772" s="208"/>
      <c r="U772" s="208"/>
      <c r="V772" s="208"/>
      <c r="W772" s="208"/>
      <c r="X772" s="208"/>
      <c r="Y772" s="208"/>
      <c r="Z772" s="208"/>
      <c r="AA772" s="208"/>
    </row>
    <row r="773" ht="12.75" hidden="1" customHeight="1">
      <c r="A773" s="208"/>
      <c r="B773" s="208"/>
      <c r="C773" s="208"/>
      <c r="D773" s="208"/>
      <c r="E773" s="208"/>
      <c r="F773" s="208"/>
      <c r="G773" s="208"/>
      <c r="H773" s="208"/>
      <c r="I773" s="208"/>
      <c r="J773" s="208"/>
      <c r="K773" s="208"/>
      <c r="L773" s="208"/>
      <c r="M773" s="208"/>
      <c r="N773" s="208"/>
      <c r="O773" s="208"/>
      <c r="P773" s="208"/>
      <c r="Q773" s="208"/>
      <c r="R773" s="208"/>
      <c r="S773" s="208"/>
      <c r="T773" s="208"/>
      <c r="U773" s="208"/>
      <c r="V773" s="208"/>
      <c r="W773" s="208"/>
      <c r="X773" s="208"/>
      <c r="Y773" s="208"/>
      <c r="Z773" s="208"/>
      <c r="AA773" s="208"/>
    </row>
    <row r="774" ht="12.75" hidden="1" customHeight="1">
      <c r="A774" s="208"/>
      <c r="B774" s="208"/>
      <c r="C774" s="208"/>
      <c r="D774" s="208"/>
      <c r="E774" s="208"/>
      <c r="F774" s="208"/>
      <c r="G774" s="208"/>
      <c r="H774" s="208"/>
      <c r="I774" s="208"/>
      <c r="J774" s="208"/>
      <c r="K774" s="208"/>
      <c r="L774" s="208"/>
      <c r="M774" s="208"/>
      <c r="N774" s="208"/>
      <c r="O774" s="208"/>
      <c r="P774" s="208"/>
      <c r="Q774" s="208"/>
      <c r="R774" s="208"/>
      <c r="S774" s="208"/>
      <c r="T774" s="208"/>
      <c r="U774" s="208"/>
      <c r="V774" s="208"/>
      <c r="W774" s="208"/>
      <c r="X774" s="208"/>
      <c r="Y774" s="208"/>
      <c r="Z774" s="208"/>
      <c r="AA774" s="208"/>
    </row>
    <row r="775" ht="12.75" hidden="1" customHeight="1">
      <c r="A775" s="208"/>
      <c r="B775" s="208"/>
      <c r="C775" s="208"/>
      <c r="D775" s="208"/>
      <c r="E775" s="208"/>
      <c r="F775" s="208"/>
      <c r="G775" s="208"/>
      <c r="H775" s="208"/>
      <c r="I775" s="208"/>
      <c r="J775" s="208"/>
      <c r="K775" s="208"/>
      <c r="L775" s="208"/>
      <c r="M775" s="208"/>
      <c r="N775" s="208"/>
      <c r="O775" s="208"/>
      <c r="P775" s="208"/>
      <c r="Q775" s="208"/>
      <c r="R775" s="208"/>
      <c r="S775" s="208"/>
      <c r="T775" s="208"/>
      <c r="U775" s="208"/>
      <c r="V775" s="208"/>
      <c r="W775" s="208"/>
      <c r="X775" s="208"/>
      <c r="Y775" s="208"/>
      <c r="Z775" s="208"/>
      <c r="AA775" s="208"/>
    </row>
    <row r="776" ht="12.75" hidden="1" customHeight="1">
      <c r="A776" s="208"/>
      <c r="B776" s="208"/>
      <c r="C776" s="208"/>
      <c r="D776" s="208"/>
      <c r="E776" s="208"/>
      <c r="F776" s="208"/>
      <c r="G776" s="208"/>
      <c r="H776" s="208"/>
      <c r="I776" s="208"/>
      <c r="J776" s="208"/>
      <c r="K776" s="208"/>
      <c r="L776" s="208"/>
      <c r="M776" s="208"/>
      <c r="N776" s="208"/>
      <c r="O776" s="208"/>
      <c r="P776" s="208"/>
      <c r="Q776" s="208"/>
      <c r="R776" s="208"/>
      <c r="S776" s="208"/>
      <c r="T776" s="208"/>
      <c r="U776" s="208"/>
      <c r="V776" s="208"/>
      <c r="W776" s="208"/>
      <c r="X776" s="208"/>
      <c r="Y776" s="208"/>
      <c r="Z776" s="208"/>
      <c r="AA776" s="208"/>
    </row>
    <row r="777" ht="12.75" hidden="1" customHeight="1">
      <c r="A777" s="208"/>
      <c r="B777" s="208"/>
      <c r="C777" s="208"/>
      <c r="D777" s="208"/>
      <c r="E777" s="208"/>
      <c r="F777" s="208"/>
      <c r="G777" s="208"/>
      <c r="H777" s="208"/>
      <c r="I777" s="208"/>
      <c r="J777" s="208"/>
      <c r="K777" s="208"/>
      <c r="L777" s="208"/>
      <c r="M777" s="208"/>
      <c r="N777" s="208"/>
      <c r="O777" s="208"/>
      <c r="P777" s="208"/>
      <c r="Q777" s="208"/>
      <c r="R777" s="208"/>
      <c r="S777" s="208"/>
      <c r="T777" s="208"/>
      <c r="U777" s="208"/>
      <c r="V777" s="208"/>
      <c r="W777" s="208"/>
      <c r="X777" s="208"/>
      <c r="Y777" s="208"/>
      <c r="Z777" s="208"/>
      <c r="AA777" s="208"/>
    </row>
    <row r="778" ht="12.75" hidden="1" customHeight="1">
      <c r="A778" s="208"/>
      <c r="B778" s="208"/>
      <c r="C778" s="208"/>
      <c r="D778" s="208"/>
      <c r="E778" s="208"/>
      <c r="F778" s="208"/>
      <c r="G778" s="208"/>
      <c r="H778" s="208"/>
      <c r="I778" s="208"/>
      <c r="J778" s="208"/>
      <c r="K778" s="208"/>
      <c r="L778" s="208"/>
      <c r="M778" s="208"/>
      <c r="N778" s="208"/>
      <c r="O778" s="208"/>
      <c r="P778" s="208"/>
      <c r="Q778" s="208"/>
      <c r="R778" s="208"/>
      <c r="S778" s="208"/>
      <c r="T778" s="208"/>
      <c r="U778" s="208"/>
      <c r="V778" s="208"/>
      <c r="W778" s="208"/>
      <c r="X778" s="208"/>
      <c r="Y778" s="208"/>
      <c r="Z778" s="208"/>
      <c r="AA778" s="208"/>
    </row>
    <row r="779" ht="12.75" hidden="1" customHeight="1">
      <c r="A779" s="208"/>
      <c r="B779" s="208"/>
      <c r="C779" s="208"/>
      <c r="D779" s="208"/>
      <c r="E779" s="208"/>
      <c r="F779" s="208"/>
      <c r="G779" s="208"/>
      <c r="H779" s="208"/>
      <c r="I779" s="208"/>
      <c r="J779" s="208"/>
      <c r="K779" s="208"/>
      <c r="L779" s="208"/>
      <c r="M779" s="208"/>
      <c r="N779" s="208"/>
      <c r="O779" s="208"/>
      <c r="P779" s="208"/>
      <c r="Q779" s="208"/>
      <c r="R779" s="208"/>
      <c r="S779" s="208"/>
      <c r="T779" s="208"/>
      <c r="U779" s="208"/>
      <c r="V779" s="208"/>
      <c r="W779" s="208"/>
      <c r="X779" s="208"/>
      <c r="Y779" s="208"/>
      <c r="Z779" s="208"/>
      <c r="AA779" s="208"/>
    </row>
    <row r="780" ht="12.75" hidden="1" customHeight="1">
      <c r="A780" s="208"/>
      <c r="B780" s="208"/>
      <c r="C780" s="208"/>
      <c r="D780" s="208"/>
      <c r="E780" s="208"/>
      <c r="F780" s="208"/>
      <c r="G780" s="208"/>
      <c r="H780" s="208"/>
      <c r="I780" s="208"/>
      <c r="J780" s="208"/>
      <c r="K780" s="208"/>
      <c r="L780" s="208"/>
      <c r="M780" s="208"/>
      <c r="N780" s="208"/>
      <c r="O780" s="208"/>
      <c r="P780" s="208"/>
      <c r="Q780" s="208"/>
      <c r="R780" s="208"/>
      <c r="S780" s="208"/>
      <c r="T780" s="208"/>
      <c r="U780" s="208"/>
      <c r="V780" s="208"/>
      <c r="W780" s="208"/>
      <c r="X780" s="208"/>
      <c r="Y780" s="208"/>
      <c r="Z780" s="208"/>
      <c r="AA780" s="208"/>
    </row>
    <row r="781" ht="12.75" hidden="1" customHeight="1">
      <c r="A781" s="208"/>
      <c r="B781" s="208"/>
      <c r="C781" s="208"/>
      <c r="D781" s="208"/>
      <c r="E781" s="208"/>
      <c r="F781" s="208"/>
      <c r="G781" s="208"/>
      <c r="H781" s="208"/>
      <c r="I781" s="208"/>
      <c r="J781" s="208"/>
      <c r="K781" s="208"/>
      <c r="L781" s="208"/>
      <c r="M781" s="208"/>
      <c r="N781" s="208"/>
      <c r="O781" s="208"/>
      <c r="P781" s="208"/>
      <c r="Q781" s="208"/>
      <c r="R781" s="208"/>
      <c r="S781" s="208"/>
      <c r="T781" s="208"/>
      <c r="U781" s="208"/>
      <c r="V781" s="208"/>
      <c r="W781" s="208"/>
      <c r="X781" s="208"/>
      <c r="Y781" s="208"/>
      <c r="Z781" s="208"/>
      <c r="AA781" s="208"/>
    </row>
    <row r="782" ht="12.75" hidden="1" customHeight="1">
      <c r="A782" s="208"/>
      <c r="B782" s="208"/>
      <c r="C782" s="208"/>
      <c r="D782" s="208"/>
      <c r="E782" s="208"/>
      <c r="F782" s="208"/>
      <c r="G782" s="208"/>
      <c r="H782" s="208"/>
      <c r="I782" s="208"/>
      <c r="J782" s="208"/>
      <c r="K782" s="208"/>
      <c r="L782" s="208"/>
      <c r="M782" s="208"/>
      <c r="N782" s="208"/>
      <c r="O782" s="208"/>
      <c r="P782" s="208"/>
      <c r="Q782" s="208"/>
      <c r="R782" s="208"/>
      <c r="S782" s="208"/>
      <c r="T782" s="208"/>
      <c r="U782" s="208"/>
      <c r="V782" s="208"/>
      <c r="W782" s="208"/>
      <c r="X782" s="208"/>
      <c r="Y782" s="208"/>
      <c r="Z782" s="208"/>
      <c r="AA782" s="208"/>
    </row>
    <row r="783" ht="12.75" hidden="1" customHeight="1">
      <c r="A783" s="208"/>
      <c r="B783" s="208"/>
      <c r="C783" s="208"/>
      <c r="D783" s="208"/>
      <c r="E783" s="208"/>
      <c r="F783" s="208"/>
      <c r="G783" s="208"/>
      <c r="H783" s="208"/>
      <c r="I783" s="208"/>
      <c r="J783" s="208"/>
      <c r="K783" s="208"/>
      <c r="L783" s="208"/>
      <c r="M783" s="208"/>
      <c r="N783" s="208"/>
      <c r="O783" s="208"/>
      <c r="P783" s="208"/>
      <c r="Q783" s="208"/>
      <c r="R783" s="208"/>
      <c r="S783" s="208"/>
      <c r="T783" s="208"/>
      <c r="U783" s="208"/>
      <c r="V783" s="208"/>
      <c r="W783" s="208"/>
      <c r="X783" s="208"/>
      <c r="Y783" s="208"/>
      <c r="Z783" s="208"/>
      <c r="AA783" s="208"/>
    </row>
    <row r="784" ht="12.75" hidden="1" customHeight="1">
      <c r="A784" s="208"/>
      <c r="B784" s="208"/>
      <c r="C784" s="208"/>
      <c r="D784" s="208"/>
      <c r="E784" s="208"/>
      <c r="F784" s="208"/>
      <c r="G784" s="208"/>
      <c r="H784" s="208"/>
      <c r="I784" s="208"/>
      <c r="J784" s="208"/>
      <c r="K784" s="208"/>
      <c r="L784" s="208"/>
      <c r="M784" s="208"/>
      <c r="N784" s="208"/>
      <c r="O784" s="208"/>
      <c r="P784" s="208"/>
      <c r="Q784" s="208"/>
      <c r="R784" s="208"/>
      <c r="S784" s="208"/>
      <c r="T784" s="208"/>
      <c r="U784" s="208"/>
      <c r="V784" s="208"/>
      <c r="W784" s="208"/>
      <c r="X784" s="208"/>
      <c r="Y784" s="208"/>
      <c r="Z784" s="208"/>
      <c r="AA784" s="208"/>
    </row>
    <row r="785" ht="12.75" hidden="1" customHeight="1">
      <c r="A785" s="208"/>
      <c r="B785" s="208"/>
      <c r="C785" s="208"/>
      <c r="D785" s="208"/>
      <c r="E785" s="208"/>
      <c r="F785" s="208"/>
      <c r="G785" s="208"/>
      <c r="H785" s="208"/>
      <c r="I785" s="208"/>
      <c r="J785" s="208"/>
      <c r="K785" s="208"/>
      <c r="L785" s="208"/>
      <c r="M785" s="208"/>
      <c r="N785" s="208"/>
      <c r="O785" s="208"/>
      <c r="P785" s="208"/>
      <c r="Q785" s="208"/>
      <c r="R785" s="208"/>
      <c r="S785" s="208"/>
      <c r="T785" s="208"/>
      <c r="U785" s="208"/>
      <c r="V785" s="208"/>
      <c r="W785" s="208"/>
      <c r="X785" s="208"/>
      <c r="Y785" s="208"/>
      <c r="Z785" s="208"/>
      <c r="AA785" s="208"/>
    </row>
    <row r="786" ht="12.75" hidden="1" customHeight="1">
      <c r="A786" s="208"/>
      <c r="B786" s="208"/>
      <c r="C786" s="208"/>
      <c r="D786" s="208"/>
      <c r="E786" s="208"/>
      <c r="F786" s="208"/>
      <c r="G786" s="208"/>
      <c r="H786" s="208"/>
      <c r="I786" s="208"/>
      <c r="J786" s="208"/>
      <c r="K786" s="208"/>
      <c r="L786" s="208"/>
      <c r="M786" s="208"/>
      <c r="N786" s="208"/>
      <c r="O786" s="208"/>
      <c r="P786" s="208"/>
      <c r="Q786" s="208"/>
      <c r="R786" s="208"/>
      <c r="S786" s="208"/>
      <c r="T786" s="208"/>
      <c r="U786" s="208"/>
      <c r="V786" s="208"/>
      <c r="W786" s="208"/>
      <c r="X786" s="208"/>
      <c r="Y786" s="208"/>
      <c r="Z786" s="208"/>
      <c r="AA786" s="208"/>
    </row>
    <row r="787" ht="12.75" hidden="1" customHeight="1">
      <c r="A787" s="208"/>
      <c r="B787" s="208"/>
      <c r="C787" s="208"/>
      <c r="D787" s="208"/>
      <c r="E787" s="208"/>
      <c r="F787" s="208"/>
      <c r="G787" s="208"/>
      <c r="H787" s="208"/>
      <c r="I787" s="208"/>
      <c r="J787" s="208"/>
      <c r="K787" s="208"/>
      <c r="L787" s="208"/>
      <c r="M787" s="208"/>
      <c r="N787" s="208"/>
      <c r="O787" s="208"/>
      <c r="P787" s="208"/>
      <c r="Q787" s="208"/>
      <c r="R787" s="208"/>
      <c r="S787" s="208"/>
      <c r="T787" s="208"/>
      <c r="U787" s="208"/>
      <c r="V787" s="208"/>
      <c r="W787" s="208"/>
      <c r="X787" s="208"/>
      <c r="Y787" s="208"/>
      <c r="Z787" s="208"/>
      <c r="AA787" s="208"/>
    </row>
    <row r="788" ht="12.75" hidden="1" customHeight="1">
      <c r="A788" s="208"/>
      <c r="B788" s="208"/>
      <c r="C788" s="208"/>
      <c r="D788" s="208"/>
      <c r="E788" s="208"/>
      <c r="F788" s="208"/>
      <c r="G788" s="208"/>
      <c r="H788" s="208"/>
      <c r="I788" s="208"/>
      <c r="J788" s="208"/>
      <c r="K788" s="208"/>
      <c r="L788" s="208"/>
      <c r="M788" s="208"/>
      <c r="N788" s="208"/>
      <c r="O788" s="208"/>
      <c r="P788" s="208"/>
      <c r="Q788" s="208"/>
      <c r="R788" s="208"/>
      <c r="S788" s="208"/>
      <c r="T788" s="208"/>
      <c r="U788" s="208"/>
      <c r="V788" s="208"/>
      <c r="W788" s="208"/>
      <c r="X788" s="208"/>
      <c r="Y788" s="208"/>
      <c r="Z788" s="208"/>
      <c r="AA788" s="208"/>
    </row>
    <row r="789" ht="12.75" hidden="1" customHeight="1">
      <c r="A789" s="208"/>
      <c r="B789" s="208"/>
      <c r="C789" s="208"/>
      <c r="D789" s="208"/>
      <c r="E789" s="208"/>
      <c r="F789" s="208"/>
      <c r="G789" s="208"/>
      <c r="H789" s="208"/>
      <c r="I789" s="208"/>
      <c r="J789" s="208"/>
      <c r="K789" s="208"/>
      <c r="L789" s="208"/>
      <c r="M789" s="208"/>
      <c r="N789" s="208"/>
      <c r="O789" s="208"/>
      <c r="P789" s="208"/>
      <c r="Q789" s="208"/>
      <c r="R789" s="208"/>
      <c r="S789" s="208"/>
      <c r="T789" s="208"/>
      <c r="U789" s="208"/>
      <c r="V789" s="208"/>
      <c r="W789" s="208"/>
      <c r="X789" s="208"/>
      <c r="Y789" s="208"/>
      <c r="Z789" s="208"/>
      <c r="AA789" s="208"/>
    </row>
    <row r="790" ht="12.75" hidden="1" customHeight="1">
      <c r="A790" s="208"/>
      <c r="B790" s="208"/>
      <c r="C790" s="208"/>
      <c r="D790" s="208"/>
      <c r="E790" s="208"/>
      <c r="F790" s="208"/>
      <c r="G790" s="208"/>
      <c r="H790" s="208"/>
      <c r="I790" s="208"/>
      <c r="J790" s="208"/>
      <c r="K790" s="208"/>
      <c r="L790" s="208"/>
      <c r="M790" s="208"/>
      <c r="N790" s="208"/>
      <c r="O790" s="208"/>
      <c r="P790" s="208"/>
      <c r="Q790" s="208"/>
      <c r="R790" s="208"/>
      <c r="S790" s="208"/>
      <c r="T790" s="208"/>
      <c r="U790" s="208"/>
      <c r="V790" s="208"/>
      <c r="W790" s="208"/>
      <c r="X790" s="208"/>
      <c r="Y790" s="208"/>
      <c r="Z790" s="208"/>
      <c r="AA790" s="208"/>
    </row>
    <row r="791" ht="12.75" hidden="1" customHeight="1">
      <c r="A791" s="208"/>
      <c r="B791" s="208"/>
      <c r="C791" s="208"/>
      <c r="D791" s="208"/>
      <c r="E791" s="208"/>
      <c r="F791" s="208"/>
      <c r="G791" s="208"/>
      <c r="H791" s="208"/>
      <c r="I791" s="208"/>
      <c r="J791" s="208"/>
      <c r="K791" s="208"/>
      <c r="L791" s="208"/>
      <c r="M791" s="208"/>
      <c r="N791" s="208"/>
      <c r="O791" s="208"/>
      <c r="P791" s="208"/>
      <c r="Q791" s="208"/>
      <c r="R791" s="208"/>
      <c r="S791" s="208"/>
      <c r="T791" s="208"/>
      <c r="U791" s="208"/>
      <c r="V791" s="208"/>
      <c r="W791" s="208"/>
      <c r="X791" s="208"/>
      <c r="Y791" s="208"/>
      <c r="Z791" s="208"/>
      <c r="AA791" s="208"/>
    </row>
    <row r="792" ht="12.75" hidden="1" customHeight="1">
      <c r="A792" s="208"/>
      <c r="B792" s="208"/>
      <c r="C792" s="208"/>
      <c r="D792" s="208"/>
      <c r="E792" s="208"/>
      <c r="F792" s="208"/>
      <c r="G792" s="208"/>
      <c r="H792" s="208"/>
      <c r="I792" s="208"/>
      <c r="J792" s="208"/>
      <c r="K792" s="208"/>
      <c r="L792" s="208"/>
      <c r="M792" s="208"/>
      <c r="N792" s="208"/>
      <c r="O792" s="208"/>
      <c r="P792" s="208"/>
      <c r="Q792" s="208"/>
      <c r="R792" s="208"/>
      <c r="S792" s="208"/>
      <c r="T792" s="208"/>
      <c r="U792" s="208"/>
      <c r="V792" s="208"/>
      <c r="W792" s="208"/>
      <c r="X792" s="208"/>
      <c r="Y792" s="208"/>
      <c r="Z792" s="208"/>
      <c r="AA792" s="208"/>
    </row>
    <row r="793" ht="12.75" hidden="1" customHeight="1">
      <c r="A793" s="208"/>
      <c r="B793" s="208"/>
      <c r="C793" s="208"/>
      <c r="D793" s="208"/>
      <c r="E793" s="208"/>
      <c r="F793" s="208"/>
      <c r="G793" s="208"/>
      <c r="H793" s="208"/>
      <c r="I793" s="208"/>
      <c r="J793" s="208"/>
      <c r="K793" s="208"/>
      <c r="L793" s="208"/>
      <c r="M793" s="208"/>
      <c r="N793" s="208"/>
      <c r="O793" s="208"/>
      <c r="P793" s="208"/>
      <c r="Q793" s="208"/>
      <c r="R793" s="208"/>
      <c r="S793" s="208"/>
      <c r="T793" s="208"/>
      <c r="U793" s="208"/>
      <c r="V793" s="208"/>
      <c r="W793" s="208"/>
      <c r="X793" s="208"/>
      <c r="Y793" s="208"/>
      <c r="Z793" s="208"/>
      <c r="AA793" s="208"/>
    </row>
    <row r="794" ht="12.75" hidden="1" customHeight="1">
      <c r="A794" s="208"/>
      <c r="B794" s="208"/>
      <c r="C794" s="208"/>
      <c r="D794" s="208"/>
      <c r="E794" s="208"/>
      <c r="F794" s="208"/>
      <c r="G794" s="208"/>
      <c r="H794" s="208"/>
      <c r="I794" s="208"/>
      <c r="J794" s="208"/>
      <c r="K794" s="208"/>
      <c r="L794" s="208"/>
      <c r="M794" s="208"/>
      <c r="N794" s="208"/>
      <c r="O794" s="208"/>
      <c r="P794" s="208"/>
      <c r="Q794" s="208"/>
      <c r="R794" s="208"/>
      <c r="S794" s="208"/>
      <c r="T794" s="208"/>
      <c r="U794" s="208"/>
      <c r="V794" s="208"/>
      <c r="W794" s="208"/>
      <c r="X794" s="208"/>
      <c r="Y794" s="208"/>
      <c r="Z794" s="208"/>
      <c r="AA794" s="208"/>
    </row>
    <row r="795" ht="12.75" hidden="1" customHeight="1">
      <c r="A795" s="208"/>
      <c r="B795" s="208"/>
      <c r="C795" s="208"/>
      <c r="D795" s="208"/>
      <c r="E795" s="208"/>
      <c r="F795" s="208"/>
      <c r="G795" s="208"/>
      <c r="H795" s="208"/>
      <c r="I795" s="208"/>
      <c r="J795" s="208"/>
      <c r="K795" s="208"/>
      <c r="L795" s="208"/>
      <c r="M795" s="208"/>
      <c r="N795" s="208"/>
      <c r="O795" s="208"/>
      <c r="P795" s="208"/>
      <c r="Q795" s="208"/>
      <c r="R795" s="208"/>
      <c r="S795" s="208"/>
      <c r="T795" s="208"/>
      <c r="U795" s="208"/>
      <c r="V795" s="208"/>
      <c r="W795" s="208"/>
      <c r="X795" s="208"/>
      <c r="Y795" s="208"/>
      <c r="Z795" s="208"/>
      <c r="AA795" s="208"/>
    </row>
    <row r="796" ht="12.75" hidden="1" customHeight="1">
      <c r="A796" s="208"/>
      <c r="B796" s="208"/>
      <c r="C796" s="208"/>
      <c r="D796" s="208"/>
      <c r="E796" s="208"/>
      <c r="F796" s="208"/>
      <c r="G796" s="208"/>
      <c r="H796" s="208"/>
      <c r="I796" s="208"/>
      <c r="J796" s="208"/>
      <c r="K796" s="208"/>
      <c r="L796" s="208"/>
      <c r="M796" s="208"/>
      <c r="N796" s="208"/>
      <c r="O796" s="208"/>
      <c r="P796" s="208"/>
      <c r="Q796" s="208"/>
      <c r="R796" s="208"/>
      <c r="S796" s="208"/>
      <c r="T796" s="208"/>
      <c r="U796" s="208"/>
      <c r="V796" s="208"/>
      <c r="W796" s="208"/>
      <c r="X796" s="208"/>
      <c r="Y796" s="208"/>
      <c r="Z796" s="208"/>
      <c r="AA796" s="208"/>
    </row>
    <row r="797" ht="12.75" hidden="1" customHeight="1">
      <c r="A797" s="208"/>
      <c r="B797" s="208"/>
      <c r="C797" s="208"/>
      <c r="D797" s="208"/>
      <c r="E797" s="208"/>
      <c r="F797" s="208"/>
      <c r="G797" s="208"/>
      <c r="H797" s="208"/>
      <c r="I797" s="208"/>
      <c r="J797" s="208"/>
      <c r="K797" s="208"/>
      <c r="L797" s="208"/>
      <c r="M797" s="208"/>
      <c r="N797" s="208"/>
      <c r="O797" s="208"/>
      <c r="P797" s="208"/>
      <c r="Q797" s="208"/>
      <c r="R797" s="208"/>
      <c r="S797" s="208"/>
      <c r="T797" s="208"/>
      <c r="U797" s="208"/>
      <c r="V797" s="208"/>
      <c r="W797" s="208"/>
      <c r="X797" s="208"/>
      <c r="Y797" s="208"/>
      <c r="Z797" s="208"/>
      <c r="AA797" s="208"/>
    </row>
    <row r="798" ht="12.75" hidden="1" customHeight="1">
      <c r="A798" s="208"/>
      <c r="B798" s="208"/>
      <c r="C798" s="208"/>
      <c r="D798" s="208"/>
      <c r="E798" s="208"/>
      <c r="F798" s="208"/>
      <c r="G798" s="208"/>
      <c r="H798" s="208"/>
      <c r="I798" s="208"/>
      <c r="J798" s="208"/>
      <c r="K798" s="208"/>
      <c r="L798" s="208"/>
      <c r="M798" s="208"/>
      <c r="N798" s="208"/>
      <c r="O798" s="208"/>
      <c r="P798" s="208"/>
      <c r="Q798" s="208"/>
      <c r="R798" s="208"/>
      <c r="S798" s="208"/>
      <c r="T798" s="208"/>
      <c r="U798" s="208"/>
      <c r="V798" s="208"/>
      <c r="W798" s="208"/>
      <c r="X798" s="208"/>
      <c r="Y798" s="208"/>
      <c r="Z798" s="208"/>
      <c r="AA798" s="208"/>
    </row>
    <row r="799" ht="12.75" hidden="1" customHeight="1">
      <c r="A799" s="208"/>
      <c r="B799" s="208"/>
      <c r="C799" s="208"/>
      <c r="D799" s="208"/>
      <c r="E799" s="208"/>
      <c r="F799" s="208"/>
      <c r="G799" s="208"/>
      <c r="H799" s="208"/>
      <c r="I799" s="208"/>
      <c r="J799" s="208"/>
      <c r="K799" s="208"/>
      <c r="L799" s="208"/>
      <c r="M799" s="208"/>
      <c r="N799" s="208"/>
      <c r="O799" s="208"/>
      <c r="P799" s="208"/>
      <c r="Q799" s="208"/>
      <c r="R799" s="208"/>
      <c r="S799" s="208"/>
      <c r="T799" s="208"/>
      <c r="U799" s="208"/>
      <c r="V799" s="208"/>
      <c r="W799" s="208"/>
      <c r="X799" s="208"/>
      <c r="Y799" s="208"/>
      <c r="Z799" s="208"/>
      <c r="AA799" s="208"/>
    </row>
    <row r="800" ht="12.75" hidden="1" customHeight="1">
      <c r="A800" s="208"/>
      <c r="B800" s="208"/>
      <c r="C800" s="208"/>
      <c r="D800" s="208"/>
      <c r="E800" s="208"/>
      <c r="F800" s="208"/>
      <c r="G800" s="208"/>
      <c r="H800" s="208"/>
      <c r="I800" s="208"/>
      <c r="J800" s="208"/>
      <c r="K800" s="208"/>
      <c r="L800" s="208"/>
      <c r="M800" s="208"/>
      <c r="N800" s="208"/>
      <c r="O800" s="208"/>
      <c r="P800" s="208"/>
      <c r="Q800" s="208"/>
      <c r="R800" s="208"/>
      <c r="S800" s="208"/>
      <c r="T800" s="208"/>
      <c r="U800" s="208"/>
      <c r="V800" s="208"/>
      <c r="W800" s="208"/>
      <c r="X800" s="208"/>
      <c r="Y800" s="208"/>
      <c r="Z800" s="208"/>
      <c r="AA800" s="208"/>
    </row>
    <row r="801" ht="12.75" hidden="1" customHeight="1">
      <c r="A801" s="208"/>
      <c r="B801" s="208"/>
      <c r="C801" s="208"/>
      <c r="D801" s="208"/>
      <c r="E801" s="208"/>
      <c r="F801" s="208"/>
      <c r="G801" s="208"/>
      <c r="H801" s="208"/>
      <c r="I801" s="208"/>
      <c r="J801" s="208"/>
      <c r="K801" s="208"/>
      <c r="L801" s="208"/>
      <c r="M801" s="208"/>
      <c r="N801" s="208"/>
      <c r="O801" s="208"/>
      <c r="P801" s="208"/>
      <c r="Q801" s="208"/>
      <c r="R801" s="208"/>
      <c r="S801" s="208"/>
      <c r="T801" s="208"/>
      <c r="U801" s="208"/>
      <c r="V801" s="208"/>
      <c r="W801" s="208"/>
      <c r="X801" s="208"/>
      <c r="Y801" s="208"/>
      <c r="Z801" s="208"/>
      <c r="AA801" s="208"/>
    </row>
    <row r="802" ht="12.75" hidden="1" customHeight="1">
      <c r="A802" s="208"/>
      <c r="B802" s="208"/>
      <c r="C802" s="208"/>
      <c r="D802" s="208"/>
      <c r="E802" s="208"/>
      <c r="F802" s="208"/>
      <c r="G802" s="208"/>
      <c r="H802" s="208"/>
      <c r="I802" s="208"/>
      <c r="J802" s="208"/>
      <c r="K802" s="208"/>
      <c r="L802" s="208"/>
      <c r="M802" s="208"/>
      <c r="N802" s="208"/>
      <c r="O802" s="208"/>
      <c r="P802" s="208"/>
      <c r="Q802" s="208"/>
      <c r="R802" s="208"/>
      <c r="S802" s="208"/>
      <c r="T802" s="208"/>
      <c r="U802" s="208"/>
      <c r="V802" s="208"/>
      <c r="W802" s="208"/>
      <c r="X802" s="208"/>
      <c r="Y802" s="208"/>
      <c r="Z802" s="208"/>
      <c r="AA802" s="208"/>
    </row>
    <row r="803" ht="12.75" hidden="1" customHeight="1">
      <c r="A803" s="208"/>
      <c r="B803" s="208"/>
      <c r="C803" s="208"/>
      <c r="D803" s="208"/>
      <c r="E803" s="208"/>
      <c r="F803" s="208"/>
      <c r="G803" s="208"/>
      <c r="H803" s="208"/>
      <c r="I803" s="208"/>
      <c r="J803" s="208"/>
      <c r="K803" s="208"/>
      <c r="L803" s="208"/>
      <c r="M803" s="208"/>
      <c r="N803" s="208"/>
      <c r="O803" s="208"/>
      <c r="P803" s="208"/>
      <c r="Q803" s="208"/>
      <c r="R803" s="208"/>
      <c r="S803" s="208"/>
      <c r="T803" s="208"/>
      <c r="U803" s="208"/>
      <c r="V803" s="208"/>
      <c r="W803" s="208"/>
      <c r="X803" s="208"/>
      <c r="Y803" s="208"/>
      <c r="Z803" s="208"/>
      <c r="AA803" s="208"/>
    </row>
    <row r="804" ht="12.75" hidden="1" customHeight="1">
      <c r="A804" s="208"/>
      <c r="B804" s="208"/>
      <c r="C804" s="208"/>
      <c r="D804" s="208"/>
      <c r="E804" s="208"/>
      <c r="F804" s="208"/>
      <c r="G804" s="208"/>
      <c r="H804" s="208"/>
      <c r="I804" s="208"/>
      <c r="J804" s="208"/>
      <c r="K804" s="208"/>
      <c r="L804" s="208"/>
      <c r="M804" s="208"/>
      <c r="N804" s="208"/>
      <c r="O804" s="208"/>
      <c r="P804" s="208"/>
      <c r="Q804" s="208"/>
      <c r="R804" s="208"/>
      <c r="S804" s="208"/>
      <c r="T804" s="208"/>
      <c r="U804" s="208"/>
      <c r="V804" s="208"/>
      <c r="W804" s="208"/>
      <c r="X804" s="208"/>
      <c r="Y804" s="208"/>
      <c r="Z804" s="208"/>
      <c r="AA804" s="208"/>
    </row>
    <row r="805" ht="12.75" hidden="1" customHeight="1">
      <c r="A805" s="208"/>
      <c r="B805" s="208"/>
      <c r="C805" s="208"/>
      <c r="D805" s="208"/>
      <c r="E805" s="208"/>
      <c r="F805" s="208"/>
      <c r="G805" s="208"/>
      <c r="H805" s="208"/>
      <c r="I805" s="208"/>
      <c r="J805" s="208"/>
      <c r="K805" s="208"/>
      <c r="L805" s="208"/>
      <c r="M805" s="208"/>
      <c r="N805" s="208"/>
      <c r="O805" s="208"/>
      <c r="P805" s="208"/>
      <c r="Q805" s="208"/>
      <c r="R805" s="208"/>
      <c r="S805" s="208"/>
      <c r="T805" s="208"/>
      <c r="U805" s="208"/>
      <c r="V805" s="208"/>
      <c r="W805" s="208"/>
      <c r="X805" s="208"/>
      <c r="Y805" s="208"/>
      <c r="Z805" s="208"/>
      <c r="AA805" s="208"/>
    </row>
    <row r="806" ht="12.75" hidden="1" customHeight="1">
      <c r="A806" s="208"/>
      <c r="B806" s="208"/>
      <c r="C806" s="208"/>
      <c r="D806" s="208"/>
      <c r="E806" s="208"/>
      <c r="F806" s="208"/>
      <c r="G806" s="208"/>
      <c r="H806" s="208"/>
      <c r="I806" s="208"/>
      <c r="J806" s="208"/>
      <c r="K806" s="208"/>
      <c r="L806" s="208"/>
      <c r="M806" s="208"/>
      <c r="N806" s="208"/>
      <c r="O806" s="208"/>
      <c r="P806" s="208"/>
      <c r="Q806" s="208"/>
      <c r="R806" s="208"/>
      <c r="S806" s="208"/>
      <c r="T806" s="208"/>
      <c r="U806" s="208"/>
      <c r="V806" s="208"/>
      <c r="W806" s="208"/>
      <c r="X806" s="208"/>
      <c r="Y806" s="208"/>
      <c r="Z806" s="208"/>
      <c r="AA806" s="208"/>
    </row>
    <row r="807" ht="12.75" hidden="1" customHeight="1">
      <c r="A807" s="208"/>
      <c r="B807" s="208"/>
      <c r="C807" s="208"/>
      <c r="D807" s="208"/>
      <c r="E807" s="208"/>
      <c r="F807" s="208"/>
      <c r="G807" s="208"/>
      <c r="H807" s="208"/>
      <c r="I807" s="208"/>
      <c r="J807" s="208"/>
      <c r="K807" s="208"/>
      <c r="L807" s="208"/>
      <c r="M807" s="208"/>
      <c r="N807" s="208"/>
      <c r="O807" s="208"/>
      <c r="P807" s="208"/>
      <c r="Q807" s="208"/>
      <c r="R807" s="208"/>
      <c r="S807" s="208"/>
      <c r="T807" s="208"/>
      <c r="U807" s="208"/>
      <c r="V807" s="208"/>
      <c r="W807" s="208"/>
      <c r="X807" s="208"/>
      <c r="Y807" s="208"/>
      <c r="Z807" s="208"/>
      <c r="AA807" s="208"/>
    </row>
    <row r="808" ht="12.75" hidden="1" customHeight="1">
      <c r="A808" s="208"/>
      <c r="B808" s="208"/>
      <c r="C808" s="208"/>
      <c r="D808" s="208"/>
      <c r="E808" s="208"/>
      <c r="F808" s="208"/>
      <c r="G808" s="208"/>
      <c r="H808" s="208"/>
      <c r="I808" s="208"/>
      <c r="J808" s="208"/>
      <c r="K808" s="208"/>
      <c r="L808" s="208"/>
      <c r="M808" s="208"/>
      <c r="N808" s="208"/>
      <c r="O808" s="208"/>
      <c r="P808" s="208"/>
      <c r="Q808" s="208"/>
      <c r="R808" s="208"/>
      <c r="S808" s="208"/>
      <c r="T808" s="208"/>
      <c r="U808" s="208"/>
      <c r="V808" s="208"/>
      <c r="W808" s="208"/>
      <c r="X808" s="208"/>
      <c r="Y808" s="208"/>
      <c r="Z808" s="208"/>
      <c r="AA808" s="208"/>
    </row>
    <row r="809" ht="12.75" hidden="1" customHeight="1">
      <c r="A809" s="208"/>
      <c r="B809" s="208"/>
      <c r="C809" s="208"/>
      <c r="D809" s="208"/>
      <c r="E809" s="208"/>
      <c r="F809" s="208"/>
      <c r="G809" s="208"/>
      <c r="H809" s="208"/>
      <c r="I809" s="208"/>
      <c r="J809" s="208"/>
      <c r="K809" s="208"/>
      <c r="L809" s="208"/>
      <c r="M809" s="208"/>
      <c r="N809" s="208"/>
      <c r="O809" s="208"/>
      <c r="P809" s="208"/>
      <c r="Q809" s="208"/>
      <c r="R809" s="208"/>
      <c r="S809" s="208"/>
      <c r="T809" s="208"/>
      <c r="U809" s="208"/>
      <c r="V809" s="208"/>
      <c r="W809" s="208"/>
      <c r="X809" s="208"/>
      <c r="Y809" s="208"/>
      <c r="Z809" s="208"/>
      <c r="AA809" s="208"/>
    </row>
    <row r="810" ht="12.75" hidden="1" customHeight="1">
      <c r="A810" s="208"/>
      <c r="B810" s="208"/>
      <c r="C810" s="208"/>
      <c r="D810" s="208"/>
      <c r="E810" s="208"/>
      <c r="F810" s="208"/>
      <c r="G810" s="208"/>
      <c r="H810" s="208"/>
      <c r="I810" s="208"/>
      <c r="J810" s="208"/>
      <c r="K810" s="208"/>
      <c r="L810" s="208"/>
      <c r="M810" s="208"/>
      <c r="N810" s="208"/>
      <c r="O810" s="208"/>
      <c r="P810" s="208"/>
      <c r="Q810" s="208"/>
      <c r="R810" s="208"/>
      <c r="S810" s="208"/>
      <c r="T810" s="208"/>
      <c r="U810" s="208"/>
      <c r="V810" s="208"/>
      <c r="W810" s="208"/>
      <c r="X810" s="208"/>
      <c r="Y810" s="208"/>
      <c r="Z810" s="208"/>
      <c r="AA810" s="208"/>
    </row>
    <row r="811" ht="12.75" hidden="1" customHeight="1">
      <c r="A811" s="208"/>
      <c r="B811" s="208"/>
      <c r="C811" s="208"/>
      <c r="D811" s="208"/>
      <c r="E811" s="208"/>
      <c r="F811" s="208"/>
      <c r="G811" s="208"/>
      <c r="H811" s="208"/>
      <c r="I811" s="208"/>
      <c r="J811" s="208"/>
      <c r="K811" s="208"/>
      <c r="L811" s="208"/>
      <c r="M811" s="208"/>
      <c r="N811" s="208"/>
      <c r="O811" s="208"/>
      <c r="P811" s="208"/>
      <c r="Q811" s="208"/>
      <c r="R811" s="208"/>
      <c r="S811" s="208"/>
      <c r="T811" s="208"/>
      <c r="U811" s="208"/>
      <c r="V811" s="208"/>
      <c r="W811" s="208"/>
      <c r="X811" s="208"/>
      <c r="Y811" s="208"/>
      <c r="Z811" s="208"/>
      <c r="AA811" s="208"/>
    </row>
    <row r="812" ht="12.75" hidden="1" customHeight="1">
      <c r="A812" s="208"/>
      <c r="B812" s="208"/>
      <c r="C812" s="208"/>
      <c r="D812" s="208"/>
      <c r="E812" s="208"/>
      <c r="F812" s="208"/>
      <c r="G812" s="208"/>
      <c r="H812" s="208"/>
      <c r="I812" s="208"/>
      <c r="J812" s="208"/>
      <c r="K812" s="208"/>
      <c r="L812" s="208"/>
      <c r="M812" s="208"/>
      <c r="N812" s="208"/>
      <c r="O812" s="208"/>
      <c r="P812" s="208"/>
      <c r="Q812" s="208"/>
      <c r="R812" s="208"/>
      <c r="S812" s="208"/>
      <c r="T812" s="208"/>
      <c r="U812" s="208"/>
      <c r="V812" s="208"/>
      <c r="W812" s="208"/>
      <c r="X812" s="208"/>
      <c r="Y812" s="208"/>
      <c r="Z812" s="208"/>
      <c r="AA812" s="208"/>
    </row>
    <row r="813" ht="12.75" hidden="1" customHeight="1">
      <c r="A813" s="208"/>
      <c r="B813" s="208"/>
      <c r="C813" s="208"/>
      <c r="D813" s="208"/>
      <c r="E813" s="208"/>
      <c r="F813" s="208"/>
      <c r="G813" s="208"/>
      <c r="H813" s="208"/>
      <c r="I813" s="208"/>
      <c r="J813" s="208"/>
      <c r="K813" s="208"/>
      <c r="L813" s="208"/>
      <c r="M813" s="208"/>
      <c r="N813" s="208"/>
      <c r="O813" s="208"/>
      <c r="P813" s="208"/>
      <c r="Q813" s="208"/>
      <c r="R813" s="208"/>
      <c r="S813" s="208"/>
      <c r="T813" s="208"/>
      <c r="U813" s="208"/>
      <c r="V813" s="208"/>
      <c r="W813" s="208"/>
      <c r="X813" s="208"/>
      <c r="Y813" s="208"/>
      <c r="Z813" s="208"/>
      <c r="AA813" s="208"/>
    </row>
    <row r="814" ht="12.75" hidden="1" customHeight="1">
      <c r="A814" s="208"/>
      <c r="B814" s="208"/>
      <c r="C814" s="208"/>
      <c r="D814" s="208"/>
      <c r="E814" s="208"/>
      <c r="F814" s="208"/>
      <c r="G814" s="208"/>
      <c r="H814" s="208"/>
      <c r="I814" s="208"/>
      <c r="J814" s="208"/>
      <c r="K814" s="208"/>
      <c r="L814" s="208"/>
      <c r="M814" s="208"/>
      <c r="N814" s="208"/>
      <c r="O814" s="208"/>
      <c r="P814" s="208"/>
      <c r="Q814" s="208"/>
      <c r="R814" s="208"/>
      <c r="S814" s="208"/>
      <c r="T814" s="208"/>
      <c r="U814" s="208"/>
      <c r="V814" s="208"/>
      <c r="W814" s="208"/>
      <c r="X814" s="208"/>
      <c r="Y814" s="208"/>
      <c r="Z814" s="208"/>
      <c r="AA814" s="208"/>
    </row>
    <row r="815" ht="12.75" hidden="1" customHeight="1">
      <c r="A815" s="208"/>
      <c r="B815" s="208"/>
      <c r="C815" s="208"/>
      <c r="D815" s="208"/>
      <c r="E815" s="208"/>
      <c r="F815" s="208"/>
      <c r="G815" s="208"/>
      <c r="H815" s="208"/>
      <c r="I815" s="208"/>
      <c r="J815" s="208"/>
      <c r="K815" s="208"/>
      <c r="L815" s="208"/>
      <c r="M815" s="208"/>
      <c r="N815" s="208"/>
      <c r="O815" s="208"/>
      <c r="P815" s="208"/>
      <c r="Q815" s="208"/>
      <c r="R815" s="208"/>
      <c r="S815" s="208"/>
      <c r="T815" s="208"/>
      <c r="U815" s="208"/>
      <c r="V815" s="208"/>
      <c r="W815" s="208"/>
      <c r="X815" s="208"/>
      <c r="Y815" s="208"/>
      <c r="Z815" s="208"/>
      <c r="AA815" s="208"/>
    </row>
    <row r="816" ht="12.75" hidden="1" customHeight="1">
      <c r="A816" s="208"/>
      <c r="B816" s="208"/>
      <c r="C816" s="208"/>
      <c r="D816" s="208"/>
      <c r="E816" s="208"/>
      <c r="F816" s="208"/>
      <c r="G816" s="208"/>
      <c r="H816" s="208"/>
      <c r="I816" s="208"/>
      <c r="J816" s="208"/>
      <c r="K816" s="208"/>
      <c r="L816" s="208"/>
      <c r="M816" s="208"/>
      <c r="N816" s="208"/>
      <c r="O816" s="208"/>
      <c r="P816" s="208"/>
      <c r="Q816" s="208"/>
      <c r="R816" s="208"/>
      <c r="S816" s="208"/>
      <c r="T816" s="208"/>
      <c r="U816" s="208"/>
      <c r="V816" s="208"/>
      <c r="W816" s="208"/>
      <c r="X816" s="208"/>
      <c r="Y816" s="208"/>
      <c r="Z816" s="208"/>
      <c r="AA816" s="208"/>
    </row>
    <row r="817" ht="12.75" hidden="1" customHeight="1">
      <c r="A817" s="208"/>
      <c r="B817" s="208"/>
      <c r="C817" s="208"/>
      <c r="D817" s="208"/>
      <c r="E817" s="208"/>
      <c r="F817" s="208"/>
      <c r="G817" s="208"/>
      <c r="H817" s="208"/>
      <c r="I817" s="208"/>
      <c r="J817" s="208"/>
      <c r="K817" s="208"/>
      <c r="L817" s="208"/>
      <c r="M817" s="208"/>
      <c r="N817" s="208"/>
      <c r="O817" s="208"/>
      <c r="P817" s="208"/>
      <c r="Q817" s="208"/>
      <c r="R817" s="208"/>
      <c r="S817" s="208"/>
      <c r="T817" s="208"/>
      <c r="U817" s="208"/>
      <c r="V817" s="208"/>
      <c r="W817" s="208"/>
      <c r="X817" s="208"/>
      <c r="Y817" s="208"/>
      <c r="Z817" s="208"/>
      <c r="AA817" s="208"/>
    </row>
    <row r="818" ht="12.75" hidden="1" customHeight="1">
      <c r="A818" s="208"/>
      <c r="B818" s="208"/>
      <c r="C818" s="208"/>
      <c r="D818" s="208"/>
      <c r="E818" s="208"/>
      <c r="F818" s="208"/>
      <c r="G818" s="208"/>
      <c r="H818" s="208"/>
      <c r="I818" s="208"/>
      <c r="J818" s="208"/>
      <c r="K818" s="208"/>
      <c r="L818" s="208"/>
      <c r="M818" s="208"/>
      <c r="N818" s="208"/>
      <c r="O818" s="208"/>
      <c r="P818" s="208"/>
      <c r="Q818" s="208"/>
      <c r="R818" s="208"/>
      <c r="S818" s="208"/>
      <c r="T818" s="208"/>
      <c r="U818" s="208"/>
      <c r="V818" s="208"/>
      <c r="W818" s="208"/>
      <c r="X818" s="208"/>
      <c r="Y818" s="208"/>
      <c r="Z818" s="208"/>
      <c r="AA818" s="208"/>
    </row>
    <row r="819" ht="12.75" hidden="1" customHeight="1">
      <c r="A819" s="208"/>
      <c r="B819" s="208"/>
      <c r="C819" s="208"/>
      <c r="D819" s="208"/>
      <c r="E819" s="208"/>
      <c r="F819" s="208"/>
      <c r="G819" s="208"/>
      <c r="H819" s="208"/>
      <c r="I819" s="208"/>
      <c r="J819" s="208"/>
      <c r="K819" s="208"/>
      <c r="L819" s="208"/>
      <c r="M819" s="208"/>
      <c r="N819" s="208"/>
      <c r="O819" s="208"/>
      <c r="P819" s="208"/>
      <c r="Q819" s="208"/>
      <c r="R819" s="208"/>
      <c r="S819" s="208"/>
      <c r="T819" s="208"/>
      <c r="U819" s="208"/>
      <c r="V819" s="208"/>
      <c r="W819" s="208"/>
      <c r="X819" s="208"/>
      <c r="Y819" s="208"/>
      <c r="Z819" s="208"/>
      <c r="AA819" s="208"/>
    </row>
    <row r="820" ht="12.75" hidden="1" customHeight="1">
      <c r="A820" s="208"/>
      <c r="B820" s="208"/>
      <c r="C820" s="208"/>
      <c r="D820" s="208"/>
      <c r="E820" s="208"/>
      <c r="F820" s="208"/>
      <c r="G820" s="208"/>
      <c r="H820" s="208"/>
      <c r="I820" s="208"/>
      <c r="J820" s="208"/>
      <c r="K820" s="208"/>
      <c r="L820" s="208"/>
      <c r="M820" s="208"/>
      <c r="N820" s="208"/>
      <c r="O820" s="208"/>
      <c r="P820" s="208"/>
      <c r="Q820" s="208"/>
      <c r="R820" s="208"/>
      <c r="S820" s="208"/>
      <c r="T820" s="208"/>
      <c r="U820" s="208"/>
      <c r="V820" s="208"/>
      <c r="W820" s="208"/>
      <c r="X820" s="208"/>
      <c r="Y820" s="208"/>
      <c r="Z820" s="208"/>
      <c r="AA820" s="208"/>
    </row>
    <row r="821" ht="12.75" hidden="1" customHeight="1">
      <c r="A821" s="208"/>
      <c r="B821" s="208"/>
      <c r="C821" s="208"/>
      <c r="D821" s="208"/>
      <c r="E821" s="208"/>
      <c r="F821" s="208"/>
      <c r="G821" s="208"/>
      <c r="H821" s="208"/>
      <c r="I821" s="208"/>
      <c r="J821" s="208"/>
      <c r="K821" s="208"/>
      <c r="L821" s="208"/>
      <c r="M821" s="208"/>
      <c r="N821" s="208"/>
      <c r="O821" s="208"/>
      <c r="P821" s="208"/>
      <c r="Q821" s="208"/>
      <c r="R821" s="208"/>
      <c r="S821" s="208"/>
      <c r="T821" s="208"/>
      <c r="U821" s="208"/>
      <c r="V821" s="208"/>
      <c r="W821" s="208"/>
      <c r="X821" s="208"/>
      <c r="Y821" s="208"/>
      <c r="Z821" s="208"/>
      <c r="AA821" s="208"/>
    </row>
    <row r="822" ht="12.75" hidden="1" customHeight="1">
      <c r="A822" s="208"/>
      <c r="B822" s="208"/>
      <c r="C822" s="208"/>
      <c r="D822" s="208"/>
      <c r="E822" s="208"/>
      <c r="F822" s="208"/>
      <c r="G822" s="208"/>
      <c r="H822" s="208"/>
      <c r="I822" s="208"/>
      <c r="J822" s="208"/>
      <c r="K822" s="208"/>
      <c r="L822" s="208"/>
      <c r="M822" s="208"/>
      <c r="N822" s="208"/>
      <c r="O822" s="208"/>
      <c r="P822" s="208"/>
      <c r="Q822" s="208"/>
      <c r="R822" s="208"/>
      <c r="S822" s="208"/>
      <c r="T822" s="208"/>
      <c r="U822" s="208"/>
      <c r="V822" s="208"/>
      <c r="W822" s="208"/>
      <c r="X822" s="208"/>
      <c r="Y822" s="208"/>
      <c r="Z822" s="208"/>
      <c r="AA822" s="208"/>
    </row>
    <row r="823" ht="12.75" hidden="1" customHeight="1">
      <c r="A823" s="208"/>
      <c r="B823" s="208"/>
      <c r="C823" s="208"/>
      <c r="D823" s="208"/>
      <c r="E823" s="208"/>
      <c r="F823" s="208"/>
      <c r="G823" s="208"/>
      <c r="H823" s="208"/>
      <c r="I823" s="208"/>
      <c r="J823" s="208"/>
      <c r="K823" s="208"/>
      <c r="L823" s="208"/>
      <c r="M823" s="208"/>
      <c r="N823" s="208"/>
      <c r="O823" s="208"/>
      <c r="P823" s="208"/>
      <c r="Q823" s="208"/>
      <c r="R823" s="208"/>
      <c r="S823" s="208"/>
      <c r="T823" s="208"/>
      <c r="U823" s="208"/>
      <c r="V823" s="208"/>
      <c r="W823" s="208"/>
      <c r="X823" s="208"/>
      <c r="Y823" s="208"/>
      <c r="Z823" s="208"/>
      <c r="AA823" s="208"/>
    </row>
    <row r="824" ht="12.75" hidden="1" customHeight="1">
      <c r="A824" s="208"/>
      <c r="B824" s="208"/>
      <c r="C824" s="208"/>
      <c r="D824" s="208"/>
      <c r="E824" s="208"/>
      <c r="F824" s="208"/>
      <c r="G824" s="208"/>
      <c r="H824" s="208"/>
      <c r="I824" s="208"/>
      <c r="J824" s="208"/>
      <c r="K824" s="208"/>
      <c r="L824" s="208"/>
      <c r="M824" s="208"/>
      <c r="N824" s="208"/>
      <c r="O824" s="208"/>
      <c r="P824" s="208"/>
      <c r="Q824" s="208"/>
      <c r="R824" s="208"/>
      <c r="S824" s="208"/>
      <c r="T824" s="208"/>
      <c r="U824" s="208"/>
      <c r="V824" s="208"/>
      <c r="W824" s="208"/>
      <c r="X824" s="208"/>
      <c r="Y824" s="208"/>
      <c r="Z824" s="208"/>
      <c r="AA824" s="208"/>
    </row>
    <row r="825" ht="12.75" hidden="1" customHeight="1">
      <c r="A825" s="208"/>
      <c r="B825" s="208"/>
      <c r="C825" s="208"/>
      <c r="D825" s="208"/>
      <c r="E825" s="208"/>
      <c r="F825" s="208"/>
      <c r="G825" s="208"/>
      <c r="H825" s="208"/>
      <c r="I825" s="208"/>
      <c r="J825" s="208"/>
      <c r="K825" s="208"/>
      <c r="L825" s="208"/>
      <c r="M825" s="208"/>
      <c r="N825" s="208"/>
      <c r="O825" s="208"/>
      <c r="P825" s="208"/>
      <c r="Q825" s="208"/>
      <c r="R825" s="208"/>
      <c r="S825" s="208"/>
      <c r="T825" s="208"/>
      <c r="U825" s="208"/>
      <c r="V825" s="208"/>
      <c r="W825" s="208"/>
      <c r="X825" s="208"/>
      <c r="Y825" s="208"/>
      <c r="Z825" s="208"/>
      <c r="AA825" s="208"/>
    </row>
    <row r="826" ht="12.75" hidden="1" customHeight="1">
      <c r="A826" s="208"/>
      <c r="B826" s="208"/>
      <c r="C826" s="208"/>
      <c r="D826" s="208"/>
      <c r="E826" s="208"/>
      <c r="F826" s="208"/>
      <c r="G826" s="208"/>
      <c r="H826" s="208"/>
      <c r="I826" s="208"/>
      <c r="J826" s="208"/>
      <c r="K826" s="208"/>
      <c r="L826" s="208"/>
      <c r="M826" s="208"/>
      <c r="N826" s="208"/>
      <c r="O826" s="208"/>
      <c r="P826" s="208"/>
      <c r="Q826" s="208"/>
      <c r="R826" s="208"/>
      <c r="S826" s="208"/>
      <c r="T826" s="208"/>
      <c r="U826" s="208"/>
      <c r="V826" s="208"/>
      <c r="W826" s="208"/>
      <c r="X826" s="208"/>
      <c r="Y826" s="208"/>
      <c r="Z826" s="208"/>
      <c r="AA826" s="208"/>
    </row>
    <row r="827" ht="12.75" hidden="1" customHeight="1">
      <c r="A827" s="208"/>
      <c r="B827" s="208"/>
      <c r="C827" s="208"/>
      <c r="D827" s="208"/>
      <c r="E827" s="208"/>
      <c r="F827" s="208"/>
      <c r="G827" s="208"/>
      <c r="H827" s="208"/>
      <c r="I827" s="208"/>
      <c r="J827" s="208"/>
      <c r="K827" s="208"/>
      <c r="L827" s="208"/>
      <c r="M827" s="208"/>
      <c r="N827" s="208"/>
      <c r="O827" s="208"/>
      <c r="P827" s="208"/>
      <c r="Q827" s="208"/>
      <c r="R827" s="208"/>
      <c r="S827" s="208"/>
      <c r="T827" s="208"/>
      <c r="U827" s="208"/>
      <c r="V827" s="208"/>
      <c r="W827" s="208"/>
      <c r="X827" s="208"/>
      <c r="Y827" s="208"/>
      <c r="Z827" s="208"/>
      <c r="AA827" s="208"/>
    </row>
    <row r="828" ht="12.75" hidden="1" customHeight="1">
      <c r="A828" s="208"/>
      <c r="B828" s="208"/>
      <c r="C828" s="208"/>
      <c r="D828" s="208"/>
      <c r="E828" s="208"/>
      <c r="F828" s="208"/>
      <c r="G828" s="208"/>
      <c r="H828" s="208"/>
      <c r="I828" s="208"/>
      <c r="J828" s="208"/>
      <c r="K828" s="208"/>
      <c r="L828" s="208"/>
      <c r="M828" s="208"/>
      <c r="N828" s="208"/>
      <c r="O828" s="208"/>
      <c r="P828" s="208"/>
      <c r="Q828" s="208"/>
      <c r="R828" s="208"/>
      <c r="S828" s="208"/>
      <c r="T828" s="208"/>
      <c r="U828" s="208"/>
      <c r="V828" s="208"/>
      <c r="W828" s="208"/>
      <c r="X828" s="208"/>
      <c r="Y828" s="208"/>
      <c r="Z828" s="208"/>
      <c r="AA828" s="208"/>
    </row>
    <row r="829" ht="12.75" hidden="1" customHeight="1">
      <c r="A829" s="208"/>
      <c r="B829" s="208"/>
      <c r="C829" s="208"/>
      <c r="D829" s="208"/>
      <c r="E829" s="208"/>
      <c r="F829" s="208"/>
      <c r="G829" s="208"/>
      <c r="H829" s="208"/>
      <c r="I829" s="208"/>
      <c r="J829" s="208"/>
      <c r="K829" s="208"/>
      <c r="L829" s="208"/>
      <c r="M829" s="208"/>
      <c r="N829" s="208"/>
      <c r="O829" s="208"/>
      <c r="P829" s="208"/>
      <c r="Q829" s="208"/>
      <c r="R829" s="208"/>
      <c r="S829" s="208"/>
      <c r="T829" s="208"/>
      <c r="U829" s="208"/>
      <c r="V829" s="208"/>
      <c r="W829" s="208"/>
      <c r="X829" s="208"/>
      <c r="Y829" s="208"/>
      <c r="Z829" s="208"/>
      <c r="AA829" s="208"/>
    </row>
    <row r="830" ht="12.75" hidden="1" customHeight="1">
      <c r="A830" s="208"/>
      <c r="B830" s="208"/>
      <c r="C830" s="208"/>
      <c r="D830" s="208"/>
      <c r="E830" s="208"/>
      <c r="F830" s="208"/>
      <c r="G830" s="208"/>
      <c r="H830" s="208"/>
      <c r="I830" s="208"/>
      <c r="J830" s="208"/>
      <c r="K830" s="208"/>
      <c r="L830" s="208"/>
      <c r="M830" s="208"/>
      <c r="N830" s="208"/>
      <c r="O830" s="208"/>
      <c r="P830" s="208"/>
      <c r="Q830" s="208"/>
      <c r="R830" s="208"/>
      <c r="S830" s="208"/>
      <c r="T830" s="208"/>
      <c r="U830" s="208"/>
      <c r="V830" s="208"/>
      <c r="W830" s="208"/>
      <c r="X830" s="208"/>
      <c r="Y830" s="208"/>
      <c r="Z830" s="208"/>
      <c r="AA830" s="208"/>
    </row>
    <row r="831" ht="12.75" hidden="1" customHeight="1">
      <c r="A831" s="208"/>
      <c r="B831" s="208"/>
      <c r="C831" s="208"/>
      <c r="D831" s="208"/>
      <c r="E831" s="208"/>
      <c r="F831" s="208"/>
      <c r="G831" s="208"/>
      <c r="H831" s="208"/>
      <c r="I831" s="208"/>
      <c r="J831" s="208"/>
      <c r="K831" s="208"/>
      <c r="L831" s="208"/>
      <c r="M831" s="208"/>
      <c r="N831" s="208"/>
      <c r="O831" s="208"/>
      <c r="P831" s="208"/>
      <c r="Q831" s="208"/>
      <c r="R831" s="208"/>
      <c r="S831" s="208"/>
      <c r="T831" s="208"/>
      <c r="U831" s="208"/>
      <c r="V831" s="208"/>
      <c r="W831" s="208"/>
      <c r="X831" s="208"/>
      <c r="Y831" s="208"/>
      <c r="Z831" s="208"/>
      <c r="AA831" s="208"/>
    </row>
    <row r="832" ht="12.75" hidden="1" customHeight="1">
      <c r="A832" s="208"/>
      <c r="B832" s="208"/>
      <c r="C832" s="208"/>
      <c r="D832" s="208"/>
      <c r="E832" s="208"/>
      <c r="F832" s="208"/>
      <c r="G832" s="208"/>
      <c r="H832" s="208"/>
      <c r="I832" s="208"/>
      <c r="J832" s="208"/>
      <c r="K832" s="208"/>
      <c r="L832" s="208"/>
      <c r="M832" s="208"/>
      <c r="N832" s="208"/>
      <c r="O832" s="208"/>
      <c r="P832" s="208"/>
      <c r="Q832" s="208"/>
      <c r="R832" s="208"/>
      <c r="S832" s="208"/>
      <c r="T832" s="208"/>
      <c r="U832" s="208"/>
      <c r="V832" s="208"/>
      <c r="W832" s="208"/>
      <c r="X832" s="208"/>
      <c r="Y832" s="208"/>
      <c r="Z832" s="208"/>
      <c r="AA832" s="208"/>
    </row>
    <row r="833" ht="12.75" hidden="1" customHeight="1">
      <c r="A833" s="208"/>
      <c r="B833" s="208"/>
      <c r="C833" s="208"/>
      <c r="D833" s="208"/>
      <c r="E833" s="208"/>
      <c r="F833" s="208"/>
      <c r="G833" s="208"/>
      <c r="H833" s="208"/>
      <c r="I833" s="208"/>
      <c r="J833" s="208"/>
      <c r="K833" s="208"/>
      <c r="L833" s="208"/>
      <c r="M833" s="208"/>
      <c r="N833" s="208"/>
      <c r="O833" s="208"/>
      <c r="P833" s="208"/>
      <c r="Q833" s="208"/>
      <c r="R833" s="208"/>
      <c r="S833" s="208"/>
      <c r="T833" s="208"/>
      <c r="U833" s="208"/>
      <c r="V833" s="208"/>
      <c r="W833" s="208"/>
      <c r="X833" s="208"/>
      <c r="Y833" s="208"/>
      <c r="Z833" s="208"/>
      <c r="AA833" s="208"/>
    </row>
    <row r="834" ht="12.75" hidden="1" customHeight="1">
      <c r="A834" s="208"/>
      <c r="B834" s="208"/>
      <c r="C834" s="208"/>
      <c r="D834" s="208"/>
      <c r="E834" s="208"/>
      <c r="F834" s="208"/>
      <c r="G834" s="208"/>
      <c r="H834" s="208"/>
      <c r="I834" s="208"/>
      <c r="J834" s="208"/>
      <c r="K834" s="208"/>
      <c r="L834" s="208"/>
      <c r="M834" s="208"/>
      <c r="N834" s="208"/>
      <c r="O834" s="208"/>
      <c r="P834" s="208"/>
      <c r="Q834" s="208"/>
      <c r="R834" s="208"/>
      <c r="S834" s="208"/>
      <c r="T834" s="208"/>
      <c r="U834" s="208"/>
      <c r="V834" s="208"/>
      <c r="W834" s="208"/>
      <c r="X834" s="208"/>
      <c r="Y834" s="208"/>
      <c r="Z834" s="208"/>
      <c r="AA834" s="208"/>
    </row>
    <row r="835" ht="12.75" hidden="1" customHeight="1">
      <c r="A835" s="208"/>
      <c r="B835" s="208"/>
      <c r="C835" s="208"/>
      <c r="D835" s="208"/>
      <c r="E835" s="208"/>
      <c r="F835" s="208"/>
      <c r="G835" s="208"/>
      <c r="H835" s="208"/>
      <c r="I835" s="208"/>
      <c r="J835" s="208"/>
      <c r="K835" s="208"/>
      <c r="L835" s="208"/>
      <c r="M835" s="208"/>
      <c r="N835" s="208"/>
      <c r="O835" s="208"/>
      <c r="P835" s="208"/>
      <c r="Q835" s="208"/>
      <c r="R835" s="208"/>
      <c r="S835" s="208"/>
      <c r="T835" s="208"/>
      <c r="U835" s="208"/>
      <c r="V835" s="208"/>
      <c r="W835" s="208"/>
      <c r="X835" s="208"/>
      <c r="Y835" s="208"/>
      <c r="Z835" s="208"/>
      <c r="AA835" s="208"/>
    </row>
    <row r="836" ht="12.75" hidden="1" customHeight="1">
      <c r="A836" s="208"/>
      <c r="B836" s="208"/>
      <c r="C836" s="208"/>
      <c r="D836" s="208"/>
      <c r="E836" s="208"/>
      <c r="F836" s="208"/>
      <c r="G836" s="208"/>
      <c r="H836" s="208"/>
      <c r="I836" s="208"/>
      <c r="J836" s="208"/>
      <c r="K836" s="208"/>
      <c r="L836" s="208"/>
      <c r="M836" s="208"/>
      <c r="N836" s="208"/>
      <c r="O836" s="208"/>
      <c r="P836" s="208"/>
      <c r="Q836" s="208"/>
      <c r="R836" s="208"/>
      <c r="S836" s="208"/>
      <c r="T836" s="208"/>
      <c r="U836" s="208"/>
      <c r="V836" s="208"/>
      <c r="W836" s="208"/>
      <c r="X836" s="208"/>
      <c r="Y836" s="208"/>
      <c r="Z836" s="208"/>
      <c r="AA836" s="208"/>
    </row>
    <row r="837" ht="12.75" hidden="1" customHeight="1">
      <c r="A837" s="208"/>
      <c r="B837" s="208"/>
      <c r="C837" s="208"/>
      <c r="D837" s="208"/>
      <c r="E837" s="208"/>
      <c r="F837" s="208"/>
      <c r="G837" s="208"/>
      <c r="H837" s="208"/>
      <c r="I837" s="208"/>
      <c r="J837" s="208"/>
      <c r="K837" s="208"/>
      <c r="L837" s="208"/>
      <c r="M837" s="208"/>
      <c r="N837" s="208"/>
      <c r="O837" s="208"/>
      <c r="P837" s="208"/>
      <c r="Q837" s="208"/>
      <c r="R837" s="208"/>
      <c r="S837" s="208"/>
      <c r="T837" s="208"/>
      <c r="U837" s="208"/>
      <c r="V837" s="208"/>
      <c r="W837" s="208"/>
      <c r="X837" s="208"/>
      <c r="Y837" s="208"/>
      <c r="Z837" s="208"/>
      <c r="AA837" s="208"/>
    </row>
    <row r="838" ht="12.75" hidden="1" customHeight="1">
      <c r="A838" s="208"/>
      <c r="B838" s="208"/>
      <c r="C838" s="208"/>
      <c r="D838" s="208"/>
      <c r="E838" s="208"/>
      <c r="F838" s="208"/>
      <c r="G838" s="208"/>
      <c r="H838" s="208"/>
      <c r="I838" s="208"/>
      <c r="J838" s="208"/>
      <c r="K838" s="208"/>
      <c r="L838" s="208"/>
      <c r="M838" s="208"/>
      <c r="N838" s="208"/>
      <c r="O838" s="208"/>
      <c r="P838" s="208"/>
      <c r="Q838" s="208"/>
      <c r="R838" s="208"/>
      <c r="S838" s="208"/>
      <c r="T838" s="208"/>
      <c r="U838" s="208"/>
      <c r="V838" s="208"/>
      <c r="W838" s="208"/>
      <c r="X838" s="208"/>
      <c r="Y838" s="208"/>
      <c r="Z838" s="208"/>
      <c r="AA838" s="208"/>
    </row>
    <row r="839" ht="12.75" hidden="1" customHeight="1">
      <c r="A839" s="208"/>
      <c r="B839" s="208"/>
      <c r="C839" s="208"/>
      <c r="D839" s="208"/>
      <c r="E839" s="208"/>
      <c r="F839" s="208"/>
      <c r="G839" s="208"/>
      <c r="H839" s="208"/>
      <c r="I839" s="208"/>
      <c r="J839" s="208"/>
      <c r="K839" s="208"/>
      <c r="L839" s="208"/>
      <c r="M839" s="208"/>
      <c r="N839" s="208"/>
      <c r="O839" s="208"/>
      <c r="P839" s="208"/>
      <c r="Q839" s="208"/>
      <c r="R839" s="208"/>
      <c r="S839" s="208"/>
      <c r="T839" s="208"/>
      <c r="U839" s="208"/>
      <c r="V839" s="208"/>
      <c r="W839" s="208"/>
      <c r="X839" s="208"/>
      <c r="Y839" s="208"/>
      <c r="Z839" s="208"/>
      <c r="AA839" s="208"/>
    </row>
    <row r="840" ht="12.75" hidden="1" customHeight="1">
      <c r="A840" s="208"/>
      <c r="B840" s="208"/>
      <c r="C840" s="208"/>
      <c r="D840" s="208"/>
      <c r="E840" s="208"/>
      <c r="F840" s="208"/>
      <c r="G840" s="208"/>
      <c r="H840" s="208"/>
      <c r="I840" s="208"/>
      <c r="J840" s="208"/>
      <c r="K840" s="208"/>
      <c r="L840" s="208"/>
      <c r="M840" s="208"/>
      <c r="N840" s="208"/>
      <c r="O840" s="208"/>
      <c r="P840" s="208"/>
      <c r="Q840" s="208"/>
      <c r="R840" s="208"/>
      <c r="S840" s="208"/>
      <c r="T840" s="208"/>
      <c r="U840" s="208"/>
      <c r="V840" s="208"/>
      <c r="W840" s="208"/>
      <c r="X840" s="208"/>
      <c r="Y840" s="208"/>
      <c r="Z840" s="208"/>
      <c r="AA840" s="208"/>
    </row>
    <row r="841" ht="12.75" hidden="1" customHeight="1">
      <c r="A841" s="208"/>
      <c r="B841" s="208"/>
      <c r="C841" s="208"/>
      <c r="D841" s="208"/>
      <c r="E841" s="208"/>
      <c r="F841" s="208"/>
      <c r="G841" s="208"/>
      <c r="H841" s="208"/>
      <c r="I841" s="208"/>
      <c r="J841" s="208"/>
      <c r="K841" s="208"/>
      <c r="L841" s="208"/>
      <c r="M841" s="208"/>
      <c r="N841" s="208"/>
      <c r="O841" s="208"/>
      <c r="P841" s="208"/>
      <c r="Q841" s="208"/>
      <c r="R841" s="208"/>
      <c r="S841" s="208"/>
      <c r="T841" s="208"/>
      <c r="U841" s="208"/>
      <c r="V841" s="208"/>
      <c r="W841" s="208"/>
      <c r="X841" s="208"/>
      <c r="Y841" s="208"/>
      <c r="Z841" s="208"/>
      <c r="AA841" s="208"/>
    </row>
    <row r="842" ht="12.75" hidden="1" customHeight="1">
      <c r="A842" s="208"/>
      <c r="B842" s="208"/>
      <c r="C842" s="208"/>
      <c r="D842" s="208"/>
      <c r="E842" s="208"/>
      <c r="F842" s="208"/>
      <c r="G842" s="208"/>
      <c r="H842" s="208"/>
      <c r="I842" s="208"/>
      <c r="J842" s="208"/>
      <c r="K842" s="208"/>
      <c r="L842" s="208"/>
      <c r="M842" s="208"/>
      <c r="N842" s="208"/>
      <c r="O842" s="208"/>
      <c r="P842" s="208"/>
      <c r="Q842" s="208"/>
      <c r="R842" s="208"/>
      <c r="S842" s="208"/>
      <c r="T842" s="208"/>
      <c r="U842" s="208"/>
      <c r="V842" s="208"/>
      <c r="W842" s="208"/>
      <c r="X842" s="208"/>
      <c r="Y842" s="208"/>
      <c r="Z842" s="208"/>
      <c r="AA842" s="208"/>
    </row>
    <row r="843" ht="12.75" hidden="1" customHeight="1">
      <c r="A843" s="208"/>
      <c r="B843" s="208"/>
      <c r="C843" s="208"/>
      <c r="D843" s="208"/>
      <c r="E843" s="208"/>
      <c r="F843" s="208"/>
      <c r="G843" s="208"/>
      <c r="H843" s="208"/>
      <c r="I843" s="208"/>
      <c r="J843" s="208"/>
      <c r="K843" s="208"/>
      <c r="L843" s="208"/>
      <c r="M843" s="208"/>
      <c r="N843" s="208"/>
      <c r="O843" s="208"/>
      <c r="P843" s="208"/>
      <c r="Q843" s="208"/>
      <c r="R843" s="208"/>
      <c r="S843" s="208"/>
      <c r="T843" s="208"/>
      <c r="U843" s="208"/>
      <c r="V843" s="208"/>
      <c r="W843" s="208"/>
      <c r="X843" s="208"/>
      <c r="Y843" s="208"/>
      <c r="Z843" s="208"/>
      <c r="AA843" s="208"/>
    </row>
    <row r="844" ht="12.75" hidden="1" customHeight="1">
      <c r="A844" s="208"/>
      <c r="B844" s="208"/>
      <c r="C844" s="208"/>
      <c r="D844" s="208"/>
      <c r="E844" s="208"/>
      <c r="F844" s="208"/>
      <c r="G844" s="208"/>
      <c r="H844" s="208"/>
      <c r="I844" s="208"/>
      <c r="J844" s="208"/>
      <c r="K844" s="208"/>
      <c r="L844" s="208"/>
      <c r="M844" s="208"/>
      <c r="N844" s="208"/>
      <c r="O844" s="208"/>
      <c r="P844" s="208"/>
      <c r="Q844" s="208"/>
      <c r="R844" s="208"/>
      <c r="S844" s="208"/>
      <c r="T844" s="208"/>
      <c r="U844" s="208"/>
      <c r="V844" s="208"/>
      <c r="W844" s="208"/>
      <c r="X844" s="208"/>
      <c r="Y844" s="208"/>
      <c r="Z844" s="208"/>
      <c r="AA844" s="208"/>
    </row>
    <row r="845" ht="12.75" hidden="1" customHeight="1">
      <c r="A845" s="208"/>
      <c r="B845" s="208"/>
      <c r="C845" s="208"/>
      <c r="D845" s="208"/>
      <c r="E845" s="208"/>
      <c r="F845" s="208"/>
      <c r="G845" s="208"/>
      <c r="H845" s="208"/>
      <c r="I845" s="208"/>
      <c r="J845" s="208"/>
      <c r="K845" s="208"/>
      <c r="L845" s="208"/>
      <c r="M845" s="208"/>
      <c r="N845" s="208"/>
      <c r="O845" s="208"/>
      <c r="P845" s="208"/>
      <c r="Q845" s="208"/>
      <c r="R845" s="208"/>
      <c r="S845" s="208"/>
      <c r="T845" s="208"/>
      <c r="U845" s="208"/>
      <c r="V845" s="208"/>
      <c r="W845" s="208"/>
      <c r="X845" s="208"/>
      <c r="Y845" s="208"/>
      <c r="Z845" s="208"/>
      <c r="AA845" s="208"/>
    </row>
    <row r="846" ht="12.75" hidden="1" customHeight="1">
      <c r="A846" s="208"/>
      <c r="B846" s="208"/>
      <c r="C846" s="208"/>
      <c r="D846" s="208"/>
      <c r="E846" s="208"/>
      <c r="F846" s="208"/>
      <c r="G846" s="208"/>
      <c r="H846" s="208"/>
      <c r="I846" s="208"/>
      <c r="J846" s="208"/>
      <c r="K846" s="208"/>
      <c r="L846" s="208"/>
      <c r="M846" s="208"/>
      <c r="N846" s="208"/>
      <c r="O846" s="208"/>
      <c r="P846" s="208"/>
      <c r="Q846" s="208"/>
      <c r="R846" s="208"/>
      <c r="S846" s="208"/>
      <c r="T846" s="208"/>
      <c r="U846" s="208"/>
      <c r="V846" s="208"/>
      <c r="W846" s="208"/>
      <c r="X846" s="208"/>
      <c r="Y846" s="208"/>
      <c r="Z846" s="208"/>
      <c r="AA846" s="208"/>
    </row>
    <row r="847" ht="12.75" hidden="1" customHeight="1">
      <c r="A847" s="208"/>
      <c r="B847" s="208"/>
      <c r="C847" s="208"/>
      <c r="D847" s="208"/>
      <c r="E847" s="208"/>
      <c r="F847" s="208"/>
      <c r="G847" s="208"/>
      <c r="H847" s="208"/>
      <c r="I847" s="208"/>
      <c r="J847" s="208"/>
      <c r="K847" s="208"/>
      <c r="L847" s="208"/>
      <c r="M847" s="208"/>
      <c r="N847" s="208"/>
      <c r="O847" s="208"/>
      <c r="P847" s="208"/>
      <c r="Q847" s="208"/>
      <c r="R847" s="208"/>
      <c r="S847" s="208"/>
      <c r="T847" s="208"/>
      <c r="U847" s="208"/>
      <c r="V847" s="208"/>
      <c r="W847" s="208"/>
      <c r="X847" s="208"/>
      <c r="Y847" s="208"/>
      <c r="Z847" s="208"/>
      <c r="AA847" s="208"/>
    </row>
    <row r="848" ht="12.75" hidden="1" customHeight="1">
      <c r="A848" s="208"/>
      <c r="B848" s="208"/>
      <c r="C848" s="208"/>
      <c r="D848" s="208"/>
      <c r="E848" s="208"/>
      <c r="F848" s="208"/>
      <c r="G848" s="208"/>
      <c r="H848" s="208"/>
      <c r="I848" s="208"/>
      <c r="J848" s="208"/>
      <c r="K848" s="208"/>
      <c r="L848" s="208"/>
      <c r="M848" s="208"/>
      <c r="N848" s="208"/>
      <c r="O848" s="208"/>
      <c r="P848" s="208"/>
      <c r="Q848" s="208"/>
      <c r="R848" s="208"/>
      <c r="S848" s="208"/>
      <c r="T848" s="208"/>
      <c r="U848" s="208"/>
      <c r="V848" s="208"/>
      <c r="W848" s="208"/>
      <c r="X848" s="208"/>
      <c r="Y848" s="208"/>
      <c r="Z848" s="208"/>
      <c r="AA848" s="208"/>
    </row>
    <row r="849" ht="12.75" hidden="1" customHeight="1">
      <c r="A849" s="208"/>
      <c r="B849" s="208"/>
      <c r="C849" s="208"/>
      <c r="D849" s="208"/>
      <c r="E849" s="208"/>
      <c r="F849" s="208"/>
      <c r="G849" s="208"/>
      <c r="H849" s="208"/>
      <c r="I849" s="208"/>
      <c r="J849" s="208"/>
      <c r="K849" s="208"/>
      <c r="L849" s="208"/>
      <c r="M849" s="208"/>
      <c r="N849" s="208"/>
      <c r="O849" s="208"/>
      <c r="P849" s="208"/>
      <c r="Q849" s="208"/>
      <c r="R849" s="208"/>
      <c r="S849" s="208"/>
      <c r="T849" s="208"/>
      <c r="U849" s="208"/>
      <c r="V849" s="208"/>
      <c r="W849" s="208"/>
      <c r="X849" s="208"/>
      <c r="Y849" s="208"/>
      <c r="Z849" s="208"/>
      <c r="AA849" s="208"/>
    </row>
    <row r="850" ht="12.75" hidden="1" customHeight="1">
      <c r="A850" s="208"/>
      <c r="B850" s="208"/>
      <c r="C850" s="208"/>
      <c r="D850" s="208"/>
      <c r="E850" s="208"/>
      <c r="F850" s="208"/>
      <c r="G850" s="208"/>
      <c r="H850" s="208"/>
      <c r="I850" s="208"/>
      <c r="J850" s="208"/>
      <c r="K850" s="208"/>
      <c r="L850" s="208"/>
      <c r="M850" s="208"/>
      <c r="N850" s="208"/>
      <c r="O850" s="208"/>
      <c r="P850" s="208"/>
      <c r="Q850" s="208"/>
      <c r="R850" s="208"/>
      <c r="S850" s="208"/>
      <c r="T850" s="208"/>
      <c r="U850" s="208"/>
      <c r="V850" s="208"/>
      <c r="W850" s="208"/>
      <c r="X850" s="208"/>
      <c r="Y850" s="208"/>
      <c r="Z850" s="208"/>
      <c r="AA850" s="208"/>
    </row>
    <row r="851" ht="12.75" hidden="1" customHeight="1">
      <c r="A851" s="208"/>
      <c r="B851" s="208"/>
      <c r="C851" s="208"/>
      <c r="D851" s="208"/>
      <c r="E851" s="208"/>
      <c r="F851" s="208"/>
      <c r="G851" s="208"/>
      <c r="H851" s="208"/>
      <c r="I851" s="208"/>
      <c r="J851" s="208"/>
      <c r="K851" s="208"/>
      <c r="L851" s="208"/>
      <c r="M851" s="208"/>
      <c r="N851" s="208"/>
      <c r="O851" s="208"/>
      <c r="P851" s="208"/>
      <c r="Q851" s="208"/>
      <c r="R851" s="208"/>
      <c r="S851" s="208"/>
      <c r="T851" s="208"/>
      <c r="U851" s="208"/>
      <c r="V851" s="208"/>
      <c r="W851" s="208"/>
      <c r="X851" s="208"/>
      <c r="Y851" s="208"/>
      <c r="Z851" s="208"/>
      <c r="AA851" s="208"/>
    </row>
    <row r="852" ht="12.75" hidden="1" customHeight="1">
      <c r="A852" s="208"/>
      <c r="B852" s="208"/>
      <c r="C852" s="208"/>
      <c r="D852" s="208"/>
      <c r="E852" s="208"/>
      <c r="F852" s="208"/>
      <c r="G852" s="208"/>
      <c r="H852" s="208"/>
      <c r="I852" s="208"/>
      <c r="J852" s="208"/>
      <c r="K852" s="208"/>
      <c r="L852" s="208"/>
      <c r="M852" s="208"/>
      <c r="N852" s="208"/>
      <c r="O852" s="208"/>
      <c r="P852" s="208"/>
      <c r="Q852" s="208"/>
      <c r="R852" s="208"/>
      <c r="S852" s="208"/>
      <c r="T852" s="208"/>
      <c r="U852" s="208"/>
      <c r="V852" s="208"/>
      <c r="W852" s="208"/>
      <c r="X852" s="208"/>
      <c r="Y852" s="208"/>
      <c r="Z852" s="208"/>
      <c r="AA852" s="208"/>
    </row>
    <row r="853" ht="12.75" hidden="1" customHeight="1">
      <c r="A853" s="208"/>
      <c r="B853" s="208"/>
      <c r="C853" s="208"/>
      <c r="D853" s="208"/>
      <c r="E853" s="208"/>
      <c r="F853" s="208"/>
      <c r="G853" s="208"/>
      <c r="H853" s="208"/>
      <c r="I853" s="208"/>
      <c r="J853" s="208"/>
      <c r="K853" s="208"/>
      <c r="L853" s="208"/>
      <c r="M853" s="208"/>
      <c r="N853" s="208"/>
      <c r="O853" s="208"/>
      <c r="P853" s="208"/>
      <c r="Q853" s="208"/>
      <c r="R853" s="208"/>
      <c r="S853" s="208"/>
      <c r="T853" s="208"/>
      <c r="U853" s="208"/>
      <c r="V853" s="208"/>
      <c r="W853" s="208"/>
      <c r="X853" s="208"/>
      <c r="Y853" s="208"/>
      <c r="Z853" s="208"/>
      <c r="AA853" s="208"/>
    </row>
    <row r="854" ht="12.75" hidden="1" customHeight="1">
      <c r="A854" s="208"/>
      <c r="B854" s="208"/>
      <c r="C854" s="208"/>
      <c r="D854" s="208"/>
      <c r="E854" s="208"/>
      <c r="F854" s="208"/>
      <c r="G854" s="208"/>
      <c r="H854" s="208"/>
      <c r="I854" s="208"/>
      <c r="J854" s="208"/>
      <c r="K854" s="208"/>
      <c r="L854" s="208"/>
      <c r="M854" s="208"/>
      <c r="N854" s="208"/>
      <c r="O854" s="208"/>
      <c r="P854" s="208"/>
      <c r="Q854" s="208"/>
      <c r="R854" s="208"/>
      <c r="S854" s="208"/>
      <c r="T854" s="208"/>
      <c r="U854" s="208"/>
      <c r="V854" s="208"/>
      <c r="W854" s="208"/>
      <c r="X854" s="208"/>
      <c r="Y854" s="208"/>
      <c r="Z854" s="208"/>
      <c r="AA854" s="208"/>
    </row>
    <row r="855" ht="12.75" hidden="1" customHeight="1">
      <c r="A855" s="208"/>
      <c r="B855" s="208"/>
      <c r="C855" s="208"/>
      <c r="D855" s="208"/>
      <c r="E855" s="208"/>
      <c r="F855" s="208"/>
      <c r="G855" s="208"/>
      <c r="H855" s="208"/>
      <c r="I855" s="208"/>
      <c r="J855" s="208"/>
      <c r="K855" s="208"/>
      <c r="L855" s="208"/>
      <c r="M855" s="208"/>
      <c r="N855" s="208"/>
      <c r="O855" s="208"/>
      <c r="P855" s="208"/>
      <c r="Q855" s="208"/>
      <c r="R855" s="208"/>
      <c r="S855" s="208"/>
      <c r="T855" s="208"/>
      <c r="U855" s="208"/>
      <c r="V855" s="208"/>
      <c r="W855" s="208"/>
      <c r="X855" s="208"/>
      <c r="Y855" s="208"/>
      <c r="Z855" s="208"/>
      <c r="AA855" s="208"/>
    </row>
    <row r="856" ht="12.75" hidden="1" customHeight="1">
      <c r="A856" s="208"/>
      <c r="B856" s="208"/>
      <c r="C856" s="208"/>
      <c r="D856" s="208"/>
      <c r="E856" s="208"/>
      <c r="F856" s="208"/>
      <c r="G856" s="208"/>
      <c r="H856" s="208"/>
      <c r="I856" s="208"/>
      <c r="J856" s="208"/>
      <c r="K856" s="208"/>
      <c r="L856" s="208"/>
      <c r="M856" s="208"/>
      <c r="N856" s="208"/>
      <c r="O856" s="208"/>
      <c r="P856" s="208"/>
      <c r="Q856" s="208"/>
      <c r="R856" s="208"/>
      <c r="S856" s="208"/>
      <c r="T856" s="208"/>
      <c r="U856" s="208"/>
      <c r="V856" s="208"/>
      <c r="W856" s="208"/>
      <c r="X856" s="208"/>
      <c r="Y856" s="208"/>
      <c r="Z856" s="208"/>
      <c r="AA856" s="208"/>
    </row>
    <row r="857" ht="12.75" hidden="1" customHeight="1">
      <c r="A857" s="208"/>
      <c r="B857" s="208"/>
      <c r="C857" s="208"/>
      <c r="D857" s="208"/>
      <c r="E857" s="208"/>
      <c r="F857" s="208"/>
      <c r="G857" s="208"/>
      <c r="H857" s="208"/>
      <c r="I857" s="208"/>
      <c r="J857" s="208"/>
      <c r="K857" s="208"/>
      <c r="L857" s="208"/>
      <c r="M857" s="208"/>
      <c r="N857" s="208"/>
      <c r="O857" s="208"/>
      <c r="P857" s="208"/>
      <c r="Q857" s="208"/>
      <c r="R857" s="208"/>
      <c r="S857" s="208"/>
      <c r="T857" s="208"/>
      <c r="U857" s="208"/>
      <c r="V857" s="208"/>
      <c r="W857" s="208"/>
      <c r="X857" s="208"/>
      <c r="Y857" s="208"/>
      <c r="Z857" s="208"/>
      <c r="AA857" s="208"/>
    </row>
    <row r="858" ht="12.75" hidden="1" customHeight="1">
      <c r="A858" s="208"/>
      <c r="B858" s="208"/>
      <c r="C858" s="208"/>
      <c r="D858" s="208"/>
      <c r="E858" s="208"/>
      <c r="F858" s="208"/>
      <c r="G858" s="208"/>
      <c r="H858" s="208"/>
      <c r="I858" s="208"/>
      <c r="J858" s="208"/>
      <c r="K858" s="208"/>
      <c r="L858" s="208"/>
      <c r="M858" s="208"/>
      <c r="N858" s="208"/>
      <c r="O858" s="208"/>
      <c r="P858" s="208"/>
      <c r="Q858" s="208"/>
      <c r="R858" s="208"/>
      <c r="S858" s="208"/>
      <c r="T858" s="208"/>
      <c r="U858" s="208"/>
      <c r="V858" s="208"/>
      <c r="W858" s="208"/>
      <c r="X858" s="208"/>
      <c r="Y858" s="208"/>
      <c r="Z858" s="208"/>
      <c r="AA858" s="208"/>
    </row>
    <row r="859" ht="12.75" hidden="1" customHeight="1">
      <c r="A859" s="208"/>
      <c r="B859" s="208"/>
      <c r="C859" s="208"/>
      <c r="D859" s="208"/>
      <c r="E859" s="208"/>
      <c r="F859" s="208"/>
      <c r="G859" s="208"/>
      <c r="H859" s="208"/>
      <c r="I859" s="208"/>
      <c r="J859" s="208"/>
      <c r="K859" s="208"/>
      <c r="L859" s="208"/>
      <c r="M859" s="208"/>
      <c r="N859" s="208"/>
      <c r="O859" s="208"/>
      <c r="P859" s="208"/>
      <c r="Q859" s="208"/>
      <c r="R859" s="208"/>
      <c r="S859" s="208"/>
      <c r="T859" s="208"/>
      <c r="U859" s="208"/>
      <c r="V859" s="208"/>
      <c r="W859" s="208"/>
      <c r="X859" s="208"/>
      <c r="Y859" s="208"/>
      <c r="Z859" s="208"/>
      <c r="AA859" s="208"/>
    </row>
    <row r="860" ht="12.75" hidden="1" customHeight="1">
      <c r="A860" s="208"/>
      <c r="B860" s="208"/>
      <c r="C860" s="208"/>
      <c r="D860" s="208"/>
      <c r="E860" s="208"/>
      <c r="F860" s="208"/>
      <c r="G860" s="208"/>
      <c r="H860" s="208"/>
      <c r="I860" s="208"/>
      <c r="J860" s="208"/>
      <c r="K860" s="208"/>
      <c r="L860" s="208"/>
      <c r="M860" s="208"/>
      <c r="N860" s="208"/>
      <c r="O860" s="208"/>
      <c r="P860" s="208"/>
      <c r="Q860" s="208"/>
      <c r="R860" s="208"/>
      <c r="S860" s="208"/>
      <c r="T860" s="208"/>
      <c r="U860" s="208"/>
      <c r="V860" s="208"/>
      <c r="W860" s="208"/>
      <c r="X860" s="208"/>
      <c r="Y860" s="208"/>
      <c r="Z860" s="208"/>
      <c r="AA860" s="208"/>
    </row>
    <row r="861" ht="12.75" hidden="1" customHeight="1">
      <c r="A861" s="208"/>
      <c r="B861" s="208"/>
      <c r="C861" s="208"/>
      <c r="D861" s="208"/>
      <c r="E861" s="208"/>
      <c r="F861" s="208"/>
      <c r="G861" s="208"/>
      <c r="H861" s="208"/>
      <c r="I861" s="208"/>
      <c r="J861" s="208"/>
      <c r="K861" s="208"/>
      <c r="L861" s="208"/>
      <c r="M861" s="208"/>
      <c r="N861" s="208"/>
      <c r="O861" s="208"/>
      <c r="P861" s="208"/>
      <c r="Q861" s="208"/>
      <c r="R861" s="208"/>
      <c r="S861" s="208"/>
      <c r="T861" s="208"/>
      <c r="U861" s="208"/>
      <c r="V861" s="208"/>
      <c r="W861" s="208"/>
      <c r="X861" s="208"/>
      <c r="Y861" s="208"/>
      <c r="Z861" s="208"/>
      <c r="AA861" s="208"/>
    </row>
    <row r="862" ht="12.75" hidden="1" customHeight="1">
      <c r="A862" s="208"/>
      <c r="B862" s="208"/>
      <c r="C862" s="208"/>
      <c r="D862" s="208"/>
      <c r="E862" s="208"/>
      <c r="F862" s="208"/>
      <c r="G862" s="208"/>
      <c r="H862" s="208"/>
      <c r="I862" s="208"/>
      <c r="J862" s="208"/>
      <c r="K862" s="208"/>
      <c r="L862" s="208"/>
      <c r="M862" s="208"/>
      <c r="N862" s="208"/>
      <c r="O862" s="208"/>
      <c r="P862" s="208"/>
      <c r="Q862" s="208"/>
      <c r="R862" s="208"/>
      <c r="S862" s="208"/>
      <c r="T862" s="208"/>
      <c r="U862" s="208"/>
      <c r="V862" s="208"/>
      <c r="W862" s="208"/>
      <c r="X862" s="208"/>
      <c r="Y862" s="208"/>
      <c r="Z862" s="208"/>
      <c r="AA862" s="208"/>
    </row>
    <row r="863" ht="12.75" hidden="1" customHeight="1">
      <c r="A863" s="208"/>
      <c r="B863" s="208"/>
      <c r="C863" s="208"/>
      <c r="D863" s="208"/>
      <c r="E863" s="208"/>
      <c r="F863" s="208"/>
      <c r="G863" s="208"/>
      <c r="H863" s="208"/>
      <c r="I863" s="208"/>
      <c r="J863" s="208"/>
      <c r="K863" s="208"/>
      <c r="L863" s="208"/>
      <c r="M863" s="208"/>
      <c r="N863" s="208"/>
      <c r="O863" s="208"/>
      <c r="P863" s="208"/>
      <c r="Q863" s="208"/>
      <c r="R863" s="208"/>
      <c r="S863" s="208"/>
      <c r="T863" s="208"/>
      <c r="U863" s="208"/>
      <c r="V863" s="208"/>
      <c r="W863" s="208"/>
      <c r="X863" s="208"/>
      <c r="Y863" s="208"/>
      <c r="Z863" s="208"/>
      <c r="AA863" s="208"/>
    </row>
    <row r="864" ht="12.75" hidden="1" customHeight="1">
      <c r="A864" s="208"/>
      <c r="B864" s="208"/>
      <c r="C864" s="208"/>
      <c r="D864" s="208"/>
      <c r="E864" s="208"/>
      <c r="F864" s="208"/>
      <c r="G864" s="208"/>
      <c r="H864" s="208"/>
      <c r="I864" s="208"/>
      <c r="J864" s="208"/>
      <c r="K864" s="208"/>
      <c r="L864" s="208"/>
      <c r="M864" s="208"/>
      <c r="N864" s="208"/>
      <c r="O864" s="208"/>
      <c r="P864" s="208"/>
      <c r="Q864" s="208"/>
      <c r="R864" s="208"/>
      <c r="S864" s="208"/>
      <c r="T864" s="208"/>
      <c r="U864" s="208"/>
      <c r="V864" s="208"/>
      <c r="W864" s="208"/>
      <c r="X864" s="208"/>
      <c r="Y864" s="208"/>
      <c r="Z864" s="208"/>
      <c r="AA864" s="208"/>
    </row>
    <row r="865" ht="12.75" hidden="1" customHeight="1">
      <c r="A865" s="208"/>
      <c r="B865" s="208"/>
      <c r="C865" s="208"/>
      <c r="D865" s="208"/>
      <c r="E865" s="208"/>
      <c r="F865" s="208"/>
      <c r="G865" s="208"/>
      <c r="H865" s="208"/>
      <c r="I865" s="208"/>
      <c r="J865" s="208"/>
      <c r="K865" s="208"/>
      <c r="L865" s="208"/>
      <c r="M865" s="208"/>
      <c r="N865" s="208"/>
      <c r="O865" s="208"/>
      <c r="P865" s="208"/>
      <c r="Q865" s="208"/>
      <c r="R865" s="208"/>
      <c r="S865" s="208"/>
      <c r="T865" s="208"/>
      <c r="U865" s="208"/>
      <c r="V865" s="208"/>
      <c r="W865" s="208"/>
      <c r="X865" s="208"/>
      <c r="Y865" s="208"/>
      <c r="Z865" s="208"/>
      <c r="AA865" s="208"/>
    </row>
    <row r="866" ht="12.75" hidden="1" customHeight="1">
      <c r="A866" s="208"/>
      <c r="B866" s="208"/>
      <c r="C866" s="208"/>
      <c r="D866" s="208"/>
      <c r="E866" s="208"/>
      <c r="F866" s="208"/>
      <c r="G866" s="208"/>
      <c r="H866" s="208"/>
      <c r="I866" s="208"/>
      <c r="J866" s="208"/>
      <c r="K866" s="208"/>
      <c r="L866" s="208"/>
      <c r="M866" s="208"/>
      <c r="N866" s="208"/>
      <c r="O866" s="208"/>
      <c r="P866" s="208"/>
      <c r="Q866" s="208"/>
      <c r="R866" s="208"/>
      <c r="S866" s="208"/>
      <c r="T866" s="208"/>
      <c r="U866" s="208"/>
      <c r="V866" s="208"/>
      <c r="W866" s="208"/>
      <c r="X866" s="208"/>
      <c r="Y866" s="208"/>
      <c r="Z866" s="208"/>
      <c r="AA866" s="208"/>
    </row>
    <row r="867" ht="12.75" hidden="1" customHeight="1">
      <c r="A867" s="208"/>
      <c r="B867" s="208"/>
      <c r="C867" s="208"/>
      <c r="D867" s="208"/>
      <c r="E867" s="208"/>
      <c r="F867" s="208"/>
      <c r="G867" s="208"/>
      <c r="H867" s="208"/>
      <c r="I867" s="208"/>
      <c r="J867" s="208"/>
      <c r="K867" s="208"/>
      <c r="L867" s="208"/>
      <c r="M867" s="208"/>
      <c r="N867" s="208"/>
      <c r="O867" s="208"/>
      <c r="P867" s="208"/>
      <c r="Q867" s="208"/>
      <c r="R867" s="208"/>
      <c r="S867" s="208"/>
      <c r="T867" s="208"/>
      <c r="U867" s="208"/>
      <c r="V867" s="208"/>
      <c r="W867" s="208"/>
      <c r="X867" s="208"/>
      <c r="Y867" s="208"/>
      <c r="Z867" s="208"/>
      <c r="AA867" s="208"/>
    </row>
    <row r="868" ht="12.75" hidden="1" customHeight="1">
      <c r="A868" s="208"/>
      <c r="B868" s="208"/>
      <c r="C868" s="208"/>
      <c r="D868" s="208"/>
      <c r="E868" s="208"/>
      <c r="F868" s="208"/>
      <c r="G868" s="208"/>
      <c r="H868" s="208"/>
      <c r="I868" s="208"/>
      <c r="J868" s="208"/>
      <c r="K868" s="208"/>
      <c r="L868" s="208"/>
      <c r="M868" s="208"/>
      <c r="N868" s="208"/>
      <c r="O868" s="208"/>
      <c r="P868" s="208"/>
      <c r="Q868" s="208"/>
      <c r="R868" s="208"/>
      <c r="S868" s="208"/>
      <c r="T868" s="208"/>
      <c r="U868" s="208"/>
      <c r="V868" s="208"/>
      <c r="W868" s="208"/>
      <c r="X868" s="208"/>
      <c r="Y868" s="208"/>
      <c r="Z868" s="208"/>
      <c r="AA868" s="208"/>
    </row>
    <row r="869" ht="12.75" hidden="1" customHeight="1">
      <c r="A869" s="208"/>
      <c r="B869" s="208"/>
      <c r="C869" s="208"/>
      <c r="D869" s="208"/>
      <c r="E869" s="208"/>
      <c r="F869" s="208"/>
      <c r="G869" s="208"/>
      <c r="H869" s="208"/>
      <c r="I869" s="208"/>
      <c r="J869" s="208"/>
      <c r="K869" s="208"/>
      <c r="L869" s="208"/>
      <c r="M869" s="208"/>
      <c r="N869" s="208"/>
      <c r="O869" s="208"/>
      <c r="P869" s="208"/>
      <c r="Q869" s="208"/>
      <c r="R869" s="208"/>
      <c r="S869" s="208"/>
      <c r="T869" s="208"/>
      <c r="U869" s="208"/>
      <c r="V869" s="208"/>
      <c r="W869" s="208"/>
      <c r="X869" s="208"/>
      <c r="Y869" s="208"/>
      <c r="Z869" s="208"/>
      <c r="AA869" s="208"/>
    </row>
    <row r="870" ht="12.75" hidden="1" customHeight="1">
      <c r="A870" s="208"/>
      <c r="B870" s="208"/>
      <c r="C870" s="208"/>
      <c r="D870" s="208"/>
      <c r="E870" s="208"/>
      <c r="F870" s="208"/>
      <c r="G870" s="208"/>
      <c r="H870" s="208"/>
      <c r="I870" s="208"/>
      <c r="J870" s="208"/>
      <c r="K870" s="208"/>
      <c r="L870" s="208"/>
      <c r="M870" s="208"/>
      <c r="N870" s="208"/>
      <c r="O870" s="208"/>
      <c r="P870" s="208"/>
      <c r="Q870" s="208"/>
      <c r="R870" s="208"/>
      <c r="S870" s="208"/>
      <c r="T870" s="208"/>
      <c r="U870" s="208"/>
      <c r="V870" s="208"/>
      <c r="W870" s="208"/>
      <c r="X870" s="208"/>
      <c r="Y870" s="208"/>
      <c r="Z870" s="208"/>
      <c r="AA870" s="208"/>
    </row>
    <row r="871" ht="12.75" hidden="1" customHeight="1">
      <c r="A871" s="208"/>
      <c r="B871" s="208"/>
      <c r="C871" s="208"/>
      <c r="D871" s="208"/>
      <c r="E871" s="208"/>
      <c r="F871" s="208"/>
      <c r="G871" s="208"/>
      <c r="H871" s="208"/>
      <c r="I871" s="208"/>
      <c r="J871" s="208"/>
      <c r="K871" s="208"/>
      <c r="L871" s="208"/>
      <c r="M871" s="208"/>
      <c r="N871" s="208"/>
      <c r="O871" s="208"/>
      <c r="P871" s="208"/>
      <c r="Q871" s="208"/>
      <c r="R871" s="208"/>
      <c r="S871" s="208"/>
      <c r="T871" s="208"/>
      <c r="U871" s="208"/>
      <c r="V871" s="208"/>
      <c r="W871" s="208"/>
      <c r="X871" s="208"/>
      <c r="Y871" s="208"/>
      <c r="Z871" s="208"/>
      <c r="AA871" s="208"/>
    </row>
    <row r="872" ht="12.75" hidden="1" customHeight="1">
      <c r="A872" s="208"/>
      <c r="B872" s="208"/>
      <c r="C872" s="208"/>
      <c r="D872" s="208"/>
      <c r="E872" s="208"/>
      <c r="F872" s="208"/>
      <c r="G872" s="208"/>
      <c r="H872" s="208"/>
      <c r="I872" s="208"/>
      <c r="J872" s="208"/>
      <c r="K872" s="208"/>
      <c r="L872" s="208"/>
      <c r="M872" s="208"/>
      <c r="N872" s="208"/>
      <c r="O872" s="208"/>
      <c r="P872" s="208"/>
      <c r="Q872" s="208"/>
      <c r="R872" s="208"/>
      <c r="S872" s="208"/>
      <c r="T872" s="208"/>
      <c r="U872" s="208"/>
      <c r="V872" s="208"/>
      <c r="W872" s="208"/>
      <c r="X872" s="208"/>
      <c r="Y872" s="208"/>
      <c r="Z872" s="208"/>
      <c r="AA872" s="208"/>
    </row>
    <row r="873" ht="12.75" hidden="1" customHeight="1">
      <c r="A873" s="208"/>
      <c r="B873" s="208"/>
      <c r="C873" s="208"/>
      <c r="D873" s="208"/>
      <c r="E873" s="208"/>
      <c r="F873" s="208"/>
      <c r="G873" s="208"/>
      <c r="H873" s="208"/>
      <c r="I873" s="208"/>
      <c r="J873" s="208"/>
      <c r="K873" s="208"/>
      <c r="L873" s="208"/>
      <c r="M873" s="208"/>
      <c r="N873" s="208"/>
      <c r="O873" s="208"/>
      <c r="P873" s="208"/>
      <c r="Q873" s="208"/>
      <c r="R873" s="208"/>
      <c r="S873" s="208"/>
      <c r="T873" s="208"/>
      <c r="U873" s="208"/>
      <c r="V873" s="208"/>
      <c r="W873" s="208"/>
      <c r="X873" s="208"/>
      <c r="Y873" s="208"/>
      <c r="Z873" s="208"/>
      <c r="AA873" s="208"/>
    </row>
    <row r="874" ht="12.75" hidden="1" customHeight="1">
      <c r="A874" s="208"/>
      <c r="B874" s="208"/>
      <c r="C874" s="208"/>
      <c r="D874" s="208"/>
      <c r="E874" s="208"/>
      <c r="F874" s="208"/>
      <c r="G874" s="208"/>
      <c r="H874" s="208"/>
      <c r="I874" s="208"/>
      <c r="J874" s="208"/>
      <c r="K874" s="208"/>
      <c r="L874" s="208"/>
      <c r="M874" s="208"/>
      <c r="N874" s="208"/>
      <c r="O874" s="208"/>
      <c r="P874" s="208"/>
      <c r="Q874" s="208"/>
      <c r="R874" s="208"/>
      <c r="S874" s="208"/>
      <c r="T874" s="208"/>
      <c r="U874" s="208"/>
      <c r="V874" s="208"/>
      <c r="W874" s="208"/>
      <c r="X874" s="208"/>
      <c r="Y874" s="208"/>
      <c r="Z874" s="208"/>
      <c r="AA874" s="208"/>
    </row>
    <row r="875" ht="12.75" hidden="1" customHeight="1">
      <c r="A875" s="208"/>
      <c r="B875" s="208"/>
      <c r="C875" s="208"/>
      <c r="D875" s="208"/>
      <c r="E875" s="208"/>
      <c r="F875" s="208"/>
      <c r="G875" s="208"/>
      <c r="H875" s="208"/>
      <c r="I875" s="208"/>
      <c r="J875" s="208"/>
      <c r="K875" s="208"/>
      <c r="L875" s="208"/>
      <c r="M875" s="208"/>
      <c r="N875" s="208"/>
      <c r="O875" s="208"/>
      <c r="P875" s="208"/>
      <c r="Q875" s="208"/>
      <c r="R875" s="208"/>
      <c r="S875" s="208"/>
      <c r="T875" s="208"/>
      <c r="U875" s="208"/>
      <c r="V875" s="208"/>
      <c r="W875" s="208"/>
      <c r="X875" s="208"/>
      <c r="Y875" s="208"/>
      <c r="Z875" s="208"/>
      <c r="AA875" s="208"/>
    </row>
    <row r="876" ht="12.75" hidden="1" customHeight="1">
      <c r="A876" s="208"/>
      <c r="B876" s="208"/>
      <c r="C876" s="208"/>
      <c r="D876" s="208"/>
      <c r="E876" s="208"/>
      <c r="F876" s="208"/>
      <c r="G876" s="208"/>
      <c r="H876" s="208"/>
      <c r="I876" s="208"/>
      <c r="J876" s="208"/>
      <c r="K876" s="208"/>
      <c r="L876" s="208"/>
      <c r="M876" s="208"/>
      <c r="N876" s="208"/>
      <c r="O876" s="208"/>
      <c r="P876" s="208"/>
      <c r="Q876" s="208"/>
      <c r="R876" s="208"/>
      <c r="S876" s="208"/>
      <c r="T876" s="208"/>
      <c r="U876" s="208"/>
      <c r="V876" s="208"/>
      <c r="W876" s="208"/>
      <c r="X876" s="208"/>
      <c r="Y876" s="208"/>
      <c r="Z876" s="208"/>
      <c r="AA876" s="208"/>
    </row>
    <row r="877" ht="12.75" hidden="1" customHeight="1">
      <c r="A877" s="208"/>
      <c r="B877" s="208"/>
      <c r="C877" s="208"/>
      <c r="D877" s="208"/>
      <c r="E877" s="208"/>
      <c r="F877" s="208"/>
      <c r="G877" s="208"/>
      <c r="H877" s="208"/>
      <c r="I877" s="208"/>
      <c r="J877" s="208"/>
      <c r="K877" s="208"/>
      <c r="L877" s="208"/>
      <c r="M877" s="208"/>
      <c r="N877" s="208"/>
      <c r="O877" s="208"/>
      <c r="P877" s="208"/>
      <c r="Q877" s="208"/>
      <c r="R877" s="208"/>
      <c r="S877" s="208"/>
      <c r="T877" s="208"/>
      <c r="U877" s="208"/>
      <c r="V877" s="208"/>
      <c r="W877" s="208"/>
      <c r="X877" s="208"/>
      <c r="Y877" s="208"/>
      <c r="Z877" s="208"/>
      <c r="AA877" s="208"/>
    </row>
    <row r="878" ht="12.75" hidden="1" customHeight="1">
      <c r="A878" s="208"/>
      <c r="B878" s="208"/>
      <c r="C878" s="208"/>
      <c r="D878" s="208"/>
      <c r="E878" s="208"/>
      <c r="F878" s="208"/>
      <c r="G878" s="208"/>
      <c r="H878" s="208"/>
      <c r="I878" s="208"/>
      <c r="J878" s="208"/>
      <c r="K878" s="208"/>
      <c r="L878" s="208"/>
      <c r="M878" s="208"/>
      <c r="N878" s="208"/>
      <c r="O878" s="208"/>
      <c r="P878" s="208"/>
      <c r="Q878" s="208"/>
      <c r="R878" s="208"/>
      <c r="S878" s="208"/>
      <c r="T878" s="208"/>
      <c r="U878" s="208"/>
      <c r="V878" s="208"/>
      <c r="W878" s="208"/>
      <c r="X878" s="208"/>
      <c r="Y878" s="208"/>
      <c r="Z878" s="208"/>
      <c r="AA878" s="208"/>
    </row>
    <row r="879" ht="12.75" hidden="1" customHeight="1">
      <c r="A879" s="208"/>
      <c r="B879" s="208"/>
      <c r="C879" s="208"/>
      <c r="D879" s="208"/>
      <c r="E879" s="208"/>
      <c r="F879" s="208"/>
      <c r="G879" s="208"/>
      <c r="H879" s="208"/>
      <c r="I879" s="208"/>
      <c r="J879" s="208"/>
      <c r="K879" s="208"/>
      <c r="L879" s="208"/>
      <c r="M879" s="208"/>
      <c r="N879" s="208"/>
      <c r="O879" s="208"/>
      <c r="P879" s="208"/>
      <c r="Q879" s="208"/>
      <c r="R879" s="208"/>
      <c r="S879" s="208"/>
      <c r="T879" s="208"/>
      <c r="U879" s="208"/>
      <c r="V879" s="208"/>
      <c r="W879" s="208"/>
      <c r="X879" s="208"/>
      <c r="Y879" s="208"/>
      <c r="Z879" s="208"/>
      <c r="AA879" s="208"/>
    </row>
    <row r="880" ht="12.75" hidden="1" customHeight="1">
      <c r="A880" s="208"/>
      <c r="B880" s="208"/>
      <c r="C880" s="208"/>
      <c r="D880" s="208"/>
      <c r="E880" s="208"/>
      <c r="F880" s="208"/>
      <c r="G880" s="208"/>
      <c r="H880" s="208"/>
      <c r="I880" s="208"/>
      <c r="J880" s="208"/>
      <c r="K880" s="208"/>
      <c r="L880" s="208"/>
      <c r="M880" s="208"/>
      <c r="N880" s="208"/>
      <c r="O880" s="208"/>
      <c r="P880" s="208"/>
      <c r="Q880" s="208"/>
      <c r="R880" s="208"/>
      <c r="S880" s="208"/>
      <c r="T880" s="208"/>
      <c r="U880" s="208"/>
      <c r="V880" s="208"/>
      <c r="W880" s="208"/>
      <c r="X880" s="208"/>
      <c r="Y880" s="208"/>
      <c r="Z880" s="208"/>
      <c r="AA880" s="208"/>
    </row>
    <row r="881" ht="12.75" hidden="1" customHeight="1">
      <c r="A881" s="208"/>
      <c r="B881" s="208"/>
      <c r="C881" s="208"/>
      <c r="D881" s="208"/>
      <c r="E881" s="208"/>
      <c r="F881" s="208"/>
      <c r="G881" s="208"/>
      <c r="H881" s="208"/>
      <c r="I881" s="208"/>
      <c r="J881" s="208"/>
      <c r="K881" s="208"/>
      <c r="L881" s="208"/>
      <c r="M881" s="208"/>
      <c r="N881" s="208"/>
      <c r="O881" s="208"/>
      <c r="P881" s="208"/>
      <c r="Q881" s="208"/>
      <c r="R881" s="208"/>
      <c r="S881" s="208"/>
      <c r="T881" s="208"/>
      <c r="U881" s="208"/>
      <c r="V881" s="208"/>
      <c r="W881" s="208"/>
      <c r="X881" s="208"/>
      <c r="Y881" s="208"/>
      <c r="Z881" s="208"/>
      <c r="AA881" s="208"/>
    </row>
    <row r="882" ht="12.75" hidden="1" customHeight="1">
      <c r="A882" s="208"/>
      <c r="B882" s="208"/>
      <c r="C882" s="208"/>
      <c r="D882" s="208"/>
      <c r="E882" s="208"/>
      <c r="F882" s="208"/>
      <c r="G882" s="208"/>
      <c r="H882" s="208"/>
      <c r="I882" s="208"/>
      <c r="J882" s="208"/>
      <c r="K882" s="208"/>
      <c r="L882" s="208"/>
      <c r="M882" s="208"/>
      <c r="N882" s="208"/>
      <c r="O882" s="208"/>
      <c r="P882" s="208"/>
      <c r="Q882" s="208"/>
      <c r="R882" s="208"/>
      <c r="S882" s="208"/>
      <c r="T882" s="208"/>
      <c r="U882" s="208"/>
      <c r="V882" s="208"/>
      <c r="W882" s="208"/>
      <c r="X882" s="208"/>
      <c r="Y882" s="208"/>
      <c r="Z882" s="208"/>
      <c r="AA882" s="208"/>
    </row>
    <row r="883" ht="12.75" hidden="1" customHeight="1">
      <c r="A883" s="208"/>
      <c r="B883" s="208"/>
      <c r="C883" s="208"/>
      <c r="D883" s="208"/>
      <c r="E883" s="208"/>
      <c r="F883" s="208"/>
      <c r="G883" s="208"/>
      <c r="H883" s="208"/>
      <c r="I883" s="208"/>
      <c r="J883" s="208"/>
      <c r="K883" s="208"/>
      <c r="L883" s="208"/>
      <c r="M883" s="208"/>
      <c r="N883" s="208"/>
      <c r="O883" s="208"/>
      <c r="P883" s="208"/>
      <c r="Q883" s="208"/>
      <c r="R883" s="208"/>
      <c r="S883" s="208"/>
      <c r="T883" s="208"/>
      <c r="U883" s="208"/>
      <c r="V883" s="208"/>
      <c r="W883" s="208"/>
      <c r="X883" s="208"/>
      <c r="Y883" s="208"/>
      <c r="Z883" s="208"/>
      <c r="AA883" s="208"/>
    </row>
    <row r="884" ht="12.75" hidden="1" customHeight="1">
      <c r="A884" s="208"/>
      <c r="B884" s="208"/>
      <c r="C884" s="208"/>
      <c r="D884" s="208"/>
      <c r="E884" s="208"/>
      <c r="F884" s="208"/>
      <c r="G884" s="208"/>
      <c r="H884" s="208"/>
      <c r="I884" s="208"/>
      <c r="J884" s="208"/>
      <c r="K884" s="208"/>
      <c r="L884" s="208"/>
      <c r="M884" s="208"/>
      <c r="N884" s="208"/>
      <c r="O884" s="208"/>
      <c r="P884" s="208"/>
      <c r="Q884" s="208"/>
      <c r="R884" s="208"/>
      <c r="S884" s="208"/>
      <c r="T884" s="208"/>
      <c r="U884" s="208"/>
      <c r="V884" s="208"/>
      <c r="W884" s="208"/>
      <c r="X884" s="208"/>
      <c r="Y884" s="208"/>
      <c r="Z884" s="208"/>
      <c r="AA884" s="208"/>
    </row>
    <row r="885" ht="12.75" hidden="1" customHeight="1">
      <c r="A885" s="208"/>
      <c r="B885" s="208"/>
      <c r="C885" s="208"/>
      <c r="D885" s="208"/>
      <c r="E885" s="208"/>
      <c r="F885" s="208"/>
      <c r="G885" s="208"/>
      <c r="H885" s="208"/>
      <c r="I885" s="208"/>
      <c r="J885" s="208"/>
      <c r="K885" s="208"/>
      <c r="L885" s="208"/>
      <c r="M885" s="208"/>
      <c r="N885" s="208"/>
      <c r="O885" s="208"/>
      <c r="P885" s="208"/>
      <c r="Q885" s="208"/>
      <c r="R885" s="208"/>
      <c r="S885" s="208"/>
      <c r="T885" s="208"/>
      <c r="U885" s="208"/>
      <c r="V885" s="208"/>
      <c r="W885" s="208"/>
      <c r="X885" s="208"/>
      <c r="Y885" s="208"/>
      <c r="Z885" s="208"/>
      <c r="AA885" s="208"/>
    </row>
    <row r="886" ht="12.75" hidden="1" customHeight="1">
      <c r="A886" s="208"/>
      <c r="B886" s="208"/>
      <c r="C886" s="208"/>
      <c r="D886" s="208"/>
      <c r="E886" s="208"/>
      <c r="F886" s="208"/>
      <c r="G886" s="208"/>
      <c r="H886" s="208"/>
      <c r="I886" s="208"/>
      <c r="J886" s="208"/>
      <c r="K886" s="208"/>
      <c r="L886" s="208"/>
      <c r="M886" s="208"/>
      <c r="N886" s="208"/>
      <c r="O886" s="208"/>
      <c r="P886" s="208"/>
      <c r="Q886" s="208"/>
      <c r="R886" s="208"/>
      <c r="S886" s="208"/>
      <c r="T886" s="208"/>
      <c r="U886" s="208"/>
      <c r="V886" s="208"/>
      <c r="W886" s="208"/>
      <c r="X886" s="208"/>
      <c r="Y886" s="208"/>
      <c r="Z886" s="208"/>
      <c r="AA886" s="208"/>
    </row>
    <row r="887" ht="12.75" hidden="1" customHeight="1">
      <c r="A887" s="208"/>
      <c r="B887" s="208"/>
      <c r="C887" s="208"/>
      <c r="D887" s="208"/>
      <c r="E887" s="208"/>
      <c r="F887" s="208"/>
      <c r="G887" s="208"/>
      <c r="H887" s="208"/>
      <c r="I887" s="208"/>
      <c r="J887" s="208"/>
      <c r="K887" s="208"/>
      <c r="L887" s="208"/>
      <c r="M887" s="208"/>
      <c r="N887" s="208"/>
      <c r="O887" s="208"/>
      <c r="P887" s="208"/>
      <c r="Q887" s="208"/>
      <c r="R887" s="208"/>
      <c r="S887" s="208"/>
      <c r="T887" s="208"/>
      <c r="U887" s="208"/>
      <c r="V887" s="208"/>
      <c r="W887" s="208"/>
      <c r="X887" s="208"/>
      <c r="Y887" s="208"/>
      <c r="Z887" s="208"/>
      <c r="AA887" s="208"/>
    </row>
    <row r="888" ht="12.75" hidden="1" customHeight="1">
      <c r="A888" s="208"/>
      <c r="B888" s="208"/>
      <c r="C888" s="208"/>
      <c r="D888" s="208"/>
      <c r="E888" s="208"/>
      <c r="F888" s="208"/>
      <c r="G888" s="208"/>
      <c r="H888" s="208"/>
      <c r="I888" s="208"/>
      <c r="J888" s="208"/>
      <c r="K888" s="208"/>
      <c r="L888" s="208"/>
      <c r="M888" s="208"/>
      <c r="N888" s="208"/>
      <c r="O888" s="208"/>
      <c r="P888" s="208"/>
      <c r="Q888" s="208"/>
      <c r="R888" s="208"/>
      <c r="S888" s="208"/>
      <c r="T888" s="208"/>
      <c r="U888" s="208"/>
      <c r="V888" s="208"/>
      <c r="W888" s="208"/>
      <c r="X888" s="208"/>
      <c r="Y888" s="208"/>
      <c r="Z888" s="208"/>
      <c r="AA888" s="208"/>
    </row>
    <row r="889" ht="12.75" hidden="1" customHeight="1">
      <c r="A889" s="208"/>
      <c r="B889" s="208"/>
      <c r="C889" s="208"/>
      <c r="D889" s="208"/>
      <c r="E889" s="208"/>
      <c r="F889" s="208"/>
      <c r="G889" s="208"/>
      <c r="H889" s="208"/>
      <c r="I889" s="208"/>
      <c r="J889" s="208"/>
      <c r="K889" s="208"/>
      <c r="L889" s="208"/>
      <c r="M889" s="208"/>
      <c r="N889" s="208"/>
      <c r="O889" s="208"/>
      <c r="P889" s="208"/>
      <c r="Q889" s="208"/>
      <c r="R889" s="208"/>
      <c r="S889" s="208"/>
      <c r="T889" s="208"/>
      <c r="U889" s="208"/>
      <c r="V889" s="208"/>
      <c r="W889" s="208"/>
      <c r="X889" s="208"/>
      <c r="Y889" s="208"/>
      <c r="Z889" s="208"/>
      <c r="AA889" s="208"/>
    </row>
    <row r="890" ht="12.75" hidden="1" customHeight="1">
      <c r="A890" s="208"/>
      <c r="B890" s="208"/>
      <c r="C890" s="208"/>
      <c r="D890" s="208"/>
      <c r="E890" s="208"/>
      <c r="F890" s="208"/>
      <c r="G890" s="208"/>
      <c r="H890" s="208"/>
      <c r="I890" s="208"/>
      <c r="J890" s="208"/>
      <c r="K890" s="208"/>
      <c r="L890" s="208"/>
      <c r="M890" s="208"/>
      <c r="N890" s="208"/>
      <c r="O890" s="208"/>
      <c r="P890" s="208"/>
      <c r="Q890" s="208"/>
      <c r="R890" s="208"/>
      <c r="S890" s="208"/>
      <c r="T890" s="208"/>
      <c r="U890" s="208"/>
      <c r="V890" s="208"/>
      <c r="W890" s="208"/>
      <c r="X890" s="208"/>
      <c r="Y890" s="208"/>
      <c r="Z890" s="208"/>
      <c r="AA890" s="208"/>
    </row>
    <row r="891" ht="12.75" hidden="1" customHeight="1">
      <c r="A891" s="208"/>
      <c r="B891" s="208"/>
      <c r="C891" s="208"/>
      <c r="D891" s="208"/>
      <c r="E891" s="208"/>
      <c r="F891" s="208"/>
      <c r="G891" s="208"/>
      <c r="H891" s="208"/>
      <c r="I891" s="208"/>
      <c r="J891" s="208"/>
      <c r="K891" s="208"/>
      <c r="L891" s="208"/>
      <c r="M891" s="208"/>
      <c r="N891" s="208"/>
      <c r="O891" s="208"/>
      <c r="P891" s="208"/>
      <c r="Q891" s="208"/>
      <c r="R891" s="208"/>
      <c r="S891" s="208"/>
      <c r="T891" s="208"/>
      <c r="U891" s="208"/>
      <c r="V891" s="208"/>
      <c r="W891" s="208"/>
      <c r="X891" s="208"/>
      <c r="Y891" s="208"/>
      <c r="Z891" s="208"/>
      <c r="AA891" s="208"/>
    </row>
    <row r="892" ht="12.75" hidden="1" customHeight="1">
      <c r="A892" s="208"/>
      <c r="B892" s="208"/>
      <c r="C892" s="208"/>
      <c r="D892" s="208"/>
      <c r="E892" s="208"/>
      <c r="F892" s="208"/>
      <c r="G892" s="208"/>
      <c r="H892" s="208"/>
      <c r="I892" s="208"/>
      <c r="J892" s="208"/>
      <c r="K892" s="208"/>
      <c r="L892" s="208"/>
      <c r="M892" s="208"/>
      <c r="N892" s="208"/>
      <c r="O892" s="208"/>
      <c r="P892" s="208"/>
      <c r="Q892" s="208"/>
      <c r="R892" s="208"/>
      <c r="S892" s="208"/>
      <c r="T892" s="208"/>
      <c r="U892" s="208"/>
      <c r="V892" s="208"/>
      <c r="W892" s="208"/>
      <c r="X892" s="208"/>
      <c r="Y892" s="208"/>
      <c r="Z892" s="208"/>
      <c r="AA892" s="208"/>
    </row>
    <row r="893" ht="12.75" hidden="1" customHeight="1">
      <c r="A893" s="208"/>
      <c r="B893" s="208"/>
      <c r="C893" s="208"/>
      <c r="D893" s="208"/>
      <c r="E893" s="208"/>
      <c r="F893" s="208"/>
      <c r="G893" s="208"/>
      <c r="H893" s="208"/>
      <c r="I893" s="208"/>
      <c r="J893" s="208"/>
      <c r="K893" s="208"/>
      <c r="L893" s="208"/>
      <c r="M893" s="208"/>
      <c r="N893" s="208"/>
      <c r="O893" s="208"/>
      <c r="P893" s="208"/>
      <c r="Q893" s="208"/>
      <c r="R893" s="208"/>
      <c r="S893" s="208"/>
      <c r="T893" s="208"/>
      <c r="U893" s="208"/>
      <c r="V893" s="208"/>
      <c r="W893" s="208"/>
      <c r="X893" s="208"/>
      <c r="Y893" s="208"/>
      <c r="Z893" s="208"/>
      <c r="AA893" s="208"/>
    </row>
    <row r="894" ht="12.75" hidden="1" customHeight="1">
      <c r="A894" s="208"/>
      <c r="B894" s="208"/>
      <c r="C894" s="208"/>
      <c r="D894" s="208"/>
      <c r="E894" s="208"/>
      <c r="F894" s="208"/>
      <c r="G894" s="208"/>
      <c r="H894" s="208"/>
      <c r="I894" s="208"/>
      <c r="J894" s="208"/>
      <c r="K894" s="208"/>
      <c r="L894" s="208"/>
      <c r="M894" s="208"/>
      <c r="N894" s="208"/>
      <c r="O894" s="208"/>
      <c r="P894" s="208"/>
      <c r="Q894" s="208"/>
      <c r="R894" s="208"/>
      <c r="S894" s="208"/>
      <c r="T894" s="208"/>
      <c r="U894" s="208"/>
      <c r="V894" s="208"/>
      <c r="W894" s="208"/>
      <c r="X894" s="208"/>
      <c r="Y894" s="208"/>
      <c r="Z894" s="208"/>
      <c r="AA894" s="208"/>
    </row>
    <row r="895" ht="12.75" hidden="1" customHeight="1">
      <c r="A895" s="208"/>
      <c r="B895" s="208"/>
      <c r="C895" s="208"/>
      <c r="D895" s="208"/>
      <c r="E895" s="208"/>
      <c r="F895" s="208"/>
      <c r="G895" s="208"/>
      <c r="H895" s="208"/>
      <c r="I895" s="208"/>
      <c r="J895" s="208"/>
      <c r="K895" s="208"/>
      <c r="L895" s="208"/>
      <c r="M895" s="208"/>
      <c r="N895" s="208"/>
      <c r="O895" s="208"/>
      <c r="P895" s="208"/>
      <c r="Q895" s="208"/>
      <c r="R895" s="208"/>
      <c r="S895" s="208"/>
      <c r="T895" s="208"/>
      <c r="U895" s="208"/>
      <c r="V895" s="208"/>
      <c r="W895" s="208"/>
      <c r="X895" s="208"/>
      <c r="Y895" s="208"/>
      <c r="Z895" s="208"/>
      <c r="AA895" s="208"/>
    </row>
    <row r="896" ht="12.75" hidden="1" customHeight="1">
      <c r="A896" s="208"/>
      <c r="B896" s="208"/>
      <c r="C896" s="208"/>
      <c r="D896" s="208"/>
      <c r="E896" s="208"/>
      <c r="F896" s="208"/>
      <c r="G896" s="208"/>
      <c r="H896" s="208"/>
      <c r="I896" s="208"/>
      <c r="J896" s="208"/>
      <c r="K896" s="208"/>
      <c r="L896" s="208"/>
      <c r="M896" s="208"/>
      <c r="N896" s="208"/>
      <c r="O896" s="208"/>
      <c r="P896" s="208"/>
      <c r="Q896" s="208"/>
      <c r="R896" s="208"/>
      <c r="S896" s="208"/>
      <c r="T896" s="208"/>
      <c r="U896" s="208"/>
      <c r="V896" s="208"/>
      <c r="W896" s="208"/>
      <c r="X896" s="208"/>
      <c r="Y896" s="208"/>
      <c r="Z896" s="208"/>
      <c r="AA896" s="208"/>
    </row>
    <row r="897" ht="12.75" hidden="1" customHeight="1">
      <c r="A897" s="208"/>
      <c r="B897" s="208"/>
      <c r="C897" s="208"/>
      <c r="D897" s="208"/>
      <c r="E897" s="208"/>
      <c r="F897" s="208"/>
      <c r="G897" s="208"/>
      <c r="H897" s="208"/>
      <c r="I897" s="208"/>
      <c r="J897" s="208"/>
      <c r="K897" s="208"/>
      <c r="L897" s="208"/>
      <c r="M897" s="208"/>
      <c r="N897" s="208"/>
      <c r="O897" s="208"/>
      <c r="P897" s="208"/>
      <c r="Q897" s="208"/>
      <c r="R897" s="208"/>
      <c r="S897" s="208"/>
      <c r="T897" s="208"/>
      <c r="U897" s="208"/>
      <c r="V897" s="208"/>
      <c r="W897" s="208"/>
      <c r="X897" s="208"/>
      <c r="Y897" s="208"/>
      <c r="Z897" s="208"/>
      <c r="AA897" s="208"/>
    </row>
    <row r="898" ht="12.75" hidden="1" customHeight="1">
      <c r="A898" s="208"/>
      <c r="B898" s="208"/>
      <c r="C898" s="208"/>
      <c r="D898" s="208"/>
      <c r="E898" s="208"/>
      <c r="F898" s="208"/>
      <c r="G898" s="208"/>
      <c r="H898" s="208"/>
      <c r="I898" s="208"/>
      <c r="J898" s="208"/>
      <c r="K898" s="208"/>
      <c r="L898" s="208"/>
      <c r="M898" s="208"/>
      <c r="N898" s="208"/>
      <c r="O898" s="208"/>
      <c r="P898" s="208"/>
      <c r="Q898" s="208"/>
      <c r="R898" s="208"/>
      <c r="S898" s="208"/>
      <c r="T898" s="208"/>
      <c r="U898" s="208"/>
      <c r="V898" s="208"/>
      <c r="W898" s="208"/>
      <c r="X898" s="208"/>
      <c r="Y898" s="208"/>
      <c r="Z898" s="208"/>
      <c r="AA898" s="208"/>
    </row>
    <row r="899" ht="12.75" hidden="1" customHeight="1">
      <c r="A899" s="208"/>
      <c r="B899" s="208"/>
      <c r="C899" s="208"/>
      <c r="D899" s="208"/>
      <c r="E899" s="208"/>
      <c r="F899" s="208"/>
      <c r="G899" s="208"/>
      <c r="H899" s="208"/>
      <c r="I899" s="208"/>
      <c r="J899" s="208"/>
      <c r="K899" s="208"/>
      <c r="L899" s="208"/>
      <c r="M899" s="208"/>
      <c r="N899" s="208"/>
      <c r="O899" s="208"/>
      <c r="P899" s="208"/>
      <c r="Q899" s="208"/>
      <c r="R899" s="208"/>
      <c r="S899" s="208"/>
      <c r="T899" s="208"/>
      <c r="U899" s="208"/>
      <c r="V899" s="208"/>
      <c r="W899" s="208"/>
      <c r="X899" s="208"/>
      <c r="Y899" s="208"/>
      <c r="Z899" s="208"/>
      <c r="AA899" s="208"/>
    </row>
    <row r="900" ht="12.75" hidden="1" customHeight="1">
      <c r="A900" s="208"/>
      <c r="B900" s="208"/>
      <c r="C900" s="208"/>
      <c r="D900" s="208"/>
      <c r="E900" s="208"/>
      <c r="F900" s="208"/>
      <c r="G900" s="208"/>
      <c r="H900" s="208"/>
      <c r="I900" s="208"/>
      <c r="J900" s="208"/>
      <c r="K900" s="208"/>
      <c r="L900" s="208"/>
      <c r="M900" s="208"/>
      <c r="N900" s="208"/>
      <c r="O900" s="208"/>
      <c r="P900" s="208"/>
      <c r="Q900" s="208"/>
      <c r="R900" s="208"/>
      <c r="S900" s="208"/>
      <c r="T900" s="208"/>
      <c r="U900" s="208"/>
      <c r="V900" s="208"/>
      <c r="W900" s="208"/>
      <c r="X900" s="208"/>
      <c r="Y900" s="208"/>
      <c r="Z900" s="208"/>
      <c r="AA900" s="208"/>
    </row>
    <row r="901" ht="12.75" hidden="1" customHeight="1">
      <c r="A901" s="208"/>
      <c r="B901" s="208"/>
      <c r="C901" s="208"/>
      <c r="D901" s="208"/>
      <c r="E901" s="208"/>
      <c r="F901" s="208"/>
      <c r="G901" s="208"/>
      <c r="H901" s="208"/>
      <c r="I901" s="208"/>
      <c r="J901" s="208"/>
      <c r="K901" s="208"/>
      <c r="L901" s="208"/>
      <c r="M901" s="208"/>
      <c r="N901" s="208"/>
      <c r="O901" s="208"/>
      <c r="P901" s="208"/>
      <c r="Q901" s="208"/>
      <c r="R901" s="208"/>
      <c r="S901" s="208"/>
      <c r="T901" s="208"/>
      <c r="U901" s="208"/>
      <c r="V901" s="208"/>
      <c r="W901" s="208"/>
      <c r="X901" s="208"/>
      <c r="Y901" s="208"/>
      <c r="Z901" s="208"/>
      <c r="AA901" s="208"/>
    </row>
    <row r="902" ht="12.75" hidden="1" customHeight="1">
      <c r="A902" s="208"/>
      <c r="B902" s="208"/>
      <c r="C902" s="208"/>
      <c r="D902" s="208"/>
      <c r="E902" s="208"/>
      <c r="F902" s="208"/>
      <c r="G902" s="208"/>
      <c r="H902" s="208"/>
      <c r="I902" s="208"/>
      <c r="J902" s="208"/>
      <c r="K902" s="208"/>
      <c r="L902" s="208"/>
      <c r="M902" s="208"/>
      <c r="N902" s="208"/>
      <c r="O902" s="208"/>
      <c r="P902" s="208"/>
      <c r="Q902" s="208"/>
      <c r="R902" s="208"/>
      <c r="S902" s="208"/>
      <c r="T902" s="208"/>
      <c r="U902" s="208"/>
      <c r="V902" s="208"/>
      <c r="W902" s="208"/>
      <c r="X902" s="208"/>
      <c r="Y902" s="208"/>
      <c r="Z902" s="208"/>
      <c r="AA902" s="208"/>
    </row>
    <row r="903" ht="12.75" hidden="1" customHeight="1">
      <c r="A903" s="208"/>
      <c r="B903" s="208"/>
      <c r="C903" s="208"/>
      <c r="D903" s="208"/>
      <c r="E903" s="208"/>
      <c r="F903" s="208"/>
      <c r="G903" s="208"/>
      <c r="H903" s="208"/>
      <c r="I903" s="208"/>
      <c r="J903" s="208"/>
      <c r="K903" s="208"/>
      <c r="L903" s="208"/>
      <c r="M903" s="208"/>
      <c r="N903" s="208"/>
      <c r="O903" s="208"/>
      <c r="P903" s="208"/>
      <c r="Q903" s="208"/>
      <c r="R903" s="208"/>
      <c r="S903" s="208"/>
      <c r="T903" s="208"/>
      <c r="U903" s="208"/>
      <c r="V903" s="208"/>
      <c r="W903" s="208"/>
      <c r="X903" s="208"/>
      <c r="Y903" s="208"/>
      <c r="Z903" s="208"/>
      <c r="AA903" s="208"/>
    </row>
    <row r="904" ht="12.75" hidden="1" customHeight="1">
      <c r="A904" s="208"/>
      <c r="B904" s="208"/>
      <c r="C904" s="208"/>
      <c r="D904" s="208"/>
      <c r="E904" s="208"/>
      <c r="F904" s="208"/>
      <c r="G904" s="208"/>
      <c r="H904" s="208"/>
      <c r="I904" s="208"/>
      <c r="J904" s="208"/>
      <c r="K904" s="208"/>
      <c r="L904" s="208"/>
      <c r="M904" s="208"/>
      <c r="N904" s="208"/>
      <c r="O904" s="208"/>
      <c r="P904" s="208"/>
      <c r="Q904" s="208"/>
      <c r="R904" s="208"/>
      <c r="S904" s="208"/>
      <c r="T904" s="208"/>
      <c r="U904" s="208"/>
      <c r="V904" s="208"/>
      <c r="W904" s="208"/>
      <c r="X904" s="208"/>
      <c r="Y904" s="208"/>
      <c r="Z904" s="208"/>
      <c r="AA904" s="208"/>
    </row>
    <row r="905" ht="12.75" hidden="1" customHeight="1">
      <c r="A905" s="208"/>
      <c r="B905" s="208"/>
      <c r="C905" s="208"/>
      <c r="D905" s="208"/>
      <c r="E905" s="208"/>
      <c r="F905" s="208"/>
      <c r="G905" s="208"/>
      <c r="H905" s="208"/>
      <c r="I905" s="208"/>
      <c r="J905" s="208"/>
      <c r="K905" s="208"/>
      <c r="L905" s="208"/>
      <c r="M905" s="208"/>
      <c r="N905" s="208"/>
      <c r="O905" s="208"/>
      <c r="P905" s="208"/>
      <c r="Q905" s="208"/>
      <c r="R905" s="208"/>
      <c r="S905" s="208"/>
      <c r="T905" s="208"/>
      <c r="U905" s="208"/>
      <c r="V905" s="208"/>
      <c r="W905" s="208"/>
      <c r="X905" s="208"/>
      <c r="Y905" s="208"/>
      <c r="Z905" s="208"/>
      <c r="AA905" s="208"/>
    </row>
    <row r="906" ht="12.75" hidden="1" customHeight="1">
      <c r="A906" s="208"/>
      <c r="B906" s="208"/>
      <c r="C906" s="208"/>
      <c r="D906" s="208"/>
      <c r="E906" s="208"/>
      <c r="F906" s="208"/>
      <c r="G906" s="208"/>
      <c r="H906" s="208"/>
      <c r="I906" s="208"/>
      <c r="J906" s="208"/>
      <c r="K906" s="208"/>
      <c r="L906" s="208"/>
      <c r="M906" s="208"/>
      <c r="N906" s="208"/>
      <c r="O906" s="208"/>
      <c r="P906" s="208"/>
      <c r="Q906" s="208"/>
      <c r="R906" s="208"/>
      <c r="S906" s="208"/>
      <c r="T906" s="208"/>
      <c r="U906" s="208"/>
      <c r="V906" s="208"/>
      <c r="W906" s="208"/>
      <c r="X906" s="208"/>
      <c r="Y906" s="208"/>
      <c r="Z906" s="208"/>
      <c r="AA906" s="208"/>
    </row>
    <row r="907" ht="12.75" hidden="1" customHeight="1">
      <c r="A907" s="208"/>
      <c r="B907" s="208"/>
      <c r="C907" s="208"/>
      <c r="D907" s="208"/>
      <c r="E907" s="208"/>
      <c r="F907" s="208"/>
      <c r="G907" s="208"/>
      <c r="H907" s="208"/>
      <c r="I907" s="208"/>
      <c r="J907" s="208"/>
      <c r="K907" s="208"/>
      <c r="L907" s="208"/>
      <c r="M907" s="208"/>
      <c r="N907" s="208"/>
      <c r="O907" s="208"/>
      <c r="P907" s="208"/>
      <c r="Q907" s="208"/>
      <c r="R907" s="208"/>
      <c r="S907" s="208"/>
      <c r="T907" s="208"/>
      <c r="U907" s="208"/>
      <c r="V907" s="208"/>
      <c r="W907" s="208"/>
      <c r="X907" s="208"/>
      <c r="Y907" s="208"/>
      <c r="Z907" s="208"/>
      <c r="AA907" s="208"/>
    </row>
    <row r="908" ht="12.75" hidden="1" customHeight="1">
      <c r="A908" s="208"/>
      <c r="B908" s="208"/>
      <c r="C908" s="208"/>
      <c r="D908" s="208"/>
      <c r="E908" s="208"/>
      <c r="F908" s="208"/>
      <c r="G908" s="208"/>
      <c r="H908" s="208"/>
      <c r="I908" s="208"/>
      <c r="J908" s="208"/>
      <c r="K908" s="208"/>
      <c r="L908" s="208"/>
      <c r="M908" s="208"/>
      <c r="N908" s="208"/>
      <c r="O908" s="208"/>
      <c r="P908" s="208"/>
      <c r="Q908" s="208"/>
      <c r="R908" s="208"/>
      <c r="S908" s="208"/>
      <c r="T908" s="208"/>
      <c r="U908" s="208"/>
      <c r="V908" s="208"/>
      <c r="W908" s="208"/>
      <c r="X908" s="208"/>
      <c r="Y908" s="208"/>
      <c r="Z908" s="208"/>
      <c r="AA908" s="208"/>
    </row>
    <row r="909" ht="12.75" hidden="1" customHeight="1">
      <c r="A909" s="208"/>
      <c r="B909" s="208"/>
      <c r="C909" s="208"/>
      <c r="D909" s="208"/>
      <c r="E909" s="208"/>
      <c r="F909" s="208"/>
      <c r="G909" s="208"/>
      <c r="H909" s="208"/>
      <c r="I909" s="208"/>
      <c r="J909" s="208"/>
      <c r="K909" s="208"/>
      <c r="L909" s="208"/>
      <c r="M909" s="208"/>
      <c r="N909" s="208"/>
      <c r="O909" s="208"/>
      <c r="P909" s="208"/>
      <c r="Q909" s="208"/>
      <c r="R909" s="208"/>
      <c r="S909" s="208"/>
      <c r="T909" s="208"/>
      <c r="U909" s="208"/>
      <c r="V909" s="208"/>
      <c r="W909" s="208"/>
      <c r="X909" s="208"/>
      <c r="Y909" s="208"/>
      <c r="Z909" s="208"/>
      <c r="AA909" s="208"/>
    </row>
    <row r="910" ht="12.75" hidden="1" customHeight="1">
      <c r="A910" s="208"/>
      <c r="B910" s="208"/>
      <c r="C910" s="208"/>
      <c r="D910" s="208"/>
      <c r="E910" s="208"/>
      <c r="F910" s="208"/>
      <c r="G910" s="208"/>
      <c r="H910" s="208"/>
      <c r="I910" s="208"/>
      <c r="J910" s="208"/>
      <c r="K910" s="208"/>
      <c r="L910" s="208"/>
      <c r="M910" s="208"/>
      <c r="N910" s="208"/>
      <c r="O910" s="208"/>
      <c r="P910" s="208"/>
      <c r="Q910" s="208"/>
      <c r="R910" s="208"/>
      <c r="S910" s="208"/>
      <c r="T910" s="208"/>
      <c r="U910" s="208"/>
      <c r="V910" s="208"/>
      <c r="W910" s="208"/>
      <c r="X910" s="208"/>
      <c r="Y910" s="208"/>
      <c r="Z910" s="208"/>
      <c r="AA910" s="208"/>
    </row>
    <row r="911" ht="12.75" hidden="1" customHeight="1">
      <c r="A911" s="208"/>
      <c r="B911" s="208"/>
      <c r="C911" s="208"/>
      <c r="D911" s="208"/>
      <c r="E911" s="208"/>
      <c r="F911" s="208"/>
      <c r="G911" s="208"/>
      <c r="H911" s="208"/>
      <c r="I911" s="208"/>
      <c r="J911" s="208"/>
      <c r="K911" s="208"/>
      <c r="L911" s="208"/>
      <c r="M911" s="208"/>
      <c r="N911" s="208"/>
      <c r="O911" s="208"/>
      <c r="P911" s="208"/>
      <c r="Q911" s="208"/>
      <c r="R911" s="208"/>
      <c r="S911" s="208"/>
      <c r="T911" s="208"/>
      <c r="U911" s="208"/>
      <c r="V911" s="208"/>
      <c r="W911" s="208"/>
      <c r="X911" s="208"/>
      <c r="Y911" s="208"/>
      <c r="Z911" s="208"/>
      <c r="AA911" s="208"/>
    </row>
    <row r="912" ht="12.75" hidden="1" customHeight="1">
      <c r="A912" s="208"/>
      <c r="B912" s="208"/>
      <c r="C912" s="208"/>
      <c r="D912" s="208"/>
      <c r="E912" s="208"/>
      <c r="F912" s="208"/>
      <c r="G912" s="208"/>
      <c r="H912" s="208"/>
      <c r="I912" s="208"/>
      <c r="J912" s="208"/>
      <c r="K912" s="208"/>
      <c r="L912" s="208"/>
      <c r="M912" s="208"/>
      <c r="N912" s="208"/>
      <c r="O912" s="208"/>
      <c r="P912" s="208"/>
      <c r="Q912" s="208"/>
      <c r="R912" s="208"/>
      <c r="S912" s="208"/>
      <c r="T912" s="208"/>
      <c r="U912" s="208"/>
      <c r="V912" s="208"/>
      <c r="W912" s="208"/>
      <c r="X912" s="208"/>
      <c r="Y912" s="208"/>
      <c r="Z912" s="208"/>
      <c r="AA912" s="208"/>
    </row>
    <row r="913" ht="12.75" hidden="1" customHeight="1">
      <c r="A913" s="208"/>
      <c r="B913" s="208"/>
      <c r="C913" s="208"/>
      <c r="D913" s="208"/>
      <c r="E913" s="208"/>
      <c r="F913" s="208"/>
      <c r="G913" s="208"/>
      <c r="H913" s="208"/>
      <c r="I913" s="208"/>
      <c r="J913" s="208"/>
      <c r="K913" s="208"/>
      <c r="L913" s="208"/>
      <c r="M913" s="208"/>
      <c r="N913" s="208"/>
      <c r="O913" s="208"/>
      <c r="P913" s="208"/>
      <c r="Q913" s="208"/>
      <c r="R913" s="208"/>
      <c r="S913" s="208"/>
      <c r="T913" s="208"/>
      <c r="U913" s="208"/>
      <c r="V913" s="208"/>
      <c r="W913" s="208"/>
      <c r="X913" s="208"/>
      <c r="Y913" s="208"/>
      <c r="Z913" s="208"/>
      <c r="AA913" s="208"/>
    </row>
    <row r="914" ht="12.75" hidden="1" customHeight="1">
      <c r="A914" s="208"/>
      <c r="B914" s="208"/>
      <c r="C914" s="208"/>
      <c r="D914" s="208"/>
      <c r="E914" s="208"/>
      <c r="F914" s="208"/>
      <c r="G914" s="208"/>
      <c r="H914" s="208"/>
      <c r="I914" s="208"/>
      <c r="J914" s="208"/>
      <c r="K914" s="208"/>
      <c r="L914" s="208"/>
      <c r="M914" s="208"/>
      <c r="N914" s="208"/>
      <c r="O914" s="208"/>
      <c r="P914" s="208"/>
      <c r="Q914" s="208"/>
      <c r="R914" s="208"/>
      <c r="S914" s="208"/>
      <c r="T914" s="208"/>
      <c r="U914" s="208"/>
      <c r="V914" s="208"/>
      <c r="W914" s="208"/>
      <c r="X914" s="208"/>
      <c r="Y914" s="208"/>
      <c r="Z914" s="208"/>
      <c r="AA914" s="208"/>
    </row>
    <row r="915" ht="12.75" hidden="1" customHeight="1">
      <c r="A915" s="208"/>
      <c r="B915" s="208"/>
      <c r="C915" s="208"/>
      <c r="D915" s="208"/>
      <c r="E915" s="208"/>
      <c r="F915" s="208"/>
      <c r="G915" s="208"/>
      <c r="H915" s="208"/>
      <c r="I915" s="208"/>
      <c r="J915" s="208"/>
      <c r="K915" s="208"/>
      <c r="L915" s="208"/>
      <c r="M915" s="208"/>
      <c r="N915" s="208"/>
      <c r="O915" s="208"/>
      <c r="P915" s="208"/>
      <c r="Q915" s="208"/>
      <c r="R915" s="208"/>
      <c r="S915" s="208"/>
      <c r="T915" s="208"/>
      <c r="U915" s="208"/>
      <c r="V915" s="208"/>
      <c r="W915" s="208"/>
      <c r="X915" s="208"/>
      <c r="Y915" s="208"/>
      <c r="Z915" s="208"/>
      <c r="AA915" s="208"/>
    </row>
    <row r="916" ht="12.75" hidden="1" customHeight="1">
      <c r="A916" s="208"/>
      <c r="B916" s="208"/>
      <c r="C916" s="208"/>
      <c r="D916" s="208"/>
      <c r="E916" s="208"/>
      <c r="F916" s="208"/>
      <c r="G916" s="208"/>
      <c r="H916" s="208"/>
      <c r="I916" s="208"/>
      <c r="J916" s="208"/>
      <c r="K916" s="208"/>
      <c r="L916" s="208"/>
      <c r="M916" s="208"/>
      <c r="N916" s="208"/>
      <c r="O916" s="208"/>
      <c r="P916" s="208"/>
      <c r="Q916" s="208"/>
      <c r="R916" s="208"/>
      <c r="S916" s="208"/>
      <c r="T916" s="208"/>
      <c r="U916" s="208"/>
      <c r="V916" s="208"/>
      <c r="W916" s="208"/>
      <c r="X916" s="208"/>
      <c r="Y916" s="208"/>
      <c r="Z916" s="208"/>
      <c r="AA916" s="208"/>
    </row>
    <row r="917" ht="12.75" hidden="1" customHeight="1">
      <c r="A917" s="208"/>
      <c r="B917" s="208"/>
      <c r="C917" s="208"/>
      <c r="D917" s="208"/>
      <c r="E917" s="208"/>
      <c r="F917" s="208"/>
      <c r="G917" s="208"/>
      <c r="H917" s="208"/>
      <c r="I917" s="208"/>
      <c r="J917" s="208"/>
      <c r="K917" s="208"/>
      <c r="L917" s="208"/>
      <c r="M917" s="208"/>
      <c r="N917" s="208"/>
      <c r="O917" s="208"/>
      <c r="P917" s="208"/>
      <c r="Q917" s="208"/>
      <c r="R917" s="208"/>
      <c r="S917" s="208"/>
      <c r="T917" s="208"/>
      <c r="U917" s="208"/>
      <c r="V917" s="208"/>
      <c r="W917" s="208"/>
      <c r="X917" s="208"/>
      <c r="Y917" s="208"/>
      <c r="Z917" s="208"/>
      <c r="AA917" s="208"/>
    </row>
    <row r="918" ht="12.75" hidden="1" customHeight="1">
      <c r="A918" s="208"/>
      <c r="B918" s="208"/>
      <c r="C918" s="208"/>
      <c r="D918" s="208"/>
      <c r="E918" s="208"/>
      <c r="F918" s="208"/>
      <c r="G918" s="208"/>
      <c r="H918" s="208"/>
      <c r="I918" s="208"/>
      <c r="J918" s="208"/>
      <c r="K918" s="208"/>
      <c r="L918" s="208"/>
      <c r="M918" s="208"/>
      <c r="N918" s="208"/>
      <c r="O918" s="208"/>
      <c r="P918" s="208"/>
      <c r="Q918" s="208"/>
      <c r="R918" s="208"/>
      <c r="S918" s="208"/>
      <c r="T918" s="208"/>
      <c r="U918" s="208"/>
      <c r="V918" s="208"/>
      <c r="W918" s="208"/>
      <c r="X918" s="208"/>
      <c r="Y918" s="208"/>
      <c r="Z918" s="208"/>
      <c r="AA918" s="208"/>
    </row>
    <row r="919" ht="12.75" hidden="1" customHeight="1">
      <c r="A919" s="208"/>
      <c r="B919" s="208"/>
      <c r="C919" s="208"/>
      <c r="D919" s="208"/>
      <c r="E919" s="208"/>
      <c r="F919" s="208"/>
      <c r="G919" s="208"/>
      <c r="H919" s="208"/>
      <c r="I919" s="208"/>
      <c r="J919" s="208"/>
      <c r="K919" s="208"/>
      <c r="L919" s="208"/>
      <c r="M919" s="208"/>
      <c r="N919" s="208"/>
      <c r="O919" s="208"/>
      <c r="P919" s="208"/>
      <c r="Q919" s="208"/>
      <c r="R919" s="208"/>
      <c r="S919" s="208"/>
      <c r="T919" s="208"/>
      <c r="U919" s="208"/>
      <c r="V919" s="208"/>
      <c r="W919" s="208"/>
      <c r="X919" s="208"/>
      <c r="Y919" s="208"/>
      <c r="Z919" s="208"/>
      <c r="AA919" s="208"/>
    </row>
    <row r="920" ht="12.75" hidden="1" customHeight="1">
      <c r="A920" s="208"/>
      <c r="B920" s="208"/>
      <c r="C920" s="208"/>
      <c r="D920" s="208"/>
      <c r="E920" s="208"/>
      <c r="F920" s="208"/>
      <c r="G920" s="208"/>
      <c r="H920" s="208"/>
      <c r="I920" s="208"/>
      <c r="J920" s="208"/>
      <c r="K920" s="208"/>
      <c r="L920" s="208"/>
      <c r="M920" s="208"/>
      <c r="N920" s="208"/>
      <c r="O920" s="208"/>
      <c r="P920" s="208"/>
      <c r="Q920" s="208"/>
      <c r="R920" s="208"/>
      <c r="S920" s="208"/>
      <c r="T920" s="208"/>
      <c r="U920" s="208"/>
      <c r="V920" s="208"/>
      <c r="W920" s="208"/>
      <c r="X920" s="208"/>
      <c r="Y920" s="208"/>
      <c r="Z920" s="208"/>
      <c r="AA920" s="208"/>
    </row>
    <row r="921" ht="12.75" hidden="1" customHeight="1">
      <c r="A921" s="208"/>
      <c r="B921" s="208"/>
      <c r="C921" s="208"/>
      <c r="D921" s="208"/>
      <c r="E921" s="208"/>
      <c r="F921" s="208"/>
      <c r="G921" s="208"/>
      <c r="H921" s="208"/>
      <c r="I921" s="208"/>
      <c r="J921" s="208"/>
      <c r="K921" s="208"/>
      <c r="L921" s="208"/>
      <c r="M921" s="208"/>
      <c r="N921" s="208"/>
      <c r="O921" s="208"/>
      <c r="P921" s="208"/>
      <c r="Q921" s="208"/>
      <c r="R921" s="208"/>
      <c r="S921" s="208"/>
      <c r="T921" s="208"/>
      <c r="U921" s="208"/>
      <c r="V921" s="208"/>
      <c r="W921" s="208"/>
      <c r="X921" s="208"/>
      <c r="Y921" s="208"/>
      <c r="Z921" s="208"/>
      <c r="AA921" s="208"/>
    </row>
    <row r="922" ht="12.75" hidden="1" customHeight="1">
      <c r="A922" s="208"/>
      <c r="B922" s="208"/>
      <c r="C922" s="208"/>
      <c r="D922" s="208"/>
      <c r="E922" s="208"/>
      <c r="F922" s="208"/>
      <c r="G922" s="208"/>
      <c r="H922" s="208"/>
      <c r="I922" s="208"/>
      <c r="J922" s="208"/>
      <c r="K922" s="208"/>
      <c r="L922" s="208"/>
      <c r="M922" s="208"/>
      <c r="N922" s="208"/>
      <c r="O922" s="208"/>
      <c r="P922" s="208"/>
      <c r="Q922" s="208"/>
      <c r="R922" s="208"/>
      <c r="S922" s="208"/>
      <c r="T922" s="208"/>
      <c r="U922" s="208"/>
      <c r="V922" s="208"/>
      <c r="W922" s="208"/>
      <c r="X922" s="208"/>
      <c r="Y922" s="208"/>
      <c r="Z922" s="208"/>
      <c r="AA922" s="208"/>
    </row>
    <row r="923" ht="12.75" hidden="1" customHeight="1">
      <c r="A923" s="208"/>
      <c r="B923" s="208"/>
      <c r="C923" s="208"/>
      <c r="D923" s="208"/>
      <c r="E923" s="208"/>
      <c r="F923" s="208"/>
      <c r="G923" s="208"/>
      <c r="H923" s="208"/>
      <c r="I923" s="208"/>
      <c r="J923" s="208"/>
      <c r="K923" s="208"/>
      <c r="L923" s="208"/>
      <c r="M923" s="208"/>
      <c r="N923" s="208"/>
      <c r="O923" s="208"/>
      <c r="P923" s="208"/>
      <c r="Q923" s="208"/>
      <c r="R923" s="208"/>
      <c r="S923" s="208"/>
      <c r="T923" s="208"/>
      <c r="U923" s="208"/>
      <c r="V923" s="208"/>
      <c r="W923" s="208"/>
      <c r="X923" s="208"/>
      <c r="Y923" s="208"/>
      <c r="Z923" s="208"/>
      <c r="AA923" s="208"/>
    </row>
    <row r="924" ht="12.75" hidden="1" customHeight="1">
      <c r="A924" s="208"/>
      <c r="B924" s="208"/>
      <c r="C924" s="208"/>
      <c r="D924" s="208"/>
      <c r="E924" s="208"/>
      <c r="F924" s="208"/>
      <c r="G924" s="208"/>
      <c r="H924" s="208"/>
      <c r="I924" s="208"/>
      <c r="J924" s="208"/>
      <c r="K924" s="208"/>
      <c r="L924" s="208"/>
      <c r="M924" s="208"/>
      <c r="N924" s="208"/>
      <c r="O924" s="208"/>
      <c r="P924" s="208"/>
      <c r="Q924" s="208"/>
      <c r="R924" s="208"/>
      <c r="S924" s="208"/>
      <c r="T924" s="208"/>
      <c r="U924" s="208"/>
      <c r="V924" s="208"/>
      <c r="W924" s="208"/>
      <c r="X924" s="208"/>
      <c r="Y924" s="208"/>
      <c r="Z924" s="208"/>
      <c r="AA924" s="208"/>
    </row>
    <row r="925" ht="12.75" hidden="1" customHeight="1">
      <c r="A925" s="208"/>
      <c r="B925" s="208"/>
      <c r="C925" s="208"/>
      <c r="D925" s="208"/>
      <c r="E925" s="208"/>
      <c r="F925" s="208"/>
      <c r="G925" s="208"/>
      <c r="H925" s="208"/>
      <c r="I925" s="208"/>
      <c r="J925" s="208"/>
      <c r="K925" s="208"/>
      <c r="L925" s="208"/>
      <c r="M925" s="208"/>
      <c r="N925" s="208"/>
      <c r="O925" s="208"/>
      <c r="P925" s="208"/>
      <c r="Q925" s="208"/>
      <c r="R925" s="208"/>
      <c r="S925" s="208"/>
      <c r="T925" s="208"/>
      <c r="U925" s="208"/>
      <c r="V925" s="208"/>
      <c r="W925" s="208"/>
      <c r="X925" s="208"/>
      <c r="Y925" s="208"/>
      <c r="Z925" s="208"/>
      <c r="AA925" s="208"/>
    </row>
    <row r="926" ht="12.75" hidden="1" customHeight="1">
      <c r="A926" s="208"/>
      <c r="B926" s="208"/>
      <c r="C926" s="208"/>
      <c r="D926" s="208"/>
      <c r="E926" s="208"/>
      <c r="F926" s="208"/>
      <c r="G926" s="208"/>
      <c r="H926" s="208"/>
      <c r="I926" s="208"/>
      <c r="J926" s="208"/>
      <c r="K926" s="208"/>
      <c r="L926" s="208"/>
      <c r="M926" s="208"/>
      <c r="N926" s="208"/>
      <c r="O926" s="208"/>
      <c r="P926" s="208"/>
      <c r="Q926" s="208"/>
      <c r="R926" s="208"/>
      <c r="S926" s="208"/>
      <c r="T926" s="208"/>
      <c r="U926" s="208"/>
      <c r="V926" s="208"/>
      <c r="W926" s="208"/>
      <c r="X926" s="208"/>
      <c r="Y926" s="208"/>
      <c r="Z926" s="208"/>
      <c r="AA926" s="208"/>
    </row>
    <row r="927" ht="12.75" hidden="1" customHeight="1">
      <c r="A927" s="208"/>
      <c r="B927" s="208"/>
      <c r="C927" s="208"/>
      <c r="D927" s="208"/>
      <c r="E927" s="208"/>
      <c r="F927" s="208"/>
      <c r="G927" s="208"/>
      <c r="H927" s="208"/>
      <c r="I927" s="208"/>
      <c r="J927" s="208"/>
      <c r="K927" s="208"/>
      <c r="L927" s="208"/>
      <c r="M927" s="208"/>
      <c r="N927" s="208"/>
      <c r="O927" s="208"/>
      <c r="P927" s="208"/>
      <c r="Q927" s="208"/>
      <c r="R927" s="208"/>
      <c r="S927" s="208"/>
      <c r="T927" s="208"/>
      <c r="U927" s="208"/>
      <c r="V927" s="208"/>
      <c r="W927" s="208"/>
      <c r="X927" s="208"/>
      <c r="Y927" s="208"/>
      <c r="Z927" s="208"/>
      <c r="AA927" s="208"/>
    </row>
    <row r="928" ht="12.75" hidden="1" customHeight="1">
      <c r="A928" s="208"/>
      <c r="B928" s="208"/>
      <c r="C928" s="208"/>
      <c r="D928" s="208"/>
      <c r="E928" s="208"/>
      <c r="F928" s="208"/>
      <c r="G928" s="208"/>
      <c r="H928" s="208"/>
      <c r="I928" s="208"/>
      <c r="J928" s="208"/>
      <c r="K928" s="208"/>
      <c r="L928" s="208"/>
      <c r="M928" s="208"/>
      <c r="N928" s="208"/>
      <c r="O928" s="208"/>
      <c r="P928" s="208"/>
      <c r="Q928" s="208"/>
      <c r="R928" s="208"/>
      <c r="S928" s="208"/>
      <c r="T928" s="208"/>
      <c r="U928" s="208"/>
      <c r="V928" s="208"/>
      <c r="W928" s="208"/>
      <c r="X928" s="208"/>
      <c r="Y928" s="208"/>
      <c r="Z928" s="208"/>
      <c r="AA928" s="208"/>
    </row>
    <row r="929" ht="12.75" hidden="1" customHeight="1">
      <c r="A929" s="208"/>
      <c r="B929" s="208"/>
      <c r="C929" s="208"/>
      <c r="D929" s="208"/>
      <c r="E929" s="208"/>
      <c r="F929" s="208"/>
      <c r="G929" s="208"/>
      <c r="H929" s="208"/>
      <c r="I929" s="208"/>
      <c r="J929" s="208"/>
      <c r="K929" s="208"/>
      <c r="L929" s="208"/>
      <c r="M929" s="208"/>
      <c r="N929" s="208"/>
      <c r="O929" s="208"/>
      <c r="P929" s="208"/>
      <c r="Q929" s="208"/>
      <c r="R929" s="208"/>
      <c r="S929" s="208"/>
      <c r="T929" s="208"/>
      <c r="U929" s="208"/>
      <c r="V929" s="208"/>
      <c r="W929" s="208"/>
      <c r="X929" s="208"/>
      <c r="Y929" s="208"/>
      <c r="Z929" s="208"/>
      <c r="AA929" s="208"/>
    </row>
    <row r="930" ht="12.75" hidden="1" customHeight="1">
      <c r="A930" s="208"/>
      <c r="B930" s="208"/>
      <c r="C930" s="208"/>
      <c r="D930" s="208"/>
      <c r="E930" s="208"/>
      <c r="F930" s="208"/>
      <c r="G930" s="208"/>
      <c r="H930" s="208"/>
      <c r="I930" s="208"/>
      <c r="J930" s="208"/>
      <c r="K930" s="208"/>
      <c r="L930" s="208"/>
      <c r="M930" s="208"/>
      <c r="N930" s="208"/>
      <c r="O930" s="208"/>
      <c r="P930" s="208"/>
      <c r="Q930" s="208"/>
      <c r="R930" s="208"/>
      <c r="S930" s="208"/>
      <c r="T930" s="208"/>
      <c r="U930" s="208"/>
      <c r="V930" s="208"/>
      <c r="W930" s="208"/>
      <c r="X930" s="208"/>
      <c r="Y930" s="208"/>
      <c r="Z930" s="208"/>
      <c r="AA930" s="208"/>
    </row>
    <row r="931" ht="12.75" hidden="1" customHeight="1">
      <c r="A931" s="208"/>
      <c r="B931" s="208"/>
      <c r="C931" s="208"/>
      <c r="D931" s="208"/>
      <c r="E931" s="208"/>
      <c r="F931" s="208"/>
      <c r="G931" s="208"/>
      <c r="H931" s="208"/>
      <c r="I931" s="208"/>
      <c r="J931" s="208"/>
      <c r="K931" s="208"/>
      <c r="L931" s="208"/>
      <c r="M931" s="208"/>
      <c r="N931" s="208"/>
      <c r="O931" s="208"/>
      <c r="P931" s="208"/>
      <c r="Q931" s="208"/>
      <c r="R931" s="208"/>
      <c r="S931" s="208"/>
      <c r="T931" s="208"/>
      <c r="U931" s="208"/>
      <c r="V931" s="208"/>
      <c r="W931" s="208"/>
      <c r="X931" s="208"/>
      <c r="Y931" s="208"/>
      <c r="Z931" s="208"/>
      <c r="AA931" s="208"/>
    </row>
    <row r="932" ht="12.75" hidden="1" customHeight="1">
      <c r="A932" s="208"/>
      <c r="B932" s="208"/>
      <c r="C932" s="208"/>
      <c r="D932" s="208"/>
      <c r="E932" s="208"/>
      <c r="F932" s="208"/>
      <c r="G932" s="208"/>
      <c r="H932" s="208"/>
      <c r="I932" s="208"/>
      <c r="J932" s="208"/>
      <c r="K932" s="208"/>
      <c r="L932" s="208"/>
      <c r="M932" s="208"/>
      <c r="N932" s="208"/>
      <c r="O932" s="208"/>
      <c r="P932" s="208"/>
      <c r="Q932" s="208"/>
      <c r="R932" s="208"/>
      <c r="S932" s="208"/>
      <c r="T932" s="208"/>
      <c r="U932" s="208"/>
      <c r="V932" s="208"/>
      <c r="W932" s="208"/>
      <c r="X932" s="208"/>
      <c r="Y932" s="208"/>
      <c r="Z932" s="208"/>
      <c r="AA932" s="208"/>
    </row>
    <row r="933" ht="12.75" hidden="1" customHeight="1">
      <c r="A933" s="208"/>
      <c r="B933" s="208"/>
      <c r="C933" s="208"/>
      <c r="D933" s="208"/>
      <c r="E933" s="208"/>
      <c r="F933" s="208"/>
      <c r="G933" s="208"/>
      <c r="H933" s="208"/>
      <c r="I933" s="208"/>
      <c r="J933" s="208"/>
      <c r="K933" s="208"/>
      <c r="L933" s="208"/>
      <c r="M933" s="208"/>
      <c r="N933" s="208"/>
      <c r="O933" s="208"/>
      <c r="P933" s="208"/>
      <c r="Q933" s="208"/>
      <c r="R933" s="208"/>
      <c r="S933" s="208"/>
      <c r="T933" s="208"/>
      <c r="U933" s="208"/>
      <c r="V933" s="208"/>
      <c r="W933" s="208"/>
      <c r="X933" s="208"/>
      <c r="Y933" s="208"/>
      <c r="Z933" s="208"/>
      <c r="AA933" s="208"/>
    </row>
    <row r="934" ht="12.75" hidden="1" customHeight="1">
      <c r="A934" s="208"/>
      <c r="B934" s="208"/>
      <c r="C934" s="208"/>
      <c r="D934" s="208"/>
      <c r="E934" s="208"/>
      <c r="F934" s="208"/>
      <c r="G934" s="208"/>
      <c r="H934" s="208"/>
      <c r="I934" s="208"/>
      <c r="J934" s="208"/>
      <c r="K934" s="208"/>
      <c r="L934" s="208"/>
      <c r="M934" s="208"/>
      <c r="N934" s="208"/>
      <c r="O934" s="208"/>
      <c r="P934" s="208"/>
      <c r="Q934" s="208"/>
      <c r="R934" s="208"/>
      <c r="S934" s="208"/>
      <c r="T934" s="208"/>
      <c r="U934" s="208"/>
      <c r="V934" s="208"/>
      <c r="W934" s="208"/>
      <c r="X934" s="208"/>
      <c r="Y934" s="208"/>
      <c r="Z934" s="208"/>
      <c r="AA934" s="208"/>
    </row>
    <row r="935" ht="12.75" hidden="1" customHeight="1">
      <c r="A935" s="208"/>
      <c r="B935" s="208"/>
      <c r="C935" s="208"/>
      <c r="D935" s="208"/>
      <c r="E935" s="208"/>
      <c r="F935" s="208"/>
      <c r="G935" s="208"/>
      <c r="H935" s="208"/>
      <c r="I935" s="208"/>
      <c r="J935" s="208"/>
      <c r="K935" s="208"/>
      <c r="L935" s="208"/>
      <c r="M935" s="208"/>
      <c r="N935" s="208"/>
      <c r="O935" s="208"/>
      <c r="P935" s="208"/>
      <c r="Q935" s="208"/>
      <c r="R935" s="208"/>
      <c r="S935" s="208"/>
      <c r="T935" s="208"/>
      <c r="U935" s="208"/>
      <c r="V935" s="208"/>
      <c r="W935" s="208"/>
      <c r="X935" s="208"/>
      <c r="Y935" s="208"/>
      <c r="Z935" s="208"/>
      <c r="AA935" s="208"/>
    </row>
    <row r="936" ht="12.75" hidden="1" customHeight="1">
      <c r="A936" s="208"/>
      <c r="B936" s="208"/>
      <c r="C936" s="208"/>
      <c r="D936" s="208"/>
      <c r="E936" s="208"/>
      <c r="F936" s="208"/>
      <c r="G936" s="208"/>
      <c r="H936" s="208"/>
      <c r="I936" s="208"/>
      <c r="J936" s="208"/>
      <c r="K936" s="208"/>
      <c r="L936" s="208"/>
      <c r="M936" s="208"/>
      <c r="N936" s="208"/>
      <c r="O936" s="208"/>
      <c r="P936" s="208"/>
      <c r="Q936" s="208"/>
      <c r="R936" s="208"/>
      <c r="S936" s="208"/>
      <c r="T936" s="208"/>
      <c r="U936" s="208"/>
      <c r="V936" s="208"/>
      <c r="W936" s="208"/>
      <c r="X936" s="208"/>
      <c r="Y936" s="208"/>
      <c r="Z936" s="208"/>
      <c r="AA936" s="208"/>
    </row>
    <row r="937" ht="12.75" hidden="1" customHeight="1">
      <c r="A937" s="208"/>
      <c r="B937" s="208"/>
      <c r="C937" s="208"/>
      <c r="D937" s="208"/>
      <c r="E937" s="208"/>
      <c r="F937" s="208"/>
      <c r="G937" s="208"/>
      <c r="H937" s="208"/>
      <c r="I937" s="208"/>
      <c r="J937" s="208"/>
      <c r="K937" s="208"/>
      <c r="L937" s="208"/>
      <c r="M937" s="208"/>
      <c r="N937" s="208"/>
      <c r="O937" s="208"/>
      <c r="P937" s="208"/>
      <c r="Q937" s="208"/>
      <c r="R937" s="208"/>
      <c r="S937" s="208"/>
      <c r="T937" s="208"/>
      <c r="U937" s="208"/>
      <c r="V937" s="208"/>
      <c r="W937" s="208"/>
      <c r="X937" s="208"/>
      <c r="Y937" s="208"/>
      <c r="Z937" s="208"/>
      <c r="AA937" s="208"/>
    </row>
    <row r="938" ht="12.75" hidden="1" customHeight="1">
      <c r="A938" s="208"/>
      <c r="B938" s="208"/>
      <c r="C938" s="208"/>
      <c r="D938" s="208"/>
      <c r="E938" s="208"/>
      <c r="F938" s="208"/>
      <c r="G938" s="208"/>
      <c r="H938" s="208"/>
      <c r="I938" s="208"/>
      <c r="J938" s="208"/>
      <c r="K938" s="208"/>
      <c r="L938" s="208"/>
      <c r="M938" s="208"/>
      <c r="N938" s="208"/>
      <c r="O938" s="208"/>
      <c r="P938" s="208"/>
      <c r="Q938" s="208"/>
      <c r="R938" s="208"/>
      <c r="S938" s="208"/>
      <c r="T938" s="208"/>
      <c r="U938" s="208"/>
      <c r="V938" s="208"/>
      <c r="W938" s="208"/>
      <c r="X938" s="208"/>
      <c r="Y938" s="208"/>
      <c r="Z938" s="208"/>
      <c r="AA938" s="208"/>
    </row>
    <row r="939" ht="12.75" hidden="1" customHeight="1">
      <c r="A939" s="208"/>
      <c r="B939" s="208"/>
      <c r="C939" s="208"/>
      <c r="D939" s="208"/>
      <c r="E939" s="208"/>
      <c r="F939" s="208"/>
      <c r="G939" s="208"/>
      <c r="H939" s="208"/>
      <c r="I939" s="208"/>
      <c r="J939" s="208"/>
      <c r="K939" s="208"/>
      <c r="L939" s="208"/>
      <c r="M939" s="208"/>
      <c r="N939" s="208"/>
      <c r="O939" s="208"/>
      <c r="P939" s="208"/>
      <c r="Q939" s="208"/>
      <c r="R939" s="208"/>
      <c r="S939" s="208"/>
      <c r="T939" s="208"/>
      <c r="U939" s="208"/>
      <c r="V939" s="208"/>
      <c r="W939" s="208"/>
      <c r="X939" s="208"/>
      <c r="Y939" s="208"/>
      <c r="Z939" s="208"/>
      <c r="AA939" s="208"/>
    </row>
    <row r="940" ht="12.75" hidden="1" customHeight="1">
      <c r="A940" s="208"/>
      <c r="B940" s="208"/>
      <c r="C940" s="208"/>
      <c r="D940" s="208"/>
      <c r="E940" s="208"/>
      <c r="F940" s="208"/>
      <c r="G940" s="208"/>
      <c r="H940" s="208"/>
      <c r="I940" s="208"/>
      <c r="J940" s="208"/>
      <c r="K940" s="208"/>
      <c r="L940" s="208"/>
      <c r="M940" s="208"/>
      <c r="N940" s="208"/>
      <c r="O940" s="208"/>
      <c r="P940" s="208"/>
      <c r="Q940" s="208"/>
      <c r="R940" s="208"/>
      <c r="S940" s="208"/>
      <c r="T940" s="208"/>
      <c r="U940" s="208"/>
      <c r="V940" s="208"/>
      <c r="W940" s="208"/>
      <c r="X940" s="208"/>
      <c r="Y940" s="208"/>
      <c r="Z940" s="208"/>
      <c r="AA940" s="208"/>
    </row>
    <row r="941" ht="12.75" hidden="1" customHeight="1">
      <c r="A941" s="208"/>
      <c r="B941" s="208"/>
      <c r="C941" s="208"/>
      <c r="D941" s="208"/>
      <c r="E941" s="208"/>
      <c r="F941" s="208"/>
      <c r="G941" s="208"/>
      <c r="H941" s="208"/>
      <c r="I941" s="208"/>
      <c r="J941" s="208"/>
      <c r="K941" s="208"/>
      <c r="L941" s="208"/>
      <c r="M941" s="208"/>
      <c r="N941" s="208"/>
      <c r="O941" s="208"/>
      <c r="P941" s="208"/>
      <c r="Q941" s="208"/>
      <c r="R941" s="208"/>
      <c r="S941" s="208"/>
      <c r="T941" s="208"/>
      <c r="U941" s="208"/>
      <c r="V941" s="208"/>
      <c r="W941" s="208"/>
      <c r="X941" s="208"/>
      <c r="Y941" s="208"/>
      <c r="Z941" s="208"/>
      <c r="AA941" s="208"/>
    </row>
    <row r="942" ht="12.75" hidden="1" customHeight="1">
      <c r="A942" s="208"/>
      <c r="B942" s="208"/>
      <c r="C942" s="208"/>
      <c r="D942" s="208"/>
      <c r="E942" s="208"/>
      <c r="F942" s="208"/>
      <c r="G942" s="208"/>
      <c r="H942" s="208"/>
      <c r="I942" s="208"/>
      <c r="J942" s="208"/>
      <c r="K942" s="208"/>
      <c r="L942" s="208"/>
      <c r="M942" s="208"/>
      <c r="N942" s="208"/>
      <c r="O942" s="208"/>
      <c r="P942" s="208"/>
      <c r="Q942" s="208"/>
      <c r="R942" s="208"/>
      <c r="S942" s="208"/>
      <c r="T942" s="208"/>
      <c r="U942" s="208"/>
      <c r="V942" s="208"/>
      <c r="W942" s="208"/>
      <c r="X942" s="208"/>
      <c r="Y942" s="208"/>
      <c r="Z942" s="208"/>
      <c r="AA942" s="208"/>
    </row>
    <row r="943" ht="12.75" hidden="1" customHeight="1">
      <c r="A943" s="208"/>
      <c r="B943" s="208"/>
      <c r="C943" s="208"/>
      <c r="D943" s="208"/>
      <c r="E943" s="208"/>
      <c r="F943" s="208"/>
      <c r="G943" s="208"/>
      <c r="H943" s="208"/>
      <c r="I943" s="208"/>
      <c r="J943" s="208"/>
      <c r="K943" s="208"/>
      <c r="L943" s="208"/>
      <c r="M943" s="208"/>
      <c r="N943" s="208"/>
      <c r="O943" s="208"/>
      <c r="P943" s="208"/>
      <c r="Q943" s="208"/>
      <c r="R943" s="208"/>
      <c r="S943" s="208"/>
      <c r="T943" s="208"/>
      <c r="U943" s="208"/>
      <c r="V943" s="208"/>
      <c r="W943" s="208"/>
      <c r="X943" s="208"/>
      <c r="Y943" s="208"/>
      <c r="Z943" s="208"/>
      <c r="AA943" s="208"/>
    </row>
    <row r="944" ht="12.75" hidden="1" customHeight="1">
      <c r="A944" s="208"/>
      <c r="B944" s="208"/>
      <c r="C944" s="208"/>
      <c r="D944" s="208"/>
      <c r="E944" s="208"/>
      <c r="F944" s="208"/>
      <c r="G944" s="208"/>
      <c r="H944" s="208"/>
      <c r="I944" s="208"/>
      <c r="J944" s="208"/>
      <c r="K944" s="208"/>
      <c r="L944" s="208"/>
      <c r="M944" s="208"/>
      <c r="N944" s="208"/>
      <c r="O944" s="208"/>
      <c r="P944" s="208"/>
      <c r="Q944" s="208"/>
      <c r="R944" s="208"/>
      <c r="S944" s="208"/>
      <c r="T944" s="208"/>
      <c r="U944" s="208"/>
      <c r="V944" s="208"/>
      <c r="W944" s="208"/>
      <c r="X944" s="208"/>
      <c r="Y944" s="208"/>
      <c r="Z944" s="208"/>
      <c r="AA944" s="208"/>
    </row>
    <row r="945" ht="12.75" hidden="1" customHeight="1">
      <c r="A945" s="208"/>
      <c r="B945" s="208"/>
      <c r="C945" s="208"/>
      <c r="D945" s="208"/>
      <c r="E945" s="208"/>
      <c r="F945" s="208"/>
      <c r="G945" s="208"/>
      <c r="H945" s="208"/>
      <c r="I945" s="208"/>
      <c r="J945" s="208"/>
      <c r="K945" s="208"/>
      <c r="L945" s="208"/>
      <c r="M945" s="208"/>
      <c r="N945" s="208"/>
      <c r="O945" s="208"/>
      <c r="P945" s="208"/>
      <c r="Q945" s="208"/>
      <c r="R945" s="208"/>
      <c r="S945" s="208"/>
      <c r="T945" s="208"/>
      <c r="U945" s="208"/>
      <c r="V945" s="208"/>
      <c r="W945" s="208"/>
      <c r="X945" s="208"/>
      <c r="Y945" s="208"/>
      <c r="Z945" s="208"/>
      <c r="AA945" s="208"/>
    </row>
    <row r="946" ht="12.75" hidden="1" customHeight="1">
      <c r="A946" s="208"/>
      <c r="B946" s="208"/>
      <c r="C946" s="208"/>
      <c r="D946" s="208"/>
      <c r="E946" s="208"/>
      <c r="F946" s="208"/>
      <c r="G946" s="208"/>
      <c r="H946" s="208"/>
      <c r="I946" s="208"/>
      <c r="J946" s="208"/>
      <c r="K946" s="208"/>
      <c r="L946" s="208"/>
      <c r="M946" s="208"/>
      <c r="N946" s="208"/>
      <c r="O946" s="208"/>
      <c r="P946" s="208"/>
      <c r="Q946" s="208"/>
      <c r="R946" s="208"/>
      <c r="S946" s="208"/>
      <c r="T946" s="208"/>
      <c r="U946" s="208"/>
      <c r="V946" s="208"/>
      <c r="W946" s="208"/>
      <c r="X946" s="208"/>
      <c r="Y946" s="208"/>
      <c r="Z946" s="208"/>
      <c r="AA946" s="208"/>
    </row>
    <row r="947" ht="12.75" hidden="1" customHeight="1">
      <c r="A947" s="208"/>
      <c r="B947" s="208"/>
      <c r="C947" s="208"/>
      <c r="D947" s="208"/>
      <c r="E947" s="208"/>
      <c r="F947" s="208"/>
      <c r="G947" s="208"/>
      <c r="H947" s="208"/>
      <c r="I947" s="208"/>
      <c r="J947" s="208"/>
      <c r="K947" s="208"/>
      <c r="L947" s="208"/>
      <c r="M947" s="208"/>
      <c r="N947" s="208"/>
      <c r="O947" s="208"/>
      <c r="P947" s="208"/>
      <c r="Q947" s="208"/>
      <c r="R947" s="208"/>
      <c r="S947" s="208"/>
      <c r="T947" s="208"/>
      <c r="U947" s="208"/>
      <c r="V947" s="208"/>
      <c r="W947" s="208"/>
      <c r="X947" s="208"/>
      <c r="Y947" s="208"/>
      <c r="Z947" s="208"/>
      <c r="AA947" s="208"/>
    </row>
    <row r="948" ht="12.75" hidden="1" customHeight="1">
      <c r="A948" s="208"/>
      <c r="B948" s="208"/>
      <c r="C948" s="208"/>
      <c r="D948" s="208"/>
      <c r="E948" s="208"/>
      <c r="F948" s="208"/>
      <c r="G948" s="208"/>
      <c r="H948" s="208"/>
      <c r="I948" s="208"/>
      <c r="J948" s="208"/>
      <c r="K948" s="208"/>
      <c r="L948" s="208"/>
      <c r="M948" s="208"/>
      <c r="N948" s="208"/>
      <c r="O948" s="208"/>
      <c r="P948" s="208"/>
      <c r="Q948" s="208"/>
      <c r="R948" s="208"/>
      <c r="S948" s="208"/>
      <c r="T948" s="208"/>
      <c r="U948" s="208"/>
      <c r="V948" s="208"/>
      <c r="W948" s="208"/>
      <c r="X948" s="208"/>
      <c r="Y948" s="208"/>
      <c r="Z948" s="208"/>
      <c r="AA948" s="208"/>
    </row>
    <row r="949" ht="12.75" hidden="1" customHeight="1">
      <c r="A949" s="208"/>
      <c r="B949" s="208"/>
      <c r="C949" s="208"/>
      <c r="D949" s="208"/>
      <c r="E949" s="208"/>
      <c r="F949" s="208"/>
      <c r="G949" s="208"/>
      <c r="H949" s="208"/>
      <c r="I949" s="208"/>
      <c r="J949" s="208"/>
      <c r="K949" s="208"/>
      <c r="L949" s="208"/>
      <c r="M949" s="208"/>
      <c r="N949" s="208"/>
      <c r="O949" s="208"/>
      <c r="P949" s="208"/>
      <c r="Q949" s="208"/>
      <c r="R949" s="208"/>
      <c r="S949" s="208"/>
      <c r="T949" s="208"/>
      <c r="U949" s="208"/>
      <c r="V949" s="208"/>
      <c r="W949" s="208"/>
      <c r="X949" s="208"/>
      <c r="Y949" s="208"/>
      <c r="Z949" s="208"/>
      <c r="AA949" s="208"/>
    </row>
    <row r="950" ht="12.75" hidden="1" customHeight="1">
      <c r="A950" s="208"/>
      <c r="B950" s="208"/>
      <c r="C950" s="208"/>
      <c r="D950" s="208"/>
      <c r="E950" s="208"/>
      <c r="F950" s="208"/>
      <c r="G950" s="208"/>
      <c r="H950" s="208"/>
      <c r="I950" s="208"/>
      <c r="J950" s="208"/>
      <c r="K950" s="208"/>
      <c r="L950" s="208"/>
      <c r="M950" s="208"/>
      <c r="N950" s="208"/>
      <c r="O950" s="208"/>
      <c r="P950" s="208"/>
      <c r="Q950" s="208"/>
      <c r="R950" s="208"/>
      <c r="S950" s="208"/>
      <c r="T950" s="208"/>
      <c r="U950" s="208"/>
      <c r="V950" s="208"/>
      <c r="W950" s="208"/>
      <c r="X950" s="208"/>
      <c r="Y950" s="208"/>
      <c r="Z950" s="208"/>
      <c r="AA950" s="208"/>
    </row>
    <row r="951" ht="12.75" hidden="1" customHeight="1">
      <c r="A951" s="208"/>
      <c r="B951" s="208"/>
      <c r="C951" s="208"/>
      <c r="D951" s="208"/>
      <c r="E951" s="208"/>
      <c r="F951" s="208"/>
      <c r="G951" s="208"/>
      <c r="H951" s="208"/>
      <c r="I951" s="208"/>
      <c r="J951" s="208"/>
      <c r="K951" s="208"/>
      <c r="L951" s="208"/>
      <c r="M951" s="208"/>
      <c r="N951" s="208"/>
      <c r="O951" s="208"/>
      <c r="P951" s="208"/>
      <c r="Q951" s="208"/>
      <c r="R951" s="208"/>
      <c r="S951" s="208"/>
      <c r="T951" s="208"/>
      <c r="U951" s="208"/>
      <c r="V951" s="208"/>
      <c r="W951" s="208"/>
      <c r="X951" s="208"/>
      <c r="Y951" s="208"/>
      <c r="Z951" s="208"/>
      <c r="AA951" s="208"/>
    </row>
    <row r="952" ht="12.75" hidden="1" customHeight="1">
      <c r="A952" s="208"/>
      <c r="B952" s="208"/>
      <c r="C952" s="208"/>
      <c r="D952" s="208"/>
      <c r="E952" s="208"/>
      <c r="F952" s="208"/>
      <c r="G952" s="208"/>
      <c r="H952" s="208"/>
      <c r="I952" s="208"/>
      <c r="J952" s="208"/>
      <c r="K952" s="208"/>
      <c r="L952" s="208"/>
      <c r="M952" s="208"/>
      <c r="N952" s="208"/>
      <c r="O952" s="208"/>
      <c r="P952" s="208"/>
      <c r="Q952" s="208"/>
      <c r="R952" s="208"/>
      <c r="S952" s="208"/>
      <c r="T952" s="208"/>
      <c r="U952" s="208"/>
      <c r="V952" s="208"/>
      <c r="W952" s="208"/>
      <c r="X952" s="208"/>
      <c r="Y952" s="208"/>
      <c r="Z952" s="208"/>
      <c r="AA952" s="208"/>
    </row>
    <row r="953" ht="12.75" hidden="1" customHeight="1">
      <c r="A953" s="208"/>
      <c r="B953" s="208"/>
      <c r="C953" s="208"/>
      <c r="D953" s="208"/>
      <c r="E953" s="208"/>
      <c r="F953" s="208"/>
      <c r="G953" s="208"/>
      <c r="H953" s="208"/>
      <c r="I953" s="208"/>
      <c r="J953" s="208"/>
      <c r="K953" s="208"/>
      <c r="L953" s="208"/>
      <c r="M953" s="208"/>
      <c r="N953" s="208"/>
      <c r="O953" s="208"/>
      <c r="P953" s="208"/>
      <c r="Q953" s="208"/>
      <c r="R953" s="208"/>
      <c r="S953" s="208"/>
      <c r="T953" s="208"/>
      <c r="U953" s="208"/>
      <c r="V953" s="208"/>
      <c r="W953" s="208"/>
      <c r="X953" s="208"/>
      <c r="Y953" s="208"/>
      <c r="Z953" s="208"/>
      <c r="AA953" s="208"/>
    </row>
    <row r="954" ht="12.75" hidden="1" customHeight="1">
      <c r="A954" s="208"/>
      <c r="B954" s="208"/>
      <c r="C954" s="208"/>
      <c r="D954" s="208"/>
      <c r="E954" s="208"/>
      <c r="F954" s="208"/>
      <c r="G954" s="208"/>
      <c r="H954" s="208"/>
      <c r="I954" s="208"/>
      <c r="J954" s="208"/>
      <c r="K954" s="208"/>
      <c r="L954" s="208"/>
      <c r="M954" s="208"/>
      <c r="N954" s="208"/>
      <c r="O954" s="208"/>
      <c r="P954" s="208"/>
      <c r="Q954" s="208"/>
      <c r="R954" s="208"/>
      <c r="S954" s="208"/>
      <c r="T954" s="208"/>
      <c r="U954" s="208"/>
      <c r="V954" s="208"/>
      <c r="W954" s="208"/>
      <c r="X954" s="208"/>
      <c r="Y954" s="208"/>
      <c r="Z954" s="208"/>
      <c r="AA954" s="208"/>
    </row>
    <row r="955" ht="12.75" hidden="1" customHeight="1">
      <c r="A955" s="208"/>
      <c r="B955" s="208"/>
      <c r="C955" s="208"/>
      <c r="D955" s="208"/>
      <c r="E955" s="208"/>
      <c r="F955" s="208"/>
      <c r="G955" s="208"/>
      <c r="H955" s="208"/>
      <c r="I955" s="208"/>
      <c r="J955" s="208"/>
      <c r="K955" s="208"/>
      <c r="L955" s="208"/>
      <c r="M955" s="208"/>
      <c r="N955" s="208"/>
      <c r="O955" s="208"/>
      <c r="P955" s="208"/>
      <c r="Q955" s="208"/>
      <c r="R955" s="208"/>
      <c r="S955" s="208"/>
      <c r="T955" s="208"/>
      <c r="U955" s="208"/>
      <c r="V955" s="208"/>
      <c r="W955" s="208"/>
      <c r="X955" s="208"/>
      <c r="Y955" s="208"/>
      <c r="Z955" s="208"/>
      <c r="AA955" s="208"/>
    </row>
    <row r="956" ht="12.75" hidden="1" customHeight="1">
      <c r="A956" s="208"/>
      <c r="B956" s="208"/>
      <c r="C956" s="208"/>
      <c r="D956" s="208"/>
      <c r="E956" s="208"/>
      <c r="F956" s="208"/>
      <c r="G956" s="208"/>
      <c r="H956" s="208"/>
      <c r="I956" s="208"/>
      <c r="J956" s="208"/>
      <c r="K956" s="208"/>
      <c r="L956" s="208"/>
      <c r="M956" s="208"/>
      <c r="N956" s="208"/>
      <c r="O956" s="208"/>
      <c r="P956" s="208"/>
      <c r="Q956" s="208"/>
      <c r="R956" s="208"/>
      <c r="S956" s="208"/>
      <c r="T956" s="208"/>
      <c r="U956" s="208"/>
      <c r="V956" s="208"/>
      <c r="W956" s="208"/>
      <c r="X956" s="208"/>
      <c r="Y956" s="208"/>
      <c r="Z956" s="208"/>
      <c r="AA956" s="208"/>
    </row>
    <row r="957" ht="12.75" hidden="1" customHeight="1">
      <c r="A957" s="208"/>
      <c r="B957" s="208"/>
      <c r="C957" s="208"/>
      <c r="D957" s="208"/>
      <c r="E957" s="208"/>
      <c r="F957" s="208"/>
      <c r="G957" s="208"/>
      <c r="H957" s="208"/>
      <c r="I957" s="208"/>
      <c r="J957" s="208"/>
      <c r="K957" s="208"/>
      <c r="L957" s="208"/>
      <c r="M957" s="208"/>
      <c r="N957" s="208"/>
      <c r="O957" s="208"/>
      <c r="P957" s="208"/>
      <c r="Q957" s="208"/>
      <c r="R957" s="208"/>
      <c r="S957" s="208"/>
      <c r="T957" s="208"/>
      <c r="U957" s="208"/>
      <c r="V957" s="208"/>
      <c r="W957" s="208"/>
      <c r="X957" s="208"/>
      <c r="Y957" s="208"/>
      <c r="Z957" s="208"/>
      <c r="AA957" s="208"/>
    </row>
    <row r="958" ht="12.75" hidden="1" customHeight="1">
      <c r="A958" s="208"/>
      <c r="B958" s="208"/>
      <c r="C958" s="208"/>
      <c r="D958" s="208"/>
      <c r="E958" s="208"/>
      <c r="F958" s="208"/>
      <c r="G958" s="208"/>
      <c r="H958" s="208"/>
      <c r="I958" s="208"/>
      <c r="J958" s="208"/>
      <c r="K958" s="208"/>
      <c r="L958" s="208"/>
      <c r="M958" s="208"/>
      <c r="N958" s="208"/>
      <c r="O958" s="208"/>
      <c r="P958" s="208"/>
      <c r="Q958" s="208"/>
      <c r="R958" s="208"/>
      <c r="S958" s="208"/>
      <c r="T958" s="208"/>
      <c r="U958" s="208"/>
      <c r="V958" s="208"/>
      <c r="W958" s="208"/>
      <c r="X958" s="208"/>
      <c r="Y958" s="208"/>
      <c r="Z958" s="208"/>
      <c r="AA958" s="208"/>
    </row>
    <row r="959" ht="12.75" hidden="1" customHeight="1">
      <c r="A959" s="208"/>
      <c r="B959" s="208"/>
      <c r="C959" s="208"/>
      <c r="D959" s="208"/>
      <c r="E959" s="208"/>
      <c r="F959" s="208"/>
      <c r="G959" s="208"/>
      <c r="H959" s="208"/>
      <c r="I959" s="208"/>
      <c r="J959" s="208"/>
      <c r="K959" s="208"/>
      <c r="L959" s="208"/>
      <c r="M959" s="208"/>
      <c r="N959" s="208"/>
      <c r="O959" s="208"/>
      <c r="P959" s="208"/>
      <c r="Q959" s="208"/>
      <c r="R959" s="208"/>
      <c r="S959" s="208"/>
      <c r="T959" s="208"/>
      <c r="U959" s="208"/>
      <c r="V959" s="208"/>
      <c r="W959" s="208"/>
      <c r="X959" s="208"/>
      <c r="Y959" s="208"/>
      <c r="Z959" s="208"/>
      <c r="AA959" s="208"/>
    </row>
    <row r="960" ht="12.75" hidden="1" customHeight="1">
      <c r="A960" s="208"/>
      <c r="B960" s="208"/>
      <c r="C960" s="208"/>
      <c r="D960" s="208"/>
      <c r="E960" s="208"/>
      <c r="F960" s="208"/>
      <c r="G960" s="208"/>
      <c r="H960" s="208"/>
      <c r="I960" s="208"/>
      <c r="J960" s="208"/>
      <c r="K960" s="208"/>
      <c r="L960" s="208"/>
      <c r="M960" s="208"/>
      <c r="N960" s="208"/>
      <c r="O960" s="208"/>
      <c r="P960" s="208"/>
      <c r="Q960" s="208"/>
      <c r="R960" s="208"/>
      <c r="S960" s="208"/>
      <c r="T960" s="208"/>
      <c r="U960" s="208"/>
      <c r="V960" s="208"/>
      <c r="W960" s="208"/>
      <c r="X960" s="208"/>
      <c r="Y960" s="208"/>
      <c r="Z960" s="208"/>
      <c r="AA960" s="208"/>
    </row>
    <row r="961" ht="12.75" hidden="1" customHeight="1">
      <c r="A961" s="208"/>
      <c r="B961" s="208"/>
      <c r="C961" s="208"/>
      <c r="D961" s="208"/>
      <c r="E961" s="208"/>
      <c r="F961" s="208"/>
      <c r="G961" s="208"/>
      <c r="H961" s="208"/>
      <c r="I961" s="208"/>
      <c r="J961" s="208"/>
      <c r="K961" s="208"/>
      <c r="L961" s="208"/>
      <c r="M961" s="208"/>
      <c r="N961" s="208"/>
      <c r="O961" s="208"/>
      <c r="P961" s="208"/>
      <c r="Q961" s="208"/>
      <c r="R961" s="208"/>
      <c r="S961" s="208"/>
      <c r="T961" s="208"/>
      <c r="U961" s="208"/>
      <c r="V961" s="208"/>
      <c r="W961" s="208"/>
      <c r="X961" s="208"/>
      <c r="Y961" s="208"/>
      <c r="Z961" s="208"/>
      <c r="AA961" s="208"/>
    </row>
    <row r="962" ht="12.75" hidden="1" customHeight="1">
      <c r="A962" s="208"/>
      <c r="B962" s="208"/>
      <c r="C962" s="208"/>
      <c r="D962" s="208"/>
      <c r="E962" s="208"/>
      <c r="F962" s="208"/>
      <c r="G962" s="208"/>
      <c r="H962" s="208"/>
      <c r="I962" s="208"/>
      <c r="J962" s="208"/>
      <c r="K962" s="208"/>
      <c r="L962" s="208"/>
      <c r="M962" s="208"/>
      <c r="N962" s="208"/>
      <c r="O962" s="208"/>
      <c r="P962" s="208"/>
      <c r="Q962" s="208"/>
      <c r="R962" s="208"/>
      <c r="S962" s="208"/>
      <c r="T962" s="208"/>
      <c r="U962" s="208"/>
      <c r="V962" s="208"/>
      <c r="W962" s="208"/>
      <c r="X962" s="208"/>
      <c r="Y962" s="208"/>
      <c r="Z962" s="208"/>
      <c r="AA962" s="208"/>
    </row>
    <row r="963" ht="12.75" hidden="1" customHeight="1">
      <c r="A963" s="208"/>
      <c r="B963" s="208"/>
      <c r="C963" s="208"/>
      <c r="D963" s="208"/>
      <c r="E963" s="208"/>
      <c r="F963" s="208"/>
      <c r="G963" s="208"/>
      <c r="H963" s="208"/>
      <c r="I963" s="208"/>
      <c r="J963" s="208"/>
      <c r="K963" s="208"/>
      <c r="L963" s="208"/>
      <c r="M963" s="208"/>
      <c r="N963" s="208"/>
      <c r="O963" s="208"/>
      <c r="P963" s="208"/>
      <c r="Q963" s="208"/>
      <c r="R963" s="208"/>
      <c r="S963" s="208"/>
      <c r="T963" s="208"/>
      <c r="U963" s="208"/>
      <c r="V963" s="208"/>
      <c r="W963" s="208"/>
      <c r="X963" s="208"/>
      <c r="Y963" s="208"/>
      <c r="Z963" s="208"/>
      <c r="AA963" s="208"/>
    </row>
    <row r="964" ht="12.75" hidden="1" customHeight="1">
      <c r="A964" s="208"/>
      <c r="B964" s="208"/>
      <c r="C964" s="208"/>
      <c r="D964" s="208"/>
      <c r="E964" s="208"/>
      <c r="F964" s="208"/>
      <c r="G964" s="208"/>
      <c r="H964" s="208"/>
      <c r="I964" s="208"/>
      <c r="J964" s="208"/>
      <c r="K964" s="208"/>
      <c r="L964" s="208"/>
      <c r="M964" s="208"/>
      <c r="N964" s="208"/>
      <c r="O964" s="208"/>
      <c r="P964" s="208"/>
      <c r="Q964" s="208"/>
      <c r="R964" s="208"/>
      <c r="S964" s="208"/>
      <c r="T964" s="208"/>
      <c r="U964" s="208"/>
      <c r="V964" s="208"/>
      <c r="W964" s="208"/>
      <c r="X964" s="208"/>
      <c r="Y964" s="208"/>
      <c r="Z964" s="208"/>
      <c r="AA964" s="208"/>
    </row>
    <row r="965" ht="12.75" hidden="1" customHeight="1">
      <c r="A965" s="208"/>
      <c r="B965" s="208"/>
      <c r="C965" s="208"/>
      <c r="D965" s="208"/>
      <c r="E965" s="208"/>
      <c r="F965" s="208"/>
      <c r="G965" s="208"/>
      <c r="H965" s="208"/>
      <c r="I965" s="208"/>
      <c r="J965" s="208"/>
      <c r="K965" s="208"/>
      <c r="L965" s="208"/>
      <c r="M965" s="208"/>
      <c r="N965" s="208"/>
      <c r="O965" s="208"/>
      <c r="P965" s="208"/>
      <c r="Q965" s="208"/>
      <c r="R965" s="208"/>
      <c r="S965" s="208"/>
      <c r="T965" s="208"/>
      <c r="U965" s="208"/>
      <c r="V965" s="208"/>
      <c r="W965" s="208"/>
      <c r="X965" s="208"/>
      <c r="Y965" s="208"/>
      <c r="Z965" s="208"/>
      <c r="AA965" s="208"/>
    </row>
    <row r="966" ht="12.75" hidden="1" customHeight="1">
      <c r="A966" s="208"/>
      <c r="B966" s="208"/>
      <c r="C966" s="208"/>
      <c r="D966" s="208"/>
      <c r="E966" s="208"/>
      <c r="F966" s="208"/>
      <c r="G966" s="208"/>
      <c r="H966" s="208"/>
      <c r="I966" s="208"/>
      <c r="J966" s="208"/>
      <c r="K966" s="208"/>
      <c r="L966" s="208"/>
      <c r="M966" s="208"/>
      <c r="N966" s="208"/>
      <c r="O966" s="208"/>
      <c r="P966" s="208"/>
      <c r="Q966" s="208"/>
      <c r="R966" s="208"/>
      <c r="S966" s="208"/>
      <c r="T966" s="208"/>
      <c r="U966" s="208"/>
      <c r="V966" s="208"/>
      <c r="W966" s="208"/>
      <c r="X966" s="208"/>
      <c r="Y966" s="208"/>
      <c r="Z966" s="208"/>
      <c r="AA966" s="208"/>
    </row>
    <row r="967" ht="12.75" hidden="1" customHeight="1">
      <c r="A967" s="208"/>
      <c r="B967" s="208"/>
      <c r="C967" s="208"/>
      <c r="D967" s="208"/>
      <c r="E967" s="208"/>
      <c r="F967" s="208"/>
      <c r="G967" s="208"/>
      <c r="H967" s="208"/>
      <c r="I967" s="208"/>
      <c r="J967" s="208"/>
      <c r="K967" s="208"/>
      <c r="L967" s="208"/>
      <c r="M967" s="208"/>
      <c r="N967" s="208"/>
      <c r="O967" s="208"/>
      <c r="P967" s="208"/>
      <c r="Q967" s="208"/>
      <c r="R967" s="208"/>
      <c r="S967" s="208"/>
      <c r="T967" s="208"/>
      <c r="U967" s="208"/>
      <c r="V967" s="208"/>
      <c r="W967" s="208"/>
      <c r="X967" s="208"/>
      <c r="Y967" s="208"/>
      <c r="Z967" s="208"/>
      <c r="AA967" s="208"/>
    </row>
    <row r="968" ht="12.75" hidden="1" customHeight="1">
      <c r="A968" s="208"/>
      <c r="B968" s="208"/>
      <c r="C968" s="208"/>
      <c r="D968" s="208"/>
      <c r="E968" s="208"/>
      <c r="F968" s="208"/>
      <c r="G968" s="208"/>
      <c r="H968" s="208"/>
      <c r="I968" s="208"/>
      <c r="J968" s="208"/>
      <c r="K968" s="208"/>
      <c r="L968" s="208"/>
      <c r="M968" s="208"/>
      <c r="N968" s="208"/>
      <c r="O968" s="208"/>
      <c r="P968" s="208"/>
      <c r="Q968" s="208"/>
      <c r="R968" s="208"/>
      <c r="S968" s="208"/>
      <c r="T968" s="208"/>
      <c r="U968" s="208"/>
      <c r="V968" s="208"/>
      <c r="W968" s="208"/>
      <c r="X968" s="208"/>
      <c r="Y968" s="208"/>
      <c r="Z968" s="208"/>
      <c r="AA968" s="208"/>
    </row>
    <row r="969" ht="12.75" hidden="1" customHeight="1">
      <c r="A969" s="208"/>
      <c r="B969" s="208"/>
      <c r="C969" s="208"/>
      <c r="D969" s="208"/>
      <c r="E969" s="208"/>
      <c r="F969" s="208"/>
      <c r="G969" s="208"/>
      <c r="H969" s="208"/>
      <c r="I969" s="208"/>
      <c r="J969" s="208"/>
      <c r="K969" s="208"/>
      <c r="L969" s="208"/>
      <c r="M969" s="208"/>
      <c r="N969" s="208"/>
      <c r="O969" s="208"/>
      <c r="P969" s="208"/>
      <c r="Q969" s="208"/>
      <c r="R969" s="208"/>
      <c r="S969" s="208"/>
      <c r="T969" s="208"/>
      <c r="U969" s="208"/>
      <c r="V969" s="208"/>
      <c r="W969" s="208"/>
      <c r="X969" s="208"/>
      <c r="Y969" s="208"/>
      <c r="Z969" s="208"/>
      <c r="AA969" s="208"/>
    </row>
    <row r="970" ht="12.75" hidden="1" customHeight="1">
      <c r="A970" s="208"/>
      <c r="B970" s="208"/>
      <c r="C970" s="208"/>
      <c r="D970" s="208"/>
      <c r="E970" s="208"/>
      <c r="F970" s="208"/>
      <c r="G970" s="208"/>
      <c r="H970" s="208"/>
      <c r="I970" s="208"/>
      <c r="J970" s="208"/>
      <c r="K970" s="208"/>
      <c r="L970" s="208"/>
      <c r="M970" s="208"/>
      <c r="N970" s="208"/>
      <c r="O970" s="208"/>
      <c r="P970" s="208"/>
      <c r="Q970" s="208"/>
      <c r="R970" s="208"/>
      <c r="S970" s="208"/>
      <c r="T970" s="208"/>
      <c r="U970" s="208"/>
      <c r="V970" s="208"/>
      <c r="W970" s="208"/>
      <c r="X970" s="208"/>
      <c r="Y970" s="208"/>
      <c r="Z970" s="208"/>
      <c r="AA970" s="208"/>
    </row>
    <row r="971" ht="12.75" hidden="1" customHeight="1">
      <c r="A971" s="208"/>
      <c r="B971" s="208"/>
      <c r="C971" s="208"/>
      <c r="D971" s="208"/>
      <c r="E971" s="208"/>
      <c r="F971" s="208"/>
      <c r="G971" s="208"/>
      <c r="H971" s="208"/>
      <c r="I971" s="208"/>
      <c r="J971" s="208"/>
      <c r="K971" s="208"/>
      <c r="L971" s="208"/>
      <c r="M971" s="208"/>
      <c r="N971" s="208"/>
      <c r="O971" s="208"/>
      <c r="P971" s="208"/>
      <c r="Q971" s="208"/>
      <c r="R971" s="208"/>
      <c r="S971" s="208"/>
      <c r="T971" s="208"/>
      <c r="U971" s="208"/>
      <c r="V971" s="208"/>
      <c r="W971" s="208"/>
      <c r="X971" s="208"/>
      <c r="Y971" s="208"/>
      <c r="Z971" s="208"/>
      <c r="AA971" s="208"/>
    </row>
    <row r="972" ht="12.75" hidden="1" customHeight="1">
      <c r="A972" s="208"/>
      <c r="B972" s="208"/>
      <c r="C972" s="208"/>
      <c r="D972" s="208"/>
      <c r="E972" s="208"/>
      <c r="F972" s="208"/>
      <c r="G972" s="208"/>
      <c r="H972" s="208"/>
      <c r="I972" s="208"/>
      <c r="J972" s="208"/>
      <c r="K972" s="208"/>
      <c r="L972" s="208"/>
      <c r="M972" s="208"/>
      <c r="N972" s="208"/>
      <c r="O972" s="208"/>
      <c r="P972" s="208"/>
      <c r="Q972" s="208"/>
      <c r="R972" s="208"/>
      <c r="S972" s="208"/>
      <c r="T972" s="208"/>
      <c r="U972" s="208"/>
      <c r="V972" s="208"/>
      <c r="W972" s="208"/>
      <c r="X972" s="208"/>
      <c r="Y972" s="208"/>
      <c r="Z972" s="208"/>
      <c r="AA972" s="208"/>
    </row>
    <row r="973" ht="12.75" hidden="1" customHeight="1">
      <c r="A973" s="208"/>
      <c r="B973" s="208"/>
      <c r="C973" s="208"/>
      <c r="D973" s="208"/>
      <c r="E973" s="208"/>
      <c r="F973" s="208"/>
      <c r="G973" s="208"/>
      <c r="H973" s="208"/>
      <c r="I973" s="208"/>
      <c r="J973" s="208"/>
      <c r="K973" s="208"/>
      <c r="L973" s="208"/>
      <c r="M973" s="208"/>
      <c r="N973" s="208"/>
      <c r="O973" s="208"/>
      <c r="P973" s="208"/>
      <c r="Q973" s="208"/>
      <c r="R973" s="208"/>
      <c r="S973" s="208"/>
      <c r="T973" s="208"/>
      <c r="U973" s="208"/>
      <c r="V973" s="208"/>
      <c r="W973" s="208"/>
      <c r="X973" s="208"/>
      <c r="Y973" s="208"/>
      <c r="Z973" s="208"/>
      <c r="AA973" s="208"/>
    </row>
    <row r="974" ht="12.75" hidden="1" customHeight="1">
      <c r="A974" s="208"/>
      <c r="B974" s="208"/>
      <c r="C974" s="208"/>
      <c r="D974" s="208"/>
      <c r="E974" s="208"/>
      <c r="F974" s="208"/>
      <c r="G974" s="208"/>
      <c r="H974" s="208"/>
      <c r="I974" s="208"/>
      <c r="J974" s="208"/>
      <c r="K974" s="208"/>
      <c r="L974" s="208"/>
      <c r="M974" s="208"/>
      <c r="N974" s="208"/>
      <c r="O974" s="208"/>
      <c r="P974" s="208"/>
      <c r="Q974" s="208"/>
      <c r="R974" s="208"/>
      <c r="S974" s="208"/>
      <c r="T974" s="208"/>
      <c r="U974" s="208"/>
      <c r="V974" s="208"/>
      <c r="W974" s="208"/>
      <c r="X974" s="208"/>
      <c r="Y974" s="208"/>
      <c r="Z974" s="208"/>
      <c r="AA974" s="208"/>
    </row>
    <row r="975" ht="12.75" hidden="1" customHeight="1">
      <c r="A975" s="208"/>
      <c r="B975" s="208"/>
      <c r="C975" s="208"/>
      <c r="D975" s="208"/>
      <c r="E975" s="208"/>
      <c r="F975" s="208"/>
      <c r="G975" s="208"/>
      <c r="H975" s="208"/>
      <c r="I975" s="208"/>
      <c r="J975" s="208"/>
      <c r="K975" s="208"/>
      <c r="L975" s="208"/>
      <c r="M975" s="208"/>
      <c r="N975" s="208"/>
      <c r="O975" s="208"/>
      <c r="P975" s="208"/>
      <c r="Q975" s="208"/>
      <c r="R975" s="208"/>
      <c r="S975" s="208"/>
      <c r="T975" s="208"/>
      <c r="U975" s="208"/>
      <c r="V975" s="208"/>
      <c r="W975" s="208"/>
      <c r="X975" s="208"/>
      <c r="Y975" s="208"/>
      <c r="Z975" s="208"/>
      <c r="AA975" s="208"/>
    </row>
    <row r="976" ht="12.75" hidden="1" customHeight="1">
      <c r="A976" s="208"/>
      <c r="B976" s="208"/>
      <c r="C976" s="208"/>
      <c r="D976" s="208"/>
      <c r="E976" s="208"/>
      <c r="F976" s="208"/>
      <c r="G976" s="208"/>
      <c r="H976" s="208"/>
      <c r="I976" s="208"/>
      <c r="J976" s="208"/>
      <c r="K976" s="208"/>
      <c r="L976" s="208"/>
      <c r="M976" s="208"/>
      <c r="N976" s="208"/>
      <c r="O976" s="208"/>
      <c r="P976" s="208"/>
      <c r="Q976" s="208"/>
      <c r="R976" s="208"/>
      <c r="S976" s="208"/>
      <c r="T976" s="208"/>
      <c r="U976" s="208"/>
      <c r="V976" s="208"/>
      <c r="W976" s="208"/>
      <c r="X976" s="208"/>
      <c r="Y976" s="208"/>
      <c r="Z976" s="208"/>
      <c r="AA976" s="208"/>
    </row>
    <row r="977" ht="12.75" hidden="1" customHeight="1">
      <c r="A977" s="208"/>
      <c r="B977" s="208"/>
      <c r="C977" s="208"/>
      <c r="D977" s="208"/>
      <c r="E977" s="208"/>
      <c r="F977" s="208"/>
      <c r="G977" s="208"/>
      <c r="H977" s="208"/>
      <c r="I977" s="208"/>
      <c r="J977" s="208"/>
      <c r="K977" s="208"/>
      <c r="L977" s="208"/>
      <c r="M977" s="208"/>
      <c r="N977" s="208"/>
      <c r="O977" s="208"/>
      <c r="P977" s="208"/>
      <c r="Q977" s="208"/>
      <c r="R977" s="208"/>
      <c r="S977" s="208"/>
      <c r="T977" s="208"/>
      <c r="U977" s="208"/>
      <c r="V977" s="208"/>
      <c r="W977" s="208"/>
      <c r="X977" s="208"/>
      <c r="Y977" s="208"/>
      <c r="Z977" s="208"/>
      <c r="AA977" s="208"/>
    </row>
    <row r="978" ht="12.75" hidden="1" customHeight="1">
      <c r="A978" s="208"/>
      <c r="B978" s="208"/>
      <c r="C978" s="208"/>
      <c r="D978" s="208"/>
      <c r="E978" s="208"/>
      <c r="F978" s="208"/>
      <c r="G978" s="208"/>
      <c r="H978" s="208"/>
      <c r="I978" s="208"/>
      <c r="J978" s="208"/>
      <c r="K978" s="208"/>
      <c r="L978" s="208"/>
      <c r="M978" s="208"/>
      <c r="N978" s="208"/>
      <c r="O978" s="208"/>
      <c r="P978" s="208"/>
      <c r="Q978" s="208"/>
      <c r="R978" s="208"/>
      <c r="S978" s="208"/>
      <c r="T978" s="208"/>
      <c r="U978" s="208"/>
      <c r="V978" s="208"/>
      <c r="W978" s="208"/>
      <c r="X978" s="208"/>
      <c r="Y978" s="208"/>
      <c r="Z978" s="208"/>
      <c r="AA978" s="208"/>
    </row>
    <row r="979" ht="12.75" hidden="1" customHeight="1">
      <c r="A979" s="208"/>
      <c r="B979" s="208"/>
      <c r="C979" s="208"/>
      <c r="D979" s="208"/>
      <c r="E979" s="208"/>
      <c r="F979" s="208"/>
      <c r="G979" s="208"/>
      <c r="H979" s="208"/>
      <c r="I979" s="208"/>
      <c r="J979" s="208"/>
      <c r="K979" s="208"/>
      <c r="L979" s="208"/>
      <c r="M979" s="208"/>
      <c r="N979" s="208"/>
      <c r="O979" s="208"/>
      <c r="P979" s="208"/>
      <c r="Q979" s="208"/>
      <c r="R979" s="208"/>
      <c r="S979" s="208"/>
      <c r="T979" s="208"/>
      <c r="U979" s="208"/>
      <c r="V979" s="208"/>
      <c r="W979" s="208"/>
      <c r="X979" s="208"/>
      <c r="Y979" s="208"/>
      <c r="Z979" s="208"/>
      <c r="AA979" s="208"/>
    </row>
    <row r="980" ht="12.75" hidden="1" customHeight="1">
      <c r="A980" s="208"/>
      <c r="B980" s="208"/>
      <c r="C980" s="208"/>
      <c r="D980" s="208"/>
      <c r="E980" s="208"/>
      <c r="F980" s="208"/>
      <c r="G980" s="208"/>
      <c r="H980" s="208"/>
      <c r="I980" s="208"/>
      <c r="J980" s="208"/>
      <c r="K980" s="208"/>
      <c r="L980" s="208"/>
      <c r="M980" s="208"/>
      <c r="N980" s="208"/>
      <c r="O980" s="208"/>
      <c r="P980" s="208"/>
      <c r="Q980" s="208"/>
      <c r="R980" s="208"/>
      <c r="S980" s="208"/>
      <c r="T980" s="208"/>
      <c r="U980" s="208"/>
      <c r="V980" s="208"/>
      <c r="W980" s="208"/>
      <c r="X980" s="208"/>
      <c r="Y980" s="208"/>
      <c r="Z980" s="208"/>
      <c r="AA980" s="208"/>
    </row>
    <row r="981" ht="12.75" hidden="1" customHeight="1">
      <c r="A981" s="208"/>
      <c r="B981" s="208"/>
      <c r="C981" s="208"/>
      <c r="D981" s="208"/>
      <c r="E981" s="208"/>
      <c r="F981" s="208"/>
      <c r="G981" s="208"/>
      <c r="H981" s="208"/>
      <c r="I981" s="208"/>
      <c r="J981" s="208"/>
      <c r="K981" s="208"/>
      <c r="L981" s="208"/>
      <c r="M981" s="208"/>
      <c r="N981" s="208"/>
      <c r="O981" s="208"/>
      <c r="P981" s="208"/>
      <c r="Q981" s="208"/>
      <c r="R981" s="208"/>
      <c r="S981" s="208"/>
      <c r="T981" s="208"/>
      <c r="U981" s="208"/>
      <c r="V981" s="208"/>
      <c r="W981" s="208"/>
      <c r="X981" s="208"/>
      <c r="Y981" s="208"/>
      <c r="Z981" s="208"/>
      <c r="AA981" s="208"/>
    </row>
    <row r="982" ht="12.75" hidden="1" customHeight="1">
      <c r="A982" s="208"/>
      <c r="B982" s="208"/>
      <c r="C982" s="208"/>
      <c r="D982" s="208"/>
      <c r="E982" s="208"/>
      <c r="F982" s="208"/>
      <c r="G982" s="208"/>
      <c r="H982" s="208"/>
      <c r="I982" s="208"/>
      <c r="J982" s="208"/>
      <c r="K982" s="208"/>
      <c r="L982" s="208"/>
      <c r="M982" s="208"/>
      <c r="N982" s="208"/>
      <c r="O982" s="208"/>
      <c r="P982" s="208"/>
      <c r="Q982" s="208"/>
      <c r="R982" s="208"/>
      <c r="S982" s="208"/>
      <c r="T982" s="208"/>
      <c r="U982" s="208"/>
      <c r="V982" s="208"/>
      <c r="W982" s="208"/>
      <c r="X982" s="208"/>
      <c r="Y982" s="208"/>
      <c r="Z982" s="208"/>
      <c r="AA982" s="208"/>
    </row>
    <row r="983" ht="12.75" hidden="1" customHeight="1">
      <c r="A983" s="208"/>
      <c r="B983" s="208"/>
      <c r="C983" s="208"/>
      <c r="D983" s="208"/>
      <c r="E983" s="208"/>
      <c r="F983" s="208"/>
      <c r="G983" s="208"/>
      <c r="H983" s="208"/>
      <c r="I983" s="208"/>
      <c r="J983" s="208"/>
      <c r="K983" s="208"/>
      <c r="L983" s="208"/>
      <c r="M983" s="208"/>
      <c r="N983" s="208"/>
      <c r="O983" s="208"/>
      <c r="P983" s="208"/>
      <c r="Q983" s="208"/>
      <c r="R983" s="208"/>
      <c r="S983" s="208"/>
      <c r="T983" s="208"/>
      <c r="U983" s="208"/>
      <c r="V983" s="208"/>
      <c r="W983" s="208"/>
      <c r="X983" s="208"/>
      <c r="Y983" s="208"/>
      <c r="Z983" s="208"/>
      <c r="AA983" s="208"/>
    </row>
    <row r="984" ht="12.75" hidden="1" customHeight="1">
      <c r="A984" s="208"/>
      <c r="B984" s="208"/>
      <c r="C984" s="208"/>
      <c r="D984" s="208"/>
      <c r="E984" s="208"/>
      <c r="F984" s="208"/>
      <c r="G984" s="208"/>
      <c r="H984" s="208"/>
      <c r="I984" s="208"/>
      <c r="J984" s="208"/>
      <c r="K984" s="208"/>
      <c r="L984" s="208"/>
      <c r="M984" s="208"/>
      <c r="N984" s="208"/>
      <c r="O984" s="208"/>
      <c r="P984" s="208"/>
      <c r="Q984" s="208"/>
      <c r="R984" s="208"/>
      <c r="S984" s="208"/>
      <c r="T984" s="208"/>
      <c r="U984" s="208"/>
      <c r="V984" s="208"/>
      <c r="W984" s="208"/>
      <c r="X984" s="208"/>
      <c r="Y984" s="208"/>
      <c r="Z984" s="208"/>
      <c r="AA984" s="208"/>
    </row>
    <row r="985" ht="12.75" hidden="1" customHeight="1">
      <c r="A985" s="208"/>
      <c r="B985" s="208"/>
      <c r="C985" s="208"/>
      <c r="D985" s="208"/>
      <c r="E985" s="208"/>
      <c r="F985" s="208"/>
      <c r="G985" s="208"/>
      <c r="H985" s="208"/>
      <c r="I985" s="208"/>
      <c r="J985" s="208"/>
      <c r="K985" s="208"/>
      <c r="L985" s="208"/>
      <c r="M985" s="208"/>
      <c r="N985" s="208"/>
      <c r="O985" s="208"/>
      <c r="P985" s="208"/>
      <c r="Q985" s="208"/>
      <c r="R985" s="208"/>
      <c r="S985" s="208"/>
      <c r="T985" s="208"/>
      <c r="U985" s="208"/>
      <c r="V985" s="208"/>
      <c r="W985" s="208"/>
      <c r="X985" s="208"/>
      <c r="Y985" s="208"/>
      <c r="Z985" s="208"/>
      <c r="AA985" s="208"/>
    </row>
    <row r="986" ht="12.75" hidden="1" customHeight="1">
      <c r="A986" s="208"/>
      <c r="B986" s="208"/>
      <c r="C986" s="208"/>
      <c r="D986" s="208"/>
      <c r="E986" s="208"/>
      <c r="F986" s="208"/>
      <c r="G986" s="208"/>
      <c r="H986" s="208"/>
      <c r="I986" s="208"/>
      <c r="J986" s="208"/>
      <c r="K986" s="208"/>
      <c r="L986" s="208"/>
      <c r="M986" s="208"/>
      <c r="N986" s="208"/>
      <c r="O986" s="208"/>
      <c r="P986" s="208"/>
      <c r="Q986" s="208"/>
      <c r="R986" s="208"/>
      <c r="S986" s="208"/>
      <c r="T986" s="208"/>
      <c r="U986" s="208"/>
      <c r="V986" s="208"/>
      <c r="W986" s="208"/>
      <c r="X986" s="208"/>
      <c r="Y986" s="208"/>
      <c r="Z986" s="208"/>
      <c r="AA986" s="208"/>
    </row>
    <row r="987" ht="12.75" hidden="1" customHeight="1">
      <c r="A987" s="208"/>
      <c r="B987" s="208"/>
      <c r="C987" s="208"/>
      <c r="D987" s="208"/>
      <c r="E987" s="208"/>
      <c r="F987" s="208"/>
      <c r="G987" s="208"/>
      <c r="H987" s="208"/>
      <c r="I987" s="208"/>
      <c r="J987" s="208"/>
      <c r="K987" s="208"/>
      <c r="L987" s="208"/>
      <c r="M987" s="208"/>
      <c r="N987" s="208"/>
      <c r="O987" s="208"/>
      <c r="P987" s="208"/>
      <c r="Q987" s="208"/>
      <c r="R987" s="208"/>
      <c r="S987" s="208"/>
      <c r="T987" s="208"/>
      <c r="U987" s="208"/>
      <c r="V987" s="208"/>
      <c r="W987" s="208"/>
      <c r="X987" s="208"/>
      <c r="Y987" s="208"/>
      <c r="Z987" s="208"/>
      <c r="AA987" s="208"/>
    </row>
    <row r="988" ht="12.75" hidden="1" customHeight="1">
      <c r="A988" s="208"/>
      <c r="B988" s="208"/>
      <c r="C988" s="208"/>
      <c r="D988" s="208"/>
      <c r="E988" s="208"/>
      <c r="F988" s="208"/>
      <c r="G988" s="208"/>
      <c r="H988" s="208"/>
      <c r="I988" s="208"/>
      <c r="J988" s="208"/>
      <c r="K988" s="208"/>
      <c r="L988" s="208"/>
      <c r="M988" s="208"/>
      <c r="N988" s="208"/>
      <c r="O988" s="208"/>
      <c r="P988" s="208"/>
      <c r="Q988" s="208"/>
      <c r="R988" s="208"/>
      <c r="S988" s="208"/>
      <c r="T988" s="208"/>
      <c r="U988" s="208"/>
      <c r="V988" s="208"/>
      <c r="W988" s="208"/>
      <c r="X988" s="208"/>
      <c r="Y988" s="208"/>
      <c r="Z988" s="208"/>
      <c r="AA988" s="208"/>
    </row>
    <row r="989" ht="12.75" hidden="1" customHeight="1">
      <c r="A989" s="208"/>
      <c r="B989" s="208"/>
      <c r="C989" s="208"/>
      <c r="D989" s="208"/>
      <c r="E989" s="208"/>
      <c r="F989" s="208"/>
      <c r="G989" s="208"/>
      <c r="H989" s="208"/>
      <c r="I989" s="208"/>
      <c r="J989" s="208"/>
      <c r="K989" s="208"/>
      <c r="L989" s="208"/>
      <c r="M989" s="208"/>
      <c r="N989" s="208"/>
      <c r="O989" s="208"/>
      <c r="P989" s="208"/>
      <c r="Q989" s="208"/>
      <c r="R989" s="208"/>
      <c r="S989" s="208"/>
      <c r="T989" s="208"/>
      <c r="U989" s="208"/>
      <c r="V989" s="208"/>
      <c r="W989" s="208"/>
      <c r="X989" s="208"/>
      <c r="Y989" s="208"/>
      <c r="Z989" s="208"/>
      <c r="AA989" s="208"/>
    </row>
    <row r="990" ht="12.75" hidden="1" customHeight="1">
      <c r="A990" s="208"/>
      <c r="B990" s="208"/>
      <c r="C990" s="208"/>
      <c r="D990" s="208"/>
      <c r="E990" s="208"/>
      <c r="F990" s="208"/>
      <c r="G990" s="208"/>
      <c r="H990" s="208"/>
      <c r="I990" s="208"/>
      <c r="J990" s="208"/>
      <c r="K990" s="208"/>
      <c r="L990" s="208"/>
      <c r="M990" s="208"/>
      <c r="N990" s="208"/>
      <c r="O990" s="208"/>
      <c r="P990" s="208"/>
      <c r="Q990" s="208"/>
      <c r="R990" s="208"/>
      <c r="S990" s="208"/>
      <c r="T990" s="208"/>
      <c r="U990" s="208"/>
      <c r="V990" s="208"/>
      <c r="W990" s="208"/>
      <c r="X990" s="208"/>
      <c r="Y990" s="208"/>
      <c r="Z990" s="208"/>
      <c r="AA990" s="208"/>
    </row>
    <row r="991" ht="12.75" hidden="1" customHeight="1">
      <c r="A991" s="208"/>
      <c r="B991" s="208"/>
      <c r="C991" s="208"/>
      <c r="D991" s="208"/>
      <c r="E991" s="208"/>
      <c r="F991" s="208"/>
      <c r="G991" s="208"/>
      <c r="H991" s="208"/>
      <c r="I991" s="208"/>
      <c r="J991" s="208"/>
      <c r="K991" s="208"/>
      <c r="L991" s="208"/>
      <c r="M991" s="208"/>
      <c r="N991" s="208"/>
      <c r="O991" s="208"/>
      <c r="P991" s="208"/>
      <c r="Q991" s="208"/>
      <c r="R991" s="208"/>
      <c r="S991" s="208"/>
      <c r="T991" s="208"/>
      <c r="U991" s="208"/>
      <c r="V991" s="208"/>
      <c r="W991" s="208"/>
      <c r="X991" s="208"/>
      <c r="Y991" s="208"/>
      <c r="Z991" s="208"/>
      <c r="AA991" s="208"/>
    </row>
    <row r="992" ht="12.75" hidden="1" customHeight="1">
      <c r="A992" s="208"/>
      <c r="B992" s="208"/>
      <c r="C992" s="208"/>
      <c r="D992" s="208"/>
      <c r="E992" s="208"/>
      <c r="F992" s="208"/>
      <c r="G992" s="208"/>
      <c r="H992" s="208"/>
      <c r="I992" s="208"/>
      <c r="J992" s="208"/>
      <c r="K992" s="208"/>
      <c r="L992" s="208"/>
      <c r="M992" s="208"/>
      <c r="N992" s="208"/>
      <c r="O992" s="208"/>
      <c r="P992" s="208"/>
      <c r="Q992" s="208"/>
      <c r="R992" s="208"/>
      <c r="S992" s="208"/>
      <c r="T992" s="208"/>
      <c r="U992" s="208"/>
      <c r="V992" s="208"/>
      <c r="W992" s="208"/>
      <c r="X992" s="208"/>
      <c r="Y992" s="208"/>
      <c r="Z992" s="208"/>
      <c r="AA992" s="208"/>
    </row>
    <row r="993" ht="12.75" hidden="1" customHeight="1">
      <c r="A993" s="208"/>
      <c r="B993" s="208"/>
      <c r="C993" s="208"/>
      <c r="D993" s="208"/>
      <c r="E993" s="208"/>
      <c r="F993" s="208"/>
      <c r="G993" s="208"/>
      <c r="H993" s="208"/>
      <c r="I993" s="208"/>
      <c r="J993" s="208"/>
      <c r="K993" s="208"/>
      <c r="L993" s="208"/>
      <c r="M993" s="208"/>
      <c r="N993" s="208"/>
      <c r="O993" s="208"/>
      <c r="P993" s="208"/>
      <c r="Q993" s="208"/>
      <c r="R993" s="208"/>
      <c r="S993" s="208"/>
      <c r="T993" s="208"/>
      <c r="U993" s="208"/>
      <c r="V993" s="208"/>
      <c r="W993" s="208"/>
      <c r="X993" s="208"/>
      <c r="Y993" s="208"/>
      <c r="Z993" s="208"/>
      <c r="AA993" s="208"/>
    </row>
    <row r="994" ht="12.75" hidden="1" customHeight="1">
      <c r="A994" s="208"/>
      <c r="B994" s="208"/>
      <c r="C994" s="208"/>
      <c r="D994" s="208"/>
      <c r="E994" s="208"/>
      <c r="F994" s="208"/>
      <c r="G994" s="208"/>
      <c r="H994" s="208"/>
      <c r="I994" s="208"/>
      <c r="J994" s="208"/>
      <c r="K994" s="208"/>
      <c r="L994" s="208"/>
      <c r="M994" s="208"/>
      <c r="N994" s="208"/>
      <c r="O994" s="208"/>
      <c r="P994" s="208"/>
      <c r="Q994" s="208"/>
      <c r="R994" s="208"/>
      <c r="S994" s="208"/>
      <c r="T994" s="208"/>
      <c r="U994" s="208"/>
      <c r="V994" s="208"/>
      <c r="W994" s="208"/>
      <c r="X994" s="208"/>
      <c r="Y994" s="208"/>
      <c r="Z994" s="208"/>
      <c r="AA994" s="208"/>
    </row>
    <row r="995" ht="12.75" hidden="1" customHeight="1">
      <c r="A995" s="208"/>
      <c r="B995" s="208"/>
      <c r="C995" s="208"/>
      <c r="D995" s="208"/>
      <c r="E995" s="208"/>
      <c r="F995" s="208"/>
      <c r="G995" s="208"/>
      <c r="H995" s="208"/>
      <c r="I995" s="208"/>
      <c r="J995" s="208"/>
      <c r="K995" s="208"/>
      <c r="L995" s="208"/>
      <c r="M995" s="208"/>
      <c r="N995" s="208"/>
      <c r="O995" s="208"/>
      <c r="P995" s="208"/>
      <c r="Q995" s="208"/>
      <c r="R995" s="208"/>
      <c r="S995" s="208"/>
      <c r="T995" s="208"/>
      <c r="U995" s="208"/>
      <c r="V995" s="208"/>
      <c r="W995" s="208"/>
      <c r="X995" s="208"/>
      <c r="Y995" s="208"/>
      <c r="Z995" s="208"/>
      <c r="AA995" s="208"/>
    </row>
    <row r="996" ht="12.75" hidden="1" customHeight="1">
      <c r="A996" s="208"/>
      <c r="B996" s="208"/>
      <c r="C996" s="208"/>
      <c r="D996" s="208"/>
      <c r="E996" s="208"/>
      <c r="F996" s="208"/>
      <c r="G996" s="208"/>
      <c r="H996" s="208"/>
      <c r="I996" s="208"/>
      <c r="J996" s="208"/>
      <c r="K996" s="208"/>
      <c r="L996" s="208"/>
      <c r="M996" s="208"/>
      <c r="N996" s="208"/>
      <c r="O996" s="208"/>
      <c r="P996" s="208"/>
      <c r="Q996" s="208"/>
      <c r="R996" s="208"/>
      <c r="S996" s="208"/>
      <c r="T996" s="208"/>
      <c r="U996" s="208"/>
      <c r="V996" s="208"/>
      <c r="W996" s="208"/>
      <c r="X996" s="208"/>
      <c r="Y996" s="208"/>
      <c r="Z996" s="208"/>
      <c r="AA996" s="208"/>
    </row>
    <row r="997" ht="12.75" hidden="1" customHeight="1">
      <c r="A997" s="208"/>
      <c r="B997" s="208"/>
      <c r="C997" s="208"/>
      <c r="D997" s="208"/>
      <c r="E997" s="208"/>
      <c r="F997" s="208"/>
      <c r="G997" s="208"/>
      <c r="H997" s="208"/>
      <c r="I997" s="208"/>
      <c r="J997" s="208"/>
      <c r="K997" s="208"/>
      <c r="L997" s="208"/>
      <c r="M997" s="208"/>
      <c r="N997" s="208"/>
      <c r="O997" s="208"/>
      <c r="P997" s="208"/>
      <c r="Q997" s="208"/>
      <c r="R997" s="208"/>
      <c r="S997" s="208"/>
      <c r="T997" s="208"/>
      <c r="U997" s="208"/>
      <c r="V997" s="208"/>
      <c r="W997" s="208"/>
      <c r="X997" s="208"/>
      <c r="Y997" s="208"/>
      <c r="Z997" s="208"/>
      <c r="AA997" s="208"/>
    </row>
    <row r="998" ht="12.75" hidden="1" customHeight="1">
      <c r="A998" s="208"/>
      <c r="B998" s="208"/>
      <c r="C998" s="208"/>
      <c r="D998" s="208"/>
      <c r="E998" s="208"/>
      <c r="F998" s="208"/>
      <c r="G998" s="208"/>
      <c r="H998" s="208"/>
      <c r="I998" s="208"/>
      <c r="J998" s="208"/>
      <c r="K998" s="208"/>
      <c r="L998" s="208"/>
      <c r="M998" s="208"/>
      <c r="N998" s="208"/>
      <c r="O998" s="208"/>
      <c r="P998" s="208"/>
      <c r="Q998" s="208"/>
      <c r="R998" s="208"/>
      <c r="S998" s="208"/>
      <c r="T998" s="208"/>
      <c r="U998" s="208"/>
      <c r="V998" s="208"/>
      <c r="W998" s="208"/>
      <c r="X998" s="208"/>
      <c r="Y998" s="208"/>
      <c r="Z998" s="208"/>
      <c r="AA998" s="208"/>
    </row>
    <row r="999" ht="12.75" hidden="1" customHeight="1">
      <c r="A999" s="208"/>
      <c r="B999" s="208"/>
      <c r="C999" s="208"/>
      <c r="D999" s="208"/>
      <c r="E999" s="208"/>
      <c r="F999" s="208"/>
      <c r="G999" s="208"/>
      <c r="H999" s="208"/>
      <c r="I999" s="208"/>
      <c r="J999" s="208"/>
      <c r="K999" s="208"/>
      <c r="L999" s="208"/>
      <c r="M999" s="208"/>
      <c r="N999" s="208"/>
      <c r="O999" s="208"/>
      <c r="P999" s="208"/>
      <c r="Q999" s="208"/>
      <c r="R999" s="208"/>
      <c r="S999" s="208"/>
      <c r="T999" s="208"/>
      <c r="U999" s="208"/>
      <c r="V999" s="208"/>
      <c r="W999" s="208"/>
      <c r="X999" s="208"/>
      <c r="Y999" s="208"/>
      <c r="Z999" s="208"/>
      <c r="AA999" s="208"/>
    </row>
    <row r="1000" ht="12.75" hidden="1" customHeight="1">
      <c r="A1000" s="208"/>
      <c r="B1000" s="208"/>
      <c r="C1000" s="208"/>
      <c r="D1000" s="208"/>
      <c r="E1000" s="208"/>
      <c r="F1000" s="208"/>
      <c r="G1000" s="208"/>
      <c r="H1000" s="208"/>
      <c r="I1000" s="208"/>
      <c r="J1000" s="208"/>
      <c r="K1000" s="208"/>
      <c r="L1000" s="208"/>
      <c r="M1000" s="208"/>
      <c r="N1000" s="208"/>
      <c r="O1000" s="208"/>
      <c r="P1000" s="208"/>
      <c r="Q1000" s="208"/>
      <c r="R1000" s="208"/>
      <c r="S1000" s="208"/>
      <c r="T1000" s="208"/>
      <c r="U1000" s="208"/>
      <c r="V1000" s="208"/>
      <c r="W1000" s="208"/>
      <c r="X1000" s="208"/>
      <c r="Y1000" s="208"/>
      <c r="Z1000" s="208"/>
      <c r="AA1000" s="208"/>
    </row>
    <row r="1001" ht="12.75" hidden="1" customHeight="1">
      <c r="A1001" s="208"/>
      <c r="B1001" s="208"/>
      <c r="C1001" s="208"/>
      <c r="D1001" s="208"/>
      <c r="E1001" s="208"/>
      <c r="F1001" s="208"/>
      <c r="G1001" s="208"/>
      <c r="H1001" s="208"/>
      <c r="I1001" s="208"/>
      <c r="J1001" s="208"/>
      <c r="K1001" s="208"/>
      <c r="L1001" s="208"/>
      <c r="M1001" s="208"/>
      <c r="N1001" s="208"/>
      <c r="O1001" s="208"/>
      <c r="P1001" s="208"/>
      <c r="Q1001" s="208"/>
      <c r="R1001" s="208"/>
      <c r="S1001" s="208"/>
      <c r="T1001" s="208"/>
      <c r="U1001" s="208"/>
      <c r="V1001" s="208"/>
      <c r="W1001" s="208"/>
      <c r="X1001" s="208"/>
      <c r="Y1001" s="208"/>
      <c r="Z1001" s="208"/>
      <c r="AA1001" s="208"/>
    </row>
    <row r="1002" ht="12.75" hidden="1" customHeight="1">
      <c r="A1002" s="208"/>
      <c r="B1002" s="208"/>
      <c r="C1002" s="208"/>
      <c r="D1002" s="208"/>
      <c r="E1002" s="208"/>
      <c r="F1002" s="208"/>
      <c r="G1002" s="208"/>
      <c r="H1002" s="208"/>
      <c r="I1002" s="208"/>
      <c r="J1002" s="208"/>
      <c r="K1002" s="208"/>
      <c r="L1002" s="208"/>
      <c r="M1002" s="208"/>
      <c r="N1002" s="208"/>
      <c r="O1002" s="208"/>
      <c r="P1002" s="208"/>
      <c r="Q1002" s="208"/>
      <c r="R1002" s="208"/>
      <c r="S1002" s="208"/>
      <c r="T1002" s="208"/>
      <c r="U1002" s="208"/>
      <c r="V1002" s="208"/>
      <c r="W1002" s="208"/>
      <c r="X1002" s="208"/>
      <c r="Y1002" s="208"/>
      <c r="Z1002" s="208"/>
      <c r="AA1002" s="208"/>
    </row>
    <row r="1003" ht="12.75" hidden="1" customHeight="1">
      <c r="A1003" s="208"/>
      <c r="B1003" s="208"/>
      <c r="C1003" s="208"/>
      <c r="D1003" s="208"/>
      <c r="E1003" s="208"/>
      <c r="F1003" s="208"/>
      <c r="G1003" s="208"/>
      <c r="H1003" s="208"/>
      <c r="I1003" s="208"/>
      <c r="J1003" s="208"/>
      <c r="K1003" s="208"/>
      <c r="L1003" s="208"/>
      <c r="M1003" s="208"/>
      <c r="N1003" s="208"/>
      <c r="O1003" s="208"/>
      <c r="P1003" s="208"/>
      <c r="Q1003" s="208"/>
      <c r="R1003" s="208"/>
      <c r="S1003" s="208"/>
      <c r="T1003" s="208"/>
      <c r="U1003" s="208"/>
      <c r="V1003" s="208"/>
      <c r="W1003" s="208"/>
      <c r="X1003" s="208"/>
      <c r="Y1003" s="208"/>
      <c r="Z1003" s="208"/>
      <c r="AA1003" s="208"/>
    </row>
  </sheetData>
  <mergeCells count="22">
    <mergeCell ref="F25:I25"/>
    <mergeCell ref="J25:P25"/>
    <mergeCell ref="B25:E25"/>
    <mergeCell ref="B26:I26"/>
    <mergeCell ref="G27:I27"/>
    <mergeCell ref="A25:A27"/>
    <mergeCell ref="B27:F27"/>
    <mergeCell ref="A29:A34"/>
    <mergeCell ref="A36:A39"/>
    <mergeCell ref="J27:Y27"/>
    <mergeCell ref="B29:Y30"/>
    <mergeCell ref="B31:Y32"/>
    <mergeCell ref="B33:Y34"/>
    <mergeCell ref="B36:Y37"/>
    <mergeCell ref="B38:Y39"/>
    <mergeCell ref="B2:Q2"/>
    <mergeCell ref="B3:Q3"/>
    <mergeCell ref="B4:Q4"/>
    <mergeCell ref="B5:Q5"/>
    <mergeCell ref="B8:Y8"/>
    <mergeCell ref="Q25:Y25"/>
    <mergeCell ref="J26:Y26"/>
  </mergeCells>
  <printOptions/>
  <pageMargins bottom="0.984251968503937" footer="0.0" header="0.0" left="0.15748031496062992" right="0.15748031496062992" top="0.984251968503937"/>
  <pageSetup paperSize="9" scale="57" orientation="landscape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26.57"/>
    <col customWidth="1" min="2" max="3" width="8.86"/>
    <col customWidth="1" min="4" max="4" width="94.71"/>
    <col customWidth="1" min="5" max="23" width="8.29"/>
    <col customWidth="1" min="24" max="25" width="7.86"/>
    <col customWidth="1" min="26" max="26" width="6.43"/>
    <col customWidth="1" min="27" max="27" width="8.29"/>
    <col customWidth="1" min="28" max="28" width="7.57"/>
    <col customWidth="1" min="29" max="29" width="22.0"/>
    <col customWidth="1" min="30" max="30" width="27.0"/>
    <col customWidth="1" min="31" max="31" width="9.86"/>
    <col customWidth="1" min="32" max="32" width="3.43"/>
    <col customWidth="1" min="33" max="33" width="28.29"/>
    <col customWidth="1" min="34" max="34" width="19.0"/>
  </cols>
  <sheetData>
    <row r="1" ht="12.75" customHeight="1">
      <c r="A1" s="33" t="s">
        <v>1229</v>
      </c>
      <c r="B1" s="34"/>
      <c r="C1" s="34"/>
      <c r="D1" s="34"/>
      <c r="E1" s="34"/>
      <c r="F1" s="34"/>
      <c r="G1" s="34"/>
      <c r="H1" s="34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5"/>
      <c r="AD1" s="284" t="s">
        <v>1230</v>
      </c>
      <c r="AE1" s="34"/>
      <c r="AF1" s="34"/>
      <c r="AG1" s="34"/>
      <c r="AH1" s="35"/>
    </row>
    <row r="2" ht="36.0" customHeight="1">
      <c r="A2" s="36"/>
      <c r="B2" s="37"/>
      <c r="C2" s="37"/>
      <c r="D2" s="37"/>
      <c r="E2" s="37"/>
      <c r="F2" s="37"/>
      <c r="G2" s="37"/>
      <c r="H2" s="37"/>
      <c r="I2" s="37"/>
      <c r="J2" s="37"/>
      <c r="K2" s="37"/>
      <c r="L2" s="37"/>
      <c r="M2" s="37"/>
      <c r="N2" s="37"/>
      <c r="O2" s="37"/>
      <c r="P2" s="37"/>
      <c r="Q2" s="37"/>
      <c r="R2" s="37"/>
      <c r="S2" s="37"/>
      <c r="T2" s="37"/>
      <c r="U2" s="37"/>
      <c r="V2" s="37"/>
      <c r="W2" s="37"/>
      <c r="X2" s="37"/>
      <c r="Y2" s="37"/>
      <c r="Z2" s="37"/>
      <c r="AA2" s="37"/>
      <c r="AB2" s="38"/>
      <c r="AD2" s="36"/>
      <c r="AE2" s="37"/>
      <c r="AF2" s="37"/>
      <c r="AG2" s="37"/>
      <c r="AH2" s="38"/>
    </row>
    <row r="3" ht="12.75" customHeight="1">
      <c r="A3" s="285" t="s">
        <v>288</v>
      </c>
      <c r="B3" s="40"/>
      <c r="C3" s="40"/>
      <c r="D3" s="41"/>
      <c r="E3" s="4">
        <v>2000.0</v>
      </c>
      <c r="F3" s="4">
        <v>2001.0</v>
      </c>
      <c r="G3" s="4">
        <v>2002.0</v>
      </c>
      <c r="H3" s="4">
        <v>2003.0</v>
      </c>
      <c r="I3" s="4">
        <v>2004.0</v>
      </c>
      <c r="J3" s="4">
        <v>2005.0</v>
      </c>
      <c r="K3" s="4">
        <v>2006.0</v>
      </c>
      <c r="L3" s="4">
        <v>2007.0</v>
      </c>
      <c r="M3" s="4">
        <v>2008.0</v>
      </c>
      <c r="N3" s="4">
        <v>2009.0</v>
      </c>
      <c r="O3" s="4">
        <v>2010.0</v>
      </c>
      <c r="P3" s="4">
        <v>2011.0</v>
      </c>
      <c r="Q3" s="4">
        <v>2012.0</v>
      </c>
      <c r="R3" s="4">
        <v>2013.0</v>
      </c>
      <c r="S3" s="4">
        <v>2014.0</v>
      </c>
      <c r="T3" s="4">
        <v>2015.0</v>
      </c>
      <c r="U3" s="4">
        <v>2016.0</v>
      </c>
      <c r="V3" s="4">
        <v>2017.0</v>
      </c>
      <c r="W3" s="4">
        <v>2018.0</v>
      </c>
      <c r="X3" s="4">
        <v>2019.0</v>
      </c>
      <c r="Y3" s="4">
        <v>2020.0</v>
      </c>
      <c r="Z3" s="4">
        <v>2021.0</v>
      </c>
      <c r="AA3" s="4">
        <v>2022.0</v>
      </c>
      <c r="AB3" s="286">
        <v>2023.0</v>
      </c>
      <c r="AD3" s="4" t="s">
        <v>106</v>
      </c>
      <c r="AE3" s="285" t="s">
        <v>107</v>
      </c>
      <c r="AF3" s="40"/>
      <c r="AG3" s="41"/>
      <c r="AH3" s="4" t="s">
        <v>108</v>
      </c>
    </row>
    <row r="4" ht="12.75" customHeight="1">
      <c r="A4" s="82" t="s">
        <v>293</v>
      </c>
      <c r="B4" s="40"/>
      <c r="C4" s="40"/>
      <c r="D4" s="41"/>
      <c r="E4" s="287">
        <f>'2000'!$S$64</f>
        <v>9</v>
      </c>
      <c r="F4" s="287">
        <f>'2001'!$S$64</f>
        <v>17</v>
      </c>
      <c r="G4" s="287">
        <f>'2002'!$S$64</f>
        <v>11</v>
      </c>
      <c r="H4" s="287">
        <f>'2003'!$S$64</f>
        <v>21</v>
      </c>
      <c r="I4" s="287">
        <f>'2004'!$S$64</f>
        <v>14</v>
      </c>
      <c r="J4" s="287">
        <f>'2005'!$S$64</f>
        <v>16</v>
      </c>
      <c r="K4" s="287">
        <f>'2006'!$S$64</f>
        <v>32</v>
      </c>
      <c r="L4" s="287">
        <f>'2007'!$S$64</f>
        <v>62</v>
      </c>
      <c r="M4" s="287">
        <f>'2008'!$S$64</f>
        <v>72</v>
      </c>
      <c r="N4" s="287">
        <f>'2009'!$S$64</f>
        <v>68</v>
      </c>
      <c r="O4" s="287">
        <f>'2010'!$S$64</f>
        <v>46</v>
      </c>
      <c r="P4" s="287">
        <f>'2011'!$S$64</f>
        <v>44</v>
      </c>
      <c r="Q4" s="287">
        <f>'2012'!$S$64</f>
        <v>57</v>
      </c>
      <c r="R4" s="287">
        <f>'2013'!$S$64</f>
        <v>31</v>
      </c>
      <c r="S4" s="287">
        <f>'2014'!$S$64</f>
        <v>59</v>
      </c>
      <c r="T4" s="287">
        <f>'2015'!$S$64</f>
        <v>41</v>
      </c>
      <c r="U4" s="287">
        <f>'2016'!$S$64</f>
        <v>105</v>
      </c>
      <c r="V4" s="287">
        <f>'2017'!$S$64</f>
        <v>134</v>
      </c>
      <c r="W4" s="287">
        <f>'2018'!$S$64</f>
        <v>125</v>
      </c>
      <c r="X4" s="287">
        <f>'2019'!$S$64</f>
        <v>109</v>
      </c>
      <c r="Y4" s="287">
        <f>'2020'!$S$64</f>
        <v>1</v>
      </c>
      <c r="Z4" s="287">
        <f>'2021'!$S$65</f>
        <v>14</v>
      </c>
      <c r="AA4" s="287">
        <f>'2022'!S66</f>
        <v>1</v>
      </c>
      <c r="AB4" s="287">
        <f>'2023'!S68</f>
        <v>0</v>
      </c>
      <c r="AD4" s="126">
        <v>2008.0</v>
      </c>
      <c r="AE4" s="288">
        <f>'2023'!P29</f>
        <v>1</v>
      </c>
      <c r="AF4" s="40"/>
      <c r="AG4" s="41"/>
      <c r="AH4" s="289">
        <f t="shared" ref="AH4:AH19" si="1">(AE4/$AE$20)</f>
        <v>0.009803921569</v>
      </c>
    </row>
    <row r="5" ht="12.75" customHeight="1">
      <c r="A5" s="82" t="s">
        <v>297</v>
      </c>
      <c r="B5" s="40"/>
      <c r="C5" s="40"/>
      <c r="D5" s="41"/>
      <c r="E5" s="287">
        <f>'2000'!$S$65</f>
        <v>0</v>
      </c>
      <c r="F5" s="287">
        <f>'2001'!$S$65</f>
        <v>0</v>
      </c>
      <c r="G5" s="287">
        <f>'2002'!$S$65</f>
        <v>0</v>
      </c>
      <c r="H5" s="287">
        <f>'2003'!$S$65</f>
        <v>0</v>
      </c>
      <c r="I5" s="287">
        <f>'2004'!$S$65</f>
        <v>0</v>
      </c>
      <c r="J5" s="287">
        <f>'2005'!$S$65</f>
        <v>0</v>
      </c>
      <c r="K5" s="287">
        <f>'2006'!$S$65</f>
        <v>0</v>
      </c>
      <c r="L5" s="287">
        <f>'2007'!$S$65</f>
        <v>0</v>
      </c>
      <c r="M5" s="287">
        <f>'2008'!$S$65</f>
        <v>0</v>
      </c>
      <c r="N5" s="287">
        <f>'2009'!$S$65</f>
        <v>0</v>
      </c>
      <c r="O5" s="287">
        <f>'2010'!$S$65</f>
        <v>0</v>
      </c>
      <c r="P5" s="287">
        <f>'2011'!$S$65</f>
        <v>0</v>
      </c>
      <c r="Q5" s="287">
        <f>'2012'!$S$65</f>
        <v>0</v>
      </c>
      <c r="R5" s="287">
        <f>'2013'!$S$65</f>
        <v>0</v>
      </c>
      <c r="S5" s="287">
        <f>'2014'!$S$65</f>
        <v>0</v>
      </c>
      <c r="T5" s="287">
        <f>'2015'!$S$65</f>
        <v>0</v>
      </c>
      <c r="U5" s="287">
        <f>'2016'!$S$65</f>
        <v>0</v>
      </c>
      <c r="V5" s="287">
        <f>'2017'!$S$65</f>
        <v>0</v>
      </c>
      <c r="W5" s="287">
        <f>'2018'!$S$65</f>
        <v>0</v>
      </c>
      <c r="X5" s="287">
        <f>'2019'!$S$65</f>
        <v>0</v>
      </c>
      <c r="Y5" s="287">
        <f>'2020'!$S$65</f>
        <v>1</v>
      </c>
      <c r="Z5" s="287">
        <f>'2021'!$S$66</f>
        <v>0</v>
      </c>
      <c r="AA5" s="287">
        <f>'2022'!S67</f>
        <v>1</v>
      </c>
      <c r="AB5" s="287">
        <f>'2023'!S69</f>
        <v>0</v>
      </c>
      <c r="AD5" s="132">
        <v>2009.0</v>
      </c>
      <c r="AE5" s="290">
        <f>'2023'!P30</f>
        <v>1</v>
      </c>
      <c r="AF5" s="40"/>
      <c r="AG5" s="41"/>
      <c r="AH5" s="291">
        <f t="shared" si="1"/>
        <v>0.009803921569</v>
      </c>
    </row>
    <row r="6" ht="12.75" customHeight="1">
      <c r="A6" s="82" t="s">
        <v>302</v>
      </c>
      <c r="B6" s="40"/>
      <c r="C6" s="40"/>
      <c r="D6" s="41"/>
      <c r="E6" s="287">
        <f>'2000'!$S$66</f>
        <v>0</v>
      </c>
      <c r="F6" s="287">
        <f>'2001'!$S$66</f>
        <v>0</v>
      </c>
      <c r="G6" s="287">
        <f>'2002'!$S$66</f>
        <v>0</v>
      </c>
      <c r="H6" s="287">
        <f>'2003'!$S$66</f>
        <v>0</v>
      </c>
      <c r="I6" s="287">
        <f>'2004'!$S$66</f>
        <v>0</v>
      </c>
      <c r="J6" s="287">
        <f>'2005'!$S$66</f>
        <v>0</v>
      </c>
      <c r="K6" s="287">
        <f>'2006'!$S$66</f>
        <v>0</v>
      </c>
      <c r="L6" s="287">
        <f>'2007'!$S$66</f>
        <v>0</v>
      </c>
      <c r="M6" s="287">
        <f>'2008'!$S$66</f>
        <v>0</v>
      </c>
      <c r="N6" s="287">
        <f>'2009'!$S$66</f>
        <v>0</v>
      </c>
      <c r="O6" s="287">
        <f>'2010'!$S$66</f>
        <v>0</v>
      </c>
      <c r="P6" s="287">
        <f>'2011'!$S$66</f>
        <v>0</v>
      </c>
      <c r="Q6" s="287">
        <f>'2012'!$S$66</f>
        <v>0</v>
      </c>
      <c r="R6" s="287">
        <f>'2013'!$S$66</f>
        <v>0</v>
      </c>
      <c r="S6" s="287">
        <f>'2014'!$S$66</f>
        <v>0</v>
      </c>
      <c r="T6" s="287">
        <f>'2015'!$S$66</f>
        <v>0</v>
      </c>
      <c r="U6" s="287">
        <f>'2016'!$S$66</f>
        <v>0</v>
      </c>
      <c r="V6" s="287">
        <f>'2017'!$S$66</f>
        <v>0</v>
      </c>
      <c r="W6" s="287">
        <f>'2018'!$S$66</f>
        <v>0</v>
      </c>
      <c r="X6" s="287">
        <f>'2019'!$S$66</f>
        <v>0</v>
      </c>
      <c r="Y6" s="287">
        <f>'2020'!$S$66</f>
        <v>13</v>
      </c>
      <c r="Z6" s="287">
        <f>'2021'!$S$67</f>
        <v>8</v>
      </c>
      <c r="AA6" s="287">
        <f>'2022'!S68</f>
        <v>10</v>
      </c>
      <c r="AB6" s="287">
        <f>'2023'!S70</f>
        <v>4</v>
      </c>
      <c r="AD6" s="126">
        <v>2010.0</v>
      </c>
      <c r="AE6" s="288">
        <f>'2023'!P31</f>
        <v>1</v>
      </c>
      <c r="AF6" s="40"/>
      <c r="AG6" s="41"/>
      <c r="AH6" s="289">
        <f t="shared" si="1"/>
        <v>0.009803921569</v>
      </c>
    </row>
    <row r="7" ht="12.75" customHeight="1">
      <c r="A7" s="178" t="s">
        <v>309</v>
      </c>
      <c r="B7" s="40"/>
      <c r="C7" s="40"/>
      <c r="D7" s="41"/>
      <c r="E7" s="292">
        <f>'2000'!$S$67</f>
        <v>17</v>
      </c>
      <c r="F7" s="292">
        <f>'2001'!$S$67</f>
        <v>26</v>
      </c>
      <c r="G7" s="292">
        <f>'2002'!$S$67</f>
        <v>9</v>
      </c>
      <c r="H7" s="292">
        <f>'2003'!$S$67</f>
        <v>8</v>
      </c>
      <c r="I7" s="292">
        <f>'2004'!$S$67</f>
        <v>15</v>
      </c>
      <c r="J7" s="292">
        <f>'2005'!$S$67</f>
        <v>22</v>
      </c>
      <c r="K7" s="292">
        <f>'2006'!$S$67</f>
        <v>21</v>
      </c>
      <c r="L7" s="292">
        <f>'2007'!$S$67</f>
        <v>36</v>
      </c>
      <c r="M7" s="292">
        <f>'2008'!$S$67</f>
        <v>28</v>
      </c>
      <c r="N7" s="292">
        <f>'2009'!$S$67</f>
        <v>13</v>
      </c>
      <c r="O7" s="292">
        <f>'2010'!$S$67</f>
        <v>20</v>
      </c>
      <c r="P7" s="292">
        <f>'2011'!$S$67</f>
        <v>31</v>
      </c>
      <c r="Q7" s="292">
        <f>'2012'!$S$67</f>
        <v>44</v>
      </c>
      <c r="R7" s="292">
        <f>'2013'!$S$67</f>
        <v>22</v>
      </c>
      <c r="S7" s="292">
        <f>'2014'!$S$67</f>
        <v>22</v>
      </c>
      <c r="T7" s="292">
        <f>'2015'!$S$67</f>
        <v>16</v>
      </c>
      <c r="U7" s="292">
        <f>'2016'!$S$67</f>
        <v>35</v>
      </c>
      <c r="V7" s="292">
        <f>'2017'!$S$67</f>
        <v>56</v>
      </c>
      <c r="W7" s="292">
        <f>'2018'!$S$67</f>
        <v>58</v>
      </c>
      <c r="X7" s="292">
        <f>'2019'!$S$67</f>
        <v>47</v>
      </c>
      <c r="Y7" s="292">
        <f>'2020'!$S$67</f>
        <v>1</v>
      </c>
      <c r="Z7" s="292">
        <f>'2021'!$S$68</f>
        <v>0</v>
      </c>
      <c r="AA7" s="292">
        <f>'2022'!S69</f>
        <v>0</v>
      </c>
      <c r="AB7" s="292">
        <f>'2023'!S71</f>
        <v>1</v>
      </c>
      <c r="AD7" s="132">
        <v>2011.0</v>
      </c>
      <c r="AE7" s="290">
        <f>'2023'!P32</f>
        <v>5</v>
      </c>
      <c r="AF7" s="40"/>
      <c r="AG7" s="41"/>
      <c r="AH7" s="291">
        <f t="shared" si="1"/>
        <v>0.04901960784</v>
      </c>
    </row>
    <row r="8" ht="12.75" customHeight="1">
      <c r="A8" s="178" t="s">
        <v>316</v>
      </c>
      <c r="B8" s="40"/>
      <c r="C8" s="40"/>
      <c r="D8" s="41"/>
      <c r="E8" s="292">
        <f>'2000'!$S$68</f>
        <v>0</v>
      </c>
      <c r="F8" s="292">
        <f>'2001'!$S$68</f>
        <v>0</v>
      </c>
      <c r="G8" s="292">
        <f>'2002'!$S$68</f>
        <v>0</v>
      </c>
      <c r="H8" s="292">
        <f>'2003'!$S$68</f>
        <v>0</v>
      </c>
      <c r="I8" s="292">
        <f>'2004'!$S$68</f>
        <v>0</v>
      </c>
      <c r="J8" s="292">
        <f>'2005'!$S$68</f>
        <v>0</v>
      </c>
      <c r="K8" s="292">
        <f>'2006'!$S$68</f>
        <v>0</v>
      </c>
      <c r="L8" s="292">
        <f>'2007'!$S$68</f>
        <v>0</v>
      </c>
      <c r="M8" s="292">
        <f>'2008'!$S$68</f>
        <v>0</v>
      </c>
      <c r="N8" s="292">
        <f>'2009'!$S$68</f>
        <v>0</v>
      </c>
      <c r="O8" s="292">
        <f>'2010'!$S$68</f>
        <v>0</v>
      </c>
      <c r="P8" s="292">
        <f>'2011'!$S$68</f>
        <v>0</v>
      </c>
      <c r="Q8" s="292">
        <f>'2012'!$S$68</f>
        <v>0</v>
      </c>
      <c r="R8" s="292">
        <f>'2013'!$S$68</f>
        <v>0</v>
      </c>
      <c r="S8" s="292">
        <f>'2014'!$S$68</f>
        <v>0</v>
      </c>
      <c r="T8" s="292">
        <f>'2015'!$S$68</f>
        <v>0</v>
      </c>
      <c r="U8" s="292">
        <f>'2016'!$S$68</f>
        <v>0</v>
      </c>
      <c r="V8" s="292">
        <f>'2017'!$S$68</f>
        <v>0</v>
      </c>
      <c r="W8" s="292">
        <f>'2018'!$S$68</f>
        <v>0</v>
      </c>
      <c r="X8" s="292">
        <f>'2019'!$S$68</f>
        <v>0</v>
      </c>
      <c r="Y8" s="292">
        <f>'2020'!$S$68</f>
        <v>9</v>
      </c>
      <c r="Z8" s="292">
        <f>'2021'!$S$69</f>
        <v>28</v>
      </c>
      <c r="AA8" s="292">
        <f>'2022'!S70</f>
        <v>20</v>
      </c>
      <c r="AB8" s="292">
        <f>'2023'!S72</f>
        <v>2</v>
      </c>
      <c r="AD8" s="126">
        <v>2012.0</v>
      </c>
      <c r="AE8" s="288">
        <f>'2023'!P33</f>
        <v>3</v>
      </c>
      <c r="AF8" s="40"/>
      <c r="AG8" s="41"/>
      <c r="AH8" s="289">
        <f t="shared" si="1"/>
        <v>0.02941176471</v>
      </c>
    </row>
    <row r="9" ht="12.75" customHeight="1">
      <c r="A9" s="181" t="s">
        <v>322</v>
      </c>
      <c r="B9" s="40"/>
      <c r="C9" s="40"/>
      <c r="D9" s="41"/>
      <c r="E9" s="293">
        <f>'2000'!$S$69</f>
        <v>34</v>
      </c>
      <c r="F9" s="293">
        <f>'2001'!$S$69</f>
        <v>49</v>
      </c>
      <c r="G9" s="293">
        <f>'2002'!$S$69</f>
        <v>21</v>
      </c>
      <c r="H9" s="293">
        <f>'2003'!$S$69</f>
        <v>39</v>
      </c>
      <c r="I9" s="293">
        <f>'2004'!$S$69</f>
        <v>32</v>
      </c>
      <c r="J9" s="293">
        <f>'2005'!$S$69</f>
        <v>39</v>
      </c>
      <c r="K9" s="293">
        <f>'2006'!$S$69</f>
        <v>43</v>
      </c>
      <c r="L9" s="293">
        <f>'2007'!$S$69</f>
        <v>87</v>
      </c>
      <c r="M9" s="293">
        <f>'2008'!$S$69</f>
        <v>76</v>
      </c>
      <c r="N9" s="293">
        <f>'2009'!$S$69</f>
        <v>51</v>
      </c>
      <c r="O9" s="293">
        <f>'2010'!$S$69</f>
        <v>33</v>
      </c>
      <c r="P9" s="293">
        <f>'2011'!$S$69</f>
        <v>56</v>
      </c>
      <c r="Q9" s="293">
        <f>'2012'!$S$69</f>
        <v>50</v>
      </c>
      <c r="R9" s="293">
        <f>'2013'!$S$69</f>
        <v>47</v>
      </c>
      <c r="S9" s="293">
        <f>'2014'!$S$69</f>
        <v>60</v>
      </c>
      <c r="T9" s="293">
        <f>'2015'!$S$69</f>
        <v>52</v>
      </c>
      <c r="U9" s="293">
        <f>'2016'!$S$69</f>
        <v>89</v>
      </c>
      <c r="V9" s="293">
        <f>'2017'!$S$69</f>
        <v>165</v>
      </c>
      <c r="W9" s="293">
        <f>'2018'!$S$69</f>
        <v>205</v>
      </c>
      <c r="X9" s="293">
        <f>'2019'!$S$69</f>
        <v>160</v>
      </c>
      <c r="Y9" s="293">
        <f>'2020'!$S$69</f>
        <v>5</v>
      </c>
      <c r="Z9" s="293">
        <f>'2021'!$S$70</f>
        <v>7</v>
      </c>
      <c r="AA9" s="293">
        <f>'2022'!S71</f>
        <v>5</v>
      </c>
      <c r="AB9" s="293">
        <f>'2023'!S73</f>
        <v>0</v>
      </c>
      <c r="AD9" s="132">
        <v>2013.0</v>
      </c>
      <c r="AE9" s="290">
        <f>'2023'!P34</f>
        <v>1</v>
      </c>
      <c r="AF9" s="40"/>
      <c r="AG9" s="41"/>
      <c r="AH9" s="291">
        <f t="shared" si="1"/>
        <v>0.009803921569</v>
      </c>
    </row>
    <row r="10" ht="12.75" customHeight="1">
      <c r="A10" s="181" t="s">
        <v>329</v>
      </c>
      <c r="B10" s="40"/>
      <c r="C10" s="40"/>
      <c r="D10" s="41"/>
      <c r="E10" s="293">
        <f>'2000'!$S$70</f>
        <v>0</v>
      </c>
      <c r="F10" s="293">
        <f>'2001'!$S$70</f>
        <v>0</v>
      </c>
      <c r="G10" s="293">
        <f>'2002'!$S$70</f>
        <v>0</v>
      </c>
      <c r="H10" s="293">
        <f>'2003'!$S$70</f>
        <v>0</v>
      </c>
      <c r="I10" s="293">
        <f>'2004'!$S$70</f>
        <v>0</v>
      </c>
      <c r="J10" s="293">
        <f>'2005'!$S$70</f>
        <v>0</v>
      </c>
      <c r="K10" s="293">
        <f>'2006'!$S$70</f>
        <v>0</v>
      </c>
      <c r="L10" s="293">
        <f>'2007'!$S$70</f>
        <v>0</v>
      </c>
      <c r="M10" s="293">
        <f>'2008'!$S$70</f>
        <v>0</v>
      </c>
      <c r="N10" s="293">
        <f>'2009'!$S$70</f>
        <v>0</v>
      </c>
      <c r="O10" s="293">
        <f>'2010'!$S$70</f>
        <v>0</v>
      </c>
      <c r="P10" s="293">
        <f>'2011'!$S$70</f>
        <v>0</v>
      </c>
      <c r="Q10" s="293">
        <f>'2012'!$S$70</f>
        <v>0</v>
      </c>
      <c r="R10" s="293">
        <f>'2013'!$S$70</f>
        <v>0</v>
      </c>
      <c r="S10" s="293">
        <f>'2014'!$S$70</f>
        <v>0</v>
      </c>
      <c r="T10" s="293">
        <f>'2015'!$S$70</f>
        <v>0</v>
      </c>
      <c r="U10" s="293">
        <f>'2016'!$S$70</f>
        <v>0</v>
      </c>
      <c r="V10" s="293">
        <f>'2017'!$S$70</f>
        <v>0</v>
      </c>
      <c r="W10" s="293">
        <f>'2018'!$S$70</f>
        <v>0</v>
      </c>
      <c r="X10" s="293">
        <f>'2019'!$S$70</f>
        <v>5</v>
      </c>
      <c r="Y10" s="293">
        <f>'2020'!$S$70</f>
        <v>74</v>
      </c>
      <c r="Z10" s="293">
        <f>'2021'!$S$71</f>
        <v>74</v>
      </c>
      <c r="AA10" s="293">
        <f>'2022'!S72</f>
        <v>81</v>
      </c>
      <c r="AB10" s="293">
        <f>'2023'!S74</f>
        <v>13</v>
      </c>
      <c r="AD10" s="126">
        <v>2014.0</v>
      </c>
      <c r="AE10" s="288">
        <f>'2023'!P35</f>
        <v>3</v>
      </c>
      <c r="AF10" s="40"/>
      <c r="AG10" s="41"/>
      <c r="AH10" s="289">
        <f t="shared" si="1"/>
        <v>0.02941176471</v>
      </c>
    </row>
    <row r="11" ht="12.75" customHeight="1">
      <c r="A11" s="181" t="s">
        <v>336</v>
      </c>
      <c r="B11" s="40"/>
      <c r="C11" s="40"/>
      <c r="D11" s="41"/>
      <c r="E11" s="293">
        <f>'2000'!$S$71</f>
        <v>0</v>
      </c>
      <c r="F11" s="293">
        <f>'2001'!$S$71</f>
        <v>0</v>
      </c>
      <c r="G11" s="293">
        <f>'2002'!$S$71</f>
        <v>0</v>
      </c>
      <c r="H11" s="293">
        <f>'2003'!$S$71</f>
        <v>0</v>
      </c>
      <c r="I11" s="293">
        <f>'2004'!$S$71</f>
        <v>0</v>
      </c>
      <c r="J11" s="293">
        <f>'2005'!$S$71</f>
        <v>0</v>
      </c>
      <c r="K11" s="293">
        <f>'2006'!$S$71</f>
        <v>0</v>
      </c>
      <c r="L11" s="293">
        <f>'2007'!$S$71</f>
        <v>0</v>
      </c>
      <c r="M11" s="293">
        <f>'2008'!$S$71</f>
        <v>0</v>
      </c>
      <c r="N11" s="293">
        <f>'2009'!$S$71</f>
        <v>0</v>
      </c>
      <c r="O11" s="293">
        <f>'2010'!$S$71</f>
        <v>0</v>
      </c>
      <c r="P11" s="293">
        <f>'2011'!$S$71</f>
        <v>0</v>
      </c>
      <c r="Q11" s="293">
        <f>'2012'!$S$71</f>
        <v>0</v>
      </c>
      <c r="R11" s="293">
        <f>'2013'!$S$71</f>
        <v>0</v>
      </c>
      <c r="S11" s="293">
        <f>'2014'!$S$71</f>
        <v>0</v>
      </c>
      <c r="T11" s="293">
        <f>'2015'!$S$71</f>
        <v>0</v>
      </c>
      <c r="U11" s="293">
        <f>'2016'!$S$71</f>
        <v>0</v>
      </c>
      <c r="V11" s="293">
        <f>'2017'!$S$71</f>
        <v>0</v>
      </c>
      <c r="W11" s="293">
        <f>'2018'!$S$71</f>
        <v>0</v>
      </c>
      <c r="X11" s="293">
        <f>'2019'!$S$71</f>
        <v>12</v>
      </c>
      <c r="Y11" s="293">
        <f>'2020'!$S$71</f>
        <v>161</v>
      </c>
      <c r="Z11" s="293">
        <f>'2021'!$S$72</f>
        <v>186</v>
      </c>
      <c r="AA11" s="293">
        <f>'2022'!S73</f>
        <v>210</v>
      </c>
      <c r="AB11" s="293">
        <f>'2023'!S75</f>
        <v>39</v>
      </c>
      <c r="AD11" s="132">
        <v>2015.0</v>
      </c>
      <c r="AE11" s="290">
        <f>'2023'!P36</f>
        <v>7</v>
      </c>
      <c r="AF11" s="40"/>
      <c r="AG11" s="41"/>
      <c r="AH11" s="291">
        <f t="shared" si="1"/>
        <v>0.06862745098</v>
      </c>
    </row>
    <row r="12" ht="12.75" customHeight="1">
      <c r="A12" s="185" t="s">
        <v>344</v>
      </c>
      <c r="B12" s="40"/>
      <c r="C12" s="40"/>
      <c r="D12" s="41"/>
      <c r="E12" s="294">
        <f>'2000'!$S$72</f>
        <v>22</v>
      </c>
      <c r="F12" s="294">
        <f>'2001'!$S$72</f>
        <v>23</v>
      </c>
      <c r="G12" s="294">
        <f>'2002'!$S$72</f>
        <v>12</v>
      </c>
      <c r="H12" s="294">
        <f>'2003'!$S$72</f>
        <v>9</v>
      </c>
      <c r="I12" s="294">
        <f>'2004'!$S$72</f>
        <v>23</v>
      </c>
      <c r="J12" s="294">
        <f>'2005'!$S$72</f>
        <v>12</v>
      </c>
      <c r="K12" s="294">
        <f>'2006'!$S$72</f>
        <v>13</v>
      </c>
      <c r="L12" s="294">
        <f>'2007'!$S$72</f>
        <v>17</v>
      </c>
      <c r="M12" s="294">
        <f>'2008'!$S$72</f>
        <v>15</v>
      </c>
      <c r="N12" s="294">
        <f>'2009'!$S$72</f>
        <v>5</v>
      </c>
      <c r="O12" s="294">
        <f>'2010'!$S$72</f>
        <v>3</v>
      </c>
      <c r="P12" s="294">
        <f>'2011'!$S$72</f>
        <v>10</v>
      </c>
      <c r="Q12" s="294">
        <f>'2012'!$S$72</f>
        <v>6</v>
      </c>
      <c r="R12" s="294">
        <f>'2013'!$S$72</f>
        <v>7</v>
      </c>
      <c r="S12" s="294">
        <f>'2014'!$S$72</f>
        <v>2</v>
      </c>
      <c r="T12" s="294">
        <f>'2015'!$S$72</f>
        <v>18</v>
      </c>
      <c r="U12" s="294">
        <f>'2016'!$S$72</f>
        <v>44</v>
      </c>
      <c r="V12" s="294">
        <f>'2017'!$S$72</f>
        <v>43</v>
      </c>
      <c r="W12" s="294">
        <f>'2018'!$S$72</f>
        <v>55</v>
      </c>
      <c r="X12" s="294">
        <f>'2019'!$S$72</f>
        <v>51</v>
      </c>
      <c r="Y12" s="294">
        <f>'2020'!$S$72</f>
        <v>5</v>
      </c>
      <c r="Z12" s="294">
        <f>'2021'!$S$73</f>
        <v>2</v>
      </c>
      <c r="AA12" s="294">
        <f>'2022'!S74</f>
        <v>0</v>
      </c>
      <c r="AB12" s="294">
        <f>'2023'!S76</f>
        <v>0</v>
      </c>
      <c r="AD12" s="126">
        <v>2016.0</v>
      </c>
      <c r="AE12" s="288">
        <f>'2023'!P37</f>
        <v>17</v>
      </c>
      <c r="AF12" s="40"/>
      <c r="AG12" s="41"/>
      <c r="AH12" s="289">
        <f t="shared" si="1"/>
        <v>0.1666666667</v>
      </c>
    </row>
    <row r="13" ht="12.75" customHeight="1">
      <c r="A13" s="185" t="s">
        <v>1231</v>
      </c>
      <c r="B13" s="40"/>
      <c r="C13" s="40"/>
      <c r="D13" s="41"/>
      <c r="E13" s="294">
        <f>'2000'!$S$73</f>
        <v>0</v>
      </c>
      <c r="F13" s="294">
        <f>'2001'!$S$73</f>
        <v>0</v>
      </c>
      <c r="G13" s="294">
        <f>'2002'!$S$73</f>
        <v>0</v>
      </c>
      <c r="H13" s="294">
        <f>'2003'!$S$73</f>
        <v>0</v>
      </c>
      <c r="I13" s="294">
        <f>'2004'!$S$73</f>
        <v>0</v>
      </c>
      <c r="J13" s="294">
        <f>'2005'!$S$73</f>
        <v>0</v>
      </c>
      <c r="K13" s="294">
        <f>'2006'!$S$73</f>
        <v>0</v>
      </c>
      <c r="L13" s="294">
        <f>'2007'!$S$73</f>
        <v>0</v>
      </c>
      <c r="M13" s="294">
        <f>'2008'!$S$73</f>
        <v>0</v>
      </c>
      <c r="N13" s="294">
        <f>'2009'!$S$73</f>
        <v>0</v>
      </c>
      <c r="O13" s="294">
        <f>'2010'!$S$73</f>
        <v>0</v>
      </c>
      <c r="P13" s="294">
        <f>'2011'!$S$73</f>
        <v>0</v>
      </c>
      <c r="Q13" s="294">
        <f>'2012'!$S$73</f>
        <v>0</v>
      </c>
      <c r="R13" s="294">
        <f>'2013'!$S$73</f>
        <v>0</v>
      </c>
      <c r="S13" s="294">
        <f>'2014'!$S$73</f>
        <v>0</v>
      </c>
      <c r="T13" s="294">
        <f>'2015'!$S$73</f>
        <v>0</v>
      </c>
      <c r="U13" s="294">
        <f>'2016'!$S$73</f>
        <v>0</v>
      </c>
      <c r="V13" s="294">
        <f>'2017'!$S$73</f>
        <v>0</v>
      </c>
      <c r="W13" s="294">
        <f>'2018'!$S$73</f>
        <v>0</v>
      </c>
      <c r="X13" s="294">
        <f>'2019'!$S$73</f>
        <v>5</v>
      </c>
      <c r="Y13" s="294">
        <f>'2020'!$S$73</f>
        <v>61</v>
      </c>
      <c r="Z13" s="294">
        <f>'2021'!$S$74</f>
        <v>61</v>
      </c>
      <c r="AA13" s="294">
        <f>'2022'!S75</f>
        <v>52</v>
      </c>
      <c r="AB13" s="294">
        <f>'2023'!S77</f>
        <v>9</v>
      </c>
      <c r="AD13" s="132">
        <v>2017.0</v>
      </c>
      <c r="AE13" s="290">
        <f>'2023'!P38</f>
        <v>4</v>
      </c>
      <c r="AF13" s="40"/>
      <c r="AG13" s="41"/>
      <c r="AH13" s="291">
        <f t="shared" si="1"/>
        <v>0.03921568627</v>
      </c>
    </row>
    <row r="14" ht="12.75" customHeight="1">
      <c r="A14" s="185" t="s">
        <v>1232</v>
      </c>
      <c r="B14" s="40"/>
      <c r="C14" s="40"/>
      <c r="D14" s="41"/>
      <c r="E14" s="294">
        <f>'2000'!$S$74</f>
        <v>0</v>
      </c>
      <c r="F14" s="294">
        <f>'2001'!$S$74</f>
        <v>0</v>
      </c>
      <c r="G14" s="294">
        <f>'2002'!$S$74</f>
        <v>0</v>
      </c>
      <c r="H14" s="294">
        <f>'2003'!$S$74</f>
        <v>0</v>
      </c>
      <c r="I14" s="294">
        <f>'2004'!$S$74</f>
        <v>0</v>
      </c>
      <c r="J14" s="294">
        <f>'2005'!$S$74</f>
        <v>0</v>
      </c>
      <c r="K14" s="294">
        <f>'2006'!$S$74</f>
        <v>0</v>
      </c>
      <c r="L14" s="294">
        <f>'2007'!$S$74</f>
        <v>0</v>
      </c>
      <c r="M14" s="294">
        <f>'2008'!$S$74</f>
        <v>0</v>
      </c>
      <c r="N14" s="294">
        <f>'2009'!$S$74</f>
        <v>0</v>
      </c>
      <c r="O14" s="294">
        <f>'2010'!$S$74</f>
        <v>2</v>
      </c>
      <c r="P14" s="294">
        <f>'2011'!$S$74</f>
        <v>5</v>
      </c>
      <c r="Q14" s="294">
        <f>'2012'!$S$74</f>
        <v>11</v>
      </c>
      <c r="R14" s="294">
        <f>'2013'!$S$74</f>
        <v>3</v>
      </c>
      <c r="S14" s="294">
        <f>'2014'!$S$74</f>
        <v>5</v>
      </c>
      <c r="T14" s="294">
        <f>'2015'!$S$74</f>
        <v>12</v>
      </c>
      <c r="U14" s="294">
        <f>'2016'!$S$74</f>
        <v>4</v>
      </c>
      <c r="V14" s="294">
        <f>'2017'!$S$74</f>
        <v>6</v>
      </c>
      <c r="W14" s="294">
        <f>'2018'!$S$74</f>
        <v>6</v>
      </c>
      <c r="X14" s="294">
        <f>'2019'!$S$74</f>
        <v>2</v>
      </c>
      <c r="Y14" s="294">
        <f>'2020'!$S$74</f>
        <v>0</v>
      </c>
      <c r="Z14" s="294">
        <f>'2021'!$S$75</f>
        <v>0</v>
      </c>
      <c r="AA14" s="294">
        <f>'2022'!S76</f>
        <v>0</v>
      </c>
      <c r="AB14" s="294">
        <f>'2023'!S78</f>
        <v>0</v>
      </c>
      <c r="AD14" s="126">
        <v>2018.0</v>
      </c>
      <c r="AE14" s="288">
        <f>'2023'!P39</f>
        <v>12</v>
      </c>
      <c r="AF14" s="40"/>
      <c r="AG14" s="41"/>
      <c r="AH14" s="289">
        <f t="shared" si="1"/>
        <v>0.1176470588</v>
      </c>
    </row>
    <row r="15" ht="12.75" customHeight="1">
      <c r="A15" s="185" t="s">
        <v>19</v>
      </c>
      <c r="B15" s="40"/>
      <c r="C15" s="40"/>
      <c r="D15" s="41"/>
      <c r="E15" s="294">
        <v>0.0</v>
      </c>
      <c r="F15" s="294">
        <v>0.0</v>
      </c>
      <c r="G15" s="294">
        <v>0.0</v>
      </c>
      <c r="H15" s="294">
        <v>0.0</v>
      </c>
      <c r="I15" s="294">
        <v>0.0</v>
      </c>
      <c r="J15" s="294">
        <v>0.0</v>
      </c>
      <c r="K15" s="294">
        <v>0.0</v>
      </c>
      <c r="L15" s="294">
        <v>0.0</v>
      </c>
      <c r="M15" s="294">
        <v>0.0</v>
      </c>
      <c r="N15" s="294">
        <v>0.0</v>
      </c>
      <c r="O15" s="294">
        <v>0.0</v>
      </c>
      <c r="P15" s="294">
        <v>0.0</v>
      </c>
      <c r="Q15" s="294">
        <v>0.0</v>
      </c>
      <c r="R15" s="294">
        <v>0.0</v>
      </c>
      <c r="S15" s="294">
        <v>0.0</v>
      </c>
      <c r="T15" s="294">
        <v>0.0</v>
      </c>
      <c r="U15" s="294">
        <v>0.0</v>
      </c>
      <c r="V15" s="294">
        <v>0.0</v>
      </c>
      <c r="W15" s="294">
        <f>'2018'!$S$75</f>
        <v>0</v>
      </c>
      <c r="X15" s="294">
        <f>'2019'!$S$75</f>
        <v>84</v>
      </c>
      <c r="Y15" s="294">
        <f>'2020'!$S$75</f>
        <v>162</v>
      </c>
      <c r="Z15" s="294">
        <f>'2021'!$S$76</f>
        <v>182</v>
      </c>
      <c r="AA15" s="294">
        <f>'2022'!S77</f>
        <v>272</v>
      </c>
      <c r="AB15" s="294">
        <f>'2023'!S79</f>
        <v>34</v>
      </c>
      <c r="AD15" s="132">
        <v>2019.0</v>
      </c>
      <c r="AE15" s="290">
        <f>'2023'!P40</f>
        <v>16</v>
      </c>
      <c r="AF15" s="40"/>
      <c r="AG15" s="41"/>
      <c r="AH15" s="291">
        <f t="shared" si="1"/>
        <v>0.1568627451</v>
      </c>
    </row>
    <row r="16" ht="12.75" customHeight="1">
      <c r="A16" s="285" t="s">
        <v>268</v>
      </c>
      <c r="B16" s="40"/>
      <c r="C16" s="40"/>
      <c r="D16" s="41"/>
      <c r="E16" s="2">
        <f t="shared" ref="E16:AB16" si="2">SUM(E4:E15)</f>
        <v>82</v>
      </c>
      <c r="F16" s="2">
        <f t="shared" si="2"/>
        <v>115</v>
      </c>
      <c r="G16" s="2">
        <f t="shared" si="2"/>
        <v>53</v>
      </c>
      <c r="H16" s="2">
        <f t="shared" si="2"/>
        <v>77</v>
      </c>
      <c r="I16" s="2">
        <f t="shared" si="2"/>
        <v>84</v>
      </c>
      <c r="J16" s="2">
        <f t="shared" si="2"/>
        <v>89</v>
      </c>
      <c r="K16" s="2">
        <f t="shared" si="2"/>
        <v>109</v>
      </c>
      <c r="L16" s="2">
        <f t="shared" si="2"/>
        <v>202</v>
      </c>
      <c r="M16" s="2">
        <f t="shared" si="2"/>
        <v>191</v>
      </c>
      <c r="N16" s="2">
        <f t="shared" si="2"/>
        <v>137</v>
      </c>
      <c r="O16" s="2">
        <f t="shared" si="2"/>
        <v>104</v>
      </c>
      <c r="P16" s="2">
        <f t="shared" si="2"/>
        <v>146</v>
      </c>
      <c r="Q16" s="2">
        <f t="shared" si="2"/>
        <v>168</v>
      </c>
      <c r="R16" s="2">
        <f t="shared" si="2"/>
        <v>110</v>
      </c>
      <c r="S16" s="2">
        <f t="shared" si="2"/>
        <v>148</v>
      </c>
      <c r="T16" s="2">
        <f t="shared" si="2"/>
        <v>139</v>
      </c>
      <c r="U16" s="2">
        <f t="shared" si="2"/>
        <v>277</v>
      </c>
      <c r="V16" s="2">
        <f t="shared" si="2"/>
        <v>404</v>
      </c>
      <c r="W16" s="2">
        <f t="shared" si="2"/>
        <v>449</v>
      </c>
      <c r="X16" s="2">
        <f t="shared" si="2"/>
        <v>475</v>
      </c>
      <c r="Y16" s="2">
        <f t="shared" si="2"/>
        <v>493</v>
      </c>
      <c r="Z16" s="2">
        <f t="shared" si="2"/>
        <v>562</v>
      </c>
      <c r="AA16" s="2">
        <f t="shared" si="2"/>
        <v>652</v>
      </c>
      <c r="AB16" s="2">
        <f t="shared" si="2"/>
        <v>102</v>
      </c>
      <c r="AD16" s="126">
        <v>2020.0</v>
      </c>
      <c r="AE16" s="288">
        <f>'2023'!P41</f>
        <v>6</v>
      </c>
      <c r="AF16" s="40"/>
      <c r="AG16" s="41"/>
      <c r="AH16" s="289">
        <f t="shared" si="1"/>
        <v>0.05882352941</v>
      </c>
    </row>
    <row r="17" ht="12.75" customHeight="1">
      <c r="AD17" s="132">
        <v>2021.0</v>
      </c>
      <c r="AE17" s="290">
        <f>'2023'!P42</f>
        <v>7</v>
      </c>
      <c r="AF17" s="40"/>
      <c r="AG17" s="41"/>
      <c r="AH17" s="291">
        <f t="shared" si="1"/>
        <v>0.06862745098</v>
      </c>
    </row>
    <row r="18" ht="12.75" customHeight="1">
      <c r="AD18" s="126">
        <v>2022.0</v>
      </c>
      <c r="AE18" s="288">
        <f>'2023'!P43</f>
        <v>18</v>
      </c>
      <c r="AF18" s="40"/>
      <c r="AG18" s="41"/>
      <c r="AH18" s="289">
        <f t="shared" si="1"/>
        <v>0.1764705882</v>
      </c>
    </row>
    <row r="19" ht="12.75" customHeight="1">
      <c r="A19" s="295" t="s">
        <v>1233</v>
      </c>
      <c r="B19" s="34"/>
      <c r="C19" s="34"/>
      <c r="D19" s="34"/>
      <c r="E19" s="34"/>
      <c r="F19" s="34"/>
      <c r="G19" s="34"/>
      <c r="H19" s="34"/>
      <c r="I19" s="34"/>
      <c r="J19" s="34"/>
      <c r="K19" s="34"/>
      <c r="L19" s="34"/>
      <c r="M19" s="34"/>
      <c r="N19" s="34"/>
      <c r="O19" s="34"/>
      <c r="P19" s="34"/>
      <c r="Q19" s="34"/>
      <c r="R19" s="34"/>
      <c r="S19" s="34"/>
      <c r="T19" s="34"/>
      <c r="U19" s="34"/>
      <c r="V19" s="34"/>
      <c r="W19" s="34"/>
      <c r="X19" s="34"/>
      <c r="Y19" s="34"/>
      <c r="Z19" s="34"/>
      <c r="AA19" s="34"/>
      <c r="AB19" s="35"/>
      <c r="AD19" s="166">
        <v>2023.0</v>
      </c>
      <c r="AE19" s="290">
        <f>'2023'!P44</f>
        <v>0</v>
      </c>
      <c r="AF19" s="40"/>
      <c r="AG19" s="41"/>
      <c r="AH19" s="291">
        <f t="shared" si="1"/>
        <v>0</v>
      </c>
    </row>
    <row r="20" ht="14.25" customHeight="1">
      <c r="A20" s="296"/>
      <c r="AB20" s="297"/>
      <c r="AD20" s="4" t="s">
        <v>179</v>
      </c>
      <c r="AE20" s="285">
        <f>SUM(AE4:AG18)</f>
        <v>102</v>
      </c>
      <c r="AF20" s="40"/>
      <c r="AG20" s="41"/>
      <c r="AH20" s="298">
        <f>SUM(AH4:AH18)</f>
        <v>1</v>
      </c>
    </row>
    <row r="21" ht="13.5" customHeight="1">
      <c r="A21" s="36"/>
      <c r="B21" s="37"/>
      <c r="C21" s="37"/>
      <c r="D21" s="37"/>
      <c r="E21" s="37"/>
      <c r="F21" s="37"/>
      <c r="G21" s="37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  <c r="S21" s="37"/>
      <c r="T21" s="37"/>
      <c r="U21" s="37"/>
      <c r="V21" s="37"/>
      <c r="W21" s="37"/>
      <c r="X21" s="37"/>
      <c r="Y21" s="37"/>
      <c r="Z21" s="37"/>
      <c r="AA21" s="37"/>
      <c r="AB21" s="38"/>
      <c r="AD21" s="33" t="s">
        <v>847</v>
      </c>
      <c r="AE21" s="34"/>
      <c r="AF21" s="34"/>
      <c r="AG21" s="34"/>
      <c r="AH21" s="35"/>
    </row>
    <row r="22" ht="15.75" customHeight="1">
      <c r="A22" s="285" t="s">
        <v>288</v>
      </c>
      <c r="B22" s="40"/>
      <c r="C22" s="40"/>
      <c r="D22" s="41"/>
      <c r="E22" s="4">
        <v>2000.0</v>
      </c>
      <c r="F22" s="4">
        <v>2001.0</v>
      </c>
      <c r="G22" s="4">
        <v>2002.0</v>
      </c>
      <c r="H22" s="4">
        <v>2003.0</v>
      </c>
      <c r="I22" s="4">
        <v>2004.0</v>
      </c>
      <c r="J22" s="4">
        <v>2005.0</v>
      </c>
      <c r="K22" s="4">
        <v>2006.0</v>
      </c>
      <c r="L22" s="4">
        <v>2007.0</v>
      </c>
      <c r="M22" s="4">
        <v>2008.0</v>
      </c>
      <c r="N22" s="4">
        <v>2009.0</v>
      </c>
      <c r="O22" s="4">
        <v>2010.0</v>
      </c>
      <c r="P22" s="4">
        <v>2011.0</v>
      </c>
      <c r="Q22" s="4">
        <v>2012.0</v>
      </c>
      <c r="R22" s="4">
        <v>2013.0</v>
      </c>
      <c r="S22" s="4">
        <v>2014.0</v>
      </c>
      <c r="T22" s="4">
        <v>2015.0</v>
      </c>
      <c r="U22" s="4">
        <v>2016.0</v>
      </c>
      <c r="V22" s="4">
        <v>2017.0</v>
      </c>
      <c r="W22" s="4">
        <v>2018.0</v>
      </c>
      <c r="X22" s="4">
        <v>2019.0</v>
      </c>
      <c r="Y22" s="4">
        <v>2020.0</v>
      </c>
      <c r="Z22" s="4">
        <v>2021.0</v>
      </c>
      <c r="AA22" s="4">
        <v>2022.0</v>
      </c>
      <c r="AB22" s="286">
        <v>2023.0</v>
      </c>
      <c r="AD22" s="36"/>
      <c r="AE22" s="37"/>
      <c r="AF22" s="37"/>
      <c r="AG22" s="37"/>
      <c r="AH22" s="38"/>
    </row>
    <row r="23" ht="15.75" customHeight="1">
      <c r="A23" s="82" t="s">
        <v>386</v>
      </c>
      <c r="B23" s="40"/>
      <c r="C23" s="40"/>
      <c r="D23" s="41"/>
      <c r="E23" s="287">
        <f>'2000'!$S$81</f>
        <v>0</v>
      </c>
      <c r="F23" s="287">
        <f>'2001'!$S$81</f>
        <v>2</v>
      </c>
      <c r="G23" s="287">
        <f>'2002'!$S$81</f>
        <v>1</v>
      </c>
      <c r="H23" s="287">
        <f>'2003'!$S$81</f>
        <v>2</v>
      </c>
      <c r="I23" s="287">
        <f>'2004'!$S$81</f>
        <v>0</v>
      </c>
      <c r="J23" s="287">
        <f>'2005'!$S$81</f>
        <v>1</v>
      </c>
      <c r="K23" s="287">
        <f>'2006'!$S$81</f>
        <v>3</v>
      </c>
      <c r="L23" s="287">
        <f>'2007'!$S$81</f>
        <v>3</v>
      </c>
      <c r="M23" s="287">
        <f>'2008'!$S$81</f>
        <v>4</v>
      </c>
      <c r="N23" s="287">
        <f>'2009'!$S$81</f>
        <v>2</v>
      </c>
      <c r="O23" s="287">
        <f>'2010'!$S$81</f>
        <v>9</v>
      </c>
      <c r="P23" s="287">
        <f>'2011'!$S$81</f>
        <v>6</v>
      </c>
      <c r="Q23" s="287">
        <f>'2012'!$S$81</f>
        <v>3</v>
      </c>
      <c r="R23" s="287">
        <f>'2013'!$S$81</f>
        <v>6</v>
      </c>
      <c r="S23" s="287">
        <f>'2014'!$S$81</f>
        <v>3</v>
      </c>
      <c r="T23" s="287">
        <f>'2015'!$S$81</f>
        <v>5</v>
      </c>
      <c r="U23" s="287">
        <f>'2016'!$S$81</f>
        <v>14</v>
      </c>
      <c r="V23" s="287">
        <f>'2017'!$S$81</f>
        <v>13</v>
      </c>
      <c r="W23" s="287">
        <f>'2018'!$S$81</f>
        <v>6</v>
      </c>
      <c r="X23" s="287">
        <f>'2019'!$S$81</f>
        <v>14</v>
      </c>
      <c r="Y23" s="287">
        <f>'2020'!$S$81</f>
        <v>16</v>
      </c>
      <c r="Z23" s="287">
        <f>'2021'!$S$82</f>
        <v>4</v>
      </c>
      <c r="AA23" s="287">
        <f>'2022'!S83</f>
        <v>20</v>
      </c>
      <c r="AB23" s="287">
        <f>'2023'!S85</f>
        <v>2</v>
      </c>
      <c r="AD23" s="4" t="s">
        <v>198</v>
      </c>
      <c r="AE23" s="285" t="s">
        <v>107</v>
      </c>
      <c r="AF23" s="40"/>
      <c r="AG23" s="41"/>
      <c r="AH23" s="4" t="s">
        <v>108</v>
      </c>
    </row>
    <row r="24" ht="13.5" customHeight="1">
      <c r="A24" s="178" t="s">
        <v>390</v>
      </c>
      <c r="B24" s="40"/>
      <c r="C24" s="40"/>
      <c r="D24" s="41"/>
      <c r="E24" s="292">
        <f>'2000'!$S$82</f>
        <v>33</v>
      </c>
      <c r="F24" s="292">
        <f>'2001'!$S$82</f>
        <v>48</v>
      </c>
      <c r="G24" s="292">
        <f>'2002'!$S$82</f>
        <v>21</v>
      </c>
      <c r="H24" s="292">
        <f>'2003'!$S$82</f>
        <v>19</v>
      </c>
      <c r="I24" s="292">
        <f>'2004'!$S$82</f>
        <v>33</v>
      </c>
      <c r="J24" s="292">
        <f>'2005'!$S$82</f>
        <v>28</v>
      </c>
      <c r="K24" s="292">
        <f>'2006'!$S$82</f>
        <v>49</v>
      </c>
      <c r="L24" s="292">
        <f>'2007'!$S$82</f>
        <v>83</v>
      </c>
      <c r="M24" s="292">
        <f>'2008'!$S$82</f>
        <v>95</v>
      </c>
      <c r="N24" s="292">
        <f>'2009'!$S$82</f>
        <v>79</v>
      </c>
      <c r="O24" s="292">
        <f>'2010'!$S$82</f>
        <v>41</v>
      </c>
      <c r="P24" s="292">
        <f>'2011'!$S$82</f>
        <v>67</v>
      </c>
      <c r="Q24" s="292">
        <f>'2012'!$S$82</f>
        <v>89</v>
      </c>
      <c r="R24" s="292">
        <f>'2013'!$S$82</f>
        <v>51</v>
      </c>
      <c r="S24" s="292">
        <f>'2014'!$S$82</f>
        <v>65</v>
      </c>
      <c r="T24" s="292">
        <f>'2015'!$S$82</f>
        <v>52</v>
      </c>
      <c r="U24" s="292">
        <f>'2016'!$S$82</f>
        <v>122</v>
      </c>
      <c r="V24" s="292">
        <f>'2017'!$S$82</f>
        <v>202</v>
      </c>
      <c r="W24" s="292">
        <f>'2018'!$S$82</f>
        <v>228</v>
      </c>
      <c r="X24" s="292">
        <f>'2019'!$S$82</f>
        <v>233</v>
      </c>
      <c r="Y24" s="292">
        <f>'2020'!$S$82</f>
        <v>235</v>
      </c>
      <c r="Z24" s="292">
        <f>'2021'!$S$83</f>
        <v>273</v>
      </c>
      <c r="AA24" s="292">
        <f>'2022'!S84</f>
        <v>254</v>
      </c>
      <c r="AB24" s="292">
        <f>'2023'!S86</f>
        <v>47</v>
      </c>
      <c r="AD24" s="132" t="s">
        <v>203</v>
      </c>
      <c r="AE24" s="290">
        <f>'2023'!P51</f>
        <v>36</v>
      </c>
      <c r="AF24" s="40"/>
      <c r="AG24" s="41"/>
      <c r="AH24" s="291">
        <f>(AE24/AE36)</f>
        <v>0.3529411765</v>
      </c>
    </row>
    <row r="25" ht="13.5" customHeight="1">
      <c r="A25" s="181" t="s">
        <v>395</v>
      </c>
      <c r="B25" s="40"/>
      <c r="C25" s="40"/>
      <c r="D25" s="41"/>
      <c r="E25" s="293">
        <f>'2000'!$S$83</f>
        <v>41</v>
      </c>
      <c r="F25" s="293">
        <f>'2001'!$S$83</f>
        <v>51</v>
      </c>
      <c r="G25" s="293">
        <f>'2002'!$S$83</f>
        <v>25</v>
      </c>
      <c r="H25" s="293">
        <f>'2003'!$S$83</f>
        <v>49</v>
      </c>
      <c r="I25" s="293">
        <f>'2004'!$S$83</f>
        <v>41</v>
      </c>
      <c r="J25" s="293">
        <f>'2005'!$S$83</f>
        <v>48</v>
      </c>
      <c r="K25" s="293">
        <f>'2006'!$S$83</f>
        <v>45</v>
      </c>
      <c r="L25" s="293">
        <f>'2007'!$S$83</f>
        <v>100</v>
      </c>
      <c r="M25" s="293">
        <f>'2008'!$S$83</f>
        <v>81</v>
      </c>
      <c r="N25" s="293">
        <f>'2009'!$S$83</f>
        <v>49</v>
      </c>
      <c r="O25" s="293">
        <f>'2010'!$S$83</f>
        <v>50</v>
      </c>
      <c r="P25" s="293">
        <f>'2011'!$S$83</f>
        <v>56</v>
      </c>
      <c r="Q25" s="293">
        <f>'2012'!$S$83</f>
        <v>59</v>
      </c>
      <c r="R25" s="293">
        <f>'2013'!$S$83</f>
        <v>41</v>
      </c>
      <c r="S25" s="293">
        <f>'2014'!$S$83</f>
        <v>70</v>
      </c>
      <c r="T25" s="293">
        <f>'2015'!$S$83</f>
        <v>50</v>
      </c>
      <c r="U25" s="293">
        <f>'2016'!$S$83</f>
        <v>102</v>
      </c>
      <c r="V25" s="293">
        <f>'2017'!$S$83</f>
        <v>141</v>
      </c>
      <c r="W25" s="293">
        <f>'2018'!$S$83</f>
        <v>163</v>
      </c>
      <c r="X25" s="293">
        <f>'2019'!$S$83</f>
        <v>183</v>
      </c>
      <c r="Y25" s="293">
        <f>'2020'!$S$83</f>
        <v>143</v>
      </c>
      <c r="Z25" s="293">
        <f>'2021'!$S$84</f>
        <v>190</v>
      </c>
      <c r="AA25" s="293">
        <f>'2022'!S85</f>
        <v>226</v>
      </c>
      <c r="AB25" s="293">
        <f>'2023'!S87</f>
        <v>37</v>
      </c>
      <c r="AD25" s="126" t="s">
        <v>207</v>
      </c>
      <c r="AE25" s="288">
        <f>'2023'!P52</f>
        <v>40</v>
      </c>
      <c r="AF25" s="40"/>
      <c r="AG25" s="41"/>
      <c r="AH25" s="289">
        <f>(AE25/AE36)</f>
        <v>0.3921568627</v>
      </c>
    </row>
    <row r="26" ht="14.25" customHeight="1">
      <c r="A26" s="185" t="s">
        <v>399</v>
      </c>
      <c r="B26" s="40"/>
      <c r="C26" s="40"/>
      <c r="D26" s="41"/>
      <c r="E26" s="294">
        <f>'2000'!$S$84</f>
        <v>8</v>
      </c>
      <c r="F26" s="294">
        <f>'2001'!$S$84</f>
        <v>14</v>
      </c>
      <c r="G26" s="294">
        <f>'2002'!$S$84</f>
        <v>6</v>
      </c>
      <c r="H26" s="294">
        <f>'2003'!$S$84</f>
        <v>7</v>
      </c>
      <c r="I26" s="294">
        <f>'2004'!$S$84</f>
        <v>10</v>
      </c>
      <c r="J26" s="294">
        <f>'2005'!$S$84</f>
        <v>12</v>
      </c>
      <c r="K26" s="294">
        <f>'2006'!$S$84</f>
        <v>12</v>
      </c>
      <c r="L26" s="294">
        <f>'2007'!$S$84</f>
        <v>16</v>
      </c>
      <c r="M26" s="294">
        <f>'2008'!$S$84</f>
        <v>11</v>
      </c>
      <c r="N26" s="294">
        <f>'2009'!$S$84</f>
        <v>7</v>
      </c>
      <c r="O26" s="294">
        <f>'2010'!$S$84</f>
        <v>4</v>
      </c>
      <c r="P26" s="294">
        <f>'2011'!$S$84</f>
        <v>17</v>
      </c>
      <c r="Q26" s="294">
        <f>'2012'!$S$84</f>
        <v>17</v>
      </c>
      <c r="R26" s="294">
        <f>'2013'!$S$84</f>
        <v>12</v>
      </c>
      <c r="S26" s="294">
        <f>'2014'!$S$84</f>
        <v>10</v>
      </c>
      <c r="T26" s="294">
        <f>'2015'!$S$84</f>
        <v>32</v>
      </c>
      <c r="U26" s="294">
        <f>'2016'!$S$84</f>
        <v>39</v>
      </c>
      <c r="V26" s="294">
        <f>'2017'!$S$84</f>
        <v>48</v>
      </c>
      <c r="W26" s="294">
        <f>'2018'!$S$84</f>
        <v>52</v>
      </c>
      <c r="X26" s="294">
        <f>'2019'!$S$84</f>
        <v>45</v>
      </c>
      <c r="Y26" s="294">
        <f>'2020'!$S$84</f>
        <v>99</v>
      </c>
      <c r="Z26" s="294">
        <f>'2021'!$S$85</f>
        <v>95</v>
      </c>
      <c r="AA26" s="294">
        <f>'2022'!S86</f>
        <v>152</v>
      </c>
      <c r="AB26" s="294">
        <f>'2023'!S88</f>
        <v>16</v>
      </c>
      <c r="AD26" s="132" t="s">
        <v>213</v>
      </c>
      <c r="AE26" s="290">
        <f>'2023'!P53</f>
        <v>26</v>
      </c>
      <c r="AF26" s="40"/>
      <c r="AG26" s="41"/>
      <c r="AH26" s="291">
        <f>(AE26/AE36)</f>
        <v>0.2549019608</v>
      </c>
    </row>
    <row r="27" ht="12.75" customHeight="1">
      <c r="A27" s="285" t="s">
        <v>268</v>
      </c>
      <c r="B27" s="40"/>
      <c r="C27" s="40"/>
      <c r="D27" s="41"/>
      <c r="E27" s="2">
        <f t="shared" ref="E27:AB27" si="3">SUM(E23:E26)</f>
        <v>82</v>
      </c>
      <c r="F27" s="2">
        <f t="shared" si="3"/>
        <v>115</v>
      </c>
      <c r="G27" s="2">
        <f t="shared" si="3"/>
        <v>53</v>
      </c>
      <c r="H27" s="2">
        <f t="shared" si="3"/>
        <v>77</v>
      </c>
      <c r="I27" s="2">
        <f t="shared" si="3"/>
        <v>84</v>
      </c>
      <c r="J27" s="2">
        <f t="shared" si="3"/>
        <v>89</v>
      </c>
      <c r="K27" s="2">
        <f t="shared" si="3"/>
        <v>109</v>
      </c>
      <c r="L27" s="2">
        <f t="shared" si="3"/>
        <v>202</v>
      </c>
      <c r="M27" s="2">
        <f t="shared" si="3"/>
        <v>191</v>
      </c>
      <c r="N27" s="2">
        <f t="shared" si="3"/>
        <v>137</v>
      </c>
      <c r="O27" s="2">
        <f t="shared" si="3"/>
        <v>104</v>
      </c>
      <c r="P27" s="2">
        <f t="shared" si="3"/>
        <v>146</v>
      </c>
      <c r="Q27" s="2">
        <f t="shared" si="3"/>
        <v>168</v>
      </c>
      <c r="R27" s="2">
        <f t="shared" si="3"/>
        <v>110</v>
      </c>
      <c r="S27" s="2">
        <f t="shared" si="3"/>
        <v>148</v>
      </c>
      <c r="T27" s="2">
        <f t="shared" si="3"/>
        <v>139</v>
      </c>
      <c r="U27" s="2">
        <f t="shared" si="3"/>
        <v>277</v>
      </c>
      <c r="V27" s="2">
        <f t="shared" si="3"/>
        <v>404</v>
      </c>
      <c r="W27" s="2">
        <f t="shared" si="3"/>
        <v>449</v>
      </c>
      <c r="X27" s="2">
        <f t="shared" si="3"/>
        <v>475</v>
      </c>
      <c r="Y27" s="2">
        <f t="shared" si="3"/>
        <v>493</v>
      </c>
      <c r="Z27" s="2">
        <f t="shared" si="3"/>
        <v>562</v>
      </c>
      <c r="AA27" s="2">
        <f t="shared" si="3"/>
        <v>652</v>
      </c>
      <c r="AB27" s="2">
        <f t="shared" si="3"/>
        <v>102</v>
      </c>
      <c r="AD27" s="126" t="s">
        <v>219</v>
      </c>
      <c r="AE27" s="288">
        <f>'2023'!P54</f>
        <v>0</v>
      </c>
      <c r="AF27" s="40"/>
      <c r="AG27" s="41"/>
      <c r="AH27" s="289">
        <f>(AE27/AE36)</f>
        <v>0</v>
      </c>
    </row>
    <row r="28" ht="12.75" customHeight="1">
      <c r="AD28" s="132" t="s">
        <v>223</v>
      </c>
      <c r="AE28" s="290">
        <f>'2023'!P55</f>
        <v>0</v>
      </c>
      <c r="AF28" s="40"/>
      <c r="AG28" s="41"/>
      <c r="AH28" s="291">
        <f>(AE28/AE36)</f>
        <v>0</v>
      </c>
    </row>
    <row r="29" ht="12.75" customHeight="1">
      <c r="A29" s="295" t="s">
        <v>1234</v>
      </c>
      <c r="B29" s="34"/>
      <c r="C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5"/>
      <c r="AD29" s="126" t="s">
        <v>229</v>
      </c>
      <c r="AE29" s="288">
        <f>'2023'!P56</f>
        <v>0</v>
      </c>
      <c r="AF29" s="40"/>
      <c r="AG29" s="41"/>
      <c r="AH29" s="289">
        <f>(AE29/AE36)</f>
        <v>0</v>
      </c>
    </row>
    <row r="30" ht="13.5" customHeight="1">
      <c r="A30" s="296"/>
      <c r="AB30" s="297"/>
      <c r="AD30" s="132" t="s">
        <v>235</v>
      </c>
      <c r="AE30" s="290">
        <f>'2023'!P57</f>
        <v>0</v>
      </c>
      <c r="AF30" s="40"/>
      <c r="AG30" s="41"/>
      <c r="AH30" s="291">
        <f>(AE30/AE36)</f>
        <v>0</v>
      </c>
    </row>
    <row r="31" ht="14.25" customHeight="1">
      <c r="A31" s="36"/>
      <c r="B31" s="37"/>
      <c r="C31" s="37"/>
      <c r="D31" s="37"/>
      <c r="E31" s="37"/>
      <c r="F31" s="37"/>
      <c r="G31" s="37"/>
      <c r="H31" s="37"/>
      <c r="I31" s="37"/>
      <c r="J31" s="37"/>
      <c r="K31" s="37"/>
      <c r="L31" s="37"/>
      <c r="M31" s="37"/>
      <c r="N31" s="37"/>
      <c r="O31" s="37"/>
      <c r="P31" s="37"/>
      <c r="Q31" s="37"/>
      <c r="R31" s="37"/>
      <c r="S31" s="37"/>
      <c r="T31" s="37"/>
      <c r="U31" s="37"/>
      <c r="V31" s="37"/>
      <c r="W31" s="37"/>
      <c r="X31" s="37"/>
      <c r="Y31" s="37"/>
      <c r="Z31" s="37"/>
      <c r="AA31" s="37"/>
      <c r="AB31" s="38"/>
      <c r="AD31" s="126" t="s">
        <v>239</v>
      </c>
      <c r="AE31" s="288">
        <f>'2023'!P58</f>
        <v>0</v>
      </c>
      <c r="AF31" s="40"/>
      <c r="AG31" s="41"/>
      <c r="AH31" s="289">
        <f>(AE31/AE36)</f>
        <v>0</v>
      </c>
    </row>
    <row r="32" ht="12.75" customHeight="1">
      <c r="A32" s="285" t="s">
        <v>423</v>
      </c>
      <c r="B32" s="40"/>
      <c r="C32" s="40"/>
      <c r="D32" s="41"/>
      <c r="E32" s="4">
        <v>2000.0</v>
      </c>
      <c r="F32" s="4">
        <v>2001.0</v>
      </c>
      <c r="G32" s="4">
        <v>2002.0</v>
      </c>
      <c r="H32" s="4">
        <v>2003.0</v>
      </c>
      <c r="I32" s="4">
        <v>2004.0</v>
      </c>
      <c r="J32" s="4">
        <v>2005.0</v>
      </c>
      <c r="K32" s="4">
        <v>2006.0</v>
      </c>
      <c r="L32" s="4">
        <v>2007.0</v>
      </c>
      <c r="M32" s="4">
        <v>2008.0</v>
      </c>
      <c r="N32" s="4">
        <v>2009.0</v>
      </c>
      <c r="O32" s="4">
        <v>2010.0</v>
      </c>
      <c r="P32" s="4">
        <v>2011.0</v>
      </c>
      <c r="Q32" s="4">
        <v>2012.0</v>
      </c>
      <c r="R32" s="4">
        <v>2013.0</v>
      </c>
      <c r="S32" s="4">
        <v>2014.0</v>
      </c>
      <c r="T32" s="4">
        <v>2015.0</v>
      </c>
      <c r="U32" s="4">
        <v>2016.0</v>
      </c>
      <c r="V32" s="4">
        <v>2017.0</v>
      </c>
      <c r="W32" s="4">
        <v>2018.0</v>
      </c>
      <c r="X32" s="4">
        <v>2019.0</v>
      </c>
      <c r="Y32" s="4">
        <v>2020.0</v>
      </c>
      <c r="Z32" s="4">
        <v>2021.0</v>
      </c>
      <c r="AA32" s="4">
        <v>2022.0</v>
      </c>
      <c r="AB32" s="286">
        <v>2023.0</v>
      </c>
      <c r="AC32" s="299"/>
      <c r="AD32" s="132" t="s">
        <v>245</v>
      </c>
      <c r="AE32" s="290">
        <f>'2023'!P59</f>
        <v>0</v>
      </c>
      <c r="AF32" s="40"/>
      <c r="AG32" s="41"/>
      <c r="AH32" s="291">
        <f>(AE32/AE36)</f>
        <v>0</v>
      </c>
    </row>
    <row r="33" ht="12.75" customHeight="1">
      <c r="A33" s="50" t="s">
        <v>1235</v>
      </c>
      <c r="B33" s="40"/>
      <c r="C33" s="40"/>
      <c r="D33" s="41"/>
      <c r="E33" s="300">
        <f>'2000'!$P$90/30</f>
        <v>50.13684211</v>
      </c>
      <c r="F33" s="300">
        <f>'2001'!$P$90/30</f>
        <v>31.72173913</v>
      </c>
      <c r="G33" s="300">
        <f>'2002'!$P$90/30</f>
        <v>45.23589744</v>
      </c>
      <c r="H33" s="300">
        <f>'2003'!$P$90/30</f>
        <v>36.52539683</v>
      </c>
      <c r="I33" s="300">
        <f>'2004'!$P$90/30</f>
        <v>37.30793651</v>
      </c>
      <c r="J33" s="300">
        <f>'2005'!$P$91/30</f>
        <v>36.12463768</v>
      </c>
      <c r="K33" s="300">
        <f>'2006'!$P$90/30</f>
        <v>42.95555556</v>
      </c>
      <c r="L33" s="300">
        <f>'2007'!$P$90/30</f>
        <v>71.73333333</v>
      </c>
      <c r="M33" s="300">
        <f>'2008'!$P$90/30</f>
        <v>50.75555556</v>
      </c>
      <c r="N33" s="300">
        <f>'2009'!$P$90/30</f>
        <v>37.5</v>
      </c>
      <c r="O33" s="300">
        <f>'2010'!$P$90/30</f>
        <v>59.66666667</v>
      </c>
      <c r="P33" s="300" t="str">
        <f t="shared" ref="P33:Q33" si="4">#N/A</f>
        <v>#N/A</v>
      </c>
      <c r="Q33" s="300" t="str">
        <f t="shared" si="4"/>
        <v>#N/A</v>
      </c>
      <c r="R33" s="300">
        <f>'2013'!$P$90/30</f>
        <v>81.2</v>
      </c>
      <c r="S33" s="300" t="str">
        <f t="shared" ref="S33:T33" si="5">#N/A</f>
        <v>#N/A</v>
      </c>
      <c r="T33" s="300" t="str">
        <f t="shared" si="5"/>
        <v>#N/A</v>
      </c>
      <c r="U33" s="300">
        <f>'2016'!$P$90/30</f>
        <v>103.6</v>
      </c>
      <c r="V33" s="300" t="str">
        <f t="shared" ref="V33:W33" si="6">#N/A</f>
        <v>#N/A</v>
      </c>
      <c r="W33" s="300" t="str">
        <f t="shared" si="6"/>
        <v>#N/A</v>
      </c>
      <c r="X33" s="300">
        <f>'2019'!$P$90/30</f>
        <v>62.76666667</v>
      </c>
      <c r="Y33" s="300">
        <f>'2020'!$P$90/30</f>
        <v>97.08888889</v>
      </c>
      <c r="Z33" s="300">
        <f>'2021'!$P$91/30</f>
        <v>85.66666667</v>
      </c>
      <c r="AA33" s="300" t="str">
        <f t="shared" ref="AA33:AB33" si="7">#N/A</f>
        <v>#N/A</v>
      </c>
      <c r="AB33" s="300" t="str">
        <f t="shared" si="7"/>
        <v>#N/A</v>
      </c>
      <c r="AD33" s="126" t="s">
        <v>252</v>
      </c>
      <c r="AE33" s="288">
        <f>'2023'!P60</f>
        <v>0</v>
      </c>
      <c r="AF33" s="40"/>
      <c r="AG33" s="41"/>
      <c r="AH33" s="289">
        <f>(AE33/AE36)</f>
        <v>0</v>
      </c>
    </row>
    <row r="34" ht="12.75" customHeight="1">
      <c r="A34" s="39" t="s">
        <v>1236</v>
      </c>
      <c r="B34" s="40"/>
      <c r="C34" s="40"/>
      <c r="D34" s="41"/>
      <c r="E34" s="301">
        <f>'2000'!$P$91/30</f>
        <v>20.6962963</v>
      </c>
      <c r="F34" s="301">
        <f>'2001'!$P$91/30</f>
        <v>27.50909091</v>
      </c>
      <c r="G34" s="301">
        <f>'2002'!$P$91/30</f>
        <v>25.48666667</v>
      </c>
      <c r="H34" s="301">
        <f>'2003'!$P$91/30</f>
        <v>24.12916667</v>
      </c>
      <c r="I34" s="301">
        <f>'2004'!$P$91/30</f>
        <v>35.29166667</v>
      </c>
      <c r="J34" s="301">
        <f>'2005'!$P$92/30</f>
        <v>27.85333333</v>
      </c>
      <c r="K34" s="301">
        <f>'2006'!$P$91/30</f>
        <v>36.07333333</v>
      </c>
      <c r="L34" s="301">
        <f>'2007'!$P$91/30</f>
        <v>30.58333333</v>
      </c>
      <c r="M34" s="301">
        <f>'2008'!$P$91/30</f>
        <v>44.3</v>
      </c>
      <c r="N34" s="301">
        <f>'2009'!$P$91/30</f>
        <v>43.225</v>
      </c>
      <c r="O34" s="301" t="str">
        <f>#N/A</f>
        <v>#N/A</v>
      </c>
      <c r="P34" s="301">
        <f>'2011'!$P$91/30</f>
        <v>56</v>
      </c>
      <c r="Q34" s="301">
        <f>'2012'!$P$91/30</f>
        <v>49</v>
      </c>
      <c r="R34" s="301">
        <f>'2013'!$P$91/30</f>
        <v>58.5</v>
      </c>
      <c r="S34" s="301">
        <f>'2014'!$P$91/30</f>
        <v>61.4</v>
      </c>
      <c r="T34" s="301">
        <f>'2015'!$P$91/30</f>
        <v>68.4</v>
      </c>
      <c r="U34" s="301">
        <f>'2016'!$P$91/30</f>
        <v>79.76666667</v>
      </c>
      <c r="V34" s="301">
        <f>'2017'!$P$91/30</f>
        <v>66.22666667</v>
      </c>
      <c r="W34" s="301">
        <f>'2018'!$P$91/30</f>
        <v>59.05</v>
      </c>
      <c r="X34" s="301">
        <f>'2019'!$P$91/30</f>
        <v>86.83333333</v>
      </c>
      <c r="Y34" s="301">
        <f>'2020'!$P$91/30</f>
        <v>99.16666667</v>
      </c>
      <c r="Z34" s="301">
        <f>'2021'!$P$92/30</f>
        <v>85.41428571</v>
      </c>
      <c r="AA34" s="301">
        <f>'2022'!P93/30</f>
        <v>87.58333333</v>
      </c>
      <c r="AB34" s="301">
        <f>'2023'!P95/30</f>
        <v>99.91666667</v>
      </c>
      <c r="AD34" s="132" t="s">
        <v>258</v>
      </c>
      <c r="AE34" s="290">
        <f>'2023'!P61</f>
        <v>0</v>
      </c>
      <c r="AF34" s="40"/>
      <c r="AG34" s="41"/>
      <c r="AH34" s="291">
        <f>(AE34/AE36)</f>
        <v>0</v>
      </c>
    </row>
    <row r="35" ht="12.75" customHeight="1">
      <c r="A35" s="50" t="s">
        <v>1237</v>
      </c>
      <c r="B35" s="40"/>
      <c r="C35" s="40"/>
      <c r="D35" s="41"/>
      <c r="E35" s="300" t="str">
        <f t="shared" ref="E35:J35" si="8">#N/A</f>
        <v>#N/A</v>
      </c>
      <c r="F35" s="300" t="str">
        <f t="shared" si="8"/>
        <v>#N/A</v>
      </c>
      <c r="G35" s="300" t="str">
        <f t="shared" si="8"/>
        <v>#N/A</v>
      </c>
      <c r="H35" s="300" t="str">
        <f t="shared" si="8"/>
        <v>#N/A</v>
      </c>
      <c r="I35" s="300" t="str">
        <f t="shared" si="8"/>
        <v>#N/A</v>
      </c>
      <c r="J35" s="300" t="str">
        <f t="shared" si="8"/>
        <v>#N/A</v>
      </c>
      <c r="K35" s="300">
        <f>'2006'!$P$92/30</f>
        <v>27.54444444</v>
      </c>
      <c r="L35" s="300">
        <f>'2007'!$P$92/30</f>
        <v>31.21333333</v>
      </c>
      <c r="M35" s="300">
        <f>'2008'!$P$92/30</f>
        <v>19.82222222</v>
      </c>
      <c r="N35" s="300">
        <f>'2009'!$P$92/30</f>
        <v>19.54047619</v>
      </c>
      <c r="O35" s="300">
        <f>'2010'!$P$92/30</f>
        <v>25.9847619</v>
      </c>
      <c r="P35" s="300">
        <f>'2011'!$P$92/30</f>
        <v>30.925</v>
      </c>
      <c r="Q35" s="300">
        <f>'2012'!$P$92/30</f>
        <v>33.75</v>
      </c>
      <c r="R35" s="300">
        <f>'2013'!$P$92/30</f>
        <v>39.03185185</v>
      </c>
      <c r="S35" s="300">
        <f>'2014'!$P$92/30</f>
        <v>41.69367089</v>
      </c>
      <c r="T35" s="300">
        <f>'2015'!$P$92/30</f>
        <v>51.90507246</v>
      </c>
      <c r="U35" s="300">
        <f>'2016'!$P$92/30</f>
        <v>45.651875</v>
      </c>
      <c r="V35" s="300">
        <f>'2017'!$P$92/30</f>
        <v>51.2653484</v>
      </c>
      <c r="W35" s="300">
        <f>'2018'!$P$92/30</f>
        <v>51.78791019</v>
      </c>
      <c r="X35" s="300">
        <f>'2019'!$P$92/30</f>
        <v>48.32701363</v>
      </c>
      <c r="Y35" s="300">
        <f>'2020'!$P$92/30</f>
        <v>48.97057613</v>
      </c>
      <c r="Z35" s="300">
        <f>'2021'!$P$93/30</f>
        <v>49.94230769</v>
      </c>
      <c r="AA35" s="300">
        <f>'2022'!P94/30</f>
        <v>57.37170972</v>
      </c>
      <c r="AB35" s="300">
        <f>'2023'!P96/30</f>
        <v>58.65</v>
      </c>
      <c r="AD35" s="126" t="s">
        <v>264</v>
      </c>
      <c r="AE35" s="288">
        <f>'2023'!P62</f>
        <v>0</v>
      </c>
      <c r="AF35" s="40"/>
      <c r="AG35" s="41"/>
      <c r="AH35" s="289">
        <f>(AE35/AE36)</f>
        <v>0</v>
      </c>
    </row>
    <row r="36" ht="12.75" customHeight="1">
      <c r="A36" s="39" t="s">
        <v>1238</v>
      </c>
      <c r="B36" s="40"/>
      <c r="C36" s="40"/>
      <c r="D36" s="41"/>
      <c r="E36" s="301">
        <f>'2001'!$P$93/30</f>
        <v>25.41666667</v>
      </c>
      <c r="F36" s="301">
        <f>'2001'!$P$93/30</f>
        <v>25.41666667</v>
      </c>
      <c r="G36" s="301" t="str">
        <f t="shared" ref="G36:H36" si="9">#N/A</f>
        <v>#N/A</v>
      </c>
      <c r="H36" s="301" t="str">
        <f t="shared" si="9"/>
        <v>#N/A</v>
      </c>
      <c r="I36" s="301">
        <f>'2004'!$P$93/30</f>
        <v>31</v>
      </c>
      <c r="J36" s="301">
        <f>'2005'!$P$94/30</f>
        <v>6.533333333</v>
      </c>
      <c r="K36" s="301">
        <f>'2006'!$P$93/30</f>
        <v>32.83333333</v>
      </c>
      <c r="L36" s="301" t="str">
        <f t="shared" ref="L36:N36" si="10">#N/A</f>
        <v>#N/A</v>
      </c>
      <c r="M36" s="301" t="str">
        <f t="shared" si="10"/>
        <v>#N/A</v>
      </c>
      <c r="N36" s="301" t="str">
        <f t="shared" si="10"/>
        <v>#N/A</v>
      </c>
      <c r="O36" s="301">
        <f>'2010'!$P$93/30</f>
        <v>57.8</v>
      </c>
      <c r="P36" s="301" t="str">
        <f t="shared" ref="P36:T36" si="11">#N/A</f>
        <v>#N/A</v>
      </c>
      <c r="Q36" s="301" t="str">
        <f t="shared" si="11"/>
        <v>#N/A</v>
      </c>
      <c r="R36" s="301" t="str">
        <f t="shared" si="11"/>
        <v>#N/A</v>
      </c>
      <c r="S36" s="301" t="str">
        <f t="shared" si="11"/>
        <v>#N/A</v>
      </c>
      <c r="T36" s="301" t="str">
        <f t="shared" si="11"/>
        <v>#N/A</v>
      </c>
      <c r="U36" s="301">
        <f>'2016'!$P$93/30</f>
        <v>56.4</v>
      </c>
      <c r="V36" s="301">
        <f>'2017'!$P$93/30</f>
        <v>37.58333333</v>
      </c>
      <c r="W36" s="301">
        <f>'2018'!$P$93/30</f>
        <v>44.6</v>
      </c>
      <c r="X36" s="301" t="str">
        <f>#N/A</f>
        <v>#N/A</v>
      </c>
      <c r="Y36" s="301">
        <f>'2020'!$P$93/30</f>
        <v>62.51666667</v>
      </c>
      <c r="Z36" s="301">
        <f>'2021'!$P$94/30</f>
        <v>63.66666667</v>
      </c>
      <c r="AA36" s="301" t="str">
        <f t="shared" ref="AA36:AB36" si="12">#N/A</f>
        <v>#N/A</v>
      </c>
      <c r="AB36" s="301" t="str">
        <f t="shared" si="12"/>
        <v>#N/A</v>
      </c>
      <c r="AD36" s="4" t="s">
        <v>268</v>
      </c>
      <c r="AE36" s="285">
        <f>SUM(AE24:AG35)</f>
        <v>102</v>
      </c>
      <c r="AF36" s="40"/>
      <c r="AG36" s="41"/>
      <c r="AH36" s="298">
        <f>SUM(AH24:AH35)</f>
        <v>1</v>
      </c>
    </row>
    <row r="37" ht="12.75" customHeight="1">
      <c r="A37" s="50" t="s">
        <v>1239</v>
      </c>
      <c r="B37" s="40"/>
      <c r="C37" s="40"/>
      <c r="D37" s="41"/>
      <c r="E37" s="300">
        <f>'2000'!$P$94/30</f>
        <v>26.54313725</v>
      </c>
      <c r="F37" s="300">
        <f>'2001'!$P$94/30</f>
        <v>35.75490196</v>
      </c>
      <c r="G37" s="300">
        <f>'2002'!$P$94/30</f>
        <v>36.60144928</v>
      </c>
      <c r="H37" s="300">
        <f>'2003'!$P$94/30</f>
        <v>39.17416667</v>
      </c>
      <c r="I37" s="300">
        <f>'2004'!$P$94/30</f>
        <v>35.78888889</v>
      </c>
      <c r="J37" s="300">
        <f>'2005'!$P$95/30</f>
        <v>39.66962963</v>
      </c>
      <c r="K37" s="300">
        <f>'2006'!$P$94/30</f>
        <v>48.47202381</v>
      </c>
      <c r="L37" s="300">
        <f>'2007'!$P$94/30</f>
        <v>43.79298246</v>
      </c>
      <c r="M37" s="300">
        <f>'2008'!$P$94/30</f>
        <v>36.3754386</v>
      </c>
      <c r="N37" s="300">
        <f>'2009'!$P$94/30</f>
        <v>42.58666667</v>
      </c>
      <c r="O37" s="300">
        <f>'2010'!$P$94/30</f>
        <v>63.2474359</v>
      </c>
      <c r="P37" s="300">
        <f>'2011'!$P$94/30</f>
        <v>41.828125</v>
      </c>
      <c r="Q37" s="300">
        <f>'2012'!$P$94/30</f>
        <v>52.59333333</v>
      </c>
      <c r="R37" s="300">
        <f>'2013'!$P$94/30</f>
        <v>53.6962963</v>
      </c>
      <c r="S37" s="300">
        <f>'2014'!$P$94/30</f>
        <v>67.7</v>
      </c>
      <c r="T37" s="300">
        <f>'2015'!$P$94/30</f>
        <v>71.66388889</v>
      </c>
      <c r="U37" s="300">
        <f>'2016'!$P$94/30</f>
        <v>50.17017544</v>
      </c>
      <c r="V37" s="300">
        <f>'2017'!$P$94/30</f>
        <v>59.51388889</v>
      </c>
      <c r="W37" s="300">
        <f>'2018'!$P$94/30</f>
        <v>58.89166667</v>
      </c>
      <c r="X37" s="300">
        <f>'2019'!$P$94/30</f>
        <v>68.65185185</v>
      </c>
      <c r="Y37" s="300">
        <f>'2020'!$P$94/30</f>
        <v>84.41761905</v>
      </c>
      <c r="Z37" s="300">
        <f>'2021'!$P$95/30</f>
        <v>67.64833333</v>
      </c>
      <c r="AA37" s="300">
        <f>'2022'!P96/30</f>
        <v>64.85402299</v>
      </c>
      <c r="AB37" s="300">
        <f>'2023'!P98/30</f>
        <v>61.77083333</v>
      </c>
    </row>
    <row r="38" ht="12.75" customHeight="1">
      <c r="A38" s="39" t="s">
        <v>1240</v>
      </c>
      <c r="B38" s="40"/>
      <c r="C38" s="40"/>
      <c r="D38" s="41"/>
      <c r="E38" s="301">
        <f>'2000'!$P$95/30</f>
        <v>20.29722222</v>
      </c>
      <c r="F38" s="301">
        <f>'2001'!$P$95/30</f>
        <v>20.42857143</v>
      </c>
      <c r="G38" s="301">
        <f>'2002'!$P$95/30</f>
        <v>42.67222222</v>
      </c>
      <c r="H38" s="301">
        <f>'2003'!$P$95/30</f>
        <v>19.94444444</v>
      </c>
      <c r="I38" s="301">
        <f>'2004'!$P$95/30</f>
        <v>30.55714286</v>
      </c>
      <c r="J38" s="301">
        <f>'2005'!$P$96/30</f>
        <v>35.10666667</v>
      </c>
      <c r="K38" s="301">
        <f>'2006'!$P$95/30</f>
        <v>34.07619048</v>
      </c>
      <c r="L38" s="301">
        <f>'2007'!$P$95/30</f>
        <v>28.18666667</v>
      </c>
      <c r="M38" s="301">
        <f>'2008'!$P$95/30</f>
        <v>43.14</v>
      </c>
      <c r="N38" s="301">
        <f>'2009'!$P$95/30</f>
        <v>39.27619048</v>
      </c>
      <c r="O38" s="301">
        <f>'2010'!$P$95/30</f>
        <v>15.43333333</v>
      </c>
      <c r="P38" s="301">
        <f>'2011'!$P$95/30</f>
        <v>56.1</v>
      </c>
      <c r="Q38" s="301">
        <f>'2012'!$P$95/30</f>
        <v>24</v>
      </c>
      <c r="R38" s="301">
        <f>'2013'!$P$95/30</f>
        <v>52.58888889</v>
      </c>
      <c r="S38" s="301">
        <f>'2014'!$P$95/30</f>
        <v>54.74285714</v>
      </c>
      <c r="T38" s="301">
        <f>'2015'!$P$95/30</f>
        <v>53.83333333</v>
      </c>
      <c r="U38" s="301">
        <f>'2016'!$P$95/30</f>
        <v>59.53666667</v>
      </c>
      <c r="V38" s="301">
        <f>'2017'!$P$95/30</f>
        <v>49.27037037</v>
      </c>
      <c r="W38" s="301">
        <f>'2018'!$P$95/30</f>
        <v>26.825</v>
      </c>
      <c r="X38" s="301">
        <f>'2019'!$P$95/30</f>
        <v>53.9</v>
      </c>
      <c r="Y38" s="301">
        <f>'2020'!$P$95/30</f>
        <v>70.35925926</v>
      </c>
      <c r="Z38" s="301">
        <f>'2021'!$P$96/30</f>
        <v>70.65277778</v>
      </c>
      <c r="AA38" s="301">
        <f>'2022'!P97/30</f>
        <v>76.644</v>
      </c>
      <c r="AB38" s="301">
        <f>'2023'!P99/30</f>
        <v>79.62666667</v>
      </c>
    </row>
    <row r="39" ht="12.75" customHeight="1">
      <c r="A39" s="50" t="s">
        <v>1241</v>
      </c>
      <c r="B39" s="40"/>
      <c r="C39" s="40"/>
      <c r="D39" s="41"/>
      <c r="E39" s="300" t="str">
        <f t="shared" ref="E39:K39" si="13">#N/A</f>
        <v>#N/A</v>
      </c>
      <c r="F39" s="300" t="str">
        <f t="shared" si="13"/>
        <v>#N/A</v>
      </c>
      <c r="G39" s="300" t="str">
        <f t="shared" si="13"/>
        <v>#N/A</v>
      </c>
      <c r="H39" s="300" t="str">
        <f t="shared" si="13"/>
        <v>#N/A</v>
      </c>
      <c r="I39" s="300" t="str">
        <f t="shared" si="13"/>
        <v>#N/A</v>
      </c>
      <c r="J39" s="300" t="str">
        <f t="shared" si="13"/>
        <v>#N/A</v>
      </c>
      <c r="K39" s="300" t="str">
        <f t="shared" si="13"/>
        <v>#N/A</v>
      </c>
      <c r="L39" s="300">
        <f>'2007'!$P$96/30</f>
        <v>38.62658228</v>
      </c>
      <c r="M39" s="300">
        <f>'2008'!$P$96/30</f>
        <v>29.29398148</v>
      </c>
      <c r="N39" s="300">
        <f>'2009'!$P$96/30</f>
        <v>28.02903226</v>
      </c>
      <c r="O39" s="300">
        <f>'2010'!$P$96/30</f>
        <v>31.71862745</v>
      </c>
      <c r="P39" s="300">
        <f>'2011'!$P$96/30</f>
        <v>32.5462963</v>
      </c>
      <c r="Q39" s="300">
        <f>'2012'!$P$96/30</f>
        <v>38.94933333</v>
      </c>
      <c r="R39" s="300">
        <f>'2013'!$P$96/30</f>
        <v>42.69444444</v>
      </c>
      <c r="S39" s="300">
        <f>'2014'!$P$96/30</f>
        <v>51.04444444</v>
      </c>
      <c r="T39" s="300">
        <f>'2015'!$P$96/30</f>
        <v>52.41489362</v>
      </c>
      <c r="U39" s="300">
        <f>'2016'!$P$96/30</f>
        <v>59.18768116</v>
      </c>
      <c r="V39" s="300">
        <f>'2017'!$P$96/30</f>
        <v>61.23994911</v>
      </c>
      <c r="W39" s="300">
        <f>'2018'!$P$96/30</f>
        <v>64.1463964</v>
      </c>
      <c r="X39" s="300">
        <f>'2019'!$P$96/30</f>
        <v>67.19134615</v>
      </c>
      <c r="Y39" s="300">
        <f>'2020'!$P$96/30</f>
        <v>63.00258216</v>
      </c>
      <c r="Z39" s="300">
        <f>'2021'!$P$97/30</f>
        <v>68.90323625</v>
      </c>
      <c r="AA39" s="300">
        <f>'2022'!P98/30</f>
        <v>68.39051095</v>
      </c>
      <c r="AB39" s="300">
        <f>'2023'!P100/30</f>
        <v>75.29298246</v>
      </c>
    </row>
    <row r="40" ht="12.75" customHeight="1">
      <c r="A40" s="39" t="s">
        <v>1242</v>
      </c>
      <c r="B40" s="40"/>
      <c r="C40" s="40"/>
      <c r="D40" s="41"/>
      <c r="E40" s="301">
        <f>'2000'!$P$97/30</f>
        <v>15.8</v>
      </c>
      <c r="F40" s="301">
        <f>'2001'!$P$97/30</f>
        <v>27.13636364</v>
      </c>
      <c r="G40" s="301">
        <f>'2002'!$P$97/30</f>
        <v>27.57222222</v>
      </c>
      <c r="H40" s="301">
        <f>'2003'!$P$97/30</f>
        <v>19.68</v>
      </c>
      <c r="I40" s="301">
        <f>'2004'!$P$97/30</f>
        <v>31.26666667</v>
      </c>
      <c r="J40" s="301">
        <f>'2005'!$P$98/30</f>
        <v>35.84333333</v>
      </c>
      <c r="K40" s="301">
        <f>'2006'!$P$97/30</f>
        <v>18.32857143</v>
      </c>
      <c r="L40" s="301">
        <f>'2007'!$P$97/30</f>
        <v>18.56190476</v>
      </c>
      <c r="M40" s="301">
        <f>'2008'!$P$97/30</f>
        <v>27.71111111</v>
      </c>
      <c r="N40" s="301">
        <f>'2009'!$P$97/30</f>
        <v>26.8</v>
      </c>
      <c r="O40" s="301">
        <f>'2010'!$P$97/30</f>
        <v>21.94166667</v>
      </c>
      <c r="P40" s="301">
        <f>'2011'!$P$97/30</f>
        <v>25.51282051</v>
      </c>
      <c r="Q40" s="301">
        <f>'2012'!$P$97/30</f>
        <v>31.64</v>
      </c>
      <c r="R40" s="301">
        <f>'2013'!$P$97/30</f>
        <v>34.71111111</v>
      </c>
      <c r="S40" s="301">
        <f>'2014'!$P$97/30</f>
        <v>30.96666667</v>
      </c>
      <c r="T40" s="301">
        <f>'2015'!$P$97/30</f>
        <v>24.22380952</v>
      </c>
      <c r="U40" s="301">
        <f>'2016'!$P$97/30</f>
        <v>22.98888889</v>
      </c>
      <c r="V40" s="301">
        <f>'2017'!$P$97/30</f>
        <v>23.78571429</v>
      </c>
      <c r="W40" s="301">
        <f>'2018'!$P$97/30</f>
        <v>16.05619048</v>
      </c>
      <c r="X40" s="301">
        <f>'2019'!$P$97/30</f>
        <v>11.19139785</v>
      </c>
      <c r="Y40" s="301">
        <f>'2020'!$P$97/30</f>
        <v>13.30892857</v>
      </c>
      <c r="Z40" s="301">
        <f>'2021'!$P$98/30</f>
        <v>11.85811966</v>
      </c>
      <c r="AA40" s="301">
        <f>'2022'!P99/30</f>
        <v>9.475438596</v>
      </c>
      <c r="AB40" s="301">
        <f>'2023'!P101/30</f>
        <v>11.64444444</v>
      </c>
    </row>
    <row r="41" ht="14.25" customHeight="1">
      <c r="A41" s="50" t="s">
        <v>1243</v>
      </c>
      <c r="B41" s="40"/>
      <c r="C41" s="40"/>
      <c r="D41" s="41"/>
      <c r="E41" s="300" t="str">
        <f t="shared" ref="E41:O41" si="14">#N/A</f>
        <v>#N/A</v>
      </c>
      <c r="F41" s="300" t="str">
        <f t="shared" si="14"/>
        <v>#N/A</v>
      </c>
      <c r="G41" s="300" t="str">
        <f t="shared" si="14"/>
        <v>#N/A</v>
      </c>
      <c r="H41" s="300" t="str">
        <f t="shared" si="14"/>
        <v>#N/A</v>
      </c>
      <c r="I41" s="300" t="str">
        <f t="shared" si="14"/>
        <v>#N/A</v>
      </c>
      <c r="J41" s="300" t="str">
        <f t="shared" si="14"/>
        <v>#N/A</v>
      </c>
      <c r="K41" s="300" t="str">
        <f t="shared" si="14"/>
        <v>#N/A</v>
      </c>
      <c r="L41" s="300" t="str">
        <f t="shared" si="14"/>
        <v>#N/A</v>
      </c>
      <c r="M41" s="300" t="str">
        <f t="shared" si="14"/>
        <v>#N/A</v>
      </c>
      <c r="N41" s="300" t="str">
        <f t="shared" si="14"/>
        <v>#N/A</v>
      </c>
      <c r="O41" s="300" t="str">
        <f t="shared" si="14"/>
        <v>#N/A</v>
      </c>
      <c r="P41" s="300">
        <f>'2011'!$P$98/30</f>
        <v>3.322222222</v>
      </c>
      <c r="Q41" s="300">
        <f>'2012'!$P$98/30</f>
        <v>7.533333333</v>
      </c>
      <c r="R41" s="300">
        <f>'2013'!$P$98/30</f>
        <v>10.30666667</v>
      </c>
      <c r="S41" s="300">
        <f>'2014'!$P$98/30</f>
        <v>15.2</v>
      </c>
      <c r="T41" s="300">
        <f>'2015'!$P$98/30</f>
        <v>19.26111111</v>
      </c>
      <c r="U41" s="300">
        <f>'2016'!$P$98/30</f>
        <v>17.25138889</v>
      </c>
      <c r="V41" s="300">
        <f>'2017'!$P$98/30</f>
        <v>12.61111111</v>
      </c>
      <c r="W41" s="300">
        <f>'2018'!$P$98/30</f>
        <v>8.492156863</v>
      </c>
      <c r="X41" s="300">
        <f>'2019'!$P$98/30</f>
        <v>9.277777778</v>
      </c>
      <c r="Y41" s="300">
        <f>'2020'!$P$98/30</f>
        <v>7.896491228</v>
      </c>
      <c r="Z41" s="300">
        <f>'2021'!$P$99/30</f>
        <v>7.053594771</v>
      </c>
      <c r="AA41" s="300">
        <f>'2022'!P100/30</f>
        <v>7.885185185</v>
      </c>
      <c r="AB41" s="300">
        <f>'2023'!P102/30</f>
        <v>4.796296296</v>
      </c>
    </row>
    <row r="42" ht="12.75" customHeight="1">
      <c r="A42" s="285" t="s">
        <v>435</v>
      </c>
      <c r="B42" s="40"/>
      <c r="C42" s="40"/>
      <c r="D42" s="41"/>
      <c r="E42" s="302">
        <f>'2000'!$P$99/30</f>
        <v>30.48026316</v>
      </c>
      <c r="F42" s="302">
        <f>'2001'!$P$99/30</f>
        <v>31.16994048</v>
      </c>
      <c r="G42" s="302">
        <f>'2002'!$P$99/30</f>
        <v>37.33584906</v>
      </c>
      <c r="H42" s="302">
        <f>'2003'!$P$99/30</f>
        <v>34.87359307</v>
      </c>
      <c r="I42" s="302">
        <f>'2004'!$P$99/30</f>
        <v>35.32896825</v>
      </c>
      <c r="J42" s="302">
        <f>'2005'!$P$100/30</f>
        <v>37.03108614</v>
      </c>
      <c r="K42" s="302">
        <f>'2006'!$P$99/30</f>
        <v>41.10856269</v>
      </c>
      <c r="L42" s="302">
        <f>'2007'!$P$99/30</f>
        <v>37.54389439</v>
      </c>
      <c r="M42" s="302">
        <f>'2008'!$P$99/30</f>
        <v>30.32181501</v>
      </c>
      <c r="N42" s="302">
        <f>'2009'!$P$99/30</f>
        <v>30.75888078</v>
      </c>
      <c r="O42" s="302">
        <f>'2010'!$P$99/30</f>
        <v>38.1775641</v>
      </c>
      <c r="P42" s="302">
        <f>'2011'!$P$99/30</f>
        <v>33.00958904</v>
      </c>
      <c r="Q42" s="302">
        <f>'2012'!$P$99/30</f>
        <v>35.29007937</v>
      </c>
      <c r="R42" s="302">
        <f>'2013'!$P$99/30</f>
        <v>41.99606061</v>
      </c>
      <c r="S42" s="302">
        <f>'2014'!$P$99/30</f>
        <v>46.54752252</v>
      </c>
      <c r="T42" s="302">
        <f>'2015'!$P$99/30</f>
        <v>47.00407674</v>
      </c>
      <c r="U42" s="302">
        <f>'2016'!$P$99/30</f>
        <v>45.39410349</v>
      </c>
      <c r="V42" s="302">
        <f>'2017'!$P$99/30</f>
        <v>51.80231023</v>
      </c>
      <c r="W42" s="302">
        <f>'2018'!$P$99/30</f>
        <v>51.97431329</v>
      </c>
      <c r="X42" s="302">
        <f>'2019'!$P$99/30</f>
        <v>51.08414035</v>
      </c>
      <c r="Y42" s="302">
        <f>'2020'!$P$99/30</f>
        <v>52.29146341</v>
      </c>
      <c r="Z42" s="302">
        <f>'2021'!$P$100/30</f>
        <v>53.08817588</v>
      </c>
      <c r="AA42" s="302">
        <f>'2022'!$P$101/30</f>
        <v>53.75415184</v>
      </c>
      <c r="AB42" s="302">
        <f>'2023'!$P$103/30</f>
        <v>59.41568627</v>
      </c>
    </row>
    <row r="43" ht="12.75" customHeight="1"/>
    <row r="44" ht="12.75" customHeight="1">
      <c r="A44" s="33" t="s">
        <v>1244</v>
      </c>
      <c r="B44" s="34"/>
      <c r="C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5"/>
      <c r="AA44" s="303"/>
      <c r="AB44" s="303"/>
      <c r="AC44" s="304" t="s">
        <v>1245</v>
      </c>
    </row>
    <row r="45" ht="12.75" customHeight="1">
      <c r="A45" s="296"/>
      <c r="Z45" s="297"/>
      <c r="AA45" s="303"/>
      <c r="AB45" s="303"/>
      <c r="AC45" s="305"/>
    </row>
    <row r="46" ht="12.75" customHeight="1">
      <c r="A46" s="36"/>
      <c r="B46" s="37"/>
      <c r="C46" s="37"/>
      <c r="D46" s="37"/>
      <c r="E46" s="37"/>
      <c r="F46" s="37"/>
      <c r="G46" s="37"/>
      <c r="H46" s="37"/>
      <c r="I46" s="37"/>
      <c r="J46" s="37"/>
      <c r="K46" s="37"/>
      <c r="L46" s="37"/>
      <c r="M46" s="37"/>
      <c r="N46" s="37"/>
      <c r="O46" s="37"/>
      <c r="P46" s="37"/>
      <c r="Q46" s="37"/>
      <c r="R46" s="37"/>
      <c r="S46" s="37"/>
      <c r="T46" s="37"/>
      <c r="U46" s="37"/>
      <c r="V46" s="37"/>
      <c r="W46" s="37"/>
      <c r="X46" s="37"/>
      <c r="Y46" s="37"/>
      <c r="Z46" s="38"/>
      <c r="AA46" s="303"/>
      <c r="AB46" s="303"/>
      <c r="AC46" s="305"/>
    </row>
    <row r="47" ht="17.25" customHeight="1">
      <c r="A47" s="33" t="s">
        <v>2</v>
      </c>
      <c r="B47" s="306"/>
      <c r="C47" s="306"/>
      <c r="D47" s="307"/>
      <c r="E47" s="308" t="s">
        <v>1246</v>
      </c>
      <c r="F47" s="40"/>
      <c r="G47" s="40"/>
      <c r="H47" s="40"/>
      <c r="I47" s="40"/>
      <c r="J47" s="40"/>
      <c r="K47" s="40"/>
      <c r="L47" s="40"/>
      <c r="M47" s="40"/>
      <c r="N47" s="40"/>
      <c r="O47" s="40"/>
      <c r="P47" s="40"/>
      <c r="Q47" s="40"/>
      <c r="R47" s="40"/>
      <c r="S47" s="40"/>
      <c r="T47" s="40"/>
      <c r="U47" s="40"/>
      <c r="V47" s="40"/>
      <c r="W47" s="40"/>
      <c r="X47" s="40"/>
      <c r="Y47" s="40"/>
      <c r="Z47" s="40"/>
      <c r="AA47" s="41"/>
      <c r="AB47" s="303"/>
      <c r="AC47" s="305"/>
    </row>
    <row r="48">
      <c r="A48" s="46" t="s">
        <v>2</v>
      </c>
      <c r="B48" s="40"/>
      <c r="C48" s="40"/>
      <c r="D48" s="41"/>
      <c r="E48" s="4">
        <v>2000.0</v>
      </c>
      <c r="F48" s="4">
        <v>2001.0</v>
      </c>
      <c r="G48" s="4">
        <v>2002.0</v>
      </c>
      <c r="H48" s="4">
        <v>2003.0</v>
      </c>
      <c r="I48" s="4">
        <v>2004.0</v>
      </c>
      <c r="J48" s="4">
        <v>2005.0</v>
      </c>
      <c r="K48" s="4">
        <v>2006.0</v>
      </c>
      <c r="L48" s="4">
        <v>2007.0</v>
      </c>
      <c r="M48" s="4">
        <v>2008.0</v>
      </c>
      <c r="N48" s="4">
        <v>2009.0</v>
      </c>
      <c r="O48" s="4">
        <v>2010.0</v>
      </c>
      <c r="P48" s="4">
        <v>2011.0</v>
      </c>
      <c r="Q48" s="4">
        <v>2012.0</v>
      </c>
      <c r="R48" s="4">
        <v>2013.0</v>
      </c>
      <c r="S48" s="4">
        <v>2014.0</v>
      </c>
      <c r="T48" s="4">
        <v>2015.0</v>
      </c>
      <c r="U48" s="4">
        <v>2016.0</v>
      </c>
      <c r="V48" s="4">
        <v>2017.0</v>
      </c>
      <c r="W48" s="4">
        <v>2018.0</v>
      </c>
      <c r="X48" s="4">
        <v>2019.0</v>
      </c>
      <c r="Y48" s="4">
        <v>2020.0</v>
      </c>
      <c r="Z48" s="4">
        <v>2021.0</v>
      </c>
      <c r="AA48" s="4">
        <v>2022.0</v>
      </c>
      <c r="AB48" s="285">
        <v>2023.0</v>
      </c>
      <c r="AC48" s="309"/>
      <c r="AG48" s="310"/>
    </row>
    <row r="49" ht="12.75" customHeight="1">
      <c r="A49" s="173">
        <v>1990.0</v>
      </c>
      <c r="B49" s="40"/>
      <c r="C49" s="40"/>
      <c r="D49" s="41"/>
      <c r="E49" s="311">
        <f>'2000'!P31</f>
        <v>1</v>
      </c>
      <c r="F49" s="311">
        <f>'2001'!P30</f>
        <v>0</v>
      </c>
      <c r="G49" s="311">
        <f>'2002'!P29</f>
        <v>1</v>
      </c>
      <c r="H49" s="311">
        <v>0.0</v>
      </c>
      <c r="I49" s="311">
        <v>0.0</v>
      </c>
      <c r="J49" s="311">
        <v>0.0</v>
      </c>
      <c r="K49" s="311">
        <v>0.0</v>
      </c>
      <c r="L49" s="311">
        <v>0.0</v>
      </c>
      <c r="M49" s="311">
        <v>0.0</v>
      </c>
      <c r="N49" s="311">
        <v>0.0</v>
      </c>
      <c r="O49" s="311">
        <v>0.0</v>
      </c>
      <c r="P49" s="311">
        <v>0.0</v>
      </c>
      <c r="Q49" s="311">
        <v>0.0</v>
      </c>
      <c r="R49" s="311">
        <v>0.0</v>
      </c>
      <c r="S49" s="311">
        <v>0.0</v>
      </c>
      <c r="T49" s="311">
        <v>0.0</v>
      </c>
      <c r="U49" s="311">
        <v>0.0</v>
      </c>
      <c r="V49" s="311">
        <v>0.0</v>
      </c>
      <c r="W49" s="311">
        <v>0.0</v>
      </c>
      <c r="X49" s="311">
        <v>0.0</v>
      </c>
      <c r="Y49" s="311">
        <v>0.0</v>
      </c>
      <c r="Z49" s="311">
        <v>0.0</v>
      </c>
      <c r="AA49" s="312">
        <v>0.0</v>
      </c>
      <c r="AB49" s="313">
        <v>0.0</v>
      </c>
      <c r="AC49" s="314">
        <f t="shared" ref="AC49:AC82" si="15">SUM(E49:AB49)</f>
        <v>2</v>
      </c>
      <c r="AD49" s="315">
        <v>1990.0</v>
      </c>
    </row>
    <row r="50" ht="12.75" customHeight="1">
      <c r="A50" s="174">
        <v>1991.0</v>
      </c>
      <c r="B50" s="40"/>
      <c r="C50" s="40"/>
      <c r="D50" s="41"/>
      <c r="E50" s="316">
        <f>'2000'!P32</f>
        <v>0</v>
      </c>
      <c r="F50" s="316">
        <f>'2001'!P31</f>
        <v>1</v>
      </c>
      <c r="G50" s="316">
        <f>'2002'!P30</f>
        <v>1</v>
      </c>
      <c r="H50" s="316">
        <v>0.0</v>
      </c>
      <c r="I50" s="316">
        <v>0.0</v>
      </c>
      <c r="J50" s="316">
        <v>0.0</v>
      </c>
      <c r="K50" s="316">
        <v>0.0</v>
      </c>
      <c r="L50" s="316">
        <v>0.0</v>
      </c>
      <c r="M50" s="316">
        <v>0.0</v>
      </c>
      <c r="N50" s="316">
        <v>0.0</v>
      </c>
      <c r="O50" s="316">
        <v>0.0</v>
      </c>
      <c r="P50" s="316">
        <v>0.0</v>
      </c>
      <c r="Q50" s="316">
        <v>0.0</v>
      </c>
      <c r="R50" s="316">
        <v>0.0</v>
      </c>
      <c r="S50" s="316">
        <v>0.0</v>
      </c>
      <c r="T50" s="316">
        <v>0.0</v>
      </c>
      <c r="U50" s="316">
        <v>0.0</v>
      </c>
      <c r="V50" s="316">
        <v>0.0</v>
      </c>
      <c r="W50" s="316">
        <v>0.0</v>
      </c>
      <c r="X50" s="316">
        <v>0.0</v>
      </c>
      <c r="Y50" s="316">
        <v>0.0</v>
      </c>
      <c r="Z50" s="316">
        <v>0.0</v>
      </c>
      <c r="AA50" s="316">
        <v>0.0</v>
      </c>
      <c r="AB50" s="317">
        <v>0.0</v>
      </c>
      <c r="AC50" s="314">
        <f t="shared" si="15"/>
        <v>2</v>
      </c>
      <c r="AD50" s="318">
        <v>1991.0</v>
      </c>
    </row>
    <row r="51" ht="12.75" customHeight="1">
      <c r="A51" s="173">
        <v>1992.0</v>
      </c>
      <c r="B51" s="40"/>
      <c r="C51" s="40"/>
      <c r="D51" s="41"/>
      <c r="E51" s="311">
        <f>'2000'!P33</f>
        <v>4</v>
      </c>
      <c r="F51" s="311">
        <f>'2001'!P32</f>
        <v>0</v>
      </c>
      <c r="G51" s="311">
        <f>'2002'!P31</f>
        <v>0</v>
      </c>
      <c r="H51" s="311">
        <v>0.0</v>
      </c>
      <c r="I51" s="311">
        <v>0.0</v>
      </c>
      <c r="J51" s="311">
        <v>0.0</v>
      </c>
      <c r="K51" s="311">
        <v>0.0</v>
      </c>
      <c r="L51" s="311">
        <v>0.0</v>
      </c>
      <c r="M51" s="311">
        <v>0.0</v>
      </c>
      <c r="N51" s="311">
        <v>0.0</v>
      </c>
      <c r="O51" s="311">
        <v>0.0</v>
      </c>
      <c r="P51" s="311">
        <v>0.0</v>
      </c>
      <c r="Q51" s="311">
        <v>0.0</v>
      </c>
      <c r="R51" s="311">
        <v>0.0</v>
      </c>
      <c r="S51" s="311">
        <v>0.0</v>
      </c>
      <c r="T51" s="311">
        <v>0.0</v>
      </c>
      <c r="U51" s="311">
        <v>0.0</v>
      </c>
      <c r="V51" s="311">
        <v>0.0</v>
      </c>
      <c r="W51" s="311">
        <v>0.0</v>
      </c>
      <c r="X51" s="311">
        <v>0.0</v>
      </c>
      <c r="Y51" s="311">
        <v>0.0</v>
      </c>
      <c r="Z51" s="311">
        <v>0.0</v>
      </c>
      <c r="AA51" s="312">
        <v>0.0</v>
      </c>
      <c r="AB51" s="313">
        <v>0.0</v>
      </c>
      <c r="AC51" s="314">
        <f t="shared" si="15"/>
        <v>4</v>
      </c>
      <c r="AD51" s="315">
        <v>1992.0</v>
      </c>
    </row>
    <row r="52" ht="12.75" customHeight="1">
      <c r="A52" s="174">
        <v>1993.0</v>
      </c>
      <c r="B52" s="40"/>
      <c r="C52" s="40"/>
      <c r="D52" s="41"/>
      <c r="E52" s="316">
        <f>'2000'!P34</f>
        <v>1</v>
      </c>
      <c r="F52" s="316">
        <f>'2001'!P33</f>
        <v>3</v>
      </c>
      <c r="G52" s="316">
        <f>'2002'!P32</f>
        <v>0</v>
      </c>
      <c r="H52" s="316">
        <f>'2003'!P31</f>
        <v>1</v>
      </c>
      <c r="I52" s="316">
        <f>'2004'!P30</f>
        <v>0</v>
      </c>
      <c r="J52" s="316">
        <f>'2005'!P29</f>
        <v>0</v>
      </c>
      <c r="K52" s="316">
        <v>0.0</v>
      </c>
      <c r="L52" s="316">
        <v>0.0</v>
      </c>
      <c r="M52" s="316">
        <v>0.0</v>
      </c>
      <c r="N52" s="316">
        <v>0.0</v>
      </c>
      <c r="O52" s="316">
        <v>0.0</v>
      </c>
      <c r="P52" s="316">
        <v>0.0</v>
      </c>
      <c r="Q52" s="316">
        <v>0.0</v>
      </c>
      <c r="R52" s="316">
        <v>0.0</v>
      </c>
      <c r="S52" s="316">
        <v>0.0</v>
      </c>
      <c r="T52" s="316">
        <v>0.0</v>
      </c>
      <c r="U52" s="316">
        <v>0.0</v>
      </c>
      <c r="V52" s="316">
        <v>0.0</v>
      </c>
      <c r="W52" s="316">
        <v>0.0</v>
      </c>
      <c r="X52" s="316">
        <v>0.0</v>
      </c>
      <c r="Y52" s="316">
        <v>0.0</v>
      </c>
      <c r="Z52" s="316">
        <v>0.0</v>
      </c>
      <c r="AA52" s="319">
        <v>0.0</v>
      </c>
      <c r="AB52" s="320">
        <v>0.0</v>
      </c>
      <c r="AC52" s="314">
        <f t="shared" si="15"/>
        <v>5</v>
      </c>
      <c r="AD52" s="318">
        <v>1993.0</v>
      </c>
    </row>
    <row r="53" ht="12.75" customHeight="1">
      <c r="A53" s="173">
        <v>1994.0</v>
      </c>
      <c r="B53" s="40"/>
      <c r="C53" s="40"/>
      <c r="D53" s="41"/>
      <c r="E53" s="311">
        <f>'2000'!P35</f>
        <v>1</v>
      </c>
      <c r="F53" s="311">
        <f>'2001'!P34</f>
        <v>0</v>
      </c>
      <c r="G53" s="311">
        <f>'2002'!P33</f>
        <v>4</v>
      </c>
      <c r="H53" s="311">
        <f>'2003'!P32</f>
        <v>1</v>
      </c>
      <c r="I53" s="311">
        <f>'2004'!P31</f>
        <v>0</v>
      </c>
      <c r="J53" s="311">
        <f>'2006'!P30</f>
        <v>2</v>
      </c>
      <c r="K53" s="311">
        <f>'2006'!P29</f>
        <v>1</v>
      </c>
      <c r="L53" s="311">
        <v>0.0</v>
      </c>
      <c r="M53" s="311">
        <v>0.0</v>
      </c>
      <c r="N53" s="311">
        <v>0.0</v>
      </c>
      <c r="O53" s="311">
        <v>0.0</v>
      </c>
      <c r="P53" s="311">
        <v>0.0</v>
      </c>
      <c r="Q53" s="311">
        <v>0.0</v>
      </c>
      <c r="R53" s="311">
        <v>0.0</v>
      </c>
      <c r="S53" s="311">
        <v>0.0</v>
      </c>
      <c r="T53" s="311">
        <v>0.0</v>
      </c>
      <c r="U53" s="311">
        <v>0.0</v>
      </c>
      <c r="V53" s="311">
        <v>0.0</v>
      </c>
      <c r="W53" s="311">
        <v>0.0</v>
      </c>
      <c r="X53" s="311">
        <v>0.0</v>
      </c>
      <c r="Y53" s="311">
        <v>0.0</v>
      </c>
      <c r="Z53" s="311">
        <v>0.0</v>
      </c>
      <c r="AA53" s="312">
        <v>0.0</v>
      </c>
      <c r="AB53" s="313">
        <v>0.0</v>
      </c>
      <c r="AC53" s="314">
        <f t="shared" si="15"/>
        <v>9</v>
      </c>
      <c r="AD53" s="315">
        <v>1994.0</v>
      </c>
    </row>
    <row r="54" ht="12.75" customHeight="1">
      <c r="A54" s="174">
        <v>1995.0</v>
      </c>
      <c r="B54" s="40"/>
      <c r="C54" s="40"/>
      <c r="D54" s="41"/>
      <c r="E54" s="316">
        <f>'2000'!P36</f>
        <v>4</v>
      </c>
      <c r="F54" s="316">
        <f>'2001'!P35</f>
        <v>9</v>
      </c>
      <c r="G54" s="316">
        <f>'2002'!P34</f>
        <v>0</v>
      </c>
      <c r="H54" s="316">
        <f>'2003'!P33</f>
        <v>3</v>
      </c>
      <c r="I54" s="316">
        <f>'2004'!P32</f>
        <v>1</v>
      </c>
      <c r="J54" s="316">
        <f>'2005'!P31</f>
        <v>1</v>
      </c>
      <c r="K54" s="316">
        <f>'2006'!P30</f>
        <v>2</v>
      </c>
      <c r="L54" s="316">
        <f>'2007'!P29</f>
        <v>1</v>
      </c>
      <c r="M54" s="316">
        <v>0.0</v>
      </c>
      <c r="N54" s="316">
        <v>0.0</v>
      </c>
      <c r="O54" s="316">
        <v>0.0</v>
      </c>
      <c r="P54" s="316">
        <v>0.0</v>
      </c>
      <c r="Q54" s="316">
        <v>0.0</v>
      </c>
      <c r="R54" s="316">
        <v>0.0</v>
      </c>
      <c r="S54" s="316">
        <v>0.0</v>
      </c>
      <c r="T54" s="316">
        <v>0.0</v>
      </c>
      <c r="U54" s="316">
        <v>0.0</v>
      </c>
      <c r="V54" s="316">
        <v>0.0</v>
      </c>
      <c r="W54" s="316">
        <v>0.0</v>
      </c>
      <c r="X54" s="316">
        <v>0.0</v>
      </c>
      <c r="Y54" s="316">
        <v>0.0</v>
      </c>
      <c r="Z54" s="316">
        <v>0.0</v>
      </c>
      <c r="AA54" s="319">
        <v>0.0</v>
      </c>
      <c r="AB54" s="320">
        <v>0.0</v>
      </c>
      <c r="AC54" s="314">
        <f t="shared" si="15"/>
        <v>21</v>
      </c>
      <c r="AD54" s="318">
        <v>1995.0</v>
      </c>
    </row>
    <row r="55" ht="12.75" customHeight="1">
      <c r="A55" s="173">
        <v>1996.0</v>
      </c>
      <c r="B55" s="40"/>
      <c r="C55" s="40"/>
      <c r="D55" s="41"/>
      <c r="E55" s="311">
        <f>'2000'!P37</f>
        <v>5</v>
      </c>
      <c r="F55" s="311">
        <f>'2001'!P36</f>
        <v>5</v>
      </c>
      <c r="G55" s="311">
        <f>'2002'!P35</f>
        <v>0</v>
      </c>
      <c r="H55" s="311">
        <f>'2003'!P34</f>
        <v>0</v>
      </c>
      <c r="I55" s="311">
        <f>'2004'!P33</f>
        <v>2</v>
      </c>
      <c r="J55" s="311">
        <f>'2006'!P32</f>
        <v>0</v>
      </c>
      <c r="K55" s="311">
        <f>'2006'!P31</f>
        <v>0</v>
      </c>
      <c r="L55" s="311">
        <f>'2007'!P30</f>
        <v>1</v>
      </c>
      <c r="M55" s="311">
        <f>'2008'!P29</f>
        <v>0</v>
      </c>
      <c r="N55" s="311">
        <v>0.0</v>
      </c>
      <c r="O55" s="311">
        <v>0.0</v>
      </c>
      <c r="P55" s="311">
        <v>0.0</v>
      </c>
      <c r="Q55" s="311">
        <v>0.0</v>
      </c>
      <c r="R55" s="311">
        <v>0.0</v>
      </c>
      <c r="S55" s="311">
        <v>0.0</v>
      </c>
      <c r="T55" s="311">
        <v>0.0</v>
      </c>
      <c r="U55" s="311">
        <v>0.0</v>
      </c>
      <c r="V55" s="311">
        <v>0.0</v>
      </c>
      <c r="W55" s="311">
        <v>0.0</v>
      </c>
      <c r="X55" s="311">
        <v>0.0</v>
      </c>
      <c r="Y55" s="311">
        <v>0.0</v>
      </c>
      <c r="Z55" s="311">
        <v>0.0</v>
      </c>
      <c r="AA55" s="312">
        <v>0.0</v>
      </c>
      <c r="AB55" s="313">
        <v>0.0</v>
      </c>
      <c r="AC55" s="314">
        <f t="shared" si="15"/>
        <v>13</v>
      </c>
      <c r="AD55" s="315">
        <v>1996.0</v>
      </c>
    </row>
    <row r="56" ht="12.75" customHeight="1">
      <c r="A56" s="174">
        <v>1997.0</v>
      </c>
      <c r="B56" s="40"/>
      <c r="C56" s="40"/>
      <c r="D56" s="41"/>
      <c r="E56" s="316">
        <f>'2000'!P38</f>
        <v>11</v>
      </c>
      <c r="F56" s="316">
        <f>'2001'!P37</f>
        <v>2</v>
      </c>
      <c r="G56" s="316">
        <f>'2002'!P36</f>
        <v>1</v>
      </c>
      <c r="H56" s="316">
        <f>'2003'!P35</f>
        <v>0</v>
      </c>
      <c r="I56" s="316">
        <f>'2004'!P34</f>
        <v>0</v>
      </c>
      <c r="J56" s="316">
        <f>'2005'!P33</f>
        <v>0</v>
      </c>
      <c r="K56" s="316">
        <f>'2006'!P32</f>
        <v>0</v>
      </c>
      <c r="L56" s="316">
        <f>'2007'!P31</f>
        <v>2</v>
      </c>
      <c r="M56" s="316">
        <f>'2008'!P30</f>
        <v>0</v>
      </c>
      <c r="N56" s="316">
        <f>'2009'!P29</f>
        <v>0</v>
      </c>
      <c r="O56" s="316">
        <v>0.0</v>
      </c>
      <c r="P56" s="316">
        <v>0.0</v>
      </c>
      <c r="Q56" s="316">
        <v>0.0</v>
      </c>
      <c r="R56" s="316">
        <v>0.0</v>
      </c>
      <c r="S56" s="316">
        <v>0.0</v>
      </c>
      <c r="T56" s="316">
        <v>0.0</v>
      </c>
      <c r="U56" s="316">
        <v>0.0</v>
      </c>
      <c r="V56" s="316">
        <v>0.0</v>
      </c>
      <c r="W56" s="316">
        <v>0.0</v>
      </c>
      <c r="X56" s="316">
        <v>0.0</v>
      </c>
      <c r="Y56" s="316">
        <v>0.0</v>
      </c>
      <c r="Z56" s="316">
        <v>0.0</v>
      </c>
      <c r="AA56" s="319">
        <v>0.0</v>
      </c>
      <c r="AB56" s="320">
        <v>0.0</v>
      </c>
      <c r="AC56" s="314">
        <f t="shared" si="15"/>
        <v>16</v>
      </c>
      <c r="AD56" s="318">
        <v>1997.0</v>
      </c>
    </row>
    <row r="57" ht="12.75" customHeight="1">
      <c r="A57" s="173">
        <v>1998.0</v>
      </c>
      <c r="B57" s="40"/>
      <c r="C57" s="40"/>
      <c r="D57" s="41"/>
      <c r="E57" s="311">
        <f>'2000'!P39</f>
        <v>24</v>
      </c>
      <c r="F57" s="311">
        <f>'2001'!P38</f>
        <v>21</v>
      </c>
      <c r="G57" s="311">
        <f>'2002'!P37</f>
        <v>5</v>
      </c>
      <c r="H57" s="311">
        <f>'2003'!P36</f>
        <v>6</v>
      </c>
      <c r="I57" s="311">
        <f>'2004'!P35</f>
        <v>3</v>
      </c>
      <c r="J57" s="311">
        <f>'2006'!P34</f>
        <v>5</v>
      </c>
      <c r="K57" s="311">
        <f>'2006'!P33</f>
        <v>1</v>
      </c>
      <c r="L57" s="311">
        <f>'2007'!P32</f>
        <v>1</v>
      </c>
      <c r="M57" s="311">
        <f>'2008'!P31</f>
        <v>0</v>
      </c>
      <c r="N57" s="311">
        <f>'2009'!P30</f>
        <v>2</v>
      </c>
      <c r="O57" s="311">
        <f>'2010'!P29</f>
        <v>1</v>
      </c>
      <c r="P57" s="311">
        <v>0.0</v>
      </c>
      <c r="Q57" s="311">
        <v>0.0</v>
      </c>
      <c r="R57" s="311">
        <v>0.0</v>
      </c>
      <c r="S57" s="311">
        <v>0.0</v>
      </c>
      <c r="T57" s="311">
        <v>0.0</v>
      </c>
      <c r="U57" s="311">
        <v>0.0</v>
      </c>
      <c r="V57" s="311">
        <v>0.0</v>
      </c>
      <c r="W57" s="311">
        <v>0.0</v>
      </c>
      <c r="X57" s="311">
        <v>0.0</v>
      </c>
      <c r="Y57" s="311">
        <v>0.0</v>
      </c>
      <c r="Z57" s="311">
        <v>0.0</v>
      </c>
      <c r="AA57" s="312">
        <v>0.0</v>
      </c>
      <c r="AB57" s="313">
        <v>0.0</v>
      </c>
      <c r="AC57" s="314">
        <f t="shared" si="15"/>
        <v>69</v>
      </c>
      <c r="AD57" s="315">
        <v>1998.0</v>
      </c>
    </row>
    <row r="58" ht="12.75" customHeight="1">
      <c r="A58" s="174">
        <v>1999.0</v>
      </c>
      <c r="B58" s="40"/>
      <c r="C58" s="40"/>
      <c r="D58" s="41"/>
      <c r="E58" s="316">
        <f>'2000'!P40</f>
        <v>29</v>
      </c>
      <c r="F58" s="316">
        <f>'2001'!P39</f>
        <v>47</v>
      </c>
      <c r="G58" s="316">
        <f>'2002'!P38</f>
        <v>12</v>
      </c>
      <c r="H58" s="316">
        <f>'2003'!P37</f>
        <v>6</v>
      </c>
      <c r="I58" s="316">
        <f>'2004'!P36</f>
        <v>4</v>
      </c>
      <c r="J58" s="316">
        <f>'2005'!P35</f>
        <v>2</v>
      </c>
      <c r="K58" s="316">
        <f>'2006'!P34</f>
        <v>5</v>
      </c>
      <c r="L58" s="316">
        <f>'2007'!P33</f>
        <v>4</v>
      </c>
      <c r="M58" s="316">
        <f>'2008'!P32</f>
        <v>0</v>
      </c>
      <c r="N58" s="316">
        <f>'2009'!P31</f>
        <v>1</v>
      </c>
      <c r="O58" s="316">
        <f>'2010'!P30</f>
        <v>3</v>
      </c>
      <c r="P58" s="316">
        <f>'2011'!P29</f>
        <v>0</v>
      </c>
      <c r="Q58" s="316">
        <v>0.0</v>
      </c>
      <c r="R58" s="316">
        <v>0.0</v>
      </c>
      <c r="S58" s="316">
        <v>0.0</v>
      </c>
      <c r="T58" s="316">
        <v>0.0</v>
      </c>
      <c r="U58" s="316">
        <v>0.0</v>
      </c>
      <c r="V58" s="316">
        <v>0.0</v>
      </c>
      <c r="W58" s="316">
        <v>0.0</v>
      </c>
      <c r="X58" s="316">
        <v>0.0</v>
      </c>
      <c r="Y58" s="316">
        <v>0.0</v>
      </c>
      <c r="Z58" s="316">
        <v>0.0</v>
      </c>
      <c r="AA58" s="319">
        <v>0.0</v>
      </c>
      <c r="AB58" s="320">
        <v>0.0</v>
      </c>
      <c r="AC58" s="314">
        <f t="shared" si="15"/>
        <v>113</v>
      </c>
      <c r="AD58" s="318">
        <v>1999.0</v>
      </c>
    </row>
    <row r="59" ht="12.75" customHeight="1">
      <c r="A59" s="173">
        <v>2000.0</v>
      </c>
      <c r="B59" s="40"/>
      <c r="C59" s="40"/>
      <c r="D59" s="41"/>
      <c r="E59" s="311">
        <f>'2000'!P41</f>
        <v>1</v>
      </c>
      <c r="F59" s="311">
        <f>'2001'!P40</f>
        <v>24</v>
      </c>
      <c r="G59" s="311">
        <f>'2002'!P39</f>
        <v>24</v>
      </c>
      <c r="H59" s="311">
        <f>'2003'!P38</f>
        <v>19</v>
      </c>
      <c r="I59" s="311">
        <f>'2004'!P37</f>
        <v>13</v>
      </c>
      <c r="J59" s="311">
        <f>'2006'!P36</f>
        <v>17</v>
      </c>
      <c r="K59" s="311">
        <f>'2006'!P35</f>
        <v>4</v>
      </c>
      <c r="L59" s="311">
        <f>'2007'!P34</f>
        <v>6</v>
      </c>
      <c r="M59" s="311">
        <f>'2008'!P33</f>
        <v>2</v>
      </c>
      <c r="N59" s="311">
        <f>'2009'!P32</f>
        <v>1</v>
      </c>
      <c r="O59" s="311">
        <f>'2010'!P31</f>
        <v>1</v>
      </c>
      <c r="P59" s="311">
        <f>'2011'!P30</f>
        <v>0</v>
      </c>
      <c r="Q59" s="311">
        <f>'2012'!P29</f>
        <v>0</v>
      </c>
      <c r="R59" s="311">
        <v>0.0</v>
      </c>
      <c r="S59" s="311">
        <v>0.0</v>
      </c>
      <c r="T59" s="311">
        <v>0.0</v>
      </c>
      <c r="U59" s="311">
        <v>0.0</v>
      </c>
      <c r="V59" s="311">
        <v>0.0</v>
      </c>
      <c r="W59" s="311">
        <v>0.0</v>
      </c>
      <c r="X59" s="311">
        <v>0.0</v>
      </c>
      <c r="Y59" s="311">
        <v>0.0</v>
      </c>
      <c r="Z59" s="311">
        <v>0.0</v>
      </c>
      <c r="AA59" s="312">
        <v>0.0</v>
      </c>
      <c r="AB59" s="313">
        <v>0.0</v>
      </c>
      <c r="AC59" s="314">
        <f t="shared" si="15"/>
        <v>112</v>
      </c>
      <c r="AD59" s="315">
        <v>2000.0</v>
      </c>
    </row>
    <row r="60" ht="12.75" customHeight="1">
      <c r="A60" s="174">
        <v>2001.0</v>
      </c>
      <c r="B60" s="40"/>
      <c r="C60" s="40"/>
      <c r="D60" s="41"/>
      <c r="E60" s="316">
        <v>0.0</v>
      </c>
      <c r="F60" s="316">
        <f>'2001'!P41</f>
        <v>2</v>
      </c>
      <c r="G60" s="316">
        <f>'2002'!P40</f>
        <v>4</v>
      </c>
      <c r="H60" s="316">
        <f>'2003'!P39</f>
        <v>31</v>
      </c>
      <c r="I60" s="316">
        <f>'2004'!P38</f>
        <v>28</v>
      </c>
      <c r="J60" s="316">
        <f>'2005'!P37</f>
        <v>14</v>
      </c>
      <c r="K60" s="316">
        <f>'2006'!P36</f>
        <v>17</v>
      </c>
      <c r="L60" s="316">
        <f>'2007'!P35</f>
        <v>15</v>
      </c>
      <c r="M60" s="316">
        <f>'2008'!P34</f>
        <v>12</v>
      </c>
      <c r="N60" s="316">
        <f>'2009'!P33</f>
        <v>2</v>
      </c>
      <c r="O60" s="316">
        <f>'2010'!P32</f>
        <v>2</v>
      </c>
      <c r="P60" s="316">
        <f>'2011'!P31</f>
        <v>1</v>
      </c>
      <c r="Q60" s="316">
        <f>'2012'!P30</f>
        <v>0</v>
      </c>
      <c r="R60" s="316">
        <f>'2013'!P29</f>
        <v>0</v>
      </c>
      <c r="S60" s="316">
        <v>0.0</v>
      </c>
      <c r="T60" s="316">
        <v>0.0</v>
      </c>
      <c r="U60" s="316">
        <v>0.0</v>
      </c>
      <c r="V60" s="316">
        <v>0.0</v>
      </c>
      <c r="W60" s="316">
        <v>0.0</v>
      </c>
      <c r="X60" s="316">
        <v>0.0</v>
      </c>
      <c r="Y60" s="316">
        <v>0.0</v>
      </c>
      <c r="Z60" s="316">
        <v>0.0</v>
      </c>
      <c r="AA60" s="319">
        <v>0.0</v>
      </c>
      <c r="AB60" s="320">
        <v>0.0</v>
      </c>
      <c r="AC60" s="314">
        <f t="shared" si="15"/>
        <v>128</v>
      </c>
      <c r="AD60" s="318">
        <v>2001.0</v>
      </c>
    </row>
    <row r="61" ht="12.75" customHeight="1">
      <c r="A61" s="173">
        <v>2002.0</v>
      </c>
      <c r="B61" s="40"/>
      <c r="C61" s="40"/>
      <c r="D61" s="41"/>
      <c r="E61" s="311">
        <v>0.0</v>
      </c>
      <c r="F61" s="311">
        <v>0.0</v>
      </c>
      <c r="G61" s="311">
        <f>'2002'!P41</f>
        <v>1</v>
      </c>
      <c r="H61" s="311">
        <f>'2003'!P40</f>
        <v>8</v>
      </c>
      <c r="I61" s="311">
        <f>'2004'!P39</f>
        <v>18</v>
      </c>
      <c r="J61" s="311">
        <f>'2006'!P38</f>
        <v>16</v>
      </c>
      <c r="K61" s="311">
        <f>'2006'!P37</f>
        <v>14</v>
      </c>
      <c r="L61" s="311">
        <f>'2007'!P36</f>
        <v>5</v>
      </c>
      <c r="M61" s="311">
        <f>'2008'!P35</f>
        <v>2</v>
      </c>
      <c r="N61" s="311">
        <f>'2009'!P34</f>
        <v>1</v>
      </c>
      <c r="O61" s="311">
        <f>'2010'!P33</f>
        <v>0</v>
      </c>
      <c r="P61" s="311">
        <f>'2011'!P32</f>
        <v>0</v>
      </c>
      <c r="Q61" s="311">
        <f>'2012'!P31</f>
        <v>0</v>
      </c>
      <c r="R61" s="311">
        <f>'2013'!P30</f>
        <v>0</v>
      </c>
      <c r="S61" s="311">
        <f>'2014'!P29</f>
        <v>0</v>
      </c>
      <c r="T61" s="311">
        <v>0.0</v>
      </c>
      <c r="U61" s="311">
        <v>0.0</v>
      </c>
      <c r="V61" s="311">
        <v>0.0</v>
      </c>
      <c r="W61" s="311">
        <v>0.0</v>
      </c>
      <c r="X61" s="311">
        <v>0.0</v>
      </c>
      <c r="Y61" s="311">
        <v>0.0</v>
      </c>
      <c r="Z61" s="311">
        <v>0.0</v>
      </c>
      <c r="AA61" s="312">
        <v>0.0</v>
      </c>
      <c r="AB61" s="313">
        <v>0.0</v>
      </c>
      <c r="AC61" s="314">
        <f t="shared" si="15"/>
        <v>65</v>
      </c>
      <c r="AD61" s="315">
        <v>2002.0</v>
      </c>
    </row>
    <row r="62" ht="12.75" customHeight="1">
      <c r="A62" s="174">
        <v>2003.0</v>
      </c>
      <c r="B62" s="40"/>
      <c r="C62" s="40"/>
      <c r="D62" s="41"/>
      <c r="E62" s="316">
        <v>0.0</v>
      </c>
      <c r="F62" s="316">
        <v>0.0</v>
      </c>
      <c r="G62" s="316">
        <v>0.0</v>
      </c>
      <c r="H62" s="316">
        <f>'2003'!P41</f>
        <v>2</v>
      </c>
      <c r="I62" s="316">
        <f>'2004'!P40</f>
        <v>13</v>
      </c>
      <c r="J62" s="316">
        <f>'2005'!P39</f>
        <v>25</v>
      </c>
      <c r="K62" s="316">
        <f>'2006'!P38</f>
        <v>16</v>
      </c>
      <c r="L62" s="316">
        <f>'2007'!P37</f>
        <v>24</v>
      </c>
      <c r="M62" s="316">
        <f>'2008'!P36</f>
        <v>3</v>
      </c>
      <c r="N62" s="316">
        <f>'2009'!P35</f>
        <v>3</v>
      </c>
      <c r="O62" s="316">
        <f>'2010'!P34</f>
        <v>0</v>
      </c>
      <c r="P62" s="316">
        <f>'2011'!P33</f>
        <v>0</v>
      </c>
      <c r="Q62" s="316">
        <f>'2012'!P32</f>
        <v>0</v>
      </c>
      <c r="R62" s="316">
        <f>'2013'!P31</f>
        <v>0</v>
      </c>
      <c r="S62" s="316">
        <f>'2014'!P30</f>
        <v>0</v>
      </c>
      <c r="T62" s="316">
        <f>'2015'!P29</f>
        <v>0</v>
      </c>
      <c r="U62" s="316">
        <f>'2015'!P29</f>
        <v>0</v>
      </c>
      <c r="V62" s="316">
        <v>0.0</v>
      </c>
      <c r="W62" s="316">
        <v>0.0</v>
      </c>
      <c r="X62" s="316">
        <v>0.0</v>
      </c>
      <c r="Y62" s="316">
        <v>0.0</v>
      </c>
      <c r="Z62" s="316">
        <v>0.0</v>
      </c>
      <c r="AA62" s="319">
        <v>0.0</v>
      </c>
      <c r="AB62" s="320">
        <v>0.0</v>
      </c>
      <c r="AC62" s="314">
        <f t="shared" si="15"/>
        <v>86</v>
      </c>
      <c r="AD62" s="318">
        <v>2003.0</v>
      </c>
    </row>
    <row r="63" ht="12.75" customHeight="1">
      <c r="A63" s="173">
        <v>2004.0</v>
      </c>
      <c r="B63" s="40"/>
      <c r="C63" s="40"/>
      <c r="D63" s="41"/>
      <c r="E63" s="311">
        <v>0.0</v>
      </c>
      <c r="F63" s="311">
        <v>0.0</v>
      </c>
      <c r="G63" s="311">
        <v>0.0</v>
      </c>
      <c r="H63" s="311">
        <v>0.0</v>
      </c>
      <c r="I63" s="311">
        <f>'2004'!P41</f>
        <v>2</v>
      </c>
      <c r="J63" s="311">
        <f>'2006'!P40</f>
        <v>17</v>
      </c>
      <c r="K63" s="311">
        <f>'2006'!P39</f>
        <v>29</v>
      </c>
      <c r="L63" s="311">
        <f>'2007'!P38</f>
        <v>46</v>
      </c>
      <c r="M63" s="311">
        <f>'2008'!P37</f>
        <v>18</v>
      </c>
      <c r="N63" s="311">
        <f>'2009'!P36</f>
        <v>2</v>
      </c>
      <c r="O63" s="311">
        <f>'2010'!P35</f>
        <v>2</v>
      </c>
      <c r="P63" s="311">
        <f>'2011'!P34</f>
        <v>2</v>
      </c>
      <c r="Q63" s="311">
        <f>'2012'!P33</f>
        <v>0</v>
      </c>
      <c r="R63" s="311">
        <f>'2013'!P32</f>
        <v>0</v>
      </c>
      <c r="S63" s="311">
        <f>'2014'!P31</f>
        <v>0</v>
      </c>
      <c r="T63" s="311">
        <f>'2015'!P30</f>
        <v>0</v>
      </c>
      <c r="U63" s="311">
        <f>'2016'!P29</f>
        <v>0</v>
      </c>
      <c r="V63" s="311">
        <v>0.0</v>
      </c>
      <c r="W63" s="311">
        <v>0.0</v>
      </c>
      <c r="X63" s="311">
        <v>0.0</v>
      </c>
      <c r="Y63" s="311">
        <v>0.0</v>
      </c>
      <c r="Z63" s="311">
        <v>0.0</v>
      </c>
      <c r="AA63" s="312">
        <v>0.0</v>
      </c>
      <c r="AB63" s="313">
        <v>0.0</v>
      </c>
      <c r="AC63" s="314">
        <f t="shared" si="15"/>
        <v>118</v>
      </c>
      <c r="AD63" s="315">
        <v>2004.0</v>
      </c>
    </row>
    <row r="64" ht="12.75" customHeight="1">
      <c r="A64" s="174">
        <v>2005.0</v>
      </c>
      <c r="B64" s="40"/>
      <c r="C64" s="40"/>
      <c r="D64" s="41"/>
      <c r="E64" s="316">
        <v>0.0</v>
      </c>
      <c r="F64" s="316">
        <v>0.0</v>
      </c>
      <c r="G64" s="316">
        <v>0.0</v>
      </c>
      <c r="H64" s="316">
        <v>0.0</v>
      </c>
      <c r="I64" s="316">
        <v>0.0</v>
      </c>
      <c r="J64" s="316">
        <f>'2005'!P41</f>
        <v>0</v>
      </c>
      <c r="K64" s="316">
        <f>'2006'!P40</f>
        <v>17</v>
      </c>
      <c r="L64" s="316">
        <f>'2007'!P39</f>
        <v>64</v>
      </c>
      <c r="M64" s="316">
        <f>'2008'!P38</f>
        <v>37</v>
      </c>
      <c r="N64" s="316">
        <f>'2009'!P37</f>
        <v>8</v>
      </c>
      <c r="O64" s="316">
        <f>'2010'!P36</f>
        <v>1</v>
      </c>
      <c r="P64" s="316">
        <f>'2011'!P35</f>
        <v>5</v>
      </c>
      <c r="Q64" s="316">
        <f>'2012'!P34</f>
        <v>1</v>
      </c>
      <c r="R64" s="316">
        <f>'2013'!P33</f>
        <v>0</v>
      </c>
      <c r="S64" s="316">
        <f>'2014'!P32</f>
        <v>0</v>
      </c>
      <c r="T64" s="316">
        <f>'2015'!P31</f>
        <v>0</v>
      </c>
      <c r="U64" s="316">
        <f>'2015'!P31</f>
        <v>0</v>
      </c>
      <c r="V64" s="316">
        <f>'2017'!P29</f>
        <v>0</v>
      </c>
      <c r="W64" s="316">
        <v>0.0</v>
      </c>
      <c r="X64" s="316">
        <v>0.0</v>
      </c>
      <c r="Y64" s="316">
        <v>0.0</v>
      </c>
      <c r="Z64" s="316">
        <v>0.0</v>
      </c>
      <c r="AA64" s="319">
        <v>0.0</v>
      </c>
      <c r="AB64" s="320">
        <v>0.0</v>
      </c>
      <c r="AC64" s="314">
        <f t="shared" si="15"/>
        <v>133</v>
      </c>
      <c r="AD64" s="318">
        <v>2005.0</v>
      </c>
    </row>
    <row r="65" ht="12.75" customHeight="1">
      <c r="A65" s="173">
        <v>2006.0</v>
      </c>
      <c r="B65" s="40"/>
      <c r="C65" s="40"/>
      <c r="D65" s="41"/>
      <c r="E65" s="311">
        <v>0.0</v>
      </c>
      <c r="F65" s="311">
        <v>0.0</v>
      </c>
      <c r="G65" s="311">
        <v>0.0</v>
      </c>
      <c r="H65" s="311">
        <v>0.0</v>
      </c>
      <c r="I65" s="311">
        <v>0.0</v>
      </c>
      <c r="J65" s="311">
        <v>0.0</v>
      </c>
      <c r="K65" s="311">
        <f>'2006'!P41</f>
        <v>3</v>
      </c>
      <c r="L65" s="311">
        <f>'2007'!P40</f>
        <v>28</v>
      </c>
      <c r="M65" s="311">
        <f>'2008'!P39</f>
        <v>66</v>
      </c>
      <c r="N65" s="311">
        <f>'2009'!P38</f>
        <v>35</v>
      </c>
      <c r="O65" s="311">
        <f>'2010'!P37</f>
        <v>17</v>
      </c>
      <c r="P65" s="311">
        <f>'2011'!P36</f>
        <v>8</v>
      </c>
      <c r="Q65" s="311">
        <f>'2012'!P35</f>
        <v>1</v>
      </c>
      <c r="R65" s="311">
        <f>'2013'!P34</f>
        <v>1</v>
      </c>
      <c r="S65" s="311">
        <f>'2014'!P33</f>
        <v>0</v>
      </c>
      <c r="T65" s="311">
        <f>'2015'!P32</f>
        <v>1</v>
      </c>
      <c r="U65" s="311">
        <f>'2016'!P31</f>
        <v>0</v>
      </c>
      <c r="V65" s="311">
        <f>'2017'!P30</f>
        <v>0</v>
      </c>
      <c r="W65" s="311">
        <f>'2018'!P29</f>
        <v>0</v>
      </c>
      <c r="X65" s="311">
        <v>0.0</v>
      </c>
      <c r="Y65" s="311">
        <v>0.0</v>
      </c>
      <c r="Z65" s="311">
        <v>0.0</v>
      </c>
      <c r="AA65" s="312">
        <v>0.0</v>
      </c>
      <c r="AB65" s="313">
        <v>0.0</v>
      </c>
      <c r="AC65" s="314">
        <f t="shared" si="15"/>
        <v>160</v>
      </c>
      <c r="AD65" s="315">
        <v>2006.0</v>
      </c>
    </row>
    <row r="66" ht="12.75" customHeight="1">
      <c r="A66" s="174">
        <v>2007.0</v>
      </c>
      <c r="B66" s="40"/>
      <c r="C66" s="40"/>
      <c r="D66" s="41"/>
      <c r="E66" s="316">
        <v>0.0</v>
      </c>
      <c r="F66" s="316">
        <v>0.0</v>
      </c>
      <c r="G66" s="316">
        <v>0.0</v>
      </c>
      <c r="H66" s="316">
        <v>0.0</v>
      </c>
      <c r="I66" s="316">
        <v>0.0</v>
      </c>
      <c r="J66" s="316">
        <v>0.0</v>
      </c>
      <c r="K66" s="316">
        <v>0.0</v>
      </c>
      <c r="L66" s="316">
        <f>'2007'!P41</f>
        <v>5</v>
      </c>
      <c r="M66" s="316">
        <f>'2008'!P40</f>
        <v>47</v>
      </c>
      <c r="N66" s="316">
        <f>'2009'!P39</f>
        <v>47</v>
      </c>
      <c r="O66" s="316">
        <f>'2010'!P38</f>
        <v>14</v>
      </c>
      <c r="P66" s="316">
        <f>'2011'!P37</f>
        <v>7</v>
      </c>
      <c r="Q66" s="316">
        <f>'2012'!P36</f>
        <v>13</v>
      </c>
      <c r="R66" s="316">
        <f>'2013'!P35</f>
        <v>9</v>
      </c>
      <c r="S66" s="316">
        <f>'2014'!P34</f>
        <v>5</v>
      </c>
      <c r="T66" s="316">
        <f>'2015'!P33</f>
        <v>3</v>
      </c>
      <c r="U66" s="316">
        <f>'2016'!P32</f>
        <v>1</v>
      </c>
      <c r="V66" s="316">
        <f>'2017'!P31</f>
        <v>0</v>
      </c>
      <c r="W66" s="316">
        <f>'2018'!P30</f>
        <v>0</v>
      </c>
      <c r="X66" s="316">
        <f>'2019'!P29</f>
        <v>1</v>
      </c>
      <c r="Y66" s="316">
        <v>0.0</v>
      </c>
      <c r="Z66" s="316">
        <v>0.0</v>
      </c>
      <c r="AA66" s="319">
        <v>0.0</v>
      </c>
      <c r="AB66" s="320">
        <v>0.0</v>
      </c>
      <c r="AC66" s="314">
        <f t="shared" si="15"/>
        <v>152</v>
      </c>
      <c r="AD66" s="318">
        <v>2007.0</v>
      </c>
    </row>
    <row r="67" ht="12.75" customHeight="1">
      <c r="A67" s="173">
        <v>2008.0</v>
      </c>
      <c r="B67" s="40"/>
      <c r="C67" s="40"/>
      <c r="D67" s="41"/>
      <c r="E67" s="311">
        <v>0.0</v>
      </c>
      <c r="F67" s="311">
        <v>0.0</v>
      </c>
      <c r="G67" s="311">
        <v>0.0</v>
      </c>
      <c r="H67" s="311">
        <v>0.0</v>
      </c>
      <c r="I67" s="311">
        <v>0.0</v>
      </c>
      <c r="J67" s="311">
        <v>0.0</v>
      </c>
      <c r="K67" s="311">
        <v>0.0</v>
      </c>
      <c r="L67" s="311">
        <v>0.0</v>
      </c>
      <c r="M67" s="311">
        <f>'2008'!P41</f>
        <v>4</v>
      </c>
      <c r="N67" s="311">
        <f>'2009'!P40</f>
        <v>35</v>
      </c>
      <c r="O67" s="311">
        <f>'2010'!P39</f>
        <v>43</v>
      </c>
      <c r="P67" s="311">
        <f>'2011'!P38</f>
        <v>46</v>
      </c>
      <c r="Q67" s="311">
        <f>'2012'!P37</f>
        <v>31</v>
      </c>
      <c r="R67" s="311">
        <f>'2013'!P36</f>
        <v>14</v>
      </c>
      <c r="S67" s="311">
        <f>'2014'!P35</f>
        <v>23</v>
      </c>
      <c r="T67" s="311">
        <f>'2015'!P34</f>
        <v>6</v>
      </c>
      <c r="U67" s="311">
        <f>'2016'!P33</f>
        <v>4</v>
      </c>
      <c r="V67" s="311">
        <f>'2017'!P32</f>
        <v>2</v>
      </c>
      <c r="W67" s="311">
        <f>'2018'!P31</f>
        <v>2</v>
      </c>
      <c r="X67" s="311">
        <f>'2019'!P30</f>
        <v>1</v>
      </c>
      <c r="Y67" s="311">
        <f>'2020'!P29</f>
        <v>2</v>
      </c>
      <c r="Z67" s="311">
        <f>'2021'!P29</f>
        <v>1</v>
      </c>
      <c r="AA67" s="128">
        <f>'2022'!P29</f>
        <v>1</v>
      </c>
      <c r="AB67" s="128">
        <f>'2023'!P29</f>
        <v>1</v>
      </c>
      <c r="AC67" s="321">
        <f t="shared" si="15"/>
        <v>216</v>
      </c>
      <c r="AD67" s="173">
        <v>2008.0</v>
      </c>
    </row>
    <row r="68" ht="12.75" customHeight="1">
      <c r="A68" s="174">
        <v>2009.0</v>
      </c>
      <c r="B68" s="40"/>
      <c r="C68" s="40"/>
      <c r="D68" s="41"/>
      <c r="E68" s="316">
        <v>0.0</v>
      </c>
      <c r="F68" s="316">
        <v>0.0</v>
      </c>
      <c r="G68" s="316">
        <v>0.0</v>
      </c>
      <c r="H68" s="316">
        <v>0.0</v>
      </c>
      <c r="I68" s="316">
        <v>0.0</v>
      </c>
      <c r="J68" s="316">
        <v>0.0</v>
      </c>
      <c r="K68" s="316">
        <v>0.0</v>
      </c>
      <c r="L68" s="316">
        <v>0.0</v>
      </c>
      <c r="M68" s="316">
        <v>0.0</v>
      </c>
      <c r="N68" s="316">
        <f>'2009'!P41</f>
        <v>0</v>
      </c>
      <c r="O68" s="316">
        <f>'2010'!P40</f>
        <v>19</v>
      </c>
      <c r="P68" s="316">
        <f>'2011'!P39</f>
        <v>58</v>
      </c>
      <c r="Q68" s="316">
        <f>'2012'!P38</f>
        <v>59</v>
      </c>
      <c r="R68" s="316">
        <f>'2013'!P37</f>
        <v>25</v>
      </c>
      <c r="S68" s="316">
        <f>'2014'!P36</f>
        <v>28</v>
      </c>
      <c r="T68" s="316">
        <f>'2015'!P35</f>
        <v>23</v>
      </c>
      <c r="U68" s="316">
        <f>'2016'!P34</f>
        <v>15</v>
      </c>
      <c r="V68" s="316">
        <f>'2017'!P33</f>
        <v>30</v>
      </c>
      <c r="W68" s="316">
        <f>'2018'!P32</f>
        <v>11</v>
      </c>
      <c r="X68" s="316">
        <f>'2019'!P31</f>
        <v>8</v>
      </c>
      <c r="Y68" s="316">
        <f>'2020'!P30</f>
        <v>1</v>
      </c>
      <c r="Z68" s="316">
        <f>'2021'!P30</f>
        <v>1</v>
      </c>
      <c r="AA68" s="316">
        <f>'2022'!P30</f>
        <v>2</v>
      </c>
      <c r="AB68" s="316">
        <f>'2023'!P30</f>
        <v>1</v>
      </c>
      <c r="AC68" s="314">
        <f t="shared" si="15"/>
        <v>281</v>
      </c>
      <c r="AD68" s="318">
        <v>2009.0</v>
      </c>
    </row>
    <row r="69" ht="12.75" customHeight="1">
      <c r="A69" s="173">
        <v>2010.0</v>
      </c>
      <c r="B69" s="40"/>
      <c r="C69" s="40"/>
      <c r="D69" s="41"/>
      <c r="E69" s="311">
        <v>0.0</v>
      </c>
      <c r="F69" s="311">
        <v>0.0</v>
      </c>
      <c r="G69" s="311">
        <v>0.0</v>
      </c>
      <c r="H69" s="311">
        <v>0.0</v>
      </c>
      <c r="I69" s="311">
        <v>0.0</v>
      </c>
      <c r="J69" s="311">
        <v>0.0</v>
      </c>
      <c r="K69" s="311">
        <v>0.0</v>
      </c>
      <c r="L69" s="311">
        <v>0.0</v>
      </c>
      <c r="M69" s="311">
        <v>0.0</v>
      </c>
      <c r="N69" s="311">
        <v>0.0</v>
      </c>
      <c r="O69" s="311">
        <f>'2010'!P41</f>
        <v>1</v>
      </c>
      <c r="P69" s="311">
        <f>'2011'!P40</f>
        <v>14</v>
      </c>
      <c r="Q69" s="311">
        <f>'2012'!P39</f>
        <v>38</v>
      </c>
      <c r="R69" s="311">
        <f>'2013'!P38</f>
        <v>40</v>
      </c>
      <c r="S69" s="311">
        <f>'2014'!P37</f>
        <v>37</v>
      </c>
      <c r="T69" s="311">
        <f>'2015'!P36</f>
        <v>31</v>
      </c>
      <c r="U69" s="311">
        <f>'2016'!P35</f>
        <v>46</v>
      </c>
      <c r="V69" s="311">
        <f>'2017'!P34</f>
        <v>39</v>
      </c>
      <c r="W69" s="311">
        <f>'2018'!P33</f>
        <v>31</v>
      </c>
      <c r="X69" s="311">
        <f>'2019'!P32</f>
        <v>5</v>
      </c>
      <c r="Y69" s="311">
        <f>'2020'!P31</f>
        <v>19</v>
      </c>
      <c r="Z69" s="311">
        <f>'2021'!P31</f>
        <v>3</v>
      </c>
      <c r="AA69" s="128">
        <f>'2022'!P31</f>
        <v>8</v>
      </c>
      <c r="AB69" s="128">
        <f>'2023'!P31</f>
        <v>1</v>
      </c>
      <c r="AC69" s="314">
        <f t="shared" si="15"/>
        <v>313</v>
      </c>
      <c r="AD69" s="315">
        <v>2010.0</v>
      </c>
    </row>
    <row r="70" ht="12.75" customHeight="1">
      <c r="A70" s="174">
        <v>2011.0</v>
      </c>
      <c r="B70" s="40"/>
      <c r="C70" s="40"/>
      <c r="D70" s="41"/>
      <c r="E70" s="316">
        <v>0.0</v>
      </c>
      <c r="F70" s="316">
        <v>0.0</v>
      </c>
      <c r="G70" s="316">
        <v>0.0</v>
      </c>
      <c r="H70" s="316">
        <v>0.0</v>
      </c>
      <c r="I70" s="316">
        <v>0.0</v>
      </c>
      <c r="J70" s="316">
        <v>0.0</v>
      </c>
      <c r="K70" s="316">
        <v>0.0</v>
      </c>
      <c r="L70" s="316">
        <v>0.0</v>
      </c>
      <c r="M70" s="316">
        <v>0.0</v>
      </c>
      <c r="N70" s="316">
        <v>0.0</v>
      </c>
      <c r="O70" s="316">
        <v>0.0</v>
      </c>
      <c r="P70" s="316">
        <f>'2011'!P41</f>
        <v>5</v>
      </c>
      <c r="Q70" s="316">
        <f>'2012'!P40</f>
        <v>19</v>
      </c>
      <c r="R70" s="316">
        <f>'2013'!P39</f>
        <v>14</v>
      </c>
      <c r="S70" s="316">
        <f>'2014'!P38</f>
        <v>17</v>
      </c>
      <c r="T70" s="316">
        <f>'2015'!P37</f>
        <v>16</v>
      </c>
      <c r="U70" s="316">
        <f>'2016'!P36</f>
        <v>35</v>
      </c>
      <c r="V70" s="316">
        <f>'2017'!P35</f>
        <v>59</v>
      </c>
      <c r="W70" s="316">
        <f>'2018'!P34</f>
        <v>46</v>
      </c>
      <c r="X70" s="316">
        <f>'2019'!P33</f>
        <v>27</v>
      </c>
      <c r="Y70" s="316">
        <f>'2020'!P32</f>
        <v>27</v>
      </c>
      <c r="Z70" s="316">
        <f>'2021'!P32</f>
        <v>11</v>
      </c>
      <c r="AA70" s="316">
        <f>'2022'!P32</f>
        <v>7</v>
      </c>
      <c r="AB70" s="316">
        <f>'2023'!P32</f>
        <v>5</v>
      </c>
      <c r="AC70" s="321">
        <f t="shared" si="15"/>
        <v>288</v>
      </c>
      <c r="AD70" s="174">
        <v>2011.0</v>
      </c>
    </row>
    <row r="71" ht="12.75" customHeight="1">
      <c r="A71" s="173">
        <v>2012.0</v>
      </c>
      <c r="B71" s="40"/>
      <c r="C71" s="40"/>
      <c r="D71" s="41"/>
      <c r="E71" s="311">
        <v>0.0</v>
      </c>
      <c r="F71" s="311">
        <v>0.0</v>
      </c>
      <c r="G71" s="311">
        <v>0.0</v>
      </c>
      <c r="H71" s="311">
        <v>0.0</v>
      </c>
      <c r="I71" s="311">
        <v>0.0</v>
      </c>
      <c r="J71" s="311">
        <v>0.0</v>
      </c>
      <c r="K71" s="311">
        <v>0.0</v>
      </c>
      <c r="L71" s="311">
        <v>0.0</v>
      </c>
      <c r="M71" s="311">
        <v>0.0</v>
      </c>
      <c r="N71" s="311">
        <v>0.0</v>
      </c>
      <c r="O71" s="311">
        <v>0.0</v>
      </c>
      <c r="P71" s="311">
        <v>0.0</v>
      </c>
      <c r="Q71" s="311">
        <f>'2012'!P41</f>
        <v>5</v>
      </c>
      <c r="R71" s="311">
        <f>'2013'!P40</f>
        <v>7</v>
      </c>
      <c r="S71" s="311">
        <f>'2014'!P39</f>
        <v>16</v>
      </c>
      <c r="T71" s="311">
        <f>'2015'!P38</f>
        <v>20</v>
      </c>
      <c r="U71" s="311">
        <f>'2016'!P37</f>
        <v>28</v>
      </c>
      <c r="V71" s="311">
        <f>'2017'!P36</f>
        <v>57</v>
      </c>
      <c r="W71" s="311">
        <f>'2018'!P35</f>
        <v>60</v>
      </c>
      <c r="X71" s="311">
        <f>'2019'!P34</f>
        <v>46</v>
      </c>
      <c r="Y71" s="311">
        <f>'2020'!P33</f>
        <v>32</v>
      </c>
      <c r="Z71" s="311">
        <f>'2021'!P33</f>
        <v>11</v>
      </c>
      <c r="AA71" s="128">
        <f>'2022'!P33</f>
        <v>13</v>
      </c>
      <c r="AB71" s="128">
        <f>'2023'!P33</f>
        <v>3</v>
      </c>
      <c r="AC71" s="314">
        <f t="shared" si="15"/>
        <v>298</v>
      </c>
      <c r="AD71" s="315">
        <v>2012.0</v>
      </c>
    </row>
    <row r="72" ht="12.75" customHeight="1">
      <c r="A72" s="174">
        <v>2013.0</v>
      </c>
      <c r="B72" s="40"/>
      <c r="C72" s="40"/>
      <c r="D72" s="41"/>
      <c r="E72" s="316">
        <v>0.0</v>
      </c>
      <c r="F72" s="316">
        <v>0.0</v>
      </c>
      <c r="G72" s="316">
        <v>0.0</v>
      </c>
      <c r="H72" s="316">
        <v>0.0</v>
      </c>
      <c r="I72" s="316">
        <v>0.0</v>
      </c>
      <c r="J72" s="316">
        <v>0.0</v>
      </c>
      <c r="K72" s="316">
        <v>0.0</v>
      </c>
      <c r="L72" s="316">
        <v>0.0</v>
      </c>
      <c r="M72" s="316">
        <v>0.0</v>
      </c>
      <c r="N72" s="316">
        <v>0.0</v>
      </c>
      <c r="O72" s="316">
        <v>0.0</v>
      </c>
      <c r="P72" s="316">
        <v>0.0</v>
      </c>
      <c r="Q72" s="316">
        <v>0.0</v>
      </c>
      <c r="R72" s="316">
        <f>'2013'!P41</f>
        <v>0</v>
      </c>
      <c r="S72" s="316">
        <f>'2014'!P40</f>
        <v>12</v>
      </c>
      <c r="T72" s="316">
        <f>'2015'!P39</f>
        <v>17</v>
      </c>
      <c r="U72" s="316">
        <f>'2016'!P38</f>
        <v>54</v>
      </c>
      <c r="V72" s="316">
        <f>'2017'!P37</f>
        <v>55</v>
      </c>
      <c r="W72" s="316">
        <f>'2018'!P36</f>
        <v>72</v>
      </c>
      <c r="X72" s="316">
        <f>'2019'!P35</f>
        <v>79</v>
      </c>
      <c r="Y72" s="316">
        <f>'2020'!P34</f>
        <v>50</v>
      </c>
      <c r="Z72" s="316">
        <f>'2021'!P34</f>
        <v>57</v>
      </c>
      <c r="AA72" s="316">
        <f>'2022'!P34</f>
        <v>15</v>
      </c>
      <c r="AB72" s="316">
        <f>'2023'!P34</f>
        <v>1</v>
      </c>
      <c r="AC72" s="314">
        <f t="shared" si="15"/>
        <v>412</v>
      </c>
      <c r="AD72" s="318">
        <v>2013.0</v>
      </c>
    </row>
    <row r="73" ht="12.75" customHeight="1">
      <c r="A73" s="173">
        <v>2014.0</v>
      </c>
      <c r="B73" s="40"/>
      <c r="C73" s="40"/>
      <c r="D73" s="41"/>
      <c r="E73" s="311">
        <v>0.0</v>
      </c>
      <c r="F73" s="311">
        <v>0.0</v>
      </c>
      <c r="G73" s="311">
        <v>0.0</v>
      </c>
      <c r="H73" s="311">
        <v>0.0</v>
      </c>
      <c r="I73" s="311">
        <v>0.0</v>
      </c>
      <c r="J73" s="311">
        <v>0.0</v>
      </c>
      <c r="K73" s="311">
        <v>0.0</v>
      </c>
      <c r="L73" s="311">
        <v>0.0</v>
      </c>
      <c r="M73" s="311">
        <v>0.0</v>
      </c>
      <c r="N73" s="311">
        <v>0.0</v>
      </c>
      <c r="O73" s="311">
        <v>0.0</v>
      </c>
      <c r="P73" s="311">
        <v>0.0</v>
      </c>
      <c r="Q73" s="311">
        <v>0.0</v>
      </c>
      <c r="R73" s="311">
        <v>0.0</v>
      </c>
      <c r="S73" s="311">
        <f>'2014'!P41</f>
        <v>10</v>
      </c>
      <c r="T73" s="311">
        <f>'2015'!P40</f>
        <v>15</v>
      </c>
      <c r="U73" s="311">
        <f>'2016'!P39</f>
        <v>55</v>
      </c>
      <c r="V73" s="311">
        <f>'2017'!P38</f>
        <v>61</v>
      </c>
      <c r="W73" s="311">
        <f>'2018'!P37</f>
        <v>56</v>
      </c>
      <c r="X73" s="311">
        <f>'2019'!P36</f>
        <v>53</v>
      </c>
      <c r="Y73" s="311">
        <f>'2020'!P35</f>
        <v>52</v>
      </c>
      <c r="Z73" s="311">
        <f>'2021'!P35</f>
        <v>85</v>
      </c>
      <c r="AA73" s="128">
        <f>'2022'!P35</f>
        <v>43</v>
      </c>
      <c r="AB73" s="128">
        <f>'2023'!P35</f>
        <v>3</v>
      </c>
      <c r="AC73" s="314">
        <f t="shared" si="15"/>
        <v>433</v>
      </c>
      <c r="AD73" s="315">
        <v>2014.0</v>
      </c>
    </row>
    <row r="74" ht="12.75" customHeight="1">
      <c r="A74" s="174">
        <v>2015.0</v>
      </c>
      <c r="B74" s="40"/>
      <c r="C74" s="40"/>
      <c r="D74" s="41"/>
      <c r="E74" s="316">
        <v>0.0</v>
      </c>
      <c r="F74" s="316">
        <v>0.0</v>
      </c>
      <c r="G74" s="316">
        <v>0.0</v>
      </c>
      <c r="H74" s="316">
        <v>0.0</v>
      </c>
      <c r="I74" s="316">
        <v>0.0</v>
      </c>
      <c r="J74" s="316">
        <v>0.0</v>
      </c>
      <c r="K74" s="316">
        <v>0.0</v>
      </c>
      <c r="L74" s="316">
        <v>0.0</v>
      </c>
      <c r="M74" s="316">
        <v>0.0</v>
      </c>
      <c r="N74" s="316">
        <v>0.0</v>
      </c>
      <c r="O74" s="316">
        <v>0.0</v>
      </c>
      <c r="P74" s="316">
        <v>0.0</v>
      </c>
      <c r="Q74" s="316">
        <v>0.0</v>
      </c>
      <c r="R74" s="316">
        <v>0.0</v>
      </c>
      <c r="S74" s="316">
        <v>0.0</v>
      </c>
      <c r="T74" s="316">
        <f>'2015'!P41</f>
        <v>7</v>
      </c>
      <c r="U74" s="316">
        <f>'2016'!P40</f>
        <v>34</v>
      </c>
      <c r="V74" s="316">
        <f>'2017'!P39</f>
        <v>51</v>
      </c>
      <c r="W74" s="316">
        <f>'2018'!P38</f>
        <v>53</v>
      </c>
      <c r="X74" s="316">
        <f>'2019'!P37</f>
        <v>65</v>
      </c>
      <c r="Y74" s="316">
        <f>'2020'!P36</f>
        <v>51</v>
      </c>
      <c r="Z74" s="316">
        <f>'2021'!P36</f>
        <v>64</v>
      </c>
      <c r="AA74" s="316">
        <f>'2022'!P36</f>
        <v>92</v>
      </c>
      <c r="AB74" s="316">
        <f>'2023'!P36</f>
        <v>7</v>
      </c>
      <c r="AC74" s="314">
        <f t="shared" si="15"/>
        <v>424</v>
      </c>
      <c r="AD74" s="318">
        <v>2015.0</v>
      </c>
    </row>
    <row r="75" ht="12.75" customHeight="1">
      <c r="A75" s="173">
        <v>2016.0</v>
      </c>
      <c r="B75" s="40"/>
      <c r="C75" s="40"/>
      <c r="D75" s="41"/>
      <c r="E75" s="311">
        <v>0.0</v>
      </c>
      <c r="F75" s="311">
        <v>0.0</v>
      </c>
      <c r="G75" s="311">
        <v>0.0</v>
      </c>
      <c r="H75" s="311">
        <v>0.0</v>
      </c>
      <c r="I75" s="311">
        <v>0.0</v>
      </c>
      <c r="J75" s="311">
        <v>0.0</v>
      </c>
      <c r="K75" s="311">
        <v>0.0</v>
      </c>
      <c r="L75" s="311">
        <v>0.0</v>
      </c>
      <c r="M75" s="311">
        <v>0.0</v>
      </c>
      <c r="N75" s="311">
        <v>0.0</v>
      </c>
      <c r="O75" s="311">
        <v>0.0</v>
      </c>
      <c r="P75" s="311">
        <v>0.0</v>
      </c>
      <c r="Q75" s="311">
        <v>0.0</v>
      </c>
      <c r="R75" s="311">
        <v>0.0</v>
      </c>
      <c r="S75" s="311">
        <v>0.0</v>
      </c>
      <c r="T75" s="311">
        <v>0.0</v>
      </c>
      <c r="U75" s="311">
        <f>'2016'!P41</f>
        <v>5</v>
      </c>
      <c r="V75" s="311">
        <f>'2017'!P40</f>
        <v>35</v>
      </c>
      <c r="W75" s="311">
        <f>'2018'!P39</f>
        <v>44</v>
      </c>
      <c r="X75" s="311">
        <f>'2019'!P38</f>
        <v>53</v>
      </c>
      <c r="Y75" s="311">
        <f>'2020'!P37</f>
        <v>45</v>
      </c>
      <c r="Z75" s="311">
        <f>'2021'!P37</f>
        <v>54</v>
      </c>
      <c r="AA75" s="128">
        <f>'2022'!P37</f>
        <v>75</v>
      </c>
      <c r="AB75" s="128">
        <f>'2023'!P37</f>
        <v>17</v>
      </c>
      <c r="AC75" s="314">
        <f t="shared" si="15"/>
        <v>328</v>
      </c>
      <c r="AD75" s="315">
        <v>2016.0</v>
      </c>
    </row>
    <row r="76" ht="12.75" customHeight="1">
      <c r="A76" s="174">
        <v>2017.0</v>
      </c>
      <c r="B76" s="40"/>
      <c r="C76" s="40"/>
      <c r="D76" s="41"/>
      <c r="E76" s="316">
        <v>0.0</v>
      </c>
      <c r="F76" s="316">
        <v>0.0</v>
      </c>
      <c r="G76" s="316">
        <v>0.0</v>
      </c>
      <c r="H76" s="316">
        <v>0.0</v>
      </c>
      <c r="I76" s="316">
        <v>0.0</v>
      </c>
      <c r="J76" s="316">
        <v>0.0</v>
      </c>
      <c r="K76" s="316">
        <v>0.0</v>
      </c>
      <c r="L76" s="316">
        <v>0.0</v>
      </c>
      <c r="M76" s="316">
        <v>0.0</v>
      </c>
      <c r="N76" s="316">
        <v>0.0</v>
      </c>
      <c r="O76" s="316">
        <v>0.0</v>
      </c>
      <c r="P76" s="316">
        <v>0.0</v>
      </c>
      <c r="Q76" s="316">
        <v>0.0</v>
      </c>
      <c r="R76" s="316">
        <v>0.0</v>
      </c>
      <c r="S76" s="316">
        <v>0.0</v>
      </c>
      <c r="T76" s="316">
        <v>0.0</v>
      </c>
      <c r="U76" s="316">
        <v>0.0</v>
      </c>
      <c r="V76" s="316">
        <f>'2017'!P41</f>
        <v>15</v>
      </c>
      <c r="W76" s="316">
        <f>'2018'!P40</f>
        <v>51</v>
      </c>
      <c r="X76" s="316">
        <f>'2019'!P39</f>
        <v>55</v>
      </c>
      <c r="Y76" s="316">
        <f>'2020'!P38</f>
        <v>51</v>
      </c>
      <c r="Z76" s="316">
        <f>'2021'!P38</f>
        <v>42</v>
      </c>
      <c r="AA76" s="316">
        <f>'2022'!P38</f>
        <v>65</v>
      </c>
      <c r="AB76" s="316">
        <f>'2023'!P38</f>
        <v>4</v>
      </c>
      <c r="AC76" s="314">
        <f t="shared" si="15"/>
        <v>283</v>
      </c>
      <c r="AD76" s="318">
        <v>2017.0</v>
      </c>
    </row>
    <row r="77" ht="12.75" customHeight="1">
      <c r="A77" s="173">
        <v>2018.0</v>
      </c>
      <c r="B77" s="40"/>
      <c r="C77" s="40"/>
      <c r="D77" s="41"/>
      <c r="E77" s="311">
        <v>0.0</v>
      </c>
      <c r="F77" s="311">
        <v>0.0</v>
      </c>
      <c r="G77" s="311">
        <v>0.0</v>
      </c>
      <c r="H77" s="311">
        <v>0.0</v>
      </c>
      <c r="I77" s="311">
        <v>0.0</v>
      </c>
      <c r="J77" s="311">
        <v>0.0</v>
      </c>
      <c r="K77" s="311">
        <v>0.0</v>
      </c>
      <c r="L77" s="311">
        <v>0.0</v>
      </c>
      <c r="M77" s="311">
        <v>0.0</v>
      </c>
      <c r="N77" s="311">
        <v>0.0</v>
      </c>
      <c r="O77" s="311">
        <v>0.0</v>
      </c>
      <c r="P77" s="311">
        <v>0.0</v>
      </c>
      <c r="Q77" s="311">
        <v>0.0</v>
      </c>
      <c r="R77" s="311">
        <v>0.0</v>
      </c>
      <c r="S77" s="311">
        <v>0.0</v>
      </c>
      <c r="T77" s="311">
        <v>0.0</v>
      </c>
      <c r="U77" s="311">
        <v>0.0</v>
      </c>
      <c r="V77" s="311">
        <v>0.0</v>
      </c>
      <c r="W77" s="311">
        <f>'2018'!P41</f>
        <v>23</v>
      </c>
      <c r="X77" s="311">
        <f>'2019'!P40</f>
        <v>59</v>
      </c>
      <c r="Y77" s="311">
        <f>'2020'!P39</f>
        <v>46</v>
      </c>
      <c r="Z77" s="311">
        <f>'2021'!P39</f>
        <v>74</v>
      </c>
      <c r="AA77" s="128">
        <f>'2022'!P39</f>
        <v>48</v>
      </c>
      <c r="AB77" s="128">
        <f>'2023'!P39</f>
        <v>12</v>
      </c>
      <c r="AC77" s="314">
        <f t="shared" si="15"/>
        <v>262</v>
      </c>
      <c r="AD77" s="315">
        <v>2018.0</v>
      </c>
    </row>
    <row r="78" ht="12.75" customHeight="1">
      <c r="A78" s="174">
        <v>2019.0</v>
      </c>
      <c r="B78" s="40"/>
      <c r="C78" s="40"/>
      <c r="D78" s="41"/>
      <c r="E78" s="316">
        <v>0.0</v>
      </c>
      <c r="F78" s="316">
        <v>0.0</v>
      </c>
      <c r="G78" s="316">
        <v>0.0</v>
      </c>
      <c r="H78" s="316">
        <v>0.0</v>
      </c>
      <c r="I78" s="316">
        <v>0.0</v>
      </c>
      <c r="J78" s="316">
        <v>0.0</v>
      </c>
      <c r="K78" s="316">
        <v>0.0</v>
      </c>
      <c r="L78" s="316">
        <v>0.0</v>
      </c>
      <c r="M78" s="316">
        <v>0.0</v>
      </c>
      <c r="N78" s="316">
        <v>0.0</v>
      </c>
      <c r="O78" s="316">
        <v>0.0</v>
      </c>
      <c r="P78" s="316">
        <v>0.0</v>
      </c>
      <c r="Q78" s="316">
        <v>0.0</v>
      </c>
      <c r="R78" s="316">
        <v>0.0</v>
      </c>
      <c r="S78" s="316">
        <v>0.0</v>
      </c>
      <c r="T78" s="316">
        <v>0.0</v>
      </c>
      <c r="U78" s="316">
        <v>0.0</v>
      </c>
      <c r="V78" s="316">
        <v>0.0</v>
      </c>
      <c r="W78" s="316">
        <v>0.0</v>
      </c>
      <c r="X78" s="316">
        <f>'2019'!P41</f>
        <v>23</v>
      </c>
      <c r="Y78" s="316">
        <f>'2020'!P40</f>
        <v>73</v>
      </c>
      <c r="Z78" s="316">
        <f>'2021'!P40</f>
        <v>38</v>
      </c>
      <c r="AA78" s="316">
        <f>'2022'!P40</f>
        <v>53</v>
      </c>
      <c r="AB78" s="316">
        <f>'2023'!P40</f>
        <v>16</v>
      </c>
      <c r="AC78" s="314">
        <f t="shared" si="15"/>
        <v>203</v>
      </c>
      <c r="AD78" s="318">
        <v>2019.0</v>
      </c>
    </row>
    <row r="79" ht="12.75" customHeight="1">
      <c r="A79" s="173">
        <v>2020.0</v>
      </c>
      <c r="B79" s="40"/>
      <c r="C79" s="40"/>
      <c r="D79" s="41"/>
      <c r="E79" s="311">
        <v>0.0</v>
      </c>
      <c r="F79" s="311">
        <v>0.0</v>
      </c>
      <c r="G79" s="311">
        <v>0.0</v>
      </c>
      <c r="H79" s="311">
        <v>0.0</v>
      </c>
      <c r="I79" s="311">
        <v>0.0</v>
      </c>
      <c r="J79" s="311">
        <v>0.0</v>
      </c>
      <c r="K79" s="311">
        <v>0.0</v>
      </c>
      <c r="L79" s="311">
        <v>0.0</v>
      </c>
      <c r="M79" s="311">
        <v>0.0</v>
      </c>
      <c r="N79" s="311">
        <v>0.0</v>
      </c>
      <c r="O79" s="311">
        <v>0.0</v>
      </c>
      <c r="P79" s="311">
        <v>0.0</v>
      </c>
      <c r="Q79" s="311">
        <v>0.0</v>
      </c>
      <c r="R79" s="311">
        <v>0.0</v>
      </c>
      <c r="S79" s="311">
        <v>0.0</v>
      </c>
      <c r="T79" s="311">
        <v>0.0</v>
      </c>
      <c r="U79" s="311">
        <v>0.0</v>
      </c>
      <c r="V79" s="311">
        <v>0.0</v>
      </c>
      <c r="W79" s="311">
        <v>0.0</v>
      </c>
      <c r="X79" s="311">
        <v>0.0</v>
      </c>
      <c r="Y79" s="311">
        <f>'2020'!P41</f>
        <v>44</v>
      </c>
      <c r="Z79" s="311">
        <f>'2021'!P41</f>
        <v>77</v>
      </c>
      <c r="AA79" s="128">
        <f>'2022'!P41</f>
        <v>58</v>
      </c>
      <c r="AB79" s="128">
        <f>'2023'!P41</f>
        <v>6</v>
      </c>
      <c r="AC79" s="314">
        <f t="shared" si="15"/>
        <v>185</v>
      </c>
      <c r="AD79" s="315">
        <v>2020.0</v>
      </c>
    </row>
    <row r="80" ht="12.75" customHeight="1">
      <c r="A80" s="174">
        <v>2021.0</v>
      </c>
      <c r="B80" s="40"/>
      <c r="C80" s="40"/>
      <c r="D80" s="41"/>
      <c r="E80" s="316">
        <v>0.0</v>
      </c>
      <c r="F80" s="316">
        <v>0.0</v>
      </c>
      <c r="G80" s="316">
        <v>0.0</v>
      </c>
      <c r="H80" s="316">
        <v>0.0</v>
      </c>
      <c r="I80" s="316">
        <v>0.0</v>
      </c>
      <c r="J80" s="316">
        <v>0.0</v>
      </c>
      <c r="K80" s="316">
        <v>0.0</v>
      </c>
      <c r="L80" s="316">
        <v>0.0</v>
      </c>
      <c r="M80" s="316">
        <v>0.0</v>
      </c>
      <c r="N80" s="316">
        <v>0.0</v>
      </c>
      <c r="O80" s="316">
        <v>0.0</v>
      </c>
      <c r="P80" s="316">
        <v>0.0</v>
      </c>
      <c r="Q80" s="316">
        <v>0.0</v>
      </c>
      <c r="R80" s="316">
        <v>0.0</v>
      </c>
      <c r="S80" s="316">
        <v>0.0</v>
      </c>
      <c r="T80" s="316">
        <v>0.0</v>
      </c>
      <c r="U80" s="316">
        <v>0.0</v>
      </c>
      <c r="V80" s="316">
        <v>0.0</v>
      </c>
      <c r="W80" s="316">
        <v>0.0</v>
      </c>
      <c r="X80" s="316">
        <v>0.0</v>
      </c>
      <c r="Y80" s="316">
        <v>0.0</v>
      </c>
      <c r="Z80" s="316">
        <f>'2021'!P42</f>
        <v>44</v>
      </c>
      <c r="AA80" s="316">
        <f>'2022'!P42</f>
        <v>123</v>
      </c>
      <c r="AB80" s="316">
        <f>'2023'!P42</f>
        <v>7</v>
      </c>
      <c r="AC80" s="314">
        <f t="shared" si="15"/>
        <v>174</v>
      </c>
      <c r="AD80" s="318">
        <v>2021.0</v>
      </c>
    </row>
    <row r="81" ht="12.75" customHeight="1">
      <c r="A81" s="173">
        <v>2022.0</v>
      </c>
      <c r="B81" s="40"/>
      <c r="C81" s="40"/>
      <c r="D81" s="41"/>
      <c r="E81" s="311">
        <v>0.0</v>
      </c>
      <c r="F81" s="311">
        <v>0.0</v>
      </c>
      <c r="G81" s="311">
        <v>0.0</v>
      </c>
      <c r="H81" s="311">
        <v>0.0</v>
      </c>
      <c r="I81" s="311">
        <v>0.0</v>
      </c>
      <c r="J81" s="311">
        <v>0.0</v>
      </c>
      <c r="K81" s="311">
        <v>0.0</v>
      </c>
      <c r="L81" s="311">
        <v>0.0</v>
      </c>
      <c r="M81" s="311">
        <v>0.0</v>
      </c>
      <c r="N81" s="311">
        <v>0.0</v>
      </c>
      <c r="O81" s="311">
        <v>0.0</v>
      </c>
      <c r="P81" s="311">
        <v>0.0</v>
      </c>
      <c r="Q81" s="311">
        <v>0.0</v>
      </c>
      <c r="R81" s="311">
        <v>0.0</v>
      </c>
      <c r="S81" s="311">
        <v>0.0</v>
      </c>
      <c r="T81" s="311">
        <v>0.0</v>
      </c>
      <c r="U81" s="311">
        <v>0.0</v>
      </c>
      <c r="V81" s="311">
        <v>0.0</v>
      </c>
      <c r="W81" s="311">
        <v>0.0</v>
      </c>
      <c r="X81" s="311">
        <v>0.0</v>
      </c>
      <c r="Y81" s="311">
        <v>0.0</v>
      </c>
      <c r="Z81" s="311">
        <v>0.0</v>
      </c>
      <c r="AA81" s="128">
        <f>'2022'!P43</f>
        <v>49</v>
      </c>
      <c r="AB81" s="128">
        <f>'2023'!P43</f>
        <v>18</v>
      </c>
      <c r="AC81" s="314">
        <f t="shared" si="15"/>
        <v>67</v>
      </c>
      <c r="AD81" s="315">
        <v>2022.0</v>
      </c>
    </row>
    <row r="82">
      <c r="A82" s="174">
        <v>2023.0</v>
      </c>
      <c r="B82" s="40"/>
      <c r="C82" s="40"/>
      <c r="D82" s="41"/>
      <c r="E82" s="316">
        <v>0.0</v>
      </c>
      <c r="F82" s="316">
        <v>0.0</v>
      </c>
      <c r="G82" s="316">
        <v>0.0</v>
      </c>
      <c r="H82" s="316">
        <v>0.0</v>
      </c>
      <c r="I82" s="316">
        <v>0.0</v>
      </c>
      <c r="J82" s="316">
        <v>0.0</v>
      </c>
      <c r="K82" s="316">
        <v>0.0</v>
      </c>
      <c r="L82" s="316">
        <v>0.0</v>
      </c>
      <c r="M82" s="316">
        <v>0.0</v>
      </c>
      <c r="N82" s="316">
        <v>0.0</v>
      </c>
      <c r="O82" s="316">
        <v>0.0</v>
      </c>
      <c r="P82" s="316">
        <v>0.0</v>
      </c>
      <c r="Q82" s="316">
        <v>0.0</v>
      </c>
      <c r="R82" s="316">
        <v>0.0</v>
      </c>
      <c r="S82" s="316">
        <v>0.0</v>
      </c>
      <c r="T82" s="316">
        <v>0.0</v>
      </c>
      <c r="U82" s="316">
        <v>0.0</v>
      </c>
      <c r="V82" s="316">
        <v>0.0</v>
      </c>
      <c r="W82" s="316">
        <v>0.0</v>
      </c>
      <c r="X82" s="316">
        <v>0.0</v>
      </c>
      <c r="Y82" s="316">
        <v>0.0</v>
      </c>
      <c r="Z82" s="316">
        <v>0.0</v>
      </c>
      <c r="AA82" s="316">
        <v>0.0</v>
      </c>
      <c r="AB82" s="316">
        <f>'2023'!P44</f>
        <v>0</v>
      </c>
      <c r="AC82" s="314">
        <f t="shared" si="15"/>
        <v>0</v>
      </c>
      <c r="AD82" s="318">
        <v>2023.0</v>
      </c>
    </row>
    <row r="83">
      <c r="V83" s="322" t="s">
        <v>1247</v>
      </c>
      <c r="AC83" s="314">
        <f>SUM(AC49:AC81)</f>
        <v>5375</v>
      </c>
    </row>
    <row r="84" ht="12.75" customHeight="1"/>
    <row r="85" ht="12.75" customHeight="1"/>
    <row r="86" ht="12.75" customHeight="1"/>
    <row r="87" ht="12.75" hidden="1" customHeight="1"/>
    <row r="88" ht="12.75" customHeight="1"/>
    <row r="89" ht="12.75" customHeight="1"/>
    <row r="90" ht="12.75" customHeight="1"/>
    <row r="91" ht="12.75" customHeight="1"/>
    <row r="92" ht="12.75" customHeight="1"/>
    <row r="93" ht="12.75" customHeight="1"/>
    <row r="94" ht="12.75" customHeight="1"/>
    <row r="95" ht="12.75" customHeight="1"/>
    <row r="96" ht="12.75" customHeight="1"/>
    <row r="97" ht="12.75" customHeight="1"/>
    <row r="98" ht="12.75" customHeight="1"/>
    <row r="99" ht="12.75" customHeight="1"/>
    <row r="100" ht="12.75" customHeight="1"/>
    <row r="101" ht="12.75" customHeight="1"/>
    <row r="102" ht="12.75" customHeight="1"/>
    <row r="103" ht="12.75" customHeight="1"/>
    <row r="104" ht="12.75" customHeight="1"/>
    <row r="105" ht="12.75" customHeight="1"/>
    <row r="106" ht="12.75" customHeight="1"/>
    <row r="107" ht="12.75" hidden="1" customHeight="1"/>
    <row r="108" ht="12.75" customHeight="1"/>
    <row r="109" ht="12.75" customHeight="1"/>
    <row r="110" ht="12.75" customHeight="1"/>
    <row r="111" ht="12.75" customHeight="1"/>
    <row r="112" ht="12.75" customHeight="1"/>
    <row r="113" ht="12.75" customHeight="1"/>
    <row r="114" ht="12.75" customHeight="1"/>
    <row r="115" ht="12.75" customHeight="1"/>
    <row r="116" ht="12.75" customHeight="1"/>
    <row r="117" ht="12.75" customHeight="1"/>
    <row r="118" ht="12.75" customHeight="1"/>
    <row r="119" ht="12.75" customHeight="1"/>
    <row r="120" ht="12.75" customHeight="1"/>
    <row r="121" ht="12.75" customHeight="1"/>
    <row r="122" ht="12.75" customHeight="1"/>
    <row r="123" ht="12.75" customHeight="1"/>
    <row r="124" ht="12.75" customHeight="1"/>
    <row r="125" ht="12.75" hidden="1" customHeight="1"/>
    <row r="126" ht="12.75" customHeight="1"/>
    <row r="127" ht="12.75" customHeight="1"/>
    <row r="128" ht="12.75" customHeight="1"/>
    <row r="129" ht="12.75" customHeight="1"/>
    <row r="130" ht="12.75" customHeight="1"/>
    <row r="131" ht="12.75" customHeight="1"/>
    <row r="132" ht="12.75" customHeight="1"/>
    <row r="133" ht="12.75" customHeight="1"/>
    <row r="134" ht="12.75" customHeight="1"/>
    <row r="135" ht="12.75" customHeight="1"/>
    <row r="136" ht="12.75" customHeight="1"/>
    <row r="137" ht="12.75" customHeight="1"/>
    <row r="138" ht="12.75" customHeight="1"/>
    <row r="139" ht="12.75" customHeight="1"/>
    <row r="140" ht="12.75" customHeight="1"/>
    <row r="141" ht="12.75" customHeight="1"/>
    <row r="142" ht="12.75" customHeight="1"/>
    <row r="143" ht="12.75" customHeight="1"/>
    <row r="144" ht="12.75" customHeight="1"/>
    <row r="145" ht="12.75" customHeight="1"/>
    <row r="146" ht="12.75" customHeight="1"/>
    <row r="147" ht="12.75" customHeight="1"/>
    <row r="148" ht="12.75" customHeight="1"/>
    <row r="149" ht="12.75" customHeight="1"/>
    <row r="150" ht="12.75" customHeight="1"/>
    <row r="151" ht="12.75" customHeight="1"/>
    <row r="152" ht="12.75" customHeight="1"/>
    <row r="153" ht="12.75" customHeight="1"/>
    <row r="154" ht="12.75" customHeight="1"/>
    <row r="155" ht="12.75" customHeight="1"/>
    <row r="156" ht="12.75" customHeight="1"/>
    <row r="157" ht="12.75" customHeight="1"/>
    <row r="158" ht="12.75" customHeight="1"/>
    <row r="159" ht="12.75" customHeight="1"/>
    <row r="160" ht="12.75" customHeight="1"/>
    <row r="161" ht="12.75" customHeight="1"/>
    <row r="162" ht="12.75" customHeight="1"/>
    <row r="163" ht="12.75" customHeight="1"/>
    <row r="164" ht="12.75" customHeight="1"/>
    <row r="165" ht="12.75" customHeight="1"/>
    <row r="166" ht="12.75" customHeight="1"/>
    <row r="167" ht="12.75" customHeight="1"/>
    <row r="168" ht="12.75" customHeight="1"/>
    <row r="169" ht="12.75" customHeight="1"/>
    <row r="170" ht="12.75" customHeight="1"/>
    <row r="171" ht="12.75" customHeight="1"/>
    <row r="172" ht="12.75" customHeight="1"/>
    <row r="173" ht="12.75" customHeight="1"/>
    <row r="174" ht="12.75" customHeight="1"/>
    <row r="175" ht="12.75" customHeight="1"/>
    <row r="176" ht="12.75" customHeight="1"/>
    <row r="177" ht="12.75" customHeight="1"/>
    <row r="178" ht="12.75" customHeight="1"/>
    <row r="179" ht="12.75" customHeight="1"/>
    <row r="180" ht="12.75" customHeight="1"/>
    <row r="181" ht="12.75" customHeight="1"/>
    <row r="182" ht="12.75" customHeight="1"/>
    <row r="183" ht="12.75" customHeight="1"/>
    <row r="184" ht="12.75" customHeight="1"/>
    <row r="185" ht="12.75" customHeight="1"/>
    <row r="186" ht="12.75" customHeight="1"/>
    <row r="187" ht="12.75" customHeight="1"/>
    <row r="188" ht="12.75" customHeight="1"/>
    <row r="189" ht="12.75" customHeight="1"/>
    <row r="190" ht="12.75" customHeight="1"/>
    <row r="191" ht="12.75" customHeight="1"/>
    <row r="192" ht="12.75" customHeight="1"/>
    <row r="193" ht="12.75" customHeight="1"/>
    <row r="194" ht="12.75" customHeight="1"/>
    <row r="195" ht="12.75" customHeight="1"/>
    <row r="196" ht="12.75" customHeight="1"/>
    <row r="197" ht="12.75" customHeight="1"/>
    <row r="198" ht="12.75" customHeight="1"/>
    <row r="199" ht="12.75" customHeight="1"/>
    <row r="200" ht="12.75" customHeight="1"/>
    <row r="201" ht="12.75" customHeight="1"/>
    <row r="202" ht="12.75" customHeight="1"/>
    <row r="203" ht="12.75" customHeight="1"/>
    <row r="204" ht="12.75" customHeight="1"/>
    <row r="205" ht="12.75" customHeight="1"/>
    <row r="206" ht="12.75" customHeight="1"/>
    <row r="207" ht="12.75" customHeight="1"/>
    <row r="208" ht="12.75" customHeight="1"/>
    <row r="209" ht="12.75" customHeight="1"/>
    <row r="210" ht="12.75" customHeight="1"/>
    <row r="211" ht="12.75" customHeight="1"/>
    <row r="212" ht="12.75" customHeight="1"/>
    <row r="213" ht="12.75" customHeight="1"/>
    <row r="214" ht="12.75" customHeight="1"/>
    <row r="215" ht="12.75" customHeight="1"/>
    <row r="216" ht="12.75" customHeight="1"/>
    <row r="217" ht="12.75" customHeight="1"/>
    <row r="218" ht="12.75" customHeight="1"/>
    <row r="219" ht="12.75" customHeight="1"/>
    <row r="220" ht="12.75" customHeight="1"/>
    <row r="221" ht="12.75" customHeight="1"/>
    <row r="222" ht="12.75" customHeight="1"/>
    <row r="223" ht="12.75" customHeight="1"/>
    <row r="224" ht="12.75" customHeight="1"/>
    <row r="225" ht="12.75" customHeight="1"/>
    <row r="226" ht="12.75" customHeight="1"/>
    <row r="227" ht="12.75" customHeight="1"/>
    <row r="228" ht="12.75" customHeight="1"/>
    <row r="229" ht="12.75" customHeight="1"/>
    <row r="230" ht="12.75" customHeight="1"/>
    <row r="231" ht="12.75" customHeight="1"/>
    <row r="232" ht="12.75" customHeight="1"/>
    <row r="233" ht="12.75" customHeight="1"/>
    <row r="234" ht="12.75" customHeight="1"/>
    <row r="235" ht="12.75" customHeight="1"/>
    <row r="236" ht="12.75" customHeight="1"/>
    <row r="237" ht="12.75" customHeight="1"/>
    <row r="238" ht="12.75" customHeight="1"/>
    <row r="239" ht="12.75" customHeight="1"/>
    <row r="240" ht="12.75" customHeight="1"/>
    <row r="241" ht="12.75" customHeight="1"/>
    <row r="242" ht="12.75" customHeight="1"/>
    <row r="243" ht="12.75" customHeight="1"/>
    <row r="244" ht="12.75" customHeight="1"/>
    <row r="245" ht="12.75" customHeight="1"/>
    <row r="246" ht="12.75" customHeight="1"/>
    <row r="247" ht="12.75" customHeight="1"/>
    <row r="248" ht="12.75" customHeight="1"/>
    <row r="249" ht="12.75" customHeight="1"/>
    <row r="250" ht="12.75" customHeight="1"/>
    <row r="251" ht="12.75" customHeight="1"/>
    <row r="252" ht="12.75" customHeight="1"/>
    <row r="253" ht="12.75" customHeight="1"/>
    <row r="254" ht="12.75" customHeight="1"/>
    <row r="255" ht="12.75" customHeight="1"/>
    <row r="256" ht="12.75" customHeight="1"/>
    <row r="257" ht="12.75" customHeight="1"/>
    <row r="258" ht="12.75" customHeight="1"/>
    <row r="259" ht="12.75" customHeight="1"/>
    <row r="260" ht="12.75" customHeight="1"/>
    <row r="261" ht="12.75" customHeight="1"/>
    <row r="262" ht="12.75" customHeight="1"/>
    <row r="263" ht="12.75" customHeight="1"/>
    <row r="264" ht="12.75" customHeight="1"/>
    <row r="265" ht="12.75" customHeight="1"/>
    <row r="266" ht="12.75" customHeight="1"/>
    <row r="267" ht="12.75" customHeight="1"/>
    <row r="268" ht="12.75" customHeight="1"/>
    <row r="269" ht="12.75" customHeight="1"/>
    <row r="270" ht="12.75" customHeight="1"/>
    <row r="271" ht="12.75" customHeight="1"/>
    <row r="272" ht="12.75" customHeight="1"/>
    <row r="273" ht="12.75" customHeight="1"/>
    <row r="274" ht="12.75" customHeight="1"/>
    <row r="275" ht="12.75" customHeight="1"/>
    <row r="276" ht="12.75" customHeight="1"/>
    <row r="277" ht="12.75" customHeight="1"/>
    <row r="278" ht="12.75" customHeight="1"/>
    <row r="279" ht="12.75" customHeight="1"/>
    <row r="280" ht="12.75" customHeight="1"/>
    <row r="281" ht="12.75" customHeight="1"/>
    <row r="282" ht="12.75" customHeight="1"/>
    <row r="283" ht="12.75" customHeight="1"/>
    <row r="284" ht="12.75" customHeight="1"/>
    <row r="285" ht="12.75" customHeight="1"/>
    <row r="286" ht="12.75" customHeight="1"/>
    <row r="287" ht="12.75" customHeight="1"/>
    <row r="288" ht="12.75" customHeight="1"/>
    <row r="289" ht="12.75" customHeight="1"/>
    <row r="290" ht="12.75" customHeight="1"/>
    <row r="291" ht="12.75" customHeight="1"/>
    <row r="292" ht="12.75" customHeight="1"/>
    <row r="293" ht="12.75" customHeight="1"/>
    <row r="294" ht="12.75" customHeight="1"/>
    <row r="295" ht="12.75" customHeight="1"/>
    <row r="296" ht="12.75" customHeight="1"/>
    <row r="297" ht="12.75" customHeight="1"/>
    <row r="298" ht="12.75" customHeight="1"/>
    <row r="299" ht="12.75" customHeight="1"/>
    <row r="300" ht="12.75" customHeight="1"/>
    <row r="301" ht="12.75" customHeight="1"/>
    <row r="302" ht="12.75" customHeight="1"/>
    <row r="303" ht="12.75" customHeight="1"/>
    <row r="304" ht="12.75" customHeight="1"/>
    <row r="305" ht="12.75" customHeight="1"/>
    <row r="306" ht="12.75" customHeight="1"/>
    <row r="307" ht="12.75" customHeight="1"/>
    <row r="308" ht="12.75" customHeight="1"/>
    <row r="309" ht="12.75" customHeight="1"/>
    <row r="310" ht="12.75" customHeight="1"/>
    <row r="311" ht="12.75" customHeight="1"/>
    <row r="312" ht="12.75" customHeight="1"/>
    <row r="313" ht="12.75" customHeight="1"/>
    <row r="314" ht="12.75" customHeight="1"/>
    <row r="315" ht="12.75" customHeight="1"/>
    <row r="316" ht="12.75" customHeight="1"/>
    <row r="317" ht="12.75" customHeight="1"/>
    <row r="318" ht="12.75" customHeight="1"/>
    <row r="319" ht="12.75" customHeight="1"/>
    <row r="320" ht="12.75" customHeight="1"/>
    <row r="321" ht="12.75" customHeight="1"/>
    <row r="322" ht="12.75" customHeight="1"/>
    <row r="323" ht="12.75" customHeight="1"/>
    <row r="324" ht="12.75" customHeight="1"/>
    <row r="325" ht="12.75" customHeight="1"/>
    <row r="326" ht="12.75" customHeight="1"/>
    <row r="327" ht="12.75" customHeight="1"/>
    <row r="328" ht="12.75" customHeight="1"/>
    <row r="329" ht="12.75" customHeight="1"/>
    <row r="330" ht="12.75" customHeight="1"/>
    <row r="331" ht="12.75" customHeight="1"/>
    <row r="332" ht="12.75" customHeight="1"/>
    <row r="333" ht="12.75" customHeight="1"/>
    <row r="334" ht="12.75" customHeight="1"/>
    <row r="335" ht="12.75" customHeight="1"/>
    <row r="336" ht="12.75" customHeight="1"/>
    <row r="337" ht="12.75" customHeight="1"/>
    <row r="338" ht="12.75" customHeight="1"/>
    <row r="339" ht="12.75" customHeight="1"/>
    <row r="340" ht="12.75" customHeight="1"/>
    <row r="341" ht="12.75" customHeight="1"/>
    <row r="342" ht="12.75" customHeight="1"/>
    <row r="343" ht="12.75" customHeight="1"/>
    <row r="344" ht="12.75" customHeight="1"/>
    <row r="345" ht="12.75" customHeight="1"/>
    <row r="346" ht="12.75" customHeight="1"/>
    <row r="347" ht="12.75" customHeight="1"/>
    <row r="348" ht="12.75" customHeight="1"/>
    <row r="349" ht="12.75" customHeight="1"/>
    <row r="350" ht="12.75" customHeight="1"/>
    <row r="351" ht="12.75" customHeight="1"/>
    <row r="352" ht="12.75" customHeight="1"/>
    <row r="353" ht="12.75" customHeight="1"/>
    <row r="354" ht="12.75" customHeight="1"/>
    <row r="355" ht="12.75" customHeight="1"/>
    <row r="356" ht="12.75" customHeight="1"/>
    <row r="357" ht="12.75" customHeight="1"/>
    <row r="358" ht="12.75" customHeight="1"/>
    <row r="359" ht="12.75" customHeight="1"/>
    <row r="360" ht="12.75" customHeight="1"/>
    <row r="361" ht="12.75" customHeight="1"/>
    <row r="362" ht="12.75" customHeight="1"/>
    <row r="363" ht="12.75" customHeight="1"/>
    <row r="364" ht="12.75" customHeight="1"/>
    <row r="365" ht="12.75" customHeight="1"/>
    <row r="366" ht="12.75" customHeight="1"/>
    <row r="367" ht="12.75" customHeight="1"/>
    <row r="368" ht="12.75" customHeight="1"/>
    <row r="369" ht="12.75" customHeight="1"/>
    <row r="370" ht="12.75" customHeight="1"/>
    <row r="371" ht="12.75" customHeight="1"/>
    <row r="372" ht="12.75" customHeight="1"/>
    <row r="373" ht="12.75" customHeight="1"/>
    <row r="374" ht="12.75" customHeight="1"/>
    <row r="375" ht="12.75" customHeight="1"/>
    <row r="376" ht="12.75" customHeight="1"/>
    <row r="377" ht="12.75" customHeight="1"/>
    <row r="378" ht="12.75" customHeight="1"/>
    <row r="379" ht="12.75" customHeight="1"/>
    <row r="380" ht="12.75" customHeight="1"/>
    <row r="381" ht="12.75" customHeight="1"/>
    <row r="382" ht="12.75" customHeight="1"/>
    <row r="383" ht="12.75" customHeight="1"/>
    <row r="384" ht="12.75" customHeight="1"/>
    <row r="385" ht="12.75" customHeight="1"/>
    <row r="386" ht="12.75" customHeight="1"/>
    <row r="387" ht="12.75" customHeight="1"/>
    <row r="388" ht="12.75" customHeight="1"/>
    <row r="389" ht="12.75" customHeight="1"/>
    <row r="390" ht="12.75" customHeight="1"/>
    <row r="391" ht="12.75" customHeight="1"/>
    <row r="392" ht="12.75" customHeight="1"/>
    <row r="393" ht="12.75" customHeight="1"/>
    <row r="394" ht="12.75" customHeight="1"/>
    <row r="395" ht="12.75" customHeight="1"/>
    <row r="396" ht="12.75" customHeight="1"/>
    <row r="397" ht="12.75" customHeight="1"/>
    <row r="398" ht="12.75" customHeight="1"/>
    <row r="399" ht="12.75" customHeight="1"/>
    <row r="400" ht="12.75" customHeight="1"/>
    <row r="401" ht="12.75" customHeight="1"/>
    <row r="402" ht="12.75" customHeight="1"/>
    <row r="403" ht="12.75" customHeight="1"/>
    <row r="404" ht="12.75" customHeight="1"/>
    <row r="405" ht="12.75" customHeight="1"/>
    <row r="406" ht="12.75" customHeight="1"/>
    <row r="407" ht="12.75" customHeight="1"/>
    <row r="408" ht="12.75" customHeight="1"/>
    <row r="409" ht="12.75" customHeight="1"/>
    <row r="410" ht="12.75" customHeight="1"/>
    <row r="411" ht="12.75" customHeight="1"/>
    <row r="412" ht="12.75" customHeight="1"/>
    <row r="413" ht="12.75" customHeight="1"/>
    <row r="414" ht="12.75" customHeight="1"/>
    <row r="415" ht="12.75" customHeight="1"/>
    <row r="416" ht="12.75" customHeight="1"/>
    <row r="417" ht="12.75" customHeight="1"/>
    <row r="418" ht="12.75" customHeight="1"/>
    <row r="419" ht="12.75" customHeight="1"/>
    <row r="420" ht="12.75" customHeight="1"/>
    <row r="421" ht="12.75" customHeight="1"/>
    <row r="422" ht="12.75" customHeight="1"/>
    <row r="423" ht="12.75" customHeight="1"/>
    <row r="424" ht="12.75" customHeight="1"/>
    <row r="425" ht="12.75" customHeight="1"/>
    <row r="426" ht="12.75" customHeight="1"/>
    <row r="427" ht="12.75" customHeight="1"/>
    <row r="428" ht="12.75" customHeight="1"/>
    <row r="429" ht="12.75" customHeight="1"/>
    <row r="430" ht="12.75" customHeight="1"/>
    <row r="431" ht="12.75" customHeight="1"/>
    <row r="432" ht="12.75" customHeight="1"/>
    <row r="433" ht="12.75" customHeight="1"/>
    <row r="434" ht="12.75" customHeight="1"/>
    <row r="435" ht="12.75" customHeight="1"/>
    <row r="436" ht="12.75" customHeight="1"/>
    <row r="437" ht="12.75" customHeight="1"/>
    <row r="438" ht="12.75" customHeight="1"/>
    <row r="439" ht="12.75" customHeight="1"/>
    <row r="440" ht="12.75" customHeight="1"/>
    <row r="441" ht="12.75" customHeight="1"/>
    <row r="442" ht="12.75" customHeight="1"/>
    <row r="443" ht="12.75" customHeight="1"/>
    <row r="444" ht="12.75" customHeight="1"/>
    <row r="445" ht="12.75" customHeight="1"/>
    <row r="446" ht="12.75" customHeight="1"/>
    <row r="447" ht="12.75" customHeight="1"/>
    <row r="448" ht="12.75" customHeight="1"/>
    <row r="449" ht="12.75" customHeight="1"/>
    <row r="450" ht="12.75" customHeight="1"/>
    <row r="451" ht="12.75" customHeight="1"/>
    <row r="452" ht="12.75" customHeight="1"/>
    <row r="453" ht="12.75" customHeight="1"/>
    <row r="454" ht="12.75" customHeight="1"/>
    <row r="455" ht="12.75" customHeight="1"/>
    <row r="456" ht="12.75" customHeight="1"/>
    <row r="457" ht="12.75" customHeight="1"/>
    <row r="458" ht="12.75" customHeight="1"/>
    <row r="459" ht="12.75" customHeight="1"/>
    <row r="460" ht="12.75" customHeight="1"/>
    <row r="461" ht="12.75" customHeight="1"/>
    <row r="462" ht="12.75" customHeight="1"/>
    <row r="463" ht="12.75" customHeight="1"/>
    <row r="464" ht="12.75" customHeight="1"/>
    <row r="465" ht="12.75" customHeight="1"/>
    <row r="466" ht="12.75" customHeight="1"/>
    <row r="467" ht="12.75" customHeight="1"/>
    <row r="468" ht="12.75" customHeight="1"/>
    <row r="469" ht="12.75" customHeight="1"/>
    <row r="470" ht="12.75" customHeight="1"/>
    <row r="471" ht="12.75" customHeight="1"/>
    <row r="472" ht="12.75" customHeight="1"/>
    <row r="473" ht="12.75" customHeight="1"/>
    <row r="474" ht="12.75" customHeight="1"/>
    <row r="475" ht="12.75" customHeight="1"/>
    <row r="476" ht="12.75" customHeight="1"/>
    <row r="477" ht="12.75" customHeight="1"/>
    <row r="478" ht="12.75" customHeight="1"/>
    <row r="479" ht="12.75" customHeight="1"/>
    <row r="480" ht="12.75" customHeight="1"/>
    <row r="481" ht="12.75" customHeight="1"/>
    <row r="482" ht="12.75" customHeight="1"/>
    <row r="483" ht="12.75" customHeight="1"/>
    <row r="484" ht="12.75" customHeight="1"/>
    <row r="485" ht="12.75" customHeight="1"/>
    <row r="486" ht="12.75" customHeight="1"/>
    <row r="487" ht="12.75" customHeight="1"/>
    <row r="488" ht="12.75" customHeight="1"/>
    <row r="489" ht="12.75" customHeight="1"/>
    <row r="490" ht="12.75" customHeight="1"/>
    <row r="491" ht="12.75" customHeight="1"/>
    <row r="492" ht="12.75" customHeight="1"/>
    <row r="493" ht="12.75" customHeight="1"/>
    <row r="494" ht="12.75" customHeight="1"/>
    <row r="495" ht="12.75" customHeight="1"/>
    <row r="496" ht="12.75" customHeight="1"/>
    <row r="497" ht="12.75" customHeight="1"/>
    <row r="498" ht="12.75" customHeight="1"/>
    <row r="499" ht="12.75" customHeight="1"/>
    <row r="500" ht="12.75" customHeight="1"/>
    <row r="501" ht="12.75" customHeight="1"/>
    <row r="502" ht="12.75" customHeight="1"/>
    <row r="503" ht="12.75" customHeight="1"/>
    <row r="504" ht="12.75" customHeight="1"/>
    <row r="505" ht="12.75" customHeight="1"/>
    <row r="506" ht="12.75" customHeight="1"/>
    <row r="507" ht="12.75" customHeight="1"/>
    <row r="508" ht="12.75" customHeight="1"/>
    <row r="509" ht="12.75" customHeight="1"/>
    <row r="510" ht="12.75" customHeight="1"/>
    <row r="511" ht="12.75" customHeight="1"/>
    <row r="512" ht="12.75" customHeight="1"/>
    <row r="513" ht="12.75" customHeight="1"/>
    <row r="514" ht="12.75" customHeight="1"/>
    <row r="515" ht="12.75" customHeight="1"/>
    <row r="516" ht="12.75" customHeight="1"/>
    <row r="517" ht="12.75" customHeight="1"/>
    <row r="518" ht="12.75" customHeight="1"/>
    <row r="519" ht="12.75" customHeight="1"/>
    <row r="520" ht="12.75" customHeight="1"/>
    <row r="521" ht="12.75" customHeight="1"/>
    <row r="522" ht="12.75" customHeight="1"/>
    <row r="523" ht="12.75" customHeight="1"/>
    <row r="524" ht="12.75" customHeight="1"/>
    <row r="525" ht="12.75" customHeight="1"/>
    <row r="526" ht="12.75" customHeight="1"/>
    <row r="527" ht="12.75" customHeight="1"/>
    <row r="528" ht="12.75" customHeight="1"/>
    <row r="529" ht="12.75" customHeight="1"/>
    <row r="530" ht="12.75" customHeight="1"/>
    <row r="531" ht="12.75" customHeight="1"/>
    <row r="532" ht="12.75" customHeight="1"/>
    <row r="533" ht="12.75" customHeight="1"/>
    <row r="534" ht="12.75" customHeight="1"/>
    <row r="535" ht="12.75" customHeight="1"/>
    <row r="536" ht="12.75" customHeight="1"/>
    <row r="537" ht="12.75" customHeight="1"/>
    <row r="538" ht="12.75" customHeight="1"/>
    <row r="539" ht="12.75" customHeight="1"/>
    <row r="540" ht="12.75" customHeight="1"/>
    <row r="541" ht="12.75" customHeight="1"/>
    <row r="542" ht="12.75" customHeight="1"/>
    <row r="543" ht="12.75" customHeight="1"/>
    <row r="544" ht="12.75" customHeight="1"/>
    <row r="545" ht="12.75" customHeight="1"/>
    <row r="546" ht="12.75" customHeight="1"/>
    <row r="547" ht="12.75" customHeight="1"/>
    <row r="548" ht="12.75" customHeight="1"/>
    <row r="549" ht="12.75" customHeight="1"/>
    <row r="550" ht="12.75" customHeight="1"/>
    <row r="551" ht="12.75" customHeight="1"/>
    <row r="552" ht="12.75" customHeight="1"/>
    <row r="553" ht="12.75" customHeight="1"/>
    <row r="554" ht="12.75" customHeight="1"/>
    <row r="555" ht="12.75" customHeight="1"/>
    <row r="556" ht="12.75" customHeight="1"/>
    <row r="557" ht="12.75" customHeight="1"/>
    <row r="558" ht="12.75" customHeight="1"/>
    <row r="559" ht="12.75" customHeight="1"/>
    <row r="560" ht="12.75" customHeight="1"/>
    <row r="561" ht="12.75" customHeight="1"/>
    <row r="562" ht="12.75" customHeight="1"/>
    <row r="563" ht="12.75" customHeight="1"/>
    <row r="564" ht="12.75" customHeight="1"/>
    <row r="565" ht="12.75" customHeight="1"/>
    <row r="566" ht="12.75" customHeight="1"/>
    <row r="567" ht="12.75" customHeight="1"/>
    <row r="568" ht="12.75" customHeight="1"/>
    <row r="569" ht="12.75" customHeight="1"/>
    <row r="570" ht="12.75" customHeight="1"/>
    <row r="571" ht="12.75" customHeight="1"/>
    <row r="572" ht="12.75" customHeight="1"/>
    <row r="573" ht="12.75" customHeight="1"/>
    <row r="574" ht="12.75" customHeight="1"/>
    <row r="575" ht="12.75" customHeight="1"/>
    <row r="576" ht="12.75" customHeight="1"/>
    <row r="577" ht="12.75" customHeight="1"/>
    <row r="578" ht="12.75" customHeight="1"/>
    <row r="579" ht="12.75" customHeight="1"/>
    <row r="580" ht="12.75" customHeight="1"/>
    <row r="581" ht="12.75" customHeight="1"/>
    <row r="582" ht="12.75" customHeight="1"/>
    <row r="583" ht="12.75" customHeight="1"/>
    <row r="584" ht="12.75" customHeight="1"/>
    <row r="585" ht="12.75" customHeight="1"/>
    <row r="586" ht="12.75" customHeight="1"/>
    <row r="587" ht="12.75" customHeight="1"/>
    <row r="588" ht="12.75" customHeight="1"/>
    <row r="589" ht="12.75" customHeight="1"/>
    <row r="590" ht="12.75" customHeight="1"/>
    <row r="591" ht="12.75" customHeight="1"/>
    <row r="592" ht="12.75" customHeight="1"/>
    <row r="593" ht="12.75" customHeight="1"/>
    <row r="594" ht="12.75" customHeight="1"/>
    <row r="595" ht="12.75" customHeight="1"/>
    <row r="596" ht="12.75" customHeight="1"/>
    <row r="597" ht="12.75" customHeight="1"/>
    <row r="598" ht="12.75" customHeight="1"/>
    <row r="599" ht="12.75" customHeight="1"/>
    <row r="600" ht="12.75" customHeight="1"/>
    <row r="601" ht="12.75" customHeight="1"/>
    <row r="602" ht="12.75" customHeight="1"/>
    <row r="603" ht="12.75" customHeight="1"/>
    <row r="604" ht="12.75" customHeight="1"/>
    <row r="605" ht="12.75" customHeight="1"/>
    <row r="606" ht="12.75" customHeight="1"/>
    <row r="607" ht="12.75" customHeight="1"/>
    <row r="608" ht="12.75" customHeight="1"/>
    <row r="609" ht="12.75" customHeight="1"/>
    <row r="610" ht="12.75" customHeight="1"/>
    <row r="611" ht="12.75" customHeight="1"/>
    <row r="612" ht="12.75" customHeight="1"/>
    <row r="613" ht="12.75" customHeight="1"/>
    <row r="614" ht="12.75" customHeight="1"/>
    <row r="615" ht="12.75" customHeight="1"/>
    <row r="616" ht="12.75" customHeight="1"/>
    <row r="617" ht="12.75" customHeight="1"/>
    <row r="618" ht="12.75" customHeight="1"/>
    <row r="619" ht="12.75" customHeight="1"/>
    <row r="620" ht="12.75" customHeight="1"/>
    <row r="621" ht="12.75" customHeight="1"/>
    <row r="622" ht="12.75" customHeight="1"/>
    <row r="623" ht="12.75" customHeight="1"/>
    <row r="624" ht="12.75" customHeight="1"/>
    <row r="625" ht="12.75" customHeight="1"/>
    <row r="626" ht="12.75" customHeight="1"/>
    <row r="627" ht="12.75" customHeight="1"/>
    <row r="628" ht="12.75" customHeight="1"/>
    <row r="629" ht="12.75" customHeight="1"/>
    <row r="630" ht="12.75" customHeight="1"/>
    <row r="631" ht="12.75" customHeight="1"/>
    <row r="632" ht="12.75" customHeight="1"/>
    <row r="633" ht="12.75" customHeight="1"/>
    <row r="634" ht="12.75" customHeight="1"/>
    <row r="635" ht="12.75" customHeight="1"/>
    <row r="636" ht="12.75" customHeight="1"/>
    <row r="637" ht="12.75" customHeight="1"/>
    <row r="638" ht="12.75" customHeight="1"/>
    <row r="639" ht="12.75" customHeight="1"/>
    <row r="640" ht="12.75" customHeight="1"/>
    <row r="641" ht="12.75" customHeight="1"/>
    <row r="642" ht="12.75" customHeight="1"/>
    <row r="643" ht="12.75" customHeight="1"/>
    <row r="644" ht="12.75" customHeight="1"/>
    <row r="645" ht="12.75" customHeight="1"/>
    <row r="646" ht="12.75" customHeight="1"/>
    <row r="647" ht="12.75" customHeight="1"/>
    <row r="648" ht="12.75" customHeight="1"/>
    <row r="649" ht="12.75" customHeight="1"/>
    <row r="650" ht="12.75" customHeight="1"/>
    <row r="651" ht="12.75" customHeight="1"/>
    <row r="652" ht="12.75" customHeight="1"/>
    <row r="653" ht="12.75" customHeight="1"/>
    <row r="654" ht="12.75" customHeight="1"/>
    <row r="655" ht="12.75" customHeight="1"/>
    <row r="656" ht="12.75" customHeight="1"/>
    <row r="657" ht="12.75" customHeight="1"/>
    <row r="658" ht="12.75" customHeight="1"/>
    <row r="659" ht="12.75" customHeight="1"/>
    <row r="660" ht="12.75" customHeight="1"/>
    <row r="661" ht="12.75" customHeight="1"/>
    <row r="662" ht="12.75" customHeight="1"/>
    <row r="663" ht="12.75" customHeight="1"/>
    <row r="664" ht="12.75" customHeight="1"/>
    <row r="665" ht="12.75" customHeight="1"/>
    <row r="666" ht="12.75" customHeight="1"/>
    <row r="667" ht="12.75" customHeight="1"/>
    <row r="668" ht="12.75" customHeight="1"/>
    <row r="669" ht="12.75" customHeight="1"/>
    <row r="670" ht="12.75" customHeight="1"/>
    <row r="671" ht="12.75" customHeight="1"/>
    <row r="672" ht="12.75" customHeight="1"/>
    <row r="673" ht="12.75" customHeight="1"/>
    <row r="674" ht="12.75" customHeight="1"/>
    <row r="675" ht="12.75" customHeight="1"/>
    <row r="676" ht="12.75" customHeight="1"/>
    <row r="677" ht="12.75" customHeight="1"/>
    <row r="678" ht="12.75" customHeight="1"/>
    <row r="679" ht="12.75" customHeight="1"/>
    <row r="680" ht="12.75" customHeight="1"/>
    <row r="681" ht="12.75" customHeight="1"/>
    <row r="682" ht="12.75" customHeight="1"/>
    <row r="683" ht="12.75" customHeight="1"/>
    <row r="684" ht="12.75" customHeight="1"/>
    <row r="685" ht="12.75" customHeight="1"/>
    <row r="686" ht="12.75" customHeight="1"/>
    <row r="687" ht="12.75" customHeight="1"/>
    <row r="688" ht="12.75" customHeight="1"/>
    <row r="689" ht="12.75" customHeight="1"/>
    <row r="690" ht="12.75" customHeight="1"/>
    <row r="691" ht="12.75" customHeight="1"/>
    <row r="692" ht="12.75" customHeight="1"/>
    <row r="693" ht="12.75" customHeight="1"/>
    <row r="694" ht="12.75" customHeight="1"/>
    <row r="695" ht="12.75" customHeight="1"/>
    <row r="696" ht="12.75" customHeight="1"/>
    <row r="697" ht="12.75" customHeight="1"/>
    <row r="698" ht="12.75" customHeight="1"/>
    <row r="699" ht="12.75" customHeight="1"/>
    <row r="700" ht="12.75" customHeight="1"/>
    <row r="701" ht="12.75" customHeight="1"/>
    <row r="702" ht="12.75" customHeight="1"/>
    <row r="703" ht="12.75" customHeight="1"/>
    <row r="704" ht="12.75" customHeight="1"/>
    <row r="705" ht="12.75" customHeight="1"/>
    <row r="706" ht="12.75" customHeight="1"/>
    <row r="707" ht="12.75" customHeight="1"/>
    <row r="708" ht="12.75" customHeight="1"/>
    <row r="709" ht="12.75" customHeight="1"/>
    <row r="710" ht="12.75" customHeight="1"/>
    <row r="711" ht="12.75" customHeight="1"/>
    <row r="712" ht="12.75" customHeight="1"/>
    <row r="713" ht="12.75" customHeight="1"/>
    <row r="714" ht="12.75" customHeight="1"/>
    <row r="715" ht="12.75" customHeight="1"/>
    <row r="716" ht="12.75" customHeight="1"/>
    <row r="717" ht="12.75" customHeight="1"/>
    <row r="718" ht="12.75" customHeight="1"/>
    <row r="719" ht="12.75" customHeight="1"/>
    <row r="720" ht="12.75" customHeight="1"/>
    <row r="721" ht="12.75" customHeight="1"/>
    <row r="722" ht="12.75" customHeight="1"/>
    <row r="723" ht="12.75" customHeight="1"/>
    <row r="724" ht="12.75" customHeight="1"/>
    <row r="725" ht="12.75" customHeight="1"/>
    <row r="726" ht="12.75" customHeight="1"/>
    <row r="727" ht="12.75" customHeight="1"/>
    <row r="728" ht="12.75" customHeight="1"/>
    <row r="729" ht="12.75" customHeight="1"/>
    <row r="730" ht="12.75" customHeight="1"/>
    <row r="731" ht="12.75" customHeight="1"/>
    <row r="732" ht="12.75" customHeight="1"/>
    <row r="733" ht="12.75" customHeight="1"/>
    <row r="734" ht="12.75" customHeight="1"/>
    <row r="735" ht="12.75" customHeight="1"/>
    <row r="736" ht="12.75" customHeight="1"/>
    <row r="737" ht="12.75" customHeight="1"/>
    <row r="738" ht="12.75" customHeight="1"/>
    <row r="739" ht="12.75" customHeight="1"/>
    <row r="740" ht="12.75" customHeight="1"/>
    <row r="741" ht="12.75" customHeight="1"/>
    <row r="742" ht="12.75" customHeight="1"/>
    <row r="743" ht="12.75" customHeight="1"/>
    <row r="744" ht="12.75" customHeight="1"/>
    <row r="745" ht="12.75" customHeight="1"/>
    <row r="746" ht="12.75" customHeight="1"/>
    <row r="747" ht="12.75" customHeight="1"/>
    <row r="748" ht="12.75" customHeight="1"/>
    <row r="749" ht="12.75" customHeight="1"/>
    <row r="750" ht="12.75" customHeight="1"/>
    <row r="751" ht="12.75" customHeight="1"/>
    <row r="752" ht="12.75" customHeight="1"/>
    <row r="753" ht="12.75" customHeight="1"/>
    <row r="754" ht="12.75" customHeight="1"/>
    <row r="755" ht="12.75" customHeight="1"/>
    <row r="756" ht="12.75" customHeight="1"/>
    <row r="757" ht="12.75" customHeight="1"/>
    <row r="758" ht="12.75" customHeight="1"/>
    <row r="759" ht="12.75" customHeight="1"/>
    <row r="760" ht="12.75" customHeight="1"/>
    <row r="761" ht="12.75" customHeight="1"/>
    <row r="762" ht="12.75" customHeight="1"/>
    <row r="763" ht="12.75" customHeight="1"/>
    <row r="764" ht="12.75" customHeight="1"/>
    <row r="765" ht="12.75" customHeight="1"/>
    <row r="766" ht="12.75" customHeight="1"/>
    <row r="767" ht="12.75" customHeight="1"/>
    <row r="768" ht="12.75" customHeight="1"/>
    <row r="769" ht="12.75" customHeight="1"/>
    <row r="770" ht="12.75" customHeight="1"/>
    <row r="771" ht="12.75" customHeight="1"/>
    <row r="772" ht="12.75" customHeight="1"/>
    <row r="773" ht="12.75" customHeight="1"/>
    <row r="774" ht="12.75" customHeight="1"/>
    <row r="775" ht="12.75" customHeight="1"/>
    <row r="776" ht="12.75" customHeight="1"/>
    <row r="777" ht="12.75" customHeight="1"/>
    <row r="778" ht="12.75" customHeight="1"/>
    <row r="779" ht="12.75" customHeight="1"/>
    <row r="780" ht="12.75" customHeight="1"/>
    <row r="781" ht="12.75" customHeight="1"/>
    <row r="782" ht="12.75" customHeight="1"/>
    <row r="783" ht="12.75" customHeight="1"/>
    <row r="784" ht="12.75" customHeight="1"/>
    <row r="785" ht="12.75" customHeight="1"/>
    <row r="786" ht="12.75" customHeight="1"/>
    <row r="787" ht="12.75" customHeight="1"/>
    <row r="788" ht="12.75" customHeight="1"/>
    <row r="789" ht="12.75" customHeight="1"/>
    <row r="790" ht="12.75" customHeight="1"/>
    <row r="791" ht="12.75" customHeight="1"/>
    <row r="792" ht="12.75" customHeight="1"/>
    <row r="793" ht="12.75" customHeight="1"/>
    <row r="794" ht="12.75" customHeight="1"/>
    <row r="795" ht="12.75" customHeight="1"/>
    <row r="796" ht="12.75" customHeight="1"/>
    <row r="797" ht="12.75" customHeight="1"/>
    <row r="798" ht="12.75" customHeight="1"/>
    <row r="799" ht="12.75" customHeight="1"/>
    <row r="800" ht="12.75" customHeight="1"/>
    <row r="801" ht="12.75" customHeight="1"/>
    <row r="802" ht="12.75" customHeight="1"/>
    <row r="803" ht="12.75" customHeight="1"/>
    <row r="804" ht="12.75" customHeight="1"/>
    <row r="805" ht="12.75" customHeight="1"/>
    <row r="806" ht="12.75" customHeight="1"/>
    <row r="807" ht="12.75" customHeight="1"/>
    <row r="808" ht="12.75" customHeight="1"/>
    <row r="809" ht="12.75" customHeight="1"/>
    <row r="810" ht="12.75" customHeight="1"/>
    <row r="811" ht="12.75" customHeight="1"/>
    <row r="812" ht="12.75" customHeight="1"/>
    <row r="813" ht="12.75" customHeight="1"/>
    <row r="814" ht="12.75" customHeight="1"/>
    <row r="815" ht="12.75" customHeight="1"/>
    <row r="816" ht="12.75" customHeight="1"/>
    <row r="817" ht="12.75" customHeight="1"/>
    <row r="818" ht="12.75" customHeight="1"/>
    <row r="819" ht="12.75" customHeight="1"/>
    <row r="820" ht="12.75" customHeight="1"/>
    <row r="821" ht="12.75" customHeight="1"/>
    <row r="822" ht="12.75" customHeight="1"/>
    <row r="823" ht="12.75" customHeight="1"/>
    <row r="824" ht="12.75" customHeight="1"/>
    <row r="825" ht="12.75" customHeight="1"/>
    <row r="826" ht="12.75" customHeight="1"/>
    <row r="827" ht="12.75" customHeight="1"/>
    <row r="828" ht="12.75" customHeight="1"/>
    <row r="829" ht="12.75" customHeight="1"/>
    <row r="830" ht="12.75" customHeight="1"/>
    <row r="831" ht="12.75" customHeight="1"/>
    <row r="832" ht="12.75" customHeight="1"/>
    <row r="833" ht="12.75" customHeight="1"/>
    <row r="834" ht="12.75" customHeight="1"/>
    <row r="835" ht="12.75" customHeight="1"/>
    <row r="836" ht="12.75" customHeight="1"/>
    <row r="837" ht="12.75" customHeight="1"/>
    <row r="838" ht="12.75" customHeight="1"/>
    <row r="839" ht="12.75" customHeight="1"/>
    <row r="840" ht="12.75" customHeight="1"/>
    <row r="841" ht="12.75" customHeight="1"/>
    <row r="842" ht="12.75" customHeight="1"/>
    <row r="843" ht="12.75" customHeight="1"/>
    <row r="844" ht="12.75" customHeight="1"/>
    <row r="845" ht="12.75" customHeight="1"/>
    <row r="846" ht="12.75" customHeight="1"/>
    <row r="847" ht="12.75" customHeight="1"/>
    <row r="848" ht="12.75" customHeight="1"/>
    <row r="849" ht="12.75" customHeight="1"/>
    <row r="850" ht="12.75" customHeight="1"/>
    <row r="851" ht="12.75" customHeight="1"/>
    <row r="852" ht="12.75" customHeight="1"/>
    <row r="853" ht="12.75" customHeight="1"/>
    <row r="854" ht="12.75" customHeight="1"/>
    <row r="855" ht="12.75" customHeight="1"/>
    <row r="856" ht="12.75" customHeight="1"/>
    <row r="857" ht="12.75" customHeight="1"/>
    <row r="858" ht="12.75" customHeight="1"/>
    <row r="859" ht="12.75" customHeight="1"/>
    <row r="860" ht="12.75" customHeight="1"/>
    <row r="861" ht="12.75" customHeight="1"/>
    <row r="862" ht="12.75" customHeight="1"/>
    <row r="863" ht="12.75" customHeight="1"/>
    <row r="864" ht="12.75" customHeight="1"/>
    <row r="865" ht="12.75" customHeight="1"/>
    <row r="866" ht="12.75" customHeight="1"/>
    <row r="867" ht="12.75" customHeight="1"/>
    <row r="868" ht="12.75" customHeight="1"/>
    <row r="869" ht="12.75" customHeight="1"/>
    <row r="870" ht="12.75" customHeight="1"/>
    <row r="871" ht="12.75" customHeight="1"/>
    <row r="872" ht="12.75" customHeight="1"/>
    <row r="873" ht="12.75" customHeight="1"/>
    <row r="874" ht="12.75" customHeight="1"/>
    <row r="875" ht="12.75" customHeight="1"/>
    <row r="876" ht="12.75" customHeight="1"/>
    <row r="877" ht="12.75" customHeight="1"/>
    <row r="878" ht="12.75" customHeight="1"/>
    <row r="879" ht="12.75" customHeight="1"/>
    <row r="880" ht="12.75" customHeight="1"/>
    <row r="881" ht="12.75" customHeight="1"/>
    <row r="882" ht="12.75" customHeight="1"/>
    <row r="883" ht="12.75" customHeight="1"/>
    <row r="884" ht="12.75" customHeight="1"/>
    <row r="885" ht="12.75" customHeight="1"/>
    <row r="886" ht="12.75" customHeight="1"/>
    <row r="887" ht="12.75" customHeight="1"/>
    <row r="888" ht="12.75" customHeight="1"/>
    <row r="889" ht="12.75" customHeight="1"/>
    <row r="890" ht="12.75" customHeight="1"/>
    <row r="891" ht="12.75" customHeight="1"/>
    <row r="892" ht="12.75" customHeight="1"/>
    <row r="893" ht="12.75" customHeight="1"/>
    <row r="894" ht="12.75" customHeight="1"/>
    <row r="895" ht="12.75" customHeight="1"/>
    <row r="896" ht="12.75" customHeight="1"/>
    <row r="897" ht="12.75" customHeight="1"/>
    <row r="898" ht="12.75" customHeight="1"/>
    <row r="899" ht="12.75" customHeight="1"/>
    <row r="900" ht="12.75" customHeight="1"/>
    <row r="901" ht="12.75" customHeight="1"/>
    <row r="902" ht="12.75" customHeight="1"/>
    <row r="903" ht="12.75" customHeight="1"/>
    <row r="904" ht="12.75" customHeight="1"/>
    <row r="905" ht="12.75" customHeight="1"/>
    <row r="906" ht="12.75" customHeight="1"/>
    <row r="907" ht="12.75" customHeight="1"/>
    <row r="908" ht="12.75" customHeight="1"/>
    <row r="909" ht="12.75" customHeight="1"/>
    <row r="910" ht="12.75" customHeight="1"/>
    <row r="911" ht="12.75" customHeight="1"/>
    <row r="912" ht="12.75" customHeight="1"/>
    <row r="913" ht="12.75" customHeight="1"/>
    <row r="914" ht="12.75" customHeight="1"/>
    <row r="915" ht="12.75" customHeight="1"/>
    <row r="916" ht="12.75" customHeight="1"/>
    <row r="917" ht="12.75" customHeight="1"/>
    <row r="918" ht="12.75" customHeight="1"/>
    <row r="919" ht="12.75" customHeight="1"/>
    <row r="920" ht="12.75" customHeight="1"/>
    <row r="921" ht="12.75" customHeight="1"/>
    <row r="922" ht="12.75" customHeight="1"/>
    <row r="923" ht="12.75" customHeight="1"/>
    <row r="924" ht="12.75" customHeight="1"/>
    <row r="925" ht="12.75" customHeight="1"/>
    <row r="926" ht="12.75" customHeight="1"/>
    <row r="927" ht="12.75" customHeight="1"/>
    <row r="928" ht="12.75" customHeight="1"/>
    <row r="929" ht="12.75" customHeight="1"/>
    <row r="930" ht="12.75" customHeight="1"/>
    <row r="931" ht="12.75" customHeight="1"/>
    <row r="932" ht="12.75" customHeight="1"/>
    <row r="933" ht="12.75" customHeight="1"/>
    <row r="934" ht="12.75" customHeight="1"/>
    <row r="935" ht="12.75" customHeight="1"/>
    <row r="936" ht="12.75" customHeight="1"/>
    <row r="937" ht="12.75" customHeight="1"/>
    <row r="938" ht="12.75" customHeight="1"/>
    <row r="939" ht="12.75" customHeight="1"/>
    <row r="940" ht="12.75" customHeight="1"/>
    <row r="941" ht="12.75" customHeight="1"/>
    <row r="942" ht="12.75" customHeight="1"/>
    <row r="943" ht="12.75" customHeight="1"/>
    <row r="944" ht="12.75" customHeight="1"/>
    <row r="945" ht="12.75" customHeight="1"/>
    <row r="946" ht="12.75" customHeight="1"/>
    <row r="947" ht="12.75" customHeight="1"/>
    <row r="948" ht="12.75" customHeight="1"/>
    <row r="949" ht="12.75" customHeight="1"/>
    <row r="950" ht="12.75" customHeight="1"/>
    <row r="951" ht="12.75" customHeight="1"/>
    <row r="952" ht="12.75" customHeight="1"/>
    <row r="953" ht="12.75" customHeight="1"/>
    <row r="954" ht="12.75" customHeight="1"/>
    <row r="955" ht="12.75" customHeight="1"/>
    <row r="956" ht="12.75" customHeight="1"/>
    <row r="957" ht="12.75" customHeight="1"/>
    <row r="958" ht="12.75" customHeight="1"/>
    <row r="959" ht="12.75" customHeight="1"/>
    <row r="960" ht="12.75" customHeight="1"/>
    <row r="961" ht="12.75" customHeight="1"/>
    <row r="962" ht="12.75" customHeight="1"/>
    <row r="963" ht="12.75" customHeight="1"/>
    <row r="964" ht="12.75" customHeight="1"/>
    <row r="965" ht="12.75" customHeight="1"/>
    <row r="966" ht="12.75" customHeight="1"/>
    <row r="967" ht="12.75" customHeight="1"/>
    <row r="968" ht="12.75" customHeight="1"/>
    <row r="969" ht="12.75" customHeight="1"/>
    <row r="970" ht="12.75" customHeight="1"/>
    <row r="971" ht="12.75" customHeight="1"/>
    <row r="972" ht="12.75" customHeight="1"/>
    <row r="973" ht="12.75" customHeight="1"/>
    <row r="974" ht="12.75" customHeight="1"/>
    <row r="975" ht="12.75" customHeight="1"/>
    <row r="976" ht="12.75" customHeight="1"/>
    <row r="977" ht="12.75" customHeight="1"/>
    <row r="978" ht="12.75" customHeight="1"/>
    <row r="979" ht="12.75" customHeight="1"/>
    <row r="980" ht="12.75" customHeight="1"/>
    <row r="981" ht="12.75" customHeight="1"/>
    <row r="982" ht="12.75" customHeight="1"/>
    <row r="983" ht="12.75" customHeight="1"/>
    <row r="984" ht="12.75" customHeight="1"/>
    <row r="985" ht="12.75" customHeight="1"/>
    <row r="986" ht="12.75" customHeight="1"/>
    <row r="987" ht="12.75" customHeight="1"/>
    <row r="988" ht="12.75" customHeight="1"/>
    <row r="989" ht="12.75" customHeight="1"/>
    <row r="990" ht="12.75" customHeight="1"/>
    <row r="991" ht="12.75" customHeight="1"/>
    <row r="992" ht="12.75" customHeight="1"/>
    <row r="993" ht="12.75" customHeight="1"/>
    <row r="994" ht="12.75" customHeight="1"/>
    <row r="995" ht="12.75" customHeight="1"/>
    <row r="996" ht="12.75" customHeight="1"/>
    <row r="997" ht="12.75" customHeight="1"/>
    <row r="998" ht="12.75" customHeight="1"/>
    <row r="999" ht="12.75" customHeight="1"/>
    <row r="1000" ht="12.75" customHeight="1"/>
  </sheetData>
  <mergeCells count="107">
    <mergeCell ref="A12:D12"/>
    <mergeCell ref="A13:D13"/>
    <mergeCell ref="A14:D14"/>
    <mergeCell ref="A15:D15"/>
    <mergeCell ref="A16:D16"/>
    <mergeCell ref="A19:AB21"/>
    <mergeCell ref="A22:D22"/>
    <mergeCell ref="A23:D23"/>
    <mergeCell ref="A24:D24"/>
    <mergeCell ref="A25:D25"/>
    <mergeCell ref="A26:D26"/>
    <mergeCell ref="A27:D27"/>
    <mergeCell ref="A29:AB31"/>
    <mergeCell ref="A32:D32"/>
    <mergeCell ref="A33:D33"/>
    <mergeCell ref="A34:D34"/>
    <mergeCell ref="A35:D35"/>
    <mergeCell ref="A36:D36"/>
    <mergeCell ref="A37:D37"/>
    <mergeCell ref="A38:D38"/>
    <mergeCell ref="A39:D39"/>
    <mergeCell ref="A40:D40"/>
    <mergeCell ref="A41:D41"/>
    <mergeCell ref="A42:D42"/>
    <mergeCell ref="A44:Z46"/>
    <mergeCell ref="AC44:AC48"/>
    <mergeCell ref="E47:AA47"/>
    <mergeCell ref="A48:D48"/>
    <mergeCell ref="A49:D49"/>
    <mergeCell ref="A50:D50"/>
    <mergeCell ref="A51:D51"/>
    <mergeCell ref="A52:D52"/>
    <mergeCell ref="A53:D53"/>
    <mergeCell ref="A54:D54"/>
    <mergeCell ref="A55:D55"/>
    <mergeCell ref="A56:D56"/>
    <mergeCell ref="A57:D57"/>
    <mergeCell ref="A58:D58"/>
    <mergeCell ref="A59:D59"/>
    <mergeCell ref="A60:D60"/>
    <mergeCell ref="A61:D61"/>
    <mergeCell ref="A62:D62"/>
    <mergeCell ref="A63:D63"/>
    <mergeCell ref="A64:D64"/>
    <mergeCell ref="A65:D65"/>
    <mergeCell ref="A66:D66"/>
    <mergeCell ref="A67:D67"/>
    <mergeCell ref="A68:D68"/>
    <mergeCell ref="A69:D69"/>
    <mergeCell ref="A77:D77"/>
    <mergeCell ref="A78:D78"/>
    <mergeCell ref="A79:D79"/>
    <mergeCell ref="A80:D80"/>
    <mergeCell ref="A81:D81"/>
    <mergeCell ref="A82:D82"/>
    <mergeCell ref="V83:AB83"/>
    <mergeCell ref="A70:D70"/>
    <mergeCell ref="A71:D71"/>
    <mergeCell ref="A72:D72"/>
    <mergeCell ref="A73:D73"/>
    <mergeCell ref="A74:D74"/>
    <mergeCell ref="A75:D75"/>
    <mergeCell ref="A76:D76"/>
    <mergeCell ref="A1:AB2"/>
    <mergeCell ref="AD1:AH2"/>
    <mergeCell ref="A3:D3"/>
    <mergeCell ref="AE3:AG3"/>
    <mergeCell ref="A4:D4"/>
    <mergeCell ref="AE4:AG4"/>
    <mergeCell ref="AE5:AG5"/>
    <mergeCell ref="A5:D5"/>
    <mergeCell ref="A6:D6"/>
    <mergeCell ref="A7:D7"/>
    <mergeCell ref="A8:D8"/>
    <mergeCell ref="A9:D9"/>
    <mergeCell ref="A10:D10"/>
    <mergeCell ref="A11:D11"/>
    <mergeCell ref="AE6:AG6"/>
    <mergeCell ref="AE7:AG7"/>
    <mergeCell ref="AE8:AG8"/>
    <mergeCell ref="AE9:AG9"/>
    <mergeCell ref="AE10:AG10"/>
    <mergeCell ref="AE11:AG11"/>
    <mergeCell ref="AE12:AG12"/>
    <mergeCell ref="AE13:AG13"/>
    <mergeCell ref="AE14:AG14"/>
    <mergeCell ref="AE15:AG15"/>
    <mergeCell ref="AE16:AG16"/>
    <mergeCell ref="AE17:AG17"/>
    <mergeCell ref="AE18:AG18"/>
    <mergeCell ref="AE19:AG19"/>
    <mergeCell ref="AE20:AG20"/>
    <mergeCell ref="AD21:AH22"/>
    <mergeCell ref="AE23:AG23"/>
    <mergeCell ref="AE24:AG24"/>
    <mergeCell ref="AE25:AG25"/>
    <mergeCell ref="AE26:AG26"/>
    <mergeCell ref="AE27:AG27"/>
    <mergeCell ref="AE35:AG35"/>
    <mergeCell ref="AE36:AG36"/>
    <mergeCell ref="AE28:AG28"/>
    <mergeCell ref="AE29:AG29"/>
    <mergeCell ref="AE30:AG30"/>
    <mergeCell ref="AE31:AG31"/>
    <mergeCell ref="AE32:AG32"/>
    <mergeCell ref="AE33:AG33"/>
    <mergeCell ref="AE34:AG34"/>
  </mergeCells>
  <printOptions/>
  <pageMargins bottom="0.787401575" footer="0.0" header="0.0" left="0.511811024" right="0.511811024" top="0.787401575"/>
  <pageSetup orientation="portrait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workbookViewId="0">
      <pane xSplit="1.0" ySplit="1.0" topLeftCell="B2" activePane="bottomRight" state="frozen"/>
      <selection activeCell="B1" sqref="B1" pane="topRight"/>
      <selection activeCell="A2" sqref="A2" pane="bottomLeft"/>
      <selection activeCell="B2" sqref="B2" pane="bottomRight"/>
    </sheetView>
  </sheetViews>
  <sheetFormatPr customHeight="1" defaultColWidth="14.43" defaultRowHeight="15.0"/>
  <cols>
    <col customWidth="1" min="1" max="1" width="20.0"/>
    <col customWidth="1" min="2" max="2" width="27.43"/>
    <col customWidth="1" min="3" max="4" width="24.86"/>
    <col customWidth="1" min="5" max="5" width="47.71"/>
    <col customWidth="1" min="6" max="6" width="79.43"/>
    <col customWidth="1" min="7" max="7" width="15.43"/>
    <col customWidth="1" min="8" max="8" width="22.29"/>
    <col customWidth="1" min="9" max="9" width="22.43"/>
    <col customWidth="1" min="10" max="10" width="14.71"/>
    <col customWidth="1" min="11" max="11" width="82.43"/>
    <col customWidth="1" min="12" max="12" width="76.43"/>
    <col customWidth="1" min="13" max="13" width="57.86"/>
    <col customWidth="1" min="14" max="14" width="7.71"/>
    <col customWidth="1" min="15" max="15" width="27.14"/>
    <col customWidth="1" min="16" max="16" width="9.86"/>
    <col customWidth="1" min="17" max="17" width="3.43"/>
    <col customWidth="1" min="18" max="18" width="39.14"/>
    <col customWidth="1" min="19" max="19" width="62.86"/>
    <col customWidth="1" min="20" max="20" width="13.71"/>
    <col customWidth="1" min="21" max="21" width="18.14"/>
    <col customWidth="1" hidden="1" min="22" max="26" width="8.71"/>
  </cols>
  <sheetData>
    <row r="1" ht="12.75" customHeight="1">
      <c r="A1" s="323" t="s">
        <v>0</v>
      </c>
      <c r="B1" s="324" t="s">
        <v>1</v>
      </c>
      <c r="C1" s="324" t="s">
        <v>2</v>
      </c>
      <c r="D1" s="325" t="s">
        <v>3</v>
      </c>
      <c r="E1" s="324" t="s">
        <v>4</v>
      </c>
      <c r="F1" s="324" t="s">
        <v>5</v>
      </c>
      <c r="G1" s="324" t="s">
        <v>6</v>
      </c>
      <c r="H1" s="324" t="s">
        <v>7</v>
      </c>
      <c r="I1" s="325" t="s">
        <v>8</v>
      </c>
      <c r="J1" s="324" t="s">
        <v>9</v>
      </c>
      <c r="K1" s="324" t="s">
        <v>10</v>
      </c>
      <c r="L1" s="324" t="s">
        <v>11</v>
      </c>
      <c r="M1" s="326" t="s">
        <v>12</v>
      </c>
      <c r="N1" s="15"/>
      <c r="O1" s="15"/>
      <c r="P1" s="15"/>
      <c r="Q1" s="15"/>
      <c r="R1" s="15"/>
      <c r="S1" s="15"/>
      <c r="T1" s="15"/>
      <c r="U1" s="15"/>
      <c r="V1" s="15"/>
      <c r="W1" s="15"/>
      <c r="X1" s="15"/>
      <c r="Y1" s="15"/>
      <c r="Z1" s="15"/>
    </row>
    <row r="2" ht="15.0" customHeight="1">
      <c r="A2" s="8" t="s">
        <v>13</v>
      </c>
      <c r="B2" s="9" t="s">
        <v>14</v>
      </c>
      <c r="C2" s="9">
        <v>2017.0</v>
      </c>
      <c r="D2" s="10">
        <v>43055.0</v>
      </c>
      <c r="E2" s="11" t="s">
        <v>15</v>
      </c>
      <c r="F2" s="12" t="s">
        <v>16</v>
      </c>
      <c r="G2" s="12" t="s">
        <v>17</v>
      </c>
      <c r="H2" s="11" t="s">
        <v>18</v>
      </c>
      <c r="I2" s="13">
        <v>44956.0</v>
      </c>
      <c r="J2" s="12">
        <v>1.0</v>
      </c>
      <c r="K2" s="12" t="s">
        <v>19</v>
      </c>
      <c r="L2" s="159" t="s">
        <v>390</v>
      </c>
      <c r="M2" s="327">
        <f t="shared" ref="M2:M653" si="1">I2-D2</f>
        <v>1901</v>
      </c>
      <c r="N2" s="15"/>
      <c r="O2" s="328" t="s">
        <v>1248</v>
      </c>
      <c r="P2" s="329"/>
      <c r="Q2" s="15"/>
      <c r="R2" s="15"/>
      <c r="S2" s="15"/>
      <c r="T2" s="15"/>
      <c r="U2" s="15"/>
      <c r="V2" s="15"/>
      <c r="W2" s="15"/>
      <c r="X2" s="15"/>
      <c r="Y2" s="15"/>
      <c r="Z2" s="15"/>
    </row>
    <row r="3" ht="15.0" customHeight="1">
      <c r="A3" s="18" t="s">
        <v>22</v>
      </c>
      <c r="B3" s="19" t="s">
        <v>23</v>
      </c>
      <c r="C3" s="19">
        <v>2019.0</v>
      </c>
      <c r="D3" s="20">
        <v>43662.0</v>
      </c>
      <c r="E3" s="21" t="s">
        <v>24</v>
      </c>
      <c r="F3" s="21" t="s">
        <v>25</v>
      </c>
      <c r="G3" s="22" t="s">
        <v>17</v>
      </c>
      <c r="H3" s="22" t="s">
        <v>26</v>
      </c>
      <c r="I3" s="23">
        <v>44956.0</v>
      </c>
      <c r="J3" s="21">
        <v>1.0</v>
      </c>
      <c r="K3" s="21" t="s">
        <v>19</v>
      </c>
      <c r="L3" s="159" t="s">
        <v>390</v>
      </c>
      <c r="M3" s="330">
        <f t="shared" si="1"/>
        <v>1294</v>
      </c>
      <c r="N3" s="15"/>
      <c r="O3" s="331" t="s">
        <v>27</v>
      </c>
      <c r="P3" s="331">
        <f>COUNTIF($G$2:$G$681,"PT")</f>
        <v>0</v>
      </c>
      <c r="Q3" s="15"/>
      <c r="R3" s="15"/>
      <c r="S3" s="15"/>
      <c r="T3" s="15"/>
      <c r="U3" s="15"/>
      <c r="V3" s="15"/>
      <c r="W3" s="15"/>
      <c r="X3" s="15"/>
      <c r="Y3" s="15"/>
      <c r="Z3" s="15"/>
    </row>
    <row r="4" ht="15.0" customHeight="1">
      <c r="A4" s="8" t="s">
        <v>28</v>
      </c>
      <c r="B4" s="9" t="s">
        <v>29</v>
      </c>
      <c r="C4" s="9">
        <v>2022.0</v>
      </c>
      <c r="D4" s="10">
        <v>44764.0</v>
      </c>
      <c r="E4" s="11" t="s">
        <v>30</v>
      </c>
      <c r="F4" s="12" t="s">
        <v>31</v>
      </c>
      <c r="G4" s="12" t="s">
        <v>17</v>
      </c>
      <c r="H4" s="11" t="s">
        <v>32</v>
      </c>
      <c r="I4" s="13">
        <v>44956.0</v>
      </c>
      <c r="J4" s="12">
        <v>1.0</v>
      </c>
      <c r="K4" s="12" t="s">
        <v>19</v>
      </c>
      <c r="L4" s="159" t="s">
        <v>395</v>
      </c>
      <c r="M4" s="327">
        <f t="shared" si="1"/>
        <v>192</v>
      </c>
      <c r="N4" s="25"/>
      <c r="O4" s="332" t="s">
        <v>34</v>
      </c>
      <c r="P4" s="332">
        <f>COUNTIF($G$2:$G$681,"PTN")</f>
        <v>2</v>
      </c>
      <c r="Q4" s="25"/>
      <c r="R4" s="25"/>
      <c r="S4" s="25"/>
      <c r="T4" s="25"/>
      <c r="U4" s="25"/>
      <c r="V4" s="25"/>
      <c r="W4" s="25"/>
      <c r="X4" s="25"/>
      <c r="Y4" s="25"/>
      <c r="Z4" s="25"/>
    </row>
    <row r="5" ht="15.0" customHeight="1">
      <c r="A5" s="18" t="s">
        <v>35</v>
      </c>
      <c r="B5" s="19" t="s">
        <v>36</v>
      </c>
      <c r="C5" s="19">
        <v>2019.0</v>
      </c>
      <c r="D5" s="20">
        <v>43578.0</v>
      </c>
      <c r="E5" s="21" t="s">
        <v>37</v>
      </c>
      <c r="F5" s="21" t="s">
        <v>38</v>
      </c>
      <c r="G5" s="22" t="s">
        <v>17</v>
      </c>
      <c r="H5" s="22" t="s">
        <v>39</v>
      </c>
      <c r="I5" s="23">
        <v>44956.0</v>
      </c>
      <c r="J5" s="21">
        <v>1.0</v>
      </c>
      <c r="K5" s="21" t="s">
        <v>19</v>
      </c>
      <c r="L5" s="159" t="s">
        <v>390</v>
      </c>
      <c r="M5" s="330">
        <f t="shared" si="1"/>
        <v>1378</v>
      </c>
      <c r="N5" s="25"/>
      <c r="O5" s="333" t="s">
        <v>40</v>
      </c>
      <c r="P5" s="333">
        <f>COUNTIF($G$2:$G$681,"PTE")</f>
        <v>34</v>
      </c>
      <c r="Q5" s="25"/>
      <c r="R5" s="25"/>
      <c r="S5" s="25"/>
      <c r="T5" s="25"/>
      <c r="U5" s="25"/>
      <c r="V5" s="25"/>
      <c r="W5" s="25"/>
      <c r="X5" s="25"/>
      <c r="Y5" s="25"/>
      <c r="Z5" s="25"/>
    </row>
    <row r="6" ht="15.0" customHeight="1">
      <c r="A6" s="8" t="s">
        <v>41</v>
      </c>
      <c r="B6" s="9" t="s">
        <v>42</v>
      </c>
      <c r="C6" s="9">
        <v>2018.0</v>
      </c>
      <c r="D6" s="10">
        <v>43224.0</v>
      </c>
      <c r="E6" s="11" t="s">
        <v>43</v>
      </c>
      <c r="F6" s="12" t="s">
        <v>44</v>
      </c>
      <c r="G6" s="12" t="s">
        <v>17</v>
      </c>
      <c r="H6" s="11" t="s">
        <v>45</v>
      </c>
      <c r="I6" s="13">
        <v>44956.0</v>
      </c>
      <c r="J6" s="12">
        <v>1.0</v>
      </c>
      <c r="K6" s="12" t="s">
        <v>19</v>
      </c>
      <c r="L6" s="159" t="s">
        <v>395</v>
      </c>
      <c r="M6" s="327">
        <f t="shared" si="1"/>
        <v>1732</v>
      </c>
      <c r="N6" s="25"/>
      <c r="O6" s="332" t="s">
        <v>46</v>
      </c>
      <c r="P6" s="332">
        <f>COUNTIF($G$2:$G$681,"Pré-Mistura")</f>
        <v>0</v>
      </c>
      <c r="Q6" s="25"/>
      <c r="R6" s="25"/>
      <c r="S6" s="25"/>
      <c r="T6" s="25"/>
      <c r="U6" s="25"/>
      <c r="V6" s="25"/>
      <c r="W6" s="25"/>
      <c r="X6" s="25"/>
      <c r="Y6" s="25"/>
      <c r="Z6" s="25"/>
    </row>
    <row r="7" ht="15.0" customHeight="1">
      <c r="A7" s="18" t="s">
        <v>47</v>
      </c>
      <c r="B7" s="19" t="s">
        <v>48</v>
      </c>
      <c r="C7" s="19">
        <v>2017.0</v>
      </c>
      <c r="D7" s="20">
        <v>42807.0</v>
      </c>
      <c r="E7" s="21" t="s">
        <v>49</v>
      </c>
      <c r="F7" s="21" t="s">
        <v>44</v>
      </c>
      <c r="G7" s="22" t="s">
        <v>17</v>
      </c>
      <c r="H7" s="22" t="s">
        <v>50</v>
      </c>
      <c r="I7" s="23">
        <v>44956.0</v>
      </c>
      <c r="J7" s="21">
        <v>1.0</v>
      </c>
      <c r="K7" s="21" t="s">
        <v>19</v>
      </c>
      <c r="L7" s="159" t="s">
        <v>395</v>
      </c>
      <c r="M7" s="330">
        <f t="shared" si="1"/>
        <v>2149</v>
      </c>
      <c r="N7" s="25"/>
      <c r="O7" s="333" t="s">
        <v>713</v>
      </c>
      <c r="P7" s="333">
        <f>COUNTIF($G$2:$G$681,"PF")</f>
        <v>8</v>
      </c>
      <c r="Q7" s="25"/>
      <c r="R7" s="25"/>
      <c r="S7" s="25"/>
      <c r="T7" s="25"/>
      <c r="U7" s="25"/>
      <c r="V7" s="25"/>
      <c r="W7" s="25"/>
      <c r="X7" s="25"/>
      <c r="Y7" s="25"/>
      <c r="Z7" s="25"/>
    </row>
    <row r="8" ht="15.0" customHeight="1">
      <c r="A8" s="8" t="s">
        <v>52</v>
      </c>
      <c r="B8" s="9" t="s">
        <v>53</v>
      </c>
      <c r="C8" s="9">
        <v>2018.0</v>
      </c>
      <c r="D8" s="10">
        <v>43168.0</v>
      </c>
      <c r="E8" s="11" t="s">
        <v>54</v>
      </c>
      <c r="F8" s="12" t="s">
        <v>55</v>
      </c>
      <c r="G8" s="12" t="s">
        <v>17</v>
      </c>
      <c r="H8" s="11" t="s">
        <v>56</v>
      </c>
      <c r="I8" s="13">
        <v>44956.0</v>
      </c>
      <c r="J8" s="12">
        <v>1.0</v>
      </c>
      <c r="K8" s="12" t="s">
        <v>19</v>
      </c>
      <c r="L8" s="159" t="s">
        <v>390</v>
      </c>
      <c r="M8" s="327">
        <f t="shared" si="1"/>
        <v>1788</v>
      </c>
      <c r="N8" s="25"/>
      <c r="O8" s="332" t="s">
        <v>707</v>
      </c>
      <c r="P8" s="332">
        <f>COUNTIF($G$2:$G$681,"PFN")</f>
        <v>5</v>
      </c>
      <c r="Q8" s="25"/>
      <c r="R8" s="25"/>
      <c r="S8" s="25"/>
      <c r="T8" s="25"/>
      <c r="U8" s="25"/>
      <c r="V8" s="25"/>
      <c r="W8" s="25"/>
      <c r="X8" s="25"/>
      <c r="Y8" s="25"/>
      <c r="Z8" s="25"/>
    </row>
    <row r="9" ht="15.0" customHeight="1">
      <c r="A9" s="18" t="s">
        <v>57</v>
      </c>
      <c r="B9" s="19" t="s">
        <v>58</v>
      </c>
      <c r="C9" s="19">
        <v>2017.0</v>
      </c>
      <c r="D9" s="20">
        <v>42797.0</v>
      </c>
      <c r="E9" s="21" t="s">
        <v>59</v>
      </c>
      <c r="F9" s="21" t="s">
        <v>55</v>
      </c>
      <c r="G9" s="22" t="s">
        <v>17</v>
      </c>
      <c r="H9" s="22" t="s">
        <v>60</v>
      </c>
      <c r="I9" s="23">
        <v>44956.0</v>
      </c>
      <c r="J9" s="21">
        <v>1.0</v>
      </c>
      <c r="K9" s="21" t="s">
        <v>19</v>
      </c>
      <c r="L9" s="159" t="s">
        <v>390</v>
      </c>
      <c r="M9" s="330">
        <f t="shared" si="1"/>
        <v>2159</v>
      </c>
      <c r="N9" s="25"/>
      <c r="O9" s="333" t="s">
        <v>720</v>
      </c>
      <c r="P9" s="333">
        <f>COUNTIF($G$2:$G$681,"PF/PTE")</f>
        <v>38</v>
      </c>
      <c r="Q9" s="25"/>
      <c r="R9" s="25"/>
      <c r="S9" s="25"/>
      <c r="T9" s="25"/>
      <c r="U9" s="25"/>
      <c r="V9" s="25"/>
      <c r="W9" s="25"/>
      <c r="X9" s="25"/>
      <c r="Y9" s="25"/>
      <c r="Z9" s="25"/>
    </row>
    <row r="10" ht="15.0" customHeight="1">
      <c r="A10" s="8" t="s">
        <v>62</v>
      </c>
      <c r="B10" s="9" t="s">
        <v>63</v>
      </c>
      <c r="C10" s="9">
        <v>2021.0</v>
      </c>
      <c r="D10" s="10">
        <v>44498.0</v>
      </c>
      <c r="E10" s="11" t="s">
        <v>64</v>
      </c>
      <c r="F10" s="12" t="s">
        <v>65</v>
      </c>
      <c r="G10" s="12" t="s">
        <v>17</v>
      </c>
      <c r="H10" s="11" t="s">
        <v>66</v>
      </c>
      <c r="I10" s="13">
        <v>44956.0</v>
      </c>
      <c r="J10" s="12">
        <v>1.0</v>
      </c>
      <c r="K10" s="12" t="s">
        <v>19</v>
      </c>
      <c r="L10" s="12" t="s">
        <v>1249</v>
      </c>
      <c r="M10" s="327">
        <f t="shared" si="1"/>
        <v>458</v>
      </c>
      <c r="N10" s="25"/>
      <c r="O10" s="332" t="s">
        <v>725</v>
      </c>
      <c r="P10" s="332">
        <f>COUNTIF($G$2:$G$681,"Bio")</f>
        <v>6</v>
      </c>
      <c r="Q10" s="25"/>
      <c r="R10" s="25"/>
      <c r="S10" s="25"/>
      <c r="T10" s="25"/>
      <c r="U10" s="25"/>
      <c r="V10" s="25"/>
      <c r="W10" s="25"/>
      <c r="X10" s="25"/>
      <c r="Y10" s="25"/>
      <c r="Z10" s="25"/>
    </row>
    <row r="11" ht="15.0" customHeight="1">
      <c r="A11" s="18" t="s">
        <v>68</v>
      </c>
      <c r="B11" s="19" t="s">
        <v>69</v>
      </c>
      <c r="C11" s="19">
        <v>2019.0</v>
      </c>
      <c r="D11" s="20">
        <v>43804.0</v>
      </c>
      <c r="E11" s="21" t="s">
        <v>70</v>
      </c>
      <c r="F11" s="21" t="s">
        <v>71</v>
      </c>
      <c r="G11" s="22" t="s">
        <v>17</v>
      </c>
      <c r="H11" s="22" t="s">
        <v>72</v>
      </c>
      <c r="I11" s="23">
        <v>44957.0</v>
      </c>
      <c r="J11" s="21">
        <v>1.0</v>
      </c>
      <c r="K11" s="21" t="s">
        <v>19</v>
      </c>
      <c r="L11" s="159" t="s">
        <v>395</v>
      </c>
      <c r="M11" s="330">
        <f t="shared" si="1"/>
        <v>1153</v>
      </c>
      <c r="N11" s="25"/>
      <c r="O11" s="334" t="s">
        <v>729</v>
      </c>
      <c r="P11" s="334">
        <f>COUNTIF($G$2:$G$681,"Bio/Org")</f>
        <v>9</v>
      </c>
      <c r="Q11" s="25"/>
      <c r="R11" s="25"/>
      <c r="S11" s="25"/>
      <c r="T11" s="25"/>
      <c r="U11" s="25"/>
      <c r="V11" s="25"/>
      <c r="W11" s="25"/>
      <c r="X11" s="25"/>
      <c r="Y11" s="25"/>
      <c r="Z11" s="25"/>
    </row>
    <row r="12" ht="15.0" customHeight="1">
      <c r="A12" s="8" t="s">
        <v>74</v>
      </c>
      <c r="B12" s="9" t="s">
        <v>75</v>
      </c>
      <c r="C12" s="9">
        <v>2018.0</v>
      </c>
      <c r="D12" s="10">
        <v>43462.0</v>
      </c>
      <c r="E12" s="11" t="s">
        <v>76</v>
      </c>
      <c r="F12" s="12" t="s">
        <v>55</v>
      </c>
      <c r="G12" s="12" t="s">
        <v>17</v>
      </c>
      <c r="H12" s="11" t="s">
        <v>77</v>
      </c>
      <c r="I12" s="13">
        <v>44957.0</v>
      </c>
      <c r="J12" s="12">
        <v>1.0</v>
      </c>
      <c r="K12" s="12" t="s">
        <v>19</v>
      </c>
      <c r="L12" s="159" t="s">
        <v>390</v>
      </c>
      <c r="M12" s="327">
        <f t="shared" si="1"/>
        <v>1495</v>
      </c>
      <c r="N12" s="25"/>
      <c r="O12" s="335" t="s">
        <v>51</v>
      </c>
      <c r="P12" s="336">
        <f>SUM(P3:P11)</f>
        <v>102</v>
      </c>
      <c r="Q12" s="25"/>
      <c r="R12" s="25"/>
      <c r="S12" s="25"/>
      <c r="T12" s="25"/>
      <c r="U12" s="25"/>
      <c r="V12" s="25"/>
      <c r="W12" s="25"/>
      <c r="X12" s="25"/>
      <c r="Y12" s="25"/>
      <c r="Z12" s="25"/>
    </row>
    <row r="13" ht="15.0" customHeight="1">
      <c r="A13" s="18" t="s">
        <v>79</v>
      </c>
      <c r="B13" s="19" t="s">
        <v>80</v>
      </c>
      <c r="C13" s="19">
        <v>2022.0</v>
      </c>
      <c r="D13" s="20">
        <v>44712.0</v>
      </c>
      <c r="E13" s="21" t="s">
        <v>81</v>
      </c>
      <c r="F13" s="21" t="s">
        <v>16</v>
      </c>
      <c r="G13" s="22" t="s">
        <v>17</v>
      </c>
      <c r="H13" s="22" t="s">
        <v>82</v>
      </c>
      <c r="I13" s="23">
        <v>44957.0</v>
      </c>
      <c r="J13" s="21">
        <v>1.0</v>
      </c>
      <c r="K13" s="21" t="s">
        <v>19</v>
      </c>
      <c r="L13" s="159" t="s">
        <v>390</v>
      </c>
      <c r="M13" s="330">
        <f t="shared" si="1"/>
        <v>245</v>
      </c>
      <c r="N13" s="42"/>
      <c r="O13" s="25"/>
      <c r="P13" s="25"/>
      <c r="Q13" s="25"/>
      <c r="R13" s="337"/>
      <c r="S13" s="337"/>
      <c r="T13" s="25"/>
      <c r="U13" s="25"/>
      <c r="V13" s="25"/>
      <c r="W13" s="25"/>
      <c r="X13" s="25"/>
      <c r="Y13" s="25"/>
      <c r="Z13" s="25"/>
    </row>
    <row r="14" ht="15.0" customHeight="1">
      <c r="A14" s="8" t="s">
        <v>84</v>
      </c>
      <c r="B14" s="9" t="s">
        <v>85</v>
      </c>
      <c r="C14" s="9">
        <v>2021.0</v>
      </c>
      <c r="D14" s="10">
        <v>44230.0</v>
      </c>
      <c r="E14" s="11" t="s">
        <v>86</v>
      </c>
      <c r="F14" s="12" t="s">
        <v>71</v>
      </c>
      <c r="G14" s="12" t="s">
        <v>17</v>
      </c>
      <c r="H14" s="11" t="s">
        <v>87</v>
      </c>
      <c r="I14" s="13">
        <v>44957.0</v>
      </c>
      <c r="J14" s="12">
        <v>1.0</v>
      </c>
      <c r="K14" s="12" t="s">
        <v>19</v>
      </c>
      <c r="L14" s="159" t="s">
        <v>395</v>
      </c>
      <c r="M14" s="327">
        <f t="shared" si="1"/>
        <v>727</v>
      </c>
      <c r="N14" s="42"/>
      <c r="O14" s="338" t="s">
        <v>61</v>
      </c>
      <c r="P14" s="95"/>
      <c r="Q14" s="95"/>
      <c r="R14" s="95"/>
      <c r="S14" s="96"/>
      <c r="T14" s="25"/>
      <c r="U14" s="25"/>
      <c r="V14" s="25"/>
      <c r="W14" s="25"/>
      <c r="X14" s="25"/>
      <c r="Y14" s="25"/>
      <c r="Z14" s="25"/>
    </row>
    <row r="15" ht="15.0" customHeight="1">
      <c r="A15" s="18" t="s">
        <v>89</v>
      </c>
      <c r="B15" s="19" t="s">
        <v>90</v>
      </c>
      <c r="C15" s="19">
        <v>2020.0</v>
      </c>
      <c r="D15" s="20">
        <v>44186.0</v>
      </c>
      <c r="E15" s="21" t="s">
        <v>91</v>
      </c>
      <c r="F15" s="21" t="s">
        <v>92</v>
      </c>
      <c r="G15" s="22" t="s">
        <v>17</v>
      </c>
      <c r="H15" s="22" t="s">
        <v>93</v>
      </c>
      <c r="I15" s="23">
        <v>44957.0</v>
      </c>
      <c r="J15" s="21">
        <v>1.0</v>
      </c>
      <c r="K15" s="21" t="s">
        <v>19</v>
      </c>
      <c r="L15" s="159" t="s">
        <v>395</v>
      </c>
      <c r="M15" s="330">
        <f t="shared" si="1"/>
        <v>771</v>
      </c>
      <c r="N15" s="25"/>
      <c r="O15" s="339"/>
      <c r="P15" s="340"/>
      <c r="Q15" s="340"/>
      <c r="R15" s="340"/>
      <c r="S15" s="341"/>
      <c r="T15" s="25"/>
      <c r="U15" s="25"/>
      <c r="V15" s="25"/>
      <c r="W15" s="25"/>
      <c r="X15" s="25"/>
      <c r="Y15" s="25"/>
      <c r="Z15" s="25"/>
    </row>
    <row r="16" ht="15.0" customHeight="1">
      <c r="A16" s="8" t="s">
        <v>94</v>
      </c>
      <c r="B16" s="9" t="s">
        <v>95</v>
      </c>
      <c r="C16" s="9">
        <v>2015.0</v>
      </c>
      <c r="D16" s="10">
        <v>42064.0</v>
      </c>
      <c r="E16" s="11" t="s">
        <v>96</v>
      </c>
      <c r="F16" s="12" t="s">
        <v>16</v>
      </c>
      <c r="G16" s="12" t="s">
        <v>17</v>
      </c>
      <c r="H16" s="11" t="s">
        <v>97</v>
      </c>
      <c r="I16" s="13">
        <v>44959.0</v>
      </c>
      <c r="J16" s="12">
        <v>2.0</v>
      </c>
      <c r="K16" s="12" t="s">
        <v>19</v>
      </c>
      <c r="L16" s="159" t="s">
        <v>390</v>
      </c>
      <c r="M16" s="327">
        <f t="shared" si="1"/>
        <v>2895</v>
      </c>
      <c r="N16" s="25"/>
      <c r="O16" s="342" t="s">
        <v>1250</v>
      </c>
      <c r="P16" s="343"/>
      <c r="Q16" s="343"/>
      <c r="R16" s="343"/>
      <c r="S16" s="344"/>
      <c r="T16" s="25"/>
      <c r="U16" s="25"/>
      <c r="V16" s="25"/>
      <c r="W16" s="25"/>
      <c r="X16" s="25"/>
      <c r="Y16" s="25"/>
      <c r="Z16" s="25"/>
    </row>
    <row r="17" ht="15.0" customHeight="1">
      <c r="A17" s="18" t="s">
        <v>99</v>
      </c>
      <c r="B17" s="19" t="s">
        <v>100</v>
      </c>
      <c r="C17" s="19">
        <v>2015.0</v>
      </c>
      <c r="D17" s="20">
        <v>42123.0</v>
      </c>
      <c r="E17" s="21" t="s">
        <v>101</v>
      </c>
      <c r="F17" s="21" t="s">
        <v>102</v>
      </c>
      <c r="G17" s="22" t="s">
        <v>17</v>
      </c>
      <c r="H17" s="22" t="s">
        <v>56</v>
      </c>
      <c r="I17" s="44">
        <v>44959.0</v>
      </c>
      <c r="J17" s="21">
        <v>2.0</v>
      </c>
      <c r="K17" s="21" t="s">
        <v>19</v>
      </c>
      <c r="L17" s="159" t="s">
        <v>395</v>
      </c>
      <c r="M17" s="330">
        <f t="shared" si="1"/>
        <v>2836</v>
      </c>
      <c r="N17" s="25"/>
      <c r="O17" s="345" t="s">
        <v>1251</v>
      </c>
      <c r="P17" s="106"/>
      <c r="Q17" s="106"/>
      <c r="R17" s="106"/>
      <c r="S17" s="107"/>
      <c r="T17" s="25"/>
      <c r="U17" s="25"/>
      <c r="V17" s="25"/>
      <c r="W17" s="25"/>
      <c r="X17" s="25"/>
      <c r="Y17" s="25"/>
      <c r="Z17" s="25"/>
    </row>
    <row r="18" ht="15.0" customHeight="1">
      <c r="A18" s="8" t="s">
        <v>103</v>
      </c>
      <c r="B18" s="9" t="s">
        <v>104</v>
      </c>
      <c r="C18" s="9">
        <v>2015.0</v>
      </c>
      <c r="D18" s="10">
        <v>42191.0</v>
      </c>
      <c r="E18" s="11" t="s">
        <v>105</v>
      </c>
      <c r="F18" s="12" t="s">
        <v>102</v>
      </c>
      <c r="G18" s="12" t="s">
        <v>17</v>
      </c>
      <c r="H18" s="11" t="s">
        <v>77</v>
      </c>
      <c r="I18" s="13">
        <v>44959.0</v>
      </c>
      <c r="J18" s="12">
        <v>2.0</v>
      </c>
      <c r="K18" s="12" t="s">
        <v>19</v>
      </c>
      <c r="L18" s="159" t="s">
        <v>395</v>
      </c>
      <c r="M18" s="327">
        <f t="shared" si="1"/>
        <v>2768</v>
      </c>
      <c r="N18" s="25"/>
      <c r="O18" s="346" t="s">
        <v>1252</v>
      </c>
      <c r="P18" s="106"/>
      <c r="Q18" s="106"/>
      <c r="R18" s="106"/>
      <c r="S18" s="107"/>
      <c r="T18" s="25"/>
      <c r="U18" s="25"/>
      <c r="V18" s="25"/>
      <c r="W18" s="25"/>
      <c r="X18" s="25"/>
      <c r="Y18" s="25"/>
      <c r="Z18" s="25"/>
    </row>
    <row r="19" ht="15.0" customHeight="1">
      <c r="A19" s="18" t="s">
        <v>109</v>
      </c>
      <c r="B19" s="19" t="s">
        <v>110</v>
      </c>
      <c r="C19" s="19">
        <v>2018.0</v>
      </c>
      <c r="D19" s="20">
        <v>43217.0</v>
      </c>
      <c r="E19" s="21" t="s">
        <v>111</v>
      </c>
      <c r="F19" s="21" t="s">
        <v>102</v>
      </c>
      <c r="G19" s="22" t="s">
        <v>17</v>
      </c>
      <c r="H19" s="22" t="s">
        <v>112</v>
      </c>
      <c r="I19" s="44">
        <v>44959.0</v>
      </c>
      <c r="J19" s="21">
        <v>2.0</v>
      </c>
      <c r="K19" s="21" t="s">
        <v>19</v>
      </c>
      <c r="L19" s="159" t="s">
        <v>395</v>
      </c>
      <c r="M19" s="330">
        <f t="shared" si="1"/>
        <v>1742</v>
      </c>
      <c r="N19" s="25"/>
      <c r="O19" s="345" t="s">
        <v>1253</v>
      </c>
      <c r="P19" s="106"/>
      <c r="Q19" s="106"/>
      <c r="R19" s="106"/>
      <c r="S19" s="107"/>
      <c r="T19" s="25"/>
      <c r="U19" s="25"/>
      <c r="V19" s="25"/>
      <c r="W19" s="25"/>
      <c r="X19" s="25"/>
      <c r="Y19" s="25"/>
      <c r="Z19" s="25"/>
    </row>
    <row r="20" ht="15.0" customHeight="1">
      <c r="A20" s="8" t="s">
        <v>113</v>
      </c>
      <c r="B20" s="9" t="s">
        <v>114</v>
      </c>
      <c r="C20" s="9">
        <v>2021.0</v>
      </c>
      <c r="D20" s="10">
        <v>44496.0</v>
      </c>
      <c r="E20" s="11" t="s">
        <v>115</v>
      </c>
      <c r="F20" s="12" t="s">
        <v>65</v>
      </c>
      <c r="G20" s="12" t="s">
        <v>17</v>
      </c>
      <c r="H20" s="11" t="s">
        <v>116</v>
      </c>
      <c r="I20" s="13">
        <v>44959.0</v>
      </c>
      <c r="J20" s="12">
        <v>2.0</v>
      </c>
      <c r="K20" s="12" t="s">
        <v>19</v>
      </c>
      <c r="L20" s="12" t="s">
        <v>1249</v>
      </c>
      <c r="M20" s="327">
        <f t="shared" si="1"/>
        <v>463</v>
      </c>
      <c r="N20" s="25"/>
      <c r="O20" s="346" t="s">
        <v>1254</v>
      </c>
      <c r="P20" s="106"/>
      <c r="Q20" s="106"/>
      <c r="R20" s="106"/>
      <c r="S20" s="107"/>
      <c r="T20" s="25"/>
      <c r="U20" s="25"/>
      <c r="V20" s="25"/>
      <c r="W20" s="25"/>
      <c r="X20" s="25"/>
      <c r="Y20" s="25"/>
      <c r="Z20" s="25"/>
    </row>
    <row r="21" ht="15.0" customHeight="1">
      <c r="A21" s="18" t="s">
        <v>117</v>
      </c>
      <c r="B21" s="19" t="s">
        <v>118</v>
      </c>
      <c r="C21" s="19">
        <v>2018.0</v>
      </c>
      <c r="D21" s="20">
        <v>43354.0</v>
      </c>
      <c r="E21" s="21" t="s">
        <v>119</v>
      </c>
      <c r="F21" s="21" t="s">
        <v>120</v>
      </c>
      <c r="G21" s="22" t="s">
        <v>17</v>
      </c>
      <c r="H21" s="22" t="s">
        <v>39</v>
      </c>
      <c r="I21" s="44">
        <v>44959.0</v>
      </c>
      <c r="J21" s="21">
        <v>2.0</v>
      </c>
      <c r="K21" s="21" t="s">
        <v>19</v>
      </c>
      <c r="L21" s="159" t="s">
        <v>395</v>
      </c>
      <c r="M21" s="330">
        <f t="shared" si="1"/>
        <v>1605</v>
      </c>
      <c r="N21" s="25"/>
      <c r="O21" s="345" t="s">
        <v>1255</v>
      </c>
      <c r="P21" s="106"/>
      <c r="Q21" s="106"/>
      <c r="R21" s="106"/>
      <c r="S21" s="107"/>
      <c r="T21" s="25"/>
      <c r="U21" s="25"/>
      <c r="V21" s="25"/>
      <c r="W21" s="25"/>
      <c r="X21" s="25"/>
      <c r="Y21" s="25"/>
      <c r="Z21" s="25"/>
    </row>
    <row r="22" ht="15.0" customHeight="1">
      <c r="A22" s="8" t="s">
        <v>121</v>
      </c>
      <c r="B22" s="9" t="s">
        <v>122</v>
      </c>
      <c r="C22" s="9">
        <v>2014.0</v>
      </c>
      <c r="D22" s="10">
        <v>41844.0</v>
      </c>
      <c r="E22" s="11" t="s">
        <v>123</v>
      </c>
      <c r="F22" s="12" t="s">
        <v>124</v>
      </c>
      <c r="G22" s="12" t="s">
        <v>17</v>
      </c>
      <c r="H22" s="11" t="s">
        <v>125</v>
      </c>
      <c r="I22" s="13">
        <v>44959.0</v>
      </c>
      <c r="J22" s="12">
        <v>2.0</v>
      </c>
      <c r="K22" s="12" t="s">
        <v>19</v>
      </c>
      <c r="L22" s="159" t="s">
        <v>395</v>
      </c>
      <c r="M22" s="327">
        <f t="shared" si="1"/>
        <v>3115</v>
      </c>
      <c r="N22" s="25"/>
      <c r="O22" s="346" t="s">
        <v>1256</v>
      </c>
      <c r="P22" s="106"/>
      <c r="Q22" s="106"/>
      <c r="R22" s="106"/>
      <c r="S22" s="107"/>
      <c r="T22" s="25"/>
      <c r="U22" s="25"/>
      <c r="V22" s="25"/>
      <c r="W22" s="25"/>
      <c r="X22" s="25"/>
      <c r="Y22" s="25"/>
      <c r="Z22" s="25"/>
    </row>
    <row r="23" ht="15.0" customHeight="1">
      <c r="A23" s="18" t="s">
        <v>126</v>
      </c>
      <c r="B23" s="19" t="s">
        <v>127</v>
      </c>
      <c r="C23" s="19">
        <v>2019.0</v>
      </c>
      <c r="D23" s="20">
        <v>43538.0</v>
      </c>
      <c r="E23" s="21" t="s">
        <v>128</v>
      </c>
      <c r="F23" s="21" t="s">
        <v>129</v>
      </c>
      <c r="G23" s="22" t="s">
        <v>17</v>
      </c>
      <c r="H23" s="22" t="s">
        <v>130</v>
      </c>
      <c r="I23" s="44">
        <v>44959.0</v>
      </c>
      <c r="J23" s="21">
        <v>2.0</v>
      </c>
      <c r="K23" s="21" t="s">
        <v>19</v>
      </c>
      <c r="L23" s="159" t="s">
        <v>395</v>
      </c>
      <c r="M23" s="330">
        <f t="shared" si="1"/>
        <v>1421</v>
      </c>
      <c r="N23" s="25"/>
      <c r="O23" s="345" t="s">
        <v>1257</v>
      </c>
      <c r="P23" s="106"/>
      <c r="Q23" s="106"/>
      <c r="R23" s="106"/>
      <c r="S23" s="107"/>
      <c r="T23" s="25"/>
      <c r="U23" s="25"/>
      <c r="V23" s="25"/>
      <c r="W23" s="25"/>
      <c r="X23" s="25"/>
      <c r="Y23" s="25"/>
      <c r="Z23" s="25"/>
    </row>
    <row r="24" ht="15.0" customHeight="1">
      <c r="A24" s="8" t="s">
        <v>131</v>
      </c>
      <c r="B24" s="9" t="s">
        <v>132</v>
      </c>
      <c r="C24" s="9">
        <v>2019.0</v>
      </c>
      <c r="D24" s="10">
        <v>43754.0</v>
      </c>
      <c r="E24" s="11" t="s">
        <v>133</v>
      </c>
      <c r="F24" s="12" t="s">
        <v>134</v>
      </c>
      <c r="G24" s="12" t="s">
        <v>17</v>
      </c>
      <c r="H24" s="11" t="s">
        <v>130</v>
      </c>
      <c r="I24" s="13">
        <v>44959.0</v>
      </c>
      <c r="J24" s="12">
        <v>2.0</v>
      </c>
      <c r="K24" s="12" t="s">
        <v>19</v>
      </c>
      <c r="L24" s="159" t="s">
        <v>390</v>
      </c>
      <c r="M24" s="327">
        <f t="shared" si="1"/>
        <v>1205</v>
      </c>
      <c r="N24" s="25"/>
      <c r="O24" s="347" t="s">
        <v>1258</v>
      </c>
      <c r="P24" s="121"/>
      <c r="Q24" s="121"/>
      <c r="R24" s="121"/>
      <c r="S24" s="122"/>
      <c r="T24" s="25"/>
      <c r="U24" s="25"/>
      <c r="V24" s="25"/>
      <c r="W24" s="25"/>
      <c r="X24" s="25"/>
      <c r="Y24" s="25"/>
      <c r="Z24" s="25"/>
    </row>
    <row r="25" ht="15.0" customHeight="1">
      <c r="A25" s="18" t="s">
        <v>135</v>
      </c>
      <c r="B25" s="19" t="s">
        <v>136</v>
      </c>
      <c r="C25" s="19">
        <v>2019.0</v>
      </c>
      <c r="D25" s="20">
        <v>43662.0</v>
      </c>
      <c r="E25" s="21" t="s">
        <v>137</v>
      </c>
      <c r="F25" s="21" t="s">
        <v>38</v>
      </c>
      <c r="G25" s="22" t="s">
        <v>17</v>
      </c>
      <c r="H25" s="22" t="s">
        <v>138</v>
      </c>
      <c r="I25" s="44">
        <v>44960.0</v>
      </c>
      <c r="J25" s="21">
        <v>2.0</v>
      </c>
      <c r="K25" s="21" t="s">
        <v>19</v>
      </c>
      <c r="L25" s="159" t="s">
        <v>390</v>
      </c>
      <c r="M25" s="330">
        <f t="shared" si="1"/>
        <v>1298</v>
      </c>
      <c r="N25" s="25"/>
      <c r="O25" s="25"/>
      <c r="P25" s="25"/>
      <c r="Q25" s="25"/>
      <c r="R25" s="25"/>
      <c r="S25" s="25"/>
      <c r="T25" s="25"/>
      <c r="U25" s="25"/>
      <c r="V25" s="25"/>
      <c r="W25" s="25"/>
      <c r="X25" s="25"/>
      <c r="Y25" s="25"/>
      <c r="Z25" s="25"/>
    </row>
    <row r="26" ht="15.0" customHeight="1">
      <c r="A26" s="8" t="s">
        <v>139</v>
      </c>
      <c r="B26" s="9" t="s">
        <v>140</v>
      </c>
      <c r="C26" s="9">
        <v>2009.0</v>
      </c>
      <c r="D26" s="10">
        <v>40149.0</v>
      </c>
      <c r="E26" s="11" t="s">
        <v>141</v>
      </c>
      <c r="F26" s="12" t="s">
        <v>142</v>
      </c>
      <c r="G26" s="12" t="s">
        <v>34</v>
      </c>
      <c r="H26" s="11" t="s">
        <v>143</v>
      </c>
      <c r="I26" s="13">
        <v>44966.0</v>
      </c>
      <c r="J26" s="12">
        <v>2.0</v>
      </c>
      <c r="K26" s="175" t="s">
        <v>758</v>
      </c>
      <c r="L26" s="159" t="s">
        <v>390</v>
      </c>
      <c r="M26" s="327">
        <f t="shared" si="1"/>
        <v>4817</v>
      </c>
      <c r="N26" s="25"/>
      <c r="O26" s="338" t="s">
        <v>773</v>
      </c>
      <c r="P26" s="95"/>
      <c r="Q26" s="95"/>
      <c r="R26" s="95"/>
      <c r="S26" s="96"/>
      <c r="T26" s="25"/>
      <c r="U26" s="25"/>
      <c r="V26" s="25"/>
      <c r="W26" s="25"/>
      <c r="X26" s="25"/>
      <c r="Y26" s="25"/>
      <c r="Z26" s="25"/>
    </row>
    <row r="27" ht="15.0" customHeight="1">
      <c r="A27" s="18" t="s">
        <v>145</v>
      </c>
      <c r="B27" s="19" t="s">
        <v>146</v>
      </c>
      <c r="C27" s="19">
        <v>2018.0</v>
      </c>
      <c r="D27" s="20">
        <v>43402.0</v>
      </c>
      <c r="E27" s="21" t="s">
        <v>147</v>
      </c>
      <c r="F27" s="21" t="s">
        <v>148</v>
      </c>
      <c r="G27" s="22" t="s">
        <v>17</v>
      </c>
      <c r="H27" s="22" t="s">
        <v>149</v>
      </c>
      <c r="I27" s="44">
        <v>44993.0</v>
      </c>
      <c r="J27" s="21">
        <v>3.0</v>
      </c>
      <c r="K27" s="21" t="s">
        <v>19</v>
      </c>
      <c r="L27" s="159" t="s">
        <v>390</v>
      </c>
      <c r="M27" s="330">
        <f t="shared" si="1"/>
        <v>1591</v>
      </c>
      <c r="N27" s="25"/>
      <c r="O27" s="97"/>
      <c r="P27" s="98"/>
      <c r="Q27" s="98"/>
      <c r="R27" s="98"/>
      <c r="S27" s="99"/>
      <c r="T27" s="25"/>
      <c r="U27" s="25"/>
      <c r="V27" s="25"/>
      <c r="W27" s="25"/>
      <c r="X27" s="25"/>
      <c r="Y27" s="25"/>
      <c r="Z27" s="25"/>
    </row>
    <row r="28" ht="15.0" customHeight="1">
      <c r="A28" s="8" t="s">
        <v>150</v>
      </c>
      <c r="B28" s="9" t="s">
        <v>151</v>
      </c>
      <c r="C28" s="9">
        <v>2011.0</v>
      </c>
      <c r="D28" s="10">
        <v>40805.0</v>
      </c>
      <c r="E28" s="11" t="s">
        <v>152</v>
      </c>
      <c r="F28" s="12" t="s">
        <v>55</v>
      </c>
      <c r="G28" s="12" t="s">
        <v>17</v>
      </c>
      <c r="H28" s="11" t="s">
        <v>153</v>
      </c>
      <c r="I28" s="13">
        <v>44993.0</v>
      </c>
      <c r="J28" s="12">
        <v>3.0</v>
      </c>
      <c r="K28" s="12" t="s">
        <v>19</v>
      </c>
      <c r="L28" s="159" t="s">
        <v>390</v>
      </c>
      <c r="M28" s="327">
        <f t="shared" si="1"/>
        <v>4188</v>
      </c>
      <c r="N28" s="25"/>
      <c r="O28" s="348" t="s">
        <v>106</v>
      </c>
      <c r="P28" s="349" t="s">
        <v>107</v>
      </c>
      <c r="Q28" s="350"/>
      <c r="R28" s="351"/>
      <c r="S28" s="352" t="s">
        <v>108</v>
      </c>
      <c r="T28" s="25"/>
      <c r="U28" s="25"/>
      <c r="V28" s="25"/>
      <c r="W28" s="25"/>
      <c r="X28" s="25"/>
      <c r="Y28" s="25"/>
      <c r="Z28" s="25"/>
    </row>
    <row r="29" ht="15.0" customHeight="1">
      <c r="A29" s="18" t="s">
        <v>154</v>
      </c>
      <c r="B29" s="19" t="s">
        <v>155</v>
      </c>
      <c r="C29" s="19">
        <v>2019.0</v>
      </c>
      <c r="D29" s="20">
        <v>43815.0</v>
      </c>
      <c r="E29" s="21" t="s">
        <v>156</v>
      </c>
      <c r="F29" s="21" t="s">
        <v>157</v>
      </c>
      <c r="G29" s="22" t="s">
        <v>34</v>
      </c>
      <c r="H29" s="22" t="s">
        <v>158</v>
      </c>
      <c r="I29" s="44">
        <v>44993.0</v>
      </c>
      <c r="J29" s="21">
        <v>3.0</v>
      </c>
      <c r="K29" s="175" t="s">
        <v>758</v>
      </c>
      <c r="L29" s="159" t="s">
        <v>390</v>
      </c>
      <c r="M29" s="330">
        <f t="shared" si="1"/>
        <v>1178</v>
      </c>
      <c r="N29" s="25"/>
      <c r="O29" s="333">
        <v>2008.0</v>
      </c>
      <c r="P29" s="353">
        <f>COUNTIF($C$2:$C$680,"2008")</f>
        <v>1</v>
      </c>
      <c r="Q29" s="343"/>
      <c r="R29" s="344"/>
      <c r="S29" s="354">
        <f>(P29/P45)</f>
        <v>0.009803921569</v>
      </c>
      <c r="T29" s="25"/>
      <c r="U29" s="25"/>
      <c r="V29" s="25"/>
      <c r="W29" s="25"/>
      <c r="X29" s="25"/>
      <c r="Y29" s="25"/>
      <c r="Z29" s="25"/>
    </row>
    <row r="30" ht="15.0" customHeight="1">
      <c r="A30" s="8" t="s">
        <v>159</v>
      </c>
      <c r="B30" s="9" t="s">
        <v>160</v>
      </c>
      <c r="C30" s="9">
        <v>2015.0</v>
      </c>
      <c r="D30" s="10">
        <v>42109.0</v>
      </c>
      <c r="E30" s="11" t="s">
        <v>161</v>
      </c>
      <c r="F30" s="12" t="s">
        <v>162</v>
      </c>
      <c r="G30" s="12" t="s">
        <v>17</v>
      </c>
      <c r="H30" s="11" t="s">
        <v>163</v>
      </c>
      <c r="I30" s="13">
        <v>44993.0</v>
      </c>
      <c r="J30" s="12">
        <v>3.0</v>
      </c>
      <c r="K30" s="12" t="s">
        <v>19</v>
      </c>
      <c r="L30" s="159" t="s">
        <v>390</v>
      </c>
      <c r="M30" s="327">
        <f t="shared" si="1"/>
        <v>2884</v>
      </c>
      <c r="N30" s="25"/>
      <c r="O30" s="332">
        <v>2009.0</v>
      </c>
      <c r="P30" s="355">
        <f>COUNTIF($C$2:$C$680,"2009")</f>
        <v>1</v>
      </c>
      <c r="Q30" s="106"/>
      <c r="R30" s="107"/>
      <c r="S30" s="356">
        <f>(P30/P45)</f>
        <v>0.009803921569</v>
      </c>
      <c r="T30" s="25"/>
      <c r="U30" s="25"/>
      <c r="V30" s="25"/>
      <c r="W30" s="25"/>
      <c r="X30" s="25"/>
      <c r="Y30" s="25"/>
      <c r="Z30" s="25"/>
    </row>
    <row r="31" ht="15.0" customHeight="1">
      <c r="A31" s="18" t="s">
        <v>164</v>
      </c>
      <c r="B31" s="19" t="s">
        <v>165</v>
      </c>
      <c r="C31" s="19">
        <v>2016.0</v>
      </c>
      <c r="D31" s="20">
        <v>42465.0</v>
      </c>
      <c r="E31" s="21" t="s">
        <v>166</v>
      </c>
      <c r="F31" s="21" t="s">
        <v>167</v>
      </c>
      <c r="G31" s="22" t="s">
        <v>17</v>
      </c>
      <c r="H31" s="22" t="s">
        <v>138</v>
      </c>
      <c r="I31" s="44">
        <v>45007.0</v>
      </c>
      <c r="J31" s="21">
        <v>3.0</v>
      </c>
      <c r="K31" s="21" t="s">
        <v>19</v>
      </c>
      <c r="L31" s="159" t="s">
        <v>390</v>
      </c>
      <c r="M31" s="330">
        <f t="shared" si="1"/>
        <v>2542</v>
      </c>
      <c r="N31" s="25"/>
      <c r="O31" s="333">
        <v>2010.0</v>
      </c>
      <c r="P31" s="357">
        <f>COUNTIF($C$2:$C$680,"2010")</f>
        <v>1</v>
      </c>
      <c r="Q31" s="106"/>
      <c r="R31" s="107"/>
      <c r="S31" s="354">
        <f>(P31/P45)</f>
        <v>0.009803921569</v>
      </c>
      <c r="T31" s="25"/>
      <c r="U31" s="25"/>
      <c r="V31" s="25"/>
      <c r="W31" s="25"/>
      <c r="X31" s="25"/>
      <c r="Y31" s="25"/>
      <c r="Z31" s="25"/>
    </row>
    <row r="32" ht="15.0" customHeight="1">
      <c r="A32" s="8" t="s">
        <v>168</v>
      </c>
      <c r="B32" s="9" t="s">
        <v>169</v>
      </c>
      <c r="C32" s="9">
        <v>2019.0</v>
      </c>
      <c r="D32" s="52">
        <v>43818.0</v>
      </c>
      <c r="E32" s="11" t="s">
        <v>170</v>
      </c>
      <c r="F32" s="12" t="s">
        <v>171</v>
      </c>
      <c r="G32" s="12" t="s">
        <v>17</v>
      </c>
      <c r="H32" s="11" t="s">
        <v>130</v>
      </c>
      <c r="I32" s="13">
        <v>45012.0</v>
      </c>
      <c r="J32" s="12">
        <v>3.0</v>
      </c>
      <c r="K32" s="12" t="s">
        <v>19</v>
      </c>
      <c r="L32" s="159" t="s">
        <v>390</v>
      </c>
      <c r="M32" s="327">
        <f t="shared" si="1"/>
        <v>1194</v>
      </c>
      <c r="N32" s="25"/>
      <c r="O32" s="332">
        <v>2011.0</v>
      </c>
      <c r="P32" s="355">
        <f>COUNTIF($C$2:$C$680,"2011")</f>
        <v>5</v>
      </c>
      <c r="Q32" s="106"/>
      <c r="R32" s="107"/>
      <c r="S32" s="356">
        <f>(P32/P45)</f>
        <v>0.04901960784</v>
      </c>
      <c r="T32" s="25"/>
      <c r="U32" s="25"/>
      <c r="V32" s="25"/>
      <c r="W32" s="25"/>
      <c r="X32" s="25"/>
      <c r="Y32" s="25"/>
      <c r="Z32" s="25"/>
    </row>
    <row r="33" ht="15.0" customHeight="1">
      <c r="A33" s="18" t="s">
        <v>172</v>
      </c>
      <c r="B33" s="19" t="s">
        <v>173</v>
      </c>
      <c r="C33" s="19">
        <v>2016.0</v>
      </c>
      <c r="D33" s="23">
        <v>42459.0</v>
      </c>
      <c r="E33" s="21" t="s">
        <v>174</v>
      </c>
      <c r="F33" s="21" t="s">
        <v>167</v>
      </c>
      <c r="G33" s="22" t="s">
        <v>17</v>
      </c>
      <c r="H33" s="22" t="s">
        <v>26</v>
      </c>
      <c r="I33" s="44">
        <v>45012.0</v>
      </c>
      <c r="J33" s="21">
        <v>3.0</v>
      </c>
      <c r="K33" s="21" t="s">
        <v>19</v>
      </c>
      <c r="L33" s="159" t="s">
        <v>390</v>
      </c>
      <c r="M33" s="330">
        <f t="shared" si="1"/>
        <v>2553</v>
      </c>
      <c r="N33" s="25"/>
      <c r="O33" s="333">
        <v>2012.0</v>
      </c>
      <c r="P33" s="357">
        <f>COUNTIF($C$2:$C$680,"2012")</f>
        <v>3</v>
      </c>
      <c r="Q33" s="106"/>
      <c r="R33" s="107"/>
      <c r="S33" s="354">
        <f>(P33/P45)</f>
        <v>0.02941176471</v>
      </c>
      <c r="T33" s="25"/>
      <c r="U33" s="25"/>
      <c r="V33" s="25"/>
      <c r="W33" s="25"/>
      <c r="X33" s="25"/>
      <c r="Y33" s="25"/>
      <c r="Z33" s="25"/>
    </row>
    <row r="34" ht="15.0" customHeight="1">
      <c r="A34" s="8" t="s">
        <v>175</v>
      </c>
      <c r="B34" s="9" t="s">
        <v>176</v>
      </c>
      <c r="C34" s="9">
        <v>2019.0</v>
      </c>
      <c r="D34" s="13">
        <v>43616.0</v>
      </c>
      <c r="E34" s="11" t="s">
        <v>177</v>
      </c>
      <c r="F34" s="12" t="s">
        <v>178</v>
      </c>
      <c r="G34" s="12" t="s">
        <v>17</v>
      </c>
      <c r="H34" s="11" t="s">
        <v>130</v>
      </c>
      <c r="I34" s="13">
        <v>45012.0</v>
      </c>
      <c r="J34" s="12">
        <v>3.0</v>
      </c>
      <c r="K34" s="12" t="s">
        <v>19</v>
      </c>
      <c r="L34" s="159" t="s">
        <v>390</v>
      </c>
      <c r="M34" s="327">
        <f t="shared" si="1"/>
        <v>1396</v>
      </c>
      <c r="N34" s="25"/>
      <c r="O34" s="332">
        <v>2013.0</v>
      </c>
      <c r="P34" s="355">
        <f>COUNTIF($C$2:$C$680,"2013")</f>
        <v>1</v>
      </c>
      <c r="Q34" s="106"/>
      <c r="R34" s="107"/>
      <c r="S34" s="356">
        <f>(P34/P45)</f>
        <v>0.009803921569</v>
      </c>
      <c r="T34" s="25"/>
      <c r="U34" s="25"/>
      <c r="V34" s="25"/>
      <c r="W34" s="25"/>
      <c r="X34" s="25"/>
      <c r="Y34" s="25"/>
      <c r="Z34" s="25"/>
    </row>
    <row r="35" ht="15.0" customHeight="1">
      <c r="A35" s="18" t="s">
        <v>180</v>
      </c>
      <c r="B35" s="19" t="s">
        <v>181</v>
      </c>
      <c r="C35" s="19">
        <v>2019.0</v>
      </c>
      <c r="D35" s="23">
        <v>43644.0</v>
      </c>
      <c r="E35" s="21" t="s">
        <v>182</v>
      </c>
      <c r="F35" s="21" t="s">
        <v>38</v>
      </c>
      <c r="G35" s="22" t="s">
        <v>17</v>
      </c>
      <c r="H35" s="22" t="s">
        <v>77</v>
      </c>
      <c r="I35" s="44">
        <v>45012.0</v>
      </c>
      <c r="J35" s="21">
        <v>3.0</v>
      </c>
      <c r="K35" s="21" t="s">
        <v>19</v>
      </c>
      <c r="L35" s="159" t="s">
        <v>390</v>
      </c>
      <c r="M35" s="330">
        <f t="shared" si="1"/>
        <v>1368</v>
      </c>
      <c r="N35" s="25"/>
      <c r="O35" s="333">
        <v>2014.0</v>
      </c>
      <c r="P35" s="357">
        <f>COUNTIF($C$2:$C$680,"2014")</f>
        <v>3</v>
      </c>
      <c r="Q35" s="106"/>
      <c r="R35" s="107"/>
      <c r="S35" s="354">
        <f>(P35/P45)</f>
        <v>0.02941176471</v>
      </c>
      <c r="T35" s="25"/>
      <c r="U35" s="25"/>
      <c r="V35" s="25"/>
      <c r="W35" s="25"/>
      <c r="X35" s="25"/>
      <c r="Y35" s="25"/>
      <c r="Z35" s="25"/>
    </row>
    <row r="36" ht="15.0" customHeight="1">
      <c r="A36" s="8" t="s">
        <v>183</v>
      </c>
      <c r="B36" s="9" t="s">
        <v>184</v>
      </c>
      <c r="C36" s="9">
        <v>2016.0</v>
      </c>
      <c r="D36" s="13">
        <v>42390.0</v>
      </c>
      <c r="E36" s="11" t="s">
        <v>185</v>
      </c>
      <c r="F36" s="12" t="s">
        <v>186</v>
      </c>
      <c r="G36" s="12" t="s">
        <v>17</v>
      </c>
      <c r="H36" s="11" t="s">
        <v>187</v>
      </c>
      <c r="I36" s="13">
        <v>45013.0</v>
      </c>
      <c r="J36" s="12">
        <v>3.0</v>
      </c>
      <c r="K36" s="12" t="s">
        <v>19</v>
      </c>
      <c r="L36" s="159" t="s">
        <v>390</v>
      </c>
      <c r="M36" s="327">
        <f t="shared" si="1"/>
        <v>2623</v>
      </c>
      <c r="N36" s="25"/>
      <c r="O36" s="332">
        <v>2015.0</v>
      </c>
      <c r="P36" s="355">
        <f>COUNTIF($C$2:$C$680,"2015")</f>
        <v>7</v>
      </c>
      <c r="Q36" s="106"/>
      <c r="R36" s="107"/>
      <c r="S36" s="356">
        <f>(P36/P45)</f>
        <v>0.06862745098</v>
      </c>
      <c r="T36" s="25"/>
      <c r="U36" s="25"/>
      <c r="V36" s="25"/>
      <c r="W36" s="25"/>
      <c r="X36" s="25"/>
      <c r="Y36" s="25"/>
      <c r="Z36" s="25"/>
    </row>
    <row r="37" ht="15.0" customHeight="1">
      <c r="A37" s="18" t="s">
        <v>189</v>
      </c>
      <c r="B37" s="19" t="s">
        <v>190</v>
      </c>
      <c r="C37" s="19">
        <v>2015.0</v>
      </c>
      <c r="D37" s="20">
        <v>42319.0</v>
      </c>
      <c r="E37" s="21" t="s">
        <v>191</v>
      </c>
      <c r="F37" s="21" t="s">
        <v>167</v>
      </c>
      <c r="G37" s="22" t="s">
        <v>17</v>
      </c>
      <c r="H37" s="22" t="s">
        <v>97</v>
      </c>
      <c r="I37" s="23">
        <v>45013.0</v>
      </c>
      <c r="J37" s="21">
        <v>3.0</v>
      </c>
      <c r="K37" s="21" t="s">
        <v>19</v>
      </c>
      <c r="L37" s="159" t="s">
        <v>395</v>
      </c>
      <c r="M37" s="330">
        <f t="shared" si="1"/>
        <v>2694</v>
      </c>
      <c r="N37" s="25"/>
      <c r="O37" s="333">
        <v>2016.0</v>
      </c>
      <c r="P37" s="357">
        <f>COUNTIF($C$2:$C$680,"2016")</f>
        <v>17</v>
      </c>
      <c r="Q37" s="106"/>
      <c r="R37" s="107"/>
      <c r="S37" s="354">
        <f>(P37/P45)</f>
        <v>0.1666666667</v>
      </c>
      <c r="T37" s="25"/>
      <c r="U37" s="25"/>
      <c r="V37" s="25"/>
      <c r="W37" s="25"/>
      <c r="X37" s="25"/>
      <c r="Y37" s="25"/>
      <c r="Z37" s="25"/>
    </row>
    <row r="38" ht="15.0" customHeight="1">
      <c r="A38" s="156">
        <v>123.0</v>
      </c>
      <c r="B38" s="157" t="s">
        <v>704</v>
      </c>
      <c r="C38" s="157">
        <v>2019.0</v>
      </c>
      <c r="D38" s="158">
        <v>43546.0</v>
      </c>
      <c r="E38" s="128" t="s">
        <v>705</v>
      </c>
      <c r="F38" s="159" t="s">
        <v>706</v>
      </c>
      <c r="G38" s="128" t="s">
        <v>707</v>
      </c>
      <c r="H38" s="159" t="s">
        <v>158</v>
      </c>
      <c r="I38" s="158">
        <v>44929.0</v>
      </c>
      <c r="J38" s="128">
        <v>1.0</v>
      </c>
      <c r="K38" s="160" t="s">
        <v>329</v>
      </c>
      <c r="L38" s="159" t="s">
        <v>390</v>
      </c>
      <c r="M38" s="327">
        <f t="shared" si="1"/>
        <v>1383</v>
      </c>
      <c r="N38" s="25"/>
      <c r="O38" s="332">
        <v>2017.0</v>
      </c>
      <c r="P38" s="355">
        <f>COUNTIF($C$2:$C$680,"2017")</f>
        <v>4</v>
      </c>
      <c r="Q38" s="106"/>
      <c r="R38" s="107"/>
      <c r="S38" s="356">
        <f>(P38/P45)</f>
        <v>0.03921568627</v>
      </c>
      <c r="T38" s="25"/>
      <c r="U38" s="25"/>
      <c r="V38" s="25"/>
      <c r="W38" s="25"/>
      <c r="X38" s="25"/>
      <c r="Y38" s="25"/>
      <c r="Z38" s="25"/>
    </row>
    <row r="39" ht="15.0" customHeight="1">
      <c r="A39" s="163">
        <v>223.0</v>
      </c>
      <c r="B39" s="164" t="s">
        <v>709</v>
      </c>
      <c r="C39" s="164">
        <v>2017.0</v>
      </c>
      <c r="D39" s="165">
        <v>42745.0</v>
      </c>
      <c r="E39" s="166" t="s">
        <v>710</v>
      </c>
      <c r="F39" s="167" t="s">
        <v>711</v>
      </c>
      <c r="G39" s="166" t="s">
        <v>712</v>
      </c>
      <c r="H39" s="167" t="s">
        <v>50</v>
      </c>
      <c r="I39" s="165">
        <v>44932.0</v>
      </c>
      <c r="J39" s="166">
        <v>1.0</v>
      </c>
      <c r="K39" s="160" t="s">
        <v>336</v>
      </c>
      <c r="L39" s="167" t="s">
        <v>390</v>
      </c>
      <c r="M39" s="330">
        <f t="shared" si="1"/>
        <v>2187</v>
      </c>
      <c r="N39" s="25"/>
      <c r="O39" s="333">
        <v>2018.0</v>
      </c>
      <c r="P39" s="357">
        <f>COUNTIF($C$2:$C$680,"2018")</f>
        <v>12</v>
      </c>
      <c r="Q39" s="106"/>
      <c r="R39" s="107"/>
      <c r="S39" s="354">
        <f>(P39/P45)</f>
        <v>0.1176470588</v>
      </c>
      <c r="T39" s="25"/>
      <c r="U39" s="25"/>
      <c r="V39" s="25"/>
      <c r="W39" s="25"/>
      <c r="X39" s="25"/>
      <c r="Y39" s="25"/>
      <c r="Z39" s="25"/>
    </row>
    <row r="40" ht="15.0" customHeight="1">
      <c r="A40" s="156">
        <v>323.0</v>
      </c>
      <c r="B40" s="157" t="s">
        <v>714</v>
      </c>
      <c r="C40" s="157">
        <v>2016.0</v>
      </c>
      <c r="D40" s="158">
        <v>42461.0</v>
      </c>
      <c r="E40" s="128" t="s">
        <v>715</v>
      </c>
      <c r="F40" s="159" t="s">
        <v>716</v>
      </c>
      <c r="G40" s="128" t="s">
        <v>712</v>
      </c>
      <c r="H40" s="159" t="s">
        <v>50</v>
      </c>
      <c r="I40" s="158">
        <v>44567.0</v>
      </c>
      <c r="J40" s="128">
        <v>1.0</v>
      </c>
      <c r="K40" s="160" t="s">
        <v>336</v>
      </c>
      <c r="L40" s="159" t="s">
        <v>395</v>
      </c>
      <c r="M40" s="327">
        <f t="shared" si="1"/>
        <v>2106</v>
      </c>
      <c r="N40" s="25"/>
      <c r="O40" s="332">
        <v>2019.0</v>
      </c>
      <c r="P40" s="355">
        <f>COUNTIF($C$2:$C$680,"2019")</f>
        <v>16</v>
      </c>
      <c r="Q40" s="106"/>
      <c r="R40" s="107"/>
      <c r="S40" s="356">
        <f>(P40/P45)</f>
        <v>0.1568627451</v>
      </c>
      <c r="T40" s="25"/>
      <c r="U40" s="25"/>
      <c r="V40" s="25"/>
      <c r="W40" s="25"/>
      <c r="X40" s="25"/>
      <c r="Y40" s="25"/>
      <c r="Z40" s="25"/>
    </row>
    <row r="41" ht="15.0" customHeight="1">
      <c r="A41" s="163">
        <v>423.0</v>
      </c>
      <c r="B41" s="164" t="s">
        <v>717</v>
      </c>
      <c r="C41" s="164">
        <v>2019.0</v>
      </c>
      <c r="D41" s="165">
        <v>43819.0</v>
      </c>
      <c r="E41" s="166" t="s">
        <v>718</v>
      </c>
      <c r="F41" s="167" t="s">
        <v>719</v>
      </c>
      <c r="G41" s="166" t="s">
        <v>712</v>
      </c>
      <c r="H41" s="167" t="s">
        <v>32</v>
      </c>
      <c r="I41" s="165">
        <v>44932.0</v>
      </c>
      <c r="J41" s="166">
        <v>1.0</v>
      </c>
      <c r="K41" s="160" t="s">
        <v>329</v>
      </c>
      <c r="L41" s="167" t="s">
        <v>395</v>
      </c>
      <c r="M41" s="330">
        <f t="shared" si="1"/>
        <v>1113</v>
      </c>
      <c r="N41" s="25"/>
      <c r="O41" s="333">
        <v>2020.0</v>
      </c>
      <c r="P41" s="357">
        <f>COUNTIF($C$2:$C$680,"2020")</f>
        <v>6</v>
      </c>
      <c r="Q41" s="106"/>
      <c r="R41" s="107"/>
      <c r="S41" s="354">
        <f>(P41/P45)</f>
        <v>0.05882352941</v>
      </c>
      <c r="T41" s="25"/>
      <c r="U41" s="25"/>
      <c r="V41" s="25"/>
      <c r="W41" s="25"/>
      <c r="X41" s="25"/>
      <c r="Y41" s="25"/>
      <c r="Z41" s="25"/>
    </row>
    <row r="42" ht="15.0" customHeight="1">
      <c r="A42" s="156">
        <v>523.0</v>
      </c>
      <c r="B42" s="157" t="s">
        <v>721</v>
      </c>
      <c r="C42" s="157">
        <v>2018.0</v>
      </c>
      <c r="D42" s="158">
        <v>43343.0</v>
      </c>
      <c r="E42" s="128" t="s">
        <v>722</v>
      </c>
      <c r="F42" s="159" t="s">
        <v>723</v>
      </c>
      <c r="G42" s="128" t="s">
        <v>712</v>
      </c>
      <c r="H42" s="159" t="s">
        <v>724</v>
      </c>
      <c r="I42" s="158">
        <v>44937.0</v>
      </c>
      <c r="J42" s="128">
        <v>1.0</v>
      </c>
      <c r="K42" s="169" t="s">
        <v>316</v>
      </c>
      <c r="L42" s="159" t="s">
        <v>390</v>
      </c>
      <c r="M42" s="327">
        <f t="shared" si="1"/>
        <v>1594</v>
      </c>
      <c r="N42" s="25"/>
      <c r="O42" s="332">
        <v>2021.0</v>
      </c>
      <c r="P42" s="355">
        <f>COUNTIF($C$2:$C$680,"2021")</f>
        <v>7</v>
      </c>
      <c r="Q42" s="106"/>
      <c r="R42" s="107"/>
      <c r="S42" s="356">
        <f>(P42/P45)</f>
        <v>0.06862745098</v>
      </c>
      <c r="T42" s="25"/>
      <c r="U42" s="25"/>
      <c r="V42" s="25"/>
      <c r="W42" s="25"/>
      <c r="X42" s="25"/>
      <c r="Y42" s="25"/>
      <c r="Z42" s="25"/>
    </row>
    <row r="43" ht="15.0" customHeight="1">
      <c r="A43" s="163">
        <v>623.0</v>
      </c>
      <c r="B43" s="164" t="s">
        <v>726</v>
      </c>
      <c r="C43" s="164">
        <v>2011.0</v>
      </c>
      <c r="D43" s="170">
        <v>40745.0</v>
      </c>
      <c r="E43" s="166" t="s">
        <v>727</v>
      </c>
      <c r="F43" s="167" t="s">
        <v>728</v>
      </c>
      <c r="G43" s="166" t="s">
        <v>712</v>
      </c>
      <c r="H43" s="167" t="s">
        <v>18</v>
      </c>
      <c r="I43" s="165">
        <v>44937.0</v>
      </c>
      <c r="J43" s="166">
        <v>1.0</v>
      </c>
      <c r="K43" s="171" t="s">
        <v>302</v>
      </c>
      <c r="L43" s="167" t="s">
        <v>390</v>
      </c>
      <c r="M43" s="330">
        <f t="shared" si="1"/>
        <v>4192</v>
      </c>
      <c r="N43" s="25"/>
      <c r="O43" s="333">
        <v>2022.0</v>
      </c>
      <c r="P43" s="357">
        <f>COUNTIF($C$2:$C$680,"2022")</f>
        <v>18</v>
      </c>
      <c r="Q43" s="106"/>
      <c r="R43" s="107"/>
      <c r="S43" s="354">
        <f t="shared" ref="S43:S44" si="2">(P43/P45)</f>
        <v>0.1764705882</v>
      </c>
      <c r="T43" s="25"/>
      <c r="U43" s="25"/>
      <c r="V43" s="25"/>
      <c r="W43" s="25"/>
      <c r="X43" s="25"/>
      <c r="Y43" s="25"/>
      <c r="Z43" s="25"/>
    </row>
    <row r="44" ht="15.0" customHeight="1">
      <c r="A44" s="156">
        <v>723.0</v>
      </c>
      <c r="B44" s="157" t="s">
        <v>730</v>
      </c>
      <c r="C44" s="157">
        <v>2011.0</v>
      </c>
      <c r="D44" s="158">
        <v>40550.0</v>
      </c>
      <c r="E44" s="128" t="s">
        <v>731</v>
      </c>
      <c r="F44" s="159" t="s">
        <v>732</v>
      </c>
      <c r="G44" s="128" t="s">
        <v>712</v>
      </c>
      <c r="H44" s="159" t="s">
        <v>244</v>
      </c>
      <c r="I44" s="158">
        <v>44946.0</v>
      </c>
      <c r="J44" s="128">
        <v>1.0</v>
      </c>
      <c r="K44" s="169" t="s">
        <v>309</v>
      </c>
      <c r="L44" s="159" t="s">
        <v>390</v>
      </c>
      <c r="M44" s="327">
        <f t="shared" si="1"/>
        <v>4396</v>
      </c>
      <c r="N44" s="25"/>
      <c r="O44" s="358">
        <v>2023.0</v>
      </c>
      <c r="P44" s="355">
        <f>COUNTIF($C$2:$C$680,"2023")</f>
        <v>0</v>
      </c>
      <c r="Q44" s="106"/>
      <c r="R44" s="107"/>
      <c r="S44" s="356" t="str">
        <f t="shared" si="2"/>
        <v>#DIV/0!</v>
      </c>
      <c r="T44" s="25"/>
      <c r="U44" s="25"/>
      <c r="V44" s="25"/>
      <c r="W44" s="25"/>
      <c r="X44" s="25"/>
      <c r="Y44" s="25"/>
      <c r="Z44" s="25"/>
    </row>
    <row r="45" ht="15.0" customHeight="1">
      <c r="A45" s="163">
        <v>823.0</v>
      </c>
      <c r="B45" s="164" t="s">
        <v>733</v>
      </c>
      <c r="C45" s="164">
        <v>2022.0</v>
      </c>
      <c r="D45" s="165">
        <v>44573.0</v>
      </c>
      <c r="E45" s="166" t="s">
        <v>734</v>
      </c>
      <c r="F45" s="167" t="s">
        <v>735</v>
      </c>
      <c r="G45" s="166" t="s">
        <v>725</v>
      </c>
      <c r="H45" s="167" t="s">
        <v>736</v>
      </c>
      <c r="I45" s="165">
        <v>44946.0</v>
      </c>
      <c r="J45" s="166">
        <v>1.0</v>
      </c>
      <c r="K45" s="160" t="s">
        <v>336</v>
      </c>
      <c r="L45" s="167" t="s">
        <v>399</v>
      </c>
      <c r="M45" s="330">
        <f t="shared" si="1"/>
        <v>373</v>
      </c>
      <c r="N45" s="25"/>
      <c r="O45" s="359" t="s">
        <v>179</v>
      </c>
      <c r="P45" s="360">
        <f>SUM(P29:R43)</f>
        <v>102</v>
      </c>
      <c r="Q45" s="361"/>
      <c r="R45" s="362"/>
      <c r="S45" s="363">
        <f>SUM(S29:S43)</f>
        <v>1</v>
      </c>
      <c r="T45" s="25"/>
      <c r="U45" s="25"/>
      <c r="V45" s="25"/>
      <c r="W45" s="25"/>
      <c r="X45" s="25"/>
      <c r="Y45" s="25"/>
      <c r="Z45" s="25"/>
    </row>
    <row r="46" ht="15.0" customHeight="1">
      <c r="A46" s="156">
        <v>923.0</v>
      </c>
      <c r="B46" s="157" t="s">
        <v>737</v>
      </c>
      <c r="C46" s="157">
        <v>2022.0</v>
      </c>
      <c r="D46" s="158">
        <v>44573.0</v>
      </c>
      <c r="E46" s="128" t="s">
        <v>738</v>
      </c>
      <c r="F46" s="159" t="s">
        <v>735</v>
      </c>
      <c r="G46" s="128" t="s">
        <v>725</v>
      </c>
      <c r="H46" s="159" t="s">
        <v>736</v>
      </c>
      <c r="I46" s="158">
        <v>44946.0</v>
      </c>
      <c r="J46" s="128">
        <v>1.0</v>
      </c>
      <c r="K46" s="160" t="s">
        <v>336</v>
      </c>
      <c r="L46" s="159" t="s">
        <v>399</v>
      </c>
      <c r="M46" s="327">
        <f t="shared" si="1"/>
        <v>373</v>
      </c>
      <c r="N46" s="25"/>
      <c r="U46" s="25"/>
      <c r="V46" s="25"/>
      <c r="W46" s="25"/>
      <c r="X46" s="25"/>
      <c r="Y46" s="25"/>
      <c r="Z46" s="25"/>
    </row>
    <row r="47" ht="15.0" customHeight="1">
      <c r="A47" s="163">
        <v>1023.0</v>
      </c>
      <c r="B47" s="164" t="s">
        <v>739</v>
      </c>
      <c r="C47" s="164">
        <v>2018.0</v>
      </c>
      <c r="D47" s="165">
        <v>43370.0</v>
      </c>
      <c r="E47" s="166" t="s">
        <v>740</v>
      </c>
      <c r="F47" s="167" t="s">
        <v>741</v>
      </c>
      <c r="G47" s="166" t="s">
        <v>712</v>
      </c>
      <c r="H47" s="167" t="s">
        <v>380</v>
      </c>
      <c r="I47" s="165">
        <v>44946.0</v>
      </c>
      <c r="J47" s="166">
        <v>1.0</v>
      </c>
      <c r="K47" s="160" t="s">
        <v>336</v>
      </c>
      <c r="L47" s="167" t="s">
        <v>395</v>
      </c>
      <c r="M47" s="330">
        <f t="shared" si="1"/>
        <v>1576</v>
      </c>
      <c r="N47" s="25"/>
      <c r="U47" s="25"/>
      <c r="V47" s="25"/>
      <c r="W47" s="25"/>
      <c r="X47" s="25"/>
      <c r="Y47" s="25"/>
      <c r="Z47" s="25"/>
    </row>
    <row r="48" ht="15.0" customHeight="1">
      <c r="A48" s="156">
        <v>1123.0</v>
      </c>
      <c r="B48" s="157" t="s">
        <v>742</v>
      </c>
      <c r="C48" s="157">
        <v>2020.0</v>
      </c>
      <c r="D48" s="158">
        <v>44054.0</v>
      </c>
      <c r="E48" s="128" t="s">
        <v>743</v>
      </c>
      <c r="F48" s="159" t="s">
        <v>744</v>
      </c>
      <c r="G48" s="128" t="s">
        <v>712</v>
      </c>
      <c r="H48" s="159" t="s">
        <v>263</v>
      </c>
      <c r="I48" s="158">
        <v>44946.0</v>
      </c>
      <c r="J48" s="128">
        <v>1.0</v>
      </c>
      <c r="K48" s="171" t="s">
        <v>302</v>
      </c>
      <c r="L48" s="159" t="s">
        <v>395</v>
      </c>
      <c r="M48" s="327">
        <f t="shared" si="1"/>
        <v>892</v>
      </c>
      <c r="N48" s="25"/>
      <c r="O48" s="338" t="s">
        <v>847</v>
      </c>
      <c r="P48" s="95"/>
      <c r="Q48" s="95"/>
      <c r="R48" s="95"/>
      <c r="S48" s="96"/>
      <c r="T48" s="25"/>
      <c r="U48" s="25"/>
      <c r="V48" s="25"/>
      <c r="W48" s="25"/>
      <c r="X48" s="25"/>
      <c r="Y48" s="25"/>
      <c r="Z48" s="25"/>
    </row>
    <row r="49" ht="15.0" customHeight="1">
      <c r="A49" s="163">
        <v>1223.0</v>
      </c>
      <c r="B49" s="164" t="s">
        <v>746</v>
      </c>
      <c r="C49" s="164">
        <v>2016.0</v>
      </c>
      <c r="D49" s="165">
        <v>42557.0</v>
      </c>
      <c r="E49" s="166" t="s">
        <v>747</v>
      </c>
      <c r="F49" s="167" t="s">
        <v>748</v>
      </c>
      <c r="G49" s="166" t="s">
        <v>712</v>
      </c>
      <c r="H49" s="167" t="s">
        <v>130</v>
      </c>
      <c r="I49" s="165">
        <v>44946.0</v>
      </c>
      <c r="J49" s="166">
        <v>1.0</v>
      </c>
      <c r="K49" s="160" t="s">
        <v>329</v>
      </c>
      <c r="L49" s="167" t="s">
        <v>390</v>
      </c>
      <c r="M49" s="330">
        <f t="shared" si="1"/>
        <v>2389</v>
      </c>
      <c r="N49" s="25"/>
      <c r="O49" s="97"/>
      <c r="P49" s="98"/>
      <c r="Q49" s="98"/>
      <c r="R49" s="98"/>
      <c r="S49" s="99"/>
      <c r="T49" s="25"/>
      <c r="U49" s="25"/>
      <c r="V49" s="25"/>
      <c r="W49" s="25"/>
      <c r="X49" s="25"/>
      <c r="Y49" s="25"/>
      <c r="Z49" s="25"/>
    </row>
    <row r="50" ht="15.0" customHeight="1">
      <c r="A50" s="156">
        <v>1323.0</v>
      </c>
      <c r="B50" s="157" t="s">
        <v>750</v>
      </c>
      <c r="C50" s="157">
        <v>2016.0</v>
      </c>
      <c r="D50" s="158">
        <v>42675.0</v>
      </c>
      <c r="E50" s="128" t="s">
        <v>751</v>
      </c>
      <c r="F50" s="159" t="s">
        <v>752</v>
      </c>
      <c r="G50" s="128" t="s">
        <v>712</v>
      </c>
      <c r="H50" s="159" t="s">
        <v>753</v>
      </c>
      <c r="I50" s="158">
        <v>44946.0</v>
      </c>
      <c r="J50" s="128">
        <v>1.0</v>
      </c>
      <c r="K50" s="160" t="s">
        <v>336</v>
      </c>
      <c r="L50" s="159" t="s">
        <v>390</v>
      </c>
      <c r="M50" s="327">
        <f t="shared" si="1"/>
        <v>2271</v>
      </c>
      <c r="N50" s="25"/>
      <c r="O50" s="348" t="s">
        <v>9</v>
      </c>
      <c r="P50" s="349" t="s">
        <v>107</v>
      </c>
      <c r="Q50" s="350"/>
      <c r="R50" s="351"/>
      <c r="S50" s="352" t="s">
        <v>108</v>
      </c>
      <c r="T50" s="25"/>
      <c r="U50" s="25"/>
      <c r="V50" s="25"/>
      <c r="W50" s="25"/>
      <c r="X50" s="25"/>
      <c r="Y50" s="25"/>
      <c r="Z50" s="25"/>
    </row>
    <row r="51" ht="15.0" customHeight="1">
      <c r="A51" s="163">
        <v>1423.0</v>
      </c>
      <c r="B51" s="164" t="s">
        <v>755</v>
      </c>
      <c r="C51" s="164">
        <v>2022.0</v>
      </c>
      <c r="D51" s="165">
        <v>44678.0</v>
      </c>
      <c r="E51" s="166" t="s">
        <v>756</v>
      </c>
      <c r="F51" s="167" t="s">
        <v>757</v>
      </c>
      <c r="G51" s="166" t="s">
        <v>725</v>
      </c>
      <c r="H51" s="167" t="s">
        <v>234</v>
      </c>
      <c r="I51" s="165">
        <v>44946.0</v>
      </c>
      <c r="J51" s="166">
        <v>1.0</v>
      </c>
      <c r="K51" s="175" t="s">
        <v>758</v>
      </c>
      <c r="L51" s="167" t="s">
        <v>399</v>
      </c>
      <c r="M51" s="330">
        <f t="shared" si="1"/>
        <v>268</v>
      </c>
      <c r="N51" s="25"/>
      <c r="O51" s="364" t="s">
        <v>203</v>
      </c>
      <c r="P51" s="353">
        <f>COUNTIF($J$2:$J$680,"1")</f>
        <v>36</v>
      </c>
      <c r="Q51" s="343"/>
      <c r="R51" s="344"/>
      <c r="S51" s="365">
        <f>(P51/P63)</f>
        <v>0.3529411765</v>
      </c>
      <c r="T51" s="25"/>
      <c r="U51" s="25"/>
      <c r="V51" s="25"/>
      <c r="W51" s="25"/>
      <c r="X51" s="25"/>
      <c r="Y51" s="25"/>
      <c r="Z51" s="25"/>
    </row>
    <row r="52" ht="15.0" customHeight="1">
      <c r="A52" s="156">
        <v>1523.0</v>
      </c>
      <c r="B52" s="157" t="s">
        <v>760</v>
      </c>
      <c r="C52" s="157">
        <v>2022.0</v>
      </c>
      <c r="D52" s="158">
        <v>44845.0</v>
      </c>
      <c r="E52" s="128" t="s">
        <v>761</v>
      </c>
      <c r="F52" s="159" t="s">
        <v>762</v>
      </c>
      <c r="G52" s="128" t="s">
        <v>729</v>
      </c>
      <c r="H52" s="159" t="s">
        <v>763</v>
      </c>
      <c r="I52" s="158">
        <v>44946.0</v>
      </c>
      <c r="J52" s="128">
        <v>1.0</v>
      </c>
      <c r="K52" s="160" t="s">
        <v>336</v>
      </c>
      <c r="L52" s="159" t="s">
        <v>399</v>
      </c>
      <c r="M52" s="327">
        <f t="shared" si="1"/>
        <v>101</v>
      </c>
      <c r="N52" s="25"/>
      <c r="O52" s="332" t="s">
        <v>207</v>
      </c>
      <c r="P52" s="355">
        <f>COUNTIF($J$2:$J$680,"2")</f>
        <v>40</v>
      </c>
      <c r="Q52" s="106"/>
      <c r="R52" s="107"/>
      <c r="S52" s="356">
        <f>(P52/P63)</f>
        <v>0.3921568627</v>
      </c>
      <c r="T52" s="25"/>
      <c r="U52" s="25"/>
      <c r="V52" s="25"/>
      <c r="W52" s="25"/>
      <c r="X52" s="25"/>
      <c r="Y52" s="25"/>
      <c r="Z52" s="25"/>
    </row>
    <row r="53" ht="15.0" customHeight="1">
      <c r="A53" s="163">
        <v>1623.0</v>
      </c>
      <c r="B53" s="164" t="s">
        <v>765</v>
      </c>
      <c r="C53" s="164">
        <v>2022.0</v>
      </c>
      <c r="D53" s="165">
        <v>44817.0</v>
      </c>
      <c r="E53" s="166" t="s">
        <v>766</v>
      </c>
      <c r="F53" s="167" t="s">
        <v>767</v>
      </c>
      <c r="G53" s="166" t="s">
        <v>729</v>
      </c>
      <c r="H53" s="167" t="s">
        <v>768</v>
      </c>
      <c r="I53" s="165">
        <v>44946.0</v>
      </c>
      <c r="J53" s="166">
        <v>1.0</v>
      </c>
      <c r="K53" s="160" t="s">
        <v>336</v>
      </c>
      <c r="L53" s="167" t="s">
        <v>399</v>
      </c>
      <c r="M53" s="330">
        <f t="shared" si="1"/>
        <v>129</v>
      </c>
      <c r="N53" s="25"/>
      <c r="O53" s="333" t="s">
        <v>213</v>
      </c>
      <c r="P53" s="357">
        <f>COUNTIF($J$2:$J$680,"3")</f>
        <v>26</v>
      </c>
      <c r="Q53" s="106"/>
      <c r="R53" s="107"/>
      <c r="S53" s="354">
        <f>(P53/P63)</f>
        <v>0.2549019608</v>
      </c>
      <c r="T53" s="25"/>
      <c r="U53" s="25"/>
      <c r="V53" s="25"/>
      <c r="W53" s="25"/>
      <c r="X53" s="25"/>
      <c r="Y53" s="25"/>
      <c r="Z53" s="25"/>
    </row>
    <row r="54" ht="15.0" customHeight="1">
      <c r="A54" s="156">
        <v>1723.0</v>
      </c>
      <c r="B54" s="157" t="s">
        <v>769</v>
      </c>
      <c r="C54" s="157">
        <v>2022.0</v>
      </c>
      <c r="D54" s="158">
        <v>44858.0</v>
      </c>
      <c r="E54" s="128" t="s">
        <v>770</v>
      </c>
      <c r="F54" s="159" t="s">
        <v>771</v>
      </c>
      <c r="G54" s="128" t="s">
        <v>729</v>
      </c>
      <c r="H54" s="159" t="s">
        <v>772</v>
      </c>
      <c r="I54" s="158">
        <v>44946.0</v>
      </c>
      <c r="J54" s="128">
        <v>1.0</v>
      </c>
      <c r="K54" s="160" t="s">
        <v>336</v>
      </c>
      <c r="L54" s="159" t="s">
        <v>399</v>
      </c>
      <c r="M54" s="327">
        <f t="shared" si="1"/>
        <v>88</v>
      </c>
      <c r="N54" s="25"/>
      <c r="O54" s="332" t="s">
        <v>219</v>
      </c>
      <c r="P54" s="355">
        <f>COUNTIF($J$2:$J$680,"4")</f>
        <v>0</v>
      </c>
      <c r="Q54" s="106"/>
      <c r="R54" s="107"/>
      <c r="S54" s="356">
        <f>(P54/P63)</f>
        <v>0</v>
      </c>
      <c r="T54" s="25"/>
      <c r="U54" s="25"/>
      <c r="V54" s="25"/>
      <c r="W54" s="25"/>
      <c r="X54" s="25"/>
      <c r="Y54" s="25"/>
      <c r="Z54" s="25"/>
    </row>
    <row r="55" ht="15.0" customHeight="1">
      <c r="A55" s="163">
        <v>1823.0</v>
      </c>
      <c r="B55" s="164" t="s">
        <v>774</v>
      </c>
      <c r="C55" s="164">
        <v>2022.0</v>
      </c>
      <c r="D55" s="165">
        <v>44859.0</v>
      </c>
      <c r="E55" s="166" t="s">
        <v>775</v>
      </c>
      <c r="F55" s="167" t="s">
        <v>776</v>
      </c>
      <c r="G55" s="166" t="s">
        <v>729</v>
      </c>
      <c r="H55" s="167" t="s">
        <v>777</v>
      </c>
      <c r="I55" s="165">
        <v>44946.0</v>
      </c>
      <c r="J55" s="166">
        <v>1.0</v>
      </c>
      <c r="K55" s="160" t="s">
        <v>336</v>
      </c>
      <c r="L55" s="167" t="s">
        <v>399</v>
      </c>
      <c r="M55" s="330">
        <f t="shared" si="1"/>
        <v>87</v>
      </c>
      <c r="N55" s="25"/>
      <c r="O55" s="333" t="s">
        <v>223</v>
      </c>
      <c r="P55" s="357">
        <f>COUNTIF($J$2:$J$680,"5")</f>
        <v>0</v>
      </c>
      <c r="Q55" s="106"/>
      <c r="R55" s="107"/>
      <c r="S55" s="354">
        <f>(P55/P63)</f>
        <v>0</v>
      </c>
      <c r="T55" s="25"/>
      <c r="U55" s="25"/>
      <c r="V55" s="25"/>
      <c r="W55" s="25"/>
      <c r="X55" s="25"/>
      <c r="Y55" s="25"/>
      <c r="Z55" s="25"/>
    </row>
    <row r="56" ht="15.0" customHeight="1">
      <c r="A56" s="156">
        <v>1923.0</v>
      </c>
      <c r="B56" s="157" t="s">
        <v>778</v>
      </c>
      <c r="C56" s="157">
        <v>2020.0</v>
      </c>
      <c r="D56" s="158">
        <v>44186.0</v>
      </c>
      <c r="E56" s="128" t="s">
        <v>779</v>
      </c>
      <c r="F56" s="159" t="s">
        <v>780</v>
      </c>
      <c r="G56" s="128" t="s">
        <v>712</v>
      </c>
      <c r="H56" s="159" t="s">
        <v>781</v>
      </c>
      <c r="I56" s="158">
        <v>44952.0</v>
      </c>
      <c r="J56" s="128">
        <v>1.0</v>
      </c>
      <c r="K56" s="160" t="s">
        <v>336</v>
      </c>
      <c r="L56" s="159" t="s">
        <v>390</v>
      </c>
      <c r="M56" s="327">
        <f t="shared" si="1"/>
        <v>766</v>
      </c>
      <c r="N56" s="42"/>
      <c r="O56" s="332" t="s">
        <v>229</v>
      </c>
      <c r="P56" s="355">
        <f>COUNTIF($J$2:$J$680,"6")</f>
        <v>0</v>
      </c>
      <c r="Q56" s="106"/>
      <c r="R56" s="107"/>
      <c r="S56" s="356">
        <f>(P56/P63)</f>
        <v>0</v>
      </c>
      <c r="T56" s="25"/>
      <c r="U56" s="25"/>
      <c r="V56" s="25"/>
      <c r="W56" s="25"/>
      <c r="X56" s="25"/>
      <c r="Y56" s="25"/>
      <c r="Z56" s="25"/>
    </row>
    <row r="57" ht="15.0" customHeight="1">
      <c r="A57" s="163">
        <v>2023.0</v>
      </c>
      <c r="B57" s="164" t="s">
        <v>782</v>
      </c>
      <c r="C57" s="164">
        <v>2022.0</v>
      </c>
      <c r="D57" s="165">
        <v>44655.0</v>
      </c>
      <c r="E57" s="166" t="s">
        <v>783</v>
      </c>
      <c r="F57" s="167" t="s">
        <v>784</v>
      </c>
      <c r="G57" s="166" t="s">
        <v>725</v>
      </c>
      <c r="H57" s="167" t="s">
        <v>785</v>
      </c>
      <c r="I57" s="165">
        <v>44952.0</v>
      </c>
      <c r="J57" s="166">
        <v>1.0</v>
      </c>
      <c r="K57" s="175" t="s">
        <v>758</v>
      </c>
      <c r="L57" s="167" t="s">
        <v>399</v>
      </c>
      <c r="M57" s="330">
        <f t="shared" si="1"/>
        <v>297</v>
      </c>
      <c r="N57" s="25"/>
      <c r="O57" s="333" t="s">
        <v>235</v>
      </c>
      <c r="P57" s="357">
        <f>COUNTIF($J$2:$J$680,"7")</f>
        <v>0</v>
      </c>
      <c r="Q57" s="106"/>
      <c r="R57" s="107"/>
      <c r="S57" s="354">
        <f>(P57/P63)</f>
        <v>0</v>
      </c>
      <c r="T57" s="25"/>
      <c r="U57" s="25"/>
      <c r="V57" s="25"/>
      <c r="W57" s="25"/>
      <c r="X57" s="25"/>
      <c r="Y57" s="25"/>
      <c r="Z57" s="25"/>
    </row>
    <row r="58" ht="15.0" customHeight="1">
      <c r="A58" s="156">
        <v>2123.0</v>
      </c>
      <c r="B58" s="157" t="s">
        <v>786</v>
      </c>
      <c r="C58" s="157">
        <v>2019.0</v>
      </c>
      <c r="D58" s="158">
        <v>43500.0</v>
      </c>
      <c r="E58" s="128" t="s">
        <v>787</v>
      </c>
      <c r="F58" s="159" t="s">
        <v>788</v>
      </c>
      <c r="G58" s="128" t="s">
        <v>707</v>
      </c>
      <c r="H58" s="159" t="s">
        <v>789</v>
      </c>
      <c r="I58" s="158">
        <v>44957.0</v>
      </c>
      <c r="J58" s="128">
        <v>1.0</v>
      </c>
      <c r="K58" s="160" t="s">
        <v>336</v>
      </c>
      <c r="L58" s="159" t="s">
        <v>395</v>
      </c>
      <c r="M58" s="327">
        <f t="shared" si="1"/>
        <v>1457</v>
      </c>
      <c r="N58" s="25"/>
      <c r="O58" s="332" t="s">
        <v>239</v>
      </c>
      <c r="P58" s="355">
        <f>COUNTIF($J$2:$J$680,"8")</f>
        <v>0</v>
      </c>
      <c r="Q58" s="106"/>
      <c r="R58" s="107"/>
      <c r="S58" s="356">
        <f>(P58/P63)</f>
        <v>0</v>
      </c>
      <c r="T58" s="25"/>
      <c r="U58" s="25"/>
      <c r="V58" s="25"/>
      <c r="W58" s="25"/>
      <c r="X58" s="25"/>
      <c r="Y58" s="25"/>
      <c r="Z58" s="25"/>
    </row>
    <row r="59" ht="15.0" customHeight="1">
      <c r="A59" s="163">
        <v>2223.0</v>
      </c>
      <c r="B59" s="164" t="s">
        <v>790</v>
      </c>
      <c r="C59" s="164">
        <v>2018.0</v>
      </c>
      <c r="D59" s="165">
        <v>43448.0</v>
      </c>
      <c r="E59" s="166" t="s">
        <v>791</v>
      </c>
      <c r="F59" s="167" t="s">
        <v>788</v>
      </c>
      <c r="G59" s="166" t="s">
        <v>707</v>
      </c>
      <c r="H59" s="167" t="s">
        <v>789</v>
      </c>
      <c r="I59" s="165">
        <v>44957.0</v>
      </c>
      <c r="J59" s="166">
        <v>1.0</v>
      </c>
      <c r="K59" s="160" t="s">
        <v>336</v>
      </c>
      <c r="L59" s="167" t="s">
        <v>395</v>
      </c>
      <c r="M59" s="330">
        <f t="shared" si="1"/>
        <v>1509</v>
      </c>
      <c r="N59" s="25"/>
      <c r="O59" s="333" t="s">
        <v>245</v>
      </c>
      <c r="P59" s="357">
        <f>COUNTIF($J$2:$J$680,"9")</f>
        <v>0</v>
      </c>
      <c r="Q59" s="106"/>
      <c r="R59" s="107"/>
      <c r="S59" s="354">
        <f>(P59/P63)</f>
        <v>0</v>
      </c>
      <c r="T59" s="25"/>
      <c r="U59" s="25"/>
      <c r="V59" s="25"/>
      <c r="W59" s="25"/>
      <c r="X59" s="25"/>
      <c r="Y59" s="25"/>
      <c r="Z59" s="25"/>
    </row>
    <row r="60" ht="15.0" customHeight="1">
      <c r="A60" s="156">
        <v>2323.0</v>
      </c>
      <c r="B60" s="157" t="s">
        <v>792</v>
      </c>
      <c r="C60" s="157">
        <v>2022.0</v>
      </c>
      <c r="D60" s="158">
        <v>44833.0</v>
      </c>
      <c r="E60" s="128" t="s">
        <v>793</v>
      </c>
      <c r="F60" s="159" t="s">
        <v>794</v>
      </c>
      <c r="G60" s="128" t="s">
        <v>729</v>
      </c>
      <c r="H60" s="159" t="s">
        <v>795</v>
      </c>
      <c r="I60" s="158">
        <v>44967.0</v>
      </c>
      <c r="J60" s="128">
        <v>2.0</v>
      </c>
      <c r="K60" s="175" t="s">
        <v>758</v>
      </c>
      <c r="L60" s="159" t="s">
        <v>399</v>
      </c>
      <c r="M60" s="327">
        <f t="shared" si="1"/>
        <v>134</v>
      </c>
      <c r="N60" s="25"/>
      <c r="O60" s="332" t="s">
        <v>252</v>
      </c>
      <c r="P60" s="355">
        <f>COUNTIF($J$2:$J$680,"10")</f>
        <v>0</v>
      </c>
      <c r="Q60" s="106"/>
      <c r="R60" s="107"/>
      <c r="S60" s="356">
        <f>(P60/P63)</f>
        <v>0</v>
      </c>
      <c r="T60" s="25"/>
      <c r="U60" s="25"/>
      <c r="V60" s="25"/>
      <c r="W60" s="25"/>
      <c r="X60" s="25"/>
      <c r="Y60" s="25"/>
      <c r="Z60" s="25"/>
    </row>
    <row r="61" ht="15.0" customHeight="1">
      <c r="A61" s="163">
        <v>2423.0</v>
      </c>
      <c r="B61" s="164" t="s">
        <v>796</v>
      </c>
      <c r="C61" s="164">
        <v>2022.0</v>
      </c>
      <c r="D61" s="165">
        <v>44804.0</v>
      </c>
      <c r="E61" s="166" t="s">
        <v>797</v>
      </c>
      <c r="F61" s="167" t="s">
        <v>776</v>
      </c>
      <c r="G61" s="166" t="s">
        <v>729</v>
      </c>
      <c r="H61" s="167" t="s">
        <v>798</v>
      </c>
      <c r="I61" s="165">
        <v>44967.0</v>
      </c>
      <c r="J61" s="166">
        <v>2.0</v>
      </c>
      <c r="K61" s="160" t="s">
        <v>336</v>
      </c>
      <c r="L61" s="167" t="s">
        <v>399</v>
      </c>
      <c r="M61" s="330">
        <f t="shared" si="1"/>
        <v>163</v>
      </c>
      <c r="N61" s="25"/>
      <c r="O61" s="333" t="s">
        <v>258</v>
      </c>
      <c r="P61" s="357">
        <f>COUNTIF($J$2:$J$680,"11")</f>
        <v>0</v>
      </c>
      <c r="Q61" s="106"/>
      <c r="R61" s="107"/>
      <c r="S61" s="354">
        <f>(P61/P63)</f>
        <v>0</v>
      </c>
      <c r="T61" s="25"/>
      <c r="U61" s="25"/>
      <c r="V61" s="25"/>
      <c r="W61" s="25"/>
      <c r="X61" s="25"/>
      <c r="Y61" s="25"/>
      <c r="Z61" s="25"/>
    </row>
    <row r="62" ht="15.0" customHeight="1">
      <c r="A62" s="156">
        <v>2523.0</v>
      </c>
      <c r="B62" s="157" t="s">
        <v>799</v>
      </c>
      <c r="C62" s="157">
        <v>2022.0</v>
      </c>
      <c r="D62" s="158">
        <v>44824.0</v>
      </c>
      <c r="E62" s="128" t="s">
        <v>800</v>
      </c>
      <c r="F62" s="159" t="s">
        <v>801</v>
      </c>
      <c r="G62" s="128" t="s">
        <v>729</v>
      </c>
      <c r="H62" s="159" t="s">
        <v>802</v>
      </c>
      <c r="I62" s="158">
        <v>44967.0</v>
      </c>
      <c r="J62" s="128">
        <v>2.0</v>
      </c>
      <c r="K62" s="160" t="s">
        <v>336</v>
      </c>
      <c r="L62" s="159" t="s">
        <v>399</v>
      </c>
      <c r="M62" s="327">
        <f t="shared" si="1"/>
        <v>143</v>
      </c>
      <c r="N62" s="25"/>
      <c r="O62" s="366" t="s">
        <v>264</v>
      </c>
      <c r="P62" s="355">
        <f>COUNTIF($J$2:$J$680,"12")</f>
        <v>0</v>
      </c>
      <c r="Q62" s="106"/>
      <c r="R62" s="107"/>
      <c r="S62" s="367">
        <f>(P62/P63)</f>
        <v>0</v>
      </c>
      <c r="T62" s="25"/>
      <c r="U62" s="25"/>
      <c r="V62" s="25"/>
      <c r="W62" s="25"/>
      <c r="X62" s="25"/>
      <c r="Y62" s="25"/>
      <c r="Z62" s="25"/>
    </row>
    <row r="63" ht="15.0" customHeight="1">
      <c r="A63" s="163">
        <v>2623.0</v>
      </c>
      <c r="B63" s="164" t="s">
        <v>803</v>
      </c>
      <c r="C63" s="164">
        <v>2018.0</v>
      </c>
      <c r="D63" s="165">
        <v>43129.0</v>
      </c>
      <c r="E63" s="166" t="s">
        <v>804</v>
      </c>
      <c r="F63" s="167" t="s">
        <v>805</v>
      </c>
      <c r="G63" s="166" t="s">
        <v>806</v>
      </c>
      <c r="H63" s="167" t="s">
        <v>807</v>
      </c>
      <c r="I63" s="165">
        <v>44967.0</v>
      </c>
      <c r="J63" s="166">
        <v>2.0</v>
      </c>
      <c r="K63" s="160" t="s">
        <v>336</v>
      </c>
      <c r="L63" s="167" t="s">
        <v>390</v>
      </c>
      <c r="M63" s="330">
        <f t="shared" si="1"/>
        <v>1838</v>
      </c>
      <c r="N63" s="25"/>
      <c r="O63" s="359" t="s">
        <v>268</v>
      </c>
      <c r="P63" s="360">
        <f>SUM(P51:R62)</f>
        <v>102</v>
      </c>
      <c r="Q63" s="361"/>
      <c r="R63" s="362"/>
      <c r="S63" s="363">
        <f>SUM(S51:S62)</f>
        <v>1</v>
      </c>
      <c r="T63" s="25"/>
      <c r="U63" s="25"/>
      <c r="V63" s="25"/>
      <c r="W63" s="25"/>
      <c r="X63" s="25"/>
      <c r="Y63" s="25"/>
      <c r="Z63" s="25"/>
    </row>
    <row r="64" ht="15.0" customHeight="1">
      <c r="A64" s="156">
        <v>2723.0</v>
      </c>
      <c r="B64" s="157" t="s">
        <v>808</v>
      </c>
      <c r="C64" s="157">
        <v>2021.0</v>
      </c>
      <c r="D64" s="158">
        <v>44463.0</v>
      </c>
      <c r="E64" s="128" t="s">
        <v>809</v>
      </c>
      <c r="F64" s="159" t="s">
        <v>810</v>
      </c>
      <c r="G64" s="128" t="s">
        <v>806</v>
      </c>
      <c r="H64" s="159" t="s">
        <v>234</v>
      </c>
      <c r="I64" s="158">
        <v>44967.0</v>
      </c>
      <c r="J64" s="128">
        <v>2.0</v>
      </c>
      <c r="K64" s="175" t="s">
        <v>758</v>
      </c>
      <c r="L64" s="159" t="s">
        <v>395</v>
      </c>
      <c r="M64" s="327">
        <f t="shared" si="1"/>
        <v>504</v>
      </c>
      <c r="N64" s="25"/>
      <c r="O64" s="25"/>
      <c r="P64" s="25"/>
      <c r="Q64" s="25"/>
      <c r="R64" s="25"/>
      <c r="S64" s="25"/>
      <c r="T64" s="25"/>
      <c r="U64" s="25"/>
      <c r="V64" s="25"/>
      <c r="W64" s="25"/>
      <c r="X64" s="25"/>
      <c r="Y64" s="25"/>
      <c r="Z64" s="25"/>
    </row>
    <row r="65" ht="15.0" customHeight="1">
      <c r="A65" s="163">
        <v>2823.0</v>
      </c>
      <c r="B65" s="164" t="s">
        <v>811</v>
      </c>
      <c r="C65" s="164">
        <v>2022.0</v>
      </c>
      <c r="D65" s="165">
        <v>44614.0</v>
      </c>
      <c r="E65" s="166" t="s">
        <v>812</v>
      </c>
      <c r="F65" s="167" t="s">
        <v>813</v>
      </c>
      <c r="G65" s="166" t="s">
        <v>806</v>
      </c>
      <c r="H65" s="167" t="s">
        <v>18</v>
      </c>
      <c r="I65" s="165">
        <v>44967.0</v>
      </c>
      <c r="J65" s="166">
        <v>2.0</v>
      </c>
      <c r="K65" s="160" t="s">
        <v>336</v>
      </c>
      <c r="L65" s="167" t="s">
        <v>399</v>
      </c>
      <c r="M65" s="330">
        <f t="shared" si="1"/>
        <v>353</v>
      </c>
      <c r="N65" s="42"/>
      <c r="O65" s="368" t="s">
        <v>278</v>
      </c>
      <c r="P65" s="95"/>
      <c r="Q65" s="95"/>
      <c r="R65" s="95"/>
      <c r="S65" s="95"/>
      <c r="T65" s="96"/>
      <c r="U65" s="25"/>
      <c r="V65" s="25"/>
      <c r="W65" s="25"/>
      <c r="X65" s="25"/>
      <c r="Y65" s="25"/>
      <c r="Z65" s="25"/>
    </row>
    <row r="66" ht="15.0" customHeight="1">
      <c r="A66" s="156">
        <v>2923.0</v>
      </c>
      <c r="B66" s="157" t="s">
        <v>814</v>
      </c>
      <c r="C66" s="157">
        <v>2014.0</v>
      </c>
      <c r="D66" s="158">
        <v>44208.0</v>
      </c>
      <c r="E66" s="128" t="s">
        <v>815</v>
      </c>
      <c r="F66" s="159" t="s">
        <v>816</v>
      </c>
      <c r="G66" s="128" t="s">
        <v>712</v>
      </c>
      <c r="H66" s="159" t="s">
        <v>50</v>
      </c>
      <c r="I66" s="158">
        <v>44967.0</v>
      </c>
      <c r="J66" s="128">
        <v>2.0</v>
      </c>
      <c r="K66" s="171" t="s">
        <v>302</v>
      </c>
      <c r="L66" s="159" t="s">
        <v>390</v>
      </c>
      <c r="M66" s="327">
        <f t="shared" si="1"/>
        <v>759</v>
      </c>
      <c r="N66" s="25"/>
      <c r="O66" s="97"/>
      <c r="P66" s="98"/>
      <c r="Q66" s="98"/>
      <c r="R66" s="98"/>
      <c r="S66" s="98"/>
      <c r="T66" s="99"/>
      <c r="U66" s="25"/>
      <c r="V66" s="25"/>
      <c r="W66" s="25"/>
      <c r="X66" s="25"/>
      <c r="Y66" s="25"/>
      <c r="Z66" s="25"/>
    </row>
    <row r="67" ht="15.0" customHeight="1">
      <c r="A67" s="163">
        <v>3023.0</v>
      </c>
      <c r="B67" s="164" t="s">
        <v>817</v>
      </c>
      <c r="C67" s="164">
        <v>2016.0</v>
      </c>
      <c r="D67" s="165">
        <v>42642.0</v>
      </c>
      <c r="E67" s="166" t="s">
        <v>818</v>
      </c>
      <c r="F67" s="167" t="s">
        <v>819</v>
      </c>
      <c r="G67" s="166" t="s">
        <v>712</v>
      </c>
      <c r="H67" s="167" t="s">
        <v>97</v>
      </c>
      <c r="I67" s="165">
        <v>44967.0</v>
      </c>
      <c r="J67" s="166">
        <v>2.0</v>
      </c>
      <c r="K67" s="160" t="s">
        <v>336</v>
      </c>
      <c r="L67" s="167" t="s">
        <v>395</v>
      </c>
      <c r="M67" s="330">
        <f t="shared" si="1"/>
        <v>2325</v>
      </c>
      <c r="N67" s="25"/>
      <c r="O67" s="369" t="s">
        <v>288</v>
      </c>
      <c r="P67" s="370"/>
      <c r="Q67" s="370"/>
      <c r="R67" s="371"/>
      <c r="S67" s="372" t="s">
        <v>289</v>
      </c>
      <c r="T67" s="373" t="s">
        <v>108</v>
      </c>
      <c r="U67" s="25"/>
      <c r="V67" s="25"/>
      <c r="W67" s="25"/>
      <c r="X67" s="25"/>
      <c r="Y67" s="25"/>
      <c r="Z67" s="25"/>
    </row>
    <row r="68" ht="15.0" customHeight="1">
      <c r="A68" s="156">
        <v>3123.0</v>
      </c>
      <c r="B68" s="157" t="s">
        <v>820</v>
      </c>
      <c r="C68" s="157">
        <v>2010.0</v>
      </c>
      <c r="D68" s="158">
        <v>40485.0</v>
      </c>
      <c r="E68" s="128" t="s">
        <v>821</v>
      </c>
      <c r="F68" s="159" t="s">
        <v>422</v>
      </c>
      <c r="G68" s="128" t="s">
        <v>712</v>
      </c>
      <c r="H68" s="159" t="s">
        <v>50</v>
      </c>
      <c r="I68" s="158">
        <v>44967.0</v>
      </c>
      <c r="J68" s="128">
        <v>2.0</v>
      </c>
      <c r="K68" s="171" t="s">
        <v>302</v>
      </c>
      <c r="L68" s="159" t="s">
        <v>395</v>
      </c>
      <c r="M68" s="327">
        <f t="shared" si="1"/>
        <v>4482</v>
      </c>
      <c r="N68" s="25"/>
      <c r="O68" s="374" t="s">
        <v>293</v>
      </c>
      <c r="P68" s="274"/>
      <c r="Q68" s="274"/>
      <c r="R68" s="375"/>
      <c r="S68" s="376">
        <f>COUNTIF($K$2:$K$680,"I - Extremamente tóxico")</f>
        <v>0</v>
      </c>
      <c r="T68" s="377">
        <f>(S68/S80)</f>
        <v>0</v>
      </c>
      <c r="U68" s="25"/>
      <c r="V68" s="25"/>
      <c r="W68" s="25"/>
      <c r="X68" s="25"/>
      <c r="Y68" s="25"/>
      <c r="Z68" s="25"/>
    </row>
    <row r="69" ht="15.0" customHeight="1">
      <c r="A69" s="163">
        <v>3223.0</v>
      </c>
      <c r="B69" s="164" t="s">
        <v>822</v>
      </c>
      <c r="C69" s="164">
        <v>2008.0</v>
      </c>
      <c r="D69" s="165">
        <v>39805.0</v>
      </c>
      <c r="E69" s="166" t="s">
        <v>823</v>
      </c>
      <c r="F69" s="167" t="s">
        <v>824</v>
      </c>
      <c r="G69" s="166" t="s">
        <v>712</v>
      </c>
      <c r="H69" s="167" t="s">
        <v>234</v>
      </c>
      <c r="I69" s="165">
        <v>44967.0</v>
      </c>
      <c r="J69" s="166">
        <v>2.0</v>
      </c>
      <c r="K69" s="160" t="s">
        <v>329</v>
      </c>
      <c r="L69" s="167" t="s">
        <v>390</v>
      </c>
      <c r="M69" s="330">
        <f t="shared" si="1"/>
        <v>5162</v>
      </c>
      <c r="N69" s="25"/>
      <c r="O69" s="378" t="s">
        <v>297</v>
      </c>
      <c r="P69" s="379"/>
      <c r="Q69" s="379"/>
      <c r="R69" s="380"/>
      <c r="S69" s="381">
        <f>COUNTIF($K$2:$K$680,"Categoria 1 - Produto Extremamente Tóxico")</f>
        <v>0</v>
      </c>
      <c r="T69" s="382">
        <f>(S69/S80)</f>
        <v>0</v>
      </c>
      <c r="U69" s="25"/>
      <c r="V69" s="25"/>
      <c r="W69" s="25"/>
      <c r="X69" s="25"/>
      <c r="Y69" s="25"/>
      <c r="Z69" s="25"/>
    </row>
    <row r="70" ht="15.0" customHeight="1">
      <c r="A70" s="156">
        <v>3323.0</v>
      </c>
      <c r="B70" s="157" t="s">
        <v>825</v>
      </c>
      <c r="C70" s="157">
        <v>2022.0</v>
      </c>
      <c r="D70" s="158">
        <v>44691.0</v>
      </c>
      <c r="E70" s="128" t="s">
        <v>826</v>
      </c>
      <c r="F70" s="159" t="s">
        <v>827</v>
      </c>
      <c r="G70" s="128" t="s">
        <v>729</v>
      </c>
      <c r="H70" s="159" t="s">
        <v>828</v>
      </c>
      <c r="I70" s="158">
        <v>44967.0</v>
      </c>
      <c r="J70" s="128">
        <v>2.0</v>
      </c>
      <c r="K70" s="160" t="s">
        <v>336</v>
      </c>
      <c r="L70" s="159" t="s">
        <v>399</v>
      </c>
      <c r="M70" s="327">
        <f t="shared" si="1"/>
        <v>276</v>
      </c>
      <c r="N70" s="25"/>
      <c r="O70" s="378" t="s">
        <v>302</v>
      </c>
      <c r="P70" s="379"/>
      <c r="Q70" s="379"/>
      <c r="R70" s="380"/>
      <c r="S70" s="381">
        <f>COUNTIF($K$2:$K$680,"Categoria 2 - Produto Altamente Tóxico")</f>
        <v>4</v>
      </c>
      <c r="T70" s="382">
        <f>(S70/S80)</f>
        <v>0.03921568627</v>
      </c>
      <c r="U70" s="25"/>
      <c r="V70" s="25"/>
      <c r="W70" s="25"/>
      <c r="X70" s="25"/>
      <c r="Y70" s="25"/>
      <c r="Z70" s="25"/>
    </row>
    <row r="71" ht="15.0" customHeight="1">
      <c r="A71" s="163">
        <v>3423.0</v>
      </c>
      <c r="B71" s="164" t="s">
        <v>829</v>
      </c>
      <c r="C71" s="164">
        <v>2021.0</v>
      </c>
      <c r="D71" s="165">
        <v>44484.0</v>
      </c>
      <c r="E71" s="166" t="s">
        <v>830</v>
      </c>
      <c r="F71" s="167" t="s">
        <v>831</v>
      </c>
      <c r="G71" s="166" t="s">
        <v>725</v>
      </c>
      <c r="H71" s="167" t="s">
        <v>832</v>
      </c>
      <c r="I71" s="165">
        <v>44967.0</v>
      </c>
      <c r="J71" s="166">
        <v>2.0</v>
      </c>
      <c r="K71" s="160" t="s">
        <v>336</v>
      </c>
      <c r="L71" s="167" t="s">
        <v>399</v>
      </c>
      <c r="M71" s="330">
        <f t="shared" si="1"/>
        <v>483</v>
      </c>
      <c r="N71" s="25"/>
      <c r="O71" s="383" t="s">
        <v>309</v>
      </c>
      <c r="P71" s="379"/>
      <c r="Q71" s="379"/>
      <c r="R71" s="380"/>
      <c r="S71" s="384">
        <f>COUNTIF($K$2:$K$680,"II - Altamente tóxico")</f>
        <v>1</v>
      </c>
      <c r="T71" s="385">
        <f>(S71/S80)</f>
        <v>0.009803921569</v>
      </c>
      <c r="U71" s="25"/>
      <c r="V71" s="25"/>
      <c r="W71" s="25"/>
      <c r="X71" s="25"/>
      <c r="Y71" s="25"/>
      <c r="Z71" s="25"/>
    </row>
    <row r="72" ht="15.0" customHeight="1">
      <c r="A72" s="156">
        <v>3523.0</v>
      </c>
      <c r="B72" s="157" t="s">
        <v>833</v>
      </c>
      <c r="C72" s="157">
        <v>2022.0</v>
      </c>
      <c r="D72" s="158">
        <v>44806.0</v>
      </c>
      <c r="E72" s="128" t="s">
        <v>834</v>
      </c>
      <c r="F72" s="159" t="s">
        <v>835</v>
      </c>
      <c r="G72" s="128" t="s">
        <v>729</v>
      </c>
      <c r="H72" s="159" t="s">
        <v>836</v>
      </c>
      <c r="I72" s="158">
        <v>44980.0</v>
      </c>
      <c r="J72" s="128">
        <v>2.0</v>
      </c>
      <c r="K72" s="175" t="s">
        <v>758</v>
      </c>
      <c r="L72" s="159" t="s">
        <v>399</v>
      </c>
      <c r="M72" s="327">
        <f t="shared" si="1"/>
        <v>174</v>
      </c>
      <c r="N72" s="25"/>
      <c r="O72" s="383" t="s">
        <v>316</v>
      </c>
      <c r="P72" s="379"/>
      <c r="Q72" s="379"/>
      <c r="R72" s="380"/>
      <c r="S72" s="384">
        <f>COUNTIF($K$2:$K$680,"Categoria 3 - Produto Moderadamente Tóxico")</f>
        <v>2</v>
      </c>
      <c r="T72" s="385">
        <f>(S72/S80)</f>
        <v>0.01960784314</v>
      </c>
      <c r="U72" s="25"/>
      <c r="V72" s="25"/>
      <c r="W72" s="25"/>
      <c r="X72" s="25"/>
      <c r="Y72" s="25"/>
      <c r="Z72" s="25"/>
    </row>
    <row r="73" ht="15.0" customHeight="1">
      <c r="A73" s="163">
        <v>3623.0</v>
      </c>
      <c r="B73" s="164" t="s">
        <v>837</v>
      </c>
      <c r="C73" s="164">
        <v>2019.0</v>
      </c>
      <c r="D73" s="165">
        <v>43644.0</v>
      </c>
      <c r="E73" s="166" t="s">
        <v>838</v>
      </c>
      <c r="F73" s="167" t="s">
        <v>839</v>
      </c>
      <c r="G73" s="166" t="s">
        <v>712</v>
      </c>
      <c r="H73" s="167" t="s">
        <v>130</v>
      </c>
      <c r="I73" s="165">
        <v>44980.0</v>
      </c>
      <c r="J73" s="166">
        <v>2.0</v>
      </c>
      <c r="K73" s="160" t="s">
        <v>336</v>
      </c>
      <c r="L73" s="167" t="s">
        <v>395</v>
      </c>
      <c r="M73" s="330">
        <f t="shared" si="1"/>
        <v>1336</v>
      </c>
      <c r="N73" s="25"/>
      <c r="O73" s="386" t="s">
        <v>322</v>
      </c>
      <c r="P73" s="379"/>
      <c r="Q73" s="379"/>
      <c r="R73" s="380"/>
      <c r="S73" s="387">
        <f>COUNTIF($K$2:$K$680,"III - Medianamente tóxico")</f>
        <v>0</v>
      </c>
      <c r="T73" s="388">
        <f>(S73/S80)</f>
        <v>0</v>
      </c>
      <c r="U73" s="25"/>
      <c r="V73" s="25"/>
      <c r="W73" s="25"/>
      <c r="X73" s="25"/>
      <c r="Y73" s="25"/>
      <c r="Z73" s="25"/>
    </row>
    <row r="74" ht="15.0" customHeight="1">
      <c r="A74" s="156">
        <v>3723.0</v>
      </c>
      <c r="B74" s="157" t="s">
        <v>840</v>
      </c>
      <c r="C74" s="157">
        <v>2018.0</v>
      </c>
      <c r="D74" s="158">
        <v>43188.0</v>
      </c>
      <c r="E74" s="128" t="s">
        <v>841</v>
      </c>
      <c r="F74" s="159" t="s">
        <v>842</v>
      </c>
      <c r="G74" s="128" t="s">
        <v>806</v>
      </c>
      <c r="H74" s="159" t="s">
        <v>158</v>
      </c>
      <c r="I74" s="158">
        <v>44980.0</v>
      </c>
      <c r="J74" s="128">
        <v>2.0</v>
      </c>
      <c r="K74" s="160" t="s">
        <v>329</v>
      </c>
      <c r="L74" s="159" t="s">
        <v>390</v>
      </c>
      <c r="M74" s="327">
        <f t="shared" si="1"/>
        <v>1792</v>
      </c>
      <c r="N74" s="25"/>
      <c r="O74" s="386" t="s">
        <v>329</v>
      </c>
      <c r="P74" s="379"/>
      <c r="Q74" s="379"/>
      <c r="R74" s="380"/>
      <c r="S74" s="387">
        <f>COUNTIF($K$2:$K$680,"Categoria 4 - Produto Pouco Tóxico")</f>
        <v>13</v>
      </c>
      <c r="T74" s="388">
        <f>(S74/S80)</f>
        <v>0.1274509804</v>
      </c>
      <c r="U74" s="25"/>
      <c r="V74" s="25"/>
      <c r="W74" s="25"/>
      <c r="X74" s="25"/>
      <c r="Y74" s="25"/>
      <c r="Z74" s="25"/>
    </row>
    <row r="75" ht="15.0" customHeight="1">
      <c r="A75" s="163">
        <v>3823.0</v>
      </c>
      <c r="B75" s="164" t="s">
        <v>843</v>
      </c>
      <c r="C75" s="164">
        <v>2013.0</v>
      </c>
      <c r="D75" s="165">
        <v>41425.0</v>
      </c>
      <c r="E75" s="166" t="s">
        <v>844</v>
      </c>
      <c r="F75" s="167" t="s">
        <v>845</v>
      </c>
      <c r="G75" s="166" t="s">
        <v>707</v>
      </c>
      <c r="H75" s="167" t="s">
        <v>846</v>
      </c>
      <c r="I75" s="165">
        <v>44980.0</v>
      </c>
      <c r="J75" s="166">
        <v>2.0</v>
      </c>
      <c r="K75" s="160" t="s">
        <v>336</v>
      </c>
      <c r="L75" s="167" t="s">
        <v>395</v>
      </c>
      <c r="M75" s="330">
        <f t="shared" si="1"/>
        <v>3555</v>
      </c>
      <c r="N75" s="25"/>
      <c r="O75" s="386" t="s">
        <v>336</v>
      </c>
      <c r="P75" s="379"/>
      <c r="Q75" s="379"/>
      <c r="R75" s="380"/>
      <c r="S75" s="387">
        <f>COUNTIF($K$2:$K$680,"Categoria 5 - Produto Improvável de Causar Dano Agudo")</f>
        <v>39</v>
      </c>
      <c r="T75" s="388">
        <f>(S75/S80)</f>
        <v>0.3823529412</v>
      </c>
      <c r="U75" s="25"/>
      <c r="V75" s="25"/>
      <c r="W75" s="25"/>
      <c r="X75" s="25"/>
      <c r="Y75" s="25"/>
      <c r="Z75" s="25"/>
    </row>
    <row r="76" ht="15.0" customHeight="1">
      <c r="A76" s="156">
        <v>3923.0</v>
      </c>
      <c r="B76" s="157" t="s">
        <v>848</v>
      </c>
      <c r="C76" s="157">
        <v>2012.0</v>
      </c>
      <c r="D76" s="158">
        <v>40940.0</v>
      </c>
      <c r="E76" s="128" t="s">
        <v>849</v>
      </c>
      <c r="F76" s="159" t="s">
        <v>845</v>
      </c>
      <c r="G76" s="128" t="s">
        <v>707</v>
      </c>
      <c r="H76" s="159" t="s">
        <v>850</v>
      </c>
      <c r="I76" s="158">
        <v>44980.0</v>
      </c>
      <c r="J76" s="128">
        <v>2.0</v>
      </c>
      <c r="K76" s="160" t="s">
        <v>336</v>
      </c>
      <c r="L76" s="159" t="s">
        <v>395</v>
      </c>
      <c r="M76" s="327">
        <f t="shared" si="1"/>
        <v>4040</v>
      </c>
      <c r="N76" s="25"/>
      <c r="O76" s="389" t="s">
        <v>344</v>
      </c>
      <c r="P76" s="379"/>
      <c r="Q76" s="379"/>
      <c r="R76" s="380"/>
      <c r="S76" s="390">
        <f>COUNTIF($K$2:$K$680,"IV - Pouco tóxico")</f>
        <v>0</v>
      </c>
      <c r="T76" s="391">
        <f>(S76/S80)</f>
        <v>0</v>
      </c>
      <c r="U76" s="25"/>
      <c r="V76" s="25"/>
      <c r="W76" s="25"/>
      <c r="X76" s="25"/>
      <c r="Y76" s="25"/>
      <c r="Z76" s="25"/>
    </row>
    <row r="77" ht="15.0" customHeight="1">
      <c r="A77" s="163">
        <v>4023.0</v>
      </c>
      <c r="B77" s="164" t="s">
        <v>851</v>
      </c>
      <c r="C77" s="164">
        <v>2020.0</v>
      </c>
      <c r="D77" s="165">
        <v>44070.0</v>
      </c>
      <c r="E77" s="166" t="s">
        <v>852</v>
      </c>
      <c r="F77" s="167" t="s">
        <v>853</v>
      </c>
      <c r="G77" s="166" t="s">
        <v>712</v>
      </c>
      <c r="H77" s="167" t="s">
        <v>56</v>
      </c>
      <c r="I77" s="165">
        <v>44980.0</v>
      </c>
      <c r="J77" s="166">
        <v>2.0</v>
      </c>
      <c r="K77" s="160" t="s">
        <v>336</v>
      </c>
      <c r="L77" s="167" t="s">
        <v>390</v>
      </c>
      <c r="M77" s="330">
        <f t="shared" si="1"/>
        <v>910</v>
      </c>
      <c r="N77" s="25"/>
      <c r="O77" s="389" t="s">
        <v>1231</v>
      </c>
      <c r="P77" s="379"/>
      <c r="Q77" s="379"/>
      <c r="R77" s="380"/>
      <c r="S77" s="390">
        <f>COUNTIF($K$2:$K$680,"Não classificado - Produto não classificado")</f>
        <v>9</v>
      </c>
      <c r="T77" s="391">
        <f>(S77/S80)</f>
        <v>0.08823529412</v>
      </c>
      <c r="U77" s="25"/>
      <c r="V77" s="25"/>
      <c r="W77" s="25"/>
      <c r="X77" s="25"/>
      <c r="Y77" s="25"/>
      <c r="Z77" s="25"/>
    </row>
    <row r="78" ht="15.0" customHeight="1">
      <c r="A78" s="156">
        <v>4123.0</v>
      </c>
      <c r="B78" s="157" t="s">
        <v>854</v>
      </c>
      <c r="C78" s="157">
        <v>2016.0</v>
      </c>
      <c r="D78" s="158">
        <v>42460.0</v>
      </c>
      <c r="E78" s="128" t="s">
        <v>855</v>
      </c>
      <c r="F78" s="159" t="s">
        <v>856</v>
      </c>
      <c r="G78" s="128" t="s">
        <v>712</v>
      </c>
      <c r="H78" s="159" t="s">
        <v>56</v>
      </c>
      <c r="I78" s="158">
        <v>44980.0</v>
      </c>
      <c r="J78" s="128">
        <v>2.0</v>
      </c>
      <c r="K78" s="160" t="s">
        <v>336</v>
      </c>
      <c r="L78" s="159" t="s">
        <v>390</v>
      </c>
      <c r="M78" s="327">
        <f t="shared" si="1"/>
        <v>2520</v>
      </c>
      <c r="N78" s="25"/>
      <c r="O78" s="389" t="s">
        <v>1259</v>
      </c>
      <c r="P78" s="379"/>
      <c r="Q78" s="379"/>
      <c r="R78" s="380"/>
      <c r="S78" s="390">
        <f>COUNTIF($K$2:$K$680,"Não determinada devido à natureza do produto (Inimigos naturais)")</f>
        <v>0</v>
      </c>
      <c r="T78" s="391">
        <f>(S78/S80)</f>
        <v>0</v>
      </c>
      <c r="U78" s="25"/>
      <c r="V78" s="25"/>
      <c r="W78" s="25"/>
      <c r="X78" s="25"/>
      <c r="Y78" s="25"/>
      <c r="Z78" s="25"/>
    </row>
    <row r="79" ht="15.0" customHeight="1">
      <c r="A79" s="163">
        <v>4223.0</v>
      </c>
      <c r="B79" s="164" t="s">
        <v>857</v>
      </c>
      <c r="C79" s="164">
        <v>2019.0</v>
      </c>
      <c r="D79" s="165">
        <v>43825.0</v>
      </c>
      <c r="E79" s="166" t="s">
        <v>858</v>
      </c>
      <c r="F79" s="167" t="s">
        <v>859</v>
      </c>
      <c r="G79" s="166" t="s">
        <v>712</v>
      </c>
      <c r="H79" s="167" t="s">
        <v>251</v>
      </c>
      <c r="I79" s="165">
        <v>44980.0</v>
      </c>
      <c r="J79" s="166">
        <v>2.0</v>
      </c>
      <c r="K79" s="160" t="s">
        <v>329</v>
      </c>
      <c r="L79" s="167" t="s">
        <v>390</v>
      </c>
      <c r="M79" s="330">
        <f t="shared" si="1"/>
        <v>1155</v>
      </c>
      <c r="N79" s="25"/>
      <c r="O79" s="392" t="s">
        <v>19</v>
      </c>
      <c r="P79" s="393"/>
      <c r="Q79" s="393"/>
      <c r="R79" s="394"/>
      <c r="S79" s="395">
        <f>COUNTIF($K$2:$K$680,"O perfil toxicológico foi considerado equivalente ao produto técnico de referência")</f>
        <v>34</v>
      </c>
      <c r="T79" s="396">
        <f>(S79/S80)</f>
        <v>0.3333333333</v>
      </c>
      <c r="U79" s="25"/>
      <c r="V79" s="25"/>
      <c r="W79" s="25"/>
      <c r="X79" s="25"/>
      <c r="Y79" s="25"/>
      <c r="Z79" s="25"/>
    </row>
    <row r="80" ht="15.0" customHeight="1">
      <c r="A80" s="156">
        <v>4323.0</v>
      </c>
      <c r="B80" s="157" t="s">
        <v>860</v>
      </c>
      <c r="C80" s="157">
        <v>2016.0</v>
      </c>
      <c r="D80" s="158">
        <v>42514.0</v>
      </c>
      <c r="E80" s="128" t="s">
        <v>861</v>
      </c>
      <c r="F80" s="159" t="s">
        <v>862</v>
      </c>
      <c r="G80" s="128" t="s">
        <v>712</v>
      </c>
      <c r="H80" s="159" t="s">
        <v>50</v>
      </c>
      <c r="I80" s="158">
        <v>44980.0</v>
      </c>
      <c r="J80" s="128">
        <v>2.0</v>
      </c>
      <c r="K80" s="160" t="s">
        <v>336</v>
      </c>
      <c r="L80" s="159" t="s">
        <v>395</v>
      </c>
      <c r="M80" s="327">
        <f t="shared" si="1"/>
        <v>2466</v>
      </c>
      <c r="N80" s="25"/>
      <c r="O80" s="397" t="s">
        <v>268</v>
      </c>
      <c r="P80" s="343"/>
      <c r="Q80" s="343"/>
      <c r="R80" s="398"/>
      <c r="S80" s="399">
        <f>SUM(S68:S79)</f>
        <v>102</v>
      </c>
      <c r="T80" s="400">
        <f>(S80/S80)</f>
        <v>1</v>
      </c>
      <c r="U80" s="25"/>
      <c r="V80" s="25"/>
      <c r="W80" s="25"/>
      <c r="X80" s="25"/>
      <c r="Y80" s="25"/>
      <c r="Z80" s="25"/>
    </row>
    <row r="81" ht="15.0" customHeight="1">
      <c r="A81" s="163">
        <v>4423.0</v>
      </c>
      <c r="B81" s="164" t="s">
        <v>863</v>
      </c>
      <c r="C81" s="164">
        <v>2016.0</v>
      </c>
      <c r="D81" s="165">
        <v>42508.0</v>
      </c>
      <c r="E81" s="166" t="s">
        <v>864</v>
      </c>
      <c r="F81" s="167" t="s">
        <v>865</v>
      </c>
      <c r="G81" s="166" t="s">
        <v>712</v>
      </c>
      <c r="H81" s="167" t="s">
        <v>866</v>
      </c>
      <c r="I81" s="165">
        <v>44980.0</v>
      </c>
      <c r="J81" s="166">
        <v>2.0</v>
      </c>
      <c r="K81" s="160" t="s">
        <v>336</v>
      </c>
      <c r="L81" s="167" t="s">
        <v>395</v>
      </c>
      <c r="M81" s="330">
        <f t="shared" si="1"/>
        <v>2472</v>
      </c>
      <c r="N81" s="25"/>
      <c r="O81" s="25"/>
      <c r="P81" s="25"/>
      <c r="Q81" s="25"/>
      <c r="R81" s="25"/>
      <c r="S81" s="25"/>
      <c r="T81" s="25"/>
      <c r="U81" s="25"/>
      <c r="V81" s="25"/>
      <c r="W81" s="25"/>
      <c r="X81" s="25"/>
      <c r="Y81" s="25"/>
      <c r="Z81" s="25"/>
    </row>
    <row r="82" ht="15.0" customHeight="1">
      <c r="A82" s="156">
        <v>4523.0</v>
      </c>
      <c r="B82" s="157" t="s">
        <v>867</v>
      </c>
      <c r="C82" s="157">
        <v>2016.0</v>
      </c>
      <c r="D82" s="158">
        <v>42461.0</v>
      </c>
      <c r="E82" s="128" t="s">
        <v>868</v>
      </c>
      <c r="F82" s="159" t="s">
        <v>869</v>
      </c>
      <c r="G82" s="128" t="s">
        <v>712</v>
      </c>
      <c r="H82" s="159" t="s">
        <v>870</v>
      </c>
      <c r="I82" s="158">
        <v>44985.0</v>
      </c>
      <c r="J82" s="128">
        <v>2.0</v>
      </c>
      <c r="K82" s="160" t="s">
        <v>336</v>
      </c>
      <c r="L82" s="159" t="s">
        <v>395</v>
      </c>
      <c r="M82" s="327">
        <f t="shared" si="1"/>
        <v>2524</v>
      </c>
      <c r="N82" s="25"/>
      <c r="O82" s="368" t="s">
        <v>11</v>
      </c>
      <c r="P82" s="95"/>
      <c r="Q82" s="95"/>
      <c r="R82" s="95"/>
      <c r="S82" s="95"/>
      <c r="T82" s="96"/>
      <c r="U82" s="25"/>
      <c r="V82" s="25"/>
      <c r="W82" s="25"/>
      <c r="X82" s="25"/>
      <c r="Y82" s="25"/>
      <c r="Z82" s="25"/>
    </row>
    <row r="83" ht="15.0" customHeight="1">
      <c r="A83" s="163">
        <v>4623.0</v>
      </c>
      <c r="B83" s="164" t="s">
        <v>871</v>
      </c>
      <c r="C83" s="164">
        <v>2016.0</v>
      </c>
      <c r="D83" s="165">
        <v>42503.0</v>
      </c>
      <c r="E83" s="166" t="s">
        <v>872</v>
      </c>
      <c r="F83" s="167" t="s">
        <v>873</v>
      </c>
      <c r="G83" s="166" t="s">
        <v>712</v>
      </c>
      <c r="H83" s="167" t="s">
        <v>874</v>
      </c>
      <c r="I83" s="165">
        <v>44985.0</v>
      </c>
      <c r="J83" s="166">
        <v>2.0</v>
      </c>
      <c r="K83" s="160" t="s">
        <v>329</v>
      </c>
      <c r="L83" s="167" t="s">
        <v>390</v>
      </c>
      <c r="M83" s="330">
        <f t="shared" si="1"/>
        <v>2482</v>
      </c>
      <c r="N83" s="25"/>
      <c r="O83" s="97"/>
      <c r="P83" s="98"/>
      <c r="Q83" s="98"/>
      <c r="R83" s="98"/>
      <c r="S83" s="98"/>
      <c r="T83" s="99"/>
      <c r="U83" s="25"/>
      <c r="V83" s="25"/>
      <c r="W83" s="25"/>
      <c r="X83" s="25"/>
      <c r="Y83" s="25"/>
      <c r="Z83" s="25"/>
    </row>
    <row r="84" ht="15.0" customHeight="1">
      <c r="A84" s="156">
        <v>4723.0</v>
      </c>
      <c r="B84" s="157" t="s">
        <v>875</v>
      </c>
      <c r="C84" s="157">
        <v>2019.0</v>
      </c>
      <c r="D84" s="158">
        <v>43822.0</v>
      </c>
      <c r="E84" s="128" t="s">
        <v>876</v>
      </c>
      <c r="F84" s="159" t="s">
        <v>877</v>
      </c>
      <c r="G84" s="128" t="s">
        <v>712</v>
      </c>
      <c r="H84" s="159" t="s">
        <v>244</v>
      </c>
      <c r="I84" s="158">
        <v>44985.0</v>
      </c>
      <c r="J84" s="128">
        <v>2.0</v>
      </c>
      <c r="K84" s="160" t="s">
        <v>329</v>
      </c>
      <c r="L84" s="159" t="s">
        <v>390</v>
      </c>
      <c r="M84" s="327">
        <f t="shared" si="1"/>
        <v>1163</v>
      </c>
      <c r="N84" s="25"/>
      <c r="O84" s="369" t="s">
        <v>288</v>
      </c>
      <c r="P84" s="370"/>
      <c r="Q84" s="370"/>
      <c r="R84" s="371"/>
      <c r="S84" s="401" t="s">
        <v>289</v>
      </c>
      <c r="T84" s="402" t="s">
        <v>108</v>
      </c>
      <c r="U84" s="25"/>
      <c r="V84" s="25"/>
      <c r="W84" s="25"/>
      <c r="X84" s="25"/>
      <c r="Y84" s="25"/>
      <c r="Z84" s="25"/>
    </row>
    <row r="85" ht="15.0" customHeight="1">
      <c r="A85" s="163">
        <v>4823.0</v>
      </c>
      <c r="B85" s="164" t="s">
        <v>878</v>
      </c>
      <c r="C85" s="164">
        <v>2021.0</v>
      </c>
      <c r="D85" s="165">
        <v>44315.0</v>
      </c>
      <c r="E85" s="166" t="s">
        <v>879</v>
      </c>
      <c r="F85" s="167" t="s">
        <v>880</v>
      </c>
      <c r="G85" s="166" t="s">
        <v>712</v>
      </c>
      <c r="H85" s="167" t="s">
        <v>197</v>
      </c>
      <c r="I85" s="165">
        <v>44985.0</v>
      </c>
      <c r="J85" s="166">
        <v>2.0</v>
      </c>
      <c r="K85" s="160" t="s">
        <v>336</v>
      </c>
      <c r="L85" s="167" t="s">
        <v>390</v>
      </c>
      <c r="M85" s="330">
        <f t="shared" si="1"/>
        <v>670</v>
      </c>
      <c r="N85" s="25"/>
      <c r="O85" s="403" t="s">
        <v>386</v>
      </c>
      <c r="P85" s="277"/>
      <c r="Q85" s="277"/>
      <c r="R85" s="404"/>
      <c r="S85" s="405">
        <f>COUNTIF($L$2:$L$680,"I - Produto Altamente Perigoso ao Meio Ambiente")</f>
        <v>2</v>
      </c>
      <c r="T85" s="406">
        <f>(S85/S89)</f>
        <v>0.01960784314</v>
      </c>
      <c r="U85" s="25"/>
      <c r="V85" s="25"/>
      <c r="W85" s="25"/>
      <c r="X85" s="25"/>
      <c r="Y85" s="25"/>
      <c r="Z85" s="25"/>
    </row>
    <row r="86" ht="15.0" customHeight="1">
      <c r="A86" s="156">
        <v>4923.0</v>
      </c>
      <c r="B86" s="157" t="s">
        <v>881</v>
      </c>
      <c r="C86" s="157">
        <v>2016.0</v>
      </c>
      <c r="D86" s="158">
        <v>42557.0</v>
      </c>
      <c r="E86" s="128" t="s">
        <v>882</v>
      </c>
      <c r="F86" s="159" t="s">
        <v>873</v>
      </c>
      <c r="G86" s="128" t="s">
        <v>712</v>
      </c>
      <c r="H86" s="159" t="s">
        <v>244</v>
      </c>
      <c r="I86" s="158">
        <v>44985.0</v>
      </c>
      <c r="J86" s="128">
        <v>2.0</v>
      </c>
      <c r="K86" s="160" t="s">
        <v>329</v>
      </c>
      <c r="L86" s="159" t="s">
        <v>390</v>
      </c>
      <c r="M86" s="327">
        <f t="shared" si="1"/>
        <v>2428</v>
      </c>
      <c r="N86" s="25"/>
      <c r="O86" s="407" t="s">
        <v>390</v>
      </c>
      <c r="P86" s="106"/>
      <c r="Q86" s="106"/>
      <c r="R86" s="107"/>
      <c r="S86" s="408">
        <f>COUNTIF($L$2:$L$680,"II - Produto muito perigoso ao meio ambiente")</f>
        <v>47</v>
      </c>
      <c r="T86" s="409">
        <f>(S86/S89)</f>
        <v>0.4607843137</v>
      </c>
      <c r="U86" s="25"/>
      <c r="V86" s="25"/>
      <c r="W86" s="25"/>
      <c r="X86" s="25"/>
      <c r="Y86" s="25"/>
      <c r="Z86" s="25"/>
    </row>
    <row r="87" ht="15.0" customHeight="1">
      <c r="A87" s="163">
        <v>5023.0</v>
      </c>
      <c r="B87" s="164" t="s">
        <v>883</v>
      </c>
      <c r="C87" s="164">
        <v>2016.0</v>
      </c>
      <c r="D87" s="165">
        <v>42429.0</v>
      </c>
      <c r="E87" s="166" t="s">
        <v>884</v>
      </c>
      <c r="F87" s="167" t="s">
        <v>885</v>
      </c>
      <c r="G87" s="166" t="s">
        <v>712</v>
      </c>
      <c r="H87" s="167" t="s">
        <v>886</v>
      </c>
      <c r="I87" s="165">
        <v>44985.0</v>
      </c>
      <c r="J87" s="166">
        <v>2.0</v>
      </c>
      <c r="K87" s="160" t="s">
        <v>336</v>
      </c>
      <c r="L87" s="167" t="s">
        <v>390</v>
      </c>
      <c r="M87" s="330">
        <f t="shared" si="1"/>
        <v>2556</v>
      </c>
      <c r="N87" s="25"/>
      <c r="O87" s="410" t="s">
        <v>395</v>
      </c>
      <c r="P87" s="106"/>
      <c r="Q87" s="106"/>
      <c r="R87" s="107"/>
      <c r="S87" s="405">
        <f>COUNTIF($L$2:$L$680,"III - Produto perigoso ao meio ambiente")</f>
        <v>37</v>
      </c>
      <c r="T87" s="406">
        <f>(S87/S89)</f>
        <v>0.362745098</v>
      </c>
      <c r="U87" s="25"/>
      <c r="V87" s="25"/>
      <c r="W87" s="25"/>
      <c r="X87" s="25"/>
      <c r="Y87" s="25"/>
      <c r="Z87" s="25"/>
    </row>
    <row r="88" ht="15.0" customHeight="1">
      <c r="A88" s="156">
        <v>5123.0</v>
      </c>
      <c r="B88" s="157" t="s">
        <v>887</v>
      </c>
      <c r="C88" s="157">
        <v>2014.0</v>
      </c>
      <c r="D88" s="158">
        <v>42003.0</v>
      </c>
      <c r="E88" s="128" t="s">
        <v>888</v>
      </c>
      <c r="F88" s="159" t="s">
        <v>889</v>
      </c>
      <c r="G88" s="128" t="s">
        <v>712</v>
      </c>
      <c r="H88" s="159" t="s">
        <v>153</v>
      </c>
      <c r="I88" s="158">
        <v>44985.0</v>
      </c>
      <c r="J88" s="128">
        <v>2.0</v>
      </c>
      <c r="K88" s="160" t="s">
        <v>336</v>
      </c>
      <c r="L88" s="159" t="s">
        <v>395</v>
      </c>
      <c r="M88" s="327">
        <f t="shared" si="1"/>
        <v>2982</v>
      </c>
      <c r="N88" s="25"/>
      <c r="O88" s="407" t="s">
        <v>399</v>
      </c>
      <c r="P88" s="106"/>
      <c r="Q88" s="106"/>
      <c r="R88" s="107"/>
      <c r="S88" s="408">
        <f>COUNTIF($L$2:$L$680,"IV - Produto pouco perigoso ao meio ambiente")</f>
        <v>16</v>
      </c>
      <c r="T88" s="409">
        <f>(S88/S89)</f>
        <v>0.1568627451</v>
      </c>
      <c r="U88" s="25"/>
      <c r="V88" s="25"/>
      <c r="W88" s="25"/>
      <c r="X88" s="25"/>
      <c r="Y88" s="25"/>
      <c r="Z88" s="25"/>
    </row>
    <row r="89" ht="15.0" customHeight="1">
      <c r="A89" s="163">
        <v>5223.0</v>
      </c>
      <c r="B89" s="164" t="s">
        <v>890</v>
      </c>
      <c r="C89" s="164">
        <v>2012.0</v>
      </c>
      <c r="D89" s="165">
        <v>40998.0</v>
      </c>
      <c r="E89" s="166" t="s">
        <v>891</v>
      </c>
      <c r="F89" s="167" t="s">
        <v>218</v>
      </c>
      <c r="G89" s="166" t="s">
        <v>806</v>
      </c>
      <c r="H89" s="167" t="s">
        <v>892</v>
      </c>
      <c r="I89" s="165">
        <v>44987.0</v>
      </c>
      <c r="J89" s="166">
        <v>3.0</v>
      </c>
      <c r="K89" s="160" t="s">
        <v>336</v>
      </c>
      <c r="L89" s="167" t="s">
        <v>395</v>
      </c>
      <c r="M89" s="330">
        <f t="shared" si="1"/>
        <v>3989</v>
      </c>
      <c r="N89" s="25"/>
      <c r="O89" s="411" t="s">
        <v>268</v>
      </c>
      <c r="P89" s="412"/>
      <c r="Q89" s="412"/>
      <c r="R89" s="413"/>
      <c r="S89" s="399">
        <f>SUM(S85:S88)</f>
        <v>102</v>
      </c>
      <c r="T89" s="400">
        <f>(S89/S89)</f>
        <v>1</v>
      </c>
      <c r="U89" s="25"/>
      <c r="V89" s="25"/>
      <c r="W89" s="25"/>
      <c r="X89" s="25"/>
      <c r="Y89" s="25"/>
      <c r="Z89" s="25"/>
    </row>
    <row r="90" ht="15.0" customHeight="1">
      <c r="A90" s="156">
        <v>5323.0</v>
      </c>
      <c r="B90" s="157" t="s">
        <v>893</v>
      </c>
      <c r="C90" s="157">
        <v>2011.0</v>
      </c>
      <c r="D90" s="158">
        <v>40805.0</v>
      </c>
      <c r="E90" s="128" t="s">
        <v>894</v>
      </c>
      <c r="F90" s="159" t="s">
        <v>845</v>
      </c>
      <c r="G90" s="128" t="s">
        <v>806</v>
      </c>
      <c r="H90" s="159" t="s">
        <v>846</v>
      </c>
      <c r="I90" s="158">
        <v>44992.0</v>
      </c>
      <c r="J90" s="128">
        <v>3.0</v>
      </c>
      <c r="K90" s="160" t="s">
        <v>336</v>
      </c>
      <c r="L90" s="159" t="s">
        <v>395</v>
      </c>
      <c r="M90" s="327">
        <f t="shared" si="1"/>
        <v>4187</v>
      </c>
      <c r="N90" s="25"/>
      <c r="O90" s="25"/>
      <c r="P90" s="25"/>
      <c r="Q90" s="25"/>
      <c r="R90" s="25"/>
      <c r="S90" s="25"/>
      <c r="T90" s="25"/>
      <c r="U90" s="25"/>
      <c r="V90" s="25"/>
      <c r="W90" s="25"/>
      <c r="X90" s="25"/>
      <c r="Y90" s="25"/>
      <c r="Z90" s="25"/>
    </row>
    <row r="91" ht="15.0" customHeight="1">
      <c r="A91" s="163">
        <v>5423.0</v>
      </c>
      <c r="B91" s="164" t="s">
        <v>895</v>
      </c>
      <c r="C91" s="164">
        <v>2022.0</v>
      </c>
      <c r="D91" s="165">
        <v>44692.0</v>
      </c>
      <c r="E91" s="166" t="s">
        <v>896</v>
      </c>
      <c r="F91" s="167" t="s">
        <v>897</v>
      </c>
      <c r="G91" s="166" t="s">
        <v>725</v>
      </c>
      <c r="H91" s="167" t="s">
        <v>898</v>
      </c>
      <c r="I91" s="165">
        <v>44994.0</v>
      </c>
      <c r="J91" s="166">
        <v>3.0</v>
      </c>
      <c r="K91" s="175" t="s">
        <v>758</v>
      </c>
      <c r="L91" s="167" t="s">
        <v>399</v>
      </c>
      <c r="M91" s="330">
        <f t="shared" si="1"/>
        <v>302</v>
      </c>
      <c r="N91" s="25"/>
      <c r="O91" s="414" t="s">
        <v>412</v>
      </c>
      <c r="P91" s="415"/>
      <c r="Q91" s="415"/>
      <c r="R91" s="416"/>
      <c r="S91" s="25"/>
      <c r="T91" s="25"/>
      <c r="U91" s="25"/>
      <c r="V91" s="25"/>
      <c r="W91" s="25"/>
      <c r="X91" s="25"/>
      <c r="Y91" s="25"/>
      <c r="Z91" s="25"/>
    </row>
    <row r="92" ht="15.0" customHeight="1">
      <c r="A92" s="156">
        <v>5523.0</v>
      </c>
      <c r="B92" s="157" t="s">
        <v>899</v>
      </c>
      <c r="C92" s="157">
        <v>2020.0</v>
      </c>
      <c r="D92" s="158">
        <v>43864.0</v>
      </c>
      <c r="E92" s="128" t="s">
        <v>900</v>
      </c>
      <c r="F92" s="159" t="s">
        <v>901</v>
      </c>
      <c r="G92" s="128" t="s">
        <v>712</v>
      </c>
      <c r="H92" s="159" t="s">
        <v>902</v>
      </c>
      <c r="I92" s="158">
        <v>45000.0</v>
      </c>
      <c r="J92" s="128">
        <v>3.0</v>
      </c>
      <c r="K92" s="160" t="s">
        <v>336</v>
      </c>
      <c r="L92" s="159" t="s">
        <v>395</v>
      </c>
      <c r="M92" s="327">
        <f t="shared" si="1"/>
        <v>1136</v>
      </c>
      <c r="N92" s="25"/>
      <c r="O92" s="417"/>
      <c r="P92" s="98"/>
      <c r="Q92" s="98"/>
      <c r="R92" s="418"/>
      <c r="S92" s="25"/>
      <c r="T92" s="25"/>
      <c r="U92" s="25"/>
      <c r="V92" s="25"/>
      <c r="W92" s="25"/>
      <c r="X92" s="25"/>
      <c r="Y92" s="25"/>
      <c r="Z92" s="25"/>
    </row>
    <row r="93" ht="15.0" customHeight="1">
      <c r="A93" s="163">
        <v>5623.0</v>
      </c>
      <c r="B93" s="164" t="s">
        <v>903</v>
      </c>
      <c r="C93" s="164">
        <v>2015.0</v>
      </c>
      <c r="D93" s="165">
        <v>42124.0</v>
      </c>
      <c r="E93" s="166" t="s">
        <v>904</v>
      </c>
      <c r="F93" s="167" t="s">
        <v>905</v>
      </c>
      <c r="G93" s="166" t="s">
        <v>712</v>
      </c>
      <c r="H93" s="167" t="s">
        <v>130</v>
      </c>
      <c r="I93" s="165">
        <v>45000.0</v>
      </c>
      <c r="J93" s="166">
        <v>3.0</v>
      </c>
      <c r="K93" s="160" t="s">
        <v>336</v>
      </c>
      <c r="L93" s="167" t="s">
        <v>395</v>
      </c>
      <c r="M93" s="330">
        <f t="shared" si="1"/>
        <v>2876</v>
      </c>
      <c r="N93" s="25"/>
      <c r="O93" s="419" t="s">
        <v>423</v>
      </c>
      <c r="P93" s="420" t="s">
        <v>424</v>
      </c>
      <c r="Q93" s="421"/>
      <c r="R93" s="422"/>
      <c r="S93" s="25"/>
      <c r="T93" s="25"/>
      <c r="U93" s="25"/>
      <c r="V93" s="25"/>
      <c r="W93" s="25"/>
      <c r="X93" s="25"/>
      <c r="Y93" s="25"/>
      <c r="Z93" s="25"/>
    </row>
    <row r="94" ht="15.0" customHeight="1">
      <c r="A94" s="156">
        <v>5723.0</v>
      </c>
      <c r="B94" s="157" t="s">
        <v>906</v>
      </c>
      <c r="C94" s="157">
        <v>2011.0</v>
      </c>
      <c r="D94" s="158">
        <v>40770.0</v>
      </c>
      <c r="E94" s="128" t="s">
        <v>907</v>
      </c>
      <c r="F94" s="159" t="s">
        <v>908</v>
      </c>
      <c r="G94" s="128" t="s">
        <v>712</v>
      </c>
      <c r="H94" s="159" t="s">
        <v>163</v>
      </c>
      <c r="I94" s="158">
        <v>45000.0</v>
      </c>
      <c r="J94" s="128">
        <v>3.0</v>
      </c>
      <c r="K94" s="169" t="s">
        <v>316</v>
      </c>
      <c r="L94" s="159" t="s">
        <v>390</v>
      </c>
      <c r="M94" s="327">
        <f t="shared" si="1"/>
        <v>4230</v>
      </c>
      <c r="N94" s="25"/>
      <c r="O94" s="423" t="s">
        <v>430</v>
      </c>
      <c r="P94" s="424" t="str">
        <f>AVERAGEIF(G2:G564,"PT",M2:M564)</f>
        <v>#DIV/0!</v>
      </c>
      <c r="Q94" s="379"/>
      <c r="R94" s="380"/>
      <c r="S94" s="25"/>
      <c r="T94" s="25"/>
      <c r="U94" s="25"/>
      <c r="V94" s="25"/>
      <c r="W94" s="25"/>
      <c r="X94" s="25"/>
      <c r="Y94" s="25"/>
      <c r="Z94" s="25"/>
    </row>
    <row r="95" ht="15.0" customHeight="1">
      <c r="A95" s="163">
        <v>5823.0</v>
      </c>
      <c r="B95" s="164" t="s">
        <v>909</v>
      </c>
      <c r="C95" s="164">
        <v>2016.0</v>
      </c>
      <c r="D95" s="165">
        <v>42443.0</v>
      </c>
      <c r="E95" s="166" t="s">
        <v>910</v>
      </c>
      <c r="F95" s="167" t="s">
        <v>911</v>
      </c>
      <c r="G95" s="166" t="s">
        <v>712</v>
      </c>
      <c r="H95" s="167" t="s">
        <v>753</v>
      </c>
      <c r="I95" s="165">
        <v>45005.0</v>
      </c>
      <c r="J95" s="166">
        <v>3.0</v>
      </c>
      <c r="K95" s="160" t="s">
        <v>336</v>
      </c>
      <c r="L95" s="167" t="s">
        <v>395</v>
      </c>
      <c r="M95" s="330">
        <f t="shared" si="1"/>
        <v>2562</v>
      </c>
      <c r="N95" s="25"/>
      <c r="O95" s="425" t="s">
        <v>34</v>
      </c>
      <c r="P95" s="426">
        <f>AVERAGEIF(G2:G564,"PTN",M2:M564)</f>
        <v>2997.5</v>
      </c>
      <c r="Q95" s="379"/>
      <c r="R95" s="380"/>
      <c r="S95" s="25"/>
      <c r="T95" s="25"/>
      <c r="U95" s="25"/>
      <c r="V95" s="25"/>
      <c r="W95" s="25"/>
      <c r="X95" s="25"/>
      <c r="Y95" s="25"/>
      <c r="Z95" s="25"/>
    </row>
    <row r="96" ht="15.0" customHeight="1">
      <c r="A96" s="156">
        <v>5923.0</v>
      </c>
      <c r="B96" s="157" t="s">
        <v>912</v>
      </c>
      <c r="C96" s="157">
        <v>2021.0</v>
      </c>
      <c r="D96" s="158">
        <v>44357.0</v>
      </c>
      <c r="E96" s="128" t="s">
        <v>913</v>
      </c>
      <c r="F96" s="159" t="s">
        <v>914</v>
      </c>
      <c r="G96" s="128" t="s">
        <v>712</v>
      </c>
      <c r="H96" s="159" t="s">
        <v>149</v>
      </c>
      <c r="I96" s="158">
        <v>45005.0</v>
      </c>
      <c r="J96" s="128">
        <v>3.0</v>
      </c>
      <c r="K96" s="160" t="s">
        <v>336</v>
      </c>
      <c r="L96" s="159" t="s">
        <v>395</v>
      </c>
      <c r="M96" s="327">
        <f t="shared" si="1"/>
        <v>648</v>
      </c>
      <c r="N96" s="25"/>
      <c r="O96" s="423" t="s">
        <v>17</v>
      </c>
      <c r="P96" s="424">
        <f>AVERAGEIF(G2:G564,"PTE",M2:M564)</f>
        <v>1759.5</v>
      </c>
      <c r="Q96" s="379"/>
      <c r="R96" s="380"/>
      <c r="S96" s="25"/>
      <c r="T96" s="25"/>
      <c r="U96" s="25"/>
      <c r="V96" s="25"/>
      <c r="W96" s="25"/>
      <c r="X96" s="25"/>
      <c r="Y96" s="25"/>
      <c r="Z96" s="25"/>
    </row>
    <row r="97" ht="15.0" customHeight="1">
      <c r="A97" s="163">
        <v>6023.0</v>
      </c>
      <c r="B97" s="164" t="s">
        <v>915</v>
      </c>
      <c r="C97" s="164">
        <v>2016.0</v>
      </c>
      <c r="D97" s="165">
        <v>42521.0</v>
      </c>
      <c r="E97" s="166" t="s">
        <v>916</v>
      </c>
      <c r="F97" s="167" t="s">
        <v>917</v>
      </c>
      <c r="G97" s="166" t="s">
        <v>712</v>
      </c>
      <c r="H97" s="167" t="s">
        <v>753</v>
      </c>
      <c r="I97" s="165">
        <v>45005.0</v>
      </c>
      <c r="J97" s="166">
        <v>3.0</v>
      </c>
      <c r="K97" s="160" t="s">
        <v>336</v>
      </c>
      <c r="L97" s="167" t="s">
        <v>390</v>
      </c>
      <c r="M97" s="330">
        <f t="shared" si="1"/>
        <v>2484</v>
      </c>
      <c r="N97" s="25"/>
      <c r="O97" s="425" t="s">
        <v>46</v>
      </c>
      <c r="P97" s="426" t="str">
        <f>AVERAGEIF(G2:G564,"Pré-Mistura",M2:M564)</f>
        <v>#DIV/0!</v>
      </c>
      <c r="Q97" s="379"/>
      <c r="R97" s="380"/>
      <c r="S97" s="25"/>
      <c r="T97" s="25"/>
      <c r="U97" s="25"/>
      <c r="V97" s="25"/>
      <c r="W97" s="25"/>
      <c r="X97" s="25"/>
      <c r="Y97" s="25"/>
      <c r="Z97" s="25"/>
    </row>
    <row r="98" ht="15.0" customHeight="1">
      <c r="A98" s="156">
        <v>6123.0</v>
      </c>
      <c r="B98" s="157" t="s">
        <v>918</v>
      </c>
      <c r="C98" s="157">
        <v>2022.0</v>
      </c>
      <c r="D98" s="158">
        <v>44651.0</v>
      </c>
      <c r="E98" s="128" t="s">
        <v>919</v>
      </c>
      <c r="F98" s="159" t="s">
        <v>920</v>
      </c>
      <c r="G98" s="128" t="s">
        <v>806</v>
      </c>
      <c r="H98" s="159" t="s">
        <v>234</v>
      </c>
      <c r="I98" s="158">
        <v>45014.0</v>
      </c>
      <c r="J98" s="128">
        <v>3.0</v>
      </c>
      <c r="K98" s="160" t="s">
        <v>329</v>
      </c>
      <c r="L98" s="159" t="s">
        <v>390</v>
      </c>
      <c r="M98" s="327">
        <f t="shared" si="1"/>
        <v>363</v>
      </c>
      <c r="N98" s="25"/>
      <c r="O98" s="423" t="s">
        <v>806</v>
      </c>
      <c r="P98" s="424">
        <f>AVERAGEIF(G2:G564,"PF",M2:M564)</f>
        <v>1853.125</v>
      </c>
      <c r="Q98" s="379"/>
      <c r="R98" s="380"/>
      <c r="S98" s="25"/>
      <c r="T98" s="25"/>
      <c r="U98" s="25"/>
      <c r="V98" s="25"/>
      <c r="W98" s="25"/>
      <c r="X98" s="25"/>
      <c r="Y98" s="25"/>
      <c r="Z98" s="25"/>
    </row>
    <row r="99" ht="15.0" customHeight="1">
      <c r="A99" s="163">
        <v>6223.0</v>
      </c>
      <c r="B99" s="164" t="s">
        <v>921</v>
      </c>
      <c r="C99" s="164">
        <v>2020.0</v>
      </c>
      <c r="D99" s="165">
        <v>44189.0</v>
      </c>
      <c r="E99" s="166" t="s">
        <v>922</v>
      </c>
      <c r="F99" s="167" t="s">
        <v>923</v>
      </c>
      <c r="G99" s="166" t="s">
        <v>712</v>
      </c>
      <c r="H99" s="167" t="s">
        <v>130</v>
      </c>
      <c r="I99" s="165">
        <v>45014.0</v>
      </c>
      <c r="J99" s="166">
        <v>3.0</v>
      </c>
      <c r="K99" s="175" t="s">
        <v>758</v>
      </c>
      <c r="L99" s="167" t="s">
        <v>395</v>
      </c>
      <c r="M99" s="330">
        <f t="shared" si="1"/>
        <v>825</v>
      </c>
      <c r="N99" s="25"/>
      <c r="O99" s="425" t="s">
        <v>707</v>
      </c>
      <c r="P99" s="426">
        <f>AVERAGEIF(G2:G564,"PFN",M2:M564)</f>
        <v>2388.8</v>
      </c>
      <c r="Q99" s="379"/>
      <c r="R99" s="380"/>
      <c r="S99" s="25"/>
      <c r="T99" s="25"/>
      <c r="U99" s="25"/>
      <c r="V99" s="25"/>
      <c r="W99" s="25"/>
      <c r="X99" s="25"/>
      <c r="Y99" s="25"/>
      <c r="Z99" s="25"/>
    </row>
    <row r="100" ht="15.0" customHeight="1">
      <c r="A100" s="156">
        <v>6323.0</v>
      </c>
      <c r="B100" s="157" t="s">
        <v>924</v>
      </c>
      <c r="C100" s="157">
        <v>2015.0</v>
      </c>
      <c r="D100" s="158">
        <v>42305.0</v>
      </c>
      <c r="E100" s="128" t="s">
        <v>925</v>
      </c>
      <c r="F100" s="159" t="s">
        <v>926</v>
      </c>
      <c r="G100" s="128" t="s">
        <v>712</v>
      </c>
      <c r="H100" s="159" t="s">
        <v>927</v>
      </c>
      <c r="I100" s="158">
        <v>45014.0</v>
      </c>
      <c r="J100" s="128">
        <v>3.0</v>
      </c>
      <c r="K100" s="160" t="s">
        <v>336</v>
      </c>
      <c r="L100" s="159" t="s">
        <v>390</v>
      </c>
      <c r="M100" s="327">
        <f t="shared" si="1"/>
        <v>2709</v>
      </c>
      <c r="N100" s="25"/>
      <c r="O100" s="423" t="s">
        <v>712</v>
      </c>
      <c r="P100" s="424">
        <f>AVERAGEIF(G2:G564,"PF/PTE",M2:M564)</f>
        <v>2258.789474</v>
      </c>
      <c r="Q100" s="379"/>
      <c r="R100" s="380"/>
      <c r="S100" s="25"/>
      <c r="T100" s="25"/>
      <c r="U100" s="25"/>
      <c r="V100" s="25"/>
      <c r="W100" s="25"/>
      <c r="X100" s="25"/>
      <c r="Y100" s="25"/>
      <c r="Z100" s="25"/>
    </row>
    <row r="101" ht="15.0" customHeight="1">
      <c r="A101" s="163">
        <v>6423.0</v>
      </c>
      <c r="B101" s="164" t="s">
        <v>928</v>
      </c>
      <c r="C101" s="164">
        <v>2012.0</v>
      </c>
      <c r="D101" s="165">
        <v>41058.0</v>
      </c>
      <c r="E101" s="166" t="s">
        <v>929</v>
      </c>
      <c r="F101" s="167" t="s">
        <v>930</v>
      </c>
      <c r="G101" s="166" t="s">
        <v>712</v>
      </c>
      <c r="H101" s="167" t="s">
        <v>18</v>
      </c>
      <c r="I101" s="165">
        <v>45014.0</v>
      </c>
      <c r="J101" s="166">
        <v>3.0</v>
      </c>
      <c r="K101" s="160" t="s">
        <v>329</v>
      </c>
      <c r="L101" s="167" t="s">
        <v>390</v>
      </c>
      <c r="M101" s="330">
        <f t="shared" si="1"/>
        <v>3956</v>
      </c>
      <c r="N101" s="25"/>
      <c r="O101" s="425" t="s">
        <v>725</v>
      </c>
      <c r="P101" s="426">
        <f>AVERAGEIF(G2:G546,"Bio",M2:M564)</f>
        <v>349.3333333</v>
      </c>
      <c r="Q101" s="379"/>
      <c r="R101" s="380"/>
      <c r="S101" s="25"/>
      <c r="T101" s="25"/>
      <c r="U101" s="25"/>
      <c r="V101" s="25"/>
      <c r="W101" s="25"/>
      <c r="X101" s="25"/>
      <c r="Y101" s="25"/>
      <c r="Z101" s="25"/>
    </row>
    <row r="102" ht="15.0" customHeight="1">
      <c r="A102" s="156">
        <v>6523.0</v>
      </c>
      <c r="B102" s="157" t="s">
        <v>931</v>
      </c>
      <c r="C102" s="157">
        <v>2018.0</v>
      </c>
      <c r="D102" s="158">
        <v>43215.0</v>
      </c>
      <c r="E102" s="128" t="s">
        <v>932</v>
      </c>
      <c r="F102" s="159" t="s">
        <v>933</v>
      </c>
      <c r="G102" s="128" t="s">
        <v>806</v>
      </c>
      <c r="H102" s="159" t="s">
        <v>934</v>
      </c>
      <c r="I102" s="158">
        <v>45014.0</v>
      </c>
      <c r="J102" s="128">
        <v>3.0</v>
      </c>
      <c r="K102" s="160" t="s">
        <v>329</v>
      </c>
      <c r="L102" s="159" t="s">
        <v>395</v>
      </c>
      <c r="M102" s="327">
        <f t="shared" si="1"/>
        <v>1799</v>
      </c>
      <c r="N102" s="25"/>
      <c r="O102" s="423" t="s">
        <v>729</v>
      </c>
      <c r="P102" s="424">
        <f>AVERAGEIF(G2:G564,"Bio/Org",M2:M564)</f>
        <v>143.8888889</v>
      </c>
      <c r="Q102" s="379"/>
      <c r="R102" s="380"/>
      <c r="S102" s="25"/>
      <c r="T102" s="25"/>
      <c r="U102" s="25"/>
      <c r="V102" s="25"/>
      <c r="W102" s="25"/>
      <c r="X102" s="25"/>
      <c r="Y102" s="25"/>
      <c r="Z102" s="25"/>
    </row>
    <row r="103" ht="15.0" customHeight="1">
      <c r="A103" s="163">
        <v>6623.0</v>
      </c>
      <c r="B103" s="164" t="s">
        <v>935</v>
      </c>
      <c r="C103" s="164">
        <v>2016.0</v>
      </c>
      <c r="D103" s="165">
        <v>42480.0</v>
      </c>
      <c r="E103" s="166" t="s">
        <v>936</v>
      </c>
      <c r="F103" s="167" t="s">
        <v>937</v>
      </c>
      <c r="G103" s="166" t="s">
        <v>712</v>
      </c>
      <c r="H103" s="167" t="s">
        <v>130</v>
      </c>
      <c r="I103" s="165">
        <v>45014.0</v>
      </c>
      <c r="J103" s="166">
        <v>3.0</v>
      </c>
      <c r="K103" s="160" t="s">
        <v>329</v>
      </c>
      <c r="L103" s="167" t="s">
        <v>390</v>
      </c>
      <c r="M103" s="330">
        <f t="shared" si="1"/>
        <v>2534</v>
      </c>
      <c r="N103" s="25"/>
      <c r="O103" s="427" t="s">
        <v>435</v>
      </c>
      <c r="P103" s="428">
        <f>AVERAGE(M2:M103)</f>
        <v>1782.470588</v>
      </c>
      <c r="Q103" s="429"/>
      <c r="R103" s="329"/>
      <c r="S103" s="25"/>
      <c r="T103" s="25"/>
      <c r="U103" s="25"/>
      <c r="V103" s="25"/>
      <c r="W103" s="25"/>
      <c r="X103" s="25"/>
      <c r="Y103" s="25"/>
      <c r="Z103" s="25"/>
    </row>
    <row r="104" ht="15.0" customHeight="1">
      <c r="A104" s="430"/>
      <c r="B104" s="431"/>
      <c r="C104" s="431"/>
      <c r="D104" s="432"/>
      <c r="E104" s="405"/>
      <c r="F104" s="433"/>
      <c r="G104" s="433"/>
      <c r="H104" s="405"/>
      <c r="I104" s="434"/>
      <c r="J104" s="433"/>
      <c r="K104" s="435"/>
      <c r="L104" s="327"/>
      <c r="M104" s="327">
        <f t="shared" si="1"/>
        <v>0</v>
      </c>
      <c r="N104" s="25"/>
      <c r="O104" s="25"/>
      <c r="P104" s="25"/>
      <c r="Q104" s="25"/>
      <c r="R104" s="25"/>
      <c r="S104" s="25"/>
      <c r="T104" s="25"/>
      <c r="U104" s="25"/>
      <c r="V104" s="25"/>
      <c r="W104" s="25"/>
      <c r="X104" s="25"/>
      <c r="Y104" s="25"/>
      <c r="Z104" s="25"/>
    </row>
    <row r="105" ht="15.0" customHeight="1">
      <c r="A105" s="436"/>
      <c r="B105" s="437"/>
      <c r="C105" s="437"/>
      <c r="D105" s="438"/>
      <c r="E105" s="439"/>
      <c r="F105" s="439"/>
      <c r="G105" s="408"/>
      <c r="H105" s="408"/>
      <c r="I105" s="440"/>
      <c r="J105" s="439"/>
      <c r="K105" s="441"/>
      <c r="L105" s="330"/>
      <c r="M105" s="330">
        <f t="shared" si="1"/>
        <v>0</v>
      </c>
      <c r="N105" s="25"/>
      <c r="O105" s="25"/>
      <c r="P105" s="25"/>
      <c r="Q105" s="25"/>
      <c r="R105" s="25"/>
      <c r="S105" s="25"/>
      <c r="T105" s="25"/>
      <c r="U105" s="25"/>
      <c r="V105" s="25"/>
      <c r="W105" s="25"/>
      <c r="X105" s="25"/>
      <c r="Y105" s="25"/>
      <c r="Z105" s="25"/>
    </row>
    <row r="106" ht="15.0" customHeight="1">
      <c r="A106" s="430"/>
      <c r="B106" s="431"/>
      <c r="C106" s="431"/>
      <c r="D106" s="432"/>
      <c r="E106" s="405"/>
      <c r="F106" s="433"/>
      <c r="G106" s="433"/>
      <c r="H106" s="405"/>
      <c r="I106" s="434"/>
      <c r="J106" s="433"/>
      <c r="K106" s="435"/>
      <c r="L106" s="327"/>
      <c r="M106" s="327">
        <f t="shared" si="1"/>
        <v>0</v>
      </c>
      <c r="N106" s="25"/>
      <c r="O106" s="25"/>
      <c r="P106" s="25"/>
      <c r="Q106" s="25"/>
      <c r="R106" s="25"/>
      <c r="S106" s="25"/>
      <c r="T106" s="25"/>
      <c r="U106" s="25"/>
      <c r="V106" s="25"/>
      <c r="W106" s="25"/>
      <c r="X106" s="25"/>
      <c r="Y106" s="25"/>
      <c r="Z106" s="25"/>
    </row>
    <row r="107" ht="15.0" customHeight="1">
      <c r="A107" s="436"/>
      <c r="B107" s="437"/>
      <c r="C107" s="437"/>
      <c r="D107" s="438"/>
      <c r="E107" s="439"/>
      <c r="F107" s="439"/>
      <c r="G107" s="408"/>
      <c r="H107" s="408"/>
      <c r="I107" s="440"/>
      <c r="J107" s="439"/>
      <c r="K107" s="441"/>
      <c r="L107" s="330"/>
      <c r="M107" s="330">
        <f t="shared" si="1"/>
        <v>0</v>
      </c>
      <c r="N107" s="25"/>
      <c r="O107" s="25"/>
      <c r="P107" s="25"/>
      <c r="Q107" s="25"/>
      <c r="R107" s="25"/>
      <c r="S107" s="25"/>
      <c r="T107" s="25"/>
      <c r="U107" s="25"/>
      <c r="V107" s="25"/>
      <c r="W107" s="25"/>
      <c r="X107" s="25"/>
      <c r="Y107" s="25"/>
      <c r="Z107" s="25"/>
    </row>
    <row r="108" ht="15.0" customHeight="1">
      <c r="A108" s="430"/>
      <c r="B108" s="431"/>
      <c r="C108" s="431"/>
      <c r="D108" s="432"/>
      <c r="E108" s="405"/>
      <c r="F108" s="433"/>
      <c r="G108" s="433"/>
      <c r="H108" s="405"/>
      <c r="I108" s="434"/>
      <c r="J108" s="433"/>
      <c r="K108" s="435"/>
      <c r="L108" s="327"/>
      <c r="M108" s="327">
        <f t="shared" si="1"/>
        <v>0</v>
      </c>
      <c r="N108" s="25"/>
      <c r="O108" s="25"/>
      <c r="P108" s="25"/>
      <c r="Q108" s="25"/>
      <c r="R108" s="25"/>
      <c r="S108" s="25"/>
      <c r="T108" s="25"/>
      <c r="U108" s="25"/>
      <c r="V108" s="25"/>
      <c r="W108" s="25"/>
      <c r="X108" s="25"/>
      <c r="Y108" s="25"/>
      <c r="Z108" s="25"/>
    </row>
    <row r="109" ht="15.0" customHeight="1">
      <c r="A109" s="436"/>
      <c r="B109" s="437"/>
      <c r="C109" s="437"/>
      <c r="D109" s="442"/>
      <c r="E109" s="439"/>
      <c r="F109" s="439"/>
      <c r="G109" s="408"/>
      <c r="H109" s="408"/>
      <c r="I109" s="440"/>
      <c r="J109" s="439"/>
      <c r="K109" s="441"/>
      <c r="L109" s="330"/>
      <c r="M109" s="330">
        <f t="shared" si="1"/>
        <v>0</v>
      </c>
      <c r="N109" s="25"/>
      <c r="O109" s="25"/>
      <c r="P109" s="25"/>
      <c r="Q109" s="25"/>
      <c r="R109" s="25"/>
      <c r="S109" s="25"/>
      <c r="T109" s="25"/>
      <c r="U109" s="25"/>
      <c r="V109" s="25"/>
      <c r="W109" s="25"/>
      <c r="X109" s="25"/>
      <c r="Y109" s="25"/>
      <c r="Z109" s="25"/>
    </row>
    <row r="110" ht="15.0" customHeight="1">
      <c r="A110" s="430"/>
      <c r="B110" s="431"/>
      <c r="C110" s="431"/>
      <c r="D110" s="443"/>
      <c r="E110" s="405"/>
      <c r="F110" s="433"/>
      <c r="G110" s="433"/>
      <c r="H110" s="405"/>
      <c r="I110" s="434"/>
      <c r="J110" s="433"/>
      <c r="K110" s="435"/>
      <c r="L110" s="327"/>
      <c r="M110" s="327">
        <f t="shared" si="1"/>
        <v>0</v>
      </c>
      <c r="N110" s="25"/>
      <c r="O110" s="25"/>
      <c r="P110" s="25"/>
      <c r="Q110" s="25"/>
      <c r="R110" s="25"/>
      <c r="S110" s="25"/>
      <c r="T110" s="25"/>
      <c r="U110" s="25"/>
      <c r="V110" s="25"/>
      <c r="W110" s="25"/>
      <c r="X110" s="25"/>
      <c r="Y110" s="25"/>
      <c r="Z110" s="25"/>
    </row>
    <row r="111" ht="15.0" customHeight="1">
      <c r="A111" s="436"/>
      <c r="B111" s="437"/>
      <c r="C111" s="437"/>
      <c r="D111" s="442"/>
      <c r="E111" s="439"/>
      <c r="F111" s="439"/>
      <c r="G111" s="408"/>
      <c r="H111" s="408"/>
      <c r="I111" s="440"/>
      <c r="J111" s="439"/>
      <c r="K111" s="441"/>
      <c r="L111" s="330"/>
      <c r="M111" s="330">
        <f t="shared" si="1"/>
        <v>0</v>
      </c>
      <c r="N111" s="25"/>
      <c r="O111" s="25"/>
      <c r="P111" s="25"/>
      <c r="Q111" s="25"/>
      <c r="R111" s="25"/>
      <c r="S111" s="25"/>
      <c r="T111" s="25"/>
      <c r="U111" s="25"/>
      <c r="V111" s="25"/>
      <c r="W111" s="25"/>
      <c r="X111" s="25"/>
      <c r="Y111" s="25"/>
      <c r="Z111" s="25"/>
    </row>
    <row r="112" ht="15.0" customHeight="1">
      <c r="A112" s="430"/>
      <c r="B112" s="431"/>
      <c r="C112" s="431"/>
      <c r="D112" s="443"/>
      <c r="E112" s="405"/>
      <c r="F112" s="433"/>
      <c r="G112" s="433"/>
      <c r="H112" s="405"/>
      <c r="I112" s="434"/>
      <c r="J112" s="433"/>
      <c r="K112" s="435"/>
      <c r="L112" s="327"/>
      <c r="M112" s="327">
        <f t="shared" si="1"/>
        <v>0</v>
      </c>
      <c r="N112" s="25"/>
      <c r="O112" s="25"/>
      <c r="P112" s="25"/>
      <c r="Q112" s="25"/>
      <c r="R112" s="25"/>
      <c r="S112" s="25"/>
      <c r="T112" s="25"/>
      <c r="U112" s="25"/>
      <c r="V112" s="25"/>
      <c r="W112" s="25"/>
      <c r="X112" s="25"/>
      <c r="Y112" s="25"/>
      <c r="Z112" s="25"/>
    </row>
    <row r="113" ht="15.0" customHeight="1">
      <c r="A113" s="436"/>
      <c r="B113" s="437"/>
      <c r="C113" s="437"/>
      <c r="D113" s="438"/>
      <c r="E113" s="439"/>
      <c r="F113" s="439"/>
      <c r="G113" s="408"/>
      <c r="H113" s="408"/>
      <c r="I113" s="440"/>
      <c r="J113" s="439"/>
      <c r="K113" s="441"/>
      <c r="L113" s="330"/>
      <c r="M113" s="330">
        <f t="shared" si="1"/>
        <v>0</v>
      </c>
      <c r="N113" s="25"/>
      <c r="O113" s="25"/>
      <c r="P113" s="25"/>
      <c r="Q113" s="25"/>
      <c r="R113" s="25"/>
      <c r="S113" s="25"/>
      <c r="T113" s="25"/>
      <c r="U113" s="25"/>
      <c r="V113" s="25"/>
      <c r="W113" s="25"/>
      <c r="X113" s="25"/>
      <c r="Y113" s="25"/>
      <c r="Z113" s="25"/>
    </row>
    <row r="114" ht="15.0" customHeight="1">
      <c r="A114" s="430"/>
      <c r="B114" s="431"/>
      <c r="C114" s="431"/>
      <c r="D114" s="432"/>
      <c r="E114" s="405"/>
      <c r="F114" s="433"/>
      <c r="G114" s="433"/>
      <c r="H114" s="405"/>
      <c r="I114" s="434"/>
      <c r="J114" s="433"/>
      <c r="K114" s="435"/>
      <c r="L114" s="327"/>
      <c r="M114" s="327">
        <f t="shared" si="1"/>
        <v>0</v>
      </c>
      <c r="N114" s="25"/>
      <c r="O114" s="25"/>
      <c r="P114" s="25"/>
      <c r="Q114" s="25"/>
      <c r="R114" s="25"/>
      <c r="S114" s="25"/>
      <c r="T114" s="25"/>
      <c r="U114" s="25"/>
      <c r="V114" s="25"/>
      <c r="W114" s="25"/>
      <c r="X114" s="25"/>
      <c r="Y114" s="25"/>
      <c r="Z114" s="25"/>
    </row>
    <row r="115" ht="15.0" customHeight="1">
      <c r="A115" s="436"/>
      <c r="B115" s="437"/>
      <c r="C115" s="437"/>
      <c r="D115" s="438"/>
      <c r="E115" s="439"/>
      <c r="F115" s="439"/>
      <c r="G115" s="408"/>
      <c r="H115" s="408"/>
      <c r="I115" s="440"/>
      <c r="J115" s="439"/>
      <c r="K115" s="441"/>
      <c r="L115" s="330"/>
      <c r="M115" s="330">
        <f t="shared" si="1"/>
        <v>0</v>
      </c>
      <c r="N115" s="25"/>
      <c r="O115" s="25"/>
      <c r="P115" s="25"/>
      <c r="Q115" s="25"/>
      <c r="R115" s="25"/>
      <c r="S115" s="25"/>
      <c r="T115" s="25"/>
      <c r="U115" s="25"/>
      <c r="V115" s="25"/>
      <c r="W115" s="25"/>
      <c r="X115" s="25"/>
      <c r="Y115" s="25"/>
      <c r="Z115" s="25"/>
    </row>
    <row r="116" ht="15.0" customHeight="1">
      <c r="A116" s="430"/>
      <c r="B116" s="431"/>
      <c r="C116" s="431"/>
      <c r="D116" s="432"/>
      <c r="E116" s="405"/>
      <c r="F116" s="433"/>
      <c r="G116" s="433"/>
      <c r="H116" s="405"/>
      <c r="I116" s="434"/>
      <c r="J116" s="433"/>
      <c r="K116" s="435"/>
      <c r="L116" s="327"/>
      <c r="M116" s="327">
        <f t="shared" si="1"/>
        <v>0</v>
      </c>
      <c r="N116" s="25"/>
      <c r="O116" s="25"/>
      <c r="P116" s="25"/>
      <c r="Q116" s="25"/>
      <c r="R116" s="25"/>
      <c r="S116" s="25"/>
      <c r="T116" s="25"/>
      <c r="U116" s="25"/>
      <c r="V116" s="25"/>
      <c r="W116" s="25"/>
      <c r="X116" s="25"/>
      <c r="Y116" s="25"/>
      <c r="Z116" s="25"/>
    </row>
    <row r="117" ht="15.0" customHeight="1">
      <c r="A117" s="436"/>
      <c r="B117" s="437"/>
      <c r="C117" s="437"/>
      <c r="D117" s="438"/>
      <c r="E117" s="439"/>
      <c r="F117" s="439"/>
      <c r="G117" s="408"/>
      <c r="H117" s="408"/>
      <c r="I117" s="440"/>
      <c r="J117" s="439"/>
      <c r="K117" s="441"/>
      <c r="L117" s="330"/>
      <c r="M117" s="330">
        <f t="shared" si="1"/>
        <v>0</v>
      </c>
      <c r="N117" s="25"/>
      <c r="O117" s="25"/>
      <c r="P117" s="25"/>
      <c r="Q117" s="25"/>
      <c r="R117" s="25"/>
      <c r="S117" s="25"/>
      <c r="T117" s="25"/>
      <c r="U117" s="25"/>
      <c r="V117" s="25"/>
      <c r="W117" s="25"/>
      <c r="X117" s="25"/>
      <c r="Y117" s="25"/>
      <c r="Z117" s="25"/>
    </row>
    <row r="118" ht="15.0" customHeight="1">
      <c r="A118" s="430"/>
      <c r="B118" s="431"/>
      <c r="C118" s="431"/>
      <c r="D118" s="432"/>
      <c r="E118" s="405"/>
      <c r="F118" s="433"/>
      <c r="G118" s="433"/>
      <c r="H118" s="405"/>
      <c r="I118" s="434"/>
      <c r="J118" s="433"/>
      <c r="K118" s="435"/>
      <c r="L118" s="327"/>
      <c r="M118" s="327">
        <f t="shared" si="1"/>
        <v>0</v>
      </c>
      <c r="N118" s="25"/>
      <c r="O118" s="25"/>
      <c r="P118" s="25"/>
      <c r="Q118" s="25"/>
      <c r="R118" s="25"/>
      <c r="S118" s="25"/>
      <c r="T118" s="25"/>
      <c r="U118" s="25"/>
      <c r="V118" s="25"/>
      <c r="W118" s="25"/>
      <c r="X118" s="25"/>
      <c r="Y118" s="25"/>
      <c r="Z118" s="25"/>
    </row>
    <row r="119" ht="15.0" customHeight="1">
      <c r="A119" s="436"/>
      <c r="B119" s="437"/>
      <c r="C119" s="437"/>
      <c r="D119" s="442"/>
      <c r="E119" s="439"/>
      <c r="F119" s="439"/>
      <c r="G119" s="408"/>
      <c r="H119" s="408"/>
      <c r="I119" s="440"/>
      <c r="J119" s="439"/>
      <c r="K119" s="441"/>
      <c r="L119" s="330"/>
      <c r="M119" s="330">
        <f t="shared" si="1"/>
        <v>0</v>
      </c>
      <c r="N119" s="25"/>
      <c r="O119" s="25"/>
      <c r="P119" s="25"/>
      <c r="Q119" s="25"/>
      <c r="R119" s="25"/>
      <c r="S119" s="25"/>
      <c r="T119" s="25"/>
      <c r="U119" s="25"/>
      <c r="V119" s="25"/>
      <c r="W119" s="25"/>
      <c r="X119" s="25"/>
      <c r="Y119" s="25"/>
      <c r="Z119" s="25"/>
    </row>
    <row r="120" ht="15.0" customHeight="1">
      <c r="A120" s="430"/>
      <c r="B120" s="431"/>
      <c r="C120" s="431"/>
      <c r="D120" s="432"/>
      <c r="E120" s="405"/>
      <c r="F120" s="433"/>
      <c r="G120" s="433"/>
      <c r="H120" s="405"/>
      <c r="I120" s="434"/>
      <c r="J120" s="433"/>
      <c r="K120" s="435"/>
      <c r="L120" s="327"/>
      <c r="M120" s="327">
        <f t="shared" si="1"/>
        <v>0</v>
      </c>
      <c r="N120" s="25"/>
      <c r="O120" s="25"/>
      <c r="P120" s="25"/>
      <c r="Q120" s="25"/>
      <c r="R120" s="25"/>
      <c r="S120" s="25"/>
      <c r="T120" s="25"/>
      <c r="U120" s="25"/>
      <c r="V120" s="25"/>
      <c r="W120" s="25"/>
      <c r="X120" s="25"/>
      <c r="Y120" s="25"/>
      <c r="Z120" s="25"/>
    </row>
    <row r="121" ht="15.0" customHeight="1">
      <c r="A121" s="436"/>
      <c r="B121" s="437"/>
      <c r="C121" s="437"/>
      <c r="D121" s="438"/>
      <c r="E121" s="439"/>
      <c r="F121" s="439"/>
      <c r="G121" s="408"/>
      <c r="H121" s="408"/>
      <c r="I121" s="440"/>
      <c r="J121" s="439"/>
      <c r="K121" s="441"/>
      <c r="L121" s="330"/>
      <c r="M121" s="330">
        <f t="shared" si="1"/>
        <v>0</v>
      </c>
      <c r="N121" s="25"/>
      <c r="O121" s="25"/>
      <c r="P121" s="25"/>
      <c r="Q121" s="25"/>
      <c r="R121" s="25"/>
      <c r="S121" s="25"/>
      <c r="T121" s="25"/>
      <c r="U121" s="25"/>
      <c r="V121" s="25"/>
      <c r="W121" s="25"/>
      <c r="X121" s="25"/>
      <c r="Y121" s="25"/>
      <c r="Z121" s="25"/>
    </row>
    <row r="122" ht="15.0" customHeight="1">
      <c r="A122" s="430"/>
      <c r="B122" s="431"/>
      <c r="C122" s="431"/>
      <c r="D122" s="432"/>
      <c r="E122" s="405"/>
      <c r="F122" s="433"/>
      <c r="G122" s="433"/>
      <c r="H122" s="405"/>
      <c r="I122" s="434"/>
      <c r="J122" s="433"/>
      <c r="K122" s="435"/>
      <c r="L122" s="327"/>
      <c r="M122" s="327">
        <f t="shared" si="1"/>
        <v>0</v>
      </c>
      <c r="N122" s="25"/>
      <c r="O122" s="25"/>
      <c r="P122" s="25"/>
      <c r="Q122" s="25"/>
      <c r="R122" s="25"/>
      <c r="S122" s="25"/>
      <c r="T122" s="25"/>
      <c r="U122" s="25"/>
      <c r="V122" s="25"/>
      <c r="W122" s="25"/>
      <c r="X122" s="25"/>
      <c r="Y122" s="25"/>
      <c r="Z122" s="25"/>
    </row>
    <row r="123" ht="15.0" customHeight="1">
      <c r="A123" s="436"/>
      <c r="B123" s="437"/>
      <c r="C123" s="437"/>
      <c r="D123" s="438"/>
      <c r="E123" s="439"/>
      <c r="F123" s="439"/>
      <c r="G123" s="408"/>
      <c r="H123" s="408"/>
      <c r="I123" s="440"/>
      <c r="J123" s="439"/>
      <c r="K123" s="441"/>
      <c r="L123" s="330"/>
      <c r="M123" s="330">
        <f t="shared" si="1"/>
        <v>0</v>
      </c>
      <c r="N123" s="25"/>
      <c r="O123" s="25"/>
      <c r="P123" s="25"/>
      <c r="Q123" s="25"/>
      <c r="R123" s="25"/>
      <c r="S123" s="25"/>
      <c r="T123" s="25"/>
      <c r="U123" s="25"/>
      <c r="V123" s="25"/>
      <c r="W123" s="25"/>
      <c r="X123" s="25"/>
      <c r="Y123" s="25"/>
      <c r="Z123" s="25"/>
    </row>
    <row r="124" ht="15.0" customHeight="1">
      <c r="A124" s="430"/>
      <c r="B124" s="431"/>
      <c r="C124" s="431"/>
      <c r="D124" s="432"/>
      <c r="E124" s="405"/>
      <c r="F124" s="433"/>
      <c r="G124" s="433"/>
      <c r="H124" s="405"/>
      <c r="I124" s="434"/>
      <c r="J124" s="433"/>
      <c r="K124" s="435"/>
      <c r="L124" s="327"/>
      <c r="M124" s="327">
        <f t="shared" si="1"/>
        <v>0</v>
      </c>
      <c r="N124" s="25"/>
      <c r="O124" s="25"/>
      <c r="P124" s="25"/>
      <c r="Q124" s="25"/>
      <c r="R124" s="25"/>
      <c r="S124" s="25"/>
      <c r="T124" s="25"/>
      <c r="U124" s="25"/>
      <c r="V124" s="25"/>
      <c r="W124" s="25"/>
      <c r="X124" s="25"/>
      <c r="Y124" s="25"/>
      <c r="Z124" s="25"/>
    </row>
    <row r="125" ht="15.0" customHeight="1">
      <c r="A125" s="436"/>
      <c r="B125" s="437"/>
      <c r="C125" s="437"/>
      <c r="D125" s="438"/>
      <c r="E125" s="439"/>
      <c r="F125" s="439"/>
      <c r="G125" s="408"/>
      <c r="H125" s="408"/>
      <c r="I125" s="440"/>
      <c r="J125" s="439"/>
      <c r="K125" s="441"/>
      <c r="L125" s="330"/>
      <c r="M125" s="330">
        <f t="shared" si="1"/>
        <v>0</v>
      </c>
      <c r="N125" s="25"/>
      <c r="O125" s="25"/>
      <c r="P125" s="25"/>
      <c r="Q125" s="25"/>
      <c r="R125" s="25"/>
      <c r="S125" s="25"/>
      <c r="T125" s="25"/>
      <c r="U125" s="25"/>
      <c r="V125" s="25"/>
      <c r="W125" s="25"/>
      <c r="X125" s="25"/>
      <c r="Y125" s="25"/>
      <c r="Z125" s="25"/>
    </row>
    <row r="126" ht="15.0" customHeight="1">
      <c r="A126" s="430"/>
      <c r="B126" s="431"/>
      <c r="C126" s="431"/>
      <c r="D126" s="432"/>
      <c r="E126" s="405"/>
      <c r="F126" s="433"/>
      <c r="G126" s="433"/>
      <c r="H126" s="405"/>
      <c r="I126" s="434"/>
      <c r="J126" s="433"/>
      <c r="K126" s="435"/>
      <c r="L126" s="327"/>
      <c r="M126" s="327">
        <f t="shared" si="1"/>
        <v>0</v>
      </c>
      <c r="N126" s="25"/>
      <c r="O126" s="25"/>
      <c r="P126" s="25"/>
      <c r="Q126" s="25"/>
      <c r="R126" s="25"/>
      <c r="S126" s="25"/>
      <c r="T126" s="25"/>
      <c r="U126" s="25"/>
      <c r="V126" s="25"/>
      <c r="W126" s="25"/>
      <c r="X126" s="25"/>
      <c r="Y126" s="25"/>
      <c r="Z126" s="25"/>
    </row>
    <row r="127" ht="15.0" customHeight="1">
      <c r="A127" s="436"/>
      <c r="B127" s="437"/>
      <c r="C127" s="437"/>
      <c r="D127" s="438"/>
      <c r="E127" s="439"/>
      <c r="F127" s="439"/>
      <c r="G127" s="408"/>
      <c r="H127" s="408"/>
      <c r="I127" s="440"/>
      <c r="J127" s="439"/>
      <c r="K127" s="441"/>
      <c r="L127" s="330"/>
      <c r="M127" s="330">
        <f t="shared" si="1"/>
        <v>0</v>
      </c>
      <c r="N127" s="25"/>
      <c r="O127" s="25"/>
      <c r="P127" s="25"/>
      <c r="Q127" s="25"/>
      <c r="R127" s="25"/>
      <c r="S127" s="25"/>
      <c r="T127" s="25"/>
      <c r="U127" s="25"/>
      <c r="V127" s="25"/>
      <c r="W127" s="25"/>
      <c r="X127" s="25"/>
      <c r="Y127" s="25"/>
      <c r="Z127" s="25"/>
    </row>
    <row r="128" ht="15.0" customHeight="1">
      <c r="A128" s="430"/>
      <c r="B128" s="431"/>
      <c r="C128" s="431"/>
      <c r="D128" s="443"/>
      <c r="E128" s="405"/>
      <c r="F128" s="433"/>
      <c r="G128" s="433"/>
      <c r="H128" s="405"/>
      <c r="I128" s="434"/>
      <c r="J128" s="433"/>
      <c r="K128" s="435"/>
      <c r="L128" s="327"/>
      <c r="M128" s="327">
        <f t="shared" si="1"/>
        <v>0</v>
      </c>
      <c r="N128" s="25"/>
      <c r="O128" s="25"/>
      <c r="P128" s="25"/>
      <c r="Q128" s="25"/>
      <c r="R128" s="25"/>
      <c r="S128" s="25"/>
      <c r="T128" s="25"/>
      <c r="U128" s="25"/>
      <c r="V128" s="25"/>
      <c r="W128" s="25"/>
      <c r="X128" s="25"/>
      <c r="Y128" s="25"/>
      <c r="Z128" s="25"/>
    </row>
    <row r="129" ht="15.0" customHeight="1">
      <c r="A129" s="436"/>
      <c r="B129" s="437"/>
      <c r="C129" s="437"/>
      <c r="D129" s="438"/>
      <c r="E129" s="439"/>
      <c r="F129" s="439"/>
      <c r="G129" s="408"/>
      <c r="H129" s="408"/>
      <c r="I129" s="440"/>
      <c r="J129" s="439"/>
      <c r="K129" s="441"/>
      <c r="L129" s="330"/>
      <c r="M129" s="330">
        <f t="shared" si="1"/>
        <v>0</v>
      </c>
      <c r="N129" s="25"/>
      <c r="O129" s="25"/>
      <c r="P129" s="25"/>
      <c r="Q129" s="25"/>
      <c r="R129" s="25"/>
      <c r="S129" s="25"/>
      <c r="T129" s="25"/>
      <c r="U129" s="25"/>
      <c r="V129" s="25"/>
      <c r="W129" s="25"/>
      <c r="X129" s="25"/>
      <c r="Y129" s="25"/>
      <c r="Z129" s="25"/>
    </row>
    <row r="130" ht="15.0" customHeight="1">
      <c r="A130" s="430"/>
      <c r="B130" s="431"/>
      <c r="C130" s="431"/>
      <c r="D130" s="443"/>
      <c r="E130" s="405"/>
      <c r="F130" s="433"/>
      <c r="G130" s="433"/>
      <c r="H130" s="405"/>
      <c r="I130" s="434"/>
      <c r="J130" s="433"/>
      <c r="K130" s="435"/>
      <c r="L130" s="327"/>
      <c r="M130" s="327">
        <f t="shared" si="1"/>
        <v>0</v>
      </c>
      <c r="N130" s="25"/>
      <c r="O130" s="25"/>
      <c r="P130" s="25"/>
      <c r="Q130" s="25"/>
      <c r="R130" s="25"/>
      <c r="S130" s="25"/>
      <c r="T130" s="25"/>
      <c r="U130" s="25"/>
      <c r="V130" s="25"/>
      <c r="W130" s="25"/>
      <c r="X130" s="25"/>
      <c r="Y130" s="25"/>
      <c r="Z130" s="25"/>
    </row>
    <row r="131" ht="15.0" customHeight="1">
      <c r="A131" s="436"/>
      <c r="B131" s="437"/>
      <c r="C131" s="437"/>
      <c r="D131" s="438"/>
      <c r="E131" s="439"/>
      <c r="F131" s="439"/>
      <c r="G131" s="408"/>
      <c r="H131" s="408"/>
      <c r="I131" s="440"/>
      <c r="J131" s="439"/>
      <c r="K131" s="441"/>
      <c r="L131" s="330"/>
      <c r="M131" s="330">
        <f t="shared" si="1"/>
        <v>0</v>
      </c>
      <c r="N131" s="25"/>
      <c r="O131" s="25"/>
      <c r="P131" s="25"/>
      <c r="Q131" s="25"/>
      <c r="R131" s="25"/>
      <c r="S131" s="25"/>
      <c r="T131" s="25"/>
      <c r="U131" s="25"/>
      <c r="V131" s="25"/>
      <c r="W131" s="25"/>
      <c r="X131" s="25"/>
      <c r="Y131" s="25"/>
      <c r="Z131" s="25"/>
    </row>
    <row r="132" ht="15.0" customHeight="1">
      <c r="A132" s="430"/>
      <c r="B132" s="431"/>
      <c r="C132" s="431"/>
      <c r="D132" s="443"/>
      <c r="E132" s="405"/>
      <c r="F132" s="433"/>
      <c r="G132" s="433"/>
      <c r="H132" s="405"/>
      <c r="I132" s="434"/>
      <c r="J132" s="433"/>
      <c r="K132" s="435"/>
      <c r="L132" s="327"/>
      <c r="M132" s="327">
        <f t="shared" si="1"/>
        <v>0</v>
      </c>
      <c r="N132" s="25"/>
      <c r="O132" s="25"/>
      <c r="P132" s="25"/>
      <c r="Q132" s="25"/>
      <c r="R132" s="25"/>
      <c r="S132" s="25"/>
      <c r="T132" s="25"/>
      <c r="U132" s="25"/>
      <c r="V132" s="25"/>
      <c r="W132" s="25"/>
      <c r="X132" s="25"/>
      <c r="Y132" s="25"/>
      <c r="Z132" s="25"/>
    </row>
    <row r="133" ht="15.0" customHeight="1">
      <c r="A133" s="436"/>
      <c r="B133" s="437"/>
      <c r="C133" s="437"/>
      <c r="D133" s="442"/>
      <c r="E133" s="439"/>
      <c r="F133" s="439"/>
      <c r="G133" s="408"/>
      <c r="H133" s="408"/>
      <c r="I133" s="440"/>
      <c r="J133" s="439"/>
      <c r="K133" s="441"/>
      <c r="L133" s="330"/>
      <c r="M133" s="330">
        <f t="shared" si="1"/>
        <v>0</v>
      </c>
      <c r="N133" s="25"/>
      <c r="O133" s="25"/>
      <c r="P133" s="25"/>
      <c r="Q133" s="25"/>
      <c r="R133" s="25"/>
      <c r="S133" s="25"/>
      <c r="T133" s="25"/>
      <c r="U133" s="25"/>
      <c r="V133" s="25"/>
      <c r="W133" s="25"/>
      <c r="X133" s="25"/>
      <c r="Y133" s="25"/>
      <c r="Z133" s="25"/>
    </row>
    <row r="134" ht="15.0" customHeight="1">
      <c r="A134" s="430"/>
      <c r="B134" s="431"/>
      <c r="C134" s="431"/>
      <c r="D134" s="432"/>
      <c r="E134" s="405"/>
      <c r="F134" s="433"/>
      <c r="G134" s="433"/>
      <c r="H134" s="405"/>
      <c r="I134" s="434"/>
      <c r="J134" s="433"/>
      <c r="K134" s="444"/>
      <c r="L134" s="327"/>
      <c r="M134" s="327">
        <f t="shared" si="1"/>
        <v>0</v>
      </c>
      <c r="N134" s="25"/>
      <c r="O134" s="25"/>
      <c r="P134" s="25"/>
      <c r="Q134" s="25"/>
      <c r="R134" s="25"/>
      <c r="S134" s="25"/>
      <c r="T134" s="25"/>
      <c r="U134" s="25"/>
      <c r="V134" s="25"/>
      <c r="W134" s="25"/>
      <c r="X134" s="25"/>
      <c r="Y134" s="25"/>
      <c r="Z134" s="25"/>
    </row>
    <row r="135" ht="15.0" customHeight="1">
      <c r="A135" s="436"/>
      <c r="B135" s="437"/>
      <c r="C135" s="437"/>
      <c r="D135" s="438"/>
      <c r="E135" s="439"/>
      <c r="F135" s="439"/>
      <c r="G135" s="408"/>
      <c r="H135" s="408"/>
      <c r="I135" s="440"/>
      <c r="J135" s="439"/>
      <c r="K135" s="441"/>
      <c r="L135" s="330"/>
      <c r="M135" s="330">
        <f t="shared" si="1"/>
        <v>0</v>
      </c>
      <c r="N135" s="25"/>
      <c r="O135" s="25"/>
      <c r="P135" s="25"/>
      <c r="Q135" s="25"/>
      <c r="R135" s="25"/>
      <c r="S135" s="25"/>
      <c r="T135" s="25"/>
      <c r="U135" s="25"/>
      <c r="V135" s="25"/>
      <c r="W135" s="25"/>
      <c r="X135" s="25"/>
      <c r="Y135" s="25"/>
      <c r="Z135" s="25"/>
    </row>
    <row r="136" ht="15.0" customHeight="1">
      <c r="A136" s="430"/>
      <c r="B136" s="431"/>
      <c r="C136" s="431"/>
      <c r="D136" s="432"/>
      <c r="E136" s="405"/>
      <c r="F136" s="433"/>
      <c r="G136" s="433"/>
      <c r="H136" s="405"/>
      <c r="I136" s="434"/>
      <c r="J136" s="433"/>
      <c r="K136" s="435"/>
      <c r="L136" s="327"/>
      <c r="M136" s="327">
        <f t="shared" si="1"/>
        <v>0</v>
      </c>
      <c r="N136" s="25"/>
      <c r="O136" s="25"/>
      <c r="P136" s="25"/>
      <c r="Q136" s="25"/>
      <c r="R136" s="25"/>
      <c r="S136" s="25"/>
      <c r="T136" s="25"/>
      <c r="U136" s="25"/>
      <c r="V136" s="25"/>
      <c r="W136" s="25"/>
      <c r="X136" s="25"/>
      <c r="Y136" s="25"/>
      <c r="Z136" s="25"/>
    </row>
    <row r="137" ht="15.0" customHeight="1">
      <c r="A137" s="436"/>
      <c r="B137" s="437"/>
      <c r="C137" s="437"/>
      <c r="D137" s="438"/>
      <c r="E137" s="439"/>
      <c r="F137" s="439"/>
      <c r="G137" s="408"/>
      <c r="H137" s="408"/>
      <c r="I137" s="440"/>
      <c r="J137" s="439"/>
      <c r="K137" s="441"/>
      <c r="L137" s="330"/>
      <c r="M137" s="330">
        <f t="shared" si="1"/>
        <v>0</v>
      </c>
      <c r="N137" s="25"/>
      <c r="O137" s="25"/>
      <c r="P137" s="25"/>
      <c r="Q137" s="25"/>
      <c r="R137" s="25"/>
      <c r="S137" s="25"/>
      <c r="T137" s="25"/>
      <c r="U137" s="25"/>
      <c r="V137" s="25"/>
      <c r="W137" s="25"/>
      <c r="X137" s="25"/>
      <c r="Y137" s="25"/>
      <c r="Z137" s="25"/>
    </row>
    <row r="138" ht="15.0" customHeight="1">
      <c r="A138" s="430"/>
      <c r="B138" s="431"/>
      <c r="C138" s="431"/>
      <c r="D138" s="432"/>
      <c r="E138" s="405"/>
      <c r="F138" s="433"/>
      <c r="G138" s="433"/>
      <c r="H138" s="405"/>
      <c r="I138" s="434"/>
      <c r="J138" s="433"/>
      <c r="K138" s="435"/>
      <c r="L138" s="327"/>
      <c r="M138" s="327">
        <f t="shared" si="1"/>
        <v>0</v>
      </c>
      <c r="N138" s="25"/>
      <c r="O138" s="25"/>
      <c r="P138" s="25"/>
      <c r="Q138" s="25"/>
      <c r="R138" s="25"/>
      <c r="S138" s="25"/>
      <c r="T138" s="25"/>
      <c r="U138" s="25"/>
      <c r="V138" s="25"/>
      <c r="W138" s="25"/>
      <c r="X138" s="25"/>
      <c r="Y138" s="25"/>
      <c r="Z138" s="25"/>
    </row>
    <row r="139" ht="15.0" customHeight="1">
      <c r="A139" s="436"/>
      <c r="B139" s="437"/>
      <c r="C139" s="437"/>
      <c r="D139" s="438"/>
      <c r="E139" s="439"/>
      <c r="F139" s="439"/>
      <c r="G139" s="408"/>
      <c r="H139" s="408"/>
      <c r="I139" s="440"/>
      <c r="J139" s="439"/>
      <c r="K139" s="441"/>
      <c r="L139" s="330"/>
      <c r="M139" s="330">
        <f t="shared" si="1"/>
        <v>0</v>
      </c>
      <c r="N139" s="25"/>
      <c r="O139" s="25"/>
      <c r="P139" s="25"/>
      <c r="Q139" s="25"/>
      <c r="R139" s="25"/>
      <c r="S139" s="25"/>
      <c r="T139" s="25"/>
      <c r="U139" s="25"/>
      <c r="V139" s="25"/>
      <c r="W139" s="25"/>
      <c r="X139" s="25"/>
      <c r="Y139" s="25"/>
      <c r="Z139" s="25"/>
    </row>
    <row r="140" ht="15.0" customHeight="1">
      <c r="A140" s="430"/>
      <c r="B140" s="431"/>
      <c r="C140" s="431"/>
      <c r="D140" s="432"/>
      <c r="E140" s="405"/>
      <c r="F140" s="433"/>
      <c r="G140" s="433"/>
      <c r="H140" s="405"/>
      <c r="I140" s="434"/>
      <c r="J140" s="433"/>
      <c r="K140" s="435"/>
      <c r="L140" s="327"/>
      <c r="M140" s="327">
        <f t="shared" si="1"/>
        <v>0</v>
      </c>
      <c r="N140" s="25"/>
      <c r="O140" s="25"/>
      <c r="P140" s="25"/>
      <c r="Q140" s="25"/>
      <c r="R140" s="25"/>
      <c r="S140" s="25"/>
      <c r="T140" s="25"/>
      <c r="U140" s="25"/>
      <c r="V140" s="25"/>
      <c r="W140" s="25"/>
      <c r="X140" s="25"/>
      <c r="Y140" s="25"/>
      <c r="Z140" s="25"/>
    </row>
    <row r="141" ht="15.0" customHeight="1">
      <c r="A141" s="436"/>
      <c r="B141" s="437"/>
      <c r="C141" s="437"/>
      <c r="D141" s="442"/>
      <c r="E141" s="445"/>
      <c r="F141" s="439"/>
      <c r="G141" s="408"/>
      <c r="H141" s="408"/>
      <c r="I141" s="446"/>
      <c r="J141" s="439"/>
      <c r="K141" s="441"/>
      <c r="L141" s="330"/>
      <c r="M141" s="330">
        <f t="shared" si="1"/>
        <v>0</v>
      </c>
      <c r="N141" s="25"/>
      <c r="O141" s="25"/>
      <c r="P141" s="25"/>
      <c r="Q141" s="25"/>
      <c r="R141" s="25"/>
      <c r="S141" s="25"/>
      <c r="T141" s="25"/>
      <c r="U141" s="25"/>
      <c r="V141" s="25"/>
      <c r="W141" s="25"/>
      <c r="X141" s="25"/>
      <c r="Y141" s="25"/>
      <c r="Z141" s="25"/>
    </row>
    <row r="142" ht="15.0" customHeight="1">
      <c r="A142" s="430"/>
      <c r="B142" s="431"/>
      <c r="C142" s="431"/>
      <c r="D142" s="443"/>
      <c r="E142" s="447"/>
      <c r="F142" s="433"/>
      <c r="G142" s="433"/>
      <c r="H142" s="405"/>
      <c r="I142" s="448"/>
      <c r="J142" s="433"/>
      <c r="K142" s="449"/>
      <c r="L142" s="327"/>
      <c r="M142" s="327">
        <f t="shared" si="1"/>
        <v>0</v>
      </c>
      <c r="N142" s="25"/>
      <c r="O142" s="25"/>
      <c r="P142" s="25"/>
      <c r="Q142" s="25"/>
      <c r="R142" s="25"/>
      <c r="S142" s="25"/>
      <c r="T142" s="25"/>
      <c r="U142" s="25"/>
      <c r="V142" s="25"/>
      <c r="W142" s="25"/>
      <c r="X142" s="25"/>
      <c r="Y142" s="25"/>
      <c r="Z142" s="25"/>
    </row>
    <row r="143" ht="15.0" customHeight="1">
      <c r="A143" s="436"/>
      <c r="B143" s="437"/>
      <c r="C143" s="437"/>
      <c r="D143" s="442"/>
      <c r="E143" s="439"/>
      <c r="F143" s="439"/>
      <c r="G143" s="408"/>
      <c r="H143" s="408"/>
      <c r="I143" s="446"/>
      <c r="J143" s="439"/>
      <c r="K143" s="441"/>
      <c r="L143" s="330"/>
      <c r="M143" s="330">
        <f t="shared" si="1"/>
        <v>0</v>
      </c>
      <c r="N143" s="25"/>
      <c r="O143" s="25"/>
      <c r="P143" s="25"/>
      <c r="Q143" s="25"/>
      <c r="R143" s="25"/>
      <c r="S143" s="25"/>
      <c r="T143" s="25"/>
      <c r="U143" s="25"/>
      <c r="V143" s="25"/>
      <c r="W143" s="25"/>
      <c r="X143" s="25"/>
      <c r="Y143" s="25"/>
      <c r="Z143" s="25"/>
    </row>
    <row r="144" ht="15.0" customHeight="1">
      <c r="A144" s="430"/>
      <c r="B144" s="431"/>
      <c r="C144" s="431"/>
      <c r="D144" s="443"/>
      <c r="E144" s="405"/>
      <c r="F144" s="433"/>
      <c r="G144" s="433"/>
      <c r="H144" s="405"/>
      <c r="I144" s="448"/>
      <c r="J144" s="433"/>
      <c r="K144" s="435"/>
      <c r="L144" s="327"/>
      <c r="M144" s="327">
        <f t="shared" si="1"/>
        <v>0</v>
      </c>
      <c r="N144" s="25"/>
      <c r="O144" s="25"/>
      <c r="P144" s="25"/>
      <c r="Q144" s="25"/>
      <c r="R144" s="25"/>
      <c r="S144" s="25"/>
      <c r="T144" s="25"/>
      <c r="U144" s="25"/>
      <c r="V144" s="25"/>
      <c r="W144" s="25"/>
      <c r="X144" s="25"/>
      <c r="Y144" s="25"/>
      <c r="Z144" s="25"/>
    </row>
    <row r="145" ht="15.0" customHeight="1">
      <c r="A145" s="436"/>
      <c r="B145" s="437"/>
      <c r="C145" s="437"/>
      <c r="D145" s="442"/>
      <c r="E145" s="439"/>
      <c r="F145" s="439"/>
      <c r="G145" s="408"/>
      <c r="H145" s="408"/>
      <c r="I145" s="446"/>
      <c r="J145" s="439"/>
      <c r="K145" s="441"/>
      <c r="L145" s="330"/>
      <c r="M145" s="330">
        <f t="shared" si="1"/>
        <v>0</v>
      </c>
      <c r="N145" s="25"/>
      <c r="O145" s="25"/>
      <c r="P145" s="25"/>
      <c r="Q145" s="25"/>
      <c r="R145" s="25"/>
      <c r="S145" s="25"/>
      <c r="T145" s="25"/>
      <c r="U145" s="25"/>
      <c r="V145" s="25"/>
      <c r="W145" s="25"/>
      <c r="X145" s="25"/>
      <c r="Y145" s="25"/>
      <c r="Z145" s="25"/>
    </row>
    <row r="146" ht="15.0" customHeight="1">
      <c r="A146" s="430"/>
      <c r="B146" s="431"/>
      <c r="C146" s="431"/>
      <c r="D146" s="432"/>
      <c r="E146" s="405"/>
      <c r="F146" s="433"/>
      <c r="G146" s="433"/>
      <c r="H146" s="405"/>
      <c r="I146" s="448"/>
      <c r="J146" s="433"/>
      <c r="K146" s="435"/>
      <c r="L146" s="327"/>
      <c r="M146" s="327">
        <f t="shared" si="1"/>
        <v>0</v>
      </c>
      <c r="N146" s="25"/>
      <c r="O146" s="25"/>
      <c r="P146" s="25"/>
      <c r="Q146" s="25"/>
      <c r="R146" s="25"/>
      <c r="S146" s="25"/>
      <c r="T146" s="25"/>
      <c r="U146" s="25"/>
      <c r="V146" s="25"/>
      <c r="W146" s="25"/>
      <c r="X146" s="25"/>
      <c r="Y146" s="25"/>
      <c r="Z146" s="25"/>
    </row>
    <row r="147" ht="15.0" customHeight="1">
      <c r="A147" s="436"/>
      <c r="B147" s="437"/>
      <c r="C147" s="437"/>
      <c r="D147" s="442"/>
      <c r="E147" s="439"/>
      <c r="F147" s="439"/>
      <c r="G147" s="408"/>
      <c r="H147" s="408"/>
      <c r="I147" s="446"/>
      <c r="J147" s="439"/>
      <c r="K147" s="441"/>
      <c r="L147" s="330"/>
      <c r="M147" s="330">
        <f t="shared" si="1"/>
        <v>0</v>
      </c>
      <c r="N147" s="25"/>
      <c r="O147" s="25"/>
      <c r="P147" s="25"/>
      <c r="Q147" s="25"/>
      <c r="R147" s="25"/>
      <c r="S147" s="25"/>
      <c r="T147" s="25"/>
      <c r="U147" s="25"/>
      <c r="V147" s="25"/>
      <c r="W147" s="25"/>
      <c r="X147" s="25"/>
      <c r="Y147" s="25"/>
      <c r="Z147" s="25"/>
    </row>
    <row r="148" ht="15.0" customHeight="1">
      <c r="A148" s="430"/>
      <c r="B148" s="431"/>
      <c r="C148" s="431"/>
      <c r="D148" s="443"/>
      <c r="E148" s="405"/>
      <c r="F148" s="433"/>
      <c r="G148" s="433"/>
      <c r="H148" s="405"/>
      <c r="I148" s="448"/>
      <c r="J148" s="433"/>
      <c r="K148" s="435"/>
      <c r="L148" s="327"/>
      <c r="M148" s="327">
        <f t="shared" si="1"/>
        <v>0</v>
      </c>
      <c r="N148" s="25"/>
      <c r="O148" s="25"/>
      <c r="P148" s="25"/>
      <c r="Q148" s="25"/>
      <c r="R148" s="25"/>
      <c r="S148" s="25"/>
      <c r="T148" s="25"/>
      <c r="U148" s="25"/>
      <c r="V148" s="25"/>
      <c r="W148" s="25"/>
      <c r="X148" s="25"/>
      <c r="Y148" s="25"/>
      <c r="Z148" s="25"/>
    </row>
    <row r="149" ht="15.0" customHeight="1">
      <c r="A149" s="436"/>
      <c r="B149" s="437"/>
      <c r="C149" s="437"/>
      <c r="D149" s="442"/>
      <c r="E149" s="439"/>
      <c r="F149" s="439"/>
      <c r="G149" s="408"/>
      <c r="H149" s="408"/>
      <c r="I149" s="446"/>
      <c r="J149" s="439"/>
      <c r="K149" s="441"/>
      <c r="L149" s="330"/>
      <c r="M149" s="330">
        <f t="shared" si="1"/>
        <v>0</v>
      </c>
      <c r="N149" s="25"/>
      <c r="O149" s="25"/>
      <c r="P149" s="25"/>
      <c r="Q149" s="25"/>
      <c r="R149" s="25"/>
      <c r="S149" s="25"/>
      <c r="T149" s="25"/>
      <c r="U149" s="25"/>
      <c r="V149" s="25"/>
      <c r="W149" s="25"/>
      <c r="X149" s="25"/>
      <c r="Y149" s="25"/>
      <c r="Z149" s="25"/>
    </row>
    <row r="150" ht="15.0" customHeight="1">
      <c r="A150" s="430"/>
      <c r="B150" s="431"/>
      <c r="C150" s="431"/>
      <c r="D150" s="443"/>
      <c r="E150" s="405"/>
      <c r="F150" s="433"/>
      <c r="G150" s="433"/>
      <c r="H150" s="405"/>
      <c r="I150" s="448"/>
      <c r="J150" s="433"/>
      <c r="K150" s="435"/>
      <c r="L150" s="327"/>
      <c r="M150" s="327">
        <f t="shared" si="1"/>
        <v>0</v>
      </c>
      <c r="N150" s="25"/>
      <c r="O150" s="25"/>
      <c r="P150" s="25"/>
      <c r="Q150" s="25"/>
      <c r="R150" s="25"/>
      <c r="S150" s="25"/>
      <c r="T150" s="25"/>
      <c r="U150" s="25"/>
      <c r="V150" s="25"/>
      <c r="W150" s="25"/>
      <c r="X150" s="25"/>
      <c r="Y150" s="25"/>
      <c r="Z150" s="25"/>
    </row>
    <row r="151" ht="15.0" customHeight="1">
      <c r="A151" s="436"/>
      <c r="B151" s="437"/>
      <c r="C151" s="437"/>
      <c r="D151" s="442"/>
      <c r="E151" s="439"/>
      <c r="F151" s="439"/>
      <c r="G151" s="408"/>
      <c r="H151" s="408"/>
      <c r="I151" s="446"/>
      <c r="J151" s="439"/>
      <c r="K151" s="441"/>
      <c r="L151" s="330"/>
      <c r="M151" s="330">
        <f t="shared" si="1"/>
        <v>0</v>
      </c>
      <c r="N151" s="25"/>
      <c r="O151" s="25"/>
      <c r="P151" s="25"/>
      <c r="Q151" s="25"/>
      <c r="R151" s="25"/>
      <c r="S151" s="25"/>
      <c r="T151" s="25"/>
      <c r="U151" s="25"/>
      <c r="V151" s="25"/>
      <c r="W151" s="25"/>
      <c r="X151" s="25"/>
      <c r="Y151" s="25"/>
      <c r="Z151" s="25"/>
    </row>
    <row r="152" ht="15.0" customHeight="1">
      <c r="A152" s="430"/>
      <c r="B152" s="431"/>
      <c r="C152" s="431"/>
      <c r="D152" s="443"/>
      <c r="E152" s="405"/>
      <c r="F152" s="433"/>
      <c r="G152" s="433"/>
      <c r="H152" s="405"/>
      <c r="I152" s="434"/>
      <c r="J152" s="433"/>
      <c r="K152" s="435"/>
      <c r="L152" s="327"/>
      <c r="M152" s="327">
        <f t="shared" si="1"/>
        <v>0</v>
      </c>
      <c r="N152" s="25"/>
      <c r="O152" s="25"/>
      <c r="P152" s="25"/>
      <c r="Q152" s="25"/>
      <c r="R152" s="25"/>
      <c r="S152" s="25"/>
      <c r="T152" s="25"/>
      <c r="U152" s="25"/>
      <c r="V152" s="25"/>
      <c r="W152" s="25"/>
      <c r="X152" s="25"/>
      <c r="Y152" s="25"/>
      <c r="Z152" s="25"/>
    </row>
    <row r="153" ht="15.0" customHeight="1">
      <c r="A153" s="436"/>
      <c r="B153" s="437"/>
      <c r="C153" s="437"/>
      <c r="D153" s="442"/>
      <c r="E153" s="439"/>
      <c r="F153" s="439"/>
      <c r="G153" s="408"/>
      <c r="H153" s="408"/>
      <c r="I153" s="440"/>
      <c r="J153" s="439"/>
      <c r="K153" s="441"/>
      <c r="L153" s="330"/>
      <c r="M153" s="330">
        <f t="shared" si="1"/>
        <v>0</v>
      </c>
      <c r="N153" s="25"/>
      <c r="O153" s="25"/>
      <c r="P153" s="25"/>
      <c r="Q153" s="25"/>
      <c r="R153" s="25"/>
      <c r="S153" s="25"/>
      <c r="T153" s="25"/>
      <c r="U153" s="25"/>
      <c r="V153" s="25"/>
      <c r="W153" s="25"/>
      <c r="X153" s="25"/>
      <c r="Y153" s="25"/>
      <c r="Z153" s="25"/>
    </row>
    <row r="154" ht="15.0" customHeight="1">
      <c r="A154" s="430"/>
      <c r="B154" s="431"/>
      <c r="C154" s="431"/>
      <c r="D154" s="443"/>
      <c r="E154" s="405"/>
      <c r="F154" s="433"/>
      <c r="G154" s="433"/>
      <c r="H154" s="405"/>
      <c r="I154" s="448"/>
      <c r="J154" s="433"/>
      <c r="K154" s="435"/>
      <c r="L154" s="327"/>
      <c r="M154" s="327">
        <f t="shared" si="1"/>
        <v>0</v>
      </c>
      <c r="N154" s="25"/>
      <c r="O154" s="25"/>
      <c r="P154" s="25"/>
      <c r="Q154" s="25"/>
      <c r="R154" s="25"/>
      <c r="S154" s="25"/>
      <c r="T154" s="25"/>
      <c r="U154" s="25"/>
      <c r="V154" s="25"/>
      <c r="W154" s="25"/>
      <c r="X154" s="25"/>
      <c r="Y154" s="25"/>
      <c r="Z154" s="25"/>
    </row>
    <row r="155" ht="15.0" customHeight="1">
      <c r="A155" s="436"/>
      <c r="B155" s="437"/>
      <c r="C155" s="437"/>
      <c r="D155" s="442"/>
      <c r="E155" s="439"/>
      <c r="F155" s="439"/>
      <c r="G155" s="408"/>
      <c r="H155" s="408"/>
      <c r="I155" s="446"/>
      <c r="J155" s="439"/>
      <c r="K155" s="441"/>
      <c r="L155" s="330"/>
      <c r="M155" s="330">
        <f t="shared" si="1"/>
        <v>0</v>
      </c>
      <c r="N155" s="25"/>
      <c r="O155" s="25"/>
      <c r="P155" s="25"/>
      <c r="Q155" s="25"/>
      <c r="R155" s="25"/>
      <c r="S155" s="25"/>
      <c r="T155" s="25"/>
      <c r="U155" s="25"/>
      <c r="V155" s="25"/>
      <c r="W155" s="25"/>
      <c r="X155" s="25"/>
      <c r="Y155" s="25"/>
      <c r="Z155" s="25"/>
    </row>
    <row r="156" ht="15.0" customHeight="1">
      <c r="A156" s="430"/>
      <c r="B156" s="431"/>
      <c r="C156" s="431"/>
      <c r="D156" s="443"/>
      <c r="E156" s="405"/>
      <c r="F156" s="433"/>
      <c r="G156" s="433"/>
      <c r="H156" s="405"/>
      <c r="I156" s="448"/>
      <c r="J156" s="433"/>
      <c r="K156" s="435"/>
      <c r="L156" s="327"/>
      <c r="M156" s="327">
        <f t="shared" si="1"/>
        <v>0</v>
      </c>
      <c r="N156" s="25"/>
      <c r="O156" s="25"/>
      <c r="P156" s="25"/>
      <c r="Q156" s="25"/>
      <c r="R156" s="25"/>
      <c r="S156" s="25"/>
      <c r="T156" s="25"/>
      <c r="U156" s="25"/>
      <c r="V156" s="25"/>
      <c r="W156" s="25"/>
      <c r="X156" s="25"/>
      <c r="Y156" s="25"/>
      <c r="Z156" s="25"/>
    </row>
    <row r="157" ht="15.0" customHeight="1">
      <c r="A157" s="436"/>
      <c r="B157" s="437"/>
      <c r="C157" s="437"/>
      <c r="D157" s="442"/>
      <c r="E157" s="439"/>
      <c r="F157" s="439"/>
      <c r="G157" s="408"/>
      <c r="H157" s="408"/>
      <c r="I157" s="446"/>
      <c r="J157" s="439"/>
      <c r="K157" s="441"/>
      <c r="L157" s="330"/>
      <c r="M157" s="330">
        <f t="shared" si="1"/>
        <v>0</v>
      </c>
      <c r="N157" s="25"/>
      <c r="O157" s="25"/>
      <c r="P157" s="25"/>
      <c r="Q157" s="25"/>
      <c r="R157" s="25"/>
      <c r="S157" s="25"/>
      <c r="T157" s="25"/>
      <c r="U157" s="25"/>
      <c r="V157" s="25"/>
      <c r="W157" s="25"/>
      <c r="X157" s="25"/>
      <c r="Y157" s="25"/>
      <c r="Z157" s="25"/>
    </row>
    <row r="158" ht="15.0" customHeight="1">
      <c r="A158" s="430"/>
      <c r="B158" s="431"/>
      <c r="C158" s="431"/>
      <c r="D158" s="443"/>
      <c r="E158" s="405"/>
      <c r="F158" s="433"/>
      <c r="G158" s="433"/>
      <c r="H158" s="405"/>
      <c r="I158" s="448"/>
      <c r="J158" s="433"/>
      <c r="K158" s="435"/>
      <c r="L158" s="327"/>
      <c r="M158" s="327">
        <f t="shared" si="1"/>
        <v>0</v>
      </c>
      <c r="N158" s="25"/>
      <c r="O158" s="25"/>
      <c r="P158" s="25"/>
      <c r="Q158" s="25"/>
      <c r="R158" s="25"/>
      <c r="S158" s="25"/>
      <c r="T158" s="25"/>
      <c r="U158" s="25"/>
      <c r="V158" s="25"/>
      <c r="W158" s="25"/>
      <c r="X158" s="25"/>
      <c r="Y158" s="25"/>
      <c r="Z158" s="25"/>
    </row>
    <row r="159" ht="15.0" customHeight="1">
      <c r="A159" s="436"/>
      <c r="B159" s="437"/>
      <c r="C159" s="437"/>
      <c r="D159" s="442"/>
      <c r="E159" s="439"/>
      <c r="F159" s="439"/>
      <c r="G159" s="408"/>
      <c r="H159" s="408"/>
      <c r="I159" s="446"/>
      <c r="J159" s="439"/>
      <c r="K159" s="441"/>
      <c r="L159" s="330"/>
      <c r="M159" s="330">
        <f t="shared" si="1"/>
        <v>0</v>
      </c>
      <c r="N159" s="25"/>
      <c r="O159" s="25"/>
      <c r="P159" s="25"/>
      <c r="Q159" s="25"/>
      <c r="R159" s="25"/>
      <c r="S159" s="25"/>
      <c r="T159" s="25"/>
      <c r="U159" s="25"/>
      <c r="V159" s="25"/>
      <c r="W159" s="25"/>
      <c r="X159" s="25"/>
      <c r="Y159" s="25"/>
      <c r="Z159" s="25"/>
    </row>
    <row r="160" ht="15.0" customHeight="1">
      <c r="A160" s="430"/>
      <c r="B160" s="431"/>
      <c r="C160" s="431"/>
      <c r="D160" s="443"/>
      <c r="E160" s="405"/>
      <c r="F160" s="433"/>
      <c r="G160" s="433"/>
      <c r="H160" s="405"/>
      <c r="I160" s="448"/>
      <c r="J160" s="433"/>
      <c r="K160" s="435"/>
      <c r="L160" s="327"/>
      <c r="M160" s="327">
        <f t="shared" si="1"/>
        <v>0</v>
      </c>
      <c r="N160" s="25"/>
      <c r="O160" s="25"/>
      <c r="P160" s="25"/>
      <c r="Q160" s="25"/>
      <c r="R160" s="25"/>
      <c r="S160" s="25"/>
      <c r="T160" s="25"/>
      <c r="U160" s="25"/>
      <c r="V160" s="25"/>
      <c r="W160" s="25"/>
      <c r="X160" s="25"/>
      <c r="Y160" s="25"/>
      <c r="Z160" s="25"/>
    </row>
    <row r="161" ht="15.0" customHeight="1">
      <c r="A161" s="436"/>
      <c r="B161" s="437"/>
      <c r="C161" s="437"/>
      <c r="D161" s="442"/>
      <c r="E161" s="439"/>
      <c r="F161" s="439"/>
      <c r="G161" s="408"/>
      <c r="H161" s="408"/>
      <c r="I161" s="446"/>
      <c r="J161" s="439"/>
      <c r="K161" s="441"/>
      <c r="L161" s="330"/>
      <c r="M161" s="330">
        <f t="shared" si="1"/>
        <v>0</v>
      </c>
      <c r="N161" s="25"/>
      <c r="O161" s="25"/>
      <c r="P161" s="25"/>
      <c r="Q161" s="25"/>
      <c r="R161" s="25"/>
      <c r="S161" s="25"/>
      <c r="T161" s="25"/>
      <c r="U161" s="25"/>
      <c r="V161" s="25"/>
      <c r="W161" s="25"/>
      <c r="X161" s="25"/>
      <c r="Y161" s="25"/>
      <c r="Z161" s="25"/>
    </row>
    <row r="162" ht="15.0" customHeight="1">
      <c r="A162" s="430"/>
      <c r="B162" s="431"/>
      <c r="C162" s="431"/>
      <c r="D162" s="443"/>
      <c r="E162" s="405"/>
      <c r="F162" s="433"/>
      <c r="G162" s="433"/>
      <c r="H162" s="405"/>
      <c r="I162" s="448"/>
      <c r="J162" s="433"/>
      <c r="K162" s="435"/>
      <c r="L162" s="327"/>
      <c r="M162" s="327">
        <f t="shared" si="1"/>
        <v>0</v>
      </c>
      <c r="N162" s="25"/>
      <c r="O162" s="25"/>
      <c r="P162" s="25"/>
      <c r="Q162" s="25"/>
      <c r="R162" s="25"/>
      <c r="S162" s="25"/>
      <c r="T162" s="25"/>
      <c r="U162" s="25"/>
      <c r="V162" s="25"/>
      <c r="W162" s="25"/>
      <c r="X162" s="25"/>
      <c r="Y162" s="25"/>
      <c r="Z162" s="25"/>
    </row>
    <row r="163" ht="15.0" customHeight="1">
      <c r="A163" s="436"/>
      <c r="B163" s="437"/>
      <c r="C163" s="437"/>
      <c r="D163" s="442"/>
      <c r="E163" s="439"/>
      <c r="F163" s="439"/>
      <c r="G163" s="408"/>
      <c r="H163" s="408"/>
      <c r="I163" s="446"/>
      <c r="J163" s="439"/>
      <c r="K163" s="441"/>
      <c r="L163" s="330"/>
      <c r="M163" s="330">
        <f t="shared" si="1"/>
        <v>0</v>
      </c>
      <c r="N163" s="25"/>
      <c r="O163" s="25"/>
      <c r="P163" s="25"/>
      <c r="Q163" s="25"/>
      <c r="R163" s="25"/>
      <c r="S163" s="25"/>
      <c r="T163" s="25"/>
      <c r="U163" s="25"/>
      <c r="V163" s="25"/>
      <c r="W163" s="25"/>
      <c r="X163" s="25"/>
      <c r="Y163" s="25"/>
      <c r="Z163" s="25"/>
    </row>
    <row r="164" ht="15.0" customHeight="1">
      <c r="A164" s="430"/>
      <c r="B164" s="431"/>
      <c r="C164" s="431"/>
      <c r="D164" s="443"/>
      <c r="E164" s="405"/>
      <c r="F164" s="433"/>
      <c r="G164" s="433"/>
      <c r="H164" s="405"/>
      <c r="I164" s="448"/>
      <c r="J164" s="433"/>
      <c r="K164" s="435"/>
      <c r="L164" s="327"/>
      <c r="M164" s="327">
        <f t="shared" si="1"/>
        <v>0</v>
      </c>
      <c r="N164" s="25"/>
      <c r="O164" s="25"/>
      <c r="P164" s="25"/>
      <c r="Q164" s="25"/>
      <c r="R164" s="25"/>
      <c r="S164" s="25"/>
      <c r="T164" s="25"/>
      <c r="U164" s="25"/>
      <c r="V164" s="25"/>
      <c r="W164" s="25"/>
      <c r="X164" s="25"/>
      <c r="Y164" s="25"/>
      <c r="Z164" s="25"/>
    </row>
    <row r="165" ht="15.0" customHeight="1">
      <c r="A165" s="436"/>
      <c r="B165" s="437"/>
      <c r="C165" s="437"/>
      <c r="D165" s="442"/>
      <c r="E165" s="439"/>
      <c r="F165" s="439"/>
      <c r="G165" s="408"/>
      <c r="H165" s="408"/>
      <c r="I165" s="446"/>
      <c r="J165" s="439"/>
      <c r="K165" s="441"/>
      <c r="L165" s="330"/>
      <c r="M165" s="330">
        <f t="shared" si="1"/>
        <v>0</v>
      </c>
      <c r="N165" s="25"/>
      <c r="O165" s="25"/>
      <c r="P165" s="25"/>
      <c r="Q165" s="25"/>
      <c r="R165" s="25"/>
      <c r="S165" s="25"/>
      <c r="T165" s="25"/>
      <c r="U165" s="25"/>
      <c r="V165" s="25"/>
      <c r="W165" s="25"/>
      <c r="X165" s="25"/>
      <c r="Y165" s="25"/>
      <c r="Z165" s="25"/>
    </row>
    <row r="166" ht="15.0" customHeight="1">
      <c r="A166" s="430"/>
      <c r="B166" s="431"/>
      <c r="C166" s="431"/>
      <c r="D166" s="443"/>
      <c r="E166" s="405"/>
      <c r="F166" s="433"/>
      <c r="G166" s="433"/>
      <c r="H166" s="405"/>
      <c r="I166" s="448"/>
      <c r="J166" s="433"/>
      <c r="K166" s="435"/>
      <c r="L166" s="327"/>
      <c r="M166" s="327">
        <f t="shared" si="1"/>
        <v>0</v>
      </c>
      <c r="N166" s="25"/>
      <c r="O166" s="25"/>
      <c r="P166" s="25"/>
      <c r="Q166" s="25"/>
      <c r="R166" s="25"/>
      <c r="S166" s="25"/>
      <c r="T166" s="25"/>
      <c r="U166" s="25"/>
      <c r="V166" s="25"/>
      <c r="W166" s="25"/>
      <c r="X166" s="25"/>
      <c r="Y166" s="25"/>
      <c r="Z166" s="25"/>
    </row>
    <row r="167" ht="15.0" customHeight="1">
      <c r="A167" s="436"/>
      <c r="B167" s="437"/>
      <c r="C167" s="437"/>
      <c r="D167" s="442"/>
      <c r="E167" s="439"/>
      <c r="F167" s="439"/>
      <c r="G167" s="408"/>
      <c r="H167" s="408"/>
      <c r="I167" s="446"/>
      <c r="J167" s="439"/>
      <c r="K167" s="441"/>
      <c r="L167" s="330"/>
      <c r="M167" s="330">
        <f t="shared" si="1"/>
        <v>0</v>
      </c>
      <c r="N167" s="25"/>
      <c r="O167" s="25"/>
      <c r="P167" s="25"/>
      <c r="Q167" s="25"/>
      <c r="R167" s="25"/>
      <c r="S167" s="25"/>
      <c r="T167" s="25"/>
      <c r="U167" s="25"/>
      <c r="V167" s="25"/>
      <c r="W167" s="25"/>
      <c r="X167" s="25"/>
      <c r="Y167" s="25"/>
      <c r="Z167" s="25"/>
    </row>
    <row r="168" ht="15.0" customHeight="1">
      <c r="A168" s="430"/>
      <c r="B168" s="431"/>
      <c r="C168" s="431"/>
      <c r="D168" s="443"/>
      <c r="E168" s="405"/>
      <c r="F168" s="433"/>
      <c r="G168" s="433"/>
      <c r="H168" s="405"/>
      <c r="I168" s="448"/>
      <c r="J168" s="433"/>
      <c r="K168" s="435"/>
      <c r="L168" s="327"/>
      <c r="M168" s="327">
        <f t="shared" si="1"/>
        <v>0</v>
      </c>
      <c r="N168" s="25"/>
      <c r="O168" s="25"/>
      <c r="P168" s="25"/>
      <c r="Q168" s="25"/>
      <c r="R168" s="25"/>
      <c r="S168" s="25"/>
      <c r="T168" s="25"/>
      <c r="U168" s="25"/>
      <c r="V168" s="25"/>
      <c r="W168" s="25"/>
      <c r="X168" s="25"/>
      <c r="Y168" s="25"/>
      <c r="Z168" s="25"/>
    </row>
    <row r="169" ht="15.0" customHeight="1">
      <c r="A169" s="436"/>
      <c r="B169" s="437"/>
      <c r="C169" s="437"/>
      <c r="D169" s="442"/>
      <c r="E169" s="439"/>
      <c r="F169" s="439"/>
      <c r="G169" s="408"/>
      <c r="H169" s="408"/>
      <c r="I169" s="446"/>
      <c r="J169" s="439"/>
      <c r="K169" s="441"/>
      <c r="L169" s="330"/>
      <c r="M169" s="330">
        <f t="shared" si="1"/>
        <v>0</v>
      </c>
      <c r="N169" s="25"/>
      <c r="O169" s="25"/>
      <c r="P169" s="25"/>
      <c r="Q169" s="25"/>
      <c r="R169" s="25"/>
      <c r="S169" s="25"/>
      <c r="T169" s="25"/>
      <c r="U169" s="25"/>
      <c r="V169" s="25"/>
      <c r="W169" s="25"/>
      <c r="X169" s="25"/>
      <c r="Y169" s="25"/>
      <c r="Z169" s="25"/>
    </row>
    <row r="170" ht="15.0" customHeight="1">
      <c r="A170" s="430"/>
      <c r="B170" s="431"/>
      <c r="C170" s="431"/>
      <c r="D170" s="443"/>
      <c r="E170" s="405"/>
      <c r="F170" s="433"/>
      <c r="G170" s="433"/>
      <c r="H170" s="405"/>
      <c r="I170" s="448"/>
      <c r="J170" s="433"/>
      <c r="K170" s="435"/>
      <c r="L170" s="327"/>
      <c r="M170" s="327">
        <f t="shared" si="1"/>
        <v>0</v>
      </c>
      <c r="N170" s="25"/>
      <c r="O170" s="25"/>
      <c r="P170" s="25"/>
      <c r="Q170" s="25"/>
      <c r="R170" s="25"/>
      <c r="S170" s="25"/>
      <c r="T170" s="25"/>
      <c r="U170" s="25"/>
      <c r="V170" s="25"/>
      <c r="W170" s="25"/>
      <c r="X170" s="25"/>
      <c r="Y170" s="25"/>
      <c r="Z170" s="25"/>
    </row>
    <row r="171" ht="15.0" customHeight="1">
      <c r="A171" s="436"/>
      <c r="B171" s="437"/>
      <c r="C171" s="437"/>
      <c r="D171" s="442"/>
      <c r="E171" s="439"/>
      <c r="F171" s="439"/>
      <c r="G171" s="408"/>
      <c r="H171" s="408"/>
      <c r="I171" s="446"/>
      <c r="J171" s="439"/>
      <c r="K171" s="441"/>
      <c r="L171" s="330"/>
      <c r="M171" s="330">
        <f t="shared" si="1"/>
        <v>0</v>
      </c>
      <c r="N171" s="25"/>
      <c r="O171" s="25"/>
      <c r="P171" s="25"/>
      <c r="Q171" s="25"/>
      <c r="R171" s="25"/>
      <c r="S171" s="25"/>
      <c r="T171" s="25"/>
      <c r="U171" s="25"/>
      <c r="V171" s="25"/>
      <c r="W171" s="25"/>
      <c r="X171" s="25"/>
      <c r="Y171" s="25"/>
      <c r="Z171" s="25"/>
    </row>
    <row r="172" ht="15.0" customHeight="1">
      <c r="A172" s="430"/>
      <c r="B172" s="431"/>
      <c r="C172" s="431"/>
      <c r="D172" s="443"/>
      <c r="E172" s="405"/>
      <c r="F172" s="433"/>
      <c r="G172" s="433"/>
      <c r="H172" s="405"/>
      <c r="I172" s="448"/>
      <c r="J172" s="433"/>
      <c r="K172" s="435"/>
      <c r="L172" s="327"/>
      <c r="M172" s="327">
        <f t="shared" si="1"/>
        <v>0</v>
      </c>
      <c r="N172" s="25"/>
      <c r="O172" s="25"/>
      <c r="P172" s="25"/>
      <c r="Q172" s="25"/>
      <c r="R172" s="25"/>
      <c r="S172" s="25"/>
      <c r="T172" s="25"/>
      <c r="U172" s="25"/>
      <c r="V172" s="25"/>
      <c r="W172" s="25"/>
      <c r="X172" s="25"/>
      <c r="Y172" s="25"/>
      <c r="Z172" s="25"/>
    </row>
    <row r="173" ht="15.0" customHeight="1">
      <c r="A173" s="436"/>
      <c r="B173" s="437"/>
      <c r="C173" s="437"/>
      <c r="D173" s="442"/>
      <c r="E173" s="439"/>
      <c r="F173" s="439"/>
      <c r="G173" s="408"/>
      <c r="H173" s="408"/>
      <c r="I173" s="446"/>
      <c r="J173" s="439"/>
      <c r="K173" s="441"/>
      <c r="L173" s="330"/>
      <c r="M173" s="330">
        <f t="shared" si="1"/>
        <v>0</v>
      </c>
      <c r="N173" s="25"/>
      <c r="O173" s="25"/>
      <c r="P173" s="25"/>
      <c r="Q173" s="25"/>
      <c r="R173" s="25"/>
      <c r="S173" s="25"/>
      <c r="T173" s="25"/>
      <c r="U173" s="25"/>
      <c r="V173" s="25"/>
      <c r="W173" s="25"/>
      <c r="X173" s="25"/>
      <c r="Y173" s="25"/>
      <c r="Z173" s="25"/>
    </row>
    <row r="174" ht="12.75" customHeight="1">
      <c r="A174" s="430"/>
      <c r="B174" s="431"/>
      <c r="C174" s="431"/>
      <c r="D174" s="443"/>
      <c r="E174" s="405"/>
      <c r="F174" s="433"/>
      <c r="G174" s="433"/>
      <c r="H174" s="405"/>
      <c r="I174" s="448"/>
      <c r="J174" s="433"/>
      <c r="K174" s="435"/>
      <c r="L174" s="327"/>
      <c r="M174" s="327">
        <f t="shared" si="1"/>
        <v>0</v>
      </c>
      <c r="N174" s="25"/>
      <c r="O174" s="25"/>
      <c r="P174" s="25"/>
      <c r="Q174" s="25"/>
      <c r="R174" s="25"/>
      <c r="S174" s="25"/>
      <c r="T174" s="25"/>
      <c r="U174" s="25"/>
      <c r="V174" s="25"/>
      <c r="W174" s="25"/>
      <c r="X174" s="25"/>
      <c r="Y174" s="25"/>
      <c r="Z174" s="25"/>
    </row>
    <row r="175" ht="12.75" customHeight="1">
      <c r="A175" s="436"/>
      <c r="B175" s="437"/>
      <c r="C175" s="437"/>
      <c r="D175" s="442"/>
      <c r="E175" s="439"/>
      <c r="F175" s="439"/>
      <c r="G175" s="408"/>
      <c r="H175" s="408"/>
      <c r="I175" s="446"/>
      <c r="J175" s="439"/>
      <c r="K175" s="441"/>
      <c r="L175" s="330"/>
      <c r="M175" s="330">
        <f t="shared" si="1"/>
        <v>0</v>
      </c>
      <c r="N175" s="25"/>
      <c r="O175" s="25"/>
      <c r="P175" s="25"/>
      <c r="Q175" s="25"/>
      <c r="R175" s="25"/>
      <c r="S175" s="25"/>
      <c r="T175" s="25"/>
      <c r="U175" s="25"/>
      <c r="V175" s="25"/>
      <c r="W175" s="25"/>
      <c r="X175" s="25"/>
      <c r="Y175" s="25"/>
      <c r="Z175" s="25"/>
    </row>
    <row r="176" ht="12.75" customHeight="1">
      <c r="A176" s="430"/>
      <c r="B176" s="431"/>
      <c r="C176" s="431"/>
      <c r="D176" s="443"/>
      <c r="E176" s="405"/>
      <c r="F176" s="433"/>
      <c r="G176" s="433"/>
      <c r="H176" s="405"/>
      <c r="I176" s="448"/>
      <c r="J176" s="433"/>
      <c r="K176" s="435"/>
      <c r="L176" s="327"/>
      <c r="M176" s="327">
        <f t="shared" si="1"/>
        <v>0</v>
      </c>
      <c r="N176" s="25"/>
      <c r="O176" s="25"/>
      <c r="P176" s="25"/>
      <c r="Q176" s="25"/>
      <c r="R176" s="25"/>
      <c r="S176" s="25"/>
      <c r="T176" s="25"/>
      <c r="U176" s="25"/>
      <c r="V176" s="25"/>
      <c r="W176" s="25"/>
      <c r="X176" s="25"/>
      <c r="Y176" s="25"/>
      <c r="Z176" s="25"/>
    </row>
    <row r="177" ht="12.75" customHeight="1">
      <c r="A177" s="436"/>
      <c r="B177" s="437"/>
      <c r="C177" s="437"/>
      <c r="D177" s="442"/>
      <c r="E177" s="439"/>
      <c r="F177" s="439"/>
      <c r="G177" s="408"/>
      <c r="H177" s="408"/>
      <c r="I177" s="446"/>
      <c r="J177" s="439"/>
      <c r="K177" s="441"/>
      <c r="L177" s="330"/>
      <c r="M177" s="330">
        <f t="shared" si="1"/>
        <v>0</v>
      </c>
      <c r="N177" s="25"/>
      <c r="O177" s="25"/>
      <c r="P177" s="25"/>
      <c r="Q177" s="25"/>
      <c r="R177" s="25"/>
      <c r="S177" s="25"/>
      <c r="T177" s="25"/>
      <c r="U177" s="25"/>
      <c r="V177" s="25"/>
      <c r="W177" s="25"/>
      <c r="X177" s="25"/>
      <c r="Y177" s="25"/>
      <c r="Z177" s="25"/>
    </row>
    <row r="178" ht="12.75" customHeight="1">
      <c r="A178" s="430"/>
      <c r="B178" s="431"/>
      <c r="C178" s="431"/>
      <c r="D178" s="443"/>
      <c r="E178" s="405"/>
      <c r="F178" s="433"/>
      <c r="G178" s="433"/>
      <c r="H178" s="405"/>
      <c r="I178" s="448"/>
      <c r="J178" s="433"/>
      <c r="K178" s="435"/>
      <c r="L178" s="327"/>
      <c r="M178" s="327">
        <f t="shared" si="1"/>
        <v>0</v>
      </c>
      <c r="N178" s="25"/>
      <c r="O178" s="25"/>
      <c r="P178" s="25"/>
      <c r="Q178" s="25"/>
      <c r="R178" s="25"/>
      <c r="S178" s="25"/>
      <c r="T178" s="25"/>
      <c r="U178" s="25"/>
      <c r="V178" s="25"/>
      <c r="W178" s="25"/>
      <c r="X178" s="25"/>
      <c r="Y178" s="25"/>
      <c r="Z178" s="25"/>
    </row>
    <row r="179" ht="15.0" customHeight="1">
      <c r="A179" s="436"/>
      <c r="B179" s="437"/>
      <c r="C179" s="437"/>
      <c r="D179" s="442"/>
      <c r="E179" s="439"/>
      <c r="F179" s="439"/>
      <c r="G179" s="408"/>
      <c r="H179" s="408"/>
      <c r="I179" s="446"/>
      <c r="J179" s="439"/>
      <c r="K179" s="441"/>
      <c r="L179" s="330"/>
      <c r="M179" s="330">
        <f t="shared" si="1"/>
        <v>0</v>
      </c>
      <c r="N179" s="25"/>
      <c r="O179" s="25"/>
      <c r="P179" s="25"/>
      <c r="Q179" s="25"/>
      <c r="R179" s="25"/>
      <c r="S179" s="25"/>
      <c r="T179" s="25"/>
      <c r="U179" s="25"/>
      <c r="V179" s="25"/>
      <c r="W179" s="25"/>
      <c r="X179" s="25"/>
      <c r="Y179" s="25"/>
      <c r="Z179" s="25"/>
    </row>
    <row r="180" ht="15.0" customHeight="1">
      <c r="A180" s="430"/>
      <c r="B180" s="431"/>
      <c r="C180" s="431"/>
      <c r="D180" s="443"/>
      <c r="E180" s="405"/>
      <c r="F180" s="433"/>
      <c r="G180" s="433"/>
      <c r="H180" s="405"/>
      <c r="I180" s="448"/>
      <c r="J180" s="433"/>
      <c r="K180" s="435"/>
      <c r="L180" s="327"/>
      <c r="M180" s="327">
        <f t="shared" si="1"/>
        <v>0</v>
      </c>
      <c r="N180" s="25"/>
      <c r="O180" s="25"/>
      <c r="P180" s="25"/>
      <c r="Q180" s="25"/>
      <c r="R180" s="25"/>
      <c r="S180" s="25"/>
      <c r="T180" s="25"/>
      <c r="U180" s="25"/>
      <c r="V180" s="25"/>
      <c r="W180" s="25"/>
      <c r="X180" s="25"/>
      <c r="Y180" s="25"/>
      <c r="Z180" s="25"/>
    </row>
    <row r="181" ht="12.75" customHeight="1">
      <c r="A181" s="436"/>
      <c r="B181" s="437"/>
      <c r="C181" s="437"/>
      <c r="D181" s="438"/>
      <c r="E181" s="439"/>
      <c r="F181" s="439"/>
      <c r="G181" s="408"/>
      <c r="H181" s="408"/>
      <c r="I181" s="446"/>
      <c r="J181" s="439"/>
      <c r="K181" s="441"/>
      <c r="L181" s="330"/>
      <c r="M181" s="330">
        <f t="shared" si="1"/>
        <v>0</v>
      </c>
      <c r="N181" s="25"/>
      <c r="O181" s="25"/>
      <c r="P181" s="25"/>
      <c r="Q181" s="25"/>
      <c r="R181" s="25"/>
      <c r="S181" s="25"/>
      <c r="T181" s="25"/>
      <c r="U181" s="25"/>
      <c r="V181" s="25"/>
      <c r="W181" s="25"/>
      <c r="X181" s="25"/>
      <c r="Y181" s="25"/>
      <c r="Z181" s="25"/>
    </row>
    <row r="182" ht="12.75" customHeight="1">
      <c r="A182" s="430"/>
      <c r="B182" s="431"/>
      <c r="C182" s="431"/>
      <c r="D182" s="443"/>
      <c r="E182" s="405"/>
      <c r="F182" s="433"/>
      <c r="G182" s="433"/>
      <c r="H182" s="405"/>
      <c r="I182" s="434"/>
      <c r="J182" s="433"/>
      <c r="K182" s="435"/>
      <c r="L182" s="327"/>
      <c r="M182" s="327">
        <f t="shared" si="1"/>
        <v>0</v>
      </c>
      <c r="N182" s="25"/>
      <c r="O182" s="25"/>
      <c r="P182" s="25"/>
      <c r="Q182" s="25"/>
      <c r="R182" s="25"/>
      <c r="S182" s="25"/>
      <c r="T182" s="25"/>
      <c r="U182" s="25"/>
      <c r="V182" s="25"/>
      <c r="W182" s="25"/>
      <c r="X182" s="25"/>
      <c r="Y182" s="25"/>
      <c r="Z182" s="25"/>
    </row>
    <row r="183" ht="12.75" customHeight="1">
      <c r="A183" s="436"/>
      <c r="B183" s="437"/>
      <c r="C183" s="437"/>
      <c r="D183" s="438"/>
      <c r="E183" s="439"/>
      <c r="F183" s="439"/>
      <c r="G183" s="408"/>
      <c r="H183" s="408"/>
      <c r="I183" s="440"/>
      <c r="J183" s="439"/>
      <c r="K183" s="441"/>
      <c r="L183" s="330"/>
      <c r="M183" s="330">
        <f t="shared" si="1"/>
        <v>0</v>
      </c>
      <c r="N183" s="25"/>
      <c r="O183" s="25"/>
      <c r="P183" s="25"/>
      <c r="Q183" s="25"/>
      <c r="R183" s="25"/>
      <c r="S183" s="25"/>
      <c r="T183" s="25"/>
      <c r="U183" s="25"/>
      <c r="V183" s="25"/>
      <c r="W183" s="25"/>
      <c r="X183" s="25"/>
      <c r="Y183" s="25"/>
      <c r="Z183" s="25"/>
    </row>
    <row r="184" ht="12.75" customHeight="1">
      <c r="A184" s="430"/>
      <c r="B184" s="431"/>
      <c r="C184" s="431"/>
      <c r="D184" s="443"/>
      <c r="E184" s="405"/>
      <c r="F184" s="433"/>
      <c r="G184" s="433"/>
      <c r="H184" s="405"/>
      <c r="I184" s="434"/>
      <c r="J184" s="433"/>
      <c r="K184" s="435"/>
      <c r="L184" s="327"/>
      <c r="M184" s="327">
        <f t="shared" si="1"/>
        <v>0</v>
      </c>
      <c r="N184" s="25"/>
      <c r="O184" s="25"/>
      <c r="P184" s="25"/>
      <c r="Q184" s="25"/>
      <c r="R184" s="25"/>
      <c r="S184" s="25"/>
      <c r="T184" s="25"/>
      <c r="U184" s="25"/>
      <c r="V184" s="25"/>
      <c r="W184" s="25"/>
      <c r="X184" s="25"/>
      <c r="Y184" s="25"/>
      <c r="Z184" s="25"/>
    </row>
    <row r="185" ht="12.75" customHeight="1">
      <c r="A185" s="436"/>
      <c r="B185" s="437"/>
      <c r="C185" s="437"/>
      <c r="D185" s="438"/>
      <c r="E185" s="439"/>
      <c r="F185" s="439"/>
      <c r="G185" s="408"/>
      <c r="H185" s="408"/>
      <c r="I185" s="440"/>
      <c r="J185" s="439"/>
      <c r="K185" s="441"/>
      <c r="L185" s="330"/>
      <c r="M185" s="330">
        <f t="shared" si="1"/>
        <v>0</v>
      </c>
      <c r="N185" s="25"/>
      <c r="O185" s="25"/>
      <c r="P185" s="25"/>
      <c r="Q185" s="25"/>
      <c r="R185" s="25"/>
      <c r="S185" s="25"/>
      <c r="T185" s="25"/>
      <c r="U185" s="25"/>
      <c r="V185" s="25"/>
      <c r="W185" s="25"/>
      <c r="X185" s="25"/>
      <c r="Y185" s="25"/>
      <c r="Z185" s="25"/>
    </row>
    <row r="186" ht="12.75" customHeight="1">
      <c r="A186" s="430"/>
      <c r="B186" s="431"/>
      <c r="C186" s="431"/>
      <c r="D186" s="432"/>
      <c r="E186" s="405"/>
      <c r="F186" s="433"/>
      <c r="G186" s="433"/>
      <c r="H186" s="405"/>
      <c r="I186" s="434"/>
      <c r="J186" s="433"/>
      <c r="K186" s="435"/>
      <c r="L186" s="327"/>
      <c r="M186" s="327">
        <f t="shared" si="1"/>
        <v>0</v>
      </c>
      <c r="N186" s="25"/>
      <c r="O186" s="25"/>
      <c r="P186" s="25"/>
      <c r="Q186" s="25"/>
      <c r="R186" s="25"/>
      <c r="S186" s="25"/>
      <c r="T186" s="25"/>
      <c r="U186" s="25"/>
      <c r="V186" s="25"/>
      <c r="W186" s="25"/>
      <c r="X186" s="25"/>
      <c r="Y186" s="25"/>
      <c r="Z186" s="25"/>
    </row>
    <row r="187" ht="15.75" customHeight="1">
      <c r="A187" s="436"/>
      <c r="B187" s="437"/>
      <c r="C187" s="437"/>
      <c r="D187" s="438"/>
      <c r="E187" s="439"/>
      <c r="F187" s="439"/>
      <c r="G187" s="408"/>
      <c r="H187" s="408"/>
      <c r="I187" s="440"/>
      <c r="J187" s="439"/>
      <c r="K187" s="441"/>
      <c r="L187" s="330"/>
      <c r="M187" s="330">
        <f t="shared" si="1"/>
        <v>0</v>
      </c>
      <c r="N187" s="25"/>
      <c r="O187" s="25"/>
      <c r="P187" s="25"/>
      <c r="Q187" s="25"/>
      <c r="R187" s="25"/>
      <c r="S187" s="25"/>
      <c r="T187" s="25"/>
      <c r="U187" s="25"/>
      <c r="V187" s="25"/>
      <c r="W187" s="25"/>
      <c r="X187" s="25"/>
      <c r="Y187" s="25"/>
      <c r="Z187" s="25"/>
    </row>
    <row r="188" ht="12.75" customHeight="1">
      <c r="A188" s="430"/>
      <c r="B188" s="431"/>
      <c r="C188" s="431"/>
      <c r="D188" s="443"/>
      <c r="E188" s="405"/>
      <c r="F188" s="433"/>
      <c r="G188" s="433"/>
      <c r="H188" s="405"/>
      <c r="I188" s="434"/>
      <c r="J188" s="433"/>
      <c r="K188" s="435"/>
      <c r="L188" s="327"/>
      <c r="M188" s="327">
        <f t="shared" si="1"/>
        <v>0</v>
      </c>
      <c r="N188" s="25"/>
      <c r="O188" s="25"/>
      <c r="P188" s="25"/>
      <c r="Q188" s="25"/>
      <c r="R188" s="25"/>
      <c r="S188" s="25"/>
      <c r="T188" s="25"/>
      <c r="U188" s="25"/>
      <c r="V188" s="25"/>
      <c r="W188" s="25"/>
      <c r="X188" s="25"/>
      <c r="Y188" s="25"/>
      <c r="Z188" s="25"/>
    </row>
    <row r="189" ht="12.75" customHeight="1">
      <c r="A189" s="436"/>
      <c r="B189" s="437"/>
      <c r="C189" s="437"/>
      <c r="D189" s="438"/>
      <c r="E189" s="439"/>
      <c r="F189" s="439"/>
      <c r="G189" s="408"/>
      <c r="H189" s="450"/>
      <c r="I189" s="440"/>
      <c r="J189" s="439"/>
      <c r="K189" s="449"/>
      <c r="L189" s="330"/>
      <c r="M189" s="330">
        <f t="shared" si="1"/>
        <v>0</v>
      </c>
      <c r="N189" s="25"/>
      <c r="O189" s="25"/>
      <c r="P189" s="25"/>
      <c r="Q189" s="25"/>
      <c r="R189" s="25"/>
      <c r="S189" s="25"/>
      <c r="T189" s="25"/>
      <c r="U189" s="25"/>
      <c r="V189" s="25"/>
      <c r="W189" s="25"/>
      <c r="X189" s="25"/>
      <c r="Y189" s="25"/>
      <c r="Z189" s="25"/>
    </row>
    <row r="190" ht="12.75" customHeight="1">
      <c r="A190" s="430"/>
      <c r="B190" s="431"/>
      <c r="C190" s="431"/>
      <c r="D190" s="432"/>
      <c r="E190" s="405"/>
      <c r="F190" s="433"/>
      <c r="G190" s="433"/>
      <c r="H190" s="405"/>
      <c r="I190" s="434"/>
      <c r="J190" s="433"/>
      <c r="K190" s="435"/>
      <c r="L190" s="327"/>
      <c r="M190" s="327">
        <f t="shared" si="1"/>
        <v>0</v>
      </c>
      <c r="N190" s="25"/>
      <c r="O190" s="25"/>
      <c r="P190" s="25"/>
      <c r="Q190" s="25"/>
      <c r="R190" s="25"/>
      <c r="S190" s="25"/>
      <c r="T190" s="25"/>
      <c r="U190" s="25"/>
      <c r="V190" s="25"/>
      <c r="W190" s="25"/>
      <c r="X190" s="25"/>
      <c r="Y190" s="25"/>
      <c r="Z190" s="25"/>
    </row>
    <row r="191" ht="12.75" customHeight="1">
      <c r="A191" s="436"/>
      <c r="B191" s="437"/>
      <c r="C191" s="437"/>
      <c r="D191" s="438"/>
      <c r="E191" s="439"/>
      <c r="F191" s="439"/>
      <c r="G191" s="408"/>
      <c r="H191" s="408"/>
      <c r="I191" s="440"/>
      <c r="J191" s="439"/>
      <c r="K191" s="441"/>
      <c r="L191" s="330"/>
      <c r="M191" s="330">
        <f t="shared" si="1"/>
        <v>0</v>
      </c>
      <c r="N191" s="25"/>
      <c r="O191" s="25"/>
      <c r="P191" s="25"/>
      <c r="Q191" s="25"/>
      <c r="R191" s="25"/>
      <c r="S191" s="25"/>
      <c r="T191" s="25"/>
      <c r="U191" s="25"/>
      <c r="V191" s="25"/>
      <c r="W191" s="25"/>
      <c r="X191" s="25"/>
      <c r="Y191" s="25"/>
      <c r="Z191" s="25"/>
    </row>
    <row r="192" ht="12.75" customHeight="1">
      <c r="A192" s="430"/>
      <c r="B192" s="431"/>
      <c r="C192" s="431"/>
      <c r="D192" s="432"/>
      <c r="E192" s="405"/>
      <c r="F192" s="433"/>
      <c r="G192" s="433"/>
      <c r="H192" s="405"/>
      <c r="I192" s="434"/>
      <c r="J192" s="433"/>
      <c r="K192" s="435"/>
      <c r="L192" s="327"/>
      <c r="M192" s="327">
        <f t="shared" si="1"/>
        <v>0</v>
      </c>
      <c r="N192" s="25"/>
      <c r="O192" s="25"/>
      <c r="P192" s="25"/>
      <c r="Q192" s="25"/>
      <c r="R192" s="25"/>
      <c r="S192" s="25"/>
      <c r="T192" s="25"/>
      <c r="U192" s="25"/>
      <c r="V192" s="25"/>
      <c r="W192" s="25"/>
      <c r="X192" s="25"/>
      <c r="Y192" s="25"/>
      <c r="Z192" s="25"/>
    </row>
    <row r="193" ht="15.0" customHeight="1">
      <c r="A193" s="436"/>
      <c r="B193" s="437"/>
      <c r="C193" s="437"/>
      <c r="D193" s="442"/>
      <c r="E193" s="439"/>
      <c r="F193" s="439"/>
      <c r="G193" s="408"/>
      <c r="H193" s="408"/>
      <c r="I193" s="440"/>
      <c r="J193" s="439"/>
      <c r="K193" s="441"/>
      <c r="L193" s="330"/>
      <c r="M193" s="330">
        <f t="shared" si="1"/>
        <v>0</v>
      </c>
      <c r="N193" s="25"/>
      <c r="O193" s="25"/>
      <c r="P193" s="25"/>
      <c r="Q193" s="25"/>
      <c r="R193" s="25"/>
      <c r="S193" s="25"/>
      <c r="T193" s="25"/>
      <c r="U193" s="25"/>
      <c r="V193" s="25"/>
      <c r="W193" s="25"/>
      <c r="X193" s="25"/>
      <c r="Y193" s="25"/>
      <c r="Z193" s="25"/>
    </row>
    <row r="194" ht="12.75" customHeight="1">
      <c r="A194" s="430"/>
      <c r="B194" s="431"/>
      <c r="C194" s="431"/>
      <c r="D194" s="443"/>
      <c r="E194" s="405"/>
      <c r="F194" s="433"/>
      <c r="G194" s="433"/>
      <c r="H194" s="405"/>
      <c r="I194" s="434"/>
      <c r="J194" s="433"/>
      <c r="K194" s="435"/>
      <c r="L194" s="327"/>
      <c r="M194" s="327">
        <f t="shared" si="1"/>
        <v>0</v>
      </c>
      <c r="N194" s="25"/>
      <c r="O194" s="25"/>
      <c r="P194" s="25"/>
      <c r="Q194" s="25"/>
      <c r="R194" s="25"/>
      <c r="S194" s="25"/>
      <c r="T194" s="25"/>
      <c r="U194" s="25"/>
      <c r="V194" s="25"/>
      <c r="W194" s="25"/>
      <c r="X194" s="25"/>
      <c r="Y194" s="25"/>
      <c r="Z194" s="25"/>
    </row>
    <row r="195" ht="12.75" customHeight="1">
      <c r="A195" s="436"/>
      <c r="B195" s="437"/>
      <c r="C195" s="437"/>
      <c r="D195" s="442"/>
      <c r="E195" s="439"/>
      <c r="F195" s="439"/>
      <c r="G195" s="408"/>
      <c r="H195" s="408"/>
      <c r="I195" s="440"/>
      <c r="J195" s="439"/>
      <c r="K195" s="441"/>
      <c r="L195" s="330"/>
      <c r="M195" s="330">
        <f t="shared" si="1"/>
        <v>0</v>
      </c>
      <c r="N195" s="25"/>
      <c r="O195" s="25"/>
      <c r="P195" s="25"/>
      <c r="Q195" s="25"/>
      <c r="R195" s="25"/>
      <c r="S195" s="25"/>
      <c r="T195" s="25"/>
      <c r="U195" s="25"/>
      <c r="V195" s="25"/>
      <c r="W195" s="25"/>
      <c r="X195" s="25"/>
      <c r="Y195" s="25"/>
      <c r="Z195" s="25"/>
    </row>
    <row r="196" ht="12.75" customHeight="1">
      <c r="A196" s="430"/>
      <c r="B196" s="431"/>
      <c r="C196" s="431"/>
      <c r="D196" s="432"/>
      <c r="E196" s="405"/>
      <c r="F196" s="433"/>
      <c r="G196" s="433"/>
      <c r="H196" s="405"/>
      <c r="I196" s="434"/>
      <c r="J196" s="433"/>
      <c r="K196" s="435"/>
      <c r="L196" s="327"/>
      <c r="M196" s="327">
        <f t="shared" si="1"/>
        <v>0</v>
      </c>
      <c r="N196" s="25"/>
      <c r="O196" s="25"/>
      <c r="P196" s="25"/>
      <c r="Q196" s="25"/>
      <c r="R196" s="25"/>
      <c r="S196" s="25"/>
      <c r="T196" s="25"/>
      <c r="U196" s="25"/>
      <c r="V196" s="25"/>
      <c r="W196" s="25"/>
      <c r="X196" s="25"/>
      <c r="Y196" s="25"/>
      <c r="Z196" s="25"/>
    </row>
    <row r="197" ht="12.75" customHeight="1">
      <c r="A197" s="436"/>
      <c r="B197" s="437"/>
      <c r="C197" s="437"/>
      <c r="D197" s="438"/>
      <c r="E197" s="439"/>
      <c r="F197" s="439"/>
      <c r="G197" s="408"/>
      <c r="H197" s="408"/>
      <c r="I197" s="440"/>
      <c r="J197" s="439"/>
      <c r="K197" s="441"/>
      <c r="L197" s="330"/>
      <c r="M197" s="330">
        <f t="shared" si="1"/>
        <v>0</v>
      </c>
      <c r="N197" s="25"/>
      <c r="O197" s="25"/>
      <c r="P197" s="25"/>
      <c r="Q197" s="25"/>
      <c r="R197" s="25"/>
      <c r="S197" s="25"/>
      <c r="T197" s="25"/>
      <c r="U197" s="25"/>
      <c r="V197" s="25"/>
      <c r="W197" s="25"/>
      <c r="X197" s="25"/>
      <c r="Y197" s="25"/>
      <c r="Z197" s="25"/>
    </row>
    <row r="198" ht="12.75" customHeight="1">
      <c r="A198" s="430"/>
      <c r="B198" s="431"/>
      <c r="C198" s="431"/>
      <c r="D198" s="432"/>
      <c r="E198" s="405"/>
      <c r="F198" s="433"/>
      <c r="G198" s="433"/>
      <c r="H198" s="405"/>
      <c r="I198" s="434"/>
      <c r="J198" s="433"/>
      <c r="K198" s="435"/>
      <c r="L198" s="327"/>
      <c r="M198" s="327">
        <f t="shared" si="1"/>
        <v>0</v>
      </c>
      <c r="N198" s="25"/>
      <c r="O198" s="25"/>
      <c r="P198" s="25"/>
      <c r="Q198" s="25"/>
      <c r="R198" s="25"/>
      <c r="S198" s="25"/>
      <c r="T198" s="25"/>
      <c r="U198" s="25"/>
      <c r="V198" s="25"/>
      <c r="W198" s="25"/>
      <c r="X198" s="25"/>
      <c r="Y198" s="25"/>
      <c r="Z198" s="25"/>
    </row>
    <row r="199" ht="15.75" customHeight="1">
      <c r="A199" s="436"/>
      <c r="B199" s="437"/>
      <c r="C199" s="437"/>
      <c r="D199" s="442"/>
      <c r="E199" s="439"/>
      <c r="F199" s="439"/>
      <c r="G199" s="408"/>
      <c r="H199" s="408"/>
      <c r="I199" s="440"/>
      <c r="J199" s="439"/>
      <c r="K199" s="441"/>
      <c r="L199" s="330"/>
      <c r="M199" s="330">
        <f t="shared" si="1"/>
        <v>0</v>
      </c>
      <c r="N199" s="25"/>
      <c r="O199" s="25"/>
      <c r="P199" s="25"/>
      <c r="Q199" s="25"/>
      <c r="R199" s="25"/>
      <c r="S199" s="25"/>
      <c r="T199" s="25"/>
      <c r="U199" s="25"/>
      <c r="V199" s="25"/>
      <c r="W199" s="25"/>
      <c r="X199" s="25"/>
      <c r="Y199" s="25"/>
      <c r="Z199" s="25"/>
    </row>
    <row r="200" ht="12.75" customHeight="1">
      <c r="A200" s="430"/>
      <c r="B200" s="431"/>
      <c r="C200" s="431"/>
      <c r="D200" s="432"/>
      <c r="E200" s="405"/>
      <c r="F200" s="433"/>
      <c r="G200" s="433"/>
      <c r="H200" s="405"/>
      <c r="I200" s="434"/>
      <c r="J200" s="433"/>
      <c r="K200" s="435"/>
      <c r="L200" s="327"/>
      <c r="M200" s="327">
        <f t="shared" si="1"/>
        <v>0</v>
      </c>
      <c r="N200" s="25"/>
      <c r="O200" s="25"/>
      <c r="P200" s="25"/>
      <c r="Q200" s="25"/>
      <c r="R200" s="25"/>
      <c r="S200" s="25"/>
      <c r="T200" s="25"/>
      <c r="U200" s="25"/>
      <c r="V200" s="25"/>
      <c r="W200" s="25"/>
      <c r="X200" s="25"/>
      <c r="Y200" s="25"/>
      <c r="Z200" s="25"/>
    </row>
    <row r="201" ht="15.75" customHeight="1">
      <c r="A201" s="436"/>
      <c r="B201" s="437"/>
      <c r="C201" s="437"/>
      <c r="D201" s="438"/>
      <c r="E201" s="439"/>
      <c r="F201" s="439"/>
      <c r="G201" s="408"/>
      <c r="H201" s="408"/>
      <c r="I201" s="440"/>
      <c r="J201" s="439"/>
      <c r="K201" s="441"/>
      <c r="L201" s="330"/>
      <c r="M201" s="330">
        <f t="shared" si="1"/>
        <v>0</v>
      </c>
      <c r="N201" s="25"/>
      <c r="O201" s="25"/>
      <c r="P201" s="25"/>
      <c r="Q201" s="25"/>
      <c r="R201" s="25"/>
      <c r="S201" s="25"/>
      <c r="T201" s="25"/>
      <c r="U201" s="25"/>
      <c r="V201" s="25"/>
      <c r="W201" s="25"/>
      <c r="X201" s="25"/>
      <c r="Y201" s="25"/>
      <c r="Z201" s="25"/>
    </row>
    <row r="202" ht="12.75" customHeight="1">
      <c r="A202" s="430"/>
      <c r="B202" s="431"/>
      <c r="C202" s="431"/>
      <c r="D202" s="432"/>
      <c r="E202" s="405"/>
      <c r="F202" s="433"/>
      <c r="G202" s="433"/>
      <c r="H202" s="405"/>
      <c r="I202" s="434"/>
      <c r="J202" s="433"/>
      <c r="K202" s="435"/>
      <c r="L202" s="327"/>
      <c r="M202" s="327">
        <f t="shared" si="1"/>
        <v>0</v>
      </c>
      <c r="N202" s="25"/>
      <c r="O202" s="25"/>
      <c r="P202" s="25"/>
      <c r="Q202" s="25"/>
      <c r="R202" s="25"/>
      <c r="S202" s="25"/>
      <c r="T202" s="25"/>
      <c r="U202" s="25"/>
      <c r="V202" s="25"/>
      <c r="W202" s="25"/>
      <c r="X202" s="25"/>
      <c r="Y202" s="25"/>
      <c r="Z202" s="25"/>
    </row>
    <row r="203" ht="14.25" customHeight="1">
      <c r="A203" s="436"/>
      <c r="B203" s="437"/>
      <c r="C203" s="437"/>
      <c r="D203" s="438"/>
      <c r="E203" s="439"/>
      <c r="F203" s="439"/>
      <c r="G203" s="408"/>
      <c r="H203" s="408"/>
      <c r="I203" s="440"/>
      <c r="J203" s="439"/>
      <c r="K203" s="441"/>
      <c r="L203" s="330"/>
      <c r="M203" s="330">
        <f t="shared" si="1"/>
        <v>0</v>
      </c>
      <c r="N203" s="25"/>
      <c r="O203" s="25"/>
      <c r="P203" s="25"/>
      <c r="Q203" s="25"/>
      <c r="R203" s="25"/>
      <c r="S203" s="25"/>
      <c r="T203" s="25"/>
      <c r="U203" s="25"/>
      <c r="V203" s="25"/>
      <c r="W203" s="25"/>
      <c r="X203" s="25"/>
      <c r="Y203" s="25"/>
      <c r="Z203" s="25"/>
    </row>
    <row r="204" ht="12.75" customHeight="1">
      <c r="A204" s="430"/>
      <c r="B204" s="431"/>
      <c r="C204" s="431"/>
      <c r="D204" s="432"/>
      <c r="E204" s="405"/>
      <c r="F204" s="433"/>
      <c r="G204" s="433"/>
      <c r="H204" s="405"/>
      <c r="I204" s="434"/>
      <c r="J204" s="433"/>
      <c r="K204" s="435"/>
      <c r="L204" s="327"/>
      <c r="M204" s="327">
        <f t="shared" si="1"/>
        <v>0</v>
      </c>
      <c r="N204" s="25"/>
      <c r="O204" s="25"/>
      <c r="P204" s="25"/>
      <c r="Q204" s="25"/>
      <c r="R204" s="25"/>
      <c r="S204" s="25"/>
      <c r="T204" s="25"/>
      <c r="U204" s="25"/>
      <c r="V204" s="25"/>
      <c r="W204" s="25"/>
      <c r="X204" s="25"/>
      <c r="Y204" s="25"/>
      <c r="Z204" s="25"/>
    </row>
    <row r="205" ht="12.75" customHeight="1">
      <c r="A205" s="436"/>
      <c r="B205" s="437"/>
      <c r="C205" s="437"/>
      <c r="D205" s="438"/>
      <c r="E205" s="439"/>
      <c r="F205" s="439"/>
      <c r="G205" s="408"/>
      <c r="H205" s="408"/>
      <c r="I205" s="440"/>
      <c r="J205" s="439"/>
      <c r="K205" s="441"/>
      <c r="L205" s="330"/>
      <c r="M205" s="330">
        <f t="shared" si="1"/>
        <v>0</v>
      </c>
      <c r="N205" s="25"/>
      <c r="O205" s="25"/>
      <c r="P205" s="25"/>
      <c r="Q205" s="25"/>
      <c r="R205" s="25"/>
      <c r="S205" s="25"/>
      <c r="T205" s="25"/>
      <c r="U205" s="25"/>
      <c r="V205" s="25"/>
      <c r="W205" s="25"/>
      <c r="X205" s="25"/>
      <c r="Y205" s="25"/>
      <c r="Z205" s="25"/>
    </row>
    <row r="206" ht="12.75" customHeight="1">
      <c r="A206" s="430"/>
      <c r="B206" s="431"/>
      <c r="C206" s="431"/>
      <c r="D206" s="432"/>
      <c r="E206" s="405"/>
      <c r="F206" s="433"/>
      <c r="G206" s="433"/>
      <c r="H206" s="405"/>
      <c r="I206" s="434"/>
      <c r="J206" s="433"/>
      <c r="K206" s="435"/>
      <c r="L206" s="327"/>
      <c r="M206" s="327">
        <f t="shared" si="1"/>
        <v>0</v>
      </c>
      <c r="N206" s="25"/>
      <c r="O206" s="25"/>
      <c r="P206" s="25"/>
      <c r="Q206" s="25"/>
      <c r="R206" s="25"/>
      <c r="S206" s="25"/>
      <c r="T206" s="25"/>
      <c r="U206" s="25"/>
      <c r="V206" s="25"/>
      <c r="W206" s="25"/>
      <c r="X206" s="25"/>
      <c r="Y206" s="25"/>
      <c r="Z206" s="25"/>
    </row>
    <row r="207" ht="12.75" customHeight="1">
      <c r="A207" s="436"/>
      <c r="B207" s="437"/>
      <c r="C207" s="437"/>
      <c r="D207" s="442"/>
      <c r="E207" s="439"/>
      <c r="F207" s="439"/>
      <c r="G207" s="408"/>
      <c r="H207" s="408"/>
      <c r="I207" s="440"/>
      <c r="J207" s="439"/>
      <c r="K207" s="441"/>
      <c r="L207" s="330"/>
      <c r="M207" s="330">
        <f t="shared" si="1"/>
        <v>0</v>
      </c>
      <c r="N207" s="25"/>
      <c r="O207" s="25"/>
      <c r="P207" s="25"/>
      <c r="Q207" s="25"/>
      <c r="R207" s="25"/>
      <c r="S207" s="25"/>
      <c r="T207" s="25"/>
      <c r="U207" s="25"/>
      <c r="V207" s="25"/>
      <c r="W207" s="25"/>
      <c r="X207" s="25"/>
      <c r="Y207" s="25"/>
      <c r="Z207" s="25"/>
    </row>
    <row r="208" ht="12.75" customHeight="1">
      <c r="A208" s="430"/>
      <c r="B208" s="431"/>
      <c r="C208" s="431"/>
      <c r="D208" s="432"/>
      <c r="E208" s="405"/>
      <c r="F208" s="433"/>
      <c r="G208" s="433"/>
      <c r="H208" s="405"/>
      <c r="I208" s="434"/>
      <c r="J208" s="433"/>
      <c r="K208" s="435"/>
      <c r="L208" s="327"/>
      <c r="M208" s="327">
        <f t="shared" si="1"/>
        <v>0</v>
      </c>
      <c r="N208" s="25"/>
      <c r="O208" s="25"/>
      <c r="P208" s="25"/>
      <c r="Q208" s="25"/>
      <c r="R208" s="25"/>
      <c r="S208" s="25"/>
      <c r="T208" s="25"/>
      <c r="U208" s="25"/>
      <c r="V208" s="25"/>
      <c r="W208" s="25"/>
      <c r="X208" s="25"/>
      <c r="Y208" s="25"/>
      <c r="Z208" s="25"/>
    </row>
    <row r="209" ht="12.75" customHeight="1">
      <c r="A209" s="436"/>
      <c r="B209" s="437"/>
      <c r="C209" s="437"/>
      <c r="D209" s="438"/>
      <c r="E209" s="439"/>
      <c r="F209" s="439"/>
      <c r="G209" s="408"/>
      <c r="H209" s="408"/>
      <c r="I209" s="440"/>
      <c r="J209" s="439"/>
      <c r="K209" s="441"/>
      <c r="L209" s="330"/>
      <c r="M209" s="330">
        <f t="shared" si="1"/>
        <v>0</v>
      </c>
      <c r="N209" s="25"/>
      <c r="O209" s="25"/>
      <c r="P209" s="25"/>
      <c r="Q209" s="25"/>
      <c r="R209" s="25"/>
      <c r="S209" s="25"/>
      <c r="T209" s="25"/>
      <c r="U209" s="25"/>
      <c r="V209" s="25"/>
      <c r="W209" s="25"/>
      <c r="X209" s="25"/>
      <c r="Y209" s="25"/>
      <c r="Z209" s="25"/>
    </row>
    <row r="210" ht="12.75" customHeight="1">
      <c r="A210" s="430"/>
      <c r="B210" s="431"/>
      <c r="C210" s="431"/>
      <c r="D210" s="443"/>
      <c r="E210" s="405"/>
      <c r="F210" s="433"/>
      <c r="G210" s="433"/>
      <c r="H210" s="405"/>
      <c r="I210" s="434"/>
      <c r="J210" s="433"/>
      <c r="K210" s="435"/>
      <c r="L210" s="327"/>
      <c r="M210" s="327">
        <f t="shared" si="1"/>
        <v>0</v>
      </c>
      <c r="N210" s="25"/>
      <c r="O210" s="25"/>
      <c r="P210" s="25"/>
      <c r="Q210" s="25"/>
      <c r="R210" s="25"/>
      <c r="S210" s="25"/>
      <c r="T210" s="25"/>
      <c r="U210" s="25"/>
      <c r="V210" s="25"/>
      <c r="W210" s="25"/>
      <c r="X210" s="25"/>
      <c r="Y210" s="25"/>
      <c r="Z210" s="25"/>
    </row>
    <row r="211" ht="12.75" customHeight="1">
      <c r="A211" s="436"/>
      <c r="B211" s="437"/>
      <c r="C211" s="437"/>
      <c r="D211" s="438"/>
      <c r="E211" s="439"/>
      <c r="F211" s="439"/>
      <c r="G211" s="408"/>
      <c r="H211" s="408"/>
      <c r="I211" s="440"/>
      <c r="J211" s="439"/>
      <c r="K211" s="441"/>
      <c r="L211" s="330"/>
      <c r="M211" s="330">
        <f t="shared" si="1"/>
        <v>0</v>
      </c>
      <c r="N211" s="25"/>
      <c r="O211" s="25"/>
      <c r="P211" s="25"/>
      <c r="Q211" s="25"/>
      <c r="R211" s="25"/>
      <c r="S211" s="25"/>
      <c r="T211" s="25"/>
      <c r="U211" s="25"/>
      <c r="V211" s="25"/>
      <c r="W211" s="25"/>
      <c r="X211" s="25"/>
      <c r="Y211" s="25"/>
      <c r="Z211" s="25"/>
    </row>
    <row r="212" ht="12.75" customHeight="1">
      <c r="A212" s="430"/>
      <c r="B212" s="431"/>
      <c r="C212" s="431"/>
      <c r="D212" s="432"/>
      <c r="E212" s="405"/>
      <c r="F212" s="433"/>
      <c r="G212" s="433"/>
      <c r="H212" s="405"/>
      <c r="I212" s="434"/>
      <c r="J212" s="433"/>
      <c r="K212" s="449"/>
      <c r="L212" s="327"/>
      <c r="M212" s="327">
        <f t="shared" si="1"/>
        <v>0</v>
      </c>
      <c r="N212" s="25"/>
      <c r="O212" s="25"/>
      <c r="P212" s="25"/>
      <c r="Q212" s="25"/>
      <c r="R212" s="25"/>
      <c r="S212" s="25"/>
      <c r="T212" s="25"/>
      <c r="U212" s="25"/>
      <c r="V212" s="25"/>
      <c r="W212" s="25"/>
      <c r="X212" s="25"/>
      <c r="Y212" s="25"/>
      <c r="Z212" s="25"/>
    </row>
    <row r="213" ht="12.75" customHeight="1">
      <c r="A213" s="436"/>
      <c r="B213" s="451"/>
      <c r="C213" s="451"/>
      <c r="D213" s="438"/>
      <c r="E213" s="439"/>
      <c r="F213" s="439"/>
      <c r="G213" s="408"/>
      <c r="H213" s="408"/>
      <c r="I213" s="438"/>
      <c r="J213" s="445"/>
      <c r="K213" s="441"/>
      <c r="L213" s="330"/>
      <c r="M213" s="330">
        <f t="shared" si="1"/>
        <v>0</v>
      </c>
      <c r="N213" s="25"/>
      <c r="O213" s="25"/>
      <c r="P213" s="25"/>
      <c r="Q213" s="25"/>
      <c r="R213" s="25"/>
      <c r="S213" s="25"/>
      <c r="T213" s="25"/>
      <c r="U213" s="25"/>
      <c r="V213" s="25"/>
      <c r="W213" s="25"/>
      <c r="X213" s="25"/>
      <c r="Y213" s="25"/>
      <c r="Z213" s="25"/>
    </row>
    <row r="214" ht="12.75" customHeight="1">
      <c r="A214" s="430"/>
      <c r="B214" s="452"/>
      <c r="C214" s="452"/>
      <c r="D214" s="432"/>
      <c r="E214" s="447"/>
      <c r="F214" s="453"/>
      <c r="G214" s="433"/>
      <c r="H214" s="447"/>
      <c r="I214" s="432"/>
      <c r="J214" s="453"/>
      <c r="K214" s="435"/>
      <c r="L214" s="327"/>
      <c r="M214" s="327">
        <f t="shared" si="1"/>
        <v>0</v>
      </c>
      <c r="N214" s="25"/>
      <c r="O214" s="25"/>
      <c r="P214" s="25"/>
      <c r="Q214" s="25"/>
      <c r="R214" s="25"/>
      <c r="S214" s="25"/>
      <c r="T214" s="25"/>
      <c r="U214" s="25"/>
      <c r="V214" s="25"/>
      <c r="W214" s="25"/>
      <c r="X214" s="25"/>
      <c r="Y214" s="25"/>
      <c r="Z214" s="25"/>
    </row>
    <row r="215" ht="12.75" customHeight="1">
      <c r="A215" s="436"/>
      <c r="B215" s="451"/>
      <c r="C215" s="451"/>
      <c r="D215" s="438"/>
      <c r="E215" s="439"/>
      <c r="F215" s="445"/>
      <c r="G215" s="408"/>
      <c r="H215" s="450"/>
      <c r="I215" s="438"/>
      <c r="J215" s="445"/>
      <c r="K215" s="441"/>
      <c r="L215" s="330"/>
      <c r="M215" s="330">
        <f t="shared" si="1"/>
        <v>0</v>
      </c>
      <c r="N215" s="25"/>
      <c r="O215" s="25"/>
      <c r="P215" s="25"/>
      <c r="Q215" s="25"/>
      <c r="R215" s="25"/>
      <c r="S215" s="25"/>
      <c r="T215" s="25"/>
      <c r="U215" s="25"/>
      <c r="V215" s="25"/>
      <c r="W215" s="25"/>
      <c r="X215" s="25"/>
      <c r="Y215" s="25"/>
      <c r="Z215" s="25"/>
    </row>
    <row r="216" ht="12.75" customHeight="1">
      <c r="A216" s="430"/>
      <c r="B216" s="452"/>
      <c r="C216" s="452"/>
      <c r="D216" s="432"/>
      <c r="E216" s="447"/>
      <c r="F216" s="453"/>
      <c r="G216" s="433"/>
      <c r="H216" s="447"/>
      <c r="I216" s="432"/>
      <c r="J216" s="453"/>
      <c r="K216" s="435"/>
      <c r="L216" s="327"/>
      <c r="M216" s="327">
        <f t="shared" si="1"/>
        <v>0</v>
      </c>
      <c r="N216" s="25"/>
      <c r="O216" s="25"/>
      <c r="P216" s="25"/>
      <c r="Q216" s="25"/>
      <c r="R216" s="25"/>
      <c r="S216" s="25"/>
      <c r="T216" s="25"/>
      <c r="U216" s="25"/>
      <c r="V216" s="25"/>
      <c r="W216" s="25"/>
      <c r="X216" s="25"/>
      <c r="Y216" s="25"/>
      <c r="Z216" s="25"/>
    </row>
    <row r="217" ht="12.75" customHeight="1">
      <c r="A217" s="436"/>
      <c r="B217" s="451"/>
      <c r="C217" s="451"/>
      <c r="D217" s="438"/>
      <c r="E217" s="445"/>
      <c r="F217" s="445"/>
      <c r="G217" s="408"/>
      <c r="H217" s="450"/>
      <c r="I217" s="438"/>
      <c r="J217" s="445"/>
      <c r="K217" s="441"/>
      <c r="L217" s="330"/>
      <c r="M217" s="330">
        <f t="shared" si="1"/>
        <v>0</v>
      </c>
      <c r="N217" s="25"/>
      <c r="O217" s="25"/>
      <c r="P217" s="25"/>
      <c r="Q217" s="25"/>
      <c r="R217" s="25"/>
      <c r="S217" s="25"/>
      <c r="T217" s="25"/>
      <c r="U217" s="25"/>
      <c r="V217" s="25"/>
      <c r="W217" s="25"/>
      <c r="X217" s="25"/>
      <c r="Y217" s="25"/>
      <c r="Z217" s="25"/>
    </row>
    <row r="218" ht="12.75" customHeight="1">
      <c r="A218" s="430"/>
      <c r="B218" s="452"/>
      <c r="C218" s="452"/>
      <c r="D218" s="432"/>
      <c r="E218" s="447"/>
      <c r="F218" s="453"/>
      <c r="G218" s="433"/>
      <c r="H218" s="447"/>
      <c r="I218" s="432"/>
      <c r="J218" s="453"/>
      <c r="K218" s="435"/>
      <c r="L218" s="327"/>
      <c r="M218" s="327">
        <f t="shared" si="1"/>
        <v>0</v>
      </c>
      <c r="N218" s="25"/>
      <c r="O218" s="25"/>
      <c r="P218" s="25"/>
      <c r="Q218" s="25"/>
      <c r="R218" s="25"/>
      <c r="S218" s="25"/>
      <c r="T218" s="25"/>
      <c r="U218" s="25"/>
      <c r="V218" s="25"/>
      <c r="W218" s="25"/>
      <c r="X218" s="25"/>
      <c r="Y218" s="25"/>
      <c r="Z218" s="25"/>
    </row>
    <row r="219" ht="12.75" customHeight="1">
      <c r="A219" s="436"/>
      <c r="B219" s="451"/>
      <c r="C219" s="451"/>
      <c r="D219" s="438"/>
      <c r="E219" s="445"/>
      <c r="F219" s="445"/>
      <c r="G219" s="408"/>
      <c r="H219" s="450"/>
      <c r="I219" s="438"/>
      <c r="J219" s="445"/>
      <c r="K219" s="441"/>
      <c r="L219" s="330"/>
      <c r="M219" s="330">
        <f t="shared" si="1"/>
        <v>0</v>
      </c>
      <c r="N219" s="25"/>
      <c r="O219" s="25"/>
      <c r="P219" s="25"/>
      <c r="Q219" s="25"/>
      <c r="R219" s="25"/>
      <c r="S219" s="25"/>
      <c r="T219" s="25"/>
      <c r="U219" s="25"/>
      <c r="V219" s="25"/>
      <c r="W219" s="25"/>
      <c r="X219" s="25"/>
      <c r="Y219" s="25"/>
      <c r="Z219" s="25"/>
    </row>
    <row r="220" ht="12.75" customHeight="1">
      <c r="A220" s="430"/>
      <c r="B220" s="452"/>
      <c r="C220" s="452"/>
      <c r="D220" s="432"/>
      <c r="E220" s="447"/>
      <c r="F220" s="453"/>
      <c r="G220" s="453"/>
      <c r="H220" s="447"/>
      <c r="I220" s="432"/>
      <c r="J220" s="453"/>
      <c r="K220" s="435"/>
      <c r="L220" s="327"/>
      <c r="M220" s="327">
        <f t="shared" si="1"/>
        <v>0</v>
      </c>
      <c r="N220" s="25"/>
      <c r="O220" s="25"/>
      <c r="P220" s="25"/>
      <c r="Q220" s="25"/>
      <c r="R220" s="25"/>
      <c r="S220" s="25"/>
      <c r="T220" s="25"/>
      <c r="U220" s="25"/>
      <c r="V220" s="25"/>
      <c r="W220" s="25"/>
      <c r="X220" s="25"/>
      <c r="Y220" s="25"/>
      <c r="Z220" s="25"/>
    </row>
    <row r="221" ht="12.75" customHeight="1">
      <c r="A221" s="436"/>
      <c r="B221" s="451"/>
      <c r="C221" s="451"/>
      <c r="D221" s="438"/>
      <c r="E221" s="445"/>
      <c r="F221" s="445"/>
      <c r="G221" s="408"/>
      <c r="H221" s="450"/>
      <c r="I221" s="438"/>
      <c r="J221" s="445"/>
      <c r="K221" s="441"/>
      <c r="L221" s="330"/>
      <c r="M221" s="330">
        <f t="shared" si="1"/>
        <v>0</v>
      </c>
      <c r="N221" s="25"/>
      <c r="O221" s="25"/>
      <c r="P221" s="25"/>
      <c r="Q221" s="25"/>
      <c r="R221" s="25"/>
      <c r="S221" s="25"/>
      <c r="T221" s="25"/>
      <c r="U221" s="25"/>
      <c r="V221" s="25"/>
      <c r="W221" s="25"/>
      <c r="X221" s="25"/>
      <c r="Y221" s="25"/>
      <c r="Z221" s="25"/>
    </row>
    <row r="222" ht="12.75" customHeight="1">
      <c r="A222" s="430"/>
      <c r="B222" s="452"/>
      <c r="C222" s="452"/>
      <c r="D222" s="432"/>
      <c r="E222" s="447"/>
      <c r="F222" s="453"/>
      <c r="G222" s="453"/>
      <c r="H222" s="447"/>
      <c r="I222" s="454"/>
      <c r="J222" s="453"/>
      <c r="K222" s="435"/>
      <c r="L222" s="327"/>
      <c r="M222" s="327">
        <f t="shared" si="1"/>
        <v>0</v>
      </c>
      <c r="N222" s="25"/>
      <c r="O222" s="25"/>
      <c r="P222" s="25"/>
      <c r="Q222" s="25"/>
      <c r="R222" s="25"/>
      <c r="S222" s="25"/>
      <c r="T222" s="25"/>
      <c r="U222" s="25"/>
      <c r="V222" s="25"/>
      <c r="W222" s="25"/>
      <c r="X222" s="25"/>
      <c r="Y222" s="25"/>
      <c r="Z222" s="25"/>
    </row>
    <row r="223" ht="15.0" customHeight="1">
      <c r="A223" s="436"/>
      <c r="B223" s="451"/>
      <c r="C223" s="451"/>
      <c r="D223" s="438"/>
      <c r="E223" s="445"/>
      <c r="F223" s="445"/>
      <c r="G223" s="450"/>
      <c r="H223" s="450"/>
      <c r="I223" s="438"/>
      <c r="J223" s="445"/>
      <c r="K223" s="441"/>
      <c r="L223" s="330"/>
      <c r="M223" s="330">
        <f t="shared" si="1"/>
        <v>0</v>
      </c>
      <c r="N223" s="25"/>
      <c r="O223" s="25"/>
      <c r="P223" s="25"/>
      <c r="Q223" s="25"/>
      <c r="R223" s="25"/>
      <c r="S223" s="25"/>
      <c r="T223" s="25"/>
      <c r="U223" s="25"/>
      <c r="V223" s="25"/>
      <c r="W223" s="25"/>
      <c r="X223" s="25"/>
      <c r="Y223" s="25"/>
      <c r="Z223" s="25"/>
    </row>
    <row r="224" ht="15.0" customHeight="1">
      <c r="A224" s="430"/>
      <c r="B224" s="452"/>
      <c r="C224" s="452"/>
      <c r="D224" s="432"/>
      <c r="E224" s="447"/>
      <c r="F224" s="453"/>
      <c r="G224" s="453"/>
      <c r="H224" s="447"/>
      <c r="I224" s="432"/>
      <c r="J224" s="453"/>
      <c r="K224" s="435"/>
      <c r="L224" s="327"/>
      <c r="M224" s="327">
        <f t="shared" si="1"/>
        <v>0</v>
      </c>
      <c r="N224" s="25"/>
      <c r="O224" s="25"/>
      <c r="P224" s="25"/>
      <c r="Q224" s="25"/>
      <c r="R224" s="25"/>
      <c r="S224" s="25"/>
      <c r="T224" s="25"/>
      <c r="U224" s="25"/>
      <c r="V224" s="25"/>
      <c r="W224" s="25"/>
      <c r="X224" s="25"/>
      <c r="Y224" s="25"/>
      <c r="Z224" s="25"/>
    </row>
    <row r="225" ht="12.75" customHeight="1">
      <c r="A225" s="436"/>
      <c r="B225" s="451"/>
      <c r="C225" s="451"/>
      <c r="D225" s="438"/>
      <c r="E225" s="445"/>
      <c r="F225" s="445"/>
      <c r="G225" s="450"/>
      <c r="H225" s="450"/>
      <c r="I225" s="438"/>
      <c r="J225" s="445"/>
      <c r="K225" s="441"/>
      <c r="L225" s="330"/>
      <c r="M225" s="330">
        <f t="shared" si="1"/>
        <v>0</v>
      </c>
      <c r="N225" s="25"/>
      <c r="O225" s="25"/>
      <c r="P225" s="25"/>
      <c r="Q225" s="25"/>
      <c r="R225" s="25"/>
      <c r="S225" s="25"/>
      <c r="T225" s="25"/>
      <c r="U225" s="25"/>
      <c r="V225" s="25"/>
      <c r="W225" s="25"/>
      <c r="X225" s="25"/>
      <c r="Y225" s="25"/>
      <c r="Z225" s="25"/>
    </row>
    <row r="226" ht="12.75" customHeight="1">
      <c r="A226" s="430"/>
      <c r="B226" s="452"/>
      <c r="C226" s="452"/>
      <c r="D226" s="432"/>
      <c r="E226" s="447"/>
      <c r="F226" s="453"/>
      <c r="G226" s="453"/>
      <c r="H226" s="447"/>
      <c r="I226" s="432"/>
      <c r="J226" s="453"/>
      <c r="K226" s="435"/>
      <c r="L226" s="327"/>
      <c r="M226" s="327">
        <f t="shared" si="1"/>
        <v>0</v>
      </c>
      <c r="N226" s="25"/>
      <c r="O226" s="25"/>
      <c r="P226" s="25"/>
      <c r="Q226" s="25"/>
      <c r="R226" s="25"/>
      <c r="S226" s="25"/>
      <c r="T226" s="25"/>
      <c r="U226" s="25"/>
      <c r="V226" s="25"/>
      <c r="W226" s="25"/>
      <c r="X226" s="25"/>
      <c r="Y226" s="25"/>
      <c r="Z226" s="25"/>
    </row>
    <row r="227" ht="12.75" customHeight="1">
      <c r="A227" s="436"/>
      <c r="B227" s="451"/>
      <c r="C227" s="451"/>
      <c r="D227" s="438"/>
      <c r="E227" s="445"/>
      <c r="F227" s="445"/>
      <c r="G227" s="450"/>
      <c r="H227" s="450"/>
      <c r="I227" s="438"/>
      <c r="J227" s="445"/>
      <c r="K227" s="441"/>
      <c r="L227" s="330"/>
      <c r="M227" s="330">
        <f t="shared" si="1"/>
        <v>0</v>
      </c>
      <c r="N227" s="25"/>
      <c r="O227" s="25"/>
      <c r="P227" s="25"/>
      <c r="Q227" s="25"/>
      <c r="R227" s="25"/>
      <c r="S227" s="25"/>
      <c r="T227" s="25"/>
      <c r="U227" s="25"/>
      <c r="V227" s="25"/>
      <c r="W227" s="25"/>
      <c r="X227" s="25"/>
      <c r="Y227" s="25"/>
      <c r="Z227" s="25"/>
    </row>
    <row r="228" ht="12.75" customHeight="1">
      <c r="A228" s="430"/>
      <c r="B228" s="452"/>
      <c r="C228" s="452"/>
      <c r="D228" s="432"/>
      <c r="E228" s="447"/>
      <c r="F228" s="453"/>
      <c r="G228" s="453"/>
      <c r="H228" s="447"/>
      <c r="I228" s="432"/>
      <c r="J228" s="453"/>
      <c r="K228" s="435"/>
      <c r="L228" s="327"/>
      <c r="M228" s="327">
        <f t="shared" si="1"/>
        <v>0</v>
      </c>
      <c r="N228" s="25"/>
      <c r="O228" s="25"/>
      <c r="P228" s="25"/>
      <c r="Q228" s="25"/>
      <c r="R228" s="25"/>
      <c r="S228" s="25"/>
      <c r="T228" s="25"/>
      <c r="U228" s="25"/>
      <c r="V228" s="25"/>
      <c r="W228" s="25"/>
      <c r="X228" s="25"/>
      <c r="Y228" s="25"/>
      <c r="Z228" s="25"/>
    </row>
    <row r="229" ht="12.75" customHeight="1">
      <c r="A229" s="436"/>
      <c r="B229" s="451"/>
      <c r="C229" s="451"/>
      <c r="D229" s="438"/>
      <c r="E229" s="445"/>
      <c r="F229" s="445"/>
      <c r="G229" s="450"/>
      <c r="H229" s="450"/>
      <c r="I229" s="438"/>
      <c r="J229" s="445"/>
      <c r="K229" s="441"/>
      <c r="L229" s="330"/>
      <c r="M229" s="330">
        <f t="shared" si="1"/>
        <v>0</v>
      </c>
      <c r="N229" s="25"/>
      <c r="O229" s="25"/>
      <c r="P229" s="25"/>
      <c r="Q229" s="25"/>
      <c r="R229" s="25"/>
      <c r="S229" s="25"/>
      <c r="T229" s="25"/>
      <c r="U229" s="25"/>
      <c r="V229" s="25"/>
      <c r="W229" s="25"/>
      <c r="X229" s="25"/>
      <c r="Y229" s="25"/>
      <c r="Z229" s="25"/>
    </row>
    <row r="230" ht="15.0" customHeight="1">
      <c r="A230" s="430"/>
      <c r="B230" s="452"/>
      <c r="C230" s="452"/>
      <c r="D230" s="432"/>
      <c r="E230" s="447"/>
      <c r="F230" s="453"/>
      <c r="G230" s="453"/>
      <c r="H230" s="447"/>
      <c r="I230" s="432"/>
      <c r="J230" s="453"/>
      <c r="K230" s="435"/>
      <c r="L230" s="327"/>
      <c r="M230" s="327">
        <f t="shared" si="1"/>
        <v>0</v>
      </c>
      <c r="N230" s="25"/>
      <c r="O230" s="25"/>
      <c r="P230" s="25"/>
      <c r="Q230" s="25"/>
      <c r="R230" s="25"/>
      <c r="S230" s="25"/>
      <c r="T230" s="25"/>
      <c r="U230" s="25"/>
      <c r="V230" s="25"/>
      <c r="W230" s="25"/>
      <c r="X230" s="25"/>
      <c r="Y230" s="25"/>
      <c r="Z230" s="25"/>
    </row>
    <row r="231" ht="12.75" customHeight="1">
      <c r="A231" s="436"/>
      <c r="B231" s="451"/>
      <c r="C231" s="451"/>
      <c r="D231" s="438"/>
      <c r="E231" s="445"/>
      <c r="F231" s="445"/>
      <c r="G231" s="450"/>
      <c r="H231" s="450"/>
      <c r="I231" s="438"/>
      <c r="J231" s="445"/>
      <c r="K231" s="441"/>
      <c r="L231" s="330"/>
      <c r="M231" s="330">
        <f t="shared" si="1"/>
        <v>0</v>
      </c>
      <c r="N231" s="25"/>
      <c r="O231" s="25"/>
      <c r="P231" s="25"/>
      <c r="Q231" s="25"/>
      <c r="R231" s="25"/>
      <c r="S231" s="25"/>
      <c r="T231" s="25"/>
      <c r="U231" s="25"/>
      <c r="V231" s="25"/>
      <c r="W231" s="25"/>
      <c r="X231" s="25"/>
      <c r="Y231" s="25"/>
      <c r="Z231" s="25"/>
    </row>
    <row r="232" ht="12.75" customHeight="1">
      <c r="A232" s="430"/>
      <c r="B232" s="452"/>
      <c r="C232" s="452"/>
      <c r="D232" s="432"/>
      <c r="E232" s="447"/>
      <c r="F232" s="453"/>
      <c r="G232" s="453"/>
      <c r="H232" s="447"/>
      <c r="I232" s="432"/>
      <c r="J232" s="453"/>
      <c r="K232" s="435"/>
      <c r="L232" s="327"/>
      <c r="M232" s="327">
        <f t="shared" si="1"/>
        <v>0</v>
      </c>
      <c r="N232" s="25"/>
      <c r="O232" s="25"/>
      <c r="P232" s="25"/>
      <c r="Q232" s="25"/>
      <c r="R232" s="25"/>
      <c r="S232" s="25"/>
      <c r="T232" s="25"/>
      <c r="U232" s="25"/>
      <c r="V232" s="25"/>
      <c r="W232" s="25"/>
      <c r="X232" s="25"/>
      <c r="Y232" s="25"/>
      <c r="Z232" s="25"/>
    </row>
    <row r="233" ht="12.75" customHeight="1">
      <c r="A233" s="436"/>
      <c r="B233" s="451"/>
      <c r="C233" s="455"/>
      <c r="D233" s="456"/>
      <c r="E233" s="445"/>
      <c r="F233" s="445"/>
      <c r="G233" s="450"/>
      <c r="H233" s="450"/>
      <c r="I233" s="438"/>
      <c r="J233" s="445"/>
      <c r="K233" s="441"/>
      <c r="L233" s="330"/>
      <c r="M233" s="330">
        <f t="shared" si="1"/>
        <v>0</v>
      </c>
      <c r="N233" s="25"/>
      <c r="O233" s="25"/>
      <c r="P233" s="25"/>
      <c r="Q233" s="25"/>
      <c r="R233" s="25"/>
      <c r="S233" s="25"/>
      <c r="T233" s="25"/>
      <c r="U233" s="25"/>
      <c r="V233" s="25"/>
      <c r="W233" s="25"/>
      <c r="X233" s="25"/>
      <c r="Y233" s="25"/>
      <c r="Z233" s="25"/>
    </row>
    <row r="234" ht="12.75" customHeight="1">
      <c r="A234" s="430"/>
      <c r="B234" s="457"/>
      <c r="C234" s="458"/>
      <c r="D234" s="459"/>
      <c r="E234" s="460"/>
      <c r="F234" s="461"/>
      <c r="G234" s="461"/>
      <c r="H234" s="462"/>
      <c r="I234" s="463"/>
      <c r="J234" s="461"/>
      <c r="K234" s="435"/>
      <c r="L234" s="327"/>
      <c r="M234" s="327">
        <f t="shared" si="1"/>
        <v>0</v>
      </c>
      <c r="N234" s="25"/>
      <c r="O234" s="25"/>
      <c r="P234" s="25"/>
      <c r="Q234" s="25"/>
      <c r="R234" s="25"/>
      <c r="S234" s="25"/>
      <c r="T234" s="25"/>
      <c r="U234" s="25"/>
      <c r="V234" s="25"/>
      <c r="W234" s="25"/>
      <c r="X234" s="25"/>
      <c r="Y234" s="25"/>
      <c r="Z234" s="25"/>
    </row>
    <row r="235" ht="12.75" customHeight="1">
      <c r="A235" s="464"/>
      <c r="B235" s="465"/>
      <c r="C235" s="465"/>
      <c r="D235" s="466"/>
      <c r="E235" s="467"/>
      <c r="F235" s="468"/>
      <c r="G235" s="469"/>
      <c r="H235" s="469"/>
      <c r="I235" s="470"/>
      <c r="J235" s="468"/>
      <c r="K235" s="441"/>
      <c r="L235" s="330"/>
      <c r="M235" s="330">
        <f t="shared" si="1"/>
        <v>0</v>
      </c>
      <c r="N235" s="25"/>
      <c r="O235" s="25"/>
      <c r="P235" s="25"/>
      <c r="Q235" s="25"/>
      <c r="R235" s="25"/>
      <c r="S235" s="25"/>
      <c r="T235" s="25"/>
      <c r="U235" s="25"/>
      <c r="V235" s="25"/>
      <c r="W235" s="25"/>
      <c r="X235" s="25"/>
      <c r="Y235" s="25"/>
      <c r="Z235" s="25"/>
    </row>
    <row r="236" ht="12.75" customHeight="1">
      <c r="A236" s="471"/>
      <c r="B236" s="472"/>
      <c r="C236" s="472"/>
      <c r="D236" s="473"/>
      <c r="E236" s="474"/>
      <c r="F236" s="475"/>
      <c r="G236" s="475"/>
      <c r="H236" s="474"/>
      <c r="I236" s="473"/>
      <c r="J236" s="475"/>
      <c r="K236" s="435"/>
      <c r="L236" s="327"/>
      <c r="M236" s="327">
        <f t="shared" si="1"/>
        <v>0</v>
      </c>
      <c r="N236" s="25"/>
      <c r="O236" s="25"/>
      <c r="P236" s="25"/>
      <c r="Q236" s="25"/>
      <c r="R236" s="25"/>
      <c r="S236" s="25"/>
      <c r="T236" s="25"/>
      <c r="U236" s="25"/>
      <c r="V236" s="25"/>
      <c r="W236" s="25"/>
      <c r="X236" s="25"/>
      <c r="Y236" s="25"/>
      <c r="Z236" s="25"/>
    </row>
    <row r="237" ht="12.75" customHeight="1">
      <c r="A237" s="476"/>
      <c r="B237" s="477"/>
      <c r="C237" s="477"/>
      <c r="D237" s="478"/>
      <c r="E237" s="479"/>
      <c r="F237" s="479"/>
      <c r="G237" s="480"/>
      <c r="H237" s="480"/>
      <c r="I237" s="478"/>
      <c r="J237" s="479"/>
      <c r="K237" s="441"/>
      <c r="L237" s="330"/>
      <c r="M237" s="330">
        <f t="shared" si="1"/>
        <v>0</v>
      </c>
      <c r="N237" s="25"/>
      <c r="O237" s="25"/>
      <c r="P237" s="25"/>
      <c r="Q237" s="25"/>
      <c r="R237" s="25"/>
      <c r="S237" s="25"/>
      <c r="T237" s="25"/>
      <c r="U237" s="25"/>
      <c r="V237" s="25"/>
      <c r="W237" s="25"/>
      <c r="X237" s="25"/>
      <c r="Y237" s="25"/>
      <c r="Z237" s="25"/>
    </row>
    <row r="238" ht="12.75" customHeight="1">
      <c r="A238" s="471"/>
      <c r="B238" s="481"/>
      <c r="C238" s="481"/>
      <c r="D238" s="482"/>
      <c r="E238" s="483"/>
      <c r="F238" s="484"/>
      <c r="G238" s="484"/>
      <c r="H238" s="483"/>
      <c r="I238" s="482"/>
      <c r="J238" s="484"/>
      <c r="K238" s="435"/>
      <c r="L238" s="327"/>
      <c r="M238" s="327">
        <f t="shared" si="1"/>
        <v>0</v>
      </c>
      <c r="N238" s="25"/>
      <c r="O238" s="25"/>
      <c r="P238" s="25"/>
      <c r="Q238" s="25"/>
      <c r="R238" s="25"/>
      <c r="S238" s="25"/>
      <c r="T238" s="25"/>
      <c r="U238" s="25"/>
      <c r="V238" s="25"/>
      <c r="W238" s="25"/>
      <c r="X238" s="25"/>
      <c r="Y238" s="25"/>
      <c r="Z238" s="25"/>
    </row>
    <row r="239" ht="12.75" customHeight="1">
      <c r="A239" s="476"/>
      <c r="B239" s="485"/>
      <c r="C239" s="485"/>
      <c r="D239" s="486"/>
      <c r="E239" s="487"/>
      <c r="F239" s="487"/>
      <c r="G239" s="488"/>
      <c r="H239" s="488"/>
      <c r="I239" s="478"/>
      <c r="J239" s="487"/>
      <c r="K239" s="441"/>
      <c r="L239" s="330"/>
      <c r="M239" s="330">
        <f t="shared" si="1"/>
        <v>0</v>
      </c>
      <c r="N239" s="25"/>
      <c r="O239" s="25"/>
      <c r="P239" s="25"/>
      <c r="Q239" s="25"/>
      <c r="R239" s="25"/>
      <c r="S239" s="25"/>
      <c r="T239" s="25"/>
      <c r="U239" s="25"/>
      <c r="V239" s="25"/>
      <c r="W239" s="25"/>
      <c r="X239" s="25"/>
      <c r="Y239" s="25"/>
      <c r="Z239" s="25"/>
    </row>
    <row r="240" ht="12.75" customHeight="1">
      <c r="A240" s="471"/>
      <c r="B240" s="481"/>
      <c r="C240" s="481"/>
      <c r="D240" s="489"/>
      <c r="E240" s="483"/>
      <c r="F240" s="484"/>
      <c r="G240" s="484"/>
      <c r="H240" s="483"/>
      <c r="I240" s="482"/>
      <c r="J240" s="484"/>
      <c r="K240" s="435"/>
      <c r="L240" s="327"/>
      <c r="M240" s="327">
        <f t="shared" si="1"/>
        <v>0</v>
      </c>
      <c r="N240" s="25"/>
      <c r="O240" s="25"/>
      <c r="P240" s="25"/>
      <c r="Q240" s="25"/>
      <c r="R240" s="25"/>
      <c r="S240" s="25"/>
      <c r="T240" s="25"/>
      <c r="U240" s="25"/>
      <c r="V240" s="25"/>
      <c r="W240" s="25"/>
      <c r="X240" s="25"/>
      <c r="Y240" s="25"/>
      <c r="Z240" s="25"/>
    </row>
    <row r="241" ht="12.75" customHeight="1">
      <c r="A241" s="476"/>
      <c r="B241" s="485"/>
      <c r="C241" s="485"/>
      <c r="D241" s="486"/>
      <c r="E241" s="487"/>
      <c r="F241" s="487"/>
      <c r="G241" s="488"/>
      <c r="H241" s="488"/>
      <c r="I241" s="478"/>
      <c r="J241" s="487"/>
      <c r="K241" s="441"/>
      <c r="L241" s="330"/>
      <c r="M241" s="330">
        <f t="shared" si="1"/>
        <v>0</v>
      </c>
      <c r="N241" s="25"/>
      <c r="O241" s="25"/>
      <c r="P241" s="25"/>
      <c r="Q241" s="25"/>
      <c r="R241" s="25"/>
      <c r="S241" s="25"/>
      <c r="T241" s="25"/>
      <c r="U241" s="25"/>
      <c r="V241" s="25"/>
      <c r="W241" s="25"/>
      <c r="X241" s="25"/>
      <c r="Y241" s="25"/>
      <c r="Z241" s="25"/>
    </row>
    <row r="242" ht="12.75" customHeight="1">
      <c r="A242" s="471"/>
      <c r="B242" s="481"/>
      <c r="C242" s="481"/>
      <c r="D242" s="489"/>
      <c r="E242" s="483"/>
      <c r="F242" s="484"/>
      <c r="G242" s="484"/>
      <c r="H242" s="483"/>
      <c r="I242" s="482"/>
      <c r="J242" s="484"/>
      <c r="K242" s="435"/>
      <c r="L242" s="327"/>
      <c r="M242" s="327">
        <f t="shared" si="1"/>
        <v>0</v>
      </c>
      <c r="N242" s="25"/>
      <c r="O242" s="25"/>
      <c r="P242" s="25"/>
      <c r="Q242" s="25"/>
      <c r="R242" s="25"/>
      <c r="S242" s="25"/>
      <c r="T242" s="25"/>
      <c r="U242" s="25"/>
      <c r="V242" s="25"/>
      <c r="W242" s="25"/>
      <c r="X242" s="25"/>
      <c r="Y242" s="25"/>
      <c r="Z242" s="25"/>
    </row>
    <row r="243" ht="12.75" customHeight="1">
      <c r="A243" s="476"/>
      <c r="B243" s="485"/>
      <c r="C243" s="485"/>
      <c r="D243" s="490"/>
      <c r="E243" s="487"/>
      <c r="F243" s="487"/>
      <c r="G243" s="488"/>
      <c r="H243" s="488"/>
      <c r="I243" s="478"/>
      <c r="J243" s="487"/>
      <c r="K243" s="441"/>
      <c r="L243" s="330"/>
      <c r="M243" s="330">
        <f t="shared" si="1"/>
        <v>0</v>
      </c>
      <c r="N243" s="25"/>
      <c r="O243" s="25"/>
      <c r="P243" s="25"/>
      <c r="Q243" s="25"/>
      <c r="R243" s="25"/>
      <c r="S243" s="25"/>
      <c r="T243" s="25"/>
      <c r="U243" s="25"/>
      <c r="V243" s="25"/>
      <c r="W243" s="25"/>
      <c r="X243" s="25"/>
      <c r="Y243" s="25"/>
      <c r="Z243" s="25"/>
    </row>
    <row r="244" ht="12.75" customHeight="1">
      <c r="A244" s="471"/>
      <c r="B244" s="472"/>
      <c r="C244" s="472"/>
      <c r="D244" s="491"/>
      <c r="E244" s="474"/>
      <c r="F244" s="475"/>
      <c r="G244" s="475"/>
      <c r="H244" s="474"/>
      <c r="I244" s="489"/>
      <c r="J244" s="475"/>
      <c r="K244" s="449"/>
      <c r="L244" s="327"/>
      <c r="M244" s="327">
        <f t="shared" si="1"/>
        <v>0</v>
      </c>
      <c r="N244" s="25"/>
      <c r="O244" s="25"/>
      <c r="P244" s="25"/>
      <c r="Q244" s="25"/>
      <c r="R244" s="25"/>
      <c r="S244" s="25"/>
      <c r="T244" s="25"/>
      <c r="U244" s="25"/>
      <c r="V244" s="25"/>
      <c r="W244" s="25"/>
      <c r="X244" s="25"/>
      <c r="Y244" s="25"/>
      <c r="Z244" s="25"/>
    </row>
    <row r="245" ht="12.75" customHeight="1">
      <c r="A245" s="476"/>
      <c r="B245" s="477"/>
      <c r="C245" s="477"/>
      <c r="D245" s="492"/>
      <c r="E245" s="479"/>
      <c r="F245" s="479"/>
      <c r="G245" s="480"/>
      <c r="H245" s="480"/>
      <c r="I245" s="493"/>
      <c r="J245" s="479"/>
      <c r="K245" s="441"/>
      <c r="L245" s="330"/>
      <c r="M245" s="330">
        <f t="shared" si="1"/>
        <v>0</v>
      </c>
      <c r="N245" s="25"/>
      <c r="O245" s="25"/>
      <c r="P245" s="25"/>
      <c r="Q245" s="25"/>
      <c r="R245" s="25"/>
      <c r="S245" s="25"/>
      <c r="T245" s="25"/>
      <c r="U245" s="25"/>
      <c r="V245" s="25"/>
      <c r="W245" s="25"/>
      <c r="X245" s="25"/>
      <c r="Y245" s="25"/>
      <c r="Z245" s="25"/>
    </row>
    <row r="246" ht="12.75" customHeight="1">
      <c r="A246" s="471"/>
      <c r="B246" s="472"/>
      <c r="C246" s="472"/>
      <c r="D246" s="489"/>
      <c r="E246" s="474"/>
      <c r="F246" s="475"/>
      <c r="G246" s="475"/>
      <c r="H246" s="474"/>
      <c r="I246" s="491"/>
      <c r="J246" s="475"/>
      <c r="K246" s="435"/>
      <c r="L246" s="327"/>
      <c r="M246" s="327">
        <f t="shared" si="1"/>
        <v>0</v>
      </c>
      <c r="N246" s="25"/>
      <c r="O246" s="25"/>
      <c r="P246" s="25"/>
      <c r="Q246" s="25"/>
      <c r="R246" s="25"/>
      <c r="S246" s="25"/>
      <c r="T246" s="25"/>
      <c r="U246" s="25"/>
      <c r="V246" s="25"/>
      <c r="W246" s="25"/>
      <c r="X246" s="25"/>
      <c r="Y246" s="25"/>
      <c r="Z246" s="25"/>
    </row>
    <row r="247" ht="12.75" customHeight="1">
      <c r="A247" s="476"/>
      <c r="B247" s="477"/>
      <c r="C247" s="477"/>
      <c r="D247" s="493"/>
      <c r="E247" s="479"/>
      <c r="F247" s="479"/>
      <c r="G247" s="480"/>
      <c r="H247" s="480"/>
      <c r="I247" s="493"/>
      <c r="J247" s="479"/>
      <c r="K247" s="441"/>
      <c r="L247" s="330"/>
      <c r="M247" s="330">
        <f t="shared" si="1"/>
        <v>0</v>
      </c>
      <c r="N247" s="25"/>
      <c r="O247" s="25"/>
      <c r="P247" s="25"/>
      <c r="Q247" s="25"/>
      <c r="R247" s="25"/>
      <c r="S247" s="25"/>
      <c r="T247" s="25"/>
      <c r="U247" s="25"/>
      <c r="V247" s="25"/>
      <c r="W247" s="25"/>
      <c r="X247" s="25"/>
      <c r="Y247" s="25"/>
      <c r="Z247" s="25"/>
    </row>
    <row r="248" ht="12.75" customHeight="1">
      <c r="A248" s="494"/>
      <c r="B248" s="495"/>
      <c r="C248" s="496"/>
      <c r="D248" s="497"/>
      <c r="E248" s="498"/>
      <c r="F248" s="499"/>
      <c r="G248" s="475"/>
      <c r="H248" s="500"/>
      <c r="I248" s="491"/>
      <c r="J248" s="475"/>
      <c r="K248" s="435"/>
      <c r="L248" s="327"/>
      <c r="M248" s="327">
        <f t="shared" si="1"/>
        <v>0</v>
      </c>
      <c r="N248" s="25"/>
      <c r="O248" s="25"/>
      <c r="P248" s="25"/>
      <c r="Q248" s="25"/>
      <c r="R248" s="25"/>
      <c r="S248" s="25"/>
      <c r="T248" s="25"/>
      <c r="U248" s="25"/>
      <c r="V248" s="25"/>
      <c r="W248" s="25"/>
      <c r="X248" s="25"/>
      <c r="Y248" s="25"/>
      <c r="Z248" s="25"/>
    </row>
    <row r="249" ht="12.75" customHeight="1">
      <c r="A249" s="436"/>
      <c r="B249" s="455"/>
      <c r="C249" s="501"/>
      <c r="D249" s="502"/>
      <c r="E249" s="503"/>
      <c r="F249" s="445"/>
      <c r="G249" s="480"/>
      <c r="H249" s="450"/>
      <c r="I249" s="493"/>
      <c r="J249" s="445"/>
      <c r="K249" s="441"/>
      <c r="L249" s="330"/>
      <c r="M249" s="330">
        <f t="shared" si="1"/>
        <v>0</v>
      </c>
      <c r="N249" s="25"/>
      <c r="O249" s="25"/>
      <c r="P249" s="25"/>
      <c r="Q249" s="25"/>
      <c r="R249" s="25"/>
      <c r="S249" s="25"/>
      <c r="T249" s="25"/>
      <c r="U249" s="25"/>
      <c r="V249" s="25"/>
      <c r="W249" s="25"/>
      <c r="X249" s="25"/>
      <c r="Y249" s="25"/>
      <c r="Z249" s="25"/>
    </row>
    <row r="250" ht="12.75" customHeight="1">
      <c r="A250" s="430"/>
      <c r="B250" s="504"/>
      <c r="C250" s="505"/>
      <c r="D250" s="506"/>
      <c r="E250" s="447"/>
      <c r="F250" s="453"/>
      <c r="G250" s="475"/>
      <c r="H250" s="447"/>
      <c r="I250" s="491"/>
      <c r="J250" s="475"/>
      <c r="K250" s="435"/>
      <c r="L250" s="327"/>
      <c r="M250" s="327">
        <f t="shared" si="1"/>
        <v>0</v>
      </c>
      <c r="N250" s="25"/>
      <c r="O250" s="25"/>
      <c r="P250" s="25"/>
      <c r="Q250" s="25"/>
      <c r="R250" s="25"/>
      <c r="S250" s="25"/>
      <c r="T250" s="25"/>
      <c r="U250" s="25"/>
      <c r="V250" s="25"/>
      <c r="W250" s="25"/>
      <c r="X250" s="25"/>
      <c r="Y250" s="25"/>
      <c r="Z250" s="25"/>
    </row>
    <row r="251" ht="12.75" customHeight="1">
      <c r="A251" s="436"/>
      <c r="B251" s="455"/>
      <c r="C251" s="501"/>
      <c r="D251" s="507"/>
      <c r="E251" s="445"/>
      <c r="F251" s="445"/>
      <c r="G251" s="480"/>
      <c r="H251" s="450"/>
      <c r="I251" s="493"/>
      <c r="J251" s="445"/>
      <c r="K251" s="441"/>
      <c r="L251" s="330"/>
      <c r="M251" s="330">
        <f t="shared" si="1"/>
        <v>0</v>
      </c>
      <c r="N251" s="25"/>
      <c r="O251" s="25"/>
      <c r="P251" s="25"/>
      <c r="Q251" s="25"/>
      <c r="R251" s="25"/>
      <c r="S251" s="25"/>
      <c r="T251" s="25"/>
      <c r="U251" s="25"/>
      <c r="V251" s="25"/>
      <c r="W251" s="25"/>
      <c r="X251" s="25"/>
      <c r="Y251" s="25"/>
      <c r="Z251" s="25"/>
    </row>
    <row r="252" ht="12.75" customHeight="1">
      <c r="A252" s="430"/>
      <c r="B252" s="452"/>
      <c r="C252" s="452"/>
      <c r="D252" s="506"/>
      <c r="E252" s="447"/>
      <c r="F252" s="453"/>
      <c r="G252" s="475"/>
      <c r="H252" s="447"/>
      <c r="I252" s="491"/>
      <c r="J252" s="475"/>
      <c r="K252" s="435"/>
      <c r="L252" s="327"/>
      <c r="M252" s="327">
        <f t="shared" si="1"/>
        <v>0</v>
      </c>
      <c r="N252" s="25"/>
      <c r="O252" s="25"/>
      <c r="P252" s="25"/>
      <c r="Q252" s="25"/>
      <c r="R252" s="25"/>
      <c r="S252" s="25"/>
      <c r="T252" s="25"/>
      <c r="U252" s="25"/>
      <c r="V252" s="25"/>
      <c r="W252" s="25"/>
      <c r="X252" s="25"/>
      <c r="Y252" s="25"/>
      <c r="Z252" s="25"/>
    </row>
    <row r="253" ht="12.75" customHeight="1">
      <c r="A253" s="436"/>
      <c r="B253" s="451"/>
      <c r="C253" s="451"/>
      <c r="D253" s="507"/>
      <c r="E253" s="445"/>
      <c r="F253" s="445"/>
      <c r="G253" s="480"/>
      <c r="H253" s="450"/>
      <c r="I253" s="493"/>
      <c r="J253" s="445"/>
      <c r="K253" s="441"/>
      <c r="L253" s="330"/>
      <c r="M253" s="330">
        <f t="shared" si="1"/>
        <v>0</v>
      </c>
      <c r="N253" s="25"/>
      <c r="O253" s="25"/>
      <c r="P253" s="25"/>
      <c r="Q253" s="25"/>
      <c r="R253" s="25"/>
      <c r="S253" s="25"/>
      <c r="T253" s="25"/>
      <c r="U253" s="25"/>
      <c r="V253" s="25"/>
      <c r="W253" s="25"/>
      <c r="X253" s="25"/>
      <c r="Y253" s="25"/>
      <c r="Z253" s="25"/>
    </row>
    <row r="254" ht="12.75" customHeight="1">
      <c r="A254" s="430"/>
      <c r="B254" s="452"/>
      <c r="C254" s="452"/>
      <c r="D254" s="506"/>
      <c r="E254" s="447"/>
      <c r="F254" s="453"/>
      <c r="G254" s="475"/>
      <c r="H254" s="447"/>
      <c r="I254" s="491"/>
      <c r="J254" s="475"/>
      <c r="K254" s="435"/>
      <c r="L254" s="327"/>
      <c r="M254" s="327">
        <f t="shared" si="1"/>
        <v>0</v>
      </c>
      <c r="N254" s="25"/>
      <c r="O254" s="25"/>
      <c r="P254" s="25"/>
      <c r="Q254" s="25"/>
      <c r="R254" s="25"/>
      <c r="S254" s="25"/>
      <c r="T254" s="25"/>
      <c r="U254" s="25"/>
      <c r="V254" s="25"/>
      <c r="W254" s="25"/>
      <c r="X254" s="25"/>
      <c r="Y254" s="25"/>
      <c r="Z254" s="25"/>
    </row>
    <row r="255" ht="12.75" customHeight="1">
      <c r="A255" s="436"/>
      <c r="B255" s="451"/>
      <c r="C255" s="451"/>
      <c r="D255" s="507"/>
      <c r="E255" s="445"/>
      <c r="F255" s="445"/>
      <c r="G255" s="480"/>
      <c r="H255" s="450"/>
      <c r="I255" s="493"/>
      <c r="J255" s="445"/>
      <c r="K255" s="441"/>
      <c r="L255" s="330"/>
      <c r="M255" s="330">
        <f t="shared" si="1"/>
        <v>0</v>
      </c>
      <c r="N255" s="25"/>
      <c r="O255" s="25"/>
      <c r="P255" s="25"/>
      <c r="Q255" s="25"/>
      <c r="R255" s="25"/>
      <c r="S255" s="25"/>
      <c r="T255" s="25"/>
      <c r="U255" s="25"/>
      <c r="V255" s="25"/>
      <c r="W255" s="25"/>
      <c r="X255" s="25"/>
      <c r="Y255" s="25"/>
      <c r="Z255" s="25"/>
    </row>
    <row r="256" ht="12.75" customHeight="1">
      <c r="A256" s="430"/>
      <c r="B256" s="452"/>
      <c r="C256" s="452"/>
      <c r="D256" s="506"/>
      <c r="E256" s="447"/>
      <c r="F256" s="453"/>
      <c r="G256" s="475"/>
      <c r="H256" s="447"/>
      <c r="I256" s="506"/>
      <c r="J256" s="475"/>
      <c r="K256" s="435"/>
      <c r="L256" s="327"/>
      <c r="M256" s="327">
        <f t="shared" si="1"/>
        <v>0</v>
      </c>
      <c r="N256" s="25"/>
      <c r="O256" s="25"/>
      <c r="P256" s="25"/>
      <c r="Q256" s="25"/>
      <c r="R256" s="25"/>
      <c r="S256" s="25"/>
      <c r="T256" s="25"/>
      <c r="U256" s="25"/>
      <c r="V256" s="25"/>
      <c r="W256" s="25"/>
      <c r="X256" s="25"/>
      <c r="Y256" s="25"/>
      <c r="Z256" s="25"/>
    </row>
    <row r="257" ht="12.75" customHeight="1">
      <c r="A257" s="436"/>
      <c r="B257" s="451"/>
      <c r="C257" s="451"/>
      <c r="D257" s="507"/>
      <c r="E257" s="445"/>
      <c r="F257" s="445"/>
      <c r="G257" s="450"/>
      <c r="H257" s="450"/>
      <c r="I257" s="507"/>
      <c r="J257" s="445"/>
      <c r="K257" s="441"/>
      <c r="L257" s="330"/>
      <c r="M257" s="330">
        <f t="shared" si="1"/>
        <v>0</v>
      </c>
      <c r="N257" s="25"/>
      <c r="O257" s="25"/>
      <c r="P257" s="25"/>
      <c r="Q257" s="25"/>
      <c r="R257" s="25"/>
      <c r="S257" s="25"/>
      <c r="T257" s="25"/>
      <c r="U257" s="25"/>
      <c r="V257" s="25"/>
      <c r="W257" s="25"/>
      <c r="X257" s="25"/>
      <c r="Y257" s="25"/>
      <c r="Z257" s="25"/>
    </row>
    <row r="258" ht="12.75" customHeight="1">
      <c r="A258" s="430"/>
      <c r="B258" s="452"/>
      <c r="C258" s="452"/>
      <c r="D258" s="506"/>
      <c r="E258" s="447"/>
      <c r="F258" s="453"/>
      <c r="G258" s="475"/>
      <c r="H258" s="447"/>
      <c r="I258" s="506"/>
      <c r="J258" s="475"/>
      <c r="K258" s="435"/>
      <c r="L258" s="327"/>
      <c r="M258" s="327">
        <f t="shared" si="1"/>
        <v>0</v>
      </c>
      <c r="N258" s="25"/>
      <c r="O258" s="25"/>
      <c r="P258" s="25"/>
      <c r="Q258" s="25"/>
      <c r="R258" s="25"/>
      <c r="S258" s="25"/>
      <c r="T258" s="25"/>
      <c r="U258" s="25"/>
      <c r="V258" s="25"/>
      <c r="W258" s="25"/>
      <c r="X258" s="25"/>
      <c r="Y258" s="25"/>
      <c r="Z258" s="25"/>
    </row>
    <row r="259" ht="12.75" customHeight="1">
      <c r="A259" s="436"/>
      <c r="B259" s="451"/>
      <c r="C259" s="451"/>
      <c r="D259" s="507"/>
      <c r="E259" s="445"/>
      <c r="F259" s="445"/>
      <c r="G259" s="450"/>
      <c r="H259" s="450"/>
      <c r="I259" s="507"/>
      <c r="J259" s="445"/>
      <c r="K259" s="441"/>
      <c r="L259" s="330"/>
      <c r="M259" s="330">
        <f t="shared" si="1"/>
        <v>0</v>
      </c>
      <c r="N259" s="25"/>
      <c r="O259" s="25"/>
      <c r="P259" s="25"/>
      <c r="Q259" s="25"/>
      <c r="R259" s="25"/>
      <c r="S259" s="25"/>
      <c r="T259" s="25"/>
      <c r="U259" s="25"/>
      <c r="V259" s="25"/>
      <c r="W259" s="25"/>
      <c r="X259" s="25"/>
      <c r="Y259" s="25"/>
      <c r="Z259" s="25"/>
    </row>
    <row r="260" ht="12.75" customHeight="1">
      <c r="A260" s="430"/>
      <c r="B260" s="452"/>
      <c r="C260" s="452"/>
      <c r="D260" s="506"/>
      <c r="E260" s="447"/>
      <c r="F260" s="453"/>
      <c r="G260" s="475"/>
      <c r="H260" s="447"/>
      <c r="I260" s="506"/>
      <c r="J260" s="475"/>
      <c r="K260" s="435"/>
      <c r="L260" s="327"/>
      <c r="M260" s="327">
        <f t="shared" si="1"/>
        <v>0</v>
      </c>
      <c r="N260" s="25"/>
      <c r="O260" s="25"/>
      <c r="P260" s="25"/>
      <c r="Q260" s="25"/>
      <c r="R260" s="25"/>
      <c r="S260" s="25"/>
      <c r="T260" s="25"/>
      <c r="U260" s="25"/>
      <c r="V260" s="25"/>
      <c r="W260" s="25"/>
      <c r="X260" s="25"/>
      <c r="Y260" s="25"/>
      <c r="Z260" s="25"/>
    </row>
    <row r="261" ht="12.75" customHeight="1">
      <c r="A261" s="436"/>
      <c r="B261" s="451"/>
      <c r="C261" s="451"/>
      <c r="D261" s="507"/>
      <c r="E261" s="445"/>
      <c r="F261" s="445"/>
      <c r="G261" s="450"/>
      <c r="H261" s="450"/>
      <c r="I261" s="507"/>
      <c r="J261" s="445"/>
      <c r="K261" s="441"/>
      <c r="L261" s="330"/>
      <c r="M261" s="330">
        <f t="shared" si="1"/>
        <v>0</v>
      </c>
      <c r="N261" s="25"/>
      <c r="O261" s="25"/>
      <c r="P261" s="25"/>
      <c r="Q261" s="25"/>
      <c r="R261" s="25"/>
      <c r="S261" s="25"/>
      <c r="T261" s="25"/>
      <c r="U261" s="25"/>
      <c r="V261" s="25"/>
      <c r="W261" s="25"/>
      <c r="X261" s="25"/>
      <c r="Y261" s="25"/>
      <c r="Z261" s="25"/>
    </row>
    <row r="262" ht="12.75" customHeight="1">
      <c r="A262" s="430"/>
      <c r="B262" s="452"/>
      <c r="C262" s="452"/>
      <c r="D262" s="506"/>
      <c r="E262" s="447"/>
      <c r="F262" s="453"/>
      <c r="G262" s="475"/>
      <c r="H262" s="447"/>
      <c r="I262" s="506"/>
      <c r="J262" s="475"/>
      <c r="K262" s="435"/>
      <c r="L262" s="327"/>
      <c r="M262" s="327">
        <f t="shared" si="1"/>
        <v>0</v>
      </c>
      <c r="N262" s="25"/>
      <c r="O262" s="25"/>
      <c r="P262" s="25"/>
      <c r="Q262" s="25"/>
      <c r="R262" s="25"/>
      <c r="S262" s="25"/>
      <c r="T262" s="25"/>
      <c r="U262" s="25"/>
      <c r="V262" s="25"/>
      <c r="W262" s="25"/>
      <c r="X262" s="25"/>
      <c r="Y262" s="25"/>
      <c r="Z262" s="25"/>
    </row>
    <row r="263" ht="12.75" customHeight="1">
      <c r="A263" s="436"/>
      <c r="B263" s="451"/>
      <c r="C263" s="451"/>
      <c r="D263" s="507"/>
      <c r="E263" s="445"/>
      <c r="F263" s="445"/>
      <c r="G263" s="450"/>
      <c r="H263" s="450"/>
      <c r="I263" s="507"/>
      <c r="J263" s="445"/>
      <c r="K263" s="441"/>
      <c r="L263" s="330"/>
      <c r="M263" s="330">
        <f t="shared" si="1"/>
        <v>0</v>
      </c>
      <c r="N263" s="25"/>
      <c r="O263" s="25"/>
      <c r="P263" s="25"/>
      <c r="Q263" s="25"/>
      <c r="R263" s="25"/>
      <c r="S263" s="25"/>
      <c r="T263" s="25"/>
      <c r="U263" s="25"/>
      <c r="V263" s="25"/>
      <c r="W263" s="25"/>
      <c r="X263" s="25"/>
      <c r="Y263" s="25"/>
      <c r="Z263" s="25"/>
    </row>
    <row r="264" ht="12.75" customHeight="1">
      <c r="A264" s="430"/>
      <c r="B264" s="452"/>
      <c r="C264" s="452"/>
      <c r="D264" s="506"/>
      <c r="E264" s="447"/>
      <c r="F264" s="453"/>
      <c r="G264" s="453"/>
      <c r="H264" s="447"/>
      <c r="I264" s="506"/>
      <c r="J264" s="475"/>
      <c r="K264" s="435"/>
      <c r="L264" s="327"/>
      <c r="M264" s="327">
        <f t="shared" si="1"/>
        <v>0</v>
      </c>
      <c r="N264" s="25"/>
      <c r="O264" s="25"/>
      <c r="P264" s="25"/>
      <c r="Q264" s="25"/>
      <c r="R264" s="25"/>
      <c r="S264" s="25"/>
      <c r="T264" s="25"/>
      <c r="U264" s="25"/>
      <c r="V264" s="25"/>
      <c r="W264" s="25"/>
      <c r="X264" s="25"/>
      <c r="Y264" s="25"/>
      <c r="Z264" s="25"/>
    </row>
    <row r="265" ht="12.75" customHeight="1">
      <c r="A265" s="436"/>
      <c r="B265" s="451"/>
      <c r="C265" s="451"/>
      <c r="D265" s="507"/>
      <c r="E265" s="445"/>
      <c r="F265" s="445"/>
      <c r="G265" s="450"/>
      <c r="H265" s="450"/>
      <c r="I265" s="507"/>
      <c r="J265" s="445"/>
      <c r="K265" s="441"/>
      <c r="L265" s="330"/>
      <c r="M265" s="330">
        <f t="shared" si="1"/>
        <v>0</v>
      </c>
      <c r="N265" s="25"/>
      <c r="O265" s="25"/>
      <c r="P265" s="25"/>
      <c r="Q265" s="25"/>
      <c r="R265" s="25"/>
      <c r="S265" s="25"/>
      <c r="T265" s="25"/>
      <c r="U265" s="25"/>
      <c r="V265" s="25"/>
      <c r="W265" s="25"/>
      <c r="X265" s="25"/>
      <c r="Y265" s="25"/>
      <c r="Z265" s="25"/>
    </row>
    <row r="266" ht="12.75" customHeight="1">
      <c r="A266" s="430"/>
      <c r="B266" s="452"/>
      <c r="C266" s="452"/>
      <c r="D266" s="506"/>
      <c r="E266" s="447"/>
      <c r="F266" s="453"/>
      <c r="G266" s="453"/>
      <c r="H266" s="447"/>
      <c r="I266" s="506"/>
      <c r="J266" s="475"/>
      <c r="K266" s="435"/>
      <c r="L266" s="327"/>
      <c r="M266" s="327">
        <f t="shared" si="1"/>
        <v>0</v>
      </c>
      <c r="N266" s="25"/>
      <c r="O266" s="25"/>
      <c r="P266" s="25"/>
      <c r="Q266" s="25"/>
      <c r="R266" s="25"/>
      <c r="S266" s="25"/>
      <c r="T266" s="25"/>
      <c r="U266" s="25"/>
      <c r="V266" s="25"/>
      <c r="W266" s="25"/>
      <c r="X266" s="25"/>
      <c r="Y266" s="25"/>
      <c r="Z266" s="25"/>
    </row>
    <row r="267" ht="12.75" customHeight="1">
      <c r="A267" s="436"/>
      <c r="B267" s="451"/>
      <c r="C267" s="451"/>
      <c r="D267" s="507"/>
      <c r="E267" s="445"/>
      <c r="F267" s="445"/>
      <c r="G267" s="450"/>
      <c r="H267" s="450"/>
      <c r="I267" s="507"/>
      <c r="J267" s="445"/>
      <c r="K267" s="441"/>
      <c r="L267" s="330"/>
      <c r="M267" s="330">
        <f t="shared" si="1"/>
        <v>0</v>
      </c>
      <c r="N267" s="25"/>
      <c r="O267" s="25"/>
      <c r="P267" s="25"/>
      <c r="Q267" s="25"/>
      <c r="R267" s="25"/>
      <c r="S267" s="25"/>
      <c r="T267" s="25"/>
      <c r="U267" s="25"/>
      <c r="V267" s="25"/>
      <c r="W267" s="25"/>
      <c r="X267" s="25"/>
      <c r="Y267" s="25"/>
      <c r="Z267" s="25"/>
    </row>
    <row r="268" ht="12.75" customHeight="1">
      <c r="A268" s="430"/>
      <c r="B268" s="452"/>
      <c r="C268" s="452"/>
      <c r="D268" s="506"/>
      <c r="E268" s="447"/>
      <c r="F268" s="453"/>
      <c r="G268" s="453"/>
      <c r="H268" s="447"/>
      <c r="I268" s="506"/>
      <c r="J268" s="475"/>
      <c r="K268" s="435"/>
      <c r="L268" s="327"/>
      <c r="M268" s="327">
        <f t="shared" si="1"/>
        <v>0</v>
      </c>
      <c r="N268" s="25"/>
      <c r="O268" s="25"/>
      <c r="P268" s="25"/>
      <c r="Q268" s="25"/>
      <c r="R268" s="25"/>
      <c r="S268" s="25"/>
      <c r="T268" s="25"/>
      <c r="U268" s="25"/>
      <c r="V268" s="25"/>
      <c r="W268" s="25"/>
      <c r="X268" s="25"/>
      <c r="Y268" s="25"/>
      <c r="Z268" s="25"/>
    </row>
    <row r="269" ht="12.75" customHeight="1">
      <c r="A269" s="436"/>
      <c r="B269" s="451"/>
      <c r="C269" s="451"/>
      <c r="D269" s="507"/>
      <c r="E269" s="445"/>
      <c r="F269" s="445"/>
      <c r="G269" s="450"/>
      <c r="H269" s="450"/>
      <c r="I269" s="507"/>
      <c r="J269" s="445"/>
      <c r="K269" s="441"/>
      <c r="L269" s="330"/>
      <c r="M269" s="330">
        <f t="shared" si="1"/>
        <v>0</v>
      </c>
      <c r="N269" s="25"/>
      <c r="O269" s="25"/>
      <c r="P269" s="25"/>
      <c r="Q269" s="25"/>
      <c r="R269" s="25"/>
      <c r="S269" s="25"/>
      <c r="T269" s="25"/>
      <c r="U269" s="25"/>
      <c r="V269" s="25"/>
      <c r="W269" s="25"/>
      <c r="X269" s="25"/>
      <c r="Y269" s="25"/>
      <c r="Z269" s="25"/>
    </row>
    <row r="270" ht="15.0" customHeight="1">
      <c r="A270" s="430"/>
      <c r="B270" s="452"/>
      <c r="C270" s="452"/>
      <c r="D270" s="506"/>
      <c r="E270" s="447"/>
      <c r="F270" s="453"/>
      <c r="G270" s="453"/>
      <c r="H270" s="447"/>
      <c r="I270" s="506"/>
      <c r="J270" s="475"/>
      <c r="K270" s="435"/>
      <c r="L270" s="327"/>
      <c r="M270" s="327">
        <f t="shared" si="1"/>
        <v>0</v>
      </c>
      <c r="N270" s="25"/>
      <c r="O270" s="25"/>
      <c r="P270" s="25"/>
      <c r="Q270" s="25"/>
      <c r="R270" s="25"/>
      <c r="S270" s="25"/>
      <c r="T270" s="25"/>
      <c r="U270" s="25"/>
      <c r="V270" s="25"/>
      <c r="W270" s="25"/>
      <c r="X270" s="25"/>
      <c r="Y270" s="25"/>
      <c r="Z270" s="25"/>
    </row>
    <row r="271" ht="12.75" customHeight="1">
      <c r="A271" s="436"/>
      <c r="B271" s="451"/>
      <c r="C271" s="451"/>
      <c r="D271" s="507"/>
      <c r="E271" s="445"/>
      <c r="F271" s="445"/>
      <c r="G271" s="450"/>
      <c r="H271" s="450"/>
      <c r="I271" s="507"/>
      <c r="J271" s="445"/>
      <c r="K271" s="441"/>
      <c r="L271" s="330"/>
      <c r="M271" s="330">
        <f t="shared" si="1"/>
        <v>0</v>
      </c>
      <c r="N271" s="25"/>
      <c r="O271" s="25"/>
      <c r="P271" s="25"/>
      <c r="Q271" s="25"/>
      <c r="R271" s="25"/>
      <c r="S271" s="25"/>
      <c r="T271" s="25"/>
      <c r="U271" s="25"/>
      <c r="V271" s="25"/>
      <c r="W271" s="25"/>
      <c r="X271" s="25"/>
      <c r="Y271" s="25"/>
      <c r="Z271" s="25"/>
    </row>
    <row r="272" ht="12.75" customHeight="1">
      <c r="A272" s="430"/>
      <c r="B272" s="452"/>
      <c r="C272" s="452"/>
      <c r="D272" s="506"/>
      <c r="E272" s="447"/>
      <c r="F272" s="453"/>
      <c r="G272" s="453"/>
      <c r="H272" s="447"/>
      <c r="I272" s="506"/>
      <c r="J272" s="475"/>
      <c r="K272" s="435"/>
      <c r="L272" s="327"/>
      <c r="M272" s="327">
        <f t="shared" si="1"/>
        <v>0</v>
      </c>
      <c r="N272" s="25"/>
      <c r="O272" s="25"/>
      <c r="P272" s="25"/>
      <c r="Q272" s="25"/>
      <c r="R272" s="25"/>
      <c r="S272" s="25"/>
      <c r="T272" s="25"/>
      <c r="U272" s="25"/>
      <c r="V272" s="25"/>
      <c r="W272" s="25"/>
      <c r="X272" s="25"/>
      <c r="Y272" s="25"/>
      <c r="Z272" s="25"/>
    </row>
    <row r="273" ht="12.75" customHeight="1">
      <c r="A273" s="436"/>
      <c r="B273" s="451"/>
      <c r="C273" s="451"/>
      <c r="D273" s="507"/>
      <c r="E273" s="445"/>
      <c r="F273" s="445"/>
      <c r="G273" s="450"/>
      <c r="H273" s="450"/>
      <c r="I273" s="507"/>
      <c r="J273" s="445"/>
      <c r="K273" s="441"/>
      <c r="L273" s="330"/>
      <c r="M273" s="330">
        <f t="shared" si="1"/>
        <v>0</v>
      </c>
      <c r="N273" s="25"/>
      <c r="O273" s="25"/>
      <c r="P273" s="25"/>
      <c r="Q273" s="25"/>
      <c r="R273" s="25"/>
      <c r="S273" s="25"/>
      <c r="T273" s="25"/>
      <c r="U273" s="25"/>
      <c r="V273" s="25"/>
      <c r="W273" s="25"/>
      <c r="X273" s="25"/>
      <c r="Y273" s="25"/>
      <c r="Z273" s="25"/>
    </row>
    <row r="274" ht="12.75" customHeight="1">
      <c r="A274" s="430"/>
      <c r="B274" s="452"/>
      <c r="C274" s="452"/>
      <c r="D274" s="506"/>
      <c r="E274" s="447"/>
      <c r="F274" s="453"/>
      <c r="G274" s="453"/>
      <c r="H274" s="447"/>
      <c r="I274" s="506"/>
      <c r="J274" s="453"/>
      <c r="K274" s="435"/>
      <c r="L274" s="327"/>
      <c r="M274" s="327">
        <f t="shared" si="1"/>
        <v>0</v>
      </c>
      <c r="N274" s="25"/>
      <c r="O274" s="25"/>
      <c r="P274" s="25"/>
      <c r="Q274" s="25"/>
      <c r="R274" s="25"/>
      <c r="S274" s="25"/>
      <c r="T274" s="25"/>
      <c r="U274" s="25"/>
      <c r="V274" s="25"/>
      <c r="W274" s="25"/>
      <c r="X274" s="25"/>
      <c r="Y274" s="25"/>
      <c r="Z274" s="25"/>
    </row>
    <row r="275" ht="12.75" customHeight="1">
      <c r="A275" s="436"/>
      <c r="B275" s="451"/>
      <c r="C275" s="451"/>
      <c r="D275" s="507"/>
      <c r="E275" s="445"/>
      <c r="F275" s="445"/>
      <c r="G275" s="450"/>
      <c r="H275" s="450"/>
      <c r="I275" s="507"/>
      <c r="J275" s="445"/>
      <c r="K275" s="441"/>
      <c r="L275" s="330"/>
      <c r="M275" s="330">
        <f t="shared" si="1"/>
        <v>0</v>
      </c>
      <c r="N275" s="25"/>
      <c r="O275" s="25"/>
      <c r="P275" s="25"/>
      <c r="Q275" s="25"/>
      <c r="R275" s="25"/>
      <c r="S275" s="25"/>
      <c r="T275" s="25"/>
      <c r="U275" s="25"/>
      <c r="V275" s="25"/>
      <c r="W275" s="25"/>
      <c r="X275" s="25"/>
      <c r="Y275" s="25"/>
      <c r="Z275" s="25"/>
    </row>
    <row r="276" ht="15.0" customHeight="1">
      <c r="A276" s="430"/>
      <c r="B276" s="452"/>
      <c r="C276" s="452"/>
      <c r="D276" s="506"/>
      <c r="E276" s="447"/>
      <c r="F276" s="453"/>
      <c r="G276" s="453"/>
      <c r="H276" s="447"/>
      <c r="I276" s="506"/>
      <c r="J276" s="453"/>
      <c r="K276" s="435"/>
      <c r="L276" s="327"/>
      <c r="M276" s="327">
        <f t="shared" si="1"/>
        <v>0</v>
      </c>
      <c r="N276" s="25"/>
      <c r="O276" s="25"/>
      <c r="P276" s="25"/>
      <c r="Q276" s="25"/>
      <c r="R276" s="25"/>
      <c r="S276" s="25"/>
      <c r="T276" s="25"/>
      <c r="U276" s="25"/>
      <c r="V276" s="25"/>
      <c r="W276" s="25"/>
      <c r="X276" s="25"/>
      <c r="Y276" s="25"/>
      <c r="Z276" s="25"/>
    </row>
    <row r="277" ht="12.75" customHeight="1">
      <c r="A277" s="436"/>
      <c r="B277" s="451"/>
      <c r="C277" s="451"/>
      <c r="D277" s="507"/>
      <c r="E277" s="445"/>
      <c r="F277" s="445"/>
      <c r="G277" s="450"/>
      <c r="H277" s="450"/>
      <c r="I277" s="507"/>
      <c r="J277" s="445"/>
      <c r="K277" s="441"/>
      <c r="L277" s="330"/>
      <c r="M277" s="330">
        <f t="shared" si="1"/>
        <v>0</v>
      </c>
      <c r="N277" s="25"/>
      <c r="O277" s="25"/>
      <c r="P277" s="25"/>
      <c r="Q277" s="25"/>
      <c r="R277" s="25"/>
      <c r="S277" s="25"/>
      <c r="T277" s="25"/>
      <c r="U277" s="25"/>
      <c r="V277" s="25"/>
      <c r="W277" s="25"/>
      <c r="X277" s="25"/>
      <c r="Y277" s="25"/>
      <c r="Z277" s="25"/>
    </row>
    <row r="278" ht="12.75" customHeight="1">
      <c r="A278" s="430"/>
      <c r="B278" s="452"/>
      <c r="C278" s="452"/>
      <c r="D278" s="506"/>
      <c r="E278" s="447"/>
      <c r="F278" s="453"/>
      <c r="G278" s="453"/>
      <c r="H278" s="447"/>
      <c r="I278" s="506"/>
      <c r="J278" s="453"/>
      <c r="K278" s="435"/>
      <c r="L278" s="327"/>
      <c r="M278" s="327">
        <f t="shared" si="1"/>
        <v>0</v>
      </c>
      <c r="N278" s="25"/>
      <c r="O278" s="25"/>
      <c r="P278" s="25"/>
      <c r="Q278" s="25"/>
      <c r="R278" s="25"/>
      <c r="S278" s="25"/>
      <c r="T278" s="25"/>
      <c r="U278" s="25"/>
      <c r="V278" s="25"/>
      <c r="W278" s="25"/>
      <c r="X278" s="25"/>
      <c r="Y278" s="25"/>
      <c r="Z278" s="25"/>
    </row>
    <row r="279" ht="12.75" customHeight="1">
      <c r="A279" s="436"/>
      <c r="B279" s="451"/>
      <c r="C279" s="451"/>
      <c r="D279" s="507"/>
      <c r="E279" s="445"/>
      <c r="F279" s="445"/>
      <c r="G279" s="450"/>
      <c r="H279" s="450"/>
      <c r="I279" s="507"/>
      <c r="J279" s="445"/>
      <c r="K279" s="441"/>
      <c r="L279" s="330"/>
      <c r="M279" s="330">
        <f t="shared" si="1"/>
        <v>0</v>
      </c>
      <c r="N279" s="25"/>
      <c r="O279" s="25"/>
      <c r="P279" s="25"/>
      <c r="Q279" s="25"/>
      <c r="R279" s="25"/>
      <c r="S279" s="25"/>
      <c r="T279" s="25"/>
      <c r="U279" s="25"/>
      <c r="V279" s="25"/>
      <c r="W279" s="25"/>
      <c r="X279" s="25"/>
      <c r="Y279" s="25"/>
      <c r="Z279" s="25"/>
    </row>
    <row r="280" ht="12.75" customHeight="1">
      <c r="A280" s="430"/>
      <c r="B280" s="452"/>
      <c r="C280" s="452"/>
      <c r="D280" s="506"/>
      <c r="E280" s="447"/>
      <c r="F280" s="453"/>
      <c r="G280" s="453"/>
      <c r="H280" s="447"/>
      <c r="I280" s="506"/>
      <c r="J280" s="453"/>
      <c r="K280" s="435"/>
      <c r="L280" s="327"/>
      <c r="M280" s="327">
        <f t="shared" si="1"/>
        <v>0</v>
      </c>
      <c r="N280" s="25"/>
      <c r="O280" s="25"/>
      <c r="P280" s="25"/>
      <c r="Q280" s="25"/>
      <c r="R280" s="25"/>
      <c r="S280" s="25"/>
      <c r="T280" s="25"/>
      <c r="U280" s="25"/>
      <c r="V280" s="25"/>
      <c r="W280" s="25"/>
      <c r="X280" s="25"/>
      <c r="Y280" s="25"/>
      <c r="Z280" s="25"/>
    </row>
    <row r="281" ht="12.75" customHeight="1">
      <c r="A281" s="430"/>
      <c r="B281" s="431"/>
      <c r="C281" s="431"/>
      <c r="D281" s="508"/>
      <c r="E281" s="509"/>
      <c r="F281" s="405"/>
      <c r="G281" s="433"/>
      <c r="H281" s="405"/>
      <c r="I281" s="508"/>
      <c r="J281" s="510"/>
      <c r="K281" s="444"/>
      <c r="L281" s="327"/>
      <c r="M281" s="327">
        <f t="shared" si="1"/>
        <v>0</v>
      </c>
      <c r="N281" s="25"/>
      <c r="O281" s="25"/>
      <c r="P281" s="25"/>
      <c r="Q281" s="25"/>
      <c r="R281" s="25"/>
      <c r="S281" s="25"/>
      <c r="T281" s="25"/>
      <c r="U281" s="25"/>
      <c r="V281" s="25"/>
      <c r="W281" s="25"/>
      <c r="X281" s="25"/>
      <c r="Y281" s="25"/>
      <c r="Z281" s="25"/>
    </row>
    <row r="282" ht="12.75" customHeight="1">
      <c r="A282" s="436"/>
      <c r="B282" s="437"/>
      <c r="C282" s="437"/>
      <c r="D282" s="511"/>
      <c r="E282" s="439"/>
      <c r="F282" s="408"/>
      <c r="G282" s="439"/>
      <c r="H282" s="450"/>
      <c r="I282" s="511"/>
      <c r="J282" s="512"/>
      <c r="K282" s="444"/>
      <c r="L282" s="330"/>
      <c r="M282" s="330">
        <f t="shared" si="1"/>
        <v>0</v>
      </c>
      <c r="N282" s="25"/>
      <c r="O282" s="25"/>
      <c r="P282" s="25"/>
      <c r="Q282" s="25"/>
      <c r="R282" s="25"/>
      <c r="S282" s="25"/>
      <c r="T282" s="25"/>
      <c r="U282" s="25"/>
      <c r="V282" s="25"/>
      <c r="W282" s="25"/>
      <c r="X282" s="25"/>
      <c r="Y282" s="25"/>
      <c r="Z282" s="25"/>
    </row>
    <row r="283" ht="12.75" customHeight="1">
      <c r="A283" s="430"/>
      <c r="B283" s="431"/>
      <c r="C283" s="431"/>
      <c r="D283" s="508"/>
      <c r="E283" s="509"/>
      <c r="F283" s="405"/>
      <c r="G283" s="453"/>
      <c r="H283" s="405"/>
      <c r="I283" s="508"/>
      <c r="J283" s="510"/>
      <c r="K283" s="513"/>
      <c r="L283" s="327"/>
      <c r="M283" s="327">
        <f t="shared" si="1"/>
        <v>0</v>
      </c>
      <c r="N283" s="25"/>
      <c r="O283" s="25"/>
      <c r="P283" s="25"/>
      <c r="Q283" s="25"/>
      <c r="R283" s="25"/>
      <c r="S283" s="25"/>
      <c r="T283" s="25"/>
      <c r="U283" s="25"/>
      <c r="V283" s="25"/>
      <c r="W283" s="25"/>
      <c r="X283" s="25"/>
      <c r="Y283" s="25"/>
      <c r="Z283" s="25"/>
    </row>
    <row r="284" ht="12.75" customHeight="1">
      <c r="A284" s="436"/>
      <c r="B284" s="437"/>
      <c r="C284" s="437"/>
      <c r="D284" s="511"/>
      <c r="E284" s="439"/>
      <c r="F284" s="408"/>
      <c r="G284" s="445"/>
      <c r="H284" s="408"/>
      <c r="I284" s="511"/>
      <c r="J284" s="512"/>
      <c r="K284" s="444"/>
      <c r="L284" s="330"/>
      <c r="M284" s="330">
        <f t="shared" si="1"/>
        <v>0</v>
      </c>
      <c r="N284" s="25"/>
      <c r="O284" s="25"/>
      <c r="P284" s="25"/>
      <c r="Q284" s="25"/>
      <c r="R284" s="25"/>
      <c r="S284" s="25"/>
      <c r="T284" s="25"/>
      <c r="U284" s="25"/>
      <c r="V284" s="25"/>
      <c r="W284" s="25"/>
      <c r="X284" s="25"/>
      <c r="Y284" s="25"/>
      <c r="Z284" s="25"/>
    </row>
    <row r="285" ht="12.75" customHeight="1">
      <c r="A285" s="430"/>
      <c r="B285" s="431"/>
      <c r="C285" s="431"/>
      <c r="D285" s="508"/>
      <c r="E285" s="509"/>
      <c r="F285" s="514"/>
      <c r="G285" s="433"/>
      <c r="H285" s="405"/>
      <c r="I285" s="508"/>
      <c r="J285" s="510"/>
      <c r="K285" s="444"/>
      <c r="L285" s="327"/>
      <c r="M285" s="327">
        <f t="shared" si="1"/>
        <v>0</v>
      </c>
      <c r="N285" s="25"/>
      <c r="O285" s="25"/>
      <c r="P285" s="25"/>
      <c r="Q285" s="25"/>
      <c r="R285" s="25"/>
      <c r="S285" s="25"/>
      <c r="T285" s="25"/>
      <c r="U285" s="25"/>
      <c r="V285" s="25"/>
      <c r="W285" s="25"/>
      <c r="X285" s="25"/>
      <c r="Y285" s="25"/>
      <c r="Z285" s="25"/>
    </row>
    <row r="286" ht="12.75" customHeight="1">
      <c r="A286" s="436"/>
      <c r="B286" s="437"/>
      <c r="C286" s="437"/>
      <c r="D286" s="515"/>
      <c r="E286" s="439"/>
      <c r="F286" s="408"/>
      <c r="G286" s="439"/>
      <c r="H286" s="408"/>
      <c r="I286" s="511"/>
      <c r="J286" s="512"/>
      <c r="K286" s="444"/>
      <c r="L286" s="330"/>
      <c r="M286" s="330">
        <f t="shared" si="1"/>
        <v>0</v>
      </c>
      <c r="N286" s="25"/>
      <c r="O286" s="25"/>
      <c r="P286" s="25"/>
      <c r="Q286" s="25"/>
      <c r="R286" s="25"/>
      <c r="S286" s="25"/>
      <c r="T286" s="25"/>
      <c r="U286" s="25"/>
      <c r="V286" s="25"/>
      <c r="W286" s="25"/>
      <c r="X286" s="25"/>
      <c r="Y286" s="25"/>
      <c r="Z286" s="25"/>
    </row>
    <row r="287" ht="12.75" customHeight="1">
      <c r="A287" s="430"/>
      <c r="B287" s="431"/>
      <c r="C287" s="431"/>
      <c r="D287" s="508"/>
      <c r="E287" s="509"/>
      <c r="F287" s="405"/>
      <c r="G287" s="433"/>
      <c r="H287" s="405"/>
      <c r="I287" s="508"/>
      <c r="J287" s="510"/>
      <c r="K287" s="444"/>
      <c r="L287" s="327"/>
      <c r="M287" s="327">
        <f t="shared" si="1"/>
        <v>0</v>
      </c>
      <c r="N287" s="25"/>
      <c r="O287" s="25"/>
      <c r="P287" s="25"/>
      <c r="Q287" s="25"/>
      <c r="R287" s="25"/>
      <c r="S287" s="25"/>
      <c r="T287" s="25"/>
      <c r="U287" s="25"/>
      <c r="V287" s="25"/>
      <c r="W287" s="25"/>
      <c r="X287" s="25"/>
      <c r="Y287" s="25"/>
      <c r="Z287" s="25"/>
    </row>
    <row r="288" ht="12.75" customHeight="1">
      <c r="A288" s="436"/>
      <c r="B288" s="437"/>
      <c r="C288" s="437"/>
      <c r="D288" s="511"/>
      <c r="E288" s="439"/>
      <c r="F288" s="516"/>
      <c r="G288" s="439"/>
      <c r="H288" s="408"/>
      <c r="I288" s="511"/>
      <c r="J288" s="512"/>
      <c r="K288" s="449"/>
      <c r="L288" s="330"/>
      <c r="M288" s="330">
        <f t="shared" si="1"/>
        <v>0</v>
      </c>
      <c r="N288" s="25"/>
      <c r="O288" s="25"/>
      <c r="P288" s="25"/>
      <c r="Q288" s="25"/>
      <c r="R288" s="25"/>
      <c r="S288" s="25"/>
      <c r="T288" s="25"/>
      <c r="U288" s="25"/>
      <c r="V288" s="25"/>
      <c r="W288" s="25"/>
      <c r="X288" s="25"/>
      <c r="Y288" s="25"/>
      <c r="Z288" s="25"/>
    </row>
    <row r="289" ht="12.75" customHeight="1">
      <c r="A289" s="430"/>
      <c r="B289" s="431"/>
      <c r="C289" s="431"/>
      <c r="D289" s="508"/>
      <c r="E289" s="509"/>
      <c r="F289" s="405"/>
      <c r="G289" s="433"/>
      <c r="H289" s="405"/>
      <c r="I289" s="508"/>
      <c r="J289" s="510"/>
      <c r="K289" s="444"/>
      <c r="L289" s="327"/>
      <c r="M289" s="327">
        <f t="shared" si="1"/>
        <v>0</v>
      </c>
      <c r="N289" s="25"/>
      <c r="O289" s="25"/>
      <c r="P289" s="25"/>
      <c r="Q289" s="25"/>
      <c r="R289" s="25"/>
      <c r="S289" s="25"/>
      <c r="T289" s="25"/>
      <c r="U289" s="25"/>
      <c r="V289" s="25"/>
      <c r="W289" s="25"/>
      <c r="X289" s="25"/>
      <c r="Y289" s="25"/>
      <c r="Z289" s="25"/>
    </row>
    <row r="290" ht="12.75" customHeight="1">
      <c r="A290" s="436"/>
      <c r="B290" s="437"/>
      <c r="C290" s="437"/>
      <c r="D290" s="511"/>
      <c r="E290" s="439"/>
      <c r="F290" s="408"/>
      <c r="G290" s="445"/>
      <c r="H290" s="408"/>
      <c r="I290" s="511"/>
      <c r="J290" s="439"/>
      <c r="K290" s="513"/>
      <c r="L290" s="330"/>
      <c r="M290" s="330">
        <f t="shared" si="1"/>
        <v>0</v>
      </c>
      <c r="N290" s="25"/>
      <c r="O290" s="25"/>
      <c r="P290" s="25"/>
      <c r="Q290" s="25"/>
      <c r="R290" s="25"/>
      <c r="S290" s="25"/>
      <c r="T290" s="25"/>
      <c r="U290" s="25"/>
      <c r="V290" s="25"/>
      <c r="W290" s="25"/>
      <c r="X290" s="25"/>
      <c r="Y290" s="25"/>
      <c r="Z290" s="25"/>
    </row>
    <row r="291" ht="12.75" customHeight="1">
      <c r="A291" s="430"/>
      <c r="B291" s="431"/>
      <c r="C291" s="431"/>
      <c r="D291" s="508"/>
      <c r="E291" s="509"/>
      <c r="F291" s="405"/>
      <c r="G291" s="433"/>
      <c r="H291" s="405"/>
      <c r="I291" s="508"/>
      <c r="J291" s="433"/>
      <c r="K291" s="444"/>
      <c r="L291" s="327"/>
      <c r="M291" s="327">
        <f t="shared" si="1"/>
        <v>0</v>
      </c>
      <c r="N291" s="25"/>
      <c r="O291" s="25"/>
      <c r="P291" s="25"/>
      <c r="Q291" s="25"/>
      <c r="R291" s="25"/>
      <c r="S291" s="25"/>
      <c r="T291" s="25"/>
      <c r="U291" s="25"/>
      <c r="V291" s="25"/>
      <c r="W291" s="25"/>
      <c r="X291" s="25"/>
      <c r="Y291" s="25"/>
      <c r="Z291" s="25"/>
    </row>
    <row r="292" ht="12.75" customHeight="1">
      <c r="A292" s="436"/>
      <c r="B292" s="437"/>
      <c r="C292" s="437"/>
      <c r="D292" s="511"/>
      <c r="E292" s="439"/>
      <c r="F292" s="408"/>
      <c r="G292" s="439"/>
      <c r="H292" s="408"/>
      <c r="I292" s="511"/>
      <c r="J292" s="439"/>
      <c r="K292" s="444"/>
      <c r="L292" s="330"/>
      <c r="M292" s="330">
        <f t="shared" si="1"/>
        <v>0</v>
      </c>
      <c r="N292" s="25"/>
      <c r="O292" s="25"/>
      <c r="P292" s="25"/>
      <c r="Q292" s="25"/>
      <c r="R292" s="25"/>
      <c r="S292" s="25"/>
      <c r="T292" s="25"/>
      <c r="U292" s="25"/>
      <c r="V292" s="25"/>
      <c r="W292" s="25"/>
      <c r="X292" s="25"/>
      <c r="Y292" s="25"/>
      <c r="Z292" s="25"/>
    </row>
    <row r="293" ht="12.75" customHeight="1">
      <c r="A293" s="430"/>
      <c r="B293" s="431"/>
      <c r="C293" s="431"/>
      <c r="D293" s="508"/>
      <c r="E293" s="509"/>
      <c r="F293" s="405"/>
      <c r="G293" s="453"/>
      <c r="H293" s="405"/>
      <c r="I293" s="508"/>
      <c r="J293" s="433"/>
      <c r="K293" s="513"/>
      <c r="L293" s="327"/>
      <c r="M293" s="327">
        <f t="shared" si="1"/>
        <v>0</v>
      </c>
      <c r="N293" s="25"/>
      <c r="O293" s="25"/>
      <c r="P293" s="25"/>
      <c r="Q293" s="25"/>
      <c r="R293" s="25"/>
      <c r="S293" s="25"/>
      <c r="T293" s="25"/>
      <c r="U293" s="25"/>
      <c r="V293" s="25"/>
      <c r="W293" s="25"/>
      <c r="X293" s="25"/>
      <c r="Y293" s="25"/>
      <c r="Z293" s="25"/>
    </row>
    <row r="294" ht="12.75" customHeight="1">
      <c r="A294" s="436"/>
      <c r="B294" s="437"/>
      <c r="C294" s="451"/>
      <c r="D294" s="511"/>
      <c r="E294" s="439"/>
      <c r="F294" s="408"/>
      <c r="G294" s="439"/>
      <c r="H294" s="408"/>
      <c r="I294" s="511"/>
      <c r="J294" s="439"/>
      <c r="K294" s="444"/>
      <c r="L294" s="330"/>
      <c r="M294" s="330">
        <f t="shared" si="1"/>
        <v>0</v>
      </c>
      <c r="N294" s="25"/>
      <c r="O294" s="25"/>
      <c r="P294" s="25"/>
      <c r="Q294" s="25"/>
      <c r="R294" s="25"/>
      <c r="S294" s="25"/>
      <c r="T294" s="25"/>
      <c r="U294" s="25"/>
      <c r="V294" s="25"/>
      <c r="W294" s="25"/>
      <c r="X294" s="25"/>
      <c r="Y294" s="25"/>
      <c r="Z294" s="25"/>
    </row>
    <row r="295" ht="12.75" customHeight="1">
      <c r="A295" s="430"/>
      <c r="B295" s="431"/>
      <c r="C295" s="431"/>
      <c r="D295" s="508"/>
      <c r="E295" s="509"/>
      <c r="F295" s="405"/>
      <c r="G295" s="433"/>
      <c r="H295" s="405"/>
      <c r="I295" s="508"/>
      <c r="J295" s="433"/>
      <c r="K295" s="444"/>
      <c r="L295" s="327"/>
      <c r="M295" s="327">
        <f t="shared" si="1"/>
        <v>0</v>
      </c>
      <c r="N295" s="25"/>
      <c r="O295" s="25"/>
      <c r="P295" s="25"/>
      <c r="Q295" s="25"/>
      <c r="R295" s="25"/>
      <c r="S295" s="25"/>
      <c r="T295" s="25"/>
      <c r="U295" s="25"/>
      <c r="V295" s="25"/>
      <c r="W295" s="25"/>
      <c r="X295" s="25"/>
      <c r="Y295" s="25"/>
      <c r="Z295" s="25"/>
    </row>
    <row r="296" ht="12.75" customHeight="1">
      <c r="A296" s="436"/>
      <c r="B296" s="437"/>
      <c r="C296" s="437"/>
      <c r="D296" s="511"/>
      <c r="E296" s="439"/>
      <c r="F296" s="408"/>
      <c r="G296" s="439"/>
      <c r="H296" s="408"/>
      <c r="I296" s="511"/>
      <c r="J296" s="439"/>
      <c r="K296" s="444"/>
      <c r="L296" s="330"/>
      <c r="M296" s="330">
        <f t="shared" si="1"/>
        <v>0</v>
      </c>
      <c r="N296" s="25"/>
      <c r="O296" s="25"/>
      <c r="P296" s="25"/>
      <c r="Q296" s="25"/>
      <c r="R296" s="25"/>
      <c r="S296" s="25"/>
      <c r="T296" s="25"/>
      <c r="U296" s="25"/>
      <c r="V296" s="25"/>
      <c r="W296" s="25"/>
      <c r="X296" s="25"/>
      <c r="Y296" s="25"/>
      <c r="Z296" s="25"/>
    </row>
    <row r="297" ht="12.75" customHeight="1">
      <c r="A297" s="430"/>
      <c r="B297" s="431"/>
      <c r="C297" s="431"/>
      <c r="D297" s="508"/>
      <c r="E297" s="433"/>
      <c r="F297" s="405"/>
      <c r="G297" s="433"/>
      <c r="H297" s="405"/>
      <c r="I297" s="508"/>
      <c r="J297" s="433"/>
      <c r="K297" s="517"/>
      <c r="L297" s="327"/>
      <c r="M297" s="327">
        <f t="shared" si="1"/>
        <v>0</v>
      </c>
      <c r="N297" s="25"/>
      <c r="O297" s="25"/>
      <c r="P297" s="25"/>
      <c r="Q297" s="25"/>
      <c r="R297" s="25"/>
      <c r="S297" s="25"/>
      <c r="T297" s="25"/>
      <c r="U297" s="25"/>
      <c r="V297" s="25"/>
      <c r="W297" s="25"/>
      <c r="X297" s="25"/>
      <c r="Y297" s="25"/>
      <c r="Z297" s="25"/>
    </row>
    <row r="298" ht="12.75" customHeight="1">
      <c r="A298" s="436"/>
      <c r="B298" s="437"/>
      <c r="C298" s="437"/>
      <c r="D298" s="511"/>
      <c r="E298" s="439"/>
      <c r="F298" s="408"/>
      <c r="G298" s="439"/>
      <c r="H298" s="408"/>
      <c r="I298" s="511"/>
      <c r="J298" s="439"/>
      <c r="K298" s="444"/>
      <c r="L298" s="330"/>
      <c r="M298" s="330">
        <f t="shared" si="1"/>
        <v>0</v>
      </c>
      <c r="N298" s="25"/>
      <c r="O298" s="25"/>
      <c r="P298" s="25"/>
      <c r="Q298" s="25"/>
      <c r="R298" s="25"/>
      <c r="S298" s="25"/>
      <c r="T298" s="25"/>
      <c r="U298" s="25"/>
      <c r="V298" s="25"/>
      <c r="W298" s="25"/>
      <c r="X298" s="25"/>
      <c r="Y298" s="25"/>
      <c r="Z298" s="25"/>
    </row>
    <row r="299" ht="12.75" customHeight="1">
      <c r="A299" s="430"/>
      <c r="B299" s="431"/>
      <c r="C299" s="431"/>
      <c r="D299" s="508"/>
      <c r="E299" s="433"/>
      <c r="F299" s="514"/>
      <c r="G299" s="433"/>
      <c r="H299" s="405"/>
      <c r="I299" s="508"/>
      <c r="J299" s="433"/>
      <c r="K299" s="449"/>
      <c r="L299" s="327"/>
      <c r="M299" s="327">
        <f t="shared" si="1"/>
        <v>0</v>
      </c>
      <c r="N299" s="25"/>
      <c r="O299" s="25"/>
      <c r="P299" s="25"/>
      <c r="Q299" s="25"/>
      <c r="R299" s="25"/>
      <c r="S299" s="25"/>
      <c r="T299" s="25"/>
      <c r="U299" s="25"/>
      <c r="V299" s="25"/>
      <c r="W299" s="25"/>
      <c r="X299" s="25"/>
      <c r="Y299" s="25"/>
      <c r="Z299" s="25"/>
    </row>
    <row r="300" ht="12.75" customHeight="1">
      <c r="A300" s="436"/>
      <c r="B300" s="437"/>
      <c r="C300" s="437"/>
      <c r="D300" s="511"/>
      <c r="E300" s="439"/>
      <c r="F300" s="408"/>
      <c r="G300" s="439"/>
      <c r="H300" s="408"/>
      <c r="I300" s="511"/>
      <c r="J300" s="439"/>
      <c r="K300" s="449"/>
      <c r="L300" s="330"/>
      <c r="M300" s="330">
        <f t="shared" si="1"/>
        <v>0</v>
      </c>
      <c r="N300" s="25"/>
      <c r="O300" s="25"/>
      <c r="P300" s="25"/>
      <c r="Q300" s="25"/>
      <c r="R300" s="25"/>
      <c r="S300" s="25"/>
      <c r="T300" s="25"/>
      <c r="U300" s="25"/>
      <c r="V300" s="25"/>
      <c r="W300" s="25"/>
      <c r="X300" s="25"/>
      <c r="Y300" s="25"/>
      <c r="Z300" s="25"/>
    </row>
    <row r="301" ht="15.0" customHeight="1">
      <c r="A301" s="430"/>
      <c r="B301" s="431"/>
      <c r="C301" s="431"/>
      <c r="D301" s="508"/>
      <c r="E301" s="433"/>
      <c r="F301" s="405"/>
      <c r="G301" s="433"/>
      <c r="H301" s="405"/>
      <c r="I301" s="508"/>
      <c r="J301" s="433"/>
      <c r="K301" s="444"/>
      <c r="L301" s="327"/>
      <c r="M301" s="327">
        <f t="shared" si="1"/>
        <v>0</v>
      </c>
      <c r="N301" s="25"/>
      <c r="O301" s="25"/>
      <c r="P301" s="25"/>
      <c r="Q301" s="25"/>
      <c r="R301" s="25"/>
      <c r="S301" s="25"/>
      <c r="T301" s="25"/>
      <c r="U301" s="25"/>
      <c r="V301" s="25"/>
      <c r="W301" s="25"/>
      <c r="X301" s="25"/>
      <c r="Y301" s="25"/>
      <c r="Z301" s="25"/>
    </row>
    <row r="302" ht="12.75" customHeight="1">
      <c r="A302" s="436"/>
      <c r="B302" s="437"/>
      <c r="C302" s="437"/>
      <c r="D302" s="511"/>
      <c r="E302" s="439"/>
      <c r="F302" s="408"/>
      <c r="G302" s="439"/>
      <c r="H302" s="408"/>
      <c r="I302" s="511"/>
      <c r="J302" s="439"/>
      <c r="K302" s="449"/>
      <c r="L302" s="330"/>
      <c r="M302" s="330">
        <f t="shared" si="1"/>
        <v>0</v>
      </c>
      <c r="N302" s="25"/>
      <c r="O302" s="25"/>
      <c r="P302" s="25"/>
      <c r="Q302" s="25"/>
      <c r="R302" s="25"/>
      <c r="S302" s="25"/>
      <c r="T302" s="25"/>
      <c r="U302" s="25"/>
      <c r="V302" s="25"/>
      <c r="W302" s="25"/>
      <c r="X302" s="25"/>
      <c r="Y302" s="25"/>
      <c r="Z302" s="25"/>
    </row>
    <row r="303" ht="12.75" customHeight="1">
      <c r="A303" s="430"/>
      <c r="B303" s="431"/>
      <c r="C303" s="431"/>
      <c r="D303" s="508"/>
      <c r="E303" s="433"/>
      <c r="F303" s="405"/>
      <c r="G303" s="433"/>
      <c r="H303" s="405"/>
      <c r="I303" s="508"/>
      <c r="J303" s="433"/>
      <c r="K303" s="449"/>
      <c r="L303" s="327"/>
      <c r="M303" s="327">
        <f t="shared" si="1"/>
        <v>0</v>
      </c>
      <c r="N303" s="25"/>
      <c r="O303" s="25"/>
      <c r="P303" s="25"/>
      <c r="Q303" s="25"/>
      <c r="R303" s="25"/>
      <c r="S303" s="25"/>
      <c r="T303" s="25"/>
      <c r="U303" s="25"/>
      <c r="V303" s="25"/>
      <c r="W303" s="25"/>
      <c r="X303" s="25"/>
      <c r="Y303" s="25"/>
      <c r="Z303" s="25"/>
    </row>
    <row r="304" ht="12.75" customHeight="1">
      <c r="A304" s="436"/>
      <c r="B304" s="437"/>
      <c r="C304" s="437"/>
      <c r="D304" s="511"/>
      <c r="E304" s="439"/>
      <c r="F304" s="408"/>
      <c r="G304" s="439"/>
      <c r="H304" s="408"/>
      <c r="I304" s="511"/>
      <c r="J304" s="439"/>
      <c r="K304" s="449"/>
      <c r="L304" s="330"/>
      <c r="M304" s="330">
        <f t="shared" si="1"/>
        <v>0</v>
      </c>
      <c r="N304" s="25"/>
      <c r="O304" s="25"/>
      <c r="P304" s="25"/>
      <c r="Q304" s="25"/>
      <c r="R304" s="25"/>
      <c r="S304" s="25"/>
      <c r="T304" s="25"/>
      <c r="U304" s="25"/>
      <c r="V304" s="25"/>
      <c r="W304" s="25"/>
      <c r="X304" s="25"/>
      <c r="Y304" s="25"/>
      <c r="Z304" s="25"/>
    </row>
    <row r="305" ht="12.75" customHeight="1">
      <c r="A305" s="430"/>
      <c r="B305" s="431"/>
      <c r="C305" s="431"/>
      <c r="D305" s="508"/>
      <c r="E305" s="433"/>
      <c r="F305" s="405"/>
      <c r="G305" s="433"/>
      <c r="H305" s="405"/>
      <c r="I305" s="508"/>
      <c r="J305" s="433"/>
      <c r="K305" s="513"/>
      <c r="L305" s="327"/>
      <c r="M305" s="327">
        <f t="shared" si="1"/>
        <v>0</v>
      </c>
      <c r="N305" s="25"/>
      <c r="O305" s="25"/>
      <c r="P305" s="25"/>
      <c r="Q305" s="25"/>
      <c r="R305" s="25"/>
      <c r="S305" s="25"/>
      <c r="T305" s="25"/>
      <c r="U305" s="25"/>
      <c r="V305" s="25"/>
      <c r="W305" s="25"/>
      <c r="X305" s="25"/>
      <c r="Y305" s="25"/>
      <c r="Z305" s="25"/>
    </row>
    <row r="306" ht="12.75" customHeight="1">
      <c r="A306" s="436"/>
      <c r="B306" s="437"/>
      <c r="C306" s="437"/>
      <c r="D306" s="511"/>
      <c r="E306" s="439"/>
      <c r="F306" s="408"/>
      <c r="G306" s="439"/>
      <c r="H306" s="408"/>
      <c r="I306" s="511"/>
      <c r="J306" s="439"/>
      <c r="K306" s="444"/>
      <c r="L306" s="330"/>
      <c r="M306" s="330">
        <f t="shared" si="1"/>
        <v>0</v>
      </c>
      <c r="N306" s="25"/>
      <c r="O306" s="25"/>
      <c r="P306" s="25"/>
      <c r="Q306" s="25"/>
      <c r="R306" s="25"/>
      <c r="S306" s="25"/>
      <c r="T306" s="25"/>
      <c r="U306" s="25"/>
      <c r="V306" s="25"/>
      <c r="W306" s="25"/>
      <c r="X306" s="25"/>
      <c r="Y306" s="25"/>
      <c r="Z306" s="25"/>
    </row>
    <row r="307" ht="12.75" customHeight="1">
      <c r="A307" s="430"/>
      <c r="B307" s="431"/>
      <c r="C307" s="431"/>
      <c r="D307" s="508"/>
      <c r="E307" s="433"/>
      <c r="F307" s="405"/>
      <c r="G307" s="433"/>
      <c r="H307" s="405"/>
      <c r="I307" s="508"/>
      <c r="J307" s="433"/>
      <c r="K307" s="444"/>
      <c r="L307" s="327"/>
      <c r="M307" s="327">
        <f t="shared" si="1"/>
        <v>0</v>
      </c>
      <c r="N307" s="25"/>
      <c r="O307" s="25"/>
      <c r="P307" s="25"/>
      <c r="Q307" s="25"/>
      <c r="R307" s="25"/>
      <c r="S307" s="25"/>
      <c r="T307" s="25"/>
      <c r="U307" s="25"/>
      <c r="V307" s="25"/>
      <c r="W307" s="25"/>
      <c r="X307" s="25"/>
      <c r="Y307" s="25"/>
      <c r="Z307" s="25"/>
    </row>
    <row r="308" ht="12.75" customHeight="1">
      <c r="A308" s="436"/>
      <c r="B308" s="437"/>
      <c r="C308" s="437"/>
      <c r="D308" s="511"/>
      <c r="E308" s="439"/>
      <c r="F308" s="408"/>
      <c r="G308" s="439"/>
      <c r="H308" s="408"/>
      <c r="I308" s="511"/>
      <c r="J308" s="439"/>
      <c r="K308" s="444"/>
      <c r="L308" s="330"/>
      <c r="M308" s="330">
        <f t="shared" si="1"/>
        <v>0</v>
      </c>
      <c r="N308" s="25"/>
      <c r="O308" s="25"/>
      <c r="P308" s="25"/>
      <c r="Q308" s="25"/>
      <c r="R308" s="25"/>
      <c r="S308" s="25"/>
      <c r="T308" s="25"/>
      <c r="U308" s="25"/>
      <c r="V308" s="25"/>
      <c r="W308" s="25"/>
      <c r="X308" s="25"/>
      <c r="Y308" s="25"/>
      <c r="Z308" s="25"/>
    </row>
    <row r="309" ht="12.75" customHeight="1">
      <c r="A309" s="430"/>
      <c r="B309" s="431"/>
      <c r="C309" s="431"/>
      <c r="D309" s="508"/>
      <c r="E309" s="433"/>
      <c r="F309" s="405"/>
      <c r="G309" s="433"/>
      <c r="H309" s="405"/>
      <c r="I309" s="508"/>
      <c r="J309" s="433"/>
      <c r="K309" s="449"/>
      <c r="L309" s="327"/>
      <c r="M309" s="327">
        <f t="shared" si="1"/>
        <v>0</v>
      </c>
      <c r="N309" s="25"/>
      <c r="O309" s="25"/>
      <c r="P309" s="25"/>
      <c r="Q309" s="25"/>
      <c r="R309" s="25"/>
      <c r="S309" s="25"/>
      <c r="T309" s="25"/>
      <c r="U309" s="25"/>
      <c r="V309" s="25"/>
      <c r="W309" s="25"/>
      <c r="X309" s="25"/>
      <c r="Y309" s="25"/>
      <c r="Z309" s="25"/>
    </row>
    <row r="310" ht="12.75" customHeight="1">
      <c r="A310" s="436"/>
      <c r="B310" s="437"/>
      <c r="C310" s="437"/>
      <c r="D310" s="511"/>
      <c r="E310" s="439"/>
      <c r="F310" s="408"/>
      <c r="G310" s="439"/>
      <c r="H310" s="408"/>
      <c r="I310" s="511"/>
      <c r="J310" s="439"/>
      <c r="K310" s="444"/>
      <c r="L310" s="330"/>
      <c r="M310" s="330">
        <f t="shared" si="1"/>
        <v>0</v>
      </c>
      <c r="N310" s="25"/>
      <c r="O310" s="25"/>
      <c r="P310" s="25"/>
      <c r="Q310" s="25"/>
      <c r="R310" s="25"/>
      <c r="S310" s="25"/>
      <c r="T310" s="25"/>
      <c r="U310" s="25"/>
      <c r="V310" s="25"/>
      <c r="W310" s="25"/>
      <c r="X310" s="25"/>
      <c r="Y310" s="25"/>
      <c r="Z310" s="25"/>
    </row>
    <row r="311" ht="12.75" customHeight="1">
      <c r="A311" s="430"/>
      <c r="B311" s="431"/>
      <c r="C311" s="431"/>
      <c r="D311" s="508"/>
      <c r="E311" s="433"/>
      <c r="F311" s="405"/>
      <c r="G311" s="433"/>
      <c r="H311" s="405"/>
      <c r="I311" s="508"/>
      <c r="J311" s="433"/>
      <c r="K311" s="444"/>
      <c r="L311" s="327"/>
      <c r="M311" s="327">
        <f t="shared" si="1"/>
        <v>0</v>
      </c>
      <c r="N311" s="25"/>
      <c r="O311" s="25"/>
      <c r="P311" s="25"/>
      <c r="Q311" s="25"/>
      <c r="R311" s="25"/>
      <c r="S311" s="25"/>
      <c r="T311" s="25"/>
      <c r="U311" s="25"/>
      <c r="V311" s="25"/>
      <c r="W311" s="25"/>
      <c r="X311" s="25"/>
      <c r="Y311" s="25"/>
      <c r="Z311" s="25"/>
    </row>
    <row r="312" ht="12.75" customHeight="1">
      <c r="A312" s="436"/>
      <c r="B312" s="437"/>
      <c r="C312" s="437"/>
      <c r="D312" s="511"/>
      <c r="E312" s="439"/>
      <c r="F312" s="408"/>
      <c r="G312" s="439"/>
      <c r="H312" s="408"/>
      <c r="I312" s="511"/>
      <c r="J312" s="439"/>
      <c r="K312" s="444"/>
      <c r="L312" s="330"/>
      <c r="M312" s="330">
        <f t="shared" si="1"/>
        <v>0</v>
      </c>
      <c r="N312" s="25"/>
      <c r="O312" s="25"/>
      <c r="P312" s="25"/>
      <c r="Q312" s="25"/>
      <c r="R312" s="25"/>
      <c r="S312" s="25"/>
      <c r="T312" s="25"/>
      <c r="U312" s="25"/>
      <c r="V312" s="25"/>
      <c r="W312" s="25"/>
      <c r="X312" s="25"/>
      <c r="Y312" s="25"/>
      <c r="Z312" s="25"/>
    </row>
    <row r="313" ht="12.75" customHeight="1">
      <c r="A313" s="430"/>
      <c r="B313" s="431"/>
      <c r="C313" s="431"/>
      <c r="D313" s="508"/>
      <c r="E313" s="433"/>
      <c r="F313" s="405"/>
      <c r="G313" s="433"/>
      <c r="H313" s="405"/>
      <c r="I313" s="508"/>
      <c r="J313" s="433"/>
      <c r="K313" s="444"/>
      <c r="L313" s="327"/>
      <c r="M313" s="327">
        <f t="shared" si="1"/>
        <v>0</v>
      </c>
      <c r="N313" s="25"/>
      <c r="O313" s="25"/>
      <c r="P313" s="25"/>
      <c r="Q313" s="25"/>
      <c r="R313" s="25"/>
      <c r="S313" s="25"/>
      <c r="T313" s="25"/>
      <c r="U313" s="25"/>
      <c r="V313" s="25"/>
      <c r="W313" s="25"/>
      <c r="X313" s="25"/>
      <c r="Y313" s="25"/>
      <c r="Z313" s="25"/>
    </row>
    <row r="314" ht="12.75" customHeight="1">
      <c r="A314" s="436"/>
      <c r="B314" s="437"/>
      <c r="C314" s="437"/>
      <c r="D314" s="511"/>
      <c r="E314" s="439"/>
      <c r="F314" s="408"/>
      <c r="G314" s="439"/>
      <c r="H314" s="408"/>
      <c r="I314" s="511"/>
      <c r="J314" s="439"/>
      <c r="K314" s="444"/>
      <c r="L314" s="330"/>
      <c r="M314" s="330">
        <f t="shared" si="1"/>
        <v>0</v>
      </c>
      <c r="N314" s="25"/>
      <c r="O314" s="25"/>
      <c r="P314" s="25"/>
      <c r="Q314" s="25"/>
      <c r="R314" s="25"/>
      <c r="S314" s="25"/>
      <c r="T314" s="25"/>
      <c r="U314" s="25"/>
      <c r="V314" s="25"/>
      <c r="W314" s="25"/>
      <c r="X314" s="25"/>
      <c r="Y314" s="25"/>
      <c r="Z314" s="25"/>
    </row>
    <row r="315" ht="12.75" customHeight="1">
      <c r="A315" s="430"/>
      <c r="B315" s="431"/>
      <c r="C315" s="431"/>
      <c r="D315" s="508"/>
      <c r="E315" s="433"/>
      <c r="F315" s="405"/>
      <c r="G315" s="433"/>
      <c r="H315" s="405"/>
      <c r="I315" s="508"/>
      <c r="J315" s="433"/>
      <c r="K315" s="444"/>
      <c r="L315" s="327"/>
      <c r="M315" s="327">
        <f t="shared" si="1"/>
        <v>0</v>
      </c>
      <c r="N315" s="25"/>
      <c r="O315" s="25"/>
      <c r="P315" s="25"/>
      <c r="Q315" s="25"/>
      <c r="R315" s="25"/>
      <c r="S315" s="25"/>
      <c r="T315" s="25"/>
      <c r="U315" s="25"/>
      <c r="V315" s="25"/>
      <c r="W315" s="25"/>
      <c r="X315" s="25"/>
      <c r="Y315" s="25"/>
      <c r="Z315" s="25"/>
    </row>
    <row r="316" ht="12.75" customHeight="1">
      <c r="A316" s="436"/>
      <c r="B316" s="437"/>
      <c r="C316" s="437"/>
      <c r="D316" s="511"/>
      <c r="E316" s="439"/>
      <c r="F316" s="408"/>
      <c r="G316" s="439"/>
      <c r="H316" s="408"/>
      <c r="I316" s="511"/>
      <c r="J316" s="439"/>
      <c r="K316" s="449"/>
      <c r="L316" s="330"/>
      <c r="M316" s="330">
        <f t="shared" si="1"/>
        <v>0</v>
      </c>
      <c r="N316" s="25"/>
      <c r="O316" s="25"/>
      <c r="P316" s="25"/>
      <c r="Q316" s="25"/>
      <c r="R316" s="25"/>
      <c r="S316" s="25"/>
      <c r="T316" s="25"/>
      <c r="U316" s="25"/>
      <c r="V316" s="25"/>
      <c r="W316" s="25"/>
      <c r="X316" s="25"/>
      <c r="Y316" s="25"/>
      <c r="Z316" s="25"/>
    </row>
    <row r="317" ht="15.0" customHeight="1">
      <c r="A317" s="430"/>
      <c r="B317" s="431"/>
      <c r="C317" s="431"/>
      <c r="D317" s="508"/>
      <c r="E317" s="433"/>
      <c r="F317" s="405"/>
      <c r="G317" s="433"/>
      <c r="H317" s="405"/>
      <c r="I317" s="508"/>
      <c r="J317" s="433"/>
      <c r="K317" s="444"/>
      <c r="L317" s="327"/>
      <c r="M317" s="327">
        <f t="shared" si="1"/>
        <v>0</v>
      </c>
      <c r="N317" s="25"/>
      <c r="O317" s="25"/>
      <c r="P317" s="25"/>
      <c r="Q317" s="25"/>
      <c r="R317" s="25"/>
      <c r="S317" s="25"/>
      <c r="T317" s="25"/>
      <c r="U317" s="25"/>
      <c r="V317" s="25"/>
      <c r="W317" s="25"/>
      <c r="X317" s="25"/>
      <c r="Y317" s="25"/>
      <c r="Z317" s="25"/>
    </row>
    <row r="318" ht="12.75" customHeight="1">
      <c r="A318" s="436"/>
      <c r="B318" s="437"/>
      <c r="C318" s="437"/>
      <c r="D318" s="511"/>
      <c r="E318" s="439"/>
      <c r="F318" s="408"/>
      <c r="G318" s="439"/>
      <c r="H318" s="408"/>
      <c r="I318" s="511"/>
      <c r="J318" s="439"/>
      <c r="K318" s="518"/>
      <c r="L318" s="330"/>
      <c r="M318" s="330">
        <f t="shared" si="1"/>
        <v>0</v>
      </c>
      <c r="N318" s="25"/>
      <c r="O318" s="25"/>
      <c r="P318" s="25"/>
      <c r="Q318" s="25"/>
      <c r="R318" s="25"/>
      <c r="S318" s="25"/>
      <c r="T318" s="25"/>
      <c r="U318" s="25"/>
      <c r="V318" s="25"/>
      <c r="W318" s="25"/>
      <c r="X318" s="25"/>
      <c r="Y318" s="25"/>
      <c r="Z318" s="25"/>
    </row>
    <row r="319" ht="12.75" customHeight="1">
      <c r="A319" s="430"/>
      <c r="B319" s="431"/>
      <c r="C319" s="431"/>
      <c r="D319" s="508"/>
      <c r="E319" s="433"/>
      <c r="F319" s="405"/>
      <c r="G319" s="433"/>
      <c r="H319" s="405"/>
      <c r="I319" s="508"/>
      <c r="J319" s="433"/>
      <c r="K319" s="444"/>
      <c r="L319" s="327"/>
      <c r="M319" s="327">
        <f t="shared" si="1"/>
        <v>0</v>
      </c>
      <c r="N319" s="25"/>
      <c r="O319" s="25"/>
      <c r="P319" s="25"/>
      <c r="Q319" s="25"/>
      <c r="R319" s="25"/>
      <c r="S319" s="25"/>
      <c r="T319" s="25"/>
      <c r="U319" s="25"/>
      <c r="V319" s="25"/>
      <c r="W319" s="25"/>
      <c r="X319" s="25"/>
      <c r="Y319" s="25"/>
      <c r="Z319" s="25"/>
    </row>
    <row r="320" ht="12.75" customHeight="1">
      <c r="A320" s="436"/>
      <c r="B320" s="437"/>
      <c r="C320" s="437"/>
      <c r="D320" s="511"/>
      <c r="E320" s="439"/>
      <c r="F320" s="408"/>
      <c r="G320" s="439"/>
      <c r="H320" s="408"/>
      <c r="I320" s="511"/>
      <c r="J320" s="439"/>
      <c r="K320" s="444"/>
      <c r="L320" s="330"/>
      <c r="M320" s="330">
        <f t="shared" si="1"/>
        <v>0</v>
      </c>
      <c r="N320" s="25"/>
      <c r="O320" s="25"/>
      <c r="P320" s="25"/>
      <c r="Q320" s="25"/>
      <c r="R320" s="25"/>
      <c r="S320" s="25"/>
      <c r="T320" s="25"/>
      <c r="U320" s="25"/>
      <c r="V320" s="25"/>
      <c r="W320" s="25"/>
      <c r="X320" s="25"/>
      <c r="Y320" s="25"/>
      <c r="Z320" s="25"/>
    </row>
    <row r="321" ht="12.75" customHeight="1">
      <c r="A321" s="430"/>
      <c r="B321" s="431"/>
      <c r="C321" s="431"/>
      <c r="D321" s="508"/>
      <c r="E321" s="433"/>
      <c r="F321" s="405"/>
      <c r="G321" s="433"/>
      <c r="H321" s="405"/>
      <c r="I321" s="508"/>
      <c r="J321" s="433"/>
      <c r="K321" s="444"/>
      <c r="L321" s="327"/>
      <c r="M321" s="327">
        <f t="shared" si="1"/>
        <v>0</v>
      </c>
      <c r="N321" s="25"/>
      <c r="O321" s="25"/>
      <c r="P321" s="25"/>
      <c r="Q321" s="25"/>
      <c r="R321" s="25"/>
      <c r="S321" s="25"/>
      <c r="T321" s="25"/>
      <c r="U321" s="25"/>
      <c r="V321" s="25"/>
      <c r="W321" s="25"/>
      <c r="X321" s="25"/>
      <c r="Y321" s="25"/>
      <c r="Z321" s="25"/>
    </row>
    <row r="322" ht="15.0" customHeight="1">
      <c r="A322" s="436"/>
      <c r="B322" s="437"/>
      <c r="C322" s="437"/>
      <c r="D322" s="511"/>
      <c r="E322" s="439"/>
      <c r="F322" s="408"/>
      <c r="G322" s="439"/>
      <c r="H322" s="408"/>
      <c r="I322" s="511"/>
      <c r="J322" s="439"/>
      <c r="K322" s="444"/>
      <c r="L322" s="330"/>
      <c r="M322" s="330">
        <f t="shared" si="1"/>
        <v>0</v>
      </c>
      <c r="N322" s="25"/>
      <c r="O322" s="25"/>
      <c r="P322" s="25"/>
      <c r="Q322" s="25"/>
      <c r="R322" s="25"/>
      <c r="S322" s="25"/>
      <c r="T322" s="25"/>
      <c r="U322" s="25"/>
      <c r="V322" s="25"/>
      <c r="W322" s="25"/>
      <c r="X322" s="25"/>
      <c r="Y322" s="25"/>
      <c r="Z322" s="25"/>
    </row>
    <row r="323" ht="12.75" customHeight="1">
      <c r="A323" s="430"/>
      <c r="B323" s="431"/>
      <c r="C323" s="431"/>
      <c r="D323" s="508"/>
      <c r="E323" s="433"/>
      <c r="F323" s="405"/>
      <c r="G323" s="433"/>
      <c r="H323" s="405"/>
      <c r="I323" s="508"/>
      <c r="J323" s="433"/>
      <c r="K323" s="513"/>
      <c r="L323" s="327"/>
      <c r="M323" s="327">
        <f t="shared" si="1"/>
        <v>0</v>
      </c>
      <c r="N323" s="25"/>
      <c r="O323" s="25"/>
      <c r="P323" s="25"/>
      <c r="Q323" s="25"/>
      <c r="R323" s="25"/>
      <c r="S323" s="25"/>
      <c r="T323" s="25"/>
      <c r="U323" s="25"/>
      <c r="V323" s="25"/>
      <c r="W323" s="25"/>
      <c r="X323" s="25"/>
      <c r="Y323" s="25"/>
      <c r="Z323" s="25"/>
    </row>
    <row r="324" ht="12.75" customHeight="1">
      <c r="A324" s="436"/>
      <c r="B324" s="437"/>
      <c r="C324" s="437"/>
      <c r="D324" s="511"/>
      <c r="E324" s="439"/>
      <c r="F324" s="408"/>
      <c r="G324" s="439"/>
      <c r="H324" s="408"/>
      <c r="I324" s="511"/>
      <c r="J324" s="439"/>
      <c r="K324" s="444"/>
      <c r="L324" s="330"/>
      <c r="M324" s="330">
        <f t="shared" si="1"/>
        <v>0</v>
      </c>
      <c r="N324" s="25"/>
      <c r="O324" s="25"/>
      <c r="P324" s="25"/>
      <c r="Q324" s="25"/>
      <c r="R324" s="25"/>
      <c r="S324" s="25"/>
      <c r="T324" s="25"/>
      <c r="U324" s="25"/>
      <c r="V324" s="25"/>
      <c r="W324" s="25"/>
      <c r="X324" s="25"/>
      <c r="Y324" s="25"/>
      <c r="Z324" s="25"/>
    </row>
    <row r="325" ht="12.75" customHeight="1">
      <c r="A325" s="430"/>
      <c r="B325" s="431"/>
      <c r="C325" s="431"/>
      <c r="D325" s="508"/>
      <c r="E325" s="433"/>
      <c r="F325" s="405"/>
      <c r="G325" s="433"/>
      <c r="H325" s="405"/>
      <c r="I325" s="508"/>
      <c r="J325" s="433"/>
      <c r="K325" s="444"/>
      <c r="L325" s="327"/>
      <c r="M325" s="327">
        <f t="shared" si="1"/>
        <v>0</v>
      </c>
      <c r="N325" s="25"/>
      <c r="O325" s="25"/>
      <c r="P325" s="25"/>
      <c r="Q325" s="25"/>
      <c r="R325" s="25"/>
      <c r="S325" s="25"/>
      <c r="T325" s="25"/>
      <c r="U325" s="25"/>
      <c r="V325" s="25"/>
      <c r="W325" s="25"/>
      <c r="X325" s="25"/>
      <c r="Y325" s="25"/>
      <c r="Z325" s="25"/>
    </row>
    <row r="326" ht="12.75" customHeight="1">
      <c r="A326" s="436"/>
      <c r="B326" s="437"/>
      <c r="C326" s="437"/>
      <c r="D326" s="511"/>
      <c r="E326" s="439"/>
      <c r="F326" s="408"/>
      <c r="G326" s="439"/>
      <c r="H326" s="408"/>
      <c r="I326" s="511"/>
      <c r="J326" s="439"/>
      <c r="K326" s="444"/>
      <c r="L326" s="330"/>
      <c r="M326" s="330">
        <f t="shared" si="1"/>
        <v>0</v>
      </c>
      <c r="N326" s="25"/>
      <c r="O326" s="25"/>
      <c r="P326" s="25"/>
      <c r="Q326" s="25"/>
      <c r="R326" s="25"/>
      <c r="S326" s="25"/>
      <c r="T326" s="25"/>
      <c r="U326" s="25"/>
      <c r="V326" s="25"/>
      <c r="W326" s="25"/>
      <c r="X326" s="25"/>
      <c r="Y326" s="25"/>
      <c r="Z326" s="25"/>
    </row>
    <row r="327" ht="12.75" customHeight="1">
      <c r="A327" s="430"/>
      <c r="B327" s="431"/>
      <c r="C327" s="431"/>
      <c r="D327" s="508"/>
      <c r="E327" s="433"/>
      <c r="F327" s="405"/>
      <c r="G327" s="433"/>
      <c r="H327" s="405"/>
      <c r="I327" s="508"/>
      <c r="J327" s="433"/>
      <c r="K327" s="444"/>
      <c r="L327" s="327"/>
      <c r="M327" s="327">
        <f t="shared" si="1"/>
        <v>0</v>
      </c>
      <c r="N327" s="25"/>
      <c r="O327" s="25"/>
      <c r="P327" s="25"/>
      <c r="Q327" s="25"/>
      <c r="R327" s="25"/>
      <c r="S327" s="25"/>
      <c r="T327" s="25"/>
      <c r="U327" s="25"/>
      <c r="V327" s="25"/>
      <c r="W327" s="25"/>
      <c r="X327" s="25"/>
      <c r="Y327" s="25"/>
      <c r="Z327" s="25"/>
    </row>
    <row r="328" ht="12.75" customHeight="1">
      <c r="A328" s="436"/>
      <c r="B328" s="437"/>
      <c r="C328" s="437"/>
      <c r="D328" s="511"/>
      <c r="E328" s="439"/>
      <c r="F328" s="408"/>
      <c r="G328" s="439"/>
      <c r="H328" s="408"/>
      <c r="I328" s="511"/>
      <c r="J328" s="439"/>
      <c r="K328" s="444"/>
      <c r="L328" s="330"/>
      <c r="M328" s="330">
        <f t="shared" si="1"/>
        <v>0</v>
      </c>
      <c r="N328" s="25"/>
      <c r="O328" s="25"/>
      <c r="P328" s="25"/>
      <c r="Q328" s="25"/>
      <c r="R328" s="25"/>
      <c r="S328" s="25"/>
      <c r="T328" s="25"/>
      <c r="U328" s="25"/>
      <c r="V328" s="25"/>
      <c r="W328" s="25"/>
      <c r="X328" s="25"/>
      <c r="Y328" s="25"/>
      <c r="Z328" s="25"/>
    </row>
    <row r="329" ht="12.75" customHeight="1">
      <c r="A329" s="430"/>
      <c r="B329" s="431"/>
      <c r="C329" s="431"/>
      <c r="D329" s="508"/>
      <c r="E329" s="433"/>
      <c r="F329" s="405"/>
      <c r="G329" s="433"/>
      <c r="H329" s="405"/>
      <c r="I329" s="508"/>
      <c r="J329" s="433"/>
      <c r="K329" s="444"/>
      <c r="L329" s="327"/>
      <c r="M329" s="327">
        <f t="shared" si="1"/>
        <v>0</v>
      </c>
      <c r="N329" s="25"/>
      <c r="O329" s="25"/>
      <c r="P329" s="25"/>
      <c r="Q329" s="25"/>
      <c r="R329" s="25"/>
      <c r="S329" s="25"/>
      <c r="T329" s="25"/>
      <c r="U329" s="25"/>
      <c r="V329" s="25"/>
      <c r="W329" s="25"/>
      <c r="X329" s="25"/>
      <c r="Y329" s="25"/>
      <c r="Z329" s="25"/>
    </row>
    <row r="330" ht="12.75" customHeight="1">
      <c r="A330" s="436"/>
      <c r="B330" s="437"/>
      <c r="C330" s="437"/>
      <c r="D330" s="511"/>
      <c r="E330" s="439"/>
      <c r="F330" s="408"/>
      <c r="G330" s="439"/>
      <c r="H330" s="408"/>
      <c r="I330" s="511"/>
      <c r="J330" s="439"/>
      <c r="K330" s="444"/>
      <c r="L330" s="330"/>
      <c r="M330" s="330">
        <f t="shared" si="1"/>
        <v>0</v>
      </c>
      <c r="N330" s="25"/>
      <c r="O330" s="25"/>
      <c r="P330" s="25"/>
      <c r="Q330" s="25"/>
      <c r="R330" s="25"/>
      <c r="S330" s="25"/>
      <c r="T330" s="25"/>
      <c r="U330" s="25"/>
      <c r="V330" s="25"/>
      <c r="W330" s="25"/>
      <c r="X330" s="25"/>
      <c r="Y330" s="25"/>
      <c r="Z330" s="25"/>
    </row>
    <row r="331" ht="12.75" customHeight="1">
      <c r="A331" s="430"/>
      <c r="B331" s="431"/>
      <c r="C331" s="431"/>
      <c r="D331" s="508"/>
      <c r="E331" s="433"/>
      <c r="F331" s="405"/>
      <c r="G331" s="433"/>
      <c r="H331" s="405"/>
      <c r="I331" s="508"/>
      <c r="J331" s="433"/>
      <c r="K331" s="444"/>
      <c r="L331" s="327"/>
      <c r="M331" s="327">
        <f t="shared" si="1"/>
        <v>0</v>
      </c>
      <c r="N331" s="25"/>
      <c r="O331" s="25"/>
      <c r="P331" s="25"/>
      <c r="Q331" s="25"/>
      <c r="R331" s="25"/>
      <c r="S331" s="25"/>
      <c r="T331" s="25"/>
      <c r="U331" s="25"/>
      <c r="V331" s="25"/>
      <c r="W331" s="25"/>
      <c r="X331" s="25"/>
      <c r="Y331" s="25"/>
      <c r="Z331" s="25"/>
    </row>
    <row r="332" ht="12.75" customHeight="1">
      <c r="A332" s="436"/>
      <c r="B332" s="437"/>
      <c r="C332" s="437"/>
      <c r="D332" s="511"/>
      <c r="E332" s="439"/>
      <c r="F332" s="408"/>
      <c r="G332" s="439"/>
      <c r="H332" s="408"/>
      <c r="I332" s="511"/>
      <c r="J332" s="439"/>
      <c r="K332" s="444"/>
      <c r="L332" s="330"/>
      <c r="M332" s="330">
        <f t="shared" si="1"/>
        <v>0</v>
      </c>
      <c r="N332" s="25"/>
      <c r="O332" s="25"/>
      <c r="P332" s="25"/>
      <c r="Q332" s="25"/>
      <c r="R332" s="25"/>
      <c r="S332" s="25"/>
      <c r="T332" s="25"/>
      <c r="U332" s="25"/>
      <c r="V332" s="25"/>
      <c r="W332" s="25"/>
      <c r="X332" s="25"/>
      <c r="Y332" s="25"/>
      <c r="Z332" s="25"/>
    </row>
    <row r="333" ht="12.75" customHeight="1">
      <c r="A333" s="430"/>
      <c r="B333" s="431"/>
      <c r="C333" s="431"/>
      <c r="D333" s="508"/>
      <c r="E333" s="433"/>
      <c r="F333" s="405"/>
      <c r="G333" s="433"/>
      <c r="H333" s="405"/>
      <c r="I333" s="508"/>
      <c r="J333" s="433"/>
      <c r="K333" s="449"/>
      <c r="L333" s="327"/>
      <c r="M333" s="327">
        <f t="shared" si="1"/>
        <v>0</v>
      </c>
      <c r="N333" s="25"/>
      <c r="O333" s="25"/>
      <c r="P333" s="25"/>
      <c r="Q333" s="25"/>
      <c r="R333" s="25"/>
      <c r="S333" s="25"/>
      <c r="T333" s="25"/>
      <c r="U333" s="25"/>
      <c r="V333" s="25"/>
      <c r="W333" s="25"/>
      <c r="X333" s="25"/>
      <c r="Y333" s="25"/>
      <c r="Z333" s="25"/>
    </row>
    <row r="334" ht="12.75" customHeight="1">
      <c r="A334" s="436"/>
      <c r="B334" s="437"/>
      <c r="C334" s="437"/>
      <c r="D334" s="511"/>
      <c r="E334" s="439"/>
      <c r="F334" s="408"/>
      <c r="G334" s="439"/>
      <c r="H334" s="408"/>
      <c r="I334" s="511"/>
      <c r="J334" s="439"/>
      <c r="K334" s="444"/>
      <c r="L334" s="330"/>
      <c r="M334" s="330">
        <f t="shared" si="1"/>
        <v>0</v>
      </c>
      <c r="N334" s="25"/>
      <c r="O334" s="25"/>
      <c r="P334" s="25"/>
      <c r="Q334" s="25"/>
      <c r="R334" s="25"/>
      <c r="S334" s="25"/>
      <c r="T334" s="25"/>
      <c r="U334" s="25"/>
      <c r="V334" s="25"/>
      <c r="W334" s="25"/>
      <c r="X334" s="25"/>
      <c r="Y334" s="25"/>
      <c r="Z334" s="25"/>
    </row>
    <row r="335" ht="12.75" customHeight="1">
      <c r="A335" s="430"/>
      <c r="B335" s="431"/>
      <c r="C335" s="431"/>
      <c r="D335" s="508"/>
      <c r="E335" s="433"/>
      <c r="F335" s="405"/>
      <c r="G335" s="433"/>
      <c r="H335" s="405"/>
      <c r="I335" s="508"/>
      <c r="J335" s="433"/>
      <c r="K335" s="444"/>
      <c r="L335" s="327"/>
      <c r="M335" s="327">
        <f t="shared" si="1"/>
        <v>0</v>
      </c>
      <c r="N335" s="25"/>
      <c r="O335" s="25"/>
      <c r="P335" s="25"/>
      <c r="Q335" s="25"/>
      <c r="R335" s="25"/>
      <c r="S335" s="25"/>
      <c r="T335" s="25"/>
      <c r="U335" s="25"/>
      <c r="V335" s="25"/>
      <c r="W335" s="25"/>
      <c r="X335" s="25"/>
      <c r="Y335" s="25"/>
      <c r="Z335" s="25"/>
    </row>
    <row r="336" ht="12.75" customHeight="1">
      <c r="A336" s="436"/>
      <c r="B336" s="437"/>
      <c r="C336" s="437"/>
      <c r="D336" s="511"/>
      <c r="E336" s="439"/>
      <c r="F336" s="408"/>
      <c r="G336" s="439"/>
      <c r="H336" s="408"/>
      <c r="I336" s="511"/>
      <c r="J336" s="439"/>
      <c r="K336" s="449"/>
      <c r="L336" s="330"/>
      <c r="M336" s="330">
        <f t="shared" si="1"/>
        <v>0</v>
      </c>
      <c r="N336" s="25"/>
      <c r="O336" s="25"/>
      <c r="P336" s="25"/>
      <c r="Q336" s="25"/>
      <c r="R336" s="25"/>
      <c r="S336" s="25"/>
      <c r="T336" s="25"/>
      <c r="U336" s="25"/>
      <c r="V336" s="25"/>
      <c r="W336" s="25"/>
      <c r="X336" s="25"/>
      <c r="Y336" s="25"/>
      <c r="Z336" s="25"/>
    </row>
    <row r="337" ht="12.75" customHeight="1">
      <c r="A337" s="430"/>
      <c r="B337" s="431"/>
      <c r="C337" s="431"/>
      <c r="D337" s="508"/>
      <c r="E337" s="433"/>
      <c r="F337" s="405"/>
      <c r="G337" s="433"/>
      <c r="H337" s="405"/>
      <c r="I337" s="508"/>
      <c r="J337" s="433"/>
      <c r="K337" s="519"/>
      <c r="L337" s="327"/>
      <c r="M337" s="327">
        <f t="shared" si="1"/>
        <v>0</v>
      </c>
      <c r="N337" s="25"/>
      <c r="O337" s="25"/>
      <c r="P337" s="25"/>
      <c r="Q337" s="25"/>
      <c r="R337" s="25"/>
      <c r="S337" s="25"/>
      <c r="T337" s="25"/>
      <c r="U337" s="25"/>
      <c r="V337" s="25"/>
      <c r="W337" s="25"/>
      <c r="X337" s="25"/>
      <c r="Y337" s="25"/>
      <c r="Z337" s="25"/>
    </row>
    <row r="338" ht="12.75" customHeight="1">
      <c r="A338" s="436"/>
      <c r="B338" s="437"/>
      <c r="C338" s="437"/>
      <c r="D338" s="511"/>
      <c r="E338" s="439"/>
      <c r="F338" s="408"/>
      <c r="G338" s="439"/>
      <c r="H338" s="408"/>
      <c r="I338" s="511"/>
      <c r="J338" s="439"/>
      <c r="K338" s="444"/>
      <c r="L338" s="330"/>
      <c r="M338" s="330">
        <f t="shared" si="1"/>
        <v>0</v>
      </c>
      <c r="N338" s="25"/>
      <c r="O338" s="25"/>
      <c r="P338" s="25"/>
      <c r="Q338" s="25"/>
      <c r="R338" s="25"/>
      <c r="S338" s="25"/>
      <c r="T338" s="25"/>
      <c r="U338" s="25"/>
      <c r="V338" s="25"/>
      <c r="W338" s="25"/>
      <c r="X338" s="25"/>
      <c r="Y338" s="25"/>
      <c r="Z338" s="25"/>
    </row>
    <row r="339" ht="12.75" customHeight="1">
      <c r="A339" s="430"/>
      <c r="B339" s="431"/>
      <c r="C339" s="431"/>
      <c r="D339" s="508"/>
      <c r="E339" s="433"/>
      <c r="F339" s="405"/>
      <c r="G339" s="433"/>
      <c r="H339" s="405"/>
      <c r="I339" s="508"/>
      <c r="J339" s="433"/>
      <c r="K339" s="444"/>
      <c r="L339" s="327"/>
      <c r="M339" s="327">
        <f t="shared" si="1"/>
        <v>0</v>
      </c>
      <c r="N339" s="25"/>
      <c r="O339" s="25"/>
      <c r="P339" s="25"/>
      <c r="Q339" s="25"/>
      <c r="R339" s="25"/>
      <c r="S339" s="25"/>
      <c r="T339" s="25"/>
      <c r="U339" s="25"/>
      <c r="V339" s="25"/>
      <c r="W339" s="25"/>
      <c r="X339" s="25"/>
      <c r="Y339" s="25"/>
      <c r="Z339" s="25"/>
    </row>
    <row r="340" ht="15.0" customHeight="1">
      <c r="A340" s="436"/>
      <c r="B340" s="437"/>
      <c r="C340" s="437"/>
      <c r="D340" s="511"/>
      <c r="E340" s="439"/>
      <c r="F340" s="408"/>
      <c r="G340" s="439"/>
      <c r="H340" s="408"/>
      <c r="I340" s="511"/>
      <c r="J340" s="439"/>
      <c r="K340" s="444"/>
      <c r="L340" s="330"/>
      <c r="M340" s="330">
        <f t="shared" si="1"/>
        <v>0</v>
      </c>
      <c r="N340" s="25"/>
      <c r="O340" s="25"/>
      <c r="P340" s="25"/>
      <c r="Q340" s="25"/>
      <c r="R340" s="25"/>
      <c r="S340" s="25"/>
      <c r="T340" s="25"/>
      <c r="U340" s="25"/>
      <c r="V340" s="25"/>
      <c r="W340" s="25"/>
      <c r="X340" s="25"/>
      <c r="Y340" s="25"/>
      <c r="Z340" s="25"/>
    </row>
    <row r="341" ht="12.75" customHeight="1">
      <c r="A341" s="430"/>
      <c r="B341" s="431"/>
      <c r="C341" s="431"/>
      <c r="D341" s="508"/>
      <c r="E341" s="433"/>
      <c r="F341" s="405"/>
      <c r="G341" s="433"/>
      <c r="H341" s="405"/>
      <c r="I341" s="508"/>
      <c r="J341" s="433"/>
      <c r="K341" s="444"/>
      <c r="L341" s="327"/>
      <c r="M341" s="327">
        <f t="shared" si="1"/>
        <v>0</v>
      </c>
      <c r="N341" s="25"/>
      <c r="O341" s="25"/>
      <c r="P341" s="25"/>
      <c r="Q341" s="25"/>
      <c r="R341" s="25"/>
      <c r="S341" s="25"/>
      <c r="T341" s="25"/>
      <c r="U341" s="25"/>
      <c r="V341" s="25"/>
      <c r="W341" s="25"/>
      <c r="X341" s="25"/>
      <c r="Y341" s="25"/>
      <c r="Z341" s="25"/>
    </row>
    <row r="342" ht="12.75" customHeight="1">
      <c r="A342" s="436"/>
      <c r="B342" s="437"/>
      <c r="C342" s="437"/>
      <c r="D342" s="511"/>
      <c r="E342" s="439"/>
      <c r="F342" s="408"/>
      <c r="G342" s="439"/>
      <c r="H342" s="408"/>
      <c r="I342" s="511"/>
      <c r="J342" s="439"/>
      <c r="K342" s="444"/>
      <c r="L342" s="330"/>
      <c r="M342" s="330">
        <f t="shared" si="1"/>
        <v>0</v>
      </c>
      <c r="N342" s="25"/>
      <c r="O342" s="25"/>
      <c r="P342" s="25"/>
      <c r="Q342" s="25"/>
      <c r="R342" s="25"/>
      <c r="S342" s="25"/>
      <c r="T342" s="25"/>
      <c r="U342" s="25"/>
      <c r="V342" s="25"/>
      <c r="W342" s="25"/>
      <c r="X342" s="25"/>
      <c r="Y342" s="25"/>
      <c r="Z342" s="25"/>
    </row>
    <row r="343" ht="12.75" customHeight="1">
      <c r="A343" s="430"/>
      <c r="B343" s="431"/>
      <c r="C343" s="431"/>
      <c r="D343" s="508"/>
      <c r="E343" s="433"/>
      <c r="F343" s="405"/>
      <c r="G343" s="433"/>
      <c r="H343" s="405"/>
      <c r="I343" s="508"/>
      <c r="J343" s="433"/>
      <c r="K343" s="444"/>
      <c r="L343" s="327"/>
      <c r="M343" s="327">
        <f t="shared" si="1"/>
        <v>0</v>
      </c>
      <c r="N343" s="25"/>
      <c r="O343" s="136"/>
      <c r="P343" s="25"/>
      <c r="Q343" s="25"/>
      <c r="R343" s="25"/>
      <c r="S343" s="25"/>
      <c r="T343" s="25"/>
      <c r="U343" s="25"/>
      <c r="V343" s="25"/>
      <c r="W343" s="25"/>
      <c r="X343" s="25"/>
      <c r="Y343" s="25"/>
      <c r="Z343" s="25"/>
    </row>
    <row r="344" ht="12.75" customHeight="1">
      <c r="A344" s="436"/>
      <c r="B344" s="437"/>
      <c r="C344" s="437"/>
      <c r="D344" s="511"/>
      <c r="E344" s="439"/>
      <c r="F344" s="408"/>
      <c r="G344" s="439"/>
      <c r="H344" s="408"/>
      <c r="I344" s="511"/>
      <c r="J344" s="439"/>
      <c r="K344" s="449"/>
      <c r="L344" s="330"/>
      <c r="M344" s="330">
        <f t="shared" si="1"/>
        <v>0</v>
      </c>
      <c r="N344" s="25"/>
      <c r="O344" s="25"/>
      <c r="P344" s="25"/>
      <c r="Q344" s="25"/>
      <c r="R344" s="25"/>
      <c r="S344" s="25"/>
      <c r="T344" s="25"/>
      <c r="U344" s="25"/>
      <c r="V344" s="25"/>
      <c r="W344" s="25"/>
      <c r="X344" s="25"/>
      <c r="Y344" s="25"/>
      <c r="Z344" s="25"/>
    </row>
    <row r="345" ht="12.75" customHeight="1">
      <c r="A345" s="430"/>
      <c r="B345" s="431"/>
      <c r="C345" s="431"/>
      <c r="D345" s="508"/>
      <c r="E345" s="433"/>
      <c r="F345" s="405"/>
      <c r="G345" s="433"/>
      <c r="H345" s="405"/>
      <c r="I345" s="508"/>
      <c r="J345" s="433"/>
      <c r="K345" s="449"/>
      <c r="L345" s="327"/>
      <c r="M345" s="327">
        <f t="shared" si="1"/>
        <v>0</v>
      </c>
      <c r="N345" s="25"/>
      <c r="O345" s="25"/>
      <c r="P345" s="25"/>
      <c r="Q345" s="25"/>
      <c r="R345" s="25"/>
      <c r="S345" s="25"/>
      <c r="T345" s="25"/>
      <c r="U345" s="25"/>
      <c r="V345" s="25"/>
      <c r="W345" s="25"/>
      <c r="X345" s="25"/>
      <c r="Y345" s="25"/>
      <c r="Z345" s="25"/>
    </row>
    <row r="346" ht="15.0" customHeight="1">
      <c r="A346" s="436"/>
      <c r="B346" s="437"/>
      <c r="C346" s="437"/>
      <c r="D346" s="511"/>
      <c r="E346" s="439"/>
      <c r="F346" s="408"/>
      <c r="G346" s="439"/>
      <c r="H346" s="408"/>
      <c r="I346" s="511"/>
      <c r="J346" s="439"/>
      <c r="K346" s="444"/>
      <c r="L346" s="330"/>
      <c r="M346" s="330">
        <f t="shared" si="1"/>
        <v>0</v>
      </c>
      <c r="N346" s="25"/>
      <c r="O346" s="25"/>
      <c r="P346" s="25"/>
      <c r="Q346" s="25"/>
      <c r="R346" s="25"/>
      <c r="S346" s="25"/>
      <c r="T346" s="25"/>
      <c r="U346" s="25"/>
      <c r="V346" s="25"/>
      <c r="W346" s="25"/>
      <c r="X346" s="25"/>
      <c r="Y346" s="25"/>
      <c r="Z346" s="25"/>
    </row>
    <row r="347" ht="15.0" customHeight="1">
      <c r="A347" s="430"/>
      <c r="B347" s="431"/>
      <c r="C347" s="431"/>
      <c r="D347" s="508"/>
      <c r="E347" s="433"/>
      <c r="F347" s="405"/>
      <c r="G347" s="433"/>
      <c r="H347" s="405"/>
      <c r="I347" s="508"/>
      <c r="J347" s="433"/>
      <c r="K347" s="449"/>
      <c r="L347" s="327"/>
      <c r="M347" s="327">
        <f t="shared" si="1"/>
        <v>0</v>
      </c>
      <c r="N347" s="25"/>
      <c r="O347" s="25"/>
      <c r="P347" s="25"/>
      <c r="Q347" s="25"/>
      <c r="R347" s="25"/>
      <c r="S347" s="25"/>
      <c r="T347" s="25"/>
      <c r="U347" s="25"/>
      <c r="V347" s="25"/>
      <c r="W347" s="25"/>
      <c r="X347" s="25"/>
      <c r="Y347" s="25"/>
      <c r="Z347" s="25"/>
    </row>
    <row r="348" ht="15.0" customHeight="1">
      <c r="A348" s="436"/>
      <c r="B348" s="437"/>
      <c r="C348" s="437"/>
      <c r="D348" s="511"/>
      <c r="E348" s="439"/>
      <c r="F348" s="408"/>
      <c r="G348" s="439"/>
      <c r="H348" s="408"/>
      <c r="I348" s="511"/>
      <c r="J348" s="439"/>
      <c r="K348" s="444"/>
      <c r="L348" s="330"/>
      <c r="M348" s="330">
        <f t="shared" si="1"/>
        <v>0</v>
      </c>
      <c r="N348" s="25"/>
      <c r="O348" s="25"/>
      <c r="P348" s="25"/>
      <c r="Q348" s="25"/>
      <c r="R348" s="25"/>
      <c r="S348" s="25"/>
      <c r="T348" s="25"/>
      <c r="U348" s="25"/>
      <c r="V348" s="25"/>
      <c r="W348" s="25"/>
      <c r="X348" s="25"/>
      <c r="Y348" s="25"/>
      <c r="Z348" s="25"/>
    </row>
    <row r="349" ht="15.0" customHeight="1">
      <c r="A349" s="430"/>
      <c r="B349" s="431"/>
      <c r="C349" s="431"/>
      <c r="D349" s="508"/>
      <c r="E349" s="433"/>
      <c r="F349" s="405"/>
      <c r="G349" s="433"/>
      <c r="H349" s="405"/>
      <c r="I349" s="508"/>
      <c r="J349" s="433"/>
      <c r="K349" s="520"/>
      <c r="L349" s="327"/>
      <c r="M349" s="327">
        <f t="shared" si="1"/>
        <v>0</v>
      </c>
      <c r="N349" s="25"/>
      <c r="O349" s="25"/>
      <c r="P349" s="25"/>
      <c r="Q349" s="25"/>
      <c r="R349" s="25"/>
      <c r="S349" s="25"/>
      <c r="T349" s="25"/>
      <c r="U349" s="25"/>
      <c r="V349" s="25"/>
      <c r="W349" s="25"/>
      <c r="X349" s="25"/>
      <c r="Y349" s="25"/>
      <c r="Z349" s="25"/>
    </row>
    <row r="350" ht="12.75" customHeight="1">
      <c r="A350" s="436"/>
      <c r="B350" s="437"/>
      <c r="C350" s="437"/>
      <c r="D350" s="511"/>
      <c r="E350" s="439"/>
      <c r="F350" s="408"/>
      <c r="G350" s="439"/>
      <c r="H350" s="408"/>
      <c r="I350" s="511"/>
      <c r="J350" s="439"/>
      <c r="K350" s="444"/>
      <c r="L350" s="330"/>
      <c r="M350" s="330">
        <f t="shared" si="1"/>
        <v>0</v>
      </c>
      <c r="N350" s="25"/>
      <c r="O350" s="25"/>
      <c r="P350" s="25"/>
      <c r="Q350" s="25"/>
      <c r="R350" s="25"/>
      <c r="S350" s="25"/>
      <c r="T350" s="25"/>
      <c r="U350" s="25"/>
      <c r="V350" s="25"/>
      <c r="W350" s="25"/>
      <c r="X350" s="25"/>
      <c r="Y350" s="25"/>
      <c r="Z350" s="25"/>
    </row>
    <row r="351" ht="12.75" customHeight="1">
      <c r="A351" s="430"/>
      <c r="B351" s="431"/>
      <c r="C351" s="431"/>
      <c r="D351" s="508"/>
      <c r="E351" s="433"/>
      <c r="F351" s="405"/>
      <c r="G351" s="433"/>
      <c r="H351" s="405"/>
      <c r="I351" s="508"/>
      <c r="J351" s="433"/>
      <c r="K351" s="444"/>
      <c r="L351" s="327"/>
      <c r="M351" s="327">
        <f t="shared" si="1"/>
        <v>0</v>
      </c>
      <c r="N351" s="25"/>
      <c r="O351" s="25"/>
      <c r="P351" s="25"/>
      <c r="Q351" s="25"/>
      <c r="R351" s="25"/>
      <c r="S351" s="25"/>
      <c r="T351" s="25"/>
      <c r="U351" s="25"/>
      <c r="V351" s="25"/>
      <c r="W351" s="25"/>
      <c r="X351" s="25"/>
      <c r="Y351" s="25"/>
      <c r="Z351" s="25"/>
    </row>
    <row r="352" ht="12.75" customHeight="1">
      <c r="A352" s="436"/>
      <c r="B352" s="437"/>
      <c r="C352" s="437"/>
      <c r="D352" s="511"/>
      <c r="E352" s="439"/>
      <c r="F352" s="408"/>
      <c r="G352" s="439"/>
      <c r="H352" s="408"/>
      <c r="I352" s="511"/>
      <c r="J352" s="439"/>
      <c r="K352" s="444"/>
      <c r="L352" s="330"/>
      <c r="M352" s="330">
        <f t="shared" si="1"/>
        <v>0</v>
      </c>
      <c r="N352" s="25"/>
      <c r="O352" s="25"/>
      <c r="P352" s="25"/>
      <c r="Q352" s="25"/>
      <c r="R352" s="25"/>
      <c r="S352" s="25"/>
      <c r="T352" s="25"/>
      <c r="U352" s="25"/>
      <c r="V352" s="25"/>
      <c r="W352" s="25"/>
      <c r="X352" s="25"/>
      <c r="Y352" s="25"/>
      <c r="Z352" s="25"/>
    </row>
    <row r="353" ht="12.75" customHeight="1">
      <c r="A353" s="430"/>
      <c r="B353" s="431"/>
      <c r="C353" s="431"/>
      <c r="D353" s="508"/>
      <c r="E353" s="433"/>
      <c r="F353" s="405"/>
      <c r="G353" s="433"/>
      <c r="H353" s="405"/>
      <c r="I353" s="508"/>
      <c r="J353" s="433"/>
      <c r="K353" s="444"/>
      <c r="L353" s="327"/>
      <c r="M353" s="327">
        <f t="shared" si="1"/>
        <v>0</v>
      </c>
      <c r="N353" s="25"/>
      <c r="O353" s="25"/>
      <c r="P353" s="25"/>
      <c r="Q353" s="25"/>
      <c r="R353" s="25"/>
      <c r="S353" s="25"/>
      <c r="T353" s="25"/>
      <c r="U353" s="25"/>
      <c r="V353" s="25"/>
      <c r="W353" s="25"/>
      <c r="X353" s="25"/>
      <c r="Y353" s="25"/>
      <c r="Z353" s="25"/>
    </row>
    <row r="354" ht="12.75" customHeight="1">
      <c r="A354" s="436"/>
      <c r="B354" s="437"/>
      <c r="C354" s="437"/>
      <c r="D354" s="511"/>
      <c r="E354" s="439"/>
      <c r="F354" s="408"/>
      <c r="G354" s="439"/>
      <c r="H354" s="408"/>
      <c r="I354" s="511"/>
      <c r="J354" s="439"/>
      <c r="K354" s="518"/>
      <c r="L354" s="330"/>
      <c r="M354" s="330">
        <f t="shared" si="1"/>
        <v>0</v>
      </c>
      <c r="N354" s="25"/>
      <c r="O354" s="25"/>
      <c r="P354" s="25"/>
      <c r="Q354" s="25"/>
      <c r="R354" s="25"/>
      <c r="S354" s="25"/>
      <c r="T354" s="25"/>
      <c r="U354" s="25"/>
      <c r="V354" s="25"/>
      <c r="W354" s="25"/>
      <c r="X354" s="25"/>
      <c r="Y354" s="25"/>
      <c r="Z354" s="25"/>
    </row>
    <row r="355" ht="12.75" customHeight="1">
      <c r="A355" s="430"/>
      <c r="B355" s="431"/>
      <c r="C355" s="431"/>
      <c r="D355" s="508"/>
      <c r="E355" s="433"/>
      <c r="F355" s="405"/>
      <c r="G355" s="433"/>
      <c r="H355" s="405"/>
      <c r="I355" s="508"/>
      <c r="J355" s="433"/>
      <c r="K355" s="449"/>
      <c r="L355" s="327"/>
      <c r="M355" s="327">
        <f t="shared" si="1"/>
        <v>0</v>
      </c>
      <c r="N355" s="25"/>
      <c r="O355" s="25"/>
      <c r="P355" s="25"/>
      <c r="Q355" s="25"/>
      <c r="R355" s="25"/>
      <c r="S355" s="25"/>
      <c r="T355" s="25"/>
      <c r="U355" s="25"/>
      <c r="V355" s="25"/>
      <c r="W355" s="25"/>
      <c r="X355" s="25"/>
      <c r="Y355" s="25"/>
      <c r="Z355" s="25"/>
    </row>
    <row r="356" ht="12.75" customHeight="1">
      <c r="A356" s="436"/>
      <c r="B356" s="437"/>
      <c r="C356" s="437"/>
      <c r="D356" s="511"/>
      <c r="E356" s="439"/>
      <c r="F356" s="408"/>
      <c r="G356" s="439"/>
      <c r="H356" s="408"/>
      <c r="I356" s="511"/>
      <c r="J356" s="439"/>
      <c r="K356" s="444"/>
      <c r="L356" s="330"/>
      <c r="M356" s="330">
        <f t="shared" si="1"/>
        <v>0</v>
      </c>
      <c r="N356" s="25"/>
      <c r="O356" s="25"/>
      <c r="P356" s="25"/>
      <c r="Q356" s="25"/>
      <c r="R356" s="25"/>
      <c r="S356" s="25"/>
      <c r="T356" s="25"/>
      <c r="U356" s="25"/>
      <c r="V356" s="25"/>
      <c r="W356" s="25"/>
      <c r="X356" s="25"/>
      <c r="Y356" s="25"/>
      <c r="Z356" s="25"/>
    </row>
    <row r="357" ht="12.75" customHeight="1">
      <c r="A357" s="430"/>
      <c r="B357" s="431"/>
      <c r="C357" s="431"/>
      <c r="D357" s="508"/>
      <c r="E357" s="433"/>
      <c r="F357" s="405"/>
      <c r="G357" s="433"/>
      <c r="H357" s="405"/>
      <c r="I357" s="508"/>
      <c r="J357" s="433"/>
      <c r="K357" s="444"/>
      <c r="L357" s="327"/>
      <c r="M357" s="327">
        <f t="shared" si="1"/>
        <v>0</v>
      </c>
      <c r="N357" s="25"/>
      <c r="O357" s="25"/>
      <c r="P357" s="25"/>
      <c r="Q357" s="25"/>
      <c r="R357" s="25"/>
      <c r="S357" s="25"/>
      <c r="T357" s="25"/>
      <c r="U357" s="25"/>
      <c r="V357" s="25"/>
      <c r="W357" s="25"/>
      <c r="X357" s="25"/>
      <c r="Y357" s="25"/>
      <c r="Z357" s="25"/>
    </row>
    <row r="358" ht="15.0" customHeight="1">
      <c r="A358" s="436"/>
      <c r="B358" s="437"/>
      <c r="C358" s="437"/>
      <c r="D358" s="511"/>
      <c r="E358" s="439"/>
      <c r="F358" s="408"/>
      <c r="G358" s="439"/>
      <c r="H358" s="408"/>
      <c r="I358" s="511"/>
      <c r="J358" s="439"/>
      <c r="K358" s="444"/>
      <c r="L358" s="330"/>
      <c r="M358" s="330">
        <f t="shared" si="1"/>
        <v>0</v>
      </c>
      <c r="N358" s="25"/>
      <c r="O358" s="25"/>
      <c r="P358" s="25"/>
      <c r="Q358" s="25"/>
      <c r="R358" s="25"/>
      <c r="S358" s="25"/>
      <c r="T358" s="25"/>
      <c r="U358" s="25"/>
      <c r="V358" s="25"/>
      <c r="W358" s="25"/>
      <c r="X358" s="25"/>
      <c r="Y358" s="25"/>
      <c r="Z358" s="25"/>
    </row>
    <row r="359" ht="12.75" customHeight="1">
      <c r="A359" s="430"/>
      <c r="B359" s="431"/>
      <c r="C359" s="431"/>
      <c r="D359" s="508"/>
      <c r="E359" s="433"/>
      <c r="F359" s="405"/>
      <c r="G359" s="433"/>
      <c r="H359" s="405"/>
      <c r="I359" s="508"/>
      <c r="J359" s="433"/>
      <c r="K359" s="444"/>
      <c r="L359" s="327"/>
      <c r="M359" s="327">
        <f t="shared" si="1"/>
        <v>0</v>
      </c>
      <c r="N359" s="25"/>
      <c r="O359" s="25"/>
      <c r="P359" s="25"/>
      <c r="Q359" s="25"/>
      <c r="R359" s="25"/>
      <c r="S359" s="25"/>
      <c r="T359" s="25"/>
      <c r="U359" s="25"/>
      <c r="V359" s="25"/>
      <c r="W359" s="25"/>
      <c r="X359" s="25"/>
      <c r="Y359" s="25"/>
      <c r="Z359" s="25"/>
    </row>
    <row r="360" ht="12.75" customHeight="1">
      <c r="A360" s="436"/>
      <c r="B360" s="437"/>
      <c r="C360" s="437"/>
      <c r="D360" s="511"/>
      <c r="E360" s="439"/>
      <c r="F360" s="408"/>
      <c r="G360" s="439"/>
      <c r="H360" s="408"/>
      <c r="I360" s="511"/>
      <c r="J360" s="439"/>
      <c r="K360" s="444"/>
      <c r="L360" s="330"/>
      <c r="M360" s="330">
        <f t="shared" si="1"/>
        <v>0</v>
      </c>
      <c r="N360" s="25"/>
      <c r="O360" s="25"/>
      <c r="P360" s="25"/>
      <c r="Q360" s="25"/>
      <c r="R360" s="25"/>
      <c r="S360" s="25"/>
      <c r="T360" s="25"/>
      <c r="U360" s="25"/>
      <c r="V360" s="25"/>
      <c r="W360" s="25"/>
      <c r="X360" s="25"/>
      <c r="Y360" s="25"/>
      <c r="Z360" s="25"/>
    </row>
    <row r="361" ht="12.75" customHeight="1">
      <c r="A361" s="430"/>
      <c r="B361" s="431"/>
      <c r="C361" s="431"/>
      <c r="D361" s="508"/>
      <c r="E361" s="433"/>
      <c r="F361" s="405"/>
      <c r="G361" s="433"/>
      <c r="H361" s="405"/>
      <c r="I361" s="508"/>
      <c r="J361" s="433"/>
      <c r="K361" s="444"/>
      <c r="L361" s="327"/>
      <c r="M361" s="327">
        <f t="shared" si="1"/>
        <v>0</v>
      </c>
      <c r="N361" s="25"/>
      <c r="O361" s="25"/>
      <c r="P361" s="25"/>
      <c r="Q361" s="25"/>
      <c r="R361" s="25"/>
      <c r="S361" s="25"/>
      <c r="T361" s="25"/>
      <c r="U361" s="25"/>
      <c r="V361" s="25"/>
      <c r="W361" s="25"/>
      <c r="X361" s="25"/>
      <c r="Y361" s="25"/>
      <c r="Z361" s="25"/>
    </row>
    <row r="362" ht="15.0" customHeight="1">
      <c r="A362" s="436"/>
      <c r="B362" s="437"/>
      <c r="C362" s="437"/>
      <c r="D362" s="511"/>
      <c r="E362" s="439"/>
      <c r="F362" s="408"/>
      <c r="G362" s="439"/>
      <c r="H362" s="408"/>
      <c r="I362" s="511"/>
      <c r="J362" s="439"/>
      <c r="K362" s="444"/>
      <c r="L362" s="330"/>
      <c r="M362" s="330">
        <f t="shared" si="1"/>
        <v>0</v>
      </c>
      <c r="N362" s="25"/>
      <c r="O362" s="25"/>
      <c r="P362" s="25"/>
      <c r="Q362" s="25"/>
      <c r="R362" s="25"/>
      <c r="S362" s="25"/>
      <c r="T362" s="25"/>
      <c r="U362" s="25"/>
      <c r="V362" s="25"/>
      <c r="W362" s="25"/>
      <c r="X362" s="25"/>
      <c r="Y362" s="25"/>
      <c r="Z362" s="25"/>
    </row>
    <row r="363" ht="12.75" customHeight="1">
      <c r="A363" s="430"/>
      <c r="B363" s="431"/>
      <c r="C363" s="431"/>
      <c r="D363" s="508"/>
      <c r="E363" s="433"/>
      <c r="F363" s="405"/>
      <c r="G363" s="433"/>
      <c r="H363" s="405"/>
      <c r="I363" s="508"/>
      <c r="J363" s="433"/>
      <c r="K363" s="444"/>
      <c r="L363" s="327"/>
      <c r="M363" s="327">
        <f t="shared" si="1"/>
        <v>0</v>
      </c>
      <c r="N363" s="25"/>
      <c r="O363" s="25"/>
      <c r="P363" s="25"/>
      <c r="Q363" s="25"/>
      <c r="R363" s="25"/>
      <c r="S363" s="25"/>
      <c r="T363" s="25"/>
      <c r="U363" s="25"/>
      <c r="V363" s="25"/>
      <c r="W363" s="25"/>
      <c r="X363" s="25"/>
      <c r="Y363" s="25"/>
      <c r="Z363" s="25"/>
    </row>
    <row r="364" ht="12.75" customHeight="1">
      <c r="A364" s="436"/>
      <c r="B364" s="437"/>
      <c r="C364" s="437"/>
      <c r="D364" s="511"/>
      <c r="E364" s="439"/>
      <c r="F364" s="408"/>
      <c r="G364" s="439"/>
      <c r="H364" s="408"/>
      <c r="I364" s="511"/>
      <c r="J364" s="439"/>
      <c r="K364" s="444"/>
      <c r="L364" s="330"/>
      <c r="M364" s="330">
        <f t="shared" si="1"/>
        <v>0</v>
      </c>
      <c r="N364" s="25"/>
      <c r="O364" s="25"/>
      <c r="P364" s="25"/>
      <c r="Q364" s="25"/>
      <c r="R364" s="25"/>
      <c r="S364" s="25"/>
      <c r="T364" s="25"/>
      <c r="U364" s="25"/>
      <c r="V364" s="25"/>
      <c r="W364" s="25"/>
      <c r="X364" s="25"/>
      <c r="Y364" s="25"/>
      <c r="Z364" s="25"/>
    </row>
    <row r="365" ht="12.75" customHeight="1">
      <c r="A365" s="430"/>
      <c r="B365" s="431"/>
      <c r="C365" s="431"/>
      <c r="D365" s="508"/>
      <c r="E365" s="433"/>
      <c r="F365" s="405"/>
      <c r="G365" s="433"/>
      <c r="H365" s="405"/>
      <c r="I365" s="508"/>
      <c r="J365" s="433"/>
      <c r="K365" s="444"/>
      <c r="L365" s="327"/>
      <c r="M365" s="327">
        <f t="shared" si="1"/>
        <v>0</v>
      </c>
      <c r="N365" s="25"/>
      <c r="O365" s="25"/>
      <c r="P365" s="25"/>
      <c r="Q365" s="25"/>
      <c r="R365" s="25"/>
      <c r="S365" s="25"/>
      <c r="T365" s="25"/>
      <c r="U365" s="25"/>
      <c r="V365" s="25"/>
      <c r="W365" s="25"/>
      <c r="X365" s="25"/>
      <c r="Y365" s="25"/>
      <c r="Z365" s="25"/>
    </row>
    <row r="366" ht="12.75" customHeight="1">
      <c r="A366" s="436"/>
      <c r="B366" s="437"/>
      <c r="C366" s="437"/>
      <c r="D366" s="511"/>
      <c r="E366" s="439"/>
      <c r="F366" s="408"/>
      <c r="G366" s="439"/>
      <c r="H366" s="408"/>
      <c r="I366" s="511"/>
      <c r="J366" s="439"/>
      <c r="K366" s="444"/>
      <c r="L366" s="330"/>
      <c r="M366" s="330">
        <f t="shared" si="1"/>
        <v>0</v>
      </c>
      <c r="N366" s="25"/>
      <c r="O366" s="25"/>
      <c r="P366" s="25"/>
      <c r="Q366" s="25"/>
      <c r="R366" s="25"/>
      <c r="S366" s="25"/>
      <c r="T366" s="25"/>
      <c r="U366" s="25"/>
      <c r="V366" s="25"/>
      <c r="W366" s="25"/>
      <c r="X366" s="25"/>
      <c r="Y366" s="25"/>
      <c r="Z366" s="25"/>
    </row>
    <row r="367" ht="12.75" customHeight="1">
      <c r="A367" s="430"/>
      <c r="B367" s="431"/>
      <c r="C367" s="431"/>
      <c r="D367" s="508"/>
      <c r="E367" s="433"/>
      <c r="F367" s="405"/>
      <c r="G367" s="433"/>
      <c r="H367" s="405"/>
      <c r="I367" s="508"/>
      <c r="J367" s="433"/>
      <c r="K367" s="444"/>
      <c r="L367" s="327"/>
      <c r="M367" s="327">
        <f t="shared" si="1"/>
        <v>0</v>
      </c>
      <c r="N367" s="25"/>
      <c r="O367" s="25"/>
      <c r="P367" s="25"/>
      <c r="Q367" s="25"/>
      <c r="R367" s="25"/>
      <c r="S367" s="25"/>
      <c r="T367" s="25"/>
      <c r="U367" s="25"/>
      <c r="V367" s="25"/>
      <c r="W367" s="25"/>
      <c r="X367" s="25"/>
      <c r="Y367" s="25"/>
      <c r="Z367" s="25"/>
    </row>
    <row r="368" ht="12.75" customHeight="1">
      <c r="A368" s="436"/>
      <c r="B368" s="437"/>
      <c r="C368" s="437"/>
      <c r="D368" s="511"/>
      <c r="E368" s="439"/>
      <c r="F368" s="408"/>
      <c r="G368" s="439"/>
      <c r="H368" s="408"/>
      <c r="I368" s="511"/>
      <c r="J368" s="439"/>
      <c r="K368" s="444"/>
      <c r="L368" s="330"/>
      <c r="M368" s="330">
        <f t="shared" si="1"/>
        <v>0</v>
      </c>
      <c r="N368" s="25"/>
      <c r="O368" s="25"/>
      <c r="P368" s="25"/>
      <c r="Q368" s="25"/>
      <c r="R368" s="25"/>
      <c r="S368" s="25"/>
      <c r="T368" s="25"/>
      <c r="U368" s="25"/>
      <c r="V368" s="25"/>
      <c r="W368" s="25"/>
      <c r="X368" s="25"/>
      <c r="Y368" s="25"/>
      <c r="Z368" s="25"/>
    </row>
    <row r="369" ht="12.75" customHeight="1">
      <c r="A369" s="430"/>
      <c r="B369" s="431"/>
      <c r="C369" s="431"/>
      <c r="D369" s="508"/>
      <c r="E369" s="433"/>
      <c r="F369" s="405"/>
      <c r="G369" s="433"/>
      <c r="H369" s="405"/>
      <c r="I369" s="508"/>
      <c r="J369" s="433"/>
      <c r="K369" s="444"/>
      <c r="L369" s="327"/>
      <c r="M369" s="327">
        <f t="shared" si="1"/>
        <v>0</v>
      </c>
      <c r="N369" s="25"/>
      <c r="O369" s="25"/>
      <c r="P369" s="25"/>
      <c r="Q369" s="25"/>
      <c r="R369" s="25"/>
      <c r="S369" s="25"/>
      <c r="T369" s="25"/>
      <c r="U369" s="25"/>
      <c r="V369" s="25"/>
      <c r="W369" s="25"/>
      <c r="X369" s="25"/>
      <c r="Y369" s="25"/>
      <c r="Z369" s="25"/>
    </row>
    <row r="370" ht="12.75" customHeight="1">
      <c r="A370" s="436"/>
      <c r="B370" s="437"/>
      <c r="C370" s="437"/>
      <c r="D370" s="511"/>
      <c r="E370" s="439"/>
      <c r="F370" s="408"/>
      <c r="G370" s="439"/>
      <c r="H370" s="408"/>
      <c r="I370" s="511"/>
      <c r="J370" s="439"/>
      <c r="K370" s="444"/>
      <c r="L370" s="330"/>
      <c r="M370" s="330">
        <f t="shared" si="1"/>
        <v>0</v>
      </c>
      <c r="N370" s="25"/>
      <c r="O370" s="25"/>
      <c r="P370" s="25"/>
      <c r="Q370" s="25"/>
      <c r="R370" s="25"/>
      <c r="S370" s="25"/>
      <c r="T370" s="25"/>
      <c r="U370" s="25"/>
      <c r="V370" s="25"/>
      <c r="W370" s="25"/>
      <c r="X370" s="25"/>
      <c r="Y370" s="25"/>
      <c r="Z370" s="25"/>
    </row>
    <row r="371" ht="12.75" customHeight="1">
      <c r="A371" s="430"/>
      <c r="B371" s="431"/>
      <c r="C371" s="431"/>
      <c r="D371" s="508"/>
      <c r="E371" s="433"/>
      <c r="F371" s="405"/>
      <c r="G371" s="433"/>
      <c r="H371" s="405"/>
      <c r="I371" s="508"/>
      <c r="J371" s="433"/>
      <c r="K371" s="444"/>
      <c r="L371" s="327"/>
      <c r="M371" s="327">
        <f t="shared" si="1"/>
        <v>0</v>
      </c>
      <c r="N371" s="25"/>
      <c r="O371" s="25"/>
      <c r="P371" s="25"/>
      <c r="Q371" s="25"/>
      <c r="R371" s="25"/>
      <c r="S371" s="25"/>
      <c r="T371" s="25"/>
      <c r="U371" s="25"/>
      <c r="V371" s="25"/>
      <c r="W371" s="25"/>
      <c r="X371" s="25"/>
      <c r="Y371" s="25"/>
      <c r="Z371" s="25"/>
    </row>
    <row r="372" ht="12.75" customHeight="1">
      <c r="A372" s="436"/>
      <c r="B372" s="437"/>
      <c r="C372" s="437"/>
      <c r="D372" s="511"/>
      <c r="E372" s="439"/>
      <c r="F372" s="408"/>
      <c r="G372" s="439"/>
      <c r="H372" s="408"/>
      <c r="I372" s="511"/>
      <c r="J372" s="439"/>
      <c r="K372" s="444"/>
      <c r="L372" s="330"/>
      <c r="M372" s="330">
        <f t="shared" si="1"/>
        <v>0</v>
      </c>
      <c r="N372" s="25"/>
      <c r="O372" s="25"/>
      <c r="P372" s="25"/>
      <c r="Q372" s="25"/>
      <c r="R372" s="25"/>
      <c r="S372" s="25"/>
      <c r="T372" s="25"/>
      <c r="U372" s="25"/>
      <c r="V372" s="25"/>
      <c r="W372" s="25"/>
      <c r="X372" s="25"/>
      <c r="Y372" s="25"/>
      <c r="Z372" s="25"/>
    </row>
    <row r="373" ht="12.75" customHeight="1">
      <c r="A373" s="430"/>
      <c r="B373" s="431"/>
      <c r="C373" s="431"/>
      <c r="D373" s="508"/>
      <c r="E373" s="433"/>
      <c r="F373" s="405"/>
      <c r="G373" s="433"/>
      <c r="H373" s="405"/>
      <c r="I373" s="508"/>
      <c r="J373" s="433"/>
      <c r="K373" s="444"/>
      <c r="L373" s="327"/>
      <c r="M373" s="327">
        <f t="shared" si="1"/>
        <v>0</v>
      </c>
      <c r="N373" s="25"/>
      <c r="O373" s="25"/>
      <c r="P373" s="25"/>
      <c r="Q373" s="25"/>
      <c r="R373" s="25"/>
      <c r="S373" s="25"/>
      <c r="T373" s="25"/>
      <c r="U373" s="25"/>
      <c r="V373" s="25"/>
      <c r="W373" s="25"/>
      <c r="X373" s="25"/>
      <c r="Y373" s="25"/>
      <c r="Z373" s="25"/>
    </row>
    <row r="374" ht="15.0" customHeight="1">
      <c r="A374" s="436"/>
      <c r="B374" s="437"/>
      <c r="C374" s="437"/>
      <c r="D374" s="511"/>
      <c r="E374" s="439"/>
      <c r="F374" s="408"/>
      <c r="G374" s="439"/>
      <c r="H374" s="408"/>
      <c r="I374" s="511"/>
      <c r="J374" s="439"/>
      <c r="K374" s="444"/>
      <c r="L374" s="330"/>
      <c r="M374" s="330">
        <f t="shared" si="1"/>
        <v>0</v>
      </c>
      <c r="N374" s="25"/>
      <c r="O374" s="25"/>
      <c r="P374" s="25"/>
      <c r="Q374" s="25"/>
      <c r="R374" s="25"/>
      <c r="S374" s="25"/>
      <c r="T374" s="25"/>
      <c r="U374" s="25"/>
      <c r="V374" s="25"/>
      <c r="W374" s="25"/>
      <c r="X374" s="25"/>
      <c r="Y374" s="25"/>
      <c r="Z374" s="25"/>
    </row>
    <row r="375" ht="12.75" customHeight="1">
      <c r="A375" s="430"/>
      <c r="B375" s="431"/>
      <c r="C375" s="431"/>
      <c r="D375" s="508"/>
      <c r="E375" s="433"/>
      <c r="F375" s="405"/>
      <c r="G375" s="433"/>
      <c r="H375" s="405"/>
      <c r="I375" s="508"/>
      <c r="J375" s="433"/>
      <c r="K375" s="520"/>
      <c r="L375" s="327"/>
      <c r="M375" s="327">
        <f t="shared" si="1"/>
        <v>0</v>
      </c>
      <c r="N375" s="25"/>
      <c r="O375" s="25"/>
      <c r="P375" s="25"/>
      <c r="Q375" s="25"/>
      <c r="R375" s="25"/>
      <c r="S375" s="25"/>
      <c r="T375" s="25"/>
      <c r="U375" s="25"/>
      <c r="V375" s="25"/>
      <c r="W375" s="25"/>
      <c r="X375" s="25"/>
      <c r="Y375" s="25"/>
      <c r="Z375" s="25"/>
    </row>
    <row r="376" ht="12.75" customHeight="1">
      <c r="A376" s="436"/>
      <c r="B376" s="437"/>
      <c r="C376" s="437"/>
      <c r="D376" s="511"/>
      <c r="E376" s="439"/>
      <c r="F376" s="408"/>
      <c r="G376" s="439"/>
      <c r="H376" s="408"/>
      <c r="I376" s="511"/>
      <c r="J376" s="439"/>
      <c r="K376" s="444"/>
      <c r="L376" s="330"/>
      <c r="M376" s="330">
        <f t="shared" si="1"/>
        <v>0</v>
      </c>
      <c r="N376" s="25"/>
      <c r="O376" s="25"/>
      <c r="P376" s="25"/>
      <c r="Q376" s="25"/>
      <c r="R376" s="25"/>
      <c r="S376" s="25"/>
      <c r="T376" s="25"/>
      <c r="U376" s="25"/>
      <c r="V376" s="25"/>
      <c r="W376" s="25"/>
      <c r="X376" s="25"/>
      <c r="Y376" s="25"/>
      <c r="Z376" s="25"/>
    </row>
    <row r="377" ht="12.75" customHeight="1">
      <c r="A377" s="430"/>
      <c r="B377" s="431"/>
      <c r="C377" s="431"/>
      <c r="D377" s="508"/>
      <c r="E377" s="433"/>
      <c r="F377" s="405"/>
      <c r="G377" s="433"/>
      <c r="H377" s="405"/>
      <c r="I377" s="508"/>
      <c r="J377" s="433"/>
      <c r="K377" s="444"/>
      <c r="L377" s="327"/>
      <c r="M377" s="327">
        <f t="shared" si="1"/>
        <v>0</v>
      </c>
      <c r="N377" s="25"/>
      <c r="O377" s="25"/>
      <c r="P377" s="25"/>
      <c r="Q377" s="25"/>
      <c r="R377" s="25"/>
      <c r="S377" s="25"/>
      <c r="T377" s="25"/>
      <c r="U377" s="25"/>
      <c r="V377" s="25"/>
      <c r="W377" s="25"/>
      <c r="X377" s="25"/>
      <c r="Y377" s="25"/>
      <c r="Z377" s="25"/>
    </row>
    <row r="378" ht="12.75" customHeight="1">
      <c r="A378" s="436"/>
      <c r="B378" s="437"/>
      <c r="C378" s="437"/>
      <c r="D378" s="511"/>
      <c r="E378" s="439"/>
      <c r="F378" s="408"/>
      <c r="G378" s="439"/>
      <c r="H378" s="408"/>
      <c r="I378" s="511"/>
      <c r="J378" s="439"/>
      <c r="K378" s="449"/>
      <c r="L378" s="330"/>
      <c r="M378" s="330">
        <f t="shared" si="1"/>
        <v>0</v>
      </c>
      <c r="N378" s="25"/>
      <c r="O378" s="25"/>
      <c r="P378" s="25"/>
      <c r="Q378" s="25"/>
      <c r="R378" s="25"/>
      <c r="S378" s="25"/>
      <c r="T378" s="25"/>
      <c r="U378" s="25"/>
      <c r="V378" s="25"/>
      <c r="W378" s="25"/>
      <c r="X378" s="25"/>
      <c r="Y378" s="25"/>
      <c r="Z378" s="25"/>
    </row>
    <row r="379" ht="12.75" customHeight="1">
      <c r="A379" s="430"/>
      <c r="B379" s="431"/>
      <c r="C379" s="431"/>
      <c r="D379" s="508"/>
      <c r="E379" s="433"/>
      <c r="F379" s="405"/>
      <c r="G379" s="433"/>
      <c r="H379" s="405"/>
      <c r="I379" s="508"/>
      <c r="J379" s="433"/>
      <c r="K379" s="444"/>
      <c r="L379" s="327"/>
      <c r="M379" s="327">
        <f t="shared" si="1"/>
        <v>0</v>
      </c>
      <c r="N379" s="25"/>
      <c r="O379" s="25"/>
      <c r="P379" s="25"/>
      <c r="Q379" s="25"/>
      <c r="R379" s="25"/>
      <c r="S379" s="25"/>
      <c r="T379" s="25"/>
      <c r="U379" s="25"/>
      <c r="V379" s="25"/>
      <c r="W379" s="25"/>
      <c r="X379" s="25"/>
      <c r="Y379" s="25"/>
      <c r="Z379" s="25"/>
    </row>
    <row r="380" ht="12.75" customHeight="1">
      <c r="A380" s="436"/>
      <c r="B380" s="437"/>
      <c r="C380" s="437"/>
      <c r="D380" s="511"/>
      <c r="E380" s="439"/>
      <c r="F380" s="408"/>
      <c r="G380" s="439"/>
      <c r="H380" s="408"/>
      <c r="I380" s="511"/>
      <c r="J380" s="439"/>
      <c r="K380" s="444"/>
      <c r="L380" s="330"/>
      <c r="M380" s="330">
        <f t="shared" si="1"/>
        <v>0</v>
      </c>
      <c r="N380" s="25"/>
      <c r="O380" s="25"/>
      <c r="P380" s="25"/>
      <c r="Q380" s="25"/>
      <c r="R380" s="25"/>
      <c r="S380" s="25"/>
      <c r="T380" s="25"/>
      <c r="U380" s="25"/>
      <c r="V380" s="25"/>
      <c r="W380" s="25"/>
      <c r="X380" s="25"/>
      <c r="Y380" s="25"/>
      <c r="Z380" s="25"/>
    </row>
    <row r="381" ht="12.75" customHeight="1">
      <c r="A381" s="430"/>
      <c r="B381" s="431"/>
      <c r="C381" s="431"/>
      <c r="D381" s="508"/>
      <c r="E381" s="433"/>
      <c r="F381" s="405"/>
      <c r="G381" s="433"/>
      <c r="H381" s="405"/>
      <c r="I381" s="508"/>
      <c r="J381" s="433"/>
      <c r="K381" s="444"/>
      <c r="L381" s="327"/>
      <c r="M381" s="327">
        <f t="shared" si="1"/>
        <v>0</v>
      </c>
      <c r="N381" s="25"/>
      <c r="O381" s="25"/>
      <c r="P381" s="25"/>
      <c r="Q381" s="25"/>
      <c r="R381" s="25"/>
      <c r="S381" s="25"/>
      <c r="T381" s="25"/>
      <c r="U381" s="25"/>
      <c r="V381" s="25"/>
      <c r="W381" s="25"/>
      <c r="X381" s="25"/>
      <c r="Y381" s="25"/>
      <c r="Z381" s="25"/>
    </row>
    <row r="382" ht="12.75" customHeight="1">
      <c r="A382" s="436"/>
      <c r="B382" s="437"/>
      <c r="C382" s="437"/>
      <c r="D382" s="511"/>
      <c r="E382" s="439"/>
      <c r="F382" s="408"/>
      <c r="G382" s="439"/>
      <c r="H382" s="408"/>
      <c r="I382" s="511"/>
      <c r="J382" s="439"/>
      <c r="K382" s="444"/>
      <c r="L382" s="330"/>
      <c r="M382" s="330">
        <f t="shared" si="1"/>
        <v>0</v>
      </c>
      <c r="N382" s="25"/>
      <c r="O382" s="25"/>
      <c r="P382" s="25"/>
      <c r="Q382" s="25"/>
      <c r="R382" s="25"/>
      <c r="S382" s="25"/>
      <c r="T382" s="25"/>
      <c r="U382" s="25"/>
      <c r="V382" s="25"/>
      <c r="W382" s="25"/>
      <c r="X382" s="25"/>
      <c r="Y382" s="25"/>
      <c r="Z382" s="25"/>
    </row>
    <row r="383" ht="12.75" customHeight="1">
      <c r="A383" s="430"/>
      <c r="B383" s="431"/>
      <c r="C383" s="431"/>
      <c r="D383" s="508"/>
      <c r="E383" s="433"/>
      <c r="F383" s="405"/>
      <c r="G383" s="433"/>
      <c r="H383" s="405"/>
      <c r="I383" s="508"/>
      <c r="J383" s="433"/>
      <c r="K383" s="449"/>
      <c r="L383" s="327"/>
      <c r="M383" s="327">
        <f t="shared" si="1"/>
        <v>0</v>
      </c>
      <c r="N383" s="25"/>
      <c r="O383" s="25"/>
      <c r="P383" s="25"/>
      <c r="Q383" s="25"/>
      <c r="R383" s="25"/>
      <c r="S383" s="25"/>
      <c r="T383" s="25"/>
      <c r="U383" s="25"/>
      <c r="V383" s="25"/>
      <c r="W383" s="25"/>
      <c r="X383" s="25"/>
      <c r="Y383" s="25"/>
      <c r="Z383" s="25"/>
    </row>
    <row r="384" ht="12.75" customHeight="1">
      <c r="A384" s="436"/>
      <c r="B384" s="437"/>
      <c r="C384" s="437"/>
      <c r="D384" s="511"/>
      <c r="E384" s="439"/>
      <c r="F384" s="408"/>
      <c r="G384" s="439"/>
      <c r="H384" s="408"/>
      <c r="I384" s="511"/>
      <c r="J384" s="439"/>
      <c r="K384" s="444"/>
      <c r="L384" s="330"/>
      <c r="M384" s="330">
        <f t="shared" si="1"/>
        <v>0</v>
      </c>
      <c r="N384" s="25"/>
      <c r="O384" s="25"/>
      <c r="P384" s="25"/>
      <c r="Q384" s="25"/>
      <c r="R384" s="25"/>
      <c r="S384" s="25"/>
      <c r="T384" s="25"/>
      <c r="U384" s="25"/>
      <c r="V384" s="25"/>
      <c r="W384" s="25"/>
      <c r="X384" s="25"/>
      <c r="Y384" s="25"/>
      <c r="Z384" s="25"/>
    </row>
    <row r="385" ht="12.75" customHeight="1">
      <c r="A385" s="430"/>
      <c r="B385" s="431"/>
      <c r="C385" s="431"/>
      <c r="D385" s="508"/>
      <c r="E385" s="433"/>
      <c r="F385" s="405"/>
      <c r="G385" s="433"/>
      <c r="H385" s="405"/>
      <c r="I385" s="508"/>
      <c r="J385" s="433"/>
      <c r="K385" s="449"/>
      <c r="L385" s="327"/>
      <c r="M385" s="327">
        <f t="shared" si="1"/>
        <v>0</v>
      </c>
      <c r="N385" s="25"/>
      <c r="O385" s="25"/>
      <c r="P385" s="25"/>
      <c r="Q385" s="25"/>
      <c r="R385" s="25"/>
      <c r="S385" s="25"/>
      <c r="T385" s="25"/>
      <c r="U385" s="25"/>
      <c r="V385" s="25"/>
      <c r="W385" s="25"/>
      <c r="X385" s="25"/>
      <c r="Y385" s="25"/>
      <c r="Z385" s="25"/>
    </row>
    <row r="386" ht="15.0" customHeight="1">
      <c r="A386" s="436"/>
      <c r="B386" s="437"/>
      <c r="C386" s="437"/>
      <c r="D386" s="511"/>
      <c r="E386" s="439"/>
      <c r="F386" s="408"/>
      <c r="G386" s="439"/>
      <c r="H386" s="408"/>
      <c r="I386" s="511"/>
      <c r="J386" s="439"/>
      <c r="K386" s="444"/>
      <c r="L386" s="330"/>
      <c r="M386" s="330">
        <f t="shared" si="1"/>
        <v>0</v>
      </c>
      <c r="N386" s="25"/>
      <c r="O386" s="25"/>
      <c r="P386" s="25"/>
      <c r="Q386" s="25"/>
      <c r="R386" s="25"/>
      <c r="S386" s="25"/>
      <c r="T386" s="25"/>
      <c r="U386" s="25"/>
      <c r="V386" s="25"/>
      <c r="W386" s="25"/>
      <c r="X386" s="25"/>
      <c r="Y386" s="25"/>
      <c r="Z386" s="25"/>
    </row>
    <row r="387" ht="15.0" customHeight="1">
      <c r="A387" s="430"/>
      <c r="B387" s="431"/>
      <c r="C387" s="431"/>
      <c r="D387" s="508"/>
      <c r="E387" s="433"/>
      <c r="F387" s="405"/>
      <c r="G387" s="433"/>
      <c r="H387" s="405"/>
      <c r="I387" s="508"/>
      <c r="J387" s="433"/>
      <c r="K387" s="444"/>
      <c r="L387" s="327"/>
      <c r="M387" s="327">
        <f t="shared" si="1"/>
        <v>0</v>
      </c>
      <c r="N387" s="25"/>
      <c r="O387" s="25"/>
      <c r="P387" s="25"/>
      <c r="Q387" s="25"/>
      <c r="R387" s="25"/>
      <c r="S387" s="25"/>
      <c r="T387" s="25"/>
      <c r="U387" s="25"/>
      <c r="V387" s="25"/>
      <c r="W387" s="25"/>
      <c r="X387" s="25"/>
      <c r="Y387" s="25"/>
      <c r="Z387" s="25"/>
    </row>
    <row r="388" ht="12.75" customHeight="1">
      <c r="A388" s="436"/>
      <c r="B388" s="437"/>
      <c r="C388" s="437"/>
      <c r="D388" s="511"/>
      <c r="E388" s="439"/>
      <c r="F388" s="408"/>
      <c r="G388" s="439"/>
      <c r="H388" s="408"/>
      <c r="I388" s="511"/>
      <c r="J388" s="439"/>
      <c r="K388" s="444"/>
      <c r="L388" s="330"/>
      <c r="M388" s="330">
        <f t="shared" si="1"/>
        <v>0</v>
      </c>
      <c r="N388" s="25"/>
      <c r="O388" s="25"/>
      <c r="P388" s="25"/>
      <c r="Q388" s="25"/>
      <c r="R388" s="25"/>
      <c r="S388" s="25"/>
      <c r="T388" s="25"/>
      <c r="U388" s="25"/>
      <c r="V388" s="25"/>
      <c r="W388" s="25"/>
      <c r="X388" s="25"/>
      <c r="Y388" s="25"/>
      <c r="Z388" s="25"/>
    </row>
    <row r="389" ht="12.75" customHeight="1">
      <c r="A389" s="430"/>
      <c r="B389" s="431"/>
      <c r="C389" s="431"/>
      <c r="D389" s="508"/>
      <c r="E389" s="433"/>
      <c r="F389" s="405"/>
      <c r="G389" s="433"/>
      <c r="H389" s="405"/>
      <c r="I389" s="508"/>
      <c r="J389" s="433"/>
      <c r="K389" s="444"/>
      <c r="L389" s="327"/>
      <c r="M389" s="327">
        <f t="shared" si="1"/>
        <v>0</v>
      </c>
      <c r="N389" s="25"/>
      <c r="O389" s="25"/>
      <c r="P389" s="25"/>
      <c r="Q389" s="25"/>
      <c r="R389" s="25"/>
      <c r="S389" s="25"/>
      <c r="T389" s="25"/>
      <c r="U389" s="25"/>
      <c r="V389" s="25"/>
      <c r="W389" s="25"/>
      <c r="X389" s="25"/>
      <c r="Y389" s="25"/>
      <c r="Z389" s="25"/>
    </row>
    <row r="390" ht="12.75" customHeight="1">
      <c r="A390" s="436"/>
      <c r="B390" s="437"/>
      <c r="C390" s="437"/>
      <c r="D390" s="511"/>
      <c r="E390" s="439"/>
      <c r="F390" s="408"/>
      <c r="G390" s="439"/>
      <c r="H390" s="408"/>
      <c r="I390" s="511"/>
      <c r="J390" s="439"/>
      <c r="K390" s="444"/>
      <c r="L390" s="330"/>
      <c r="M390" s="330">
        <f t="shared" si="1"/>
        <v>0</v>
      </c>
      <c r="N390" s="25"/>
      <c r="O390" s="25"/>
      <c r="P390" s="25"/>
      <c r="Q390" s="25"/>
      <c r="R390" s="25"/>
      <c r="S390" s="25"/>
      <c r="T390" s="25"/>
      <c r="U390" s="25"/>
      <c r="V390" s="25"/>
      <c r="W390" s="25"/>
      <c r="X390" s="25"/>
      <c r="Y390" s="25"/>
      <c r="Z390" s="25"/>
    </row>
    <row r="391" ht="12.75" customHeight="1">
      <c r="A391" s="430"/>
      <c r="B391" s="431"/>
      <c r="C391" s="431"/>
      <c r="D391" s="508"/>
      <c r="E391" s="433"/>
      <c r="F391" s="405"/>
      <c r="G391" s="433"/>
      <c r="H391" s="405"/>
      <c r="I391" s="508"/>
      <c r="J391" s="433"/>
      <c r="K391" s="444"/>
      <c r="L391" s="327"/>
      <c r="M391" s="327">
        <f t="shared" si="1"/>
        <v>0</v>
      </c>
      <c r="N391" s="25"/>
      <c r="O391" s="25"/>
      <c r="P391" s="25"/>
      <c r="Q391" s="25"/>
      <c r="R391" s="25"/>
      <c r="S391" s="25"/>
      <c r="T391" s="25"/>
      <c r="U391" s="25"/>
      <c r="V391" s="25"/>
      <c r="W391" s="25"/>
      <c r="X391" s="25"/>
      <c r="Y391" s="25"/>
      <c r="Z391" s="25"/>
    </row>
    <row r="392" ht="12.75" customHeight="1">
      <c r="A392" s="436"/>
      <c r="B392" s="437"/>
      <c r="C392" s="437"/>
      <c r="D392" s="511"/>
      <c r="E392" s="439"/>
      <c r="F392" s="408"/>
      <c r="G392" s="439"/>
      <c r="H392" s="408"/>
      <c r="I392" s="511"/>
      <c r="J392" s="439"/>
      <c r="K392" s="449"/>
      <c r="L392" s="330"/>
      <c r="M392" s="330">
        <f t="shared" si="1"/>
        <v>0</v>
      </c>
      <c r="N392" s="25"/>
      <c r="O392" s="25"/>
      <c r="P392" s="25"/>
      <c r="Q392" s="25"/>
      <c r="R392" s="25"/>
      <c r="S392" s="25"/>
      <c r="T392" s="25"/>
      <c r="U392" s="25"/>
      <c r="V392" s="25"/>
      <c r="W392" s="25"/>
      <c r="X392" s="25"/>
      <c r="Y392" s="25"/>
      <c r="Z392" s="25"/>
    </row>
    <row r="393" ht="12.75" customHeight="1">
      <c r="A393" s="430"/>
      <c r="B393" s="431"/>
      <c r="C393" s="431"/>
      <c r="D393" s="508"/>
      <c r="E393" s="433"/>
      <c r="F393" s="405"/>
      <c r="G393" s="433"/>
      <c r="H393" s="405"/>
      <c r="I393" s="508"/>
      <c r="J393" s="433"/>
      <c r="K393" s="444"/>
      <c r="L393" s="327"/>
      <c r="M393" s="327">
        <f t="shared" si="1"/>
        <v>0</v>
      </c>
      <c r="N393" s="25"/>
      <c r="O393" s="25"/>
      <c r="P393" s="25"/>
      <c r="Q393" s="25"/>
      <c r="R393" s="25"/>
      <c r="S393" s="25"/>
      <c r="T393" s="25"/>
      <c r="U393" s="25"/>
      <c r="V393" s="25"/>
      <c r="W393" s="25"/>
      <c r="X393" s="25"/>
      <c r="Y393" s="25"/>
      <c r="Z393" s="25"/>
    </row>
    <row r="394" ht="12.75" customHeight="1">
      <c r="A394" s="436"/>
      <c r="B394" s="437"/>
      <c r="C394" s="437"/>
      <c r="D394" s="515"/>
      <c r="E394" s="439"/>
      <c r="F394" s="408"/>
      <c r="G394" s="439"/>
      <c r="H394" s="408"/>
      <c r="I394" s="511"/>
      <c r="J394" s="439"/>
      <c r="K394" s="444"/>
      <c r="L394" s="330"/>
      <c r="M394" s="330">
        <f t="shared" si="1"/>
        <v>0</v>
      </c>
      <c r="N394" s="25"/>
      <c r="O394" s="25"/>
      <c r="P394" s="25"/>
      <c r="Q394" s="25"/>
      <c r="R394" s="25"/>
      <c r="S394" s="25"/>
      <c r="T394" s="25"/>
      <c r="U394" s="25"/>
      <c r="V394" s="25"/>
      <c r="W394" s="25"/>
      <c r="X394" s="25"/>
      <c r="Y394" s="25"/>
      <c r="Z394" s="25"/>
    </row>
    <row r="395" ht="12.75" customHeight="1">
      <c r="A395" s="430"/>
      <c r="B395" s="431"/>
      <c r="C395" s="431"/>
      <c r="D395" s="508"/>
      <c r="E395" s="433"/>
      <c r="F395" s="405"/>
      <c r="G395" s="433"/>
      <c r="H395" s="405"/>
      <c r="I395" s="508"/>
      <c r="J395" s="433"/>
      <c r="K395" s="444"/>
      <c r="L395" s="327"/>
      <c r="M395" s="327">
        <f t="shared" si="1"/>
        <v>0</v>
      </c>
      <c r="N395" s="25"/>
      <c r="O395" s="25"/>
      <c r="P395" s="25"/>
      <c r="Q395" s="25"/>
      <c r="R395" s="25"/>
      <c r="S395" s="25"/>
      <c r="T395" s="25"/>
      <c r="U395" s="25"/>
      <c r="V395" s="25"/>
      <c r="W395" s="25"/>
      <c r="X395" s="25"/>
      <c r="Y395" s="25"/>
      <c r="Z395" s="25"/>
    </row>
    <row r="396" ht="12.75" customHeight="1">
      <c r="A396" s="436"/>
      <c r="B396" s="437"/>
      <c r="C396" s="437"/>
      <c r="D396" s="511"/>
      <c r="E396" s="439"/>
      <c r="F396" s="408"/>
      <c r="G396" s="439"/>
      <c r="H396" s="408"/>
      <c r="I396" s="511"/>
      <c r="J396" s="439"/>
      <c r="K396" s="444"/>
      <c r="L396" s="330"/>
      <c r="M396" s="330">
        <f t="shared" si="1"/>
        <v>0</v>
      </c>
      <c r="N396" s="25"/>
      <c r="O396" s="25"/>
      <c r="P396" s="25"/>
      <c r="Q396" s="25"/>
      <c r="R396" s="25"/>
      <c r="S396" s="25"/>
      <c r="T396" s="25"/>
      <c r="U396" s="25"/>
      <c r="V396" s="25"/>
      <c r="W396" s="25"/>
      <c r="X396" s="25"/>
      <c r="Y396" s="25"/>
      <c r="Z396" s="25"/>
    </row>
    <row r="397" ht="12.75" customHeight="1">
      <c r="A397" s="430"/>
      <c r="B397" s="431"/>
      <c r="C397" s="431"/>
      <c r="D397" s="508"/>
      <c r="E397" s="433"/>
      <c r="F397" s="405"/>
      <c r="G397" s="433"/>
      <c r="H397" s="405"/>
      <c r="I397" s="508"/>
      <c r="J397" s="433"/>
      <c r="K397" s="520"/>
      <c r="L397" s="327"/>
      <c r="M397" s="327">
        <f t="shared" si="1"/>
        <v>0</v>
      </c>
      <c r="N397" s="25"/>
      <c r="O397" s="25"/>
      <c r="P397" s="25"/>
      <c r="Q397" s="25"/>
      <c r="R397" s="25"/>
      <c r="S397" s="25"/>
      <c r="T397" s="25"/>
      <c r="U397" s="25"/>
      <c r="V397" s="25"/>
      <c r="W397" s="25"/>
      <c r="X397" s="25"/>
      <c r="Y397" s="25"/>
      <c r="Z397" s="25"/>
    </row>
    <row r="398" ht="12.75" customHeight="1">
      <c r="A398" s="436"/>
      <c r="B398" s="437"/>
      <c r="C398" s="437"/>
      <c r="D398" s="511"/>
      <c r="E398" s="439"/>
      <c r="F398" s="408"/>
      <c r="G398" s="439"/>
      <c r="H398" s="408"/>
      <c r="I398" s="511"/>
      <c r="J398" s="439"/>
      <c r="K398" s="444"/>
      <c r="L398" s="330"/>
      <c r="M398" s="330">
        <f t="shared" si="1"/>
        <v>0</v>
      </c>
      <c r="N398" s="25"/>
      <c r="O398" s="25"/>
      <c r="P398" s="25"/>
      <c r="Q398" s="25"/>
      <c r="R398" s="25"/>
      <c r="S398" s="25"/>
      <c r="T398" s="25"/>
      <c r="U398" s="25"/>
      <c r="V398" s="25"/>
      <c r="W398" s="25"/>
      <c r="X398" s="25"/>
      <c r="Y398" s="25"/>
      <c r="Z398" s="25"/>
    </row>
    <row r="399" ht="12.75" customHeight="1">
      <c r="A399" s="430"/>
      <c r="B399" s="431"/>
      <c r="C399" s="431"/>
      <c r="D399" s="508"/>
      <c r="E399" s="433"/>
      <c r="F399" s="405"/>
      <c r="G399" s="433"/>
      <c r="H399" s="405"/>
      <c r="I399" s="508"/>
      <c r="J399" s="433"/>
      <c r="K399" s="444"/>
      <c r="L399" s="327"/>
      <c r="M399" s="327">
        <f t="shared" si="1"/>
        <v>0</v>
      </c>
      <c r="N399" s="25"/>
      <c r="O399" s="25"/>
      <c r="P399" s="25"/>
      <c r="Q399" s="25"/>
      <c r="R399" s="25"/>
      <c r="S399" s="25"/>
      <c r="T399" s="25"/>
      <c r="U399" s="25"/>
      <c r="V399" s="25"/>
      <c r="W399" s="25"/>
      <c r="X399" s="25"/>
      <c r="Y399" s="25"/>
      <c r="Z399" s="25"/>
    </row>
    <row r="400" ht="12.75" customHeight="1">
      <c r="A400" s="436"/>
      <c r="B400" s="437"/>
      <c r="C400" s="437"/>
      <c r="D400" s="511"/>
      <c r="E400" s="439"/>
      <c r="F400" s="408"/>
      <c r="G400" s="439"/>
      <c r="H400" s="408"/>
      <c r="I400" s="511"/>
      <c r="J400" s="439"/>
      <c r="K400" s="444"/>
      <c r="L400" s="330"/>
      <c r="M400" s="330">
        <f t="shared" si="1"/>
        <v>0</v>
      </c>
      <c r="N400" s="25"/>
      <c r="O400" s="25"/>
      <c r="P400" s="25"/>
      <c r="Q400" s="25"/>
      <c r="R400" s="25"/>
      <c r="S400" s="25"/>
      <c r="T400" s="25"/>
      <c r="U400" s="25"/>
      <c r="V400" s="25"/>
      <c r="W400" s="25"/>
      <c r="X400" s="25"/>
      <c r="Y400" s="25"/>
      <c r="Z400" s="25"/>
    </row>
    <row r="401" ht="12.75" customHeight="1">
      <c r="A401" s="430"/>
      <c r="B401" s="431"/>
      <c r="C401" s="431"/>
      <c r="D401" s="508"/>
      <c r="E401" s="433"/>
      <c r="F401" s="405"/>
      <c r="G401" s="433"/>
      <c r="H401" s="405"/>
      <c r="I401" s="508"/>
      <c r="J401" s="433"/>
      <c r="K401" s="444"/>
      <c r="L401" s="327"/>
      <c r="M401" s="327">
        <f t="shared" si="1"/>
        <v>0</v>
      </c>
      <c r="N401" s="25"/>
      <c r="O401" s="25"/>
      <c r="P401" s="25"/>
      <c r="Q401" s="25"/>
      <c r="R401" s="25"/>
      <c r="S401" s="25"/>
      <c r="T401" s="25"/>
      <c r="U401" s="25"/>
      <c r="V401" s="25"/>
      <c r="W401" s="25"/>
      <c r="X401" s="25"/>
      <c r="Y401" s="25"/>
      <c r="Z401" s="25"/>
    </row>
    <row r="402" ht="12.75" customHeight="1">
      <c r="A402" s="436"/>
      <c r="B402" s="437"/>
      <c r="C402" s="437"/>
      <c r="D402" s="511"/>
      <c r="E402" s="439"/>
      <c r="F402" s="408"/>
      <c r="G402" s="439"/>
      <c r="H402" s="408"/>
      <c r="I402" s="511"/>
      <c r="J402" s="439"/>
      <c r="K402" s="444"/>
      <c r="L402" s="330"/>
      <c r="M402" s="330">
        <f t="shared" si="1"/>
        <v>0</v>
      </c>
      <c r="N402" s="25"/>
      <c r="O402" s="25"/>
      <c r="P402" s="25"/>
      <c r="Q402" s="25"/>
      <c r="R402" s="25"/>
      <c r="S402" s="25"/>
      <c r="T402" s="25"/>
      <c r="U402" s="25"/>
      <c r="V402" s="25"/>
      <c r="W402" s="25"/>
      <c r="X402" s="25"/>
      <c r="Y402" s="25"/>
      <c r="Z402" s="25"/>
    </row>
    <row r="403" ht="12.75" customHeight="1">
      <c r="A403" s="430"/>
      <c r="B403" s="431"/>
      <c r="C403" s="431"/>
      <c r="D403" s="508"/>
      <c r="E403" s="433"/>
      <c r="F403" s="405"/>
      <c r="G403" s="433"/>
      <c r="H403" s="405"/>
      <c r="I403" s="508"/>
      <c r="J403" s="433"/>
      <c r="K403" s="444"/>
      <c r="L403" s="327"/>
      <c r="M403" s="327">
        <f t="shared" si="1"/>
        <v>0</v>
      </c>
      <c r="N403" s="25"/>
      <c r="O403" s="25"/>
      <c r="P403" s="25"/>
      <c r="Q403" s="25"/>
      <c r="R403" s="25"/>
      <c r="S403" s="25"/>
      <c r="T403" s="25"/>
      <c r="U403" s="25"/>
      <c r="V403" s="25"/>
      <c r="W403" s="25"/>
      <c r="X403" s="25"/>
      <c r="Y403" s="25"/>
      <c r="Z403" s="25"/>
    </row>
    <row r="404" ht="12.75" customHeight="1">
      <c r="A404" s="436"/>
      <c r="B404" s="437"/>
      <c r="C404" s="437"/>
      <c r="D404" s="511"/>
      <c r="E404" s="439"/>
      <c r="F404" s="408"/>
      <c r="G404" s="439"/>
      <c r="H404" s="408"/>
      <c r="I404" s="511"/>
      <c r="J404" s="439"/>
      <c r="K404" s="444"/>
      <c r="L404" s="330"/>
      <c r="M404" s="330">
        <f t="shared" si="1"/>
        <v>0</v>
      </c>
      <c r="N404" s="25"/>
      <c r="O404" s="25"/>
      <c r="P404" s="25"/>
      <c r="Q404" s="25"/>
      <c r="R404" s="25"/>
      <c r="S404" s="25"/>
      <c r="T404" s="25"/>
      <c r="U404" s="25"/>
      <c r="V404" s="25"/>
      <c r="W404" s="25"/>
      <c r="X404" s="25"/>
      <c r="Y404" s="25"/>
      <c r="Z404" s="25"/>
    </row>
    <row r="405" ht="12.75" customHeight="1">
      <c r="A405" s="430"/>
      <c r="B405" s="431"/>
      <c r="C405" s="431"/>
      <c r="D405" s="508"/>
      <c r="E405" s="433"/>
      <c r="F405" s="405"/>
      <c r="G405" s="433"/>
      <c r="H405" s="405"/>
      <c r="I405" s="508"/>
      <c r="J405" s="433"/>
      <c r="K405" s="444"/>
      <c r="L405" s="327"/>
      <c r="M405" s="327">
        <f t="shared" si="1"/>
        <v>0</v>
      </c>
      <c r="N405" s="25"/>
      <c r="O405" s="25"/>
      <c r="P405" s="25"/>
      <c r="Q405" s="25"/>
      <c r="R405" s="25"/>
      <c r="S405" s="25"/>
      <c r="T405" s="25"/>
      <c r="U405" s="25"/>
      <c r="V405" s="25"/>
      <c r="W405" s="25"/>
      <c r="X405" s="25"/>
      <c r="Y405" s="25"/>
      <c r="Z405" s="25"/>
    </row>
    <row r="406" ht="12.75" customHeight="1">
      <c r="A406" s="436"/>
      <c r="B406" s="437"/>
      <c r="C406" s="437"/>
      <c r="D406" s="511"/>
      <c r="E406" s="439"/>
      <c r="F406" s="408"/>
      <c r="G406" s="439"/>
      <c r="H406" s="408"/>
      <c r="I406" s="511"/>
      <c r="J406" s="439"/>
      <c r="K406" s="444"/>
      <c r="L406" s="330"/>
      <c r="M406" s="330">
        <f t="shared" si="1"/>
        <v>0</v>
      </c>
      <c r="N406" s="25"/>
      <c r="O406" s="25"/>
      <c r="P406" s="25"/>
      <c r="Q406" s="25"/>
      <c r="R406" s="25"/>
      <c r="S406" s="25"/>
      <c r="T406" s="25"/>
      <c r="U406" s="25"/>
      <c r="V406" s="25"/>
      <c r="W406" s="25"/>
      <c r="X406" s="25"/>
      <c r="Y406" s="25"/>
      <c r="Z406" s="25"/>
    </row>
    <row r="407" ht="15.0" customHeight="1">
      <c r="A407" s="430"/>
      <c r="B407" s="431"/>
      <c r="C407" s="431"/>
      <c r="D407" s="508"/>
      <c r="E407" s="433"/>
      <c r="F407" s="405"/>
      <c r="G407" s="433"/>
      <c r="H407" s="405"/>
      <c r="I407" s="508"/>
      <c r="J407" s="433"/>
      <c r="K407" s="444"/>
      <c r="L407" s="327"/>
      <c r="M407" s="327">
        <f t="shared" si="1"/>
        <v>0</v>
      </c>
      <c r="N407" s="25"/>
      <c r="O407" s="25"/>
      <c r="P407" s="25"/>
      <c r="Q407" s="25"/>
      <c r="R407" s="25"/>
      <c r="S407" s="25"/>
      <c r="T407" s="25"/>
      <c r="U407" s="25"/>
      <c r="V407" s="25"/>
      <c r="W407" s="25"/>
      <c r="X407" s="25"/>
      <c r="Y407" s="25"/>
      <c r="Z407" s="25"/>
    </row>
    <row r="408" ht="15.0" customHeight="1">
      <c r="A408" s="436"/>
      <c r="B408" s="437"/>
      <c r="C408" s="437"/>
      <c r="D408" s="511"/>
      <c r="E408" s="439"/>
      <c r="F408" s="408"/>
      <c r="G408" s="439"/>
      <c r="H408" s="408"/>
      <c r="I408" s="511"/>
      <c r="J408" s="439"/>
      <c r="K408" s="444"/>
      <c r="L408" s="330"/>
      <c r="M408" s="330">
        <f t="shared" si="1"/>
        <v>0</v>
      </c>
      <c r="N408" s="25"/>
      <c r="O408" s="25"/>
      <c r="P408" s="25"/>
      <c r="Q408" s="25"/>
      <c r="R408" s="25"/>
      <c r="S408" s="25"/>
      <c r="T408" s="25"/>
      <c r="U408" s="25"/>
      <c r="V408" s="25"/>
      <c r="W408" s="25"/>
      <c r="X408" s="25"/>
      <c r="Y408" s="25"/>
      <c r="Z408" s="25"/>
    </row>
    <row r="409" ht="15.0" customHeight="1">
      <c r="A409" s="430"/>
      <c r="B409" s="431"/>
      <c r="C409" s="431"/>
      <c r="D409" s="508"/>
      <c r="E409" s="433"/>
      <c r="F409" s="405"/>
      <c r="G409" s="433"/>
      <c r="H409" s="405"/>
      <c r="I409" s="508"/>
      <c r="J409" s="433"/>
      <c r="K409" s="444"/>
      <c r="L409" s="327"/>
      <c r="M409" s="327">
        <f t="shared" si="1"/>
        <v>0</v>
      </c>
      <c r="N409" s="25"/>
      <c r="O409" s="25"/>
      <c r="P409" s="25"/>
      <c r="Q409" s="25"/>
      <c r="R409" s="25"/>
      <c r="S409" s="25"/>
      <c r="T409" s="25"/>
      <c r="U409" s="25"/>
      <c r="V409" s="25"/>
      <c r="W409" s="25"/>
      <c r="X409" s="25"/>
      <c r="Y409" s="25"/>
      <c r="Z409" s="25"/>
    </row>
    <row r="410" ht="15.0" customHeight="1">
      <c r="A410" s="436"/>
      <c r="B410" s="437"/>
      <c r="C410" s="437"/>
      <c r="D410" s="511"/>
      <c r="E410" s="439"/>
      <c r="F410" s="408"/>
      <c r="G410" s="439"/>
      <c r="H410" s="408"/>
      <c r="I410" s="511"/>
      <c r="J410" s="439"/>
      <c r="K410" s="444"/>
      <c r="L410" s="330"/>
      <c r="M410" s="330">
        <f t="shared" si="1"/>
        <v>0</v>
      </c>
      <c r="N410" s="25"/>
      <c r="O410" s="25"/>
      <c r="P410" s="25"/>
      <c r="Q410" s="25"/>
      <c r="R410" s="25"/>
      <c r="S410" s="25"/>
      <c r="T410" s="25"/>
      <c r="U410" s="25"/>
      <c r="V410" s="25"/>
      <c r="W410" s="25"/>
      <c r="X410" s="25"/>
      <c r="Y410" s="25"/>
      <c r="Z410" s="25"/>
    </row>
    <row r="411" ht="12.75" customHeight="1">
      <c r="A411" s="430"/>
      <c r="B411" s="431"/>
      <c r="C411" s="431"/>
      <c r="D411" s="508"/>
      <c r="E411" s="433"/>
      <c r="F411" s="405"/>
      <c r="G411" s="433"/>
      <c r="H411" s="405"/>
      <c r="I411" s="508"/>
      <c r="J411" s="433"/>
      <c r="K411" s="444"/>
      <c r="L411" s="327"/>
      <c r="M411" s="327">
        <f t="shared" si="1"/>
        <v>0</v>
      </c>
      <c r="N411" s="25"/>
      <c r="O411" s="25"/>
      <c r="P411" s="25"/>
      <c r="Q411" s="25"/>
      <c r="R411" s="25"/>
      <c r="S411" s="25"/>
      <c r="T411" s="25"/>
      <c r="U411" s="25"/>
      <c r="V411" s="25"/>
      <c r="W411" s="25"/>
      <c r="X411" s="25"/>
      <c r="Y411" s="25"/>
      <c r="Z411" s="25"/>
    </row>
    <row r="412" ht="12.75" customHeight="1">
      <c r="A412" s="436"/>
      <c r="B412" s="437"/>
      <c r="C412" s="437"/>
      <c r="D412" s="511"/>
      <c r="E412" s="439"/>
      <c r="F412" s="408"/>
      <c r="G412" s="439"/>
      <c r="H412" s="408"/>
      <c r="I412" s="511"/>
      <c r="J412" s="439"/>
      <c r="K412" s="444"/>
      <c r="L412" s="330"/>
      <c r="M412" s="330">
        <f t="shared" si="1"/>
        <v>0</v>
      </c>
      <c r="N412" s="25"/>
      <c r="O412" s="25"/>
      <c r="P412" s="25"/>
      <c r="Q412" s="25"/>
      <c r="R412" s="25"/>
      <c r="S412" s="25"/>
      <c r="T412" s="25"/>
      <c r="U412" s="25"/>
      <c r="V412" s="25"/>
      <c r="W412" s="25"/>
      <c r="X412" s="25"/>
      <c r="Y412" s="25"/>
      <c r="Z412" s="25"/>
    </row>
    <row r="413" ht="12.75" customHeight="1">
      <c r="A413" s="430"/>
      <c r="B413" s="431"/>
      <c r="C413" s="431"/>
      <c r="D413" s="508"/>
      <c r="E413" s="433"/>
      <c r="F413" s="405"/>
      <c r="G413" s="433"/>
      <c r="H413" s="405"/>
      <c r="I413" s="508"/>
      <c r="J413" s="433"/>
      <c r="K413" s="444"/>
      <c r="L413" s="327"/>
      <c r="M413" s="327">
        <f t="shared" si="1"/>
        <v>0</v>
      </c>
      <c r="N413" s="25"/>
      <c r="O413" s="25"/>
      <c r="P413" s="25"/>
      <c r="Q413" s="25"/>
      <c r="R413" s="25"/>
      <c r="S413" s="25"/>
      <c r="T413" s="25"/>
      <c r="U413" s="25"/>
      <c r="V413" s="25"/>
      <c r="W413" s="25"/>
      <c r="X413" s="25"/>
      <c r="Y413" s="25"/>
      <c r="Z413" s="25"/>
    </row>
    <row r="414" ht="12.75" customHeight="1">
      <c r="A414" s="436"/>
      <c r="B414" s="437"/>
      <c r="C414" s="437"/>
      <c r="D414" s="511"/>
      <c r="E414" s="439"/>
      <c r="F414" s="408"/>
      <c r="G414" s="439"/>
      <c r="H414" s="408"/>
      <c r="I414" s="511"/>
      <c r="J414" s="439"/>
      <c r="K414" s="444"/>
      <c r="L414" s="330"/>
      <c r="M414" s="330">
        <f t="shared" si="1"/>
        <v>0</v>
      </c>
      <c r="N414" s="25"/>
      <c r="O414" s="25"/>
      <c r="P414" s="25"/>
      <c r="Q414" s="25"/>
      <c r="R414" s="25"/>
      <c r="S414" s="25"/>
      <c r="T414" s="25"/>
      <c r="U414" s="25"/>
      <c r="V414" s="25"/>
      <c r="W414" s="25"/>
      <c r="X414" s="25"/>
      <c r="Y414" s="25"/>
      <c r="Z414" s="25"/>
    </row>
    <row r="415" ht="12.75" customHeight="1">
      <c r="A415" s="430"/>
      <c r="B415" s="431"/>
      <c r="C415" s="431"/>
      <c r="D415" s="508"/>
      <c r="E415" s="433"/>
      <c r="F415" s="405"/>
      <c r="G415" s="433"/>
      <c r="H415" s="405"/>
      <c r="I415" s="508"/>
      <c r="J415" s="433"/>
      <c r="K415" s="449"/>
      <c r="L415" s="327"/>
      <c r="M415" s="327">
        <f t="shared" si="1"/>
        <v>0</v>
      </c>
      <c r="N415" s="25"/>
      <c r="O415" s="25"/>
      <c r="P415" s="25"/>
      <c r="Q415" s="25"/>
      <c r="R415" s="25"/>
      <c r="S415" s="25"/>
      <c r="T415" s="25"/>
      <c r="U415" s="25"/>
      <c r="V415" s="25"/>
      <c r="W415" s="25"/>
      <c r="X415" s="25"/>
      <c r="Y415" s="25"/>
      <c r="Z415" s="25"/>
    </row>
    <row r="416" ht="12.75" customHeight="1">
      <c r="A416" s="436"/>
      <c r="B416" s="437"/>
      <c r="C416" s="437"/>
      <c r="D416" s="511"/>
      <c r="E416" s="439"/>
      <c r="F416" s="408"/>
      <c r="G416" s="439"/>
      <c r="H416" s="408"/>
      <c r="I416" s="511"/>
      <c r="J416" s="439"/>
      <c r="K416" s="444"/>
      <c r="L416" s="330"/>
      <c r="M416" s="330">
        <f t="shared" si="1"/>
        <v>0</v>
      </c>
      <c r="N416" s="25"/>
      <c r="O416" s="25"/>
      <c r="P416" s="25"/>
      <c r="Q416" s="25"/>
      <c r="R416" s="25"/>
      <c r="S416" s="25"/>
      <c r="T416" s="25"/>
      <c r="U416" s="25"/>
      <c r="V416" s="25"/>
      <c r="W416" s="25"/>
      <c r="X416" s="25"/>
      <c r="Y416" s="25"/>
      <c r="Z416" s="25"/>
    </row>
    <row r="417" ht="12.75" customHeight="1">
      <c r="A417" s="430"/>
      <c r="B417" s="431"/>
      <c r="C417" s="431"/>
      <c r="D417" s="508"/>
      <c r="E417" s="433"/>
      <c r="F417" s="405"/>
      <c r="G417" s="433"/>
      <c r="H417" s="405"/>
      <c r="I417" s="508"/>
      <c r="J417" s="433"/>
      <c r="K417" s="444"/>
      <c r="L417" s="327"/>
      <c r="M417" s="327">
        <f t="shared" si="1"/>
        <v>0</v>
      </c>
      <c r="N417" s="25"/>
      <c r="O417" s="25"/>
      <c r="P417" s="25"/>
      <c r="Q417" s="25"/>
      <c r="R417" s="25"/>
      <c r="S417" s="25"/>
      <c r="T417" s="25"/>
      <c r="U417" s="25"/>
      <c r="V417" s="25"/>
      <c r="W417" s="25"/>
      <c r="X417" s="25"/>
      <c r="Y417" s="25"/>
      <c r="Z417" s="25"/>
    </row>
    <row r="418" ht="12.75" customHeight="1">
      <c r="A418" s="436"/>
      <c r="B418" s="437"/>
      <c r="C418" s="437"/>
      <c r="D418" s="511"/>
      <c r="E418" s="439"/>
      <c r="F418" s="408"/>
      <c r="G418" s="439"/>
      <c r="H418" s="408"/>
      <c r="I418" s="511"/>
      <c r="J418" s="439"/>
      <c r="K418" s="444"/>
      <c r="L418" s="330"/>
      <c r="M418" s="330">
        <f t="shared" si="1"/>
        <v>0</v>
      </c>
      <c r="N418" s="25"/>
      <c r="O418" s="25"/>
      <c r="P418" s="25"/>
      <c r="Q418" s="25"/>
      <c r="R418" s="25"/>
      <c r="S418" s="25"/>
      <c r="T418" s="25"/>
      <c r="U418" s="25"/>
      <c r="V418" s="25"/>
      <c r="W418" s="25"/>
      <c r="X418" s="25"/>
      <c r="Y418" s="25"/>
      <c r="Z418" s="25"/>
    </row>
    <row r="419" ht="12.75" customHeight="1">
      <c r="A419" s="430"/>
      <c r="B419" s="431"/>
      <c r="C419" s="431"/>
      <c r="D419" s="508"/>
      <c r="E419" s="433"/>
      <c r="F419" s="405"/>
      <c r="G419" s="433"/>
      <c r="H419" s="405"/>
      <c r="I419" s="508"/>
      <c r="J419" s="433"/>
      <c r="K419" s="444"/>
      <c r="L419" s="327"/>
      <c r="M419" s="327">
        <f t="shared" si="1"/>
        <v>0</v>
      </c>
      <c r="N419" s="25"/>
      <c r="O419" s="25"/>
      <c r="P419" s="25"/>
      <c r="Q419" s="25"/>
      <c r="R419" s="25"/>
      <c r="S419" s="25"/>
      <c r="T419" s="25"/>
      <c r="U419" s="25"/>
      <c r="V419" s="25"/>
      <c r="W419" s="25"/>
      <c r="X419" s="25"/>
      <c r="Y419" s="25"/>
      <c r="Z419" s="25"/>
    </row>
    <row r="420" ht="12.75" customHeight="1">
      <c r="A420" s="436"/>
      <c r="B420" s="437"/>
      <c r="C420" s="437"/>
      <c r="D420" s="511"/>
      <c r="E420" s="439"/>
      <c r="F420" s="408"/>
      <c r="G420" s="439"/>
      <c r="H420" s="408"/>
      <c r="I420" s="511"/>
      <c r="J420" s="439"/>
      <c r="K420" s="444"/>
      <c r="L420" s="330"/>
      <c r="M420" s="330">
        <f t="shared" si="1"/>
        <v>0</v>
      </c>
      <c r="N420" s="25"/>
      <c r="O420" s="25"/>
      <c r="P420" s="25"/>
      <c r="Q420" s="25"/>
      <c r="R420" s="25"/>
      <c r="S420" s="25"/>
      <c r="T420" s="25"/>
      <c r="U420" s="25"/>
      <c r="V420" s="25"/>
      <c r="W420" s="25"/>
      <c r="X420" s="25"/>
      <c r="Y420" s="25"/>
      <c r="Z420" s="25"/>
    </row>
    <row r="421" ht="12.75" customHeight="1">
      <c r="A421" s="430"/>
      <c r="B421" s="431"/>
      <c r="C421" s="431"/>
      <c r="D421" s="508"/>
      <c r="E421" s="433"/>
      <c r="F421" s="405"/>
      <c r="G421" s="433"/>
      <c r="H421" s="405"/>
      <c r="I421" s="508"/>
      <c r="J421" s="433"/>
      <c r="K421" s="444"/>
      <c r="L421" s="327"/>
      <c r="M421" s="327">
        <f t="shared" si="1"/>
        <v>0</v>
      </c>
      <c r="N421" s="25"/>
      <c r="O421" s="25"/>
      <c r="P421" s="25"/>
      <c r="Q421" s="25"/>
      <c r="R421" s="25"/>
      <c r="S421" s="25"/>
      <c r="T421" s="25"/>
      <c r="U421" s="25"/>
      <c r="V421" s="25"/>
      <c r="W421" s="25"/>
      <c r="X421" s="25"/>
      <c r="Y421" s="25"/>
      <c r="Z421" s="25"/>
    </row>
    <row r="422" ht="12.75" customHeight="1">
      <c r="A422" s="436"/>
      <c r="B422" s="437"/>
      <c r="C422" s="437"/>
      <c r="D422" s="511"/>
      <c r="E422" s="439"/>
      <c r="F422" s="408"/>
      <c r="G422" s="439"/>
      <c r="H422" s="408"/>
      <c r="I422" s="511"/>
      <c r="J422" s="439"/>
      <c r="K422" s="444"/>
      <c r="L422" s="330"/>
      <c r="M422" s="330">
        <f t="shared" si="1"/>
        <v>0</v>
      </c>
      <c r="N422" s="25"/>
      <c r="O422" s="25"/>
      <c r="P422" s="25"/>
      <c r="Q422" s="25"/>
      <c r="R422" s="25"/>
      <c r="S422" s="25"/>
      <c r="T422" s="25"/>
      <c r="U422" s="25"/>
      <c r="V422" s="25"/>
      <c r="W422" s="25"/>
      <c r="X422" s="25"/>
      <c r="Y422" s="25"/>
      <c r="Z422" s="25"/>
    </row>
    <row r="423" ht="12.75" customHeight="1">
      <c r="A423" s="430"/>
      <c r="B423" s="431"/>
      <c r="C423" s="431"/>
      <c r="D423" s="508"/>
      <c r="E423" s="433"/>
      <c r="F423" s="405"/>
      <c r="G423" s="433"/>
      <c r="H423" s="405"/>
      <c r="I423" s="508"/>
      <c r="J423" s="433"/>
      <c r="K423" s="444"/>
      <c r="L423" s="327"/>
      <c r="M423" s="327">
        <f t="shared" si="1"/>
        <v>0</v>
      </c>
      <c r="N423" s="25"/>
      <c r="O423" s="25"/>
      <c r="P423" s="25"/>
      <c r="Q423" s="25"/>
      <c r="R423" s="25"/>
      <c r="S423" s="25"/>
      <c r="T423" s="25"/>
      <c r="U423" s="25"/>
      <c r="V423" s="25"/>
      <c r="W423" s="25"/>
      <c r="X423" s="25"/>
      <c r="Y423" s="25"/>
      <c r="Z423" s="25"/>
    </row>
    <row r="424" ht="12.75" customHeight="1">
      <c r="A424" s="436"/>
      <c r="B424" s="437"/>
      <c r="C424" s="437"/>
      <c r="D424" s="511"/>
      <c r="E424" s="439"/>
      <c r="F424" s="408"/>
      <c r="G424" s="439"/>
      <c r="H424" s="408"/>
      <c r="I424" s="511"/>
      <c r="J424" s="439"/>
      <c r="K424" s="444"/>
      <c r="L424" s="330"/>
      <c r="M424" s="330">
        <f t="shared" si="1"/>
        <v>0</v>
      </c>
      <c r="N424" s="25"/>
      <c r="O424" s="25"/>
      <c r="P424" s="25"/>
      <c r="Q424" s="25"/>
      <c r="R424" s="25"/>
      <c r="S424" s="25"/>
      <c r="T424" s="25"/>
      <c r="U424" s="25"/>
      <c r="V424" s="25"/>
      <c r="W424" s="25"/>
      <c r="X424" s="25"/>
      <c r="Y424" s="25"/>
      <c r="Z424" s="25"/>
    </row>
    <row r="425" ht="12.75" customHeight="1">
      <c r="A425" s="430"/>
      <c r="B425" s="431"/>
      <c r="C425" s="431"/>
      <c r="D425" s="508"/>
      <c r="E425" s="433"/>
      <c r="F425" s="405"/>
      <c r="G425" s="433"/>
      <c r="H425" s="405"/>
      <c r="I425" s="508"/>
      <c r="J425" s="433"/>
      <c r="K425" s="444"/>
      <c r="L425" s="327"/>
      <c r="M425" s="327">
        <f t="shared" si="1"/>
        <v>0</v>
      </c>
      <c r="N425" s="25"/>
      <c r="O425" s="25"/>
      <c r="P425" s="25"/>
      <c r="Q425" s="25"/>
      <c r="R425" s="25"/>
      <c r="S425" s="25"/>
      <c r="T425" s="25"/>
      <c r="U425" s="25"/>
      <c r="V425" s="25"/>
      <c r="W425" s="25"/>
      <c r="X425" s="25"/>
      <c r="Y425" s="25"/>
      <c r="Z425" s="25"/>
    </row>
    <row r="426" ht="12.75" customHeight="1">
      <c r="A426" s="436"/>
      <c r="B426" s="437"/>
      <c r="C426" s="437"/>
      <c r="D426" s="511"/>
      <c r="E426" s="439"/>
      <c r="F426" s="408"/>
      <c r="G426" s="439"/>
      <c r="H426" s="408"/>
      <c r="I426" s="511"/>
      <c r="J426" s="439"/>
      <c r="K426" s="444"/>
      <c r="L426" s="330"/>
      <c r="M426" s="330">
        <f t="shared" si="1"/>
        <v>0</v>
      </c>
      <c r="N426" s="138"/>
      <c r="O426" s="138"/>
      <c r="P426" s="138"/>
      <c r="Q426" s="138"/>
      <c r="R426" s="138"/>
      <c r="S426" s="138"/>
      <c r="T426" s="138"/>
      <c r="U426" s="138"/>
      <c r="V426" s="138"/>
      <c r="W426" s="138"/>
      <c r="X426" s="138"/>
      <c r="Y426" s="138"/>
      <c r="Z426" s="138"/>
    </row>
    <row r="427" ht="12.75" customHeight="1">
      <c r="A427" s="430"/>
      <c r="B427" s="431"/>
      <c r="C427" s="431"/>
      <c r="D427" s="521"/>
      <c r="E427" s="433"/>
      <c r="F427" s="405"/>
      <c r="G427" s="433"/>
      <c r="H427" s="405"/>
      <c r="I427" s="508"/>
      <c r="J427" s="433"/>
      <c r="K427" s="444"/>
      <c r="L427" s="327"/>
      <c r="M427" s="327">
        <f t="shared" si="1"/>
        <v>0</v>
      </c>
      <c r="N427" s="138"/>
      <c r="O427" s="138"/>
      <c r="P427" s="138"/>
      <c r="Q427" s="138"/>
      <c r="R427" s="138"/>
      <c r="S427" s="138"/>
      <c r="T427" s="138"/>
      <c r="U427" s="138"/>
      <c r="V427" s="138"/>
      <c r="W427" s="138"/>
      <c r="X427" s="138"/>
      <c r="Y427" s="138"/>
      <c r="Z427" s="138"/>
    </row>
    <row r="428" ht="12.75" customHeight="1">
      <c r="A428" s="436"/>
      <c r="B428" s="437"/>
      <c r="C428" s="437"/>
      <c r="D428" s="511"/>
      <c r="E428" s="439"/>
      <c r="F428" s="408"/>
      <c r="G428" s="439"/>
      <c r="H428" s="408"/>
      <c r="I428" s="511"/>
      <c r="J428" s="439"/>
      <c r="K428" s="444"/>
      <c r="L428" s="330"/>
      <c r="M428" s="330">
        <f t="shared" si="1"/>
        <v>0</v>
      </c>
      <c r="N428" s="138"/>
      <c r="O428" s="138"/>
      <c r="P428" s="138"/>
      <c r="Q428" s="138"/>
      <c r="R428" s="138"/>
      <c r="S428" s="138"/>
      <c r="T428" s="138"/>
      <c r="U428" s="138"/>
      <c r="V428" s="138"/>
      <c r="W428" s="138"/>
      <c r="X428" s="138"/>
      <c r="Y428" s="138"/>
      <c r="Z428" s="138"/>
    </row>
    <row r="429" ht="12.75" customHeight="1">
      <c r="A429" s="430"/>
      <c r="B429" s="431"/>
      <c r="C429" s="431"/>
      <c r="D429" s="508"/>
      <c r="E429" s="433"/>
      <c r="F429" s="405"/>
      <c r="G429" s="433"/>
      <c r="H429" s="405"/>
      <c r="I429" s="508"/>
      <c r="J429" s="433"/>
      <c r="K429" s="444"/>
      <c r="L429" s="327"/>
      <c r="M429" s="327">
        <f t="shared" si="1"/>
        <v>0</v>
      </c>
      <c r="N429" s="138"/>
      <c r="O429" s="138"/>
      <c r="P429" s="138"/>
      <c r="Q429" s="138"/>
      <c r="R429" s="138"/>
      <c r="S429" s="138"/>
      <c r="T429" s="138"/>
      <c r="U429" s="138"/>
      <c r="V429" s="138"/>
      <c r="W429" s="138"/>
      <c r="X429" s="138"/>
      <c r="Y429" s="138"/>
      <c r="Z429" s="138"/>
    </row>
    <row r="430" ht="12.75" customHeight="1">
      <c r="A430" s="436"/>
      <c r="B430" s="437"/>
      <c r="C430" s="437"/>
      <c r="D430" s="511"/>
      <c r="E430" s="439"/>
      <c r="F430" s="408"/>
      <c r="G430" s="439"/>
      <c r="H430" s="408"/>
      <c r="I430" s="511"/>
      <c r="J430" s="439"/>
      <c r="K430" s="444"/>
      <c r="L430" s="330"/>
      <c r="M430" s="330">
        <f t="shared" si="1"/>
        <v>0</v>
      </c>
      <c r="N430" s="138"/>
      <c r="O430" s="138"/>
      <c r="P430" s="138"/>
      <c r="Q430" s="138"/>
      <c r="R430" s="138"/>
      <c r="S430" s="138"/>
      <c r="T430" s="138"/>
      <c r="U430" s="138"/>
      <c r="V430" s="138"/>
      <c r="W430" s="138"/>
      <c r="X430" s="138"/>
      <c r="Y430" s="138"/>
      <c r="Z430" s="138"/>
    </row>
    <row r="431" ht="12.75" customHeight="1">
      <c r="A431" s="430"/>
      <c r="B431" s="431"/>
      <c r="C431" s="431"/>
      <c r="D431" s="508"/>
      <c r="E431" s="433"/>
      <c r="F431" s="405"/>
      <c r="G431" s="433"/>
      <c r="H431" s="405"/>
      <c r="I431" s="508"/>
      <c r="J431" s="433"/>
      <c r="K431" s="444"/>
      <c r="L431" s="327"/>
      <c r="M431" s="327">
        <f t="shared" si="1"/>
        <v>0</v>
      </c>
      <c r="N431" s="138"/>
      <c r="O431" s="138"/>
      <c r="P431" s="138"/>
      <c r="Q431" s="138"/>
      <c r="R431" s="138"/>
      <c r="S431" s="138"/>
      <c r="T431" s="138"/>
      <c r="U431" s="138"/>
      <c r="V431" s="138"/>
      <c r="W431" s="138"/>
      <c r="X431" s="138"/>
      <c r="Y431" s="138"/>
      <c r="Z431" s="138"/>
    </row>
    <row r="432" ht="12.75" customHeight="1">
      <c r="A432" s="436"/>
      <c r="B432" s="437"/>
      <c r="C432" s="437"/>
      <c r="D432" s="511"/>
      <c r="E432" s="439"/>
      <c r="F432" s="408"/>
      <c r="G432" s="439"/>
      <c r="H432" s="408"/>
      <c r="I432" s="511"/>
      <c r="J432" s="439"/>
      <c r="K432" s="444"/>
      <c r="L432" s="330"/>
      <c r="M432" s="330">
        <f t="shared" si="1"/>
        <v>0</v>
      </c>
      <c r="N432" s="138"/>
      <c r="O432" s="138"/>
      <c r="P432" s="138"/>
      <c r="Q432" s="138"/>
      <c r="R432" s="138"/>
      <c r="S432" s="138"/>
      <c r="T432" s="138"/>
      <c r="U432" s="138"/>
      <c r="V432" s="138"/>
      <c r="W432" s="138"/>
      <c r="X432" s="138"/>
      <c r="Y432" s="138"/>
      <c r="Z432" s="138"/>
    </row>
    <row r="433" ht="12.75" customHeight="1">
      <c r="A433" s="430"/>
      <c r="B433" s="431"/>
      <c r="C433" s="431"/>
      <c r="D433" s="508"/>
      <c r="E433" s="433"/>
      <c r="F433" s="405"/>
      <c r="G433" s="433"/>
      <c r="H433" s="405"/>
      <c r="I433" s="508"/>
      <c r="J433" s="433"/>
      <c r="K433" s="449"/>
      <c r="L433" s="327"/>
      <c r="M433" s="327">
        <f t="shared" si="1"/>
        <v>0</v>
      </c>
      <c r="N433" s="138"/>
      <c r="O433" s="138"/>
      <c r="P433" s="138"/>
      <c r="Q433" s="138"/>
      <c r="R433" s="138"/>
      <c r="S433" s="138"/>
      <c r="T433" s="138"/>
      <c r="U433" s="138"/>
      <c r="V433" s="138"/>
      <c r="W433" s="138"/>
      <c r="X433" s="138"/>
      <c r="Y433" s="138"/>
      <c r="Z433" s="138"/>
    </row>
    <row r="434" ht="12.75" customHeight="1">
      <c r="A434" s="436"/>
      <c r="B434" s="437"/>
      <c r="C434" s="437"/>
      <c r="D434" s="511"/>
      <c r="E434" s="439"/>
      <c r="F434" s="408"/>
      <c r="G434" s="439"/>
      <c r="H434" s="408"/>
      <c r="I434" s="511"/>
      <c r="J434" s="439"/>
      <c r="K434" s="444"/>
      <c r="L434" s="330"/>
      <c r="M434" s="330">
        <f t="shared" si="1"/>
        <v>0</v>
      </c>
      <c r="N434" s="138"/>
      <c r="O434" s="138"/>
      <c r="P434" s="138"/>
      <c r="Q434" s="138"/>
      <c r="R434" s="138"/>
      <c r="S434" s="138"/>
      <c r="T434" s="138"/>
      <c r="U434" s="138"/>
      <c r="V434" s="138"/>
      <c r="W434" s="138"/>
      <c r="X434" s="138"/>
      <c r="Y434" s="138"/>
      <c r="Z434" s="138"/>
    </row>
    <row r="435" ht="12.75" customHeight="1">
      <c r="A435" s="430"/>
      <c r="B435" s="431"/>
      <c r="C435" s="431"/>
      <c r="D435" s="508"/>
      <c r="E435" s="433"/>
      <c r="F435" s="405"/>
      <c r="G435" s="433"/>
      <c r="H435" s="405"/>
      <c r="I435" s="508"/>
      <c r="J435" s="433"/>
      <c r="K435" s="444"/>
      <c r="L435" s="327"/>
      <c r="M435" s="327">
        <f t="shared" si="1"/>
        <v>0</v>
      </c>
      <c r="N435" s="138"/>
      <c r="O435" s="138"/>
      <c r="P435" s="138"/>
      <c r="Q435" s="138"/>
      <c r="R435" s="138"/>
      <c r="S435" s="138"/>
      <c r="T435" s="138"/>
      <c r="U435" s="138"/>
      <c r="V435" s="138"/>
      <c r="W435" s="138"/>
      <c r="X435" s="138"/>
      <c r="Y435" s="138"/>
      <c r="Z435" s="138"/>
    </row>
    <row r="436" ht="12.75" customHeight="1">
      <c r="A436" s="436"/>
      <c r="B436" s="437"/>
      <c r="C436" s="437"/>
      <c r="D436" s="511"/>
      <c r="E436" s="439"/>
      <c r="F436" s="408"/>
      <c r="G436" s="439"/>
      <c r="H436" s="408"/>
      <c r="I436" s="511"/>
      <c r="J436" s="439"/>
      <c r="K436" s="444"/>
      <c r="L436" s="330"/>
      <c r="M436" s="330">
        <f t="shared" si="1"/>
        <v>0</v>
      </c>
      <c r="N436" s="138"/>
      <c r="O436" s="138"/>
      <c r="P436" s="138"/>
      <c r="Q436" s="138"/>
      <c r="R436" s="138"/>
      <c r="S436" s="138"/>
      <c r="T436" s="138"/>
      <c r="U436" s="138"/>
      <c r="V436" s="138"/>
      <c r="W436" s="138"/>
      <c r="X436" s="138"/>
      <c r="Y436" s="138"/>
      <c r="Z436" s="138"/>
    </row>
    <row r="437" ht="12.75" customHeight="1">
      <c r="A437" s="430"/>
      <c r="B437" s="431"/>
      <c r="C437" s="431"/>
      <c r="D437" s="508"/>
      <c r="E437" s="433"/>
      <c r="F437" s="405"/>
      <c r="G437" s="433"/>
      <c r="H437" s="405"/>
      <c r="I437" s="508"/>
      <c r="J437" s="433"/>
      <c r="K437" s="444"/>
      <c r="L437" s="327"/>
      <c r="M437" s="327">
        <f t="shared" si="1"/>
        <v>0</v>
      </c>
      <c r="N437" s="138"/>
      <c r="O437" s="138"/>
      <c r="P437" s="138"/>
      <c r="Q437" s="138"/>
      <c r="R437" s="138"/>
      <c r="S437" s="138"/>
      <c r="T437" s="138"/>
      <c r="U437" s="138"/>
      <c r="V437" s="138"/>
      <c r="W437" s="138"/>
      <c r="X437" s="138"/>
      <c r="Y437" s="138"/>
      <c r="Z437" s="138"/>
    </row>
    <row r="438" ht="12.75" customHeight="1">
      <c r="A438" s="436"/>
      <c r="B438" s="437"/>
      <c r="C438" s="437"/>
      <c r="D438" s="511"/>
      <c r="E438" s="439"/>
      <c r="F438" s="408"/>
      <c r="G438" s="439"/>
      <c r="H438" s="408"/>
      <c r="I438" s="511"/>
      <c r="J438" s="439"/>
      <c r="K438" s="449"/>
      <c r="L438" s="330"/>
      <c r="M438" s="330">
        <f t="shared" si="1"/>
        <v>0</v>
      </c>
      <c r="N438" s="138"/>
      <c r="O438" s="138"/>
      <c r="P438" s="138"/>
      <c r="Q438" s="138"/>
      <c r="R438" s="138"/>
      <c r="S438" s="138"/>
      <c r="T438" s="138"/>
      <c r="U438" s="138"/>
      <c r="V438" s="138"/>
      <c r="W438" s="138"/>
      <c r="X438" s="138"/>
      <c r="Y438" s="138"/>
      <c r="Z438" s="138"/>
    </row>
    <row r="439" ht="12.75" customHeight="1">
      <c r="A439" s="430"/>
      <c r="B439" s="431"/>
      <c r="C439" s="431"/>
      <c r="D439" s="508"/>
      <c r="E439" s="433"/>
      <c r="F439" s="405"/>
      <c r="G439" s="433"/>
      <c r="H439" s="405"/>
      <c r="I439" s="508"/>
      <c r="J439" s="433"/>
      <c r="K439" s="449"/>
      <c r="L439" s="327"/>
      <c r="M439" s="327">
        <f t="shared" si="1"/>
        <v>0</v>
      </c>
      <c r="N439" s="138"/>
      <c r="O439" s="138"/>
      <c r="P439" s="138"/>
      <c r="Q439" s="138"/>
      <c r="R439" s="138"/>
      <c r="S439" s="138"/>
      <c r="T439" s="138"/>
      <c r="U439" s="138"/>
      <c r="V439" s="138"/>
      <c r="W439" s="138"/>
      <c r="X439" s="138"/>
      <c r="Y439" s="138"/>
      <c r="Z439" s="138"/>
    </row>
    <row r="440" ht="12.75" customHeight="1">
      <c r="A440" s="436"/>
      <c r="B440" s="437"/>
      <c r="C440" s="437"/>
      <c r="D440" s="511"/>
      <c r="E440" s="439"/>
      <c r="F440" s="408"/>
      <c r="G440" s="439"/>
      <c r="H440" s="408"/>
      <c r="I440" s="511"/>
      <c r="J440" s="439"/>
      <c r="K440" s="444"/>
      <c r="L440" s="330"/>
      <c r="M440" s="330">
        <f t="shared" si="1"/>
        <v>0</v>
      </c>
      <c r="N440" s="138"/>
      <c r="O440" s="138"/>
      <c r="P440" s="138"/>
      <c r="Q440" s="138"/>
      <c r="R440" s="138"/>
      <c r="S440" s="138"/>
      <c r="T440" s="138"/>
      <c r="U440" s="138"/>
      <c r="V440" s="138"/>
      <c r="W440" s="138"/>
      <c r="X440" s="138"/>
      <c r="Y440" s="138"/>
      <c r="Z440" s="138"/>
    </row>
    <row r="441" ht="12.75" customHeight="1">
      <c r="A441" s="430"/>
      <c r="B441" s="431"/>
      <c r="C441" s="431"/>
      <c r="D441" s="508"/>
      <c r="E441" s="433"/>
      <c r="F441" s="405"/>
      <c r="G441" s="433"/>
      <c r="H441" s="405"/>
      <c r="I441" s="508"/>
      <c r="J441" s="433"/>
      <c r="K441" s="444"/>
      <c r="L441" s="327"/>
      <c r="M441" s="327">
        <f t="shared" si="1"/>
        <v>0</v>
      </c>
      <c r="N441" s="138"/>
      <c r="O441" s="138"/>
      <c r="P441" s="138"/>
      <c r="Q441" s="138"/>
      <c r="R441" s="138"/>
      <c r="S441" s="138"/>
      <c r="T441" s="138"/>
      <c r="U441" s="138"/>
      <c r="V441" s="138"/>
      <c r="W441" s="138"/>
      <c r="X441" s="138"/>
      <c r="Y441" s="138"/>
      <c r="Z441" s="138"/>
    </row>
    <row r="442" ht="12.75" customHeight="1">
      <c r="A442" s="436"/>
      <c r="B442" s="437"/>
      <c r="C442" s="437"/>
      <c r="D442" s="511"/>
      <c r="E442" s="439"/>
      <c r="F442" s="408"/>
      <c r="G442" s="439"/>
      <c r="H442" s="408"/>
      <c r="I442" s="511"/>
      <c r="J442" s="439"/>
      <c r="K442" s="444"/>
      <c r="L442" s="330"/>
      <c r="M442" s="330">
        <f t="shared" si="1"/>
        <v>0</v>
      </c>
      <c r="N442" s="138"/>
      <c r="O442" s="138"/>
      <c r="P442" s="138"/>
      <c r="Q442" s="138"/>
      <c r="R442" s="138"/>
      <c r="S442" s="138"/>
      <c r="T442" s="138"/>
      <c r="U442" s="138"/>
      <c r="V442" s="138"/>
      <c r="W442" s="138"/>
      <c r="X442" s="138"/>
      <c r="Y442" s="138"/>
      <c r="Z442" s="138"/>
    </row>
    <row r="443" ht="12.75" customHeight="1">
      <c r="A443" s="430"/>
      <c r="B443" s="431"/>
      <c r="C443" s="431"/>
      <c r="D443" s="508"/>
      <c r="E443" s="433"/>
      <c r="F443" s="405"/>
      <c r="G443" s="433"/>
      <c r="H443" s="405"/>
      <c r="I443" s="508"/>
      <c r="J443" s="433"/>
      <c r="K443" s="444"/>
      <c r="L443" s="327"/>
      <c r="M443" s="327">
        <f t="shared" si="1"/>
        <v>0</v>
      </c>
      <c r="N443" s="138"/>
      <c r="O443" s="138"/>
      <c r="P443" s="138"/>
      <c r="Q443" s="138"/>
      <c r="R443" s="138"/>
      <c r="S443" s="138"/>
      <c r="T443" s="138"/>
      <c r="U443" s="138"/>
      <c r="V443" s="138"/>
      <c r="W443" s="138"/>
      <c r="X443" s="138"/>
      <c r="Y443" s="138"/>
      <c r="Z443" s="138"/>
    </row>
    <row r="444" ht="12.75" customHeight="1">
      <c r="A444" s="436"/>
      <c r="B444" s="437"/>
      <c r="C444" s="437"/>
      <c r="D444" s="515"/>
      <c r="E444" s="439"/>
      <c r="F444" s="408"/>
      <c r="G444" s="439"/>
      <c r="H444" s="408"/>
      <c r="I444" s="511"/>
      <c r="J444" s="439"/>
      <c r="K444" s="444"/>
      <c r="L444" s="330"/>
      <c r="M444" s="330">
        <f t="shared" si="1"/>
        <v>0</v>
      </c>
      <c r="N444" s="138"/>
      <c r="O444" s="138"/>
      <c r="P444" s="138"/>
      <c r="Q444" s="138"/>
      <c r="R444" s="138"/>
      <c r="S444" s="138"/>
      <c r="T444" s="138"/>
      <c r="U444" s="138"/>
      <c r="V444" s="138"/>
      <c r="W444" s="138"/>
      <c r="X444" s="138"/>
      <c r="Y444" s="138"/>
      <c r="Z444" s="138"/>
    </row>
    <row r="445" ht="15.0" customHeight="1">
      <c r="A445" s="430"/>
      <c r="B445" s="431"/>
      <c r="C445" s="431"/>
      <c r="D445" s="508"/>
      <c r="E445" s="433"/>
      <c r="F445" s="405"/>
      <c r="G445" s="433"/>
      <c r="H445" s="405"/>
      <c r="I445" s="508"/>
      <c r="J445" s="433"/>
      <c r="K445" s="444"/>
      <c r="L445" s="327"/>
      <c r="M445" s="327">
        <f t="shared" si="1"/>
        <v>0</v>
      </c>
      <c r="N445" s="138"/>
      <c r="O445" s="138"/>
      <c r="P445" s="138"/>
      <c r="Q445" s="138"/>
      <c r="R445" s="138"/>
      <c r="S445" s="138"/>
      <c r="T445" s="138"/>
      <c r="U445" s="138"/>
      <c r="V445" s="138"/>
      <c r="W445" s="138"/>
      <c r="X445" s="138"/>
      <c r="Y445" s="138"/>
      <c r="Z445" s="138"/>
    </row>
    <row r="446" ht="12.75" customHeight="1">
      <c r="A446" s="436"/>
      <c r="B446" s="437"/>
      <c r="C446" s="437"/>
      <c r="D446" s="511"/>
      <c r="E446" s="439"/>
      <c r="F446" s="408"/>
      <c r="G446" s="439"/>
      <c r="H446" s="408"/>
      <c r="I446" s="511"/>
      <c r="J446" s="439"/>
      <c r="K446" s="449"/>
      <c r="L446" s="330"/>
      <c r="M446" s="330">
        <f t="shared" si="1"/>
        <v>0</v>
      </c>
      <c r="N446" s="138"/>
      <c r="O446" s="138"/>
      <c r="P446" s="138"/>
      <c r="Q446" s="138"/>
      <c r="R446" s="138"/>
      <c r="S446" s="138"/>
      <c r="T446" s="138"/>
      <c r="U446" s="138"/>
      <c r="V446" s="138"/>
      <c r="W446" s="138"/>
      <c r="X446" s="138"/>
      <c r="Y446" s="138"/>
      <c r="Z446" s="138"/>
    </row>
    <row r="447" ht="12.75" customHeight="1">
      <c r="A447" s="430"/>
      <c r="B447" s="431"/>
      <c r="C447" s="431"/>
      <c r="D447" s="521"/>
      <c r="E447" s="433"/>
      <c r="F447" s="405"/>
      <c r="G447" s="433"/>
      <c r="H447" s="405"/>
      <c r="I447" s="508"/>
      <c r="J447" s="433"/>
      <c r="K447" s="444"/>
      <c r="L447" s="327"/>
      <c r="M447" s="327">
        <f t="shared" si="1"/>
        <v>0</v>
      </c>
      <c r="N447" s="138"/>
      <c r="O447" s="138"/>
      <c r="P447" s="138"/>
      <c r="Q447" s="138"/>
      <c r="R447" s="138"/>
      <c r="S447" s="138"/>
      <c r="T447" s="138"/>
      <c r="U447" s="138"/>
      <c r="V447" s="138"/>
      <c r="W447" s="138"/>
      <c r="X447" s="138"/>
      <c r="Y447" s="138"/>
      <c r="Z447" s="138"/>
    </row>
    <row r="448" ht="12.75" customHeight="1">
      <c r="A448" s="436"/>
      <c r="B448" s="437"/>
      <c r="C448" s="437"/>
      <c r="D448" s="511"/>
      <c r="E448" s="439"/>
      <c r="F448" s="408"/>
      <c r="G448" s="439"/>
      <c r="H448" s="408"/>
      <c r="I448" s="511"/>
      <c r="J448" s="439"/>
      <c r="K448" s="520"/>
      <c r="L448" s="330"/>
      <c r="M448" s="330">
        <f t="shared" si="1"/>
        <v>0</v>
      </c>
      <c r="N448" s="138"/>
      <c r="O448" s="138"/>
      <c r="P448" s="138"/>
      <c r="Q448" s="138"/>
      <c r="R448" s="138"/>
      <c r="S448" s="138"/>
      <c r="T448" s="138"/>
      <c r="U448" s="138"/>
      <c r="V448" s="138"/>
      <c r="W448" s="138"/>
      <c r="X448" s="138"/>
      <c r="Y448" s="138"/>
      <c r="Z448" s="138"/>
    </row>
    <row r="449" ht="15.0" customHeight="1">
      <c r="A449" s="430"/>
      <c r="B449" s="431"/>
      <c r="C449" s="431"/>
      <c r="D449" s="508"/>
      <c r="E449" s="433"/>
      <c r="F449" s="405"/>
      <c r="G449" s="433"/>
      <c r="H449" s="405"/>
      <c r="I449" s="508"/>
      <c r="J449" s="433"/>
      <c r="K449" s="444"/>
      <c r="L449" s="327"/>
      <c r="M449" s="327">
        <f t="shared" si="1"/>
        <v>0</v>
      </c>
      <c r="N449" s="138"/>
      <c r="O449" s="138"/>
      <c r="P449" s="138"/>
      <c r="Q449" s="138"/>
      <c r="R449" s="138"/>
      <c r="S449" s="138"/>
      <c r="T449" s="138"/>
      <c r="U449" s="138"/>
      <c r="V449" s="138"/>
      <c r="W449" s="138"/>
      <c r="X449" s="138"/>
      <c r="Y449" s="138"/>
      <c r="Z449" s="138"/>
    </row>
    <row r="450" ht="12.75" customHeight="1">
      <c r="A450" s="436"/>
      <c r="B450" s="437"/>
      <c r="C450" s="437"/>
      <c r="D450" s="511"/>
      <c r="E450" s="439"/>
      <c r="F450" s="408"/>
      <c r="G450" s="439"/>
      <c r="H450" s="408"/>
      <c r="I450" s="511"/>
      <c r="J450" s="439"/>
      <c r="K450" s="520"/>
      <c r="L450" s="330"/>
      <c r="M450" s="330">
        <f t="shared" si="1"/>
        <v>0</v>
      </c>
      <c r="N450" s="138"/>
      <c r="O450" s="138"/>
      <c r="P450" s="138"/>
      <c r="Q450" s="138"/>
      <c r="R450" s="138"/>
      <c r="S450" s="138"/>
      <c r="T450" s="138"/>
      <c r="U450" s="138"/>
      <c r="V450" s="138"/>
      <c r="W450" s="138"/>
      <c r="X450" s="138"/>
      <c r="Y450" s="138"/>
      <c r="Z450" s="138"/>
    </row>
    <row r="451" ht="12.75" customHeight="1">
      <c r="A451" s="430"/>
      <c r="B451" s="431"/>
      <c r="C451" s="431"/>
      <c r="D451" s="508"/>
      <c r="E451" s="433"/>
      <c r="F451" s="405"/>
      <c r="G451" s="433"/>
      <c r="H451" s="405"/>
      <c r="I451" s="508"/>
      <c r="J451" s="433"/>
      <c r="K451" s="444"/>
      <c r="L451" s="327"/>
      <c r="M451" s="327">
        <f t="shared" si="1"/>
        <v>0</v>
      </c>
      <c r="N451" s="138"/>
      <c r="O451" s="138"/>
      <c r="P451" s="138"/>
      <c r="Q451" s="138"/>
      <c r="R451" s="138"/>
      <c r="S451" s="138"/>
      <c r="T451" s="138"/>
      <c r="U451" s="138"/>
      <c r="V451" s="138"/>
      <c r="W451" s="138"/>
      <c r="X451" s="138"/>
      <c r="Y451" s="138"/>
      <c r="Z451" s="138"/>
    </row>
    <row r="452" ht="12.75" customHeight="1">
      <c r="A452" s="436"/>
      <c r="B452" s="437"/>
      <c r="C452" s="437"/>
      <c r="D452" s="511"/>
      <c r="E452" s="439"/>
      <c r="F452" s="408"/>
      <c r="G452" s="439"/>
      <c r="H452" s="408"/>
      <c r="I452" s="511"/>
      <c r="J452" s="439"/>
      <c r="K452" s="444"/>
      <c r="L452" s="330"/>
      <c r="M452" s="330">
        <f t="shared" si="1"/>
        <v>0</v>
      </c>
      <c r="N452" s="138"/>
      <c r="O452" s="138"/>
      <c r="P452" s="138"/>
      <c r="Q452" s="138"/>
      <c r="R452" s="138"/>
      <c r="S452" s="138"/>
      <c r="T452" s="138"/>
      <c r="U452" s="138"/>
      <c r="V452" s="138"/>
      <c r="W452" s="138"/>
      <c r="X452" s="138"/>
      <c r="Y452" s="138"/>
      <c r="Z452" s="138"/>
    </row>
    <row r="453" ht="12.75" customHeight="1">
      <c r="A453" s="430"/>
      <c r="B453" s="431"/>
      <c r="C453" s="431"/>
      <c r="D453" s="508"/>
      <c r="E453" s="433"/>
      <c r="F453" s="405"/>
      <c r="G453" s="433"/>
      <c r="H453" s="405"/>
      <c r="I453" s="508"/>
      <c r="J453" s="433"/>
      <c r="K453" s="520"/>
      <c r="L453" s="327"/>
      <c r="M453" s="327">
        <f t="shared" si="1"/>
        <v>0</v>
      </c>
      <c r="N453" s="138"/>
      <c r="O453" s="138"/>
      <c r="P453" s="138"/>
      <c r="Q453" s="138"/>
      <c r="R453" s="138"/>
      <c r="S453" s="138"/>
      <c r="T453" s="138"/>
      <c r="U453" s="138"/>
      <c r="V453" s="138"/>
      <c r="W453" s="138"/>
      <c r="X453" s="138"/>
      <c r="Y453" s="138"/>
      <c r="Z453" s="138"/>
    </row>
    <row r="454" ht="12.75" customHeight="1">
      <c r="A454" s="436"/>
      <c r="B454" s="437"/>
      <c r="C454" s="437"/>
      <c r="D454" s="511"/>
      <c r="E454" s="439"/>
      <c r="F454" s="408"/>
      <c r="G454" s="439"/>
      <c r="H454" s="408"/>
      <c r="I454" s="511"/>
      <c r="J454" s="439"/>
      <c r="K454" s="444"/>
      <c r="L454" s="330"/>
      <c r="M454" s="330">
        <f t="shared" si="1"/>
        <v>0</v>
      </c>
      <c r="N454" s="138"/>
      <c r="O454" s="138"/>
      <c r="P454" s="138"/>
      <c r="Q454" s="138"/>
      <c r="R454" s="138"/>
      <c r="S454" s="138"/>
      <c r="T454" s="138"/>
      <c r="U454" s="138"/>
      <c r="V454" s="138"/>
      <c r="W454" s="138"/>
      <c r="X454" s="138"/>
      <c r="Y454" s="138"/>
      <c r="Z454" s="138"/>
    </row>
    <row r="455" ht="12.75" customHeight="1">
      <c r="A455" s="430"/>
      <c r="B455" s="431"/>
      <c r="C455" s="431"/>
      <c r="D455" s="508"/>
      <c r="E455" s="433"/>
      <c r="F455" s="405"/>
      <c r="G455" s="433"/>
      <c r="H455" s="405"/>
      <c r="I455" s="508"/>
      <c r="J455" s="433"/>
      <c r="K455" s="444"/>
      <c r="L455" s="327"/>
      <c r="M455" s="327">
        <f t="shared" si="1"/>
        <v>0</v>
      </c>
      <c r="N455" s="138"/>
      <c r="O455" s="138"/>
      <c r="P455" s="138"/>
      <c r="Q455" s="138"/>
      <c r="R455" s="138"/>
      <c r="S455" s="138"/>
      <c r="T455" s="138"/>
      <c r="U455" s="138"/>
      <c r="V455" s="138"/>
      <c r="W455" s="138"/>
      <c r="X455" s="138"/>
      <c r="Y455" s="138"/>
      <c r="Z455" s="138"/>
    </row>
    <row r="456" ht="12.75" customHeight="1">
      <c r="A456" s="436"/>
      <c r="B456" s="437"/>
      <c r="C456" s="437"/>
      <c r="D456" s="511"/>
      <c r="E456" s="439"/>
      <c r="F456" s="408"/>
      <c r="G456" s="439"/>
      <c r="H456" s="408"/>
      <c r="I456" s="511"/>
      <c r="J456" s="439"/>
      <c r="K456" s="444"/>
      <c r="L456" s="330"/>
      <c r="M456" s="330">
        <f t="shared" si="1"/>
        <v>0</v>
      </c>
      <c r="N456" s="138"/>
      <c r="O456" s="138"/>
      <c r="P456" s="138"/>
      <c r="Q456" s="138"/>
      <c r="R456" s="138"/>
      <c r="S456" s="138"/>
      <c r="T456" s="138"/>
      <c r="U456" s="138"/>
      <c r="V456" s="138"/>
      <c r="W456" s="138"/>
      <c r="X456" s="138"/>
      <c r="Y456" s="138"/>
      <c r="Z456" s="138"/>
    </row>
    <row r="457" ht="12.75" customHeight="1">
      <c r="A457" s="430"/>
      <c r="B457" s="431"/>
      <c r="C457" s="431"/>
      <c r="D457" s="508"/>
      <c r="E457" s="433"/>
      <c r="F457" s="405"/>
      <c r="G457" s="433"/>
      <c r="H457" s="405"/>
      <c r="I457" s="508"/>
      <c r="J457" s="433"/>
      <c r="K457" s="444"/>
      <c r="L457" s="327"/>
      <c r="M457" s="327">
        <f t="shared" si="1"/>
        <v>0</v>
      </c>
      <c r="N457" s="138"/>
      <c r="O457" s="138"/>
      <c r="P457" s="138"/>
      <c r="Q457" s="138"/>
      <c r="R457" s="138"/>
      <c r="S457" s="138"/>
      <c r="T457" s="138"/>
      <c r="U457" s="138"/>
      <c r="V457" s="138"/>
      <c r="W457" s="138"/>
      <c r="X457" s="138"/>
      <c r="Y457" s="138"/>
      <c r="Z457" s="138"/>
    </row>
    <row r="458" ht="12.75" customHeight="1">
      <c r="A458" s="436"/>
      <c r="B458" s="437"/>
      <c r="C458" s="437"/>
      <c r="D458" s="511"/>
      <c r="E458" s="439"/>
      <c r="F458" s="408"/>
      <c r="G458" s="439"/>
      <c r="H458" s="408"/>
      <c r="I458" s="511"/>
      <c r="J458" s="439"/>
      <c r="K458" s="520"/>
      <c r="L458" s="330"/>
      <c r="M458" s="330">
        <f t="shared" si="1"/>
        <v>0</v>
      </c>
      <c r="N458" s="138"/>
      <c r="O458" s="138"/>
      <c r="P458" s="138"/>
      <c r="Q458" s="138"/>
      <c r="R458" s="138"/>
      <c r="S458" s="138"/>
      <c r="T458" s="138"/>
      <c r="U458" s="138"/>
      <c r="V458" s="138"/>
      <c r="W458" s="138"/>
      <c r="X458" s="138"/>
      <c r="Y458" s="138"/>
      <c r="Z458" s="138"/>
    </row>
    <row r="459" ht="12.75" customHeight="1">
      <c r="A459" s="430"/>
      <c r="B459" s="431"/>
      <c r="C459" s="431"/>
      <c r="D459" s="508"/>
      <c r="E459" s="433"/>
      <c r="F459" s="405"/>
      <c r="G459" s="433"/>
      <c r="H459" s="405"/>
      <c r="I459" s="508"/>
      <c r="J459" s="433"/>
      <c r="K459" s="444"/>
      <c r="L459" s="327"/>
      <c r="M459" s="327">
        <f t="shared" si="1"/>
        <v>0</v>
      </c>
      <c r="N459" s="138"/>
      <c r="O459" s="138"/>
      <c r="P459" s="138"/>
      <c r="Q459" s="138"/>
      <c r="R459" s="138"/>
      <c r="S459" s="138"/>
      <c r="T459" s="138"/>
      <c r="U459" s="138"/>
      <c r="V459" s="138"/>
      <c r="W459" s="138"/>
      <c r="X459" s="138"/>
      <c r="Y459" s="138"/>
      <c r="Z459" s="138"/>
    </row>
    <row r="460" ht="12.75" customHeight="1">
      <c r="A460" s="436"/>
      <c r="B460" s="437"/>
      <c r="C460" s="437"/>
      <c r="D460" s="511"/>
      <c r="E460" s="439"/>
      <c r="F460" s="408"/>
      <c r="G460" s="439"/>
      <c r="H460" s="408"/>
      <c r="I460" s="511"/>
      <c r="J460" s="439"/>
      <c r="K460" s="444"/>
      <c r="L460" s="330"/>
      <c r="M460" s="330">
        <f t="shared" si="1"/>
        <v>0</v>
      </c>
      <c r="N460" s="138"/>
      <c r="O460" s="138"/>
      <c r="P460" s="138"/>
      <c r="Q460" s="138"/>
      <c r="R460" s="138"/>
      <c r="S460" s="138"/>
      <c r="T460" s="138"/>
      <c r="U460" s="138"/>
      <c r="V460" s="138"/>
      <c r="W460" s="138"/>
      <c r="X460" s="138"/>
      <c r="Y460" s="138"/>
      <c r="Z460" s="138"/>
    </row>
    <row r="461" ht="12.75" customHeight="1">
      <c r="A461" s="430"/>
      <c r="B461" s="431"/>
      <c r="C461" s="431"/>
      <c r="D461" s="508"/>
      <c r="E461" s="433"/>
      <c r="F461" s="405"/>
      <c r="G461" s="433"/>
      <c r="H461" s="405"/>
      <c r="I461" s="508"/>
      <c r="J461" s="433"/>
      <c r="K461" s="444"/>
      <c r="L461" s="327"/>
      <c r="M461" s="327">
        <f t="shared" si="1"/>
        <v>0</v>
      </c>
      <c r="N461" s="138"/>
      <c r="O461" s="138"/>
      <c r="P461" s="138"/>
      <c r="Q461" s="138"/>
      <c r="R461" s="138"/>
      <c r="S461" s="138"/>
      <c r="T461" s="138"/>
      <c r="U461" s="138"/>
      <c r="V461" s="138"/>
      <c r="W461" s="138"/>
      <c r="X461" s="138"/>
      <c r="Y461" s="138"/>
      <c r="Z461" s="138"/>
    </row>
    <row r="462" ht="12.75" customHeight="1">
      <c r="A462" s="436"/>
      <c r="B462" s="437"/>
      <c r="C462" s="437"/>
      <c r="D462" s="511"/>
      <c r="E462" s="439"/>
      <c r="F462" s="408"/>
      <c r="G462" s="439"/>
      <c r="H462" s="408"/>
      <c r="I462" s="511"/>
      <c r="J462" s="439"/>
      <c r="K462" s="444"/>
      <c r="L462" s="330"/>
      <c r="M462" s="330">
        <f t="shared" si="1"/>
        <v>0</v>
      </c>
      <c r="N462" s="138"/>
      <c r="O462" s="138"/>
      <c r="P462" s="138"/>
      <c r="Q462" s="138"/>
      <c r="R462" s="138"/>
      <c r="S462" s="138"/>
      <c r="T462" s="138"/>
      <c r="U462" s="138"/>
      <c r="V462" s="138"/>
      <c r="W462" s="138"/>
      <c r="X462" s="138"/>
      <c r="Y462" s="138"/>
      <c r="Z462" s="138"/>
    </row>
    <row r="463" ht="12.75" customHeight="1">
      <c r="A463" s="430"/>
      <c r="B463" s="431"/>
      <c r="C463" s="431"/>
      <c r="D463" s="508"/>
      <c r="E463" s="433"/>
      <c r="F463" s="405"/>
      <c r="G463" s="433"/>
      <c r="H463" s="405"/>
      <c r="I463" s="508"/>
      <c r="J463" s="433"/>
      <c r="K463" s="444"/>
      <c r="L463" s="327"/>
      <c r="M463" s="327">
        <f t="shared" si="1"/>
        <v>0</v>
      </c>
      <c r="N463" s="138"/>
      <c r="O463" s="138"/>
      <c r="P463" s="138"/>
      <c r="Q463" s="138"/>
      <c r="R463" s="138"/>
      <c r="S463" s="138"/>
      <c r="T463" s="138"/>
      <c r="U463" s="138"/>
      <c r="V463" s="138"/>
      <c r="W463" s="138"/>
      <c r="X463" s="138"/>
      <c r="Y463" s="138"/>
      <c r="Z463" s="138"/>
    </row>
    <row r="464" ht="12.75" customHeight="1">
      <c r="A464" s="436"/>
      <c r="B464" s="437"/>
      <c r="C464" s="437"/>
      <c r="D464" s="511"/>
      <c r="E464" s="439"/>
      <c r="F464" s="408"/>
      <c r="G464" s="439"/>
      <c r="H464" s="408"/>
      <c r="I464" s="511"/>
      <c r="J464" s="439"/>
      <c r="K464" s="444"/>
      <c r="L464" s="330"/>
      <c r="M464" s="330">
        <f t="shared" si="1"/>
        <v>0</v>
      </c>
      <c r="N464" s="138"/>
      <c r="O464" s="138"/>
      <c r="P464" s="138"/>
      <c r="Q464" s="138"/>
      <c r="R464" s="138"/>
      <c r="S464" s="138"/>
      <c r="T464" s="138"/>
      <c r="U464" s="138"/>
      <c r="V464" s="138"/>
      <c r="W464" s="138"/>
      <c r="X464" s="138"/>
      <c r="Y464" s="138"/>
      <c r="Z464" s="138"/>
    </row>
    <row r="465" ht="12.75" customHeight="1">
      <c r="A465" s="430"/>
      <c r="B465" s="431"/>
      <c r="C465" s="431"/>
      <c r="D465" s="508"/>
      <c r="E465" s="433"/>
      <c r="F465" s="405"/>
      <c r="G465" s="433"/>
      <c r="H465" s="405"/>
      <c r="I465" s="508"/>
      <c r="J465" s="433"/>
      <c r="K465" s="522"/>
      <c r="L465" s="327"/>
      <c r="M465" s="327">
        <f t="shared" si="1"/>
        <v>0</v>
      </c>
      <c r="N465" s="138"/>
      <c r="O465" s="138"/>
      <c r="P465" s="138"/>
      <c r="Q465" s="138"/>
      <c r="R465" s="138"/>
      <c r="S465" s="138"/>
      <c r="T465" s="138"/>
      <c r="U465" s="138"/>
      <c r="V465" s="138"/>
      <c r="W465" s="138"/>
      <c r="X465" s="138"/>
      <c r="Y465" s="138"/>
      <c r="Z465" s="138"/>
    </row>
    <row r="466" ht="12.75" customHeight="1">
      <c r="A466" s="436"/>
      <c r="B466" s="437"/>
      <c r="C466" s="437"/>
      <c r="D466" s="511"/>
      <c r="E466" s="439"/>
      <c r="F466" s="408"/>
      <c r="G466" s="439"/>
      <c r="H466" s="408"/>
      <c r="I466" s="511"/>
      <c r="J466" s="439"/>
      <c r="K466" s="444"/>
      <c r="L466" s="330"/>
      <c r="M466" s="330">
        <f t="shared" si="1"/>
        <v>0</v>
      </c>
      <c r="N466" s="138"/>
      <c r="O466" s="138"/>
      <c r="P466" s="138"/>
      <c r="Q466" s="138"/>
      <c r="R466" s="138"/>
      <c r="S466" s="138"/>
      <c r="T466" s="138"/>
      <c r="U466" s="138"/>
      <c r="V466" s="138"/>
      <c r="W466" s="138"/>
      <c r="X466" s="138"/>
      <c r="Y466" s="138"/>
      <c r="Z466" s="138"/>
    </row>
    <row r="467" ht="12.75" customHeight="1">
      <c r="A467" s="430"/>
      <c r="B467" s="431"/>
      <c r="C467" s="431"/>
      <c r="D467" s="508"/>
      <c r="E467" s="433"/>
      <c r="F467" s="405"/>
      <c r="G467" s="433"/>
      <c r="H467" s="405"/>
      <c r="I467" s="508"/>
      <c r="J467" s="433"/>
      <c r="K467" s="444"/>
      <c r="L467" s="327"/>
      <c r="M467" s="327">
        <f t="shared" si="1"/>
        <v>0</v>
      </c>
      <c r="N467" s="138"/>
      <c r="O467" s="138"/>
      <c r="P467" s="138"/>
      <c r="Q467" s="138"/>
      <c r="R467" s="138"/>
      <c r="S467" s="138"/>
      <c r="T467" s="138"/>
      <c r="U467" s="138"/>
      <c r="V467" s="138"/>
      <c r="W467" s="138"/>
      <c r="X467" s="138"/>
      <c r="Y467" s="138"/>
      <c r="Z467" s="138"/>
    </row>
    <row r="468" ht="12.75" customHeight="1">
      <c r="A468" s="436"/>
      <c r="B468" s="437"/>
      <c r="C468" s="437"/>
      <c r="D468" s="511"/>
      <c r="E468" s="439"/>
      <c r="F468" s="408"/>
      <c r="G468" s="439"/>
      <c r="H468" s="408"/>
      <c r="I468" s="511"/>
      <c r="J468" s="439"/>
      <c r="K468" s="522"/>
      <c r="L468" s="330"/>
      <c r="M468" s="330">
        <f t="shared" si="1"/>
        <v>0</v>
      </c>
      <c r="N468" s="138"/>
      <c r="O468" s="138"/>
      <c r="P468" s="138"/>
      <c r="Q468" s="138"/>
      <c r="R468" s="138"/>
      <c r="S468" s="138"/>
      <c r="T468" s="138"/>
      <c r="U468" s="138"/>
      <c r="V468" s="138"/>
      <c r="W468" s="138"/>
      <c r="X468" s="138"/>
      <c r="Y468" s="138"/>
      <c r="Z468" s="138"/>
    </row>
    <row r="469" ht="12.75" customHeight="1">
      <c r="A469" s="430"/>
      <c r="B469" s="431"/>
      <c r="C469" s="431"/>
      <c r="D469" s="508"/>
      <c r="E469" s="433"/>
      <c r="F469" s="405"/>
      <c r="G469" s="433"/>
      <c r="H469" s="405"/>
      <c r="I469" s="508"/>
      <c r="J469" s="433"/>
      <c r="K469" s="522"/>
      <c r="L469" s="327"/>
      <c r="M469" s="327">
        <f t="shared" si="1"/>
        <v>0</v>
      </c>
      <c r="N469" s="138"/>
      <c r="O469" s="138"/>
      <c r="P469" s="138"/>
      <c r="Q469" s="138"/>
      <c r="R469" s="138"/>
      <c r="S469" s="138"/>
      <c r="T469" s="138"/>
      <c r="U469" s="138"/>
      <c r="V469" s="138"/>
      <c r="W469" s="138"/>
      <c r="X469" s="138"/>
      <c r="Y469" s="138"/>
      <c r="Z469" s="138"/>
    </row>
    <row r="470" ht="12.75" customHeight="1">
      <c r="A470" s="436"/>
      <c r="B470" s="437"/>
      <c r="C470" s="437"/>
      <c r="D470" s="511"/>
      <c r="E470" s="439"/>
      <c r="F470" s="408"/>
      <c r="G470" s="439"/>
      <c r="H470" s="408"/>
      <c r="I470" s="511"/>
      <c r="J470" s="439"/>
      <c r="K470" s="444"/>
      <c r="L470" s="330"/>
      <c r="M470" s="330">
        <f t="shared" si="1"/>
        <v>0</v>
      </c>
      <c r="N470" s="138"/>
      <c r="O470" s="138"/>
      <c r="P470" s="138"/>
      <c r="Q470" s="138"/>
      <c r="R470" s="138"/>
      <c r="S470" s="138"/>
      <c r="T470" s="138"/>
      <c r="U470" s="138"/>
      <c r="V470" s="138"/>
      <c r="W470" s="138"/>
      <c r="X470" s="138"/>
      <c r="Y470" s="138"/>
      <c r="Z470" s="138"/>
    </row>
    <row r="471" ht="12.75" customHeight="1">
      <c r="A471" s="430"/>
      <c r="B471" s="431"/>
      <c r="C471" s="431"/>
      <c r="D471" s="508"/>
      <c r="E471" s="433"/>
      <c r="F471" s="405"/>
      <c r="G471" s="433"/>
      <c r="H471" s="405"/>
      <c r="I471" s="508"/>
      <c r="J471" s="433"/>
      <c r="K471" s="444"/>
      <c r="L471" s="327"/>
      <c r="M471" s="327">
        <f t="shared" si="1"/>
        <v>0</v>
      </c>
      <c r="N471" s="523"/>
      <c r="O471" s="523"/>
      <c r="P471" s="523"/>
      <c r="Q471" s="523"/>
      <c r="R471" s="523"/>
      <c r="S471" s="523"/>
      <c r="T471" s="523"/>
      <c r="U471" s="523"/>
      <c r="V471" s="523"/>
      <c r="W471" s="523"/>
      <c r="X471" s="523"/>
      <c r="Y471" s="523"/>
      <c r="Z471" s="523"/>
    </row>
    <row r="472" ht="12.75" customHeight="1">
      <c r="A472" s="436"/>
      <c r="B472" s="437"/>
      <c r="C472" s="437"/>
      <c r="D472" s="511"/>
      <c r="E472" s="439"/>
      <c r="F472" s="408"/>
      <c r="G472" s="439"/>
      <c r="H472" s="408"/>
      <c r="I472" s="511"/>
      <c r="J472" s="439"/>
      <c r="K472" s="444"/>
      <c r="L472" s="330"/>
      <c r="M472" s="330">
        <f t="shared" si="1"/>
        <v>0</v>
      </c>
      <c r="N472" s="138"/>
      <c r="O472" s="138"/>
      <c r="P472" s="138"/>
      <c r="Q472" s="138"/>
      <c r="R472" s="138"/>
      <c r="S472" s="138"/>
      <c r="T472" s="138"/>
      <c r="U472" s="138"/>
      <c r="V472" s="138"/>
      <c r="W472" s="138"/>
      <c r="X472" s="138"/>
      <c r="Y472" s="138"/>
      <c r="Z472" s="138"/>
    </row>
    <row r="473" ht="12.75" customHeight="1">
      <c r="A473" s="430"/>
      <c r="B473" s="431"/>
      <c r="C473" s="431"/>
      <c r="D473" s="508"/>
      <c r="E473" s="433"/>
      <c r="F473" s="405"/>
      <c r="G473" s="433"/>
      <c r="H473" s="405"/>
      <c r="I473" s="508"/>
      <c r="J473" s="433"/>
      <c r="K473" s="444"/>
      <c r="L473" s="327"/>
      <c r="M473" s="327">
        <f t="shared" si="1"/>
        <v>0</v>
      </c>
      <c r="N473" s="138"/>
      <c r="O473" s="138"/>
      <c r="P473" s="138"/>
      <c r="Q473" s="138"/>
      <c r="R473" s="138"/>
      <c r="S473" s="138"/>
      <c r="T473" s="138"/>
      <c r="U473" s="138"/>
      <c r="V473" s="138"/>
      <c r="W473" s="138"/>
      <c r="X473" s="138"/>
      <c r="Y473" s="138"/>
      <c r="Z473" s="138"/>
    </row>
    <row r="474" ht="12.75" customHeight="1">
      <c r="A474" s="436"/>
      <c r="B474" s="437"/>
      <c r="C474" s="437"/>
      <c r="D474" s="511"/>
      <c r="E474" s="439"/>
      <c r="F474" s="408"/>
      <c r="G474" s="439"/>
      <c r="H474" s="408"/>
      <c r="I474" s="511"/>
      <c r="J474" s="439"/>
      <c r="K474" s="522"/>
      <c r="L474" s="330"/>
      <c r="M474" s="330">
        <f t="shared" si="1"/>
        <v>0</v>
      </c>
      <c r="N474" s="138"/>
      <c r="O474" s="138"/>
      <c r="P474" s="138"/>
      <c r="Q474" s="138"/>
      <c r="R474" s="138"/>
      <c r="S474" s="138"/>
      <c r="T474" s="138"/>
      <c r="U474" s="138"/>
      <c r="V474" s="138"/>
      <c r="W474" s="138"/>
      <c r="X474" s="138"/>
      <c r="Y474" s="138"/>
      <c r="Z474" s="138"/>
    </row>
    <row r="475" ht="12.75" customHeight="1">
      <c r="A475" s="430"/>
      <c r="B475" s="431"/>
      <c r="C475" s="431"/>
      <c r="D475" s="508"/>
      <c r="E475" s="433"/>
      <c r="F475" s="405"/>
      <c r="G475" s="433"/>
      <c r="H475" s="405"/>
      <c r="I475" s="508"/>
      <c r="J475" s="433"/>
      <c r="K475" s="444"/>
      <c r="L475" s="327"/>
      <c r="M475" s="327">
        <f t="shared" si="1"/>
        <v>0</v>
      </c>
      <c r="N475" s="138"/>
      <c r="O475" s="138"/>
      <c r="P475" s="138"/>
      <c r="Q475" s="138"/>
      <c r="R475" s="138"/>
      <c r="S475" s="138"/>
      <c r="T475" s="138"/>
      <c r="U475" s="138"/>
      <c r="V475" s="138"/>
      <c r="W475" s="138"/>
      <c r="X475" s="138"/>
      <c r="Y475" s="138"/>
      <c r="Z475" s="138"/>
    </row>
    <row r="476" ht="12.75" customHeight="1">
      <c r="A476" s="436"/>
      <c r="B476" s="437"/>
      <c r="C476" s="437"/>
      <c r="D476" s="511"/>
      <c r="E476" s="439"/>
      <c r="F476" s="408"/>
      <c r="G476" s="439"/>
      <c r="H476" s="408"/>
      <c r="I476" s="511"/>
      <c r="J476" s="439"/>
      <c r="K476" s="444"/>
      <c r="L476" s="330"/>
      <c r="M476" s="330">
        <f t="shared" si="1"/>
        <v>0</v>
      </c>
      <c r="N476" s="138"/>
      <c r="O476" s="138"/>
      <c r="P476" s="138"/>
      <c r="Q476" s="138"/>
      <c r="R476" s="138"/>
      <c r="S476" s="138"/>
      <c r="T476" s="138"/>
      <c r="U476" s="138"/>
      <c r="V476" s="138"/>
      <c r="W476" s="138"/>
      <c r="X476" s="138"/>
      <c r="Y476" s="138"/>
      <c r="Z476" s="138"/>
    </row>
    <row r="477" ht="12.75" customHeight="1">
      <c r="A477" s="430"/>
      <c r="B477" s="431"/>
      <c r="C477" s="431"/>
      <c r="D477" s="508"/>
      <c r="E477" s="433"/>
      <c r="F477" s="405"/>
      <c r="G477" s="433"/>
      <c r="H477" s="405"/>
      <c r="I477" s="508"/>
      <c r="J477" s="433"/>
      <c r="K477" s="444"/>
      <c r="L477" s="327"/>
      <c r="M477" s="327">
        <f t="shared" si="1"/>
        <v>0</v>
      </c>
      <c r="N477" s="138"/>
      <c r="O477" s="138"/>
      <c r="P477" s="138"/>
      <c r="Q477" s="138"/>
      <c r="R477" s="138"/>
      <c r="S477" s="138"/>
      <c r="T477" s="138"/>
      <c r="U477" s="138"/>
      <c r="V477" s="138"/>
      <c r="W477" s="138"/>
      <c r="X477" s="138"/>
      <c r="Y477" s="138"/>
      <c r="Z477" s="138"/>
    </row>
    <row r="478" ht="12.75" customHeight="1">
      <c r="A478" s="436"/>
      <c r="B478" s="437"/>
      <c r="C478" s="437"/>
      <c r="D478" s="511"/>
      <c r="E478" s="439"/>
      <c r="F478" s="408"/>
      <c r="G478" s="439"/>
      <c r="H478" s="408"/>
      <c r="I478" s="511"/>
      <c r="J478" s="439"/>
      <c r="K478" s="444"/>
      <c r="L478" s="330"/>
      <c r="M478" s="330">
        <f t="shared" si="1"/>
        <v>0</v>
      </c>
      <c r="N478" s="138"/>
      <c r="O478" s="138"/>
      <c r="P478" s="138"/>
      <c r="Q478" s="138"/>
      <c r="R478" s="138"/>
      <c r="S478" s="138"/>
      <c r="T478" s="138"/>
      <c r="U478" s="138"/>
      <c r="V478" s="138"/>
      <c r="W478" s="138"/>
      <c r="X478" s="138"/>
      <c r="Y478" s="138"/>
      <c r="Z478" s="138"/>
    </row>
    <row r="479" ht="12.75" customHeight="1">
      <c r="A479" s="430"/>
      <c r="B479" s="431"/>
      <c r="C479" s="431"/>
      <c r="D479" s="508"/>
      <c r="E479" s="433"/>
      <c r="F479" s="405"/>
      <c r="G479" s="433"/>
      <c r="H479" s="405"/>
      <c r="I479" s="508"/>
      <c r="J479" s="433"/>
      <c r="K479" s="444"/>
      <c r="L479" s="327"/>
      <c r="M479" s="327">
        <f t="shared" si="1"/>
        <v>0</v>
      </c>
      <c r="N479" s="138"/>
      <c r="O479" s="138"/>
      <c r="P479" s="138"/>
      <c r="Q479" s="138"/>
      <c r="R479" s="138"/>
      <c r="S479" s="138"/>
      <c r="T479" s="138"/>
      <c r="U479" s="138"/>
      <c r="V479" s="138"/>
      <c r="W479" s="138"/>
      <c r="X479" s="138"/>
      <c r="Y479" s="138"/>
      <c r="Z479" s="138"/>
    </row>
    <row r="480" ht="12.75" customHeight="1">
      <c r="A480" s="436"/>
      <c r="B480" s="437"/>
      <c r="C480" s="437"/>
      <c r="D480" s="511"/>
      <c r="E480" s="439"/>
      <c r="F480" s="408"/>
      <c r="G480" s="439"/>
      <c r="H480" s="408"/>
      <c r="I480" s="511"/>
      <c r="J480" s="439"/>
      <c r="K480" s="444"/>
      <c r="L480" s="330"/>
      <c r="M480" s="330">
        <f t="shared" si="1"/>
        <v>0</v>
      </c>
      <c r="N480" s="138"/>
      <c r="O480" s="138"/>
      <c r="P480" s="138"/>
      <c r="Q480" s="138"/>
      <c r="R480" s="138"/>
      <c r="S480" s="138"/>
      <c r="T480" s="138"/>
      <c r="U480" s="138"/>
      <c r="V480" s="138"/>
      <c r="W480" s="138"/>
      <c r="X480" s="138"/>
      <c r="Y480" s="138"/>
      <c r="Z480" s="138"/>
    </row>
    <row r="481" ht="12.75" customHeight="1">
      <c r="A481" s="430"/>
      <c r="B481" s="431"/>
      <c r="C481" s="431"/>
      <c r="D481" s="508"/>
      <c r="E481" s="433"/>
      <c r="F481" s="405"/>
      <c r="G481" s="433"/>
      <c r="H481" s="405"/>
      <c r="I481" s="508"/>
      <c r="J481" s="433"/>
      <c r="K481" s="444"/>
      <c r="L481" s="327"/>
      <c r="M481" s="327">
        <f t="shared" si="1"/>
        <v>0</v>
      </c>
      <c r="N481" s="138"/>
      <c r="O481" s="138"/>
      <c r="P481" s="138"/>
      <c r="Q481" s="138"/>
      <c r="R481" s="138"/>
      <c r="S481" s="138"/>
      <c r="T481" s="138"/>
      <c r="U481" s="138"/>
      <c r="V481" s="138"/>
      <c r="W481" s="138"/>
      <c r="X481" s="138"/>
      <c r="Y481" s="138"/>
      <c r="Z481" s="138"/>
    </row>
    <row r="482" ht="12.75" customHeight="1">
      <c r="A482" s="436"/>
      <c r="B482" s="437"/>
      <c r="C482" s="437"/>
      <c r="D482" s="511"/>
      <c r="E482" s="439"/>
      <c r="F482" s="408"/>
      <c r="G482" s="439"/>
      <c r="H482" s="408"/>
      <c r="I482" s="511"/>
      <c r="J482" s="439"/>
      <c r="K482" s="444"/>
      <c r="L482" s="330"/>
      <c r="M482" s="330">
        <f t="shared" si="1"/>
        <v>0</v>
      </c>
      <c r="N482" s="138"/>
      <c r="O482" s="138"/>
      <c r="P482" s="138"/>
      <c r="Q482" s="138"/>
      <c r="R482" s="138"/>
      <c r="S482" s="138"/>
      <c r="T482" s="138"/>
      <c r="U482" s="138"/>
      <c r="V482" s="138"/>
      <c r="W482" s="138"/>
      <c r="X482" s="138"/>
      <c r="Y482" s="138"/>
      <c r="Z482" s="138"/>
    </row>
    <row r="483" ht="12.75" customHeight="1">
      <c r="A483" s="430"/>
      <c r="B483" s="431"/>
      <c r="C483" s="431"/>
      <c r="D483" s="508"/>
      <c r="E483" s="433"/>
      <c r="F483" s="405"/>
      <c r="G483" s="433"/>
      <c r="H483" s="405"/>
      <c r="I483" s="508"/>
      <c r="J483" s="433"/>
      <c r="K483" s="444"/>
      <c r="L483" s="327"/>
      <c r="M483" s="327">
        <f t="shared" si="1"/>
        <v>0</v>
      </c>
      <c r="N483" s="138"/>
      <c r="O483" s="138"/>
      <c r="P483" s="138"/>
      <c r="Q483" s="138"/>
      <c r="R483" s="138"/>
      <c r="S483" s="138"/>
      <c r="T483" s="138"/>
      <c r="U483" s="138"/>
      <c r="V483" s="138"/>
      <c r="W483" s="138"/>
      <c r="X483" s="138"/>
      <c r="Y483" s="138"/>
      <c r="Z483" s="138"/>
    </row>
    <row r="484" ht="12.75" customHeight="1">
      <c r="A484" s="436"/>
      <c r="B484" s="437"/>
      <c r="C484" s="437"/>
      <c r="D484" s="511"/>
      <c r="E484" s="439"/>
      <c r="F484" s="408"/>
      <c r="G484" s="439"/>
      <c r="H484" s="408"/>
      <c r="I484" s="511"/>
      <c r="J484" s="439"/>
      <c r="K484" s="444"/>
      <c r="L484" s="330"/>
      <c r="M484" s="330">
        <f t="shared" si="1"/>
        <v>0</v>
      </c>
      <c r="N484" s="138"/>
      <c r="O484" s="138"/>
      <c r="P484" s="138"/>
      <c r="Q484" s="138"/>
      <c r="R484" s="138"/>
      <c r="S484" s="138"/>
      <c r="T484" s="138"/>
      <c r="U484" s="138"/>
      <c r="V484" s="138"/>
      <c r="W484" s="138"/>
      <c r="X484" s="138"/>
      <c r="Y484" s="138"/>
      <c r="Z484" s="138"/>
    </row>
    <row r="485" ht="12.75" customHeight="1">
      <c r="A485" s="430"/>
      <c r="B485" s="431"/>
      <c r="C485" s="431"/>
      <c r="D485" s="508"/>
      <c r="E485" s="433"/>
      <c r="F485" s="405"/>
      <c r="G485" s="433"/>
      <c r="H485" s="405"/>
      <c r="I485" s="508"/>
      <c r="J485" s="433"/>
      <c r="K485" s="522"/>
      <c r="L485" s="327"/>
      <c r="M485" s="327">
        <f t="shared" si="1"/>
        <v>0</v>
      </c>
      <c r="N485" s="138"/>
      <c r="O485" s="138"/>
      <c r="P485" s="138"/>
      <c r="Q485" s="138"/>
      <c r="R485" s="138"/>
      <c r="S485" s="138"/>
      <c r="T485" s="138"/>
      <c r="U485" s="138"/>
      <c r="V485" s="138"/>
      <c r="W485" s="138"/>
      <c r="X485" s="138"/>
      <c r="Y485" s="138"/>
      <c r="Z485" s="138"/>
    </row>
    <row r="486" ht="12.75" customHeight="1">
      <c r="A486" s="436"/>
      <c r="B486" s="437"/>
      <c r="C486" s="437"/>
      <c r="D486" s="511"/>
      <c r="E486" s="439"/>
      <c r="F486" s="408"/>
      <c r="G486" s="439"/>
      <c r="H486" s="408"/>
      <c r="I486" s="511"/>
      <c r="J486" s="439"/>
      <c r="K486" s="444"/>
      <c r="L486" s="330"/>
      <c r="M486" s="330">
        <f t="shared" si="1"/>
        <v>0</v>
      </c>
      <c r="N486" s="138"/>
      <c r="O486" s="138"/>
      <c r="P486" s="138"/>
      <c r="Q486" s="138"/>
      <c r="R486" s="138"/>
      <c r="S486" s="138"/>
      <c r="T486" s="138"/>
      <c r="U486" s="138"/>
      <c r="V486" s="138"/>
      <c r="W486" s="138"/>
      <c r="X486" s="138"/>
      <c r="Y486" s="138"/>
      <c r="Z486" s="138"/>
    </row>
    <row r="487" ht="12.75" customHeight="1">
      <c r="A487" s="430"/>
      <c r="B487" s="431"/>
      <c r="C487" s="431"/>
      <c r="D487" s="508"/>
      <c r="E487" s="433"/>
      <c r="F487" s="405"/>
      <c r="G487" s="433"/>
      <c r="H487" s="405"/>
      <c r="I487" s="508"/>
      <c r="J487" s="433"/>
      <c r="K487" s="522"/>
      <c r="L487" s="327"/>
      <c r="M487" s="327">
        <f t="shared" si="1"/>
        <v>0</v>
      </c>
      <c r="N487" s="138"/>
      <c r="O487" s="138"/>
      <c r="P487" s="138"/>
      <c r="Q487" s="138"/>
      <c r="R487" s="138"/>
      <c r="S487" s="138"/>
      <c r="T487" s="138"/>
      <c r="U487" s="138"/>
      <c r="V487" s="138"/>
      <c r="W487" s="138"/>
      <c r="X487" s="138"/>
      <c r="Y487" s="138"/>
      <c r="Z487" s="138"/>
    </row>
    <row r="488" ht="12.75" customHeight="1">
      <c r="A488" s="436"/>
      <c r="B488" s="437"/>
      <c r="C488" s="437"/>
      <c r="D488" s="511"/>
      <c r="E488" s="439"/>
      <c r="F488" s="408"/>
      <c r="G488" s="439"/>
      <c r="H488" s="408"/>
      <c r="I488" s="511"/>
      <c r="J488" s="439"/>
      <c r="K488" s="444"/>
      <c r="L488" s="330"/>
      <c r="M488" s="330">
        <f t="shared" si="1"/>
        <v>0</v>
      </c>
      <c r="N488" s="138"/>
      <c r="O488" s="138"/>
      <c r="P488" s="138"/>
      <c r="Q488" s="138"/>
      <c r="R488" s="138"/>
      <c r="S488" s="138"/>
      <c r="T488" s="138"/>
      <c r="U488" s="138"/>
      <c r="V488" s="138"/>
      <c r="W488" s="138"/>
      <c r="X488" s="138"/>
      <c r="Y488" s="138"/>
      <c r="Z488" s="138"/>
    </row>
    <row r="489" ht="12.75" customHeight="1">
      <c r="A489" s="430"/>
      <c r="B489" s="431"/>
      <c r="C489" s="431"/>
      <c r="D489" s="508"/>
      <c r="E489" s="433"/>
      <c r="F489" s="405"/>
      <c r="G489" s="433"/>
      <c r="H489" s="405"/>
      <c r="I489" s="508"/>
      <c r="J489" s="433"/>
      <c r="K489" s="444"/>
      <c r="L489" s="327"/>
      <c r="M489" s="327">
        <f t="shared" si="1"/>
        <v>0</v>
      </c>
      <c r="N489" s="138"/>
      <c r="O489" s="138"/>
      <c r="P489" s="138"/>
      <c r="Q489" s="138"/>
      <c r="R489" s="138"/>
      <c r="S489" s="138"/>
      <c r="T489" s="138"/>
      <c r="U489" s="138"/>
      <c r="V489" s="138"/>
      <c r="W489" s="138"/>
      <c r="X489" s="138"/>
      <c r="Y489" s="138"/>
      <c r="Z489" s="138"/>
    </row>
    <row r="490" ht="12.75" customHeight="1">
      <c r="A490" s="436"/>
      <c r="B490" s="437"/>
      <c r="C490" s="437"/>
      <c r="D490" s="511"/>
      <c r="E490" s="439"/>
      <c r="F490" s="408"/>
      <c r="G490" s="439"/>
      <c r="H490" s="408"/>
      <c r="I490" s="511"/>
      <c r="J490" s="439"/>
      <c r="K490" s="444"/>
      <c r="L490" s="330"/>
      <c r="M490" s="330">
        <f t="shared" si="1"/>
        <v>0</v>
      </c>
      <c r="N490" s="138"/>
      <c r="O490" s="138"/>
      <c r="P490" s="138"/>
      <c r="Q490" s="138"/>
      <c r="R490" s="138"/>
      <c r="S490" s="138"/>
      <c r="T490" s="138"/>
      <c r="U490" s="138"/>
      <c r="V490" s="138"/>
      <c r="W490" s="138"/>
      <c r="X490" s="138"/>
      <c r="Y490" s="138"/>
      <c r="Z490" s="138"/>
    </row>
    <row r="491" ht="12.75" customHeight="1">
      <c r="A491" s="430"/>
      <c r="B491" s="431"/>
      <c r="C491" s="452"/>
      <c r="D491" s="521"/>
      <c r="E491" s="433"/>
      <c r="F491" s="405"/>
      <c r="G491" s="433"/>
      <c r="H491" s="405"/>
      <c r="I491" s="508"/>
      <c r="J491" s="433"/>
      <c r="K491" s="444"/>
      <c r="L491" s="327"/>
      <c r="M491" s="327">
        <f t="shared" si="1"/>
        <v>0</v>
      </c>
      <c r="N491" s="138"/>
      <c r="O491" s="138"/>
      <c r="P491" s="138"/>
      <c r="Q491" s="138"/>
      <c r="R491" s="138"/>
      <c r="S491" s="138"/>
      <c r="T491" s="138"/>
      <c r="U491" s="138"/>
      <c r="V491" s="138"/>
      <c r="W491" s="138"/>
      <c r="X491" s="138"/>
      <c r="Y491" s="138"/>
      <c r="Z491" s="138"/>
    </row>
    <row r="492" ht="12.75" customHeight="1">
      <c r="A492" s="436"/>
      <c r="B492" s="437"/>
      <c r="C492" s="437"/>
      <c r="D492" s="511"/>
      <c r="E492" s="439"/>
      <c r="F492" s="408"/>
      <c r="G492" s="439"/>
      <c r="H492" s="408"/>
      <c r="I492" s="511"/>
      <c r="J492" s="439"/>
      <c r="K492" s="444"/>
      <c r="L492" s="330"/>
      <c r="M492" s="330">
        <f t="shared" si="1"/>
        <v>0</v>
      </c>
      <c r="N492" s="138"/>
      <c r="O492" s="138"/>
      <c r="P492" s="138"/>
      <c r="Q492" s="138"/>
      <c r="R492" s="138"/>
      <c r="S492" s="138"/>
      <c r="T492" s="138"/>
      <c r="U492" s="138"/>
      <c r="V492" s="138"/>
      <c r="W492" s="138"/>
      <c r="X492" s="138"/>
      <c r="Y492" s="138"/>
      <c r="Z492" s="138"/>
    </row>
    <row r="493" ht="12.75" customHeight="1">
      <c r="A493" s="430"/>
      <c r="B493" s="431"/>
      <c r="C493" s="431"/>
      <c r="D493" s="508"/>
      <c r="E493" s="433"/>
      <c r="F493" s="405"/>
      <c r="G493" s="433"/>
      <c r="H493" s="405"/>
      <c r="I493" s="508"/>
      <c r="J493" s="433"/>
      <c r="K493" s="518"/>
      <c r="L493" s="327"/>
      <c r="M493" s="327">
        <f t="shared" si="1"/>
        <v>0</v>
      </c>
      <c r="N493" s="138"/>
      <c r="O493" s="138"/>
      <c r="P493" s="138"/>
      <c r="Q493" s="138"/>
      <c r="R493" s="138"/>
      <c r="S493" s="138"/>
      <c r="T493" s="138"/>
      <c r="U493" s="138"/>
      <c r="V493" s="138"/>
      <c r="W493" s="138"/>
      <c r="X493" s="138"/>
      <c r="Y493" s="138"/>
      <c r="Z493" s="138"/>
    </row>
    <row r="494" ht="12.75" customHeight="1">
      <c r="A494" s="436"/>
      <c r="B494" s="437"/>
      <c r="C494" s="437"/>
      <c r="D494" s="511"/>
      <c r="E494" s="439"/>
      <c r="F494" s="408"/>
      <c r="G494" s="439"/>
      <c r="H494" s="408"/>
      <c r="I494" s="511"/>
      <c r="J494" s="439"/>
      <c r="K494" s="522"/>
      <c r="L494" s="330"/>
      <c r="M494" s="330">
        <f t="shared" si="1"/>
        <v>0</v>
      </c>
      <c r="N494" s="138"/>
      <c r="O494" s="138"/>
      <c r="P494" s="138"/>
      <c r="Q494" s="138"/>
      <c r="R494" s="138"/>
      <c r="S494" s="138"/>
      <c r="T494" s="138"/>
      <c r="U494" s="138"/>
      <c r="V494" s="138"/>
      <c r="W494" s="138"/>
      <c r="X494" s="138"/>
      <c r="Y494" s="138"/>
      <c r="Z494" s="138"/>
    </row>
    <row r="495" ht="12.75" customHeight="1">
      <c r="A495" s="430"/>
      <c r="B495" s="431"/>
      <c r="C495" s="431"/>
      <c r="D495" s="508"/>
      <c r="E495" s="433"/>
      <c r="F495" s="405"/>
      <c r="G495" s="433"/>
      <c r="H495" s="405"/>
      <c r="I495" s="508"/>
      <c r="J495" s="433"/>
      <c r="K495" s="524"/>
      <c r="L495" s="327"/>
      <c r="M495" s="327">
        <f t="shared" si="1"/>
        <v>0</v>
      </c>
      <c r="N495" s="138"/>
      <c r="O495" s="138"/>
      <c r="P495" s="138"/>
      <c r="Q495" s="138"/>
      <c r="R495" s="138"/>
      <c r="S495" s="138"/>
      <c r="T495" s="138"/>
      <c r="U495" s="138"/>
      <c r="V495" s="138"/>
      <c r="W495" s="138"/>
      <c r="X495" s="138"/>
      <c r="Y495" s="138"/>
      <c r="Z495" s="138"/>
    </row>
    <row r="496" ht="12.75" customHeight="1">
      <c r="A496" s="436"/>
      <c r="B496" s="437"/>
      <c r="C496" s="437"/>
      <c r="D496" s="511"/>
      <c r="E496" s="439"/>
      <c r="F496" s="408"/>
      <c r="G496" s="439"/>
      <c r="H496" s="408"/>
      <c r="I496" s="511"/>
      <c r="J496" s="439"/>
      <c r="K496" s="444"/>
      <c r="L496" s="330"/>
      <c r="M496" s="330">
        <f t="shared" si="1"/>
        <v>0</v>
      </c>
      <c r="N496" s="138"/>
      <c r="O496" s="138"/>
      <c r="P496" s="138"/>
      <c r="Q496" s="138"/>
      <c r="R496" s="138"/>
      <c r="S496" s="138"/>
      <c r="T496" s="138"/>
      <c r="U496" s="138"/>
      <c r="V496" s="138"/>
      <c r="W496" s="138"/>
      <c r="X496" s="138"/>
      <c r="Y496" s="138"/>
      <c r="Z496" s="138"/>
    </row>
    <row r="497" ht="12.75" customHeight="1">
      <c r="A497" s="430"/>
      <c r="B497" s="431"/>
      <c r="C497" s="431"/>
      <c r="D497" s="508"/>
      <c r="E497" s="433"/>
      <c r="F497" s="405"/>
      <c r="G497" s="433"/>
      <c r="H497" s="405"/>
      <c r="I497" s="508"/>
      <c r="J497" s="433"/>
      <c r="K497" s="444"/>
      <c r="L497" s="327"/>
      <c r="M497" s="327">
        <f t="shared" si="1"/>
        <v>0</v>
      </c>
      <c r="N497" s="138"/>
      <c r="O497" s="138"/>
      <c r="P497" s="138"/>
      <c r="Q497" s="138"/>
      <c r="R497" s="138"/>
      <c r="S497" s="138"/>
      <c r="T497" s="138"/>
      <c r="U497" s="138"/>
      <c r="V497" s="138"/>
      <c r="W497" s="138"/>
      <c r="X497" s="138"/>
      <c r="Y497" s="138"/>
      <c r="Z497" s="138"/>
    </row>
    <row r="498" ht="12.75" customHeight="1">
      <c r="A498" s="436"/>
      <c r="B498" s="437"/>
      <c r="C498" s="437"/>
      <c r="D498" s="511"/>
      <c r="E498" s="439"/>
      <c r="F498" s="408"/>
      <c r="G498" s="439"/>
      <c r="H498" s="408"/>
      <c r="I498" s="511"/>
      <c r="J498" s="439"/>
      <c r="K498" s="444"/>
      <c r="L498" s="330"/>
      <c r="M498" s="330">
        <f t="shared" si="1"/>
        <v>0</v>
      </c>
      <c r="N498" s="138"/>
      <c r="O498" s="138"/>
      <c r="P498" s="138"/>
      <c r="Q498" s="138"/>
      <c r="R498" s="138"/>
      <c r="S498" s="138"/>
      <c r="T498" s="138"/>
      <c r="U498" s="138"/>
      <c r="V498" s="138"/>
      <c r="W498" s="138"/>
      <c r="X498" s="138"/>
      <c r="Y498" s="138"/>
      <c r="Z498" s="138"/>
    </row>
    <row r="499" ht="12.75" customHeight="1">
      <c r="A499" s="430"/>
      <c r="B499" s="431"/>
      <c r="C499" s="431"/>
      <c r="D499" s="508"/>
      <c r="E499" s="433"/>
      <c r="F499" s="405"/>
      <c r="G499" s="433"/>
      <c r="H499" s="405"/>
      <c r="I499" s="508"/>
      <c r="J499" s="433"/>
      <c r="K499" s="444"/>
      <c r="L499" s="327"/>
      <c r="M499" s="327">
        <f t="shared" si="1"/>
        <v>0</v>
      </c>
      <c r="N499" s="138"/>
      <c r="O499" s="138"/>
      <c r="P499" s="138"/>
      <c r="Q499" s="138"/>
      <c r="R499" s="138"/>
      <c r="S499" s="138"/>
      <c r="T499" s="138"/>
      <c r="U499" s="138"/>
      <c r="V499" s="138"/>
      <c r="W499" s="138"/>
      <c r="X499" s="138"/>
      <c r="Y499" s="138"/>
      <c r="Z499" s="138"/>
    </row>
    <row r="500" ht="12.75" customHeight="1">
      <c r="A500" s="436"/>
      <c r="B500" s="437"/>
      <c r="C500" s="437"/>
      <c r="D500" s="511"/>
      <c r="E500" s="439"/>
      <c r="F500" s="408"/>
      <c r="G500" s="439"/>
      <c r="H500" s="408"/>
      <c r="I500" s="511"/>
      <c r="J500" s="439"/>
      <c r="K500" s="444"/>
      <c r="L500" s="330"/>
      <c r="M500" s="330">
        <f t="shared" si="1"/>
        <v>0</v>
      </c>
      <c r="N500" s="138"/>
      <c r="O500" s="138"/>
      <c r="P500" s="138"/>
      <c r="Q500" s="138"/>
      <c r="R500" s="138"/>
      <c r="S500" s="138"/>
      <c r="T500" s="138"/>
      <c r="U500" s="138"/>
      <c r="V500" s="138"/>
      <c r="W500" s="138"/>
      <c r="X500" s="138"/>
      <c r="Y500" s="138"/>
      <c r="Z500" s="138"/>
    </row>
    <row r="501" ht="12.75" customHeight="1">
      <c r="A501" s="430"/>
      <c r="B501" s="431"/>
      <c r="C501" s="431"/>
      <c r="D501" s="508"/>
      <c r="E501" s="433"/>
      <c r="F501" s="405"/>
      <c r="G501" s="433"/>
      <c r="H501" s="405"/>
      <c r="I501" s="508"/>
      <c r="J501" s="433"/>
      <c r="K501" s="444"/>
      <c r="L501" s="327"/>
      <c r="M501" s="327">
        <f t="shared" si="1"/>
        <v>0</v>
      </c>
      <c r="N501" s="138"/>
      <c r="O501" s="138"/>
      <c r="P501" s="138"/>
      <c r="Q501" s="138"/>
      <c r="R501" s="138"/>
      <c r="S501" s="138"/>
      <c r="T501" s="138"/>
      <c r="U501" s="138"/>
      <c r="V501" s="138"/>
      <c r="W501" s="138"/>
      <c r="X501" s="138"/>
      <c r="Y501" s="138"/>
      <c r="Z501" s="138"/>
    </row>
    <row r="502" ht="15.0" customHeight="1">
      <c r="A502" s="436"/>
      <c r="B502" s="437"/>
      <c r="C502" s="437"/>
      <c r="D502" s="511"/>
      <c r="E502" s="439"/>
      <c r="F502" s="408"/>
      <c r="G502" s="439"/>
      <c r="H502" s="408"/>
      <c r="I502" s="511"/>
      <c r="J502" s="439"/>
      <c r="K502" s="444"/>
      <c r="L502" s="330"/>
      <c r="M502" s="330">
        <f t="shared" si="1"/>
        <v>0</v>
      </c>
      <c r="N502" s="138"/>
      <c r="O502" s="138"/>
      <c r="P502" s="138"/>
      <c r="Q502" s="138"/>
      <c r="R502" s="138"/>
      <c r="S502" s="138"/>
      <c r="T502" s="138"/>
      <c r="U502" s="138"/>
      <c r="V502" s="138"/>
      <c r="W502" s="138"/>
      <c r="X502" s="138"/>
      <c r="Y502" s="138"/>
      <c r="Z502" s="138"/>
    </row>
    <row r="503" ht="12.75" customHeight="1">
      <c r="A503" s="430"/>
      <c r="B503" s="431"/>
      <c r="C503" s="431"/>
      <c r="D503" s="508"/>
      <c r="E503" s="433"/>
      <c r="F503" s="405"/>
      <c r="G503" s="433"/>
      <c r="H503" s="405"/>
      <c r="I503" s="508"/>
      <c r="J503" s="433"/>
      <c r="K503" s="444"/>
      <c r="L503" s="327"/>
      <c r="M503" s="327">
        <f t="shared" si="1"/>
        <v>0</v>
      </c>
      <c r="N503" s="138"/>
      <c r="O503" s="138"/>
      <c r="P503" s="138"/>
      <c r="Q503" s="138"/>
      <c r="R503" s="138"/>
      <c r="S503" s="138"/>
      <c r="T503" s="138"/>
      <c r="U503" s="138"/>
      <c r="V503" s="138"/>
      <c r="W503" s="138"/>
      <c r="X503" s="138"/>
      <c r="Y503" s="138"/>
      <c r="Z503" s="138"/>
    </row>
    <row r="504" ht="12.75" customHeight="1">
      <c r="A504" s="436"/>
      <c r="B504" s="437"/>
      <c r="C504" s="437"/>
      <c r="D504" s="511"/>
      <c r="E504" s="439"/>
      <c r="F504" s="408"/>
      <c r="G504" s="439"/>
      <c r="H504" s="408"/>
      <c r="I504" s="511"/>
      <c r="J504" s="439"/>
      <c r="K504" s="518"/>
      <c r="L504" s="330"/>
      <c r="M504" s="330">
        <f t="shared" si="1"/>
        <v>0</v>
      </c>
      <c r="N504" s="138"/>
      <c r="O504" s="138"/>
      <c r="P504" s="138"/>
      <c r="Q504" s="138"/>
      <c r="R504" s="138"/>
      <c r="S504" s="138"/>
      <c r="T504" s="138"/>
      <c r="U504" s="138"/>
      <c r="V504" s="138"/>
      <c r="W504" s="138"/>
      <c r="X504" s="138"/>
      <c r="Y504" s="138"/>
      <c r="Z504" s="138"/>
    </row>
    <row r="505" ht="12.75" customHeight="1">
      <c r="A505" s="430"/>
      <c r="B505" s="431"/>
      <c r="C505" s="431"/>
      <c r="D505" s="508"/>
      <c r="E505" s="433"/>
      <c r="F505" s="405"/>
      <c r="G505" s="433"/>
      <c r="H505" s="405"/>
      <c r="I505" s="508"/>
      <c r="J505" s="433"/>
      <c r="K505" s="444"/>
      <c r="L505" s="327"/>
      <c r="M505" s="327">
        <f t="shared" si="1"/>
        <v>0</v>
      </c>
      <c r="N505" s="138"/>
      <c r="O505" s="138"/>
      <c r="P505" s="138"/>
      <c r="Q505" s="138"/>
      <c r="R505" s="138"/>
      <c r="S505" s="138"/>
      <c r="T505" s="138"/>
      <c r="U505" s="138"/>
      <c r="V505" s="138"/>
      <c r="W505" s="138"/>
      <c r="X505" s="138"/>
      <c r="Y505" s="138"/>
      <c r="Z505" s="138"/>
    </row>
    <row r="506" ht="12.75" customHeight="1">
      <c r="A506" s="436"/>
      <c r="B506" s="437"/>
      <c r="C506" s="437"/>
      <c r="D506" s="511"/>
      <c r="E506" s="439"/>
      <c r="F506" s="408"/>
      <c r="G506" s="439"/>
      <c r="H506" s="408"/>
      <c r="I506" s="511"/>
      <c r="J506" s="439"/>
      <c r="K506" s="444"/>
      <c r="L506" s="330"/>
      <c r="M506" s="330">
        <f t="shared" si="1"/>
        <v>0</v>
      </c>
      <c r="N506" s="138"/>
      <c r="O506" s="138"/>
      <c r="P506" s="138"/>
      <c r="Q506" s="138"/>
      <c r="R506" s="138"/>
      <c r="S506" s="138"/>
      <c r="T506" s="138"/>
      <c r="U506" s="138"/>
      <c r="V506" s="138"/>
      <c r="W506" s="138"/>
      <c r="X506" s="138"/>
      <c r="Y506" s="138"/>
      <c r="Z506" s="138"/>
    </row>
    <row r="507" ht="12.75" customHeight="1">
      <c r="A507" s="430"/>
      <c r="B507" s="431"/>
      <c r="C507" s="431"/>
      <c r="D507" s="508"/>
      <c r="E507" s="433"/>
      <c r="F507" s="405"/>
      <c r="G507" s="433"/>
      <c r="H507" s="405"/>
      <c r="I507" s="508"/>
      <c r="J507" s="433"/>
      <c r="K507" s="518"/>
      <c r="L507" s="327"/>
      <c r="M507" s="327">
        <f t="shared" si="1"/>
        <v>0</v>
      </c>
      <c r="N507" s="138"/>
      <c r="O507" s="138"/>
      <c r="P507" s="138"/>
      <c r="Q507" s="138"/>
      <c r="R507" s="138"/>
      <c r="S507" s="138"/>
      <c r="T507" s="138"/>
      <c r="U507" s="138"/>
      <c r="V507" s="138"/>
      <c r="W507" s="138"/>
      <c r="X507" s="138"/>
      <c r="Y507" s="138"/>
      <c r="Z507" s="138"/>
    </row>
    <row r="508" ht="12.75" customHeight="1">
      <c r="A508" s="436"/>
      <c r="B508" s="437"/>
      <c r="C508" s="437"/>
      <c r="D508" s="511"/>
      <c r="E508" s="439"/>
      <c r="F508" s="408"/>
      <c r="G508" s="439"/>
      <c r="H508" s="408"/>
      <c r="I508" s="511"/>
      <c r="J508" s="439"/>
      <c r="K508" s="522"/>
      <c r="L508" s="330"/>
      <c r="M508" s="330">
        <f t="shared" si="1"/>
        <v>0</v>
      </c>
      <c r="N508" s="138"/>
      <c r="O508" s="138"/>
      <c r="P508" s="138"/>
      <c r="Q508" s="138"/>
      <c r="R508" s="138"/>
      <c r="S508" s="138"/>
      <c r="T508" s="138"/>
      <c r="U508" s="138"/>
      <c r="V508" s="138"/>
      <c r="W508" s="138"/>
      <c r="X508" s="138"/>
      <c r="Y508" s="138"/>
      <c r="Z508" s="138"/>
    </row>
    <row r="509" ht="12.75" customHeight="1">
      <c r="A509" s="430"/>
      <c r="B509" s="431"/>
      <c r="C509" s="431"/>
      <c r="D509" s="508"/>
      <c r="E509" s="433"/>
      <c r="F509" s="405"/>
      <c r="G509" s="433"/>
      <c r="H509" s="405"/>
      <c r="I509" s="508"/>
      <c r="J509" s="433"/>
      <c r="K509" s="444"/>
      <c r="L509" s="327"/>
      <c r="M509" s="327">
        <f t="shared" si="1"/>
        <v>0</v>
      </c>
      <c r="N509" s="138"/>
      <c r="O509" s="138"/>
      <c r="P509" s="138"/>
      <c r="Q509" s="138"/>
      <c r="R509" s="138"/>
      <c r="S509" s="138"/>
      <c r="T509" s="138"/>
      <c r="U509" s="138"/>
      <c r="V509" s="138"/>
      <c r="W509" s="138"/>
      <c r="X509" s="138"/>
      <c r="Y509" s="138"/>
      <c r="Z509" s="138"/>
    </row>
    <row r="510" ht="12.75" customHeight="1">
      <c r="A510" s="436"/>
      <c r="B510" s="437"/>
      <c r="C510" s="437"/>
      <c r="D510" s="511"/>
      <c r="E510" s="439"/>
      <c r="F510" s="408"/>
      <c r="G510" s="439"/>
      <c r="H510" s="408"/>
      <c r="I510" s="511"/>
      <c r="J510" s="439"/>
      <c r="K510" s="444"/>
      <c r="L510" s="330"/>
      <c r="M510" s="330">
        <f t="shared" si="1"/>
        <v>0</v>
      </c>
      <c r="N510" s="138"/>
      <c r="O510" s="138"/>
      <c r="P510" s="138"/>
      <c r="Q510" s="138"/>
      <c r="R510" s="138"/>
      <c r="S510" s="138"/>
      <c r="T510" s="138"/>
      <c r="U510" s="138"/>
      <c r="V510" s="138"/>
      <c r="W510" s="138"/>
      <c r="X510" s="138"/>
      <c r="Y510" s="138"/>
      <c r="Z510" s="138"/>
    </row>
    <row r="511" ht="12.75" customHeight="1">
      <c r="A511" s="430"/>
      <c r="B511" s="431"/>
      <c r="C511" s="431"/>
      <c r="D511" s="508"/>
      <c r="E511" s="433"/>
      <c r="F511" s="405"/>
      <c r="G511" s="433"/>
      <c r="H511" s="405"/>
      <c r="I511" s="508"/>
      <c r="J511" s="433"/>
      <c r="K511" s="522"/>
      <c r="L511" s="327"/>
      <c r="M511" s="327">
        <f t="shared" si="1"/>
        <v>0</v>
      </c>
      <c r="N511" s="138"/>
      <c r="O511" s="138"/>
      <c r="P511" s="138"/>
      <c r="Q511" s="138"/>
      <c r="R511" s="138"/>
      <c r="S511" s="138"/>
      <c r="T511" s="138"/>
      <c r="U511" s="138"/>
      <c r="V511" s="138"/>
      <c r="W511" s="138"/>
      <c r="X511" s="138"/>
      <c r="Y511" s="138"/>
      <c r="Z511" s="138"/>
    </row>
    <row r="512" ht="12.75" customHeight="1">
      <c r="A512" s="436"/>
      <c r="B512" s="437"/>
      <c r="C512" s="451"/>
      <c r="D512" s="511"/>
      <c r="E512" s="439"/>
      <c r="F512" s="408"/>
      <c r="G512" s="439"/>
      <c r="H512" s="408"/>
      <c r="I512" s="511"/>
      <c r="J512" s="439"/>
      <c r="K512" s="444"/>
      <c r="L512" s="330"/>
      <c r="M512" s="330">
        <f t="shared" si="1"/>
        <v>0</v>
      </c>
      <c r="N512" s="138"/>
      <c r="O512" s="138"/>
      <c r="P512" s="138"/>
      <c r="Q512" s="138"/>
      <c r="R512" s="138"/>
      <c r="S512" s="138"/>
      <c r="T512" s="138"/>
      <c r="U512" s="138"/>
      <c r="V512" s="138"/>
      <c r="W512" s="138"/>
      <c r="X512" s="138"/>
      <c r="Y512" s="138"/>
      <c r="Z512" s="138"/>
    </row>
    <row r="513" ht="12.75" customHeight="1">
      <c r="A513" s="430"/>
      <c r="B513" s="431"/>
      <c r="C513" s="431"/>
      <c r="D513" s="508"/>
      <c r="E513" s="433"/>
      <c r="F513" s="405"/>
      <c r="G513" s="433"/>
      <c r="H513" s="405"/>
      <c r="I513" s="508"/>
      <c r="J513" s="433"/>
      <c r="K513" s="444"/>
      <c r="L513" s="327"/>
      <c r="M513" s="327">
        <f t="shared" si="1"/>
        <v>0</v>
      </c>
      <c r="N513" s="138"/>
      <c r="O513" s="138"/>
      <c r="P513" s="138"/>
      <c r="Q513" s="138"/>
      <c r="R513" s="138"/>
      <c r="S513" s="138"/>
      <c r="T513" s="138"/>
      <c r="U513" s="138"/>
      <c r="V513" s="138"/>
      <c r="W513" s="138"/>
      <c r="X513" s="138"/>
      <c r="Y513" s="138"/>
      <c r="Z513" s="138"/>
    </row>
    <row r="514" ht="12.75" customHeight="1">
      <c r="A514" s="436"/>
      <c r="B514" s="437"/>
      <c r="C514" s="437"/>
      <c r="D514" s="511"/>
      <c r="E514" s="439"/>
      <c r="F514" s="408"/>
      <c r="G514" s="439"/>
      <c r="H514" s="408"/>
      <c r="I514" s="511"/>
      <c r="J514" s="439"/>
      <c r="K514" s="444"/>
      <c r="L514" s="330"/>
      <c r="M514" s="330">
        <f t="shared" si="1"/>
        <v>0</v>
      </c>
      <c r="N514" s="138"/>
      <c r="O514" s="138"/>
      <c r="P514" s="138"/>
      <c r="Q514" s="138"/>
      <c r="R514" s="138"/>
      <c r="S514" s="138"/>
      <c r="T514" s="138"/>
      <c r="U514" s="138"/>
      <c r="V514" s="138"/>
      <c r="W514" s="138"/>
      <c r="X514" s="138"/>
      <c r="Y514" s="138"/>
      <c r="Z514" s="138"/>
    </row>
    <row r="515" ht="12.75" customHeight="1">
      <c r="A515" s="430"/>
      <c r="B515" s="431"/>
      <c r="C515" s="431"/>
      <c r="D515" s="508"/>
      <c r="E515" s="433"/>
      <c r="F515" s="405"/>
      <c r="G515" s="433"/>
      <c r="H515" s="405"/>
      <c r="I515" s="508"/>
      <c r="J515" s="433"/>
      <c r="K515" s="444"/>
      <c r="L515" s="327"/>
      <c r="M515" s="327">
        <f t="shared" si="1"/>
        <v>0</v>
      </c>
      <c r="N515" s="138"/>
      <c r="O515" s="138"/>
      <c r="P515" s="138"/>
      <c r="Q515" s="138"/>
      <c r="R515" s="138"/>
      <c r="S515" s="138"/>
      <c r="T515" s="138"/>
      <c r="U515" s="138"/>
      <c r="V515" s="138"/>
      <c r="W515" s="138"/>
      <c r="X515" s="138"/>
      <c r="Y515" s="138"/>
      <c r="Z515" s="138"/>
    </row>
    <row r="516" ht="12.75" customHeight="1">
      <c r="A516" s="436"/>
      <c r="B516" s="437"/>
      <c r="C516" s="437"/>
      <c r="D516" s="511"/>
      <c r="E516" s="439"/>
      <c r="F516" s="408"/>
      <c r="G516" s="439"/>
      <c r="H516" s="408"/>
      <c r="I516" s="511"/>
      <c r="J516" s="439"/>
      <c r="K516" s="522"/>
      <c r="L516" s="330"/>
      <c r="M516" s="330">
        <f t="shared" si="1"/>
        <v>0</v>
      </c>
      <c r="N516" s="138"/>
      <c r="O516" s="138"/>
      <c r="P516" s="138"/>
      <c r="Q516" s="138"/>
      <c r="R516" s="138"/>
      <c r="S516" s="138"/>
      <c r="T516" s="138"/>
      <c r="U516" s="138"/>
      <c r="V516" s="138"/>
      <c r="W516" s="138"/>
      <c r="X516" s="138"/>
      <c r="Y516" s="138"/>
      <c r="Z516" s="138"/>
    </row>
    <row r="517" ht="12.75" customHeight="1">
      <c r="A517" s="430"/>
      <c r="B517" s="431"/>
      <c r="C517" s="431"/>
      <c r="D517" s="508"/>
      <c r="E517" s="433"/>
      <c r="F517" s="405"/>
      <c r="G517" s="433"/>
      <c r="H517" s="405"/>
      <c r="I517" s="508"/>
      <c r="J517" s="433"/>
      <c r="K517" s="444"/>
      <c r="L517" s="327"/>
      <c r="M517" s="327">
        <f t="shared" si="1"/>
        <v>0</v>
      </c>
      <c r="N517" s="138"/>
      <c r="O517" s="138"/>
      <c r="P517" s="138"/>
      <c r="Q517" s="138"/>
      <c r="R517" s="138"/>
      <c r="S517" s="138"/>
      <c r="T517" s="138"/>
      <c r="U517" s="138"/>
      <c r="V517" s="138"/>
      <c r="W517" s="138"/>
      <c r="X517" s="138"/>
      <c r="Y517" s="138"/>
      <c r="Z517" s="138"/>
    </row>
    <row r="518" ht="12.75" customHeight="1">
      <c r="A518" s="436"/>
      <c r="B518" s="437"/>
      <c r="C518" s="437"/>
      <c r="D518" s="511"/>
      <c r="E518" s="439"/>
      <c r="F518" s="408"/>
      <c r="G518" s="439"/>
      <c r="H518" s="408"/>
      <c r="I518" s="511"/>
      <c r="J518" s="439"/>
      <c r="K518" s="522"/>
      <c r="L518" s="330"/>
      <c r="M518" s="330">
        <f t="shared" si="1"/>
        <v>0</v>
      </c>
      <c r="N518" s="138"/>
      <c r="O518" s="138"/>
      <c r="P518" s="138"/>
      <c r="Q518" s="138"/>
      <c r="R518" s="138"/>
      <c r="S518" s="138"/>
      <c r="T518" s="138"/>
      <c r="U518" s="138"/>
      <c r="V518" s="138"/>
      <c r="W518" s="138"/>
      <c r="X518" s="138"/>
      <c r="Y518" s="138"/>
      <c r="Z518" s="138"/>
    </row>
    <row r="519" ht="12.75" customHeight="1">
      <c r="A519" s="430"/>
      <c r="B519" s="431"/>
      <c r="C519" s="431"/>
      <c r="D519" s="508"/>
      <c r="E519" s="433"/>
      <c r="F519" s="405"/>
      <c r="G519" s="433"/>
      <c r="H519" s="405"/>
      <c r="I519" s="508"/>
      <c r="J519" s="433"/>
      <c r="K519" s="444"/>
      <c r="L519" s="327"/>
      <c r="M519" s="327">
        <f t="shared" si="1"/>
        <v>0</v>
      </c>
      <c r="N519" s="138"/>
      <c r="O519" s="138"/>
      <c r="P519" s="138"/>
      <c r="Q519" s="138"/>
      <c r="R519" s="138"/>
      <c r="S519" s="138"/>
      <c r="T519" s="138"/>
      <c r="U519" s="138"/>
      <c r="V519" s="138"/>
      <c r="W519" s="138"/>
      <c r="X519" s="138"/>
      <c r="Y519" s="138"/>
      <c r="Z519" s="138"/>
    </row>
    <row r="520" ht="12.75" customHeight="1">
      <c r="A520" s="436"/>
      <c r="B520" s="437"/>
      <c r="C520" s="437"/>
      <c r="D520" s="511"/>
      <c r="E520" s="439"/>
      <c r="F520" s="408"/>
      <c r="G520" s="439"/>
      <c r="H520" s="408"/>
      <c r="I520" s="511"/>
      <c r="J520" s="439"/>
      <c r="K520" s="444"/>
      <c r="L520" s="330"/>
      <c r="M520" s="330">
        <f t="shared" si="1"/>
        <v>0</v>
      </c>
      <c r="N520" s="138"/>
      <c r="O520" s="138"/>
      <c r="P520" s="138"/>
      <c r="Q520" s="138"/>
      <c r="R520" s="138"/>
      <c r="S520" s="138"/>
      <c r="T520" s="138"/>
      <c r="U520" s="138"/>
      <c r="V520" s="138"/>
      <c r="W520" s="138"/>
      <c r="X520" s="138"/>
      <c r="Y520" s="138"/>
      <c r="Z520" s="138"/>
    </row>
    <row r="521" ht="12.75" customHeight="1">
      <c r="A521" s="430"/>
      <c r="B521" s="431"/>
      <c r="C521" s="431"/>
      <c r="D521" s="508"/>
      <c r="E521" s="433"/>
      <c r="F521" s="405"/>
      <c r="G521" s="433"/>
      <c r="H521" s="405"/>
      <c r="I521" s="508"/>
      <c r="J521" s="433"/>
      <c r="K521" s="444"/>
      <c r="L521" s="327"/>
      <c r="M521" s="327">
        <f t="shared" si="1"/>
        <v>0</v>
      </c>
      <c r="N521" s="138"/>
      <c r="O521" s="138"/>
      <c r="P521" s="138"/>
      <c r="Q521" s="138"/>
      <c r="R521" s="138"/>
      <c r="S521" s="138"/>
      <c r="T521" s="138"/>
      <c r="U521" s="138"/>
      <c r="V521" s="138"/>
      <c r="W521" s="138"/>
      <c r="X521" s="138"/>
      <c r="Y521" s="138"/>
      <c r="Z521" s="138"/>
    </row>
    <row r="522" ht="12.75" customHeight="1">
      <c r="A522" s="436"/>
      <c r="B522" s="437"/>
      <c r="C522" s="437"/>
      <c r="D522" s="511"/>
      <c r="E522" s="439"/>
      <c r="F522" s="408"/>
      <c r="G522" s="439"/>
      <c r="H522" s="408"/>
      <c r="I522" s="511"/>
      <c r="J522" s="439"/>
      <c r="K522" s="522"/>
      <c r="L522" s="330"/>
      <c r="M522" s="330">
        <f t="shared" si="1"/>
        <v>0</v>
      </c>
      <c r="N522" s="138"/>
      <c r="O522" s="138"/>
      <c r="P522" s="138"/>
      <c r="Q522" s="138"/>
      <c r="R522" s="138"/>
      <c r="S522" s="138"/>
      <c r="T522" s="138"/>
      <c r="U522" s="138"/>
      <c r="V522" s="138"/>
      <c r="W522" s="138"/>
      <c r="X522" s="138"/>
      <c r="Y522" s="138"/>
      <c r="Z522" s="138"/>
    </row>
    <row r="523" ht="12.75" customHeight="1">
      <c r="A523" s="430"/>
      <c r="B523" s="431"/>
      <c r="C523" s="431"/>
      <c r="D523" s="508"/>
      <c r="E523" s="433"/>
      <c r="F523" s="405"/>
      <c r="G523" s="433"/>
      <c r="H523" s="405"/>
      <c r="I523" s="508"/>
      <c r="J523" s="433"/>
      <c r="K523" s="444"/>
      <c r="L523" s="327"/>
      <c r="M523" s="327">
        <f t="shared" si="1"/>
        <v>0</v>
      </c>
      <c r="N523" s="138"/>
      <c r="O523" s="138"/>
      <c r="P523" s="138"/>
      <c r="Q523" s="138"/>
      <c r="R523" s="138"/>
      <c r="S523" s="138"/>
      <c r="T523" s="138"/>
      <c r="U523" s="138"/>
      <c r="V523" s="138"/>
      <c r="W523" s="138"/>
      <c r="X523" s="138"/>
      <c r="Y523" s="138"/>
      <c r="Z523" s="138"/>
    </row>
    <row r="524" ht="12.75" customHeight="1">
      <c r="A524" s="436"/>
      <c r="B524" s="437"/>
      <c r="C524" s="437"/>
      <c r="D524" s="511"/>
      <c r="E524" s="439"/>
      <c r="F524" s="408"/>
      <c r="G524" s="439"/>
      <c r="H524" s="408"/>
      <c r="I524" s="511"/>
      <c r="J524" s="439"/>
      <c r="K524" s="444"/>
      <c r="L524" s="330"/>
      <c r="M524" s="330">
        <f t="shared" si="1"/>
        <v>0</v>
      </c>
      <c r="N524" s="138"/>
      <c r="O524" s="138"/>
      <c r="P524" s="138"/>
      <c r="Q524" s="138"/>
      <c r="R524" s="138"/>
      <c r="S524" s="138"/>
      <c r="T524" s="138"/>
      <c r="U524" s="138"/>
      <c r="V524" s="138"/>
      <c r="W524" s="138"/>
      <c r="X524" s="138"/>
      <c r="Y524" s="138"/>
      <c r="Z524" s="138"/>
    </row>
    <row r="525" ht="12.75" customHeight="1">
      <c r="A525" s="430"/>
      <c r="B525" s="431"/>
      <c r="C525" s="431"/>
      <c r="D525" s="508"/>
      <c r="E525" s="433"/>
      <c r="F525" s="405"/>
      <c r="G525" s="433"/>
      <c r="H525" s="405"/>
      <c r="I525" s="508"/>
      <c r="J525" s="433"/>
      <c r="K525" s="524"/>
      <c r="L525" s="327"/>
      <c r="M525" s="327">
        <f t="shared" si="1"/>
        <v>0</v>
      </c>
      <c r="N525" s="138"/>
      <c r="O525" s="138"/>
      <c r="P525" s="138"/>
      <c r="Q525" s="138"/>
      <c r="R525" s="138"/>
      <c r="S525" s="138"/>
      <c r="T525" s="138"/>
      <c r="U525" s="138"/>
      <c r="V525" s="138"/>
      <c r="W525" s="138"/>
      <c r="X525" s="138"/>
      <c r="Y525" s="138"/>
      <c r="Z525" s="138"/>
    </row>
    <row r="526" ht="12.75" customHeight="1">
      <c r="A526" s="436"/>
      <c r="B526" s="437"/>
      <c r="C526" s="437"/>
      <c r="D526" s="511"/>
      <c r="E526" s="439"/>
      <c r="F526" s="408"/>
      <c r="G526" s="439"/>
      <c r="H526" s="408"/>
      <c r="I526" s="511"/>
      <c r="J526" s="439"/>
      <c r="K526" s="444"/>
      <c r="L526" s="330"/>
      <c r="M526" s="330">
        <f t="shared" si="1"/>
        <v>0</v>
      </c>
      <c r="N526" s="138"/>
      <c r="O526" s="138"/>
      <c r="P526" s="138"/>
      <c r="Q526" s="138"/>
      <c r="R526" s="138"/>
      <c r="S526" s="138"/>
      <c r="T526" s="138"/>
      <c r="U526" s="138"/>
      <c r="V526" s="138"/>
      <c r="W526" s="138"/>
      <c r="X526" s="138"/>
      <c r="Y526" s="138"/>
      <c r="Z526" s="138"/>
    </row>
    <row r="527" ht="12.75" customHeight="1">
      <c r="A527" s="430"/>
      <c r="B527" s="431"/>
      <c r="C527" s="431"/>
      <c r="D527" s="508"/>
      <c r="E527" s="433"/>
      <c r="F527" s="405"/>
      <c r="G527" s="433"/>
      <c r="H527" s="405"/>
      <c r="I527" s="508"/>
      <c r="J527" s="433"/>
      <c r="K527" s="522"/>
      <c r="L527" s="327"/>
      <c r="M527" s="327">
        <f t="shared" si="1"/>
        <v>0</v>
      </c>
      <c r="N527" s="138"/>
      <c r="O527" s="138"/>
      <c r="P527" s="138"/>
      <c r="Q527" s="138"/>
      <c r="R527" s="138"/>
      <c r="S527" s="138"/>
      <c r="T527" s="138"/>
      <c r="U527" s="138"/>
      <c r="V527" s="138"/>
      <c r="W527" s="138"/>
      <c r="X527" s="138"/>
      <c r="Y527" s="138"/>
      <c r="Z527" s="138"/>
    </row>
    <row r="528" ht="12.75" customHeight="1">
      <c r="A528" s="436"/>
      <c r="B528" s="437"/>
      <c r="C528" s="437"/>
      <c r="D528" s="511"/>
      <c r="E528" s="439"/>
      <c r="F528" s="408"/>
      <c r="G528" s="439"/>
      <c r="H528" s="408"/>
      <c r="I528" s="511"/>
      <c r="J528" s="439"/>
      <c r="K528" s="444"/>
      <c r="L528" s="330"/>
      <c r="M528" s="330">
        <f t="shared" si="1"/>
        <v>0</v>
      </c>
      <c r="N528" s="138"/>
      <c r="O528" s="138"/>
      <c r="P528" s="138"/>
      <c r="Q528" s="138"/>
      <c r="R528" s="138"/>
      <c r="S528" s="138"/>
      <c r="T528" s="138"/>
      <c r="U528" s="138"/>
      <c r="V528" s="138"/>
      <c r="W528" s="138"/>
      <c r="X528" s="138"/>
      <c r="Y528" s="138"/>
      <c r="Z528" s="138"/>
    </row>
    <row r="529" ht="12.75" customHeight="1">
      <c r="A529" s="430"/>
      <c r="B529" s="431"/>
      <c r="C529" s="431"/>
      <c r="D529" s="508"/>
      <c r="E529" s="433"/>
      <c r="F529" s="405"/>
      <c r="G529" s="433"/>
      <c r="H529" s="405"/>
      <c r="I529" s="508"/>
      <c r="J529" s="433"/>
      <c r="K529" s="444"/>
      <c r="L529" s="327"/>
      <c r="M529" s="327">
        <f t="shared" si="1"/>
        <v>0</v>
      </c>
      <c r="N529" s="138"/>
      <c r="O529" s="138"/>
      <c r="P529" s="138"/>
      <c r="Q529" s="138"/>
      <c r="R529" s="138"/>
      <c r="S529" s="138"/>
      <c r="T529" s="138"/>
      <c r="U529" s="138"/>
      <c r="V529" s="138"/>
      <c r="W529" s="138"/>
      <c r="X529" s="138"/>
      <c r="Y529" s="138"/>
      <c r="Z529" s="138"/>
    </row>
    <row r="530" ht="12.75" customHeight="1">
      <c r="A530" s="436"/>
      <c r="B530" s="437"/>
      <c r="C530" s="437"/>
      <c r="D530" s="511"/>
      <c r="E530" s="439"/>
      <c r="F530" s="408"/>
      <c r="G530" s="439"/>
      <c r="H530" s="408"/>
      <c r="I530" s="511"/>
      <c r="J530" s="439"/>
      <c r="K530" s="444"/>
      <c r="L530" s="330"/>
      <c r="M530" s="330">
        <f t="shared" si="1"/>
        <v>0</v>
      </c>
      <c r="N530" s="138"/>
      <c r="O530" s="138"/>
      <c r="P530" s="138"/>
      <c r="Q530" s="138"/>
      <c r="R530" s="138"/>
      <c r="S530" s="138"/>
      <c r="T530" s="138"/>
      <c r="U530" s="138"/>
      <c r="V530" s="138"/>
      <c r="W530" s="138"/>
      <c r="X530" s="138"/>
      <c r="Y530" s="138"/>
      <c r="Z530" s="138"/>
    </row>
    <row r="531" ht="12.75" customHeight="1">
      <c r="A531" s="430"/>
      <c r="B531" s="431"/>
      <c r="C531" s="431"/>
      <c r="D531" s="508"/>
      <c r="E531" s="433"/>
      <c r="F531" s="405"/>
      <c r="G531" s="433"/>
      <c r="H531" s="405"/>
      <c r="I531" s="508"/>
      <c r="J531" s="433"/>
      <c r="K531" s="444"/>
      <c r="L531" s="327"/>
      <c r="M531" s="327">
        <f t="shared" si="1"/>
        <v>0</v>
      </c>
      <c r="N531" s="138"/>
      <c r="O531" s="138"/>
      <c r="P531" s="138"/>
      <c r="Q531" s="138"/>
      <c r="R531" s="138"/>
      <c r="S531" s="138"/>
      <c r="T531" s="138"/>
      <c r="U531" s="138"/>
      <c r="V531" s="138"/>
      <c r="W531" s="138"/>
      <c r="X531" s="138"/>
      <c r="Y531" s="138"/>
      <c r="Z531" s="138"/>
    </row>
    <row r="532" ht="12.75" customHeight="1">
      <c r="A532" s="436"/>
      <c r="B532" s="437"/>
      <c r="C532" s="437"/>
      <c r="D532" s="511"/>
      <c r="E532" s="439"/>
      <c r="F532" s="408"/>
      <c r="G532" s="439"/>
      <c r="H532" s="408"/>
      <c r="I532" s="511"/>
      <c r="J532" s="439"/>
      <c r="K532" s="522"/>
      <c r="L532" s="330"/>
      <c r="M532" s="330">
        <f t="shared" si="1"/>
        <v>0</v>
      </c>
      <c r="N532" s="138"/>
      <c r="O532" s="138"/>
      <c r="P532" s="138"/>
      <c r="Q532" s="138"/>
      <c r="R532" s="138"/>
      <c r="S532" s="138"/>
      <c r="T532" s="138"/>
      <c r="U532" s="138"/>
      <c r="V532" s="138"/>
      <c r="W532" s="138"/>
      <c r="X532" s="138"/>
      <c r="Y532" s="138"/>
      <c r="Z532" s="138"/>
    </row>
    <row r="533" ht="12.75" customHeight="1">
      <c r="A533" s="430"/>
      <c r="B533" s="431"/>
      <c r="C533" s="431"/>
      <c r="D533" s="508"/>
      <c r="E533" s="433"/>
      <c r="F533" s="405"/>
      <c r="G533" s="433"/>
      <c r="H533" s="405"/>
      <c r="I533" s="508"/>
      <c r="J533" s="433"/>
      <c r="K533" s="444"/>
      <c r="L533" s="327"/>
      <c r="M533" s="327">
        <f t="shared" si="1"/>
        <v>0</v>
      </c>
      <c r="N533" s="138"/>
      <c r="O533" s="138"/>
      <c r="P533" s="138"/>
      <c r="Q533" s="138"/>
      <c r="R533" s="138"/>
      <c r="S533" s="138"/>
      <c r="T533" s="138"/>
      <c r="U533" s="138"/>
      <c r="V533" s="138"/>
      <c r="W533" s="138"/>
      <c r="X533" s="138"/>
      <c r="Y533" s="138"/>
      <c r="Z533" s="138"/>
    </row>
    <row r="534" ht="12.75" customHeight="1">
      <c r="A534" s="436"/>
      <c r="B534" s="437"/>
      <c r="C534" s="437"/>
      <c r="D534" s="511"/>
      <c r="E534" s="439"/>
      <c r="F534" s="408"/>
      <c r="G534" s="439"/>
      <c r="H534" s="408"/>
      <c r="I534" s="511"/>
      <c r="J534" s="439"/>
      <c r="K534" s="444"/>
      <c r="L534" s="330"/>
      <c r="M534" s="330">
        <f t="shared" si="1"/>
        <v>0</v>
      </c>
      <c r="N534" s="138"/>
      <c r="O534" s="138"/>
      <c r="P534" s="138"/>
      <c r="Q534" s="138"/>
      <c r="R534" s="138"/>
      <c r="S534" s="138"/>
      <c r="T534" s="138"/>
      <c r="U534" s="138"/>
      <c r="V534" s="138"/>
      <c r="W534" s="138"/>
      <c r="X534" s="138"/>
      <c r="Y534" s="138"/>
      <c r="Z534" s="138"/>
    </row>
    <row r="535" ht="12.75" customHeight="1">
      <c r="A535" s="430"/>
      <c r="B535" s="431"/>
      <c r="C535" s="431"/>
      <c r="D535" s="508"/>
      <c r="E535" s="433"/>
      <c r="F535" s="405"/>
      <c r="G535" s="433"/>
      <c r="H535" s="405"/>
      <c r="I535" s="508"/>
      <c r="J535" s="433"/>
      <c r="K535" s="444"/>
      <c r="L535" s="327"/>
      <c r="M535" s="327">
        <f t="shared" si="1"/>
        <v>0</v>
      </c>
      <c r="N535" s="138"/>
      <c r="O535" s="138"/>
      <c r="P535" s="138"/>
      <c r="Q535" s="138"/>
      <c r="R535" s="138"/>
      <c r="S535" s="138"/>
      <c r="T535" s="138"/>
      <c r="U535" s="138"/>
      <c r="V535" s="138"/>
      <c r="W535" s="138"/>
      <c r="X535" s="138"/>
      <c r="Y535" s="138"/>
      <c r="Z535" s="138"/>
    </row>
    <row r="536" ht="12.75" customHeight="1">
      <c r="A536" s="436"/>
      <c r="B536" s="437"/>
      <c r="C536" s="437"/>
      <c r="D536" s="511"/>
      <c r="E536" s="439"/>
      <c r="F536" s="408"/>
      <c r="G536" s="439"/>
      <c r="H536" s="408"/>
      <c r="I536" s="511"/>
      <c r="J536" s="439"/>
      <c r="K536" s="444"/>
      <c r="L536" s="330"/>
      <c r="M536" s="330">
        <f t="shared" si="1"/>
        <v>0</v>
      </c>
      <c r="N536" s="138"/>
      <c r="O536" s="138"/>
      <c r="P536" s="138"/>
      <c r="Q536" s="138"/>
      <c r="R536" s="138"/>
      <c r="S536" s="138"/>
      <c r="T536" s="138"/>
      <c r="U536" s="138"/>
      <c r="V536" s="138"/>
      <c r="W536" s="138"/>
      <c r="X536" s="138"/>
      <c r="Y536" s="138"/>
      <c r="Z536" s="138"/>
    </row>
    <row r="537" ht="12.75" customHeight="1">
      <c r="A537" s="430"/>
      <c r="B537" s="431"/>
      <c r="C537" s="431"/>
      <c r="D537" s="508"/>
      <c r="E537" s="433"/>
      <c r="F537" s="405"/>
      <c r="G537" s="433"/>
      <c r="H537" s="405"/>
      <c r="I537" s="508"/>
      <c r="J537" s="433"/>
      <c r="K537" s="444"/>
      <c r="L537" s="327"/>
      <c r="M537" s="327">
        <f t="shared" si="1"/>
        <v>0</v>
      </c>
      <c r="N537" s="138"/>
      <c r="O537" s="138"/>
      <c r="P537" s="138"/>
      <c r="Q537" s="138"/>
      <c r="R537" s="138"/>
      <c r="S537" s="138"/>
      <c r="T537" s="138"/>
      <c r="U537" s="138"/>
      <c r="V537" s="138"/>
      <c r="W537" s="138"/>
      <c r="X537" s="138"/>
      <c r="Y537" s="138"/>
      <c r="Z537" s="138"/>
    </row>
    <row r="538" ht="12.75" customHeight="1">
      <c r="A538" s="436"/>
      <c r="B538" s="437"/>
      <c r="C538" s="437"/>
      <c r="D538" s="511"/>
      <c r="E538" s="439"/>
      <c r="F538" s="408"/>
      <c r="G538" s="439"/>
      <c r="H538" s="408"/>
      <c r="I538" s="511"/>
      <c r="J538" s="439"/>
      <c r="K538" s="444"/>
      <c r="L538" s="330"/>
      <c r="M538" s="330">
        <f t="shared" si="1"/>
        <v>0</v>
      </c>
      <c r="N538" s="138"/>
      <c r="O538" s="138"/>
      <c r="P538" s="138"/>
      <c r="Q538" s="138"/>
      <c r="R538" s="138"/>
      <c r="S538" s="138"/>
      <c r="T538" s="138"/>
      <c r="U538" s="138"/>
      <c r="V538" s="138"/>
      <c r="W538" s="138"/>
      <c r="X538" s="138"/>
      <c r="Y538" s="138"/>
      <c r="Z538" s="138"/>
    </row>
    <row r="539" ht="12.75" customHeight="1">
      <c r="A539" s="430"/>
      <c r="B539" s="431"/>
      <c r="C539" s="431"/>
      <c r="D539" s="508"/>
      <c r="E539" s="433"/>
      <c r="F539" s="405"/>
      <c r="G539" s="433"/>
      <c r="H539" s="405"/>
      <c r="I539" s="508"/>
      <c r="J539" s="433"/>
      <c r="K539" s="444"/>
      <c r="L539" s="327"/>
      <c r="M539" s="327">
        <f t="shared" si="1"/>
        <v>0</v>
      </c>
      <c r="N539" s="138"/>
      <c r="O539" s="138"/>
      <c r="P539" s="138"/>
      <c r="Q539" s="138"/>
      <c r="R539" s="138"/>
      <c r="S539" s="138"/>
      <c r="T539" s="138"/>
      <c r="U539" s="138"/>
      <c r="V539" s="138"/>
      <c r="W539" s="138"/>
      <c r="X539" s="138"/>
      <c r="Y539" s="138"/>
      <c r="Z539" s="138"/>
    </row>
    <row r="540" ht="12.75" customHeight="1">
      <c r="A540" s="436"/>
      <c r="B540" s="437"/>
      <c r="C540" s="437"/>
      <c r="D540" s="511"/>
      <c r="E540" s="439"/>
      <c r="F540" s="408"/>
      <c r="G540" s="439"/>
      <c r="H540" s="408"/>
      <c r="I540" s="511"/>
      <c r="J540" s="439"/>
      <c r="K540" s="444"/>
      <c r="L540" s="330"/>
      <c r="M540" s="330">
        <f t="shared" si="1"/>
        <v>0</v>
      </c>
      <c r="N540" s="138"/>
      <c r="O540" s="138"/>
      <c r="P540" s="138"/>
      <c r="Q540" s="138"/>
      <c r="R540" s="138"/>
      <c r="S540" s="138"/>
      <c r="T540" s="138"/>
      <c r="U540" s="138"/>
      <c r="V540" s="138"/>
      <c r="W540" s="138"/>
      <c r="X540" s="138"/>
      <c r="Y540" s="138"/>
      <c r="Z540" s="138"/>
    </row>
    <row r="541" ht="12.75" customHeight="1">
      <c r="A541" s="430"/>
      <c r="B541" s="431"/>
      <c r="C541" s="431"/>
      <c r="D541" s="508"/>
      <c r="E541" s="433"/>
      <c r="F541" s="405"/>
      <c r="G541" s="433"/>
      <c r="H541" s="405"/>
      <c r="I541" s="508"/>
      <c r="J541" s="433"/>
      <c r="K541" s="513"/>
      <c r="L541" s="327"/>
      <c r="M541" s="327">
        <f t="shared" si="1"/>
        <v>0</v>
      </c>
      <c r="N541" s="138"/>
      <c r="O541" s="138"/>
      <c r="P541" s="138"/>
      <c r="Q541" s="138"/>
      <c r="R541" s="138"/>
      <c r="S541" s="138"/>
      <c r="T541" s="138"/>
      <c r="U541" s="138"/>
      <c r="V541" s="138"/>
      <c r="W541" s="138"/>
      <c r="X541" s="138"/>
      <c r="Y541" s="138"/>
      <c r="Z541" s="138"/>
    </row>
    <row r="542" ht="12.75" customHeight="1">
      <c r="A542" s="436"/>
      <c r="B542" s="437"/>
      <c r="C542" s="437"/>
      <c r="D542" s="511"/>
      <c r="E542" s="439"/>
      <c r="F542" s="408"/>
      <c r="G542" s="439"/>
      <c r="H542" s="408"/>
      <c r="I542" s="511"/>
      <c r="J542" s="439"/>
      <c r="K542" s="513"/>
      <c r="L542" s="330"/>
      <c r="M542" s="330">
        <f t="shared" si="1"/>
        <v>0</v>
      </c>
      <c r="N542" s="138"/>
      <c r="O542" s="138"/>
      <c r="P542" s="138"/>
      <c r="Q542" s="138"/>
      <c r="R542" s="138"/>
      <c r="S542" s="138"/>
      <c r="T542" s="138"/>
      <c r="U542" s="138"/>
      <c r="V542" s="138"/>
      <c r="W542" s="138"/>
      <c r="X542" s="138"/>
      <c r="Y542" s="138"/>
      <c r="Z542" s="138"/>
    </row>
    <row r="543" ht="12.75" customHeight="1">
      <c r="A543" s="430"/>
      <c r="B543" s="431"/>
      <c r="C543" s="431"/>
      <c r="D543" s="508"/>
      <c r="E543" s="433"/>
      <c r="F543" s="405"/>
      <c r="G543" s="433"/>
      <c r="H543" s="405"/>
      <c r="I543" s="508"/>
      <c r="J543" s="433"/>
      <c r="K543" s="524"/>
      <c r="L543" s="327"/>
      <c r="M543" s="327">
        <f t="shared" si="1"/>
        <v>0</v>
      </c>
      <c r="N543" s="138"/>
      <c r="O543" s="138"/>
      <c r="P543" s="138"/>
      <c r="Q543" s="138"/>
      <c r="R543" s="138"/>
      <c r="S543" s="138"/>
      <c r="T543" s="138"/>
      <c r="U543" s="138"/>
      <c r="V543" s="138"/>
      <c r="W543" s="138"/>
      <c r="X543" s="138"/>
      <c r="Y543" s="138"/>
      <c r="Z543" s="138"/>
    </row>
    <row r="544" ht="12.75" customHeight="1">
      <c r="A544" s="436"/>
      <c r="B544" s="437"/>
      <c r="C544" s="437"/>
      <c r="D544" s="511"/>
      <c r="E544" s="439"/>
      <c r="F544" s="408"/>
      <c r="G544" s="439"/>
      <c r="H544" s="408"/>
      <c r="I544" s="511"/>
      <c r="J544" s="439"/>
      <c r="K544" s="444"/>
      <c r="L544" s="330"/>
      <c r="M544" s="330">
        <f t="shared" si="1"/>
        <v>0</v>
      </c>
      <c r="N544" s="138"/>
      <c r="O544" s="138"/>
      <c r="P544" s="138"/>
      <c r="Q544" s="138"/>
      <c r="R544" s="138"/>
      <c r="S544" s="138"/>
      <c r="T544" s="138"/>
      <c r="U544" s="138"/>
      <c r="V544" s="138"/>
      <c r="W544" s="138"/>
      <c r="X544" s="138"/>
      <c r="Y544" s="138"/>
      <c r="Z544" s="138"/>
    </row>
    <row r="545" ht="12.75" customHeight="1">
      <c r="A545" s="430"/>
      <c r="B545" s="431"/>
      <c r="C545" s="431"/>
      <c r="D545" s="508"/>
      <c r="E545" s="433"/>
      <c r="F545" s="405"/>
      <c r="G545" s="433"/>
      <c r="H545" s="405"/>
      <c r="I545" s="508"/>
      <c r="J545" s="433"/>
      <c r="K545" s="444"/>
      <c r="L545" s="327"/>
      <c r="M545" s="327">
        <f t="shared" si="1"/>
        <v>0</v>
      </c>
      <c r="N545" s="138"/>
      <c r="O545" s="138"/>
      <c r="P545" s="138"/>
      <c r="Q545" s="138"/>
      <c r="R545" s="138"/>
      <c r="S545" s="138"/>
      <c r="T545" s="138"/>
      <c r="U545" s="138"/>
      <c r="V545" s="138"/>
      <c r="W545" s="138"/>
      <c r="X545" s="138"/>
      <c r="Y545" s="138"/>
      <c r="Z545" s="138"/>
    </row>
    <row r="546" ht="12.75" customHeight="1">
      <c r="A546" s="436"/>
      <c r="B546" s="437"/>
      <c r="C546" s="437"/>
      <c r="D546" s="511"/>
      <c r="E546" s="439"/>
      <c r="F546" s="408"/>
      <c r="G546" s="439"/>
      <c r="H546" s="408"/>
      <c r="I546" s="511"/>
      <c r="J546" s="439"/>
      <c r="K546" s="444"/>
      <c r="L546" s="330"/>
      <c r="M546" s="330">
        <f t="shared" si="1"/>
        <v>0</v>
      </c>
      <c r="N546" s="138"/>
      <c r="O546" s="138"/>
      <c r="P546" s="138"/>
      <c r="Q546" s="138"/>
      <c r="R546" s="138"/>
      <c r="S546" s="138"/>
      <c r="T546" s="138"/>
      <c r="U546" s="138"/>
      <c r="V546" s="138"/>
      <c r="W546" s="138"/>
      <c r="X546" s="138"/>
      <c r="Y546" s="138"/>
      <c r="Z546" s="138"/>
    </row>
    <row r="547" ht="12.75" customHeight="1">
      <c r="A547" s="430"/>
      <c r="B547" s="431"/>
      <c r="C547" s="431"/>
      <c r="D547" s="508"/>
      <c r="E547" s="433"/>
      <c r="F547" s="405"/>
      <c r="G547" s="433"/>
      <c r="H547" s="405"/>
      <c r="I547" s="508"/>
      <c r="J547" s="433"/>
      <c r="K547" s="444"/>
      <c r="L547" s="327"/>
      <c r="M547" s="327">
        <f t="shared" si="1"/>
        <v>0</v>
      </c>
      <c r="N547" s="138"/>
      <c r="O547" s="138"/>
      <c r="P547" s="138"/>
      <c r="Q547" s="138"/>
      <c r="R547" s="138"/>
      <c r="S547" s="138"/>
      <c r="T547" s="138"/>
      <c r="U547" s="138"/>
      <c r="V547" s="138"/>
      <c r="W547" s="138"/>
      <c r="X547" s="138"/>
      <c r="Y547" s="138"/>
      <c r="Z547" s="138"/>
    </row>
    <row r="548" ht="12.75" customHeight="1">
      <c r="A548" s="436"/>
      <c r="B548" s="437"/>
      <c r="C548" s="437"/>
      <c r="D548" s="511"/>
      <c r="E548" s="439"/>
      <c r="F548" s="408"/>
      <c r="G548" s="439"/>
      <c r="H548" s="408"/>
      <c r="I548" s="511"/>
      <c r="J548" s="439"/>
      <c r="K548" s="444"/>
      <c r="L548" s="330"/>
      <c r="M548" s="330">
        <f t="shared" si="1"/>
        <v>0</v>
      </c>
      <c r="N548" s="138"/>
      <c r="O548" s="138"/>
      <c r="P548" s="138"/>
      <c r="Q548" s="138"/>
      <c r="R548" s="138"/>
      <c r="S548" s="138"/>
      <c r="T548" s="138"/>
      <c r="U548" s="138"/>
      <c r="V548" s="138"/>
      <c r="W548" s="138"/>
      <c r="X548" s="138"/>
      <c r="Y548" s="138"/>
      <c r="Z548" s="138"/>
    </row>
    <row r="549" ht="12.75" customHeight="1">
      <c r="A549" s="430"/>
      <c r="B549" s="431"/>
      <c r="C549" s="431"/>
      <c r="D549" s="508"/>
      <c r="E549" s="433"/>
      <c r="F549" s="405"/>
      <c r="G549" s="433"/>
      <c r="H549" s="405"/>
      <c r="I549" s="508"/>
      <c r="J549" s="433"/>
      <c r="K549" s="444"/>
      <c r="L549" s="327"/>
      <c r="M549" s="327">
        <f t="shared" si="1"/>
        <v>0</v>
      </c>
      <c r="N549" s="138"/>
      <c r="O549" s="138"/>
      <c r="P549" s="138"/>
      <c r="Q549" s="138"/>
      <c r="R549" s="138"/>
      <c r="S549" s="138"/>
      <c r="T549" s="138"/>
      <c r="U549" s="138"/>
      <c r="V549" s="138"/>
      <c r="W549" s="138"/>
      <c r="X549" s="138"/>
      <c r="Y549" s="138"/>
      <c r="Z549" s="138"/>
    </row>
    <row r="550" ht="12.75" customHeight="1">
      <c r="A550" s="436"/>
      <c r="B550" s="437"/>
      <c r="C550" s="437"/>
      <c r="D550" s="511"/>
      <c r="E550" s="439"/>
      <c r="F550" s="408"/>
      <c r="G550" s="439"/>
      <c r="H550" s="408"/>
      <c r="I550" s="511"/>
      <c r="J550" s="439"/>
      <c r="K550" s="444"/>
      <c r="L550" s="330"/>
      <c r="M550" s="330">
        <f t="shared" si="1"/>
        <v>0</v>
      </c>
      <c r="N550" s="138"/>
      <c r="O550" s="138"/>
      <c r="P550" s="138"/>
      <c r="Q550" s="138"/>
      <c r="R550" s="138"/>
      <c r="S550" s="138"/>
      <c r="T550" s="138"/>
      <c r="U550" s="138"/>
      <c r="V550" s="138"/>
      <c r="W550" s="138"/>
      <c r="X550" s="138"/>
      <c r="Y550" s="138"/>
      <c r="Z550" s="138"/>
    </row>
    <row r="551" ht="12.75" customHeight="1">
      <c r="A551" s="430"/>
      <c r="B551" s="431"/>
      <c r="C551" s="431"/>
      <c r="D551" s="508"/>
      <c r="E551" s="433"/>
      <c r="F551" s="405"/>
      <c r="G551" s="433"/>
      <c r="H551" s="405"/>
      <c r="I551" s="508"/>
      <c r="J551" s="433"/>
      <c r="K551" s="522"/>
      <c r="L551" s="327"/>
      <c r="M551" s="327">
        <f t="shared" si="1"/>
        <v>0</v>
      </c>
      <c r="N551" s="138"/>
      <c r="O551" s="138"/>
      <c r="P551" s="138"/>
      <c r="Q551" s="138"/>
      <c r="R551" s="138"/>
      <c r="S551" s="138"/>
      <c r="T551" s="138"/>
      <c r="U551" s="138"/>
      <c r="V551" s="138"/>
      <c r="W551" s="138"/>
      <c r="X551" s="138"/>
      <c r="Y551" s="138"/>
      <c r="Z551" s="138"/>
    </row>
    <row r="552" ht="12.75" customHeight="1">
      <c r="A552" s="436"/>
      <c r="B552" s="437"/>
      <c r="C552" s="437"/>
      <c r="D552" s="511"/>
      <c r="E552" s="439"/>
      <c r="F552" s="408"/>
      <c r="G552" s="439"/>
      <c r="H552" s="450"/>
      <c r="I552" s="511"/>
      <c r="J552" s="439"/>
      <c r="K552" s="444"/>
      <c r="L552" s="330"/>
      <c r="M552" s="330">
        <f t="shared" si="1"/>
        <v>0</v>
      </c>
      <c r="N552" s="138"/>
      <c r="O552" s="138"/>
      <c r="P552" s="138"/>
      <c r="Q552" s="138"/>
      <c r="R552" s="138"/>
      <c r="S552" s="138"/>
      <c r="T552" s="138"/>
      <c r="U552" s="138"/>
      <c r="V552" s="138"/>
      <c r="W552" s="138"/>
      <c r="X552" s="138"/>
      <c r="Y552" s="138"/>
      <c r="Z552" s="138"/>
    </row>
    <row r="553" ht="12.75" customHeight="1">
      <c r="A553" s="430"/>
      <c r="B553" s="431"/>
      <c r="C553" s="431"/>
      <c r="D553" s="508"/>
      <c r="E553" s="433"/>
      <c r="F553" s="405"/>
      <c r="G553" s="433"/>
      <c r="H553" s="405"/>
      <c r="I553" s="508"/>
      <c r="J553" s="433"/>
      <c r="K553" s="444"/>
      <c r="L553" s="327"/>
      <c r="M553" s="327">
        <f t="shared" si="1"/>
        <v>0</v>
      </c>
      <c r="N553" s="138"/>
      <c r="O553" s="138"/>
      <c r="P553" s="138"/>
      <c r="Q553" s="138"/>
      <c r="R553" s="138"/>
      <c r="S553" s="138"/>
      <c r="T553" s="138"/>
      <c r="U553" s="138"/>
      <c r="V553" s="138"/>
      <c r="W553" s="138"/>
      <c r="X553" s="138"/>
      <c r="Y553" s="138"/>
      <c r="Z553" s="138"/>
    </row>
    <row r="554" ht="12.75" customHeight="1">
      <c r="A554" s="436"/>
      <c r="B554" s="437"/>
      <c r="C554" s="437"/>
      <c r="D554" s="511"/>
      <c r="E554" s="439"/>
      <c r="F554" s="408"/>
      <c r="G554" s="439"/>
      <c r="H554" s="408"/>
      <c r="I554" s="511"/>
      <c r="J554" s="439"/>
      <c r="K554" s="444"/>
      <c r="L554" s="330"/>
      <c r="M554" s="330">
        <f t="shared" si="1"/>
        <v>0</v>
      </c>
      <c r="N554" s="138"/>
      <c r="O554" s="138"/>
      <c r="P554" s="138"/>
      <c r="Q554" s="138"/>
      <c r="R554" s="138"/>
      <c r="S554" s="138"/>
      <c r="T554" s="138"/>
      <c r="U554" s="138"/>
      <c r="V554" s="138"/>
      <c r="W554" s="138"/>
      <c r="X554" s="138"/>
      <c r="Y554" s="138"/>
      <c r="Z554" s="138"/>
    </row>
    <row r="555" ht="12.75" customHeight="1">
      <c r="A555" s="430"/>
      <c r="B555" s="431"/>
      <c r="C555" s="431"/>
      <c r="D555" s="508"/>
      <c r="E555" s="433"/>
      <c r="F555" s="405"/>
      <c r="G555" s="433"/>
      <c r="H555" s="405"/>
      <c r="I555" s="508"/>
      <c r="J555" s="433"/>
      <c r="K555" s="444"/>
      <c r="L555" s="327"/>
      <c r="M555" s="327">
        <f t="shared" si="1"/>
        <v>0</v>
      </c>
      <c r="N555" s="138"/>
      <c r="O555" s="138"/>
      <c r="P555" s="138"/>
      <c r="Q555" s="138"/>
      <c r="R555" s="138"/>
      <c r="S555" s="138"/>
      <c r="T555" s="138"/>
      <c r="U555" s="138"/>
      <c r="V555" s="138"/>
      <c r="W555" s="138"/>
      <c r="X555" s="138"/>
      <c r="Y555" s="138"/>
      <c r="Z555" s="138"/>
    </row>
    <row r="556" ht="12.75" customHeight="1">
      <c r="A556" s="436"/>
      <c r="B556" s="437"/>
      <c r="C556" s="437"/>
      <c r="D556" s="511"/>
      <c r="E556" s="439"/>
      <c r="F556" s="408"/>
      <c r="G556" s="439"/>
      <c r="H556" s="408"/>
      <c r="I556" s="511"/>
      <c r="J556" s="439"/>
      <c r="K556" s="444"/>
      <c r="L556" s="330"/>
      <c r="M556" s="330">
        <f t="shared" si="1"/>
        <v>0</v>
      </c>
      <c r="N556" s="138"/>
      <c r="O556" s="138"/>
      <c r="P556" s="138"/>
      <c r="Q556" s="138"/>
      <c r="R556" s="138"/>
      <c r="S556" s="138"/>
      <c r="T556" s="138"/>
      <c r="U556" s="138"/>
      <c r="V556" s="138"/>
      <c r="W556" s="138"/>
      <c r="X556" s="138"/>
      <c r="Y556" s="138"/>
      <c r="Z556" s="138"/>
    </row>
    <row r="557" ht="12.75" customHeight="1">
      <c r="A557" s="430"/>
      <c r="B557" s="431"/>
      <c r="C557" s="431"/>
      <c r="D557" s="508"/>
      <c r="E557" s="433"/>
      <c r="F557" s="405"/>
      <c r="G557" s="433"/>
      <c r="H557" s="405"/>
      <c r="I557" s="508"/>
      <c r="J557" s="433"/>
      <c r="K557" s="444"/>
      <c r="L557" s="327"/>
      <c r="M557" s="327">
        <f t="shared" si="1"/>
        <v>0</v>
      </c>
      <c r="N557" s="138"/>
      <c r="O557" s="138"/>
      <c r="P557" s="138"/>
      <c r="Q557" s="138"/>
      <c r="R557" s="138"/>
      <c r="S557" s="138"/>
      <c r="T557" s="138"/>
      <c r="U557" s="138"/>
      <c r="V557" s="138"/>
      <c r="W557" s="138"/>
      <c r="X557" s="138"/>
      <c r="Y557" s="138"/>
      <c r="Z557" s="138"/>
    </row>
    <row r="558" ht="12.75" customHeight="1">
      <c r="A558" s="436"/>
      <c r="B558" s="437"/>
      <c r="C558" s="437"/>
      <c r="D558" s="511"/>
      <c r="E558" s="439"/>
      <c r="F558" s="408"/>
      <c r="G558" s="439"/>
      <c r="H558" s="408"/>
      <c r="I558" s="511"/>
      <c r="J558" s="439"/>
      <c r="K558" s="522"/>
      <c r="L558" s="330"/>
      <c r="M558" s="330">
        <f t="shared" si="1"/>
        <v>0</v>
      </c>
      <c r="N558" s="138"/>
      <c r="O558" s="138"/>
      <c r="P558" s="138"/>
      <c r="Q558" s="138"/>
      <c r="R558" s="138"/>
      <c r="S558" s="138"/>
      <c r="T558" s="138"/>
      <c r="U558" s="138"/>
      <c r="V558" s="138"/>
      <c r="W558" s="138"/>
      <c r="X558" s="138"/>
      <c r="Y558" s="138"/>
      <c r="Z558" s="138"/>
    </row>
    <row r="559" ht="12.75" customHeight="1">
      <c r="A559" s="430"/>
      <c r="B559" s="431"/>
      <c r="C559" s="431"/>
      <c r="D559" s="508"/>
      <c r="E559" s="433"/>
      <c r="F559" s="405"/>
      <c r="G559" s="433"/>
      <c r="H559" s="405"/>
      <c r="I559" s="508"/>
      <c r="J559" s="433"/>
      <c r="K559" s="444"/>
      <c r="L559" s="327"/>
      <c r="M559" s="327">
        <f t="shared" si="1"/>
        <v>0</v>
      </c>
      <c r="N559" s="138"/>
      <c r="O559" s="138"/>
      <c r="P559" s="138"/>
      <c r="Q559" s="138"/>
      <c r="R559" s="138"/>
      <c r="S559" s="138"/>
      <c r="T559" s="138"/>
      <c r="U559" s="138"/>
      <c r="V559" s="138"/>
      <c r="W559" s="138"/>
      <c r="X559" s="138"/>
      <c r="Y559" s="138"/>
      <c r="Z559" s="138"/>
    </row>
    <row r="560" ht="12.75" customHeight="1">
      <c r="A560" s="436"/>
      <c r="B560" s="437"/>
      <c r="C560" s="437"/>
      <c r="D560" s="511"/>
      <c r="E560" s="439"/>
      <c r="F560" s="408"/>
      <c r="G560" s="439"/>
      <c r="H560" s="408"/>
      <c r="I560" s="511"/>
      <c r="J560" s="439"/>
      <c r="K560" s="444"/>
      <c r="L560" s="330"/>
      <c r="M560" s="330">
        <f t="shared" si="1"/>
        <v>0</v>
      </c>
      <c r="N560" s="138"/>
      <c r="O560" s="138"/>
      <c r="P560" s="138"/>
      <c r="Q560" s="138"/>
      <c r="R560" s="138"/>
      <c r="S560" s="138"/>
      <c r="T560" s="138"/>
      <c r="U560" s="138"/>
      <c r="V560" s="138"/>
      <c r="W560" s="138"/>
      <c r="X560" s="138"/>
      <c r="Y560" s="138"/>
      <c r="Z560" s="138"/>
    </row>
    <row r="561" ht="12.75" customHeight="1">
      <c r="A561" s="430"/>
      <c r="B561" s="431"/>
      <c r="C561" s="431"/>
      <c r="D561" s="508"/>
      <c r="E561" s="433"/>
      <c r="F561" s="405"/>
      <c r="G561" s="433"/>
      <c r="H561" s="405"/>
      <c r="I561" s="508"/>
      <c r="J561" s="433"/>
      <c r="K561" s="444"/>
      <c r="L561" s="327"/>
      <c r="M561" s="327">
        <f t="shared" si="1"/>
        <v>0</v>
      </c>
      <c r="N561" s="138"/>
      <c r="O561" s="138"/>
      <c r="P561" s="138"/>
      <c r="Q561" s="138"/>
      <c r="R561" s="138"/>
      <c r="S561" s="138"/>
      <c r="T561" s="138"/>
      <c r="U561" s="138"/>
      <c r="V561" s="138"/>
      <c r="W561" s="138"/>
      <c r="X561" s="138"/>
      <c r="Y561" s="138"/>
      <c r="Z561" s="138"/>
    </row>
    <row r="562" ht="12.75" customHeight="1">
      <c r="A562" s="436"/>
      <c r="B562" s="437"/>
      <c r="C562" s="437"/>
      <c r="D562" s="511"/>
      <c r="E562" s="439"/>
      <c r="F562" s="408"/>
      <c r="G562" s="439"/>
      <c r="H562" s="408"/>
      <c r="I562" s="511"/>
      <c r="J562" s="439"/>
      <c r="K562" s="444"/>
      <c r="L562" s="330"/>
      <c r="M562" s="330">
        <f t="shared" si="1"/>
        <v>0</v>
      </c>
      <c r="N562" s="138"/>
      <c r="O562" s="138"/>
      <c r="P562" s="138"/>
      <c r="Q562" s="138"/>
      <c r="R562" s="138"/>
      <c r="S562" s="138"/>
      <c r="T562" s="138"/>
      <c r="U562" s="138"/>
      <c r="V562" s="138"/>
      <c r="W562" s="138"/>
      <c r="X562" s="138"/>
      <c r="Y562" s="138"/>
      <c r="Z562" s="138"/>
    </row>
    <row r="563" ht="12.75" customHeight="1">
      <c r="A563" s="430"/>
      <c r="B563" s="431"/>
      <c r="C563" s="431"/>
      <c r="D563" s="508"/>
      <c r="E563" s="433"/>
      <c r="F563" s="405"/>
      <c r="G563" s="433"/>
      <c r="H563" s="405"/>
      <c r="I563" s="508"/>
      <c r="J563" s="433"/>
      <c r="K563" s="444"/>
      <c r="L563" s="327"/>
      <c r="M563" s="327">
        <f t="shared" si="1"/>
        <v>0</v>
      </c>
      <c r="N563" s="138"/>
      <c r="O563" s="138"/>
      <c r="P563" s="138"/>
      <c r="Q563" s="138"/>
      <c r="R563" s="138"/>
      <c r="S563" s="138"/>
      <c r="T563" s="138"/>
      <c r="U563" s="138"/>
      <c r="V563" s="138"/>
      <c r="W563" s="138"/>
      <c r="X563" s="138"/>
      <c r="Y563" s="138"/>
      <c r="Z563" s="138"/>
    </row>
    <row r="564" ht="12.75" customHeight="1">
      <c r="A564" s="436"/>
      <c r="B564" s="437"/>
      <c r="C564" s="437"/>
      <c r="D564" s="511"/>
      <c r="E564" s="439"/>
      <c r="F564" s="408"/>
      <c r="G564" s="439"/>
      <c r="H564" s="408"/>
      <c r="I564" s="511"/>
      <c r="J564" s="439"/>
      <c r="K564" s="444"/>
      <c r="L564" s="330"/>
      <c r="M564" s="330">
        <f t="shared" si="1"/>
        <v>0</v>
      </c>
      <c r="N564" s="138"/>
      <c r="O564" s="138"/>
      <c r="P564" s="138"/>
      <c r="Q564" s="138"/>
      <c r="R564" s="138"/>
      <c r="S564" s="138"/>
      <c r="T564" s="138"/>
      <c r="U564" s="138"/>
      <c r="V564" s="138"/>
      <c r="W564" s="138"/>
      <c r="X564" s="138"/>
      <c r="Y564" s="138"/>
      <c r="Z564" s="138"/>
    </row>
    <row r="565" ht="12.75" customHeight="1">
      <c r="A565" s="430"/>
      <c r="B565" s="431"/>
      <c r="C565" s="431"/>
      <c r="D565" s="508"/>
      <c r="E565" s="433"/>
      <c r="F565" s="405"/>
      <c r="G565" s="433"/>
      <c r="H565" s="405"/>
      <c r="I565" s="508"/>
      <c r="J565" s="433"/>
      <c r="K565" s="444"/>
      <c r="L565" s="327"/>
      <c r="M565" s="327">
        <f t="shared" si="1"/>
        <v>0</v>
      </c>
      <c r="N565" s="138"/>
      <c r="O565" s="138"/>
      <c r="P565" s="138"/>
      <c r="Q565" s="138"/>
      <c r="R565" s="138"/>
      <c r="S565" s="138"/>
      <c r="T565" s="138"/>
      <c r="U565" s="138"/>
      <c r="V565" s="138"/>
      <c r="W565" s="138"/>
      <c r="X565" s="138"/>
      <c r="Y565" s="138"/>
      <c r="Z565" s="138"/>
    </row>
    <row r="566" ht="12.75" customHeight="1">
      <c r="A566" s="436"/>
      <c r="B566" s="437"/>
      <c r="C566" s="437"/>
      <c r="D566" s="511"/>
      <c r="E566" s="439"/>
      <c r="F566" s="408"/>
      <c r="G566" s="439"/>
      <c r="H566" s="408"/>
      <c r="I566" s="511"/>
      <c r="J566" s="439"/>
      <c r="K566" s="444"/>
      <c r="L566" s="330"/>
      <c r="M566" s="330">
        <f t="shared" si="1"/>
        <v>0</v>
      </c>
      <c r="N566" s="138"/>
      <c r="O566" s="138"/>
      <c r="P566" s="138"/>
      <c r="Q566" s="138"/>
      <c r="R566" s="138"/>
      <c r="S566" s="138"/>
      <c r="T566" s="138"/>
      <c r="U566" s="138"/>
      <c r="V566" s="138"/>
      <c r="W566" s="138"/>
      <c r="X566" s="138"/>
      <c r="Y566" s="138"/>
      <c r="Z566" s="138"/>
    </row>
    <row r="567" ht="12.75" customHeight="1">
      <c r="A567" s="430"/>
      <c r="B567" s="431"/>
      <c r="C567" s="431"/>
      <c r="D567" s="508"/>
      <c r="E567" s="433"/>
      <c r="F567" s="405"/>
      <c r="G567" s="433"/>
      <c r="H567" s="405"/>
      <c r="I567" s="508"/>
      <c r="J567" s="433"/>
      <c r="K567" s="444"/>
      <c r="L567" s="327"/>
      <c r="M567" s="327">
        <f t="shared" si="1"/>
        <v>0</v>
      </c>
      <c r="N567" s="138"/>
      <c r="O567" s="138"/>
      <c r="P567" s="138"/>
      <c r="Q567" s="138"/>
      <c r="R567" s="138"/>
      <c r="S567" s="138"/>
      <c r="T567" s="138"/>
      <c r="U567" s="138"/>
      <c r="V567" s="138"/>
      <c r="W567" s="138"/>
      <c r="X567" s="138"/>
      <c r="Y567" s="138"/>
      <c r="Z567" s="138"/>
    </row>
    <row r="568" ht="12.75" customHeight="1">
      <c r="A568" s="436"/>
      <c r="B568" s="437"/>
      <c r="C568" s="437"/>
      <c r="D568" s="511"/>
      <c r="E568" s="439"/>
      <c r="F568" s="408"/>
      <c r="G568" s="439"/>
      <c r="H568" s="408"/>
      <c r="I568" s="511"/>
      <c r="J568" s="439"/>
      <c r="K568" s="522"/>
      <c r="L568" s="330"/>
      <c r="M568" s="330">
        <f t="shared" si="1"/>
        <v>0</v>
      </c>
      <c r="N568" s="138"/>
      <c r="O568" s="138"/>
      <c r="P568" s="138"/>
      <c r="Q568" s="138"/>
      <c r="R568" s="138"/>
      <c r="S568" s="138"/>
      <c r="T568" s="138"/>
      <c r="U568" s="138"/>
      <c r="V568" s="138"/>
      <c r="W568" s="138"/>
      <c r="X568" s="138"/>
      <c r="Y568" s="138"/>
      <c r="Z568" s="138"/>
    </row>
    <row r="569" ht="12.75" customHeight="1">
      <c r="A569" s="430"/>
      <c r="B569" s="431"/>
      <c r="C569" s="431"/>
      <c r="D569" s="508"/>
      <c r="E569" s="433"/>
      <c r="F569" s="405"/>
      <c r="G569" s="433"/>
      <c r="H569" s="405"/>
      <c r="I569" s="508"/>
      <c r="J569" s="433"/>
      <c r="K569" s="444"/>
      <c r="L569" s="327"/>
      <c r="M569" s="327">
        <f t="shared" si="1"/>
        <v>0</v>
      </c>
      <c r="N569" s="138"/>
      <c r="O569" s="138"/>
      <c r="P569" s="138"/>
      <c r="Q569" s="138"/>
      <c r="R569" s="138"/>
      <c r="S569" s="138"/>
      <c r="T569" s="138"/>
      <c r="U569" s="138"/>
      <c r="V569" s="138"/>
      <c r="W569" s="138"/>
      <c r="X569" s="138"/>
      <c r="Y569" s="138"/>
      <c r="Z569" s="138"/>
    </row>
    <row r="570" ht="12.75" customHeight="1">
      <c r="A570" s="436"/>
      <c r="B570" s="437"/>
      <c r="C570" s="437"/>
      <c r="D570" s="511"/>
      <c r="E570" s="439"/>
      <c r="F570" s="408"/>
      <c r="G570" s="439"/>
      <c r="H570" s="408"/>
      <c r="I570" s="511"/>
      <c r="J570" s="439"/>
      <c r="K570" s="444"/>
      <c r="L570" s="330"/>
      <c r="M570" s="330">
        <f t="shared" si="1"/>
        <v>0</v>
      </c>
      <c r="N570" s="138"/>
      <c r="O570" s="138"/>
      <c r="P570" s="138"/>
      <c r="Q570" s="138"/>
      <c r="R570" s="138"/>
      <c r="S570" s="138"/>
      <c r="T570" s="138"/>
      <c r="U570" s="138"/>
      <c r="V570" s="138"/>
      <c r="W570" s="138"/>
      <c r="X570" s="138"/>
      <c r="Y570" s="138"/>
      <c r="Z570" s="138"/>
    </row>
    <row r="571" ht="12.75" customHeight="1">
      <c r="A571" s="430"/>
      <c r="B571" s="431"/>
      <c r="C571" s="431"/>
      <c r="D571" s="508"/>
      <c r="E571" s="433"/>
      <c r="F571" s="405"/>
      <c r="G571" s="433"/>
      <c r="H571" s="405"/>
      <c r="I571" s="508"/>
      <c r="J571" s="433"/>
      <c r="K571" s="444"/>
      <c r="L571" s="327"/>
      <c r="M571" s="327">
        <f t="shared" si="1"/>
        <v>0</v>
      </c>
      <c r="N571" s="138"/>
      <c r="O571" s="138"/>
      <c r="P571" s="138"/>
      <c r="Q571" s="138"/>
      <c r="R571" s="138"/>
      <c r="S571" s="138"/>
      <c r="T571" s="138"/>
      <c r="U571" s="138"/>
      <c r="V571" s="138"/>
      <c r="W571" s="138"/>
      <c r="X571" s="138"/>
      <c r="Y571" s="138"/>
      <c r="Z571" s="138"/>
    </row>
    <row r="572" ht="12.75" customHeight="1">
      <c r="A572" s="436"/>
      <c r="B572" s="437"/>
      <c r="C572" s="437"/>
      <c r="D572" s="511"/>
      <c r="E572" s="439"/>
      <c r="F572" s="408"/>
      <c r="G572" s="439"/>
      <c r="H572" s="408"/>
      <c r="I572" s="511"/>
      <c r="J572" s="439"/>
      <c r="K572" s="444"/>
      <c r="L572" s="330"/>
      <c r="M572" s="330">
        <f t="shared" si="1"/>
        <v>0</v>
      </c>
      <c r="N572" s="138"/>
      <c r="O572" s="138"/>
      <c r="P572" s="138"/>
      <c r="Q572" s="138"/>
      <c r="R572" s="138"/>
      <c r="S572" s="138"/>
      <c r="T572" s="138"/>
      <c r="U572" s="138"/>
      <c r="V572" s="138"/>
      <c r="W572" s="138"/>
      <c r="X572" s="138"/>
      <c r="Y572" s="138"/>
      <c r="Z572" s="138"/>
    </row>
    <row r="573" ht="12.75" customHeight="1">
      <c r="A573" s="430"/>
      <c r="B573" s="431"/>
      <c r="C573" s="431"/>
      <c r="D573" s="508"/>
      <c r="E573" s="433"/>
      <c r="F573" s="405"/>
      <c r="G573" s="433"/>
      <c r="H573" s="405"/>
      <c r="I573" s="508"/>
      <c r="J573" s="433"/>
      <c r="K573" s="444"/>
      <c r="L573" s="327"/>
      <c r="M573" s="327">
        <f t="shared" si="1"/>
        <v>0</v>
      </c>
      <c r="N573" s="138"/>
      <c r="O573" s="138"/>
      <c r="P573" s="138"/>
      <c r="Q573" s="138"/>
      <c r="R573" s="138"/>
      <c r="S573" s="138"/>
      <c r="T573" s="138"/>
      <c r="U573" s="138"/>
      <c r="V573" s="138"/>
      <c r="W573" s="138"/>
      <c r="X573" s="138"/>
      <c r="Y573" s="138"/>
      <c r="Z573" s="138"/>
    </row>
    <row r="574" ht="12.75" customHeight="1">
      <c r="A574" s="436"/>
      <c r="B574" s="437"/>
      <c r="C574" s="437"/>
      <c r="D574" s="511"/>
      <c r="E574" s="439"/>
      <c r="F574" s="408"/>
      <c r="G574" s="439"/>
      <c r="H574" s="408"/>
      <c r="I574" s="511"/>
      <c r="J574" s="439"/>
      <c r="K574" s="524"/>
      <c r="L574" s="330"/>
      <c r="M574" s="330">
        <f t="shared" si="1"/>
        <v>0</v>
      </c>
      <c r="N574" s="138"/>
      <c r="O574" s="138"/>
      <c r="P574" s="138"/>
      <c r="Q574" s="138"/>
      <c r="R574" s="138"/>
      <c r="S574" s="138"/>
      <c r="T574" s="138"/>
      <c r="U574" s="138"/>
      <c r="V574" s="138"/>
      <c r="W574" s="138"/>
      <c r="X574" s="138"/>
      <c r="Y574" s="138"/>
      <c r="Z574" s="138"/>
    </row>
    <row r="575" ht="12.75" customHeight="1">
      <c r="A575" s="430"/>
      <c r="B575" s="431"/>
      <c r="C575" s="431"/>
      <c r="D575" s="508"/>
      <c r="E575" s="433"/>
      <c r="F575" s="405"/>
      <c r="G575" s="433"/>
      <c r="H575" s="405"/>
      <c r="I575" s="508"/>
      <c r="J575" s="433"/>
      <c r="K575" s="444"/>
      <c r="L575" s="327"/>
      <c r="M575" s="327">
        <f t="shared" si="1"/>
        <v>0</v>
      </c>
      <c r="N575" s="138"/>
      <c r="O575" s="138"/>
      <c r="P575" s="138"/>
      <c r="Q575" s="138"/>
      <c r="R575" s="138"/>
      <c r="S575" s="138"/>
      <c r="T575" s="138"/>
      <c r="U575" s="138"/>
      <c r="V575" s="138"/>
      <c r="W575" s="138"/>
      <c r="X575" s="138"/>
      <c r="Y575" s="138"/>
      <c r="Z575" s="138"/>
    </row>
    <row r="576" ht="12.75" customHeight="1">
      <c r="A576" s="436"/>
      <c r="B576" s="437"/>
      <c r="C576" s="437"/>
      <c r="D576" s="511"/>
      <c r="E576" s="439"/>
      <c r="F576" s="408"/>
      <c r="G576" s="439"/>
      <c r="H576" s="408"/>
      <c r="I576" s="511"/>
      <c r="J576" s="439"/>
      <c r="K576" s="522"/>
      <c r="L576" s="330"/>
      <c r="M576" s="330">
        <f t="shared" si="1"/>
        <v>0</v>
      </c>
      <c r="N576" s="138"/>
      <c r="O576" s="138"/>
      <c r="P576" s="138"/>
      <c r="Q576" s="138"/>
      <c r="R576" s="138"/>
      <c r="S576" s="138"/>
      <c r="T576" s="138"/>
      <c r="U576" s="138"/>
      <c r="V576" s="138"/>
      <c r="W576" s="138"/>
      <c r="X576" s="138"/>
      <c r="Y576" s="138"/>
      <c r="Z576" s="138"/>
    </row>
    <row r="577" ht="12.75" customHeight="1">
      <c r="A577" s="430"/>
      <c r="B577" s="431"/>
      <c r="C577" s="431"/>
      <c r="D577" s="508"/>
      <c r="E577" s="433"/>
      <c r="F577" s="405"/>
      <c r="G577" s="433"/>
      <c r="H577" s="405"/>
      <c r="I577" s="508"/>
      <c r="J577" s="433"/>
      <c r="K577" s="444"/>
      <c r="L577" s="327"/>
      <c r="M577" s="327">
        <f t="shared" si="1"/>
        <v>0</v>
      </c>
      <c r="N577" s="138"/>
      <c r="O577" s="138"/>
      <c r="P577" s="138"/>
      <c r="Q577" s="138"/>
      <c r="R577" s="138"/>
      <c r="S577" s="138"/>
      <c r="T577" s="138"/>
      <c r="U577" s="138"/>
      <c r="V577" s="138"/>
      <c r="W577" s="138"/>
      <c r="X577" s="138"/>
      <c r="Y577" s="138"/>
      <c r="Z577" s="138"/>
    </row>
    <row r="578" ht="12.75" customHeight="1">
      <c r="A578" s="436"/>
      <c r="B578" s="437"/>
      <c r="C578" s="437"/>
      <c r="D578" s="511"/>
      <c r="E578" s="439"/>
      <c r="F578" s="408"/>
      <c r="G578" s="439"/>
      <c r="H578" s="408"/>
      <c r="I578" s="511"/>
      <c r="J578" s="439"/>
      <c r="K578" s="444"/>
      <c r="L578" s="330"/>
      <c r="M578" s="330">
        <f t="shared" si="1"/>
        <v>0</v>
      </c>
      <c r="N578" s="138"/>
      <c r="O578" s="138"/>
      <c r="P578" s="138"/>
      <c r="Q578" s="138"/>
      <c r="R578" s="138"/>
      <c r="S578" s="138"/>
      <c r="T578" s="138"/>
      <c r="U578" s="138"/>
      <c r="V578" s="138"/>
      <c r="W578" s="138"/>
      <c r="X578" s="138"/>
      <c r="Y578" s="138"/>
      <c r="Z578" s="138"/>
    </row>
    <row r="579" ht="12.75" customHeight="1">
      <c r="A579" s="430"/>
      <c r="B579" s="431"/>
      <c r="C579" s="431"/>
      <c r="D579" s="508"/>
      <c r="E579" s="433"/>
      <c r="F579" s="405"/>
      <c r="G579" s="433"/>
      <c r="H579" s="405"/>
      <c r="I579" s="508"/>
      <c r="J579" s="433"/>
      <c r="K579" s="524"/>
      <c r="L579" s="327"/>
      <c r="M579" s="327">
        <f t="shared" si="1"/>
        <v>0</v>
      </c>
      <c r="N579" s="138"/>
      <c r="O579" s="138"/>
      <c r="P579" s="138"/>
      <c r="Q579" s="138"/>
      <c r="R579" s="138"/>
      <c r="S579" s="138"/>
      <c r="T579" s="138"/>
      <c r="U579" s="138"/>
      <c r="V579" s="138"/>
      <c r="W579" s="138"/>
      <c r="X579" s="138"/>
      <c r="Y579" s="138"/>
      <c r="Z579" s="138"/>
    </row>
    <row r="580" ht="12.75" customHeight="1">
      <c r="A580" s="436"/>
      <c r="B580" s="437"/>
      <c r="C580" s="437"/>
      <c r="D580" s="511"/>
      <c r="E580" s="439"/>
      <c r="F580" s="408"/>
      <c r="G580" s="439"/>
      <c r="H580" s="408"/>
      <c r="I580" s="511"/>
      <c r="J580" s="439"/>
      <c r="K580" s="444"/>
      <c r="L580" s="330"/>
      <c r="M580" s="330">
        <f t="shared" si="1"/>
        <v>0</v>
      </c>
      <c r="N580" s="138"/>
      <c r="O580" s="138"/>
      <c r="P580" s="138"/>
      <c r="Q580" s="138"/>
      <c r="R580" s="138"/>
      <c r="S580" s="138"/>
      <c r="T580" s="138"/>
      <c r="U580" s="138"/>
      <c r="V580" s="138"/>
      <c r="W580" s="138"/>
      <c r="X580" s="138"/>
      <c r="Y580" s="138"/>
      <c r="Z580" s="138"/>
    </row>
    <row r="581" ht="12.75" customHeight="1">
      <c r="A581" s="430"/>
      <c r="B581" s="431"/>
      <c r="C581" s="431"/>
      <c r="D581" s="508"/>
      <c r="E581" s="433"/>
      <c r="F581" s="405"/>
      <c r="G581" s="433"/>
      <c r="H581" s="405"/>
      <c r="I581" s="508"/>
      <c r="J581" s="433"/>
      <c r="K581" s="444"/>
      <c r="L581" s="327"/>
      <c r="M581" s="327">
        <f t="shared" si="1"/>
        <v>0</v>
      </c>
      <c r="N581" s="138"/>
      <c r="O581" s="138"/>
      <c r="P581" s="138"/>
      <c r="Q581" s="138"/>
      <c r="R581" s="138"/>
      <c r="S581" s="138"/>
      <c r="T581" s="138"/>
      <c r="U581" s="138"/>
      <c r="V581" s="138"/>
      <c r="W581" s="138"/>
      <c r="X581" s="138"/>
      <c r="Y581" s="138"/>
      <c r="Z581" s="138"/>
    </row>
    <row r="582" ht="12.75" customHeight="1">
      <c r="A582" s="436"/>
      <c r="B582" s="437"/>
      <c r="C582" s="437"/>
      <c r="D582" s="511"/>
      <c r="E582" s="439"/>
      <c r="F582" s="408"/>
      <c r="G582" s="439"/>
      <c r="H582" s="408"/>
      <c r="I582" s="511"/>
      <c r="J582" s="439"/>
      <c r="K582" s="522"/>
      <c r="L582" s="330"/>
      <c r="M582" s="330">
        <f t="shared" si="1"/>
        <v>0</v>
      </c>
      <c r="N582" s="138"/>
      <c r="O582" s="138"/>
      <c r="P582" s="138"/>
      <c r="Q582" s="138"/>
      <c r="R582" s="138"/>
      <c r="S582" s="138"/>
      <c r="T582" s="138"/>
      <c r="U582" s="138"/>
      <c r="V582" s="138"/>
      <c r="W582" s="138"/>
      <c r="X582" s="138"/>
      <c r="Y582" s="138"/>
      <c r="Z582" s="138"/>
    </row>
    <row r="583" ht="12.75" customHeight="1">
      <c r="A583" s="430"/>
      <c r="B583" s="431"/>
      <c r="C583" s="431"/>
      <c r="D583" s="508"/>
      <c r="E583" s="433"/>
      <c r="F583" s="405"/>
      <c r="G583" s="433"/>
      <c r="H583" s="405"/>
      <c r="I583" s="508"/>
      <c r="J583" s="433"/>
      <c r="K583" s="513"/>
      <c r="L583" s="327"/>
      <c r="M583" s="327">
        <f t="shared" si="1"/>
        <v>0</v>
      </c>
      <c r="N583" s="138"/>
      <c r="O583" s="138"/>
      <c r="P583" s="138"/>
      <c r="Q583" s="138"/>
      <c r="R583" s="138"/>
      <c r="S583" s="138"/>
      <c r="T583" s="138"/>
      <c r="U583" s="138"/>
      <c r="V583" s="138"/>
      <c r="W583" s="138"/>
      <c r="X583" s="138"/>
      <c r="Y583" s="138"/>
      <c r="Z583" s="138"/>
    </row>
    <row r="584" ht="12.75" customHeight="1">
      <c r="A584" s="436"/>
      <c r="B584" s="437"/>
      <c r="C584" s="437"/>
      <c r="D584" s="511"/>
      <c r="E584" s="439"/>
      <c r="F584" s="408"/>
      <c r="G584" s="439"/>
      <c r="H584" s="408"/>
      <c r="I584" s="511"/>
      <c r="J584" s="439"/>
      <c r="K584" s="444"/>
      <c r="L584" s="330"/>
      <c r="M584" s="330">
        <f t="shared" si="1"/>
        <v>0</v>
      </c>
      <c r="N584" s="138"/>
      <c r="O584" s="138"/>
      <c r="P584" s="138"/>
      <c r="Q584" s="138"/>
      <c r="R584" s="138"/>
      <c r="S584" s="138"/>
      <c r="T584" s="138"/>
      <c r="U584" s="138"/>
      <c r="V584" s="138"/>
      <c r="W584" s="138"/>
      <c r="X584" s="138"/>
      <c r="Y584" s="138"/>
      <c r="Z584" s="138"/>
    </row>
    <row r="585" ht="12.75" customHeight="1">
      <c r="A585" s="430"/>
      <c r="B585" s="431"/>
      <c r="C585" s="431"/>
      <c r="D585" s="508"/>
      <c r="E585" s="433"/>
      <c r="F585" s="405"/>
      <c r="G585" s="433"/>
      <c r="H585" s="405"/>
      <c r="I585" s="508"/>
      <c r="J585" s="433"/>
      <c r="K585" s="444"/>
      <c r="L585" s="327"/>
      <c r="M585" s="327">
        <f t="shared" si="1"/>
        <v>0</v>
      </c>
      <c r="N585" s="138"/>
      <c r="O585" s="138"/>
      <c r="P585" s="138"/>
      <c r="Q585" s="138"/>
      <c r="R585" s="138"/>
      <c r="S585" s="138"/>
      <c r="T585" s="138"/>
      <c r="U585" s="138"/>
      <c r="V585" s="138"/>
      <c r="W585" s="138"/>
      <c r="X585" s="138"/>
      <c r="Y585" s="138"/>
      <c r="Z585" s="138"/>
    </row>
    <row r="586" ht="12.75" customHeight="1">
      <c r="A586" s="436"/>
      <c r="B586" s="437"/>
      <c r="C586" s="437"/>
      <c r="D586" s="511"/>
      <c r="E586" s="439"/>
      <c r="F586" s="408"/>
      <c r="G586" s="439"/>
      <c r="H586" s="408"/>
      <c r="I586" s="511"/>
      <c r="J586" s="439"/>
      <c r="K586" s="444"/>
      <c r="L586" s="330"/>
      <c r="M586" s="330">
        <f t="shared" si="1"/>
        <v>0</v>
      </c>
      <c r="N586" s="138"/>
      <c r="O586" s="138"/>
      <c r="P586" s="138"/>
      <c r="Q586" s="138"/>
      <c r="R586" s="138"/>
      <c r="S586" s="138"/>
      <c r="T586" s="138"/>
      <c r="U586" s="138"/>
      <c r="V586" s="138"/>
      <c r="W586" s="138"/>
      <c r="X586" s="138"/>
      <c r="Y586" s="138"/>
      <c r="Z586" s="138"/>
    </row>
    <row r="587" ht="12.75" customHeight="1">
      <c r="A587" s="430"/>
      <c r="B587" s="431"/>
      <c r="C587" s="431"/>
      <c r="D587" s="508"/>
      <c r="E587" s="433"/>
      <c r="F587" s="405"/>
      <c r="G587" s="433"/>
      <c r="H587" s="405"/>
      <c r="I587" s="508"/>
      <c r="J587" s="433"/>
      <c r="K587" s="444"/>
      <c r="L587" s="327"/>
      <c r="M587" s="327">
        <f t="shared" si="1"/>
        <v>0</v>
      </c>
      <c r="N587" s="138"/>
      <c r="O587" s="138"/>
      <c r="P587" s="138"/>
      <c r="Q587" s="138"/>
      <c r="R587" s="138"/>
      <c r="S587" s="138"/>
      <c r="T587" s="138"/>
      <c r="U587" s="138"/>
      <c r="V587" s="138"/>
      <c r="W587" s="138"/>
      <c r="X587" s="138"/>
      <c r="Y587" s="138"/>
      <c r="Z587" s="138"/>
    </row>
    <row r="588" ht="12.75" customHeight="1">
      <c r="A588" s="436"/>
      <c r="B588" s="437"/>
      <c r="C588" s="437"/>
      <c r="D588" s="511"/>
      <c r="E588" s="439"/>
      <c r="F588" s="408"/>
      <c r="G588" s="439"/>
      <c r="H588" s="408"/>
      <c r="I588" s="511"/>
      <c r="J588" s="439"/>
      <c r="K588" s="444"/>
      <c r="L588" s="330"/>
      <c r="M588" s="330">
        <f t="shared" si="1"/>
        <v>0</v>
      </c>
      <c r="N588" s="138"/>
      <c r="O588" s="138"/>
      <c r="P588" s="138"/>
      <c r="Q588" s="138"/>
      <c r="R588" s="138"/>
      <c r="S588" s="138"/>
      <c r="T588" s="138"/>
      <c r="U588" s="138"/>
      <c r="V588" s="138"/>
      <c r="W588" s="138"/>
      <c r="X588" s="138"/>
      <c r="Y588" s="138"/>
      <c r="Z588" s="138"/>
    </row>
    <row r="589" ht="12.75" customHeight="1">
      <c r="A589" s="430"/>
      <c r="B589" s="431"/>
      <c r="C589" s="431"/>
      <c r="D589" s="508"/>
      <c r="E589" s="433"/>
      <c r="F589" s="405"/>
      <c r="G589" s="433"/>
      <c r="H589" s="405"/>
      <c r="I589" s="508"/>
      <c r="J589" s="433"/>
      <c r="K589" s="444"/>
      <c r="L589" s="327"/>
      <c r="M589" s="327">
        <f t="shared" si="1"/>
        <v>0</v>
      </c>
      <c r="N589" s="138"/>
      <c r="O589" s="138"/>
      <c r="P589" s="138"/>
      <c r="Q589" s="138"/>
      <c r="R589" s="138"/>
      <c r="S589" s="138"/>
      <c r="T589" s="138"/>
      <c r="U589" s="138"/>
      <c r="V589" s="138"/>
      <c r="W589" s="138"/>
      <c r="X589" s="138"/>
      <c r="Y589" s="138"/>
      <c r="Z589" s="138"/>
    </row>
    <row r="590" ht="12.75" customHeight="1">
      <c r="A590" s="436"/>
      <c r="B590" s="437"/>
      <c r="C590" s="437"/>
      <c r="D590" s="511"/>
      <c r="E590" s="439"/>
      <c r="F590" s="408"/>
      <c r="G590" s="439"/>
      <c r="H590" s="408"/>
      <c r="I590" s="511"/>
      <c r="J590" s="439"/>
      <c r="K590" s="444"/>
      <c r="L590" s="330"/>
      <c r="M590" s="330">
        <f t="shared" si="1"/>
        <v>0</v>
      </c>
      <c r="N590" s="138"/>
      <c r="O590" s="138"/>
      <c r="P590" s="138"/>
      <c r="Q590" s="138"/>
      <c r="R590" s="138"/>
      <c r="S590" s="138"/>
      <c r="T590" s="138"/>
      <c r="U590" s="138"/>
      <c r="V590" s="138"/>
      <c r="W590" s="138"/>
      <c r="X590" s="138"/>
      <c r="Y590" s="138"/>
      <c r="Z590" s="138"/>
    </row>
    <row r="591" ht="12.75" customHeight="1">
      <c r="A591" s="430"/>
      <c r="B591" s="431"/>
      <c r="C591" s="431"/>
      <c r="D591" s="508"/>
      <c r="E591" s="433"/>
      <c r="F591" s="405"/>
      <c r="G591" s="433"/>
      <c r="H591" s="405"/>
      <c r="I591" s="508"/>
      <c r="J591" s="433"/>
      <c r="K591" s="444"/>
      <c r="L591" s="327"/>
      <c r="M591" s="327">
        <f t="shared" si="1"/>
        <v>0</v>
      </c>
      <c r="N591" s="138"/>
      <c r="O591" s="138"/>
      <c r="P591" s="138"/>
      <c r="Q591" s="138"/>
      <c r="R591" s="138"/>
      <c r="S591" s="138"/>
      <c r="T591" s="138"/>
      <c r="U591" s="138"/>
      <c r="V591" s="138"/>
      <c r="W591" s="138"/>
      <c r="X591" s="138"/>
      <c r="Y591" s="138"/>
      <c r="Z591" s="138"/>
    </row>
    <row r="592" ht="12.75" customHeight="1">
      <c r="A592" s="436"/>
      <c r="B592" s="437"/>
      <c r="C592" s="437"/>
      <c r="D592" s="511"/>
      <c r="E592" s="439"/>
      <c r="F592" s="408"/>
      <c r="G592" s="439"/>
      <c r="H592" s="408"/>
      <c r="I592" s="511"/>
      <c r="J592" s="439"/>
      <c r="K592" s="444"/>
      <c r="L592" s="330"/>
      <c r="M592" s="330">
        <f t="shared" si="1"/>
        <v>0</v>
      </c>
      <c r="N592" s="138"/>
      <c r="O592" s="138"/>
      <c r="P592" s="138"/>
      <c r="Q592" s="138"/>
      <c r="R592" s="138"/>
      <c r="S592" s="138"/>
      <c r="T592" s="138"/>
      <c r="U592" s="138"/>
      <c r="V592" s="138"/>
      <c r="W592" s="138"/>
      <c r="X592" s="138"/>
      <c r="Y592" s="138"/>
      <c r="Z592" s="138"/>
    </row>
    <row r="593" ht="12.75" customHeight="1">
      <c r="A593" s="430"/>
      <c r="B593" s="431"/>
      <c r="C593" s="431"/>
      <c r="D593" s="508"/>
      <c r="E593" s="433"/>
      <c r="F593" s="405"/>
      <c r="G593" s="433"/>
      <c r="H593" s="405"/>
      <c r="I593" s="508"/>
      <c r="J593" s="433"/>
      <c r="K593" s="524"/>
      <c r="L593" s="327"/>
      <c r="M593" s="327">
        <f t="shared" si="1"/>
        <v>0</v>
      </c>
      <c r="N593" s="138"/>
      <c r="O593" s="138"/>
      <c r="P593" s="138"/>
      <c r="Q593" s="138"/>
      <c r="R593" s="138"/>
      <c r="S593" s="138"/>
      <c r="T593" s="138"/>
      <c r="U593" s="138"/>
      <c r="V593" s="138"/>
      <c r="W593" s="138"/>
      <c r="X593" s="138"/>
      <c r="Y593" s="138"/>
      <c r="Z593" s="138"/>
    </row>
    <row r="594" ht="12.75" customHeight="1">
      <c r="A594" s="436"/>
      <c r="B594" s="437"/>
      <c r="C594" s="437"/>
      <c r="D594" s="511"/>
      <c r="E594" s="439"/>
      <c r="F594" s="408"/>
      <c r="G594" s="439"/>
      <c r="H594" s="408"/>
      <c r="I594" s="511"/>
      <c r="J594" s="439"/>
      <c r="K594" s="444"/>
      <c r="L594" s="330"/>
      <c r="M594" s="330">
        <f t="shared" si="1"/>
        <v>0</v>
      </c>
      <c r="N594" s="138"/>
      <c r="O594" s="138"/>
      <c r="P594" s="138"/>
      <c r="Q594" s="138"/>
      <c r="R594" s="138"/>
      <c r="S594" s="138"/>
      <c r="T594" s="138"/>
      <c r="U594" s="138"/>
      <c r="V594" s="138"/>
      <c r="W594" s="138"/>
      <c r="X594" s="138"/>
      <c r="Y594" s="138"/>
      <c r="Z594" s="138"/>
    </row>
    <row r="595" ht="12.75" customHeight="1">
      <c r="A595" s="430"/>
      <c r="B595" s="431"/>
      <c r="C595" s="431"/>
      <c r="D595" s="508"/>
      <c r="E595" s="433"/>
      <c r="F595" s="405"/>
      <c r="G595" s="433"/>
      <c r="H595" s="405"/>
      <c r="I595" s="508"/>
      <c r="J595" s="433"/>
      <c r="K595" s="513"/>
      <c r="L595" s="327"/>
      <c r="M595" s="327">
        <f t="shared" si="1"/>
        <v>0</v>
      </c>
      <c r="N595" s="138"/>
      <c r="O595" s="138"/>
      <c r="P595" s="138"/>
      <c r="Q595" s="138"/>
      <c r="R595" s="138"/>
      <c r="S595" s="138"/>
      <c r="T595" s="138"/>
      <c r="U595" s="138"/>
      <c r="V595" s="138"/>
      <c r="W595" s="138"/>
      <c r="X595" s="138"/>
      <c r="Y595" s="138"/>
      <c r="Z595" s="138"/>
    </row>
    <row r="596" ht="12.75" customHeight="1">
      <c r="A596" s="436"/>
      <c r="B596" s="437"/>
      <c r="C596" s="437"/>
      <c r="D596" s="511"/>
      <c r="E596" s="439"/>
      <c r="F596" s="408"/>
      <c r="G596" s="439"/>
      <c r="H596" s="408"/>
      <c r="I596" s="511"/>
      <c r="J596" s="439"/>
      <c r="K596" s="444"/>
      <c r="L596" s="330"/>
      <c r="M596" s="330">
        <f t="shared" si="1"/>
        <v>0</v>
      </c>
      <c r="N596" s="138"/>
      <c r="O596" s="138"/>
      <c r="P596" s="138"/>
      <c r="Q596" s="138"/>
      <c r="R596" s="138"/>
      <c r="S596" s="138"/>
      <c r="T596" s="138"/>
      <c r="U596" s="138"/>
      <c r="V596" s="138"/>
      <c r="W596" s="138"/>
      <c r="X596" s="138"/>
      <c r="Y596" s="138"/>
      <c r="Z596" s="138"/>
    </row>
    <row r="597" ht="12.75" customHeight="1">
      <c r="A597" s="430"/>
      <c r="B597" s="431"/>
      <c r="C597" s="431"/>
      <c r="D597" s="508"/>
      <c r="E597" s="433"/>
      <c r="F597" s="405"/>
      <c r="G597" s="433"/>
      <c r="H597" s="405"/>
      <c r="I597" s="508"/>
      <c r="J597" s="433"/>
      <c r="K597" s="524"/>
      <c r="L597" s="327"/>
      <c r="M597" s="327">
        <f t="shared" si="1"/>
        <v>0</v>
      </c>
      <c r="N597" s="138"/>
      <c r="O597" s="138"/>
      <c r="P597" s="138"/>
      <c r="Q597" s="138"/>
      <c r="R597" s="138"/>
      <c r="S597" s="138"/>
      <c r="T597" s="138"/>
      <c r="U597" s="138"/>
      <c r="V597" s="138"/>
      <c r="W597" s="138"/>
      <c r="X597" s="138"/>
      <c r="Y597" s="138"/>
      <c r="Z597" s="138"/>
    </row>
    <row r="598" ht="12.75" customHeight="1">
      <c r="A598" s="436"/>
      <c r="B598" s="437"/>
      <c r="C598" s="437"/>
      <c r="D598" s="511"/>
      <c r="E598" s="439"/>
      <c r="F598" s="408"/>
      <c r="G598" s="439"/>
      <c r="H598" s="408"/>
      <c r="I598" s="511"/>
      <c r="J598" s="439"/>
      <c r="K598" s="524"/>
      <c r="L598" s="330"/>
      <c r="M598" s="330">
        <f t="shared" si="1"/>
        <v>0</v>
      </c>
      <c r="N598" s="138"/>
      <c r="O598" s="138"/>
      <c r="P598" s="138"/>
      <c r="Q598" s="138"/>
      <c r="R598" s="138"/>
      <c r="S598" s="138"/>
      <c r="T598" s="138"/>
      <c r="U598" s="138"/>
      <c r="V598" s="138"/>
      <c r="W598" s="138"/>
      <c r="X598" s="138"/>
      <c r="Y598" s="138"/>
      <c r="Z598" s="138"/>
    </row>
    <row r="599" ht="12.75" customHeight="1">
      <c r="A599" s="430"/>
      <c r="B599" s="431"/>
      <c r="C599" s="431"/>
      <c r="D599" s="508"/>
      <c r="E599" s="433"/>
      <c r="F599" s="405"/>
      <c r="G599" s="433"/>
      <c r="H599" s="405"/>
      <c r="I599" s="508"/>
      <c r="J599" s="433"/>
      <c r="K599" s="444"/>
      <c r="L599" s="327"/>
      <c r="M599" s="327">
        <f t="shared" si="1"/>
        <v>0</v>
      </c>
      <c r="N599" s="138"/>
      <c r="O599" s="138"/>
      <c r="P599" s="138"/>
      <c r="Q599" s="138"/>
      <c r="R599" s="138"/>
      <c r="S599" s="138"/>
      <c r="T599" s="138"/>
      <c r="U599" s="138"/>
      <c r="V599" s="138"/>
      <c r="W599" s="138"/>
      <c r="X599" s="138"/>
      <c r="Y599" s="138"/>
      <c r="Z599" s="138"/>
    </row>
    <row r="600" ht="12.75" customHeight="1">
      <c r="A600" s="436"/>
      <c r="B600" s="437"/>
      <c r="C600" s="437"/>
      <c r="D600" s="511"/>
      <c r="E600" s="439"/>
      <c r="F600" s="408"/>
      <c r="G600" s="439"/>
      <c r="H600" s="408"/>
      <c r="I600" s="511"/>
      <c r="J600" s="439"/>
      <c r="K600" s="444"/>
      <c r="L600" s="330"/>
      <c r="M600" s="330">
        <f t="shared" si="1"/>
        <v>0</v>
      </c>
      <c r="N600" s="138"/>
      <c r="O600" s="138"/>
      <c r="P600" s="138"/>
      <c r="Q600" s="138"/>
      <c r="R600" s="138"/>
      <c r="S600" s="138"/>
      <c r="T600" s="138"/>
      <c r="U600" s="138"/>
      <c r="V600" s="138"/>
      <c r="W600" s="138"/>
      <c r="X600" s="138"/>
      <c r="Y600" s="138"/>
      <c r="Z600" s="138"/>
    </row>
    <row r="601" ht="12.75" customHeight="1">
      <c r="A601" s="430"/>
      <c r="B601" s="431"/>
      <c r="C601" s="431"/>
      <c r="D601" s="508"/>
      <c r="E601" s="433"/>
      <c r="F601" s="405"/>
      <c r="G601" s="433"/>
      <c r="H601" s="405"/>
      <c r="I601" s="508"/>
      <c r="J601" s="433"/>
      <c r="K601" s="524"/>
      <c r="L601" s="327"/>
      <c r="M601" s="327">
        <f t="shared" si="1"/>
        <v>0</v>
      </c>
      <c r="N601" s="138"/>
      <c r="O601" s="138"/>
      <c r="P601" s="138"/>
      <c r="Q601" s="138"/>
      <c r="R601" s="138"/>
      <c r="S601" s="138"/>
      <c r="T601" s="138"/>
      <c r="U601" s="138"/>
      <c r="V601" s="138"/>
      <c r="W601" s="138"/>
      <c r="X601" s="138"/>
      <c r="Y601" s="138"/>
      <c r="Z601" s="138"/>
    </row>
    <row r="602" ht="12.75" customHeight="1">
      <c r="A602" s="436"/>
      <c r="B602" s="437"/>
      <c r="C602" s="451"/>
      <c r="D602" s="515"/>
      <c r="E602" s="439"/>
      <c r="F602" s="408"/>
      <c r="G602" s="439"/>
      <c r="H602" s="408"/>
      <c r="I602" s="511"/>
      <c r="J602" s="439"/>
      <c r="K602" s="444"/>
      <c r="L602" s="330"/>
      <c r="M602" s="330">
        <f t="shared" si="1"/>
        <v>0</v>
      </c>
      <c r="N602" s="138"/>
      <c r="O602" s="138"/>
      <c r="P602" s="138"/>
      <c r="Q602" s="138"/>
      <c r="R602" s="138"/>
      <c r="S602" s="138"/>
      <c r="T602" s="138"/>
      <c r="U602" s="138"/>
      <c r="V602" s="138"/>
      <c r="W602" s="138"/>
      <c r="X602" s="138"/>
      <c r="Y602" s="138"/>
      <c r="Z602" s="138"/>
    </row>
    <row r="603" ht="12.75" customHeight="1">
      <c r="A603" s="430"/>
      <c r="B603" s="431"/>
      <c r="C603" s="431"/>
      <c r="D603" s="508"/>
      <c r="E603" s="433"/>
      <c r="F603" s="405"/>
      <c r="G603" s="433"/>
      <c r="H603" s="405"/>
      <c r="I603" s="508"/>
      <c r="J603" s="433"/>
      <c r="K603" s="444"/>
      <c r="L603" s="327"/>
      <c r="M603" s="327">
        <f t="shared" si="1"/>
        <v>0</v>
      </c>
      <c r="N603" s="138"/>
      <c r="O603" s="138"/>
      <c r="P603" s="138"/>
      <c r="Q603" s="138"/>
      <c r="R603" s="138"/>
      <c r="S603" s="138"/>
      <c r="T603" s="138"/>
      <c r="U603" s="138"/>
      <c r="V603" s="138"/>
      <c r="W603" s="138"/>
      <c r="X603" s="138"/>
      <c r="Y603" s="138"/>
      <c r="Z603" s="138"/>
    </row>
    <row r="604" ht="12.75" customHeight="1">
      <c r="A604" s="436"/>
      <c r="B604" s="437"/>
      <c r="C604" s="437"/>
      <c r="D604" s="511"/>
      <c r="E604" s="439"/>
      <c r="F604" s="408"/>
      <c r="G604" s="439"/>
      <c r="H604" s="408"/>
      <c r="I604" s="511"/>
      <c r="J604" s="439"/>
      <c r="K604" s="522"/>
      <c r="L604" s="330"/>
      <c r="M604" s="330">
        <f t="shared" si="1"/>
        <v>0</v>
      </c>
      <c r="N604" s="138"/>
      <c r="O604" s="138"/>
      <c r="P604" s="138"/>
      <c r="Q604" s="138"/>
      <c r="R604" s="138"/>
      <c r="S604" s="138"/>
      <c r="T604" s="138"/>
      <c r="U604" s="138"/>
      <c r="V604" s="138"/>
      <c r="W604" s="138"/>
      <c r="X604" s="138"/>
      <c r="Y604" s="138"/>
      <c r="Z604" s="138"/>
    </row>
    <row r="605" ht="12.75" customHeight="1">
      <c r="A605" s="430"/>
      <c r="B605" s="431"/>
      <c r="C605" s="431"/>
      <c r="D605" s="508"/>
      <c r="E605" s="433"/>
      <c r="F605" s="405"/>
      <c r="G605" s="433"/>
      <c r="H605" s="405"/>
      <c r="I605" s="508"/>
      <c r="J605" s="433"/>
      <c r="K605" s="444"/>
      <c r="L605" s="327"/>
      <c r="M605" s="327">
        <f t="shared" si="1"/>
        <v>0</v>
      </c>
      <c r="N605" s="138"/>
      <c r="O605" s="138"/>
      <c r="P605" s="138"/>
      <c r="Q605" s="138"/>
      <c r="R605" s="138"/>
      <c r="S605" s="138"/>
      <c r="T605" s="138"/>
      <c r="U605" s="138"/>
      <c r="V605" s="138"/>
      <c r="W605" s="138"/>
      <c r="X605" s="138"/>
      <c r="Y605" s="138"/>
      <c r="Z605" s="138"/>
    </row>
    <row r="606" ht="12.75" customHeight="1">
      <c r="A606" s="436"/>
      <c r="B606" s="437"/>
      <c r="C606" s="437"/>
      <c r="D606" s="511"/>
      <c r="E606" s="439"/>
      <c r="F606" s="408"/>
      <c r="G606" s="439"/>
      <c r="H606" s="408"/>
      <c r="I606" s="511"/>
      <c r="J606" s="439"/>
      <c r="K606" s="444"/>
      <c r="L606" s="330"/>
      <c r="M606" s="330">
        <f t="shared" si="1"/>
        <v>0</v>
      </c>
      <c r="N606" s="138"/>
      <c r="O606" s="138"/>
      <c r="P606" s="138"/>
      <c r="Q606" s="138"/>
      <c r="R606" s="138"/>
      <c r="S606" s="138"/>
      <c r="T606" s="138"/>
      <c r="U606" s="138"/>
      <c r="V606" s="138"/>
      <c r="W606" s="138"/>
      <c r="X606" s="138"/>
      <c r="Y606" s="138"/>
      <c r="Z606" s="138"/>
    </row>
    <row r="607" ht="12.75" customHeight="1">
      <c r="A607" s="430"/>
      <c r="B607" s="431"/>
      <c r="C607" s="431"/>
      <c r="D607" s="508"/>
      <c r="E607" s="433"/>
      <c r="F607" s="405"/>
      <c r="G607" s="433"/>
      <c r="H607" s="405"/>
      <c r="I607" s="508"/>
      <c r="J607" s="433"/>
      <c r="K607" s="522"/>
      <c r="L607" s="327"/>
      <c r="M607" s="327">
        <f t="shared" si="1"/>
        <v>0</v>
      </c>
      <c r="N607" s="138"/>
      <c r="O607" s="138"/>
      <c r="P607" s="138"/>
      <c r="Q607" s="138"/>
      <c r="R607" s="138"/>
      <c r="S607" s="138"/>
      <c r="T607" s="138"/>
      <c r="U607" s="138"/>
      <c r="V607" s="138"/>
      <c r="W607" s="138"/>
      <c r="X607" s="138"/>
      <c r="Y607" s="138"/>
      <c r="Z607" s="138"/>
    </row>
    <row r="608" ht="12.75" customHeight="1">
      <c r="A608" s="436"/>
      <c r="B608" s="437"/>
      <c r="C608" s="437"/>
      <c r="D608" s="511"/>
      <c r="E608" s="439"/>
      <c r="F608" s="408"/>
      <c r="G608" s="439"/>
      <c r="H608" s="408"/>
      <c r="I608" s="511"/>
      <c r="J608" s="439"/>
      <c r="K608" s="444"/>
      <c r="L608" s="330"/>
      <c r="M608" s="330">
        <f t="shared" si="1"/>
        <v>0</v>
      </c>
      <c r="N608" s="138"/>
      <c r="O608" s="138"/>
      <c r="P608" s="138"/>
      <c r="Q608" s="138"/>
      <c r="R608" s="138"/>
      <c r="S608" s="138"/>
      <c r="T608" s="138"/>
      <c r="U608" s="138"/>
      <c r="V608" s="138"/>
      <c r="W608" s="138"/>
      <c r="X608" s="138"/>
      <c r="Y608" s="138"/>
      <c r="Z608" s="138"/>
    </row>
    <row r="609" ht="12.75" customHeight="1">
      <c r="A609" s="430"/>
      <c r="B609" s="431"/>
      <c r="C609" s="431"/>
      <c r="D609" s="508"/>
      <c r="E609" s="433"/>
      <c r="F609" s="405"/>
      <c r="G609" s="433"/>
      <c r="H609" s="405"/>
      <c r="I609" s="508"/>
      <c r="J609" s="433"/>
      <c r="K609" s="444"/>
      <c r="L609" s="327"/>
      <c r="M609" s="327">
        <f t="shared" si="1"/>
        <v>0</v>
      </c>
      <c r="N609" s="138"/>
      <c r="O609" s="138"/>
      <c r="P609" s="138"/>
      <c r="Q609" s="138"/>
      <c r="R609" s="138"/>
      <c r="S609" s="138"/>
      <c r="T609" s="138"/>
      <c r="U609" s="138"/>
      <c r="V609" s="138"/>
      <c r="W609" s="138"/>
      <c r="X609" s="138"/>
      <c r="Y609" s="138"/>
      <c r="Z609" s="138"/>
    </row>
    <row r="610" ht="12.75" customHeight="1">
      <c r="A610" s="436"/>
      <c r="B610" s="437"/>
      <c r="C610" s="437"/>
      <c r="D610" s="511"/>
      <c r="E610" s="439"/>
      <c r="F610" s="408"/>
      <c r="G610" s="439"/>
      <c r="H610" s="408"/>
      <c r="I610" s="511"/>
      <c r="J610" s="439"/>
      <c r="K610" s="524"/>
      <c r="L610" s="330"/>
      <c r="M610" s="330">
        <f t="shared" si="1"/>
        <v>0</v>
      </c>
      <c r="N610" s="138"/>
      <c r="O610" s="138"/>
      <c r="P610" s="138"/>
      <c r="Q610" s="138"/>
      <c r="R610" s="138"/>
      <c r="S610" s="138"/>
      <c r="T610" s="138"/>
      <c r="U610" s="138"/>
      <c r="V610" s="138"/>
      <c r="W610" s="138"/>
      <c r="X610" s="138"/>
      <c r="Y610" s="138"/>
      <c r="Z610" s="138"/>
    </row>
    <row r="611" ht="12.75" customHeight="1">
      <c r="A611" s="430"/>
      <c r="B611" s="431"/>
      <c r="C611" s="431"/>
      <c r="D611" s="508"/>
      <c r="E611" s="433"/>
      <c r="F611" s="405"/>
      <c r="G611" s="433"/>
      <c r="H611" s="405"/>
      <c r="I611" s="508"/>
      <c r="J611" s="433"/>
      <c r="K611" s="444"/>
      <c r="L611" s="327"/>
      <c r="M611" s="327">
        <f t="shared" si="1"/>
        <v>0</v>
      </c>
      <c r="N611" s="138"/>
      <c r="O611" s="138"/>
      <c r="P611" s="138"/>
      <c r="Q611" s="138"/>
      <c r="R611" s="138"/>
      <c r="S611" s="138"/>
      <c r="T611" s="138"/>
      <c r="U611" s="138"/>
      <c r="V611" s="138"/>
      <c r="W611" s="138"/>
      <c r="X611" s="138"/>
      <c r="Y611" s="138"/>
      <c r="Z611" s="138"/>
    </row>
    <row r="612" ht="12.75" customHeight="1">
      <c r="A612" s="436"/>
      <c r="B612" s="437"/>
      <c r="C612" s="437"/>
      <c r="D612" s="511"/>
      <c r="E612" s="439"/>
      <c r="F612" s="408"/>
      <c r="G612" s="439"/>
      <c r="H612" s="408"/>
      <c r="I612" s="511"/>
      <c r="J612" s="439"/>
      <c r="K612" s="444"/>
      <c r="L612" s="330"/>
      <c r="M612" s="330">
        <f t="shared" si="1"/>
        <v>0</v>
      </c>
      <c r="N612" s="138"/>
      <c r="O612" s="138"/>
      <c r="P612" s="138"/>
      <c r="Q612" s="138"/>
      <c r="R612" s="138"/>
      <c r="S612" s="138"/>
      <c r="T612" s="138"/>
      <c r="U612" s="138"/>
      <c r="V612" s="138"/>
      <c r="W612" s="138"/>
      <c r="X612" s="138"/>
      <c r="Y612" s="138"/>
      <c r="Z612" s="138"/>
    </row>
    <row r="613" ht="12.75" customHeight="1">
      <c r="A613" s="430"/>
      <c r="B613" s="431"/>
      <c r="C613" s="431"/>
      <c r="D613" s="508"/>
      <c r="E613" s="433"/>
      <c r="F613" s="405"/>
      <c r="G613" s="433"/>
      <c r="H613" s="405"/>
      <c r="I613" s="508"/>
      <c r="J613" s="433"/>
      <c r="K613" s="524"/>
      <c r="L613" s="327"/>
      <c r="M613" s="327">
        <f t="shared" si="1"/>
        <v>0</v>
      </c>
      <c r="N613" s="138"/>
      <c r="O613" s="138"/>
      <c r="P613" s="138"/>
      <c r="Q613" s="138"/>
      <c r="R613" s="138"/>
      <c r="S613" s="138"/>
      <c r="T613" s="138"/>
      <c r="U613" s="138"/>
      <c r="V613" s="138"/>
      <c r="W613" s="138"/>
      <c r="X613" s="138"/>
      <c r="Y613" s="138"/>
      <c r="Z613" s="138"/>
    </row>
    <row r="614" ht="12.75" customHeight="1">
      <c r="A614" s="436"/>
      <c r="B614" s="437"/>
      <c r="C614" s="437"/>
      <c r="D614" s="511"/>
      <c r="E614" s="439"/>
      <c r="F614" s="408"/>
      <c r="G614" s="439"/>
      <c r="H614" s="408"/>
      <c r="I614" s="511"/>
      <c r="J614" s="439"/>
      <c r="K614" s="444"/>
      <c r="L614" s="330"/>
      <c r="M614" s="330">
        <f t="shared" si="1"/>
        <v>0</v>
      </c>
      <c r="N614" s="138"/>
      <c r="O614" s="138"/>
      <c r="P614" s="138"/>
      <c r="Q614" s="138"/>
      <c r="R614" s="138"/>
      <c r="S614" s="138"/>
      <c r="T614" s="138"/>
      <c r="U614" s="138"/>
      <c r="V614" s="138"/>
      <c r="W614" s="138"/>
      <c r="X614" s="138"/>
      <c r="Y614" s="138"/>
      <c r="Z614" s="138"/>
    </row>
    <row r="615" ht="12.75" customHeight="1">
      <c r="A615" s="430"/>
      <c r="B615" s="431"/>
      <c r="C615" s="431"/>
      <c r="D615" s="508"/>
      <c r="E615" s="433"/>
      <c r="F615" s="405"/>
      <c r="G615" s="433"/>
      <c r="H615" s="405"/>
      <c r="I615" s="508"/>
      <c r="J615" s="433"/>
      <c r="K615" s="444"/>
      <c r="L615" s="327"/>
      <c r="M615" s="327">
        <f t="shared" si="1"/>
        <v>0</v>
      </c>
      <c r="N615" s="138"/>
      <c r="O615" s="138"/>
      <c r="P615" s="138"/>
      <c r="Q615" s="138"/>
      <c r="R615" s="138"/>
      <c r="S615" s="138"/>
      <c r="T615" s="138"/>
      <c r="U615" s="138"/>
      <c r="V615" s="138"/>
      <c r="W615" s="138"/>
      <c r="X615" s="138"/>
      <c r="Y615" s="138"/>
      <c r="Z615" s="138"/>
    </row>
    <row r="616" ht="12.75" customHeight="1">
      <c r="A616" s="436"/>
      <c r="B616" s="437"/>
      <c r="C616" s="437"/>
      <c r="D616" s="511"/>
      <c r="E616" s="439"/>
      <c r="F616" s="408"/>
      <c r="G616" s="439"/>
      <c r="H616" s="408"/>
      <c r="I616" s="511"/>
      <c r="J616" s="439"/>
      <c r="K616" s="444"/>
      <c r="L616" s="330"/>
      <c r="M616" s="330">
        <f t="shared" si="1"/>
        <v>0</v>
      </c>
      <c r="N616" s="138"/>
      <c r="O616" s="138"/>
      <c r="P616" s="138"/>
      <c r="Q616" s="138"/>
      <c r="R616" s="138"/>
      <c r="S616" s="138"/>
      <c r="T616" s="138"/>
      <c r="U616" s="138"/>
      <c r="V616" s="138"/>
      <c r="W616" s="138"/>
      <c r="X616" s="138"/>
      <c r="Y616" s="138"/>
      <c r="Z616" s="138"/>
    </row>
    <row r="617" ht="12.75" customHeight="1">
      <c r="A617" s="430"/>
      <c r="B617" s="431"/>
      <c r="C617" s="431"/>
      <c r="D617" s="508"/>
      <c r="E617" s="433"/>
      <c r="F617" s="405"/>
      <c r="G617" s="433"/>
      <c r="H617" s="405"/>
      <c r="I617" s="508"/>
      <c r="J617" s="433"/>
      <c r="K617" s="444"/>
      <c r="L617" s="327"/>
      <c r="M617" s="327">
        <f t="shared" si="1"/>
        <v>0</v>
      </c>
      <c r="N617" s="138"/>
      <c r="O617" s="138"/>
      <c r="P617" s="138"/>
      <c r="Q617" s="138"/>
      <c r="R617" s="138"/>
      <c r="S617" s="138"/>
      <c r="T617" s="138"/>
      <c r="U617" s="138"/>
      <c r="V617" s="138"/>
      <c r="W617" s="138"/>
      <c r="X617" s="138"/>
      <c r="Y617" s="138"/>
      <c r="Z617" s="138"/>
    </row>
    <row r="618" ht="12.75" customHeight="1">
      <c r="A618" s="436"/>
      <c r="B618" s="437"/>
      <c r="C618" s="437"/>
      <c r="D618" s="511"/>
      <c r="E618" s="439"/>
      <c r="F618" s="408"/>
      <c r="G618" s="439"/>
      <c r="H618" s="408"/>
      <c r="I618" s="511"/>
      <c r="J618" s="439"/>
      <c r="K618" s="444"/>
      <c r="L618" s="330"/>
      <c r="M618" s="330">
        <f t="shared" si="1"/>
        <v>0</v>
      </c>
      <c r="N618" s="138"/>
      <c r="O618" s="138"/>
      <c r="P618" s="138"/>
      <c r="Q618" s="138"/>
      <c r="R618" s="138"/>
      <c r="S618" s="138"/>
      <c r="T618" s="138"/>
      <c r="U618" s="138"/>
      <c r="V618" s="138"/>
      <c r="W618" s="138"/>
      <c r="X618" s="138"/>
      <c r="Y618" s="138"/>
      <c r="Z618" s="138"/>
    </row>
    <row r="619" ht="12.75" customHeight="1">
      <c r="A619" s="430"/>
      <c r="B619" s="431"/>
      <c r="C619" s="431"/>
      <c r="D619" s="508"/>
      <c r="E619" s="433"/>
      <c r="F619" s="405"/>
      <c r="G619" s="433"/>
      <c r="H619" s="405"/>
      <c r="I619" s="508"/>
      <c r="J619" s="433"/>
      <c r="K619" s="444"/>
      <c r="L619" s="327"/>
      <c r="M619" s="327">
        <f t="shared" si="1"/>
        <v>0</v>
      </c>
      <c r="N619" s="138"/>
      <c r="O619" s="138"/>
      <c r="P619" s="138"/>
      <c r="Q619" s="138"/>
      <c r="R619" s="138"/>
      <c r="S619" s="138"/>
      <c r="T619" s="138"/>
      <c r="U619" s="138"/>
      <c r="V619" s="138"/>
      <c r="W619" s="138"/>
      <c r="X619" s="138"/>
      <c r="Y619" s="138"/>
      <c r="Z619" s="138"/>
    </row>
    <row r="620" ht="12.75" customHeight="1">
      <c r="A620" s="436"/>
      <c r="B620" s="437"/>
      <c r="C620" s="437"/>
      <c r="D620" s="511"/>
      <c r="E620" s="439"/>
      <c r="F620" s="408"/>
      <c r="G620" s="439"/>
      <c r="H620" s="408"/>
      <c r="I620" s="511"/>
      <c r="J620" s="439"/>
      <c r="K620" s="522"/>
      <c r="L620" s="330"/>
      <c r="M620" s="330">
        <f t="shared" si="1"/>
        <v>0</v>
      </c>
      <c r="N620" s="138"/>
      <c r="O620" s="138"/>
      <c r="P620" s="138"/>
      <c r="Q620" s="138"/>
      <c r="R620" s="138"/>
      <c r="S620" s="138"/>
      <c r="T620" s="138"/>
      <c r="U620" s="138"/>
      <c r="V620" s="138"/>
      <c r="W620" s="138"/>
      <c r="X620" s="138"/>
      <c r="Y620" s="138"/>
      <c r="Z620" s="138"/>
    </row>
    <row r="621" ht="12.75" customHeight="1">
      <c r="A621" s="430"/>
      <c r="B621" s="431"/>
      <c r="C621" s="431"/>
      <c r="D621" s="508"/>
      <c r="E621" s="433"/>
      <c r="F621" s="405"/>
      <c r="G621" s="433"/>
      <c r="H621" s="405"/>
      <c r="I621" s="508"/>
      <c r="J621" s="433"/>
      <c r="K621" s="444"/>
      <c r="L621" s="327"/>
      <c r="M621" s="327">
        <f t="shared" si="1"/>
        <v>0</v>
      </c>
      <c r="N621" s="138"/>
      <c r="O621" s="138"/>
      <c r="P621" s="138"/>
      <c r="Q621" s="138"/>
      <c r="R621" s="138"/>
      <c r="S621" s="138"/>
      <c r="T621" s="138"/>
      <c r="U621" s="138"/>
      <c r="V621" s="138"/>
      <c r="W621" s="138"/>
      <c r="X621" s="138"/>
      <c r="Y621" s="138"/>
      <c r="Z621" s="138"/>
    </row>
    <row r="622" ht="12.75" customHeight="1">
      <c r="A622" s="436"/>
      <c r="B622" s="437"/>
      <c r="C622" s="437"/>
      <c r="D622" s="511"/>
      <c r="E622" s="439"/>
      <c r="F622" s="408"/>
      <c r="G622" s="439"/>
      <c r="H622" s="408"/>
      <c r="I622" s="511"/>
      <c r="J622" s="439"/>
      <c r="K622" s="444"/>
      <c r="L622" s="330"/>
      <c r="M622" s="330">
        <f t="shared" si="1"/>
        <v>0</v>
      </c>
      <c r="N622" s="138"/>
      <c r="O622" s="138"/>
      <c r="P622" s="138"/>
      <c r="Q622" s="138"/>
      <c r="R622" s="138"/>
      <c r="S622" s="138"/>
      <c r="T622" s="138"/>
      <c r="U622" s="138"/>
      <c r="V622" s="138"/>
      <c r="W622" s="138"/>
      <c r="X622" s="138"/>
      <c r="Y622" s="138"/>
      <c r="Z622" s="138"/>
    </row>
    <row r="623" ht="12.75" customHeight="1">
      <c r="A623" s="430"/>
      <c r="B623" s="431"/>
      <c r="C623" s="431"/>
      <c r="D623" s="508"/>
      <c r="E623" s="433"/>
      <c r="F623" s="405"/>
      <c r="G623" s="433"/>
      <c r="H623" s="405"/>
      <c r="I623" s="508"/>
      <c r="J623" s="433"/>
      <c r="K623" s="444"/>
      <c r="L623" s="327"/>
      <c r="M623" s="327">
        <f t="shared" si="1"/>
        <v>0</v>
      </c>
      <c r="N623" s="138"/>
      <c r="O623" s="138"/>
      <c r="P623" s="138"/>
      <c r="Q623" s="138"/>
      <c r="R623" s="138"/>
      <c r="S623" s="138"/>
      <c r="T623" s="138"/>
      <c r="U623" s="138"/>
      <c r="V623" s="138"/>
      <c r="W623" s="138"/>
      <c r="X623" s="138"/>
      <c r="Y623" s="138"/>
      <c r="Z623" s="138"/>
    </row>
    <row r="624" ht="12.75" customHeight="1">
      <c r="A624" s="436"/>
      <c r="B624" s="437"/>
      <c r="C624" s="437"/>
      <c r="D624" s="511"/>
      <c r="E624" s="439"/>
      <c r="F624" s="408"/>
      <c r="G624" s="439"/>
      <c r="H624" s="408"/>
      <c r="I624" s="511"/>
      <c r="J624" s="439"/>
      <c r="K624" s="522"/>
      <c r="L624" s="330"/>
      <c r="M624" s="330">
        <f t="shared" si="1"/>
        <v>0</v>
      </c>
      <c r="N624" s="138"/>
      <c r="O624" s="138"/>
      <c r="P624" s="138"/>
      <c r="Q624" s="138"/>
      <c r="R624" s="138"/>
      <c r="S624" s="138"/>
      <c r="T624" s="138"/>
      <c r="U624" s="138"/>
      <c r="V624" s="138"/>
      <c r="W624" s="138"/>
      <c r="X624" s="138"/>
      <c r="Y624" s="138"/>
      <c r="Z624" s="138"/>
    </row>
    <row r="625" ht="12.75" customHeight="1">
      <c r="A625" s="430"/>
      <c r="B625" s="431"/>
      <c r="C625" s="431"/>
      <c r="D625" s="508"/>
      <c r="E625" s="433"/>
      <c r="F625" s="405"/>
      <c r="G625" s="433"/>
      <c r="H625" s="405"/>
      <c r="I625" s="508"/>
      <c r="J625" s="433"/>
      <c r="K625" s="444"/>
      <c r="L625" s="327"/>
      <c r="M625" s="327">
        <f t="shared" si="1"/>
        <v>0</v>
      </c>
      <c r="N625" s="138"/>
      <c r="O625" s="138"/>
      <c r="P625" s="138"/>
      <c r="Q625" s="138"/>
      <c r="R625" s="138"/>
      <c r="S625" s="138"/>
      <c r="T625" s="138"/>
      <c r="U625" s="138"/>
      <c r="V625" s="138"/>
      <c r="W625" s="138"/>
      <c r="X625" s="138"/>
      <c r="Y625" s="138"/>
      <c r="Z625" s="138"/>
    </row>
    <row r="626" ht="12.75" customHeight="1">
      <c r="A626" s="436"/>
      <c r="B626" s="437"/>
      <c r="C626" s="437"/>
      <c r="D626" s="511"/>
      <c r="E626" s="439"/>
      <c r="F626" s="408"/>
      <c r="G626" s="439"/>
      <c r="H626" s="408"/>
      <c r="I626" s="511"/>
      <c r="J626" s="439"/>
      <c r="K626" s="444"/>
      <c r="L626" s="330"/>
      <c r="M626" s="330">
        <f t="shared" si="1"/>
        <v>0</v>
      </c>
      <c r="N626" s="138"/>
      <c r="O626" s="138"/>
      <c r="P626" s="138"/>
      <c r="Q626" s="138"/>
      <c r="R626" s="138"/>
      <c r="S626" s="138"/>
      <c r="T626" s="138"/>
      <c r="U626" s="138"/>
      <c r="V626" s="138"/>
      <c r="W626" s="138"/>
      <c r="X626" s="138"/>
      <c r="Y626" s="138"/>
      <c r="Z626" s="138"/>
    </row>
    <row r="627" ht="12.75" customHeight="1">
      <c r="A627" s="430"/>
      <c r="B627" s="431"/>
      <c r="C627" s="431"/>
      <c r="D627" s="508"/>
      <c r="E627" s="433"/>
      <c r="F627" s="405"/>
      <c r="G627" s="433"/>
      <c r="H627" s="405"/>
      <c r="I627" s="508"/>
      <c r="J627" s="433"/>
      <c r="K627" s="444"/>
      <c r="L627" s="327"/>
      <c r="M627" s="327">
        <f t="shared" si="1"/>
        <v>0</v>
      </c>
      <c r="N627" s="138"/>
      <c r="O627" s="138"/>
      <c r="P627" s="138"/>
      <c r="Q627" s="138"/>
      <c r="R627" s="138"/>
      <c r="S627" s="138"/>
      <c r="T627" s="138"/>
      <c r="U627" s="138"/>
      <c r="V627" s="138"/>
      <c r="W627" s="138"/>
      <c r="X627" s="138"/>
      <c r="Y627" s="138"/>
      <c r="Z627" s="138"/>
    </row>
    <row r="628" ht="12.75" customHeight="1">
      <c r="A628" s="436"/>
      <c r="B628" s="437"/>
      <c r="C628" s="437"/>
      <c r="D628" s="511"/>
      <c r="E628" s="439"/>
      <c r="F628" s="408"/>
      <c r="G628" s="439"/>
      <c r="H628" s="408"/>
      <c r="I628" s="511"/>
      <c r="J628" s="439"/>
      <c r="K628" s="444"/>
      <c r="L628" s="330"/>
      <c r="M628" s="330">
        <f t="shared" si="1"/>
        <v>0</v>
      </c>
      <c r="N628" s="138"/>
      <c r="O628" s="138"/>
      <c r="P628" s="138"/>
      <c r="Q628" s="138"/>
      <c r="R628" s="138"/>
      <c r="S628" s="138"/>
      <c r="T628" s="138"/>
      <c r="U628" s="138"/>
      <c r="V628" s="138"/>
      <c r="W628" s="138"/>
      <c r="X628" s="138"/>
      <c r="Y628" s="138"/>
      <c r="Z628" s="138"/>
    </row>
    <row r="629" ht="12.75" customHeight="1">
      <c r="A629" s="430"/>
      <c r="B629" s="431"/>
      <c r="C629" s="431"/>
      <c r="D629" s="508"/>
      <c r="E629" s="433"/>
      <c r="F629" s="405"/>
      <c r="G629" s="433"/>
      <c r="H629" s="405"/>
      <c r="I629" s="508"/>
      <c r="J629" s="433"/>
      <c r="K629" s="444"/>
      <c r="L629" s="327"/>
      <c r="M629" s="327">
        <f t="shared" si="1"/>
        <v>0</v>
      </c>
      <c r="N629" s="138"/>
      <c r="O629" s="138"/>
      <c r="P629" s="138"/>
      <c r="Q629" s="138"/>
      <c r="R629" s="138"/>
      <c r="S629" s="138"/>
      <c r="T629" s="138"/>
      <c r="U629" s="138"/>
      <c r="V629" s="138"/>
      <c r="W629" s="138"/>
      <c r="X629" s="138"/>
      <c r="Y629" s="138"/>
      <c r="Z629" s="138"/>
    </row>
    <row r="630" ht="12.75" customHeight="1">
      <c r="A630" s="436"/>
      <c r="B630" s="437"/>
      <c r="C630" s="437"/>
      <c r="D630" s="511"/>
      <c r="E630" s="439"/>
      <c r="F630" s="408"/>
      <c r="G630" s="439"/>
      <c r="H630" s="408"/>
      <c r="I630" s="511"/>
      <c r="J630" s="439"/>
      <c r="K630" s="444"/>
      <c r="L630" s="330"/>
      <c r="M630" s="330">
        <f t="shared" si="1"/>
        <v>0</v>
      </c>
      <c r="N630" s="138"/>
      <c r="O630" s="138"/>
      <c r="P630" s="138"/>
      <c r="Q630" s="138"/>
      <c r="R630" s="138"/>
      <c r="S630" s="138"/>
      <c r="T630" s="138"/>
      <c r="U630" s="138"/>
      <c r="V630" s="138"/>
      <c r="W630" s="138"/>
      <c r="X630" s="138"/>
      <c r="Y630" s="138"/>
      <c r="Z630" s="138"/>
    </row>
    <row r="631" ht="12.75" customHeight="1">
      <c r="A631" s="430"/>
      <c r="B631" s="431"/>
      <c r="C631" s="431"/>
      <c r="D631" s="508"/>
      <c r="E631" s="433"/>
      <c r="F631" s="405"/>
      <c r="G631" s="433"/>
      <c r="H631" s="405"/>
      <c r="I631" s="508"/>
      <c r="J631" s="433"/>
      <c r="K631" s="444"/>
      <c r="L631" s="327"/>
      <c r="M631" s="327">
        <f t="shared" si="1"/>
        <v>0</v>
      </c>
      <c r="N631" s="138"/>
      <c r="O631" s="138"/>
      <c r="P631" s="138"/>
      <c r="Q631" s="138"/>
      <c r="R631" s="138"/>
      <c r="S631" s="138"/>
      <c r="T631" s="138"/>
      <c r="U631" s="138"/>
      <c r="V631" s="138"/>
      <c r="W631" s="138"/>
      <c r="X631" s="138"/>
      <c r="Y631" s="138"/>
      <c r="Z631" s="138"/>
    </row>
    <row r="632" ht="12.75" customHeight="1">
      <c r="A632" s="436"/>
      <c r="B632" s="437"/>
      <c r="C632" s="437"/>
      <c r="D632" s="511"/>
      <c r="E632" s="439"/>
      <c r="F632" s="408"/>
      <c r="G632" s="439"/>
      <c r="H632" s="408"/>
      <c r="I632" s="511"/>
      <c r="J632" s="439"/>
      <c r="K632" s="444"/>
      <c r="L632" s="330"/>
      <c r="M632" s="330">
        <f t="shared" si="1"/>
        <v>0</v>
      </c>
      <c r="N632" s="138"/>
      <c r="O632" s="138"/>
      <c r="P632" s="138"/>
      <c r="Q632" s="138"/>
      <c r="R632" s="138"/>
      <c r="S632" s="138"/>
      <c r="T632" s="138"/>
      <c r="U632" s="138"/>
      <c r="V632" s="138"/>
      <c r="W632" s="138"/>
      <c r="X632" s="138"/>
      <c r="Y632" s="138"/>
      <c r="Z632" s="138"/>
    </row>
    <row r="633" ht="12.75" customHeight="1">
      <c r="A633" s="430"/>
      <c r="B633" s="431"/>
      <c r="C633" s="431"/>
      <c r="D633" s="508"/>
      <c r="E633" s="433"/>
      <c r="F633" s="405"/>
      <c r="G633" s="433"/>
      <c r="H633" s="405"/>
      <c r="I633" s="508"/>
      <c r="J633" s="433"/>
      <c r="K633" s="444"/>
      <c r="L633" s="327"/>
      <c r="M633" s="327">
        <f t="shared" si="1"/>
        <v>0</v>
      </c>
      <c r="N633" s="138"/>
      <c r="O633" s="138"/>
      <c r="P633" s="138"/>
      <c r="Q633" s="138"/>
      <c r="R633" s="138"/>
      <c r="S633" s="138"/>
      <c r="T633" s="138"/>
      <c r="U633" s="138"/>
      <c r="V633" s="138"/>
      <c r="W633" s="138"/>
      <c r="X633" s="138"/>
      <c r="Y633" s="138"/>
      <c r="Z633" s="138"/>
    </row>
    <row r="634" ht="12.75" customHeight="1">
      <c r="A634" s="436"/>
      <c r="B634" s="437"/>
      <c r="C634" s="437"/>
      <c r="D634" s="511"/>
      <c r="E634" s="439"/>
      <c r="F634" s="408"/>
      <c r="G634" s="439"/>
      <c r="H634" s="408"/>
      <c r="I634" s="511"/>
      <c r="J634" s="439"/>
      <c r="K634" s="444"/>
      <c r="L634" s="330"/>
      <c r="M634" s="330">
        <f t="shared" si="1"/>
        <v>0</v>
      </c>
      <c r="N634" s="138"/>
      <c r="O634" s="138"/>
      <c r="P634" s="138"/>
      <c r="Q634" s="138"/>
      <c r="R634" s="138"/>
      <c r="S634" s="138"/>
      <c r="T634" s="138"/>
      <c r="U634" s="138"/>
      <c r="V634" s="138"/>
      <c r="W634" s="138"/>
      <c r="X634" s="138"/>
      <c r="Y634" s="138"/>
      <c r="Z634" s="138"/>
    </row>
    <row r="635" ht="12.75" customHeight="1">
      <c r="A635" s="430"/>
      <c r="B635" s="431"/>
      <c r="C635" s="431"/>
      <c r="D635" s="508"/>
      <c r="E635" s="433"/>
      <c r="F635" s="405"/>
      <c r="G635" s="433"/>
      <c r="H635" s="405"/>
      <c r="I635" s="508"/>
      <c r="J635" s="433"/>
      <c r="K635" s="444"/>
      <c r="L635" s="327"/>
      <c r="M635" s="327">
        <f t="shared" si="1"/>
        <v>0</v>
      </c>
      <c r="N635" s="138"/>
      <c r="O635" s="138"/>
      <c r="P635" s="138"/>
      <c r="Q635" s="138"/>
      <c r="R635" s="138"/>
      <c r="S635" s="138"/>
      <c r="T635" s="138"/>
      <c r="U635" s="138"/>
      <c r="V635" s="138"/>
      <c r="W635" s="138"/>
      <c r="X635" s="138"/>
      <c r="Y635" s="138"/>
      <c r="Z635" s="138"/>
    </row>
    <row r="636" ht="12.75" customHeight="1">
      <c r="A636" s="436"/>
      <c r="B636" s="437"/>
      <c r="C636" s="437"/>
      <c r="D636" s="511"/>
      <c r="E636" s="439"/>
      <c r="F636" s="408"/>
      <c r="G636" s="439"/>
      <c r="H636" s="408"/>
      <c r="I636" s="511"/>
      <c r="J636" s="439"/>
      <c r="K636" s="444"/>
      <c r="L636" s="330"/>
      <c r="M636" s="330">
        <f t="shared" si="1"/>
        <v>0</v>
      </c>
      <c r="N636" s="138"/>
      <c r="O636" s="138"/>
      <c r="P636" s="138"/>
      <c r="Q636" s="138"/>
      <c r="R636" s="138"/>
      <c r="S636" s="138"/>
      <c r="T636" s="138"/>
      <c r="U636" s="138"/>
      <c r="V636" s="138"/>
      <c r="W636" s="138"/>
      <c r="X636" s="138"/>
      <c r="Y636" s="138"/>
      <c r="Z636" s="138"/>
    </row>
    <row r="637" ht="12.75" customHeight="1">
      <c r="A637" s="430"/>
      <c r="B637" s="431"/>
      <c r="C637" s="431"/>
      <c r="D637" s="508"/>
      <c r="E637" s="433"/>
      <c r="F637" s="405"/>
      <c r="G637" s="433"/>
      <c r="H637" s="405"/>
      <c r="I637" s="508"/>
      <c r="J637" s="433"/>
      <c r="K637" s="444"/>
      <c r="L637" s="327"/>
      <c r="M637" s="327">
        <f t="shared" si="1"/>
        <v>0</v>
      </c>
      <c r="N637" s="138"/>
      <c r="O637" s="138"/>
      <c r="P637" s="138"/>
      <c r="Q637" s="138"/>
      <c r="R637" s="138"/>
      <c r="S637" s="138"/>
      <c r="T637" s="138"/>
      <c r="U637" s="138"/>
      <c r="V637" s="138"/>
      <c r="W637" s="138"/>
      <c r="X637" s="138"/>
      <c r="Y637" s="138"/>
      <c r="Z637" s="138"/>
    </row>
    <row r="638" ht="12.75" customHeight="1">
      <c r="A638" s="436"/>
      <c r="B638" s="437"/>
      <c r="C638" s="437"/>
      <c r="D638" s="511"/>
      <c r="E638" s="439"/>
      <c r="F638" s="408"/>
      <c r="G638" s="439"/>
      <c r="H638" s="408"/>
      <c r="I638" s="511"/>
      <c r="J638" s="439"/>
      <c r="K638" s="444"/>
      <c r="L638" s="330"/>
      <c r="M638" s="330">
        <f t="shared" si="1"/>
        <v>0</v>
      </c>
      <c r="N638" s="138"/>
      <c r="O638" s="138"/>
      <c r="P638" s="138"/>
      <c r="Q638" s="138"/>
      <c r="R638" s="138"/>
      <c r="S638" s="138"/>
      <c r="T638" s="138"/>
      <c r="U638" s="138"/>
      <c r="V638" s="138"/>
      <c r="W638" s="138"/>
      <c r="X638" s="138"/>
      <c r="Y638" s="138"/>
      <c r="Z638" s="138"/>
    </row>
    <row r="639" ht="12.75" customHeight="1">
      <c r="A639" s="430"/>
      <c r="B639" s="431"/>
      <c r="C639" s="431"/>
      <c r="D639" s="508"/>
      <c r="E639" s="433"/>
      <c r="F639" s="405"/>
      <c r="G639" s="433"/>
      <c r="H639" s="405"/>
      <c r="I639" s="508"/>
      <c r="J639" s="433"/>
      <c r="K639" s="444"/>
      <c r="L639" s="327"/>
      <c r="M639" s="327">
        <f t="shared" si="1"/>
        <v>0</v>
      </c>
      <c r="N639" s="138"/>
      <c r="O639" s="138"/>
      <c r="P639" s="138"/>
      <c r="Q639" s="138"/>
      <c r="R639" s="138"/>
      <c r="S639" s="138"/>
      <c r="T639" s="138"/>
      <c r="U639" s="138"/>
      <c r="V639" s="138"/>
      <c r="W639" s="138"/>
      <c r="X639" s="138"/>
      <c r="Y639" s="138"/>
      <c r="Z639" s="138"/>
    </row>
    <row r="640" ht="12.75" customHeight="1">
      <c r="A640" s="436"/>
      <c r="B640" s="437"/>
      <c r="C640" s="437"/>
      <c r="D640" s="511"/>
      <c r="E640" s="439"/>
      <c r="F640" s="408"/>
      <c r="G640" s="439"/>
      <c r="H640" s="408"/>
      <c r="I640" s="511"/>
      <c r="J640" s="439"/>
      <c r="K640" s="444"/>
      <c r="L640" s="330"/>
      <c r="M640" s="330">
        <f t="shared" si="1"/>
        <v>0</v>
      </c>
      <c r="N640" s="138"/>
      <c r="O640" s="138"/>
      <c r="P640" s="138"/>
      <c r="Q640" s="138"/>
      <c r="R640" s="138"/>
      <c r="S640" s="138"/>
      <c r="T640" s="138"/>
      <c r="U640" s="138"/>
      <c r="V640" s="138"/>
      <c r="W640" s="138"/>
      <c r="X640" s="138"/>
      <c r="Y640" s="138"/>
      <c r="Z640" s="138"/>
    </row>
    <row r="641" ht="12.75" customHeight="1">
      <c r="A641" s="430"/>
      <c r="B641" s="431"/>
      <c r="C641" s="431"/>
      <c r="D641" s="508"/>
      <c r="E641" s="433"/>
      <c r="F641" s="405"/>
      <c r="G641" s="433"/>
      <c r="H641" s="405"/>
      <c r="I641" s="508"/>
      <c r="J641" s="433"/>
      <c r="K641" s="444"/>
      <c r="L641" s="327"/>
      <c r="M641" s="327">
        <f t="shared" si="1"/>
        <v>0</v>
      </c>
      <c r="N641" s="138"/>
      <c r="O641" s="138"/>
      <c r="P641" s="138"/>
      <c r="Q641" s="138"/>
      <c r="R641" s="138"/>
      <c r="S641" s="138"/>
      <c r="T641" s="138"/>
      <c r="U641" s="138"/>
      <c r="V641" s="138"/>
      <c r="W641" s="138"/>
      <c r="X641" s="138"/>
      <c r="Y641" s="138"/>
      <c r="Z641" s="138"/>
    </row>
    <row r="642" ht="12.75" customHeight="1">
      <c r="A642" s="436"/>
      <c r="B642" s="437"/>
      <c r="C642" s="437"/>
      <c r="D642" s="511"/>
      <c r="E642" s="439"/>
      <c r="F642" s="408"/>
      <c r="G642" s="439"/>
      <c r="H642" s="408"/>
      <c r="I642" s="511"/>
      <c r="J642" s="439"/>
      <c r="K642" s="444"/>
      <c r="L642" s="330"/>
      <c r="M642" s="330">
        <f t="shared" si="1"/>
        <v>0</v>
      </c>
      <c r="N642" s="138"/>
      <c r="O642" s="138"/>
      <c r="P642" s="138"/>
      <c r="Q642" s="138"/>
      <c r="R642" s="138"/>
      <c r="S642" s="138"/>
      <c r="T642" s="138"/>
      <c r="U642" s="138"/>
      <c r="V642" s="138"/>
      <c r="W642" s="138"/>
      <c r="X642" s="138"/>
      <c r="Y642" s="138"/>
      <c r="Z642" s="138"/>
    </row>
    <row r="643" ht="12.75" customHeight="1">
      <c r="A643" s="430"/>
      <c r="B643" s="431"/>
      <c r="C643" s="431"/>
      <c r="D643" s="508"/>
      <c r="E643" s="433"/>
      <c r="F643" s="405"/>
      <c r="G643" s="433"/>
      <c r="H643" s="405"/>
      <c r="I643" s="508"/>
      <c r="J643" s="433"/>
      <c r="K643" s="444"/>
      <c r="L643" s="327"/>
      <c r="M643" s="327">
        <f t="shared" si="1"/>
        <v>0</v>
      </c>
      <c r="N643" s="138"/>
      <c r="O643" s="138"/>
      <c r="P643" s="138"/>
      <c r="Q643" s="138"/>
      <c r="R643" s="138"/>
      <c r="S643" s="138"/>
      <c r="T643" s="138"/>
      <c r="U643" s="138"/>
      <c r="V643" s="138"/>
      <c r="W643" s="138"/>
      <c r="X643" s="138"/>
      <c r="Y643" s="138"/>
      <c r="Z643" s="138"/>
    </row>
    <row r="644" ht="12.75" customHeight="1">
      <c r="A644" s="436"/>
      <c r="B644" s="437"/>
      <c r="C644" s="437"/>
      <c r="D644" s="511"/>
      <c r="E644" s="439"/>
      <c r="F644" s="408"/>
      <c r="G644" s="439"/>
      <c r="H644" s="408"/>
      <c r="I644" s="511"/>
      <c r="J644" s="439"/>
      <c r="K644" s="444"/>
      <c r="L644" s="330"/>
      <c r="M644" s="330">
        <f t="shared" si="1"/>
        <v>0</v>
      </c>
      <c r="N644" s="138"/>
      <c r="O644" s="138"/>
      <c r="P644" s="138"/>
      <c r="Q644" s="138"/>
      <c r="R644" s="138"/>
      <c r="S644" s="138"/>
      <c r="T644" s="138"/>
      <c r="U644" s="138"/>
      <c r="V644" s="138"/>
      <c r="W644" s="138"/>
      <c r="X644" s="138"/>
      <c r="Y644" s="138"/>
      <c r="Z644" s="138"/>
    </row>
    <row r="645" ht="12.75" customHeight="1">
      <c r="A645" s="430"/>
      <c r="B645" s="431"/>
      <c r="C645" s="431"/>
      <c r="D645" s="508"/>
      <c r="E645" s="433"/>
      <c r="F645" s="405"/>
      <c r="G645" s="433"/>
      <c r="H645" s="405"/>
      <c r="I645" s="508"/>
      <c r="J645" s="433"/>
      <c r="K645" s="444"/>
      <c r="L645" s="327"/>
      <c r="M645" s="327">
        <f t="shared" si="1"/>
        <v>0</v>
      </c>
      <c r="N645" s="138"/>
      <c r="O645" s="138"/>
      <c r="P645" s="138"/>
      <c r="Q645" s="138"/>
      <c r="R645" s="138"/>
      <c r="S645" s="138"/>
      <c r="T645" s="138"/>
      <c r="U645" s="138"/>
      <c r="V645" s="138"/>
      <c r="W645" s="138"/>
      <c r="X645" s="138"/>
      <c r="Y645" s="138"/>
      <c r="Z645" s="138"/>
    </row>
    <row r="646" ht="12.75" customHeight="1">
      <c r="A646" s="436"/>
      <c r="B646" s="437"/>
      <c r="C646" s="437"/>
      <c r="D646" s="511"/>
      <c r="E646" s="439"/>
      <c r="F646" s="408"/>
      <c r="G646" s="439"/>
      <c r="H646" s="408"/>
      <c r="I646" s="511"/>
      <c r="J646" s="439"/>
      <c r="K646" s="522"/>
      <c r="L646" s="330"/>
      <c r="M646" s="330">
        <f t="shared" si="1"/>
        <v>0</v>
      </c>
      <c r="N646" s="138"/>
      <c r="O646" s="138"/>
      <c r="P646" s="138"/>
      <c r="Q646" s="138"/>
      <c r="R646" s="138"/>
      <c r="S646" s="138"/>
      <c r="T646" s="138"/>
      <c r="U646" s="138"/>
      <c r="V646" s="138"/>
      <c r="W646" s="138"/>
      <c r="X646" s="138"/>
      <c r="Y646" s="138"/>
      <c r="Z646" s="138"/>
    </row>
    <row r="647" ht="12.75" customHeight="1">
      <c r="A647" s="430"/>
      <c r="B647" s="431"/>
      <c r="C647" s="431"/>
      <c r="D647" s="508"/>
      <c r="E647" s="433"/>
      <c r="F647" s="405"/>
      <c r="G647" s="433"/>
      <c r="H647" s="405"/>
      <c r="I647" s="508"/>
      <c r="J647" s="433"/>
      <c r="K647" s="444"/>
      <c r="L647" s="327"/>
      <c r="M647" s="327">
        <f t="shared" si="1"/>
        <v>0</v>
      </c>
      <c r="N647" s="138"/>
      <c r="O647" s="138"/>
      <c r="P647" s="138"/>
      <c r="Q647" s="138"/>
      <c r="R647" s="138"/>
      <c r="S647" s="138"/>
      <c r="T647" s="138"/>
      <c r="U647" s="138"/>
      <c r="V647" s="138"/>
      <c r="W647" s="138"/>
      <c r="X647" s="138"/>
      <c r="Y647" s="138"/>
      <c r="Z647" s="138"/>
    </row>
    <row r="648" ht="12.75" customHeight="1">
      <c r="A648" s="436"/>
      <c r="B648" s="437"/>
      <c r="C648" s="437"/>
      <c r="D648" s="511"/>
      <c r="E648" s="439"/>
      <c r="F648" s="408"/>
      <c r="G648" s="439"/>
      <c r="H648" s="408"/>
      <c r="I648" s="511"/>
      <c r="J648" s="439"/>
      <c r="K648" s="513"/>
      <c r="L648" s="330"/>
      <c r="M648" s="330">
        <f t="shared" si="1"/>
        <v>0</v>
      </c>
      <c r="N648" s="138"/>
      <c r="O648" s="138"/>
      <c r="P648" s="138"/>
      <c r="Q648" s="138"/>
      <c r="R648" s="138"/>
      <c r="S648" s="138"/>
      <c r="T648" s="138"/>
      <c r="U648" s="138"/>
      <c r="V648" s="138"/>
      <c r="W648" s="138"/>
      <c r="X648" s="138"/>
      <c r="Y648" s="138"/>
      <c r="Z648" s="138"/>
    </row>
    <row r="649" ht="12.75" customHeight="1">
      <c r="A649" s="430"/>
      <c r="B649" s="431"/>
      <c r="C649" s="431"/>
      <c r="D649" s="508"/>
      <c r="E649" s="433"/>
      <c r="F649" s="405"/>
      <c r="G649" s="433"/>
      <c r="H649" s="405"/>
      <c r="I649" s="508"/>
      <c r="J649" s="433"/>
      <c r="K649" s="524"/>
      <c r="L649" s="327"/>
      <c r="M649" s="327">
        <f t="shared" si="1"/>
        <v>0</v>
      </c>
      <c r="N649" s="138"/>
      <c r="O649" s="138"/>
      <c r="P649" s="138"/>
      <c r="Q649" s="138"/>
      <c r="R649" s="138"/>
      <c r="S649" s="138"/>
      <c r="T649" s="138"/>
      <c r="U649" s="138"/>
      <c r="V649" s="138"/>
      <c r="W649" s="138"/>
      <c r="X649" s="138"/>
      <c r="Y649" s="138"/>
      <c r="Z649" s="138"/>
    </row>
    <row r="650" ht="12.75" customHeight="1">
      <c r="A650" s="436"/>
      <c r="B650" s="437"/>
      <c r="C650" s="437"/>
      <c r="D650" s="511"/>
      <c r="E650" s="439"/>
      <c r="F650" s="408"/>
      <c r="G650" s="439"/>
      <c r="H650" s="408"/>
      <c r="I650" s="511"/>
      <c r="J650" s="439"/>
      <c r="K650" s="524"/>
      <c r="L650" s="330"/>
      <c r="M650" s="330">
        <f t="shared" si="1"/>
        <v>0</v>
      </c>
      <c r="N650" s="138"/>
      <c r="O650" s="138"/>
      <c r="P650" s="138"/>
      <c r="Q650" s="138"/>
      <c r="R650" s="138"/>
      <c r="S650" s="138"/>
      <c r="T650" s="138"/>
      <c r="U650" s="138"/>
      <c r="V650" s="138"/>
      <c r="W650" s="138"/>
      <c r="X650" s="138"/>
      <c r="Y650" s="138"/>
      <c r="Z650" s="138"/>
    </row>
    <row r="651" ht="12.75" customHeight="1">
      <c r="A651" s="430"/>
      <c r="B651" s="431"/>
      <c r="C651" s="431"/>
      <c r="D651" s="521"/>
      <c r="E651" s="433"/>
      <c r="F651" s="405"/>
      <c r="G651" s="433"/>
      <c r="H651" s="405"/>
      <c r="I651" s="508"/>
      <c r="J651" s="433"/>
      <c r="K651" s="444"/>
      <c r="L651" s="327"/>
      <c r="M651" s="327">
        <f t="shared" si="1"/>
        <v>0</v>
      </c>
      <c r="N651" s="138"/>
      <c r="O651" s="138"/>
      <c r="P651" s="138"/>
      <c r="Q651" s="138"/>
      <c r="R651" s="138"/>
      <c r="S651" s="138"/>
      <c r="T651" s="138"/>
      <c r="U651" s="138"/>
      <c r="V651" s="138"/>
      <c r="W651" s="138"/>
      <c r="X651" s="138"/>
      <c r="Y651" s="138"/>
      <c r="Z651" s="138"/>
    </row>
    <row r="652" ht="12.75" customHeight="1">
      <c r="A652" s="436"/>
      <c r="B652" s="437"/>
      <c r="C652" s="437"/>
      <c r="D652" s="515"/>
      <c r="E652" s="439"/>
      <c r="F652" s="408"/>
      <c r="G652" s="439"/>
      <c r="H652" s="408"/>
      <c r="I652" s="511"/>
      <c r="J652" s="439"/>
      <c r="K652" s="444"/>
      <c r="L652" s="330"/>
      <c r="M652" s="330">
        <f t="shared" si="1"/>
        <v>0</v>
      </c>
      <c r="N652" s="138"/>
      <c r="O652" s="138"/>
      <c r="P652" s="138"/>
      <c r="Q652" s="138"/>
      <c r="R652" s="138"/>
      <c r="S652" s="138"/>
      <c r="T652" s="138"/>
      <c r="U652" s="138"/>
      <c r="V652" s="138"/>
      <c r="W652" s="138"/>
      <c r="X652" s="138"/>
      <c r="Y652" s="138"/>
      <c r="Z652" s="138"/>
    </row>
    <row r="653" ht="12.75" customHeight="1">
      <c r="A653" s="525"/>
      <c r="B653" s="452"/>
      <c r="C653" s="452"/>
      <c r="D653" s="521"/>
      <c r="E653" s="453"/>
      <c r="F653" s="447"/>
      <c r="G653" s="453"/>
      <c r="H653" s="447"/>
      <c r="I653" s="521"/>
      <c r="J653" s="453"/>
      <c r="K653" s="526"/>
      <c r="L653" s="327"/>
      <c r="M653" s="327">
        <f t="shared" si="1"/>
        <v>0</v>
      </c>
      <c r="N653" s="138"/>
      <c r="O653" s="138"/>
      <c r="P653" s="138"/>
      <c r="Q653" s="138"/>
      <c r="R653" s="138"/>
      <c r="S653" s="138"/>
      <c r="T653" s="138"/>
      <c r="U653" s="138"/>
      <c r="V653" s="138"/>
      <c r="W653" s="138"/>
      <c r="X653" s="138"/>
      <c r="Y653" s="138"/>
      <c r="Z653" s="138"/>
    </row>
    <row r="654" ht="12.75" customHeight="1">
      <c r="A654" s="137"/>
      <c r="B654" s="137"/>
      <c r="C654" s="137"/>
      <c r="D654" s="137"/>
      <c r="E654" s="137"/>
      <c r="F654" s="137"/>
      <c r="G654" s="137"/>
      <c r="H654" s="137"/>
      <c r="I654" s="137"/>
      <c r="J654" s="137"/>
      <c r="K654" s="137"/>
      <c r="L654" s="137"/>
      <c r="M654" s="137"/>
      <c r="N654" s="138"/>
      <c r="O654" s="138"/>
      <c r="P654" s="138"/>
      <c r="Q654" s="138"/>
      <c r="R654" s="138"/>
      <c r="S654" s="138"/>
      <c r="T654" s="138"/>
      <c r="U654" s="138"/>
      <c r="V654" s="138"/>
      <c r="W654" s="138"/>
      <c r="X654" s="138"/>
      <c r="Y654" s="138"/>
      <c r="Z654" s="138"/>
    </row>
    <row r="655" ht="12.75" hidden="1" customHeight="1">
      <c r="A655" s="137"/>
      <c r="B655" s="137"/>
      <c r="C655" s="137"/>
      <c r="D655" s="137"/>
      <c r="E655" s="137"/>
      <c r="F655" s="137"/>
      <c r="G655" s="137"/>
      <c r="H655" s="137"/>
      <c r="I655" s="137"/>
      <c r="J655" s="137"/>
      <c r="K655" s="137"/>
      <c r="L655" s="137"/>
      <c r="M655" s="137"/>
      <c r="N655" s="138"/>
      <c r="O655" s="138"/>
      <c r="P655" s="138"/>
      <c r="Q655" s="138"/>
      <c r="R655" s="138"/>
      <c r="S655" s="138"/>
      <c r="T655" s="138"/>
      <c r="U655" s="138"/>
      <c r="V655" s="138"/>
      <c r="W655" s="138"/>
      <c r="X655" s="138"/>
      <c r="Y655" s="138"/>
      <c r="Z655" s="138"/>
    </row>
    <row r="656" ht="12.75" hidden="1" customHeight="1">
      <c r="A656" s="137"/>
      <c r="B656" s="137"/>
      <c r="C656" s="137"/>
      <c r="D656" s="137"/>
      <c r="E656" s="137"/>
      <c r="F656" s="137"/>
      <c r="G656" s="137"/>
      <c r="H656" s="137"/>
      <c r="I656" s="137"/>
      <c r="J656" s="137"/>
      <c r="K656" s="137"/>
      <c r="L656" s="137"/>
      <c r="M656" s="137"/>
      <c r="N656" s="138"/>
      <c r="O656" s="138"/>
      <c r="P656" s="138"/>
      <c r="Q656" s="138"/>
      <c r="R656" s="138"/>
      <c r="S656" s="138"/>
      <c r="T656" s="138"/>
      <c r="U656" s="138"/>
      <c r="V656" s="138"/>
      <c r="W656" s="138"/>
      <c r="X656" s="138"/>
      <c r="Y656" s="138"/>
      <c r="Z656" s="138"/>
    </row>
    <row r="657" ht="12.75" hidden="1" customHeight="1">
      <c r="A657" s="137"/>
      <c r="B657" s="137"/>
      <c r="C657" s="137"/>
      <c r="D657" s="137"/>
      <c r="E657" s="137"/>
      <c r="F657" s="137"/>
      <c r="G657" s="137"/>
      <c r="H657" s="137"/>
      <c r="I657" s="137"/>
      <c r="J657" s="137"/>
      <c r="K657" s="137"/>
      <c r="L657" s="137"/>
      <c r="M657" s="137"/>
      <c r="N657" s="138"/>
      <c r="O657" s="138"/>
      <c r="P657" s="138"/>
      <c r="Q657" s="138"/>
      <c r="R657" s="138"/>
      <c r="S657" s="138"/>
      <c r="T657" s="138"/>
      <c r="U657" s="138"/>
      <c r="V657" s="138"/>
      <c r="W657" s="138"/>
      <c r="X657" s="138"/>
      <c r="Y657" s="138"/>
      <c r="Z657" s="138"/>
    </row>
    <row r="658" ht="12.75" hidden="1" customHeight="1">
      <c r="A658" s="137"/>
      <c r="B658" s="137"/>
      <c r="C658" s="137"/>
      <c r="D658" s="137"/>
      <c r="E658" s="137"/>
      <c r="F658" s="137"/>
      <c r="G658" s="137"/>
      <c r="H658" s="137"/>
      <c r="I658" s="137"/>
      <c r="J658" s="137"/>
      <c r="K658" s="137"/>
      <c r="L658" s="137"/>
      <c r="M658" s="137"/>
      <c r="N658" s="138"/>
      <c r="O658" s="138"/>
      <c r="P658" s="138"/>
      <c r="Q658" s="138"/>
      <c r="R658" s="138"/>
      <c r="S658" s="138"/>
      <c r="T658" s="138"/>
      <c r="U658" s="138"/>
      <c r="V658" s="138"/>
      <c r="W658" s="138"/>
      <c r="X658" s="138"/>
      <c r="Y658" s="138"/>
      <c r="Z658" s="138"/>
    </row>
    <row r="659" ht="12.75" hidden="1" customHeight="1">
      <c r="A659" s="137"/>
      <c r="B659" s="137"/>
      <c r="C659" s="137"/>
      <c r="D659" s="137"/>
      <c r="E659" s="137"/>
      <c r="F659" s="137"/>
      <c r="G659" s="137"/>
      <c r="H659" s="137"/>
      <c r="I659" s="137"/>
      <c r="J659" s="137"/>
      <c r="K659" s="137"/>
      <c r="L659" s="137"/>
      <c r="M659" s="137"/>
      <c r="N659" s="138"/>
      <c r="O659" s="138"/>
      <c r="P659" s="138"/>
      <c r="Q659" s="138"/>
      <c r="R659" s="138"/>
      <c r="S659" s="138"/>
      <c r="T659" s="138"/>
      <c r="U659" s="138"/>
      <c r="V659" s="138"/>
      <c r="W659" s="138"/>
      <c r="X659" s="138"/>
      <c r="Y659" s="138"/>
      <c r="Z659" s="138"/>
    </row>
    <row r="660" ht="12.75" hidden="1" customHeight="1">
      <c r="A660" s="137"/>
      <c r="B660" s="137"/>
      <c r="C660" s="137"/>
      <c r="D660" s="137"/>
      <c r="E660" s="137"/>
      <c r="F660" s="137"/>
      <c r="G660" s="137"/>
      <c r="H660" s="137"/>
      <c r="I660" s="137"/>
      <c r="J660" s="137"/>
      <c r="K660" s="137"/>
      <c r="L660" s="137"/>
      <c r="M660" s="137"/>
      <c r="N660" s="138"/>
      <c r="O660" s="138"/>
      <c r="P660" s="138"/>
      <c r="Q660" s="138"/>
      <c r="R660" s="138"/>
      <c r="S660" s="138"/>
      <c r="T660" s="138"/>
      <c r="U660" s="138"/>
      <c r="V660" s="138"/>
      <c r="W660" s="138"/>
      <c r="X660" s="138"/>
      <c r="Y660" s="138"/>
      <c r="Z660" s="138"/>
    </row>
    <row r="661" ht="12.75" hidden="1" customHeight="1">
      <c r="A661" s="137"/>
      <c r="B661" s="138"/>
      <c r="C661" s="138"/>
      <c r="D661" s="527"/>
      <c r="E661" s="138"/>
      <c r="F661" s="138"/>
      <c r="G661" s="138"/>
      <c r="H661" s="138"/>
      <c r="I661" s="527"/>
      <c r="J661" s="138"/>
      <c r="K661" s="138"/>
      <c r="L661" s="138"/>
      <c r="M661" s="140"/>
      <c r="N661" s="138"/>
      <c r="O661" s="138"/>
      <c r="P661" s="138"/>
      <c r="Q661" s="138"/>
      <c r="R661" s="138"/>
      <c r="S661" s="138"/>
      <c r="T661" s="138"/>
      <c r="U661" s="138"/>
      <c r="V661" s="138"/>
      <c r="W661" s="138"/>
      <c r="X661" s="138"/>
      <c r="Y661" s="138"/>
      <c r="Z661" s="138"/>
    </row>
    <row r="662" ht="12.75" hidden="1" customHeight="1">
      <c r="A662" s="137"/>
      <c r="B662" s="138"/>
      <c r="C662" s="138"/>
      <c r="D662" s="527"/>
      <c r="E662" s="138"/>
      <c r="F662" s="138"/>
      <c r="G662" s="138"/>
      <c r="H662" s="138"/>
      <c r="I662" s="527"/>
      <c r="J662" s="138"/>
      <c r="K662" s="138"/>
      <c r="L662" s="138"/>
      <c r="M662" s="140"/>
      <c r="N662" s="138"/>
      <c r="O662" s="138"/>
      <c r="P662" s="138"/>
      <c r="Q662" s="138"/>
      <c r="R662" s="138"/>
      <c r="S662" s="138"/>
      <c r="T662" s="138"/>
      <c r="U662" s="138"/>
      <c r="V662" s="138"/>
      <c r="W662" s="138"/>
      <c r="X662" s="138"/>
      <c r="Y662" s="138"/>
      <c r="Z662" s="138"/>
    </row>
    <row r="663" ht="12.75" hidden="1" customHeight="1">
      <c r="A663" s="137"/>
      <c r="B663" s="138"/>
      <c r="C663" s="138"/>
      <c r="D663" s="527"/>
      <c r="E663" s="138"/>
      <c r="F663" s="138"/>
      <c r="G663" s="138"/>
      <c r="H663" s="138"/>
      <c r="I663" s="527"/>
      <c r="J663" s="138"/>
      <c r="K663" s="138"/>
      <c r="L663" s="138"/>
      <c r="M663" s="140"/>
      <c r="N663" s="138"/>
      <c r="O663" s="138"/>
      <c r="P663" s="138"/>
      <c r="Q663" s="138"/>
      <c r="R663" s="138"/>
      <c r="S663" s="138"/>
      <c r="T663" s="138"/>
      <c r="U663" s="138"/>
      <c r="V663" s="138"/>
      <c r="W663" s="138"/>
      <c r="X663" s="138"/>
      <c r="Y663" s="138"/>
      <c r="Z663" s="138"/>
    </row>
    <row r="664" ht="12.75" hidden="1" customHeight="1">
      <c r="A664" s="137"/>
      <c r="B664" s="138"/>
      <c r="C664" s="138"/>
      <c r="D664" s="527"/>
      <c r="E664" s="138"/>
      <c r="F664" s="138"/>
      <c r="G664" s="138"/>
      <c r="H664" s="138"/>
      <c r="I664" s="527"/>
      <c r="J664" s="138"/>
      <c r="K664" s="138"/>
      <c r="L664" s="138"/>
      <c r="M664" s="140"/>
      <c r="N664" s="138"/>
      <c r="O664" s="138"/>
      <c r="P664" s="138"/>
      <c r="Q664" s="138"/>
      <c r="R664" s="138"/>
      <c r="S664" s="138"/>
      <c r="T664" s="138"/>
      <c r="U664" s="138"/>
      <c r="V664" s="138"/>
      <c r="W664" s="138"/>
      <c r="X664" s="138"/>
      <c r="Y664" s="138"/>
      <c r="Z664" s="138"/>
    </row>
    <row r="665" ht="12.75" hidden="1" customHeight="1">
      <c r="A665" s="137"/>
      <c r="B665" s="138"/>
      <c r="C665" s="138"/>
      <c r="D665" s="527"/>
      <c r="E665" s="138"/>
      <c r="F665" s="138"/>
      <c r="G665" s="138"/>
      <c r="H665" s="138"/>
      <c r="I665" s="527"/>
      <c r="J665" s="138"/>
      <c r="K665" s="138"/>
      <c r="L665" s="138"/>
      <c r="M665" s="140"/>
      <c r="N665" s="138"/>
      <c r="O665" s="138"/>
      <c r="P665" s="138"/>
      <c r="Q665" s="138"/>
      <c r="R665" s="138"/>
      <c r="S665" s="138"/>
      <c r="T665" s="138"/>
      <c r="U665" s="138"/>
      <c r="V665" s="138"/>
      <c r="W665" s="138"/>
      <c r="X665" s="138"/>
      <c r="Y665" s="138"/>
      <c r="Z665" s="138"/>
    </row>
    <row r="666" ht="12.75" hidden="1" customHeight="1">
      <c r="A666" s="137"/>
      <c r="B666" s="138"/>
      <c r="C666" s="138"/>
      <c r="D666" s="527"/>
      <c r="E666" s="138"/>
      <c r="F666" s="138"/>
      <c r="G666" s="138"/>
      <c r="H666" s="138"/>
      <c r="I666" s="527"/>
      <c r="J666" s="138"/>
      <c r="K666" s="138"/>
      <c r="L666" s="138"/>
      <c r="M666" s="140"/>
      <c r="N666" s="138"/>
      <c r="O666" s="138"/>
      <c r="P666" s="138"/>
      <c r="Q666" s="138"/>
      <c r="R666" s="138"/>
      <c r="S666" s="138"/>
      <c r="T666" s="138"/>
      <c r="U666" s="138"/>
      <c r="V666" s="138"/>
      <c r="W666" s="138"/>
      <c r="X666" s="138"/>
      <c r="Y666" s="138"/>
      <c r="Z666" s="138"/>
    </row>
    <row r="667" ht="12.75" hidden="1" customHeight="1">
      <c r="A667" s="137"/>
      <c r="B667" s="138"/>
      <c r="C667" s="138"/>
      <c r="D667" s="527"/>
      <c r="E667" s="138"/>
      <c r="F667" s="138"/>
      <c r="G667" s="138"/>
      <c r="H667" s="138"/>
      <c r="I667" s="527"/>
      <c r="J667" s="138"/>
      <c r="K667" s="138"/>
      <c r="L667" s="138"/>
      <c r="M667" s="140"/>
      <c r="N667" s="138"/>
      <c r="O667" s="138"/>
      <c r="P667" s="138"/>
      <c r="Q667" s="138"/>
      <c r="R667" s="138"/>
      <c r="S667" s="138"/>
      <c r="T667" s="138"/>
      <c r="U667" s="138"/>
      <c r="V667" s="138"/>
      <c r="W667" s="138"/>
      <c r="X667" s="138"/>
      <c r="Y667" s="138"/>
      <c r="Z667" s="138"/>
    </row>
    <row r="668" ht="12.75" hidden="1" customHeight="1">
      <c r="A668" s="137"/>
      <c r="B668" s="138"/>
      <c r="C668" s="138"/>
      <c r="D668" s="527"/>
      <c r="E668" s="138"/>
      <c r="F668" s="138"/>
      <c r="G668" s="138"/>
      <c r="H668" s="138"/>
      <c r="I668" s="527"/>
      <c r="J668" s="138"/>
      <c r="K668" s="138"/>
      <c r="L668" s="138"/>
      <c r="M668" s="140"/>
      <c r="N668" s="138"/>
      <c r="O668" s="138"/>
      <c r="P668" s="138"/>
      <c r="Q668" s="138"/>
      <c r="R668" s="138"/>
      <c r="S668" s="138"/>
      <c r="T668" s="138"/>
      <c r="U668" s="138"/>
      <c r="V668" s="138"/>
      <c r="W668" s="138"/>
      <c r="X668" s="138"/>
      <c r="Y668" s="138"/>
      <c r="Z668" s="138"/>
    </row>
    <row r="669" ht="12.75" hidden="1" customHeight="1">
      <c r="A669" s="137"/>
      <c r="B669" s="138"/>
      <c r="C669" s="138"/>
      <c r="D669" s="527"/>
      <c r="E669" s="138"/>
      <c r="F669" s="138"/>
      <c r="G669" s="138"/>
      <c r="H669" s="138"/>
      <c r="I669" s="527"/>
      <c r="J669" s="138"/>
      <c r="K669" s="138"/>
      <c r="L669" s="138"/>
      <c r="M669" s="140"/>
      <c r="N669" s="138"/>
      <c r="O669" s="138"/>
      <c r="P669" s="138"/>
      <c r="Q669" s="138"/>
      <c r="R669" s="138"/>
      <c r="S669" s="138"/>
      <c r="T669" s="138"/>
      <c r="U669" s="138"/>
      <c r="V669" s="138"/>
      <c r="W669" s="138"/>
      <c r="X669" s="138"/>
      <c r="Y669" s="138"/>
      <c r="Z669" s="138"/>
    </row>
    <row r="670" ht="12.75" hidden="1" customHeight="1">
      <c r="A670" s="137"/>
      <c r="B670" s="138"/>
      <c r="C670" s="138"/>
      <c r="D670" s="527"/>
      <c r="E670" s="138"/>
      <c r="F670" s="138"/>
      <c r="G670" s="138"/>
      <c r="H670" s="138"/>
      <c r="I670" s="527"/>
      <c r="J670" s="138"/>
      <c r="K670" s="138"/>
      <c r="L670" s="138"/>
      <c r="M670" s="140"/>
      <c r="N670" s="138"/>
      <c r="O670" s="138"/>
      <c r="P670" s="138"/>
      <c r="Q670" s="138"/>
      <c r="R670" s="138"/>
      <c r="S670" s="138"/>
      <c r="T670" s="138"/>
      <c r="U670" s="138"/>
      <c r="V670" s="138"/>
      <c r="W670" s="138"/>
      <c r="X670" s="138"/>
      <c r="Y670" s="138"/>
      <c r="Z670" s="138"/>
    </row>
    <row r="671" ht="12.75" hidden="1" customHeight="1">
      <c r="A671" s="137"/>
      <c r="B671" s="138"/>
      <c r="C671" s="138"/>
      <c r="D671" s="527"/>
      <c r="E671" s="138"/>
      <c r="F671" s="138"/>
      <c r="G671" s="138"/>
      <c r="H671" s="138"/>
      <c r="I671" s="527"/>
      <c r="J671" s="138"/>
      <c r="K671" s="138"/>
      <c r="L671" s="138"/>
      <c r="M671" s="140"/>
      <c r="N671" s="138"/>
      <c r="O671" s="138"/>
      <c r="P671" s="138"/>
      <c r="Q671" s="138"/>
      <c r="R671" s="138"/>
      <c r="S671" s="138"/>
      <c r="T671" s="138"/>
      <c r="U671" s="138"/>
      <c r="V671" s="138"/>
      <c r="W671" s="138"/>
      <c r="X671" s="138"/>
      <c r="Y671" s="138"/>
      <c r="Z671" s="138"/>
    </row>
    <row r="672" ht="12.75" hidden="1" customHeight="1">
      <c r="A672" s="137"/>
      <c r="B672" s="138"/>
      <c r="C672" s="138"/>
      <c r="D672" s="527"/>
      <c r="E672" s="138"/>
      <c r="F672" s="138"/>
      <c r="G672" s="138"/>
      <c r="H672" s="138"/>
      <c r="I672" s="527"/>
      <c r="J672" s="138"/>
      <c r="K672" s="138"/>
      <c r="L672" s="138"/>
      <c r="M672" s="140"/>
      <c r="N672" s="138"/>
      <c r="O672" s="138"/>
      <c r="P672" s="138"/>
      <c r="Q672" s="138"/>
      <c r="R672" s="138"/>
      <c r="S672" s="138"/>
      <c r="T672" s="138"/>
      <c r="U672" s="138"/>
      <c r="V672" s="138"/>
      <c r="W672" s="138"/>
      <c r="X672" s="138"/>
      <c r="Y672" s="138"/>
      <c r="Z672" s="138"/>
    </row>
    <row r="673" ht="12.75" hidden="1" customHeight="1">
      <c r="A673" s="137"/>
      <c r="B673" s="138"/>
      <c r="C673" s="138"/>
      <c r="D673" s="527"/>
      <c r="E673" s="138"/>
      <c r="F673" s="138"/>
      <c r="G673" s="138"/>
      <c r="H673" s="138"/>
      <c r="I673" s="527"/>
      <c r="J673" s="138"/>
      <c r="K673" s="138"/>
      <c r="L673" s="138"/>
      <c r="M673" s="140"/>
      <c r="N673" s="138"/>
      <c r="O673" s="138"/>
      <c r="P673" s="138"/>
      <c r="Q673" s="138"/>
      <c r="R673" s="138"/>
      <c r="S673" s="138"/>
      <c r="T673" s="138"/>
      <c r="U673" s="138"/>
      <c r="V673" s="138"/>
      <c r="W673" s="138"/>
      <c r="X673" s="138"/>
      <c r="Y673" s="138"/>
      <c r="Z673" s="138"/>
    </row>
    <row r="674" ht="12.75" hidden="1" customHeight="1">
      <c r="A674" s="137"/>
      <c r="B674" s="138"/>
      <c r="C674" s="138"/>
      <c r="D674" s="527"/>
      <c r="E674" s="138"/>
      <c r="F674" s="138"/>
      <c r="G674" s="138"/>
      <c r="H674" s="138"/>
      <c r="I674" s="527"/>
      <c r="J674" s="138"/>
      <c r="K674" s="138"/>
      <c r="L674" s="138"/>
      <c r="M674" s="140"/>
      <c r="N674" s="138"/>
      <c r="O674" s="138"/>
      <c r="P674" s="138"/>
      <c r="Q674" s="138"/>
      <c r="R674" s="138"/>
      <c r="S674" s="138"/>
      <c r="T674" s="138"/>
      <c r="U674" s="138"/>
      <c r="V674" s="138"/>
      <c r="W674" s="138"/>
      <c r="X674" s="138"/>
      <c r="Y674" s="138"/>
      <c r="Z674" s="138"/>
    </row>
    <row r="675" ht="12.75" hidden="1" customHeight="1">
      <c r="A675" s="137"/>
      <c r="B675" s="138"/>
      <c r="C675" s="138"/>
      <c r="D675" s="527"/>
      <c r="E675" s="138"/>
      <c r="F675" s="138"/>
      <c r="G675" s="138"/>
      <c r="H675" s="138"/>
      <c r="I675" s="527"/>
      <c r="J675" s="138"/>
      <c r="K675" s="138"/>
      <c r="L675" s="138"/>
      <c r="M675" s="140"/>
      <c r="N675" s="138"/>
      <c r="O675" s="138"/>
      <c r="P675" s="138"/>
      <c r="Q675" s="138"/>
      <c r="R675" s="138"/>
      <c r="S675" s="138"/>
      <c r="T675" s="138"/>
      <c r="U675" s="138"/>
      <c r="V675" s="138"/>
      <c r="W675" s="138"/>
      <c r="X675" s="138"/>
      <c r="Y675" s="138"/>
      <c r="Z675" s="138"/>
    </row>
    <row r="676" ht="12.75" hidden="1" customHeight="1">
      <c r="A676" s="137"/>
      <c r="B676" s="138"/>
      <c r="C676" s="138"/>
      <c r="D676" s="527"/>
      <c r="E676" s="138"/>
      <c r="F676" s="138"/>
      <c r="G676" s="138"/>
      <c r="H676" s="138"/>
      <c r="I676" s="527"/>
      <c r="J676" s="138"/>
      <c r="K676" s="138"/>
      <c r="L676" s="138"/>
      <c r="M676" s="140"/>
      <c r="N676" s="138"/>
      <c r="O676" s="138"/>
      <c r="P676" s="138"/>
      <c r="Q676" s="138"/>
      <c r="R676" s="138"/>
      <c r="S676" s="138"/>
      <c r="T676" s="138"/>
      <c r="U676" s="138"/>
      <c r="V676" s="138"/>
      <c r="W676" s="138"/>
      <c r="X676" s="138"/>
      <c r="Y676" s="138"/>
      <c r="Z676" s="138"/>
    </row>
    <row r="677" ht="12.75" hidden="1" customHeight="1">
      <c r="A677" s="137"/>
      <c r="B677" s="138"/>
      <c r="C677" s="138"/>
      <c r="D677" s="527"/>
      <c r="E677" s="138"/>
      <c r="F677" s="138"/>
      <c r="G677" s="138"/>
      <c r="H677" s="138"/>
      <c r="I677" s="527"/>
      <c r="J677" s="138"/>
      <c r="K677" s="138"/>
      <c r="L677" s="138"/>
      <c r="M677" s="140"/>
      <c r="N677" s="138"/>
      <c r="O677" s="138"/>
      <c r="P677" s="138"/>
      <c r="Q677" s="138"/>
      <c r="R677" s="138"/>
      <c r="S677" s="138"/>
      <c r="T677" s="138"/>
      <c r="U677" s="138"/>
      <c r="V677" s="138"/>
      <c r="W677" s="138"/>
      <c r="X677" s="138"/>
      <c r="Y677" s="138"/>
      <c r="Z677" s="138"/>
    </row>
    <row r="678" ht="12.75" hidden="1" customHeight="1">
      <c r="A678" s="137"/>
      <c r="B678" s="138"/>
      <c r="C678" s="138"/>
      <c r="D678" s="527"/>
      <c r="E678" s="138"/>
      <c r="F678" s="138"/>
      <c r="G678" s="138"/>
      <c r="H678" s="138"/>
      <c r="I678" s="527"/>
      <c r="J678" s="138"/>
      <c r="K678" s="138"/>
      <c r="L678" s="138"/>
      <c r="M678" s="140"/>
      <c r="N678" s="138"/>
      <c r="O678" s="138"/>
      <c r="P678" s="138"/>
      <c r="Q678" s="138"/>
      <c r="R678" s="138"/>
      <c r="S678" s="138"/>
      <c r="T678" s="138"/>
      <c r="U678" s="138"/>
      <c r="V678" s="138"/>
      <c r="W678" s="138"/>
      <c r="X678" s="138"/>
      <c r="Y678" s="138"/>
      <c r="Z678" s="138"/>
    </row>
    <row r="679" ht="12.75" hidden="1" customHeight="1">
      <c r="A679" s="137"/>
      <c r="B679" s="138"/>
      <c r="C679" s="138"/>
      <c r="D679" s="527"/>
      <c r="E679" s="138"/>
      <c r="F679" s="138"/>
      <c r="G679" s="138"/>
      <c r="H679" s="138"/>
      <c r="I679" s="527"/>
      <c r="J679" s="138"/>
      <c r="K679" s="138"/>
      <c r="L679" s="138"/>
      <c r="M679" s="140"/>
      <c r="N679" s="138"/>
      <c r="O679" s="138"/>
      <c r="P679" s="138"/>
      <c r="Q679" s="138"/>
      <c r="R679" s="138"/>
      <c r="S679" s="138"/>
      <c r="T679" s="138"/>
      <c r="U679" s="138"/>
      <c r="V679" s="138"/>
      <c r="W679" s="138"/>
      <c r="X679" s="138"/>
      <c r="Y679" s="138"/>
      <c r="Z679" s="138"/>
    </row>
    <row r="680" ht="12.75" hidden="1" customHeight="1">
      <c r="A680" s="137"/>
      <c r="B680" s="138"/>
      <c r="C680" s="138"/>
      <c r="D680" s="527"/>
      <c r="E680" s="138"/>
      <c r="F680" s="138"/>
      <c r="G680" s="138"/>
      <c r="H680" s="138"/>
      <c r="I680" s="527"/>
      <c r="J680" s="138"/>
      <c r="K680" s="138"/>
      <c r="L680" s="138"/>
      <c r="M680" s="140"/>
      <c r="N680" s="138"/>
      <c r="O680" s="138"/>
      <c r="P680" s="138"/>
      <c r="Q680" s="138"/>
      <c r="R680" s="138"/>
      <c r="S680" s="138"/>
      <c r="T680" s="138"/>
      <c r="U680" s="138"/>
      <c r="V680" s="138"/>
      <c r="W680" s="138"/>
      <c r="X680" s="138"/>
      <c r="Y680" s="138"/>
      <c r="Z680" s="138"/>
    </row>
    <row r="681" ht="12.75" hidden="1" customHeight="1">
      <c r="A681" s="137"/>
      <c r="B681" s="138"/>
      <c r="C681" s="138"/>
      <c r="D681" s="527"/>
      <c r="E681" s="138"/>
      <c r="F681" s="138"/>
      <c r="G681" s="138"/>
      <c r="H681" s="138"/>
      <c r="I681" s="527"/>
      <c r="J681" s="138"/>
      <c r="K681" s="138"/>
      <c r="L681" s="138"/>
      <c r="M681" s="140"/>
      <c r="N681" s="138"/>
      <c r="O681" s="138"/>
      <c r="P681" s="138"/>
      <c r="Q681" s="138"/>
      <c r="R681" s="138"/>
      <c r="S681" s="138"/>
      <c r="T681" s="138"/>
      <c r="U681" s="138"/>
      <c r="V681" s="138"/>
      <c r="W681" s="138"/>
      <c r="X681" s="138"/>
      <c r="Y681" s="138"/>
      <c r="Z681" s="138"/>
    </row>
    <row r="682" ht="12.75" hidden="1" customHeight="1">
      <c r="A682" s="137"/>
      <c r="B682" s="138"/>
      <c r="C682" s="138"/>
      <c r="D682" s="527"/>
      <c r="E682" s="138"/>
      <c r="F682" s="138"/>
      <c r="G682" s="138"/>
      <c r="H682" s="138"/>
      <c r="I682" s="527"/>
      <c r="J682" s="138"/>
      <c r="K682" s="138"/>
      <c r="L682" s="138"/>
      <c r="M682" s="140"/>
      <c r="N682" s="138"/>
      <c r="O682" s="138"/>
      <c r="P682" s="138"/>
      <c r="Q682" s="138"/>
      <c r="R682" s="138"/>
      <c r="S682" s="138"/>
      <c r="T682" s="138"/>
      <c r="U682" s="138"/>
      <c r="V682" s="138"/>
      <c r="W682" s="138"/>
      <c r="X682" s="138"/>
      <c r="Y682" s="138"/>
      <c r="Z682" s="138"/>
    </row>
    <row r="683" ht="12.75" hidden="1" customHeight="1">
      <c r="A683" s="137"/>
      <c r="B683" s="138"/>
      <c r="C683" s="138"/>
      <c r="D683" s="527"/>
      <c r="E683" s="138"/>
      <c r="F683" s="138"/>
      <c r="G683" s="138"/>
      <c r="H683" s="138"/>
      <c r="I683" s="527"/>
      <c r="J683" s="138"/>
      <c r="K683" s="138"/>
      <c r="L683" s="138"/>
      <c r="M683" s="140"/>
      <c r="N683" s="138"/>
      <c r="O683" s="138"/>
      <c r="P683" s="138"/>
      <c r="Q683" s="138"/>
      <c r="R683" s="138"/>
      <c r="S683" s="138"/>
      <c r="T683" s="138"/>
      <c r="U683" s="138"/>
      <c r="V683" s="138"/>
      <c r="W683" s="138"/>
      <c r="X683" s="138"/>
      <c r="Y683" s="138"/>
      <c r="Z683" s="138"/>
    </row>
    <row r="684" ht="12.75" hidden="1" customHeight="1">
      <c r="A684" s="137"/>
      <c r="B684" s="138"/>
      <c r="C684" s="138"/>
      <c r="D684" s="527"/>
      <c r="E684" s="138"/>
      <c r="F684" s="138"/>
      <c r="G684" s="138"/>
      <c r="H684" s="138"/>
      <c r="I684" s="527"/>
      <c r="J684" s="138"/>
      <c r="K684" s="138"/>
      <c r="L684" s="138"/>
      <c r="M684" s="140"/>
      <c r="N684" s="138"/>
      <c r="O684" s="138"/>
      <c r="P684" s="138"/>
      <c r="Q684" s="138"/>
      <c r="R684" s="138"/>
      <c r="S684" s="138"/>
      <c r="T684" s="138"/>
      <c r="U684" s="138"/>
      <c r="V684" s="138"/>
      <c r="W684" s="138"/>
      <c r="X684" s="138"/>
      <c r="Y684" s="138"/>
      <c r="Z684" s="138"/>
    </row>
    <row r="685" ht="12.75" hidden="1" customHeight="1">
      <c r="A685" s="137"/>
      <c r="B685" s="138"/>
      <c r="C685" s="138"/>
      <c r="D685" s="527"/>
      <c r="E685" s="138"/>
      <c r="F685" s="138"/>
      <c r="G685" s="138"/>
      <c r="H685" s="138"/>
      <c r="I685" s="527"/>
      <c r="J685" s="138"/>
      <c r="K685" s="138"/>
      <c r="L685" s="138"/>
      <c r="M685" s="140"/>
      <c r="N685" s="138"/>
      <c r="O685" s="138"/>
      <c r="P685" s="138"/>
      <c r="Q685" s="138"/>
      <c r="R685" s="138"/>
      <c r="S685" s="138"/>
      <c r="T685" s="138"/>
      <c r="U685" s="138"/>
      <c r="V685" s="138"/>
      <c r="W685" s="138"/>
      <c r="X685" s="138"/>
      <c r="Y685" s="138"/>
      <c r="Z685" s="138"/>
    </row>
    <row r="686" ht="12.75" hidden="1" customHeight="1">
      <c r="A686" s="137"/>
      <c r="B686" s="138"/>
      <c r="C686" s="138"/>
      <c r="D686" s="527"/>
      <c r="E686" s="138"/>
      <c r="F686" s="138"/>
      <c r="G686" s="138"/>
      <c r="H686" s="138"/>
      <c r="I686" s="527"/>
      <c r="J686" s="138"/>
      <c r="K686" s="138"/>
      <c r="L686" s="138"/>
      <c r="M686" s="140"/>
      <c r="N686" s="138"/>
      <c r="O686" s="138"/>
      <c r="P686" s="138"/>
      <c r="Q686" s="138"/>
      <c r="R686" s="138"/>
      <c r="S686" s="138"/>
      <c r="T686" s="138"/>
      <c r="U686" s="138"/>
      <c r="V686" s="138"/>
      <c r="W686" s="138"/>
      <c r="X686" s="138"/>
      <c r="Y686" s="138"/>
      <c r="Z686" s="138"/>
    </row>
    <row r="687" ht="12.75" hidden="1" customHeight="1">
      <c r="A687" s="137"/>
      <c r="B687" s="138"/>
      <c r="C687" s="138"/>
      <c r="D687" s="527"/>
      <c r="E687" s="138"/>
      <c r="F687" s="138"/>
      <c r="G687" s="138"/>
      <c r="H687" s="138"/>
      <c r="I687" s="527"/>
      <c r="J687" s="138"/>
      <c r="K687" s="138"/>
      <c r="L687" s="138"/>
      <c r="M687" s="140"/>
      <c r="N687" s="138"/>
      <c r="O687" s="138"/>
      <c r="P687" s="138"/>
      <c r="Q687" s="138"/>
      <c r="R687" s="138"/>
      <c r="S687" s="138"/>
      <c r="T687" s="138"/>
      <c r="U687" s="138"/>
      <c r="V687" s="138"/>
      <c r="W687" s="138"/>
      <c r="X687" s="138"/>
      <c r="Y687" s="138"/>
      <c r="Z687" s="138"/>
    </row>
    <row r="688" ht="12.75" hidden="1" customHeight="1">
      <c r="A688" s="137"/>
      <c r="B688" s="138"/>
      <c r="C688" s="138"/>
      <c r="D688" s="527"/>
      <c r="E688" s="138"/>
      <c r="F688" s="138"/>
      <c r="G688" s="138"/>
      <c r="H688" s="138"/>
      <c r="I688" s="527"/>
      <c r="J688" s="138"/>
      <c r="K688" s="138"/>
      <c r="L688" s="138"/>
      <c r="M688" s="140"/>
      <c r="N688" s="138"/>
      <c r="O688" s="138"/>
      <c r="P688" s="138"/>
      <c r="Q688" s="138"/>
      <c r="R688" s="138"/>
      <c r="S688" s="138"/>
      <c r="T688" s="138"/>
      <c r="U688" s="138"/>
      <c r="V688" s="138"/>
      <c r="W688" s="138"/>
      <c r="X688" s="138"/>
      <c r="Y688" s="138"/>
      <c r="Z688" s="138"/>
    </row>
    <row r="689" ht="12.75" hidden="1" customHeight="1">
      <c r="A689" s="137"/>
      <c r="B689" s="138"/>
      <c r="C689" s="138"/>
      <c r="D689" s="527"/>
      <c r="E689" s="138"/>
      <c r="F689" s="138"/>
      <c r="G689" s="138"/>
      <c r="H689" s="138"/>
      <c r="I689" s="527"/>
      <c r="J689" s="138"/>
      <c r="K689" s="138"/>
      <c r="L689" s="138"/>
      <c r="M689" s="140"/>
      <c r="N689" s="138"/>
      <c r="O689" s="138"/>
      <c r="P689" s="138"/>
      <c r="Q689" s="138"/>
      <c r="R689" s="138"/>
      <c r="S689" s="138"/>
      <c r="T689" s="138"/>
      <c r="U689" s="138"/>
      <c r="V689" s="138"/>
      <c r="W689" s="138"/>
      <c r="X689" s="138"/>
      <c r="Y689" s="138"/>
      <c r="Z689" s="138"/>
    </row>
    <row r="690" ht="12.75" hidden="1" customHeight="1">
      <c r="A690" s="137"/>
      <c r="B690" s="138"/>
      <c r="C690" s="138"/>
      <c r="D690" s="527"/>
      <c r="E690" s="138"/>
      <c r="F690" s="138"/>
      <c r="G690" s="138"/>
      <c r="H690" s="138"/>
      <c r="I690" s="527"/>
      <c r="J690" s="138"/>
      <c r="K690" s="138"/>
      <c r="L690" s="138"/>
      <c r="M690" s="140"/>
      <c r="N690" s="138"/>
      <c r="O690" s="138"/>
      <c r="P690" s="138"/>
      <c r="Q690" s="138"/>
      <c r="R690" s="138"/>
      <c r="S690" s="138"/>
      <c r="T690" s="138"/>
      <c r="U690" s="138"/>
      <c r="V690" s="138"/>
      <c r="W690" s="138"/>
      <c r="X690" s="138"/>
      <c r="Y690" s="138"/>
      <c r="Z690" s="138"/>
    </row>
    <row r="691" ht="12.75" hidden="1" customHeight="1">
      <c r="A691" s="137"/>
      <c r="B691" s="138"/>
      <c r="C691" s="138"/>
      <c r="D691" s="527"/>
      <c r="E691" s="138"/>
      <c r="F691" s="138"/>
      <c r="G691" s="138"/>
      <c r="H691" s="138"/>
      <c r="I691" s="527"/>
      <c r="J691" s="138"/>
      <c r="K691" s="138"/>
      <c r="L691" s="138"/>
      <c r="M691" s="140"/>
      <c r="N691" s="138"/>
      <c r="O691" s="138"/>
      <c r="P691" s="138"/>
      <c r="Q691" s="138"/>
      <c r="R691" s="138"/>
      <c r="S691" s="138"/>
      <c r="T691" s="138"/>
      <c r="U691" s="138"/>
      <c r="V691" s="138"/>
      <c r="W691" s="138"/>
      <c r="X691" s="138"/>
      <c r="Y691" s="138"/>
      <c r="Z691" s="138"/>
    </row>
    <row r="692" ht="12.75" hidden="1" customHeight="1">
      <c r="A692" s="137"/>
      <c r="B692" s="138"/>
      <c r="C692" s="138"/>
      <c r="D692" s="527"/>
      <c r="E692" s="138"/>
      <c r="F692" s="138"/>
      <c r="G692" s="138"/>
      <c r="H692" s="138"/>
      <c r="I692" s="527"/>
      <c r="J692" s="138"/>
      <c r="K692" s="138"/>
      <c r="L692" s="138"/>
      <c r="M692" s="140"/>
      <c r="N692" s="138"/>
      <c r="O692" s="138"/>
      <c r="P692" s="138"/>
      <c r="Q692" s="138"/>
      <c r="R692" s="138"/>
      <c r="S692" s="138"/>
      <c r="T692" s="138"/>
      <c r="U692" s="138"/>
      <c r="V692" s="138"/>
      <c r="W692" s="138"/>
      <c r="X692" s="138"/>
      <c r="Y692" s="138"/>
      <c r="Z692" s="138"/>
    </row>
    <row r="693" ht="12.75" hidden="1" customHeight="1">
      <c r="A693" s="137"/>
      <c r="B693" s="138"/>
      <c r="C693" s="138"/>
      <c r="D693" s="527"/>
      <c r="E693" s="138"/>
      <c r="F693" s="138"/>
      <c r="G693" s="138"/>
      <c r="H693" s="138"/>
      <c r="I693" s="527"/>
      <c r="J693" s="138"/>
      <c r="K693" s="138"/>
      <c r="L693" s="138"/>
      <c r="M693" s="140"/>
      <c r="N693" s="138"/>
      <c r="O693" s="138"/>
      <c r="P693" s="138"/>
      <c r="Q693" s="138"/>
      <c r="R693" s="138"/>
      <c r="S693" s="138"/>
      <c r="T693" s="138"/>
      <c r="U693" s="138"/>
      <c r="V693" s="138"/>
      <c r="W693" s="138"/>
      <c r="X693" s="138"/>
      <c r="Y693" s="138"/>
      <c r="Z693" s="138"/>
    </row>
    <row r="694" ht="12.75" hidden="1" customHeight="1">
      <c r="A694" s="137"/>
      <c r="B694" s="138"/>
      <c r="C694" s="138"/>
      <c r="D694" s="527"/>
      <c r="E694" s="138"/>
      <c r="F694" s="138"/>
      <c r="G694" s="138"/>
      <c r="H694" s="138"/>
      <c r="I694" s="527"/>
      <c r="J694" s="138"/>
      <c r="K694" s="138"/>
      <c r="L694" s="138"/>
      <c r="M694" s="140"/>
      <c r="N694" s="138"/>
      <c r="O694" s="138"/>
      <c r="P694" s="138"/>
      <c r="Q694" s="138"/>
      <c r="R694" s="138"/>
      <c r="S694" s="138"/>
      <c r="T694" s="138"/>
      <c r="U694" s="138"/>
      <c r="V694" s="138"/>
      <c r="W694" s="138"/>
      <c r="X694" s="138"/>
      <c r="Y694" s="138"/>
      <c r="Z694" s="138"/>
    </row>
    <row r="695" ht="12.75" hidden="1" customHeight="1">
      <c r="A695" s="137"/>
      <c r="B695" s="138"/>
      <c r="C695" s="138"/>
      <c r="D695" s="527"/>
      <c r="E695" s="138"/>
      <c r="F695" s="138"/>
      <c r="G695" s="138"/>
      <c r="H695" s="138"/>
      <c r="I695" s="527"/>
      <c r="J695" s="138"/>
      <c r="K695" s="138"/>
      <c r="L695" s="138"/>
      <c r="M695" s="140"/>
      <c r="N695" s="138"/>
      <c r="O695" s="138"/>
      <c r="P695" s="138"/>
      <c r="Q695" s="138"/>
      <c r="R695" s="138"/>
      <c r="S695" s="138"/>
      <c r="T695" s="138"/>
      <c r="U695" s="138"/>
      <c r="V695" s="138"/>
      <c r="W695" s="138"/>
      <c r="X695" s="138"/>
      <c r="Y695" s="138"/>
      <c r="Z695" s="138"/>
    </row>
    <row r="696" ht="12.75" hidden="1" customHeight="1">
      <c r="A696" s="137"/>
      <c r="B696" s="138"/>
      <c r="C696" s="138"/>
      <c r="D696" s="527"/>
      <c r="E696" s="138"/>
      <c r="F696" s="138"/>
      <c r="G696" s="138"/>
      <c r="H696" s="138"/>
      <c r="I696" s="527"/>
      <c r="J696" s="138"/>
      <c r="K696" s="138"/>
      <c r="L696" s="138"/>
      <c r="M696" s="140"/>
      <c r="N696" s="138"/>
      <c r="O696" s="138"/>
      <c r="P696" s="138"/>
      <c r="Q696" s="138"/>
      <c r="R696" s="138"/>
      <c r="S696" s="138"/>
      <c r="T696" s="138"/>
      <c r="U696" s="138"/>
      <c r="V696" s="138"/>
      <c r="W696" s="138"/>
      <c r="X696" s="138"/>
      <c r="Y696" s="138"/>
      <c r="Z696" s="138"/>
    </row>
    <row r="697" ht="12.75" hidden="1" customHeight="1">
      <c r="A697" s="137"/>
      <c r="B697" s="138"/>
      <c r="C697" s="138"/>
      <c r="D697" s="527"/>
      <c r="E697" s="138"/>
      <c r="F697" s="138"/>
      <c r="G697" s="138"/>
      <c r="H697" s="138"/>
      <c r="I697" s="527"/>
      <c r="J697" s="138"/>
      <c r="K697" s="138"/>
      <c r="L697" s="138"/>
      <c r="M697" s="140"/>
      <c r="N697" s="138"/>
      <c r="O697" s="138"/>
      <c r="P697" s="138"/>
      <c r="Q697" s="138"/>
      <c r="R697" s="138"/>
      <c r="S697" s="138"/>
      <c r="T697" s="138"/>
      <c r="U697" s="138"/>
      <c r="V697" s="138"/>
      <c r="W697" s="138"/>
      <c r="X697" s="138"/>
      <c r="Y697" s="138"/>
      <c r="Z697" s="138"/>
    </row>
    <row r="698" ht="12.75" hidden="1" customHeight="1">
      <c r="A698" s="137"/>
      <c r="B698" s="138"/>
      <c r="C698" s="138"/>
      <c r="D698" s="527"/>
      <c r="E698" s="138"/>
      <c r="F698" s="138"/>
      <c r="G698" s="138"/>
      <c r="H698" s="138"/>
      <c r="I698" s="527"/>
      <c r="J698" s="138"/>
      <c r="K698" s="138"/>
      <c r="L698" s="138"/>
      <c r="M698" s="140"/>
      <c r="N698" s="138"/>
      <c r="O698" s="138"/>
      <c r="P698" s="138"/>
      <c r="Q698" s="138"/>
      <c r="R698" s="138"/>
      <c r="S698" s="138"/>
      <c r="T698" s="138"/>
      <c r="U698" s="138"/>
      <c r="V698" s="138"/>
      <c r="W698" s="138"/>
      <c r="X698" s="138"/>
      <c r="Y698" s="138"/>
      <c r="Z698" s="138"/>
    </row>
    <row r="699" ht="12.75" hidden="1" customHeight="1">
      <c r="A699" s="137"/>
      <c r="B699" s="138"/>
      <c r="C699" s="138"/>
      <c r="D699" s="527"/>
      <c r="E699" s="138"/>
      <c r="F699" s="138"/>
      <c r="G699" s="138"/>
      <c r="H699" s="138"/>
      <c r="I699" s="527"/>
      <c r="J699" s="138"/>
      <c r="K699" s="138"/>
      <c r="L699" s="138"/>
      <c r="M699" s="140"/>
      <c r="N699" s="138"/>
      <c r="O699" s="138"/>
      <c r="P699" s="138"/>
      <c r="Q699" s="138"/>
      <c r="R699" s="138"/>
      <c r="S699" s="138"/>
      <c r="T699" s="138"/>
      <c r="U699" s="138"/>
      <c r="V699" s="138"/>
      <c r="W699" s="138"/>
      <c r="X699" s="138"/>
      <c r="Y699" s="138"/>
      <c r="Z699" s="138"/>
    </row>
    <row r="700" ht="12.75" hidden="1" customHeight="1">
      <c r="A700" s="137"/>
      <c r="B700" s="138"/>
      <c r="C700" s="138"/>
      <c r="D700" s="527"/>
      <c r="E700" s="138"/>
      <c r="F700" s="138"/>
      <c r="G700" s="138"/>
      <c r="H700" s="138"/>
      <c r="I700" s="527"/>
      <c r="J700" s="138"/>
      <c r="K700" s="138"/>
      <c r="L700" s="138"/>
      <c r="M700" s="140"/>
      <c r="N700" s="138"/>
      <c r="O700" s="138"/>
      <c r="P700" s="138"/>
      <c r="Q700" s="138"/>
      <c r="R700" s="138"/>
      <c r="S700" s="138"/>
      <c r="T700" s="138"/>
      <c r="U700" s="138"/>
      <c r="V700" s="138"/>
      <c r="W700" s="138"/>
      <c r="X700" s="138"/>
      <c r="Y700" s="138"/>
      <c r="Z700" s="138"/>
    </row>
    <row r="701" ht="12.75" hidden="1" customHeight="1">
      <c r="A701" s="137"/>
      <c r="B701" s="138"/>
      <c r="C701" s="138"/>
      <c r="D701" s="527"/>
      <c r="E701" s="138"/>
      <c r="F701" s="138"/>
      <c r="G701" s="138"/>
      <c r="H701" s="138"/>
      <c r="I701" s="527"/>
      <c r="J701" s="138"/>
      <c r="K701" s="138"/>
      <c r="L701" s="138"/>
      <c r="M701" s="140"/>
      <c r="N701" s="138"/>
      <c r="O701" s="138"/>
      <c r="P701" s="138"/>
      <c r="Q701" s="138"/>
      <c r="R701" s="138"/>
      <c r="S701" s="138"/>
      <c r="T701" s="138"/>
      <c r="U701" s="138"/>
      <c r="V701" s="138"/>
      <c r="W701" s="138"/>
      <c r="X701" s="138"/>
      <c r="Y701" s="138"/>
      <c r="Z701" s="138"/>
    </row>
    <row r="702" ht="12.75" hidden="1" customHeight="1">
      <c r="A702" s="137"/>
      <c r="B702" s="138"/>
      <c r="C702" s="138"/>
      <c r="D702" s="527"/>
      <c r="E702" s="138"/>
      <c r="F702" s="138"/>
      <c r="G702" s="138"/>
      <c r="H702" s="138"/>
      <c r="I702" s="527"/>
      <c r="J702" s="138"/>
      <c r="K702" s="138"/>
      <c r="L702" s="138"/>
      <c r="M702" s="140"/>
      <c r="N702" s="138"/>
      <c r="O702" s="138"/>
      <c r="P702" s="138"/>
      <c r="Q702" s="138"/>
      <c r="R702" s="138"/>
      <c r="S702" s="138"/>
      <c r="T702" s="138"/>
      <c r="U702" s="138"/>
      <c r="V702" s="138"/>
      <c r="W702" s="138"/>
      <c r="X702" s="138"/>
      <c r="Y702" s="138"/>
      <c r="Z702" s="138"/>
    </row>
    <row r="703" ht="12.75" hidden="1" customHeight="1">
      <c r="A703" s="137"/>
      <c r="B703" s="138"/>
      <c r="C703" s="138"/>
      <c r="D703" s="527"/>
      <c r="E703" s="138"/>
      <c r="F703" s="138"/>
      <c r="G703" s="138"/>
      <c r="H703" s="138"/>
      <c r="I703" s="527"/>
      <c r="J703" s="138"/>
      <c r="K703" s="138"/>
      <c r="L703" s="138"/>
      <c r="M703" s="140"/>
      <c r="N703" s="138"/>
      <c r="O703" s="138"/>
      <c r="P703" s="138"/>
      <c r="Q703" s="138"/>
      <c r="R703" s="138"/>
      <c r="S703" s="138"/>
      <c r="T703" s="138"/>
      <c r="U703" s="138"/>
      <c r="V703" s="138"/>
      <c r="W703" s="138"/>
      <c r="X703" s="138"/>
      <c r="Y703" s="138"/>
      <c r="Z703" s="138"/>
    </row>
    <row r="704" ht="12.75" hidden="1" customHeight="1">
      <c r="A704" s="137"/>
      <c r="B704" s="138"/>
      <c r="C704" s="138"/>
      <c r="D704" s="527"/>
      <c r="E704" s="138"/>
      <c r="F704" s="138"/>
      <c r="G704" s="138"/>
      <c r="H704" s="138"/>
      <c r="I704" s="527"/>
      <c r="J704" s="138"/>
      <c r="K704" s="138"/>
      <c r="L704" s="138"/>
      <c r="M704" s="140"/>
      <c r="N704" s="138"/>
      <c r="O704" s="138"/>
      <c r="P704" s="138"/>
      <c r="Q704" s="138"/>
      <c r="R704" s="138"/>
      <c r="S704" s="138"/>
      <c r="T704" s="138"/>
      <c r="U704" s="138"/>
      <c r="V704" s="138"/>
      <c r="W704" s="138"/>
      <c r="X704" s="138"/>
      <c r="Y704" s="138"/>
      <c r="Z704" s="138"/>
    </row>
    <row r="705" ht="12.75" hidden="1" customHeight="1">
      <c r="A705" s="137"/>
      <c r="B705" s="138"/>
      <c r="C705" s="138"/>
      <c r="D705" s="527"/>
      <c r="E705" s="138"/>
      <c r="F705" s="138"/>
      <c r="G705" s="138"/>
      <c r="H705" s="138"/>
      <c r="I705" s="527"/>
      <c r="J705" s="138"/>
      <c r="K705" s="138"/>
      <c r="L705" s="138"/>
      <c r="M705" s="140"/>
      <c r="N705" s="138"/>
      <c r="O705" s="138"/>
      <c r="P705" s="138"/>
      <c r="Q705" s="138"/>
      <c r="R705" s="138"/>
      <c r="S705" s="138"/>
      <c r="T705" s="138"/>
      <c r="U705" s="138"/>
      <c r="V705" s="138"/>
      <c r="W705" s="138"/>
      <c r="X705" s="138"/>
      <c r="Y705" s="138"/>
      <c r="Z705" s="138"/>
    </row>
    <row r="706" ht="12.75" hidden="1" customHeight="1">
      <c r="A706" s="137"/>
      <c r="B706" s="138"/>
      <c r="C706" s="138"/>
      <c r="D706" s="527"/>
      <c r="E706" s="138"/>
      <c r="F706" s="138"/>
      <c r="G706" s="138"/>
      <c r="H706" s="138"/>
      <c r="I706" s="527"/>
      <c r="J706" s="138"/>
      <c r="K706" s="138"/>
      <c r="L706" s="138"/>
      <c r="M706" s="140"/>
      <c r="N706" s="138"/>
      <c r="O706" s="138"/>
      <c r="P706" s="138"/>
      <c r="Q706" s="138"/>
      <c r="R706" s="138"/>
      <c r="S706" s="138"/>
      <c r="T706" s="138"/>
      <c r="U706" s="138"/>
      <c r="V706" s="138"/>
      <c r="W706" s="138"/>
      <c r="X706" s="138"/>
      <c r="Y706" s="138"/>
      <c r="Z706" s="138"/>
    </row>
    <row r="707" ht="12.75" hidden="1" customHeight="1">
      <c r="A707" s="137"/>
      <c r="B707" s="138"/>
      <c r="C707" s="138"/>
      <c r="D707" s="527"/>
      <c r="E707" s="138"/>
      <c r="F707" s="138"/>
      <c r="G707" s="138"/>
      <c r="H707" s="138"/>
      <c r="I707" s="527"/>
      <c r="J707" s="138"/>
      <c r="K707" s="138"/>
      <c r="L707" s="138"/>
      <c r="M707" s="140"/>
      <c r="N707" s="138"/>
      <c r="O707" s="138"/>
      <c r="P707" s="138"/>
      <c r="Q707" s="138"/>
      <c r="R707" s="138"/>
      <c r="S707" s="138"/>
      <c r="T707" s="138"/>
      <c r="U707" s="138"/>
      <c r="V707" s="138"/>
      <c r="W707" s="138"/>
      <c r="X707" s="138"/>
      <c r="Y707" s="138"/>
      <c r="Z707" s="138"/>
    </row>
    <row r="708" ht="12.75" hidden="1" customHeight="1">
      <c r="A708" s="137"/>
      <c r="B708" s="138"/>
      <c r="C708" s="138"/>
      <c r="D708" s="527"/>
      <c r="E708" s="138"/>
      <c r="F708" s="138"/>
      <c r="G708" s="138"/>
      <c r="H708" s="138"/>
      <c r="I708" s="527"/>
      <c r="J708" s="138"/>
      <c r="K708" s="138"/>
      <c r="L708" s="138"/>
      <c r="M708" s="140"/>
      <c r="N708" s="138"/>
      <c r="O708" s="138"/>
      <c r="P708" s="138"/>
      <c r="Q708" s="138"/>
      <c r="R708" s="138"/>
      <c r="S708" s="138"/>
      <c r="T708" s="138"/>
      <c r="U708" s="138"/>
      <c r="V708" s="138"/>
      <c r="W708" s="138"/>
      <c r="X708" s="138"/>
      <c r="Y708" s="138"/>
      <c r="Z708" s="138"/>
    </row>
    <row r="709" ht="12.75" hidden="1" customHeight="1">
      <c r="A709" s="137"/>
      <c r="B709" s="138"/>
      <c r="C709" s="138"/>
      <c r="D709" s="527"/>
      <c r="E709" s="138"/>
      <c r="F709" s="138"/>
      <c r="G709" s="138"/>
      <c r="H709" s="138"/>
      <c r="I709" s="527"/>
      <c r="J709" s="138"/>
      <c r="K709" s="138"/>
      <c r="L709" s="138"/>
      <c r="M709" s="140"/>
      <c r="N709" s="138"/>
      <c r="O709" s="138"/>
      <c r="P709" s="138"/>
      <c r="Q709" s="138"/>
      <c r="R709" s="138"/>
      <c r="S709" s="138"/>
      <c r="T709" s="138"/>
      <c r="U709" s="138"/>
      <c r="V709" s="138"/>
      <c r="W709" s="138"/>
      <c r="X709" s="138"/>
      <c r="Y709" s="138"/>
      <c r="Z709" s="138"/>
    </row>
    <row r="710" ht="12.75" hidden="1" customHeight="1">
      <c r="A710" s="137"/>
      <c r="B710" s="138"/>
      <c r="C710" s="138"/>
      <c r="D710" s="527"/>
      <c r="E710" s="138"/>
      <c r="F710" s="138"/>
      <c r="G710" s="138"/>
      <c r="H710" s="138"/>
      <c r="I710" s="527"/>
      <c r="J710" s="138"/>
      <c r="K710" s="138"/>
      <c r="L710" s="138"/>
      <c r="M710" s="140"/>
      <c r="N710" s="138"/>
      <c r="O710" s="138"/>
      <c r="P710" s="138"/>
      <c r="Q710" s="138"/>
      <c r="R710" s="138"/>
      <c r="S710" s="138"/>
      <c r="T710" s="138"/>
      <c r="U710" s="138"/>
      <c r="V710" s="138"/>
      <c r="W710" s="138"/>
      <c r="X710" s="138"/>
      <c r="Y710" s="138"/>
      <c r="Z710" s="138"/>
    </row>
    <row r="711" ht="12.75" hidden="1" customHeight="1">
      <c r="A711" s="137"/>
      <c r="B711" s="138"/>
      <c r="C711" s="138"/>
      <c r="D711" s="527"/>
      <c r="E711" s="138"/>
      <c r="F711" s="138"/>
      <c r="G711" s="138"/>
      <c r="H711" s="138"/>
      <c r="I711" s="527"/>
      <c r="J711" s="138"/>
      <c r="K711" s="138"/>
      <c r="L711" s="138"/>
      <c r="M711" s="140"/>
      <c r="N711" s="138"/>
      <c r="O711" s="138"/>
      <c r="P711" s="138"/>
      <c r="Q711" s="138"/>
      <c r="R711" s="138"/>
      <c r="S711" s="138"/>
      <c r="T711" s="138"/>
      <c r="U711" s="138"/>
      <c r="V711" s="138"/>
      <c r="W711" s="138"/>
      <c r="X711" s="138"/>
      <c r="Y711" s="138"/>
      <c r="Z711" s="138"/>
    </row>
    <row r="712" ht="12.75" hidden="1" customHeight="1">
      <c r="A712" s="137"/>
      <c r="B712" s="138"/>
      <c r="C712" s="138"/>
      <c r="D712" s="527"/>
      <c r="E712" s="138"/>
      <c r="F712" s="138"/>
      <c r="G712" s="138"/>
      <c r="H712" s="138"/>
      <c r="I712" s="527"/>
      <c r="J712" s="138"/>
      <c r="K712" s="138"/>
      <c r="L712" s="138"/>
      <c r="M712" s="140"/>
      <c r="N712" s="138"/>
      <c r="O712" s="138"/>
      <c r="P712" s="138"/>
      <c r="Q712" s="138"/>
      <c r="R712" s="138"/>
      <c r="S712" s="138"/>
      <c r="T712" s="138"/>
      <c r="U712" s="138"/>
      <c r="V712" s="138"/>
      <c r="W712" s="138"/>
      <c r="X712" s="138"/>
      <c r="Y712" s="138"/>
      <c r="Z712" s="138"/>
    </row>
    <row r="713" ht="12.75" hidden="1" customHeight="1">
      <c r="A713" s="137"/>
      <c r="B713" s="138"/>
      <c r="C713" s="138"/>
      <c r="D713" s="527"/>
      <c r="E713" s="138"/>
      <c r="F713" s="138"/>
      <c r="G713" s="138"/>
      <c r="H713" s="138"/>
      <c r="I713" s="527"/>
      <c r="J713" s="138"/>
      <c r="K713" s="138"/>
      <c r="L713" s="138"/>
      <c r="M713" s="140"/>
      <c r="N713" s="138"/>
      <c r="O713" s="138"/>
      <c r="P713" s="138"/>
      <c r="Q713" s="138"/>
      <c r="R713" s="138"/>
      <c r="S713" s="138"/>
      <c r="T713" s="138"/>
      <c r="U713" s="138"/>
      <c r="V713" s="138"/>
      <c r="W713" s="138"/>
      <c r="X713" s="138"/>
      <c r="Y713" s="138"/>
      <c r="Z713" s="138"/>
    </row>
    <row r="714" ht="12.75" hidden="1" customHeight="1">
      <c r="A714" s="137"/>
      <c r="B714" s="138"/>
      <c r="C714" s="138"/>
      <c r="D714" s="527"/>
      <c r="E714" s="138"/>
      <c r="F714" s="138"/>
      <c r="G714" s="138"/>
      <c r="H714" s="138"/>
      <c r="I714" s="527"/>
      <c r="J714" s="138"/>
      <c r="K714" s="138"/>
      <c r="L714" s="138"/>
      <c r="M714" s="140"/>
      <c r="N714" s="138"/>
      <c r="O714" s="138"/>
      <c r="P714" s="138"/>
      <c r="Q714" s="138"/>
      <c r="R714" s="138"/>
      <c r="S714" s="138"/>
      <c r="T714" s="138"/>
      <c r="U714" s="138"/>
      <c r="V714" s="138"/>
      <c r="W714" s="138"/>
      <c r="X714" s="138"/>
      <c r="Y714" s="138"/>
      <c r="Z714" s="138"/>
    </row>
    <row r="715" ht="12.75" hidden="1" customHeight="1">
      <c r="A715" s="137"/>
      <c r="B715" s="138"/>
      <c r="C715" s="138"/>
      <c r="D715" s="527"/>
      <c r="E715" s="138"/>
      <c r="F715" s="138"/>
      <c r="G715" s="138"/>
      <c r="H715" s="138"/>
      <c r="I715" s="527"/>
      <c r="J715" s="138"/>
      <c r="K715" s="138"/>
      <c r="L715" s="138"/>
      <c r="M715" s="140"/>
      <c r="N715" s="138"/>
      <c r="O715" s="138"/>
      <c r="P715" s="138"/>
      <c r="Q715" s="138"/>
      <c r="R715" s="138"/>
      <c r="S715" s="138"/>
      <c r="T715" s="138"/>
      <c r="U715" s="138"/>
      <c r="V715" s="138"/>
      <c r="W715" s="138"/>
      <c r="X715" s="138"/>
      <c r="Y715" s="138"/>
      <c r="Z715" s="138"/>
    </row>
    <row r="716" ht="12.75" hidden="1" customHeight="1">
      <c r="A716" s="137"/>
      <c r="B716" s="138"/>
      <c r="C716" s="138"/>
      <c r="D716" s="527"/>
      <c r="E716" s="138"/>
      <c r="F716" s="138"/>
      <c r="G716" s="138"/>
      <c r="H716" s="138"/>
      <c r="I716" s="527"/>
      <c r="J716" s="138"/>
      <c r="K716" s="138"/>
      <c r="L716" s="138"/>
      <c r="M716" s="140"/>
      <c r="N716" s="138"/>
      <c r="O716" s="138"/>
      <c r="P716" s="138"/>
      <c r="Q716" s="138"/>
      <c r="R716" s="138"/>
      <c r="S716" s="138"/>
      <c r="T716" s="138"/>
      <c r="U716" s="138"/>
      <c r="V716" s="138"/>
      <c r="W716" s="138"/>
      <c r="X716" s="138"/>
      <c r="Y716" s="138"/>
      <c r="Z716" s="138"/>
    </row>
    <row r="717" ht="12.75" hidden="1" customHeight="1">
      <c r="A717" s="137"/>
      <c r="B717" s="138"/>
      <c r="C717" s="138"/>
      <c r="D717" s="527"/>
      <c r="E717" s="138"/>
      <c r="F717" s="138"/>
      <c r="G717" s="138"/>
      <c r="H717" s="138"/>
      <c r="I717" s="527"/>
      <c r="J717" s="138"/>
      <c r="K717" s="138"/>
      <c r="L717" s="138"/>
      <c r="M717" s="140"/>
      <c r="N717" s="138"/>
      <c r="O717" s="138"/>
      <c r="P717" s="138"/>
      <c r="Q717" s="138"/>
      <c r="R717" s="138"/>
      <c r="S717" s="138"/>
      <c r="T717" s="138"/>
      <c r="U717" s="138"/>
      <c r="V717" s="138"/>
      <c r="W717" s="138"/>
      <c r="X717" s="138"/>
      <c r="Y717" s="138"/>
      <c r="Z717" s="138"/>
    </row>
    <row r="718" ht="12.75" hidden="1" customHeight="1">
      <c r="A718" s="137"/>
      <c r="B718" s="138"/>
      <c r="C718" s="138"/>
      <c r="D718" s="527"/>
      <c r="E718" s="138"/>
      <c r="F718" s="138"/>
      <c r="G718" s="138"/>
      <c r="H718" s="138"/>
      <c r="I718" s="527"/>
      <c r="J718" s="138"/>
      <c r="K718" s="138"/>
      <c r="L718" s="138"/>
      <c r="M718" s="140"/>
      <c r="N718" s="138"/>
      <c r="O718" s="138"/>
      <c r="P718" s="138"/>
      <c r="Q718" s="138"/>
      <c r="R718" s="138"/>
      <c r="S718" s="138"/>
      <c r="T718" s="138"/>
      <c r="U718" s="138"/>
      <c r="V718" s="138"/>
      <c r="W718" s="138"/>
      <c r="X718" s="138"/>
      <c r="Y718" s="138"/>
      <c r="Z718" s="138"/>
    </row>
    <row r="719" ht="12.75" hidden="1" customHeight="1">
      <c r="A719" s="137"/>
      <c r="B719" s="138"/>
      <c r="C719" s="138"/>
      <c r="D719" s="527"/>
      <c r="E719" s="138"/>
      <c r="F719" s="138"/>
      <c r="G719" s="138"/>
      <c r="H719" s="138"/>
      <c r="I719" s="527"/>
      <c r="J719" s="138"/>
      <c r="K719" s="138"/>
      <c r="L719" s="138"/>
      <c r="M719" s="140"/>
      <c r="N719" s="138"/>
      <c r="O719" s="138"/>
      <c r="P719" s="138"/>
      <c r="Q719" s="138"/>
      <c r="R719" s="138"/>
      <c r="S719" s="138"/>
      <c r="T719" s="138"/>
      <c r="U719" s="138"/>
      <c r="V719" s="138"/>
      <c r="W719" s="138"/>
      <c r="X719" s="138"/>
      <c r="Y719" s="138"/>
      <c r="Z719" s="138"/>
    </row>
    <row r="720" ht="12.75" hidden="1" customHeight="1">
      <c r="A720" s="137"/>
      <c r="B720" s="138"/>
      <c r="C720" s="138"/>
      <c r="D720" s="527"/>
      <c r="E720" s="138"/>
      <c r="F720" s="138"/>
      <c r="G720" s="138"/>
      <c r="H720" s="138"/>
      <c r="I720" s="527"/>
      <c r="J720" s="138"/>
      <c r="K720" s="138"/>
      <c r="L720" s="138"/>
      <c r="M720" s="140"/>
      <c r="N720" s="138"/>
      <c r="O720" s="138"/>
      <c r="P720" s="138"/>
      <c r="Q720" s="138"/>
      <c r="R720" s="138"/>
      <c r="S720" s="138"/>
      <c r="T720" s="138"/>
      <c r="U720" s="138"/>
      <c r="V720" s="138"/>
      <c r="W720" s="138"/>
      <c r="X720" s="138"/>
      <c r="Y720" s="138"/>
      <c r="Z720" s="138"/>
    </row>
    <row r="721" ht="12.75" hidden="1" customHeight="1">
      <c r="A721" s="137"/>
      <c r="B721" s="138"/>
      <c r="C721" s="138"/>
      <c r="D721" s="527"/>
      <c r="E721" s="138"/>
      <c r="F721" s="138"/>
      <c r="G721" s="138"/>
      <c r="H721" s="138"/>
      <c r="I721" s="527"/>
      <c r="J721" s="138"/>
      <c r="K721" s="138"/>
      <c r="L721" s="138"/>
      <c r="M721" s="140"/>
      <c r="N721" s="138"/>
      <c r="O721" s="138"/>
      <c r="P721" s="138"/>
      <c r="Q721" s="138"/>
      <c r="R721" s="138"/>
      <c r="S721" s="138"/>
      <c r="T721" s="138"/>
      <c r="U721" s="138"/>
      <c r="V721" s="138"/>
      <c r="W721" s="138"/>
      <c r="X721" s="138"/>
      <c r="Y721" s="138"/>
      <c r="Z721" s="138"/>
    </row>
    <row r="722" ht="12.75" hidden="1" customHeight="1">
      <c r="A722" s="137"/>
      <c r="B722" s="138"/>
      <c r="C722" s="138"/>
      <c r="D722" s="527"/>
      <c r="E722" s="138"/>
      <c r="F722" s="138"/>
      <c r="G722" s="138"/>
      <c r="H722" s="138"/>
      <c r="I722" s="527"/>
      <c r="J722" s="138"/>
      <c r="K722" s="138"/>
      <c r="L722" s="138"/>
      <c r="M722" s="140"/>
      <c r="N722" s="138"/>
      <c r="O722" s="138"/>
      <c r="P722" s="138"/>
      <c r="Q722" s="138"/>
      <c r="R722" s="138"/>
      <c r="S722" s="138"/>
      <c r="T722" s="138"/>
      <c r="U722" s="138"/>
      <c r="V722" s="138"/>
      <c r="W722" s="138"/>
      <c r="X722" s="138"/>
      <c r="Y722" s="138"/>
      <c r="Z722" s="138"/>
    </row>
    <row r="723" ht="12.75" hidden="1" customHeight="1">
      <c r="A723" s="137"/>
      <c r="B723" s="138"/>
      <c r="C723" s="138"/>
      <c r="D723" s="527"/>
      <c r="E723" s="138"/>
      <c r="F723" s="138"/>
      <c r="G723" s="138"/>
      <c r="H723" s="138"/>
      <c r="I723" s="527"/>
      <c r="J723" s="138"/>
      <c r="K723" s="138"/>
      <c r="L723" s="138"/>
      <c r="M723" s="140"/>
      <c r="N723" s="138"/>
      <c r="O723" s="138"/>
      <c r="P723" s="138"/>
      <c r="Q723" s="138"/>
      <c r="R723" s="138"/>
      <c r="S723" s="138"/>
      <c r="T723" s="138"/>
      <c r="U723" s="138"/>
      <c r="V723" s="138"/>
      <c r="W723" s="138"/>
      <c r="X723" s="138"/>
      <c r="Y723" s="138"/>
      <c r="Z723" s="138"/>
    </row>
    <row r="724" ht="12.75" hidden="1" customHeight="1">
      <c r="A724" s="137"/>
      <c r="B724" s="138"/>
      <c r="C724" s="138"/>
      <c r="D724" s="527"/>
      <c r="E724" s="138"/>
      <c r="F724" s="138"/>
      <c r="G724" s="138"/>
      <c r="H724" s="138"/>
      <c r="I724" s="527"/>
      <c r="J724" s="138"/>
      <c r="K724" s="138"/>
      <c r="L724" s="138"/>
      <c r="M724" s="140"/>
      <c r="N724" s="138"/>
      <c r="O724" s="138"/>
      <c r="P724" s="138"/>
      <c r="Q724" s="138"/>
      <c r="R724" s="138"/>
      <c r="S724" s="138"/>
      <c r="T724" s="138"/>
      <c r="U724" s="138"/>
      <c r="V724" s="138"/>
      <c r="W724" s="138"/>
      <c r="X724" s="138"/>
      <c r="Y724" s="138"/>
      <c r="Z724" s="138"/>
    </row>
    <row r="725" ht="12.75" hidden="1" customHeight="1">
      <c r="A725" s="137"/>
      <c r="B725" s="138"/>
      <c r="C725" s="138"/>
      <c r="D725" s="527"/>
      <c r="E725" s="138"/>
      <c r="F725" s="138"/>
      <c r="G725" s="138"/>
      <c r="H725" s="138"/>
      <c r="I725" s="527"/>
      <c r="J725" s="138"/>
      <c r="K725" s="138"/>
      <c r="L725" s="138"/>
      <c r="M725" s="140"/>
      <c r="N725" s="138"/>
      <c r="O725" s="138"/>
      <c r="P725" s="138"/>
      <c r="Q725" s="138"/>
      <c r="R725" s="138"/>
      <c r="S725" s="138"/>
      <c r="T725" s="138"/>
      <c r="U725" s="138"/>
      <c r="V725" s="138"/>
      <c r="W725" s="138"/>
      <c r="X725" s="138"/>
      <c r="Y725" s="138"/>
      <c r="Z725" s="138"/>
    </row>
    <row r="726" ht="12.75" hidden="1" customHeight="1">
      <c r="A726" s="137"/>
      <c r="B726" s="138"/>
      <c r="C726" s="138"/>
      <c r="D726" s="527"/>
      <c r="E726" s="138"/>
      <c r="F726" s="138"/>
      <c r="G726" s="138"/>
      <c r="H726" s="138"/>
      <c r="I726" s="527"/>
      <c r="J726" s="138"/>
      <c r="K726" s="138"/>
      <c r="L726" s="138"/>
      <c r="M726" s="140"/>
      <c r="N726" s="138"/>
      <c r="O726" s="138"/>
      <c r="P726" s="138"/>
      <c r="Q726" s="138"/>
      <c r="R726" s="138"/>
      <c r="S726" s="138"/>
      <c r="T726" s="138"/>
      <c r="U726" s="138"/>
      <c r="V726" s="138"/>
      <c r="W726" s="138"/>
      <c r="X726" s="138"/>
      <c r="Y726" s="138"/>
      <c r="Z726" s="138"/>
    </row>
    <row r="727" ht="12.75" hidden="1" customHeight="1">
      <c r="A727" s="137"/>
      <c r="B727" s="138"/>
      <c r="C727" s="138"/>
      <c r="D727" s="527"/>
      <c r="E727" s="138"/>
      <c r="F727" s="138"/>
      <c r="G727" s="138"/>
      <c r="H727" s="138"/>
      <c r="I727" s="527"/>
      <c r="J727" s="138"/>
      <c r="K727" s="138"/>
      <c r="L727" s="138"/>
      <c r="M727" s="140"/>
      <c r="N727" s="138"/>
      <c r="O727" s="138"/>
      <c r="P727" s="138"/>
      <c r="Q727" s="138"/>
      <c r="R727" s="138"/>
      <c r="S727" s="138"/>
      <c r="T727" s="138"/>
      <c r="U727" s="138"/>
      <c r="V727" s="138"/>
      <c r="W727" s="138"/>
      <c r="X727" s="138"/>
      <c r="Y727" s="138"/>
      <c r="Z727" s="138"/>
    </row>
    <row r="728" ht="12.75" hidden="1" customHeight="1">
      <c r="A728" s="137"/>
      <c r="B728" s="138"/>
      <c r="C728" s="138"/>
      <c r="D728" s="527"/>
      <c r="E728" s="138"/>
      <c r="F728" s="138"/>
      <c r="G728" s="138"/>
      <c r="H728" s="138"/>
      <c r="I728" s="527"/>
      <c r="J728" s="138"/>
      <c r="K728" s="138"/>
      <c r="L728" s="138"/>
      <c r="M728" s="140"/>
      <c r="N728" s="138"/>
      <c r="O728" s="138"/>
      <c r="P728" s="138"/>
      <c r="Q728" s="138"/>
      <c r="R728" s="138"/>
      <c r="S728" s="138"/>
      <c r="T728" s="138"/>
      <c r="U728" s="138"/>
      <c r="V728" s="138"/>
      <c r="W728" s="138"/>
      <c r="X728" s="138"/>
      <c r="Y728" s="138"/>
      <c r="Z728" s="138"/>
    </row>
    <row r="729" ht="12.75" hidden="1" customHeight="1">
      <c r="A729" s="137"/>
      <c r="B729" s="138"/>
      <c r="C729" s="138"/>
      <c r="D729" s="527"/>
      <c r="E729" s="138"/>
      <c r="F729" s="138"/>
      <c r="G729" s="138"/>
      <c r="H729" s="138"/>
      <c r="I729" s="527"/>
      <c r="J729" s="138"/>
      <c r="K729" s="138"/>
      <c r="L729" s="138"/>
      <c r="M729" s="140"/>
      <c r="N729" s="138"/>
      <c r="O729" s="138"/>
      <c r="P729" s="138"/>
      <c r="Q729" s="138"/>
      <c r="R729" s="138"/>
      <c r="S729" s="138"/>
      <c r="T729" s="138"/>
      <c r="U729" s="138"/>
      <c r="V729" s="138"/>
      <c r="W729" s="138"/>
      <c r="X729" s="138"/>
      <c r="Y729" s="138"/>
      <c r="Z729" s="138"/>
    </row>
    <row r="730" ht="12.75" hidden="1" customHeight="1">
      <c r="A730" s="137"/>
      <c r="B730" s="138"/>
      <c r="C730" s="138"/>
      <c r="D730" s="527"/>
      <c r="E730" s="138"/>
      <c r="F730" s="138"/>
      <c r="G730" s="138"/>
      <c r="H730" s="138"/>
      <c r="I730" s="527"/>
      <c r="J730" s="138"/>
      <c r="K730" s="138"/>
      <c r="L730" s="138"/>
      <c r="M730" s="140"/>
      <c r="N730" s="138"/>
      <c r="O730" s="138"/>
      <c r="P730" s="138"/>
      <c r="Q730" s="138"/>
      <c r="R730" s="138"/>
      <c r="S730" s="138"/>
      <c r="T730" s="138"/>
      <c r="U730" s="138"/>
      <c r="V730" s="138"/>
      <c r="W730" s="138"/>
      <c r="X730" s="138"/>
      <c r="Y730" s="138"/>
      <c r="Z730" s="138"/>
    </row>
    <row r="731" ht="12.75" hidden="1" customHeight="1">
      <c r="A731" s="137"/>
      <c r="B731" s="138"/>
      <c r="C731" s="138"/>
      <c r="D731" s="527"/>
      <c r="E731" s="138"/>
      <c r="F731" s="138"/>
      <c r="G731" s="138"/>
      <c r="H731" s="138"/>
      <c r="I731" s="527"/>
      <c r="J731" s="138"/>
      <c r="K731" s="138"/>
      <c r="L731" s="138"/>
      <c r="M731" s="140"/>
      <c r="N731" s="138"/>
      <c r="O731" s="138"/>
      <c r="P731" s="138"/>
      <c r="Q731" s="138"/>
      <c r="R731" s="138"/>
      <c r="S731" s="138"/>
      <c r="T731" s="138"/>
      <c r="U731" s="138"/>
      <c r="V731" s="138"/>
      <c r="W731" s="138"/>
      <c r="X731" s="138"/>
      <c r="Y731" s="138"/>
      <c r="Z731" s="138"/>
    </row>
    <row r="732" ht="12.75" hidden="1" customHeight="1">
      <c r="A732" s="137"/>
      <c r="B732" s="138"/>
      <c r="C732" s="138"/>
      <c r="D732" s="527"/>
      <c r="E732" s="138"/>
      <c r="F732" s="138"/>
      <c r="G732" s="138"/>
      <c r="H732" s="138"/>
      <c r="I732" s="527"/>
      <c r="J732" s="138"/>
      <c r="K732" s="138"/>
      <c r="L732" s="138"/>
      <c r="M732" s="140"/>
      <c r="N732" s="138"/>
      <c r="O732" s="138"/>
      <c r="P732" s="138"/>
      <c r="Q732" s="138"/>
      <c r="R732" s="138"/>
      <c r="S732" s="138"/>
      <c r="T732" s="138"/>
      <c r="U732" s="138"/>
      <c r="V732" s="138"/>
      <c r="W732" s="138"/>
      <c r="X732" s="138"/>
      <c r="Y732" s="138"/>
      <c r="Z732" s="138"/>
    </row>
    <row r="733" ht="12.75" hidden="1" customHeight="1">
      <c r="A733" s="137"/>
      <c r="B733" s="138"/>
      <c r="C733" s="138"/>
      <c r="D733" s="527"/>
      <c r="E733" s="138"/>
      <c r="F733" s="138"/>
      <c r="G733" s="138"/>
      <c r="H733" s="138"/>
      <c r="I733" s="527"/>
      <c r="J733" s="138"/>
      <c r="K733" s="138"/>
      <c r="L733" s="138"/>
      <c r="M733" s="140"/>
      <c r="N733" s="138"/>
      <c r="O733" s="138"/>
      <c r="P733" s="138"/>
      <c r="Q733" s="138"/>
      <c r="R733" s="138"/>
      <c r="S733" s="138"/>
      <c r="T733" s="138"/>
      <c r="U733" s="138"/>
      <c r="V733" s="138"/>
      <c r="W733" s="138"/>
      <c r="X733" s="138"/>
      <c r="Y733" s="138"/>
      <c r="Z733" s="138"/>
    </row>
    <row r="734" ht="12.75" hidden="1" customHeight="1">
      <c r="A734" s="137"/>
      <c r="B734" s="138"/>
      <c r="C734" s="138"/>
      <c r="D734" s="527"/>
      <c r="E734" s="138"/>
      <c r="F734" s="138"/>
      <c r="G734" s="138"/>
      <c r="H734" s="138"/>
      <c r="I734" s="527"/>
      <c r="J734" s="138"/>
      <c r="K734" s="138"/>
      <c r="L734" s="138"/>
      <c r="M734" s="140"/>
      <c r="N734" s="138"/>
      <c r="O734" s="138"/>
      <c r="P734" s="138"/>
      <c r="Q734" s="138"/>
      <c r="R734" s="138"/>
      <c r="S734" s="138"/>
      <c r="T734" s="138"/>
      <c r="U734" s="138"/>
      <c r="V734" s="138"/>
      <c r="W734" s="138"/>
      <c r="X734" s="138"/>
      <c r="Y734" s="138"/>
      <c r="Z734" s="138"/>
    </row>
    <row r="735" ht="12.75" hidden="1" customHeight="1">
      <c r="A735" s="137"/>
      <c r="B735" s="138"/>
      <c r="C735" s="138"/>
      <c r="D735" s="527"/>
      <c r="E735" s="138"/>
      <c r="F735" s="138"/>
      <c r="G735" s="138"/>
      <c r="H735" s="138"/>
      <c r="I735" s="527"/>
      <c r="J735" s="138"/>
      <c r="K735" s="138"/>
      <c r="L735" s="138"/>
      <c r="M735" s="140"/>
      <c r="N735" s="138"/>
      <c r="O735" s="138"/>
      <c r="P735" s="138"/>
      <c r="Q735" s="138"/>
      <c r="R735" s="138"/>
      <c r="S735" s="138"/>
      <c r="T735" s="138"/>
      <c r="U735" s="138"/>
      <c r="V735" s="138"/>
      <c r="W735" s="138"/>
      <c r="X735" s="138"/>
      <c r="Y735" s="138"/>
      <c r="Z735" s="138"/>
    </row>
    <row r="736" ht="12.75" hidden="1" customHeight="1">
      <c r="A736" s="137"/>
      <c r="B736" s="138"/>
      <c r="C736" s="138"/>
      <c r="D736" s="527"/>
      <c r="E736" s="138"/>
      <c r="F736" s="138"/>
      <c r="G736" s="138"/>
      <c r="H736" s="138"/>
      <c r="I736" s="527"/>
      <c r="J736" s="138"/>
      <c r="K736" s="138"/>
      <c r="L736" s="138"/>
      <c r="M736" s="140"/>
      <c r="N736" s="138"/>
      <c r="O736" s="138"/>
      <c r="P736" s="138"/>
      <c r="Q736" s="138"/>
      <c r="R736" s="138"/>
      <c r="S736" s="138"/>
      <c r="T736" s="138"/>
      <c r="U736" s="138"/>
      <c r="V736" s="138"/>
      <c r="W736" s="138"/>
      <c r="X736" s="138"/>
      <c r="Y736" s="138"/>
      <c r="Z736" s="138"/>
    </row>
    <row r="737" ht="12.75" hidden="1" customHeight="1">
      <c r="A737" s="137"/>
      <c r="B737" s="138"/>
      <c r="C737" s="138"/>
      <c r="D737" s="527"/>
      <c r="E737" s="138"/>
      <c r="F737" s="138"/>
      <c r="G737" s="138"/>
      <c r="H737" s="138"/>
      <c r="I737" s="527"/>
      <c r="J737" s="138"/>
      <c r="K737" s="138"/>
      <c r="L737" s="138"/>
      <c r="M737" s="140"/>
      <c r="N737" s="138"/>
      <c r="O737" s="138"/>
      <c r="P737" s="138"/>
      <c r="Q737" s="138"/>
      <c r="R737" s="138"/>
      <c r="S737" s="138"/>
      <c r="T737" s="138"/>
      <c r="U737" s="138"/>
      <c r="V737" s="138"/>
      <c r="W737" s="138"/>
      <c r="X737" s="138"/>
      <c r="Y737" s="138"/>
      <c r="Z737" s="138"/>
    </row>
    <row r="738" ht="12.75" hidden="1" customHeight="1">
      <c r="A738" s="137"/>
      <c r="B738" s="138"/>
      <c r="C738" s="138"/>
      <c r="D738" s="527"/>
      <c r="E738" s="138"/>
      <c r="F738" s="138"/>
      <c r="G738" s="138"/>
      <c r="H738" s="138"/>
      <c r="I738" s="527"/>
      <c r="J738" s="138"/>
      <c r="K738" s="138"/>
      <c r="L738" s="138"/>
      <c r="M738" s="140"/>
      <c r="N738" s="138"/>
      <c r="O738" s="138"/>
      <c r="P738" s="138"/>
      <c r="Q738" s="138"/>
      <c r="R738" s="138"/>
      <c r="S738" s="138"/>
      <c r="T738" s="138"/>
      <c r="U738" s="138"/>
      <c r="V738" s="138"/>
      <c r="W738" s="138"/>
      <c r="X738" s="138"/>
      <c r="Y738" s="138"/>
      <c r="Z738" s="138"/>
    </row>
    <row r="739" ht="12.75" hidden="1" customHeight="1">
      <c r="A739" s="137"/>
      <c r="B739" s="138"/>
      <c r="C739" s="138"/>
      <c r="D739" s="527"/>
      <c r="E739" s="138"/>
      <c r="F739" s="138"/>
      <c r="G739" s="138"/>
      <c r="H739" s="138"/>
      <c r="I739" s="527"/>
      <c r="J739" s="138"/>
      <c r="K739" s="138"/>
      <c r="L739" s="138"/>
      <c r="M739" s="140"/>
      <c r="N739" s="138"/>
      <c r="O739" s="138"/>
      <c r="P739" s="138"/>
      <c r="Q739" s="138"/>
      <c r="R739" s="138"/>
      <c r="S739" s="138"/>
      <c r="T739" s="138"/>
      <c r="U739" s="138"/>
      <c r="V739" s="138"/>
      <c r="W739" s="138"/>
      <c r="X739" s="138"/>
      <c r="Y739" s="138"/>
      <c r="Z739" s="138"/>
    </row>
    <row r="740" ht="12.75" hidden="1" customHeight="1">
      <c r="A740" s="137"/>
      <c r="B740" s="138"/>
      <c r="C740" s="138"/>
      <c r="D740" s="527"/>
      <c r="E740" s="138"/>
      <c r="F740" s="138"/>
      <c r="G740" s="138"/>
      <c r="H740" s="138"/>
      <c r="I740" s="527"/>
      <c r="J740" s="138"/>
      <c r="K740" s="138"/>
      <c r="L740" s="138"/>
      <c r="M740" s="140"/>
      <c r="N740" s="138"/>
      <c r="O740" s="138"/>
      <c r="P740" s="138"/>
      <c r="Q740" s="138"/>
      <c r="R740" s="138"/>
      <c r="S740" s="138"/>
      <c r="T740" s="138"/>
      <c r="U740" s="138"/>
      <c r="V740" s="138"/>
      <c r="W740" s="138"/>
      <c r="X740" s="138"/>
      <c r="Y740" s="138"/>
      <c r="Z740" s="138"/>
    </row>
    <row r="741" ht="12.75" hidden="1" customHeight="1">
      <c r="A741" s="137"/>
      <c r="B741" s="138"/>
      <c r="C741" s="138"/>
      <c r="D741" s="527"/>
      <c r="E741" s="138"/>
      <c r="F741" s="138"/>
      <c r="G741" s="138"/>
      <c r="H741" s="138"/>
      <c r="I741" s="527"/>
      <c r="J741" s="138"/>
      <c r="K741" s="138"/>
      <c r="L741" s="138"/>
      <c r="M741" s="140"/>
      <c r="N741" s="138"/>
      <c r="O741" s="138"/>
      <c r="P741" s="138"/>
      <c r="Q741" s="138"/>
      <c r="R741" s="138"/>
      <c r="S741" s="138"/>
      <c r="T741" s="138"/>
      <c r="U741" s="138"/>
      <c r="V741" s="138"/>
      <c r="W741" s="138"/>
      <c r="X741" s="138"/>
      <c r="Y741" s="138"/>
      <c r="Z741" s="138"/>
    </row>
    <row r="742" ht="12.75" hidden="1" customHeight="1">
      <c r="A742" s="137"/>
      <c r="B742" s="138"/>
      <c r="C742" s="138"/>
      <c r="D742" s="527"/>
      <c r="E742" s="138"/>
      <c r="F742" s="138"/>
      <c r="G742" s="138"/>
      <c r="H742" s="138"/>
      <c r="I742" s="527"/>
      <c r="J742" s="138"/>
      <c r="K742" s="138"/>
      <c r="L742" s="138"/>
      <c r="M742" s="140"/>
      <c r="N742" s="138"/>
      <c r="O742" s="138"/>
      <c r="P742" s="138"/>
      <c r="Q742" s="138"/>
      <c r="R742" s="138"/>
      <c r="S742" s="138"/>
      <c r="T742" s="138"/>
      <c r="U742" s="138"/>
      <c r="V742" s="138"/>
      <c r="W742" s="138"/>
      <c r="X742" s="138"/>
      <c r="Y742" s="138"/>
      <c r="Z742" s="138"/>
    </row>
    <row r="743" ht="12.75" hidden="1" customHeight="1">
      <c r="A743" s="137"/>
      <c r="B743" s="138"/>
      <c r="C743" s="138"/>
      <c r="D743" s="527"/>
      <c r="E743" s="138"/>
      <c r="F743" s="138"/>
      <c r="G743" s="138"/>
      <c r="H743" s="138"/>
      <c r="I743" s="527"/>
      <c r="J743" s="138"/>
      <c r="K743" s="138"/>
      <c r="L743" s="138"/>
      <c r="M743" s="140"/>
      <c r="N743" s="138"/>
      <c r="O743" s="138"/>
      <c r="P743" s="138"/>
      <c r="Q743" s="138"/>
      <c r="R743" s="138"/>
      <c r="S743" s="138"/>
      <c r="T743" s="138"/>
      <c r="U743" s="138"/>
      <c r="V743" s="138"/>
      <c r="W743" s="138"/>
      <c r="X743" s="138"/>
      <c r="Y743" s="138"/>
      <c r="Z743" s="138"/>
    </row>
    <row r="744" ht="12.75" hidden="1" customHeight="1">
      <c r="A744" s="137"/>
      <c r="B744" s="138"/>
      <c r="C744" s="138"/>
      <c r="D744" s="527"/>
      <c r="E744" s="138"/>
      <c r="F744" s="138"/>
      <c r="G744" s="138"/>
      <c r="H744" s="138"/>
      <c r="I744" s="527"/>
      <c r="J744" s="138"/>
      <c r="K744" s="138"/>
      <c r="L744" s="138"/>
      <c r="M744" s="140"/>
      <c r="N744" s="138"/>
      <c r="O744" s="138"/>
      <c r="P744" s="138"/>
      <c r="Q744" s="138"/>
      <c r="R744" s="138"/>
      <c r="S744" s="138"/>
      <c r="T744" s="138"/>
      <c r="U744" s="138"/>
      <c r="V744" s="138"/>
      <c r="W744" s="138"/>
      <c r="X744" s="138"/>
      <c r="Y744" s="138"/>
      <c r="Z744" s="138"/>
    </row>
    <row r="745" ht="12.75" hidden="1" customHeight="1">
      <c r="A745" s="137"/>
      <c r="B745" s="138"/>
      <c r="C745" s="138"/>
      <c r="D745" s="527"/>
      <c r="E745" s="138"/>
      <c r="F745" s="138"/>
      <c r="G745" s="138"/>
      <c r="H745" s="138"/>
      <c r="I745" s="527"/>
      <c r="J745" s="138"/>
      <c r="K745" s="138"/>
      <c r="L745" s="138"/>
      <c r="M745" s="140"/>
      <c r="N745" s="138"/>
      <c r="O745" s="138"/>
      <c r="P745" s="138"/>
      <c r="Q745" s="138"/>
      <c r="R745" s="138"/>
      <c r="S745" s="138"/>
      <c r="T745" s="138"/>
      <c r="U745" s="138"/>
      <c r="V745" s="138"/>
      <c r="W745" s="138"/>
      <c r="X745" s="138"/>
      <c r="Y745" s="138"/>
      <c r="Z745" s="138"/>
    </row>
    <row r="746" ht="12.75" hidden="1" customHeight="1">
      <c r="A746" s="137"/>
      <c r="B746" s="138"/>
      <c r="C746" s="138"/>
      <c r="D746" s="527"/>
      <c r="E746" s="138"/>
      <c r="F746" s="138"/>
      <c r="G746" s="138"/>
      <c r="H746" s="138"/>
      <c r="I746" s="527"/>
      <c r="J746" s="138"/>
      <c r="K746" s="138"/>
      <c r="L746" s="138"/>
      <c r="M746" s="140"/>
      <c r="N746" s="138"/>
      <c r="O746" s="138"/>
      <c r="P746" s="138"/>
      <c r="Q746" s="138"/>
      <c r="R746" s="138"/>
      <c r="S746" s="138"/>
      <c r="T746" s="138"/>
      <c r="U746" s="138"/>
      <c r="V746" s="138"/>
      <c r="W746" s="138"/>
      <c r="X746" s="138"/>
      <c r="Y746" s="138"/>
      <c r="Z746" s="138"/>
    </row>
    <row r="747" ht="12.75" hidden="1" customHeight="1">
      <c r="A747" s="137"/>
      <c r="B747" s="138"/>
      <c r="C747" s="138"/>
      <c r="D747" s="527"/>
      <c r="E747" s="138"/>
      <c r="F747" s="138"/>
      <c r="G747" s="138"/>
      <c r="H747" s="138"/>
      <c r="I747" s="527"/>
      <c r="J747" s="138"/>
      <c r="K747" s="138"/>
      <c r="L747" s="138"/>
      <c r="M747" s="140"/>
      <c r="N747" s="138"/>
      <c r="O747" s="138"/>
      <c r="P747" s="138"/>
      <c r="Q747" s="138"/>
      <c r="R747" s="138"/>
      <c r="S747" s="138"/>
      <c r="T747" s="138"/>
      <c r="U747" s="138"/>
      <c r="V747" s="138"/>
      <c r="W747" s="138"/>
      <c r="X747" s="138"/>
      <c r="Y747" s="138"/>
      <c r="Z747" s="138"/>
    </row>
    <row r="748" ht="12.75" hidden="1" customHeight="1">
      <c r="A748" s="137"/>
      <c r="B748" s="138"/>
      <c r="C748" s="138"/>
      <c r="D748" s="527"/>
      <c r="E748" s="138"/>
      <c r="F748" s="138"/>
      <c r="G748" s="138"/>
      <c r="H748" s="138"/>
      <c r="I748" s="527"/>
      <c r="J748" s="138"/>
      <c r="K748" s="138"/>
      <c r="L748" s="138"/>
      <c r="M748" s="140"/>
      <c r="N748" s="138"/>
      <c r="O748" s="138"/>
      <c r="P748" s="138"/>
      <c r="Q748" s="138"/>
      <c r="R748" s="138"/>
      <c r="S748" s="138"/>
      <c r="T748" s="138"/>
      <c r="U748" s="138"/>
      <c r="V748" s="138"/>
      <c r="W748" s="138"/>
      <c r="X748" s="138"/>
      <c r="Y748" s="138"/>
      <c r="Z748" s="138"/>
    </row>
    <row r="749" ht="12.75" hidden="1" customHeight="1">
      <c r="A749" s="137"/>
      <c r="B749" s="138"/>
      <c r="C749" s="138"/>
      <c r="D749" s="527"/>
      <c r="E749" s="138"/>
      <c r="F749" s="138"/>
      <c r="G749" s="138"/>
      <c r="H749" s="138"/>
      <c r="I749" s="527"/>
      <c r="J749" s="138"/>
      <c r="K749" s="138"/>
      <c r="L749" s="138"/>
      <c r="M749" s="140"/>
      <c r="N749" s="138"/>
      <c r="O749" s="138"/>
      <c r="P749" s="138"/>
      <c r="Q749" s="138"/>
      <c r="R749" s="138"/>
      <c r="S749" s="138"/>
      <c r="T749" s="138"/>
      <c r="U749" s="138"/>
      <c r="V749" s="138"/>
      <c r="W749" s="138"/>
      <c r="X749" s="138"/>
      <c r="Y749" s="138"/>
      <c r="Z749" s="138"/>
    </row>
    <row r="750" ht="12.75" hidden="1" customHeight="1">
      <c r="A750" s="137"/>
      <c r="B750" s="138"/>
      <c r="C750" s="138"/>
      <c r="D750" s="527"/>
      <c r="E750" s="138"/>
      <c r="F750" s="138"/>
      <c r="G750" s="138"/>
      <c r="H750" s="138"/>
      <c r="I750" s="527"/>
      <c r="J750" s="138"/>
      <c r="K750" s="138"/>
      <c r="L750" s="138"/>
      <c r="M750" s="140"/>
      <c r="N750" s="138"/>
      <c r="O750" s="138"/>
      <c r="P750" s="138"/>
      <c r="Q750" s="138"/>
      <c r="R750" s="138"/>
      <c r="S750" s="138"/>
      <c r="T750" s="138"/>
      <c r="U750" s="138"/>
      <c r="V750" s="138"/>
      <c r="W750" s="138"/>
      <c r="X750" s="138"/>
      <c r="Y750" s="138"/>
      <c r="Z750" s="138"/>
    </row>
    <row r="751" ht="12.75" hidden="1" customHeight="1">
      <c r="A751" s="137"/>
      <c r="B751" s="138"/>
      <c r="C751" s="138"/>
      <c r="D751" s="527"/>
      <c r="E751" s="138"/>
      <c r="F751" s="138"/>
      <c r="G751" s="138"/>
      <c r="H751" s="138"/>
      <c r="I751" s="527"/>
      <c r="J751" s="138"/>
      <c r="K751" s="138"/>
      <c r="L751" s="138"/>
      <c r="M751" s="140"/>
      <c r="N751" s="138"/>
      <c r="O751" s="138"/>
      <c r="P751" s="138"/>
      <c r="Q751" s="138"/>
      <c r="R751" s="138"/>
      <c r="S751" s="138"/>
      <c r="T751" s="138"/>
      <c r="U751" s="138"/>
      <c r="V751" s="138"/>
      <c r="W751" s="138"/>
      <c r="X751" s="138"/>
      <c r="Y751" s="138"/>
      <c r="Z751" s="138"/>
    </row>
    <row r="752" ht="12.75" hidden="1" customHeight="1">
      <c r="A752" s="137"/>
      <c r="B752" s="138"/>
      <c r="C752" s="138"/>
      <c r="D752" s="527"/>
      <c r="E752" s="138"/>
      <c r="F752" s="138"/>
      <c r="G752" s="138"/>
      <c r="H752" s="138"/>
      <c r="I752" s="527"/>
      <c r="J752" s="138"/>
      <c r="K752" s="138"/>
      <c r="L752" s="138"/>
      <c r="M752" s="140"/>
      <c r="N752" s="138"/>
      <c r="O752" s="138"/>
      <c r="P752" s="138"/>
      <c r="Q752" s="138"/>
      <c r="R752" s="138"/>
      <c r="S752" s="138"/>
      <c r="T752" s="138"/>
      <c r="U752" s="138"/>
      <c r="V752" s="138"/>
      <c r="W752" s="138"/>
      <c r="X752" s="138"/>
      <c r="Y752" s="138"/>
      <c r="Z752" s="138"/>
    </row>
    <row r="753" ht="12.75" hidden="1" customHeight="1">
      <c r="A753" s="137"/>
      <c r="B753" s="138"/>
      <c r="C753" s="138"/>
      <c r="D753" s="527"/>
      <c r="E753" s="138"/>
      <c r="F753" s="138"/>
      <c r="G753" s="138"/>
      <c r="H753" s="138"/>
      <c r="I753" s="527"/>
      <c r="J753" s="138"/>
      <c r="K753" s="138"/>
      <c r="L753" s="138"/>
      <c r="M753" s="140"/>
      <c r="N753" s="138"/>
      <c r="O753" s="138"/>
      <c r="P753" s="138"/>
      <c r="Q753" s="138"/>
      <c r="R753" s="138"/>
      <c r="S753" s="138"/>
      <c r="T753" s="138"/>
      <c r="U753" s="138"/>
      <c r="V753" s="138"/>
      <c r="W753" s="138"/>
      <c r="X753" s="138"/>
      <c r="Y753" s="138"/>
      <c r="Z753" s="138"/>
    </row>
    <row r="754" ht="12.75" hidden="1" customHeight="1">
      <c r="A754" s="137"/>
      <c r="B754" s="138"/>
      <c r="C754" s="138"/>
      <c r="D754" s="527"/>
      <c r="E754" s="138"/>
      <c r="F754" s="138"/>
      <c r="G754" s="138"/>
      <c r="H754" s="138"/>
      <c r="I754" s="527"/>
      <c r="J754" s="138"/>
      <c r="K754" s="138"/>
      <c r="L754" s="138"/>
      <c r="M754" s="140"/>
      <c r="N754" s="138"/>
      <c r="O754" s="138"/>
      <c r="P754" s="138"/>
      <c r="Q754" s="138"/>
      <c r="R754" s="138"/>
      <c r="S754" s="138"/>
      <c r="T754" s="138"/>
      <c r="U754" s="138"/>
      <c r="V754" s="138"/>
      <c r="W754" s="138"/>
      <c r="X754" s="138"/>
      <c r="Y754" s="138"/>
      <c r="Z754" s="138"/>
    </row>
    <row r="755" ht="12.75" hidden="1" customHeight="1">
      <c r="A755" s="137"/>
      <c r="B755" s="138"/>
      <c r="C755" s="138"/>
      <c r="D755" s="527"/>
      <c r="E755" s="138"/>
      <c r="F755" s="138"/>
      <c r="G755" s="138"/>
      <c r="H755" s="138"/>
      <c r="I755" s="527"/>
      <c r="J755" s="138"/>
      <c r="K755" s="138"/>
      <c r="L755" s="138"/>
      <c r="M755" s="140"/>
      <c r="N755" s="138"/>
      <c r="O755" s="138"/>
      <c r="P755" s="138"/>
      <c r="Q755" s="138"/>
      <c r="R755" s="138"/>
      <c r="S755" s="138"/>
      <c r="T755" s="138"/>
      <c r="U755" s="138"/>
      <c r="V755" s="138"/>
      <c r="W755" s="138"/>
      <c r="X755" s="138"/>
      <c r="Y755" s="138"/>
      <c r="Z755" s="138"/>
    </row>
    <row r="756" ht="12.75" hidden="1" customHeight="1">
      <c r="A756" s="137"/>
      <c r="B756" s="138"/>
      <c r="C756" s="138"/>
      <c r="D756" s="527"/>
      <c r="E756" s="138"/>
      <c r="F756" s="138"/>
      <c r="G756" s="138"/>
      <c r="H756" s="138"/>
      <c r="I756" s="527"/>
      <c r="J756" s="138"/>
      <c r="K756" s="138"/>
      <c r="L756" s="138"/>
      <c r="M756" s="140"/>
      <c r="N756" s="138"/>
      <c r="O756" s="138"/>
      <c r="P756" s="138"/>
      <c r="Q756" s="138"/>
      <c r="R756" s="138"/>
      <c r="S756" s="138"/>
      <c r="T756" s="138"/>
      <c r="U756" s="138"/>
      <c r="V756" s="138"/>
      <c r="W756" s="138"/>
      <c r="X756" s="138"/>
      <c r="Y756" s="138"/>
      <c r="Z756" s="138"/>
    </row>
    <row r="757" ht="12.75" hidden="1" customHeight="1">
      <c r="A757" s="137"/>
      <c r="B757" s="138"/>
      <c r="C757" s="138"/>
      <c r="D757" s="527"/>
      <c r="E757" s="138"/>
      <c r="F757" s="138"/>
      <c r="G757" s="138"/>
      <c r="H757" s="138"/>
      <c r="I757" s="527"/>
      <c r="J757" s="138"/>
      <c r="K757" s="138"/>
      <c r="L757" s="138"/>
      <c r="M757" s="140"/>
      <c r="N757" s="138"/>
      <c r="O757" s="138"/>
      <c r="P757" s="138"/>
      <c r="Q757" s="138"/>
      <c r="R757" s="138"/>
      <c r="S757" s="138"/>
      <c r="T757" s="138"/>
      <c r="U757" s="138"/>
      <c r="V757" s="138"/>
      <c r="W757" s="138"/>
      <c r="X757" s="138"/>
      <c r="Y757" s="138"/>
      <c r="Z757" s="138"/>
    </row>
    <row r="758" ht="12.75" hidden="1" customHeight="1">
      <c r="A758" s="137"/>
      <c r="B758" s="138"/>
      <c r="C758" s="138"/>
      <c r="D758" s="527"/>
      <c r="E758" s="138"/>
      <c r="F758" s="138"/>
      <c r="G758" s="138"/>
      <c r="H758" s="138"/>
      <c r="I758" s="527"/>
      <c r="J758" s="138"/>
      <c r="K758" s="138"/>
      <c r="L758" s="138"/>
      <c r="M758" s="140"/>
      <c r="N758" s="138"/>
      <c r="O758" s="138"/>
      <c r="P758" s="138"/>
      <c r="Q758" s="138"/>
      <c r="R758" s="138"/>
      <c r="S758" s="138"/>
      <c r="T758" s="138"/>
      <c r="U758" s="138"/>
      <c r="V758" s="138"/>
      <c r="W758" s="138"/>
      <c r="X758" s="138"/>
      <c r="Y758" s="138"/>
      <c r="Z758" s="138"/>
    </row>
    <row r="759" ht="12.75" hidden="1" customHeight="1">
      <c r="A759" s="137"/>
      <c r="B759" s="138"/>
      <c r="C759" s="138"/>
      <c r="D759" s="527"/>
      <c r="E759" s="138"/>
      <c r="F759" s="138"/>
      <c r="G759" s="138"/>
      <c r="H759" s="138"/>
      <c r="I759" s="527"/>
      <c r="J759" s="138"/>
      <c r="K759" s="138"/>
      <c r="L759" s="138"/>
      <c r="M759" s="140"/>
      <c r="N759" s="138"/>
      <c r="O759" s="138"/>
      <c r="P759" s="138"/>
      <c r="Q759" s="138"/>
      <c r="R759" s="138"/>
      <c r="S759" s="138"/>
      <c r="T759" s="138"/>
      <c r="U759" s="138"/>
      <c r="V759" s="138"/>
      <c r="W759" s="138"/>
      <c r="X759" s="138"/>
      <c r="Y759" s="138"/>
      <c r="Z759" s="138"/>
    </row>
    <row r="760" ht="12.75" hidden="1" customHeight="1">
      <c r="A760" s="137"/>
      <c r="B760" s="138"/>
      <c r="C760" s="138"/>
      <c r="D760" s="527"/>
      <c r="E760" s="138"/>
      <c r="F760" s="138"/>
      <c r="G760" s="138"/>
      <c r="H760" s="138"/>
      <c r="I760" s="527"/>
      <c r="J760" s="138"/>
      <c r="K760" s="138"/>
      <c r="L760" s="138"/>
      <c r="M760" s="140"/>
      <c r="N760" s="138"/>
      <c r="O760" s="138"/>
      <c r="P760" s="138"/>
      <c r="Q760" s="138"/>
      <c r="R760" s="138"/>
      <c r="S760" s="138"/>
      <c r="T760" s="138"/>
      <c r="U760" s="138"/>
      <c r="V760" s="138"/>
      <c r="W760" s="138"/>
      <c r="X760" s="138"/>
      <c r="Y760" s="138"/>
      <c r="Z760" s="138"/>
    </row>
    <row r="761" ht="12.75" hidden="1" customHeight="1">
      <c r="A761" s="137"/>
      <c r="B761" s="138"/>
      <c r="C761" s="138"/>
      <c r="D761" s="527"/>
      <c r="E761" s="138"/>
      <c r="F761" s="138"/>
      <c r="G761" s="138"/>
      <c r="H761" s="138"/>
      <c r="I761" s="527"/>
      <c r="J761" s="138"/>
      <c r="K761" s="138"/>
      <c r="L761" s="138"/>
      <c r="M761" s="140"/>
      <c r="N761" s="138"/>
      <c r="O761" s="138"/>
      <c r="P761" s="138"/>
      <c r="Q761" s="138"/>
      <c r="R761" s="138"/>
      <c r="S761" s="138"/>
      <c r="T761" s="138"/>
      <c r="U761" s="138"/>
      <c r="V761" s="138"/>
      <c r="W761" s="138"/>
      <c r="X761" s="138"/>
      <c r="Y761" s="138"/>
      <c r="Z761" s="138"/>
    </row>
    <row r="762" ht="12.75" hidden="1" customHeight="1">
      <c r="A762" s="137"/>
      <c r="B762" s="138"/>
      <c r="C762" s="138"/>
      <c r="D762" s="527"/>
      <c r="E762" s="138"/>
      <c r="F762" s="138"/>
      <c r="G762" s="138"/>
      <c r="H762" s="138"/>
      <c r="I762" s="527"/>
      <c r="J762" s="138"/>
      <c r="K762" s="138"/>
      <c r="L762" s="138"/>
      <c r="M762" s="140"/>
      <c r="N762" s="138"/>
      <c r="O762" s="138"/>
      <c r="P762" s="138"/>
      <c r="Q762" s="138"/>
      <c r="R762" s="138"/>
      <c r="S762" s="138"/>
      <c r="T762" s="138"/>
      <c r="U762" s="138"/>
      <c r="V762" s="138"/>
      <c r="W762" s="138"/>
      <c r="X762" s="138"/>
      <c r="Y762" s="138"/>
      <c r="Z762" s="138"/>
    </row>
    <row r="763" ht="12.75" hidden="1" customHeight="1">
      <c r="A763" s="137"/>
      <c r="B763" s="138"/>
      <c r="C763" s="138"/>
      <c r="D763" s="527"/>
      <c r="E763" s="138"/>
      <c r="F763" s="138"/>
      <c r="G763" s="138"/>
      <c r="H763" s="138"/>
      <c r="I763" s="527"/>
      <c r="J763" s="138"/>
      <c r="K763" s="138"/>
      <c r="L763" s="138"/>
      <c r="M763" s="140"/>
      <c r="N763" s="138"/>
      <c r="O763" s="138"/>
      <c r="P763" s="138"/>
      <c r="Q763" s="138"/>
      <c r="R763" s="138"/>
      <c r="S763" s="138"/>
      <c r="T763" s="138"/>
      <c r="U763" s="138"/>
      <c r="V763" s="138"/>
      <c r="W763" s="138"/>
      <c r="X763" s="138"/>
      <c r="Y763" s="138"/>
      <c r="Z763" s="138"/>
    </row>
    <row r="764" ht="12.75" hidden="1" customHeight="1">
      <c r="A764" s="137"/>
      <c r="B764" s="138"/>
      <c r="C764" s="138"/>
      <c r="D764" s="527"/>
      <c r="E764" s="138"/>
      <c r="F764" s="138"/>
      <c r="G764" s="138"/>
      <c r="H764" s="138"/>
      <c r="I764" s="527"/>
      <c r="J764" s="138"/>
      <c r="K764" s="138"/>
      <c r="L764" s="138"/>
      <c r="M764" s="140"/>
      <c r="N764" s="138"/>
      <c r="O764" s="138"/>
      <c r="P764" s="138"/>
      <c r="Q764" s="138"/>
      <c r="R764" s="138"/>
      <c r="S764" s="138"/>
      <c r="T764" s="138"/>
      <c r="U764" s="138"/>
      <c r="V764" s="138"/>
      <c r="W764" s="138"/>
      <c r="X764" s="138"/>
      <c r="Y764" s="138"/>
      <c r="Z764" s="138"/>
    </row>
    <row r="765" ht="12.75" hidden="1" customHeight="1">
      <c r="A765" s="137"/>
      <c r="B765" s="138"/>
      <c r="C765" s="138"/>
      <c r="D765" s="527"/>
      <c r="E765" s="138"/>
      <c r="F765" s="138"/>
      <c r="G765" s="138"/>
      <c r="H765" s="138"/>
      <c r="I765" s="527"/>
      <c r="J765" s="138"/>
      <c r="K765" s="138"/>
      <c r="L765" s="138"/>
      <c r="M765" s="140"/>
      <c r="N765" s="138"/>
      <c r="O765" s="138"/>
      <c r="P765" s="138"/>
      <c r="Q765" s="138"/>
      <c r="R765" s="138"/>
      <c r="S765" s="138"/>
      <c r="T765" s="138"/>
      <c r="U765" s="138"/>
      <c r="V765" s="138"/>
      <c r="W765" s="138"/>
      <c r="X765" s="138"/>
      <c r="Y765" s="138"/>
      <c r="Z765" s="138"/>
    </row>
    <row r="766" ht="12.75" hidden="1" customHeight="1">
      <c r="A766" s="141"/>
      <c r="B766" s="142"/>
      <c r="C766" s="142"/>
      <c r="D766" s="206"/>
      <c r="E766" s="144"/>
      <c r="F766" s="145"/>
      <c r="G766" s="144"/>
      <c r="H766" s="145"/>
      <c r="I766" s="206"/>
      <c r="J766" s="144"/>
      <c r="K766" s="144"/>
      <c r="L766" s="144"/>
      <c r="M766" s="146"/>
      <c r="N766" s="138"/>
      <c r="O766" s="138"/>
      <c r="P766" s="138"/>
      <c r="Q766" s="138"/>
      <c r="R766" s="138"/>
      <c r="S766" s="138"/>
      <c r="T766" s="138"/>
      <c r="U766" s="138"/>
      <c r="V766" s="138"/>
      <c r="W766" s="138"/>
      <c r="X766" s="138"/>
      <c r="Y766" s="138"/>
      <c r="Z766" s="138"/>
    </row>
    <row r="767" ht="12.75" hidden="1" customHeight="1">
      <c r="A767" s="141"/>
      <c r="B767" s="142"/>
      <c r="C767" s="142"/>
      <c r="D767" s="206"/>
      <c r="E767" s="144"/>
      <c r="F767" s="145"/>
      <c r="G767" s="144"/>
      <c r="H767" s="145"/>
      <c r="I767" s="206"/>
      <c r="J767" s="144"/>
      <c r="K767" s="144"/>
      <c r="L767" s="144"/>
      <c r="M767" s="146"/>
      <c r="N767" s="138"/>
      <c r="O767" s="138"/>
      <c r="P767" s="138"/>
      <c r="Q767" s="138"/>
      <c r="R767" s="138"/>
      <c r="S767" s="138"/>
      <c r="T767" s="138"/>
      <c r="U767" s="138"/>
      <c r="V767" s="138"/>
      <c r="W767" s="138"/>
      <c r="X767" s="138"/>
      <c r="Y767" s="138"/>
      <c r="Z767" s="138"/>
    </row>
    <row r="768" ht="12.75" hidden="1" customHeight="1">
      <c r="A768" s="141"/>
      <c r="B768" s="142"/>
      <c r="C768" s="142"/>
      <c r="D768" s="206"/>
      <c r="E768" s="144"/>
      <c r="F768" s="145"/>
      <c r="G768" s="144"/>
      <c r="H768" s="145"/>
      <c r="I768" s="206"/>
      <c r="J768" s="144"/>
      <c r="K768" s="144"/>
      <c r="L768" s="144"/>
      <c r="M768" s="146"/>
      <c r="N768" s="138"/>
      <c r="O768" s="138"/>
      <c r="P768" s="138"/>
      <c r="Q768" s="138"/>
      <c r="R768" s="138"/>
      <c r="S768" s="138"/>
      <c r="T768" s="138"/>
      <c r="U768" s="138"/>
      <c r="V768" s="138"/>
      <c r="W768" s="138"/>
      <c r="X768" s="138"/>
      <c r="Y768" s="138"/>
      <c r="Z768" s="138"/>
    </row>
    <row r="769" ht="12.75" hidden="1" customHeight="1">
      <c r="A769" s="141"/>
      <c r="B769" s="142"/>
      <c r="C769" s="142"/>
      <c r="D769" s="206"/>
      <c r="E769" s="144"/>
      <c r="F769" s="145"/>
      <c r="G769" s="144"/>
      <c r="H769" s="145"/>
      <c r="I769" s="206"/>
      <c r="J769" s="144"/>
      <c r="K769" s="144"/>
      <c r="L769" s="144"/>
      <c r="M769" s="146"/>
      <c r="N769" s="138"/>
      <c r="O769" s="138"/>
      <c r="P769" s="138"/>
      <c r="Q769" s="138"/>
      <c r="R769" s="138"/>
      <c r="S769" s="138"/>
      <c r="T769" s="138"/>
      <c r="U769" s="138"/>
      <c r="V769" s="138"/>
      <c r="W769" s="138"/>
      <c r="X769" s="138"/>
      <c r="Y769" s="138"/>
      <c r="Z769" s="138"/>
    </row>
    <row r="770" ht="12.75" hidden="1" customHeight="1">
      <c r="A770" s="141"/>
      <c r="B770" s="142"/>
      <c r="C770" s="142"/>
      <c r="D770" s="206"/>
      <c r="E770" s="144"/>
      <c r="F770" s="145"/>
      <c r="G770" s="144"/>
      <c r="H770" s="145"/>
      <c r="I770" s="206"/>
      <c r="J770" s="144"/>
      <c r="K770" s="144"/>
      <c r="L770" s="144"/>
      <c r="M770" s="146"/>
      <c r="N770" s="138"/>
      <c r="O770" s="138"/>
      <c r="P770" s="138"/>
      <c r="Q770" s="138"/>
      <c r="R770" s="138"/>
      <c r="S770" s="138"/>
      <c r="T770" s="138"/>
      <c r="U770" s="138"/>
      <c r="V770" s="138"/>
      <c r="W770" s="138"/>
      <c r="X770" s="138"/>
      <c r="Y770" s="138"/>
      <c r="Z770" s="138"/>
    </row>
    <row r="771" ht="12.75" hidden="1" customHeight="1">
      <c r="A771" s="141"/>
      <c r="B771" s="142"/>
      <c r="C771" s="142"/>
      <c r="D771" s="206"/>
      <c r="E771" s="144"/>
      <c r="F771" s="145"/>
      <c r="G771" s="144"/>
      <c r="H771" s="145"/>
      <c r="I771" s="206"/>
      <c r="J771" s="144"/>
      <c r="K771" s="144"/>
      <c r="L771" s="144"/>
      <c r="M771" s="146"/>
      <c r="N771" s="138"/>
      <c r="O771" s="138"/>
      <c r="P771" s="138"/>
      <c r="Q771" s="138"/>
      <c r="R771" s="138"/>
      <c r="S771" s="138"/>
      <c r="T771" s="138"/>
      <c r="U771" s="138"/>
      <c r="V771" s="138"/>
      <c r="W771" s="138"/>
      <c r="X771" s="138"/>
      <c r="Y771" s="138"/>
      <c r="Z771" s="138"/>
    </row>
    <row r="772" ht="12.75" hidden="1" customHeight="1">
      <c r="A772" s="141"/>
      <c r="B772" s="142"/>
      <c r="C772" s="142"/>
      <c r="D772" s="206"/>
      <c r="E772" s="144"/>
      <c r="F772" s="145"/>
      <c r="G772" s="144"/>
      <c r="H772" s="145"/>
      <c r="I772" s="206"/>
      <c r="J772" s="144"/>
      <c r="K772" s="144"/>
      <c r="L772" s="144"/>
      <c r="M772" s="146"/>
      <c r="N772" s="138"/>
      <c r="O772" s="138"/>
      <c r="P772" s="138"/>
      <c r="Q772" s="138"/>
      <c r="R772" s="138"/>
      <c r="S772" s="138"/>
      <c r="T772" s="138"/>
      <c r="U772" s="138"/>
      <c r="V772" s="138"/>
      <c r="W772" s="138"/>
      <c r="X772" s="138"/>
      <c r="Y772" s="138"/>
      <c r="Z772" s="138"/>
    </row>
    <row r="773" ht="12.75" hidden="1" customHeight="1">
      <c r="A773" s="141"/>
      <c r="B773" s="142"/>
      <c r="C773" s="142"/>
      <c r="D773" s="206"/>
      <c r="E773" s="144"/>
      <c r="F773" s="145"/>
      <c r="G773" s="144"/>
      <c r="H773" s="145"/>
      <c r="I773" s="206"/>
      <c r="J773" s="144"/>
      <c r="K773" s="144"/>
      <c r="L773" s="144"/>
      <c r="M773" s="146"/>
      <c r="N773" s="138"/>
      <c r="O773" s="138"/>
      <c r="P773" s="138"/>
      <c r="Q773" s="138"/>
      <c r="R773" s="138"/>
      <c r="S773" s="138"/>
      <c r="T773" s="138"/>
      <c r="U773" s="138"/>
      <c r="V773" s="138"/>
      <c r="W773" s="138"/>
      <c r="X773" s="138"/>
      <c r="Y773" s="138"/>
      <c r="Z773" s="138"/>
    </row>
    <row r="774" ht="12.75" hidden="1" customHeight="1">
      <c r="A774" s="141"/>
      <c r="B774" s="142"/>
      <c r="C774" s="142"/>
      <c r="D774" s="206"/>
      <c r="E774" s="144"/>
      <c r="F774" s="145"/>
      <c r="G774" s="144"/>
      <c r="H774" s="145"/>
      <c r="I774" s="206"/>
      <c r="J774" s="144"/>
      <c r="K774" s="144"/>
      <c r="L774" s="144"/>
      <c r="M774" s="146"/>
      <c r="N774" s="138"/>
      <c r="O774" s="138"/>
      <c r="P774" s="138"/>
      <c r="Q774" s="138"/>
      <c r="R774" s="138"/>
      <c r="S774" s="138"/>
      <c r="T774" s="138"/>
      <c r="U774" s="138"/>
      <c r="V774" s="138"/>
      <c r="W774" s="138"/>
      <c r="X774" s="138"/>
      <c r="Y774" s="138"/>
      <c r="Z774" s="138"/>
    </row>
    <row r="775" ht="12.75" hidden="1" customHeight="1">
      <c r="A775" s="141"/>
      <c r="B775" s="142"/>
      <c r="C775" s="142"/>
      <c r="D775" s="206"/>
      <c r="E775" s="144"/>
      <c r="F775" s="145"/>
      <c r="G775" s="144"/>
      <c r="H775" s="145"/>
      <c r="I775" s="206"/>
      <c r="J775" s="144"/>
      <c r="K775" s="144"/>
      <c r="L775" s="144"/>
      <c r="M775" s="146"/>
      <c r="N775" s="138"/>
      <c r="O775" s="138"/>
      <c r="P775" s="138"/>
      <c r="Q775" s="138"/>
      <c r="R775" s="138"/>
      <c r="S775" s="138"/>
      <c r="T775" s="138"/>
      <c r="U775" s="138"/>
      <c r="V775" s="138"/>
      <c r="W775" s="138"/>
      <c r="X775" s="138"/>
      <c r="Y775" s="138"/>
      <c r="Z775" s="138"/>
    </row>
    <row r="776" ht="12.75" hidden="1" customHeight="1">
      <c r="A776" s="141"/>
      <c r="B776" s="142"/>
      <c r="C776" s="142"/>
      <c r="D776" s="206"/>
      <c r="E776" s="144"/>
      <c r="F776" s="145"/>
      <c r="G776" s="144"/>
      <c r="H776" s="145"/>
      <c r="I776" s="206"/>
      <c r="J776" s="144"/>
      <c r="K776" s="144"/>
      <c r="L776" s="144"/>
      <c r="M776" s="146"/>
      <c r="N776" s="138"/>
      <c r="O776" s="138"/>
      <c r="P776" s="138"/>
      <c r="Q776" s="138"/>
      <c r="R776" s="138"/>
      <c r="S776" s="138"/>
      <c r="T776" s="138"/>
      <c r="U776" s="138"/>
      <c r="V776" s="138"/>
      <c r="W776" s="138"/>
      <c r="X776" s="138"/>
      <c r="Y776" s="138"/>
      <c r="Z776" s="138"/>
    </row>
    <row r="777" ht="12.75" hidden="1" customHeight="1">
      <c r="A777" s="141"/>
      <c r="B777" s="142"/>
      <c r="C777" s="142"/>
      <c r="D777" s="206"/>
      <c r="E777" s="144"/>
      <c r="F777" s="145"/>
      <c r="G777" s="144"/>
      <c r="H777" s="145"/>
      <c r="I777" s="206"/>
      <c r="J777" s="144"/>
      <c r="K777" s="144"/>
      <c r="L777" s="144"/>
      <c r="M777" s="146"/>
      <c r="N777" s="138"/>
      <c r="O777" s="138"/>
      <c r="P777" s="138"/>
      <c r="Q777" s="138"/>
      <c r="R777" s="138"/>
      <c r="S777" s="138"/>
      <c r="T777" s="138"/>
      <c r="U777" s="138"/>
      <c r="V777" s="138"/>
      <c r="W777" s="138"/>
      <c r="X777" s="138"/>
      <c r="Y777" s="138"/>
      <c r="Z777" s="138"/>
    </row>
    <row r="778" ht="12.75" hidden="1" customHeight="1">
      <c r="A778" s="141"/>
      <c r="B778" s="142"/>
      <c r="C778" s="142"/>
      <c r="D778" s="206"/>
      <c r="E778" s="144"/>
      <c r="F778" s="145"/>
      <c r="G778" s="144"/>
      <c r="H778" s="145"/>
      <c r="I778" s="206"/>
      <c r="J778" s="144"/>
      <c r="K778" s="144"/>
      <c r="L778" s="144"/>
      <c r="M778" s="146"/>
      <c r="N778" s="138"/>
      <c r="O778" s="138"/>
      <c r="P778" s="138"/>
      <c r="Q778" s="138"/>
      <c r="R778" s="138"/>
      <c r="S778" s="138"/>
      <c r="T778" s="138"/>
      <c r="U778" s="138"/>
      <c r="V778" s="138"/>
      <c r="W778" s="138"/>
      <c r="X778" s="138"/>
      <c r="Y778" s="138"/>
      <c r="Z778" s="138"/>
    </row>
    <row r="779" ht="12.75" hidden="1" customHeight="1">
      <c r="A779" s="141"/>
      <c r="B779" s="142"/>
      <c r="C779" s="142"/>
      <c r="D779" s="206"/>
      <c r="E779" s="144"/>
      <c r="F779" s="145"/>
      <c r="G779" s="144"/>
      <c r="H779" s="145"/>
      <c r="I779" s="206"/>
      <c r="J779" s="144"/>
      <c r="K779" s="144"/>
      <c r="L779" s="144"/>
      <c r="M779" s="146"/>
      <c r="N779" s="138"/>
      <c r="O779" s="138"/>
      <c r="P779" s="138"/>
      <c r="Q779" s="138"/>
      <c r="R779" s="138"/>
      <c r="S779" s="138"/>
      <c r="T779" s="138"/>
      <c r="U779" s="138"/>
      <c r="V779" s="138"/>
      <c r="W779" s="138"/>
      <c r="X779" s="138"/>
      <c r="Y779" s="138"/>
      <c r="Z779" s="138"/>
    </row>
    <row r="780" ht="12.75" hidden="1" customHeight="1">
      <c r="A780" s="141"/>
      <c r="B780" s="142"/>
      <c r="C780" s="142"/>
      <c r="D780" s="206"/>
      <c r="E780" s="144"/>
      <c r="F780" s="145"/>
      <c r="G780" s="144"/>
      <c r="H780" s="145"/>
      <c r="I780" s="206"/>
      <c r="J780" s="144"/>
      <c r="K780" s="144"/>
      <c r="L780" s="144"/>
      <c r="M780" s="146"/>
      <c r="N780" s="138"/>
      <c r="O780" s="138"/>
      <c r="P780" s="138"/>
      <c r="Q780" s="138"/>
      <c r="R780" s="138"/>
      <c r="S780" s="138"/>
      <c r="T780" s="138"/>
      <c r="U780" s="138"/>
      <c r="V780" s="138"/>
      <c r="W780" s="138"/>
      <c r="X780" s="138"/>
      <c r="Y780" s="138"/>
      <c r="Z780" s="138"/>
    </row>
    <row r="781" ht="12.75" hidden="1" customHeight="1">
      <c r="A781" s="141"/>
      <c r="B781" s="142"/>
      <c r="C781" s="142"/>
      <c r="D781" s="206"/>
      <c r="E781" s="144"/>
      <c r="F781" s="145"/>
      <c r="G781" s="144"/>
      <c r="H781" s="145"/>
      <c r="I781" s="206"/>
      <c r="J781" s="144"/>
      <c r="K781" s="144"/>
      <c r="L781" s="144"/>
      <c r="M781" s="146"/>
      <c r="N781" s="138"/>
      <c r="O781" s="138"/>
      <c r="P781" s="138"/>
      <c r="Q781" s="138"/>
      <c r="R781" s="138"/>
      <c r="S781" s="138"/>
      <c r="T781" s="138"/>
      <c r="U781" s="138"/>
      <c r="V781" s="138"/>
      <c r="W781" s="138"/>
      <c r="X781" s="138"/>
      <c r="Y781" s="138"/>
      <c r="Z781" s="138"/>
    </row>
    <row r="782" ht="12.75" hidden="1" customHeight="1">
      <c r="A782" s="141"/>
      <c r="B782" s="142"/>
      <c r="C782" s="142"/>
      <c r="D782" s="206"/>
      <c r="E782" s="144"/>
      <c r="F782" s="145"/>
      <c r="G782" s="144"/>
      <c r="H782" s="145"/>
      <c r="I782" s="206"/>
      <c r="J782" s="144"/>
      <c r="K782" s="144"/>
      <c r="L782" s="144"/>
      <c r="M782" s="146"/>
      <c r="N782" s="138"/>
      <c r="O782" s="138"/>
      <c r="P782" s="138"/>
      <c r="Q782" s="138"/>
      <c r="R782" s="138"/>
      <c r="S782" s="138"/>
      <c r="T782" s="138"/>
      <c r="U782" s="138"/>
      <c r="V782" s="138"/>
      <c r="W782" s="138"/>
      <c r="X782" s="138"/>
      <c r="Y782" s="138"/>
      <c r="Z782" s="138"/>
    </row>
    <row r="783" ht="12.75" hidden="1" customHeight="1">
      <c r="A783" s="141"/>
      <c r="B783" s="142"/>
      <c r="C783" s="142"/>
      <c r="D783" s="206"/>
      <c r="E783" s="144"/>
      <c r="F783" s="145"/>
      <c r="G783" s="144"/>
      <c r="H783" s="145"/>
      <c r="I783" s="206"/>
      <c r="J783" s="144"/>
      <c r="K783" s="144"/>
      <c r="L783" s="144"/>
      <c r="M783" s="146"/>
      <c r="N783" s="138"/>
      <c r="O783" s="138"/>
      <c r="P783" s="138"/>
      <c r="Q783" s="138"/>
      <c r="R783" s="138"/>
      <c r="S783" s="138"/>
      <c r="T783" s="138"/>
      <c r="U783" s="138"/>
      <c r="V783" s="138"/>
      <c r="W783" s="138"/>
      <c r="X783" s="138"/>
      <c r="Y783" s="138"/>
      <c r="Z783" s="138"/>
    </row>
    <row r="784" ht="12.75" hidden="1" customHeight="1">
      <c r="A784" s="141"/>
      <c r="B784" s="142"/>
      <c r="C784" s="142"/>
      <c r="D784" s="206"/>
      <c r="E784" s="144"/>
      <c r="F784" s="145"/>
      <c r="G784" s="144"/>
      <c r="H784" s="145"/>
      <c r="I784" s="206"/>
      <c r="J784" s="144"/>
      <c r="K784" s="144"/>
      <c r="L784" s="144"/>
      <c r="M784" s="146"/>
      <c r="N784" s="138"/>
      <c r="O784" s="138"/>
      <c r="P784" s="138"/>
      <c r="Q784" s="138"/>
      <c r="R784" s="138"/>
      <c r="S784" s="138"/>
      <c r="T784" s="138"/>
      <c r="U784" s="138"/>
      <c r="V784" s="138"/>
      <c r="W784" s="138"/>
      <c r="X784" s="138"/>
      <c r="Y784" s="138"/>
      <c r="Z784" s="138"/>
    </row>
    <row r="785" ht="12.75" hidden="1" customHeight="1">
      <c r="A785" s="141"/>
      <c r="B785" s="142"/>
      <c r="C785" s="142"/>
      <c r="D785" s="206"/>
      <c r="E785" s="144"/>
      <c r="F785" s="145"/>
      <c r="G785" s="144"/>
      <c r="H785" s="145"/>
      <c r="I785" s="206"/>
      <c r="J785" s="144"/>
      <c r="K785" s="144"/>
      <c r="L785" s="144"/>
      <c r="M785" s="146"/>
      <c r="N785" s="138"/>
      <c r="O785" s="138"/>
      <c r="P785" s="138"/>
      <c r="Q785" s="138"/>
      <c r="R785" s="138"/>
      <c r="S785" s="138"/>
      <c r="T785" s="138"/>
      <c r="U785" s="138"/>
      <c r="V785" s="138"/>
      <c r="W785" s="138"/>
      <c r="X785" s="138"/>
      <c r="Y785" s="138"/>
      <c r="Z785" s="138"/>
    </row>
    <row r="786" ht="12.75" hidden="1" customHeight="1">
      <c r="A786" s="141"/>
      <c r="B786" s="142"/>
      <c r="C786" s="142"/>
      <c r="D786" s="206"/>
      <c r="E786" s="144"/>
      <c r="F786" s="145"/>
      <c r="G786" s="144"/>
      <c r="H786" s="145"/>
      <c r="I786" s="206"/>
      <c r="J786" s="144"/>
      <c r="K786" s="144"/>
      <c r="L786" s="144"/>
      <c r="M786" s="146"/>
      <c r="N786" s="138"/>
      <c r="O786" s="138"/>
      <c r="P786" s="138"/>
      <c r="Q786" s="138"/>
      <c r="R786" s="138"/>
      <c r="S786" s="138"/>
      <c r="T786" s="138"/>
      <c r="U786" s="138"/>
      <c r="V786" s="138"/>
      <c r="W786" s="138"/>
      <c r="X786" s="138"/>
      <c r="Y786" s="138"/>
      <c r="Z786" s="138"/>
    </row>
    <row r="787" ht="12.75" hidden="1" customHeight="1">
      <c r="A787" s="141"/>
      <c r="B787" s="142"/>
      <c r="C787" s="142"/>
      <c r="D787" s="206"/>
      <c r="E787" s="144"/>
      <c r="F787" s="145"/>
      <c r="G787" s="144"/>
      <c r="H787" s="145"/>
      <c r="I787" s="206"/>
      <c r="J787" s="144"/>
      <c r="K787" s="144"/>
      <c r="L787" s="144"/>
      <c r="M787" s="146"/>
      <c r="N787" s="138"/>
      <c r="O787" s="138"/>
      <c r="P787" s="138"/>
      <c r="Q787" s="138"/>
      <c r="R787" s="138"/>
      <c r="S787" s="138"/>
      <c r="T787" s="138"/>
      <c r="U787" s="138"/>
      <c r="V787" s="138"/>
      <c r="W787" s="138"/>
      <c r="X787" s="138"/>
      <c r="Y787" s="138"/>
      <c r="Z787" s="138"/>
    </row>
    <row r="788" ht="12.75" hidden="1" customHeight="1">
      <c r="A788" s="141"/>
      <c r="B788" s="142"/>
      <c r="C788" s="142"/>
      <c r="D788" s="206"/>
      <c r="E788" s="144"/>
      <c r="F788" s="145"/>
      <c r="G788" s="144"/>
      <c r="H788" s="145"/>
      <c r="I788" s="206"/>
      <c r="J788" s="144"/>
      <c r="K788" s="144"/>
      <c r="L788" s="144"/>
      <c r="M788" s="146"/>
      <c r="N788" s="138"/>
      <c r="O788" s="138"/>
      <c r="P788" s="138"/>
      <c r="Q788" s="138"/>
      <c r="R788" s="138"/>
      <c r="S788" s="138"/>
      <c r="T788" s="138"/>
      <c r="U788" s="138"/>
      <c r="V788" s="138"/>
      <c r="W788" s="138"/>
      <c r="X788" s="138"/>
      <c r="Y788" s="138"/>
      <c r="Z788" s="138"/>
    </row>
    <row r="789" ht="12.75" hidden="1" customHeight="1">
      <c r="A789" s="141"/>
      <c r="B789" s="142"/>
      <c r="C789" s="142"/>
      <c r="D789" s="206"/>
      <c r="E789" s="144"/>
      <c r="F789" s="145"/>
      <c r="G789" s="144"/>
      <c r="H789" s="145"/>
      <c r="I789" s="206"/>
      <c r="J789" s="144"/>
      <c r="K789" s="144"/>
      <c r="L789" s="144"/>
      <c r="M789" s="146"/>
      <c r="N789" s="138"/>
      <c r="O789" s="138"/>
      <c r="P789" s="138"/>
      <c r="Q789" s="138"/>
      <c r="R789" s="138"/>
      <c r="S789" s="138"/>
      <c r="T789" s="138"/>
      <c r="U789" s="138"/>
      <c r="V789" s="138"/>
      <c r="W789" s="138"/>
      <c r="X789" s="138"/>
      <c r="Y789" s="138"/>
      <c r="Z789" s="138"/>
    </row>
    <row r="790" ht="12.75" hidden="1" customHeight="1">
      <c r="A790" s="141"/>
      <c r="B790" s="142"/>
      <c r="C790" s="142"/>
      <c r="D790" s="206"/>
      <c r="E790" s="144"/>
      <c r="F790" s="145"/>
      <c r="G790" s="144"/>
      <c r="H790" s="145"/>
      <c r="I790" s="206"/>
      <c r="J790" s="144"/>
      <c r="K790" s="144"/>
      <c r="L790" s="144"/>
      <c r="M790" s="146"/>
      <c r="N790" s="138"/>
      <c r="O790" s="138"/>
      <c r="P790" s="138"/>
      <c r="Q790" s="138"/>
      <c r="R790" s="138"/>
      <c r="S790" s="138"/>
      <c r="T790" s="138"/>
      <c r="U790" s="138"/>
      <c r="V790" s="138"/>
      <c r="W790" s="138"/>
      <c r="X790" s="138"/>
      <c r="Y790" s="138"/>
      <c r="Z790" s="138"/>
    </row>
    <row r="791" ht="12.75" hidden="1" customHeight="1">
      <c r="A791" s="141"/>
      <c r="B791" s="142"/>
      <c r="C791" s="142"/>
      <c r="D791" s="206"/>
      <c r="E791" s="144"/>
      <c r="F791" s="145"/>
      <c r="G791" s="144"/>
      <c r="H791" s="145"/>
      <c r="I791" s="206"/>
      <c r="J791" s="144"/>
      <c r="K791" s="144"/>
      <c r="L791" s="144"/>
      <c r="M791" s="146"/>
      <c r="N791" s="138"/>
      <c r="O791" s="138"/>
      <c r="P791" s="138"/>
      <c r="Q791" s="138"/>
      <c r="R791" s="138"/>
      <c r="S791" s="138"/>
      <c r="T791" s="138"/>
      <c r="U791" s="138"/>
      <c r="V791" s="138"/>
      <c r="W791" s="138"/>
      <c r="X791" s="138"/>
      <c r="Y791" s="138"/>
      <c r="Z791" s="138"/>
    </row>
    <row r="792" ht="12.75" hidden="1" customHeight="1">
      <c r="A792" s="141"/>
      <c r="B792" s="142"/>
      <c r="C792" s="142"/>
      <c r="D792" s="206"/>
      <c r="E792" s="144"/>
      <c r="F792" s="145"/>
      <c r="G792" s="144"/>
      <c r="H792" s="145"/>
      <c r="I792" s="206"/>
      <c r="J792" s="144"/>
      <c r="K792" s="144"/>
      <c r="L792" s="144"/>
      <c r="M792" s="146"/>
      <c r="N792" s="138"/>
      <c r="O792" s="138"/>
      <c r="P792" s="138"/>
      <c r="Q792" s="138"/>
      <c r="R792" s="138"/>
      <c r="S792" s="138"/>
      <c r="T792" s="138"/>
      <c r="U792" s="138"/>
      <c r="V792" s="138"/>
      <c r="W792" s="138"/>
      <c r="X792" s="138"/>
      <c r="Y792" s="138"/>
      <c r="Z792" s="138"/>
    </row>
    <row r="793" ht="12.75" hidden="1" customHeight="1">
      <c r="A793" s="141"/>
      <c r="B793" s="142"/>
      <c r="C793" s="142"/>
      <c r="D793" s="206"/>
      <c r="E793" s="144"/>
      <c r="F793" s="145"/>
      <c r="G793" s="144"/>
      <c r="H793" s="145"/>
      <c r="I793" s="206"/>
      <c r="J793" s="144"/>
      <c r="K793" s="144"/>
      <c r="L793" s="144"/>
      <c r="M793" s="146"/>
      <c r="N793" s="138"/>
      <c r="O793" s="138"/>
      <c r="P793" s="138"/>
      <c r="Q793" s="138"/>
      <c r="R793" s="138"/>
      <c r="S793" s="138"/>
      <c r="T793" s="138"/>
      <c r="U793" s="138"/>
      <c r="V793" s="138"/>
      <c r="W793" s="138"/>
      <c r="X793" s="138"/>
      <c r="Y793" s="138"/>
      <c r="Z793" s="138"/>
    </row>
    <row r="794" ht="12.75" hidden="1" customHeight="1">
      <c r="A794" s="141"/>
      <c r="B794" s="142"/>
      <c r="C794" s="142"/>
      <c r="D794" s="206"/>
      <c r="E794" s="144"/>
      <c r="F794" s="145"/>
      <c r="G794" s="144"/>
      <c r="H794" s="145"/>
      <c r="I794" s="206"/>
      <c r="J794" s="144"/>
      <c r="K794" s="144"/>
      <c r="L794" s="144"/>
      <c r="M794" s="146"/>
      <c r="N794" s="138"/>
      <c r="O794" s="138"/>
      <c r="P794" s="138"/>
      <c r="Q794" s="138"/>
      <c r="R794" s="138"/>
      <c r="S794" s="138"/>
      <c r="T794" s="138"/>
      <c r="U794" s="138"/>
      <c r="V794" s="138"/>
      <c r="W794" s="138"/>
      <c r="X794" s="138"/>
      <c r="Y794" s="138"/>
      <c r="Z794" s="138"/>
    </row>
    <row r="795" ht="12.75" hidden="1" customHeight="1">
      <c r="A795" s="141"/>
      <c r="B795" s="142"/>
      <c r="C795" s="142"/>
      <c r="D795" s="206"/>
      <c r="E795" s="144"/>
      <c r="F795" s="145"/>
      <c r="G795" s="144"/>
      <c r="H795" s="145"/>
      <c r="I795" s="206"/>
      <c r="J795" s="144"/>
      <c r="K795" s="144"/>
      <c r="L795" s="144"/>
      <c r="M795" s="146"/>
      <c r="N795" s="138"/>
      <c r="O795" s="138"/>
      <c r="P795" s="138"/>
      <c r="Q795" s="138"/>
      <c r="R795" s="138"/>
      <c r="S795" s="138"/>
      <c r="T795" s="138"/>
      <c r="U795" s="138"/>
      <c r="V795" s="138"/>
      <c r="W795" s="138"/>
      <c r="X795" s="138"/>
      <c r="Y795" s="138"/>
      <c r="Z795" s="138"/>
    </row>
    <row r="796" ht="12.75" hidden="1" customHeight="1">
      <c r="A796" s="141"/>
      <c r="B796" s="142"/>
      <c r="C796" s="142"/>
      <c r="D796" s="206"/>
      <c r="E796" s="144"/>
      <c r="F796" s="145"/>
      <c r="G796" s="144"/>
      <c r="H796" s="145"/>
      <c r="I796" s="206"/>
      <c r="J796" s="144"/>
      <c r="K796" s="144"/>
      <c r="L796" s="144"/>
      <c r="M796" s="146"/>
      <c r="N796" s="138"/>
      <c r="O796" s="138"/>
      <c r="P796" s="138"/>
      <c r="Q796" s="138"/>
      <c r="R796" s="138"/>
      <c r="S796" s="138"/>
      <c r="T796" s="138"/>
      <c r="U796" s="138"/>
      <c r="V796" s="138"/>
      <c r="W796" s="138"/>
      <c r="X796" s="138"/>
      <c r="Y796" s="138"/>
      <c r="Z796" s="138"/>
    </row>
    <row r="797" ht="12.75" hidden="1" customHeight="1">
      <c r="A797" s="141"/>
      <c r="B797" s="142"/>
      <c r="C797" s="142"/>
      <c r="D797" s="206"/>
      <c r="E797" s="144"/>
      <c r="F797" s="145"/>
      <c r="G797" s="144"/>
      <c r="H797" s="145"/>
      <c r="I797" s="206"/>
      <c r="J797" s="144"/>
      <c r="K797" s="144"/>
      <c r="L797" s="144"/>
      <c r="M797" s="146"/>
      <c r="N797" s="138"/>
      <c r="O797" s="138"/>
      <c r="P797" s="138"/>
      <c r="Q797" s="138"/>
      <c r="R797" s="138"/>
      <c r="S797" s="138"/>
      <c r="T797" s="138"/>
      <c r="U797" s="138"/>
      <c r="V797" s="138"/>
      <c r="W797" s="138"/>
      <c r="X797" s="138"/>
      <c r="Y797" s="138"/>
      <c r="Z797" s="138"/>
    </row>
    <row r="798" ht="12.75" hidden="1" customHeight="1">
      <c r="A798" s="141"/>
      <c r="B798" s="142"/>
      <c r="C798" s="142"/>
      <c r="D798" s="206"/>
      <c r="E798" s="144"/>
      <c r="F798" s="145"/>
      <c r="G798" s="144"/>
      <c r="H798" s="145"/>
      <c r="I798" s="206"/>
      <c r="J798" s="144"/>
      <c r="K798" s="144"/>
      <c r="L798" s="144"/>
      <c r="M798" s="146"/>
      <c r="N798" s="138"/>
      <c r="O798" s="138"/>
      <c r="P798" s="138"/>
      <c r="Q798" s="138"/>
      <c r="R798" s="138"/>
      <c r="S798" s="138"/>
      <c r="T798" s="138"/>
      <c r="U798" s="138"/>
      <c r="V798" s="138"/>
      <c r="W798" s="138"/>
      <c r="X798" s="138"/>
      <c r="Y798" s="138"/>
      <c r="Z798" s="138"/>
    </row>
    <row r="799" ht="12.75" hidden="1" customHeight="1">
      <c r="A799" s="141"/>
      <c r="B799" s="142"/>
      <c r="C799" s="142"/>
      <c r="D799" s="206"/>
      <c r="E799" s="144"/>
      <c r="F799" s="145"/>
      <c r="G799" s="144"/>
      <c r="H799" s="145"/>
      <c r="I799" s="206"/>
      <c r="J799" s="144"/>
      <c r="K799" s="144"/>
      <c r="L799" s="144"/>
      <c r="M799" s="146"/>
      <c r="N799" s="138"/>
      <c r="O799" s="138"/>
      <c r="P799" s="138"/>
      <c r="Q799" s="138"/>
      <c r="R799" s="138"/>
      <c r="S799" s="138"/>
      <c r="T799" s="138"/>
      <c r="U799" s="138"/>
      <c r="V799" s="138"/>
      <c r="W799" s="138"/>
      <c r="X799" s="138"/>
      <c r="Y799" s="138"/>
      <c r="Z799" s="138"/>
    </row>
    <row r="800" ht="12.75" hidden="1" customHeight="1">
      <c r="A800" s="141"/>
      <c r="B800" s="142"/>
      <c r="C800" s="142"/>
      <c r="D800" s="206"/>
      <c r="E800" s="144"/>
      <c r="F800" s="145"/>
      <c r="G800" s="144"/>
      <c r="H800" s="145"/>
      <c r="I800" s="206"/>
      <c r="J800" s="144"/>
      <c r="K800" s="144"/>
      <c r="L800" s="144"/>
      <c r="M800" s="146"/>
      <c r="N800" s="138"/>
      <c r="O800" s="138"/>
      <c r="P800" s="138"/>
      <c r="Q800" s="138"/>
      <c r="R800" s="138"/>
      <c r="S800" s="138"/>
      <c r="T800" s="138"/>
      <c r="U800" s="138"/>
      <c r="V800" s="138"/>
      <c r="W800" s="138"/>
      <c r="X800" s="138"/>
      <c r="Y800" s="138"/>
      <c r="Z800" s="138"/>
    </row>
    <row r="801" ht="12.75" hidden="1" customHeight="1">
      <c r="A801" s="141"/>
      <c r="B801" s="142"/>
      <c r="C801" s="142"/>
      <c r="D801" s="206"/>
      <c r="E801" s="144"/>
      <c r="F801" s="145"/>
      <c r="G801" s="144"/>
      <c r="H801" s="145"/>
      <c r="I801" s="206"/>
      <c r="J801" s="144"/>
      <c r="K801" s="144"/>
      <c r="L801" s="144"/>
      <c r="M801" s="146"/>
      <c r="N801" s="138"/>
      <c r="O801" s="138"/>
      <c r="P801" s="138"/>
      <c r="Q801" s="138"/>
      <c r="R801" s="138"/>
      <c r="S801" s="138"/>
      <c r="T801" s="138"/>
      <c r="U801" s="138"/>
      <c r="V801" s="138"/>
      <c r="W801" s="138"/>
      <c r="X801" s="138"/>
      <c r="Y801" s="138"/>
      <c r="Z801" s="138"/>
    </row>
    <row r="802" ht="12.75" hidden="1" customHeight="1">
      <c r="A802" s="141"/>
      <c r="B802" s="142"/>
      <c r="C802" s="142"/>
      <c r="D802" s="206"/>
      <c r="E802" s="144"/>
      <c r="F802" s="145"/>
      <c r="G802" s="144"/>
      <c r="H802" s="145"/>
      <c r="I802" s="206"/>
      <c r="J802" s="144"/>
      <c r="K802" s="144"/>
      <c r="L802" s="144"/>
      <c r="M802" s="146"/>
      <c r="N802" s="138"/>
      <c r="O802" s="138"/>
      <c r="P802" s="138"/>
      <c r="Q802" s="138"/>
      <c r="R802" s="138"/>
      <c r="S802" s="138"/>
      <c r="T802" s="138"/>
      <c r="U802" s="138"/>
      <c r="V802" s="138"/>
      <c r="W802" s="138"/>
      <c r="X802" s="138"/>
      <c r="Y802" s="138"/>
      <c r="Z802" s="138"/>
    </row>
    <row r="803" ht="12.75" hidden="1" customHeight="1">
      <c r="A803" s="141"/>
      <c r="B803" s="142"/>
      <c r="C803" s="142"/>
      <c r="D803" s="206"/>
      <c r="E803" s="144"/>
      <c r="F803" s="145"/>
      <c r="G803" s="144"/>
      <c r="H803" s="145"/>
      <c r="I803" s="206"/>
      <c r="J803" s="144"/>
      <c r="K803" s="144"/>
      <c r="L803" s="144"/>
      <c r="M803" s="146"/>
      <c r="N803" s="138"/>
      <c r="O803" s="138"/>
      <c r="P803" s="138"/>
      <c r="Q803" s="138"/>
      <c r="R803" s="138"/>
      <c r="S803" s="138"/>
      <c r="T803" s="138"/>
      <c r="U803" s="138"/>
      <c r="V803" s="138"/>
      <c r="W803" s="138"/>
      <c r="X803" s="138"/>
      <c r="Y803" s="138"/>
      <c r="Z803" s="138"/>
    </row>
    <row r="804" ht="12.75" hidden="1" customHeight="1">
      <c r="A804" s="141"/>
      <c r="B804" s="142"/>
      <c r="C804" s="142"/>
      <c r="D804" s="206"/>
      <c r="E804" s="144"/>
      <c r="F804" s="145"/>
      <c r="G804" s="144"/>
      <c r="H804" s="145"/>
      <c r="I804" s="206"/>
      <c r="J804" s="144"/>
      <c r="K804" s="144"/>
      <c r="L804" s="144"/>
      <c r="M804" s="146"/>
      <c r="N804" s="138"/>
      <c r="O804" s="138"/>
      <c r="P804" s="138"/>
      <c r="Q804" s="138"/>
      <c r="R804" s="138"/>
      <c r="S804" s="138"/>
      <c r="T804" s="138"/>
      <c r="U804" s="138"/>
      <c r="V804" s="138"/>
      <c r="W804" s="138"/>
      <c r="X804" s="138"/>
      <c r="Y804" s="138"/>
      <c r="Z804" s="138"/>
    </row>
    <row r="805" ht="12.75" hidden="1" customHeight="1">
      <c r="A805" s="141"/>
      <c r="B805" s="142"/>
      <c r="C805" s="142"/>
      <c r="D805" s="206"/>
      <c r="E805" s="144"/>
      <c r="F805" s="145"/>
      <c r="G805" s="144"/>
      <c r="H805" s="145"/>
      <c r="I805" s="206"/>
      <c r="J805" s="144"/>
      <c r="K805" s="144"/>
      <c r="L805" s="144"/>
      <c r="M805" s="146"/>
      <c r="N805" s="138"/>
      <c r="O805" s="138"/>
      <c r="P805" s="138"/>
      <c r="Q805" s="138"/>
      <c r="R805" s="138"/>
      <c r="S805" s="138"/>
      <c r="T805" s="138"/>
      <c r="U805" s="138"/>
      <c r="V805" s="138"/>
      <c r="W805" s="138"/>
      <c r="X805" s="138"/>
      <c r="Y805" s="138"/>
      <c r="Z805" s="138"/>
    </row>
    <row r="806" ht="12.75" hidden="1" customHeight="1">
      <c r="A806" s="141"/>
      <c r="B806" s="142"/>
      <c r="C806" s="142"/>
      <c r="D806" s="206"/>
      <c r="E806" s="144"/>
      <c r="F806" s="145"/>
      <c r="G806" s="144"/>
      <c r="H806" s="145"/>
      <c r="I806" s="206"/>
      <c r="J806" s="144"/>
      <c r="K806" s="144"/>
      <c r="L806" s="144"/>
      <c r="M806" s="146"/>
      <c r="N806" s="138"/>
      <c r="O806" s="138"/>
      <c r="P806" s="138"/>
      <c r="Q806" s="138"/>
      <c r="R806" s="138"/>
      <c r="S806" s="138"/>
      <c r="T806" s="138"/>
      <c r="U806" s="138"/>
      <c r="V806" s="138"/>
      <c r="W806" s="138"/>
      <c r="X806" s="138"/>
      <c r="Y806" s="138"/>
      <c r="Z806" s="138"/>
    </row>
    <row r="807" ht="12.75" hidden="1" customHeight="1">
      <c r="A807" s="141"/>
      <c r="B807" s="142"/>
      <c r="C807" s="142"/>
      <c r="D807" s="206"/>
      <c r="E807" s="144"/>
      <c r="F807" s="145"/>
      <c r="G807" s="144"/>
      <c r="H807" s="145"/>
      <c r="I807" s="206"/>
      <c r="J807" s="144"/>
      <c r="K807" s="144"/>
      <c r="L807" s="144"/>
      <c r="M807" s="146"/>
      <c r="N807" s="138"/>
      <c r="O807" s="138"/>
      <c r="P807" s="138"/>
      <c r="Q807" s="138"/>
      <c r="R807" s="138"/>
      <c r="S807" s="138"/>
      <c r="T807" s="138"/>
      <c r="U807" s="138"/>
      <c r="V807" s="138"/>
      <c r="W807" s="138"/>
      <c r="X807" s="138"/>
      <c r="Y807" s="138"/>
      <c r="Z807" s="138"/>
    </row>
    <row r="808" ht="12.75" hidden="1" customHeight="1">
      <c r="A808" s="141"/>
      <c r="B808" s="142"/>
      <c r="C808" s="142"/>
      <c r="D808" s="206"/>
      <c r="E808" s="144"/>
      <c r="F808" s="145"/>
      <c r="G808" s="144"/>
      <c r="H808" s="145"/>
      <c r="I808" s="206"/>
      <c r="J808" s="144"/>
      <c r="K808" s="144"/>
      <c r="L808" s="144"/>
      <c r="M808" s="146"/>
      <c r="N808" s="138"/>
      <c r="O808" s="138"/>
      <c r="P808" s="138"/>
      <c r="Q808" s="138"/>
      <c r="R808" s="138"/>
      <c r="S808" s="138"/>
      <c r="T808" s="138"/>
      <c r="U808" s="138"/>
      <c r="V808" s="138"/>
      <c r="W808" s="138"/>
      <c r="X808" s="138"/>
      <c r="Y808" s="138"/>
      <c r="Z808" s="138"/>
    </row>
    <row r="809" ht="12.75" hidden="1" customHeight="1">
      <c r="A809" s="141"/>
      <c r="B809" s="142"/>
      <c r="C809" s="142"/>
      <c r="D809" s="206"/>
      <c r="E809" s="144"/>
      <c r="F809" s="145"/>
      <c r="G809" s="144"/>
      <c r="H809" s="145"/>
      <c r="I809" s="206"/>
      <c r="J809" s="144"/>
      <c r="K809" s="144"/>
      <c r="L809" s="144"/>
      <c r="M809" s="146"/>
      <c r="N809" s="138"/>
      <c r="O809" s="138"/>
      <c r="P809" s="138"/>
      <c r="Q809" s="138"/>
      <c r="R809" s="138"/>
      <c r="S809" s="138"/>
      <c r="T809" s="138"/>
      <c r="U809" s="138"/>
      <c r="V809" s="138"/>
      <c r="W809" s="138"/>
      <c r="X809" s="138"/>
      <c r="Y809" s="138"/>
      <c r="Z809" s="138"/>
    </row>
    <row r="810" ht="12.75" hidden="1" customHeight="1">
      <c r="A810" s="141"/>
      <c r="B810" s="142"/>
      <c r="C810" s="142"/>
      <c r="D810" s="206"/>
      <c r="E810" s="144"/>
      <c r="F810" s="145"/>
      <c r="G810" s="144"/>
      <c r="H810" s="145"/>
      <c r="I810" s="206"/>
      <c r="J810" s="144"/>
      <c r="K810" s="144"/>
      <c r="L810" s="144"/>
      <c r="M810" s="146"/>
      <c r="N810" s="138"/>
      <c r="O810" s="138"/>
      <c r="P810" s="138"/>
      <c r="Q810" s="138"/>
      <c r="R810" s="138"/>
      <c r="S810" s="138"/>
      <c r="T810" s="138"/>
      <c r="U810" s="138"/>
      <c r="V810" s="138"/>
      <c r="W810" s="138"/>
      <c r="X810" s="138"/>
      <c r="Y810" s="138"/>
      <c r="Z810" s="138"/>
    </row>
    <row r="811" ht="12.75" hidden="1" customHeight="1">
      <c r="A811" s="141"/>
      <c r="B811" s="142"/>
      <c r="C811" s="142"/>
      <c r="D811" s="206"/>
      <c r="E811" s="144"/>
      <c r="F811" s="145"/>
      <c r="G811" s="144"/>
      <c r="H811" s="145"/>
      <c r="I811" s="206"/>
      <c r="J811" s="144"/>
      <c r="K811" s="144"/>
      <c r="L811" s="144"/>
      <c r="M811" s="146"/>
      <c r="N811" s="138"/>
      <c r="O811" s="138"/>
      <c r="P811" s="138"/>
      <c r="Q811" s="138"/>
      <c r="R811" s="138"/>
      <c r="S811" s="138"/>
      <c r="T811" s="138"/>
      <c r="U811" s="138"/>
      <c r="V811" s="138"/>
      <c r="W811" s="138"/>
      <c r="X811" s="138"/>
      <c r="Y811" s="138"/>
      <c r="Z811" s="138"/>
    </row>
    <row r="812" ht="12.75" hidden="1" customHeight="1">
      <c r="A812" s="141"/>
      <c r="B812" s="142"/>
      <c r="C812" s="142"/>
      <c r="D812" s="206"/>
      <c r="E812" s="144"/>
      <c r="F812" s="145"/>
      <c r="G812" s="144"/>
      <c r="H812" s="145"/>
      <c r="I812" s="206"/>
      <c r="J812" s="144"/>
      <c r="K812" s="144"/>
      <c r="L812" s="144"/>
      <c r="M812" s="146"/>
      <c r="N812" s="138"/>
      <c r="O812" s="138"/>
      <c r="P812" s="138"/>
      <c r="Q812" s="138"/>
      <c r="R812" s="138"/>
      <c r="S812" s="138"/>
      <c r="T812" s="138"/>
      <c r="U812" s="138"/>
      <c r="V812" s="138"/>
      <c r="W812" s="138"/>
      <c r="X812" s="138"/>
      <c r="Y812" s="138"/>
      <c r="Z812" s="138"/>
    </row>
    <row r="813" ht="12.75" hidden="1" customHeight="1">
      <c r="A813" s="141"/>
      <c r="B813" s="142"/>
      <c r="C813" s="142"/>
      <c r="D813" s="206"/>
      <c r="E813" s="144"/>
      <c r="F813" s="145"/>
      <c r="G813" s="144"/>
      <c r="H813" s="145"/>
      <c r="I813" s="206"/>
      <c r="J813" s="144"/>
      <c r="K813" s="144"/>
      <c r="L813" s="144"/>
      <c r="M813" s="146"/>
      <c r="N813" s="138"/>
      <c r="O813" s="138"/>
      <c r="P813" s="138"/>
      <c r="Q813" s="138"/>
      <c r="R813" s="138"/>
      <c r="S813" s="138"/>
      <c r="T813" s="138"/>
      <c r="U813" s="138"/>
      <c r="V813" s="138"/>
      <c r="W813" s="138"/>
      <c r="X813" s="138"/>
      <c r="Y813" s="138"/>
      <c r="Z813" s="138"/>
    </row>
    <row r="814" ht="12.75" hidden="1" customHeight="1">
      <c r="A814" s="141"/>
      <c r="B814" s="142"/>
      <c r="C814" s="142"/>
      <c r="D814" s="206"/>
      <c r="E814" s="144"/>
      <c r="F814" s="145"/>
      <c r="G814" s="144"/>
      <c r="H814" s="145"/>
      <c r="I814" s="206"/>
      <c r="J814" s="144"/>
      <c r="K814" s="144"/>
      <c r="L814" s="144"/>
      <c r="M814" s="146"/>
      <c r="N814" s="138"/>
      <c r="O814" s="138"/>
      <c r="P814" s="138"/>
      <c r="Q814" s="138"/>
      <c r="R814" s="138"/>
      <c r="S814" s="138"/>
      <c r="T814" s="138"/>
      <c r="U814" s="138"/>
      <c r="V814" s="138"/>
      <c r="W814" s="138"/>
      <c r="X814" s="138"/>
      <c r="Y814" s="138"/>
      <c r="Z814" s="138"/>
    </row>
    <row r="815" ht="12.75" hidden="1" customHeight="1">
      <c r="A815" s="141"/>
      <c r="B815" s="142"/>
      <c r="C815" s="142"/>
      <c r="D815" s="206"/>
      <c r="E815" s="144"/>
      <c r="F815" s="145"/>
      <c r="G815" s="144"/>
      <c r="H815" s="145"/>
      <c r="I815" s="206"/>
      <c r="J815" s="144"/>
      <c r="K815" s="144"/>
      <c r="L815" s="144"/>
      <c r="M815" s="146"/>
      <c r="N815" s="138"/>
      <c r="O815" s="138"/>
      <c r="P815" s="138"/>
      <c r="Q815" s="138"/>
      <c r="R815" s="138"/>
      <c r="S815" s="138"/>
      <c r="T815" s="138"/>
      <c r="U815" s="138"/>
      <c r="V815" s="138"/>
      <c r="W815" s="138"/>
      <c r="X815" s="138"/>
      <c r="Y815" s="138"/>
      <c r="Z815" s="138"/>
    </row>
    <row r="816" ht="12.75" hidden="1" customHeight="1">
      <c r="A816" s="141"/>
      <c r="B816" s="142"/>
      <c r="C816" s="142"/>
      <c r="D816" s="206"/>
      <c r="E816" s="144"/>
      <c r="F816" s="145"/>
      <c r="G816" s="144"/>
      <c r="H816" s="145"/>
      <c r="I816" s="206"/>
      <c r="J816" s="144"/>
      <c r="K816" s="144"/>
      <c r="L816" s="144"/>
      <c r="M816" s="146"/>
      <c r="N816" s="138"/>
      <c r="O816" s="138"/>
      <c r="P816" s="138"/>
      <c r="Q816" s="138"/>
      <c r="R816" s="138"/>
      <c r="S816" s="138"/>
      <c r="T816" s="138"/>
      <c r="U816" s="138"/>
      <c r="V816" s="138"/>
      <c r="W816" s="138"/>
      <c r="X816" s="138"/>
      <c r="Y816" s="138"/>
      <c r="Z816" s="138"/>
    </row>
    <row r="817" ht="12.75" hidden="1" customHeight="1">
      <c r="A817" s="141"/>
      <c r="B817" s="142"/>
      <c r="C817" s="142"/>
      <c r="D817" s="206"/>
      <c r="E817" s="144"/>
      <c r="F817" s="145"/>
      <c r="G817" s="144"/>
      <c r="H817" s="145"/>
      <c r="I817" s="206"/>
      <c r="J817" s="144"/>
      <c r="K817" s="144"/>
      <c r="L817" s="144"/>
      <c r="M817" s="146"/>
      <c r="N817" s="138"/>
      <c r="O817" s="138"/>
      <c r="P817" s="138"/>
      <c r="Q817" s="138"/>
      <c r="R817" s="138"/>
      <c r="S817" s="138"/>
      <c r="T817" s="138"/>
      <c r="U817" s="138"/>
      <c r="V817" s="138"/>
      <c r="W817" s="138"/>
      <c r="X817" s="138"/>
      <c r="Y817" s="138"/>
      <c r="Z817" s="138"/>
    </row>
    <row r="818" ht="12.75" hidden="1" customHeight="1">
      <c r="A818" s="141"/>
      <c r="B818" s="142"/>
      <c r="C818" s="142"/>
      <c r="D818" s="206"/>
      <c r="E818" s="144"/>
      <c r="F818" s="145"/>
      <c r="G818" s="144"/>
      <c r="H818" s="145"/>
      <c r="I818" s="206"/>
      <c r="J818" s="144"/>
      <c r="K818" s="144"/>
      <c r="L818" s="144"/>
      <c r="M818" s="146"/>
      <c r="N818" s="138"/>
      <c r="O818" s="138"/>
      <c r="P818" s="138"/>
      <c r="Q818" s="138"/>
      <c r="R818" s="138"/>
      <c r="S818" s="138"/>
      <c r="T818" s="138"/>
      <c r="U818" s="138"/>
      <c r="V818" s="138"/>
      <c r="W818" s="138"/>
      <c r="X818" s="138"/>
      <c r="Y818" s="138"/>
      <c r="Z818" s="138"/>
    </row>
    <row r="819" ht="12.75" hidden="1" customHeight="1">
      <c r="A819" s="141"/>
      <c r="B819" s="142"/>
      <c r="C819" s="142"/>
      <c r="D819" s="206"/>
      <c r="E819" s="144"/>
      <c r="F819" s="145"/>
      <c r="G819" s="144"/>
      <c r="H819" s="145"/>
      <c r="I819" s="206"/>
      <c r="J819" s="144"/>
      <c r="K819" s="144"/>
      <c r="L819" s="144"/>
      <c r="M819" s="146"/>
      <c r="N819" s="138"/>
      <c r="O819" s="138"/>
      <c r="P819" s="138"/>
      <c r="Q819" s="138"/>
      <c r="R819" s="138"/>
      <c r="S819" s="138"/>
      <c r="T819" s="138"/>
      <c r="U819" s="138"/>
      <c r="V819" s="138"/>
      <c r="W819" s="138"/>
      <c r="X819" s="138"/>
      <c r="Y819" s="138"/>
      <c r="Z819" s="138"/>
    </row>
    <row r="820" ht="12.75" hidden="1" customHeight="1">
      <c r="A820" s="141"/>
      <c r="B820" s="142"/>
      <c r="C820" s="142"/>
      <c r="D820" s="206"/>
      <c r="E820" s="144"/>
      <c r="F820" s="145"/>
      <c r="G820" s="144"/>
      <c r="H820" s="145"/>
      <c r="I820" s="206"/>
      <c r="J820" s="144"/>
      <c r="K820" s="144"/>
      <c r="L820" s="144"/>
      <c r="M820" s="146"/>
      <c r="N820" s="138"/>
      <c r="O820" s="138"/>
      <c r="P820" s="138"/>
      <c r="Q820" s="138"/>
      <c r="R820" s="138"/>
      <c r="S820" s="138"/>
      <c r="T820" s="138"/>
      <c r="U820" s="138"/>
      <c r="V820" s="138"/>
      <c r="W820" s="138"/>
      <c r="X820" s="138"/>
      <c r="Y820" s="138"/>
      <c r="Z820" s="138"/>
    </row>
    <row r="821" ht="12.75" hidden="1" customHeight="1">
      <c r="A821" s="141"/>
      <c r="B821" s="142"/>
      <c r="C821" s="142"/>
      <c r="D821" s="206"/>
      <c r="E821" s="144"/>
      <c r="F821" s="145"/>
      <c r="G821" s="144"/>
      <c r="H821" s="145"/>
      <c r="I821" s="206"/>
      <c r="J821" s="144"/>
      <c r="K821" s="144"/>
      <c r="L821" s="144"/>
      <c r="M821" s="146"/>
      <c r="N821" s="138"/>
      <c r="O821" s="138"/>
      <c r="P821" s="138"/>
      <c r="Q821" s="138"/>
      <c r="R821" s="138"/>
      <c r="S821" s="138"/>
      <c r="T821" s="138"/>
      <c r="U821" s="138"/>
      <c r="V821" s="138"/>
      <c r="W821" s="138"/>
      <c r="X821" s="138"/>
      <c r="Y821" s="138"/>
      <c r="Z821" s="138"/>
    </row>
    <row r="822" ht="12.75" hidden="1" customHeight="1">
      <c r="A822" s="141"/>
      <c r="B822" s="142"/>
      <c r="C822" s="142"/>
      <c r="D822" s="206"/>
      <c r="E822" s="144"/>
      <c r="F822" s="145"/>
      <c r="G822" s="144"/>
      <c r="H822" s="145"/>
      <c r="I822" s="206"/>
      <c r="J822" s="144"/>
      <c r="K822" s="144"/>
      <c r="L822" s="144"/>
      <c r="M822" s="146"/>
      <c r="N822" s="138"/>
      <c r="O822" s="138"/>
      <c r="P822" s="138"/>
      <c r="Q822" s="138"/>
      <c r="R822" s="138"/>
      <c r="S822" s="138"/>
      <c r="T822" s="138"/>
      <c r="U822" s="138"/>
      <c r="V822" s="138"/>
      <c r="W822" s="138"/>
      <c r="X822" s="138"/>
      <c r="Y822" s="138"/>
      <c r="Z822" s="138"/>
    </row>
    <row r="823" ht="12.75" hidden="1" customHeight="1">
      <c r="A823" s="141"/>
      <c r="B823" s="142"/>
      <c r="C823" s="142"/>
      <c r="D823" s="206"/>
      <c r="E823" s="144"/>
      <c r="F823" s="145"/>
      <c r="G823" s="144"/>
      <c r="H823" s="145"/>
      <c r="I823" s="206"/>
      <c r="J823" s="144"/>
      <c r="K823" s="144"/>
      <c r="L823" s="144"/>
      <c r="M823" s="146"/>
      <c r="N823" s="138"/>
      <c r="O823" s="138"/>
      <c r="P823" s="138"/>
      <c r="Q823" s="138"/>
      <c r="R823" s="138"/>
      <c r="S823" s="138"/>
      <c r="T823" s="138"/>
      <c r="U823" s="138"/>
      <c r="V823" s="138"/>
      <c r="W823" s="138"/>
      <c r="X823" s="138"/>
      <c r="Y823" s="138"/>
      <c r="Z823" s="138"/>
    </row>
    <row r="824" ht="12.75" hidden="1" customHeight="1">
      <c r="A824" s="141"/>
      <c r="B824" s="142"/>
      <c r="C824" s="142"/>
      <c r="D824" s="206"/>
      <c r="E824" s="144"/>
      <c r="F824" s="145"/>
      <c r="G824" s="144"/>
      <c r="H824" s="145"/>
      <c r="I824" s="206"/>
      <c r="J824" s="144"/>
      <c r="K824" s="144"/>
      <c r="L824" s="144"/>
      <c r="M824" s="146"/>
      <c r="N824" s="138"/>
      <c r="O824" s="138"/>
      <c r="P824" s="138"/>
      <c r="Q824" s="138"/>
      <c r="R824" s="138"/>
      <c r="S824" s="138"/>
      <c r="T824" s="138"/>
      <c r="U824" s="138"/>
      <c r="V824" s="138"/>
      <c r="W824" s="138"/>
      <c r="X824" s="138"/>
      <c r="Y824" s="138"/>
      <c r="Z824" s="138"/>
    </row>
    <row r="825" ht="12.75" hidden="1" customHeight="1">
      <c r="A825" s="141"/>
      <c r="B825" s="142"/>
      <c r="C825" s="142"/>
      <c r="D825" s="206"/>
      <c r="E825" s="144"/>
      <c r="F825" s="145"/>
      <c r="G825" s="144"/>
      <c r="H825" s="145"/>
      <c r="I825" s="206"/>
      <c r="J825" s="144"/>
      <c r="K825" s="144"/>
      <c r="L825" s="144"/>
      <c r="M825" s="146"/>
      <c r="N825" s="138"/>
      <c r="O825" s="138"/>
      <c r="P825" s="138"/>
      <c r="Q825" s="138"/>
      <c r="R825" s="138"/>
      <c r="S825" s="138"/>
      <c r="T825" s="138"/>
      <c r="U825" s="138"/>
      <c r="V825" s="138"/>
      <c r="W825" s="138"/>
      <c r="X825" s="138"/>
      <c r="Y825" s="138"/>
      <c r="Z825" s="138"/>
    </row>
    <row r="826" ht="12.75" hidden="1" customHeight="1">
      <c r="A826" s="141"/>
      <c r="B826" s="142"/>
      <c r="C826" s="142"/>
      <c r="D826" s="206"/>
      <c r="E826" s="144"/>
      <c r="F826" s="145"/>
      <c r="G826" s="144"/>
      <c r="H826" s="145"/>
      <c r="I826" s="206"/>
      <c r="J826" s="144"/>
      <c r="K826" s="144"/>
      <c r="L826" s="144"/>
      <c r="M826" s="146"/>
      <c r="N826" s="138"/>
      <c r="O826" s="138"/>
      <c r="P826" s="138"/>
      <c r="Q826" s="138"/>
      <c r="R826" s="138"/>
      <c r="S826" s="138"/>
      <c r="T826" s="138"/>
      <c r="U826" s="138"/>
      <c r="V826" s="138"/>
      <c r="W826" s="138"/>
      <c r="X826" s="138"/>
      <c r="Y826" s="138"/>
      <c r="Z826" s="138"/>
    </row>
    <row r="827" ht="12.75" hidden="1" customHeight="1">
      <c r="A827" s="141"/>
      <c r="B827" s="142"/>
      <c r="C827" s="142"/>
      <c r="D827" s="206"/>
      <c r="E827" s="144"/>
      <c r="F827" s="145"/>
      <c r="G827" s="144"/>
      <c r="H827" s="145"/>
      <c r="I827" s="206"/>
      <c r="J827" s="144"/>
      <c r="K827" s="144"/>
      <c r="L827" s="144"/>
      <c r="M827" s="146"/>
      <c r="N827" s="138"/>
      <c r="O827" s="138"/>
      <c r="P827" s="138"/>
      <c r="Q827" s="138"/>
      <c r="R827" s="138"/>
      <c r="S827" s="138"/>
      <c r="T827" s="138"/>
      <c r="U827" s="138"/>
      <c r="V827" s="138"/>
      <c r="W827" s="138"/>
      <c r="X827" s="138"/>
      <c r="Y827" s="138"/>
      <c r="Z827" s="138"/>
    </row>
    <row r="828" ht="12.75" hidden="1" customHeight="1">
      <c r="A828" s="141"/>
      <c r="B828" s="142"/>
      <c r="C828" s="142"/>
      <c r="D828" s="206"/>
      <c r="E828" s="144"/>
      <c r="F828" s="145"/>
      <c r="G828" s="144"/>
      <c r="H828" s="145"/>
      <c r="I828" s="206"/>
      <c r="J828" s="144"/>
      <c r="K828" s="144"/>
      <c r="L828" s="144"/>
      <c r="M828" s="146"/>
      <c r="N828" s="138"/>
      <c r="O828" s="138"/>
      <c r="P828" s="138"/>
      <c r="Q828" s="138"/>
      <c r="R828" s="138"/>
      <c r="S828" s="138"/>
      <c r="T828" s="138"/>
      <c r="U828" s="138"/>
      <c r="V828" s="138"/>
      <c r="W828" s="138"/>
      <c r="X828" s="138"/>
      <c r="Y828" s="138"/>
      <c r="Z828" s="138"/>
    </row>
    <row r="829" ht="12.75" hidden="1" customHeight="1">
      <c r="A829" s="141"/>
      <c r="B829" s="142"/>
      <c r="C829" s="142"/>
      <c r="D829" s="206"/>
      <c r="E829" s="144"/>
      <c r="F829" s="145"/>
      <c r="G829" s="144"/>
      <c r="H829" s="145"/>
      <c r="I829" s="206"/>
      <c r="J829" s="144"/>
      <c r="K829" s="144"/>
      <c r="L829" s="144"/>
      <c r="M829" s="146"/>
      <c r="N829" s="138"/>
      <c r="O829" s="138"/>
      <c r="P829" s="138"/>
      <c r="Q829" s="138"/>
      <c r="R829" s="138"/>
      <c r="S829" s="138"/>
      <c r="T829" s="138"/>
      <c r="U829" s="138"/>
      <c r="V829" s="138"/>
      <c r="W829" s="138"/>
      <c r="X829" s="138"/>
      <c r="Y829" s="138"/>
      <c r="Z829" s="138"/>
    </row>
    <row r="830" ht="12.75" hidden="1" customHeight="1">
      <c r="A830" s="141"/>
      <c r="B830" s="142"/>
      <c r="C830" s="142"/>
      <c r="D830" s="206"/>
      <c r="E830" s="144"/>
      <c r="F830" s="145"/>
      <c r="G830" s="144"/>
      <c r="H830" s="145"/>
      <c r="I830" s="206"/>
      <c r="J830" s="144"/>
      <c r="K830" s="144"/>
      <c r="L830" s="144"/>
      <c r="M830" s="146"/>
      <c r="N830" s="138"/>
      <c r="O830" s="138"/>
      <c r="P830" s="138"/>
      <c r="Q830" s="138"/>
      <c r="R830" s="138"/>
      <c r="S830" s="138"/>
      <c r="T830" s="138"/>
      <c r="U830" s="138"/>
      <c r="V830" s="138"/>
      <c r="W830" s="138"/>
      <c r="X830" s="138"/>
      <c r="Y830" s="138"/>
      <c r="Z830" s="138"/>
    </row>
    <row r="831" ht="12.75" hidden="1" customHeight="1">
      <c r="A831" s="141"/>
      <c r="B831" s="142"/>
      <c r="C831" s="142"/>
      <c r="D831" s="206"/>
      <c r="E831" s="144"/>
      <c r="F831" s="145"/>
      <c r="G831" s="144"/>
      <c r="H831" s="145"/>
      <c r="I831" s="206"/>
      <c r="J831" s="144"/>
      <c r="K831" s="144"/>
      <c r="L831" s="144"/>
      <c r="M831" s="146"/>
      <c r="N831" s="138"/>
      <c r="O831" s="138"/>
      <c r="P831" s="138"/>
      <c r="Q831" s="138"/>
      <c r="R831" s="138"/>
      <c r="S831" s="138"/>
      <c r="T831" s="138"/>
      <c r="U831" s="138"/>
      <c r="V831" s="138"/>
      <c r="W831" s="138"/>
      <c r="X831" s="138"/>
      <c r="Y831" s="138"/>
      <c r="Z831" s="138"/>
    </row>
    <row r="832" ht="12.75" hidden="1" customHeight="1">
      <c r="A832" s="141"/>
      <c r="B832" s="142"/>
      <c r="C832" s="142"/>
      <c r="D832" s="206"/>
      <c r="E832" s="144"/>
      <c r="F832" s="145"/>
      <c r="G832" s="144"/>
      <c r="H832" s="145"/>
      <c r="I832" s="206"/>
      <c r="J832" s="144"/>
      <c r="K832" s="144"/>
      <c r="L832" s="144"/>
      <c r="M832" s="146"/>
      <c r="N832" s="138"/>
      <c r="O832" s="138"/>
      <c r="P832" s="138"/>
      <c r="Q832" s="138"/>
      <c r="R832" s="138"/>
      <c r="S832" s="138"/>
      <c r="T832" s="138"/>
      <c r="U832" s="138"/>
      <c r="V832" s="138"/>
      <c r="W832" s="138"/>
      <c r="X832" s="138"/>
      <c r="Y832" s="138"/>
      <c r="Z832" s="138"/>
    </row>
    <row r="833" ht="12.75" hidden="1" customHeight="1">
      <c r="A833" s="141"/>
      <c r="B833" s="142"/>
      <c r="C833" s="142"/>
      <c r="D833" s="206"/>
      <c r="E833" s="144"/>
      <c r="F833" s="145"/>
      <c r="G833" s="144"/>
      <c r="H833" s="145"/>
      <c r="I833" s="206"/>
      <c r="J833" s="144"/>
      <c r="K833" s="144"/>
      <c r="L833" s="144"/>
      <c r="M833" s="146"/>
      <c r="N833" s="138"/>
      <c r="O833" s="138"/>
      <c r="P833" s="138"/>
      <c r="Q833" s="138"/>
      <c r="R833" s="138"/>
      <c r="S833" s="138"/>
      <c r="T833" s="138"/>
      <c r="U833" s="138"/>
      <c r="V833" s="138"/>
      <c r="W833" s="138"/>
      <c r="X833" s="138"/>
      <c r="Y833" s="138"/>
      <c r="Z833" s="138"/>
    </row>
    <row r="834" ht="12.75" hidden="1" customHeight="1">
      <c r="A834" s="141"/>
      <c r="B834" s="142"/>
      <c r="C834" s="142"/>
      <c r="D834" s="206"/>
      <c r="E834" s="144"/>
      <c r="F834" s="145"/>
      <c r="G834" s="144"/>
      <c r="H834" s="145"/>
      <c r="I834" s="206"/>
      <c r="J834" s="144"/>
      <c r="K834" s="144"/>
      <c r="L834" s="144"/>
      <c r="M834" s="146"/>
      <c r="N834" s="138"/>
      <c r="O834" s="138"/>
      <c r="P834" s="138"/>
      <c r="Q834" s="138"/>
      <c r="R834" s="138"/>
      <c r="S834" s="138"/>
      <c r="T834" s="138"/>
      <c r="U834" s="138"/>
      <c r="V834" s="138"/>
      <c r="W834" s="138"/>
      <c r="X834" s="138"/>
      <c r="Y834" s="138"/>
      <c r="Z834" s="138"/>
    </row>
    <row r="835" ht="12.75" hidden="1" customHeight="1">
      <c r="A835" s="141"/>
      <c r="B835" s="142"/>
      <c r="C835" s="142"/>
      <c r="D835" s="206"/>
      <c r="E835" s="144"/>
      <c r="F835" s="145"/>
      <c r="G835" s="144"/>
      <c r="H835" s="145"/>
      <c r="I835" s="206"/>
      <c r="J835" s="144"/>
      <c r="K835" s="144"/>
      <c r="L835" s="144"/>
      <c r="M835" s="146"/>
      <c r="N835" s="138"/>
      <c r="O835" s="138"/>
      <c r="P835" s="138"/>
      <c r="Q835" s="138"/>
      <c r="R835" s="138"/>
      <c r="S835" s="138"/>
      <c r="T835" s="138"/>
      <c r="U835" s="138"/>
      <c r="V835" s="138"/>
      <c r="W835" s="138"/>
      <c r="X835" s="138"/>
      <c r="Y835" s="138"/>
      <c r="Z835" s="138"/>
    </row>
    <row r="836" ht="12.75" hidden="1" customHeight="1">
      <c r="A836" s="141"/>
      <c r="B836" s="142"/>
      <c r="C836" s="142"/>
      <c r="D836" s="206"/>
      <c r="E836" s="144"/>
      <c r="F836" s="145"/>
      <c r="G836" s="144"/>
      <c r="H836" s="145"/>
      <c r="I836" s="206"/>
      <c r="J836" s="144"/>
      <c r="K836" s="144"/>
      <c r="L836" s="144"/>
      <c r="M836" s="146"/>
      <c r="N836" s="138"/>
      <c r="O836" s="138"/>
      <c r="P836" s="138"/>
      <c r="Q836" s="138"/>
      <c r="R836" s="138"/>
      <c r="S836" s="138"/>
      <c r="T836" s="138"/>
      <c r="U836" s="138"/>
      <c r="V836" s="138"/>
      <c r="W836" s="138"/>
      <c r="X836" s="138"/>
      <c r="Y836" s="138"/>
      <c r="Z836" s="138"/>
    </row>
    <row r="837" ht="12.75" hidden="1" customHeight="1">
      <c r="A837" s="141"/>
      <c r="B837" s="142"/>
      <c r="C837" s="142"/>
      <c r="D837" s="206"/>
      <c r="E837" s="144"/>
      <c r="F837" s="145"/>
      <c r="G837" s="144"/>
      <c r="H837" s="145"/>
      <c r="I837" s="206"/>
      <c r="J837" s="144"/>
      <c r="K837" s="144"/>
      <c r="L837" s="144"/>
      <c r="M837" s="146"/>
      <c r="N837" s="138"/>
      <c r="O837" s="138"/>
      <c r="P837" s="138"/>
      <c r="Q837" s="138"/>
      <c r="R837" s="138"/>
      <c r="S837" s="138"/>
      <c r="T837" s="138"/>
      <c r="U837" s="138"/>
      <c r="V837" s="138"/>
      <c r="W837" s="138"/>
      <c r="X837" s="138"/>
      <c r="Y837" s="138"/>
      <c r="Z837" s="138"/>
    </row>
    <row r="838" ht="12.75" hidden="1" customHeight="1">
      <c r="A838" s="141"/>
      <c r="B838" s="142"/>
      <c r="C838" s="142"/>
      <c r="D838" s="206"/>
      <c r="E838" s="144"/>
      <c r="F838" s="145"/>
      <c r="G838" s="144"/>
      <c r="H838" s="145"/>
      <c r="I838" s="206"/>
      <c r="J838" s="144"/>
      <c r="K838" s="144"/>
      <c r="L838" s="144"/>
      <c r="M838" s="146"/>
      <c r="N838" s="138"/>
      <c r="O838" s="138"/>
      <c r="P838" s="138"/>
      <c r="Q838" s="138"/>
      <c r="R838" s="138"/>
      <c r="S838" s="138"/>
      <c r="T838" s="138"/>
      <c r="U838" s="138"/>
      <c r="V838" s="138"/>
      <c r="W838" s="138"/>
      <c r="X838" s="138"/>
      <c r="Y838" s="138"/>
      <c r="Z838" s="138"/>
    </row>
    <row r="839" ht="12.75" hidden="1" customHeight="1">
      <c r="A839" s="141"/>
      <c r="B839" s="142"/>
      <c r="C839" s="142"/>
      <c r="D839" s="206"/>
      <c r="E839" s="144"/>
      <c r="F839" s="145"/>
      <c r="G839" s="144"/>
      <c r="H839" s="145"/>
      <c r="I839" s="206"/>
      <c r="J839" s="144"/>
      <c r="K839" s="144"/>
      <c r="L839" s="144"/>
      <c r="M839" s="146"/>
      <c r="N839" s="138"/>
      <c r="O839" s="138"/>
      <c r="P839" s="138"/>
      <c r="Q839" s="138"/>
      <c r="R839" s="138"/>
      <c r="S839" s="138"/>
      <c r="T839" s="138"/>
      <c r="U839" s="138"/>
      <c r="V839" s="138"/>
      <c r="W839" s="138"/>
      <c r="X839" s="138"/>
      <c r="Y839" s="138"/>
      <c r="Z839" s="138"/>
    </row>
    <row r="840" ht="12.75" hidden="1" customHeight="1">
      <c r="A840" s="141"/>
      <c r="B840" s="142"/>
      <c r="C840" s="142"/>
      <c r="D840" s="206"/>
      <c r="E840" s="144"/>
      <c r="F840" s="145"/>
      <c r="G840" s="144"/>
      <c r="H840" s="145"/>
      <c r="I840" s="206"/>
      <c r="J840" s="144"/>
      <c r="K840" s="144"/>
      <c r="L840" s="144"/>
      <c r="M840" s="146"/>
      <c r="N840" s="138"/>
      <c r="O840" s="138"/>
      <c r="P840" s="138"/>
      <c r="Q840" s="138"/>
      <c r="R840" s="138"/>
      <c r="S840" s="138"/>
      <c r="T840" s="138"/>
      <c r="U840" s="138"/>
      <c r="V840" s="138"/>
      <c r="W840" s="138"/>
      <c r="X840" s="138"/>
      <c r="Y840" s="138"/>
      <c r="Z840" s="138"/>
    </row>
    <row r="841" ht="12.75" hidden="1" customHeight="1">
      <c r="A841" s="141"/>
      <c r="B841" s="142"/>
      <c r="C841" s="142"/>
      <c r="D841" s="206"/>
      <c r="E841" s="144"/>
      <c r="F841" s="145"/>
      <c r="G841" s="144"/>
      <c r="H841" s="145"/>
      <c r="I841" s="206"/>
      <c r="J841" s="144"/>
      <c r="K841" s="144"/>
      <c r="L841" s="144"/>
      <c r="M841" s="146"/>
      <c r="N841" s="138"/>
      <c r="O841" s="138"/>
      <c r="P841" s="138"/>
      <c r="Q841" s="138"/>
      <c r="R841" s="138"/>
      <c r="S841" s="138"/>
      <c r="T841" s="138"/>
      <c r="U841" s="138"/>
      <c r="V841" s="138"/>
      <c r="W841" s="138"/>
      <c r="X841" s="138"/>
      <c r="Y841" s="138"/>
      <c r="Z841" s="138"/>
    </row>
    <row r="842" ht="12.75" hidden="1" customHeight="1">
      <c r="A842" s="141"/>
      <c r="B842" s="142"/>
      <c r="C842" s="142"/>
      <c r="D842" s="206"/>
      <c r="E842" s="144"/>
      <c r="F842" s="145"/>
      <c r="G842" s="144"/>
      <c r="H842" s="145"/>
      <c r="I842" s="206"/>
      <c r="J842" s="144"/>
      <c r="K842" s="144"/>
      <c r="L842" s="144"/>
      <c r="M842" s="146"/>
      <c r="N842" s="138"/>
      <c r="O842" s="138"/>
      <c r="P842" s="138"/>
      <c r="Q842" s="138"/>
      <c r="R842" s="138"/>
      <c r="S842" s="138"/>
      <c r="T842" s="138"/>
      <c r="U842" s="138"/>
      <c r="V842" s="138"/>
      <c r="W842" s="138"/>
      <c r="X842" s="138"/>
      <c r="Y842" s="138"/>
      <c r="Z842" s="138"/>
    </row>
    <row r="843" ht="12.75" hidden="1" customHeight="1">
      <c r="A843" s="141"/>
      <c r="B843" s="142"/>
      <c r="C843" s="142"/>
      <c r="D843" s="206"/>
      <c r="E843" s="144"/>
      <c r="F843" s="145"/>
      <c r="G843" s="144"/>
      <c r="H843" s="145"/>
      <c r="I843" s="206"/>
      <c r="J843" s="144"/>
      <c r="K843" s="144"/>
      <c r="L843" s="144"/>
      <c r="M843" s="146"/>
      <c r="N843" s="138"/>
      <c r="O843" s="138"/>
      <c r="P843" s="138"/>
      <c r="Q843" s="138"/>
      <c r="R843" s="138"/>
      <c r="S843" s="138"/>
      <c r="T843" s="138"/>
      <c r="U843" s="138"/>
      <c r="V843" s="138"/>
      <c r="W843" s="138"/>
      <c r="X843" s="138"/>
      <c r="Y843" s="138"/>
      <c r="Z843" s="138"/>
    </row>
    <row r="844" ht="12.75" hidden="1" customHeight="1">
      <c r="A844" s="141"/>
      <c r="B844" s="142"/>
      <c r="C844" s="142"/>
      <c r="D844" s="206"/>
      <c r="E844" s="144"/>
      <c r="F844" s="145"/>
      <c r="G844" s="144"/>
      <c r="H844" s="145"/>
      <c r="I844" s="206"/>
      <c r="J844" s="144"/>
      <c r="K844" s="144"/>
      <c r="L844" s="144"/>
      <c r="M844" s="146"/>
      <c r="N844" s="138"/>
      <c r="O844" s="138"/>
      <c r="P844" s="138"/>
      <c r="Q844" s="138"/>
      <c r="R844" s="138"/>
      <c r="S844" s="138"/>
      <c r="T844" s="138"/>
      <c r="U844" s="138"/>
      <c r="V844" s="138"/>
      <c r="W844" s="138"/>
      <c r="X844" s="138"/>
      <c r="Y844" s="138"/>
      <c r="Z844" s="138"/>
    </row>
    <row r="845" ht="12.75" hidden="1" customHeight="1">
      <c r="A845" s="141"/>
      <c r="B845" s="142"/>
      <c r="C845" s="142"/>
      <c r="D845" s="206"/>
      <c r="E845" s="144"/>
      <c r="F845" s="145"/>
      <c r="G845" s="144"/>
      <c r="H845" s="145"/>
      <c r="I845" s="206"/>
      <c r="J845" s="144"/>
      <c r="K845" s="144"/>
      <c r="L845" s="144"/>
      <c r="M845" s="146"/>
      <c r="N845" s="138"/>
      <c r="O845" s="138"/>
      <c r="P845" s="138"/>
      <c r="Q845" s="138"/>
      <c r="R845" s="138"/>
      <c r="S845" s="138"/>
      <c r="T845" s="138"/>
      <c r="U845" s="138"/>
      <c r="V845" s="138"/>
      <c r="W845" s="138"/>
      <c r="X845" s="138"/>
      <c r="Y845" s="138"/>
      <c r="Z845" s="138"/>
    </row>
    <row r="846" ht="12.75" hidden="1" customHeight="1">
      <c r="A846" s="141"/>
      <c r="B846" s="142"/>
      <c r="C846" s="142"/>
      <c r="D846" s="206"/>
      <c r="E846" s="144"/>
      <c r="F846" s="145"/>
      <c r="G846" s="144"/>
      <c r="H846" s="145"/>
      <c r="I846" s="206"/>
      <c r="J846" s="144"/>
      <c r="K846" s="144"/>
      <c r="L846" s="144"/>
      <c r="M846" s="146"/>
      <c r="N846" s="138"/>
      <c r="O846" s="138"/>
      <c r="P846" s="138"/>
      <c r="Q846" s="138"/>
      <c r="R846" s="138"/>
      <c r="S846" s="138"/>
      <c r="T846" s="138"/>
      <c r="U846" s="138"/>
      <c r="V846" s="138"/>
      <c r="W846" s="138"/>
      <c r="X846" s="138"/>
      <c r="Y846" s="138"/>
      <c r="Z846" s="138"/>
    </row>
    <row r="847" ht="12.75" hidden="1" customHeight="1">
      <c r="A847" s="141"/>
      <c r="B847" s="142"/>
      <c r="C847" s="142"/>
      <c r="D847" s="206"/>
      <c r="E847" s="144"/>
      <c r="F847" s="145"/>
      <c r="G847" s="144"/>
      <c r="H847" s="145"/>
      <c r="I847" s="206"/>
      <c r="J847" s="144"/>
      <c r="K847" s="144"/>
      <c r="L847" s="144"/>
      <c r="M847" s="146"/>
      <c r="N847" s="138"/>
      <c r="O847" s="138"/>
      <c r="P847" s="138"/>
      <c r="Q847" s="138"/>
      <c r="R847" s="138"/>
      <c r="S847" s="138"/>
      <c r="T847" s="138"/>
      <c r="U847" s="138"/>
      <c r="V847" s="138"/>
      <c r="W847" s="138"/>
      <c r="X847" s="138"/>
      <c r="Y847" s="138"/>
      <c r="Z847" s="138"/>
    </row>
    <row r="848" ht="12.75" hidden="1" customHeight="1">
      <c r="A848" s="141"/>
      <c r="B848" s="142"/>
      <c r="C848" s="142"/>
      <c r="D848" s="206"/>
      <c r="E848" s="144"/>
      <c r="F848" s="145"/>
      <c r="G848" s="144"/>
      <c r="H848" s="145"/>
      <c r="I848" s="206"/>
      <c r="J848" s="144"/>
      <c r="K848" s="144"/>
      <c r="L848" s="144"/>
      <c r="M848" s="146"/>
      <c r="N848" s="138"/>
      <c r="O848" s="138"/>
      <c r="P848" s="138"/>
      <c r="Q848" s="138"/>
      <c r="R848" s="138"/>
      <c r="S848" s="138"/>
      <c r="T848" s="138"/>
      <c r="U848" s="138"/>
      <c r="V848" s="138"/>
      <c r="W848" s="138"/>
      <c r="X848" s="138"/>
      <c r="Y848" s="138"/>
      <c r="Z848" s="138"/>
    </row>
    <row r="849" ht="12.75" hidden="1" customHeight="1">
      <c r="A849" s="141"/>
      <c r="B849" s="142"/>
      <c r="C849" s="142"/>
      <c r="D849" s="206"/>
      <c r="E849" s="144"/>
      <c r="F849" s="145"/>
      <c r="G849" s="144"/>
      <c r="H849" s="145"/>
      <c r="I849" s="206"/>
      <c r="J849" s="144"/>
      <c r="K849" s="144"/>
      <c r="L849" s="144"/>
      <c r="M849" s="146"/>
      <c r="N849" s="138"/>
      <c r="O849" s="138"/>
      <c r="P849" s="138"/>
      <c r="Q849" s="138"/>
      <c r="R849" s="138"/>
      <c r="S849" s="138"/>
      <c r="T849" s="138"/>
      <c r="U849" s="138"/>
      <c r="V849" s="138"/>
      <c r="W849" s="138"/>
      <c r="X849" s="138"/>
      <c r="Y849" s="138"/>
      <c r="Z849" s="138"/>
    </row>
    <row r="850" ht="12.75" hidden="1" customHeight="1">
      <c r="A850" s="141"/>
      <c r="B850" s="142"/>
      <c r="C850" s="142"/>
      <c r="D850" s="206"/>
      <c r="E850" s="144"/>
      <c r="F850" s="145"/>
      <c r="G850" s="144"/>
      <c r="H850" s="145"/>
      <c r="I850" s="206"/>
      <c r="J850" s="144"/>
      <c r="K850" s="144"/>
      <c r="L850" s="144"/>
      <c r="M850" s="146"/>
      <c r="N850" s="138"/>
      <c r="O850" s="138"/>
      <c r="P850" s="138"/>
      <c r="Q850" s="138"/>
      <c r="R850" s="138"/>
      <c r="S850" s="138"/>
      <c r="T850" s="138"/>
      <c r="U850" s="138"/>
      <c r="V850" s="138"/>
      <c r="W850" s="138"/>
      <c r="X850" s="138"/>
      <c r="Y850" s="138"/>
      <c r="Z850" s="138"/>
    </row>
    <row r="851" ht="12.75" hidden="1" customHeight="1">
      <c r="A851" s="141"/>
      <c r="B851" s="142"/>
      <c r="C851" s="142"/>
      <c r="D851" s="206"/>
      <c r="E851" s="144"/>
      <c r="F851" s="145"/>
      <c r="G851" s="144"/>
      <c r="H851" s="145"/>
      <c r="I851" s="206"/>
      <c r="J851" s="144"/>
      <c r="K851" s="144"/>
      <c r="L851" s="144"/>
      <c r="M851" s="146"/>
      <c r="N851" s="138"/>
      <c r="O851" s="138"/>
      <c r="P851" s="138"/>
      <c r="Q851" s="138"/>
      <c r="R851" s="138"/>
      <c r="S851" s="138"/>
      <c r="T851" s="138"/>
      <c r="U851" s="138"/>
      <c r="V851" s="138"/>
      <c r="W851" s="138"/>
      <c r="X851" s="138"/>
      <c r="Y851" s="138"/>
      <c r="Z851" s="138"/>
    </row>
    <row r="852" ht="12.75" hidden="1" customHeight="1">
      <c r="A852" s="141"/>
      <c r="B852" s="142"/>
      <c r="C852" s="142"/>
      <c r="D852" s="206"/>
      <c r="E852" s="144"/>
      <c r="F852" s="145"/>
      <c r="G852" s="144"/>
      <c r="H852" s="145"/>
      <c r="I852" s="206"/>
      <c r="J852" s="144"/>
      <c r="K852" s="144"/>
      <c r="L852" s="144"/>
      <c r="M852" s="146"/>
      <c r="N852" s="138"/>
      <c r="O852" s="138"/>
      <c r="P852" s="138"/>
      <c r="Q852" s="138"/>
      <c r="R852" s="138"/>
      <c r="S852" s="138"/>
      <c r="T852" s="138"/>
      <c r="U852" s="138"/>
      <c r="V852" s="138"/>
      <c r="W852" s="138"/>
      <c r="X852" s="138"/>
      <c r="Y852" s="138"/>
      <c r="Z852" s="138"/>
    </row>
    <row r="853" ht="12.75" hidden="1" customHeight="1">
      <c r="A853" s="141"/>
      <c r="B853" s="142"/>
      <c r="C853" s="142"/>
      <c r="D853" s="206"/>
      <c r="E853" s="144"/>
      <c r="F853" s="145"/>
      <c r="G853" s="144"/>
      <c r="H853" s="145"/>
      <c r="I853" s="206"/>
      <c r="J853" s="144"/>
      <c r="K853" s="144"/>
      <c r="L853" s="144"/>
      <c r="M853" s="146"/>
      <c r="N853" s="138"/>
      <c r="O853" s="138"/>
      <c r="P853" s="138"/>
      <c r="Q853" s="138"/>
      <c r="R853" s="138"/>
      <c r="S853" s="138"/>
      <c r="T853" s="138"/>
      <c r="U853" s="138"/>
      <c r="V853" s="138"/>
      <c r="W853" s="138"/>
      <c r="X853" s="138"/>
      <c r="Y853" s="138"/>
      <c r="Z853" s="138"/>
    </row>
    <row r="854" ht="12.75" hidden="1" customHeight="1">
      <c r="A854" s="141"/>
      <c r="B854" s="142"/>
      <c r="C854" s="142"/>
      <c r="D854" s="206"/>
      <c r="E854" s="144"/>
      <c r="F854" s="145"/>
      <c r="G854" s="144"/>
      <c r="H854" s="145"/>
      <c r="I854" s="206"/>
      <c r="J854" s="144"/>
      <c r="K854" s="144"/>
      <c r="L854" s="144"/>
      <c r="M854" s="146"/>
      <c r="N854" s="138"/>
      <c r="O854" s="138"/>
      <c r="P854" s="138"/>
      <c r="Q854" s="138"/>
      <c r="R854" s="138"/>
      <c r="S854" s="138"/>
      <c r="T854" s="138"/>
      <c r="U854" s="138"/>
      <c r="V854" s="138"/>
      <c r="W854" s="138"/>
      <c r="X854" s="138"/>
      <c r="Y854" s="138"/>
      <c r="Z854" s="138"/>
    </row>
    <row r="855" ht="12.75" hidden="1" customHeight="1">
      <c r="A855" s="141"/>
      <c r="B855" s="142"/>
      <c r="C855" s="142"/>
      <c r="D855" s="206"/>
      <c r="E855" s="144"/>
      <c r="F855" s="145"/>
      <c r="G855" s="144"/>
      <c r="H855" s="145"/>
      <c r="I855" s="206"/>
      <c r="J855" s="144"/>
      <c r="K855" s="144"/>
      <c r="L855" s="144"/>
      <c r="M855" s="146"/>
      <c r="N855" s="138"/>
      <c r="O855" s="138"/>
      <c r="P855" s="138"/>
      <c r="Q855" s="138"/>
      <c r="R855" s="138"/>
      <c r="S855" s="138"/>
      <c r="T855" s="138"/>
      <c r="U855" s="138"/>
      <c r="V855" s="138"/>
      <c r="W855" s="138"/>
      <c r="X855" s="138"/>
      <c r="Y855" s="138"/>
      <c r="Z855" s="138"/>
    </row>
    <row r="856" ht="12.75" hidden="1" customHeight="1">
      <c r="A856" s="141"/>
      <c r="B856" s="142"/>
      <c r="C856" s="142"/>
      <c r="D856" s="206"/>
      <c r="E856" s="144"/>
      <c r="F856" s="145"/>
      <c r="G856" s="144"/>
      <c r="H856" s="145"/>
      <c r="I856" s="206"/>
      <c r="J856" s="144"/>
      <c r="K856" s="144"/>
      <c r="L856" s="144"/>
      <c r="M856" s="146"/>
      <c r="N856" s="138"/>
      <c r="O856" s="138"/>
      <c r="P856" s="138"/>
      <c r="Q856" s="138"/>
      <c r="R856" s="138"/>
      <c r="S856" s="138"/>
      <c r="T856" s="138"/>
      <c r="U856" s="138"/>
      <c r="V856" s="138"/>
      <c r="W856" s="138"/>
      <c r="X856" s="138"/>
      <c r="Y856" s="138"/>
      <c r="Z856" s="138"/>
    </row>
    <row r="857" ht="12.75" hidden="1" customHeight="1">
      <c r="A857" s="141"/>
      <c r="B857" s="142"/>
      <c r="C857" s="142"/>
      <c r="D857" s="206"/>
      <c r="E857" s="144"/>
      <c r="F857" s="145"/>
      <c r="G857" s="144"/>
      <c r="H857" s="145"/>
      <c r="I857" s="206"/>
      <c r="J857" s="144"/>
      <c r="K857" s="144"/>
      <c r="L857" s="144"/>
      <c r="M857" s="146"/>
      <c r="N857" s="138"/>
      <c r="O857" s="138"/>
      <c r="P857" s="138"/>
      <c r="Q857" s="138"/>
      <c r="R857" s="138"/>
      <c r="S857" s="138"/>
      <c r="T857" s="138"/>
      <c r="U857" s="138"/>
      <c r="V857" s="138"/>
      <c r="W857" s="138"/>
      <c r="X857" s="138"/>
      <c r="Y857" s="138"/>
      <c r="Z857" s="138"/>
    </row>
    <row r="858" ht="12.75" hidden="1" customHeight="1">
      <c r="A858" s="141"/>
      <c r="B858" s="142"/>
      <c r="C858" s="142"/>
      <c r="D858" s="206"/>
      <c r="E858" s="144"/>
      <c r="F858" s="145"/>
      <c r="G858" s="144"/>
      <c r="H858" s="145"/>
      <c r="I858" s="206"/>
      <c r="J858" s="144"/>
      <c r="K858" s="144"/>
      <c r="L858" s="144"/>
      <c r="M858" s="146"/>
      <c r="N858" s="138"/>
      <c r="O858" s="138"/>
      <c r="P858" s="138"/>
      <c r="Q858" s="138"/>
      <c r="R858" s="138"/>
      <c r="S858" s="138"/>
      <c r="T858" s="138"/>
      <c r="U858" s="138"/>
      <c r="V858" s="138"/>
      <c r="W858" s="138"/>
      <c r="X858" s="138"/>
      <c r="Y858" s="138"/>
      <c r="Z858" s="138"/>
    </row>
    <row r="859" ht="12.75" hidden="1" customHeight="1">
      <c r="A859" s="141"/>
      <c r="B859" s="142"/>
      <c r="C859" s="142"/>
      <c r="D859" s="206"/>
      <c r="E859" s="144"/>
      <c r="F859" s="145"/>
      <c r="G859" s="144"/>
      <c r="H859" s="145"/>
      <c r="I859" s="206"/>
      <c r="J859" s="144"/>
      <c r="K859" s="144"/>
      <c r="L859" s="144"/>
      <c r="M859" s="146"/>
      <c r="N859" s="138"/>
      <c r="O859" s="138"/>
      <c r="P859" s="138"/>
      <c r="Q859" s="138"/>
      <c r="R859" s="138"/>
      <c r="S859" s="138"/>
      <c r="T859" s="138"/>
      <c r="U859" s="138"/>
      <c r="V859" s="138"/>
      <c r="W859" s="138"/>
      <c r="X859" s="138"/>
      <c r="Y859" s="138"/>
      <c r="Z859" s="138"/>
    </row>
    <row r="860" ht="12.75" hidden="1" customHeight="1">
      <c r="A860" s="141"/>
      <c r="B860" s="142"/>
      <c r="C860" s="142"/>
      <c r="D860" s="206"/>
      <c r="E860" s="144"/>
      <c r="F860" s="145"/>
      <c r="G860" s="144"/>
      <c r="H860" s="145"/>
      <c r="I860" s="206"/>
      <c r="J860" s="144"/>
      <c r="K860" s="144"/>
      <c r="L860" s="144"/>
      <c r="M860" s="146"/>
      <c r="N860" s="138"/>
      <c r="O860" s="138"/>
      <c r="P860" s="138"/>
      <c r="Q860" s="138"/>
      <c r="R860" s="138"/>
      <c r="S860" s="138"/>
      <c r="T860" s="138"/>
      <c r="U860" s="138"/>
      <c r="V860" s="138"/>
      <c r="W860" s="138"/>
      <c r="X860" s="138"/>
      <c r="Y860" s="138"/>
      <c r="Z860" s="138"/>
    </row>
    <row r="861" ht="12.75" hidden="1" customHeight="1">
      <c r="A861" s="141"/>
      <c r="B861" s="142"/>
      <c r="C861" s="142"/>
      <c r="D861" s="206"/>
      <c r="E861" s="144"/>
      <c r="F861" s="145"/>
      <c r="G861" s="144"/>
      <c r="H861" s="145"/>
      <c r="I861" s="206"/>
      <c r="J861" s="144"/>
      <c r="K861" s="144"/>
      <c r="L861" s="144"/>
      <c r="M861" s="146"/>
      <c r="N861" s="138"/>
      <c r="O861" s="138"/>
      <c r="P861" s="138"/>
      <c r="Q861" s="138"/>
      <c r="R861" s="138"/>
      <c r="S861" s="138"/>
      <c r="T861" s="138"/>
      <c r="U861" s="138"/>
      <c r="V861" s="138"/>
      <c r="W861" s="138"/>
      <c r="X861" s="138"/>
      <c r="Y861" s="138"/>
      <c r="Z861" s="138"/>
    </row>
    <row r="862" ht="12.75" hidden="1" customHeight="1">
      <c r="A862" s="141"/>
      <c r="B862" s="142"/>
      <c r="C862" s="142"/>
      <c r="D862" s="206"/>
      <c r="E862" s="144"/>
      <c r="F862" s="145"/>
      <c r="G862" s="144"/>
      <c r="H862" s="145"/>
      <c r="I862" s="206"/>
      <c r="J862" s="144"/>
      <c r="K862" s="144"/>
      <c r="L862" s="144"/>
      <c r="M862" s="146"/>
      <c r="N862" s="138"/>
      <c r="O862" s="138"/>
      <c r="P862" s="138"/>
      <c r="Q862" s="138"/>
      <c r="R862" s="138"/>
      <c r="S862" s="138"/>
      <c r="T862" s="138"/>
      <c r="U862" s="138"/>
      <c r="V862" s="138"/>
      <c r="W862" s="138"/>
      <c r="X862" s="138"/>
      <c r="Y862" s="138"/>
      <c r="Z862" s="138"/>
    </row>
    <row r="863" ht="12.75" hidden="1" customHeight="1">
      <c r="A863" s="141"/>
      <c r="B863" s="142"/>
      <c r="C863" s="142"/>
      <c r="D863" s="206"/>
      <c r="E863" s="144"/>
      <c r="F863" s="145"/>
      <c r="G863" s="144"/>
      <c r="H863" s="145"/>
      <c r="I863" s="206"/>
      <c r="J863" s="144"/>
      <c r="K863" s="144"/>
      <c r="L863" s="144"/>
      <c r="M863" s="146"/>
      <c r="N863" s="138"/>
      <c r="O863" s="138"/>
      <c r="P863" s="138"/>
      <c r="Q863" s="138"/>
      <c r="R863" s="138"/>
      <c r="S863" s="138"/>
      <c r="T863" s="138"/>
      <c r="U863" s="138"/>
      <c r="V863" s="138"/>
      <c r="W863" s="138"/>
      <c r="X863" s="138"/>
      <c r="Y863" s="138"/>
      <c r="Z863" s="138"/>
    </row>
    <row r="864" ht="12.75" hidden="1" customHeight="1">
      <c r="A864" s="141"/>
      <c r="B864" s="142"/>
      <c r="C864" s="142"/>
      <c r="D864" s="206"/>
      <c r="E864" s="144"/>
      <c r="F864" s="145"/>
      <c r="G864" s="144"/>
      <c r="H864" s="145"/>
      <c r="I864" s="206"/>
      <c r="J864" s="144"/>
      <c r="K864" s="144"/>
      <c r="L864" s="144"/>
      <c r="M864" s="146"/>
      <c r="N864" s="138"/>
      <c r="O864" s="138"/>
      <c r="P864" s="138"/>
      <c r="Q864" s="138"/>
      <c r="R864" s="138"/>
      <c r="S864" s="138"/>
      <c r="T864" s="138"/>
      <c r="U864" s="138"/>
      <c r="V864" s="138"/>
      <c r="W864" s="138"/>
      <c r="X864" s="138"/>
      <c r="Y864" s="138"/>
      <c r="Z864" s="138"/>
    </row>
    <row r="865" ht="12.75" hidden="1" customHeight="1">
      <c r="A865" s="141"/>
      <c r="B865" s="142"/>
      <c r="C865" s="142"/>
      <c r="D865" s="206"/>
      <c r="E865" s="144"/>
      <c r="F865" s="145"/>
      <c r="G865" s="144"/>
      <c r="H865" s="145"/>
      <c r="I865" s="206"/>
      <c r="J865" s="144"/>
      <c r="K865" s="144"/>
      <c r="L865" s="144"/>
      <c r="M865" s="146"/>
      <c r="N865" s="138"/>
      <c r="O865" s="138"/>
      <c r="P865" s="138"/>
      <c r="Q865" s="138"/>
      <c r="R865" s="138"/>
      <c r="S865" s="138"/>
      <c r="T865" s="138"/>
      <c r="U865" s="138"/>
      <c r="V865" s="138"/>
      <c r="W865" s="138"/>
      <c r="X865" s="138"/>
      <c r="Y865" s="138"/>
      <c r="Z865" s="138"/>
    </row>
    <row r="866" ht="12.75" hidden="1" customHeight="1">
      <c r="A866" s="141"/>
      <c r="B866" s="142"/>
      <c r="C866" s="142"/>
      <c r="D866" s="206"/>
      <c r="E866" s="144"/>
      <c r="F866" s="145"/>
      <c r="G866" s="144"/>
      <c r="H866" s="145"/>
      <c r="I866" s="206"/>
      <c r="J866" s="144"/>
      <c r="K866" s="144"/>
      <c r="L866" s="144"/>
      <c r="M866" s="146"/>
      <c r="N866" s="138"/>
      <c r="O866" s="138"/>
      <c r="P866" s="138"/>
      <c r="Q866" s="138"/>
      <c r="R866" s="138"/>
      <c r="S866" s="138"/>
      <c r="T866" s="138"/>
      <c r="U866" s="138"/>
      <c r="V866" s="138"/>
      <c r="W866" s="138"/>
      <c r="X866" s="138"/>
      <c r="Y866" s="138"/>
      <c r="Z866" s="138"/>
    </row>
    <row r="867" ht="12.75" hidden="1" customHeight="1">
      <c r="A867" s="141"/>
      <c r="B867" s="142"/>
      <c r="C867" s="142"/>
      <c r="D867" s="206"/>
      <c r="E867" s="144"/>
      <c r="F867" s="145"/>
      <c r="G867" s="144"/>
      <c r="H867" s="145"/>
      <c r="I867" s="206"/>
      <c r="J867" s="144"/>
      <c r="K867" s="144"/>
      <c r="L867" s="144"/>
      <c r="M867" s="146"/>
      <c r="N867" s="138"/>
      <c r="O867" s="138"/>
      <c r="P867" s="138"/>
      <c r="Q867" s="138"/>
      <c r="R867" s="138"/>
      <c r="S867" s="138"/>
      <c r="T867" s="138"/>
      <c r="U867" s="138"/>
      <c r="V867" s="138"/>
      <c r="W867" s="138"/>
      <c r="X867" s="138"/>
      <c r="Y867" s="138"/>
      <c r="Z867" s="138"/>
    </row>
    <row r="868" ht="12.75" hidden="1" customHeight="1">
      <c r="A868" s="141"/>
      <c r="B868" s="142"/>
      <c r="C868" s="142"/>
      <c r="D868" s="206"/>
      <c r="E868" s="144"/>
      <c r="F868" s="145"/>
      <c r="G868" s="144"/>
      <c r="H868" s="145"/>
      <c r="I868" s="206"/>
      <c r="J868" s="144"/>
      <c r="K868" s="144"/>
      <c r="L868" s="144"/>
      <c r="M868" s="146"/>
      <c r="N868" s="138"/>
      <c r="O868" s="138"/>
      <c r="P868" s="138"/>
      <c r="Q868" s="138"/>
      <c r="R868" s="138"/>
      <c r="S868" s="138"/>
      <c r="T868" s="138"/>
      <c r="U868" s="138"/>
      <c r="V868" s="138"/>
      <c r="W868" s="138"/>
      <c r="X868" s="138"/>
      <c r="Y868" s="138"/>
      <c r="Z868" s="138"/>
    </row>
    <row r="869" ht="12.75" hidden="1" customHeight="1">
      <c r="A869" s="141"/>
      <c r="B869" s="142"/>
      <c r="C869" s="142"/>
      <c r="D869" s="206"/>
      <c r="E869" s="144"/>
      <c r="F869" s="145"/>
      <c r="G869" s="144"/>
      <c r="H869" s="145"/>
      <c r="I869" s="206"/>
      <c r="J869" s="144"/>
      <c r="K869" s="144"/>
      <c r="L869" s="144"/>
      <c r="M869" s="146"/>
      <c r="N869" s="138"/>
      <c r="O869" s="138"/>
      <c r="P869" s="138"/>
      <c r="Q869" s="138"/>
      <c r="R869" s="138"/>
      <c r="S869" s="138"/>
      <c r="T869" s="138"/>
      <c r="U869" s="138"/>
      <c r="V869" s="138"/>
      <c r="W869" s="138"/>
      <c r="X869" s="138"/>
      <c r="Y869" s="138"/>
      <c r="Z869" s="138"/>
    </row>
    <row r="870" ht="12.75" hidden="1" customHeight="1">
      <c r="A870" s="141"/>
      <c r="B870" s="142"/>
      <c r="C870" s="142"/>
      <c r="D870" s="206"/>
      <c r="E870" s="144"/>
      <c r="F870" s="145"/>
      <c r="G870" s="144"/>
      <c r="H870" s="145"/>
      <c r="I870" s="206"/>
      <c r="J870" s="144"/>
      <c r="K870" s="144"/>
      <c r="L870" s="144"/>
      <c r="M870" s="146"/>
      <c r="N870" s="138"/>
      <c r="O870" s="138"/>
      <c r="P870" s="138"/>
      <c r="Q870" s="138"/>
      <c r="R870" s="138"/>
      <c r="S870" s="138"/>
      <c r="T870" s="138"/>
      <c r="U870" s="138"/>
      <c r="V870" s="138"/>
      <c r="W870" s="138"/>
      <c r="X870" s="138"/>
      <c r="Y870" s="138"/>
      <c r="Z870" s="138"/>
    </row>
    <row r="871" ht="12.75" hidden="1" customHeight="1">
      <c r="A871" s="141"/>
      <c r="B871" s="142"/>
      <c r="C871" s="142"/>
      <c r="D871" s="206"/>
      <c r="E871" s="144"/>
      <c r="F871" s="145"/>
      <c r="G871" s="144"/>
      <c r="H871" s="145"/>
      <c r="I871" s="206"/>
      <c r="J871" s="144"/>
      <c r="K871" s="144"/>
      <c r="L871" s="144"/>
      <c r="M871" s="146"/>
      <c r="N871" s="138"/>
      <c r="O871" s="138"/>
      <c r="P871" s="138"/>
      <c r="Q871" s="138"/>
      <c r="R871" s="138"/>
      <c r="S871" s="138"/>
      <c r="T871" s="138"/>
      <c r="U871" s="138"/>
      <c r="V871" s="138"/>
      <c r="W871" s="138"/>
      <c r="X871" s="138"/>
      <c r="Y871" s="138"/>
      <c r="Z871" s="138"/>
    </row>
    <row r="872" ht="12.75" hidden="1" customHeight="1">
      <c r="A872" s="141"/>
      <c r="B872" s="142"/>
      <c r="C872" s="142"/>
      <c r="D872" s="206"/>
      <c r="E872" s="144"/>
      <c r="F872" s="145"/>
      <c r="G872" s="144"/>
      <c r="H872" s="145"/>
      <c r="I872" s="206"/>
      <c r="J872" s="144"/>
      <c r="K872" s="144"/>
      <c r="L872" s="144"/>
      <c r="M872" s="146"/>
      <c r="N872" s="138"/>
      <c r="O872" s="138"/>
      <c r="P872" s="138"/>
      <c r="Q872" s="138"/>
      <c r="R872" s="138"/>
      <c r="S872" s="138"/>
      <c r="T872" s="138"/>
      <c r="U872" s="138"/>
      <c r="V872" s="138"/>
      <c r="W872" s="138"/>
      <c r="X872" s="138"/>
      <c r="Y872" s="138"/>
      <c r="Z872" s="138"/>
    </row>
    <row r="873" ht="12.75" hidden="1" customHeight="1">
      <c r="A873" s="141"/>
      <c r="B873" s="142"/>
      <c r="C873" s="142"/>
      <c r="D873" s="206"/>
      <c r="E873" s="144"/>
      <c r="F873" s="145"/>
      <c r="G873" s="144"/>
      <c r="H873" s="145"/>
      <c r="I873" s="206"/>
      <c r="J873" s="144"/>
      <c r="K873" s="144"/>
      <c r="L873" s="144"/>
      <c r="M873" s="146"/>
      <c r="N873" s="138"/>
      <c r="O873" s="138"/>
      <c r="P873" s="138"/>
      <c r="Q873" s="138"/>
      <c r="R873" s="138"/>
      <c r="S873" s="138"/>
      <c r="T873" s="138"/>
      <c r="U873" s="138"/>
      <c r="V873" s="138"/>
      <c r="W873" s="138"/>
      <c r="X873" s="138"/>
      <c r="Y873" s="138"/>
      <c r="Z873" s="138"/>
    </row>
    <row r="874" ht="12.75" hidden="1" customHeight="1">
      <c r="A874" s="141"/>
      <c r="B874" s="142"/>
      <c r="C874" s="142"/>
      <c r="D874" s="206"/>
      <c r="E874" s="144"/>
      <c r="F874" s="145"/>
      <c r="G874" s="144"/>
      <c r="H874" s="145"/>
      <c r="I874" s="206"/>
      <c r="J874" s="144"/>
      <c r="K874" s="144"/>
      <c r="L874" s="144"/>
      <c r="M874" s="146"/>
      <c r="N874" s="138"/>
      <c r="O874" s="138"/>
      <c r="P874" s="138"/>
      <c r="Q874" s="138"/>
      <c r="R874" s="138"/>
      <c r="S874" s="138"/>
      <c r="T874" s="138"/>
      <c r="U874" s="138"/>
      <c r="V874" s="138"/>
      <c r="W874" s="138"/>
      <c r="X874" s="138"/>
      <c r="Y874" s="138"/>
      <c r="Z874" s="138"/>
    </row>
    <row r="875" ht="12.75" hidden="1" customHeight="1">
      <c r="A875" s="141"/>
      <c r="B875" s="142"/>
      <c r="C875" s="142"/>
      <c r="D875" s="206"/>
      <c r="E875" s="144"/>
      <c r="F875" s="145"/>
      <c r="G875" s="144"/>
      <c r="H875" s="145"/>
      <c r="I875" s="206"/>
      <c r="J875" s="144"/>
      <c r="K875" s="144"/>
      <c r="L875" s="144"/>
      <c r="M875" s="146"/>
      <c r="N875" s="138"/>
      <c r="O875" s="138"/>
      <c r="P875" s="138"/>
      <c r="Q875" s="138"/>
      <c r="R875" s="138"/>
      <c r="S875" s="138"/>
      <c r="T875" s="138"/>
      <c r="U875" s="138"/>
      <c r="V875" s="138"/>
      <c r="W875" s="138"/>
      <c r="X875" s="138"/>
      <c r="Y875" s="138"/>
      <c r="Z875" s="138"/>
    </row>
    <row r="876" ht="12.75" hidden="1" customHeight="1">
      <c r="A876" s="141"/>
      <c r="B876" s="142"/>
      <c r="C876" s="142"/>
      <c r="D876" s="206"/>
      <c r="E876" s="144"/>
      <c r="F876" s="145"/>
      <c r="G876" s="144"/>
      <c r="H876" s="145"/>
      <c r="I876" s="206"/>
      <c r="J876" s="144"/>
      <c r="K876" s="144"/>
      <c r="L876" s="144"/>
      <c r="M876" s="146"/>
      <c r="N876" s="138"/>
      <c r="O876" s="138"/>
      <c r="P876" s="138"/>
      <c r="Q876" s="138"/>
      <c r="R876" s="138"/>
      <c r="S876" s="138"/>
      <c r="T876" s="138"/>
      <c r="U876" s="138"/>
      <c r="V876" s="138"/>
      <c r="W876" s="138"/>
      <c r="X876" s="138"/>
      <c r="Y876" s="138"/>
      <c r="Z876" s="138"/>
    </row>
    <row r="877" ht="12.75" hidden="1" customHeight="1">
      <c r="A877" s="141"/>
      <c r="B877" s="142"/>
      <c r="C877" s="142"/>
      <c r="D877" s="206"/>
      <c r="E877" s="144"/>
      <c r="F877" s="145"/>
      <c r="G877" s="144"/>
      <c r="H877" s="145"/>
      <c r="I877" s="206"/>
      <c r="J877" s="144"/>
      <c r="K877" s="144"/>
      <c r="L877" s="144"/>
      <c r="M877" s="146"/>
      <c r="N877" s="138"/>
      <c r="O877" s="138"/>
      <c r="P877" s="138"/>
      <c r="Q877" s="138"/>
      <c r="R877" s="138"/>
      <c r="S877" s="138"/>
      <c r="T877" s="138"/>
      <c r="U877" s="138"/>
      <c r="V877" s="138"/>
      <c r="W877" s="138"/>
      <c r="X877" s="138"/>
      <c r="Y877" s="138"/>
      <c r="Z877" s="138"/>
    </row>
    <row r="878" ht="12.75" hidden="1" customHeight="1">
      <c r="A878" s="141"/>
      <c r="B878" s="142"/>
      <c r="C878" s="142"/>
      <c r="D878" s="206"/>
      <c r="E878" s="144"/>
      <c r="F878" s="145"/>
      <c r="G878" s="144"/>
      <c r="H878" s="145"/>
      <c r="I878" s="206"/>
      <c r="J878" s="144"/>
      <c r="K878" s="144"/>
      <c r="L878" s="144"/>
      <c r="M878" s="146"/>
      <c r="N878" s="138"/>
      <c r="O878" s="138"/>
      <c r="P878" s="138"/>
      <c r="Q878" s="138"/>
      <c r="R878" s="138"/>
      <c r="S878" s="138"/>
      <c r="T878" s="138"/>
      <c r="U878" s="138"/>
      <c r="V878" s="138"/>
      <c r="W878" s="138"/>
      <c r="X878" s="138"/>
      <c r="Y878" s="138"/>
      <c r="Z878" s="138"/>
    </row>
    <row r="879" ht="12.75" hidden="1" customHeight="1">
      <c r="A879" s="141"/>
      <c r="B879" s="142"/>
      <c r="C879" s="142"/>
      <c r="D879" s="206"/>
      <c r="E879" s="144"/>
      <c r="F879" s="145"/>
      <c r="G879" s="144"/>
      <c r="H879" s="145"/>
      <c r="I879" s="206"/>
      <c r="J879" s="144"/>
      <c r="K879" s="144"/>
      <c r="L879" s="144"/>
      <c r="M879" s="146"/>
      <c r="N879" s="138"/>
      <c r="O879" s="138"/>
      <c r="P879" s="138"/>
      <c r="Q879" s="138"/>
      <c r="R879" s="138"/>
      <c r="S879" s="138"/>
      <c r="T879" s="138"/>
      <c r="U879" s="138"/>
      <c r="V879" s="138"/>
      <c r="W879" s="138"/>
      <c r="X879" s="138"/>
      <c r="Y879" s="138"/>
      <c r="Z879" s="138"/>
    </row>
    <row r="880" ht="12.75" hidden="1" customHeight="1">
      <c r="A880" s="141"/>
      <c r="B880" s="142"/>
      <c r="C880" s="142"/>
      <c r="D880" s="206"/>
      <c r="E880" s="144"/>
      <c r="F880" s="145"/>
      <c r="G880" s="144"/>
      <c r="H880" s="145"/>
      <c r="I880" s="206"/>
      <c r="J880" s="144"/>
      <c r="K880" s="144"/>
      <c r="L880" s="144"/>
      <c r="M880" s="146"/>
      <c r="N880" s="138"/>
      <c r="O880" s="138"/>
      <c r="P880" s="138"/>
      <c r="Q880" s="138"/>
      <c r="R880" s="138"/>
      <c r="S880" s="138"/>
      <c r="T880" s="138"/>
      <c r="U880" s="138"/>
      <c r="V880" s="138"/>
      <c r="W880" s="138"/>
      <c r="X880" s="138"/>
      <c r="Y880" s="138"/>
      <c r="Z880" s="138"/>
    </row>
    <row r="881" ht="12.75" hidden="1" customHeight="1">
      <c r="A881" s="141"/>
      <c r="B881" s="142"/>
      <c r="C881" s="142"/>
      <c r="D881" s="206"/>
      <c r="E881" s="144"/>
      <c r="F881" s="145"/>
      <c r="G881" s="144"/>
      <c r="H881" s="145"/>
      <c r="I881" s="206"/>
      <c r="J881" s="144"/>
      <c r="K881" s="144"/>
      <c r="L881" s="144"/>
      <c r="M881" s="146"/>
      <c r="N881" s="138"/>
      <c r="O881" s="138"/>
      <c r="P881" s="138"/>
      <c r="Q881" s="138"/>
      <c r="R881" s="138"/>
      <c r="S881" s="138"/>
      <c r="T881" s="138"/>
      <c r="U881" s="138"/>
      <c r="V881" s="138"/>
      <c r="W881" s="138"/>
      <c r="X881" s="138"/>
      <c r="Y881" s="138"/>
      <c r="Z881" s="138"/>
    </row>
    <row r="882" ht="12.75" hidden="1" customHeight="1">
      <c r="A882" s="141"/>
      <c r="B882" s="142"/>
      <c r="C882" s="142"/>
      <c r="D882" s="206"/>
      <c r="E882" s="144"/>
      <c r="F882" s="145"/>
      <c r="G882" s="144"/>
      <c r="H882" s="145"/>
      <c r="I882" s="206"/>
      <c r="J882" s="144"/>
      <c r="K882" s="144"/>
      <c r="L882" s="144"/>
      <c r="M882" s="146"/>
      <c r="N882" s="138"/>
      <c r="O882" s="138"/>
      <c r="P882" s="138"/>
      <c r="Q882" s="138"/>
      <c r="R882" s="138"/>
      <c r="S882" s="138"/>
      <c r="T882" s="138"/>
      <c r="U882" s="138"/>
      <c r="V882" s="138"/>
      <c r="W882" s="138"/>
      <c r="X882" s="138"/>
      <c r="Y882" s="138"/>
      <c r="Z882" s="138"/>
    </row>
    <row r="883" ht="12.75" hidden="1" customHeight="1">
      <c r="A883" s="141"/>
      <c r="B883" s="142"/>
      <c r="C883" s="142"/>
      <c r="D883" s="206"/>
      <c r="E883" s="144"/>
      <c r="F883" s="145"/>
      <c r="G883" s="144"/>
      <c r="H883" s="145"/>
      <c r="I883" s="206"/>
      <c r="J883" s="144"/>
      <c r="K883" s="144"/>
      <c r="L883" s="144"/>
      <c r="M883" s="146"/>
      <c r="N883" s="138"/>
      <c r="O883" s="138"/>
      <c r="P883" s="138"/>
      <c r="Q883" s="138"/>
      <c r="R883" s="138"/>
      <c r="S883" s="138"/>
      <c r="T883" s="138"/>
      <c r="U883" s="138"/>
      <c r="V883" s="138"/>
      <c r="W883" s="138"/>
      <c r="X883" s="138"/>
      <c r="Y883" s="138"/>
      <c r="Z883" s="138"/>
    </row>
    <row r="884" ht="12.75" hidden="1" customHeight="1">
      <c r="A884" s="141"/>
      <c r="B884" s="142"/>
      <c r="C884" s="142"/>
      <c r="D884" s="206"/>
      <c r="E884" s="144"/>
      <c r="F884" s="145"/>
      <c r="G884" s="144"/>
      <c r="H884" s="145"/>
      <c r="I884" s="206"/>
      <c r="J884" s="144"/>
      <c r="K884" s="144"/>
      <c r="L884" s="144"/>
      <c r="M884" s="146"/>
      <c r="N884" s="138"/>
      <c r="O884" s="138"/>
      <c r="P884" s="138"/>
      <c r="Q884" s="138"/>
      <c r="R884" s="138"/>
      <c r="S884" s="138"/>
      <c r="T884" s="138"/>
      <c r="U884" s="138"/>
      <c r="V884" s="138"/>
      <c r="W884" s="138"/>
      <c r="X884" s="138"/>
      <c r="Y884" s="138"/>
      <c r="Z884" s="138"/>
    </row>
    <row r="885" ht="12.75" hidden="1" customHeight="1">
      <c r="A885" s="141"/>
      <c r="B885" s="142"/>
      <c r="C885" s="142"/>
      <c r="D885" s="206"/>
      <c r="E885" s="144"/>
      <c r="F885" s="145"/>
      <c r="G885" s="144"/>
      <c r="H885" s="145"/>
      <c r="I885" s="206"/>
      <c r="J885" s="144"/>
      <c r="K885" s="144"/>
      <c r="L885" s="144"/>
      <c r="M885" s="146"/>
      <c r="N885" s="138"/>
      <c r="O885" s="138"/>
      <c r="P885" s="138"/>
      <c r="Q885" s="138"/>
      <c r="R885" s="138"/>
      <c r="S885" s="138"/>
      <c r="T885" s="138"/>
      <c r="U885" s="138"/>
      <c r="V885" s="138"/>
      <c r="W885" s="138"/>
      <c r="X885" s="138"/>
      <c r="Y885" s="138"/>
      <c r="Z885" s="138"/>
    </row>
    <row r="886" ht="12.75" hidden="1" customHeight="1">
      <c r="A886" s="141"/>
      <c r="B886" s="142"/>
      <c r="C886" s="142"/>
      <c r="D886" s="206"/>
      <c r="E886" s="144"/>
      <c r="F886" s="145"/>
      <c r="G886" s="144"/>
      <c r="H886" s="145"/>
      <c r="I886" s="206"/>
      <c r="J886" s="144"/>
      <c r="K886" s="144"/>
      <c r="L886" s="144"/>
      <c r="M886" s="146"/>
      <c r="N886" s="138"/>
      <c r="O886" s="138"/>
      <c r="P886" s="138"/>
      <c r="Q886" s="138"/>
      <c r="R886" s="138"/>
      <c r="S886" s="138"/>
      <c r="T886" s="138"/>
      <c r="U886" s="138"/>
      <c r="V886" s="138"/>
      <c r="W886" s="138"/>
      <c r="X886" s="138"/>
      <c r="Y886" s="138"/>
      <c r="Z886" s="138"/>
    </row>
    <row r="887" ht="12.75" hidden="1" customHeight="1">
      <c r="A887" s="141"/>
      <c r="B887" s="142"/>
      <c r="C887" s="142"/>
      <c r="D887" s="206"/>
      <c r="E887" s="144"/>
      <c r="F887" s="145"/>
      <c r="G887" s="144"/>
      <c r="H887" s="145"/>
      <c r="I887" s="206"/>
      <c r="J887" s="144"/>
      <c r="K887" s="144"/>
      <c r="L887" s="144"/>
      <c r="M887" s="146"/>
      <c r="N887" s="138"/>
      <c r="O887" s="138"/>
      <c r="P887" s="138"/>
      <c r="Q887" s="138"/>
      <c r="R887" s="138"/>
      <c r="S887" s="138"/>
      <c r="T887" s="138"/>
      <c r="U887" s="138"/>
      <c r="V887" s="138"/>
      <c r="W887" s="138"/>
      <c r="X887" s="138"/>
      <c r="Y887" s="138"/>
      <c r="Z887" s="138"/>
    </row>
    <row r="888" ht="12.75" hidden="1" customHeight="1">
      <c r="A888" s="141"/>
      <c r="B888" s="142"/>
      <c r="C888" s="142"/>
      <c r="D888" s="206"/>
      <c r="E888" s="144"/>
      <c r="F888" s="145"/>
      <c r="G888" s="144"/>
      <c r="H888" s="145"/>
      <c r="I888" s="206"/>
      <c r="J888" s="144"/>
      <c r="K888" s="144"/>
      <c r="L888" s="144"/>
      <c r="M888" s="146"/>
      <c r="N888" s="138"/>
      <c r="O888" s="138"/>
      <c r="P888" s="138"/>
      <c r="Q888" s="138"/>
      <c r="R888" s="138"/>
      <c r="S888" s="138"/>
      <c r="T888" s="138"/>
      <c r="U888" s="138"/>
      <c r="V888" s="138"/>
      <c r="W888" s="138"/>
      <c r="X888" s="138"/>
      <c r="Y888" s="138"/>
      <c r="Z888" s="138"/>
    </row>
    <row r="889" ht="12.75" hidden="1" customHeight="1">
      <c r="A889" s="141"/>
      <c r="B889" s="142"/>
      <c r="C889" s="142"/>
      <c r="D889" s="206"/>
      <c r="E889" s="144"/>
      <c r="F889" s="145"/>
      <c r="G889" s="144"/>
      <c r="H889" s="145"/>
      <c r="I889" s="206"/>
      <c r="J889" s="144"/>
      <c r="K889" s="144"/>
      <c r="L889" s="144"/>
      <c r="M889" s="146"/>
      <c r="N889" s="138"/>
      <c r="O889" s="138"/>
      <c r="P889" s="138"/>
      <c r="Q889" s="138"/>
      <c r="R889" s="138"/>
      <c r="S889" s="138"/>
      <c r="T889" s="138"/>
      <c r="U889" s="138"/>
      <c r="V889" s="138"/>
      <c r="W889" s="138"/>
      <c r="X889" s="138"/>
      <c r="Y889" s="138"/>
      <c r="Z889" s="138"/>
    </row>
    <row r="890" ht="12.75" hidden="1" customHeight="1">
      <c r="A890" s="141"/>
      <c r="B890" s="142"/>
      <c r="C890" s="142"/>
      <c r="D890" s="206"/>
      <c r="E890" s="144"/>
      <c r="F890" s="145"/>
      <c r="G890" s="144"/>
      <c r="H890" s="145"/>
      <c r="I890" s="206"/>
      <c r="J890" s="144"/>
      <c r="K890" s="144"/>
      <c r="L890" s="144"/>
      <c r="M890" s="146"/>
      <c r="N890" s="138"/>
      <c r="O890" s="138"/>
      <c r="P890" s="138"/>
      <c r="Q890" s="138"/>
      <c r="R890" s="138"/>
      <c r="S890" s="138"/>
      <c r="T890" s="138"/>
      <c r="U890" s="138"/>
      <c r="V890" s="138"/>
      <c r="W890" s="138"/>
      <c r="X890" s="138"/>
      <c r="Y890" s="138"/>
      <c r="Z890" s="138"/>
    </row>
    <row r="891" ht="12.75" hidden="1" customHeight="1">
      <c r="A891" s="141"/>
      <c r="B891" s="142"/>
      <c r="C891" s="142"/>
      <c r="D891" s="206"/>
      <c r="E891" s="144"/>
      <c r="F891" s="145"/>
      <c r="G891" s="144"/>
      <c r="H891" s="145"/>
      <c r="I891" s="206"/>
      <c r="J891" s="144"/>
      <c r="K891" s="144"/>
      <c r="L891" s="144"/>
      <c r="M891" s="146"/>
      <c r="N891" s="138"/>
      <c r="O891" s="138"/>
      <c r="P891" s="138"/>
      <c r="Q891" s="138"/>
      <c r="R891" s="138"/>
      <c r="S891" s="138"/>
      <c r="T891" s="138"/>
      <c r="U891" s="138"/>
      <c r="V891" s="138"/>
      <c r="W891" s="138"/>
      <c r="X891" s="138"/>
      <c r="Y891" s="138"/>
      <c r="Z891" s="138"/>
    </row>
    <row r="892" ht="12.75" hidden="1" customHeight="1">
      <c r="A892" s="141"/>
      <c r="B892" s="142"/>
      <c r="C892" s="142"/>
      <c r="D892" s="206"/>
      <c r="E892" s="144"/>
      <c r="F892" s="145"/>
      <c r="G892" s="144"/>
      <c r="H892" s="145"/>
      <c r="I892" s="206"/>
      <c r="J892" s="144"/>
      <c r="K892" s="144"/>
      <c r="L892" s="144"/>
      <c r="M892" s="146"/>
      <c r="N892" s="138"/>
      <c r="O892" s="138"/>
      <c r="P892" s="138"/>
      <c r="Q892" s="138"/>
      <c r="R892" s="138"/>
      <c r="S892" s="138"/>
      <c r="T892" s="138"/>
      <c r="U892" s="138"/>
      <c r="V892" s="138"/>
      <c r="W892" s="138"/>
      <c r="X892" s="138"/>
      <c r="Y892" s="138"/>
      <c r="Z892" s="138"/>
    </row>
    <row r="893" ht="12.75" hidden="1" customHeight="1">
      <c r="A893" s="141"/>
      <c r="B893" s="142"/>
      <c r="C893" s="142"/>
      <c r="D893" s="206"/>
      <c r="E893" s="144"/>
      <c r="F893" s="145"/>
      <c r="G893" s="144"/>
      <c r="H893" s="145"/>
      <c r="I893" s="206"/>
      <c r="J893" s="144"/>
      <c r="K893" s="144"/>
      <c r="L893" s="144"/>
      <c r="M893" s="146"/>
      <c r="N893" s="138"/>
      <c r="O893" s="138"/>
      <c r="P893" s="138"/>
      <c r="Q893" s="138"/>
      <c r="R893" s="138"/>
      <c r="S893" s="138"/>
      <c r="T893" s="138"/>
      <c r="U893" s="138"/>
      <c r="V893" s="138"/>
      <c r="W893" s="138"/>
      <c r="X893" s="138"/>
      <c r="Y893" s="138"/>
      <c r="Z893" s="138"/>
    </row>
    <row r="894" ht="12.75" hidden="1" customHeight="1">
      <c r="A894" s="141"/>
      <c r="B894" s="142"/>
      <c r="C894" s="142"/>
      <c r="D894" s="206"/>
      <c r="E894" s="144"/>
      <c r="F894" s="145"/>
      <c r="G894" s="144"/>
      <c r="H894" s="145"/>
      <c r="I894" s="206"/>
      <c r="J894" s="144"/>
      <c r="K894" s="144"/>
      <c r="L894" s="144"/>
      <c r="M894" s="146"/>
      <c r="N894" s="138"/>
      <c r="O894" s="138"/>
      <c r="P894" s="138"/>
      <c r="Q894" s="138"/>
      <c r="R894" s="138"/>
      <c r="S894" s="138"/>
      <c r="T894" s="138"/>
      <c r="U894" s="138"/>
      <c r="V894" s="138"/>
      <c r="W894" s="138"/>
      <c r="X894" s="138"/>
      <c r="Y894" s="138"/>
      <c r="Z894" s="138"/>
    </row>
    <row r="895" ht="12.75" hidden="1" customHeight="1">
      <c r="A895" s="141"/>
      <c r="B895" s="142"/>
      <c r="C895" s="142"/>
      <c r="D895" s="206"/>
      <c r="E895" s="144"/>
      <c r="F895" s="145"/>
      <c r="G895" s="144"/>
      <c r="H895" s="145"/>
      <c r="I895" s="206"/>
      <c r="J895" s="144"/>
      <c r="K895" s="144"/>
      <c r="L895" s="144"/>
      <c r="M895" s="146"/>
      <c r="N895" s="138"/>
      <c r="O895" s="138"/>
      <c r="P895" s="138"/>
      <c r="Q895" s="138"/>
      <c r="R895" s="138"/>
      <c r="S895" s="138"/>
      <c r="T895" s="138"/>
      <c r="U895" s="138"/>
      <c r="V895" s="138"/>
      <c r="W895" s="138"/>
      <c r="X895" s="138"/>
      <c r="Y895" s="138"/>
      <c r="Z895" s="138"/>
    </row>
    <row r="896" ht="12.75" hidden="1" customHeight="1">
      <c r="A896" s="141"/>
      <c r="B896" s="142"/>
      <c r="C896" s="142"/>
      <c r="D896" s="206"/>
      <c r="E896" s="144"/>
      <c r="F896" s="145"/>
      <c r="G896" s="144"/>
      <c r="H896" s="145"/>
      <c r="I896" s="206"/>
      <c r="J896" s="144"/>
      <c r="K896" s="144"/>
      <c r="L896" s="144"/>
      <c r="M896" s="146"/>
      <c r="N896" s="138"/>
      <c r="O896" s="138"/>
      <c r="P896" s="138"/>
      <c r="Q896" s="138"/>
      <c r="R896" s="138"/>
      <c r="S896" s="138"/>
      <c r="T896" s="138"/>
      <c r="U896" s="138"/>
      <c r="V896" s="138"/>
      <c r="W896" s="138"/>
      <c r="X896" s="138"/>
      <c r="Y896" s="138"/>
      <c r="Z896" s="138"/>
    </row>
    <row r="897" ht="12.75" hidden="1" customHeight="1">
      <c r="A897" s="141"/>
      <c r="B897" s="142"/>
      <c r="C897" s="142"/>
      <c r="D897" s="206"/>
      <c r="E897" s="144"/>
      <c r="F897" s="145"/>
      <c r="G897" s="144"/>
      <c r="H897" s="145"/>
      <c r="I897" s="206"/>
      <c r="J897" s="144"/>
      <c r="K897" s="144"/>
      <c r="L897" s="144"/>
      <c r="M897" s="146"/>
      <c r="N897" s="138"/>
      <c r="O897" s="138"/>
      <c r="P897" s="138"/>
      <c r="Q897" s="138"/>
      <c r="R897" s="138"/>
      <c r="S897" s="138"/>
      <c r="T897" s="138"/>
      <c r="U897" s="138"/>
      <c r="V897" s="138"/>
      <c r="W897" s="138"/>
      <c r="X897" s="138"/>
      <c r="Y897" s="138"/>
      <c r="Z897" s="138"/>
    </row>
    <row r="898" ht="12.75" hidden="1" customHeight="1">
      <c r="A898" s="141"/>
      <c r="B898" s="142"/>
      <c r="C898" s="142"/>
      <c r="D898" s="206"/>
      <c r="E898" s="144"/>
      <c r="F898" s="145"/>
      <c r="G898" s="144"/>
      <c r="H898" s="145"/>
      <c r="I898" s="206"/>
      <c r="J898" s="144"/>
      <c r="K898" s="144"/>
      <c r="L898" s="144"/>
      <c r="M898" s="146"/>
      <c r="N898" s="138"/>
      <c r="O898" s="138"/>
      <c r="P898" s="138"/>
      <c r="Q898" s="138"/>
      <c r="R898" s="138"/>
      <c r="S898" s="138"/>
      <c r="T898" s="138"/>
      <c r="U898" s="138"/>
      <c r="V898" s="138"/>
      <c r="W898" s="138"/>
      <c r="X898" s="138"/>
      <c r="Y898" s="138"/>
      <c r="Z898" s="138"/>
    </row>
    <row r="899" ht="12.75" hidden="1" customHeight="1">
      <c r="A899" s="141"/>
      <c r="B899" s="142"/>
      <c r="C899" s="142"/>
      <c r="D899" s="206"/>
      <c r="E899" s="144"/>
      <c r="F899" s="145"/>
      <c r="G899" s="144"/>
      <c r="H899" s="145"/>
      <c r="I899" s="206"/>
      <c r="J899" s="144"/>
      <c r="K899" s="144"/>
      <c r="L899" s="144"/>
      <c r="M899" s="146"/>
      <c r="N899" s="138"/>
      <c r="O899" s="138"/>
      <c r="P899" s="138"/>
      <c r="Q899" s="138"/>
      <c r="R899" s="138"/>
      <c r="S899" s="138"/>
      <c r="T899" s="138"/>
      <c r="U899" s="138"/>
      <c r="V899" s="138"/>
      <c r="W899" s="138"/>
      <c r="X899" s="138"/>
      <c r="Y899" s="138"/>
      <c r="Z899" s="138"/>
    </row>
    <row r="900" ht="12.75" hidden="1" customHeight="1">
      <c r="A900" s="141"/>
      <c r="B900" s="142"/>
      <c r="C900" s="142"/>
      <c r="D900" s="206"/>
      <c r="E900" s="144"/>
      <c r="F900" s="145"/>
      <c r="G900" s="144"/>
      <c r="H900" s="145"/>
      <c r="I900" s="206"/>
      <c r="J900" s="144"/>
      <c r="K900" s="144"/>
      <c r="L900" s="144"/>
      <c r="M900" s="146"/>
      <c r="N900" s="138"/>
      <c r="O900" s="138"/>
      <c r="P900" s="138"/>
      <c r="Q900" s="138"/>
      <c r="R900" s="138"/>
      <c r="S900" s="138"/>
      <c r="T900" s="138"/>
      <c r="U900" s="138"/>
      <c r="V900" s="138"/>
      <c r="W900" s="138"/>
      <c r="X900" s="138"/>
      <c r="Y900" s="138"/>
      <c r="Z900" s="138"/>
    </row>
    <row r="901" ht="12.75" hidden="1" customHeight="1">
      <c r="A901" s="141"/>
      <c r="B901" s="142"/>
      <c r="C901" s="142"/>
      <c r="D901" s="206"/>
      <c r="E901" s="144"/>
      <c r="F901" s="145"/>
      <c r="G901" s="144"/>
      <c r="H901" s="145"/>
      <c r="I901" s="206"/>
      <c r="J901" s="144"/>
      <c r="K901" s="144"/>
      <c r="L901" s="144"/>
      <c r="M901" s="146"/>
      <c r="N901" s="138"/>
      <c r="O901" s="138"/>
      <c r="P901" s="138"/>
      <c r="Q901" s="138"/>
      <c r="R901" s="138"/>
      <c r="S901" s="138"/>
      <c r="T901" s="138"/>
      <c r="U901" s="138"/>
      <c r="V901" s="138"/>
      <c r="W901" s="138"/>
      <c r="X901" s="138"/>
      <c r="Y901" s="138"/>
      <c r="Z901" s="138"/>
    </row>
    <row r="902" ht="12.75" hidden="1" customHeight="1">
      <c r="A902" s="141"/>
      <c r="B902" s="142"/>
      <c r="C902" s="142"/>
      <c r="D902" s="206"/>
      <c r="E902" s="144"/>
      <c r="F902" s="145"/>
      <c r="G902" s="144"/>
      <c r="H902" s="145"/>
      <c r="I902" s="206"/>
      <c r="J902" s="144"/>
      <c r="K902" s="144"/>
      <c r="L902" s="144"/>
      <c r="M902" s="146"/>
      <c r="N902" s="138"/>
      <c r="O902" s="138"/>
      <c r="P902" s="138"/>
      <c r="Q902" s="138"/>
      <c r="R902" s="138"/>
      <c r="S902" s="138"/>
      <c r="T902" s="138"/>
      <c r="U902" s="138"/>
      <c r="V902" s="138"/>
      <c r="W902" s="138"/>
      <c r="X902" s="138"/>
      <c r="Y902" s="138"/>
      <c r="Z902" s="138"/>
    </row>
    <row r="903" ht="12.75" hidden="1" customHeight="1">
      <c r="A903" s="141"/>
      <c r="B903" s="142"/>
      <c r="C903" s="142"/>
      <c r="D903" s="206"/>
      <c r="E903" s="144"/>
      <c r="F903" s="145"/>
      <c r="G903" s="144"/>
      <c r="H903" s="145"/>
      <c r="I903" s="206"/>
      <c r="J903" s="144"/>
      <c r="K903" s="144"/>
      <c r="L903" s="144"/>
      <c r="M903" s="146"/>
      <c r="N903" s="138"/>
      <c r="O903" s="138"/>
      <c r="P903" s="138"/>
      <c r="Q903" s="138"/>
      <c r="R903" s="138"/>
      <c r="S903" s="138"/>
      <c r="T903" s="138"/>
      <c r="U903" s="138"/>
      <c r="V903" s="138"/>
      <c r="W903" s="138"/>
      <c r="X903" s="138"/>
      <c r="Y903" s="138"/>
      <c r="Z903" s="138"/>
    </row>
    <row r="904" ht="12.75" hidden="1" customHeight="1">
      <c r="A904" s="141"/>
      <c r="B904" s="142"/>
      <c r="C904" s="142"/>
      <c r="D904" s="206"/>
      <c r="E904" s="144"/>
      <c r="F904" s="145"/>
      <c r="G904" s="144"/>
      <c r="H904" s="145"/>
      <c r="I904" s="206"/>
      <c r="J904" s="144"/>
      <c r="K904" s="144"/>
      <c r="L904" s="144"/>
      <c r="M904" s="146"/>
      <c r="N904" s="138"/>
      <c r="O904" s="138"/>
      <c r="P904" s="138"/>
      <c r="Q904" s="138"/>
      <c r="R904" s="138"/>
      <c r="S904" s="138"/>
      <c r="T904" s="138"/>
      <c r="U904" s="138"/>
      <c r="V904" s="138"/>
      <c r="W904" s="138"/>
      <c r="X904" s="138"/>
      <c r="Y904" s="138"/>
      <c r="Z904" s="138"/>
    </row>
    <row r="905" ht="12.75" hidden="1" customHeight="1">
      <c r="A905" s="141"/>
      <c r="B905" s="142"/>
      <c r="C905" s="142"/>
      <c r="D905" s="206"/>
      <c r="E905" s="144"/>
      <c r="F905" s="145"/>
      <c r="G905" s="144"/>
      <c r="H905" s="145"/>
      <c r="I905" s="206"/>
      <c r="J905" s="144"/>
      <c r="K905" s="144"/>
      <c r="L905" s="144"/>
      <c r="M905" s="146"/>
      <c r="N905" s="138"/>
      <c r="O905" s="138"/>
      <c r="P905" s="138"/>
      <c r="Q905" s="138"/>
      <c r="R905" s="138"/>
      <c r="S905" s="138"/>
      <c r="T905" s="138"/>
      <c r="U905" s="138"/>
      <c r="V905" s="138"/>
      <c r="W905" s="138"/>
      <c r="X905" s="138"/>
      <c r="Y905" s="138"/>
      <c r="Z905" s="138"/>
    </row>
    <row r="906" ht="12.75" hidden="1" customHeight="1">
      <c r="A906" s="141"/>
      <c r="B906" s="142"/>
      <c r="C906" s="142"/>
      <c r="D906" s="206"/>
      <c r="E906" s="144"/>
      <c r="F906" s="145"/>
      <c r="G906" s="144"/>
      <c r="H906" s="145"/>
      <c r="I906" s="206"/>
      <c r="J906" s="144"/>
      <c r="K906" s="144"/>
      <c r="L906" s="144"/>
      <c r="M906" s="146"/>
      <c r="N906" s="138"/>
      <c r="O906" s="138"/>
      <c r="P906" s="138"/>
      <c r="Q906" s="138"/>
      <c r="R906" s="138"/>
      <c r="S906" s="138"/>
      <c r="T906" s="138"/>
      <c r="U906" s="138"/>
      <c r="V906" s="138"/>
      <c r="W906" s="138"/>
      <c r="X906" s="138"/>
      <c r="Y906" s="138"/>
      <c r="Z906" s="138"/>
    </row>
    <row r="907" ht="12.75" hidden="1" customHeight="1">
      <c r="A907" s="141"/>
      <c r="B907" s="142"/>
      <c r="C907" s="142"/>
      <c r="D907" s="206"/>
      <c r="E907" s="144"/>
      <c r="F907" s="145"/>
      <c r="G907" s="144"/>
      <c r="H907" s="145"/>
      <c r="I907" s="206"/>
      <c r="J907" s="144"/>
      <c r="K907" s="144"/>
      <c r="L907" s="144"/>
      <c r="M907" s="146"/>
      <c r="N907" s="138"/>
      <c r="O907" s="138"/>
      <c r="P907" s="138"/>
      <c r="Q907" s="138"/>
      <c r="R907" s="138"/>
      <c r="S907" s="138"/>
      <c r="T907" s="138"/>
      <c r="U907" s="138"/>
      <c r="V907" s="138"/>
      <c r="W907" s="138"/>
      <c r="X907" s="138"/>
      <c r="Y907" s="138"/>
      <c r="Z907" s="138"/>
    </row>
    <row r="908" ht="12.75" hidden="1" customHeight="1">
      <c r="A908" s="141"/>
      <c r="B908" s="142"/>
      <c r="C908" s="142"/>
      <c r="D908" s="206"/>
      <c r="E908" s="144"/>
      <c r="F908" s="145"/>
      <c r="G908" s="144"/>
      <c r="H908" s="145"/>
      <c r="I908" s="206"/>
      <c r="J908" s="144"/>
      <c r="K908" s="144"/>
      <c r="L908" s="144"/>
      <c r="M908" s="146"/>
      <c r="N908" s="138"/>
      <c r="O908" s="138"/>
      <c r="P908" s="138"/>
      <c r="Q908" s="138"/>
      <c r="R908" s="138"/>
      <c r="S908" s="138"/>
      <c r="T908" s="138"/>
      <c r="U908" s="138"/>
      <c r="V908" s="138"/>
      <c r="W908" s="138"/>
      <c r="X908" s="138"/>
      <c r="Y908" s="138"/>
      <c r="Z908" s="138"/>
    </row>
    <row r="909" ht="12.75" hidden="1" customHeight="1">
      <c r="A909" s="141"/>
      <c r="B909" s="142"/>
      <c r="C909" s="142"/>
      <c r="D909" s="206"/>
      <c r="E909" s="144"/>
      <c r="F909" s="145"/>
      <c r="G909" s="144"/>
      <c r="H909" s="145"/>
      <c r="I909" s="206"/>
      <c r="J909" s="144"/>
      <c r="K909" s="144"/>
      <c r="L909" s="144"/>
      <c r="M909" s="146"/>
      <c r="N909" s="138"/>
      <c r="O909" s="138"/>
      <c r="P909" s="138"/>
      <c r="Q909" s="138"/>
      <c r="R909" s="138"/>
      <c r="S909" s="138"/>
      <c r="T909" s="138"/>
      <c r="U909" s="138"/>
      <c r="V909" s="138"/>
      <c r="W909" s="138"/>
      <c r="X909" s="138"/>
      <c r="Y909" s="138"/>
      <c r="Z909" s="138"/>
    </row>
    <row r="910" ht="12.75" hidden="1" customHeight="1">
      <c r="A910" s="141"/>
      <c r="B910" s="142"/>
      <c r="C910" s="142"/>
      <c r="D910" s="206"/>
      <c r="E910" s="144"/>
      <c r="F910" s="145"/>
      <c r="G910" s="144"/>
      <c r="H910" s="145"/>
      <c r="I910" s="206"/>
      <c r="J910" s="144"/>
      <c r="K910" s="144"/>
      <c r="L910" s="144"/>
      <c r="M910" s="146"/>
      <c r="N910" s="138"/>
      <c r="O910" s="138"/>
      <c r="P910" s="138"/>
      <c r="Q910" s="138"/>
      <c r="R910" s="138"/>
      <c r="S910" s="138"/>
      <c r="T910" s="138"/>
      <c r="U910" s="138"/>
      <c r="V910" s="138"/>
      <c r="W910" s="138"/>
      <c r="X910" s="138"/>
      <c r="Y910" s="138"/>
      <c r="Z910" s="138"/>
    </row>
    <row r="911" ht="12.75" hidden="1" customHeight="1">
      <c r="A911" s="141"/>
      <c r="B911" s="142"/>
      <c r="C911" s="142"/>
      <c r="D911" s="206"/>
      <c r="E911" s="144"/>
      <c r="F911" s="145"/>
      <c r="G911" s="144"/>
      <c r="H911" s="145"/>
      <c r="I911" s="206"/>
      <c r="J911" s="144"/>
      <c r="K911" s="144"/>
      <c r="L911" s="144"/>
      <c r="M911" s="146"/>
      <c r="N911" s="138"/>
      <c r="O911" s="138"/>
      <c r="P911" s="138"/>
      <c r="Q911" s="138"/>
      <c r="R911" s="138"/>
      <c r="S911" s="138"/>
      <c r="T911" s="138"/>
      <c r="U911" s="138"/>
      <c r="V911" s="138"/>
      <c r="W911" s="138"/>
      <c r="X911" s="138"/>
      <c r="Y911" s="138"/>
      <c r="Z911" s="138"/>
    </row>
    <row r="912" ht="12.75" hidden="1" customHeight="1">
      <c r="A912" s="141"/>
      <c r="B912" s="142"/>
      <c r="C912" s="142"/>
      <c r="D912" s="206"/>
      <c r="E912" s="144"/>
      <c r="F912" s="145"/>
      <c r="G912" s="144"/>
      <c r="H912" s="145"/>
      <c r="I912" s="206"/>
      <c r="J912" s="144"/>
      <c r="K912" s="144"/>
      <c r="L912" s="144"/>
      <c r="M912" s="146"/>
      <c r="N912" s="138"/>
      <c r="O912" s="138"/>
      <c r="P912" s="138"/>
      <c r="Q912" s="138"/>
      <c r="R912" s="138"/>
      <c r="S912" s="138"/>
      <c r="T912" s="138"/>
      <c r="U912" s="138"/>
      <c r="V912" s="138"/>
      <c r="W912" s="138"/>
      <c r="X912" s="138"/>
      <c r="Y912" s="138"/>
      <c r="Z912" s="138"/>
    </row>
    <row r="913" ht="12.75" hidden="1" customHeight="1">
      <c r="A913" s="141"/>
      <c r="B913" s="142"/>
      <c r="C913" s="142"/>
      <c r="D913" s="206"/>
      <c r="E913" s="144"/>
      <c r="F913" s="145"/>
      <c r="G913" s="144"/>
      <c r="H913" s="145"/>
      <c r="I913" s="206"/>
      <c r="J913" s="144"/>
      <c r="K913" s="144"/>
      <c r="L913" s="144"/>
      <c r="M913" s="146"/>
      <c r="N913" s="138"/>
      <c r="O913" s="138"/>
      <c r="P913" s="138"/>
      <c r="Q913" s="138"/>
      <c r="R913" s="138"/>
      <c r="S913" s="138"/>
      <c r="T913" s="138"/>
      <c r="U913" s="138"/>
      <c r="V913" s="138"/>
      <c r="W913" s="138"/>
      <c r="X913" s="138"/>
      <c r="Y913" s="138"/>
      <c r="Z913" s="138"/>
    </row>
    <row r="914" ht="12.75" hidden="1" customHeight="1">
      <c r="A914" s="141"/>
      <c r="B914" s="142"/>
      <c r="C914" s="142"/>
      <c r="D914" s="206"/>
      <c r="E914" s="144"/>
      <c r="F914" s="145"/>
      <c r="G914" s="144"/>
      <c r="H914" s="145"/>
      <c r="I914" s="206"/>
      <c r="J914" s="144"/>
      <c r="K914" s="144"/>
      <c r="L914" s="144"/>
      <c r="M914" s="146"/>
      <c r="N914" s="138"/>
      <c r="O914" s="138"/>
      <c r="P914" s="138"/>
      <c r="Q914" s="138"/>
      <c r="R914" s="138"/>
      <c r="S914" s="138"/>
      <c r="T914" s="138"/>
      <c r="U914" s="138"/>
      <c r="V914" s="138"/>
      <c r="W914" s="138"/>
      <c r="X914" s="138"/>
      <c r="Y914" s="138"/>
      <c r="Z914" s="138"/>
    </row>
    <row r="915" ht="12.75" hidden="1" customHeight="1">
      <c r="A915" s="141"/>
      <c r="B915" s="142"/>
      <c r="C915" s="142"/>
      <c r="D915" s="206"/>
      <c r="E915" s="144"/>
      <c r="F915" s="145"/>
      <c r="G915" s="144"/>
      <c r="H915" s="145"/>
      <c r="I915" s="206"/>
      <c r="J915" s="144"/>
      <c r="K915" s="144"/>
      <c r="L915" s="144"/>
      <c r="M915" s="146"/>
      <c r="N915" s="138"/>
      <c r="O915" s="138"/>
      <c r="P915" s="138"/>
      <c r="Q915" s="138"/>
      <c r="R915" s="138"/>
      <c r="S915" s="138"/>
      <c r="T915" s="138"/>
      <c r="U915" s="138"/>
      <c r="V915" s="138"/>
      <c r="W915" s="138"/>
      <c r="X915" s="138"/>
      <c r="Y915" s="138"/>
      <c r="Z915" s="138"/>
    </row>
    <row r="916" ht="12.75" hidden="1" customHeight="1">
      <c r="A916" s="141"/>
      <c r="B916" s="142"/>
      <c r="C916" s="142"/>
      <c r="D916" s="206"/>
      <c r="E916" s="144"/>
      <c r="F916" s="145"/>
      <c r="G916" s="144"/>
      <c r="H916" s="145"/>
      <c r="I916" s="206"/>
      <c r="J916" s="144"/>
      <c r="K916" s="144"/>
      <c r="L916" s="144"/>
      <c r="M916" s="146"/>
      <c r="N916" s="138"/>
      <c r="O916" s="138"/>
      <c r="P916" s="138"/>
      <c r="Q916" s="138"/>
      <c r="R916" s="138"/>
      <c r="S916" s="138"/>
      <c r="T916" s="138"/>
      <c r="U916" s="138"/>
      <c r="V916" s="138"/>
      <c r="W916" s="138"/>
      <c r="X916" s="138"/>
      <c r="Y916" s="138"/>
      <c r="Z916" s="138"/>
    </row>
    <row r="917" ht="12.75" hidden="1" customHeight="1">
      <c r="A917" s="141"/>
      <c r="B917" s="142"/>
      <c r="C917" s="142"/>
      <c r="D917" s="206"/>
      <c r="E917" s="144"/>
      <c r="F917" s="145"/>
      <c r="G917" s="144"/>
      <c r="H917" s="145"/>
      <c r="I917" s="206"/>
      <c r="J917" s="144"/>
      <c r="K917" s="144"/>
      <c r="L917" s="144"/>
      <c r="M917" s="146"/>
      <c r="N917" s="138"/>
      <c r="O917" s="138"/>
      <c r="P917" s="138"/>
      <c r="Q917" s="138"/>
      <c r="R917" s="138"/>
      <c r="S917" s="138"/>
      <c r="T917" s="138"/>
      <c r="U917" s="138"/>
      <c r="V917" s="138"/>
      <c r="W917" s="138"/>
      <c r="X917" s="138"/>
      <c r="Y917" s="138"/>
      <c r="Z917" s="138"/>
    </row>
    <row r="918" ht="12.75" hidden="1" customHeight="1">
      <c r="A918" s="141"/>
      <c r="B918" s="142"/>
      <c r="C918" s="142"/>
      <c r="D918" s="206"/>
      <c r="E918" s="144"/>
      <c r="F918" s="145"/>
      <c r="G918" s="144"/>
      <c r="H918" s="145"/>
      <c r="I918" s="206"/>
      <c r="J918" s="144"/>
      <c r="K918" s="144"/>
      <c r="L918" s="144"/>
      <c r="M918" s="146"/>
      <c r="N918" s="138"/>
      <c r="O918" s="138"/>
      <c r="P918" s="138"/>
      <c r="Q918" s="138"/>
      <c r="R918" s="138"/>
      <c r="S918" s="138"/>
      <c r="T918" s="138"/>
      <c r="U918" s="138"/>
      <c r="V918" s="138"/>
      <c r="W918" s="138"/>
      <c r="X918" s="138"/>
      <c r="Y918" s="138"/>
      <c r="Z918" s="138"/>
    </row>
    <row r="919" ht="12.75" hidden="1" customHeight="1">
      <c r="A919" s="141"/>
      <c r="B919" s="142"/>
      <c r="C919" s="142"/>
      <c r="D919" s="206"/>
      <c r="E919" s="144"/>
      <c r="F919" s="145"/>
      <c r="G919" s="144"/>
      <c r="H919" s="145"/>
      <c r="I919" s="206"/>
      <c r="J919" s="144"/>
      <c r="K919" s="144"/>
      <c r="L919" s="144"/>
      <c r="M919" s="146"/>
      <c r="N919" s="138"/>
      <c r="O919" s="138"/>
      <c r="P919" s="138"/>
      <c r="Q919" s="138"/>
      <c r="R919" s="138"/>
      <c r="S919" s="138"/>
      <c r="T919" s="138"/>
      <c r="U919" s="138"/>
      <c r="V919" s="138"/>
      <c r="W919" s="138"/>
      <c r="X919" s="138"/>
      <c r="Y919" s="138"/>
      <c r="Z919" s="138"/>
    </row>
    <row r="920" ht="12.75" hidden="1" customHeight="1">
      <c r="A920" s="141"/>
      <c r="B920" s="142"/>
      <c r="C920" s="142"/>
      <c r="D920" s="206"/>
      <c r="E920" s="144"/>
      <c r="F920" s="145"/>
      <c r="G920" s="144"/>
      <c r="H920" s="145"/>
      <c r="I920" s="206"/>
      <c r="J920" s="144"/>
      <c r="K920" s="144"/>
      <c r="L920" s="144"/>
      <c r="M920" s="146"/>
      <c r="N920" s="138"/>
      <c r="O920" s="138"/>
      <c r="P920" s="138"/>
      <c r="Q920" s="138"/>
      <c r="R920" s="138"/>
      <c r="S920" s="138"/>
      <c r="T920" s="138"/>
      <c r="U920" s="138"/>
      <c r="V920" s="138"/>
      <c r="W920" s="138"/>
      <c r="X920" s="138"/>
      <c r="Y920" s="138"/>
      <c r="Z920" s="138"/>
    </row>
    <row r="921" ht="12.75" hidden="1" customHeight="1">
      <c r="A921" s="141"/>
      <c r="B921" s="142"/>
      <c r="C921" s="142"/>
      <c r="D921" s="206"/>
      <c r="E921" s="144"/>
      <c r="F921" s="145"/>
      <c r="G921" s="144"/>
      <c r="H921" s="145"/>
      <c r="I921" s="206"/>
      <c r="J921" s="144"/>
      <c r="K921" s="144"/>
      <c r="L921" s="144"/>
      <c r="M921" s="146"/>
      <c r="N921" s="138"/>
      <c r="O921" s="138"/>
      <c r="P921" s="138"/>
      <c r="Q921" s="138"/>
      <c r="R921" s="138"/>
      <c r="S921" s="138"/>
      <c r="T921" s="138"/>
      <c r="U921" s="138"/>
      <c r="V921" s="138"/>
      <c r="W921" s="138"/>
      <c r="X921" s="138"/>
      <c r="Y921" s="138"/>
      <c r="Z921" s="138"/>
    </row>
    <row r="922" ht="12.75" hidden="1" customHeight="1">
      <c r="A922" s="141"/>
      <c r="B922" s="142"/>
      <c r="C922" s="142"/>
      <c r="D922" s="206"/>
      <c r="E922" s="144"/>
      <c r="F922" s="145"/>
      <c r="G922" s="144"/>
      <c r="H922" s="145"/>
      <c r="I922" s="206"/>
      <c r="J922" s="144"/>
      <c r="K922" s="144"/>
      <c r="L922" s="144"/>
      <c r="M922" s="146"/>
      <c r="N922" s="138"/>
      <c r="O922" s="138"/>
      <c r="P922" s="138"/>
      <c r="Q922" s="138"/>
      <c r="R922" s="138"/>
      <c r="S922" s="138"/>
      <c r="T922" s="138"/>
      <c r="U922" s="138"/>
      <c r="V922" s="138"/>
      <c r="W922" s="138"/>
      <c r="X922" s="138"/>
      <c r="Y922" s="138"/>
      <c r="Z922" s="138"/>
    </row>
    <row r="923" ht="12.75" hidden="1" customHeight="1">
      <c r="A923" s="141"/>
      <c r="B923" s="142"/>
      <c r="C923" s="142"/>
      <c r="D923" s="206"/>
      <c r="E923" s="144"/>
      <c r="F923" s="145"/>
      <c r="G923" s="144"/>
      <c r="H923" s="145"/>
      <c r="I923" s="206"/>
      <c r="J923" s="144"/>
      <c r="K923" s="144"/>
      <c r="L923" s="144"/>
      <c r="M923" s="146"/>
      <c r="N923" s="138"/>
      <c r="O923" s="138"/>
      <c r="P923" s="138"/>
      <c r="Q923" s="138"/>
      <c r="R923" s="138"/>
      <c r="S923" s="138"/>
      <c r="T923" s="138"/>
      <c r="U923" s="138"/>
      <c r="V923" s="138"/>
      <c r="W923" s="138"/>
      <c r="X923" s="138"/>
      <c r="Y923" s="138"/>
      <c r="Z923" s="138"/>
    </row>
    <row r="924" ht="12.75" hidden="1" customHeight="1">
      <c r="A924" s="141"/>
      <c r="B924" s="142"/>
      <c r="C924" s="142"/>
      <c r="D924" s="206"/>
      <c r="E924" s="144"/>
      <c r="F924" s="145"/>
      <c r="G924" s="144"/>
      <c r="H924" s="145"/>
      <c r="I924" s="206"/>
      <c r="J924" s="144"/>
      <c r="K924" s="144"/>
      <c r="L924" s="144"/>
      <c r="M924" s="146"/>
      <c r="N924" s="138"/>
      <c r="O924" s="138"/>
      <c r="P924" s="138"/>
      <c r="Q924" s="138"/>
      <c r="R924" s="138"/>
      <c r="S924" s="138"/>
      <c r="T924" s="138"/>
      <c r="U924" s="138"/>
      <c r="V924" s="138"/>
      <c r="W924" s="138"/>
      <c r="X924" s="138"/>
      <c r="Y924" s="138"/>
      <c r="Z924" s="138"/>
    </row>
    <row r="925" ht="12.75" hidden="1" customHeight="1">
      <c r="A925" s="141"/>
      <c r="B925" s="142"/>
      <c r="C925" s="142"/>
      <c r="D925" s="206"/>
      <c r="E925" s="144"/>
      <c r="F925" s="145"/>
      <c r="G925" s="144"/>
      <c r="H925" s="145"/>
      <c r="I925" s="206"/>
      <c r="J925" s="144"/>
      <c r="K925" s="144"/>
      <c r="L925" s="144"/>
      <c r="M925" s="146"/>
      <c r="N925" s="138"/>
      <c r="O925" s="138"/>
      <c r="P925" s="138"/>
      <c r="Q925" s="138"/>
      <c r="R925" s="138"/>
      <c r="S925" s="138"/>
      <c r="T925" s="138"/>
      <c r="U925" s="138"/>
      <c r="V925" s="138"/>
      <c r="W925" s="138"/>
      <c r="X925" s="138"/>
      <c r="Y925" s="138"/>
      <c r="Z925" s="138"/>
    </row>
    <row r="926" ht="12.75" hidden="1" customHeight="1">
      <c r="A926" s="141"/>
      <c r="B926" s="142"/>
      <c r="C926" s="142"/>
      <c r="D926" s="206"/>
      <c r="E926" s="144"/>
      <c r="F926" s="145"/>
      <c r="G926" s="144"/>
      <c r="H926" s="145"/>
      <c r="I926" s="206"/>
      <c r="J926" s="144"/>
      <c r="K926" s="144"/>
      <c r="L926" s="144"/>
      <c r="M926" s="146"/>
      <c r="N926" s="138"/>
      <c r="O926" s="138"/>
      <c r="P926" s="138"/>
      <c r="Q926" s="138"/>
      <c r="R926" s="138"/>
      <c r="S926" s="138"/>
      <c r="T926" s="138"/>
      <c r="U926" s="138"/>
      <c r="V926" s="138"/>
      <c r="W926" s="138"/>
      <c r="X926" s="138"/>
      <c r="Y926" s="138"/>
      <c r="Z926" s="138"/>
    </row>
    <row r="927" ht="12.75" hidden="1" customHeight="1">
      <c r="A927" s="141"/>
      <c r="B927" s="142"/>
      <c r="C927" s="142"/>
      <c r="D927" s="206"/>
      <c r="E927" s="144"/>
      <c r="F927" s="145"/>
      <c r="G927" s="144"/>
      <c r="H927" s="145"/>
      <c r="I927" s="206"/>
      <c r="J927" s="144"/>
      <c r="K927" s="144"/>
      <c r="L927" s="144"/>
      <c r="M927" s="146"/>
      <c r="N927" s="138"/>
      <c r="O927" s="138"/>
      <c r="P927" s="138"/>
      <c r="Q927" s="138"/>
      <c r="R927" s="138"/>
      <c r="S927" s="138"/>
      <c r="T927" s="138"/>
      <c r="U927" s="138"/>
      <c r="V927" s="138"/>
      <c r="W927" s="138"/>
      <c r="X927" s="138"/>
      <c r="Y927" s="138"/>
      <c r="Z927" s="138"/>
    </row>
    <row r="928" ht="12.75" hidden="1" customHeight="1">
      <c r="A928" s="141"/>
      <c r="B928" s="142"/>
      <c r="C928" s="142"/>
      <c r="D928" s="206"/>
      <c r="E928" s="144"/>
      <c r="F928" s="145"/>
      <c r="G928" s="144"/>
      <c r="H928" s="145"/>
      <c r="I928" s="206"/>
      <c r="J928" s="144"/>
      <c r="K928" s="144"/>
      <c r="L928" s="144"/>
      <c r="M928" s="146"/>
      <c r="N928" s="138"/>
      <c r="O928" s="138"/>
      <c r="P928" s="138"/>
      <c r="Q928" s="138"/>
      <c r="R928" s="138"/>
      <c r="S928" s="138"/>
      <c r="T928" s="138"/>
      <c r="U928" s="138"/>
      <c r="V928" s="138"/>
      <c r="W928" s="138"/>
      <c r="X928" s="138"/>
      <c r="Y928" s="138"/>
      <c r="Z928" s="138"/>
    </row>
    <row r="929" ht="12.75" hidden="1" customHeight="1">
      <c r="A929" s="141"/>
      <c r="B929" s="142"/>
      <c r="C929" s="142"/>
      <c r="D929" s="206"/>
      <c r="E929" s="144"/>
      <c r="F929" s="145"/>
      <c r="G929" s="144"/>
      <c r="H929" s="145"/>
      <c r="I929" s="206"/>
      <c r="J929" s="144"/>
      <c r="K929" s="144"/>
      <c r="L929" s="144"/>
      <c r="M929" s="146"/>
      <c r="N929" s="138"/>
      <c r="O929" s="138"/>
      <c r="P929" s="138"/>
      <c r="Q929" s="138"/>
      <c r="R929" s="138"/>
      <c r="S929" s="138"/>
      <c r="T929" s="138"/>
      <c r="U929" s="138"/>
      <c r="V929" s="138"/>
      <c r="W929" s="138"/>
      <c r="X929" s="138"/>
      <c r="Y929" s="138"/>
      <c r="Z929" s="138"/>
    </row>
    <row r="930" ht="12.75" hidden="1" customHeight="1">
      <c r="A930" s="141"/>
      <c r="B930" s="142"/>
      <c r="C930" s="142"/>
      <c r="D930" s="206"/>
      <c r="E930" s="144"/>
      <c r="F930" s="145"/>
      <c r="G930" s="144"/>
      <c r="H930" s="145"/>
      <c r="I930" s="206"/>
      <c r="J930" s="144"/>
      <c r="K930" s="144"/>
      <c r="L930" s="144"/>
      <c r="M930" s="146"/>
      <c r="N930" s="138"/>
      <c r="O930" s="138"/>
      <c r="P930" s="138"/>
      <c r="Q930" s="138"/>
      <c r="R930" s="138"/>
      <c r="S930" s="138"/>
      <c r="T930" s="138"/>
      <c r="U930" s="138"/>
      <c r="V930" s="138"/>
      <c r="W930" s="138"/>
      <c r="X930" s="138"/>
      <c r="Y930" s="138"/>
      <c r="Z930" s="138"/>
    </row>
    <row r="931" ht="12.75" hidden="1" customHeight="1">
      <c r="A931" s="141"/>
      <c r="B931" s="142"/>
      <c r="C931" s="142"/>
      <c r="D931" s="206"/>
      <c r="E931" s="144"/>
      <c r="F931" s="145"/>
      <c r="G931" s="144"/>
      <c r="H931" s="145"/>
      <c r="I931" s="206"/>
      <c r="J931" s="144"/>
      <c r="K931" s="144"/>
      <c r="L931" s="144"/>
      <c r="M931" s="146"/>
      <c r="N931" s="138"/>
      <c r="O931" s="138"/>
      <c r="P931" s="138"/>
      <c r="Q931" s="138"/>
      <c r="R931" s="138"/>
      <c r="S931" s="138"/>
      <c r="T931" s="138"/>
      <c r="U931" s="138"/>
      <c r="V931" s="138"/>
      <c r="W931" s="138"/>
      <c r="X931" s="138"/>
      <c r="Y931" s="138"/>
      <c r="Z931" s="138"/>
    </row>
    <row r="932" ht="12.75" hidden="1" customHeight="1">
      <c r="A932" s="141"/>
      <c r="B932" s="142"/>
      <c r="C932" s="142"/>
      <c r="D932" s="206"/>
      <c r="E932" s="144"/>
      <c r="F932" s="145"/>
      <c r="G932" s="144"/>
      <c r="H932" s="145"/>
      <c r="I932" s="206"/>
      <c r="J932" s="144"/>
      <c r="K932" s="144"/>
      <c r="L932" s="144"/>
      <c r="M932" s="146"/>
      <c r="N932" s="138"/>
      <c r="O932" s="138"/>
      <c r="P932" s="138"/>
      <c r="Q932" s="138"/>
      <c r="R932" s="138"/>
      <c r="S932" s="138"/>
      <c r="T932" s="138"/>
      <c r="U932" s="138"/>
      <c r="V932" s="138"/>
      <c r="W932" s="138"/>
      <c r="X932" s="138"/>
      <c r="Y932" s="138"/>
      <c r="Z932" s="138"/>
    </row>
    <row r="933" ht="12.75" hidden="1" customHeight="1">
      <c r="A933" s="141"/>
      <c r="B933" s="142"/>
      <c r="C933" s="142"/>
      <c r="D933" s="206"/>
      <c r="E933" s="144"/>
      <c r="F933" s="145"/>
      <c r="G933" s="144"/>
      <c r="H933" s="145"/>
      <c r="I933" s="206"/>
      <c r="J933" s="144"/>
      <c r="K933" s="144"/>
      <c r="L933" s="144"/>
      <c r="M933" s="146"/>
      <c r="N933" s="138"/>
      <c r="O933" s="138"/>
      <c r="P933" s="138"/>
      <c r="Q933" s="138"/>
      <c r="R933" s="138"/>
      <c r="S933" s="138"/>
      <c r="T933" s="138"/>
      <c r="U933" s="138"/>
      <c r="V933" s="138"/>
      <c r="W933" s="138"/>
      <c r="X933" s="138"/>
      <c r="Y933" s="138"/>
      <c r="Z933" s="138"/>
    </row>
    <row r="934" ht="12.75" hidden="1" customHeight="1">
      <c r="A934" s="141"/>
      <c r="B934" s="142"/>
      <c r="C934" s="142"/>
      <c r="D934" s="206"/>
      <c r="E934" s="144"/>
      <c r="F934" s="145"/>
      <c r="G934" s="144"/>
      <c r="H934" s="145"/>
      <c r="I934" s="206"/>
      <c r="J934" s="144"/>
      <c r="K934" s="144"/>
      <c r="L934" s="144"/>
      <c r="M934" s="146"/>
      <c r="N934" s="138"/>
      <c r="O934" s="138"/>
      <c r="P934" s="138"/>
      <c r="Q934" s="138"/>
      <c r="R934" s="138"/>
      <c r="S934" s="138"/>
      <c r="T934" s="138"/>
      <c r="U934" s="138"/>
      <c r="V934" s="138"/>
      <c r="W934" s="138"/>
      <c r="X934" s="138"/>
      <c r="Y934" s="138"/>
      <c r="Z934" s="138"/>
    </row>
    <row r="935" ht="12.75" hidden="1" customHeight="1">
      <c r="A935" s="141"/>
      <c r="B935" s="142"/>
      <c r="C935" s="142"/>
      <c r="D935" s="206"/>
      <c r="E935" s="144"/>
      <c r="F935" s="145"/>
      <c r="G935" s="144"/>
      <c r="H935" s="145"/>
      <c r="I935" s="206"/>
      <c r="J935" s="144"/>
      <c r="K935" s="144"/>
      <c r="L935" s="144"/>
      <c r="M935" s="146"/>
      <c r="N935" s="138"/>
      <c r="O935" s="138"/>
      <c r="P935" s="138"/>
      <c r="Q935" s="138"/>
      <c r="R935" s="138"/>
      <c r="S935" s="138"/>
      <c r="T935" s="138"/>
      <c r="U935" s="138"/>
      <c r="V935" s="138"/>
      <c r="W935" s="138"/>
      <c r="X935" s="138"/>
      <c r="Y935" s="138"/>
      <c r="Z935" s="138"/>
    </row>
    <row r="936" ht="12.75" hidden="1" customHeight="1">
      <c r="A936" s="141"/>
      <c r="B936" s="142"/>
      <c r="C936" s="142"/>
      <c r="D936" s="206"/>
      <c r="E936" s="144"/>
      <c r="F936" s="145"/>
      <c r="G936" s="144"/>
      <c r="H936" s="145"/>
      <c r="I936" s="206"/>
      <c r="J936" s="144"/>
      <c r="K936" s="144"/>
      <c r="L936" s="144"/>
      <c r="M936" s="146"/>
      <c r="N936" s="138"/>
      <c r="O936" s="138"/>
      <c r="P936" s="138"/>
      <c r="Q936" s="138"/>
      <c r="R936" s="138"/>
      <c r="S936" s="138"/>
      <c r="T936" s="138"/>
      <c r="U936" s="138"/>
      <c r="V936" s="138"/>
      <c r="W936" s="138"/>
      <c r="X936" s="138"/>
      <c r="Y936" s="138"/>
      <c r="Z936" s="138"/>
    </row>
    <row r="937" ht="12.75" hidden="1" customHeight="1">
      <c r="A937" s="141"/>
      <c r="B937" s="142"/>
      <c r="C937" s="142"/>
      <c r="D937" s="206"/>
      <c r="E937" s="144"/>
      <c r="F937" s="145"/>
      <c r="G937" s="144"/>
      <c r="H937" s="145"/>
      <c r="I937" s="206"/>
      <c r="J937" s="144"/>
      <c r="K937" s="144"/>
      <c r="L937" s="144"/>
      <c r="M937" s="146"/>
      <c r="N937" s="138"/>
      <c r="O937" s="138"/>
      <c r="P937" s="138"/>
      <c r="Q937" s="138"/>
      <c r="R937" s="138"/>
      <c r="S937" s="138"/>
      <c r="T937" s="138"/>
      <c r="U937" s="138"/>
      <c r="V937" s="138"/>
      <c r="W937" s="138"/>
      <c r="X937" s="138"/>
      <c r="Y937" s="138"/>
      <c r="Z937" s="138"/>
    </row>
    <row r="938" ht="12.75" hidden="1" customHeight="1">
      <c r="A938" s="141"/>
      <c r="B938" s="142"/>
      <c r="C938" s="142"/>
      <c r="D938" s="206"/>
      <c r="E938" s="144"/>
      <c r="F938" s="145"/>
      <c r="G938" s="144"/>
      <c r="H938" s="145"/>
      <c r="I938" s="206"/>
      <c r="J938" s="144"/>
      <c r="K938" s="144"/>
      <c r="L938" s="144"/>
      <c r="M938" s="146"/>
      <c r="N938" s="138"/>
      <c r="O938" s="138"/>
      <c r="P938" s="138"/>
      <c r="Q938" s="138"/>
      <c r="R938" s="138"/>
      <c r="S938" s="138"/>
      <c r="T938" s="138"/>
      <c r="U938" s="138"/>
      <c r="V938" s="138"/>
      <c r="W938" s="138"/>
      <c r="X938" s="138"/>
      <c r="Y938" s="138"/>
      <c r="Z938" s="138"/>
    </row>
    <row r="939" ht="12.75" hidden="1" customHeight="1">
      <c r="A939" s="141"/>
      <c r="B939" s="142"/>
      <c r="C939" s="142"/>
      <c r="D939" s="206"/>
      <c r="E939" s="144"/>
      <c r="F939" s="145"/>
      <c r="G939" s="144"/>
      <c r="H939" s="145"/>
      <c r="I939" s="206"/>
      <c r="J939" s="144"/>
      <c r="K939" s="144"/>
      <c r="L939" s="144"/>
      <c r="M939" s="146"/>
      <c r="N939" s="138"/>
      <c r="O939" s="138"/>
      <c r="P939" s="138"/>
      <c r="Q939" s="138"/>
      <c r="R939" s="138"/>
      <c r="S939" s="138"/>
      <c r="T939" s="138"/>
      <c r="U939" s="138"/>
      <c r="V939" s="138"/>
      <c r="W939" s="138"/>
      <c r="X939" s="138"/>
      <c r="Y939" s="138"/>
      <c r="Z939" s="138"/>
    </row>
    <row r="940" ht="12.75" hidden="1" customHeight="1">
      <c r="A940" s="141"/>
      <c r="B940" s="142"/>
      <c r="C940" s="142"/>
      <c r="D940" s="206"/>
      <c r="E940" s="144"/>
      <c r="F940" s="145"/>
      <c r="G940" s="144"/>
      <c r="H940" s="145"/>
      <c r="I940" s="206"/>
      <c r="J940" s="144"/>
      <c r="K940" s="144"/>
      <c r="L940" s="144"/>
      <c r="M940" s="146"/>
      <c r="N940" s="138"/>
      <c r="O940" s="138"/>
      <c r="P940" s="138"/>
      <c r="Q940" s="138"/>
      <c r="R940" s="138"/>
      <c r="S940" s="138"/>
      <c r="T940" s="138"/>
      <c r="U940" s="138"/>
      <c r="V940" s="138"/>
      <c r="W940" s="138"/>
      <c r="X940" s="138"/>
      <c r="Y940" s="138"/>
      <c r="Z940" s="138"/>
    </row>
    <row r="941" ht="12.75" hidden="1" customHeight="1">
      <c r="A941" s="141"/>
      <c r="B941" s="142"/>
      <c r="C941" s="142"/>
      <c r="D941" s="206"/>
      <c r="E941" s="144"/>
      <c r="F941" s="145"/>
      <c r="G941" s="144"/>
      <c r="H941" s="145"/>
      <c r="I941" s="206"/>
      <c r="J941" s="144"/>
      <c r="K941" s="144"/>
      <c r="L941" s="144"/>
      <c r="M941" s="146"/>
      <c r="N941" s="138"/>
      <c r="O941" s="138"/>
      <c r="P941" s="138"/>
      <c r="Q941" s="138"/>
      <c r="R941" s="138"/>
      <c r="S941" s="138"/>
      <c r="T941" s="138"/>
      <c r="U941" s="138"/>
      <c r="V941" s="138"/>
      <c r="W941" s="138"/>
      <c r="X941" s="138"/>
      <c r="Y941" s="138"/>
      <c r="Z941" s="138"/>
    </row>
    <row r="942" ht="12.75" hidden="1" customHeight="1">
      <c r="A942" s="141"/>
      <c r="B942" s="142"/>
      <c r="C942" s="142"/>
      <c r="D942" s="206"/>
      <c r="E942" s="144"/>
      <c r="F942" s="145"/>
      <c r="G942" s="144"/>
      <c r="H942" s="145"/>
      <c r="I942" s="206"/>
      <c r="J942" s="144"/>
      <c r="K942" s="144"/>
      <c r="L942" s="144"/>
      <c r="M942" s="146"/>
      <c r="N942" s="138"/>
      <c r="O942" s="138"/>
      <c r="P942" s="138"/>
      <c r="Q942" s="138"/>
      <c r="R942" s="138"/>
      <c r="S942" s="138"/>
      <c r="T942" s="138"/>
      <c r="U942" s="138"/>
      <c r="V942" s="138"/>
      <c r="W942" s="138"/>
      <c r="X942" s="138"/>
      <c r="Y942" s="138"/>
      <c r="Z942" s="138"/>
    </row>
    <row r="943" ht="12.75" hidden="1" customHeight="1">
      <c r="A943" s="141"/>
      <c r="B943" s="142"/>
      <c r="C943" s="142"/>
      <c r="D943" s="206"/>
      <c r="E943" s="144"/>
      <c r="F943" s="145"/>
      <c r="G943" s="144"/>
      <c r="H943" s="145"/>
      <c r="I943" s="206"/>
      <c r="J943" s="144"/>
      <c r="K943" s="144"/>
      <c r="L943" s="144"/>
      <c r="M943" s="146"/>
      <c r="N943" s="138"/>
      <c r="O943" s="138"/>
      <c r="P943" s="138"/>
      <c r="Q943" s="138"/>
      <c r="R943" s="138"/>
      <c r="S943" s="138"/>
      <c r="T943" s="138"/>
      <c r="U943" s="138"/>
      <c r="V943" s="138"/>
      <c r="W943" s="138"/>
      <c r="X943" s="138"/>
      <c r="Y943" s="138"/>
      <c r="Z943" s="138"/>
    </row>
    <row r="944" ht="12.75" hidden="1" customHeight="1">
      <c r="A944" s="141"/>
      <c r="B944" s="142"/>
      <c r="C944" s="142"/>
      <c r="D944" s="206"/>
      <c r="E944" s="144"/>
      <c r="F944" s="145"/>
      <c r="G944" s="144"/>
      <c r="H944" s="145"/>
      <c r="I944" s="206"/>
      <c r="J944" s="144"/>
      <c r="K944" s="144"/>
      <c r="L944" s="144"/>
      <c r="M944" s="146"/>
      <c r="N944" s="138"/>
      <c r="O944" s="138"/>
      <c r="P944" s="138"/>
      <c r="Q944" s="138"/>
      <c r="R944" s="138"/>
      <c r="S944" s="138"/>
      <c r="T944" s="138"/>
      <c r="U944" s="138"/>
      <c r="V944" s="138"/>
      <c r="W944" s="138"/>
      <c r="X944" s="138"/>
      <c r="Y944" s="138"/>
      <c r="Z944" s="138"/>
    </row>
    <row r="945" ht="12.75" hidden="1" customHeight="1">
      <c r="A945" s="141"/>
      <c r="B945" s="142"/>
      <c r="C945" s="142"/>
      <c r="D945" s="206"/>
      <c r="E945" s="144"/>
      <c r="F945" s="145"/>
      <c r="G945" s="144"/>
      <c r="H945" s="145"/>
      <c r="I945" s="206"/>
      <c r="J945" s="144"/>
      <c r="K945" s="144"/>
      <c r="L945" s="144"/>
      <c r="M945" s="146"/>
      <c r="N945" s="138"/>
      <c r="O945" s="138"/>
      <c r="P945" s="138"/>
      <c r="Q945" s="138"/>
      <c r="R945" s="138"/>
      <c r="S945" s="138"/>
      <c r="T945" s="138"/>
      <c r="U945" s="138"/>
      <c r="V945" s="138"/>
      <c r="W945" s="138"/>
      <c r="X945" s="138"/>
      <c r="Y945" s="138"/>
      <c r="Z945" s="138"/>
    </row>
    <row r="946" ht="12.75" hidden="1" customHeight="1">
      <c r="A946" s="141"/>
      <c r="B946" s="142"/>
      <c r="C946" s="142"/>
      <c r="D946" s="206"/>
      <c r="E946" s="144"/>
      <c r="F946" s="145"/>
      <c r="G946" s="144"/>
      <c r="H946" s="145"/>
      <c r="I946" s="206"/>
      <c r="J946" s="144"/>
      <c r="K946" s="144"/>
      <c r="L946" s="144"/>
      <c r="M946" s="146"/>
      <c r="N946" s="138"/>
      <c r="O946" s="138"/>
      <c r="P946" s="138"/>
      <c r="Q946" s="138"/>
      <c r="R946" s="138"/>
      <c r="S946" s="138"/>
      <c r="T946" s="138"/>
      <c r="U946" s="138"/>
      <c r="V946" s="138"/>
      <c r="W946" s="138"/>
      <c r="X946" s="138"/>
      <c r="Y946" s="138"/>
      <c r="Z946" s="138"/>
    </row>
    <row r="947" ht="12.75" hidden="1" customHeight="1">
      <c r="A947" s="141"/>
      <c r="B947" s="142"/>
      <c r="C947" s="142"/>
      <c r="D947" s="206"/>
      <c r="E947" s="144"/>
      <c r="F947" s="145"/>
      <c r="G947" s="144"/>
      <c r="H947" s="145"/>
      <c r="I947" s="206"/>
      <c r="J947" s="144"/>
      <c r="K947" s="144"/>
      <c r="L947" s="144"/>
      <c r="M947" s="146"/>
      <c r="N947" s="138"/>
      <c r="O947" s="138"/>
      <c r="P947" s="138"/>
      <c r="Q947" s="138"/>
      <c r="R947" s="138"/>
      <c r="S947" s="138"/>
      <c r="T947" s="138"/>
      <c r="U947" s="138"/>
      <c r="V947" s="138"/>
      <c r="W947" s="138"/>
      <c r="X947" s="138"/>
      <c r="Y947" s="138"/>
      <c r="Z947" s="138"/>
    </row>
    <row r="948" ht="12.75" hidden="1" customHeight="1">
      <c r="A948" s="141"/>
      <c r="B948" s="142"/>
      <c r="C948" s="142"/>
      <c r="D948" s="206"/>
      <c r="E948" s="144"/>
      <c r="F948" s="145"/>
      <c r="G948" s="144"/>
      <c r="H948" s="145"/>
      <c r="I948" s="206"/>
      <c r="J948" s="144"/>
      <c r="K948" s="144"/>
      <c r="L948" s="144"/>
      <c r="M948" s="146"/>
      <c r="N948" s="138"/>
      <c r="O948" s="138"/>
      <c r="P948" s="138"/>
      <c r="Q948" s="138"/>
      <c r="R948" s="138"/>
      <c r="S948" s="138"/>
      <c r="T948" s="138"/>
      <c r="U948" s="138"/>
      <c r="V948" s="138"/>
      <c r="W948" s="138"/>
      <c r="X948" s="138"/>
      <c r="Y948" s="138"/>
      <c r="Z948" s="138"/>
    </row>
    <row r="949" ht="12.75" hidden="1" customHeight="1">
      <c r="A949" s="141"/>
      <c r="B949" s="142"/>
      <c r="C949" s="142"/>
      <c r="D949" s="206"/>
      <c r="E949" s="144"/>
      <c r="F949" s="145"/>
      <c r="G949" s="144"/>
      <c r="H949" s="145"/>
      <c r="I949" s="206"/>
      <c r="J949" s="144"/>
      <c r="K949" s="144"/>
      <c r="L949" s="144"/>
      <c r="M949" s="146"/>
      <c r="N949" s="138"/>
      <c r="O949" s="138"/>
      <c r="P949" s="138"/>
      <c r="Q949" s="138"/>
      <c r="R949" s="138"/>
      <c r="S949" s="138"/>
      <c r="T949" s="138"/>
      <c r="U949" s="138"/>
      <c r="V949" s="138"/>
      <c r="W949" s="138"/>
      <c r="X949" s="138"/>
      <c r="Y949" s="138"/>
      <c r="Z949" s="138"/>
    </row>
    <row r="950" ht="12.75" hidden="1" customHeight="1">
      <c r="A950" s="141"/>
      <c r="B950" s="142"/>
      <c r="C950" s="142"/>
      <c r="D950" s="206"/>
      <c r="E950" s="144"/>
      <c r="F950" s="145"/>
      <c r="G950" s="144"/>
      <c r="H950" s="145"/>
      <c r="I950" s="206"/>
      <c r="J950" s="144"/>
      <c r="K950" s="144"/>
      <c r="L950" s="144"/>
      <c r="M950" s="146"/>
      <c r="N950" s="138"/>
      <c r="O950" s="138"/>
      <c r="P950" s="138"/>
      <c r="Q950" s="138"/>
      <c r="R950" s="138"/>
      <c r="S950" s="138"/>
      <c r="T950" s="138"/>
      <c r="U950" s="138"/>
      <c r="V950" s="138"/>
      <c r="W950" s="138"/>
      <c r="X950" s="138"/>
      <c r="Y950" s="138"/>
      <c r="Z950" s="138"/>
    </row>
    <row r="951" ht="12.75" hidden="1" customHeight="1">
      <c r="A951" s="141"/>
      <c r="B951" s="142"/>
      <c r="C951" s="142"/>
      <c r="D951" s="206"/>
      <c r="E951" s="144"/>
      <c r="F951" s="145"/>
      <c r="G951" s="144"/>
      <c r="H951" s="145"/>
      <c r="I951" s="206"/>
      <c r="J951" s="144"/>
      <c r="K951" s="144"/>
      <c r="L951" s="144"/>
      <c r="M951" s="146"/>
      <c r="N951" s="138"/>
      <c r="O951" s="138"/>
      <c r="P951" s="138"/>
      <c r="Q951" s="138"/>
      <c r="R951" s="138"/>
      <c r="S951" s="138"/>
      <c r="T951" s="138"/>
      <c r="U951" s="138"/>
      <c r="V951" s="138"/>
      <c r="W951" s="138"/>
      <c r="X951" s="138"/>
      <c r="Y951" s="138"/>
      <c r="Z951" s="138"/>
    </row>
    <row r="952" ht="12.75" hidden="1" customHeight="1">
      <c r="A952" s="141"/>
      <c r="B952" s="142"/>
      <c r="C952" s="142"/>
      <c r="D952" s="206"/>
      <c r="E952" s="144"/>
      <c r="F952" s="145"/>
      <c r="G952" s="144"/>
      <c r="H952" s="145"/>
      <c r="I952" s="206"/>
      <c r="J952" s="144"/>
      <c r="K952" s="144"/>
      <c r="L952" s="144"/>
      <c r="M952" s="146"/>
      <c r="N952" s="138"/>
      <c r="O952" s="138"/>
      <c r="P952" s="138"/>
      <c r="Q952" s="138"/>
      <c r="R952" s="138"/>
      <c r="S952" s="138"/>
      <c r="T952" s="138"/>
      <c r="U952" s="138"/>
      <c r="V952" s="138"/>
      <c r="W952" s="138"/>
      <c r="X952" s="138"/>
      <c r="Y952" s="138"/>
      <c r="Z952" s="138"/>
    </row>
    <row r="953" ht="12.75" hidden="1" customHeight="1">
      <c r="A953" s="141"/>
      <c r="B953" s="142"/>
      <c r="C953" s="142"/>
      <c r="D953" s="206"/>
      <c r="E953" s="144"/>
      <c r="F953" s="145"/>
      <c r="G953" s="144"/>
      <c r="H953" s="145"/>
      <c r="I953" s="206"/>
      <c r="J953" s="144"/>
      <c r="K953" s="144"/>
      <c r="L953" s="144"/>
      <c r="M953" s="146"/>
      <c r="N953" s="138"/>
      <c r="O953" s="138"/>
      <c r="P953" s="138"/>
      <c r="Q953" s="138"/>
      <c r="R953" s="138"/>
      <c r="S953" s="138"/>
      <c r="T953" s="138"/>
      <c r="U953" s="138"/>
      <c r="V953" s="138"/>
      <c r="W953" s="138"/>
      <c r="X953" s="138"/>
      <c r="Y953" s="138"/>
      <c r="Z953" s="138"/>
    </row>
    <row r="954" ht="12.75" hidden="1" customHeight="1">
      <c r="A954" s="141"/>
      <c r="B954" s="142"/>
      <c r="C954" s="142"/>
      <c r="D954" s="206"/>
      <c r="E954" s="144"/>
      <c r="F954" s="145"/>
      <c r="G954" s="144"/>
      <c r="H954" s="145"/>
      <c r="I954" s="206"/>
      <c r="J954" s="144"/>
      <c r="K954" s="144"/>
      <c r="L954" s="144"/>
      <c r="M954" s="146"/>
      <c r="N954" s="138"/>
      <c r="O954" s="138"/>
      <c r="P954" s="138"/>
      <c r="Q954" s="138"/>
      <c r="R954" s="138"/>
      <c r="S954" s="138"/>
      <c r="T954" s="138"/>
      <c r="U954" s="138"/>
      <c r="V954" s="138"/>
      <c r="W954" s="138"/>
      <c r="X954" s="138"/>
      <c r="Y954" s="138"/>
      <c r="Z954" s="138"/>
    </row>
    <row r="955" ht="12.75" hidden="1" customHeight="1">
      <c r="A955" s="141"/>
      <c r="B955" s="142"/>
      <c r="C955" s="142"/>
      <c r="D955" s="206"/>
      <c r="E955" s="144"/>
      <c r="F955" s="145"/>
      <c r="G955" s="144"/>
      <c r="H955" s="145"/>
      <c r="I955" s="206"/>
      <c r="J955" s="144"/>
      <c r="K955" s="144"/>
      <c r="L955" s="144"/>
      <c r="M955" s="146"/>
      <c r="N955" s="138"/>
      <c r="O955" s="138"/>
      <c r="P955" s="138"/>
      <c r="Q955" s="138"/>
      <c r="R955" s="138"/>
      <c r="S955" s="138"/>
      <c r="T955" s="138"/>
      <c r="U955" s="138"/>
      <c r="V955" s="138"/>
      <c r="W955" s="138"/>
      <c r="X955" s="138"/>
      <c r="Y955" s="138"/>
      <c r="Z955" s="138"/>
    </row>
    <row r="956" ht="12.75" hidden="1" customHeight="1">
      <c r="A956" s="141"/>
      <c r="B956" s="142"/>
      <c r="C956" s="142"/>
      <c r="D956" s="206"/>
      <c r="E956" s="144"/>
      <c r="F956" s="145"/>
      <c r="G956" s="144"/>
      <c r="H956" s="145"/>
      <c r="I956" s="206"/>
      <c r="J956" s="144"/>
      <c r="K956" s="144"/>
      <c r="L956" s="144"/>
      <c r="M956" s="146"/>
      <c r="N956" s="138"/>
      <c r="O956" s="138"/>
      <c r="P956" s="138"/>
      <c r="Q956" s="138"/>
      <c r="R956" s="138"/>
      <c r="S956" s="138"/>
      <c r="T956" s="138"/>
      <c r="U956" s="138"/>
      <c r="V956" s="138"/>
      <c r="W956" s="138"/>
      <c r="X956" s="138"/>
      <c r="Y956" s="138"/>
      <c r="Z956" s="138"/>
    </row>
    <row r="957" ht="12.75" hidden="1" customHeight="1">
      <c r="A957" s="141"/>
      <c r="B957" s="142"/>
      <c r="C957" s="142"/>
      <c r="D957" s="206"/>
      <c r="E957" s="144"/>
      <c r="F957" s="145"/>
      <c r="G957" s="144"/>
      <c r="H957" s="145"/>
      <c r="I957" s="206"/>
      <c r="J957" s="144"/>
      <c r="K957" s="144"/>
      <c r="L957" s="144"/>
      <c r="M957" s="146"/>
      <c r="N957" s="138"/>
      <c r="O957" s="138"/>
      <c r="P957" s="138"/>
      <c r="Q957" s="138"/>
      <c r="R957" s="138"/>
      <c r="S957" s="138"/>
      <c r="T957" s="138"/>
      <c r="U957" s="138"/>
      <c r="V957" s="138"/>
      <c r="W957" s="138"/>
      <c r="X957" s="138"/>
      <c r="Y957" s="138"/>
      <c r="Z957" s="138"/>
    </row>
    <row r="958" ht="12.75" hidden="1" customHeight="1">
      <c r="A958" s="141"/>
      <c r="B958" s="142"/>
      <c r="C958" s="142"/>
      <c r="D958" s="206"/>
      <c r="E958" s="144"/>
      <c r="F958" s="145"/>
      <c r="G958" s="144"/>
      <c r="H958" s="145"/>
      <c r="I958" s="206"/>
      <c r="J958" s="144"/>
      <c r="K958" s="144"/>
      <c r="L958" s="144"/>
      <c r="M958" s="146"/>
      <c r="N958" s="138"/>
      <c r="O958" s="138"/>
      <c r="P958" s="138"/>
      <c r="Q958" s="138"/>
      <c r="R958" s="138"/>
      <c r="S958" s="138"/>
      <c r="T958" s="138"/>
      <c r="U958" s="138"/>
      <c r="V958" s="138"/>
      <c r="W958" s="138"/>
      <c r="X958" s="138"/>
      <c r="Y958" s="138"/>
      <c r="Z958" s="138"/>
    </row>
    <row r="959" ht="12.75" hidden="1" customHeight="1">
      <c r="A959" s="141"/>
      <c r="B959" s="142"/>
      <c r="C959" s="142"/>
      <c r="D959" s="206"/>
      <c r="E959" s="144"/>
      <c r="F959" s="145"/>
      <c r="G959" s="144"/>
      <c r="H959" s="145"/>
      <c r="I959" s="206"/>
      <c r="J959" s="144"/>
      <c r="K959" s="144"/>
      <c r="L959" s="144"/>
      <c r="M959" s="146"/>
      <c r="N959" s="138"/>
      <c r="O959" s="138"/>
      <c r="P959" s="138"/>
      <c r="Q959" s="138"/>
      <c r="R959" s="138"/>
      <c r="S959" s="138"/>
      <c r="T959" s="138"/>
      <c r="U959" s="138"/>
      <c r="V959" s="138"/>
      <c r="W959" s="138"/>
      <c r="X959" s="138"/>
      <c r="Y959" s="138"/>
      <c r="Z959" s="138"/>
    </row>
    <row r="960" ht="12.75" hidden="1" customHeight="1">
      <c r="A960" s="141"/>
      <c r="B960" s="142"/>
      <c r="C960" s="142"/>
      <c r="D960" s="206"/>
      <c r="E960" s="144"/>
      <c r="F960" s="145"/>
      <c r="G960" s="144"/>
      <c r="H960" s="145"/>
      <c r="I960" s="206"/>
      <c r="J960" s="144"/>
      <c r="K960" s="144"/>
      <c r="L960" s="144"/>
      <c r="M960" s="146"/>
      <c r="N960" s="138"/>
      <c r="O960" s="138"/>
      <c r="P960" s="138"/>
      <c r="Q960" s="138"/>
      <c r="R960" s="138"/>
      <c r="S960" s="138"/>
      <c r="T960" s="138"/>
      <c r="U960" s="138"/>
      <c r="V960" s="138"/>
      <c r="W960" s="138"/>
      <c r="X960" s="138"/>
      <c r="Y960" s="138"/>
      <c r="Z960" s="138"/>
    </row>
    <row r="961" ht="12.75" hidden="1" customHeight="1">
      <c r="A961" s="141"/>
      <c r="B961" s="142"/>
      <c r="C961" s="142"/>
      <c r="D961" s="206"/>
      <c r="E961" s="144"/>
      <c r="F961" s="145"/>
      <c r="G961" s="144"/>
      <c r="H961" s="145"/>
      <c r="I961" s="206"/>
      <c r="J961" s="144"/>
      <c r="K961" s="144"/>
      <c r="L961" s="144"/>
      <c r="M961" s="146"/>
      <c r="N961" s="138"/>
      <c r="O961" s="138"/>
      <c r="P961" s="138"/>
      <c r="Q961" s="138"/>
      <c r="R961" s="138"/>
      <c r="S961" s="138"/>
      <c r="T961" s="138"/>
      <c r="U961" s="138"/>
      <c r="V961" s="138"/>
      <c r="W961" s="138"/>
      <c r="X961" s="138"/>
      <c r="Y961" s="138"/>
      <c r="Z961" s="138"/>
    </row>
    <row r="962" ht="12.75" hidden="1" customHeight="1">
      <c r="A962" s="141"/>
      <c r="B962" s="142"/>
      <c r="C962" s="142"/>
      <c r="D962" s="206"/>
      <c r="E962" s="144"/>
      <c r="F962" s="145"/>
      <c r="G962" s="144"/>
      <c r="H962" s="145"/>
      <c r="I962" s="206"/>
      <c r="J962" s="144"/>
      <c r="K962" s="144"/>
      <c r="L962" s="144"/>
      <c r="M962" s="146"/>
      <c r="N962" s="138"/>
      <c r="O962" s="138"/>
      <c r="P962" s="138"/>
      <c r="Q962" s="138"/>
      <c r="R962" s="138"/>
      <c r="S962" s="138"/>
      <c r="T962" s="138"/>
      <c r="U962" s="138"/>
      <c r="V962" s="138"/>
      <c r="W962" s="138"/>
      <c r="X962" s="138"/>
      <c r="Y962" s="138"/>
      <c r="Z962" s="138"/>
    </row>
    <row r="963" ht="12.75" hidden="1" customHeight="1">
      <c r="A963" s="141"/>
      <c r="B963" s="142"/>
      <c r="C963" s="142"/>
      <c r="D963" s="206"/>
      <c r="E963" s="144"/>
      <c r="F963" s="145"/>
      <c r="G963" s="144"/>
      <c r="H963" s="145"/>
      <c r="I963" s="206"/>
      <c r="J963" s="144"/>
      <c r="K963" s="144"/>
      <c r="L963" s="144"/>
      <c r="M963" s="146"/>
      <c r="N963" s="138"/>
      <c r="O963" s="138"/>
      <c r="P963" s="138"/>
      <c r="Q963" s="138"/>
      <c r="R963" s="138"/>
      <c r="S963" s="138"/>
      <c r="T963" s="138"/>
      <c r="U963" s="138"/>
      <c r="V963" s="138"/>
      <c r="W963" s="138"/>
      <c r="X963" s="138"/>
      <c r="Y963" s="138"/>
      <c r="Z963" s="138"/>
    </row>
    <row r="964" ht="12.75" hidden="1" customHeight="1">
      <c r="A964" s="141"/>
      <c r="B964" s="142"/>
      <c r="C964" s="142"/>
      <c r="D964" s="206"/>
      <c r="E964" s="144"/>
      <c r="F964" s="145"/>
      <c r="G964" s="144"/>
      <c r="H964" s="145"/>
      <c r="I964" s="206"/>
      <c r="J964" s="144"/>
      <c r="K964" s="144"/>
      <c r="L964" s="144"/>
      <c r="M964" s="146"/>
      <c r="N964" s="138"/>
      <c r="O964" s="138"/>
      <c r="P964" s="138"/>
      <c r="Q964" s="138"/>
      <c r="R964" s="138"/>
      <c r="S964" s="138"/>
      <c r="T964" s="138"/>
      <c r="U964" s="138"/>
      <c r="V964" s="138"/>
      <c r="W964" s="138"/>
      <c r="X964" s="138"/>
      <c r="Y964" s="138"/>
      <c r="Z964" s="138"/>
    </row>
    <row r="965" ht="12.75" hidden="1" customHeight="1">
      <c r="A965" s="141"/>
      <c r="B965" s="142"/>
      <c r="C965" s="142"/>
      <c r="D965" s="206"/>
      <c r="E965" s="144"/>
      <c r="F965" s="145"/>
      <c r="G965" s="144"/>
      <c r="H965" s="145"/>
      <c r="I965" s="206"/>
      <c r="J965" s="144"/>
      <c r="K965" s="144"/>
      <c r="L965" s="144"/>
      <c r="M965" s="146"/>
      <c r="N965" s="138"/>
      <c r="O965" s="138"/>
      <c r="P965" s="138"/>
      <c r="Q965" s="138"/>
      <c r="R965" s="138"/>
      <c r="S965" s="138"/>
      <c r="T965" s="138"/>
      <c r="U965" s="138"/>
      <c r="V965" s="138"/>
      <c r="W965" s="138"/>
      <c r="X965" s="138"/>
      <c r="Y965" s="138"/>
      <c r="Z965" s="138"/>
    </row>
    <row r="966" ht="12.75" hidden="1" customHeight="1">
      <c r="A966" s="141"/>
      <c r="B966" s="142"/>
      <c r="C966" s="142"/>
      <c r="D966" s="206"/>
      <c r="E966" s="144"/>
      <c r="F966" s="145"/>
      <c r="G966" s="144"/>
      <c r="H966" s="145"/>
      <c r="I966" s="206"/>
      <c r="J966" s="144"/>
      <c r="K966" s="144"/>
      <c r="L966" s="144"/>
      <c r="M966" s="146"/>
      <c r="N966" s="138"/>
      <c r="O966" s="138"/>
      <c r="P966" s="138"/>
      <c r="Q966" s="138"/>
      <c r="R966" s="138"/>
      <c r="S966" s="138"/>
      <c r="T966" s="138"/>
      <c r="U966" s="138"/>
      <c r="V966" s="138"/>
      <c r="W966" s="138"/>
      <c r="X966" s="138"/>
      <c r="Y966" s="138"/>
      <c r="Z966" s="138"/>
    </row>
    <row r="967" ht="12.75" hidden="1" customHeight="1">
      <c r="A967" s="141"/>
      <c r="B967" s="142"/>
      <c r="C967" s="142"/>
      <c r="D967" s="206"/>
      <c r="E967" s="144"/>
      <c r="F967" s="145"/>
      <c r="G967" s="144"/>
      <c r="H967" s="145"/>
      <c r="I967" s="206"/>
      <c r="J967" s="144"/>
      <c r="K967" s="144"/>
      <c r="L967" s="144"/>
      <c r="M967" s="146"/>
      <c r="N967" s="138"/>
      <c r="O967" s="138"/>
      <c r="P967" s="138"/>
      <c r="Q967" s="138"/>
      <c r="R967" s="138"/>
      <c r="S967" s="138"/>
      <c r="T967" s="138"/>
      <c r="U967" s="138"/>
      <c r="V967" s="138"/>
      <c r="W967" s="138"/>
      <c r="X967" s="138"/>
      <c r="Y967" s="138"/>
      <c r="Z967" s="138"/>
    </row>
    <row r="968" ht="12.75" hidden="1" customHeight="1">
      <c r="A968" s="141"/>
      <c r="B968" s="142"/>
      <c r="C968" s="142"/>
      <c r="D968" s="206"/>
      <c r="E968" s="144"/>
      <c r="F968" s="145"/>
      <c r="G968" s="144"/>
      <c r="H968" s="145"/>
      <c r="I968" s="206"/>
      <c r="J968" s="144"/>
      <c r="K968" s="144"/>
      <c r="L968" s="144"/>
      <c r="M968" s="146"/>
      <c r="N968" s="138"/>
      <c r="O968" s="138"/>
      <c r="P968" s="138"/>
      <c r="Q968" s="138"/>
      <c r="R968" s="138"/>
      <c r="S968" s="138"/>
      <c r="T968" s="138"/>
      <c r="U968" s="138"/>
      <c r="V968" s="138"/>
      <c r="W968" s="138"/>
      <c r="X968" s="138"/>
      <c r="Y968" s="138"/>
      <c r="Z968" s="138"/>
    </row>
    <row r="969" ht="12.75" hidden="1" customHeight="1">
      <c r="A969" s="141"/>
      <c r="B969" s="142"/>
      <c r="C969" s="142"/>
      <c r="D969" s="206"/>
      <c r="E969" s="144"/>
      <c r="F969" s="145"/>
      <c r="G969" s="144"/>
      <c r="H969" s="145"/>
      <c r="I969" s="206"/>
      <c r="J969" s="144"/>
      <c r="K969" s="144"/>
      <c r="L969" s="144"/>
      <c r="M969" s="146"/>
      <c r="N969" s="138"/>
      <c r="O969" s="138"/>
      <c r="P969" s="138"/>
      <c r="Q969" s="138"/>
      <c r="R969" s="138"/>
      <c r="S969" s="138"/>
      <c r="T969" s="138"/>
      <c r="U969" s="138"/>
      <c r="V969" s="138"/>
      <c r="W969" s="138"/>
      <c r="X969" s="138"/>
      <c r="Y969" s="138"/>
      <c r="Z969" s="138"/>
    </row>
    <row r="970" ht="12.75" hidden="1" customHeight="1">
      <c r="A970" s="141"/>
      <c r="B970" s="142"/>
      <c r="C970" s="142"/>
      <c r="D970" s="206"/>
      <c r="E970" s="144"/>
      <c r="F970" s="145"/>
      <c r="G970" s="144"/>
      <c r="H970" s="145"/>
      <c r="I970" s="206"/>
      <c r="J970" s="144"/>
      <c r="K970" s="144"/>
      <c r="L970" s="144"/>
      <c r="M970" s="146"/>
      <c r="N970" s="138"/>
      <c r="O970" s="138"/>
      <c r="P970" s="138"/>
      <c r="Q970" s="138"/>
      <c r="R970" s="138"/>
      <c r="S970" s="138"/>
      <c r="T970" s="138"/>
      <c r="U970" s="138"/>
      <c r="V970" s="138"/>
      <c r="W970" s="138"/>
      <c r="X970" s="138"/>
      <c r="Y970" s="138"/>
      <c r="Z970" s="138"/>
    </row>
    <row r="971" ht="12.75" hidden="1" customHeight="1">
      <c r="A971" s="141"/>
      <c r="B971" s="142"/>
      <c r="C971" s="142"/>
      <c r="D971" s="206"/>
      <c r="E971" s="144"/>
      <c r="F971" s="145"/>
      <c r="G971" s="144"/>
      <c r="H971" s="145"/>
      <c r="I971" s="206"/>
      <c r="J971" s="144"/>
      <c r="K971" s="144"/>
      <c r="L971" s="144"/>
      <c r="M971" s="146"/>
      <c r="N971" s="138"/>
      <c r="O971" s="138"/>
      <c r="P971" s="138"/>
      <c r="Q971" s="138"/>
      <c r="R971" s="138"/>
      <c r="S971" s="138"/>
      <c r="T971" s="138"/>
      <c r="U971" s="138"/>
      <c r="V971" s="138"/>
      <c r="W971" s="138"/>
      <c r="X971" s="138"/>
      <c r="Y971" s="138"/>
      <c r="Z971" s="138"/>
    </row>
    <row r="972" ht="12.75" hidden="1" customHeight="1">
      <c r="A972" s="141"/>
      <c r="B972" s="142"/>
      <c r="C972" s="142"/>
      <c r="D972" s="206"/>
      <c r="E972" s="144"/>
      <c r="F972" s="145"/>
      <c r="G972" s="144"/>
      <c r="H972" s="145"/>
      <c r="I972" s="206"/>
      <c r="J972" s="144"/>
      <c r="K972" s="144"/>
      <c r="L972" s="144"/>
      <c r="M972" s="146"/>
      <c r="N972" s="138"/>
      <c r="O972" s="138"/>
      <c r="P972" s="138"/>
      <c r="Q972" s="138"/>
      <c r="R972" s="138"/>
      <c r="S972" s="138"/>
      <c r="T972" s="138"/>
      <c r="U972" s="138"/>
      <c r="V972" s="138"/>
      <c r="W972" s="138"/>
      <c r="X972" s="138"/>
      <c r="Y972" s="138"/>
      <c r="Z972" s="138"/>
    </row>
    <row r="973" ht="12.75" hidden="1" customHeight="1">
      <c r="A973" s="141"/>
      <c r="B973" s="142"/>
      <c r="C973" s="142"/>
      <c r="D973" s="206"/>
      <c r="E973" s="144"/>
      <c r="F973" s="145"/>
      <c r="G973" s="144"/>
      <c r="H973" s="145"/>
      <c r="I973" s="206"/>
      <c r="J973" s="144"/>
      <c r="K973" s="144"/>
      <c r="L973" s="144"/>
      <c r="M973" s="146"/>
      <c r="N973" s="138"/>
      <c r="O973" s="138"/>
      <c r="P973" s="138"/>
      <c r="Q973" s="138"/>
      <c r="R973" s="138"/>
      <c r="S973" s="138"/>
      <c r="T973" s="138"/>
      <c r="U973" s="138"/>
      <c r="V973" s="138"/>
      <c r="W973" s="138"/>
      <c r="X973" s="138"/>
      <c r="Y973" s="138"/>
      <c r="Z973" s="138"/>
    </row>
    <row r="974" ht="12.75" hidden="1" customHeight="1">
      <c r="A974" s="141"/>
      <c r="B974" s="142"/>
      <c r="C974" s="142"/>
      <c r="D974" s="206"/>
      <c r="E974" s="144"/>
      <c r="F974" s="145"/>
      <c r="G974" s="144"/>
      <c r="H974" s="145"/>
      <c r="I974" s="206"/>
      <c r="J974" s="144"/>
      <c r="K974" s="144"/>
      <c r="L974" s="144"/>
      <c r="M974" s="146"/>
      <c r="N974" s="138"/>
      <c r="O974" s="138"/>
      <c r="P974" s="138"/>
      <c r="Q974" s="138"/>
      <c r="R974" s="138"/>
      <c r="S974" s="138"/>
      <c r="T974" s="138"/>
      <c r="U974" s="138"/>
      <c r="V974" s="138"/>
      <c r="W974" s="138"/>
      <c r="X974" s="138"/>
      <c r="Y974" s="138"/>
      <c r="Z974" s="138"/>
    </row>
    <row r="975" ht="12.75" hidden="1" customHeight="1">
      <c r="A975" s="141"/>
      <c r="B975" s="142"/>
      <c r="C975" s="142"/>
      <c r="D975" s="206"/>
      <c r="E975" s="144"/>
      <c r="F975" s="145"/>
      <c r="G975" s="144"/>
      <c r="H975" s="145"/>
      <c r="I975" s="206"/>
      <c r="J975" s="144"/>
      <c r="K975" s="144"/>
      <c r="L975" s="144"/>
      <c r="M975" s="146"/>
      <c r="N975" s="138"/>
      <c r="O975" s="138"/>
      <c r="P975" s="138"/>
      <c r="Q975" s="138"/>
      <c r="R975" s="138"/>
      <c r="S975" s="138"/>
      <c r="T975" s="138"/>
      <c r="U975" s="138"/>
      <c r="V975" s="138"/>
      <c r="W975" s="138"/>
      <c r="X975" s="138"/>
      <c r="Y975" s="138"/>
      <c r="Z975" s="138"/>
    </row>
    <row r="976" ht="12.75" hidden="1" customHeight="1">
      <c r="A976" s="141"/>
      <c r="B976" s="142"/>
      <c r="C976" s="142"/>
      <c r="D976" s="206"/>
      <c r="E976" s="144"/>
      <c r="F976" s="145"/>
      <c r="G976" s="144"/>
      <c r="H976" s="145"/>
      <c r="I976" s="206"/>
      <c r="J976" s="144"/>
      <c r="K976" s="144"/>
      <c r="L976" s="144"/>
      <c r="M976" s="146"/>
      <c r="N976" s="138"/>
      <c r="O976" s="138"/>
      <c r="P976" s="138"/>
      <c r="Q976" s="138"/>
      <c r="R976" s="138"/>
      <c r="S976" s="138"/>
      <c r="T976" s="138"/>
      <c r="U976" s="138"/>
      <c r="V976" s="138"/>
      <c r="W976" s="138"/>
      <c r="X976" s="138"/>
      <c r="Y976" s="138"/>
      <c r="Z976" s="138"/>
    </row>
    <row r="977" ht="12.75" hidden="1" customHeight="1">
      <c r="A977" s="141"/>
      <c r="B977" s="142"/>
      <c r="C977" s="142"/>
      <c r="D977" s="206"/>
      <c r="E977" s="144"/>
      <c r="F977" s="145"/>
      <c r="G977" s="144"/>
      <c r="H977" s="145"/>
      <c r="I977" s="206"/>
      <c r="J977" s="144"/>
      <c r="K977" s="144"/>
      <c r="L977" s="144"/>
      <c r="M977" s="146"/>
      <c r="N977" s="138"/>
      <c r="O977" s="138"/>
      <c r="P977" s="138"/>
      <c r="Q977" s="138"/>
      <c r="R977" s="138"/>
      <c r="S977" s="138"/>
      <c r="T977" s="138"/>
      <c r="U977" s="138"/>
      <c r="V977" s="138"/>
      <c r="W977" s="138"/>
      <c r="X977" s="138"/>
      <c r="Y977" s="138"/>
      <c r="Z977" s="138"/>
    </row>
    <row r="978" ht="12.75" hidden="1" customHeight="1">
      <c r="A978" s="141"/>
      <c r="B978" s="142"/>
      <c r="C978" s="142"/>
      <c r="D978" s="206"/>
      <c r="E978" s="144"/>
      <c r="F978" s="145"/>
      <c r="G978" s="144"/>
      <c r="H978" s="145"/>
      <c r="I978" s="206"/>
      <c r="J978" s="144"/>
      <c r="K978" s="144"/>
      <c r="L978" s="144"/>
      <c r="M978" s="146"/>
      <c r="N978" s="138"/>
      <c r="O978" s="138"/>
      <c r="P978" s="138"/>
      <c r="Q978" s="138"/>
      <c r="R978" s="138"/>
      <c r="S978" s="138"/>
      <c r="T978" s="138"/>
      <c r="U978" s="138"/>
      <c r="V978" s="138"/>
      <c r="W978" s="138"/>
      <c r="X978" s="138"/>
      <c r="Y978" s="138"/>
      <c r="Z978" s="138"/>
    </row>
    <row r="979" ht="12.75" hidden="1" customHeight="1">
      <c r="A979" s="141"/>
      <c r="B979" s="142"/>
      <c r="C979" s="142"/>
      <c r="D979" s="206"/>
      <c r="E979" s="144"/>
      <c r="F979" s="145"/>
      <c r="G979" s="144"/>
      <c r="H979" s="145"/>
      <c r="I979" s="206"/>
      <c r="J979" s="144"/>
      <c r="K979" s="144"/>
      <c r="L979" s="144"/>
      <c r="M979" s="146"/>
      <c r="N979" s="138"/>
      <c r="O979" s="138"/>
      <c r="P979" s="138"/>
      <c r="Q979" s="138"/>
      <c r="R979" s="138"/>
      <c r="S979" s="138"/>
      <c r="T979" s="138"/>
      <c r="U979" s="138"/>
      <c r="V979" s="138"/>
      <c r="W979" s="138"/>
      <c r="X979" s="138"/>
      <c r="Y979" s="138"/>
      <c r="Z979" s="138"/>
    </row>
    <row r="980" ht="12.75" hidden="1" customHeight="1">
      <c r="A980" s="141"/>
      <c r="B980" s="142"/>
      <c r="C980" s="142"/>
      <c r="D980" s="206"/>
      <c r="E980" s="144"/>
      <c r="F980" s="145"/>
      <c r="G980" s="144"/>
      <c r="H980" s="145"/>
      <c r="I980" s="206"/>
      <c r="J980" s="144"/>
      <c r="K980" s="144"/>
      <c r="L980" s="144"/>
      <c r="M980" s="146"/>
      <c r="N980" s="138"/>
      <c r="O980" s="138"/>
      <c r="P980" s="138"/>
      <c r="Q980" s="138"/>
      <c r="R980" s="138"/>
      <c r="S980" s="138"/>
      <c r="T980" s="138"/>
      <c r="U980" s="138"/>
      <c r="V980" s="138"/>
      <c r="W980" s="138"/>
      <c r="X980" s="138"/>
      <c r="Y980" s="138"/>
      <c r="Z980" s="138"/>
    </row>
    <row r="981" ht="12.75" hidden="1" customHeight="1">
      <c r="A981" s="141"/>
      <c r="B981" s="142"/>
      <c r="C981" s="142"/>
      <c r="D981" s="206"/>
      <c r="E981" s="144"/>
      <c r="F981" s="145"/>
      <c r="G981" s="144"/>
      <c r="H981" s="145"/>
      <c r="I981" s="206"/>
      <c r="J981" s="144"/>
      <c r="K981" s="144"/>
      <c r="L981" s="144"/>
      <c r="M981" s="146"/>
      <c r="N981" s="138"/>
      <c r="O981" s="138"/>
      <c r="P981" s="138"/>
      <c r="Q981" s="138"/>
      <c r="R981" s="138"/>
      <c r="S981" s="138"/>
      <c r="T981" s="138"/>
      <c r="U981" s="138"/>
      <c r="V981" s="138"/>
      <c r="W981" s="138"/>
      <c r="X981" s="138"/>
      <c r="Y981" s="138"/>
      <c r="Z981" s="138"/>
    </row>
    <row r="982" ht="12.75" hidden="1" customHeight="1">
      <c r="A982" s="141"/>
      <c r="B982" s="142"/>
      <c r="C982" s="142"/>
      <c r="D982" s="206"/>
      <c r="E982" s="144"/>
      <c r="F982" s="145"/>
      <c r="G982" s="144"/>
      <c r="H982" s="145"/>
      <c r="I982" s="206"/>
      <c r="J982" s="144"/>
      <c r="K982" s="144"/>
      <c r="L982" s="144"/>
      <c r="M982" s="146"/>
      <c r="N982" s="138"/>
      <c r="O982" s="138"/>
      <c r="P982" s="138"/>
      <c r="Q982" s="138"/>
      <c r="R982" s="138"/>
      <c r="S982" s="138"/>
      <c r="T982" s="138"/>
      <c r="U982" s="138"/>
      <c r="V982" s="138"/>
      <c r="W982" s="138"/>
      <c r="X982" s="138"/>
      <c r="Y982" s="138"/>
      <c r="Z982" s="138"/>
    </row>
    <row r="983" ht="12.75" hidden="1" customHeight="1">
      <c r="A983" s="141"/>
      <c r="B983" s="142"/>
      <c r="C983" s="142"/>
      <c r="D983" s="206"/>
      <c r="E983" s="144"/>
      <c r="F983" s="145"/>
      <c r="G983" s="144"/>
      <c r="H983" s="145"/>
      <c r="I983" s="206"/>
      <c r="J983" s="144"/>
      <c r="K983" s="144"/>
      <c r="L983" s="144"/>
      <c r="M983" s="146"/>
      <c r="N983" s="138"/>
      <c r="O983" s="138"/>
      <c r="P983" s="138"/>
      <c r="Q983" s="138"/>
      <c r="R983" s="138"/>
      <c r="S983" s="138"/>
      <c r="T983" s="138"/>
      <c r="U983" s="138"/>
      <c r="V983" s="138"/>
      <c r="W983" s="138"/>
      <c r="X983" s="138"/>
      <c r="Y983" s="138"/>
      <c r="Z983" s="138"/>
    </row>
    <row r="984" ht="12.75" hidden="1" customHeight="1">
      <c r="A984" s="141"/>
      <c r="B984" s="142"/>
      <c r="C984" s="142"/>
      <c r="D984" s="206"/>
      <c r="E984" s="144"/>
      <c r="F984" s="145"/>
      <c r="G984" s="144"/>
      <c r="H984" s="145"/>
      <c r="I984" s="206"/>
      <c r="J984" s="144"/>
      <c r="K984" s="144"/>
      <c r="L984" s="144"/>
      <c r="M984" s="146"/>
      <c r="N984" s="138"/>
      <c r="O984" s="138"/>
      <c r="P984" s="138"/>
      <c r="Q984" s="138"/>
      <c r="R984" s="138"/>
      <c r="S984" s="138"/>
      <c r="T984" s="138"/>
      <c r="U984" s="138"/>
      <c r="V984" s="138"/>
      <c r="W984" s="138"/>
      <c r="X984" s="138"/>
      <c r="Y984" s="138"/>
      <c r="Z984" s="138"/>
    </row>
    <row r="985" ht="12.75" hidden="1" customHeight="1">
      <c r="A985" s="141"/>
      <c r="B985" s="142"/>
      <c r="C985" s="142"/>
      <c r="D985" s="206"/>
      <c r="E985" s="144"/>
      <c r="F985" s="145"/>
      <c r="G985" s="144"/>
      <c r="H985" s="145"/>
      <c r="I985" s="206"/>
      <c r="J985" s="144"/>
      <c r="K985" s="144"/>
      <c r="L985" s="144"/>
      <c r="M985" s="146"/>
      <c r="N985" s="138"/>
      <c r="O985" s="138"/>
      <c r="P985" s="138"/>
      <c r="Q985" s="138"/>
      <c r="R985" s="138"/>
      <c r="S985" s="138"/>
      <c r="T985" s="138"/>
      <c r="U985" s="138"/>
      <c r="V985" s="138"/>
      <c r="W985" s="138"/>
      <c r="X985" s="138"/>
      <c r="Y985" s="138"/>
      <c r="Z985" s="138"/>
    </row>
    <row r="986" ht="12.75" hidden="1" customHeight="1">
      <c r="A986" s="141"/>
      <c r="B986" s="142"/>
      <c r="C986" s="142"/>
      <c r="D986" s="206"/>
      <c r="E986" s="144"/>
      <c r="F986" s="145"/>
      <c r="G986" s="144"/>
      <c r="H986" s="145"/>
      <c r="I986" s="206"/>
      <c r="J986" s="144"/>
      <c r="K986" s="144"/>
      <c r="L986" s="144"/>
      <c r="M986" s="146"/>
      <c r="N986" s="138"/>
      <c r="O986" s="138"/>
      <c r="P986" s="138"/>
      <c r="Q986" s="138"/>
      <c r="R986" s="138"/>
      <c r="S986" s="138"/>
      <c r="T986" s="138"/>
      <c r="U986" s="138"/>
      <c r="V986" s="138"/>
      <c r="W986" s="138"/>
      <c r="X986" s="138"/>
      <c r="Y986" s="138"/>
      <c r="Z986" s="138"/>
    </row>
    <row r="987" ht="12.75" hidden="1" customHeight="1">
      <c r="A987" s="141"/>
      <c r="B987" s="142"/>
      <c r="C987" s="142"/>
      <c r="D987" s="206"/>
      <c r="E987" s="144"/>
      <c r="F987" s="145"/>
      <c r="G987" s="144"/>
      <c r="H987" s="145"/>
      <c r="I987" s="206"/>
      <c r="J987" s="144"/>
      <c r="K987" s="144"/>
      <c r="L987" s="144"/>
      <c r="M987" s="146"/>
      <c r="N987" s="138"/>
      <c r="O987" s="138"/>
      <c r="P987" s="138"/>
      <c r="Q987" s="138"/>
      <c r="R987" s="138"/>
      <c r="S987" s="138"/>
      <c r="T987" s="138"/>
      <c r="U987" s="138"/>
      <c r="V987" s="138"/>
      <c r="W987" s="138"/>
      <c r="X987" s="138"/>
      <c r="Y987" s="138"/>
      <c r="Z987" s="138"/>
    </row>
    <row r="988" ht="12.75" hidden="1" customHeight="1">
      <c r="A988" s="141"/>
      <c r="B988" s="142"/>
      <c r="C988" s="142"/>
      <c r="D988" s="206"/>
      <c r="E988" s="144"/>
      <c r="F988" s="145"/>
      <c r="G988" s="144"/>
      <c r="H988" s="145"/>
      <c r="I988" s="206"/>
      <c r="J988" s="144"/>
      <c r="K988" s="144"/>
      <c r="L988" s="144"/>
      <c r="M988" s="146"/>
      <c r="N988" s="138"/>
      <c r="O988" s="138"/>
      <c r="P988" s="138"/>
      <c r="Q988" s="138"/>
      <c r="R988" s="138"/>
      <c r="S988" s="138"/>
      <c r="T988" s="138"/>
      <c r="U988" s="138"/>
      <c r="V988" s="138"/>
      <c r="W988" s="138"/>
      <c r="X988" s="138"/>
      <c r="Y988" s="138"/>
      <c r="Z988" s="138"/>
    </row>
    <row r="989" ht="12.75" hidden="1" customHeight="1">
      <c r="A989" s="141"/>
      <c r="B989" s="142"/>
      <c r="C989" s="142"/>
      <c r="D989" s="206"/>
      <c r="E989" s="144"/>
      <c r="F989" s="145"/>
      <c r="G989" s="144"/>
      <c r="H989" s="145"/>
      <c r="I989" s="206"/>
      <c r="J989" s="144"/>
      <c r="K989" s="144"/>
      <c r="L989" s="144"/>
      <c r="M989" s="146"/>
      <c r="N989" s="138"/>
      <c r="O989" s="138"/>
      <c r="P989" s="138"/>
      <c r="Q989" s="138"/>
      <c r="R989" s="138"/>
      <c r="S989" s="138"/>
      <c r="T989" s="138"/>
      <c r="U989" s="138"/>
      <c r="V989" s="138"/>
      <c r="W989" s="138"/>
      <c r="X989" s="138"/>
      <c r="Y989" s="138"/>
      <c r="Z989" s="138"/>
    </row>
    <row r="990" ht="12.75" hidden="1" customHeight="1">
      <c r="A990" s="141"/>
      <c r="B990" s="142"/>
      <c r="C990" s="142"/>
      <c r="D990" s="206"/>
      <c r="E990" s="144"/>
      <c r="F990" s="145"/>
      <c r="G990" s="144"/>
      <c r="H990" s="145"/>
      <c r="I990" s="206"/>
      <c r="J990" s="144"/>
      <c r="K990" s="144"/>
      <c r="L990" s="144"/>
      <c r="M990" s="146"/>
      <c r="N990" s="138"/>
      <c r="O990" s="138"/>
      <c r="P990" s="138"/>
      <c r="Q990" s="138"/>
      <c r="R990" s="138"/>
      <c r="S990" s="138"/>
      <c r="T990" s="138"/>
      <c r="U990" s="138"/>
      <c r="V990" s="138"/>
      <c r="W990" s="138"/>
      <c r="X990" s="138"/>
      <c r="Y990" s="138"/>
      <c r="Z990" s="138"/>
    </row>
    <row r="991" ht="12.75" hidden="1" customHeight="1">
      <c r="A991" s="141"/>
      <c r="B991" s="142"/>
      <c r="C991" s="142"/>
      <c r="D991" s="206"/>
      <c r="E991" s="144"/>
      <c r="F991" s="145"/>
      <c r="G991" s="144"/>
      <c r="H991" s="145"/>
      <c r="I991" s="206"/>
      <c r="J991" s="144"/>
      <c r="K991" s="144"/>
      <c r="L991" s="144"/>
      <c r="M991" s="146"/>
      <c r="N991" s="138"/>
      <c r="O991" s="138"/>
      <c r="P991" s="138"/>
      <c r="Q991" s="138"/>
      <c r="R991" s="138"/>
      <c r="S991" s="138"/>
      <c r="T991" s="138"/>
      <c r="U991" s="138"/>
      <c r="V991" s="138"/>
      <c r="W991" s="138"/>
      <c r="X991" s="138"/>
      <c r="Y991" s="138"/>
      <c r="Z991" s="138"/>
    </row>
    <row r="992" ht="12.75" hidden="1" customHeight="1">
      <c r="A992" s="141"/>
      <c r="B992" s="142"/>
      <c r="C992" s="142"/>
      <c r="D992" s="206"/>
      <c r="E992" s="144"/>
      <c r="F992" s="145"/>
      <c r="G992" s="144"/>
      <c r="H992" s="145"/>
      <c r="I992" s="206"/>
      <c r="J992" s="144"/>
      <c r="K992" s="144"/>
      <c r="L992" s="144"/>
      <c r="M992" s="146"/>
      <c r="N992" s="138"/>
      <c r="O992" s="138"/>
      <c r="P992" s="138"/>
      <c r="Q992" s="138"/>
      <c r="R992" s="138"/>
      <c r="S992" s="138"/>
      <c r="T992" s="138"/>
      <c r="U992" s="138"/>
      <c r="V992" s="138"/>
      <c r="W992" s="138"/>
      <c r="X992" s="138"/>
      <c r="Y992" s="138"/>
      <c r="Z992" s="138"/>
    </row>
    <row r="993" ht="12.75" hidden="1" customHeight="1">
      <c r="A993" s="141"/>
      <c r="B993" s="142"/>
      <c r="C993" s="142"/>
      <c r="D993" s="206"/>
      <c r="E993" s="144"/>
      <c r="F993" s="145"/>
      <c r="G993" s="144"/>
      <c r="H993" s="145"/>
      <c r="I993" s="206"/>
      <c r="J993" s="144"/>
      <c r="K993" s="144"/>
      <c r="L993" s="144"/>
      <c r="M993" s="146"/>
      <c r="N993" s="138"/>
      <c r="O993" s="138"/>
      <c r="P993" s="138"/>
      <c r="Q993" s="138"/>
      <c r="R993" s="138"/>
      <c r="S993" s="138"/>
      <c r="T993" s="138"/>
      <c r="U993" s="138"/>
      <c r="V993" s="138"/>
      <c r="W993" s="138"/>
      <c r="X993" s="138"/>
      <c r="Y993" s="138"/>
      <c r="Z993" s="138"/>
    </row>
    <row r="994" ht="12.75" hidden="1" customHeight="1">
      <c r="A994" s="141"/>
      <c r="B994" s="142"/>
      <c r="C994" s="142"/>
      <c r="D994" s="206"/>
      <c r="E994" s="144"/>
      <c r="F994" s="145"/>
      <c r="G994" s="144"/>
      <c r="H994" s="145"/>
      <c r="I994" s="206"/>
      <c r="J994" s="144"/>
      <c r="K994" s="144"/>
      <c r="L994" s="144"/>
      <c r="M994" s="146"/>
      <c r="N994" s="138"/>
      <c r="O994" s="138"/>
      <c r="P994" s="138"/>
      <c r="Q994" s="138"/>
      <c r="R994" s="138"/>
      <c r="S994" s="138"/>
      <c r="T994" s="138"/>
      <c r="U994" s="138"/>
      <c r="V994" s="138"/>
      <c r="W994" s="138"/>
      <c r="X994" s="138"/>
      <c r="Y994" s="138"/>
      <c r="Z994" s="138"/>
    </row>
    <row r="995" ht="12.75" hidden="1" customHeight="1">
      <c r="A995" s="141"/>
      <c r="B995" s="142"/>
      <c r="C995" s="142"/>
      <c r="D995" s="206"/>
      <c r="E995" s="144"/>
      <c r="F995" s="145"/>
      <c r="G995" s="144"/>
      <c r="H995" s="145"/>
      <c r="I995" s="206"/>
      <c r="J995" s="144"/>
      <c r="K995" s="144"/>
      <c r="L995" s="144"/>
      <c r="M995" s="146"/>
      <c r="N995" s="138"/>
      <c r="O995" s="138"/>
      <c r="P995" s="138"/>
      <c r="Q995" s="138"/>
      <c r="R995" s="138"/>
      <c r="S995" s="138"/>
      <c r="T995" s="138"/>
      <c r="U995" s="138"/>
      <c r="V995" s="138"/>
      <c r="W995" s="138"/>
      <c r="X995" s="138"/>
      <c r="Y995" s="138"/>
      <c r="Z995" s="138"/>
    </row>
    <row r="996" ht="12.75" hidden="1" customHeight="1">
      <c r="A996" s="141"/>
      <c r="B996" s="142"/>
      <c r="C996" s="142"/>
      <c r="D996" s="206"/>
      <c r="E996" s="144"/>
      <c r="F996" s="145"/>
      <c r="G996" s="144"/>
      <c r="H996" s="145"/>
      <c r="I996" s="206"/>
      <c r="J996" s="144"/>
      <c r="K996" s="144"/>
      <c r="L996" s="144"/>
      <c r="M996" s="146"/>
      <c r="N996" s="138"/>
      <c r="O996" s="138"/>
      <c r="P996" s="138"/>
      <c r="Q996" s="138"/>
      <c r="R996" s="138"/>
      <c r="S996" s="138"/>
      <c r="T996" s="138"/>
      <c r="U996" s="138"/>
      <c r="V996" s="138"/>
      <c r="W996" s="138"/>
      <c r="X996" s="138"/>
      <c r="Y996" s="138"/>
      <c r="Z996" s="138"/>
    </row>
    <row r="997" ht="12.75" hidden="1" customHeight="1">
      <c r="A997" s="141"/>
      <c r="B997" s="142"/>
      <c r="C997" s="142"/>
      <c r="D997" s="206"/>
      <c r="E997" s="144"/>
      <c r="F997" s="145"/>
      <c r="G997" s="144"/>
      <c r="H997" s="145"/>
      <c r="I997" s="206"/>
      <c r="J997" s="144"/>
      <c r="K997" s="144"/>
      <c r="L997" s="144"/>
      <c r="M997" s="146"/>
      <c r="N997" s="138"/>
      <c r="O997" s="138"/>
      <c r="P997" s="138"/>
      <c r="Q997" s="138"/>
      <c r="R997" s="138"/>
      <c r="S997" s="138"/>
      <c r="T997" s="138"/>
      <c r="U997" s="138"/>
      <c r="V997" s="138"/>
      <c r="W997" s="138"/>
      <c r="X997" s="138"/>
      <c r="Y997" s="138"/>
      <c r="Z997" s="138"/>
    </row>
    <row r="998" ht="12.75" hidden="1" customHeight="1">
      <c r="A998" s="141"/>
      <c r="B998" s="142"/>
      <c r="C998" s="142"/>
      <c r="D998" s="206"/>
      <c r="E998" s="144"/>
      <c r="F998" s="145"/>
      <c r="G998" s="144"/>
      <c r="H998" s="145"/>
      <c r="I998" s="206"/>
      <c r="J998" s="144"/>
      <c r="K998" s="144"/>
      <c r="L998" s="144"/>
      <c r="M998" s="146"/>
      <c r="N998" s="138"/>
      <c r="O998" s="138"/>
      <c r="P998" s="138"/>
      <c r="Q998" s="138"/>
      <c r="R998" s="138"/>
      <c r="S998" s="138"/>
      <c r="T998" s="138"/>
      <c r="U998" s="138"/>
      <c r="V998" s="138"/>
      <c r="W998" s="138"/>
      <c r="X998" s="138"/>
      <c r="Y998" s="138"/>
      <c r="Z998" s="138"/>
    </row>
    <row r="999" ht="12.75" hidden="1" customHeight="1">
      <c r="A999" s="141"/>
      <c r="B999" s="142"/>
      <c r="C999" s="142"/>
      <c r="D999" s="206"/>
      <c r="E999" s="144"/>
      <c r="F999" s="145"/>
      <c r="G999" s="144"/>
      <c r="H999" s="145"/>
      <c r="I999" s="206"/>
      <c r="J999" s="144"/>
      <c r="K999" s="144"/>
      <c r="L999" s="144"/>
      <c r="M999" s="146"/>
      <c r="N999" s="138"/>
      <c r="O999" s="138"/>
      <c r="P999" s="138"/>
      <c r="Q999" s="138"/>
      <c r="R999" s="138"/>
      <c r="S999" s="138"/>
      <c r="T999" s="138"/>
      <c r="U999" s="138"/>
      <c r="V999" s="138"/>
      <c r="W999" s="138"/>
      <c r="X999" s="138"/>
      <c r="Y999" s="138"/>
      <c r="Z999" s="138"/>
    </row>
    <row r="1000" ht="12.75" hidden="1" customHeight="1">
      <c r="A1000" s="141"/>
      <c r="B1000" s="142"/>
      <c r="C1000" s="142"/>
      <c r="D1000" s="206"/>
      <c r="E1000" s="144"/>
      <c r="F1000" s="145"/>
      <c r="G1000" s="144"/>
      <c r="H1000" s="145"/>
      <c r="I1000" s="206"/>
      <c r="J1000" s="144"/>
      <c r="K1000" s="144"/>
      <c r="L1000" s="144"/>
      <c r="M1000" s="146"/>
      <c r="N1000" s="138"/>
      <c r="O1000" s="138"/>
      <c r="P1000" s="138"/>
      <c r="Q1000" s="138"/>
      <c r="R1000" s="138"/>
      <c r="S1000" s="138"/>
      <c r="T1000" s="138"/>
      <c r="U1000" s="138"/>
      <c r="V1000" s="138"/>
      <c r="W1000" s="138"/>
      <c r="X1000" s="138"/>
      <c r="Y1000" s="138"/>
      <c r="Z1000" s="138"/>
    </row>
    <row r="1001" ht="12.75" hidden="1" customHeight="1">
      <c r="A1001" s="141"/>
      <c r="B1001" s="142"/>
      <c r="C1001" s="142"/>
      <c r="D1001" s="206"/>
      <c r="E1001" s="144"/>
      <c r="F1001" s="145"/>
      <c r="G1001" s="144"/>
      <c r="H1001" s="145"/>
      <c r="I1001" s="206"/>
      <c r="J1001" s="144"/>
      <c r="K1001" s="144"/>
      <c r="L1001" s="144"/>
      <c r="M1001" s="146"/>
      <c r="N1001" s="138"/>
      <c r="O1001" s="138"/>
      <c r="P1001" s="138"/>
      <c r="Q1001" s="138"/>
      <c r="R1001" s="138"/>
      <c r="S1001" s="138"/>
      <c r="T1001" s="138"/>
      <c r="U1001" s="138"/>
      <c r="V1001" s="138"/>
      <c r="W1001" s="138"/>
      <c r="X1001" s="138"/>
      <c r="Y1001" s="138"/>
      <c r="Z1001" s="138"/>
    </row>
  </sheetData>
  <autoFilter ref="$A$1:$M$660"/>
  <customSheetViews>
    <customSheetView guid="{BF00F2FD-F490-49EB-8507-516AEFE63497}" filter="1" showAutoFilter="1">
      <autoFilter ref="$A$1:$M$653"/>
      <extLst>
        <ext uri="GoogleSheetsCustomDataVersion1">
          <go:sheetsCustomData xmlns:go="http://customooxmlschemas.google.com/" filterViewId="693691781"/>
        </ext>
      </extLst>
    </customSheetView>
  </customSheetViews>
  <mergeCells count="79">
    <mergeCell ref="O70:R70"/>
    <mergeCell ref="O71:R71"/>
    <mergeCell ref="O72:R72"/>
    <mergeCell ref="O73:R73"/>
    <mergeCell ref="O74:R74"/>
    <mergeCell ref="O75:R75"/>
    <mergeCell ref="O76:R76"/>
    <mergeCell ref="O77:R77"/>
    <mergeCell ref="O78:R78"/>
    <mergeCell ref="O79:R79"/>
    <mergeCell ref="O80:R80"/>
    <mergeCell ref="O82:T83"/>
    <mergeCell ref="O84:R84"/>
    <mergeCell ref="O85:R85"/>
    <mergeCell ref="O86:R86"/>
    <mergeCell ref="O87:R87"/>
    <mergeCell ref="O88:R88"/>
    <mergeCell ref="O89:R89"/>
    <mergeCell ref="O91:R92"/>
    <mergeCell ref="P93:R93"/>
    <mergeCell ref="P94:R94"/>
    <mergeCell ref="P102:R102"/>
    <mergeCell ref="P103:R103"/>
    <mergeCell ref="P95:R95"/>
    <mergeCell ref="P96:R96"/>
    <mergeCell ref="P97:R97"/>
    <mergeCell ref="P98:R98"/>
    <mergeCell ref="P99:R99"/>
    <mergeCell ref="P100:R100"/>
    <mergeCell ref="P101:R101"/>
    <mergeCell ref="O2:P2"/>
    <mergeCell ref="O14:S15"/>
    <mergeCell ref="O16:S16"/>
    <mergeCell ref="O17:S17"/>
    <mergeCell ref="O18:S18"/>
    <mergeCell ref="O19:S19"/>
    <mergeCell ref="O20:S20"/>
    <mergeCell ref="O21:S21"/>
    <mergeCell ref="O22:S22"/>
    <mergeCell ref="O23:S23"/>
    <mergeCell ref="O24:S24"/>
    <mergeCell ref="O26:S27"/>
    <mergeCell ref="P28:R28"/>
    <mergeCell ref="P29:R29"/>
    <mergeCell ref="P30:R30"/>
    <mergeCell ref="P31:R31"/>
    <mergeCell ref="P32:R32"/>
    <mergeCell ref="P33:R33"/>
    <mergeCell ref="P34:R34"/>
    <mergeCell ref="P35:R35"/>
    <mergeCell ref="P36:R36"/>
    <mergeCell ref="P37:R37"/>
    <mergeCell ref="P38:R38"/>
    <mergeCell ref="P39:R39"/>
    <mergeCell ref="P40:R40"/>
    <mergeCell ref="P41:R41"/>
    <mergeCell ref="P42:R42"/>
    <mergeCell ref="P43:R43"/>
    <mergeCell ref="P44:R44"/>
    <mergeCell ref="P45:R45"/>
    <mergeCell ref="O48:S49"/>
    <mergeCell ref="P50:R50"/>
    <mergeCell ref="P51:R51"/>
    <mergeCell ref="P52:R52"/>
    <mergeCell ref="P53:R53"/>
    <mergeCell ref="P54:R54"/>
    <mergeCell ref="P55:R55"/>
    <mergeCell ref="P56:R56"/>
    <mergeCell ref="P57:R57"/>
    <mergeCell ref="P58:R58"/>
    <mergeCell ref="P59:R59"/>
    <mergeCell ref="P60:R60"/>
    <mergeCell ref="P61:R61"/>
    <mergeCell ref="P62:R62"/>
    <mergeCell ref="P63:R63"/>
    <mergeCell ref="O65:T66"/>
    <mergeCell ref="O67:R67"/>
    <mergeCell ref="O68:R68"/>
    <mergeCell ref="O69:R69"/>
  </mergeCells>
  <conditionalFormatting sqref="I2:I37">
    <cfRule type="timePeriod" dxfId="0" priority="1" timePeriod="today"/>
  </conditionalFormatting>
  <printOptions/>
  <pageMargins bottom="0.787401575" footer="0.0" header="0.0" left="0.511811024" right="0.511811024" top="0.787401575"/>
  <pageSetup fitToHeight="0" paperSize="9" orientation="landscape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workbookViewId="0">
      <pane xSplit="1.0" ySplit="1.0" topLeftCell="B2" activePane="bottomRight" state="frozen"/>
      <selection activeCell="B1" sqref="B1" pane="topRight"/>
      <selection activeCell="A2" sqref="A2" pane="bottomLeft"/>
      <selection activeCell="B2" sqref="B2" pane="bottomRight"/>
    </sheetView>
  </sheetViews>
  <sheetFormatPr customHeight="1" defaultColWidth="14.43" defaultRowHeight="15.0"/>
  <cols>
    <col customWidth="1" min="1" max="1" width="20.0"/>
    <col customWidth="1" min="2" max="2" width="27.43"/>
    <col customWidth="1" min="3" max="4" width="24.86"/>
    <col customWidth="1" min="5" max="5" width="47.71"/>
    <col customWidth="1" min="6" max="6" width="79.43"/>
    <col customWidth="1" min="7" max="7" width="15.43"/>
    <col customWidth="1" min="8" max="8" width="22.29"/>
    <col customWidth="1" min="9" max="9" width="22.43"/>
    <col customWidth="1" min="10" max="10" width="14.71"/>
    <col customWidth="1" min="11" max="11" width="82.43"/>
    <col customWidth="1" min="12" max="12" width="76.43"/>
    <col customWidth="1" min="13" max="13" width="57.86"/>
    <col customWidth="1" min="14" max="14" width="7.71"/>
    <col customWidth="1" min="15" max="15" width="27.14"/>
    <col customWidth="1" min="16" max="16" width="9.86"/>
    <col customWidth="1" min="17" max="17" width="3.43"/>
    <col customWidth="1" min="18" max="18" width="39.14"/>
    <col customWidth="1" min="19" max="19" width="62.86"/>
    <col customWidth="1" min="20" max="20" width="13.71"/>
    <col customWidth="1" min="21" max="21" width="18.14"/>
    <col customWidth="1" hidden="1" min="22" max="26" width="8.71"/>
  </cols>
  <sheetData>
    <row r="1" ht="12.75" customHeight="1">
      <c r="A1" s="323" t="s">
        <v>0</v>
      </c>
      <c r="B1" s="324" t="s">
        <v>1</v>
      </c>
      <c r="C1" s="324" t="s">
        <v>2</v>
      </c>
      <c r="D1" s="325" t="s">
        <v>3</v>
      </c>
      <c r="E1" s="324" t="s">
        <v>4</v>
      </c>
      <c r="F1" s="324" t="s">
        <v>5</v>
      </c>
      <c r="G1" s="324" t="s">
        <v>6</v>
      </c>
      <c r="H1" s="324" t="s">
        <v>7</v>
      </c>
      <c r="I1" s="325" t="s">
        <v>8</v>
      </c>
      <c r="J1" s="324" t="s">
        <v>9</v>
      </c>
      <c r="K1" s="324" t="s">
        <v>10</v>
      </c>
      <c r="L1" s="324" t="s">
        <v>11</v>
      </c>
      <c r="M1" s="326" t="s">
        <v>12</v>
      </c>
      <c r="N1" s="15"/>
      <c r="O1" s="15"/>
      <c r="P1" s="15"/>
      <c r="Q1" s="15"/>
      <c r="R1" s="15"/>
      <c r="S1" s="15"/>
      <c r="T1" s="15"/>
      <c r="U1" s="15"/>
      <c r="V1" s="15"/>
      <c r="W1" s="15"/>
      <c r="X1" s="15"/>
      <c r="Y1" s="15"/>
      <c r="Z1" s="15"/>
    </row>
    <row r="2" ht="15.0" customHeight="1">
      <c r="A2" s="430" t="s">
        <v>1260</v>
      </c>
      <c r="B2" s="431" t="s">
        <v>1261</v>
      </c>
      <c r="C2" s="431">
        <v>2014.0</v>
      </c>
      <c r="D2" s="443">
        <v>41913.0</v>
      </c>
      <c r="E2" s="405" t="s">
        <v>1262</v>
      </c>
      <c r="F2" s="433" t="s">
        <v>124</v>
      </c>
      <c r="G2" s="433" t="s">
        <v>17</v>
      </c>
      <c r="H2" s="405" t="s">
        <v>927</v>
      </c>
      <c r="I2" s="448">
        <v>44588.0</v>
      </c>
      <c r="J2" s="433">
        <v>1.0</v>
      </c>
      <c r="K2" s="528" t="s">
        <v>19</v>
      </c>
      <c r="L2" s="327" t="s">
        <v>395</v>
      </c>
      <c r="M2" s="327">
        <f t="shared" ref="M2:M653" si="1">I2-D2</f>
        <v>2675</v>
      </c>
      <c r="N2" s="15"/>
      <c r="O2" s="328" t="s">
        <v>1263</v>
      </c>
      <c r="P2" s="329"/>
      <c r="Q2" s="15"/>
      <c r="R2" s="15"/>
      <c r="S2" s="15"/>
      <c r="T2" s="15"/>
      <c r="U2" s="15"/>
      <c r="V2" s="15"/>
      <c r="W2" s="15"/>
      <c r="X2" s="15"/>
      <c r="Y2" s="15"/>
      <c r="Z2" s="15"/>
    </row>
    <row r="3" ht="15.0" customHeight="1">
      <c r="A3" s="436" t="s">
        <v>1264</v>
      </c>
      <c r="B3" s="437" t="s">
        <v>1265</v>
      </c>
      <c r="C3" s="437">
        <v>2015.0</v>
      </c>
      <c r="D3" s="442">
        <v>42177.0</v>
      </c>
      <c r="E3" s="439" t="s">
        <v>1266</v>
      </c>
      <c r="F3" s="439" t="s">
        <v>124</v>
      </c>
      <c r="G3" s="408" t="s">
        <v>17</v>
      </c>
      <c r="H3" s="408" t="s">
        <v>50</v>
      </c>
      <c r="I3" s="446">
        <v>44588.0</v>
      </c>
      <c r="J3" s="439">
        <v>1.0</v>
      </c>
      <c r="K3" s="441" t="s">
        <v>19</v>
      </c>
      <c r="L3" s="330" t="s">
        <v>395</v>
      </c>
      <c r="M3" s="330">
        <f t="shared" si="1"/>
        <v>2411</v>
      </c>
      <c r="N3" s="15"/>
      <c r="O3" s="331" t="s">
        <v>27</v>
      </c>
      <c r="P3" s="331">
        <f>COUNTIF($G$2:$G$681,"PT")</f>
        <v>0</v>
      </c>
      <c r="Q3" s="15"/>
      <c r="R3" s="15"/>
      <c r="S3" s="15"/>
      <c r="T3" s="15"/>
      <c r="U3" s="15"/>
      <c r="V3" s="15"/>
      <c r="W3" s="15"/>
      <c r="X3" s="15"/>
      <c r="Y3" s="15"/>
      <c r="Z3" s="15"/>
    </row>
    <row r="4" ht="15.0" customHeight="1">
      <c r="A4" s="430" t="s">
        <v>1267</v>
      </c>
      <c r="B4" s="431" t="s">
        <v>1268</v>
      </c>
      <c r="C4" s="431">
        <v>2017.0</v>
      </c>
      <c r="D4" s="443">
        <v>42961.0</v>
      </c>
      <c r="E4" s="405" t="s">
        <v>1269</v>
      </c>
      <c r="F4" s="433" t="s">
        <v>124</v>
      </c>
      <c r="G4" s="433" t="s">
        <v>17</v>
      </c>
      <c r="H4" s="405" t="s">
        <v>50</v>
      </c>
      <c r="I4" s="448">
        <v>44588.0</v>
      </c>
      <c r="J4" s="433">
        <v>1.0</v>
      </c>
      <c r="K4" s="435" t="s">
        <v>19</v>
      </c>
      <c r="L4" s="327" t="s">
        <v>395</v>
      </c>
      <c r="M4" s="327">
        <f t="shared" si="1"/>
        <v>1627</v>
      </c>
      <c r="N4" s="25"/>
      <c r="O4" s="332" t="s">
        <v>34</v>
      </c>
      <c r="P4" s="332">
        <f>COUNTIF($G$2:$G$681,"PTN")</f>
        <v>8</v>
      </c>
      <c r="Q4" s="25"/>
      <c r="R4" s="25"/>
      <c r="S4" s="25"/>
      <c r="T4" s="25"/>
      <c r="U4" s="25"/>
      <c r="V4" s="25"/>
      <c r="W4" s="25"/>
      <c r="X4" s="25"/>
      <c r="Y4" s="25"/>
      <c r="Z4" s="25"/>
    </row>
    <row r="5" ht="15.0" customHeight="1">
      <c r="A5" s="436" t="s">
        <v>1270</v>
      </c>
      <c r="B5" s="437" t="s">
        <v>1271</v>
      </c>
      <c r="C5" s="437">
        <v>2016.0</v>
      </c>
      <c r="D5" s="442">
        <v>42467.0</v>
      </c>
      <c r="E5" s="439" t="s">
        <v>1272</v>
      </c>
      <c r="F5" s="439" t="s">
        <v>1273</v>
      </c>
      <c r="G5" s="408" t="s">
        <v>17</v>
      </c>
      <c r="H5" s="408" t="s">
        <v>50</v>
      </c>
      <c r="I5" s="446">
        <v>44588.0</v>
      </c>
      <c r="J5" s="439">
        <v>1.0</v>
      </c>
      <c r="K5" s="441" t="s">
        <v>19</v>
      </c>
      <c r="L5" s="330" t="s">
        <v>395</v>
      </c>
      <c r="M5" s="330">
        <f t="shared" si="1"/>
        <v>2121</v>
      </c>
      <c r="N5" s="25"/>
      <c r="O5" s="333" t="s">
        <v>40</v>
      </c>
      <c r="P5" s="333">
        <f>COUNTIF($G$2:$G$681,"PTE")</f>
        <v>271</v>
      </c>
      <c r="Q5" s="25"/>
      <c r="R5" s="25"/>
      <c r="S5" s="25"/>
      <c r="T5" s="25"/>
      <c r="U5" s="25"/>
      <c r="V5" s="25"/>
      <c r="W5" s="25"/>
      <c r="X5" s="25"/>
      <c r="Y5" s="25"/>
      <c r="Z5" s="25"/>
    </row>
    <row r="6" ht="15.0" customHeight="1">
      <c r="A6" s="430" t="s">
        <v>1274</v>
      </c>
      <c r="B6" s="431" t="s">
        <v>1275</v>
      </c>
      <c r="C6" s="431">
        <v>2017.0</v>
      </c>
      <c r="D6" s="443">
        <v>42842.0</v>
      </c>
      <c r="E6" s="405" t="s">
        <v>1276</v>
      </c>
      <c r="F6" s="433" t="s">
        <v>124</v>
      </c>
      <c r="G6" s="433" t="s">
        <v>17</v>
      </c>
      <c r="H6" s="405" t="s">
        <v>60</v>
      </c>
      <c r="I6" s="448">
        <v>44588.0</v>
      </c>
      <c r="J6" s="433">
        <v>1.0</v>
      </c>
      <c r="K6" s="435" t="s">
        <v>19</v>
      </c>
      <c r="L6" s="327" t="s">
        <v>395</v>
      </c>
      <c r="M6" s="327">
        <f t="shared" si="1"/>
        <v>1746</v>
      </c>
      <c r="N6" s="25"/>
      <c r="O6" s="332" t="s">
        <v>46</v>
      </c>
      <c r="P6" s="332">
        <f>COUNTIF($G$2:$G$681,"Pré-Mistura")</f>
        <v>0</v>
      </c>
      <c r="Q6" s="25"/>
      <c r="R6" s="25"/>
      <c r="S6" s="25"/>
      <c r="T6" s="25"/>
      <c r="U6" s="25"/>
      <c r="V6" s="25"/>
      <c r="W6" s="25"/>
      <c r="X6" s="25"/>
      <c r="Y6" s="25"/>
      <c r="Z6" s="25"/>
    </row>
    <row r="7" ht="15.0" customHeight="1">
      <c r="A7" s="436" t="s">
        <v>1277</v>
      </c>
      <c r="B7" s="437" t="s">
        <v>1278</v>
      </c>
      <c r="C7" s="437">
        <v>2021.0</v>
      </c>
      <c r="D7" s="442">
        <v>44335.0</v>
      </c>
      <c r="E7" s="439" t="s">
        <v>1279</v>
      </c>
      <c r="F7" s="439" t="s">
        <v>124</v>
      </c>
      <c r="G7" s="408" t="s">
        <v>17</v>
      </c>
      <c r="H7" s="408" t="s">
        <v>263</v>
      </c>
      <c r="I7" s="446">
        <v>44588.0</v>
      </c>
      <c r="J7" s="439">
        <v>1.0</v>
      </c>
      <c r="K7" s="441" t="s">
        <v>19</v>
      </c>
      <c r="L7" s="330" t="s">
        <v>395</v>
      </c>
      <c r="M7" s="330">
        <f t="shared" si="1"/>
        <v>253</v>
      </c>
      <c r="N7" s="25"/>
      <c r="O7" s="333" t="s">
        <v>713</v>
      </c>
      <c r="P7" s="333">
        <f>COUNTIF($G$2:$G$681,"PF")</f>
        <v>34</v>
      </c>
      <c r="Q7" s="25"/>
      <c r="R7" s="25"/>
      <c r="S7" s="25"/>
      <c r="T7" s="25"/>
      <c r="U7" s="25"/>
      <c r="V7" s="25"/>
      <c r="W7" s="25"/>
      <c r="X7" s="25"/>
      <c r="Y7" s="25"/>
      <c r="Z7" s="25"/>
    </row>
    <row r="8" ht="15.0" customHeight="1">
      <c r="A8" s="430" t="s">
        <v>1280</v>
      </c>
      <c r="B8" s="431" t="s">
        <v>1281</v>
      </c>
      <c r="C8" s="431">
        <v>2020.0</v>
      </c>
      <c r="D8" s="443">
        <v>43934.0</v>
      </c>
      <c r="E8" s="405" t="s">
        <v>1282</v>
      </c>
      <c r="F8" s="433" t="s">
        <v>364</v>
      </c>
      <c r="G8" s="433" t="s">
        <v>17</v>
      </c>
      <c r="H8" s="405" t="s">
        <v>187</v>
      </c>
      <c r="I8" s="448">
        <v>44588.0</v>
      </c>
      <c r="J8" s="433">
        <v>1.0</v>
      </c>
      <c r="K8" s="435" t="s">
        <v>19</v>
      </c>
      <c r="L8" s="327" t="s">
        <v>390</v>
      </c>
      <c r="M8" s="327">
        <f t="shared" si="1"/>
        <v>654</v>
      </c>
      <c r="N8" s="25"/>
      <c r="O8" s="332" t="s">
        <v>707</v>
      </c>
      <c r="P8" s="332">
        <f>COUNTIF($G$2:$G$681,"PFN")</f>
        <v>35</v>
      </c>
      <c r="Q8" s="25"/>
      <c r="R8" s="25"/>
      <c r="S8" s="25"/>
      <c r="T8" s="25"/>
      <c r="U8" s="25"/>
      <c r="V8" s="25"/>
      <c r="W8" s="25"/>
      <c r="X8" s="25"/>
      <c r="Y8" s="25"/>
      <c r="Z8" s="25"/>
    </row>
    <row r="9" ht="15.0" customHeight="1">
      <c r="A9" s="436" t="s">
        <v>1283</v>
      </c>
      <c r="B9" s="437" t="s">
        <v>1284</v>
      </c>
      <c r="C9" s="437">
        <v>2017.0</v>
      </c>
      <c r="D9" s="442">
        <v>42814.0</v>
      </c>
      <c r="E9" s="439" t="s">
        <v>1285</v>
      </c>
      <c r="F9" s="439" t="s">
        <v>364</v>
      </c>
      <c r="G9" s="408" t="s">
        <v>17</v>
      </c>
      <c r="H9" s="408" t="s">
        <v>56</v>
      </c>
      <c r="I9" s="446">
        <v>44588.0</v>
      </c>
      <c r="J9" s="439">
        <v>1.0</v>
      </c>
      <c r="K9" s="441" t="s">
        <v>19</v>
      </c>
      <c r="L9" s="330" t="s">
        <v>390</v>
      </c>
      <c r="M9" s="330">
        <f t="shared" si="1"/>
        <v>1774</v>
      </c>
      <c r="N9" s="25"/>
      <c r="O9" s="333" t="s">
        <v>720</v>
      </c>
      <c r="P9" s="333">
        <f>COUNTIF($G$2:$G$681,"PF/PTE")</f>
        <v>168</v>
      </c>
      <c r="Q9" s="25"/>
      <c r="R9" s="25"/>
      <c r="S9" s="25"/>
      <c r="T9" s="25"/>
      <c r="U9" s="25"/>
      <c r="V9" s="25"/>
      <c r="W9" s="25"/>
      <c r="X9" s="25"/>
      <c r="Y9" s="25"/>
      <c r="Z9" s="25"/>
    </row>
    <row r="10" ht="15.0" customHeight="1">
      <c r="A10" s="430" t="s">
        <v>1286</v>
      </c>
      <c r="B10" s="431" t="s">
        <v>1287</v>
      </c>
      <c r="C10" s="431">
        <v>2016.0</v>
      </c>
      <c r="D10" s="443">
        <v>42702.0</v>
      </c>
      <c r="E10" s="405" t="s">
        <v>1288</v>
      </c>
      <c r="F10" s="433" t="s">
        <v>364</v>
      </c>
      <c r="G10" s="433" t="s">
        <v>17</v>
      </c>
      <c r="H10" s="405" t="s">
        <v>1289</v>
      </c>
      <c r="I10" s="448">
        <v>44588.0</v>
      </c>
      <c r="J10" s="433">
        <v>1.0</v>
      </c>
      <c r="K10" s="435" t="s">
        <v>19</v>
      </c>
      <c r="L10" s="327" t="s">
        <v>390</v>
      </c>
      <c r="M10" s="327">
        <f t="shared" si="1"/>
        <v>1886</v>
      </c>
      <c r="N10" s="25"/>
      <c r="O10" s="332" t="s">
        <v>725</v>
      </c>
      <c r="P10" s="332">
        <f>COUNTIF($G$2:$G$681,"Bio")</f>
        <v>57</v>
      </c>
      <c r="Q10" s="25"/>
      <c r="R10" s="25"/>
      <c r="S10" s="25"/>
      <c r="T10" s="25"/>
      <c r="U10" s="25"/>
      <c r="V10" s="25"/>
      <c r="W10" s="25"/>
      <c r="X10" s="25"/>
      <c r="Y10" s="25"/>
      <c r="Z10" s="25"/>
    </row>
    <row r="11" ht="15.0" customHeight="1">
      <c r="A11" s="436" t="s">
        <v>1290</v>
      </c>
      <c r="B11" s="437" t="s">
        <v>1291</v>
      </c>
      <c r="C11" s="437">
        <v>2015.0</v>
      </c>
      <c r="D11" s="442">
        <v>42100.0</v>
      </c>
      <c r="E11" s="439" t="s">
        <v>1292</v>
      </c>
      <c r="F11" s="439" t="s">
        <v>1293</v>
      </c>
      <c r="G11" s="408" t="s">
        <v>17</v>
      </c>
      <c r="H11" s="408" t="s">
        <v>866</v>
      </c>
      <c r="I11" s="446">
        <v>44588.0</v>
      </c>
      <c r="J11" s="439">
        <v>1.0</v>
      </c>
      <c r="K11" s="441" t="s">
        <v>19</v>
      </c>
      <c r="L11" s="330" t="s">
        <v>390</v>
      </c>
      <c r="M11" s="330">
        <f t="shared" si="1"/>
        <v>2488</v>
      </c>
      <c r="N11" s="25"/>
      <c r="O11" s="334" t="s">
        <v>729</v>
      </c>
      <c r="P11" s="334">
        <f>COUNTIF($G$2:$G$681,"Bio/Org")</f>
        <v>79</v>
      </c>
      <c r="Q11" s="25"/>
      <c r="R11" s="25"/>
      <c r="S11" s="25"/>
      <c r="T11" s="25"/>
      <c r="U11" s="25"/>
      <c r="V11" s="25"/>
      <c r="W11" s="25"/>
      <c r="X11" s="25"/>
      <c r="Y11" s="25"/>
      <c r="Z11" s="25"/>
    </row>
    <row r="12" ht="15.0" customHeight="1">
      <c r="A12" s="430" t="s">
        <v>1294</v>
      </c>
      <c r="B12" s="431" t="s">
        <v>1295</v>
      </c>
      <c r="C12" s="431">
        <v>2015.0</v>
      </c>
      <c r="D12" s="443">
        <v>42193.0</v>
      </c>
      <c r="E12" s="405" t="s">
        <v>1296</v>
      </c>
      <c r="F12" s="433" t="s">
        <v>167</v>
      </c>
      <c r="G12" s="433" t="s">
        <v>17</v>
      </c>
      <c r="H12" s="405" t="s">
        <v>130</v>
      </c>
      <c r="I12" s="448">
        <v>44588.0</v>
      </c>
      <c r="J12" s="433">
        <v>1.0</v>
      </c>
      <c r="K12" s="435" t="s">
        <v>19</v>
      </c>
      <c r="L12" s="327" t="s">
        <v>390</v>
      </c>
      <c r="M12" s="327">
        <f t="shared" si="1"/>
        <v>2395</v>
      </c>
      <c r="N12" s="25"/>
      <c r="O12" s="335" t="s">
        <v>51</v>
      </c>
      <c r="P12" s="336">
        <f>SUM(P3:P11)</f>
        <v>652</v>
      </c>
      <c r="Q12" s="25"/>
      <c r="R12" s="25"/>
      <c r="S12" s="25"/>
      <c r="T12" s="25"/>
      <c r="U12" s="25"/>
      <c r="V12" s="25"/>
      <c r="W12" s="25"/>
      <c r="X12" s="25"/>
      <c r="Y12" s="25"/>
      <c r="Z12" s="25"/>
    </row>
    <row r="13" ht="15.0" customHeight="1">
      <c r="A13" s="436" t="s">
        <v>1297</v>
      </c>
      <c r="B13" s="437" t="s">
        <v>1298</v>
      </c>
      <c r="C13" s="437">
        <v>2016.0</v>
      </c>
      <c r="D13" s="442">
        <v>42580.0</v>
      </c>
      <c r="E13" s="439" t="s">
        <v>1299</v>
      </c>
      <c r="F13" s="439" t="s">
        <v>307</v>
      </c>
      <c r="G13" s="408" t="s">
        <v>17</v>
      </c>
      <c r="H13" s="408" t="s">
        <v>26</v>
      </c>
      <c r="I13" s="446">
        <v>44588.0</v>
      </c>
      <c r="J13" s="439">
        <v>1.0</v>
      </c>
      <c r="K13" s="441" t="s">
        <v>19</v>
      </c>
      <c r="L13" s="330" t="s">
        <v>390</v>
      </c>
      <c r="M13" s="330">
        <f t="shared" si="1"/>
        <v>2008</v>
      </c>
      <c r="N13" s="42"/>
      <c r="O13" s="25"/>
      <c r="P13" s="25"/>
      <c r="Q13" s="25"/>
      <c r="R13" s="337"/>
      <c r="S13" s="337"/>
      <c r="T13" s="25"/>
      <c r="U13" s="25"/>
      <c r="V13" s="25"/>
      <c r="W13" s="25"/>
      <c r="X13" s="25"/>
      <c r="Y13" s="25"/>
      <c r="Z13" s="25"/>
    </row>
    <row r="14" ht="15.0" customHeight="1">
      <c r="A14" s="430" t="s">
        <v>1300</v>
      </c>
      <c r="B14" s="431" t="s">
        <v>1301</v>
      </c>
      <c r="C14" s="431">
        <v>2014.0</v>
      </c>
      <c r="D14" s="443">
        <v>41717.0</v>
      </c>
      <c r="E14" s="405" t="s">
        <v>1302</v>
      </c>
      <c r="F14" s="433" t="s">
        <v>1303</v>
      </c>
      <c r="G14" s="433" t="s">
        <v>17</v>
      </c>
      <c r="H14" s="405" t="s">
        <v>163</v>
      </c>
      <c r="I14" s="448">
        <v>44588.0</v>
      </c>
      <c r="J14" s="433">
        <v>1.0</v>
      </c>
      <c r="K14" s="435" t="s">
        <v>19</v>
      </c>
      <c r="L14" s="327" t="s">
        <v>395</v>
      </c>
      <c r="M14" s="327">
        <f t="shared" si="1"/>
        <v>2871</v>
      </c>
      <c r="N14" s="42"/>
      <c r="O14" s="338" t="s">
        <v>61</v>
      </c>
      <c r="P14" s="95"/>
      <c r="Q14" s="95"/>
      <c r="R14" s="95"/>
      <c r="S14" s="96"/>
      <c r="T14" s="25"/>
      <c r="U14" s="25"/>
      <c r="V14" s="25"/>
      <c r="W14" s="25"/>
      <c r="X14" s="25"/>
      <c r="Y14" s="25"/>
      <c r="Z14" s="25"/>
    </row>
    <row r="15" ht="15.0" customHeight="1">
      <c r="A15" s="436" t="s">
        <v>1304</v>
      </c>
      <c r="B15" s="437" t="s">
        <v>1305</v>
      </c>
      <c r="C15" s="437">
        <v>2016.0</v>
      </c>
      <c r="D15" s="442">
        <v>42564.0</v>
      </c>
      <c r="E15" s="439" t="s">
        <v>1306</v>
      </c>
      <c r="F15" s="439" t="s">
        <v>1307</v>
      </c>
      <c r="G15" s="408" t="s">
        <v>17</v>
      </c>
      <c r="H15" s="408" t="s">
        <v>373</v>
      </c>
      <c r="I15" s="446">
        <v>44588.0</v>
      </c>
      <c r="J15" s="439">
        <v>1.0</v>
      </c>
      <c r="K15" s="441" t="s">
        <v>19</v>
      </c>
      <c r="L15" s="330" t="s">
        <v>390</v>
      </c>
      <c r="M15" s="330">
        <f t="shared" si="1"/>
        <v>2024</v>
      </c>
      <c r="N15" s="25"/>
      <c r="O15" s="339"/>
      <c r="P15" s="340"/>
      <c r="Q15" s="340"/>
      <c r="R15" s="340"/>
      <c r="S15" s="341"/>
      <c r="T15" s="25"/>
      <c r="U15" s="25"/>
      <c r="V15" s="25"/>
      <c r="W15" s="25"/>
      <c r="X15" s="25"/>
      <c r="Y15" s="25"/>
      <c r="Z15" s="25"/>
    </row>
    <row r="16" ht="15.0" customHeight="1">
      <c r="A16" s="430" t="s">
        <v>1308</v>
      </c>
      <c r="B16" s="431" t="s">
        <v>1309</v>
      </c>
      <c r="C16" s="431">
        <v>2018.0</v>
      </c>
      <c r="D16" s="443">
        <v>43410.0</v>
      </c>
      <c r="E16" s="405" t="s">
        <v>1310</v>
      </c>
      <c r="F16" s="433" t="s">
        <v>71</v>
      </c>
      <c r="G16" s="433" t="s">
        <v>17</v>
      </c>
      <c r="H16" s="405" t="s">
        <v>39</v>
      </c>
      <c r="I16" s="448">
        <v>44610.0</v>
      </c>
      <c r="J16" s="433">
        <v>2.0</v>
      </c>
      <c r="K16" s="435" t="s">
        <v>19</v>
      </c>
      <c r="L16" s="327" t="s">
        <v>395</v>
      </c>
      <c r="M16" s="327">
        <f t="shared" si="1"/>
        <v>1200</v>
      </c>
      <c r="N16" s="25"/>
      <c r="O16" s="342" t="s">
        <v>1311</v>
      </c>
      <c r="P16" s="343"/>
      <c r="Q16" s="343"/>
      <c r="R16" s="343"/>
      <c r="S16" s="344"/>
      <c r="T16" s="25"/>
      <c r="U16" s="25"/>
      <c r="V16" s="25"/>
      <c r="W16" s="25"/>
      <c r="X16" s="25"/>
      <c r="Y16" s="25"/>
      <c r="Z16" s="25"/>
    </row>
    <row r="17" ht="15.0" customHeight="1">
      <c r="A17" s="436" t="s">
        <v>1312</v>
      </c>
      <c r="B17" s="437" t="s">
        <v>1313</v>
      </c>
      <c r="C17" s="437">
        <v>2019.0</v>
      </c>
      <c r="D17" s="442">
        <v>43819.0</v>
      </c>
      <c r="E17" s="439" t="s">
        <v>1314</v>
      </c>
      <c r="F17" s="439" t="s">
        <v>1022</v>
      </c>
      <c r="G17" s="408" t="s">
        <v>17</v>
      </c>
      <c r="H17" s="408" t="s">
        <v>753</v>
      </c>
      <c r="I17" s="446">
        <v>44610.0</v>
      </c>
      <c r="J17" s="439">
        <v>2.0</v>
      </c>
      <c r="K17" s="441" t="s">
        <v>19</v>
      </c>
      <c r="L17" s="330" t="s">
        <v>395</v>
      </c>
      <c r="M17" s="330">
        <f t="shared" si="1"/>
        <v>791</v>
      </c>
      <c r="N17" s="25"/>
      <c r="O17" s="345" t="s">
        <v>1315</v>
      </c>
      <c r="P17" s="106"/>
      <c r="Q17" s="106"/>
      <c r="R17" s="106"/>
      <c r="S17" s="107"/>
      <c r="T17" s="25"/>
      <c r="U17" s="25"/>
      <c r="V17" s="25"/>
      <c r="W17" s="25"/>
      <c r="X17" s="25"/>
      <c r="Y17" s="25"/>
      <c r="Z17" s="25"/>
    </row>
    <row r="18" ht="15.0" customHeight="1">
      <c r="A18" s="430" t="s">
        <v>1316</v>
      </c>
      <c r="B18" s="405" t="s">
        <v>1317</v>
      </c>
      <c r="C18" s="431">
        <v>2015.0</v>
      </c>
      <c r="D18" s="529">
        <v>42334.0</v>
      </c>
      <c r="E18" s="405" t="s">
        <v>1318</v>
      </c>
      <c r="F18" s="433" t="s">
        <v>1022</v>
      </c>
      <c r="G18" s="433" t="s">
        <v>17</v>
      </c>
      <c r="H18" s="405" t="s">
        <v>18</v>
      </c>
      <c r="I18" s="448">
        <v>44610.0</v>
      </c>
      <c r="J18" s="433">
        <v>2.0</v>
      </c>
      <c r="K18" s="435" t="s">
        <v>19</v>
      </c>
      <c r="L18" s="327" t="s">
        <v>395</v>
      </c>
      <c r="M18" s="327">
        <f t="shared" si="1"/>
        <v>2276</v>
      </c>
      <c r="N18" s="25"/>
      <c r="O18" s="346" t="s">
        <v>1319</v>
      </c>
      <c r="P18" s="106"/>
      <c r="Q18" s="106"/>
      <c r="R18" s="106"/>
      <c r="S18" s="107"/>
      <c r="T18" s="25"/>
      <c r="U18" s="25"/>
      <c r="V18" s="25"/>
      <c r="W18" s="25"/>
      <c r="X18" s="25"/>
      <c r="Y18" s="25"/>
      <c r="Z18" s="25"/>
    </row>
    <row r="19" ht="15.0" customHeight="1">
      <c r="A19" s="436" t="s">
        <v>1320</v>
      </c>
      <c r="B19" s="437" t="s">
        <v>1321</v>
      </c>
      <c r="C19" s="437">
        <v>2014.0</v>
      </c>
      <c r="D19" s="442">
        <v>41912.0</v>
      </c>
      <c r="E19" s="439" t="s">
        <v>1322</v>
      </c>
      <c r="F19" s="439" t="s">
        <v>1022</v>
      </c>
      <c r="G19" s="408" t="s">
        <v>17</v>
      </c>
      <c r="H19" s="408" t="s">
        <v>866</v>
      </c>
      <c r="I19" s="446">
        <v>44610.0</v>
      </c>
      <c r="J19" s="439">
        <v>2.0</v>
      </c>
      <c r="K19" s="441" t="s">
        <v>19</v>
      </c>
      <c r="L19" s="330" t="s">
        <v>395</v>
      </c>
      <c r="M19" s="330">
        <f t="shared" si="1"/>
        <v>2698</v>
      </c>
      <c r="N19" s="25"/>
      <c r="O19" s="345" t="s">
        <v>1323</v>
      </c>
      <c r="P19" s="106"/>
      <c r="Q19" s="106"/>
      <c r="R19" s="106"/>
      <c r="S19" s="107"/>
      <c r="T19" s="25"/>
      <c r="U19" s="25"/>
      <c r="V19" s="25"/>
      <c r="W19" s="25"/>
      <c r="X19" s="25"/>
      <c r="Y19" s="25"/>
      <c r="Z19" s="25"/>
    </row>
    <row r="20" ht="15.0" customHeight="1">
      <c r="A20" s="430" t="s">
        <v>1324</v>
      </c>
      <c r="B20" s="431" t="s">
        <v>1325</v>
      </c>
      <c r="C20" s="431">
        <v>2015.0</v>
      </c>
      <c r="D20" s="443">
        <v>42271.0</v>
      </c>
      <c r="E20" s="447" t="s">
        <v>1326</v>
      </c>
      <c r="F20" s="433" t="s">
        <v>1327</v>
      </c>
      <c r="G20" s="433" t="s">
        <v>34</v>
      </c>
      <c r="H20" s="405" t="s">
        <v>1015</v>
      </c>
      <c r="I20" s="448">
        <v>44610.0</v>
      </c>
      <c r="J20" s="433">
        <v>2.0</v>
      </c>
      <c r="K20" s="444" t="s">
        <v>336</v>
      </c>
      <c r="L20" s="327" t="s">
        <v>390</v>
      </c>
      <c r="M20" s="327">
        <f t="shared" si="1"/>
        <v>2339</v>
      </c>
      <c r="N20" s="25"/>
      <c r="O20" s="346" t="s">
        <v>1328</v>
      </c>
      <c r="P20" s="106"/>
      <c r="Q20" s="106"/>
      <c r="R20" s="106"/>
      <c r="S20" s="107"/>
      <c r="T20" s="25"/>
      <c r="U20" s="25"/>
      <c r="V20" s="25"/>
      <c r="W20" s="25"/>
      <c r="X20" s="25"/>
      <c r="Y20" s="25"/>
      <c r="Z20" s="25"/>
    </row>
    <row r="21" ht="15.0" customHeight="1">
      <c r="A21" s="436" t="s">
        <v>1329</v>
      </c>
      <c r="B21" s="437" t="s">
        <v>1330</v>
      </c>
      <c r="C21" s="437">
        <v>2015.0</v>
      </c>
      <c r="D21" s="442">
        <v>42249.0</v>
      </c>
      <c r="E21" s="439" t="s">
        <v>1331</v>
      </c>
      <c r="F21" s="439" t="s">
        <v>196</v>
      </c>
      <c r="G21" s="408" t="s">
        <v>17</v>
      </c>
      <c r="H21" s="408" t="s">
        <v>1043</v>
      </c>
      <c r="I21" s="446">
        <v>44610.0</v>
      </c>
      <c r="J21" s="439">
        <v>2.0</v>
      </c>
      <c r="K21" s="441" t="s">
        <v>19</v>
      </c>
      <c r="L21" s="330" t="s">
        <v>390</v>
      </c>
      <c r="M21" s="330">
        <f t="shared" si="1"/>
        <v>2361</v>
      </c>
      <c r="N21" s="25"/>
      <c r="O21" s="345" t="s">
        <v>1332</v>
      </c>
      <c r="P21" s="106"/>
      <c r="Q21" s="106"/>
      <c r="R21" s="106"/>
      <c r="S21" s="107"/>
      <c r="T21" s="25"/>
      <c r="U21" s="25"/>
      <c r="V21" s="25"/>
      <c r="W21" s="25"/>
      <c r="X21" s="25"/>
      <c r="Y21" s="25"/>
      <c r="Z21" s="25"/>
    </row>
    <row r="22" ht="15.0" customHeight="1">
      <c r="A22" s="430" t="s">
        <v>1333</v>
      </c>
      <c r="B22" s="431" t="s">
        <v>1334</v>
      </c>
      <c r="C22" s="431">
        <v>2019.0</v>
      </c>
      <c r="D22" s="443">
        <v>43647.0</v>
      </c>
      <c r="E22" s="405" t="s">
        <v>1335</v>
      </c>
      <c r="F22" s="433" t="s">
        <v>1022</v>
      </c>
      <c r="G22" s="433" t="s">
        <v>17</v>
      </c>
      <c r="H22" s="405" t="s">
        <v>1336</v>
      </c>
      <c r="I22" s="448">
        <v>44610.0</v>
      </c>
      <c r="J22" s="433">
        <v>2.0</v>
      </c>
      <c r="K22" s="435" t="s">
        <v>19</v>
      </c>
      <c r="L22" s="327" t="s">
        <v>395</v>
      </c>
      <c r="M22" s="327">
        <f t="shared" si="1"/>
        <v>963</v>
      </c>
      <c r="N22" s="25"/>
      <c r="O22" s="346" t="s">
        <v>1337</v>
      </c>
      <c r="P22" s="106"/>
      <c r="Q22" s="106"/>
      <c r="R22" s="106"/>
      <c r="S22" s="107"/>
      <c r="T22" s="25"/>
      <c r="U22" s="25"/>
      <c r="V22" s="25"/>
      <c r="W22" s="25"/>
      <c r="X22" s="25"/>
      <c r="Y22" s="25"/>
      <c r="Z22" s="25"/>
    </row>
    <row r="23" ht="15.0" customHeight="1">
      <c r="A23" s="436" t="s">
        <v>1338</v>
      </c>
      <c r="B23" s="437" t="s">
        <v>1339</v>
      </c>
      <c r="C23" s="437">
        <v>2019.0</v>
      </c>
      <c r="D23" s="442">
        <v>43476.0</v>
      </c>
      <c r="E23" s="439" t="s">
        <v>1340</v>
      </c>
      <c r="F23" s="439" t="s">
        <v>1307</v>
      </c>
      <c r="G23" s="408" t="s">
        <v>17</v>
      </c>
      <c r="H23" s="408" t="s">
        <v>39</v>
      </c>
      <c r="I23" s="446">
        <v>44610.0</v>
      </c>
      <c r="J23" s="439">
        <v>2.0</v>
      </c>
      <c r="K23" s="441" t="s">
        <v>19</v>
      </c>
      <c r="L23" s="330" t="s">
        <v>390</v>
      </c>
      <c r="M23" s="330">
        <f t="shared" si="1"/>
        <v>1134</v>
      </c>
      <c r="N23" s="25"/>
      <c r="O23" s="345" t="s">
        <v>1341</v>
      </c>
      <c r="P23" s="106"/>
      <c r="Q23" s="106"/>
      <c r="R23" s="106"/>
      <c r="S23" s="107"/>
      <c r="T23" s="25"/>
      <c r="U23" s="25"/>
      <c r="V23" s="25"/>
      <c r="W23" s="25"/>
      <c r="X23" s="25"/>
      <c r="Y23" s="25"/>
      <c r="Z23" s="25"/>
    </row>
    <row r="24" ht="15.0" customHeight="1">
      <c r="A24" s="430" t="s">
        <v>1342</v>
      </c>
      <c r="B24" s="431" t="s">
        <v>1343</v>
      </c>
      <c r="C24" s="431">
        <v>2015.0</v>
      </c>
      <c r="D24" s="443">
        <v>42124.0</v>
      </c>
      <c r="E24" s="405" t="s">
        <v>1344</v>
      </c>
      <c r="F24" s="433" t="s">
        <v>1022</v>
      </c>
      <c r="G24" s="433" t="s">
        <v>17</v>
      </c>
      <c r="H24" s="405" t="s">
        <v>380</v>
      </c>
      <c r="I24" s="448">
        <v>44610.0</v>
      </c>
      <c r="J24" s="433">
        <v>2.0</v>
      </c>
      <c r="K24" s="435" t="s">
        <v>19</v>
      </c>
      <c r="L24" s="327" t="s">
        <v>395</v>
      </c>
      <c r="M24" s="327">
        <f t="shared" si="1"/>
        <v>2486</v>
      </c>
      <c r="N24" s="25"/>
      <c r="O24" s="347" t="s">
        <v>1345</v>
      </c>
      <c r="P24" s="121"/>
      <c r="Q24" s="121"/>
      <c r="R24" s="121"/>
      <c r="S24" s="122"/>
      <c r="T24" s="25"/>
      <c r="U24" s="25"/>
      <c r="V24" s="25"/>
      <c r="W24" s="25"/>
      <c r="X24" s="25"/>
      <c r="Y24" s="25"/>
      <c r="Z24" s="25"/>
    </row>
    <row r="25" ht="15.0" customHeight="1">
      <c r="A25" s="436" t="s">
        <v>1346</v>
      </c>
      <c r="B25" s="437" t="s">
        <v>1347</v>
      </c>
      <c r="C25" s="437">
        <v>2015.0</v>
      </c>
      <c r="D25" s="442">
        <v>42359.0</v>
      </c>
      <c r="E25" s="439" t="s">
        <v>1348</v>
      </c>
      <c r="F25" s="439" t="s">
        <v>1349</v>
      </c>
      <c r="G25" s="408" t="s">
        <v>17</v>
      </c>
      <c r="H25" s="408" t="s">
        <v>244</v>
      </c>
      <c r="I25" s="446">
        <v>44610.0</v>
      </c>
      <c r="J25" s="439">
        <v>2.0</v>
      </c>
      <c r="K25" s="441" t="s">
        <v>19</v>
      </c>
      <c r="L25" s="330" t="s">
        <v>395</v>
      </c>
      <c r="M25" s="330">
        <f t="shared" si="1"/>
        <v>2251</v>
      </c>
      <c r="N25" s="25"/>
      <c r="O25" s="25"/>
      <c r="P25" s="25"/>
      <c r="Q25" s="25"/>
      <c r="R25" s="25"/>
      <c r="S25" s="25"/>
      <c r="T25" s="25"/>
      <c r="U25" s="25"/>
      <c r="V25" s="25"/>
      <c r="W25" s="25"/>
      <c r="X25" s="25"/>
      <c r="Y25" s="25"/>
      <c r="Z25" s="25"/>
    </row>
    <row r="26" ht="15.0" customHeight="1">
      <c r="A26" s="430" t="s">
        <v>1350</v>
      </c>
      <c r="B26" s="431" t="s">
        <v>1351</v>
      </c>
      <c r="C26" s="431">
        <v>2018.0</v>
      </c>
      <c r="D26" s="443">
        <v>43382.0</v>
      </c>
      <c r="E26" s="405" t="s">
        <v>1352</v>
      </c>
      <c r="F26" s="433" t="s">
        <v>1293</v>
      </c>
      <c r="G26" s="433" t="s">
        <v>17</v>
      </c>
      <c r="H26" s="405" t="s">
        <v>244</v>
      </c>
      <c r="I26" s="448">
        <v>44610.0</v>
      </c>
      <c r="J26" s="433">
        <v>2.0</v>
      </c>
      <c r="K26" s="435" t="s">
        <v>19</v>
      </c>
      <c r="L26" s="327" t="s">
        <v>390</v>
      </c>
      <c r="M26" s="327">
        <f t="shared" si="1"/>
        <v>1228</v>
      </c>
      <c r="N26" s="25"/>
      <c r="O26" s="338" t="s">
        <v>773</v>
      </c>
      <c r="P26" s="95"/>
      <c r="Q26" s="95"/>
      <c r="R26" s="95"/>
      <c r="S26" s="96"/>
      <c r="T26" s="25"/>
      <c r="U26" s="25"/>
      <c r="V26" s="25"/>
      <c r="W26" s="25"/>
      <c r="X26" s="25"/>
      <c r="Y26" s="25"/>
      <c r="Z26" s="25"/>
    </row>
    <row r="27" ht="15.0" customHeight="1">
      <c r="A27" s="436" t="s">
        <v>1353</v>
      </c>
      <c r="B27" s="437" t="s">
        <v>1354</v>
      </c>
      <c r="C27" s="437">
        <v>2016.0</v>
      </c>
      <c r="D27" s="442">
        <v>42450.0</v>
      </c>
      <c r="E27" s="439" t="s">
        <v>1355</v>
      </c>
      <c r="F27" s="439" t="s">
        <v>148</v>
      </c>
      <c r="G27" s="408" t="s">
        <v>17</v>
      </c>
      <c r="H27" s="408" t="s">
        <v>50</v>
      </c>
      <c r="I27" s="446">
        <v>44610.0</v>
      </c>
      <c r="J27" s="439">
        <v>2.0</v>
      </c>
      <c r="K27" s="441" t="s">
        <v>19</v>
      </c>
      <c r="L27" s="330" t="s">
        <v>390</v>
      </c>
      <c r="M27" s="330">
        <f t="shared" si="1"/>
        <v>2160</v>
      </c>
      <c r="N27" s="25"/>
      <c r="O27" s="97"/>
      <c r="P27" s="98"/>
      <c r="Q27" s="98"/>
      <c r="R27" s="98"/>
      <c r="S27" s="99"/>
      <c r="T27" s="25"/>
      <c r="U27" s="25"/>
      <c r="V27" s="25"/>
      <c r="W27" s="25"/>
      <c r="X27" s="25"/>
      <c r="Y27" s="25"/>
      <c r="Z27" s="25"/>
    </row>
    <row r="28" ht="15.0" customHeight="1">
      <c r="A28" s="430" t="s">
        <v>1356</v>
      </c>
      <c r="B28" s="431" t="s">
        <v>1357</v>
      </c>
      <c r="C28" s="431">
        <v>2018.0</v>
      </c>
      <c r="D28" s="443">
        <v>43383.0</v>
      </c>
      <c r="E28" s="405" t="s">
        <v>1358</v>
      </c>
      <c r="F28" s="433" t="s">
        <v>71</v>
      </c>
      <c r="G28" s="433" t="s">
        <v>17</v>
      </c>
      <c r="H28" s="405" t="s">
        <v>50</v>
      </c>
      <c r="I28" s="448">
        <v>44610.0</v>
      </c>
      <c r="J28" s="433">
        <v>2.0</v>
      </c>
      <c r="K28" s="435" t="s">
        <v>19</v>
      </c>
      <c r="L28" s="327" t="s">
        <v>395</v>
      </c>
      <c r="M28" s="327">
        <f t="shared" si="1"/>
        <v>1227</v>
      </c>
      <c r="N28" s="25"/>
      <c r="O28" s="348" t="s">
        <v>106</v>
      </c>
      <c r="P28" s="349" t="s">
        <v>107</v>
      </c>
      <c r="Q28" s="350"/>
      <c r="R28" s="351"/>
      <c r="S28" s="352" t="s">
        <v>108</v>
      </c>
      <c r="T28" s="25"/>
      <c r="U28" s="25"/>
      <c r="V28" s="25"/>
      <c r="W28" s="25"/>
      <c r="X28" s="25"/>
      <c r="Y28" s="25"/>
      <c r="Z28" s="25"/>
    </row>
    <row r="29" ht="15.0" customHeight="1">
      <c r="A29" s="436" t="s">
        <v>1359</v>
      </c>
      <c r="B29" s="437" t="s">
        <v>1360</v>
      </c>
      <c r="C29" s="437">
        <v>2017.0</v>
      </c>
      <c r="D29" s="442">
        <v>42808.0</v>
      </c>
      <c r="E29" s="439" t="s">
        <v>1361</v>
      </c>
      <c r="F29" s="439" t="s">
        <v>1307</v>
      </c>
      <c r="G29" s="408" t="s">
        <v>17</v>
      </c>
      <c r="H29" s="408" t="s">
        <v>50</v>
      </c>
      <c r="I29" s="446">
        <v>44610.0</v>
      </c>
      <c r="J29" s="439">
        <v>2.0</v>
      </c>
      <c r="K29" s="441" t="s">
        <v>19</v>
      </c>
      <c r="L29" s="330" t="s">
        <v>390</v>
      </c>
      <c r="M29" s="330">
        <f t="shared" si="1"/>
        <v>1802</v>
      </c>
      <c r="N29" s="25"/>
      <c r="O29" s="333">
        <v>2008.0</v>
      </c>
      <c r="P29" s="353">
        <f>COUNTIF($C$2:$C$680,"2008")</f>
        <v>1</v>
      </c>
      <c r="Q29" s="343"/>
      <c r="R29" s="344"/>
      <c r="S29" s="354">
        <f>(P29/P44)</f>
        <v>0.001533742331</v>
      </c>
      <c r="T29" s="25"/>
      <c r="U29" s="25"/>
      <c r="V29" s="25"/>
      <c r="W29" s="25"/>
      <c r="X29" s="25"/>
      <c r="Y29" s="25"/>
      <c r="Z29" s="25"/>
    </row>
    <row r="30" ht="15.0" customHeight="1">
      <c r="A30" s="430" t="s">
        <v>1362</v>
      </c>
      <c r="B30" s="431" t="s">
        <v>1363</v>
      </c>
      <c r="C30" s="431">
        <v>2013.0</v>
      </c>
      <c r="D30" s="443">
        <v>41543.0</v>
      </c>
      <c r="E30" s="405" t="s">
        <v>1364</v>
      </c>
      <c r="F30" s="433" t="s">
        <v>1365</v>
      </c>
      <c r="G30" s="433" t="s">
        <v>17</v>
      </c>
      <c r="H30" s="405" t="s">
        <v>26</v>
      </c>
      <c r="I30" s="448">
        <v>44610.0</v>
      </c>
      <c r="J30" s="433">
        <v>2.0</v>
      </c>
      <c r="K30" s="435" t="s">
        <v>19</v>
      </c>
      <c r="L30" s="327" t="s">
        <v>395</v>
      </c>
      <c r="M30" s="327">
        <f t="shared" si="1"/>
        <v>3067</v>
      </c>
      <c r="N30" s="25"/>
      <c r="O30" s="332">
        <v>2009.0</v>
      </c>
      <c r="P30" s="355">
        <f>COUNTIF($C$2:$C$680,"2009")</f>
        <v>2</v>
      </c>
      <c r="Q30" s="106"/>
      <c r="R30" s="107"/>
      <c r="S30" s="356">
        <f>(P30/P44)</f>
        <v>0.003067484663</v>
      </c>
      <c r="T30" s="25"/>
      <c r="U30" s="25"/>
      <c r="V30" s="25"/>
      <c r="W30" s="25"/>
      <c r="X30" s="25"/>
      <c r="Y30" s="25"/>
      <c r="Z30" s="25"/>
    </row>
    <row r="31" ht="15.0" customHeight="1">
      <c r="A31" s="436" t="s">
        <v>1366</v>
      </c>
      <c r="B31" s="437" t="s">
        <v>1367</v>
      </c>
      <c r="C31" s="437">
        <v>2016.0</v>
      </c>
      <c r="D31" s="442">
        <v>42576.0</v>
      </c>
      <c r="E31" s="439" t="s">
        <v>1368</v>
      </c>
      <c r="F31" s="439" t="s">
        <v>1369</v>
      </c>
      <c r="G31" s="408" t="s">
        <v>17</v>
      </c>
      <c r="H31" s="408" t="s">
        <v>244</v>
      </c>
      <c r="I31" s="446">
        <v>44610.0</v>
      </c>
      <c r="J31" s="439">
        <v>2.0</v>
      </c>
      <c r="K31" s="441" t="s">
        <v>19</v>
      </c>
      <c r="L31" s="330" t="s">
        <v>390</v>
      </c>
      <c r="M31" s="330">
        <f t="shared" si="1"/>
        <v>2034</v>
      </c>
      <c r="N31" s="25"/>
      <c r="O31" s="333">
        <v>2010.0</v>
      </c>
      <c r="P31" s="357">
        <f>COUNTIF($C$2:$C$680,"2010")</f>
        <v>8</v>
      </c>
      <c r="Q31" s="106"/>
      <c r="R31" s="107"/>
      <c r="S31" s="354">
        <f>(P31/P44)</f>
        <v>0.01226993865</v>
      </c>
      <c r="T31" s="25"/>
      <c r="U31" s="25"/>
      <c r="V31" s="25"/>
      <c r="W31" s="25"/>
      <c r="X31" s="25"/>
      <c r="Y31" s="25"/>
      <c r="Z31" s="25"/>
    </row>
    <row r="32" ht="15.0" customHeight="1">
      <c r="A32" s="430" t="s">
        <v>1370</v>
      </c>
      <c r="B32" s="431" t="s">
        <v>1371</v>
      </c>
      <c r="C32" s="431">
        <v>2014.0</v>
      </c>
      <c r="D32" s="443">
        <v>41997.0</v>
      </c>
      <c r="E32" s="405" t="s">
        <v>1372</v>
      </c>
      <c r="F32" s="433" t="s">
        <v>917</v>
      </c>
      <c r="G32" s="433" t="s">
        <v>17</v>
      </c>
      <c r="H32" s="405" t="s">
        <v>244</v>
      </c>
      <c r="I32" s="448">
        <v>44610.0</v>
      </c>
      <c r="J32" s="433">
        <v>2.0</v>
      </c>
      <c r="K32" s="435" t="s">
        <v>19</v>
      </c>
      <c r="L32" s="327" t="s">
        <v>390</v>
      </c>
      <c r="M32" s="327">
        <f t="shared" si="1"/>
        <v>2613</v>
      </c>
      <c r="N32" s="25"/>
      <c r="O32" s="332">
        <v>2011.0</v>
      </c>
      <c r="P32" s="355">
        <f>COUNTIF($C$2:$C$680,"2011")</f>
        <v>7</v>
      </c>
      <c r="Q32" s="106"/>
      <c r="R32" s="107"/>
      <c r="S32" s="356">
        <f>(P32/P44)</f>
        <v>0.01073619632</v>
      </c>
      <c r="T32" s="25"/>
      <c r="U32" s="25"/>
      <c r="V32" s="25"/>
      <c r="W32" s="25"/>
      <c r="X32" s="25"/>
      <c r="Y32" s="25"/>
      <c r="Z32" s="25"/>
    </row>
    <row r="33" ht="15.0" customHeight="1">
      <c r="A33" s="436" t="s">
        <v>1373</v>
      </c>
      <c r="B33" s="437" t="s">
        <v>1374</v>
      </c>
      <c r="C33" s="437">
        <v>2019.0</v>
      </c>
      <c r="D33" s="442">
        <v>43665.0</v>
      </c>
      <c r="E33" s="439" t="s">
        <v>1375</v>
      </c>
      <c r="F33" s="439" t="s">
        <v>1307</v>
      </c>
      <c r="G33" s="408" t="s">
        <v>17</v>
      </c>
      <c r="H33" s="408" t="s">
        <v>244</v>
      </c>
      <c r="I33" s="446">
        <v>44610.0</v>
      </c>
      <c r="J33" s="439">
        <v>2.0</v>
      </c>
      <c r="K33" s="441" t="s">
        <v>19</v>
      </c>
      <c r="L33" s="330" t="s">
        <v>390</v>
      </c>
      <c r="M33" s="330">
        <f t="shared" si="1"/>
        <v>945</v>
      </c>
      <c r="N33" s="25"/>
      <c r="O33" s="333">
        <v>2012.0</v>
      </c>
      <c r="P33" s="357">
        <f>COUNTIF($C$2:$C$680,"2012")</f>
        <v>13</v>
      </c>
      <c r="Q33" s="106"/>
      <c r="R33" s="107"/>
      <c r="S33" s="354">
        <f>(P33/P44)</f>
        <v>0.01993865031</v>
      </c>
      <c r="T33" s="25"/>
      <c r="U33" s="25"/>
      <c r="V33" s="25"/>
      <c r="W33" s="25"/>
      <c r="X33" s="25"/>
      <c r="Y33" s="25"/>
      <c r="Z33" s="25"/>
    </row>
    <row r="34" ht="15.0" customHeight="1">
      <c r="A34" s="430" t="s">
        <v>1376</v>
      </c>
      <c r="B34" s="431" t="s">
        <v>1377</v>
      </c>
      <c r="C34" s="431">
        <v>2018.0</v>
      </c>
      <c r="D34" s="443">
        <v>43292.0</v>
      </c>
      <c r="E34" s="405" t="s">
        <v>1378</v>
      </c>
      <c r="F34" s="433" t="s">
        <v>71</v>
      </c>
      <c r="G34" s="433" t="s">
        <v>17</v>
      </c>
      <c r="H34" s="405" t="s">
        <v>244</v>
      </c>
      <c r="I34" s="448">
        <v>44610.0</v>
      </c>
      <c r="J34" s="433">
        <v>2.0</v>
      </c>
      <c r="K34" s="435" t="s">
        <v>19</v>
      </c>
      <c r="L34" s="327" t="s">
        <v>395</v>
      </c>
      <c r="M34" s="327">
        <f t="shared" si="1"/>
        <v>1318</v>
      </c>
      <c r="N34" s="25"/>
      <c r="O34" s="332">
        <v>2013.0</v>
      </c>
      <c r="P34" s="355">
        <f>COUNTIF($C$2:$C$680,"2013")</f>
        <v>15</v>
      </c>
      <c r="Q34" s="106"/>
      <c r="R34" s="107"/>
      <c r="S34" s="356">
        <f>(P34/P44)</f>
        <v>0.02300613497</v>
      </c>
      <c r="T34" s="25"/>
      <c r="U34" s="25"/>
      <c r="V34" s="25"/>
      <c r="W34" s="25"/>
      <c r="X34" s="25"/>
      <c r="Y34" s="25"/>
      <c r="Z34" s="25"/>
    </row>
    <row r="35" ht="15.0" customHeight="1">
      <c r="A35" s="436" t="s">
        <v>1379</v>
      </c>
      <c r="B35" s="437" t="s">
        <v>1380</v>
      </c>
      <c r="C35" s="437">
        <v>2017.0</v>
      </c>
      <c r="D35" s="442">
        <v>43000.0</v>
      </c>
      <c r="E35" s="439" t="s">
        <v>1381</v>
      </c>
      <c r="F35" s="439" t="s">
        <v>1022</v>
      </c>
      <c r="G35" s="408" t="s">
        <v>17</v>
      </c>
      <c r="H35" s="408" t="s">
        <v>244</v>
      </c>
      <c r="I35" s="446">
        <v>44610.0</v>
      </c>
      <c r="J35" s="439">
        <v>2.0</v>
      </c>
      <c r="K35" s="441" t="s">
        <v>19</v>
      </c>
      <c r="L35" s="330" t="s">
        <v>395</v>
      </c>
      <c r="M35" s="330">
        <f t="shared" si="1"/>
        <v>1610</v>
      </c>
      <c r="N35" s="25"/>
      <c r="O35" s="333">
        <v>2014.0</v>
      </c>
      <c r="P35" s="357">
        <f>COUNTIF($C$2:$C$680,"2014")</f>
        <v>43</v>
      </c>
      <c r="Q35" s="106"/>
      <c r="R35" s="107"/>
      <c r="S35" s="354">
        <f>(P35/P44)</f>
        <v>0.06595092025</v>
      </c>
      <c r="T35" s="25"/>
      <c r="U35" s="25"/>
      <c r="V35" s="25"/>
      <c r="W35" s="25"/>
      <c r="X35" s="25"/>
      <c r="Y35" s="25"/>
      <c r="Z35" s="25"/>
    </row>
    <row r="36" ht="15.0" customHeight="1">
      <c r="A36" s="430" t="s">
        <v>1382</v>
      </c>
      <c r="B36" s="431" t="s">
        <v>1383</v>
      </c>
      <c r="C36" s="431">
        <v>2015.0</v>
      </c>
      <c r="D36" s="443">
        <v>42027.0</v>
      </c>
      <c r="E36" s="405" t="s">
        <v>1384</v>
      </c>
      <c r="F36" s="433" t="s">
        <v>1022</v>
      </c>
      <c r="G36" s="433" t="s">
        <v>17</v>
      </c>
      <c r="H36" s="405" t="s">
        <v>927</v>
      </c>
      <c r="I36" s="448">
        <v>44610.0</v>
      </c>
      <c r="J36" s="433">
        <v>2.0</v>
      </c>
      <c r="K36" s="435" t="s">
        <v>19</v>
      </c>
      <c r="L36" s="327" t="s">
        <v>395</v>
      </c>
      <c r="M36" s="327">
        <f t="shared" si="1"/>
        <v>2583</v>
      </c>
      <c r="N36" s="25"/>
      <c r="O36" s="332">
        <v>2015.0</v>
      </c>
      <c r="P36" s="355">
        <f>COUNTIF($C$2:$C$680,"2015")</f>
        <v>92</v>
      </c>
      <c r="Q36" s="106"/>
      <c r="R36" s="107"/>
      <c r="S36" s="356">
        <f>(P36/P44)</f>
        <v>0.1411042945</v>
      </c>
      <c r="T36" s="25"/>
      <c r="U36" s="25"/>
      <c r="V36" s="25"/>
      <c r="W36" s="25"/>
      <c r="X36" s="25"/>
      <c r="Y36" s="25"/>
      <c r="Z36" s="25"/>
    </row>
    <row r="37" ht="15.0" customHeight="1">
      <c r="A37" s="436" t="s">
        <v>1385</v>
      </c>
      <c r="B37" s="437" t="s">
        <v>1386</v>
      </c>
      <c r="C37" s="437">
        <v>2014.0</v>
      </c>
      <c r="D37" s="442">
        <v>41995.0</v>
      </c>
      <c r="E37" s="439" t="s">
        <v>1387</v>
      </c>
      <c r="F37" s="439" t="s">
        <v>25</v>
      </c>
      <c r="G37" s="408" t="s">
        <v>17</v>
      </c>
      <c r="H37" s="408" t="s">
        <v>66</v>
      </c>
      <c r="I37" s="446">
        <v>44610.0</v>
      </c>
      <c r="J37" s="439">
        <v>2.0</v>
      </c>
      <c r="K37" s="441" t="s">
        <v>19</v>
      </c>
      <c r="L37" s="330" t="s">
        <v>390</v>
      </c>
      <c r="M37" s="330">
        <f t="shared" si="1"/>
        <v>2615</v>
      </c>
      <c r="N37" s="25"/>
      <c r="O37" s="333">
        <v>2016.0</v>
      </c>
      <c r="P37" s="357">
        <f>COUNTIF($C$2:$C$680,"2016")</f>
        <v>75</v>
      </c>
      <c r="Q37" s="106"/>
      <c r="R37" s="107"/>
      <c r="S37" s="354">
        <f>(P37/P44)</f>
        <v>0.1150306748</v>
      </c>
      <c r="T37" s="25"/>
      <c r="U37" s="25"/>
      <c r="V37" s="25"/>
      <c r="W37" s="25"/>
      <c r="X37" s="25"/>
      <c r="Y37" s="25"/>
      <c r="Z37" s="25"/>
    </row>
    <row r="38" ht="15.0" customHeight="1">
      <c r="A38" s="430" t="s">
        <v>1388</v>
      </c>
      <c r="B38" s="431" t="s">
        <v>1389</v>
      </c>
      <c r="C38" s="431">
        <v>2017.0</v>
      </c>
      <c r="D38" s="443">
        <v>43090.0</v>
      </c>
      <c r="E38" s="405" t="s">
        <v>1390</v>
      </c>
      <c r="F38" s="433" t="s">
        <v>1391</v>
      </c>
      <c r="G38" s="433" t="s">
        <v>17</v>
      </c>
      <c r="H38" s="405" t="s">
        <v>1392</v>
      </c>
      <c r="I38" s="448">
        <v>44610.0</v>
      </c>
      <c r="J38" s="433">
        <v>2.0</v>
      </c>
      <c r="K38" s="435" t="s">
        <v>19</v>
      </c>
      <c r="L38" s="327" t="s">
        <v>395</v>
      </c>
      <c r="M38" s="327">
        <f t="shared" si="1"/>
        <v>1520</v>
      </c>
      <c r="N38" s="25"/>
      <c r="O38" s="332">
        <v>2017.0</v>
      </c>
      <c r="P38" s="355">
        <f>COUNTIF($C$2:$C$680,"2017")</f>
        <v>65</v>
      </c>
      <c r="Q38" s="106"/>
      <c r="R38" s="107"/>
      <c r="S38" s="356">
        <f>(P38/P44)</f>
        <v>0.09969325153</v>
      </c>
      <c r="T38" s="25"/>
      <c r="U38" s="25"/>
      <c r="V38" s="25"/>
      <c r="W38" s="25"/>
      <c r="X38" s="25"/>
      <c r="Y38" s="25"/>
      <c r="Z38" s="25"/>
    </row>
    <row r="39" ht="15.0" customHeight="1">
      <c r="A39" s="436" t="s">
        <v>1393</v>
      </c>
      <c r="B39" s="437" t="s">
        <v>1394</v>
      </c>
      <c r="C39" s="437">
        <v>2020.0</v>
      </c>
      <c r="D39" s="442">
        <v>43850.0</v>
      </c>
      <c r="E39" s="439" t="s">
        <v>1395</v>
      </c>
      <c r="F39" s="439" t="s">
        <v>1396</v>
      </c>
      <c r="G39" s="408" t="s">
        <v>17</v>
      </c>
      <c r="H39" s="408" t="s">
        <v>263</v>
      </c>
      <c r="I39" s="446">
        <v>44610.0</v>
      </c>
      <c r="J39" s="439">
        <v>2.0</v>
      </c>
      <c r="K39" s="441" t="s">
        <v>19</v>
      </c>
      <c r="L39" s="330" t="s">
        <v>395</v>
      </c>
      <c r="M39" s="330">
        <f t="shared" si="1"/>
        <v>760</v>
      </c>
      <c r="N39" s="25"/>
      <c r="O39" s="333">
        <v>2018.0</v>
      </c>
      <c r="P39" s="357">
        <f>COUNTIF($C$2:$C$680,"2018")</f>
        <v>48</v>
      </c>
      <c r="Q39" s="106"/>
      <c r="R39" s="107"/>
      <c r="S39" s="354">
        <f>(P39/P44)</f>
        <v>0.0736196319</v>
      </c>
      <c r="T39" s="25"/>
      <c r="U39" s="25"/>
      <c r="V39" s="25"/>
      <c r="W39" s="25"/>
      <c r="X39" s="25"/>
      <c r="Y39" s="25"/>
      <c r="Z39" s="25"/>
    </row>
    <row r="40" ht="15.0" customHeight="1">
      <c r="A40" s="430" t="s">
        <v>1397</v>
      </c>
      <c r="B40" s="431" t="s">
        <v>1398</v>
      </c>
      <c r="C40" s="431">
        <v>2013.0</v>
      </c>
      <c r="D40" s="443">
        <v>41564.0</v>
      </c>
      <c r="E40" s="405" t="s">
        <v>1399</v>
      </c>
      <c r="F40" s="433" t="s">
        <v>917</v>
      </c>
      <c r="G40" s="433" t="s">
        <v>17</v>
      </c>
      <c r="H40" s="405" t="s">
        <v>130</v>
      </c>
      <c r="I40" s="448">
        <v>44610.0</v>
      </c>
      <c r="J40" s="433">
        <v>2.0</v>
      </c>
      <c r="K40" s="435" t="s">
        <v>19</v>
      </c>
      <c r="L40" s="327" t="s">
        <v>390</v>
      </c>
      <c r="M40" s="327">
        <f t="shared" si="1"/>
        <v>3046</v>
      </c>
      <c r="N40" s="25"/>
      <c r="O40" s="332">
        <v>2019.0</v>
      </c>
      <c r="P40" s="355">
        <f>COUNTIF($C$2:$C$680,"2019")</f>
        <v>53</v>
      </c>
      <c r="Q40" s="106"/>
      <c r="R40" s="107"/>
      <c r="S40" s="356">
        <f>(P40/P44)</f>
        <v>0.08128834356</v>
      </c>
      <c r="T40" s="25"/>
      <c r="U40" s="25"/>
      <c r="V40" s="25"/>
      <c r="W40" s="25"/>
      <c r="X40" s="25"/>
      <c r="Y40" s="25"/>
      <c r="Z40" s="25"/>
    </row>
    <row r="41" ht="15.0" customHeight="1">
      <c r="A41" s="436" t="s">
        <v>1400</v>
      </c>
      <c r="B41" s="437" t="s">
        <v>1401</v>
      </c>
      <c r="C41" s="437">
        <v>2010.0</v>
      </c>
      <c r="D41" s="442">
        <v>40241.0</v>
      </c>
      <c r="E41" s="439" t="s">
        <v>1402</v>
      </c>
      <c r="F41" s="439" t="s">
        <v>1403</v>
      </c>
      <c r="G41" s="408" t="s">
        <v>34</v>
      </c>
      <c r="H41" s="450" t="s">
        <v>1404</v>
      </c>
      <c r="I41" s="530">
        <v>44634.0</v>
      </c>
      <c r="J41" s="439">
        <v>3.0</v>
      </c>
      <c r="K41" s="449" t="s">
        <v>758</v>
      </c>
      <c r="L41" s="330" t="s">
        <v>395</v>
      </c>
      <c r="M41" s="330">
        <f t="shared" si="1"/>
        <v>4393</v>
      </c>
      <c r="N41" s="25"/>
      <c r="O41" s="333">
        <v>2020.0</v>
      </c>
      <c r="P41" s="357">
        <f>COUNTIF($C$2:$C$680,"2020")</f>
        <v>58</v>
      </c>
      <c r="Q41" s="106"/>
      <c r="R41" s="107"/>
      <c r="S41" s="354">
        <f>(P41/P44)</f>
        <v>0.08895705521</v>
      </c>
      <c r="T41" s="25"/>
      <c r="U41" s="25"/>
      <c r="V41" s="25"/>
      <c r="W41" s="25"/>
      <c r="X41" s="25"/>
      <c r="Y41" s="25"/>
      <c r="Z41" s="25"/>
    </row>
    <row r="42" ht="15.0" customHeight="1">
      <c r="A42" s="430" t="s">
        <v>1405</v>
      </c>
      <c r="B42" s="431" t="s">
        <v>1406</v>
      </c>
      <c r="C42" s="431">
        <v>2016.0</v>
      </c>
      <c r="D42" s="443">
        <v>42734.0</v>
      </c>
      <c r="E42" s="405" t="s">
        <v>1407</v>
      </c>
      <c r="F42" s="433" t="s">
        <v>1408</v>
      </c>
      <c r="G42" s="433" t="s">
        <v>17</v>
      </c>
      <c r="H42" s="405" t="s">
        <v>153</v>
      </c>
      <c r="I42" s="434">
        <v>44634.0</v>
      </c>
      <c r="J42" s="433">
        <v>3.0</v>
      </c>
      <c r="K42" s="435" t="s">
        <v>19</v>
      </c>
      <c r="L42" s="327" t="s">
        <v>395</v>
      </c>
      <c r="M42" s="327">
        <f t="shared" si="1"/>
        <v>1900</v>
      </c>
      <c r="N42" s="25"/>
      <c r="O42" s="332">
        <v>2021.0</v>
      </c>
      <c r="P42" s="355">
        <f>COUNTIF($C$2:$C$680,"2021")</f>
        <v>123</v>
      </c>
      <c r="Q42" s="106"/>
      <c r="R42" s="107"/>
      <c r="S42" s="356">
        <f>(P42/P44)</f>
        <v>0.1886503067</v>
      </c>
      <c r="T42" s="25"/>
      <c r="U42" s="25"/>
      <c r="V42" s="25"/>
      <c r="W42" s="25"/>
      <c r="X42" s="25"/>
      <c r="Y42" s="25"/>
      <c r="Z42" s="25"/>
    </row>
    <row r="43" ht="15.0" customHeight="1">
      <c r="A43" s="436" t="s">
        <v>1409</v>
      </c>
      <c r="B43" s="437" t="s">
        <v>1410</v>
      </c>
      <c r="C43" s="437">
        <v>2016.0</v>
      </c>
      <c r="D43" s="442">
        <v>42648.0</v>
      </c>
      <c r="E43" s="439" t="s">
        <v>1411</v>
      </c>
      <c r="F43" s="439" t="s">
        <v>1307</v>
      </c>
      <c r="G43" s="408" t="s">
        <v>17</v>
      </c>
      <c r="H43" s="408" t="s">
        <v>60</v>
      </c>
      <c r="I43" s="440">
        <v>44651.0</v>
      </c>
      <c r="J43" s="439">
        <v>3.0</v>
      </c>
      <c r="K43" s="441" t="s">
        <v>19</v>
      </c>
      <c r="L43" s="330" t="s">
        <v>390</v>
      </c>
      <c r="M43" s="330">
        <f t="shared" si="1"/>
        <v>2003</v>
      </c>
      <c r="N43" s="25"/>
      <c r="O43" s="333">
        <v>2022.0</v>
      </c>
      <c r="P43" s="357">
        <f>COUNTIF($C$2:$C$680,"2022")</f>
        <v>49</v>
      </c>
      <c r="Q43" s="106"/>
      <c r="R43" s="107"/>
      <c r="S43" s="354">
        <f>(P43/P44)</f>
        <v>0.07515337423</v>
      </c>
      <c r="T43" s="25"/>
      <c r="U43" s="25"/>
      <c r="V43" s="25"/>
      <c r="W43" s="25"/>
      <c r="X43" s="25"/>
      <c r="Y43" s="25"/>
      <c r="Z43" s="25"/>
    </row>
    <row r="44" ht="15.0" customHeight="1">
      <c r="A44" s="430" t="s">
        <v>1412</v>
      </c>
      <c r="B44" s="431" t="s">
        <v>1413</v>
      </c>
      <c r="C44" s="431">
        <v>2020.0</v>
      </c>
      <c r="D44" s="432">
        <v>44027.0</v>
      </c>
      <c r="E44" s="405" t="s">
        <v>1414</v>
      </c>
      <c r="F44" s="433" t="s">
        <v>917</v>
      </c>
      <c r="G44" s="433" t="s">
        <v>17</v>
      </c>
      <c r="H44" s="405" t="s">
        <v>1336</v>
      </c>
      <c r="I44" s="434">
        <v>44651.0</v>
      </c>
      <c r="J44" s="433">
        <v>3.0</v>
      </c>
      <c r="K44" s="435" t="s">
        <v>19</v>
      </c>
      <c r="L44" s="327" t="s">
        <v>390</v>
      </c>
      <c r="M44" s="327">
        <f t="shared" si="1"/>
        <v>624</v>
      </c>
      <c r="N44" s="25"/>
      <c r="O44" s="359" t="s">
        <v>179</v>
      </c>
      <c r="P44" s="360">
        <f>SUM(P29:R43)</f>
        <v>652</v>
      </c>
      <c r="Q44" s="361"/>
      <c r="R44" s="362"/>
      <c r="S44" s="363">
        <f>SUM(S29:S43)</f>
        <v>1</v>
      </c>
      <c r="T44" s="25"/>
      <c r="U44" s="25"/>
      <c r="V44" s="25"/>
      <c r="W44" s="25"/>
      <c r="X44" s="25"/>
      <c r="Y44" s="25"/>
      <c r="Z44" s="25"/>
    </row>
    <row r="45" ht="15.0" customHeight="1">
      <c r="A45" s="436" t="s">
        <v>1415</v>
      </c>
      <c r="B45" s="437" t="s">
        <v>1416</v>
      </c>
      <c r="C45" s="437">
        <v>2014.0</v>
      </c>
      <c r="D45" s="442">
        <v>41800.0</v>
      </c>
      <c r="E45" s="439" t="s">
        <v>1417</v>
      </c>
      <c r="F45" s="439" t="s">
        <v>1349</v>
      </c>
      <c r="G45" s="408" t="s">
        <v>17</v>
      </c>
      <c r="H45" s="408" t="s">
        <v>149</v>
      </c>
      <c r="I45" s="440">
        <v>44652.0</v>
      </c>
      <c r="J45" s="439">
        <v>4.0</v>
      </c>
      <c r="K45" s="441" t="s">
        <v>19</v>
      </c>
      <c r="L45" s="330" t="s">
        <v>395</v>
      </c>
      <c r="M45" s="330">
        <f t="shared" si="1"/>
        <v>2852</v>
      </c>
      <c r="N45" s="25"/>
      <c r="O45" s="25"/>
      <c r="P45" s="25"/>
      <c r="Q45" s="25"/>
      <c r="R45" s="25"/>
      <c r="S45" s="25"/>
      <c r="T45" s="25"/>
      <c r="U45" s="25"/>
      <c r="V45" s="25"/>
      <c r="W45" s="25"/>
      <c r="X45" s="25"/>
      <c r="Y45" s="25"/>
      <c r="Z45" s="25"/>
    </row>
    <row r="46" ht="15.0" customHeight="1">
      <c r="A46" s="430" t="s">
        <v>1418</v>
      </c>
      <c r="B46" s="431" t="s">
        <v>1419</v>
      </c>
      <c r="C46" s="431">
        <v>2016.0</v>
      </c>
      <c r="D46" s="432">
        <v>42487.0</v>
      </c>
      <c r="E46" s="405" t="s">
        <v>1420</v>
      </c>
      <c r="F46" s="433" t="s">
        <v>167</v>
      </c>
      <c r="G46" s="433" t="s">
        <v>17</v>
      </c>
      <c r="H46" s="405" t="s">
        <v>50</v>
      </c>
      <c r="I46" s="434">
        <v>44652.0</v>
      </c>
      <c r="J46" s="433">
        <v>4.0</v>
      </c>
      <c r="K46" s="435" t="s">
        <v>19</v>
      </c>
      <c r="L46" s="327" t="s">
        <v>390</v>
      </c>
      <c r="M46" s="327">
        <f t="shared" si="1"/>
        <v>2165</v>
      </c>
      <c r="N46" s="25"/>
      <c r="O46" s="338" t="s">
        <v>847</v>
      </c>
      <c r="P46" s="95"/>
      <c r="Q46" s="95"/>
      <c r="R46" s="95"/>
      <c r="S46" s="96"/>
      <c r="T46" s="25"/>
      <c r="U46" s="25"/>
      <c r="V46" s="25"/>
      <c r="W46" s="25"/>
      <c r="X46" s="25"/>
      <c r="Y46" s="25"/>
      <c r="Z46" s="25"/>
    </row>
    <row r="47" ht="15.0" customHeight="1">
      <c r="A47" s="436" t="s">
        <v>1421</v>
      </c>
      <c r="B47" s="437" t="s">
        <v>1422</v>
      </c>
      <c r="C47" s="437">
        <v>2020.0</v>
      </c>
      <c r="D47" s="438">
        <v>44012.0</v>
      </c>
      <c r="E47" s="439" t="s">
        <v>1423</v>
      </c>
      <c r="F47" s="439" t="s">
        <v>422</v>
      </c>
      <c r="G47" s="408" t="s">
        <v>17</v>
      </c>
      <c r="H47" s="408" t="s">
        <v>263</v>
      </c>
      <c r="I47" s="440">
        <v>44652.0</v>
      </c>
      <c r="J47" s="439">
        <v>4.0</v>
      </c>
      <c r="K47" s="441" t="s">
        <v>19</v>
      </c>
      <c r="L47" s="330" t="s">
        <v>395</v>
      </c>
      <c r="M47" s="330">
        <f t="shared" si="1"/>
        <v>640</v>
      </c>
      <c r="N47" s="25"/>
      <c r="O47" s="97"/>
      <c r="P47" s="98"/>
      <c r="Q47" s="98"/>
      <c r="R47" s="98"/>
      <c r="S47" s="99"/>
      <c r="T47" s="25"/>
      <c r="U47" s="25"/>
      <c r="V47" s="25"/>
      <c r="W47" s="25"/>
      <c r="X47" s="25"/>
      <c r="Y47" s="25"/>
      <c r="Z47" s="25"/>
    </row>
    <row r="48" ht="15.0" customHeight="1">
      <c r="A48" s="430" t="s">
        <v>1424</v>
      </c>
      <c r="B48" s="431" t="s">
        <v>1425</v>
      </c>
      <c r="C48" s="431">
        <v>2014.0</v>
      </c>
      <c r="D48" s="432">
        <v>41879.0</v>
      </c>
      <c r="E48" s="405" t="s">
        <v>1426</v>
      </c>
      <c r="F48" s="433" t="s">
        <v>102</v>
      </c>
      <c r="G48" s="433" t="s">
        <v>17</v>
      </c>
      <c r="H48" s="405" t="s">
        <v>244</v>
      </c>
      <c r="I48" s="434">
        <v>44663.0</v>
      </c>
      <c r="J48" s="433">
        <v>4.0</v>
      </c>
      <c r="K48" s="435" t="s">
        <v>19</v>
      </c>
      <c r="L48" s="327" t="s">
        <v>395</v>
      </c>
      <c r="M48" s="327">
        <f t="shared" si="1"/>
        <v>2784</v>
      </c>
      <c r="N48" s="25"/>
      <c r="O48" s="348" t="s">
        <v>9</v>
      </c>
      <c r="P48" s="349" t="s">
        <v>107</v>
      </c>
      <c r="Q48" s="350"/>
      <c r="R48" s="351"/>
      <c r="S48" s="352" t="s">
        <v>108</v>
      </c>
      <c r="T48" s="25"/>
      <c r="U48" s="25"/>
      <c r="V48" s="25"/>
      <c r="W48" s="25"/>
      <c r="X48" s="25"/>
      <c r="Y48" s="25"/>
      <c r="Z48" s="25"/>
    </row>
    <row r="49" ht="15.0" customHeight="1">
      <c r="A49" s="436" t="s">
        <v>1427</v>
      </c>
      <c r="B49" s="437" t="s">
        <v>1428</v>
      </c>
      <c r="C49" s="437">
        <v>2018.0</v>
      </c>
      <c r="D49" s="442">
        <v>43323.0</v>
      </c>
      <c r="E49" s="439" t="s">
        <v>1429</v>
      </c>
      <c r="F49" s="439" t="s">
        <v>1430</v>
      </c>
      <c r="G49" s="408" t="s">
        <v>17</v>
      </c>
      <c r="H49" s="408" t="s">
        <v>244</v>
      </c>
      <c r="I49" s="440">
        <v>44663.0</v>
      </c>
      <c r="J49" s="439">
        <v>4.0</v>
      </c>
      <c r="K49" s="441" t="s">
        <v>19</v>
      </c>
      <c r="L49" s="330" t="s">
        <v>395</v>
      </c>
      <c r="M49" s="330">
        <f t="shared" si="1"/>
        <v>1340</v>
      </c>
      <c r="N49" s="25"/>
      <c r="O49" s="364" t="s">
        <v>203</v>
      </c>
      <c r="P49" s="353">
        <f>COUNTIF($J$2:$J$680,"1")</f>
        <v>38</v>
      </c>
      <c r="Q49" s="343"/>
      <c r="R49" s="344"/>
      <c r="S49" s="365">
        <f>(P49/P61)</f>
        <v>0.05828220859</v>
      </c>
      <c r="T49" s="25"/>
      <c r="U49" s="25"/>
      <c r="V49" s="25"/>
      <c r="W49" s="25"/>
      <c r="X49" s="25"/>
      <c r="Y49" s="25"/>
      <c r="Z49" s="25"/>
    </row>
    <row r="50" ht="15.0" customHeight="1">
      <c r="A50" s="430" t="s">
        <v>1431</v>
      </c>
      <c r="B50" s="431" t="s">
        <v>1432</v>
      </c>
      <c r="C50" s="431">
        <v>2015.0</v>
      </c>
      <c r="D50" s="443">
        <v>42013.0</v>
      </c>
      <c r="E50" s="405" t="s">
        <v>1433</v>
      </c>
      <c r="F50" s="433" t="s">
        <v>1434</v>
      </c>
      <c r="G50" s="433" t="s">
        <v>17</v>
      </c>
      <c r="H50" s="405" t="s">
        <v>244</v>
      </c>
      <c r="I50" s="434">
        <v>44663.0</v>
      </c>
      <c r="J50" s="433">
        <v>4.0</v>
      </c>
      <c r="K50" s="435" t="s">
        <v>19</v>
      </c>
      <c r="L50" s="327" t="s">
        <v>390</v>
      </c>
      <c r="M50" s="327">
        <f t="shared" si="1"/>
        <v>2650</v>
      </c>
      <c r="N50" s="25"/>
      <c r="O50" s="332" t="s">
        <v>207</v>
      </c>
      <c r="P50" s="355">
        <f>COUNTIF($J$2:$J$680,"2")</f>
        <v>52</v>
      </c>
      <c r="Q50" s="106"/>
      <c r="R50" s="107"/>
      <c r="S50" s="356">
        <f>(P50/P61)</f>
        <v>0.07975460123</v>
      </c>
      <c r="T50" s="25"/>
      <c r="U50" s="25"/>
      <c r="V50" s="25"/>
      <c r="W50" s="25"/>
      <c r="X50" s="25"/>
      <c r="Y50" s="25"/>
      <c r="Z50" s="25"/>
    </row>
    <row r="51" ht="15.0" customHeight="1">
      <c r="A51" s="436" t="s">
        <v>1435</v>
      </c>
      <c r="B51" s="437" t="s">
        <v>1436</v>
      </c>
      <c r="C51" s="437">
        <v>2014.0</v>
      </c>
      <c r="D51" s="442">
        <v>41709.0</v>
      </c>
      <c r="E51" s="439" t="s">
        <v>1437</v>
      </c>
      <c r="F51" s="439" t="s">
        <v>422</v>
      </c>
      <c r="G51" s="408" t="s">
        <v>17</v>
      </c>
      <c r="H51" s="408" t="s">
        <v>163</v>
      </c>
      <c r="I51" s="440">
        <v>44663.0</v>
      </c>
      <c r="J51" s="439">
        <v>4.0</v>
      </c>
      <c r="K51" s="441" t="s">
        <v>19</v>
      </c>
      <c r="L51" s="330" t="s">
        <v>395</v>
      </c>
      <c r="M51" s="330">
        <f t="shared" si="1"/>
        <v>2954</v>
      </c>
      <c r="N51" s="25"/>
      <c r="O51" s="333" t="s">
        <v>213</v>
      </c>
      <c r="P51" s="357">
        <f>COUNTIF($J$2:$J$680,"3")</f>
        <v>23</v>
      </c>
      <c r="Q51" s="106"/>
      <c r="R51" s="107"/>
      <c r="S51" s="354">
        <f>(P51/P61)</f>
        <v>0.03527607362</v>
      </c>
      <c r="T51" s="25"/>
      <c r="U51" s="25"/>
      <c r="V51" s="25"/>
      <c r="W51" s="25"/>
      <c r="X51" s="25"/>
      <c r="Y51" s="25"/>
      <c r="Z51" s="25"/>
    </row>
    <row r="52" ht="15.0" customHeight="1">
      <c r="A52" s="430" t="s">
        <v>1438</v>
      </c>
      <c r="B52" s="431" t="s">
        <v>1439</v>
      </c>
      <c r="C52" s="431">
        <v>2014.0</v>
      </c>
      <c r="D52" s="432">
        <v>41988.0</v>
      </c>
      <c r="E52" s="405" t="s">
        <v>1440</v>
      </c>
      <c r="F52" s="433" t="s">
        <v>1441</v>
      </c>
      <c r="G52" s="433" t="s">
        <v>17</v>
      </c>
      <c r="H52" s="405" t="s">
        <v>66</v>
      </c>
      <c r="I52" s="434">
        <v>44663.0</v>
      </c>
      <c r="J52" s="433">
        <v>4.0</v>
      </c>
      <c r="K52" s="435" t="s">
        <v>19</v>
      </c>
      <c r="L52" s="327" t="s">
        <v>395</v>
      </c>
      <c r="M52" s="327">
        <f t="shared" si="1"/>
        <v>2675</v>
      </c>
      <c r="N52" s="25"/>
      <c r="O52" s="332" t="s">
        <v>219</v>
      </c>
      <c r="P52" s="355">
        <f>COUNTIF($J$2:$J$680,"4")</f>
        <v>54</v>
      </c>
      <c r="Q52" s="106"/>
      <c r="R52" s="107"/>
      <c r="S52" s="356">
        <f>(P52/P61)</f>
        <v>0.08282208589</v>
      </c>
      <c r="T52" s="25"/>
      <c r="U52" s="25"/>
      <c r="V52" s="25"/>
      <c r="W52" s="25"/>
      <c r="X52" s="25"/>
      <c r="Y52" s="25"/>
      <c r="Z52" s="25"/>
    </row>
    <row r="53" ht="15.0" customHeight="1">
      <c r="A53" s="436" t="s">
        <v>1442</v>
      </c>
      <c r="B53" s="437" t="s">
        <v>1443</v>
      </c>
      <c r="C53" s="437">
        <v>2015.0</v>
      </c>
      <c r="D53" s="442">
        <v>42160.0</v>
      </c>
      <c r="E53" s="439" t="s">
        <v>1444</v>
      </c>
      <c r="F53" s="439" t="s">
        <v>422</v>
      </c>
      <c r="G53" s="408" t="s">
        <v>17</v>
      </c>
      <c r="H53" s="408" t="s">
        <v>66</v>
      </c>
      <c r="I53" s="440">
        <v>44663.0</v>
      </c>
      <c r="J53" s="439">
        <v>4.0</v>
      </c>
      <c r="K53" s="441" t="s">
        <v>19</v>
      </c>
      <c r="L53" s="330" t="s">
        <v>395</v>
      </c>
      <c r="M53" s="330">
        <f t="shared" si="1"/>
        <v>2503</v>
      </c>
      <c r="N53" s="25"/>
      <c r="O53" s="333" t="s">
        <v>223</v>
      </c>
      <c r="P53" s="357">
        <f>COUNTIF($J$2:$J$680,"5")</f>
        <v>99</v>
      </c>
      <c r="Q53" s="106"/>
      <c r="R53" s="107"/>
      <c r="S53" s="354">
        <f>(P53/P61)</f>
        <v>0.1518404908</v>
      </c>
      <c r="T53" s="25"/>
      <c r="U53" s="25"/>
      <c r="V53" s="25"/>
      <c r="W53" s="25"/>
      <c r="X53" s="25"/>
      <c r="Y53" s="25"/>
      <c r="Z53" s="25"/>
    </row>
    <row r="54" ht="15.0" customHeight="1">
      <c r="A54" s="430" t="s">
        <v>1445</v>
      </c>
      <c r="B54" s="431" t="s">
        <v>1446</v>
      </c>
      <c r="C54" s="431">
        <v>2018.0</v>
      </c>
      <c r="D54" s="443">
        <v>43283.0</v>
      </c>
      <c r="E54" s="405" t="s">
        <v>1447</v>
      </c>
      <c r="F54" s="433" t="s">
        <v>422</v>
      </c>
      <c r="G54" s="433" t="s">
        <v>17</v>
      </c>
      <c r="H54" s="405" t="s">
        <v>1448</v>
      </c>
      <c r="I54" s="434">
        <v>44663.0</v>
      </c>
      <c r="J54" s="433">
        <v>4.0</v>
      </c>
      <c r="K54" s="435" t="s">
        <v>19</v>
      </c>
      <c r="L54" s="327" t="s">
        <v>395</v>
      </c>
      <c r="M54" s="327">
        <f t="shared" si="1"/>
        <v>1380</v>
      </c>
      <c r="N54" s="25"/>
      <c r="O54" s="332" t="s">
        <v>229</v>
      </c>
      <c r="P54" s="355">
        <f>COUNTIF($J$2:$J$680,"6")</f>
        <v>50</v>
      </c>
      <c r="Q54" s="106"/>
      <c r="R54" s="107"/>
      <c r="S54" s="356">
        <f>(P54/P61)</f>
        <v>0.07668711656</v>
      </c>
      <c r="T54" s="25"/>
      <c r="U54" s="25"/>
      <c r="V54" s="25"/>
      <c r="W54" s="25"/>
      <c r="X54" s="25"/>
      <c r="Y54" s="25"/>
      <c r="Z54" s="25"/>
    </row>
    <row r="55" ht="15.0" customHeight="1">
      <c r="A55" s="436" t="s">
        <v>1449</v>
      </c>
      <c r="B55" s="437" t="s">
        <v>1450</v>
      </c>
      <c r="C55" s="437">
        <v>2015.0</v>
      </c>
      <c r="D55" s="438">
        <v>42360.0</v>
      </c>
      <c r="E55" s="439" t="s">
        <v>1451</v>
      </c>
      <c r="F55" s="439" t="s">
        <v>178</v>
      </c>
      <c r="G55" s="408" t="s">
        <v>17</v>
      </c>
      <c r="H55" s="408" t="s">
        <v>97</v>
      </c>
      <c r="I55" s="440">
        <v>44663.0</v>
      </c>
      <c r="J55" s="439">
        <v>4.0</v>
      </c>
      <c r="K55" s="441" t="s">
        <v>19</v>
      </c>
      <c r="L55" s="330" t="s">
        <v>390</v>
      </c>
      <c r="M55" s="330">
        <f t="shared" si="1"/>
        <v>2303</v>
      </c>
      <c r="N55" s="25"/>
      <c r="O55" s="333" t="s">
        <v>235</v>
      </c>
      <c r="P55" s="357">
        <f>COUNTIF($J$2:$J$680,"7")</f>
        <v>53</v>
      </c>
      <c r="Q55" s="106"/>
      <c r="R55" s="107"/>
      <c r="S55" s="354">
        <f>(P55/P61)</f>
        <v>0.08128834356</v>
      </c>
      <c r="T55" s="25"/>
      <c r="U55" s="25"/>
      <c r="V55" s="25"/>
      <c r="W55" s="25"/>
      <c r="X55" s="25"/>
      <c r="Y55" s="25"/>
      <c r="Z55" s="25"/>
    </row>
    <row r="56" ht="15.0" customHeight="1">
      <c r="A56" s="430" t="s">
        <v>1452</v>
      </c>
      <c r="B56" s="431" t="s">
        <v>1453</v>
      </c>
      <c r="C56" s="431">
        <v>2021.0</v>
      </c>
      <c r="D56" s="432">
        <v>44224.0</v>
      </c>
      <c r="E56" s="405" t="s">
        <v>1454</v>
      </c>
      <c r="F56" s="433" t="s">
        <v>1455</v>
      </c>
      <c r="G56" s="433" t="s">
        <v>17</v>
      </c>
      <c r="H56" s="405" t="s">
        <v>26</v>
      </c>
      <c r="I56" s="434">
        <v>44663.0</v>
      </c>
      <c r="J56" s="433">
        <v>4.0</v>
      </c>
      <c r="K56" s="435" t="s">
        <v>19</v>
      </c>
      <c r="L56" s="327" t="s">
        <v>390</v>
      </c>
      <c r="M56" s="327">
        <f t="shared" si="1"/>
        <v>439</v>
      </c>
      <c r="N56" s="42"/>
      <c r="O56" s="332" t="s">
        <v>239</v>
      </c>
      <c r="P56" s="355">
        <f>COUNTIF($J$2:$J$680,"8")</f>
        <v>74</v>
      </c>
      <c r="Q56" s="106"/>
      <c r="R56" s="107"/>
      <c r="S56" s="356">
        <f>(P56/P61)</f>
        <v>0.1134969325</v>
      </c>
      <c r="T56" s="25"/>
      <c r="U56" s="25"/>
      <c r="V56" s="25"/>
      <c r="W56" s="25"/>
      <c r="X56" s="25"/>
      <c r="Y56" s="25"/>
      <c r="Z56" s="25"/>
    </row>
    <row r="57" ht="15.0" customHeight="1">
      <c r="A57" s="436" t="s">
        <v>1456</v>
      </c>
      <c r="B57" s="437" t="s">
        <v>1457</v>
      </c>
      <c r="C57" s="437">
        <v>2015.0</v>
      </c>
      <c r="D57" s="438">
        <v>42048.0</v>
      </c>
      <c r="E57" s="439" t="s">
        <v>1458</v>
      </c>
      <c r="F57" s="439" t="s">
        <v>422</v>
      </c>
      <c r="G57" s="408" t="s">
        <v>17</v>
      </c>
      <c r="H57" s="408" t="s">
        <v>380</v>
      </c>
      <c r="I57" s="440">
        <v>44663.0</v>
      </c>
      <c r="J57" s="439">
        <v>4.0</v>
      </c>
      <c r="K57" s="441" t="s">
        <v>19</v>
      </c>
      <c r="L57" s="330" t="s">
        <v>395</v>
      </c>
      <c r="M57" s="330">
        <f t="shared" si="1"/>
        <v>2615</v>
      </c>
      <c r="N57" s="25"/>
      <c r="O57" s="333" t="s">
        <v>245</v>
      </c>
      <c r="P57" s="357">
        <f>COUNTIF($J$2:$J$680,"9")</f>
        <v>19</v>
      </c>
      <c r="Q57" s="106"/>
      <c r="R57" s="107"/>
      <c r="S57" s="354">
        <f>(P57/P61)</f>
        <v>0.02914110429</v>
      </c>
      <c r="T57" s="25"/>
      <c r="U57" s="25"/>
      <c r="V57" s="25"/>
      <c r="W57" s="25"/>
      <c r="X57" s="25"/>
      <c r="Y57" s="25"/>
      <c r="Z57" s="25"/>
    </row>
    <row r="58" ht="15.0" customHeight="1">
      <c r="A58" s="430" t="s">
        <v>1459</v>
      </c>
      <c r="B58" s="431" t="s">
        <v>1460</v>
      </c>
      <c r="C58" s="431">
        <v>2016.0</v>
      </c>
      <c r="D58" s="432">
        <v>42388.0</v>
      </c>
      <c r="E58" s="405" t="s">
        <v>1461</v>
      </c>
      <c r="F58" s="433" t="s">
        <v>422</v>
      </c>
      <c r="G58" s="433" t="s">
        <v>17</v>
      </c>
      <c r="H58" s="405" t="s">
        <v>77</v>
      </c>
      <c r="I58" s="434">
        <v>44663.0</v>
      </c>
      <c r="J58" s="433">
        <v>4.0</v>
      </c>
      <c r="K58" s="435" t="s">
        <v>19</v>
      </c>
      <c r="L58" s="327" t="s">
        <v>395</v>
      </c>
      <c r="M58" s="327">
        <f t="shared" si="1"/>
        <v>2275</v>
      </c>
      <c r="N58" s="25"/>
      <c r="O58" s="332" t="s">
        <v>252</v>
      </c>
      <c r="P58" s="355">
        <f>COUNTIF($J$2:$J$680,"10")</f>
        <v>30</v>
      </c>
      <c r="Q58" s="106"/>
      <c r="R58" s="107"/>
      <c r="S58" s="356">
        <f>(P58/P61)</f>
        <v>0.04601226994</v>
      </c>
      <c r="T58" s="25"/>
      <c r="U58" s="25"/>
      <c r="V58" s="25"/>
      <c r="W58" s="25"/>
      <c r="X58" s="25"/>
      <c r="Y58" s="25"/>
      <c r="Z58" s="25"/>
    </row>
    <row r="59" ht="15.0" customHeight="1">
      <c r="A59" s="436" t="s">
        <v>1462</v>
      </c>
      <c r="B59" s="437" t="s">
        <v>1463</v>
      </c>
      <c r="C59" s="437">
        <v>2020.0</v>
      </c>
      <c r="D59" s="438">
        <v>43888.0</v>
      </c>
      <c r="E59" s="439" t="s">
        <v>1464</v>
      </c>
      <c r="F59" s="439" t="s">
        <v>1465</v>
      </c>
      <c r="G59" s="408" t="s">
        <v>17</v>
      </c>
      <c r="H59" s="408" t="s">
        <v>26</v>
      </c>
      <c r="I59" s="440">
        <v>44663.0</v>
      </c>
      <c r="J59" s="439">
        <v>4.0</v>
      </c>
      <c r="K59" s="441" t="s">
        <v>19</v>
      </c>
      <c r="L59" s="330" t="s">
        <v>390</v>
      </c>
      <c r="M59" s="330">
        <f t="shared" si="1"/>
        <v>775</v>
      </c>
      <c r="N59" s="25"/>
      <c r="O59" s="333" t="s">
        <v>258</v>
      </c>
      <c r="P59" s="357">
        <f>COUNTIF($J$2:$J$680,"11")</f>
        <v>66</v>
      </c>
      <c r="Q59" s="106"/>
      <c r="R59" s="107"/>
      <c r="S59" s="354">
        <f>(P59/P61)</f>
        <v>0.1012269939</v>
      </c>
      <c r="T59" s="25"/>
      <c r="U59" s="25"/>
      <c r="V59" s="25"/>
      <c r="W59" s="25"/>
      <c r="X59" s="25"/>
      <c r="Y59" s="25"/>
      <c r="Z59" s="25"/>
    </row>
    <row r="60" ht="15.0" customHeight="1">
      <c r="A60" s="430" t="s">
        <v>1466</v>
      </c>
      <c r="B60" s="431" t="s">
        <v>1467</v>
      </c>
      <c r="C60" s="431">
        <v>2020.0</v>
      </c>
      <c r="D60" s="432">
        <v>44070.0</v>
      </c>
      <c r="E60" s="405" t="s">
        <v>1468</v>
      </c>
      <c r="F60" s="433" t="s">
        <v>1469</v>
      </c>
      <c r="G60" s="433" t="s">
        <v>17</v>
      </c>
      <c r="H60" s="405" t="s">
        <v>197</v>
      </c>
      <c r="I60" s="434">
        <v>44663.0</v>
      </c>
      <c r="J60" s="433">
        <v>4.0</v>
      </c>
      <c r="K60" s="435" t="s">
        <v>19</v>
      </c>
      <c r="L60" s="327" t="s">
        <v>395</v>
      </c>
      <c r="M60" s="327">
        <f t="shared" si="1"/>
        <v>593</v>
      </c>
      <c r="N60" s="25"/>
      <c r="O60" s="366" t="s">
        <v>264</v>
      </c>
      <c r="P60" s="355">
        <f>COUNTIF($J$2:$J$680,"12")</f>
        <v>94</v>
      </c>
      <c r="Q60" s="106"/>
      <c r="R60" s="107"/>
      <c r="S60" s="367">
        <f>(P60/P61)</f>
        <v>0.1441717791</v>
      </c>
      <c r="T60" s="25"/>
      <c r="U60" s="25"/>
      <c r="V60" s="25"/>
      <c r="W60" s="25"/>
      <c r="X60" s="25"/>
      <c r="Y60" s="25"/>
      <c r="Z60" s="25"/>
    </row>
    <row r="61" ht="15.0" customHeight="1">
      <c r="A61" s="436" t="s">
        <v>1470</v>
      </c>
      <c r="B61" s="437" t="s">
        <v>1471</v>
      </c>
      <c r="C61" s="437">
        <v>2019.0</v>
      </c>
      <c r="D61" s="442">
        <v>43627.0</v>
      </c>
      <c r="E61" s="439" t="s">
        <v>1472</v>
      </c>
      <c r="F61" s="439" t="s">
        <v>1396</v>
      </c>
      <c r="G61" s="408" t="s">
        <v>17</v>
      </c>
      <c r="H61" s="408" t="s">
        <v>72</v>
      </c>
      <c r="I61" s="440">
        <v>44663.0</v>
      </c>
      <c r="J61" s="439">
        <v>4.0</v>
      </c>
      <c r="K61" s="441" t="s">
        <v>19</v>
      </c>
      <c r="L61" s="330" t="s">
        <v>395</v>
      </c>
      <c r="M61" s="330">
        <f t="shared" si="1"/>
        <v>1036</v>
      </c>
      <c r="N61" s="25"/>
      <c r="O61" s="359" t="s">
        <v>268</v>
      </c>
      <c r="P61" s="360">
        <f>SUM(P49:R60)</f>
        <v>652</v>
      </c>
      <c r="Q61" s="361"/>
      <c r="R61" s="362"/>
      <c r="S61" s="363">
        <f>SUM(S49:S60)</f>
        <v>1</v>
      </c>
      <c r="T61" s="25"/>
      <c r="U61" s="25"/>
      <c r="V61" s="25"/>
      <c r="W61" s="25"/>
      <c r="X61" s="25"/>
      <c r="Y61" s="25"/>
      <c r="Z61" s="25"/>
    </row>
    <row r="62" ht="15.0" customHeight="1">
      <c r="A62" s="430" t="s">
        <v>1473</v>
      </c>
      <c r="B62" s="431" t="s">
        <v>1474</v>
      </c>
      <c r="C62" s="431">
        <v>2013.0</v>
      </c>
      <c r="D62" s="432">
        <v>41627.0</v>
      </c>
      <c r="E62" s="405" t="s">
        <v>1475</v>
      </c>
      <c r="F62" s="433" t="s">
        <v>1434</v>
      </c>
      <c r="G62" s="433" t="s">
        <v>17</v>
      </c>
      <c r="H62" s="405" t="s">
        <v>153</v>
      </c>
      <c r="I62" s="434">
        <v>44663.0</v>
      </c>
      <c r="J62" s="433">
        <v>4.0</v>
      </c>
      <c r="K62" s="435" t="s">
        <v>19</v>
      </c>
      <c r="L62" s="327" t="s">
        <v>390</v>
      </c>
      <c r="M62" s="327">
        <f t="shared" si="1"/>
        <v>3036</v>
      </c>
      <c r="N62" s="25"/>
      <c r="O62" s="25"/>
      <c r="P62" s="25"/>
      <c r="Q62" s="25"/>
      <c r="R62" s="25"/>
      <c r="S62" s="25"/>
      <c r="T62" s="25"/>
      <c r="U62" s="25"/>
      <c r="V62" s="25"/>
      <c r="W62" s="25"/>
      <c r="X62" s="25"/>
      <c r="Y62" s="25"/>
      <c r="Z62" s="25"/>
    </row>
    <row r="63" ht="15.0" customHeight="1">
      <c r="A63" s="436" t="s">
        <v>1476</v>
      </c>
      <c r="B63" s="437" t="s">
        <v>1477</v>
      </c>
      <c r="C63" s="437">
        <v>2017.0</v>
      </c>
      <c r="D63" s="438">
        <v>43095.0</v>
      </c>
      <c r="E63" s="439" t="s">
        <v>1478</v>
      </c>
      <c r="F63" s="439" t="s">
        <v>1455</v>
      </c>
      <c r="G63" s="408" t="s">
        <v>17</v>
      </c>
      <c r="H63" s="408" t="s">
        <v>263</v>
      </c>
      <c r="I63" s="440">
        <v>44663.0</v>
      </c>
      <c r="J63" s="439">
        <v>4.0</v>
      </c>
      <c r="K63" s="441" t="s">
        <v>19</v>
      </c>
      <c r="L63" s="330" t="s">
        <v>390</v>
      </c>
      <c r="M63" s="330">
        <f t="shared" si="1"/>
        <v>1568</v>
      </c>
      <c r="N63" s="25"/>
      <c r="O63" s="368" t="s">
        <v>278</v>
      </c>
      <c r="P63" s="95"/>
      <c r="Q63" s="95"/>
      <c r="R63" s="95"/>
      <c r="S63" s="95"/>
      <c r="T63" s="96"/>
      <c r="U63" s="25"/>
      <c r="V63" s="25"/>
      <c r="W63" s="25"/>
      <c r="X63" s="25"/>
      <c r="Y63" s="25"/>
      <c r="Z63" s="25"/>
    </row>
    <row r="64" ht="15.0" customHeight="1">
      <c r="A64" s="430" t="s">
        <v>1479</v>
      </c>
      <c r="B64" s="431" t="s">
        <v>1480</v>
      </c>
      <c r="C64" s="431">
        <v>2016.0</v>
      </c>
      <c r="D64" s="432">
        <v>42635.0</v>
      </c>
      <c r="E64" s="405" t="s">
        <v>1481</v>
      </c>
      <c r="F64" s="433" t="s">
        <v>1455</v>
      </c>
      <c r="G64" s="433" t="s">
        <v>17</v>
      </c>
      <c r="H64" s="405" t="s">
        <v>60</v>
      </c>
      <c r="I64" s="434">
        <v>44663.0</v>
      </c>
      <c r="J64" s="433">
        <v>4.0</v>
      </c>
      <c r="K64" s="435" t="s">
        <v>19</v>
      </c>
      <c r="L64" s="327" t="s">
        <v>390</v>
      </c>
      <c r="M64" s="327">
        <f t="shared" si="1"/>
        <v>2028</v>
      </c>
      <c r="N64" s="25"/>
      <c r="O64" s="97"/>
      <c r="P64" s="98"/>
      <c r="Q64" s="98"/>
      <c r="R64" s="98"/>
      <c r="S64" s="98"/>
      <c r="T64" s="99"/>
      <c r="U64" s="25"/>
      <c r="V64" s="25"/>
      <c r="W64" s="25"/>
      <c r="X64" s="25"/>
      <c r="Y64" s="25"/>
      <c r="Z64" s="25"/>
    </row>
    <row r="65" ht="15.0" customHeight="1">
      <c r="A65" s="436" t="s">
        <v>1482</v>
      </c>
      <c r="B65" s="437" t="s">
        <v>1483</v>
      </c>
      <c r="C65" s="437">
        <v>2015.0</v>
      </c>
      <c r="D65" s="438">
        <v>42118.0</v>
      </c>
      <c r="E65" s="439" t="s">
        <v>1484</v>
      </c>
      <c r="F65" s="439" t="s">
        <v>1485</v>
      </c>
      <c r="G65" s="408" t="s">
        <v>17</v>
      </c>
      <c r="H65" s="408" t="s">
        <v>1486</v>
      </c>
      <c r="I65" s="440">
        <v>44663.0</v>
      </c>
      <c r="J65" s="439">
        <v>4.0</v>
      </c>
      <c r="K65" s="441" t="s">
        <v>19</v>
      </c>
      <c r="L65" s="330" t="s">
        <v>390</v>
      </c>
      <c r="M65" s="330">
        <f t="shared" si="1"/>
        <v>2545</v>
      </c>
      <c r="N65" s="42"/>
      <c r="O65" s="369" t="s">
        <v>288</v>
      </c>
      <c r="P65" s="370"/>
      <c r="Q65" s="370"/>
      <c r="R65" s="371"/>
      <c r="S65" s="531" t="s">
        <v>289</v>
      </c>
      <c r="T65" s="532" t="s">
        <v>108</v>
      </c>
      <c r="U65" s="25"/>
      <c r="V65" s="25"/>
      <c r="W65" s="25"/>
      <c r="X65" s="25"/>
      <c r="Y65" s="25"/>
      <c r="Z65" s="25"/>
    </row>
    <row r="66" ht="15.0" customHeight="1">
      <c r="A66" s="430" t="s">
        <v>1487</v>
      </c>
      <c r="B66" s="431" t="s">
        <v>1488</v>
      </c>
      <c r="C66" s="431">
        <v>2020.0</v>
      </c>
      <c r="D66" s="432">
        <v>44162.0</v>
      </c>
      <c r="E66" s="405" t="s">
        <v>1489</v>
      </c>
      <c r="F66" s="433" t="s">
        <v>1469</v>
      </c>
      <c r="G66" s="433" t="s">
        <v>17</v>
      </c>
      <c r="H66" s="405" t="s">
        <v>197</v>
      </c>
      <c r="I66" s="434">
        <v>44663.0</v>
      </c>
      <c r="J66" s="433">
        <v>4.0</v>
      </c>
      <c r="K66" s="435" t="s">
        <v>19</v>
      </c>
      <c r="L66" s="327" t="s">
        <v>395</v>
      </c>
      <c r="M66" s="327">
        <f t="shared" si="1"/>
        <v>501</v>
      </c>
      <c r="N66" s="25"/>
      <c r="O66" s="533" t="s">
        <v>293</v>
      </c>
      <c r="P66" s="534"/>
      <c r="Q66" s="534"/>
      <c r="R66" s="535"/>
      <c r="S66" s="376">
        <f>COUNTIF($K$2:$K$680,"I - Extremamente tóxico")</f>
        <v>1</v>
      </c>
      <c r="T66" s="377">
        <f>(S66/S78)</f>
        <v>0.001533742331</v>
      </c>
      <c r="U66" s="25"/>
      <c r="V66" s="25"/>
      <c r="W66" s="25"/>
      <c r="X66" s="25"/>
      <c r="Y66" s="25"/>
      <c r="Z66" s="25"/>
    </row>
    <row r="67" ht="15.0" customHeight="1">
      <c r="A67" s="436" t="s">
        <v>1490</v>
      </c>
      <c r="B67" s="437" t="s">
        <v>1491</v>
      </c>
      <c r="C67" s="437">
        <v>2020.0</v>
      </c>
      <c r="D67" s="438">
        <v>43889.0</v>
      </c>
      <c r="E67" s="439" t="s">
        <v>1492</v>
      </c>
      <c r="F67" s="439" t="s">
        <v>1455</v>
      </c>
      <c r="G67" s="408" t="s">
        <v>17</v>
      </c>
      <c r="H67" s="408" t="s">
        <v>1034</v>
      </c>
      <c r="I67" s="440">
        <v>44708.0</v>
      </c>
      <c r="J67" s="439">
        <v>5.0</v>
      </c>
      <c r="K67" s="441" t="s">
        <v>19</v>
      </c>
      <c r="L67" s="330" t="s">
        <v>390</v>
      </c>
      <c r="M67" s="330">
        <f t="shared" si="1"/>
        <v>819</v>
      </c>
      <c r="N67" s="25"/>
      <c r="O67" s="378" t="s">
        <v>297</v>
      </c>
      <c r="P67" s="379"/>
      <c r="Q67" s="379"/>
      <c r="R67" s="380"/>
      <c r="S67" s="381">
        <f>COUNTIF($K$2:$K$680,"Categoria 1 - Produto Extremamente Tóxico")</f>
        <v>1</v>
      </c>
      <c r="T67" s="382">
        <f>(S67/S78)</f>
        <v>0.001533742331</v>
      </c>
      <c r="U67" s="25"/>
      <c r="V67" s="25"/>
      <c r="W67" s="25"/>
      <c r="X67" s="25"/>
      <c r="Y67" s="25"/>
      <c r="Z67" s="25"/>
    </row>
    <row r="68" ht="15.0" customHeight="1">
      <c r="A68" s="430" t="s">
        <v>1493</v>
      </c>
      <c r="B68" s="431" t="s">
        <v>1494</v>
      </c>
      <c r="C68" s="431">
        <v>2020.0</v>
      </c>
      <c r="D68" s="432">
        <v>44011.0</v>
      </c>
      <c r="E68" s="405" t="s">
        <v>1495</v>
      </c>
      <c r="F68" s="433" t="s">
        <v>16</v>
      </c>
      <c r="G68" s="433" t="s">
        <v>17</v>
      </c>
      <c r="H68" s="405" t="s">
        <v>1034</v>
      </c>
      <c r="I68" s="434">
        <v>44708.0</v>
      </c>
      <c r="J68" s="433">
        <v>5.0</v>
      </c>
      <c r="K68" s="435" t="s">
        <v>19</v>
      </c>
      <c r="L68" s="327" t="s">
        <v>390</v>
      </c>
      <c r="M68" s="327">
        <f t="shared" si="1"/>
        <v>697</v>
      </c>
      <c r="N68" s="25"/>
      <c r="O68" s="378" t="s">
        <v>302</v>
      </c>
      <c r="P68" s="379"/>
      <c r="Q68" s="379"/>
      <c r="R68" s="380"/>
      <c r="S68" s="381">
        <f>COUNTIF($K$2:$K$680,"Categoria 2 - Produto Altamente Tóxico")</f>
        <v>10</v>
      </c>
      <c r="T68" s="382">
        <f>(S68/S78)</f>
        <v>0.01533742331</v>
      </c>
      <c r="U68" s="25"/>
      <c r="V68" s="25"/>
      <c r="W68" s="25"/>
      <c r="X68" s="25"/>
      <c r="Y68" s="25"/>
      <c r="Z68" s="25"/>
    </row>
    <row r="69" ht="15.0" customHeight="1">
      <c r="A69" s="436" t="s">
        <v>1496</v>
      </c>
      <c r="B69" s="437" t="s">
        <v>1497</v>
      </c>
      <c r="C69" s="437">
        <v>2015.0</v>
      </c>
      <c r="D69" s="442">
        <v>42014.0</v>
      </c>
      <c r="E69" s="439" t="s">
        <v>1498</v>
      </c>
      <c r="F69" s="439" t="s">
        <v>1469</v>
      </c>
      <c r="G69" s="408" t="s">
        <v>17</v>
      </c>
      <c r="H69" s="408" t="s">
        <v>244</v>
      </c>
      <c r="I69" s="440">
        <v>44708.0</v>
      </c>
      <c r="J69" s="439">
        <v>5.0</v>
      </c>
      <c r="K69" s="441" t="s">
        <v>19</v>
      </c>
      <c r="L69" s="330" t="s">
        <v>395</v>
      </c>
      <c r="M69" s="330">
        <f t="shared" si="1"/>
        <v>2694</v>
      </c>
      <c r="N69" s="25"/>
      <c r="O69" s="383" t="s">
        <v>309</v>
      </c>
      <c r="P69" s="379"/>
      <c r="Q69" s="379"/>
      <c r="R69" s="380"/>
      <c r="S69" s="384">
        <f>COUNTIF($K$2:$K$680,"II - Altamente tóxico")</f>
        <v>0</v>
      </c>
      <c r="T69" s="385">
        <f>(S69/S78)</f>
        <v>0</v>
      </c>
      <c r="U69" s="25"/>
      <c r="V69" s="25"/>
      <c r="W69" s="25"/>
      <c r="X69" s="25"/>
      <c r="Y69" s="25"/>
      <c r="Z69" s="25"/>
    </row>
    <row r="70" ht="15.0" customHeight="1">
      <c r="A70" s="430" t="s">
        <v>1499</v>
      </c>
      <c r="B70" s="431" t="s">
        <v>1500</v>
      </c>
      <c r="C70" s="431">
        <v>2017.0</v>
      </c>
      <c r="D70" s="432">
        <v>42972.0</v>
      </c>
      <c r="E70" s="405" t="s">
        <v>1501</v>
      </c>
      <c r="F70" s="433" t="s">
        <v>178</v>
      </c>
      <c r="G70" s="433" t="s">
        <v>17</v>
      </c>
      <c r="H70" s="405" t="s">
        <v>244</v>
      </c>
      <c r="I70" s="434">
        <v>44708.0</v>
      </c>
      <c r="J70" s="433">
        <v>5.0</v>
      </c>
      <c r="K70" s="435" t="s">
        <v>19</v>
      </c>
      <c r="L70" s="327" t="s">
        <v>390</v>
      </c>
      <c r="M70" s="327">
        <f t="shared" si="1"/>
        <v>1736</v>
      </c>
      <c r="N70" s="25"/>
      <c r="O70" s="383" t="s">
        <v>316</v>
      </c>
      <c r="P70" s="379"/>
      <c r="Q70" s="379"/>
      <c r="R70" s="380"/>
      <c r="S70" s="384">
        <f>COUNTIF($K$2:$K$680,"Categoria 3 - Produto Moderadamente Tóxico")</f>
        <v>20</v>
      </c>
      <c r="T70" s="385">
        <f>(S70/S78)</f>
        <v>0.03067484663</v>
      </c>
      <c r="U70" s="25"/>
      <c r="V70" s="25"/>
      <c r="W70" s="25"/>
      <c r="X70" s="25"/>
      <c r="Y70" s="25"/>
      <c r="Z70" s="25"/>
    </row>
    <row r="71" ht="15.0" customHeight="1">
      <c r="A71" s="436" t="s">
        <v>1502</v>
      </c>
      <c r="B71" s="437" t="s">
        <v>1503</v>
      </c>
      <c r="C71" s="437">
        <v>2015.0</v>
      </c>
      <c r="D71" s="442">
        <v>42102.0</v>
      </c>
      <c r="E71" s="439" t="s">
        <v>1504</v>
      </c>
      <c r="F71" s="439" t="s">
        <v>1505</v>
      </c>
      <c r="G71" s="408" t="s">
        <v>17</v>
      </c>
      <c r="H71" s="408" t="s">
        <v>892</v>
      </c>
      <c r="I71" s="440">
        <v>44708.0</v>
      </c>
      <c r="J71" s="439">
        <v>5.0</v>
      </c>
      <c r="K71" s="441" t="s">
        <v>19</v>
      </c>
      <c r="L71" s="330" t="s">
        <v>1249</v>
      </c>
      <c r="M71" s="330">
        <f t="shared" si="1"/>
        <v>2606</v>
      </c>
      <c r="N71" s="25"/>
      <c r="O71" s="386" t="s">
        <v>322</v>
      </c>
      <c r="P71" s="379"/>
      <c r="Q71" s="379"/>
      <c r="R71" s="380"/>
      <c r="S71" s="387">
        <f>COUNTIF($K$2:$K$680,"III - Medianamente tóxico")</f>
        <v>5</v>
      </c>
      <c r="T71" s="388">
        <f>(S71/S78)</f>
        <v>0.007668711656</v>
      </c>
      <c r="U71" s="25"/>
      <c r="V71" s="25"/>
      <c r="W71" s="25"/>
      <c r="X71" s="25"/>
      <c r="Y71" s="25"/>
      <c r="Z71" s="25"/>
    </row>
    <row r="72" ht="15.0" customHeight="1">
      <c r="A72" s="430" t="s">
        <v>1506</v>
      </c>
      <c r="B72" s="431" t="s">
        <v>1507</v>
      </c>
      <c r="C72" s="431">
        <v>2021.0</v>
      </c>
      <c r="D72" s="432">
        <v>44337.0</v>
      </c>
      <c r="E72" s="405" t="s">
        <v>1508</v>
      </c>
      <c r="F72" s="433" t="s">
        <v>1509</v>
      </c>
      <c r="G72" s="433" t="s">
        <v>17</v>
      </c>
      <c r="H72" s="405" t="s">
        <v>39</v>
      </c>
      <c r="I72" s="434">
        <v>44708.0</v>
      </c>
      <c r="J72" s="433">
        <v>5.0</v>
      </c>
      <c r="K72" s="435" t="s">
        <v>19</v>
      </c>
      <c r="L72" s="327" t="s">
        <v>390</v>
      </c>
      <c r="M72" s="327">
        <f t="shared" si="1"/>
        <v>371</v>
      </c>
      <c r="N72" s="25"/>
      <c r="O72" s="386" t="s">
        <v>329</v>
      </c>
      <c r="P72" s="379"/>
      <c r="Q72" s="379"/>
      <c r="R72" s="380"/>
      <c r="S72" s="387">
        <f>COUNTIF($K$2:$K$680,"Categoria 4 - Produto Pouco Tóxico")</f>
        <v>81</v>
      </c>
      <c r="T72" s="388">
        <f>(S72/S78)</f>
        <v>0.1242331288</v>
      </c>
      <c r="U72" s="25"/>
      <c r="V72" s="25"/>
      <c r="W72" s="25"/>
      <c r="X72" s="25"/>
      <c r="Y72" s="25"/>
      <c r="Z72" s="25"/>
    </row>
    <row r="73" ht="15.0" customHeight="1">
      <c r="A73" s="436" t="s">
        <v>1510</v>
      </c>
      <c r="B73" s="437" t="s">
        <v>1511</v>
      </c>
      <c r="C73" s="437">
        <v>2018.0</v>
      </c>
      <c r="D73" s="438">
        <v>43280.0</v>
      </c>
      <c r="E73" s="439" t="s">
        <v>1512</v>
      </c>
      <c r="F73" s="439" t="s">
        <v>1485</v>
      </c>
      <c r="G73" s="408" t="s">
        <v>17</v>
      </c>
      <c r="H73" s="408" t="s">
        <v>1034</v>
      </c>
      <c r="I73" s="440">
        <v>44708.0</v>
      </c>
      <c r="J73" s="439">
        <v>5.0</v>
      </c>
      <c r="K73" s="441" t="s">
        <v>19</v>
      </c>
      <c r="L73" s="330" t="s">
        <v>390</v>
      </c>
      <c r="M73" s="330">
        <f t="shared" si="1"/>
        <v>1428</v>
      </c>
      <c r="N73" s="25"/>
      <c r="O73" s="386" t="s">
        <v>336</v>
      </c>
      <c r="P73" s="379"/>
      <c r="Q73" s="379"/>
      <c r="R73" s="380"/>
      <c r="S73" s="387">
        <f>COUNTIF($K$2:$K$680,"Categoria 5 - Produto Improvável de Causar Dano Agudo")</f>
        <v>210</v>
      </c>
      <c r="T73" s="388">
        <f>(S73/S78)</f>
        <v>0.3220858896</v>
      </c>
      <c r="U73" s="25"/>
      <c r="V73" s="25"/>
      <c r="W73" s="25"/>
      <c r="X73" s="25"/>
      <c r="Y73" s="25"/>
      <c r="Z73" s="25"/>
    </row>
    <row r="74" ht="15.0" customHeight="1">
      <c r="A74" s="430" t="s">
        <v>1513</v>
      </c>
      <c r="B74" s="431" t="s">
        <v>1514</v>
      </c>
      <c r="C74" s="431">
        <v>2015.0</v>
      </c>
      <c r="D74" s="443">
        <v>42075.0</v>
      </c>
      <c r="E74" s="405" t="s">
        <v>1515</v>
      </c>
      <c r="F74" s="433" t="s">
        <v>1022</v>
      </c>
      <c r="G74" s="433" t="s">
        <v>17</v>
      </c>
      <c r="H74" s="405" t="s">
        <v>66</v>
      </c>
      <c r="I74" s="434">
        <v>44708.0</v>
      </c>
      <c r="J74" s="433">
        <v>5.0</v>
      </c>
      <c r="K74" s="435" t="s">
        <v>19</v>
      </c>
      <c r="L74" s="327" t="s">
        <v>395</v>
      </c>
      <c r="M74" s="327">
        <f t="shared" si="1"/>
        <v>2633</v>
      </c>
      <c r="N74" s="25"/>
      <c r="O74" s="389" t="s">
        <v>344</v>
      </c>
      <c r="P74" s="379"/>
      <c r="Q74" s="379"/>
      <c r="R74" s="380"/>
      <c r="S74" s="390">
        <f>COUNTIF($K$2:$K$680,"IV - Pouco tóxico")</f>
        <v>0</v>
      </c>
      <c r="T74" s="391">
        <f>(S74/S78)</f>
        <v>0</v>
      </c>
      <c r="U74" s="25"/>
      <c r="V74" s="25"/>
      <c r="W74" s="25"/>
      <c r="X74" s="25"/>
      <c r="Y74" s="25"/>
      <c r="Z74" s="25"/>
    </row>
    <row r="75" ht="15.0" customHeight="1">
      <c r="A75" s="436" t="s">
        <v>1516</v>
      </c>
      <c r="B75" s="437" t="s">
        <v>1517</v>
      </c>
      <c r="C75" s="437">
        <v>2021.0</v>
      </c>
      <c r="D75" s="438">
        <v>44435.0</v>
      </c>
      <c r="E75" s="439" t="s">
        <v>1518</v>
      </c>
      <c r="F75" s="439" t="s">
        <v>422</v>
      </c>
      <c r="G75" s="408" t="s">
        <v>17</v>
      </c>
      <c r="H75" s="408" t="s">
        <v>56</v>
      </c>
      <c r="I75" s="440">
        <v>44708.0</v>
      </c>
      <c r="J75" s="439">
        <v>5.0</v>
      </c>
      <c r="K75" s="441" t="s">
        <v>19</v>
      </c>
      <c r="L75" s="330" t="s">
        <v>395</v>
      </c>
      <c r="M75" s="330">
        <f t="shared" si="1"/>
        <v>273</v>
      </c>
      <c r="N75" s="25"/>
      <c r="O75" s="389" t="s">
        <v>1231</v>
      </c>
      <c r="P75" s="379"/>
      <c r="Q75" s="379"/>
      <c r="R75" s="380"/>
      <c r="S75" s="390">
        <f>COUNTIF($K$2:$K$680,"Não classificado - Produto não classificado")</f>
        <v>52</v>
      </c>
      <c r="T75" s="391">
        <f>(S75/S78)</f>
        <v>0.07975460123</v>
      </c>
      <c r="U75" s="25"/>
      <c r="V75" s="25"/>
      <c r="W75" s="25"/>
      <c r="X75" s="25"/>
      <c r="Y75" s="25"/>
      <c r="Z75" s="25"/>
    </row>
    <row r="76" ht="15.0" customHeight="1">
      <c r="A76" s="430" t="s">
        <v>1519</v>
      </c>
      <c r="B76" s="431" t="s">
        <v>1520</v>
      </c>
      <c r="C76" s="431">
        <v>2019.0</v>
      </c>
      <c r="D76" s="432">
        <v>43797.0</v>
      </c>
      <c r="E76" s="405" t="s">
        <v>1521</v>
      </c>
      <c r="F76" s="433" t="s">
        <v>1469</v>
      </c>
      <c r="G76" s="433" t="s">
        <v>17</v>
      </c>
      <c r="H76" s="405" t="s">
        <v>56</v>
      </c>
      <c r="I76" s="434">
        <v>44708.0</v>
      </c>
      <c r="J76" s="433">
        <v>5.0</v>
      </c>
      <c r="K76" s="435" t="s">
        <v>19</v>
      </c>
      <c r="L76" s="327" t="s">
        <v>395</v>
      </c>
      <c r="M76" s="327">
        <f t="shared" si="1"/>
        <v>911</v>
      </c>
      <c r="N76" s="25"/>
      <c r="O76" s="389" t="s">
        <v>1259</v>
      </c>
      <c r="P76" s="379"/>
      <c r="Q76" s="379"/>
      <c r="R76" s="380"/>
      <c r="S76" s="390">
        <f>COUNTIF($K$2:$K$680,"Não determinada devido à natureza do produto (Inimigos naturais)")</f>
        <v>0</v>
      </c>
      <c r="T76" s="391">
        <f>(S76/S78)</f>
        <v>0</v>
      </c>
      <c r="U76" s="25"/>
      <c r="V76" s="25"/>
      <c r="W76" s="25"/>
      <c r="X76" s="25"/>
      <c r="Y76" s="25"/>
      <c r="Z76" s="25"/>
    </row>
    <row r="77" ht="15.0" customHeight="1">
      <c r="A77" s="436" t="s">
        <v>1522</v>
      </c>
      <c r="B77" s="439" t="s">
        <v>1523</v>
      </c>
      <c r="C77" s="437">
        <v>2015.0</v>
      </c>
      <c r="D77" s="438">
        <v>42181.0</v>
      </c>
      <c r="E77" s="439" t="s">
        <v>1524</v>
      </c>
      <c r="F77" s="439" t="s">
        <v>1022</v>
      </c>
      <c r="G77" s="408" t="s">
        <v>17</v>
      </c>
      <c r="H77" s="408" t="s">
        <v>56</v>
      </c>
      <c r="I77" s="440">
        <v>44708.0</v>
      </c>
      <c r="J77" s="439">
        <v>5.0</v>
      </c>
      <c r="K77" s="441" t="s">
        <v>19</v>
      </c>
      <c r="L77" s="330" t="s">
        <v>395</v>
      </c>
      <c r="M77" s="330">
        <f t="shared" si="1"/>
        <v>2527</v>
      </c>
      <c r="N77" s="25"/>
      <c r="O77" s="392" t="s">
        <v>19</v>
      </c>
      <c r="P77" s="393"/>
      <c r="Q77" s="393"/>
      <c r="R77" s="394"/>
      <c r="S77" s="395">
        <f>COUNTIF($K$2:$K$680,"O perfil toxicológico foi considerado equivalente ao produto técnico de referência")</f>
        <v>272</v>
      </c>
      <c r="T77" s="396">
        <f>(S77/S78)</f>
        <v>0.4171779141</v>
      </c>
      <c r="U77" s="25"/>
      <c r="V77" s="25"/>
      <c r="W77" s="25"/>
      <c r="X77" s="25"/>
      <c r="Y77" s="25"/>
      <c r="Z77" s="25"/>
    </row>
    <row r="78" ht="15.0" customHeight="1">
      <c r="A78" s="430" t="s">
        <v>1525</v>
      </c>
      <c r="B78" s="431" t="s">
        <v>1526</v>
      </c>
      <c r="C78" s="431">
        <v>2021.0</v>
      </c>
      <c r="D78" s="432">
        <v>44550.0</v>
      </c>
      <c r="E78" s="405" t="s">
        <v>1527</v>
      </c>
      <c r="F78" s="433" t="s">
        <v>1509</v>
      </c>
      <c r="G78" s="433" t="s">
        <v>17</v>
      </c>
      <c r="H78" s="405" t="s">
        <v>380</v>
      </c>
      <c r="I78" s="434">
        <v>44708.0</v>
      </c>
      <c r="J78" s="433">
        <v>5.0</v>
      </c>
      <c r="K78" s="435" t="s">
        <v>19</v>
      </c>
      <c r="L78" s="327" t="s">
        <v>390</v>
      </c>
      <c r="M78" s="327">
        <f t="shared" si="1"/>
        <v>158</v>
      </c>
      <c r="N78" s="25"/>
      <c r="O78" s="397" t="s">
        <v>268</v>
      </c>
      <c r="P78" s="343"/>
      <c r="Q78" s="343"/>
      <c r="R78" s="398"/>
      <c r="S78" s="399">
        <f>SUM(S66:S77)</f>
        <v>652</v>
      </c>
      <c r="T78" s="400">
        <f>(S78/S78)</f>
        <v>1</v>
      </c>
      <c r="U78" s="25"/>
      <c r="V78" s="25"/>
      <c r="W78" s="25"/>
      <c r="X78" s="25"/>
      <c r="Y78" s="25"/>
      <c r="Z78" s="25"/>
    </row>
    <row r="79" ht="15.0" customHeight="1">
      <c r="A79" s="436" t="s">
        <v>1528</v>
      </c>
      <c r="B79" s="437" t="s">
        <v>1529</v>
      </c>
      <c r="C79" s="437">
        <v>2015.0</v>
      </c>
      <c r="D79" s="438">
        <v>42268.0</v>
      </c>
      <c r="E79" s="439" t="s">
        <v>1530</v>
      </c>
      <c r="F79" s="439" t="s">
        <v>1022</v>
      </c>
      <c r="G79" s="408" t="s">
        <v>17</v>
      </c>
      <c r="H79" s="408" t="s">
        <v>380</v>
      </c>
      <c r="I79" s="440">
        <v>44708.0</v>
      </c>
      <c r="J79" s="439">
        <v>5.0</v>
      </c>
      <c r="K79" s="441" t="s">
        <v>19</v>
      </c>
      <c r="L79" s="330" t="s">
        <v>395</v>
      </c>
      <c r="M79" s="330">
        <f t="shared" si="1"/>
        <v>2440</v>
      </c>
      <c r="N79" s="25"/>
      <c r="O79" s="25"/>
      <c r="P79" s="25"/>
      <c r="Q79" s="25"/>
      <c r="R79" s="25"/>
      <c r="S79" s="25"/>
      <c r="T79" s="25"/>
      <c r="U79" s="25"/>
      <c r="V79" s="25"/>
      <c r="W79" s="25"/>
      <c r="X79" s="25"/>
      <c r="Y79" s="25"/>
      <c r="Z79" s="25"/>
    </row>
    <row r="80" ht="15.0" customHeight="1">
      <c r="A80" s="430" t="s">
        <v>1531</v>
      </c>
      <c r="B80" s="431" t="s">
        <v>1532</v>
      </c>
      <c r="C80" s="431">
        <v>2020.0</v>
      </c>
      <c r="D80" s="443">
        <v>44112.0</v>
      </c>
      <c r="E80" s="405" t="s">
        <v>1533</v>
      </c>
      <c r="F80" s="433" t="s">
        <v>16</v>
      </c>
      <c r="G80" s="433" t="s">
        <v>17</v>
      </c>
      <c r="H80" s="405" t="s">
        <v>380</v>
      </c>
      <c r="I80" s="434">
        <v>44708.0</v>
      </c>
      <c r="J80" s="433">
        <v>5.0</v>
      </c>
      <c r="K80" s="435" t="s">
        <v>19</v>
      </c>
      <c r="L80" s="327" t="s">
        <v>390</v>
      </c>
      <c r="M80" s="327">
        <f t="shared" si="1"/>
        <v>596</v>
      </c>
      <c r="N80" s="25"/>
      <c r="O80" s="368" t="s">
        <v>11</v>
      </c>
      <c r="P80" s="95"/>
      <c r="Q80" s="95"/>
      <c r="R80" s="95"/>
      <c r="S80" s="95"/>
      <c r="T80" s="96"/>
      <c r="U80" s="25"/>
      <c r="V80" s="25"/>
      <c r="W80" s="25"/>
      <c r="X80" s="25"/>
      <c r="Y80" s="25"/>
      <c r="Z80" s="25"/>
    </row>
    <row r="81" ht="15.0" customHeight="1">
      <c r="A81" s="436" t="s">
        <v>1534</v>
      </c>
      <c r="B81" s="437" t="s">
        <v>1535</v>
      </c>
      <c r="C81" s="437">
        <v>2020.0</v>
      </c>
      <c r="D81" s="438">
        <v>43997.0</v>
      </c>
      <c r="E81" s="439" t="s">
        <v>1536</v>
      </c>
      <c r="F81" s="439" t="s">
        <v>359</v>
      </c>
      <c r="G81" s="408" t="s">
        <v>17</v>
      </c>
      <c r="H81" s="408" t="s">
        <v>380</v>
      </c>
      <c r="I81" s="440">
        <v>44708.0</v>
      </c>
      <c r="J81" s="439">
        <v>5.0</v>
      </c>
      <c r="K81" s="441" t="s">
        <v>19</v>
      </c>
      <c r="L81" s="330" t="s">
        <v>399</v>
      </c>
      <c r="M81" s="330">
        <f t="shared" si="1"/>
        <v>711</v>
      </c>
      <c r="N81" s="25"/>
      <c r="O81" s="97"/>
      <c r="P81" s="98"/>
      <c r="Q81" s="98"/>
      <c r="R81" s="98"/>
      <c r="S81" s="98"/>
      <c r="T81" s="99"/>
      <c r="U81" s="25"/>
      <c r="V81" s="25"/>
      <c r="W81" s="25"/>
      <c r="X81" s="25"/>
      <c r="Y81" s="25"/>
      <c r="Z81" s="25"/>
    </row>
    <row r="82" ht="15.0" customHeight="1">
      <c r="A82" s="430" t="s">
        <v>1537</v>
      </c>
      <c r="B82" s="431" t="s">
        <v>1538</v>
      </c>
      <c r="C82" s="431">
        <v>2016.0</v>
      </c>
      <c r="D82" s="443">
        <v>42685.0</v>
      </c>
      <c r="E82" s="405" t="s">
        <v>1539</v>
      </c>
      <c r="F82" s="433" t="s">
        <v>359</v>
      </c>
      <c r="G82" s="433" t="s">
        <v>17</v>
      </c>
      <c r="H82" s="405" t="s">
        <v>50</v>
      </c>
      <c r="I82" s="434">
        <v>44708.0</v>
      </c>
      <c r="J82" s="433">
        <v>5.0</v>
      </c>
      <c r="K82" s="435" t="s">
        <v>19</v>
      </c>
      <c r="L82" s="327" t="s">
        <v>399</v>
      </c>
      <c r="M82" s="327">
        <f t="shared" si="1"/>
        <v>2023</v>
      </c>
      <c r="N82" s="25"/>
      <c r="O82" s="369" t="s">
        <v>288</v>
      </c>
      <c r="P82" s="370"/>
      <c r="Q82" s="370"/>
      <c r="R82" s="371"/>
      <c r="S82" s="536" t="s">
        <v>289</v>
      </c>
      <c r="T82" s="537" t="s">
        <v>108</v>
      </c>
      <c r="U82" s="25"/>
      <c r="V82" s="25"/>
      <c r="W82" s="25"/>
      <c r="X82" s="25"/>
      <c r="Y82" s="25"/>
      <c r="Z82" s="25"/>
    </row>
    <row r="83" ht="15.0" customHeight="1">
      <c r="A83" s="436" t="s">
        <v>1540</v>
      </c>
      <c r="B83" s="437" t="s">
        <v>1541</v>
      </c>
      <c r="C83" s="437">
        <v>2019.0</v>
      </c>
      <c r="D83" s="438">
        <v>43670.0</v>
      </c>
      <c r="E83" s="439" t="s">
        <v>1542</v>
      </c>
      <c r="F83" s="439" t="s">
        <v>359</v>
      </c>
      <c r="G83" s="408" t="s">
        <v>17</v>
      </c>
      <c r="H83" s="408" t="s">
        <v>1107</v>
      </c>
      <c r="I83" s="440">
        <v>44708.0</v>
      </c>
      <c r="J83" s="439">
        <v>5.0</v>
      </c>
      <c r="K83" s="441" t="s">
        <v>19</v>
      </c>
      <c r="L83" s="330" t="s">
        <v>399</v>
      </c>
      <c r="M83" s="330">
        <f t="shared" si="1"/>
        <v>1038</v>
      </c>
      <c r="N83" s="25"/>
      <c r="O83" s="538" t="s">
        <v>386</v>
      </c>
      <c r="P83" s="343"/>
      <c r="Q83" s="343"/>
      <c r="R83" s="344"/>
      <c r="S83" s="405">
        <f>COUNTIF($L$2:$L$680,"I - Produto Altamente Perigoso ao Meio Ambiente")</f>
        <v>20</v>
      </c>
      <c r="T83" s="406">
        <f>(S83/S87)</f>
        <v>0.03067484663</v>
      </c>
      <c r="U83" s="25"/>
      <c r="V83" s="25"/>
      <c r="W83" s="25"/>
      <c r="X83" s="25"/>
      <c r="Y83" s="25"/>
      <c r="Z83" s="25"/>
    </row>
    <row r="84" ht="15.0" customHeight="1">
      <c r="A84" s="430" t="s">
        <v>1543</v>
      </c>
      <c r="B84" s="431" t="s">
        <v>1544</v>
      </c>
      <c r="C84" s="431">
        <v>2021.0</v>
      </c>
      <c r="D84" s="432">
        <v>44369.0</v>
      </c>
      <c r="E84" s="405" t="s">
        <v>1545</v>
      </c>
      <c r="F84" s="433" t="s">
        <v>359</v>
      </c>
      <c r="G84" s="433" t="s">
        <v>17</v>
      </c>
      <c r="H84" s="405" t="s">
        <v>1392</v>
      </c>
      <c r="I84" s="434">
        <v>44708.0</v>
      </c>
      <c r="J84" s="433">
        <v>5.0</v>
      </c>
      <c r="K84" s="435" t="s">
        <v>19</v>
      </c>
      <c r="L84" s="327" t="s">
        <v>399</v>
      </c>
      <c r="M84" s="327">
        <f t="shared" si="1"/>
        <v>339</v>
      </c>
      <c r="N84" s="25"/>
      <c r="O84" s="407" t="s">
        <v>390</v>
      </c>
      <c r="P84" s="106"/>
      <c r="Q84" s="106"/>
      <c r="R84" s="107"/>
      <c r="S84" s="408">
        <f>COUNTIF($L$2:$L$680,"II - Produto muito perigoso ao meio ambiente")</f>
        <v>254</v>
      </c>
      <c r="T84" s="409">
        <f>(S84/S87)</f>
        <v>0.3895705521</v>
      </c>
      <c r="U84" s="25"/>
      <c r="V84" s="25"/>
      <c r="W84" s="25"/>
      <c r="X84" s="25"/>
      <c r="Y84" s="25"/>
      <c r="Z84" s="25"/>
    </row>
    <row r="85" ht="15.0" customHeight="1">
      <c r="A85" s="436" t="s">
        <v>1546</v>
      </c>
      <c r="B85" s="437" t="s">
        <v>1547</v>
      </c>
      <c r="C85" s="437">
        <v>2014.0</v>
      </c>
      <c r="D85" s="442">
        <v>41707.0</v>
      </c>
      <c r="E85" s="439" t="s">
        <v>1548</v>
      </c>
      <c r="F85" s="439" t="s">
        <v>1549</v>
      </c>
      <c r="G85" s="408" t="s">
        <v>17</v>
      </c>
      <c r="H85" s="408" t="s">
        <v>380</v>
      </c>
      <c r="I85" s="440">
        <v>44708.0</v>
      </c>
      <c r="J85" s="439">
        <v>5.0</v>
      </c>
      <c r="K85" s="441" t="s">
        <v>19</v>
      </c>
      <c r="L85" s="330" t="s">
        <v>390</v>
      </c>
      <c r="M85" s="330">
        <f t="shared" si="1"/>
        <v>3001</v>
      </c>
      <c r="N85" s="25"/>
      <c r="O85" s="410" t="s">
        <v>395</v>
      </c>
      <c r="P85" s="106"/>
      <c r="Q85" s="106"/>
      <c r="R85" s="107"/>
      <c r="S85" s="405">
        <f>COUNTIF($L$2:$L$680,"III - Produto perigoso ao meio ambiente")</f>
        <v>226</v>
      </c>
      <c r="T85" s="406">
        <f>(S85/S87)</f>
        <v>0.3466257669</v>
      </c>
      <c r="U85" s="25"/>
      <c r="V85" s="25"/>
      <c r="W85" s="25"/>
      <c r="X85" s="25"/>
      <c r="Y85" s="25"/>
      <c r="Z85" s="25"/>
    </row>
    <row r="86" ht="15.0" customHeight="1">
      <c r="A86" s="430" t="s">
        <v>1550</v>
      </c>
      <c r="B86" s="431" t="s">
        <v>1551</v>
      </c>
      <c r="C86" s="431">
        <v>2021.0</v>
      </c>
      <c r="D86" s="432">
        <v>44543.0</v>
      </c>
      <c r="E86" s="405" t="s">
        <v>1552</v>
      </c>
      <c r="F86" s="433" t="s">
        <v>1307</v>
      </c>
      <c r="G86" s="433" t="s">
        <v>17</v>
      </c>
      <c r="H86" s="405" t="s">
        <v>1553</v>
      </c>
      <c r="I86" s="434">
        <v>44708.0</v>
      </c>
      <c r="J86" s="433">
        <v>5.0</v>
      </c>
      <c r="K86" s="435" t="s">
        <v>19</v>
      </c>
      <c r="L86" s="327" t="s">
        <v>390</v>
      </c>
      <c r="M86" s="327">
        <f t="shared" si="1"/>
        <v>165</v>
      </c>
      <c r="N86" s="25"/>
      <c r="O86" s="407" t="s">
        <v>399</v>
      </c>
      <c r="P86" s="106"/>
      <c r="Q86" s="106"/>
      <c r="R86" s="107"/>
      <c r="S86" s="408">
        <f>COUNTIF($L$2:$L$680,"IV - Produto pouco perigoso ao meio ambiente")</f>
        <v>152</v>
      </c>
      <c r="T86" s="409">
        <f>(S86/S87)</f>
        <v>0.2331288344</v>
      </c>
      <c r="U86" s="25"/>
      <c r="V86" s="25"/>
      <c r="W86" s="25"/>
      <c r="X86" s="25"/>
      <c r="Y86" s="25"/>
      <c r="Z86" s="25"/>
    </row>
    <row r="87" ht="15.0" customHeight="1">
      <c r="A87" s="436" t="s">
        <v>1554</v>
      </c>
      <c r="B87" s="437" t="s">
        <v>1555</v>
      </c>
      <c r="C87" s="437">
        <v>2016.0</v>
      </c>
      <c r="D87" s="438">
        <v>42488.0</v>
      </c>
      <c r="E87" s="439" t="s">
        <v>1556</v>
      </c>
      <c r="F87" s="439" t="s">
        <v>1022</v>
      </c>
      <c r="G87" s="408" t="s">
        <v>17</v>
      </c>
      <c r="H87" s="408" t="s">
        <v>163</v>
      </c>
      <c r="I87" s="440">
        <v>44708.0</v>
      </c>
      <c r="J87" s="439">
        <v>5.0</v>
      </c>
      <c r="K87" s="441" t="s">
        <v>19</v>
      </c>
      <c r="L87" s="330" t="s">
        <v>395</v>
      </c>
      <c r="M87" s="330">
        <f t="shared" si="1"/>
        <v>2220</v>
      </c>
      <c r="N87" s="25"/>
      <c r="O87" s="369" t="s">
        <v>268</v>
      </c>
      <c r="P87" s="370"/>
      <c r="Q87" s="370"/>
      <c r="R87" s="371"/>
      <c r="S87" s="399">
        <f>SUM(S83:S86)</f>
        <v>652</v>
      </c>
      <c r="T87" s="400">
        <f>(S87/S87)</f>
        <v>1</v>
      </c>
      <c r="U87" s="25"/>
      <c r="V87" s="25"/>
      <c r="W87" s="25"/>
      <c r="X87" s="25"/>
      <c r="Y87" s="25"/>
      <c r="Z87" s="25"/>
    </row>
    <row r="88" ht="15.0" customHeight="1">
      <c r="A88" s="430" t="s">
        <v>1557</v>
      </c>
      <c r="B88" s="431" t="s">
        <v>1558</v>
      </c>
      <c r="C88" s="431">
        <v>2018.0</v>
      </c>
      <c r="D88" s="443">
        <v>43196.0</v>
      </c>
      <c r="E88" s="405" t="s">
        <v>1559</v>
      </c>
      <c r="F88" s="433" t="s">
        <v>186</v>
      </c>
      <c r="G88" s="433" t="s">
        <v>17</v>
      </c>
      <c r="H88" s="405" t="s">
        <v>39</v>
      </c>
      <c r="I88" s="434">
        <v>44708.0</v>
      </c>
      <c r="J88" s="433">
        <v>5.0</v>
      </c>
      <c r="K88" s="435" t="s">
        <v>19</v>
      </c>
      <c r="L88" s="327" t="s">
        <v>390</v>
      </c>
      <c r="M88" s="327">
        <f t="shared" si="1"/>
        <v>1512</v>
      </c>
      <c r="N88" s="25"/>
      <c r="O88" s="25"/>
      <c r="P88" s="25"/>
      <c r="Q88" s="25"/>
      <c r="R88" s="25"/>
      <c r="S88" s="25"/>
      <c r="T88" s="25"/>
      <c r="U88" s="25"/>
      <c r="V88" s="25"/>
      <c r="W88" s="25"/>
      <c r="X88" s="25"/>
      <c r="Y88" s="25"/>
      <c r="Z88" s="25"/>
    </row>
    <row r="89" ht="15.0" customHeight="1">
      <c r="A89" s="436" t="s">
        <v>1560</v>
      </c>
      <c r="B89" s="437" t="s">
        <v>1561</v>
      </c>
      <c r="C89" s="437">
        <v>2013.0</v>
      </c>
      <c r="D89" s="438">
        <v>41628.0</v>
      </c>
      <c r="E89" s="439" t="s">
        <v>1562</v>
      </c>
      <c r="F89" s="439" t="s">
        <v>186</v>
      </c>
      <c r="G89" s="408" t="s">
        <v>17</v>
      </c>
      <c r="H89" s="408" t="s">
        <v>153</v>
      </c>
      <c r="I89" s="440">
        <v>44708.0</v>
      </c>
      <c r="J89" s="439">
        <v>5.0</v>
      </c>
      <c r="K89" s="441" t="s">
        <v>19</v>
      </c>
      <c r="L89" s="330" t="s">
        <v>390</v>
      </c>
      <c r="M89" s="330">
        <f t="shared" si="1"/>
        <v>3080</v>
      </c>
      <c r="N89" s="25"/>
      <c r="O89" s="414" t="s">
        <v>412</v>
      </c>
      <c r="P89" s="415"/>
      <c r="Q89" s="415"/>
      <c r="R89" s="416"/>
      <c r="S89" s="25"/>
      <c r="T89" s="25"/>
      <c r="U89" s="25"/>
      <c r="V89" s="25"/>
      <c r="W89" s="25"/>
      <c r="X89" s="25"/>
      <c r="Y89" s="25"/>
      <c r="Z89" s="25"/>
    </row>
    <row r="90" ht="15.0" customHeight="1">
      <c r="A90" s="430" t="s">
        <v>1563</v>
      </c>
      <c r="B90" s="431" t="s">
        <v>1564</v>
      </c>
      <c r="C90" s="431">
        <v>2021.0</v>
      </c>
      <c r="D90" s="432">
        <v>44459.0</v>
      </c>
      <c r="E90" s="405" t="s">
        <v>1565</v>
      </c>
      <c r="F90" s="433" t="s">
        <v>31</v>
      </c>
      <c r="G90" s="433" t="s">
        <v>17</v>
      </c>
      <c r="H90" s="405" t="s">
        <v>56</v>
      </c>
      <c r="I90" s="434">
        <v>44708.0</v>
      </c>
      <c r="J90" s="433">
        <v>5.0</v>
      </c>
      <c r="K90" s="435" t="s">
        <v>19</v>
      </c>
      <c r="L90" s="327" t="s">
        <v>395</v>
      </c>
      <c r="M90" s="327">
        <f t="shared" si="1"/>
        <v>249</v>
      </c>
      <c r="N90" s="25"/>
      <c r="O90" s="417"/>
      <c r="P90" s="98"/>
      <c r="Q90" s="98"/>
      <c r="R90" s="418"/>
      <c r="S90" s="25"/>
      <c r="T90" s="25"/>
      <c r="U90" s="25"/>
      <c r="V90" s="25"/>
      <c r="W90" s="25"/>
      <c r="X90" s="25"/>
      <c r="Y90" s="25"/>
      <c r="Z90" s="25"/>
    </row>
    <row r="91" ht="15.0" customHeight="1">
      <c r="A91" s="436" t="s">
        <v>1566</v>
      </c>
      <c r="B91" s="437" t="s">
        <v>1567</v>
      </c>
      <c r="C91" s="437">
        <v>2019.0</v>
      </c>
      <c r="D91" s="438">
        <v>43523.0</v>
      </c>
      <c r="E91" s="439" t="s">
        <v>1568</v>
      </c>
      <c r="F91" s="439" t="s">
        <v>1569</v>
      </c>
      <c r="G91" s="408" t="s">
        <v>17</v>
      </c>
      <c r="H91" s="408" t="s">
        <v>18</v>
      </c>
      <c r="I91" s="440">
        <v>44708.0</v>
      </c>
      <c r="J91" s="439">
        <v>5.0</v>
      </c>
      <c r="K91" s="441" t="s">
        <v>19</v>
      </c>
      <c r="L91" s="330" t="s">
        <v>390</v>
      </c>
      <c r="M91" s="330">
        <f t="shared" si="1"/>
        <v>1185</v>
      </c>
      <c r="N91" s="25"/>
      <c r="O91" s="419" t="s">
        <v>423</v>
      </c>
      <c r="P91" s="420" t="s">
        <v>424</v>
      </c>
      <c r="Q91" s="421"/>
      <c r="R91" s="422"/>
      <c r="S91" s="25"/>
      <c r="T91" s="25"/>
      <c r="U91" s="25"/>
      <c r="V91" s="25"/>
      <c r="W91" s="25"/>
      <c r="X91" s="25"/>
      <c r="Y91" s="25"/>
      <c r="Z91" s="25"/>
    </row>
    <row r="92" ht="15.0" customHeight="1">
      <c r="A92" s="430" t="s">
        <v>1570</v>
      </c>
      <c r="B92" s="431" t="s">
        <v>1571</v>
      </c>
      <c r="C92" s="431">
        <v>2020.0</v>
      </c>
      <c r="D92" s="432">
        <v>44162.0</v>
      </c>
      <c r="E92" s="405" t="s">
        <v>1572</v>
      </c>
      <c r="F92" s="433" t="s">
        <v>1469</v>
      </c>
      <c r="G92" s="433" t="s">
        <v>17</v>
      </c>
      <c r="H92" s="405" t="s">
        <v>263</v>
      </c>
      <c r="I92" s="434">
        <v>44708.0</v>
      </c>
      <c r="J92" s="433">
        <v>5.0</v>
      </c>
      <c r="K92" s="435" t="s">
        <v>19</v>
      </c>
      <c r="L92" s="327" t="s">
        <v>395</v>
      </c>
      <c r="M92" s="327">
        <f t="shared" si="1"/>
        <v>546</v>
      </c>
      <c r="N92" s="25"/>
      <c r="O92" s="423" t="s">
        <v>430</v>
      </c>
      <c r="P92" s="424" t="str">
        <f>AVERAGEIF(G2:G564,"PT",M2:M564)</f>
        <v>#DIV/0!</v>
      </c>
      <c r="Q92" s="379"/>
      <c r="R92" s="380"/>
      <c r="S92" s="25"/>
      <c r="T92" s="25"/>
      <c r="U92" s="25"/>
      <c r="V92" s="25"/>
      <c r="W92" s="25"/>
      <c r="X92" s="25"/>
      <c r="Y92" s="25"/>
      <c r="Z92" s="25"/>
    </row>
    <row r="93" ht="15.0" customHeight="1">
      <c r="A93" s="436" t="s">
        <v>1573</v>
      </c>
      <c r="B93" s="437" t="s">
        <v>1574</v>
      </c>
      <c r="C93" s="437">
        <v>2021.0</v>
      </c>
      <c r="D93" s="438">
        <v>44330.0</v>
      </c>
      <c r="E93" s="439" t="s">
        <v>1575</v>
      </c>
      <c r="F93" s="439" t="s">
        <v>1576</v>
      </c>
      <c r="G93" s="408" t="s">
        <v>17</v>
      </c>
      <c r="H93" s="408" t="s">
        <v>283</v>
      </c>
      <c r="I93" s="440">
        <v>44708.0</v>
      </c>
      <c r="J93" s="439">
        <v>5.0</v>
      </c>
      <c r="K93" s="441" t="s">
        <v>19</v>
      </c>
      <c r="L93" s="330" t="s">
        <v>395</v>
      </c>
      <c r="M93" s="330">
        <f t="shared" si="1"/>
        <v>378</v>
      </c>
      <c r="N93" s="25"/>
      <c r="O93" s="425" t="s">
        <v>34</v>
      </c>
      <c r="P93" s="426">
        <f>AVERAGEIF(G2:G564,"PTN",M2:M564)</f>
        <v>2627.5</v>
      </c>
      <c r="Q93" s="379"/>
      <c r="R93" s="380"/>
      <c r="S93" s="25"/>
      <c r="T93" s="25"/>
      <c r="U93" s="25"/>
      <c r="V93" s="25"/>
      <c r="W93" s="25"/>
      <c r="X93" s="25"/>
      <c r="Y93" s="25"/>
      <c r="Z93" s="25"/>
    </row>
    <row r="94" ht="15.0" customHeight="1">
      <c r="A94" s="430" t="s">
        <v>1577</v>
      </c>
      <c r="B94" s="431" t="s">
        <v>1578</v>
      </c>
      <c r="C94" s="431">
        <v>2019.0</v>
      </c>
      <c r="D94" s="432">
        <v>43521.0</v>
      </c>
      <c r="E94" s="405" t="s">
        <v>1579</v>
      </c>
      <c r="F94" s="433" t="s">
        <v>1465</v>
      </c>
      <c r="G94" s="433" t="s">
        <v>17</v>
      </c>
      <c r="H94" s="405" t="s">
        <v>26</v>
      </c>
      <c r="I94" s="434">
        <v>44708.0</v>
      </c>
      <c r="J94" s="433">
        <v>5.0</v>
      </c>
      <c r="K94" s="435" t="s">
        <v>19</v>
      </c>
      <c r="L94" s="327" t="s">
        <v>390</v>
      </c>
      <c r="M94" s="327">
        <f t="shared" si="1"/>
        <v>1187</v>
      </c>
      <c r="N94" s="25"/>
      <c r="O94" s="423" t="s">
        <v>17</v>
      </c>
      <c r="P94" s="424">
        <f>AVERAGEIF(G2:G564,"PTE",M2:M564)</f>
        <v>1721.151292</v>
      </c>
      <c r="Q94" s="379"/>
      <c r="R94" s="380"/>
      <c r="S94" s="25"/>
      <c r="T94" s="25"/>
      <c r="U94" s="25"/>
      <c r="V94" s="25"/>
      <c r="W94" s="25"/>
      <c r="X94" s="25"/>
      <c r="Y94" s="25"/>
      <c r="Z94" s="25"/>
    </row>
    <row r="95" ht="15.0" customHeight="1">
      <c r="A95" s="436" t="s">
        <v>1580</v>
      </c>
      <c r="B95" s="437" t="s">
        <v>1581</v>
      </c>
      <c r="C95" s="437">
        <v>2021.0</v>
      </c>
      <c r="D95" s="438">
        <v>44377.0</v>
      </c>
      <c r="E95" s="439" t="s">
        <v>1582</v>
      </c>
      <c r="F95" s="439" t="s">
        <v>364</v>
      </c>
      <c r="G95" s="408" t="s">
        <v>17</v>
      </c>
      <c r="H95" s="408" t="s">
        <v>26</v>
      </c>
      <c r="I95" s="440">
        <v>44708.0</v>
      </c>
      <c r="J95" s="439">
        <v>5.0</v>
      </c>
      <c r="K95" s="441" t="s">
        <v>19</v>
      </c>
      <c r="L95" s="330" t="s">
        <v>390</v>
      </c>
      <c r="M95" s="330">
        <f t="shared" si="1"/>
        <v>331</v>
      </c>
      <c r="N95" s="25"/>
      <c r="O95" s="425" t="s">
        <v>46</v>
      </c>
      <c r="P95" s="426" t="str">
        <f>AVERAGEIF(G2:G564,"Pré-Mistura",M2:M564)</f>
        <v>#DIV/0!</v>
      </c>
      <c r="Q95" s="379"/>
      <c r="R95" s="380"/>
      <c r="S95" s="25"/>
      <c r="T95" s="25"/>
      <c r="U95" s="25"/>
      <c r="V95" s="25"/>
      <c r="W95" s="25"/>
      <c r="X95" s="25"/>
      <c r="Y95" s="25"/>
      <c r="Z95" s="25"/>
    </row>
    <row r="96" ht="15.0" customHeight="1">
      <c r="A96" s="430" t="s">
        <v>1583</v>
      </c>
      <c r="B96" s="431" t="s">
        <v>1584</v>
      </c>
      <c r="C96" s="431">
        <v>2020.0</v>
      </c>
      <c r="D96" s="443">
        <v>43962.0</v>
      </c>
      <c r="E96" s="405" t="s">
        <v>1585</v>
      </c>
      <c r="F96" s="433" t="s">
        <v>364</v>
      </c>
      <c r="G96" s="433" t="s">
        <v>17</v>
      </c>
      <c r="H96" s="405" t="s">
        <v>263</v>
      </c>
      <c r="I96" s="434">
        <v>44708.0</v>
      </c>
      <c r="J96" s="433">
        <v>5.0</v>
      </c>
      <c r="K96" s="435" t="s">
        <v>19</v>
      </c>
      <c r="L96" s="327" t="s">
        <v>390</v>
      </c>
      <c r="M96" s="327">
        <f t="shared" si="1"/>
        <v>746</v>
      </c>
      <c r="N96" s="25"/>
      <c r="O96" s="423" t="s">
        <v>806</v>
      </c>
      <c r="P96" s="424">
        <f>AVERAGEIF(G2:G564,"PF",M2:M564)</f>
        <v>1945.62069</v>
      </c>
      <c r="Q96" s="379"/>
      <c r="R96" s="380"/>
      <c r="S96" s="25"/>
      <c r="T96" s="25"/>
      <c r="U96" s="25"/>
      <c r="V96" s="25"/>
      <c r="W96" s="25"/>
      <c r="X96" s="25"/>
      <c r="Y96" s="25"/>
      <c r="Z96" s="25"/>
    </row>
    <row r="97" ht="15.0" customHeight="1">
      <c r="A97" s="436" t="s">
        <v>1586</v>
      </c>
      <c r="B97" s="437" t="s">
        <v>1587</v>
      </c>
      <c r="C97" s="437">
        <v>2018.0</v>
      </c>
      <c r="D97" s="438">
        <v>43395.0</v>
      </c>
      <c r="E97" s="439" t="s">
        <v>1588</v>
      </c>
      <c r="F97" s="439" t="s">
        <v>178</v>
      </c>
      <c r="G97" s="408" t="s">
        <v>17</v>
      </c>
      <c r="H97" s="408" t="s">
        <v>149</v>
      </c>
      <c r="I97" s="440">
        <v>44708.0</v>
      </c>
      <c r="J97" s="439">
        <v>5.0</v>
      </c>
      <c r="K97" s="441" t="s">
        <v>19</v>
      </c>
      <c r="L97" s="330" t="s">
        <v>390</v>
      </c>
      <c r="M97" s="330">
        <f t="shared" si="1"/>
        <v>1313</v>
      </c>
      <c r="N97" s="25"/>
      <c r="O97" s="425" t="s">
        <v>707</v>
      </c>
      <c r="P97" s="426">
        <f>AVERAGEIF(G2:G564,"PFN",M2:M564)</f>
        <v>2299.32</v>
      </c>
      <c r="Q97" s="379"/>
      <c r="R97" s="380"/>
      <c r="S97" s="25"/>
      <c r="T97" s="25"/>
      <c r="U97" s="25"/>
      <c r="V97" s="25"/>
      <c r="W97" s="25"/>
      <c r="X97" s="25"/>
      <c r="Y97" s="25"/>
      <c r="Z97" s="25"/>
    </row>
    <row r="98" ht="15.0" customHeight="1">
      <c r="A98" s="430" t="s">
        <v>1589</v>
      </c>
      <c r="B98" s="431" t="s">
        <v>1590</v>
      </c>
      <c r="C98" s="431">
        <v>2020.0</v>
      </c>
      <c r="D98" s="432">
        <v>43966.0</v>
      </c>
      <c r="E98" s="405" t="s">
        <v>1591</v>
      </c>
      <c r="F98" s="433" t="s">
        <v>917</v>
      </c>
      <c r="G98" s="433" t="s">
        <v>17</v>
      </c>
      <c r="H98" s="405" t="s">
        <v>724</v>
      </c>
      <c r="I98" s="434">
        <v>44708.0</v>
      </c>
      <c r="J98" s="433">
        <v>5.0</v>
      </c>
      <c r="K98" s="435" t="s">
        <v>19</v>
      </c>
      <c r="L98" s="327" t="s">
        <v>390</v>
      </c>
      <c r="M98" s="327">
        <f t="shared" si="1"/>
        <v>742</v>
      </c>
      <c r="N98" s="25"/>
      <c r="O98" s="423" t="s">
        <v>712</v>
      </c>
      <c r="P98" s="424">
        <f>AVERAGEIF(G2:G564,"PF/PTE",M2:M564)</f>
        <v>2051.715328</v>
      </c>
      <c r="Q98" s="379"/>
      <c r="R98" s="380"/>
      <c r="S98" s="25"/>
      <c r="T98" s="25"/>
      <c r="U98" s="25"/>
      <c r="V98" s="25"/>
      <c r="W98" s="25"/>
      <c r="X98" s="25"/>
      <c r="Y98" s="25"/>
      <c r="Z98" s="25"/>
    </row>
    <row r="99" ht="15.0" customHeight="1">
      <c r="A99" s="436" t="s">
        <v>1592</v>
      </c>
      <c r="B99" s="437" t="s">
        <v>1593</v>
      </c>
      <c r="C99" s="437">
        <v>2015.0</v>
      </c>
      <c r="D99" s="442">
        <v>42097.0</v>
      </c>
      <c r="E99" s="439" t="s">
        <v>1594</v>
      </c>
      <c r="F99" s="439" t="s">
        <v>1549</v>
      </c>
      <c r="G99" s="408" t="s">
        <v>17</v>
      </c>
      <c r="H99" s="408" t="s">
        <v>60</v>
      </c>
      <c r="I99" s="440">
        <v>44708.0</v>
      </c>
      <c r="J99" s="439">
        <v>5.0</v>
      </c>
      <c r="K99" s="441" t="s">
        <v>19</v>
      </c>
      <c r="L99" s="330" t="s">
        <v>390</v>
      </c>
      <c r="M99" s="330">
        <f t="shared" si="1"/>
        <v>2611</v>
      </c>
      <c r="N99" s="25"/>
      <c r="O99" s="425" t="s">
        <v>725</v>
      </c>
      <c r="P99" s="426">
        <f>AVERAGEIF(G2:G546,"Bio",M2:M564)</f>
        <v>284.2631579</v>
      </c>
      <c r="Q99" s="379"/>
      <c r="R99" s="380"/>
      <c r="S99" s="25"/>
      <c r="T99" s="25"/>
      <c r="U99" s="25"/>
      <c r="V99" s="25"/>
      <c r="W99" s="25"/>
      <c r="X99" s="25"/>
      <c r="Y99" s="25"/>
      <c r="Z99" s="25"/>
    </row>
    <row r="100" ht="15.0" customHeight="1">
      <c r="A100" s="430" t="s">
        <v>1595</v>
      </c>
      <c r="B100" s="431" t="s">
        <v>1596</v>
      </c>
      <c r="C100" s="431">
        <v>2019.0</v>
      </c>
      <c r="D100" s="432">
        <v>43731.0</v>
      </c>
      <c r="E100" s="405" t="s">
        <v>1597</v>
      </c>
      <c r="F100" s="433" t="s">
        <v>1022</v>
      </c>
      <c r="G100" s="433" t="s">
        <v>17</v>
      </c>
      <c r="H100" s="405" t="s">
        <v>1392</v>
      </c>
      <c r="I100" s="434">
        <v>44708.0</v>
      </c>
      <c r="J100" s="433">
        <v>5.0</v>
      </c>
      <c r="K100" s="435" t="s">
        <v>19</v>
      </c>
      <c r="L100" s="327" t="s">
        <v>395</v>
      </c>
      <c r="M100" s="327">
        <f t="shared" si="1"/>
        <v>977</v>
      </c>
      <c r="N100" s="25"/>
      <c r="O100" s="423" t="s">
        <v>729</v>
      </c>
      <c r="P100" s="424">
        <f>AVERAGEIF(G2:G564,"Bio/Org",M2:M564)</f>
        <v>236.5555556</v>
      </c>
      <c r="Q100" s="379"/>
      <c r="R100" s="380"/>
      <c r="S100" s="25"/>
      <c r="T100" s="25"/>
      <c r="U100" s="25"/>
      <c r="V100" s="25"/>
      <c r="W100" s="25"/>
      <c r="X100" s="25"/>
      <c r="Y100" s="25"/>
      <c r="Z100" s="25"/>
    </row>
    <row r="101" ht="15.0" customHeight="1">
      <c r="A101" s="436" t="s">
        <v>1598</v>
      </c>
      <c r="B101" s="437" t="s">
        <v>1599</v>
      </c>
      <c r="C101" s="437">
        <v>2015.0</v>
      </c>
      <c r="D101" s="438">
        <v>42076.0</v>
      </c>
      <c r="E101" s="439" t="s">
        <v>1600</v>
      </c>
      <c r="F101" s="439" t="s">
        <v>1601</v>
      </c>
      <c r="G101" s="408" t="s">
        <v>17</v>
      </c>
      <c r="H101" s="408" t="s">
        <v>927</v>
      </c>
      <c r="I101" s="440">
        <v>44708.0</v>
      </c>
      <c r="J101" s="439">
        <v>5.0</v>
      </c>
      <c r="K101" s="441" t="s">
        <v>19</v>
      </c>
      <c r="L101" s="330" t="s">
        <v>390</v>
      </c>
      <c r="M101" s="330">
        <f t="shared" si="1"/>
        <v>2632</v>
      </c>
      <c r="N101" s="25"/>
      <c r="O101" s="427" t="s">
        <v>435</v>
      </c>
      <c r="P101" s="428">
        <f>AVERAGE(M2:M563)</f>
        <v>1612.624555</v>
      </c>
      <c r="Q101" s="429"/>
      <c r="R101" s="329"/>
      <c r="S101" s="25"/>
      <c r="T101" s="25"/>
      <c r="U101" s="25"/>
      <c r="V101" s="25"/>
      <c r="W101" s="25"/>
      <c r="X101" s="25"/>
      <c r="Y101" s="25"/>
      <c r="Z101" s="25"/>
    </row>
    <row r="102" ht="15.0" customHeight="1">
      <c r="A102" s="430" t="s">
        <v>1602</v>
      </c>
      <c r="B102" s="431" t="s">
        <v>1603</v>
      </c>
      <c r="C102" s="431">
        <v>2016.0</v>
      </c>
      <c r="D102" s="432">
        <v>42613.0</v>
      </c>
      <c r="E102" s="405" t="s">
        <v>1604</v>
      </c>
      <c r="F102" s="433" t="s">
        <v>186</v>
      </c>
      <c r="G102" s="433" t="s">
        <v>17</v>
      </c>
      <c r="H102" s="405" t="s">
        <v>1015</v>
      </c>
      <c r="I102" s="434">
        <v>44708.0</v>
      </c>
      <c r="J102" s="433">
        <v>5.0</v>
      </c>
      <c r="K102" s="435" t="s">
        <v>19</v>
      </c>
      <c r="L102" s="327" t="s">
        <v>390</v>
      </c>
      <c r="M102" s="327">
        <f t="shared" si="1"/>
        <v>2095</v>
      </c>
      <c r="N102" s="25"/>
      <c r="O102" s="25"/>
      <c r="P102" s="25"/>
      <c r="Q102" s="25"/>
      <c r="R102" s="25"/>
      <c r="S102" s="25"/>
      <c r="T102" s="25"/>
      <c r="U102" s="25"/>
      <c r="V102" s="25"/>
      <c r="W102" s="25"/>
      <c r="X102" s="25"/>
      <c r="Y102" s="25"/>
      <c r="Z102" s="25"/>
    </row>
    <row r="103" ht="15.0" customHeight="1">
      <c r="A103" s="436" t="s">
        <v>1605</v>
      </c>
      <c r="B103" s="437" t="s">
        <v>1606</v>
      </c>
      <c r="C103" s="437">
        <v>2018.0</v>
      </c>
      <c r="D103" s="438">
        <v>43217.0</v>
      </c>
      <c r="E103" s="439" t="s">
        <v>1607</v>
      </c>
      <c r="F103" s="439" t="s">
        <v>1022</v>
      </c>
      <c r="G103" s="408" t="s">
        <v>17</v>
      </c>
      <c r="H103" s="408" t="s">
        <v>112</v>
      </c>
      <c r="I103" s="440">
        <v>44708.0</v>
      </c>
      <c r="J103" s="439">
        <v>5.0</v>
      </c>
      <c r="K103" s="441" t="s">
        <v>19</v>
      </c>
      <c r="L103" s="330" t="s">
        <v>395</v>
      </c>
      <c r="M103" s="330">
        <f t="shared" si="1"/>
        <v>1491</v>
      </c>
      <c r="N103" s="25"/>
      <c r="O103" s="25"/>
      <c r="P103" s="25"/>
      <c r="Q103" s="25"/>
      <c r="R103" s="25"/>
      <c r="S103" s="25"/>
      <c r="T103" s="25"/>
      <c r="U103" s="25"/>
      <c r="V103" s="25"/>
      <c r="W103" s="25"/>
      <c r="X103" s="25"/>
      <c r="Y103" s="25"/>
      <c r="Z103" s="25"/>
    </row>
    <row r="104" ht="15.0" customHeight="1">
      <c r="A104" s="430" t="s">
        <v>1608</v>
      </c>
      <c r="B104" s="431" t="s">
        <v>1609</v>
      </c>
      <c r="C104" s="431">
        <v>2018.0</v>
      </c>
      <c r="D104" s="432">
        <v>43187.0</v>
      </c>
      <c r="E104" s="405" t="s">
        <v>1610</v>
      </c>
      <c r="F104" s="433" t="s">
        <v>1465</v>
      </c>
      <c r="G104" s="433" t="s">
        <v>17</v>
      </c>
      <c r="H104" s="405" t="s">
        <v>56</v>
      </c>
      <c r="I104" s="434">
        <v>44708.0</v>
      </c>
      <c r="J104" s="433">
        <v>5.0</v>
      </c>
      <c r="K104" s="435" t="s">
        <v>19</v>
      </c>
      <c r="L104" s="327" t="s">
        <v>390</v>
      </c>
      <c r="M104" s="327">
        <f t="shared" si="1"/>
        <v>1521</v>
      </c>
      <c r="N104" s="25"/>
      <c r="O104" s="25"/>
      <c r="P104" s="25"/>
      <c r="Q104" s="25"/>
      <c r="R104" s="25"/>
      <c r="S104" s="25"/>
      <c r="T104" s="25"/>
      <c r="U104" s="25"/>
      <c r="V104" s="25"/>
      <c r="W104" s="25"/>
      <c r="X104" s="25"/>
      <c r="Y104" s="25"/>
      <c r="Z104" s="25"/>
    </row>
    <row r="105" ht="15.0" customHeight="1">
      <c r="A105" s="436" t="s">
        <v>1611</v>
      </c>
      <c r="B105" s="437" t="s">
        <v>1612</v>
      </c>
      <c r="C105" s="437">
        <v>2016.0</v>
      </c>
      <c r="D105" s="438">
        <v>42669.0</v>
      </c>
      <c r="E105" s="439" t="s">
        <v>1613</v>
      </c>
      <c r="F105" s="439" t="s">
        <v>1601</v>
      </c>
      <c r="G105" s="408" t="s">
        <v>17</v>
      </c>
      <c r="H105" s="408" t="s">
        <v>77</v>
      </c>
      <c r="I105" s="440">
        <v>44708.0</v>
      </c>
      <c r="J105" s="439">
        <v>5.0</v>
      </c>
      <c r="K105" s="441" t="s">
        <v>19</v>
      </c>
      <c r="L105" s="330" t="s">
        <v>390</v>
      </c>
      <c r="M105" s="330">
        <f t="shared" si="1"/>
        <v>2039</v>
      </c>
      <c r="N105" s="25"/>
      <c r="O105" s="25"/>
      <c r="P105" s="25"/>
      <c r="Q105" s="25"/>
      <c r="R105" s="25"/>
      <c r="S105" s="25"/>
      <c r="T105" s="25"/>
      <c r="U105" s="25"/>
      <c r="V105" s="25"/>
      <c r="W105" s="25"/>
      <c r="X105" s="25"/>
      <c r="Y105" s="25"/>
      <c r="Z105" s="25"/>
    </row>
    <row r="106" ht="15.0" customHeight="1">
      <c r="A106" s="430" t="s">
        <v>1614</v>
      </c>
      <c r="B106" s="431" t="s">
        <v>1615</v>
      </c>
      <c r="C106" s="431">
        <v>2014.0</v>
      </c>
      <c r="D106" s="432">
        <v>41834.0</v>
      </c>
      <c r="E106" s="405" t="s">
        <v>1616</v>
      </c>
      <c r="F106" s="433" t="s">
        <v>1617</v>
      </c>
      <c r="G106" s="433" t="s">
        <v>17</v>
      </c>
      <c r="H106" s="405" t="s">
        <v>753</v>
      </c>
      <c r="I106" s="434">
        <v>44708.0</v>
      </c>
      <c r="J106" s="433">
        <v>5.0</v>
      </c>
      <c r="K106" s="435" t="s">
        <v>19</v>
      </c>
      <c r="L106" s="327" t="s">
        <v>390</v>
      </c>
      <c r="M106" s="327">
        <f t="shared" si="1"/>
        <v>2874</v>
      </c>
      <c r="N106" s="25"/>
      <c r="O106" s="25"/>
      <c r="P106" s="25"/>
      <c r="Q106" s="25"/>
      <c r="R106" s="25"/>
      <c r="S106" s="25"/>
      <c r="T106" s="25"/>
      <c r="U106" s="25"/>
      <c r="V106" s="25"/>
      <c r="W106" s="25"/>
      <c r="X106" s="25"/>
      <c r="Y106" s="25"/>
      <c r="Z106" s="25"/>
    </row>
    <row r="107" ht="15.0" customHeight="1">
      <c r="A107" s="436" t="s">
        <v>1618</v>
      </c>
      <c r="B107" s="437" t="s">
        <v>1619</v>
      </c>
      <c r="C107" s="437">
        <v>2015.0</v>
      </c>
      <c r="D107" s="438">
        <v>42276.0</v>
      </c>
      <c r="E107" s="439" t="s">
        <v>1620</v>
      </c>
      <c r="F107" s="439" t="s">
        <v>1617</v>
      </c>
      <c r="G107" s="408" t="s">
        <v>17</v>
      </c>
      <c r="H107" s="408" t="s">
        <v>18</v>
      </c>
      <c r="I107" s="440">
        <v>44708.0</v>
      </c>
      <c r="J107" s="439">
        <v>5.0</v>
      </c>
      <c r="K107" s="441" t="s">
        <v>19</v>
      </c>
      <c r="L107" s="330" t="s">
        <v>390</v>
      </c>
      <c r="M107" s="330">
        <f t="shared" si="1"/>
        <v>2432</v>
      </c>
      <c r="N107" s="25"/>
      <c r="O107" s="25"/>
      <c r="P107" s="25"/>
      <c r="Q107" s="25"/>
      <c r="R107" s="25"/>
      <c r="S107" s="25"/>
      <c r="T107" s="25"/>
      <c r="U107" s="25"/>
      <c r="V107" s="25"/>
      <c r="W107" s="25"/>
      <c r="X107" s="25"/>
      <c r="Y107" s="25"/>
      <c r="Z107" s="25"/>
    </row>
    <row r="108" ht="15.0" customHeight="1">
      <c r="A108" s="430" t="s">
        <v>1621</v>
      </c>
      <c r="B108" s="431" t="s">
        <v>1622</v>
      </c>
      <c r="C108" s="431">
        <v>2016.0</v>
      </c>
      <c r="D108" s="432">
        <v>42489.0</v>
      </c>
      <c r="E108" s="405" t="s">
        <v>1623</v>
      </c>
      <c r="F108" s="433" t="s">
        <v>1408</v>
      </c>
      <c r="G108" s="433" t="s">
        <v>17</v>
      </c>
      <c r="H108" s="405" t="s">
        <v>26</v>
      </c>
      <c r="I108" s="434">
        <v>44708.0</v>
      </c>
      <c r="J108" s="433">
        <v>5.0</v>
      </c>
      <c r="K108" s="435" t="s">
        <v>19</v>
      </c>
      <c r="L108" s="327" t="s">
        <v>390</v>
      </c>
      <c r="M108" s="327">
        <f t="shared" si="1"/>
        <v>2219</v>
      </c>
      <c r="N108" s="25"/>
      <c r="O108" s="25"/>
      <c r="P108" s="25"/>
      <c r="Q108" s="25"/>
      <c r="R108" s="25"/>
      <c r="S108" s="25"/>
      <c r="T108" s="25"/>
      <c r="U108" s="25"/>
      <c r="V108" s="25"/>
      <c r="W108" s="25"/>
      <c r="X108" s="25"/>
      <c r="Y108" s="25"/>
      <c r="Z108" s="25"/>
    </row>
    <row r="109" ht="15.0" customHeight="1">
      <c r="A109" s="436" t="s">
        <v>1624</v>
      </c>
      <c r="B109" s="437" t="s">
        <v>1625</v>
      </c>
      <c r="C109" s="437">
        <v>2016.0</v>
      </c>
      <c r="D109" s="442">
        <v>42437.0</v>
      </c>
      <c r="E109" s="439" t="s">
        <v>1626</v>
      </c>
      <c r="F109" s="439" t="s">
        <v>1617</v>
      </c>
      <c r="G109" s="408" t="s">
        <v>17</v>
      </c>
      <c r="H109" s="408" t="s">
        <v>18</v>
      </c>
      <c r="I109" s="440">
        <v>44708.0</v>
      </c>
      <c r="J109" s="439">
        <v>5.0</v>
      </c>
      <c r="K109" s="441" t="s">
        <v>19</v>
      </c>
      <c r="L109" s="330" t="s">
        <v>390</v>
      </c>
      <c r="M109" s="330">
        <f t="shared" si="1"/>
        <v>2271</v>
      </c>
      <c r="N109" s="25"/>
      <c r="O109" s="25"/>
      <c r="P109" s="25"/>
      <c r="Q109" s="25"/>
      <c r="R109" s="25"/>
      <c r="S109" s="25"/>
      <c r="T109" s="25"/>
      <c r="U109" s="25"/>
      <c r="V109" s="25"/>
      <c r="W109" s="25"/>
      <c r="X109" s="25"/>
      <c r="Y109" s="25"/>
      <c r="Z109" s="25"/>
    </row>
    <row r="110" ht="15.0" customHeight="1">
      <c r="A110" s="430" t="s">
        <v>1627</v>
      </c>
      <c r="B110" s="431" t="s">
        <v>1628</v>
      </c>
      <c r="C110" s="431">
        <v>2020.0</v>
      </c>
      <c r="D110" s="443">
        <v>44140.0</v>
      </c>
      <c r="E110" s="405" t="s">
        <v>1629</v>
      </c>
      <c r="F110" s="433" t="s">
        <v>1630</v>
      </c>
      <c r="G110" s="433" t="s">
        <v>17</v>
      </c>
      <c r="H110" s="405" t="s">
        <v>263</v>
      </c>
      <c r="I110" s="434">
        <v>44711.0</v>
      </c>
      <c r="J110" s="433">
        <v>5.0</v>
      </c>
      <c r="K110" s="435" t="s">
        <v>19</v>
      </c>
      <c r="L110" s="327" t="s">
        <v>390</v>
      </c>
      <c r="M110" s="327">
        <f t="shared" si="1"/>
        <v>571</v>
      </c>
      <c r="N110" s="25"/>
      <c r="O110" s="25"/>
      <c r="P110" s="25"/>
      <c r="Q110" s="25"/>
      <c r="R110" s="25"/>
      <c r="S110" s="25"/>
      <c r="T110" s="25"/>
      <c r="U110" s="25"/>
      <c r="V110" s="25"/>
      <c r="W110" s="25"/>
      <c r="X110" s="25"/>
      <c r="Y110" s="25"/>
      <c r="Z110" s="25"/>
    </row>
    <row r="111" ht="15.0" customHeight="1">
      <c r="A111" s="436" t="s">
        <v>1631</v>
      </c>
      <c r="B111" s="437" t="s">
        <v>1632</v>
      </c>
      <c r="C111" s="437">
        <v>2016.0</v>
      </c>
      <c r="D111" s="442">
        <v>42676.0</v>
      </c>
      <c r="E111" s="439" t="s">
        <v>1633</v>
      </c>
      <c r="F111" s="439" t="s">
        <v>1576</v>
      </c>
      <c r="G111" s="408" t="s">
        <v>17</v>
      </c>
      <c r="H111" s="408" t="s">
        <v>60</v>
      </c>
      <c r="I111" s="440">
        <v>44708.0</v>
      </c>
      <c r="J111" s="439">
        <v>5.0</v>
      </c>
      <c r="K111" s="441" t="s">
        <v>19</v>
      </c>
      <c r="L111" s="330" t="s">
        <v>395</v>
      </c>
      <c r="M111" s="330">
        <f t="shared" si="1"/>
        <v>2032</v>
      </c>
      <c r="N111" s="25"/>
      <c r="O111" s="25"/>
      <c r="P111" s="25"/>
      <c r="Q111" s="25"/>
      <c r="R111" s="25"/>
      <c r="S111" s="25"/>
      <c r="T111" s="25"/>
      <c r="U111" s="25"/>
      <c r="V111" s="25"/>
      <c r="W111" s="25"/>
      <c r="X111" s="25"/>
      <c r="Y111" s="25"/>
      <c r="Z111" s="25"/>
    </row>
    <row r="112" ht="15.0" customHeight="1">
      <c r="A112" s="430" t="s">
        <v>1634</v>
      </c>
      <c r="B112" s="431" t="s">
        <v>1635</v>
      </c>
      <c r="C112" s="431">
        <v>2014.0</v>
      </c>
      <c r="D112" s="443">
        <v>41889.0</v>
      </c>
      <c r="E112" s="405" t="s">
        <v>1636</v>
      </c>
      <c r="F112" s="433" t="s">
        <v>218</v>
      </c>
      <c r="G112" s="433" t="s">
        <v>17</v>
      </c>
      <c r="H112" s="405" t="s">
        <v>1637</v>
      </c>
      <c r="I112" s="434">
        <v>44711.0</v>
      </c>
      <c r="J112" s="433">
        <v>5.0</v>
      </c>
      <c r="K112" s="435" t="s">
        <v>19</v>
      </c>
      <c r="L112" s="327" t="s">
        <v>395</v>
      </c>
      <c r="M112" s="327">
        <f t="shared" si="1"/>
        <v>2822</v>
      </c>
      <c r="N112" s="25"/>
      <c r="O112" s="25"/>
      <c r="P112" s="25"/>
      <c r="Q112" s="25"/>
      <c r="R112" s="25"/>
      <c r="S112" s="25"/>
      <c r="T112" s="25"/>
      <c r="U112" s="25"/>
      <c r="V112" s="25"/>
      <c r="W112" s="25"/>
      <c r="X112" s="25"/>
      <c r="Y112" s="25"/>
      <c r="Z112" s="25"/>
    </row>
    <row r="113" ht="15.0" customHeight="1">
      <c r="A113" s="436" t="s">
        <v>1638</v>
      </c>
      <c r="B113" s="437" t="s">
        <v>1639</v>
      </c>
      <c r="C113" s="437">
        <v>2018.0</v>
      </c>
      <c r="D113" s="438">
        <v>43159.0</v>
      </c>
      <c r="E113" s="439" t="s">
        <v>1640</v>
      </c>
      <c r="F113" s="439" t="s">
        <v>1349</v>
      </c>
      <c r="G113" s="408" t="s">
        <v>17</v>
      </c>
      <c r="H113" s="408" t="s">
        <v>753</v>
      </c>
      <c r="I113" s="440">
        <v>44708.0</v>
      </c>
      <c r="J113" s="439">
        <v>5.0</v>
      </c>
      <c r="K113" s="441" t="s">
        <v>19</v>
      </c>
      <c r="L113" s="330" t="s">
        <v>395</v>
      </c>
      <c r="M113" s="330">
        <f t="shared" si="1"/>
        <v>1549</v>
      </c>
      <c r="N113" s="25"/>
      <c r="O113" s="25"/>
      <c r="P113" s="25"/>
      <c r="Q113" s="25"/>
      <c r="R113" s="25"/>
      <c r="S113" s="25"/>
      <c r="T113" s="25"/>
      <c r="U113" s="25"/>
      <c r="V113" s="25"/>
      <c r="W113" s="25"/>
      <c r="X113" s="25"/>
      <c r="Y113" s="25"/>
      <c r="Z113" s="25"/>
    </row>
    <row r="114" ht="15.0" customHeight="1">
      <c r="A114" s="430" t="s">
        <v>1641</v>
      </c>
      <c r="B114" s="431" t="s">
        <v>1642</v>
      </c>
      <c r="C114" s="431">
        <v>2016.0</v>
      </c>
      <c r="D114" s="432">
        <v>42578.0</v>
      </c>
      <c r="E114" s="405" t="s">
        <v>1643</v>
      </c>
      <c r="F114" s="433" t="s">
        <v>1293</v>
      </c>
      <c r="G114" s="433" t="s">
        <v>17</v>
      </c>
      <c r="H114" s="405" t="s">
        <v>50</v>
      </c>
      <c r="I114" s="434">
        <v>44713.0</v>
      </c>
      <c r="J114" s="433">
        <v>6.0</v>
      </c>
      <c r="K114" s="435" t="s">
        <v>19</v>
      </c>
      <c r="L114" s="327" t="s">
        <v>390</v>
      </c>
      <c r="M114" s="327">
        <f t="shared" si="1"/>
        <v>2135</v>
      </c>
      <c r="N114" s="25"/>
      <c r="O114" s="25"/>
      <c r="P114" s="25"/>
      <c r="Q114" s="25"/>
      <c r="R114" s="25"/>
      <c r="S114" s="25"/>
      <c r="T114" s="25"/>
      <c r="U114" s="25"/>
      <c r="V114" s="25"/>
      <c r="W114" s="25"/>
      <c r="X114" s="25"/>
      <c r="Y114" s="25"/>
      <c r="Z114" s="25"/>
    </row>
    <row r="115" ht="15.0" customHeight="1">
      <c r="A115" s="436" t="s">
        <v>1644</v>
      </c>
      <c r="B115" s="437" t="s">
        <v>1645</v>
      </c>
      <c r="C115" s="437">
        <v>2015.0</v>
      </c>
      <c r="D115" s="438">
        <v>42200.0</v>
      </c>
      <c r="E115" s="439" t="s">
        <v>1646</v>
      </c>
      <c r="F115" s="439" t="s">
        <v>1293</v>
      </c>
      <c r="G115" s="408" t="s">
        <v>17</v>
      </c>
      <c r="H115" s="408" t="s">
        <v>50</v>
      </c>
      <c r="I115" s="440">
        <v>44713.0</v>
      </c>
      <c r="J115" s="439">
        <v>6.0</v>
      </c>
      <c r="K115" s="441" t="s">
        <v>19</v>
      </c>
      <c r="L115" s="330" t="s">
        <v>390</v>
      </c>
      <c r="M115" s="330">
        <f t="shared" si="1"/>
        <v>2513</v>
      </c>
      <c r="N115" s="25"/>
      <c r="O115" s="25"/>
      <c r="P115" s="25"/>
      <c r="Q115" s="25"/>
      <c r="R115" s="25"/>
      <c r="S115" s="25"/>
      <c r="T115" s="25"/>
      <c r="U115" s="25"/>
      <c r="V115" s="25"/>
      <c r="W115" s="25"/>
      <c r="X115" s="25"/>
      <c r="Y115" s="25"/>
      <c r="Z115" s="25"/>
    </row>
    <row r="116" ht="15.0" customHeight="1">
      <c r="A116" s="430" t="s">
        <v>1647</v>
      </c>
      <c r="B116" s="431" t="s">
        <v>1648</v>
      </c>
      <c r="C116" s="431">
        <v>2015.0</v>
      </c>
      <c r="D116" s="432">
        <v>42271.0</v>
      </c>
      <c r="E116" s="405" t="s">
        <v>1649</v>
      </c>
      <c r="F116" s="433" t="s">
        <v>1293</v>
      </c>
      <c r="G116" s="433" t="s">
        <v>17</v>
      </c>
      <c r="H116" s="405" t="s">
        <v>380</v>
      </c>
      <c r="I116" s="434">
        <v>44713.0</v>
      </c>
      <c r="J116" s="433">
        <v>6.0</v>
      </c>
      <c r="K116" s="435" t="s">
        <v>19</v>
      </c>
      <c r="L116" s="327" t="s">
        <v>390</v>
      </c>
      <c r="M116" s="327">
        <f t="shared" si="1"/>
        <v>2442</v>
      </c>
      <c r="N116" s="25"/>
      <c r="O116" s="25"/>
      <c r="P116" s="25"/>
      <c r="Q116" s="25"/>
      <c r="R116" s="25"/>
      <c r="S116" s="25"/>
      <c r="T116" s="25"/>
      <c r="U116" s="25"/>
      <c r="V116" s="25"/>
      <c r="W116" s="25"/>
      <c r="X116" s="25"/>
      <c r="Y116" s="25"/>
      <c r="Z116" s="25"/>
    </row>
    <row r="117" ht="15.0" customHeight="1">
      <c r="A117" s="436" t="s">
        <v>1650</v>
      </c>
      <c r="B117" s="437" t="s">
        <v>1651</v>
      </c>
      <c r="C117" s="437">
        <v>2015.0</v>
      </c>
      <c r="D117" s="438">
        <v>42353.0</v>
      </c>
      <c r="E117" s="439" t="s">
        <v>1652</v>
      </c>
      <c r="F117" s="439" t="s">
        <v>1653</v>
      </c>
      <c r="G117" s="408" t="s">
        <v>17</v>
      </c>
      <c r="H117" s="408" t="s">
        <v>77</v>
      </c>
      <c r="I117" s="440">
        <v>44713.0</v>
      </c>
      <c r="J117" s="439">
        <v>6.0</v>
      </c>
      <c r="K117" s="441" t="s">
        <v>19</v>
      </c>
      <c r="L117" s="330" t="s">
        <v>390</v>
      </c>
      <c r="M117" s="330">
        <f t="shared" si="1"/>
        <v>2360</v>
      </c>
      <c r="N117" s="25"/>
      <c r="O117" s="25"/>
      <c r="P117" s="25"/>
      <c r="Q117" s="25"/>
      <c r="R117" s="25"/>
      <c r="S117" s="25"/>
      <c r="T117" s="25"/>
      <c r="U117" s="25"/>
      <c r="V117" s="25"/>
      <c r="W117" s="25"/>
      <c r="X117" s="25"/>
      <c r="Y117" s="25"/>
      <c r="Z117" s="25"/>
    </row>
    <row r="118" ht="15.0" customHeight="1">
      <c r="A118" s="430" t="s">
        <v>1654</v>
      </c>
      <c r="B118" s="431" t="s">
        <v>1655</v>
      </c>
      <c r="C118" s="431">
        <v>2016.0</v>
      </c>
      <c r="D118" s="432">
        <v>42541.0</v>
      </c>
      <c r="E118" s="405" t="s">
        <v>1656</v>
      </c>
      <c r="F118" s="433" t="s">
        <v>1022</v>
      </c>
      <c r="G118" s="433" t="s">
        <v>17</v>
      </c>
      <c r="H118" s="405" t="s">
        <v>77</v>
      </c>
      <c r="I118" s="434">
        <v>44713.0</v>
      </c>
      <c r="J118" s="433">
        <v>6.0</v>
      </c>
      <c r="K118" s="435" t="s">
        <v>19</v>
      </c>
      <c r="L118" s="327" t="s">
        <v>395</v>
      </c>
      <c r="M118" s="327">
        <f t="shared" si="1"/>
        <v>2172</v>
      </c>
      <c r="N118" s="25"/>
      <c r="O118" s="25"/>
      <c r="P118" s="25"/>
      <c r="Q118" s="25"/>
      <c r="R118" s="25"/>
      <c r="S118" s="25"/>
      <c r="T118" s="25"/>
      <c r="U118" s="25"/>
      <c r="V118" s="25"/>
      <c r="W118" s="25"/>
      <c r="X118" s="25"/>
      <c r="Y118" s="25"/>
      <c r="Z118" s="25"/>
    </row>
    <row r="119" ht="15.0" customHeight="1">
      <c r="A119" s="436" t="s">
        <v>1657</v>
      </c>
      <c r="B119" s="437" t="s">
        <v>1658</v>
      </c>
      <c r="C119" s="437">
        <v>2015.0</v>
      </c>
      <c r="D119" s="442">
        <v>42339.0</v>
      </c>
      <c r="E119" s="439" t="s">
        <v>1659</v>
      </c>
      <c r="F119" s="439" t="s">
        <v>1022</v>
      </c>
      <c r="G119" s="408" t="s">
        <v>17</v>
      </c>
      <c r="H119" s="408" t="s">
        <v>244</v>
      </c>
      <c r="I119" s="440">
        <v>44713.0</v>
      </c>
      <c r="J119" s="439">
        <v>6.0</v>
      </c>
      <c r="K119" s="441" t="s">
        <v>19</v>
      </c>
      <c r="L119" s="330" t="s">
        <v>395</v>
      </c>
      <c r="M119" s="330">
        <f t="shared" si="1"/>
        <v>2374</v>
      </c>
      <c r="N119" s="25"/>
      <c r="O119" s="25"/>
      <c r="P119" s="25"/>
      <c r="Q119" s="25"/>
      <c r="R119" s="25"/>
      <c r="S119" s="25"/>
      <c r="T119" s="25"/>
      <c r="U119" s="25"/>
      <c r="V119" s="25"/>
      <c r="W119" s="25"/>
      <c r="X119" s="25"/>
      <c r="Y119" s="25"/>
      <c r="Z119" s="25"/>
    </row>
    <row r="120" ht="15.0" customHeight="1">
      <c r="A120" s="430" t="s">
        <v>1660</v>
      </c>
      <c r="B120" s="431" t="s">
        <v>1661</v>
      </c>
      <c r="C120" s="431">
        <v>2016.0</v>
      </c>
      <c r="D120" s="432">
        <v>42717.0</v>
      </c>
      <c r="E120" s="405" t="s">
        <v>1662</v>
      </c>
      <c r="F120" s="433" t="s">
        <v>1022</v>
      </c>
      <c r="G120" s="433" t="s">
        <v>17</v>
      </c>
      <c r="H120" s="405" t="s">
        <v>56</v>
      </c>
      <c r="I120" s="434">
        <v>44713.0</v>
      </c>
      <c r="J120" s="433">
        <v>6.0</v>
      </c>
      <c r="K120" s="435" t="s">
        <v>19</v>
      </c>
      <c r="L120" s="327" t="s">
        <v>395</v>
      </c>
      <c r="M120" s="327">
        <f t="shared" si="1"/>
        <v>1996</v>
      </c>
      <c r="N120" s="25"/>
      <c r="O120" s="25"/>
      <c r="P120" s="25"/>
      <c r="Q120" s="25"/>
      <c r="R120" s="25"/>
      <c r="S120" s="25"/>
      <c r="T120" s="25"/>
      <c r="U120" s="25"/>
      <c r="V120" s="25"/>
      <c r="W120" s="25"/>
      <c r="X120" s="25"/>
      <c r="Y120" s="25"/>
      <c r="Z120" s="25"/>
    </row>
    <row r="121" ht="15.0" customHeight="1">
      <c r="A121" s="436" t="s">
        <v>1663</v>
      </c>
      <c r="B121" s="437" t="s">
        <v>1664</v>
      </c>
      <c r="C121" s="437">
        <v>2015.0</v>
      </c>
      <c r="D121" s="438">
        <v>42020.0</v>
      </c>
      <c r="E121" s="439" t="s">
        <v>1665</v>
      </c>
      <c r="F121" s="439" t="s">
        <v>1022</v>
      </c>
      <c r="G121" s="408" t="s">
        <v>17</v>
      </c>
      <c r="H121" s="408" t="s">
        <v>50</v>
      </c>
      <c r="I121" s="440">
        <v>44713.0</v>
      </c>
      <c r="J121" s="439">
        <v>6.0</v>
      </c>
      <c r="K121" s="441" t="s">
        <v>19</v>
      </c>
      <c r="L121" s="330" t="s">
        <v>395</v>
      </c>
      <c r="M121" s="330">
        <f t="shared" si="1"/>
        <v>2693</v>
      </c>
      <c r="N121" s="25"/>
      <c r="O121" s="25"/>
      <c r="P121" s="25"/>
      <c r="Q121" s="25"/>
      <c r="R121" s="25"/>
      <c r="S121" s="25"/>
      <c r="T121" s="25"/>
      <c r="U121" s="25"/>
      <c r="V121" s="25"/>
      <c r="W121" s="25"/>
      <c r="X121" s="25"/>
      <c r="Y121" s="25"/>
      <c r="Z121" s="25"/>
    </row>
    <row r="122" ht="15.0" customHeight="1">
      <c r="A122" s="430" t="s">
        <v>1666</v>
      </c>
      <c r="B122" s="431" t="s">
        <v>1667</v>
      </c>
      <c r="C122" s="431">
        <v>2017.0</v>
      </c>
      <c r="D122" s="432">
        <v>42996.0</v>
      </c>
      <c r="E122" s="405" t="s">
        <v>1668</v>
      </c>
      <c r="F122" s="433" t="s">
        <v>873</v>
      </c>
      <c r="G122" s="433" t="s">
        <v>17</v>
      </c>
      <c r="H122" s="405" t="s">
        <v>263</v>
      </c>
      <c r="I122" s="434">
        <v>44713.0</v>
      </c>
      <c r="J122" s="433">
        <v>6.0</v>
      </c>
      <c r="K122" s="435" t="s">
        <v>19</v>
      </c>
      <c r="L122" s="327" t="s">
        <v>390</v>
      </c>
      <c r="M122" s="327">
        <f t="shared" si="1"/>
        <v>1717</v>
      </c>
      <c r="N122" s="25"/>
      <c r="O122" s="25"/>
      <c r="P122" s="25"/>
      <c r="Q122" s="25"/>
      <c r="R122" s="25"/>
      <c r="S122" s="25"/>
      <c r="T122" s="25"/>
      <c r="U122" s="25"/>
      <c r="V122" s="25"/>
      <c r="W122" s="25"/>
      <c r="X122" s="25"/>
      <c r="Y122" s="25"/>
      <c r="Z122" s="25"/>
    </row>
    <row r="123" ht="15.0" customHeight="1">
      <c r="A123" s="436" t="s">
        <v>1669</v>
      </c>
      <c r="B123" s="437" t="s">
        <v>1670</v>
      </c>
      <c r="C123" s="437">
        <v>2017.0</v>
      </c>
      <c r="D123" s="438">
        <v>42807.0</v>
      </c>
      <c r="E123" s="439" t="s">
        <v>1671</v>
      </c>
      <c r="F123" s="439" t="s">
        <v>873</v>
      </c>
      <c r="G123" s="408" t="s">
        <v>17</v>
      </c>
      <c r="H123" s="408" t="s">
        <v>50</v>
      </c>
      <c r="I123" s="440">
        <v>44713.0</v>
      </c>
      <c r="J123" s="439">
        <v>6.0</v>
      </c>
      <c r="K123" s="441" t="s">
        <v>19</v>
      </c>
      <c r="L123" s="330" t="s">
        <v>390</v>
      </c>
      <c r="M123" s="330">
        <f t="shared" si="1"/>
        <v>1906</v>
      </c>
      <c r="N123" s="25"/>
      <c r="O123" s="25"/>
      <c r="P123" s="25"/>
      <c r="Q123" s="25"/>
      <c r="R123" s="25"/>
      <c r="S123" s="25"/>
      <c r="T123" s="25"/>
      <c r="U123" s="25"/>
      <c r="V123" s="25"/>
      <c r="W123" s="25"/>
      <c r="X123" s="25"/>
      <c r="Y123" s="25"/>
      <c r="Z123" s="25"/>
    </row>
    <row r="124" ht="15.0" customHeight="1">
      <c r="A124" s="430" t="s">
        <v>1672</v>
      </c>
      <c r="B124" s="431" t="s">
        <v>1673</v>
      </c>
      <c r="C124" s="431">
        <v>2019.0</v>
      </c>
      <c r="D124" s="432">
        <v>43791.0</v>
      </c>
      <c r="E124" s="405" t="s">
        <v>1674</v>
      </c>
      <c r="F124" s="433" t="s">
        <v>359</v>
      </c>
      <c r="G124" s="433" t="s">
        <v>17</v>
      </c>
      <c r="H124" s="405" t="s">
        <v>724</v>
      </c>
      <c r="I124" s="434">
        <v>44713.0</v>
      </c>
      <c r="J124" s="433">
        <v>6.0</v>
      </c>
      <c r="K124" s="435" t="s">
        <v>19</v>
      </c>
      <c r="L124" s="327" t="s">
        <v>399</v>
      </c>
      <c r="M124" s="327">
        <f t="shared" si="1"/>
        <v>922</v>
      </c>
      <c r="N124" s="25"/>
      <c r="O124" s="25"/>
      <c r="P124" s="25"/>
      <c r="Q124" s="25"/>
      <c r="R124" s="25"/>
      <c r="S124" s="25"/>
      <c r="T124" s="25"/>
      <c r="U124" s="25"/>
      <c r="V124" s="25"/>
      <c r="W124" s="25"/>
      <c r="X124" s="25"/>
      <c r="Y124" s="25"/>
      <c r="Z124" s="25"/>
    </row>
    <row r="125" ht="15.0" customHeight="1">
      <c r="A125" s="436" t="s">
        <v>1675</v>
      </c>
      <c r="B125" s="437" t="s">
        <v>1676</v>
      </c>
      <c r="C125" s="437">
        <v>2018.0</v>
      </c>
      <c r="D125" s="438">
        <v>43217.0</v>
      </c>
      <c r="E125" s="439" t="s">
        <v>1677</v>
      </c>
      <c r="F125" s="439" t="s">
        <v>71</v>
      </c>
      <c r="G125" s="408" t="s">
        <v>17</v>
      </c>
      <c r="H125" s="408" t="s">
        <v>1392</v>
      </c>
      <c r="I125" s="440">
        <v>44713.0</v>
      </c>
      <c r="J125" s="439">
        <v>6.0</v>
      </c>
      <c r="K125" s="441" t="s">
        <v>19</v>
      </c>
      <c r="L125" s="330" t="s">
        <v>395</v>
      </c>
      <c r="M125" s="330">
        <f t="shared" si="1"/>
        <v>1496</v>
      </c>
      <c r="N125" s="25"/>
      <c r="O125" s="25"/>
      <c r="P125" s="25"/>
      <c r="Q125" s="25"/>
      <c r="R125" s="25"/>
      <c r="S125" s="25"/>
      <c r="T125" s="25"/>
      <c r="U125" s="25"/>
      <c r="V125" s="25"/>
      <c r="W125" s="25"/>
      <c r="X125" s="25"/>
      <c r="Y125" s="25"/>
      <c r="Z125" s="25"/>
    </row>
    <row r="126" ht="15.0" customHeight="1">
      <c r="A126" s="430" t="s">
        <v>1678</v>
      </c>
      <c r="B126" s="431" t="s">
        <v>1679</v>
      </c>
      <c r="C126" s="431">
        <v>2016.0</v>
      </c>
      <c r="D126" s="432">
        <v>42579.0</v>
      </c>
      <c r="E126" s="405" t="s">
        <v>1680</v>
      </c>
      <c r="F126" s="433" t="s">
        <v>16</v>
      </c>
      <c r="G126" s="433" t="s">
        <v>17</v>
      </c>
      <c r="H126" s="405" t="s">
        <v>130</v>
      </c>
      <c r="I126" s="434">
        <v>44713.0</v>
      </c>
      <c r="J126" s="433">
        <v>6.0</v>
      </c>
      <c r="K126" s="435" t="s">
        <v>19</v>
      </c>
      <c r="L126" s="327" t="s">
        <v>390</v>
      </c>
      <c r="M126" s="327">
        <f t="shared" si="1"/>
        <v>2134</v>
      </c>
      <c r="N126" s="25"/>
      <c r="O126" s="25"/>
      <c r="P126" s="25"/>
      <c r="Q126" s="25"/>
      <c r="R126" s="25"/>
      <c r="S126" s="25"/>
      <c r="T126" s="25"/>
      <c r="U126" s="25"/>
      <c r="V126" s="25"/>
      <c r="W126" s="25"/>
      <c r="X126" s="25"/>
      <c r="Y126" s="25"/>
      <c r="Z126" s="25"/>
    </row>
    <row r="127" ht="15.0" customHeight="1">
      <c r="A127" s="436" t="s">
        <v>1681</v>
      </c>
      <c r="B127" s="437" t="s">
        <v>1682</v>
      </c>
      <c r="C127" s="437">
        <v>2016.0</v>
      </c>
      <c r="D127" s="438">
        <v>42459.0</v>
      </c>
      <c r="E127" s="439" t="s">
        <v>1683</v>
      </c>
      <c r="F127" s="439" t="s">
        <v>1509</v>
      </c>
      <c r="G127" s="408" t="s">
        <v>17</v>
      </c>
      <c r="H127" s="408" t="s">
        <v>26</v>
      </c>
      <c r="I127" s="440">
        <v>44713.0</v>
      </c>
      <c r="J127" s="439">
        <v>6.0</v>
      </c>
      <c r="K127" s="441" t="s">
        <v>19</v>
      </c>
      <c r="L127" s="330" t="s">
        <v>390</v>
      </c>
      <c r="M127" s="330">
        <f t="shared" si="1"/>
        <v>2254</v>
      </c>
      <c r="N127" s="25"/>
      <c r="O127" s="25"/>
      <c r="P127" s="25"/>
      <c r="Q127" s="25"/>
      <c r="R127" s="25"/>
      <c r="S127" s="25"/>
      <c r="T127" s="25"/>
      <c r="U127" s="25"/>
      <c r="V127" s="25"/>
      <c r="W127" s="25"/>
      <c r="X127" s="25"/>
      <c r="Y127" s="25"/>
      <c r="Z127" s="25"/>
    </row>
    <row r="128" ht="15.0" customHeight="1">
      <c r="A128" s="430" t="s">
        <v>1684</v>
      </c>
      <c r="B128" s="431" t="s">
        <v>1685</v>
      </c>
      <c r="C128" s="431">
        <v>2016.0</v>
      </c>
      <c r="D128" s="443">
        <v>42525.0</v>
      </c>
      <c r="E128" s="405" t="s">
        <v>1686</v>
      </c>
      <c r="F128" s="433" t="s">
        <v>1509</v>
      </c>
      <c r="G128" s="433" t="s">
        <v>17</v>
      </c>
      <c r="H128" s="405" t="s">
        <v>77</v>
      </c>
      <c r="I128" s="434">
        <v>44713.0</v>
      </c>
      <c r="J128" s="433">
        <v>6.0</v>
      </c>
      <c r="K128" s="435" t="s">
        <v>19</v>
      </c>
      <c r="L128" s="327" t="s">
        <v>390</v>
      </c>
      <c r="M128" s="327">
        <f t="shared" si="1"/>
        <v>2188</v>
      </c>
      <c r="N128" s="25"/>
      <c r="O128" s="25"/>
      <c r="P128" s="25"/>
      <c r="Q128" s="25"/>
      <c r="R128" s="25"/>
      <c r="S128" s="25"/>
      <c r="T128" s="25"/>
      <c r="U128" s="25"/>
      <c r="V128" s="25"/>
      <c r="W128" s="25"/>
      <c r="X128" s="25"/>
      <c r="Y128" s="25"/>
      <c r="Z128" s="25"/>
    </row>
    <row r="129" ht="15.0" customHeight="1">
      <c r="A129" s="436" t="s">
        <v>1687</v>
      </c>
      <c r="B129" s="437" t="s">
        <v>1688</v>
      </c>
      <c r="C129" s="437">
        <v>2020.0</v>
      </c>
      <c r="D129" s="438">
        <v>44070.0</v>
      </c>
      <c r="E129" s="439" t="s">
        <v>1689</v>
      </c>
      <c r="F129" s="439" t="s">
        <v>186</v>
      </c>
      <c r="G129" s="408" t="s">
        <v>17</v>
      </c>
      <c r="H129" s="408" t="s">
        <v>50</v>
      </c>
      <c r="I129" s="440">
        <v>44713.0</v>
      </c>
      <c r="J129" s="439">
        <v>6.0</v>
      </c>
      <c r="K129" s="441" t="s">
        <v>19</v>
      </c>
      <c r="L129" s="330" t="s">
        <v>390</v>
      </c>
      <c r="M129" s="330">
        <f t="shared" si="1"/>
        <v>643</v>
      </c>
      <c r="N129" s="25"/>
      <c r="O129" s="25"/>
      <c r="P129" s="25"/>
      <c r="Q129" s="25"/>
      <c r="R129" s="25"/>
      <c r="S129" s="25"/>
      <c r="T129" s="25"/>
      <c r="U129" s="25"/>
      <c r="V129" s="25"/>
      <c r="W129" s="25"/>
      <c r="X129" s="25"/>
      <c r="Y129" s="25"/>
      <c r="Z129" s="25"/>
    </row>
    <row r="130" ht="15.0" customHeight="1">
      <c r="A130" s="430" t="s">
        <v>1690</v>
      </c>
      <c r="B130" s="431" t="s">
        <v>1691</v>
      </c>
      <c r="C130" s="431">
        <v>2013.0</v>
      </c>
      <c r="D130" s="443">
        <v>41343.0</v>
      </c>
      <c r="E130" s="405" t="s">
        <v>1692</v>
      </c>
      <c r="F130" s="433" t="s">
        <v>1365</v>
      </c>
      <c r="G130" s="433" t="s">
        <v>17</v>
      </c>
      <c r="H130" s="405" t="s">
        <v>283</v>
      </c>
      <c r="I130" s="434">
        <v>44713.0</v>
      </c>
      <c r="J130" s="433">
        <v>6.0</v>
      </c>
      <c r="K130" s="435" t="s">
        <v>19</v>
      </c>
      <c r="L130" s="327" t="s">
        <v>395</v>
      </c>
      <c r="M130" s="327">
        <f t="shared" si="1"/>
        <v>3370</v>
      </c>
      <c r="N130" s="25"/>
      <c r="O130" s="25"/>
      <c r="P130" s="25"/>
      <c r="Q130" s="25"/>
      <c r="R130" s="25"/>
      <c r="S130" s="25"/>
      <c r="T130" s="25"/>
      <c r="U130" s="25"/>
      <c r="V130" s="25"/>
      <c r="W130" s="25"/>
      <c r="X130" s="25"/>
      <c r="Y130" s="25"/>
      <c r="Z130" s="25"/>
    </row>
    <row r="131" ht="15.0" customHeight="1">
      <c r="A131" s="436" t="s">
        <v>1693</v>
      </c>
      <c r="B131" s="437" t="s">
        <v>1694</v>
      </c>
      <c r="C131" s="437">
        <v>2018.0</v>
      </c>
      <c r="D131" s="438">
        <v>43332.0</v>
      </c>
      <c r="E131" s="439" t="s">
        <v>1695</v>
      </c>
      <c r="F131" s="439" t="s">
        <v>186</v>
      </c>
      <c r="G131" s="408" t="s">
        <v>17</v>
      </c>
      <c r="H131" s="408" t="s">
        <v>380</v>
      </c>
      <c r="I131" s="440">
        <v>44713.0</v>
      </c>
      <c r="J131" s="439">
        <v>6.0</v>
      </c>
      <c r="K131" s="441" t="s">
        <v>19</v>
      </c>
      <c r="L131" s="330" t="s">
        <v>390</v>
      </c>
      <c r="M131" s="330">
        <f t="shared" si="1"/>
        <v>1381</v>
      </c>
      <c r="N131" s="25"/>
      <c r="O131" s="25"/>
      <c r="P131" s="25"/>
      <c r="Q131" s="25"/>
      <c r="R131" s="25"/>
      <c r="S131" s="25"/>
      <c r="T131" s="25"/>
      <c r="U131" s="25"/>
      <c r="V131" s="25"/>
      <c r="W131" s="25"/>
      <c r="X131" s="25"/>
      <c r="Y131" s="25"/>
      <c r="Z131" s="25"/>
    </row>
    <row r="132" ht="15.0" customHeight="1">
      <c r="A132" s="430" t="s">
        <v>1696</v>
      </c>
      <c r="B132" s="431" t="s">
        <v>1697</v>
      </c>
      <c r="C132" s="431">
        <v>2012.0</v>
      </c>
      <c r="D132" s="443">
        <v>40978.0</v>
      </c>
      <c r="E132" s="405" t="s">
        <v>1698</v>
      </c>
      <c r="F132" s="433" t="s">
        <v>1441</v>
      </c>
      <c r="G132" s="433" t="s">
        <v>17</v>
      </c>
      <c r="H132" s="405" t="s">
        <v>130</v>
      </c>
      <c r="I132" s="434">
        <v>44713.0</v>
      </c>
      <c r="J132" s="433">
        <v>6.0</v>
      </c>
      <c r="K132" s="435" t="s">
        <v>19</v>
      </c>
      <c r="L132" s="327" t="s">
        <v>395</v>
      </c>
      <c r="M132" s="327">
        <f t="shared" si="1"/>
        <v>3735</v>
      </c>
      <c r="N132" s="25"/>
      <c r="O132" s="25"/>
      <c r="P132" s="25"/>
      <c r="Q132" s="25"/>
      <c r="R132" s="25"/>
      <c r="S132" s="25"/>
      <c r="T132" s="25"/>
      <c r="U132" s="25"/>
      <c r="V132" s="25"/>
      <c r="W132" s="25"/>
      <c r="X132" s="25"/>
      <c r="Y132" s="25"/>
      <c r="Z132" s="25"/>
    </row>
    <row r="133" ht="15.0" customHeight="1">
      <c r="A133" s="436" t="s">
        <v>1699</v>
      </c>
      <c r="B133" s="437" t="s">
        <v>1700</v>
      </c>
      <c r="C133" s="437">
        <v>2016.0</v>
      </c>
      <c r="D133" s="442">
        <v>42431.0</v>
      </c>
      <c r="E133" s="439" t="s">
        <v>1701</v>
      </c>
      <c r="F133" s="439" t="s">
        <v>1349</v>
      </c>
      <c r="G133" s="408" t="s">
        <v>17</v>
      </c>
      <c r="H133" s="408" t="s">
        <v>244</v>
      </c>
      <c r="I133" s="440">
        <v>44713.0</v>
      </c>
      <c r="J133" s="439">
        <v>6.0</v>
      </c>
      <c r="K133" s="441" t="s">
        <v>19</v>
      </c>
      <c r="L133" s="330" t="s">
        <v>395</v>
      </c>
      <c r="M133" s="330">
        <f t="shared" si="1"/>
        <v>2282</v>
      </c>
      <c r="N133" s="25"/>
      <c r="O133" s="25"/>
      <c r="P133" s="25"/>
      <c r="Q133" s="25"/>
      <c r="R133" s="25"/>
      <c r="S133" s="25"/>
      <c r="T133" s="25"/>
      <c r="U133" s="25"/>
      <c r="V133" s="25"/>
      <c r="W133" s="25"/>
      <c r="X133" s="25"/>
      <c r="Y133" s="25"/>
      <c r="Z133" s="25"/>
    </row>
    <row r="134" ht="15.0" customHeight="1">
      <c r="A134" s="430" t="s">
        <v>1702</v>
      </c>
      <c r="B134" s="431" t="s">
        <v>1703</v>
      </c>
      <c r="C134" s="431">
        <v>2018.0</v>
      </c>
      <c r="D134" s="432">
        <v>43408.0</v>
      </c>
      <c r="E134" s="405" t="s">
        <v>1704</v>
      </c>
      <c r="F134" s="433" t="s">
        <v>1705</v>
      </c>
      <c r="G134" s="433" t="s">
        <v>34</v>
      </c>
      <c r="H134" s="405" t="s">
        <v>158</v>
      </c>
      <c r="I134" s="434">
        <v>44741.0</v>
      </c>
      <c r="J134" s="433">
        <v>6.0</v>
      </c>
      <c r="K134" s="444" t="s">
        <v>329</v>
      </c>
      <c r="L134" s="327" t="s">
        <v>395</v>
      </c>
      <c r="M134" s="327">
        <f t="shared" si="1"/>
        <v>1333</v>
      </c>
      <c r="N134" s="25"/>
      <c r="O134" s="25"/>
      <c r="P134" s="25"/>
      <c r="Q134" s="25"/>
      <c r="R134" s="25"/>
      <c r="S134" s="25"/>
      <c r="T134" s="25"/>
      <c r="U134" s="25"/>
      <c r="V134" s="25"/>
      <c r="W134" s="25"/>
      <c r="X134" s="25"/>
      <c r="Y134" s="25"/>
      <c r="Z134" s="25"/>
    </row>
    <row r="135" ht="15.0" customHeight="1">
      <c r="A135" s="436" t="s">
        <v>1706</v>
      </c>
      <c r="B135" s="437" t="s">
        <v>1707</v>
      </c>
      <c r="C135" s="437">
        <v>2021.0</v>
      </c>
      <c r="D135" s="438">
        <v>44400.0</v>
      </c>
      <c r="E135" s="439" t="s">
        <v>1708</v>
      </c>
      <c r="F135" s="439" t="s">
        <v>364</v>
      </c>
      <c r="G135" s="408" t="s">
        <v>17</v>
      </c>
      <c r="H135" s="408" t="s">
        <v>1709</v>
      </c>
      <c r="I135" s="440">
        <v>44742.0</v>
      </c>
      <c r="J135" s="439">
        <v>6.0</v>
      </c>
      <c r="K135" s="441" t="s">
        <v>19</v>
      </c>
      <c r="L135" s="330" t="s">
        <v>390</v>
      </c>
      <c r="M135" s="330">
        <f t="shared" si="1"/>
        <v>342</v>
      </c>
      <c r="N135" s="25"/>
      <c r="O135" s="25"/>
      <c r="P135" s="25"/>
      <c r="Q135" s="25"/>
      <c r="R135" s="25"/>
      <c r="S135" s="25"/>
      <c r="T135" s="25"/>
      <c r="U135" s="25"/>
      <c r="V135" s="25"/>
      <c r="W135" s="25"/>
      <c r="X135" s="25"/>
      <c r="Y135" s="25"/>
      <c r="Z135" s="25"/>
    </row>
    <row r="136" ht="15.0" customHeight="1">
      <c r="A136" s="430" t="s">
        <v>1710</v>
      </c>
      <c r="B136" s="431" t="s">
        <v>1711</v>
      </c>
      <c r="C136" s="431">
        <v>2017.0</v>
      </c>
      <c r="D136" s="432">
        <v>43010.0</v>
      </c>
      <c r="E136" s="405" t="s">
        <v>1712</v>
      </c>
      <c r="F136" s="433" t="s">
        <v>1713</v>
      </c>
      <c r="G136" s="433" t="s">
        <v>17</v>
      </c>
      <c r="H136" s="405" t="s">
        <v>234</v>
      </c>
      <c r="I136" s="434">
        <v>44742.0</v>
      </c>
      <c r="J136" s="433">
        <v>6.0</v>
      </c>
      <c r="K136" s="435" t="s">
        <v>19</v>
      </c>
      <c r="L136" s="327" t="s">
        <v>395</v>
      </c>
      <c r="M136" s="327">
        <f t="shared" si="1"/>
        <v>1732</v>
      </c>
      <c r="N136" s="25"/>
      <c r="O136" s="25"/>
      <c r="P136" s="25"/>
      <c r="Q136" s="25"/>
      <c r="R136" s="25"/>
      <c r="S136" s="25"/>
      <c r="T136" s="25"/>
      <c r="U136" s="25"/>
      <c r="V136" s="25"/>
      <c r="W136" s="25"/>
      <c r="X136" s="25"/>
      <c r="Y136" s="25"/>
      <c r="Z136" s="25"/>
    </row>
    <row r="137" ht="15.0" customHeight="1">
      <c r="A137" s="436" t="s">
        <v>1714</v>
      </c>
      <c r="B137" s="437" t="s">
        <v>1715</v>
      </c>
      <c r="C137" s="437">
        <v>2020.0</v>
      </c>
      <c r="D137" s="438">
        <v>43909.0</v>
      </c>
      <c r="E137" s="439" t="s">
        <v>1716</v>
      </c>
      <c r="F137" s="439" t="s">
        <v>167</v>
      </c>
      <c r="G137" s="408" t="s">
        <v>17</v>
      </c>
      <c r="H137" s="408" t="s">
        <v>153</v>
      </c>
      <c r="I137" s="440">
        <v>44742.0</v>
      </c>
      <c r="J137" s="439">
        <v>6.0</v>
      </c>
      <c r="K137" s="441" t="s">
        <v>19</v>
      </c>
      <c r="L137" s="330" t="s">
        <v>390</v>
      </c>
      <c r="M137" s="330">
        <f t="shared" si="1"/>
        <v>833</v>
      </c>
      <c r="N137" s="25"/>
      <c r="O137" s="25"/>
      <c r="P137" s="25"/>
      <c r="Q137" s="25"/>
      <c r="R137" s="25"/>
      <c r="S137" s="25"/>
      <c r="T137" s="25"/>
      <c r="U137" s="25"/>
      <c r="V137" s="25"/>
      <c r="W137" s="25"/>
      <c r="X137" s="25"/>
      <c r="Y137" s="25"/>
      <c r="Z137" s="25"/>
    </row>
    <row r="138" ht="15.0" customHeight="1">
      <c r="A138" s="430" t="s">
        <v>1717</v>
      </c>
      <c r="B138" s="431" t="s">
        <v>1718</v>
      </c>
      <c r="C138" s="431">
        <v>2019.0</v>
      </c>
      <c r="D138" s="432">
        <v>43778.0</v>
      </c>
      <c r="E138" s="405" t="s">
        <v>1719</v>
      </c>
      <c r="F138" s="433" t="s">
        <v>1720</v>
      </c>
      <c r="G138" s="433" t="s">
        <v>17</v>
      </c>
      <c r="H138" s="405" t="s">
        <v>72</v>
      </c>
      <c r="I138" s="434">
        <v>44742.0</v>
      </c>
      <c r="J138" s="433">
        <v>6.0</v>
      </c>
      <c r="K138" s="435" t="s">
        <v>19</v>
      </c>
      <c r="L138" s="327" t="s">
        <v>390</v>
      </c>
      <c r="M138" s="327">
        <f t="shared" si="1"/>
        <v>964</v>
      </c>
      <c r="N138" s="25"/>
      <c r="O138" s="25"/>
      <c r="P138" s="25"/>
      <c r="Q138" s="25"/>
      <c r="R138" s="25"/>
      <c r="S138" s="25"/>
      <c r="T138" s="25"/>
      <c r="U138" s="25"/>
      <c r="V138" s="25"/>
      <c r="W138" s="25"/>
      <c r="X138" s="25"/>
      <c r="Y138" s="25"/>
      <c r="Z138" s="25"/>
    </row>
    <row r="139" ht="15.0" customHeight="1">
      <c r="A139" s="436" t="s">
        <v>1721</v>
      </c>
      <c r="B139" s="437" t="s">
        <v>1722</v>
      </c>
      <c r="C139" s="437">
        <v>2011.0</v>
      </c>
      <c r="D139" s="438">
        <v>40885.0</v>
      </c>
      <c r="E139" s="439" t="s">
        <v>1723</v>
      </c>
      <c r="F139" s="439" t="s">
        <v>873</v>
      </c>
      <c r="G139" s="408" t="s">
        <v>17</v>
      </c>
      <c r="H139" s="408" t="s">
        <v>153</v>
      </c>
      <c r="I139" s="440">
        <v>44742.0</v>
      </c>
      <c r="J139" s="439">
        <v>6.0</v>
      </c>
      <c r="K139" s="441" t="s">
        <v>19</v>
      </c>
      <c r="L139" s="330" t="s">
        <v>390</v>
      </c>
      <c r="M139" s="330">
        <f t="shared" si="1"/>
        <v>3857</v>
      </c>
      <c r="N139" s="25"/>
      <c r="O139" s="25"/>
      <c r="P139" s="25"/>
      <c r="Q139" s="25"/>
      <c r="R139" s="25"/>
      <c r="S139" s="25"/>
      <c r="T139" s="25"/>
      <c r="U139" s="25"/>
      <c r="V139" s="25"/>
      <c r="W139" s="25"/>
      <c r="X139" s="25"/>
      <c r="Y139" s="25"/>
      <c r="Z139" s="25"/>
    </row>
    <row r="140" ht="15.0" customHeight="1">
      <c r="A140" s="430" t="s">
        <v>1724</v>
      </c>
      <c r="B140" s="431" t="s">
        <v>1725</v>
      </c>
      <c r="C140" s="431">
        <v>2019.0</v>
      </c>
      <c r="D140" s="432">
        <v>43757.0</v>
      </c>
      <c r="E140" s="405" t="s">
        <v>1726</v>
      </c>
      <c r="F140" s="433" t="s">
        <v>873</v>
      </c>
      <c r="G140" s="433" t="s">
        <v>17</v>
      </c>
      <c r="H140" s="405" t="s">
        <v>1727</v>
      </c>
      <c r="I140" s="434">
        <v>44742.0</v>
      </c>
      <c r="J140" s="433">
        <v>6.0</v>
      </c>
      <c r="K140" s="435" t="s">
        <v>19</v>
      </c>
      <c r="L140" s="327" t="s">
        <v>390</v>
      </c>
      <c r="M140" s="327">
        <f t="shared" si="1"/>
        <v>985</v>
      </c>
      <c r="N140" s="25"/>
      <c r="O140" s="25"/>
      <c r="P140" s="25"/>
      <c r="Q140" s="25"/>
      <c r="R140" s="25"/>
      <c r="S140" s="25"/>
      <c r="T140" s="25"/>
      <c r="U140" s="25"/>
      <c r="V140" s="25"/>
      <c r="W140" s="25"/>
      <c r="X140" s="25"/>
      <c r="Y140" s="25"/>
      <c r="Z140" s="25"/>
    </row>
    <row r="141" ht="15.0" customHeight="1">
      <c r="A141" s="436" t="s">
        <v>1728</v>
      </c>
      <c r="B141" s="437" t="s">
        <v>1729</v>
      </c>
      <c r="C141" s="437">
        <v>2018.0</v>
      </c>
      <c r="D141" s="442">
        <v>43217.0</v>
      </c>
      <c r="E141" s="445" t="s">
        <v>1730</v>
      </c>
      <c r="F141" s="439" t="s">
        <v>71</v>
      </c>
      <c r="G141" s="408" t="s">
        <v>17</v>
      </c>
      <c r="H141" s="408" t="s">
        <v>380</v>
      </c>
      <c r="I141" s="446">
        <v>44763.0</v>
      </c>
      <c r="J141" s="439">
        <v>7.0</v>
      </c>
      <c r="K141" s="441" t="s">
        <v>19</v>
      </c>
      <c r="L141" s="330" t="s">
        <v>395</v>
      </c>
      <c r="M141" s="330">
        <f t="shared" si="1"/>
        <v>1546</v>
      </c>
      <c r="N141" s="25"/>
      <c r="O141" s="25"/>
      <c r="P141" s="25"/>
      <c r="Q141" s="25"/>
      <c r="R141" s="25"/>
      <c r="S141" s="25"/>
      <c r="T141" s="25"/>
      <c r="U141" s="25"/>
      <c r="V141" s="25"/>
      <c r="W141" s="25"/>
      <c r="X141" s="25"/>
      <c r="Y141" s="25"/>
      <c r="Z141" s="25"/>
    </row>
    <row r="142" ht="15.0" customHeight="1">
      <c r="A142" s="430" t="s">
        <v>1731</v>
      </c>
      <c r="B142" s="431" t="s">
        <v>1732</v>
      </c>
      <c r="C142" s="431">
        <v>2019.0</v>
      </c>
      <c r="D142" s="443">
        <v>43724.0</v>
      </c>
      <c r="E142" s="447" t="s">
        <v>1733</v>
      </c>
      <c r="F142" s="433" t="s">
        <v>1734</v>
      </c>
      <c r="G142" s="433" t="s">
        <v>34</v>
      </c>
      <c r="H142" s="405" t="s">
        <v>1404</v>
      </c>
      <c r="I142" s="448">
        <v>44763.0</v>
      </c>
      <c r="J142" s="433">
        <v>7.0</v>
      </c>
      <c r="K142" s="449" t="s">
        <v>758</v>
      </c>
      <c r="L142" s="327" t="s">
        <v>395</v>
      </c>
      <c r="M142" s="327">
        <f t="shared" si="1"/>
        <v>1039</v>
      </c>
      <c r="N142" s="25"/>
      <c r="O142" s="25"/>
      <c r="P142" s="25"/>
      <c r="Q142" s="25"/>
      <c r="R142" s="25"/>
      <c r="S142" s="25"/>
      <c r="T142" s="25"/>
      <c r="U142" s="25"/>
      <c r="V142" s="25"/>
      <c r="W142" s="25"/>
      <c r="X142" s="25"/>
      <c r="Y142" s="25"/>
      <c r="Z142" s="25"/>
    </row>
    <row r="143" ht="15.0" customHeight="1">
      <c r="A143" s="436" t="s">
        <v>1735</v>
      </c>
      <c r="B143" s="437" t="s">
        <v>1736</v>
      </c>
      <c r="C143" s="437">
        <v>2014.0</v>
      </c>
      <c r="D143" s="442">
        <v>43049.0</v>
      </c>
      <c r="E143" s="439" t="s">
        <v>1737</v>
      </c>
      <c r="F143" s="439" t="s">
        <v>1738</v>
      </c>
      <c r="G143" s="408" t="s">
        <v>17</v>
      </c>
      <c r="H143" s="408" t="s">
        <v>26</v>
      </c>
      <c r="I143" s="446">
        <v>44763.0</v>
      </c>
      <c r="J143" s="439">
        <v>7.0</v>
      </c>
      <c r="K143" s="441" t="s">
        <v>19</v>
      </c>
      <c r="L143" s="330" t="s">
        <v>395</v>
      </c>
      <c r="M143" s="330">
        <f t="shared" si="1"/>
        <v>1714</v>
      </c>
      <c r="N143" s="25"/>
      <c r="O143" s="25"/>
      <c r="P143" s="25"/>
      <c r="Q143" s="25"/>
      <c r="R143" s="25"/>
      <c r="S143" s="25"/>
      <c r="T143" s="25"/>
      <c r="U143" s="25"/>
      <c r="V143" s="25"/>
      <c r="W143" s="25"/>
      <c r="X143" s="25"/>
      <c r="Y143" s="25"/>
      <c r="Z143" s="25"/>
    </row>
    <row r="144" ht="15.0" customHeight="1">
      <c r="A144" s="430" t="s">
        <v>1739</v>
      </c>
      <c r="B144" s="431" t="s">
        <v>1740</v>
      </c>
      <c r="C144" s="431">
        <v>2017.0</v>
      </c>
      <c r="D144" s="443">
        <v>42825.0</v>
      </c>
      <c r="E144" s="405" t="s">
        <v>1741</v>
      </c>
      <c r="F144" s="433" t="s">
        <v>422</v>
      </c>
      <c r="G144" s="433" t="s">
        <v>17</v>
      </c>
      <c r="H144" s="405" t="s">
        <v>753</v>
      </c>
      <c r="I144" s="448">
        <v>44763.0</v>
      </c>
      <c r="J144" s="433">
        <v>7.0</v>
      </c>
      <c r="K144" s="435" t="s">
        <v>19</v>
      </c>
      <c r="L144" s="327" t="s">
        <v>395</v>
      </c>
      <c r="M144" s="327">
        <f t="shared" si="1"/>
        <v>1938</v>
      </c>
      <c r="N144" s="25"/>
      <c r="O144" s="25"/>
      <c r="P144" s="25"/>
      <c r="Q144" s="25"/>
      <c r="R144" s="25"/>
      <c r="S144" s="25"/>
      <c r="T144" s="25"/>
      <c r="U144" s="25"/>
      <c r="V144" s="25"/>
      <c r="W144" s="25"/>
      <c r="X144" s="25"/>
      <c r="Y144" s="25"/>
      <c r="Z144" s="25"/>
    </row>
    <row r="145" ht="15.0" customHeight="1">
      <c r="A145" s="436" t="s">
        <v>1742</v>
      </c>
      <c r="B145" s="437" t="s">
        <v>1743</v>
      </c>
      <c r="C145" s="437">
        <v>2017.0</v>
      </c>
      <c r="D145" s="442">
        <v>42825.0</v>
      </c>
      <c r="E145" s="439" t="s">
        <v>1744</v>
      </c>
      <c r="F145" s="439" t="s">
        <v>1745</v>
      </c>
      <c r="G145" s="408" t="s">
        <v>17</v>
      </c>
      <c r="H145" s="408" t="s">
        <v>753</v>
      </c>
      <c r="I145" s="446">
        <v>44763.0</v>
      </c>
      <c r="J145" s="439">
        <v>7.0</v>
      </c>
      <c r="K145" s="441" t="s">
        <v>19</v>
      </c>
      <c r="L145" s="330" t="s">
        <v>395</v>
      </c>
      <c r="M145" s="330">
        <f t="shared" si="1"/>
        <v>1938</v>
      </c>
      <c r="N145" s="25"/>
      <c r="O145" s="25"/>
      <c r="P145" s="25"/>
      <c r="Q145" s="25"/>
      <c r="R145" s="25"/>
      <c r="S145" s="25"/>
      <c r="T145" s="25"/>
      <c r="U145" s="25"/>
      <c r="V145" s="25"/>
      <c r="W145" s="25"/>
      <c r="X145" s="25"/>
      <c r="Y145" s="25"/>
      <c r="Z145" s="25"/>
    </row>
    <row r="146" ht="15.0" customHeight="1">
      <c r="A146" s="430" t="s">
        <v>1746</v>
      </c>
      <c r="B146" s="431" t="s">
        <v>1747</v>
      </c>
      <c r="C146" s="431">
        <v>2015.0</v>
      </c>
      <c r="D146" s="432">
        <v>42034.0</v>
      </c>
      <c r="E146" s="405" t="s">
        <v>1748</v>
      </c>
      <c r="F146" s="433" t="s">
        <v>1745</v>
      </c>
      <c r="G146" s="433" t="s">
        <v>17</v>
      </c>
      <c r="H146" s="405" t="s">
        <v>753</v>
      </c>
      <c r="I146" s="448">
        <v>44763.0</v>
      </c>
      <c r="J146" s="433">
        <v>7.0</v>
      </c>
      <c r="K146" s="435" t="s">
        <v>19</v>
      </c>
      <c r="L146" s="327" t="s">
        <v>395</v>
      </c>
      <c r="M146" s="327">
        <f t="shared" si="1"/>
        <v>2729</v>
      </c>
      <c r="N146" s="25"/>
      <c r="O146" s="25"/>
      <c r="P146" s="25"/>
      <c r="Q146" s="25"/>
      <c r="R146" s="25"/>
      <c r="S146" s="25"/>
      <c r="T146" s="25"/>
      <c r="U146" s="25"/>
      <c r="V146" s="25"/>
      <c r="W146" s="25"/>
      <c r="X146" s="25"/>
      <c r="Y146" s="25"/>
      <c r="Z146" s="25"/>
    </row>
    <row r="147" ht="15.0" customHeight="1">
      <c r="A147" s="436" t="s">
        <v>1749</v>
      </c>
      <c r="B147" s="437" t="s">
        <v>1750</v>
      </c>
      <c r="C147" s="437">
        <v>2019.0</v>
      </c>
      <c r="D147" s="442">
        <v>43700.0</v>
      </c>
      <c r="E147" s="439" t="s">
        <v>1751</v>
      </c>
      <c r="F147" s="439" t="s">
        <v>1752</v>
      </c>
      <c r="G147" s="408" t="s">
        <v>17</v>
      </c>
      <c r="H147" s="408" t="s">
        <v>1753</v>
      </c>
      <c r="I147" s="446">
        <v>44763.0</v>
      </c>
      <c r="J147" s="439">
        <v>7.0</v>
      </c>
      <c r="K147" s="441" t="s">
        <v>19</v>
      </c>
      <c r="L147" s="330" t="s">
        <v>395</v>
      </c>
      <c r="M147" s="330">
        <f t="shared" si="1"/>
        <v>1063</v>
      </c>
      <c r="N147" s="25"/>
      <c r="O147" s="25"/>
      <c r="P147" s="25"/>
      <c r="Q147" s="25"/>
      <c r="R147" s="25"/>
      <c r="S147" s="25"/>
      <c r="T147" s="25"/>
      <c r="U147" s="25"/>
      <c r="V147" s="25"/>
      <c r="W147" s="25"/>
      <c r="X147" s="25"/>
      <c r="Y147" s="25"/>
      <c r="Z147" s="25"/>
    </row>
    <row r="148" ht="15.0" customHeight="1">
      <c r="A148" s="430" t="s">
        <v>1754</v>
      </c>
      <c r="B148" s="431" t="s">
        <v>1755</v>
      </c>
      <c r="C148" s="431">
        <v>2017.0</v>
      </c>
      <c r="D148" s="443">
        <v>42990.0</v>
      </c>
      <c r="E148" s="405" t="s">
        <v>1756</v>
      </c>
      <c r="F148" s="433" t="s">
        <v>102</v>
      </c>
      <c r="G148" s="433" t="s">
        <v>17</v>
      </c>
      <c r="H148" s="405" t="s">
        <v>32</v>
      </c>
      <c r="I148" s="448">
        <v>44763.0</v>
      </c>
      <c r="J148" s="433">
        <v>7.0</v>
      </c>
      <c r="K148" s="435" t="s">
        <v>19</v>
      </c>
      <c r="L148" s="327" t="s">
        <v>395</v>
      </c>
      <c r="M148" s="327">
        <f t="shared" si="1"/>
        <v>1773</v>
      </c>
      <c r="N148" s="25"/>
      <c r="O148" s="25"/>
      <c r="P148" s="25"/>
      <c r="Q148" s="25"/>
      <c r="R148" s="25"/>
      <c r="S148" s="25"/>
      <c r="T148" s="25"/>
      <c r="U148" s="25"/>
      <c r="V148" s="25"/>
      <c r="W148" s="25"/>
      <c r="X148" s="25"/>
      <c r="Y148" s="25"/>
      <c r="Z148" s="25"/>
    </row>
    <row r="149" ht="15.0" customHeight="1">
      <c r="A149" s="436" t="s">
        <v>1757</v>
      </c>
      <c r="B149" s="437" t="s">
        <v>1758</v>
      </c>
      <c r="C149" s="437">
        <v>2014.0</v>
      </c>
      <c r="D149" s="442">
        <v>43048.0</v>
      </c>
      <c r="E149" s="439" t="s">
        <v>1759</v>
      </c>
      <c r="F149" s="439" t="s">
        <v>865</v>
      </c>
      <c r="G149" s="408" t="s">
        <v>17</v>
      </c>
      <c r="H149" s="408" t="s">
        <v>153</v>
      </c>
      <c r="I149" s="446">
        <v>44763.0</v>
      </c>
      <c r="J149" s="439">
        <v>7.0</v>
      </c>
      <c r="K149" s="441" t="s">
        <v>19</v>
      </c>
      <c r="L149" s="330" t="s">
        <v>390</v>
      </c>
      <c r="M149" s="330">
        <f t="shared" si="1"/>
        <v>1715</v>
      </c>
      <c r="N149" s="25"/>
      <c r="O149" s="25"/>
      <c r="P149" s="25"/>
      <c r="Q149" s="25"/>
      <c r="R149" s="25"/>
      <c r="S149" s="25"/>
      <c r="T149" s="25"/>
      <c r="U149" s="25"/>
      <c r="V149" s="25"/>
      <c r="W149" s="25"/>
      <c r="X149" s="25"/>
      <c r="Y149" s="25"/>
      <c r="Z149" s="25"/>
    </row>
    <row r="150" ht="15.0" customHeight="1">
      <c r="A150" s="430" t="s">
        <v>1760</v>
      </c>
      <c r="B150" s="431" t="s">
        <v>1761</v>
      </c>
      <c r="C150" s="431">
        <v>2018.0</v>
      </c>
      <c r="D150" s="443">
        <v>43390.0</v>
      </c>
      <c r="E150" s="405" t="s">
        <v>1762</v>
      </c>
      <c r="F150" s="433" t="s">
        <v>71</v>
      </c>
      <c r="G150" s="433" t="s">
        <v>17</v>
      </c>
      <c r="H150" s="405" t="s">
        <v>1107</v>
      </c>
      <c r="I150" s="448">
        <v>44763.0</v>
      </c>
      <c r="J150" s="433">
        <v>7.0</v>
      </c>
      <c r="K150" s="435" t="s">
        <v>19</v>
      </c>
      <c r="L150" s="327" t="s">
        <v>395</v>
      </c>
      <c r="M150" s="327">
        <f t="shared" si="1"/>
        <v>1373</v>
      </c>
      <c r="N150" s="25"/>
      <c r="O150" s="25"/>
      <c r="P150" s="25"/>
      <c r="Q150" s="25"/>
      <c r="R150" s="25"/>
      <c r="S150" s="25"/>
      <c r="T150" s="25"/>
      <c r="U150" s="25"/>
      <c r="V150" s="25"/>
      <c r="W150" s="25"/>
      <c r="X150" s="25"/>
      <c r="Y150" s="25"/>
      <c r="Z150" s="25"/>
    </row>
    <row r="151" ht="15.0" customHeight="1">
      <c r="A151" s="436" t="s">
        <v>1763</v>
      </c>
      <c r="B151" s="437" t="s">
        <v>1764</v>
      </c>
      <c r="C151" s="437">
        <v>2018.0</v>
      </c>
      <c r="D151" s="442">
        <v>43364.0</v>
      </c>
      <c r="E151" s="439" t="s">
        <v>1765</v>
      </c>
      <c r="F151" s="439" t="s">
        <v>71</v>
      </c>
      <c r="G151" s="408" t="s">
        <v>17</v>
      </c>
      <c r="H151" s="408" t="s">
        <v>163</v>
      </c>
      <c r="I151" s="446">
        <v>44763.0</v>
      </c>
      <c r="J151" s="439">
        <v>7.0</v>
      </c>
      <c r="K151" s="441" t="s">
        <v>19</v>
      </c>
      <c r="L151" s="330" t="s">
        <v>395</v>
      </c>
      <c r="M151" s="330">
        <f t="shared" si="1"/>
        <v>1399</v>
      </c>
      <c r="N151" s="25"/>
      <c r="O151" s="25"/>
      <c r="P151" s="25"/>
      <c r="Q151" s="25"/>
      <c r="R151" s="25"/>
      <c r="S151" s="25"/>
      <c r="T151" s="25"/>
      <c r="U151" s="25"/>
      <c r="V151" s="25"/>
      <c r="W151" s="25"/>
      <c r="X151" s="25"/>
      <c r="Y151" s="25"/>
      <c r="Z151" s="25"/>
    </row>
    <row r="152" ht="15.0" customHeight="1">
      <c r="A152" s="430" t="s">
        <v>1766</v>
      </c>
      <c r="B152" s="431" t="s">
        <v>1767</v>
      </c>
      <c r="C152" s="431">
        <v>2017.0</v>
      </c>
      <c r="D152" s="443">
        <v>42941.0</v>
      </c>
      <c r="E152" s="405" t="s">
        <v>1768</v>
      </c>
      <c r="F152" s="433" t="s">
        <v>1307</v>
      </c>
      <c r="G152" s="433" t="s">
        <v>17</v>
      </c>
      <c r="H152" s="405" t="s">
        <v>373</v>
      </c>
      <c r="I152" s="434">
        <v>44777.0</v>
      </c>
      <c r="J152" s="433">
        <v>8.0</v>
      </c>
      <c r="K152" s="435" t="s">
        <v>19</v>
      </c>
      <c r="L152" s="327" t="s">
        <v>390</v>
      </c>
      <c r="M152" s="327">
        <f t="shared" si="1"/>
        <v>1836</v>
      </c>
      <c r="N152" s="25"/>
      <c r="O152" s="25"/>
      <c r="P152" s="25"/>
      <c r="Q152" s="25"/>
      <c r="R152" s="25"/>
      <c r="S152" s="25"/>
      <c r="T152" s="25"/>
      <c r="U152" s="25"/>
      <c r="V152" s="25"/>
      <c r="W152" s="25"/>
      <c r="X152" s="25"/>
      <c r="Y152" s="25"/>
      <c r="Z152" s="25"/>
    </row>
    <row r="153" ht="15.0" customHeight="1">
      <c r="A153" s="436" t="s">
        <v>1769</v>
      </c>
      <c r="B153" s="437" t="s">
        <v>1770</v>
      </c>
      <c r="C153" s="437">
        <v>2019.0</v>
      </c>
      <c r="D153" s="442">
        <v>43558.0</v>
      </c>
      <c r="E153" s="439" t="s">
        <v>1771</v>
      </c>
      <c r="F153" s="439" t="s">
        <v>71</v>
      </c>
      <c r="G153" s="408" t="s">
        <v>17</v>
      </c>
      <c r="H153" s="408" t="s">
        <v>26</v>
      </c>
      <c r="I153" s="440">
        <v>44777.0</v>
      </c>
      <c r="J153" s="439">
        <v>8.0</v>
      </c>
      <c r="K153" s="441" t="s">
        <v>19</v>
      </c>
      <c r="L153" s="330" t="s">
        <v>395</v>
      </c>
      <c r="M153" s="330">
        <f t="shared" si="1"/>
        <v>1219</v>
      </c>
      <c r="N153" s="25"/>
      <c r="O153" s="25"/>
      <c r="P153" s="25"/>
      <c r="Q153" s="25"/>
      <c r="R153" s="25"/>
      <c r="S153" s="25"/>
      <c r="T153" s="25"/>
      <c r="U153" s="25"/>
      <c r="V153" s="25"/>
      <c r="W153" s="25"/>
      <c r="X153" s="25"/>
      <c r="Y153" s="25"/>
      <c r="Z153" s="25"/>
    </row>
    <row r="154" ht="15.0" customHeight="1">
      <c r="A154" s="430" t="s">
        <v>1772</v>
      </c>
      <c r="B154" s="431" t="s">
        <v>1773</v>
      </c>
      <c r="C154" s="431">
        <v>2015.0</v>
      </c>
      <c r="D154" s="443">
        <v>42101.0</v>
      </c>
      <c r="E154" s="405" t="s">
        <v>1774</v>
      </c>
      <c r="F154" s="433" t="s">
        <v>124</v>
      </c>
      <c r="G154" s="433" t="s">
        <v>17</v>
      </c>
      <c r="H154" s="405" t="s">
        <v>244</v>
      </c>
      <c r="I154" s="448">
        <v>44777.0</v>
      </c>
      <c r="J154" s="433">
        <v>8.0</v>
      </c>
      <c r="K154" s="435" t="s">
        <v>19</v>
      </c>
      <c r="L154" s="327" t="s">
        <v>395</v>
      </c>
      <c r="M154" s="327">
        <f t="shared" si="1"/>
        <v>2676</v>
      </c>
      <c r="N154" s="25"/>
      <c r="O154" s="25"/>
      <c r="P154" s="25"/>
      <c r="Q154" s="25"/>
      <c r="R154" s="25"/>
      <c r="S154" s="25"/>
      <c r="T154" s="25"/>
      <c r="U154" s="25"/>
      <c r="V154" s="25"/>
      <c r="W154" s="25"/>
      <c r="X154" s="25"/>
      <c r="Y154" s="25"/>
      <c r="Z154" s="25"/>
    </row>
    <row r="155" ht="15.0" customHeight="1">
      <c r="A155" s="436" t="s">
        <v>1775</v>
      </c>
      <c r="B155" s="437" t="s">
        <v>1776</v>
      </c>
      <c r="C155" s="437">
        <v>2014.0</v>
      </c>
      <c r="D155" s="442">
        <v>41905.0</v>
      </c>
      <c r="E155" s="439" t="s">
        <v>1777</v>
      </c>
      <c r="F155" s="439" t="s">
        <v>124</v>
      </c>
      <c r="G155" s="408" t="s">
        <v>17</v>
      </c>
      <c r="H155" s="408" t="s">
        <v>130</v>
      </c>
      <c r="I155" s="446">
        <v>44777.0</v>
      </c>
      <c r="J155" s="439">
        <v>8.0</v>
      </c>
      <c r="K155" s="441" t="s">
        <v>19</v>
      </c>
      <c r="L155" s="330" t="s">
        <v>395</v>
      </c>
      <c r="M155" s="330">
        <f t="shared" si="1"/>
        <v>2872</v>
      </c>
      <c r="N155" s="25"/>
      <c r="O155" s="25"/>
      <c r="P155" s="25"/>
      <c r="Q155" s="25"/>
      <c r="R155" s="25"/>
      <c r="S155" s="25"/>
      <c r="T155" s="25"/>
      <c r="U155" s="25"/>
      <c r="V155" s="25"/>
      <c r="W155" s="25"/>
      <c r="X155" s="25"/>
      <c r="Y155" s="25"/>
      <c r="Z155" s="25"/>
    </row>
    <row r="156" ht="15.0" customHeight="1">
      <c r="A156" s="430" t="s">
        <v>1778</v>
      </c>
      <c r="B156" s="431" t="s">
        <v>1779</v>
      </c>
      <c r="C156" s="431">
        <v>2017.0</v>
      </c>
      <c r="D156" s="443">
        <v>42984.0</v>
      </c>
      <c r="E156" s="405" t="s">
        <v>1780</v>
      </c>
      <c r="F156" s="433" t="s">
        <v>1307</v>
      </c>
      <c r="G156" s="433" t="s">
        <v>17</v>
      </c>
      <c r="H156" s="405" t="s">
        <v>1781</v>
      </c>
      <c r="I156" s="448">
        <v>44777.0</v>
      </c>
      <c r="J156" s="433">
        <v>8.0</v>
      </c>
      <c r="K156" s="435" t="s">
        <v>19</v>
      </c>
      <c r="L156" s="327" t="s">
        <v>390</v>
      </c>
      <c r="M156" s="327">
        <f t="shared" si="1"/>
        <v>1793</v>
      </c>
      <c r="N156" s="25"/>
      <c r="O156" s="25"/>
      <c r="P156" s="25"/>
      <c r="Q156" s="25"/>
      <c r="R156" s="25"/>
      <c r="S156" s="25"/>
      <c r="T156" s="25"/>
      <c r="U156" s="25"/>
      <c r="V156" s="25"/>
      <c r="W156" s="25"/>
      <c r="X156" s="25"/>
      <c r="Y156" s="25"/>
      <c r="Z156" s="25"/>
    </row>
    <row r="157" ht="15.0" customHeight="1">
      <c r="A157" s="436" t="s">
        <v>1782</v>
      </c>
      <c r="B157" s="437" t="s">
        <v>1783</v>
      </c>
      <c r="C157" s="437">
        <v>2015.0</v>
      </c>
      <c r="D157" s="442">
        <v>42355.0</v>
      </c>
      <c r="E157" s="439" t="s">
        <v>1784</v>
      </c>
      <c r="F157" s="439" t="s">
        <v>1307</v>
      </c>
      <c r="G157" s="408" t="s">
        <v>17</v>
      </c>
      <c r="H157" s="408" t="s">
        <v>66</v>
      </c>
      <c r="I157" s="446">
        <v>44777.0</v>
      </c>
      <c r="J157" s="439">
        <v>8.0</v>
      </c>
      <c r="K157" s="441" t="s">
        <v>19</v>
      </c>
      <c r="L157" s="330" t="s">
        <v>390</v>
      </c>
      <c r="M157" s="330">
        <f t="shared" si="1"/>
        <v>2422</v>
      </c>
      <c r="N157" s="25"/>
      <c r="O157" s="25"/>
      <c r="P157" s="25"/>
      <c r="Q157" s="25"/>
      <c r="R157" s="25"/>
      <c r="S157" s="25"/>
      <c r="T157" s="25"/>
      <c r="U157" s="25"/>
      <c r="V157" s="25"/>
      <c r="W157" s="25"/>
      <c r="X157" s="25"/>
      <c r="Y157" s="25"/>
      <c r="Z157" s="25"/>
    </row>
    <row r="158" ht="15.0" customHeight="1">
      <c r="A158" s="430" t="s">
        <v>1785</v>
      </c>
      <c r="B158" s="431" t="s">
        <v>1786</v>
      </c>
      <c r="C158" s="431">
        <v>2015.0</v>
      </c>
      <c r="D158" s="443">
        <v>42184.0</v>
      </c>
      <c r="E158" s="405" t="s">
        <v>1787</v>
      </c>
      <c r="F158" s="433" t="s">
        <v>1307</v>
      </c>
      <c r="G158" s="433" t="s">
        <v>17</v>
      </c>
      <c r="H158" s="405" t="s">
        <v>50</v>
      </c>
      <c r="I158" s="448">
        <v>44777.0</v>
      </c>
      <c r="J158" s="433">
        <v>8.0</v>
      </c>
      <c r="K158" s="435" t="s">
        <v>19</v>
      </c>
      <c r="L158" s="327" t="s">
        <v>390</v>
      </c>
      <c r="M158" s="327">
        <f t="shared" si="1"/>
        <v>2593</v>
      </c>
      <c r="N158" s="25"/>
      <c r="O158" s="25"/>
      <c r="P158" s="25"/>
      <c r="Q158" s="25"/>
      <c r="R158" s="25"/>
      <c r="S158" s="25"/>
      <c r="T158" s="25"/>
      <c r="U158" s="25"/>
      <c r="V158" s="25"/>
      <c r="W158" s="25"/>
      <c r="X158" s="25"/>
      <c r="Y158" s="25"/>
      <c r="Z158" s="25"/>
    </row>
    <row r="159" ht="15.0" customHeight="1">
      <c r="A159" s="436" t="s">
        <v>1788</v>
      </c>
      <c r="B159" s="437" t="s">
        <v>1789</v>
      </c>
      <c r="C159" s="437">
        <v>2017.0</v>
      </c>
      <c r="D159" s="442">
        <v>42951.0</v>
      </c>
      <c r="E159" s="439" t="s">
        <v>1790</v>
      </c>
      <c r="F159" s="439" t="s">
        <v>71</v>
      </c>
      <c r="G159" s="408" t="s">
        <v>17</v>
      </c>
      <c r="H159" s="408" t="s">
        <v>1123</v>
      </c>
      <c r="I159" s="446">
        <v>44777.0</v>
      </c>
      <c r="J159" s="439">
        <v>8.0</v>
      </c>
      <c r="K159" s="441" t="s">
        <v>19</v>
      </c>
      <c r="L159" s="330" t="s">
        <v>395</v>
      </c>
      <c r="M159" s="330">
        <f t="shared" si="1"/>
        <v>1826</v>
      </c>
      <c r="N159" s="25"/>
      <c r="O159" s="25"/>
      <c r="P159" s="25"/>
      <c r="Q159" s="25"/>
      <c r="R159" s="25"/>
      <c r="S159" s="25"/>
      <c r="T159" s="25"/>
      <c r="U159" s="25"/>
      <c r="V159" s="25"/>
      <c r="W159" s="25"/>
      <c r="X159" s="25"/>
      <c r="Y159" s="25"/>
      <c r="Z159" s="25"/>
    </row>
    <row r="160" ht="15.0" customHeight="1">
      <c r="A160" s="430" t="s">
        <v>1791</v>
      </c>
      <c r="B160" s="431" t="s">
        <v>1792</v>
      </c>
      <c r="C160" s="431">
        <v>2018.0</v>
      </c>
      <c r="D160" s="443">
        <v>43137.0</v>
      </c>
      <c r="E160" s="405" t="s">
        <v>1793</v>
      </c>
      <c r="F160" s="433" t="s">
        <v>71</v>
      </c>
      <c r="G160" s="433" t="s">
        <v>17</v>
      </c>
      <c r="H160" s="405" t="s">
        <v>1794</v>
      </c>
      <c r="I160" s="448">
        <v>44777.0</v>
      </c>
      <c r="J160" s="433">
        <v>8.0</v>
      </c>
      <c r="K160" s="435" t="s">
        <v>19</v>
      </c>
      <c r="L160" s="327" t="s">
        <v>395</v>
      </c>
      <c r="M160" s="327">
        <f t="shared" si="1"/>
        <v>1640</v>
      </c>
      <c r="N160" s="25"/>
      <c r="O160" s="25"/>
      <c r="P160" s="25"/>
      <c r="Q160" s="25"/>
      <c r="R160" s="25"/>
      <c r="S160" s="25"/>
      <c r="T160" s="25"/>
      <c r="U160" s="25"/>
      <c r="V160" s="25"/>
      <c r="W160" s="25"/>
      <c r="X160" s="25"/>
      <c r="Y160" s="25"/>
      <c r="Z160" s="25"/>
    </row>
    <row r="161" ht="15.0" customHeight="1">
      <c r="A161" s="436" t="s">
        <v>1795</v>
      </c>
      <c r="B161" s="437" t="s">
        <v>1796</v>
      </c>
      <c r="C161" s="437">
        <v>2018.0</v>
      </c>
      <c r="D161" s="442">
        <v>43453.0</v>
      </c>
      <c r="E161" s="439" t="s">
        <v>1797</v>
      </c>
      <c r="F161" s="439" t="s">
        <v>1120</v>
      </c>
      <c r="G161" s="408" t="s">
        <v>17</v>
      </c>
      <c r="H161" s="408" t="s">
        <v>244</v>
      </c>
      <c r="I161" s="446">
        <v>44777.0</v>
      </c>
      <c r="J161" s="439">
        <v>8.0</v>
      </c>
      <c r="K161" s="441" t="s">
        <v>19</v>
      </c>
      <c r="L161" s="330" t="s">
        <v>395</v>
      </c>
      <c r="M161" s="330">
        <f t="shared" si="1"/>
        <v>1324</v>
      </c>
      <c r="N161" s="25"/>
      <c r="O161" s="25"/>
      <c r="P161" s="25"/>
      <c r="Q161" s="25"/>
      <c r="R161" s="25"/>
      <c r="S161" s="25"/>
      <c r="T161" s="25"/>
      <c r="U161" s="25"/>
      <c r="V161" s="25"/>
      <c r="W161" s="25"/>
      <c r="X161" s="25"/>
      <c r="Y161" s="25"/>
      <c r="Z161" s="25"/>
    </row>
    <row r="162" ht="15.0" customHeight="1">
      <c r="A162" s="430" t="s">
        <v>1798</v>
      </c>
      <c r="B162" s="431" t="s">
        <v>1799</v>
      </c>
      <c r="C162" s="431">
        <v>2016.0</v>
      </c>
      <c r="D162" s="443">
        <v>42618.0</v>
      </c>
      <c r="E162" s="405" t="s">
        <v>1800</v>
      </c>
      <c r="F162" s="433" t="s">
        <v>752</v>
      </c>
      <c r="G162" s="433" t="s">
        <v>17</v>
      </c>
      <c r="H162" s="405" t="s">
        <v>130</v>
      </c>
      <c r="I162" s="448">
        <v>44777.0</v>
      </c>
      <c r="J162" s="433">
        <v>8.0</v>
      </c>
      <c r="K162" s="435" t="s">
        <v>19</v>
      </c>
      <c r="L162" s="327" t="s">
        <v>1249</v>
      </c>
      <c r="M162" s="327">
        <f t="shared" si="1"/>
        <v>2159</v>
      </c>
      <c r="N162" s="25"/>
      <c r="O162" s="25"/>
      <c r="P162" s="25"/>
      <c r="Q162" s="25"/>
      <c r="R162" s="25"/>
      <c r="S162" s="25"/>
      <c r="T162" s="25"/>
      <c r="U162" s="25"/>
      <c r="V162" s="25"/>
      <c r="W162" s="25"/>
      <c r="X162" s="25"/>
      <c r="Y162" s="25"/>
      <c r="Z162" s="25"/>
    </row>
    <row r="163" ht="15.0" customHeight="1">
      <c r="A163" s="436" t="s">
        <v>1801</v>
      </c>
      <c r="B163" s="437" t="s">
        <v>1802</v>
      </c>
      <c r="C163" s="437">
        <v>2019.0</v>
      </c>
      <c r="D163" s="442">
        <v>43742.0</v>
      </c>
      <c r="E163" s="439" t="s">
        <v>1803</v>
      </c>
      <c r="F163" s="439" t="s">
        <v>1804</v>
      </c>
      <c r="G163" s="408" t="s">
        <v>17</v>
      </c>
      <c r="H163" s="408" t="s">
        <v>130</v>
      </c>
      <c r="I163" s="446">
        <v>44777.0</v>
      </c>
      <c r="J163" s="439">
        <v>8.0</v>
      </c>
      <c r="K163" s="441" t="s">
        <v>19</v>
      </c>
      <c r="L163" s="330" t="s">
        <v>390</v>
      </c>
      <c r="M163" s="330">
        <f t="shared" si="1"/>
        <v>1035</v>
      </c>
      <c r="N163" s="25"/>
      <c r="O163" s="25"/>
      <c r="P163" s="25"/>
      <c r="Q163" s="25"/>
      <c r="R163" s="25"/>
      <c r="S163" s="25"/>
      <c r="T163" s="25"/>
      <c r="U163" s="25"/>
      <c r="V163" s="25"/>
      <c r="W163" s="25"/>
      <c r="X163" s="25"/>
      <c r="Y163" s="25"/>
      <c r="Z163" s="25"/>
    </row>
    <row r="164" ht="15.0" customHeight="1">
      <c r="A164" s="430" t="s">
        <v>1805</v>
      </c>
      <c r="B164" s="431" t="s">
        <v>1806</v>
      </c>
      <c r="C164" s="431">
        <v>2014.0</v>
      </c>
      <c r="D164" s="443">
        <v>41708.0</v>
      </c>
      <c r="E164" s="405" t="s">
        <v>1807</v>
      </c>
      <c r="F164" s="433" t="s">
        <v>422</v>
      </c>
      <c r="G164" s="433" t="s">
        <v>17</v>
      </c>
      <c r="H164" s="405" t="s">
        <v>97</v>
      </c>
      <c r="I164" s="448">
        <v>44777.0</v>
      </c>
      <c r="J164" s="433">
        <v>8.0</v>
      </c>
      <c r="K164" s="435" t="s">
        <v>19</v>
      </c>
      <c r="L164" s="327" t="s">
        <v>395</v>
      </c>
      <c r="M164" s="327">
        <f t="shared" si="1"/>
        <v>3069</v>
      </c>
      <c r="N164" s="25"/>
      <c r="O164" s="25"/>
      <c r="P164" s="25"/>
      <c r="Q164" s="25"/>
      <c r="R164" s="25"/>
      <c r="S164" s="25"/>
      <c r="T164" s="25"/>
      <c r="U164" s="25"/>
      <c r="V164" s="25"/>
      <c r="W164" s="25"/>
      <c r="X164" s="25"/>
      <c r="Y164" s="25"/>
      <c r="Z164" s="25"/>
    </row>
    <row r="165" ht="15.0" customHeight="1">
      <c r="A165" s="436" t="s">
        <v>1808</v>
      </c>
      <c r="B165" s="437" t="s">
        <v>1809</v>
      </c>
      <c r="C165" s="437">
        <v>2020.0</v>
      </c>
      <c r="D165" s="442">
        <v>43964.0</v>
      </c>
      <c r="E165" s="439" t="s">
        <v>1810</v>
      </c>
      <c r="F165" s="439" t="s">
        <v>71</v>
      </c>
      <c r="G165" s="408" t="s">
        <v>17</v>
      </c>
      <c r="H165" s="408" t="s">
        <v>26</v>
      </c>
      <c r="I165" s="446">
        <v>44777.0</v>
      </c>
      <c r="J165" s="439">
        <v>8.0</v>
      </c>
      <c r="K165" s="441" t="s">
        <v>19</v>
      </c>
      <c r="L165" s="330" t="s">
        <v>395</v>
      </c>
      <c r="M165" s="330">
        <f t="shared" si="1"/>
        <v>813</v>
      </c>
      <c r="N165" s="25"/>
      <c r="O165" s="25"/>
      <c r="P165" s="25"/>
      <c r="Q165" s="25"/>
      <c r="R165" s="25"/>
      <c r="S165" s="25"/>
      <c r="T165" s="25"/>
      <c r="U165" s="25"/>
      <c r="V165" s="25"/>
      <c r="W165" s="25"/>
      <c r="X165" s="25"/>
      <c r="Y165" s="25"/>
      <c r="Z165" s="25"/>
    </row>
    <row r="166" ht="15.0" customHeight="1">
      <c r="A166" s="430" t="s">
        <v>1811</v>
      </c>
      <c r="B166" s="431" t="s">
        <v>1812</v>
      </c>
      <c r="C166" s="431">
        <v>2015.0</v>
      </c>
      <c r="D166" s="443">
        <v>42332.0</v>
      </c>
      <c r="E166" s="405" t="s">
        <v>1813</v>
      </c>
      <c r="F166" s="433" t="s">
        <v>71</v>
      </c>
      <c r="G166" s="433" t="s">
        <v>17</v>
      </c>
      <c r="H166" s="405" t="s">
        <v>153</v>
      </c>
      <c r="I166" s="448">
        <v>44777.0</v>
      </c>
      <c r="J166" s="433">
        <v>8.0</v>
      </c>
      <c r="K166" s="435" t="s">
        <v>19</v>
      </c>
      <c r="L166" s="327" t="s">
        <v>395</v>
      </c>
      <c r="M166" s="327">
        <f t="shared" si="1"/>
        <v>2445</v>
      </c>
      <c r="N166" s="25"/>
      <c r="O166" s="25"/>
      <c r="P166" s="25"/>
      <c r="Q166" s="25"/>
      <c r="R166" s="25"/>
      <c r="S166" s="25"/>
      <c r="T166" s="25"/>
      <c r="U166" s="25"/>
      <c r="V166" s="25"/>
      <c r="W166" s="25"/>
      <c r="X166" s="25"/>
      <c r="Y166" s="25"/>
      <c r="Z166" s="25"/>
    </row>
    <row r="167" ht="15.0" customHeight="1">
      <c r="A167" s="436" t="s">
        <v>1814</v>
      </c>
      <c r="B167" s="437" t="s">
        <v>1815</v>
      </c>
      <c r="C167" s="437">
        <v>2016.0</v>
      </c>
      <c r="D167" s="442">
        <v>42487.0</v>
      </c>
      <c r="E167" s="439" t="s">
        <v>1816</v>
      </c>
      <c r="F167" s="439" t="s">
        <v>937</v>
      </c>
      <c r="G167" s="408" t="s">
        <v>17</v>
      </c>
      <c r="H167" s="408" t="s">
        <v>202</v>
      </c>
      <c r="I167" s="446">
        <v>44777.0</v>
      </c>
      <c r="J167" s="439">
        <v>8.0</v>
      </c>
      <c r="K167" s="441" t="s">
        <v>19</v>
      </c>
      <c r="L167" s="330" t="s">
        <v>390</v>
      </c>
      <c r="M167" s="330">
        <f t="shared" si="1"/>
        <v>2290</v>
      </c>
      <c r="N167" s="25"/>
      <c r="O167" s="25"/>
      <c r="P167" s="25"/>
      <c r="Q167" s="25"/>
      <c r="R167" s="25"/>
      <c r="S167" s="25"/>
      <c r="T167" s="25"/>
      <c r="U167" s="25"/>
      <c r="V167" s="25"/>
      <c r="W167" s="25"/>
      <c r="X167" s="25"/>
      <c r="Y167" s="25"/>
      <c r="Z167" s="25"/>
    </row>
    <row r="168" ht="15.0" customHeight="1">
      <c r="A168" s="430" t="s">
        <v>1817</v>
      </c>
      <c r="B168" s="431" t="s">
        <v>1818</v>
      </c>
      <c r="C168" s="431">
        <v>2014.0</v>
      </c>
      <c r="D168" s="443">
        <v>41885.0</v>
      </c>
      <c r="E168" s="405" t="s">
        <v>1819</v>
      </c>
      <c r="F168" s="433" t="s">
        <v>937</v>
      </c>
      <c r="G168" s="433" t="s">
        <v>17</v>
      </c>
      <c r="H168" s="405" t="s">
        <v>202</v>
      </c>
      <c r="I168" s="448">
        <v>44777.0</v>
      </c>
      <c r="J168" s="433">
        <v>8.0</v>
      </c>
      <c r="K168" s="435" t="s">
        <v>19</v>
      </c>
      <c r="L168" s="327" t="s">
        <v>390</v>
      </c>
      <c r="M168" s="327">
        <f t="shared" si="1"/>
        <v>2892</v>
      </c>
      <c r="N168" s="25"/>
      <c r="O168" s="25"/>
      <c r="P168" s="25"/>
      <c r="Q168" s="25"/>
      <c r="R168" s="25"/>
      <c r="S168" s="25"/>
      <c r="T168" s="25"/>
      <c r="U168" s="25"/>
      <c r="V168" s="25"/>
      <c r="W168" s="25"/>
      <c r="X168" s="25"/>
      <c r="Y168" s="25"/>
      <c r="Z168" s="25"/>
    </row>
    <row r="169" ht="15.0" customHeight="1">
      <c r="A169" s="436" t="s">
        <v>1820</v>
      </c>
      <c r="B169" s="437" t="s">
        <v>1821</v>
      </c>
      <c r="C169" s="437">
        <v>2017.0</v>
      </c>
      <c r="D169" s="442">
        <v>42927.0</v>
      </c>
      <c r="E169" s="439" t="s">
        <v>1822</v>
      </c>
      <c r="F169" s="439" t="s">
        <v>422</v>
      </c>
      <c r="G169" s="408" t="s">
        <v>17</v>
      </c>
      <c r="H169" s="408" t="s">
        <v>283</v>
      </c>
      <c r="I169" s="446">
        <v>44777.0</v>
      </c>
      <c r="J169" s="439">
        <v>8.0</v>
      </c>
      <c r="K169" s="441" t="s">
        <v>19</v>
      </c>
      <c r="L169" s="330" t="s">
        <v>395</v>
      </c>
      <c r="M169" s="330">
        <f t="shared" si="1"/>
        <v>1850</v>
      </c>
      <c r="N169" s="25"/>
      <c r="O169" s="25"/>
      <c r="P169" s="25"/>
      <c r="Q169" s="25"/>
      <c r="R169" s="25"/>
      <c r="S169" s="25"/>
      <c r="T169" s="25"/>
      <c r="U169" s="25"/>
      <c r="V169" s="25"/>
      <c r="W169" s="25"/>
      <c r="X169" s="25"/>
      <c r="Y169" s="25"/>
      <c r="Z169" s="25"/>
    </row>
    <row r="170" ht="15.0" customHeight="1">
      <c r="A170" s="430" t="s">
        <v>1823</v>
      </c>
      <c r="B170" s="431" t="s">
        <v>1824</v>
      </c>
      <c r="C170" s="431">
        <v>2019.0</v>
      </c>
      <c r="D170" s="443">
        <v>43599.0</v>
      </c>
      <c r="E170" s="405" t="s">
        <v>1825</v>
      </c>
      <c r="F170" s="433" t="s">
        <v>71</v>
      </c>
      <c r="G170" s="433" t="s">
        <v>17</v>
      </c>
      <c r="H170" s="405" t="s">
        <v>56</v>
      </c>
      <c r="I170" s="448">
        <v>44777.0</v>
      </c>
      <c r="J170" s="433">
        <v>8.0</v>
      </c>
      <c r="K170" s="435" t="s">
        <v>19</v>
      </c>
      <c r="L170" s="327" t="s">
        <v>395</v>
      </c>
      <c r="M170" s="327">
        <f t="shared" si="1"/>
        <v>1178</v>
      </c>
      <c r="N170" s="25"/>
      <c r="O170" s="25"/>
      <c r="P170" s="25"/>
      <c r="Q170" s="25"/>
      <c r="R170" s="25"/>
      <c r="S170" s="25"/>
      <c r="T170" s="25"/>
      <c r="U170" s="25"/>
      <c r="V170" s="25"/>
      <c r="W170" s="25"/>
      <c r="X170" s="25"/>
      <c r="Y170" s="25"/>
      <c r="Z170" s="25"/>
    </row>
    <row r="171" ht="15.0" customHeight="1">
      <c r="A171" s="436" t="s">
        <v>1826</v>
      </c>
      <c r="B171" s="437" t="s">
        <v>1827</v>
      </c>
      <c r="C171" s="437">
        <v>2019.0</v>
      </c>
      <c r="D171" s="442">
        <v>43567.0</v>
      </c>
      <c r="E171" s="439" t="s">
        <v>1828</v>
      </c>
      <c r="F171" s="439" t="s">
        <v>71</v>
      </c>
      <c r="G171" s="408" t="s">
        <v>17</v>
      </c>
      <c r="H171" s="408" t="s">
        <v>26</v>
      </c>
      <c r="I171" s="446">
        <v>44777.0</v>
      </c>
      <c r="J171" s="439">
        <v>8.0</v>
      </c>
      <c r="K171" s="441" t="s">
        <v>19</v>
      </c>
      <c r="L171" s="330" t="s">
        <v>395</v>
      </c>
      <c r="M171" s="330">
        <f t="shared" si="1"/>
        <v>1210</v>
      </c>
      <c r="N171" s="25"/>
      <c r="O171" s="25"/>
      <c r="P171" s="25"/>
      <c r="Q171" s="25"/>
      <c r="R171" s="25"/>
      <c r="S171" s="25"/>
      <c r="T171" s="25"/>
      <c r="U171" s="25"/>
      <c r="V171" s="25"/>
      <c r="W171" s="25"/>
      <c r="X171" s="25"/>
      <c r="Y171" s="25"/>
      <c r="Z171" s="25"/>
    </row>
    <row r="172" ht="15.0" customHeight="1">
      <c r="A172" s="430" t="s">
        <v>1829</v>
      </c>
      <c r="B172" s="431" t="s">
        <v>1830</v>
      </c>
      <c r="C172" s="431">
        <v>2019.0</v>
      </c>
      <c r="D172" s="443">
        <v>43579.0</v>
      </c>
      <c r="E172" s="405" t="s">
        <v>1831</v>
      </c>
      <c r="F172" s="433" t="s">
        <v>71</v>
      </c>
      <c r="G172" s="433" t="s">
        <v>17</v>
      </c>
      <c r="H172" s="405" t="s">
        <v>244</v>
      </c>
      <c r="I172" s="448">
        <v>44777.0</v>
      </c>
      <c r="J172" s="433">
        <v>8.0</v>
      </c>
      <c r="K172" s="435" t="s">
        <v>19</v>
      </c>
      <c r="L172" s="327" t="s">
        <v>395</v>
      </c>
      <c r="M172" s="327">
        <f t="shared" si="1"/>
        <v>1198</v>
      </c>
      <c r="N172" s="25"/>
      <c r="O172" s="25"/>
      <c r="P172" s="25"/>
      <c r="Q172" s="25"/>
      <c r="R172" s="25"/>
      <c r="S172" s="25"/>
      <c r="T172" s="25"/>
      <c r="U172" s="25"/>
      <c r="V172" s="25"/>
      <c r="W172" s="25"/>
      <c r="X172" s="25"/>
      <c r="Y172" s="25"/>
      <c r="Z172" s="25"/>
    </row>
    <row r="173" ht="15.0" customHeight="1">
      <c r="A173" s="436" t="s">
        <v>1832</v>
      </c>
      <c r="B173" s="437" t="s">
        <v>1833</v>
      </c>
      <c r="C173" s="437">
        <v>2015.0</v>
      </c>
      <c r="D173" s="442">
        <v>42359.0</v>
      </c>
      <c r="E173" s="439" t="s">
        <v>1834</v>
      </c>
      <c r="F173" s="439" t="s">
        <v>384</v>
      </c>
      <c r="G173" s="408" t="s">
        <v>17</v>
      </c>
      <c r="H173" s="408" t="s">
        <v>26</v>
      </c>
      <c r="I173" s="446">
        <v>44777.0</v>
      </c>
      <c r="J173" s="439">
        <v>8.0</v>
      </c>
      <c r="K173" s="441" t="s">
        <v>19</v>
      </c>
      <c r="L173" s="330" t="s">
        <v>390</v>
      </c>
      <c r="M173" s="330">
        <f t="shared" si="1"/>
        <v>2418</v>
      </c>
      <c r="N173" s="25"/>
      <c r="O173" s="25"/>
      <c r="P173" s="25"/>
      <c r="Q173" s="25"/>
      <c r="R173" s="25"/>
      <c r="S173" s="25"/>
      <c r="T173" s="25"/>
      <c r="U173" s="25"/>
      <c r="V173" s="25"/>
      <c r="W173" s="25"/>
      <c r="X173" s="25"/>
      <c r="Y173" s="25"/>
      <c r="Z173" s="25"/>
    </row>
    <row r="174" ht="12.75" customHeight="1">
      <c r="A174" s="430" t="s">
        <v>1835</v>
      </c>
      <c r="B174" s="431" t="s">
        <v>1836</v>
      </c>
      <c r="C174" s="431">
        <v>2020.0</v>
      </c>
      <c r="D174" s="443">
        <v>43966.0</v>
      </c>
      <c r="E174" s="405" t="s">
        <v>1837</v>
      </c>
      <c r="F174" s="433" t="s">
        <v>71</v>
      </c>
      <c r="G174" s="433" t="s">
        <v>17</v>
      </c>
      <c r="H174" s="405" t="s">
        <v>724</v>
      </c>
      <c r="I174" s="448">
        <v>44777.0</v>
      </c>
      <c r="J174" s="433">
        <v>8.0</v>
      </c>
      <c r="K174" s="435" t="s">
        <v>19</v>
      </c>
      <c r="L174" s="327" t="s">
        <v>395</v>
      </c>
      <c r="M174" s="327">
        <f t="shared" si="1"/>
        <v>811</v>
      </c>
      <c r="N174" s="25"/>
      <c r="O174" s="25"/>
      <c r="P174" s="25"/>
      <c r="Q174" s="25"/>
      <c r="R174" s="25"/>
      <c r="S174" s="25"/>
      <c r="T174" s="25"/>
      <c r="U174" s="25"/>
      <c r="V174" s="25"/>
      <c r="W174" s="25"/>
      <c r="X174" s="25"/>
      <c r="Y174" s="25"/>
      <c r="Z174" s="25"/>
    </row>
    <row r="175" ht="12.75" customHeight="1">
      <c r="A175" s="436" t="s">
        <v>1838</v>
      </c>
      <c r="B175" s="437" t="s">
        <v>1839</v>
      </c>
      <c r="C175" s="437">
        <v>2019.0</v>
      </c>
      <c r="D175" s="442">
        <v>43755.0</v>
      </c>
      <c r="E175" s="439" t="s">
        <v>1840</v>
      </c>
      <c r="F175" s="439" t="s">
        <v>65</v>
      </c>
      <c r="G175" s="408" t="s">
        <v>17</v>
      </c>
      <c r="H175" s="408" t="s">
        <v>66</v>
      </c>
      <c r="I175" s="446">
        <v>44777.0</v>
      </c>
      <c r="J175" s="439">
        <v>8.0</v>
      </c>
      <c r="K175" s="441" t="s">
        <v>19</v>
      </c>
      <c r="L175" s="330" t="s">
        <v>1249</v>
      </c>
      <c r="M175" s="330">
        <f t="shared" si="1"/>
        <v>1022</v>
      </c>
      <c r="N175" s="25"/>
      <c r="O175" s="25"/>
      <c r="P175" s="25"/>
      <c r="Q175" s="25"/>
      <c r="R175" s="25"/>
      <c r="S175" s="25"/>
      <c r="T175" s="25"/>
      <c r="U175" s="25"/>
      <c r="V175" s="25"/>
      <c r="W175" s="25"/>
      <c r="X175" s="25"/>
      <c r="Y175" s="25"/>
      <c r="Z175" s="25"/>
    </row>
    <row r="176" ht="12.75" customHeight="1">
      <c r="A176" s="430" t="s">
        <v>1841</v>
      </c>
      <c r="B176" s="431" t="s">
        <v>1842</v>
      </c>
      <c r="C176" s="431">
        <v>2020.0</v>
      </c>
      <c r="D176" s="443">
        <v>44179.0</v>
      </c>
      <c r="E176" s="405" t="s">
        <v>1843</v>
      </c>
      <c r="F176" s="433" t="s">
        <v>218</v>
      </c>
      <c r="G176" s="433" t="s">
        <v>17</v>
      </c>
      <c r="H176" s="405" t="s">
        <v>66</v>
      </c>
      <c r="I176" s="448">
        <v>44777.0</v>
      </c>
      <c r="J176" s="433">
        <v>8.0</v>
      </c>
      <c r="K176" s="435" t="s">
        <v>19</v>
      </c>
      <c r="L176" s="327" t="s">
        <v>395</v>
      </c>
      <c r="M176" s="327">
        <f t="shared" si="1"/>
        <v>598</v>
      </c>
      <c r="N176" s="25"/>
      <c r="O176" s="25"/>
      <c r="P176" s="25"/>
      <c r="Q176" s="25"/>
      <c r="R176" s="25"/>
      <c r="S176" s="25"/>
      <c r="T176" s="25"/>
      <c r="U176" s="25"/>
      <c r="V176" s="25"/>
      <c r="W176" s="25"/>
      <c r="X176" s="25"/>
      <c r="Y176" s="25"/>
      <c r="Z176" s="25"/>
    </row>
    <row r="177" ht="12.75" customHeight="1">
      <c r="A177" s="436" t="s">
        <v>1844</v>
      </c>
      <c r="B177" s="437" t="s">
        <v>1845</v>
      </c>
      <c r="C177" s="437">
        <v>2022.0</v>
      </c>
      <c r="D177" s="442">
        <v>44635.0</v>
      </c>
      <c r="E177" s="439" t="s">
        <v>1846</v>
      </c>
      <c r="F177" s="439" t="s">
        <v>65</v>
      </c>
      <c r="G177" s="408" t="s">
        <v>17</v>
      </c>
      <c r="H177" s="408" t="s">
        <v>373</v>
      </c>
      <c r="I177" s="446">
        <v>44778.0</v>
      </c>
      <c r="J177" s="439">
        <v>8.0</v>
      </c>
      <c r="K177" s="441" t="s">
        <v>19</v>
      </c>
      <c r="L177" s="330" t="s">
        <v>1249</v>
      </c>
      <c r="M177" s="330">
        <f t="shared" si="1"/>
        <v>143</v>
      </c>
      <c r="N177" s="25"/>
      <c r="O177" s="25"/>
      <c r="P177" s="25"/>
      <c r="Q177" s="25"/>
      <c r="R177" s="25"/>
      <c r="S177" s="25"/>
      <c r="T177" s="25"/>
      <c r="U177" s="25"/>
      <c r="V177" s="25"/>
      <c r="W177" s="25"/>
      <c r="X177" s="25"/>
      <c r="Y177" s="25"/>
      <c r="Z177" s="25"/>
    </row>
    <row r="178" ht="12.75" customHeight="1">
      <c r="A178" s="430" t="s">
        <v>1847</v>
      </c>
      <c r="B178" s="431" t="s">
        <v>1848</v>
      </c>
      <c r="C178" s="431">
        <v>2019.0</v>
      </c>
      <c r="D178" s="443">
        <v>43769.0</v>
      </c>
      <c r="E178" s="405" t="s">
        <v>1849</v>
      </c>
      <c r="F178" s="433" t="s">
        <v>65</v>
      </c>
      <c r="G178" s="433" t="s">
        <v>17</v>
      </c>
      <c r="H178" s="405" t="s">
        <v>1850</v>
      </c>
      <c r="I178" s="448">
        <v>44778.0</v>
      </c>
      <c r="J178" s="433">
        <v>8.0</v>
      </c>
      <c r="K178" s="435" t="s">
        <v>19</v>
      </c>
      <c r="L178" s="327" t="s">
        <v>1249</v>
      </c>
      <c r="M178" s="327">
        <f t="shared" si="1"/>
        <v>1009</v>
      </c>
      <c r="N178" s="25"/>
      <c r="O178" s="25"/>
      <c r="P178" s="25"/>
      <c r="Q178" s="25"/>
      <c r="R178" s="25"/>
      <c r="S178" s="25"/>
      <c r="T178" s="25"/>
      <c r="U178" s="25"/>
      <c r="V178" s="25"/>
      <c r="W178" s="25"/>
      <c r="X178" s="25"/>
      <c r="Y178" s="25"/>
      <c r="Z178" s="25"/>
    </row>
    <row r="179" ht="15.0" customHeight="1">
      <c r="A179" s="436" t="s">
        <v>1851</v>
      </c>
      <c r="B179" s="437" t="s">
        <v>1852</v>
      </c>
      <c r="C179" s="437">
        <v>2022.0</v>
      </c>
      <c r="D179" s="442">
        <v>44645.0</v>
      </c>
      <c r="E179" s="439" t="s">
        <v>1853</v>
      </c>
      <c r="F179" s="439" t="s">
        <v>1854</v>
      </c>
      <c r="G179" s="408" t="s">
        <v>17</v>
      </c>
      <c r="H179" s="408" t="s">
        <v>1404</v>
      </c>
      <c r="I179" s="446">
        <v>44778.0</v>
      </c>
      <c r="J179" s="439">
        <v>8.0</v>
      </c>
      <c r="K179" s="441" t="s">
        <v>19</v>
      </c>
      <c r="L179" s="330" t="s">
        <v>395</v>
      </c>
      <c r="M179" s="330">
        <f t="shared" si="1"/>
        <v>133</v>
      </c>
      <c r="N179" s="25"/>
      <c r="O179" s="25"/>
      <c r="P179" s="25"/>
      <c r="Q179" s="25"/>
      <c r="R179" s="25"/>
      <c r="S179" s="25"/>
      <c r="T179" s="25"/>
      <c r="U179" s="25"/>
      <c r="V179" s="25"/>
      <c r="W179" s="25"/>
      <c r="X179" s="25"/>
      <c r="Y179" s="25"/>
      <c r="Z179" s="25"/>
    </row>
    <row r="180" ht="15.0" customHeight="1">
      <c r="A180" s="430" t="s">
        <v>1855</v>
      </c>
      <c r="B180" s="431" t="s">
        <v>1856</v>
      </c>
      <c r="C180" s="431">
        <v>2016.0</v>
      </c>
      <c r="D180" s="443">
        <v>42613.0</v>
      </c>
      <c r="E180" s="405" t="s">
        <v>1857</v>
      </c>
      <c r="F180" s="433" t="s">
        <v>353</v>
      </c>
      <c r="G180" s="433" t="s">
        <v>17</v>
      </c>
      <c r="H180" s="405" t="s">
        <v>753</v>
      </c>
      <c r="I180" s="448">
        <v>44778.0</v>
      </c>
      <c r="J180" s="433">
        <v>8.0</v>
      </c>
      <c r="K180" s="435" t="s">
        <v>19</v>
      </c>
      <c r="L180" s="327" t="s">
        <v>390</v>
      </c>
      <c r="M180" s="327">
        <f t="shared" si="1"/>
        <v>2165</v>
      </c>
      <c r="N180" s="25"/>
      <c r="O180" s="25"/>
      <c r="P180" s="25"/>
      <c r="Q180" s="25"/>
      <c r="R180" s="25"/>
      <c r="S180" s="25"/>
      <c r="T180" s="25"/>
      <c r="U180" s="25"/>
      <c r="V180" s="25"/>
      <c r="W180" s="25"/>
      <c r="X180" s="25"/>
      <c r="Y180" s="25"/>
      <c r="Z180" s="25"/>
    </row>
    <row r="181" ht="12.75" customHeight="1">
      <c r="A181" s="436" t="s">
        <v>1858</v>
      </c>
      <c r="B181" s="437" t="s">
        <v>1859</v>
      </c>
      <c r="C181" s="437">
        <v>2019.0</v>
      </c>
      <c r="D181" s="438">
        <v>43819.0</v>
      </c>
      <c r="E181" s="439" t="s">
        <v>1860</v>
      </c>
      <c r="F181" s="439" t="s">
        <v>196</v>
      </c>
      <c r="G181" s="408" t="s">
        <v>17</v>
      </c>
      <c r="H181" s="408" t="s">
        <v>1392</v>
      </c>
      <c r="I181" s="446">
        <v>44784.0</v>
      </c>
      <c r="J181" s="439">
        <v>8.0</v>
      </c>
      <c r="K181" s="441" t="s">
        <v>19</v>
      </c>
      <c r="L181" s="330" t="s">
        <v>390</v>
      </c>
      <c r="M181" s="330">
        <f t="shared" si="1"/>
        <v>965</v>
      </c>
      <c r="N181" s="25"/>
      <c r="O181" s="25"/>
      <c r="P181" s="25"/>
      <c r="Q181" s="25"/>
      <c r="R181" s="25"/>
      <c r="S181" s="25"/>
      <c r="T181" s="25"/>
      <c r="U181" s="25"/>
      <c r="V181" s="25"/>
      <c r="W181" s="25"/>
      <c r="X181" s="25"/>
      <c r="Y181" s="25"/>
      <c r="Z181" s="25"/>
    </row>
    <row r="182" ht="12.75" customHeight="1">
      <c r="A182" s="430" t="s">
        <v>1861</v>
      </c>
      <c r="B182" s="431" t="s">
        <v>1862</v>
      </c>
      <c r="C182" s="431">
        <v>2016.0</v>
      </c>
      <c r="D182" s="443">
        <v>42405.0</v>
      </c>
      <c r="E182" s="405" t="s">
        <v>1863</v>
      </c>
      <c r="F182" s="433" t="s">
        <v>25</v>
      </c>
      <c r="G182" s="433" t="s">
        <v>17</v>
      </c>
      <c r="H182" s="405" t="s">
        <v>26</v>
      </c>
      <c r="I182" s="434">
        <v>44789.0</v>
      </c>
      <c r="J182" s="433">
        <v>8.0</v>
      </c>
      <c r="K182" s="435" t="s">
        <v>19</v>
      </c>
      <c r="L182" s="327" t="s">
        <v>390</v>
      </c>
      <c r="M182" s="327">
        <f t="shared" si="1"/>
        <v>2384</v>
      </c>
      <c r="N182" s="25"/>
      <c r="O182" s="25"/>
      <c r="P182" s="25"/>
      <c r="Q182" s="25"/>
      <c r="R182" s="25"/>
      <c r="S182" s="25"/>
      <c r="T182" s="25"/>
      <c r="U182" s="25"/>
      <c r="V182" s="25"/>
      <c r="W182" s="25"/>
      <c r="X182" s="25"/>
      <c r="Y182" s="25"/>
      <c r="Z182" s="25"/>
    </row>
    <row r="183" ht="12.75" customHeight="1">
      <c r="A183" s="436" t="s">
        <v>1864</v>
      </c>
      <c r="B183" s="437" t="s">
        <v>1865</v>
      </c>
      <c r="C183" s="437">
        <v>2016.0</v>
      </c>
      <c r="D183" s="438">
        <v>42551.0</v>
      </c>
      <c r="E183" s="439" t="s">
        <v>1866</v>
      </c>
      <c r="F183" s="439" t="s">
        <v>1867</v>
      </c>
      <c r="G183" s="408" t="s">
        <v>17</v>
      </c>
      <c r="H183" s="408" t="s">
        <v>26</v>
      </c>
      <c r="I183" s="440">
        <v>44789.0</v>
      </c>
      <c r="J183" s="439">
        <v>8.0</v>
      </c>
      <c r="K183" s="441" t="s">
        <v>19</v>
      </c>
      <c r="L183" s="330" t="s">
        <v>390</v>
      </c>
      <c r="M183" s="330">
        <f t="shared" si="1"/>
        <v>2238</v>
      </c>
      <c r="N183" s="25"/>
      <c r="O183" s="25"/>
      <c r="P183" s="25"/>
      <c r="Q183" s="25"/>
      <c r="R183" s="25"/>
      <c r="S183" s="25"/>
      <c r="T183" s="25"/>
      <c r="U183" s="25"/>
      <c r="V183" s="25"/>
      <c r="W183" s="25"/>
      <c r="X183" s="25"/>
      <c r="Y183" s="25"/>
      <c r="Z183" s="25"/>
    </row>
    <row r="184" ht="12.75" customHeight="1">
      <c r="A184" s="430" t="s">
        <v>1868</v>
      </c>
      <c r="B184" s="431" t="s">
        <v>1869</v>
      </c>
      <c r="C184" s="431">
        <v>2018.0</v>
      </c>
      <c r="D184" s="443">
        <v>43231.0</v>
      </c>
      <c r="E184" s="405" t="s">
        <v>1870</v>
      </c>
      <c r="F184" s="433" t="s">
        <v>218</v>
      </c>
      <c r="G184" s="433" t="s">
        <v>17</v>
      </c>
      <c r="H184" s="405" t="s">
        <v>50</v>
      </c>
      <c r="I184" s="434">
        <v>44789.0</v>
      </c>
      <c r="J184" s="433">
        <v>8.0</v>
      </c>
      <c r="K184" s="435" t="s">
        <v>19</v>
      </c>
      <c r="L184" s="327" t="s">
        <v>395</v>
      </c>
      <c r="M184" s="327">
        <f t="shared" si="1"/>
        <v>1558</v>
      </c>
      <c r="N184" s="25"/>
      <c r="O184" s="25"/>
      <c r="P184" s="25"/>
      <c r="Q184" s="25"/>
      <c r="R184" s="25"/>
      <c r="S184" s="25"/>
      <c r="T184" s="25"/>
      <c r="U184" s="25"/>
      <c r="V184" s="25"/>
      <c r="W184" s="25"/>
      <c r="X184" s="25"/>
      <c r="Y184" s="25"/>
      <c r="Z184" s="25"/>
    </row>
    <row r="185" ht="12.75" customHeight="1">
      <c r="A185" s="436" t="s">
        <v>1871</v>
      </c>
      <c r="B185" s="437" t="s">
        <v>1872</v>
      </c>
      <c r="C185" s="437">
        <v>2017.0</v>
      </c>
      <c r="D185" s="438">
        <v>42753.0</v>
      </c>
      <c r="E185" s="439" t="s">
        <v>1873</v>
      </c>
      <c r="F185" s="439" t="s">
        <v>752</v>
      </c>
      <c r="G185" s="408" t="s">
        <v>17</v>
      </c>
      <c r="H185" s="408" t="s">
        <v>26</v>
      </c>
      <c r="I185" s="440">
        <v>44790.0</v>
      </c>
      <c r="J185" s="439">
        <v>8.0</v>
      </c>
      <c r="K185" s="441" t="s">
        <v>19</v>
      </c>
      <c r="L185" s="330" t="s">
        <v>1249</v>
      </c>
      <c r="M185" s="330">
        <f t="shared" si="1"/>
        <v>2037</v>
      </c>
      <c r="N185" s="25"/>
      <c r="O185" s="25"/>
      <c r="P185" s="25"/>
      <c r="Q185" s="25"/>
      <c r="R185" s="25"/>
      <c r="S185" s="25"/>
      <c r="T185" s="25"/>
      <c r="U185" s="25"/>
      <c r="V185" s="25"/>
      <c r="W185" s="25"/>
      <c r="X185" s="25"/>
      <c r="Y185" s="25"/>
      <c r="Z185" s="25"/>
    </row>
    <row r="186" ht="12.75" customHeight="1">
      <c r="A186" s="430" t="s">
        <v>1874</v>
      </c>
      <c r="B186" s="431" t="s">
        <v>1875</v>
      </c>
      <c r="C186" s="431">
        <v>2016.0</v>
      </c>
      <c r="D186" s="432">
        <v>42376.0</v>
      </c>
      <c r="E186" s="405" t="s">
        <v>1876</v>
      </c>
      <c r="F186" s="433" t="s">
        <v>1877</v>
      </c>
      <c r="G186" s="433" t="s">
        <v>34</v>
      </c>
      <c r="H186" s="405" t="s">
        <v>807</v>
      </c>
      <c r="I186" s="434">
        <v>45154.0</v>
      </c>
      <c r="J186" s="433">
        <v>8.0</v>
      </c>
      <c r="K186" s="435" t="s">
        <v>19</v>
      </c>
      <c r="L186" s="327" t="s">
        <v>395</v>
      </c>
      <c r="M186" s="327">
        <f t="shared" si="1"/>
        <v>2778</v>
      </c>
      <c r="N186" s="25"/>
      <c r="O186" s="25"/>
      <c r="P186" s="25"/>
      <c r="Q186" s="25"/>
      <c r="R186" s="25"/>
      <c r="S186" s="25"/>
      <c r="T186" s="25"/>
      <c r="U186" s="25"/>
      <c r="V186" s="25"/>
      <c r="W186" s="25"/>
      <c r="X186" s="25"/>
      <c r="Y186" s="25"/>
      <c r="Z186" s="25"/>
    </row>
    <row r="187" ht="15.75" customHeight="1">
      <c r="A187" s="436" t="s">
        <v>1878</v>
      </c>
      <c r="B187" s="437" t="s">
        <v>1879</v>
      </c>
      <c r="C187" s="437">
        <v>2021.0</v>
      </c>
      <c r="D187" s="438">
        <v>44340.0</v>
      </c>
      <c r="E187" s="439" t="s">
        <v>1880</v>
      </c>
      <c r="F187" s="439" t="s">
        <v>218</v>
      </c>
      <c r="G187" s="408" t="s">
        <v>17</v>
      </c>
      <c r="H187" s="408" t="s">
        <v>26</v>
      </c>
      <c r="I187" s="440">
        <v>44791.0</v>
      </c>
      <c r="J187" s="439">
        <v>8.0</v>
      </c>
      <c r="K187" s="441" t="s">
        <v>19</v>
      </c>
      <c r="L187" s="330" t="s">
        <v>395</v>
      </c>
      <c r="M187" s="330">
        <f t="shared" si="1"/>
        <v>451</v>
      </c>
      <c r="N187" s="25"/>
      <c r="O187" s="25"/>
      <c r="P187" s="25"/>
      <c r="Q187" s="25"/>
      <c r="R187" s="25"/>
      <c r="S187" s="25"/>
      <c r="T187" s="25"/>
      <c r="U187" s="25"/>
      <c r="V187" s="25"/>
      <c r="W187" s="25"/>
      <c r="X187" s="25"/>
      <c r="Y187" s="25"/>
      <c r="Z187" s="25"/>
    </row>
    <row r="188" ht="12.75" customHeight="1">
      <c r="A188" s="430" t="s">
        <v>1881</v>
      </c>
      <c r="B188" s="431" t="s">
        <v>1882</v>
      </c>
      <c r="C188" s="431">
        <v>2015.0</v>
      </c>
      <c r="D188" s="443">
        <v>42340.0</v>
      </c>
      <c r="E188" s="405" t="s">
        <v>1883</v>
      </c>
      <c r="F188" s="433" t="s">
        <v>422</v>
      </c>
      <c r="G188" s="433" t="s">
        <v>17</v>
      </c>
      <c r="H188" s="405" t="s">
        <v>1289</v>
      </c>
      <c r="I188" s="434">
        <v>44792.0</v>
      </c>
      <c r="J188" s="433">
        <v>8.0</v>
      </c>
      <c r="K188" s="435" t="s">
        <v>19</v>
      </c>
      <c r="L188" s="327" t="s">
        <v>395</v>
      </c>
      <c r="M188" s="327">
        <f t="shared" si="1"/>
        <v>2452</v>
      </c>
      <c r="N188" s="25"/>
      <c r="O188" s="25"/>
      <c r="P188" s="25"/>
      <c r="Q188" s="25"/>
      <c r="R188" s="25"/>
      <c r="S188" s="25"/>
      <c r="T188" s="25"/>
      <c r="U188" s="25"/>
      <c r="V188" s="25"/>
      <c r="W188" s="25"/>
      <c r="X188" s="25"/>
      <c r="Y188" s="25"/>
      <c r="Z188" s="25"/>
    </row>
    <row r="189" ht="12.75" customHeight="1">
      <c r="A189" s="436" t="s">
        <v>1884</v>
      </c>
      <c r="B189" s="437" t="s">
        <v>1885</v>
      </c>
      <c r="C189" s="437">
        <v>2011.0</v>
      </c>
      <c r="D189" s="438">
        <v>40784.0</v>
      </c>
      <c r="E189" s="439" t="s">
        <v>1886</v>
      </c>
      <c r="F189" s="439" t="s">
        <v>1887</v>
      </c>
      <c r="G189" s="408" t="s">
        <v>34</v>
      </c>
      <c r="H189" s="450" t="s">
        <v>850</v>
      </c>
      <c r="I189" s="440">
        <v>44792.0</v>
      </c>
      <c r="J189" s="439">
        <v>8.0</v>
      </c>
      <c r="K189" s="449" t="s">
        <v>758</v>
      </c>
      <c r="L189" s="330" t="s">
        <v>399</v>
      </c>
      <c r="M189" s="330">
        <f t="shared" si="1"/>
        <v>4008</v>
      </c>
      <c r="N189" s="25"/>
      <c r="O189" s="25"/>
      <c r="P189" s="25"/>
      <c r="Q189" s="25"/>
      <c r="R189" s="25"/>
      <c r="S189" s="25"/>
      <c r="T189" s="25"/>
      <c r="U189" s="25"/>
      <c r="V189" s="25"/>
      <c r="W189" s="25"/>
      <c r="X189" s="25"/>
      <c r="Y189" s="25"/>
      <c r="Z189" s="25"/>
    </row>
    <row r="190" ht="12.75" customHeight="1">
      <c r="A190" s="430" t="s">
        <v>1888</v>
      </c>
      <c r="B190" s="431" t="s">
        <v>1889</v>
      </c>
      <c r="C190" s="431">
        <v>2021.0</v>
      </c>
      <c r="D190" s="432">
        <v>44433.0</v>
      </c>
      <c r="E190" s="405" t="s">
        <v>1890</v>
      </c>
      <c r="F190" s="433" t="s">
        <v>71</v>
      </c>
      <c r="G190" s="433" t="s">
        <v>17</v>
      </c>
      <c r="H190" s="405" t="s">
        <v>149</v>
      </c>
      <c r="I190" s="434">
        <v>44792.0</v>
      </c>
      <c r="J190" s="433">
        <v>8.0</v>
      </c>
      <c r="K190" s="435" t="s">
        <v>19</v>
      </c>
      <c r="L190" s="327" t="s">
        <v>395</v>
      </c>
      <c r="M190" s="327">
        <f t="shared" si="1"/>
        <v>359</v>
      </c>
      <c r="N190" s="25"/>
      <c r="O190" s="25"/>
      <c r="P190" s="25"/>
      <c r="Q190" s="25"/>
      <c r="R190" s="25"/>
      <c r="S190" s="25"/>
      <c r="T190" s="25"/>
      <c r="U190" s="25"/>
      <c r="V190" s="25"/>
      <c r="W190" s="25"/>
      <c r="X190" s="25"/>
      <c r="Y190" s="25"/>
      <c r="Z190" s="25"/>
    </row>
    <row r="191" ht="12.75" customHeight="1">
      <c r="A191" s="436" t="s">
        <v>1891</v>
      </c>
      <c r="B191" s="437" t="s">
        <v>1892</v>
      </c>
      <c r="C191" s="437">
        <v>2012.0</v>
      </c>
      <c r="D191" s="438">
        <v>41225.0</v>
      </c>
      <c r="E191" s="439" t="s">
        <v>1893</v>
      </c>
      <c r="F191" s="439" t="s">
        <v>134</v>
      </c>
      <c r="G191" s="408" t="s">
        <v>17</v>
      </c>
      <c r="H191" s="408" t="s">
        <v>1894</v>
      </c>
      <c r="I191" s="440">
        <v>44792.0</v>
      </c>
      <c r="J191" s="439">
        <v>8.0</v>
      </c>
      <c r="K191" s="441" t="s">
        <v>19</v>
      </c>
      <c r="L191" s="330" t="s">
        <v>390</v>
      </c>
      <c r="M191" s="330">
        <f t="shared" si="1"/>
        <v>3567</v>
      </c>
      <c r="N191" s="25"/>
      <c r="O191" s="25"/>
      <c r="P191" s="25"/>
      <c r="Q191" s="25"/>
      <c r="R191" s="25"/>
      <c r="S191" s="25"/>
      <c r="T191" s="25"/>
      <c r="U191" s="25"/>
      <c r="V191" s="25"/>
      <c r="W191" s="25"/>
      <c r="X191" s="25"/>
      <c r="Y191" s="25"/>
      <c r="Z191" s="25"/>
    </row>
    <row r="192" ht="12.75" customHeight="1">
      <c r="A192" s="430" t="s">
        <v>1895</v>
      </c>
      <c r="B192" s="431" t="s">
        <v>1896</v>
      </c>
      <c r="C192" s="431">
        <v>2020.0</v>
      </c>
      <c r="D192" s="432">
        <v>44186.0</v>
      </c>
      <c r="E192" s="405" t="s">
        <v>1897</v>
      </c>
      <c r="F192" s="433" t="s">
        <v>71</v>
      </c>
      <c r="G192" s="433" t="s">
        <v>17</v>
      </c>
      <c r="H192" s="405" t="s">
        <v>1336</v>
      </c>
      <c r="I192" s="434">
        <v>44792.0</v>
      </c>
      <c r="J192" s="433">
        <v>8.0</v>
      </c>
      <c r="K192" s="435" t="s">
        <v>19</v>
      </c>
      <c r="L192" s="327" t="s">
        <v>395</v>
      </c>
      <c r="M192" s="327">
        <f t="shared" si="1"/>
        <v>606</v>
      </c>
      <c r="N192" s="25"/>
      <c r="O192" s="25"/>
      <c r="P192" s="25"/>
      <c r="Q192" s="25"/>
      <c r="R192" s="25"/>
      <c r="S192" s="25"/>
      <c r="T192" s="25"/>
      <c r="U192" s="25"/>
      <c r="V192" s="25"/>
      <c r="W192" s="25"/>
      <c r="X192" s="25"/>
      <c r="Y192" s="25"/>
      <c r="Z192" s="25"/>
    </row>
    <row r="193" ht="15.0" customHeight="1">
      <c r="A193" s="436" t="s">
        <v>1898</v>
      </c>
      <c r="B193" s="437" t="s">
        <v>1899</v>
      </c>
      <c r="C193" s="437">
        <v>2019.0</v>
      </c>
      <c r="D193" s="442">
        <v>43713.0</v>
      </c>
      <c r="E193" s="439" t="s">
        <v>1900</v>
      </c>
      <c r="F193" s="439" t="s">
        <v>905</v>
      </c>
      <c r="G193" s="408" t="s">
        <v>17</v>
      </c>
      <c r="H193" s="408" t="s">
        <v>373</v>
      </c>
      <c r="I193" s="440">
        <v>44792.0</v>
      </c>
      <c r="J193" s="439">
        <v>8.0</v>
      </c>
      <c r="K193" s="441" t="s">
        <v>19</v>
      </c>
      <c r="L193" s="330" t="s">
        <v>395</v>
      </c>
      <c r="M193" s="330">
        <f t="shared" si="1"/>
        <v>1079</v>
      </c>
      <c r="N193" s="25"/>
      <c r="O193" s="25"/>
      <c r="P193" s="25"/>
      <c r="Q193" s="25"/>
      <c r="R193" s="25"/>
      <c r="S193" s="25"/>
      <c r="T193" s="25"/>
      <c r="U193" s="25"/>
      <c r="V193" s="25"/>
      <c r="W193" s="25"/>
      <c r="X193" s="25"/>
      <c r="Y193" s="25"/>
      <c r="Z193" s="25"/>
    </row>
    <row r="194" ht="12.75" customHeight="1">
      <c r="A194" s="430" t="s">
        <v>1901</v>
      </c>
      <c r="B194" s="431" t="s">
        <v>1902</v>
      </c>
      <c r="C194" s="431">
        <v>2016.0</v>
      </c>
      <c r="D194" s="443">
        <v>42591.0</v>
      </c>
      <c r="E194" s="405" t="s">
        <v>1903</v>
      </c>
      <c r="F194" s="433" t="s">
        <v>905</v>
      </c>
      <c r="G194" s="433" t="s">
        <v>17</v>
      </c>
      <c r="H194" s="405" t="s">
        <v>138</v>
      </c>
      <c r="I194" s="434">
        <v>44792.0</v>
      </c>
      <c r="J194" s="433">
        <v>8.0</v>
      </c>
      <c r="K194" s="435" t="s">
        <v>19</v>
      </c>
      <c r="L194" s="327" t="s">
        <v>395</v>
      </c>
      <c r="M194" s="327">
        <f t="shared" si="1"/>
        <v>2201</v>
      </c>
      <c r="N194" s="25"/>
      <c r="O194" s="25"/>
      <c r="P194" s="25"/>
      <c r="Q194" s="25"/>
      <c r="R194" s="25"/>
      <c r="S194" s="25"/>
      <c r="T194" s="25"/>
      <c r="U194" s="25"/>
      <c r="V194" s="25"/>
      <c r="W194" s="25"/>
      <c r="X194" s="25"/>
      <c r="Y194" s="25"/>
      <c r="Z194" s="25"/>
    </row>
    <row r="195" ht="12.75" customHeight="1">
      <c r="A195" s="436" t="s">
        <v>1904</v>
      </c>
      <c r="B195" s="437" t="s">
        <v>1905</v>
      </c>
      <c r="C195" s="437">
        <v>2015.0</v>
      </c>
      <c r="D195" s="442">
        <v>42074.0</v>
      </c>
      <c r="E195" s="439" t="s">
        <v>1906</v>
      </c>
      <c r="F195" s="439" t="s">
        <v>1907</v>
      </c>
      <c r="G195" s="408" t="s">
        <v>17</v>
      </c>
      <c r="H195" s="408" t="s">
        <v>380</v>
      </c>
      <c r="I195" s="440">
        <v>44792.0</v>
      </c>
      <c r="J195" s="439">
        <v>8.0</v>
      </c>
      <c r="K195" s="441" t="s">
        <v>19</v>
      </c>
      <c r="L195" s="330" t="s">
        <v>390</v>
      </c>
      <c r="M195" s="330">
        <f t="shared" si="1"/>
        <v>2718</v>
      </c>
      <c r="N195" s="25"/>
      <c r="O195" s="25"/>
      <c r="P195" s="25"/>
      <c r="Q195" s="25"/>
      <c r="R195" s="25"/>
      <c r="S195" s="25"/>
      <c r="T195" s="25"/>
      <c r="U195" s="25"/>
      <c r="V195" s="25"/>
      <c r="W195" s="25"/>
      <c r="X195" s="25"/>
      <c r="Y195" s="25"/>
      <c r="Z195" s="25"/>
    </row>
    <row r="196" ht="12.75" customHeight="1">
      <c r="A196" s="430" t="s">
        <v>1908</v>
      </c>
      <c r="B196" s="431" t="s">
        <v>1909</v>
      </c>
      <c r="C196" s="431">
        <v>2016.0</v>
      </c>
      <c r="D196" s="432">
        <v>42418.0</v>
      </c>
      <c r="E196" s="405" t="s">
        <v>1910</v>
      </c>
      <c r="F196" s="433" t="s">
        <v>905</v>
      </c>
      <c r="G196" s="433" t="s">
        <v>17</v>
      </c>
      <c r="H196" s="405" t="s">
        <v>50</v>
      </c>
      <c r="I196" s="434">
        <v>44792.0</v>
      </c>
      <c r="J196" s="433">
        <v>8.0</v>
      </c>
      <c r="K196" s="435" t="s">
        <v>19</v>
      </c>
      <c r="L196" s="327" t="s">
        <v>395</v>
      </c>
      <c r="M196" s="327">
        <f t="shared" si="1"/>
        <v>2374</v>
      </c>
      <c r="N196" s="25"/>
      <c r="O196" s="25"/>
      <c r="P196" s="25"/>
      <c r="Q196" s="25"/>
      <c r="R196" s="25"/>
      <c r="S196" s="25"/>
      <c r="T196" s="25"/>
      <c r="U196" s="25"/>
      <c r="V196" s="25"/>
      <c r="W196" s="25"/>
      <c r="X196" s="25"/>
      <c r="Y196" s="25"/>
      <c r="Z196" s="25"/>
    </row>
    <row r="197" ht="12.75" customHeight="1">
      <c r="A197" s="436" t="s">
        <v>1911</v>
      </c>
      <c r="B197" s="437" t="s">
        <v>1912</v>
      </c>
      <c r="C197" s="437">
        <v>2014.0</v>
      </c>
      <c r="D197" s="438">
        <v>41815.0</v>
      </c>
      <c r="E197" s="439" t="s">
        <v>1913</v>
      </c>
      <c r="F197" s="439" t="s">
        <v>422</v>
      </c>
      <c r="G197" s="408" t="s">
        <v>17</v>
      </c>
      <c r="H197" s="408" t="s">
        <v>50</v>
      </c>
      <c r="I197" s="440">
        <v>44792.0</v>
      </c>
      <c r="J197" s="439">
        <v>8.0</v>
      </c>
      <c r="K197" s="441" t="s">
        <v>19</v>
      </c>
      <c r="L197" s="330" t="s">
        <v>395</v>
      </c>
      <c r="M197" s="330">
        <f t="shared" si="1"/>
        <v>2977</v>
      </c>
      <c r="N197" s="25"/>
      <c r="O197" s="25"/>
      <c r="P197" s="25"/>
      <c r="Q197" s="25"/>
      <c r="R197" s="25"/>
      <c r="S197" s="25"/>
      <c r="T197" s="25"/>
      <c r="U197" s="25"/>
      <c r="V197" s="25"/>
      <c r="W197" s="25"/>
      <c r="X197" s="25"/>
      <c r="Y197" s="25"/>
      <c r="Z197" s="25"/>
    </row>
    <row r="198" ht="12.75" customHeight="1">
      <c r="A198" s="430" t="s">
        <v>1914</v>
      </c>
      <c r="B198" s="431" t="s">
        <v>1915</v>
      </c>
      <c r="C198" s="431">
        <v>2020.0</v>
      </c>
      <c r="D198" s="432">
        <v>44133.0</v>
      </c>
      <c r="E198" s="405" t="s">
        <v>1916</v>
      </c>
      <c r="F198" s="433" t="s">
        <v>218</v>
      </c>
      <c r="G198" s="433" t="s">
        <v>17</v>
      </c>
      <c r="H198" s="405" t="s">
        <v>93</v>
      </c>
      <c r="I198" s="434">
        <v>44792.0</v>
      </c>
      <c r="J198" s="433">
        <v>8.0</v>
      </c>
      <c r="K198" s="435" t="s">
        <v>19</v>
      </c>
      <c r="L198" s="327" t="s">
        <v>395</v>
      </c>
      <c r="M198" s="327">
        <f t="shared" si="1"/>
        <v>659</v>
      </c>
      <c r="N198" s="25"/>
      <c r="O198" s="25"/>
      <c r="P198" s="25"/>
      <c r="Q198" s="25"/>
      <c r="R198" s="25"/>
      <c r="S198" s="25"/>
      <c r="T198" s="25"/>
      <c r="U198" s="25"/>
      <c r="V198" s="25"/>
      <c r="W198" s="25"/>
      <c r="X198" s="25"/>
      <c r="Y198" s="25"/>
      <c r="Z198" s="25"/>
    </row>
    <row r="199" ht="15.75" customHeight="1">
      <c r="A199" s="436" t="s">
        <v>1917</v>
      </c>
      <c r="B199" s="437" t="s">
        <v>1918</v>
      </c>
      <c r="C199" s="437">
        <v>2015.0</v>
      </c>
      <c r="D199" s="442">
        <v>42316.0</v>
      </c>
      <c r="E199" s="439" t="s">
        <v>1919</v>
      </c>
      <c r="F199" s="439" t="s">
        <v>1307</v>
      </c>
      <c r="G199" s="408" t="s">
        <v>17</v>
      </c>
      <c r="H199" s="408" t="s">
        <v>1289</v>
      </c>
      <c r="I199" s="440">
        <v>44838.0</v>
      </c>
      <c r="J199" s="439">
        <v>10.0</v>
      </c>
      <c r="K199" s="441" t="s">
        <v>19</v>
      </c>
      <c r="L199" s="330" t="s">
        <v>390</v>
      </c>
      <c r="M199" s="330">
        <f t="shared" si="1"/>
        <v>2522</v>
      </c>
      <c r="N199" s="25"/>
      <c r="O199" s="25"/>
      <c r="P199" s="25"/>
      <c r="Q199" s="25"/>
      <c r="R199" s="25"/>
      <c r="S199" s="25"/>
      <c r="T199" s="25"/>
      <c r="U199" s="25"/>
      <c r="V199" s="25"/>
      <c r="W199" s="25"/>
      <c r="X199" s="25"/>
      <c r="Y199" s="25"/>
      <c r="Z199" s="25"/>
    </row>
    <row r="200" ht="12.75" customHeight="1">
      <c r="A200" s="430" t="s">
        <v>1920</v>
      </c>
      <c r="B200" s="431" t="s">
        <v>1921</v>
      </c>
      <c r="C200" s="431">
        <v>2014.0</v>
      </c>
      <c r="D200" s="432">
        <v>41874.0</v>
      </c>
      <c r="E200" s="405" t="s">
        <v>1922</v>
      </c>
      <c r="F200" s="433" t="s">
        <v>1307</v>
      </c>
      <c r="G200" s="433" t="s">
        <v>17</v>
      </c>
      <c r="H200" s="405" t="s">
        <v>153</v>
      </c>
      <c r="I200" s="434">
        <v>44838.0</v>
      </c>
      <c r="J200" s="433">
        <v>10.0</v>
      </c>
      <c r="K200" s="435" t="s">
        <v>19</v>
      </c>
      <c r="L200" s="327" t="s">
        <v>390</v>
      </c>
      <c r="M200" s="327">
        <f t="shared" si="1"/>
        <v>2964</v>
      </c>
      <c r="N200" s="25"/>
      <c r="O200" s="25"/>
      <c r="P200" s="25"/>
      <c r="Q200" s="25"/>
      <c r="R200" s="25"/>
      <c r="S200" s="25"/>
      <c r="T200" s="25"/>
      <c r="U200" s="25"/>
      <c r="V200" s="25"/>
      <c r="W200" s="25"/>
      <c r="X200" s="25"/>
      <c r="Y200" s="25"/>
      <c r="Z200" s="25"/>
    </row>
    <row r="201" ht="15.75" customHeight="1">
      <c r="A201" s="436" t="s">
        <v>1923</v>
      </c>
      <c r="B201" s="437" t="s">
        <v>1924</v>
      </c>
      <c r="C201" s="437">
        <v>2014.0</v>
      </c>
      <c r="D201" s="438">
        <v>41698.0</v>
      </c>
      <c r="E201" s="439" t="s">
        <v>1925</v>
      </c>
      <c r="F201" s="439" t="s">
        <v>1926</v>
      </c>
      <c r="G201" s="408" t="s">
        <v>17</v>
      </c>
      <c r="H201" s="408" t="s">
        <v>153</v>
      </c>
      <c r="I201" s="440">
        <v>44838.0</v>
      </c>
      <c r="J201" s="439">
        <v>10.0</v>
      </c>
      <c r="K201" s="441" t="s">
        <v>19</v>
      </c>
      <c r="L201" s="330" t="s">
        <v>390</v>
      </c>
      <c r="M201" s="330">
        <f t="shared" si="1"/>
        <v>3140</v>
      </c>
      <c r="N201" s="25"/>
      <c r="O201" s="25"/>
      <c r="P201" s="25"/>
      <c r="Q201" s="25"/>
      <c r="R201" s="25"/>
      <c r="S201" s="25"/>
      <c r="T201" s="25"/>
      <c r="U201" s="25"/>
      <c r="V201" s="25"/>
      <c r="W201" s="25"/>
      <c r="X201" s="25"/>
      <c r="Y201" s="25"/>
      <c r="Z201" s="25"/>
    </row>
    <row r="202" ht="12.75" customHeight="1">
      <c r="A202" s="430" t="s">
        <v>1927</v>
      </c>
      <c r="B202" s="431" t="s">
        <v>1928</v>
      </c>
      <c r="C202" s="431">
        <v>2012.0</v>
      </c>
      <c r="D202" s="432">
        <v>41197.0</v>
      </c>
      <c r="E202" s="405" t="s">
        <v>1929</v>
      </c>
      <c r="F202" s="433" t="s">
        <v>1930</v>
      </c>
      <c r="G202" s="433" t="s">
        <v>17</v>
      </c>
      <c r="H202" s="405" t="s">
        <v>153</v>
      </c>
      <c r="I202" s="434">
        <v>44838.0</v>
      </c>
      <c r="J202" s="433">
        <v>10.0</v>
      </c>
      <c r="K202" s="435" t="s">
        <v>19</v>
      </c>
      <c r="L202" s="327" t="s">
        <v>390</v>
      </c>
      <c r="M202" s="327">
        <f t="shared" si="1"/>
        <v>3641</v>
      </c>
      <c r="N202" s="25"/>
      <c r="O202" s="25"/>
      <c r="P202" s="25"/>
      <c r="Q202" s="25"/>
      <c r="R202" s="25"/>
      <c r="S202" s="25"/>
      <c r="T202" s="25"/>
      <c r="U202" s="25"/>
      <c r="V202" s="25"/>
      <c r="W202" s="25"/>
      <c r="X202" s="25"/>
      <c r="Y202" s="25"/>
      <c r="Z202" s="25"/>
    </row>
    <row r="203" ht="14.25" customHeight="1">
      <c r="A203" s="436" t="s">
        <v>1931</v>
      </c>
      <c r="B203" s="437" t="s">
        <v>1932</v>
      </c>
      <c r="C203" s="437">
        <v>2014.0</v>
      </c>
      <c r="D203" s="438">
        <v>41969.0</v>
      </c>
      <c r="E203" s="439" t="s">
        <v>1933</v>
      </c>
      <c r="F203" s="439" t="s">
        <v>353</v>
      </c>
      <c r="G203" s="408" t="s">
        <v>17</v>
      </c>
      <c r="H203" s="408" t="s">
        <v>50</v>
      </c>
      <c r="I203" s="440">
        <v>44838.0</v>
      </c>
      <c r="J203" s="439">
        <v>10.0</v>
      </c>
      <c r="K203" s="441" t="s">
        <v>19</v>
      </c>
      <c r="L203" s="330" t="s">
        <v>390</v>
      </c>
      <c r="M203" s="330">
        <f t="shared" si="1"/>
        <v>2869</v>
      </c>
      <c r="N203" s="25"/>
      <c r="O203" s="25"/>
      <c r="P203" s="25"/>
      <c r="Q203" s="25"/>
      <c r="R203" s="25"/>
      <c r="S203" s="25"/>
      <c r="T203" s="25"/>
      <c r="U203" s="25"/>
      <c r="V203" s="25"/>
      <c r="W203" s="25"/>
      <c r="X203" s="25"/>
      <c r="Y203" s="25"/>
      <c r="Z203" s="25"/>
    </row>
    <row r="204" ht="12.75" customHeight="1">
      <c r="A204" s="430" t="s">
        <v>1934</v>
      </c>
      <c r="B204" s="431" t="s">
        <v>1935</v>
      </c>
      <c r="C204" s="431">
        <v>2019.0</v>
      </c>
      <c r="D204" s="432">
        <v>43584.0</v>
      </c>
      <c r="E204" s="405" t="s">
        <v>1936</v>
      </c>
      <c r="F204" s="433" t="s">
        <v>1937</v>
      </c>
      <c r="G204" s="433" t="s">
        <v>17</v>
      </c>
      <c r="H204" s="405" t="s">
        <v>50</v>
      </c>
      <c r="I204" s="434">
        <v>44838.0</v>
      </c>
      <c r="J204" s="433">
        <v>10.0</v>
      </c>
      <c r="K204" s="435" t="s">
        <v>19</v>
      </c>
      <c r="L204" s="327" t="s">
        <v>1249</v>
      </c>
      <c r="M204" s="327">
        <f t="shared" si="1"/>
        <v>1254</v>
      </c>
      <c r="N204" s="25"/>
      <c r="O204" s="25"/>
      <c r="P204" s="25"/>
      <c r="Q204" s="25"/>
      <c r="R204" s="25"/>
      <c r="S204" s="25"/>
      <c r="T204" s="25"/>
      <c r="U204" s="25"/>
      <c r="V204" s="25"/>
      <c r="W204" s="25"/>
      <c r="X204" s="25"/>
      <c r="Y204" s="25"/>
      <c r="Z204" s="25"/>
    </row>
    <row r="205" ht="12.75" customHeight="1">
      <c r="A205" s="436" t="s">
        <v>1938</v>
      </c>
      <c r="B205" s="437" t="s">
        <v>1939</v>
      </c>
      <c r="C205" s="437">
        <v>2019.0</v>
      </c>
      <c r="D205" s="438">
        <v>43698.0</v>
      </c>
      <c r="E205" s="439" t="s">
        <v>1940</v>
      </c>
      <c r="F205" s="439" t="s">
        <v>120</v>
      </c>
      <c r="G205" s="408" t="s">
        <v>17</v>
      </c>
      <c r="H205" s="408" t="s">
        <v>77</v>
      </c>
      <c r="I205" s="440">
        <v>44839.0</v>
      </c>
      <c r="J205" s="439">
        <v>10.0</v>
      </c>
      <c r="K205" s="441" t="s">
        <v>19</v>
      </c>
      <c r="L205" s="330" t="s">
        <v>395</v>
      </c>
      <c r="M205" s="330">
        <f t="shared" si="1"/>
        <v>1141</v>
      </c>
      <c r="N205" s="25"/>
      <c r="O205" s="25"/>
      <c r="P205" s="25"/>
      <c r="Q205" s="25"/>
      <c r="R205" s="25"/>
      <c r="S205" s="25"/>
      <c r="T205" s="25"/>
      <c r="U205" s="25"/>
      <c r="V205" s="25"/>
      <c r="W205" s="25"/>
      <c r="X205" s="25"/>
      <c r="Y205" s="25"/>
      <c r="Z205" s="25"/>
    </row>
    <row r="206" ht="12.75" customHeight="1">
      <c r="A206" s="430" t="s">
        <v>1941</v>
      </c>
      <c r="B206" s="431" t="s">
        <v>1942</v>
      </c>
      <c r="C206" s="431">
        <v>2016.0</v>
      </c>
      <c r="D206" s="432">
        <v>42698.0</v>
      </c>
      <c r="E206" s="405" t="s">
        <v>1943</v>
      </c>
      <c r="F206" s="433" t="s">
        <v>120</v>
      </c>
      <c r="G206" s="433" t="s">
        <v>17</v>
      </c>
      <c r="H206" s="405" t="s">
        <v>18</v>
      </c>
      <c r="I206" s="434">
        <v>44839.0</v>
      </c>
      <c r="J206" s="433">
        <v>10.0</v>
      </c>
      <c r="K206" s="435" t="s">
        <v>19</v>
      </c>
      <c r="L206" s="327" t="s">
        <v>395</v>
      </c>
      <c r="M206" s="327">
        <f t="shared" si="1"/>
        <v>2141</v>
      </c>
      <c r="N206" s="25"/>
      <c r="O206" s="25"/>
      <c r="P206" s="25"/>
      <c r="Q206" s="25"/>
      <c r="R206" s="25"/>
      <c r="S206" s="25"/>
      <c r="T206" s="25"/>
      <c r="U206" s="25"/>
      <c r="V206" s="25"/>
      <c r="W206" s="25"/>
      <c r="X206" s="25"/>
      <c r="Y206" s="25"/>
      <c r="Z206" s="25"/>
    </row>
    <row r="207" ht="12.75" customHeight="1">
      <c r="A207" s="436" t="s">
        <v>1944</v>
      </c>
      <c r="B207" s="437" t="s">
        <v>1945</v>
      </c>
      <c r="C207" s="437">
        <v>2015.0</v>
      </c>
      <c r="D207" s="442">
        <v>42226.0</v>
      </c>
      <c r="E207" s="439" t="s">
        <v>1946</v>
      </c>
      <c r="F207" s="439" t="s">
        <v>372</v>
      </c>
      <c r="G207" s="408" t="s">
        <v>17</v>
      </c>
      <c r="H207" s="408" t="s">
        <v>56</v>
      </c>
      <c r="I207" s="440">
        <v>44839.0</v>
      </c>
      <c r="J207" s="439">
        <v>10.0</v>
      </c>
      <c r="K207" s="441" t="s">
        <v>19</v>
      </c>
      <c r="L207" s="330" t="s">
        <v>395</v>
      </c>
      <c r="M207" s="330">
        <f t="shared" si="1"/>
        <v>2613</v>
      </c>
      <c r="N207" s="25"/>
      <c r="O207" s="25"/>
      <c r="P207" s="25"/>
      <c r="Q207" s="25"/>
      <c r="R207" s="25"/>
      <c r="S207" s="25"/>
      <c r="T207" s="25"/>
      <c r="U207" s="25"/>
      <c r="V207" s="25"/>
      <c r="W207" s="25"/>
      <c r="X207" s="25"/>
      <c r="Y207" s="25"/>
      <c r="Z207" s="25"/>
    </row>
    <row r="208" ht="12.75" customHeight="1">
      <c r="A208" s="430" t="s">
        <v>1947</v>
      </c>
      <c r="B208" s="431" t="s">
        <v>1948</v>
      </c>
      <c r="C208" s="431">
        <v>2017.0</v>
      </c>
      <c r="D208" s="432">
        <v>42755.0</v>
      </c>
      <c r="E208" s="405" t="s">
        <v>1949</v>
      </c>
      <c r="F208" s="433" t="s">
        <v>162</v>
      </c>
      <c r="G208" s="433" t="s">
        <v>17</v>
      </c>
      <c r="H208" s="405" t="s">
        <v>130</v>
      </c>
      <c r="I208" s="434">
        <v>44839.0</v>
      </c>
      <c r="J208" s="433">
        <v>10.0</v>
      </c>
      <c r="K208" s="435" t="s">
        <v>19</v>
      </c>
      <c r="L208" s="327" t="s">
        <v>390</v>
      </c>
      <c r="M208" s="327">
        <f t="shared" si="1"/>
        <v>2084</v>
      </c>
      <c r="N208" s="25"/>
      <c r="O208" s="25"/>
      <c r="P208" s="25"/>
      <c r="Q208" s="25"/>
      <c r="R208" s="25"/>
      <c r="S208" s="25"/>
      <c r="T208" s="25"/>
      <c r="U208" s="25"/>
      <c r="V208" s="25"/>
      <c r="W208" s="25"/>
      <c r="X208" s="25"/>
      <c r="Y208" s="25"/>
      <c r="Z208" s="25"/>
    </row>
    <row r="209" ht="12.75" customHeight="1">
      <c r="A209" s="436" t="s">
        <v>1950</v>
      </c>
      <c r="B209" s="437" t="s">
        <v>1951</v>
      </c>
      <c r="C209" s="437">
        <v>2017.0</v>
      </c>
      <c r="D209" s="438">
        <v>42838.0</v>
      </c>
      <c r="E209" s="439" t="s">
        <v>1952</v>
      </c>
      <c r="F209" s="439" t="s">
        <v>372</v>
      </c>
      <c r="G209" s="408" t="s">
        <v>17</v>
      </c>
      <c r="H209" s="408" t="s">
        <v>244</v>
      </c>
      <c r="I209" s="440">
        <v>44839.0</v>
      </c>
      <c r="J209" s="439">
        <v>10.0</v>
      </c>
      <c r="K209" s="441" t="s">
        <v>19</v>
      </c>
      <c r="L209" s="330" t="s">
        <v>395</v>
      </c>
      <c r="M209" s="330">
        <f t="shared" si="1"/>
        <v>2001</v>
      </c>
      <c r="N209" s="25"/>
      <c r="O209" s="25"/>
      <c r="P209" s="25"/>
      <c r="Q209" s="25"/>
      <c r="R209" s="25"/>
      <c r="S209" s="25"/>
      <c r="T209" s="25"/>
      <c r="U209" s="25"/>
      <c r="V209" s="25"/>
      <c r="W209" s="25"/>
      <c r="X209" s="25"/>
      <c r="Y209" s="25"/>
      <c r="Z209" s="25"/>
    </row>
    <row r="210" ht="12.75" customHeight="1">
      <c r="A210" s="430" t="s">
        <v>1953</v>
      </c>
      <c r="B210" s="431" t="s">
        <v>1954</v>
      </c>
      <c r="C210" s="431">
        <v>2014.0</v>
      </c>
      <c r="D210" s="443">
        <v>41856.0</v>
      </c>
      <c r="E210" s="405" t="s">
        <v>1955</v>
      </c>
      <c r="F210" s="433" t="s">
        <v>1926</v>
      </c>
      <c r="G210" s="433" t="s">
        <v>17</v>
      </c>
      <c r="H210" s="405" t="s">
        <v>892</v>
      </c>
      <c r="I210" s="434">
        <v>44839.0</v>
      </c>
      <c r="J210" s="433">
        <v>10.0</v>
      </c>
      <c r="K210" s="435" t="s">
        <v>19</v>
      </c>
      <c r="L210" s="327" t="s">
        <v>390</v>
      </c>
      <c r="M210" s="327">
        <f t="shared" si="1"/>
        <v>2983</v>
      </c>
      <c r="N210" s="25"/>
      <c r="O210" s="25"/>
      <c r="P210" s="25"/>
      <c r="Q210" s="25"/>
      <c r="R210" s="25"/>
      <c r="S210" s="25"/>
      <c r="T210" s="25"/>
      <c r="U210" s="25"/>
      <c r="V210" s="25"/>
      <c r="W210" s="25"/>
      <c r="X210" s="25"/>
      <c r="Y210" s="25"/>
      <c r="Z210" s="25"/>
    </row>
    <row r="211" ht="12.75" customHeight="1">
      <c r="A211" s="436" t="s">
        <v>1956</v>
      </c>
      <c r="B211" s="437" t="s">
        <v>1957</v>
      </c>
      <c r="C211" s="437">
        <v>2021.0</v>
      </c>
      <c r="D211" s="438">
        <v>44286.0</v>
      </c>
      <c r="E211" s="439" t="s">
        <v>1958</v>
      </c>
      <c r="F211" s="439" t="s">
        <v>1959</v>
      </c>
      <c r="G211" s="408" t="s">
        <v>17</v>
      </c>
      <c r="H211" s="408" t="s">
        <v>1960</v>
      </c>
      <c r="I211" s="440">
        <v>44839.0</v>
      </c>
      <c r="J211" s="439">
        <v>10.0</v>
      </c>
      <c r="K211" s="441" t="s">
        <v>19</v>
      </c>
      <c r="L211" s="330" t="s">
        <v>390</v>
      </c>
      <c r="M211" s="330">
        <f t="shared" si="1"/>
        <v>553</v>
      </c>
      <c r="N211" s="25"/>
      <c r="O211" s="25"/>
      <c r="P211" s="25"/>
      <c r="Q211" s="25"/>
      <c r="R211" s="25"/>
      <c r="S211" s="25"/>
      <c r="T211" s="25"/>
      <c r="U211" s="25"/>
      <c r="V211" s="25"/>
      <c r="W211" s="25"/>
      <c r="X211" s="25"/>
      <c r="Y211" s="25"/>
      <c r="Z211" s="25"/>
    </row>
    <row r="212" ht="12.75" customHeight="1">
      <c r="A212" s="430" t="s">
        <v>1961</v>
      </c>
      <c r="B212" s="431" t="s">
        <v>1962</v>
      </c>
      <c r="C212" s="431">
        <v>2012.0</v>
      </c>
      <c r="D212" s="432">
        <v>41173.0</v>
      </c>
      <c r="E212" s="405" t="s">
        <v>1963</v>
      </c>
      <c r="F212" s="433" t="s">
        <v>1964</v>
      </c>
      <c r="G212" s="433" t="s">
        <v>34</v>
      </c>
      <c r="H212" s="405" t="s">
        <v>158</v>
      </c>
      <c r="I212" s="434">
        <v>44845.0</v>
      </c>
      <c r="J212" s="433">
        <v>10.0</v>
      </c>
      <c r="K212" s="449" t="s">
        <v>758</v>
      </c>
      <c r="L212" s="327" t="s">
        <v>395</v>
      </c>
      <c r="M212" s="327">
        <f t="shared" si="1"/>
        <v>3672</v>
      </c>
      <c r="N212" s="25"/>
      <c r="O212" s="25"/>
      <c r="P212" s="25"/>
      <c r="Q212" s="25"/>
      <c r="R212" s="25"/>
      <c r="S212" s="25"/>
      <c r="T212" s="25"/>
      <c r="U212" s="25"/>
      <c r="V212" s="25"/>
      <c r="W212" s="25"/>
      <c r="X212" s="25"/>
      <c r="Y212" s="25"/>
      <c r="Z212" s="25"/>
    </row>
    <row r="213" ht="12.75" customHeight="1">
      <c r="A213" s="436" t="s">
        <v>1965</v>
      </c>
      <c r="B213" s="451" t="s">
        <v>1966</v>
      </c>
      <c r="C213" s="451">
        <v>2015.0</v>
      </c>
      <c r="D213" s="438">
        <v>42328.0</v>
      </c>
      <c r="E213" s="439" t="s">
        <v>1967</v>
      </c>
      <c r="F213" s="439" t="s">
        <v>1926</v>
      </c>
      <c r="G213" s="408" t="s">
        <v>17</v>
      </c>
      <c r="H213" s="408" t="s">
        <v>130</v>
      </c>
      <c r="I213" s="438">
        <v>44858.0</v>
      </c>
      <c r="J213" s="445">
        <v>10.0</v>
      </c>
      <c r="K213" s="441" t="s">
        <v>19</v>
      </c>
      <c r="L213" s="330" t="s">
        <v>390</v>
      </c>
      <c r="M213" s="330">
        <f t="shared" si="1"/>
        <v>2530</v>
      </c>
      <c r="N213" s="25"/>
      <c r="O213" s="25"/>
      <c r="P213" s="25"/>
      <c r="Q213" s="25"/>
      <c r="R213" s="25"/>
      <c r="S213" s="25"/>
      <c r="T213" s="25"/>
      <c r="U213" s="25"/>
      <c r="V213" s="25"/>
      <c r="W213" s="25"/>
      <c r="X213" s="25"/>
      <c r="Y213" s="25"/>
      <c r="Z213" s="25"/>
    </row>
    <row r="214" ht="12.75" customHeight="1">
      <c r="A214" s="430" t="s">
        <v>1968</v>
      </c>
      <c r="B214" s="452" t="s">
        <v>1969</v>
      </c>
      <c r="C214" s="452">
        <v>2020.0</v>
      </c>
      <c r="D214" s="432">
        <v>44125.0</v>
      </c>
      <c r="E214" s="447" t="s">
        <v>1970</v>
      </c>
      <c r="F214" s="453" t="s">
        <v>1937</v>
      </c>
      <c r="G214" s="433" t="s">
        <v>17</v>
      </c>
      <c r="H214" s="447" t="s">
        <v>149</v>
      </c>
      <c r="I214" s="432">
        <v>44858.0</v>
      </c>
      <c r="J214" s="453">
        <v>10.0</v>
      </c>
      <c r="K214" s="435" t="s">
        <v>19</v>
      </c>
      <c r="L214" s="327" t="s">
        <v>1249</v>
      </c>
      <c r="M214" s="327">
        <f t="shared" si="1"/>
        <v>733</v>
      </c>
      <c r="N214" s="25"/>
      <c r="O214" s="25"/>
      <c r="P214" s="25"/>
      <c r="Q214" s="25"/>
      <c r="R214" s="25"/>
      <c r="S214" s="25"/>
      <c r="T214" s="25"/>
      <c r="U214" s="25"/>
      <c r="V214" s="25"/>
      <c r="W214" s="25"/>
      <c r="X214" s="25"/>
      <c r="Y214" s="25"/>
      <c r="Z214" s="25"/>
    </row>
    <row r="215" ht="12.75" customHeight="1">
      <c r="A215" s="436" t="s">
        <v>1971</v>
      </c>
      <c r="B215" s="451" t="s">
        <v>1972</v>
      </c>
      <c r="C215" s="451">
        <v>2017.0</v>
      </c>
      <c r="D215" s="438">
        <v>43034.0</v>
      </c>
      <c r="E215" s="439" t="s">
        <v>1973</v>
      </c>
      <c r="F215" s="445" t="s">
        <v>372</v>
      </c>
      <c r="G215" s="408" t="s">
        <v>17</v>
      </c>
      <c r="H215" s="450" t="s">
        <v>125</v>
      </c>
      <c r="I215" s="438">
        <v>44858.0</v>
      </c>
      <c r="J215" s="445">
        <v>10.0</v>
      </c>
      <c r="K215" s="441" t="s">
        <v>19</v>
      </c>
      <c r="L215" s="330" t="s">
        <v>395</v>
      </c>
      <c r="M215" s="330">
        <f t="shared" si="1"/>
        <v>1824</v>
      </c>
      <c r="N215" s="25"/>
      <c r="O215" s="25"/>
      <c r="P215" s="25"/>
      <c r="Q215" s="25"/>
      <c r="R215" s="25"/>
      <c r="S215" s="25"/>
      <c r="T215" s="25"/>
      <c r="U215" s="25"/>
      <c r="V215" s="25"/>
      <c r="W215" s="25"/>
      <c r="X215" s="25"/>
      <c r="Y215" s="25"/>
      <c r="Z215" s="25"/>
    </row>
    <row r="216" ht="12.75" customHeight="1">
      <c r="A216" s="430" t="s">
        <v>1974</v>
      </c>
      <c r="B216" s="452" t="s">
        <v>1975</v>
      </c>
      <c r="C216" s="452">
        <v>2014.0</v>
      </c>
      <c r="D216" s="432">
        <v>41722.0</v>
      </c>
      <c r="E216" s="447" t="s">
        <v>1976</v>
      </c>
      <c r="F216" s="453" t="s">
        <v>1926</v>
      </c>
      <c r="G216" s="433" t="s">
        <v>17</v>
      </c>
      <c r="H216" s="447" t="s">
        <v>66</v>
      </c>
      <c r="I216" s="432">
        <v>44861.0</v>
      </c>
      <c r="J216" s="453">
        <v>10.0</v>
      </c>
      <c r="K216" s="435" t="s">
        <v>19</v>
      </c>
      <c r="L216" s="327" t="s">
        <v>390</v>
      </c>
      <c r="M216" s="327">
        <f t="shared" si="1"/>
        <v>3139</v>
      </c>
      <c r="N216" s="25"/>
      <c r="O216" s="25"/>
      <c r="P216" s="25"/>
      <c r="Q216" s="25"/>
      <c r="R216" s="25"/>
      <c r="S216" s="25"/>
      <c r="T216" s="25"/>
      <c r="U216" s="25"/>
      <c r="V216" s="25"/>
      <c r="W216" s="25"/>
      <c r="X216" s="25"/>
      <c r="Y216" s="25"/>
      <c r="Z216" s="25"/>
    </row>
    <row r="217" ht="12.75" customHeight="1">
      <c r="A217" s="436" t="s">
        <v>1977</v>
      </c>
      <c r="B217" s="451" t="s">
        <v>1978</v>
      </c>
      <c r="C217" s="451">
        <v>2016.0</v>
      </c>
      <c r="D217" s="438">
        <v>42594.0</v>
      </c>
      <c r="E217" s="445" t="s">
        <v>1979</v>
      </c>
      <c r="F217" s="445" t="s">
        <v>372</v>
      </c>
      <c r="G217" s="408" t="s">
        <v>17</v>
      </c>
      <c r="H217" s="450" t="s">
        <v>308</v>
      </c>
      <c r="I217" s="438">
        <v>44861.0</v>
      </c>
      <c r="J217" s="445">
        <v>10.0</v>
      </c>
      <c r="K217" s="441" t="s">
        <v>19</v>
      </c>
      <c r="L217" s="330" t="s">
        <v>395</v>
      </c>
      <c r="M217" s="330">
        <f t="shared" si="1"/>
        <v>2267</v>
      </c>
      <c r="N217" s="25"/>
      <c r="O217" s="25"/>
      <c r="P217" s="25"/>
      <c r="Q217" s="25"/>
      <c r="R217" s="25"/>
      <c r="S217" s="25"/>
      <c r="T217" s="25"/>
      <c r="U217" s="25"/>
      <c r="V217" s="25"/>
      <c r="W217" s="25"/>
      <c r="X217" s="25"/>
      <c r="Y217" s="25"/>
      <c r="Z217" s="25"/>
    </row>
    <row r="218" ht="12.75" customHeight="1">
      <c r="A218" s="430" t="s">
        <v>1980</v>
      </c>
      <c r="B218" s="452" t="s">
        <v>1981</v>
      </c>
      <c r="C218" s="452">
        <v>2018.0</v>
      </c>
      <c r="D218" s="432">
        <v>43299.0</v>
      </c>
      <c r="E218" s="447" t="s">
        <v>1982</v>
      </c>
      <c r="F218" s="453" t="s">
        <v>372</v>
      </c>
      <c r="G218" s="433" t="s">
        <v>17</v>
      </c>
      <c r="H218" s="447" t="s">
        <v>39</v>
      </c>
      <c r="I218" s="432">
        <v>44861.0</v>
      </c>
      <c r="J218" s="453">
        <v>10.0</v>
      </c>
      <c r="K218" s="435" t="s">
        <v>19</v>
      </c>
      <c r="L218" s="327" t="s">
        <v>395</v>
      </c>
      <c r="M218" s="327">
        <f t="shared" si="1"/>
        <v>1562</v>
      </c>
      <c r="N218" s="25"/>
      <c r="O218" s="25"/>
      <c r="P218" s="25"/>
      <c r="Q218" s="25"/>
      <c r="R218" s="25"/>
      <c r="S218" s="25"/>
      <c r="T218" s="25"/>
      <c r="U218" s="25"/>
      <c r="V218" s="25"/>
      <c r="W218" s="25"/>
      <c r="X218" s="25"/>
      <c r="Y218" s="25"/>
      <c r="Z218" s="25"/>
    </row>
    <row r="219" ht="12.75" customHeight="1">
      <c r="A219" s="436" t="s">
        <v>1983</v>
      </c>
      <c r="B219" s="451" t="s">
        <v>1984</v>
      </c>
      <c r="C219" s="451">
        <v>2018.0</v>
      </c>
      <c r="D219" s="438">
        <v>43299.0</v>
      </c>
      <c r="E219" s="445" t="s">
        <v>1985</v>
      </c>
      <c r="F219" s="445" t="s">
        <v>372</v>
      </c>
      <c r="G219" s="408" t="s">
        <v>17</v>
      </c>
      <c r="H219" s="450" t="s">
        <v>308</v>
      </c>
      <c r="I219" s="438">
        <v>44868.0</v>
      </c>
      <c r="J219" s="445">
        <v>11.0</v>
      </c>
      <c r="K219" s="441" t="s">
        <v>19</v>
      </c>
      <c r="L219" s="330" t="s">
        <v>395</v>
      </c>
      <c r="M219" s="330">
        <f t="shared" si="1"/>
        <v>1569</v>
      </c>
      <c r="N219" s="25"/>
      <c r="O219" s="25"/>
      <c r="P219" s="25"/>
      <c r="Q219" s="25"/>
      <c r="R219" s="25"/>
      <c r="S219" s="25"/>
      <c r="T219" s="25"/>
      <c r="U219" s="25"/>
      <c r="V219" s="25"/>
      <c r="W219" s="25"/>
      <c r="X219" s="25"/>
      <c r="Y219" s="25"/>
      <c r="Z219" s="25"/>
    </row>
    <row r="220" ht="12.75" customHeight="1">
      <c r="A220" s="430" t="s">
        <v>1986</v>
      </c>
      <c r="B220" s="452" t="s">
        <v>1987</v>
      </c>
      <c r="C220" s="452">
        <v>2018.0</v>
      </c>
      <c r="D220" s="432">
        <v>43452.0</v>
      </c>
      <c r="E220" s="447" t="s">
        <v>1988</v>
      </c>
      <c r="F220" s="453" t="s">
        <v>1937</v>
      </c>
      <c r="G220" s="453" t="s">
        <v>17</v>
      </c>
      <c r="H220" s="447" t="s">
        <v>163</v>
      </c>
      <c r="I220" s="432">
        <v>44869.0</v>
      </c>
      <c r="J220" s="453">
        <v>11.0</v>
      </c>
      <c r="K220" s="435" t="s">
        <v>19</v>
      </c>
      <c r="L220" s="327" t="s">
        <v>1249</v>
      </c>
      <c r="M220" s="327">
        <f t="shared" si="1"/>
        <v>1417</v>
      </c>
      <c r="N220" s="25"/>
      <c r="O220" s="25"/>
      <c r="P220" s="25"/>
      <c r="Q220" s="25"/>
      <c r="R220" s="25"/>
      <c r="S220" s="25"/>
      <c r="T220" s="25"/>
      <c r="U220" s="25"/>
      <c r="V220" s="25"/>
      <c r="W220" s="25"/>
      <c r="X220" s="25"/>
      <c r="Y220" s="25"/>
      <c r="Z220" s="25"/>
    </row>
    <row r="221" ht="12.75" customHeight="1">
      <c r="A221" s="436" t="s">
        <v>1989</v>
      </c>
      <c r="B221" s="451" t="s">
        <v>1990</v>
      </c>
      <c r="C221" s="451">
        <v>2017.0</v>
      </c>
      <c r="D221" s="438">
        <v>42818.0</v>
      </c>
      <c r="E221" s="445" t="s">
        <v>1991</v>
      </c>
      <c r="F221" s="445" t="s">
        <v>1937</v>
      </c>
      <c r="G221" s="408" t="s">
        <v>17</v>
      </c>
      <c r="H221" s="450" t="s">
        <v>315</v>
      </c>
      <c r="I221" s="438">
        <v>44869.0</v>
      </c>
      <c r="J221" s="445">
        <v>11.0</v>
      </c>
      <c r="K221" s="441" t="s">
        <v>19</v>
      </c>
      <c r="L221" s="330" t="s">
        <v>1249</v>
      </c>
      <c r="M221" s="330">
        <f t="shared" si="1"/>
        <v>2051</v>
      </c>
      <c r="N221" s="25"/>
      <c r="O221" s="25"/>
      <c r="P221" s="25"/>
      <c r="Q221" s="25"/>
      <c r="R221" s="25"/>
      <c r="S221" s="25"/>
      <c r="T221" s="25"/>
      <c r="U221" s="25"/>
      <c r="V221" s="25"/>
      <c r="W221" s="25"/>
      <c r="X221" s="25"/>
      <c r="Y221" s="25"/>
      <c r="Z221" s="25"/>
    </row>
    <row r="222" ht="12.75" customHeight="1">
      <c r="A222" s="430" t="s">
        <v>1992</v>
      </c>
      <c r="B222" s="452" t="s">
        <v>1993</v>
      </c>
      <c r="C222" s="452">
        <v>2020.0</v>
      </c>
      <c r="D222" s="432">
        <v>43870.0</v>
      </c>
      <c r="E222" s="447" t="s">
        <v>1994</v>
      </c>
      <c r="F222" s="453" t="s">
        <v>359</v>
      </c>
      <c r="G222" s="453" t="s">
        <v>17</v>
      </c>
      <c r="H222" s="447" t="s">
        <v>263</v>
      </c>
      <c r="I222" s="454">
        <v>44662.0</v>
      </c>
      <c r="J222" s="453">
        <v>11.0</v>
      </c>
      <c r="K222" s="435" t="s">
        <v>19</v>
      </c>
      <c r="L222" s="327" t="s">
        <v>399</v>
      </c>
      <c r="M222" s="327">
        <f t="shared" si="1"/>
        <v>792</v>
      </c>
      <c r="N222" s="25"/>
      <c r="O222" s="25"/>
      <c r="P222" s="25"/>
      <c r="Q222" s="25"/>
      <c r="R222" s="25"/>
      <c r="S222" s="25"/>
      <c r="T222" s="25"/>
      <c r="U222" s="25"/>
      <c r="V222" s="25"/>
      <c r="W222" s="25"/>
      <c r="X222" s="25"/>
      <c r="Y222" s="25"/>
      <c r="Z222" s="25"/>
    </row>
    <row r="223" ht="15.0" customHeight="1">
      <c r="A223" s="436" t="s">
        <v>1995</v>
      </c>
      <c r="B223" s="451" t="s">
        <v>1996</v>
      </c>
      <c r="C223" s="451">
        <v>2019.0</v>
      </c>
      <c r="D223" s="438">
        <v>43787.0</v>
      </c>
      <c r="E223" s="445" t="s">
        <v>1997</v>
      </c>
      <c r="F223" s="445" t="s">
        <v>120</v>
      </c>
      <c r="G223" s="450" t="s">
        <v>17</v>
      </c>
      <c r="H223" s="450" t="s">
        <v>1998</v>
      </c>
      <c r="I223" s="438">
        <v>44876.0</v>
      </c>
      <c r="J223" s="445">
        <v>11.0</v>
      </c>
      <c r="K223" s="441" t="s">
        <v>19</v>
      </c>
      <c r="L223" s="330" t="s">
        <v>390</v>
      </c>
      <c r="M223" s="330">
        <f t="shared" si="1"/>
        <v>1089</v>
      </c>
      <c r="N223" s="25"/>
      <c r="O223" s="25"/>
      <c r="P223" s="25"/>
      <c r="Q223" s="25"/>
      <c r="R223" s="25"/>
      <c r="S223" s="25"/>
      <c r="T223" s="25"/>
      <c r="U223" s="25"/>
      <c r="V223" s="25"/>
      <c r="W223" s="25"/>
      <c r="X223" s="25"/>
      <c r="Y223" s="25"/>
      <c r="Z223" s="25"/>
    </row>
    <row r="224" ht="15.0" customHeight="1">
      <c r="A224" s="430" t="s">
        <v>1999</v>
      </c>
      <c r="B224" s="452" t="s">
        <v>2000</v>
      </c>
      <c r="C224" s="452">
        <v>2019.0</v>
      </c>
      <c r="D224" s="432">
        <v>43663.0</v>
      </c>
      <c r="E224" s="447" t="s">
        <v>2001</v>
      </c>
      <c r="F224" s="453" t="s">
        <v>120</v>
      </c>
      <c r="G224" s="453" t="s">
        <v>17</v>
      </c>
      <c r="H224" s="447" t="s">
        <v>2002</v>
      </c>
      <c r="I224" s="432">
        <v>44876.0</v>
      </c>
      <c r="J224" s="453">
        <v>11.0</v>
      </c>
      <c r="K224" s="435" t="s">
        <v>19</v>
      </c>
      <c r="L224" s="327" t="s">
        <v>390</v>
      </c>
      <c r="M224" s="327">
        <f t="shared" si="1"/>
        <v>1213</v>
      </c>
      <c r="N224" s="25"/>
      <c r="O224" s="25"/>
      <c r="P224" s="25"/>
      <c r="Q224" s="25"/>
      <c r="R224" s="25"/>
      <c r="S224" s="25"/>
      <c r="T224" s="25"/>
      <c r="U224" s="25"/>
      <c r="V224" s="25"/>
      <c r="W224" s="25"/>
      <c r="X224" s="25"/>
      <c r="Y224" s="25"/>
      <c r="Z224" s="25"/>
    </row>
    <row r="225" ht="12.75" customHeight="1">
      <c r="A225" s="436" t="s">
        <v>2003</v>
      </c>
      <c r="B225" s="451" t="s">
        <v>2004</v>
      </c>
      <c r="C225" s="451">
        <v>2020.0</v>
      </c>
      <c r="D225" s="438">
        <v>44152.0</v>
      </c>
      <c r="E225" s="445" t="s">
        <v>2005</v>
      </c>
      <c r="F225" s="445" t="s">
        <v>186</v>
      </c>
      <c r="G225" s="450" t="s">
        <v>17</v>
      </c>
      <c r="H225" s="450" t="s">
        <v>263</v>
      </c>
      <c r="I225" s="438">
        <v>44876.0</v>
      </c>
      <c r="J225" s="445">
        <v>11.0</v>
      </c>
      <c r="K225" s="441" t="s">
        <v>19</v>
      </c>
      <c r="L225" s="330" t="s">
        <v>390</v>
      </c>
      <c r="M225" s="330">
        <f t="shared" si="1"/>
        <v>724</v>
      </c>
      <c r="N225" s="25"/>
      <c r="O225" s="25"/>
      <c r="P225" s="25"/>
      <c r="Q225" s="25"/>
      <c r="R225" s="25"/>
      <c r="S225" s="25"/>
      <c r="T225" s="25"/>
      <c r="U225" s="25"/>
      <c r="V225" s="25"/>
      <c r="W225" s="25"/>
      <c r="X225" s="25"/>
      <c r="Y225" s="25"/>
      <c r="Z225" s="25"/>
    </row>
    <row r="226" ht="12.75" customHeight="1">
      <c r="A226" s="430" t="s">
        <v>2006</v>
      </c>
      <c r="B226" s="452" t="s">
        <v>2007</v>
      </c>
      <c r="C226" s="452">
        <v>2017.0</v>
      </c>
      <c r="D226" s="432">
        <v>43019.0</v>
      </c>
      <c r="E226" s="447" t="s">
        <v>2008</v>
      </c>
      <c r="F226" s="453" t="s">
        <v>120</v>
      </c>
      <c r="G226" s="453" t="s">
        <v>17</v>
      </c>
      <c r="H226" s="447" t="s">
        <v>50</v>
      </c>
      <c r="I226" s="432">
        <v>44876.0</v>
      </c>
      <c r="J226" s="453">
        <v>11.0</v>
      </c>
      <c r="K226" s="435" t="s">
        <v>19</v>
      </c>
      <c r="L226" s="327" t="s">
        <v>390</v>
      </c>
      <c r="M226" s="327">
        <f t="shared" si="1"/>
        <v>1857</v>
      </c>
      <c r="N226" s="25"/>
      <c r="O226" s="25"/>
      <c r="P226" s="25"/>
      <c r="Q226" s="25"/>
      <c r="R226" s="25"/>
      <c r="S226" s="25"/>
      <c r="T226" s="25"/>
      <c r="U226" s="25"/>
      <c r="V226" s="25"/>
      <c r="W226" s="25"/>
      <c r="X226" s="25"/>
      <c r="Y226" s="25"/>
      <c r="Z226" s="25"/>
    </row>
    <row r="227" ht="12.75" customHeight="1">
      <c r="A227" s="436" t="s">
        <v>2009</v>
      </c>
      <c r="B227" s="451" t="s">
        <v>2010</v>
      </c>
      <c r="C227" s="451">
        <v>2016.0</v>
      </c>
      <c r="D227" s="438">
        <v>42474.0</v>
      </c>
      <c r="E227" s="445" t="s">
        <v>2011</v>
      </c>
      <c r="F227" s="445" t="s">
        <v>167</v>
      </c>
      <c r="G227" s="450" t="s">
        <v>17</v>
      </c>
      <c r="H227" s="450" t="s">
        <v>50</v>
      </c>
      <c r="I227" s="438">
        <v>44876.0</v>
      </c>
      <c r="J227" s="445">
        <v>11.0</v>
      </c>
      <c r="K227" s="441" t="s">
        <v>19</v>
      </c>
      <c r="L227" s="330" t="s">
        <v>390</v>
      </c>
      <c r="M227" s="330">
        <f t="shared" si="1"/>
        <v>2402</v>
      </c>
      <c r="N227" s="25"/>
      <c r="O227" s="25"/>
      <c r="P227" s="25"/>
      <c r="Q227" s="25"/>
      <c r="R227" s="25"/>
      <c r="S227" s="25"/>
      <c r="T227" s="25"/>
      <c r="U227" s="25"/>
      <c r="V227" s="25"/>
      <c r="W227" s="25"/>
      <c r="X227" s="25"/>
      <c r="Y227" s="25"/>
      <c r="Z227" s="25"/>
    </row>
    <row r="228" ht="12.75" customHeight="1">
      <c r="A228" s="430" t="s">
        <v>2012</v>
      </c>
      <c r="B228" s="452" t="s">
        <v>2013</v>
      </c>
      <c r="C228" s="452">
        <v>2017.0</v>
      </c>
      <c r="D228" s="432">
        <v>43075.0</v>
      </c>
      <c r="E228" s="447" t="s">
        <v>2014</v>
      </c>
      <c r="F228" s="453" t="s">
        <v>372</v>
      </c>
      <c r="G228" s="453" t="s">
        <v>17</v>
      </c>
      <c r="H228" s="447" t="s">
        <v>77</v>
      </c>
      <c r="I228" s="432">
        <v>44876.0</v>
      </c>
      <c r="J228" s="453">
        <v>11.0</v>
      </c>
      <c r="K228" s="435" t="s">
        <v>19</v>
      </c>
      <c r="L228" s="327" t="s">
        <v>395</v>
      </c>
      <c r="M228" s="327">
        <f t="shared" si="1"/>
        <v>1801</v>
      </c>
      <c r="N228" s="25"/>
      <c r="O228" s="25"/>
      <c r="P228" s="25"/>
      <c r="Q228" s="25"/>
      <c r="R228" s="25"/>
      <c r="S228" s="25"/>
      <c r="T228" s="25"/>
      <c r="U228" s="25"/>
      <c r="V228" s="25"/>
      <c r="W228" s="25"/>
      <c r="X228" s="25"/>
      <c r="Y228" s="25"/>
      <c r="Z228" s="25"/>
    </row>
    <row r="229" ht="12.75" customHeight="1">
      <c r="A229" s="436" t="s">
        <v>2015</v>
      </c>
      <c r="B229" s="451" t="s">
        <v>2016</v>
      </c>
      <c r="C229" s="451">
        <v>2016.0</v>
      </c>
      <c r="D229" s="438">
        <v>42608.0</v>
      </c>
      <c r="E229" s="445" t="s">
        <v>2017</v>
      </c>
      <c r="F229" s="445" t="s">
        <v>2018</v>
      </c>
      <c r="G229" s="450" t="s">
        <v>17</v>
      </c>
      <c r="H229" s="450" t="s">
        <v>234</v>
      </c>
      <c r="I229" s="438">
        <v>44876.0</v>
      </c>
      <c r="J229" s="445">
        <v>11.0</v>
      </c>
      <c r="K229" s="441" t="s">
        <v>19</v>
      </c>
      <c r="L229" s="330" t="s">
        <v>390</v>
      </c>
      <c r="M229" s="330">
        <f t="shared" si="1"/>
        <v>2268</v>
      </c>
      <c r="N229" s="25"/>
      <c r="O229" s="25"/>
      <c r="P229" s="25"/>
      <c r="Q229" s="25"/>
      <c r="R229" s="25"/>
      <c r="S229" s="25"/>
      <c r="T229" s="25"/>
      <c r="U229" s="25"/>
      <c r="V229" s="25"/>
      <c r="W229" s="25"/>
      <c r="X229" s="25"/>
      <c r="Y229" s="25"/>
      <c r="Z229" s="25"/>
    </row>
    <row r="230" ht="15.0" customHeight="1">
      <c r="A230" s="430" t="s">
        <v>2019</v>
      </c>
      <c r="B230" s="452" t="s">
        <v>2020</v>
      </c>
      <c r="C230" s="452">
        <v>2019.0</v>
      </c>
      <c r="D230" s="432">
        <v>43819.0</v>
      </c>
      <c r="E230" s="447" t="s">
        <v>2021</v>
      </c>
      <c r="F230" s="453" t="s">
        <v>2018</v>
      </c>
      <c r="G230" s="453" t="s">
        <v>17</v>
      </c>
      <c r="H230" s="447" t="s">
        <v>39</v>
      </c>
      <c r="I230" s="432">
        <v>44876.0</v>
      </c>
      <c r="J230" s="453">
        <v>11.0</v>
      </c>
      <c r="K230" s="435" t="s">
        <v>19</v>
      </c>
      <c r="L230" s="327" t="s">
        <v>390</v>
      </c>
      <c r="M230" s="327">
        <f t="shared" si="1"/>
        <v>1057</v>
      </c>
      <c r="N230" s="25"/>
      <c r="O230" s="25"/>
      <c r="P230" s="25"/>
      <c r="Q230" s="25"/>
      <c r="R230" s="25"/>
      <c r="S230" s="25"/>
      <c r="T230" s="25"/>
      <c r="U230" s="25"/>
      <c r="V230" s="25"/>
      <c r="W230" s="25"/>
      <c r="X230" s="25"/>
      <c r="Y230" s="25"/>
      <c r="Z230" s="25"/>
    </row>
    <row r="231" ht="12.75" customHeight="1">
      <c r="A231" s="436" t="s">
        <v>2022</v>
      </c>
      <c r="B231" s="451" t="s">
        <v>2023</v>
      </c>
      <c r="C231" s="451">
        <v>2015.0</v>
      </c>
      <c r="D231" s="438">
        <v>42030.0</v>
      </c>
      <c r="E231" s="445" t="s">
        <v>2024</v>
      </c>
      <c r="F231" s="445" t="s">
        <v>196</v>
      </c>
      <c r="G231" s="450" t="s">
        <v>17</v>
      </c>
      <c r="H231" s="450" t="s">
        <v>26</v>
      </c>
      <c r="I231" s="438">
        <v>44876.0</v>
      </c>
      <c r="J231" s="445">
        <v>11.0</v>
      </c>
      <c r="K231" s="441" t="s">
        <v>19</v>
      </c>
      <c r="L231" s="330" t="s">
        <v>390</v>
      </c>
      <c r="M231" s="330">
        <f t="shared" si="1"/>
        <v>2846</v>
      </c>
      <c r="N231" s="25"/>
      <c r="O231" s="25"/>
      <c r="P231" s="25"/>
      <c r="Q231" s="25"/>
      <c r="R231" s="25"/>
      <c r="S231" s="25"/>
      <c r="T231" s="25"/>
      <c r="U231" s="25"/>
      <c r="V231" s="25"/>
      <c r="W231" s="25"/>
      <c r="X231" s="25"/>
      <c r="Y231" s="25"/>
      <c r="Z231" s="25"/>
    </row>
    <row r="232" ht="12.75" customHeight="1">
      <c r="A232" s="430" t="s">
        <v>2025</v>
      </c>
      <c r="B232" s="452" t="s">
        <v>2026</v>
      </c>
      <c r="C232" s="452">
        <v>2020.0</v>
      </c>
      <c r="D232" s="432">
        <v>43910.0</v>
      </c>
      <c r="E232" s="447" t="s">
        <v>2027</v>
      </c>
      <c r="F232" s="453" t="s">
        <v>2028</v>
      </c>
      <c r="G232" s="453" t="s">
        <v>17</v>
      </c>
      <c r="H232" s="447" t="s">
        <v>2029</v>
      </c>
      <c r="I232" s="432">
        <v>44876.0</v>
      </c>
      <c r="J232" s="453">
        <v>11.0</v>
      </c>
      <c r="K232" s="435" t="s">
        <v>19</v>
      </c>
      <c r="L232" s="327" t="s">
        <v>395</v>
      </c>
      <c r="M232" s="327">
        <f t="shared" si="1"/>
        <v>966</v>
      </c>
      <c r="N232" s="25"/>
      <c r="O232" s="25"/>
      <c r="P232" s="25"/>
      <c r="Q232" s="25"/>
      <c r="R232" s="25"/>
      <c r="S232" s="25"/>
      <c r="T232" s="25"/>
      <c r="U232" s="25"/>
      <c r="V232" s="25"/>
      <c r="W232" s="25"/>
      <c r="X232" s="25"/>
      <c r="Y232" s="25"/>
      <c r="Z232" s="25"/>
    </row>
    <row r="233" ht="12.75" customHeight="1">
      <c r="A233" s="436" t="s">
        <v>2030</v>
      </c>
      <c r="B233" s="451" t="s">
        <v>2031</v>
      </c>
      <c r="C233" s="455">
        <v>2019.0</v>
      </c>
      <c r="D233" s="456">
        <v>43572.0</v>
      </c>
      <c r="E233" s="445" t="s">
        <v>2032</v>
      </c>
      <c r="F233" s="445" t="s">
        <v>120</v>
      </c>
      <c r="G233" s="450" t="s">
        <v>17</v>
      </c>
      <c r="H233" s="450" t="s">
        <v>112</v>
      </c>
      <c r="I233" s="438">
        <v>44876.0</v>
      </c>
      <c r="J233" s="445">
        <v>11.0</v>
      </c>
      <c r="K233" s="441" t="s">
        <v>19</v>
      </c>
      <c r="L233" s="330" t="s">
        <v>395</v>
      </c>
      <c r="M233" s="330">
        <f t="shared" si="1"/>
        <v>1304</v>
      </c>
      <c r="N233" s="25"/>
      <c r="O233" s="25"/>
      <c r="P233" s="25"/>
      <c r="Q233" s="25"/>
      <c r="R233" s="25"/>
      <c r="S233" s="25"/>
      <c r="T233" s="25"/>
      <c r="U233" s="25"/>
      <c r="V233" s="25"/>
      <c r="W233" s="25"/>
      <c r="X233" s="25"/>
      <c r="Y233" s="25"/>
      <c r="Z233" s="25"/>
    </row>
    <row r="234" ht="12.75" customHeight="1">
      <c r="A234" s="430" t="s">
        <v>2033</v>
      </c>
      <c r="B234" s="457" t="s">
        <v>2034</v>
      </c>
      <c r="C234" s="458">
        <v>2021.0</v>
      </c>
      <c r="D234" s="459">
        <v>44442.0</v>
      </c>
      <c r="E234" s="460" t="s">
        <v>2035</v>
      </c>
      <c r="F234" s="461" t="s">
        <v>120</v>
      </c>
      <c r="G234" s="461" t="s">
        <v>17</v>
      </c>
      <c r="H234" s="462" t="s">
        <v>197</v>
      </c>
      <c r="I234" s="463">
        <v>44876.0</v>
      </c>
      <c r="J234" s="461">
        <v>11.0</v>
      </c>
      <c r="K234" s="435" t="s">
        <v>19</v>
      </c>
      <c r="L234" s="327" t="s">
        <v>395</v>
      </c>
      <c r="M234" s="327">
        <f t="shared" si="1"/>
        <v>434</v>
      </c>
      <c r="N234" s="25"/>
      <c r="O234" s="25"/>
      <c r="P234" s="25"/>
      <c r="Q234" s="25"/>
      <c r="R234" s="25"/>
      <c r="S234" s="25"/>
      <c r="T234" s="25"/>
      <c r="U234" s="25"/>
      <c r="V234" s="25"/>
      <c r="W234" s="25"/>
      <c r="X234" s="25"/>
      <c r="Y234" s="25"/>
      <c r="Z234" s="25"/>
    </row>
    <row r="235" ht="12.75" customHeight="1">
      <c r="A235" s="464" t="s">
        <v>2036</v>
      </c>
      <c r="B235" s="465" t="s">
        <v>2037</v>
      </c>
      <c r="C235" s="465">
        <v>2019.0</v>
      </c>
      <c r="D235" s="466">
        <v>43476.0</v>
      </c>
      <c r="E235" s="467" t="s">
        <v>2038</v>
      </c>
      <c r="F235" s="468" t="s">
        <v>120</v>
      </c>
      <c r="G235" s="469" t="s">
        <v>17</v>
      </c>
      <c r="H235" s="469" t="s">
        <v>244</v>
      </c>
      <c r="I235" s="470">
        <v>44876.0</v>
      </c>
      <c r="J235" s="468">
        <v>11.0</v>
      </c>
      <c r="K235" s="441" t="s">
        <v>19</v>
      </c>
      <c r="L235" s="330" t="s">
        <v>395</v>
      </c>
      <c r="M235" s="330">
        <f t="shared" si="1"/>
        <v>1400</v>
      </c>
      <c r="N235" s="25"/>
      <c r="O235" s="25"/>
      <c r="P235" s="25"/>
      <c r="Q235" s="25"/>
      <c r="R235" s="25"/>
      <c r="S235" s="25"/>
      <c r="T235" s="25"/>
      <c r="U235" s="25"/>
      <c r="V235" s="25"/>
      <c r="W235" s="25"/>
      <c r="X235" s="25"/>
      <c r="Y235" s="25"/>
      <c r="Z235" s="25"/>
    </row>
    <row r="236" ht="12.75" customHeight="1">
      <c r="A236" s="471" t="s">
        <v>2039</v>
      </c>
      <c r="B236" s="472" t="s">
        <v>2040</v>
      </c>
      <c r="C236" s="472">
        <v>2021.0</v>
      </c>
      <c r="D236" s="473">
        <v>44481.0</v>
      </c>
      <c r="E236" s="474" t="s">
        <v>2041</v>
      </c>
      <c r="F236" s="475" t="s">
        <v>2028</v>
      </c>
      <c r="G236" s="475" t="s">
        <v>17</v>
      </c>
      <c r="H236" s="474" t="s">
        <v>77</v>
      </c>
      <c r="I236" s="473">
        <v>44876.0</v>
      </c>
      <c r="J236" s="475">
        <v>11.0</v>
      </c>
      <c r="K236" s="435" t="s">
        <v>19</v>
      </c>
      <c r="L236" s="327" t="s">
        <v>395</v>
      </c>
      <c r="M236" s="327">
        <f t="shared" si="1"/>
        <v>395</v>
      </c>
      <c r="N236" s="25"/>
      <c r="O236" s="25"/>
      <c r="P236" s="25"/>
      <c r="Q236" s="25"/>
      <c r="R236" s="25"/>
      <c r="S236" s="25"/>
      <c r="T236" s="25"/>
      <c r="U236" s="25"/>
      <c r="V236" s="25"/>
      <c r="W236" s="25"/>
      <c r="X236" s="25"/>
      <c r="Y236" s="25"/>
      <c r="Z236" s="25"/>
    </row>
    <row r="237" ht="12.75" customHeight="1">
      <c r="A237" s="476" t="s">
        <v>2042</v>
      </c>
      <c r="B237" s="477" t="s">
        <v>2043</v>
      </c>
      <c r="C237" s="477">
        <v>2016.0</v>
      </c>
      <c r="D237" s="478">
        <v>42669.0</v>
      </c>
      <c r="E237" s="479" t="s">
        <v>2044</v>
      </c>
      <c r="F237" s="479" t="s">
        <v>178</v>
      </c>
      <c r="G237" s="480" t="s">
        <v>17</v>
      </c>
      <c r="H237" s="480" t="s">
        <v>163</v>
      </c>
      <c r="I237" s="478">
        <v>44889.0</v>
      </c>
      <c r="J237" s="479">
        <v>11.0</v>
      </c>
      <c r="K237" s="441" t="s">
        <v>19</v>
      </c>
      <c r="L237" s="330" t="s">
        <v>390</v>
      </c>
      <c r="M237" s="330">
        <f t="shared" si="1"/>
        <v>2220</v>
      </c>
      <c r="N237" s="25"/>
      <c r="O237" s="25"/>
      <c r="P237" s="25"/>
      <c r="Q237" s="25"/>
      <c r="R237" s="25"/>
      <c r="S237" s="25"/>
      <c r="T237" s="25"/>
      <c r="U237" s="25"/>
      <c r="V237" s="25"/>
      <c r="W237" s="25"/>
      <c r="X237" s="25"/>
      <c r="Y237" s="25"/>
      <c r="Z237" s="25"/>
    </row>
    <row r="238" ht="12.75" customHeight="1">
      <c r="A238" s="471" t="s">
        <v>2045</v>
      </c>
      <c r="B238" s="481" t="s">
        <v>2046</v>
      </c>
      <c r="C238" s="481">
        <v>2016.0</v>
      </c>
      <c r="D238" s="482">
        <v>42674.0</v>
      </c>
      <c r="E238" s="483" t="s">
        <v>2047</v>
      </c>
      <c r="F238" s="484" t="s">
        <v>372</v>
      </c>
      <c r="G238" s="484" t="s">
        <v>17</v>
      </c>
      <c r="H238" s="483" t="s">
        <v>1043</v>
      </c>
      <c r="I238" s="482">
        <v>44889.0</v>
      </c>
      <c r="J238" s="484">
        <v>11.0</v>
      </c>
      <c r="K238" s="435" t="s">
        <v>19</v>
      </c>
      <c r="L238" s="327" t="s">
        <v>395</v>
      </c>
      <c r="M238" s="327">
        <f t="shared" si="1"/>
        <v>2215</v>
      </c>
      <c r="N238" s="25"/>
      <c r="O238" s="25"/>
      <c r="P238" s="25"/>
      <c r="Q238" s="25"/>
      <c r="R238" s="25"/>
      <c r="S238" s="25"/>
      <c r="T238" s="25"/>
      <c r="U238" s="25"/>
      <c r="V238" s="25"/>
      <c r="W238" s="25"/>
      <c r="X238" s="25"/>
      <c r="Y238" s="25"/>
      <c r="Z238" s="25"/>
    </row>
    <row r="239" ht="12.75" customHeight="1">
      <c r="A239" s="476" t="s">
        <v>2048</v>
      </c>
      <c r="B239" s="485" t="s">
        <v>2049</v>
      </c>
      <c r="C239" s="485">
        <v>2022.0</v>
      </c>
      <c r="D239" s="486">
        <v>44648.0</v>
      </c>
      <c r="E239" s="487" t="s">
        <v>2050</v>
      </c>
      <c r="F239" s="487" t="s">
        <v>171</v>
      </c>
      <c r="G239" s="488" t="s">
        <v>17</v>
      </c>
      <c r="H239" s="488" t="s">
        <v>2051</v>
      </c>
      <c r="I239" s="478">
        <v>44889.0</v>
      </c>
      <c r="J239" s="487">
        <v>11.0</v>
      </c>
      <c r="K239" s="441" t="s">
        <v>19</v>
      </c>
      <c r="L239" s="330" t="s">
        <v>390</v>
      </c>
      <c r="M239" s="330">
        <f t="shared" si="1"/>
        <v>241</v>
      </c>
      <c r="N239" s="25"/>
      <c r="O239" s="25"/>
      <c r="P239" s="25"/>
      <c r="Q239" s="25"/>
      <c r="R239" s="25"/>
      <c r="S239" s="25"/>
      <c r="T239" s="25"/>
      <c r="U239" s="25"/>
      <c r="V239" s="25"/>
      <c r="W239" s="25"/>
      <c r="X239" s="25"/>
      <c r="Y239" s="25"/>
      <c r="Z239" s="25"/>
    </row>
    <row r="240" ht="12.75" customHeight="1">
      <c r="A240" s="471" t="s">
        <v>2052</v>
      </c>
      <c r="B240" s="481" t="s">
        <v>2053</v>
      </c>
      <c r="C240" s="481">
        <v>2022.0</v>
      </c>
      <c r="D240" s="489">
        <v>44663.0</v>
      </c>
      <c r="E240" s="483" t="s">
        <v>2054</v>
      </c>
      <c r="F240" s="484" t="s">
        <v>120</v>
      </c>
      <c r="G240" s="484" t="s">
        <v>17</v>
      </c>
      <c r="H240" s="483" t="s">
        <v>380</v>
      </c>
      <c r="I240" s="482">
        <v>44889.0</v>
      </c>
      <c r="J240" s="484">
        <v>11.0</v>
      </c>
      <c r="K240" s="435" t="s">
        <v>19</v>
      </c>
      <c r="L240" s="327" t="s">
        <v>395</v>
      </c>
      <c r="M240" s="327">
        <f t="shared" si="1"/>
        <v>226</v>
      </c>
      <c r="N240" s="25"/>
      <c r="O240" s="25"/>
      <c r="P240" s="25"/>
      <c r="Q240" s="25"/>
      <c r="R240" s="25"/>
      <c r="S240" s="25"/>
      <c r="T240" s="25"/>
      <c r="U240" s="25"/>
      <c r="V240" s="25"/>
      <c r="W240" s="25"/>
      <c r="X240" s="25"/>
      <c r="Y240" s="25"/>
      <c r="Z240" s="25"/>
    </row>
    <row r="241" ht="12.75" customHeight="1">
      <c r="A241" s="476" t="s">
        <v>2055</v>
      </c>
      <c r="B241" s="485" t="s">
        <v>2056</v>
      </c>
      <c r="C241" s="485">
        <v>2022.0</v>
      </c>
      <c r="D241" s="486">
        <v>44699.0</v>
      </c>
      <c r="E241" s="487" t="s">
        <v>2057</v>
      </c>
      <c r="F241" s="487" t="s">
        <v>719</v>
      </c>
      <c r="G241" s="488" t="s">
        <v>17</v>
      </c>
      <c r="H241" s="488" t="s">
        <v>138</v>
      </c>
      <c r="I241" s="478">
        <v>44889.0</v>
      </c>
      <c r="J241" s="487">
        <v>11.0</v>
      </c>
      <c r="K241" s="441" t="s">
        <v>19</v>
      </c>
      <c r="L241" s="330" t="s">
        <v>390</v>
      </c>
      <c r="M241" s="330">
        <f t="shared" si="1"/>
        <v>190</v>
      </c>
      <c r="N241" s="25"/>
      <c r="O241" s="25"/>
      <c r="P241" s="25"/>
      <c r="Q241" s="25"/>
      <c r="R241" s="25"/>
      <c r="S241" s="25"/>
      <c r="T241" s="25"/>
      <c r="U241" s="25"/>
      <c r="V241" s="25"/>
      <c r="W241" s="25"/>
      <c r="X241" s="25"/>
      <c r="Y241" s="25"/>
      <c r="Z241" s="25"/>
    </row>
    <row r="242" ht="12.75" customHeight="1">
      <c r="A242" s="471" t="s">
        <v>2058</v>
      </c>
      <c r="B242" s="481" t="s">
        <v>2059</v>
      </c>
      <c r="C242" s="481">
        <v>2021.0</v>
      </c>
      <c r="D242" s="489">
        <v>44237.0</v>
      </c>
      <c r="E242" s="483" t="s">
        <v>2060</v>
      </c>
      <c r="F242" s="484" t="s">
        <v>31</v>
      </c>
      <c r="G242" s="484" t="s">
        <v>17</v>
      </c>
      <c r="H242" s="483" t="s">
        <v>187</v>
      </c>
      <c r="I242" s="482">
        <v>44889.0</v>
      </c>
      <c r="J242" s="484">
        <v>11.0</v>
      </c>
      <c r="K242" s="435" t="s">
        <v>19</v>
      </c>
      <c r="L242" s="327" t="s">
        <v>395</v>
      </c>
      <c r="M242" s="327">
        <f t="shared" si="1"/>
        <v>652</v>
      </c>
      <c r="N242" s="25"/>
      <c r="O242" s="25"/>
      <c r="P242" s="25"/>
      <c r="Q242" s="25"/>
      <c r="R242" s="25"/>
      <c r="S242" s="25"/>
      <c r="T242" s="25"/>
      <c r="U242" s="25"/>
      <c r="V242" s="25"/>
      <c r="W242" s="25"/>
      <c r="X242" s="25"/>
      <c r="Y242" s="25"/>
      <c r="Z242" s="25"/>
    </row>
    <row r="243" ht="12.75" customHeight="1">
      <c r="A243" s="476" t="s">
        <v>2061</v>
      </c>
      <c r="B243" s="485" t="s">
        <v>2062</v>
      </c>
      <c r="C243" s="485">
        <v>2021.0</v>
      </c>
      <c r="D243" s="490">
        <v>44541.0</v>
      </c>
      <c r="E243" s="487" t="s">
        <v>2063</v>
      </c>
      <c r="F243" s="487" t="s">
        <v>2064</v>
      </c>
      <c r="G243" s="488" t="s">
        <v>17</v>
      </c>
      <c r="H243" s="488" t="s">
        <v>2065</v>
      </c>
      <c r="I243" s="478">
        <v>44889.0</v>
      </c>
      <c r="J243" s="487">
        <v>11.0</v>
      </c>
      <c r="K243" s="441" t="s">
        <v>19</v>
      </c>
      <c r="L243" s="330" t="s">
        <v>395</v>
      </c>
      <c r="M243" s="330">
        <f t="shared" si="1"/>
        <v>348</v>
      </c>
      <c r="N243" s="25"/>
      <c r="O243" s="25"/>
      <c r="P243" s="25"/>
      <c r="Q243" s="25"/>
      <c r="R243" s="25"/>
      <c r="S243" s="25"/>
      <c r="T243" s="25"/>
      <c r="U243" s="25"/>
      <c r="V243" s="25"/>
      <c r="W243" s="25"/>
      <c r="X243" s="25"/>
      <c r="Y243" s="25"/>
      <c r="Z243" s="25"/>
    </row>
    <row r="244" ht="12.75" customHeight="1">
      <c r="A244" s="471" t="s">
        <v>2066</v>
      </c>
      <c r="B244" s="472" t="s">
        <v>2067</v>
      </c>
      <c r="C244" s="472">
        <v>2018.0</v>
      </c>
      <c r="D244" s="491">
        <v>43438.0</v>
      </c>
      <c r="E244" s="474" t="s">
        <v>2068</v>
      </c>
      <c r="F244" s="475" t="s">
        <v>788</v>
      </c>
      <c r="G244" s="475" t="s">
        <v>34</v>
      </c>
      <c r="H244" s="474" t="s">
        <v>789</v>
      </c>
      <c r="I244" s="489">
        <v>44896.0</v>
      </c>
      <c r="J244" s="475">
        <v>12.0</v>
      </c>
      <c r="K244" s="449" t="s">
        <v>758</v>
      </c>
      <c r="L244" s="327" t="s">
        <v>395</v>
      </c>
      <c r="M244" s="327">
        <f t="shared" si="1"/>
        <v>1458</v>
      </c>
      <c r="N244" s="25"/>
      <c r="O244" s="25"/>
      <c r="P244" s="25"/>
      <c r="Q244" s="25"/>
      <c r="R244" s="25"/>
      <c r="S244" s="25"/>
      <c r="T244" s="25"/>
      <c r="U244" s="25"/>
      <c r="V244" s="25"/>
      <c r="W244" s="25"/>
      <c r="X244" s="25"/>
      <c r="Y244" s="25"/>
      <c r="Z244" s="25"/>
    </row>
    <row r="245" ht="12.75" customHeight="1">
      <c r="A245" s="476" t="s">
        <v>2069</v>
      </c>
      <c r="B245" s="477" t="s">
        <v>2070</v>
      </c>
      <c r="C245" s="477">
        <v>2015.0</v>
      </c>
      <c r="D245" s="492">
        <v>42207.0</v>
      </c>
      <c r="E245" s="479" t="s">
        <v>2071</v>
      </c>
      <c r="F245" s="479" t="s">
        <v>1485</v>
      </c>
      <c r="G245" s="480" t="s">
        <v>17</v>
      </c>
      <c r="H245" s="480" t="s">
        <v>50</v>
      </c>
      <c r="I245" s="493">
        <v>44907.0</v>
      </c>
      <c r="J245" s="479">
        <v>12.0</v>
      </c>
      <c r="K245" s="441" t="s">
        <v>19</v>
      </c>
      <c r="L245" s="330" t="s">
        <v>390</v>
      </c>
      <c r="M245" s="330">
        <f t="shared" si="1"/>
        <v>2700</v>
      </c>
      <c r="N245" s="25"/>
      <c r="O245" s="25"/>
      <c r="P245" s="25"/>
      <c r="Q245" s="25"/>
      <c r="R245" s="25"/>
      <c r="S245" s="25"/>
      <c r="T245" s="25"/>
      <c r="U245" s="25"/>
      <c r="V245" s="25"/>
      <c r="W245" s="25"/>
      <c r="X245" s="25"/>
      <c r="Y245" s="25"/>
      <c r="Z245" s="25"/>
    </row>
    <row r="246" ht="12.75" customHeight="1">
      <c r="A246" s="471" t="s">
        <v>2072</v>
      </c>
      <c r="B246" s="472" t="s">
        <v>2073</v>
      </c>
      <c r="C246" s="472">
        <v>2019.0</v>
      </c>
      <c r="D246" s="489">
        <v>43515.0</v>
      </c>
      <c r="E246" s="474" t="s">
        <v>2074</v>
      </c>
      <c r="F246" s="475" t="s">
        <v>1365</v>
      </c>
      <c r="G246" s="475" t="s">
        <v>17</v>
      </c>
      <c r="H246" s="474" t="s">
        <v>138</v>
      </c>
      <c r="I246" s="491">
        <v>44909.0</v>
      </c>
      <c r="J246" s="475">
        <v>12.0</v>
      </c>
      <c r="K246" s="435" t="s">
        <v>19</v>
      </c>
      <c r="L246" s="327" t="s">
        <v>395</v>
      </c>
      <c r="M246" s="327">
        <f t="shared" si="1"/>
        <v>1394</v>
      </c>
      <c r="N246" s="25"/>
      <c r="O246" s="25"/>
      <c r="P246" s="25"/>
      <c r="Q246" s="25"/>
      <c r="R246" s="25"/>
      <c r="S246" s="25"/>
      <c r="T246" s="25"/>
      <c r="U246" s="25"/>
      <c r="V246" s="25"/>
      <c r="W246" s="25"/>
      <c r="X246" s="25"/>
      <c r="Y246" s="25"/>
      <c r="Z246" s="25"/>
    </row>
    <row r="247" ht="12.75" customHeight="1">
      <c r="A247" s="476" t="s">
        <v>2075</v>
      </c>
      <c r="B247" s="477" t="s">
        <v>2076</v>
      </c>
      <c r="C247" s="477">
        <v>2022.0</v>
      </c>
      <c r="D247" s="493">
        <v>44736.0</v>
      </c>
      <c r="E247" s="479" t="s">
        <v>2077</v>
      </c>
      <c r="F247" s="479" t="s">
        <v>364</v>
      </c>
      <c r="G247" s="480" t="s">
        <v>17</v>
      </c>
      <c r="H247" s="480" t="s">
        <v>116</v>
      </c>
      <c r="I247" s="493">
        <v>44909.0</v>
      </c>
      <c r="J247" s="479">
        <v>12.0</v>
      </c>
      <c r="K247" s="441" t="s">
        <v>19</v>
      </c>
      <c r="L247" s="330" t="s">
        <v>390</v>
      </c>
      <c r="M247" s="330">
        <f t="shared" si="1"/>
        <v>173</v>
      </c>
      <c r="N247" s="25"/>
      <c r="O247" s="25"/>
      <c r="P247" s="25"/>
      <c r="Q247" s="25"/>
      <c r="R247" s="25"/>
      <c r="S247" s="25"/>
      <c r="T247" s="25"/>
      <c r="U247" s="25"/>
      <c r="V247" s="25"/>
      <c r="W247" s="25"/>
      <c r="X247" s="25"/>
      <c r="Y247" s="25"/>
      <c r="Z247" s="25"/>
    </row>
    <row r="248" ht="12.75" customHeight="1">
      <c r="A248" s="494" t="s">
        <v>2078</v>
      </c>
      <c r="B248" s="495" t="s">
        <v>2079</v>
      </c>
      <c r="C248" s="496">
        <v>2022.0</v>
      </c>
      <c r="D248" s="497">
        <v>44617.0</v>
      </c>
      <c r="E248" s="498" t="s">
        <v>2080</v>
      </c>
      <c r="F248" s="499" t="s">
        <v>1365</v>
      </c>
      <c r="G248" s="475" t="s">
        <v>17</v>
      </c>
      <c r="H248" s="500" t="s">
        <v>149</v>
      </c>
      <c r="I248" s="491">
        <v>44909.0</v>
      </c>
      <c r="J248" s="475">
        <v>12.0</v>
      </c>
      <c r="K248" s="435" t="s">
        <v>19</v>
      </c>
      <c r="L248" s="327" t="s">
        <v>395</v>
      </c>
      <c r="M248" s="327">
        <f t="shared" si="1"/>
        <v>292</v>
      </c>
      <c r="N248" s="25"/>
      <c r="O248" s="25"/>
      <c r="P248" s="25"/>
      <c r="Q248" s="25"/>
      <c r="R248" s="25"/>
      <c r="S248" s="25"/>
      <c r="T248" s="25"/>
      <c r="U248" s="25"/>
      <c r="V248" s="25"/>
      <c r="W248" s="25"/>
      <c r="X248" s="25"/>
      <c r="Y248" s="25"/>
      <c r="Z248" s="25"/>
    </row>
    <row r="249" ht="12.75" customHeight="1">
      <c r="A249" s="436" t="s">
        <v>2081</v>
      </c>
      <c r="B249" s="455" t="s">
        <v>2082</v>
      </c>
      <c r="C249" s="501">
        <v>2019.0</v>
      </c>
      <c r="D249" s="502">
        <v>43780.0</v>
      </c>
      <c r="E249" s="503" t="s">
        <v>2083</v>
      </c>
      <c r="F249" s="445" t="s">
        <v>1365</v>
      </c>
      <c r="G249" s="480" t="s">
        <v>17</v>
      </c>
      <c r="H249" s="450" t="s">
        <v>50</v>
      </c>
      <c r="I249" s="493">
        <v>44909.0</v>
      </c>
      <c r="J249" s="445">
        <v>12.0</v>
      </c>
      <c r="K249" s="441" t="s">
        <v>19</v>
      </c>
      <c r="L249" s="330" t="s">
        <v>395</v>
      </c>
      <c r="M249" s="330">
        <f t="shared" si="1"/>
        <v>1129</v>
      </c>
      <c r="N249" s="25"/>
      <c r="O249" s="25"/>
      <c r="P249" s="25"/>
      <c r="Q249" s="25"/>
      <c r="R249" s="25"/>
      <c r="S249" s="25"/>
      <c r="T249" s="25"/>
      <c r="U249" s="25"/>
      <c r="V249" s="25"/>
      <c r="W249" s="25"/>
      <c r="X249" s="25"/>
      <c r="Y249" s="25"/>
      <c r="Z249" s="25"/>
    </row>
    <row r="250" ht="12.75" customHeight="1">
      <c r="A250" s="430" t="s">
        <v>2084</v>
      </c>
      <c r="B250" s="504" t="s">
        <v>2085</v>
      </c>
      <c r="C250" s="505">
        <v>2015.0</v>
      </c>
      <c r="D250" s="506">
        <v>42326.0</v>
      </c>
      <c r="E250" s="447" t="s">
        <v>2086</v>
      </c>
      <c r="F250" s="453" t="s">
        <v>148</v>
      </c>
      <c r="G250" s="475" t="s">
        <v>17</v>
      </c>
      <c r="H250" s="447" t="s">
        <v>892</v>
      </c>
      <c r="I250" s="491">
        <v>44909.0</v>
      </c>
      <c r="J250" s="475">
        <v>12.0</v>
      </c>
      <c r="K250" s="435" t="s">
        <v>19</v>
      </c>
      <c r="L250" s="327" t="s">
        <v>390</v>
      </c>
      <c r="M250" s="327">
        <f t="shared" si="1"/>
        <v>2583</v>
      </c>
      <c r="N250" s="25"/>
      <c r="O250" s="25"/>
      <c r="P250" s="25"/>
      <c r="Q250" s="25"/>
      <c r="R250" s="25"/>
      <c r="S250" s="25"/>
      <c r="T250" s="25"/>
      <c r="U250" s="25"/>
      <c r="V250" s="25"/>
      <c r="W250" s="25"/>
      <c r="X250" s="25"/>
      <c r="Y250" s="25"/>
      <c r="Z250" s="25"/>
    </row>
    <row r="251" ht="12.75" customHeight="1">
      <c r="A251" s="436" t="s">
        <v>2087</v>
      </c>
      <c r="B251" s="455" t="s">
        <v>2088</v>
      </c>
      <c r="C251" s="501">
        <v>2016.0</v>
      </c>
      <c r="D251" s="507">
        <v>42667.0</v>
      </c>
      <c r="E251" s="445" t="s">
        <v>2089</v>
      </c>
      <c r="F251" s="445" t="s">
        <v>2018</v>
      </c>
      <c r="G251" s="480" t="s">
        <v>17</v>
      </c>
      <c r="H251" s="450" t="s">
        <v>56</v>
      </c>
      <c r="I251" s="493">
        <v>44909.0</v>
      </c>
      <c r="J251" s="445">
        <v>12.0</v>
      </c>
      <c r="K251" s="441" t="s">
        <v>19</v>
      </c>
      <c r="L251" s="330" t="s">
        <v>390</v>
      </c>
      <c r="M251" s="330">
        <f t="shared" si="1"/>
        <v>2242</v>
      </c>
      <c r="N251" s="25"/>
      <c r="O251" s="25"/>
      <c r="P251" s="25"/>
      <c r="Q251" s="25"/>
      <c r="R251" s="25"/>
      <c r="S251" s="25"/>
      <c r="T251" s="25"/>
      <c r="U251" s="25"/>
      <c r="V251" s="25"/>
      <c r="W251" s="25"/>
      <c r="X251" s="25"/>
      <c r="Y251" s="25"/>
      <c r="Z251" s="25"/>
    </row>
    <row r="252" ht="12.75" customHeight="1">
      <c r="A252" s="430" t="s">
        <v>2090</v>
      </c>
      <c r="B252" s="452" t="s">
        <v>2091</v>
      </c>
      <c r="C252" s="452">
        <v>2016.0</v>
      </c>
      <c r="D252" s="506">
        <v>42649.0</v>
      </c>
      <c r="E252" s="447" t="s">
        <v>2092</v>
      </c>
      <c r="F252" s="453" t="s">
        <v>359</v>
      </c>
      <c r="G252" s="475" t="s">
        <v>17</v>
      </c>
      <c r="H252" s="447" t="s">
        <v>138</v>
      </c>
      <c r="I252" s="491">
        <v>44909.0</v>
      </c>
      <c r="J252" s="475">
        <v>12.0</v>
      </c>
      <c r="K252" s="435" t="s">
        <v>19</v>
      </c>
      <c r="L252" s="327" t="s">
        <v>399</v>
      </c>
      <c r="M252" s="327">
        <f t="shared" si="1"/>
        <v>2260</v>
      </c>
      <c r="N252" s="25"/>
      <c r="O252" s="25"/>
      <c r="P252" s="25"/>
      <c r="Q252" s="25"/>
      <c r="R252" s="25"/>
      <c r="S252" s="25"/>
      <c r="T252" s="25"/>
      <c r="U252" s="25"/>
      <c r="V252" s="25"/>
      <c r="W252" s="25"/>
      <c r="X252" s="25"/>
      <c r="Y252" s="25"/>
      <c r="Z252" s="25"/>
    </row>
    <row r="253" ht="12.75" customHeight="1">
      <c r="A253" s="436" t="s">
        <v>2093</v>
      </c>
      <c r="B253" s="451" t="s">
        <v>2094</v>
      </c>
      <c r="C253" s="451">
        <v>2016.0</v>
      </c>
      <c r="D253" s="507">
        <v>42445.0</v>
      </c>
      <c r="E253" s="445" t="s">
        <v>2095</v>
      </c>
      <c r="F253" s="445" t="s">
        <v>1120</v>
      </c>
      <c r="G253" s="480" t="s">
        <v>17</v>
      </c>
      <c r="H253" s="450" t="s">
        <v>244</v>
      </c>
      <c r="I253" s="493">
        <v>44909.0</v>
      </c>
      <c r="J253" s="445">
        <v>12.0</v>
      </c>
      <c r="K253" s="441" t="s">
        <v>19</v>
      </c>
      <c r="L253" s="330" t="s">
        <v>395</v>
      </c>
      <c r="M253" s="330">
        <f t="shared" si="1"/>
        <v>2464</v>
      </c>
      <c r="N253" s="25"/>
      <c r="O253" s="25"/>
      <c r="P253" s="25"/>
      <c r="Q253" s="25"/>
      <c r="R253" s="25"/>
      <c r="S253" s="25"/>
      <c r="T253" s="25"/>
      <c r="U253" s="25"/>
      <c r="V253" s="25"/>
      <c r="W253" s="25"/>
      <c r="X253" s="25"/>
      <c r="Y253" s="25"/>
      <c r="Z253" s="25"/>
    </row>
    <row r="254" ht="12.75" customHeight="1">
      <c r="A254" s="430" t="s">
        <v>2096</v>
      </c>
      <c r="B254" s="452" t="s">
        <v>2097</v>
      </c>
      <c r="C254" s="452">
        <v>2017.0</v>
      </c>
      <c r="D254" s="506">
        <v>42746.0</v>
      </c>
      <c r="E254" s="447" t="s">
        <v>2098</v>
      </c>
      <c r="F254" s="453" t="s">
        <v>120</v>
      </c>
      <c r="G254" s="475" t="s">
        <v>17</v>
      </c>
      <c r="H254" s="447" t="s">
        <v>66</v>
      </c>
      <c r="I254" s="491">
        <v>44909.0</v>
      </c>
      <c r="J254" s="475">
        <v>12.0</v>
      </c>
      <c r="K254" s="435" t="s">
        <v>19</v>
      </c>
      <c r="L254" s="327" t="s">
        <v>395</v>
      </c>
      <c r="M254" s="327">
        <f t="shared" si="1"/>
        <v>2163</v>
      </c>
      <c r="N254" s="25"/>
      <c r="O254" s="25"/>
      <c r="P254" s="25"/>
      <c r="Q254" s="25"/>
      <c r="R254" s="25"/>
      <c r="S254" s="25"/>
      <c r="T254" s="25"/>
      <c r="U254" s="25"/>
      <c r="V254" s="25"/>
      <c r="W254" s="25"/>
      <c r="X254" s="25"/>
      <c r="Y254" s="25"/>
      <c r="Z254" s="25"/>
    </row>
    <row r="255" ht="12.75" customHeight="1">
      <c r="A255" s="436" t="s">
        <v>2099</v>
      </c>
      <c r="B255" s="451" t="s">
        <v>2100</v>
      </c>
      <c r="C255" s="451">
        <v>2019.0</v>
      </c>
      <c r="D255" s="507">
        <v>43812.0</v>
      </c>
      <c r="E255" s="445" t="s">
        <v>2101</v>
      </c>
      <c r="F255" s="445" t="s">
        <v>2028</v>
      </c>
      <c r="G255" s="480" t="s">
        <v>17</v>
      </c>
      <c r="H255" s="450" t="s">
        <v>1336</v>
      </c>
      <c r="I255" s="493">
        <v>44909.0</v>
      </c>
      <c r="J255" s="445">
        <v>12.0</v>
      </c>
      <c r="K255" s="441" t="s">
        <v>19</v>
      </c>
      <c r="L255" s="330" t="s">
        <v>395</v>
      </c>
      <c r="M255" s="330">
        <f t="shared" si="1"/>
        <v>1097</v>
      </c>
      <c r="N255" s="25"/>
      <c r="O255" s="25"/>
      <c r="P255" s="25"/>
      <c r="Q255" s="25"/>
      <c r="R255" s="25"/>
      <c r="S255" s="25"/>
      <c r="T255" s="25"/>
      <c r="U255" s="25"/>
      <c r="V255" s="25"/>
      <c r="W255" s="25"/>
      <c r="X255" s="25"/>
      <c r="Y255" s="25"/>
      <c r="Z255" s="25"/>
    </row>
    <row r="256" ht="12.75" customHeight="1">
      <c r="A256" s="430" t="s">
        <v>2102</v>
      </c>
      <c r="B256" s="452" t="s">
        <v>2103</v>
      </c>
      <c r="C256" s="452">
        <v>2019.0</v>
      </c>
      <c r="D256" s="506">
        <v>43703.0</v>
      </c>
      <c r="E256" s="447" t="s">
        <v>2104</v>
      </c>
      <c r="F256" s="453" t="s">
        <v>120</v>
      </c>
      <c r="G256" s="475" t="s">
        <v>17</v>
      </c>
      <c r="H256" s="447" t="s">
        <v>56</v>
      </c>
      <c r="I256" s="506">
        <v>44909.0</v>
      </c>
      <c r="J256" s="475">
        <v>12.0</v>
      </c>
      <c r="K256" s="435" t="s">
        <v>19</v>
      </c>
      <c r="L256" s="327" t="s">
        <v>395</v>
      </c>
      <c r="M256" s="327">
        <f t="shared" si="1"/>
        <v>1206</v>
      </c>
      <c r="N256" s="25"/>
      <c r="O256" s="25"/>
      <c r="P256" s="25"/>
      <c r="Q256" s="25"/>
      <c r="R256" s="25"/>
      <c r="S256" s="25"/>
      <c r="T256" s="25"/>
      <c r="U256" s="25"/>
      <c r="V256" s="25"/>
      <c r="W256" s="25"/>
      <c r="X256" s="25"/>
      <c r="Y256" s="25"/>
      <c r="Z256" s="25"/>
    </row>
    <row r="257" ht="12.75" customHeight="1">
      <c r="A257" s="436" t="s">
        <v>2105</v>
      </c>
      <c r="B257" s="451" t="s">
        <v>2106</v>
      </c>
      <c r="C257" s="451">
        <v>2016.0</v>
      </c>
      <c r="D257" s="507">
        <v>42444.0</v>
      </c>
      <c r="E257" s="445" t="s">
        <v>2107</v>
      </c>
      <c r="F257" s="445" t="s">
        <v>1120</v>
      </c>
      <c r="G257" s="450" t="s">
        <v>17</v>
      </c>
      <c r="H257" s="450" t="s">
        <v>283</v>
      </c>
      <c r="I257" s="507">
        <v>44909.0</v>
      </c>
      <c r="J257" s="445">
        <v>12.0</v>
      </c>
      <c r="K257" s="441" t="s">
        <v>19</v>
      </c>
      <c r="L257" s="330" t="s">
        <v>395</v>
      </c>
      <c r="M257" s="330">
        <f t="shared" si="1"/>
        <v>2465</v>
      </c>
      <c r="N257" s="25"/>
      <c r="O257" s="25"/>
      <c r="P257" s="25"/>
      <c r="Q257" s="25"/>
      <c r="R257" s="25"/>
      <c r="S257" s="25"/>
      <c r="T257" s="25"/>
      <c r="U257" s="25"/>
      <c r="V257" s="25"/>
      <c r="W257" s="25"/>
      <c r="X257" s="25"/>
      <c r="Y257" s="25"/>
      <c r="Z257" s="25"/>
    </row>
    <row r="258" ht="12.75" customHeight="1">
      <c r="A258" s="430" t="s">
        <v>2108</v>
      </c>
      <c r="B258" s="452" t="s">
        <v>2109</v>
      </c>
      <c r="C258" s="452">
        <v>2019.0</v>
      </c>
      <c r="D258" s="506">
        <v>43644.0</v>
      </c>
      <c r="E258" s="447" t="s">
        <v>2110</v>
      </c>
      <c r="F258" s="453" t="s">
        <v>2028</v>
      </c>
      <c r="G258" s="475" t="s">
        <v>17</v>
      </c>
      <c r="H258" s="447" t="s">
        <v>1392</v>
      </c>
      <c r="I258" s="506">
        <v>44914.0</v>
      </c>
      <c r="J258" s="475">
        <v>12.0</v>
      </c>
      <c r="K258" s="435" t="s">
        <v>19</v>
      </c>
      <c r="L258" s="327" t="s">
        <v>395</v>
      </c>
      <c r="M258" s="327">
        <f t="shared" si="1"/>
        <v>1270</v>
      </c>
      <c r="N258" s="25"/>
      <c r="O258" s="25"/>
      <c r="P258" s="25"/>
      <c r="Q258" s="25"/>
      <c r="R258" s="25"/>
      <c r="S258" s="25"/>
      <c r="T258" s="25"/>
      <c r="U258" s="25"/>
      <c r="V258" s="25"/>
      <c r="W258" s="25"/>
      <c r="X258" s="25"/>
      <c r="Y258" s="25"/>
      <c r="Z258" s="25"/>
    </row>
    <row r="259" ht="12.75" customHeight="1">
      <c r="A259" s="436" t="s">
        <v>2111</v>
      </c>
      <c r="B259" s="451" t="s">
        <v>2112</v>
      </c>
      <c r="C259" s="451">
        <v>2014.0</v>
      </c>
      <c r="D259" s="507">
        <v>41851.0</v>
      </c>
      <c r="E259" s="445" t="s">
        <v>2113</v>
      </c>
      <c r="F259" s="445" t="s">
        <v>124</v>
      </c>
      <c r="G259" s="450" t="s">
        <v>17</v>
      </c>
      <c r="H259" s="450" t="s">
        <v>308</v>
      </c>
      <c r="I259" s="507">
        <v>44914.0</v>
      </c>
      <c r="J259" s="445">
        <v>12.0</v>
      </c>
      <c r="K259" s="441" t="s">
        <v>19</v>
      </c>
      <c r="L259" s="330" t="s">
        <v>395</v>
      </c>
      <c r="M259" s="330">
        <f t="shared" si="1"/>
        <v>3063</v>
      </c>
      <c r="N259" s="25"/>
      <c r="O259" s="25"/>
      <c r="P259" s="25"/>
      <c r="Q259" s="25"/>
      <c r="R259" s="25"/>
      <c r="S259" s="25"/>
      <c r="T259" s="25"/>
      <c r="U259" s="25"/>
      <c r="V259" s="25"/>
      <c r="W259" s="25"/>
      <c r="X259" s="25"/>
      <c r="Y259" s="25"/>
      <c r="Z259" s="25"/>
    </row>
    <row r="260" ht="12.75" customHeight="1">
      <c r="A260" s="430" t="s">
        <v>2114</v>
      </c>
      <c r="B260" s="452" t="s">
        <v>2115</v>
      </c>
      <c r="C260" s="452">
        <v>2021.0</v>
      </c>
      <c r="D260" s="506">
        <v>44286.0</v>
      </c>
      <c r="E260" s="447" t="s">
        <v>2116</v>
      </c>
      <c r="F260" s="453" t="s">
        <v>120</v>
      </c>
      <c r="G260" s="475" t="s">
        <v>17</v>
      </c>
      <c r="H260" s="447" t="s">
        <v>2117</v>
      </c>
      <c r="I260" s="506">
        <v>44914.0</v>
      </c>
      <c r="J260" s="475">
        <v>12.0</v>
      </c>
      <c r="K260" s="435" t="s">
        <v>19</v>
      </c>
      <c r="L260" s="327" t="s">
        <v>395</v>
      </c>
      <c r="M260" s="327">
        <f t="shared" si="1"/>
        <v>628</v>
      </c>
      <c r="N260" s="25"/>
      <c r="O260" s="25"/>
      <c r="P260" s="25"/>
      <c r="Q260" s="25"/>
      <c r="R260" s="25"/>
      <c r="S260" s="25"/>
      <c r="T260" s="25"/>
      <c r="U260" s="25"/>
      <c r="V260" s="25"/>
      <c r="W260" s="25"/>
      <c r="X260" s="25"/>
      <c r="Y260" s="25"/>
      <c r="Z260" s="25"/>
    </row>
    <row r="261" ht="12.75" customHeight="1">
      <c r="A261" s="436" t="s">
        <v>2118</v>
      </c>
      <c r="B261" s="451" t="s">
        <v>2119</v>
      </c>
      <c r="C261" s="451">
        <v>2020.0</v>
      </c>
      <c r="D261" s="507">
        <v>44183.0</v>
      </c>
      <c r="E261" s="445" t="s">
        <v>2120</v>
      </c>
      <c r="F261" s="445" t="s">
        <v>120</v>
      </c>
      <c r="G261" s="450" t="s">
        <v>17</v>
      </c>
      <c r="H261" s="450" t="s">
        <v>187</v>
      </c>
      <c r="I261" s="507">
        <v>44914.0</v>
      </c>
      <c r="J261" s="445">
        <v>12.0</v>
      </c>
      <c r="K261" s="441" t="s">
        <v>19</v>
      </c>
      <c r="L261" s="330" t="s">
        <v>395</v>
      </c>
      <c r="M261" s="330">
        <f t="shared" si="1"/>
        <v>731</v>
      </c>
      <c r="N261" s="25"/>
      <c r="O261" s="25"/>
      <c r="P261" s="25"/>
      <c r="Q261" s="25"/>
      <c r="R261" s="25"/>
      <c r="S261" s="25"/>
      <c r="T261" s="25"/>
      <c r="U261" s="25"/>
      <c r="V261" s="25"/>
      <c r="W261" s="25"/>
      <c r="X261" s="25"/>
      <c r="Y261" s="25"/>
      <c r="Z261" s="25"/>
    </row>
    <row r="262" ht="12.75" customHeight="1">
      <c r="A262" s="430" t="s">
        <v>2121</v>
      </c>
      <c r="B262" s="452" t="s">
        <v>2122</v>
      </c>
      <c r="C262" s="452">
        <v>2021.0</v>
      </c>
      <c r="D262" s="506">
        <v>44328.0</v>
      </c>
      <c r="E262" s="447" t="s">
        <v>2123</v>
      </c>
      <c r="F262" s="453" t="s">
        <v>372</v>
      </c>
      <c r="G262" s="475" t="s">
        <v>17</v>
      </c>
      <c r="H262" s="447" t="s">
        <v>149</v>
      </c>
      <c r="I262" s="506">
        <v>44914.0</v>
      </c>
      <c r="J262" s="475">
        <v>12.0</v>
      </c>
      <c r="K262" s="435" t="s">
        <v>19</v>
      </c>
      <c r="L262" s="327" t="s">
        <v>395</v>
      </c>
      <c r="M262" s="327">
        <f t="shared" si="1"/>
        <v>586</v>
      </c>
      <c r="N262" s="25"/>
      <c r="O262" s="25"/>
      <c r="P262" s="25"/>
      <c r="Q262" s="25"/>
      <c r="R262" s="25"/>
      <c r="S262" s="25"/>
      <c r="T262" s="25"/>
      <c r="U262" s="25"/>
      <c r="V262" s="25"/>
      <c r="W262" s="25"/>
      <c r="X262" s="25"/>
      <c r="Y262" s="25"/>
      <c r="Z262" s="25"/>
    </row>
    <row r="263" ht="12.75" customHeight="1">
      <c r="A263" s="436" t="s">
        <v>2124</v>
      </c>
      <c r="B263" s="451" t="s">
        <v>2125</v>
      </c>
      <c r="C263" s="451">
        <v>2019.0</v>
      </c>
      <c r="D263" s="507">
        <v>43546.0</v>
      </c>
      <c r="E263" s="445" t="s">
        <v>2126</v>
      </c>
      <c r="F263" s="445" t="s">
        <v>2018</v>
      </c>
      <c r="G263" s="450" t="s">
        <v>17</v>
      </c>
      <c r="H263" s="450" t="s">
        <v>244</v>
      </c>
      <c r="I263" s="507">
        <v>44914.0</v>
      </c>
      <c r="J263" s="445">
        <v>12.0</v>
      </c>
      <c r="K263" s="441" t="s">
        <v>19</v>
      </c>
      <c r="L263" s="330" t="s">
        <v>390</v>
      </c>
      <c r="M263" s="330">
        <f t="shared" si="1"/>
        <v>1368</v>
      </c>
      <c r="N263" s="25"/>
      <c r="O263" s="25"/>
      <c r="P263" s="25"/>
      <c r="Q263" s="25"/>
      <c r="R263" s="25"/>
      <c r="S263" s="25"/>
      <c r="T263" s="25"/>
      <c r="U263" s="25"/>
      <c r="V263" s="25"/>
      <c r="W263" s="25"/>
      <c r="X263" s="25"/>
      <c r="Y263" s="25"/>
      <c r="Z263" s="25"/>
    </row>
    <row r="264" ht="12.75" customHeight="1">
      <c r="A264" s="430" t="s">
        <v>2127</v>
      </c>
      <c r="B264" s="452" t="s">
        <v>2128</v>
      </c>
      <c r="C264" s="452">
        <v>2021.0</v>
      </c>
      <c r="D264" s="506">
        <v>44255.0</v>
      </c>
      <c r="E264" s="447" t="s">
        <v>2129</v>
      </c>
      <c r="F264" s="453" t="s">
        <v>25</v>
      </c>
      <c r="G264" s="453" t="s">
        <v>17</v>
      </c>
      <c r="H264" s="447" t="s">
        <v>66</v>
      </c>
      <c r="I264" s="506">
        <v>44914.0</v>
      </c>
      <c r="J264" s="475">
        <v>12.0</v>
      </c>
      <c r="K264" s="435" t="s">
        <v>19</v>
      </c>
      <c r="L264" s="327" t="s">
        <v>390</v>
      </c>
      <c r="M264" s="327">
        <f t="shared" si="1"/>
        <v>659</v>
      </c>
      <c r="N264" s="25"/>
      <c r="O264" s="25"/>
      <c r="P264" s="25"/>
      <c r="Q264" s="25"/>
      <c r="R264" s="25"/>
      <c r="S264" s="25"/>
      <c r="T264" s="25"/>
      <c r="U264" s="25"/>
      <c r="V264" s="25"/>
      <c r="W264" s="25"/>
      <c r="X264" s="25"/>
      <c r="Y264" s="25"/>
      <c r="Z264" s="25"/>
    </row>
    <row r="265" ht="12.75" customHeight="1">
      <c r="A265" s="436" t="s">
        <v>2130</v>
      </c>
      <c r="B265" s="451" t="s">
        <v>2131</v>
      </c>
      <c r="C265" s="451">
        <v>2019.0</v>
      </c>
      <c r="D265" s="507">
        <v>43817.0</v>
      </c>
      <c r="E265" s="445" t="s">
        <v>2132</v>
      </c>
      <c r="F265" s="445" t="s">
        <v>120</v>
      </c>
      <c r="G265" s="450" t="s">
        <v>17</v>
      </c>
      <c r="H265" s="450" t="s">
        <v>1034</v>
      </c>
      <c r="I265" s="507">
        <v>44914.0</v>
      </c>
      <c r="J265" s="445">
        <v>12.0</v>
      </c>
      <c r="K265" s="441" t="s">
        <v>19</v>
      </c>
      <c r="L265" s="330" t="s">
        <v>395</v>
      </c>
      <c r="M265" s="330">
        <f t="shared" si="1"/>
        <v>1097</v>
      </c>
      <c r="N265" s="25"/>
      <c r="O265" s="25"/>
      <c r="P265" s="25"/>
      <c r="Q265" s="25"/>
      <c r="R265" s="25"/>
      <c r="S265" s="25"/>
      <c r="T265" s="25"/>
      <c r="U265" s="25"/>
      <c r="V265" s="25"/>
      <c r="W265" s="25"/>
      <c r="X265" s="25"/>
      <c r="Y265" s="25"/>
      <c r="Z265" s="25"/>
    </row>
    <row r="266" ht="12.75" customHeight="1">
      <c r="A266" s="430" t="s">
        <v>2133</v>
      </c>
      <c r="B266" s="452" t="s">
        <v>2134</v>
      </c>
      <c r="C266" s="452">
        <v>2018.0</v>
      </c>
      <c r="D266" s="506">
        <v>43364.0</v>
      </c>
      <c r="E266" s="447" t="s">
        <v>2135</v>
      </c>
      <c r="F266" s="453" t="s">
        <v>120</v>
      </c>
      <c r="G266" s="453" t="s">
        <v>17</v>
      </c>
      <c r="H266" s="447" t="s">
        <v>50</v>
      </c>
      <c r="I266" s="506">
        <v>44914.0</v>
      </c>
      <c r="J266" s="475">
        <v>12.0</v>
      </c>
      <c r="K266" s="435" t="s">
        <v>19</v>
      </c>
      <c r="L266" s="327" t="s">
        <v>395</v>
      </c>
      <c r="M266" s="327">
        <f t="shared" si="1"/>
        <v>1550</v>
      </c>
      <c r="N266" s="25"/>
      <c r="O266" s="25"/>
      <c r="P266" s="25"/>
      <c r="Q266" s="25"/>
      <c r="R266" s="25"/>
      <c r="S266" s="25"/>
      <c r="T266" s="25"/>
      <c r="U266" s="25"/>
      <c r="V266" s="25"/>
      <c r="W266" s="25"/>
      <c r="X266" s="25"/>
      <c r="Y266" s="25"/>
      <c r="Z266" s="25"/>
    </row>
    <row r="267" ht="12.75" customHeight="1">
      <c r="A267" s="436" t="s">
        <v>2136</v>
      </c>
      <c r="B267" s="451" t="s">
        <v>2137</v>
      </c>
      <c r="C267" s="451">
        <v>2017.0</v>
      </c>
      <c r="D267" s="507">
        <v>42915.0</v>
      </c>
      <c r="E267" s="445" t="s">
        <v>2138</v>
      </c>
      <c r="F267" s="445" t="s">
        <v>865</v>
      </c>
      <c r="G267" s="450" t="s">
        <v>17</v>
      </c>
      <c r="H267" s="450" t="s">
        <v>2139</v>
      </c>
      <c r="I267" s="507">
        <v>44915.0</v>
      </c>
      <c r="J267" s="445">
        <v>12.0</v>
      </c>
      <c r="K267" s="441" t="s">
        <v>19</v>
      </c>
      <c r="L267" s="330" t="s">
        <v>390</v>
      </c>
      <c r="M267" s="330">
        <f t="shared" si="1"/>
        <v>2000</v>
      </c>
      <c r="N267" s="25"/>
      <c r="O267" s="25"/>
      <c r="P267" s="25"/>
      <c r="Q267" s="25"/>
      <c r="R267" s="25"/>
      <c r="S267" s="25"/>
      <c r="T267" s="25"/>
      <c r="U267" s="25"/>
      <c r="V267" s="25"/>
      <c r="W267" s="25"/>
      <c r="X267" s="25"/>
      <c r="Y267" s="25"/>
      <c r="Z267" s="25"/>
    </row>
    <row r="268" ht="12.75" customHeight="1">
      <c r="A268" s="430" t="s">
        <v>2140</v>
      </c>
      <c r="B268" s="452" t="s">
        <v>2141</v>
      </c>
      <c r="C268" s="452">
        <v>2020.0</v>
      </c>
      <c r="D268" s="506">
        <v>43993.0</v>
      </c>
      <c r="E268" s="447" t="s">
        <v>2142</v>
      </c>
      <c r="F268" s="453" t="s">
        <v>65</v>
      </c>
      <c r="G268" s="453" t="s">
        <v>17</v>
      </c>
      <c r="H268" s="447" t="s">
        <v>77</v>
      </c>
      <c r="I268" s="506">
        <v>44917.0</v>
      </c>
      <c r="J268" s="475">
        <v>12.0</v>
      </c>
      <c r="K268" s="435" t="s">
        <v>19</v>
      </c>
      <c r="L268" s="327" t="s">
        <v>1249</v>
      </c>
      <c r="M268" s="327">
        <f t="shared" si="1"/>
        <v>924</v>
      </c>
      <c r="N268" s="25"/>
      <c r="O268" s="25"/>
      <c r="P268" s="25"/>
      <c r="Q268" s="25"/>
      <c r="R268" s="25"/>
      <c r="S268" s="25"/>
      <c r="T268" s="25"/>
      <c r="U268" s="25"/>
      <c r="V268" s="25"/>
      <c r="W268" s="25"/>
      <c r="X268" s="25"/>
      <c r="Y268" s="25"/>
      <c r="Z268" s="25"/>
    </row>
    <row r="269" ht="12.75" customHeight="1">
      <c r="A269" s="436" t="s">
        <v>2143</v>
      </c>
      <c r="B269" s="451" t="s">
        <v>2144</v>
      </c>
      <c r="C269" s="451">
        <v>2015.0</v>
      </c>
      <c r="D269" s="507">
        <v>42247.0</v>
      </c>
      <c r="E269" s="445" t="s">
        <v>2145</v>
      </c>
      <c r="F269" s="445" t="s">
        <v>186</v>
      </c>
      <c r="G269" s="450" t="s">
        <v>17</v>
      </c>
      <c r="H269" s="450" t="s">
        <v>50</v>
      </c>
      <c r="I269" s="507">
        <v>44917.0</v>
      </c>
      <c r="J269" s="445">
        <v>12.0</v>
      </c>
      <c r="K269" s="441" t="s">
        <v>19</v>
      </c>
      <c r="L269" s="330" t="s">
        <v>390</v>
      </c>
      <c r="M269" s="330">
        <f t="shared" si="1"/>
        <v>2670</v>
      </c>
      <c r="N269" s="25"/>
      <c r="O269" s="25"/>
      <c r="P269" s="25"/>
      <c r="Q269" s="25"/>
      <c r="R269" s="25"/>
      <c r="S269" s="25"/>
      <c r="T269" s="25"/>
      <c r="U269" s="25"/>
      <c r="V269" s="25"/>
      <c r="W269" s="25"/>
      <c r="X269" s="25"/>
      <c r="Y269" s="25"/>
      <c r="Z269" s="25"/>
    </row>
    <row r="270" ht="15.0" customHeight="1">
      <c r="A270" s="430" t="s">
        <v>2146</v>
      </c>
      <c r="B270" s="452" t="s">
        <v>2147</v>
      </c>
      <c r="C270" s="452">
        <v>2019.0</v>
      </c>
      <c r="D270" s="506">
        <v>43553.0</v>
      </c>
      <c r="E270" s="447" t="s">
        <v>2148</v>
      </c>
      <c r="F270" s="453" t="s">
        <v>71</v>
      </c>
      <c r="G270" s="453" t="s">
        <v>17</v>
      </c>
      <c r="H270" s="447" t="s">
        <v>244</v>
      </c>
      <c r="I270" s="506">
        <v>44917.0</v>
      </c>
      <c r="J270" s="475">
        <v>12.0</v>
      </c>
      <c r="K270" s="435" t="s">
        <v>19</v>
      </c>
      <c r="L270" s="327" t="s">
        <v>395</v>
      </c>
      <c r="M270" s="327">
        <f t="shared" si="1"/>
        <v>1364</v>
      </c>
      <c r="N270" s="25"/>
      <c r="O270" s="25"/>
      <c r="P270" s="25"/>
      <c r="Q270" s="25"/>
      <c r="R270" s="25"/>
      <c r="S270" s="25"/>
      <c r="T270" s="25"/>
      <c r="U270" s="25"/>
      <c r="V270" s="25"/>
      <c r="W270" s="25"/>
      <c r="X270" s="25"/>
      <c r="Y270" s="25"/>
      <c r="Z270" s="25"/>
    </row>
    <row r="271" ht="12.75" customHeight="1">
      <c r="A271" s="436" t="s">
        <v>2149</v>
      </c>
      <c r="B271" s="451" t="s">
        <v>2150</v>
      </c>
      <c r="C271" s="451">
        <v>2019.0</v>
      </c>
      <c r="D271" s="507">
        <v>43634.0</v>
      </c>
      <c r="E271" s="445" t="s">
        <v>2151</v>
      </c>
      <c r="F271" s="445" t="s">
        <v>417</v>
      </c>
      <c r="G271" s="450" t="s">
        <v>17</v>
      </c>
      <c r="H271" s="450" t="s">
        <v>1392</v>
      </c>
      <c r="I271" s="507">
        <v>44917.0</v>
      </c>
      <c r="J271" s="445">
        <v>12.0</v>
      </c>
      <c r="K271" s="441" t="s">
        <v>19</v>
      </c>
      <c r="L271" s="330" t="s">
        <v>390</v>
      </c>
      <c r="M271" s="330">
        <f t="shared" si="1"/>
        <v>1283</v>
      </c>
      <c r="N271" s="25"/>
      <c r="O271" s="25"/>
      <c r="P271" s="25"/>
      <c r="Q271" s="25"/>
      <c r="R271" s="25"/>
      <c r="S271" s="25"/>
      <c r="T271" s="25"/>
      <c r="U271" s="25"/>
      <c r="V271" s="25"/>
      <c r="W271" s="25"/>
      <c r="X271" s="25"/>
      <c r="Y271" s="25"/>
      <c r="Z271" s="25"/>
    </row>
    <row r="272" ht="12.75" customHeight="1">
      <c r="A272" s="430" t="s">
        <v>2152</v>
      </c>
      <c r="B272" s="452" t="s">
        <v>2153</v>
      </c>
      <c r="C272" s="452">
        <v>2021.0</v>
      </c>
      <c r="D272" s="506">
        <v>44397.0</v>
      </c>
      <c r="E272" s="447" t="s">
        <v>2154</v>
      </c>
      <c r="F272" s="453" t="s">
        <v>417</v>
      </c>
      <c r="G272" s="453" t="s">
        <v>17</v>
      </c>
      <c r="H272" s="447" t="s">
        <v>283</v>
      </c>
      <c r="I272" s="506">
        <v>44917.0</v>
      </c>
      <c r="J272" s="475">
        <v>12.0</v>
      </c>
      <c r="K272" s="435" t="s">
        <v>19</v>
      </c>
      <c r="L272" s="327" t="s">
        <v>390</v>
      </c>
      <c r="M272" s="327">
        <f t="shared" si="1"/>
        <v>520</v>
      </c>
      <c r="N272" s="25"/>
      <c r="O272" s="25"/>
      <c r="P272" s="25"/>
      <c r="Q272" s="25"/>
      <c r="R272" s="25"/>
      <c r="S272" s="25"/>
      <c r="T272" s="25"/>
      <c r="U272" s="25"/>
      <c r="V272" s="25"/>
      <c r="W272" s="25"/>
      <c r="X272" s="25"/>
      <c r="Y272" s="25"/>
      <c r="Z272" s="25"/>
    </row>
    <row r="273" ht="12.75" customHeight="1">
      <c r="A273" s="436" t="s">
        <v>2155</v>
      </c>
      <c r="B273" s="451" t="s">
        <v>2156</v>
      </c>
      <c r="C273" s="451">
        <v>2016.0</v>
      </c>
      <c r="D273" s="507">
        <v>42697.0</v>
      </c>
      <c r="E273" s="445" t="s">
        <v>2157</v>
      </c>
      <c r="F273" s="445" t="s">
        <v>2028</v>
      </c>
      <c r="G273" s="450" t="s">
        <v>17</v>
      </c>
      <c r="H273" s="450" t="s">
        <v>2158</v>
      </c>
      <c r="I273" s="507">
        <v>44917.0</v>
      </c>
      <c r="J273" s="445">
        <v>12.0</v>
      </c>
      <c r="K273" s="441" t="s">
        <v>19</v>
      </c>
      <c r="L273" s="330" t="s">
        <v>395</v>
      </c>
      <c r="M273" s="330">
        <f t="shared" si="1"/>
        <v>2220</v>
      </c>
      <c r="N273" s="25"/>
      <c r="O273" s="25"/>
      <c r="P273" s="25"/>
      <c r="Q273" s="25"/>
      <c r="R273" s="25"/>
      <c r="S273" s="25"/>
      <c r="T273" s="25"/>
      <c r="U273" s="25"/>
      <c r="V273" s="25"/>
      <c r="W273" s="25"/>
      <c r="X273" s="25"/>
      <c r="Y273" s="25"/>
      <c r="Z273" s="25"/>
    </row>
    <row r="274" ht="12.75" customHeight="1">
      <c r="A274" s="430" t="s">
        <v>2159</v>
      </c>
      <c r="B274" s="452" t="s">
        <v>2160</v>
      </c>
      <c r="C274" s="452">
        <v>2021.0</v>
      </c>
      <c r="D274" s="506">
        <v>44316.0</v>
      </c>
      <c r="E274" s="447" t="s">
        <v>2161</v>
      </c>
      <c r="F274" s="453" t="s">
        <v>752</v>
      </c>
      <c r="G274" s="453" t="s">
        <v>17</v>
      </c>
      <c r="H274" s="447" t="s">
        <v>26</v>
      </c>
      <c r="I274" s="506">
        <v>44918.0</v>
      </c>
      <c r="J274" s="453">
        <v>12.0</v>
      </c>
      <c r="K274" s="435" t="s">
        <v>19</v>
      </c>
      <c r="L274" s="327" t="s">
        <v>1249</v>
      </c>
      <c r="M274" s="327">
        <f t="shared" si="1"/>
        <v>602</v>
      </c>
      <c r="N274" s="25"/>
      <c r="O274" s="25"/>
      <c r="P274" s="25"/>
      <c r="Q274" s="25"/>
      <c r="R274" s="25"/>
      <c r="S274" s="25"/>
      <c r="T274" s="25"/>
      <c r="U274" s="25"/>
      <c r="V274" s="25"/>
      <c r="W274" s="25"/>
      <c r="X274" s="25"/>
      <c r="Y274" s="25"/>
      <c r="Z274" s="25"/>
    </row>
    <row r="275" ht="12.75" customHeight="1">
      <c r="A275" s="436" t="s">
        <v>2162</v>
      </c>
      <c r="B275" s="451" t="s">
        <v>2163</v>
      </c>
      <c r="C275" s="451">
        <v>2014.0</v>
      </c>
      <c r="D275" s="507">
        <v>41995.0</v>
      </c>
      <c r="E275" s="445" t="s">
        <v>2164</v>
      </c>
      <c r="F275" s="445" t="s">
        <v>752</v>
      </c>
      <c r="G275" s="450" t="s">
        <v>17</v>
      </c>
      <c r="H275" s="450" t="s">
        <v>380</v>
      </c>
      <c r="I275" s="507">
        <v>44918.0</v>
      </c>
      <c r="J275" s="445">
        <v>12.0</v>
      </c>
      <c r="K275" s="441" t="s">
        <v>19</v>
      </c>
      <c r="L275" s="330" t="s">
        <v>1249</v>
      </c>
      <c r="M275" s="330">
        <f t="shared" si="1"/>
        <v>2923</v>
      </c>
      <c r="N275" s="25"/>
      <c r="O275" s="25"/>
      <c r="P275" s="25"/>
      <c r="Q275" s="25"/>
      <c r="R275" s="25"/>
      <c r="S275" s="25"/>
      <c r="T275" s="25"/>
      <c r="U275" s="25"/>
      <c r="V275" s="25"/>
      <c r="W275" s="25"/>
      <c r="X275" s="25"/>
      <c r="Y275" s="25"/>
      <c r="Z275" s="25"/>
    </row>
    <row r="276" ht="15.0" customHeight="1">
      <c r="A276" s="430" t="s">
        <v>2165</v>
      </c>
      <c r="B276" s="452" t="s">
        <v>2166</v>
      </c>
      <c r="C276" s="452">
        <v>2014.0</v>
      </c>
      <c r="D276" s="506">
        <v>41684.0</v>
      </c>
      <c r="E276" s="447" t="s">
        <v>2167</v>
      </c>
      <c r="F276" s="453" t="s">
        <v>2064</v>
      </c>
      <c r="G276" s="453" t="s">
        <v>17</v>
      </c>
      <c r="H276" s="447" t="s">
        <v>163</v>
      </c>
      <c r="I276" s="506">
        <v>44918.0</v>
      </c>
      <c r="J276" s="453">
        <v>12.0</v>
      </c>
      <c r="K276" s="435" t="s">
        <v>19</v>
      </c>
      <c r="L276" s="327" t="s">
        <v>395</v>
      </c>
      <c r="M276" s="327">
        <f t="shared" si="1"/>
        <v>3234</v>
      </c>
      <c r="N276" s="25"/>
      <c r="O276" s="25"/>
      <c r="P276" s="25"/>
      <c r="Q276" s="25"/>
      <c r="R276" s="25"/>
      <c r="S276" s="25"/>
      <c r="T276" s="25"/>
      <c r="U276" s="25"/>
      <c r="V276" s="25"/>
      <c r="W276" s="25"/>
      <c r="X276" s="25"/>
      <c r="Y276" s="25"/>
      <c r="Z276" s="25"/>
    </row>
    <row r="277" ht="12.75" customHeight="1">
      <c r="A277" s="436" t="s">
        <v>2168</v>
      </c>
      <c r="B277" s="451" t="s">
        <v>2169</v>
      </c>
      <c r="C277" s="451">
        <v>2016.0</v>
      </c>
      <c r="D277" s="507">
        <v>42557.0</v>
      </c>
      <c r="E277" s="445" t="s">
        <v>2170</v>
      </c>
      <c r="F277" s="445" t="s">
        <v>71</v>
      </c>
      <c r="G277" s="450" t="s">
        <v>17</v>
      </c>
      <c r="H277" s="450" t="s">
        <v>202</v>
      </c>
      <c r="I277" s="507">
        <v>44918.0</v>
      </c>
      <c r="J277" s="445">
        <v>12.0</v>
      </c>
      <c r="K277" s="441" t="s">
        <v>19</v>
      </c>
      <c r="L277" s="330" t="s">
        <v>395</v>
      </c>
      <c r="M277" s="330">
        <f t="shared" si="1"/>
        <v>2361</v>
      </c>
      <c r="N277" s="25"/>
      <c r="O277" s="25"/>
      <c r="P277" s="25"/>
      <c r="Q277" s="25"/>
      <c r="R277" s="25"/>
      <c r="S277" s="25"/>
      <c r="T277" s="25"/>
      <c r="U277" s="25"/>
      <c r="V277" s="25"/>
      <c r="W277" s="25"/>
      <c r="X277" s="25"/>
      <c r="Y277" s="25"/>
      <c r="Z277" s="25"/>
    </row>
    <row r="278" ht="12.75" customHeight="1">
      <c r="A278" s="430" t="s">
        <v>2171</v>
      </c>
      <c r="B278" s="452" t="s">
        <v>2172</v>
      </c>
      <c r="C278" s="452">
        <v>2020.0</v>
      </c>
      <c r="D278" s="506">
        <v>44125.0</v>
      </c>
      <c r="E278" s="447" t="s">
        <v>2173</v>
      </c>
      <c r="F278" s="453" t="s">
        <v>102</v>
      </c>
      <c r="G278" s="453" t="s">
        <v>17</v>
      </c>
      <c r="H278" s="447" t="s">
        <v>149</v>
      </c>
      <c r="I278" s="506">
        <v>44918.0</v>
      </c>
      <c r="J278" s="453">
        <v>12.0</v>
      </c>
      <c r="K278" s="435" t="s">
        <v>19</v>
      </c>
      <c r="L278" s="327" t="s">
        <v>395</v>
      </c>
      <c r="M278" s="327">
        <f t="shared" si="1"/>
        <v>793</v>
      </c>
      <c r="N278" s="25"/>
      <c r="O278" s="25"/>
      <c r="P278" s="25"/>
      <c r="Q278" s="25"/>
      <c r="R278" s="25"/>
      <c r="S278" s="25"/>
      <c r="T278" s="25"/>
      <c r="U278" s="25"/>
      <c r="V278" s="25"/>
      <c r="W278" s="25"/>
      <c r="X278" s="25"/>
      <c r="Y278" s="25"/>
      <c r="Z278" s="25"/>
    </row>
    <row r="279" ht="12.75" customHeight="1">
      <c r="A279" s="436" t="s">
        <v>2174</v>
      </c>
      <c r="B279" s="451" t="s">
        <v>2175</v>
      </c>
      <c r="C279" s="451">
        <v>2015.0</v>
      </c>
      <c r="D279" s="507">
        <v>42216.0</v>
      </c>
      <c r="E279" s="445" t="s">
        <v>2176</v>
      </c>
      <c r="F279" s="445" t="s">
        <v>102</v>
      </c>
      <c r="G279" s="450" t="s">
        <v>17</v>
      </c>
      <c r="H279" s="450" t="s">
        <v>66</v>
      </c>
      <c r="I279" s="507">
        <v>44918.0</v>
      </c>
      <c r="J279" s="445">
        <v>12.0</v>
      </c>
      <c r="K279" s="441" t="s">
        <v>19</v>
      </c>
      <c r="L279" s="330" t="s">
        <v>395</v>
      </c>
      <c r="M279" s="330">
        <f t="shared" si="1"/>
        <v>2702</v>
      </c>
      <c r="N279" s="25"/>
      <c r="O279" s="25"/>
      <c r="P279" s="25"/>
      <c r="Q279" s="25"/>
      <c r="R279" s="25"/>
      <c r="S279" s="25"/>
      <c r="T279" s="25"/>
      <c r="U279" s="25"/>
      <c r="V279" s="25"/>
      <c r="W279" s="25"/>
      <c r="X279" s="25"/>
      <c r="Y279" s="25"/>
      <c r="Z279" s="25"/>
    </row>
    <row r="280" ht="12.75" customHeight="1">
      <c r="A280" s="430" t="s">
        <v>2177</v>
      </c>
      <c r="B280" s="452" t="s">
        <v>2178</v>
      </c>
      <c r="C280" s="452">
        <v>2018.0</v>
      </c>
      <c r="D280" s="506">
        <v>43314.0</v>
      </c>
      <c r="E280" s="447" t="s">
        <v>2179</v>
      </c>
      <c r="F280" s="453" t="s">
        <v>25</v>
      </c>
      <c r="G280" s="453" t="s">
        <v>17</v>
      </c>
      <c r="H280" s="447" t="s">
        <v>941</v>
      </c>
      <c r="I280" s="506">
        <v>44918.0</v>
      </c>
      <c r="J280" s="453">
        <v>12.0</v>
      </c>
      <c r="K280" s="435" t="s">
        <v>19</v>
      </c>
      <c r="L280" s="327" t="s">
        <v>390</v>
      </c>
      <c r="M280" s="327">
        <f t="shared" si="1"/>
        <v>1604</v>
      </c>
      <c r="N280" s="25"/>
      <c r="O280" s="25"/>
      <c r="P280" s="25"/>
      <c r="Q280" s="25"/>
      <c r="R280" s="25"/>
      <c r="S280" s="25"/>
      <c r="T280" s="25"/>
      <c r="U280" s="25"/>
      <c r="V280" s="25"/>
      <c r="W280" s="25"/>
      <c r="X280" s="25"/>
      <c r="Y280" s="25"/>
      <c r="Z280" s="25"/>
    </row>
    <row r="281" ht="12.75" customHeight="1">
      <c r="A281" s="430">
        <v>122.0</v>
      </c>
      <c r="B281" s="431" t="s">
        <v>2180</v>
      </c>
      <c r="C281" s="431">
        <v>2017.0</v>
      </c>
      <c r="D281" s="508">
        <v>43084.0</v>
      </c>
      <c r="E281" s="509" t="s">
        <v>2181</v>
      </c>
      <c r="F281" s="405" t="s">
        <v>2182</v>
      </c>
      <c r="G281" s="433" t="s">
        <v>707</v>
      </c>
      <c r="H281" s="405" t="s">
        <v>2183</v>
      </c>
      <c r="I281" s="508">
        <v>44566.0</v>
      </c>
      <c r="J281" s="510">
        <v>1.0</v>
      </c>
      <c r="K281" s="444" t="s">
        <v>336</v>
      </c>
      <c r="L281" s="327" t="s">
        <v>390</v>
      </c>
      <c r="M281" s="327">
        <f t="shared" si="1"/>
        <v>1482</v>
      </c>
      <c r="N281" s="25"/>
      <c r="O281" s="25"/>
      <c r="P281" s="25"/>
      <c r="Q281" s="25"/>
      <c r="R281" s="25"/>
      <c r="S281" s="25"/>
      <c r="T281" s="25"/>
      <c r="U281" s="25"/>
      <c r="V281" s="25"/>
      <c r="W281" s="25"/>
      <c r="X281" s="25"/>
      <c r="Y281" s="25"/>
      <c r="Z281" s="25"/>
    </row>
    <row r="282" ht="12.75" customHeight="1">
      <c r="A282" s="436">
        <v>222.0</v>
      </c>
      <c r="B282" s="437" t="s">
        <v>2184</v>
      </c>
      <c r="C282" s="437">
        <v>2014.0</v>
      </c>
      <c r="D282" s="511">
        <v>41766.0</v>
      </c>
      <c r="E282" s="439" t="s">
        <v>2185</v>
      </c>
      <c r="F282" s="408" t="s">
        <v>2186</v>
      </c>
      <c r="G282" s="439" t="s">
        <v>806</v>
      </c>
      <c r="H282" s="450" t="s">
        <v>807</v>
      </c>
      <c r="I282" s="511">
        <v>44566.0</v>
      </c>
      <c r="J282" s="512">
        <v>1.0</v>
      </c>
      <c r="K282" s="444" t="s">
        <v>329</v>
      </c>
      <c r="L282" s="330" t="s">
        <v>390</v>
      </c>
      <c r="M282" s="330">
        <f t="shared" si="1"/>
        <v>2800</v>
      </c>
      <c r="N282" s="25"/>
      <c r="O282" s="25"/>
      <c r="P282" s="25"/>
      <c r="Q282" s="25"/>
      <c r="R282" s="25"/>
      <c r="S282" s="25"/>
      <c r="T282" s="25"/>
      <c r="U282" s="25"/>
      <c r="V282" s="25"/>
      <c r="W282" s="25"/>
      <c r="X282" s="25"/>
      <c r="Y282" s="25"/>
      <c r="Z282" s="25"/>
    </row>
    <row r="283" ht="12.75" customHeight="1">
      <c r="A283" s="430">
        <v>322.0</v>
      </c>
      <c r="B283" s="431" t="s">
        <v>2187</v>
      </c>
      <c r="C283" s="431">
        <v>2018.0</v>
      </c>
      <c r="D283" s="508">
        <v>43343.0</v>
      </c>
      <c r="E283" s="509" t="s">
        <v>2188</v>
      </c>
      <c r="F283" s="405" t="s">
        <v>2189</v>
      </c>
      <c r="G283" s="453" t="s">
        <v>806</v>
      </c>
      <c r="H283" s="405" t="s">
        <v>2190</v>
      </c>
      <c r="I283" s="508">
        <v>44581.0</v>
      </c>
      <c r="J283" s="510">
        <v>1.0</v>
      </c>
      <c r="K283" s="513" t="s">
        <v>302</v>
      </c>
      <c r="L283" s="327" t="s">
        <v>390</v>
      </c>
      <c r="M283" s="327">
        <f t="shared" si="1"/>
        <v>1238</v>
      </c>
      <c r="N283" s="25"/>
      <c r="O283" s="25"/>
      <c r="P283" s="25"/>
      <c r="Q283" s="25"/>
      <c r="R283" s="25"/>
      <c r="S283" s="25"/>
      <c r="T283" s="25"/>
      <c r="U283" s="25"/>
      <c r="V283" s="25"/>
      <c r="W283" s="25"/>
      <c r="X283" s="25"/>
      <c r="Y283" s="25"/>
      <c r="Z283" s="25"/>
    </row>
    <row r="284" ht="12.75" customHeight="1">
      <c r="A284" s="436">
        <v>422.0</v>
      </c>
      <c r="B284" s="437" t="s">
        <v>2191</v>
      </c>
      <c r="C284" s="437">
        <v>2019.0</v>
      </c>
      <c r="D284" s="511">
        <v>43798.0</v>
      </c>
      <c r="E284" s="439" t="s">
        <v>2192</v>
      </c>
      <c r="F284" s="408" t="s">
        <v>2193</v>
      </c>
      <c r="G284" s="445" t="s">
        <v>806</v>
      </c>
      <c r="H284" s="408" t="s">
        <v>2190</v>
      </c>
      <c r="I284" s="511">
        <v>44581.0</v>
      </c>
      <c r="J284" s="512">
        <v>1.0</v>
      </c>
      <c r="K284" s="444" t="s">
        <v>336</v>
      </c>
      <c r="L284" s="330" t="s">
        <v>390</v>
      </c>
      <c r="M284" s="330">
        <f t="shared" si="1"/>
        <v>783</v>
      </c>
      <c r="N284" s="25"/>
      <c r="O284" s="25"/>
      <c r="P284" s="25"/>
      <c r="Q284" s="25"/>
      <c r="R284" s="25"/>
      <c r="S284" s="25"/>
      <c r="T284" s="25"/>
      <c r="U284" s="25"/>
      <c r="V284" s="25"/>
      <c r="W284" s="25"/>
      <c r="X284" s="25"/>
      <c r="Y284" s="25"/>
      <c r="Z284" s="25"/>
    </row>
    <row r="285" ht="12.75" customHeight="1">
      <c r="A285" s="430">
        <v>522.0</v>
      </c>
      <c r="B285" s="431" t="s">
        <v>2194</v>
      </c>
      <c r="C285" s="431">
        <v>2021.0</v>
      </c>
      <c r="D285" s="508">
        <v>44301.0</v>
      </c>
      <c r="E285" s="509" t="s">
        <v>2195</v>
      </c>
      <c r="F285" s="514" t="s">
        <v>2196</v>
      </c>
      <c r="G285" s="433" t="s">
        <v>725</v>
      </c>
      <c r="H285" s="405" t="s">
        <v>234</v>
      </c>
      <c r="I285" s="508">
        <v>44581.0</v>
      </c>
      <c r="J285" s="510">
        <v>1.0</v>
      </c>
      <c r="K285" s="444" t="s">
        <v>336</v>
      </c>
      <c r="L285" s="327" t="s">
        <v>399</v>
      </c>
      <c r="M285" s="327">
        <f t="shared" si="1"/>
        <v>280</v>
      </c>
      <c r="N285" s="25"/>
      <c r="O285" s="25"/>
      <c r="P285" s="25"/>
      <c r="Q285" s="25"/>
      <c r="R285" s="25"/>
      <c r="S285" s="25"/>
      <c r="T285" s="25"/>
      <c r="U285" s="25"/>
      <c r="V285" s="25"/>
      <c r="W285" s="25"/>
      <c r="X285" s="25"/>
      <c r="Y285" s="25"/>
      <c r="Z285" s="25"/>
    </row>
    <row r="286" ht="12.75" customHeight="1">
      <c r="A286" s="436">
        <v>622.0</v>
      </c>
      <c r="B286" s="437" t="s">
        <v>2197</v>
      </c>
      <c r="C286" s="437">
        <v>2015.0</v>
      </c>
      <c r="D286" s="515">
        <v>42139.0</v>
      </c>
      <c r="E286" s="439" t="s">
        <v>2198</v>
      </c>
      <c r="F286" s="408" t="s">
        <v>2199</v>
      </c>
      <c r="G286" s="439" t="s">
        <v>806</v>
      </c>
      <c r="H286" s="408" t="s">
        <v>158</v>
      </c>
      <c r="I286" s="511">
        <v>44581.0</v>
      </c>
      <c r="J286" s="512">
        <v>1.0</v>
      </c>
      <c r="K286" s="444" t="s">
        <v>336</v>
      </c>
      <c r="L286" s="330" t="s">
        <v>395</v>
      </c>
      <c r="M286" s="330">
        <f t="shared" si="1"/>
        <v>2442</v>
      </c>
      <c r="N286" s="25"/>
      <c r="O286" s="25"/>
      <c r="P286" s="25"/>
      <c r="Q286" s="25"/>
      <c r="R286" s="25"/>
      <c r="S286" s="25"/>
      <c r="T286" s="25"/>
      <c r="U286" s="25"/>
      <c r="V286" s="25"/>
      <c r="W286" s="25"/>
      <c r="X286" s="25"/>
      <c r="Y286" s="25"/>
      <c r="Z286" s="25"/>
    </row>
    <row r="287" ht="12.75" customHeight="1">
      <c r="A287" s="430">
        <v>722.0</v>
      </c>
      <c r="B287" s="431" t="s">
        <v>2200</v>
      </c>
      <c r="C287" s="431">
        <v>2017.0</v>
      </c>
      <c r="D287" s="508">
        <v>42884.0</v>
      </c>
      <c r="E287" s="509" t="s">
        <v>2201</v>
      </c>
      <c r="F287" s="405" t="s">
        <v>1140</v>
      </c>
      <c r="G287" s="433" t="s">
        <v>712</v>
      </c>
      <c r="H287" s="405" t="s">
        <v>244</v>
      </c>
      <c r="I287" s="508">
        <v>44581.0</v>
      </c>
      <c r="J287" s="510">
        <v>1.0</v>
      </c>
      <c r="K287" s="444" t="s">
        <v>329</v>
      </c>
      <c r="L287" s="327" t="s">
        <v>1249</v>
      </c>
      <c r="M287" s="327">
        <f t="shared" si="1"/>
        <v>1697</v>
      </c>
      <c r="N287" s="25"/>
      <c r="O287" s="25"/>
      <c r="P287" s="25"/>
      <c r="Q287" s="25"/>
      <c r="R287" s="25"/>
      <c r="S287" s="25"/>
      <c r="T287" s="25"/>
      <c r="U287" s="25"/>
      <c r="V287" s="25"/>
      <c r="W287" s="25"/>
      <c r="X287" s="25"/>
      <c r="Y287" s="25"/>
      <c r="Z287" s="25"/>
    </row>
    <row r="288" ht="12.75" customHeight="1">
      <c r="A288" s="436">
        <v>822.0</v>
      </c>
      <c r="B288" s="437" t="s">
        <v>2202</v>
      </c>
      <c r="C288" s="437">
        <v>2021.0</v>
      </c>
      <c r="D288" s="511">
        <v>44391.0</v>
      </c>
      <c r="E288" s="439" t="s">
        <v>2203</v>
      </c>
      <c r="F288" s="516" t="s">
        <v>2204</v>
      </c>
      <c r="G288" s="439" t="s">
        <v>729</v>
      </c>
      <c r="H288" s="408" t="s">
        <v>2205</v>
      </c>
      <c r="I288" s="511">
        <v>44581.0</v>
      </c>
      <c r="J288" s="512">
        <v>1.0</v>
      </c>
      <c r="K288" s="449" t="s">
        <v>758</v>
      </c>
      <c r="L288" s="330" t="s">
        <v>399</v>
      </c>
      <c r="M288" s="330">
        <f t="shared" si="1"/>
        <v>190</v>
      </c>
      <c r="N288" s="25"/>
      <c r="O288" s="25"/>
      <c r="P288" s="25"/>
      <c r="Q288" s="25"/>
      <c r="R288" s="25"/>
      <c r="S288" s="25"/>
      <c r="T288" s="25"/>
      <c r="U288" s="25"/>
      <c r="V288" s="25"/>
      <c r="W288" s="25"/>
      <c r="X288" s="25"/>
      <c r="Y288" s="25"/>
      <c r="Z288" s="25"/>
    </row>
    <row r="289" ht="12.75" customHeight="1">
      <c r="A289" s="430">
        <v>922.0</v>
      </c>
      <c r="B289" s="431" t="s">
        <v>2206</v>
      </c>
      <c r="C289" s="431">
        <v>2014.0</v>
      </c>
      <c r="D289" s="508">
        <v>41962.0</v>
      </c>
      <c r="E289" s="509" t="s">
        <v>2207</v>
      </c>
      <c r="F289" s="405" t="s">
        <v>1349</v>
      </c>
      <c r="G289" s="433" t="s">
        <v>712</v>
      </c>
      <c r="H289" s="405" t="s">
        <v>153</v>
      </c>
      <c r="I289" s="508">
        <v>44581.0</v>
      </c>
      <c r="J289" s="510">
        <v>1.0</v>
      </c>
      <c r="K289" s="444" t="s">
        <v>336</v>
      </c>
      <c r="L289" s="327" t="s">
        <v>395</v>
      </c>
      <c r="M289" s="327">
        <f t="shared" si="1"/>
        <v>2619</v>
      </c>
      <c r="N289" s="25"/>
      <c r="O289" s="25"/>
      <c r="P289" s="25"/>
      <c r="Q289" s="25"/>
      <c r="R289" s="25"/>
      <c r="S289" s="25"/>
      <c r="T289" s="25"/>
      <c r="U289" s="25"/>
      <c r="V289" s="25"/>
      <c r="W289" s="25"/>
      <c r="X289" s="25"/>
      <c r="Y289" s="25"/>
      <c r="Z289" s="25"/>
    </row>
    <row r="290" ht="12.75" customHeight="1">
      <c r="A290" s="436">
        <v>1022.0</v>
      </c>
      <c r="B290" s="437" t="s">
        <v>2208</v>
      </c>
      <c r="C290" s="437">
        <v>2020.0</v>
      </c>
      <c r="D290" s="511">
        <v>44082.0</v>
      </c>
      <c r="E290" s="439" t="s">
        <v>2209</v>
      </c>
      <c r="F290" s="408" t="s">
        <v>965</v>
      </c>
      <c r="G290" s="445" t="s">
        <v>712</v>
      </c>
      <c r="H290" s="408" t="s">
        <v>125</v>
      </c>
      <c r="I290" s="511">
        <v>44581.0</v>
      </c>
      <c r="J290" s="439">
        <v>1.0</v>
      </c>
      <c r="K290" s="513" t="s">
        <v>302</v>
      </c>
      <c r="L290" s="330" t="s">
        <v>390</v>
      </c>
      <c r="M290" s="330">
        <f t="shared" si="1"/>
        <v>499</v>
      </c>
      <c r="N290" s="25"/>
      <c r="O290" s="25"/>
      <c r="P290" s="25"/>
      <c r="Q290" s="25"/>
      <c r="R290" s="25"/>
      <c r="S290" s="25"/>
      <c r="T290" s="25"/>
      <c r="U290" s="25"/>
      <c r="V290" s="25"/>
      <c r="W290" s="25"/>
      <c r="X290" s="25"/>
      <c r="Y290" s="25"/>
      <c r="Z290" s="25"/>
    </row>
    <row r="291" ht="12.75" customHeight="1">
      <c r="A291" s="430">
        <v>1122.0</v>
      </c>
      <c r="B291" s="431" t="s">
        <v>2210</v>
      </c>
      <c r="C291" s="431">
        <v>2020.0</v>
      </c>
      <c r="D291" s="508">
        <v>44039.0</v>
      </c>
      <c r="E291" s="509" t="s">
        <v>2211</v>
      </c>
      <c r="F291" s="405" t="s">
        <v>2212</v>
      </c>
      <c r="G291" s="433" t="s">
        <v>712</v>
      </c>
      <c r="H291" s="405" t="s">
        <v>125</v>
      </c>
      <c r="I291" s="508">
        <v>44581.0</v>
      </c>
      <c r="J291" s="433">
        <v>1.0</v>
      </c>
      <c r="K291" s="444" t="s">
        <v>329</v>
      </c>
      <c r="L291" s="327" t="s">
        <v>390</v>
      </c>
      <c r="M291" s="327">
        <f t="shared" si="1"/>
        <v>542</v>
      </c>
      <c r="N291" s="25"/>
      <c r="O291" s="25"/>
      <c r="P291" s="25"/>
      <c r="Q291" s="25"/>
      <c r="R291" s="25"/>
      <c r="S291" s="25"/>
      <c r="T291" s="25"/>
      <c r="U291" s="25"/>
      <c r="V291" s="25"/>
      <c r="W291" s="25"/>
      <c r="X291" s="25"/>
      <c r="Y291" s="25"/>
      <c r="Z291" s="25"/>
    </row>
    <row r="292" ht="12.75" customHeight="1">
      <c r="A292" s="436">
        <v>1222.0</v>
      </c>
      <c r="B292" s="437" t="s">
        <v>2213</v>
      </c>
      <c r="C292" s="437">
        <v>2020.0</v>
      </c>
      <c r="D292" s="511">
        <v>44117.0</v>
      </c>
      <c r="E292" s="439" t="s">
        <v>2214</v>
      </c>
      <c r="F292" s="408" t="s">
        <v>2215</v>
      </c>
      <c r="G292" s="439" t="s">
        <v>712</v>
      </c>
      <c r="H292" s="408" t="s">
        <v>125</v>
      </c>
      <c r="I292" s="511">
        <v>44581.0</v>
      </c>
      <c r="J292" s="439">
        <v>1.0</v>
      </c>
      <c r="K292" s="444" t="s">
        <v>329</v>
      </c>
      <c r="L292" s="330" t="s">
        <v>390</v>
      </c>
      <c r="M292" s="330">
        <f t="shared" si="1"/>
        <v>464</v>
      </c>
      <c r="N292" s="25"/>
      <c r="O292" s="25"/>
      <c r="P292" s="25"/>
      <c r="Q292" s="25"/>
      <c r="R292" s="25"/>
      <c r="S292" s="25"/>
      <c r="T292" s="25"/>
      <c r="U292" s="25"/>
      <c r="V292" s="25"/>
      <c r="W292" s="25"/>
      <c r="X292" s="25"/>
      <c r="Y292" s="25"/>
      <c r="Z292" s="25"/>
    </row>
    <row r="293" ht="12.75" customHeight="1">
      <c r="A293" s="430">
        <v>1322.0</v>
      </c>
      <c r="B293" s="431" t="s">
        <v>2216</v>
      </c>
      <c r="C293" s="431">
        <v>2020.0</v>
      </c>
      <c r="D293" s="508">
        <v>44082.0</v>
      </c>
      <c r="E293" s="509" t="s">
        <v>2217</v>
      </c>
      <c r="F293" s="405" t="s">
        <v>965</v>
      </c>
      <c r="G293" s="453" t="s">
        <v>712</v>
      </c>
      <c r="H293" s="405" t="s">
        <v>125</v>
      </c>
      <c r="I293" s="508">
        <v>44581.0</v>
      </c>
      <c r="J293" s="433">
        <v>1.0</v>
      </c>
      <c r="K293" s="513" t="s">
        <v>302</v>
      </c>
      <c r="L293" s="327" t="s">
        <v>390</v>
      </c>
      <c r="M293" s="327">
        <f t="shared" si="1"/>
        <v>499</v>
      </c>
      <c r="N293" s="25"/>
      <c r="O293" s="25"/>
      <c r="P293" s="25"/>
      <c r="Q293" s="25"/>
      <c r="R293" s="25"/>
      <c r="S293" s="25"/>
      <c r="T293" s="25"/>
      <c r="U293" s="25"/>
      <c r="V293" s="25"/>
      <c r="W293" s="25"/>
      <c r="X293" s="25"/>
      <c r="Y293" s="25"/>
      <c r="Z293" s="25"/>
    </row>
    <row r="294" ht="12.75" customHeight="1">
      <c r="A294" s="436">
        <v>1422.0</v>
      </c>
      <c r="B294" s="437" t="s">
        <v>2218</v>
      </c>
      <c r="C294" s="451">
        <v>2016.0</v>
      </c>
      <c r="D294" s="511">
        <v>42685.0</v>
      </c>
      <c r="E294" s="439" t="s">
        <v>2219</v>
      </c>
      <c r="F294" s="408" t="s">
        <v>2220</v>
      </c>
      <c r="G294" s="439" t="s">
        <v>712</v>
      </c>
      <c r="H294" s="408" t="s">
        <v>18</v>
      </c>
      <c r="I294" s="511">
        <v>44581.0</v>
      </c>
      <c r="J294" s="439">
        <v>1.0</v>
      </c>
      <c r="K294" s="444" t="s">
        <v>329</v>
      </c>
      <c r="L294" s="330" t="s">
        <v>395</v>
      </c>
      <c r="M294" s="330">
        <f t="shared" si="1"/>
        <v>1896</v>
      </c>
      <c r="N294" s="25"/>
      <c r="O294" s="25"/>
      <c r="P294" s="25"/>
      <c r="Q294" s="25"/>
      <c r="R294" s="25"/>
      <c r="S294" s="25"/>
      <c r="T294" s="25"/>
      <c r="U294" s="25"/>
      <c r="V294" s="25"/>
      <c r="W294" s="25"/>
      <c r="X294" s="25"/>
      <c r="Y294" s="25"/>
      <c r="Z294" s="25"/>
    </row>
    <row r="295" ht="12.75" customHeight="1">
      <c r="A295" s="430">
        <v>1522.0</v>
      </c>
      <c r="B295" s="431" t="s">
        <v>2221</v>
      </c>
      <c r="C295" s="431">
        <v>2015.0</v>
      </c>
      <c r="D295" s="508">
        <v>42335.0</v>
      </c>
      <c r="E295" s="509" t="s">
        <v>2222</v>
      </c>
      <c r="F295" s="405" t="s">
        <v>2223</v>
      </c>
      <c r="G295" s="433" t="s">
        <v>712</v>
      </c>
      <c r="H295" s="405" t="s">
        <v>1034</v>
      </c>
      <c r="I295" s="508">
        <v>44585.0</v>
      </c>
      <c r="J295" s="433">
        <v>1.0</v>
      </c>
      <c r="K295" s="444" t="s">
        <v>336</v>
      </c>
      <c r="L295" s="327" t="s">
        <v>390</v>
      </c>
      <c r="M295" s="327">
        <f t="shared" si="1"/>
        <v>2250</v>
      </c>
      <c r="N295" s="25"/>
      <c r="O295" s="25"/>
      <c r="P295" s="25"/>
      <c r="Q295" s="25"/>
      <c r="R295" s="25"/>
      <c r="S295" s="25"/>
      <c r="T295" s="25"/>
      <c r="U295" s="25"/>
      <c r="V295" s="25"/>
      <c r="W295" s="25"/>
      <c r="X295" s="25"/>
      <c r="Y295" s="25"/>
      <c r="Z295" s="25"/>
    </row>
    <row r="296" ht="12.75" customHeight="1">
      <c r="A296" s="436">
        <v>1622.0</v>
      </c>
      <c r="B296" s="437" t="s">
        <v>2224</v>
      </c>
      <c r="C296" s="437">
        <v>2020.0</v>
      </c>
      <c r="D296" s="511">
        <v>43949.0</v>
      </c>
      <c r="E296" s="439" t="s">
        <v>2225</v>
      </c>
      <c r="F296" s="408" t="s">
        <v>2226</v>
      </c>
      <c r="G296" s="439" t="s">
        <v>712</v>
      </c>
      <c r="H296" s="408" t="s">
        <v>244</v>
      </c>
      <c r="I296" s="511">
        <v>44585.0</v>
      </c>
      <c r="J296" s="439">
        <v>1.0</v>
      </c>
      <c r="K296" s="444" t="s">
        <v>336</v>
      </c>
      <c r="L296" s="330" t="s">
        <v>390</v>
      </c>
      <c r="M296" s="330">
        <f t="shared" si="1"/>
        <v>636</v>
      </c>
      <c r="N296" s="25"/>
      <c r="O296" s="25"/>
      <c r="P296" s="25"/>
      <c r="Q296" s="25"/>
      <c r="R296" s="25"/>
      <c r="S296" s="25"/>
      <c r="T296" s="25"/>
      <c r="U296" s="25"/>
      <c r="V296" s="25"/>
      <c r="W296" s="25"/>
      <c r="X296" s="25"/>
      <c r="Y296" s="25"/>
      <c r="Z296" s="25"/>
    </row>
    <row r="297" ht="12.75" customHeight="1">
      <c r="A297" s="430">
        <v>1722.0</v>
      </c>
      <c r="B297" s="431" t="s">
        <v>2227</v>
      </c>
      <c r="C297" s="431">
        <v>2015.0</v>
      </c>
      <c r="D297" s="508">
        <v>42132.0</v>
      </c>
      <c r="E297" s="433" t="s">
        <v>2228</v>
      </c>
      <c r="F297" s="405" t="s">
        <v>2229</v>
      </c>
      <c r="G297" s="433" t="s">
        <v>712</v>
      </c>
      <c r="H297" s="405" t="s">
        <v>789</v>
      </c>
      <c r="I297" s="508">
        <v>44592.0</v>
      </c>
      <c r="J297" s="433">
        <v>1.0</v>
      </c>
      <c r="K297" s="517" t="s">
        <v>297</v>
      </c>
      <c r="L297" s="327" t="s">
        <v>399</v>
      </c>
      <c r="M297" s="327">
        <f t="shared" si="1"/>
        <v>2460</v>
      </c>
      <c r="N297" s="25"/>
      <c r="O297" s="25"/>
      <c r="P297" s="25"/>
      <c r="Q297" s="25"/>
      <c r="R297" s="25"/>
      <c r="S297" s="25"/>
      <c r="T297" s="25"/>
      <c r="U297" s="25"/>
      <c r="V297" s="25"/>
      <c r="W297" s="25"/>
      <c r="X297" s="25"/>
      <c r="Y297" s="25"/>
      <c r="Z297" s="25"/>
    </row>
    <row r="298" ht="12.75" customHeight="1">
      <c r="A298" s="436">
        <v>1822.0</v>
      </c>
      <c r="B298" s="437" t="s">
        <v>2230</v>
      </c>
      <c r="C298" s="437">
        <v>2017.0</v>
      </c>
      <c r="D298" s="511">
        <v>43053.0</v>
      </c>
      <c r="E298" s="439" t="s">
        <v>2231</v>
      </c>
      <c r="F298" s="408" t="s">
        <v>1001</v>
      </c>
      <c r="G298" s="439" t="s">
        <v>712</v>
      </c>
      <c r="H298" s="408" t="s">
        <v>927</v>
      </c>
      <c r="I298" s="511">
        <v>44592.0</v>
      </c>
      <c r="J298" s="439">
        <v>1.0</v>
      </c>
      <c r="K298" s="444" t="s">
        <v>336</v>
      </c>
      <c r="L298" s="330" t="s">
        <v>395</v>
      </c>
      <c r="M298" s="330">
        <f t="shared" si="1"/>
        <v>1539</v>
      </c>
      <c r="N298" s="25"/>
      <c r="O298" s="25"/>
      <c r="P298" s="25"/>
      <c r="Q298" s="25"/>
      <c r="R298" s="25"/>
      <c r="S298" s="25"/>
      <c r="T298" s="25"/>
      <c r="U298" s="25"/>
      <c r="V298" s="25"/>
      <c r="W298" s="25"/>
      <c r="X298" s="25"/>
      <c r="Y298" s="25"/>
      <c r="Z298" s="25"/>
    </row>
    <row r="299" ht="12.75" customHeight="1">
      <c r="A299" s="430">
        <v>1922.0</v>
      </c>
      <c r="B299" s="431" t="s">
        <v>2232</v>
      </c>
      <c r="C299" s="431">
        <v>2020.0</v>
      </c>
      <c r="D299" s="508">
        <v>44043.0</v>
      </c>
      <c r="E299" s="433" t="s">
        <v>2233</v>
      </c>
      <c r="F299" s="514" t="s">
        <v>2234</v>
      </c>
      <c r="G299" s="433" t="s">
        <v>729</v>
      </c>
      <c r="H299" s="405" t="s">
        <v>2235</v>
      </c>
      <c r="I299" s="508">
        <v>44592.0</v>
      </c>
      <c r="J299" s="433">
        <v>1.0</v>
      </c>
      <c r="K299" s="449" t="s">
        <v>758</v>
      </c>
      <c r="L299" s="327" t="s">
        <v>399</v>
      </c>
      <c r="M299" s="327">
        <f t="shared" si="1"/>
        <v>549</v>
      </c>
      <c r="N299" s="25"/>
      <c r="O299" s="25"/>
      <c r="P299" s="25"/>
      <c r="Q299" s="25"/>
      <c r="R299" s="25"/>
      <c r="S299" s="25"/>
      <c r="T299" s="25"/>
      <c r="U299" s="25"/>
      <c r="V299" s="25"/>
      <c r="W299" s="25"/>
      <c r="X299" s="25"/>
      <c r="Y299" s="25"/>
      <c r="Z299" s="25"/>
    </row>
    <row r="300" ht="12.75" customHeight="1">
      <c r="A300" s="436">
        <v>2022.0</v>
      </c>
      <c r="B300" s="437" t="s">
        <v>2236</v>
      </c>
      <c r="C300" s="437">
        <v>2016.0</v>
      </c>
      <c r="D300" s="511">
        <v>42703.0</v>
      </c>
      <c r="E300" s="439" t="s">
        <v>2237</v>
      </c>
      <c r="F300" s="408" t="s">
        <v>1050</v>
      </c>
      <c r="G300" s="439" t="s">
        <v>806</v>
      </c>
      <c r="H300" s="408" t="s">
        <v>18</v>
      </c>
      <c r="I300" s="511">
        <v>44592.0</v>
      </c>
      <c r="J300" s="439">
        <v>1.0</v>
      </c>
      <c r="K300" s="449" t="s">
        <v>758</v>
      </c>
      <c r="L300" s="330" t="s">
        <v>395</v>
      </c>
      <c r="M300" s="330">
        <f t="shared" si="1"/>
        <v>1889</v>
      </c>
      <c r="N300" s="25"/>
      <c r="O300" s="25"/>
      <c r="P300" s="25"/>
      <c r="Q300" s="25"/>
      <c r="R300" s="25"/>
      <c r="S300" s="25"/>
      <c r="T300" s="25"/>
      <c r="U300" s="25"/>
      <c r="V300" s="25"/>
      <c r="W300" s="25"/>
      <c r="X300" s="25"/>
      <c r="Y300" s="25"/>
      <c r="Z300" s="25"/>
    </row>
    <row r="301" ht="15.0" customHeight="1">
      <c r="A301" s="430">
        <v>2122.0</v>
      </c>
      <c r="B301" s="431" t="s">
        <v>2238</v>
      </c>
      <c r="C301" s="431">
        <v>2021.0</v>
      </c>
      <c r="D301" s="508">
        <v>44399.0</v>
      </c>
      <c r="E301" s="433" t="s">
        <v>2239</v>
      </c>
      <c r="F301" s="405" t="s">
        <v>2240</v>
      </c>
      <c r="G301" s="433" t="s">
        <v>729</v>
      </c>
      <c r="H301" s="405" t="s">
        <v>736</v>
      </c>
      <c r="I301" s="508">
        <v>44592.0</v>
      </c>
      <c r="J301" s="433">
        <v>1.0</v>
      </c>
      <c r="K301" s="444" t="s">
        <v>336</v>
      </c>
      <c r="L301" s="327" t="s">
        <v>399</v>
      </c>
      <c r="M301" s="327">
        <f t="shared" si="1"/>
        <v>193</v>
      </c>
      <c r="N301" s="25"/>
      <c r="O301" s="25"/>
      <c r="P301" s="25"/>
      <c r="Q301" s="25"/>
      <c r="R301" s="25"/>
      <c r="S301" s="25"/>
      <c r="T301" s="25"/>
      <c r="U301" s="25"/>
      <c r="V301" s="25"/>
      <c r="W301" s="25"/>
      <c r="X301" s="25"/>
      <c r="Y301" s="25"/>
      <c r="Z301" s="25"/>
    </row>
    <row r="302" ht="12.75" customHeight="1">
      <c r="A302" s="436">
        <v>2222.0</v>
      </c>
      <c r="B302" s="437" t="s">
        <v>2241</v>
      </c>
      <c r="C302" s="437">
        <v>2020.0</v>
      </c>
      <c r="D302" s="511">
        <v>44033.0</v>
      </c>
      <c r="E302" s="439" t="s">
        <v>2242</v>
      </c>
      <c r="F302" s="408" t="s">
        <v>2243</v>
      </c>
      <c r="G302" s="439" t="s">
        <v>729</v>
      </c>
      <c r="H302" s="408" t="s">
        <v>2235</v>
      </c>
      <c r="I302" s="511">
        <v>44592.0</v>
      </c>
      <c r="J302" s="439">
        <v>1.0</v>
      </c>
      <c r="K302" s="449" t="s">
        <v>758</v>
      </c>
      <c r="L302" s="330" t="s">
        <v>399</v>
      </c>
      <c r="M302" s="330">
        <f t="shared" si="1"/>
        <v>559</v>
      </c>
      <c r="N302" s="25"/>
      <c r="O302" s="25"/>
      <c r="P302" s="25"/>
      <c r="Q302" s="25"/>
      <c r="R302" s="25"/>
      <c r="S302" s="25"/>
      <c r="T302" s="25"/>
      <c r="U302" s="25"/>
      <c r="V302" s="25"/>
      <c r="W302" s="25"/>
      <c r="X302" s="25"/>
      <c r="Y302" s="25"/>
      <c r="Z302" s="25"/>
    </row>
    <row r="303" ht="12.75" customHeight="1">
      <c r="A303" s="430">
        <v>2322.0</v>
      </c>
      <c r="B303" s="431" t="s">
        <v>2244</v>
      </c>
      <c r="C303" s="431">
        <v>2016.0</v>
      </c>
      <c r="D303" s="508">
        <v>42563.0</v>
      </c>
      <c r="E303" s="433" t="s">
        <v>2245</v>
      </c>
      <c r="F303" s="405" t="s">
        <v>1050</v>
      </c>
      <c r="G303" s="433" t="s">
        <v>806</v>
      </c>
      <c r="H303" s="405" t="s">
        <v>18</v>
      </c>
      <c r="I303" s="508">
        <v>44592.0</v>
      </c>
      <c r="J303" s="433">
        <v>1.0</v>
      </c>
      <c r="K303" s="449" t="s">
        <v>758</v>
      </c>
      <c r="L303" s="327" t="s">
        <v>395</v>
      </c>
      <c r="M303" s="327">
        <f t="shared" si="1"/>
        <v>2029</v>
      </c>
      <c r="N303" s="25"/>
      <c r="O303" s="25"/>
      <c r="P303" s="25"/>
      <c r="Q303" s="25"/>
      <c r="R303" s="25"/>
      <c r="S303" s="25"/>
      <c r="T303" s="25"/>
      <c r="U303" s="25"/>
      <c r="V303" s="25"/>
      <c r="W303" s="25"/>
      <c r="X303" s="25"/>
      <c r="Y303" s="25"/>
      <c r="Z303" s="25"/>
    </row>
    <row r="304" ht="12.75" customHeight="1">
      <c r="A304" s="436">
        <v>2422.0</v>
      </c>
      <c r="B304" s="437" t="s">
        <v>2246</v>
      </c>
      <c r="C304" s="437">
        <v>2016.0</v>
      </c>
      <c r="D304" s="511">
        <v>42563.0</v>
      </c>
      <c r="E304" s="439" t="s">
        <v>2247</v>
      </c>
      <c r="F304" s="408" t="s">
        <v>1050</v>
      </c>
      <c r="G304" s="439" t="s">
        <v>806</v>
      </c>
      <c r="H304" s="408" t="s">
        <v>18</v>
      </c>
      <c r="I304" s="511">
        <v>44592.0</v>
      </c>
      <c r="J304" s="439">
        <v>1.0</v>
      </c>
      <c r="K304" s="449" t="s">
        <v>758</v>
      </c>
      <c r="L304" s="330" t="s">
        <v>395</v>
      </c>
      <c r="M304" s="330">
        <f t="shared" si="1"/>
        <v>2029</v>
      </c>
      <c r="N304" s="25"/>
      <c r="O304" s="25"/>
      <c r="P304" s="25"/>
      <c r="Q304" s="25"/>
      <c r="R304" s="25"/>
      <c r="S304" s="25"/>
      <c r="T304" s="25"/>
      <c r="U304" s="25"/>
      <c r="V304" s="25"/>
      <c r="W304" s="25"/>
      <c r="X304" s="25"/>
      <c r="Y304" s="25"/>
      <c r="Z304" s="25"/>
    </row>
    <row r="305" ht="12.75" customHeight="1">
      <c r="A305" s="430">
        <v>2522.0</v>
      </c>
      <c r="B305" s="431" t="s">
        <v>2248</v>
      </c>
      <c r="C305" s="431">
        <v>2018.0</v>
      </c>
      <c r="D305" s="508">
        <v>43343.0</v>
      </c>
      <c r="E305" s="433" t="s">
        <v>2249</v>
      </c>
      <c r="F305" s="405" t="s">
        <v>2250</v>
      </c>
      <c r="G305" s="433" t="s">
        <v>806</v>
      </c>
      <c r="H305" s="405" t="s">
        <v>2190</v>
      </c>
      <c r="I305" s="508">
        <v>44595.0</v>
      </c>
      <c r="J305" s="433">
        <v>2.0</v>
      </c>
      <c r="K305" s="513" t="s">
        <v>302</v>
      </c>
      <c r="L305" s="327" t="s">
        <v>390</v>
      </c>
      <c r="M305" s="327">
        <f t="shared" si="1"/>
        <v>1252</v>
      </c>
      <c r="N305" s="25"/>
      <c r="O305" s="25"/>
      <c r="P305" s="25"/>
      <c r="Q305" s="25"/>
      <c r="R305" s="25"/>
      <c r="S305" s="25"/>
      <c r="T305" s="25"/>
      <c r="U305" s="25"/>
      <c r="V305" s="25"/>
      <c r="W305" s="25"/>
      <c r="X305" s="25"/>
      <c r="Y305" s="25"/>
      <c r="Z305" s="25"/>
    </row>
    <row r="306" ht="12.75" customHeight="1">
      <c r="A306" s="436">
        <v>2622.0</v>
      </c>
      <c r="B306" s="437" t="s">
        <v>2251</v>
      </c>
      <c r="C306" s="437">
        <v>2017.0</v>
      </c>
      <c r="D306" s="511">
        <v>42788.0</v>
      </c>
      <c r="E306" s="439" t="s">
        <v>2252</v>
      </c>
      <c r="F306" s="408" t="s">
        <v>218</v>
      </c>
      <c r="G306" s="439" t="s">
        <v>712</v>
      </c>
      <c r="H306" s="408" t="s">
        <v>892</v>
      </c>
      <c r="I306" s="511">
        <v>44607.0</v>
      </c>
      <c r="J306" s="439">
        <v>2.0</v>
      </c>
      <c r="K306" s="444" t="s">
        <v>329</v>
      </c>
      <c r="L306" s="330" t="s">
        <v>399</v>
      </c>
      <c r="M306" s="330">
        <f t="shared" si="1"/>
        <v>1819</v>
      </c>
      <c r="N306" s="25"/>
      <c r="O306" s="25"/>
      <c r="P306" s="25"/>
      <c r="Q306" s="25"/>
      <c r="R306" s="25"/>
      <c r="S306" s="25"/>
      <c r="T306" s="25"/>
      <c r="U306" s="25"/>
      <c r="V306" s="25"/>
      <c r="W306" s="25"/>
      <c r="X306" s="25"/>
      <c r="Y306" s="25"/>
      <c r="Z306" s="25"/>
    </row>
    <row r="307" ht="12.75" customHeight="1">
      <c r="A307" s="430">
        <v>2722.0</v>
      </c>
      <c r="B307" s="431" t="s">
        <v>2253</v>
      </c>
      <c r="C307" s="431">
        <v>2011.0</v>
      </c>
      <c r="D307" s="508">
        <v>40591.0</v>
      </c>
      <c r="E307" s="433" t="s">
        <v>2254</v>
      </c>
      <c r="F307" s="405" t="s">
        <v>2255</v>
      </c>
      <c r="G307" s="433" t="s">
        <v>707</v>
      </c>
      <c r="H307" s="405" t="s">
        <v>1189</v>
      </c>
      <c r="I307" s="508">
        <v>44607.0</v>
      </c>
      <c r="J307" s="433">
        <v>2.0</v>
      </c>
      <c r="K307" s="444" t="s">
        <v>329</v>
      </c>
      <c r="L307" s="327" t="s">
        <v>390</v>
      </c>
      <c r="M307" s="327">
        <f t="shared" si="1"/>
        <v>4016</v>
      </c>
      <c r="N307" s="25"/>
      <c r="O307" s="25"/>
      <c r="P307" s="25"/>
      <c r="Q307" s="25"/>
      <c r="R307" s="25"/>
      <c r="S307" s="25"/>
      <c r="T307" s="25"/>
      <c r="U307" s="25"/>
      <c r="V307" s="25"/>
      <c r="W307" s="25"/>
      <c r="X307" s="25"/>
      <c r="Y307" s="25"/>
      <c r="Z307" s="25"/>
    </row>
    <row r="308" ht="12.75" customHeight="1">
      <c r="A308" s="436">
        <v>2822.0</v>
      </c>
      <c r="B308" s="437" t="s">
        <v>2256</v>
      </c>
      <c r="C308" s="437">
        <v>2021.0</v>
      </c>
      <c r="D308" s="511">
        <v>44396.0</v>
      </c>
      <c r="E308" s="439" t="s">
        <v>2257</v>
      </c>
      <c r="F308" s="408" t="s">
        <v>2258</v>
      </c>
      <c r="G308" s="439" t="s">
        <v>729</v>
      </c>
      <c r="H308" s="408" t="s">
        <v>1182</v>
      </c>
      <c r="I308" s="511">
        <v>44607.0</v>
      </c>
      <c r="J308" s="439">
        <v>2.0</v>
      </c>
      <c r="K308" s="444" t="s">
        <v>336</v>
      </c>
      <c r="L308" s="330" t="s">
        <v>399</v>
      </c>
      <c r="M308" s="330">
        <f t="shared" si="1"/>
        <v>211</v>
      </c>
      <c r="N308" s="25"/>
      <c r="O308" s="25"/>
      <c r="P308" s="25"/>
      <c r="Q308" s="25"/>
      <c r="R308" s="25"/>
      <c r="S308" s="25"/>
      <c r="T308" s="25"/>
      <c r="U308" s="25"/>
      <c r="V308" s="25"/>
      <c r="W308" s="25"/>
      <c r="X308" s="25"/>
      <c r="Y308" s="25"/>
      <c r="Z308" s="25"/>
    </row>
    <row r="309" ht="12.75" customHeight="1">
      <c r="A309" s="430">
        <v>2922.0</v>
      </c>
      <c r="B309" s="431" t="s">
        <v>2259</v>
      </c>
      <c r="C309" s="431">
        <v>2021.0</v>
      </c>
      <c r="D309" s="508">
        <v>44398.0</v>
      </c>
      <c r="E309" s="433" t="s">
        <v>2260</v>
      </c>
      <c r="F309" s="405" t="s">
        <v>2261</v>
      </c>
      <c r="G309" s="433" t="s">
        <v>725</v>
      </c>
      <c r="H309" s="405" t="s">
        <v>2262</v>
      </c>
      <c r="I309" s="508">
        <v>44607.0</v>
      </c>
      <c r="J309" s="433">
        <v>2.0</v>
      </c>
      <c r="K309" s="449" t="s">
        <v>758</v>
      </c>
      <c r="L309" s="327" t="s">
        <v>399</v>
      </c>
      <c r="M309" s="327">
        <f t="shared" si="1"/>
        <v>209</v>
      </c>
      <c r="N309" s="25"/>
      <c r="O309" s="25"/>
      <c r="P309" s="25"/>
      <c r="Q309" s="25"/>
      <c r="R309" s="25"/>
      <c r="S309" s="25"/>
      <c r="T309" s="25"/>
      <c r="U309" s="25"/>
      <c r="V309" s="25"/>
      <c r="W309" s="25"/>
      <c r="X309" s="25"/>
      <c r="Y309" s="25"/>
      <c r="Z309" s="25"/>
    </row>
    <row r="310" ht="12.75" customHeight="1">
      <c r="A310" s="436">
        <v>3022.0</v>
      </c>
      <c r="B310" s="437" t="s">
        <v>2263</v>
      </c>
      <c r="C310" s="437">
        <v>2015.0</v>
      </c>
      <c r="D310" s="511">
        <v>42118.0</v>
      </c>
      <c r="E310" s="439" t="s">
        <v>2264</v>
      </c>
      <c r="F310" s="408" t="s">
        <v>865</v>
      </c>
      <c r="G310" s="439" t="s">
        <v>712</v>
      </c>
      <c r="H310" s="408" t="s">
        <v>892</v>
      </c>
      <c r="I310" s="511">
        <v>44610.0</v>
      </c>
      <c r="J310" s="439">
        <v>2.0</v>
      </c>
      <c r="K310" s="444" t="s">
        <v>329</v>
      </c>
      <c r="L310" s="330" t="s">
        <v>390</v>
      </c>
      <c r="M310" s="330">
        <f t="shared" si="1"/>
        <v>2492</v>
      </c>
      <c r="N310" s="25"/>
      <c r="O310" s="25"/>
      <c r="P310" s="25"/>
      <c r="Q310" s="25"/>
      <c r="R310" s="25"/>
      <c r="S310" s="25"/>
      <c r="T310" s="25"/>
      <c r="U310" s="25"/>
      <c r="V310" s="25"/>
      <c r="W310" s="25"/>
      <c r="X310" s="25"/>
      <c r="Y310" s="25"/>
      <c r="Z310" s="25"/>
    </row>
    <row r="311" ht="12.75" customHeight="1">
      <c r="A311" s="430">
        <v>3122.0</v>
      </c>
      <c r="B311" s="431" t="s">
        <v>2265</v>
      </c>
      <c r="C311" s="431">
        <v>2014.0</v>
      </c>
      <c r="D311" s="508">
        <v>41799.0</v>
      </c>
      <c r="E311" s="433" t="s">
        <v>2266</v>
      </c>
      <c r="F311" s="405" t="s">
        <v>31</v>
      </c>
      <c r="G311" s="433" t="s">
        <v>712</v>
      </c>
      <c r="H311" s="405" t="s">
        <v>18</v>
      </c>
      <c r="I311" s="508">
        <v>44610.0</v>
      </c>
      <c r="J311" s="433">
        <v>2.0</v>
      </c>
      <c r="K311" s="444" t="s">
        <v>336</v>
      </c>
      <c r="L311" s="327" t="s">
        <v>395</v>
      </c>
      <c r="M311" s="327">
        <f t="shared" si="1"/>
        <v>2811</v>
      </c>
      <c r="N311" s="25"/>
      <c r="O311" s="25"/>
      <c r="P311" s="25"/>
      <c r="Q311" s="25"/>
      <c r="R311" s="25"/>
      <c r="S311" s="25"/>
      <c r="T311" s="25"/>
      <c r="U311" s="25"/>
      <c r="V311" s="25"/>
      <c r="W311" s="25"/>
      <c r="X311" s="25"/>
      <c r="Y311" s="25"/>
      <c r="Z311" s="25"/>
    </row>
    <row r="312" ht="12.75" customHeight="1">
      <c r="A312" s="436">
        <v>3222.0</v>
      </c>
      <c r="B312" s="437" t="s">
        <v>2267</v>
      </c>
      <c r="C312" s="437">
        <v>2015.0</v>
      </c>
      <c r="D312" s="511">
        <v>42206.0</v>
      </c>
      <c r="E312" s="439" t="s">
        <v>2268</v>
      </c>
      <c r="F312" s="408" t="s">
        <v>2269</v>
      </c>
      <c r="G312" s="439" t="s">
        <v>712</v>
      </c>
      <c r="H312" s="408" t="s">
        <v>18</v>
      </c>
      <c r="I312" s="511">
        <v>44610.0</v>
      </c>
      <c r="J312" s="439">
        <v>2.0</v>
      </c>
      <c r="K312" s="444" t="s">
        <v>329</v>
      </c>
      <c r="L312" s="330" t="s">
        <v>390</v>
      </c>
      <c r="M312" s="330">
        <f t="shared" si="1"/>
        <v>2404</v>
      </c>
      <c r="N312" s="25"/>
      <c r="O312" s="25"/>
      <c r="P312" s="25"/>
      <c r="Q312" s="25"/>
      <c r="R312" s="25"/>
      <c r="S312" s="25"/>
      <c r="T312" s="25"/>
      <c r="U312" s="25"/>
      <c r="V312" s="25"/>
      <c r="W312" s="25"/>
      <c r="X312" s="25"/>
      <c r="Y312" s="25"/>
      <c r="Z312" s="25"/>
    </row>
    <row r="313" ht="12.75" customHeight="1">
      <c r="A313" s="430">
        <v>3322.0</v>
      </c>
      <c r="B313" s="431" t="s">
        <v>2270</v>
      </c>
      <c r="C313" s="431">
        <v>2015.0</v>
      </c>
      <c r="D313" s="508">
        <v>42247.0</v>
      </c>
      <c r="E313" s="433" t="s">
        <v>2271</v>
      </c>
      <c r="F313" s="405" t="s">
        <v>162</v>
      </c>
      <c r="G313" s="433" t="s">
        <v>712</v>
      </c>
      <c r="H313" s="405" t="s">
        <v>283</v>
      </c>
      <c r="I313" s="508">
        <v>44610.0</v>
      </c>
      <c r="J313" s="433">
        <v>2.0</v>
      </c>
      <c r="K313" s="444" t="s">
        <v>336</v>
      </c>
      <c r="L313" s="327" t="s">
        <v>395</v>
      </c>
      <c r="M313" s="327">
        <f t="shared" si="1"/>
        <v>2363</v>
      </c>
      <c r="N313" s="25"/>
      <c r="O313" s="25"/>
      <c r="P313" s="25"/>
      <c r="Q313" s="25"/>
      <c r="R313" s="25"/>
      <c r="S313" s="25"/>
      <c r="T313" s="25"/>
      <c r="U313" s="25"/>
      <c r="V313" s="25"/>
      <c r="W313" s="25"/>
      <c r="X313" s="25"/>
      <c r="Y313" s="25"/>
      <c r="Z313" s="25"/>
    </row>
    <row r="314" ht="12.75" customHeight="1">
      <c r="A314" s="436">
        <v>3422.0</v>
      </c>
      <c r="B314" s="437" t="s">
        <v>2272</v>
      </c>
      <c r="C314" s="437">
        <v>2017.0</v>
      </c>
      <c r="D314" s="511">
        <v>43084.0</v>
      </c>
      <c r="E314" s="439" t="s">
        <v>2273</v>
      </c>
      <c r="F314" s="408" t="s">
        <v>2274</v>
      </c>
      <c r="G314" s="439" t="s">
        <v>707</v>
      </c>
      <c r="H314" s="408" t="s">
        <v>251</v>
      </c>
      <c r="I314" s="511">
        <v>44610.0</v>
      </c>
      <c r="J314" s="439">
        <v>2.0</v>
      </c>
      <c r="K314" s="444" t="s">
        <v>329</v>
      </c>
      <c r="L314" s="330" t="s">
        <v>390</v>
      </c>
      <c r="M314" s="330">
        <f t="shared" si="1"/>
        <v>1526</v>
      </c>
      <c r="N314" s="25"/>
      <c r="O314" s="25"/>
      <c r="P314" s="25"/>
      <c r="Q314" s="25"/>
      <c r="R314" s="25"/>
      <c r="S314" s="25"/>
      <c r="T314" s="25"/>
      <c r="U314" s="25"/>
      <c r="V314" s="25"/>
      <c r="W314" s="25"/>
      <c r="X314" s="25"/>
      <c r="Y314" s="25"/>
      <c r="Z314" s="25"/>
    </row>
    <row r="315" ht="12.75" customHeight="1">
      <c r="A315" s="430">
        <v>3522.0</v>
      </c>
      <c r="B315" s="431" t="s">
        <v>2275</v>
      </c>
      <c r="C315" s="431">
        <v>2017.0</v>
      </c>
      <c r="D315" s="508">
        <v>43053.0</v>
      </c>
      <c r="E315" s="433" t="s">
        <v>2276</v>
      </c>
      <c r="F315" s="405" t="s">
        <v>2277</v>
      </c>
      <c r="G315" s="433" t="s">
        <v>712</v>
      </c>
      <c r="H315" s="405" t="s">
        <v>2278</v>
      </c>
      <c r="I315" s="508">
        <v>44610.0</v>
      </c>
      <c r="J315" s="433">
        <v>2.0</v>
      </c>
      <c r="K315" s="444" t="s">
        <v>336</v>
      </c>
      <c r="L315" s="327" t="s">
        <v>390</v>
      </c>
      <c r="M315" s="327">
        <f t="shared" si="1"/>
        <v>1557</v>
      </c>
      <c r="N315" s="25"/>
      <c r="O315" s="25"/>
      <c r="P315" s="25"/>
      <c r="Q315" s="25"/>
      <c r="R315" s="25"/>
      <c r="S315" s="25"/>
      <c r="T315" s="25"/>
      <c r="U315" s="25"/>
      <c r="V315" s="25"/>
      <c r="W315" s="25"/>
      <c r="X315" s="25"/>
      <c r="Y315" s="25"/>
      <c r="Z315" s="25"/>
    </row>
    <row r="316" ht="12.75" customHeight="1">
      <c r="A316" s="436">
        <v>3622.0</v>
      </c>
      <c r="B316" s="437" t="s">
        <v>2279</v>
      </c>
      <c r="C316" s="437">
        <v>2017.0</v>
      </c>
      <c r="D316" s="511">
        <v>42942.0</v>
      </c>
      <c r="E316" s="439" t="s">
        <v>2280</v>
      </c>
      <c r="F316" s="408" t="s">
        <v>2281</v>
      </c>
      <c r="G316" s="439" t="s">
        <v>707</v>
      </c>
      <c r="H316" s="408" t="s">
        <v>158</v>
      </c>
      <c r="I316" s="511">
        <v>44610.0</v>
      </c>
      <c r="J316" s="439">
        <v>2.0</v>
      </c>
      <c r="K316" s="449" t="s">
        <v>758</v>
      </c>
      <c r="L316" s="330" t="s">
        <v>395</v>
      </c>
      <c r="M316" s="330">
        <f t="shared" si="1"/>
        <v>1668</v>
      </c>
      <c r="N316" s="25"/>
      <c r="O316" s="25"/>
      <c r="P316" s="25"/>
      <c r="Q316" s="25"/>
      <c r="R316" s="25"/>
      <c r="S316" s="25"/>
      <c r="T316" s="25"/>
      <c r="U316" s="25"/>
      <c r="V316" s="25"/>
      <c r="W316" s="25"/>
      <c r="X316" s="25"/>
      <c r="Y316" s="25"/>
      <c r="Z316" s="25"/>
    </row>
    <row r="317" ht="15.0" customHeight="1">
      <c r="A317" s="430">
        <v>3722.0</v>
      </c>
      <c r="B317" s="431" t="s">
        <v>2282</v>
      </c>
      <c r="C317" s="431">
        <v>2015.0</v>
      </c>
      <c r="D317" s="508">
        <v>42145.0</v>
      </c>
      <c r="E317" s="433" t="s">
        <v>2283</v>
      </c>
      <c r="F317" s="405" t="s">
        <v>2284</v>
      </c>
      <c r="G317" s="433" t="s">
        <v>712</v>
      </c>
      <c r="H317" s="405" t="s">
        <v>2285</v>
      </c>
      <c r="I317" s="508">
        <v>44610.0</v>
      </c>
      <c r="J317" s="433">
        <v>2.0</v>
      </c>
      <c r="K317" s="444" t="s">
        <v>329</v>
      </c>
      <c r="L317" s="327" t="s">
        <v>395</v>
      </c>
      <c r="M317" s="327">
        <f t="shared" si="1"/>
        <v>2465</v>
      </c>
      <c r="N317" s="25"/>
      <c r="O317" s="25"/>
      <c r="P317" s="25"/>
      <c r="Q317" s="25"/>
      <c r="R317" s="25"/>
      <c r="S317" s="25"/>
      <c r="T317" s="25"/>
      <c r="U317" s="25"/>
      <c r="V317" s="25"/>
      <c r="W317" s="25"/>
      <c r="X317" s="25"/>
      <c r="Y317" s="25"/>
      <c r="Z317" s="25"/>
    </row>
    <row r="318" ht="12.75" customHeight="1">
      <c r="A318" s="436">
        <v>3822.0</v>
      </c>
      <c r="B318" s="437" t="s">
        <v>2286</v>
      </c>
      <c r="C318" s="437">
        <v>2010.0</v>
      </c>
      <c r="D318" s="511">
        <v>40409.0</v>
      </c>
      <c r="E318" s="439" t="s">
        <v>2287</v>
      </c>
      <c r="F318" s="408" t="s">
        <v>2288</v>
      </c>
      <c r="G318" s="439" t="s">
        <v>712</v>
      </c>
      <c r="H318" s="408" t="s">
        <v>1156</v>
      </c>
      <c r="I318" s="511">
        <v>44610.0</v>
      </c>
      <c r="J318" s="439">
        <v>2.0</v>
      </c>
      <c r="K318" s="518" t="s">
        <v>322</v>
      </c>
      <c r="L318" s="330" t="s">
        <v>1249</v>
      </c>
      <c r="M318" s="330">
        <f t="shared" si="1"/>
        <v>4201</v>
      </c>
      <c r="N318" s="25"/>
      <c r="O318" s="25"/>
      <c r="P318" s="25"/>
      <c r="Q318" s="25"/>
      <c r="R318" s="25"/>
      <c r="S318" s="25"/>
      <c r="T318" s="25"/>
      <c r="U318" s="25"/>
      <c r="V318" s="25"/>
      <c r="W318" s="25"/>
      <c r="X318" s="25"/>
      <c r="Y318" s="25"/>
      <c r="Z318" s="25"/>
    </row>
    <row r="319" ht="12.75" customHeight="1">
      <c r="A319" s="430">
        <v>3922.0</v>
      </c>
      <c r="B319" s="431" t="s">
        <v>2289</v>
      </c>
      <c r="C319" s="431">
        <v>2016.0</v>
      </c>
      <c r="D319" s="508">
        <v>42732.0</v>
      </c>
      <c r="E319" s="433" t="s">
        <v>2290</v>
      </c>
      <c r="F319" s="405" t="s">
        <v>2291</v>
      </c>
      <c r="G319" s="433" t="s">
        <v>707</v>
      </c>
      <c r="H319" s="405" t="s">
        <v>1189</v>
      </c>
      <c r="I319" s="508">
        <v>44610.0</v>
      </c>
      <c r="J319" s="433">
        <v>2.0</v>
      </c>
      <c r="K319" s="444" t="s">
        <v>336</v>
      </c>
      <c r="L319" s="327" t="s">
        <v>390</v>
      </c>
      <c r="M319" s="327">
        <f t="shared" si="1"/>
        <v>1878</v>
      </c>
      <c r="N319" s="25"/>
      <c r="O319" s="25"/>
      <c r="P319" s="25"/>
      <c r="Q319" s="25"/>
      <c r="R319" s="25"/>
      <c r="S319" s="25"/>
      <c r="T319" s="25"/>
      <c r="U319" s="25"/>
      <c r="V319" s="25"/>
      <c r="W319" s="25"/>
      <c r="X319" s="25"/>
      <c r="Y319" s="25"/>
      <c r="Z319" s="25"/>
    </row>
    <row r="320" ht="12.75" customHeight="1">
      <c r="A320" s="436">
        <v>4022.0</v>
      </c>
      <c r="B320" s="437" t="s">
        <v>2292</v>
      </c>
      <c r="C320" s="437">
        <v>2009.0</v>
      </c>
      <c r="D320" s="511">
        <v>40175.0</v>
      </c>
      <c r="E320" s="439" t="s">
        <v>2293</v>
      </c>
      <c r="F320" s="408" t="s">
        <v>2294</v>
      </c>
      <c r="G320" s="439" t="s">
        <v>707</v>
      </c>
      <c r="H320" s="408" t="s">
        <v>1189</v>
      </c>
      <c r="I320" s="511">
        <v>44610.0</v>
      </c>
      <c r="J320" s="439">
        <v>2.0</v>
      </c>
      <c r="K320" s="444" t="s">
        <v>329</v>
      </c>
      <c r="L320" s="330" t="s">
        <v>390</v>
      </c>
      <c r="M320" s="330">
        <f t="shared" si="1"/>
        <v>4435</v>
      </c>
      <c r="N320" s="25"/>
      <c r="O320" s="25"/>
      <c r="P320" s="25"/>
      <c r="Q320" s="25"/>
      <c r="R320" s="25"/>
      <c r="S320" s="25"/>
      <c r="T320" s="25"/>
      <c r="U320" s="25"/>
      <c r="V320" s="25"/>
      <c r="W320" s="25"/>
      <c r="X320" s="25"/>
      <c r="Y320" s="25"/>
      <c r="Z320" s="25"/>
    </row>
    <row r="321" ht="12.75" customHeight="1">
      <c r="A321" s="430">
        <v>4122.0</v>
      </c>
      <c r="B321" s="431" t="s">
        <v>2295</v>
      </c>
      <c r="C321" s="431">
        <v>2017.0</v>
      </c>
      <c r="D321" s="508">
        <v>42852.0</v>
      </c>
      <c r="E321" s="433" t="s">
        <v>2296</v>
      </c>
      <c r="F321" s="405" t="s">
        <v>2291</v>
      </c>
      <c r="G321" s="433" t="s">
        <v>707</v>
      </c>
      <c r="H321" s="405" t="s">
        <v>1189</v>
      </c>
      <c r="I321" s="508">
        <v>44613.0</v>
      </c>
      <c r="J321" s="433">
        <v>2.0</v>
      </c>
      <c r="K321" s="444" t="s">
        <v>336</v>
      </c>
      <c r="L321" s="327" t="s">
        <v>390</v>
      </c>
      <c r="M321" s="327">
        <f t="shared" si="1"/>
        <v>1761</v>
      </c>
      <c r="N321" s="25"/>
      <c r="O321" s="25"/>
      <c r="P321" s="25"/>
      <c r="Q321" s="25"/>
      <c r="R321" s="25"/>
      <c r="S321" s="25"/>
      <c r="T321" s="25"/>
      <c r="U321" s="25"/>
      <c r="V321" s="25"/>
      <c r="W321" s="25"/>
      <c r="X321" s="25"/>
      <c r="Y321" s="25"/>
      <c r="Z321" s="25"/>
    </row>
    <row r="322" ht="15.0" customHeight="1">
      <c r="A322" s="436">
        <v>4222.0</v>
      </c>
      <c r="B322" s="437" t="s">
        <v>2297</v>
      </c>
      <c r="C322" s="437">
        <v>2017.0</v>
      </c>
      <c r="D322" s="511">
        <v>42852.0</v>
      </c>
      <c r="E322" s="439" t="s">
        <v>2298</v>
      </c>
      <c r="F322" s="408" t="s">
        <v>2291</v>
      </c>
      <c r="G322" s="439" t="s">
        <v>707</v>
      </c>
      <c r="H322" s="408" t="s">
        <v>1189</v>
      </c>
      <c r="I322" s="511">
        <v>44613.0</v>
      </c>
      <c r="J322" s="439">
        <v>2.0</v>
      </c>
      <c r="K322" s="444" t="s">
        <v>336</v>
      </c>
      <c r="L322" s="330" t="s">
        <v>390</v>
      </c>
      <c r="M322" s="330">
        <f t="shared" si="1"/>
        <v>1761</v>
      </c>
      <c r="N322" s="25"/>
      <c r="O322" s="25"/>
      <c r="P322" s="25"/>
      <c r="Q322" s="25"/>
      <c r="R322" s="25"/>
      <c r="S322" s="25"/>
      <c r="T322" s="25"/>
      <c r="U322" s="25"/>
      <c r="V322" s="25"/>
      <c r="W322" s="25"/>
      <c r="X322" s="25"/>
      <c r="Y322" s="25"/>
      <c r="Z322" s="25"/>
    </row>
    <row r="323" ht="12.75" customHeight="1">
      <c r="A323" s="430">
        <v>4322.0</v>
      </c>
      <c r="B323" s="431" t="s">
        <v>2299</v>
      </c>
      <c r="C323" s="431">
        <v>2016.0</v>
      </c>
      <c r="D323" s="508">
        <v>42730.0</v>
      </c>
      <c r="E323" s="433" t="s">
        <v>2300</v>
      </c>
      <c r="F323" s="405" t="s">
        <v>2301</v>
      </c>
      <c r="G323" s="433" t="s">
        <v>806</v>
      </c>
      <c r="H323" s="405" t="s">
        <v>807</v>
      </c>
      <c r="I323" s="508">
        <v>44613.0</v>
      </c>
      <c r="J323" s="433">
        <v>2.0</v>
      </c>
      <c r="K323" s="513" t="s">
        <v>302</v>
      </c>
      <c r="L323" s="327" t="s">
        <v>390</v>
      </c>
      <c r="M323" s="327">
        <f t="shared" si="1"/>
        <v>1883</v>
      </c>
      <c r="N323" s="25"/>
      <c r="O323" s="25"/>
      <c r="P323" s="25"/>
      <c r="Q323" s="25"/>
      <c r="R323" s="25"/>
      <c r="S323" s="25"/>
      <c r="T323" s="25"/>
      <c r="U323" s="25"/>
      <c r="V323" s="25"/>
      <c r="W323" s="25"/>
      <c r="X323" s="25"/>
      <c r="Y323" s="25"/>
      <c r="Z323" s="25"/>
    </row>
    <row r="324" ht="12.75" customHeight="1">
      <c r="A324" s="436">
        <v>4422.0</v>
      </c>
      <c r="B324" s="437" t="s">
        <v>2302</v>
      </c>
      <c r="C324" s="437">
        <v>2018.0</v>
      </c>
      <c r="D324" s="511">
        <v>43434.0</v>
      </c>
      <c r="E324" s="439" t="s">
        <v>2303</v>
      </c>
      <c r="F324" s="408" t="s">
        <v>2304</v>
      </c>
      <c r="G324" s="439" t="s">
        <v>712</v>
      </c>
      <c r="H324" s="408" t="s">
        <v>244</v>
      </c>
      <c r="I324" s="511">
        <v>44613.0</v>
      </c>
      <c r="J324" s="439">
        <v>2.0</v>
      </c>
      <c r="K324" s="444" t="s">
        <v>329</v>
      </c>
      <c r="L324" s="330" t="s">
        <v>390</v>
      </c>
      <c r="M324" s="330">
        <f t="shared" si="1"/>
        <v>1179</v>
      </c>
      <c r="N324" s="25"/>
      <c r="O324" s="25"/>
      <c r="P324" s="25"/>
      <c r="Q324" s="25"/>
      <c r="R324" s="25"/>
      <c r="S324" s="25"/>
      <c r="T324" s="25"/>
      <c r="U324" s="25"/>
      <c r="V324" s="25"/>
      <c r="W324" s="25"/>
      <c r="X324" s="25"/>
      <c r="Y324" s="25"/>
      <c r="Z324" s="25"/>
    </row>
    <row r="325" ht="12.75" customHeight="1">
      <c r="A325" s="430">
        <v>4522.0</v>
      </c>
      <c r="B325" s="431" t="s">
        <v>2305</v>
      </c>
      <c r="C325" s="431">
        <v>2012.0</v>
      </c>
      <c r="D325" s="508">
        <v>43266.0</v>
      </c>
      <c r="E325" s="433" t="s">
        <v>2306</v>
      </c>
      <c r="F325" s="405" t="s">
        <v>2307</v>
      </c>
      <c r="G325" s="433" t="s">
        <v>712</v>
      </c>
      <c r="H325" s="405" t="s">
        <v>244</v>
      </c>
      <c r="I325" s="508">
        <v>44613.0</v>
      </c>
      <c r="J325" s="433">
        <v>2.0</v>
      </c>
      <c r="K325" s="444" t="s">
        <v>329</v>
      </c>
      <c r="L325" s="327" t="s">
        <v>390</v>
      </c>
      <c r="M325" s="327">
        <f t="shared" si="1"/>
        <v>1347</v>
      </c>
      <c r="N325" s="25"/>
      <c r="O325" s="25"/>
      <c r="P325" s="25"/>
      <c r="Q325" s="25"/>
      <c r="R325" s="25"/>
      <c r="S325" s="25"/>
      <c r="T325" s="25"/>
      <c r="U325" s="25"/>
      <c r="V325" s="25"/>
      <c r="W325" s="25"/>
      <c r="X325" s="25"/>
      <c r="Y325" s="25"/>
      <c r="Z325" s="25"/>
    </row>
    <row r="326" ht="12.75" customHeight="1">
      <c r="A326" s="436">
        <v>4622.0</v>
      </c>
      <c r="B326" s="437" t="s">
        <v>2308</v>
      </c>
      <c r="C326" s="437">
        <v>2013.0</v>
      </c>
      <c r="D326" s="511">
        <v>43188.0</v>
      </c>
      <c r="E326" s="439" t="s">
        <v>2309</v>
      </c>
      <c r="F326" s="408" t="s">
        <v>148</v>
      </c>
      <c r="G326" s="439" t="s">
        <v>712</v>
      </c>
      <c r="H326" s="408" t="s">
        <v>244</v>
      </c>
      <c r="I326" s="511">
        <v>44613.0</v>
      </c>
      <c r="J326" s="439">
        <v>2.0</v>
      </c>
      <c r="K326" s="444" t="s">
        <v>336</v>
      </c>
      <c r="L326" s="330" t="s">
        <v>390</v>
      </c>
      <c r="M326" s="330">
        <f t="shared" si="1"/>
        <v>1425</v>
      </c>
      <c r="N326" s="25"/>
      <c r="O326" s="25"/>
      <c r="P326" s="25"/>
      <c r="Q326" s="25"/>
      <c r="R326" s="25"/>
      <c r="S326" s="25"/>
      <c r="T326" s="25"/>
      <c r="U326" s="25"/>
      <c r="V326" s="25"/>
      <c r="W326" s="25"/>
      <c r="X326" s="25"/>
      <c r="Y326" s="25"/>
      <c r="Z326" s="25"/>
    </row>
    <row r="327" ht="12.75" customHeight="1">
      <c r="A327" s="430">
        <v>4722.0</v>
      </c>
      <c r="B327" s="431" t="s">
        <v>2310</v>
      </c>
      <c r="C327" s="431">
        <v>2015.0</v>
      </c>
      <c r="D327" s="508">
        <v>42241.0</v>
      </c>
      <c r="E327" s="433" t="s">
        <v>2311</v>
      </c>
      <c r="F327" s="405" t="s">
        <v>134</v>
      </c>
      <c r="G327" s="433" t="s">
        <v>712</v>
      </c>
      <c r="H327" s="405" t="s">
        <v>45</v>
      </c>
      <c r="I327" s="508">
        <v>44613.0</v>
      </c>
      <c r="J327" s="433">
        <v>2.0</v>
      </c>
      <c r="K327" s="444" t="s">
        <v>336</v>
      </c>
      <c r="L327" s="327" t="s">
        <v>390</v>
      </c>
      <c r="M327" s="327">
        <f t="shared" si="1"/>
        <v>2372</v>
      </c>
      <c r="N327" s="25"/>
      <c r="O327" s="25"/>
      <c r="P327" s="25"/>
      <c r="Q327" s="25"/>
      <c r="R327" s="25"/>
      <c r="S327" s="25"/>
      <c r="T327" s="25"/>
      <c r="U327" s="25"/>
      <c r="V327" s="25"/>
      <c r="W327" s="25"/>
      <c r="X327" s="25"/>
      <c r="Y327" s="25"/>
      <c r="Z327" s="25"/>
    </row>
    <row r="328" ht="12.75" customHeight="1">
      <c r="A328" s="436">
        <v>4822.0</v>
      </c>
      <c r="B328" s="437" t="s">
        <v>2312</v>
      </c>
      <c r="C328" s="437">
        <v>2018.0</v>
      </c>
      <c r="D328" s="511">
        <v>43122.0</v>
      </c>
      <c r="E328" s="439" t="s">
        <v>2313</v>
      </c>
      <c r="F328" s="408" t="s">
        <v>2314</v>
      </c>
      <c r="G328" s="439" t="s">
        <v>712</v>
      </c>
      <c r="H328" s="408" t="s">
        <v>892</v>
      </c>
      <c r="I328" s="511">
        <v>44613.0</v>
      </c>
      <c r="J328" s="439">
        <v>2.0</v>
      </c>
      <c r="K328" s="444" t="s">
        <v>329</v>
      </c>
      <c r="L328" s="330" t="s">
        <v>390</v>
      </c>
      <c r="M328" s="330">
        <f t="shared" si="1"/>
        <v>1491</v>
      </c>
      <c r="N328" s="25"/>
      <c r="O328" s="25"/>
      <c r="P328" s="25"/>
      <c r="Q328" s="25"/>
      <c r="R328" s="25"/>
      <c r="S328" s="25"/>
      <c r="T328" s="25"/>
      <c r="U328" s="25"/>
      <c r="V328" s="25"/>
      <c r="W328" s="25"/>
      <c r="X328" s="25"/>
      <c r="Y328" s="25"/>
      <c r="Z328" s="25"/>
    </row>
    <row r="329" ht="12.75" customHeight="1">
      <c r="A329" s="430">
        <v>4922.0</v>
      </c>
      <c r="B329" s="431" t="s">
        <v>2315</v>
      </c>
      <c r="C329" s="431">
        <v>2021.0</v>
      </c>
      <c r="D329" s="508">
        <v>44375.0</v>
      </c>
      <c r="E329" s="433" t="s">
        <v>2316</v>
      </c>
      <c r="F329" s="405" t="s">
        <v>2317</v>
      </c>
      <c r="G329" s="433" t="s">
        <v>729</v>
      </c>
      <c r="H329" s="405" t="s">
        <v>2318</v>
      </c>
      <c r="I329" s="508">
        <v>44613.0</v>
      </c>
      <c r="J329" s="433">
        <v>2.0</v>
      </c>
      <c r="K329" s="444" t="s">
        <v>336</v>
      </c>
      <c r="L329" s="327" t="s">
        <v>399</v>
      </c>
      <c r="M329" s="327">
        <f t="shared" si="1"/>
        <v>238</v>
      </c>
      <c r="N329" s="25"/>
      <c r="O329" s="25"/>
      <c r="P329" s="25"/>
      <c r="Q329" s="25"/>
      <c r="R329" s="25"/>
      <c r="S329" s="25"/>
      <c r="T329" s="25"/>
      <c r="U329" s="25"/>
      <c r="V329" s="25"/>
      <c r="W329" s="25"/>
      <c r="X329" s="25"/>
      <c r="Y329" s="25"/>
      <c r="Z329" s="25"/>
    </row>
    <row r="330" ht="12.75" customHeight="1">
      <c r="A330" s="436">
        <v>5022.0</v>
      </c>
      <c r="B330" s="437" t="s">
        <v>2319</v>
      </c>
      <c r="C330" s="437">
        <v>2021.0</v>
      </c>
      <c r="D330" s="511">
        <v>44427.0</v>
      </c>
      <c r="E330" s="439" t="s">
        <v>2320</v>
      </c>
      <c r="F330" s="408" t="s">
        <v>2321</v>
      </c>
      <c r="G330" s="439" t="s">
        <v>729</v>
      </c>
      <c r="H330" s="408" t="s">
        <v>2322</v>
      </c>
      <c r="I330" s="511">
        <v>44613.0</v>
      </c>
      <c r="J330" s="439">
        <v>2.0</v>
      </c>
      <c r="K330" s="444" t="s">
        <v>336</v>
      </c>
      <c r="L330" s="330" t="s">
        <v>399</v>
      </c>
      <c r="M330" s="330">
        <f t="shared" si="1"/>
        <v>186</v>
      </c>
      <c r="N330" s="25"/>
      <c r="O330" s="25"/>
      <c r="P330" s="25"/>
      <c r="Q330" s="25"/>
      <c r="R330" s="25"/>
      <c r="S330" s="25"/>
      <c r="T330" s="25"/>
      <c r="U330" s="25"/>
      <c r="V330" s="25"/>
      <c r="W330" s="25"/>
      <c r="X330" s="25"/>
      <c r="Y330" s="25"/>
      <c r="Z330" s="25"/>
    </row>
    <row r="331" ht="12.75" customHeight="1">
      <c r="A331" s="430">
        <v>5122.0</v>
      </c>
      <c r="B331" s="431" t="s">
        <v>2323</v>
      </c>
      <c r="C331" s="431">
        <v>2021.0</v>
      </c>
      <c r="D331" s="508">
        <v>44399.0</v>
      </c>
      <c r="E331" s="433" t="s">
        <v>2324</v>
      </c>
      <c r="F331" s="405" t="s">
        <v>2325</v>
      </c>
      <c r="G331" s="433" t="s">
        <v>729</v>
      </c>
      <c r="H331" s="405" t="s">
        <v>736</v>
      </c>
      <c r="I331" s="508">
        <v>44613.0</v>
      </c>
      <c r="J331" s="433">
        <v>2.0</v>
      </c>
      <c r="K331" s="444" t="s">
        <v>336</v>
      </c>
      <c r="L331" s="327" t="s">
        <v>399</v>
      </c>
      <c r="M331" s="327">
        <f t="shared" si="1"/>
        <v>214</v>
      </c>
      <c r="N331" s="25"/>
      <c r="O331" s="25"/>
      <c r="P331" s="25"/>
      <c r="Q331" s="25"/>
      <c r="R331" s="25"/>
      <c r="S331" s="25"/>
      <c r="T331" s="25"/>
      <c r="U331" s="25"/>
      <c r="V331" s="25"/>
      <c r="W331" s="25"/>
      <c r="X331" s="25"/>
      <c r="Y331" s="25"/>
      <c r="Z331" s="25"/>
    </row>
    <row r="332" ht="12.75" customHeight="1">
      <c r="A332" s="436">
        <v>5222.0</v>
      </c>
      <c r="B332" s="437" t="s">
        <v>2326</v>
      </c>
      <c r="C332" s="437">
        <v>2020.0</v>
      </c>
      <c r="D332" s="511">
        <v>44004.0</v>
      </c>
      <c r="E332" s="439" t="s">
        <v>2327</v>
      </c>
      <c r="F332" s="408" t="s">
        <v>741</v>
      </c>
      <c r="G332" s="439" t="s">
        <v>806</v>
      </c>
      <c r="H332" s="408" t="s">
        <v>2328</v>
      </c>
      <c r="I332" s="511">
        <v>44631.0</v>
      </c>
      <c r="J332" s="439">
        <v>3.0</v>
      </c>
      <c r="K332" s="444" t="s">
        <v>336</v>
      </c>
      <c r="L332" s="330" t="s">
        <v>395</v>
      </c>
      <c r="M332" s="330">
        <f t="shared" si="1"/>
        <v>627</v>
      </c>
      <c r="N332" s="25"/>
      <c r="O332" s="25"/>
      <c r="P332" s="25"/>
      <c r="Q332" s="25"/>
      <c r="R332" s="25"/>
      <c r="S332" s="25"/>
      <c r="T332" s="25"/>
      <c r="U332" s="25"/>
      <c r="V332" s="25"/>
      <c r="W332" s="25"/>
      <c r="X332" s="25"/>
      <c r="Y332" s="25"/>
      <c r="Z332" s="25"/>
    </row>
    <row r="333" ht="12.75" customHeight="1">
      <c r="A333" s="430">
        <v>5322.0</v>
      </c>
      <c r="B333" s="431" t="s">
        <v>2329</v>
      </c>
      <c r="C333" s="431">
        <v>2021.0</v>
      </c>
      <c r="D333" s="508">
        <v>44429.0</v>
      </c>
      <c r="E333" s="433" t="s">
        <v>2330</v>
      </c>
      <c r="F333" s="405" t="s">
        <v>2331</v>
      </c>
      <c r="G333" s="433" t="s">
        <v>725</v>
      </c>
      <c r="H333" s="405" t="s">
        <v>2332</v>
      </c>
      <c r="I333" s="508">
        <v>44631.0</v>
      </c>
      <c r="J333" s="433">
        <v>3.0</v>
      </c>
      <c r="K333" s="449" t="s">
        <v>758</v>
      </c>
      <c r="L333" s="327" t="s">
        <v>399</v>
      </c>
      <c r="M333" s="327">
        <f t="shared" si="1"/>
        <v>202</v>
      </c>
      <c r="N333" s="25"/>
      <c r="O333" s="25"/>
      <c r="P333" s="25"/>
      <c r="Q333" s="25"/>
      <c r="R333" s="25"/>
      <c r="S333" s="25"/>
      <c r="T333" s="25"/>
      <c r="U333" s="25"/>
      <c r="V333" s="25"/>
      <c r="W333" s="25"/>
      <c r="X333" s="25"/>
      <c r="Y333" s="25"/>
      <c r="Z333" s="25"/>
    </row>
    <row r="334" ht="12.75" customHeight="1">
      <c r="A334" s="436">
        <v>5422.0</v>
      </c>
      <c r="B334" s="437" t="s">
        <v>2333</v>
      </c>
      <c r="C334" s="437">
        <v>2012.0</v>
      </c>
      <c r="D334" s="511">
        <v>41227.0</v>
      </c>
      <c r="E334" s="439" t="s">
        <v>2334</v>
      </c>
      <c r="F334" s="408" t="s">
        <v>2335</v>
      </c>
      <c r="G334" s="439" t="s">
        <v>712</v>
      </c>
      <c r="H334" s="408" t="s">
        <v>56</v>
      </c>
      <c r="I334" s="511">
        <v>44631.0</v>
      </c>
      <c r="J334" s="439">
        <v>3.0</v>
      </c>
      <c r="K334" s="444" t="s">
        <v>336</v>
      </c>
      <c r="L334" s="330" t="s">
        <v>395</v>
      </c>
      <c r="M334" s="330">
        <f t="shared" si="1"/>
        <v>3404</v>
      </c>
      <c r="N334" s="25"/>
      <c r="O334" s="25"/>
      <c r="P334" s="25"/>
      <c r="Q334" s="25"/>
      <c r="R334" s="25"/>
      <c r="S334" s="25"/>
      <c r="T334" s="25"/>
      <c r="U334" s="25"/>
      <c r="V334" s="25"/>
      <c r="W334" s="25"/>
      <c r="X334" s="25"/>
      <c r="Y334" s="25"/>
      <c r="Z334" s="25"/>
    </row>
    <row r="335" ht="12.75" customHeight="1">
      <c r="A335" s="430">
        <v>5522.0</v>
      </c>
      <c r="B335" s="431" t="s">
        <v>2336</v>
      </c>
      <c r="C335" s="431">
        <v>2015.0</v>
      </c>
      <c r="D335" s="508">
        <v>42324.0</v>
      </c>
      <c r="E335" s="433" t="s">
        <v>2337</v>
      </c>
      <c r="F335" s="405" t="s">
        <v>2338</v>
      </c>
      <c r="G335" s="433" t="s">
        <v>712</v>
      </c>
      <c r="H335" s="405" t="s">
        <v>50</v>
      </c>
      <c r="I335" s="508">
        <v>44631.0</v>
      </c>
      <c r="J335" s="433">
        <v>3.0</v>
      </c>
      <c r="K335" s="444" t="s">
        <v>336</v>
      </c>
      <c r="L335" s="327" t="s">
        <v>395</v>
      </c>
      <c r="M335" s="327">
        <f t="shared" si="1"/>
        <v>2307</v>
      </c>
      <c r="N335" s="25"/>
      <c r="O335" s="25"/>
      <c r="P335" s="25"/>
      <c r="Q335" s="25"/>
      <c r="R335" s="25"/>
      <c r="S335" s="25"/>
      <c r="T335" s="25"/>
      <c r="U335" s="25"/>
      <c r="V335" s="25"/>
      <c r="W335" s="25"/>
      <c r="X335" s="25"/>
      <c r="Y335" s="25"/>
      <c r="Z335" s="25"/>
    </row>
    <row r="336" ht="12.75" customHeight="1">
      <c r="A336" s="436">
        <v>5622.0</v>
      </c>
      <c r="B336" s="437" t="s">
        <v>2339</v>
      </c>
      <c r="C336" s="437">
        <v>2017.0</v>
      </c>
      <c r="D336" s="511">
        <v>42907.0</v>
      </c>
      <c r="E336" s="439" t="s">
        <v>2340</v>
      </c>
      <c r="F336" s="408" t="s">
        <v>2341</v>
      </c>
      <c r="G336" s="439" t="s">
        <v>712</v>
      </c>
      <c r="H336" s="408" t="s">
        <v>56</v>
      </c>
      <c r="I336" s="511">
        <v>44631.0</v>
      </c>
      <c r="J336" s="439">
        <v>3.0</v>
      </c>
      <c r="K336" s="449" t="s">
        <v>758</v>
      </c>
      <c r="L336" s="330" t="s">
        <v>395</v>
      </c>
      <c r="M336" s="330">
        <f t="shared" si="1"/>
        <v>1724</v>
      </c>
      <c r="N336" s="25"/>
      <c r="O336" s="25"/>
      <c r="P336" s="25"/>
      <c r="Q336" s="25"/>
      <c r="R336" s="25"/>
      <c r="S336" s="25"/>
      <c r="T336" s="25"/>
      <c r="U336" s="25"/>
      <c r="V336" s="25"/>
      <c r="W336" s="25"/>
      <c r="X336" s="25"/>
      <c r="Y336" s="25"/>
      <c r="Z336" s="25"/>
    </row>
    <row r="337" ht="12.75" customHeight="1">
      <c r="A337" s="430">
        <v>5722.0</v>
      </c>
      <c r="B337" s="431" t="s">
        <v>2342</v>
      </c>
      <c r="C337" s="431">
        <v>2018.0</v>
      </c>
      <c r="D337" s="508">
        <v>43298.0</v>
      </c>
      <c r="E337" s="433" t="s">
        <v>2343</v>
      </c>
      <c r="F337" s="405" t="s">
        <v>2344</v>
      </c>
      <c r="G337" s="433" t="s">
        <v>712</v>
      </c>
      <c r="H337" s="405" t="s">
        <v>1034</v>
      </c>
      <c r="I337" s="508">
        <v>44631.0</v>
      </c>
      <c r="J337" s="433">
        <v>3.0</v>
      </c>
      <c r="K337" s="519" t="s">
        <v>293</v>
      </c>
      <c r="L337" s="327" t="s">
        <v>395</v>
      </c>
      <c r="M337" s="327">
        <f t="shared" si="1"/>
        <v>1333</v>
      </c>
      <c r="N337" s="25"/>
      <c r="O337" s="25"/>
      <c r="P337" s="25"/>
      <c r="Q337" s="25"/>
      <c r="R337" s="25"/>
      <c r="S337" s="25"/>
      <c r="T337" s="25"/>
      <c r="U337" s="25"/>
      <c r="V337" s="25"/>
      <c r="W337" s="25"/>
      <c r="X337" s="25"/>
      <c r="Y337" s="25"/>
      <c r="Z337" s="25"/>
    </row>
    <row r="338" ht="12.75" customHeight="1">
      <c r="A338" s="436">
        <v>5822.0</v>
      </c>
      <c r="B338" s="437" t="s">
        <v>2345</v>
      </c>
      <c r="C338" s="437">
        <v>2012.0</v>
      </c>
      <c r="D338" s="511">
        <v>41053.0</v>
      </c>
      <c r="E338" s="439" t="s">
        <v>2346</v>
      </c>
      <c r="F338" s="408" t="s">
        <v>1307</v>
      </c>
      <c r="G338" s="439" t="s">
        <v>712</v>
      </c>
      <c r="H338" s="408" t="s">
        <v>56</v>
      </c>
      <c r="I338" s="511">
        <v>44631.0</v>
      </c>
      <c r="J338" s="439">
        <v>3.0</v>
      </c>
      <c r="K338" s="444" t="s">
        <v>336</v>
      </c>
      <c r="L338" s="330" t="s">
        <v>395</v>
      </c>
      <c r="M338" s="330">
        <f t="shared" si="1"/>
        <v>3578</v>
      </c>
      <c r="N338" s="25"/>
      <c r="O338" s="25"/>
      <c r="P338" s="25"/>
      <c r="Q338" s="25"/>
      <c r="R338" s="25"/>
      <c r="S338" s="25"/>
      <c r="T338" s="25"/>
      <c r="U338" s="25"/>
      <c r="V338" s="25"/>
      <c r="W338" s="25"/>
      <c r="X338" s="25"/>
      <c r="Y338" s="25"/>
      <c r="Z338" s="25"/>
    </row>
    <row r="339" ht="12.75" customHeight="1">
      <c r="A339" s="430">
        <v>5922.0</v>
      </c>
      <c r="B339" s="431" t="s">
        <v>2347</v>
      </c>
      <c r="C339" s="431">
        <v>2019.0</v>
      </c>
      <c r="D339" s="508">
        <v>43543.0</v>
      </c>
      <c r="E339" s="433" t="s">
        <v>2348</v>
      </c>
      <c r="F339" s="405" t="s">
        <v>429</v>
      </c>
      <c r="G339" s="433" t="s">
        <v>712</v>
      </c>
      <c r="H339" s="405" t="s">
        <v>130</v>
      </c>
      <c r="I339" s="508">
        <v>44648.0</v>
      </c>
      <c r="J339" s="433">
        <v>3.0</v>
      </c>
      <c r="K339" s="444" t="s">
        <v>329</v>
      </c>
      <c r="L339" s="327" t="s">
        <v>390</v>
      </c>
      <c r="M339" s="327">
        <f t="shared" si="1"/>
        <v>1105</v>
      </c>
      <c r="N339" s="25"/>
      <c r="O339" s="25"/>
      <c r="P339" s="25"/>
      <c r="Q339" s="25"/>
      <c r="R339" s="25"/>
      <c r="S339" s="25"/>
      <c r="T339" s="25"/>
      <c r="U339" s="25"/>
      <c r="V339" s="25"/>
      <c r="W339" s="25"/>
      <c r="X339" s="25"/>
      <c r="Y339" s="25"/>
      <c r="Z339" s="25"/>
    </row>
    <row r="340" ht="15.0" customHeight="1">
      <c r="A340" s="436">
        <v>6022.0</v>
      </c>
      <c r="B340" s="437" t="s">
        <v>2349</v>
      </c>
      <c r="C340" s="437">
        <v>2015.0</v>
      </c>
      <c r="D340" s="511">
        <v>42072.0</v>
      </c>
      <c r="E340" s="439" t="s">
        <v>2350</v>
      </c>
      <c r="F340" s="408" t="s">
        <v>186</v>
      </c>
      <c r="G340" s="439" t="s">
        <v>712</v>
      </c>
      <c r="H340" s="408" t="s">
        <v>130</v>
      </c>
      <c r="I340" s="511">
        <v>44648.0</v>
      </c>
      <c r="J340" s="439">
        <v>3.0</v>
      </c>
      <c r="K340" s="444" t="s">
        <v>336</v>
      </c>
      <c r="L340" s="330" t="s">
        <v>395</v>
      </c>
      <c r="M340" s="330">
        <f t="shared" si="1"/>
        <v>2576</v>
      </c>
      <c r="N340" s="25"/>
      <c r="O340" s="25"/>
      <c r="P340" s="25"/>
      <c r="Q340" s="25"/>
      <c r="R340" s="25"/>
      <c r="S340" s="25"/>
      <c r="T340" s="25"/>
      <c r="U340" s="25"/>
      <c r="V340" s="25"/>
      <c r="W340" s="25"/>
      <c r="X340" s="25"/>
      <c r="Y340" s="25"/>
      <c r="Z340" s="25"/>
    </row>
    <row r="341" ht="12.75" customHeight="1">
      <c r="A341" s="430">
        <v>6122.0</v>
      </c>
      <c r="B341" s="431" t="s">
        <v>2351</v>
      </c>
      <c r="C341" s="431">
        <v>2014.0</v>
      </c>
      <c r="D341" s="508">
        <v>41718.0</v>
      </c>
      <c r="E341" s="433" t="s">
        <v>2352</v>
      </c>
      <c r="F341" s="405" t="s">
        <v>2353</v>
      </c>
      <c r="G341" s="433" t="s">
        <v>712</v>
      </c>
      <c r="H341" s="405" t="s">
        <v>892</v>
      </c>
      <c r="I341" s="508">
        <v>44648.0</v>
      </c>
      <c r="J341" s="433">
        <v>3.0</v>
      </c>
      <c r="K341" s="444" t="s">
        <v>329</v>
      </c>
      <c r="L341" s="327" t="s">
        <v>390</v>
      </c>
      <c r="M341" s="327">
        <f t="shared" si="1"/>
        <v>2930</v>
      </c>
      <c r="N341" s="25"/>
      <c r="O341" s="25"/>
      <c r="P341" s="25"/>
      <c r="Q341" s="25"/>
      <c r="R341" s="25"/>
      <c r="S341" s="25"/>
      <c r="T341" s="25"/>
      <c r="U341" s="25"/>
      <c r="V341" s="25"/>
      <c r="W341" s="25"/>
      <c r="X341" s="25"/>
      <c r="Y341" s="25"/>
      <c r="Z341" s="25"/>
    </row>
    <row r="342" ht="12.75" customHeight="1">
      <c r="A342" s="436">
        <v>6222.0</v>
      </c>
      <c r="B342" s="437" t="s">
        <v>2354</v>
      </c>
      <c r="C342" s="437">
        <v>2017.0</v>
      </c>
      <c r="D342" s="511">
        <v>43059.0</v>
      </c>
      <c r="E342" s="439" t="s">
        <v>2355</v>
      </c>
      <c r="F342" s="408" t="s">
        <v>178</v>
      </c>
      <c r="G342" s="439" t="s">
        <v>712</v>
      </c>
      <c r="H342" s="408" t="s">
        <v>50</v>
      </c>
      <c r="I342" s="511">
        <v>44648.0</v>
      </c>
      <c r="J342" s="439">
        <v>3.0</v>
      </c>
      <c r="K342" s="444" t="s">
        <v>329</v>
      </c>
      <c r="L342" s="330" t="s">
        <v>395</v>
      </c>
      <c r="M342" s="330">
        <f t="shared" si="1"/>
        <v>1589</v>
      </c>
      <c r="N342" s="25"/>
      <c r="O342" s="25"/>
      <c r="P342" s="25"/>
      <c r="Q342" s="25"/>
      <c r="R342" s="25"/>
      <c r="S342" s="25"/>
      <c r="T342" s="25"/>
      <c r="U342" s="25"/>
      <c r="V342" s="25"/>
      <c r="W342" s="25"/>
      <c r="X342" s="25"/>
      <c r="Y342" s="25"/>
      <c r="Z342" s="25"/>
    </row>
    <row r="343" ht="12.75" customHeight="1">
      <c r="A343" s="430">
        <v>6322.0</v>
      </c>
      <c r="B343" s="431" t="s">
        <v>2356</v>
      </c>
      <c r="C343" s="431">
        <v>2017.0</v>
      </c>
      <c r="D343" s="508">
        <v>43021.0</v>
      </c>
      <c r="E343" s="433" t="s">
        <v>2357</v>
      </c>
      <c r="F343" s="405" t="s">
        <v>2358</v>
      </c>
      <c r="G343" s="433" t="s">
        <v>712</v>
      </c>
      <c r="H343" s="405" t="s">
        <v>2359</v>
      </c>
      <c r="I343" s="508">
        <v>44648.0</v>
      </c>
      <c r="J343" s="433">
        <v>3.0</v>
      </c>
      <c r="K343" s="444" t="s">
        <v>336</v>
      </c>
      <c r="L343" s="327" t="s">
        <v>390</v>
      </c>
      <c r="M343" s="327">
        <f t="shared" si="1"/>
        <v>1627</v>
      </c>
      <c r="N343" s="25"/>
      <c r="O343" s="136"/>
      <c r="P343" s="25"/>
      <c r="Q343" s="25"/>
      <c r="R343" s="25"/>
      <c r="S343" s="25"/>
      <c r="T343" s="25"/>
      <c r="U343" s="25"/>
      <c r="V343" s="25"/>
      <c r="W343" s="25"/>
      <c r="X343" s="25"/>
      <c r="Y343" s="25"/>
      <c r="Z343" s="25"/>
    </row>
    <row r="344" ht="12.75" customHeight="1">
      <c r="A344" s="436">
        <v>6422.0</v>
      </c>
      <c r="B344" s="437" t="s">
        <v>2360</v>
      </c>
      <c r="C344" s="437">
        <v>2021.0</v>
      </c>
      <c r="D344" s="511">
        <v>44433.0</v>
      </c>
      <c r="E344" s="439" t="s">
        <v>2361</v>
      </c>
      <c r="F344" s="408" t="s">
        <v>2261</v>
      </c>
      <c r="G344" s="439" t="s">
        <v>729</v>
      </c>
      <c r="H344" s="408" t="s">
        <v>2362</v>
      </c>
      <c r="I344" s="511">
        <v>44648.0</v>
      </c>
      <c r="J344" s="439">
        <v>3.0</v>
      </c>
      <c r="K344" s="449" t="s">
        <v>758</v>
      </c>
      <c r="L344" s="330" t="s">
        <v>399</v>
      </c>
      <c r="M344" s="330">
        <f t="shared" si="1"/>
        <v>215</v>
      </c>
      <c r="N344" s="25"/>
      <c r="O344" s="25"/>
      <c r="P344" s="25"/>
      <c r="Q344" s="25"/>
      <c r="R344" s="25"/>
      <c r="S344" s="25"/>
      <c r="T344" s="25"/>
      <c r="U344" s="25"/>
      <c r="V344" s="25"/>
      <c r="W344" s="25"/>
      <c r="X344" s="25"/>
      <c r="Y344" s="25"/>
      <c r="Z344" s="25"/>
    </row>
    <row r="345" ht="12.75" customHeight="1">
      <c r="A345" s="430">
        <v>6522.0</v>
      </c>
      <c r="B345" s="431" t="s">
        <v>2363</v>
      </c>
      <c r="C345" s="431">
        <v>2016.0</v>
      </c>
      <c r="D345" s="508">
        <v>42430.0</v>
      </c>
      <c r="E345" s="433" t="s">
        <v>2364</v>
      </c>
      <c r="F345" s="405" t="s">
        <v>2365</v>
      </c>
      <c r="G345" s="433" t="s">
        <v>806</v>
      </c>
      <c r="H345" s="405" t="s">
        <v>807</v>
      </c>
      <c r="I345" s="508">
        <v>44648.0</v>
      </c>
      <c r="J345" s="433">
        <v>3.0</v>
      </c>
      <c r="K345" s="449" t="s">
        <v>758</v>
      </c>
      <c r="L345" s="327" t="s">
        <v>395</v>
      </c>
      <c r="M345" s="327">
        <f t="shared" si="1"/>
        <v>2218</v>
      </c>
      <c r="N345" s="25"/>
      <c r="O345" s="25"/>
      <c r="P345" s="25"/>
      <c r="Q345" s="25"/>
      <c r="R345" s="25"/>
      <c r="S345" s="25"/>
      <c r="T345" s="25"/>
      <c r="U345" s="25"/>
      <c r="V345" s="25"/>
      <c r="W345" s="25"/>
      <c r="X345" s="25"/>
      <c r="Y345" s="25"/>
      <c r="Z345" s="25"/>
    </row>
    <row r="346" ht="15.0" customHeight="1">
      <c r="A346" s="436">
        <v>6622.0</v>
      </c>
      <c r="B346" s="437" t="s">
        <v>2366</v>
      </c>
      <c r="C346" s="437">
        <v>2018.0</v>
      </c>
      <c r="D346" s="511">
        <v>43131.0</v>
      </c>
      <c r="E346" s="439" t="s">
        <v>2367</v>
      </c>
      <c r="F346" s="408" t="s">
        <v>2368</v>
      </c>
      <c r="G346" s="439" t="s">
        <v>707</v>
      </c>
      <c r="H346" s="408" t="s">
        <v>18</v>
      </c>
      <c r="I346" s="511">
        <v>44648.0</v>
      </c>
      <c r="J346" s="439">
        <v>3.0</v>
      </c>
      <c r="K346" s="444" t="s">
        <v>336</v>
      </c>
      <c r="L346" s="330" t="s">
        <v>390</v>
      </c>
      <c r="M346" s="330">
        <f t="shared" si="1"/>
        <v>1517</v>
      </c>
      <c r="N346" s="25"/>
      <c r="O346" s="25"/>
      <c r="P346" s="25"/>
      <c r="Q346" s="25"/>
      <c r="R346" s="25"/>
      <c r="S346" s="25"/>
      <c r="T346" s="25"/>
      <c r="U346" s="25"/>
      <c r="V346" s="25"/>
      <c r="W346" s="25"/>
      <c r="X346" s="25"/>
      <c r="Y346" s="25"/>
      <c r="Z346" s="25"/>
    </row>
    <row r="347" ht="15.0" customHeight="1">
      <c r="A347" s="430">
        <v>6722.0</v>
      </c>
      <c r="B347" s="431" t="s">
        <v>2369</v>
      </c>
      <c r="C347" s="431">
        <v>2021.0</v>
      </c>
      <c r="D347" s="508">
        <v>44439.0</v>
      </c>
      <c r="E347" s="433" t="s">
        <v>2370</v>
      </c>
      <c r="F347" s="405" t="s">
        <v>2331</v>
      </c>
      <c r="G347" s="433" t="s">
        <v>725</v>
      </c>
      <c r="H347" s="405" t="s">
        <v>2332</v>
      </c>
      <c r="I347" s="508">
        <v>44648.0</v>
      </c>
      <c r="J347" s="433">
        <v>3.0</v>
      </c>
      <c r="K347" s="449" t="s">
        <v>758</v>
      </c>
      <c r="L347" s="327" t="s">
        <v>399</v>
      </c>
      <c r="M347" s="327">
        <f t="shared" si="1"/>
        <v>209</v>
      </c>
      <c r="N347" s="25"/>
      <c r="O347" s="25"/>
      <c r="P347" s="25"/>
      <c r="Q347" s="25"/>
      <c r="R347" s="25"/>
      <c r="S347" s="25"/>
      <c r="T347" s="25"/>
      <c r="U347" s="25"/>
      <c r="V347" s="25"/>
      <c r="W347" s="25"/>
      <c r="X347" s="25"/>
      <c r="Y347" s="25"/>
      <c r="Z347" s="25"/>
    </row>
    <row r="348" ht="15.0" customHeight="1">
      <c r="A348" s="436">
        <v>6822.0</v>
      </c>
      <c r="B348" s="437" t="s">
        <v>2371</v>
      </c>
      <c r="C348" s="437">
        <v>2015.0</v>
      </c>
      <c r="D348" s="511">
        <v>42255.0</v>
      </c>
      <c r="E348" s="439" t="s">
        <v>2372</v>
      </c>
      <c r="F348" s="408" t="s">
        <v>65</v>
      </c>
      <c r="G348" s="439" t="s">
        <v>712</v>
      </c>
      <c r="H348" s="408" t="s">
        <v>125</v>
      </c>
      <c r="I348" s="511">
        <v>44648.0</v>
      </c>
      <c r="J348" s="439">
        <v>3.0</v>
      </c>
      <c r="K348" s="444" t="s">
        <v>329</v>
      </c>
      <c r="L348" s="330" t="s">
        <v>390</v>
      </c>
      <c r="M348" s="330">
        <f t="shared" si="1"/>
        <v>2393</v>
      </c>
      <c r="N348" s="25"/>
      <c r="O348" s="25"/>
      <c r="P348" s="25"/>
      <c r="Q348" s="25"/>
      <c r="R348" s="25"/>
      <c r="S348" s="25"/>
      <c r="T348" s="25"/>
      <c r="U348" s="25"/>
      <c r="V348" s="25"/>
      <c r="W348" s="25"/>
      <c r="X348" s="25"/>
      <c r="Y348" s="25"/>
      <c r="Z348" s="25"/>
    </row>
    <row r="349" ht="15.0" customHeight="1">
      <c r="A349" s="430">
        <v>6922.0</v>
      </c>
      <c r="B349" s="431" t="s">
        <v>2373</v>
      </c>
      <c r="C349" s="431">
        <v>2019.0</v>
      </c>
      <c r="D349" s="508">
        <v>43584.0</v>
      </c>
      <c r="E349" s="433" t="s">
        <v>2374</v>
      </c>
      <c r="F349" s="405" t="s">
        <v>364</v>
      </c>
      <c r="G349" s="433" t="s">
        <v>712</v>
      </c>
      <c r="H349" s="405" t="s">
        <v>130</v>
      </c>
      <c r="I349" s="508">
        <v>44648.0</v>
      </c>
      <c r="J349" s="433">
        <v>3.0</v>
      </c>
      <c r="K349" s="520" t="s">
        <v>316</v>
      </c>
      <c r="L349" s="327" t="s">
        <v>390</v>
      </c>
      <c r="M349" s="327">
        <f t="shared" si="1"/>
        <v>1064</v>
      </c>
      <c r="N349" s="25"/>
      <c r="O349" s="25"/>
      <c r="P349" s="25"/>
      <c r="Q349" s="25"/>
      <c r="R349" s="25"/>
      <c r="S349" s="25"/>
      <c r="T349" s="25"/>
      <c r="U349" s="25"/>
      <c r="V349" s="25"/>
      <c r="W349" s="25"/>
      <c r="X349" s="25"/>
      <c r="Y349" s="25"/>
      <c r="Z349" s="25"/>
    </row>
    <row r="350" ht="12.75" customHeight="1">
      <c r="A350" s="436">
        <v>7022.0</v>
      </c>
      <c r="B350" s="437" t="s">
        <v>2375</v>
      </c>
      <c r="C350" s="437">
        <v>2010.0</v>
      </c>
      <c r="D350" s="511">
        <v>40323.0</v>
      </c>
      <c r="E350" s="439" t="s">
        <v>2376</v>
      </c>
      <c r="F350" s="408" t="s">
        <v>2377</v>
      </c>
      <c r="G350" s="439" t="s">
        <v>707</v>
      </c>
      <c r="H350" s="408" t="s">
        <v>2190</v>
      </c>
      <c r="I350" s="511">
        <v>44649.0</v>
      </c>
      <c r="J350" s="439">
        <v>3.0</v>
      </c>
      <c r="K350" s="444" t="s">
        <v>336</v>
      </c>
      <c r="L350" s="330" t="s">
        <v>399</v>
      </c>
      <c r="M350" s="330">
        <f t="shared" si="1"/>
        <v>4326</v>
      </c>
      <c r="N350" s="25"/>
      <c r="O350" s="25"/>
      <c r="P350" s="25"/>
      <c r="Q350" s="25"/>
      <c r="R350" s="25"/>
      <c r="S350" s="25"/>
      <c r="T350" s="25"/>
      <c r="U350" s="25"/>
      <c r="V350" s="25"/>
      <c r="W350" s="25"/>
      <c r="X350" s="25"/>
      <c r="Y350" s="25"/>
      <c r="Z350" s="25"/>
    </row>
    <row r="351" ht="12.75" customHeight="1">
      <c r="A351" s="430">
        <v>7122.0</v>
      </c>
      <c r="B351" s="431" t="s">
        <v>2378</v>
      </c>
      <c r="C351" s="431">
        <v>2016.0</v>
      </c>
      <c r="D351" s="508">
        <v>42649.0</v>
      </c>
      <c r="E351" s="433" t="s">
        <v>2379</v>
      </c>
      <c r="F351" s="405" t="s">
        <v>2380</v>
      </c>
      <c r="G351" s="433" t="s">
        <v>712</v>
      </c>
      <c r="H351" s="405" t="s">
        <v>380</v>
      </c>
      <c r="I351" s="508">
        <v>44652.0</v>
      </c>
      <c r="J351" s="433">
        <v>4.0</v>
      </c>
      <c r="K351" s="444" t="s">
        <v>336</v>
      </c>
      <c r="L351" s="327" t="s">
        <v>395</v>
      </c>
      <c r="M351" s="327">
        <f t="shared" si="1"/>
        <v>2003</v>
      </c>
      <c r="N351" s="25"/>
      <c r="O351" s="25"/>
      <c r="P351" s="25"/>
      <c r="Q351" s="25"/>
      <c r="R351" s="25"/>
      <c r="S351" s="25"/>
      <c r="T351" s="25"/>
      <c r="U351" s="25"/>
      <c r="V351" s="25"/>
      <c r="W351" s="25"/>
      <c r="X351" s="25"/>
      <c r="Y351" s="25"/>
      <c r="Z351" s="25"/>
    </row>
    <row r="352" ht="12.75" customHeight="1">
      <c r="A352" s="436">
        <v>7222.0</v>
      </c>
      <c r="B352" s="437" t="s">
        <v>2381</v>
      </c>
      <c r="C352" s="437">
        <v>2015.0</v>
      </c>
      <c r="D352" s="511">
        <v>42153.0</v>
      </c>
      <c r="E352" s="439" t="s">
        <v>2382</v>
      </c>
      <c r="F352" s="408" t="s">
        <v>723</v>
      </c>
      <c r="G352" s="439" t="s">
        <v>712</v>
      </c>
      <c r="H352" s="408" t="s">
        <v>97</v>
      </c>
      <c r="I352" s="511">
        <v>44652.0</v>
      </c>
      <c r="J352" s="439">
        <v>4.0</v>
      </c>
      <c r="K352" s="444" t="s">
        <v>329</v>
      </c>
      <c r="L352" s="330" t="s">
        <v>390</v>
      </c>
      <c r="M352" s="330">
        <f t="shared" si="1"/>
        <v>2499</v>
      </c>
      <c r="N352" s="25"/>
      <c r="O352" s="25"/>
      <c r="P352" s="25"/>
      <c r="Q352" s="25"/>
      <c r="R352" s="25"/>
      <c r="S352" s="25"/>
      <c r="T352" s="25"/>
      <c r="U352" s="25"/>
      <c r="V352" s="25"/>
      <c r="W352" s="25"/>
      <c r="X352" s="25"/>
      <c r="Y352" s="25"/>
      <c r="Z352" s="25"/>
    </row>
    <row r="353" ht="12.75" customHeight="1">
      <c r="A353" s="430">
        <v>7322.0</v>
      </c>
      <c r="B353" s="431" t="s">
        <v>2383</v>
      </c>
      <c r="C353" s="431">
        <v>2015.0</v>
      </c>
      <c r="D353" s="508">
        <v>42241.0</v>
      </c>
      <c r="E353" s="433" t="s">
        <v>2384</v>
      </c>
      <c r="F353" s="405" t="s">
        <v>865</v>
      </c>
      <c r="G353" s="433" t="s">
        <v>712</v>
      </c>
      <c r="H353" s="405" t="s">
        <v>125</v>
      </c>
      <c r="I353" s="508">
        <v>44652.0</v>
      </c>
      <c r="J353" s="433">
        <v>4.0</v>
      </c>
      <c r="K353" s="444" t="s">
        <v>329</v>
      </c>
      <c r="L353" s="327" t="s">
        <v>390</v>
      </c>
      <c r="M353" s="327">
        <f t="shared" si="1"/>
        <v>2411</v>
      </c>
      <c r="N353" s="25"/>
      <c r="O353" s="25"/>
      <c r="P353" s="25"/>
      <c r="Q353" s="25"/>
      <c r="R353" s="25"/>
      <c r="S353" s="25"/>
      <c r="T353" s="25"/>
      <c r="U353" s="25"/>
      <c r="V353" s="25"/>
      <c r="W353" s="25"/>
      <c r="X353" s="25"/>
      <c r="Y353" s="25"/>
      <c r="Z353" s="25"/>
    </row>
    <row r="354" ht="12.75" customHeight="1">
      <c r="A354" s="436">
        <v>7422.0</v>
      </c>
      <c r="B354" s="437" t="s">
        <v>2385</v>
      </c>
      <c r="C354" s="437">
        <v>2009.0</v>
      </c>
      <c r="D354" s="511">
        <v>39860.0</v>
      </c>
      <c r="E354" s="439" t="s">
        <v>2386</v>
      </c>
      <c r="F354" s="408" t="s">
        <v>422</v>
      </c>
      <c r="G354" s="439" t="s">
        <v>712</v>
      </c>
      <c r="H354" s="408" t="s">
        <v>2359</v>
      </c>
      <c r="I354" s="511">
        <v>44652.0</v>
      </c>
      <c r="J354" s="439">
        <v>4.0</v>
      </c>
      <c r="K354" s="518" t="s">
        <v>322</v>
      </c>
      <c r="L354" s="330" t="s">
        <v>395</v>
      </c>
      <c r="M354" s="330">
        <f t="shared" si="1"/>
        <v>4792</v>
      </c>
      <c r="N354" s="25"/>
      <c r="O354" s="25"/>
      <c r="P354" s="25"/>
      <c r="Q354" s="25"/>
      <c r="R354" s="25"/>
      <c r="S354" s="25"/>
      <c r="T354" s="25"/>
      <c r="U354" s="25"/>
      <c r="V354" s="25"/>
      <c r="W354" s="25"/>
      <c r="X354" s="25"/>
      <c r="Y354" s="25"/>
      <c r="Z354" s="25"/>
    </row>
    <row r="355" ht="12.75" customHeight="1">
      <c r="A355" s="430">
        <v>7522.0</v>
      </c>
      <c r="B355" s="431" t="s">
        <v>2387</v>
      </c>
      <c r="C355" s="431">
        <v>2021.0</v>
      </c>
      <c r="D355" s="508">
        <v>44427.0</v>
      </c>
      <c r="E355" s="433" t="s">
        <v>2388</v>
      </c>
      <c r="F355" s="405" t="s">
        <v>2389</v>
      </c>
      <c r="G355" s="433" t="s">
        <v>729</v>
      </c>
      <c r="H355" s="405" t="s">
        <v>2362</v>
      </c>
      <c r="I355" s="508">
        <v>44652.0</v>
      </c>
      <c r="J355" s="433">
        <v>4.0</v>
      </c>
      <c r="K355" s="449" t="s">
        <v>758</v>
      </c>
      <c r="L355" s="327" t="s">
        <v>399</v>
      </c>
      <c r="M355" s="327">
        <f t="shared" si="1"/>
        <v>225</v>
      </c>
      <c r="N355" s="25"/>
      <c r="O355" s="25"/>
      <c r="P355" s="25"/>
      <c r="Q355" s="25"/>
      <c r="R355" s="25"/>
      <c r="S355" s="25"/>
      <c r="T355" s="25"/>
      <c r="U355" s="25"/>
      <c r="V355" s="25"/>
      <c r="W355" s="25"/>
      <c r="X355" s="25"/>
      <c r="Y355" s="25"/>
      <c r="Z355" s="25"/>
    </row>
    <row r="356" ht="12.75" customHeight="1">
      <c r="A356" s="436">
        <v>7622.0</v>
      </c>
      <c r="B356" s="437" t="s">
        <v>2390</v>
      </c>
      <c r="C356" s="437">
        <v>2021.0</v>
      </c>
      <c r="D356" s="511">
        <v>44396.0</v>
      </c>
      <c r="E356" s="439" t="s">
        <v>2391</v>
      </c>
      <c r="F356" s="408" t="s">
        <v>2392</v>
      </c>
      <c r="G356" s="439" t="s">
        <v>729</v>
      </c>
      <c r="H356" s="408" t="s">
        <v>828</v>
      </c>
      <c r="I356" s="511">
        <v>44652.0</v>
      </c>
      <c r="J356" s="439">
        <v>4.0</v>
      </c>
      <c r="K356" s="444" t="s">
        <v>336</v>
      </c>
      <c r="L356" s="330" t="s">
        <v>399</v>
      </c>
      <c r="M356" s="330">
        <f t="shared" si="1"/>
        <v>256</v>
      </c>
      <c r="N356" s="25"/>
      <c r="O356" s="25"/>
      <c r="P356" s="25"/>
      <c r="Q356" s="25"/>
      <c r="R356" s="25"/>
      <c r="S356" s="25"/>
      <c r="T356" s="25"/>
      <c r="U356" s="25"/>
      <c r="V356" s="25"/>
      <c r="W356" s="25"/>
      <c r="X356" s="25"/>
      <c r="Y356" s="25"/>
      <c r="Z356" s="25"/>
    </row>
    <row r="357" ht="12.75" customHeight="1">
      <c r="A357" s="430">
        <v>7722.0</v>
      </c>
      <c r="B357" s="431" t="s">
        <v>2393</v>
      </c>
      <c r="C357" s="431">
        <v>2021.0</v>
      </c>
      <c r="D357" s="508">
        <v>44397.0</v>
      </c>
      <c r="E357" s="433" t="s">
        <v>2394</v>
      </c>
      <c r="F357" s="405" t="s">
        <v>2395</v>
      </c>
      <c r="G357" s="433" t="s">
        <v>729</v>
      </c>
      <c r="H357" s="405" t="s">
        <v>828</v>
      </c>
      <c r="I357" s="508">
        <v>44652.0</v>
      </c>
      <c r="J357" s="433">
        <v>4.0</v>
      </c>
      <c r="K357" s="444" t="s">
        <v>336</v>
      </c>
      <c r="L357" s="327" t="s">
        <v>399</v>
      </c>
      <c r="M357" s="327">
        <f t="shared" si="1"/>
        <v>255</v>
      </c>
      <c r="N357" s="25"/>
      <c r="O357" s="25"/>
      <c r="P357" s="25"/>
      <c r="Q357" s="25"/>
      <c r="R357" s="25"/>
      <c r="S357" s="25"/>
      <c r="T357" s="25"/>
      <c r="U357" s="25"/>
      <c r="V357" s="25"/>
      <c r="W357" s="25"/>
      <c r="X357" s="25"/>
      <c r="Y357" s="25"/>
      <c r="Z357" s="25"/>
    </row>
    <row r="358" ht="15.0" customHeight="1">
      <c r="A358" s="436">
        <v>7822.0</v>
      </c>
      <c r="B358" s="437" t="s">
        <v>2396</v>
      </c>
      <c r="C358" s="437">
        <v>2015.0</v>
      </c>
      <c r="D358" s="511">
        <v>42058.0</v>
      </c>
      <c r="E358" s="439" t="s">
        <v>2397</v>
      </c>
      <c r="F358" s="408" t="s">
        <v>2398</v>
      </c>
      <c r="G358" s="439" t="s">
        <v>712</v>
      </c>
      <c r="H358" s="408" t="s">
        <v>153</v>
      </c>
      <c r="I358" s="511">
        <v>44652.0</v>
      </c>
      <c r="J358" s="439">
        <v>4.0</v>
      </c>
      <c r="K358" s="444" t="s">
        <v>336</v>
      </c>
      <c r="L358" s="330" t="s">
        <v>395</v>
      </c>
      <c r="M358" s="330">
        <f t="shared" si="1"/>
        <v>2594</v>
      </c>
      <c r="N358" s="25"/>
      <c r="O358" s="25"/>
      <c r="P358" s="25"/>
      <c r="Q358" s="25"/>
      <c r="R358" s="25"/>
      <c r="S358" s="25"/>
      <c r="T358" s="25"/>
      <c r="U358" s="25"/>
      <c r="V358" s="25"/>
      <c r="W358" s="25"/>
      <c r="X358" s="25"/>
      <c r="Y358" s="25"/>
      <c r="Z358" s="25"/>
    </row>
    <row r="359" ht="12.75" customHeight="1">
      <c r="A359" s="430">
        <v>7922.0</v>
      </c>
      <c r="B359" s="431" t="s">
        <v>2399</v>
      </c>
      <c r="C359" s="431">
        <v>2014.0</v>
      </c>
      <c r="D359" s="508">
        <v>42002.0</v>
      </c>
      <c r="E359" s="433" t="s">
        <v>2400</v>
      </c>
      <c r="F359" s="405" t="s">
        <v>2398</v>
      </c>
      <c r="G359" s="433" t="s">
        <v>712</v>
      </c>
      <c r="H359" s="405" t="s">
        <v>153</v>
      </c>
      <c r="I359" s="508">
        <v>44652.0</v>
      </c>
      <c r="J359" s="433">
        <v>4.0</v>
      </c>
      <c r="K359" s="444" t="s">
        <v>336</v>
      </c>
      <c r="L359" s="327" t="s">
        <v>395</v>
      </c>
      <c r="M359" s="327">
        <f t="shared" si="1"/>
        <v>2650</v>
      </c>
      <c r="N359" s="25"/>
      <c r="O359" s="25"/>
      <c r="P359" s="25"/>
      <c r="Q359" s="25"/>
      <c r="R359" s="25"/>
      <c r="S359" s="25"/>
      <c r="T359" s="25"/>
      <c r="U359" s="25"/>
      <c r="V359" s="25"/>
      <c r="W359" s="25"/>
      <c r="X359" s="25"/>
      <c r="Y359" s="25"/>
      <c r="Z359" s="25"/>
    </row>
    <row r="360" ht="12.75" customHeight="1">
      <c r="A360" s="436">
        <v>8022.0</v>
      </c>
      <c r="B360" s="437" t="s">
        <v>2401</v>
      </c>
      <c r="C360" s="437">
        <v>2021.0</v>
      </c>
      <c r="D360" s="511">
        <v>44454.0</v>
      </c>
      <c r="E360" s="439" t="s">
        <v>2402</v>
      </c>
      <c r="F360" s="408" t="s">
        <v>771</v>
      </c>
      <c r="G360" s="439" t="s">
        <v>729</v>
      </c>
      <c r="H360" s="408" t="s">
        <v>2403</v>
      </c>
      <c r="I360" s="511">
        <v>44676.0</v>
      </c>
      <c r="J360" s="439">
        <v>4.0</v>
      </c>
      <c r="K360" s="444" t="s">
        <v>336</v>
      </c>
      <c r="L360" s="330" t="s">
        <v>399</v>
      </c>
      <c r="M360" s="330">
        <f t="shared" si="1"/>
        <v>222</v>
      </c>
      <c r="N360" s="25"/>
      <c r="O360" s="25"/>
      <c r="P360" s="25"/>
      <c r="Q360" s="25"/>
      <c r="R360" s="25"/>
      <c r="S360" s="25"/>
      <c r="T360" s="25"/>
      <c r="U360" s="25"/>
      <c r="V360" s="25"/>
      <c r="W360" s="25"/>
      <c r="X360" s="25"/>
      <c r="Y360" s="25"/>
      <c r="Z360" s="25"/>
    </row>
    <row r="361" ht="12.75" customHeight="1">
      <c r="A361" s="430">
        <v>8122.0</v>
      </c>
      <c r="B361" s="431" t="s">
        <v>2404</v>
      </c>
      <c r="C361" s="431">
        <v>2021.0</v>
      </c>
      <c r="D361" s="508">
        <v>44454.0</v>
      </c>
      <c r="E361" s="433" t="s">
        <v>2405</v>
      </c>
      <c r="F361" s="405" t="s">
        <v>2406</v>
      </c>
      <c r="G361" s="433" t="s">
        <v>729</v>
      </c>
      <c r="H361" s="405" t="s">
        <v>2403</v>
      </c>
      <c r="I361" s="508">
        <v>44676.0</v>
      </c>
      <c r="J361" s="433">
        <v>4.0</v>
      </c>
      <c r="K361" s="444" t="s">
        <v>336</v>
      </c>
      <c r="L361" s="327" t="s">
        <v>399</v>
      </c>
      <c r="M361" s="327">
        <f t="shared" si="1"/>
        <v>222</v>
      </c>
      <c r="N361" s="25"/>
      <c r="O361" s="25"/>
      <c r="P361" s="25"/>
      <c r="Q361" s="25"/>
      <c r="R361" s="25"/>
      <c r="S361" s="25"/>
      <c r="T361" s="25"/>
      <c r="U361" s="25"/>
      <c r="V361" s="25"/>
      <c r="W361" s="25"/>
      <c r="X361" s="25"/>
      <c r="Y361" s="25"/>
      <c r="Z361" s="25"/>
    </row>
    <row r="362" ht="15.0" customHeight="1">
      <c r="A362" s="436">
        <v>8222.0</v>
      </c>
      <c r="B362" s="437" t="s">
        <v>2407</v>
      </c>
      <c r="C362" s="437">
        <v>2021.0</v>
      </c>
      <c r="D362" s="511">
        <v>44385.0</v>
      </c>
      <c r="E362" s="439" t="s">
        <v>2408</v>
      </c>
      <c r="F362" s="408" t="s">
        <v>2409</v>
      </c>
      <c r="G362" s="439" t="s">
        <v>729</v>
      </c>
      <c r="H362" s="408" t="s">
        <v>763</v>
      </c>
      <c r="I362" s="511">
        <v>44676.0</v>
      </c>
      <c r="J362" s="439">
        <v>4.0</v>
      </c>
      <c r="K362" s="444" t="s">
        <v>336</v>
      </c>
      <c r="L362" s="330" t="s">
        <v>399</v>
      </c>
      <c r="M362" s="330">
        <f t="shared" si="1"/>
        <v>291</v>
      </c>
      <c r="N362" s="25"/>
      <c r="O362" s="25"/>
      <c r="P362" s="25"/>
      <c r="Q362" s="25"/>
      <c r="R362" s="25"/>
      <c r="S362" s="25"/>
      <c r="T362" s="25"/>
      <c r="U362" s="25"/>
      <c r="V362" s="25"/>
      <c r="W362" s="25"/>
      <c r="X362" s="25"/>
      <c r="Y362" s="25"/>
      <c r="Z362" s="25"/>
    </row>
    <row r="363" ht="12.75" customHeight="1">
      <c r="A363" s="430">
        <v>8322.0</v>
      </c>
      <c r="B363" s="431" t="s">
        <v>2410</v>
      </c>
      <c r="C363" s="431">
        <v>2021.0</v>
      </c>
      <c r="D363" s="508">
        <v>44385.0</v>
      </c>
      <c r="E363" s="433" t="s">
        <v>2411</v>
      </c>
      <c r="F363" s="405" t="s">
        <v>771</v>
      </c>
      <c r="G363" s="433" t="s">
        <v>729</v>
      </c>
      <c r="H363" s="405" t="s">
        <v>763</v>
      </c>
      <c r="I363" s="508">
        <v>44676.0</v>
      </c>
      <c r="J363" s="433">
        <v>4.0</v>
      </c>
      <c r="K363" s="444" t="s">
        <v>336</v>
      </c>
      <c r="L363" s="327" t="s">
        <v>399</v>
      </c>
      <c r="M363" s="327">
        <f t="shared" si="1"/>
        <v>291</v>
      </c>
      <c r="N363" s="25"/>
      <c r="O363" s="25"/>
      <c r="P363" s="25"/>
      <c r="Q363" s="25"/>
      <c r="R363" s="25"/>
      <c r="S363" s="25"/>
      <c r="T363" s="25"/>
      <c r="U363" s="25"/>
      <c r="V363" s="25"/>
      <c r="W363" s="25"/>
      <c r="X363" s="25"/>
      <c r="Y363" s="25"/>
      <c r="Z363" s="25"/>
    </row>
    <row r="364" ht="12.75" customHeight="1">
      <c r="A364" s="436">
        <v>8422.0</v>
      </c>
      <c r="B364" s="437" t="s">
        <v>2412</v>
      </c>
      <c r="C364" s="437">
        <v>2010.0</v>
      </c>
      <c r="D364" s="511">
        <v>40207.0</v>
      </c>
      <c r="E364" s="439" t="s">
        <v>2413</v>
      </c>
      <c r="F364" s="408" t="s">
        <v>2414</v>
      </c>
      <c r="G364" s="439" t="s">
        <v>707</v>
      </c>
      <c r="H364" s="408" t="s">
        <v>1189</v>
      </c>
      <c r="I364" s="511">
        <v>44676.0</v>
      </c>
      <c r="J364" s="439">
        <v>4.0</v>
      </c>
      <c r="K364" s="444" t="s">
        <v>336</v>
      </c>
      <c r="L364" s="330" t="s">
        <v>390</v>
      </c>
      <c r="M364" s="330">
        <f t="shared" si="1"/>
        <v>4469</v>
      </c>
      <c r="N364" s="25"/>
      <c r="O364" s="25"/>
      <c r="P364" s="25"/>
      <c r="Q364" s="25"/>
      <c r="R364" s="25"/>
      <c r="S364" s="25"/>
      <c r="T364" s="25"/>
      <c r="U364" s="25"/>
      <c r="V364" s="25"/>
      <c r="W364" s="25"/>
      <c r="X364" s="25"/>
      <c r="Y364" s="25"/>
      <c r="Z364" s="25"/>
    </row>
    <row r="365" ht="12.75" customHeight="1">
      <c r="A365" s="430">
        <v>8522.0</v>
      </c>
      <c r="B365" s="431" t="s">
        <v>2415</v>
      </c>
      <c r="C365" s="431">
        <v>2018.0</v>
      </c>
      <c r="D365" s="508">
        <v>43392.0</v>
      </c>
      <c r="E365" s="433" t="s">
        <v>2416</v>
      </c>
      <c r="F365" s="405" t="s">
        <v>2417</v>
      </c>
      <c r="G365" s="433" t="s">
        <v>712</v>
      </c>
      <c r="H365" s="405" t="s">
        <v>244</v>
      </c>
      <c r="I365" s="508">
        <v>44676.0</v>
      </c>
      <c r="J365" s="433">
        <v>4.0</v>
      </c>
      <c r="K365" s="444" t="s">
        <v>336</v>
      </c>
      <c r="L365" s="327" t="s">
        <v>390</v>
      </c>
      <c r="M365" s="327">
        <f t="shared" si="1"/>
        <v>1284</v>
      </c>
      <c r="N365" s="25"/>
      <c r="O365" s="25"/>
      <c r="P365" s="25"/>
      <c r="Q365" s="25"/>
      <c r="R365" s="25"/>
      <c r="S365" s="25"/>
      <c r="T365" s="25"/>
      <c r="U365" s="25"/>
      <c r="V365" s="25"/>
      <c r="W365" s="25"/>
      <c r="X365" s="25"/>
      <c r="Y365" s="25"/>
      <c r="Z365" s="25"/>
    </row>
    <row r="366" ht="12.75" customHeight="1">
      <c r="A366" s="436">
        <v>8622.0</v>
      </c>
      <c r="B366" s="437" t="s">
        <v>2418</v>
      </c>
      <c r="C366" s="437">
        <v>2019.0</v>
      </c>
      <c r="D366" s="511">
        <v>43739.0</v>
      </c>
      <c r="E366" s="439" t="s">
        <v>2419</v>
      </c>
      <c r="F366" s="408" t="s">
        <v>2420</v>
      </c>
      <c r="G366" s="439" t="s">
        <v>712</v>
      </c>
      <c r="H366" s="408" t="s">
        <v>244</v>
      </c>
      <c r="I366" s="511">
        <v>44676.0</v>
      </c>
      <c r="J366" s="439">
        <v>4.0</v>
      </c>
      <c r="K366" s="444" t="s">
        <v>329</v>
      </c>
      <c r="L366" s="330" t="s">
        <v>390</v>
      </c>
      <c r="M366" s="330">
        <f t="shared" si="1"/>
        <v>937</v>
      </c>
      <c r="N366" s="25"/>
      <c r="O366" s="25"/>
      <c r="P366" s="25"/>
      <c r="Q366" s="25"/>
      <c r="R366" s="25"/>
      <c r="S366" s="25"/>
      <c r="T366" s="25"/>
      <c r="U366" s="25"/>
      <c r="V366" s="25"/>
      <c r="W366" s="25"/>
      <c r="X366" s="25"/>
      <c r="Y366" s="25"/>
      <c r="Z366" s="25"/>
    </row>
    <row r="367" ht="12.75" customHeight="1">
      <c r="A367" s="430">
        <v>8722.0</v>
      </c>
      <c r="B367" s="431" t="s">
        <v>2421</v>
      </c>
      <c r="C367" s="431">
        <v>2014.0</v>
      </c>
      <c r="D367" s="508">
        <v>42003.0</v>
      </c>
      <c r="E367" s="433" t="s">
        <v>2422</v>
      </c>
      <c r="F367" s="405" t="s">
        <v>2423</v>
      </c>
      <c r="G367" s="433" t="s">
        <v>712</v>
      </c>
      <c r="H367" s="405" t="s">
        <v>244</v>
      </c>
      <c r="I367" s="508">
        <v>44676.0</v>
      </c>
      <c r="J367" s="433">
        <v>4.0</v>
      </c>
      <c r="K367" s="444" t="s">
        <v>336</v>
      </c>
      <c r="L367" s="327" t="s">
        <v>395</v>
      </c>
      <c r="M367" s="327">
        <f t="shared" si="1"/>
        <v>2673</v>
      </c>
      <c r="N367" s="25"/>
      <c r="O367" s="25"/>
      <c r="P367" s="25"/>
      <c r="Q367" s="25"/>
      <c r="R367" s="25"/>
      <c r="S367" s="25"/>
      <c r="T367" s="25"/>
      <c r="U367" s="25"/>
      <c r="V367" s="25"/>
      <c r="W367" s="25"/>
      <c r="X367" s="25"/>
      <c r="Y367" s="25"/>
      <c r="Z367" s="25"/>
    </row>
    <row r="368" ht="12.75" customHeight="1">
      <c r="A368" s="436">
        <v>8822.0</v>
      </c>
      <c r="B368" s="437" t="s">
        <v>2424</v>
      </c>
      <c r="C368" s="437">
        <v>2021.0</v>
      </c>
      <c r="D368" s="511">
        <v>44250.0</v>
      </c>
      <c r="E368" s="439" t="s">
        <v>2425</v>
      </c>
      <c r="F368" s="408" t="s">
        <v>2426</v>
      </c>
      <c r="G368" s="439" t="s">
        <v>712</v>
      </c>
      <c r="H368" s="408" t="s">
        <v>2359</v>
      </c>
      <c r="I368" s="511">
        <v>44676.0</v>
      </c>
      <c r="J368" s="439">
        <v>4.0</v>
      </c>
      <c r="K368" s="444" t="s">
        <v>329</v>
      </c>
      <c r="L368" s="330" t="s">
        <v>390</v>
      </c>
      <c r="M368" s="330">
        <f t="shared" si="1"/>
        <v>426</v>
      </c>
      <c r="N368" s="25"/>
      <c r="O368" s="25"/>
      <c r="P368" s="25"/>
      <c r="Q368" s="25"/>
      <c r="R368" s="25"/>
      <c r="S368" s="25"/>
      <c r="T368" s="25"/>
      <c r="U368" s="25"/>
      <c r="V368" s="25"/>
      <c r="W368" s="25"/>
      <c r="X368" s="25"/>
      <c r="Y368" s="25"/>
      <c r="Z368" s="25"/>
    </row>
    <row r="369" ht="12.75" customHeight="1">
      <c r="A369" s="430">
        <v>8922.0</v>
      </c>
      <c r="B369" s="431" t="s">
        <v>2427</v>
      </c>
      <c r="C369" s="431">
        <v>2021.0</v>
      </c>
      <c r="D369" s="508">
        <v>44498.0</v>
      </c>
      <c r="E369" s="433" t="s">
        <v>2428</v>
      </c>
      <c r="F369" s="405" t="s">
        <v>2406</v>
      </c>
      <c r="G369" s="433" t="s">
        <v>729</v>
      </c>
      <c r="H369" s="405" t="s">
        <v>2429</v>
      </c>
      <c r="I369" s="508">
        <v>44677.0</v>
      </c>
      <c r="J369" s="433">
        <v>4.0</v>
      </c>
      <c r="K369" s="444" t="s">
        <v>336</v>
      </c>
      <c r="L369" s="327" t="s">
        <v>399</v>
      </c>
      <c r="M369" s="327">
        <f t="shared" si="1"/>
        <v>179</v>
      </c>
      <c r="N369" s="25"/>
      <c r="O369" s="25"/>
      <c r="P369" s="25"/>
      <c r="Q369" s="25"/>
      <c r="R369" s="25"/>
      <c r="S369" s="25"/>
      <c r="T369" s="25"/>
      <c r="U369" s="25"/>
      <c r="V369" s="25"/>
      <c r="W369" s="25"/>
      <c r="X369" s="25"/>
      <c r="Y369" s="25"/>
      <c r="Z369" s="25"/>
    </row>
    <row r="370" ht="12.75" customHeight="1">
      <c r="A370" s="436">
        <v>9022.0</v>
      </c>
      <c r="B370" s="437" t="s">
        <v>2430</v>
      </c>
      <c r="C370" s="437">
        <v>2013.0</v>
      </c>
      <c r="D370" s="511">
        <v>41549.0</v>
      </c>
      <c r="E370" s="439" t="s">
        <v>2431</v>
      </c>
      <c r="F370" s="408" t="s">
        <v>2398</v>
      </c>
      <c r="G370" s="439" t="s">
        <v>712</v>
      </c>
      <c r="H370" s="408" t="s">
        <v>753</v>
      </c>
      <c r="I370" s="511">
        <v>44677.0</v>
      </c>
      <c r="J370" s="439">
        <v>4.0</v>
      </c>
      <c r="K370" s="444" t="s">
        <v>336</v>
      </c>
      <c r="L370" s="330" t="s">
        <v>395</v>
      </c>
      <c r="M370" s="330">
        <f t="shared" si="1"/>
        <v>3128</v>
      </c>
      <c r="N370" s="25"/>
      <c r="O370" s="25"/>
      <c r="P370" s="25"/>
      <c r="Q370" s="25"/>
      <c r="R370" s="25"/>
      <c r="S370" s="25"/>
      <c r="T370" s="25"/>
      <c r="U370" s="25"/>
      <c r="V370" s="25"/>
      <c r="W370" s="25"/>
      <c r="X370" s="25"/>
      <c r="Y370" s="25"/>
      <c r="Z370" s="25"/>
    </row>
    <row r="371" ht="12.75" customHeight="1">
      <c r="A371" s="430">
        <v>9122.0</v>
      </c>
      <c r="B371" s="431" t="s">
        <v>2432</v>
      </c>
      <c r="C371" s="431">
        <v>2014.0</v>
      </c>
      <c r="D371" s="508">
        <v>41704.0</v>
      </c>
      <c r="E371" s="433" t="s">
        <v>2433</v>
      </c>
      <c r="F371" s="405" t="s">
        <v>2434</v>
      </c>
      <c r="G371" s="433" t="s">
        <v>712</v>
      </c>
      <c r="H371" s="405" t="s">
        <v>2435</v>
      </c>
      <c r="I371" s="508">
        <v>44677.0</v>
      </c>
      <c r="J371" s="433">
        <v>4.0</v>
      </c>
      <c r="K371" s="444" t="s">
        <v>336</v>
      </c>
      <c r="L371" s="327" t="s">
        <v>390</v>
      </c>
      <c r="M371" s="327">
        <f t="shared" si="1"/>
        <v>2973</v>
      </c>
      <c r="N371" s="25"/>
      <c r="O371" s="25"/>
      <c r="P371" s="25"/>
      <c r="Q371" s="25"/>
      <c r="R371" s="25"/>
      <c r="S371" s="25"/>
      <c r="T371" s="25"/>
      <c r="U371" s="25"/>
      <c r="V371" s="25"/>
      <c r="W371" s="25"/>
      <c r="X371" s="25"/>
      <c r="Y371" s="25"/>
      <c r="Z371" s="25"/>
    </row>
    <row r="372" ht="12.75" customHeight="1">
      <c r="A372" s="436">
        <v>9222.0</v>
      </c>
      <c r="B372" s="437" t="s">
        <v>2436</v>
      </c>
      <c r="C372" s="437">
        <v>2017.0</v>
      </c>
      <c r="D372" s="511">
        <v>42895.0</v>
      </c>
      <c r="E372" s="439" t="s">
        <v>2437</v>
      </c>
      <c r="F372" s="408" t="s">
        <v>2199</v>
      </c>
      <c r="G372" s="439" t="s">
        <v>806</v>
      </c>
      <c r="H372" s="408" t="s">
        <v>158</v>
      </c>
      <c r="I372" s="511">
        <v>44677.0</v>
      </c>
      <c r="J372" s="439">
        <v>4.0</v>
      </c>
      <c r="K372" s="444" t="s">
        <v>336</v>
      </c>
      <c r="L372" s="330" t="s">
        <v>395</v>
      </c>
      <c r="M372" s="330">
        <f t="shared" si="1"/>
        <v>1782</v>
      </c>
      <c r="N372" s="25"/>
      <c r="O372" s="25"/>
      <c r="P372" s="25"/>
      <c r="Q372" s="25"/>
      <c r="R372" s="25"/>
      <c r="S372" s="25"/>
      <c r="T372" s="25"/>
      <c r="U372" s="25"/>
      <c r="V372" s="25"/>
      <c r="W372" s="25"/>
      <c r="X372" s="25"/>
      <c r="Y372" s="25"/>
      <c r="Z372" s="25"/>
    </row>
    <row r="373" ht="12.75" customHeight="1">
      <c r="A373" s="430">
        <v>9322.0</v>
      </c>
      <c r="B373" s="431" t="s">
        <v>2438</v>
      </c>
      <c r="C373" s="431">
        <v>2015.0</v>
      </c>
      <c r="D373" s="508">
        <v>42286.0</v>
      </c>
      <c r="E373" s="433" t="s">
        <v>2439</v>
      </c>
      <c r="F373" s="405" t="s">
        <v>2440</v>
      </c>
      <c r="G373" s="433" t="s">
        <v>712</v>
      </c>
      <c r="H373" s="405" t="s">
        <v>753</v>
      </c>
      <c r="I373" s="508">
        <v>44677.0</v>
      </c>
      <c r="J373" s="433">
        <v>4.0</v>
      </c>
      <c r="K373" s="444" t="s">
        <v>336</v>
      </c>
      <c r="L373" s="327" t="s">
        <v>390</v>
      </c>
      <c r="M373" s="327">
        <f t="shared" si="1"/>
        <v>2391</v>
      </c>
      <c r="N373" s="25"/>
      <c r="O373" s="25"/>
      <c r="P373" s="25"/>
      <c r="Q373" s="25"/>
      <c r="R373" s="25"/>
      <c r="S373" s="25"/>
      <c r="T373" s="25"/>
      <c r="U373" s="25"/>
      <c r="V373" s="25"/>
      <c r="W373" s="25"/>
      <c r="X373" s="25"/>
      <c r="Y373" s="25"/>
      <c r="Z373" s="25"/>
    </row>
    <row r="374" ht="15.0" customHeight="1">
      <c r="A374" s="436">
        <v>9422.0</v>
      </c>
      <c r="B374" s="437" t="s">
        <v>2441</v>
      </c>
      <c r="C374" s="437">
        <v>2015.0</v>
      </c>
      <c r="D374" s="511">
        <v>42174.0</v>
      </c>
      <c r="E374" s="439" t="s">
        <v>2442</v>
      </c>
      <c r="F374" s="408" t="s">
        <v>2443</v>
      </c>
      <c r="G374" s="439" t="s">
        <v>712</v>
      </c>
      <c r="H374" s="408" t="s">
        <v>97</v>
      </c>
      <c r="I374" s="511">
        <v>44677.0</v>
      </c>
      <c r="J374" s="439">
        <v>4.0</v>
      </c>
      <c r="K374" s="444" t="s">
        <v>329</v>
      </c>
      <c r="L374" s="330" t="s">
        <v>390</v>
      </c>
      <c r="M374" s="330">
        <f t="shared" si="1"/>
        <v>2503</v>
      </c>
      <c r="N374" s="25"/>
      <c r="O374" s="25"/>
      <c r="P374" s="25"/>
      <c r="Q374" s="25"/>
      <c r="R374" s="25"/>
      <c r="S374" s="25"/>
      <c r="T374" s="25"/>
      <c r="U374" s="25"/>
      <c r="V374" s="25"/>
      <c r="W374" s="25"/>
      <c r="X374" s="25"/>
      <c r="Y374" s="25"/>
      <c r="Z374" s="25"/>
    </row>
    <row r="375" ht="12.75" customHeight="1">
      <c r="A375" s="430">
        <v>9522.0</v>
      </c>
      <c r="B375" s="431" t="s">
        <v>2444</v>
      </c>
      <c r="C375" s="431">
        <v>2015.0</v>
      </c>
      <c r="D375" s="508">
        <v>42339.0</v>
      </c>
      <c r="E375" s="433" t="s">
        <v>2445</v>
      </c>
      <c r="F375" s="405" t="s">
        <v>723</v>
      </c>
      <c r="G375" s="433" t="s">
        <v>712</v>
      </c>
      <c r="H375" s="405" t="s">
        <v>753</v>
      </c>
      <c r="I375" s="508">
        <v>44678.0</v>
      </c>
      <c r="J375" s="433">
        <v>4.0</v>
      </c>
      <c r="K375" s="520" t="s">
        <v>316</v>
      </c>
      <c r="L375" s="327" t="s">
        <v>390</v>
      </c>
      <c r="M375" s="327">
        <f t="shared" si="1"/>
        <v>2339</v>
      </c>
      <c r="N375" s="25"/>
      <c r="O375" s="25"/>
      <c r="P375" s="25"/>
      <c r="Q375" s="25"/>
      <c r="R375" s="25"/>
      <c r="S375" s="25"/>
      <c r="T375" s="25"/>
      <c r="U375" s="25"/>
      <c r="V375" s="25"/>
      <c r="W375" s="25"/>
      <c r="X375" s="25"/>
      <c r="Y375" s="25"/>
      <c r="Z375" s="25"/>
    </row>
    <row r="376" ht="12.75" customHeight="1">
      <c r="A376" s="436">
        <v>9622.0</v>
      </c>
      <c r="B376" s="437" t="s">
        <v>2446</v>
      </c>
      <c r="C376" s="437">
        <v>2020.0</v>
      </c>
      <c r="D376" s="511">
        <v>44160.0</v>
      </c>
      <c r="E376" s="439" t="s">
        <v>2447</v>
      </c>
      <c r="F376" s="408" t="s">
        <v>2448</v>
      </c>
      <c r="G376" s="439" t="s">
        <v>712</v>
      </c>
      <c r="H376" s="408" t="s">
        <v>197</v>
      </c>
      <c r="I376" s="511">
        <v>44678.0</v>
      </c>
      <c r="J376" s="439">
        <v>4.0</v>
      </c>
      <c r="K376" s="444" t="s">
        <v>336</v>
      </c>
      <c r="L376" s="330" t="s">
        <v>395</v>
      </c>
      <c r="M376" s="330">
        <f t="shared" si="1"/>
        <v>518</v>
      </c>
      <c r="N376" s="25"/>
      <c r="O376" s="25"/>
      <c r="P376" s="25"/>
      <c r="Q376" s="25"/>
      <c r="R376" s="25"/>
      <c r="S376" s="25"/>
      <c r="T376" s="25"/>
      <c r="U376" s="25"/>
      <c r="V376" s="25"/>
      <c r="W376" s="25"/>
      <c r="X376" s="25"/>
      <c r="Y376" s="25"/>
      <c r="Z376" s="25"/>
    </row>
    <row r="377" ht="12.75" customHeight="1">
      <c r="A377" s="430">
        <v>9722.0</v>
      </c>
      <c r="B377" s="431" t="s">
        <v>2449</v>
      </c>
      <c r="C377" s="431">
        <v>2013.0</v>
      </c>
      <c r="D377" s="508">
        <v>41635.0</v>
      </c>
      <c r="E377" s="433" t="s">
        <v>2450</v>
      </c>
      <c r="F377" s="405" t="s">
        <v>2451</v>
      </c>
      <c r="G377" s="433" t="s">
        <v>712</v>
      </c>
      <c r="H377" s="405" t="s">
        <v>380</v>
      </c>
      <c r="I377" s="508">
        <v>44678.0</v>
      </c>
      <c r="J377" s="433">
        <v>4.0</v>
      </c>
      <c r="K377" s="444" t="s">
        <v>336</v>
      </c>
      <c r="L377" s="327" t="s">
        <v>395</v>
      </c>
      <c r="M377" s="327">
        <f t="shared" si="1"/>
        <v>3043</v>
      </c>
      <c r="N377" s="25"/>
      <c r="O377" s="25"/>
      <c r="P377" s="25"/>
      <c r="Q377" s="25"/>
      <c r="R377" s="25"/>
      <c r="S377" s="25"/>
      <c r="T377" s="25"/>
      <c r="U377" s="25"/>
      <c r="V377" s="25"/>
      <c r="W377" s="25"/>
      <c r="X377" s="25"/>
      <c r="Y377" s="25"/>
      <c r="Z377" s="25"/>
    </row>
    <row r="378" ht="12.75" customHeight="1">
      <c r="A378" s="436">
        <v>9822.0</v>
      </c>
      <c r="B378" s="437" t="s">
        <v>2452</v>
      </c>
      <c r="C378" s="437">
        <v>2013.0</v>
      </c>
      <c r="D378" s="511">
        <v>41488.0</v>
      </c>
      <c r="E378" s="439" t="s">
        <v>2453</v>
      </c>
      <c r="F378" s="408" t="s">
        <v>2454</v>
      </c>
      <c r="G378" s="439" t="s">
        <v>806</v>
      </c>
      <c r="H378" s="408" t="s">
        <v>251</v>
      </c>
      <c r="I378" s="511">
        <v>44678.0</v>
      </c>
      <c r="J378" s="439">
        <v>4.0</v>
      </c>
      <c r="K378" s="449" t="s">
        <v>758</v>
      </c>
      <c r="L378" s="330" t="s">
        <v>395</v>
      </c>
      <c r="M378" s="330">
        <f t="shared" si="1"/>
        <v>3190</v>
      </c>
      <c r="N378" s="25"/>
      <c r="O378" s="25"/>
      <c r="P378" s="25"/>
      <c r="Q378" s="25"/>
      <c r="R378" s="25"/>
      <c r="S378" s="25"/>
      <c r="T378" s="25"/>
      <c r="U378" s="25"/>
      <c r="V378" s="25"/>
      <c r="W378" s="25"/>
      <c r="X378" s="25"/>
      <c r="Y378" s="25"/>
      <c r="Z378" s="25"/>
    </row>
    <row r="379" ht="12.75" customHeight="1">
      <c r="A379" s="430">
        <v>9922.0</v>
      </c>
      <c r="B379" s="431" t="s">
        <v>2455</v>
      </c>
      <c r="C379" s="431">
        <v>2015.0</v>
      </c>
      <c r="D379" s="508">
        <v>42027.0</v>
      </c>
      <c r="E379" s="433" t="s">
        <v>2456</v>
      </c>
      <c r="F379" s="405" t="s">
        <v>2457</v>
      </c>
      <c r="G379" s="433" t="s">
        <v>712</v>
      </c>
      <c r="H379" s="405" t="s">
        <v>2458</v>
      </c>
      <c r="I379" s="508">
        <v>44678.0</v>
      </c>
      <c r="J379" s="433">
        <v>4.0</v>
      </c>
      <c r="K379" s="444" t="s">
        <v>329</v>
      </c>
      <c r="L379" s="327" t="s">
        <v>395</v>
      </c>
      <c r="M379" s="327">
        <f t="shared" si="1"/>
        <v>2651</v>
      </c>
      <c r="N379" s="25"/>
      <c r="O379" s="25"/>
      <c r="P379" s="25"/>
      <c r="Q379" s="25"/>
      <c r="R379" s="25"/>
      <c r="S379" s="25"/>
      <c r="T379" s="25"/>
      <c r="U379" s="25"/>
      <c r="V379" s="25"/>
      <c r="W379" s="25"/>
      <c r="X379" s="25"/>
      <c r="Y379" s="25"/>
      <c r="Z379" s="25"/>
    </row>
    <row r="380" ht="12.75" customHeight="1">
      <c r="A380" s="436">
        <v>10022.0</v>
      </c>
      <c r="B380" s="437" t="s">
        <v>2459</v>
      </c>
      <c r="C380" s="437">
        <v>2018.0</v>
      </c>
      <c r="D380" s="511">
        <v>43256.0</v>
      </c>
      <c r="E380" s="439" t="s">
        <v>2460</v>
      </c>
      <c r="F380" s="408" t="s">
        <v>120</v>
      </c>
      <c r="G380" s="439" t="s">
        <v>806</v>
      </c>
      <c r="H380" s="408" t="s">
        <v>251</v>
      </c>
      <c r="I380" s="511">
        <v>44678.0</v>
      </c>
      <c r="J380" s="439">
        <v>4.0</v>
      </c>
      <c r="K380" s="444" t="s">
        <v>336</v>
      </c>
      <c r="L380" s="330" t="s">
        <v>390</v>
      </c>
      <c r="M380" s="330">
        <f t="shared" si="1"/>
        <v>1422</v>
      </c>
      <c r="N380" s="25"/>
      <c r="O380" s="25"/>
      <c r="P380" s="25"/>
      <c r="Q380" s="25"/>
      <c r="R380" s="25"/>
      <c r="S380" s="25"/>
      <c r="T380" s="25"/>
      <c r="U380" s="25"/>
      <c r="V380" s="25"/>
      <c r="W380" s="25"/>
      <c r="X380" s="25"/>
      <c r="Y380" s="25"/>
      <c r="Z380" s="25"/>
    </row>
    <row r="381" ht="12.75" customHeight="1">
      <c r="A381" s="430">
        <v>10122.0</v>
      </c>
      <c r="B381" s="431" t="s">
        <v>2461</v>
      </c>
      <c r="C381" s="431">
        <v>2019.0</v>
      </c>
      <c r="D381" s="508">
        <v>43818.0</v>
      </c>
      <c r="E381" s="433" t="s">
        <v>2462</v>
      </c>
      <c r="F381" s="405" t="s">
        <v>2215</v>
      </c>
      <c r="G381" s="433" t="s">
        <v>712</v>
      </c>
      <c r="H381" s="405" t="s">
        <v>2190</v>
      </c>
      <c r="I381" s="508">
        <v>44678.0</v>
      </c>
      <c r="J381" s="433">
        <v>4.0</v>
      </c>
      <c r="K381" s="444" t="s">
        <v>329</v>
      </c>
      <c r="L381" s="327" t="s">
        <v>395</v>
      </c>
      <c r="M381" s="327">
        <f t="shared" si="1"/>
        <v>860</v>
      </c>
      <c r="N381" s="25"/>
      <c r="O381" s="25"/>
      <c r="P381" s="25"/>
      <c r="Q381" s="25"/>
      <c r="R381" s="25"/>
      <c r="S381" s="25"/>
      <c r="T381" s="25"/>
      <c r="U381" s="25"/>
      <c r="V381" s="25"/>
      <c r="W381" s="25"/>
      <c r="X381" s="25"/>
      <c r="Y381" s="25"/>
      <c r="Z381" s="25"/>
    </row>
    <row r="382" ht="12.75" customHeight="1">
      <c r="A382" s="436">
        <v>10222.0</v>
      </c>
      <c r="B382" s="437" t="s">
        <v>2463</v>
      </c>
      <c r="C382" s="437">
        <v>2019.0</v>
      </c>
      <c r="D382" s="511">
        <v>43818.0</v>
      </c>
      <c r="E382" s="439" t="s">
        <v>2464</v>
      </c>
      <c r="F382" s="408" t="s">
        <v>1155</v>
      </c>
      <c r="G382" s="439" t="s">
        <v>806</v>
      </c>
      <c r="H382" s="408" t="s">
        <v>2190</v>
      </c>
      <c r="I382" s="511">
        <v>44678.0</v>
      </c>
      <c r="J382" s="439">
        <v>4.0</v>
      </c>
      <c r="K382" s="444" t="s">
        <v>336</v>
      </c>
      <c r="L382" s="330" t="s">
        <v>390</v>
      </c>
      <c r="M382" s="330">
        <f t="shared" si="1"/>
        <v>860</v>
      </c>
      <c r="N382" s="25"/>
      <c r="O382" s="25"/>
      <c r="P382" s="25"/>
      <c r="Q382" s="25"/>
      <c r="R382" s="25"/>
      <c r="S382" s="25"/>
      <c r="T382" s="25"/>
      <c r="U382" s="25"/>
      <c r="V382" s="25"/>
      <c r="W382" s="25"/>
      <c r="X382" s="25"/>
      <c r="Y382" s="25"/>
      <c r="Z382" s="25"/>
    </row>
    <row r="383" ht="12.75" customHeight="1">
      <c r="A383" s="430">
        <v>10322.0</v>
      </c>
      <c r="B383" s="431" t="s">
        <v>2465</v>
      </c>
      <c r="C383" s="431">
        <v>2021.0</v>
      </c>
      <c r="D383" s="508">
        <v>44496.0</v>
      </c>
      <c r="E383" s="433" t="s">
        <v>2466</v>
      </c>
      <c r="F383" s="405" t="s">
        <v>2467</v>
      </c>
      <c r="G383" s="433" t="s">
        <v>729</v>
      </c>
      <c r="H383" s="405" t="s">
        <v>2468</v>
      </c>
      <c r="I383" s="508">
        <v>44686.0</v>
      </c>
      <c r="J383" s="433">
        <v>5.0</v>
      </c>
      <c r="K383" s="449" t="s">
        <v>758</v>
      </c>
      <c r="L383" s="327" t="s">
        <v>399</v>
      </c>
      <c r="M383" s="327">
        <f t="shared" si="1"/>
        <v>190</v>
      </c>
      <c r="N383" s="25"/>
      <c r="O383" s="25"/>
      <c r="P383" s="25"/>
      <c r="Q383" s="25"/>
      <c r="R383" s="25"/>
      <c r="S383" s="25"/>
      <c r="T383" s="25"/>
      <c r="U383" s="25"/>
      <c r="V383" s="25"/>
      <c r="W383" s="25"/>
      <c r="X383" s="25"/>
      <c r="Y383" s="25"/>
      <c r="Z383" s="25"/>
    </row>
    <row r="384" ht="12.75" customHeight="1">
      <c r="A384" s="436">
        <v>10422.0</v>
      </c>
      <c r="B384" s="437" t="s">
        <v>2469</v>
      </c>
      <c r="C384" s="437">
        <v>2021.0</v>
      </c>
      <c r="D384" s="511">
        <v>44413.0</v>
      </c>
      <c r="E384" s="439" t="s">
        <v>2470</v>
      </c>
      <c r="F384" s="408" t="s">
        <v>2471</v>
      </c>
      <c r="G384" s="439" t="s">
        <v>725</v>
      </c>
      <c r="H384" s="408" t="s">
        <v>2472</v>
      </c>
      <c r="I384" s="511">
        <v>44686.0</v>
      </c>
      <c r="J384" s="439">
        <v>5.0</v>
      </c>
      <c r="K384" s="444" t="s">
        <v>336</v>
      </c>
      <c r="L384" s="330" t="s">
        <v>399</v>
      </c>
      <c r="M384" s="330">
        <f t="shared" si="1"/>
        <v>273</v>
      </c>
      <c r="N384" s="25"/>
      <c r="O384" s="25"/>
      <c r="P384" s="25"/>
      <c r="Q384" s="25"/>
      <c r="R384" s="25"/>
      <c r="S384" s="25"/>
      <c r="T384" s="25"/>
      <c r="U384" s="25"/>
      <c r="V384" s="25"/>
      <c r="W384" s="25"/>
      <c r="X384" s="25"/>
      <c r="Y384" s="25"/>
      <c r="Z384" s="25"/>
    </row>
    <row r="385" ht="12.75" customHeight="1">
      <c r="A385" s="430">
        <v>10522.0</v>
      </c>
      <c r="B385" s="431" t="s">
        <v>2473</v>
      </c>
      <c r="C385" s="431">
        <v>2021.0</v>
      </c>
      <c r="D385" s="508">
        <v>44328.0</v>
      </c>
      <c r="E385" s="433" t="s">
        <v>2474</v>
      </c>
      <c r="F385" s="405" t="s">
        <v>2475</v>
      </c>
      <c r="G385" s="433" t="s">
        <v>729</v>
      </c>
      <c r="H385" s="405" t="s">
        <v>2472</v>
      </c>
      <c r="I385" s="508">
        <v>44686.0</v>
      </c>
      <c r="J385" s="433">
        <v>5.0</v>
      </c>
      <c r="K385" s="449" t="s">
        <v>758</v>
      </c>
      <c r="L385" s="327" t="s">
        <v>399</v>
      </c>
      <c r="M385" s="327">
        <f t="shared" si="1"/>
        <v>358</v>
      </c>
      <c r="N385" s="25"/>
      <c r="O385" s="25"/>
      <c r="P385" s="25"/>
      <c r="Q385" s="25"/>
      <c r="R385" s="25"/>
      <c r="S385" s="25"/>
      <c r="T385" s="25"/>
      <c r="U385" s="25"/>
      <c r="V385" s="25"/>
      <c r="W385" s="25"/>
      <c r="X385" s="25"/>
      <c r="Y385" s="25"/>
      <c r="Z385" s="25"/>
    </row>
    <row r="386" ht="15.0" customHeight="1">
      <c r="A386" s="436">
        <v>10622.0</v>
      </c>
      <c r="B386" s="437" t="s">
        <v>2476</v>
      </c>
      <c r="C386" s="437">
        <v>2017.0</v>
      </c>
      <c r="D386" s="511">
        <v>43066.0</v>
      </c>
      <c r="E386" s="439" t="s">
        <v>2477</v>
      </c>
      <c r="F386" s="408" t="s">
        <v>417</v>
      </c>
      <c r="G386" s="439" t="s">
        <v>712</v>
      </c>
      <c r="H386" s="408" t="s">
        <v>927</v>
      </c>
      <c r="I386" s="511">
        <v>44686.0</v>
      </c>
      <c r="J386" s="439">
        <v>5.0</v>
      </c>
      <c r="K386" s="444" t="s">
        <v>336</v>
      </c>
      <c r="L386" s="330" t="s">
        <v>390</v>
      </c>
      <c r="M386" s="330">
        <f t="shared" si="1"/>
        <v>1620</v>
      </c>
      <c r="N386" s="25"/>
      <c r="O386" s="25"/>
      <c r="P386" s="25"/>
      <c r="Q386" s="25"/>
      <c r="R386" s="25"/>
      <c r="S386" s="25"/>
      <c r="T386" s="25"/>
      <c r="U386" s="25"/>
      <c r="V386" s="25"/>
      <c r="W386" s="25"/>
      <c r="X386" s="25"/>
      <c r="Y386" s="25"/>
      <c r="Z386" s="25"/>
    </row>
    <row r="387" ht="15.0" customHeight="1">
      <c r="A387" s="430">
        <v>10722.0</v>
      </c>
      <c r="B387" s="431" t="s">
        <v>2478</v>
      </c>
      <c r="C387" s="431">
        <v>2018.0</v>
      </c>
      <c r="D387" s="508">
        <v>43423.0</v>
      </c>
      <c r="E387" s="433" t="s">
        <v>2479</v>
      </c>
      <c r="F387" s="405" t="s">
        <v>2480</v>
      </c>
      <c r="G387" s="433" t="s">
        <v>712</v>
      </c>
      <c r="H387" s="405" t="s">
        <v>927</v>
      </c>
      <c r="I387" s="508">
        <v>44686.0</v>
      </c>
      <c r="J387" s="433">
        <v>5.0</v>
      </c>
      <c r="K387" s="444" t="s">
        <v>329</v>
      </c>
      <c r="L387" s="327" t="s">
        <v>390</v>
      </c>
      <c r="M387" s="327">
        <f t="shared" si="1"/>
        <v>1263</v>
      </c>
      <c r="N387" s="25"/>
      <c r="O387" s="25"/>
      <c r="P387" s="25"/>
      <c r="Q387" s="25"/>
      <c r="R387" s="25"/>
      <c r="S387" s="25"/>
      <c r="T387" s="25"/>
      <c r="U387" s="25"/>
      <c r="V387" s="25"/>
      <c r="W387" s="25"/>
      <c r="X387" s="25"/>
      <c r="Y387" s="25"/>
      <c r="Z387" s="25"/>
    </row>
    <row r="388" ht="12.75" customHeight="1">
      <c r="A388" s="436">
        <v>10822.0</v>
      </c>
      <c r="B388" s="437" t="s">
        <v>2481</v>
      </c>
      <c r="C388" s="437">
        <v>2020.0</v>
      </c>
      <c r="D388" s="511">
        <v>44012.0</v>
      </c>
      <c r="E388" s="439" t="s">
        <v>2482</v>
      </c>
      <c r="F388" s="408" t="s">
        <v>2483</v>
      </c>
      <c r="G388" s="439" t="s">
        <v>725</v>
      </c>
      <c r="H388" s="408" t="s">
        <v>2484</v>
      </c>
      <c r="I388" s="511">
        <v>44686.0</v>
      </c>
      <c r="J388" s="439">
        <v>5.0</v>
      </c>
      <c r="K388" s="444" t="s">
        <v>336</v>
      </c>
      <c r="L388" s="330" t="s">
        <v>399</v>
      </c>
      <c r="M388" s="330">
        <f t="shared" si="1"/>
        <v>674</v>
      </c>
      <c r="N388" s="25"/>
      <c r="O388" s="25"/>
      <c r="P388" s="25"/>
      <c r="Q388" s="25"/>
      <c r="R388" s="25"/>
      <c r="S388" s="25"/>
      <c r="T388" s="25"/>
      <c r="U388" s="25"/>
      <c r="V388" s="25"/>
      <c r="W388" s="25"/>
      <c r="X388" s="25"/>
      <c r="Y388" s="25"/>
      <c r="Z388" s="25"/>
    </row>
    <row r="389" ht="12.75" customHeight="1">
      <c r="A389" s="430">
        <v>10922.0</v>
      </c>
      <c r="B389" s="431" t="s">
        <v>2485</v>
      </c>
      <c r="C389" s="431">
        <v>2022.0</v>
      </c>
      <c r="D389" s="508">
        <v>44581.0</v>
      </c>
      <c r="E389" s="433" t="s">
        <v>2486</v>
      </c>
      <c r="F389" s="405" t="s">
        <v>2487</v>
      </c>
      <c r="G389" s="433" t="s">
        <v>729</v>
      </c>
      <c r="H389" s="405" t="s">
        <v>763</v>
      </c>
      <c r="I389" s="508">
        <v>44686.0</v>
      </c>
      <c r="J389" s="433">
        <v>5.0</v>
      </c>
      <c r="K389" s="444" t="s">
        <v>336</v>
      </c>
      <c r="L389" s="327" t="s">
        <v>399</v>
      </c>
      <c r="M389" s="327">
        <f t="shared" si="1"/>
        <v>105</v>
      </c>
      <c r="N389" s="25"/>
      <c r="O389" s="25"/>
      <c r="P389" s="25"/>
      <c r="Q389" s="25"/>
      <c r="R389" s="25"/>
      <c r="S389" s="25"/>
      <c r="T389" s="25"/>
      <c r="U389" s="25"/>
      <c r="V389" s="25"/>
      <c r="W389" s="25"/>
      <c r="X389" s="25"/>
      <c r="Y389" s="25"/>
      <c r="Z389" s="25"/>
    </row>
    <row r="390" ht="12.75" customHeight="1">
      <c r="A390" s="436">
        <v>11022.0</v>
      </c>
      <c r="B390" s="437" t="s">
        <v>2488</v>
      </c>
      <c r="C390" s="437">
        <v>2016.0</v>
      </c>
      <c r="D390" s="511">
        <v>42433.0</v>
      </c>
      <c r="E390" s="439" t="s">
        <v>2489</v>
      </c>
      <c r="F390" s="408" t="s">
        <v>1907</v>
      </c>
      <c r="G390" s="439" t="s">
        <v>712</v>
      </c>
      <c r="H390" s="408" t="s">
        <v>50</v>
      </c>
      <c r="I390" s="511">
        <v>44686.0</v>
      </c>
      <c r="J390" s="439">
        <v>5.0</v>
      </c>
      <c r="K390" s="444" t="s">
        <v>329</v>
      </c>
      <c r="L390" s="330" t="s">
        <v>390</v>
      </c>
      <c r="M390" s="330">
        <f t="shared" si="1"/>
        <v>2253</v>
      </c>
      <c r="N390" s="25"/>
      <c r="O390" s="25"/>
      <c r="P390" s="25"/>
      <c r="Q390" s="25"/>
      <c r="R390" s="25"/>
      <c r="S390" s="25"/>
      <c r="T390" s="25"/>
      <c r="U390" s="25"/>
      <c r="V390" s="25"/>
      <c r="W390" s="25"/>
      <c r="X390" s="25"/>
      <c r="Y390" s="25"/>
      <c r="Z390" s="25"/>
    </row>
    <row r="391" ht="12.75" customHeight="1">
      <c r="A391" s="430">
        <v>11122.0</v>
      </c>
      <c r="B391" s="431" t="s">
        <v>2490</v>
      </c>
      <c r="C391" s="431">
        <v>2021.0</v>
      </c>
      <c r="D391" s="508">
        <v>44239.0</v>
      </c>
      <c r="E391" s="433" t="s">
        <v>2491</v>
      </c>
      <c r="F391" s="405" t="s">
        <v>767</v>
      </c>
      <c r="G391" s="433" t="s">
        <v>729</v>
      </c>
      <c r="H391" s="405" t="s">
        <v>1182</v>
      </c>
      <c r="I391" s="508">
        <v>44686.0</v>
      </c>
      <c r="J391" s="433">
        <v>5.0</v>
      </c>
      <c r="K391" s="444" t="s">
        <v>336</v>
      </c>
      <c r="L391" s="327" t="s">
        <v>399</v>
      </c>
      <c r="M391" s="327">
        <f t="shared" si="1"/>
        <v>447</v>
      </c>
      <c r="N391" s="25"/>
      <c r="O391" s="25"/>
      <c r="P391" s="25"/>
      <c r="Q391" s="25"/>
      <c r="R391" s="25"/>
      <c r="S391" s="25"/>
      <c r="T391" s="25"/>
      <c r="U391" s="25"/>
      <c r="V391" s="25"/>
      <c r="W391" s="25"/>
      <c r="X391" s="25"/>
      <c r="Y391" s="25"/>
      <c r="Z391" s="25"/>
    </row>
    <row r="392" ht="12.75" customHeight="1">
      <c r="A392" s="436">
        <v>11222.0</v>
      </c>
      <c r="B392" s="437" t="s">
        <v>2492</v>
      </c>
      <c r="C392" s="437">
        <v>2021.0</v>
      </c>
      <c r="D392" s="511">
        <v>44378.0</v>
      </c>
      <c r="E392" s="439" t="s">
        <v>2493</v>
      </c>
      <c r="F392" s="408" t="s">
        <v>2494</v>
      </c>
      <c r="G392" s="439" t="s">
        <v>725</v>
      </c>
      <c r="H392" s="408" t="s">
        <v>2262</v>
      </c>
      <c r="I392" s="511">
        <v>44686.0</v>
      </c>
      <c r="J392" s="439">
        <v>5.0</v>
      </c>
      <c r="K392" s="449" t="s">
        <v>758</v>
      </c>
      <c r="L392" s="330" t="s">
        <v>399</v>
      </c>
      <c r="M392" s="330">
        <f t="shared" si="1"/>
        <v>308</v>
      </c>
      <c r="N392" s="25"/>
      <c r="O392" s="25"/>
      <c r="P392" s="25"/>
      <c r="Q392" s="25"/>
      <c r="R392" s="25"/>
      <c r="S392" s="25"/>
      <c r="T392" s="25"/>
      <c r="U392" s="25"/>
      <c r="V392" s="25"/>
      <c r="W392" s="25"/>
      <c r="X392" s="25"/>
      <c r="Y392" s="25"/>
      <c r="Z392" s="25"/>
    </row>
    <row r="393" ht="12.75" customHeight="1">
      <c r="A393" s="430">
        <v>11322.0</v>
      </c>
      <c r="B393" s="431" t="s">
        <v>2495</v>
      </c>
      <c r="C393" s="431">
        <v>2021.0</v>
      </c>
      <c r="D393" s="508">
        <v>44491.0</v>
      </c>
      <c r="E393" s="433" t="s">
        <v>2496</v>
      </c>
      <c r="F393" s="405" t="s">
        <v>2497</v>
      </c>
      <c r="G393" s="433" t="s">
        <v>725</v>
      </c>
      <c r="H393" s="405" t="s">
        <v>2498</v>
      </c>
      <c r="I393" s="508">
        <v>44690.0</v>
      </c>
      <c r="J393" s="433">
        <v>5.0</v>
      </c>
      <c r="K393" s="444" t="s">
        <v>336</v>
      </c>
      <c r="L393" s="327" t="s">
        <v>399</v>
      </c>
      <c r="M393" s="327">
        <f t="shared" si="1"/>
        <v>199</v>
      </c>
      <c r="N393" s="25"/>
      <c r="O393" s="25"/>
      <c r="P393" s="25"/>
      <c r="Q393" s="25"/>
      <c r="R393" s="25"/>
      <c r="S393" s="25"/>
      <c r="T393" s="25"/>
      <c r="U393" s="25"/>
      <c r="V393" s="25"/>
      <c r="W393" s="25"/>
      <c r="X393" s="25"/>
      <c r="Y393" s="25"/>
      <c r="Z393" s="25"/>
    </row>
    <row r="394" ht="12.75" customHeight="1">
      <c r="A394" s="436">
        <v>11422.0</v>
      </c>
      <c r="B394" s="437" t="s">
        <v>2499</v>
      </c>
      <c r="C394" s="437">
        <v>2020.0</v>
      </c>
      <c r="D394" s="515">
        <v>44007.0</v>
      </c>
      <c r="E394" s="439" t="s">
        <v>2500</v>
      </c>
      <c r="F394" s="408" t="s">
        <v>2483</v>
      </c>
      <c r="G394" s="439" t="s">
        <v>725</v>
      </c>
      <c r="H394" s="408" t="s">
        <v>2501</v>
      </c>
      <c r="I394" s="511">
        <v>44690.0</v>
      </c>
      <c r="J394" s="439">
        <v>5.0</v>
      </c>
      <c r="K394" s="444" t="s">
        <v>336</v>
      </c>
      <c r="L394" s="330" t="s">
        <v>399</v>
      </c>
      <c r="M394" s="330">
        <f t="shared" si="1"/>
        <v>683</v>
      </c>
      <c r="N394" s="25"/>
      <c r="O394" s="25"/>
      <c r="P394" s="25"/>
      <c r="Q394" s="25"/>
      <c r="R394" s="25"/>
      <c r="S394" s="25"/>
      <c r="T394" s="25"/>
      <c r="U394" s="25"/>
      <c r="V394" s="25"/>
      <c r="W394" s="25"/>
      <c r="X394" s="25"/>
      <c r="Y394" s="25"/>
      <c r="Z394" s="25"/>
    </row>
    <row r="395" ht="12.75" customHeight="1">
      <c r="A395" s="430">
        <v>11522.0</v>
      </c>
      <c r="B395" s="431" t="s">
        <v>2502</v>
      </c>
      <c r="C395" s="431">
        <v>2022.0</v>
      </c>
      <c r="D395" s="508">
        <v>44568.0</v>
      </c>
      <c r="E395" s="433" t="s">
        <v>2503</v>
      </c>
      <c r="F395" s="405" t="s">
        <v>2504</v>
      </c>
      <c r="G395" s="433" t="s">
        <v>729</v>
      </c>
      <c r="H395" s="405" t="s">
        <v>2505</v>
      </c>
      <c r="I395" s="508">
        <v>44691.0</v>
      </c>
      <c r="J395" s="433">
        <v>5.0</v>
      </c>
      <c r="K395" s="444" t="s">
        <v>336</v>
      </c>
      <c r="L395" s="327" t="s">
        <v>399</v>
      </c>
      <c r="M395" s="327">
        <f t="shared" si="1"/>
        <v>123</v>
      </c>
      <c r="N395" s="25"/>
      <c r="O395" s="25"/>
      <c r="P395" s="25"/>
      <c r="Q395" s="25"/>
      <c r="R395" s="25"/>
      <c r="S395" s="25"/>
      <c r="T395" s="25"/>
      <c r="U395" s="25"/>
      <c r="V395" s="25"/>
      <c r="W395" s="25"/>
      <c r="X395" s="25"/>
      <c r="Y395" s="25"/>
      <c r="Z395" s="25"/>
    </row>
    <row r="396" ht="12.75" customHeight="1">
      <c r="A396" s="436">
        <v>11622.0</v>
      </c>
      <c r="B396" s="437" t="s">
        <v>2506</v>
      </c>
      <c r="C396" s="437">
        <v>2021.0</v>
      </c>
      <c r="D396" s="511">
        <v>44498.0</v>
      </c>
      <c r="E396" s="439" t="s">
        <v>2507</v>
      </c>
      <c r="F396" s="408" t="s">
        <v>2258</v>
      </c>
      <c r="G396" s="439" t="s">
        <v>729</v>
      </c>
      <c r="H396" s="408" t="s">
        <v>2429</v>
      </c>
      <c r="I396" s="511">
        <v>44691.0</v>
      </c>
      <c r="J396" s="439">
        <v>5.0</v>
      </c>
      <c r="K396" s="444" t="s">
        <v>336</v>
      </c>
      <c r="L396" s="330" t="s">
        <v>399</v>
      </c>
      <c r="M396" s="330">
        <f t="shared" si="1"/>
        <v>193</v>
      </c>
      <c r="N396" s="25"/>
      <c r="O396" s="25"/>
      <c r="P396" s="25"/>
      <c r="Q396" s="25"/>
      <c r="R396" s="25"/>
      <c r="S396" s="25"/>
      <c r="T396" s="25"/>
      <c r="U396" s="25"/>
      <c r="V396" s="25"/>
      <c r="W396" s="25"/>
      <c r="X396" s="25"/>
      <c r="Y396" s="25"/>
      <c r="Z396" s="25"/>
    </row>
    <row r="397" ht="12.75" customHeight="1">
      <c r="A397" s="430">
        <v>11722.0</v>
      </c>
      <c r="B397" s="431" t="s">
        <v>2508</v>
      </c>
      <c r="C397" s="431">
        <v>2018.0</v>
      </c>
      <c r="D397" s="508">
        <v>43371.0</v>
      </c>
      <c r="E397" s="433" t="s">
        <v>2509</v>
      </c>
      <c r="F397" s="405" t="s">
        <v>962</v>
      </c>
      <c r="G397" s="433" t="s">
        <v>712</v>
      </c>
      <c r="H397" s="405" t="s">
        <v>2190</v>
      </c>
      <c r="I397" s="508">
        <v>44691.0</v>
      </c>
      <c r="J397" s="433">
        <v>5.0</v>
      </c>
      <c r="K397" s="520" t="s">
        <v>316</v>
      </c>
      <c r="L397" s="327" t="s">
        <v>1249</v>
      </c>
      <c r="M397" s="327">
        <f t="shared" si="1"/>
        <v>1320</v>
      </c>
      <c r="N397" s="25"/>
      <c r="O397" s="25"/>
      <c r="P397" s="25"/>
      <c r="Q397" s="25"/>
      <c r="R397" s="25"/>
      <c r="S397" s="25"/>
      <c r="T397" s="25"/>
      <c r="U397" s="25"/>
      <c r="V397" s="25"/>
      <c r="W397" s="25"/>
      <c r="X397" s="25"/>
      <c r="Y397" s="25"/>
      <c r="Z397" s="25"/>
    </row>
    <row r="398" ht="12.75" customHeight="1">
      <c r="A398" s="436">
        <v>11822.0</v>
      </c>
      <c r="B398" s="437" t="s">
        <v>2510</v>
      </c>
      <c r="C398" s="437">
        <v>2011.0</v>
      </c>
      <c r="D398" s="511">
        <v>40674.0</v>
      </c>
      <c r="E398" s="439" t="s">
        <v>2511</v>
      </c>
      <c r="F398" s="408" t="s">
        <v>2512</v>
      </c>
      <c r="G398" s="439" t="s">
        <v>806</v>
      </c>
      <c r="H398" s="408" t="s">
        <v>158</v>
      </c>
      <c r="I398" s="511">
        <v>44691.0</v>
      </c>
      <c r="J398" s="439">
        <v>5.0</v>
      </c>
      <c r="K398" s="444" t="s">
        <v>329</v>
      </c>
      <c r="L398" s="330" t="s">
        <v>390</v>
      </c>
      <c r="M398" s="330">
        <f t="shared" si="1"/>
        <v>4017</v>
      </c>
      <c r="N398" s="25"/>
      <c r="O398" s="25"/>
      <c r="P398" s="25"/>
      <c r="Q398" s="25"/>
      <c r="R398" s="25"/>
      <c r="S398" s="25"/>
      <c r="T398" s="25"/>
      <c r="U398" s="25"/>
      <c r="V398" s="25"/>
      <c r="W398" s="25"/>
      <c r="X398" s="25"/>
      <c r="Y398" s="25"/>
      <c r="Z398" s="25"/>
    </row>
    <row r="399" ht="12.75" customHeight="1">
      <c r="A399" s="430">
        <v>11922.0</v>
      </c>
      <c r="B399" s="431" t="s">
        <v>2513</v>
      </c>
      <c r="C399" s="431">
        <v>2020.0</v>
      </c>
      <c r="D399" s="508">
        <v>44147.0</v>
      </c>
      <c r="E399" s="433" t="s">
        <v>2514</v>
      </c>
      <c r="F399" s="405" t="s">
        <v>2426</v>
      </c>
      <c r="G399" s="433" t="s">
        <v>712</v>
      </c>
      <c r="H399" s="405" t="s">
        <v>197</v>
      </c>
      <c r="I399" s="508">
        <v>44692.0</v>
      </c>
      <c r="J399" s="433">
        <v>5.0</v>
      </c>
      <c r="K399" s="444" t="s">
        <v>329</v>
      </c>
      <c r="L399" s="327" t="s">
        <v>390</v>
      </c>
      <c r="M399" s="327">
        <f t="shared" si="1"/>
        <v>545</v>
      </c>
      <c r="N399" s="25"/>
      <c r="O399" s="25"/>
      <c r="P399" s="25"/>
      <c r="Q399" s="25"/>
      <c r="R399" s="25"/>
      <c r="S399" s="25"/>
      <c r="T399" s="25"/>
      <c r="U399" s="25"/>
      <c r="V399" s="25"/>
      <c r="W399" s="25"/>
      <c r="X399" s="25"/>
      <c r="Y399" s="25"/>
      <c r="Z399" s="25"/>
    </row>
    <row r="400" ht="12.75" customHeight="1">
      <c r="A400" s="436">
        <v>12022.0</v>
      </c>
      <c r="B400" s="437" t="s">
        <v>2515</v>
      </c>
      <c r="C400" s="437">
        <v>2014.0</v>
      </c>
      <c r="D400" s="511">
        <v>41711.0</v>
      </c>
      <c r="E400" s="439" t="s">
        <v>2516</v>
      </c>
      <c r="F400" s="408" t="s">
        <v>2199</v>
      </c>
      <c r="G400" s="439" t="s">
        <v>712</v>
      </c>
      <c r="H400" s="408" t="s">
        <v>2517</v>
      </c>
      <c r="I400" s="511">
        <v>44692.0</v>
      </c>
      <c r="J400" s="439">
        <v>5.0</v>
      </c>
      <c r="K400" s="444" t="s">
        <v>336</v>
      </c>
      <c r="L400" s="330" t="s">
        <v>395</v>
      </c>
      <c r="M400" s="330">
        <f t="shared" si="1"/>
        <v>2981</v>
      </c>
      <c r="N400" s="25"/>
      <c r="O400" s="25"/>
      <c r="P400" s="25"/>
      <c r="Q400" s="25"/>
      <c r="R400" s="25"/>
      <c r="S400" s="25"/>
      <c r="T400" s="25"/>
      <c r="U400" s="25"/>
      <c r="V400" s="25"/>
      <c r="W400" s="25"/>
      <c r="X400" s="25"/>
      <c r="Y400" s="25"/>
      <c r="Z400" s="25"/>
    </row>
    <row r="401" ht="12.75" customHeight="1">
      <c r="A401" s="430">
        <v>12122.0</v>
      </c>
      <c r="B401" s="431" t="s">
        <v>2518</v>
      </c>
      <c r="C401" s="431">
        <v>2021.0</v>
      </c>
      <c r="D401" s="508">
        <v>44461.0</v>
      </c>
      <c r="E401" s="433" t="s">
        <v>2519</v>
      </c>
      <c r="F401" s="405" t="s">
        <v>2520</v>
      </c>
      <c r="G401" s="433" t="s">
        <v>725</v>
      </c>
      <c r="H401" s="405" t="s">
        <v>795</v>
      </c>
      <c r="I401" s="508">
        <v>44692.0</v>
      </c>
      <c r="J401" s="433">
        <v>5.0</v>
      </c>
      <c r="K401" s="444" t="s">
        <v>336</v>
      </c>
      <c r="L401" s="327" t="s">
        <v>399</v>
      </c>
      <c r="M401" s="327">
        <f t="shared" si="1"/>
        <v>231</v>
      </c>
      <c r="N401" s="25"/>
      <c r="O401" s="25"/>
      <c r="P401" s="25"/>
      <c r="Q401" s="25"/>
      <c r="R401" s="25"/>
      <c r="S401" s="25"/>
      <c r="T401" s="25"/>
      <c r="U401" s="25"/>
      <c r="V401" s="25"/>
      <c r="W401" s="25"/>
      <c r="X401" s="25"/>
      <c r="Y401" s="25"/>
      <c r="Z401" s="25"/>
    </row>
    <row r="402" ht="12.75" customHeight="1">
      <c r="A402" s="436">
        <v>12222.0</v>
      </c>
      <c r="B402" s="437" t="s">
        <v>2521</v>
      </c>
      <c r="C402" s="437">
        <v>2019.0</v>
      </c>
      <c r="D402" s="511">
        <v>43573.0</v>
      </c>
      <c r="E402" s="439" t="s">
        <v>2522</v>
      </c>
      <c r="F402" s="408" t="s">
        <v>71</v>
      </c>
      <c r="G402" s="439" t="s">
        <v>712</v>
      </c>
      <c r="H402" s="408" t="s">
        <v>130</v>
      </c>
      <c r="I402" s="511">
        <v>44692.0</v>
      </c>
      <c r="J402" s="439">
        <v>5.0</v>
      </c>
      <c r="K402" s="444" t="s">
        <v>336</v>
      </c>
      <c r="L402" s="330" t="s">
        <v>395</v>
      </c>
      <c r="M402" s="330">
        <f t="shared" si="1"/>
        <v>1119</v>
      </c>
      <c r="N402" s="25"/>
      <c r="O402" s="25"/>
      <c r="P402" s="25"/>
      <c r="Q402" s="25"/>
      <c r="R402" s="25"/>
      <c r="S402" s="25"/>
      <c r="T402" s="25"/>
      <c r="U402" s="25"/>
      <c r="V402" s="25"/>
      <c r="W402" s="25"/>
      <c r="X402" s="25"/>
      <c r="Y402" s="25"/>
      <c r="Z402" s="25"/>
    </row>
    <row r="403" ht="12.75" customHeight="1">
      <c r="A403" s="430">
        <v>12322.0</v>
      </c>
      <c r="B403" s="431" t="s">
        <v>2523</v>
      </c>
      <c r="C403" s="431">
        <v>2021.0</v>
      </c>
      <c r="D403" s="508">
        <v>44503.0</v>
      </c>
      <c r="E403" s="433" t="s">
        <v>2524</v>
      </c>
      <c r="F403" s="405" t="s">
        <v>2525</v>
      </c>
      <c r="G403" s="433" t="s">
        <v>729</v>
      </c>
      <c r="H403" s="405" t="s">
        <v>795</v>
      </c>
      <c r="I403" s="508">
        <v>44692.0</v>
      </c>
      <c r="J403" s="433">
        <v>5.0</v>
      </c>
      <c r="K403" s="444" t="s">
        <v>336</v>
      </c>
      <c r="L403" s="327" t="s">
        <v>399</v>
      </c>
      <c r="M403" s="327">
        <f t="shared" si="1"/>
        <v>189</v>
      </c>
      <c r="N403" s="25"/>
      <c r="O403" s="25"/>
      <c r="P403" s="25"/>
      <c r="Q403" s="25"/>
      <c r="R403" s="25"/>
      <c r="S403" s="25"/>
      <c r="T403" s="25"/>
      <c r="U403" s="25"/>
      <c r="V403" s="25"/>
      <c r="W403" s="25"/>
      <c r="X403" s="25"/>
      <c r="Y403" s="25"/>
      <c r="Z403" s="25"/>
    </row>
    <row r="404" ht="12.75" customHeight="1">
      <c r="A404" s="436">
        <v>12422.0</v>
      </c>
      <c r="B404" s="437" t="s">
        <v>2526</v>
      </c>
      <c r="C404" s="437">
        <v>2021.0</v>
      </c>
      <c r="D404" s="511">
        <v>44517.0</v>
      </c>
      <c r="E404" s="439" t="s">
        <v>2527</v>
      </c>
      <c r="F404" s="408" t="s">
        <v>2525</v>
      </c>
      <c r="G404" s="439" t="s">
        <v>729</v>
      </c>
      <c r="H404" s="408" t="s">
        <v>2528</v>
      </c>
      <c r="I404" s="511">
        <v>44692.0</v>
      </c>
      <c r="J404" s="439">
        <v>5.0</v>
      </c>
      <c r="K404" s="444" t="s">
        <v>336</v>
      </c>
      <c r="L404" s="330" t="s">
        <v>399</v>
      </c>
      <c r="M404" s="330">
        <f t="shared" si="1"/>
        <v>175</v>
      </c>
      <c r="N404" s="25"/>
      <c r="O404" s="25"/>
      <c r="P404" s="25"/>
      <c r="Q404" s="25"/>
      <c r="R404" s="25"/>
      <c r="S404" s="25"/>
      <c r="T404" s="25"/>
      <c r="U404" s="25"/>
      <c r="V404" s="25"/>
      <c r="W404" s="25"/>
      <c r="X404" s="25"/>
      <c r="Y404" s="25"/>
      <c r="Z404" s="25"/>
    </row>
    <row r="405" ht="12.75" customHeight="1">
      <c r="A405" s="430">
        <v>12522.0</v>
      </c>
      <c r="B405" s="431" t="s">
        <v>2529</v>
      </c>
      <c r="C405" s="431">
        <v>2015.0</v>
      </c>
      <c r="D405" s="508">
        <v>42291.0</v>
      </c>
      <c r="E405" s="433" t="s">
        <v>2530</v>
      </c>
      <c r="F405" s="405" t="s">
        <v>1653</v>
      </c>
      <c r="G405" s="433" t="s">
        <v>712</v>
      </c>
      <c r="H405" s="405" t="s">
        <v>2531</v>
      </c>
      <c r="I405" s="508">
        <v>44692.0</v>
      </c>
      <c r="J405" s="433">
        <v>5.0</v>
      </c>
      <c r="K405" s="444" t="s">
        <v>336</v>
      </c>
      <c r="L405" s="327" t="s">
        <v>390</v>
      </c>
      <c r="M405" s="327">
        <f t="shared" si="1"/>
        <v>2401</v>
      </c>
      <c r="N405" s="25"/>
      <c r="O405" s="25"/>
      <c r="P405" s="25"/>
      <c r="Q405" s="25"/>
      <c r="R405" s="25"/>
      <c r="S405" s="25"/>
      <c r="T405" s="25"/>
      <c r="U405" s="25"/>
      <c r="V405" s="25"/>
      <c r="W405" s="25"/>
      <c r="X405" s="25"/>
      <c r="Y405" s="25"/>
      <c r="Z405" s="25"/>
    </row>
    <row r="406" ht="12.75" customHeight="1">
      <c r="A406" s="436">
        <v>12622.0</v>
      </c>
      <c r="B406" s="437" t="s">
        <v>2532</v>
      </c>
      <c r="C406" s="437">
        <v>2014.0</v>
      </c>
      <c r="D406" s="511">
        <v>41969.0</v>
      </c>
      <c r="E406" s="439" t="s">
        <v>2533</v>
      </c>
      <c r="F406" s="408" t="s">
        <v>2534</v>
      </c>
      <c r="G406" s="439" t="s">
        <v>712</v>
      </c>
      <c r="H406" s="408" t="s">
        <v>158</v>
      </c>
      <c r="I406" s="511">
        <v>44692.0</v>
      </c>
      <c r="J406" s="439">
        <v>5.0</v>
      </c>
      <c r="K406" s="444" t="s">
        <v>336</v>
      </c>
      <c r="L406" s="330" t="s">
        <v>390</v>
      </c>
      <c r="M406" s="330">
        <f t="shared" si="1"/>
        <v>2723</v>
      </c>
      <c r="N406" s="25"/>
      <c r="O406" s="25"/>
      <c r="P406" s="25"/>
      <c r="Q406" s="25"/>
      <c r="R406" s="25"/>
      <c r="S406" s="25"/>
      <c r="T406" s="25"/>
      <c r="U406" s="25"/>
      <c r="V406" s="25"/>
      <c r="W406" s="25"/>
      <c r="X406" s="25"/>
      <c r="Y406" s="25"/>
      <c r="Z406" s="25"/>
    </row>
    <row r="407" ht="15.0" customHeight="1">
      <c r="A407" s="430">
        <v>12722.0</v>
      </c>
      <c r="B407" s="431" t="s">
        <v>2535</v>
      </c>
      <c r="C407" s="431">
        <v>2020.0</v>
      </c>
      <c r="D407" s="508">
        <v>43957.0</v>
      </c>
      <c r="E407" s="433" t="s">
        <v>2536</v>
      </c>
      <c r="F407" s="405" t="s">
        <v>2226</v>
      </c>
      <c r="G407" s="433" t="s">
        <v>712</v>
      </c>
      <c r="H407" s="405" t="s">
        <v>244</v>
      </c>
      <c r="I407" s="508">
        <v>44692.0</v>
      </c>
      <c r="J407" s="433">
        <v>5.0</v>
      </c>
      <c r="K407" s="444" t="s">
        <v>336</v>
      </c>
      <c r="L407" s="327" t="s">
        <v>390</v>
      </c>
      <c r="M407" s="327">
        <f t="shared" si="1"/>
        <v>735</v>
      </c>
      <c r="N407" s="25"/>
      <c r="O407" s="25"/>
      <c r="P407" s="25"/>
      <c r="Q407" s="25"/>
      <c r="R407" s="25"/>
      <c r="S407" s="25"/>
      <c r="T407" s="25"/>
      <c r="U407" s="25"/>
      <c r="V407" s="25"/>
      <c r="W407" s="25"/>
      <c r="X407" s="25"/>
      <c r="Y407" s="25"/>
      <c r="Z407" s="25"/>
    </row>
    <row r="408" ht="15.0" customHeight="1">
      <c r="A408" s="436">
        <v>12822.0</v>
      </c>
      <c r="B408" s="437" t="s">
        <v>2537</v>
      </c>
      <c r="C408" s="437">
        <v>2020.0</v>
      </c>
      <c r="D408" s="511">
        <v>44162.0</v>
      </c>
      <c r="E408" s="439" t="s">
        <v>2538</v>
      </c>
      <c r="F408" s="408" t="s">
        <v>2539</v>
      </c>
      <c r="G408" s="439" t="s">
        <v>806</v>
      </c>
      <c r="H408" s="408" t="s">
        <v>2190</v>
      </c>
      <c r="I408" s="511">
        <v>44692.0</v>
      </c>
      <c r="J408" s="439">
        <v>5.0</v>
      </c>
      <c r="K408" s="444" t="s">
        <v>336</v>
      </c>
      <c r="L408" s="330" t="s">
        <v>395</v>
      </c>
      <c r="M408" s="330">
        <f t="shared" si="1"/>
        <v>530</v>
      </c>
      <c r="N408" s="25"/>
      <c r="O408" s="25"/>
      <c r="P408" s="25"/>
      <c r="Q408" s="25"/>
      <c r="R408" s="25"/>
      <c r="S408" s="25"/>
      <c r="T408" s="25"/>
      <c r="U408" s="25"/>
      <c r="V408" s="25"/>
      <c r="W408" s="25"/>
      <c r="X408" s="25"/>
      <c r="Y408" s="25"/>
      <c r="Z408" s="25"/>
    </row>
    <row r="409" ht="15.0" customHeight="1">
      <c r="A409" s="430">
        <v>12922.0</v>
      </c>
      <c r="B409" s="431" t="s">
        <v>2540</v>
      </c>
      <c r="C409" s="431">
        <v>2018.0</v>
      </c>
      <c r="D409" s="508">
        <v>43185.0</v>
      </c>
      <c r="E409" s="433" t="s">
        <v>2541</v>
      </c>
      <c r="F409" s="405" t="s">
        <v>71</v>
      </c>
      <c r="G409" s="433" t="s">
        <v>712</v>
      </c>
      <c r="H409" s="405" t="s">
        <v>2542</v>
      </c>
      <c r="I409" s="508">
        <v>44692.0</v>
      </c>
      <c r="J409" s="433">
        <v>5.0</v>
      </c>
      <c r="K409" s="444" t="s">
        <v>336</v>
      </c>
      <c r="L409" s="327" t="s">
        <v>399</v>
      </c>
      <c r="M409" s="327">
        <f t="shared" si="1"/>
        <v>1507</v>
      </c>
      <c r="N409" s="25"/>
      <c r="O409" s="25"/>
      <c r="P409" s="25"/>
      <c r="Q409" s="25"/>
      <c r="R409" s="25"/>
      <c r="S409" s="25"/>
      <c r="T409" s="25"/>
      <c r="U409" s="25"/>
      <c r="V409" s="25"/>
      <c r="W409" s="25"/>
      <c r="X409" s="25"/>
      <c r="Y409" s="25"/>
      <c r="Z409" s="25"/>
    </row>
    <row r="410" ht="15.0" customHeight="1">
      <c r="A410" s="436">
        <v>13022.0</v>
      </c>
      <c r="B410" s="437" t="s">
        <v>2543</v>
      </c>
      <c r="C410" s="437">
        <v>2021.0</v>
      </c>
      <c r="D410" s="511">
        <v>44508.0</v>
      </c>
      <c r="E410" s="439" t="s">
        <v>2544</v>
      </c>
      <c r="F410" s="408" t="s">
        <v>2545</v>
      </c>
      <c r="G410" s="439" t="s">
        <v>725</v>
      </c>
      <c r="H410" s="408" t="s">
        <v>2501</v>
      </c>
      <c r="I410" s="511">
        <v>44692.0</v>
      </c>
      <c r="J410" s="439">
        <v>5.0</v>
      </c>
      <c r="K410" s="444" t="s">
        <v>336</v>
      </c>
      <c r="L410" s="330" t="s">
        <v>399</v>
      </c>
      <c r="M410" s="330">
        <f t="shared" si="1"/>
        <v>184</v>
      </c>
      <c r="N410" s="25"/>
      <c r="O410" s="25"/>
      <c r="P410" s="25"/>
      <c r="Q410" s="25"/>
      <c r="R410" s="25"/>
      <c r="S410" s="25"/>
      <c r="T410" s="25"/>
      <c r="U410" s="25"/>
      <c r="V410" s="25"/>
      <c r="W410" s="25"/>
      <c r="X410" s="25"/>
      <c r="Y410" s="25"/>
      <c r="Z410" s="25"/>
    </row>
    <row r="411" ht="12.75" customHeight="1">
      <c r="A411" s="430">
        <v>13122.0</v>
      </c>
      <c r="B411" s="431" t="s">
        <v>2546</v>
      </c>
      <c r="C411" s="431">
        <v>2013.0</v>
      </c>
      <c r="D411" s="508">
        <v>41376.0</v>
      </c>
      <c r="E411" s="433" t="s">
        <v>2547</v>
      </c>
      <c r="F411" s="405" t="s">
        <v>429</v>
      </c>
      <c r="G411" s="433" t="s">
        <v>712</v>
      </c>
      <c r="H411" s="405" t="s">
        <v>1727</v>
      </c>
      <c r="I411" s="508">
        <v>44693.0</v>
      </c>
      <c r="J411" s="433">
        <v>5.0</v>
      </c>
      <c r="K411" s="444" t="s">
        <v>336</v>
      </c>
      <c r="L411" s="327" t="s">
        <v>390</v>
      </c>
      <c r="M411" s="327">
        <f t="shared" si="1"/>
        <v>3317</v>
      </c>
      <c r="N411" s="25"/>
      <c r="O411" s="25"/>
      <c r="P411" s="25"/>
      <c r="Q411" s="25"/>
      <c r="R411" s="25"/>
      <c r="S411" s="25"/>
      <c r="T411" s="25"/>
      <c r="U411" s="25"/>
      <c r="V411" s="25"/>
      <c r="W411" s="25"/>
      <c r="X411" s="25"/>
      <c r="Y411" s="25"/>
      <c r="Z411" s="25"/>
    </row>
    <row r="412" ht="12.75" customHeight="1">
      <c r="A412" s="436">
        <v>13222.0</v>
      </c>
      <c r="B412" s="437" t="s">
        <v>2548</v>
      </c>
      <c r="C412" s="437">
        <v>2019.0</v>
      </c>
      <c r="D412" s="511">
        <v>43560.0</v>
      </c>
      <c r="E412" s="439" t="s">
        <v>2549</v>
      </c>
      <c r="F412" s="408" t="s">
        <v>2550</v>
      </c>
      <c r="G412" s="439" t="s">
        <v>712</v>
      </c>
      <c r="H412" s="408" t="s">
        <v>380</v>
      </c>
      <c r="I412" s="511">
        <v>44705.0</v>
      </c>
      <c r="J412" s="439">
        <v>5.0</v>
      </c>
      <c r="K412" s="444" t="s">
        <v>336</v>
      </c>
      <c r="L412" s="330" t="s">
        <v>395</v>
      </c>
      <c r="M412" s="330">
        <f t="shared" si="1"/>
        <v>1145</v>
      </c>
      <c r="N412" s="25"/>
      <c r="O412" s="25"/>
      <c r="P412" s="25"/>
      <c r="Q412" s="25"/>
      <c r="R412" s="25"/>
      <c r="S412" s="25"/>
      <c r="T412" s="25"/>
      <c r="U412" s="25"/>
      <c r="V412" s="25"/>
      <c r="W412" s="25"/>
      <c r="X412" s="25"/>
      <c r="Y412" s="25"/>
      <c r="Z412" s="25"/>
    </row>
    <row r="413" ht="12.75" customHeight="1">
      <c r="A413" s="430">
        <v>13322.0</v>
      </c>
      <c r="B413" s="431" t="s">
        <v>2551</v>
      </c>
      <c r="C413" s="431">
        <v>2018.0</v>
      </c>
      <c r="D413" s="508">
        <v>43277.0</v>
      </c>
      <c r="E413" s="433" t="s">
        <v>2552</v>
      </c>
      <c r="F413" s="405" t="s">
        <v>2553</v>
      </c>
      <c r="G413" s="433" t="s">
        <v>712</v>
      </c>
      <c r="H413" s="405" t="s">
        <v>18</v>
      </c>
      <c r="I413" s="508">
        <v>44705.0</v>
      </c>
      <c r="J413" s="433">
        <v>5.0</v>
      </c>
      <c r="K413" s="444" t="s">
        <v>329</v>
      </c>
      <c r="L413" s="327" t="s">
        <v>390</v>
      </c>
      <c r="M413" s="327">
        <f t="shared" si="1"/>
        <v>1428</v>
      </c>
      <c r="N413" s="25"/>
      <c r="O413" s="25"/>
      <c r="P413" s="25"/>
      <c r="Q413" s="25"/>
      <c r="R413" s="25"/>
      <c r="S413" s="25"/>
      <c r="T413" s="25"/>
      <c r="U413" s="25"/>
      <c r="V413" s="25"/>
      <c r="W413" s="25"/>
      <c r="X413" s="25"/>
      <c r="Y413" s="25"/>
      <c r="Z413" s="25"/>
    </row>
    <row r="414" ht="12.75" customHeight="1">
      <c r="A414" s="436">
        <v>13422.0</v>
      </c>
      <c r="B414" s="437" t="s">
        <v>2554</v>
      </c>
      <c r="C414" s="437">
        <v>2015.0</v>
      </c>
      <c r="D414" s="511">
        <v>42255.0</v>
      </c>
      <c r="E414" s="439" t="s">
        <v>2555</v>
      </c>
      <c r="F414" s="408" t="s">
        <v>134</v>
      </c>
      <c r="G414" s="439" t="s">
        <v>712</v>
      </c>
      <c r="H414" s="408" t="s">
        <v>45</v>
      </c>
      <c r="I414" s="511">
        <v>44705.0</v>
      </c>
      <c r="J414" s="439">
        <v>5.0</v>
      </c>
      <c r="K414" s="444" t="s">
        <v>336</v>
      </c>
      <c r="L414" s="330" t="s">
        <v>390</v>
      </c>
      <c r="M414" s="330">
        <f t="shared" si="1"/>
        <v>2450</v>
      </c>
      <c r="N414" s="25"/>
      <c r="O414" s="25"/>
      <c r="P414" s="25"/>
      <c r="Q414" s="25"/>
      <c r="R414" s="25"/>
      <c r="S414" s="25"/>
      <c r="T414" s="25"/>
      <c r="U414" s="25"/>
      <c r="V414" s="25"/>
      <c r="W414" s="25"/>
      <c r="X414" s="25"/>
      <c r="Y414" s="25"/>
      <c r="Z414" s="25"/>
    </row>
    <row r="415" ht="12.75" customHeight="1">
      <c r="A415" s="430">
        <v>13522.0</v>
      </c>
      <c r="B415" s="431" t="s">
        <v>2556</v>
      </c>
      <c r="C415" s="431">
        <v>2015.0</v>
      </c>
      <c r="D415" s="508">
        <v>42348.0</v>
      </c>
      <c r="E415" s="433" t="s">
        <v>2557</v>
      </c>
      <c r="F415" s="405" t="s">
        <v>2558</v>
      </c>
      <c r="G415" s="433" t="s">
        <v>707</v>
      </c>
      <c r="H415" s="405" t="s">
        <v>850</v>
      </c>
      <c r="I415" s="508">
        <v>44705.0</v>
      </c>
      <c r="J415" s="433">
        <v>5.0</v>
      </c>
      <c r="K415" s="449" t="s">
        <v>758</v>
      </c>
      <c r="L415" s="327" t="s">
        <v>390</v>
      </c>
      <c r="M415" s="327">
        <f t="shared" si="1"/>
        <v>2357</v>
      </c>
      <c r="N415" s="25"/>
      <c r="O415" s="25"/>
      <c r="P415" s="25"/>
      <c r="Q415" s="25"/>
      <c r="R415" s="25"/>
      <c r="S415" s="25"/>
      <c r="T415" s="25"/>
      <c r="U415" s="25"/>
      <c r="V415" s="25"/>
      <c r="W415" s="25"/>
      <c r="X415" s="25"/>
      <c r="Y415" s="25"/>
      <c r="Z415" s="25"/>
    </row>
    <row r="416" ht="12.75" customHeight="1">
      <c r="A416" s="436">
        <v>13622.0</v>
      </c>
      <c r="B416" s="437" t="s">
        <v>2559</v>
      </c>
      <c r="C416" s="437">
        <v>2016.0</v>
      </c>
      <c r="D416" s="511">
        <v>42720.0</v>
      </c>
      <c r="E416" s="439" t="s">
        <v>2560</v>
      </c>
      <c r="F416" s="408" t="s">
        <v>2561</v>
      </c>
      <c r="G416" s="439" t="s">
        <v>712</v>
      </c>
      <c r="H416" s="408" t="s">
        <v>1034</v>
      </c>
      <c r="I416" s="511">
        <v>44705.0</v>
      </c>
      <c r="J416" s="439">
        <v>5.0</v>
      </c>
      <c r="K416" s="444" t="s">
        <v>329</v>
      </c>
      <c r="L416" s="330" t="s">
        <v>395</v>
      </c>
      <c r="M416" s="330">
        <f t="shared" si="1"/>
        <v>1985</v>
      </c>
      <c r="N416" s="25"/>
      <c r="O416" s="25"/>
      <c r="P416" s="25"/>
      <c r="Q416" s="25"/>
      <c r="R416" s="25"/>
      <c r="S416" s="25"/>
      <c r="T416" s="25"/>
      <c r="U416" s="25"/>
      <c r="V416" s="25"/>
      <c r="W416" s="25"/>
      <c r="X416" s="25"/>
      <c r="Y416" s="25"/>
      <c r="Z416" s="25"/>
    </row>
    <row r="417" ht="12.75" customHeight="1">
      <c r="A417" s="430">
        <v>13722.0</v>
      </c>
      <c r="B417" s="431" t="s">
        <v>2562</v>
      </c>
      <c r="C417" s="431">
        <v>2014.0</v>
      </c>
      <c r="D417" s="508">
        <v>41656.0</v>
      </c>
      <c r="E417" s="433" t="s">
        <v>2563</v>
      </c>
      <c r="F417" s="405" t="s">
        <v>2564</v>
      </c>
      <c r="G417" s="433" t="s">
        <v>707</v>
      </c>
      <c r="H417" s="405" t="s">
        <v>2565</v>
      </c>
      <c r="I417" s="508">
        <v>44705.0</v>
      </c>
      <c r="J417" s="433">
        <v>5.0</v>
      </c>
      <c r="K417" s="444" t="s">
        <v>336</v>
      </c>
      <c r="L417" s="327" t="s">
        <v>390</v>
      </c>
      <c r="M417" s="327">
        <f t="shared" si="1"/>
        <v>3049</v>
      </c>
      <c r="N417" s="25"/>
      <c r="O417" s="25"/>
      <c r="P417" s="25"/>
      <c r="Q417" s="25"/>
      <c r="R417" s="25"/>
      <c r="S417" s="25"/>
      <c r="T417" s="25"/>
      <c r="U417" s="25"/>
      <c r="V417" s="25"/>
      <c r="W417" s="25"/>
      <c r="X417" s="25"/>
      <c r="Y417" s="25"/>
      <c r="Z417" s="25"/>
    </row>
    <row r="418" ht="12.75" customHeight="1">
      <c r="A418" s="436">
        <v>13822.0</v>
      </c>
      <c r="B418" s="437" t="s">
        <v>2566</v>
      </c>
      <c r="C418" s="437">
        <v>2014.0</v>
      </c>
      <c r="D418" s="511">
        <v>41669.0</v>
      </c>
      <c r="E418" s="439" t="s">
        <v>2567</v>
      </c>
      <c r="F418" s="408" t="s">
        <v>2564</v>
      </c>
      <c r="G418" s="439" t="s">
        <v>707</v>
      </c>
      <c r="H418" s="408" t="s">
        <v>2565</v>
      </c>
      <c r="I418" s="511">
        <v>44705.0</v>
      </c>
      <c r="J418" s="439">
        <v>5.0</v>
      </c>
      <c r="K418" s="444" t="s">
        <v>336</v>
      </c>
      <c r="L418" s="330" t="s">
        <v>390</v>
      </c>
      <c r="M418" s="330">
        <f t="shared" si="1"/>
        <v>3036</v>
      </c>
      <c r="N418" s="25"/>
      <c r="O418" s="25"/>
      <c r="P418" s="25"/>
      <c r="Q418" s="25"/>
      <c r="R418" s="25"/>
      <c r="S418" s="25"/>
      <c r="T418" s="25"/>
      <c r="U418" s="25"/>
      <c r="V418" s="25"/>
      <c r="W418" s="25"/>
      <c r="X418" s="25"/>
      <c r="Y418" s="25"/>
      <c r="Z418" s="25"/>
    </row>
    <row r="419" ht="12.75" customHeight="1">
      <c r="A419" s="430">
        <v>13922.0</v>
      </c>
      <c r="B419" s="431" t="s">
        <v>2568</v>
      </c>
      <c r="C419" s="431">
        <v>2014.0</v>
      </c>
      <c r="D419" s="508">
        <v>41997.0</v>
      </c>
      <c r="E419" s="433" t="s">
        <v>2569</v>
      </c>
      <c r="F419" s="405" t="s">
        <v>1132</v>
      </c>
      <c r="G419" s="433" t="s">
        <v>806</v>
      </c>
      <c r="H419" s="405" t="s">
        <v>2570</v>
      </c>
      <c r="I419" s="508">
        <v>44705.0</v>
      </c>
      <c r="J419" s="433">
        <v>5.0</v>
      </c>
      <c r="K419" s="444" t="s">
        <v>336</v>
      </c>
      <c r="L419" s="327" t="s">
        <v>395</v>
      </c>
      <c r="M419" s="327">
        <f t="shared" si="1"/>
        <v>2708</v>
      </c>
      <c r="N419" s="25"/>
      <c r="O419" s="25"/>
      <c r="P419" s="25"/>
      <c r="Q419" s="25"/>
      <c r="R419" s="25"/>
      <c r="S419" s="25"/>
      <c r="T419" s="25"/>
      <c r="U419" s="25"/>
      <c r="V419" s="25"/>
      <c r="W419" s="25"/>
      <c r="X419" s="25"/>
      <c r="Y419" s="25"/>
      <c r="Z419" s="25"/>
    </row>
    <row r="420" ht="12.75" customHeight="1">
      <c r="A420" s="436">
        <v>14022.0</v>
      </c>
      <c r="B420" s="437" t="s">
        <v>2571</v>
      </c>
      <c r="C420" s="437">
        <v>2018.0</v>
      </c>
      <c r="D420" s="511">
        <v>43208.0</v>
      </c>
      <c r="E420" s="439" t="s">
        <v>2572</v>
      </c>
      <c r="F420" s="408" t="s">
        <v>2573</v>
      </c>
      <c r="G420" s="439" t="s">
        <v>712</v>
      </c>
      <c r="H420" s="408" t="s">
        <v>158</v>
      </c>
      <c r="I420" s="511">
        <v>44705.0</v>
      </c>
      <c r="J420" s="439">
        <v>5.0</v>
      </c>
      <c r="K420" s="444" t="s">
        <v>336</v>
      </c>
      <c r="L420" s="330" t="s">
        <v>390</v>
      </c>
      <c r="M420" s="330">
        <f t="shared" si="1"/>
        <v>1497</v>
      </c>
      <c r="N420" s="25"/>
      <c r="O420" s="25"/>
      <c r="P420" s="25"/>
      <c r="Q420" s="25"/>
      <c r="R420" s="25"/>
      <c r="S420" s="25"/>
      <c r="T420" s="25"/>
      <c r="U420" s="25"/>
      <c r="V420" s="25"/>
      <c r="W420" s="25"/>
      <c r="X420" s="25"/>
      <c r="Y420" s="25"/>
      <c r="Z420" s="25"/>
    </row>
    <row r="421" ht="12.75" customHeight="1">
      <c r="A421" s="430">
        <v>14122.0</v>
      </c>
      <c r="B421" s="431" t="s">
        <v>2574</v>
      </c>
      <c r="C421" s="431">
        <v>2015.0</v>
      </c>
      <c r="D421" s="508">
        <v>42080.0</v>
      </c>
      <c r="E421" s="433" t="s">
        <v>2575</v>
      </c>
      <c r="F421" s="405" t="s">
        <v>1001</v>
      </c>
      <c r="G421" s="433" t="s">
        <v>712</v>
      </c>
      <c r="H421" s="405" t="s">
        <v>2576</v>
      </c>
      <c r="I421" s="508">
        <v>44705.0</v>
      </c>
      <c r="J421" s="433">
        <v>5.0</v>
      </c>
      <c r="K421" s="444" t="s">
        <v>336</v>
      </c>
      <c r="L421" s="327" t="s">
        <v>395</v>
      </c>
      <c r="M421" s="327">
        <f t="shared" si="1"/>
        <v>2625</v>
      </c>
      <c r="N421" s="25"/>
      <c r="O421" s="25"/>
      <c r="P421" s="25"/>
      <c r="Q421" s="25"/>
      <c r="R421" s="25"/>
      <c r="S421" s="25"/>
      <c r="T421" s="25"/>
      <c r="U421" s="25"/>
      <c r="V421" s="25"/>
      <c r="W421" s="25"/>
      <c r="X421" s="25"/>
      <c r="Y421" s="25"/>
      <c r="Z421" s="25"/>
    </row>
    <row r="422" ht="12.75" customHeight="1">
      <c r="A422" s="436">
        <v>14222.0</v>
      </c>
      <c r="B422" s="437" t="s">
        <v>2577</v>
      </c>
      <c r="C422" s="437">
        <v>2016.0</v>
      </c>
      <c r="D422" s="511">
        <v>42723.0</v>
      </c>
      <c r="E422" s="439" t="s">
        <v>2578</v>
      </c>
      <c r="F422" s="408" t="s">
        <v>2579</v>
      </c>
      <c r="G422" s="439" t="s">
        <v>707</v>
      </c>
      <c r="H422" s="408" t="s">
        <v>158</v>
      </c>
      <c r="I422" s="511">
        <v>44711.0</v>
      </c>
      <c r="J422" s="439">
        <v>5.0</v>
      </c>
      <c r="K422" s="444" t="s">
        <v>329</v>
      </c>
      <c r="L422" s="330" t="s">
        <v>390</v>
      </c>
      <c r="M422" s="330">
        <f t="shared" si="1"/>
        <v>1988</v>
      </c>
      <c r="N422" s="25"/>
      <c r="O422" s="25"/>
      <c r="P422" s="25"/>
      <c r="Q422" s="25"/>
      <c r="R422" s="25"/>
      <c r="S422" s="25"/>
      <c r="T422" s="25"/>
      <c r="U422" s="25"/>
      <c r="V422" s="25"/>
      <c r="W422" s="25"/>
      <c r="X422" s="25"/>
      <c r="Y422" s="25"/>
      <c r="Z422" s="25"/>
    </row>
    <row r="423" ht="12.75" customHeight="1">
      <c r="A423" s="430">
        <v>14322.0</v>
      </c>
      <c r="B423" s="431" t="s">
        <v>2580</v>
      </c>
      <c r="C423" s="431">
        <v>2021.0</v>
      </c>
      <c r="D423" s="508">
        <v>44533.0</v>
      </c>
      <c r="E423" s="433" t="s">
        <v>2581</v>
      </c>
      <c r="F423" s="405" t="s">
        <v>2582</v>
      </c>
      <c r="G423" s="433" t="s">
        <v>729</v>
      </c>
      <c r="H423" s="405" t="s">
        <v>2583</v>
      </c>
      <c r="I423" s="508">
        <v>44711.0</v>
      </c>
      <c r="J423" s="433">
        <v>5.0</v>
      </c>
      <c r="K423" s="444" t="s">
        <v>336</v>
      </c>
      <c r="L423" s="327" t="s">
        <v>399</v>
      </c>
      <c r="M423" s="327">
        <f t="shared" si="1"/>
        <v>178</v>
      </c>
      <c r="N423" s="25"/>
      <c r="O423" s="25"/>
      <c r="P423" s="25"/>
      <c r="Q423" s="25"/>
      <c r="R423" s="25"/>
      <c r="S423" s="25"/>
      <c r="T423" s="25"/>
      <c r="U423" s="25"/>
      <c r="V423" s="25"/>
      <c r="W423" s="25"/>
      <c r="X423" s="25"/>
      <c r="Y423" s="25"/>
      <c r="Z423" s="25"/>
    </row>
    <row r="424" ht="12.75" customHeight="1">
      <c r="A424" s="436">
        <v>14422.0</v>
      </c>
      <c r="B424" s="437" t="s">
        <v>2584</v>
      </c>
      <c r="C424" s="437">
        <v>2021.0</v>
      </c>
      <c r="D424" s="511">
        <v>44508.0</v>
      </c>
      <c r="E424" s="439" t="s">
        <v>2585</v>
      </c>
      <c r="F424" s="408" t="s">
        <v>767</v>
      </c>
      <c r="G424" s="439" t="s">
        <v>729</v>
      </c>
      <c r="H424" s="408" t="s">
        <v>2586</v>
      </c>
      <c r="I424" s="511">
        <v>44711.0</v>
      </c>
      <c r="J424" s="439">
        <v>5.0</v>
      </c>
      <c r="K424" s="444" t="s">
        <v>336</v>
      </c>
      <c r="L424" s="330" t="s">
        <v>399</v>
      </c>
      <c r="M424" s="330">
        <f t="shared" si="1"/>
        <v>203</v>
      </c>
      <c r="N424" s="25"/>
      <c r="O424" s="25"/>
      <c r="P424" s="25"/>
      <c r="Q424" s="25"/>
      <c r="R424" s="25"/>
      <c r="S424" s="25"/>
      <c r="T424" s="25"/>
      <c r="U424" s="25"/>
      <c r="V424" s="25"/>
      <c r="W424" s="25"/>
      <c r="X424" s="25"/>
      <c r="Y424" s="25"/>
      <c r="Z424" s="25"/>
    </row>
    <row r="425" ht="12.75" customHeight="1">
      <c r="A425" s="430">
        <v>14522.0</v>
      </c>
      <c r="B425" s="431" t="s">
        <v>2587</v>
      </c>
      <c r="C425" s="431">
        <v>2021.0</v>
      </c>
      <c r="D425" s="508">
        <v>44512.0</v>
      </c>
      <c r="E425" s="433" t="s">
        <v>2588</v>
      </c>
      <c r="F425" s="405" t="s">
        <v>767</v>
      </c>
      <c r="G425" s="433" t="s">
        <v>729</v>
      </c>
      <c r="H425" s="405" t="s">
        <v>2586</v>
      </c>
      <c r="I425" s="508">
        <v>44711.0</v>
      </c>
      <c r="J425" s="433">
        <v>5.0</v>
      </c>
      <c r="K425" s="444" t="s">
        <v>336</v>
      </c>
      <c r="L425" s="327" t="s">
        <v>399</v>
      </c>
      <c r="M425" s="327">
        <f t="shared" si="1"/>
        <v>199</v>
      </c>
      <c r="N425" s="25"/>
      <c r="O425" s="25"/>
      <c r="P425" s="25"/>
      <c r="Q425" s="25"/>
      <c r="R425" s="25"/>
      <c r="S425" s="25"/>
      <c r="T425" s="25"/>
      <c r="U425" s="25"/>
      <c r="V425" s="25"/>
      <c r="W425" s="25"/>
      <c r="X425" s="25"/>
      <c r="Y425" s="25"/>
      <c r="Z425" s="25"/>
    </row>
    <row r="426" ht="12.75" customHeight="1">
      <c r="A426" s="436">
        <v>14622.0</v>
      </c>
      <c r="B426" s="437" t="s">
        <v>2589</v>
      </c>
      <c r="C426" s="437">
        <v>2021.0</v>
      </c>
      <c r="D426" s="511">
        <v>44469.0</v>
      </c>
      <c r="E426" s="439" t="s">
        <v>2590</v>
      </c>
      <c r="F426" s="408" t="s">
        <v>762</v>
      </c>
      <c r="G426" s="439" t="s">
        <v>729</v>
      </c>
      <c r="H426" s="408" t="s">
        <v>2586</v>
      </c>
      <c r="I426" s="511">
        <v>44711.0</v>
      </c>
      <c r="J426" s="439">
        <v>5.0</v>
      </c>
      <c r="K426" s="444" t="s">
        <v>336</v>
      </c>
      <c r="L426" s="330" t="s">
        <v>399</v>
      </c>
      <c r="M426" s="330">
        <f t="shared" si="1"/>
        <v>242</v>
      </c>
      <c r="N426" s="138"/>
      <c r="O426" s="138"/>
      <c r="P426" s="138"/>
      <c r="Q426" s="138"/>
      <c r="R426" s="138"/>
      <c r="S426" s="138"/>
      <c r="T426" s="138"/>
      <c r="U426" s="138"/>
      <c r="V426" s="138"/>
      <c r="W426" s="138"/>
      <c r="X426" s="138"/>
      <c r="Y426" s="138"/>
      <c r="Z426" s="138"/>
    </row>
    <row r="427" ht="12.75" customHeight="1">
      <c r="A427" s="430">
        <v>14722.0</v>
      </c>
      <c r="B427" s="431" t="s">
        <v>2591</v>
      </c>
      <c r="C427" s="431">
        <v>2015.0</v>
      </c>
      <c r="D427" s="521">
        <v>42339.0</v>
      </c>
      <c r="E427" s="433" t="s">
        <v>2592</v>
      </c>
      <c r="F427" s="405" t="s">
        <v>2579</v>
      </c>
      <c r="G427" s="433" t="s">
        <v>707</v>
      </c>
      <c r="H427" s="405" t="s">
        <v>158</v>
      </c>
      <c r="I427" s="508">
        <v>44711.0</v>
      </c>
      <c r="J427" s="433">
        <v>5.0</v>
      </c>
      <c r="K427" s="444" t="s">
        <v>329</v>
      </c>
      <c r="L427" s="327" t="s">
        <v>390</v>
      </c>
      <c r="M427" s="327">
        <f t="shared" si="1"/>
        <v>2372</v>
      </c>
      <c r="N427" s="138"/>
      <c r="O427" s="138"/>
      <c r="P427" s="138"/>
      <c r="Q427" s="138"/>
      <c r="R427" s="138"/>
      <c r="S427" s="138"/>
      <c r="T427" s="138"/>
      <c r="U427" s="138"/>
      <c r="V427" s="138"/>
      <c r="W427" s="138"/>
      <c r="X427" s="138"/>
      <c r="Y427" s="138"/>
      <c r="Z427" s="138"/>
    </row>
    <row r="428" ht="12.75" customHeight="1">
      <c r="A428" s="436">
        <v>14822.0</v>
      </c>
      <c r="B428" s="437" t="s">
        <v>2593</v>
      </c>
      <c r="C428" s="437">
        <v>2017.0</v>
      </c>
      <c r="D428" s="511">
        <v>42895.0</v>
      </c>
      <c r="E428" s="439" t="s">
        <v>2594</v>
      </c>
      <c r="F428" s="408" t="s">
        <v>2579</v>
      </c>
      <c r="G428" s="439" t="s">
        <v>707</v>
      </c>
      <c r="H428" s="408" t="s">
        <v>158</v>
      </c>
      <c r="I428" s="511">
        <v>44711.0</v>
      </c>
      <c r="J428" s="439">
        <v>5.0</v>
      </c>
      <c r="K428" s="444" t="s">
        <v>329</v>
      </c>
      <c r="L428" s="330" t="s">
        <v>390</v>
      </c>
      <c r="M428" s="330">
        <f t="shared" si="1"/>
        <v>1816</v>
      </c>
      <c r="N428" s="138"/>
      <c r="O428" s="138"/>
      <c r="P428" s="138"/>
      <c r="Q428" s="138"/>
      <c r="R428" s="138"/>
      <c r="S428" s="138"/>
      <c r="T428" s="138"/>
      <c r="U428" s="138"/>
      <c r="V428" s="138"/>
      <c r="W428" s="138"/>
      <c r="X428" s="138"/>
      <c r="Y428" s="138"/>
      <c r="Z428" s="138"/>
    </row>
    <row r="429" ht="12.75" customHeight="1">
      <c r="A429" s="430">
        <v>14922.0</v>
      </c>
      <c r="B429" s="431" t="s">
        <v>2595</v>
      </c>
      <c r="C429" s="431">
        <v>2016.0</v>
      </c>
      <c r="D429" s="508">
        <v>42727.0</v>
      </c>
      <c r="E429" s="433" t="s">
        <v>2596</v>
      </c>
      <c r="F429" s="405" t="s">
        <v>2579</v>
      </c>
      <c r="G429" s="433" t="s">
        <v>707</v>
      </c>
      <c r="H429" s="405" t="s">
        <v>158</v>
      </c>
      <c r="I429" s="508">
        <v>44711.0</v>
      </c>
      <c r="J429" s="433">
        <v>5.0</v>
      </c>
      <c r="K429" s="444" t="s">
        <v>329</v>
      </c>
      <c r="L429" s="327" t="s">
        <v>390</v>
      </c>
      <c r="M429" s="327">
        <f t="shared" si="1"/>
        <v>1984</v>
      </c>
      <c r="N429" s="138"/>
      <c r="O429" s="138"/>
      <c r="P429" s="138"/>
      <c r="Q429" s="138"/>
      <c r="R429" s="138"/>
      <c r="S429" s="138"/>
      <c r="T429" s="138"/>
      <c r="U429" s="138"/>
      <c r="V429" s="138"/>
      <c r="W429" s="138"/>
      <c r="X429" s="138"/>
      <c r="Y429" s="138"/>
      <c r="Z429" s="138"/>
    </row>
    <row r="430" ht="12.75" customHeight="1">
      <c r="A430" s="436">
        <v>15022.0</v>
      </c>
      <c r="B430" s="437" t="s">
        <v>2597</v>
      </c>
      <c r="C430" s="437">
        <v>2014.0</v>
      </c>
      <c r="D430" s="511">
        <v>41971.0</v>
      </c>
      <c r="E430" s="439" t="s">
        <v>2598</v>
      </c>
      <c r="F430" s="408" t="s">
        <v>2599</v>
      </c>
      <c r="G430" s="439" t="s">
        <v>712</v>
      </c>
      <c r="H430" s="408" t="s">
        <v>927</v>
      </c>
      <c r="I430" s="511">
        <v>44711.0</v>
      </c>
      <c r="J430" s="439">
        <v>5.0</v>
      </c>
      <c r="K430" s="444" t="s">
        <v>329</v>
      </c>
      <c r="L430" s="330" t="s">
        <v>395</v>
      </c>
      <c r="M430" s="330">
        <f t="shared" si="1"/>
        <v>2740</v>
      </c>
      <c r="N430" s="138"/>
      <c r="O430" s="138"/>
      <c r="P430" s="138"/>
      <c r="Q430" s="138"/>
      <c r="R430" s="138"/>
      <c r="S430" s="138"/>
      <c r="T430" s="138"/>
      <c r="U430" s="138"/>
      <c r="V430" s="138"/>
      <c r="W430" s="138"/>
      <c r="X430" s="138"/>
      <c r="Y430" s="138"/>
      <c r="Z430" s="138"/>
    </row>
    <row r="431" ht="12.75" customHeight="1">
      <c r="A431" s="430">
        <v>15122.0</v>
      </c>
      <c r="B431" s="431" t="s">
        <v>2600</v>
      </c>
      <c r="C431" s="431">
        <v>2015.0</v>
      </c>
      <c r="D431" s="508">
        <v>42361.0</v>
      </c>
      <c r="E431" s="433" t="s">
        <v>2601</v>
      </c>
      <c r="F431" s="405" t="s">
        <v>2602</v>
      </c>
      <c r="G431" s="433" t="s">
        <v>712</v>
      </c>
      <c r="H431" s="405" t="s">
        <v>927</v>
      </c>
      <c r="I431" s="508">
        <v>44711.0</v>
      </c>
      <c r="J431" s="433">
        <v>5.0</v>
      </c>
      <c r="K431" s="444" t="s">
        <v>329</v>
      </c>
      <c r="L431" s="327" t="s">
        <v>390</v>
      </c>
      <c r="M431" s="327">
        <f t="shared" si="1"/>
        <v>2350</v>
      </c>
      <c r="N431" s="138"/>
      <c r="O431" s="138"/>
      <c r="P431" s="138"/>
      <c r="Q431" s="138"/>
      <c r="R431" s="138"/>
      <c r="S431" s="138"/>
      <c r="T431" s="138"/>
      <c r="U431" s="138"/>
      <c r="V431" s="138"/>
      <c r="W431" s="138"/>
      <c r="X431" s="138"/>
      <c r="Y431" s="138"/>
      <c r="Z431" s="138"/>
    </row>
    <row r="432" ht="12.75" customHeight="1">
      <c r="A432" s="436">
        <v>15222.0</v>
      </c>
      <c r="B432" s="437" t="s">
        <v>2603</v>
      </c>
      <c r="C432" s="437">
        <v>2013.0</v>
      </c>
      <c r="D432" s="511">
        <v>41588.0</v>
      </c>
      <c r="E432" s="439" t="s">
        <v>2604</v>
      </c>
      <c r="F432" s="408" t="s">
        <v>748</v>
      </c>
      <c r="G432" s="439" t="s">
        <v>712</v>
      </c>
      <c r="H432" s="408" t="s">
        <v>927</v>
      </c>
      <c r="I432" s="511">
        <v>44711.0</v>
      </c>
      <c r="J432" s="439">
        <v>5.0</v>
      </c>
      <c r="K432" s="444" t="s">
        <v>336</v>
      </c>
      <c r="L432" s="330" t="s">
        <v>390</v>
      </c>
      <c r="M432" s="330">
        <f t="shared" si="1"/>
        <v>3123</v>
      </c>
      <c r="N432" s="138"/>
      <c r="O432" s="138"/>
      <c r="P432" s="138"/>
      <c r="Q432" s="138"/>
      <c r="R432" s="138"/>
      <c r="S432" s="138"/>
      <c r="T432" s="138"/>
      <c r="U432" s="138"/>
      <c r="V432" s="138"/>
      <c r="W432" s="138"/>
      <c r="X432" s="138"/>
      <c r="Y432" s="138"/>
      <c r="Z432" s="138"/>
    </row>
    <row r="433" ht="12.75" customHeight="1">
      <c r="A433" s="430">
        <v>15322.0</v>
      </c>
      <c r="B433" s="431" t="s">
        <v>2605</v>
      </c>
      <c r="C433" s="431">
        <v>2021.0</v>
      </c>
      <c r="D433" s="508">
        <v>44491.0</v>
      </c>
      <c r="E433" s="433" t="s">
        <v>2606</v>
      </c>
      <c r="F433" s="405" t="s">
        <v>2607</v>
      </c>
      <c r="G433" s="433" t="s">
        <v>725</v>
      </c>
      <c r="H433" s="405" t="s">
        <v>2332</v>
      </c>
      <c r="I433" s="508">
        <v>44711.0</v>
      </c>
      <c r="J433" s="433">
        <v>5.0</v>
      </c>
      <c r="K433" s="449" t="s">
        <v>758</v>
      </c>
      <c r="L433" s="327" t="s">
        <v>399</v>
      </c>
      <c r="M433" s="327">
        <f t="shared" si="1"/>
        <v>220</v>
      </c>
      <c r="N433" s="138"/>
      <c r="O433" s="138"/>
      <c r="P433" s="138"/>
      <c r="Q433" s="138"/>
      <c r="R433" s="138"/>
      <c r="S433" s="138"/>
      <c r="T433" s="138"/>
      <c r="U433" s="138"/>
      <c r="V433" s="138"/>
      <c r="W433" s="138"/>
      <c r="X433" s="138"/>
      <c r="Y433" s="138"/>
      <c r="Z433" s="138"/>
    </row>
    <row r="434" ht="12.75" customHeight="1">
      <c r="A434" s="436">
        <v>15422.0</v>
      </c>
      <c r="B434" s="437" t="s">
        <v>2608</v>
      </c>
      <c r="C434" s="437">
        <v>2015.0</v>
      </c>
      <c r="D434" s="511">
        <v>42129.0</v>
      </c>
      <c r="E434" s="439" t="s">
        <v>2609</v>
      </c>
      <c r="F434" s="408" t="s">
        <v>2610</v>
      </c>
      <c r="G434" s="439" t="s">
        <v>712</v>
      </c>
      <c r="H434" s="408" t="s">
        <v>153</v>
      </c>
      <c r="I434" s="511">
        <v>44711.0</v>
      </c>
      <c r="J434" s="439">
        <v>5.0</v>
      </c>
      <c r="K434" s="444" t="s">
        <v>329</v>
      </c>
      <c r="L434" s="330" t="s">
        <v>395</v>
      </c>
      <c r="M434" s="330">
        <f t="shared" si="1"/>
        <v>2582</v>
      </c>
      <c r="N434" s="138"/>
      <c r="O434" s="138"/>
      <c r="P434" s="138"/>
      <c r="Q434" s="138"/>
      <c r="R434" s="138"/>
      <c r="S434" s="138"/>
      <c r="T434" s="138"/>
      <c r="U434" s="138"/>
      <c r="V434" s="138"/>
      <c r="W434" s="138"/>
      <c r="X434" s="138"/>
      <c r="Y434" s="138"/>
      <c r="Z434" s="138"/>
    </row>
    <row r="435" ht="12.75" customHeight="1">
      <c r="A435" s="430">
        <v>15522.0</v>
      </c>
      <c r="B435" s="431" t="s">
        <v>2611</v>
      </c>
      <c r="C435" s="431">
        <v>2021.0</v>
      </c>
      <c r="D435" s="508">
        <v>44541.0</v>
      </c>
      <c r="E435" s="433" t="s">
        <v>2612</v>
      </c>
      <c r="F435" s="405" t="s">
        <v>2545</v>
      </c>
      <c r="G435" s="433" t="s">
        <v>725</v>
      </c>
      <c r="H435" s="405" t="s">
        <v>2613</v>
      </c>
      <c r="I435" s="508">
        <v>44718.0</v>
      </c>
      <c r="J435" s="433">
        <v>6.0</v>
      </c>
      <c r="K435" s="444" t="s">
        <v>336</v>
      </c>
      <c r="L435" s="327" t="s">
        <v>399</v>
      </c>
      <c r="M435" s="327">
        <f t="shared" si="1"/>
        <v>177</v>
      </c>
      <c r="N435" s="138"/>
      <c r="O435" s="138"/>
      <c r="P435" s="138"/>
      <c r="Q435" s="138"/>
      <c r="R435" s="138"/>
      <c r="S435" s="138"/>
      <c r="T435" s="138"/>
      <c r="U435" s="138"/>
      <c r="V435" s="138"/>
      <c r="W435" s="138"/>
      <c r="X435" s="138"/>
      <c r="Y435" s="138"/>
      <c r="Z435" s="138"/>
    </row>
    <row r="436" ht="12.75" customHeight="1">
      <c r="A436" s="436">
        <v>15622.0</v>
      </c>
      <c r="B436" s="437" t="s">
        <v>2614</v>
      </c>
      <c r="C436" s="437">
        <v>2016.0</v>
      </c>
      <c r="D436" s="511">
        <v>42723.0</v>
      </c>
      <c r="E436" s="439" t="s">
        <v>2615</v>
      </c>
      <c r="F436" s="408" t="s">
        <v>1327</v>
      </c>
      <c r="G436" s="439" t="s">
        <v>806</v>
      </c>
      <c r="H436" s="408" t="s">
        <v>158</v>
      </c>
      <c r="I436" s="511">
        <v>44718.0</v>
      </c>
      <c r="J436" s="439">
        <v>6.0</v>
      </c>
      <c r="K436" s="444" t="s">
        <v>336</v>
      </c>
      <c r="L436" s="330" t="s">
        <v>390</v>
      </c>
      <c r="M436" s="330">
        <f t="shared" si="1"/>
        <v>1995</v>
      </c>
      <c r="N436" s="138"/>
      <c r="O436" s="138"/>
      <c r="P436" s="138"/>
      <c r="Q436" s="138"/>
      <c r="R436" s="138"/>
      <c r="S436" s="138"/>
      <c r="T436" s="138"/>
      <c r="U436" s="138"/>
      <c r="V436" s="138"/>
      <c r="W436" s="138"/>
      <c r="X436" s="138"/>
      <c r="Y436" s="138"/>
      <c r="Z436" s="138"/>
    </row>
    <row r="437" ht="12.75" customHeight="1">
      <c r="A437" s="430">
        <v>15722.0</v>
      </c>
      <c r="B437" s="431" t="s">
        <v>2616</v>
      </c>
      <c r="C437" s="431">
        <v>2021.0</v>
      </c>
      <c r="D437" s="508">
        <v>44410.0</v>
      </c>
      <c r="E437" s="433" t="s">
        <v>2617</v>
      </c>
      <c r="F437" s="405" t="s">
        <v>2618</v>
      </c>
      <c r="G437" s="433" t="s">
        <v>725</v>
      </c>
      <c r="H437" s="405" t="s">
        <v>2472</v>
      </c>
      <c r="I437" s="508">
        <v>44718.0</v>
      </c>
      <c r="J437" s="433">
        <v>6.0</v>
      </c>
      <c r="K437" s="444" t="s">
        <v>336</v>
      </c>
      <c r="L437" s="327" t="s">
        <v>399</v>
      </c>
      <c r="M437" s="327">
        <f t="shared" si="1"/>
        <v>308</v>
      </c>
      <c r="N437" s="138"/>
      <c r="O437" s="138"/>
      <c r="P437" s="138"/>
      <c r="Q437" s="138"/>
      <c r="R437" s="138"/>
      <c r="S437" s="138"/>
      <c r="T437" s="138"/>
      <c r="U437" s="138"/>
      <c r="V437" s="138"/>
      <c r="W437" s="138"/>
      <c r="X437" s="138"/>
      <c r="Y437" s="138"/>
      <c r="Z437" s="138"/>
    </row>
    <row r="438" ht="12.75" customHeight="1">
      <c r="A438" s="436">
        <v>15822.0</v>
      </c>
      <c r="B438" s="437" t="s">
        <v>2619</v>
      </c>
      <c r="C438" s="437">
        <v>2021.0</v>
      </c>
      <c r="D438" s="511">
        <v>44453.0</v>
      </c>
      <c r="E438" s="439" t="s">
        <v>2620</v>
      </c>
      <c r="F438" s="408" t="s">
        <v>2621</v>
      </c>
      <c r="G438" s="439" t="s">
        <v>729</v>
      </c>
      <c r="H438" s="408" t="s">
        <v>2622</v>
      </c>
      <c r="I438" s="511">
        <v>44718.0</v>
      </c>
      <c r="J438" s="439">
        <v>6.0</v>
      </c>
      <c r="K438" s="449" t="s">
        <v>758</v>
      </c>
      <c r="L438" s="330" t="s">
        <v>399</v>
      </c>
      <c r="M438" s="330">
        <f t="shared" si="1"/>
        <v>265</v>
      </c>
      <c r="N438" s="138"/>
      <c r="O438" s="138"/>
      <c r="P438" s="138"/>
      <c r="Q438" s="138"/>
      <c r="R438" s="138"/>
      <c r="S438" s="138"/>
      <c r="T438" s="138"/>
      <c r="U438" s="138"/>
      <c r="V438" s="138"/>
      <c r="W438" s="138"/>
      <c r="X438" s="138"/>
      <c r="Y438" s="138"/>
      <c r="Z438" s="138"/>
    </row>
    <row r="439" ht="12.75" customHeight="1">
      <c r="A439" s="430">
        <v>15922.0</v>
      </c>
      <c r="B439" s="431" t="s">
        <v>2623</v>
      </c>
      <c r="C439" s="431">
        <v>2021.0</v>
      </c>
      <c r="D439" s="508">
        <v>44532.0</v>
      </c>
      <c r="E439" s="433" t="s">
        <v>2624</v>
      </c>
      <c r="F439" s="405" t="s">
        <v>1181</v>
      </c>
      <c r="G439" s="433" t="s">
        <v>729</v>
      </c>
      <c r="H439" s="405" t="s">
        <v>1182</v>
      </c>
      <c r="I439" s="508">
        <v>44718.0</v>
      </c>
      <c r="J439" s="433">
        <v>6.0</v>
      </c>
      <c r="K439" s="449" t="s">
        <v>758</v>
      </c>
      <c r="L439" s="327" t="s">
        <v>399</v>
      </c>
      <c r="M439" s="327">
        <f t="shared" si="1"/>
        <v>186</v>
      </c>
      <c r="N439" s="138"/>
      <c r="O439" s="138"/>
      <c r="P439" s="138"/>
      <c r="Q439" s="138"/>
      <c r="R439" s="138"/>
      <c r="S439" s="138"/>
      <c r="T439" s="138"/>
      <c r="U439" s="138"/>
      <c r="V439" s="138"/>
      <c r="W439" s="138"/>
      <c r="X439" s="138"/>
      <c r="Y439" s="138"/>
      <c r="Z439" s="138"/>
    </row>
    <row r="440" ht="12.75" customHeight="1">
      <c r="A440" s="436">
        <v>16022.0</v>
      </c>
      <c r="B440" s="437" t="s">
        <v>2625</v>
      </c>
      <c r="C440" s="437">
        <v>2017.0</v>
      </c>
      <c r="D440" s="511">
        <v>43091.0</v>
      </c>
      <c r="E440" s="439" t="s">
        <v>2626</v>
      </c>
      <c r="F440" s="408" t="s">
        <v>2627</v>
      </c>
      <c r="G440" s="439" t="s">
        <v>806</v>
      </c>
      <c r="H440" s="408" t="s">
        <v>2190</v>
      </c>
      <c r="I440" s="511">
        <v>44718.0</v>
      </c>
      <c r="J440" s="439">
        <v>6.0</v>
      </c>
      <c r="K440" s="444" t="s">
        <v>329</v>
      </c>
      <c r="L440" s="330" t="s">
        <v>390</v>
      </c>
      <c r="M440" s="330">
        <f t="shared" si="1"/>
        <v>1627</v>
      </c>
      <c r="N440" s="138"/>
      <c r="O440" s="138"/>
      <c r="P440" s="138"/>
      <c r="Q440" s="138"/>
      <c r="R440" s="138"/>
      <c r="S440" s="138"/>
      <c r="T440" s="138"/>
      <c r="U440" s="138"/>
      <c r="V440" s="138"/>
      <c r="W440" s="138"/>
      <c r="X440" s="138"/>
      <c r="Y440" s="138"/>
      <c r="Z440" s="138"/>
    </row>
    <row r="441" ht="12.75" customHeight="1">
      <c r="A441" s="430">
        <v>16122.0</v>
      </c>
      <c r="B441" s="431" t="s">
        <v>2628</v>
      </c>
      <c r="C441" s="431">
        <v>2021.0</v>
      </c>
      <c r="D441" s="508">
        <v>44512.0</v>
      </c>
      <c r="E441" s="433" t="s">
        <v>2629</v>
      </c>
      <c r="F441" s="405" t="s">
        <v>2545</v>
      </c>
      <c r="G441" s="433" t="s">
        <v>725</v>
      </c>
      <c r="H441" s="405" t="s">
        <v>2613</v>
      </c>
      <c r="I441" s="508">
        <v>44718.0</v>
      </c>
      <c r="J441" s="433">
        <v>6.0</v>
      </c>
      <c r="K441" s="444" t="s">
        <v>336</v>
      </c>
      <c r="L441" s="327" t="s">
        <v>399</v>
      </c>
      <c r="M441" s="327">
        <f t="shared" si="1"/>
        <v>206</v>
      </c>
      <c r="N441" s="138"/>
      <c r="O441" s="138"/>
      <c r="P441" s="138"/>
      <c r="Q441" s="138"/>
      <c r="R441" s="138"/>
      <c r="S441" s="138"/>
      <c r="T441" s="138"/>
      <c r="U441" s="138"/>
      <c r="V441" s="138"/>
      <c r="W441" s="138"/>
      <c r="X441" s="138"/>
      <c r="Y441" s="138"/>
      <c r="Z441" s="138"/>
    </row>
    <row r="442" ht="12.75" customHeight="1">
      <c r="A442" s="436">
        <v>16222.0</v>
      </c>
      <c r="B442" s="437" t="s">
        <v>2630</v>
      </c>
      <c r="C442" s="437">
        <v>2018.0</v>
      </c>
      <c r="D442" s="511">
        <v>43208.0</v>
      </c>
      <c r="E442" s="439" t="s">
        <v>2631</v>
      </c>
      <c r="F442" s="408" t="s">
        <v>1653</v>
      </c>
      <c r="G442" s="439" t="s">
        <v>712</v>
      </c>
      <c r="H442" s="408" t="s">
        <v>753</v>
      </c>
      <c r="I442" s="511">
        <v>44719.0</v>
      </c>
      <c r="J442" s="439">
        <v>6.0</v>
      </c>
      <c r="K442" s="444" t="s">
        <v>336</v>
      </c>
      <c r="L442" s="330" t="s">
        <v>390</v>
      </c>
      <c r="M442" s="330">
        <f t="shared" si="1"/>
        <v>1511</v>
      </c>
      <c r="N442" s="138"/>
      <c r="O442" s="138"/>
      <c r="P442" s="138"/>
      <c r="Q442" s="138"/>
      <c r="R442" s="138"/>
      <c r="S442" s="138"/>
      <c r="T442" s="138"/>
      <c r="U442" s="138"/>
      <c r="V442" s="138"/>
      <c r="W442" s="138"/>
      <c r="X442" s="138"/>
      <c r="Y442" s="138"/>
      <c r="Z442" s="138"/>
    </row>
    <row r="443" ht="12.75" customHeight="1">
      <c r="A443" s="430">
        <v>16322.0</v>
      </c>
      <c r="B443" s="431" t="s">
        <v>2632</v>
      </c>
      <c r="C443" s="431">
        <v>2017.0</v>
      </c>
      <c r="D443" s="508">
        <v>42919.0</v>
      </c>
      <c r="E443" s="433" t="s">
        <v>2633</v>
      </c>
      <c r="F443" s="405" t="s">
        <v>1140</v>
      </c>
      <c r="G443" s="433" t="s">
        <v>712</v>
      </c>
      <c r="H443" s="405" t="s">
        <v>50</v>
      </c>
      <c r="I443" s="508">
        <v>44722.0</v>
      </c>
      <c r="J443" s="433">
        <v>6.0</v>
      </c>
      <c r="K443" s="444" t="s">
        <v>329</v>
      </c>
      <c r="L443" s="327" t="s">
        <v>1249</v>
      </c>
      <c r="M443" s="327">
        <f t="shared" si="1"/>
        <v>1803</v>
      </c>
      <c r="N443" s="138"/>
      <c r="O443" s="138"/>
      <c r="P443" s="138"/>
      <c r="Q443" s="138"/>
      <c r="R443" s="138"/>
      <c r="S443" s="138"/>
      <c r="T443" s="138"/>
      <c r="U443" s="138"/>
      <c r="V443" s="138"/>
      <c r="W443" s="138"/>
      <c r="X443" s="138"/>
      <c r="Y443" s="138"/>
      <c r="Z443" s="138"/>
    </row>
    <row r="444" ht="12.75" customHeight="1">
      <c r="A444" s="436">
        <v>16422.0</v>
      </c>
      <c r="B444" s="437" t="s">
        <v>2634</v>
      </c>
      <c r="C444" s="437">
        <v>2015.0</v>
      </c>
      <c r="D444" s="515">
        <v>42353.0</v>
      </c>
      <c r="E444" s="439" t="s">
        <v>2635</v>
      </c>
      <c r="F444" s="408" t="s">
        <v>959</v>
      </c>
      <c r="G444" s="439" t="s">
        <v>712</v>
      </c>
      <c r="H444" s="408" t="s">
        <v>130</v>
      </c>
      <c r="I444" s="511">
        <v>44722.0</v>
      </c>
      <c r="J444" s="439">
        <v>6.0</v>
      </c>
      <c r="K444" s="444" t="s">
        <v>336</v>
      </c>
      <c r="L444" s="330" t="s">
        <v>390</v>
      </c>
      <c r="M444" s="330">
        <f t="shared" si="1"/>
        <v>2369</v>
      </c>
      <c r="N444" s="138"/>
      <c r="O444" s="138"/>
      <c r="P444" s="138"/>
      <c r="Q444" s="138"/>
      <c r="R444" s="138"/>
      <c r="S444" s="138"/>
      <c r="T444" s="138"/>
      <c r="U444" s="138"/>
      <c r="V444" s="138"/>
      <c r="W444" s="138"/>
      <c r="X444" s="138"/>
      <c r="Y444" s="138"/>
      <c r="Z444" s="138"/>
    </row>
    <row r="445" ht="15.0" customHeight="1">
      <c r="A445" s="430">
        <v>16522.0</v>
      </c>
      <c r="B445" s="431" t="s">
        <v>2636</v>
      </c>
      <c r="C445" s="431">
        <v>2016.0</v>
      </c>
      <c r="D445" s="508">
        <v>42429.0</v>
      </c>
      <c r="E445" s="433" t="s">
        <v>2637</v>
      </c>
      <c r="F445" s="405" t="s">
        <v>865</v>
      </c>
      <c r="G445" s="433" t="s">
        <v>712</v>
      </c>
      <c r="H445" s="405" t="s">
        <v>866</v>
      </c>
      <c r="I445" s="508">
        <v>44727.0</v>
      </c>
      <c r="J445" s="433">
        <v>6.0</v>
      </c>
      <c r="K445" s="444" t="s">
        <v>336</v>
      </c>
      <c r="L445" s="327" t="s">
        <v>395</v>
      </c>
      <c r="M445" s="327">
        <f t="shared" si="1"/>
        <v>2298</v>
      </c>
      <c r="N445" s="138"/>
      <c r="O445" s="138"/>
      <c r="P445" s="138"/>
      <c r="Q445" s="138"/>
      <c r="R445" s="138"/>
      <c r="S445" s="138"/>
      <c r="T445" s="138"/>
      <c r="U445" s="138"/>
      <c r="V445" s="138"/>
      <c r="W445" s="138"/>
      <c r="X445" s="138"/>
      <c r="Y445" s="138"/>
      <c r="Z445" s="138"/>
    </row>
    <row r="446" ht="12.75" customHeight="1">
      <c r="A446" s="436">
        <v>16622.0</v>
      </c>
      <c r="B446" s="437" t="s">
        <v>2638</v>
      </c>
      <c r="C446" s="437">
        <v>2016.0</v>
      </c>
      <c r="D446" s="511">
        <v>42726.0</v>
      </c>
      <c r="E446" s="439" t="s">
        <v>2639</v>
      </c>
      <c r="F446" s="408" t="s">
        <v>2640</v>
      </c>
      <c r="G446" s="439" t="s">
        <v>806</v>
      </c>
      <c r="H446" s="408" t="s">
        <v>807</v>
      </c>
      <c r="I446" s="511">
        <v>44727.0</v>
      </c>
      <c r="J446" s="439">
        <v>6.0</v>
      </c>
      <c r="K446" s="449" t="s">
        <v>758</v>
      </c>
      <c r="L446" s="330" t="s">
        <v>390</v>
      </c>
      <c r="M446" s="330">
        <f t="shared" si="1"/>
        <v>2001</v>
      </c>
      <c r="N446" s="138"/>
      <c r="O446" s="138"/>
      <c r="P446" s="138"/>
      <c r="Q446" s="138"/>
      <c r="R446" s="138"/>
      <c r="S446" s="138"/>
      <c r="T446" s="138"/>
      <c r="U446" s="138"/>
      <c r="V446" s="138"/>
      <c r="W446" s="138"/>
      <c r="X446" s="138"/>
      <c r="Y446" s="138"/>
      <c r="Z446" s="138"/>
    </row>
    <row r="447" ht="12.75" customHeight="1">
      <c r="A447" s="430">
        <v>16722.0</v>
      </c>
      <c r="B447" s="431" t="s">
        <v>2641</v>
      </c>
      <c r="C447" s="431">
        <v>2015.0</v>
      </c>
      <c r="D447" s="521">
        <v>42345.0</v>
      </c>
      <c r="E447" s="433" t="s">
        <v>2642</v>
      </c>
      <c r="F447" s="405" t="s">
        <v>2643</v>
      </c>
      <c r="G447" s="433" t="s">
        <v>712</v>
      </c>
      <c r="H447" s="405" t="s">
        <v>866</v>
      </c>
      <c r="I447" s="508">
        <v>44727.0</v>
      </c>
      <c r="J447" s="433">
        <v>6.0</v>
      </c>
      <c r="K447" s="444" t="s">
        <v>336</v>
      </c>
      <c r="L447" s="327" t="s">
        <v>395</v>
      </c>
      <c r="M447" s="327">
        <f t="shared" si="1"/>
        <v>2382</v>
      </c>
      <c r="N447" s="138"/>
      <c r="O447" s="138"/>
      <c r="P447" s="138"/>
      <c r="Q447" s="138"/>
      <c r="R447" s="138"/>
      <c r="S447" s="138"/>
      <c r="T447" s="138"/>
      <c r="U447" s="138"/>
      <c r="V447" s="138"/>
      <c r="W447" s="138"/>
      <c r="X447" s="138"/>
      <c r="Y447" s="138"/>
      <c r="Z447" s="138"/>
    </row>
    <row r="448" ht="12.75" customHeight="1">
      <c r="A448" s="436">
        <v>16822.0</v>
      </c>
      <c r="B448" s="437" t="s">
        <v>2644</v>
      </c>
      <c r="C448" s="437">
        <v>2017.0</v>
      </c>
      <c r="D448" s="511">
        <v>42936.0</v>
      </c>
      <c r="E448" s="439" t="s">
        <v>2645</v>
      </c>
      <c r="F448" s="408" t="s">
        <v>2646</v>
      </c>
      <c r="G448" s="439" t="s">
        <v>806</v>
      </c>
      <c r="H448" s="408" t="s">
        <v>2647</v>
      </c>
      <c r="I448" s="511">
        <v>44727.0</v>
      </c>
      <c r="J448" s="439">
        <v>6.0</v>
      </c>
      <c r="K448" s="520" t="s">
        <v>316</v>
      </c>
      <c r="L448" s="330" t="s">
        <v>1249</v>
      </c>
      <c r="M448" s="330">
        <f t="shared" si="1"/>
        <v>1791</v>
      </c>
      <c r="N448" s="138"/>
      <c r="O448" s="138"/>
      <c r="P448" s="138"/>
      <c r="Q448" s="138"/>
      <c r="R448" s="138"/>
      <c r="S448" s="138"/>
      <c r="T448" s="138"/>
      <c r="U448" s="138"/>
      <c r="V448" s="138"/>
      <c r="W448" s="138"/>
      <c r="X448" s="138"/>
      <c r="Y448" s="138"/>
      <c r="Z448" s="138"/>
    </row>
    <row r="449" ht="15.0" customHeight="1">
      <c r="A449" s="539">
        <v>16922.0</v>
      </c>
      <c r="B449" s="431" t="s">
        <v>2648</v>
      </c>
      <c r="C449" s="431">
        <v>2015.0</v>
      </c>
      <c r="D449" s="508">
        <v>42300.0</v>
      </c>
      <c r="E449" s="433" t="s">
        <v>2649</v>
      </c>
      <c r="F449" s="405" t="s">
        <v>2643</v>
      </c>
      <c r="G449" s="433" t="s">
        <v>712</v>
      </c>
      <c r="H449" s="405" t="s">
        <v>153</v>
      </c>
      <c r="I449" s="508">
        <v>44727.0</v>
      </c>
      <c r="J449" s="433">
        <v>6.0</v>
      </c>
      <c r="K449" s="444" t="s">
        <v>329</v>
      </c>
      <c r="L449" s="327" t="s">
        <v>395</v>
      </c>
      <c r="M449" s="327">
        <f t="shared" si="1"/>
        <v>2427</v>
      </c>
      <c r="N449" s="138"/>
      <c r="O449" s="138"/>
      <c r="P449" s="138"/>
      <c r="Q449" s="138"/>
      <c r="R449" s="138"/>
      <c r="S449" s="138"/>
      <c r="T449" s="138"/>
      <c r="U449" s="138"/>
      <c r="V449" s="138"/>
      <c r="W449" s="138"/>
      <c r="X449" s="138"/>
      <c r="Y449" s="138"/>
      <c r="Z449" s="138"/>
    </row>
    <row r="450" ht="12.75" customHeight="1">
      <c r="A450" s="436">
        <v>17022.0</v>
      </c>
      <c r="B450" s="437" t="s">
        <v>2650</v>
      </c>
      <c r="C450" s="437">
        <v>2013.0</v>
      </c>
      <c r="D450" s="511">
        <v>41354.0</v>
      </c>
      <c r="E450" s="439" t="s">
        <v>2651</v>
      </c>
      <c r="F450" s="408" t="s">
        <v>723</v>
      </c>
      <c r="G450" s="439" t="s">
        <v>712</v>
      </c>
      <c r="H450" s="408" t="s">
        <v>153</v>
      </c>
      <c r="I450" s="511">
        <v>44735.0</v>
      </c>
      <c r="J450" s="439">
        <v>6.0</v>
      </c>
      <c r="K450" s="520" t="s">
        <v>316</v>
      </c>
      <c r="L450" s="330" t="s">
        <v>390</v>
      </c>
      <c r="M450" s="330">
        <f t="shared" si="1"/>
        <v>3381</v>
      </c>
      <c r="N450" s="138"/>
      <c r="O450" s="138"/>
      <c r="P450" s="138"/>
      <c r="Q450" s="138"/>
      <c r="R450" s="138"/>
      <c r="S450" s="138"/>
      <c r="T450" s="138"/>
      <c r="U450" s="138"/>
      <c r="V450" s="138"/>
      <c r="W450" s="138"/>
      <c r="X450" s="138"/>
      <c r="Y450" s="138"/>
      <c r="Z450" s="138"/>
    </row>
    <row r="451" ht="12.75" customHeight="1">
      <c r="A451" s="430">
        <v>17122.0</v>
      </c>
      <c r="B451" s="431" t="s">
        <v>2652</v>
      </c>
      <c r="C451" s="431">
        <v>2017.0</v>
      </c>
      <c r="D451" s="508">
        <v>42863.0</v>
      </c>
      <c r="E451" s="433" t="s">
        <v>2653</v>
      </c>
      <c r="F451" s="405" t="s">
        <v>2654</v>
      </c>
      <c r="G451" s="433" t="s">
        <v>806</v>
      </c>
      <c r="H451" s="405" t="s">
        <v>18</v>
      </c>
      <c r="I451" s="508">
        <v>44735.0</v>
      </c>
      <c r="J451" s="433">
        <v>6.0</v>
      </c>
      <c r="K451" s="444" t="s">
        <v>336</v>
      </c>
      <c r="L451" s="327" t="s">
        <v>395</v>
      </c>
      <c r="M451" s="327">
        <f t="shared" si="1"/>
        <v>1872</v>
      </c>
      <c r="N451" s="138"/>
      <c r="O451" s="138"/>
      <c r="P451" s="138"/>
      <c r="Q451" s="138"/>
      <c r="R451" s="138"/>
      <c r="S451" s="138"/>
      <c r="T451" s="138"/>
      <c r="U451" s="138"/>
      <c r="V451" s="138"/>
      <c r="W451" s="138"/>
      <c r="X451" s="138"/>
      <c r="Y451" s="138"/>
      <c r="Z451" s="138"/>
    </row>
    <row r="452" ht="12.75" customHeight="1">
      <c r="A452" s="436">
        <v>17222.0</v>
      </c>
      <c r="B452" s="437" t="s">
        <v>2655</v>
      </c>
      <c r="C452" s="437">
        <v>2008.0</v>
      </c>
      <c r="D452" s="511">
        <v>39668.0</v>
      </c>
      <c r="E452" s="439" t="s">
        <v>2656</v>
      </c>
      <c r="F452" s="408" t="s">
        <v>2657</v>
      </c>
      <c r="G452" s="439" t="s">
        <v>712</v>
      </c>
      <c r="H452" s="408" t="s">
        <v>2647</v>
      </c>
      <c r="I452" s="511">
        <v>44735.0</v>
      </c>
      <c r="J452" s="439">
        <v>6.0</v>
      </c>
      <c r="K452" s="444" t="s">
        <v>336</v>
      </c>
      <c r="L452" s="330" t="s">
        <v>390</v>
      </c>
      <c r="M452" s="330">
        <f t="shared" si="1"/>
        <v>5067</v>
      </c>
      <c r="N452" s="138"/>
      <c r="O452" s="138"/>
      <c r="P452" s="138"/>
      <c r="Q452" s="138"/>
      <c r="R452" s="138"/>
      <c r="S452" s="138"/>
      <c r="T452" s="138"/>
      <c r="U452" s="138"/>
      <c r="V452" s="138"/>
      <c r="W452" s="138"/>
      <c r="X452" s="138"/>
      <c r="Y452" s="138"/>
      <c r="Z452" s="138"/>
    </row>
    <row r="453" ht="12.75" customHeight="1">
      <c r="A453" s="430">
        <v>17322.0</v>
      </c>
      <c r="B453" s="431" t="s">
        <v>2658</v>
      </c>
      <c r="C453" s="431">
        <v>2010.0</v>
      </c>
      <c r="D453" s="508">
        <v>40470.0</v>
      </c>
      <c r="E453" s="433" t="s">
        <v>2659</v>
      </c>
      <c r="F453" s="405" t="s">
        <v>1745</v>
      </c>
      <c r="G453" s="433" t="s">
        <v>712</v>
      </c>
      <c r="H453" s="405" t="s">
        <v>1156</v>
      </c>
      <c r="I453" s="508">
        <v>44735.0</v>
      </c>
      <c r="J453" s="433">
        <v>6.0</v>
      </c>
      <c r="K453" s="520" t="s">
        <v>316</v>
      </c>
      <c r="L453" s="327" t="s">
        <v>390</v>
      </c>
      <c r="M453" s="327">
        <f t="shared" si="1"/>
        <v>4265</v>
      </c>
      <c r="N453" s="138"/>
      <c r="O453" s="138"/>
      <c r="P453" s="138"/>
      <c r="Q453" s="138"/>
      <c r="R453" s="138"/>
      <c r="S453" s="138"/>
      <c r="T453" s="138"/>
      <c r="U453" s="138"/>
      <c r="V453" s="138"/>
      <c r="W453" s="138"/>
      <c r="X453" s="138"/>
      <c r="Y453" s="138"/>
      <c r="Z453" s="138"/>
    </row>
    <row r="454" ht="12.75" customHeight="1">
      <c r="A454" s="436">
        <v>17422.0</v>
      </c>
      <c r="B454" s="437" t="s">
        <v>2660</v>
      </c>
      <c r="C454" s="437">
        <v>2016.0</v>
      </c>
      <c r="D454" s="511">
        <v>42584.0</v>
      </c>
      <c r="E454" s="439" t="s">
        <v>2661</v>
      </c>
      <c r="F454" s="408" t="s">
        <v>2662</v>
      </c>
      <c r="G454" s="439" t="s">
        <v>712</v>
      </c>
      <c r="H454" s="408" t="s">
        <v>892</v>
      </c>
      <c r="I454" s="511">
        <v>44735.0</v>
      </c>
      <c r="J454" s="439">
        <v>6.0</v>
      </c>
      <c r="K454" s="444" t="s">
        <v>336</v>
      </c>
      <c r="L454" s="330" t="s">
        <v>395</v>
      </c>
      <c r="M454" s="330">
        <f t="shared" si="1"/>
        <v>2151</v>
      </c>
      <c r="N454" s="138"/>
      <c r="O454" s="138"/>
      <c r="P454" s="138"/>
      <c r="Q454" s="138"/>
      <c r="R454" s="138"/>
      <c r="S454" s="138"/>
      <c r="T454" s="138"/>
      <c r="U454" s="138"/>
      <c r="V454" s="138"/>
      <c r="W454" s="138"/>
      <c r="X454" s="138"/>
      <c r="Y454" s="138"/>
      <c r="Z454" s="138"/>
    </row>
    <row r="455" ht="12.75" customHeight="1">
      <c r="A455" s="430">
        <v>17522.0</v>
      </c>
      <c r="B455" s="431" t="s">
        <v>2663</v>
      </c>
      <c r="C455" s="431">
        <v>2015.0</v>
      </c>
      <c r="D455" s="508">
        <v>42195.0</v>
      </c>
      <c r="E455" s="433" t="s">
        <v>2664</v>
      </c>
      <c r="F455" s="405" t="s">
        <v>1509</v>
      </c>
      <c r="G455" s="433" t="s">
        <v>712</v>
      </c>
      <c r="H455" s="405" t="s">
        <v>308</v>
      </c>
      <c r="I455" s="508">
        <v>44735.0</v>
      </c>
      <c r="J455" s="433">
        <v>6.0</v>
      </c>
      <c r="K455" s="444" t="s">
        <v>336</v>
      </c>
      <c r="L455" s="327" t="s">
        <v>390</v>
      </c>
      <c r="M455" s="327">
        <f t="shared" si="1"/>
        <v>2540</v>
      </c>
      <c r="N455" s="138"/>
      <c r="O455" s="138"/>
      <c r="P455" s="138"/>
      <c r="Q455" s="138"/>
      <c r="R455" s="138"/>
      <c r="S455" s="138"/>
      <c r="T455" s="138"/>
      <c r="U455" s="138"/>
      <c r="V455" s="138"/>
      <c r="W455" s="138"/>
      <c r="X455" s="138"/>
      <c r="Y455" s="138"/>
      <c r="Z455" s="138"/>
    </row>
    <row r="456" ht="12.75" customHeight="1">
      <c r="A456" s="436">
        <v>17622.0</v>
      </c>
      <c r="B456" s="437" t="s">
        <v>2665</v>
      </c>
      <c r="C456" s="437">
        <v>2021.0</v>
      </c>
      <c r="D456" s="511">
        <v>44503.0</v>
      </c>
      <c r="E456" s="439" t="s">
        <v>2666</v>
      </c>
      <c r="F456" s="408" t="s">
        <v>2667</v>
      </c>
      <c r="G456" s="439" t="s">
        <v>725</v>
      </c>
      <c r="H456" s="408" t="s">
        <v>2668</v>
      </c>
      <c r="I456" s="511">
        <v>44735.0</v>
      </c>
      <c r="J456" s="439">
        <v>6.0</v>
      </c>
      <c r="K456" s="444" t="s">
        <v>329</v>
      </c>
      <c r="L456" s="330" t="s">
        <v>399</v>
      </c>
      <c r="M456" s="330">
        <f t="shared" si="1"/>
        <v>232</v>
      </c>
      <c r="N456" s="138"/>
      <c r="O456" s="138"/>
      <c r="P456" s="138"/>
      <c r="Q456" s="138"/>
      <c r="R456" s="138"/>
      <c r="S456" s="138"/>
      <c r="T456" s="138"/>
      <c r="U456" s="138"/>
      <c r="V456" s="138"/>
      <c r="W456" s="138"/>
      <c r="X456" s="138"/>
      <c r="Y456" s="138"/>
      <c r="Z456" s="138"/>
    </row>
    <row r="457" ht="12.75" customHeight="1">
      <c r="A457" s="430">
        <v>17722.0</v>
      </c>
      <c r="B457" s="431" t="s">
        <v>2669</v>
      </c>
      <c r="C457" s="431">
        <v>2017.0</v>
      </c>
      <c r="D457" s="508">
        <v>42915.0</v>
      </c>
      <c r="E457" s="433" t="s">
        <v>2670</v>
      </c>
      <c r="F457" s="405" t="s">
        <v>2671</v>
      </c>
      <c r="G457" s="433" t="s">
        <v>707</v>
      </c>
      <c r="H457" s="405" t="s">
        <v>1189</v>
      </c>
      <c r="I457" s="508">
        <v>44736.0</v>
      </c>
      <c r="J457" s="433">
        <v>6.0</v>
      </c>
      <c r="K457" s="444" t="s">
        <v>336</v>
      </c>
      <c r="L457" s="327" t="s">
        <v>395</v>
      </c>
      <c r="M457" s="327">
        <f t="shared" si="1"/>
        <v>1821</v>
      </c>
      <c r="N457" s="138"/>
      <c r="O457" s="138"/>
      <c r="P457" s="138"/>
      <c r="Q457" s="138"/>
      <c r="R457" s="138"/>
      <c r="S457" s="138"/>
      <c r="T457" s="138"/>
      <c r="U457" s="138"/>
      <c r="V457" s="138"/>
      <c r="W457" s="138"/>
      <c r="X457" s="138"/>
      <c r="Y457" s="138"/>
      <c r="Z457" s="138"/>
    </row>
    <row r="458" ht="12.75" customHeight="1">
      <c r="A458" s="436">
        <v>17822.0</v>
      </c>
      <c r="B458" s="437" t="s">
        <v>2672</v>
      </c>
      <c r="C458" s="437">
        <v>2020.0</v>
      </c>
      <c r="D458" s="511">
        <v>44102.0</v>
      </c>
      <c r="E458" s="439" t="s">
        <v>2673</v>
      </c>
      <c r="F458" s="408" t="s">
        <v>2674</v>
      </c>
      <c r="G458" s="439" t="s">
        <v>806</v>
      </c>
      <c r="H458" s="408" t="s">
        <v>2190</v>
      </c>
      <c r="I458" s="511">
        <v>44749.0</v>
      </c>
      <c r="J458" s="439">
        <v>7.0</v>
      </c>
      <c r="K458" s="520" t="s">
        <v>316</v>
      </c>
      <c r="L458" s="330" t="s">
        <v>390</v>
      </c>
      <c r="M458" s="330">
        <f t="shared" si="1"/>
        <v>647</v>
      </c>
      <c r="N458" s="138"/>
      <c r="O458" s="138"/>
      <c r="P458" s="138"/>
      <c r="Q458" s="138"/>
      <c r="R458" s="138"/>
      <c r="S458" s="138"/>
      <c r="T458" s="138"/>
      <c r="U458" s="138"/>
      <c r="V458" s="138"/>
      <c r="W458" s="138"/>
      <c r="X458" s="138"/>
      <c r="Y458" s="138"/>
      <c r="Z458" s="138"/>
    </row>
    <row r="459" ht="12.75" customHeight="1">
      <c r="A459" s="430">
        <v>17922.0</v>
      </c>
      <c r="B459" s="431" t="s">
        <v>2675</v>
      </c>
      <c r="C459" s="431">
        <v>2015.0</v>
      </c>
      <c r="D459" s="508">
        <v>42359.0</v>
      </c>
      <c r="E459" s="433" t="s">
        <v>2676</v>
      </c>
      <c r="F459" s="405" t="s">
        <v>1907</v>
      </c>
      <c r="G459" s="433" t="s">
        <v>712</v>
      </c>
      <c r="H459" s="405" t="s">
        <v>50</v>
      </c>
      <c r="I459" s="508">
        <v>44754.0</v>
      </c>
      <c r="J459" s="433">
        <v>7.0</v>
      </c>
      <c r="K459" s="444" t="s">
        <v>329</v>
      </c>
      <c r="L459" s="327" t="s">
        <v>390</v>
      </c>
      <c r="M459" s="327">
        <f t="shared" si="1"/>
        <v>2395</v>
      </c>
      <c r="N459" s="138"/>
      <c r="O459" s="138"/>
      <c r="P459" s="138"/>
      <c r="Q459" s="138"/>
      <c r="R459" s="138"/>
      <c r="S459" s="138"/>
      <c r="T459" s="138"/>
      <c r="U459" s="138"/>
      <c r="V459" s="138"/>
      <c r="W459" s="138"/>
      <c r="X459" s="138"/>
      <c r="Y459" s="138"/>
      <c r="Z459" s="138"/>
    </row>
    <row r="460" ht="12.75" customHeight="1">
      <c r="A460" s="436">
        <v>18022.0</v>
      </c>
      <c r="B460" s="437" t="s">
        <v>2677</v>
      </c>
      <c r="C460" s="437">
        <v>2020.0</v>
      </c>
      <c r="D460" s="511">
        <v>44042.0</v>
      </c>
      <c r="E460" s="439" t="s">
        <v>2678</v>
      </c>
      <c r="F460" s="408" t="s">
        <v>2679</v>
      </c>
      <c r="G460" s="439" t="s">
        <v>712</v>
      </c>
      <c r="H460" s="408" t="s">
        <v>263</v>
      </c>
      <c r="I460" s="511">
        <v>44749.0</v>
      </c>
      <c r="J460" s="439">
        <v>7.0</v>
      </c>
      <c r="K460" s="444" t="s">
        <v>329</v>
      </c>
      <c r="L460" s="330" t="s">
        <v>395</v>
      </c>
      <c r="M460" s="330">
        <f t="shared" si="1"/>
        <v>707</v>
      </c>
      <c r="N460" s="138"/>
      <c r="O460" s="138"/>
      <c r="P460" s="138"/>
      <c r="Q460" s="138"/>
      <c r="R460" s="138"/>
      <c r="S460" s="138"/>
      <c r="T460" s="138"/>
      <c r="U460" s="138"/>
      <c r="V460" s="138"/>
      <c r="W460" s="138"/>
      <c r="X460" s="138"/>
      <c r="Y460" s="138"/>
      <c r="Z460" s="138"/>
    </row>
    <row r="461" ht="12.75" customHeight="1">
      <c r="A461" s="430">
        <v>18122.0</v>
      </c>
      <c r="B461" s="431" t="s">
        <v>2680</v>
      </c>
      <c r="C461" s="431">
        <v>2017.0</v>
      </c>
      <c r="D461" s="508">
        <v>42768.0</v>
      </c>
      <c r="E461" s="433" t="s">
        <v>2681</v>
      </c>
      <c r="F461" s="405" t="s">
        <v>228</v>
      </c>
      <c r="G461" s="433" t="s">
        <v>712</v>
      </c>
      <c r="H461" s="405" t="s">
        <v>2682</v>
      </c>
      <c r="I461" s="508">
        <v>44749.0</v>
      </c>
      <c r="J461" s="433">
        <v>7.0</v>
      </c>
      <c r="K461" s="444" t="s">
        <v>329</v>
      </c>
      <c r="L461" s="327" t="s">
        <v>390</v>
      </c>
      <c r="M461" s="327">
        <f t="shared" si="1"/>
        <v>1981</v>
      </c>
      <c r="N461" s="138"/>
      <c r="O461" s="138"/>
      <c r="P461" s="138"/>
      <c r="Q461" s="138"/>
      <c r="R461" s="138"/>
      <c r="S461" s="138"/>
      <c r="T461" s="138"/>
      <c r="U461" s="138"/>
      <c r="V461" s="138"/>
      <c r="W461" s="138"/>
      <c r="X461" s="138"/>
      <c r="Y461" s="138"/>
      <c r="Z461" s="138"/>
    </row>
    <row r="462" ht="12.75" customHeight="1">
      <c r="A462" s="436">
        <v>18222.0</v>
      </c>
      <c r="B462" s="437" t="s">
        <v>2683</v>
      </c>
      <c r="C462" s="437">
        <v>2015.0</v>
      </c>
      <c r="D462" s="511">
        <v>42324.0</v>
      </c>
      <c r="E462" s="439" t="s">
        <v>2684</v>
      </c>
      <c r="F462" s="408" t="s">
        <v>212</v>
      </c>
      <c r="G462" s="439" t="s">
        <v>712</v>
      </c>
      <c r="H462" s="408" t="s">
        <v>18</v>
      </c>
      <c r="I462" s="511">
        <v>44749.0</v>
      </c>
      <c r="J462" s="439">
        <v>7.0</v>
      </c>
      <c r="K462" s="444" t="s">
        <v>329</v>
      </c>
      <c r="L462" s="330" t="s">
        <v>390</v>
      </c>
      <c r="M462" s="330">
        <f t="shared" si="1"/>
        <v>2425</v>
      </c>
      <c r="N462" s="138"/>
      <c r="O462" s="138"/>
      <c r="P462" s="138"/>
      <c r="Q462" s="138"/>
      <c r="R462" s="138"/>
      <c r="S462" s="138"/>
      <c r="T462" s="138"/>
      <c r="U462" s="138"/>
      <c r="V462" s="138"/>
      <c r="W462" s="138"/>
      <c r="X462" s="138"/>
      <c r="Y462" s="138"/>
      <c r="Z462" s="138"/>
    </row>
    <row r="463" ht="12.75" customHeight="1">
      <c r="A463" s="430">
        <v>18322.0</v>
      </c>
      <c r="B463" s="431" t="s">
        <v>2685</v>
      </c>
      <c r="C463" s="431">
        <v>2015.0</v>
      </c>
      <c r="D463" s="508">
        <v>42227.0</v>
      </c>
      <c r="E463" s="433" t="s">
        <v>2686</v>
      </c>
      <c r="F463" s="405" t="s">
        <v>2687</v>
      </c>
      <c r="G463" s="433" t="s">
        <v>712</v>
      </c>
      <c r="H463" s="405" t="s">
        <v>153</v>
      </c>
      <c r="I463" s="508">
        <v>44749.0</v>
      </c>
      <c r="J463" s="433">
        <v>7.0</v>
      </c>
      <c r="K463" s="444" t="s">
        <v>336</v>
      </c>
      <c r="L463" s="327" t="s">
        <v>395</v>
      </c>
      <c r="M463" s="327">
        <f t="shared" si="1"/>
        <v>2522</v>
      </c>
      <c r="N463" s="138"/>
      <c r="O463" s="138"/>
      <c r="P463" s="138"/>
      <c r="Q463" s="138"/>
      <c r="R463" s="138"/>
      <c r="S463" s="138"/>
      <c r="T463" s="138"/>
      <c r="U463" s="138"/>
      <c r="V463" s="138"/>
      <c r="W463" s="138"/>
      <c r="X463" s="138"/>
      <c r="Y463" s="138"/>
      <c r="Z463" s="138"/>
    </row>
    <row r="464" ht="12.75" customHeight="1">
      <c r="A464" s="436">
        <v>18422.0</v>
      </c>
      <c r="B464" s="437" t="s">
        <v>2688</v>
      </c>
      <c r="C464" s="437">
        <v>2011.0</v>
      </c>
      <c r="D464" s="511">
        <v>40777.0</v>
      </c>
      <c r="E464" s="439" t="s">
        <v>2689</v>
      </c>
      <c r="F464" s="408" t="s">
        <v>2690</v>
      </c>
      <c r="G464" s="439" t="s">
        <v>806</v>
      </c>
      <c r="H464" s="408" t="s">
        <v>2691</v>
      </c>
      <c r="I464" s="511">
        <v>44749.0</v>
      </c>
      <c r="J464" s="439">
        <v>7.0</v>
      </c>
      <c r="K464" s="444" t="s">
        <v>336</v>
      </c>
      <c r="L464" s="330" t="s">
        <v>390</v>
      </c>
      <c r="M464" s="330">
        <f t="shared" si="1"/>
        <v>3972</v>
      </c>
      <c r="N464" s="138"/>
      <c r="O464" s="138"/>
      <c r="P464" s="138"/>
      <c r="Q464" s="138"/>
      <c r="R464" s="138"/>
      <c r="S464" s="138"/>
      <c r="T464" s="138"/>
      <c r="U464" s="138"/>
      <c r="V464" s="138"/>
      <c r="W464" s="138"/>
      <c r="X464" s="138"/>
      <c r="Y464" s="138"/>
      <c r="Z464" s="138"/>
    </row>
    <row r="465" ht="12.75" customHeight="1">
      <c r="A465" s="430">
        <v>18522.0</v>
      </c>
      <c r="B465" s="431" t="s">
        <v>2692</v>
      </c>
      <c r="C465" s="431">
        <v>2017.0</v>
      </c>
      <c r="D465" s="508">
        <v>42899.0</v>
      </c>
      <c r="E465" s="433" t="s">
        <v>2693</v>
      </c>
      <c r="F465" s="405" t="s">
        <v>2694</v>
      </c>
      <c r="G465" s="433" t="s">
        <v>707</v>
      </c>
      <c r="H465" s="405" t="s">
        <v>158</v>
      </c>
      <c r="I465" s="508">
        <v>44749.0</v>
      </c>
      <c r="J465" s="433">
        <v>7.0</v>
      </c>
      <c r="K465" s="522" t="s">
        <v>758</v>
      </c>
      <c r="L465" s="327" t="s">
        <v>390</v>
      </c>
      <c r="M465" s="327">
        <f t="shared" si="1"/>
        <v>1850</v>
      </c>
      <c r="N465" s="138"/>
      <c r="O465" s="138"/>
      <c r="P465" s="138"/>
      <c r="Q465" s="138"/>
      <c r="R465" s="138"/>
      <c r="S465" s="138"/>
      <c r="T465" s="138"/>
      <c r="U465" s="138"/>
      <c r="V465" s="138"/>
      <c r="W465" s="138"/>
      <c r="X465" s="138"/>
      <c r="Y465" s="138"/>
      <c r="Z465" s="138"/>
    </row>
    <row r="466" ht="12.75" customHeight="1">
      <c r="A466" s="436">
        <v>18622.0</v>
      </c>
      <c r="B466" s="437" t="s">
        <v>2695</v>
      </c>
      <c r="C466" s="437">
        <v>2015.0</v>
      </c>
      <c r="D466" s="511">
        <v>42216.0</v>
      </c>
      <c r="E466" s="439" t="s">
        <v>2696</v>
      </c>
      <c r="F466" s="408" t="s">
        <v>2697</v>
      </c>
      <c r="G466" s="439" t="s">
        <v>806</v>
      </c>
      <c r="H466" s="408" t="s">
        <v>2698</v>
      </c>
      <c r="I466" s="511">
        <v>44754.0</v>
      </c>
      <c r="J466" s="439">
        <v>7.0</v>
      </c>
      <c r="K466" s="444" t="s">
        <v>336</v>
      </c>
      <c r="L466" s="330" t="s">
        <v>390</v>
      </c>
      <c r="M466" s="330">
        <f t="shared" si="1"/>
        <v>2538</v>
      </c>
      <c r="N466" s="138"/>
      <c r="O466" s="138"/>
      <c r="P466" s="138"/>
      <c r="Q466" s="138"/>
      <c r="R466" s="138"/>
      <c r="S466" s="138"/>
      <c r="T466" s="138"/>
      <c r="U466" s="138"/>
      <c r="V466" s="138"/>
      <c r="W466" s="138"/>
      <c r="X466" s="138"/>
      <c r="Y466" s="138"/>
      <c r="Z466" s="138"/>
    </row>
    <row r="467" ht="12.75" customHeight="1">
      <c r="A467" s="430">
        <v>18722.0</v>
      </c>
      <c r="B467" s="431" t="s">
        <v>2699</v>
      </c>
      <c r="C467" s="431">
        <v>2015.0</v>
      </c>
      <c r="D467" s="508">
        <v>42335.0</v>
      </c>
      <c r="E467" s="433" t="s">
        <v>2700</v>
      </c>
      <c r="F467" s="405" t="s">
        <v>1327</v>
      </c>
      <c r="G467" s="433" t="s">
        <v>707</v>
      </c>
      <c r="H467" s="405" t="s">
        <v>158</v>
      </c>
      <c r="I467" s="508">
        <v>44754.0</v>
      </c>
      <c r="J467" s="433">
        <v>7.0</v>
      </c>
      <c r="K467" s="444" t="s">
        <v>336</v>
      </c>
      <c r="L467" s="327" t="s">
        <v>390</v>
      </c>
      <c r="M467" s="327">
        <f t="shared" si="1"/>
        <v>2419</v>
      </c>
      <c r="N467" s="138"/>
      <c r="O467" s="138"/>
      <c r="P467" s="138"/>
      <c r="Q467" s="138"/>
      <c r="R467" s="138"/>
      <c r="S467" s="138"/>
      <c r="T467" s="138"/>
      <c r="U467" s="138"/>
      <c r="V467" s="138"/>
      <c r="W467" s="138"/>
      <c r="X467" s="138"/>
      <c r="Y467" s="138"/>
      <c r="Z467" s="138"/>
    </row>
    <row r="468" ht="12.75" customHeight="1">
      <c r="A468" s="436">
        <v>18822.0</v>
      </c>
      <c r="B468" s="437" t="s">
        <v>2701</v>
      </c>
      <c r="C468" s="437">
        <v>2021.0</v>
      </c>
      <c r="D468" s="511">
        <v>44531.0</v>
      </c>
      <c r="E468" s="439" t="s">
        <v>2702</v>
      </c>
      <c r="F468" s="408" t="s">
        <v>2703</v>
      </c>
      <c r="G468" s="439" t="s">
        <v>725</v>
      </c>
      <c r="H468" s="408" t="s">
        <v>2704</v>
      </c>
      <c r="I468" s="511">
        <v>44757.0</v>
      </c>
      <c r="J468" s="439">
        <v>7.0</v>
      </c>
      <c r="K468" s="522" t="s">
        <v>758</v>
      </c>
      <c r="L468" s="330" t="s">
        <v>399</v>
      </c>
      <c r="M468" s="330">
        <f t="shared" si="1"/>
        <v>226</v>
      </c>
      <c r="N468" s="138"/>
      <c r="O468" s="138"/>
      <c r="P468" s="138"/>
      <c r="Q468" s="138"/>
      <c r="R468" s="138"/>
      <c r="S468" s="138"/>
      <c r="T468" s="138"/>
      <c r="U468" s="138"/>
      <c r="V468" s="138"/>
      <c r="W468" s="138"/>
      <c r="X468" s="138"/>
      <c r="Y468" s="138"/>
      <c r="Z468" s="138"/>
    </row>
    <row r="469" ht="12.75" customHeight="1">
      <c r="A469" s="430">
        <v>18922.0</v>
      </c>
      <c r="B469" s="431" t="s">
        <v>2705</v>
      </c>
      <c r="C469" s="431">
        <v>2021.0</v>
      </c>
      <c r="D469" s="508">
        <v>44531.0</v>
      </c>
      <c r="E469" s="433" t="s">
        <v>2706</v>
      </c>
      <c r="F469" s="405" t="s">
        <v>2707</v>
      </c>
      <c r="G469" s="433" t="s">
        <v>725</v>
      </c>
      <c r="H469" s="405" t="s">
        <v>2704</v>
      </c>
      <c r="I469" s="508">
        <v>44757.0</v>
      </c>
      <c r="J469" s="433">
        <v>7.0</v>
      </c>
      <c r="K469" s="522" t="s">
        <v>758</v>
      </c>
      <c r="L469" s="327" t="s">
        <v>399</v>
      </c>
      <c r="M469" s="327">
        <f t="shared" si="1"/>
        <v>226</v>
      </c>
      <c r="N469" s="138"/>
      <c r="O469" s="138"/>
      <c r="P469" s="138"/>
      <c r="Q469" s="138"/>
      <c r="R469" s="138"/>
      <c r="S469" s="138"/>
      <c r="T469" s="138"/>
      <c r="U469" s="138"/>
      <c r="V469" s="138"/>
      <c r="W469" s="138"/>
      <c r="X469" s="138"/>
      <c r="Y469" s="138"/>
      <c r="Z469" s="138"/>
    </row>
    <row r="470" ht="12.75" customHeight="1">
      <c r="A470" s="436">
        <v>19022.0</v>
      </c>
      <c r="B470" s="437" t="s">
        <v>2708</v>
      </c>
      <c r="C470" s="437">
        <v>2020.0</v>
      </c>
      <c r="D470" s="511">
        <v>44046.0</v>
      </c>
      <c r="E470" s="439" t="s">
        <v>2709</v>
      </c>
      <c r="F470" s="408" t="s">
        <v>2710</v>
      </c>
      <c r="G470" s="439" t="s">
        <v>712</v>
      </c>
      <c r="H470" s="408" t="s">
        <v>149</v>
      </c>
      <c r="I470" s="511">
        <v>44757.0</v>
      </c>
      <c r="J470" s="439">
        <v>7.0</v>
      </c>
      <c r="K470" s="444" t="s">
        <v>329</v>
      </c>
      <c r="L470" s="330" t="s">
        <v>390</v>
      </c>
      <c r="M470" s="330">
        <f t="shared" si="1"/>
        <v>711</v>
      </c>
      <c r="N470" s="138"/>
      <c r="O470" s="138"/>
      <c r="P470" s="138"/>
      <c r="Q470" s="138"/>
      <c r="R470" s="138"/>
      <c r="S470" s="138"/>
      <c r="T470" s="138"/>
      <c r="U470" s="138"/>
      <c r="V470" s="138"/>
      <c r="W470" s="138"/>
      <c r="X470" s="138"/>
      <c r="Y470" s="138"/>
      <c r="Z470" s="138"/>
    </row>
    <row r="471" ht="12.75" customHeight="1">
      <c r="A471" s="430">
        <v>19122.0</v>
      </c>
      <c r="B471" s="431" t="s">
        <v>2711</v>
      </c>
      <c r="C471" s="431">
        <v>2020.0</v>
      </c>
      <c r="D471" s="508">
        <v>43899.0</v>
      </c>
      <c r="E471" s="433" t="s">
        <v>2712</v>
      </c>
      <c r="F471" s="405" t="s">
        <v>965</v>
      </c>
      <c r="G471" s="433" t="s">
        <v>712</v>
      </c>
      <c r="H471" s="405" t="s">
        <v>2713</v>
      </c>
      <c r="I471" s="508">
        <v>44757.0</v>
      </c>
      <c r="J471" s="433">
        <v>7.0</v>
      </c>
      <c r="K471" s="444" t="s">
        <v>336</v>
      </c>
      <c r="L471" s="327" t="s">
        <v>395</v>
      </c>
      <c r="M471" s="327">
        <f t="shared" si="1"/>
        <v>858</v>
      </c>
      <c r="N471" s="523"/>
      <c r="O471" s="523"/>
      <c r="P471" s="523"/>
      <c r="Q471" s="523"/>
      <c r="R471" s="523"/>
      <c r="S471" s="523"/>
      <c r="T471" s="523"/>
      <c r="U471" s="523"/>
      <c r="V471" s="523"/>
      <c r="W471" s="523"/>
      <c r="X471" s="523"/>
      <c r="Y471" s="523"/>
      <c r="Z471" s="523"/>
    </row>
    <row r="472" ht="12.75" customHeight="1">
      <c r="A472" s="436">
        <v>19222.0</v>
      </c>
      <c r="B472" s="437" t="s">
        <v>2714</v>
      </c>
      <c r="C472" s="437">
        <v>2021.0</v>
      </c>
      <c r="D472" s="511">
        <v>44537.0</v>
      </c>
      <c r="E472" s="439" t="s">
        <v>2715</v>
      </c>
      <c r="F472" s="408" t="s">
        <v>2716</v>
      </c>
      <c r="G472" s="439" t="s">
        <v>729</v>
      </c>
      <c r="H472" s="408" t="s">
        <v>795</v>
      </c>
      <c r="I472" s="511">
        <v>44757.0</v>
      </c>
      <c r="J472" s="439">
        <v>7.0</v>
      </c>
      <c r="K472" s="444" t="s">
        <v>336</v>
      </c>
      <c r="L472" s="330" t="s">
        <v>399</v>
      </c>
      <c r="M472" s="330">
        <f t="shared" si="1"/>
        <v>220</v>
      </c>
      <c r="N472" s="138"/>
      <c r="O472" s="138"/>
      <c r="P472" s="138"/>
      <c r="Q472" s="138"/>
      <c r="R472" s="138"/>
      <c r="S472" s="138"/>
      <c r="T472" s="138"/>
      <c r="U472" s="138"/>
      <c r="V472" s="138"/>
      <c r="W472" s="138"/>
      <c r="X472" s="138"/>
      <c r="Y472" s="138"/>
      <c r="Z472" s="138"/>
    </row>
    <row r="473" ht="12.75" customHeight="1">
      <c r="A473" s="430">
        <v>19322.0</v>
      </c>
      <c r="B473" s="431" t="s">
        <v>2717</v>
      </c>
      <c r="C473" s="431">
        <v>2018.0</v>
      </c>
      <c r="D473" s="508">
        <v>43130.0</v>
      </c>
      <c r="E473" s="433" t="s">
        <v>2718</v>
      </c>
      <c r="F473" s="405" t="s">
        <v>2719</v>
      </c>
      <c r="G473" s="433" t="s">
        <v>707</v>
      </c>
      <c r="H473" s="405" t="s">
        <v>251</v>
      </c>
      <c r="I473" s="508">
        <v>44760.0</v>
      </c>
      <c r="J473" s="433">
        <v>7.0</v>
      </c>
      <c r="K473" s="444" t="s">
        <v>329</v>
      </c>
      <c r="L473" s="327" t="s">
        <v>390</v>
      </c>
      <c r="M473" s="327">
        <f t="shared" si="1"/>
        <v>1630</v>
      </c>
      <c r="N473" s="138"/>
      <c r="O473" s="138"/>
      <c r="P473" s="138"/>
      <c r="Q473" s="138"/>
      <c r="R473" s="138"/>
      <c r="S473" s="138"/>
      <c r="T473" s="138"/>
      <c r="U473" s="138"/>
      <c r="V473" s="138"/>
      <c r="W473" s="138"/>
      <c r="X473" s="138"/>
      <c r="Y473" s="138"/>
      <c r="Z473" s="138"/>
    </row>
    <row r="474" ht="12.75" customHeight="1">
      <c r="A474" s="436">
        <v>19422.0</v>
      </c>
      <c r="B474" s="437" t="s">
        <v>2720</v>
      </c>
      <c r="C474" s="437">
        <v>2021.0</v>
      </c>
      <c r="D474" s="511">
        <v>44518.0</v>
      </c>
      <c r="E474" s="439" t="s">
        <v>793</v>
      </c>
      <c r="F474" s="408" t="s">
        <v>2721</v>
      </c>
      <c r="G474" s="439" t="s">
        <v>729</v>
      </c>
      <c r="H474" s="408" t="s">
        <v>2722</v>
      </c>
      <c r="I474" s="511">
        <v>44760.0</v>
      </c>
      <c r="J474" s="439">
        <v>7.0</v>
      </c>
      <c r="K474" s="522" t="s">
        <v>758</v>
      </c>
      <c r="L474" s="330" t="s">
        <v>399</v>
      </c>
      <c r="M474" s="330">
        <f t="shared" si="1"/>
        <v>242</v>
      </c>
      <c r="N474" s="138"/>
      <c r="O474" s="138"/>
      <c r="P474" s="138"/>
      <c r="Q474" s="138"/>
      <c r="R474" s="138"/>
      <c r="S474" s="138"/>
      <c r="T474" s="138"/>
      <c r="U474" s="138"/>
      <c r="V474" s="138"/>
      <c r="W474" s="138"/>
      <c r="X474" s="138"/>
      <c r="Y474" s="138"/>
      <c r="Z474" s="138"/>
    </row>
    <row r="475" ht="12.75" customHeight="1">
      <c r="A475" s="430">
        <v>19522.0</v>
      </c>
      <c r="B475" s="431" t="s">
        <v>2723</v>
      </c>
      <c r="C475" s="431">
        <v>2021.0</v>
      </c>
      <c r="D475" s="508">
        <v>44551.0</v>
      </c>
      <c r="E475" s="433" t="s">
        <v>2724</v>
      </c>
      <c r="F475" s="405" t="s">
        <v>2725</v>
      </c>
      <c r="G475" s="433" t="s">
        <v>725</v>
      </c>
      <c r="H475" s="405" t="s">
        <v>2726</v>
      </c>
      <c r="I475" s="508">
        <v>44760.0</v>
      </c>
      <c r="J475" s="433">
        <v>7.0</v>
      </c>
      <c r="K475" s="444" t="s">
        <v>336</v>
      </c>
      <c r="L475" s="327" t="s">
        <v>399</v>
      </c>
      <c r="M475" s="327">
        <f t="shared" si="1"/>
        <v>209</v>
      </c>
      <c r="N475" s="138"/>
      <c r="O475" s="138"/>
      <c r="P475" s="138"/>
      <c r="Q475" s="138"/>
      <c r="R475" s="138"/>
      <c r="S475" s="138"/>
      <c r="T475" s="138"/>
      <c r="U475" s="138"/>
      <c r="V475" s="138"/>
      <c r="W475" s="138"/>
      <c r="X475" s="138"/>
      <c r="Y475" s="138"/>
      <c r="Z475" s="138"/>
    </row>
    <row r="476" ht="12.75" customHeight="1">
      <c r="A476" s="436">
        <v>19622.0</v>
      </c>
      <c r="B476" s="437" t="s">
        <v>2727</v>
      </c>
      <c r="C476" s="437">
        <v>2018.0</v>
      </c>
      <c r="D476" s="511">
        <v>43453.0</v>
      </c>
      <c r="E476" s="439" t="s">
        <v>2728</v>
      </c>
      <c r="F476" s="408" t="s">
        <v>2710</v>
      </c>
      <c r="G476" s="439" t="s">
        <v>712</v>
      </c>
      <c r="H476" s="408" t="s">
        <v>753</v>
      </c>
      <c r="I476" s="511">
        <v>44760.0</v>
      </c>
      <c r="J476" s="439">
        <v>7.0</v>
      </c>
      <c r="K476" s="444" t="s">
        <v>329</v>
      </c>
      <c r="L476" s="330" t="s">
        <v>390</v>
      </c>
      <c r="M476" s="330">
        <f t="shared" si="1"/>
        <v>1307</v>
      </c>
      <c r="N476" s="138"/>
      <c r="O476" s="138"/>
      <c r="P476" s="138"/>
      <c r="Q476" s="138"/>
      <c r="R476" s="138"/>
      <c r="S476" s="138"/>
      <c r="T476" s="138"/>
      <c r="U476" s="138"/>
      <c r="V476" s="138"/>
      <c r="W476" s="138"/>
      <c r="X476" s="138"/>
      <c r="Y476" s="138"/>
      <c r="Z476" s="138"/>
    </row>
    <row r="477" ht="12.75" customHeight="1">
      <c r="A477" s="430">
        <v>19722.0</v>
      </c>
      <c r="B477" s="431" t="s">
        <v>2729</v>
      </c>
      <c r="C477" s="431">
        <v>2022.0</v>
      </c>
      <c r="D477" s="508">
        <v>44607.0</v>
      </c>
      <c r="E477" s="433" t="s">
        <v>2730</v>
      </c>
      <c r="F477" s="405" t="s">
        <v>2731</v>
      </c>
      <c r="G477" s="433" t="s">
        <v>729</v>
      </c>
      <c r="H477" s="405" t="s">
        <v>2322</v>
      </c>
      <c r="I477" s="508">
        <v>44760.0</v>
      </c>
      <c r="J477" s="433">
        <v>7.0</v>
      </c>
      <c r="K477" s="444" t="s">
        <v>336</v>
      </c>
      <c r="L477" s="327" t="s">
        <v>399</v>
      </c>
      <c r="M477" s="327">
        <f t="shared" si="1"/>
        <v>153</v>
      </c>
      <c r="N477" s="138"/>
      <c r="O477" s="138"/>
      <c r="P477" s="138"/>
      <c r="Q477" s="138"/>
      <c r="R477" s="138"/>
      <c r="S477" s="138"/>
      <c r="T477" s="138"/>
      <c r="U477" s="138"/>
      <c r="V477" s="138"/>
      <c r="W477" s="138"/>
      <c r="X477" s="138"/>
      <c r="Y477" s="138"/>
      <c r="Z477" s="138"/>
    </row>
    <row r="478" ht="12.75" customHeight="1">
      <c r="A478" s="436">
        <v>19822.0</v>
      </c>
      <c r="B478" s="437" t="s">
        <v>2732</v>
      </c>
      <c r="C478" s="437">
        <v>2021.0</v>
      </c>
      <c r="D478" s="511">
        <v>44523.0</v>
      </c>
      <c r="E478" s="439" t="s">
        <v>2733</v>
      </c>
      <c r="F478" s="408" t="s">
        <v>2734</v>
      </c>
      <c r="G478" s="439" t="s">
        <v>725</v>
      </c>
      <c r="H478" s="408" t="s">
        <v>2613</v>
      </c>
      <c r="I478" s="511">
        <v>44760.0</v>
      </c>
      <c r="J478" s="439">
        <v>7.0</v>
      </c>
      <c r="K478" s="444" t="s">
        <v>336</v>
      </c>
      <c r="L478" s="330" t="s">
        <v>399</v>
      </c>
      <c r="M478" s="330">
        <f t="shared" si="1"/>
        <v>237</v>
      </c>
      <c r="N478" s="138"/>
      <c r="O478" s="138"/>
      <c r="P478" s="138"/>
      <c r="Q478" s="138"/>
      <c r="R478" s="138"/>
      <c r="S478" s="138"/>
      <c r="T478" s="138"/>
      <c r="U478" s="138"/>
      <c r="V478" s="138"/>
      <c r="W478" s="138"/>
      <c r="X478" s="138"/>
      <c r="Y478" s="138"/>
      <c r="Z478" s="138"/>
    </row>
    <row r="479" ht="12.75" customHeight="1">
      <c r="A479" s="430">
        <v>19922.0</v>
      </c>
      <c r="B479" s="431" t="s">
        <v>2735</v>
      </c>
      <c r="C479" s="431">
        <v>2021.0</v>
      </c>
      <c r="D479" s="508">
        <v>44530.0</v>
      </c>
      <c r="E479" s="433" t="s">
        <v>2736</v>
      </c>
      <c r="F479" s="405" t="s">
        <v>2737</v>
      </c>
      <c r="G479" s="433" t="s">
        <v>725</v>
      </c>
      <c r="H479" s="405" t="s">
        <v>2738</v>
      </c>
      <c r="I479" s="508">
        <v>44760.0</v>
      </c>
      <c r="J479" s="433">
        <v>7.0</v>
      </c>
      <c r="K479" s="444" t="s">
        <v>336</v>
      </c>
      <c r="L479" s="327" t="s">
        <v>399</v>
      </c>
      <c r="M479" s="327">
        <f t="shared" si="1"/>
        <v>230</v>
      </c>
      <c r="N479" s="138"/>
      <c r="O479" s="138"/>
      <c r="P479" s="138"/>
      <c r="Q479" s="138"/>
      <c r="R479" s="138"/>
      <c r="S479" s="138"/>
      <c r="T479" s="138"/>
      <c r="U479" s="138"/>
      <c r="V479" s="138"/>
      <c r="W479" s="138"/>
      <c r="X479" s="138"/>
      <c r="Y479" s="138"/>
      <c r="Z479" s="138"/>
    </row>
    <row r="480" ht="12.75" customHeight="1">
      <c r="A480" s="436">
        <v>20022.0</v>
      </c>
      <c r="B480" s="437" t="s">
        <v>2739</v>
      </c>
      <c r="C480" s="437">
        <v>2015.0</v>
      </c>
      <c r="D480" s="511">
        <v>42216.0</v>
      </c>
      <c r="E480" s="439" t="s">
        <v>2740</v>
      </c>
      <c r="F480" s="408" t="s">
        <v>2697</v>
      </c>
      <c r="G480" s="439" t="s">
        <v>806</v>
      </c>
      <c r="H480" s="408" t="s">
        <v>2698</v>
      </c>
      <c r="I480" s="511">
        <v>44760.0</v>
      </c>
      <c r="J480" s="439">
        <v>7.0</v>
      </c>
      <c r="K480" s="444" t="s">
        <v>336</v>
      </c>
      <c r="L480" s="330" t="s">
        <v>390</v>
      </c>
      <c r="M480" s="330">
        <f t="shared" si="1"/>
        <v>2544</v>
      </c>
      <c r="N480" s="138"/>
      <c r="O480" s="138"/>
      <c r="P480" s="138"/>
      <c r="Q480" s="138"/>
      <c r="R480" s="138"/>
      <c r="S480" s="138"/>
      <c r="T480" s="138"/>
      <c r="U480" s="138"/>
      <c r="V480" s="138"/>
      <c r="W480" s="138"/>
      <c r="X480" s="138"/>
      <c r="Y480" s="138"/>
      <c r="Z480" s="138"/>
    </row>
    <row r="481" ht="12.75" customHeight="1">
      <c r="A481" s="430">
        <v>20122.0</v>
      </c>
      <c r="B481" s="431" t="s">
        <v>2741</v>
      </c>
      <c r="C481" s="431">
        <v>2021.0</v>
      </c>
      <c r="D481" s="508">
        <v>44550.0</v>
      </c>
      <c r="E481" s="433" t="s">
        <v>2742</v>
      </c>
      <c r="F481" s="405" t="s">
        <v>2743</v>
      </c>
      <c r="G481" s="433" t="s">
        <v>725</v>
      </c>
      <c r="H481" s="405" t="s">
        <v>2744</v>
      </c>
      <c r="I481" s="508">
        <v>44761.0</v>
      </c>
      <c r="J481" s="433">
        <v>7.0</v>
      </c>
      <c r="K481" s="444" t="s">
        <v>336</v>
      </c>
      <c r="L481" s="327" t="s">
        <v>399</v>
      </c>
      <c r="M481" s="327">
        <f t="shared" si="1"/>
        <v>211</v>
      </c>
      <c r="N481" s="138"/>
      <c r="O481" s="138"/>
      <c r="P481" s="138"/>
      <c r="Q481" s="138"/>
      <c r="R481" s="138"/>
      <c r="S481" s="138"/>
      <c r="T481" s="138"/>
      <c r="U481" s="138"/>
      <c r="V481" s="138"/>
      <c r="W481" s="138"/>
      <c r="X481" s="138"/>
      <c r="Y481" s="138"/>
      <c r="Z481" s="138"/>
    </row>
    <row r="482" ht="12.75" customHeight="1">
      <c r="A482" s="436">
        <v>20222.0</v>
      </c>
      <c r="B482" s="437" t="s">
        <v>2745</v>
      </c>
      <c r="C482" s="437">
        <v>2021.0</v>
      </c>
      <c r="D482" s="511">
        <v>44550.0</v>
      </c>
      <c r="E482" s="439" t="s">
        <v>2746</v>
      </c>
      <c r="F482" s="408" t="s">
        <v>2747</v>
      </c>
      <c r="G482" s="439" t="s">
        <v>725</v>
      </c>
      <c r="H482" s="408" t="s">
        <v>2744</v>
      </c>
      <c r="I482" s="511">
        <v>44761.0</v>
      </c>
      <c r="J482" s="439">
        <v>7.0</v>
      </c>
      <c r="K482" s="444" t="s">
        <v>336</v>
      </c>
      <c r="L482" s="330" t="s">
        <v>399</v>
      </c>
      <c r="M482" s="330">
        <f t="shared" si="1"/>
        <v>211</v>
      </c>
      <c r="N482" s="138"/>
      <c r="O482" s="138"/>
      <c r="P482" s="138"/>
      <c r="Q482" s="138"/>
      <c r="R482" s="138"/>
      <c r="S482" s="138"/>
      <c r="T482" s="138"/>
      <c r="U482" s="138"/>
      <c r="V482" s="138"/>
      <c r="W482" s="138"/>
      <c r="X482" s="138"/>
      <c r="Y482" s="138"/>
      <c r="Z482" s="138"/>
    </row>
    <row r="483" ht="12.75" customHeight="1">
      <c r="A483" s="430">
        <v>20322.0</v>
      </c>
      <c r="B483" s="431" t="s">
        <v>2748</v>
      </c>
      <c r="C483" s="431">
        <v>2021.0</v>
      </c>
      <c r="D483" s="508">
        <v>44546.0</v>
      </c>
      <c r="E483" s="433" t="s">
        <v>2749</v>
      </c>
      <c r="F483" s="405" t="s">
        <v>2743</v>
      </c>
      <c r="G483" s="433" t="s">
        <v>725</v>
      </c>
      <c r="H483" s="405" t="s">
        <v>2726</v>
      </c>
      <c r="I483" s="508">
        <v>44761.0</v>
      </c>
      <c r="J483" s="433">
        <v>7.0</v>
      </c>
      <c r="K483" s="444" t="s">
        <v>336</v>
      </c>
      <c r="L483" s="327" t="s">
        <v>399</v>
      </c>
      <c r="M483" s="327">
        <f t="shared" si="1"/>
        <v>215</v>
      </c>
      <c r="N483" s="138"/>
      <c r="O483" s="138"/>
      <c r="P483" s="138"/>
      <c r="Q483" s="138"/>
      <c r="R483" s="138"/>
      <c r="S483" s="138"/>
      <c r="T483" s="138"/>
      <c r="U483" s="138"/>
      <c r="V483" s="138"/>
      <c r="W483" s="138"/>
      <c r="X483" s="138"/>
      <c r="Y483" s="138"/>
      <c r="Z483" s="138"/>
    </row>
    <row r="484" ht="12.75" customHeight="1">
      <c r="A484" s="436">
        <v>20422.0</v>
      </c>
      <c r="B484" s="437" t="s">
        <v>2750</v>
      </c>
      <c r="C484" s="437">
        <v>2021.0</v>
      </c>
      <c r="D484" s="511">
        <v>44550.0</v>
      </c>
      <c r="E484" s="439" t="s">
        <v>2751</v>
      </c>
      <c r="F484" s="408" t="s">
        <v>2752</v>
      </c>
      <c r="G484" s="439" t="s">
        <v>725</v>
      </c>
      <c r="H484" s="408" t="s">
        <v>2753</v>
      </c>
      <c r="I484" s="511">
        <v>44761.0</v>
      </c>
      <c r="J484" s="439">
        <v>7.0</v>
      </c>
      <c r="K484" s="444" t="s">
        <v>336</v>
      </c>
      <c r="L484" s="330" t="s">
        <v>399</v>
      </c>
      <c r="M484" s="330">
        <f t="shared" si="1"/>
        <v>211</v>
      </c>
      <c r="N484" s="138"/>
      <c r="O484" s="138"/>
      <c r="P484" s="138"/>
      <c r="Q484" s="138"/>
      <c r="R484" s="138"/>
      <c r="S484" s="138"/>
      <c r="T484" s="138"/>
      <c r="U484" s="138"/>
      <c r="V484" s="138"/>
      <c r="W484" s="138"/>
      <c r="X484" s="138"/>
      <c r="Y484" s="138"/>
      <c r="Z484" s="138"/>
    </row>
    <row r="485" ht="12.75" customHeight="1">
      <c r="A485" s="430">
        <v>20522.0</v>
      </c>
      <c r="B485" s="431" t="s">
        <v>2754</v>
      </c>
      <c r="C485" s="431">
        <v>2022.0</v>
      </c>
      <c r="D485" s="508">
        <v>44648.0</v>
      </c>
      <c r="E485" s="433" t="s">
        <v>2755</v>
      </c>
      <c r="F485" s="405" t="s">
        <v>2756</v>
      </c>
      <c r="G485" s="433" t="s">
        <v>729</v>
      </c>
      <c r="H485" s="405" t="s">
        <v>2757</v>
      </c>
      <c r="I485" s="508">
        <v>44761.0</v>
      </c>
      <c r="J485" s="433">
        <v>7.0</v>
      </c>
      <c r="K485" s="522" t="s">
        <v>758</v>
      </c>
      <c r="L485" s="327" t="s">
        <v>399</v>
      </c>
      <c r="M485" s="327">
        <f t="shared" si="1"/>
        <v>113</v>
      </c>
      <c r="N485" s="138"/>
      <c r="O485" s="138"/>
      <c r="P485" s="138"/>
      <c r="Q485" s="138"/>
      <c r="R485" s="138"/>
      <c r="S485" s="138"/>
      <c r="T485" s="138"/>
      <c r="U485" s="138"/>
      <c r="V485" s="138"/>
      <c r="W485" s="138"/>
      <c r="X485" s="138"/>
      <c r="Y485" s="138"/>
      <c r="Z485" s="138"/>
    </row>
    <row r="486" ht="12.75" customHeight="1">
      <c r="A486" s="436">
        <v>20622.0</v>
      </c>
      <c r="B486" s="437" t="s">
        <v>2758</v>
      </c>
      <c r="C486" s="437">
        <v>2017.0</v>
      </c>
      <c r="D486" s="511">
        <v>43042.0</v>
      </c>
      <c r="E486" s="439" t="s">
        <v>2759</v>
      </c>
      <c r="F486" s="408" t="s">
        <v>429</v>
      </c>
      <c r="G486" s="439" t="s">
        <v>712</v>
      </c>
      <c r="H486" s="408" t="s">
        <v>2760</v>
      </c>
      <c r="I486" s="511">
        <v>44762.0</v>
      </c>
      <c r="J486" s="439">
        <v>7.0</v>
      </c>
      <c r="K486" s="444" t="s">
        <v>336</v>
      </c>
      <c r="L486" s="330" t="s">
        <v>390</v>
      </c>
      <c r="M486" s="330">
        <f t="shared" si="1"/>
        <v>1720</v>
      </c>
      <c r="N486" s="138"/>
      <c r="O486" s="138"/>
      <c r="P486" s="138"/>
      <c r="Q486" s="138"/>
      <c r="R486" s="138"/>
      <c r="S486" s="138"/>
      <c r="T486" s="138"/>
      <c r="U486" s="138"/>
      <c r="V486" s="138"/>
      <c r="W486" s="138"/>
      <c r="X486" s="138"/>
      <c r="Y486" s="138"/>
      <c r="Z486" s="138"/>
    </row>
    <row r="487" ht="12.75" customHeight="1">
      <c r="A487" s="430">
        <v>20722.0</v>
      </c>
      <c r="B487" s="431" t="s">
        <v>2761</v>
      </c>
      <c r="C487" s="431">
        <v>2022.0</v>
      </c>
      <c r="D487" s="508">
        <v>44637.0</v>
      </c>
      <c r="E487" s="433" t="s">
        <v>2762</v>
      </c>
      <c r="F487" s="405" t="s">
        <v>2763</v>
      </c>
      <c r="G487" s="433" t="s">
        <v>729</v>
      </c>
      <c r="H487" s="405" t="s">
        <v>2757</v>
      </c>
      <c r="I487" s="508">
        <v>44762.0</v>
      </c>
      <c r="J487" s="433">
        <v>7.0</v>
      </c>
      <c r="K487" s="522" t="s">
        <v>758</v>
      </c>
      <c r="L487" s="327" t="s">
        <v>399</v>
      </c>
      <c r="M487" s="327">
        <f t="shared" si="1"/>
        <v>125</v>
      </c>
      <c r="N487" s="138"/>
      <c r="O487" s="138"/>
      <c r="P487" s="138"/>
      <c r="Q487" s="138"/>
      <c r="R487" s="138"/>
      <c r="S487" s="138"/>
      <c r="T487" s="138"/>
      <c r="U487" s="138"/>
      <c r="V487" s="138"/>
      <c r="W487" s="138"/>
      <c r="X487" s="138"/>
      <c r="Y487" s="138"/>
      <c r="Z487" s="138"/>
    </row>
    <row r="488" ht="12.75" customHeight="1">
      <c r="A488" s="436">
        <v>20822.0</v>
      </c>
      <c r="B488" s="437" t="s">
        <v>2764</v>
      </c>
      <c r="C488" s="437">
        <v>2021.0</v>
      </c>
      <c r="D488" s="511">
        <v>44551.0</v>
      </c>
      <c r="E488" s="439" t="s">
        <v>2765</v>
      </c>
      <c r="F488" s="408" t="s">
        <v>2725</v>
      </c>
      <c r="G488" s="439" t="s">
        <v>725</v>
      </c>
      <c r="H488" s="408" t="s">
        <v>2726</v>
      </c>
      <c r="I488" s="511">
        <v>44762.0</v>
      </c>
      <c r="J488" s="439">
        <v>7.0</v>
      </c>
      <c r="K488" s="444" t="s">
        <v>336</v>
      </c>
      <c r="L488" s="330" t="s">
        <v>399</v>
      </c>
      <c r="M488" s="330">
        <f t="shared" si="1"/>
        <v>211</v>
      </c>
      <c r="N488" s="138"/>
      <c r="O488" s="138"/>
      <c r="P488" s="138"/>
      <c r="Q488" s="138"/>
      <c r="R488" s="138"/>
      <c r="S488" s="138"/>
      <c r="T488" s="138"/>
      <c r="U488" s="138"/>
      <c r="V488" s="138"/>
      <c r="W488" s="138"/>
      <c r="X488" s="138"/>
      <c r="Y488" s="138"/>
      <c r="Z488" s="138"/>
    </row>
    <row r="489" ht="12.75" customHeight="1">
      <c r="A489" s="430">
        <v>20922.0</v>
      </c>
      <c r="B489" s="431" t="s">
        <v>2766</v>
      </c>
      <c r="C489" s="431">
        <v>2021.0</v>
      </c>
      <c r="D489" s="508">
        <v>44264.0</v>
      </c>
      <c r="E489" s="433" t="s">
        <v>2767</v>
      </c>
      <c r="F489" s="405" t="s">
        <v>218</v>
      </c>
      <c r="G489" s="433" t="s">
        <v>712</v>
      </c>
      <c r="H489" s="405" t="s">
        <v>197</v>
      </c>
      <c r="I489" s="508">
        <v>44771.0</v>
      </c>
      <c r="J489" s="433">
        <v>7.0</v>
      </c>
      <c r="K489" s="444" t="s">
        <v>336</v>
      </c>
      <c r="L489" s="327" t="s">
        <v>395</v>
      </c>
      <c r="M489" s="327">
        <f t="shared" si="1"/>
        <v>507</v>
      </c>
      <c r="N489" s="138"/>
      <c r="O489" s="138"/>
      <c r="P489" s="138"/>
      <c r="Q489" s="138"/>
      <c r="R489" s="138"/>
      <c r="S489" s="138"/>
      <c r="T489" s="138"/>
      <c r="U489" s="138"/>
      <c r="V489" s="138"/>
      <c r="W489" s="138"/>
      <c r="X489" s="138"/>
      <c r="Y489" s="138"/>
      <c r="Z489" s="138"/>
    </row>
    <row r="490" ht="12.75" customHeight="1">
      <c r="A490" s="436">
        <v>21022.0</v>
      </c>
      <c r="B490" s="437" t="s">
        <v>2768</v>
      </c>
      <c r="C490" s="437">
        <v>2021.0</v>
      </c>
      <c r="D490" s="511">
        <v>44417.0</v>
      </c>
      <c r="E490" s="439" t="s">
        <v>2769</v>
      </c>
      <c r="F490" s="408" t="s">
        <v>771</v>
      </c>
      <c r="G490" s="439" t="s">
        <v>729</v>
      </c>
      <c r="H490" s="408" t="s">
        <v>998</v>
      </c>
      <c r="I490" s="511">
        <v>44771.0</v>
      </c>
      <c r="J490" s="439">
        <v>7.0</v>
      </c>
      <c r="K490" s="444" t="s">
        <v>336</v>
      </c>
      <c r="L490" s="330" t="s">
        <v>399</v>
      </c>
      <c r="M490" s="330">
        <f t="shared" si="1"/>
        <v>354</v>
      </c>
      <c r="N490" s="138"/>
      <c r="O490" s="138"/>
      <c r="P490" s="138"/>
      <c r="Q490" s="138"/>
      <c r="R490" s="138"/>
      <c r="S490" s="138"/>
      <c r="T490" s="138"/>
      <c r="U490" s="138"/>
      <c r="V490" s="138"/>
      <c r="W490" s="138"/>
      <c r="X490" s="138"/>
      <c r="Y490" s="138"/>
      <c r="Z490" s="138"/>
    </row>
    <row r="491" ht="12.75" customHeight="1">
      <c r="A491" s="430">
        <v>21122.0</v>
      </c>
      <c r="B491" s="431" t="s">
        <v>2770</v>
      </c>
      <c r="C491" s="452">
        <v>2015.0</v>
      </c>
      <c r="D491" s="521">
        <v>42338.0</v>
      </c>
      <c r="E491" s="433" t="s">
        <v>2771</v>
      </c>
      <c r="F491" s="405" t="s">
        <v>417</v>
      </c>
      <c r="G491" s="433" t="s">
        <v>712</v>
      </c>
      <c r="H491" s="405" t="s">
        <v>2772</v>
      </c>
      <c r="I491" s="508">
        <v>44771.0</v>
      </c>
      <c r="J491" s="433">
        <v>7.0</v>
      </c>
      <c r="K491" s="444" t="s">
        <v>336</v>
      </c>
      <c r="L491" s="327" t="s">
        <v>390</v>
      </c>
      <c r="M491" s="327">
        <f t="shared" si="1"/>
        <v>2433</v>
      </c>
      <c r="N491" s="138"/>
      <c r="O491" s="138"/>
      <c r="P491" s="138"/>
      <c r="Q491" s="138"/>
      <c r="R491" s="138"/>
      <c r="S491" s="138"/>
      <c r="T491" s="138"/>
      <c r="U491" s="138"/>
      <c r="V491" s="138"/>
      <c r="W491" s="138"/>
      <c r="X491" s="138"/>
      <c r="Y491" s="138"/>
      <c r="Z491" s="138"/>
    </row>
    <row r="492" ht="12.75" customHeight="1">
      <c r="A492" s="436">
        <v>21222.0</v>
      </c>
      <c r="B492" s="437" t="s">
        <v>2773</v>
      </c>
      <c r="C492" s="437">
        <v>2021.0</v>
      </c>
      <c r="D492" s="511">
        <v>44517.0</v>
      </c>
      <c r="E492" s="439" t="s">
        <v>2774</v>
      </c>
      <c r="F492" s="408" t="s">
        <v>771</v>
      </c>
      <c r="G492" s="439" t="s">
        <v>729</v>
      </c>
      <c r="H492" s="408" t="s">
        <v>2528</v>
      </c>
      <c r="I492" s="511">
        <v>44771.0</v>
      </c>
      <c r="J492" s="439">
        <v>7.0</v>
      </c>
      <c r="K492" s="444" t="s">
        <v>336</v>
      </c>
      <c r="L492" s="330" t="s">
        <v>399</v>
      </c>
      <c r="M492" s="330">
        <f t="shared" si="1"/>
        <v>254</v>
      </c>
      <c r="N492" s="138"/>
      <c r="O492" s="138"/>
      <c r="P492" s="138"/>
      <c r="Q492" s="138"/>
      <c r="R492" s="138"/>
      <c r="S492" s="138"/>
      <c r="T492" s="138"/>
      <c r="U492" s="138"/>
      <c r="V492" s="138"/>
      <c r="W492" s="138"/>
      <c r="X492" s="138"/>
      <c r="Y492" s="138"/>
      <c r="Z492" s="138"/>
    </row>
    <row r="493" ht="12.75" customHeight="1">
      <c r="A493" s="430">
        <v>21322.0</v>
      </c>
      <c r="B493" s="431" t="s">
        <v>2775</v>
      </c>
      <c r="C493" s="431">
        <v>2011.0</v>
      </c>
      <c r="D493" s="508">
        <v>40752.0</v>
      </c>
      <c r="E493" s="433" t="s">
        <v>2776</v>
      </c>
      <c r="F493" s="405" t="s">
        <v>422</v>
      </c>
      <c r="G493" s="433" t="s">
        <v>712</v>
      </c>
      <c r="H493" s="405" t="s">
        <v>1156</v>
      </c>
      <c r="I493" s="508">
        <v>44771.0</v>
      </c>
      <c r="J493" s="433">
        <v>7.0</v>
      </c>
      <c r="K493" s="518" t="s">
        <v>322</v>
      </c>
      <c r="L493" s="327" t="s">
        <v>390</v>
      </c>
      <c r="M493" s="327">
        <f t="shared" si="1"/>
        <v>4019</v>
      </c>
      <c r="N493" s="138"/>
      <c r="O493" s="138"/>
      <c r="P493" s="138"/>
      <c r="Q493" s="138"/>
      <c r="R493" s="138"/>
      <c r="S493" s="138"/>
      <c r="T493" s="138"/>
      <c r="U493" s="138"/>
      <c r="V493" s="138"/>
      <c r="W493" s="138"/>
      <c r="X493" s="138"/>
      <c r="Y493" s="138"/>
      <c r="Z493" s="138"/>
    </row>
    <row r="494" ht="12.75" customHeight="1">
      <c r="A494" s="436">
        <v>21422.0</v>
      </c>
      <c r="B494" s="437" t="s">
        <v>2777</v>
      </c>
      <c r="C494" s="437">
        <v>2021.0</v>
      </c>
      <c r="D494" s="511">
        <v>44223.0</v>
      </c>
      <c r="E494" s="439" t="s">
        <v>2778</v>
      </c>
      <c r="F494" s="408" t="s">
        <v>2779</v>
      </c>
      <c r="G494" s="439" t="s">
        <v>729</v>
      </c>
      <c r="H494" s="408" t="s">
        <v>2780</v>
      </c>
      <c r="I494" s="511">
        <v>44771.0</v>
      </c>
      <c r="J494" s="439">
        <v>7.0</v>
      </c>
      <c r="K494" s="522" t="s">
        <v>758</v>
      </c>
      <c r="L494" s="330" t="s">
        <v>399</v>
      </c>
      <c r="M494" s="330">
        <f t="shared" si="1"/>
        <v>548</v>
      </c>
      <c r="N494" s="138"/>
      <c r="O494" s="138"/>
      <c r="P494" s="138"/>
      <c r="Q494" s="138"/>
      <c r="R494" s="138"/>
      <c r="S494" s="138"/>
      <c r="T494" s="138"/>
      <c r="U494" s="138"/>
      <c r="V494" s="138"/>
      <c r="W494" s="138"/>
      <c r="X494" s="138"/>
      <c r="Y494" s="138"/>
      <c r="Z494" s="138"/>
    </row>
    <row r="495" ht="12.75" customHeight="1">
      <c r="A495" s="430">
        <v>21522.0</v>
      </c>
      <c r="B495" s="431" t="s">
        <v>2781</v>
      </c>
      <c r="C495" s="431">
        <v>2017.0</v>
      </c>
      <c r="D495" s="508">
        <v>42898.0</v>
      </c>
      <c r="E495" s="433" t="s">
        <v>2782</v>
      </c>
      <c r="F495" s="405" t="s">
        <v>186</v>
      </c>
      <c r="G495" s="433" t="s">
        <v>712</v>
      </c>
      <c r="H495" s="405" t="s">
        <v>2691</v>
      </c>
      <c r="I495" s="508">
        <v>44771.0</v>
      </c>
      <c r="J495" s="433">
        <v>7.0</v>
      </c>
      <c r="K495" s="524" t="s">
        <v>316</v>
      </c>
      <c r="L495" s="327" t="s">
        <v>395</v>
      </c>
      <c r="M495" s="327">
        <f t="shared" si="1"/>
        <v>1873</v>
      </c>
      <c r="N495" s="138"/>
      <c r="O495" s="138"/>
      <c r="P495" s="138"/>
      <c r="Q495" s="138"/>
      <c r="R495" s="138"/>
      <c r="S495" s="138"/>
      <c r="T495" s="138"/>
      <c r="U495" s="138"/>
      <c r="V495" s="138"/>
      <c r="W495" s="138"/>
      <c r="X495" s="138"/>
      <c r="Y495" s="138"/>
      <c r="Z495" s="138"/>
    </row>
    <row r="496" ht="12.75" customHeight="1">
      <c r="A496" s="436">
        <v>21622.0</v>
      </c>
      <c r="B496" s="437" t="s">
        <v>2783</v>
      </c>
      <c r="C496" s="437">
        <v>2021.0</v>
      </c>
      <c r="D496" s="511">
        <v>44545.0</v>
      </c>
      <c r="E496" s="439" t="s">
        <v>2784</v>
      </c>
      <c r="F496" s="408" t="s">
        <v>2785</v>
      </c>
      <c r="G496" s="439" t="s">
        <v>729</v>
      </c>
      <c r="H496" s="408" t="s">
        <v>2468</v>
      </c>
      <c r="I496" s="511">
        <v>44771.0</v>
      </c>
      <c r="J496" s="439">
        <v>7.0</v>
      </c>
      <c r="K496" s="444" t="s">
        <v>336</v>
      </c>
      <c r="L496" s="330" t="s">
        <v>399</v>
      </c>
      <c r="M496" s="330">
        <f t="shared" si="1"/>
        <v>226</v>
      </c>
      <c r="N496" s="138"/>
      <c r="O496" s="138"/>
      <c r="P496" s="138"/>
      <c r="Q496" s="138"/>
      <c r="R496" s="138"/>
      <c r="S496" s="138"/>
      <c r="T496" s="138"/>
      <c r="U496" s="138"/>
      <c r="V496" s="138"/>
      <c r="W496" s="138"/>
      <c r="X496" s="138"/>
      <c r="Y496" s="138"/>
      <c r="Z496" s="138"/>
    </row>
    <row r="497" ht="12.75" customHeight="1">
      <c r="A497" s="430">
        <v>21722.0</v>
      </c>
      <c r="B497" s="431" t="s">
        <v>2786</v>
      </c>
      <c r="C497" s="431">
        <v>2020.0</v>
      </c>
      <c r="D497" s="508">
        <v>44102.0</v>
      </c>
      <c r="E497" s="433" t="s">
        <v>2787</v>
      </c>
      <c r="F497" s="405" t="s">
        <v>2788</v>
      </c>
      <c r="G497" s="433" t="s">
        <v>712</v>
      </c>
      <c r="H497" s="405" t="s">
        <v>163</v>
      </c>
      <c r="I497" s="508">
        <v>44771.0</v>
      </c>
      <c r="J497" s="433">
        <v>7.0</v>
      </c>
      <c r="K497" s="444" t="s">
        <v>336</v>
      </c>
      <c r="L497" s="327" t="s">
        <v>390</v>
      </c>
      <c r="M497" s="327">
        <f t="shared" si="1"/>
        <v>669</v>
      </c>
      <c r="N497" s="138"/>
      <c r="O497" s="138"/>
      <c r="P497" s="138"/>
      <c r="Q497" s="138"/>
      <c r="R497" s="138"/>
      <c r="S497" s="138"/>
      <c r="T497" s="138"/>
      <c r="U497" s="138"/>
      <c r="V497" s="138"/>
      <c r="W497" s="138"/>
      <c r="X497" s="138"/>
      <c r="Y497" s="138"/>
      <c r="Z497" s="138"/>
    </row>
    <row r="498" ht="12.75" customHeight="1">
      <c r="A498" s="436">
        <v>21822.0</v>
      </c>
      <c r="B498" s="437" t="s">
        <v>2789</v>
      </c>
      <c r="C498" s="437">
        <v>2015.0</v>
      </c>
      <c r="D498" s="511">
        <v>42256.0</v>
      </c>
      <c r="E498" s="439" t="s">
        <v>2790</v>
      </c>
      <c r="F498" s="408" t="s">
        <v>723</v>
      </c>
      <c r="G498" s="439" t="s">
        <v>712</v>
      </c>
      <c r="H498" s="408" t="s">
        <v>2791</v>
      </c>
      <c r="I498" s="511">
        <v>44771.0</v>
      </c>
      <c r="J498" s="439">
        <v>7.0</v>
      </c>
      <c r="K498" s="444" t="s">
        <v>329</v>
      </c>
      <c r="L498" s="330" t="s">
        <v>390</v>
      </c>
      <c r="M498" s="330">
        <f t="shared" si="1"/>
        <v>2515</v>
      </c>
      <c r="N498" s="138"/>
      <c r="O498" s="138"/>
      <c r="P498" s="138"/>
      <c r="Q498" s="138"/>
      <c r="R498" s="138"/>
      <c r="S498" s="138"/>
      <c r="T498" s="138"/>
      <c r="U498" s="138"/>
      <c r="V498" s="138"/>
      <c r="W498" s="138"/>
      <c r="X498" s="138"/>
      <c r="Y498" s="138"/>
      <c r="Z498" s="138"/>
    </row>
    <row r="499" ht="12.75" customHeight="1">
      <c r="A499" s="430">
        <v>21922.0</v>
      </c>
      <c r="B499" s="431" t="s">
        <v>2792</v>
      </c>
      <c r="C499" s="431">
        <v>2021.0</v>
      </c>
      <c r="D499" s="508">
        <v>44523.0</v>
      </c>
      <c r="E499" s="433" t="s">
        <v>2793</v>
      </c>
      <c r="F499" s="405" t="s">
        <v>2794</v>
      </c>
      <c r="G499" s="433" t="s">
        <v>725</v>
      </c>
      <c r="H499" s="405" t="s">
        <v>2704</v>
      </c>
      <c r="I499" s="508">
        <v>44771.0</v>
      </c>
      <c r="J499" s="433">
        <v>7.0</v>
      </c>
      <c r="K499" s="444" t="s">
        <v>336</v>
      </c>
      <c r="L499" s="327" t="s">
        <v>399</v>
      </c>
      <c r="M499" s="327">
        <f t="shared" si="1"/>
        <v>248</v>
      </c>
      <c r="N499" s="138"/>
      <c r="O499" s="138"/>
      <c r="P499" s="138"/>
      <c r="Q499" s="138"/>
      <c r="R499" s="138"/>
      <c r="S499" s="138"/>
      <c r="T499" s="138"/>
      <c r="U499" s="138"/>
      <c r="V499" s="138"/>
      <c r="W499" s="138"/>
      <c r="X499" s="138"/>
      <c r="Y499" s="138"/>
      <c r="Z499" s="138"/>
    </row>
    <row r="500" ht="12.75" customHeight="1">
      <c r="A500" s="436">
        <v>22022.0</v>
      </c>
      <c r="B500" s="437" t="s">
        <v>2795</v>
      </c>
      <c r="C500" s="437">
        <v>2015.0</v>
      </c>
      <c r="D500" s="511">
        <v>42151.0</v>
      </c>
      <c r="E500" s="439" t="s">
        <v>2796</v>
      </c>
      <c r="F500" s="408" t="s">
        <v>2710</v>
      </c>
      <c r="G500" s="439" t="s">
        <v>712</v>
      </c>
      <c r="H500" s="408" t="s">
        <v>2772</v>
      </c>
      <c r="I500" s="511">
        <v>44774.0</v>
      </c>
      <c r="J500" s="439">
        <v>8.0</v>
      </c>
      <c r="K500" s="444" t="s">
        <v>329</v>
      </c>
      <c r="L500" s="330" t="s">
        <v>390</v>
      </c>
      <c r="M500" s="330">
        <f t="shared" si="1"/>
        <v>2623</v>
      </c>
      <c r="N500" s="138"/>
      <c r="O500" s="138"/>
      <c r="P500" s="138"/>
      <c r="Q500" s="138"/>
      <c r="R500" s="138"/>
      <c r="S500" s="138"/>
      <c r="T500" s="138"/>
      <c r="U500" s="138"/>
      <c r="V500" s="138"/>
      <c r="W500" s="138"/>
      <c r="X500" s="138"/>
      <c r="Y500" s="138"/>
      <c r="Z500" s="138"/>
    </row>
    <row r="501" ht="12.75" customHeight="1">
      <c r="A501" s="430">
        <v>22122.0</v>
      </c>
      <c r="B501" s="431" t="s">
        <v>2797</v>
      </c>
      <c r="C501" s="431">
        <v>2021.0</v>
      </c>
      <c r="D501" s="508">
        <v>44551.0</v>
      </c>
      <c r="E501" s="433" t="s">
        <v>2798</v>
      </c>
      <c r="F501" s="405" t="s">
        <v>2799</v>
      </c>
      <c r="G501" s="433" t="s">
        <v>725</v>
      </c>
      <c r="H501" s="405" t="s">
        <v>2744</v>
      </c>
      <c r="I501" s="508">
        <v>44774.0</v>
      </c>
      <c r="J501" s="433">
        <v>8.0</v>
      </c>
      <c r="K501" s="444" t="s">
        <v>336</v>
      </c>
      <c r="L501" s="327" t="s">
        <v>399</v>
      </c>
      <c r="M501" s="327">
        <f t="shared" si="1"/>
        <v>223</v>
      </c>
      <c r="N501" s="138"/>
      <c r="O501" s="138"/>
      <c r="P501" s="138"/>
      <c r="Q501" s="138"/>
      <c r="R501" s="138"/>
      <c r="S501" s="138"/>
      <c r="T501" s="138"/>
      <c r="U501" s="138"/>
      <c r="V501" s="138"/>
      <c r="W501" s="138"/>
      <c r="X501" s="138"/>
      <c r="Y501" s="138"/>
      <c r="Z501" s="138"/>
    </row>
    <row r="502" ht="15.0" customHeight="1">
      <c r="A502" s="436">
        <v>22222.0</v>
      </c>
      <c r="B502" s="437" t="s">
        <v>2800</v>
      </c>
      <c r="C502" s="437">
        <v>2018.0</v>
      </c>
      <c r="D502" s="511">
        <v>43320.0</v>
      </c>
      <c r="E502" s="439" t="s">
        <v>2801</v>
      </c>
      <c r="F502" s="408" t="s">
        <v>1705</v>
      </c>
      <c r="G502" s="439" t="s">
        <v>707</v>
      </c>
      <c r="H502" s="408" t="s">
        <v>158</v>
      </c>
      <c r="I502" s="511">
        <v>44774.0</v>
      </c>
      <c r="J502" s="439">
        <v>8.0</v>
      </c>
      <c r="K502" s="444" t="s">
        <v>329</v>
      </c>
      <c r="L502" s="330" t="s">
        <v>395</v>
      </c>
      <c r="M502" s="330">
        <f t="shared" si="1"/>
        <v>1454</v>
      </c>
      <c r="N502" s="138"/>
      <c r="O502" s="138"/>
      <c r="P502" s="138"/>
      <c r="Q502" s="138"/>
      <c r="R502" s="138"/>
      <c r="S502" s="138"/>
      <c r="T502" s="138"/>
      <c r="U502" s="138"/>
      <c r="V502" s="138"/>
      <c r="W502" s="138"/>
      <c r="X502" s="138"/>
      <c r="Y502" s="138"/>
      <c r="Z502" s="138"/>
    </row>
    <row r="503" ht="12.75" customHeight="1">
      <c r="A503" s="430">
        <v>22322.0</v>
      </c>
      <c r="B503" s="431" t="s">
        <v>2802</v>
      </c>
      <c r="C503" s="431">
        <v>2021.0</v>
      </c>
      <c r="D503" s="508">
        <v>44551.0</v>
      </c>
      <c r="E503" s="433" t="s">
        <v>2803</v>
      </c>
      <c r="F503" s="405" t="s">
        <v>2804</v>
      </c>
      <c r="G503" s="433" t="s">
        <v>725</v>
      </c>
      <c r="H503" s="405" t="s">
        <v>2753</v>
      </c>
      <c r="I503" s="508">
        <v>44774.0</v>
      </c>
      <c r="J503" s="433">
        <v>8.0</v>
      </c>
      <c r="K503" s="444" t="s">
        <v>336</v>
      </c>
      <c r="L503" s="327" t="s">
        <v>399</v>
      </c>
      <c r="M503" s="327">
        <f t="shared" si="1"/>
        <v>223</v>
      </c>
      <c r="N503" s="138"/>
      <c r="O503" s="138"/>
      <c r="P503" s="138"/>
      <c r="Q503" s="138"/>
      <c r="R503" s="138"/>
      <c r="S503" s="138"/>
      <c r="T503" s="138"/>
      <c r="U503" s="138"/>
      <c r="V503" s="138"/>
      <c r="W503" s="138"/>
      <c r="X503" s="138"/>
      <c r="Y503" s="138"/>
      <c r="Z503" s="138"/>
    </row>
    <row r="504" ht="12.75" customHeight="1">
      <c r="A504" s="436">
        <v>22422.0</v>
      </c>
      <c r="B504" s="437" t="s">
        <v>2805</v>
      </c>
      <c r="C504" s="437">
        <v>2011.0</v>
      </c>
      <c r="D504" s="511">
        <v>40778.0</v>
      </c>
      <c r="E504" s="439" t="s">
        <v>2806</v>
      </c>
      <c r="F504" s="408" t="s">
        <v>422</v>
      </c>
      <c r="G504" s="439" t="s">
        <v>712</v>
      </c>
      <c r="H504" s="408" t="s">
        <v>1156</v>
      </c>
      <c r="I504" s="511">
        <v>44775.0</v>
      </c>
      <c r="J504" s="439">
        <v>8.0</v>
      </c>
      <c r="K504" s="518" t="s">
        <v>322</v>
      </c>
      <c r="L504" s="330" t="s">
        <v>390</v>
      </c>
      <c r="M504" s="330">
        <f t="shared" si="1"/>
        <v>3997</v>
      </c>
      <c r="N504" s="138"/>
      <c r="O504" s="138"/>
      <c r="P504" s="138"/>
      <c r="Q504" s="138"/>
      <c r="R504" s="138"/>
      <c r="S504" s="138"/>
      <c r="T504" s="138"/>
      <c r="U504" s="138"/>
      <c r="V504" s="138"/>
      <c r="W504" s="138"/>
      <c r="X504" s="138"/>
      <c r="Y504" s="138"/>
      <c r="Z504" s="138"/>
    </row>
    <row r="505" ht="12.75" customHeight="1">
      <c r="A505" s="430">
        <v>22522.0</v>
      </c>
      <c r="B505" s="431" t="s">
        <v>2807</v>
      </c>
      <c r="C505" s="431">
        <v>2020.0</v>
      </c>
      <c r="D505" s="508">
        <v>43847.0</v>
      </c>
      <c r="E505" s="433" t="s">
        <v>2808</v>
      </c>
      <c r="F505" s="405" t="s">
        <v>2809</v>
      </c>
      <c r="G505" s="433" t="s">
        <v>707</v>
      </c>
      <c r="H505" s="405" t="s">
        <v>18</v>
      </c>
      <c r="I505" s="508">
        <v>44775.0</v>
      </c>
      <c r="J505" s="433">
        <v>8.0</v>
      </c>
      <c r="K505" s="444" t="s">
        <v>336</v>
      </c>
      <c r="L505" s="327" t="s">
        <v>390</v>
      </c>
      <c r="M505" s="327">
        <f t="shared" si="1"/>
        <v>928</v>
      </c>
      <c r="N505" s="138"/>
      <c r="O505" s="138"/>
      <c r="P505" s="138"/>
      <c r="Q505" s="138"/>
      <c r="R505" s="138"/>
      <c r="S505" s="138"/>
      <c r="T505" s="138"/>
      <c r="U505" s="138"/>
      <c r="V505" s="138"/>
      <c r="W505" s="138"/>
      <c r="X505" s="138"/>
      <c r="Y505" s="138"/>
      <c r="Z505" s="138"/>
    </row>
    <row r="506" ht="12.75" customHeight="1">
      <c r="A506" s="436">
        <v>22622.0</v>
      </c>
      <c r="B506" s="437" t="s">
        <v>2810</v>
      </c>
      <c r="C506" s="437">
        <v>2021.0</v>
      </c>
      <c r="D506" s="511">
        <v>44281.0</v>
      </c>
      <c r="E506" s="439" t="s">
        <v>2811</v>
      </c>
      <c r="F506" s="408" t="s">
        <v>2812</v>
      </c>
      <c r="G506" s="439" t="s">
        <v>712</v>
      </c>
      <c r="H506" s="408" t="s">
        <v>2813</v>
      </c>
      <c r="I506" s="511">
        <v>44776.0</v>
      </c>
      <c r="J506" s="439">
        <v>8.0</v>
      </c>
      <c r="K506" s="444" t="s">
        <v>336</v>
      </c>
      <c r="L506" s="330" t="s">
        <v>390</v>
      </c>
      <c r="M506" s="330">
        <f t="shared" si="1"/>
        <v>495</v>
      </c>
      <c r="N506" s="138"/>
      <c r="O506" s="138"/>
      <c r="P506" s="138"/>
      <c r="Q506" s="138"/>
      <c r="R506" s="138"/>
      <c r="S506" s="138"/>
      <c r="T506" s="138"/>
      <c r="U506" s="138"/>
      <c r="V506" s="138"/>
      <c r="W506" s="138"/>
      <c r="X506" s="138"/>
      <c r="Y506" s="138"/>
      <c r="Z506" s="138"/>
    </row>
    <row r="507" ht="12.75" customHeight="1">
      <c r="A507" s="430">
        <v>22722.0</v>
      </c>
      <c r="B507" s="431" t="s">
        <v>2814</v>
      </c>
      <c r="C507" s="431">
        <v>2012.0</v>
      </c>
      <c r="D507" s="508">
        <v>41002.0</v>
      </c>
      <c r="E507" s="433" t="s">
        <v>2815</v>
      </c>
      <c r="F507" s="405" t="s">
        <v>1509</v>
      </c>
      <c r="G507" s="433" t="s">
        <v>712</v>
      </c>
      <c r="H507" s="405" t="s">
        <v>2816</v>
      </c>
      <c r="I507" s="508">
        <v>44776.0</v>
      </c>
      <c r="J507" s="433">
        <v>8.0</v>
      </c>
      <c r="K507" s="518" t="s">
        <v>322</v>
      </c>
      <c r="L507" s="327" t="s">
        <v>390</v>
      </c>
      <c r="M507" s="327">
        <f t="shared" si="1"/>
        <v>3774</v>
      </c>
      <c r="N507" s="138"/>
      <c r="O507" s="138"/>
      <c r="P507" s="138"/>
      <c r="Q507" s="138"/>
      <c r="R507" s="138"/>
      <c r="S507" s="138"/>
      <c r="T507" s="138"/>
      <c r="U507" s="138"/>
      <c r="V507" s="138"/>
      <c r="W507" s="138"/>
      <c r="X507" s="138"/>
      <c r="Y507" s="138"/>
      <c r="Z507" s="138"/>
    </row>
    <row r="508" ht="12.75" customHeight="1">
      <c r="A508" s="436">
        <v>22822.0</v>
      </c>
      <c r="B508" s="437" t="s">
        <v>2817</v>
      </c>
      <c r="C508" s="437">
        <v>2021.0</v>
      </c>
      <c r="D508" s="511">
        <v>44539.0</v>
      </c>
      <c r="E508" s="439" t="s">
        <v>2818</v>
      </c>
      <c r="F508" s="408" t="s">
        <v>2819</v>
      </c>
      <c r="G508" s="439" t="s">
        <v>725</v>
      </c>
      <c r="H508" s="408" t="s">
        <v>785</v>
      </c>
      <c r="I508" s="511">
        <v>44788.0</v>
      </c>
      <c r="J508" s="439">
        <v>8.0</v>
      </c>
      <c r="K508" s="522" t="s">
        <v>758</v>
      </c>
      <c r="L508" s="330" t="s">
        <v>399</v>
      </c>
      <c r="M508" s="330">
        <f t="shared" si="1"/>
        <v>249</v>
      </c>
      <c r="N508" s="138"/>
      <c r="O508" s="138"/>
      <c r="P508" s="138"/>
      <c r="Q508" s="138"/>
      <c r="R508" s="138"/>
      <c r="S508" s="138"/>
      <c r="T508" s="138"/>
      <c r="U508" s="138"/>
      <c r="V508" s="138"/>
      <c r="W508" s="138"/>
      <c r="X508" s="138"/>
      <c r="Y508" s="138"/>
      <c r="Z508" s="138"/>
    </row>
    <row r="509" ht="12.75" customHeight="1">
      <c r="A509" s="430">
        <v>22922.0</v>
      </c>
      <c r="B509" s="431" t="s">
        <v>2820</v>
      </c>
      <c r="C509" s="431">
        <v>2015.0</v>
      </c>
      <c r="D509" s="508">
        <v>42366.0</v>
      </c>
      <c r="E509" s="433" t="s">
        <v>2821</v>
      </c>
      <c r="F509" s="405" t="s">
        <v>2822</v>
      </c>
      <c r="G509" s="433" t="s">
        <v>712</v>
      </c>
      <c r="H509" s="405" t="s">
        <v>380</v>
      </c>
      <c r="I509" s="508">
        <v>44789.0</v>
      </c>
      <c r="J509" s="433">
        <v>8.0</v>
      </c>
      <c r="K509" s="444" t="s">
        <v>336</v>
      </c>
      <c r="L509" s="327" t="s">
        <v>390</v>
      </c>
      <c r="M509" s="327">
        <f t="shared" si="1"/>
        <v>2423</v>
      </c>
      <c r="N509" s="138"/>
      <c r="O509" s="138"/>
      <c r="P509" s="138"/>
      <c r="Q509" s="138"/>
      <c r="R509" s="138"/>
      <c r="S509" s="138"/>
      <c r="T509" s="138"/>
      <c r="U509" s="138"/>
      <c r="V509" s="138"/>
      <c r="W509" s="138"/>
      <c r="X509" s="138"/>
      <c r="Y509" s="138"/>
      <c r="Z509" s="138"/>
    </row>
    <row r="510" ht="12.75" customHeight="1">
      <c r="A510" s="436">
        <v>23022.0</v>
      </c>
      <c r="B510" s="437" t="s">
        <v>2823</v>
      </c>
      <c r="C510" s="437">
        <v>2015.0</v>
      </c>
      <c r="D510" s="511">
        <v>42060.0</v>
      </c>
      <c r="E510" s="439" t="s">
        <v>2824</v>
      </c>
      <c r="F510" s="408" t="s">
        <v>2825</v>
      </c>
      <c r="G510" s="439" t="s">
        <v>712</v>
      </c>
      <c r="H510" s="408" t="s">
        <v>97</v>
      </c>
      <c r="I510" s="511">
        <v>44789.0</v>
      </c>
      <c r="J510" s="439">
        <v>8.0</v>
      </c>
      <c r="K510" s="444" t="s">
        <v>329</v>
      </c>
      <c r="L510" s="330" t="s">
        <v>395</v>
      </c>
      <c r="M510" s="330">
        <f t="shared" si="1"/>
        <v>2729</v>
      </c>
      <c r="N510" s="138"/>
      <c r="O510" s="138"/>
      <c r="P510" s="138"/>
      <c r="Q510" s="138"/>
      <c r="R510" s="138"/>
      <c r="S510" s="138"/>
      <c r="T510" s="138"/>
      <c r="U510" s="138"/>
      <c r="V510" s="138"/>
      <c r="W510" s="138"/>
      <c r="X510" s="138"/>
      <c r="Y510" s="138"/>
      <c r="Z510" s="138"/>
    </row>
    <row r="511" ht="12.75" customHeight="1">
      <c r="A511" s="430">
        <v>23122.0</v>
      </c>
      <c r="B511" s="431" t="s">
        <v>2826</v>
      </c>
      <c r="C511" s="431">
        <v>2021.0</v>
      </c>
      <c r="D511" s="508">
        <v>44421.0</v>
      </c>
      <c r="E511" s="433" t="s">
        <v>2827</v>
      </c>
      <c r="F511" s="405" t="s">
        <v>2828</v>
      </c>
      <c r="G511" s="433" t="s">
        <v>725</v>
      </c>
      <c r="H511" s="405" t="s">
        <v>2829</v>
      </c>
      <c r="I511" s="508">
        <v>44791.0</v>
      </c>
      <c r="J511" s="433">
        <v>8.0</v>
      </c>
      <c r="K511" s="522" t="s">
        <v>758</v>
      </c>
      <c r="L511" s="327" t="s">
        <v>399</v>
      </c>
      <c r="M511" s="327">
        <f t="shared" si="1"/>
        <v>370</v>
      </c>
      <c r="N511" s="138"/>
      <c r="O511" s="138"/>
      <c r="P511" s="138"/>
      <c r="Q511" s="138"/>
      <c r="R511" s="138"/>
      <c r="S511" s="138"/>
      <c r="T511" s="138"/>
      <c r="U511" s="138"/>
      <c r="V511" s="138"/>
      <c r="W511" s="138"/>
      <c r="X511" s="138"/>
      <c r="Y511" s="138"/>
      <c r="Z511" s="138"/>
    </row>
    <row r="512" ht="12.75" customHeight="1">
      <c r="A512" s="436">
        <v>23222.0</v>
      </c>
      <c r="B512" s="437" t="s">
        <v>2830</v>
      </c>
      <c r="C512" s="451">
        <v>2017.0</v>
      </c>
      <c r="D512" s="511">
        <v>42979.0</v>
      </c>
      <c r="E512" s="439" t="s">
        <v>2831</v>
      </c>
      <c r="F512" s="408" t="s">
        <v>816</v>
      </c>
      <c r="G512" s="439" t="s">
        <v>712</v>
      </c>
      <c r="H512" s="408" t="s">
        <v>1043</v>
      </c>
      <c r="I512" s="511">
        <v>44792.0</v>
      </c>
      <c r="J512" s="439">
        <v>8.0</v>
      </c>
      <c r="K512" s="444" t="s">
        <v>329</v>
      </c>
      <c r="L512" s="330" t="s">
        <v>395</v>
      </c>
      <c r="M512" s="330">
        <f t="shared" si="1"/>
        <v>1813</v>
      </c>
      <c r="N512" s="138"/>
      <c r="O512" s="138"/>
      <c r="P512" s="138"/>
      <c r="Q512" s="138"/>
      <c r="R512" s="138"/>
      <c r="S512" s="138"/>
      <c r="T512" s="138"/>
      <c r="U512" s="138"/>
      <c r="V512" s="138"/>
      <c r="W512" s="138"/>
      <c r="X512" s="138"/>
      <c r="Y512" s="138"/>
      <c r="Z512" s="138"/>
    </row>
    <row r="513" ht="12.75" customHeight="1">
      <c r="A513" s="430">
        <v>23322.0</v>
      </c>
      <c r="B513" s="431" t="s">
        <v>2832</v>
      </c>
      <c r="C513" s="431">
        <v>2015.0</v>
      </c>
      <c r="D513" s="508">
        <v>42146.0</v>
      </c>
      <c r="E513" s="433" t="s">
        <v>2833</v>
      </c>
      <c r="F513" s="405" t="s">
        <v>2834</v>
      </c>
      <c r="G513" s="433" t="s">
        <v>712</v>
      </c>
      <c r="H513" s="405" t="s">
        <v>2772</v>
      </c>
      <c r="I513" s="508">
        <v>44792.0</v>
      </c>
      <c r="J513" s="433">
        <v>8.0</v>
      </c>
      <c r="K513" s="444" t="s">
        <v>336</v>
      </c>
      <c r="L513" s="327" t="s">
        <v>390</v>
      </c>
      <c r="M513" s="327">
        <f t="shared" si="1"/>
        <v>2646</v>
      </c>
      <c r="N513" s="138"/>
      <c r="O513" s="138"/>
      <c r="P513" s="138"/>
      <c r="Q513" s="138"/>
      <c r="R513" s="138"/>
      <c r="S513" s="138"/>
      <c r="T513" s="138"/>
      <c r="U513" s="138"/>
      <c r="V513" s="138"/>
      <c r="W513" s="138"/>
      <c r="X513" s="138"/>
      <c r="Y513" s="138"/>
      <c r="Z513" s="138"/>
    </row>
    <row r="514" ht="12.75" customHeight="1">
      <c r="A514" s="436">
        <v>23422.0</v>
      </c>
      <c r="B514" s="437" t="s">
        <v>2835</v>
      </c>
      <c r="C514" s="437">
        <v>2021.0</v>
      </c>
      <c r="D514" s="511">
        <v>44264.0</v>
      </c>
      <c r="E514" s="439" t="s">
        <v>2836</v>
      </c>
      <c r="F514" s="408" t="s">
        <v>429</v>
      </c>
      <c r="G514" s="439" t="s">
        <v>712</v>
      </c>
      <c r="H514" s="408" t="s">
        <v>130</v>
      </c>
      <c r="I514" s="511">
        <v>44792.0</v>
      </c>
      <c r="J514" s="439">
        <v>8.0</v>
      </c>
      <c r="K514" s="444" t="s">
        <v>329</v>
      </c>
      <c r="L514" s="330" t="s">
        <v>390</v>
      </c>
      <c r="M514" s="330">
        <f t="shared" si="1"/>
        <v>528</v>
      </c>
      <c r="N514" s="138"/>
      <c r="O514" s="138"/>
      <c r="P514" s="138"/>
      <c r="Q514" s="138"/>
      <c r="R514" s="138"/>
      <c r="S514" s="138"/>
      <c r="T514" s="138"/>
      <c r="U514" s="138"/>
      <c r="V514" s="138"/>
      <c r="W514" s="138"/>
      <c r="X514" s="138"/>
      <c r="Y514" s="138"/>
      <c r="Z514" s="138"/>
    </row>
    <row r="515" ht="12.75" customHeight="1">
      <c r="A515" s="430">
        <v>23522.0</v>
      </c>
      <c r="B515" s="431" t="s">
        <v>2837</v>
      </c>
      <c r="C515" s="431">
        <v>2021.0</v>
      </c>
      <c r="D515" s="508">
        <v>44286.0</v>
      </c>
      <c r="E515" s="433" t="s">
        <v>2838</v>
      </c>
      <c r="F515" s="405" t="s">
        <v>2839</v>
      </c>
      <c r="G515" s="433" t="s">
        <v>712</v>
      </c>
      <c r="H515" s="405" t="s">
        <v>1034</v>
      </c>
      <c r="I515" s="508">
        <v>44795.0</v>
      </c>
      <c r="J515" s="433">
        <v>8.0</v>
      </c>
      <c r="K515" s="444" t="s">
        <v>329</v>
      </c>
      <c r="L515" s="327" t="s">
        <v>390</v>
      </c>
      <c r="M515" s="327">
        <f t="shared" si="1"/>
        <v>509</v>
      </c>
      <c r="N515" s="138"/>
      <c r="O515" s="138"/>
      <c r="P515" s="138"/>
      <c r="Q515" s="138"/>
      <c r="R515" s="138"/>
      <c r="S515" s="138"/>
      <c r="T515" s="138"/>
      <c r="U515" s="138"/>
      <c r="V515" s="138"/>
      <c r="W515" s="138"/>
      <c r="X515" s="138"/>
      <c r="Y515" s="138"/>
      <c r="Z515" s="138"/>
    </row>
    <row r="516" ht="12.75" customHeight="1">
      <c r="A516" s="436">
        <v>23622.0</v>
      </c>
      <c r="B516" s="437" t="s">
        <v>2840</v>
      </c>
      <c r="C516" s="437">
        <v>2021.0</v>
      </c>
      <c r="D516" s="511">
        <v>44558.0</v>
      </c>
      <c r="E516" s="439" t="s">
        <v>2841</v>
      </c>
      <c r="F516" s="408" t="s">
        <v>2842</v>
      </c>
      <c r="G516" s="439" t="s">
        <v>725</v>
      </c>
      <c r="H516" s="408" t="s">
        <v>2843</v>
      </c>
      <c r="I516" s="511">
        <v>44795.0</v>
      </c>
      <c r="J516" s="439">
        <v>8.0</v>
      </c>
      <c r="K516" s="522" t="s">
        <v>758</v>
      </c>
      <c r="L516" s="330" t="s">
        <v>399</v>
      </c>
      <c r="M516" s="330">
        <f t="shared" si="1"/>
        <v>237</v>
      </c>
      <c r="N516" s="138"/>
      <c r="O516" s="138"/>
      <c r="P516" s="138"/>
      <c r="Q516" s="138"/>
      <c r="R516" s="138"/>
      <c r="S516" s="138"/>
      <c r="T516" s="138"/>
      <c r="U516" s="138"/>
      <c r="V516" s="138"/>
      <c r="W516" s="138"/>
      <c r="X516" s="138"/>
      <c r="Y516" s="138"/>
      <c r="Z516" s="138"/>
    </row>
    <row r="517" ht="12.75" customHeight="1">
      <c r="A517" s="430">
        <v>23722.0</v>
      </c>
      <c r="B517" s="431" t="s">
        <v>2844</v>
      </c>
      <c r="C517" s="431">
        <v>2021.0</v>
      </c>
      <c r="D517" s="508">
        <v>44284.0</v>
      </c>
      <c r="E517" s="433" t="s">
        <v>2845</v>
      </c>
      <c r="F517" s="405" t="s">
        <v>819</v>
      </c>
      <c r="G517" s="433" t="s">
        <v>712</v>
      </c>
      <c r="H517" s="405" t="s">
        <v>1034</v>
      </c>
      <c r="I517" s="508">
        <v>44795.0</v>
      </c>
      <c r="J517" s="433">
        <v>8.0</v>
      </c>
      <c r="K517" s="444" t="s">
        <v>336</v>
      </c>
      <c r="L517" s="327" t="s">
        <v>395</v>
      </c>
      <c r="M517" s="327">
        <f t="shared" si="1"/>
        <v>511</v>
      </c>
      <c r="N517" s="138"/>
      <c r="O517" s="138"/>
      <c r="P517" s="138"/>
      <c r="Q517" s="138"/>
      <c r="R517" s="138"/>
      <c r="S517" s="138"/>
      <c r="T517" s="138"/>
      <c r="U517" s="138"/>
      <c r="V517" s="138"/>
      <c r="W517" s="138"/>
      <c r="X517" s="138"/>
      <c r="Y517" s="138"/>
      <c r="Z517" s="138"/>
    </row>
    <row r="518" ht="12.75" customHeight="1">
      <c r="A518" s="436">
        <v>23822.0</v>
      </c>
      <c r="B518" s="437" t="s">
        <v>2846</v>
      </c>
      <c r="C518" s="437">
        <v>2022.0</v>
      </c>
      <c r="D518" s="511">
        <v>44651.0</v>
      </c>
      <c r="E518" s="439" t="s">
        <v>2847</v>
      </c>
      <c r="F518" s="408" t="s">
        <v>2848</v>
      </c>
      <c r="G518" s="439" t="s">
        <v>729</v>
      </c>
      <c r="H518" s="408" t="s">
        <v>2849</v>
      </c>
      <c r="I518" s="511">
        <v>44797.0</v>
      </c>
      <c r="J518" s="439">
        <v>8.0</v>
      </c>
      <c r="K518" s="522" t="s">
        <v>758</v>
      </c>
      <c r="L518" s="330" t="s">
        <v>399</v>
      </c>
      <c r="M518" s="330">
        <f t="shared" si="1"/>
        <v>146</v>
      </c>
      <c r="N518" s="138"/>
      <c r="O518" s="138"/>
      <c r="P518" s="138"/>
      <c r="Q518" s="138"/>
      <c r="R518" s="138"/>
      <c r="S518" s="138"/>
      <c r="T518" s="138"/>
      <c r="U518" s="138"/>
      <c r="V518" s="138"/>
      <c r="W518" s="138"/>
      <c r="X518" s="138"/>
      <c r="Y518" s="138"/>
      <c r="Z518" s="138"/>
    </row>
    <row r="519" ht="12.75" customHeight="1">
      <c r="A519" s="430">
        <v>23922.0</v>
      </c>
      <c r="B519" s="431" t="s">
        <v>2850</v>
      </c>
      <c r="C519" s="431">
        <v>2020.0</v>
      </c>
      <c r="D519" s="508">
        <v>43873.0</v>
      </c>
      <c r="E519" s="433" t="s">
        <v>2851</v>
      </c>
      <c r="F519" s="405" t="s">
        <v>218</v>
      </c>
      <c r="G519" s="433" t="s">
        <v>712</v>
      </c>
      <c r="H519" s="405" t="s">
        <v>2682</v>
      </c>
      <c r="I519" s="508">
        <v>44797.0</v>
      </c>
      <c r="J519" s="433">
        <v>8.0</v>
      </c>
      <c r="K519" s="444" t="s">
        <v>336</v>
      </c>
      <c r="L519" s="327" t="s">
        <v>399</v>
      </c>
      <c r="M519" s="327">
        <f t="shared" si="1"/>
        <v>924</v>
      </c>
      <c r="N519" s="138"/>
      <c r="O519" s="138"/>
      <c r="P519" s="138"/>
      <c r="Q519" s="138"/>
      <c r="R519" s="138"/>
      <c r="S519" s="138"/>
      <c r="T519" s="138"/>
      <c r="U519" s="138"/>
      <c r="V519" s="138"/>
      <c r="W519" s="138"/>
      <c r="X519" s="138"/>
      <c r="Y519" s="138"/>
      <c r="Z519" s="138"/>
    </row>
    <row r="520" ht="12.75" customHeight="1">
      <c r="A520" s="436">
        <v>24022.0</v>
      </c>
      <c r="B520" s="437" t="s">
        <v>2852</v>
      </c>
      <c r="C520" s="437">
        <v>2022.0</v>
      </c>
      <c r="D520" s="511">
        <v>44706.0</v>
      </c>
      <c r="E520" s="439" t="s">
        <v>2853</v>
      </c>
      <c r="F520" s="408" t="s">
        <v>2525</v>
      </c>
      <c r="G520" s="439" t="s">
        <v>729</v>
      </c>
      <c r="H520" s="408" t="s">
        <v>2854</v>
      </c>
      <c r="I520" s="511">
        <v>44797.0</v>
      </c>
      <c r="J520" s="439">
        <v>8.0</v>
      </c>
      <c r="K520" s="444" t="s">
        <v>336</v>
      </c>
      <c r="L520" s="330" t="s">
        <v>399</v>
      </c>
      <c r="M520" s="330">
        <f t="shared" si="1"/>
        <v>91</v>
      </c>
      <c r="N520" s="138"/>
      <c r="O520" s="138"/>
      <c r="P520" s="138"/>
      <c r="Q520" s="138"/>
      <c r="R520" s="138"/>
      <c r="S520" s="138"/>
      <c r="T520" s="138"/>
      <c r="U520" s="138"/>
      <c r="V520" s="138"/>
      <c r="W520" s="138"/>
      <c r="X520" s="138"/>
      <c r="Y520" s="138"/>
      <c r="Z520" s="138"/>
    </row>
    <row r="521" ht="12.75" customHeight="1">
      <c r="A521" s="430">
        <v>24122.0</v>
      </c>
      <c r="B521" s="431" t="s">
        <v>2855</v>
      </c>
      <c r="C521" s="431">
        <v>2017.0</v>
      </c>
      <c r="D521" s="508">
        <v>42895.0</v>
      </c>
      <c r="E521" s="433" t="s">
        <v>2856</v>
      </c>
      <c r="F521" s="405" t="s">
        <v>2857</v>
      </c>
      <c r="G521" s="433" t="s">
        <v>806</v>
      </c>
      <c r="H521" s="405" t="s">
        <v>158</v>
      </c>
      <c r="I521" s="508">
        <v>44797.0</v>
      </c>
      <c r="J521" s="433">
        <v>8.0</v>
      </c>
      <c r="K521" s="444" t="s">
        <v>329</v>
      </c>
      <c r="L521" s="327" t="s">
        <v>390</v>
      </c>
      <c r="M521" s="327">
        <f t="shared" si="1"/>
        <v>1902</v>
      </c>
      <c r="N521" s="138"/>
      <c r="O521" s="138"/>
      <c r="P521" s="138"/>
      <c r="Q521" s="138"/>
      <c r="R521" s="138"/>
      <c r="S521" s="138"/>
      <c r="T521" s="138"/>
      <c r="U521" s="138"/>
      <c r="V521" s="138"/>
      <c r="W521" s="138"/>
      <c r="X521" s="138"/>
      <c r="Y521" s="138"/>
      <c r="Z521" s="138"/>
    </row>
    <row r="522" ht="12.75" customHeight="1">
      <c r="A522" s="436">
        <v>24222.0</v>
      </c>
      <c r="B522" s="437" t="s">
        <v>2858</v>
      </c>
      <c r="C522" s="437">
        <v>2021.0</v>
      </c>
      <c r="D522" s="511">
        <v>44544.0</v>
      </c>
      <c r="E522" s="439" t="s">
        <v>2859</v>
      </c>
      <c r="F522" s="408" t="s">
        <v>2860</v>
      </c>
      <c r="G522" s="439" t="s">
        <v>729</v>
      </c>
      <c r="H522" s="408" t="s">
        <v>2843</v>
      </c>
      <c r="I522" s="511">
        <v>44803.0</v>
      </c>
      <c r="J522" s="439">
        <v>8.0</v>
      </c>
      <c r="K522" s="522" t="s">
        <v>758</v>
      </c>
      <c r="L522" s="330" t="s">
        <v>399</v>
      </c>
      <c r="M522" s="330">
        <f t="shared" si="1"/>
        <v>259</v>
      </c>
      <c r="N522" s="138"/>
      <c r="O522" s="138"/>
      <c r="P522" s="138"/>
      <c r="Q522" s="138"/>
      <c r="R522" s="138"/>
      <c r="S522" s="138"/>
      <c r="T522" s="138"/>
      <c r="U522" s="138"/>
      <c r="V522" s="138"/>
      <c r="W522" s="138"/>
      <c r="X522" s="138"/>
      <c r="Y522" s="138"/>
      <c r="Z522" s="138"/>
    </row>
    <row r="523" ht="12.75" customHeight="1">
      <c r="A523" s="430">
        <v>24322.0</v>
      </c>
      <c r="B523" s="431" t="s">
        <v>2861</v>
      </c>
      <c r="C523" s="431">
        <v>2019.0</v>
      </c>
      <c r="D523" s="508">
        <v>43615.0</v>
      </c>
      <c r="E523" s="433" t="s">
        <v>2862</v>
      </c>
      <c r="F523" s="405" t="s">
        <v>71</v>
      </c>
      <c r="G523" s="433" t="s">
        <v>712</v>
      </c>
      <c r="H523" s="405" t="s">
        <v>283</v>
      </c>
      <c r="I523" s="508">
        <v>44803.0</v>
      </c>
      <c r="J523" s="433">
        <v>8.0</v>
      </c>
      <c r="K523" s="444" t="s">
        <v>336</v>
      </c>
      <c r="L523" s="327" t="s">
        <v>395</v>
      </c>
      <c r="M523" s="327">
        <f t="shared" si="1"/>
        <v>1188</v>
      </c>
      <c r="N523" s="138"/>
      <c r="O523" s="138"/>
      <c r="P523" s="138"/>
      <c r="Q523" s="138"/>
      <c r="R523" s="138"/>
      <c r="S523" s="138"/>
      <c r="T523" s="138"/>
      <c r="U523" s="138"/>
      <c r="V523" s="138"/>
      <c r="W523" s="138"/>
      <c r="X523" s="138"/>
      <c r="Y523" s="138"/>
      <c r="Z523" s="138"/>
    </row>
    <row r="524" ht="12.75" customHeight="1">
      <c r="A524" s="436">
        <v>24422.0</v>
      </c>
      <c r="B524" s="437" t="s">
        <v>2863</v>
      </c>
      <c r="C524" s="437">
        <v>2020.0</v>
      </c>
      <c r="D524" s="511">
        <v>43899.0</v>
      </c>
      <c r="E524" s="439" t="s">
        <v>2864</v>
      </c>
      <c r="F524" s="408" t="s">
        <v>2643</v>
      </c>
      <c r="G524" s="439" t="s">
        <v>712</v>
      </c>
      <c r="H524" s="408" t="s">
        <v>263</v>
      </c>
      <c r="I524" s="511">
        <v>44803.0</v>
      </c>
      <c r="J524" s="439">
        <v>8.0</v>
      </c>
      <c r="K524" s="444" t="s">
        <v>329</v>
      </c>
      <c r="L524" s="330" t="s">
        <v>395</v>
      </c>
      <c r="M524" s="330">
        <f t="shared" si="1"/>
        <v>904</v>
      </c>
      <c r="N524" s="138"/>
      <c r="O524" s="138"/>
      <c r="P524" s="138"/>
      <c r="Q524" s="138"/>
      <c r="R524" s="138"/>
      <c r="S524" s="138"/>
      <c r="T524" s="138"/>
      <c r="U524" s="138"/>
      <c r="V524" s="138"/>
      <c r="W524" s="138"/>
      <c r="X524" s="138"/>
      <c r="Y524" s="138"/>
      <c r="Z524" s="138"/>
    </row>
    <row r="525" ht="12.75" customHeight="1">
      <c r="A525" s="430">
        <v>24522.0</v>
      </c>
      <c r="B525" s="431" t="s">
        <v>2865</v>
      </c>
      <c r="C525" s="431">
        <v>2019.0</v>
      </c>
      <c r="D525" s="508">
        <v>43577.0</v>
      </c>
      <c r="E525" s="433" t="s">
        <v>2866</v>
      </c>
      <c r="F525" s="405" t="s">
        <v>2867</v>
      </c>
      <c r="G525" s="433" t="s">
        <v>712</v>
      </c>
      <c r="H525" s="405" t="s">
        <v>263</v>
      </c>
      <c r="I525" s="508">
        <v>44804.0</v>
      </c>
      <c r="J525" s="433">
        <v>8.0</v>
      </c>
      <c r="K525" s="524" t="s">
        <v>316</v>
      </c>
      <c r="L525" s="327" t="s">
        <v>1249</v>
      </c>
      <c r="M525" s="327">
        <f t="shared" si="1"/>
        <v>1227</v>
      </c>
      <c r="N525" s="138"/>
      <c r="O525" s="138"/>
      <c r="P525" s="138"/>
      <c r="Q525" s="138"/>
      <c r="R525" s="138"/>
      <c r="S525" s="138"/>
      <c r="T525" s="138"/>
      <c r="U525" s="138"/>
      <c r="V525" s="138"/>
      <c r="W525" s="138"/>
      <c r="X525" s="138"/>
      <c r="Y525" s="138"/>
      <c r="Z525" s="138"/>
    </row>
    <row r="526" ht="12.75" customHeight="1">
      <c r="A526" s="436">
        <v>24622.0</v>
      </c>
      <c r="B526" s="437" t="s">
        <v>2868</v>
      </c>
      <c r="C526" s="437">
        <v>2021.0</v>
      </c>
      <c r="D526" s="511">
        <v>44551.0</v>
      </c>
      <c r="E526" s="439" t="s">
        <v>2869</v>
      </c>
      <c r="F526" s="408" t="s">
        <v>2870</v>
      </c>
      <c r="G526" s="439" t="s">
        <v>729</v>
      </c>
      <c r="H526" s="408" t="s">
        <v>2871</v>
      </c>
      <c r="I526" s="511">
        <v>44804.0</v>
      </c>
      <c r="J526" s="439">
        <v>8.0</v>
      </c>
      <c r="K526" s="444" t="s">
        <v>336</v>
      </c>
      <c r="L526" s="330" t="s">
        <v>399</v>
      </c>
      <c r="M526" s="330">
        <f t="shared" si="1"/>
        <v>253</v>
      </c>
      <c r="N526" s="138"/>
      <c r="O526" s="138"/>
      <c r="P526" s="138"/>
      <c r="Q526" s="138"/>
      <c r="R526" s="138"/>
      <c r="S526" s="138"/>
      <c r="T526" s="138"/>
      <c r="U526" s="138"/>
      <c r="V526" s="138"/>
      <c r="W526" s="138"/>
      <c r="X526" s="138"/>
      <c r="Y526" s="138"/>
      <c r="Z526" s="138"/>
    </row>
    <row r="527" ht="12.75" customHeight="1">
      <c r="A527" s="430">
        <v>24722.0</v>
      </c>
      <c r="B527" s="431" t="s">
        <v>2872</v>
      </c>
      <c r="C527" s="431">
        <v>2022.0</v>
      </c>
      <c r="D527" s="508">
        <v>44669.0</v>
      </c>
      <c r="E527" s="433" t="s">
        <v>2873</v>
      </c>
      <c r="F527" s="405" t="s">
        <v>2475</v>
      </c>
      <c r="G527" s="433" t="s">
        <v>729</v>
      </c>
      <c r="H527" s="405" t="s">
        <v>2874</v>
      </c>
      <c r="I527" s="508">
        <v>44805.0</v>
      </c>
      <c r="J527" s="433">
        <v>9.0</v>
      </c>
      <c r="K527" s="522" t="s">
        <v>758</v>
      </c>
      <c r="L527" s="327" t="s">
        <v>399</v>
      </c>
      <c r="M527" s="327">
        <f t="shared" si="1"/>
        <v>136</v>
      </c>
      <c r="N527" s="138"/>
      <c r="O527" s="138"/>
      <c r="P527" s="138"/>
      <c r="Q527" s="138"/>
      <c r="R527" s="138"/>
      <c r="S527" s="138"/>
      <c r="T527" s="138"/>
      <c r="U527" s="138"/>
      <c r="V527" s="138"/>
      <c r="W527" s="138"/>
      <c r="X527" s="138"/>
      <c r="Y527" s="138"/>
      <c r="Z527" s="138"/>
    </row>
    <row r="528" ht="12.75" customHeight="1">
      <c r="A528" s="436">
        <v>24822.0</v>
      </c>
      <c r="B528" s="437" t="s">
        <v>2875</v>
      </c>
      <c r="C528" s="437">
        <v>2017.0</v>
      </c>
      <c r="D528" s="511">
        <v>43063.0</v>
      </c>
      <c r="E528" s="439" t="s">
        <v>2876</v>
      </c>
      <c r="F528" s="408" t="s">
        <v>965</v>
      </c>
      <c r="G528" s="439" t="s">
        <v>712</v>
      </c>
      <c r="H528" s="408" t="s">
        <v>342</v>
      </c>
      <c r="I528" s="511">
        <v>44805.0</v>
      </c>
      <c r="J528" s="439">
        <v>9.0</v>
      </c>
      <c r="K528" s="444" t="s">
        <v>329</v>
      </c>
      <c r="L528" s="330" t="s">
        <v>390</v>
      </c>
      <c r="M528" s="330">
        <f t="shared" si="1"/>
        <v>1742</v>
      </c>
      <c r="N528" s="138"/>
      <c r="O528" s="138"/>
      <c r="P528" s="138"/>
      <c r="Q528" s="138"/>
      <c r="R528" s="138"/>
      <c r="S528" s="138"/>
      <c r="T528" s="138"/>
      <c r="U528" s="138"/>
      <c r="V528" s="138"/>
      <c r="W528" s="138"/>
      <c r="X528" s="138"/>
      <c r="Y528" s="138"/>
      <c r="Z528" s="138"/>
    </row>
    <row r="529" ht="12.75" customHeight="1">
      <c r="A529" s="430">
        <v>24922.0</v>
      </c>
      <c r="B529" s="431" t="s">
        <v>2877</v>
      </c>
      <c r="C529" s="431">
        <v>2016.0</v>
      </c>
      <c r="D529" s="508">
        <v>42628.0</v>
      </c>
      <c r="E529" s="433" t="s">
        <v>2878</v>
      </c>
      <c r="F529" s="405" t="s">
        <v>2879</v>
      </c>
      <c r="G529" s="433" t="s">
        <v>712</v>
      </c>
      <c r="H529" s="405" t="s">
        <v>952</v>
      </c>
      <c r="I529" s="508">
        <v>44817.0</v>
      </c>
      <c r="J529" s="433">
        <v>9.0</v>
      </c>
      <c r="K529" s="444" t="s">
        <v>329</v>
      </c>
      <c r="L529" s="327" t="s">
        <v>390</v>
      </c>
      <c r="M529" s="327">
        <f t="shared" si="1"/>
        <v>2189</v>
      </c>
      <c r="N529" s="138"/>
      <c r="O529" s="138"/>
      <c r="P529" s="138"/>
      <c r="Q529" s="138"/>
      <c r="R529" s="138"/>
      <c r="S529" s="138"/>
      <c r="T529" s="138"/>
      <c r="U529" s="138"/>
      <c r="V529" s="138"/>
      <c r="W529" s="138"/>
      <c r="X529" s="138"/>
      <c r="Y529" s="138"/>
      <c r="Z529" s="138"/>
    </row>
    <row r="530" ht="12.75" customHeight="1">
      <c r="A530" s="436">
        <v>25022.0</v>
      </c>
      <c r="B530" s="437" t="s">
        <v>2880</v>
      </c>
      <c r="C530" s="437">
        <v>2021.0</v>
      </c>
      <c r="D530" s="511">
        <v>44518.0</v>
      </c>
      <c r="E530" s="439" t="s">
        <v>2881</v>
      </c>
      <c r="F530" s="408" t="s">
        <v>2882</v>
      </c>
      <c r="G530" s="439" t="s">
        <v>725</v>
      </c>
      <c r="H530" s="408" t="s">
        <v>2704</v>
      </c>
      <c r="I530" s="511">
        <v>44817.0</v>
      </c>
      <c r="J530" s="439">
        <v>9.0</v>
      </c>
      <c r="K530" s="444" t="s">
        <v>336</v>
      </c>
      <c r="L530" s="330" t="s">
        <v>399</v>
      </c>
      <c r="M530" s="330">
        <f t="shared" si="1"/>
        <v>299</v>
      </c>
      <c r="N530" s="138"/>
      <c r="O530" s="138"/>
      <c r="P530" s="138"/>
      <c r="Q530" s="138"/>
      <c r="R530" s="138"/>
      <c r="S530" s="138"/>
      <c r="T530" s="138"/>
      <c r="U530" s="138"/>
      <c r="V530" s="138"/>
      <c r="W530" s="138"/>
      <c r="X530" s="138"/>
      <c r="Y530" s="138"/>
      <c r="Z530" s="138"/>
    </row>
    <row r="531" ht="12.75" customHeight="1">
      <c r="A531" s="430">
        <v>25122.0</v>
      </c>
      <c r="B531" s="431" t="s">
        <v>2883</v>
      </c>
      <c r="C531" s="431">
        <v>2016.0</v>
      </c>
      <c r="D531" s="508">
        <v>42492.0</v>
      </c>
      <c r="E531" s="433" t="s">
        <v>2884</v>
      </c>
      <c r="F531" s="405" t="s">
        <v>1307</v>
      </c>
      <c r="G531" s="433" t="s">
        <v>712</v>
      </c>
      <c r="H531" s="405" t="s">
        <v>753</v>
      </c>
      <c r="I531" s="508">
        <v>44817.0</v>
      </c>
      <c r="J531" s="433">
        <v>9.0</v>
      </c>
      <c r="K531" s="444" t="s">
        <v>329</v>
      </c>
      <c r="L531" s="327" t="s">
        <v>395</v>
      </c>
      <c r="M531" s="327">
        <f t="shared" si="1"/>
        <v>2325</v>
      </c>
      <c r="N531" s="138"/>
      <c r="O531" s="138"/>
      <c r="P531" s="138"/>
      <c r="Q531" s="138"/>
      <c r="R531" s="138"/>
      <c r="S531" s="138"/>
      <c r="T531" s="138"/>
      <c r="U531" s="138"/>
      <c r="V531" s="138"/>
      <c r="W531" s="138"/>
      <c r="X531" s="138"/>
      <c r="Y531" s="138"/>
      <c r="Z531" s="138"/>
    </row>
    <row r="532" ht="12.75" customHeight="1">
      <c r="A532" s="436">
        <v>25222.0</v>
      </c>
      <c r="B532" s="437" t="s">
        <v>2885</v>
      </c>
      <c r="C532" s="437">
        <v>2021.0</v>
      </c>
      <c r="D532" s="511">
        <v>44426.0</v>
      </c>
      <c r="E532" s="439" t="s">
        <v>2886</v>
      </c>
      <c r="F532" s="408" t="s">
        <v>2234</v>
      </c>
      <c r="G532" s="439" t="s">
        <v>729</v>
      </c>
      <c r="H532" s="408" t="s">
        <v>998</v>
      </c>
      <c r="I532" s="511">
        <v>44817.0</v>
      </c>
      <c r="J532" s="439">
        <v>9.0</v>
      </c>
      <c r="K532" s="522" t="s">
        <v>758</v>
      </c>
      <c r="L532" s="330" t="s">
        <v>399</v>
      </c>
      <c r="M532" s="330">
        <f t="shared" si="1"/>
        <v>391</v>
      </c>
      <c r="N532" s="138"/>
      <c r="O532" s="138"/>
      <c r="P532" s="138"/>
      <c r="Q532" s="138"/>
      <c r="R532" s="138"/>
      <c r="S532" s="138"/>
      <c r="T532" s="138"/>
      <c r="U532" s="138"/>
      <c r="V532" s="138"/>
      <c r="W532" s="138"/>
      <c r="X532" s="138"/>
      <c r="Y532" s="138"/>
      <c r="Z532" s="138"/>
    </row>
    <row r="533" ht="12.75" customHeight="1">
      <c r="A533" s="430">
        <v>25322.0</v>
      </c>
      <c r="B533" s="431" t="s">
        <v>2887</v>
      </c>
      <c r="C533" s="431">
        <v>2016.0</v>
      </c>
      <c r="D533" s="508">
        <v>42394.0</v>
      </c>
      <c r="E533" s="433" t="s">
        <v>2888</v>
      </c>
      <c r="F533" s="405" t="s">
        <v>2889</v>
      </c>
      <c r="G533" s="433" t="s">
        <v>712</v>
      </c>
      <c r="H533" s="405" t="s">
        <v>892</v>
      </c>
      <c r="I533" s="508">
        <v>44817.0</v>
      </c>
      <c r="J533" s="433">
        <v>9.0</v>
      </c>
      <c r="K533" s="444" t="s">
        <v>336</v>
      </c>
      <c r="L533" s="327" t="s">
        <v>395</v>
      </c>
      <c r="M533" s="327">
        <f t="shared" si="1"/>
        <v>2423</v>
      </c>
      <c r="N533" s="138"/>
      <c r="O533" s="138"/>
      <c r="P533" s="138"/>
      <c r="Q533" s="138"/>
      <c r="R533" s="138"/>
      <c r="S533" s="138"/>
      <c r="T533" s="138"/>
      <c r="U533" s="138"/>
      <c r="V533" s="138"/>
      <c r="W533" s="138"/>
      <c r="X533" s="138"/>
      <c r="Y533" s="138"/>
      <c r="Z533" s="138"/>
    </row>
    <row r="534" ht="12.75" customHeight="1">
      <c r="A534" s="436">
        <v>25422.0</v>
      </c>
      <c r="B534" s="437" t="s">
        <v>2890</v>
      </c>
      <c r="C534" s="437">
        <v>2021.0</v>
      </c>
      <c r="D534" s="511">
        <v>44497.0</v>
      </c>
      <c r="E534" s="439" t="s">
        <v>2891</v>
      </c>
      <c r="F534" s="408" t="s">
        <v>2892</v>
      </c>
      <c r="G534" s="439" t="s">
        <v>725</v>
      </c>
      <c r="H534" s="408" t="s">
        <v>2528</v>
      </c>
      <c r="I534" s="511">
        <v>44817.0</v>
      </c>
      <c r="J534" s="439">
        <v>9.0</v>
      </c>
      <c r="K534" s="444" t="s">
        <v>336</v>
      </c>
      <c r="L534" s="330" t="s">
        <v>399</v>
      </c>
      <c r="M534" s="330">
        <f t="shared" si="1"/>
        <v>320</v>
      </c>
      <c r="N534" s="138"/>
      <c r="O534" s="138"/>
      <c r="P534" s="138"/>
      <c r="Q534" s="138"/>
      <c r="R534" s="138"/>
      <c r="S534" s="138"/>
      <c r="T534" s="138"/>
      <c r="U534" s="138"/>
      <c r="V534" s="138"/>
      <c r="W534" s="138"/>
      <c r="X534" s="138"/>
      <c r="Y534" s="138"/>
      <c r="Z534" s="138"/>
    </row>
    <row r="535" ht="12.75" customHeight="1">
      <c r="A535" s="430">
        <v>25522.0</v>
      </c>
      <c r="B535" s="431" t="s">
        <v>2893</v>
      </c>
      <c r="C535" s="431">
        <v>2021.0</v>
      </c>
      <c r="D535" s="508">
        <v>44519.0</v>
      </c>
      <c r="E535" s="433" t="s">
        <v>2894</v>
      </c>
      <c r="F535" s="405" t="s">
        <v>2892</v>
      </c>
      <c r="G535" s="433" t="s">
        <v>725</v>
      </c>
      <c r="H535" s="405" t="s">
        <v>2528</v>
      </c>
      <c r="I535" s="508">
        <v>44817.0</v>
      </c>
      <c r="J535" s="433">
        <v>9.0</v>
      </c>
      <c r="K535" s="444" t="s">
        <v>336</v>
      </c>
      <c r="L535" s="327" t="s">
        <v>399</v>
      </c>
      <c r="M535" s="327">
        <f t="shared" si="1"/>
        <v>298</v>
      </c>
      <c r="N535" s="138"/>
      <c r="O535" s="138"/>
      <c r="P535" s="138"/>
      <c r="Q535" s="138"/>
      <c r="R535" s="138"/>
      <c r="S535" s="138"/>
      <c r="T535" s="138"/>
      <c r="U535" s="138"/>
      <c r="V535" s="138"/>
      <c r="W535" s="138"/>
      <c r="X535" s="138"/>
      <c r="Y535" s="138"/>
      <c r="Z535" s="138"/>
    </row>
    <row r="536" ht="12.75" customHeight="1">
      <c r="A536" s="436">
        <v>25622.0</v>
      </c>
      <c r="B536" s="437" t="s">
        <v>2895</v>
      </c>
      <c r="C536" s="437">
        <v>2013.0</v>
      </c>
      <c r="D536" s="511">
        <v>41409.0</v>
      </c>
      <c r="E536" s="439" t="s">
        <v>2896</v>
      </c>
      <c r="F536" s="408" t="s">
        <v>196</v>
      </c>
      <c r="G536" s="439" t="s">
        <v>712</v>
      </c>
      <c r="H536" s="408" t="s">
        <v>927</v>
      </c>
      <c r="I536" s="511">
        <v>44823.0</v>
      </c>
      <c r="J536" s="439">
        <v>9.0</v>
      </c>
      <c r="K536" s="444" t="s">
        <v>336</v>
      </c>
      <c r="L536" s="330" t="s">
        <v>390</v>
      </c>
      <c r="M536" s="330">
        <f t="shared" si="1"/>
        <v>3414</v>
      </c>
      <c r="N536" s="138"/>
      <c r="O536" s="138"/>
      <c r="P536" s="138"/>
      <c r="Q536" s="138"/>
      <c r="R536" s="138"/>
      <c r="S536" s="138"/>
      <c r="T536" s="138"/>
      <c r="U536" s="138"/>
      <c r="V536" s="138"/>
      <c r="W536" s="138"/>
      <c r="X536" s="138"/>
      <c r="Y536" s="138"/>
      <c r="Z536" s="138"/>
    </row>
    <row r="537" ht="12.75" customHeight="1">
      <c r="A537" s="430">
        <v>25722.0</v>
      </c>
      <c r="B537" s="431" t="s">
        <v>2897</v>
      </c>
      <c r="C537" s="431">
        <v>2021.0</v>
      </c>
      <c r="D537" s="508">
        <v>44529.0</v>
      </c>
      <c r="E537" s="433" t="s">
        <v>2898</v>
      </c>
      <c r="F537" s="405" t="s">
        <v>2899</v>
      </c>
      <c r="G537" s="433" t="s">
        <v>725</v>
      </c>
      <c r="H537" s="405" t="s">
        <v>2528</v>
      </c>
      <c r="I537" s="508">
        <v>44823.0</v>
      </c>
      <c r="J537" s="433">
        <v>9.0</v>
      </c>
      <c r="K537" s="444" t="s">
        <v>336</v>
      </c>
      <c r="L537" s="327" t="s">
        <v>399</v>
      </c>
      <c r="M537" s="327">
        <f t="shared" si="1"/>
        <v>294</v>
      </c>
      <c r="N537" s="138"/>
      <c r="O537" s="138"/>
      <c r="P537" s="138"/>
      <c r="Q537" s="138"/>
      <c r="R537" s="138"/>
      <c r="S537" s="138"/>
      <c r="T537" s="138"/>
      <c r="U537" s="138"/>
      <c r="V537" s="138"/>
      <c r="W537" s="138"/>
      <c r="X537" s="138"/>
      <c r="Y537" s="138"/>
      <c r="Z537" s="138"/>
    </row>
    <row r="538" ht="12.75" customHeight="1">
      <c r="A538" s="436">
        <v>25822.0</v>
      </c>
      <c r="B538" s="437" t="s">
        <v>2900</v>
      </c>
      <c r="C538" s="437">
        <v>2016.0</v>
      </c>
      <c r="D538" s="511">
        <v>42437.0</v>
      </c>
      <c r="E538" s="439" t="s">
        <v>2901</v>
      </c>
      <c r="F538" s="408" t="s">
        <v>2902</v>
      </c>
      <c r="G538" s="439" t="s">
        <v>712</v>
      </c>
      <c r="H538" s="408" t="s">
        <v>1043</v>
      </c>
      <c r="I538" s="511">
        <v>44823.0</v>
      </c>
      <c r="J538" s="439">
        <v>9.0</v>
      </c>
      <c r="K538" s="444" t="s">
        <v>336</v>
      </c>
      <c r="L538" s="330" t="s">
        <v>395</v>
      </c>
      <c r="M538" s="330">
        <f t="shared" si="1"/>
        <v>2386</v>
      </c>
      <c r="N538" s="138"/>
      <c r="O538" s="138"/>
      <c r="P538" s="138"/>
      <c r="Q538" s="138"/>
      <c r="R538" s="138"/>
      <c r="S538" s="138"/>
      <c r="T538" s="138"/>
      <c r="U538" s="138"/>
      <c r="V538" s="138"/>
      <c r="W538" s="138"/>
      <c r="X538" s="138"/>
      <c r="Y538" s="138"/>
      <c r="Z538" s="138"/>
    </row>
    <row r="539" ht="12.75" customHeight="1">
      <c r="A539" s="430">
        <v>25922.0</v>
      </c>
      <c r="B539" s="431" t="s">
        <v>2903</v>
      </c>
      <c r="C539" s="431">
        <v>2020.0</v>
      </c>
      <c r="D539" s="508">
        <v>44152.0</v>
      </c>
      <c r="E539" s="433" t="s">
        <v>2904</v>
      </c>
      <c r="F539" s="405" t="s">
        <v>2905</v>
      </c>
      <c r="G539" s="433" t="s">
        <v>712</v>
      </c>
      <c r="H539" s="405" t="s">
        <v>149</v>
      </c>
      <c r="I539" s="508">
        <v>44824.0</v>
      </c>
      <c r="J539" s="433">
        <v>9.0</v>
      </c>
      <c r="K539" s="444" t="s">
        <v>329</v>
      </c>
      <c r="L539" s="327" t="s">
        <v>395</v>
      </c>
      <c r="M539" s="327">
        <f t="shared" si="1"/>
        <v>672</v>
      </c>
      <c r="N539" s="138"/>
      <c r="O539" s="138"/>
      <c r="P539" s="138"/>
      <c r="Q539" s="138"/>
      <c r="R539" s="138"/>
      <c r="S539" s="138"/>
      <c r="T539" s="138"/>
      <c r="U539" s="138"/>
      <c r="V539" s="138"/>
      <c r="W539" s="138"/>
      <c r="X539" s="138"/>
      <c r="Y539" s="138"/>
      <c r="Z539" s="138"/>
    </row>
    <row r="540" ht="12.75" customHeight="1">
      <c r="A540" s="436">
        <v>26022.0</v>
      </c>
      <c r="B540" s="437" t="s">
        <v>2906</v>
      </c>
      <c r="C540" s="437">
        <v>2021.0</v>
      </c>
      <c r="D540" s="511">
        <v>44438.0</v>
      </c>
      <c r="E540" s="439" t="s">
        <v>2907</v>
      </c>
      <c r="F540" s="408" t="s">
        <v>2908</v>
      </c>
      <c r="G540" s="439" t="s">
        <v>729</v>
      </c>
      <c r="H540" s="408" t="s">
        <v>956</v>
      </c>
      <c r="I540" s="511">
        <v>44830.0</v>
      </c>
      <c r="J540" s="439">
        <v>9.0</v>
      </c>
      <c r="K540" s="444" t="s">
        <v>336</v>
      </c>
      <c r="L540" s="330" t="s">
        <v>399</v>
      </c>
      <c r="M540" s="330">
        <f t="shared" si="1"/>
        <v>392</v>
      </c>
      <c r="N540" s="138"/>
      <c r="O540" s="138"/>
      <c r="P540" s="138"/>
      <c r="Q540" s="138"/>
      <c r="R540" s="138"/>
      <c r="S540" s="138"/>
      <c r="T540" s="138"/>
      <c r="U540" s="138"/>
      <c r="V540" s="138"/>
      <c r="W540" s="138"/>
      <c r="X540" s="138"/>
      <c r="Y540" s="138"/>
      <c r="Z540" s="138"/>
    </row>
    <row r="541" ht="12.75" customHeight="1">
      <c r="A541" s="430">
        <v>26122.0</v>
      </c>
      <c r="B541" s="431" t="s">
        <v>2909</v>
      </c>
      <c r="C541" s="431">
        <v>2018.0</v>
      </c>
      <c r="D541" s="508">
        <v>43279.0</v>
      </c>
      <c r="E541" s="433" t="s">
        <v>2910</v>
      </c>
      <c r="F541" s="405" t="s">
        <v>2610</v>
      </c>
      <c r="G541" s="433" t="s">
        <v>712</v>
      </c>
      <c r="H541" s="405" t="s">
        <v>50</v>
      </c>
      <c r="I541" s="508">
        <v>44830.0</v>
      </c>
      <c r="J541" s="433">
        <v>9.0</v>
      </c>
      <c r="K541" s="513" t="s">
        <v>302</v>
      </c>
      <c r="L541" s="327" t="s">
        <v>395</v>
      </c>
      <c r="M541" s="327">
        <f t="shared" si="1"/>
        <v>1551</v>
      </c>
      <c r="N541" s="138"/>
      <c r="O541" s="138"/>
      <c r="P541" s="138"/>
      <c r="Q541" s="138"/>
      <c r="R541" s="138"/>
      <c r="S541" s="138"/>
      <c r="T541" s="138"/>
      <c r="U541" s="138"/>
      <c r="V541" s="138"/>
      <c r="W541" s="138"/>
      <c r="X541" s="138"/>
      <c r="Y541" s="138"/>
      <c r="Z541" s="138"/>
    </row>
    <row r="542" ht="12.75" customHeight="1">
      <c r="A542" s="436">
        <v>26222.0</v>
      </c>
      <c r="B542" s="437" t="s">
        <v>2911</v>
      </c>
      <c r="C542" s="437">
        <v>2021.0</v>
      </c>
      <c r="D542" s="511">
        <v>44284.0</v>
      </c>
      <c r="E542" s="439" t="s">
        <v>2912</v>
      </c>
      <c r="F542" s="408" t="s">
        <v>2610</v>
      </c>
      <c r="G542" s="439" t="s">
        <v>712</v>
      </c>
      <c r="H542" s="408" t="s">
        <v>263</v>
      </c>
      <c r="I542" s="511">
        <v>44830.0</v>
      </c>
      <c r="J542" s="439">
        <v>9.0</v>
      </c>
      <c r="K542" s="513" t="s">
        <v>302</v>
      </c>
      <c r="L542" s="330" t="s">
        <v>395</v>
      </c>
      <c r="M542" s="330">
        <f t="shared" si="1"/>
        <v>546</v>
      </c>
      <c r="N542" s="138"/>
      <c r="O542" s="138"/>
      <c r="P542" s="138"/>
      <c r="Q542" s="138"/>
      <c r="R542" s="138"/>
      <c r="S542" s="138"/>
      <c r="T542" s="138"/>
      <c r="U542" s="138"/>
      <c r="V542" s="138"/>
      <c r="W542" s="138"/>
      <c r="X542" s="138"/>
      <c r="Y542" s="138"/>
      <c r="Z542" s="138"/>
    </row>
    <row r="543" ht="12.75" customHeight="1">
      <c r="A543" s="430">
        <v>26322.0</v>
      </c>
      <c r="B543" s="431" t="s">
        <v>2913</v>
      </c>
      <c r="C543" s="431">
        <v>2016.0</v>
      </c>
      <c r="D543" s="508">
        <v>42580.0</v>
      </c>
      <c r="E543" s="433" t="s">
        <v>2914</v>
      </c>
      <c r="F543" s="405" t="s">
        <v>723</v>
      </c>
      <c r="G543" s="433" t="s">
        <v>712</v>
      </c>
      <c r="H543" s="405" t="s">
        <v>2915</v>
      </c>
      <c r="I543" s="508">
        <v>44831.0</v>
      </c>
      <c r="J543" s="433">
        <v>9.0</v>
      </c>
      <c r="K543" s="524" t="s">
        <v>316</v>
      </c>
      <c r="L543" s="327" t="s">
        <v>390</v>
      </c>
      <c r="M543" s="327">
        <f t="shared" si="1"/>
        <v>2251</v>
      </c>
      <c r="N543" s="138"/>
      <c r="O543" s="138"/>
      <c r="P543" s="138"/>
      <c r="Q543" s="138"/>
      <c r="R543" s="138"/>
      <c r="S543" s="138"/>
      <c r="T543" s="138"/>
      <c r="U543" s="138"/>
      <c r="V543" s="138"/>
      <c r="W543" s="138"/>
      <c r="X543" s="138"/>
      <c r="Y543" s="138"/>
      <c r="Z543" s="138"/>
    </row>
    <row r="544" ht="12.75" customHeight="1">
      <c r="A544" s="436">
        <v>26422.0</v>
      </c>
      <c r="B544" s="437" t="s">
        <v>2916</v>
      </c>
      <c r="C544" s="437">
        <v>2021.0</v>
      </c>
      <c r="D544" s="511">
        <v>44215.0</v>
      </c>
      <c r="E544" s="439" t="s">
        <v>2917</v>
      </c>
      <c r="F544" s="408" t="s">
        <v>2918</v>
      </c>
      <c r="G544" s="439" t="s">
        <v>725</v>
      </c>
      <c r="H544" s="408" t="s">
        <v>2919</v>
      </c>
      <c r="I544" s="511">
        <v>44831.0</v>
      </c>
      <c r="J544" s="439">
        <v>9.0</v>
      </c>
      <c r="K544" s="444" t="s">
        <v>336</v>
      </c>
      <c r="L544" s="330" t="s">
        <v>399</v>
      </c>
      <c r="M544" s="330">
        <f t="shared" si="1"/>
        <v>616</v>
      </c>
      <c r="N544" s="138"/>
      <c r="O544" s="138"/>
      <c r="P544" s="138"/>
      <c r="Q544" s="138"/>
      <c r="R544" s="138"/>
      <c r="S544" s="138"/>
      <c r="T544" s="138"/>
      <c r="U544" s="138"/>
      <c r="V544" s="138"/>
      <c r="W544" s="138"/>
      <c r="X544" s="138"/>
      <c r="Y544" s="138"/>
      <c r="Z544" s="138"/>
    </row>
    <row r="545" ht="12.75" customHeight="1">
      <c r="A545" s="430">
        <v>26522.0</v>
      </c>
      <c r="B545" s="431" t="s">
        <v>2920</v>
      </c>
      <c r="C545" s="431">
        <v>2020.0</v>
      </c>
      <c r="D545" s="508">
        <v>44188.0</v>
      </c>
      <c r="E545" s="433" t="s">
        <v>2921</v>
      </c>
      <c r="F545" s="405" t="s">
        <v>2918</v>
      </c>
      <c r="G545" s="433" t="s">
        <v>725</v>
      </c>
      <c r="H545" s="405" t="s">
        <v>2919</v>
      </c>
      <c r="I545" s="508">
        <v>44831.0</v>
      </c>
      <c r="J545" s="433">
        <v>9.0</v>
      </c>
      <c r="K545" s="444" t="s">
        <v>336</v>
      </c>
      <c r="L545" s="327" t="s">
        <v>399</v>
      </c>
      <c r="M545" s="327">
        <f t="shared" si="1"/>
        <v>643</v>
      </c>
      <c r="N545" s="138"/>
      <c r="O545" s="138"/>
      <c r="P545" s="138"/>
      <c r="Q545" s="138"/>
      <c r="R545" s="138"/>
      <c r="S545" s="138"/>
      <c r="T545" s="138"/>
      <c r="U545" s="138"/>
      <c r="V545" s="138"/>
      <c r="W545" s="138"/>
      <c r="X545" s="138"/>
      <c r="Y545" s="138"/>
      <c r="Z545" s="138"/>
    </row>
    <row r="546" ht="12.75" customHeight="1">
      <c r="A546" s="436">
        <v>26622.0</v>
      </c>
      <c r="B546" s="437" t="s">
        <v>2922</v>
      </c>
      <c r="C546" s="437">
        <v>2015.0</v>
      </c>
      <c r="D546" s="511">
        <v>42349.0</v>
      </c>
      <c r="E546" s="439" t="s">
        <v>2923</v>
      </c>
      <c r="F546" s="408" t="s">
        <v>2879</v>
      </c>
      <c r="G546" s="439" t="s">
        <v>712</v>
      </c>
      <c r="H546" s="408" t="s">
        <v>153</v>
      </c>
      <c r="I546" s="511">
        <v>44837.0</v>
      </c>
      <c r="J546" s="439">
        <v>10.0</v>
      </c>
      <c r="K546" s="444" t="s">
        <v>329</v>
      </c>
      <c r="L546" s="330" t="s">
        <v>390</v>
      </c>
      <c r="M546" s="330">
        <f t="shared" si="1"/>
        <v>2488</v>
      </c>
      <c r="N546" s="138"/>
      <c r="O546" s="138"/>
      <c r="P546" s="138"/>
      <c r="Q546" s="138"/>
      <c r="R546" s="138"/>
      <c r="S546" s="138"/>
      <c r="T546" s="138"/>
      <c r="U546" s="138"/>
      <c r="V546" s="138"/>
      <c r="W546" s="138"/>
      <c r="X546" s="138"/>
      <c r="Y546" s="138"/>
      <c r="Z546" s="138"/>
    </row>
    <row r="547" ht="12.75" customHeight="1">
      <c r="A547" s="430">
        <v>26722.0</v>
      </c>
      <c r="B547" s="431" t="s">
        <v>2924</v>
      </c>
      <c r="C547" s="431">
        <v>2013.0</v>
      </c>
      <c r="D547" s="508">
        <v>41530.0</v>
      </c>
      <c r="E547" s="433" t="s">
        <v>2925</v>
      </c>
      <c r="F547" s="405" t="s">
        <v>2926</v>
      </c>
      <c r="G547" s="433" t="s">
        <v>712</v>
      </c>
      <c r="H547" s="405" t="s">
        <v>1034</v>
      </c>
      <c r="I547" s="508">
        <v>44837.0</v>
      </c>
      <c r="J547" s="433">
        <v>10.0</v>
      </c>
      <c r="K547" s="444" t="s">
        <v>336</v>
      </c>
      <c r="L547" s="327" t="s">
        <v>395</v>
      </c>
      <c r="M547" s="327">
        <f t="shared" si="1"/>
        <v>3307</v>
      </c>
      <c r="N547" s="138"/>
      <c r="O547" s="138"/>
      <c r="P547" s="138"/>
      <c r="Q547" s="138"/>
      <c r="R547" s="138"/>
      <c r="S547" s="138"/>
      <c r="T547" s="138"/>
      <c r="U547" s="138"/>
      <c r="V547" s="138"/>
      <c r="W547" s="138"/>
      <c r="X547" s="138"/>
      <c r="Y547" s="138"/>
      <c r="Z547" s="138"/>
    </row>
    <row r="548" ht="12.75" customHeight="1">
      <c r="A548" s="436">
        <v>26822.0</v>
      </c>
      <c r="B548" s="437" t="s">
        <v>2927</v>
      </c>
      <c r="C548" s="437">
        <v>2017.0</v>
      </c>
      <c r="D548" s="511">
        <v>43005.0</v>
      </c>
      <c r="E548" s="439" t="s">
        <v>2928</v>
      </c>
      <c r="F548" s="408" t="s">
        <v>429</v>
      </c>
      <c r="G548" s="439" t="s">
        <v>806</v>
      </c>
      <c r="H548" s="408" t="s">
        <v>2929</v>
      </c>
      <c r="I548" s="511">
        <v>44840.0</v>
      </c>
      <c r="J548" s="439">
        <v>10.0</v>
      </c>
      <c r="K548" s="444" t="s">
        <v>336</v>
      </c>
      <c r="L548" s="330" t="s">
        <v>390</v>
      </c>
      <c r="M548" s="330">
        <f t="shared" si="1"/>
        <v>1835</v>
      </c>
      <c r="N548" s="138"/>
      <c r="O548" s="138"/>
      <c r="P548" s="138"/>
      <c r="Q548" s="138"/>
      <c r="R548" s="138"/>
      <c r="S548" s="138"/>
      <c r="T548" s="138"/>
      <c r="U548" s="138"/>
      <c r="V548" s="138"/>
      <c r="W548" s="138"/>
      <c r="X548" s="138"/>
      <c r="Y548" s="138"/>
      <c r="Z548" s="138"/>
    </row>
    <row r="549" ht="12.75" customHeight="1">
      <c r="A549" s="430">
        <v>26922.0</v>
      </c>
      <c r="B549" s="431" t="s">
        <v>2930</v>
      </c>
      <c r="C549" s="431">
        <v>2021.0</v>
      </c>
      <c r="D549" s="508">
        <v>44526.0</v>
      </c>
      <c r="E549" s="433" t="s">
        <v>2931</v>
      </c>
      <c r="F549" s="405" t="s">
        <v>2932</v>
      </c>
      <c r="G549" s="433" t="s">
        <v>729</v>
      </c>
      <c r="H549" s="405" t="s">
        <v>2933</v>
      </c>
      <c r="I549" s="508">
        <v>44840.0</v>
      </c>
      <c r="J549" s="433">
        <v>10.0</v>
      </c>
      <c r="K549" s="444" t="s">
        <v>336</v>
      </c>
      <c r="L549" s="327" t="s">
        <v>399</v>
      </c>
      <c r="M549" s="327">
        <f t="shared" si="1"/>
        <v>314</v>
      </c>
      <c r="N549" s="138"/>
      <c r="O549" s="138"/>
      <c r="P549" s="138"/>
      <c r="Q549" s="138"/>
      <c r="R549" s="138"/>
      <c r="S549" s="138"/>
      <c r="T549" s="138"/>
      <c r="U549" s="138"/>
      <c r="V549" s="138"/>
      <c r="W549" s="138"/>
      <c r="X549" s="138"/>
      <c r="Y549" s="138"/>
      <c r="Z549" s="138"/>
    </row>
    <row r="550" ht="12.75" customHeight="1">
      <c r="A550" s="436">
        <v>27022.0</v>
      </c>
      <c r="B550" s="437" t="s">
        <v>2934</v>
      </c>
      <c r="C550" s="437">
        <v>2014.0</v>
      </c>
      <c r="D550" s="511">
        <v>41815.0</v>
      </c>
      <c r="E550" s="439" t="s">
        <v>2935</v>
      </c>
      <c r="F550" s="408" t="s">
        <v>429</v>
      </c>
      <c r="G550" s="439" t="s">
        <v>712</v>
      </c>
      <c r="H550" s="408" t="s">
        <v>97</v>
      </c>
      <c r="I550" s="511">
        <v>44840.0</v>
      </c>
      <c r="J550" s="439">
        <v>10.0</v>
      </c>
      <c r="K550" s="444" t="s">
        <v>336</v>
      </c>
      <c r="L550" s="330" t="s">
        <v>390</v>
      </c>
      <c r="M550" s="330">
        <f t="shared" si="1"/>
        <v>3025</v>
      </c>
      <c r="N550" s="138"/>
      <c r="O550" s="138"/>
      <c r="P550" s="138"/>
      <c r="Q550" s="138"/>
      <c r="R550" s="138"/>
      <c r="S550" s="138"/>
      <c r="T550" s="138"/>
      <c r="U550" s="138"/>
      <c r="V550" s="138"/>
      <c r="W550" s="138"/>
      <c r="X550" s="138"/>
      <c r="Y550" s="138"/>
      <c r="Z550" s="138"/>
    </row>
    <row r="551" ht="12.75" customHeight="1">
      <c r="A551" s="430">
        <v>27122.0</v>
      </c>
      <c r="B551" s="431" t="s">
        <v>2936</v>
      </c>
      <c r="C551" s="431">
        <v>2021.0</v>
      </c>
      <c r="D551" s="508">
        <v>44434.0</v>
      </c>
      <c r="E551" s="433" t="s">
        <v>2937</v>
      </c>
      <c r="F551" s="405" t="s">
        <v>2938</v>
      </c>
      <c r="G551" s="433" t="s">
        <v>725</v>
      </c>
      <c r="H551" s="405" t="s">
        <v>2829</v>
      </c>
      <c r="I551" s="508">
        <v>44855.0</v>
      </c>
      <c r="J551" s="433">
        <v>10.0</v>
      </c>
      <c r="K551" s="522" t="s">
        <v>758</v>
      </c>
      <c r="L551" s="327" t="s">
        <v>399</v>
      </c>
      <c r="M551" s="327">
        <f t="shared" si="1"/>
        <v>421</v>
      </c>
      <c r="N551" s="138"/>
      <c r="O551" s="138"/>
      <c r="P551" s="138"/>
      <c r="Q551" s="138"/>
      <c r="R551" s="138"/>
      <c r="S551" s="138"/>
      <c r="T551" s="138"/>
      <c r="U551" s="138"/>
      <c r="V551" s="138"/>
      <c r="W551" s="138"/>
      <c r="X551" s="138"/>
      <c r="Y551" s="138"/>
      <c r="Z551" s="138"/>
    </row>
    <row r="552" ht="12.75" customHeight="1">
      <c r="A552" s="436">
        <v>27222.0</v>
      </c>
      <c r="B552" s="437" t="s">
        <v>2939</v>
      </c>
      <c r="C552" s="437">
        <v>2017.0</v>
      </c>
      <c r="D552" s="511">
        <v>42915.0</v>
      </c>
      <c r="E552" s="439" t="s">
        <v>2940</v>
      </c>
      <c r="F552" s="408" t="s">
        <v>2941</v>
      </c>
      <c r="G552" s="439" t="s">
        <v>707</v>
      </c>
      <c r="H552" s="450" t="s">
        <v>807</v>
      </c>
      <c r="I552" s="511">
        <v>44855.0</v>
      </c>
      <c r="J552" s="439">
        <v>10.0</v>
      </c>
      <c r="K552" s="444" t="s">
        <v>329</v>
      </c>
      <c r="L552" s="330" t="s">
        <v>390</v>
      </c>
      <c r="M552" s="330">
        <f t="shared" si="1"/>
        <v>1940</v>
      </c>
      <c r="N552" s="138"/>
      <c r="O552" s="138"/>
      <c r="P552" s="138"/>
      <c r="Q552" s="138"/>
      <c r="R552" s="138"/>
      <c r="S552" s="138"/>
      <c r="T552" s="138"/>
      <c r="U552" s="138"/>
      <c r="V552" s="138"/>
      <c r="W552" s="138"/>
      <c r="X552" s="138"/>
      <c r="Y552" s="138"/>
      <c r="Z552" s="138"/>
    </row>
    <row r="553" ht="12.75" customHeight="1">
      <c r="A553" s="430">
        <v>27322.0</v>
      </c>
      <c r="B553" s="431" t="s">
        <v>2942</v>
      </c>
      <c r="C553" s="431">
        <v>2014.0</v>
      </c>
      <c r="D553" s="508">
        <v>41964.0</v>
      </c>
      <c r="E553" s="433" t="s">
        <v>2943</v>
      </c>
      <c r="F553" s="405" t="s">
        <v>2944</v>
      </c>
      <c r="G553" s="433" t="s">
        <v>712</v>
      </c>
      <c r="H553" s="405" t="s">
        <v>2945</v>
      </c>
      <c r="I553" s="508">
        <v>44855.0</v>
      </c>
      <c r="J553" s="433">
        <v>10.0</v>
      </c>
      <c r="K553" s="444" t="s">
        <v>336</v>
      </c>
      <c r="L553" s="327" t="s">
        <v>395</v>
      </c>
      <c r="M553" s="327">
        <f t="shared" si="1"/>
        <v>2891</v>
      </c>
      <c r="N553" s="138"/>
      <c r="O553" s="138"/>
      <c r="P553" s="138"/>
      <c r="Q553" s="138"/>
      <c r="R553" s="138"/>
      <c r="S553" s="138"/>
      <c r="T553" s="138"/>
      <c r="U553" s="138"/>
      <c r="V553" s="138"/>
      <c r="W553" s="138"/>
      <c r="X553" s="138"/>
      <c r="Y553" s="138"/>
      <c r="Z553" s="138"/>
    </row>
    <row r="554" ht="12.75" customHeight="1">
      <c r="A554" s="436">
        <v>27422.0</v>
      </c>
      <c r="B554" s="437" t="s">
        <v>2946</v>
      </c>
      <c r="C554" s="437">
        <v>2021.0</v>
      </c>
      <c r="D554" s="511">
        <v>44348.0</v>
      </c>
      <c r="E554" s="439" t="s">
        <v>2947</v>
      </c>
      <c r="F554" s="408" t="s">
        <v>2948</v>
      </c>
      <c r="G554" s="439" t="s">
        <v>712</v>
      </c>
      <c r="H554" s="408" t="s">
        <v>1960</v>
      </c>
      <c r="I554" s="511">
        <v>44860.0</v>
      </c>
      <c r="J554" s="439">
        <v>10.0</v>
      </c>
      <c r="K554" s="444" t="s">
        <v>329</v>
      </c>
      <c r="L554" s="330" t="s">
        <v>390</v>
      </c>
      <c r="M554" s="330">
        <f t="shared" si="1"/>
        <v>512</v>
      </c>
      <c r="N554" s="138"/>
      <c r="O554" s="138"/>
      <c r="P554" s="138"/>
      <c r="Q554" s="138"/>
      <c r="R554" s="138"/>
      <c r="S554" s="138"/>
      <c r="T554" s="138"/>
      <c r="U554" s="138"/>
      <c r="V554" s="138"/>
      <c r="W554" s="138"/>
      <c r="X554" s="138"/>
      <c r="Y554" s="138"/>
      <c r="Z554" s="138"/>
    </row>
    <row r="555" ht="12.75" customHeight="1">
      <c r="A555" s="430">
        <v>27522.0</v>
      </c>
      <c r="B555" s="431" t="s">
        <v>2949</v>
      </c>
      <c r="C555" s="431">
        <v>2014.0</v>
      </c>
      <c r="D555" s="508">
        <v>41821.0</v>
      </c>
      <c r="E555" s="433" t="s">
        <v>2950</v>
      </c>
      <c r="F555" s="405" t="s">
        <v>2951</v>
      </c>
      <c r="G555" s="433" t="s">
        <v>712</v>
      </c>
      <c r="H555" s="405" t="s">
        <v>163</v>
      </c>
      <c r="I555" s="508">
        <v>44860.0</v>
      </c>
      <c r="J555" s="433">
        <v>10.0</v>
      </c>
      <c r="K555" s="444" t="s">
        <v>336</v>
      </c>
      <c r="L555" s="327" t="s">
        <v>395</v>
      </c>
      <c r="M555" s="327">
        <f t="shared" si="1"/>
        <v>3039</v>
      </c>
      <c r="N555" s="138"/>
      <c r="O555" s="138"/>
      <c r="P555" s="138"/>
      <c r="Q555" s="138"/>
      <c r="R555" s="138"/>
      <c r="S555" s="138"/>
      <c r="T555" s="138"/>
      <c r="U555" s="138"/>
      <c r="V555" s="138"/>
      <c r="W555" s="138"/>
      <c r="X555" s="138"/>
      <c r="Y555" s="138"/>
      <c r="Z555" s="138"/>
    </row>
    <row r="556" ht="12.75" customHeight="1">
      <c r="A556" s="436">
        <v>27622.0</v>
      </c>
      <c r="B556" s="437" t="s">
        <v>2952</v>
      </c>
      <c r="C556" s="437">
        <v>2019.0</v>
      </c>
      <c r="D556" s="511">
        <v>43725.0</v>
      </c>
      <c r="E556" s="439" t="s">
        <v>2953</v>
      </c>
      <c r="F556" s="408" t="s">
        <v>2954</v>
      </c>
      <c r="G556" s="439" t="s">
        <v>712</v>
      </c>
      <c r="H556" s="408" t="s">
        <v>2955</v>
      </c>
      <c r="I556" s="511">
        <v>44866.0</v>
      </c>
      <c r="J556" s="439">
        <v>11.0</v>
      </c>
      <c r="K556" s="444" t="s">
        <v>336</v>
      </c>
      <c r="L556" s="330" t="s">
        <v>390</v>
      </c>
      <c r="M556" s="330">
        <f t="shared" si="1"/>
        <v>1141</v>
      </c>
      <c r="N556" s="138"/>
      <c r="O556" s="138"/>
      <c r="P556" s="138"/>
      <c r="Q556" s="138"/>
      <c r="R556" s="138"/>
      <c r="S556" s="138"/>
      <c r="T556" s="138"/>
      <c r="U556" s="138"/>
      <c r="V556" s="138"/>
      <c r="W556" s="138"/>
      <c r="X556" s="138"/>
      <c r="Y556" s="138"/>
      <c r="Z556" s="138"/>
    </row>
    <row r="557" ht="12.75" customHeight="1">
      <c r="A557" s="430">
        <v>27722.0</v>
      </c>
      <c r="B557" s="431" t="s">
        <v>2956</v>
      </c>
      <c r="C557" s="431">
        <v>2010.0</v>
      </c>
      <c r="D557" s="508">
        <v>40361.0</v>
      </c>
      <c r="E557" s="433" t="s">
        <v>2957</v>
      </c>
      <c r="F557" s="405" t="s">
        <v>2599</v>
      </c>
      <c r="G557" s="433" t="s">
        <v>712</v>
      </c>
      <c r="H557" s="405" t="s">
        <v>2958</v>
      </c>
      <c r="I557" s="508">
        <v>44866.0</v>
      </c>
      <c r="J557" s="433">
        <v>11.0</v>
      </c>
      <c r="K557" s="444" t="s">
        <v>329</v>
      </c>
      <c r="L557" s="327" t="s">
        <v>395</v>
      </c>
      <c r="M557" s="327">
        <f t="shared" si="1"/>
        <v>4505</v>
      </c>
      <c r="N557" s="138"/>
      <c r="O557" s="138"/>
      <c r="P557" s="138"/>
      <c r="Q557" s="138"/>
      <c r="R557" s="138"/>
      <c r="S557" s="138"/>
      <c r="T557" s="138"/>
      <c r="U557" s="138"/>
      <c r="V557" s="138"/>
      <c r="W557" s="138"/>
      <c r="X557" s="138"/>
      <c r="Y557" s="138"/>
      <c r="Z557" s="138"/>
    </row>
    <row r="558" ht="12.75" customHeight="1">
      <c r="A558" s="436">
        <v>27822.0</v>
      </c>
      <c r="B558" s="437" t="s">
        <v>2959</v>
      </c>
      <c r="C558" s="437">
        <v>2021.0</v>
      </c>
      <c r="D558" s="511">
        <v>44517.0</v>
      </c>
      <c r="E558" s="439" t="s">
        <v>2960</v>
      </c>
      <c r="F558" s="408" t="s">
        <v>2961</v>
      </c>
      <c r="G558" s="439" t="s">
        <v>729</v>
      </c>
      <c r="H558" s="408" t="s">
        <v>998</v>
      </c>
      <c r="I558" s="511">
        <v>44866.0</v>
      </c>
      <c r="J558" s="439">
        <v>11.0</v>
      </c>
      <c r="K558" s="522" t="s">
        <v>758</v>
      </c>
      <c r="L558" s="330" t="s">
        <v>399</v>
      </c>
      <c r="M558" s="330">
        <f t="shared" si="1"/>
        <v>349</v>
      </c>
      <c r="N558" s="138"/>
      <c r="O558" s="138"/>
      <c r="P558" s="138"/>
      <c r="Q558" s="138"/>
      <c r="R558" s="138"/>
      <c r="S558" s="138"/>
      <c r="T558" s="138"/>
      <c r="U558" s="138"/>
      <c r="V558" s="138"/>
      <c r="W558" s="138"/>
      <c r="X558" s="138"/>
      <c r="Y558" s="138"/>
      <c r="Z558" s="138"/>
    </row>
    <row r="559" ht="12.75" customHeight="1">
      <c r="A559" s="430">
        <v>27922.0</v>
      </c>
      <c r="B559" s="431" t="s">
        <v>2962</v>
      </c>
      <c r="C559" s="431">
        <v>2015.0</v>
      </c>
      <c r="D559" s="508">
        <v>42356.0</v>
      </c>
      <c r="E559" s="433" t="s">
        <v>2963</v>
      </c>
      <c r="F559" s="405" t="s">
        <v>937</v>
      </c>
      <c r="G559" s="433" t="s">
        <v>712</v>
      </c>
      <c r="H559" s="405" t="s">
        <v>97</v>
      </c>
      <c r="I559" s="508">
        <v>44866.0</v>
      </c>
      <c r="J559" s="433">
        <v>11.0</v>
      </c>
      <c r="K559" s="444" t="s">
        <v>336</v>
      </c>
      <c r="L559" s="327" t="s">
        <v>390</v>
      </c>
      <c r="M559" s="327">
        <f t="shared" si="1"/>
        <v>2510</v>
      </c>
      <c r="N559" s="138"/>
      <c r="O559" s="138"/>
      <c r="P559" s="138"/>
      <c r="Q559" s="138"/>
      <c r="R559" s="138"/>
      <c r="S559" s="138"/>
      <c r="T559" s="138"/>
      <c r="U559" s="138"/>
      <c r="V559" s="138"/>
      <c r="W559" s="138"/>
      <c r="X559" s="138"/>
      <c r="Y559" s="138"/>
      <c r="Z559" s="138"/>
    </row>
    <row r="560" ht="12.75" customHeight="1">
      <c r="A560" s="436">
        <v>28022.0</v>
      </c>
      <c r="B560" s="437" t="s">
        <v>2964</v>
      </c>
      <c r="C560" s="437">
        <v>2022.0</v>
      </c>
      <c r="D560" s="511">
        <v>44732.0</v>
      </c>
      <c r="E560" s="439" t="s">
        <v>2965</v>
      </c>
      <c r="F560" s="408" t="s">
        <v>2966</v>
      </c>
      <c r="G560" s="439" t="s">
        <v>729</v>
      </c>
      <c r="H560" s="408" t="s">
        <v>763</v>
      </c>
      <c r="I560" s="511">
        <v>44866.0</v>
      </c>
      <c r="J560" s="439">
        <v>11.0</v>
      </c>
      <c r="K560" s="444" t="s">
        <v>336</v>
      </c>
      <c r="L560" s="330" t="s">
        <v>399</v>
      </c>
      <c r="M560" s="330">
        <f t="shared" si="1"/>
        <v>134</v>
      </c>
      <c r="N560" s="138"/>
      <c r="O560" s="138"/>
      <c r="P560" s="138"/>
      <c r="Q560" s="138"/>
      <c r="R560" s="138"/>
      <c r="S560" s="138"/>
      <c r="T560" s="138"/>
      <c r="U560" s="138"/>
      <c r="V560" s="138"/>
      <c r="W560" s="138"/>
      <c r="X560" s="138"/>
      <c r="Y560" s="138"/>
      <c r="Z560" s="138"/>
    </row>
    <row r="561" ht="12.75" customHeight="1">
      <c r="A561" s="430">
        <v>28122.0</v>
      </c>
      <c r="B561" s="431" t="s">
        <v>2967</v>
      </c>
      <c r="C561" s="431">
        <v>2022.0</v>
      </c>
      <c r="D561" s="508">
        <v>44749.0</v>
      </c>
      <c r="E561" s="433" t="s">
        <v>2968</v>
      </c>
      <c r="F561" s="405" t="s">
        <v>771</v>
      </c>
      <c r="G561" s="433" t="s">
        <v>729</v>
      </c>
      <c r="H561" s="405" t="s">
        <v>2969</v>
      </c>
      <c r="I561" s="508">
        <v>44866.0</v>
      </c>
      <c r="J561" s="433">
        <v>11.0</v>
      </c>
      <c r="K561" s="444" t="s">
        <v>336</v>
      </c>
      <c r="L561" s="327" t="s">
        <v>399</v>
      </c>
      <c r="M561" s="327">
        <f t="shared" si="1"/>
        <v>117</v>
      </c>
      <c r="N561" s="138"/>
      <c r="O561" s="138"/>
      <c r="P561" s="138"/>
      <c r="Q561" s="138"/>
      <c r="R561" s="138"/>
      <c r="S561" s="138"/>
      <c r="T561" s="138"/>
      <c r="U561" s="138"/>
      <c r="V561" s="138"/>
      <c r="W561" s="138"/>
      <c r="X561" s="138"/>
      <c r="Y561" s="138"/>
      <c r="Z561" s="138"/>
    </row>
    <row r="562" ht="12.75" customHeight="1">
      <c r="A562" s="436">
        <v>28222.0</v>
      </c>
      <c r="B562" s="437" t="s">
        <v>2970</v>
      </c>
      <c r="C562" s="437">
        <v>2022.0</v>
      </c>
      <c r="D562" s="511">
        <v>44749.0</v>
      </c>
      <c r="E562" s="439" t="s">
        <v>2971</v>
      </c>
      <c r="F562" s="408" t="s">
        <v>2716</v>
      </c>
      <c r="G562" s="439" t="s">
        <v>729</v>
      </c>
      <c r="H562" s="408" t="s">
        <v>2972</v>
      </c>
      <c r="I562" s="511">
        <v>44866.0</v>
      </c>
      <c r="J562" s="439">
        <v>11.0</v>
      </c>
      <c r="K562" s="444" t="s">
        <v>336</v>
      </c>
      <c r="L562" s="330" t="s">
        <v>399</v>
      </c>
      <c r="M562" s="330">
        <f t="shared" si="1"/>
        <v>117</v>
      </c>
      <c r="N562" s="138"/>
      <c r="O562" s="138"/>
      <c r="P562" s="138"/>
      <c r="Q562" s="138"/>
      <c r="R562" s="138"/>
      <c r="S562" s="138"/>
      <c r="T562" s="138"/>
      <c r="U562" s="138"/>
      <c r="V562" s="138"/>
      <c r="W562" s="138"/>
      <c r="X562" s="138"/>
      <c r="Y562" s="138"/>
      <c r="Z562" s="138"/>
    </row>
    <row r="563" ht="12.75" customHeight="1">
      <c r="A563" s="430">
        <v>28322.0</v>
      </c>
      <c r="B563" s="431" t="s">
        <v>2973</v>
      </c>
      <c r="C563" s="431">
        <v>2022.0</v>
      </c>
      <c r="D563" s="508">
        <v>44720.0</v>
      </c>
      <c r="E563" s="433" t="s">
        <v>2974</v>
      </c>
      <c r="F563" s="405" t="s">
        <v>2975</v>
      </c>
      <c r="G563" s="433" t="s">
        <v>729</v>
      </c>
      <c r="H563" s="405" t="s">
        <v>763</v>
      </c>
      <c r="I563" s="508">
        <v>44866.0</v>
      </c>
      <c r="J563" s="433">
        <v>11.0</v>
      </c>
      <c r="K563" s="444" t="s">
        <v>336</v>
      </c>
      <c r="L563" s="327" t="s">
        <v>399</v>
      </c>
      <c r="M563" s="327">
        <f t="shared" si="1"/>
        <v>146</v>
      </c>
      <c r="N563" s="138"/>
      <c r="O563" s="138"/>
      <c r="P563" s="138"/>
      <c r="Q563" s="138"/>
      <c r="R563" s="138"/>
      <c r="S563" s="138"/>
      <c r="T563" s="138"/>
      <c r="U563" s="138"/>
      <c r="V563" s="138"/>
      <c r="W563" s="138"/>
      <c r="X563" s="138"/>
      <c r="Y563" s="138"/>
      <c r="Z563" s="138"/>
    </row>
    <row r="564" ht="12.75" customHeight="1">
      <c r="A564" s="436">
        <v>28422.0</v>
      </c>
      <c r="B564" s="437" t="s">
        <v>2976</v>
      </c>
      <c r="C564" s="437">
        <v>2022.0</v>
      </c>
      <c r="D564" s="511">
        <v>44721.0</v>
      </c>
      <c r="E564" s="439" t="s">
        <v>2977</v>
      </c>
      <c r="F564" s="408" t="s">
        <v>2975</v>
      </c>
      <c r="G564" s="439" t="s">
        <v>729</v>
      </c>
      <c r="H564" s="408" t="s">
        <v>763</v>
      </c>
      <c r="I564" s="511">
        <v>44866.0</v>
      </c>
      <c r="J564" s="439">
        <v>11.0</v>
      </c>
      <c r="K564" s="444" t="s">
        <v>336</v>
      </c>
      <c r="L564" s="330" t="s">
        <v>399</v>
      </c>
      <c r="M564" s="330">
        <f t="shared" si="1"/>
        <v>145</v>
      </c>
      <c r="N564" s="138"/>
      <c r="O564" s="138"/>
      <c r="P564" s="138"/>
      <c r="Q564" s="138"/>
      <c r="R564" s="138"/>
      <c r="S564" s="138"/>
      <c r="T564" s="138"/>
      <c r="U564" s="138"/>
      <c r="V564" s="138"/>
      <c r="W564" s="138"/>
      <c r="X564" s="138"/>
      <c r="Y564" s="138"/>
      <c r="Z564" s="138"/>
    </row>
    <row r="565" ht="12.75" customHeight="1">
      <c r="A565" s="430">
        <v>28522.0</v>
      </c>
      <c r="B565" s="431" t="s">
        <v>2978</v>
      </c>
      <c r="C565" s="431">
        <v>2022.0</v>
      </c>
      <c r="D565" s="508">
        <v>44623.0</v>
      </c>
      <c r="E565" s="433" t="s">
        <v>2979</v>
      </c>
      <c r="F565" s="405" t="s">
        <v>2980</v>
      </c>
      <c r="G565" s="433" t="s">
        <v>729</v>
      </c>
      <c r="H565" s="405" t="s">
        <v>956</v>
      </c>
      <c r="I565" s="508">
        <v>44866.0</v>
      </c>
      <c r="J565" s="433">
        <v>11.0</v>
      </c>
      <c r="K565" s="444" t="s">
        <v>336</v>
      </c>
      <c r="L565" s="327" t="s">
        <v>399</v>
      </c>
      <c r="M565" s="327">
        <f t="shared" si="1"/>
        <v>243</v>
      </c>
      <c r="N565" s="138"/>
      <c r="O565" s="138"/>
      <c r="P565" s="138"/>
      <c r="Q565" s="138"/>
      <c r="R565" s="138"/>
      <c r="S565" s="138"/>
      <c r="T565" s="138"/>
      <c r="U565" s="138"/>
      <c r="V565" s="138"/>
      <c r="W565" s="138"/>
      <c r="X565" s="138"/>
      <c r="Y565" s="138"/>
      <c r="Z565" s="138"/>
    </row>
    <row r="566" ht="12.75" customHeight="1">
      <c r="A566" s="436">
        <v>28622.0</v>
      </c>
      <c r="B566" s="437" t="s">
        <v>2981</v>
      </c>
      <c r="C566" s="437">
        <v>2022.0</v>
      </c>
      <c r="D566" s="511">
        <v>44701.0</v>
      </c>
      <c r="E566" s="439" t="s">
        <v>2982</v>
      </c>
      <c r="F566" s="408" t="s">
        <v>2983</v>
      </c>
      <c r="G566" s="439" t="s">
        <v>729</v>
      </c>
      <c r="H566" s="408" t="s">
        <v>956</v>
      </c>
      <c r="I566" s="511">
        <v>44866.0</v>
      </c>
      <c r="J566" s="439">
        <v>11.0</v>
      </c>
      <c r="K566" s="444" t="s">
        <v>336</v>
      </c>
      <c r="L566" s="330" t="s">
        <v>399</v>
      </c>
      <c r="M566" s="330">
        <f t="shared" si="1"/>
        <v>165</v>
      </c>
      <c r="N566" s="138"/>
      <c r="O566" s="138"/>
      <c r="P566" s="138"/>
      <c r="Q566" s="138"/>
      <c r="R566" s="138"/>
      <c r="S566" s="138"/>
      <c r="T566" s="138"/>
      <c r="U566" s="138"/>
      <c r="V566" s="138"/>
      <c r="W566" s="138"/>
      <c r="X566" s="138"/>
      <c r="Y566" s="138"/>
      <c r="Z566" s="138"/>
    </row>
    <row r="567" ht="12.75" customHeight="1">
      <c r="A567" s="430">
        <v>28722.0</v>
      </c>
      <c r="B567" s="431" t="s">
        <v>2984</v>
      </c>
      <c r="C567" s="431">
        <v>2020.0</v>
      </c>
      <c r="D567" s="508">
        <v>44176.0</v>
      </c>
      <c r="E567" s="433" t="s">
        <v>2985</v>
      </c>
      <c r="F567" s="405" t="s">
        <v>2643</v>
      </c>
      <c r="G567" s="433" t="s">
        <v>712</v>
      </c>
      <c r="H567" s="405" t="s">
        <v>197</v>
      </c>
      <c r="I567" s="508">
        <v>44868.0</v>
      </c>
      <c r="J567" s="433">
        <v>11.0</v>
      </c>
      <c r="K567" s="444" t="s">
        <v>336</v>
      </c>
      <c r="L567" s="327" t="s">
        <v>395</v>
      </c>
      <c r="M567" s="327">
        <f t="shared" si="1"/>
        <v>692</v>
      </c>
      <c r="N567" s="138"/>
      <c r="O567" s="138"/>
      <c r="P567" s="138"/>
      <c r="Q567" s="138"/>
      <c r="R567" s="138"/>
      <c r="S567" s="138"/>
      <c r="T567" s="138"/>
      <c r="U567" s="138"/>
      <c r="V567" s="138"/>
      <c r="W567" s="138"/>
      <c r="X567" s="138"/>
      <c r="Y567" s="138"/>
      <c r="Z567" s="138"/>
    </row>
    <row r="568" ht="12.75" customHeight="1">
      <c r="A568" s="436">
        <v>28822.0</v>
      </c>
      <c r="B568" s="437" t="s">
        <v>2986</v>
      </c>
      <c r="C568" s="437">
        <v>2021.0</v>
      </c>
      <c r="D568" s="511">
        <v>44488.0</v>
      </c>
      <c r="E568" s="439" t="s">
        <v>2987</v>
      </c>
      <c r="F568" s="408" t="s">
        <v>2988</v>
      </c>
      <c r="G568" s="439" t="s">
        <v>725</v>
      </c>
      <c r="H568" s="408" t="s">
        <v>2958</v>
      </c>
      <c r="I568" s="511">
        <v>44868.0</v>
      </c>
      <c r="J568" s="439">
        <v>11.0</v>
      </c>
      <c r="K568" s="522" t="s">
        <v>758</v>
      </c>
      <c r="L568" s="330" t="s">
        <v>399</v>
      </c>
      <c r="M568" s="330">
        <f t="shared" si="1"/>
        <v>380</v>
      </c>
      <c r="N568" s="138"/>
      <c r="O568" s="138"/>
      <c r="P568" s="138"/>
      <c r="Q568" s="138"/>
      <c r="R568" s="138"/>
      <c r="S568" s="138"/>
      <c r="T568" s="138"/>
      <c r="U568" s="138"/>
      <c r="V568" s="138"/>
      <c r="W568" s="138"/>
      <c r="X568" s="138"/>
      <c r="Y568" s="138"/>
      <c r="Z568" s="138"/>
    </row>
    <row r="569" ht="12.75" customHeight="1">
      <c r="A569" s="430">
        <v>28922.0</v>
      </c>
      <c r="B569" s="431" t="s">
        <v>2989</v>
      </c>
      <c r="C569" s="431">
        <v>2022.0</v>
      </c>
      <c r="D569" s="508">
        <v>44701.0</v>
      </c>
      <c r="E569" s="433" t="s">
        <v>2990</v>
      </c>
      <c r="F569" s="405" t="s">
        <v>2991</v>
      </c>
      <c r="G569" s="433" t="s">
        <v>729</v>
      </c>
      <c r="H569" s="405" t="s">
        <v>956</v>
      </c>
      <c r="I569" s="508">
        <v>44868.0</v>
      </c>
      <c r="J569" s="433">
        <v>11.0</v>
      </c>
      <c r="K569" s="444" t="s">
        <v>336</v>
      </c>
      <c r="L569" s="327" t="s">
        <v>399</v>
      </c>
      <c r="M569" s="327">
        <f t="shared" si="1"/>
        <v>167</v>
      </c>
      <c r="N569" s="138"/>
      <c r="O569" s="138"/>
      <c r="P569" s="138"/>
      <c r="Q569" s="138"/>
      <c r="R569" s="138"/>
      <c r="S569" s="138"/>
      <c r="T569" s="138"/>
      <c r="U569" s="138"/>
      <c r="V569" s="138"/>
      <c r="W569" s="138"/>
      <c r="X569" s="138"/>
      <c r="Y569" s="138"/>
      <c r="Z569" s="138"/>
    </row>
    <row r="570" ht="12.75" customHeight="1">
      <c r="A570" s="436">
        <v>29022.0</v>
      </c>
      <c r="B570" s="437" t="s">
        <v>2992</v>
      </c>
      <c r="C570" s="437">
        <v>2022.0</v>
      </c>
      <c r="D570" s="511">
        <v>44705.0</v>
      </c>
      <c r="E570" s="439" t="s">
        <v>2993</v>
      </c>
      <c r="F570" s="408" t="s">
        <v>2994</v>
      </c>
      <c r="G570" s="439" t="s">
        <v>729</v>
      </c>
      <c r="H570" s="408" t="s">
        <v>2995</v>
      </c>
      <c r="I570" s="511">
        <v>44868.0</v>
      </c>
      <c r="J570" s="439">
        <v>11.0</v>
      </c>
      <c r="K570" s="444" t="s">
        <v>336</v>
      </c>
      <c r="L570" s="330" t="s">
        <v>399</v>
      </c>
      <c r="M570" s="330">
        <f t="shared" si="1"/>
        <v>163</v>
      </c>
      <c r="N570" s="138"/>
      <c r="O570" s="138"/>
      <c r="P570" s="138"/>
      <c r="Q570" s="138"/>
      <c r="R570" s="138"/>
      <c r="S570" s="138"/>
      <c r="T570" s="138"/>
      <c r="U570" s="138"/>
      <c r="V570" s="138"/>
      <c r="W570" s="138"/>
      <c r="X570" s="138"/>
      <c r="Y570" s="138"/>
      <c r="Z570" s="138"/>
    </row>
    <row r="571" ht="12.75" customHeight="1">
      <c r="A571" s="430">
        <v>29122.0</v>
      </c>
      <c r="B571" s="431" t="s">
        <v>2996</v>
      </c>
      <c r="C571" s="431">
        <v>2022.0</v>
      </c>
      <c r="D571" s="508">
        <v>44721.0</v>
      </c>
      <c r="E571" s="433" t="s">
        <v>2997</v>
      </c>
      <c r="F571" s="405" t="s">
        <v>2998</v>
      </c>
      <c r="G571" s="433" t="s">
        <v>729</v>
      </c>
      <c r="H571" s="405" t="s">
        <v>2322</v>
      </c>
      <c r="I571" s="508">
        <v>44868.0</v>
      </c>
      <c r="J571" s="433">
        <v>11.0</v>
      </c>
      <c r="K571" s="444" t="s">
        <v>336</v>
      </c>
      <c r="L571" s="327" t="s">
        <v>399</v>
      </c>
      <c r="M571" s="327">
        <f t="shared" si="1"/>
        <v>147</v>
      </c>
      <c r="N571" s="138"/>
      <c r="O571" s="138"/>
      <c r="P571" s="138"/>
      <c r="Q571" s="138"/>
      <c r="R571" s="138"/>
      <c r="S571" s="138"/>
      <c r="T571" s="138"/>
      <c r="U571" s="138"/>
      <c r="V571" s="138"/>
      <c r="W571" s="138"/>
      <c r="X571" s="138"/>
      <c r="Y571" s="138"/>
      <c r="Z571" s="138"/>
    </row>
    <row r="572" ht="12.75" customHeight="1">
      <c r="A572" s="436">
        <v>29222.0</v>
      </c>
      <c r="B572" s="437" t="s">
        <v>2999</v>
      </c>
      <c r="C572" s="437">
        <v>2021.0</v>
      </c>
      <c r="D572" s="511">
        <v>44398.0</v>
      </c>
      <c r="E572" s="439" t="s">
        <v>3000</v>
      </c>
      <c r="F572" s="408" t="s">
        <v>3001</v>
      </c>
      <c r="G572" s="439" t="s">
        <v>725</v>
      </c>
      <c r="H572" s="408" t="s">
        <v>3002</v>
      </c>
      <c r="I572" s="511">
        <v>44868.0</v>
      </c>
      <c r="J572" s="439">
        <v>11.0</v>
      </c>
      <c r="K572" s="444" t="s">
        <v>336</v>
      </c>
      <c r="L572" s="330" t="s">
        <v>399</v>
      </c>
      <c r="M572" s="330">
        <f t="shared" si="1"/>
        <v>470</v>
      </c>
      <c r="N572" s="138"/>
      <c r="O572" s="138"/>
      <c r="P572" s="138"/>
      <c r="Q572" s="138"/>
      <c r="R572" s="138"/>
      <c r="S572" s="138"/>
      <c r="T572" s="138"/>
      <c r="U572" s="138"/>
      <c r="V572" s="138"/>
      <c r="W572" s="138"/>
      <c r="X572" s="138"/>
      <c r="Y572" s="138"/>
      <c r="Z572" s="138"/>
    </row>
    <row r="573" ht="12.75" customHeight="1">
      <c r="A573" s="430">
        <v>29322.0</v>
      </c>
      <c r="B573" s="431" t="s">
        <v>3003</v>
      </c>
      <c r="C573" s="431">
        <v>2022.0</v>
      </c>
      <c r="D573" s="508">
        <v>44713.0</v>
      </c>
      <c r="E573" s="433" t="s">
        <v>3004</v>
      </c>
      <c r="F573" s="405" t="s">
        <v>3005</v>
      </c>
      <c r="G573" s="433" t="s">
        <v>729</v>
      </c>
      <c r="H573" s="405" t="s">
        <v>2322</v>
      </c>
      <c r="I573" s="508">
        <v>44868.0</v>
      </c>
      <c r="J573" s="433">
        <v>11.0</v>
      </c>
      <c r="K573" s="444" t="s">
        <v>336</v>
      </c>
      <c r="L573" s="327" t="s">
        <v>399</v>
      </c>
      <c r="M573" s="327">
        <f t="shared" si="1"/>
        <v>155</v>
      </c>
      <c r="N573" s="138"/>
      <c r="O573" s="138"/>
      <c r="P573" s="138"/>
      <c r="Q573" s="138"/>
      <c r="R573" s="138"/>
      <c r="S573" s="138"/>
      <c r="T573" s="138"/>
      <c r="U573" s="138"/>
      <c r="V573" s="138"/>
      <c r="W573" s="138"/>
      <c r="X573" s="138"/>
      <c r="Y573" s="138"/>
      <c r="Z573" s="138"/>
    </row>
    <row r="574" ht="12.75" customHeight="1">
      <c r="A574" s="436">
        <v>29422.0</v>
      </c>
      <c r="B574" s="437" t="s">
        <v>3006</v>
      </c>
      <c r="C574" s="437">
        <v>2017.0</v>
      </c>
      <c r="D574" s="511">
        <v>43069.0</v>
      </c>
      <c r="E574" s="439" t="s">
        <v>3007</v>
      </c>
      <c r="F574" s="408" t="s">
        <v>3008</v>
      </c>
      <c r="G574" s="439" t="s">
        <v>707</v>
      </c>
      <c r="H574" s="408" t="s">
        <v>18</v>
      </c>
      <c r="I574" s="511">
        <v>44868.0</v>
      </c>
      <c r="J574" s="439">
        <v>11.0</v>
      </c>
      <c r="K574" s="524" t="s">
        <v>316</v>
      </c>
      <c r="L574" s="330" t="s">
        <v>390</v>
      </c>
      <c r="M574" s="330">
        <f t="shared" si="1"/>
        <v>1799</v>
      </c>
      <c r="N574" s="138"/>
      <c r="O574" s="138"/>
      <c r="P574" s="138"/>
      <c r="Q574" s="138"/>
      <c r="R574" s="138"/>
      <c r="S574" s="138"/>
      <c r="T574" s="138"/>
      <c r="U574" s="138"/>
      <c r="V574" s="138"/>
      <c r="W574" s="138"/>
      <c r="X574" s="138"/>
      <c r="Y574" s="138"/>
      <c r="Z574" s="138"/>
    </row>
    <row r="575" ht="12.75" customHeight="1">
      <c r="A575" s="430">
        <v>29522.0</v>
      </c>
      <c r="B575" s="431" t="s">
        <v>3009</v>
      </c>
      <c r="C575" s="431">
        <v>2020.0</v>
      </c>
      <c r="D575" s="508">
        <v>43950.0</v>
      </c>
      <c r="E575" s="433" t="s">
        <v>3010</v>
      </c>
      <c r="F575" s="405" t="s">
        <v>1734</v>
      </c>
      <c r="G575" s="433" t="s">
        <v>707</v>
      </c>
      <c r="H575" s="405" t="s">
        <v>2190</v>
      </c>
      <c r="I575" s="508">
        <v>44868.0</v>
      </c>
      <c r="J575" s="433">
        <v>11.0</v>
      </c>
      <c r="K575" s="444" t="s">
        <v>336</v>
      </c>
      <c r="L575" s="327" t="s">
        <v>395</v>
      </c>
      <c r="M575" s="327">
        <f t="shared" si="1"/>
        <v>918</v>
      </c>
      <c r="N575" s="138"/>
      <c r="O575" s="138"/>
      <c r="P575" s="138"/>
      <c r="Q575" s="138"/>
      <c r="R575" s="138"/>
      <c r="S575" s="138"/>
      <c r="T575" s="138"/>
      <c r="U575" s="138"/>
      <c r="V575" s="138"/>
      <c r="W575" s="138"/>
      <c r="X575" s="138"/>
      <c r="Y575" s="138"/>
      <c r="Z575" s="138"/>
    </row>
    <row r="576" ht="12.75" customHeight="1">
      <c r="A576" s="436">
        <v>29622.0</v>
      </c>
      <c r="B576" s="437" t="s">
        <v>3011</v>
      </c>
      <c r="C576" s="437">
        <v>2022.0</v>
      </c>
      <c r="D576" s="511">
        <v>44788.0</v>
      </c>
      <c r="E576" s="439" t="s">
        <v>3012</v>
      </c>
      <c r="F576" s="408" t="s">
        <v>3013</v>
      </c>
      <c r="G576" s="439" t="s">
        <v>729</v>
      </c>
      <c r="H576" s="408" t="s">
        <v>3014</v>
      </c>
      <c r="I576" s="511">
        <v>44868.0</v>
      </c>
      <c r="J576" s="439">
        <v>11.0</v>
      </c>
      <c r="K576" s="522" t="s">
        <v>758</v>
      </c>
      <c r="L576" s="330" t="s">
        <v>399</v>
      </c>
      <c r="M576" s="330">
        <f t="shared" si="1"/>
        <v>80</v>
      </c>
      <c r="N576" s="138"/>
      <c r="O576" s="138"/>
      <c r="P576" s="138"/>
      <c r="Q576" s="138"/>
      <c r="R576" s="138"/>
      <c r="S576" s="138"/>
      <c r="T576" s="138"/>
      <c r="U576" s="138"/>
      <c r="V576" s="138"/>
      <c r="W576" s="138"/>
      <c r="X576" s="138"/>
      <c r="Y576" s="138"/>
      <c r="Z576" s="138"/>
    </row>
    <row r="577" ht="12.75" customHeight="1">
      <c r="A577" s="430">
        <v>29722.0</v>
      </c>
      <c r="B577" s="431" t="s">
        <v>3015</v>
      </c>
      <c r="C577" s="431">
        <v>2021.0</v>
      </c>
      <c r="D577" s="508">
        <v>44256.0</v>
      </c>
      <c r="E577" s="433" t="s">
        <v>3016</v>
      </c>
      <c r="F577" s="405" t="s">
        <v>3017</v>
      </c>
      <c r="G577" s="433" t="s">
        <v>712</v>
      </c>
      <c r="H577" s="405" t="s">
        <v>149</v>
      </c>
      <c r="I577" s="508">
        <v>44868.0</v>
      </c>
      <c r="J577" s="433">
        <v>11.0</v>
      </c>
      <c r="K577" s="444" t="s">
        <v>329</v>
      </c>
      <c r="L577" s="327" t="s">
        <v>390</v>
      </c>
      <c r="M577" s="327">
        <f t="shared" si="1"/>
        <v>612</v>
      </c>
      <c r="N577" s="138"/>
      <c r="O577" s="138"/>
      <c r="P577" s="138"/>
      <c r="Q577" s="138"/>
      <c r="R577" s="138"/>
      <c r="S577" s="138"/>
      <c r="T577" s="138"/>
      <c r="U577" s="138"/>
      <c r="V577" s="138"/>
      <c r="W577" s="138"/>
      <c r="X577" s="138"/>
      <c r="Y577" s="138"/>
      <c r="Z577" s="138"/>
    </row>
    <row r="578" ht="12.75" customHeight="1">
      <c r="A578" s="436">
        <v>29822.0</v>
      </c>
      <c r="B578" s="437" t="s">
        <v>3018</v>
      </c>
      <c r="C578" s="437">
        <v>2016.0</v>
      </c>
      <c r="D578" s="511">
        <v>42521.0</v>
      </c>
      <c r="E578" s="439" t="s">
        <v>3019</v>
      </c>
      <c r="F578" s="408" t="s">
        <v>3020</v>
      </c>
      <c r="G578" s="439" t="s">
        <v>712</v>
      </c>
      <c r="H578" s="408" t="s">
        <v>56</v>
      </c>
      <c r="I578" s="511">
        <v>44869.0</v>
      </c>
      <c r="J578" s="439">
        <v>11.0</v>
      </c>
      <c r="K578" s="444" t="s">
        <v>329</v>
      </c>
      <c r="L578" s="330" t="s">
        <v>390</v>
      </c>
      <c r="M578" s="330">
        <f t="shared" si="1"/>
        <v>2348</v>
      </c>
      <c r="N578" s="138"/>
      <c r="O578" s="138"/>
      <c r="P578" s="138"/>
      <c r="Q578" s="138"/>
      <c r="R578" s="138"/>
      <c r="S578" s="138"/>
      <c r="T578" s="138"/>
      <c r="U578" s="138"/>
      <c r="V578" s="138"/>
      <c r="W578" s="138"/>
      <c r="X578" s="138"/>
      <c r="Y578" s="138"/>
      <c r="Z578" s="138"/>
    </row>
    <row r="579" ht="12.75" customHeight="1">
      <c r="A579" s="430">
        <v>29922.0</v>
      </c>
      <c r="B579" s="431" t="s">
        <v>3021</v>
      </c>
      <c r="C579" s="431">
        <v>2016.0</v>
      </c>
      <c r="D579" s="508">
        <v>42557.0</v>
      </c>
      <c r="E579" s="433" t="s">
        <v>3022</v>
      </c>
      <c r="F579" s="405" t="s">
        <v>965</v>
      </c>
      <c r="G579" s="433" t="s">
        <v>712</v>
      </c>
      <c r="H579" s="405" t="s">
        <v>892</v>
      </c>
      <c r="I579" s="508">
        <v>44869.0</v>
      </c>
      <c r="J579" s="433">
        <v>11.0</v>
      </c>
      <c r="K579" s="524" t="s">
        <v>316</v>
      </c>
      <c r="L579" s="327" t="s">
        <v>395</v>
      </c>
      <c r="M579" s="327">
        <f t="shared" si="1"/>
        <v>2312</v>
      </c>
      <c r="N579" s="138"/>
      <c r="O579" s="138"/>
      <c r="P579" s="138"/>
      <c r="Q579" s="138"/>
      <c r="R579" s="138"/>
      <c r="S579" s="138"/>
      <c r="T579" s="138"/>
      <c r="U579" s="138"/>
      <c r="V579" s="138"/>
      <c r="W579" s="138"/>
      <c r="X579" s="138"/>
      <c r="Y579" s="138"/>
      <c r="Z579" s="138"/>
    </row>
    <row r="580" ht="12.75" customHeight="1">
      <c r="A580" s="436">
        <v>30022.0</v>
      </c>
      <c r="B580" s="437" t="s">
        <v>3023</v>
      </c>
      <c r="C580" s="437">
        <v>2021.0</v>
      </c>
      <c r="D580" s="511">
        <v>44546.0</v>
      </c>
      <c r="E580" s="439" t="s">
        <v>3024</v>
      </c>
      <c r="F580" s="408" t="s">
        <v>735</v>
      </c>
      <c r="G580" s="439" t="s">
        <v>725</v>
      </c>
      <c r="H580" s="408" t="s">
        <v>2613</v>
      </c>
      <c r="I580" s="511">
        <v>44872.0</v>
      </c>
      <c r="J580" s="439">
        <v>11.0</v>
      </c>
      <c r="K580" s="444" t="s">
        <v>336</v>
      </c>
      <c r="L580" s="330" t="s">
        <v>399</v>
      </c>
      <c r="M580" s="330">
        <f t="shared" si="1"/>
        <v>326</v>
      </c>
      <c r="N580" s="138"/>
      <c r="O580" s="138"/>
      <c r="P580" s="138"/>
      <c r="Q580" s="138"/>
      <c r="R580" s="138"/>
      <c r="S580" s="138"/>
      <c r="T580" s="138"/>
      <c r="U580" s="138"/>
      <c r="V580" s="138"/>
      <c r="W580" s="138"/>
      <c r="X580" s="138"/>
      <c r="Y580" s="138"/>
      <c r="Z580" s="138"/>
    </row>
    <row r="581" ht="12.75" customHeight="1">
      <c r="A581" s="430">
        <v>30122.0</v>
      </c>
      <c r="B581" s="431" t="s">
        <v>3025</v>
      </c>
      <c r="C581" s="431">
        <v>2017.0</v>
      </c>
      <c r="D581" s="508">
        <v>42895.0</v>
      </c>
      <c r="E581" s="433" t="s">
        <v>3026</v>
      </c>
      <c r="F581" s="405" t="s">
        <v>1509</v>
      </c>
      <c r="G581" s="433" t="s">
        <v>712</v>
      </c>
      <c r="H581" s="405" t="s">
        <v>308</v>
      </c>
      <c r="I581" s="508">
        <v>44872.0</v>
      </c>
      <c r="J581" s="433">
        <v>11.0</v>
      </c>
      <c r="K581" s="444" t="s">
        <v>336</v>
      </c>
      <c r="L581" s="327" t="s">
        <v>390</v>
      </c>
      <c r="M581" s="327">
        <f t="shared" si="1"/>
        <v>1977</v>
      </c>
      <c r="N581" s="138"/>
      <c r="O581" s="138"/>
      <c r="P581" s="138"/>
      <c r="Q581" s="138"/>
      <c r="R581" s="138"/>
      <c r="S581" s="138"/>
      <c r="T581" s="138"/>
      <c r="U581" s="138"/>
      <c r="V581" s="138"/>
      <c r="W581" s="138"/>
      <c r="X581" s="138"/>
      <c r="Y581" s="138"/>
      <c r="Z581" s="138"/>
    </row>
    <row r="582" ht="12.75" customHeight="1">
      <c r="A582" s="436">
        <v>30222.0</v>
      </c>
      <c r="B582" s="437" t="s">
        <v>3027</v>
      </c>
      <c r="C582" s="437">
        <v>2021.0</v>
      </c>
      <c r="D582" s="511">
        <v>44469.0</v>
      </c>
      <c r="E582" s="439" t="s">
        <v>3028</v>
      </c>
      <c r="F582" s="408" t="s">
        <v>3029</v>
      </c>
      <c r="G582" s="439" t="s">
        <v>725</v>
      </c>
      <c r="H582" s="408" t="s">
        <v>795</v>
      </c>
      <c r="I582" s="511">
        <v>44872.0</v>
      </c>
      <c r="J582" s="439">
        <v>11.0</v>
      </c>
      <c r="K582" s="522" t="s">
        <v>758</v>
      </c>
      <c r="L582" s="330" t="s">
        <v>399</v>
      </c>
      <c r="M582" s="330">
        <f t="shared" si="1"/>
        <v>403</v>
      </c>
      <c r="N582" s="138"/>
      <c r="O582" s="138"/>
      <c r="P582" s="138"/>
      <c r="Q582" s="138"/>
      <c r="R582" s="138"/>
      <c r="S582" s="138"/>
      <c r="T582" s="138"/>
      <c r="U582" s="138"/>
      <c r="V582" s="138"/>
      <c r="W582" s="138"/>
      <c r="X582" s="138"/>
      <c r="Y582" s="138"/>
      <c r="Z582" s="138"/>
    </row>
    <row r="583" ht="12.75" customHeight="1">
      <c r="A583" s="430">
        <v>30322.0</v>
      </c>
      <c r="B583" s="431" t="s">
        <v>3030</v>
      </c>
      <c r="C583" s="431">
        <v>2010.0</v>
      </c>
      <c r="D583" s="508">
        <v>40449.0</v>
      </c>
      <c r="E583" s="433" t="s">
        <v>3031</v>
      </c>
      <c r="F583" s="405" t="s">
        <v>3032</v>
      </c>
      <c r="G583" s="433" t="s">
        <v>712</v>
      </c>
      <c r="H583" s="405" t="s">
        <v>1170</v>
      </c>
      <c r="I583" s="508">
        <v>44872.0</v>
      </c>
      <c r="J583" s="433">
        <v>11.0</v>
      </c>
      <c r="K583" s="513" t="s">
        <v>302</v>
      </c>
      <c r="L583" s="327" t="s">
        <v>390</v>
      </c>
      <c r="M583" s="327">
        <f t="shared" si="1"/>
        <v>4423</v>
      </c>
      <c r="N583" s="138"/>
      <c r="O583" s="138"/>
      <c r="P583" s="138"/>
      <c r="Q583" s="138"/>
      <c r="R583" s="138"/>
      <c r="S583" s="138"/>
      <c r="T583" s="138"/>
      <c r="U583" s="138"/>
      <c r="V583" s="138"/>
      <c r="W583" s="138"/>
      <c r="X583" s="138"/>
      <c r="Y583" s="138"/>
      <c r="Z583" s="138"/>
    </row>
    <row r="584" ht="12.75" customHeight="1">
      <c r="A584" s="436">
        <v>30422.0</v>
      </c>
      <c r="B584" s="437" t="s">
        <v>3033</v>
      </c>
      <c r="C584" s="437">
        <v>2018.0</v>
      </c>
      <c r="D584" s="511">
        <v>43437.0</v>
      </c>
      <c r="E584" s="439" t="s">
        <v>3034</v>
      </c>
      <c r="F584" s="408" t="s">
        <v>3035</v>
      </c>
      <c r="G584" s="439" t="s">
        <v>712</v>
      </c>
      <c r="H584" s="408" t="s">
        <v>380</v>
      </c>
      <c r="I584" s="511">
        <v>44882.0</v>
      </c>
      <c r="J584" s="439">
        <v>11.0</v>
      </c>
      <c r="K584" s="444" t="s">
        <v>336</v>
      </c>
      <c r="L584" s="330" t="s">
        <v>399</v>
      </c>
      <c r="M584" s="330">
        <f t="shared" si="1"/>
        <v>1445</v>
      </c>
      <c r="N584" s="138"/>
      <c r="O584" s="138"/>
      <c r="P584" s="138"/>
      <c r="Q584" s="138"/>
      <c r="R584" s="138"/>
      <c r="S584" s="138"/>
      <c r="T584" s="138"/>
      <c r="U584" s="138"/>
      <c r="V584" s="138"/>
      <c r="W584" s="138"/>
      <c r="X584" s="138"/>
      <c r="Y584" s="138"/>
      <c r="Z584" s="138"/>
    </row>
    <row r="585" ht="12.75" customHeight="1">
      <c r="A585" s="430">
        <v>30522.0</v>
      </c>
      <c r="B585" s="431" t="s">
        <v>3036</v>
      </c>
      <c r="C585" s="431">
        <v>2022.0</v>
      </c>
      <c r="D585" s="508">
        <v>44782.0</v>
      </c>
      <c r="E585" s="433" t="s">
        <v>3037</v>
      </c>
      <c r="F585" s="405" t="s">
        <v>771</v>
      </c>
      <c r="G585" s="433" t="s">
        <v>729</v>
      </c>
      <c r="H585" s="405" t="s">
        <v>3038</v>
      </c>
      <c r="I585" s="508">
        <v>44883.0</v>
      </c>
      <c r="J585" s="433">
        <v>11.0</v>
      </c>
      <c r="K585" s="444" t="s">
        <v>336</v>
      </c>
      <c r="L585" s="327" t="s">
        <v>399</v>
      </c>
      <c r="M585" s="327">
        <f t="shared" si="1"/>
        <v>101</v>
      </c>
      <c r="N585" s="138"/>
      <c r="O585" s="138"/>
      <c r="P585" s="138"/>
      <c r="Q585" s="138"/>
      <c r="R585" s="138"/>
      <c r="S585" s="138"/>
      <c r="T585" s="138"/>
      <c r="U585" s="138"/>
      <c r="V585" s="138"/>
      <c r="W585" s="138"/>
      <c r="X585" s="138"/>
      <c r="Y585" s="138"/>
      <c r="Z585" s="138"/>
    </row>
    <row r="586" ht="12.75" customHeight="1">
      <c r="A586" s="436">
        <v>30622.0</v>
      </c>
      <c r="B586" s="437" t="s">
        <v>3039</v>
      </c>
      <c r="C586" s="437">
        <v>2022.0</v>
      </c>
      <c r="D586" s="511">
        <v>44782.0</v>
      </c>
      <c r="E586" s="439" t="s">
        <v>3040</v>
      </c>
      <c r="F586" s="408" t="s">
        <v>767</v>
      </c>
      <c r="G586" s="439" t="s">
        <v>729</v>
      </c>
      <c r="H586" s="408" t="s">
        <v>3038</v>
      </c>
      <c r="I586" s="511">
        <v>44883.0</v>
      </c>
      <c r="J586" s="439">
        <v>11.0</v>
      </c>
      <c r="K586" s="444" t="s">
        <v>336</v>
      </c>
      <c r="L586" s="330" t="s">
        <v>399</v>
      </c>
      <c r="M586" s="330">
        <f t="shared" si="1"/>
        <v>101</v>
      </c>
      <c r="N586" s="138"/>
      <c r="O586" s="138"/>
      <c r="P586" s="138"/>
      <c r="Q586" s="138"/>
      <c r="R586" s="138"/>
      <c r="S586" s="138"/>
      <c r="T586" s="138"/>
      <c r="U586" s="138"/>
      <c r="V586" s="138"/>
      <c r="W586" s="138"/>
      <c r="X586" s="138"/>
      <c r="Y586" s="138"/>
      <c r="Z586" s="138"/>
    </row>
    <row r="587" ht="12.75" customHeight="1">
      <c r="A587" s="430">
        <v>30722.0</v>
      </c>
      <c r="B587" s="431" t="s">
        <v>3041</v>
      </c>
      <c r="C587" s="431">
        <v>2021.0</v>
      </c>
      <c r="D587" s="508">
        <v>44560.0</v>
      </c>
      <c r="E587" s="433" t="s">
        <v>3042</v>
      </c>
      <c r="F587" s="405" t="s">
        <v>3043</v>
      </c>
      <c r="G587" s="433" t="s">
        <v>725</v>
      </c>
      <c r="H587" s="405" t="s">
        <v>3044</v>
      </c>
      <c r="I587" s="508">
        <v>44883.0</v>
      </c>
      <c r="J587" s="433">
        <v>11.0</v>
      </c>
      <c r="K587" s="444" t="s">
        <v>336</v>
      </c>
      <c r="L587" s="327" t="s">
        <v>399</v>
      </c>
      <c r="M587" s="327">
        <f t="shared" si="1"/>
        <v>323</v>
      </c>
      <c r="N587" s="138"/>
      <c r="O587" s="138"/>
      <c r="P587" s="138"/>
      <c r="Q587" s="138"/>
      <c r="R587" s="138"/>
      <c r="S587" s="138"/>
      <c r="T587" s="138"/>
      <c r="U587" s="138"/>
      <c r="V587" s="138"/>
      <c r="W587" s="138"/>
      <c r="X587" s="138"/>
      <c r="Y587" s="138"/>
      <c r="Z587" s="138"/>
    </row>
    <row r="588" ht="12.75" customHeight="1">
      <c r="A588" s="436">
        <v>30822.0</v>
      </c>
      <c r="B588" s="437" t="s">
        <v>3045</v>
      </c>
      <c r="C588" s="437">
        <v>2017.0</v>
      </c>
      <c r="D588" s="511">
        <v>43059.0</v>
      </c>
      <c r="E588" s="439" t="s">
        <v>3046</v>
      </c>
      <c r="F588" s="408" t="s">
        <v>905</v>
      </c>
      <c r="G588" s="439" t="s">
        <v>712</v>
      </c>
      <c r="H588" s="408" t="s">
        <v>50</v>
      </c>
      <c r="I588" s="511">
        <v>44883.0</v>
      </c>
      <c r="J588" s="439">
        <v>11.0</v>
      </c>
      <c r="K588" s="444" t="s">
        <v>336</v>
      </c>
      <c r="L588" s="330" t="s">
        <v>395</v>
      </c>
      <c r="M588" s="330">
        <f t="shared" si="1"/>
        <v>1824</v>
      </c>
      <c r="N588" s="138"/>
      <c r="O588" s="138"/>
      <c r="P588" s="138"/>
      <c r="Q588" s="138"/>
      <c r="R588" s="138"/>
      <c r="S588" s="138"/>
      <c r="T588" s="138"/>
      <c r="U588" s="138"/>
      <c r="V588" s="138"/>
      <c r="W588" s="138"/>
      <c r="X588" s="138"/>
      <c r="Y588" s="138"/>
      <c r="Z588" s="138"/>
    </row>
    <row r="589" ht="12.75" customHeight="1">
      <c r="A589" s="430">
        <v>30922.0</v>
      </c>
      <c r="B589" s="431" t="s">
        <v>3047</v>
      </c>
      <c r="C589" s="431">
        <v>2020.0</v>
      </c>
      <c r="D589" s="508">
        <v>44174.0</v>
      </c>
      <c r="E589" s="433" t="s">
        <v>3048</v>
      </c>
      <c r="F589" s="405" t="s">
        <v>3049</v>
      </c>
      <c r="G589" s="433" t="s">
        <v>725</v>
      </c>
      <c r="H589" s="405" t="s">
        <v>3050</v>
      </c>
      <c r="I589" s="508">
        <v>44883.0</v>
      </c>
      <c r="J589" s="433">
        <v>11.0</v>
      </c>
      <c r="K589" s="444" t="s">
        <v>329</v>
      </c>
      <c r="L589" s="327" t="s">
        <v>399</v>
      </c>
      <c r="M589" s="327">
        <f t="shared" si="1"/>
        <v>709</v>
      </c>
      <c r="N589" s="138"/>
      <c r="O589" s="138"/>
      <c r="P589" s="138"/>
      <c r="Q589" s="138"/>
      <c r="R589" s="138"/>
      <c r="S589" s="138"/>
      <c r="T589" s="138"/>
      <c r="U589" s="138"/>
      <c r="V589" s="138"/>
      <c r="W589" s="138"/>
      <c r="X589" s="138"/>
      <c r="Y589" s="138"/>
      <c r="Z589" s="138"/>
    </row>
    <row r="590" ht="12.75" customHeight="1">
      <c r="A590" s="436">
        <v>31022.0</v>
      </c>
      <c r="B590" s="437" t="s">
        <v>3051</v>
      </c>
      <c r="C590" s="437">
        <v>2022.0</v>
      </c>
      <c r="D590" s="511">
        <v>44600.0</v>
      </c>
      <c r="E590" s="439" t="s">
        <v>3052</v>
      </c>
      <c r="F590" s="408" t="s">
        <v>3053</v>
      </c>
      <c r="G590" s="439" t="s">
        <v>725</v>
      </c>
      <c r="H590" s="408" t="s">
        <v>2613</v>
      </c>
      <c r="I590" s="511">
        <v>44883.0</v>
      </c>
      <c r="J590" s="439">
        <v>11.0</v>
      </c>
      <c r="K590" s="444" t="s">
        <v>336</v>
      </c>
      <c r="L590" s="330" t="s">
        <v>399</v>
      </c>
      <c r="M590" s="330">
        <f t="shared" si="1"/>
        <v>283</v>
      </c>
      <c r="N590" s="138"/>
      <c r="O590" s="138"/>
      <c r="P590" s="138"/>
      <c r="Q590" s="138"/>
      <c r="R590" s="138"/>
      <c r="S590" s="138"/>
      <c r="T590" s="138"/>
      <c r="U590" s="138"/>
      <c r="V590" s="138"/>
      <c r="W590" s="138"/>
      <c r="X590" s="138"/>
      <c r="Y590" s="138"/>
      <c r="Z590" s="138"/>
    </row>
    <row r="591" ht="12.75" customHeight="1">
      <c r="A591" s="430">
        <v>31122.0</v>
      </c>
      <c r="B591" s="431" t="s">
        <v>3054</v>
      </c>
      <c r="C591" s="431">
        <v>2018.0</v>
      </c>
      <c r="D591" s="508">
        <v>43188.0</v>
      </c>
      <c r="E591" s="433" t="s">
        <v>3055</v>
      </c>
      <c r="F591" s="405" t="s">
        <v>2643</v>
      </c>
      <c r="G591" s="433" t="s">
        <v>712</v>
      </c>
      <c r="H591" s="405" t="s">
        <v>153</v>
      </c>
      <c r="I591" s="508">
        <v>44888.0</v>
      </c>
      <c r="J591" s="433">
        <v>11.0</v>
      </c>
      <c r="K591" s="444" t="s">
        <v>336</v>
      </c>
      <c r="L591" s="327" t="s">
        <v>395</v>
      </c>
      <c r="M591" s="327">
        <f t="shared" si="1"/>
        <v>1700</v>
      </c>
      <c r="N591" s="138"/>
      <c r="O591" s="138"/>
      <c r="P591" s="138"/>
      <c r="Q591" s="138"/>
      <c r="R591" s="138"/>
      <c r="S591" s="138"/>
      <c r="T591" s="138"/>
      <c r="U591" s="138"/>
      <c r="V591" s="138"/>
      <c r="W591" s="138"/>
      <c r="X591" s="138"/>
      <c r="Y591" s="138"/>
      <c r="Z591" s="138"/>
    </row>
    <row r="592" ht="12.75" customHeight="1">
      <c r="A592" s="436">
        <v>31222.0</v>
      </c>
      <c r="B592" s="437" t="s">
        <v>3056</v>
      </c>
      <c r="C592" s="437">
        <v>2020.0</v>
      </c>
      <c r="D592" s="511">
        <v>44013.0</v>
      </c>
      <c r="E592" s="439" t="s">
        <v>3057</v>
      </c>
      <c r="F592" s="408" t="s">
        <v>2220</v>
      </c>
      <c r="G592" s="439" t="s">
        <v>712</v>
      </c>
      <c r="H592" s="408" t="s">
        <v>130</v>
      </c>
      <c r="I592" s="511">
        <v>44888.0</v>
      </c>
      <c r="J592" s="439">
        <v>11.0</v>
      </c>
      <c r="K592" s="444" t="s">
        <v>329</v>
      </c>
      <c r="L592" s="330" t="s">
        <v>395</v>
      </c>
      <c r="M592" s="330">
        <f t="shared" si="1"/>
        <v>875</v>
      </c>
      <c r="N592" s="138"/>
      <c r="O592" s="138"/>
      <c r="P592" s="138"/>
      <c r="Q592" s="138"/>
      <c r="R592" s="138"/>
      <c r="S592" s="138"/>
      <c r="T592" s="138"/>
      <c r="U592" s="138"/>
      <c r="V592" s="138"/>
      <c r="W592" s="138"/>
      <c r="X592" s="138"/>
      <c r="Y592" s="138"/>
      <c r="Z592" s="138"/>
    </row>
    <row r="593" ht="12.75" customHeight="1">
      <c r="A593" s="430">
        <v>31322.0</v>
      </c>
      <c r="B593" s="431" t="s">
        <v>3058</v>
      </c>
      <c r="C593" s="431">
        <v>2022.0</v>
      </c>
      <c r="D593" s="508">
        <v>39905.0</v>
      </c>
      <c r="E593" s="433" t="s">
        <v>3059</v>
      </c>
      <c r="F593" s="405" t="s">
        <v>752</v>
      </c>
      <c r="G593" s="433" t="s">
        <v>806</v>
      </c>
      <c r="H593" s="405" t="s">
        <v>158</v>
      </c>
      <c r="I593" s="508">
        <v>44888.0</v>
      </c>
      <c r="J593" s="433">
        <v>11.0</v>
      </c>
      <c r="K593" s="524" t="s">
        <v>316</v>
      </c>
      <c r="L593" s="327" t="s">
        <v>1249</v>
      </c>
      <c r="M593" s="327">
        <f t="shared" si="1"/>
        <v>4983</v>
      </c>
      <c r="N593" s="138"/>
      <c r="O593" s="138"/>
      <c r="P593" s="138"/>
      <c r="Q593" s="138"/>
      <c r="R593" s="138"/>
      <c r="S593" s="138"/>
      <c r="T593" s="138"/>
      <c r="U593" s="138"/>
      <c r="V593" s="138"/>
      <c r="W593" s="138"/>
      <c r="X593" s="138"/>
      <c r="Y593" s="138"/>
      <c r="Z593" s="138"/>
    </row>
    <row r="594" ht="12.75" customHeight="1">
      <c r="A594" s="436">
        <v>31422.0</v>
      </c>
      <c r="B594" s="437" t="s">
        <v>3060</v>
      </c>
      <c r="C594" s="437">
        <v>2017.0</v>
      </c>
      <c r="D594" s="511">
        <v>43091.0</v>
      </c>
      <c r="E594" s="439" t="s">
        <v>3061</v>
      </c>
      <c r="F594" s="408" t="s">
        <v>3062</v>
      </c>
      <c r="G594" s="439" t="s">
        <v>712</v>
      </c>
      <c r="H594" s="408" t="s">
        <v>3063</v>
      </c>
      <c r="I594" s="511">
        <v>44888.0</v>
      </c>
      <c r="J594" s="439">
        <v>11.0</v>
      </c>
      <c r="K594" s="444" t="s">
        <v>329</v>
      </c>
      <c r="L594" s="330" t="s">
        <v>390</v>
      </c>
      <c r="M594" s="330">
        <f t="shared" si="1"/>
        <v>1797</v>
      </c>
      <c r="N594" s="138"/>
      <c r="O594" s="138"/>
      <c r="P594" s="138"/>
      <c r="Q594" s="138"/>
      <c r="R594" s="138"/>
      <c r="S594" s="138"/>
      <c r="T594" s="138"/>
      <c r="U594" s="138"/>
      <c r="V594" s="138"/>
      <c r="W594" s="138"/>
      <c r="X594" s="138"/>
      <c r="Y594" s="138"/>
      <c r="Z594" s="138"/>
    </row>
    <row r="595" ht="12.75" customHeight="1">
      <c r="A595" s="430">
        <v>31522.0</v>
      </c>
      <c r="B595" s="431" t="s">
        <v>3064</v>
      </c>
      <c r="C595" s="431">
        <v>2021.0</v>
      </c>
      <c r="D595" s="508">
        <v>44305.0</v>
      </c>
      <c r="E595" s="433" t="s">
        <v>3065</v>
      </c>
      <c r="F595" s="405" t="s">
        <v>1549</v>
      </c>
      <c r="G595" s="433" t="s">
        <v>712</v>
      </c>
      <c r="H595" s="405" t="s">
        <v>130</v>
      </c>
      <c r="I595" s="508">
        <v>44888.0</v>
      </c>
      <c r="J595" s="433">
        <v>11.0</v>
      </c>
      <c r="K595" s="513" t="s">
        <v>302</v>
      </c>
      <c r="L595" s="327" t="s">
        <v>390</v>
      </c>
      <c r="M595" s="327">
        <f t="shared" si="1"/>
        <v>583</v>
      </c>
      <c r="N595" s="138"/>
      <c r="O595" s="138"/>
      <c r="P595" s="138"/>
      <c r="Q595" s="138"/>
      <c r="R595" s="138"/>
      <c r="S595" s="138"/>
      <c r="T595" s="138"/>
      <c r="U595" s="138"/>
      <c r="V595" s="138"/>
      <c r="W595" s="138"/>
      <c r="X595" s="138"/>
      <c r="Y595" s="138"/>
      <c r="Z595" s="138"/>
    </row>
    <row r="596" ht="12.75" customHeight="1">
      <c r="A596" s="436">
        <v>31622.0</v>
      </c>
      <c r="B596" s="437" t="s">
        <v>3066</v>
      </c>
      <c r="C596" s="437">
        <v>2017.0</v>
      </c>
      <c r="D596" s="511">
        <v>42937.0</v>
      </c>
      <c r="E596" s="439" t="s">
        <v>3067</v>
      </c>
      <c r="F596" s="408" t="s">
        <v>3068</v>
      </c>
      <c r="G596" s="439" t="s">
        <v>707</v>
      </c>
      <c r="H596" s="408" t="s">
        <v>158</v>
      </c>
      <c r="I596" s="511">
        <v>44888.0</v>
      </c>
      <c r="J596" s="439">
        <v>11.0</v>
      </c>
      <c r="K596" s="444" t="s">
        <v>336</v>
      </c>
      <c r="L596" s="330" t="s">
        <v>390</v>
      </c>
      <c r="M596" s="330">
        <f t="shared" si="1"/>
        <v>1951</v>
      </c>
      <c r="N596" s="138"/>
      <c r="O596" s="138"/>
      <c r="P596" s="138"/>
      <c r="Q596" s="138"/>
      <c r="R596" s="138"/>
      <c r="S596" s="138"/>
      <c r="T596" s="138"/>
      <c r="U596" s="138"/>
      <c r="V596" s="138"/>
      <c r="W596" s="138"/>
      <c r="X596" s="138"/>
      <c r="Y596" s="138"/>
      <c r="Z596" s="138"/>
    </row>
    <row r="597" ht="12.75" customHeight="1">
      <c r="A597" s="430">
        <v>31722.0</v>
      </c>
      <c r="B597" s="431" t="s">
        <v>3069</v>
      </c>
      <c r="C597" s="431">
        <v>2016.0</v>
      </c>
      <c r="D597" s="508">
        <v>42599.0</v>
      </c>
      <c r="E597" s="433" t="s">
        <v>3070</v>
      </c>
      <c r="F597" s="405" t="s">
        <v>3071</v>
      </c>
      <c r="G597" s="433" t="s">
        <v>707</v>
      </c>
      <c r="H597" s="405" t="s">
        <v>807</v>
      </c>
      <c r="I597" s="508">
        <v>44897.0</v>
      </c>
      <c r="J597" s="433">
        <v>12.0</v>
      </c>
      <c r="K597" s="524" t="s">
        <v>316</v>
      </c>
      <c r="L597" s="327" t="s">
        <v>395</v>
      </c>
      <c r="M597" s="327">
        <f t="shared" si="1"/>
        <v>2298</v>
      </c>
      <c r="N597" s="138"/>
      <c r="O597" s="138"/>
      <c r="P597" s="138"/>
      <c r="Q597" s="138"/>
      <c r="R597" s="138"/>
      <c r="S597" s="138"/>
      <c r="T597" s="138"/>
      <c r="U597" s="138"/>
      <c r="V597" s="138"/>
      <c r="W597" s="138"/>
      <c r="X597" s="138"/>
      <c r="Y597" s="138"/>
      <c r="Z597" s="138"/>
    </row>
    <row r="598" ht="12.75" customHeight="1">
      <c r="A598" s="436">
        <v>31822.0</v>
      </c>
      <c r="B598" s="437" t="s">
        <v>3072</v>
      </c>
      <c r="C598" s="437">
        <v>2016.0</v>
      </c>
      <c r="D598" s="511">
        <v>42487.0</v>
      </c>
      <c r="E598" s="439" t="s">
        <v>3073</v>
      </c>
      <c r="F598" s="408" t="s">
        <v>723</v>
      </c>
      <c r="G598" s="439" t="s">
        <v>712</v>
      </c>
      <c r="H598" s="408" t="s">
        <v>153</v>
      </c>
      <c r="I598" s="511">
        <v>44897.0</v>
      </c>
      <c r="J598" s="439">
        <v>12.0</v>
      </c>
      <c r="K598" s="524" t="s">
        <v>316</v>
      </c>
      <c r="L598" s="330" t="s">
        <v>390</v>
      </c>
      <c r="M598" s="330">
        <f t="shared" si="1"/>
        <v>2410</v>
      </c>
      <c r="N598" s="138"/>
      <c r="O598" s="138"/>
      <c r="P598" s="138"/>
      <c r="Q598" s="138"/>
      <c r="R598" s="138"/>
      <c r="S598" s="138"/>
      <c r="T598" s="138"/>
      <c r="U598" s="138"/>
      <c r="V598" s="138"/>
      <c r="W598" s="138"/>
      <c r="X598" s="138"/>
      <c r="Y598" s="138"/>
      <c r="Z598" s="138"/>
    </row>
    <row r="599" ht="12.75" customHeight="1">
      <c r="A599" s="430">
        <v>31922.0</v>
      </c>
      <c r="B599" s="431" t="s">
        <v>3074</v>
      </c>
      <c r="C599" s="431">
        <v>2022.0</v>
      </c>
      <c r="D599" s="508">
        <v>44749.0</v>
      </c>
      <c r="E599" s="433" t="s">
        <v>3075</v>
      </c>
      <c r="F599" s="405" t="s">
        <v>3076</v>
      </c>
      <c r="G599" s="433" t="s">
        <v>729</v>
      </c>
      <c r="H599" s="405" t="s">
        <v>2403</v>
      </c>
      <c r="I599" s="508">
        <v>44900.0</v>
      </c>
      <c r="J599" s="433">
        <v>12.0</v>
      </c>
      <c r="K599" s="444" t="s">
        <v>336</v>
      </c>
      <c r="L599" s="327" t="s">
        <v>399</v>
      </c>
      <c r="M599" s="327">
        <f t="shared" si="1"/>
        <v>151</v>
      </c>
      <c r="N599" s="138"/>
      <c r="O599" s="138"/>
      <c r="P599" s="138"/>
      <c r="Q599" s="138"/>
      <c r="R599" s="138"/>
      <c r="S599" s="138"/>
      <c r="T599" s="138"/>
      <c r="U599" s="138"/>
      <c r="V599" s="138"/>
      <c r="W599" s="138"/>
      <c r="X599" s="138"/>
      <c r="Y599" s="138"/>
      <c r="Z599" s="138"/>
    </row>
    <row r="600" ht="12.75" customHeight="1">
      <c r="A600" s="436">
        <v>32022.0</v>
      </c>
      <c r="B600" s="437" t="s">
        <v>3077</v>
      </c>
      <c r="C600" s="437">
        <v>2022.0</v>
      </c>
      <c r="D600" s="511">
        <v>44805.0</v>
      </c>
      <c r="E600" s="439" t="s">
        <v>3078</v>
      </c>
      <c r="F600" s="408" t="s">
        <v>2908</v>
      </c>
      <c r="G600" s="439" t="s">
        <v>729</v>
      </c>
      <c r="H600" s="408" t="s">
        <v>3079</v>
      </c>
      <c r="I600" s="511">
        <v>44900.0</v>
      </c>
      <c r="J600" s="439">
        <v>12.0</v>
      </c>
      <c r="K600" s="444" t="s">
        <v>336</v>
      </c>
      <c r="L600" s="330" t="s">
        <v>399</v>
      </c>
      <c r="M600" s="330">
        <f t="shared" si="1"/>
        <v>95</v>
      </c>
      <c r="N600" s="138"/>
      <c r="O600" s="138"/>
      <c r="P600" s="138"/>
      <c r="Q600" s="138"/>
      <c r="R600" s="138"/>
      <c r="S600" s="138"/>
      <c r="T600" s="138"/>
      <c r="U600" s="138"/>
      <c r="V600" s="138"/>
      <c r="W600" s="138"/>
      <c r="X600" s="138"/>
      <c r="Y600" s="138"/>
      <c r="Z600" s="138"/>
    </row>
    <row r="601" ht="12.75" customHeight="1">
      <c r="A601" s="430">
        <v>32122.0</v>
      </c>
      <c r="B601" s="431" t="s">
        <v>3080</v>
      </c>
      <c r="C601" s="431">
        <v>2020.0</v>
      </c>
      <c r="D601" s="508">
        <v>43949.0</v>
      </c>
      <c r="E601" s="433" t="s">
        <v>3081</v>
      </c>
      <c r="F601" s="405" t="s">
        <v>3082</v>
      </c>
      <c r="G601" s="433" t="s">
        <v>712</v>
      </c>
      <c r="H601" s="405" t="s">
        <v>3083</v>
      </c>
      <c r="I601" s="508">
        <v>44900.0</v>
      </c>
      <c r="J601" s="433">
        <v>12.0</v>
      </c>
      <c r="K601" s="524" t="s">
        <v>316</v>
      </c>
      <c r="L601" s="327" t="s">
        <v>390</v>
      </c>
      <c r="M601" s="327">
        <f t="shared" si="1"/>
        <v>951</v>
      </c>
      <c r="N601" s="138"/>
      <c r="O601" s="138"/>
      <c r="P601" s="138"/>
      <c r="Q601" s="138"/>
      <c r="R601" s="138"/>
      <c r="S601" s="138"/>
      <c r="T601" s="138"/>
      <c r="U601" s="138"/>
      <c r="V601" s="138"/>
      <c r="W601" s="138"/>
      <c r="X601" s="138"/>
      <c r="Y601" s="138"/>
      <c r="Z601" s="138"/>
    </row>
    <row r="602" ht="12.75" customHeight="1">
      <c r="A602" s="436">
        <v>32222.0</v>
      </c>
      <c r="B602" s="437" t="s">
        <v>3084</v>
      </c>
      <c r="C602" s="451">
        <v>2015.0</v>
      </c>
      <c r="D602" s="515">
        <v>42360.0</v>
      </c>
      <c r="E602" s="439" t="s">
        <v>3085</v>
      </c>
      <c r="F602" s="408" t="s">
        <v>1601</v>
      </c>
      <c r="G602" s="439" t="s">
        <v>712</v>
      </c>
      <c r="H602" s="408" t="s">
        <v>153</v>
      </c>
      <c r="I602" s="511">
        <v>44900.0</v>
      </c>
      <c r="J602" s="439">
        <v>12.0</v>
      </c>
      <c r="K602" s="444" t="s">
        <v>336</v>
      </c>
      <c r="L602" s="330" t="s">
        <v>390</v>
      </c>
      <c r="M602" s="330">
        <f t="shared" si="1"/>
        <v>2540</v>
      </c>
      <c r="N602" s="138"/>
      <c r="O602" s="138"/>
      <c r="P602" s="138"/>
      <c r="Q602" s="138"/>
      <c r="R602" s="138"/>
      <c r="S602" s="138"/>
      <c r="T602" s="138"/>
      <c r="U602" s="138"/>
      <c r="V602" s="138"/>
      <c r="W602" s="138"/>
      <c r="X602" s="138"/>
      <c r="Y602" s="138"/>
      <c r="Z602" s="138"/>
    </row>
    <row r="603" ht="12.75" customHeight="1">
      <c r="A603" s="430">
        <v>32322.0</v>
      </c>
      <c r="B603" s="431" t="s">
        <v>3086</v>
      </c>
      <c r="C603" s="431">
        <v>2018.0</v>
      </c>
      <c r="D603" s="508">
        <v>43392.0</v>
      </c>
      <c r="E603" s="433" t="s">
        <v>3087</v>
      </c>
      <c r="F603" s="405" t="s">
        <v>71</v>
      </c>
      <c r="G603" s="433" t="s">
        <v>712</v>
      </c>
      <c r="H603" s="405" t="s">
        <v>163</v>
      </c>
      <c r="I603" s="508">
        <v>44900.0</v>
      </c>
      <c r="J603" s="433">
        <v>12.0</v>
      </c>
      <c r="K603" s="444" t="s">
        <v>336</v>
      </c>
      <c r="L603" s="327" t="s">
        <v>399</v>
      </c>
      <c r="M603" s="327">
        <f t="shared" si="1"/>
        <v>1508</v>
      </c>
      <c r="N603" s="138"/>
      <c r="O603" s="138"/>
      <c r="P603" s="138"/>
      <c r="Q603" s="138"/>
      <c r="R603" s="138"/>
      <c r="S603" s="138"/>
      <c r="T603" s="138"/>
      <c r="U603" s="138"/>
      <c r="V603" s="138"/>
      <c r="W603" s="138"/>
      <c r="X603" s="138"/>
      <c r="Y603" s="138"/>
      <c r="Z603" s="138"/>
    </row>
    <row r="604" ht="12.75" customHeight="1">
      <c r="A604" s="436">
        <v>32422.0</v>
      </c>
      <c r="B604" s="437" t="s">
        <v>3088</v>
      </c>
      <c r="C604" s="437">
        <v>2021.0</v>
      </c>
      <c r="D604" s="511">
        <v>44378.0</v>
      </c>
      <c r="E604" s="439" t="s">
        <v>3089</v>
      </c>
      <c r="F604" s="408" t="s">
        <v>3090</v>
      </c>
      <c r="G604" s="439" t="s">
        <v>725</v>
      </c>
      <c r="H604" s="408" t="s">
        <v>3002</v>
      </c>
      <c r="I604" s="511">
        <v>44901.0</v>
      </c>
      <c r="J604" s="439">
        <v>12.0</v>
      </c>
      <c r="K604" s="522" t="s">
        <v>758</v>
      </c>
      <c r="L604" s="330" t="s">
        <v>399</v>
      </c>
      <c r="M604" s="330">
        <f t="shared" si="1"/>
        <v>523</v>
      </c>
      <c r="N604" s="138"/>
      <c r="O604" s="138"/>
      <c r="P604" s="138"/>
      <c r="Q604" s="138"/>
      <c r="R604" s="138"/>
      <c r="S604" s="138"/>
      <c r="T604" s="138"/>
      <c r="U604" s="138"/>
      <c r="V604" s="138"/>
      <c r="W604" s="138"/>
      <c r="X604" s="138"/>
      <c r="Y604" s="138"/>
      <c r="Z604" s="138"/>
    </row>
    <row r="605" ht="12.75" customHeight="1">
      <c r="A605" s="430">
        <v>32522.0</v>
      </c>
      <c r="B605" s="431" t="s">
        <v>3091</v>
      </c>
      <c r="C605" s="431">
        <v>2021.0</v>
      </c>
      <c r="D605" s="508">
        <v>44474.0</v>
      </c>
      <c r="E605" s="433" t="s">
        <v>3092</v>
      </c>
      <c r="F605" s="405" t="s">
        <v>2908</v>
      </c>
      <c r="G605" s="433" t="s">
        <v>729</v>
      </c>
      <c r="H605" s="405" t="s">
        <v>2849</v>
      </c>
      <c r="I605" s="508">
        <v>44907.0</v>
      </c>
      <c r="J605" s="433">
        <v>12.0</v>
      </c>
      <c r="K605" s="444" t="s">
        <v>336</v>
      </c>
      <c r="L605" s="327" t="s">
        <v>399</v>
      </c>
      <c r="M605" s="327">
        <f t="shared" si="1"/>
        <v>433</v>
      </c>
      <c r="N605" s="138"/>
      <c r="O605" s="138"/>
      <c r="P605" s="138"/>
      <c r="Q605" s="138"/>
      <c r="R605" s="138"/>
      <c r="S605" s="138"/>
      <c r="T605" s="138"/>
      <c r="U605" s="138"/>
      <c r="V605" s="138"/>
      <c r="W605" s="138"/>
      <c r="X605" s="138"/>
      <c r="Y605" s="138"/>
      <c r="Z605" s="138"/>
    </row>
    <row r="606" ht="12.75" customHeight="1">
      <c r="A606" s="436">
        <v>32622.0</v>
      </c>
      <c r="B606" s="437" t="s">
        <v>3093</v>
      </c>
      <c r="C606" s="437">
        <v>2010.0</v>
      </c>
      <c r="D606" s="511">
        <v>40535.0</v>
      </c>
      <c r="E606" s="439" t="s">
        <v>3094</v>
      </c>
      <c r="F606" s="408" t="s">
        <v>422</v>
      </c>
      <c r="G606" s="439" t="s">
        <v>712</v>
      </c>
      <c r="H606" s="408" t="s">
        <v>18</v>
      </c>
      <c r="I606" s="511">
        <v>44907.0</v>
      </c>
      <c r="J606" s="439">
        <v>12.0</v>
      </c>
      <c r="K606" s="444" t="s">
        <v>329</v>
      </c>
      <c r="L606" s="330" t="s">
        <v>390</v>
      </c>
      <c r="M606" s="330">
        <f t="shared" si="1"/>
        <v>4372</v>
      </c>
      <c r="N606" s="138"/>
      <c r="O606" s="138"/>
      <c r="P606" s="138"/>
      <c r="Q606" s="138"/>
      <c r="R606" s="138"/>
      <c r="S606" s="138"/>
      <c r="T606" s="138"/>
      <c r="U606" s="138"/>
      <c r="V606" s="138"/>
      <c r="W606" s="138"/>
      <c r="X606" s="138"/>
      <c r="Y606" s="138"/>
      <c r="Z606" s="138"/>
    </row>
    <row r="607" ht="12.75" customHeight="1">
      <c r="A607" s="430">
        <v>32722.0</v>
      </c>
      <c r="B607" s="431" t="s">
        <v>3095</v>
      </c>
      <c r="C607" s="431">
        <v>2022.0</v>
      </c>
      <c r="D607" s="508">
        <v>44636.0</v>
      </c>
      <c r="E607" s="433" t="s">
        <v>3096</v>
      </c>
      <c r="F607" s="405" t="s">
        <v>3097</v>
      </c>
      <c r="G607" s="433" t="s">
        <v>725</v>
      </c>
      <c r="H607" s="405" t="s">
        <v>785</v>
      </c>
      <c r="I607" s="508">
        <v>44907.0</v>
      </c>
      <c r="J607" s="433">
        <v>12.0</v>
      </c>
      <c r="K607" s="522" t="s">
        <v>758</v>
      </c>
      <c r="L607" s="327" t="s">
        <v>399</v>
      </c>
      <c r="M607" s="327">
        <f t="shared" si="1"/>
        <v>271</v>
      </c>
      <c r="N607" s="138"/>
      <c r="O607" s="138"/>
      <c r="P607" s="138"/>
      <c r="Q607" s="138"/>
      <c r="R607" s="138"/>
      <c r="S607" s="138"/>
      <c r="T607" s="138"/>
      <c r="U607" s="138"/>
      <c r="V607" s="138"/>
      <c r="W607" s="138"/>
      <c r="X607" s="138"/>
      <c r="Y607" s="138"/>
      <c r="Z607" s="138"/>
    </row>
    <row r="608" ht="12.75" customHeight="1">
      <c r="A608" s="436">
        <v>32822.0</v>
      </c>
      <c r="B608" s="437" t="s">
        <v>3098</v>
      </c>
      <c r="C608" s="437">
        <v>2015.0</v>
      </c>
      <c r="D608" s="511">
        <v>42180.0</v>
      </c>
      <c r="E608" s="439" t="s">
        <v>3099</v>
      </c>
      <c r="F608" s="408" t="s">
        <v>3100</v>
      </c>
      <c r="G608" s="439" t="s">
        <v>712</v>
      </c>
      <c r="H608" s="408" t="s">
        <v>927</v>
      </c>
      <c r="I608" s="511">
        <v>44908.0</v>
      </c>
      <c r="J608" s="439">
        <v>12.0</v>
      </c>
      <c r="K608" s="444" t="s">
        <v>336</v>
      </c>
      <c r="L608" s="330" t="s">
        <v>390</v>
      </c>
      <c r="M608" s="330">
        <f t="shared" si="1"/>
        <v>2728</v>
      </c>
      <c r="N608" s="138"/>
      <c r="O608" s="138"/>
      <c r="P608" s="138"/>
      <c r="Q608" s="138"/>
      <c r="R608" s="138"/>
      <c r="S608" s="138"/>
      <c r="T608" s="138"/>
      <c r="U608" s="138"/>
      <c r="V608" s="138"/>
      <c r="W608" s="138"/>
      <c r="X608" s="138"/>
      <c r="Y608" s="138"/>
      <c r="Z608" s="138"/>
    </row>
    <row r="609" ht="12.75" customHeight="1">
      <c r="A609" s="430">
        <v>32922.0</v>
      </c>
      <c r="B609" s="431" t="s">
        <v>3101</v>
      </c>
      <c r="C609" s="431">
        <v>2019.0</v>
      </c>
      <c r="D609" s="508">
        <v>43577.0</v>
      </c>
      <c r="E609" s="433" t="s">
        <v>3102</v>
      </c>
      <c r="F609" s="405" t="s">
        <v>788</v>
      </c>
      <c r="G609" s="433" t="s">
        <v>707</v>
      </c>
      <c r="H609" s="405" t="s">
        <v>789</v>
      </c>
      <c r="I609" s="508">
        <v>44908.0</v>
      </c>
      <c r="J609" s="433">
        <v>12.0</v>
      </c>
      <c r="K609" s="444" t="s">
        <v>336</v>
      </c>
      <c r="L609" s="327" t="s">
        <v>395</v>
      </c>
      <c r="M609" s="327">
        <f t="shared" si="1"/>
        <v>1331</v>
      </c>
      <c r="N609" s="138"/>
      <c r="O609" s="138"/>
      <c r="P609" s="138"/>
      <c r="Q609" s="138"/>
      <c r="R609" s="138"/>
      <c r="S609" s="138"/>
      <c r="T609" s="138"/>
      <c r="U609" s="138"/>
      <c r="V609" s="138"/>
      <c r="W609" s="138"/>
      <c r="X609" s="138"/>
      <c r="Y609" s="138"/>
      <c r="Z609" s="138"/>
    </row>
    <row r="610" ht="12.75" customHeight="1">
      <c r="A610" s="436">
        <v>33022.0</v>
      </c>
      <c r="B610" s="437" t="s">
        <v>3103</v>
      </c>
      <c r="C610" s="437">
        <v>2017.0</v>
      </c>
      <c r="D610" s="511">
        <v>42943.0</v>
      </c>
      <c r="E610" s="439" t="s">
        <v>3104</v>
      </c>
      <c r="F610" s="408" t="s">
        <v>3071</v>
      </c>
      <c r="G610" s="439" t="s">
        <v>707</v>
      </c>
      <c r="H610" s="408" t="s">
        <v>807</v>
      </c>
      <c r="I610" s="511">
        <v>44908.0</v>
      </c>
      <c r="J610" s="439">
        <v>12.0</v>
      </c>
      <c r="K610" s="524" t="s">
        <v>316</v>
      </c>
      <c r="L610" s="330" t="s">
        <v>395</v>
      </c>
      <c r="M610" s="330">
        <f t="shared" si="1"/>
        <v>1965</v>
      </c>
      <c r="N610" s="138"/>
      <c r="O610" s="138"/>
      <c r="P610" s="138"/>
      <c r="Q610" s="138"/>
      <c r="R610" s="138"/>
      <c r="S610" s="138"/>
      <c r="T610" s="138"/>
      <c r="U610" s="138"/>
      <c r="V610" s="138"/>
      <c r="W610" s="138"/>
      <c r="X610" s="138"/>
      <c r="Y610" s="138"/>
      <c r="Z610" s="138"/>
    </row>
    <row r="611" ht="12.75" customHeight="1">
      <c r="A611" s="430">
        <v>33122.0</v>
      </c>
      <c r="B611" s="431" t="s">
        <v>3105</v>
      </c>
      <c r="C611" s="431">
        <v>2022.0</v>
      </c>
      <c r="D611" s="508">
        <v>44813.0</v>
      </c>
      <c r="E611" s="433" t="s">
        <v>3106</v>
      </c>
      <c r="F611" s="405" t="s">
        <v>1072</v>
      </c>
      <c r="G611" s="433" t="s">
        <v>729</v>
      </c>
      <c r="H611" s="405" t="s">
        <v>2322</v>
      </c>
      <c r="I611" s="508">
        <v>44908.0</v>
      </c>
      <c r="J611" s="433">
        <v>12.0</v>
      </c>
      <c r="K611" s="444" t="s">
        <v>336</v>
      </c>
      <c r="L611" s="327" t="s">
        <v>399</v>
      </c>
      <c r="M611" s="327">
        <f t="shared" si="1"/>
        <v>95</v>
      </c>
      <c r="N611" s="138"/>
      <c r="O611" s="138"/>
      <c r="P611" s="138"/>
      <c r="Q611" s="138"/>
      <c r="R611" s="138"/>
      <c r="S611" s="138"/>
      <c r="T611" s="138"/>
      <c r="U611" s="138"/>
      <c r="V611" s="138"/>
      <c r="W611" s="138"/>
      <c r="X611" s="138"/>
      <c r="Y611" s="138"/>
      <c r="Z611" s="138"/>
    </row>
    <row r="612" ht="12.75" customHeight="1">
      <c r="A612" s="436">
        <v>33222.0</v>
      </c>
      <c r="B612" s="437" t="s">
        <v>3107</v>
      </c>
      <c r="C612" s="437">
        <v>2019.0</v>
      </c>
      <c r="D612" s="511">
        <v>43544.0</v>
      </c>
      <c r="E612" s="439" t="s">
        <v>3108</v>
      </c>
      <c r="F612" s="408" t="s">
        <v>788</v>
      </c>
      <c r="G612" s="439" t="s">
        <v>707</v>
      </c>
      <c r="H612" s="408" t="s">
        <v>789</v>
      </c>
      <c r="I612" s="511">
        <v>44908.0</v>
      </c>
      <c r="J612" s="439">
        <v>12.0</v>
      </c>
      <c r="K612" s="444" t="s">
        <v>336</v>
      </c>
      <c r="L612" s="330" t="s">
        <v>395</v>
      </c>
      <c r="M612" s="330">
        <f t="shared" si="1"/>
        <v>1364</v>
      </c>
      <c r="N612" s="138"/>
      <c r="O612" s="138"/>
      <c r="P612" s="138"/>
      <c r="Q612" s="138"/>
      <c r="R612" s="138"/>
      <c r="S612" s="138"/>
      <c r="T612" s="138"/>
      <c r="U612" s="138"/>
      <c r="V612" s="138"/>
      <c r="W612" s="138"/>
      <c r="X612" s="138"/>
      <c r="Y612" s="138"/>
      <c r="Z612" s="138"/>
    </row>
    <row r="613" ht="12.75" customHeight="1">
      <c r="A613" s="430">
        <v>33322.0</v>
      </c>
      <c r="B613" s="431" t="s">
        <v>3109</v>
      </c>
      <c r="C613" s="431">
        <v>2017.0</v>
      </c>
      <c r="D613" s="508">
        <v>42894.0</v>
      </c>
      <c r="E613" s="433" t="s">
        <v>3110</v>
      </c>
      <c r="F613" s="405" t="s">
        <v>186</v>
      </c>
      <c r="G613" s="433" t="s">
        <v>806</v>
      </c>
      <c r="H613" s="405" t="s">
        <v>2698</v>
      </c>
      <c r="I613" s="508">
        <v>44911.0</v>
      </c>
      <c r="J613" s="433">
        <v>12.0</v>
      </c>
      <c r="K613" s="524" t="s">
        <v>316</v>
      </c>
      <c r="L613" s="327" t="s">
        <v>395</v>
      </c>
      <c r="M613" s="327">
        <f t="shared" si="1"/>
        <v>2017</v>
      </c>
      <c r="N613" s="138"/>
      <c r="O613" s="138"/>
      <c r="P613" s="138"/>
      <c r="Q613" s="138"/>
      <c r="R613" s="138"/>
      <c r="S613" s="138"/>
      <c r="T613" s="138"/>
      <c r="U613" s="138"/>
      <c r="V613" s="138"/>
      <c r="W613" s="138"/>
      <c r="X613" s="138"/>
      <c r="Y613" s="138"/>
      <c r="Z613" s="138"/>
    </row>
    <row r="614" ht="12.75" customHeight="1">
      <c r="A614" s="436">
        <v>33422.0</v>
      </c>
      <c r="B614" s="437" t="s">
        <v>3111</v>
      </c>
      <c r="C614" s="437">
        <v>2017.0</v>
      </c>
      <c r="D614" s="511">
        <v>43091.0</v>
      </c>
      <c r="E614" s="439" t="s">
        <v>3112</v>
      </c>
      <c r="F614" s="408" t="s">
        <v>429</v>
      </c>
      <c r="G614" s="439" t="s">
        <v>712</v>
      </c>
      <c r="H614" s="408" t="s">
        <v>153</v>
      </c>
      <c r="I614" s="511">
        <v>44911.0</v>
      </c>
      <c r="J614" s="439">
        <v>12.0</v>
      </c>
      <c r="K614" s="444" t="s">
        <v>336</v>
      </c>
      <c r="L614" s="330" t="s">
        <v>390</v>
      </c>
      <c r="M614" s="330">
        <f t="shared" si="1"/>
        <v>1820</v>
      </c>
      <c r="N614" s="138"/>
      <c r="O614" s="138"/>
      <c r="P614" s="138"/>
      <c r="Q614" s="138"/>
      <c r="R614" s="138"/>
      <c r="S614" s="138"/>
      <c r="T614" s="138"/>
      <c r="U614" s="138"/>
      <c r="V614" s="138"/>
      <c r="W614" s="138"/>
      <c r="X614" s="138"/>
      <c r="Y614" s="138"/>
      <c r="Z614" s="138"/>
    </row>
    <row r="615" ht="12.75" customHeight="1">
      <c r="A615" s="430">
        <v>33522.0</v>
      </c>
      <c r="B615" s="431" t="s">
        <v>3113</v>
      </c>
      <c r="C615" s="431">
        <v>2021.0</v>
      </c>
      <c r="D615" s="508">
        <v>44267.0</v>
      </c>
      <c r="E615" s="433" t="s">
        <v>3114</v>
      </c>
      <c r="F615" s="405" t="s">
        <v>1046</v>
      </c>
      <c r="G615" s="433" t="s">
        <v>712</v>
      </c>
      <c r="H615" s="405" t="s">
        <v>153</v>
      </c>
      <c r="I615" s="508">
        <v>44911.0</v>
      </c>
      <c r="J615" s="433">
        <v>12.0</v>
      </c>
      <c r="K615" s="444" t="s">
        <v>336</v>
      </c>
      <c r="L615" s="327" t="s">
        <v>395</v>
      </c>
      <c r="M615" s="327">
        <f t="shared" si="1"/>
        <v>644</v>
      </c>
      <c r="N615" s="138"/>
      <c r="O615" s="138"/>
      <c r="P615" s="138"/>
      <c r="Q615" s="138"/>
      <c r="R615" s="138"/>
      <c r="S615" s="138"/>
      <c r="T615" s="138"/>
      <c r="U615" s="138"/>
      <c r="V615" s="138"/>
      <c r="W615" s="138"/>
      <c r="X615" s="138"/>
      <c r="Y615" s="138"/>
      <c r="Z615" s="138"/>
    </row>
    <row r="616" ht="12.75" customHeight="1">
      <c r="A616" s="436">
        <v>33622.0</v>
      </c>
      <c r="B616" s="437" t="s">
        <v>3115</v>
      </c>
      <c r="C616" s="437">
        <v>2022.0</v>
      </c>
      <c r="D616" s="511">
        <v>44775.0</v>
      </c>
      <c r="E616" s="439" t="s">
        <v>3116</v>
      </c>
      <c r="F616" s="408" t="s">
        <v>767</v>
      </c>
      <c r="G616" s="439" t="s">
        <v>729</v>
      </c>
      <c r="H616" s="408" t="s">
        <v>3117</v>
      </c>
      <c r="I616" s="511">
        <v>44911.0</v>
      </c>
      <c r="J616" s="439">
        <v>12.0</v>
      </c>
      <c r="K616" s="444" t="s">
        <v>336</v>
      </c>
      <c r="L616" s="330" t="s">
        <v>399</v>
      </c>
      <c r="M616" s="330">
        <f t="shared" si="1"/>
        <v>136</v>
      </c>
      <c r="N616" s="138"/>
      <c r="O616" s="138"/>
      <c r="P616" s="138"/>
      <c r="Q616" s="138"/>
      <c r="R616" s="138"/>
      <c r="S616" s="138"/>
      <c r="T616" s="138"/>
      <c r="U616" s="138"/>
      <c r="V616" s="138"/>
      <c r="W616" s="138"/>
      <c r="X616" s="138"/>
      <c r="Y616" s="138"/>
      <c r="Z616" s="138"/>
    </row>
    <row r="617" ht="12.75" customHeight="1">
      <c r="A617" s="430">
        <v>33722.0</v>
      </c>
      <c r="B617" s="431" t="s">
        <v>3118</v>
      </c>
      <c r="C617" s="431">
        <v>2022.0</v>
      </c>
      <c r="D617" s="508">
        <v>44775.0</v>
      </c>
      <c r="E617" s="433" t="s">
        <v>3119</v>
      </c>
      <c r="F617" s="405" t="s">
        <v>801</v>
      </c>
      <c r="G617" s="433" t="s">
        <v>729</v>
      </c>
      <c r="H617" s="405" t="s">
        <v>3117</v>
      </c>
      <c r="I617" s="508">
        <v>44911.0</v>
      </c>
      <c r="J617" s="433">
        <v>12.0</v>
      </c>
      <c r="K617" s="444" t="s">
        <v>336</v>
      </c>
      <c r="L617" s="327" t="s">
        <v>399</v>
      </c>
      <c r="M617" s="327">
        <f t="shared" si="1"/>
        <v>136</v>
      </c>
      <c r="N617" s="138"/>
      <c r="O617" s="138"/>
      <c r="P617" s="138"/>
      <c r="Q617" s="138"/>
      <c r="R617" s="138"/>
      <c r="S617" s="138"/>
      <c r="T617" s="138"/>
      <c r="U617" s="138"/>
      <c r="V617" s="138"/>
      <c r="W617" s="138"/>
      <c r="X617" s="138"/>
      <c r="Y617" s="138"/>
      <c r="Z617" s="138"/>
    </row>
    <row r="618" ht="12.75" customHeight="1">
      <c r="A618" s="436">
        <v>33822.0</v>
      </c>
      <c r="B618" s="437" t="s">
        <v>3120</v>
      </c>
      <c r="C618" s="437">
        <v>2022.0</v>
      </c>
      <c r="D618" s="511">
        <v>44775.0</v>
      </c>
      <c r="E618" s="439" t="s">
        <v>3121</v>
      </c>
      <c r="F618" s="408" t="s">
        <v>771</v>
      </c>
      <c r="G618" s="439" t="s">
        <v>729</v>
      </c>
      <c r="H618" s="408" t="s">
        <v>3117</v>
      </c>
      <c r="I618" s="511">
        <v>44911.0</v>
      </c>
      <c r="J618" s="439">
        <v>12.0</v>
      </c>
      <c r="K618" s="444" t="s">
        <v>336</v>
      </c>
      <c r="L618" s="330" t="s">
        <v>399</v>
      </c>
      <c r="M618" s="330">
        <f t="shared" si="1"/>
        <v>136</v>
      </c>
      <c r="N618" s="138"/>
      <c r="O618" s="138"/>
      <c r="P618" s="138"/>
      <c r="Q618" s="138"/>
      <c r="R618" s="138"/>
      <c r="S618" s="138"/>
      <c r="T618" s="138"/>
      <c r="U618" s="138"/>
      <c r="V618" s="138"/>
      <c r="W618" s="138"/>
      <c r="X618" s="138"/>
      <c r="Y618" s="138"/>
      <c r="Z618" s="138"/>
    </row>
    <row r="619" ht="12.75" customHeight="1">
      <c r="A619" s="430">
        <v>33922.0</v>
      </c>
      <c r="B619" s="431" t="s">
        <v>3122</v>
      </c>
      <c r="C619" s="431">
        <v>2021.0</v>
      </c>
      <c r="D619" s="508">
        <v>44354.0</v>
      </c>
      <c r="E619" s="433" t="s">
        <v>3123</v>
      </c>
      <c r="F619" s="405" t="s">
        <v>3124</v>
      </c>
      <c r="G619" s="433" t="s">
        <v>725</v>
      </c>
      <c r="H619" s="405" t="s">
        <v>2919</v>
      </c>
      <c r="I619" s="508">
        <v>44911.0</v>
      </c>
      <c r="J619" s="433">
        <v>12.0</v>
      </c>
      <c r="K619" s="444" t="s">
        <v>336</v>
      </c>
      <c r="L619" s="327" t="s">
        <v>399</v>
      </c>
      <c r="M619" s="327">
        <f t="shared" si="1"/>
        <v>557</v>
      </c>
      <c r="N619" s="138"/>
      <c r="O619" s="138"/>
      <c r="P619" s="138"/>
      <c r="Q619" s="138"/>
      <c r="R619" s="138"/>
      <c r="S619" s="138"/>
      <c r="T619" s="138"/>
      <c r="U619" s="138"/>
      <c r="V619" s="138"/>
      <c r="W619" s="138"/>
      <c r="X619" s="138"/>
      <c r="Y619" s="138"/>
      <c r="Z619" s="138"/>
    </row>
    <row r="620" ht="12.75" customHeight="1">
      <c r="A620" s="436">
        <v>34022.0</v>
      </c>
      <c r="B620" s="437" t="s">
        <v>3125</v>
      </c>
      <c r="C620" s="437">
        <v>2021.0</v>
      </c>
      <c r="D620" s="511">
        <v>44344.0</v>
      </c>
      <c r="E620" s="439" t="s">
        <v>3126</v>
      </c>
      <c r="F620" s="408" t="s">
        <v>3127</v>
      </c>
      <c r="G620" s="439" t="s">
        <v>725</v>
      </c>
      <c r="H620" s="408" t="s">
        <v>956</v>
      </c>
      <c r="I620" s="511">
        <v>44911.0</v>
      </c>
      <c r="J620" s="439">
        <v>12.0</v>
      </c>
      <c r="K620" s="522" t="s">
        <v>758</v>
      </c>
      <c r="L620" s="330" t="s">
        <v>399</v>
      </c>
      <c r="M620" s="330">
        <f t="shared" si="1"/>
        <v>567</v>
      </c>
      <c r="N620" s="138"/>
      <c r="O620" s="138"/>
      <c r="P620" s="138"/>
      <c r="Q620" s="138"/>
      <c r="R620" s="138"/>
      <c r="S620" s="138"/>
      <c r="T620" s="138"/>
      <c r="U620" s="138"/>
      <c r="V620" s="138"/>
      <c r="W620" s="138"/>
      <c r="X620" s="138"/>
      <c r="Y620" s="138"/>
      <c r="Z620" s="138"/>
    </row>
    <row r="621" ht="12.75" customHeight="1">
      <c r="A621" s="430">
        <v>34122.0</v>
      </c>
      <c r="B621" s="431" t="s">
        <v>3128</v>
      </c>
      <c r="C621" s="431">
        <v>2016.0</v>
      </c>
      <c r="D621" s="508">
        <v>42468.0</v>
      </c>
      <c r="E621" s="433" t="s">
        <v>3129</v>
      </c>
      <c r="F621" s="405" t="s">
        <v>3130</v>
      </c>
      <c r="G621" s="433" t="s">
        <v>712</v>
      </c>
      <c r="H621" s="405" t="s">
        <v>130</v>
      </c>
      <c r="I621" s="508">
        <v>44911.0</v>
      </c>
      <c r="J621" s="433">
        <v>12.0</v>
      </c>
      <c r="K621" s="444" t="s">
        <v>329</v>
      </c>
      <c r="L621" s="327" t="s">
        <v>390</v>
      </c>
      <c r="M621" s="327">
        <f t="shared" si="1"/>
        <v>2443</v>
      </c>
      <c r="N621" s="138"/>
      <c r="O621" s="138"/>
      <c r="P621" s="138"/>
      <c r="Q621" s="138"/>
      <c r="R621" s="138"/>
      <c r="S621" s="138"/>
      <c r="T621" s="138"/>
      <c r="U621" s="138"/>
      <c r="V621" s="138"/>
      <c r="W621" s="138"/>
      <c r="X621" s="138"/>
      <c r="Y621" s="138"/>
      <c r="Z621" s="138"/>
    </row>
    <row r="622" ht="12.75" customHeight="1">
      <c r="A622" s="436">
        <v>34222.0</v>
      </c>
      <c r="B622" s="437" t="s">
        <v>3131</v>
      </c>
      <c r="C622" s="437">
        <v>2022.0</v>
      </c>
      <c r="D622" s="511">
        <v>44797.0</v>
      </c>
      <c r="E622" s="439" t="s">
        <v>3132</v>
      </c>
      <c r="F622" s="408" t="s">
        <v>762</v>
      </c>
      <c r="G622" s="439" t="s">
        <v>729</v>
      </c>
      <c r="H622" s="408" t="s">
        <v>2854</v>
      </c>
      <c r="I622" s="511">
        <v>44911.0</v>
      </c>
      <c r="J622" s="439">
        <v>12.0</v>
      </c>
      <c r="K622" s="444" t="s">
        <v>336</v>
      </c>
      <c r="L622" s="330" t="s">
        <v>399</v>
      </c>
      <c r="M622" s="330">
        <f t="shared" si="1"/>
        <v>114</v>
      </c>
      <c r="N622" s="138"/>
      <c r="O622" s="138"/>
      <c r="P622" s="138"/>
      <c r="Q622" s="138"/>
      <c r="R622" s="138"/>
      <c r="S622" s="138"/>
      <c r="T622" s="138"/>
      <c r="U622" s="138"/>
      <c r="V622" s="138"/>
      <c r="W622" s="138"/>
      <c r="X622" s="138"/>
      <c r="Y622" s="138"/>
      <c r="Z622" s="138"/>
    </row>
    <row r="623" ht="12.75" customHeight="1">
      <c r="A623" s="430">
        <v>34322.0</v>
      </c>
      <c r="B623" s="431" t="s">
        <v>3133</v>
      </c>
      <c r="C623" s="431">
        <v>2022.0</v>
      </c>
      <c r="D623" s="508">
        <v>44812.0</v>
      </c>
      <c r="E623" s="433" t="s">
        <v>3134</v>
      </c>
      <c r="F623" s="405" t="s">
        <v>771</v>
      </c>
      <c r="G623" s="433" t="s">
        <v>729</v>
      </c>
      <c r="H623" s="405" t="s">
        <v>3135</v>
      </c>
      <c r="I623" s="508">
        <v>44911.0</v>
      </c>
      <c r="J623" s="433">
        <v>12.0</v>
      </c>
      <c r="K623" s="444" t="s">
        <v>336</v>
      </c>
      <c r="L623" s="327" t="s">
        <v>399</v>
      </c>
      <c r="M623" s="327">
        <f t="shared" si="1"/>
        <v>99</v>
      </c>
      <c r="N623" s="138"/>
      <c r="O623" s="138"/>
      <c r="P623" s="138"/>
      <c r="Q623" s="138"/>
      <c r="R623" s="138"/>
      <c r="S623" s="138"/>
      <c r="T623" s="138"/>
      <c r="U623" s="138"/>
      <c r="V623" s="138"/>
      <c r="W623" s="138"/>
      <c r="X623" s="138"/>
      <c r="Y623" s="138"/>
      <c r="Z623" s="138"/>
    </row>
    <row r="624" ht="12.75" customHeight="1">
      <c r="A624" s="436">
        <v>34422.0</v>
      </c>
      <c r="B624" s="437" t="s">
        <v>3136</v>
      </c>
      <c r="C624" s="437">
        <v>2021.0</v>
      </c>
      <c r="D624" s="511">
        <v>44503.0</v>
      </c>
      <c r="E624" s="439" t="s">
        <v>3137</v>
      </c>
      <c r="F624" s="408" t="s">
        <v>3138</v>
      </c>
      <c r="G624" s="439" t="s">
        <v>725</v>
      </c>
      <c r="H624" s="408" t="s">
        <v>2958</v>
      </c>
      <c r="I624" s="511">
        <v>44911.0</v>
      </c>
      <c r="J624" s="439">
        <v>12.0</v>
      </c>
      <c r="K624" s="522" t="s">
        <v>758</v>
      </c>
      <c r="L624" s="330" t="s">
        <v>399</v>
      </c>
      <c r="M624" s="330">
        <f t="shared" si="1"/>
        <v>408</v>
      </c>
      <c r="N624" s="138"/>
      <c r="O624" s="138"/>
      <c r="P624" s="138"/>
      <c r="Q624" s="138"/>
      <c r="R624" s="138"/>
      <c r="S624" s="138"/>
      <c r="T624" s="138"/>
      <c r="U624" s="138"/>
      <c r="V624" s="138"/>
      <c r="W624" s="138"/>
      <c r="X624" s="138"/>
      <c r="Y624" s="138"/>
      <c r="Z624" s="138"/>
    </row>
    <row r="625" ht="12.75" customHeight="1">
      <c r="A625" s="430">
        <v>34522.0</v>
      </c>
      <c r="B625" s="431" t="s">
        <v>3139</v>
      </c>
      <c r="C625" s="431">
        <v>2022.0</v>
      </c>
      <c r="D625" s="508">
        <v>44818.0</v>
      </c>
      <c r="E625" s="433" t="s">
        <v>3140</v>
      </c>
      <c r="F625" s="405" t="s">
        <v>1072</v>
      </c>
      <c r="G625" s="433" t="s">
        <v>729</v>
      </c>
      <c r="H625" s="405" t="s">
        <v>3141</v>
      </c>
      <c r="I625" s="508">
        <v>44914.0</v>
      </c>
      <c r="J625" s="433">
        <v>12.0</v>
      </c>
      <c r="K625" s="444" t="s">
        <v>336</v>
      </c>
      <c r="L625" s="327" t="s">
        <v>399</v>
      </c>
      <c r="M625" s="327">
        <f t="shared" si="1"/>
        <v>96</v>
      </c>
      <c r="N625" s="138"/>
      <c r="O625" s="138"/>
      <c r="P625" s="138"/>
      <c r="Q625" s="138"/>
      <c r="R625" s="138"/>
      <c r="S625" s="138"/>
      <c r="T625" s="138"/>
      <c r="U625" s="138"/>
      <c r="V625" s="138"/>
      <c r="W625" s="138"/>
      <c r="X625" s="138"/>
      <c r="Y625" s="138"/>
      <c r="Z625" s="138"/>
    </row>
    <row r="626" ht="12.75" customHeight="1">
      <c r="A626" s="436">
        <v>34622.0</v>
      </c>
      <c r="B626" s="437" t="s">
        <v>3142</v>
      </c>
      <c r="C626" s="437">
        <v>2015.0</v>
      </c>
      <c r="D626" s="511">
        <v>42348.0</v>
      </c>
      <c r="E626" s="439" t="s">
        <v>3143</v>
      </c>
      <c r="F626" s="408" t="s">
        <v>873</v>
      </c>
      <c r="G626" s="439" t="s">
        <v>712</v>
      </c>
      <c r="H626" s="408" t="s">
        <v>153</v>
      </c>
      <c r="I626" s="511">
        <v>44914.0</v>
      </c>
      <c r="J626" s="439">
        <v>12.0</v>
      </c>
      <c r="K626" s="444" t="s">
        <v>329</v>
      </c>
      <c r="L626" s="330" t="s">
        <v>390</v>
      </c>
      <c r="M626" s="330">
        <f t="shared" si="1"/>
        <v>2566</v>
      </c>
      <c r="N626" s="138"/>
      <c r="O626" s="138"/>
      <c r="P626" s="138"/>
      <c r="Q626" s="138"/>
      <c r="R626" s="138"/>
      <c r="S626" s="138"/>
      <c r="T626" s="138"/>
      <c r="U626" s="138"/>
      <c r="V626" s="138"/>
      <c r="W626" s="138"/>
      <c r="X626" s="138"/>
      <c r="Y626" s="138"/>
      <c r="Z626" s="138"/>
    </row>
    <row r="627" ht="12.75" customHeight="1">
      <c r="A627" s="430">
        <v>34722.0</v>
      </c>
      <c r="B627" s="431" t="s">
        <v>3144</v>
      </c>
      <c r="C627" s="431">
        <v>2015.0</v>
      </c>
      <c r="D627" s="508">
        <v>42353.0</v>
      </c>
      <c r="E627" s="433" t="s">
        <v>3145</v>
      </c>
      <c r="F627" s="405" t="s">
        <v>3146</v>
      </c>
      <c r="G627" s="433" t="s">
        <v>712</v>
      </c>
      <c r="H627" s="405" t="s">
        <v>153</v>
      </c>
      <c r="I627" s="508">
        <v>44914.0</v>
      </c>
      <c r="J627" s="433">
        <v>12.0</v>
      </c>
      <c r="K627" s="444" t="s">
        <v>329</v>
      </c>
      <c r="L627" s="327" t="s">
        <v>390</v>
      </c>
      <c r="M627" s="327">
        <f t="shared" si="1"/>
        <v>2561</v>
      </c>
      <c r="N627" s="138"/>
      <c r="O627" s="138"/>
      <c r="P627" s="138"/>
      <c r="Q627" s="138"/>
      <c r="R627" s="138"/>
      <c r="S627" s="138"/>
      <c r="T627" s="138"/>
      <c r="U627" s="138"/>
      <c r="V627" s="138"/>
      <c r="W627" s="138"/>
      <c r="X627" s="138"/>
      <c r="Y627" s="138"/>
      <c r="Z627" s="138"/>
    </row>
    <row r="628" ht="12.75" customHeight="1">
      <c r="A628" s="436">
        <v>34822.0</v>
      </c>
      <c r="B628" s="437" t="s">
        <v>3147</v>
      </c>
      <c r="C628" s="437">
        <v>2022.0</v>
      </c>
      <c r="D628" s="511">
        <v>44568.0</v>
      </c>
      <c r="E628" s="439" t="s">
        <v>3148</v>
      </c>
      <c r="F628" s="408" t="s">
        <v>3149</v>
      </c>
      <c r="G628" s="439" t="s">
        <v>725</v>
      </c>
      <c r="H628" s="408" t="s">
        <v>3150</v>
      </c>
      <c r="I628" s="511">
        <v>44914.0</v>
      </c>
      <c r="J628" s="439">
        <v>12.0</v>
      </c>
      <c r="K628" s="444" t="s">
        <v>336</v>
      </c>
      <c r="L628" s="330" t="s">
        <v>399</v>
      </c>
      <c r="M628" s="330">
        <f t="shared" si="1"/>
        <v>346</v>
      </c>
      <c r="N628" s="138"/>
      <c r="O628" s="138"/>
      <c r="P628" s="138"/>
      <c r="Q628" s="138"/>
      <c r="R628" s="138"/>
      <c r="S628" s="138"/>
      <c r="T628" s="138"/>
      <c r="U628" s="138"/>
      <c r="V628" s="138"/>
      <c r="W628" s="138"/>
      <c r="X628" s="138"/>
      <c r="Y628" s="138"/>
      <c r="Z628" s="138"/>
    </row>
    <row r="629" ht="12.75" customHeight="1">
      <c r="A629" s="430">
        <v>34922.0</v>
      </c>
      <c r="B629" s="431" t="s">
        <v>3151</v>
      </c>
      <c r="C629" s="431">
        <v>2022.0</v>
      </c>
      <c r="D629" s="508">
        <v>44833.0</v>
      </c>
      <c r="E629" s="433" t="s">
        <v>3152</v>
      </c>
      <c r="F629" s="405" t="s">
        <v>2908</v>
      </c>
      <c r="G629" s="433" t="s">
        <v>729</v>
      </c>
      <c r="H629" s="405" t="s">
        <v>3153</v>
      </c>
      <c r="I629" s="508">
        <v>44914.0</v>
      </c>
      <c r="J629" s="433">
        <v>12.0</v>
      </c>
      <c r="K629" s="444" t="s">
        <v>336</v>
      </c>
      <c r="L629" s="327" t="s">
        <v>399</v>
      </c>
      <c r="M629" s="327">
        <f t="shared" si="1"/>
        <v>81</v>
      </c>
      <c r="N629" s="138"/>
      <c r="O629" s="138"/>
      <c r="P629" s="138"/>
      <c r="Q629" s="138"/>
      <c r="R629" s="138"/>
      <c r="S629" s="138"/>
      <c r="T629" s="138"/>
      <c r="U629" s="138"/>
      <c r="V629" s="138"/>
      <c r="W629" s="138"/>
      <c r="X629" s="138"/>
      <c r="Y629" s="138"/>
      <c r="Z629" s="138"/>
    </row>
    <row r="630" ht="12.75" customHeight="1">
      <c r="A630" s="436">
        <v>35022.0</v>
      </c>
      <c r="B630" s="437" t="s">
        <v>3154</v>
      </c>
      <c r="C630" s="437">
        <v>2022.0</v>
      </c>
      <c r="D630" s="511">
        <v>44818.0</v>
      </c>
      <c r="E630" s="439" t="s">
        <v>3155</v>
      </c>
      <c r="F630" s="408" t="s">
        <v>767</v>
      </c>
      <c r="G630" s="439" t="s">
        <v>729</v>
      </c>
      <c r="H630" s="408" t="s">
        <v>3141</v>
      </c>
      <c r="I630" s="511">
        <v>44914.0</v>
      </c>
      <c r="J630" s="439">
        <v>12.0</v>
      </c>
      <c r="K630" s="444" t="s">
        <v>336</v>
      </c>
      <c r="L630" s="330" t="s">
        <v>399</v>
      </c>
      <c r="M630" s="330">
        <f t="shared" si="1"/>
        <v>96</v>
      </c>
      <c r="N630" s="138"/>
      <c r="O630" s="138"/>
      <c r="P630" s="138"/>
      <c r="Q630" s="138"/>
      <c r="R630" s="138"/>
      <c r="S630" s="138"/>
      <c r="T630" s="138"/>
      <c r="U630" s="138"/>
      <c r="V630" s="138"/>
      <c r="W630" s="138"/>
      <c r="X630" s="138"/>
      <c r="Y630" s="138"/>
      <c r="Z630" s="138"/>
    </row>
    <row r="631" ht="12.75" customHeight="1">
      <c r="A631" s="430">
        <v>35122.0</v>
      </c>
      <c r="B631" s="431" t="s">
        <v>3156</v>
      </c>
      <c r="C631" s="431">
        <v>2022.0</v>
      </c>
      <c r="D631" s="508">
        <v>44818.0</v>
      </c>
      <c r="E631" s="433" t="s">
        <v>3157</v>
      </c>
      <c r="F631" s="405" t="s">
        <v>771</v>
      </c>
      <c r="G631" s="433" t="s">
        <v>729</v>
      </c>
      <c r="H631" s="405" t="s">
        <v>3141</v>
      </c>
      <c r="I631" s="508">
        <v>44915.0</v>
      </c>
      <c r="J631" s="433">
        <v>12.0</v>
      </c>
      <c r="K631" s="444" t="s">
        <v>336</v>
      </c>
      <c r="L631" s="327" t="s">
        <v>399</v>
      </c>
      <c r="M631" s="327">
        <f t="shared" si="1"/>
        <v>97</v>
      </c>
      <c r="N631" s="138"/>
      <c r="O631" s="138"/>
      <c r="P631" s="138"/>
      <c r="Q631" s="138"/>
      <c r="R631" s="138"/>
      <c r="S631" s="138"/>
      <c r="T631" s="138"/>
      <c r="U631" s="138"/>
      <c r="V631" s="138"/>
      <c r="W631" s="138"/>
      <c r="X631" s="138"/>
      <c r="Y631" s="138"/>
      <c r="Z631" s="138"/>
    </row>
    <row r="632" ht="12.75" customHeight="1">
      <c r="A632" s="436">
        <v>35222.0</v>
      </c>
      <c r="B632" s="437" t="s">
        <v>3158</v>
      </c>
      <c r="C632" s="437">
        <v>2022.0</v>
      </c>
      <c r="D632" s="511">
        <v>44774.0</v>
      </c>
      <c r="E632" s="439" t="s">
        <v>3159</v>
      </c>
      <c r="F632" s="408" t="s">
        <v>767</v>
      </c>
      <c r="G632" s="439" t="s">
        <v>729</v>
      </c>
      <c r="H632" s="408" t="s">
        <v>3160</v>
      </c>
      <c r="I632" s="511">
        <v>44915.0</v>
      </c>
      <c r="J632" s="439">
        <v>12.0</v>
      </c>
      <c r="K632" s="444" t="s">
        <v>336</v>
      </c>
      <c r="L632" s="330" t="s">
        <v>399</v>
      </c>
      <c r="M632" s="330">
        <f t="shared" si="1"/>
        <v>141</v>
      </c>
      <c r="N632" s="138"/>
      <c r="O632" s="138"/>
      <c r="P632" s="138"/>
      <c r="Q632" s="138"/>
      <c r="R632" s="138"/>
      <c r="S632" s="138"/>
      <c r="T632" s="138"/>
      <c r="U632" s="138"/>
      <c r="V632" s="138"/>
      <c r="W632" s="138"/>
      <c r="X632" s="138"/>
      <c r="Y632" s="138"/>
      <c r="Z632" s="138"/>
    </row>
    <row r="633" ht="12.75" customHeight="1">
      <c r="A633" s="430">
        <v>35322.0</v>
      </c>
      <c r="B633" s="431" t="s">
        <v>3161</v>
      </c>
      <c r="C633" s="431">
        <v>2022.0</v>
      </c>
      <c r="D633" s="508">
        <v>44774.0</v>
      </c>
      <c r="E633" s="433" t="s">
        <v>3162</v>
      </c>
      <c r="F633" s="405" t="s">
        <v>771</v>
      </c>
      <c r="G633" s="433" t="s">
        <v>729</v>
      </c>
      <c r="H633" s="405" t="s">
        <v>3163</v>
      </c>
      <c r="I633" s="508">
        <v>44915.0</v>
      </c>
      <c r="J633" s="433">
        <v>12.0</v>
      </c>
      <c r="K633" s="444" t="s">
        <v>336</v>
      </c>
      <c r="L633" s="327" t="s">
        <v>399</v>
      </c>
      <c r="M633" s="327">
        <f t="shared" si="1"/>
        <v>141</v>
      </c>
      <c r="N633" s="138"/>
      <c r="O633" s="138"/>
      <c r="P633" s="138"/>
      <c r="Q633" s="138"/>
      <c r="R633" s="138"/>
      <c r="S633" s="138"/>
      <c r="T633" s="138"/>
      <c r="U633" s="138"/>
      <c r="V633" s="138"/>
      <c r="W633" s="138"/>
      <c r="X633" s="138"/>
      <c r="Y633" s="138"/>
      <c r="Z633" s="138"/>
    </row>
    <row r="634" ht="12.75" customHeight="1">
      <c r="A634" s="436">
        <v>35422.0</v>
      </c>
      <c r="B634" s="437" t="s">
        <v>3164</v>
      </c>
      <c r="C634" s="437">
        <v>2014.0</v>
      </c>
      <c r="D634" s="511">
        <v>41746.0</v>
      </c>
      <c r="E634" s="439" t="s">
        <v>3165</v>
      </c>
      <c r="F634" s="408" t="s">
        <v>3166</v>
      </c>
      <c r="G634" s="439" t="s">
        <v>806</v>
      </c>
      <c r="H634" s="408" t="s">
        <v>2647</v>
      </c>
      <c r="I634" s="511">
        <v>44915.0</v>
      </c>
      <c r="J634" s="439">
        <v>12.0</v>
      </c>
      <c r="K634" s="444" t="s">
        <v>336</v>
      </c>
      <c r="L634" s="330" t="s">
        <v>399</v>
      </c>
      <c r="M634" s="330">
        <f t="shared" si="1"/>
        <v>3169</v>
      </c>
      <c r="N634" s="138"/>
      <c r="O634" s="138"/>
      <c r="P634" s="138"/>
      <c r="Q634" s="138"/>
      <c r="R634" s="138"/>
      <c r="S634" s="138"/>
      <c r="T634" s="138"/>
      <c r="U634" s="138"/>
      <c r="V634" s="138"/>
      <c r="W634" s="138"/>
      <c r="X634" s="138"/>
      <c r="Y634" s="138"/>
      <c r="Z634" s="138"/>
    </row>
    <row r="635" ht="12.75" customHeight="1">
      <c r="A635" s="430">
        <v>35522.0</v>
      </c>
      <c r="B635" s="431" t="s">
        <v>3167</v>
      </c>
      <c r="C635" s="431">
        <v>2021.0</v>
      </c>
      <c r="D635" s="508">
        <v>44517.0</v>
      </c>
      <c r="E635" s="433" t="s">
        <v>3168</v>
      </c>
      <c r="F635" s="405" t="s">
        <v>3169</v>
      </c>
      <c r="G635" s="433" t="s">
        <v>725</v>
      </c>
      <c r="H635" s="405" t="s">
        <v>3170</v>
      </c>
      <c r="I635" s="508">
        <v>44915.0</v>
      </c>
      <c r="J635" s="433">
        <v>12.0</v>
      </c>
      <c r="K635" s="444" t="s">
        <v>329</v>
      </c>
      <c r="L635" s="327" t="s">
        <v>399</v>
      </c>
      <c r="M635" s="327">
        <f t="shared" si="1"/>
        <v>398</v>
      </c>
      <c r="N635" s="138"/>
      <c r="O635" s="138"/>
      <c r="P635" s="138"/>
      <c r="Q635" s="138"/>
      <c r="R635" s="138"/>
      <c r="S635" s="138"/>
      <c r="T635" s="138"/>
      <c r="U635" s="138"/>
      <c r="V635" s="138"/>
      <c r="W635" s="138"/>
      <c r="X635" s="138"/>
      <c r="Y635" s="138"/>
      <c r="Z635" s="138"/>
    </row>
    <row r="636" ht="12.75" customHeight="1">
      <c r="A636" s="436">
        <v>35622.0</v>
      </c>
      <c r="B636" s="437" t="s">
        <v>3171</v>
      </c>
      <c r="C636" s="437">
        <v>2022.0</v>
      </c>
      <c r="D636" s="511">
        <v>44643.0</v>
      </c>
      <c r="E636" s="439" t="s">
        <v>3172</v>
      </c>
      <c r="F636" s="408" t="s">
        <v>3173</v>
      </c>
      <c r="G636" s="439" t="s">
        <v>725</v>
      </c>
      <c r="H636" s="408" t="s">
        <v>785</v>
      </c>
      <c r="I636" s="511">
        <v>44917.0</v>
      </c>
      <c r="J636" s="439">
        <v>12.0</v>
      </c>
      <c r="K636" s="444" t="s">
        <v>336</v>
      </c>
      <c r="L636" s="330" t="s">
        <v>399</v>
      </c>
      <c r="M636" s="330">
        <f t="shared" si="1"/>
        <v>274</v>
      </c>
      <c r="N636" s="138"/>
      <c r="O636" s="138"/>
      <c r="P636" s="138"/>
      <c r="Q636" s="138"/>
      <c r="R636" s="138"/>
      <c r="S636" s="138"/>
      <c r="T636" s="138"/>
      <c r="U636" s="138"/>
      <c r="V636" s="138"/>
      <c r="W636" s="138"/>
      <c r="X636" s="138"/>
      <c r="Y636" s="138"/>
      <c r="Z636" s="138"/>
    </row>
    <row r="637" ht="12.75" customHeight="1">
      <c r="A637" s="430">
        <v>35722.0</v>
      </c>
      <c r="B637" s="431" t="s">
        <v>3174</v>
      </c>
      <c r="C637" s="431">
        <v>2021.0</v>
      </c>
      <c r="D637" s="508">
        <v>44557.0</v>
      </c>
      <c r="E637" s="433" t="s">
        <v>3175</v>
      </c>
      <c r="F637" s="405" t="s">
        <v>767</v>
      </c>
      <c r="G637" s="433" t="s">
        <v>729</v>
      </c>
      <c r="H637" s="405" t="s">
        <v>3176</v>
      </c>
      <c r="I637" s="508">
        <v>44917.0</v>
      </c>
      <c r="J637" s="433">
        <v>12.0</v>
      </c>
      <c r="K637" s="444" t="s">
        <v>336</v>
      </c>
      <c r="L637" s="327" t="s">
        <v>399</v>
      </c>
      <c r="M637" s="327">
        <f t="shared" si="1"/>
        <v>360</v>
      </c>
      <c r="N637" s="138"/>
      <c r="O637" s="138"/>
      <c r="P637" s="138"/>
      <c r="Q637" s="138"/>
      <c r="R637" s="138"/>
      <c r="S637" s="138"/>
      <c r="T637" s="138"/>
      <c r="U637" s="138"/>
      <c r="V637" s="138"/>
      <c r="W637" s="138"/>
      <c r="X637" s="138"/>
      <c r="Y637" s="138"/>
      <c r="Z637" s="138"/>
    </row>
    <row r="638" ht="12.75" customHeight="1">
      <c r="A638" s="436">
        <v>35822.0</v>
      </c>
      <c r="B638" s="437" t="s">
        <v>3177</v>
      </c>
      <c r="C638" s="437">
        <v>2016.0</v>
      </c>
      <c r="D638" s="511">
        <v>42398.0</v>
      </c>
      <c r="E638" s="439" t="s">
        <v>3178</v>
      </c>
      <c r="F638" s="408" t="s">
        <v>3179</v>
      </c>
      <c r="G638" s="439" t="s">
        <v>712</v>
      </c>
      <c r="H638" s="408" t="s">
        <v>892</v>
      </c>
      <c r="I638" s="511">
        <v>44917.0</v>
      </c>
      <c r="J638" s="439">
        <v>12.0</v>
      </c>
      <c r="K638" s="444" t="s">
        <v>336</v>
      </c>
      <c r="L638" s="330" t="s">
        <v>395</v>
      </c>
      <c r="M638" s="330">
        <f t="shared" si="1"/>
        <v>2519</v>
      </c>
      <c r="N638" s="138"/>
      <c r="O638" s="138"/>
      <c r="P638" s="138"/>
      <c r="Q638" s="138"/>
      <c r="R638" s="138"/>
      <c r="S638" s="138"/>
      <c r="T638" s="138"/>
      <c r="U638" s="138"/>
      <c r="V638" s="138"/>
      <c r="W638" s="138"/>
      <c r="X638" s="138"/>
      <c r="Y638" s="138"/>
      <c r="Z638" s="138"/>
    </row>
    <row r="639" ht="12.75" customHeight="1">
      <c r="A639" s="430">
        <v>35922.0</v>
      </c>
      <c r="B639" s="431" t="s">
        <v>3180</v>
      </c>
      <c r="C639" s="431">
        <v>2017.0</v>
      </c>
      <c r="D639" s="508">
        <v>43062.0</v>
      </c>
      <c r="E639" s="433" t="s">
        <v>3181</v>
      </c>
      <c r="F639" s="405" t="s">
        <v>124</v>
      </c>
      <c r="G639" s="433" t="s">
        <v>712</v>
      </c>
      <c r="H639" s="405" t="s">
        <v>50</v>
      </c>
      <c r="I639" s="508">
        <v>44917.0</v>
      </c>
      <c r="J639" s="433">
        <v>12.0</v>
      </c>
      <c r="K639" s="444" t="s">
        <v>336</v>
      </c>
      <c r="L639" s="327" t="s">
        <v>395</v>
      </c>
      <c r="M639" s="327">
        <f t="shared" si="1"/>
        <v>1855</v>
      </c>
      <c r="N639" s="138"/>
      <c r="O639" s="138"/>
      <c r="P639" s="138"/>
      <c r="Q639" s="138"/>
      <c r="R639" s="138"/>
      <c r="S639" s="138"/>
      <c r="T639" s="138"/>
      <c r="U639" s="138"/>
      <c r="V639" s="138"/>
      <c r="W639" s="138"/>
      <c r="X639" s="138"/>
      <c r="Y639" s="138"/>
      <c r="Z639" s="138"/>
    </row>
    <row r="640" ht="12.75" customHeight="1">
      <c r="A640" s="436">
        <v>36022.0</v>
      </c>
      <c r="B640" s="437" t="s">
        <v>3182</v>
      </c>
      <c r="C640" s="437">
        <v>2012.0</v>
      </c>
      <c r="D640" s="511">
        <v>43640.0</v>
      </c>
      <c r="E640" s="439" t="s">
        <v>3183</v>
      </c>
      <c r="F640" s="408" t="s">
        <v>1964</v>
      </c>
      <c r="G640" s="439" t="s">
        <v>707</v>
      </c>
      <c r="H640" s="408" t="s">
        <v>158</v>
      </c>
      <c r="I640" s="511">
        <v>44917.0</v>
      </c>
      <c r="J640" s="439">
        <v>12.0</v>
      </c>
      <c r="K640" s="444" t="s">
        <v>329</v>
      </c>
      <c r="L640" s="330" t="s">
        <v>395</v>
      </c>
      <c r="M640" s="330">
        <f t="shared" si="1"/>
        <v>1277</v>
      </c>
      <c r="N640" s="138"/>
      <c r="O640" s="138"/>
      <c r="P640" s="138"/>
      <c r="Q640" s="138"/>
      <c r="R640" s="138"/>
      <c r="S640" s="138"/>
      <c r="T640" s="138"/>
      <c r="U640" s="138"/>
      <c r="V640" s="138"/>
      <c r="W640" s="138"/>
      <c r="X640" s="138"/>
      <c r="Y640" s="138"/>
      <c r="Z640" s="138"/>
    </row>
    <row r="641" ht="12.75" customHeight="1">
      <c r="A641" s="430">
        <v>36122.0</v>
      </c>
      <c r="B641" s="431" t="s">
        <v>3184</v>
      </c>
      <c r="C641" s="431">
        <v>2012.0</v>
      </c>
      <c r="D641" s="508">
        <v>41183.0</v>
      </c>
      <c r="E641" s="433" t="s">
        <v>3185</v>
      </c>
      <c r="F641" s="405" t="s">
        <v>1964</v>
      </c>
      <c r="G641" s="433" t="s">
        <v>707</v>
      </c>
      <c r="H641" s="405" t="s">
        <v>158</v>
      </c>
      <c r="I641" s="508">
        <v>44917.0</v>
      </c>
      <c r="J641" s="433">
        <v>12.0</v>
      </c>
      <c r="K641" s="444" t="s">
        <v>329</v>
      </c>
      <c r="L641" s="327" t="s">
        <v>395</v>
      </c>
      <c r="M641" s="327">
        <f t="shared" si="1"/>
        <v>3734</v>
      </c>
      <c r="N641" s="138"/>
      <c r="O641" s="138"/>
      <c r="P641" s="138"/>
      <c r="Q641" s="138"/>
      <c r="R641" s="138"/>
      <c r="S641" s="138"/>
      <c r="T641" s="138"/>
      <c r="U641" s="138"/>
      <c r="V641" s="138"/>
      <c r="W641" s="138"/>
      <c r="X641" s="138"/>
      <c r="Y641" s="138"/>
      <c r="Z641" s="138"/>
    </row>
    <row r="642" ht="12.75" customHeight="1">
      <c r="A642" s="436">
        <v>36222.0</v>
      </c>
      <c r="B642" s="437" t="s">
        <v>3186</v>
      </c>
      <c r="C642" s="437">
        <v>2012.0</v>
      </c>
      <c r="D642" s="511">
        <v>41204.0</v>
      </c>
      <c r="E642" s="439" t="s">
        <v>3187</v>
      </c>
      <c r="F642" s="408" t="s">
        <v>1964</v>
      </c>
      <c r="G642" s="439" t="s">
        <v>707</v>
      </c>
      <c r="H642" s="408" t="s">
        <v>158</v>
      </c>
      <c r="I642" s="511">
        <v>44917.0</v>
      </c>
      <c r="J642" s="439">
        <v>12.0</v>
      </c>
      <c r="K642" s="444" t="s">
        <v>329</v>
      </c>
      <c r="L642" s="330" t="s">
        <v>395</v>
      </c>
      <c r="M642" s="330">
        <f t="shared" si="1"/>
        <v>3713</v>
      </c>
      <c r="N642" s="138"/>
      <c r="O642" s="138"/>
      <c r="P642" s="138"/>
      <c r="Q642" s="138"/>
      <c r="R642" s="138"/>
      <c r="S642" s="138"/>
      <c r="T642" s="138"/>
      <c r="U642" s="138"/>
      <c r="V642" s="138"/>
      <c r="W642" s="138"/>
      <c r="X642" s="138"/>
      <c r="Y642" s="138"/>
      <c r="Z642" s="138"/>
    </row>
    <row r="643" ht="12.75" customHeight="1">
      <c r="A643" s="430">
        <v>36322.0</v>
      </c>
      <c r="B643" s="431" t="s">
        <v>3188</v>
      </c>
      <c r="C643" s="431">
        <v>2016.0</v>
      </c>
      <c r="D643" s="508">
        <v>42727.0</v>
      </c>
      <c r="E643" s="433" t="s">
        <v>3189</v>
      </c>
      <c r="F643" s="405" t="s">
        <v>885</v>
      </c>
      <c r="G643" s="433" t="s">
        <v>712</v>
      </c>
      <c r="H643" s="405" t="s">
        <v>163</v>
      </c>
      <c r="I643" s="508">
        <v>44917.0</v>
      </c>
      <c r="J643" s="433">
        <v>12.0</v>
      </c>
      <c r="K643" s="444" t="s">
        <v>336</v>
      </c>
      <c r="L643" s="327" t="s">
        <v>395</v>
      </c>
      <c r="M643" s="327">
        <f t="shared" si="1"/>
        <v>2190</v>
      </c>
      <c r="N643" s="138"/>
      <c r="O643" s="138"/>
      <c r="P643" s="138"/>
      <c r="Q643" s="138"/>
      <c r="R643" s="138"/>
      <c r="S643" s="138"/>
      <c r="T643" s="138"/>
      <c r="U643" s="138"/>
      <c r="V643" s="138"/>
      <c r="W643" s="138"/>
      <c r="X643" s="138"/>
      <c r="Y643" s="138"/>
      <c r="Z643" s="138"/>
    </row>
    <row r="644" ht="12.75" customHeight="1">
      <c r="A644" s="436">
        <v>36422.0</v>
      </c>
      <c r="B644" s="437" t="s">
        <v>3190</v>
      </c>
      <c r="C644" s="437">
        <v>2016.0</v>
      </c>
      <c r="D644" s="511">
        <v>42389.0</v>
      </c>
      <c r="E644" s="439" t="s">
        <v>3191</v>
      </c>
      <c r="F644" s="408" t="s">
        <v>937</v>
      </c>
      <c r="G644" s="439" t="s">
        <v>712</v>
      </c>
      <c r="H644" s="408" t="s">
        <v>97</v>
      </c>
      <c r="I644" s="511">
        <v>44917.0</v>
      </c>
      <c r="J644" s="439">
        <v>12.0</v>
      </c>
      <c r="K644" s="444" t="s">
        <v>336</v>
      </c>
      <c r="L644" s="330" t="s">
        <v>390</v>
      </c>
      <c r="M644" s="330">
        <f t="shared" si="1"/>
        <v>2528</v>
      </c>
      <c r="N644" s="138"/>
      <c r="O644" s="138"/>
      <c r="P644" s="138"/>
      <c r="Q644" s="138"/>
      <c r="R644" s="138"/>
      <c r="S644" s="138"/>
      <c r="T644" s="138"/>
      <c r="U644" s="138"/>
      <c r="V644" s="138"/>
      <c r="W644" s="138"/>
      <c r="X644" s="138"/>
      <c r="Y644" s="138"/>
      <c r="Z644" s="138"/>
    </row>
    <row r="645" ht="12.75" customHeight="1">
      <c r="A645" s="430">
        <v>36522.0</v>
      </c>
      <c r="B645" s="431" t="s">
        <v>3192</v>
      </c>
      <c r="C645" s="431">
        <v>2012.0</v>
      </c>
      <c r="D645" s="508">
        <v>41225.0</v>
      </c>
      <c r="E645" s="433" t="s">
        <v>3193</v>
      </c>
      <c r="F645" s="405" t="s">
        <v>3194</v>
      </c>
      <c r="G645" s="433" t="s">
        <v>806</v>
      </c>
      <c r="H645" s="405" t="s">
        <v>158</v>
      </c>
      <c r="I645" s="508">
        <v>44917.0</v>
      </c>
      <c r="J645" s="433">
        <v>12.0</v>
      </c>
      <c r="K645" s="444" t="s">
        <v>336</v>
      </c>
      <c r="L645" s="327" t="s">
        <v>390</v>
      </c>
      <c r="M645" s="327">
        <f t="shared" si="1"/>
        <v>3692</v>
      </c>
      <c r="N645" s="138"/>
      <c r="O645" s="138"/>
      <c r="P645" s="138"/>
      <c r="Q645" s="138"/>
      <c r="R645" s="138"/>
      <c r="S645" s="138"/>
      <c r="T645" s="138"/>
      <c r="U645" s="138"/>
      <c r="V645" s="138"/>
      <c r="W645" s="138"/>
      <c r="X645" s="138"/>
      <c r="Y645" s="138"/>
      <c r="Z645" s="138"/>
    </row>
    <row r="646" ht="12.75" customHeight="1">
      <c r="A646" s="436">
        <v>36622.0</v>
      </c>
      <c r="B646" s="437" t="s">
        <v>3195</v>
      </c>
      <c r="C646" s="437">
        <v>2022.0</v>
      </c>
      <c r="D646" s="511">
        <v>44568.0</v>
      </c>
      <c r="E646" s="439" t="s">
        <v>3196</v>
      </c>
      <c r="F646" s="408" t="s">
        <v>3197</v>
      </c>
      <c r="G646" s="439" t="s">
        <v>725</v>
      </c>
      <c r="H646" s="408" t="s">
        <v>3198</v>
      </c>
      <c r="I646" s="511">
        <v>44917.0</v>
      </c>
      <c r="J646" s="439">
        <v>12.0</v>
      </c>
      <c r="K646" s="522" t="s">
        <v>758</v>
      </c>
      <c r="L646" s="330" t="s">
        <v>399</v>
      </c>
      <c r="M646" s="330">
        <f t="shared" si="1"/>
        <v>349</v>
      </c>
      <c r="N646" s="138"/>
      <c r="O646" s="138"/>
      <c r="P646" s="138"/>
      <c r="Q646" s="138"/>
      <c r="R646" s="138"/>
      <c r="S646" s="138"/>
      <c r="T646" s="138"/>
      <c r="U646" s="138"/>
      <c r="V646" s="138"/>
      <c r="W646" s="138"/>
      <c r="X646" s="138"/>
      <c r="Y646" s="138"/>
      <c r="Z646" s="138"/>
    </row>
    <row r="647" ht="12.75" customHeight="1">
      <c r="A647" s="430">
        <v>36722.0</v>
      </c>
      <c r="B647" s="431" t="s">
        <v>3199</v>
      </c>
      <c r="C647" s="431">
        <v>2012.0</v>
      </c>
      <c r="D647" s="508">
        <v>41205.0</v>
      </c>
      <c r="E647" s="433" t="s">
        <v>3200</v>
      </c>
      <c r="F647" s="405" t="s">
        <v>3194</v>
      </c>
      <c r="G647" s="433" t="s">
        <v>806</v>
      </c>
      <c r="H647" s="405" t="s">
        <v>158</v>
      </c>
      <c r="I647" s="508">
        <v>44917.0</v>
      </c>
      <c r="J647" s="433">
        <v>12.0</v>
      </c>
      <c r="K647" s="444" t="s">
        <v>336</v>
      </c>
      <c r="L647" s="327" t="s">
        <v>390</v>
      </c>
      <c r="M647" s="327">
        <f t="shared" si="1"/>
        <v>3712</v>
      </c>
      <c r="N647" s="138"/>
      <c r="O647" s="138"/>
      <c r="P647" s="138"/>
      <c r="Q647" s="138"/>
      <c r="R647" s="138"/>
      <c r="S647" s="138"/>
      <c r="T647" s="138"/>
      <c r="U647" s="138"/>
      <c r="V647" s="138"/>
      <c r="W647" s="138"/>
      <c r="X647" s="138"/>
      <c r="Y647" s="138"/>
      <c r="Z647" s="138"/>
    </row>
    <row r="648" ht="12.75" customHeight="1">
      <c r="A648" s="436">
        <v>36822.0</v>
      </c>
      <c r="B648" s="437" t="s">
        <v>3201</v>
      </c>
      <c r="C648" s="437">
        <v>2015.0</v>
      </c>
      <c r="D648" s="511">
        <v>42026.0</v>
      </c>
      <c r="E648" s="439" t="s">
        <v>3202</v>
      </c>
      <c r="F648" s="408" t="s">
        <v>353</v>
      </c>
      <c r="G648" s="439" t="s">
        <v>712</v>
      </c>
      <c r="H648" s="408" t="s">
        <v>3203</v>
      </c>
      <c r="I648" s="511">
        <v>44917.0</v>
      </c>
      <c r="J648" s="439">
        <v>12.0</v>
      </c>
      <c r="K648" s="513" t="s">
        <v>302</v>
      </c>
      <c r="L648" s="330" t="s">
        <v>390</v>
      </c>
      <c r="M648" s="330">
        <f t="shared" si="1"/>
        <v>2891</v>
      </c>
      <c r="N648" s="138"/>
      <c r="O648" s="138"/>
      <c r="P648" s="138"/>
      <c r="Q648" s="138"/>
      <c r="R648" s="138"/>
      <c r="S648" s="138"/>
      <c r="T648" s="138"/>
      <c r="U648" s="138"/>
      <c r="V648" s="138"/>
      <c r="W648" s="138"/>
      <c r="X648" s="138"/>
      <c r="Y648" s="138"/>
      <c r="Z648" s="138"/>
    </row>
    <row r="649" ht="12.75" customHeight="1">
      <c r="A649" s="430">
        <v>36922.0</v>
      </c>
      <c r="B649" s="431" t="s">
        <v>3204</v>
      </c>
      <c r="C649" s="431">
        <v>2016.0</v>
      </c>
      <c r="D649" s="508">
        <v>42375.0</v>
      </c>
      <c r="E649" s="433" t="s">
        <v>3205</v>
      </c>
      <c r="F649" s="405" t="s">
        <v>723</v>
      </c>
      <c r="G649" s="433" t="s">
        <v>712</v>
      </c>
      <c r="H649" s="405" t="s">
        <v>892</v>
      </c>
      <c r="I649" s="508">
        <v>44918.0</v>
      </c>
      <c r="J649" s="433">
        <v>12.0</v>
      </c>
      <c r="K649" s="524" t="s">
        <v>316</v>
      </c>
      <c r="L649" s="327" t="s">
        <v>390</v>
      </c>
      <c r="M649" s="327">
        <f t="shared" si="1"/>
        <v>2543</v>
      </c>
      <c r="N649" s="138"/>
      <c r="O649" s="138"/>
      <c r="P649" s="138"/>
      <c r="Q649" s="138"/>
      <c r="R649" s="138"/>
      <c r="S649" s="138"/>
      <c r="T649" s="138"/>
      <c r="U649" s="138"/>
      <c r="V649" s="138"/>
      <c r="W649" s="138"/>
      <c r="X649" s="138"/>
      <c r="Y649" s="138"/>
      <c r="Z649" s="138"/>
    </row>
    <row r="650" ht="12.75" customHeight="1">
      <c r="A650" s="436">
        <v>37022.0</v>
      </c>
      <c r="B650" s="437" t="s">
        <v>3206</v>
      </c>
      <c r="C650" s="437">
        <v>2013.0</v>
      </c>
      <c r="D650" s="511">
        <v>41613.0</v>
      </c>
      <c r="E650" s="439" t="s">
        <v>3207</v>
      </c>
      <c r="F650" s="408" t="s">
        <v>3208</v>
      </c>
      <c r="G650" s="439" t="s">
        <v>712</v>
      </c>
      <c r="H650" s="408" t="s">
        <v>125</v>
      </c>
      <c r="I650" s="511">
        <v>44922.0</v>
      </c>
      <c r="J650" s="439">
        <v>12.0</v>
      </c>
      <c r="K650" s="524" t="s">
        <v>316</v>
      </c>
      <c r="L650" s="330" t="s">
        <v>390</v>
      </c>
      <c r="M650" s="330">
        <f t="shared" si="1"/>
        <v>3309</v>
      </c>
      <c r="N650" s="138"/>
      <c r="O650" s="138"/>
      <c r="P650" s="138"/>
      <c r="Q650" s="138"/>
      <c r="R650" s="138"/>
      <c r="S650" s="138"/>
      <c r="T650" s="138"/>
      <c r="U650" s="138"/>
      <c r="V650" s="138"/>
      <c r="W650" s="138"/>
      <c r="X650" s="138"/>
      <c r="Y650" s="138"/>
      <c r="Z650" s="138"/>
    </row>
    <row r="651" ht="12.75" customHeight="1">
      <c r="A651" s="430">
        <v>37122.0</v>
      </c>
      <c r="B651" s="431" t="s">
        <v>3209</v>
      </c>
      <c r="C651" s="431">
        <v>2021.0</v>
      </c>
      <c r="D651" s="521">
        <v>44434.0</v>
      </c>
      <c r="E651" s="433" t="s">
        <v>3210</v>
      </c>
      <c r="F651" s="405" t="s">
        <v>3211</v>
      </c>
      <c r="G651" s="433" t="s">
        <v>725</v>
      </c>
      <c r="H651" s="405" t="s">
        <v>3212</v>
      </c>
      <c r="I651" s="508">
        <v>44922.0</v>
      </c>
      <c r="J651" s="433">
        <v>12.0</v>
      </c>
      <c r="K651" s="444" t="s">
        <v>336</v>
      </c>
      <c r="L651" s="327" t="s">
        <v>399</v>
      </c>
      <c r="M651" s="327">
        <f t="shared" si="1"/>
        <v>488</v>
      </c>
      <c r="N651" s="138"/>
      <c r="O651" s="138"/>
      <c r="P651" s="138"/>
      <c r="Q651" s="138"/>
      <c r="R651" s="138"/>
      <c r="S651" s="138"/>
      <c r="T651" s="138"/>
      <c r="U651" s="138"/>
      <c r="V651" s="138"/>
      <c r="W651" s="138"/>
      <c r="X651" s="138"/>
      <c r="Y651" s="138"/>
      <c r="Z651" s="138"/>
    </row>
    <row r="652" ht="12.75" customHeight="1">
      <c r="A652" s="436">
        <v>37222.0</v>
      </c>
      <c r="B652" s="437" t="s">
        <v>3213</v>
      </c>
      <c r="C652" s="437">
        <v>2021.0</v>
      </c>
      <c r="D652" s="515">
        <v>44439.0</v>
      </c>
      <c r="E652" s="439" t="s">
        <v>3214</v>
      </c>
      <c r="F652" s="408" t="s">
        <v>3211</v>
      </c>
      <c r="G652" s="439" t="s">
        <v>725</v>
      </c>
      <c r="H652" s="408" t="s">
        <v>3212</v>
      </c>
      <c r="I652" s="511">
        <v>44922.0</v>
      </c>
      <c r="J652" s="439">
        <v>12.0</v>
      </c>
      <c r="K652" s="444" t="s">
        <v>336</v>
      </c>
      <c r="L652" s="330" t="s">
        <v>399</v>
      </c>
      <c r="M652" s="330">
        <f t="shared" si="1"/>
        <v>483</v>
      </c>
      <c r="N652" s="138"/>
      <c r="O652" s="138"/>
      <c r="P652" s="138"/>
      <c r="Q652" s="138"/>
      <c r="R652" s="138"/>
      <c r="S652" s="138"/>
      <c r="T652" s="138"/>
      <c r="U652" s="138"/>
      <c r="V652" s="138"/>
      <c r="W652" s="138"/>
      <c r="X652" s="138"/>
      <c r="Y652" s="138"/>
      <c r="Z652" s="138"/>
    </row>
    <row r="653" ht="12.75" customHeight="1">
      <c r="A653" s="525">
        <v>37322.0</v>
      </c>
      <c r="B653" s="452" t="s">
        <v>3215</v>
      </c>
      <c r="C653" s="452">
        <v>2015.0</v>
      </c>
      <c r="D653" s="521">
        <v>42242.0</v>
      </c>
      <c r="E653" s="453" t="s">
        <v>3216</v>
      </c>
      <c r="F653" s="447" t="s">
        <v>2926</v>
      </c>
      <c r="G653" s="453" t="s">
        <v>712</v>
      </c>
      <c r="H653" s="447" t="s">
        <v>45</v>
      </c>
      <c r="I653" s="521">
        <v>44922.0</v>
      </c>
      <c r="J653" s="453">
        <v>12.0</v>
      </c>
      <c r="K653" s="526" t="s">
        <v>336</v>
      </c>
      <c r="L653" s="327" t="s">
        <v>395</v>
      </c>
      <c r="M653" s="327">
        <f t="shared" si="1"/>
        <v>2680</v>
      </c>
      <c r="N653" s="138"/>
      <c r="O653" s="138"/>
      <c r="P653" s="138"/>
      <c r="Q653" s="138"/>
      <c r="R653" s="138"/>
      <c r="S653" s="138"/>
      <c r="T653" s="138"/>
      <c r="U653" s="138"/>
      <c r="V653" s="138"/>
      <c r="W653" s="138"/>
      <c r="X653" s="138"/>
      <c r="Y653" s="138"/>
      <c r="Z653" s="138"/>
    </row>
    <row r="654" ht="12.75" customHeight="1">
      <c r="A654" s="137"/>
      <c r="B654" s="137"/>
      <c r="C654" s="137"/>
      <c r="D654" s="137"/>
      <c r="E654" s="137"/>
      <c r="F654" s="137"/>
      <c r="G654" s="137"/>
      <c r="H654" s="137"/>
      <c r="I654" s="137"/>
      <c r="J654" s="137"/>
      <c r="K654" s="137"/>
      <c r="L654" s="137"/>
      <c r="M654" s="137"/>
      <c r="N654" s="138"/>
      <c r="O654" s="138"/>
      <c r="P654" s="138"/>
      <c r="Q654" s="138"/>
      <c r="R654" s="138"/>
      <c r="S654" s="138"/>
      <c r="T654" s="138"/>
      <c r="U654" s="138"/>
      <c r="V654" s="138"/>
      <c r="W654" s="138"/>
      <c r="X654" s="138"/>
      <c r="Y654" s="138"/>
      <c r="Z654" s="138"/>
    </row>
    <row r="655" ht="12.75" hidden="1" customHeight="1">
      <c r="A655" s="137"/>
      <c r="B655" s="137"/>
      <c r="C655" s="137"/>
      <c r="D655" s="137"/>
      <c r="E655" s="137"/>
      <c r="F655" s="137"/>
      <c r="G655" s="137"/>
      <c r="H655" s="137"/>
      <c r="I655" s="137"/>
      <c r="J655" s="137"/>
      <c r="K655" s="137"/>
      <c r="L655" s="137"/>
      <c r="M655" s="137"/>
      <c r="N655" s="138"/>
      <c r="O655" s="138"/>
      <c r="P655" s="138"/>
      <c r="Q655" s="138"/>
      <c r="R655" s="138"/>
      <c r="S655" s="138"/>
      <c r="T655" s="138"/>
      <c r="U655" s="138"/>
      <c r="V655" s="138"/>
      <c r="W655" s="138"/>
      <c r="X655" s="138"/>
      <c r="Y655" s="138"/>
      <c r="Z655" s="138"/>
    </row>
    <row r="656" ht="12.75" hidden="1" customHeight="1">
      <c r="A656" s="137"/>
      <c r="B656" s="137"/>
      <c r="C656" s="137"/>
      <c r="D656" s="137"/>
      <c r="E656" s="137"/>
      <c r="F656" s="137"/>
      <c r="G656" s="137"/>
      <c r="H656" s="137"/>
      <c r="I656" s="137"/>
      <c r="J656" s="137"/>
      <c r="K656" s="137"/>
      <c r="L656" s="137"/>
      <c r="M656" s="137"/>
      <c r="N656" s="138"/>
      <c r="O656" s="138"/>
      <c r="P656" s="138"/>
      <c r="Q656" s="138"/>
      <c r="R656" s="138"/>
      <c r="S656" s="138"/>
      <c r="T656" s="138"/>
      <c r="U656" s="138"/>
      <c r="V656" s="138"/>
      <c r="W656" s="138"/>
      <c r="X656" s="138"/>
      <c r="Y656" s="138"/>
      <c r="Z656" s="138"/>
    </row>
    <row r="657" ht="12.75" hidden="1" customHeight="1">
      <c r="A657" s="137"/>
      <c r="B657" s="137"/>
      <c r="C657" s="137"/>
      <c r="D657" s="137"/>
      <c r="E657" s="137"/>
      <c r="F657" s="137"/>
      <c r="G657" s="137"/>
      <c r="H657" s="137"/>
      <c r="I657" s="137"/>
      <c r="J657" s="137"/>
      <c r="K657" s="137"/>
      <c r="L657" s="137"/>
      <c r="M657" s="137"/>
      <c r="N657" s="138"/>
      <c r="O657" s="138"/>
      <c r="P657" s="138"/>
      <c r="Q657" s="138"/>
      <c r="R657" s="138"/>
      <c r="S657" s="138"/>
      <c r="T657" s="138"/>
      <c r="U657" s="138"/>
      <c r="V657" s="138"/>
      <c r="W657" s="138"/>
      <c r="X657" s="138"/>
      <c r="Y657" s="138"/>
      <c r="Z657" s="138"/>
    </row>
    <row r="658" ht="12.75" hidden="1" customHeight="1">
      <c r="A658" s="137"/>
      <c r="B658" s="137"/>
      <c r="C658" s="137"/>
      <c r="D658" s="137"/>
      <c r="E658" s="137"/>
      <c r="F658" s="137"/>
      <c r="G658" s="137"/>
      <c r="H658" s="137"/>
      <c r="I658" s="137"/>
      <c r="J658" s="137"/>
      <c r="K658" s="137"/>
      <c r="L658" s="137"/>
      <c r="M658" s="137"/>
      <c r="N658" s="138"/>
      <c r="O658" s="138"/>
      <c r="P658" s="138"/>
      <c r="Q658" s="138"/>
      <c r="R658" s="138"/>
      <c r="S658" s="138"/>
      <c r="T658" s="138"/>
      <c r="U658" s="138"/>
      <c r="V658" s="138"/>
      <c r="W658" s="138"/>
      <c r="X658" s="138"/>
      <c r="Y658" s="138"/>
      <c r="Z658" s="138"/>
    </row>
    <row r="659" ht="12.75" hidden="1" customHeight="1">
      <c r="A659" s="137"/>
      <c r="B659" s="137"/>
      <c r="C659" s="137"/>
      <c r="D659" s="137"/>
      <c r="E659" s="137"/>
      <c r="F659" s="137"/>
      <c r="G659" s="137"/>
      <c r="H659" s="137"/>
      <c r="I659" s="137"/>
      <c r="J659" s="137"/>
      <c r="K659" s="137"/>
      <c r="L659" s="137"/>
      <c r="M659" s="137"/>
      <c r="N659" s="138"/>
      <c r="O659" s="138"/>
      <c r="P659" s="138"/>
      <c r="Q659" s="138"/>
      <c r="R659" s="138"/>
      <c r="S659" s="138"/>
      <c r="T659" s="138"/>
      <c r="U659" s="138"/>
      <c r="V659" s="138"/>
      <c r="W659" s="138"/>
      <c r="X659" s="138"/>
      <c r="Y659" s="138"/>
      <c r="Z659" s="138"/>
    </row>
    <row r="660" ht="12.75" hidden="1" customHeight="1">
      <c r="A660" s="137"/>
      <c r="B660" s="137"/>
      <c r="C660" s="137"/>
      <c r="D660" s="137"/>
      <c r="E660" s="137"/>
      <c r="F660" s="137"/>
      <c r="G660" s="137"/>
      <c r="H660" s="137"/>
      <c r="I660" s="137"/>
      <c r="J660" s="137"/>
      <c r="K660" s="137"/>
      <c r="L660" s="137"/>
      <c r="M660" s="137"/>
      <c r="N660" s="138"/>
      <c r="O660" s="138"/>
      <c r="P660" s="138"/>
      <c r="Q660" s="138"/>
      <c r="R660" s="138"/>
      <c r="S660" s="138"/>
      <c r="T660" s="138"/>
      <c r="U660" s="138"/>
      <c r="V660" s="138"/>
      <c r="W660" s="138"/>
      <c r="X660" s="138"/>
      <c r="Y660" s="138"/>
      <c r="Z660" s="138"/>
    </row>
    <row r="661" ht="12.75" hidden="1" customHeight="1">
      <c r="A661" s="137"/>
      <c r="B661" s="138"/>
      <c r="C661" s="138"/>
      <c r="D661" s="527"/>
      <c r="E661" s="138"/>
      <c r="F661" s="138"/>
      <c r="G661" s="138"/>
      <c r="H661" s="138"/>
      <c r="I661" s="527"/>
      <c r="J661" s="138"/>
      <c r="K661" s="138"/>
      <c r="L661" s="138"/>
      <c r="M661" s="140"/>
      <c r="N661" s="138"/>
      <c r="O661" s="138"/>
      <c r="P661" s="138"/>
      <c r="Q661" s="138"/>
      <c r="R661" s="138"/>
      <c r="S661" s="138"/>
      <c r="T661" s="138"/>
      <c r="U661" s="138"/>
      <c r="V661" s="138"/>
      <c r="W661" s="138"/>
      <c r="X661" s="138"/>
      <c r="Y661" s="138"/>
      <c r="Z661" s="138"/>
    </row>
    <row r="662" ht="12.75" hidden="1" customHeight="1">
      <c r="A662" s="137"/>
      <c r="B662" s="138"/>
      <c r="C662" s="138"/>
      <c r="D662" s="527"/>
      <c r="E662" s="138"/>
      <c r="F662" s="138"/>
      <c r="G662" s="138"/>
      <c r="H662" s="138"/>
      <c r="I662" s="527"/>
      <c r="J662" s="138"/>
      <c r="K662" s="138"/>
      <c r="L662" s="138"/>
      <c r="M662" s="140"/>
      <c r="N662" s="138"/>
      <c r="O662" s="138"/>
      <c r="P662" s="138"/>
      <c r="Q662" s="138"/>
      <c r="R662" s="138"/>
      <c r="S662" s="138"/>
      <c r="T662" s="138"/>
      <c r="U662" s="138"/>
      <c r="V662" s="138"/>
      <c r="W662" s="138"/>
      <c r="X662" s="138"/>
      <c r="Y662" s="138"/>
      <c r="Z662" s="138"/>
    </row>
    <row r="663" ht="12.75" hidden="1" customHeight="1">
      <c r="A663" s="137"/>
      <c r="B663" s="138"/>
      <c r="C663" s="138"/>
      <c r="D663" s="527"/>
      <c r="E663" s="138"/>
      <c r="F663" s="138"/>
      <c r="G663" s="138"/>
      <c r="H663" s="138"/>
      <c r="I663" s="527"/>
      <c r="J663" s="138"/>
      <c r="K663" s="138"/>
      <c r="L663" s="138"/>
      <c r="M663" s="140"/>
      <c r="N663" s="138"/>
      <c r="O663" s="138"/>
      <c r="P663" s="138"/>
      <c r="Q663" s="138"/>
      <c r="R663" s="138"/>
      <c r="S663" s="138"/>
      <c r="T663" s="138"/>
      <c r="U663" s="138"/>
      <c r="V663" s="138"/>
      <c r="W663" s="138"/>
      <c r="X663" s="138"/>
      <c r="Y663" s="138"/>
      <c r="Z663" s="138"/>
    </row>
    <row r="664" ht="12.75" hidden="1" customHeight="1">
      <c r="A664" s="137"/>
      <c r="B664" s="138"/>
      <c r="C664" s="138"/>
      <c r="D664" s="527"/>
      <c r="E664" s="138"/>
      <c r="F664" s="138"/>
      <c r="G664" s="138"/>
      <c r="H664" s="138"/>
      <c r="I664" s="527"/>
      <c r="J664" s="138"/>
      <c r="K664" s="138"/>
      <c r="L664" s="138"/>
      <c r="M664" s="140"/>
      <c r="N664" s="138"/>
      <c r="O664" s="138"/>
      <c r="P664" s="138"/>
      <c r="Q664" s="138"/>
      <c r="R664" s="138"/>
      <c r="S664" s="138"/>
      <c r="T664" s="138"/>
      <c r="U664" s="138"/>
      <c r="V664" s="138"/>
      <c r="W664" s="138"/>
      <c r="X664" s="138"/>
      <c r="Y664" s="138"/>
      <c r="Z664" s="138"/>
    </row>
    <row r="665" ht="12.75" hidden="1" customHeight="1">
      <c r="A665" s="137"/>
      <c r="B665" s="138"/>
      <c r="C665" s="138"/>
      <c r="D665" s="527"/>
      <c r="E665" s="138"/>
      <c r="F665" s="138"/>
      <c r="G665" s="138"/>
      <c r="H665" s="138"/>
      <c r="I665" s="527"/>
      <c r="J665" s="138"/>
      <c r="K665" s="138"/>
      <c r="L665" s="138"/>
      <c r="M665" s="140"/>
      <c r="N665" s="138"/>
      <c r="O665" s="138"/>
      <c r="P665" s="138"/>
      <c r="Q665" s="138"/>
      <c r="R665" s="138"/>
      <c r="S665" s="138"/>
      <c r="T665" s="138"/>
      <c r="U665" s="138"/>
      <c r="V665" s="138"/>
      <c r="W665" s="138"/>
      <c r="X665" s="138"/>
      <c r="Y665" s="138"/>
      <c r="Z665" s="138"/>
    </row>
    <row r="666" ht="12.75" hidden="1" customHeight="1">
      <c r="A666" s="137"/>
      <c r="B666" s="138"/>
      <c r="C666" s="138"/>
      <c r="D666" s="527"/>
      <c r="E666" s="138"/>
      <c r="F666" s="138"/>
      <c r="G666" s="138"/>
      <c r="H666" s="138"/>
      <c r="I666" s="527"/>
      <c r="J666" s="138"/>
      <c r="K666" s="138"/>
      <c r="L666" s="138"/>
      <c r="M666" s="140"/>
      <c r="N666" s="138"/>
      <c r="O666" s="138"/>
      <c r="P666" s="138"/>
      <c r="Q666" s="138"/>
      <c r="R666" s="138"/>
      <c r="S666" s="138"/>
      <c r="T666" s="138"/>
      <c r="U666" s="138"/>
      <c r="V666" s="138"/>
      <c r="W666" s="138"/>
      <c r="X666" s="138"/>
      <c r="Y666" s="138"/>
      <c r="Z666" s="138"/>
    </row>
    <row r="667" ht="12.75" hidden="1" customHeight="1">
      <c r="A667" s="137"/>
      <c r="B667" s="138"/>
      <c r="C667" s="138"/>
      <c r="D667" s="527"/>
      <c r="E667" s="138"/>
      <c r="F667" s="138"/>
      <c r="G667" s="138"/>
      <c r="H667" s="138"/>
      <c r="I667" s="527"/>
      <c r="J667" s="138"/>
      <c r="K667" s="138"/>
      <c r="L667" s="138"/>
      <c r="M667" s="140"/>
      <c r="N667" s="138"/>
      <c r="O667" s="138"/>
      <c r="P667" s="138"/>
      <c r="Q667" s="138"/>
      <c r="R667" s="138"/>
      <c r="S667" s="138"/>
      <c r="T667" s="138"/>
      <c r="U667" s="138"/>
      <c r="V667" s="138"/>
      <c r="W667" s="138"/>
      <c r="X667" s="138"/>
      <c r="Y667" s="138"/>
      <c r="Z667" s="138"/>
    </row>
    <row r="668" ht="12.75" hidden="1" customHeight="1">
      <c r="A668" s="137"/>
      <c r="B668" s="138"/>
      <c r="C668" s="138"/>
      <c r="D668" s="527"/>
      <c r="E668" s="138"/>
      <c r="F668" s="138"/>
      <c r="G668" s="138"/>
      <c r="H668" s="138"/>
      <c r="I668" s="527"/>
      <c r="J668" s="138"/>
      <c r="K668" s="138"/>
      <c r="L668" s="138"/>
      <c r="M668" s="140"/>
      <c r="N668" s="138"/>
      <c r="O668" s="138"/>
      <c r="P668" s="138"/>
      <c r="Q668" s="138"/>
      <c r="R668" s="138"/>
      <c r="S668" s="138"/>
      <c r="T668" s="138"/>
      <c r="U668" s="138"/>
      <c r="V668" s="138"/>
      <c r="W668" s="138"/>
      <c r="X668" s="138"/>
      <c r="Y668" s="138"/>
      <c r="Z668" s="138"/>
    </row>
    <row r="669" ht="12.75" hidden="1" customHeight="1">
      <c r="A669" s="137"/>
      <c r="B669" s="138"/>
      <c r="C669" s="138"/>
      <c r="D669" s="527"/>
      <c r="E669" s="138"/>
      <c r="F669" s="138"/>
      <c r="G669" s="138"/>
      <c r="H669" s="138"/>
      <c r="I669" s="527"/>
      <c r="J669" s="138"/>
      <c r="K669" s="138"/>
      <c r="L669" s="138"/>
      <c r="M669" s="140"/>
      <c r="N669" s="138"/>
      <c r="O669" s="138"/>
      <c r="P669" s="138"/>
      <c r="Q669" s="138"/>
      <c r="R669" s="138"/>
      <c r="S669" s="138"/>
      <c r="T669" s="138"/>
      <c r="U669" s="138"/>
      <c r="V669" s="138"/>
      <c r="W669" s="138"/>
      <c r="X669" s="138"/>
      <c r="Y669" s="138"/>
      <c r="Z669" s="138"/>
    </row>
    <row r="670" ht="12.75" hidden="1" customHeight="1">
      <c r="A670" s="137"/>
      <c r="B670" s="138"/>
      <c r="C670" s="138"/>
      <c r="D670" s="527"/>
      <c r="E670" s="138"/>
      <c r="F670" s="138"/>
      <c r="G670" s="138"/>
      <c r="H670" s="138"/>
      <c r="I670" s="527"/>
      <c r="J670" s="138"/>
      <c r="K670" s="138"/>
      <c r="L670" s="138"/>
      <c r="M670" s="140"/>
      <c r="N670" s="138"/>
      <c r="O670" s="138"/>
      <c r="P670" s="138"/>
      <c r="Q670" s="138"/>
      <c r="R670" s="138"/>
      <c r="S670" s="138"/>
      <c r="T670" s="138"/>
      <c r="U670" s="138"/>
      <c r="V670" s="138"/>
      <c r="W670" s="138"/>
      <c r="X670" s="138"/>
      <c r="Y670" s="138"/>
      <c r="Z670" s="138"/>
    </row>
    <row r="671" ht="12.75" hidden="1" customHeight="1">
      <c r="A671" s="137"/>
      <c r="B671" s="138"/>
      <c r="C671" s="138"/>
      <c r="D671" s="527"/>
      <c r="E671" s="138"/>
      <c r="F671" s="138"/>
      <c r="G671" s="138"/>
      <c r="H671" s="138"/>
      <c r="I671" s="527"/>
      <c r="J671" s="138"/>
      <c r="K671" s="138"/>
      <c r="L671" s="138"/>
      <c r="M671" s="140"/>
      <c r="N671" s="138"/>
      <c r="O671" s="138"/>
      <c r="P671" s="138"/>
      <c r="Q671" s="138"/>
      <c r="R671" s="138"/>
      <c r="S671" s="138"/>
      <c r="T671" s="138"/>
      <c r="U671" s="138"/>
      <c r="V671" s="138"/>
      <c r="W671" s="138"/>
      <c r="X671" s="138"/>
      <c r="Y671" s="138"/>
      <c r="Z671" s="138"/>
    </row>
    <row r="672" ht="12.75" hidden="1" customHeight="1">
      <c r="A672" s="137"/>
      <c r="B672" s="138"/>
      <c r="C672" s="138"/>
      <c r="D672" s="527"/>
      <c r="E672" s="138"/>
      <c r="F672" s="138"/>
      <c r="G672" s="138"/>
      <c r="H672" s="138"/>
      <c r="I672" s="527"/>
      <c r="J672" s="138"/>
      <c r="K672" s="138"/>
      <c r="L672" s="138"/>
      <c r="M672" s="140"/>
      <c r="N672" s="138"/>
      <c r="O672" s="138"/>
      <c r="P672" s="138"/>
      <c r="Q672" s="138"/>
      <c r="R672" s="138"/>
      <c r="S672" s="138"/>
      <c r="T672" s="138"/>
      <c r="U672" s="138"/>
      <c r="V672" s="138"/>
      <c r="W672" s="138"/>
      <c r="X672" s="138"/>
      <c r="Y672" s="138"/>
      <c r="Z672" s="138"/>
    </row>
    <row r="673" ht="12.75" hidden="1" customHeight="1">
      <c r="A673" s="137"/>
      <c r="B673" s="138"/>
      <c r="C673" s="138"/>
      <c r="D673" s="527"/>
      <c r="E673" s="138"/>
      <c r="F673" s="138"/>
      <c r="G673" s="138"/>
      <c r="H673" s="138"/>
      <c r="I673" s="527"/>
      <c r="J673" s="138"/>
      <c r="K673" s="138"/>
      <c r="L673" s="138"/>
      <c r="M673" s="140"/>
      <c r="N673" s="138"/>
      <c r="O673" s="138"/>
      <c r="P673" s="138"/>
      <c r="Q673" s="138"/>
      <c r="R673" s="138"/>
      <c r="S673" s="138"/>
      <c r="T673" s="138"/>
      <c r="U673" s="138"/>
      <c r="V673" s="138"/>
      <c r="W673" s="138"/>
      <c r="X673" s="138"/>
      <c r="Y673" s="138"/>
      <c r="Z673" s="138"/>
    </row>
    <row r="674" ht="12.75" hidden="1" customHeight="1">
      <c r="A674" s="137"/>
      <c r="B674" s="138"/>
      <c r="C674" s="138"/>
      <c r="D674" s="527"/>
      <c r="E674" s="138"/>
      <c r="F674" s="138"/>
      <c r="G674" s="138"/>
      <c r="H674" s="138"/>
      <c r="I674" s="527"/>
      <c r="J674" s="138"/>
      <c r="K674" s="138"/>
      <c r="L674" s="138"/>
      <c r="M674" s="140"/>
      <c r="N674" s="138"/>
      <c r="O674" s="138"/>
      <c r="P674" s="138"/>
      <c r="Q674" s="138"/>
      <c r="R674" s="138"/>
      <c r="S674" s="138"/>
      <c r="T674" s="138"/>
      <c r="U674" s="138"/>
      <c r="V674" s="138"/>
      <c r="W674" s="138"/>
      <c r="X674" s="138"/>
      <c r="Y674" s="138"/>
      <c r="Z674" s="138"/>
    </row>
    <row r="675" ht="12.75" hidden="1" customHeight="1">
      <c r="A675" s="137"/>
      <c r="B675" s="138"/>
      <c r="C675" s="138"/>
      <c r="D675" s="527"/>
      <c r="E675" s="138"/>
      <c r="F675" s="138"/>
      <c r="G675" s="138"/>
      <c r="H675" s="138"/>
      <c r="I675" s="527"/>
      <c r="J675" s="138"/>
      <c r="K675" s="138"/>
      <c r="L675" s="138"/>
      <c r="M675" s="140"/>
      <c r="N675" s="138"/>
      <c r="O675" s="138"/>
      <c r="P675" s="138"/>
      <c r="Q675" s="138"/>
      <c r="R675" s="138"/>
      <c r="S675" s="138"/>
      <c r="T675" s="138"/>
      <c r="U675" s="138"/>
      <c r="V675" s="138"/>
      <c r="W675" s="138"/>
      <c r="X675" s="138"/>
      <c r="Y675" s="138"/>
      <c r="Z675" s="138"/>
    </row>
    <row r="676" ht="12.75" hidden="1" customHeight="1">
      <c r="A676" s="137"/>
      <c r="B676" s="138"/>
      <c r="C676" s="138"/>
      <c r="D676" s="527"/>
      <c r="E676" s="138"/>
      <c r="F676" s="138"/>
      <c r="G676" s="138"/>
      <c r="H676" s="138"/>
      <c r="I676" s="527"/>
      <c r="J676" s="138"/>
      <c r="K676" s="138"/>
      <c r="L676" s="138"/>
      <c r="M676" s="140"/>
      <c r="N676" s="138"/>
      <c r="O676" s="138"/>
      <c r="P676" s="138"/>
      <c r="Q676" s="138"/>
      <c r="R676" s="138"/>
      <c r="S676" s="138"/>
      <c r="T676" s="138"/>
      <c r="U676" s="138"/>
      <c r="V676" s="138"/>
      <c r="W676" s="138"/>
      <c r="X676" s="138"/>
      <c r="Y676" s="138"/>
      <c r="Z676" s="138"/>
    </row>
    <row r="677" ht="12.75" hidden="1" customHeight="1">
      <c r="A677" s="137"/>
      <c r="B677" s="138"/>
      <c r="C677" s="138"/>
      <c r="D677" s="527"/>
      <c r="E677" s="138"/>
      <c r="F677" s="138"/>
      <c r="G677" s="138"/>
      <c r="H677" s="138"/>
      <c r="I677" s="527"/>
      <c r="J677" s="138"/>
      <c r="K677" s="138"/>
      <c r="L677" s="138"/>
      <c r="M677" s="140"/>
      <c r="N677" s="138"/>
      <c r="O677" s="138"/>
      <c r="P677" s="138"/>
      <c r="Q677" s="138"/>
      <c r="R677" s="138"/>
      <c r="S677" s="138"/>
      <c r="T677" s="138"/>
      <c r="U677" s="138"/>
      <c r="V677" s="138"/>
      <c r="W677" s="138"/>
      <c r="X677" s="138"/>
      <c r="Y677" s="138"/>
      <c r="Z677" s="138"/>
    </row>
    <row r="678" ht="12.75" hidden="1" customHeight="1">
      <c r="A678" s="137"/>
      <c r="B678" s="138"/>
      <c r="C678" s="138"/>
      <c r="D678" s="527"/>
      <c r="E678" s="138"/>
      <c r="F678" s="138"/>
      <c r="G678" s="138"/>
      <c r="H678" s="138"/>
      <c r="I678" s="527"/>
      <c r="J678" s="138"/>
      <c r="K678" s="138"/>
      <c r="L678" s="138"/>
      <c r="M678" s="140"/>
      <c r="N678" s="138"/>
      <c r="O678" s="138"/>
      <c r="P678" s="138"/>
      <c r="Q678" s="138"/>
      <c r="R678" s="138"/>
      <c r="S678" s="138"/>
      <c r="T678" s="138"/>
      <c r="U678" s="138"/>
      <c r="V678" s="138"/>
      <c r="W678" s="138"/>
      <c r="X678" s="138"/>
      <c r="Y678" s="138"/>
      <c r="Z678" s="138"/>
    </row>
    <row r="679" ht="12.75" hidden="1" customHeight="1">
      <c r="A679" s="137"/>
      <c r="B679" s="138"/>
      <c r="C679" s="138"/>
      <c r="D679" s="527"/>
      <c r="E679" s="138"/>
      <c r="F679" s="138"/>
      <c r="G679" s="138"/>
      <c r="H679" s="138"/>
      <c r="I679" s="527"/>
      <c r="J679" s="138"/>
      <c r="K679" s="138"/>
      <c r="L679" s="138"/>
      <c r="M679" s="140"/>
      <c r="N679" s="138"/>
      <c r="O679" s="138"/>
      <c r="P679" s="138"/>
      <c r="Q679" s="138"/>
      <c r="R679" s="138"/>
      <c r="S679" s="138"/>
      <c r="T679" s="138"/>
      <c r="U679" s="138"/>
      <c r="V679" s="138"/>
      <c r="W679" s="138"/>
      <c r="X679" s="138"/>
      <c r="Y679" s="138"/>
      <c r="Z679" s="138"/>
    </row>
    <row r="680" ht="12.75" hidden="1" customHeight="1">
      <c r="A680" s="137"/>
      <c r="B680" s="138"/>
      <c r="C680" s="138"/>
      <c r="D680" s="527"/>
      <c r="E680" s="138"/>
      <c r="F680" s="138"/>
      <c r="G680" s="138"/>
      <c r="H680" s="138"/>
      <c r="I680" s="527"/>
      <c r="J680" s="138"/>
      <c r="K680" s="138"/>
      <c r="L680" s="138"/>
      <c r="M680" s="140"/>
      <c r="N680" s="138"/>
      <c r="O680" s="138"/>
      <c r="P680" s="138"/>
      <c r="Q680" s="138"/>
      <c r="R680" s="138"/>
      <c r="S680" s="138"/>
      <c r="T680" s="138"/>
      <c r="U680" s="138"/>
      <c r="V680" s="138"/>
      <c r="W680" s="138"/>
      <c r="X680" s="138"/>
      <c r="Y680" s="138"/>
      <c r="Z680" s="138"/>
    </row>
    <row r="681" ht="12.75" hidden="1" customHeight="1">
      <c r="A681" s="137"/>
      <c r="B681" s="138"/>
      <c r="C681" s="138"/>
      <c r="D681" s="527"/>
      <c r="E681" s="138"/>
      <c r="F681" s="138"/>
      <c r="G681" s="138"/>
      <c r="H681" s="138"/>
      <c r="I681" s="527"/>
      <c r="J681" s="138"/>
      <c r="K681" s="138"/>
      <c r="L681" s="138"/>
      <c r="M681" s="140"/>
      <c r="N681" s="138"/>
      <c r="O681" s="138"/>
      <c r="P681" s="138"/>
      <c r="Q681" s="138"/>
      <c r="R681" s="138"/>
      <c r="S681" s="138"/>
      <c r="T681" s="138"/>
      <c r="U681" s="138"/>
      <c r="V681" s="138"/>
      <c r="W681" s="138"/>
      <c r="X681" s="138"/>
      <c r="Y681" s="138"/>
      <c r="Z681" s="138"/>
    </row>
    <row r="682" ht="12.75" hidden="1" customHeight="1">
      <c r="A682" s="137"/>
      <c r="B682" s="138"/>
      <c r="C682" s="138"/>
      <c r="D682" s="527"/>
      <c r="E682" s="138"/>
      <c r="F682" s="138"/>
      <c r="G682" s="138"/>
      <c r="H682" s="138"/>
      <c r="I682" s="527"/>
      <c r="J682" s="138"/>
      <c r="K682" s="138"/>
      <c r="L682" s="138"/>
      <c r="M682" s="140"/>
      <c r="N682" s="138"/>
      <c r="O682" s="138"/>
      <c r="P682" s="138"/>
      <c r="Q682" s="138"/>
      <c r="R682" s="138"/>
      <c r="S682" s="138"/>
      <c r="T682" s="138"/>
      <c r="U682" s="138"/>
      <c r="V682" s="138"/>
      <c r="W682" s="138"/>
      <c r="X682" s="138"/>
      <c r="Y682" s="138"/>
      <c r="Z682" s="138"/>
    </row>
    <row r="683" ht="12.75" hidden="1" customHeight="1">
      <c r="A683" s="137"/>
      <c r="B683" s="138"/>
      <c r="C683" s="138"/>
      <c r="D683" s="527"/>
      <c r="E683" s="138"/>
      <c r="F683" s="138"/>
      <c r="G683" s="138"/>
      <c r="H683" s="138"/>
      <c r="I683" s="527"/>
      <c r="J683" s="138"/>
      <c r="K683" s="138"/>
      <c r="L683" s="138"/>
      <c r="M683" s="140"/>
      <c r="N683" s="138"/>
      <c r="O683" s="138"/>
      <c r="P683" s="138"/>
      <c r="Q683" s="138"/>
      <c r="R683" s="138"/>
      <c r="S683" s="138"/>
      <c r="T683" s="138"/>
      <c r="U683" s="138"/>
      <c r="V683" s="138"/>
      <c r="W683" s="138"/>
      <c r="X683" s="138"/>
      <c r="Y683" s="138"/>
      <c r="Z683" s="138"/>
    </row>
    <row r="684" ht="12.75" hidden="1" customHeight="1">
      <c r="A684" s="137"/>
      <c r="B684" s="138"/>
      <c r="C684" s="138"/>
      <c r="D684" s="527"/>
      <c r="E684" s="138"/>
      <c r="F684" s="138"/>
      <c r="G684" s="138"/>
      <c r="H684" s="138"/>
      <c r="I684" s="527"/>
      <c r="J684" s="138"/>
      <c r="K684" s="138"/>
      <c r="L684" s="138"/>
      <c r="M684" s="140"/>
      <c r="N684" s="138"/>
      <c r="O684" s="138"/>
      <c r="P684" s="138"/>
      <c r="Q684" s="138"/>
      <c r="R684" s="138"/>
      <c r="S684" s="138"/>
      <c r="T684" s="138"/>
      <c r="U684" s="138"/>
      <c r="V684" s="138"/>
      <c r="W684" s="138"/>
      <c r="X684" s="138"/>
      <c r="Y684" s="138"/>
      <c r="Z684" s="138"/>
    </row>
    <row r="685" ht="12.75" hidden="1" customHeight="1">
      <c r="A685" s="137"/>
      <c r="B685" s="138"/>
      <c r="C685" s="138"/>
      <c r="D685" s="527"/>
      <c r="E685" s="138"/>
      <c r="F685" s="138"/>
      <c r="G685" s="138"/>
      <c r="H685" s="138"/>
      <c r="I685" s="527"/>
      <c r="J685" s="138"/>
      <c r="K685" s="138"/>
      <c r="L685" s="138"/>
      <c r="M685" s="140"/>
      <c r="N685" s="138"/>
      <c r="O685" s="138"/>
      <c r="P685" s="138"/>
      <c r="Q685" s="138"/>
      <c r="R685" s="138"/>
      <c r="S685" s="138"/>
      <c r="T685" s="138"/>
      <c r="U685" s="138"/>
      <c r="V685" s="138"/>
      <c r="W685" s="138"/>
      <c r="X685" s="138"/>
      <c r="Y685" s="138"/>
      <c r="Z685" s="138"/>
    </row>
    <row r="686" ht="12.75" hidden="1" customHeight="1">
      <c r="A686" s="137"/>
      <c r="B686" s="138"/>
      <c r="C686" s="138"/>
      <c r="D686" s="527"/>
      <c r="E686" s="138"/>
      <c r="F686" s="138"/>
      <c r="G686" s="138"/>
      <c r="H686" s="138"/>
      <c r="I686" s="527"/>
      <c r="J686" s="138"/>
      <c r="K686" s="138"/>
      <c r="L686" s="138"/>
      <c r="M686" s="140"/>
      <c r="N686" s="138"/>
      <c r="O686" s="138"/>
      <c r="P686" s="138"/>
      <c r="Q686" s="138"/>
      <c r="R686" s="138"/>
      <c r="S686" s="138"/>
      <c r="T686" s="138"/>
      <c r="U686" s="138"/>
      <c r="V686" s="138"/>
      <c r="W686" s="138"/>
      <c r="X686" s="138"/>
      <c r="Y686" s="138"/>
      <c r="Z686" s="138"/>
    </row>
    <row r="687" ht="12.75" hidden="1" customHeight="1">
      <c r="A687" s="137"/>
      <c r="B687" s="138"/>
      <c r="C687" s="138"/>
      <c r="D687" s="527"/>
      <c r="E687" s="138"/>
      <c r="F687" s="138"/>
      <c r="G687" s="138"/>
      <c r="H687" s="138"/>
      <c r="I687" s="527"/>
      <c r="J687" s="138"/>
      <c r="K687" s="138"/>
      <c r="L687" s="138"/>
      <c r="M687" s="140"/>
      <c r="N687" s="138"/>
      <c r="O687" s="138"/>
      <c r="P687" s="138"/>
      <c r="Q687" s="138"/>
      <c r="R687" s="138"/>
      <c r="S687" s="138"/>
      <c r="T687" s="138"/>
      <c r="U687" s="138"/>
      <c r="V687" s="138"/>
      <c r="W687" s="138"/>
      <c r="X687" s="138"/>
      <c r="Y687" s="138"/>
      <c r="Z687" s="138"/>
    </row>
    <row r="688" ht="12.75" hidden="1" customHeight="1">
      <c r="A688" s="137"/>
      <c r="B688" s="138"/>
      <c r="C688" s="138"/>
      <c r="D688" s="527"/>
      <c r="E688" s="138"/>
      <c r="F688" s="138"/>
      <c r="G688" s="138"/>
      <c r="H688" s="138"/>
      <c r="I688" s="527"/>
      <c r="J688" s="138"/>
      <c r="K688" s="138"/>
      <c r="L688" s="138"/>
      <c r="M688" s="140"/>
      <c r="N688" s="138"/>
      <c r="O688" s="138"/>
      <c r="P688" s="138"/>
      <c r="Q688" s="138"/>
      <c r="R688" s="138"/>
      <c r="S688" s="138"/>
      <c r="T688" s="138"/>
      <c r="U688" s="138"/>
      <c r="V688" s="138"/>
      <c r="W688" s="138"/>
      <c r="X688" s="138"/>
      <c r="Y688" s="138"/>
      <c r="Z688" s="138"/>
    </row>
    <row r="689" ht="12.75" hidden="1" customHeight="1">
      <c r="A689" s="137"/>
      <c r="B689" s="138"/>
      <c r="C689" s="138"/>
      <c r="D689" s="527"/>
      <c r="E689" s="138"/>
      <c r="F689" s="138"/>
      <c r="G689" s="138"/>
      <c r="H689" s="138"/>
      <c r="I689" s="527"/>
      <c r="J689" s="138"/>
      <c r="K689" s="138"/>
      <c r="L689" s="138"/>
      <c r="M689" s="140"/>
      <c r="N689" s="138"/>
      <c r="O689" s="138"/>
      <c r="P689" s="138"/>
      <c r="Q689" s="138"/>
      <c r="R689" s="138"/>
      <c r="S689" s="138"/>
      <c r="T689" s="138"/>
      <c r="U689" s="138"/>
      <c r="V689" s="138"/>
      <c r="W689" s="138"/>
      <c r="X689" s="138"/>
      <c r="Y689" s="138"/>
      <c r="Z689" s="138"/>
    </row>
    <row r="690" ht="12.75" hidden="1" customHeight="1">
      <c r="A690" s="137"/>
      <c r="B690" s="138"/>
      <c r="C690" s="138"/>
      <c r="D690" s="527"/>
      <c r="E690" s="138"/>
      <c r="F690" s="138"/>
      <c r="G690" s="138"/>
      <c r="H690" s="138"/>
      <c r="I690" s="527"/>
      <c r="J690" s="138"/>
      <c r="K690" s="138"/>
      <c r="L690" s="138"/>
      <c r="M690" s="140"/>
      <c r="N690" s="138"/>
      <c r="O690" s="138"/>
      <c r="P690" s="138"/>
      <c r="Q690" s="138"/>
      <c r="R690" s="138"/>
      <c r="S690" s="138"/>
      <c r="T690" s="138"/>
      <c r="U690" s="138"/>
      <c r="V690" s="138"/>
      <c r="W690" s="138"/>
      <c r="X690" s="138"/>
      <c r="Y690" s="138"/>
      <c r="Z690" s="138"/>
    </row>
    <row r="691" ht="12.75" hidden="1" customHeight="1">
      <c r="A691" s="137"/>
      <c r="B691" s="138"/>
      <c r="C691" s="138"/>
      <c r="D691" s="527"/>
      <c r="E691" s="138"/>
      <c r="F691" s="138"/>
      <c r="G691" s="138"/>
      <c r="H691" s="138"/>
      <c r="I691" s="527"/>
      <c r="J691" s="138"/>
      <c r="K691" s="138"/>
      <c r="L691" s="138"/>
      <c r="M691" s="140"/>
      <c r="N691" s="138"/>
      <c r="O691" s="138"/>
      <c r="P691" s="138"/>
      <c r="Q691" s="138"/>
      <c r="R691" s="138"/>
      <c r="S691" s="138"/>
      <c r="T691" s="138"/>
      <c r="U691" s="138"/>
      <c r="V691" s="138"/>
      <c r="W691" s="138"/>
      <c r="X691" s="138"/>
      <c r="Y691" s="138"/>
      <c r="Z691" s="138"/>
    </row>
    <row r="692" ht="12.75" hidden="1" customHeight="1">
      <c r="A692" s="137"/>
      <c r="B692" s="138"/>
      <c r="C692" s="138"/>
      <c r="D692" s="527"/>
      <c r="E692" s="138"/>
      <c r="F692" s="138"/>
      <c r="G692" s="138"/>
      <c r="H692" s="138"/>
      <c r="I692" s="527"/>
      <c r="J692" s="138"/>
      <c r="K692" s="138"/>
      <c r="L692" s="138"/>
      <c r="M692" s="140"/>
      <c r="N692" s="138"/>
      <c r="O692" s="138"/>
      <c r="P692" s="138"/>
      <c r="Q692" s="138"/>
      <c r="R692" s="138"/>
      <c r="S692" s="138"/>
      <c r="T692" s="138"/>
      <c r="U692" s="138"/>
      <c r="V692" s="138"/>
      <c r="W692" s="138"/>
      <c r="X692" s="138"/>
      <c r="Y692" s="138"/>
      <c r="Z692" s="138"/>
    </row>
    <row r="693" ht="12.75" hidden="1" customHeight="1">
      <c r="A693" s="137"/>
      <c r="B693" s="138"/>
      <c r="C693" s="138"/>
      <c r="D693" s="527"/>
      <c r="E693" s="138"/>
      <c r="F693" s="138"/>
      <c r="G693" s="138"/>
      <c r="H693" s="138"/>
      <c r="I693" s="527"/>
      <c r="J693" s="138"/>
      <c r="K693" s="138"/>
      <c r="L693" s="138"/>
      <c r="M693" s="140"/>
      <c r="N693" s="138"/>
      <c r="O693" s="138"/>
      <c r="P693" s="138"/>
      <c r="Q693" s="138"/>
      <c r="R693" s="138"/>
      <c r="S693" s="138"/>
      <c r="T693" s="138"/>
      <c r="U693" s="138"/>
      <c r="V693" s="138"/>
      <c r="W693" s="138"/>
      <c r="X693" s="138"/>
      <c r="Y693" s="138"/>
      <c r="Z693" s="138"/>
    </row>
    <row r="694" ht="12.75" hidden="1" customHeight="1">
      <c r="A694" s="137"/>
      <c r="B694" s="138"/>
      <c r="C694" s="138"/>
      <c r="D694" s="527"/>
      <c r="E694" s="138"/>
      <c r="F694" s="138"/>
      <c r="G694" s="138"/>
      <c r="H694" s="138"/>
      <c r="I694" s="527"/>
      <c r="J694" s="138"/>
      <c r="K694" s="138"/>
      <c r="L694" s="138"/>
      <c r="M694" s="140"/>
      <c r="N694" s="138"/>
      <c r="O694" s="138"/>
      <c r="P694" s="138"/>
      <c r="Q694" s="138"/>
      <c r="R694" s="138"/>
      <c r="S694" s="138"/>
      <c r="T694" s="138"/>
      <c r="U694" s="138"/>
      <c r="V694" s="138"/>
      <c r="W694" s="138"/>
      <c r="X694" s="138"/>
      <c r="Y694" s="138"/>
      <c r="Z694" s="138"/>
    </row>
    <row r="695" ht="12.75" hidden="1" customHeight="1">
      <c r="A695" s="137"/>
      <c r="B695" s="138"/>
      <c r="C695" s="138"/>
      <c r="D695" s="527"/>
      <c r="E695" s="138"/>
      <c r="F695" s="138"/>
      <c r="G695" s="138"/>
      <c r="H695" s="138"/>
      <c r="I695" s="527"/>
      <c r="J695" s="138"/>
      <c r="K695" s="138"/>
      <c r="L695" s="138"/>
      <c r="M695" s="140"/>
      <c r="N695" s="138"/>
      <c r="O695" s="138"/>
      <c r="P695" s="138"/>
      <c r="Q695" s="138"/>
      <c r="R695" s="138"/>
      <c r="S695" s="138"/>
      <c r="T695" s="138"/>
      <c r="U695" s="138"/>
      <c r="V695" s="138"/>
      <c r="W695" s="138"/>
      <c r="X695" s="138"/>
      <c r="Y695" s="138"/>
      <c r="Z695" s="138"/>
    </row>
    <row r="696" ht="12.75" hidden="1" customHeight="1">
      <c r="A696" s="137"/>
      <c r="B696" s="138"/>
      <c r="C696" s="138"/>
      <c r="D696" s="527"/>
      <c r="E696" s="138"/>
      <c r="F696" s="138"/>
      <c r="G696" s="138"/>
      <c r="H696" s="138"/>
      <c r="I696" s="527"/>
      <c r="J696" s="138"/>
      <c r="K696" s="138"/>
      <c r="L696" s="138"/>
      <c r="M696" s="140"/>
      <c r="N696" s="138"/>
      <c r="O696" s="138"/>
      <c r="P696" s="138"/>
      <c r="Q696" s="138"/>
      <c r="R696" s="138"/>
      <c r="S696" s="138"/>
      <c r="T696" s="138"/>
      <c r="U696" s="138"/>
      <c r="V696" s="138"/>
      <c r="W696" s="138"/>
      <c r="X696" s="138"/>
      <c r="Y696" s="138"/>
      <c r="Z696" s="138"/>
    </row>
    <row r="697" ht="12.75" hidden="1" customHeight="1">
      <c r="A697" s="137"/>
      <c r="B697" s="138"/>
      <c r="C697" s="138"/>
      <c r="D697" s="527"/>
      <c r="E697" s="138"/>
      <c r="F697" s="138"/>
      <c r="G697" s="138"/>
      <c r="H697" s="138"/>
      <c r="I697" s="527"/>
      <c r="J697" s="138"/>
      <c r="K697" s="138"/>
      <c r="L697" s="138"/>
      <c r="M697" s="140"/>
      <c r="N697" s="138"/>
      <c r="O697" s="138"/>
      <c r="P697" s="138"/>
      <c r="Q697" s="138"/>
      <c r="R697" s="138"/>
      <c r="S697" s="138"/>
      <c r="T697" s="138"/>
      <c r="U697" s="138"/>
      <c r="V697" s="138"/>
      <c r="W697" s="138"/>
      <c r="X697" s="138"/>
      <c r="Y697" s="138"/>
      <c r="Z697" s="138"/>
    </row>
    <row r="698" ht="12.75" hidden="1" customHeight="1">
      <c r="A698" s="137"/>
      <c r="B698" s="138"/>
      <c r="C698" s="138"/>
      <c r="D698" s="527"/>
      <c r="E698" s="138"/>
      <c r="F698" s="138"/>
      <c r="G698" s="138"/>
      <c r="H698" s="138"/>
      <c r="I698" s="527"/>
      <c r="J698" s="138"/>
      <c r="K698" s="138"/>
      <c r="L698" s="138"/>
      <c r="M698" s="140"/>
      <c r="N698" s="138"/>
      <c r="O698" s="138"/>
      <c r="P698" s="138"/>
      <c r="Q698" s="138"/>
      <c r="R698" s="138"/>
      <c r="S698" s="138"/>
      <c r="T698" s="138"/>
      <c r="U698" s="138"/>
      <c r="V698" s="138"/>
      <c r="W698" s="138"/>
      <c r="X698" s="138"/>
      <c r="Y698" s="138"/>
      <c r="Z698" s="138"/>
    </row>
    <row r="699" ht="12.75" hidden="1" customHeight="1">
      <c r="A699" s="137"/>
      <c r="B699" s="138"/>
      <c r="C699" s="138"/>
      <c r="D699" s="527"/>
      <c r="E699" s="138"/>
      <c r="F699" s="138"/>
      <c r="G699" s="138"/>
      <c r="H699" s="138"/>
      <c r="I699" s="527"/>
      <c r="J699" s="138"/>
      <c r="K699" s="138"/>
      <c r="L699" s="138"/>
      <c r="M699" s="140"/>
      <c r="N699" s="138"/>
      <c r="O699" s="138"/>
      <c r="P699" s="138"/>
      <c r="Q699" s="138"/>
      <c r="R699" s="138"/>
      <c r="S699" s="138"/>
      <c r="T699" s="138"/>
      <c r="U699" s="138"/>
      <c r="V699" s="138"/>
      <c r="W699" s="138"/>
      <c r="X699" s="138"/>
      <c r="Y699" s="138"/>
      <c r="Z699" s="138"/>
    </row>
    <row r="700" ht="12.75" hidden="1" customHeight="1">
      <c r="A700" s="137"/>
      <c r="B700" s="138"/>
      <c r="C700" s="138"/>
      <c r="D700" s="527"/>
      <c r="E700" s="138"/>
      <c r="F700" s="138"/>
      <c r="G700" s="138"/>
      <c r="H700" s="138"/>
      <c r="I700" s="527"/>
      <c r="J700" s="138"/>
      <c r="K700" s="138"/>
      <c r="L700" s="138"/>
      <c r="M700" s="140"/>
      <c r="N700" s="138"/>
      <c r="O700" s="138"/>
      <c r="P700" s="138"/>
      <c r="Q700" s="138"/>
      <c r="R700" s="138"/>
      <c r="S700" s="138"/>
      <c r="T700" s="138"/>
      <c r="U700" s="138"/>
      <c r="V700" s="138"/>
      <c r="W700" s="138"/>
      <c r="X700" s="138"/>
      <c r="Y700" s="138"/>
      <c r="Z700" s="138"/>
    </row>
    <row r="701" ht="12.75" hidden="1" customHeight="1">
      <c r="A701" s="137"/>
      <c r="B701" s="138"/>
      <c r="C701" s="138"/>
      <c r="D701" s="527"/>
      <c r="E701" s="138"/>
      <c r="F701" s="138"/>
      <c r="G701" s="138"/>
      <c r="H701" s="138"/>
      <c r="I701" s="527"/>
      <c r="J701" s="138"/>
      <c r="K701" s="138"/>
      <c r="L701" s="138"/>
      <c r="M701" s="140"/>
      <c r="N701" s="138"/>
      <c r="O701" s="138"/>
      <c r="P701" s="138"/>
      <c r="Q701" s="138"/>
      <c r="R701" s="138"/>
      <c r="S701" s="138"/>
      <c r="T701" s="138"/>
      <c r="U701" s="138"/>
      <c r="V701" s="138"/>
      <c r="W701" s="138"/>
      <c r="X701" s="138"/>
      <c r="Y701" s="138"/>
      <c r="Z701" s="138"/>
    </row>
    <row r="702" ht="12.75" hidden="1" customHeight="1">
      <c r="A702" s="137"/>
      <c r="B702" s="138"/>
      <c r="C702" s="138"/>
      <c r="D702" s="527"/>
      <c r="E702" s="138"/>
      <c r="F702" s="138"/>
      <c r="G702" s="138"/>
      <c r="H702" s="138"/>
      <c r="I702" s="527"/>
      <c r="J702" s="138"/>
      <c r="K702" s="138"/>
      <c r="L702" s="138"/>
      <c r="M702" s="140"/>
      <c r="N702" s="138"/>
      <c r="O702" s="138"/>
      <c r="P702" s="138"/>
      <c r="Q702" s="138"/>
      <c r="R702" s="138"/>
      <c r="S702" s="138"/>
      <c r="T702" s="138"/>
      <c r="U702" s="138"/>
      <c r="V702" s="138"/>
      <c r="W702" s="138"/>
      <c r="X702" s="138"/>
      <c r="Y702" s="138"/>
      <c r="Z702" s="138"/>
    </row>
    <row r="703" ht="12.75" hidden="1" customHeight="1">
      <c r="A703" s="137"/>
      <c r="B703" s="138"/>
      <c r="C703" s="138"/>
      <c r="D703" s="527"/>
      <c r="E703" s="138"/>
      <c r="F703" s="138"/>
      <c r="G703" s="138"/>
      <c r="H703" s="138"/>
      <c r="I703" s="527"/>
      <c r="J703" s="138"/>
      <c r="K703" s="138"/>
      <c r="L703" s="138"/>
      <c r="M703" s="140"/>
      <c r="N703" s="138"/>
      <c r="O703" s="138"/>
      <c r="P703" s="138"/>
      <c r="Q703" s="138"/>
      <c r="R703" s="138"/>
      <c r="S703" s="138"/>
      <c r="T703" s="138"/>
      <c r="U703" s="138"/>
      <c r="V703" s="138"/>
      <c r="W703" s="138"/>
      <c r="X703" s="138"/>
      <c r="Y703" s="138"/>
      <c r="Z703" s="138"/>
    </row>
    <row r="704" ht="12.75" hidden="1" customHeight="1">
      <c r="A704" s="137"/>
      <c r="B704" s="138"/>
      <c r="C704" s="138"/>
      <c r="D704" s="527"/>
      <c r="E704" s="138"/>
      <c r="F704" s="138"/>
      <c r="G704" s="138"/>
      <c r="H704" s="138"/>
      <c r="I704" s="527"/>
      <c r="J704" s="138"/>
      <c r="K704" s="138"/>
      <c r="L704" s="138"/>
      <c r="M704" s="140"/>
      <c r="N704" s="138"/>
      <c r="O704" s="138"/>
      <c r="P704" s="138"/>
      <c r="Q704" s="138"/>
      <c r="R704" s="138"/>
      <c r="S704" s="138"/>
      <c r="T704" s="138"/>
      <c r="U704" s="138"/>
      <c r="V704" s="138"/>
      <c r="W704" s="138"/>
      <c r="X704" s="138"/>
      <c r="Y704" s="138"/>
      <c r="Z704" s="138"/>
    </row>
    <row r="705" ht="12.75" hidden="1" customHeight="1">
      <c r="A705" s="137"/>
      <c r="B705" s="138"/>
      <c r="C705" s="138"/>
      <c r="D705" s="527"/>
      <c r="E705" s="138"/>
      <c r="F705" s="138"/>
      <c r="G705" s="138"/>
      <c r="H705" s="138"/>
      <c r="I705" s="527"/>
      <c r="J705" s="138"/>
      <c r="K705" s="138"/>
      <c r="L705" s="138"/>
      <c r="M705" s="140"/>
      <c r="N705" s="138"/>
      <c r="O705" s="138"/>
      <c r="P705" s="138"/>
      <c r="Q705" s="138"/>
      <c r="R705" s="138"/>
      <c r="S705" s="138"/>
      <c r="T705" s="138"/>
      <c r="U705" s="138"/>
      <c r="V705" s="138"/>
      <c r="W705" s="138"/>
      <c r="X705" s="138"/>
      <c r="Y705" s="138"/>
      <c r="Z705" s="138"/>
    </row>
    <row r="706" ht="12.75" hidden="1" customHeight="1">
      <c r="A706" s="137"/>
      <c r="B706" s="138"/>
      <c r="C706" s="138"/>
      <c r="D706" s="527"/>
      <c r="E706" s="138"/>
      <c r="F706" s="138"/>
      <c r="G706" s="138"/>
      <c r="H706" s="138"/>
      <c r="I706" s="527"/>
      <c r="J706" s="138"/>
      <c r="K706" s="138"/>
      <c r="L706" s="138"/>
      <c r="M706" s="140"/>
      <c r="N706" s="138"/>
      <c r="O706" s="138"/>
      <c r="P706" s="138"/>
      <c r="Q706" s="138"/>
      <c r="R706" s="138"/>
      <c r="S706" s="138"/>
      <c r="T706" s="138"/>
      <c r="U706" s="138"/>
      <c r="V706" s="138"/>
      <c r="W706" s="138"/>
      <c r="X706" s="138"/>
      <c r="Y706" s="138"/>
      <c r="Z706" s="138"/>
    </row>
    <row r="707" ht="12.75" hidden="1" customHeight="1">
      <c r="A707" s="137"/>
      <c r="B707" s="138"/>
      <c r="C707" s="138"/>
      <c r="D707" s="527"/>
      <c r="E707" s="138"/>
      <c r="F707" s="138"/>
      <c r="G707" s="138"/>
      <c r="H707" s="138"/>
      <c r="I707" s="527"/>
      <c r="J707" s="138"/>
      <c r="K707" s="138"/>
      <c r="L707" s="138"/>
      <c r="M707" s="140"/>
      <c r="N707" s="138"/>
      <c r="O707" s="138"/>
      <c r="P707" s="138"/>
      <c r="Q707" s="138"/>
      <c r="R707" s="138"/>
      <c r="S707" s="138"/>
      <c r="T707" s="138"/>
      <c r="U707" s="138"/>
      <c r="V707" s="138"/>
      <c r="W707" s="138"/>
      <c r="X707" s="138"/>
      <c r="Y707" s="138"/>
      <c r="Z707" s="138"/>
    </row>
    <row r="708" ht="12.75" hidden="1" customHeight="1">
      <c r="A708" s="137"/>
      <c r="B708" s="138"/>
      <c r="C708" s="138"/>
      <c r="D708" s="527"/>
      <c r="E708" s="138"/>
      <c r="F708" s="138"/>
      <c r="G708" s="138"/>
      <c r="H708" s="138"/>
      <c r="I708" s="527"/>
      <c r="J708" s="138"/>
      <c r="K708" s="138"/>
      <c r="L708" s="138"/>
      <c r="M708" s="140"/>
      <c r="N708" s="138"/>
      <c r="O708" s="138"/>
      <c r="P708" s="138"/>
      <c r="Q708" s="138"/>
      <c r="R708" s="138"/>
      <c r="S708" s="138"/>
      <c r="T708" s="138"/>
      <c r="U708" s="138"/>
      <c r="V708" s="138"/>
      <c r="W708" s="138"/>
      <c r="X708" s="138"/>
      <c r="Y708" s="138"/>
      <c r="Z708" s="138"/>
    </row>
    <row r="709" ht="12.75" hidden="1" customHeight="1">
      <c r="A709" s="137"/>
      <c r="B709" s="138"/>
      <c r="C709" s="138"/>
      <c r="D709" s="527"/>
      <c r="E709" s="138"/>
      <c r="F709" s="138"/>
      <c r="G709" s="138"/>
      <c r="H709" s="138"/>
      <c r="I709" s="527"/>
      <c r="J709" s="138"/>
      <c r="K709" s="138"/>
      <c r="L709" s="138"/>
      <c r="M709" s="140"/>
      <c r="N709" s="138"/>
      <c r="O709" s="138"/>
      <c r="P709" s="138"/>
      <c r="Q709" s="138"/>
      <c r="R709" s="138"/>
      <c r="S709" s="138"/>
      <c r="T709" s="138"/>
      <c r="U709" s="138"/>
      <c r="V709" s="138"/>
      <c r="W709" s="138"/>
      <c r="X709" s="138"/>
      <c r="Y709" s="138"/>
      <c r="Z709" s="138"/>
    </row>
    <row r="710" ht="12.75" hidden="1" customHeight="1">
      <c r="A710" s="137"/>
      <c r="B710" s="138"/>
      <c r="C710" s="138"/>
      <c r="D710" s="527"/>
      <c r="E710" s="138"/>
      <c r="F710" s="138"/>
      <c r="G710" s="138"/>
      <c r="H710" s="138"/>
      <c r="I710" s="527"/>
      <c r="J710" s="138"/>
      <c r="K710" s="138"/>
      <c r="L710" s="138"/>
      <c r="M710" s="140"/>
      <c r="N710" s="138"/>
      <c r="O710" s="138"/>
      <c r="P710" s="138"/>
      <c r="Q710" s="138"/>
      <c r="R710" s="138"/>
      <c r="S710" s="138"/>
      <c r="T710" s="138"/>
      <c r="U710" s="138"/>
      <c r="V710" s="138"/>
      <c r="W710" s="138"/>
      <c r="X710" s="138"/>
      <c r="Y710" s="138"/>
      <c r="Z710" s="138"/>
    </row>
    <row r="711" ht="12.75" hidden="1" customHeight="1">
      <c r="A711" s="137"/>
      <c r="B711" s="138"/>
      <c r="C711" s="138"/>
      <c r="D711" s="527"/>
      <c r="E711" s="138"/>
      <c r="F711" s="138"/>
      <c r="G711" s="138"/>
      <c r="H711" s="138"/>
      <c r="I711" s="527"/>
      <c r="J711" s="138"/>
      <c r="K711" s="138"/>
      <c r="L711" s="138"/>
      <c r="M711" s="140"/>
      <c r="N711" s="138"/>
      <c r="O711" s="138"/>
      <c r="P711" s="138"/>
      <c r="Q711" s="138"/>
      <c r="R711" s="138"/>
      <c r="S711" s="138"/>
      <c r="T711" s="138"/>
      <c r="U711" s="138"/>
      <c r="V711" s="138"/>
      <c r="W711" s="138"/>
      <c r="X711" s="138"/>
      <c r="Y711" s="138"/>
      <c r="Z711" s="138"/>
    </row>
    <row r="712" ht="12.75" hidden="1" customHeight="1">
      <c r="A712" s="137"/>
      <c r="B712" s="138"/>
      <c r="C712" s="138"/>
      <c r="D712" s="527"/>
      <c r="E712" s="138"/>
      <c r="F712" s="138"/>
      <c r="G712" s="138"/>
      <c r="H712" s="138"/>
      <c r="I712" s="527"/>
      <c r="J712" s="138"/>
      <c r="K712" s="138"/>
      <c r="L712" s="138"/>
      <c r="M712" s="140"/>
      <c r="N712" s="138"/>
      <c r="O712" s="138"/>
      <c r="P712" s="138"/>
      <c r="Q712" s="138"/>
      <c r="R712" s="138"/>
      <c r="S712" s="138"/>
      <c r="T712" s="138"/>
      <c r="U712" s="138"/>
      <c r="V712" s="138"/>
      <c r="W712" s="138"/>
      <c r="X712" s="138"/>
      <c r="Y712" s="138"/>
      <c r="Z712" s="138"/>
    </row>
    <row r="713" ht="12.75" hidden="1" customHeight="1">
      <c r="A713" s="137"/>
      <c r="B713" s="138"/>
      <c r="C713" s="138"/>
      <c r="D713" s="527"/>
      <c r="E713" s="138"/>
      <c r="F713" s="138"/>
      <c r="G713" s="138"/>
      <c r="H713" s="138"/>
      <c r="I713" s="527"/>
      <c r="J713" s="138"/>
      <c r="K713" s="138"/>
      <c r="L713" s="138"/>
      <c r="M713" s="140"/>
      <c r="N713" s="138"/>
      <c r="O713" s="138"/>
      <c r="P713" s="138"/>
      <c r="Q713" s="138"/>
      <c r="R713" s="138"/>
      <c r="S713" s="138"/>
      <c r="T713" s="138"/>
      <c r="U713" s="138"/>
      <c r="V713" s="138"/>
      <c r="W713" s="138"/>
      <c r="X713" s="138"/>
      <c r="Y713" s="138"/>
      <c r="Z713" s="138"/>
    </row>
    <row r="714" ht="12.75" hidden="1" customHeight="1">
      <c r="A714" s="137"/>
      <c r="B714" s="138"/>
      <c r="C714" s="138"/>
      <c r="D714" s="527"/>
      <c r="E714" s="138"/>
      <c r="F714" s="138"/>
      <c r="G714" s="138"/>
      <c r="H714" s="138"/>
      <c r="I714" s="527"/>
      <c r="J714" s="138"/>
      <c r="K714" s="138"/>
      <c r="L714" s="138"/>
      <c r="M714" s="140"/>
      <c r="N714" s="138"/>
      <c r="O714" s="138"/>
      <c r="P714" s="138"/>
      <c r="Q714" s="138"/>
      <c r="R714" s="138"/>
      <c r="S714" s="138"/>
      <c r="T714" s="138"/>
      <c r="U714" s="138"/>
      <c r="V714" s="138"/>
      <c r="W714" s="138"/>
      <c r="X714" s="138"/>
      <c r="Y714" s="138"/>
      <c r="Z714" s="138"/>
    </row>
    <row r="715" ht="12.75" hidden="1" customHeight="1">
      <c r="A715" s="137"/>
      <c r="B715" s="138"/>
      <c r="C715" s="138"/>
      <c r="D715" s="527"/>
      <c r="E715" s="138"/>
      <c r="F715" s="138"/>
      <c r="G715" s="138"/>
      <c r="H715" s="138"/>
      <c r="I715" s="527"/>
      <c r="J715" s="138"/>
      <c r="K715" s="138"/>
      <c r="L715" s="138"/>
      <c r="M715" s="140"/>
      <c r="N715" s="138"/>
      <c r="O715" s="138"/>
      <c r="P715" s="138"/>
      <c r="Q715" s="138"/>
      <c r="R715" s="138"/>
      <c r="S715" s="138"/>
      <c r="T715" s="138"/>
      <c r="U715" s="138"/>
      <c r="V715" s="138"/>
      <c r="W715" s="138"/>
      <c r="X715" s="138"/>
      <c r="Y715" s="138"/>
      <c r="Z715" s="138"/>
    </row>
    <row r="716" ht="12.75" hidden="1" customHeight="1">
      <c r="A716" s="137"/>
      <c r="B716" s="138"/>
      <c r="C716" s="138"/>
      <c r="D716" s="527"/>
      <c r="E716" s="138"/>
      <c r="F716" s="138"/>
      <c r="G716" s="138"/>
      <c r="H716" s="138"/>
      <c r="I716" s="527"/>
      <c r="J716" s="138"/>
      <c r="K716" s="138"/>
      <c r="L716" s="138"/>
      <c r="M716" s="140"/>
      <c r="N716" s="138"/>
      <c r="O716" s="138"/>
      <c r="P716" s="138"/>
      <c r="Q716" s="138"/>
      <c r="R716" s="138"/>
      <c r="S716" s="138"/>
      <c r="T716" s="138"/>
      <c r="U716" s="138"/>
      <c r="V716" s="138"/>
      <c r="W716" s="138"/>
      <c r="X716" s="138"/>
      <c r="Y716" s="138"/>
      <c r="Z716" s="138"/>
    </row>
    <row r="717" ht="12.75" hidden="1" customHeight="1">
      <c r="A717" s="137"/>
      <c r="B717" s="138"/>
      <c r="C717" s="138"/>
      <c r="D717" s="527"/>
      <c r="E717" s="138"/>
      <c r="F717" s="138"/>
      <c r="G717" s="138"/>
      <c r="H717" s="138"/>
      <c r="I717" s="527"/>
      <c r="J717" s="138"/>
      <c r="K717" s="138"/>
      <c r="L717" s="138"/>
      <c r="M717" s="140"/>
      <c r="N717" s="138"/>
      <c r="O717" s="138"/>
      <c r="P717" s="138"/>
      <c r="Q717" s="138"/>
      <c r="R717" s="138"/>
      <c r="S717" s="138"/>
      <c r="T717" s="138"/>
      <c r="U717" s="138"/>
      <c r="V717" s="138"/>
      <c r="W717" s="138"/>
      <c r="X717" s="138"/>
      <c r="Y717" s="138"/>
      <c r="Z717" s="138"/>
    </row>
    <row r="718" ht="12.75" hidden="1" customHeight="1">
      <c r="A718" s="137"/>
      <c r="B718" s="138"/>
      <c r="C718" s="138"/>
      <c r="D718" s="527"/>
      <c r="E718" s="138"/>
      <c r="F718" s="138"/>
      <c r="G718" s="138"/>
      <c r="H718" s="138"/>
      <c r="I718" s="527"/>
      <c r="J718" s="138"/>
      <c r="K718" s="138"/>
      <c r="L718" s="138"/>
      <c r="M718" s="140"/>
      <c r="N718" s="138"/>
      <c r="O718" s="138"/>
      <c r="P718" s="138"/>
      <c r="Q718" s="138"/>
      <c r="R718" s="138"/>
      <c r="S718" s="138"/>
      <c r="T718" s="138"/>
      <c r="U718" s="138"/>
      <c r="V718" s="138"/>
      <c r="W718" s="138"/>
      <c r="X718" s="138"/>
      <c r="Y718" s="138"/>
      <c r="Z718" s="138"/>
    </row>
    <row r="719" ht="12.75" hidden="1" customHeight="1">
      <c r="A719" s="137"/>
      <c r="B719" s="138"/>
      <c r="C719" s="138"/>
      <c r="D719" s="527"/>
      <c r="E719" s="138"/>
      <c r="F719" s="138"/>
      <c r="G719" s="138"/>
      <c r="H719" s="138"/>
      <c r="I719" s="527"/>
      <c r="J719" s="138"/>
      <c r="K719" s="138"/>
      <c r="L719" s="138"/>
      <c r="M719" s="140"/>
      <c r="N719" s="138"/>
      <c r="O719" s="138"/>
      <c r="P719" s="138"/>
      <c r="Q719" s="138"/>
      <c r="R719" s="138"/>
      <c r="S719" s="138"/>
      <c r="T719" s="138"/>
      <c r="U719" s="138"/>
      <c r="V719" s="138"/>
      <c r="W719" s="138"/>
      <c r="X719" s="138"/>
      <c r="Y719" s="138"/>
      <c r="Z719" s="138"/>
    </row>
    <row r="720" ht="12.75" hidden="1" customHeight="1">
      <c r="A720" s="137"/>
      <c r="B720" s="138"/>
      <c r="C720" s="138"/>
      <c r="D720" s="527"/>
      <c r="E720" s="138"/>
      <c r="F720" s="138"/>
      <c r="G720" s="138"/>
      <c r="H720" s="138"/>
      <c r="I720" s="527"/>
      <c r="J720" s="138"/>
      <c r="K720" s="138"/>
      <c r="L720" s="138"/>
      <c r="M720" s="140"/>
      <c r="N720" s="138"/>
      <c r="O720" s="138"/>
      <c r="P720" s="138"/>
      <c r="Q720" s="138"/>
      <c r="R720" s="138"/>
      <c r="S720" s="138"/>
      <c r="T720" s="138"/>
      <c r="U720" s="138"/>
      <c r="V720" s="138"/>
      <c r="W720" s="138"/>
      <c r="X720" s="138"/>
      <c r="Y720" s="138"/>
      <c r="Z720" s="138"/>
    </row>
    <row r="721" ht="12.75" hidden="1" customHeight="1">
      <c r="A721" s="137"/>
      <c r="B721" s="138"/>
      <c r="C721" s="138"/>
      <c r="D721" s="527"/>
      <c r="E721" s="138"/>
      <c r="F721" s="138"/>
      <c r="G721" s="138"/>
      <c r="H721" s="138"/>
      <c r="I721" s="527"/>
      <c r="J721" s="138"/>
      <c r="K721" s="138"/>
      <c r="L721" s="138"/>
      <c r="M721" s="140"/>
      <c r="N721" s="138"/>
      <c r="O721" s="138"/>
      <c r="P721" s="138"/>
      <c r="Q721" s="138"/>
      <c r="R721" s="138"/>
      <c r="S721" s="138"/>
      <c r="T721" s="138"/>
      <c r="U721" s="138"/>
      <c r="V721" s="138"/>
      <c r="W721" s="138"/>
      <c r="X721" s="138"/>
      <c r="Y721" s="138"/>
      <c r="Z721" s="138"/>
    </row>
    <row r="722" ht="12.75" hidden="1" customHeight="1">
      <c r="A722" s="137"/>
      <c r="B722" s="138"/>
      <c r="C722" s="138"/>
      <c r="D722" s="527"/>
      <c r="E722" s="138"/>
      <c r="F722" s="138"/>
      <c r="G722" s="138"/>
      <c r="H722" s="138"/>
      <c r="I722" s="527"/>
      <c r="J722" s="138"/>
      <c r="K722" s="138"/>
      <c r="L722" s="138"/>
      <c r="M722" s="140"/>
      <c r="N722" s="138"/>
      <c r="O722" s="138"/>
      <c r="P722" s="138"/>
      <c r="Q722" s="138"/>
      <c r="R722" s="138"/>
      <c r="S722" s="138"/>
      <c r="T722" s="138"/>
      <c r="U722" s="138"/>
      <c r="V722" s="138"/>
      <c r="W722" s="138"/>
      <c r="X722" s="138"/>
      <c r="Y722" s="138"/>
      <c r="Z722" s="138"/>
    </row>
    <row r="723" ht="12.75" hidden="1" customHeight="1">
      <c r="A723" s="137"/>
      <c r="B723" s="138"/>
      <c r="C723" s="138"/>
      <c r="D723" s="527"/>
      <c r="E723" s="138"/>
      <c r="F723" s="138"/>
      <c r="G723" s="138"/>
      <c r="H723" s="138"/>
      <c r="I723" s="527"/>
      <c r="J723" s="138"/>
      <c r="K723" s="138"/>
      <c r="L723" s="138"/>
      <c r="M723" s="140"/>
      <c r="N723" s="138"/>
      <c r="O723" s="138"/>
      <c r="P723" s="138"/>
      <c r="Q723" s="138"/>
      <c r="R723" s="138"/>
      <c r="S723" s="138"/>
      <c r="T723" s="138"/>
      <c r="U723" s="138"/>
      <c r="V723" s="138"/>
      <c r="W723" s="138"/>
      <c r="X723" s="138"/>
      <c r="Y723" s="138"/>
      <c r="Z723" s="138"/>
    </row>
    <row r="724" ht="12.75" hidden="1" customHeight="1">
      <c r="A724" s="137"/>
      <c r="B724" s="138"/>
      <c r="C724" s="138"/>
      <c r="D724" s="527"/>
      <c r="E724" s="138"/>
      <c r="F724" s="138"/>
      <c r="G724" s="138"/>
      <c r="H724" s="138"/>
      <c r="I724" s="527"/>
      <c r="J724" s="138"/>
      <c r="K724" s="138"/>
      <c r="L724" s="138"/>
      <c r="M724" s="140"/>
      <c r="N724" s="138"/>
      <c r="O724" s="138"/>
      <c r="P724" s="138"/>
      <c r="Q724" s="138"/>
      <c r="R724" s="138"/>
      <c r="S724" s="138"/>
      <c r="T724" s="138"/>
      <c r="U724" s="138"/>
      <c r="V724" s="138"/>
      <c r="W724" s="138"/>
      <c r="X724" s="138"/>
      <c r="Y724" s="138"/>
      <c r="Z724" s="138"/>
    </row>
    <row r="725" ht="12.75" hidden="1" customHeight="1">
      <c r="A725" s="137"/>
      <c r="B725" s="138"/>
      <c r="C725" s="138"/>
      <c r="D725" s="527"/>
      <c r="E725" s="138"/>
      <c r="F725" s="138"/>
      <c r="G725" s="138"/>
      <c r="H725" s="138"/>
      <c r="I725" s="527"/>
      <c r="J725" s="138"/>
      <c r="K725" s="138"/>
      <c r="L725" s="138"/>
      <c r="M725" s="140"/>
      <c r="N725" s="138"/>
      <c r="O725" s="138"/>
      <c r="P725" s="138"/>
      <c r="Q725" s="138"/>
      <c r="R725" s="138"/>
      <c r="S725" s="138"/>
      <c r="T725" s="138"/>
      <c r="U725" s="138"/>
      <c r="V725" s="138"/>
      <c r="W725" s="138"/>
      <c r="X725" s="138"/>
      <c r="Y725" s="138"/>
      <c r="Z725" s="138"/>
    </row>
    <row r="726" ht="12.75" hidden="1" customHeight="1">
      <c r="A726" s="137"/>
      <c r="B726" s="138"/>
      <c r="C726" s="138"/>
      <c r="D726" s="527"/>
      <c r="E726" s="138"/>
      <c r="F726" s="138"/>
      <c r="G726" s="138"/>
      <c r="H726" s="138"/>
      <c r="I726" s="527"/>
      <c r="J726" s="138"/>
      <c r="K726" s="138"/>
      <c r="L726" s="138"/>
      <c r="M726" s="140"/>
      <c r="N726" s="138"/>
      <c r="O726" s="138"/>
      <c r="P726" s="138"/>
      <c r="Q726" s="138"/>
      <c r="R726" s="138"/>
      <c r="S726" s="138"/>
      <c r="T726" s="138"/>
      <c r="U726" s="138"/>
      <c r="V726" s="138"/>
      <c r="W726" s="138"/>
      <c r="X726" s="138"/>
      <c r="Y726" s="138"/>
      <c r="Z726" s="138"/>
    </row>
    <row r="727" ht="12.75" hidden="1" customHeight="1">
      <c r="A727" s="137"/>
      <c r="B727" s="138"/>
      <c r="C727" s="138"/>
      <c r="D727" s="527"/>
      <c r="E727" s="138"/>
      <c r="F727" s="138"/>
      <c r="G727" s="138"/>
      <c r="H727" s="138"/>
      <c r="I727" s="527"/>
      <c r="J727" s="138"/>
      <c r="K727" s="138"/>
      <c r="L727" s="138"/>
      <c r="M727" s="140"/>
      <c r="N727" s="138"/>
      <c r="O727" s="138"/>
      <c r="P727" s="138"/>
      <c r="Q727" s="138"/>
      <c r="R727" s="138"/>
      <c r="S727" s="138"/>
      <c r="T727" s="138"/>
      <c r="U727" s="138"/>
      <c r="V727" s="138"/>
      <c r="W727" s="138"/>
      <c r="X727" s="138"/>
      <c r="Y727" s="138"/>
      <c r="Z727" s="138"/>
    </row>
    <row r="728" ht="12.75" hidden="1" customHeight="1">
      <c r="A728" s="137"/>
      <c r="B728" s="138"/>
      <c r="C728" s="138"/>
      <c r="D728" s="527"/>
      <c r="E728" s="138"/>
      <c r="F728" s="138"/>
      <c r="G728" s="138"/>
      <c r="H728" s="138"/>
      <c r="I728" s="527"/>
      <c r="J728" s="138"/>
      <c r="K728" s="138"/>
      <c r="L728" s="138"/>
      <c r="M728" s="140"/>
      <c r="N728" s="138"/>
      <c r="O728" s="138"/>
      <c r="P728" s="138"/>
      <c r="Q728" s="138"/>
      <c r="R728" s="138"/>
      <c r="S728" s="138"/>
      <c r="T728" s="138"/>
      <c r="U728" s="138"/>
      <c r="V728" s="138"/>
      <c r="W728" s="138"/>
      <c r="X728" s="138"/>
      <c r="Y728" s="138"/>
      <c r="Z728" s="138"/>
    </row>
    <row r="729" ht="12.75" hidden="1" customHeight="1">
      <c r="A729" s="137"/>
      <c r="B729" s="138"/>
      <c r="C729" s="138"/>
      <c r="D729" s="527"/>
      <c r="E729" s="138"/>
      <c r="F729" s="138"/>
      <c r="G729" s="138"/>
      <c r="H729" s="138"/>
      <c r="I729" s="527"/>
      <c r="J729" s="138"/>
      <c r="K729" s="138"/>
      <c r="L729" s="138"/>
      <c r="M729" s="140"/>
      <c r="N729" s="138"/>
      <c r="O729" s="138"/>
      <c r="P729" s="138"/>
      <c r="Q729" s="138"/>
      <c r="R729" s="138"/>
      <c r="S729" s="138"/>
      <c r="T729" s="138"/>
      <c r="U729" s="138"/>
      <c r="V729" s="138"/>
      <c r="W729" s="138"/>
      <c r="X729" s="138"/>
      <c r="Y729" s="138"/>
      <c r="Z729" s="138"/>
    </row>
    <row r="730" ht="12.75" hidden="1" customHeight="1">
      <c r="A730" s="137"/>
      <c r="B730" s="138"/>
      <c r="C730" s="138"/>
      <c r="D730" s="527"/>
      <c r="E730" s="138"/>
      <c r="F730" s="138"/>
      <c r="G730" s="138"/>
      <c r="H730" s="138"/>
      <c r="I730" s="527"/>
      <c r="J730" s="138"/>
      <c r="K730" s="138"/>
      <c r="L730" s="138"/>
      <c r="M730" s="140"/>
      <c r="N730" s="138"/>
      <c r="O730" s="138"/>
      <c r="P730" s="138"/>
      <c r="Q730" s="138"/>
      <c r="R730" s="138"/>
      <c r="S730" s="138"/>
      <c r="T730" s="138"/>
      <c r="U730" s="138"/>
      <c r="V730" s="138"/>
      <c r="W730" s="138"/>
      <c r="X730" s="138"/>
      <c r="Y730" s="138"/>
      <c r="Z730" s="138"/>
    </row>
    <row r="731" ht="12.75" hidden="1" customHeight="1">
      <c r="A731" s="137"/>
      <c r="B731" s="138"/>
      <c r="C731" s="138"/>
      <c r="D731" s="527"/>
      <c r="E731" s="138"/>
      <c r="F731" s="138"/>
      <c r="G731" s="138"/>
      <c r="H731" s="138"/>
      <c r="I731" s="527"/>
      <c r="J731" s="138"/>
      <c r="K731" s="138"/>
      <c r="L731" s="138"/>
      <c r="M731" s="140"/>
      <c r="N731" s="138"/>
      <c r="O731" s="138"/>
      <c r="P731" s="138"/>
      <c r="Q731" s="138"/>
      <c r="R731" s="138"/>
      <c r="S731" s="138"/>
      <c r="T731" s="138"/>
      <c r="U731" s="138"/>
      <c r="V731" s="138"/>
      <c r="W731" s="138"/>
      <c r="X731" s="138"/>
      <c r="Y731" s="138"/>
      <c r="Z731" s="138"/>
    </row>
    <row r="732" ht="12.75" hidden="1" customHeight="1">
      <c r="A732" s="137"/>
      <c r="B732" s="138"/>
      <c r="C732" s="138"/>
      <c r="D732" s="527"/>
      <c r="E732" s="138"/>
      <c r="F732" s="138"/>
      <c r="G732" s="138"/>
      <c r="H732" s="138"/>
      <c r="I732" s="527"/>
      <c r="J732" s="138"/>
      <c r="K732" s="138"/>
      <c r="L732" s="138"/>
      <c r="M732" s="140"/>
      <c r="N732" s="138"/>
      <c r="O732" s="138"/>
      <c r="P732" s="138"/>
      <c r="Q732" s="138"/>
      <c r="R732" s="138"/>
      <c r="S732" s="138"/>
      <c r="T732" s="138"/>
      <c r="U732" s="138"/>
      <c r="V732" s="138"/>
      <c r="W732" s="138"/>
      <c r="X732" s="138"/>
      <c r="Y732" s="138"/>
      <c r="Z732" s="138"/>
    </row>
    <row r="733" ht="12.75" hidden="1" customHeight="1">
      <c r="A733" s="137"/>
      <c r="B733" s="138"/>
      <c r="C733" s="138"/>
      <c r="D733" s="527"/>
      <c r="E733" s="138"/>
      <c r="F733" s="138"/>
      <c r="G733" s="138"/>
      <c r="H733" s="138"/>
      <c r="I733" s="527"/>
      <c r="J733" s="138"/>
      <c r="K733" s="138"/>
      <c r="L733" s="138"/>
      <c r="M733" s="140"/>
      <c r="N733" s="138"/>
      <c r="O733" s="138"/>
      <c r="P733" s="138"/>
      <c r="Q733" s="138"/>
      <c r="R733" s="138"/>
      <c r="S733" s="138"/>
      <c r="T733" s="138"/>
      <c r="U733" s="138"/>
      <c r="V733" s="138"/>
      <c r="W733" s="138"/>
      <c r="X733" s="138"/>
      <c r="Y733" s="138"/>
      <c r="Z733" s="138"/>
    </row>
    <row r="734" ht="12.75" hidden="1" customHeight="1">
      <c r="A734" s="137"/>
      <c r="B734" s="138"/>
      <c r="C734" s="138"/>
      <c r="D734" s="527"/>
      <c r="E734" s="138"/>
      <c r="F734" s="138"/>
      <c r="G734" s="138"/>
      <c r="H734" s="138"/>
      <c r="I734" s="527"/>
      <c r="J734" s="138"/>
      <c r="K734" s="138"/>
      <c r="L734" s="138"/>
      <c r="M734" s="140"/>
      <c r="N734" s="138"/>
      <c r="O734" s="138"/>
      <c r="P734" s="138"/>
      <c r="Q734" s="138"/>
      <c r="R734" s="138"/>
      <c r="S734" s="138"/>
      <c r="T734" s="138"/>
      <c r="U734" s="138"/>
      <c r="V734" s="138"/>
      <c r="W734" s="138"/>
      <c r="X734" s="138"/>
      <c r="Y734" s="138"/>
      <c r="Z734" s="138"/>
    </row>
    <row r="735" ht="12.75" hidden="1" customHeight="1">
      <c r="A735" s="137"/>
      <c r="B735" s="138"/>
      <c r="C735" s="138"/>
      <c r="D735" s="527"/>
      <c r="E735" s="138"/>
      <c r="F735" s="138"/>
      <c r="G735" s="138"/>
      <c r="H735" s="138"/>
      <c r="I735" s="527"/>
      <c r="J735" s="138"/>
      <c r="K735" s="138"/>
      <c r="L735" s="138"/>
      <c r="M735" s="140"/>
      <c r="N735" s="138"/>
      <c r="O735" s="138"/>
      <c r="P735" s="138"/>
      <c r="Q735" s="138"/>
      <c r="R735" s="138"/>
      <c r="S735" s="138"/>
      <c r="T735" s="138"/>
      <c r="U735" s="138"/>
      <c r="V735" s="138"/>
      <c r="W735" s="138"/>
      <c r="X735" s="138"/>
      <c r="Y735" s="138"/>
      <c r="Z735" s="138"/>
    </row>
    <row r="736" ht="12.75" hidden="1" customHeight="1">
      <c r="A736" s="137"/>
      <c r="B736" s="138"/>
      <c r="C736" s="138"/>
      <c r="D736" s="527"/>
      <c r="E736" s="138"/>
      <c r="F736" s="138"/>
      <c r="G736" s="138"/>
      <c r="H736" s="138"/>
      <c r="I736" s="527"/>
      <c r="J736" s="138"/>
      <c r="K736" s="138"/>
      <c r="L736" s="138"/>
      <c r="M736" s="140"/>
      <c r="N736" s="138"/>
      <c r="O736" s="138"/>
      <c r="P736" s="138"/>
      <c r="Q736" s="138"/>
      <c r="R736" s="138"/>
      <c r="S736" s="138"/>
      <c r="T736" s="138"/>
      <c r="U736" s="138"/>
      <c r="V736" s="138"/>
      <c r="W736" s="138"/>
      <c r="X736" s="138"/>
      <c r="Y736" s="138"/>
      <c r="Z736" s="138"/>
    </row>
    <row r="737" ht="12.75" hidden="1" customHeight="1">
      <c r="A737" s="137"/>
      <c r="B737" s="138"/>
      <c r="C737" s="138"/>
      <c r="D737" s="527"/>
      <c r="E737" s="138"/>
      <c r="F737" s="138"/>
      <c r="G737" s="138"/>
      <c r="H737" s="138"/>
      <c r="I737" s="527"/>
      <c r="J737" s="138"/>
      <c r="K737" s="138"/>
      <c r="L737" s="138"/>
      <c r="M737" s="140"/>
      <c r="N737" s="138"/>
      <c r="O737" s="138"/>
      <c r="P737" s="138"/>
      <c r="Q737" s="138"/>
      <c r="R737" s="138"/>
      <c r="S737" s="138"/>
      <c r="T737" s="138"/>
      <c r="U737" s="138"/>
      <c r="V737" s="138"/>
      <c r="W737" s="138"/>
      <c r="X737" s="138"/>
      <c r="Y737" s="138"/>
      <c r="Z737" s="138"/>
    </row>
    <row r="738" ht="12.75" hidden="1" customHeight="1">
      <c r="A738" s="137"/>
      <c r="B738" s="138"/>
      <c r="C738" s="138"/>
      <c r="D738" s="527"/>
      <c r="E738" s="138"/>
      <c r="F738" s="138"/>
      <c r="G738" s="138"/>
      <c r="H738" s="138"/>
      <c r="I738" s="527"/>
      <c r="J738" s="138"/>
      <c r="K738" s="138"/>
      <c r="L738" s="138"/>
      <c r="M738" s="140"/>
      <c r="N738" s="138"/>
      <c r="O738" s="138"/>
      <c r="P738" s="138"/>
      <c r="Q738" s="138"/>
      <c r="R738" s="138"/>
      <c r="S738" s="138"/>
      <c r="T738" s="138"/>
      <c r="U738" s="138"/>
      <c r="V738" s="138"/>
      <c r="W738" s="138"/>
      <c r="X738" s="138"/>
      <c r="Y738" s="138"/>
      <c r="Z738" s="138"/>
    </row>
    <row r="739" ht="12.75" hidden="1" customHeight="1">
      <c r="A739" s="137"/>
      <c r="B739" s="138"/>
      <c r="C739" s="138"/>
      <c r="D739" s="527"/>
      <c r="E739" s="138"/>
      <c r="F739" s="138"/>
      <c r="G739" s="138"/>
      <c r="H739" s="138"/>
      <c r="I739" s="527"/>
      <c r="J739" s="138"/>
      <c r="K739" s="138"/>
      <c r="L739" s="138"/>
      <c r="M739" s="140"/>
      <c r="N739" s="138"/>
      <c r="O739" s="138"/>
      <c r="P739" s="138"/>
      <c r="Q739" s="138"/>
      <c r="R739" s="138"/>
      <c r="S739" s="138"/>
      <c r="T739" s="138"/>
      <c r="U739" s="138"/>
      <c r="V739" s="138"/>
      <c r="W739" s="138"/>
      <c r="X739" s="138"/>
      <c r="Y739" s="138"/>
      <c r="Z739" s="138"/>
    </row>
    <row r="740" ht="12.75" hidden="1" customHeight="1">
      <c r="A740" s="137"/>
      <c r="B740" s="138"/>
      <c r="C740" s="138"/>
      <c r="D740" s="527"/>
      <c r="E740" s="138"/>
      <c r="F740" s="138"/>
      <c r="G740" s="138"/>
      <c r="H740" s="138"/>
      <c r="I740" s="527"/>
      <c r="J740" s="138"/>
      <c r="K740" s="138"/>
      <c r="L740" s="138"/>
      <c r="M740" s="140"/>
      <c r="N740" s="138"/>
      <c r="O740" s="138"/>
      <c r="P740" s="138"/>
      <c r="Q740" s="138"/>
      <c r="R740" s="138"/>
      <c r="S740" s="138"/>
      <c r="T740" s="138"/>
      <c r="U740" s="138"/>
      <c r="V740" s="138"/>
      <c r="W740" s="138"/>
      <c r="X740" s="138"/>
      <c r="Y740" s="138"/>
      <c r="Z740" s="138"/>
    </row>
    <row r="741" ht="12.75" hidden="1" customHeight="1">
      <c r="A741" s="137"/>
      <c r="B741" s="138"/>
      <c r="C741" s="138"/>
      <c r="D741" s="527"/>
      <c r="E741" s="138"/>
      <c r="F741" s="138"/>
      <c r="G741" s="138"/>
      <c r="H741" s="138"/>
      <c r="I741" s="527"/>
      <c r="J741" s="138"/>
      <c r="K741" s="138"/>
      <c r="L741" s="138"/>
      <c r="M741" s="140"/>
      <c r="N741" s="138"/>
      <c r="O741" s="138"/>
      <c r="P741" s="138"/>
      <c r="Q741" s="138"/>
      <c r="R741" s="138"/>
      <c r="S741" s="138"/>
      <c r="T741" s="138"/>
      <c r="U741" s="138"/>
      <c r="V741" s="138"/>
      <c r="W741" s="138"/>
      <c r="X741" s="138"/>
      <c r="Y741" s="138"/>
      <c r="Z741" s="138"/>
    </row>
    <row r="742" ht="12.75" hidden="1" customHeight="1">
      <c r="A742" s="137"/>
      <c r="B742" s="138"/>
      <c r="C742" s="138"/>
      <c r="D742" s="527"/>
      <c r="E742" s="138"/>
      <c r="F742" s="138"/>
      <c r="G742" s="138"/>
      <c r="H742" s="138"/>
      <c r="I742" s="527"/>
      <c r="J742" s="138"/>
      <c r="K742" s="138"/>
      <c r="L742" s="138"/>
      <c r="M742" s="140"/>
      <c r="N742" s="138"/>
      <c r="O742" s="138"/>
      <c r="P742" s="138"/>
      <c r="Q742" s="138"/>
      <c r="R742" s="138"/>
      <c r="S742" s="138"/>
      <c r="T742" s="138"/>
      <c r="U742" s="138"/>
      <c r="V742" s="138"/>
      <c r="W742" s="138"/>
      <c r="X742" s="138"/>
      <c r="Y742" s="138"/>
      <c r="Z742" s="138"/>
    </row>
    <row r="743" ht="12.75" hidden="1" customHeight="1">
      <c r="A743" s="137"/>
      <c r="B743" s="138"/>
      <c r="C743" s="138"/>
      <c r="D743" s="527"/>
      <c r="E743" s="138"/>
      <c r="F743" s="138"/>
      <c r="G743" s="138"/>
      <c r="H743" s="138"/>
      <c r="I743" s="527"/>
      <c r="J743" s="138"/>
      <c r="K743" s="138"/>
      <c r="L743" s="138"/>
      <c r="M743" s="140"/>
      <c r="N743" s="138"/>
      <c r="O743" s="138"/>
      <c r="P743" s="138"/>
      <c r="Q743" s="138"/>
      <c r="R743" s="138"/>
      <c r="S743" s="138"/>
      <c r="T743" s="138"/>
      <c r="U743" s="138"/>
      <c r="V743" s="138"/>
      <c r="W743" s="138"/>
      <c r="X743" s="138"/>
      <c r="Y743" s="138"/>
      <c r="Z743" s="138"/>
    </row>
    <row r="744" ht="12.75" hidden="1" customHeight="1">
      <c r="A744" s="137"/>
      <c r="B744" s="138"/>
      <c r="C744" s="138"/>
      <c r="D744" s="527"/>
      <c r="E744" s="138"/>
      <c r="F744" s="138"/>
      <c r="G744" s="138"/>
      <c r="H744" s="138"/>
      <c r="I744" s="527"/>
      <c r="J744" s="138"/>
      <c r="K744" s="138"/>
      <c r="L744" s="138"/>
      <c r="M744" s="140"/>
      <c r="N744" s="138"/>
      <c r="O744" s="138"/>
      <c r="P744" s="138"/>
      <c r="Q744" s="138"/>
      <c r="R744" s="138"/>
      <c r="S744" s="138"/>
      <c r="T744" s="138"/>
      <c r="U744" s="138"/>
      <c r="V744" s="138"/>
      <c r="W744" s="138"/>
      <c r="X744" s="138"/>
      <c r="Y744" s="138"/>
      <c r="Z744" s="138"/>
    </row>
    <row r="745" ht="12.75" hidden="1" customHeight="1">
      <c r="A745" s="137"/>
      <c r="B745" s="138"/>
      <c r="C745" s="138"/>
      <c r="D745" s="527"/>
      <c r="E745" s="138"/>
      <c r="F745" s="138"/>
      <c r="G745" s="138"/>
      <c r="H745" s="138"/>
      <c r="I745" s="527"/>
      <c r="J745" s="138"/>
      <c r="K745" s="138"/>
      <c r="L745" s="138"/>
      <c r="M745" s="140"/>
      <c r="N745" s="138"/>
      <c r="O745" s="138"/>
      <c r="P745" s="138"/>
      <c r="Q745" s="138"/>
      <c r="R745" s="138"/>
      <c r="S745" s="138"/>
      <c r="T745" s="138"/>
      <c r="U745" s="138"/>
      <c r="V745" s="138"/>
      <c r="W745" s="138"/>
      <c r="X745" s="138"/>
      <c r="Y745" s="138"/>
      <c r="Z745" s="138"/>
    </row>
    <row r="746" ht="12.75" hidden="1" customHeight="1">
      <c r="A746" s="137"/>
      <c r="B746" s="138"/>
      <c r="C746" s="138"/>
      <c r="D746" s="527"/>
      <c r="E746" s="138"/>
      <c r="F746" s="138"/>
      <c r="G746" s="138"/>
      <c r="H746" s="138"/>
      <c r="I746" s="527"/>
      <c r="J746" s="138"/>
      <c r="K746" s="138"/>
      <c r="L746" s="138"/>
      <c r="M746" s="140"/>
      <c r="N746" s="138"/>
      <c r="O746" s="138"/>
      <c r="P746" s="138"/>
      <c r="Q746" s="138"/>
      <c r="R746" s="138"/>
      <c r="S746" s="138"/>
      <c r="T746" s="138"/>
      <c r="U746" s="138"/>
      <c r="V746" s="138"/>
      <c r="W746" s="138"/>
      <c r="X746" s="138"/>
      <c r="Y746" s="138"/>
      <c r="Z746" s="138"/>
    </row>
    <row r="747" ht="12.75" hidden="1" customHeight="1">
      <c r="A747" s="137"/>
      <c r="B747" s="138"/>
      <c r="C747" s="138"/>
      <c r="D747" s="527"/>
      <c r="E747" s="138"/>
      <c r="F747" s="138"/>
      <c r="G747" s="138"/>
      <c r="H747" s="138"/>
      <c r="I747" s="527"/>
      <c r="J747" s="138"/>
      <c r="K747" s="138"/>
      <c r="L747" s="138"/>
      <c r="M747" s="140"/>
      <c r="N747" s="138"/>
      <c r="O747" s="138"/>
      <c r="P747" s="138"/>
      <c r="Q747" s="138"/>
      <c r="R747" s="138"/>
      <c r="S747" s="138"/>
      <c r="T747" s="138"/>
      <c r="U747" s="138"/>
      <c r="V747" s="138"/>
      <c r="W747" s="138"/>
      <c r="X747" s="138"/>
      <c r="Y747" s="138"/>
      <c r="Z747" s="138"/>
    </row>
    <row r="748" ht="12.75" hidden="1" customHeight="1">
      <c r="A748" s="137"/>
      <c r="B748" s="138"/>
      <c r="C748" s="138"/>
      <c r="D748" s="527"/>
      <c r="E748" s="138"/>
      <c r="F748" s="138"/>
      <c r="G748" s="138"/>
      <c r="H748" s="138"/>
      <c r="I748" s="527"/>
      <c r="J748" s="138"/>
      <c r="K748" s="138"/>
      <c r="L748" s="138"/>
      <c r="M748" s="140"/>
      <c r="N748" s="138"/>
      <c r="O748" s="138"/>
      <c r="P748" s="138"/>
      <c r="Q748" s="138"/>
      <c r="R748" s="138"/>
      <c r="S748" s="138"/>
      <c r="T748" s="138"/>
      <c r="U748" s="138"/>
      <c r="V748" s="138"/>
      <c r="W748" s="138"/>
      <c r="X748" s="138"/>
      <c r="Y748" s="138"/>
      <c r="Z748" s="138"/>
    </row>
    <row r="749" ht="12.75" hidden="1" customHeight="1">
      <c r="A749" s="137"/>
      <c r="B749" s="138"/>
      <c r="C749" s="138"/>
      <c r="D749" s="527"/>
      <c r="E749" s="138"/>
      <c r="F749" s="138"/>
      <c r="G749" s="138"/>
      <c r="H749" s="138"/>
      <c r="I749" s="527"/>
      <c r="J749" s="138"/>
      <c r="K749" s="138"/>
      <c r="L749" s="138"/>
      <c r="M749" s="140"/>
      <c r="N749" s="138"/>
      <c r="O749" s="138"/>
      <c r="P749" s="138"/>
      <c r="Q749" s="138"/>
      <c r="R749" s="138"/>
      <c r="S749" s="138"/>
      <c r="T749" s="138"/>
      <c r="U749" s="138"/>
      <c r="V749" s="138"/>
      <c r="W749" s="138"/>
      <c r="X749" s="138"/>
      <c r="Y749" s="138"/>
      <c r="Z749" s="138"/>
    </row>
    <row r="750" ht="12.75" hidden="1" customHeight="1">
      <c r="A750" s="137"/>
      <c r="B750" s="138"/>
      <c r="C750" s="138"/>
      <c r="D750" s="527"/>
      <c r="E750" s="138"/>
      <c r="F750" s="138"/>
      <c r="G750" s="138"/>
      <c r="H750" s="138"/>
      <c r="I750" s="527"/>
      <c r="J750" s="138"/>
      <c r="K750" s="138"/>
      <c r="L750" s="138"/>
      <c r="M750" s="140"/>
      <c r="N750" s="138"/>
      <c r="O750" s="138"/>
      <c r="P750" s="138"/>
      <c r="Q750" s="138"/>
      <c r="R750" s="138"/>
      <c r="S750" s="138"/>
      <c r="T750" s="138"/>
      <c r="U750" s="138"/>
      <c r="V750" s="138"/>
      <c r="W750" s="138"/>
      <c r="X750" s="138"/>
      <c r="Y750" s="138"/>
      <c r="Z750" s="138"/>
    </row>
    <row r="751" ht="12.75" hidden="1" customHeight="1">
      <c r="A751" s="137"/>
      <c r="B751" s="138"/>
      <c r="C751" s="138"/>
      <c r="D751" s="527"/>
      <c r="E751" s="138"/>
      <c r="F751" s="138"/>
      <c r="G751" s="138"/>
      <c r="H751" s="138"/>
      <c r="I751" s="527"/>
      <c r="J751" s="138"/>
      <c r="K751" s="138"/>
      <c r="L751" s="138"/>
      <c r="M751" s="140"/>
      <c r="N751" s="138"/>
      <c r="O751" s="138"/>
      <c r="P751" s="138"/>
      <c r="Q751" s="138"/>
      <c r="R751" s="138"/>
      <c r="S751" s="138"/>
      <c r="T751" s="138"/>
      <c r="U751" s="138"/>
      <c r="V751" s="138"/>
      <c r="W751" s="138"/>
      <c r="X751" s="138"/>
      <c r="Y751" s="138"/>
      <c r="Z751" s="138"/>
    </row>
    <row r="752" ht="12.75" hidden="1" customHeight="1">
      <c r="A752" s="137"/>
      <c r="B752" s="138"/>
      <c r="C752" s="138"/>
      <c r="D752" s="527"/>
      <c r="E752" s="138"/>
      <c r="F752" s="138"/>
      <c r="G752" s="138"/>
      <c r="H752" s="138"/>
      <c r="I752" s="527"/>
      <c r="J752" s="138"/>
      <c r="K752" s="138"/>
      <c r="L752" s="138"/>
      <c r="M752" s="140"/>
      <c r="N752" s="138"/>
      <c r="O752" s="138"/>
      <c r="P752" s="138"/>
      <c r="Q752" s="138"/>
      <c r="R752" s="138"/>
      <c r="S752" s="138"/>
      <c r="T752" s="138"/>
      <c r="U752" s="138"/>
      <c r="V752" s="138"/>
      <c r="W752" s="138"/>
      <c r="X752" s="138"/>
      <c r="Y752" s="138"/>
      <c r="Z752" s="138"/>
    </row>
    <row r="753" ht="12.75" hidden="1" customHeight="1">
      <c r="A753" s="137"/>
      <c r="B753" s="138"/>
      <c r="C753" s="138"/>
      <c r="D753" s="527"/>
      <c r="E753" s="138"/>
      <c r="F753" s="138"/>
      <c r="G753" s="138"/>
      <c r="H753" s="138"/>
      <c r="I753" s="527"/>
      <c r="J753" s="138"/>
      <c r="K753" s="138"/>
      <c r="L753" s="138"/>
      <c r="M753" s="140"/>
      <c r="N753" s="138"/>
      <c r="O753" s="138"/>
      <c r="P753" s="138"/>
      <c r="Q753" s="138"/>
      <c r="R753" s="138"/>
      <c r="S753" s="138"/>
      <c r="T753" s="138"/>
      <c r="U753" s="138"/>
      <c r="V753" s="138"/>
      <c r="W753" s="138"/>
      <c r="X753" s="138"/>
      <c r="Y753" s="138"/>
      <c r="Z753" s="138"/>
    </row>
    <row r="754" ht="12.75" hidden="1" customHeight="1">
      <c r="A754" s="137"/>
      <c r="B754" s="138"/>
      <c r="C754" s="138"/>
      <c r="D754" s="527"/>
      <c r="E754" s="138"/>
      <c r="F754" s="138"/>
      <c r="G754" s="138"/>
      <c r="H754" s="138"/>
      <c r="I754" s="527"/>
      <c r="J754" s="138"/>
      <c r="K754" s="138"/>
      <c r="L754" s="138"/>
      <c r="M754" s="140"/>
      <c r="N754" s="138"/>
      <c r="O754" s="138"/>
      <c r="P754" s="138"/>
      <c r="Q754" s="138"/>
      <c r="R754" s="138"/>
      <c r="S754" s="138"/>
      <c r="T754" s="138"/>
      <c r="U754" s="138"/>
      <c r="V754" s="138"/>
      <c r="W754" s="138"/>
      <c r="X754" s="138"/>
      <c r="Y754" s="138"/>
      <c r="Z754" s="138"/>
    </row>
    <row r="755" ht="12.75" hidden="1" customHeight="1">
      <c r="A755" s="137"/>
      <c r="B755" s="138"/>
      <c r="C755" s="138"/>
      <c r="D755" s="527"/>
      <c r="E755" s="138"/>
      <c r="F755" s="138"/>
      <c r="G755" s="138"/>
      <c r="H755" s="138"/>
      <c r="I755" s="527"/>
      <c r="J755" s="138"/>
      <c r="K755" s="138"/>
      <c r="L755" s="138"/>
      <c r="M755" s="140"/>
      <c r="N755" s="138"/>
      <c r="O755" s="138"/>
      <c r="P755" s="138"/>
      <c r="Q755" s="138"/>
      <c r="R755" s="138"/>
      <c r="S755" s="138"/>
      <c r="T755" s="138"/>
      <c r="U755" s="138"/>
      <c r="V755" s="138"/>
      <c r="W755" s="138"/>
      <c r="X755" s="138"/>
      <c r="Y755" s="138"/>
      <c r="Z755" s="138"/>
    </row>
    <row r="756" ht="12.75" hidden="1" customHeight="1">
      <c r="A756" s="137"/>
      <c r="B756" s="138"/>
      <c r="C756" s="138"/>
      <c r="D756" s="527"/>
      <c r="E756" s="138"/>
      <c r="F756" s="138"/>
      <c r="G756" s="138"/>
      <c r="H756" s="138"/>
      <c r="I756" s="527"/>
      <c r="J756" s="138"/>
      <c r="K756" s="138"/>
      <c r="L756" s="138"/>
      <c r="M756" s="140"/>
      <c r="N756" s="138"/>
      <c r="O756" s="138"/>
      <c r="P756" s="138"/>
      <c r="Q756" s="138"/>
      <c r="R756" s="138"/>
      <c r="S756" s="138"/>
      <c r="T756" s="138"/>
      <c r="U756" s="138"/>
      <c r="V756" s="138"/>
      <c r="W756" s="138"/>
      <c r="X756" s="138"/>
      <c r="Y756" s="138"/>
      <c r="Z756" s="138"/>
    </row>
    <row r="757" ht="12.75" hidden="1" customHeight="1">
      <c r="A757" s="137"/>
      <c r="B757" s="138"/>
      <c r="C757" s="138"/>
      <c r="D757" s="527"/>
      <c r="E757" s="138"/>
      <c r="F757" s="138"/>
      <c r="G757" s="138"/>
      <c r="H757" s="138"/>
      <c r="I757" s="527"/>
      <c r="J757" s="138"/>
      <c r="K757" s="138"/>
      <c r="L757" s="138"/>
      <c r="M757" s="140"/>
      <c r="N757" s="138"/>
      <c r="O757" s="138"/>
      <c r="P757" s="138"/>
      <c r="Q757" s="138"/>
      <c r="R757" s="138"/>
      <c r="S757" s="138"/>
      <c r="T757" s="138"/>
      <c r="U757" s="138"/>
      <c r="V757" s="138"/>
      <c r="W757" s="138"/>
      <c r="X757" s="138"/>
      <c r="Y757" s="138"/>
      <c r="Z757" s="138"/>
    </row>
    <row r="758" ht="12.75" hidden="1" customHeight="1">
      <c r="A758" s="137"/>
      <c r="B758" s="138"/>
      <c r="C758" s="138"/>
      <c r="D758" s="527"/>
      <c r="E758" s="138"/>
      <c r="F758" s="138"/>
      <c r="G758" s="138"/>
      <c r="H758" s="138"/>
      <c r="I758" s="527"/>
      <c r="J758" s="138"/>
      <c r="K758" s="138"/>
      <c r="L758" s="138"/>
      <c r="M758" s="140"/>
      <c r="N758" s="138"/>
      <c r="O758" s="138"/>
      <c r="P758" s="138"/>
      <c r="Q758" s="138"/>
      <c r="R758" s="138"/>
      <c r="S758" s="138"/>
      <c r="T758" s="138"/>
      <c r="U758" s="138"/>
      <c r="V758" s="138"/>
      <c r="W758" s="138"/>
      <c r="X758" s="138"/>
      <c r="Y758" s="138"/>
      <c r="Z758" s="138"/>
    </row>
    <row r="759" ht="12.75" hidden="1" customHeight="1">
      <c r="A759" s="137"/>
      <c r="B759" s="138"/>
      <c r="C759" s="138"/>
      <c r="D759" s="527"/>
      <c r="E759" s="138"/>
      <c r="F759" s="138"/>
      <c r="G759" s="138"/>
      <c r="H759" s="138"/>
      <c r="I759" s="527"/>
      <c r="J759" s="138"/>
      <c r="K759" s="138"/>
      <c r="L759" s="138"/>
      <c r="M759" s="140"/>
      <c r="N759" s="138"/>
      <c r="O759" s="138"/>
      <c r="P759" s="138"/>
      <c r="Q759" s="138"/>
      <c r="R759" s="138"/>
      <c r="S759" s="138"/>
      <c r="T759" s="138"/>
      <c r="U759" s="138"/>
      <c r="V759" s="138"/>
      <c r="W759" s="138"/>
      <c r="X759" s="138"/>
      <c r="Y759" s="138"/>
      <c r="Z759" s="138"/>
    </row>
    <row r="760" ht="12.75" hidden="1" customHeight="1">
      <c r="A760" s="137"/>
      <c r="B760" s="138"/>
      <c r="C760" s="138"/>
      <c r="D760" s="527"/>
      <c r="E760" s="138"/>
      <c r="F760" s="138"/>
      <c r="G760" s="138"/>
      <c r="H760" s="138"/>
      <c r="I760" s="527"/>
      <c r="J760" s="138"/>
      <c r="K760" s="138"/>
      <c r="L760" s="138"/>
      <c r="M760" s="140"/>
      <c r="N760" s="138"/>
      <c r="O760" s="138"/>
      <c r="P760" s="138"/>
      <c r="Q760" s="138"/>
      <c r="R760" s="138"/>
      <c r="S760" s="138"/>
      <c r="T760" s="138"/>
      <c r="U760" s="138"/>
      <c r="V760" s="138"/>
      <c r="W760" s="138"/>
      <c r="X760" s="138"/>
      <c r="Y760" s="138"/>
      <c r="Z760" s="138"/>
    </row>
    <row r="761" ht="12.75" hidden="1" customHeight="1">
      <c r="A761" s="137"/>
      <c r="B761" s="138"/>
      <c r="C761" s="138"/>
      <c r="D761" s="527"/>
      <c r="E761" s="138"/>
      <c r="F761" s="138"/>
      <c r="G761" s="138"/>
      <c r="H761" s="138"/>
      <c r="I761" s="527"/>
      <c r="J761" s="138"/>
      <c r="K761" s="138"/>
      <c r="L761" s="138"/>
      <c r="M761" s="140"/>
      <c r="N761" s="138"/>
      <c r="O761" s="138"/>
      <c r="P761" s="138"/>
      <c r="Q761" s="138"/>
      <c r="R761" s="138"/>
      <c r="S761" s="138"/>
      <c r="T761" s="138"/>
      <c r="U761" s="138"/>
      <c r="V761" s="138"/>
      <c r="W761" s="138"/>
      <c r="X761" s="138"/>
      <c r="Y761" s="138"/>
      <c r="Z761" s="138"/>
    </row>
    <row r="762" ht="12.75" hidden="1" customHeight="1">
      <c r="A762" s="137"/>
      <c r="B762" s="138"/>
      <c r="C762" s="138"/>
      <c r="D762" s="527"/>
      <c r="E762" s="138"/>
      <c r="F762" s="138"/>
      <c r="G762" s="138"/>
      <c r="H762" s="138"/>
      <c r="I762" s="527"/>
      <c r="J762" s="138"/>
      <c r="K762" s="138"/>
      <c r="L762" s="138"/>
      <c r="M762" s="140"/>
      <c r="N762" s="138"/>
      <c r="O762" s="138"/>
      <c r="P762" s="138"/>
      <c r="Q762" s="138"/>
      <c r="R762" s="138"/>
      <c r="S762" s="138"/>
      <c r="T762" s="138"/>
      <c r="U762" s="138"/>
      <c r="V762" s="138"/>
      <c r="W762" s="138"/>
      <c r="X762" s="138"/>
      <c r="Y762" s="138"/>
      <c r="Z762" s="138"/>
    </row>
    <row r="763" ht="12.75" hidden="1" customHeight="1">
      <c r="A763" s="137"/>
      <c r="B763" s="138"/>
      <c r="C763" s="138"/>
      <c r="D763" s="527"/>
      <c r="E763" s="138"/>
      <c r="F763" s="138"/>
      <c r="G763" s="138"/>
      <c r="H763" s="138"/>
      <c r="I763" s="527"/>
      <c r="J763" s="138"/>
      <c r="K763" s="138"/>
      <c r="L763" s="138"/>
      <c r="M763" s="140"/>
      <c r="N763" s="138"/>
      <c r="O763" s="138"/>
      <c r="P763" s="138"/>
      <c r="Q763" s="138"/>
      <c r="R763" s="138"/>
      <c r="S763" s="138"/>
      <c r="T763" s="138"/>
      <c r="U763" s="138"/>
      <c r="V763" s="138"/>
      <c r="W763" s="138"/>
      <c r="X763" s="138"/>
      <c r="Y763" s="138"/>
      <c r="Z763" s="138"/>
    </row>
    <row r="764" ht="12.75" hidden="1" customHeight="1">
      <c r="A764" s="137"/>
      <c r="B764" s="138"/>
      <c r="C764" s="138"/>
      <c r="D764" s="527"/>
      <c r="E764" s="138"/>
      <c r="F764" s="138"/>
      <c r="G764" s="138"/>
      <c r="H764" s="138"/>
      <c r="I764" s="527"/>
      <c r="J764" s="138"/>
      <c r="K764" s="138"/>
      <c r="L764" s="138"/>
      <c r="M764" s="140"/>
      <c r="N764" s="138"/>
      <c r="O764" s="138"/>
      <c r="P764" s="138"/>
      <c r="Q764" s="138"/>
      <c r="R764" s="138"/>
      <c r="S764" s="138"/>
      <c r="T764" s="138"/>
      <c r="U764" s="138"/>
      <c r="V764" s="138"/>
      <c r="W764" s="138"/>
      <c r="X764" s="138"/>
      <c r="Y764" s="138"/>
      <c r="Z764" s="138"/>
    </row>
    <row r="765" ht="12.75" hidden="1" customHeight="1">
      <c r="A765" s="137"/>
      <c r="B765" s="138"/>
      <c r="C765" s="138"/>
      <c r="D765" s="527"/>
      <c r="E765" s="138"/>
      <c r="F765" s="138"/>
      <c r="G765" s="138"/>
      <c r="H765" s="138"/>
      <c r="I765" s="527"/>
      <c r="J765" s="138"/>
      <c r="K765" s="138"/>
      <c r="L765" s="138"/>
      <c r="M765" s="140"/>
      <c r="N765" s="138"/>
      <c r="O765" s="138"/>
      <c r="P765" s="138"/>
      <c r="Q765" s="138"/>
      <c r="R765" s="138"/>
      <c r="S765" s="138"/>
      <c r="T765" s="138"/>
      <c r="U765" s="138"/>
      <c r="V765" s="138"/>
      <c r="W765" s="138"/>
      <c r="X765" s="138"/>
      <c r="Y765" s="138"/>
      <c r="Z765" s="138"/>
    </row>
    <row r="766" ht="12.75" hidden="1" customHeight="1">
      <c r="A766" s="141"/>
      <c r="B766" s="142"/>
      <c r="C766" s="142"/>
      <c r="D766" s="206"/>
      <c r="E766" s="144"/>
      <c r="F766" s="145"/>
      <c r="G766" s="144"/>
      <c r="H766" s="145"/>
      <c r="I766" s="206"/>
      <c r="J766" s="144"/>
      <c r="K766" s="144"/>
      <c r="L766" s="144"/>
      <c r="M766" s="146"/>
      <c r="N766" s="138"/>
      <c r="O766" s="138"/>
      <c r="P766" s="138"/>
      <c r="Q766" s="138"/>
      <c r="R766" s="138"/>
      <c r="S766" s="138"/>
      <c r="T766" s="138"/>
      <c r="U766" s="138"/>
      <c r="V766" s="138"/>
      <c r="W766" s="138"/>
      <c r="X766" s="138"/>
      <c r="Y766" s="138"/>
      <c r="Z766" s="138"/>
    </row>
    <row r="767" ht="12.75" hidden="1" customHeight="1">
      <c r="A767" s="141"/>
      <c r="B767" s="142"/>
      <c r="C767" s="142"/>
      <c r="D767" s="206"/>
      <c r="E767" s="144"/>
      <c r="F767" s="145"/>
      <c r="G767" s="144"/>
      <c r="H767" s="145"/>
      <c r="I767" s="206"/>
      <c r="J767" s="144"/>
      <c r="K767" s="144"/>
      <c r="L767" s="144"/>
      <c r="M767" s="146"/>
      <c r="N767" s="138"/>
      <c r="O767" s="138"/>
      <c r="P767" s="138"/>
      <c r="Q767" s="138"/>
      <c r="R767" s="138"/>
      <c r="S767" s="138"/>
      <c r="T767" s="138"/>
      <c r="U767" s="138"/>
      <c r="V767" s="138"/>
      <c r="W767" s="138"/>
      <c r="X767" s="138"/>
      <c r="Y767" s="138"/>
      <c r="Z767" s="138"/>
    </row>
    <row r="768" ht="12.75" hidden="1" customHeight="1">
      <c r="A768" s="141"/>
      <c r="B768" s="142"/>
      <c r="C768" s="142"/>
      <c r="D768" s="206"/>
      <c r="E768" s="144"/>
      <c r="F768" s="145"/>
      <c r="G768" s="144"/>
      <c r="H768" s="145"/>
      <c r="I768" s="206"/>
      <c r="J768" s="144"/>
      <c r="K768" s="144"/>
      <c r="L768" s="144"/>
      <c r="M768" s="146"/>
      <c r="N768" s="138"/>
      <c r="O768" s="138"/>
      <c r="P768" s="138"/>
      <c r="Q768" s="138"/>
      <c r="R768" s="138"/>
      <c r="S768" s="138"/>
      <c r="T768" s="138"/>
      <c r="U768" s="138"/>
      <c r="V768" s="138"/>
      <c r="W768" s="138"/>
      <c r="X768" s="138"/>
      <c r="Y768" s="138"/>
      <c r="Z768" s="138"/>
    </row>
    <row r="769" ht="12.75" hidden="1" customHeight="1">
      <c r="A769" s="141"/>
      <c r="B769" s="142"/>
      <c r="C769" s="142"/>
      <c r="D769" s="206"/>
      <c r="E769" s="144"/>
      <c r="F769" s="145"/>
      <c r="G769" s="144"/>
      <c r="H769" s="145"/>
      <c r="I769" s="206"/>
      <c r="J769" s="144"/>
      <c r="K769" s="144"/>
      <c r="L769" s="144"/>
      <c r="M769" s="146"/>
      <c r="N769" s="138"/>
      <c r="O769" s="138"/>
      <c r="P769" s="138"/>
      <c r="Q769" s="138"/>
      <c r="R769" s="138"/>
      <c r="S769" s="138"/>
      <c r="T769" s="138"/>
      <c r="U769" s="138"/>
      <c r="V769" s="138"/>
      <c r="W769" s="138"/>
      <c r="X769" s="138"/>
      <c r="Y769" s="138"/>
      <c r="Z769" s="138"/>
    </row>
    <row r="770" ht="12.75" hidden="1" customHeight="1">
      <c r="A770" s="141"/>
      <c r="B770" s="142"/>
      <c r="C770" s="142"/>
      <c r="D770" s="206"/>
      <c r="E770" s="144"/>
      <c r="F770" s="145"/>
      <c r="G770" s="144"/>
      <c r="H770" s="145"/>
      <c r="I770" s="206"/>
      <c r="J770" s="144"/>
      <c r="K770" s="144"/>
      <c r="L770" s="144"/>
      <c r="M770" s="146"/>
      <c r="N770" s="138"/>
      <c r="O770" s="138"/>
      <c r="P770" s="138"/>
      <c r="Q770" s="138"/>
      <c r="R770" s="138"/>
      <c r="S770" s="138"/>
      <c r="T770" s="138"/>
      <c r="U770" s="138"/>
      <c r="V770" s="138"/>
      <c r="W770" s="138"/>
      <c r="X770" s="138"/>
      <c r="Y770" s="138"/>
      <c r="Z770" s="138"/>
    </row>
    <row r="771" ht="12.75" hidden="1" customHeight="1">
      <c r="A771" s="141"/>
      <c r="B771" s="142"/>
      <c r="C771" s="142"/>
      <c r="D771" s="206"/>
      <c r="E771" s="144"/>
      <c r="F771" s="145"/>
      <c r="G771" s="144"/>
      <c r="H771" s="145"/>
      <c r="I771" s="206"/>
      <c r="J771" s="144"/>
      <c r="K771" s="144"/>
      <c r="L771" s="144"/>
      <c r="M771" s="146"/>
      <c r="N771" s="138"/>
      <c r="O771" s="138"/>
      <c r="P771" s="138"/>
      <c r="Q771" s="138"/>
      <c r="R771" s="138"/>
      <c r="S771" s="138"/>
      <c r="T771" s="138"/>
      <c r="U771" s="138"/>
      <c r="V771" s="138"/>
      <c r="W771" s="138"/>
      <c r="X771" s="138"/>
      <c r="Y771" s="138"/>
      <c r="Z771" s="138"/>
    </row>
    <row r="772" ht="12.75" hidden="1" customHeight="1">
      <c r="A772" s="141"/>
      <c r="B772" s="142"/>
      <c r="C772" s="142"/>
      <c r="D772" s="206"/>
      <c r="E772" s="144"/>
      <c r="F772" s="145"/>
      <c r="G772" s="144"/>
      <c r="H772" s="145"/>
      <c r="I772" s="206"/>
      <c r="J772" s="144"/>
      <c r="K772" s="144"/>
      <c r="L772" s="144"/>
      <c r="M772" s="146"/>
      <c r="N772" s="138"/>
      <c r="O772" s="138"/>
      <c r="P772" s="138"/>
      <c r="Q772" s="138"/>
      <c r="R772" s="138"/>
      <c r="S772" s="138"/>
      <c r="T772" s="138"/>
      <c r="U772" s="138"/>
      <c r="V772" s="138"/>
      <c r="W772" s="138"/>
      <c r="X772" s="138"/>
      <c r="Y772" s="138"/>
      <c r="Z772" s="138"/>
    </row>
    <row r="773" ht="12.75" hidden="1" customHeight="1">
      <c r="A773" s="141"/>
      <c r="B773" s="142"/>
      <c r="C773" s="142"/>
      <c r="D773" s="206"/>
      <c r="E773" s="144"/>
      <c r="F773" s="145"/>
      <c r="G773" s="144"/>
      <c r="H773" s="145"/>
      <c r="I773" s="206"/>
      <c r="J773" s="144"/>
      <c r="K773" s="144"/>
      <c r="L773" s="144"/>
      <c r="M773" s="146"/>
      <c r="N773" s="138"/>
      <c r="O773" s="138"/>
      <c r="P773" s="138"/>
      <c r="Q773" s="138"/>
      <c r="R773" s="138"/>
      <c r="S773" s="138"/>
      <c r="T773" s="138"/>
      <c r="U773" s="138"/>
      <c r="V773" s="138"/>
      <c r="W773" s="138"/>
      <c r="X773" s="138"/>
      <c r="Y773" s="138"/>
      <c r="Z773" s="138"/>
    </row>
    <row r="774" ht="12.75" hidden="1" customHeight="1">
      <c r="A774" s="141"/>
      <c r="B774" s="142"/>
      <c r="C774" s="142"/>
      <c r="D774" s="206"/>
      <c r="E774" s="144"/>
      <c r="F774" s="145"/>
      <c r="G774" s="144"/>
      <c r="H774" s="145"/>
      <c r="I774" s="206"/>
      <c r="J774" s="144"/>
      <c r="K774" s="144"/>
      <c r="L774" s="144"/>
      <c r="M774" s="146"/>
      <c r="N774" s="138"/>
      <c r="O774" s="138"/>
      <c r="P774" s="138"/>
      <c r="Q774" s="138"/>
      <c r="R774" s="138"/>
      <c r="S774" s="138"/>
      <c r="T774" s="138"/>
      <c r="U774" s="138"/>
      <c r="V774" s="138"/>
      <c r="W774" s="138"/>
      <c r="X774" s="138"/>
      <c r="Y774" s="138"/>
      <c r="Z774" s="138"/>
    </row>
    <row r="775" ht="12.75" hidden="1" customHeight="1">
      <c r="A775" s="141"/>
      <c r="B775" s="142"/>
      <c r="C775" s="142"/>
      <c r="D775" s="206"/>
      <c r="E775" s="144"/>
      <c r="F775" s="145"/>
      <c r="G775" s="144"/>
      <c r="H775" s="145"/>
      <c r="I775" s="206"/>
      <c r="J775" s="144"/>
      <c r="K775" s="144"/>
      <c r="L775" s="144"/>
      <c r="M775" s="146"/>
      <c r="N775" s="138"/>
      <c r="O775" s="138"/>
      <c r="P775" s="138"/>
      <c r="Q775" s="138"/>
      <c r="R775" s="138"/>
      <c r="S775" s="138"/>
      <c r="T775" s="138"/>
      <c r="U775" s="138"/>
      <c r="V775" s="138"/>
      <c r="W775" s="138"/>
      <c r="X775" s="138"/>
      <c r="Y775" s="138"/>
      <c r="Z775" s="138"/>
    </row>
    <row r="776" ht="12.75" hidden="1" customHeight="1">
      <c r="A776" s="141"/>
      <c r="B776" s="142"/>
      <c r="C776" s="142"/>
      <c r="D776" s="206"/>
      <c r="E776" s="144"/>
      <c r="F776" s="145"/>
      <c r="G776" s="144"/>
      <c r="H776" s="145"/>
      <c r="I776" s="206"/>
      <c r="J776" s="144"/>
      <c r="K776" s="144"/>
      <c r="L776" s="144"/>
      <c r="M776" s="146"/>
      <c r="N776" s="138"/>
      <c r="O776" s="138"/>
      <c r="P776" s="138"/>
      <c r="Q776" s="138"/>
      <c r="R776" s="138"/>
      <c r="S776" s="138"/>
      <c r="T776" s="138"/>
      <c r="U776" s="138"/>
      <c r="V776" s="138"/>
      <c r="W776" s="138"/>
      <c r="X776" s="138"/>
      <c r="Y776" s="138"/>
      <c r="Z776" s="138"/>
    </row>
    <row r="777" ht="12.75" hidden="1" customHeight="1">
      <c r="A777" s="141"/>
      <c r="B777" s="142"/>
      <c r="C777" s="142"/>
      <c r="D777" s="206"/>
      <c r="E777" s="144"/>
      <c r="F777" s="145"/>
      <c r="G777" s="144"/>
      <c r="H777" s="145"/>
      <c r="I777" s="206"/>
      <c r="J777" s="144"/>
      <c r="K777" s="144"/>
      <c r="L777" s="144"/>
      <c r="M777" s="146"/>
      <c r="N777" s="138"/>
      <c r="O777" s="138"/>
      <c r="P777" s="138"/>
      <c r="Q777" s="138"/>
      <c r="R777" s="138"/>
      <c r="S777" s="138"/>
      <c r="T777" s="138"/>
      <c r="U777" s="138"/>
      <c r="V777" s="138"/>
      <c r="W777" s="138"/>
      <c r="X777" s="138"/>
      <c r="Y777" s="138"/>
      <c r="Z777" s="138"/>
    </row>
    <row r="778" ht="12.75" hidden="1" customHeight="1">
      <c r="A778" s="141"/>
      <c r="B778" s="142"/>
      <c r="C778" s="142"/>
      <c r="D778" s="206"/>
      <c r="E778" s="144"/>
      <c r="F778" s="145"/>
      <c r="G778" s="144"/>
      <c r="H778" s="145"/>
      <c r="I778" s="206"/>
      <c r="J778" s="144"/>
      <c r="K778" s="144"/>
      <c r="L778" s="144"/>
      <c r="M778" s="146"/>
      <c r="N778" s="138"/>
      <c r="O778" s="138"/>
      <c r="P778" s="138"/>
      <c r="Q778" s="138"/>
      <c r="R778" s="138"/>
      <c r="S778" s="138"/>
      <c r="T778" s="138"/>
      <c r="U778" s="138"/>
      <c r="V778" s="138"/>
      <c r="W778" s="138"/>
      <c r="X778" s="138"/>
      <c r="Y778" s="138"/>
      <c r="Z778" s="138"/>
    </row>
    <row r="779" ht="12.75" hidden="1" customHeight="1">
      <c r="A779" s="141"/>
      <c r="B779" s="142"/>
      <c r="C779" s="142"/>
      <c r="D779" s="206"/>
      <c r="E779" s="144"/>
      <c r="F779" s="145"/>
      <c r="G779" s="144"/>
      <c r="H779" s="145"/>
      <c r="I779" s="206"/>
      <c r="J779" s="144"/>
      <c r="K779" s="144"/>
      <c r="L779" s="144"/>
      <c r="M779" s="146"/>
      <c r="N779" s="138"/>
      <c r="O779" s="138"/>
      <c r="P779" s="138"/>
      <c r="Q779" s="138"/>
      <c r="R779" s="138"/>
      <c r="S779" s="138"/>
      <c r="T779" s="138"/>
      <c r="U779" s="138"/>
      <c r="V779" s="138"/>
      <c r="W779" s="138"/>
      <c r="X779" s="138"/>
      <c r="Y779" s="138"/>
      <c r="Z779" s="138"/>
    </row>
    <row r="780" ht="12.75" hidden="1" customHeight="1">
      <c r="A780" s="141"/>
      <c r="B780" s="142"/>
      <c r="C780" s="142"/>
      <c r="D780" s="206"/>
      <c r="E780" s="144"/>
      <c r="F780" s="145"/>
      <c r="G780" s="144"/>
      <c r="H780" s="145"/>
      <c r="I780" s="206"/>
      <c r="J780" s="144"/>
      <c r="K780" s="144"/>
      <c r="L780" s="144"/>
      <c r="M780" s="146"/>
      <c r="N780" s="138"/>
      <c r="O780" s="138"/>
      <c r="P780" s="138"/>
      <c r="Q780" s="138"/>
      <c r="R780" s="138"/>
      <c r="S780" s="138"/>
      <c r="T780" s="138"/>
      <c r="U780" s="138"/>
      <c r="V780" s="138"/>
      <c r="W780" s="138"/>
      <c r="X780" s="138"/>
      <c r="Y780" s="138"/>
      <c r="Z780" s="138"/>
    </row>
    <row r="781" ht="12.75" hidden="1" customHeight="1">
      <c r="A781" s="141"/>
      <c r="B781" s="142"/>
      <c r="C781" s="142"/>
      <c r="D781" s="206"/>
      <c r="E781" s="144"/>
      <c r="F781" s="145"/>
      <c r="G781" s="144"/>
      <c r="H781" s="145"/>
      <c r="I781" s="206"/>
      <c r="J781" s="144"/>
      <c r="K781" s="144"/>
      <c r="L781" s="144"/>
      <c r="M781" s="146"/>
      <c r="N781" s="138"/>
      <c r="O781" s="138"/>
      <c r="P781" s="138"/>
      <c r="Q781" s="138"/>
      <c r="R781" s="138"/>
      <c r="S781" s="138"/>
      <c r="T781" s="138"/>
      <c r="U781" s="138"/>
      <c r="V781" s="138"/>
      <c r="W781" s="138"/>
      <c r="X781" s="138"/>
      <c r="Y781" s="138"/>
      <c r="Z781" s="138"/>
    </row>
    <row r="782" ht="12.75" hidden="1" customHeight="1">
      <c r="A782" s="141"/>
      <c r="B782" s="142"/>
      <c r="C782" s="142"/>
      <c r="D782" s="206"/>
      <c r="E782" s="144"/>
      <c r="F782" s="145"/>
      <c r="G782" s="144"/>
      <c r="H782" s="145"/>
      <c r="I782" s="206"/>
      <c r="J782" s="144"/>
      <c r="K782" s="144"/>
      <c r="L782" s="144"/>
      <c r="M782" s="146"/>
      <c r="N782" s="138"/>
      <c r="O782" s="138"/>
      <c r="P782" s="138"/>
      <c r="Q782" s="138"/>
      <c r="R782" s="138"/>
      <c r="S782" s="138"/>
      <c r="T782" s="138"/>
      <c r="U782" s="138"/>
      <c r="V782" s="138"/>
      <c r="W782" s="138"/>
      <c r="X782" s="138"/>
      <c r="Y782" s="138"/>
      <c r="Z782" s="138"/>
    </row>
    <row r="783" ht="12.75" hidden="1" customHeight="1">
      <c r="A783" s="141"/>
      <c r="B783" s="142"/>
      <c r="C783" s="142"/>
      <c r="D783" s="206"/>
      <c r="E783" s="144"/>
      <c r="F783" s="145"/>
      <c r="G783" s="144"/>
      <c r="H783" s="145"/>
      <c r="I783" s="206"/>
      <c r="J783" s="144"/>
      <c r="K783" s="144"/>
      <c r="L783" s="144"/>
      <c r="M783" s="146"/>
      <c r="N783" s="138"/>
      <c r="O783" s="138"/>
      <c r="P783" s="138"/>
      <c r="Q783" s="138"/>
      <c r="R783" s="138"/>
      <c r="S783" s="138"/>
      <c r="T783" s="138"/>
      <c r="U783" s="138"/>
      <c r="V783" s="138"/>
      <c r="W783" s="138"/>
      <c r="X783" s="138"/>
      <c r="Y783" s="138"/>
      <c r="Z783" s="138"/>
    </row>
    <row r="784" ht="12.75" hidden="1" customHeight="1">
      <c r="A784" s="141"/>
      <c r="B784" s="142"/>
      <c r="C784" s="142"/>
      <c r="D784" s="206"/>
      <c r="E784" s="144"/>
      <c r="F784" s="145"/>
      <c r="G784" s="144"/>
      <c r="H784" s="145"/>
      <c r="I784" s="206"/>
      <c r="J784" s="144"/>
      <c r="K784" s="144"/>
      <c r="L784" s="144"/>
      <c r="M784" s="146"/>
      <c r="N784" s="138"/>
      <c r="O784" s="138"/>
      <c r="P784" s="138"/>
      <c r="Q784" s="138"/>
      <c r="R784" s="138"/>
      <c r="S784" s="138"/>
      <c r="T784" s="138"/>
      <c r="U784" s="138"/>
      <c r="V784" s="138"/>
      <c r="W784" s="138"/>
      <c r="X784" s="138"/>
      <c r="Y784" s="138"/>
      <c r="Z784" s="138"/>
    </row>
    <row r="785" ht="12.75" hidden="1" customHeight="1">
      <c r="A785" s="141"/>
      <c r="B785" s="142"/>
      <c r="C785" s="142"/>
      <c r="D785" s="206"/>
      <c r="E785" s="144"/>
      <c r="F785" s="145"/>
      <c r="G785" s="144"/>
      <c r="H785" s="145"/>
      <c r="I785" s="206"/>
      <c r="J785" s="144"/>
      <c r="K785" s="144"/>
      <c r="L785" s="144"/>
      <c r="M785" s="146"/>
      <c r="N785" s="138"/>
      <c r="O785" s="138"/>
      <c r="P785" s="138"/>
      <c r="Q785" s="138"/>
      <c r="R785" s="138"/>
      <c r="S785" s="138"/>
      <c r="T785" s="138"/>
      <c r="U785" s="138"/>
      <c r="V785" s="138"/>
      <c r="W785" s="138"/>
      <c r="X785" s="138"/>
      <c r="Y785" s="138"/>
      <c r="Z785" s="138"/>
    </row>
    <row r="786" ht="12.75" hidden="1" customHeight="1">
      <c r="A786" s="141"/>
      <c r="B786" s="142"/>
      <c r="C786" s="142"/>
      <c r="D786" s="206"/>
      <c r="E786" s="144"/>
      <c r="F786" s="145"/>
      <c r="G786" s="144"/>
      <c r="H786" s="145"/>
      <c r="I786" s="206"/>
      <c r="J786" s="144"/>
      <c r="K786" s="144"/>
      <c r="L786" s="144"/>
      <c r="M786" s="146"/>
      <c r="N786" s="138"/>
      <c r="O786" s="138"/>
      <c r="P786" s="138"/>
      <c r="Q786" s="138"/>
      <c r="R786" s="138"/>
      <c r="S786" s="138"/>
      <c r="T786" s="138"/>
      <c r="U786" s="138"/>
      <c r="V786" s="138"/>
      <c r="W786" s="138"/>
      <c r="X786" s="138"/>
      <c r="Y786" s="138"/>
      <c r="Z786" s="138"/>
    </row>
    <row r="787" ht="12.75" hidden="1" customHeight="1">
      <c r="A787" s="141"/>
      <c r="B787" s="142"/>
      <c r="C787" s="142"/>
      <c r="D787" s="206"/>
      <c r="E787" s="144"/>
      <c r="F787" s="145"/>
      <c r="G787" s="144"/>
      <c r="H787" s="145"/>
      <c r="I787" s="206"/>
      <c r="J787" s="144"/>
      <c r="K787" s="144"/>
      <c r="L787" s="144"/>
      <c r="M787" s="146"/>
      <c r="N787" s="138"/>
      <c r="O787" s="138"/>
      <c r="P787" s="138"/>
      <c r="Q787" s="138"/>
      <c r="R787" s="138"/>
      <c r="S787" s="138"/>
      <c r="T787" s="138"/>
      <c r="U787" s="138"/>
      <c r="V787" s="138"/>
      <c r="W787" s="138"/>
      <c r="X787" s="138"/>
      <c r="Y787" s="138"/>
      <c r="Z787" s="138"/>
    </row>
    <row r="788" ht="12.75" hidden="1" customHeight="1">
      <c r="A788" s="141"/>
      <c r="B788" s="142"/>
      <c r="C788" s="142"/>
      <c r="D788" s="206"/>
      <c r="E788" s="144"/>
      <c r="F788" s="145"/>
      <c r="G788" s="144"/>
      <c r="H788" s="145"/>
      <c r="I788" s="206"/>
      <c r="J788" s="144"/>
      <c r="K788" s="144"/>
      <c r="L788" s="144"/>
      <c r="M788" s="146"/>
      <c r="N788" s="138"/>
      <c r="O788" s="138"/>
      <c r="P788" s="138"/>
      <c r="Q788" s="138"/>
      <c r="R788" s="138"/>
      <c r="S788" s="138"/>
      <c r="T788" s="138"/>
      <c r="U788" s="138"/>
      <c r="V788" s="138"/>
      <c r="W788" s="138"/>
      <c r="X788" s="138"/>
      <c r="Y788" s="138"/>
      <c r="Z788" s="138"/>
    </row>
    <row r="789" ht="12.75" hidden="1" customHeight="1">
      <c r="A789" s="141"/>
      <c r="B789" s="142"/>
      <c r="C789" s="142"/>
      <c r="D789" s="206"/>
      <c r="E789" s="144"/>
      <c r="F789" s="145"/>
      <c r="G789" s="144"/>
      <c r="H789" s="145"/>
      <c r="I789" s="206"/>
      <c r="J789" s="144"/>
      <c r="K789" s="144"/>
      <c r="L789" s="144"/>
      <c r="M789" s="146"/>
      <c r="N789" s="138"/>
      <c r="O789" s="138"/>
      <c r="P789" s="138"/>
      <c r="Q789" s="138"/>
      <c r="R789" s="138"/>
      <c r="S789" s="138"/>
      <c r="T789" s="138"/>
      <c r="U789" s="138"/>
      <c r="V789" s="138"/>
      <c r="W789" s="138"/>
      <c r="X789" s="138"/>
      <c r="Y789" s="138"/>
      <c r="Z789" s="138"/>
    </row>
    <row r="790" ht="12.75" hidden="1" customHeight="1">
      <c r="A790" s="141"/>
      <c r="B790" s="142"/>
      <c r="C790" s="142"/>
      <c r="D790" s="206"/>
      <c r="E790" s="144"/>
      <c r="F790" s="145"/>
      <c r="G790" s="144"/>
      <c r="H790" s="145"/>
      <c r="I790" s="206"/>
      <c r="J790" s="144"/>
      <c r="K790" s="144"/>
      <c r="L790" s="144"/>
      <c r="M790" s="146"/>
      <c r="N790" s="138"/>
      <c r="O790" s="138"/>
      <c r="P790" s="138"/>
      <c r="Q790" s="138"/>
      <c r="R790" s="138"/>
      <c r="S790" s="138"/>
      <c r="T790" s="138"/>
      <c r="U790" s="138"/>
      <c r="V790" s="138"/>
      <c r="W790" s="138"/>
      <c r="X790" s="138"/>
      <c r="Y790" s="138"/>
      <c r="Z790" s="138"/>
    </row>
    <row r="791" ht="12.75" hidden="1" customHeight="1">
      <c r="A791" s="141"/>
      <c r="B791" s="142"/>
      <c r="C791" s="142"/>
      <c r="D791" s="206"/>
      <c r="E791" s="144"/>
      <c r="F791" s="145"/>
      <c r="G791" s="144"/>
      <c r="H791" s="145"/>
      <c r="I791" s="206"/>
      <c r="J791" s="144"/>
      <c r="K791" s="144"/>
      <c r="L791" s="144"/>
      <c r="M791" s="146"/>
      <c r="N791" s="138"/>
      <c r="O791" s="138"/>
      <c r="P791" s="138"/>
      <c r="Q791" s="138"/>
      <c r="R791" s="138"/>
      <c r="S791" s="138"/>
      <c r="T791" s="138"/>
      <c r="U791" s="138"/>
      <c r="V791" s="138"/>
      <c r="W791" s="138"/>
      <c r="X791" s="138"/>
      <c r="Y791" s="138"/>
      <c r="Z791" s="138"/>
    </row>
    <row r="792" ht="12.75" hidden="1" customHeight="1">
      <c r="A792" s="141"/>
      <c r="B792" s="142"/>
      <c r="C792" s="142"/>
      <c r="D792" s="206"/>
      <c r="E792" s="144"/>
      <c r="F792" s="145"/>
      <c r="G792" s="144"/>
      <c r="H792" s="145"/>
      <c r="I792" s="206"/>
      <c r="J792" s="144"/>
      <c r="K792" s="144"/>
      <c r="L792" s="144"/>
      <c r="M792" s="146"/>
      <c r="N792" s="138"/>
      <c r="O792" s="138"/>
      <c r="P792" s="138"/>
      <c r="Q792" s="138"/>
      <c r="R792" s="138"/>
      <c r="S792" s="138"/>
      <c r="T792" s="138"/>
      <c r="U792" s="138"/>
      <c r="V792" s="138"/>
      <c r="W792" s="138"/>
      <c r="X792" s="138"/>
      <c r="Y792" s="138"/>
      <c r="Z792" s="138"/>
    </row>
    <row r="793" ht="12.75" hidden="1" customHeight="1">
      <c r="A793" s="141"/>
      <c r="B793" s="142"/>
      <c r="C793" s="142"/>
      <c r="D793" s="206"/>
      <c r="E793" s="144"/>
      <c r="F793" s="145"/>
      <c r="G793" s="144"/>
      <c r="H793" s="145"/>
      <c r="I793" s="206"/>
      <c r="J793" s="144"/>
      <c r="K793" s="144"/>
      <c r="L793" s="144"/>
      <c r="M793" s="146"/>
      <c r="N793" s="138"/>
      <c r="O793" s="138"/>
      <c r="P793" s="138"/>
      <c r="Q793" s="138"/>
      <c r="R793" s="138"/>
      <c r="S793" s="138"/>
      <c r="T793" s="138"/>
      <c r="U793" s="138"/>
      <c r="V793" s="138"/>
      <c r="W793" s="138"/>
      <c r="X793" s="138"/>
      <c r="Y793" s="138"/>
      <c r="Z793" s="138"/>
    </row>
    <row r="794" ht="12.75" hidden="1" customHeight="1">
      <c r="A794" s="141"/>
      <c r="B794" s="142"/>
      <c r="C794" s="142"/>
      <c r="D794" s="206"/>
      <c r="E794" s="144"/>
      <c r="F794" s="145"/>
      <c r="G794" s="144"/>
      <c r="H794" s="145"/>
      <c r="I794" s="206"/>
      <c r="J794" s="144"/>
      <c r="K794" s="144"/>
      <c r="L794" s="144"/>
      <c r="M794" s="146"/>
      <c r="N794" s="138"/>
      <c r="O794" s="138"/>
      <c r="P794" s="138"/>
      <c r="Q794" s="138"/>
      <c r="R794" s="138"/>
      <c r="S794" s="138"/>
      <c r="T794" s="138"/>
      <c r="U794" s="138"/>
      <c r="V794" s="138"/>
      <c r="W794" s="138"/>
      <c r="X794" s="138"/>
      <c r="Y794" s="138"/>
      <c r="Z794" s="138"/>
    </row>
    <row r="795" ht="12.75" hidden="1" customHeight="1">
      <c r="A795" s="141"/>
      <c r="B795" s="142"/>
      <c r="C795" s="142"/>
      <c r="D795" s="206"/>
      <c r="E795" s="144"/>
      <c r="F795" s="145"/>
      <c r="G795" s="144"/>
      <c r="H795" s="145"/>
      <c r="I795" s="206"/>
      <c r="J795" s="144"/>
      <c r="K795" s="144"/>
      <c r="L795" s="144"/>
      <c r="M795" s="146"/>
      <c r="N795" s="138"/>
      <c r="O795" s="138"/>
      <c r="P795" s="138"/>
      <c r="Q795" s="138"/>
      <c r="R795" s="138"/>
      <c r="S795" s="138"/>
      <c r="T795" s="138"/>
      <c r="U795" s="138"/>
      <c r="V795" s="138"/>
      <c r="W795" s="138"/>
      <c r="X795" s="138"/>
      <c r="Y795" s="138"/>
      <c r="Z795" s="138"/>
    </row>
    <row r="796" ht="12.75" hidden="1" customHeight="1">
      <c r="A796" s="141"/>
      <c r="B796" s="142"/>
      <c r="C796" s="142"/>
      <c r="D796" s="206"/>
      <c r="E796" s="144"/>
      <c r="F796" s="145"/>
      <c r="G796" s="144"/>
      <c r="H796" s="145"/>
      <c r="I796" s="206"/>
      <c r="J796" s="144"/>
      <c r="K796" s="144"/>
      <c r="L796" s="144"/>
      <c r="M796" s="146"/>
      <c r="N796" s="138"/>
      <c r="O796" s="138"/>
      <c r="P796" s="138"/>
      <c r="Q796" s="138"/>
      <c r="R796" s="138"/>
      <c r="S796" s="138"/>
      <c r="T796" s="138"/>
      <c r="U796" s="138"/>
      <c r="V796" s="138"/>
      <c r="W796" s="138"/>
      <c r="X796" s="138"/>
      <c r="Y796" s="138"/>
      <c r="Z796" s="138"/>
    </row>
    <row r="797" ht="12.75" hidden="1" customHeight="1">
      <c r="A797" s="141"/>
      <c r="B797" s="142"/>
      <c r="C797" s="142"/>
      <c r="D797" s="206"/>
      <c r="E797" s="144"/>
      <c r="F797" s="145"/>
      <c r="G797" s="144"/>
      <c r="H797" s="145"/>
      <c r="I797" s="206"/>
      <c r="J797" s="144"/>
      <c r="K797" s="144"/>
      <c r="L797" s="144"/>
      <c r="M797" s="146"/>
      <c r="N797" s="138"/>
      <c r="O797" s="138"/>
      <c r="P797" s="138"/>
      <c r="Q797" s="138"/>
      <c r="R797" s="138"/>
      <c r="S797" s="138"/>
      <c r="T797" s="138"/>
      <c r="U797" s="138"/>
      <c r="V797" s="138"/>
      <c r="W797" s="138"/>
      <c r="X797" s="138"/>
      <c r="Y797" s="138"/>
      <c r="Z797" s="138"/>
    </row>
    <row r="798" ht="12.75" hidden="1" customHeight="1">
      <c r="A798" s="141"/>
      <c r="B798" s="142"/>
      <c r="C798" s="142"/>
      <c r="D798" s="206"/>
      <c r="E798" s="144"/>
      <c r="F798" s="145"/>
      <c r="G798" s="144"/>
      <c r="H798" s="145"/>
      <c r="I798" s="206"/>
      <c r="J798" s="144"/>
      <c r="K798" s="144"/>
      <c r="L798" s="144"/>
      <c r="M798" s="146"/>
      <c r="N798" s="138"/>
      <c r="O798" s="138"/>
      <c r="P798" s="138"/>
      <c r="Q798" s="138"/>
      <c r="R798" s="138"/>
      <c r="S798" s="138"/>
      <c r="T798" s="138"/>
      <c r="U798" s="138"/>
      <c r="V798" s="138"/>
      <c r="W798" s="138"/>
      <c r="X798" s="138"/>
      <c r="Y798" s="138"/>
      <c r="Z798" s="138"/>
    </row>
    <row r="799" ht="12.75" hidden="1" customHeight="1">
      <c r="A799" s="141"/>
      <c r="B799" s="142"/>
      <c r="C799" s="142"/>
      <c r="D799" s="206"/>
      <c r="E799" s="144"/>
      <c r="F799" s="145"/>
      <c r="G799" s="144"/>
      <c r="H799" s="145"/>
      <c r="I799" s="206"/>
      <c r="J799" s="144"/>
      <c r="K799" s="144"/>
      <c r="L799" s="144"/>
      <c r="M799" s="146"/>
      <c r="N799" s="138"/>
      <c r="O799" s="138"/>
      <c r="P799" s="138"/>
      <c r="Q799" s="138"/>
      <c r="R799" s="138"/>
      <c r="S799" s="138"/>
      <c r="T799" s="138"/>
      <c r="U799" s="138"/>
      <c r="V799" s="138"/>
      <c r="W799" s="138"/>
      <c r="X799" s="138"/>
      <c r="Y799" s="138"/>
      <c r="Z799" s="138"/>
    </row>
    <row r="800" ht="12.75" hidden="1" customHeight="1">
      <c r="A800" s="141"/>
      <c r="B800" s="142"/>
      <c r="C800" s="142"/>
      <c r="D800" s="206"/>
      <c r="E800" s="144"/>
      <c r="F800" s="145"/>
      <c r="G800" s="144"/>
      <c r="H800" s="145"/>
      <c r="I800" s="206"/>
      <c r="J800" s="144"/>
      <c r="K800" s="144"/>
      <c r="L800" s="144"/>
      <c r="M800" s="146"/>
      <c r="N800" s="138"/>
      <c r="O800" s="138"/>
      <c r="P800" s="138"/>
      <c r="Q800" s="138"/>
      <c r="R800" s="138"/>
      <c r="S800" s="138"/>
      <c r="T800" s="138"/>
      <c r="U800" s="138"/>
      <c r="V800" s="138"/>
      <c r="W800" s="138"/>
      <c r="X800" s="138"/>
      <c r="Y800" s="138"/>
      <c r="Z800" s="138"/>
    </row>
    <row r="801" ht="12.75" hidden="1" customHeight="1">
      <c r="A801" s="141"/>
      <c r="B801" s="142"/>
      <c r="C801" s="142"/>
      <c r="D801" s="206"/>
      <c r="E801" s="144"/>
      <c r="F801" s="145"/>
      <c r="G801" s="144"/>
      <c r="H801" s="145"/>
      <c r="I801" s="206"/>
      <c r="J801" s="144"/>
      <c r="K801" s="144"/>
      <c r="L801" s="144"/>
      <c r="M801" s="146"/>
      <c r="N801" s="138"/>
      <c r="O801" s="138"/>
      <c r="P801" s="138"/>
      <c r="Q801" s="138"/>
      <c r="R801" s="138"/>
      <c r="S801" s="138"/>
      <c r="T801" s="138"/>
      <c r="U801" s="138"/>
      <c r="V801" s="138"/>
      <c r="W801" s="138"/>
      <c r="X801" s="138"/>
      <c r="Y801" s="138"/>
      <c r="Z801" s="138"/>
    </row>
    <row r="802" ht="12.75" hidden="1" customHeight="1">
      <c r="A802" s="141"/>
      <c r="B802" s="142"/>
      <c r="C802" s="142"/>
      <c r="D802" s="206"/>
      <c r="E802" s="144"/>
      <c r="F802" s="145"/>
      <c r="G802" s="144"/>
      <c r="H802" s="145"/>
      <c r="I802" s="206"/>
      <c r="J802" s="144"/>
      <c r="K802" s="144"/>
      <c r="L802" s="144"/>
      <c r="M802" s="146"/>
      <c r="N802" s="138"/>
      <c r="O802" s="138"/>
      <c r="P802" s="138"/>
      <c r="Q802" s="138"/>
      <c r="R802" s="138"/>
      <c r="S802" s="138"/>
      <c r="T802" s="138"/>
      <c r="U802" s="138"/>
      <c r="V802" s="138"/>
      <c r="W802" s="138"/>
      <c r="X802" s="138"/>
      <c r="Y802" s="138"/>
      <c r="Z802" s="138"/>
    </row>
    <row r="803" ht="12.75" hidden="1" customHeight="1">
      <c r="A803" s="141"/>
      <c r="B803" s="142"/>
      <c r="C803" s="142"/>
      <c r="D803" s="206"/>
      <c r="E803" s="144"/>
      <c r="F803" s="145"/>
      <c r="G803" s="144"/>
      <c r="H803" s="145"/>
      <c r="I803" s="206"/>
      <c r="J803" s="144"/>
      <c r="K803" s="144"/>
      <c r="L803" s="144"/>
      <c r="M803" s="146"/>
      <c r="N803" s="138"/>
      <c r="O803" s="138"/>
      <c r="P803" s="138"/>
      <c r="Q803" s="138"/>
      <c r="R803" s="138"/>
      <c r="S803" s="138"/>
      <c r="T803" s="138"/>
      <c r="U803" s="138"/>
      <c r="V803" s="138"/>
      <c r="W803" s="138"/>
      <c r="X803" s="138"/>
      <c r="Y803" s="138"/>
      <c r="Z803" s="138"/>
    </row>
    <row r="804" ht="12.75" hidden="1" customHeight="1">
      <c r="A804" s="141"/>
      <c r="B804" s="142"/>
      <c r="C804" s="142"/>
      <c r="D804" s="206"/>
      <c r="E804" s="144"/>
      <c r="F804" s="145"/>
      <c r="G804" s="144"/>
      <c r="H804" s="145"/>
      <c r="I804" s="206"/>
      <c r="J804" s="144"/>
      <c r="K804" s="144"/>
      <c r="L804" s="144"/>
      <c r="M804" s="146"/>
      <c r="N804" s="138"/>
      <c r="O804" s="138"/>
      <c r="P804" s="138"/>
      <c r="Q804" s="138"/>
      <c r="R804" s="138"/>
      <c r="S804" s="138"/>
      <c r="T804" s="138"/>
      <c r="U804" s="138"/>
      <c r="V804" s="138"/>
      <c r="W804" s="138"/>
      <c r="X804" s="138"/>
      <c r="Y804" s="138"/>
      <c r="Z804" s="138"/>
    </row>
    <row r="805" ht="12.75" hidden="1" customHeight="1">
      <c r="A805" s="141"/>
      <c r="B805" s="142"/>
      <c r="C805" s="142"/>
      <c r="D805" s="206"/>
      <c r="E805" s="144"/>
      <c r="F805" s="145"/>
      <c r="G805" s="144"/>
      <c r="H805" s="145"/>
      <c r="I805" s="206"/>
      <c r="J805" s="144"/>
      <c r="K805" s="144"/>
      <c r="L805" s="144"/>
      <c r="M805" s="146"/>
      <c r="N805" s="138"/>
      <c r="O805" s="138"/>
      <c r="P805" s="138"/>
      <c r="Q805" s="138"/>
      <c r="R805" s="138"/>
      <c r="S805" s="138"/>
      <c r="T805" s="138"/>
      <c r="U805" s="138"/>
      <c r="V805" s="138"/>
      <c r="W805" s="138"/>
      <c r="X805" s="138"/>
      <c r="Y805" s="138"/>
      <c r="Z805" s="138"/>
    </row>
    <row r="806" ht="12.75" hidden="1" customHeight="1">
      <c r="A806" s="141"/>
      <c r="B806" s="142"/>
      <c r="C806" s="142"/>
      <c r="D806" s="206"/>
      <c r="E806" s="144"/>
      <c r="F806" s="145"/>
      <c r="G806" s="144"/>
      <c r="H806" s="145"/>
      <c r="I806" s="206"/>
      <c r="J806" s="144"/>
      <c r="K806" s="144"/>
      <c r="L806" s="144"/>
      <c r="M806" s="146"/>
      <c r="N806" s="138"/>
      <c r="O806" s="138"/>
      <c r="P806" s="138"/>
      <c r="Q806" s="138"/>
      <c r="R806" s="138"/>
      <c r="S806" s="138"/>
      <c r="T806" s="138"/>
      <c r="U806" s="138"/>
      <c r="V806" s="138"/>
      <c r="W806" s="138"/>
      <c r="X806" s="138"/>
      <c r="Y806" s="138"/>
      <c r="Z806" s="138"/>
    </row>
    <row r="807" ht="12.75" hidden="1" customHeight="1">
      <c r="A807" s="141"/>
      <c r="B807" s="142"/>
      <c r="C807" s="142"/>
      <c r="D807" s="206"/>
      <c r="E807" s="144"/>
      <c r="F807" s="145"/>
      <c r="G807" s="144"/>
      <c r="H807" s="145"/>
      <c r="I807" s="206"/>
      <c r="J807" s="144"/>
      <c r="K807" s="144"/>
      <c r="L807" s="144"/>
      <c r="M807" s="146"/>
      <c r="N807" s="138"/>
      <c r="O807" s="138"/>
      <c r="P807" s="138"/>
      <c r="Q807" s="138"/>
      <c r="R807" s="138"/>
      <c r="S807" s="138"/>
      <c r="T807" s="138"/>
      <c r="U807" s="138"/>
      <c r="V807" s="138"/>
      <c r="W807" s="138"/>
      <c r="X807" s="138"/>
      <c r="Y807" s="138"/>
      <c r="Z807" s="138"/>
    </row>
    <row r="808" ht="12.75" hidden="1" customHeight="1">
      <c r="A808" s="141"/>
      <c r="B808" s="142"/>
      <c r="C808" s="142"/>
      <c r="D808" s="206"/>
      <c r="E808" s="144"/>
      <c r="F808" s="145"/>
      <c r="G808" s="144"/>
      <c r="H808" s="145"/>
      <c r="I808" s="206"/>
      <c r="J808" s="144"/>
      <c r="K808" s="144"/>
      <c r="L808" s="144"/>
      <c r="M808" s="146"/>
      <c r="N808" s="138"/>
      <c r="O808" s="138"/>
      <c r="P808" s="138"/>
      <c r="Q808" s="138"/>
      <c r="R808" s="138"/>
      <c r="S808" s="138"/>
      <c r="T808" s="138"/>
      <c r="U808" s="138"/>
      <c r="V808" s="138"/>
      <c r="W808" s="138"/>
      <c r="X808" s="138"/>
      <c r="Y808" s="138"/>
      <c r="Z808" s="138"/>
    </row>
    <row r="809" ht="12.75" hidden="1" customHeight="1">
      <c r="A809" s="141"/>
      <c r="B809" s="142"/>
      <c r="C809" s="142"/>
      <c r="D809" s="206"/>
      <c r="E809" s="144"/>
      <c r="F809" s="145"/>
      <c r="G809" s="144"/>
      <c r="H809" s="145"/>
      <c r="I809" s="206"/>
      <c r="J809" s="144"/>
      <c r="K809" s="144"/>
      <c r="L809" s="144"/>
      <c r="M809" s="146"/>
      <c r="N809" s="138"/>
      <c r="O809" s="138"/>
      <c r="P809" s="138"/>
      <c r="Q809" s="138"/>
      <c r="R809" s="138"/>
      <c r="S809" s="138"/>
      <c r="T809" s="138"/>
      <c r="U809" s="138"/>
      <c r="V809" s="138"/>
      <c r="W809" s="138"/>
      <c r="X809" s="138"/>
      <c r="Y809" s="138"/>
      <c r="Z809" s="138"/>
    </row>
    <row r="810" ht="12.75" hidden="1" customHeight="1">
      <c r="A810" s="141"/>
      <c r="B810" s="142"/>
      <c r="C810" s="142"/>
      <c r="D810" s="206"/>
      <c r="E810" s="144"/>
      <c r="F810" s="145"/>
      <c r="G810" s="144"/>
      <c r="H810" s="145"/>
      <c r="I810" s="206"/>
      <c r="J810" s="144"/>
      <c r="K810" s="144"/>
      <c r="L810" s="144"/>
      <c r="M810" s="146"/>
      <c r="N810" s="138"/>
      <c r="O810" s="138"/>
      <c r="P810" s="138"/>
      <c r="Q810" s="138"/>
      <c r="R810" s="138"/>
      <c r="S810" s="138"/>
      <c r="T810" s="138"/>
      <c r="U810" s="138"/>
      <c r="V810" s="138"/>
      <c r="W810" s="138"/>
      <c r="X810" s="138"/>
      <c r="Y810" s="138"/>
      <c r="Z810" s="138"/>
    </row>
    <row r="811" ht="12.75" hidden="1" customHeight="1">
      <c r="A811" s="141"/>
      <c r="B811" s="142"/>
      <c r="C811" s="142"/>
      <c r="D811" s="206"/>
      <c r="E811" s="144"/>
      <c r="F811" s="145"/>
      <c r="G811" s="144"/>
      <c r="H811" s="145"/>
      <c r="I811" s="206"/>
      <c r="J811" s="144"/>
      <c r="K811" s="144"/>
      <c r="L811" s="144"/>
      <c r="M811" s="146"/>
      <c r="N811" s="138"/>
      <c r="O811" s="138"/>
      <c r="P811" s="138"/>
      <c r="Q811" s="138"/>
      <c r="R811" s="138"/>
      <c r="S811" s="138"/>
      <c r="T811" s="138"/>
      <c r="U811" s="138"/>
      <c r="V811" s="138"/>
      <c r="W811" s="138"/>
      <c r="X811" s="138"/>
      <c r="Y811" s="138"/>
      <c r="Z811" s="138"/>
    </row>
    <row r="812" ht="12.75" hidden="1" customHeight="1">
      <c r="A812" s="141"/>
      <c r="B812" s="142"/>
      <c r="C812" s="142"/>
      <c r="D812" s="206"/>
      <c r="E812" s="144"/>
      <c r="F812" s="145"/>
      <c r="G812" s="144"/>
      <c r="H812" s="145"/>
      <c r="I812" s="206"/>
      <c r="J812" s="144"/>
      <c r="K812" s="144"/>
      <c r="L812" s="144"/>
      <c r="M812" s="146"/>
      <c r="N812" s="138"/>
      <c r="O812" s="138"/>
      <c r="P812" s="138"/>
      <c r="Q812" s="138"/>
      <c r="R812" s="138"/>
      <c r="S812" s="138"/>
      <c r="T812" s="138"/>
      <c r="U812" s="138"/>
      <c r="V812" s="138"/>
      <c r="W812" s="138"/>
      <c r="X812" s="138"/>
      <c r="Y812" s="138"/>
      <c r="Z812" s="138"/>
    </row>
    <row r="813" ht="12.75" hidden="1" customHeight="1">
      <c r="A813" s="141"/>
      <c r="B813" s="142"/>
      <c r="C813" s="142"/>
      <c r="D813" s="206"/>
      <c r="E813" s="144"/>
      <c r="F813" s="145"/>
      <c r="G813" s="144"/>
      <c r="H813" s="145"/>
      <c r="I813" s="206"/>
      <c r="J813" s="144"/>
      <c r="K813" s="144"/>
      <c r="L813" s="144"/>
      <c r="M813" s="146"/>
      <c r="N813" s="138"/>
      <c r="O813" s="138"/>
      <c r="P813" s="138"/>
      <c r="Q813" s="138"/>
      <c r="R813" s="138"/>
      <c r="S813" s="138"/>
      <c r="T813" s="138"/>
      <c r="U813" s="138"/>
      <c r="V813" s="138"/>
      <c r="W813" s="138"/>
      <c r="X813" s="138"/>
      <c r="Y813" s="138"/>
      <c r="Z813" s="138"/>
    </row>
    <row r="814" ht="12.75" hidden="1" customHeight="1">
      <c r="A814" s="141"/>
      <c r="B814" s="142"/>
      <c r="C814" s="142"/>
      <c r="D814" s="206"/>
      <c r="E814" s="144"/>
      <c r="F814" s="145"/>
      <c r="G814" s="144"/>
      <c r="H814" s="145"/>
      <c r="I814" s="206"/>
      <c r="J814" s="144"/>
      <c r="K814" s="144"/>
      <c r="L814" s="144"/>
      <c r="M814" s="146"/>
      <c r="N814" s="138"/>
      <c r="O814" s="138"/>
      <c r="P814" s="138"/>
      <c r="Q814" s="138"/>
      <c r="R814" s="138"/>
      <c r="S814" s="138"/>
      <c r="T814" s="138"/>
      <c r="U814" s="138"/>
      <c r="V814" s="138"/>
      <c r="W814" s="138"/>
      <c r="X814" s="138"/>
      <c r="Y814" s="138"/>
      <c r="Z814" s="138"/>
    </row>
    <row r="815" ht="12.75" hidden="1" customHeight="1">
      <c r="A815" s="141"/>
      <c r="B815" s="142"/>
      <c r="C815" s="142"/>
      <c r="D815" s="206"/>
      <c r="E815" s="144"/>
      <c r="F815" s="145"/>
      <c r="G815" s="144"/>
      <c r="H815" s="145"/>
      <c r="I815" s="206"/>
      <c r="J815" s="144"/>
      <c r="K815" s="144"/>
      <c r="L815" s="144"/>
      <c r="M815" s="146"/>
      <c r="N815" s="138"/>
      <c r="O815" s="138"/>
      <c r="P815" s="138"/>
      <c r="Q815" s="138"/>
      <c r="R815" s="138"/>
      <c r="S815" s="138"/>
      <c r="T815" s="138"/>
      <c r="U815" s="138"/>
      <c r="V815" s="138"/>
      <c r="W815" s="138"/>
      <c r="X815" s="138"/>
      <c r="Y815" s="138"/>
      <c r="Z815" s="138"/>
    </row>
    <row r="816" ht="12.75" hidden="1" customHeight="1">
      <c r="A816" s="141"/>
      <c r="B816" s="142"/>
      <c r="C816" s="142"/>
      <c r="D816" s="206"/>
      <c r="E816" s="144"/>
      <c r="F816" s="145"/>
      <c r="G816" s="144"/>
      <c r="H816" s="145"/>
      <c r="I816" s="206"/>
      <c r="J816" s="144"/>
      <c r="K816" s="144"/>
      <c r="L816" s="144"/>
      <c r="M816" s="146"/>
      <c r="N816" s="138"/>
      <c r="O816" s="138"/>
      <c r="P816" s="138"/>
      <c r="Q816" s="138"/>
      <c r="R816" s="138"/>
      <c r="S816" s="138"/>
      <c r="T816" s="138"/>
      <c r="U816" s="138"/>
      <c r="V816" s="138"/>
      <c r="W816" s="138"/>
      <c r="X816" s="138"/>
      <c r="Y816" s="138"/>
      <c r="Z816" s="138"/>
    </row>
    <row r="817" ht="12.75" hidden="1" customHeight="1">
      <c r="A817" s="141"/>
      <c r="B817" s="142"/>
      <c r="C817" s="142"/>
      <c r="D817" s="206"/>
      <c r="E817" s="144"/>
      <c r="F817" s="145"/>
      <c r="G817" s="144"/>
      <c r="H817" s="145"/>
      <c r="I817" s="206"/>
      <c r="J817" s="144"/>
      <c r="K817" s="144"/>
      <c r="L817" s="144"/>
      <c r="M817" s="146"/>
      <c r="N817" s="138"/>
      <c r="O817" s="138"/>
      <c r="P817" s="138"/>
      <c r="Q817" s="138"/>
      <c r="R817" s="138"/>
      <c r="S817" s="138"/>
      <c r="T817" s="138"/>
      <c r="U817" s="138"/>
      <c r="V817" s="138"/>
      <c r="W817" s="138"/>
      <c r="X817" s="138"/>
      <c r="Y817" s="138"/>
      <c r="Z817" s="138"/>
    </row>
    <row r="818" ht="12.75" hidden="1" customHeight="1">
      <c r="A818" s="141"/>
      <c r="B818" s="142"/>
      <c r="C818" s="142"/>
      <c r="D818" s="206"/>
      <c r="E818" s="144"/>
      <c r="F818" s="145"/>
      <c r="G818" s="144"/>
      <c r="H818" s="145"/>
      <c r="I818" s="206"/>
      <c r="J818" s="144"/>
      <c r="K818" s="144"/>
      <c r="L818" s="144"/>
      <c r="M818" s="146"/>
      <c r="N818" s="138"/>
      <c r="O818" s="138"/>
      <c r="P818" s="138"/>
      <c r="Q818" s="138"/>
      <c r="R818" s="138"/>
      <c r="S818" s="138"/>
      <c r="T818" s="138"/>
      <c r="U818" s="138"/>
      <c r="V818" s="138"/>
      <c r="W818" s="138"/>
      <c r="X818" s="138"/>
      <c r="Y818" s="138"/>
      <c r="Z818" s="138"/>
    </row>
    <row r="819" ht="12.75" hidden="1" customHeight="1">
      <c r="A819" s="141"/>
      <c r="B819" s="142"/>
      <c r="C819" s="142"/>
      <c r="D819" s="206"/>
      <c r="E819" s="144"/>
      <c r="F819" s="145"/>
      <c r="G819" s="144"/>
      <c r="H819" s="145"/>
      <c r="I819" s="206"/>
      <c r="J819" s="144"/>
      <c r="K819" s="144"/>
      <c r="L819" s="144"/>
      <c r="M819" s="146"/>
      <c r="N819" s="138"/>
      <c r="O819" s="138"/>
      <c r="P819" s="138"/>
      <c r="Q819" s="138"/>
      <c r="R819" s="138"/>
      <c r="S819" s="138"/>
      <c r="T819" s="138"/>
      <c r="U819" s="138"/>
      <c r="V819" s="138"/>
      <c r="W819" s="138"/>
      <c r="X819" s="138"/>
      <c r="Y819" s="138"/>
      <c r="Z819" s="138"/>
    </row>
    <row r="820" ht="12.75" hidden="1" customHeight="1">
      <c r="A820" s="141"/>
      <c r="B820" s="142"/>
      <c r="C820" s="142"/>
      <c r="D820" s="206"/>
      <c r="E820" s="144"/>
      <c r="F820" s="145"/>
      <c r="G820" s="144"/>
      <c r="H820" s="145"/>
      <c r="I820" s="206"/>
      <c r="J820" s="144"/>
      <c r="K820" s="144"/>
      <c r="L820" s="144"/>
      <c r="M820" s="146"/>
      <c r="N820" s="138"/>
      <c r="O820" s="138"/>
      <c r="P820" s="138"/>
      <c r="Q820" s="138"/>
      <c r="R820" s="138"/>
      <c r="S820" s="138"/>
      <c r="T820" s="138"/>
      <c r="U820" s="138"/>
      <c r="V820" s="138"/>
      <c r="W820" s="138"/>
      <c r="X820" s="138"/>
      <c r="Y820" s="138"/>
      <c r="Z820" s="138"/>
    </row>
    <row r="821" ht="12.75" hidden="1" customHeight="1">
      <c r="A821" s="141"/>
      <c r="B821" s="142"/>
      <c r="C821" s="142"/>
      <c r="D821" s="206"/>
      <c r="E821" s="144"/>
      <c r="F821" s="145"/>
      <c r="G821" s="144"/>
      <c r="H821" s="145"/>
      <c r="I821" s="206"/>
      <c r="J821" s="144"/>
      <c r="K821" s="144"/>
      <c r="L821" s="144"/>
      <c r="M821" s="146"/>
      <c r="N821" s="138"/>
      <c r="O821" s="138"/>
      <c r="P821" s="138"/>
      <c r="Q821" s="138"/>
      <c r="R821" s="138"/>
      <c r="S821" s="138"/>
      <c r="T821" s="138"/>
      <c r="U821" s="138"/>
      <c r="V821" s="138"/>
      <c r="W821" s="138"/>
      <c r="X821" s="138"/>
      <c r="Y821" s="138"/>
      <c r="Z821" s="138"/>
    </row>
    <row r="822" ht="12.75" hidden="1" customHeight="1">
      <c r="A822" s="141"/>
      <c r="B822" s="142"/>
      <c r="C822" s="142"/>
      <c r="D822" s="206"/>
      <c r="E822" s="144"/>
      <c r="F822" s="145"/>
      <c r="G822" s="144"/>
      <c r="H822" s="145"/>
      <c r="I822" s="206"/>
      <c r="J822" s="144"/>
      <c r="K822" s="144"/>
      <c r="L822" s="144"/>
      <c r="M822" s="146"/>
      <c r="N822" s="138"/>
      <c r="O822" s="138"/>
      <c r="P822" s="138"/>
      <c r="Q822" s="138"/>
      <c r="R822" s="138"/>
      <c r="S822" s="138"/>
      <c r="T822" s="138"/>
      <c r="U822" s="138"/>
      <c r="V822" s="138"/>
      <c r="W822" s="138"/>
      <c r="X822" s="138"/>
      <c r="Y822" s="138"/>
      <c r="Z822" s="138"/>
    </row>
    <row r="823" ht="12.75" hidden="1" customHeight="1">
      <c r="A823" s="141"/>
      <c r="B823" s="142"/>
      <c r="C823" s="142"/>
      <c r="D823" s="206"/>
      <c r="E823" s="144"/>
      <c r="F823" s="145"/>
      <c r="G823" s="144"/>
      <c r="H823" s="145"/>
      <c r="I823" s="206"/>
      <c r="J823" s="144"/>
      <c r="K823" s="144"/>
      <c r="L823" s="144"/>
      <c r="M823" s="146"/>
      <c r="N823" s="138"/>
      <c r="O823" s="138"/>
      <c r="P823" s="138"/>
      <c r="Q823" s="138"/>
      <c r="R823" s="138"/>
      <c r="S823" s="138"/>
      <c r="T823" s="138"/>
      <c r="U823" s="138"/>
      <c r="V823" s="138"/>
      <c r="W823" s="138"/>
      <c r="X823" s="138"/>
      <c r="Y823" s="138"/>
      <c r="Z823" s="138"/>
    </row>
    <row r="824" ht="12.75" hidden="1" customHeight="1">
      <c r="A824" s="141"/>
      <c r="B824" s="142"/>
      <c r="C824" s="142"/>
      <c r="D824" s="206"/>
      <c r="E824" s="144"/>
      <c r="F824" s="145"/>
      <c r="G824" s="144"/>
      <c r="H824" s="145"/>
      <c r="I824" s="206"/>
      <c r="J824" s="144"/>
      <c r="K824" s="144"/>
      <c r="L824" s="144"/>
      <c r="M824" s="146"/>
      <c r="N824" s="138"/>
      <c r="O824" s="138"/>
      <c r="P824" s="138"/>
      <c r="Q824" s="138"/>
      <c r="R824" s="138"/>
      <c r="S824" s="138"/>
      <c r="T824" s="138"/>
      <c r="U824" s="138"/>
      <c r="V824" s="138"/>
      <c r="W824" s="138"/>
      <c r="X824" s="138"/>
      <c r="Y824" s="138"/>
      <c r="Z824" s="138"/>
    </row>
    <row r="825" ht="12.75" hidden="1" customHeight="1">
      <c r="A825" s="141"/>
      <c r="B825" s="142"/>
      <c r="C825" s="142"/>
      <c r="D825" s="206"/>
      <c r="E825" s="144"/>
      <c r="F825" s="145"/>
      <c r="G825" s="144"/>
      <c r="H825" s="145"/>
      <c r="I825" s="206"/>
      <c r="J825" s="144"/>
      <c r="K825" s="144"/>
      <c r="L825" s="144"/>
      <c r="M825" s="146"/>
      <c r="N825" s="138"/>
      <c r="O825" s="138"/>
      <c r="P825" s="138"/>
      <c r="Q825" s="138"/>
      <c r="R825" s="138"/>
      <c r="S825" s="138"/>
      <c r="T825" s="138"/>
      <c r="U825" s="138"/>
      <c r="V825" s="138"/>
      <c r="W825" s="138"/>
      <c r="X825" s="138"/>
      <c r="Y825" s="138"/>
      <c r="Z825" s="138"/>
    </row>
    <row r="826" ht="12.75" hidden="1" customHeight="1">
      <c r="A826" s="141"/>
      <c r="B826" s="142"/>
      <c r="C826" s="142"/>
      <c r="D826" s="206"/>
      <c r="E826" s="144"/>
      <c r="F826" s="145"/>
      <c r="G826" s="144"/>
      <c r="H826" s="145"/>
      <c r="I826" s="206"/>
      <c r="J826" s="144"/>
      <c r="K826" s="144"/>
      <c r="L826" s="144"/>
      <c r="M826" s="146"/>
      <c r="N826" s="138"/>
      <c r="O826" s="138"/>
      <c r="P826" s="138"/>
      <c r="Q826" s="138"/>
      <c r="R826" s="138"/>
      <c r="S826" s="138"/>
      <c r="T826" s="138"/>
      <c r="U826" s="138"/>
      <c r="V826" s="138"/>
      <c r="W826" s="138"/>
      <c r="X826" s="138"/>
      <c r="Y826" s="138"/>
      <c r="Z826" s="138"/>
    </row>
    <row r="827" ht="12.75" hidden="1" customHeight="1">
      <c r="A827" s="141"/>
      <c r="B827" s="142"/>
      <c r="C827" s="142"/>
      <c r="D827" s="206"/>
      <c r="E827" s="144"/>
      <c r="F827" s="145"/>
      <c r="G827" s="144"/>
      <c r="H827" s="145"/>
      <c r="I827" s="206"/>
      <c r="J827" s="144"/>
      <c r="K827" s="144"/>
      <c r="L827" s="144"/>
      <c r="M827" s="146"/>
      <c r="N827" s="138"/>
      <c r="O827" s="138"/>
      <c r="P827" s="138"/>
      <c r="Q827" s="138"/>
      <c r="R827" s="138"/>
      <c r="S827" s="138"/>
      <c r="T827" s="138"/>
      <c r="U827" s="138"/>
      <c r="V827" s="138"/>
      <c r="W827" s="138"/>
      <c r="X827" s="138"/>
      <c r="Y827" s="138"/>
      <c r="Z827" s="138"/>
    </row>
    <row r="828" ht="12.75" hidden="1" customHeight="1">
      <c r="A828" s="141"/>
      <c r="B828" s="142"/>
      <c r="C828" s="142"/>
      <c r="D828" s="206"/>
      <c r="E828" s="144"/>
      <c r="F828" s="145"/>
      <c r="G828" s="144"/>
      <c r="H828" s="145"/>
      <c r="I828" s="206"/>
      <c r="J828" s="144"/>
      <c r="K828" s="144"/>
      <c r="L828" s="144"/>
      <c r="M828" s="146"/>
      <c r="N828" s="138"/>
      <c r="O828" s="138"/>
      <c r="P828" s="138"/>
      <c r="Q828" s="138"/>
      <c r="R828" s="138"/>
      <c r="S828" s="138"/>
      <c r="T828" s="138"/>
      <c r="U828" s="138"/>
      <c r="V828" s="138"/>
      <c r="W828" s="138"/>
      <c r="X828" s="138"/>
      <c r="Y828" s="138"/>
      <c r="Z828" s="138"/>
    </row>
    <row r="829" ht="12.75" hidden="1" customHeight="1">
      <c r="A829" s="141"/>
      <c r="B829" s="142"/>
      <c r="C829" s="142"/>
      <c r="D829" s="206"/>
      <c r="E829" s="144"/>
      <c r="F829" s="145"/>
      <c r="G829" s="144"/>
      <c r="H829" s="145"/>
      <c r="I829" s="206"/>
      <c r="J829" s="144"/>
      <c r="K829" s="144"/>
      <c r="L829" s="144"/>
      <c r="M829" s="146"/>
      <c r="N829" s="138"/>
      <c r="O829" s="138"/>
      <c r="P829" s="138"/>
      <c r="Q829" s="138"/>
      <c r="R829" s="138"/>
      <c r="S829" s="138"/>
      <c r="T829" s="138"/>
      <c r="U829" s="138"/>
      <c r="V829" s="138"/>
      <c r="W829" s="138"/>
      <c r="X829" s="138"/>
      <c r="Y829" s="138"/>
      <c r="Z829" s="138"/>
    </row>
    <row r="830" ht="12.75" hidden="1" customHeight="1">
      <c r="A830" s="141"/>
      <c r="B830" s="142"/>
      <c r="C830" s="142"/>
      <c r="D830" s="206"/>
      <c r="E830" s="144"/>
      <c r="F830" s="145"/>
      <c r="G830" s="144"/>
      <c r="H830" s="145"/>
      <c r="I830" s="206"/>
      <c r="J830" s="144"/>
      <c r="K830" s="144"/>
      <c r="L830" s="144"/>
      <c r="M830" s="146"/>
      <c r="N830" s="138"/>
      <c r="O830" s="138"/>
      <c r="P830" s="138"/>
      <c r="Q830" s="138"/>
      <c r="R830" s="138"/>
      <c r="S830" s="138"/>
      <c r="T830" s="138"/>
      <c r="U830" s="138"/>
      <c r="V830" s="138"/>
      <c r="W830" s="138"/>
      <c r="X830" s="138"/>
      <c r="Y830" s="138"/>
      <c r="Z830" s="138"/>
    </row>
    <row r="831" ht="12.75" hidden="1" customHeight="1">
      <c r="A831" s="141"/>
      <c r="B831" s="142"/>
      <c r="C831" s="142"/>
      <c r="D831" s="206"/>
      <c r="E831" s="144"/>
      <c r="F831" s="145"/>
      <c r="G831" s="144"/>
      <c r="H831" s="145"/>
      <c r="I831" s="206"/>
      <c r="J831" s="144"/>
      <c r="K831" s="144"/>
      <c r="L831" s="144"/>
      <c r="M831" s="146"/>
      <c r="N831" s="138"/>
      <c r="O831" s="138"/>
      <c r="P831" s="138"/>
      <c r="Q831" s="138"/>
      <c r="R831" s="138"/>
      <c r="S831" s="138"/>
      <c r="T831" s="138"/>
      <c r="U831" s="138"/>
      <c r="V831" s="138"/>
      <c r="W831" s="138"/>
      <c r="X831" s="138"/>
      <c r="Y831" s="138"/>
      <c r="Z831" s="138"/>
    </row>
    <row r="832" ht="12.75" hidden="1" customHeight="1">
      <c r="A832" s="141"/>
      <c r="B832" s="142"/>
      <c r="C832" s="142"/>
      <c r="D832" s="206"/>
      <c r="E832" s="144"/>
      <c r="F832" s="145"/>
      <c r="G832" s="144"/>
      <c r="H832" s="145"/>
      <c r="I832" s="206"/>
      <c r="J832" s="144"/>
      <c r="K832" s="144"/>
      <c r="L832" s="144"/>
      <c r="M832" s="146"/>
      <c r="N832" s="138"/>
      <c r="O832" s="138"/>
      <c r="P832" s="138"/>
      <c r="Q832" s="138"/>
      <c r="R832" s="138"/>
      <c r="S832" s="138"/>
      <c r="T832" s="138"/>
      <c r="U832" s="138"/>
      <c r="V832" s="138"/>
      <c r="W832" s="138"/>
      <c r="X832" s="138"/>
      <c r="Y832" s="138"/>
      <c r="Z832" s="138"/>
    </row>
    <row r="833" ht="12.75" hidden="1" customHeight="1">
      <c r="A833" s="141"/>
      <c r="B833" s="142"/>
      <c r="C833" s="142"/>
      <c r="D833" s="206"/>
      <c r="E833" s="144"/>
      <c r="F833" s="145"/>
      <c r="G833" s="144"/>
      <c r="H833" s="145"/>
      <c r="I833" s="206"/>
      <c r="J833" s="144"/>
      <c r="K833" s="144"/>
      <c r="L833" s="144"/>
      <c r="M833" s="146"/>
      <c r="N833" s="138"/>
      <c r="O833" s="138"/>
      <c r="P833" s="138"/>
      <c r="Q833" s="138"/>
      <c r="R833" s="138"/>
      <c r="S833" s="138"/>
      <c r="T833" s="138"/>
      <c r="U833" s="138"/>
      <c r="V833" s="138"/>
      <c r="W833" s="138"/>
      <c r="X833" s="138"/>
      <c r="Y833" s="138"/>
      <c r="Z833" s="138"/>
    </row>
    <row r="834" ht="12.75" hidden="1" customHeight="1">
      <c r="A834" s="141"/>
      <c r="B834" s="142"/>
      <c r="C834" s="142"/>
      <c r="D834" s="206"/>
      <c r="E834" s="144"/>
      <c r="F834" s="145"/>
      <c r="G834" s="144"/>
      <c r="H834" s="145"/>
      <c r="I834" s="206"/>
      <c r="J834" s="144"/>
      <c r="K834" s="144"/>
      <c r="L834" s="144"/>
      <c r="M834" s="146"/>
      <c r="N834" s="138"/>
      <c r="O834" s="138"/>
      <c r="P834" s="138"/>
      <c r="Q834" s="138"/>
      <c r="R834" s="138"/>
      <c r="S834" s="138"/>
      <c r="T834" s="138"/>
      <c r="U834" s="138"/>
      <c r="V834" s="138"/>
      <c r="W834" s="138"/>
      <c r="X834" s="138"/>
      <c r="Y834" s="138"/>
      <c r="Z834" s="138"/>
    </row>
    <row r="835" ht="12.75" hidden="1" customHeight="1">
      <c r="A835" s="141"/>
      <c r="B835" s="142"/>
      <c r="C835" s="142"/>
      <c r="D835" s="206"/>
      <c r="E835" s="144"/>
      <c r="F835" s="145"/>
      <c r="G835" s="144"/>
      <c r="H835" s="145"/>
      <c r="I835" s="206"/>
      <c r="J835" s="144"/>
      <c r="K835" s="144"/>
      <c r="L835" s="144"/>
      <c r="M835" s="146"/>
      <c r="N835" s="138"/>
      <c r="O835" s="138"/>
      <c r="P835" s="138"/>
      <c r="Q835" s="138"/>
      <c r="R835" s="138"/>
      <c r="S835" s="138"/>
      <c r="T835" s="138"/>
      <c r="U835" s="138"/>
      <c r="V835" s="138"/>
      <c r="W835" s="138"/>
      <c r="X835" s="138"/>
      <c r="Y835" s="138"/>
      <c r="Z835" s="138"/>
    </row>
    <row r="836" ht="12.75" hidden="1" customHeight="1">
      <c r="A836" s="141"/>
      <c r="B836" s="142"/>
      <c r="C836" s="142"/>
      <c r="D836" s="206"/>
      <c r="E836" s="144"/>
      <c r="F836" s="145"/>
      <c r="G836" s="144"/>
      <c r="H836" s="145"/>
      <c r="I836" s="206"/>
      <c r="J836" s="144"/>
      <c r="K836" s="144"/>
      <c r="L836" s="144"/>
      <c r="M836" s="146"/>
      <c r="N836" s="138"/>
      <c r="O836" s="138"/>
      <c r="P836" s="138"/>
      <c r="Q836" s="138"/>
      <c r="R836" s="138"/>
      <c r="S836" s="138"/>
      <c r="T836" s="138"/>
      <c r="U836" s="138"/>
      <c r="V836" s="138"/>
      <c r="W836" s="138"/>
      <c r="X836" s="138"/>
      <c r="Y836" s="138"/>
      <c r="Z836" s="138"/>
    </row>
    <row r="837" ht="12.75" hidden="1" customHeight="1">
      <c r="A837" s="141"/>
      <c r="B837" s="142"/>
      <c r="C837" s="142"/>
      <c r="D837" s="206"/>
      <c r="E837" s="144"/>
      <c r="F837" s="145"/>
      <c r="G837" s="144"/>
      <c r="H837" s="145"/>
      <c r="I837" s="206"/>
      <c r="J837" s="144"/>
      <c r="K837" s="144"/>
      <c r="L837" s="144"/>
      <c r="M837" s="146"/>
      <c r="N837" s="138"/>
      <c r="O837" s="138"/>
      <c r="P837" s="138"/>
      <c r="Q837" s="138"/>
      <c r="R837" s="138"/>
      <c r="S837" s="138"/>
      <c r="T837" s="138"/>
      <c r="U837" s="138"/>
      <c r="V837" s="138"/>
      <c r="W837" s="138"/>
      <c r="X837" s="138"/>
      <c r="Y837" s="138"/>
      <c r="Z837" s="138"/>
    </row>
    <row r="838" ht="12.75" hidden="1" customHeight="1">
      <c r="A838" s="141"/>
      <c r="B838" s="142"/>
      <c r="C838" s="142"/>
      <c r="D838" s="206"/>
      <c r="E838" s="144"/>
      <c r="F838" s="145"/>
      <c r="G838" s="144"/>
      <c r="H838" s="145"/>
      <c r="I838" s="206"/>
      <c r="J838" s="144"/>
      <c r="K838" s="144"/>
      <c r="L838" s="144"/>
      <c r="M838" s="146"/>
      <c r="N838" s="138"/>
      <c r="O838" s="138"/>
      <c r="P838" s="138"/>
      <c r="Q838" s="138"/>
      <c r="R838" s="138"/>
      <c r="S838" s="138"/>
      <c r="T838" s="138"/>
      <c r="U838" s="138"/>
      <c r="V838" s="138"/>
      <c r="W838" s="138"/>
      <c r="X838" s="138"/>
      <c r="Y838" s="138"/>
      <c r="Z838" s="138"/>
    </row>
    <row r="839" ht="12.75" hidden="1" customHeight="1">
      <c r="A839" s="141"/>
      <c r="B839" s="142"/>
      <c r="C839" s="142"/>
      <c r="D839" s="206"/>
      <c r="E839" s="144"/>
      <c r="F839" s="145"/>
      <c r="G839" s="144"/>
      <c r="H839" s="145"/>
      <c r="I839" s="206"/>
      <c r="J839" s="144"/>
      <c r="K839" s="144"/>
      <c r="L839" s="144"/>
      <c r="M839" s="146"/>
      <c r="N839" s="138"/>
      <c r="O839" s="138"/>
      <c r="P839" s="138"/>
      <c r="Q839" s="138"/>
      <c r="R839" s="138"/>
      <c r="S839" s="138"/>
      <c r="T839" s="138"/>
      <c r="U839" s="138"/>
      <c r="V839" s="138"/>
      <c r="W839" s="138"/>
      <c r="X839" s="138"/>
      <c r="Y839" s="138"/>
      <c r="Z839" s="138"/>
    </row>
    <row r="840" ht="12.75" hidden="1" customHeight="1">
      <c r="A840" s="141"/>
      <c r="B840" s="142"/>
      <c r="C840" s="142"/>
      <c r="D840" s="206"/>
      <c r="E840" s="144"/>
      <c r="F840" s="145"/>
      <c r="G840" s="144"/>
      <c r="H840" s="145"/>
      <c r="I840" s="206"/>
      <c r="J840" s="144"/>
      <c r="K840" s="144"/>
      <c r="L840" s="144"/>
      <c r="M840" s="146"/>
      <c r="N840" s="138"/>
      <c r="O840" s="138"/>
      <c r="P840" s="138"/>
      <c r="Q840" s="138"/>
      <c r="R840" s="138"/>
      <c r="S840" s="138"/>
      <c r="T840" s="138"/>
      <c r="U840" s="138"/>
      <c r="V840" s="138"/>
      <c r="W840" s="138"/>
      <c r="X840" s="138"/>
      <c r="Y840" s="138"/>
      <c r="Z840" s="138"/>
    </row>
    <row r="841" ht="12.75" hidden="1" customHeight="1">
      <c r="A841" s="141"/>
      <c r="B841" s="142"/>
      <c r="C841" s="142"/>
      <c r="D841" s="206"/>
      <c r="E841" s="144"/>
      <c r="F841" s="145"/>
      <c r="G841" s="144"/>
      <c r="H841" s="145"/>
      <c r="I841" s="206"/>
      <c r="J841" s="144"/>
      <c r="K841" s="144"/>
      <c r="L841" s="144"/>
      <c r="M841" s="146"/>
      <c r="N841" s="138"/>
      <c r="O841" s="138"/>
      <c r="P841" s="138"/>
      <c r="Q841" s="138"/>
      <c r="R841" s="138"/>
      <c r="S841" s="138"/>
      <c r="T841" s="138"/>
      <c r="U841" s="138"/>
      <c r="V841" s="138"/>
      <c r="W841" s="138"/>
      <c r="X841" s="138"/>
      <c r="Y841" s="138"/>
      <c r="Z841" s="138"/>
    </row>
    <row r="842" ht="12.75" hidden="1" customHeight="1">
      <c r="A842" s="141"/>
      <c r="B842" s="142"/>
      <c r="C842" s="142"/>
      <c r="D842" s="206"/>
      <c r="E842" s="144"/>
      <c r="F842" s="145"/>
      <c r="G842" s="144"/>
      <c r="H842" s="145"/>
      <c r="I842" s="206"/>
      <c r="J842" s="144"/>
      <c r="K842" s="144"/>
      <c r="L842" s="144"/>
      <c r="M842" s="146"/>
      <c r="N842" s="138"/>
      <c r="O842" s="138"/>
      <c r="P842" s="138"/>
      <c r="Q842" s="138"/>
      <c r="R842" s="138"/>
      <c r="S842" s="138"/>
      <c r="T842" s="138"/>
      <c r="U842" s="138"/>
      <c r="V842" s="138"/>
      <c r="W842" s="138"/>
      <c r="X842" s="138"/>
      <c r="Y842" s="138"/>
      <c r="Z842" s="138"/>
    </row>
    <row r="843" ht="12.75" hidden="1" customHeight="1">
      <c r="A843" s="141"/>
      <c r="B843" s="142"/>
      <c r="C843" s="142"/>
      <c r="D843" s="206"/>
      <c r="E843" s="144"/>
      <c r="F843" s="145"/>
      <c r="G843" s="144"/>
      <c r="H843" s="145"/>
      <c r="I843" s="206"/>
      <c r="J843" s="144"/>
      <c r="K843" s="144"/>
      <c r="L843" s="144"/>
      <c r="M843" s="146"/>
      <c r="N843" s="138"/>
      <c r="O843" s="138"/>
      <c r="P843" s="138"/>
      <c r="Q843" s="138"/>
      <c r="R843" s="138"/>
      <c r="S843" s="138"/>
      <c r="T843" s="138"/>
      <c r="U843" s="138"/>
      <c r="V843" s="138"/>
      <c r="W843" s="138"/>
      <c r="X843" s="138"/>
      <c r="Y843" s="138"/>
      <c r="Z843" s="138"/>
    </row>
    <row r="844" ht="12.75" hidden="1" customHeight="1">
      <c r="A844" s="141"/>
      <c r="B844" s="142"/>
      <c r="C844" s="142"/>
      <c r="D844" s="206"/>
      <c r="E844" s="144"/>
      <c r="F844" s="145"/>
      <c r="G844" s="144"/>
      <c r="H844" s="145"/>
      <c r="I844" s="206"/>
      <c r="J844" s="144"/>
      <c r="K844" s="144"/>
      <c r="L844" s="144"/>
      <c r="M844" s="146"/>
      <c r="N844" s="138"/>
      <c r="O844" s="138"/>
      <c r="P844" s="138"/>
      <c r="Q844" s="138"/>
      <c r="R844" s="138"/>
      <c r="S844" s="138"/>
      <c r="T844" s="138"/>
      <c r="U844" s="138"/>
      <c r="V844" s="138"/>
      <c r="W844" s="138"/>
      <c r="X844" s="138"/>
      <c r="Y844" s="138"/>
      <c r="Z844" s="138"/>
    </row>
    <row r="845" ht="12.75" hidden="1" customHeight="1">
      <c r="A845" s="141"/>
      <c r="B845" s="142"/>
      <c r="C845" s="142"/>
      <c r="D845" s="206"/>
      <c r="E845" s="144"/>
      <c r="F845" s="145"/>
      <c r="G845" s="144"/>
      <c r="H845" s="145"/>
      <c r="I845" s="206"/>
      <c r="J845" s="144"/>
      <c r="K845" s="144"/>
      <c r="L845" s="144"/>
      <c r="M845" s="146"/>
      <c r="N845" s="138"/>
      <c r="O845" s="138"/>
      <c r="P845" s="138"/>
      <c r="Q845" s="138"/>
      <c r="R845" s="138"/>
      <c r="S845" s="138"/>
      <c r="T845" s="138"/>
      <c r="U845" s="138"/>
      <c r="V845" s="138"/>
      <c r="W845" s="138"/>
      <c r="X845" s="138"/>
      <c r="Y845" s="138"/>
      <c r="Z845" s="138"/>
    </row>
    <row r="846" ht="12.75" hidden="1" customHeight="1">
      <c r="A846" s="141"/>
      <c r="B846" s="142"/>
      <c r="C846" s="142"/>
      <c r="D846" s="206"/>
      <c r="E846" s="144"/>
      <c r="F846" s="145"/>
      <c r="G846" s="144"/>
      <c r="H846" s="145"/>
      <c r="I846" s="206"/>
      <c r="J846" s="144"/>
      <c r="K846" s="144"/>
      <c r="L846" s="144"/>
      <c r="M846" s="146"/>
      <c r="N846" s="138"/>
      <c r="O846" s="138"/>
      <c r="P846" s="138"/>
      <c r="Q846" s="138"/>
      <c r="R846" s="138"/>
      <c r="S846" s="138"/>
      <c r="T846" s="138"/>
      <c r="U846" s="138"/>
      <c r="V846" s="138"/>
      <c r="W846" s="138"/>
      <c r="X846" s="138"/>
      <c r="Y846" s="138"/>
      <c r="Z846" s="138"/>
    </row>
    <row r="847" ht="12.75" hidden="1" customHeight="1">
      <c r="A847" s="141"/>
      <c r="B847" s="142"/>
      <c r="C847" s="142"/>
      <c r="D847" s="206"/>
      <c r="E847" s="144"/>
      <c r="F847" s="145"/>
      <c r="G847" s="144"/>
      <c r="H847" s="145"/>
      <c r="I847" s="206"/>
      <c r="J847" s="144"/>
      <c r="K847" s="144"/>
      <c r="L847" s="144"/>
      <c r="M847" s="146"/>
      <c r="N847" s="138"/>
      <c r="O847" s="138"/>
      <c r="P847" s="138"/>
      <c r="Q847" s="138"/>
      <c r="R847" s="138"/>
      <c r="S847" s="138"/>
      <c r="T847" s="138"/>
      <c r="U847" s="138"/>
      <c r="V847" s="138"/>
      <c r="W847" s="138"/>
      <c r="X847" s="138"/>
      <c r="Y847" s="138"/>
      <c r="Z847" s="138"/>
    </row>
    <row r="848" ht="12.75" hidden="1" customHeight="1">
      <c r="A848" s="141"/>
      <c r="B848" s="142"/>
      <c r="C848" s="142"/>
      <c r="D848" s="206"/>
      <c r="E848" s="144"/>
      <c r="F848" s="145"/>
      <c r="G848" s="144"/>
      <c r="H848" s="145"/>
      <c r="I848" s="206"/>
      <c r="J848" s="144"/>
      <c r="K848" s="144"/>
      <c r="L848" s="144"/>
      <c r="M848" s="146"/>
      <c r="N848" s="138"/>
      <c r="O848" s="138"/>
      <c r="P848" s="138"/>
      <c r="Q848" s="138"/>
      <c r="R848" s="138"/>
      <c r="S848" s="138"/>
      <c r="T848" s="138"/>
      <c r="U848" s="138"/>
      <c r="V848" s="138"/>
      <c r="W848" s="138"/>
      <c r="X848" s="138"/>
      <c r="Y848" s="138"/>
      <c r="Z848" s="138"/>
    </row>
    <row r="849" ht="12.75" hidden="1" customHeight="1">
      <c r="A849" s="141"/>
      <c r="B849" s="142"/>
      <c r="C849" s="142"/>
      <c r="D849" s="206"/>
      <c r="E849" s="144"/>
      <c r="F849" s="145"/>
      <c r="G849" s="144"/>
      <c r="H849" s="145"/>
      <c r="I849" s="206"/>
      <c r="J849" s="144"/>
      <c r="K849" s="144"/>
      <c r="L849" s="144"/>
      <c r="M849" s="146"/>
      <c r="N849" s="138"/>
      <c r="O849" s="138"/>
      <c r="P849" s="138"/>
      <c r="Q849" s="138"/>
      <c r="R849" s="138"/>
      <c r="S849" s="138"/>
      <c r="T849" s="138"/>
      <c r="U849" s="138"/>
      <c r="V849" s="138"/>
      <c r="W849" s="138"/>
      <c r="X849" s="138"/>
      <c r="Y849" s="138"/>
      <c r="Z849" s="138"/>
    </row>
    <row r="850" ht="12.75" hidden="1" customHeight="1">
      <c r="A850" s="141"/>
      <c r="B850" s="142"/>
      <c r="C850" s="142"/>
      <c r="D850" s="206"/>
      <c r="E850" s="144"/>
      <c r="F850" s="145"/>
      <c r="G850" s="144"/>
      <c r="H850" s="145"/>
      <c r="I850" s="206"/>
      <c r="J850" s="144"/>
      <c r="K850" s="144"/>
      <c r="L850" s="144"/>
      <c r="M850" s="146"/>
      <c r="N850" s="138"/>
      <c r="O850" s="138"/>
      <c r="P850" s="138"/>
      <c r="Q850" s="138"/>
      <c r="R850" s="138"/>
      <c r="S850" s="138"/>
      <c r="T850" s="138"/>
      <c r="U850" s="138"/>
      <c r="V850" s="138"/>
      <c r="W850" s="138"/>
      <c r="X850" s="138"/>
      <c r="Y850" s="138"/>
      <c r="Z850" s="138"/>
    </row>
    <row r="851" ht="12.75" hidden="1" customHeight="1">
      <c r="A851" s="141"/>
      <c r="B851" s="142"/>
      <c r="C851" s="142"/>
      <c r="D851" s="206"/>
      <c r="E851" s="144"/>
      <c r="F851" s="145"/>
      <c r="G851" s="144"/>
      <c r="H851" s="145"/>
      <c r="I851" s="206"/>
      <c r="J851" s="144"/>
      <c r="K851" s="144"/>
      <c r="L851" s="144"/>
      <c r="M851" s="146"/>
      <c r="N851" s="138"/>
      <c r="O851" s="138"/>
      <c r="P851" s="138"/>
      <c r="Q851" s="138"/>
      <c r="R851" s="138"/>
      <c r="S851" s="138"/>
      <c r="T851" s="138"/>
      <c r="U851" s="138"/>
      <c r="V851" s="138"/>
      <c r="W851" s="138"/>
      <c r="X851" s="138"/>
      <c r="Y851" s="138"/>
      <c r="Z851" s="138"/>
    </row>
    <row r="852" ht="12.75" hidden="1" customHeight="1">
      <c r="A852" s="141"/>
      <c r="B852" s="142"/>
      <c r="C852" s="142"/>
      <c r="D852" s="206"/>
      <c r="E852" s="144"/>
      <c r="F852" s="145"/>
      <c r="G852" s="144"/>
      <c r="H852" s="145"/>
      <c r="I852" s="206"/>
      <c r="J852" s="144"/>
      <c r="K852" s="144"/>
      <c r="L852" s="144"/>
      <c r="M852" s="146"/>
      <c r="N852" s="138"/>
      <c r="O852" s="138"/>
      <c r="P852" s="138"/>
      <c r="Q852" s="138"/>
      <c r="R852" s="138"/>
      <c r="S852" s="138"/>
      <c r="T852" s="138"/>
      <c r="U852" s="138"/>
      <c r="V852" s="138"/>
      <c r="W852" s="138"/>
      <c r="X852" s="138"/>
      <c r="Y852" s="138"/>
      <c r="Z852" s="138"/>
    </row>
    <row r="853" ht="12.75" hidden="1" customHeight="1">
      <c r="A853" s="141"/>
      <c r="B853" s="142"/>
      <c r="C853" s="142"/>
      <c r="D853" s="206"/>
      <c r="E853" s="144"/>
      <c r="F853" s="145"/>
      <c r="G853" s="144"/>
      <c r="H853" s="145"/>
      <c r="I853" s="206"/>
      <c r="J853" s="144"/>
      <c r="K853" s="144"/>
      <c r="L853" s="144"/>
      <c r="M853" s="146"/>
      <c r="N853" s="138"/>
      <c r="O853" s="138"/>
      <c r="P853" s="138"/>
      <c r="Q853" s="138"/>
      <c r="R853" s="138"/>
      <c r="S853" s="138"/>
      <c r="T853" s="138"/>
      <c r="U853" s="138"/>
      <c r="V853" s="138"/>
      <c r="W853" s="138"/>
      <c r="X853" s="138"/>
      <c r="Y853" s="138"/>
      <c r="Z853" s="138"/>
    </row>
    <row r="854" ht="12.75" hidden="1" customHeight="1">
      <c r="A854" s="141"/>
      <c r="B854" s="142"/>
      <c r="C854" s="142"/>
      <c r="D854" s="206"/>
      <c r="E854" s="144"/>
      <c r="F854" s="145"/>
      <c r="G854" s="144"/>
      <c r="H854" s="145"/>
      <c r="I854" s="206"/>
      <c r="J854" s="144"/>
      <c r="K854" s="144"/>
      <c r="L854" s="144"/>
      <c r="M854" s="146"/>
      <c r="N854" s="138"/>
      <c r="O854" s="138"/>
      <c r="P854" s="138"/>
      <c r="Q854" s="138"/>
      <c r="R854" s="138"/>
      <c r="S854" s="138"/>
      <c r="T854" s="138"/>
      <c r="U854" s="138"/>
      <c r="V854" s="138"/>
      <c r="W854" s="138"/>
      <c r="X854" s="138"/>
      <c r="Y854" s="138"/>
      <c r="Z854" s="138"/>
    </row>
    <row r="855" ht="12.75" hidden="1" customHeight="1">
      <c r="A855" s="141"/>
      <c r="B855" s="142"/>
      <c r="C855" s="142"/>
      <c r="D855" s="206"/>
      <c r="E855" s="144"/>
      <c r="F855" s="145"/>
      <c r="G855" s="144"/>
      <c r="H855" s="145"/>
      <c r="I855" s="206"/>
      <c r="J855" s="144"/>
      <c r="K855" s="144"/>
      <c r="L855" s="144"/>
      <c r="M855" s="146"/>
      <c r="N855" s="138"/>
      <c r="O855" s="138"/>
      <c r="P855" s="138"/>
      <c r="Q855" s="138"/>
      <c r="R855" s="138"/>
      <c r="S855" s="138"/>
      <c r="T855" s="138"/>
      <c r="U855" s="138"/>
      <c r="V855" s="138"/>
      <c r="W855" s="138"/>
      <c r="X855" s="138"/>
      <c r="Y855" s="138"/>
      <c r="Z855" s="138"/>
    </row>
    <row r="856" ht="12.75" hidden="1" customHeight="1">
      <c r="A856" s="141"/>
      <c r="B856" s="142"/>
      <c r="C856" s="142"/>
      <c r="D856" s="206"/>
      <c r="E856" s="144"/>
      <c r="F856" s="145"/>
      <c r="G856" s="144"/>
      <c r="H856" s="145"/>
      <c r="I856" s="206"/>
      <c r="J856" s="144"/>
      <c r="K856" s="144"/>
      <c r="L856" s="144"/>
      <c r="M856" s="146"/>
      <c r="N856" s="138"/>
      <c r="O856" s="138"/>
      <c r="P856" s="138"/>
      <c r="Q856" s="138"/>
      <c r="R856" s="138"/>
      <c r="S856" s="138"/>
      <c r="T856" s="138"/>
      <c r="U856" s="138"/>
      <c r="V856" s="138"/>
      <c r="W856" s="138"/>
      <c r="X856" s="138"/>
      <c r="Y856" s="138"/>
      <c r="Z856" s="138"/>
    </row>
    <row r="857" ht="12.75" hidden="1" customHeight="1">
      <c r="A857" s="141"/>
      <c r="B857" s="142"/>
      <c r="C857" s="142"/>
      <c r="D857" s="206"/>
      <c r="E857" s="144"/>
      <c r="F857" s="145"/>
      <c r="G857" s="144"/>
      <c r="H857" s="145"/>
      <c r="I857" s="206"/>
      <c r="J857" s="144"/>
      <c r="K857" s="144"/>
      <c r="L857" s="144"/>
      <c r="M857" s="146"/>
      <c r="N857" s="138"/>
      <c r="O857" s="138"/>
      <c r="P857" s="138"/>
      <c r="Q857" s="138"/>
      <c r="R857" s="138"/>
      <c r="S857" s="138"/>
      <c r="T857" s="138"/>
      <c r="U857" s="138"/>
      <c r="V857" s="138"/>
      <c r="W857" s="138"/>
      <c r="X857" s="138"/>
      <c r="Y857" s="138"/>
      <c r="Z857" s="138"/>
    </row>
    <row r="858" ht="12.75" hidden="1" customHeight="1">
      <c r="A858" s="141"/>
      <c r="B858" s="142"/>
      <c r="C858" s="142"/>
      <c r="D858" s="206"/>
      <c r="E858" s="144"/>
      <c r="F858" s="145"/>
      <c r="G858" s="144"/>
      <c r="H858" s="145"/>
      <c r="I858" s="206"/>
      <c r="J858" s="144"/>
      <c r="K858" s="144"/>
      <c r="L858" s="144"/>
      <c r="M858" s="146"/>
      <c r="N858" s="138"/>
      <c r="O858" s="138"/>
      <c r="P858" s="138"/>
      <c r="Q858" s="138"/>
      <c r="R858" s="138"/>
      <c r="S858" s="138"/>
      <c r="T858" s="138"/>
      <c r="U858" s="138"/>
      <c r="V858" s="138"/>
      <c r="W858" s="138"/>
      <c r="X858" s="138"/>
      <c r="Y858" s="138"/>
      <c r="Z858" s="138"/>
    </row>
    <row r="859" ht="12.75" hidden="1" customHeight="1">
      <c r="A859" s="141"/>
      <c r="B859" s="142"/>
      <c r="C859" s="142"/>
      <c r="D859" s="206"/>
      <c r="E859" s="144"/>
      <c r="F859" s="145"/>
      <c r="G859" s="144"/>
      <c r="H859" s="145"/>
      <c r="I859" s="206"/>
      <c r="J859" s="144"/>
      <c r="K859" s="144"/>
      <c r="L859" s="144"/>
      <c r="M859" s="146"/>
      <c r="N859" s="138"/>
      <c r="O859" s="138"/>
      <c r="P859" s="138"/>
      <c r="Q859" s="138"/>
      <c r="R859" s="138"/>
      <c r="S859" s="138"/>
      <c r="T859" s="138"/>
      <c r="U859" s="138"/>
      <c r="V859" s="138"/>
      <c r="W859" s="138"/>
      <c r="X859" s="138"/>
      <c r="Y859" s="138"/>
      <c r="Z859" s="138"/>
    </row>
    <row r="860" ht="12.75" hidden="1" customHeight="1">
      <c r="A860" s="141"/>
      <c r="B860" s="142"/>
      <c r="C860" s="142"/>
      <c r="D860" s="206"/>
      <c r="E860" s="144"/>
      <c r="F860" s="145"/>
      <c r="G860" s="144"/>
      <c r="H860" s="145"/>
      <c r="I860" s="206"/>
      <c r="J860" s="144"/>
      <c r="K860" s="144"/>
      <c r="L860" s="144"/>
      <c r="M860" s="146"/>
      <c r="N860" s="138"/>
      <c r="O860" s="138"/>
      <c r="P860" s="138"/>
      <c r="Q860" s="138"/>
      <c r="R860" s="138"/>
      <c r="S860" s="138"/>
      <c r="T860" s="138"/>
      <c r="U860" s="138"/>
      <c r="V860" s="138"/>
      <c r="W860" s="138"/>
      <c r="X860" s="138"/>
      <c r="Y860" s="138"/>
      <c r="Z860" s="138"/>
    </row>
    <row r="861" ht="12.75" hidden="1" customHeight="1">
      <c r="A861" s="141"/>
      <c r="B861" s="142"/>
      <c r="C861" s="142"/>
      <c r="D861" s="206"/>
      <c r="E861" s="144"/>
      <c r="F861" s="145"/>
      <c r="G861" s="144"/>
      <c r="H861" s="145"/>
      <c r="I861" s="206"/>
      <c r="J861" s="144"/>
      <c r="K861" s="144"/>
      <c r="L861" s="144"/>
      <c r="M861" s="146"/>
      <c r="N861" s="138"/>
      <c r="O861" s="138"/>
      <c r="P861" s="138"/>
      <c r="Q861" s="138"/>
      <c r="R861" s="138"/>
      <c r="S861" s="138"/>
      <c r="T861" s="138"/>
      <c r="U861" s="138"/>
      <c r="V861" s="138"/>
      <c r="W861" s="138"/>
      <c r="X861" s="138"/>
      <c r="Y861" s="138"/>
      <c r="Z861" s="138"/>
    </row>
    <row r="862" ht="12.75" hidden="1" customHeight="1">
      <c r="A862" s="141"/>
      <c r="B862" s="142"/>
      <c r="C862" s="142"/>
      <c r="D862" s="206"/>
      <c r="E862" s="144"/>
      <c r="F862" s="145"/>
      <c r="G862" s="144"/>
      <c r="H862" s="145"/>
      <c r="I862" s="206"/>
      <c r="J862" s="144"/>
      <c r="K862" s="144"/>
      <c r="L862" s="144"/>
      <c r="M862" s="146"/>
      <c r="N862" s="138"/>
      <c r="O862" s="138"/>
      <c r="P862" s="138"/>
      <c r="Q862" s="138"/>
      <c r="R862" s="138"/>
      <c r="S862" s="138"/>
      <c r="T862" s="138"/>
      <c r="U862" s="138"/>
      <c r="V862" s="138"/>
      <c r="W862" s="138"/>
      <c r="X862" s="138"/>
      <c r="Y862" s="138"/>
      <c r="Z862" s="138"/>
    </row>
    <row r="863" ht="12.75" hidden="1" customHeight="1">
      <c r="A863" s="141"/>
      <c r="B863" s="142"/>
      <c r="C863" s="142"/>
      <c r="D863" s="206"/>
      <c r="E863" s="144"/>
      <c r="F863" s="145"/>
      <c r="G863" s="144"/>
      <c r="H863" s="145"/>
      <c r="I863" s="206"/>
      <c r="J863" s="144"/>
      <c r="K863" s="144"/>
      <c r="L863" s="144"/>
      <c r="M863" s="146"/>
      <c r="N863" s="138"/>
      <c r="O863" s="138"/>
      <c r="P863" s="138"/>
      <c r="Q863" s="138"/>
      <c r="R863" s="138"/>
      <c r="S863" s="138"/>
      <c r="T863" s="138"/>
      <c r="U863" s="138"/>
      <c r="V863" s="138"/>
      <c r="W863" s="138"/>
      <c r="X863" s="138"/>
      <c r="Y863" s="138"/>
      <c r="Z863" s="138"/>
    </row>
    <row r="864" ht="12.75" hidden="1" customHeight="1">
      <c r="A864" s="141"/>
      <c r="B864" s="142"/>
      <c r="C864" s="142"/>
      <c r="D864" s="206"/>
      <c r="E864" s="144"/>
      <c r="F864" s="145"/>
      <c r="G864" s="144"/>
      <c r="H864" s="145"/>
      <c r="I864" s="206"/>
      <c r="J864" s="144"/>
      <c r="K864" s="144"/>
      <c r="L864" s="144"/>
      <c r="M864" s="146"/>
      <c r="N864" s="138"/>
      <c r="O864" s="138"/>
      <c r="P864" s="138"/>
      <c r="Q864" s="138"/>
      <c r="R864" s="138"/>
      <c r="S864" s="138"/>
      <c r="T864" s="138"/>
      <c r="U864" s="138"/>
      <c r="V864" s="138"/>
      <c r="W864" s="138"/>
      <c r="X864" s="138"/>
      <c r="Y864" s="138"/>
      <c r="Z864" s="138"/>
    </row>
    <row r="865" ht="12.75" hidden="1" customHeight="1">
      <c r="A865" s="141"/>
      <c r="B865" s="142"/>
      <c r="C865" s="142"/>
      <c r="D865" s="206"/>
      <c r="E865" s="144"/>
      <c r="F865" s="145"/>
      <c r="G865" s="144"/>
      <c r="H865" s="145"/>
      <c r="I865" s="206"/>
      <c r="J865" s="144"/>
      <c r="K865" s="144"/>
      <c r="L865" s="144"/>
      <c r="M865" s="146"/>
      <c r="N865" s="138"/>
      <c r="O865" s="138"/>
      <c r="P865" s="138"/>
      <c r="Q865" s="138"/>
      <c r="R865" s="138"/>
      <c r="S865" s="138"/>
      <c r="T865" s="138"/>
      <c r="U865" s="138"/>
      <c r="V865" s="138"/>
      <c r="W865" s="138"/>
      <c r="X865" s="138"/>
      <c r="Y865" s="138"/>
      <c r="Z865" s="138"/>
    </row>
    <row r="866" ht="12.75" hidden="1" customHeight="1">
      <c r="A866" s="141"/>
      <c r="B866" s="142"/>
      <c r="C866" s="142"/>
      <c r="D866" s="206"/>
      <c r="E866" s="144"/>
      <c r="F866" s="145"/>
      <c r="G866" s="144"/>
      <c r="H866" s="145"/>
      <c r="I866" s="206"/>
      <c r="J866" s="144"/>
      <c r="K866" s="144"/>
      <c r="L866" s="144"/>
      <c r="M866" s="146"/>
      <c r="N866" s="138"/>
      <c r="O866" s="138"/>
      <c r="P866" s="138"/>
      <c r="Q866" s="138"/>
      <c r="R866" s="138"/>
      <c r="S866" s="138"/>
      <c r="T866" s="138"/>
      <c r="U866" s="138"/>
      <c r="V866" s="138"/>
      <c r="W866" s="138"/>
      <c r="X866" s="138"/>
      <c r="Y866" s="138"/>
      <c r="Z866" s="138"/>
    </row>
    <row r="867" ht="12.75" hidden="1" customHeight="1">
      <c r="A867" s="141"/>
      <c r="B867" s="142"/>
      <c r="C867" s="142"/>
      <c r="D867" s="206"/>
      <c r="E867" s="144"/>
      <c r="F867" s="145"/>
      <c r="G867" s="144"/>
      <c r="H867" s="145"/>
      <c r="I867" s="206"/>
      <c r="J867" s="144"/>
      <c r="K867" s="144"/>
      <c r="L867" s="144"/>
      <c r="M867" s="146"/>
      <c r="N867" s="138"/>
      <c r="O867" s="138"/>
      <c r="P867" s="138"/>
      <c r="Q867" s="138"/>
      <c r="R867" s="138"/>
      <c r="S867" s="138"/>
      <c r="T867" s="138"/>
      <c r="U867" s="138"/>
      <c r="V867" s="138"/>
      <c r="W867" s="138"/>
      <c r="X867" s="138"/>
      <c r="Y867" s="138"/>
      <c r="Z867" s="138"/>
    </row>
    <row r="868" ht="12.75" hidden="1" customHeight="1">
      <c r="A868" s="141"/>
      <c r="B868" s="142"/>
      <c r="C868" s="142"/>
      <c r="D868" s="206"/>
      <c r="E868" s="144"/>
      <c r="F868" s="145"/>
      <c r="G868" s="144"/>
      <c r="H868" s="145"/>
      <c r="I868" s="206"/>
      <c r="J868" s="144"/>
      <c r="K868" s="144"/>
      <c r="L868" s="144"/>
      <c r="M868" s="146"/>
      <c r="N868" s="138"/>
      <c r="O868" s="138"/>
      <c r="P868" s="138"/>
      <c r="Q868" s="138"/>
      <c r="R868" s="138"/>
      <c r="S868" s="138"/>
      <c r="T868" s="138"/>
      <c r="U868" s="138"/>
      <c r="V868" s="138"/>
      <c r="W868" s="138"/>
      <c r="X868" s="138"/>
      <c r="Y868" s="138"/>
      <c r="Z868" s="138"/>
    </row>
    <row r="869" ht="12.75" hidden="1" customHeight="1">
      <c r="A869" s="141"/>
      <c r="B869" s="142"/>
      <c r="C869" s="142"/>
      <c r="D869" s="206"/>
      <c r="E869" s="144"/>
      <c r="F869" s="145"/>
      <c r="G869" s="144"/>
      <c r="H869" s="145"/>
      <c r="I869" s="206"/>
      <c r="J869" s="144"/>
      <c r="K869" s="144"/>
      <c r="L869" s="144"/>
      <c r="M869" s="146"/>
      <c r="N869" s="138"/>
      <c r="O869" s="138"/>
      <c r="P869" s="138"/>
      <c r="Q869" s="138"/>
      <c r="R869" s="138"/>
      <c r="S869" s="138"/>
      <c r="T869" s="138"/>
      <c r="U869" s="138"/>
      <c r="V869" s="138"/>
      <c r="W869" s="138"/>
      <c r="X869" s="138"/>
      <c r="Y869" s="138"/>
      <c r="Z869" s="138"/>
    </row>
    <row r="870" ht="12.75" hidden="1" customHeight="1">
      <c r="A870" s="141"/>
      <c r="B870" s="142"/>
      <c r="C870" s="142"/>
      <c r="D870" s="206"/>
      <c r="E870" s="144"/>
      <c r="F870" s="145"/>
      <c r="G870" s="144"/>
      <c r="H870" s="145"/>
      <c r="I870" s="206"/>
      <c r="J870" s="144"/>
      <c r="K870" s="144"/>
      <c r="L870" s="144"/>
      <c r="M870" s="146"/>
      <c r="N870" s="138"/>
      <c r="O870" s="138"/>
      <c r="P870" s="138"/>
      <c r="Q870" s="138"/>
      <c r="R870" s="138"/>
      <c r="S870" s="138"/>
      <c r="T870" s="138"/>
      <c r="U870" s="138"/>
      <c r="V870" s="138"/>
      <c r="W870" s="138"/>
      <c r="X870" s="138"/>
      <c r="Y870" s="138"/>
      <c r="Z870" s="138"/>
    </row>
    <row r="871" ht="12.75" hidden="1" customHeight="1">
      <c r="A871" s="141"/>
      <c r="B871" s="142"/>
      <c r="C871" s="142"/>
      <c r="D871" s="206"/>
      <c r="E871" s="144"/>
      <c r="F871" s="145"/>
      <c r="G871" s="144"/>
      <c r="H871" s="145"/>
      <c r="I871" s="206"/>
      <c r="J871" s="144"/>
      <c r="K871" s="144"/>
      <c r="L871" s="144"/>
      <c r="M871" s="146"/>
      <c r="N871" s="138"/>
      <c r="O871" s="138"/>
      <c r="P871" s="138"/>
      <c r="Q871" s="138"/>
      <c r="R871" s="138"/>
      <c r="S871" s="138"/>
      <c r="T871" s="138"/>
      <c r="U871" s="138"/>
      <c r="V871" s="138"/>
      <c r="W871" s="138"/>
      <c r="X871" s="138"/>
      <c r="Y871" s="138"/>
      <c r="Z871" s="138"/>
    </row>
    <row r="872" ht="12.75" hidden="1" customHeight="1">
      <c r="A872" s="141"/>
      <c r="B872" s="142"/>
      <c r="C872" s="142"/>
      <c r="D872" s="206"/>
      <c r="E872" s="144"/>
      <c r="F872" s="145"/>
      <c r="G872" s="144"/>
      <c r="H872" s="145"/>
      <c r="I872" s="206"/>
      <c r="J872" s="144"/>
      <c r="K872" s="144"/>
      <c r="L872" s="144"/>
      <c r="M872" s="146"/>
      <c r="N872" s="138"/>
      <c r="O872" s="138"/>
      <c r="P872" s="138"/>
      <c r="Q872" s="138"/>
      <c r="R872" s="138"/>
      <c r="S872" s="138"/>
      <c r="T872" s="138"/>
      <c r="U872" s="138"/>
      <c r="V872" s="138"/>
      <c r="W872" s="138"/>
      <c r="X872" s="138"/>
      <c r="Y872" s="138"/>
      <c r="Z872" s="138"/>
    </row>
    <row r="873" ht="12.75" hidden="1" customHeight="1">
      <c r="A873" s="141"/>
      <c r="B873" s="142"/>
      <c r="C873" s="142"/>
      <c r="D873" s="206"/>
      <c r="E873" s="144"/>
      <c r="F873" s="145"/>
      <c r="G873" s="144"/>
      <c r="H873" s="145"/>
      <c r="I873" s="206"/>
      <c r="J873" s="144"/>
      <c r="K873" s="144"/>
      <c r="L873" s="144"/>
      <c r="M873" s="146"/>
      <c r="N873" s="138"/>
      <c r="O873" s="138"/>
      <c r="P873" s="138"/>
      <c r="Q873" s="138"/>
      <c r="R873" s="138"/>
      <c r="S873" s="138"/>
      <c r="T873" s="138"/>
      <c r="U873" s="138"/>
      <c r="V873" s="138"/>
      <c r="W873" s="138"/>
      <c r="X873" s="138"/>
      <c r="Y873" s="138"/>
      <c r="Z873" s="138"/>
    </row>
    <row r="874" ht="12.75" hidden="1" customHeight="1">
      <c r="A874" s="141"/>
      <c r="B874" s="142"/>
      <c r="C874" s="142"/>
      <c r="D874" s="206"/>
      <c r="E874" s="144"/>
      <c r="F874" s="145"/>
      <c r="G874" s="144"/>
      <c r="H874" s="145"/>
      <c r="I874" s="206"/>
      <c r="J874" s="144"/>
      <c r="K874" s="144"/>
      <c r="L874" s="144"/>
      <c r="M874" s="146"/>
      <c r="N874" s="138"/>
      <c r="O874" s="138"/>
      <c r="P874" s="138"/>
      <c r="Q874" s="138"/>
      <c r="R874" s="138"/>
      <c r="S874" s="138"/>
      <c r="T874" s="138"/>
      <c r="U874" s="138"/>
      <c r="V874" s="138"/>
      <c r="W874" s="138"/>
      <c r="X874" s="138"/>
      <c r="Y874" s="138"/>
      <c r="Z874" s="138"/>
    </row>
    <row r="875" ht="12.75" hidden="1" customHeight="1">
      <c r="A875" s="141"/>
      <c r="B875" s="142"/>
      <c r="C875" s="142"/>
      <c r="D875" s="206"/>
      <c r="E875" s="144"/>
      <c r="F875" s="145"/>
      <c r="G875" s="144"/>
      <c r="H875" s="145"/>
      <c r="I875" s="206"/>
      <c r="J875" s="144"/>
      <c r="K875" s="144"/>
      <c r="L875" s="144"/>
      <c r="M875" s="146"/>
      <c r="N875" s="138"/>
      <c r="O875" s="138"/>
      <c r="P875" s="138"/>
      <c r="Q875" s="138"/>
      <c r="R875" s="138"/>
      <c r="S875" s="138"/>
      <c r="T875" s="138"/>
      <c r="U875" s="138"/>
      <c r="V875" s="138"/>
      <c r="W875" s="138"/>
      <c r="X875" s="138"/>
      <c r="Y875" s="138"/>
      <c r="Z875" s="138"/>
    </row>
    <row r="876" ht="12.75" hidden="1" customHeight="1">
      <c r="A876" s="141"/>
      <c r="B876" s="142"/>
      <c r="C876" s="142"/>
      <c r="D876" s="206"/>
      <c r="E876" s="144"/>
      <c r="F876" s="145"/>
      <c r="G876" s="144"/>
      <c r="H876" s="145"/>
      <c r="I876" s="206"/>
      <c r="J876" s="144"/>
      <c r="K876" s="144"/>
      <c r="L876" s="144"/>
      <c r="M876" s="146"/>
      <c r="N876" s="138"/>
      <c r="O876" s="138"/>
      <c r="P876" s="138"/>
      <c r="Q876" s="138"/>
      <c r="R876" s="138"/>
      <c r="S876" s="138"/>
      <c r="T876" s="138"/>
      <c r="U876" s="138"/>
      <c r="V876" s="138"/>
      <c r="W876" s="138"/>
      <c r="X876" s="138"/>
      <c r="Y876" s="138"/>
      <c r="Z876" s="138"/>
    </row>
    <row r="877" ht="12.75" hidden="1" customHeight="1">
      <c r="A877" s="141"/>
      <c r="B877" s="142"/>
      <c r="C877" s="142"/>
      <c r="D877" s="206"/>
      <c r="E877" s="144"/>
      <c r="F877" s="145"/>
      <c r="G877" s="144"/>
      <c r="H877" s="145"/>
      <c r="I877" s="206"/>
      <c r="J877" s="144"/>
      <c r="K877" s="144"/>
      <c r="L877" s="144"/>
      <c r="M877" s="146"/>
      <c r="N877" s="138"/>
      <c r="O877" s="138"/>
      <c r="P877" s="138"/>
      <c r="Q877" s="138"/>
      <c r="R877" s="138"/>
      <c r="S877" s="138"/>
      <c r="T877" s="138"/>
      <c r="U877" s="138"/>
      <c r="V877" s="138"/>
      <c r="W877" s="138"/>
      <c r="X877" s="138"/>
      <c r="Y877" s="138"/>
      <c r="Z877" s="138"/>
    </row>
    <row r="878" ht="12.75" hidden="1" customHeight="1">
      <c r="A878" s="141"/>
      <c r="B878" s="142"/>
      <c r="C878" s="142"/>
      <c r="D878" s="206"/>
      <c r="E878" s="144"/>
      <c r="F878" s="145"/>
      <c r="G878" s="144"/>
      <c r="H878" s="145"/>
      <c r="I878" s="206"/>
      <c r="J878" s="144"/>
      <c r="K878" s="144"/>
      <c r="L878" s="144"/>
      <c r="M878" s="146"/>
      <c r="N878" s="138"/>
      <c r="O878" s="138"/>
      <c r="P878" s="138"/>
      <c r="Q878" s="138"/>
      <c r="R878" s="138"/>
      <c r="S878" s="138"/>
      <c r="T878" s="138"/>
      <c r="U878" s="138"/>
      <c r="V878" s="138"/>
      <c r="W878" s="138"/>
      <c r="X878" s="138"/>
      <c r="Y878" s="138"/>
      <c r="Z878" s="138"/>
    </row>
    <row r="879" ht="12.75" hidden="1" customHeight="1">
      <c r="A879" s="141"/>
      <c r="B879" s="142"/>
      <c r="C879" s="142"/>
      <c r="D879" s="206"/>
      <c r="E879" s="144"/>
      <c r="F879" s="145"/>
      <c r="G879" s="144"/>
      <c r="H879" s="145"/>
      <c r="I879" s="206"/>
      <c r="J879" s="144"/>
      <c r="K879" s="144"/>
      <c r="L879" s="144"/>
      <c r="M879" s="146"/>
      <c r="N879" s="138"/>
      <c r="O879" s="138"/>
      <c r="P879" s="138"/>
      <c r="Q879" s="138"/>
      <c r="R879" s="138"/>
      <c r="S879" s="138"/>
      <c r="T879" s="138"/>
      <c r="U879" s="138"/>
      <c r="V879" s="138"/>
      <c r="W879" s="138"/>
      <c r="X879" s="138"/>
      <c r="Y879" s="138"/>
      <c r="Z879" s="138"/>
    </row>
    <row r="880" ht="12.75" hidden="1" customHeight="1">
      <c r="A880" s="141"/>
      <c r="B880" s="142"/>
      <c r="C880" s="142"/>
      <c r="D880" s="206"/>
      <c r="E880" s="144"/>
      <c r="F880" s="145"/>
      <c r="G880" s="144"/>
      <c r="H880" s="145"/>
      <c r="I880" s="206"/>
      <c r="J880" s="144"/>
      <c r="K880" s="144"/>
      <c r="L880" s="144"/>
      <c r="M880" s="146"/>
      <c r="N880" s="138"/>
      <c r="O880" s="138"/>
      <c r="P880" s="138"/>
      <c r="Q880" s="138"/>
      <c r="R880" s="138"/>
      <c r="S880" s="138"/>
      <c r="T880" s="138"/>
      <c r="U880" s="138"/>
      <c r="V880" s="138"/>
      <c r="W880" s="138"/>
      <c r="X880" s="138"/>
      <c r="Y880" s="138"/>
      <c r="Z880" s="138"/>
    </row>
    <row r="881" ht="12.75" hidden="1" customHeight="1">
      <c r="A881" s="141"/>
      <c r="B881" s="142"/>
      <c r="C881" s="142"/>
      <c r="D881" s="206"/>
      <c r="E881" s="144"/>
      <c r="F881" s="145"/>
      <c r="G881" s="144"/>
      <c r="H881" s="145"/>
      <c r="I881" s="206"/>
      <c r="J881" s="144"/>
      <c r="K881" s="144"/>
      <c r="L881" s="144"/>
      <c r="M881" s="146"/>
      <c r="N881" s="138"/>
      <c r="O881" s="138"/>
      <c r="P881" s="138"/>
      <c r="Q881" s="138"/>
      <c r="R881" s="138"/>
      <c r="S881" s="138"/>
      <c r="T881" s="138"/>
      <c r="U881" s="138"/>
      <c r="V881" s="138"/>
      <c r="W881" s="138"/>
      <c r="X881" s="138"/>
      <c r="Y881" s="138"/>
      <c r="Z881" s="138"/>
    </row>
    <row r="882" ht="12.75" hidden="1" customHeight="1">
      <c r="A882" s="141"/>
      <c r="B882" s="142"/>
      <c r="C882" s="142"/>
      <c r="D882" s="206"/>
      <c r="E882" s="144"/>
      <c r="F882" s="145"/>
      <c r="G882" s="144"/>
      <c r="H882" s="145"/>
      <c r="I882" s="206"/>
      <c r="J882" s="144"/>
      <c r="K882" s="144"/>
      <c r="L882" s="144"/>
      <c r="M882" s="146"/>
      <c r="N882" s="138"/>
      <c r="O882" s="138"/>
      <c r="P882" s="138"/>
      <c r="Q882" s="138"/>
      <c r="R882" s="138"/>
      <c r="S882" s="138"/>
      <c r="T882" s="138"/>
      <c r="U882" s="138"/>
      <c r="V882" s="138"/>
      <c r="W882" s="138"/>
      <c r="X882" s="138"/>
      <c r="Y882" s="138"/>
      <c r="Z882" s="138"/>
    </row>
    <row r="883" ht="12.75" hidden="1" customHeight="1">
      <c r="A883" s="141"/>
      <c r="B883" s="142"/>
      <c r="C883" s="142"/>
      <c r="D883" s="206"/>
      <c r="E883" s="144"/>
      <c r="F883" s="145"/>
      <c r="G883" s="144"/>
      <c r="H883" s="145"/>
      <c r="I883" s="206"/>
      <c r="J883" s="144"/>
      <c r="K883" s="144"/>
      <c r="L883" s="144"/>
      <c r="M883" s="146"/>
      <c r="N883" s="138"/>
      <c r="O883" s="138"/>
      <c r="P883" s="138"/>
      <c r="Q883" s="138"/>
      <c r="R883" s="138"/>
      <c r="S883" s="138"/>
      <c r="T883" s="138"/>
      <c r="U883" s="138"/>
      <c r="V883" s="138"/>
      <c r="W883" s="138"/>
      <c r="X883" s="138"/>
      <c r="Y883" s="138"/>
      <c r="Z883" s="138"/>
    </row>
    <row r="884" ht="12.75" hidden="1" customHeight="1">
      <c r="A884" s="141"/>
      <c r="B884" s="142"/>
      <c r="C884" s="142"/>
      <c r="D884" s="206"/>
      <c r="E884" s="144"/>
      <c r="F884" s="145"/>
      <c r="G884" s="144"/>
      <c r="H884" s="145"/>
      <c r="I884" s="206"/>
      <c r="J884" s="144"/>
      <c r="K884" s="144"/>
      <c r="L884" s="144"/>
      <c r="M884" s="146"/>
      <c r="N884" s="138"/>
      <c r="O884" s="138"/>
      <c r="P884" s="138"/>
      <c r="Q884" s="138"/>
      <c r="R884" s="138"/>
      <c r="S884" s="138"/>
      <c r="T884" s="138"/>
      <c r="U884" s="138"/>
      <c r="V884" s="138"/>
      <c r="W884" s="138"/>
      <c r="X884" s="138"/>
      <c r="Y884" s="138"/>
      <c r="Z884" s="138"/>
    </row>
    <row r="885" ht="12.75" hidden="1" customHeight="1">
      <c r="A885" s="141"/>
      <c r="B885" s="142"/>
      <c r="C885" s="142"/>
      <c r="D885" s="206"/>
      <c r="E885" s="144"/>
      <c r="F885" s="145"/>
      <c r="G885" s="144"/>
      <c r="H885" s="145"/>
      <c r="I885" s="206"/>
      <c r="J885" s="144"/>
      <c r="K885" s="144"/>
      <c r="L885" s="144"/>
      <c r="M885" s="146"/>
      <c r="N885" s="138"/>
      <c r="O885" s="138"/>
      <c r="P885" s="138"/>
      <c r="Q885" s="138"/>
      <c r="R885" s="138"/>
      <c r="S885" s="138"/>
      <c r="T885" s="138"/>
      <c r="U885" s="138"/>
      <c r="V885" s="138"/>
      <c r="W885" s="138"/>
      <c r="X885" s="138"/>
      <c r="Y885" s="138"/>
      <c r="Z885" s="138"/>
    </row>
    <row r="886" ht="12.75" hidden="1" customHeight="1">
      <c r="A886" s="141"/>
      <c r="B886" s="142"/>
      <c r="C886" s="142"/>
      <c r="D886" s="206"/>
      <c r="E886" s="144"/>
      <c r="F886" s="145"/>
      <c r="G886" s="144"/>
      <c r="H886" s="145"/>
      <c r="I886" s="206"/>
      <c r="J886" s="144"/>
      <c r="K886" s="144"/>
      <c r="L886" s="144"/>
      <c r="M886" s="146"/>
      <c r="N886" s="138"/>
      <c r="O886" s="138"/>
      <c r="P886" s="138"/>
      <c r="Q886" s="138"/>
      <c r="R886" s="138"/>
      <c r="S886" s="138"/>
      <c r="T886" s="138"/>
      <c r="U886" s="138"/>
      <c r="V886" s="138"/>
      <c r="W886" s="138"/>
      <c r="X886" s="138"/>
      <c r="Y886" s="138"/>
      <c r="Z886" s="138"/>
    </row>
    <row r="887" ht="12.75" hidden="1" customHeight="1">
      <c r="A887" s="141"/>
      <c r="B887" s="142"/>
      <c r="C887" s="142"/>
      <c r="D887" s="206"/>
      <c r="E887" s="144"/>
      <c r="F887" s="145"/>
      <c r="G887" s="144"/>
      <c r="H887" s="145"/>
      <c r="I887" s="206"/>
      <c r="J887" s="144"/>
      <c r="K887" s="144"/>
      <c r="L887" s="144"/>
      <c r="M887" s="146"/>
      <c r="N887" s="138"/>
      <c r="O887" s="138"/>
      <c r="P887" s="138"/>
      <c r="Q887" s="138"/>
      <c r="R887" s="138"/>
      <c r="S887" s="138"/>
      <c r="T887" s="138"/>
      <c r="U887" s="138"/>
      <c r="V887" s="138"/>
      <c r="W887" s="138"/>
      <c r="X887" s="138"/>
      <c r="Y887" s="138"/>
      <c r="Z887" s="138"/>
    </row>
    <row r="888" ht="12.75" hidden="1" customHeight="1">
      <c r="A888" s="141"/>
      <c r="B888" s="142"/>
      <c r="C888" s="142"/>
      <c r="D888" s="206"/>
      <c r="E888" s="144"/>
      <c r="F888" s="145"/>
      <c r="G888" s="144"/>
      <c r="H888" s="145"/>
      <c r="I888" s="206"/>
      <c r="J888" s="144"/>
      <c r="K888" s="144"/>
      <c r="L888" s="144"/>
      <c r="M888" s="146"/>
      <c r="N888" s="138"/>
      <c r="O888" s="138"/>
      <c r="P888" s="138"/>
      <c r="Q888" s="138"/>
      <c r="R888" s="138"/>
      <c r="S888" s="138"/>
      <c r="T888" s="138"/>
      <c r="U888" s="138"/>
      <c r="V888" s="138"/>
      <c r="W888" s="138"/>
      <c r="X888" s="138"/>
      <c r="Y888" s="138"/>
      <c r="Z888" s="138"/>
    </row>
    <row r="889" ht="12.75" hidden="1" customHeight="1">
      <c r="A889" s="141"/>
      <c r="B889" s="142"/>
      <c r="C889" s="142"/>
      <c r="D889" s="206"/>
      <c r="E889" s="144"/>
      <c r="F889" s="145"/>
      <c r="G889" s="144"/>
      <c r="H889" s="145"/>
      <c r="I889" s="206"/>
      <c r="J889" s="144"/>
      <c r="K889" s="144"/>
      <c r="L889" s="144"/>
      <c r="M889" s="146"/>
      <c r="N889" s="138"/>
      <c r="O889" s="138"/>
      <c r="P889" s="138"/>
      <c r="Q889" s="138"/>
      <c r="R889" s="138"/>
      <c r="S889" s="138"/>
      <c r="T889" s="138"/>
      <c r="U889" s="138"/>
      <c r="V889" s="138"/>
      <c r="W889" s="138"/>
      <c r="X889" s="138"/>
      <c r="Y889" s="138"/>
      <c r="Z889" s="138"/>
    </row>
    <row r="890" ht="12.75" hidden="1" customHeight="1">
      <c r="A890" s="141"/>
      <c r="B890" s="142"/>
      <c r="C890" s="142"/>
      <c r="D890" s="206"/>
      <c r="E890" s="144"/>
      <c r="F890" s="145"/>
      <c r="G890" s="144"/>
      <c r="H890" s="145"/>
      <c r="I890" s="206"/>
      <c r="J890" s="144"/>
      <c r="K890" s="144"/>
      <c r="L890" s="144"/>
      <c r="M890" s="146"/>
      <c r="N890" s="138"/>
      <c r="O890" s="138"/>
      <c r="P890" s="138"/>
      <c r="Q890" s="138"/>
      <c r="R890" s="138"/>
      <c r="S890" s="138"/>
      <c r="T890" s="138"/>
      <c r="U890" s="138"/>
      <c r="V890" s="138"/>
      <c r="W890" s="138"/>
      <c r="X890" s="138"/>
      <c r="Y890" s="138"/>
      <c r="Z890" s="138"/>
    </row>
    <row r="891" ht="12.75" hidden="1" customHeight="1">
      <c r="A891" s="141"/>
      <c r="B891" s="142"/>
      <c r="C891" s="142"/>
      <c r="D891" s="206"/>
      <c r="E891" s="144"/>
      <c r="F891" s="145"/>
      <c r="G891" s="144"/>
      <c r="H891" s="145"/>
      <c r="I891" s="206"/>
      <c r="J891" s="144"/>
      <c r="K891" s="144"/>
      <c r="L891" s="144"/>
      <c r="M891" s="146"/>
      <c r="N891" s="138"/>
      <c r="O891" s="138"/>
      <c r="P891" s="138"/>
      <c r="Q891" s="138"/>
      <c r="R891" s="138"/>
      <c r="S891" s="138"/>
      <c r="T891" s="138"/>
      <c r="U891" s="138"/>
      <c r="V891" s="138"/>
      <c r="W891" s="138"/>
      <c r="X891" s="138"/>
      <c r="Y891" s="138"/>
      <c r="Z891" s="138"/>
    </row>
    <row r="892" ht="12.75" hidden="1" customHeight="1">
      <c r="A892" s="141"/>
      <c r="B892" s="142"/>
      <c r="C892" s="142"/>
      <c r="D892" s="206"/>
      <c r="E892" s="144"/>
      <c r="F892" s="145"/>
      <c r="G892" s="144"/>
      <c r="H892" s="145"/>
      <c r="I892" s="206"/>
      <c r="J892" s="144"/>
      <c r="K892" s="144"/>
      <c r="L892" s="144"/>
      <c r="M892" s="146"/>
      <c r="N892" s="138"/>
      <c r="O892" s="138"/>
      <c r="P892" s="138"/>
      <c r="Q892" s="138"/>
      <c r="R892" s="138"/>
      <c r="S892" s="138"/>
      <c r="T892" s="138"/>
      <c r="U892" s="138"/>
      <c r="V892" s="138"/>
      <c r="W892" s="138"/>
      <c r="X892" s="138"/>
      <c r="Y892" s="138"/>
      <c r="Z892" s="138"/>
    </row>
    <row r="893" ht="12.75" hidden="1" customHeight="1">
      <c r="A893" s="141"/>
      <c r="B893" s="142"/>
      <c r="C893" s="142"/>
      <c r="D893" s="206"/>
      <c r="E893" s="144"/>
      <c r="F893" s="145"/>
      <c r="G893" s="144"/>
      <c r="H893" s="145"/>
      <c r="I893" s="206"/>
      <c r="J893" s="144"/>
      <c r="K893" s="144"/>
      <c r="L893" s="144"/>
      <c r="M893" s="146"/>
      <c r="N893" s="138"/>
      <c r="O893" s="138"/>
      <c r="P893" s="138"/>
      <c r="Q893" s="138"/>
      <c r="R893" s="138"/>
      <c r="S893" s="138"/>
      <c r="T893" s="138"/>
      <c r="U893" s="138"/>
      <c r="V893" s="138"/>
      <c r="W893" s="138"/>
      <c r="X893" s="138"/>
      <c r="Y893" s="138"/>
      <c r="Z893" s="138"/>
    </row>
    <row r="894" ht="12.75" hidden="1" customHeight="1">
      <c r="A894" s="141"/>
      <c r="B894" s="142"/>
      <c r="C894" s="142"/>
      <c r="D894" s="206"/>
      <c r="E894" s="144"/>
      <c r="F894" s="145"/>
      <c r="G894" s="144"/>
      <c r="H894" s="145"/>
      <c r="I894" s="206"/>
      <c r="J894" s="144"/>
      <c r="K894" s="144"/>
      <c r="L894" s="144"/>
      <c r="M894" s="146"/>
      <c r="N894" s="138"/>
      <c r="O894" s="138"/>
      <c r="P894" s="138"/>
      <c r="Q894" s="138"/>
      <c r="R894" s="138"/>
      <c r="S894" s="138"/>
      <c r="T894" s="138"/>
      <c r="U894" s="138"/>
      <c r="V894" s="138"/>
      <c r="W894" s="138"/>
      <c r="X894" s="138"/>
      <c r="Y894" s="138"/>
      <c r="Z894" s="138"/>
    </row>
    <row r="895" ht="12.75" hidden="1" customHeight="1">
      <c r="A895" s="141"/>
      <c r="B895" s="142"/>
      <c r="C895" s="142"/>
      <c r="D895" s="206"/>
      <c r="E895" s="144"/>
      <c r="F895" s="145"/>
      <c r="G895" s="144"/>
      <c r="H895" s="145"/>
      <c r="I895" s="206"/>
      <c r="J895" s="144"/>
      <c r="K895" s="144"/>
      <c r="L895" s="144"/>
      <c r="M895" s="146"/>
      <c r="N895" s="138"/>
      <c r="O895" s="138"/>
      <c r="P895" s="138"/>
      <c r="Q895" s="138"/>
      <c r="R895" s="138"/>
      <c r="S895" s="138"/>
      <c r="T895" s="138"/>
      <c r="U895" s="138"/>
      <c r="V895" s="138"/>
      <c r="W895" s="138"/>
      <c r="X895" s="138"/>
      <c r="Y895" s="138"/>
      <c r="Z895" s="138"/>
    </row>
    <row r="896" ht="12.75" hidden="1" customHeight="1">
      <c r="A896" s="141"/>
      <c r="B896" s="142"/>
      <c r="C896" s="142"/>
      <c r="D896" s="206"/>
      <c r="E896" s="144"/>
      <c r="F896" s="145"/>
      <c r="G896" s="144"/>
      <c r="H896" s="145"/>
      <c r="I896" s="206"/>
      <c r="J896" s="144"/>
      <c r="K896" s="144"/>
      <c r="L896" s="144"/>
      <c r="M896" s="146"/>
      <c r="N896" s="138"/>
      <c r="O896" s="138"/>
      <c r="P896" s="138"/>
      <c r="Q896" s="138"/>
      <c r="R896" s="138"/>
      <c r="S896" s="138"/>
      <c r="T896" s="138"/>
      <c r="U896" s="138"/>
      <c r="V896" s="138"/>
      <c r="W896" s="138"/>
      <c r="X896" s="138"/>
      <c r="Y896" s="138"/>
      <c r="Z896" s="138"/>
    </row>
    <row r="897" ht="12.75" hidden="1" customHeight="1">
      <c r="A897" s="141"/>
      <c r="B897" s="142"/>
      <c r="C897" s="142"/>
      <c r="D897" s="206"/>
      <c r="E897" s="144"/>
      <c r="F897" s="145"/>
      <c r="G897" s="144"/>
      <c r="H897" s="145"/>
      <c r="I897" s="206"/>
      <c r="J897" s="144"/>
      <c r="K897" s="144"/>
      <c r="L897" s="144"/>
      <c r="M897" s="146"/>
      <c r="N897" s="138"/>
      <c r="O897" s="138"/>
      <c r="P897" s="138"/>
      <c r="Q897" s="138"/>
      <c r="R897" s="138"/>
      <c r="S897" s="138"/>
      <c r="T897" s="138"/>
      <c r="U897" s="138"/>
      <c r="V897" s="138"/>
      <c r="W897" s="138"/>
      <c r="X897" s="138"/>
      <c r="Y897" s="138"/>
      <c r="Z897" s="138"/>
    </row>
    <row r="898" ht="12.75" hidden="1" customHeight="1">
      <c r="A898" s="141"/>
      <c r="B898" s="142"/>
      <c r="C898" s="142"/>
      <c r="D898" s="206"/>
      <c r="E898" s="144"/>
      <c r="F898" s="145"/>
      <c r="G898" s="144"/>
      <c r="H898" s="145"/>
      <c r="I898" s="206"/>
      <c r="J898" s="144"/>
      <c r="K898" s="144"/>
      <c r="L898" s="144"/>
      <c r="M898" s="146"/>
      <c r="N898" s="138"/>
      <c r="O898" s="138"/>
      <c r="P898" s="138"/>
      <c r="Q898" s="138"/>
      <c r="R898" s="138"/>
      <c r="S898" s="138"/>
      <c r="T898" s="138"/>
      <c r="U898" s="138"/>
      <c r="V898" s="138"/>
      <c r="W898" s="138"/>
      <c r="X898" s="138"/>
      <c r="Y898" s="138"/>
      <c r="Z898" s="138"/>
    </row>
    <row r="899" ht="12.75" hidden="1" customHeight="1">
      <c r="A899" s="141"/>
      <c r="B899" s="142"/>
      <c r="C899" s="142"/>
      <c r="D899" s="206"/>
      <c r="E899" s="144"/>
      <c r="F899" s="145"/>
      <c r="G899" s="144"/>
      <c r="H899" s="145"/>
      <c r="I899" s="206"/>
      <c r="J899" s="144"/>
      <c r="K899" s="144"/>
      <c r="L899" s="144"/>
      <c r="M899" s="146"/>
      <c r="N899" s="138"/>
      <c r="O899" s="138"/>
      <c r="P899" s="138"/>
      <c r="Q899" s="138"/>
      <c r="R899" s="138"/>
      <c r="S899" s="138"/>
      <c r="T899" s="138"/>
      <c r="U899" s="138"/>
      <c r="V899" s="138"/>
      <c r="W899" s="138"/>
      <c r="X899" s="138"/>
      <c r="Y899" s="138"/>
      <c r="Z899" s="138"/>
    </row>
    <row r="900" ht="12.75" hidden="1" customHeight="1">
      <c r="A900" s="141"/>
      <c r="B900" s="142"/>
      <c r="C900" s="142"/>
      <c r="D900" s="206"/>
      <c r="E900" s="144"/>
      <c r="F900" s="145"/>
      <c r="G900" s="144"/>
      <c r="H900" s="145"/>
      <c r="I900" s="206"/>
      <c r="J900" s="144"/>
      <c r="K900" s="144"/>
      <c r="L900" s="144"/>
      <c r="M900" s="146"/>
      <c r="N900" s="138"/>
      <c r="O900" s="138"/>
      <c r="P900" s="138"/>
      <c r="Q900" s="138"/>
      <c r="R900" s="138"/>
      <c r="S900" s="138"/>
      <c r="T900" s="138"/>
      <c r="U900" s="138"/>
      <c r="V900" s="138"/>
      <c r="W900" s="138"/>
      <c r="X900" s="138"/>
      <c r="Y900" s="138"/>
      <c r="Z900" s="138"/>
    </row>
    <row r="901" ht="12.75" hidden="1" customHeight="1">
      <c r="A901" s="141"/>
      <c r="B901" s="142"/>
      <c r="C901" s="142"/>
      <c r="D901" s="206"/>
      <c r="E901" s="144"/>
      <c r="F901" s="145"/>
      <c r="G901" s="144"/>
      <c r="H901" s="145"/>
      <c r="I901" s="206"/>
      <c r="J901" s="144"/>
      <c r="K901" s="144"/>
      <c r="L901" s="144"/>
      <c r="M901" s="146"/>
      <c r="N901" s="138"/>
      <c r="O901" s="138"/>
      <c r="P901" s="138"/>
      <c r="Q901" s="138"/>
      <c r="R901" s="138"/>
      <c r="S901" s="138"/>
      <c r="T901" s="138"/>
      <c r="U901" s="138"/>
      <c r="V901" s="138"/>
      <c r="W901" s="138"/>
      <c r="X901" s="138"/>
      <c r="Y901" s="138"/>
      <c r="Z901" s="138"/>
    </row>
    <row r="902" ht="12.75" hidden="1" customHeight="1">
      <c r="A902" s="141"/>
      <c r="B902" s="142"/>
      <c r="C902" s="142"/>
      <c r="D902" s="206"/>
      <c r="E902" s="144"/>
      <c r="F902" s="145"/>
      <c r="G902" s="144"/>
      <c r="H902" s="145"/>
      <c r="I902" s="206"/>
      <c r="J902" s="144"/>
      <c r="K902" s="144"/>
      <c r="L902" s="144"/>
      <c r="M902" s="146"/>
      <c r="N902" s="138"/>
      <c r="O902" s="138"/>
      <c r="P902" s="138"/>
      <c r="Q902" s="138"/>
      <c r="R902" s="138"/>
      <c r="S902" s="138"/>
      <c r="T902" s="138"/>
      <c r="U902" s="138"/>
      <c r="V902" s="138"/>
      <c r="W902" s="138"/>
      <c r="X902" s="138"/>
      <c r="Y902" s="138"/>
      <c r="Z902" s="138"/>
    </row>
    <row r="903" ht="12.75" hidden="1" customHeight="1">
      <c r="A903" s="141"/>
      <c r="B903" s="142"/>
      <c r="C903" s="142"/>
      <c r="D903" s="206"/>
      <c r="E903" s="144"/>
      <c r="F903" s="145"/>
      <c r="G903" s="144"/>
      <c r="H903" s="145"/>
      <c r="I903" s="206"/>
      <c r="J903" s="144"/>
      <c r="K903" s="144"/>
      <c r="L903" s="144"/>
      <c r="M903" s="146"/>
      <c r="N903" s="138"/>
      <c r="O903" s="138"/>
      <c r="P903" s="138"/>
      <c r="Q903" s="138"/>
      <c r="R903" s="138"/>
      <c r="S903" s="138"/>
      <c r="T903" s="138"/>
      <c r="U903" s="138"/>
      <c r="V903" s="138"/>
      <c r="W903" s="138"/>
      <c r="X903" s="138"/>
      <c r="Y903" s="138"/>
      <c r="Z903" s="138"/>
    </row>
    <row r="904" ht="12.75" hidden="1" customHeight="1">
      <c r="A904" s="141"/>
      <c r="B904" s="142"/>
      <c r="C904" s="142"/>
      <c r="D904" s="206"/>
      <c r="E904" s="144"/>
      <c r="F904" s="145"/>
      <c r="G904" s="144"/>
      <c r="H904" s="145"/>
      <c r="I904" s="206"/>
      <c r="J904" s="144"/>
      <c r="K904" s="144"/>
      <c r="L904" s="144"/>
      <c r="M904" s="146"/>
      <c r="N904" s="138"/>
      <c r="O904" s="138"/>
      <c r="P904" s="138"/>
      <c r="Q904" s="138"/>
      <c r="R904" s="138"/>
      <c r="S904" s="138"/>
      <c r="T904" s="138"/>
      <c r="U904" s="138"/>
      <c r="V904" s="138"/>
      <c r="W904" s="138"/>
      <c r="X904" s="138"/>
      <c r="Y904" s="138"/>
      <c r="Z904" s="138"/>
    </row>
    <row r="905" ht="12.75" hidden="1" customHeight="1">
      <c r="A905" s="141"/>
      <c r="B905" s="142"/>
      <c r="C905" s="142"/>
      <c r="D905" s="206"/>
      <c r="E905" s="144"/>
      <c r="F905" s="145"/>
      <c r="G905" s="144"/>
      <c r="H905" s="145"/>
      <c r="I905" s="206"/>
      <c r="J905" s="144"/>
      <c r="K905" s="144"/>
      <c r="L905" s="144"/>
      <c r="M905" s="146"/>
      <c r="N905" s="138"/>
      <c r="O905" s="138"/>
      <c r="P905" s="138"/>
      <c r="Q905" s="138"/>
      <c r="R905" s="138"/>
      <c r="S905" s="138"/>
      <c r="T905" s="138"/>
      <c r="U905" s="138"/>
      <c r="V905" s="138"/>
      <c r="W905" s="138"/>
      <c r="X905" s="138"/>
      <c r="Y905" s="138"/>
      <c r="Z905" s="138"/>
    </row>
    <row r="906" ht="12.75" hidden="1" customHeight="1">
      <c r="A906" s="141"/>
      <c r="B906" s="142"/>
      <c r="C906" s="142"/>
      <c r="D906" s="206"/>
      <c r="E906" s="144"/>
      <c r="F906" s="145"/>
      <c r="G906" s="144"/>
      <c r="H906" s="145"/>
      <c r="I906" s="206"/>
      <c r="J906" s="144"/>
      <c r="K906" s="144"/>
      <c r="L906" s="144"/>
      <c r="M906" s="146"/>
      <c r="N906" s="138"/>
      <c r="O906" s="138"/>
      <c r="P906" s="138"/>
      <c r="Q906" s="138"/>
      <c r="R906" s="138"/>
      <c r="S906" s="138"/>
      <c r="T906" s="138"/>
      <c r="U906" s="138"/>
      <c r="V906" s="138"/>
      <c r="W906" s="138"/>
      <c r="X906" s="138"/>
      <c r="Y906" s="138"/>
      <c r="Z906" s="138"/>
    </row>
    <row r="907" ht="12.75" hidden="1" customHeight="1">
      <c r="A907" s="141"/>
      <c r="B907" s="142"/>
      <c r="C907" s="142"/>
      <c r="D907" s="206"/>
      <c r="E907" s="144"/>
      <c r="F907" s="145"/>
      <c r="G907" s="144"/>
      <c r="H907" s="145"/>
      <c r="I907" s="206"/>
      <c r="J907" s="144"/>
      <c r="K907" s="144"/>
      <c r="L907" s="144"/>
      <c r="M907" s="146"/>
      <c r="N907" s="138"/>
      <c r="O907" s="138"/>
      <c r="P907" s="138"/>
      <c r="Q907" s="138"/>
      <c r="R907" s="138"/>
      <c r="S907" s="138"/>
      <c r="T907" s="138"/>
      <c r="U907" s="138"/>
      <c r="V907" s="138"/>
      <c r="W907" s="138"/>
      <c r="X907" s="138"/>
      <c r="Y907" s="138"/>
      <c r="Z907" s="138"/>
    </row>
    <row r="908" ht="12.75" hidden="1" customHeight="1">
      <c r="A908" s="141"/>
      <c r="B908" s="142"/>
      <c r="C908" s="142"/>
      <c r="D908" s="206"/>
      <c r="E908" s="144"/>
      <c r="F908" s="145"/>
      <c r="G908" s="144"/>
      <c r="H908" s="145"/>
      <c r="I908" s="206"/>
      <c r="J908" s="144"/>
      <c r="K908" s="144"/>
      <c r="L908" s="144"/>
      <c r="M908" s="146"/>
      <c r="N908" s="138"/>
      <c r="O908" s="138"/>
      <c r="P908" s="138"/>
      <c r="Q908" s="138"/>
      <c r="R908" s="138"/>
      <c r="S908" s="138"/>
      <c r="T908" s="138"/>
      <c r="U908" s="138"/>
      <c r="V908" s="138"/>
      <c r="W908" s="138"/>
      <c r="X908" s="138"/>
      <c r="Y908" s="138"/>
      <c r="Z908" s="138"/>
    </row>
    <row r="909" ht="12.75" hidden="1" customHeight="1">
      <c r="A909" s="141"/>
      <c r="B909" s="142"/>
      <c r="C909" s="142"/>
      <c r="D909" s="206"/>
      <c r="E909" s="144"/>
      <c r="F909" s="145"/>
      <c r="G909" s="144"/>
      <c r="H909" s="145"/>
      <c r="I909" s="206"/>
      <c r="J909" s="144"/>
      <c r="K909" s="144"/>
      <c r="L909" s="144"/>
      <c r="M909" s="146"/>
      <c r="N909" s="138"/>
      <c r="O909" s="138"/>
      <c r="P909" s="138"/>
      <c r="Q909" s="138"/>
      <c r="R909" s="138"/>
      <c r="S909" s="138"/>
      <c r="T909" s="138"/>
      <c r="U909" s="138"/>
      <c r="V909" s="138"/>
      <c r="W909" s="138"/>
      <c r="X909" s="138"/>
      <c r="Y909" s="138"/>
      <c r="Z909" s="138"/>
    </row>
    <row r="910" ht="12.75" hidden="1" customHeight="1">
      <c r="A910" s="141"/>
      <c r="B910" s="142"/>
      <c r="C910" s="142"/>
      <c r="D910" s="206"/>
      <c r="E910" s="144"/>
      <c r="F910" s="145"/>
      <c r="G910" s="144"/>
      <c r="H910" s="145"/>
      <c r="I910" s="206"/>
      <c r="J910" s="144"/>
      <c r="K910" s="144"/>
      <c r="L910" s="144"/>
      <c r="M910" s="146"/>
      <c r="N910" s="138"/>
      <c r="O910" s="138"/>
      <c r="P910" s="138"/>
      <c r="Q910" s="138"/>
      <c r="R910" s="138"/>
      <c r="S910" s="138"/>
      <c r="T910" s="138"/>
      <c r="U910" s="138"/>
      <c r="V910" s="138"/>
      <c r="W910" s="138"/>
      <c r="X910" s="138"/>
      <c r="Y910" s="138"/>
      <c r="Z910" s="138"/>
    </row>
    <row r="911" ht="12.75" hidden="1" customHeight="1">
      <c r="A911" s="141"/>
      <c r="B911" s="142"/>
      <c r="C911" s="142"/>
      <c r="D911" s="206"/>
      <c r="E911" s="144"/>
      <c r="F911" s="145"/>
      <c r="G911" s="144"/>
      <c r="H911" s="145"/>
      <c r="I911" s="206"/>
      <c r="J911" s="144"/>
      <c r="K911" s="144"/>
      <c r="L911" s="144"/>
      <c r="M911" s="146"/>
      <c r="N911" s="138"/>
      <c r="O911" s="138"/>
      <c r="P911" s="138"/>
      <c r="Q911" s="138"/>
      <c r="R911" s="138"/>
      <c r="S911" s="138"/>
      <c r="T911" s="138"/>
      <c r="U911" s="138"/>
      <c r="V911" s="138"/>
      <c r="W911" s="138"/>
      <c r="X911" s="138"/>
      <c r="Y911" s="138"/>
      <c r="Z911" s="138"/>
    </row>
    <row r="912" ht="12.75" hidden="1" customHeight="1">
      <c r="A912" s="141"/>
      <c r="B912" s="142"/>
      <c r="C912" s="142"/>
      <c r="D912" s="206"/>
      <c r="E912" s="144"/>
      <c r="F912" s="145"/>
      <c r="G912" s="144"/>
      <c r="H912" s="145"/>
      <c r="I912" s="206"/>
      <c r="J912" s="144"/>
      <c r="K912" s="144"/>
      <c r="L912" s="144"/>
      <c r="M912" s="146"/>
      <c r="N912" s="138"/>
      <c r="O912" s="138"/>
      <c r="P912" s="138"/>
      <c r="Q912" s="138"/>
      <c r="R912" s="138"/>
      <c r="S912" s="138"/>
      <c r="T912" s="138"/>
      <c r="U912" s="138"/>
      <c r="V912" s="138"/>
      <c r="W912" s="138"/>
      <c r="X912" s="138"/>
      <c r="Y912" s="138"/>
      <c r="Z912" s="138"/>
    </row>
    <row r="913" ht="12.75" hidden="1" customHeight="1">
      <c r="A913" s="141"/>
      <c r="B913" s="142"/>
      <c r="C913" s="142"/>
      <c r="D913" s="206"/>
      <c r="E913" s="144"/>
      <c r="F913" s="145"/>
      <c r="G913" s="144"/>
      <c r="H913" s="145"/>
      <c r="I913" s="206"/>
      <c r="J913" s="144"/>
      <c r="K913" s="144"/>
      <c r="L913" s="144"/>
      <c r="M913" s="146"/>
      <c r="N913" s="138"/>
      <c r="O913" s="138"/>
      <c r="P913" s="138"/>
      <c r="Q913" s="138"/>
      <c r="R913" s="138"/>
      <c r="S913" s="138"/>
      <c r="T913" s="138"/>
      <c r="U913" s="138"/>
      <c r="V913" s="138"/>
      <c r="W913" s="138"/>
      <c r="X913" s="138"/>
      <c r="Y913" s="138"/>
      <c r="Z913" s="138"/>
    </row>
    <row r="914" ht="12.75" hidden="1" customHeight="1">
      <c r="A914" s="141"/>
      <c r="B914" s="142"/>
      <c r="C914" s="142"/>
      <c r="D914" s="206"/>
      <c r="E914" s="144"/>
      <c r="F914" s="145"/>
      <c r="G914" s="144"/>
      <c r="H914" s="145"/>
      <c r="I914" s="206"/>
      <c r="J914" s="144"/>
      <c r="K914" s="144"/>
      <c r="L914" s="144"/>
      <c r="M914" s="146"/>
      <c r="N914" s="138"/>
      <c r="O914" s="138"/>
      <c r="P914" s="138"/>
      <c r="Q914" s="138"/>
      <c r="R914" s="138"/>
      <c r="S914" s="138"/>
      <c r="T914" s="138"/>
      <c r="U914" s="138"/>
      <c r="V914" s="138"/>
      <c r="W914" s="138"/>
      <c r="X914" s="138"/>
      <c r="Y914" s="138"/>
      <c r="Z914" s="138"/>
    </row>
    <row r="915" ht="12.75" hidden="1" customHeight="1">
      <c r="A915" s="141"/>
      <c r="B915" s="142"/>
      <c r="C915" s="142"/>
      <c r="D915" s="206"/>
      <c r="E915" s="144"/>
      <c r="F915" s="145"/>
      <c r="G915" s="144"/>
      <c r="H915" s="145"/>
      <c r="I915" s="206"/>
      <c r="J915" s="144"/>
      <c r="K915" s="144"/>
      <c r="L915" s="144"/>
      <c r="M915" s="146"/>
      <c r="N915" s="138"/>
      <c r="O915" s="138"/>
      <c r="P915" s="138"/>
      <c r="Q915" s="138"/>
      <c r="R915" s="138"/>
      <c r="S915" s="138"/>
      <c r="T915" s="138"/>
      <c r="U915" s="138"/>
      <c r="V915" s="138"/>
      <c r="W915" s="138"/>
      <c r="X915" s="138"/>
      <c r="Y915" s="138"/>
      <c r="Z915" s="138"/>
    </row>
    <row r="916" ht="12.75" hidden="1" customHeight="1">
      <c r="A916" s="141"/>
      <c r="B916" s="142"/>
      <c r="C916" s="142"/>
      <c r="D916" s="206"/>
      <c r="E916" s="144"/>
      <c r="F916" s="145"/>
      <c r="G916" s="144"/>
      <c r="H916" s="145"/>
      <c r="I916" s="206"/>
      <c r="J916" s="144"/>
      <c r="K916" s="144"/>
      <c r="L916" s="144"/>
      <c r="M916" s="146"/>
      <c r="N916" s="138"/>
      <c r="O916" s="138"/>
      <c r="P916" s="138"/>
      <c r="Q916" s="138"/>
      <c r="R916" s="138"/>
      <c r="S916" s="138"/>
      <c r="T916" s="138"/>
      <c r="U916" s="138"/>
      <c r="V916" s="138"/>
      <c r="W916" s="138"/>
      <c r="X916" s="138"/>
      <c r="Y916" s="138"/>
      <c r="Z916" s="138"/>
    </row>
    <row r="917" ht="12.75" hidden="1" customHeight="1">
      <c r="A917" s="141"/>
      <c r="B917" s="142"/>
      <c r="C917" s="142"/>
      <c r="D917" s="206"/>
      <c r="E917" s="144"/>
      <c r="F917" s="145"/>
      <c r="G917" s="144"/>
      <c r="H917" s="145"/>
      <c r="I917" s="206"/>
      <c r="J917" s="144"/>
      <c r="K917" s="144"/>
      <c r="L917" s="144"/>
      <c r="M917" s="146"/>
      <c r="N917" s="138"/>
      <c r="O917" s="138"/>
      <c r="P917" s="138"/>
      <c r="Q917" s="138"/>
      <c r="R917" s="138"/>
      <c r="S917" s="138"/>
      <c r="T917" s="138"/>
      <c r="U917" s="138"/>
      <c r="V917" s="138"/>
      <c r="W917" s="138"/>
      <c r="X917" s="138"/>
      <c r="Y917" s="138"/>
      <c r="Z917" s="138"/>
    </row>
    <row r="918" ht="12.75" hidden="1" customHeight="1">
      <c r="A918" s="141"/>
      <c r="B918" s="142"/>
      <c r="C918" s="142"/>
      <c r="D918" s="206"/>
      <c r="E918" s="144"/>
      <c r="F918" s="145"/>
      <c r="G918" s="144"/>
      <c r="H918" s="145"/>
      <c r="I918" s="206"/>
      <c r="J918" s="144"/>
      <c r="K918" s="144"/>
      <c r="L918" s="144"/>
      <c r="M918" s="146"/>
      <c r="N918" s="138"/>
      <c r="O918" s="138"/>
      <c r="P918" s="138"/>
      <c r="Q918" s="138"/>
      <c r="R918" s="138"/>
      <c r="S918" s="138"/>
      <c r="T918" s="138"/>
      <c r="U918" s="138"/>
      <c r="V918" s="138"/>
      <c r="W918" s="138"/>
      <c r="X918" s="138"/>
      <c r="Y918" s="138"/>
      <c r="Z918" s="138"/>
    </row>
    <row r="919" ht="12.75" hidden="1" customHeight="1">
      <c r="A919" s="141"/>
      <c r="B919" s="142"/>
      <c r="C919" s="142"/>
      <c r="D919" s="206"/>
      <c r="E919" s="144"/>
      <c r="F919" s="145"/>
      <c r="G919" s="144"/>
      <c r="H919" s="145"/>
      <c r="I919" s="206"/>
      <c r="J919" s="144"/>
      <c r="K919" s="144"/>
      <c r="L919" s="144"/>
      <c r="M919" s="146"/>
      <c r="N919" s="138"/>
      <c r="O919" s="138"/>
      <c r="P919" s="138"/>
      <c r="Q919" s="138"/>
      <c r="R919" s="138"/>
      <c r="S919" s="138"/>
      <c r="T919" s="138"/>
      <c r="U919" s="138"/>
      <c r="V919" s="138"/>
      <c r="W919" s="138"/>
      <c r="X919" s="138"/>
      <c r="Y919" s="138"/>
      <c r="Z919" s="138"/>
    </row>
    <row r="920" ht="12.75" hidden="1" customHeight="1">
      <c r="A920" s="141"/>
      <c r="B920" s="142"/>
      <c r="C920" s="142"/>
      <c r="D920" s="206"/>
      <c r="E920" s="144"/>
      <c r="F920" s="145"/>
      <c r="G920" s="144"/>
      <c r="H920" s="145"/>
      <c r="I920" s="206"/>
      <c r="J920" s="144"/>
      <c r="K920" s="144"/>
      <c r="L920" s="144"/>
      <c r="M920" s="146"/>
      <c r="N920" s="138"/>
      <c r="O920" s="138"/>
      <c r="P920" s="138"/>
      <c r="Q920" s="138"/>
      <c r="R920" s="138"/>
      <c r="S920" s="138"/>
      <c r="T920" s="138"/>
      <c r="U920" s="138"/>
      <c r="V920" s="138"/>
      <c r="W920" s="138"/>
      <c r="X920" s="138"/>
      <c r="Y920" s="138"/>
      <c r="Z920" s="138"/>
    </row>
    <row r="921" ht="12.75" hidden="1" customHeight="1">
      <c r="A921" s="141"/>
      <c r="B921" s="142"/>
      <c r="C921" s="142"/>
      <c r="D921" s="206"/>
      <c r="E921" s="144"/>
      <c r="F921" s="145"/>
      <c r="G921" s="144"/>
      <c r="H921" s="145"/>
      <c r="I921" s="206"/>
      <c r="J921" s="144"/>
      <c r="K921" s="144"/>
      <c r="L921" s="144"/>
      <c r="M921" s="146"/>
      <c r="N921" s="138"/>
      <c r="O921" s="138"/>
      <c r="P921" s="138"/>
      <c r="Q921" s="138"/>
      <c r="R921" s="138"/>
      <c r="S921" s="138"/>
      <c r="T921" s="138"/>
      <c r="U921" s="138"/>
      <c r="V921" s="138"/>
      <c r="W921" s="138"/>
      <c r="X921" s="138"/>
      <c r="Y921" s="138"/>
      <c r="Z921" s="138"/>
    </row>
    <row r="922" ht="12.75" hidden="1" customHeight="1">
      <c r="A922" s="141"/>
      <c r="B922" s="142"/>
      <c r="C922" s="142"/>
      <c r="D922" s="206"/>
      <c r="E922" s="144"/>
      <c r="F922" s="145"/>
      <c r="G922" s="144"/>
      <c r="H922" s="145"/>
      <c r="I922" s="206"/>
      <c r="J922" s="144"/>
      <c r="K922" s="144"/>
      <c r="L922" s="144"/>
      <c r="M922" s="146"/>
      <c r="N922" s="138"/>
      <c r="O922" s="138"/>
      <c r="P922" s="138"/>
      <c r="Q922" s="138"/>
      <c r="R922" s="138"/>
      <c r="S922" s="138"/>
      <c r="T922" s="138"/>
      <c r="U922" s="138"/>
      <c r="V922" s="138"/>
      <c r="W922" s="138"/>
      <c r="X922" s="138"/>
      <c r="Y922" s="138"/>
      <c r="Z922" s="138"/>
    </row>
    <row r="923" ht="12.75" hidden="1" customHeight="1">
      <c r="A923" s="141"/>
      <c r="B923" s="142"/>
      <c r="C923" s="142"/>
      <c r="D923" s="206"/>
      <c r="E923" s="144"/>
      <c r="F923" s="145"/>
      <c r="G923" s="144"/>
      <c r="H923" s="145"/>
      <c r="I923" s="206"/>
      <c r="J923" s="144"/>
      <c r="K923" s="144"/>
      <c r="L923" s="144"/>
      <c r="M923" s="146"/>
      <c r="N923" s="138"/>
      <c r="O923" s="138"/>
      <c r="P923" s="138"/>
      <c r="Q923" s="138"/>
      <c r="R923" s="138"/>
      <c r="S923" s="138"/>
      <c r="T923" s="138"/>
      <c r="U923" s="138"/>
      <c r="V923" s="138"/>
      <c r="W923" s="138"/>
      <c r="X923" s="138"/>
      <c r="Y923" s="138"/>
      <c r="Z923" s="138"/>
    </row>
    <row r="924" ht="12.75" hidden="1" customHeight="1">
      <c r="A924" s="141"/>
      <c r="B924" s="142"/>
      <c r="C924" s="142"/>
      <c r="D924" s="206"/>
      <c r="E924" s="144"/>
      <c r="F924" s="145"/>
      <c r="G924" s="144"/>
      <c r="H924" s="145"/>
      <c r="I924" s="206"/>
      <c r="J924" s="144"/>
      <c r="K924" s="144"/>
      <c r="L924" s="144"/>
      <c r="M924" s="146"/>
      <c r="N924" s="138"/>
      <c r="O924" s="138"/>
      <c r="P924" s="138"/>
      <c r="Q924" s="138"/>
      <c r="R924" s="138"/>
      <c r="S924" s="138"/>
      <c r="T924" s="138"/>
      <c r="U924" s="138"/>
      <c r="V924" s="138"/>
      <c r="W924" s="138"/>
      <c r="X924" s="138"/>
      <c r="Y924" s="138"/>
      <c r="Z924" s="138"/>
    </row>
    <row r="925" ht="12.75" hidden="1" customHeight="1">
      <c r="A925" s="141"/>
      <c r="B925" s="142"/>
      <c r="C925" s="142"/>
      <c r="D925" s="206"/>
      <c r="E925" s="144"/>
      <c r="F925" s="145"/>
      <c r="G925" s="144"/>
      <c r="H925" s="145"/>
      <c r="I925" s="206"/>
      <c r="J925" s="144"/>
      <c r="K925" s="144"/>
      <c r="L925" s="144"/>
      <c r="M925" s="146"/>
      <c r="N925" s="138"/>
      <c r="O925" s="138"/>
      <c r="P925" s="138"/>
      <c r="Q925" s="138"/>
      <c r="R925" s="138"/>
      <c r="S925" s="138"/>
      <c r="T925" s="138"/>
      <c r="U925" s="138"/>
      <c r="V925" s="138"/>
      <c r="W925" s="138"/>
      <c r="X925" s="138"/>
      <c r="Y925" s="138"/>
      <c r="Z925" s="138"/>
    </row>
    <row r="926" ht="12.75" hidden="1" customHeight="1">
      <c r="A926" s="141"/>
      <c r="B926" s="142"/>
      <c r="C926" s="142"/>
      <c r="D926" s="206"/>
      <c r="E926" s="144"/>
      <c r="F926" s="145"/>
      <c r="G926" s="144"/>
      <c r="H926" s="145"/>
      <c r="I926" s="206"/>
      <c r="J926" s="144"/>
      <c r="K926" s="144"/>
      <c r="L926" s="144"/>
      <c r="M926" s="146"/>
      <c r="N926" s="138"/>
      <c r="O926" s="138"/>
      <c r="P926" s="138"/>
      <c r="Q926" s="138"/>
      <c r="R926" s="138"/>
      <c r="S926" s="138"/>
      <c r="T926" s="138"/>
      <c r="U926" s="138"/>
      <c r="V926" s="138"/>
      <c r="W926" s="138"/>
      <c r="X926" s="138"/>
      <c r="Y926" s="138"/>
      <c r="Z926" s="138"/>
    </row>
    <row r="927" ht="12.75" hidden="1" customHeight="1">
      <c r="A927" s="141"/>
      <c r="B927" s="142"/>
      <c r="C927" s="142"/>
      <c r="D927" s="206"/>
      <c r="E927" s="144"/>
      <c r="F927" s="145"/>
      <c r="G927" s="144"/>
      <c r="H927" s="145"/>
      <c r="I927" s="206"/>
      <c r="J927" s="144"/>
      <c r="K927" s="144"/>
      <c r="L927" s="144"/>
      <c r="M927" s="146"/>
      <c r="N927" s="138"/>
      <c r="O927" s="138"/>
      <c r="P927" s="138"/>
      <c r="Q927" s="138"/>
      <c r="R927" s="138"/>
      <c r="S927" s="138"/>
      <c r="T927" s="138"/>
      <c r="U927" s="138"/>
      <c r="V927" s="138"/>
      <c r="W927" s="138"/>
      <c r="X927" s="138"/>
      <c r="Y927" s="138"/>
      <c r="Z927" s="138"/>
    </row>
    <row r="928" ht="12.75" hidden="1" customHeight="1">
      <c r="A928" s="141"/>
      <c r="B928" s="142"/>
      <c r="C928" s="142"/>
      <c r="D928" s="206"/>
      <c r="E928" s="144"/>
      <c r="F928" s="145"/>
      <c r="G928" s="144"/>
      <c r="H928" s="145"/>
      <c r="I928" s="206"/>
      <c r="J928" s="144"/>
      <c r="K928" s="144"/>
      <c r="L928" s="144"/>
      <c r="M928" s="146"/>
      <c r="N928" s="138"/>
      <c r="O928" s="138"/>
      <c r="P928" s="138"/>
      <c r="Q928" s="138"/>
      <c r="R928" s="138"/>
      <c r="S928" s="138"/>
      <c r="T928" s="138"/>
      <c r="U928" s="138"/>
      <c r="V928" s="138"/>
      <c r="W928" s="138"/>
      <c r="X928" s="138"/>
      <c r="Y928" s="138"/>
      <c r="Z928" s="138"/>
    </row>
    <row r="929" ht="12.75" hidden="1" customHeight="1">
      <c r="A929" s="141"/>
      <c r="B929" s="142"/>
      <c r="C929" s="142"/>
      <c r="D929" s="206"/>
      <c r="E929" s="144"/>
      <c r="F929" s="145"/>
      <c r="G929" s="144"/>
      <c r="H929" s="145"/>
      <c r="I929" s="206"/>
      <c r="J929" s="144"/>
      <c r="K929" s="144"/>
      <c r="L929" s="144"/>
      <c r="M929" s="146"/>
      <c r="N929" s="138"/>
      <c r="O929" s="138"/>
      <c r="P929" s="138"/>
      <c r="Q929" s="138"/>
      <c r="R929" s="138"/>
      <c r="S929" s="138"/>
      <c r="T929" s="138"/>
      <c r="U929" s="138"/>
      <c r="V929" s="138"/>
      <c r="W929" s="138"/>
      <c r="X929" s="138"/>
      <c r="Y929" s="138"/>
      <c r="Z929" s="138"/>
    </row>
    <row r="930" ht="12.75" hidden="1" customHeight="1">
      <c r="A930" s="141"/>
      <c r="B930" s="142"/>
      <c r="C930" s="142"/>
      <c r="D930" s="206"/>
      <c r="E930" s="144"/>
      <c r="F930" s="145"/>
      <c r="G930" s="144"/>
      <c r="H930" s="145"/>
      <c r="I930" s="206"/>
      <c r="J930" s="144"/>
      <c r="K930" s="144"/>
      <c r="L930" s="144"/>
      <c r="M930" s="146"/>
      <c r="N930" s="138"/>
      <c r="O930" s="138"/>
      <c r="P930" s="138"/>
      <c r="Q930" s="138"/>
      <c r="R930" s="138"/>
      <c r="S930" s="138"/>
      <c r="T930" s="138"/>
      <c r="U930" s="138"/>
      <c r="V930" s="138"/>
      <c r="W930" s="138"/>
      <c r="X930" s="138"/>
      <c r="Y930" s="138"/>
      <c r="Z930" s="138"/>
    </row>
    <row r="931" ht="12.75" hidden="1" customHeight="1">
      <c r="A931" s="141"/>
      <c r="B931" s="142"/>
      <c r="C931" s="142"/>
      <c r="D931" s="206"/>
      <c r="E931" s="144"/>
      <c r="F931" s="145"/>
      <c r="G931" s="144"/>
      <c r="H931" s="145"/>
      <c r="I931" s="206"/>
      <c r="J931" s="144"/>
      <c r="K931" s="144"/>
      <c r="L931" s="144"/>
      <c r="M931" s="146"/>
      <c r="N931" s="138"/>
      <c r="O931" s="138"/>
      <c r="P931" s="138"/>
      <c r="Q931" s="138"/>
      <c r="R931" s="138"/>
      <c r="S931" s="138"/>
      <c r="T931" s="138"/>
      <c r="U931" s="138"/>
      <c r="V931" s="138"/>
      <c r="W931" s="138"/>
      <c r="X931" s="138"/>
      <c r="Y931" s="138"/>
      <c r="Z931" s="138"/>
    </row>
    <row r="932" ht="12.75" hidden="1" customHeight="1">
      <c r="A932" s="141"/>
      <c r="B932" s="142"/>
      <c r="C932" s="142"/>
      <c r="D932" s="206"/>
      <c r="E932" s="144"/>
      <c r="F932" s="145"/>
      <c r="G932" s="144"/>
      <c r="H932" s="145"/>
      <c r="I932" s="206"/>
      <c r="J932" s="144"/>
      <c r="K932" s="144"/>
      <c r="L932" s="144"/>
      <c r="M932" s="146"/>
      <c r="N932" s="138"/>
      <c r="O932" s="138"/>
      <c r="P932" s="138"/>
      <c r="Q932" s="138"/>
      <c r="R932" s="138"/>
      <c r="S932" s="138"/>
      <c r="T932" s="138"/>
      <c r="U932" s="138"/>
      <c r="V932" s="138"/>
      <c r="W932" s="138"/>
      <c r="X932" s="138"/>
      <c r="Y932" s="138"/>
      <c r="Z932" s="138"/>
    </row>
    <row r="933" ht="12.75" hidden="1" customHeight="1">
      <c r="A933" s="141"/>
      <c r="B933" s="142"/>
      <c r="C933" s="142"/>
      <c r="D933" s="206"/>
      <c r="E933" s="144"/>
      <c r="F933" s="145"/>
      <c r="G933" s="144"/>
      <c r="H933" s="145"/>
      <c r="I933" s="206"/>
      <c r="J933" s="144"/>
      <c r="K933" s="144"/>
      <c r="L933" s="144"/>
      <c r="M933" s="146"/>
      <c r="N933" s="138"/>
      <c r="O933" s="138"/>
      <c r="P933" s="138"/>
      <c r="Q933" s="138"/>
      <c r="R933" s="138"/>
      <c r="S933" s="138"/>
      <c r="T933" s="138"/>
      <c r="U933" s="138"/>
      <c r="V933" s="138"/>
      <c r="W933" s="138"/>
      <c r="X933" s="138"/>
      <c r="Y933" s="138"/>
      <c r="Z933" s="138"/>
    </row>
    <row r="934" ht="12.75" hidden="1" customHeight="1">
      <c r="A934" s="141"/>
      <c r="B934" s="142"/>
      <c r="C934" s="142"/>
      <c r="D934" s="206"/>
      <c r="E934" s="144"/>
      <c r="F934" s="145"/>
      <c r="G934" s="144"/>
      <c r="H934" s="145"/>
      <c r="I934" s="206"/>
      <c r="J934" s="144"/>
      <c r="K934" s="144"/>
      <c r="L934" s="144"/>
      <c r="M934" s="146"/>
      <c r="N934" s="138"/>
      <c r="O934" s="138"/>
      <c r="P934" s="138"/>
      <c r="Q934" s="138"/>
      <c r="R934" s="138"/>
      <c r="S934" s="138"/>
      <c r="T934" s="138"/>
      <c r="U934" s="138"/>
      <c r="V934" s="138"/>
      <c r="W934" s="138"/>
      <c r="X934" s="138"/>
      <c r="Y934" s="138"/>
      <c r="Z934" s="138"/>
    </row>
    <row r="935" ht="12.75" hidden="1" customHeight="1">
      <c r="A935" s="141"/>
      <c r="B935" s="142"/>
      <c r="C935" s="142"/>
      <c r="D935" s="206"/>
      <c r="E935" s="144"/>
      <c r="F935" s="145"/>
      <c r="G935" s="144"/>
      <c r="H935" s="145"/>
      <c r="I935" s="206"/>
      <c r="J935" s="144"/>
      <c r="K935" s="144"/>
      <c r="L935" s="144"/>
      <c r="M935" s="146"/>
      <c r="N935" s="138"/>
      <c r="O935" s="138"/>
      <c r="P935" s="138"/>
      <c r="Q935" s="138"/>
      <c r="R935" s="138"/>
      <c r="S935" s="138"/>
      <c r="T935" s="138"/>
      <c r="U935" s="138"/>
      <c r="V935" s="138"/>
      <c r="W935" s="138"/>
      <c r="X935" s="138"/>
      <c r="Y935" s="138"/>
      <c r="Z935" s="138"/>
    </row>
    <row r="936" ht="12.75" hidden="1" customHeight="1">
      <c r="A936" s="141"/>
      <c r="B936" s="142"/>
      <c r="C936" s="142"/>
      <c r="D936" s="206"/>
      <c r="E936" s="144"/>
      <c r="F936" s="145"/>
      <c r="G936" s="144"/>
      <c r="H936" s="145"/>
      <c r="I936" s="206"/>
      <c r="J936" s="144"/>
      <c r="K936" s="144"/>
      <c r="L936" s="144"/>
      <c r="M936" s="146"/>
      <c r="N936" s="138"/>
      <c r="O936" s="138"/>
      <c r="P936" s="138"/>
      <c r="Q936" s="138"/>
      <c r="R936" s="138"/>
      <c r="S936" s="138"/>
      <c r="T936" s="138"/>
      <c r="U936" s="138"/>
      <c r="V936" s="138"/>
      <c r="W936" s="138"/>
      <c r="X936" s="138"/>
      <c r="Y936" s="138"/>
      <c r="Z936" s="138"/>
    </row>
    <row r="937" ht="12.75" hidden="1" customHeight="1">
      <c r="A937" s="141"/>
      <c r="B937" s="142"/>
      <c r="C937" s="142"/>
      <c r="D937" s="206"/>
      <c r="E937" s="144"/>
      <c r="F937" s="145"/>
      <c r="G937" s="144"/>
      <c r="H937" s="145"/>
      <c r="I937" s="206"/>
      <c r="J937" s="144"/>
      <c r="K937" s="144"/>
      <c r="L937" s="144"/>
      <c r="M937" s="146"/>
      <c r="N937" s="138"/>
      <c r="O937" s="138"/>
      <c r="P937" s="138"/>
      <c r="Q937" s="138"/>
      <c r="R937" s="138"/>
      <c r="S937" s="138"/>
      <c r="T937" s="138"/>
      <c r="U937" s="138"/>
      <c r="V937" s="138"/>
      <c r="W937" s="138"/>
      <c r="X937" s="138"/>
      <c r="Y937" s="138"/>
      <c r="Z937" s="138"/>
    </row>
    <row r="938" ht="12.75" hidden="1" customHeight="1">
      <c r="A938" s="141"/>
      <c r="B938" s="142"/>
      <c r="C938" s="142"/>
      <c r="D938" s="206"/>
      <c r="E938" s="144"/>
      <c r="F938" s="145"/>
      <c r="G938" s="144"/>
      <c r="H938" s="145"/>
      <c r="I938" s="206"/>
      <c r="J938" s="144"/>
      <c r="K938" s="144"/>
      <c r="L938" s="144"/>
      <c r="M938" s="146"/>
      <c r="N938" s="138"/>
      <c r="O938" s="138"/>
      <c r="P938" s="138"/>
      <c r="Q938" s="138"/>
      <c r="R938" s="138"/>
      <c r="S938" s="138"/>
      <c r="T938" s="138"/>
      <c r="U938" s="138"/>
      <c r="V938" s="138"/>
      <c r="W938" s="138"/>
      <c r="X938" s="138"/>
      <c r="Y938" s="138"/>
      <c r="Z938" s="138"/>
    </row>
    <row r="939" ht="12.75" hidden="1" customHeight="1">
      <c r="A939" s="141"/>
      <c r="B939" s="142"/>
      <c r="C939" s="142"/>
      <c r="D939" s="206"/>
      <c r="E939" s="144"/>
      <c r="F939" s="145"/>
      <c r="G939" s="144"/>
      <c r="H939" s="145"/>
      <c r="I939" s="206"/>
      <c r="J939" s="144"/>
      <c r="K939" s="144"/>
      <c r="L939" s="144"/>
      <c r="M939" s="146"/>
      <c r="N939" s="138"/>
      <c r="O939" s="138"/>
      <c r="P939" s="138"/>
      <c r="Q939" s="138"/>
      <c r="R939" s="138"/>
      <c r="S939" s="138"/>
      <c r="T939" s="138"/>
      <c r="U939" s="138"/>
      <c r="V939" s="138"/>
      <c r="W939" s="138"/>
      <c r="X939" s="138"/>
      <c r="Y939" s="138"/>
      <c r="Z939" s="138"/>
    </row>
    <row r="940" ht="12.75" hidden="1" customHeight="1">
      <c r="A940" s="141"/>
      <c r="B940" s="142"/>
      <c r="C940" s="142"/>
      <c r="D940" s="206"/>
      <c r="E940" s="144"/>
      <c r="F940" s="145"/>
      <c r="G940" s="144"/>
      <c r="H940" s="145"/>
      <c r="I940" s="206"/>
      <c r="J940" s="144"/>
      <c r="K940" s="144"/>
      <c r="L940" s="144"/>
      <c r="M940" s="146"/>
      <c r="N940" s="138"/>
      <c r="O940" s="138"/>
      <c r="P940" s="138"/>
      <c r="Q940" s="138"/>
      <c r="R940" s="138"/>
      <c r="S940" s="138"/>
      <c r="T940" s="138"/>
      <c r="U940" s="138"/>
      <c r="V940" s="138"/>
      <c r="W940" s="138"/>
      <c r="X940" s="138"/>
      <c r="Y940" s="138"/>
      <c r="Z940" s="138"/>
    </row>
    <row r="941" ht="12.75" hidden="1" customHeight="1">
      <c r="A941" s="141"/>
      <c r="B941" s="142"/>
      <c r="C941" s="142"/>
      <c r="D941" s="206"/>
      <c r="E941" s="144"/>
      <c r="F941" s="145"/>
      <c r="G941" s="144"/>
      <c r="H941" s="145"/>
      <c r="I941" s="206"/>
      <c r="J941" s="144"/>
      <c r="K941" s="144"/>
      <c r="L941" s="144"/>
      <c r="M941" s="146"/>
      <c r="N941" s="138"/>
      <c r="O941" s="138"/>
      <c r="P941" s="138"/>
      <c r="Q941" s="138"/>
      <c r="R941" s="138"/>
      <c r="S941" s="138"/>
      <c r="T941" s="138"/>
      <c r="U941" s="138"/>
      <c r="V941" s="138"/>
      <c r="W941" s="138"/>
      <c r="X941" s="138"/>
      <c r="Y941" s="138"/>
      <c r="Z941" s="138"/>
    </row>
    <row r="942" ht="12.75" hidden="1" customHeight="1">
      <c r="A942" s="141"/>
      <c r="B942" s="142"/>
      <c r="C942" s="142"/>
      <c r="D942" s="206"/>
      <c r="E942" s="144"/>
      <c r="F942" s="145"/>
      <c r="G942" s="144"/>
      <c r="H942" s="145"/>
      <c r="I942" s="206"/>
      <c r="J942" s="144"/>
      <c r="K942" s="144"/>
      <c r="L942" s="144"/>
      <c r="M942" s="146"/>
      <c r="N942" s="138"/>
      <c r="O942" s="138"/>
      <c r="P942" s="138"/>
      <c r="Q942" s="138"/>
      <c r="R942" s="138"/>
      <c r="S942" s="138"/>
      <c r="T942" s="138"/>
      <c r="U942" s="138"/>
      <c r="V942" s="138"/>
      <c r="W942" s="138"/>
      <c r="X942" s="138"/>
      <c r="Y942" s="138"/>
      <c r="Z942" s="138"/>
    </row>
    <row r="943" ht="12.75" hidden="1" customHeight="1">
      <c r="A943" s="141"/>
      <c r="B943" s="142"/>
      <c r="C943" s="142"/>
      <c r="D943" s="206"/>
      <c r="E943" s="144"/>
      <c r="F943" s="145"/>
      <c r="G943" s="144"/>
      <c r="H943" s="145"/>
      <c r="I943" s="206"/>
      <c r="J943" s="144"/>
      <c r="K943" s="144"/>
      <c r="L943" s="144"/>
      <c r="M943" s="146"/>
      <c r="N943" s="138"/>
      <c r="O943" s="138"/>
      <c r="P943" s="138"/>
      <c r="Q943" s="138"/>
      <c r="R943" s="138"/>
      <c r="S943" s="138"/>
      <c r="T943" s="138"/>
      <c r="U943" s="138"/>
      <c r="V943" s="138"/>
      <c r="W943" s="138"/>
      <c r="X943" s="138"/>
      <c r="Y943" s="138"/>
      <c r="Z943" s="138"/>
    </row>
    <row r="944" ht="12.75" hidden="1" customHeight="1">
      <c r="A944" s="141"/>
      <c r="B944" s="142"/>
      <c r="C944" s="142"/>
      <c r="D944" s="206"/>
      <c r="E944" s="144"/>
      <c r="F944" s="145"/>
      <c r="G944" s="144"/>
      <c r="H944" s="145"/>
      <c r="I944" s="206"/>
      <c r="J944" s="144"/>
      <c r="K944" s="144"/>
      <c r="L944" s="144"/>
      <c r="M944" s="146"/>
      <c r="N944" s="138"/>
      <c r="O944" s="138"/>
      <c r="P944" s="138"/>
      <c r="Q944" s="138"/>
      <c r="R944" s="138"/>
      <c r="S944" s="138"/>
      <c r="T944" s="138"/>
      <c r="U944" s="138"/>
      <c r="V944" s="138"/>
      <c r="W944" s="138"/>
      <c r="X944" s="138"/>
      <c r="Y944" s="138"/>
      <c r="Z944" s="138"/>
    </row>
    <row r="945" ht="12.75" hidden="1" customHeight="1">
      <c r="A945" s="141"/>
      <c r="B945" s="142"/>
      <c r="C945" s="142"/>
      <c r="D945" s="206"/>
      <c r="E945" s="144"/>
      <c r="F945" s="145"/>
      <c r="G945" s="144"/>
      <c r="H945" s="145"/>
      <c r="I945" s="206"/>
      <c r="J945" s="144"/>
      <c r="K945" s="144"/>
      <c r="L945" s="144"/>
      <c r="M945" s="146"/>
      <c r="N945" s="138"/>
      <c r="O945" s="138"/>
      <c r="P945" s="138"/>
      <c r="Q945" s="138"/>
      <c r="R945" s="138"/>
      <c r="S945" s="138"/>
      <c r="T945" s="138"/>
      <c r="U945" s="138"/>
      <c r="V945" s="138"/>
      <c r="W945" s="138"/>
      <c r="X945" s="138"/>
      <c r="Y945" s="138"/>
      <c r="Z945" s="138"/>
    </row>
    <row r="946" ht="12.75" hidden="1" customHeight="1">
      <c r="A946" s="141"/>
      <c r="B946" s="142"/>
      <c r="C946" s="142"/>
      <c r="D946" s="206"/>
      <c r="E946" s="144"/>
      <c r="F946" s="145"/>
      <c r="G946" s="144"/>
      <c r="H946" s="145"/>
      <c r="I946" s="206"/>
      <c r="J946" s="144"/>
      <c r="K946" s="144"/>
      <c r="L946" s="144"/>
      <c r="M946" s="146"/>
      <c r="N946" s="138"/>
      <c r="O946" s="138"/>
      <c r="P946" s="138"/>
      <c r="Q946" s="138"/>
      <c r="R946" s="138"/>
      <c r="S946" s="138"/>
      <c r="T946" s="138"/>
      <c r="U946" s="138"/>
      <c r="V946" s="138"/>
      <c r="W946" s="138"/>
      <c r="X946" s="138"/>
      <c r="Y946" s="138"/>
      <c r="Z946" s="138"/>
    </row>
    <row r="947" ht="12.75" hidden="1" customHeight="1">
      <c r="A947" s="141"/>
      <c r="B947" s="142"/>
      <c r="C947" s="142"/>
      <c r="D947" s="206"/>
      <c r="E947" s="144"/>
      <c r="F947" s="145"/>
      <c r="G947" s="144"/>
      <c r="H947" s="145"/>
      <c r="I947" s="206"/>
      <c r="J947" s="144"/>
      <c r="K947" s="144"/>
      <c r="L947" s="144"/>
      <c r="M947" s="146"/>
      <c r="N947" s="138"/>
      <c r="O947" s="138"/>
      <c r="P947" s="138"/>
      <c r="Q947" s="138"/>
      <c r="R947" s="138"/>
      <c r="S947" s="138"/>
      <c r="T947" s="138"/>
      <c r="U947" s="138"/>
      <c r="V947" s="138"/>
      <c r="W947" s="138"/>
      <c r="X947" s="138"/>
      <c r="Y947" s="138"/>
      <c r="Z947" s="138"/>
    </row>
    <row r="948" ht="12.75" hidden="1" customHeight="1">
      <c r="A948" s="141"/>
      <c r="B948" s="142"/>
      <c r="C948" s="142"/>
      <c r="D948" s="206"/>
      <c r="E948" s="144"/>
      <c r="F948" s="145"/>
      <c r="G948" s="144"/>
      <c r="H948" s="145"/>
      <c r="I948" s="206"/>
      <c r="J948" s="144"/>
      <c r="K948" s="144"/>
      <c r="L948" s="144"/>
      <c r="M948" s="146"/>
      <c r="N948" s="138"/>
      <c r="O948" s="138"/>
      <c r="P948" s="138"/>
      <c r="Q948" s="138"/>
      <c r="R948" s="138"/>
      <c r="S948" s="138"/>
      <c r="T948" s="138"/>
      <c r="U948" s="138"/>
      <c r="V948" s="138"/>
      <c r="W948" s="138"/>
      <c r="X948" s="138"/>
      <c r="Y948" s="138"/>
      <c r="Z948" s="138"/>
    </row>
    <row r="949" ht="12.75" hidden="1" customHeight="1">
      <c r="A949" s="141"/>
      <c r="B949" s="142"/>
      <c r="C949" s="142"/>
      <c r="D949" s="206"/>
      <c r="E949" s="144"/>
      <c r="F949" s="145"/>
      <c r="G949" s="144"/>
      <c r="H949" s="145"/>
      <c r="I949" s="206"/>
      <c r="J949" s="144"/>
      <c r="K949" s="144"/>
      <c r="L949" s="144"/>
      <c r="M949" s="146"/>
      <c r="N949" s="138"/>
      <c r="O949" s="138"/>
      <c r="P949" s="138"/>
      <c r="Q949" s="138"/>
      <c r="R949" s="138"/>
      <c r="S949" s="138"/>
      <c r="T949" s="138"/>
      <c r="U949" s="138"/>
      <c r="V949" s="138"/>
      <c r="W949" s="138"/>
      <c r="X949" s="138"/>
      <c r="Y949" s="138"/>
      <c r="Z949" s="138"/>
    </row>
    <row r="950" ht="12.75" hidden="1" customHeight="1">
      <c r="A950" s="141"/>
      <c r="B950" s="142"/>
      <c r="C950" s="142"/>
      <c r="D950" s="206"/>
      <c r="E950" s="144"/>
      <c r="F950" s="145"/>
      <c r="G950" s="144"/>
      <c r="H950" s="145"/>
      <c r="I950" s="206"/>
      <c r="J950" s="144"/>
      <c r="K950" s="144"/>
      <c r="L950" s="144"/>
      <c r="M950" s="146"/>
      <c r="N950" s="138"/>
      <c r="O950" s="138"/>
      <c r="P950" s="138"/>
      <c r="Q950" s="138"/>
      <c r="R950" s="138"/>
      <c r="S950" s="138"/>
      <c r="T950" s="138"/>
      <c r="U950" s="138"/>
      <c r="V950" s="138"/>
      <c r="W950" s="138"/>
      <c r="X950" s="138"/>
      <c r="Y950" s="138"/>
      <c r="Z950" s="138"/>
    </row>
    <row r="951" ht="12.75" hidden="1" customHeight="1">
      <c r="A951" s="141"/>
      <c r="B951" s="142"/>
      <c r="C951" s="142"/>
      <c r="D951" s="206"/>
      <c r="E951" s="144"/>
      <c r="F951" s="145"/>
      <c r="G951" s="144"/>
      <c r="H951" s="145"/>
      <c r="I951" s="206"/>
      <c r="J951" s="144"/>
      <c r="K951" s="144"/>
      <c r="L951" s="144"/>
      <c r="M951" s="146"/>
      <c r="N951" s="138"/>
      <c r="O951" s="138"/>
      <c r="P951" s="138"/>
      <c r="Q951" s="138"/>
      <c r="R951" s="138"/>
      <c r="S951" s="138"/>
      <c r="T951" s="138"/>
      <c r="U951" s="138"/>
      <c r="V951" s="138"/>
      <c r="W951" s="138"/>
      <c r="X951" s="138"/>
      <c r="Y951" s="138"/>
      <c r="Z951" s="138"/>
    </row>
    <row r="952" ht="12.75" hidden="1" customHeight="1">
      <c r="A952" s="141"/>
      <c r="B952" s="142"/>
      <c r="C952" s="142"/>
      <c r="D952" s="206"/>
      <c r="E952" s="144"/>
      <c r="F952" s="145"/>
      <c r="G952" s="144"/>
      <c r="H952" s="145"/>
      <c r="I952" s="206"/>
      <c r="J952" s="144"/>
      <c r="K952" s="144"/>
      <c r="L952" s="144"/>
      <c r="M952" s="146"/>
      <c r="N952" s="138"/>
      <c r="O952" s="138"/>
      <c r="P952" s="138"/>
      <c r="Q952" s="138"/>
      <c r="R952" s="138"/>
      <c r="S952" s="138"/>
      <c r="T952" s="138"/>
      <c r="U952" s="138"/>
      <c r="V952" s="138"/>
      <c r="W952" s="138"/>
      <c r="X952" s="138"/>
      <c r="Y952" s="138"/>
      <c r="Z952" s="138"/>
    </row>
    <row r="953" ht="12.75" hidden="1" customHeight="1">
      <c r="A953" s="141"/>
      <c r="B953" s="142"/>
      <c r="C953" s="142"/>
      <c r="D953" s="206"/>
      <c r="E953" s="144"/>
      <c r="F953" s="145"/>
      <c r="G953" s="144"/>
      <c r="H953" s="145"/>
      <c r="I953" s="206"/>
      <c r="J953" s="144"/>
      <c r="K953" s="144"/>
      <c r="L953" s="144"/>
      <c r="M953" s="146"/>
      <c r="N953" s="138"/>
      <c r="O953" s="138"/>
      <c r="P953" s="138"/>
      <c r="Q953" s="138"/>
      <c r="R953" s="138"/>
      <c r="S953" s="138"/>
      <c r="T953" s="138"/>
      <c r="U953" s="138"/>
      <c r="V953" s="138"/>
      <c r="W953" s="138"/>
      <c r="X953" s="138"/>
      <c r="Y953" s="138"/>
      <c r="Z953" s="138"/>
    </row>
    <row r="954" ht="12.75" hidden="1" customHeight="1">
      <c r="A954" s="141"/>
      <c r="B954" s="142"/>
      <c r="C954" s="142"/>
      <c r="D954" s="206"/>
      <c r="E954" s="144"/>
      <c r="F954" s="145"/>
      <c r="G954" s="144"/>
      <c r="H954" s="145"/>
      <c r="I954" s="206"/>
      <c r="J954" s="144"/>
      <c r="K954" s="144"/>
      <c r="L954" s="144"/>
      <c r="M954" s="146"/>
      <c r="N954" s="138"/>
      <c r="O954" s="138"/>
      <c r="P954" s="138"/>
      <c r="Q954" s="138"/>
      <c r="R954" s="138"/>
      <c r="S954" s="138"/>
      <c r="T954" s="138"/>
      <c r="U954" s="138"/>
      <c r="V954" s="138"/>
      <c r="W954" s="138"/>
      <c r="X954" s="138"/>
      <c r="Y954" s="138"/>
      <c r="Z954" s="138"/>
    </row>
    <row r="955" ht="12.75" hidden="1" customHeight="1">
      <c r="A955" s="141"/>
      <c r="B955" s="142"/>
      <c r="C955" s="142"/>
      <c r="D955" s="206"/>
      <c r="E955" s="144"/>
      <c r="F955" s="145"/>
      <c r="G955" s="144"/>
      <c r="H955" s="145"/>
      <c r="I955" s="206"/>
      <c r="J955" s="144"/>
      <c r="K955" s="144"/>
      <c r="L955" s="144"/>
      <c r="M955" s="146"/>
      <c r="N955" s="138"/>
      <c r="O955" s="138"/>
      <c r="P955" s="138"/>
      <c r="Q955" s="138"/>
      <c r="R955" s="138"/>
      <c r="S955" s="138"/>
      <c r="T955" s="138"/>
      <c r="U955" s="138"/>
      <c r="V955" s="138"/>
      <c r="W955" s="138"/>
      <c r="X955" s="138"/>
      <c r="Y955" s="138"/>
      <c r="Z955" s="138"/>
    </row>
    <row r="956" ht="12.75" hidden="1" customHeight="1">
      <c r="A956" s="141"/>
      <c r="B956" s="142"/>
      <c r="C956" s="142"/>
      <c r="D956" s="206"/>
      <c r="E956" s="144"/>
      <c r="F956" s="145"/>
      <c r="G956" s="144"/>
      <c r="H956" s="145"/>
      <c r="I956" s="206"/>
      <c r="J956" s="144"/>
      <c r="K956" s="144"/>
      <c r="L956" s="144"/>
      <c r="M956" s="146"/>
      <c r="N956" s="138"/>
      <c r="O956" s="138"/>
      <c r="P956" s="138"/>
      <c r="Q956" s="138"/>
      <c r="R956" s="138"/>
      <c r="S956" s="138"/>
      <c r="T956" s="138"/>
      <c r="U956" s="138"/>
      <c r="V956" s="138"/>
      <c r="W956" s="138"/>
      <c r="X956" s="138"/>
      <c r="Y956" s="138"/>
      <c r="Z956" s="138"/>
    </row>
    <row r="957" ht="12.75" hidden="1" customHeight="1">
      <c r="A957" s="141"/>
      <c r="B957" s="142"/>
      <c r="C957" s="142"/>
      <c r="D957" s="206"/>
      <c r="E957" s="144"/>
      <c r="F957" s="145"/>
      <c r="G957" s="144"/>
      <c r="H957" s="145"/>
      <c r="I957" s="206"/>
      <c r="J957" s="144"/>
      <c r="K957" s="144"/>
      <c r="L957" s="144"/>
      <c r="M957" s="146"/>
      <c r="N957" s="138"/>
      <c r="O957" s="138"/>
      <c r="P957" s="138"/>
      <c r="Q957" s="138"/>
      <c r="R957" s="138"/>
      <c r="S957" s="138"/>
      <c r="T957" s="138"/>
      <c r="U957" s="138"/>
      <c r="V957" s="138"/>
      <c r="W957" s="138"/>
      <c r="X957" s="138"/>
      <c r="Y957" s="138"/>
      <c r="Z957" s="138"/>
    </row>
    <row r="958" ht="12.75" hidden="1" customHeight="1">
      <c r="A958" s="141"/>
      <c r="B958" s="142"/>
      <c r="C958" s="142"/>
      <c r="D958" s="206"/>
      <c r="E958" s="144"/>
      <c r="F958" s="145"/>
      <c r="G958" s="144"/>
      <c r="H958" s="145"/>
      <c r="I958" s="206"/>
      <c r="J958" s="144"/>
      <c r="K958" s="144"/>
      <c r="L958" s="144"/>
      <c r="M958" s="146"/>
      <c r="N958" s="138"/>
      <c r="O958" s="138"/>
      <c r="P958" s="138"/>
      <c r="Q958" s="138"/>
      <c r="R958" s="138"/>
      <c r="S958" s="138"/>
      <c r="T958" s="138"/>
      <c r="U958" s="138"/>
      <c r="V958" s="138"/>
      <c r="W958" s="138"/>
      <c r="X958" s="138"/>
      <c r="Y958" s="138"/>
      <c r="Z958" s="138"/>
    </row>
    <row r="959" ht="12.75" hidden="1" customHeight="1">
      <c r="A959" s="141"/>
      <c r="B959" s="142"/>
      <c r="C959" s="142"/>
      <c r="D959" s="206"/>
      <c r="E959" s="144"/>
      <c r="F959" s="145"/>
      <c r="G959" s="144"/>
      <c r="H959" s="145"/>
      <c r="I959" s="206"/>
      <c r="J959" s="144"/>
      <c r="K959" s="144"/>
      <c r="L959" s="144"/>
      <c r="M959" s="146"/>
      <c r="N959" s="138"/>
      <c r="O959" s="138"/>
      <c r="P959" s="138"/>
      <c r="Q959" s="138"/>
      <c r="R959" s="138"/>
      <c r="S959" s="138"/>
      <c r="T959" s="138"/>
      <c r="U959" s="138"/>
      <c r="V959" s="138"/>
      <c r="W959" s="138"/>
      <c r="X959" s="138"/>
      <c r="Y959" s="138"/>
      <c r="Z959" s="138"/>
    </row>
    <row r="960" ht="12.75" hidden="1" customHeight="1">
      <c r="A960" s="141"/>
      <c r="B960" s="142"/>
      <c r="C960" s="142"/>
      <c r="D960" s="206"/>
      <c r="E960" s="144"/>
      <c r="F960" s="145"/>
      <c r="G960" s="144"/>
      <c r="H960" s="145"/>
      <c r="I960" s="206"/>
      <c r="J960" s="144"/>
      <c r="K960" s="144"/>
      <c r="L960" s="144"/>
      <c r="M960" s="146"/>
      <c r="N960" s="138"/>
      <c r="O960" s="138"/>
      <c r="P960" s="138"/>
      <c r="Q960" s="138"/>
      <c r="R960" s="138"/>
      <c r="S960" s="138"/>
      <c r="T960" s="138"/>
      <c r="U960" s="138"/>
      <c r="V960" s="138"/>
      <c r="W960" s="138"/>
      <c r="X960" s="138"/>
      <c r="Y960" s="138"/>
      <c r="Z960" s="138"/>
    </row>
    <row r="961" ht="12.75" hidden="1" customHeight="1">
      <c r="A961" s="141"/>
      <c r="B961" s="142"/>
      <c r="C961" s="142"/>
      <c r="D961" s="206"/>
      <c r="E961" s="144"/>
      <c r="F961" s="145"/>
      <c r="G961" s="144"/>
      <c r="H961" s="145"/>
      <c r="I961" s="206"/>
      <c r="J961" s="144"/>
      <c r="K961" s="144"/>
      <c r="L961" s="144"/>
      <c r="M961" s="146"/>
      <c r="N961" s="138"/>
      <c r="O961" s="138"/>
      <c r="P961" s="138"/>
      <c r="Q961" s="138"/>
      <c r="R961" s="138"/>
      <c r="S961" s="138"/>
      <c r="T961" s="138"/>
      <c r="U961" s="138"/>
      <c r="V961" s="138"/>
      <c r="W961" s="138"/>
      <c r="X961" s="138"/>
      <c r="Y961" s="138"/>
      <c r="Z961" s="138"/>
    </row>
    <row r="962" ht="12.75" hidden="1" customHeight="1">
      <c r="A962" s="141"/>
      <c r="B962" s="142"/>
      <c r="C962" s="142"/>
      <c r="D962" s="206"/>
      <c r="E962" s="144"/>
      <c r="F962" s="145"/>
      <c r="G962" s="144"/>
      <c r="H962" s="145"/>
      <c r="I962" s="206"/>
      <c r="J962" s="144"/>
      <c r="K962" s="144"/>
      <c r="L962" s="144"/>
      <c r="M962" s="146"/>
      <c r="N962" s="138"/>
      <c r="O962" s="138"/>
      <c r="P962" s="138"/>
      <c r="Q962" s="138"/>
      <c r="R962" s="138"/>
      <c r="S962" s="138"/>
      <c r="T962" s="138"/>
      <c r="U962" s="138"/>
      <c r="V962" s="138"/>
      <c r="W962" s="138"/>
      <c r="X962" s="138"/>
      <c r="Y962" s="138"/>
      <c r="Z962" s="138"/>
    </row>
    <row r="963" ht="12.75" hidden="1" customHeight="1">
      <c r="A963" s="141"/>
      <c r="B963" s="142"/>
      <c r="C963" s="142"/>
      <c r="D963" s="206"/>
      <c r="E963" s="144"/>
      <c r="F963" s="145"/>
      <c r="G963" s="144"/>
      <c r="H963" s="145"/>
      <c r="I963" s="206"/>
      <c r="J963" s="144"/>
      <c r="K963" s="144"/>
      <c r="L963" s="144"/>
      <c r="M963" s="146"/>
      <c r="N963" s="138"/>
      <c r="O963" s="138"/>
      <c r="P963" s="138"/>
      <c r="Q963" s="138"/>
      <c r="R963" s="138"/>
      <c r="S963" s="138"/>
      <c r="T963" s="138"/>
      <c r="U963" s="138"/>
      <c r="V963" s="138"/>
      <c r="W963" s="138"/>
      <c r="X963" s="138"/>
      <c r="Y963" s="138"/>
      <c r="Z963" s="138"/>
    </row>
    <row r="964" ht="12.75" hidden="1" customHeight="1">
      <c r="A964" s="141"/>
      <c r="B964" s="142"/>
      <c r="C964" s="142"/>
      <c r="D964" s="206"/>
      <c r="E964" s="144"/>
      <c r="F964" s="145"/>
      <c r="G964" s="144"/>
      <c r="H964" s="145"/>
      <c r="I964" s="206"/>
      <c r="J964" s="144"/>
      <c r="K964" s="144"/>
      <c r="L964" s="144"/>
      <c r="M964" s="146"/>
      <c r="N964" s="138"/>
      <c r="O964" s="138"/>
      <c r="P964" s="138"/>
      <c r="Q964" s="138"/>
      <c r="R964" s="138"/>
      <c r="S964" s="138"/>
      <c r="T964" s="138"/>
      <c r="U964" s="138"/>
      <c r="V964" s="138"/>
      <c r="W964" s="138"/>
      <c r="X964" s="138"/>
      <c r="Y964" s="138"/>
      <c r="Z964" s="138"/>
    </row>
    <row r="965" ht="12.75" hidden="1" customHeight="1">
      <c r="A965" s="141"/>
      <c r="B965" s="142"/>
      <c r="C965" s="142"/>
      <c r="D965" s="206"/>
      <c r="E965" s="144"/>
      <c r="F965" s="145"/>
      <c r="G965" s="144"/>
      <c r="H965" s="145"/>
      <c r="I965" s="206"/>
      <c r="J965" s="144"/>
      <c r="K965" s="144"/>
      <c r="L965" s="144"/>
      <c r="M965" s="146"/>
      <c r="N965" s="138"/>
      <c r="O965" s="138"/>
      <c r="P965" s="138"/>
      <c r="Q965" s="138"/>
      <c r="R965" s="138"/>
      <c r="S965" s="138"/>
      <c r="T965" s="138"/>
      <c r="U965" s="138"/>
      <c r="V965" s="138"/>
      <c r="W965" s="138"/>
      <c r="X965" s="138"/>
      <c r="Y965" s="138"/>
      <c r="Z965" s="138"/>
    </row>
    <row r="966" ht="12.75" hidden="1" customHeight="1">
      <c r="A966" s="141"/>
      <c r="B966" s="142"/>
      <c r="C966" s="142"/>
      <c r="D966" s="206"/>
      <c r="E966" s="144"/>
      <c r="F966" s="145"/>
      <c r="G966" s="144"/>
      <c r="H966" s="145"/>
      <c r="I966" s="206"/>
      <c r="J966" s="144"/>
      <c r="K966" s="144"/>
      <c r="L966" s="144"/>
      <c r="M966" s="146"/>
      <c r="N966" s="138"/>
      <c r="O966" s="138"/>
      <c r="P966" s="138"/>
      <c r="Q966" s="138"/>
      <c r="R966" s="138"/>
      <c r="S966" s="138"/>
      <c r="T966" s="138"/>
      <c r="U966" s="138"/>
      <c r="V966" s="138"/>
      <c r="W966" s="138"/>
      <c r="X966" s="138"/>
      <c r="Y966" s="138"/>
      <c r="Z966" s="138"/>
    </row>
    <row r="967" ht="12.75" hidden="1" customHeight="1">
      <c r="A967" s="141"/>
      <c r="B967" s="142"/>
      <c r="C967" s="142"/>
      <c r="D967" s="206"/>
      <c r="E967" s="144"/>
      <c r="F967" s="145"/>
      <c r="G967" s="144"/>
      <c r="H967" s="145"/>
      <c r="I967" s="206"/>
      <c r="J967" s="144"/>
      <c r="K967" s="144"/>
      <c r="L967" s="144"/>
      <c r="M967" s="146"/>
      <c r="N967" s="138"/>
      <c r="O967" s="138"/>
      <c r="P967" s="138"/>
      <c r="Q967" s="138"/>
      <c r="R967" s="138"/>
      <c r="S967" s="138"/>
      <c r="T967" s="138"/>
      <c r="U967" s="138"/>
      <c r="V967" s="138"/>
      <c r="W967" s="138"/>
      <c r="X967" s="138"/>
      <c r="Y967" s="138"/>
      <c r="Z967" s="138"/>
    </row>
    <row r="968" ht="12.75" hidden="1" customHeight="1">
      <c r="A968" s="141"/>
      <c r="B968" s="142"/>
      <c r="C968" s="142"/>
      <c r="D968" s="206"/>
      <c r="E968" s="144"/>
      <c r="F968" s="145"/>
      <c r="G968" s="144"/>
      <c r="H968" s="145"/>
      <c r="I968" s="206"/>
      <c r="J968" s="144"/>
      <c r="K968" s="144"/>
      <c r="L968" s="144"/>
      <c r="M968" s="146"/>
      <c r="N968" s="138"/>
      <c r="O968" s="138"/>
      <c r="P968" s="138"/>
      <c r="Q968" s="138"/>
      <c r="R968" s="138"/>
      <c r="S968" s="138"/>
      <c r="T968" s="138"/>
      <c r="U968" s="138"/>
      <c r="V968" s="138"/>
      <c r="W968" s="138"/>
      <c r="X968" s="138"/>
      <c r="Y968" s="138"/>
      <c r="Z968" s="138"/>
    </row>
    <row r="969" ht="12.75" hidden="1" customHeight="1">
      <c r="A969" s="141"/>
      <c r="B969" s="142"/>
      <c r="C969" s="142"/>
      <c r="D969" s="206"/>
      <c r="E969" s="144"/>
      <c r="F969" s="145"/>
      <c r="G969" s="144"/>
      <c r="H969" s="145"/>
      <c r="I969" s="206"/>
      <c r="J969" s="144"/>
      <c r="K969" s="144"/>
      <c r="L969" s="144"/>
      <c r="M969" s="146"/>
      <c r="N969" s="138"/>
      <c r="O969" s="138"/>
      <c r="P969" s="138"/>
      <c r="Q969" s="138"/>
      <c r="R969" s="138"/>
      <c r="S969" s="138"/>
      <c r="T969" s="138"/>
      <c r="U969" s="138"/>
      <c r="V969" s="138"/>
      <c r="W969" s="138"/>
      <c r="X969" s="138"/>
      <c r="Y969" s="138"/>
      <c r="Z969" s="138"/>
    </row>
    <row r="970" ht="12.75" hidden="1" customHeight="1">
      <c r="A970" s="141"/>
      <c r="B970" s="142"/>
      <c r="C970" s="142"/>
      <c r="D970" s="206"/>
      <c r="E970" s="144"/>
      <c r="F970" s="145"/>
      <c r="G970" s="144"/>
      <c r="H970" s="145"/>
      <c r="I970" s="206"/>
      <c r="J970" s="144"/>
      <c r="K970" s="144"/>
      <c r="L970" s="144"/>
      <c r="M970" s="146"/>
      <c r="N970" s="138"/>
      <c r="O970" s="138"/>
      <c r="P970" s="138"/>
      <c r="Q970" s="138"/>
      <c r="R970" s="138"/>
      <c r="S970" s="138"/>
      <c r="T970" s="138"/>
      <c r="U970" s="138"/>
      <c r="V970" s="138"/>
      <c r="W970" s="138"/>
      <c r="X970" s="138"/>
      <c r="Y970" s="138"/>
      <c r="Z970" s="138"/>
    </row>
    <row r="971" ht="12.75" hidden="1" customHeight="1">
      <c r="A971" s="141"/>
      <c r="B971" s="142"/>
      <c r="C971" s="142"/>
      <c r="D971" s="206"/>
      <c r="E971" s="144"/>
      <c r="F971" s="145"/>
      <c r="G971" s="144"/>
      <c r="H971" s="145"/>
      <c r="I971" s="206"/>
      <c r="J971" s="144"/>
      <c r="K971" s="144"/>
      <c r="L971" s="144"/>
      <c r="M971" s="146"/>
      <c r="N971" s="138"/>
      <c r="O971" s="138"/>
      <c r="P971" s="138"/>
      <c r="Q971" s="138"/>
      <c r="R971" s="138"/>
      <c r="S971" s="138"/>
      <c r="T971" s="138"/>
      <c r="U971" s="138"/>
      <c r="V971" s="138"/>
      <c r="W971" s="138"/>
      <c r="X971" s="138"/>
      <c r="Y971" s="138"/>
      <c r="Z971" s="138"/>
    </row>
    <row r="972" ht="12.75" hidden="1" customHeight="1">
      <c r="A972" s="141"/>
      <c r="B972" s="142"/>
      <c r="C972" s="142"/>
      <c r="D972" s="206"/>
      <c r="E972" s="144"/>
      <c r="F972" s="145"/>
      <c r="G972" s="144"/>
      <c r="H972" s="145"/>
      <c r="I972" s="206"/>
      <c r="J972" s="144"/>
      <c r="K972" s="144"/>
      <c r="L972" s="144"/>
      <c r="M972" s="146"/>
      <c r="N972" s="138"/>
      <c r="O972" s="138"/>
      <c r="P972" s="138"/>
      <c r="Q972" s="138"/>
      <c r="R972" s="138"/>
      <c r="S972" s="138"/>
      <c r="T972" s="138"/>
      <c r="U972" s="138"/>
      <c r="V972" s="138"/>
      <c r="W972" s="138"/>
      <c r="X972" s="138"/>
      <c r="Y972" s="138"/>
      <c r="Z972" s="138"/>
    </row>
    <row r="973" ht="12.75" hidden="1" customHeight="1">
      <c r="A973" s="141"/>
      <c r="B973" s="142"/>
      <c r="C973" s="142"/>
      <c r="D973" s="206"/>
      <c r="E973" s="144"/>
      <c r="F973" s="145"/>
      <c r="G973" s="144"/>
      <c r="H973" s="145"/>
      <c r="I973" s="206"/>
      <c r="J973" s="144"/>
      <c r="K973" s="144"/>
      <c r="L973" s="144"/>
      <c r="M973" s="146"/>
      <c r="N973" s="138"/>
      <c r="O973" s="138"/>
      <c r="P973" s="138"/>
      <c r="Q973" s="138"/>
      <c r="R973" s="138"/>
      <c r="S973" s="138"/>
      <c r="T973" s="138"/>
      <c r="U973" s="138"/>
      <c r="V973" s="138"/>
      <c r="W973" s="138"/>
      <c r="X973" s="138"/>
      <c r="Y973" s="138"/>
      <c r="Z973" s="138"/>
    </row>
    <row r="974" ht="12.75" hidden="1" customHeight="1">
      <c r="A974" s="141"/>
      <c r="B974" s="142"/>
      <c r="C974" s="142"/>
      <c r="D974" s="206"/>
      <c r="E974" s="144"/>
      <c r="F974" s="145"/>
      <c r="G974" s="144"/>
      <c r="H974" s="145"/>
      <c r="I974" s="206"/>
      <c r="J974" s="144"/>
      <c r="K974" s="144"/>
      <c r="L974" s="144"/>
      <c r="M974" s="146"/>
      <c r="N974" s="138"/>
      <c r="O974" s="138"/>
      <c r="P974" s="138"/>
      <c r="Q974" s="138"/>
      <c r="R974" s="138"/>
      <c r="S974" s="138"/>
      <c r="T974" s="138"/>
      <c r="U974" s="138"/>
      <c r="V974" s="138"/>
      <c r="W974" s="138"/>
      <c r="X974" s="138"/>
      <c r="Y974" s="138"/>
      <c r="Z974" s="138"/>
    </row>
    <row r="975" ht="12.75" hidden="1" customHeight="1">
      <c r="A975" s="141"/>
      <c r="B975" s="142"/>
      <c r="C975" s="142"/>
      <c r="D975" s="206"/>
      <c r="E975" s="144"/>
      <c r="F975" s="145"/>
      <c r="G975" s="144"/>
      <c r="H975" s="145"/>
      <c r="I975" s="206"/>
      <c r="J975" s="144"/>
      <c r="K975" s="144"/>
      <c r="L975" s="144"/>
      <c r="M975" s="146"/>
      <c r="N975" s="138"/>
      <c r="O975" s="138"/>
      <c r="P975" s="138"/>
      <c r="Q975" s="138"/>
      <c r="R975" s="138"/>
      <c r="S975" s="138"/>
      <c r="T975" s="138"/>
      <c r="U975" s="138"/>
      <c r="V975" s="138"/>
      <c r="W975" s="138"/>
      <c r="X975" s="138"/>
      <c r="Y975" s="138"/>
      <c r="Z975" s="138"/>
    </row>
    <row r="976" ht="12.75" hidden="1" customHeight="1">
      <c r="A976" s="141"/>
      <c r="B976" s="142"/>
      <c r="C976" s="142"/>
      <c r="D976" s="206"/>
      <c r="E976" s="144"/>
      <c r="F976" s="145"/>
      <c r="G976" s="144"/>
      <c r="H976" s="145"/>
      <c r="I976" s="206"/>
      <c r="J976" s="144"/>
      <c r="K976" s="144"/>
      <c r="L976" s="144"/>
      <c r="M976" s="146"/>
      <c r="N976" s="138"/>
      <c r="O976" s="138"/>
      <c r="P976" s="138"/>
      <c r="Q976" s="138"/>
      <c r="R976" s="138"/>
      <c r="S976" s="138"/>
      <c r="T976" s="138"/>
      <c r="U976" s="138"/>
      <c r="V976" s="138"/>
      <c r="W976" s="138"/>
      <c r="X976" s="138"/>
      <c r="Y976" s="138"/>
      <c r="Z976" s="138"/>
    </row>
    <row r="977" ht="12.75" hidden="1" customHeight="1">
      <c r="A977" s="141"/>
      <c r="B977" s="142"/>
      <c r="C977" s="142"/>
      <c r="D977" s="206"/>
      <c r="E977" s="144"/>
      <c r="F977" s="145"/>
      <c r="G977" s="144"/>
      <c r="H977" s="145"/>
      <c r="I977" s="206"/>
      <c r="J977" s="144"/>
      <c r="K977" s="144"/>
      <c r="L977" s="144"/>
      <c r="M977" s="146"/>
      <c r="N977" s="138"/>
      <c r="O977" s="138"/>
      <c r="P977" s="138"/>
      <c r="Q977" s="138"/>
      <c r="R977" s="138"/>
      <c r="S977" s="138"/>
      <c r="T977" s="138"/>
      <c r="U977" s="138"/>
      <c r="V977" s="138"/>
      <c r="W977" s="138"/>
      <c r="X977" s="138"/>
      <c r="Y977" s="138"/>
      <c r="Z977" s="138"/>
    </row>
    <row r="978" ht="12.75" hidden="1" customHeight="1">
      <c r="A978" s="141"/>
      <c r="B978" s="142"/>
      <c r="C978" s="142"/>
      <c r="D978" s="206"/>
      <c r="E978" s="144"/>
      <c r="F978" s="145"/>
      <c r="G978" s="144"/>
      <c r="H978" s="145"/>
      <c r="I978" s="206"/>
      <c r="J978" s="144"/>
      <c r="K978" s="144"/>
      <c r="L978" s="144"/>
      <c r="M978" s="146"/>
      <c r="N978" s="138"/>
      <c r="O978" s="138"/>
      <c r="P978" s="138"/>
      <c r="Q978" s="138"/>
      <c r="R978" s="138"/>
      <c r="S978" s="138"/>
      <c r="T978" s="138"/>
      <c r="U978" s="138"/>
      <c r="V978" s="138"/>
      <c r="W978" s="138"/>
      <c r="X978" s="138"/>
      <c r="Y978" s="138"/>
      <c r="Z978" s="138"/>
    </row>
    <row r="979" ht="12.75" hidden="1" customHeight="1">
      <c r="A979" s="141"/>
      <c r="B979" s="142"/>
      <c r="C979" s="142"/>
      <c r="D979" s="206"/>
      <c r="E979" s="144"/>
      <c r="F979" s="145"/>
      <c r="G979" s="144"/>
      <c r="H979" s="145"/>
      <c r="I979" s="206"/>
      <c r="J979" s="144"/>
      <c r="K979" s="144"/>
      <c r="L979" s="144"/>
      <c r="M979" s="146"/>
      <c r="N979" s="138"/>
      <c r="O979" s="138"/>
      <c r="P979" s="138"/>
      <c r="Q979" s="138"/>
      <c r="R979" s="138"/>
      <c r="S979" s="138"/>
      <c r="T979" s="138"/>
      <c r="U979" s="138"/>
      <c r="V979" s="138"/>
      <c r="W979" s="138"/>
      <c r="X979" s="138"/>
      <c r="Y979" s="138"/>
      <c r="Z979" s="138"/>
    </row>
    <row r="980" ht="12.75" hidden="1" customHeight="1">
      <c r="A980" s="141"/>
      <c r="B980" s="142"/>
      <c r="C980" s="142"/>
      <c r="D980" s="206"/>
      <c r="E980" s="144"/>
      <c r="F980" s="145"/>
      <c r="G980" s="144"/>
      <c r="H980" s="145"/>
      <c r="I980" s="206"/>
      <c r="J980" s="144"/>
      <c r="K980" s="144"/>
      <c r="L980" s="144"/>
      <c r="M980" s="146"/>
      <c r="N980" s="138"/>
      <c r="O980" s="138"/>
      <c r="P980" s="138"/>
      <c r="Q980" s="138"/>
      <c r="R980" s="138"/>
      <c r="S980" s="138"/>
      <c r="T980" s="138"/>
      <c r="U980" s="138"/>
      <c r="V980" s="138"/>
      <c r="W980" s="138"/>
      <c r="X980" s="138"/>
      <c r="Y980" s="138"/>
      <c r="Z980" s="138"/>
    </row>
    <row r="981" ht="12.75" hidden="1" customHeight="1">
      <c r="A981" s="141"/>
      <c r="B981" s="142"/>
      <c r="C981" s="142"/>
      <c r="D981" s="206"/>
      <c r="E981" s="144"/>
      <c r="F981" s="145"/>
      <c r="G981" s="144"/>
      <c r="H981" s="145"/>
      <c r="I981" s="206"/>
      <c r="J981" s="144"/>
      <c r="K981" s="144"/>
      <c r="L981" s="144"/>
      <c r="M981" s="146"/>
      <c r="N981" s="138"/>
      <c r="O981" s="138"/>
      <c r="P981" s="138"/>
      <c r="Q981" s="138"/>
      <c r="R981" s="138"/>
      <c r="S981" s="138"/>
      <c r="T981" s="138"/>
      <c r="U981" s="138"/>
      <c r="V981" s="138"/>
      <c r="W981" s="138"/>
      <c r="X981" s="138"/>
      <c r="Y981" s="138"/>
      <c r="Z981" s="138"/>
    </row>
    <row r="982" ht="12.75" hidden="1" customHeight="1">
      <c r="A982" s="141"/>
      <c r="B982" s="142"/>
      <c r="C982" s="142"/>
      <c r="D982" s="206"/>
      <c r="E982" s="144"/>
      <c r="F982" s="145"/>
      <c r="G982" s="144"/>
      <c r="H982" s="145"/>
      <c r="I982" s="206"/>
      <c r="J982" s="144"/>
      <c r="K982" s="144"/>
      <c r="L982" s="144"/>
      <c r="M982" s="146"/>
      <c r="N982" s="138"/>
      <c r="O982" s="138"/>
      <c r="P982" s="138"/>
      <c r="Q982" s="138"/>
      <c r="R982" s="138"/>
      <c r="S982" s="138"/>
      <c r="T982" s="138"/>
      <c r="U982" s="138"/>
      <c r="V982" s="138"/>
      <c r="W982" s="138"/>
      <c r="X982" s="138"/>
      <c r="Y982" s="138"/>
      <c r="Z982" s="138"/>
    </row>
    <row r="983" ht="12.75" hidden="1" customHeight="1">
      <c r="A983" s="141"/>
      <c r="B983" s="142"/>
      <c r="C983" s="142"/>
      <c r="D983" s="206"/>
      <c r="E983" s="144"/>
      <c r="F983" s="145"/>
      <c r="G983" s="144"/>
      <c r="H983" s="145"/>
      <c r="I983" s="206"/>
      <c r="J983" s="144"/>
      <c r="K983" s="144"/>
      <c r="L983" s="144"/>
      <c r="M983" s="146"/>
      <c r="N983" s="138"/>
      <c r="O983" s="138"/>
      <c r="P983" s="138"/>
      <c r="Q983" s="138"/>
      <c r="R983" s="138"/>
      <c r="S983" s="138"/>
      <c r="T983" s="138"/>
      <c r="U983" s="138"/>
      <c r="V983" s="138"/>
      <c r="W983" s="138"/>
      <c r="X983" s="138"/>
      <c r="Y983" s="138"/>
      <c r="Z983" s="138"/>
    </row>
    <row r="984" ht="12.75" hidden="1" customHeight="1">
      <c r="A984" s="141"/>
      <c r="B984" s="142"/>
      <c r="C984" s="142"/>
      <c r="D984" s="206"/>
      <c r="E984" s="144"/>
      <c r="F984" s="145"/>
      <c r="G984" s="144"/>
      <c r="H984" s="145"/>
      <c r="I984" s="206"/>
      <c r="J984" s="144"/>
      <c r="K984" s="144"/>
      <c r="L984" s="144"/>
      <c r="M984" s="146"/>
      <c r="N984" s="138"/>
      <c r="O984" s="138"/>
      <c r="P984" s="138"/>
      <c r="Q984" s="138"/>
      <c r="R984" s="138"/>
      <c r="S984" s="138"/>
      <c r="T984" s="138"/>
      <c r="U984" s="138"/>
      <c r="V984" s="138"/>
      <c r="W984" s="138"/>
      <c r="X984" s="138"/>
      <c r="Y984" s="138"/>
      <c r="Z984" s="138"/>
    </row>
    <row r="985" ht="12.75" hidden="1" customHeight="1">
      <c r="A985" s="141"/>
      <c r="B985" s="142"/>
      <c r="C985" s="142"/>
      <c r="D985" s="206"/>
      <c r="E985" s="144"/>
      <c r="F985" s="145"/>
      <c r="G985" s="144"/>
      <c r="H985" s="145"/>
      <c r="I985" s="206"/>
      <c r="J985" s="144"/>
      <c r="K985" s="144"/>
      <c r="L985" s="144"/>
      <c r="M985" s="146"/>
      <c r="N985" s="138"/>
      <c r="O985" s="138"/>
      <c r="P985" s="138"/>
      <c r="Q985" s="138"/>
      <c r="R985" s="138"/>
      <c r="S985" s="138"/>
      <c r="T985" s="138"/>
      <c r="U985" s="138"/>
      <c r="V985" s="138"/>
      <c r="W985" s="138"/>
      <c r="X985" s="138"/>
      <c r="Y985" s="138"/>
      <c r="Z985" s="138"/>
    </row>
    <row r="986" ht="12.75" hidden="1" customHeight="1">
      <c r="A986" s="141"/>
      <c r="B986" s="142"/>
      <c r="C986" s="142"/>
      <c r="D986" s="206"/>
      <c r="E986" s="144"/>
      <c r="F986" s="145"/>
      <c r="G986" s="144"/>
      <c r="H986" s="145"/>
      <c r="I986" s="206"/>
      <c r="J986" s="144"/>
      <c r="K986" s="144"/>
      <c r="L986" s="144"/>
      <c r="M986" s="146"/>
      <c r="N986" s="138"/>
      <c r="O986" s="138"/>
      <c r="P986" s="138"/>
      <c r="Q986" s="138"/>
      <c r="R986" s="138"/>
      <c r="S986" s="138"/>
      <c r="T986" s="138"/>
      <c r="U986" s="138"/>
      <c r="V986" s="138"/>
      <c r="W986" s="138"/>
      <c r="X986" s="138"/>
      <c r="Y986" s="138"/>
      <c r="Z986" s="138"/>
    </row>
    <row r="987" ht="12.75" hidden="1" customHeight="1">
      <c r="A987" s="141"/>
      <c r="B987" s="142"/>
      <c r="C987" s="142"/>
      <c r="D987" s="206"/>
      <c r="E987" s="144"/>
      <c r="F987" s="145"/>
      <c r="G987" s="144"/>
      <c r="H987" s="145"/>
      <c r="I987" s="206"/>
      <c r="J987" s="144"/>
      <c r="K987" s="144"/>
      <c r="L987" s="144"/>
      <c r="M987" s="146"/>
      <c r="N987" s="138"/>
      <c r="O987" s="138"/>
      <c r="P987" s="138"/>
      <c r="Q987" s="138"/>
      <c r="R987" s="138"/>
      <c r="S987" s="138"/>
      <c r="T987" s="138"/>
      <c r="U987" s="138"/>
      <c r="V987" s="138"/>
      <c r="W987" s="138"/>
      <c r="X987" s="138"/>
      <c r="Y987" s="138"/>
      <c r="Z987" s="138"/>
    </row>
    <row r="988" ht="12.75" hidden="1" customHeight="1">
      <c r="A988" s="141"/>
      <c r="B988" s="142"/>
      <c r="C988" s="142"/>
      <c r="D988" s="206"/>
      <c r="E988" s="144"/>
      <c r="F988" s="145"/>
      <c r="G988" s="144"/>
      <c r="H988" s="145"/>
      <c r="I988" s="206"/>
      <c r="J988" s="144"/>
      <c r="K988" s="144"/>
      <c r="L988" s="144"/>
      <c r="M988" s="146"/>
      <c r="N988" s="138"/>
      <c r="O988" s="138"/>
      <c r="P988" s="138"/>
      <c r="Q988" s="138"/>
      <c r="R988" s="138"/>
      <c r="S988" s="138"/>
      <c r="T988" s="138"/>
      <c r="U988" s="138"/>
      <c r="V988" s="138"/>
      <c r="W988" s="138"/>
      <c r="X988" s="138"/>
      <c r="Y988" s="138"/>
      <c r="Z988" s="138"/>
    </row>
    <row r="989" ht="12.75" hidden="1" customHeight="1">
      <c r="A989" s="141"/>
      <c r="B989" s="142"/>
      <c r="C989" s="142"/>
      <c r="D989" s="206"/>
      <c r="E989" s="144"/>
      <c r="F989" s="145"/>
      <c r="G989" s="144"/>
      <c r="H989" s="145"/>
      <c r="I989" s="206"/>
      <c r="J989" s="144"/>
      <c r="K989" s="144"/>
      <c r="L989" s="144"/>
      <c r="M989" s="146"/>
      <c r="N989" s="138"/>
      <c r="O989" s="138"/>
      <c r="P989" s="138"/>
      <c r="Q989" s="138"/>
      <c r="R989" s="138"/>
      <c r="S989" s="138"/>
      <c r="T989" s="138"/>
      <c r="U989" s="138"/>
      <c r="V989" s="138"/>
      <c r="W989" s="138"/>
      <c r="X989" s="138"/>
      <c r="Y989" s="138"/>
      <c r="Z989" s="138"/>
    </row>
    <row r="990" ht="12.75" hidden="1" customHeight="1">
      <c r="A990" s="141"/>
      <c r="B990" s="142"/>
      <c r="C990" s="142"/>
      <c r="D990" s="206"/>
      <c r="E990" s="144"/>
      <c r="F990" s="145"/>
      <c r="G990" s="144"/>
      <c r="H990" s="145"/>
      <c r="I990" s="206"/>
      <c r="J990" s="144"/>
      <c r="K990" s="144"/>
      <c r="L990" s="144"/>
      <c r="M990" s="146"/>
      <c r="N990" s="138"/>
      <c r="O990" s="138"/>
      <c r="P990" s="138"/>
      <c r="Q990" s="138"/>
      <c r="R990" s="138"/>
      <c r="S990" s="138"/>
      <c r="T990" s="138"/>
      <c r="U990" s="138"/>
      <c r="V990" s="138"/>
      <c r="W990" s="138"/>
      <c r="X990" s="138"/>
      <c r="Y990" s="138"/>
      <c r="Z990" s="138"/>
    </row>
    <row r="991" ht="12.75" hidden="1" customHeight="1">
      <c r="A991" s="141"/>
      <c r="B991" s="142"/>
      <c r="C991" s="142"/>
      <c r="D991" s="206"/>
      <c r="E991" s="144"/>
      <c r="F991" s="145"/>
      <c r="G991" s="144"/>
      <c r="H991" s="145"/>
      <c r="I991" s="206"/>
      <c r="J991" s="144"/>
      <c r="K991" s="144"/>
      <c r="L991" s="144"/>
      <c r="M991" s="146"/>
      <c r="N991" s="138"/>
      <c r="O991" s="138"/>
      <c r="P991" s="138"/>
      <c r="Q991" s="138"/>
      <c r="R991" s="138"/>
      <c r="S991" s="138"/>
      <c r="T991" s="138"/>
      <c r="U991" s="138"/>
      <c r="V991" s="138"/>
      <c r="W991" s="138"/>
      <c r="X991" s="138"/>
      <c r="Y991" s="138"/>
      <c r="Z991" s="138"/>
    </row>
    <row r="992" ht="12.75" hidden="1" customHeight="1">
      <c r="A992" s="141"/>
      <c r="B992" s="142"/>
      <c r="C992" s="142"/>
      <c r="D992" s="206"/>
      <c r="E992" s="144"/>
      <c r="F992" s="145"/>
      <c r="G992" s="144"/>
      <c r="H992" s="145"/>
      <c r="I992" s="206"/>
      <c r="J992" s="144"/>
      <c r="K992" s="144"/>
      <c r="L992" s="144"/>
      <c r="M992" s="146"/>
      <c r="N992" s="138"/>
      <c r="O992" s="138"/>
      <c r="P992" s="138"/>
      <c r="Q992" s="138"/>
      <c r="R992" s="138"/>
      <c r="S992" s="138"/>
      <c r="T992" s="138"/>
      <c r="U992" s="138"/>
      <c r="V992" s="138"/>
      <c r="W992" s="138"/>
      <c r="X992" s="138"/>
      <c r="Y992" s="138"/>
      <c r="Z992" s="138"/>
    </row>
    <row r="993" ht="12.75" hidden="1" customHeight="1">
      <c r="A993" s="141"/>
      <c r="B993" s="142"/>
      <c r="C993" s="142"/>
      <c r="D993" s="206"/>
      <c r="E993" s="144"/>
      <c r="F993" s="145"/>
      <c r="G993" s="144"/>
      <c r="H993" s="145"/>
      <c r="I993" s="206"/>
      <c r="J993" s="144"/>
      <c r="K993" s="144"/>
      <c r="L993" s="144"/>
      <c r="M993" s="146"/>
      <c r="N993" s="138"/>
      <c r="O993" s="138"/>
      <c r="P993" s="138"/>
      <c r="Q993" s="138"/>
      <c r="R993" s="138"/>
      <c r="S993" s="138"/>
      <c r="T993" s="138"/>
      <c r="U993" s="138"/>
      <c r="V993" s="138"/>
      <c r="W993" s="138"/>
      <c r="X993" s="138"/>
      <c r="Y993" s="138"/>
      <c r="Z993" s="138"/>
    </row>
    <row r="994" ht="12.75" hidden="1" customHeight="1">
      <c r="A994" s="141"/>
      <c r="B994" s="142"/>
      <c r="C994" s="142"/>
      <c r="D994" s="206"/>
      <c r="E994" s="144"/>
      <c r="F994" s="145"/>
      <c r="G994" s="144"/>
      <c r="H994" s="145"/>
      <c r="I994" s="206"/>
      <c r="J994" s="144"/>
      <c r="K994" s="144"/>
      <c r="L994" s="144"/>
      <c r="M994" s="146"/>
      <c r="N994" s="138"/>
      <c r="O994" s="138"/>
      <c r="P994" s="138"/>
      <c r="Q994" s="138"/>
      <c r="R994" s="138"/>
      <c r="S994" s="138"/>
      <c r="T994" s="138"/>
      <c r="U994" s="138"/>
      <c r="V994" s="138"/>
      <c r="W994" s="138"/>
      <c r="X994" s="138"/>
      <c r="Y994" s="138"/>
      <c r="Z994" s="138"/>
    </row>
    <row r="995" ht="12.75" hidden="1" customHeight="1">
      <c r="A995" s="141"/>
      <c r="B995" s="142"/>
      <c r="C995" s="142"/>
      <c r="D995" s="206"/>
      <c r="E995" s="144"/>
      <c r="F995" s="145"/>
      <c r="G995" s="144"/>
      <c r="H995" s="145"/>
      <c r="I995" s="206"/>
      <c r="J995" s="144"/>
      <c r="K995" s="144"/>
      <c r="L995" s="144"/>
      <c r="M995" s="146"/>
      <c r="N995" s="138"/>
      <c r="O995" s="138"/>
      <c r="P995" s="138"/>
      <c r="Q995" s="138"/>
      <c r="R995" s="138"/>
      <c r="S995" s="138"/>
      <c r="T995" s="138"/>
      <c r="U995" s="138"/>
      <c r="V995" s="138"/>
      <c r="W995" s="138"/>
      <c r="X995" s="138"/>
      <c r="Y995" s="138"/>
      <c r="Z995" s="138"/>
    </row>
    <row r="996" ht="12.75" hidden="1" customHeight="1">
      <c r="A996" s="141"/>
      <c r="B996" s="142"/>
      <c r="C996" s="142"/>
      <c r="D996" s="206"/>
      <c r="E996" s="144"/>
      <c r="F996" s="145"/>
      <c r="G996" s="144"/>
      <c r="H996" s="145"/>
      <c r="I996" s="206"/>
      <c r="J996" s="144"/>
      <c r="K996" s="144"/>
      <c r="L996" s="144"/>
      <c r="M996" s="146"/>
      <c r="N996" s="138"/>
      <c r="O996" s="138"/>
      <c r="P996" s="138"/>
      <c r="Q996" s="138"/>
      <c r="R996" s="138"/>
      <c r="S996" s="138"/>
      <c r="T996" s="138"/>
      <c r="U996" s="138"/>
      <c r="V996" s="138"/>
      <c r="W996" s="138"/>
      <c r="X996" s="138"/>
      <c r="Y996" s="138"/>
      <c r="Z996" s="138"/>
    </row>
    <row r="997" ht="12.75" hidden="1" customHeight="1">
      <c r="A997" s="141"/>
      <c r="B997" s="142"/>
      <c r="C997" s="142"/>
      <c r="D997" s="206"/>
      <c r="E997" s="144"/>
      <c r="F997" s="145"/>
      <c r="G997" s="144"/>
      <c r="H997" s="145"/>
      <c r="I997" s="206"/>
      <c r="J997" s="144"/>
      <c r="K997" s="144"/>
      <c r="L997" s="144"/>
      <c r="M997" s="146"/>
      <c r="N997" s="138"/>
      <c r="O997" s="138"/>
      <c r="P997" s="138"/>
      <c r="Q997" s="138"/>
      <c r="R997" s="138"/>
      <c r="S997" s="138"/>
      <c r="T997" s="138"/>
      <c r="U997" s="138"/>
      <c r="V997" s="138"/>
      <c r="W997" s="138"/>
      <c r="X997" s="138"/>
      <c r="Y997" s="138"/>
      <c r="Z997" s="138"/>
    </row>
    <row r="998" ht="12.75" hidden="1" customHeight="1">
      <c r="A998" s="141"/>
      <c r="B998" s="142"/>
      <c r="C998" s="142"/>
      <c r="D998" s="206"/>
      <c r="E998" s="144"/>
      <c r="F998" s="145"/>
      <c r="G998" s="144"/>
      <c r="H998" s="145"/>
      <c r="I998" s="206"/>
      <c r="J998" s="144"/>
      <c r="K998" s="144"/>
      <c r="L998" s="144"/>
      <c r="M998" s="146"/>
      <c r="N998" s="138"/>
      <c r="O998" s="138"/>
      <c r="P998" s="138"/>
      <c r="Q998" s="138"/>
      <c r="R998" s="138"/>
      <c r="S998" s="138"/>
      <c r="T998" s="138"/>
      <c r="U998" s="138"/>
      <c r="V998" s="138"/>
      <c r="W998" s="138"/>
      <c r="X998" s="138"/>
      <c r="Y998" s="138"/>
      <c r="Z998" s="138"/>
    </row>
    <row r="999" ht="12.75" hidden="1" customHeight="1">
      <c r="A999" s="141"/>
      <c r="B999" s="142"/>
      <c r="C999" s="142"/>
      <c r="D999" s="206"/>
      <c r="E999" s="144"/>
      <c r="F999" s="145"/>
      <c r="G999" s="144"/>
      <c r="H999" s="145"/>
      <c r="I999" s="206"/>
      <c r="J999" s="144"/>
      <c r="K999" s="144"/>
      <c r="L999" s="144"/>
      <c r="M999" s="146"/>
      <c r="N999" s="138"/>
      <c r="O999" s="138"/>
      <c r="P999" s="138"/>
      <c r="Q999" s="138"/>
      <c r="R999" s="138"/>
      <c r="S999" s="138"/>
      <c r="T999" s="138"/>
      <c r="U999" s="138"/>
      <c r="V999" s="138"/>
      <c r="W999" s="138"/>
      <c r="X999" s="138"/>
      <c r="Y999" s="138"/>
      <c r="Z999" s="138"/>
    </row>
    <row r="1000" ht="12.75" hidden="1" customHeight="1">
      <c r="A1000" s="141"/>
      <c r="B1000" s="142"/>
      <c r="C1000" s="142"/>
      <c r="D1000" s="206"/>
      <c r="E1000" s="144"/>
      <c r="F1000" s="145"/>
      <c r="G1000" s="144"/>
      <c r="H1000" s="145"/>
      <c r="I1000" s="206"/>
      <c r="J1000" s="144"/>
      <c r="K1000" s="144"/>
      <c r="L1000" s="144"/>
      <c r="M1000" s="146"/>
      <c r="N1000" s="138"/>
      <c r="O1000" s="138"/>
      <c r="P1000" s="138"/>
      <c r="Q1000" s="138"/>
      <c r="R1000" s="138"/>
      <c r="S1000" s="138"/>
      <c r="T1000" s="138"/>
      <c r="U1000" s="138"/>
      <c r="V1000" s="138"/>
      <c r="W1000" s="138"/>
      <c r="X1000" s="138"/>
      <c r="Y1000" s="138"/>
      <c r="Z1000" s="138"/>
    </row>
    <row r="1001" ht="12.75" hidden="1" customHeight="1">
      <c r="A1001" s="141"/>
      <c r="B1001" s="142"/>
      <c r="C1001" s="142"/>
      <c r="D1001" s="206"/>
      <c r="E1001" s="144"/>
      <c r="F1001" s="145"/>
      <c r="G1001" s="144"/>
      <c r="H1001" s="145"/>
      <c r="I1001" s="206"/>
      <c r="J1001" s="144"/>
      <c r="K1001" s="144"/>
      <c r="L1001" s="144"/>
      <c r="M1001" s="146"/>
      <c r="N1001" s="138"/>
      <c r="O1001" s="138"/>
      <c r="P1001" s="138"/>
      <c r="Q1001" s="138"/>
      <c r="R1001" s="138"/>
      <c r="S1001" s="138"/>
      <c r="T1001" s="138"/>
      <c r="U1001" s="138"/>
      <c r="V1001" s="138"/>
      <c r="W1001" s="138"/>
      <c r="X1001" s="138"/>
      <c r="Y1001" s="138"/>
      <c r="Z1001" s="138"/>
    </row>
  </sheetData>
  <customSheetViews>
    <customSheetView guid="{BF00F2FD-F490-49EB-8507-516AEFE63497}" filter="1" showAutoFilter="1">
      <autoFilter ref="$A$1:$M$653"/>
      <extLst>
        <ext uri="GoogleSheetsCustomDataVersion1">
          <go:sheetsCustomData xmlns:go="http://customooxmlschemas.google.com/" filterViewId="233976759"/>
        </ext>
      </extLst>
    </customSheetView>
  </customSheetViews>
  <mergeCells count="78">
    <mergeCell ref="O69:R69"/>
    <mergeCell ref="O70:R70"/>
    <mergeCell ref="O71:R71"/>
    <mergeCell ref="O72:R72"/>
    <mergeCell ref="O73:R73"/>
    <mergeCell ref="O74:R74"/>
    <mergeCell ref="O75:R75"/>
    <mergeCell ref="O76:R76"/>
    <mergeCell ref="O77:R77"/>
    <mergeCell ref="O78:R78"/>
    <mergeCell ref="O80:T81"/>
    <mergeCell ref="O82:R82"/>
    <mergeCell ref="O83:R83"/>
    <mergeCell ref="O84:R84"/>
    <mergeCell ref="P94:R94"/>
    <mergeCell ref="P95:R95"/>
    <mergeCell ref="P96:R96"/>
    <mergeCell ref="P97:R97"/>
    <mergeCell ref="P98:R98"/>
    <mergeCell ref="P99:R99"/>
    <mergeCell ref="P100:R100"/>
    <mergeCell ref="P101:R101"/>
    <mergeCell ref="O85:R85"/>
    <mergeCell ref="O86:R86"/>
    <mergeCell ref="O87:R87"/>
    <mergeCell ref="O89:R90"/>
    <mergeCell ref="P91:R91"/>
    <mergeCell ref="P92:R92"/>
    <mergeCell ref="P93:R93"/>
    <mergeCell ref="O2:P2"/>
    <mergeCell ref="O14:S15"/>
    <mergeCell ref="O16:S16"/>
    <mergeCell ref="O17:S17"/>
    <mergeCell ref="O18:S18"/>
    <mergeCell ref="O19:S19"/>
    <mergeCell ref="O20:S20"/>
    <mergeCell ref="O21:S21"/>
    <mergeCell ref="O22:S22"/>
    <mergeCell ref="O23:S23"/>
    <mergeCell ref="O24:S24"/>
    <mergeCell ref="O26:S27"/>
    <mergeCell ref="P28:R28"/>
    <mergeCell ref="P29:R29"/>
    <mergeCell ref="P30:R30"/>
    <mergeCell ref="P31:R31"/>
    <mergeCell ref="P32:R32"/>
    <mergeCell ref="P33:R33"/>
    <mergeCell ref="P34:R34"/>
    <mergeCell ref="P35:R35"/>
    <mergeCell ref="P36:R36"/>
    <mergeCell ref="P37:R37"/>
    <mergeCell ref="P38:R38"/>
    <mergeCell ref="P39:R39"/>
    <mergeCell ref="P40:R40"/>
    <mergeCell ref="P41:R41"/>
    <mergeCell ref="P42:R42"/>
    <mergeCell ref="P43:R43"/>
    <mergeCell ref="P44:R44"/>
    <mergeCell ref="O46:S47"/>
    <mergeCell ref="P48:R48"/>
    <mergeCell ref="P49:R49"/>
    <mergeCell ref="P50:R50"/>
    <mergeCell ref="P51:R51"/>
    <mergeCell ref="P52:R52"/>
    <mergeCell ref="P53:R53"/>
    <mergeCell ref="P54:R54"/>
    <mergeCell ref="P55:R55"/>
    <mergeCell ref="P56:R56"/>
    <mergeCell ref="P57:R57"/>
    <mergeCell ref="P58:R58"/>
    <mergeCell ref="P59:R59"/>
    <mergeCell ref="P60:R60"/>
    <mergeCell ref="P61:R61"/>
    <mergeCell ref="O63:T64"/>
    <mergeCell ref="O65:R65"/>
    <mergeCell ref="O66:R66"/>
    <mergeCell ref="O67:R67"/>
    <mergeCell ref="O68:R68"/>
  </mergeCells>
  <conditionalFormatting sqref="I2:I40 I44">
    <cfRule type="timePeriod" dxfId="0" priority="1" timePeriod="today"/>
  </conditionalFormatting>
  <printOptions/>
  <pageMargins bottom="0.787401575" footer="0.0" header="0.0" left="0.511811024" right="0.511811024" top="0.787401575"/>
  <pageSetup fitToHeight="0" paperSize="9" orientation="landscape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workbookViewId="0">
      <pane xSplit="1.0" ySplit="1.0" topLeftCell="B2" activePane="bottomRight" state="frozen"/>
      <selection activeCell="B1" sqref="B1" pane="topRight"/>
      <selection activeCell="A2" sqref="A2" pane="bottomLeft"/>
      <selection activeCell="B2" sqref="B2" pane="bottomRight"/>
    </sheetView>
  </sheetViews>
  <sheetFormatPr customHeight="1" defaultColWidth="14.43" defaultRowHeight="15.0"/>
  <cols>
    <col customWidth="1" min="1" max="1" width="20.0"/>
    <col customWidth="1" min="2" max="2" width="27.43"/>
    <col customWidth="1" min="3" max="4" width="24.86"/>
    <col customWidth="1" min="5" max="5" width="47.71"/>
    <col customWidth="1" min="6" max="6" width="79.43"/>
    <col customWidth="1" min="7" max="7" width="15.43"/>
    <col customWidth="1" min="8" max="8" width="22.29"/>
    <col customWidth="1" min="9" max="9" width="22.43"/>
    <col customWidth="1" min="10" max="10" width="14.71"/>
    <col customWidth="1" min="11" max="11" width="82.43"/>
    <col customWidth="1" min="12" max="12" width="76.43"/>
    <col customWidth="1" min="13" max="13" width="57.86"/>
    <col customWidth="1" min="14" max="14" width="7.71"/>
    <col customWidth="1" min="15" max="15" width="27.14"/>
    <col customWidth="1" min="16" max="16" width="9.86"/>
    <col customWidth="1" min="17" max="17" width="3.43"/>
    <col customWidth="1" min="18" max="18" width="39.14"/>
    <col customWidth="1" min="19" max="19" width="62.86"/>
    <col customWidth="1" min="20" max="20" width="13.71"/>
    <col customWidth="1" min="21" max="21" width="18.14"/>
    <col customWidth="1" min="22" max="26" width="8.71"/>
  </cols>
  <sheetData>
    <row r="1" ht="12.75" customHeight="1">
      <c r="A1" s="323" t="s">
        <v>0</v>
      </c>
      <c r="B1" s="324" t="s">
        <v>1</v>
      </c>
      <c r="C1" s="324" t="s">
        <v>2</v>
      </c>
      <c r="D1" s="325" t="s">
        <v>3</v>
      </c>
      <c r="E1" s="324" t="s">
        <v>4</v>
      </c>
      <c r="F1" s="324" t="s">
        <v>5</v>
      </c>
      <c r="G1" s="324" t="s">
        <v>6</v>
      </c>
      <c r="H1" s="324" t="s">
        <v>7</v>
      </c>
      <c r="I1" s="325" t="s">
        <v>8</v>
      </c>
      <c r="J1" s="324" t="s">
        <v>9</v>
      </c>
      <c r="K1" s="324" t="s">
        <v>10</v>
      </c>
      <c r="L1" s="324" t="s">
        <v>11</v>
      </c>
      <c r="M1" s="326" t="s">
        <v>12</v>
      </c>
      <c r="N1" s="15"/>
      <c r="O1" s="15"/>
      <c r="P1" s="15"/>
      <c r="Q1" s="15"/>
      <c r="R1" s="15"/>
      <c r="S1" s="15"/>
      <c r="T1" s="15"/>
      <c r="U1" s="15"/>
      <c r="V1" s="15"/>
      <c r="W1" s="15"/>
      <c r="X1" s="15"/>
      <c r="Y1" s="15"/>
      <c r="Z1" s="15"/>
    </row>
    <row r="2" ht="15.0" customHeight="1">
      <c r="A2" s="430" t="s">
        <v>3217</v>
      </c>
      <c r="B2" s="431" t="s">
        <v>3218</v>
      </c>
      <c r="C2" s="431">
        <v>2017.0</v>
      </c>
      <c r="D2" s="508">
        <v>43073.0</v>
      </c>
      <c r="E2" s="405" t="s">
        <v>3219</v>
      </c>
      <c r="F2" s="433" t="s">
        <v>1120</v>
      </c>
      <c r="G2" s="433" t="s">
        <v>17</v>
      </c>
      <c r="H2" s="405" t="s">
        <v>18</v>
      </c>
      <c r="I2" s="508">
        <v>44225.0</v>
      </c>
      <c r="J2" s="433">
        <v>1.0</v>
      </c>
      <c r="K2" s="433" t="s">
        <v>3220</v>
      </c>
      <c r="L2" s="433" t="s">
        <v>3221</v>
      </c>
      <c r="M2" s="540">
        <f t="shared" ref="M2:M347" si="1">I2-D2</f>
        <v>1152</v>
      </c>
      <c r="N2" s="15"/>
      <c r="O2" s="328" t="s">
        <v>3222</v>
      </c>
      <c r="P2" s="329"/>
      <c r="Q2" s="15"/>
      <c r="R2" s="15"/>
      <c r="S2" s="15"/>
      <c r="T2" s="15"/>
      <c r="U2" s="15"/>
      <c r="V2" s="15"/>
      <c r="W2" s="15"/>
      <c r="X2" s="15"/>
      <c r="Y2" s="15"/>
      <c r="Z2" s="15"/>
    </row>
    <row r="3" ht="15.0" customHeight="1">
      <c r="A3" s="436" t="s">
        <v>3223</v>
      </c>
      <c r="B3" s="437" t="s">
        <v>3224</v>
      </c>
      <c r="C3" s="437">
        <v>2013.0</v>
      </c>
      <c r="D3" s="511">
        <v>41365.0</v>
      </c>
      <c r="E3" s="439" t="s">
        <v>3225</v>
      </c>
      <c r="F3" s="439" t="s">
        <v>917</v>
      </c>
      <c r="G3" s="408" t="s">
        <v>17</v>
      </c>
      <c r="H3" s="408" t="s">
        <v>753</v>
      </c>
      <c r="I3" s="511">
        <v>44225.0</v>
      </c>
      <c r="J3" s="439">
        <v>1.0</v>
      </c>
      <c r="K3" s="439" t="s">
        <v>3220</v>
      </c>
      <c r="L3" s="439" t="s">
        <v>3226</v>
      </c>
      <c r="M3" s="541">
        <f t="shared" si="1"/>
        <v>2860</v>
      </c>
      <c r="N3" s="15"/>
      <c r="O3" s="331" t="s">
        <v>27</v>
      </c>
      <c r="P3" s="331">
        <f>COUNTIF($G$2:$G$564,"PT")</f>
        <v>1</v>
      </c>
      <c r="Q3" s="15"/>
      <c r="R3" s="25"/>
      <c r="S3" s="15"/>
      <c r="T3" s="15"/>
      <c r="U3" s="15"/>
      <c r="V3" s="15"/>
      <c r="W3" s="15"/>
      <c r="X3" s="15"/>
      <c r="Y3" s="15"/>
      <c r="Z3" s="15"/>
    </row>
    <row r="4" ht="15.0" customHeight="1">
      <c r="A4" s="430" t="s">
        <v>3227</v>
      </c>
      <c r="B4" s="431" t="s">
        <v>3228</v>
      </c>
      <c r="C4" s="431">
        <v>2017.0</v>
      </c>
      <c r="D4" s="508">
        <v>42996.0</v>
      </c>
      <c r="E4" s="405" t="s">
        <v>3229</v>
      </c>
      <c r="F4" s="433" t="s">
        <v>1509</v>
      </c>
      <c r="G4" s="433" t="s">
        <v>17</v>
      </c>
      <c r="H4" s="405" t="s">
        <v>50</v>
      </c>
      <c r="I4" s="508">
        <v>44225.0</v>
      </c>
      <c r="J4" s="433">
        <v>1.0</v>
      </c>
      <c r="K4" s="433" t="s">
        <v>3220</v>
      </c>
      <c r="L4" s="433" t="s">
        <v>3226</v>
      </c>
      <c r="M4" s="540">
        <f t="shared" si="1"/>
        <v>1229</v>
      </c>
      <c r="N4" s="25"/>
      <c r="O4" s="332" t="s">
        <v>34</v>
      </c>
      <c r="P4" s="332">
        <f>COUNTIF($G$2:$G$564,"PTN")</f>
        <v>7</v>
      </c>
      <c r="Q4" s="25"/>
      <c r="R4" s="25"/>
      <c r="S4" s="25"/>
      <c r="T4" s="25"/>
      <c r="U4" s="25"/>
      <c r="V4" s="25"/>
      <c r="W4" s="25"/>
      <c r="X4" s="25"/>
      <c r="Y4" s="25"/>
      <c r="Z4" s="25"/>
    </row>
    <row r="5" ht="15.0" customHeight="1">
      <c r="A5" s="436" t="s">
        <v>3230</v>
      </c>
      <c r="B5" s="437" t="s">
        <v>3231</v>
      </c>
      <c r="C5" s="437">
        <v>2018.0</v>
      </c>
      <c r="D5" s="511">
        <v>43158.0</v>
      </c>
      <c r="E5" s="439" t="s">
        <v>3232</v>
      </c>
      <c r="F5" s="439" t="s">
        <v>353</v>
      </c>
      <c r="G5" s="408" t="s">
        <v>17</v>
      </c>
      <c r="H5" s="408" t="s">
        <v>1392</v>
      </c>
      <c r="I5" s="511">
        <v>44225.0</v>
      </c>
      <c r="J5" s="439">
        <v>1.0</v>
      </c>
      <c r="K5" s="439" t="s">
        <v>3220</v>
      </c>
      <c r="L5" s="439" t="s">
        <v>3226</v>
      </c>
      <c r="M5" s="541">
        <f t="shared" si="1"/>
        <v>1067</v>
      </c>
      <c r="N5" s="25"/>
      <c r="O5" s="333" t="s">
        <v>40</v>
      </c>
      <c r="P5" s="333">
        <f>COUNTIF($G$2:$G$564,"PTE")</f>
        <v>182</v>
      </c>
      <c r="Q5" s="25"/>
      <c r="R5" s="25"/>
      <c r="S5" s="25"/>
      <c r="T5" s="25"/>
      <c r="U5" s="25"/>
      <c r="V5" s="25"/>
      <c r="W5" s="25"/>
      <c r="X5" s="25"/>
      <c r="Y5" s="25"/>
      <c r="Z5" s="25"/>
    </row>
    <row r="6" ht="15.0" customHeight="1">
      <c r="A6" s="430" t="s">
        <v>3233</v>
      </c>
      <c r="B6" s="431" t="s">
        <v>3234</v>
      </c>
      <c r="C6" s="431">
        <v>2020.0</v>
      </c>
      <c r="D6" s="508">
        <v>43902.0</v>
      </c>
      <c r="E6" s="405" t="s">
        <v>3235</v>
      </c>
      <c r="F6" s="433" t="s">
        <v>1854</v>
      </c>
      <c r="G6" s="433" t="s">
        <v>17</v>
      </c>
      <c r="H6" s="405" t="s">
        <v>87</v>
      </c>
      <c r="I6" s="508">
        <v>44225.0</v>
      </c>
      <c r="J6" s="433">
        <v>1.0</v>
      </c>
      <c r="K6" s="433" t="s">
        <v>3220</v>
      </c>
      <c r="L6" s="433" t="s">
        <v>3221</v>
      </c>
      <c r="M6" s="540">
        <f t="shared" si="1"/>
        <v>323</v>
      </c>
      <c r="N6" s="25"/>
      <c r="O6" s="332" t="s">
        <v>46</v>
      </c>
      <c r="P6" s="332">
        <f>COUNTIF($G$2:$G$564,"Pré-Mistura")</f>
        <v>1</v>
      </c>
      <c r="Q6" s="25"/>
      <c r="R6" s="25"/>
      <c r="S6" s="25"/>
      <c r="T6" s="25"/>
      <c r="U6" s="25"/>
      <c r="V6" s="25"/>
      <c r="W6" s="25"/>
      <c r="X6" s="25"/>
      <c r="Y6" s="25"/>
      <c r="Z6" s="25"/>
    </row>
    <row r="7" ht="15.0" customHeight="1">
      <c r="A7" s="436" t="s">
        <v>3236</v>
      </c>
      <c r="B7" s="437" t="s">
        <v>3237</v>
      </c>
      <c r="C7" s="437">
        <v>2019.0</v>
      </c>
      <c r="D7" s="511">
        <v>43535.0</v>
      </c>
      <c r="E7" s="439" t="s">
        <v>3238</v>
      </c>
      <c r="F7" s="439" t="s">
        <v>1114</v>
      </c>
      <c r="G7" s="408" t="s">
        <v>17</v>
      </c>
      <c r="H7" s="408" t="s">
        <v>892</v>
      </c>
      <c r="I7" s="511">
        <v>44225.0</v>
      </c>
      <c r="J7" s="439">
        <v>1.0</v>
      </c>
      <c r="K7" s="439" t="s">
        <v>3220</v>
      </c>
      <c r="L7" s="439" t="s">
        <v>3221</v>
      </c>
      <c r="M7" s="541">
        <f t="shared" si="1"/>
        <v>690</v>
      </c>
      <c r="N7" s="25"/>
      <c r="O7" s="333" t="s">
        <v>713</v>
      </c>
      <c r="P7" s="333">
        <f>COUNTIF($G$2:$G$564,"PF")</f>
        <v>60</v>
      </c>
      <c r="Q7" s="25"/>
      <c r="R7" s="25"/>
      <c r="S7" s="25"/>
      <c r="T7" s="25"/>
      <c r="U7" s="25"/>
      <c r="V7" s="25"/>
      <c r="W7" s="25"/>
      <c r="X7" s="25"/>
      <c r="Y7" s="25"/>
      <c r="Z7" s="25"/>
    </row>
    <row r="8" ht="15.0" customHeight="1">
      <c r="A8" s="430" t="s">
        <v>3239</v>
      </c>
      <c r="B8" s="431" t="s">
        <v>3240</v>
      </c>
      <c r="C8" s="431">
        <v>2019.0</v>
      </c>
      <c r="D8" s="508">
        <v>43724.0</v>
      </c>
      <c r="E8" s="405" t="s">
        <v>3241</v>
      </c>
      <c r="F8" s="433" t="s">
        <v>422</v>
      </c>
      <c r="G8" s="433" t="s">
        <v>17</v>
      </c>
      <c r="H8" s="405" t="s">
        <v>1392</v>
      </c>
      <c r="I8" s="508">
        <v>44225.0</v>
      </c>
      <c r="J8" s="433">
        <v>1.0</v>
      </c>
      <c r="K8" s="433" t="s">
        <v>3220</v>
      </c>
      <c r="L8" s="433" t="s">
        <v>3221</v>
      </c>
      <c r="M8" s="540">
        <f t="shared" si="1"/>
        <v>501</v>
      </c>
      <c r="N8" s="25"/>
      <c r="O8" s="332" t="s">
        <v>707</v>
      </c>
      <c r="P8" s="332">
        <f>COUNTIF($G$2:$G$564,"PFN")</f>
        <v>12</v>
      </c>
      <c r="Q8" s="25"/>
      <c r="R8" s="25"/>
      <c r="S8" s="25"/>
      <c r="T8" s="25"/>
      <c r="U8" s="25"/>
      <c r="V8" s="25"/>
      <c r="W8" s="25"/>
      <c r="X8" s="25"/>
      <c r="Y8" s="25"/>
      <c r="Z8" s="25"/>
    </row>
    <row r="9" ht="15.0" customHeight="1">
      <c r="A9" s="436" t="s">
        <v>3242</v>
      </c>
      <c r="B9" s="437" t="s">
        <v>3243</v>
      </c>
      <c r="C9" s="437">
        <v>2019.0</v>
      </c>
      <c r="D9" s="511">
        <v>43801.0</v>
      </c>
      <c r="E9" s="439" t="s">
        <v>3244</v>
      </c>
      <c r="F9" s="439" t="s">
        <v>752</v>
      </c>
      <c r="G9" s="408" t="s">
        <v>17</v>
      </c>
      <c r="H9" s="408" t="s">
        <v>50</v>
      </c>
      <c r="I9" s="511">
        <v>44225.0</v>
      </c>
      <c r="J9" s="439">
        <v>1.0</v>
      </c>
      <c r="K9" s="439" t="s">
        <v>3220</v>
      </c>
      <c r="L9" s="439" t="s">
        <v>1249</v>
      </c>
      <c r="M9" s="541">
        <f t="shared" si="1"/>
        <v>424</v>
      </c>
      <c r="N9" s="25"/>
      <c r="O9" s="333" t="s">
        <v>720</v>
      </c>
      <c r="P9" s="333">
        <f>COUNTIF($G$2:$G$564,"PF/PTE")</f>
        <v>207</v>
      </c>
      <c r="Q9" s="25"/>
      <c r="R9" s="25"/>
      <c r="S9" s="25"/>
      <c r="T9" s="25"/>
      <c r="U9" s="25"/>
      <c r="V9" s="25"/>
      <c r="W9" s="25"/>
      <c r="X9" s="25"/>
      <c r="Y9" s="25"/>
      <c r="Z9" s="25"/>
    </row>
    <row r="10" ht="15.0" customHeight="1">
      <c r="A10" s="430" t="s">
        <v>3245</v>
      </c>
      <c r="B10" s="431" t="s">
        <v>3246</v>
      </c>
      <c r="C10" s="431">
        <v>2020.0</v>
      </c>
      <c r="D10" s="508">
        <v>43895.0</v>
      </c>
      <c r="E10" s="405" t="s">
        <v>3247</v>
      </c>
      <c r="F10" s="433" t="s">
        <v>372</v>
      </c>
      <c r="G10" s="433" t="s">
        <v>17</v>
      </c>
      <c r="H10" s="405" t="s">
        <v>149</v>
      </c>
      <c r="I10" s="508">
        <v>44225.0</v>
      </c>
      <c r="J10" s="433">
        <v>1.0</v>
      </c>
      <c r="K10" s="433" t="s">
        <v>3220</v>
      </c>
      <c r="L10" s="433" t="s">
        <v>3221</v>
      </c>
      <c r="M10" s="540">
        <f t="shared" si="1"/>
        <v>330</v>
      </c>
      <c r="N10" s="25"/>
      <c r="O10" s="332" t="s">
        <v>725</v>
      </c>
      <c r="P10" s="332">
        <f>COUNTIF($G$2:$G$564,"Bio")</f>
        <v>41</v>
      </c>
      <c r="Q10" s="25"/>
      <c r="R10" s="25"/>
      <c r="S10" s="25"/>
      <c r="T10" s="25"/>
      <c r="U10" s="25"/>
      <c r="V10" s="25"/>
      <c r="W10" s="25"/>
      <c r="X10" s="25"/>
      <c r="Y10" s="25"/>
      <c r="Z10" s="25"/>
    </row>
    <row r="11" ht="15.0" customHeight="1">
      <c r="A11" s="436" t="s">
        <v>3248</v>
      </c>
      <c r="B11" s="437" t="s">
        <v>3249</v>
      </c>
      <c r="C11" s="437">
        <v>2020.0</v>
      </c>
      <c r="D11" s="511">
        <v>43852.0</v>
      </c>
      <c r="E11" s="439" t="s">
        <v>3250</v>
      </c>
      <c r="F11" s="439" t="s">
        <v>372</v>
      </c>
      <c r="G11" s="408" t="s">
        <v>17</v>
      </c>
      <c r="H11" s="408" t="s">
        <v>153</v>
      </c>
      <c r="I11" s="511">
        <v>44225.0</v>
      </c>
      <c r="J11" s="439">
        <v>1.0</v>
      </c>
      <c r="K11" s="439" t="s">
        <v>3220</v>
      </c>
      <c r="L11" s="439" t="s">
        <v>3221</v>
      </c>
      <c r="M11" s="541">
        <f t="shared" si="1"/>
        <v>373</v>
      </c>
      <c r="N11" s="25"/>
      <c r="O11" s="334" t="s">
        <v>729</v>
      </c>
      <c r="P11" s="334">
        <f>COUNTIF($G$2:$G$564,"Bio/Org")</f>
        <v>51</v>
      </c>
      <c r="Q11" s="25"/>
      <c r="R11" s="25"/>
      <c r="S11" s="25"/>
      <c r="T11" s="25"/>
      <c r="U11" s="25"/>
      <c r="V11" s="25"/>
      <c r="W11" s="25"/>
      <c r="X11" s="25"/>
      <c r="Y11" s="25"/>
      <c r="Z11" s="25"/>
    </row>
    <row r="12" ht="15.0" customHeight="1">
      <c r="A12" s="430" t="s">
        <v>3251</v>
      </c>
      <c r="B12" s="431" t="s">
        <v>3252</v>
      </c>
      <c r="C12" s="431">
        <v>2015.0</v>
      </c>
      <c r="D12" s="508">
        <v>42275.0</v>
      </c>
      <c r="E12" s="405" t="s">
        <v>3253</v>
      </c>
      <c r="F12" s="433" t="s">
        <v>372</v>
      </c>
      <c r="G12" s="433" t="s">
        <v>17</v>
      </c>
      <c r="H12" s="405" t="s">
        <v>187</v>
      </c>
      <c r="I12" s="508">
        <v>44225.0</v>
      </c>
      <c r="J12" s="433">
        <v>1.0</v>
      </c>
      <c r="K12" s="433" t="s">
        <v>3220</v>
      </c>
      <c r="L12" s="433" t="s">
        <v>3221</v>
      </c>
      <c r="M12" s="540">
        <f t="shared" si="1"/>
        <v>1950</v>
      </c>
      <c r="N12" s="25"/>
      <c r="O12" s="335" t="s">
        <v>51</v>
      </c>
      <c r="P12" s="336">
        <f>SUM(P3:P11)</f>
        <v>562</v>
      </c>
      <c r="Q12" s="25"/>
      <c r="R12" s="25"/>
      <c r="S12" s="25"/>
      <c r="T12" s="25"/>
      <c r="U12" s="25"/>
      <c r="V12" s="25"/>
      <c r="W12" s="25"/>
      <c r="X12" s="25"/>
      <c r="Y12" s="25"/>
      <c r="Z12" s="25"/>
    </row>
    <row r="13" ht="15.0" customHeight="1">
      <c r="A13" s="436" t="s">
        <v>3254</v>
      </c>
      <c r="B13" s="437" t="s">
        <v>3255</v>
      </c>
      <c r="C13" s="437">
        <v>2015.0</v>
      </c>
      <c r="D13" s="511">
        <v>42297.0</v>
      </c>
      <c r="E13" s="439" t="s">
        <v>3256</v>
      </c>
      <c r="F13" s="439" t="s">
        <v>372</v>
      </c>
      <c r="G13" s="408" t="s">
        <v>17</v>
      </c>
      <c r="H13" s="408" t="s">
        <v>56</v>
      </c>
      <c r="I13" s="511">
        <v>44225.0</v>
      </c>
      <c r="J13" s="439">
        <v>1.0</v>
      </c>
      <c r="K13" s="439" t="s">
        <v>3220</v>
      </c>
      <c r="L13" s="439" t="s">
        <v>3221</v>
      </c>
      <c r="M13" s="541">
        <f t="shared" si="1"/>
        <v>1928</v>
      </c>
      <c r="N13" s="42"/>
      <c r="O13" s="25"/>
      <c r="P13" s="25"/>
      <c r="Q13" s="25"/>
      <c r="R13" s="337"/>
      <c r="S13" s="337"/>
      <c r="T13" s="25"/>
      <c r="U13" s="25"/>
      <c r="V13" s="25"/>
      <c r="W13" s="25"/>
      <c r="X13" s="25"/>
      <c r="Y13" s="25"/>
      <c r="Z13" s="25"/>
    </row>
    <row r="14" ht="15.0" customHeight="1">
      <c r="A14" s="430" t="s">
        <v>3257</v>
      </c>
      <c r="B14" s="431" t="s">
        <v>3258</v>
      </c>
      <c r="C14" s="431">
        <v>2014.0</v>
      </c>
      <c r="D14" s="508">
        <v>41948.0</v>
      </c>
      <c r="E14" s="405" t="s">
        <v>3259</v>
      </c>
      <c r="F14" s="433" t="s">
        <v>1509</v>
      </c>
      <c r="G14" s="433" t="s">
        <v>17</v>
      </c>
      <c r="H14" s="405" t="s">
        <v>39</v>
      </c>
      <c r="I14" s="508">
        <v>44225.0</v>
      </c>
      <c r="J14" s="433">
        <v>1.0</v>
      </c>
      <c r="K14" s="433" t="s">
        <v>3220</v>
      </c>
      <c r="L14" s="433" t="s">
        <v>3226</v>
      </c>
      <c r="M14" s="540">
        <f t="shared" si="1"/>
        <v>2277</v>
      </c>
      <c r="N14" s="42"/>
      <c r="O14" s="338" t="s">
        <v>61</v>
      </c>
      <c r="P14" s="95"/>
      <c r="Q14" s="95"/>
      <c r="R14" s="95"/>
      <c r="S14" s="96"/>
      <c r="T14" s="25"/>
      <c r="U14" s="25"/>
      <c r="V14" s="25"/>
      <c r="W14" s="25"/>
      <c r="X14" s="25"/>
      <c r="Y14" s="25"/>
      <c r="Z14" s="25"/>
    </row>
    <row r="15" ht="15.0" customHeight="1">
      <c r="A15" s="436" t="s">
        <v>3260</v>
      </c>
      <c r="B15" s="437" t="s">
        <v>3261</v>
      </c>
      <c r="C15" s="437">
        <v>2020.0</v>
      </c>
      <c r="D15" s="511">
        <v>43920.0</v>
      </c>
      <c r="E15" s="439" t="s">
        <v>3262</v>
      </c>
      <c r="F15" s="439" t="s">
        <v>1509</v>
      </c>
      <c r="G15" s="408" t="s">
        <v>17</v>
      </c>
      <c r="H15" s="408" t="s">
        <v>753</v>
      </c>
      <c r="I15" s="511">
        <v>44225.0</v>
      </c>
      <c r="J15" s="439">
        <v>1.0</v>
      </c>
      <c r="K15" s="439" t="s">
        <v>3220</v>
      </c>
      <c r="L15" s="439" t="s">
        <v>3226</v>
      </c>
      <c r="M15" s="541">
        <f t="shared" si="1"/>
        <v>305</v>
      </c>
      <c r="N15" s="25"/>
      <c r="O15" s="339"/>
      <c r="P15" s="340"/>
      <c r="Q15" s="340"/>
      <c r="R15" s="340"/>
      <c r="S15" s="341"/>
      <c r="T15" s="25"/>
      <c r="U15" s="25"/>
      <c r="V15" s="25"/>
      <c r="W15" s="25"/>
      <c r="X15" s="25"/>
      <c r="Y15" s="25"/>
      <c r="Z15" s="25"/>
    </row>
    <row r="16" ht="15.0" customHeight="1">
      <c r="A16" s="430" t="s">
        <v>3263</v>
      </c>
      <c r="B16" s="431" t="s">
        <v>3264</v>
      </c>
      <c r="C16" s="431">
        <v>2013.0</v>
      </c>
      <c r="D16" s="508">
        <v>41528.0</v>
      </c>
      <c r="E16" s="405" t="s">
        <v>3265</v>
      </c>
      <c r="F16" s="433" t="s">
        <v>2199</v>
      </c>
      <c r="G16" s="433" t="s">
        <v>17</v>
      </c>
      <c r="H16" s="405" t="s">
        <v>927</v>
      </c>
      <c r="I16" s="508">
        <v>44225.0</v>
      </c>
      <c r="J16" s="433">
        <v>1.0</v>
      </c>
      <c r="K16" s="433" t="s">
        <v>3220</v>
      </c>
      <c r="L16" s="433" t="s">
        <v>3221</v>
      </c>
      <c r="M16" s="540">
        <f t="shared" si="1"/>
        <v>2697</v>
      </c>
      <c r="N16" s="25"/>
      <c r="O16" s="342" t="s">
        <v>3266</v>
      </c>
      <c r="P16" s="343"/>
      <c r="Q16" s="343"/>
      <c r="R16" s="343"/>
      <c r="S16" s="344"/>
      <c r="T16" s="25"/>
      <c r="U16" s="25"/>
      <c r="V16" s="25"/>
      <c r="W16" s="25"/>
      <c r="X16" s="25"/>
      <c r="Y16" s="25"/>
      <c r="Z16" s="25"/>
    </row>
    <row r="17" ht="15.0" customHeight="1">
      <c r="A17" s="436" t="s">
        <v>3267</v>
      </c>
      <c r="B17" s="437" t="s">
        <v>3268</v>
      </c>
      <c r="C17" s="437">
        <v>2019.0</v>
      </c>
      <c r="D17" s="511">
        <v>43602.0</v>
      </c>
      <c r="E17" s="439" t="s">
        <v>3269</v>
      </c>
      <c r="F17" s="439" t="s">
        <v>1030</v>
      </c>
      <c r="G17" s="408" t="s">
        <v>17</v>
      </c>
      <c r="H17" s="408" t="s">
        <v>87</v>
      </c>
      <c r="I17" s="511">
        <v>44225.0</v>
      </c>
      <c r="J17" s="439">
        <v>1.0</v>
      </c>
      <c r="K17" s="439" t="s">
        <v>3220</v>
      </c>
      <c r="L17" s="439" t="s">
        <v>3226</v>
      </c>
      <c r="M17" s="541">
        <f t="shared" si="1"/>
        <v>623</v>
      </c>
      <c r="N17" s="25"/>
      <c r="O17" s="345" t="s">
        <v>3270</v>
      </c>
      <c r="P17" s="106"/>
      <c r="Q17" s="106"/>
      <c r="R17" s="106"/>
      <c r="S17" s="107"/>
      <c r="T17" s="25"/>
      <c r="U17" s="25"/>
      <c r="V17" s="25"/>
      <c r="W17" s="25"/>
      <c r="X17" s="25"/>
      <c r="Y17" s="25"/>
      <c r="Z17" s="25"/>
    </row>
    <row r="18" ht="15.0" customHeight="1">
      <c r="A18" s="430" t="s">
        <v>3271</v>
      </c>
      <c r="B18" s="431" t="s">
        <v>3272</v>
      </c>
      <c r="C18" s="431">
        <v>2014.0</v>
      </c>
      <c r="D18" s="508">
        <v>41911.0</v>
      </c>
      <c r="E18" s="405" t="s">
        <v>3273</v>
      </c>
      <c r="F18" s="433" t="s">
        <v>186</v>
      </c>
      <c r="G18" s="433" t="s">
        <v>17</v>
      </c>
      <c r="H18" s="405" t="s">
        <v>18</v>
      </c>
      <c r="I18" s="508">
        <v>44225.0</v>
      </c>
      <c r="J18" s="433">
        <v>1.0</v>
      </c>
      <c r="K18" s="433" t="s">
        <v>3220</v>
      </c>
      <c r="L18" s="433" t="s">
        <v>3226</v>
      </c>
      <c r="M18" s="540">
        <f t="shared" si="1"/>
        <v>2314</v>
      </c>
      <c r="N18" s="25"/>
      <c r="O18" s="346" t="s">
        <v>3274</v>
      </c>
      <c r="P18" s="106"/>
      <c r="Q18" s="106"/>
      <c r="R18" s="106"/>
      <c r="S18" s="107"/>
      <c r="T18" s="25"/>
      <c r="U18" s="25"/>
      <c r="V18" s="25"/>
      <c r="W18" s="25"/>
      <c r="X18" s="25"/>
      <c r="Y18" s="25"/>
      <c r="Z18" s="25"/>
    </row>
    <row r="19" ht="15.0" customHeight="1">
      <c r="A19" s="436" t="s">
        <v>3275</v>
      </c>
      <c r="B19" s="437" t="s">
        <v>3276</v>
      </c>
      <c r="C19" s="437">
        <v>2015.0</v>
      </c>
      <c r="D19" s="511">
        <v>42240.0</v>
      </c>
      <c r="E19" s="439" t="s">
        <v>3277</v>
      </c>
      <c r="F19" s="439" t="s">
        <v>120</v>
      </c>
      <c r="G19" s="408" t="s">
        <v>17</v>
      </c>
      <c r="H19" s="408" t="s">
        <v>892</v>
      </c>
      <c r="I19" s="511">
        <v>44225.0</v>
      </c>
      <c r="J19" s="439">
        <v>1.0</v>
      </c>
      <c r="K19" s="439" t="s">
        <v>3220</v>
      </c>
      <c r="L19" s="439" t="s">
        <v>3221</v>
      </c>
      <c r="M19" s="541">
        <f t="shared" si="1"/>
        <v>1985</v>
      </c>
      <c r="N19" s="25"/>
      <c r="O19" s="345" t="s">
        <v>3278</v>
      </c>
      <c r="P19" s="106"/>
      <c r="Q19" s="106"/>
      <c r="R19" s="106"/>
      <c r="S19" s="107"/>
      <c r="T19" s="25"/>
      <c r="U19" s="25"/>
      <c r="V19" s="25"/>
      <c r="W19" s="25"/>
      <c r="X19" s="25"/>
      <c r="Y19" s="25"/>
      <c r="Z19" s="25"/>
    </row>
    <row r="20" ht="15.0" customHeight="1">
      <c r="A20" s="430" t="s">
        <v>3279</v>
      </c>
      <c r="B20" s="431" t="s">
        <v>3280</v>
      </c>
      <c r="C20" s="431">
        <v>2015.0</v>
      </c>
      <c r="D20" s="508">
        <v>42129.0</v>
      </c>
      <c r="E20" s="405" t="s">
        <v>3281</v>
      </c>
      <c r="F20" s="433" t="s">
        <v>1114</v>
      </c>
      <c r="G20" s="433" t="s">
        <v>17</v>
      </c>
      <c r="H20" s="405" t="s">
        <v>952</v>
      </c>
      <c r="I20" s="508">
        <v>44225.0</v>
      </c>
      <c r="J20" s="433">
        <v>1.0</v>
      </c>
      <c r="K20" s="433" t="s">
        <v>3220</v>
      </c>
      <c r="L20" s="433" t="s">
        <v>3226</v>
      </c>
      <c r="M20" s="540">
        <f t="shared" si="1"/>
        <v>2096</v>
      </c>
      <c r="N20" s="25"/>
      <c r="O20" s="346" t="s">
        <v>3282</v>
      </c>
      <c r="P20" s="106"/>
      <c r="Q20" s="106"/>
      <c r="R20" s="106"/>
      <c r="S20" s="107"/>
      <c r="T20" s="25"/>
      <c r="U20" s="25"/>
      <c r="V20" s="25"/>
      <c r="W20" s="25"/>
      <c r="X20" s="25"/>
      <c r="Y20" s="25"/>
      <c r="Z20" s="25"/>
    </row>
    <row r="21" ht="15.0" customHeight="1">
      <c r="A21" s="436" t="s">
        <v>3283</v>
      </c>
      <c r="B21" s="437" t="s">
        <v>3284</v>
      </c>
      <c r="C21" s="437">
        <v>2019.0</v>
      </c>
      <c r="D21" s="511">
        <v>43717.0</v>
      </c>
      <c r="E21" s="439" t="s">
        <v>3285</v>
      </c>
      <c r="F21" s="439" t="s">
        <v>1549</v>
      </c>
      <c r="G21" s="408" t="s">
        <v>17</v>
      </c>
      <c r="H21" s="408" t="s">
        <v>1392</v>
      </c>
      <c r="I21" s="511">
        <v>44225.0</v>
      </c>
      <c r="J21" s="439">
        <v>1.0</v>
      </c>
      <c r="K21" s="439" t="s">
        <v>3220</v>
      </c>
      <c r="L21" s="439" t="s">
        <v>3226</v>
      </c>
      <c r="M21" s="541">
        <f t="shared" si="1"/>
        <v>508</v>
      </c>
      <c r="N21" s="25"/>
      <c r="O21" s="345" t="s">
        <v>3286</v>
      </c>
      <c r="P21" s="106"/>
      <c r="Q21" s="106"/>
      <c r="R21" s="106"/>
      <c r="S21" s="107"/>
      <c r="T21" s="25"/>
      <c r="U21" s="25"/>
      <c r="V21" s="25"/>
      <c r="W21" s="25"/>
      <c r="X21" s="25"/>
      <c r="Y21" s="25"/>
      <c r="Z21" s="25"/>
    </row>
    <row r="22" ht="15.0" customHeight="1">
      <c r="A22" s="430" t="s">
        <v>3287</v>
      </c>
      <c r="B22" s="431" t="s">
        <v>3288</v>
      </c>
      <c r="C22" s="431">
        <v>2019.0</v>
      </c>
      <c r="D22" s="508">
        <v>43717.0</v>
      </c>
      <c r="E22" s="405" t="s">
        <v>3289</v>
      </c>
      <c r="F22" s="433" t="s">
        <v>1114</v>
      </c>
      <c r="G22" s="433" t="s">
        <v>17</v>
      </c>
      <c r="H22" s="405" t="s">
        <v>1392</v>
      </c>
      <c r="I22" s="508">
        <v>44225.0</v>
      </c>
      <c r="J22" s="433">
        <v>1.0</v>
      </c>
      <c r="K22" s="433" t="s">
        <v>3220</v>
      </c>
      <c r="L22" s="433" t="s">
        <v>3226</v>
      </c>
      <c r="M22" s="540">
        <f t="shared" si="1"/>
        <v>508</v>
      </c>
      <c r="N22" s="25"/>
      <c r="O22" s="346" t="s">
        <v>3290</v>
      </c>
      <c r="P22" s="106"/>
      <c r="Q22" s="106"/>
      <c r="R22" s="106"/>
      <c r="S22" s="107"/>
      <c r="T22" s="25"/>
      <c r="U22" s="25"/>
      <c r="V22" s="25"/>
      <c r="W22" s="25"/>
      <c r="X22" s="25"/>
      <c r="Y22" s="25"/>
      <c r="Z22" s="25"/>
    </row>
    <row r="23" ht="15.0" customHeight="1">
      <c r="A23" s="436" t="s">
        <v>3291</v>
      </c>
      <c r="B23" s="437" t="s">
        <v>3292</v>
      </c>
      <c r="C23" s="437">
        <v>2019.0</v>
      </c>
      <c r="D23" s="511">
        <v>43819.0</v>
      </c>
      <c r="E23" s="439" t="s">
        <v>3293</v>
      </c>
      <c r="F23" s="439" t="s">
        <v>723</v>
      </c>
      <c r="G23" s="408" t="s">
        <v>17</v>
      </c>
      <c r="H23" s="408" t="s">
        <v>1392</v>
      </c>
      <c r="I23" s="511">
        <v>44225.0</v>
      </c>
      <c r="J23" s="439">
        <v>1.0</v>
      </c>
      <c r="K23" s="439" t="s">
        <v>3220</v>
      </c>
      <c r="L23" s="439" t="s">
        <v>3226</v>
      </c>
      <c r="M23" s="541">
        <f t="shared" si="1"/>
        <v>406</v>
      </c>
      <c r="N23" s="25"/>
      <c r="O23" s="345" t="s">
        <v>3294</v>
      </c>
      <c r="P23" s="106"/>
      <c r="Q23" s="106"/>
      <c r="R23" s="106"/>
      <c r="S23" s="107"/>
      <c r="T23" s="25"/>
      <c r="U23" s="25"/>
      <c r="V23" s="25"/>
      <c r="W23" s="25"/>
      <c r="X23" s="25"/>
      <c r="Y23" s="25"/>
      <c r="Z23" s="25"/>
    </row>
    <row r="24" ht="15.0" customHeight="1">
      <c r="A24" s="430" t="s">
        <v>3295</v>
      </c>
      <c r="B24" s="431" t="s">
        <v>3296</v>
      </c>
      <c r="C24" s="431">
        <v>2019.0</v>
      </c>
      <c r="D24" s="508">
        <v>43727.0</v>
      </c>
      <c r="E24" s="405" t="s">
        <v>3297</v>
      </c>
      <c r="F24" s="433" t="s">
        <v>1509</v>
      </c>
      <c r="G24" s="433" t="s">
        <v>17</v>
      </c>
      <c r="H24" s="405" t="s">
        <v>3298</v>
      </c>
      <c r="I24" s="508">
        <v>44225.0</v>
      </c>
      <c r="J24" s="433">
        <v>1.0</v>
      </c>
      <c r="K24" s="433" t="s">
        <v>3220</v>
      </c>
      <c r="L24" s="433" t="s">
        <v>3226</v>
      </c>
      <c r="M24" s="540">
        <f t="shared" si="1"/>
        <v>498</v>
      </c>
      <c r="N24" s="25"/>
      <c r="O24" s="347" t="s">
        <v>3299</v>
      </c>
      <c r="P24" s="121"/>
      <c r="Q24" s="121"/>
      <c r="R24" s="121"/>
      <c r="S24" s="122"/>
      <c r="T24" s="25"/>
      <c r="U24" s="25"/>
      <c r="V24" s="25"/>
      <c r="W24" s="25"/>
      <c r="X24" s="25"/>
      <c r="Y24" s="25"/>
      <c r="Z24" s="25"/>
    </row>
    <row r="25" ht="15.0" customHeight="1">
      <c r="A25" s="436" t="s">
        <v>3300</v>
      </c>
      <c r="B25" s="437" t="s">
        <v>3301</v>
      </c>
      <c r="C25" s="437">
        <v>2014.0</v>
      </c>
      <c r="D25" s="511">
        <v>41900.0</v>
      </c>
      <c r="E25" s="439" t="s">
        <v>3302</v>
      </c>
      <c r="F25" s="439" t="s">
        <v>3303</v>
      </c>
      <c r="G25" s="408" t="s">
        <v>17</v>
      </c>
      <c r="H25" s="408" t="s">
        <v>130</v>
      </c>
      <c r="I25" s="511">
        <v>44225.0</v>
      </c>
      <c r="J25" s="439">
        <v>1.0</v>
      </c>
      <c r="K25" s="439" t="s">
        <v>3220</v>
      </c>
      <c r="L25" s="439" t="s">
        <v>3226</v>
      </c>
      <c r="M25" s="541">
        <f t="shared" si="1"/>
        <v>2325</v>
      </c>
      <c r="N25" s="25"/>
      <c r="O25" s="25"/>
      <c r="P25" s="25"/>
      <c r="Q25" s="25"/>
      <c r="R25" s="25"/>
      <c r="S25" s="25"/>
      <c r="T25" s="25"/>
      <c r="U25" s="25"/>
      <c r="V25" s="25"/>
      <c r="W25" s="25"/>
      <c r="X25" s="25"/>
      <c r="Y25" s="25"/>
      <c r="Z25" s="25"/>
    </row>
    <row r="26" ht="15.0" customHeight="1">
      <c r="A26" s="430" t="s">
        <v>3304</v>
      </c>
      <c r="B26" s="431" t="s">
        <v>3305</v>
      </c>
      <c r="C26" s="431">
        <v>2017.0</v>
      </c>
      <c r="D26" s="508">
        <v>42824.0</v>
      </c>
      <c r="E26" s="405" t="s">
        <v>3306</v>
      </c>
      <c r="F26" s="433" t="s">
        <v>2277</v>
      </c>
      <c r="G26" s="433" t="s">
        <v>17</v>
      </c>
      <c r="H26" s="405" t="s">
        <v>130</v>
      </c>
      <c r="I26" s="508">
        <v>44225.0</v>
      </c>
      <c r="J26" s="433">
        <v>1.0</v>
      </c>
      <c r="K26" s="433" t="s">
        <v>3220</v>
      </c>
      <c r="L26" s="433" t="s">
        <v>3226</v>
      </c>
      <c r="M26" s="540">
        <f t="shared" si="1"/>
        <v>1401</v>
      </c>
      <c r="N26" s="25"/>
      <c r="O26" s="338" t="s">
        <v>773</v>
      </c>
      <c r="P26" s="95"/>
      <c r="Q26" s="95"/>
      <c r="R26" s="95"/>
      <c r="S26" s="96"/>
      <c r="T26" s="25"/>
      <c r="U26" s="25"/>
      <c r="V26" s="25"/>
      <c r="W26" s="25"/>
      <c r="X26" s="25"/>
      <c r="Y26" s="25"/>
      <c r="Z26" s="25"/>
    </row>
    <row r="27" ht="15.0" customHeight="1">
      <c r="A27" s="436" t="s">
        <v>3307</v>
      </c>
      <c r="B27" s="437" t="s">
        <v>3308</v>
      </c>
      <c r="C27" s="437">
        <v>2015.0</v>
      </c>
      <c r="D27" s="511">
        <v>42108.0</v>
      </c>
      <c r="E27" s="439" t="s">
        <v>3309</v>
      </c>
      <c r="F27" s="439" t="s">
        <v>353</v>
      </c>
      <c r="G27" s="408" t="s">
        <v>17</v>
      </c>
      <c r="H27" s="408" t="s">
        <v>26</v>
      </c>
      <c r="I27" s="511">
        <v>44225.0</v>
      </c>
      <c r="J27" s="439">
        <v>1.0</v>
      </c>
      <c r="K27" s="439" t="s">
        <v>3220</v>
      </c>
      <c r="L27" s="439" t="s">
        <v>3226</v>
      </c>
      <c r="M27" s="541">
        <f t="shared" si="1"/>
        <v>2117</v>
      </c>
      <c r="N27" s="25"/>
      <c r="O27" s="97"/>
      <c r="P27" s="98"/>
      <c r="Q27" s="98"/>
      <c r="R27" s="98"/>
      <c r="S27" s="99"/>
      <c r="T27" s="25"/>
      <c r="U27" s="25"/>
      <c r="V27" s="25"/>
      <c r="W27" s="25"/>
      <c r="X27" s="25"/>
      <c r="Y27" s="25"/>
      <c r="Z27" s="25"/>
    </row>
    <row r="28" ht="15.0" customHeight="1">
      <c r="A28" s="430" t="s">
        <v>3310</v>
      </c>
      <c r="B28" s="431" t="s">
        <v>3311</v>
      </c>
      <c r="C28" s="431">
        <v>2020.0</v>
      </c>
      <c r="D28" s="508">
        <v>44125.0</v>
      </c>
      <c r="E28" s="405" t="s">
        <v>3312</v>
      </c>
      <c r="F28" s="433" t="s">
        <v>1549</v>
      </c>
      <c r="G28" s="433" t="s">
        <v>17</v>
      </c>
      <c r="H28" s="405" t="s">
        <v>149</v>
      </c>
      <c r="I28" s="508">
        <v>44225.0</v>
      </c>
      <c r="J28" s="433">
        <v>1.0</v>
      </c>
      <c r="K28" s="433" t="s">
        <v>3220</v>
      </c>
      <c r="L28" s="433" t="s">
        <v>3226</v>
      </c>
      <c r="M28" s="540">
        <f t="shared" si="1"/>
        <v>100</v>
      </c>
      <c r="N28" s="25"/>
      <c r="O28" s="348" t="s">
        <v>106</v>
      </c>
      <c r="P28" s="349" t="s">
        <v>107</v>
      </c>
      <c r="Q28" s="350"/>
      <c r="R28" s="351"/>
      <c r="S28" s="352" t="s">
        <v>108</v>
      </c>
      <c r="T28" s="25"/>
      <c r="U28" s="25"/>
      <c r="V28" s="25"/>
      <c r="W28" s="25"/>
      <c r="X28" s="25"/>
      <c r="Y28" s="25"/>
      <c r="Z28" s="25"/>
    </row>
    <row r="29" ht="15.0" customHeight="1">
      <c r="A29" s="436" t="s">
        <v>3313</v>
      </c>
      <c r="B29" s="437" t="s">
        <v>3314</v>
      </c>
      <c r="C29" s="437">
        <v>2016.0</v>
      </c>
      <c r="D29" s="511">
        <v>42502.0</v>
      </c>
      <c r="E29" s="439" t="s">
        <v>3315</v>
      </c>
      <c r="F29" s="439" t="s">
        <v>1549</v>
      </c>
      <c r="G29" s="408" t="s">
        <v>17</v>
      </c>
      <c r="H29" s="408" t="s">
        <v>308</v>
      </c>
      <c r="I29" s="511">
        <v>44263.0</v>
      </c>
      <c r="J29" s="439">
        <v>3.0</v>
      </c>
      <c r="K29" s="439" t="s">
        <v>3220</v>
      </c>
      <c r="L29" s="439" t="s">
        <v>3226</v>
      </c>
      <c r="M29" s="541">
        <f t="shared" si="1"/>
        <v>1761</v>
      </c>
      <c r="N29" s="25"/>
      <c r="O29" s="333">
        <v>2008.0</v>
      </c>
      <c r="P29" s="353">
        <f>COUNTIF($C$2:$C$564,"2008")</f>
        <v>1</v>
      </c>
      <c r="Q29" s="343"/>
      <c r="R29" s="344"/>
      <c r="S29" s="354">
        <f>(P29/P43)</f>
        <v>0.001779359431</v>
      </c>
      <c r="T29" s="25"/>
      <c r="U29" s="25"/>
      <c r="V29" s="25"/>
      <c r="W29" s="25"/>
      <c r="X29" s="25"/>
      <c r="Y29" s="25"/>
      <c r="Z29" s="25"/>
    </row>
    <row r="30" ht="15.0" customHeight="1">
      <c r="A30" s="430" t="s">
        <v>3316</v>
      </c>
      <c r="B30" s="431" t="s">
        <v>3317</v>
      </c>
      <c r="C30" s="431">
        <v>2014.0</v>
      </c>
      <c r="D30" s="508">
        <v>41974.0</v>
      </c>
      <c r="E30" s="405" t="s">
        <v>3318</v>
      </c>
      <c r="F30" s="433" t="s">
        <v>1549</v>
      </c>
      <c r="G30" s="433" t="s">
        <v>17</v>
      </c>
      <c r="H30" s="405" t="s">
        <v>50</v>
      </c>
      <c r="I30" s="508">
        <v>44263.0</v>
      </c>
      <c r="J30" s="433">
        <v>3.0</v>
      </c>
      <c r="K30" s="433" t="s">
        <v>3220</v>
      </c>
      <c r="L30" s="433" t="s">
        <v>3226</v>
      </c>
      <c r="M30" s="540">
        <f t="shared" si="1"/>
        <v>2289</v>
      </c>
      <c r="N30" s="25"/>
      <c r="O30" s="332">
        <v>2009.0</v>
      </c>
      <c r="P30" s="355">
        <f>COUNTIF($C$2:$C$564,"2009")</f>
        <v>1</v>
      </c>
      <c r="Q30" s="106"/>
      <c r="R30" s="107"/>
      <c r="S30" s="356">
        <f>(P30/P43)</f>
        <v>0.001779359431</v>
      </c>
      <c r="T30" s="25"/>
      <c r="U30" s="25"/>
      <c r="V30" s="25"/>
      <c r="W30" s="25"/>
      <c r="X30" s="25"/>
      <c r="Y30" s="25"/>
      <c r="Z30" s="25"/>
    </row>
    <row r="31" ht="15.0" customHeight="1">
      <c r="A31" s="436" t="s">
        <v>3319</v>
      </c>
      <c r="B31" s="437" t="s">
        <v>3320</v>
      </c>
      <c r="C31" s="437">
        <v>2016.0</v>
      </c>
      <c r="D31" s="511">
        <v>42599.0</v>
      </c>
      <c r="E31" s="439" t="s">
        <v>3321</v>
      </c>
      <c r="F31" s="439" t="s">
        <v>2018</v>
      </c>
      <c r="G31" s="408" t="s">
        <v>17</v>
      </c>
      <c r="H31" s="408" t="s">
        <v>56</v>
      </c>
      <c r="I31" s="511">
        <v>44263.0</v>
      </c>
      <c r="J31" s="439">
        <v>3.0</v>
      </c>
      <c r="K31" s="439" t="s">
        <v>3220</v>
      </c>
      <c r="L31" s="439" t="s">
        <v>3226</v>
      </c>
      <c r="M31" s="541">
        <f t="shared" si="1"/>
        <v>1664</v>
      </c>
      <c r="N31" s="25"/>
      <c r="O31" s="333">
        <v>2010.0</v>
      </c>
      <c r="P31" s="357">
        <f>COUNTIF($C$2:$C$564,"2010")</f>
        <v>3</v>
      </c>
      <c r="Q31" s="106"/>
      <c r="R31" s="107"/>
      <c r="S31" s="354">
        <f>(P31/P43)</f>
        <v>0.005338078292</v>
      </c>
      <c r="T31" s="25"/>
      <c r="U31" s="25"/>
      <c r="V31" s="25"/>
      <c r="W31" s="25"/>
      <c r="X31" s="25"/>
      <c r="Y31" s="25"/>
      <c r="Z31" s="25"/>
    </row>
    <row r="32" ht="15.0" customHeight="1">
      <c r="A32" s="430" t="s">
        <v>3322</v>
      </c>
      <c r="B32" s="431" t="s">
        <v>3323</v>
      </c>
      <c r="C32" s="431">
        <v>2017.0</v>
      </c>
      <c r="D32" s="508">
        <v>42814.0</v>
      </c>
      <c r="E32" s="405" t="s">
        <v>3324</v>
      </c>
      <c r="F32" s="433" t="s">
        <v>723</v>
      </c>
      <c r="G32" s="433" t="s">
        <v>17</v>
      </c>
      <c r="H32" s="405" t="s">
        <v>77</v>
      </c>
      <c r="I32" s="508">
        <v>44263.0</v>
      </c>
      <c r="J32" s="433">
        <v>3.0</v>
      </c>
      <c r="K32" s="433" t="s">
        <v>3220</v>
      </c>
      <c r="L32" s="433" t="s">
        <v>3226</v>
      </c>
      <c r="M32" s="540">
        <f t="shared" si="1"/>
        <v>1449</v>
      </c>
      <c r="N32" s="25"/>
      <c r="O32" s="332">
        <v>2011.0</v>
      </c>
      <c r="P32" s="355">
        <f>COUNTIF($C$2:$C$564,"2011")</f>
        <v>11</v>
      </c>
      <c r="Q32" s="106"/>
      <c r="R32" s="107"/>
      <c r="S32" s="356">
        <f>(P32/P43)</f>
        <v>0.01957295374</v>
      </c>
      <c r="T32" s="25"/>
      <c r="U32" s="25"/>
      <c r="V32" s="25"/>
      <c r="W32" s="25"/>
      <c r="X32" s="25"/>
      <c r="Y32" s="25"/>
      <c r="Z32" s="25"/>
    </row>
    <row r="33" ht="15.0" customHeight="1">
      <c r="A33" s="436" t="s">
        <v>3325</v>
      </c>
      <c r="B33" s="437" t="s">
        <v>3326</v>
      </c>
      <c r="C33" s="437">
        <v>2015.0</v>
      </c>
      <c r="D33" s="511">
        <v>42353.0</v>
      </c>
      <c r="E33" s="439" t="s">
        <v>3327</v>
      </c>
      <c r="F33" s="439" t="s">
        <v>1365</v>
      </c>
      <c r="G33" s="408" t="s">
        <v>46</v>
      </c>
      <c r="H33" s="408" t="s">
        <v>3328</v>
      </c>
      <c r="I33" s="511">
        <v>44263.0</v>
      </c>
      <c r="J33" s="439">
        <v>3.0</v>
      </c>
      <c r="K33" s="439" t="s">
        <v>322</v>
      </c>
      <c r="L33" s="439" t="s">
        <v>3221</v>
      </c>
      <c r="M33" s="541">
        <f t="shared" si="1"/>
        <v>1910</v>
      </c>
      <c r="N33" s="25"/>
      <c r="O33" s="333">
        <v>2012.0</v>
      </c>
      <c r="P33" s="357">
        <f>COUNTIF($C$2:$C$564,"2012")</f>
        <v>11</v>
      </c>
      <c r="Q33" s="106"/>
      <c r="R33" s="107"/>
      <c r="S33" s="354">
        <f>(P33/P43)</f>
        <v>0.01957295374</v>
      </c>
      <c r="T33" s="25"/>
      <c r="U33" s="25"/>
      <c r="V33" s="25"/>
      <c r="W33" s="25"/>
      <c r="X33" s="25"/>
      <c r="Y33" s="25"/>
      <c r="Z33" s="25"/>
    </row>
    <row r="34" ht="15.0" customHeight="1">
      <c r="A34" s="430" t="s">
        <v>3329</v>
      </c>
      <c r="B34" s="431" t="s">
        <v>3330</v>
      </c>
      <c r="C34" s="431">
        <v>2018.0</v>
      </c>
      <c r="D34" s="508">
        <v>43299.0</v>
      </c>
      <c r="E34" s="405" t="s">
        <v>3331</v>
      </c>
      <c r="F34" s="433" t="s">
        <v>719</v>
      </c>
      <c r="G34" s="433" t="s">
        <v>17</v>
      </c>
      <c r="H34" s="405" t="s">
        <v>39</v>
      </c>
      <c r="I34" s="508">
        <v>44263.0</v>
      </c>
      <c r="J34" s="433">
        <v>3.0</v>
      </c>
      <c r="K34" s="433" t="s">
        <v>3220</v>
      </c>
      <c r="L34" s="433" t="s">
        <v>3226</v>
      </c>
      <c r="M34" s="540">
        <f t="shared" si="1"/>
        <v>964</v>
      </c>
      <c r="N34" s="25"/>
      <c r="O34" s="332">
        <v>2013.0</v>
      </c>
      <c r="P34" s="355">
        <f>COUNTIF($C$2:$C$564,"2013")</f>
        <v>57</v>
      </c>
      <c r="Q34" s="106"/>
      <c r="R34" s="107"/>
      <c r="S34" s="356">
        <f>(P34/P43)</f>
        <v>0.1014234875</v>
      </c>
      <c r="T34" s="25"/>
      <c r="U34" s="25"/>
      <c r="V34" s="25"/>
      <c r="W34" s="25"/>
      <c r="X34" s="25"/>
      <c r="Y34" s="25"/>
      <c r="Z34" s="25"/>
    </row>
    <row r="35" ht="15.0" customHeight="1">
      <c r="A35" s="436" t="s">
        <v>3332</v>
      </c>
      <c r="B35" s="437" t="s">
        <v>3333</v>
      </c>
      <c r="C35" s="437">
        <v>2018.0</v>
      </c>
      <c r="D35" s="511">
        <v>43131.0</v>
      </c>
      <c r="E35" s="439" t="s">
        <v>3334</v>
      </c>
      <c r="F35" s="439" t="s">
        <v>71</v>
      </c>
      <c r="G35" s="408" t="s">
        <v>17</v>
      </c>
      <c r="H35" s="408" t="s">
        <v>753</v>
      </c>
      <c r="I35" s="511">
        <v>44263.0</v>
      </c>
      <c r="J35" s="439">
        <v>3.0</v>
      </c>
      <c r="K35" s="439" t="s">
        <v>3220</v>
      </c>
      <c r="L35" s="439" t="s">
        <v>3221</v>
      </c>
      <c r="M35" s="541">
        <f t="shared" si="1"/>
        <v>1132</v>
      </c>
      <c r="N35" s="25"/>
      <c r="O35" s="333">
        <v>2014.0</v>
      </c>
      <c r="P35" s="357">
        <f>COUNTIF($C$2:$C$564,"2014")</f>
        <v>85</v>
      </c>
      <c r="Q35" s="106"/>
      <c r="R35" s="107"/>
      <c r="S35" s="354">
        <f>(P35/P43)</f>
        <v>0.1512455516</v>
      </c>
      <c r="T35" s="25"/>
      <c r="U35" s="25"/>
      <c r="V35" s="25"/>
      <c r="W35" s="25"/>
      <c r="X35" s="25"/>
      <c r="Y35" s="25"/>
      <c r="Z35" s="25"/>
    </row>
    <row r="36" ht="15.0" customHeight="1">
      <c r="A36" s="430" t="s">
        <v>3335</v>
      </c>
      <c r="B36" s="431" t="s">
        <v>3336</v>
      </c>
      <c r="C36" s="431">
        <v>2020.0</v>
      </c>
      <c r="D36" s="508">
        <v>43979.0</v>
      </c>
      <c r="E36" s="405" t="s">
        <v>3337</v>
      </c>
      <c r="F36" s="433" t="s">
        <v>364</v>
      </c>
      <c r="G36" s="433" t="s">
        <v>17</v>
      </c>
      <c r="H36" s="405" t="s">
        <v>283</v>
      </c>
      <c r="I36" s="508">
        <v>44263.0</v>
      </c>
      <c r="J36" s="433">
        <v>3.0</v>
      </c>
      <c r="K36" s="433" t="s">
        <v>3220</v>
      </c>
      <c r="L36" s="433" t="s">
        <v>3226</v>
      </c>
      <c r="M36" s="540">
        <f t="shared" si="1"/>
        <v>284</v>
      </c>
      <c r="N36" s="25"/>
      <c r="O36" s="332">
        <v>2015.0</v>
      </c>
      <c r="P36" s="355">
        <f>COUNTIF($C$2:$C$5646,"2015")</f>
        <v>64</v>
      </c>
      <c r="Q36" s="106"/>
      <c r="R36" s="107"/>
      <c r="S36" s="356">
        <f>(P36/P43)</f>
        <v>0.1138790036</v>
      </c>
      <c r="T36" s="25"/>
      <c r="U36" s="25"/>
      <c r="V36" s="25"/>
      <c r="W36" s="25"/>
      <c r="X36" s="25"/>
      <c r="Y36" s="25"/>
      <c r="Z36" s="25"/>
    </row>
    <row r="37" ht="15.0" customHeight="1">
      <c r="A37" s="436" t="s">
        <v>3338</v>
      </c>
      <c r="B37" s="437" t="s">
        <v>3339</v>
      </c>
      <c r="C37" s="437">
        <v>2017.0</v>
      </c>
      <c r="D37" s="511">
        <v>42884.0</v>
      </c>
      <c r="E37" s="439" t="s">
        <v>3340</v>
      </c>
      <c r="F37" s="439" t="s">
        <v>120</v>
      </c>
      <c r="G37" s="408" t="s">
        <v>17</v>
      </c>
      <c r="H37" s="408" t="s">
        <v>244</v>
      </c>
      <c r="I37" s="511">
        <v>44263.0</v>
      </c>
      <c r="J37" s="439">
        <v>3.0</v>
      </c>
      <c r="K37" s="439" t="s">
        <v>3220</v>
      </c>
      <c r="L37" s="439" t="s">
        <v>3221</v>
      </c>
      <c r="M37" s="541">
        <f t="shared" si="1"/>
        <v>1379</v>
      </c>
      <c r="N37" s="25"/>
      <c r="O37" s="333">
        <v>2016.0</v>
      </c>
      <c r="P37" s="357">
        <f>COUNTIF($C$2:$C$564,"2016")</f>
        <v>54</v>
      </c>
      <c r="Q37" s="106"/>
      <c r="R37" s="107"/>
      <c r="S37" s="354">
        <f>(P37/P43)</f>
        <v>0.09608540925</v>
      </c>
      <c r="T37" s="25"/>
      <c r="U37" s="25"/>
      <c r="V37" s="25"/>
      <c r="W37" s="25"/>
      <c r="X37" s="25"/>
      <c r="Y37" s="25"/>
      <c r="Z37" s="25"/>
    </row>
    <row r="38" ht="15.0" customHeight="1">
      <c r="A38" s="430" t="s">
        <v>3341</v>
      </c>
      <c r="B38" s="431" t="s">
        <v>3342</v>
      </c>
      <c r="C38" s="431">
        <v>2017.0</v>
      </c>
      <c r="D38" s="508">
        <v>43063.0</v>
      </c>
      <c r="E38" s="405" t="s">
        <v>3343</v>
      </c>
      <c r="F38" s="433" t="s">
        <v>1509</v>
      </c>
      <c r="G38" s="433" t="s">
        <v>17</v>
      </c>
      <c r="H38" s="405" t="s">
        <v>244</v>
      </c>
      <c r="I38" s="508">
        <v>44263.0</v>
      </c>
      <c r="J38" s="433">
        <v>3.0</v>
      </c>
      <c r="K38" s="433" t="s">
        <v>3220</v>
      </c>
      <c r="L38" s="433" t="s">
        <v>3226</v>
      </c>
      <c r="M38" s="540">
        <f t="shared" si="1"/>
        <v>1200</v>
      </c>
      <c r="N38" s="25"/>
      <c r="O38" s="332">
        <v>2017.0</v>
      </c>
      <c r="P38" s="355">
        <f>COUNTIF($C$2:$C$5646,"2017")</f>
        <v>42</v>
      </c>
      <c r="Q38" s="106"/>
      <c r="R38" s="107"/>
      <c r="S38" s="356">
        <f>(P38/P43)</f>
        <v>0.07473309609</v>
      </c>
      <c r="T38" s="25"/>
      <c r="U38" s="25"/>
      <c r="V38" s="25"/>
      <c r="W38" s="25"/>
      <c r="X38" s="25"/>
      <c r="Y38" s="25"/>
      <c r="Z38" s="25"/>
    </row>
    <row r="39" ht="15.0" customHeight="1">
      <c r="A39" s="436" t="s">
        <v>3344</v>
      </c>
      <c r="B39" s="437" t="s">
        <v>3345</v>
      </c>
      <c r="C39" s="437">
        <v>2020.0</v>
      </c>
      <c r="D39" s="511">
        <v>43964.0</v>
      </c>
      <c r="E39" s="439" t="s">
        <v>3346</v>
      </c>
      <c r="F39" s="439" t="s">
        <v>372</v>
      </c>
      <c r="G39" s="408" t="s">
        <v>17</v>
      </c>
      <c r="H39" s="408" t="s">
        <v>26</v>
      </c>
      <c r="I39" s="511">
        <v>44263.0</v>
      </c>
      <c r="J39" s="439">
        <v>3.0</v>
      </c>
      <c r="K39" s="439" t="s">
        <v>3220</v>
      </c>
      <c r="L39" s="439" t="s">
        <v>3221</v>
      </c>
      <c r="M39" s="541">
        <f t="shared" si="1"/>
        <v>299</v>
      </c>
      <c r="N39" s="25"/>
      <c r="O39" s="333">
        <v>2018.0</v>
      </c>
      <c r="P39" s="357">
        <f>COUNTIF($C$2:$C$564,"2018")</f>
        <v>74</v>
      </c>
      <c r="Q39" s="106"/>
      <c r="R39" s="107"/>
      <c r="S39" s="354">
        <f>(P39/P43)</f>
        <v>0.1316725979</v>
      </c>
      <c r="T39" s="25"/>
      <c r="U39" s="25"/>
      <c r="V39" s="25"/>
      <c r="W39" s="25"/>
      <c r="X39" s="25"/>
      <c r="Y39" s="25"/>
      <c r="Z39" s="25"/>
    </row>
    <row r="40" ht="15.0" customHeight="1">
      <c r="A40" s="430" t="s">
        <v>3347</v>
      </c>
      <c r="B40" s="431" t="s">
        <v>3348</v>
      </c>
      <c r="C40" s="431">
        <v>2015.0</v>
      </c>
      <c r="D40" s="508">
        <v>42102.0</v>
      </c>
      <c r="E40" s="405" t="s">
        <v>3349</v>
      </c>
      <c r="F40" s="433" t="s">
        <v>372</v>
      </c>
      <c r="G40" s="433" t="s">
        <v>17</v>
      </c>
      <c r="H40" s="405" t="s">
        <v>380</v>
      </c>
      <c r="I40" s="508">
        <v>44263.0</v>
      </c>
      <c r="J40" s="433">
        <v>3.0</v>
      </c>
      <c r="K40" s="433" t="s">
        <v>3220</v>
      </c>
      <c r="L40" s="433" t="s">
        <v>3221</v>
      </c>
      <c r="M40" s="540">
        <f t="shared" si="1"/>
        <v>2161</v>
      </c>
      <c r="N40" s="25"/>
      <c r="O40" s="332">
        <v>2019.0</v>
      </c>
      <c r="P40" s="355">
        <f>COUNTIF($C$2:$C$564,"2019")</f>
        <v>38</v>
      </c>
      <c r="Q40" s="106"/>
      <c r="R40" s="107"/>
      <c r="S40" s="356">
        <f>(P40/P43)</f>
        <v>0.06761565836</v>
      </c>
      <c r="T40" s="25"/>
      <c r="U40" s="25"/>
      <c r="V40" s="25"/>
      <c r="W40" s="25"/>
      <c r="X40" s="25"/>
      <c r="Y40" s="25"/>
      <c r="Z40" s="25"/>
    </row>
    <row r="41" ht="15.0" customHeight="1">
      <c r="A41" s="436" t="s">
        <v>3350</v>
      </c>
      <c r="B41" s="437" t="s">
        <v>3351</v>
      </c>
      <c r="C41" s="437">
        <v>2019.0</v>
      </c>
      <c r="D41" s="511">
        <v>43522.0</v>
      </c>
      <c r="E41" s="439" t="s">
        <v>3352</v>
      </c>
      <c r="F41" s="439" t="s">
        <v>120</v>
      </c>
      <c r="G41" s="408" t="s">
        <v>17</v>
      </c>
      <c r="H41" s="408" t="s">
        <v>149</v>
      </c>
      <c r="I41" s="511">
        <v>44263.0</v>
      </c>
      <c r="J41" s="439">
        <v>3.0</v>
      </c>
      <c r="K41" s="439" t="s">
        <v>3220</v>
      </c>
      <c r="L41" s="439" t="s">
        <v>3221</v>
      </c>
      <c r="M41" s="541">
        <f t="shared" si="1"/>
        <v>741</v>
      </c>
      <c r="N41" s="25"/>
      <c r="O41" s="333">
        <v>2020.0</v>
      </c>
      <c r="P41" s="357">
        <f>COUNTIF($C$2:$C$564,"2020")</f>
        <v>77</v>
      </c>
      <c r="Q41" s="106"/>
      <c r="R41" s="107"/>
      <c r="S41" s="354">
        <f>(P41/P43)</f>
        <v>0.1370106762</v>
      </c>
      <c r="T41" s="25"/>
      <c r="U41" s="25"/>
      <c r="V41" s="25"/>
      <c r="W41" s="25"/>
      <c r="X41" s="25"/>
      <c r="Y41" s="25"/>
      <c r="Z41" s="25"/>
    </row>
    <row r="42" ht="15.0" customHeight="1">
      <c r="A42" s="430" t="s">
        <v>3353</v>
      </c>
      <c r="B42" s="431" t="s">
        <v>3354</v>
      </c>
      <c r="C42" s="431">
        <v>2014.0</v>
      </c>
      <c r="D42" s="508">
        <v>41948.0</v>
      </c>
      <c r="E42" s="405" t="s">
        <v>3355</v>
      </c>
      <c r="F42" s="433" t="s">
        <v>120</v>
      </c>
      <c r="G42" s="433" t="s">
        <v>17</v>
      </c>
      <c r="H42" s="405" t="s">
        <v>130</v>
      </c>
      <c r="I42" s="508">
        <v>44263.0</v>
      </c>
      <c r="J42" s="433">
        <v>3.0</v>
      </c>
      <c r="K42" s="433" t="s">
        <v>3220</v>
      </c>
      <c r="L42" s="433" t="s">
        <v>3221</v>
      </c>
      <c r="M42" s="540">
        <f t="shared" si="1"/>
        <v>2315</v>
      </c>
      <c r="N42" s="25"/>
      <c r="O42" s="332">
        <v>2021.0</v>
      </c>
      <c r="P42" s="355">
        <f>COUNTIF($C$2:$C$564,"2021")</f>
        <v>44</v>
      </c>
      <c r="Q42" s="106"/>
      <c r="R42" s="107"/>
      <c r="S42" s="356">
        <f>(P42/P43)</f>
        <v>0.07829181495</v>
      </c>
      <c r="T42" s="25"/>
      <c r="U42" s="25"/>
      <c r="V42" s="25"/>
      <c r="W42" s="25"/>
      <c r="X42" s="25"/>
      <c r="Y42" s="25"/>
      <c r="Z42" s="25"/>
    </row>
    <row r="43" ht="15.0" customHeight="1">
      <c r="A43" s="436" t="s">
        <v>3356</v>
      </c>
      <c r="B43" s="437" t="s">
        <v>3357</v>
      </c>
      <c r="C43" s="437">
        <v>2020.0</v>
      </c>
      <c r="D43" s="511">
        <v>44133.0</v>
      </c>
      <c r="E43" s="439" t="s">
        <v>3358</v>
      </c>
      <c r="F43" s="439" t="s">
        <v>2365</v>
      </c>
      <c r="G43" s="408" t="s">
        <v>17</v>
      </c>
      <c r="H43" s="408" t="s">
        <v>153</v>
      </c>
      <c r="I43" s="511">
        <v>44263.0</v>
      </c>
      <c r="J43" s="439">
        <v>3.0</v>
      </c>
      <c r="K43" s="439" t="s">
        <v>3220</v>
      </c>
      <c r="L43" s="439" t="s">
        <v>3226</v>
      </c>
      <c r="M43" s="541">
        <f t="shared" si="1"/>
        <v>130</v>
      </c>
      <c r="N43" s="25"/>
      <c r="O43" s="359" t="s">
        <v>179</v>
      </c>
      <c r="P43" s="360">
        <f>SUM(P29:R42)</f>
        <v>562</v>
      </c>
      <c r="Q43" s="361"/>
      <c r="R43" s="362"/>
      <c r="S43" s="363">
        <f>SUM(S29:S42)</f>
        <v>1</v>
      </c>
      <c r="T43" s="25"/>
      <c r="U43" s="25"/>
      <c r="V43" s="25"/>
      <c r="W43" s="25"/>
      <c r="X43" s="25"/>
      <c r="Y43" s="25"/>
      <c r="Z43" s="25"/>
    </row>
    <row r="44" ht="15.0" customHeight="1">
      <c r="A44" s="430" t="s">
        <v>3359</v>
      </c>
      <c r="B44" s="431" t="s">
        <v>3360</v>
      </c>
      <c r="C44" s="431">
        <v>2019.0</v>
      </c>
      <c r="D44" s="508">
        <v>43495.0</v>
      </c>
      <c r="E44" s="405" t="s">
        <v>3361</v>
      </c>
      <c r="F44" s="433" t="s">
        <v>120</v>
      </c>
      <c r="G44" s="433" t="s">
        <v>17</v>
      </c>
      <c r="H44" s="405" t="s">
        <v>3362</v>
      </c>
      <c r="I44" s="508">
        <v>44263.0</v>
      </c>
      <c r="J44" s="433">
        <v>3.0</v>
      </c>
      <c r="K44" s="433" t="s">
        <v>3220</v>
      </c>
      <c r="L44" s="433" t="s">
        <v>3221</v>
      </c>
      <c r="M44" s="540">
        <f t="shared" si="1"/>
        <v>768</v>
      </c>
      <c r="N44" s="25"/>
      <c r="O44" s="25"/>
      <c r="P44" s="25"/>
      <c r="Q44" s="25"/>
      <c r="R44" s="25"/>
      <c r="S44" s="25"/>
      <c r="T44" s="25"/>
      <c r="U44" s="25"/>
      <c r="V44" s="25"/>
      <c r="W44" s="25"/>
      <c r="X44" s="25"/>
      <c r="Y44" s="25"/>
      <c r="Z44" s="25"/>
    </row>
    <row r="45" ht="15.0" customHeight="1">
      <c r="A45" s="436" t="s">
        <v>3363</v>
      </c>
      <c r="B45" s="437" t="s">
        <v>3364</v>
      </c>
      <c r="C45" s="437">
        <v>2018.0</v>
      </c>
      <c r="D45" s="511">
        <v>43438.0</v>
      </c>
      <c r="E45" s="439" t="s">
        <v>3365</v>
      </c>
      <c r="F45" s="439" t="s">
        <v>120</v>
      </c>
      <c r="G45" s="408" t="s">
        <v>17</v>
      </c>
      <c r="H45" s="408" t="s">
        <v>130</v>
      </c>
      <c r="I45" s="511">
        <v>44263.0</v>
      </c>
      <c r="J45" s="439">
        <v>3.0</v>
      </c>
      <c r="K45" s="439" t="s">
        <v>3220</v>
      </c>
      <c r="L45" s="439" t="s">
        <v>3221</v>
      </c>
      <c r="M45" s="541">
        <f t="shared" si="1"/>
        <v>825</v>
      </c>
      <c r="N45" s="25"/>
      <c r="O45" s="338" t="s">
        <v>847</v>
      </c>
      <c r="P45" s="95"/>
      <c r="Q45" s="95"/>
      <c r="R45" s="95"/>
      <c r="S45" s="96"/>
      <c r="T45" s="25"/>
      <c r="U45" s="25"/>
      <c r="V45" s="25"/>
      <c r="W45" s="25"/>
      <c r="X45" s="25"/>
      <c r="Y45" s="25"/>
      <c r="Z45" s="25"/>
    </row>
    <row r="46" ht="15.0" customHeight="1">
      <c r="A46" s="430" t="s">
        <v>3366</v>
      </c>
      <c r="B46" s="431" t="s">
        <v>3367</v>
      </c>
      <c r="C46" s="431">
        <v>2020.0</v>
      </c>
      <c r="D46" s="508">
        <v>43878.0</v>
      </c>
      <c r="E46" s="405" t="s">
        <v>3368</v>
      </c>
      <c r="F46" s="433" t="s">
        <v>3369</v>
      </c>
      <c r="G46" s="433" t="s">
        <v>17</v>
      </c>
      <c r="H46" s="405" t="s">
        <v>3370</v>
      </c>
      <c r="I46" s="508">
        <v>44263.0</v>
      </c>
      <c r="J46" s="433">
        <v>3.0</v>
      </c>
      <c r="K46" s="433" t="s">
        <v>3220</v>
      </c>
      <c r="L46" s="433" t="s">
        <v>3226</v>
      </c>
      <c r="M46" s="540">
        <f t="shared" si="1"/>
        <v>385</v>
      </c>
      <c r="N46" s="25"/>
      <c r="O46" s="97"/>
      <c r="P46" s="98"/>
      <c r="Q46" s="98"/>
      <c r="R46" s="98"/>
      <c r="S46" s="99"/>
      <c r="T46" s="25"/>
      <c r="U46" s="25"/>
      <c r="V46" s="25"/>
      <c r="W46" s="25"/>
      <c r="X46" s="25"/>
      <c r="Y46" s="25"/>
      <c r="Z46" s="25"/>
    </row>
    <row r="47" ht="15.0" customHeight="1">
      <c r="A47" s="436" t="s">
        <v>3371</v>
      </c>
      <c r="B47" s="437" t="s">
        <v>3372</v>
      </c>
      <c r="C47" s="437">
        <v>2017.0</v>
      </c>
      <c r="D47" s="511">
        <v>43095.0</v>
      </c>
      <c r="E47" s="439" t="s">
        <v>3373</v>
      </c>
      <c r="F47" s="439" t="s">
        <v>120</v>
      </c>
      <c r="G47" s="408" t="s">
        <v>17</v>
      </c>
      <c r="H47" s="408" t="s">
        <v>244</v>
      </c>
      <c r="I47" s="511">
        <v>44263.0</v>
      </c>
      <c r="J47" s="439">
        <v>3.0</v>
      </c>
      <c r="K47" s="439" t="s">
        <v>3220</v>
      </c>
      <c r="L47" s="439" t="s">
        <v>3221</v>
      </c>
      <c r="M47" s="541">
        <f t="shared" si="1"/>
        <v>1168</v>
      </c>
      <c r="N47" s="25"/>
      <c r="O47" s="348" t="s">
        <v>9</v>
      </c>
      <c r="P47" s="349" t="s">
        <v>107</v>
      </c>
      <c r="Q47" s="350"/>
      <c r="R47" s="351"/>
      <c r="S47" s="352" t="s">
        <v>108</v>
      </c>
      <c r="T47" s="25"/>
      <c r="U47" s="25"/>
      <c r="V47" s="25"/>
      <c r="W47" s="25"/>
      <c r="X47" s="25"/>
      <c r="Y47" s="25"/>
      <c r="Z47" s="25"/>
    </row>
    <row r="48" ht="15.0" customHeight="1">
      <c r="A48" s="430" t="s">
        <v>3374</v>
      </c>
      <c r="B48" s="431" t="s">
        <v>3375</v>
      </c>
      <c r="C48" s="431">
        <v>2015.0</v>
      </c>
      <c r="D48" s="508">
        <v>42184.0</v>
      </c>
      <c r="E48" s="405" t="s">
        <v>3376</v>
      </c>
      <c r="F48" s="433" t="s">
        <v>3377</v>
      </c>
      <c r="G48" s="433" t="s">
        <v>17</v>
      </c>
      <c r="H48" s="405" t="s">
        <v>50</v>
      </c>
      <c r="I48" s="508">
        <v>44263.0</v>
      </c>
      <c r="J48" s="433">
        <v>3.0</v>
      </c>
      <c r="K48" s="433" t="s">
        <v>3220</v>
      </c>
      <c r="L48" s="433" t="s">
        <v>3226</v>
      </c>
      <c r="M48" s="540">
        <f t="shared" si="1"/>
        <v>2079</v>
      </c>
      <c r="N48" s="25"/>
      <c r="O48" s="364" t="s">
        <v>203</v>
      </c>
      <c r="P48" s="353">
        <f>COUNTIF($J$2:$J$564,"1")</f>
        <v>76</v>
      </c>
      <c r="Q48" s="343"/>
      <c r="R48" s="344"/>
      <c r="S48" s="365">
        <f>(P48/P60)</f>
        <v>0.1352313167</v>
      </c>
      <c r="T48" s="25"/>
      <c r="U48" s="25"/>
      <c r="V48" s="25"/>
      <c r="W48" s="25"/>
      <c r="X48" s="25"/>
      <c r="Y48" s="25"/>
      <c r="Z48" s="25"/>
    </row>
    <row r="49" ht="15.0" customHeight="1">
      <c r="A49" s="436" t="s">
        <v>3378</v>
      </c>
      <c r="B49" s="437" t="s">
        <v>3379</v>
      </c>
      <c r="C49" s="437">
        <v>2016.0</v>
      </c>
      <c r="D49" s="511">
        <v>42510.0</v>
      </c>
      <c r="E49" s="439" t="s">
        <v>3380</v>
      </c>
      <c r="F49" s="439" t="s">
        <v>353</v>
      </c>
      <c r="G49" s="408" t="s">
        <v>17</v>
      </c>
      <c r="H49" s="408" t="s">
        <v>26</v>
      </c>
      <c r="I49" s="511">
        <v>44263.0</v>
      </c>
      <c r="J49" s="439">
        <v>3.0</v>
      </c>
      <c r="K49" s="439" t="s">
        <v>3220</v>
      </c>
      <c r="L49" s="439" t="s">
        <v>3226</v>
      </c>
      <c r="M49" s="541">
        <f t="shared" si="1"/>
        <v>1753</v>
      </c>
      <c r="N49" s="25"/>
      <c r="O49" s="332" t="s">
        <v>207</v>
      </c>
      <c r="P49" s="355">
        <f>COUNTIF($J$2:$J$564,"2")</f>
        <v>18</v>
      </c>
      <c r="Q49" s="106"/>
      <c r="R49" s="107"/>
      <c r="S49" s="356">
        <f>(P49/P60)</f>
        <v>0.03202846975</v>
      </c>
      <c r="T49" s="25"/>
      <c r="U49" s="25"/>
      <c r="V49" s="25"/>
      <c r="W49" s="25"/>
      <c r="X49" s="25"/>
      <c r="Y49" s="25"/>
      <c r="Z49" s="25"/>
    </row>
    <row r="50" ht="15.0" customHeight="1">
      <c r="A50" s="430" t="s">
        <v>3381</v>
      </c>
      <c r="B50" s="431" t="s">
        <v>3382</v>
      </c>
      <c r="C50" s="431">
        <v>2015.0</v>
      </c>
      <c r="D50" s="508">
        <v>42082.0</v>
      </c>
      <c r="E50" s="405" t="s">
        <v>3383</v>
      </c>
      <c r="F50" s="433" t="s">
        <v>71</v>
      </c>
      <c r="G50" s="433" t="s">
        <v>17</v>
      </c>
      <c r="H50" s="405" t="s">
        <v>26</v>
      </c>
      <c r="I50" s="508">
        <v>44263.0</v>
      </c>
      <c r="J50" s="433">
        <v>3.0</v>
      </c>
      <c r="K50" s="433" t="s">
        <v>3220</v>
      </c>
      <c r="L50" s="433" t="s">
        <v>3221</v>
      </c>
      <c r="M50" s="540">
        <f t="shared" si="1"/>
        <v>2181</v>
      </c>
      <c r="N50" s="25"/>
      <c r="O50" s="333" t="s">
        <v>213</v>
      </c>
      <c r="P50" s="357">
        <f>COUNTIF($J$2:$J$564,"3")</f>
        <v>54</v>
      </c>
      <c r="Q50" s="106"/>
      <c r="R50" s="107"/>
      <c r="S50" s="354">
        <f>(P50/P60)</f>
        <v>0.09608540925</v>
      </c>
      <c r="T50" s="25"/>
      <c r="U50" s="25"/>
      <c r="V50" s="25"/>
      <c r="W50" s="25"/>
      <c r="X50" s="25"/>
      <c r="Y50" s="25"/>
      <c r="Z50" s="25"/>
    </row>
    <row r="51" ht="15.0" customHeight="1">
      <c r="A51" s="436" t="s">
        <v>3384</v>
      </c>
      <c r="B51" s="437" t="s">
        <v>3385</v>
      </c>
      <c r="C51" s="437">
        <v>2018.0</v>
      </c>
      <c r="D51" s="511">
        <v>43434.0</v>
      </c>
      <c r="E51" s="439" t="s">
        <v>3386</v>
      </c>
      <c r="F51" s="439" t="s">
        <v>1854</v>
      </c>
      <c r="G51" s="408" t="s">
        <v>17</v>
      </c>
      <c r="H51" s="408" t="s">
        <v>244</v>
      </c>
      <c r="I51" s="511">
        <v>44263.0</v>
      </c>
      <c r="J51" s="439">
        <v>3.0</v>
      </c>
      <c r="K51" s="439" t="s">
        <v>3220</v>
      </c>
      <c r="L51" s="439" t="s">
        <v>3221</v>
      </c>
      <c r="M51" s="541">
        <f t="shared" si="1"/>
        <v>829</v>
      </c>
      <c r="N51" s="25"/>
      <c r="O51" s="332" t="s">
        <v>219</v>
      </c>
      <c r="P51" s="355">
        <f>COUNTIF($J$2:$J$564,"4")</f>
        <v>35</v>
      </c>
      <c r="Q51" s="106"/>
      <c r="R51" s="107"/>
      <c r="S51" s="356">
        <f>(P51/P60)</f>
        <v>0.06227758007</v>
      </c>
      <c r="T51" s="25"/>
      <c r="U51" s="25"/>
      <c r="V51" s="25"/>
      <c r="W51" s="25"/>
      <c r="X51" s="25"/>
      <c r="Y51" s="25"/>
      <c r="Z51" s="25"/>
    </row>
    <row r="52" ht="15.0" customHeight="1">
      <c r="A52" s="430" t="s">
        <v>3387</v>
      </c>
      <c r="B52" s="431" t="s">
        <v>3388</v>
      </c>
      <c r="C52" s="431">
        <v>2019.0</v>
      </c>
      <c r="D52" s="508">
        <v>43580.0</v>
      </c>
      <c r="E52" s="405" t="s">
        <v>3389</v>
      </c>
      <c r="F52" s="433" t="s">
        <v>55</v>
      </c>
      <c r="G52" s="433" t="s">
        <v>17</v>
      </c>
      <c r="H52" s="405" t="s">
        <v>3390</v>
      </c>
      <c r="I52" s="508">
        <v>44263.0</v>
      </c>
      <c r="J52" s="433">
        <v>3.0</v>
      </c>
      <c r="K52" s="433" t="s">
        <v>3220</v>
      </c>
      <c r="L52" s="433" t="s">
        <v>3226</v>
      </c>
      <c r="M52" s="540">
        <f t="shared" si="1"/>
        <v>683</v>
      </c>
      <c r="N52" s="25"/>
      <c r="O52" s="333" t="s">
        <v>223</v>
      </c>
      <c r="P52" s="357">
        <f>COUNTIF($J$2:$J$564,"5")</f>
        <v>75</v>
      </c>
      <c r="Q52" s="106"/>
      <c r="R52" s="107"/>
      <c r="S52" s="354">
        <f>(P52/P60)</f>
        <v>0.1334519573</v>
      </c>
      <c r="T52" s="25"/>
      <c r="U52" s="25"/>
      <c r="V52" s="25"/>
      <c r="W52" s="25"/>
      <c r="X52" s="25"/>
      <c r="Y52" s="25"/>
      <c r="Z52" s="25"/>
    </row>
    <row r="53" ht="15.0" customHeight="1">
      <c r="A53" s="436" t="s">
        <v>3391</v>
      </c>
      <c r="B53" s="437" t="s">
        <v>3392</v>
      </c>
      <c r="C53" s="437">
        <v>2020.0</v>
      </c>
      <c r="D53" s="511">
        <v>44103.0</v>
      </c>
      <c r="E53" s="439" t="s">
        <v>3393</v>
      </c>
      <c r="F53" s="439" t="s">
        <v>1630</v>
      </c>
      <c r="G53" s="408" t="s">
        <v>17</v>
      </c>
      <c r="H53" s="408" t="s">
        <v>149</v>
      </c>
      <c r="I53" s="511">
        <v>44279.0</v>
      </c>
      <c r="J53" s="439">
        <v>3.0</v>
      </c>
      <c r="K53" s="439" t="s">
        <v>3220</v>
      </c>
      <c r="L53" s="439" t="s">
        <v>3226</v>
      </c>
      <c r="M53" s="541">
        <f t="shared" si="1"/>
        <v>176</v>
      </c>
      <c r="N53" s="25"/>
      <c r="O53" s="332" t="s">
        <v>229</v>
      </c>
      <c r="P53" s="355">
        <f>COUNTIF($J$2:$J$564,"6")</f>
        <v>34</v>
      </c>
      <c r="Q53" s="106"/>
      <c r="R53" s="107"/>
      <c r="S53" s="356">
        <f>(P53/P60)</f>
        <v>0.06049822064</v>
      </c>
      <c r="T53" s="25"/>
      <c r="U53" s="25"/>
      <c r="V53" s="25"/>
      <c r="W53" s="25"/>
      <c r="X53" s="25"/>
      <c r="Y53" s="25"/>
      <c r="Z53" s="25"/>
    </row>
    <row r="54" ht="15.0" customHeight="1">
      <c r="A54" s="430" t="s">
        <v>3394</v>
      </c>
      <c r="B54" s="431" t="s">
        <v>3395</v>
      </c>
      <c r="C54" s="431">
        <v>2020.0</v>
      </c>
      <c r="D54" s="508">
        <v>44132.0</v>
      </c>
      <c r="E54" s="405" t="s">
        <v>3396</v>
      </c>
      <c r="F54" s="433" t="s">
        <v>1114</v>
      </c>
      <c r="G54" s="433" t="s">
        <v>17</v>
      </c>
      <c r="H54" s="405" t="s">
        <v>149</v>
      </c>
      <c r="I54" s="508">
        <v>44284.0</v>
      </c>
      <c r="J54" s="433">
        <v>3.0</v>
      </c>
      <c r="K54" s="433" t="s">
        <v>3220</v>
      </c>
      <c r="L54" s="433" t="s">
        <v>3221</v>
      </c>
      <c r="M54" s="540">
        <f t="shared" si="1"/>
        <v>152</v>
      </c>
      <c r="N54" s="25"/>
      <c r="O54" s="333" t="s">
        <v>235</v>
      </c>
      <c r="P54" s="357">
        <f>COUNTIF($J$2:$J$564,"7")</f>
        <v>77</v>
      </c>
      <c r="Q54" s="106"/>
      <c r="R54" s="107"/>
      <c r="S54" s="354">
        <f>(P54/P60)</f>
        <v>0.1370106762</v>
      </c>
      <c r="T54" s="25"/>
      <c r="U54" s="25"/>
      <c r="V54" s="25"/>
      <c r="W54" s="25"/>
      <c r="X54" s="25"/>
      <c r="Y54" s="25"/>
      <c r="Z54" s="25"/>
    </row>
    <row r="55" ht="15.0" customHeight="1">
      <c r="A55" s="436" t="s">
        <v>3397</v>
      </c>
      <c r="B55" s="437" t="s">
        <v>3398</v>
      </c>
      <c r="C55" s="437">
        <v>2015.0</v>
      </c>
      <c r="D55" s="511">
        <v>42199.0</v>
      </c>
      <c r="E55" s="439" t="s">
        <v>3399</v>
      </c>
      <c r="F55" s="439" t="s">
        <v>3377</v>
      </c>
      <c r="G55" s="408" t="s">
        <v>17</v>
      </c>
      <c r="H55" s="408" t="s">
        <v>380</v>
      </c>
      <c r="I55" s="511">
        <v>44284.0</v>
      </c>
      <c r="J55" s="439">
        <v>3.0</v>
      </c>
      <c r="K55" s="439" t="s">
        <v>3220</v>
      </c>
      <c r="L55" s="439" t="s">
        <v>3226</v>
      </c>
      <c r="M55" s="541">
        <f t="shared" si="1"/>
        <v>2085</v>
      </c>
      <c r="N55" s="42"/>
      <c r="O55" s="332" t="s">
        <v>239</v>
      </c>
      <c r="P55" s="355">
        <f>COUNTIF($J$2:$J$564,"8")</f>
        <v>29</v>
      </c>
      <c r="Q55" s="106"/>
      <c r="R55" s="107"/>
      <c r="S55" s="356">
        <f>(P55/P60)</f>
        <v>0.05160142349</v>
      </c>
      <c r="T55" s="25"/>
      <c r="U55" s="25"/>
      <c r="V55" s="25"/>
      <c r="W55" s="25"/>
      <c r="X55" s="25"/>
      <c r="Y55" s="25"/>
      <c r="Z55" s="25"/>
    </row>
    <row r="56" ht="15.0" customHeight="1">
      <c r="A56" s="430" t="s">
        <v>3400</v>
      </c>
      <c r="B56" s="431" t="s">
        <v>3401</v>
      </c>
      <c r="C56" s="431">
        <v>2017.0</v>
      </c>
      <c r="D56" s="508">
        <v>43063.0</v>
      </c>
      <c r="E56" s="405" t="s">
        <v>3402</v>
      </c>
      <c r="F56" s="433" t="s">
        <v>353</v>
      </c>
      <c r="G56" s="433" t="s">
        <v>17</v>
      </c>
      <c r="H56" s="405" t="s">
        <v>18</v>
      </c>
      <c r="I56" s="508">
        <v>44284.0</v>
      </c>
      <c r="J56" s="433">
        <v>3.0</v>
      </c>
      <c r="K56" s="433" t="s">
        <v>3220</v>
      </c>
      <c r="L56" s="433" t="s">
        <v>3226</v>
      </c>
      <c r="M56" s="540">
        <f t="shared" si="1"/>
        <v>1221</v>
      </c>
      <c r="N56" s="25"/>
      <c r="O56" s="333" t="s">
        <v>245</v>
      </c>
      <c r="P56" s="357">
        <f>COUNTIF($J$2:$J$564,"9")</f>
        <v>43</v>
      </c>
      <c r="Q56" s="106"/>
      <c r="R56" s="107"/>
      <c r="S56" s="354">
        <f>(P56/P60)</f>
        <v>0.07651245552</v>
      </c>
      <c r="T56" s="25"/>
      <c r="U56" s="25"/>
      <c r="V56" s="25"/>
      <c r="W56" s="25"/>
      <c r="X56" s="25"/>
      <c r="Y56" s="25"/>
      <c r="Z56" s="25"/>
    </row>
    <row r="57" ht="15.0" customHeight="1">
      <c r="A57" s="436" t="s">
        <v>3403</v>
      </c>
      <c r="B57" s="437" t="s">
        <v>3404</v>
      </c>
      <c r="C57" s="437">
        <v>2021.0</v>
      </c>
      <c r="D57" s="511">
        <v>43895.0</v>
      </c>
      <c r="E57" s="439" t="s">
        <v>3405</v>
      </c>
      <c r="F57" s="439" t="s">
        <v>364</v>
      </c>
      <c r="G57" s="408" t="s">
        <v>17</v>
      </c>
      <c r="H57" s="408" t="s">
        <v>149</v>
      </c>
      <c r="I57" s="511">
        <v>44292.0</v>
      </c>
      <c r="J57" s="439">
        <v>4.0</v>
      </c>
      <c r="K57" s="439" t="s">
        <v>3220</v>
      </c>
      <c r="L57" s="439" t="s">
        <v>3226</v>
      </c>
      <c r="M57" s="541">
        <f t="shared" si="1"/>
        <v>397</v>
      </c>
      <c r="N57" s="25"/>
      <c r="O57" s="332" t="s">
        <v>252</v>
      </c>
      <c r="P57" s="355">
        <f>COUNTIF($J$2:$J$564,"10")</f>
        <v>40</v>
      </c>
      <c r="Q57" s="106"/>
      <c r="R57" s="107"/>
      <c r="S57" s="356">
        <f>(P57/P60)</f>
        <v>0.07117437722</v>
      </c>
      <c r="T57" s="25"/>
      <c r="U57" s="25"/>
      <c r="V57" s="25"/>
      <c r="W57" s="25"/>
      <c r="X57" s="25"/>
      <c r="Y57" s="25"/>
      <c r="Z57" s="25"/>
    </row>
    <row r="58" ht="15.0" customHeight="1">
      <c r="A58" s="430" t="s">
        <v>3406</v>
      </c>
      <c r="B58" s="431" t="s">
        <v>3407</v>
      </c>
      <c r="C58" s="431">
        <v>2013.0</v>
      </c>
      <c r="D58" s="508">
        <v>41627.0</v>
      </c>
      <c r="E58" s="405" t="s">
        <v>3408</v>
      </c>
      <c r="F58" s="433" t="s">
        <v>3409</v>
      </c>
      <c r="G58" s="433" t="s">
        <v>34</v>
      </c>
      <c r="H58" s="405" t="s">
        <v>3328</v>
      </c>
      <c r="I58" s="508">
        <v>44292.0</v>
      </c>
      <c r="J58" s="433">
        <v>4.0</v>
      </c>
      <c r="K58" s="542" t="s">
        <v>1231</v>
      </c>
      <c r="L58" s="433" t="s">
        <v>3221</v>
      </c>
      <c r="M58" s="540">
        <f t="shared" si="1"/>
        <v>2665</v>
      </c>
      <c r="N58" s="25"/>
      <c r="O58" s="333" t="s">
        <v>258</v>
      </c>
      <c r="P58" s="357">
        <f>COUNTIF($J$2:$J$564,"11")</f>
        <v>27</v>
      </c>
      <c r="Q58" s="106"/>
      <c r="R58" s="107"/>
      <c r="S58" s="354">
        <f>(P58/P60)</f>
        <v>0.04804270463</v>
      </c>
      <c r="T58" s="25"/>
      <c r="U58" s="25"/>
      <c r="V58" s="25"/>
      <c r="W58" s="25"/>
      <c r="X58" s="25"/>
      <c r="Y58" s="25"/>
      <c r="Z58" s="25"/>
    </row>
    <row r="59" ht="15.0" customHeight="1">
      <c r="A59" s="436" t="s">
        <v>3410</v>
      </c>
      <c r="B59" s="437" t="s">
        <v>3411</v>
      </c>
      <c r="C59" s="437">
        <v>2020.0</v>
      </c>
      <c r="D59" s="511">
        <v>44123.0</v>
      </c>
      <c r="E59" s="439" t="s">
        <v>3412</v>
      </c>
      <c r="F59" s="439" t="s">
        <v>2610</v>
      </c>
      <c r="G59" s="408" t="s">
        <v>17</v>
      </c>
      <c r="H59" s="408" t="s">
        <v>244</v>
      </c>
      <c r="I59" s="511">
        <v>44292.0</v>
      </c>
      <c r="J59" s="439">
        <v>4.0</v>
      </c>
      <c r="K59" s="439" t="s">
        <v>3220</v>
      </c>
      <c r="L59" s="439" t="s">
        <v>3226</v>
      </c>
      <c r="M59" s="541">
        <f t="shared" si="1"/>
        <v>169</v>
      </c>
      <c r="N59" s="25"/>
      <c r="O59" s="366" t="s">
        <v>264</v>
      </c>
      <c r="P59" s="355">
        <f>COUNTIF($J$2:$J$564,"12")</f>
        <v>54</v>
      </c>
      <c r="Q59" s="106"/>
      <c r="R59" s="107"/>
      <c r="S59" s="367">
        <f>(P59/P60)</f>
        <v>0.09608540925</v>
      </c>
      <c r="T59" s="25"/>
      <c r="U59" s="25"/>
      <c r="V59" s="25"/>
      <c r="W59" s="25"/>
      <c r="X59" s="25"/>
      <c r="Y59" s="25"/>
      <c r="Z59" s="25"/>
    </row>
    <row r="60" ht="15.0" customHeight="1">
      <c r="A60" s="430" t="s">
        <v>3413</v>
      </c>
      <c r="B60" s="431" t="s">
        <v>3414</v>
      </c>
      <c r="C60" s="431">
        <v>2019.0</v>
      </c>
      <c r="D60" s="508">
        <v>43570.0</v>
      </c>
      <c r="E60" s="405" t="s">
        <v>3415</v>
      </c>
      <c r="F60" s="433" t="s">
        <v>364</v>
      </c>
      <c r="G60" s="433" t="s">
        <v>17</v>
      </c>
      <c r="H60" s="405" t="s">
        <v>130</v>
      </c>
      <c r="I60" s="508">
        <v>44292.0</v>
      </c>
      <c r="J60" s="433">
        <v>4.0</v>
      </c>
      <c r="K60" s="433" t="s">
        <v>3220</v>
      </c>
      <c r="L60" s="433" t="s">
        <v>3221</v>
      </c>
      <c r="M60" s="540">
        <f t="shared" si="1"/>
        <v>722</v>
      </c>
      <c r="N60" s="25"/>
      <c r="O60" s="359" t="s">
        <v>268</v>
      </c>
      <c r="P60" s="360">
        <f>SUM(P48:R59)</f>
        <v>562</v>
      </c>
      <c r="Q60" s="361"/>
      <c r="R60" s="362"/>
      <c r="S60" s="363">
        <f>SUM(S48:S59)</f>
        <v>1</v>
      </c>
      <c r="T60" s="25"/>
      <c r="U60" s="25"/>
      <c r="V60" s="25"/>
      <c r="W60" s="25"/>
      <c r="X60" s="25"/>
      <c r="Y60" s="25"/>
      <c r="Z60" s="25"/>
    </row>
    <row r="61" ht="15.0" customHeight="1">
      <c r="A61" s="436" t="s">
        <v>3416</v>
      </c>
      <c r="B61" s="437" t="s">
        <v>3417</v>
      </c>
      <c r="C61" s="437">
        <v>2020.0</v>
      </c>
      <c r="D61" s="511">
        <v>44127.0</v>
      </c>
      <c r="E61" s="439" t="s">
        <v>3418</v>
      </c>
      <c r="F61" s="439" t="s">
        <v>1569</v>
      </c>
      <c r="G61" s="408" t="s">
        <v>17</v>
      </c>
      <c r="H61" s="408" t="s">
        <v>1034</v>
      </c>
      <c r="I61" s="511">
        <v>44294.0</v>
      </c>
      <c r="J61" s="439">
        <v>4.0</v>
      </c>
      <c r="K61" s="439" t="s">
        <v>3220</v>
      </c>
      <c r="L61" s="439" t="s">
        <v>3226</v>
      </c>
      <c r="M61" s="541">
        <f t="shared" si="1"/>
        <v>167</v>
      </c>
      <c r="N61" s="25"/>
      <c r="O61" s="25"/>
      <c r="P61" s="25"/>
      <c r="Q61" s="25"/>
      <c r="R61" s="25"/>
      <c r="S61" s="25"/>
      <c r="T61" s="25"/>
      <c r="U61" s="25"/>
      <c r="V61" s="25"/>
      <c r="W61" s="25"/>
      <c r="X61" s="25"/>
      <c r="Y61" s="25"/>
      <c r="Z61" s="25"/>
    </row>
    <row r="62" ht="15.0" customHeight="1">
      <c r="A62" s="430" t="s">
        <v>3419</v>
      </c>
      <c r="B62" s="431" t="s">
        <v>3420</v>
      </c>
      <c r="C62" s="431">
        <v>2016.0</v>
      </c>
      <c r="D62" s="508">
        <v>42451.0</v>
      </c>
      <c r="E62" s="405" t="s">
        <v>3421</v>
      </c>
      <c r="F62" s="433" t="s">
        <v>3035</v>
      </c>
      <c r="G62" s="433" t="s">
        <v>17</v>
      </c>
      <c r="H62" s="405" t="s">
        <v>380</v>
      </c>
      <c r="I62" s="508">
        <v>44294.0</v>
      </c>
      <c r="J62" s="433">
        <v>4.0</v>
      </c>
      <c r="K62" s="433" t="s">
        <v>3220</v>
      </c>
      <c r="L62" s="433" t="s">
        <v>3221</v>
      </c>
      <c r="M62" s="540">
        <f t="shared" si="1"/>
        <v>1843</v>
      </c>
      <c r="N62" s="25"/>
      <c r="O62" s="368" t="s">
        <v>278</v>
      </c>
      <c r="P62" s="95"/>
      <c r="Q62" s="95"/>
      <c r="R62" s="95"/>
      <c r="S62" s="95"/>
      <c r="T62" s="96"/>
      <c r="U62" s="25"/>
      <c r="V62" s="25"/>
      <c r="W62" s="25"/>
      <c r="X62" s="25"/>
      <c r="Y62" s="25"/>
      <c r="Z62" s="25"/>
    </row>
    <row r="63" ht="15.0" customHeight="1">
      <c r="A63" s="436" t="s">
        <v>3422</v>
      </c>
      <c r="B63" s="437" t="s">
        <v>3423</v>
      </c>
      <c r="C63" s="437">
        <v>2018.0</v>
      </c>
      <c r="D63" s="511">
        <v>43238.0</v>
      </c>
      <c r="E63" s="439" t="s">
        <v>3424</v>
      </c>
      <c r="F63" s="439" t="s">
        <v>3425</v>
      </c>
      <c r="G63" s="408" t="s">
        <v>17</v>
      </c>
      <c r="H63" s="408" t="s">
        <v>1392</v>
      </c>
      <c r="I63" s="511">
        <v>44315.0</v>
      </c>
      <c r="J63" s="439">
        <v>4.0</v>
      </c>
      <c r="K63" s="439" t="s">
        <v>3220</v>
      </c>
      <c r="L63" s="439" t="s">
        <v>3221</v>
      </c>
      <c r="M63" s="541">
        <f t="shared" si="1"/>
        <v>1077</v>
      </c>
      <c r="N63" s="25"/>
      <c r="O63" s="97"/>
      <c r="P63" s="98"/>
      <c r="Q63" s="98"/>
      <c r="R63" s="98"/>
      <c r="S63" s="98"/>
      <c r="T63" s="99"/>
      <c r="U63" s="25"/>
      <c r="V63" s="25"/>
      <c r="W63" s="25"/>
      <c r="X63" s="25"/>
      <c r="Y63" s="25"/>
      <c r="Z63" s="25"/>
    </row>
    <row r="64" ht="15.0" customHeight="1">
      <c r="A64" s="430" t="s">
        <v>3426</v>
      </c>
      <c r="B64" s="431" t="s">
        <v>3427</v>
      </c>
      <c r="C64" s="431">
        <v>2019.0</v>
      </c>
      <c r="D64" s="508">
        <v>43607.0</v>
      </c>
      <c r="E64" s="405" t="s">
        <v>3428</v>
      </c>
      <c r="F64" s="433" t="s">
        <v>3035</v>
      </c>
      <c r="G64" s="433" t="s">
        <v>17</v>
      </c>
      <c r="H64" s="405" t="s">
        <v>3298</v>
      </c>
      <c r="I64" s="508">
        <v>44315.0</v>
      </c>
      <c r="J64" s="433">
        <v>4.0</v>
      </c>
      <c r="K64" s="433" t="s">
        <v>3220</v>
      </c>
      <c r="L64" s="433" t="s">
        <v>3221</v>
      </c>
      <c r="M64" s="540">
        <f t="shared" si="1"/>
        <v>708</v>
      </c>
      <c r="N64" s="42"/>
      <c r="O64" s="369" t="s">
        <v>288</v>
      </c>
      <c r="P64" s="370"/>
      <c r="Q64" s="370"/>
      <c r="R64" s="371"/>
      <c r="S64" s="531" t="s">
        <v>289</v>
      </c>
      <c r="T64" s="532" t="s">
        <v>108</v>
      </c>
      <c r="U64" s="25"/>
      <c r="V64" s="25"/>
      <c r="W64" s="25"/>
      <c r="X64" s="25"/>
      <c r="Y64" s="25"/>
      <c r="Z64" s="25"/>
    </row>
    <row r="65" ht="15.0" customHeight="1">
      <c r="A65" s="436" t="s">
        <v>3429</v>
      </c>
      <c r="B65" s="437" t="s">
        <v>3430</v>
      </c>
      <c r="C65" s="437">
        <v>2013.0</v>
      </c>
      <c r="D65" s="511">
        <v>41540.0</v>
      </c>
      <c r="E65" s="439" t="s">
        <v>3431</v>
      </c>
      <c r="F65" s="439" t="s">
        <v>3432</v>
      </c>
      <c r="G65" s="408" t="s">
        <v>17</v>
      </c>
      <c r="H65" s="408" t="s">
        <v>927</v>
      </c>
      <c r="I65" s="511">
        <v>44323.0</v>
      </c>
      <c r="J65" s="439">
        <v>5.0</v>
      </c>
      <c r="K65" s="439" t="s">
        <v>3220</v>
      </c>
      <c r="L65" s="439" t="s">
        <v>3226</v>
      </c>
      <c r="M65" s="541">
        <f t="shared" si="1"/>
        <v>2783</v>
      </c>
      <c r="N65" s="25"/>
      <c r="O65" s="533" t="s">
        <v>293</v>
      </c>
      <c r="P65" s="534"/>
      <c r="Q65" s="534"/>
      <c r="R65" s="535"/>
      <c r="S65" s="376">
        <f>COUNTIF($K$2:$K$564,"I - Extremamente tóxico")</f>
        <v>14</v>
      </c>
      <c r="T65" s="377">
        <f>(S65/S77)</f>
        <v>0.02491103203</v>
      </c>
      <c r="U65" s="25"/>
      <c r="V65" s="25"/>
      <c r="W65" s="25"/>
      <c r="X65" s="25"/>
      <c r="Y65" s="25"/>
      <c r="Z65" s="25"/>
    </row>
    <row r="66" ht="15.0" customHeight="1">
      <c r="A66" s="430" t="s">
        <v>3433</v>
      </c>
      <c r="B66" s="431" t="s">
        <v>3434</v>
      </c>
      <c r="C66" s="431">
        <v>2016.0</v>
      </c>
      <c r="D66" s="508">
        <v>42527.0</v>
      </c>
      <c r="E66" s="405" t="s">
        <v>3435</v>
      </c>
      <c r="F66" s="433" t="s">
        <v>3432</v>
      </c>
      <c r="G66" s="433" t="s">
        <v>17</v>
      </c>
      <c r="H66" s="405" t="s">
        <v>50</v>
      </c>
      <c r="I66" s="508">
        <v>44323.0</v>
      </c>
      <c r="J66" s="433">
        <v>5.0</v>
      </c>
      <c r="K66" s="433" t="s">
        <v>3220</v>
      </c>
      <c r="L66" s="433" t="s">
        <v>3226</v>
      </c>
      <c r="M66" s="540">
        <f t="shared" si="1"/>
        <v>1796</v>
      </c>
      <c r="N66" s="25"/>
      <c r="O66" s="378" t="s">
        <v>297</v>
      </c>
      <c r="P66" s="379"/>
      <c r="Q66" s="379"/>
      <c r="R66" s="380"/>
      <c r="S66" s="381">
        <f>COUNTIF($K$2:$K$564,"Categoria 1 - Produto Extremamente Tóxico")</f>
        <v>0</v>
      </c>
      <c r="T66" s="382">
        <f>(S66/S77)</f>
        <v>0</v>
      </c>
      <c r="U66" s="25"/>
      <c r="V66" s="25"/>
      <c r="W66" s="25"/>
      <c r="X66" s="25"/>
      <c r="Y66" s="25"/>
      <c r="Z66" s="25"/>
    </row>
    <row r="67" ht="15.0" customHeight="1">
      <c r="A67" s="436" t="s">
        <v>3436</v>
      </c>
      <c r="B67" s="437" t="s">
        <v>3437</v>
      </c>
      <c r="C67" s="437">
        <v>2016.0</v>
      </c>
      <c r="D67" s="511">
        <v>42493.0</v>
      </c>
      <c r="E67" s="439" t="s">
        <v>3438</v>
      </c>
      <c r="F67" s="439" t="s">
        <v>364</v>
      </c>
      <c r="G67" s="408" t="s">
        <v>17</v>
      </c>
      <c r="H67" s="408" t="s">
        <v>56</v>
      </c>
      <c r="I67" s="511">
        <v>44323.0</v>
      </c>
      <c r="J67" s="439">
        <v>5.0</v>
      </c>
      <c r="K67" s="439" t="s">
        <v>3220</v>
      </c>
      <c r="L67" s="439" t="s">
        <v>3226</v>
      </c>
      <c r="M67" s="541">
        <f t="shared" si="1"/>
        <v>1830</v>
      </c>
      <c r="N67" s="25"/>
      <c r="O67" s="378" t="s">
        <v>302</v>
      </c>
      <c r="P67" s="379"/>
      <c r="Q67" s="379"/>
      <c r="R67" s="380"/>
      <c r="S67" s="381">
        <f>COUNTIF($K$2:$K$564,"Categoria 2 - Produto Altamente Tóxico")</f>
        <v>8</v>
      </c>
      <c r="T67" s="382">
        <f>(S67/S77)</f>
        <v>0.01423487544</v>
      </c>
      <c r="U67" s="25"/>
      <c r="V67" s="25"/>
      <c r="W67" s="25"/>
      <c r="X67" s="25"/>
      <c r="Y67" s="25"/>
      <c r="Z67" s="25"/>
    </row>
    <row r="68" ht="15.0" customHeight="1">
      <c r="A68" s="430" t="s">
        <v>3439</v>
      </c>
      <c r="B68" s="431" t="s">
        <v>3440</v>
      </c>
      <c r="C68" s="431">
        <v>2015.0</v>
      </c>
      <c r="D68" s="508">
        <v>42048.0</v>
      </c>
      <c r="E68" s="405" t="s">
        <v>3441</v>
      </c>
      <c r="F68" s="433" t="s">
        <v>3442</v>
      </c>
      <c r="G68" s="433" t="s">
        <v>17</v>
      </c>
      <c r="H68" s="405" t="s">
        <v>380</v>
      </c>
      <c r="I68" s="508">
        <v>44323.0</v>
      </c>
      <c r="J68" s="433">
        <v>5.0</v>
      </c>
      <c r="K68" s="433" t="s">
        <v>3220</v>
      </c>
      <c r="L68" s="433" t="s">
        <v>3226</v>
      </c>
      <c r="M68" s="540">
        <f t="shared" si="1"/>
        <v>2275</v>
      </c>
      <c r="N68" s="25"/>
      <c r="O68" s="383" t="s">
        <v>309</v>
      </c>
      <c r="P68" s="379"/>
      <c r="Q68" s="379"/>
      <c r="R68" s="380"/>
      <c r="S68" s="384">
        <f>COUNTIF($K$2:$K$564,"II - Altamente tóxico")</f>
        <v>0</v>
      </c>
      <c r="T68" s="385">
        <f>(S68/S77)</f>
        <v>0</v>
      </c>
      <c r="U68" s="25"/>
      <c r="V68" s="25"/>
      <c r="W68" s="25"/>
      <c r="X68" s="25"/>
      <c r="Y68" s="25"/>
      <c r="Z68" s="25"/>
    </row>
    <row r="69" ht="15.0" customHeight="1">
      <c r="A69" s="436" t="s">
        <v>3443</v>
      </c>
      <c r="B69" s="437" t="s">
        <v>3444</v>
      </c>
      <c r="C69" s="437">
        <v>2020.0</v>
      </c>
      <c r="D69" s="511">
        <v>43844.0</v>
      </c>
      <c r="E69" s="439" t="s">
        <v>3445</v>
      </c>
      <c r="F69" s="439" t="s">
        <v>364</v>
      </c>
      <c r="G69" s="408" t="s">
        <v>17</v>
      </c>
      <c r="H69" s="408" t="s">
        <v>380</v>
      </c>
      <c r="I69" s="511">
        <v>44323.0</v>
      </c>
      <c r="J69" s="439">
        <v>5.0</v>
      </c>
      <c r="K69" s="439" t="s">
        <v>3220</v>
      </c>
      <c r="L69" s="439" t="s">
        <v>3226</v>
      </c>
      <c r="M69" s="541">
        <f t="shared" si="1"/>
        <v>479</v>
      </c>
      <c r="N69" s="25"/>
      <c r="O69" s="383" t="s">
        <v>316</v>
      </c>
      <c r="P69" s="379"/>
      <c r="Q69" s="379"/>
      <c r="R69" s="380"/>
      <c r="S69" s="384">
        <f>COUNTIF($K$2:$K$564,"Categoria 3 - Produto Moderadamente Tóxico")</f>
        <v>28</v>
      </c>
      <c r="T69" s="385">
        <f>(S69/S77)</f>
        <v>0.04982206406</v>
      </c>
      <c r="U69" s="25"/>
      <c r="V69" s="25"/>
      <c r="W69" s="25"/>
      <c r="X69" s="25"/>
      <c r="Y69" s="25"/>
      <c r="Z69" s="25"/>
    </row>
    <row r="70" ht="15.0" customHeight="1">
      <c r="A70" s="430" t="s">
        <v>3446</v>
      </c>
      <c r="B70" s="431" t="s">
        <v>3447</v>
      </c>
      <c r="C70" s="431">
        <v>2015.0</v>
      </c>
      <c r="D70" s="508">
        <v>42095.0</v>
      </c>
      <c r="E70" s="405" t="s">
        <v>3448</v>
      </c>
      <c r="F70" s="433" t="s">
        <v>1854</v>
      </c>
      <c r="G70" s="433" t="s">
        <v>17</v>
      </c>
      <c r="H70" s="405" t="s">
        <v>380</v>
      </c>
      <c r="I70" s="508">
        <v>44323.0</v>
      </c>
      <c r="J70" s="433">
        <v>5.0</v>
      </c>
      <c r="K70" s="433" t="s">
        <v>3220</v>
      </c>
      <c r="L70" s="433" t="s">
        <v>3221</v>
      </c>
      <c r="M70" s="540">
        <f t="shared" si="1"/>
        <v>2228</v>
      </c>
      <c r="N70" s="25"/>
      <c r="O70" s="386" t="s">
        <v>322</v>
      </c>
      <c r="P70" s="379"/>
      <c r="Q70" s="379"/>
      <c r="R70" s="380"/>
      <c r="S70" s="387">
        <f>COUNTIF($K$2:$K$564,"III - Medianamente tóxico")</f>
        <v>7</v>
      </c>
      <c r="T70" s="388">
        <f>(S70/S77)</f>
        <v>0.01245551601</v>
      </c>
      <c r="U70" s="25"/>
      <c r="V70" s="25"/>
      <c r="W70" s="25"/>
      <c r="X70" s="25"/>
      <c r="Y70" s="25"/>
      <c r="Z70" s="25"/>
    </row>
    <row r="71" ht="15.0" customHeight="1">
      <c r="A71" s="436" t="s">
        <v>3449</v>
      </c>
      <c r="B71" s="437" t="s">
        <v>3450</v>
      </c>
      <c r="C71" s="437">
        <v>2014.0</v>
      </c>
      <c r="D71" s="511">
        <v>41821.0</v>
      </c>
      <c r="E71" s="439" t="s">
        <v>3451</v>
      </c>
      <c r="F71" s="439" t="s">
        <v>3452</v>
      </c>
      <c r="G71" s="408" t="s">
        <v>34</v>
      </c>
      <c r="H71" s="408" t="s">
        <v>789</v>
      </c>
      <c r="I71" s="511">
        <v>44323.0</v>
      </c>
      <c r="J71" s="439">
        <v>5.0</v>
      </c>
      <c r="K71" s="542" t="s">
        <v>1231</v>
      </c>
      <c r="L71" s="439" t="s">
        <v>3226</v>
      </c>
      <c r="M71" s="541">
        <f t="shared" si="1"/>
        <v>2502</v>
      </c>
      <c r="N71" s="25"/>
      <c r="O71" s="386" t="s">
        <v>329</v>
      </c>
      <c r="P71" s="379"/>
      <c r="Q71" s="379"/>
      <c r="R71" s="380"/>
      <c r="S71" s="387">
        <f>COUNTIF($K$2:$K$564,"Categoria 4 - Produto Pouco Tóxico")</f>
        <v>74</v>
      </c>
      <c r="T71" s="388">
        <f>(S71/S77)</f>
        <v>0.1316725979</v>
      </c>
      <c r="U71" s="25"/>
      <c r="V71" s="25"/>
      <c r="W71" s="25"/>
      <c r="X71" s="25"/>
      <c r="Y71" s="25"/>
      <c r="Z71" s="25"/>
    </row>
    <row r="72" ht="15.0" customHeight="1">
      <c r="A72" s="430" t="s">
        <v>3453</v>
      </c>
      <c r="B72" s="431" t="s">
        <v>3454</v>
      </c>
      <c r="C72" s="431">
        <v>2011.0</v>
      </c>
      <c r="D72" s="508">
        <v>40738.0</v>
      </c>
      <c r="E72" s="405" t="s">
        <v>3455</v>
      </c>
      <c r="F72" s="433" t="s">
        <v>92</v>
      </c>
      <c r="G72" s="433" t="s">
        <v>17</v>
      </c>
      <c r="H72" s="405" t="s">
        <v>927</v>
      </c>
      <c r="I72" s="508">
        <v>44323.0</v>
      </c>
      <c r="J72" s="433">
        <v>5.0</v>
      </c>
      <c r="K72" s="433" t="s">
        <v>3220</v>
      </c>
      <c r="L72" s="433" t="s">
        <v>3221</v>
      </c>
      <c r="M72" s="540">
        <f t="shared" si="1"/>
        <v>3585</v>
      </c>
      <c r="N72" s="25"/>
      <c r="O72" s="386" t="s">
        <v>336</v>
      </c>
      <c r="P72" s="379"/>
      <c r="Q72" s="379"/>
      <c r="R72" s="380"/>
      <c r="S72" s="387">
        <f>COUNTIF($K$2:$K$564,"Categoria 5 - Produto Improvável de Causar Dano Agudo")</f>
        <v>186</v>
      </c>
      <c r="T72" s="388">
        <f>(S72/S77)</f>
        <v>0.3309608541</v>
      </c>
      <c r="U72" s="25"/>
      <c r="V72" s="25"/>
      <c r="W72" s="25"/>
      <c r="X72" s="25"/>
      <c r="Y72" s="25"/>
      <c r="Z72" s="25"/>
    </row>
    <row r="73" ht="15.0" customHeight="1">
      <c r="A73" s="436" t="s">
        <v>3456</v>
      </c>
      <c r="B73" s="437" t="s">
        <v>3457</v>
      </c>
      <c r="C73" s="437">
        <v>2015.0</v>
      </c>
      <c r="D73" s="511">
        <v>42356.0</v>
      </c>
      <c r="E73" s="439" t="s">
        <v>3458</v>
      </c>
      <c r="F73" s="439" t="s">
        <v>3459</v>
      </c>
      <c r="G73" s="408" t="s">
        <v>17</v>
      </c>
      <c r="H73" s="408" t="s">
        <v>892</v>
      </c>
      <c r="I73" s="511">
        <v>44323.0</v>
      </c>
      <c r="J73" s="439">
        <v>5.0</v>
      </c>
      <c r="K73" s="439" t="s">
        <v>3220</v>
      </c>
      <c r="L73" s="439" t="s">
        <v>3226</v>
      </c>
      <c r="M73" s="541">
        <f t="shared" si="1"/>
        <v>1967</v>
      </c>
      <c r="N73" s="25"/>
      <c r="O73" s="389" t="s">
        <v>344</v>
      </c>
      <c r="P73" s="379"/>
      <c r="Q73" s="379"/>
      <c r="R73" s="380"/>
      <c r="S73" s="390">
        <f>COUNTIF($K$2:$K$564,"IV - Pouco tóxico")</f>
        <v>2</v>
      </c>
      <c r="T73" s="391">
        <f>(S73/S77)</f>
        <v>0.003558718861</v>
      </c>
      <c r="U73" s="25"/>
      <c r="V73" s="25"/>
      <c r="W73" s="25"/>
      <c r="X73" s="25"/>
      <c r="Y73" s="25"/>
      <c r="Z73" s="25"/>
    </row>
    <row r="74" ht="15.0" customHeight="1">
      <c r="A74" s="430" t="s">
        <v>3460</v>
      </c>
      <c r="B74" s="431" t="s">
        <v>3461</v>
      </c>
      <c r="C74" s="431">
        <v>2015.0</v>
      </c>
      <c r="D74" s="508">
        <v>42066.0</v>
      </c>
      <c r="E74" s="405" t="s">
        <v>3462</v>
      </c>
      <c r="F74" s="433" t="s">
        <v>429</v>
      </c>
      <c r="G74" s="433" t="s">
        <v>17</v>
      </c>
      <c r="H74" s="405" t="s">
        <v>130</v>
      </c>
      <c r="I74" s="508">
        <v>44323.0</v>
      </c>
      <c r="J74" s="433">
        <v>5.0</v>
      </c>
      <c r="K74" s="433" t="s">
        <v>3220</v>
      </c>
      <c r="L74" s="433" t="s">
        <v>3226</v>
      </c>
      <c r="M74" s="540">
        <f t="shared" si="1"/>
        <v>2257</v>
      </c>
      <c r="N74" s="25"/>
      <c r="O74" s="389" t="s">
        <v>1231</v>
      </c>
      <c r="P74" s="379"/>
      <c r="Q74" s="379"/>
      <c r="R74" s="380"/>
      <c r="S74" s="390">
        <f>COUNTIF($K$2:$K$564,"Não classificado - Produto não classificado")</f>
        <v>61</v>
      </c>
      <c r="T74" s="391">
        <f>(S74/S77)</f>
        <v>0.1085409253</v>
      </c>
      <c r="U74" s="25"/>
      <c r="V74" s="25"/>
      <c r="W74" s="25"/>
      <c r="X74" s="25"/>
      <c r="Y74" s="25"/>
      <c r="Z74" s="25"/>
    </row>
    <row r="75" ht="15.0" customHeight="1">
      <c r="A75" s="436" t="s">
        <v>3463</v>
      </c>
      <c r="B75" s="437" t="s">
        <v>3464</v>
      </c>
      <c r="C75" s="437">
        <v>2018.0</v>
      </c>
      <c r="D75" s="511">
        <v>43195.0</v>
      </c>
      <c r="E75" s="439" t="s">
        <v>3465</v>
      </c>
      <c r="F75" s="439" t="s">
        <v>44</v>
      </c>
      <c r="G75" s="408" t="s">
        <v>17</v>
      </c>
      <c r="H75" s="408" t="s">
        <v>1289</v>
      </c>
      <c r="I75" s="511">
        <v>44323.0</v>
      </c>
      <c r="J75" s="439">
        <v>5.0</v>
      </c>
      <c r="K75" s="439" t="s">
        <v>3220</v>
      </c>
      <c r="L75" s="439" t="s">
        <v>3221</v>
      </c>
      <c r="M75" s="541">
        <f t="shared" si="1"/>
        <v>1128</v>
      </c>
      <c r="N75" s="25"/>
      <c r="O75" s="389" t="s">
        <v>1259</v>
      </c>
      <c r="P75" s="379"/>
      <c r="Q75" s="379"/>
      <c r="R75" s="380"/>
      <c r="S75" s="390">
        <f>COUNTIF($K$2:$K$564,"Não determinada devido à natureza do produto (Inimigos naturais)")</f>
        <v>0</v>
      </c>
      <c r="T75" s="391">
        <f>(S75/S77)</f>
        <v>0</v>
      </c>
      <c r="U75" s="25"/>
      <c r="V75" s="25"/>
      <c r="W75" s="25"/>
      <c r="X75" s="25"/>
      <c r="Y75" s="25"/>
      <c r="Z75" s="25"/>
    </row>
    <row r="76" ht="15.0" customHeight="1">
      <c r="A76" s="430" t="s">
        <v>3466</v>
      </c>
      <c r="B76" s="431" t="s">
        <v>3467</v>
      </c>
      <c r="C76" s="431">
        <v>2016.0</v>
      </c>
      <c r="D76" s="508">
        <v>42561.0</v>
      </c>
      <c r="E76" s="405" t="s">
        <v>3468</v>
      </c>
      <c r="F76" s="433" t="s">
        <v>44</v>
      </c>
      <c r="G76" s="433" t="s">
        <v>17</v>
      </c>
      <c r="H76" s="405" t="s">
        <v>1486</v>
      </c>
      <c r="I76" s="508">
        <v>44323.0</v>
      </c>
      <c r="J76" s="433">
        <v>5.0</v>
      </c>
      <c r="K76" s="433" t="s">
        <v>3220</v>
      </c>
      <c r="L76" s="433" t="s">
        <v>3221</v>
      </c>
      <c r="M76" s="540">
        <f t="shared" si="1"/>
        <v>1762</v>
      </c>
      <c r="N76" s="25"/>
      <c r="O76" s="392" t="s">
        <v>19</v>
      </c>
      <c r="P76" s="393"/>
      <c r="Q76" s="393"/>
      <c r="R76" s="394"/>
      <c r="S76" s="395">
        <f>COUNTIF($K$2:$K$564,"O perfil toxicológico foi considerado equivalente ao produto técnico de referência.")</f>
        <v>182</v>
      </c>
      <c r="T76" s="396">
        <f>(S76/S77)</f>
        <v>0.3238434164</v>
      </c>
      <c r="U76" s="25"/>
      <c r="V76" s="25"/>
      <c r="W76" s="25"/>
      <c r="X76" s="25"/>
      <c r="Y76" s="25"/>
      <c r="Z76" s="25"/>
    </row>
    <row r="77" ht="15.0" customHeight="1">
      <c r="A77" s="436" t="s">
        <v>3469</v>
      </c>
      <c r="B77" s="437" t="s">
        <v>3470</v>
      </c>
      <c r="C77" s="437">
        <v>2019.0</v>
      </c>
      <c r="D77" s="511">
        <v>43551.0</v>
      </c>
      <c r="E77" s="439" t="s">
        <v>3471</v>
      </c>
      <c r="F77" s="439" t="s">
        <v>44</v>
      </c>
      <c r="G77" s="408" t="s">
        <v>17</v>
      </c>
      <c r="H77" s="408" t="s">
        <v>866</v>
      </c>
      <c r="I77" s="511">
        <v>44323.0</v>
      </c>
      <c r="J77" s="439">
        <v>5.0</v>
      </c>
      <c r="K77" s="439" t="s">
        <v>3220</v>
      </c>
      <c r="L77" s="439" t="s">
        <v>3221</v>
      </c>
      <c r="M77" s="541">
        <f t="shared" si="1"/>
        <v>772</v>
      </c>
      <c r="N77" s="25"/>
      <c r="O77" s="397" t="s">
        <v>268</v>
      </c>
      <c r="P77" s="343"/>
      <c r="Q77" s="343"/>
      <c r="R77" s="398"/>
      <c r="S77" s="399">
        <f>SUM(S65:S76)</f>
        <v>562</v>
      </c>
      <c r="T77" s="400">
        <f>(S77/S77)</f>
        <v>1</v>
      </c>
      <c r="U77" s="25"/>
      <c r="V77" s="25"/>
      <c r="W77" s="25"/>
      <c r="X77" s="25"/>
      <c r="Y77" s="25"/>
      <c r="Z77" s="25"/>
    </row>
    <row r="78" ht="15.0" customHeight="1">
      <c r="A78" s="430" t="s">
        <v>3472</v>
      </c>
      <c r="B78" s="431" t="s">
        <v>3473</v>
      </c>
      <c r="C78" s="431">
        <v>2017.0</v>
      </c>
      <c r="D78" s="508">
        <v>42745.0</v>
      </c>
      <c r="E78" s="405" t="s">
        <v>3474</v>
      </c>
      <c r="F78" s="433" t="s">
        <v>1630</v>
      </c>
      <c r="G78" s="433" t="s">
        <v>17</v>
      </c>
      <c r="H78" s="405" t="s">
        <v>50</v>
      </c>
      <c r="I78" s="508">
        <v>44323.0</v>
      </c>
      <c r="J78" s="433">
        <v>5.0</v>
      </c>
      <c r="K78" s="433" t="s">
        <v>3220</v>
      </c>
      <c r="L78" s="433" t="s">
        <v>3226</v>
      </c>
      <c r="M78" s="540">
        <f t="shared" si="1"/>
        <v>1578</v>
      </c>
      <c r="N78" s="25"/>
      <c r="O78" s="25"/>
      <c r="P78" s="25"/>
      <c r="Q78" s="25"/>
      <c r="R78" s="25"/>
      <c r="S78" s="25"/>
      <c r="T78" s="25"/>
      <c r="U78" s="25"/>
      <c r="V78" s="25"/>
      <c r="W78" s="25"/>
      <c r="X78" s="25"/>
      <c r="Y78" s="25"/>
      <c r="Z78" s="25"/>
    </row>
    <row r="79" ht="15.0" customHeight="1">
      <c r="A79" s="436" t="s">
        <v>3475</v>
      </c>
      <c r="B79" s="437" t="s">
        <v>3476</v>
      </c>
      <c r="C79" s="437">
        <v>2014.0</v>
      </c>
      <c r="D79" s="511">
        <v>41739.0</v>
      </c>
      <c r="E79" s="439" t="s">
        <v>3477</v>
      </c>
      <c r="F79" s="439" t="s">
        <v>1509</v>
      </c>
      <c r="G79" s="408" t="s">
        <v>17</v>
      </c>
      <c r="H79" s="408" t="s">
        <v>244</v>
      </c>
      <c r="I79" s="511">
        <v>44323.0</v>
      </c>
      <c r="J79" s="439">
        <v>5.0</v>
      </c>
      <c r="K79" s="439" t="s">
        <v>3220</v>
      </c>
      <c r="L79" s="439" t="s">
        <v>3226</v>
      </c>
      <c r="M79" s="541">
        <f t="shared" si="1"/>
        <v>2584</v>
      </c>
      <c r="N79" s="25"/>
      <c r="O79" s="368" t="s">
        <v>11</v>
      </c>
      <c r="P79" s="95"/>
      <c r="Q79" s="95"/>
      <c r="R79" s="95"/>
      <c r="S79" s="95"/>
      <c r="T79" s="96"/>
      <c r="U79" s="25"/>
      <c r="V79" s="25"/>
      <c r="W79" s="25"/>
      <c r="X79" s="25"/>
      <c r="Y79" s="25"/>
      <c r="Z79" s="25"/>
    </row>
    <row r="80" ht="15.0" customHeight="1">
      <c r="A80" s="430" t="s">
        <v>3478</v>
      </c>
      <c r="B80" s="431" t="s">
        <v>3479</v>
      </c>
      <c r="C80" s="431">
        <v>2014.0</v>
      </c>
      <c r="D80" s="508">
        <v>41999.0</v>
      </c>
      <c r="E80" s="405" t="s">
        <v>3480</v>
      </c>
      <c r="F80" s="433" t="s">
        <v>1854</v>
      </c>
      <c r="G80" s="433" t="s">
        <v>17</v>
      </c>
      <c r="H80" s="405" t="s">
        <v>153</v>
      </c>
      <c r="I80" s="508">
        <v>44323.0</v>
      </c>
      <c r="J80" s="433">
        <v>5.0</v>
      </c>
      <c r="K80" s="433" t="s">
        <v>3220</v>
      </c>
      <c r="L80" s="433" t="s">
        <v>3221</v>
      </c>
      <c r="M80" s="540">
        <f t="shared" si="1"/>
        <v>2324</v>
      </c>
      <c r="N80" s="25"/>
      <c r="O80" s="97"/>
      <c r="P80" s="98"/>
      <c r="Q80" s="98"/>
      <c r="R80" s="98"/>
      <c r="S80" s="98"/>
      <c r="T80" s="99"/>
      <c r="U80" s="25"/>
      <c r="V80" s="25"/>
      <c r="W80" s="25"/>
      <c r="X80" s="25"/>
      <c r="Y80" s="25"/>
      <c r="Z80" s="25"/>
    </row>
    <row r="81" ht="15.0" customHeight="1">
      <c r="A81" s="436" t="s">
        <v>3481</v>
      </c>
      <c r="B81" s="437" t="s">
        <v>3482</v>
      </c>
      <c r="C81" s="437">
        <v>2020.0</v>
      </c>
      <c r="D81" s="511">
        <v>43934.0</v>
      </c>
      <c r="E81" s="439" t="s">
        <v>3483</v>
      </c>
      <c r="F81" s="439" t="s">
        <v>353</v>
      </c>
      <c r="G81" s="408" t="s">
        <v>17</v>
      </c>
      <c r="H81" s="408" t="s">
        <v>32</v>
      </c>
      <c r="I81" s="511">
        <v>44323.0</v>
      </c>
      <c r="J81" s="439">
        <v>5.0</v>
      </c>
      <c r="K81" s="439" t="s">
        <v>3220</v>
      </c>
      <c r="L81" s="439" t="s">
        <v>3226</v>
      </c>
      <c r="M81" s="541">
        <f t="shared" si="1"/>
        <v>389</v>
      </c>
      <c r="N81" s="25"/>
      <c r="O81" s="369" t="s">
        <v>288</v>
      </c>
      <c r="P81" s="370"/>
      <c r="Q81" s="370"/>
      <c r="R81" s="371"/>
      <c r="S81" s="536" t="s">
        <v>289</v>
      </c>
      <c r="T81" s="537" t="s">
        <v>108</v>
      </c>
      <c r="U81" s="25"/>
      <c r="V81" s="25"/>
      <c r="W81" s="25"/>
      <c r="X81" s="25"/>
      <c r="Y81" s="25"/>
      <c r="Z81" s="25"/>
    </row>
    <row r="82" ht="15.0" customHeight="1">
      <c r="A82" s="430" t="s">
        <v>3484</v>
      </c>
      <c r="B82" s="431" t="s">
        <v>3485</v>
      </c>
      <c r="C82" s="431">
        <v>2015.0</v>
      </c>
      <c r="D82" s="508">
        <v>42111.0</v>
      </c>
      <c r="E82" s="405" t="s">
        <v>3486</v>
      </c>
      <c r="F82" s="433" t="s">
        <v>186</v>
      </c>
      <c r="G82" s="433" t="s">
        <v>17</v>
      </c>
      <c r="H82" s="405" t="s">
        <v>892</v>
      </c>
      <c r="I82" s="508">
        <v>44323.0</v>
      </c>
      <c r="J82" s="433">
        <v>5.0</v>
      </c>
      <c r="K82" s="433" t="s">
        <v>3220</v>
      </c>
      <c r="L82" s="433" t="s">
        <v>3226</v>
      </c>
      <c r="M82" s="540">
        <f t="shared" si="1"/>
        <v>2212</v>
      </c>
      <c r="N82" s="25"/>
      <c r="O82" s="538" t="s">
        <v>386</v>
      </c>
      <c r="P82" s="343"/>
      <c r="Q82" s="343"/>
      <c r="R82" s="344"/>
      <c r="S82" s="405">
        <f>COUNTIF($L$2:$L$564,"I - Produto altamente perigoso ao meio ambiente")</f>
        <v>4</v>
      </c>
      <c r="T82" s="406">
        <f>(S82/S86)</f>
        <v>0.007117437722</v>
      </c>
      <c r="U82" s="25"/>
      <c r="V82" s="25"/>
      <c r="W82" s="25"/>
      <c r="X82" s="25"/>
      <c r="Y82" s="25"/>
      <c r="Z82" s="25"/>
    </row>
    <row r="83" ht="15.0" customHeight="1">
      <c r="A83" s="436" t="s">
        <v>3487</v>
      </c>
      <c r="B83" s="437" t="s">
        <v>3488</v>
      </c>
      <c r="C83" s="437">
        <v>2020.0</v>
      </c>
      <c r="D83" s="511">
        <v>43956.0</v>
      </c>
      <c r="E83" s="439" t="s">
        <v>3489</v>
      </c>
      <c r="F83" s="439" t="s">
        <v>167</v>
      </c>
      <c r="G83" s="408" t="s">
        <v>17</v>
      </c>
      <c r="H83" s="408" t="s">
        <v>1392</v>
      </c>
      <c r="I83" s="511">
        <v>44326.0</v>
      </c>
      <c r="J83" s="439">
        <v>5.0</v>
      </c>
      <c r="K83" s="439" t="s">
        <v>3220</v>
      </c>
      <c r="L83" s="439" t="s">
        <v>3226</v>
      </c>
      <c r="M83" s="541">
        <f t="shared" si="1"/>
        <v>370</v>
      </c>
      <c r="N83" s="25"/>
      <c r="O83" s="407" t="s">
        <v>390</v>
      </c>
      <c r="P83" s="106"/>
      <c r="Q83" s="106"/>
      <c r="R83" s="107"/>
      <c r="S83" s="408">
        <f>COUNTIF($L$2:$L$564,"II - Produto muito perigoso ao meio ambiente")</f>
        <v>273</v>
      </c>
      <c r="T83" s="409">
        <f>(S83/S86)</f>
        <v>0.4857651246</v>
      </c>
      <c r="U83" s="25"/>
      <c r="V83" s="25"/>
      <c r="W83" s="25"/>
      <c r="X83" s="25"/>
      <c r="Y83" s="25"/>
      <c r="Z83" s="25"/>
    </row>
    <row r="84" ht="15.0" customHeight="1">
      <c r="A84" s="430" t="s">
        <v>3490</v>
      </c>
      <c r="B84" s="431" t="s">
        <v>3491</v>
      </c>
      <c r="C84" s="431">
        <v>2016.0</v>
      </c>
      <c r="D84" s="508">
        <v>42578.0</v>
      </c>
      <c r="E84" s="405" t="s">
        <v>3492</v>
      </c>
      <c r="F84" s="433" t="s">
        <v>186</v>
      </c>
      <c r="G84" s="433" t="s">
        <v>17</v>
      </c>
      <c r="H84" s="405" t="s">
        <v>45</v>
      </c>
      <c r="I84" s="508">
        <v>44326.0</v>
      </c>
      <c r="J84" s="433">
        <v>5.0</v>
      </c>
      <c r="K84" s="433" t="s">
        <v>3220</v>
      </c>
      <c r="L84" s="433" t="s">
        <v>3226</v>
      </c>
      <c r="M84" s="540">
        <f t="shared" si="1"/>
        <v>1748</v>
      </c>
      <c r="N84" s="25"/>
      <c r="O84" s="410" t="s">
        <v>395</v>
      </c>
      <c r="P84" s="106"/>
      <c r="Q84" s="106"/>
      <c r="R84" s="107"/>
      <c r="S84" s="405">
        <f>COUNTIF($L$2:$L$564,"III - Produto perigoso ao meio ambiente")</f>
        <v>190</v>
      </c>
      <c r="T84" s="406">
        <f>(S84/S86)</f>
        <v>0.3380782918</v>
      </c>
      <c r="U84" s="25"/>
      <c r="V84" s="25"/>
      <c r="W84" s="25"/>
      <c r="X84" s="25"/>
      <c r="Y84" s="25"/>
      <c r="Z84" s="25"/>
    </row>
    <row r="85" ht="15.0" customHeight="1">
      <c r="A85" s="436" t="s">
        <v>3493</v>
      </c>
      <c r="B85" s="437" t="s">
        <v>3494</v>
      </c>
      <c r="C85" s="437">
        <v>2014.0</v>
      </c>
      <c r="D85" s="511">
        <v>41893.0</v>
      </c>
      <c r="E85" s="439" t="s">
        <v>3495</v>
      </c>
      <c r="F85" s="439" t="s">
        <v>3442</v>
      </c>
      <c r="G85" s="408" t="s">
        <v>17</v>
      </c>
      <c r="H85" s="408" t="s">
        <v>125</v>
      </c>
      <c r="I85" s="511">
        <v>44326.0</v>
      </c>
      <c r="J85" s="439">
        <v>5.0</v>
      </c>
      <c r="K85" s="439" t="s">
        <v>3220</v>
      </c>
      <c r="L85" s="439" t="s">
        <v>3226</v>
      </c>
      <c r="M85" s="541">
        <f t="shared" si="1"/>
        <v>2433</v>
      </c>
      <c r="N85" s="25"/>
      <c r="O85" s="407" t="s">
        <v>399</v>
      </c>
      <c r="P85" s="106"/>
      <c r="Q85" s="106"/>
      <c r="R85" s="107"/>
      <c r="S85" s="408">
        <f>COUNTIF($L$2:$L$564,"IV - Produto pouco perigoso ao meio ambiente")</f>
        <v>95</v>
      </c>
      <c r="T85" s="409">
        <f>(S85/S86)</f>
        <v>0.1690391459</v>
      </c>
      <c r="U85" s="25"/>
      <c r="V85" s="25"/>
      <c r="W85" s="25"/>
      <c r="X85" s="25"/>
      <c r="Y85" s="25"/>
      <c r="Z85" s="25"/>
    </row>
    <row r="86" ht="15.0" customHeight="1">
      <c r="A86" s="430" t="s">
        <v>3496</v>
      </c>
      <c r="B86" s="431" t="s">
        <v>3497</v>
      </c>
      <c r="C86" s="431">
        <v>2014.0</v>
      </c>
      <c r="D86" s="508">
        <v>41656.0</v>
      </c>
      <c r="E86" s="405" t="s">
        <v>3498</v>
      </c>
      <c r="F86" s="433" t="s">
        <v>2564</v>
      </c>
      <c r="G86" s="433" t="s">
        <v>34</v>
      </c>
      <c r="H86" s="405" t="s">
        <v>850</v>
      </c>
      <c r="I86" s="508">
        <v>44328.0</v>
      </c>
      <c r="J86" s="433">
        <v>5.0</v>
      </c>
      <c r="K86" s="542" t="s">
        <v>1231</v>
      </c>
      <c r="L86" s="433" t="s">
        <v>3221</v>
      </c>
      <c r="M86" s="540">
        <f t="shared" si="1"/>
        <v>2672</v>
      </c>
      <c r="N86" s="25"/>
      <c r="O86" s="369" t="s">
        <v>268</v>
      </c>
      <c r="P86" s="370"/>
      <c r="Q86" s="370"/>
      <c r="R86" s="371"/>
      <c r="S86" s="399">
        <f>SUM(S82:S85)</f>
        <v>562</v>
      </c>
      <c r="T86" s="400">
        <f>(S86/S86)</f>
        <v>1</v>
      </c>
      <c r="U86" s="25"/>
      <c r="V86" s="25"/>
      <c r="W86" s="25"/>
      <c r="X86" s="25"/>
      <c r="Y86" s="25"/>
      <c r="Z86" s="25"/>
    </row>
    <row r="87" ht="15.0" customHeight="1">
      <c r="A87" s="436" t="s">
        <v>3499</v>
      </c>
      <c r="B87" s="437" t="s">
        <v>3500</v>
      </c>
      <c r="C87" s="437">
        <v>2016.0</v>
      </c>
      <c r="D87" s="511">
        <v>42486.0</v>
      </c>
      <c r="E87" s="439" t="s">
        <v>3501</v>
      </c>
      <c r="F87" s="439" t="s">
        <v>71</v>
      </c>
      <c r="G87" s="408" t="s">
        <v>17</v>
      </c>
      <c r="H87" s="408" t="s">
        <v>380</v>
      </c>
      <c r="I87" s="511">
        <v>44328.0</v>
      </c>
      <c r="J87" s="439">
        <v>5.0</v>
      </c>
      <c r="K87" s="439" t="s">
        <v>3220</v>
      </c>
      <c r="L87" s="439" t="s">
        <v>3226</v>
      </c>
      <c r="M87" s="541">
        <f t="shared" si="1"/>
        <v>1842</v>
      </c>
      <c r="N87" s="25"/>
      <c r="O87" s="25"/>
      <c r="P87" s="25"/>
      <c r="Q87" s="25"/>
      <c r="R87" s="25"/>
      <c r="S87" s="25"/>
      <c r="T87" s="25"/>
      <c r="U87" s="25"/>
      <c r="V87" s="25"/>
      <c r="W87" s="25"/>
      <c r="X87" s="25"/>
      <c r="Y87" s="25"/>
      <c r="Z87" s="25"/>
    </row>
    <row r="88" ht="15.0" customHeight="1">
      <c r="A88" s="430" t="s">
        <v>3502</v>
      </c>
      <c r="B88" s="431" t="s">
        <v>3503</v>
      </c>
      <c r="C88" s="431">
        <v>2014.0</v>
      </c>
      <c r="D88" s="508">
        <v>41823.0</v>
      </c>
      <c r="E88" s="405" t="s">
        <v>3504</v>
      </c>
      <c r="F88" s="433" t="s">
        <v>1185</v>
      </c>
      <c r="G88" s="433" t="s">
        <v>17</v>
      </c>
      <c r="H88" s="405" t="s">
        <v>130</v>
      </c>
      <c r="I88" s="508">
        <v>44328.0</v>
      </c>
      <c r="J88" s="433">
        <v>5.0</v>
      </c>
      <c r="K88" s="433" t="s">
        <v>3220</v>
      </c>
      <c r="L88" s="433" t="s">
        <v>3226</v>
      </c>
      <c r="M88" s="540">
        <f t="shared" si="1"/>
        <v>2505</v>
      </c>
      <c r="N88" s="25"/>
      <c r="O88" s="414" t="s">
        <v>412</v>
      </c>
      <c r="P88" s="415"/>
      <c r="Q88" s="415"/>
      <c r="R88" s="416"/>
      <c r="S88" s="25"/>
      <c r="T88" s="25"/>
      <c r="U88" s="25"/>
      <c r="V88" s="25"/>
      <c r="W88" s="25"/>
      <c r="X88" s="25"/>
      <c r="Y88" s="25"/>
      <c r="Z88" s="25"/>
    </row>
    <row r="89" ht="15.0" customHeight="1">
      <c r="A89" s="436" t="s">
        <v>3505</v>
      </c>
      <c r="B89" s="437" t="s">
        <v>3506</v>
      </c>
      <c r="C89" s="437">
        <v>2014.0</v>
      </c>
      <c r="D89" s="511">
        <v>41758.0</v>
      </c>
      <c r="E89" s="439" t="s">
        <v>3507</v>
      </c>
      <c r="F89" s="439" t="s">
        <v>3508</v>
      </c>
      <c r="G89" s="408" t="s">
        <v>430</v>
      </c>
      <c r="H89" s="408" t="s">
        <v>807</v>
      </c>
      <c r="I89" s="511">
        <v>44328.0</v>
      </c>
      <c r="J89" s="439">
        <v>5.0</v>
      </c>
      <c r="K89" s="542" t="s">
        <v>1231</v>
      </c>
      <c r="L89" s="439" t="s">
        <v>3226</v>
      </c>
      <c r="M89" s="541">
        <f t="shared" si="1"/>
        <v>2570</v>
      </c>
      <c r="N89" s="25"/>
      <c r="O89" s="417"/>
      <c r="P89" s="98"/>
      <c r="Q89" s="98"/>
      <c r="R89" s="418"/>
      <c r="S89" s="25"/>
      <c r="T89" s="25"/>
      <c r="U89" s="25"/>
      <c r="V89" s="25"/>
      <c r="W89" s="25"/>
      <c r="X89" s="25"/>
      <c r="Y89" s="25"/>
      <c r="Z89" s="25"/>
    </row>
    <row r="90" ht="15.0" customHeight="1">
      <c r="A90" s="430" t="s">
        <v>3509</v>
      </c>
      <c r="B90" s="431" t="s">
        <v>3510</v>
      </c>
      <c r="C90" s="431">
        <v>2016.0</v>
      </c>
      <c r="D90" s="508">
        <v>42572.0</v>
      </c>
      <c r="E90" s="405" t="s">
        <v>3511</v>
      </c>
      <c r="F90" s="433" t="s">
        <v>186</v>
      </c>
      <c r="G90" s="433" t="s">
        <v>17</v>
      </c>
      <c r="H90" s="405" t="s">
        <v>187</v>
      </c>
      <c r="I90" s="508">
        <v>44358.0</v>
      </c>
      <c r="J90" s="433">
        <v>6.0</v>
      </c>
      <c r="K90" s="433" t="s">
        <v>3220</v>
      </c>
      <c r="L90" s="433" t="s">
        <v>3226</v>
      </c>
      <c r="M90" s="540">
        <f t="shared" si="1"/>
        <v>1786</v>
      </c>
      <c r="N90" s="25"/>
      <c r="O90" s="419" t="s">
        <v>423</v>
      </c>
      <c r="P90" s="420" t="s">
        <v>424</v>
      </c>
      <c r="Q90" s="421"/>
      <c r="R90" s="422"/>
      <c r="S90" s="25"/>
      <c r="T90" s="25"/>
      <c r="U90" s="25"/>
      <c r="V90" s="25"/>
      <c r="W90" s="25"/>
      <c r="X90" s="25"/>
      <c r="Y90" s="25"/>
      <c r="Z90" s="25"/>
    </row>
    <row r="91" ht="15.0" customHeight="1">
      <c r="A91" s="436" t="s">
        <v>3512</v>
      </c>
      <c r="B91" s="437" t="s">
        <v>3513</v>
      </c>
      <c r="C91" s="437">
        <v>2017.0</v>
      </c>
      <c r="D91" s="511">
        <v>42850.0</v>
      </c>
      <c r="E91" s="439" t="s">
        <v>3514</v>
      </c>
      <c r="F91" s="439" t="s">
        <v>120</v>
      </c>
      <c r="G91" s="408" t="s">
        <v>17</v>
      </c>
      <c r="H91" s="408" t="s">
        <v>892</v>
      </c>
      <c r="I91" s="511">
        <v>44358.0</v>
      </c>
      <c r="J91" s="439">
        <v>6.0</v>
      </c>
      <c r="K91" s="439" t="s">
        <v>3220</v>
      </c>
      <c r="L91" s="439" t="s">
        <v>3221</v>
      </c>
      <c r="M91" s="541">
        <f t="shared" si="1"/>
        <v>1508</v>
      </c>
      <c r="N91" s="25"/>
      <c r="O91" s="423" t="s">
        <v>430</v>
      </c>
      <c r="P91" s="424">
        <f>AVERAGEIF(G2:G564,"PT",M2:M564)</f>
        <v>2570</v>
      </c>
      <c r="Q91" s="379"/>
      <c r="R91" s="380"/>
      <c r="S91" s="25"/>
      <c r="T91" s="25"/>
      <c r="U91" s="25"/>
      <c r="V91" s="25"/>
      <c r="W91" s="25"/>
      <c r="X91" s="25"/>
      <c r="Y91" s="25"/>
      <c r="Z91" s="25"/>
    </row>
    <row r="92" ht="15.0" customHeight="1">
      <c r="A92" s="430" t="s">
        <v>3515</v>
      </c>
      <c r="B92" s="431" t="s">
        <v>3516</v>
      </c>
      <c r="C92" s="431">
        <v>2013.0</v>
      </c>
      <c r="D92" s="508">
        <v>41495.0</v>
      </c>
      <c r="E92" s="405" t="s">
        <v>3517</v>
      </c>
      <c r="F92" s="433" t="s">
        <v>3518</v>
      </c>
      <c r="G92" s="433" t="s">
        <v>17</v>
      </c>
      <c r="H92" s="405" t="s">
        <v>927</v>
      </c>
      <c r="I92" s="508">
        <v>44358.0</v>
      </c>
      <c r="J92" s="433">
        <v>6.0</v>
      </c>
      <c r="K92" s="433" t="s">
        <v>3220</v>
      </c>
      <c r="L92" s="433" t="s">
        <v>3226</v>
      </c>
      <c r="M92" s="540">
        <f t="shared" si="1"/>
        <v>2863</v>
      </c>
      <c r="N92" s="25"/>
      <c r="O92" s="425" t="s">
        <v>34</v>
      </c>
      <c r="P92" s="426">
        <f>AVERAGEIF(G2:G564,"PTN",M2:M564)</f>
        <v>2562.428571</v>
      </c>
      <c r="Q92" s="379"/>
      <c r="R92" s="380"/>
      <c r="S92" s="25"/>
      <c r="T92" s="25"/>
      <c r="U92" s="25"/>
      <c r="V92" s="25"/>
      <c r="W92" s="25"/>
      <c r="X92" s="25"/>
      <c r="Y92" s="25"/>
      <c r="Z92" s="25"/>
    </row>
    <row r="93" ht="15.0" customHeight="1">
      <c r="A93" s="436" t="s">
        <v>3519</v>
      </c>
      <c r="B93" s="437" t="s">
        <v>3520</v>
      </c>
      <c r="C93" s="437">
        <v>2015.0</v>
      </c>
      <c r="D93" s="511">
        <v>42270.0</v>
      </c>
      <c r="E93" s="439" t="s">
        <v>3521</v>
      </c>
      <c r="F93" s="439" t="s">
        <v>3035</v>
      </c>
      <c r="G93" s="408" t="s">
        <v>17</v>
      </c>
      <c r="H93" s="408" t="s">
        <v>130</v>
      </c>
      <c r="I93" s="511">
        <v>44358.0</v>
      </c>
      <c r="J93" s="439">
        <v>6.0</v>
      </c>
      <c r="K93" s="439" t="s">
        <v>3220</v>
      </c>
      <c r="L93" s="439" t="s">
        <v>3221</v>
      </c>
      <c r="M93" s="541">
        <f t="shared" si="1"/>
        <v>2088</v>
      </c>
      <c r="N93" s="25"/>
      <c r="O93" s="423" t="s">
        <v>17</v>
      </c>
      <c r="P93" s="424">
        <f>AVERAGEIF(G2:G564,"PTE",M2:M564)</f>
        <v>1498.269231</v>
      </c>
      <c r="Q93" s="379"/>
      <c r="R93" s="380"/>
      <c r="S93" s="25"/>
      <c r="T93" s="25"/>
      <c r="U93" s="25"/>
      <c r="V93" s="25"/>
      <c r="W93" s="25"/>
      <c r="X93" s="25"/>
      <c r="Y93" s="25"/>
      <c r="Z93" s="25"/>
    </row>
    <row r="94" ht="15.0" customHeight="1">
      <c r="A94" s="430" t="s">
        <v>3522</v>
      </c>
      <c r="B94" s="431" t="s">
        <v>3523</v>
      </c>
      <c r="C94" s="431">
        <v>2020.0</v>
      </c>
      <c r="D94" s="508">
        <v>44055.0</v>
      </c>
      <c r="E94" s="405" t="s">
        <v>3524</v>
      </c>
      <c r="F94" s="433" t="s">
        <v>1030</v>
      </c>
      <c r="G94" s="433" t="s">
        <v>17</v>
      </c>
      <c r="H94" s="405" t="s">
        <v>380</v>
      </c>
      <c r="I94" s="508">
        <v>44358.0</v>
      </c>
      <c r="J94" s="433">
        <v>6.0</v>
      </c>
      <c r="K94" s="433" t="s">
        <v>3220</v>
      </c>
      <c r="L94" s="433" t="s">
        <v>3226</v>
      </c>
      <c r="M94" s="540">
        <f t="shared" si="1"/>
        <v>303</v>
      </c>
      <c r="N94" s="25"/>
      <c r="O94" s="425" t="s">
        <v>46</v>
      </c>
      <c r="P94" s="426">
        <f>AVERAGEIF(G2:G564,"Pré-Mistura",M2:M564)</f>
        <v>1910</v>
      </c>
      <c r="Q94" s="379"/>
      <c r="R94" s="380"/>
      <c r="S94" s="25"/>
      <c r="T94" s="25"/>
      <c r="U94" s="25"/>
      <c r="V94" s="25"/>
      <c r="W94" s="25"/>
      <c r="X94" s="25"/>
      <c r="Y94" s="25"/>
      <c r="Z94" s="25"/>
    </row>
    <row r="95" ht="15.0" customHeight="1">
      <c r="A95" s="436" t="s">
        <v>3525</v>
      </c>
      <c r="B95" s="437" t="s">
        <v>3526</v>
      </c>
      <c r="C95" s="437">
        <v>2016.0</v>
      </c>
      <c r="D95" s="511">
        <v>42502.0</v>
      </c>
      <c r="E95" s="439" t="s">
        <v>3527</v>
      </c>
      <c r="F95" s="439" t="s">
        <v>186</v>
      </c>
      <c r="G95" s="408" t="s">
        <v>17</v>
      </c>
      <c r="H95" s="408" t="s">
        <v>60</v>
      </c>
      <c r="I95" s="511">
        <v>44358.0</v>
      </c>
      <c r="J95" s="439">
        <v>6.0</v>
      </c>
      <c r="K95" s="439" t="s">
        <v>3220</v>
      </c>
      <c r="L95" s="439" t="s">
        <v>3226</v>
      </c>
      <c r="M95" s="541">
        <f t="shared" si="1"/>
        <v>1856</v>
      </c>
      <c r="N95" s="25"/>
      <c r="O95" s="423" t="s">
        <v>806</v>
      </c>
      <c r="P95" s="424">
        <f>AVERAGEIF(G2:G564,"PF",M2:M564)</f>
        <v>2029.45</v>
      </c>
      <c r="Q95" s="379"/>
      <c r="R95" s="380"/>
      <c r="S95" s="25"/>
      <c r="T95" s="25"/>
      <c r="U95" s="25"/>
      <c r="V95" s="25"/>
      <c r="W95" s="25"/>
      <c r="X95" s="25"/>
      <c r="Y95" s="25"/>
      <c r="Z95" s="25"/>
    </row>
    <row r="96" ht="15.0" customHeight="1">
      <c r="A96" s="430" t="s">
        <v>3528</v>
      </c>
      <c r="B96" s="431" t="s">
        <v>3529</v>
      </c>
      <c r="C96" s="431">
        <v>2018.0</v>
      </c>
      <c r="D96" s="508">
        <v>43453.0</v>
      </c>
      <c r="E96" s="405" t="s">
        <v>3530</v>
      </c>
      <c r="F96" s="433" t="s">
        <v>186</v>
      </c>
      <c r="G96" s="433" t="s">
        <v>17</v>
      </c>
      <c r="H96" s="405" t="s">
        <v>3531</v>
      </c>
      <c r="I96" s="508">
        <v>44358.0</v>
      </c>
      <c r="J96" s="433">
        <v>6.0</v>
      </c>
      <c r="K96" s="433" t="s">
        <v>3220</v>
      </c>
      <c r="L96" s="433" t="s">
        <v>3226</v>
      </c>
      <c r="M96" s="540">
        <f t="shared" si="1"/>
        <v>905</v>
      </c>
      <c r="N96" s="25"/>
      <c r="O96" s="425" t="s">
        <v>707</v>
      </c>
      <c r="P96" s="426">
        <f>AVERAGEIF(G2:G564,"PFN",M2:M564)</f>
        <v>2119.583333</v>
      </c>
      <c r="Q96" s="379"/>
      <c r="R96" s="380"/>
      <c r="S96" s="25"/>
      <c r="T96" s="25"/>
      <c r="U96" s="25"/>
      <c r="V96" s="25"/>
      <c r="W96" s="25"/>
      <c r="X96" s="25"/>
      <c r="Y96" s="25"/>
      <c r="Z96" s="25"/>
    </row>
    <row r="97" ht="15.0" customHeight="1">
      <c r="A97" s="436" t="s">
        <v>3532</v>
      </c>
      <c r="B97" s="437" t="s">
        <v>3533</v>
      </c>
      <c r="C97" s="437">
        <v>2016.0</v>
      </c>
      <c r="D97" s="511">
        <v>42543.0</v>
      </c>
      <c r="E97" s="439" t="s">
        <v>3534</v>
      </c>
      <c r="F97" s="439" t="s">
        <v>3535</v>
      </c>
      <c r="G97" s="408" t="s">
        <v>17</v>
      </c>
      <c r="H97" s="408" t="s">
        <v>380</v>
      </c>
      <c r="I97" s="511">
        <v>44358.0</v>
      </c>
      <c r="J97" s="439">
        <v>6.0</v>
      </c>
      <c r="K97" s="439" t="s">
        <v>3220</v>
      </c>
      <c r="L97" s="439" t="s">
        <v>3226</v>
      </c>
      <c r="M97" s="541">
        <f t="shared" si="1"/>
        <v>1815</v>
      </c>
      <c r="N97" s="25"/>
      <c r="O97" s="423" t="s">
        <v>712</v>
      </c>
      <c r="P97" s="424">
        <f>AVERAGEIF(G2:G564,"PF/PTE",M2:M564)</f>
        <v>2067.097087</v>
      </c>
      <c r="Q97" s="379"/>
      <c r="R97" s="380"/>
      <c r="S97" s="25"/>
      <c r="T97" s="25"/>
      <c r="U97" s="25"/>
      <c r="V97" s="25"/>
      <c r="W97" s="25"/>
      <c r="X97" s="25"/>
      <c r="Y97" s="25"/>
      <c r="Z97" s="25"/>
    </row>
    <row r="98" ht="15.0" customHeight="1">
      <c r="A98" s="430" t="s">
        <v>3536</v>
      </c>
      <c r="B98" s="431" t="s">
        <v>3537</v>
      </c>
      <c r="C98" s="431">
        <v>2013.0</v>
      </c>
      <c r="D98" s="508">
        <v>41627.0</v>
      </c>
      <c r="E98" s="405" t="s">
        <v>3538</v>
      </c>
      <c r="F98" s="433" t="s">
        <v>186</v>
      </c>
      <c r="G98" s="433" t="s">
        <v>17</v>
      </c>
      <c r="H98" s="405" t="s">
        <v>3531</v>
      </c>
      <c r="I98" s="508">
        <v>44358.0</v>
      </c>
      <c r="J98" s="433">
        <v>6.0</v>
      </c>
      <c r="K98" s="433" t="s">
        <v>3220</v>
      </c>
      <c r="L98" s="433" t="s">
        <v>3226</v>
      </c>
      <c r="M98" s="540">
        <f t="shared" si="1"/>
        <v>2731</v>
      </c>
      <c r="N98" s="25"/>
      <c r="O98" s="425" t="s">
        <v>725</v>
      </c>
      <c r="P98" s="426">
        <f>AVERAGEIF(G2:G546,"Bio",M2:M564)</f>
        <v>355.7435897</v>
      </c>
      <c r="Q98" s="379"/>
      <c r="R98" s="380"/>
      <c r="S98" s="25"/>
      <c r="T98" s="25"/>
      <c r="U98" s="25"/>
      <c r="V98" s="25"/>
      <c r="W98" s="25"/>
      <c r="X98" s="25"/>
      <c r="Y98" s="25"/>
      <c r="Z98" s="25"/>
    </row>
    <row r="99" ht="15.0" customHeight="1">
      <c r="A99" s="436" t="s">
        <v>3539</v>
      </c>
      <c r="B99" s="437" t="s">
        <v>3540</v>
      </c>
      <c r="C99" s="437">
        <v>2009.0</v>
      </c>
      <c r="D99" s="511">
        <v>40051.0</v>
      </c>
      <c r="E99" s="439" t="s">
        <v>3541</v>
      </c>
      <c r="F99" s="439" t="s">
        <v>3542</v>
      </c>
      <c r="G99" s="408" t="s">
        <v>34</v>
      </c>
      <c r="H99" s="408" t="s">
        <v>807</v>
      </c>
      <c r="I99" s="511">
        <v>44358.0</v>
      </c>
      <c r="J99" s="439">
        <v>6.0</v>
      </c>
      <c r="K99" s="542" t="s">
        <v>1231</v>
      </c>
      <c r="L99" s="439" t="s">
        <v>3221</v>
      </c>
      <c r="M99" s="541">
        <f t="shared" si="1"/>
        <v>4307</v>
      </c>
      <c r="N99" s="25"/>
      <c r="O99" s="423" t="s">
        <v>729</v>
      </c>
      <c r="P99" s="424">
        <f>AVERAGEIF(G2:G564,"Bio/Org",M2:M564)</f>
        <v>211.6078431</v>
      </c>
      <c r="Q99" s="379"/>
      <c r="R99" s="380"/>
      <c r="S99" s="25"/>
      <c r="T99" s="25"/>
      <c r="U99" s="25"/>
      <c r="V99" s="25"/>
      <c r="W99" s="25"/>
      <c r="X99" s="25"/>
      <c r="Y99" s="25"/>
      <c r="Z99" s="25"/>
    </row>
    <row r="100" ht="15.0" customHeight="1">
      <c r="A100" s="430" t="s">
        <v>3543</v>
      </c>
      <c r="B100" s="431" t="s">
        <v>3544</v>
      </c>
      <c r="C100" s="431">
        <v>2014.0</v>
      </c>
      <c r="D100" s="508">
        <v>41851.0</v>
      </c>
      <c r="E100" s="405" t="s">
        <v>3545</v>
      </c>
      <c r="F100" s="433" t="s">
        <v>3546</v>
      </c>
      <c r="G100" s="433" t="s">
        <v>34</v>
      </c>
      <c r="H100" s="405" t="s">
        <v>789</v>
      </c>
      <c r="I100" s="508">
        <v>44358.0</v>
      </c>
      <c r="J100" s="433">
        <v>6.0</v>
      </c>
      <c r="K100" s="542" t="s">
        <v>1231</v>
      </c>
      <c r="L100" s="433" t="s">
        <v>3226</v>
      </c>
      <c r="M100" s="540">
        <f t="shared" si="1"/>
        <v>2507</v>
      </c>
      <c r="N100" s="25"/>
      <c r="O100" s="427" t="s">
        <v>435</v>
      </c>
      <c r="P100" s="428">
        <f>AVERAGE(M2:M564)</f>
        <v>1592.645276</v>
      </c>
      <c r="Q100" s="429"/>
      <c r="R100" s="329"/>
      <c r="S100" s="25"/>
      <c r="T100" s="25"/>
      <c r="U100" s="25"/>
      <c r="V100" s="25"/>
      <c r="W100" s="25"/>
      <c r="X100" s="25"/>
      <c r="Y100" s="25"/>
      <c r="Z100" s="25"/>
    </row>
    <row r="101" ht="15.0" customHeight="1">
      <c r="A101" s="436" t="s">
        <v>3547</v>
      </c>
      <c r="B101" s="437" t="s">
        <v>3548</v>
      </c>
      <c r="C101" s="437">
        <v>2016.0</v>
      </c>
      <c r="D101" s="511">
        <v>42606.0</v>
      </c>
      <c r="E101" s="439" t="s">
        <v>3549</v>
      </c>
      <c r="F101" s="439" t="s">
        <v>171</v>
      </c>
      <c r="G101" s="408" t="s">
        <v>17</v>
      </c>
      <c r="H101" s="408" t="s">
        <v>187</v>
      </c>
      <c r="I101" s="511">
        <v>44358.0</v>
      </c>
      <c r="J101" s="439">
        <v>6.0</v>
      </c>
      <c r="K101" s="439" t="s">
        <v>3220</v>
      </c>
      <c r="L101" s="439" t="s">
        <v>3226</v>
      </c>
      <c r="M101" s="541">
        <f t="shared" si="1"/>
        <v>1752</v>
      </c>
      <c r="N101" s="25"/>
      <c r="O101" s="25"/>
      <c r="P101" s="25"/>
      <c r="Q101" s="25"/>
      <c r="R101" s="25"/>
      <c r="S101" s="25"/>
      <c r="T101" s="25"/>
      <c r="U101" s="25"/>
      <c r="V101" s="25"/>
      <c r="W101" s="25"/>
      <c r="X101" s="25"/>
      <c r="Y101" s="25"/>
      <c r="Z101" s="25"/>
    </row>
    <row r="102" ht="15.0" customHeight="1">
      <c r="A102" s="430" t="s">
        <v>3550</v>
      </c>
      <c r="B102" s="431" t="s">
        <v>3551</v>
      </c>
      <c r="C102" s="431">
        <v>2020.0</v>
      </c>
      <c r="D102" s="508">
        <v>43913.0</v>
      </c>
      <c r="E102" s="405" t="s">
        <v>3552</v>
      </c>
      <c r="F102" s="433" t="s">
        <v>965</v>
      </c>
      <c r="G102" s="433" t="s">
        <v>17</v>
      </c>
      <c r="H102" s="405" t="s">
        <v>1034</v>
      </c>
      <c r="I102" s="508">
        <v>44358.0</v>
      </c>
      <c r="J102" s="433">
        <v>6.0</v>
      </c>
      <c r="K102" s="433" t="s">
        <v>3220</v>
      </c>
      <c r="L102" s="433" t="s">
        <v>3226</v>
      </c>
      <c r="M102" s="540">
        <f t="shared" si="1"/>
        <v>445</v>
      </c>
      <c r="N102" s="25"/>
      <c r="O102" s="25"/>
      <c r="P102" s="25"/>
      <c r="Q102" s="25"/>
      <c r="R102" s="25"/>
      <c r="S102" s="25"/>
      <c r="T102" s="25"/>
      <c r="U102" s="25"/>
      <c r="V102" s="25"/>
      <c r="W102" s="25"/>
      <c r="X102" s="25"/>
      <c r="Y102" s="25"/>
      <c r="Z102" s="25"/>
    </row>
    <row r="103" ht="15.0" customHeight="1">
      <c r="A103" s="436" t="s">
        <v>3553</v>
      </c>
      <c r="B103" s="437" t="s">
        <v>3554</v>
      </c>
      <c r="C103" s="437">
        <v>2016.0</v>
      </c>
      <c r="D103" s="511">
        <v>42528.0</v>
      </c>
      <c r="E103" s="439" t="s">
        <v>3555</v>
      </c>
      <c r="F103" s="439" t="s">
        <v>44</v>
      </c>
      <c r="G103" s="408" t="s">
        <v>17</v>
      </c>
      <c r="H103" s="408" t="s">
        <v>3556</v>
      </c>
      <c r="I103" s="511">
        <v>44358.0</v>
      </c>
      <c r="J103" s="439">
        <v>6.0</v>
      </c>
      <c r="K103" s="439" t="s">
        <v>3220</v>
      </c>
      <c r="L103" s="439" t="s">
        <v>3221</v>
      </c>
      <c r="M103" s="541">
        <f t="shared" si="1"/>
        <v>1830</v>
      </c>
      <c r="N103" s="25"/>
      <c r="O103" s="25"/>
      <c r="P103" s="25"/>
      <c r="Q103" s="25"/>
      <c r="R103" s="25"/>
      <c r="S103" s="25"/>
      <c r="T103" s="25"/>
      <c r="U103" s="25"/>
      <c r="V103" s="25"/>
      <c r="W103" s="25"/>
      <c r="X103" s="25"/>
      <c r="Y103" s="25"/>
      <c r="Z103" s="25"/>
    </row>
    <row r="104" ht="15.0" customHeight="1">
      <c r="A104" s="430" t="s">
        <v>3557</v>
      </c>
      <c r="B104" s="431" t="s">
        <v>3558</v>
      </c>
      <c r="C104" s="431">
        <v>2017.0</v>
      </c>
      <c r="D104" s="508">
        <v>43006.0</v>
      </c>
      <c r="E104" s="405" t="s">
        <v>3559</v>
      </c>
      <c r="F104" s="433" t="s">
        <v>44</v>
      </c>
      <c r="G104" s="433" t="s">
        <v>17</v>
      </c>
      <c r="H104" s="405" t="s">
        <v>308</v>
      </c>
      <c r="I104" s="508">
        <v>44358.0</v>
      </c>
      <c r="J104" s="433">
        <v>6.0</v>
      </c>
      <c r="K104" s="433" t="s">
        <v>3220</v>
      </c>
      <c r="L104" s="433" t="s">
        <v>3221</v>
      </c>
      <c r="M104" s="540">
        <f t="shared" si="1"/>
        <v>1352</v>
      </c>
      <c r="N104" s="25"/>
      <c r="O104" s="25"/>
      <c r="P104" s="25"/>
      <c r="Q104" s="25"/>
      <c r="R104" s="25"/>
      <c r="S104" s="25"/>
      <c r="T104" s="25"/>
      <c r="U104" s="25"/>
      <c r="V104" s="25"/>
      <c r="W104" s="25"/>
      <c r="X104" s="25"/>
      <c r="Y104" s="25"/>
      <c r="Z104" s="25"/>
    </row>
    <row r="105" ht="15.0" customHeight="1">
      <c r="A105" s="436" t="s">
        <v>3560</v>
      </c>
      <c r="B105" s="437" t="s">
        <v>3561</v>
      </c>
      <c r="C105" s="437">
        <v>2020.0</v>
      </c>
      <c r="D105" s="511">
        <v>44160.0</v>
      </c>
      <c r="E105" s="439" t="s">
        <v>3562</v>
      </c>
      <c r="F105" s="439" t="s">
        <v>1630</v>
      </c>
      <c r="G105" s="408" t="s">
        <v>17</v>
      </c>
      <c r="H105" s="408" t="s">
        <v>149</v>
      </c>
      <c r="I105" s="511">
        <v>44358.0</v>
      </c>
      <c r="J105" s="439">
        <v>6.0</v>
      </c>
      <c r="K105" s="439" t="s">
        <v>3220</v>
      </c>
      <c r="L105" s="439" t="s">
        <v>3226</v>
      </c>
      <c r="M105" s="541">
        <f t="shared" si="1"/>
        <v>198</v>
      </c>
      <c r="N105" s="25"/>
      <c r="O105" s="25"/>
      <c r="P105" s="25"/>
      <c r="Q105" s="25"/>
      <c r="R105" s="25"/>
      <c r="S105" s="25"/>
      <c r="T105" s="25"/>
      <c r="U105" s="25"/>
      <c r="V105" s="25"/>
      <c r="W105" s="25"/>
      <c r="X105" s="25"/>
      <c r="Y105" s="25"/>
      <c r="Z105" s="25"/>
    </row>
    <row r="106" ht="15.0" customHeight="1">
      <c r="A106" s="430" t="s">
        <v>3563</v>
      </c>
      <c r="B106" s="431" t="s">
        <v>3564</v>
      </c>
      <c r="C106" s="431">
        <v>2020.0</v>
      </c>
      <c r="D106" s="508">
        <v>44155.0</v>
      </c>
      <c r="E106" s="405" t="s">
        <v>3565</v>
      </c>
      <c r="F106" s="433" t="s">
        <v>1120</v>
      </c>
      <c r="G106" s="433" t="s">
        <v>17</v>
      </c>
      <c r="H106" s="405" t="s">
        <v>149</v>
      </c>
      <c r="I106" s="508">
        <v>44377.0</v>
      </c>
      <c r="J106" s="433">
        <v>6.0</v>
      </c>
      <c r="K106" s="433" t="s">
        <v>3220</v>
      </c>
      <c r="L106" s="433" t="s">
        <v>3221</v>
      </c>
      <c r="M106" s="540">
        <f t="shared" si="1"/>
        <v>222</v>
      </c>
      <c r="N106" s="25"/>
      <c r="O106" s="25"/>
      <c r="P106" s="25"/>
      <c r="Q106" s="25"/>
      <c r="R106" s="25"/>
      <c r="S106" s="25"/>
      <c r="T106" s="25"/>
      <c r="U106" s="25"/>
      <c r="V106" s="25"/>
      <c r="W106" s="25"/>
      <c r="X106" s="25"/>
      <c r="Y106" s="25"/>
      <c r="Z106" s="25"/>
    </row>
    <row r="107" ht="15.0" customHeight="1">
      <c r="A107" s="436" t="s">
        <v>3566</v>
      </c>
      <c r="B107" s="437" t="s">
        <v>3567</v>
      </c>
      <c r="C107" s="437">
        <v>2015.0</v>
      </c>
      <c r="D107" s="511">
        <v>42132.0</v>
      </c>
      <c r="E107" s="439" t="s">
        <v>3568</v>
      </c>
      <c r="F107" s="439" t="s">
        <v>917</v>
      </c>
      <c r="G107" s="408" t="s">
        <v>17</v>
      </c>
      <c r="H107" s="408" t="s">
        <v>163</v>
      </c>
      <c r="I107" s="511">
        <v>44378.0</v>
      </c>
      <c r="J107" s="439">
        <v>7.0</v>
      </c>
      <c r="K107" s="439" t="s">
        <v>3220</v>
      </c>
      <c r="L107" s="439" t="s">
        <v>3226</v>
      </c>
      <c r="M107" s="541">
        <f t="shared" si="1"/>
        <v>2246</v>
      </c>
      <c r="N107" s="25"/>
      <c r="O107" s="25"/>
      <c r="P107" s="25"/>
      <c r="Q107" s="25"/>
      <c r="R107" s="25"/>
      <c r="S107" s="25"/>
      <c r="T107" s="25"/>
      <c r="U107" s="25"/>
      <c r="V107" s="25"/>
      <c r="W107" s="25"/>
      <c r="X107" s="25"/>
      <c r="Y107" s="25"/>
      <c r="Z107" s="25"/>
    </row>
    <row r="108" ht="15.0" customHeight="1">
      <c r="A108" s="430" t="s">
        <v>3569</v>
      </c>
      <c r="B108" s="431" t="s">
        <v>3570</v>
      </c>
      <c r="C108" s="431">
        <v>2014.0</v>
      </c>
      <c r="D108" s="508">
        <v>41983.0</v>
      </c>
      <c r="E108" s="405" t="s">
        <v>3571</v>
      </c>
      <c r="F108" s="433" t="s">
        <v>3572</v>
      </c>
      <c r="G108" s="433" t="s">
        <v>17</v>
      </c>
      <c r="H108" s="405" t="s">
        <v>244</v>
      </c>
      <c r="I108" s="508">
        <v>44378.0</v>
      </c>
      <c r="J108" s="433">
        <v>7.0</v>
      </c>
      <c r="K108" s="433" t="s">
        <v>3220</v>
      </c>
      <c r="L108" s="433" t="s">
        <v>3226</v>
      </c>
      <c r="M108" s="540">
        <f t="shared" si="1"/>
        <v>2395</v>
      </c>
      <c r="N108" s="25"/>
      <c r="O108" s="25"/>
      <c r="P108" s="25"/>
      <c r="Q108" s="25"/>
      <c r="R108" s="25"/>
      <c r="S108" s="25"/>
      <c r="T108" s="25"/>
      <c r="U108" s="25"/>
      <c r="V108" s="25"/>
      <c r="W108" s="25"/>
      <c r="X108" s="25"/>
      <c r="Y108" s="25"/>
      <c r="Z108" s="25"/>
    </row>
    <row r="109" ht="15.0" customHeight="1">
      <c r="A109" s="436" t="s">
        <v>3573</v>
      </c>
      <c r="B109" s="437" t="s">
        <v>3574</v>
      </c>
      <c r="C109" s="437">
        <v>2017.0</v>
      </c>
      <c r="D109" s="511">
        <v>43082.0</v>
      </c>
      <c r="E109" s="439" t="s">
        <v>3575</v>
      </c>
      <c r="F109" s="439" t="s">
        <v>3576</v>
      </c>
      <c r="G109" s="408" t="s">
        <v>17</v>
      </c>
      <c r="H109" s="408" t="s">
        <v>66</v>
      </c>
      <c r="I109" s="511">
        <v>44378.0</v>
      </c>
      <c r="J109" s="439">
        <v>7.0</v>
      </c>
      <c r="K109" s="439" t="s">
        <v>3220</v>
      </c>
      <c r="L109" s="439" t="s">
        <v>3226</v>
      </c>
      <c r="M109" s="541">
        <f t="shared" si="1"/>
        <v>1296</v>
      </c>
      <c r="N109" s="25"/>
      <c r="O109" s="25"/>
      <c r="P109" s="25"/>
      <c r="Q109" s="25"/>
      <c r="R109" s="25"/>
      <c r="S109" s="25"/>
      <c r="T109" s="25"/>
      <c r="U109" s="25"/>
      <c r="V109" s="25"/>
      <c r="W109" s="25"/>
      <c r="X109" s="25"/>
      <c r="Y109" s="25"/>
      <c r="Z109" s="25"/>
    </row>
    <row r="110" ht="15.0" customHeight="1">
      <c r="A110" s="430" t="s">
        <v>3577</v>
      </c>
      <c r="B110" s="431" t="s">
        <v>3578</v>
      </c>
      <c r="C110" s="431">
        <v>2018.0</v>
      </c>
      <c r="D110" s="508">
        <v>43311.0</v>
      </c>
      <c r="E110" s="405" t="s">
        <v>3579</v>
      </c>
      <c r="F110" s="433" t="s">
        <v>55</v>
      </c>
      <c r="G110" s="433" t="s">
        <v>17</v>
      </c>
      <c r="H110" s="405" t="s">
        <v>1392</v>
      </c>
      <c r="I110" s="508">
        <v>44378.0</v>
      </c>
      <c r="J110" s="433">
        <v>7.0</v>
      </c>
      <c r="K110" s="433" t="s">
        <v>3220</v>
      </c>
      <c r="L110" s="433" t="s">
        <v>3226</v>
      </c>
      <c r="M110" s="540">
        <f t="shared" si="1"/>
        <v>1067</v>
      </c>
      <c r="N110" s="25"/>
      <c r="O110" s="25"/>
      <c r="P110" s="25"/>
      <c r="Q110" s="25"/>
      <c r="R110" s="25"/>
      <c r="S110" s="25"/>
      <c r="T110" s="25"/>
      <c r="U110" s="25"/>
      <c r="V110" s="25"/>
      <c r="W110" s="25"/>
      <c r="X110" s="25"/>
      <c r="Y110" s="25"/>
      <c r="Z110" s="25"/>
    </row>
    <row r="111" ht="15.0" customHeight="1">
      <c r="A111" s="436" t="s">
        <v>3580</v>
      </c>
      <c r="B111" s="437" t="s">
        <v>3581</v>
      </c>
      <c r="C111" s="437">
        <v>2017.0</v>
      </c>
      <c r="D111" s="511">
        <v>42860.0</v>
      </c>
      <c r="E111" s="439" t="s">
        <v>3582</v>
      </c>
      <c r="F111" s="439" t="s">
        <v>186</v>
      </c>
      <c r="G111" s="408" t="s">
        <v>17</v>
      </c>
      <c r="H111" s="408" t="s">
        <v>927</v>
      </c>
      <c r="I111" s="511">
        <v>44378.0</v>
      </c>
      <c r="J111" s="439">
        <v>7.0</v>
      </c>
      <c r="K111" s="439" t="s">
        <v>3220</v>
      </c>
      <c r="L111" s="439" t="s">
        <v>3226</v>
      </c>
      <c r="M111" s="541">
        <f t="shared" si="1"/>
        <v>1518</v>
      </c>
      <c r="N111" s="25"/>
      <c r="O111" s="25"/>
      <c r="P111" s="25"/>
      <c r="Q111" s="25"/>
      <c r="R111" s="25"/>
      <c r="S111" s="25"/>
      <c r="T111" s="25"/>
      <c r="U111" s="25"/>
      <c r="V111" s="25"/>
      <c r="W111" s="25"/>
      <c r="X111" s="25"/>
      <c r="Y111" s="25"/>
      <c r="Z111" s="25"/>
    </row>
    <row r="112" ht="15.0" customHeight="1">
      <c r="A112" s="430" t="s">
        <v>3583</v>
      </c>
      <c r="B112" s="431" t="s">
        <v>3584</v>
      </c>
      <c r="C112" s="431">
        <v>2013.0</v>
      </c>
      <c r="D112" s="508">
        <v>41484.0</v>
      </c>
      <c r="E112" s="405" t="s">
        <v>3585</v>
      </c>
      <c r="F112" s="433" t="s">
        <v>2229</v>
      </c>
      <c r="G112" s="433" t="s">
        <v>17</v>
      </c>
      <c r="H112" s="405" t="s">
        <v>125</v>
      </c>
      <c r="I112" s="508">
        <v>44378.0</v>
      </c>
      <c r="J112" s="433">
        <v>7.0</v>
      </c>
      <c r="K112" s="433" t="s">
        <v>3220</v>
      </c>
      <c r="L112" s="433" t="s">
        <v>3226</v>
      </c>
      <c r="M112" s="540">
        <f t="shared" si="1"/>
        <v>2894</v>
      </c>
      <c r="N112" s="25"/>
      <c r="O112" s="25"/>
      <c r="P112" s="25"/>
      <c r="Q112" s="25"/>
      <c r="R112" s="25"/>
      <c r="S112" s="25"/>
      <c r="T112" s="25"/>
      <c r="U112" s="25"/>
      <c r="V112" s="25"/>
      <c r="W112" s="25"/>
      <c r="X112" s="25"/>
      <c r="Y112" s="25"/>
      <c r="Z112" s="25"/>
    </row>
    <row r="113" ht="15.0" customHeight="1">
      <c r="A113" s="436" t="s">
        <v>3586</v>
      </c>
      <c r="B113" s="437" t="s">
        <v>3587</v>
      </c>
      <c r="C113" s="437">
        <v>2013.0</v>
      </c>
      <c r="D113" s="511">
        <v>41533.0</v>
      </c>
      <c r="E113" s="439" t="s">
        <v>3588</v>
      </c>
      <c r="F113" s="439" t="s">
        <v>196</v>
      </c>
      <c r="G113" s="408" t="s">
        <v>17</v>
      </c>
      <c r="H113" s="408" t="s">
        <v>130</v>
      </c>
      <c r="I113" s="511">
        <v>44378.0</v>
      </c>
      <c r="J113" s="439">
        <v>7.0</v>
      </c>
      <c r="K113" s="439" t="s">
        <v>3220</v>
      </c>
      <c r="L113" s="439" t="s">
        <v>3226</v>
      </c>
      <c r="M113" s="541">
        <f t="shared" si="1"/>
        <v>2845</v>
      </c>
      <c r="N113" s="25"/>
      <c r="O113" s="25"/>
      <c r="P113" s="25"/>
      <c r="Q113" s="25"/>
      <c r="R113" s="25"/>
      <c r="S113" s="25"/>
      <c r="T113" s="25"/>
      <c r="U113" s="25"/>
      <c r="V113" s="25"/>
      <c r="W113" s="25"/>
      <c r="X113" s="25"/>
      <c r="Y113" s="25"/>
      <c r="Z113" s="25"/>
    </row>
    <row r="114" ht="15.0" customHeight="1">
      <c r="A114" s="430" t="s">
        <v>3589</v>
      </c>
      <c r="B114" s="431" t="s">
        <v>3590</v>
      </c>
      <c r="C114" s="431">
        <v>2014.0</v>
      </c>
      <c r="D114" s="508">
        <v>41719.0</v>
      </c>
      <c r="E114" s="405" t="s">
        <v>3591</v>
      </c>
      <c r="F114" s="433" t="s">
        <v>865</v>
      </c>
      <c r="G114" s="433" t="s">
        <v>17</v>
      </c>
      <c r="H114" s="405" t="s">
        <v>892</v>
      </c>
      <c r="I114" s="508">
        <v>44378.0</v>
      </c>
      <c r="J114" s="433">
        <v>7.0</v>
      </c>
      <c r="K114" s="433" t="s">
        <v>3220</v>
      </c>
      <c r="L114" s="433" t="s">
        <v>3226</v>
      </c>
      <c r="M114" s="540">
        <f t="shared" si="1"/>
        <v>2659</v>
      </c>
      <c r="N114" s="25"/>
      <c r="O114" s="25"/>
      <c r="P114" s="25"/>
      <c r="Q114" s="25"/>
      <c r="R114" s="25"/>
      <c r="S114" s="25"/>
      <c r="T114" s="25"/>
      <c r="U114" s="25"/>
      <c r="V114" s="25"/>
      <c r="W114" s="25"/>
      <c r="X114" s="25"/>
      <c r="Y114" s="25"/>
      <c r="Z114" s="25"/>
    </row>
    <row r="115" ht="15.0" customHeight="1">
      <c r="A115" s="436" t="s">
        <v>3592</v>
      </c>
      <c r="B115" s="437" t="s">
        <v>3593</v>
      </c>
      <c r="C115" s="437">
        <v>2013.0</v>
      </c>
      <c r="D115" s="511">
        <v>41547.0</v>
      </c>
      <c r="E115" s="439" t="s">
        <v>3594</v>
      </c>
      <c r="F115" s="439" t="s">
        <v>3576</v>
      </c>
      <c r="G115" s="408" t="s">
        <v>17</v>
      </c>
      <c r="H115" s="408" t="s">
        <v>866</v>
      </c>
      <c r="I115" s="511">
        <v>44378.0</v>
      </c>
      <c r="J115" s="439">
        <v>7.0</v>
      </c>
      <c r="K115" s="439" t="s">
        <v>3220</v>
      </c>
      <c r="L115" s="439" t="s">
        <v>3226</v>
      </c>
      <c r="M115" s="541">
        <f t="shared" si="1"/>
        <v>2831</v>
      </c>
      <c r="N115" s="25"/>
      <c r="O115" s="25"/>
      <c r="P115" s="25"/>
      <c r="Q115" s="25"/>
      <c r="R115" s="25"/>
      <c r="S115" s="25"/>
      <c r="T115" s="25"/>
      <c r="U115" s="25"/>
      <c r="V115" s="25"/>
      <c r="W115" s="25"/>
      <c r="X115" s="25"/>
      <c r="Y115" s="25"/>
      <c r="Z115" s="25"/>
    </row>
    <row r="116" ht="15.0" customHeight="1">
      <c r="A116" s="430" t="s">
        <v>3595</v>
      </c>
      <c r="B116" s="431" t="s">
        <v>3596</v>
      </c>
      <c r="C116" s="431">
        <v>2015.0</v>
      </c>
      <c r="D116" s="508">
        <v>44026.0</v>
      </c>
      <c r="E116" s="405" t="s">
        <v>3597</v>
      </c>
      <c r="F116" s="433" t="s">
        <v>55</v>
      </c>
      <c r="G116" s="433" t="s">
        <v>17</v>
      </c>
      <c r="H116" s="405" t="s">
        <v>149</v>
      </c>
      <c r="I116" s="508">
        <v>44378.0</v>
      </c>
      <c r="J116" s="433">
        <v>7.0</v>
      </c>
      <c r="K116" s="433" t="s">
        <v>3220</v>
      </c>
      <c r="L116" s="433" t="s">
        <v>3226</v>
      </c>
      <c r="M116" s="540">
        <f t="shared" si="1"/>
        <v>352</v>
      </c>
      <c r="N116" s="25"/>
      <c r="O116" s="25"/>
      <c r="P116" s="25"/>
      <c r="Q116" s="25"/>
      <c r="R116" s="25"/>
      <c r="S116" s="25"/>
      <c r="T116" s="25"/>
      <c r="U116" s="25"/>
      <c r="V116" s="25"/>
      <c r="W116" s="25"/>
      <c r="X116" s="25"/>
      <c r="Y116" s="25"/>
      <c r="Z116" s="25"/>
    </row>
    <row r="117" ht="15.0" customHeight="1">
      <c r="A117" s="436" t="s">
        <v>3598</v>
      </c>
      <c r="B117" s="437" t="s">
        <v>3599</v>
      </c>
      <c r="C117" s="437">
        <v>2016.0</v>
      </c>
      <c r="D117" s="511">
        <v>42398.0</v>
      </c>
      <c r="E117" s="439" t="s">
        <v>3600</v>
      </c>
      <c r="F117" s="439" t="s">
        <v>3576</v>
      </c>
      <c r="G117" s="408" t="s">
        <v>17</v>
      </c>
      <c r="H117" s="408" t="s">
        <v>1107</v>
      </c>
      <c r="I117" s="511">
        <v>44378.0</v>
      </c>
      <c r="J117" s="439">
        <v>7.0</v>
      </c>
      <c r="K117" s="439" t="s">
        <v>3220</v>
      </c>
      <c r="L117" s="439" t="s">
        <v>3226</v>
      </c>
      <c r="M117" s="541">
        <f t="shared" si="1"/>
        <v>1980</v>
      </c>
      <c r="N117" s="25"/>
      <c r="O117" s="25"/>
      <c r="P117" s="25"/>
      <c r="Q117" s="25"/>
      <c r="R117" s="25"/>
      <c r="S117" s="25"/>
      <c r="T117" s="25"/>
      <c r="U117" s="25"/>
      <c r="V117" s="25"/>
      <c r="W117" s="25"/>
      <c r="X117" s="25"/>
      <c r="Y117" s="25"/>
      <c r="Z117" s="25"/>
    </row>
    <row r="118" ht="15.0" customHeight="1">
      <c r="A118" s="430" t="s">
        <v>3601</v>
      </c>
      <c r="B118" s="431" t="s">
        <v>3602</v>
      </c>
      <c r="C118" s="431">
        <v>2018.0</v>
      </c>
      <c r="D118" s="508">
        <v>43194.0</v>
      </c>
      <c r="E118" s="405" t="s">
        <v>3603</v>
      </c>
      <c r="F118" s="433" t="s">
        <v>71</v>
      </c>
      <c r="G118" s="433" t="s">
        <v>17</v>
      </c>
      <c r="H118" s="405" t="s">
        <v>283</v>
      </c>
      <c r="I118" s="508">
        <v>44378.0</v>
      </c>
      <c r="J118" s="433">
        <v>7.0</v>
      </c>
      <c r="K118" s="433" t="s">
        <v>3220</v>
      </c>
      <c r="L118" s="433" t="s">
        <v>3221</v>
      </c>
      <c r="M118" s="540">
        <f t="shared" si="1"/>
        <v>1184</v>
      </c>
      <c r="N118" s="25"/>
      <c r="O118" s="25"/>
      <c r="P118" s="25"/>
      <c r="Q118" s="25"/>
      <c r="R118" s="25"/>
      <c r="S118" s="25"/>
      <c r="T118" s="25"/>
      <c r="U118" s="25"/>
      <c r="V118" s="25"/>
      <c r="W118" s="25"/>
      <c r="X118" s="25"/>
      <c r="Y118" s="25"/>
      <c r="Z118" s="25"/>
    </row>
    <row r="119" ht="15.0" customHeight="1">
      <c r="A119" s="436" t="s">
        <v>3604</v>
      </c>
      <c r="B119" s="437" t="s">
        <v>3605</v>
      </c>
      <c r="C119" s="437">
        <v>2018.0</v>
      </c>
      <c r="D119" s="511">
        <v>42433.0</v>
      </c>
      <c r="E119" s="439" t="s">
        <v>3606</v>
      </c>
      <c r="F119" s="439" t="s">
        <v>71</v>
      </c>
      <c r="G119" s="408" t="s">
        <v>17</v>
      </c>
      <c r="H119" s="408" t="s">
        <v>50</v>
      </c>
      <c r="I119" s="511">
        <v>44378.0</v>
      </c>
      <c r="J119" s="439">
        <v>7.0</v>
      </c>
      <c r="K119" s="439" t="s">
        <v>3220</v>
      </c>
      <c r="L119" s="439" t="s">
        <v>3221</v>
      </c>
      <c r="M119" s="541">
        <f t="shared" si="1"/>
        <v>1945</v>
      </c>
      <c r="N119" s="25"/>
      <c r="O119" s="25"/>
      <c r="P119" s="25"/>
      <c r="Q119" s="25"/>
      <c r="R119" s="25"/>
      <c r="S119" s="25"/>
      <c r="T119" s="25"/>
      <c r="U119" s="25"/>
      <c r="V119" s="25"/>
      <c r="W119" s="25"/>
      <c r="X119" s="25"/>
      <c r="Y119" s="25"/>
      <c r="Z119" s="25"/>
    </row>
    <row r="120" ht="15.0" customHeight="1">
      <c r="A120" s="430" t="s">
        <v>3607</v>
      </c>
      <c r="B120" s="431" t="s">
        <v>3608</v>
      </c>
      <c r="C120" s="431">
        <v>2016.0</v>
      </c>
      <c r="D120" s="508">
        <v>42424.0</v>
      </c>
      <c r="E120" s="405" t="s">
        <v>3609</v>
      </c>
      <c r="F120" s="433" t="s">
        <v>186</v>
      </c>
      <c r="G120" s="433" t="s">
        <v>17</v>
      </c>
      <c r="H120" s="405" t="s">
        <v>866</v>
      </c>
      <c r="I120" s="508">
        <v>44378.0</v>
      </c>
      <c r="J120" s="433">
        <v>7.0</v>
      </c>
      <c r="K120" s="433" t="s">
        <v>3220</v>
      </c>
      <c r="L120" s="433" t="s">
        <v>3226</v>
      </c>
      <c r="M120" s="540">
        <f t="shared" si="1"/>
        <v>1954</v>
      </c>
      <c r="N120" s="25"/>
      <c r="O120" s="25"/>
      <c r="P120" s="25"/>
      <c r="Q120" s="25"/>
      <c r="R120" s="25"/>
      <c r="S120" s="25"/>
      <c r="T120" s="25"/>
      <c r="U120" s="25"/>
      <c r="V120" s="25"/>
      <c r="W120" s="25"/>
      <c r="X120" s="25"/>
      <c r="Y120" s="25"/>
      <c r="Z120" s="25"/>
    </row>
    <row r="121" ht="15.0" customHeight="1">
      <c r="A121" s="436" t="s">
        <v>3610</v>
      </c>
      <c r="B121" s="437" t="s">
        <v>3611</v>
      </c>
      <c r="C121" s="437">
        <v>2018.0</v>
      </c>
      <c r="D121" s="511">
        <v>43237.0</v>
      </c>
      <c r="E121" s="439" t="s">
        <v>3612</v>
      </c>
      <c r="F121" s="439" t="s">
        <v>3576</v>
      </c>
      <c r="G121" s="408" t="s">
        <v>17</v>
      </c>
      <c r="H121" s="408" t="s">
        <v>50</v>
      </c>
      <c r="I121" s="511">
        <v>44378.0</v>
      </c>
      <c r="J121" s="439">
        <v>7.0</v>
      </c>
      <c r="K121" s="439" t="s">
        <v>3220</v>
      </c>
      <c r="L121" s="439" t="s">
        <v>3226</v>
      </c>
      <c r="M121" s="541">
        <f t="shared" si="1"/>
        <v>1141</v>
      </c>
      <c r="N121" s="25"/>
      <c r="O121" s="25"/>
      <c r="P121" s="25"/>
      <c r="Q121" s="25"/>
      <c r="R121" s="25"/>
      <c r="S121" s="25"/>
      <c r="T121" s="25"/>
      <c r="U121" s="25"/>
      <c r="V121" s="25"/>
      <c r="W121" s="25"/>
      <c r="X121" s="25"/>
      <c r="Y121" s="25"/>
      <c r="Z121" s="25"/>
    </row>
    <row r="122" ht="15.0" customHeight="1">
      <c r="A122" s="430" t="s">
        <v>3613</v>
      </c>
      <c r="B122" s="431" t="s">
        <v>3614</v>
      </c>
      <c r="C122" s="431">
        <v>2015.0</v>
      </c>
      <c r="D122" s="508">
        <v>42124.0</v>
      </c>
      <c r="E122" s="405" t="s">
        <v>3615</v>
      </c>
      <c r="F122" s="433" t="s">
        <v>196</v>
      </c>
      <c r="G122" s="433" t="s">
        <v>17</v>
      </c>
      <c r="H122" s="405" t="s">
        <v>380</v>
      </c>
      <c r="I122" s="508">
        <v>44378.0</v>
      </c>
      <c r="J122" s="433">
        <v>7.0</v>
      </c>
      <c r="K122" s="433" t="s">
        <v>3220</v>
      </c>
      <c r="L122" s="433" t="s">
        <v>3226</v>
      </c>
      <c r="M122" s="540">
        <f t="shared" si="1"/>
        <v>2254</v>
      </c>
      <c r="N122" s="25"/>
      <c r="O122" s="25"/>
      <c r="P122" s="25"/>
      <c r="Q122" s="25"/>
      <c r="R122" s="25"/>
      <c r="S122" s="25"/>
      <c r="T122" s="25"/>
      <c r="U122" s="25"/>
      <c r="V122" s="25"/>
      <c r="W122" s="25"/>
      <c r="X122" s="25"/>
      <c r="Y122" s="25"/>
      <c r="Z122" s="25"/>
    </row>
    <row r="123" ht="15.0" customHeight="1">
      <c r="A123" s="436" t="s">
        <v>3616</v>
      </c>
      <c r="B123" s="437" t="s">
        <v>3617</v>
      </c>
      <c r="C123" s="437">
        <v>2018.0</v>
      </c>
      <c r="D123" s="511">
        <v>43311.0</v>
      </c>
      <c r="E123" s="439" t="s">
        <v>3618</v>
      </c>
      <c r="F123" s="439" t="s">
        <v>3576</v>
      </c>
      <c r="G123" s="408" t="s">
        <v>17</v>
      </c>
      <c r="H123" s="408" t="s">
        <v>3298</v>
      </c>
      <c r="I123" s="511">
        <v>44378.0</v>
      </c>
      <c r="J123" s="439">
        <v>7.0</v>
      </c>
      <c r="K123" s="439" t="s">
        <v>3220</v>
      </c>
      <c r="L123" s="439" t="s">
        <v>3226</v>
      </c>
      <c r="M123" s="541">
        <f t="shared" si="1"/>
        <v>1067</v>
      </c>
      <c r="N123" s="25"/>
      <c r="O123" s="25"/>
      <c r="P123" s="25"/>
      <c r="Q123" s="25"/>
      <c r="R123" s="25"/>
      <c r="S123" s="25"/>
      <c r="T123" s="25"/>
      <c r="U123" s="25"/>
      <c r="V123" s="25"/>
      <c r="W123" s="25"/>
      <c r="X123" s="25"/>
      <c r="Y123" s="25"/>
      <c r="Z123" s="25"/>
    </row>
    <row r="124" ht="15.0" customHeight="1">
      <c r="A124" s="430" t="s">
        <v>3619</v>
      </c>
      <c r="B124" s="431" t="s">
        <v>3620</v>
      </c>
      <c r="C124" s="431">
        <v>2016.0</v>
      </c>
      <c r="D124" s="508">
        <v>42674.0</v>
      </c>
      <c r="E124" s="405" t="s">
        <v>3621</v>
      </c>
      <c r="F124" s="433" t="s">
        <v>2338</v>
      </c>
      <c r="G124" s="433" t="s">
        <v>17</v>
      </c>
      <c r="H124" s="405" t="s">
        <v>1043</v>
      </c>
      <c r="I124" s="508">
        <v>44378.0</v>
      </c>
      <c r="J124" s="433">
        <v>7.0</v>
      </c>
      <c r="K124" s="433" t="s">
        <v>3220</v>
      </c>
      <c r="L124" s="433" t="s">
        <v>3221</v>
      </c>
      <c r="M124" s="540">
        <f t="shared" si="1"/>
        <v>1704</v>
      </c>
      <c r="N124" s="25"/>
      <c r="O124" s="25"/>
      <c r="P124" s="25"/>
      <c r="Q124" s="25"/>
      <c r="R124" s="25"/>
      <c r="S124" s="25"/>
      <c r="T124" s="25"/>
      <c r="U124" s="25"/>
      <c r="V124" s="25"/>
      <c r="W124" s="25"/>
      <c r="X124" s="25"/>
      <c r="Y124" s="25"/>
      <c r="Z124" s="25"/>
    </row>
    <row r="125" ht="15.0" customHeight="1">
      <c r="A125" s="436" t="s">
        <v>3622</v>
      </c>
      <c r="B125" s="437" t="s">
        <v>3623</v>
      </c>
      <c r="C125" s="437">
        <v>2018.0</v>
      </c>
      <c r="D125" s="511">
        <v>43453.0</v>
      </c>
      <c r="E125" s="439" t="s">
        <v>3624</v>
      </c>
      <c r="F125" s="439" t="s">
        <v>186</v>
      </c>
      <c r="G125" s="408" t="s">
        <v>17</v>
      </c>
      <c r="H125" s="408" t="s">
        <v>244</v>
      </c>
      <c r="I125" s="511">
        <v>44378.0</v>
      </c>
      <c r="J125" s="439">
        <v>7.0</v>
      </c>
      <c r="K125" s="439" t="s">
        <v>3220</v>
      </c>
      <c r="L125" s="439" t="s">
        <v>3226</v>
      </c>
      <c r="M125" s="541">
        <f t="shared" si="1"/>
        <v>925</v>
      </c>
      <c r="N125" s="25"/>
      <c r="O125" s="25"/>
      <c r="P125" s="25"/>
      <c r="Q125" s="25"/>
      <c r="R125" s="25"/>
      <c r="S125" s="25"/>
      <c r="T125" s="25"/>
      <c r="U125" s="25"/>
      <c r="V125" s="25"/>
      <c r="W125" s="25"/>
      <c r="X125" s="25"/>
      <c r="Y125" s="25"/>
      <c r="Z125" s="25"/>
    </row>
    <row r="126" ht="15.0" customHeight="1">
      <c r="A126" s="430" t="s">
        <v>3625</v>
      </c>
      <c r="B126" s="431" t="s">
        <v>3626</v>
      </c>
      <c r="C126" s="431">
        <v>2016.0</v>
      </c>
      <c r="D126" s="508">
        <v>42585.0</v>
      </c>
      <c r="E126" s="405" t="s">
        <v>3627</v>
      </c>
      <c r="F126" s="433" t="s">
        <v>3628</v>
      </c>
      <c r="G126" s="433" t="s">
        <v>17</v>
      </c>
      <c r="H126" s="405" t="s">
        <v>373</v>
      </c>
      <c r="I126" s="508">
        <v>44378.0</v>
      </c>
      <c r="J126" s="433">
        <v>7.0</v>
      </c>
      <c r="K126" s="433" t="s">
        <v>3220</v>
      </c>
      <c r="L126" s="433" t="s">
        <v>3221</v>
      </c>
      <c r="M126" s="540">
        <f t="shared" si="1"/>
        <v>1793</v>
      </c>
      <c r="N126" s="25"/>
      <c r="O126" s="25"/>
      <c r="P126" s="25"/>
      <c r="Q126" s="25"/>
      <c r="R126" s="25"/>
      <c r="S126" s="25"/>
      <c r="T126" s="25"/>
      <c r="U126" s="25"/>
      <c r="V126" s="25"/>
      <c r="W126" s="25"/>
      <c r="X126" s="25"/>
      <c r="Y126" s="25"/>
      <c r="Z126" s="25"/>
    </row>
    <row r="127" ht="15.0" customHeight="1">
      <c r="A127" s="436" t="s">
        <v>3629</v>
      </c>
      <c r="B127" s="437" t="s">
        <v>3630</v>
      </c>
      <c r="C127" s="437">
        <v>2016.0</v>
      </c>
      <c r="D127" s="511">
        <v>42636.0</v>
      </c>
      <c r="E127" s="439" t="s">
        <v>3631</v>
      </c>
      <c r="F127" s="439" t="s">
        <v>3628</v>
      </c>
      <c r="G127" s="408" t="s">
        <v>17</v>
      </c>
      <c r="H127" s="408" t="s">
        <v>244</v>
      </c>
      <c r="I127" s="511">
        <v>44378.0</v>
      </c>
      <c r="J127" s="439">
        <v>7.0</v>
      </c>
      <c r="K127" s="439" t="s">
        <v>3220</v>
      </c>
      <c r="L127" s="439" t="s">
        <v>3221</v>
      </c>
      <c r="M127" s="541">
        <f t="shared" si="1"/>
        <v>1742</v>
      </c>
      <c r="N127" s="25"/>
      <c r="O127" s="25"/>
      <c r="P127" s="25"/>
      <c r="Q127" s="25"/>
      <c r="R127" s="25"/>
      <c r="S127" s="25"/>
      <c r="T127" s="25"/>
      <c r="U127" s="25"/>
      <c r="V127" s="25"/>
      <c r="W127" s="25"/>
      <c r="X127" s="25"/>
      <c r="Y127" s="25"/>
      <c r="Z127" s="25"/>
    </row>
    <row r="128" ht="15.0" customHeight="1">
      <c r="A128" s="430" t="s">
        <v>3632</v>
      </c>
      <c r="B128" s="431" t="s">
        <v>3633</v>
      </c>
      <c r="C128" s="431">
        <v>2018.0</v>
      </c>
      <c r="D128" s="508">
        <v>43154.0</v>
      </c>
      <c r="E128" s="405" t="s">
        <v>3634</v>
      </c>
      <c r="F128" s="433" t="s">
        <v>3628</v>
      </c>
      <c r="G128" s="433" t="s">
        <v>17</v>
      </c>
      <c r="H128" s="405" t="s">
        <v>39</v>
      </c>
      <c r="I128" s="508">
        <v>44378.0</v>
      </c>
      <c r="J128" s="433">
        <v>7.0</v>
      </c>
      <c r="K128" s="433" t="s">
        <v>3220</v>
      </c>
      <c r="L128" s="433" t="s">
        <v>3221</v>
      </c>
      <c r="M128" s="540">
        <f t="shared" si="1"/>
        <v>1224</v>
      </c>
      <c r="N128" s="25"/>
      <c r="O128" s="25"/>
      <c r="P128" s="25"/>
      <c r="Q128" s="25"/>
      <c r="R128" s="25"/>
      <c r="S128" s="25"/>
      <c r="T128" s="25"/>
      <c r="U128" s="25"/>
      <c r="V128" s="25"/>
      <c r="W128" s="25"/>
      <c r="X128" s="25"/>
      <c r="Y128" s="25"/>
      <c r="Z128" s="25"/>
    </row>
    <row r="129" ht="15.0" customHeight="1">
      <c r="A129" s="436" t="s">
        <v>3635</v>
      </c>
      <c r="B129" s="437" t="s">
        <v>3636</v>
      </c>
      <c r="C129" s="437">
        <v>2020.0</v>
      </c>
      <c r="D129" s="511">
        <v>43924.0</v>
      </c>
      <c r="E129" s="439" t="s">
        <v>3637</v>
      </c>
      <c r="F129" s="439" t="s">
        <v>3628</v>
      </c>
      <c r="G129" s="408" t="s">
        <v>17</v>
      </c>
      <c r="H129" s="408" t="s">
        <v>3390</v>
      </c>
      <c r="I129" s="511">
        <v>44378.0</v>
      </c>
      <c r="J129" s="439">
        <v>7.0</v>
      </c>
      <c r="K129" s="439" t="s">
        <v>3220</v>
      </c>
      <c r="L129" s="439" t="s">
        <v>3221</v>
      </c>
      <c r="M129" s="541">
        <f t="shared" si="1"/>
        <v>454</v>
      </c>
      <c r="N129" s="25"/>
      <c r="O129" s="25"/>
      <c r="P129" s="25"/>
      <c r="Q129" s="25"/>
      <c r="R129" s="25"/>
      <c r="S129" s="25"/>
      <c r="T129" s="25"/>
      <c r="U129" s="25"/>
      <c r="V129" s="25"/>
      <c r="W129" s="25"/>
      <c r="X129" s="25"/>
      <c r="Y129" s="25"/>
      <c r="Z129" s="25"/>
    </row>
    <row r="130" ht="15.0" customHeight="1">
      <c r="A130" s="430" t="s">
        <v>3638</v>
      </c>
      <c r="B130" s="431" t="s">
        <v>3639</v>
      </c>
      <c r="C130" s="431">
        <v>2014.0</v>
      </c>
      <c r="D130" s="508">
        <v>41991.0</v>
      </c>
      <c r="E130" s="405" t="s">
        <v>3640</v>
      </c>
      <c r="F130" s="433" t="s">
        <v>55</v>
      </c>
      <c r="G130" s="433" t="s">
        <v>17</v>
      </c>
      <c r="H130" s="405" t="s">
        <v>66</v>
      </c>
      <c r="I130" s="508">
        <v>44378.0</v>
      </c>
      <c r="J130" s="433">
        <v>7.0</v>
      </c>
      <c r="K130" s="433" t="s">
        <v>3220</v>
      </c>
      <c r="L130" s="433" t="s">
        <v>3226</v>
      </c>
      <c r="M130" s="540">
        <f t="shared" si="1"/>
        <v>2387</v>
      </c>
      <c r="N130" s="25"/>
      <c r="O130" s="25"/>
      <c r="P130" s="25"/>
      <c r="Q130" s="25"/>
      <c r="R130" s="25"/>
      <c r="S130" s="25"/>
      <c r="T130" s="25"/>
      <c r="U130" s="25"/>
      <c r="V130" s="25"/>
      <c r="W130" s="25"/>
      <c r="X130" s="25"/>
      <c r="Y130" s="25"/>
      <c r="Z130" s="25"/>
    </row>
    <row r="131" ht="15.0" customHeight="1">
      <c r="A131" s="436" t="s">
        <v>3641</v>
      </c>
      <c r="B131" s="437" t="s">
        <v>3642</v>
      </c>
      <c r="C131" s="437">
        <v>2020.0</v>
      </c>
      <c r="D131" s="511">
        <v>43966.0</v>
      </c>
      <c r="E131" s="439" t="s">
        <v>3643</v>
      </c>
      <c r="F131" s="439" t="s">
        <v>55</v>
      </c>
      <c r="G131" s="408" t="s">
        <v>17</v>
      </c>
      <c r="H131" s="408" t="s">
        <v>3390</v>
      </c>
      <c r="I131" s="511">
        <v>44378.0</v>
      </c>
      <c r="J131" s="439">
        <v>7.0</v>
      </c>
      <c r="K131" s="439" t="s">
        <v>3220</v>
      </c>
      <c r="L131" s="439" t="s">
        <v>3226</v>
      </c>
      <c r="M131" s="541">
        <f t="shared" si="1"/>
        <v>412</v>
      </c>
      <c r="N131" s="25"/>
      <c r="O131" s="25"/>
      <c r="P131" s="25"/>
      <c r="Q131" s="25"/>
      <c r="R131" s="25"/>
      <c r="S131" s="25"/>
      <c r="T131" s="25"/>
      <c r="U131" s="25"/>
      <c r="V131" s="25"/>
      <c r="W131" s="25"/>
      <c r="X131" s="25"/>
      <c r="Y131" s="25"/>
      <c r="Z131" s="25"/>
    </row>
    <row r="132" ht="15.0" customHeight="1">
      <c r="A132" s="430" t="s">
        <v>3644</v>
      </c>
      <c r="B132" s="431" t="s">
        <v>3645</v>
      </c>
      <c r="C132" s="431">
        <v>2014.0</v>
      </c>
      <c r="D132" s="508">
        <v>41971.0</v>
      </c>
      <c r="E132" s="405" t="s">
        <v>3646</v>
      </c>
      <c r="F132" s="433" t="s">
        <v>55</v>
      </c>
      <c r="G132" s="433" t="s">
        <v>17</v>
      </c>
      <c r="H132" s="405" t="s">
        <v>56</v>
      </c>
      <c r="I132" s="508">
        <v>44378.0</v>
      </c>
      <c r="J132" s="433">
        <v>7.0</v>
      </c>
      <c r="K132" s="433" t="s">
        <v>3220</v>
      </c>
      <c r="L132" s="433" t="s">
        <v>3226</v>
      </c>
      <c r="M132" s="540">
        <f t="shared" si="1"/>
        <v>2407</v>
      </c>
      <c r="N132" s="25"/>
      <c r="O132" s="25"/>
      <c r="P132" s="25"/>
      <c r="Q132" s="25"/>
      <c r="R132" s="25"/>
      <c r="S132" s="25"/>
      <c r="T132" s="25"/>
      <c r="U132" s="25"/>
      <c r="V132" s="25"/>
      <c r="W132" s="25"/>
      <c r="X132" s="25"/>
      <c r="Y132" s="25"/>
      <c r="Z132" s="25"/>
    </row>
    <row r="133" ht="15.0" customHeight="1">
      <c r="A133" s="436" t="s">
        <v>3647</v>
      </c>
      <c r="B133" s="437" t="s">
        <v>3648</v>
      </c>
      <c r="C133" s="437">
        <v>2015.0</v>
      </c>
      <c r="D133" s="511">
        <v>42356.0</v>
      </c>
      <c r="E133" s="439" t="s">
        <v>3649</v>
      </c>
      <c r="F133" s="439" t="s">
        <v>3628</v>
      </c>
      <c r="G133" s="408" t="s">
        <v>17</v>
      </c>
      <c r="H133" s="408" t="s">
        <v>66</v>
      </c>
      <c r="I133" s="511">
        <v>44378.0</v>
      </c>
      <c r="J133" s="439">
        <v>7.0</v>
      </c>
      <c r="K133" s="439" t="s">
        <v>3220</v>
      </c>
      <c r="L133" s="439" t="s">
        <v>3221</v>
      </c>
      <c r="M133" s="541">
        <f t="shared" si="1"/>
        <v>2022</v>
      </c>
      <c r="N133" s="25"/>
      <c r="O133" s="25"/>
      <c r="P133" s="25"/>
      <c r="Q133" s="25"/>
      <c r="R133" s="25"/>
      <c r="S133" s="25"/>
      <c r="T133" s="25"/>
      <c r="U133" s="25"/>
      <c r="V133" s="25"/>
      <c r="W133" s="25"/>
      <c r="X133" s="25"/>
      <c r="Y133" s="25"/>
      <c r="Z133" s="25"/>
    </row>
    <row r="134" ht="15.0" customHeight="1">
      <c r="A134" s="430" t="s">
        <v>3650</v>
      </c>
      <c r="B134" s="431" t="s">
        <v>3651</v>
      </c>
      <c r="C134" s="431">
        <v>2014.0</v>
      </c>
      <c r="D134" s="508">
        <v>41641.0</v>
      </c>
      <c r="E134" s="405" t="s">
        <v>3652</v>
      </c>
      <c r="F134" s="433" t="s">
        <v>3628</v>
      </c>
      <c r="G134" s="433" t="s">
        <v>17</v>
      </c>
      <c r="H134" s="405" t="s">
        <v>50</v>
      </c>
      <c r="I134" s="508">
        <v>44378.0</v>
      </c>
      <c r="J134" s="433">
        <v>7.0</v>
      </c>
      <c r="K134" s="433" t="s">
        <v>3220</v>
      </c>
      <c r="L134" s="433" t="s">
        <v>3221</v>
      </c>
      <c r="M134" s="540">
        <f t="shared" si="1"/>
        <v>2737</v>
      </c>
      <c r="N134" s="25"/>
      <c r="O134" s="25"/>
      <c r="P134" s="25"/>
      <c r="Q134" s="25"/>
      <c r="R134" s="25"/>
      <c r="S134" s="25"/>
      <c r="T134" s="25"/>
      <c r="U134" s="25"/>
      <c r="V134" s="25"/>
      <c r="W134" s="25"/>
      <c r="X134" s="25"/>
      <c r="Y134" s="25"/>
      <c r="Z134" s="25"/>
    </row>
    <row r="135" ht="15.0" customHeight="1">
      <c r="A135" s="436" t="s">
        <v>3653</v>
      </c>
      <c r="B135" s="437" t="s">
        <v>3654</v>
      </c>
      <c r="C135" s="437">
        <v>2017.0</v>
      </c>
      <c r="D135" s="511">
        <v>42902.0</v>
      </c>
      <c r="E135" s="439" t="s">
        <v>3655</v>
      </c>
      <c r="F135" s="439" t="s">
        <v>3628</v>
      </c>
      <c r="G135" s="408" t="s">
        <v>17</v>
      </c>
      <c r="H135" s="408" t="s">
        <v>380</v>
      </c>
      <c r="I135" s="511">
        <v>44378.0</v>
      </c>
      <c r="J135" s="439">
        <v>7.0</v>
      </c>
      <c r="K135" s="439" t="s">
        <v>3220</v>
      </c>
      <c r="L135" s="439" t="s">
        <v>3221</v>
      </c>
      <c r="M135" s="541">
        <f t="shared" si="1"/>
        <v>1476</v>
      </c>
      <c r="N135" s="25"/>
      <c r="O135" s="25"/>
      <c r="P135" s="25"/>
      <c r="Q135" s="25"/>
      <c r="R135" s="25"/>
      <c r="S135" s="25"/>
      <c r="T135" s="25"/>
      <c r="U135" s="25"/>
      <c r="V135" s="25"/>
      <c r="W135" s="25"/>
      <c r="X135" s="25"/>
      <c r="Y135" s="25"/>
      <c r="Z135" s="25"/>
    </row>
    <row r="136" ht="15.0" customHeight="1">
      <c r="A136" s="430" t="s">
        <v>3656</v>
      </c>
      <c r="B136" s="431" t="s">
        <v>3657</v>
      </c>
      <c r="C136" s="431">
        <v>2019.0</v>
      </c>
      <c r="D136" s="508">
        <v>43700.0</v>
      </c>
      <c r="E136" s="405" t="s">
        <v>3658</v>
      </c>
      <c r="F136" s="433" t="s">
        <v>372</v>
      </c>
      <c r="G136" s="433" t="s">
        <v>17</v>
      </c>
      <c r="H136" s="405" t="s">
        <v>56</v>
      </c>
      <c r="I136" s="508">
        <v>44378.0</v>
      </c>
      <c r="J136" s="433">
        <v>7.0</v>
      </c>
      <c r="K136" s="433" t="s">
        <v>3220</v>
      </c>
      <c r="L136" s="433" t="s">
        <v>3221</v>
      </c>
      <c r="M136" s="540">
        <f t="shared" si="1"/>
        <v>678</v>
      </c>
      <c r="N136" s="25"/>
      <c r="O136" s="25"/>
      <c r="P136" s="25"/>
      <c r="Q136" s="25"/>
      <c r="R136" s="25"/>
      <c r="S136" s="25"/>
      <c r="T136" s="25"/>
      <c r="U136" s="25"/>
      <c r="V136" s="25"/>
      <c r="W136" s="25"/>
      <c r="X136" s="25"/>
      <c r="Y136" s="25"/>
      <c r="Z136" s="25"/>
    </row>
    <row r="137" ht="15.0" customHeight="1">
      <c r="A137" s="436" t="s">
        <v>3659</v>
      </c>
      <c r="B137" s="437" t="s">
        <v>3660</v>
      </c>
      <c r="C137" s="437">
        <v>2013.0</v>
      </c>
      <c r="D137" s="511">
        <v>41621.0</v>
      </c>
      <c r="E137" s="439" t="s">
        <v>3661</v>
      </c>
      <c r="F137" s="439" t="s">
        <v>1630</v>
      </c>
      <c r="G137" s="408" t="s">
        <v>17</v>
      </c>
      <c r="H137" s="408" t="s">
        <v>244</v>
      </c>
      <c r="I137" s="511">
        <v>44378.0</v>
      </c>
      <c r="J137" s="439">
        <v>7.0</v>
      </c>
      <c r="K137" s="439" t="s">
        <v>3220</v>
      </c>
      <c r="L137" s="439" t="s">
        <v>3226</v>
      </c>
      <c r="M137" s="541">
        <f t="shared" si="1"/>
        <v>2757</v>
      </c>
      <c r="N137" s="25"/>
      <c r="O137" s="25"/>
      <c r="P137" s="25"/>
      <c r="Q137" s="25"/>
      <c r="R137" s="25"/>
      <c r="S137" s="25"/>
      <c r="T137" s="25"/>
      <c r="U137" s="25"/>
      <c r="V137" s="25"/>
      <c r="W137" s="25"/>
      <c r="X137" s="25"/>
      <c r="Y137" s="25"/>
      <c r="Z137" s="25"/>
    </row>
    <row r="138" ht="15.0" customHeight="1">
      <c r="A138" s="430" t="s">
        <v>3662</v>
      </c>
      <c r="B138" s="431" t="s">
        <v>3663</v>
      </c>
      <c r="C138" s="431">
        <v>2016.0</v>
      </c>
      <c r="D138" s="508">
        <v>42723.0</v>
      </c>
      <c r="E138" s="405" t="s">
        <v>3664</v>
      </c>
      <c r="F138" s="433" t="s">
        <v>3665</v>
      </c>
      <c r="G138" s="433" t="s">
        <v>17</v>
      </c>
      <c r="H138" s="405" t="s">
        <v>3666</v>
      </c>
      <c r="I138" s="508">
        <v>44399.0</v>
      </c>
      <c r="J138" s="433">
        <v>7.0</v>
      </c>
      <c r="K138" s="433" t="s">
        <v>3220</v>
      </c>
      <c r="L138" s="433" t="s">
        <v>3226</v>
      </c>
      <c r="M138" s="540">
        <f t="shared" si="1"/>
        <v>1676</v>
      </c>
      <c r="N138" s="25"/>
      <c r="O138" s="25"/>
      <c r="P138" s="25"/>
      <c r="Q138" s="25"/>
      <c r="R138" s="25"/>
      <c r="S138" s="25"/>
      <c r="T138" s="25"/>
      <c r="U138" s="25"/>
      <c r="V138" s="25"/>
      <c r="W138" s="25"/>
      <c r="X138" s="25"/>
      <c r="Y138" s="25"/>
      <c r="Z138" s="25"/>
    </row>
    <row r="139" ht="15.0" customHeight="1">
      <c r="A139" s="436" t="s">
        <v>3667</v>
      </c>
      <c r="B139" s="437" t="s">
        <v>3668</v>
      </c>
      <c r="C139" s="437">
        <v>2017.0</v>
      </c>
      <c r="D139" s="511">
        <v>43040.0</v>
      </c>
      <c r="E139" s="439" t="s">
        <v>3669</v>
      </c>
      <c r="F139" s="439" t="s">
        <v>3035</v>
      </c>
      <c r="G139" s="408" t="s">
        <v>17</v>
      </c>
      <c r="H139" s="408" t="s">
        <v>77</v>
      </c>
      <c r="I139" s="511">
        <v>44427.0</v>
      </c>
      <c r="J139" s="439">
        <v>8.0</v>
      </c>
      <c r="K139" s="439" t="s">
        <v>3220</v>
      </c>
      <c r="L139" s="439" t="s">
        <v>3221</v>
      </c>
      <c r="M139" s="541">
        <f t="shared" si="1"/>
        <v>1387</v>
      </c>
      <c r="N139" s="25"/>
      <c r="O139" s="25"/>
      <c r="P139" s="25"/>
      <c r="Q139" s="25"/>
      <c r="R139" s="25"/>
      <c r="S139" s="25"/>
      <c r="T139" s="25"/>
      <c r="U139" s="25"/>
      <c r="V139" s="25"/>
      <c r="W139" s="25"/>
      <c r="X139" s="25"/>
      <c r="Y139" s="25"/>
      <c r="Z139" s="25"/>
    </row>
    <row r="140" ht="15.0" customHeight="1">
      <c r="A140" s="430" t="s">
        <v>3670</v>
      </c>
      <c r="B140" s="431" t="s">
        <v>3671</v>
      </c>
      <c r="C140" s="431">
        <v>2018.0</v>
      </c>
      <c r="D140" s="508">
        <v>43447.0</v>
      </c>
      <c r="E140" s="405" t="s">
        <v>3672</v>
      </c>
      <c r="F140" s="433" t="s">
        <v>359</v>
      </c>
      <c r="G140" s="433" t="s">
        <v>17</v>
      </c>
      <c r="H140" s="405" t="s">
        <v>130</v>
      </c>
      <c r="I140" s="508">
        <v>44427.0</v>
      </c>
      <c r="J140" s="433">
        <v>8.0</v>
      </c>
      <c r="K140" s="433" t="s">
        <v>3220</v>
      </c>
      <c r="L140" s="433" t="s">
        <v>3673</v>
      </c>
      <c r="M140" s="540">
        <f t="shared" si="1"/>
        <v>980</v>
      </c>
      <c r="N140" s="25"/>
      <c r="O140" s="25"/>
      <c r="P140" s="25"/>
      <c r="Q140" s="25"/>
      <c r="R140" s="25"/>
      <c r="S140" s="25"/>
      <c r="T140" s="25"/>
      <c r="U140" s="25"/>
      <c r="V140" s="25"/>
      <c r="W140" s="25"/>
      <c r="X140" s="25"/>
      <c r="Y140" s="25"/>
      <c r="Z140" s="25"/>
    </row>
    <row r="141" ht="15.0" customHeight="1">
      <c r="A141" s="436" t="s">
        <v>3674</v>
      </c>
      <c r="B141" s="437" t="s">
        <v>3675</v>
      </c>
      <c r="C141" s="437">
        <v>2016.0</v>
      </c>
      <c r="D141" s="511">
        <v>42618.0</v>
      </c>
      <c r="E141" s="439" t="s">
        <v>3676</v>
      </c>
      <c r="F141" s="439" t="s">
        <v>71</v>
      </c>
      <c r="G141" s="408" t="s">
        <v>17</v>
      </c>
      <c r="H141" s="408" t="s">
        <v>97</v>
      </c>
      <c r="I141" s="511">
        <v>44427.0</v>
      </c>
      <c r="J141" s="439">
        <v>8.0</v>
      </c>
      <c r="K141" s="439" t="s">
        <v>3220</v>
      </c>
      <c r="L141" s="439" t="s">
        <v>3221</v>
      </c>
      <c r="M141" s="541">
        <f t="shared" si="1"/>
        <v>1809</v>
      </c>
      <c r="N141" s="25"/>
      <c r="O141" s="25"/>
      <c r="P141" s="25"/>
      <c r="Q141" s="25"/>
      <c r="R141" s="25"/>
      <c r="S141" s="25"/>
      <c r="T141" s="25"/>
      <c r="U141" s="25"/>
      <c r="V141" s="25"/>
      <c r="W141" s="25"/>
      <c r="X141" s="25"/>
      <c r="Y141" s="25"/>
      <c r="Z141" s="25"/>
    </row>
    <row r="142" ht="15.0" customHeight="1">
      <c r="A142" s="430" t="s">
        <v>3677</v>
      </c>
      <c r="B142" s="431" t="s">
        <v>3678</v>
      </c>
      <c r="C142" s="431">
        <v>2016.0</v>
      </c>
      <c r="D142" s="508">
        <v>42668.0</v>
      </c>
      <c r="E142" s="405" t="s">
        <v>3679</v>
      </c>
      <c r="F142" s="433" t="s">
        <v>71</v>
      </c>
      <c r="G142" s="433" t="s">
        <v>17</v>
      </c>
      <c r="H142" s="405" t="s">
        <v>244</v>
      </c>
      <c r="I142" s="508">
        <v>44427.0</v>
      </c>
      <c r="J142" s="433">
        <v>8.0</v>
      </c>
      <c r="K142" s="433" t="s">
        <v>3220</v>
      </c>
      <c r="L142" s="433" t="s">
        <v>3221</v>
      </c>
      <c r="M142" s="540">
        <f t="shared" si="1"/>
        <v>1759</v>
      </c>
      <c r="N142" s="25"/>
      <c r="O142" s="25"/>
      <c r="P142" s="25"/>
      <c r="Q142" s="25"/>
      <c r="R142" s="25"/>
      <c r="S142" s="25"/>
      <c r="T142" s="25"/>
      <c r="U142" s="25"/>
      <c r="V142" s="25"/>
      <c r="W142" s="25"/>
      <c r="X142" s="25"/>
      <c r="Y142" s="25"/>
      <c r="Z142" s="25"/>
    </row>
    <row r="143" ht="15.0" customHeight="1">
      <c r="A143" s="436" t="s">
        <v>3680</v>
      </c>
      <c r="B143" s="437" t="s">
        <v>3681</v>
      </c>
      <c r="C143" s="437">
        <v>2016.0</v>
      </c>
      <c r="D143" s="511">
        <v>42643.0</v>
      </c>
      <c r="E143" s="439" t="s">
        <v>3682</v>
      </c>
      <c r="F143" s="439" t="s">
        <v>71</v>
      </c>
      <c r="G143" s="408" t="s">
        <v>17</v>
      </c>
      <c r="H143" s="408" t="s">
        <v>97</v>
      </c>
      <c r="I143" s="511">
        <v>44427.0</v>
      </c>
      <c r="J143" s="439">
        <v>8.0</v>
      </c>
      <c r="K143" s="439" t="s">
        <v>3220</v>
      </c>
      <c r="L143" s="439" t="s">
        <v>3221</v>
      </c>
      <c r="M143" s="541">
        <f t="shared" si="1"/>
        <v>1784</v>
      </c>
      <c r="N143" s="25"/>
      <c r="O143" s="25"/>
      <c r="P143" s="25"/>
      <c r="Q143" s="25"/>
      <c r="R143" s="25"/>
      <c r="S143" s="25"/>
      <c r="T143" s="25"/>
      <c r="U143" s="25"/>
      <c r="V143" s="25"/>
      <c r="W143" s="25"/>
      <c r="X143" s="25"/>
      <c r="Y143" s="25"/>
      <c r="Z143" s="25"/>
    </row>
    <row r="144" ht="15.0" customHeight="1">
      <c r="A144" s="430" t="s">
        <v>3683</v>
      </c>
      <c r="B144" s="431" t="s">
        <v>3684</v>
      </c>
      <c r="C144" s="431">
        <v>2011.0</v>
      </c>
      <c r="D144" s="508">
        <v>40787.0</v>
      </c>
      <c r="E144" s="405" t="s">
        <v>3685</v>
      </c>
      <c r="F144" s="433" t="s">
        <v>723</v>
      </c>
      <c r="G144" s="433" t="s">
        <v>17</v>
      </c>
      <c r="H144" s="405" t="s">
        <v>153</v>
      </c>
      <c r="I144" s="508">
        <v>44427.0</v>
      </c>
      <c r="J144" s="433">
        <v>8.0</v>
      </c>
      <c r="K144" s="433" t="s">
        <v>3220</v>
      </c>
      <c r="L144" s="433" t="s">
        <v>3226</v>
      </c>
      <c r="M144" s="540">
        <f t="shared" si="1"/>
        <v>3640</v>
      </c>
      <c r="N144" s="25"/>
      <c r="O144" s="25"/>
      <c r="P144" s="25"/>
      <c r="Q144" s="25"/>
      <c r="R144" s="25"/>
      <c r="S144" s="25"/>
      <c r="T144" s="25"/>
      <c r="U144" s="25"/>
      <c r="V144" s="25"/>
      <c r="W144" s="25"/>
      <c r="X144" s="25"/>
      <c r="Y144" s="25"/>
      <c r="Z144" s="25"/>
    </row>
    <row r="145" ht="15.0" customHeight="1">
      <c r="A145" s="436" t="s">
        <v>3686</v>
      </c>
      <c r="B145" s="437" t="s">
        <v>3687</v>
      </c>
      <c r="C145" s="437">
        <v>2018.0</v>
      </c>
      <c r="D145" s="511">
        <v>43290.0</v>
      </c>
      <c r="E145" s="439" t="s">
        <v>3688</v>
      </c>
      <c r="F145" s="439" t="s">
        <v>31</v>
      </c>
      <c r="G145" s="408" t="s">
        <v>17</v>
      </c>
      <c r="H145" s="408" t="s">
        <v>1107</v>
      </c>
      <c r="I145" s="511">
        <v>44427.0</v>
      </c>
      <c r="J145" s="439">
        <v>8.0</v>
      </c>
      <c r="K145" s="439" t="s">
        <v>3220</v>
      </c>
      <c r="L145" s="439" t="s">
        <v>3221</v>
      </c>
      <c r="M145" s="541">
        <f t="shared" si="1"/>
        <v>1137</v>
      </c>
      <c r="N145" s="25"/>
      <c r="O145" s="25"/>
      <c r="P145" s="25"/>
      <c r="Q145" s="25"/>
      <c r="R145" s="25"/>
      <c r="S145" s="25"/>
      <c r="T145" s="25"/>
      <c r="U145" s="25"/>
      <c r="V145" s="25"/>
      <c r="W145" s="25"/>
      <c r="X145" s="25"/>
      <c r="Y145" s="25"/>
      <c r="Z145" s="25"/>
    </row>
    <row r="146" ht="15.0" customHeight="1">
      <c r="A146" s="430" t="s">
        <v>3689</v>
      </c>
      <c r="B146" s="431" t="s">
        <v>3690</v>
      </c>
      <c r="C146" s="431">
        <v>2016.0</v>
      </c>
      <c r="D146" s="508">
        <v>42688.0</v>
      </c>
      <c r="E146" s="405" t="s">
        <v>3691</v>
      </c>
      <c r="F146" s="433" t="s">
        <v>148</v>
      </c>
      <c r="G146" s="433" t="s">
        <v>17</v>
      </c>
      <c r="H146" s="405" t="s">
        <v>26</v>
      </c>
      <c r="I146" s="508">
        <v>44427.0</v>
      </c>
      <c r="J146" s="433">
        <v>8.0</v>
      </c>
      <c r="K146" s="433" t="s">
        <v>3220</v>
      </c>
      <c r="L146" s="433" t="s">
        <v>3226</v>
      </c>
      <c r="M146" s="540">
        <f t="shared" si="1"/>
        <v>1739</v>
      </c>
      <c r="N146" s="25"/>
      <c r="O146" s="25"/>
      <c r="P146" s="25"/>
      <c r="Q146" s="25"/>
      <c r="R146" s="25"/>
      <c r="S146" s="25"/>
      <c r="T146" s="25"/>
      <c r="U146" s="25"/>
      <c r="V146" s="25"/>
      <c r="W146" s="25"/>
      <c r="X146" s="25"/>
      <c r="Y146" s="25"/>
      <c r="Z146" s="25"/>
    </row>
    <row r="147" ht="15.0" customHeight="1">
      <c r="A147" s="436" t="s">
        <v>3692</v>
      </c>
      <c r="B147" s="437" t="s">
        <v>3693</v>
      </c>
      <c r="C147" s="437">
        <v>2019.0</v>
      </c>
      <c r="D147" s="511">
        <v>43741.0</v>
      </c>
      <c r="E147" s="439" t="s">
        <v>3694</v>
      </c>
      <c r="F147" s="439" t="s">
        <v>148</v>
      </c>
      <c r="G147" s="408" t="s">
        <v>17</v>
      </c>
      <c r="H147" s="408" t="s">
        <v>244</v>
      </c>
      <c r="I147" s="511">
        <v>44427.0</v>
      </c>
      <c r="J147" s="439">
        <v>8.0</v>
      </c>
      <c r="K147" s="439" t="s">
        <v>3220</v>
      </c>
      <c r="L147" s="439" t="s">
        <v>3226</v>
      </c>
      <c r="M147" s="541">
        <f t="shared" si="1"/>
        <v>686</v>
      </c>
      <c r="N147" s="25"/>
      <c r="O147" s="25"/>
      <c r="P147" s="25"/>
      <c r="Q147" s="25"/>
      <c r="R147" s="25"/>
      <c r="S147" s="25"/>
      <c r="T147" s="25"/>
      <c r="U147" s="25"/>
      <c r="V147" s="25"/>
      <c r="W147" s="25"/>
      <c r="X147" s="25"/>
      <c r="Y147" s="25"/>
      <c r="Z147" s="25"/>
    </row>
    <row r="148" ht="15.0" customHeight="1">
      <c r="A148" s="430" t="s">
        <v>3695</v>
      </c>
      <c r="B148" s="431" t="s">
        <v>3696</v>
      </c>
      <c r="C148" s="431">
        <v>2019.0</v>
      </c>
      <c r="D148" s="508">
        <v>43521.0</v>
      </c>
      <c r="E148" s="405" t="s">
        <v>3697</v>
      </c>
      <c r="F148" s="433" t="s">
        <v>307</v>
      </c>
      <c r="G148" s="433" t="s">
        <v>17</v>
      </c>
      <c r="H148" s="405" t="s">
        <v>97</v>
      </c>
      <c r="I148" s="508">
        <v>44427.0</v>
      </c>
      <c r="J148" s="433">
        <v>8.0</v>
      </c>
      <c r="K148" s="433" t="s">
        <v>3220</v>
      </c>
      <c r="L148" s="433" t="s">
        <v>3226</v>
      </c>
      <c r="M148" s="540">
        <f t="shared" si="1"/>
        <v>906</v>
      </c>
      <c r="N148" s="25"/>
      <c r="O148" s="25"/>
      <c r="P148" s="25"/>
      <c r="Q148" s="25"/>
      <c r="R148" s="25"/>
      <c r="S148" s="25"/>
      <c r="T148" s="25"/>
      <c r="U148" s="25"/>
      <c r="V148" s="25"/>
      <c r="W148" s="25"/>
      <c r="X148" s="25"/>
      <c r="Y148" s="25"/>
      <c r="Z148" s="25"/>
    </row>
    <row r="149" ht="15.0" customHeight="1">
      <c r="A149" s="436" t="s">
        <v>3698</v>
      </c>
      <c r="B149" s="437" t="s">
        <v>3699</v>
      </c>
      <c r="C149" s="437">
        <v>2014.0</v>
      </c>
      <c r="D149" s="511">
        <v>41697.0</v>
      </c>
      <c r="E149" s="439" t="s">
        <v>3700</v>
      </c>
      <c r="F149" s="439" t="s">
        <v>3432</v>
      </c>
      <c r="G149" s="408" t="s">
        <v>17</v>
      </c>
      <c r="H149" s="408" t="s">
        <v>163</v>
      </c>
      <c r="I149" s="511">
        <v>44427.0</v>
      </c>
      <c r="J149" s="439">
        <v>8.0</v>
      </c>
      <c r="K149" s="439" t="s">
        <v>3220</v>
      </c>
      <c r="L149" s="439" t="s">
        <v>3226</v>
      </c>
      <c r="M149" s="541">
        <f t="shared" si="1"/>
        <v>2730</v>
      </c>
      <c r="N149" s="25"/>
      <c r="O149" s="25"/>
      <c r="P149" s="25"/>
      <c r="Q149" s="25"/>
      <c r="R149" s="25"/>
      <c r="S149" s="25"/>
      <c r="T149" s="25"/>
      <c r="U149" s="25"/>
      <c r="V149" s="25"/>
      <c r="W149" s="25"/>
      <c r="X149" s="25"/>
      <c r="Y149" s="25"/>
      <c r="Z149" s="25"/>
    </row>
    <row r="150" ht="15.0" customHeight="1">
      <c r="A150" s="430" t="s">
        <v>3701</v>
      </c>
      <c r="B150" s="431" t="s">
        <v>3702</v>
      </c>
      <c r="C150" s="431">
        <v>2018.0</v>
      </c>
      <c r="D150" s="508">
        <v>43293.0</v>
      </c>
      <c r="E150" s="405" t="s">
        <v>3703</v>
      </c>
      <c r="F150" s="433" t="s">
        <v>417</v>
      </c>
      <c r="G150" s="433" t="s">
        <v>17</v>
      </c>
      <c r="H150" s="405" t="s">
        <v>3298</v>
      </c>
      <c r="I150" s="508">
        <v>44427.0</v>
      </c>
      <c r="J150" s="433">
        <v>8.0</v>
      </c>
      <c r="K150" s="433" t="s">
        <v>3220</v>
      </c>
      <c r="L150" s="433" t="s">
        <v>3226</v>
      </c>
      <c r="M150" s="540">
        <f t="shared" si="1"/>
        <v>1134</v>
      </c>
      <c r="N150" s="25"/>
      <c r="O150" s="25"/>
      <c r="P150" s="25"/>
      <c r="Q150" s="25"/>
      <c r="R150" s="25"/>
      <c r="S150" s="25"/>
      <c r="T150" s="25"/>
      <c r="U150" s="25"/>
      <c r="V150" s="25"/>
      <c r="W150" s="25"/>
      <c r="X150" s="25"/>
      <c r="Y150" s="25"/>
      <c r="Z150" s="25"/>
    </row>
    <row r="151" ht="15.0" customHeight="1">
      <c r="A151" s="436" t="s">
        <v>3704</v>
      </c>
      <c r="B151" s="437" t="s">
        <v>3705</v>
      </c>
      <c r="C151" s="437">
        <v>2015.0</v>
      </c>
      <c r="D151" s="511">
        <v>42185.0</v>
      </c>
      <c r="E151" s="439" t="s">
        <v>3706</v>
      </c>
      <c r="F151" s="439" t="s">
        <v>31</v>
      </c>
      <c r="G151" s="408" t="s">
        <v>17</v>
      </c>
      <c r="H151" s="408" t="s">
        <v>3707</v>
      </c>
      <c r="I151" s="511">
        <v>44427.0</v>
      </c>
      <c r="J151" s="439">
        <v>8.0</v>
      </c>
      <c r="K151" s="439" t="s">
        <v>3220</v>
      </c>
      <c r="L151" s="439" t="s">
        <v>3221</v>
      </c>
      <c r="M151" s="541">
        <f t="shared" si="1"/>
        <v>2242</v>
      </c>
      <c r="N151" s="25"/>
      <c r="O151" s="25"/>
      <c r="P151" s="25"/>
      <c r="Q151" s="25"/>
      <c r="R151" s="25"/>
      <c r="S151" s="25"/>
      <c r="T151" s="25"/>
      <c r="U151" s="25"/>
      <c r="V151" s="25"/>
      <c r="W151" s="25"/>
      <c r="X151" s="25"/>
      <c r="Y151" s="25"/>
      <c r="Z151" s="25"/>
    </row>
    <row r="152" ht="15.0" customHeight="1">
      <c r="A152" s="430" t="s">
        <v>3708</v>
      </c>
      <c r="B152" s="431" t="s">
        <v>3709</v>
      </c>
      <c r="C152" s="431">
        <v>2015.0</v>
      </c>
      <c r="D152" s="508">
        <v>42142.0</v>
      </c>
      <c r="E152" s="405" t="s">
        <v>3710</v>
      </c>
      <c r="F152" s="433" t="s">
        <v>3711</v>
      </c>
      <c r="G152" s="433" t="s">
        <v>17</v>
      </c>
      <c r="H152" s="405" t="s">
        <v>50</v>
      </c>
      <c r="I152" s="508">
        <v>44460.0</v>
      </c>
      <c r="J152" s="433">
        <v>9.0</v>
      </c>
      <c r="K152" s="433" t="s">
        <v>3220</v>
      </c>
      <c r="L152" s="433" t="s">
        <v>3226</v>
      </c>
      <c r="M152" s="540">
        <f t="shared" si="1"/>
        <v>2318</v>
      </c>
      <c r="N152" s="25"/>
      <c r="O152" s="25"/>
      <c r="P152" s="25"/>
      <c r="Q152" s="25"/>
      <c r="R152" s="25"/>
      <c r="S152" s="25"/>
      <c r="T152" s="25"/>
      <c r="U152" s="25"/>
      <c r="V152" s="25"/>
      <c r="W152" s="25"/>
      <c r="X152" s="25"/>
      <c r="Y152" s="25"/>
      <c r="Z152" s="25"/>
    </row>
    <row r="153" ht="15.0" customHeight="1">
      <c r="A153" s="436" t="s">
        <v>3712</v>
      </c>
      <c r="B153" s="437" t="s">
        <v>3713</v>
      </c>
      <c r="C153" s="437">
        <v>2015.0</v>
      </c>
      <c r="D153" s="511">
        <v>42303.0</v>
      </c>
      <c r="E153" s="439" t="s">
        <v>3714</v>
      </c>
      <c r="F153" s="439" t="s">
        <v>3035</v>
      </c>
      <c r="G153" s="408" t="s">
        <v>17</v>
      </c>
      <c r="H153" s="408" t="s">
        <v>50</v>
      </c>
      <c r="I153" s="511">
        <v>44460.0</v>
      </c>
      <c r="J153" s="439">
        <v>9.0</v>
      </c>
      <c r="K153" s="439" t="s">
        <v>3220</v>
      </c>
      <c r="L153" s="439" t="s">
        <v>3221</v>
      </c>
      <c r="M153" s="541">
        <f t="shared" si="1"/>
        <v>2157</v>
      </c>
      <c r="N153" s="25"/>
      <c r="O153" s="25"/>
      <c r="P153" s="25"/>
      <c r="Q153" s="25"/>
      <c r="R153" s="25"/>
      <c r="S153" s="25"/>
      <c r="T153" s="25"/>
      <c r="U153" s="25"/>
      <c r="V153" s="25"/>
      <c r="W153" s="25"/>
      <c r="X153" s="25"/>
      <c r="Y153" s="25"/>
      <c r="Z153" s="25"/>
    </row>
    <row r="154" ht="15.0" customHeight="1">
      <c r="A154" s="430" t="s">
        <v>3715</v>
      </c>
      <c r="B154" s="431" t="s">
        <v>3716</v>
      </c>
      <c r="C154" s="431">
        <v>2014.0</v>
      </c>
      <c r="D154" s="508">
        <v>41995.0</v>
      </c>
      <c r="E154" s="405" t="s">
        <v>3717</v>
      </c>
      <c r="F154" s="433" t="s">
        <v>1653</v>
      </c>
      <c r="G154" s="433" t="s">
        <v>17</v>
      </c>
      <c r="H154" s="405" t="s">
        <v>66</v>
      </c>
      <c r="I154" s="508">
        <v>44460.0</v>
      </c>
      <c r="J154" s="433">
        <v>9.0</v>
      </c>
      <c r="K154" s="433" t="s">
        <v>3220</v>
      </c>
      <c r="L154" s="433" t="s">
        <v>3226</v>
      </c>
      <c r="M154" s="540">
        <f t="shared" si="1"/>
        <v>2465</v>
      </c>
      <c r="N154" s="25"/>
      <c r="O154" s="25"/>
      <c r="P154" s="25"/>
      <c r="Q154" s="25"/>
      <c r="R154" s="25"/>
      <c r="S154" s="25"/>
      <c r="T154" s="25"/>
      <c r="U154" s="25"/>
      <c r="V154" s="25"/>
      <c r="W154" s="25"/>
      <c r="X154" s="25"/>
      <c r="Y154" s="25"/>
      <c r="Z154" s="25"/>
    </row>
    <row r="155" ht="15.0" customHeight="1">
      <c r="A155" s="436" t="s">
        <v>3718</v>
      </c>
      <c r="B155" s="437" t="s">
        <v>3719</v>
      </c>
      <c r="C155" s="437">
        <v>2020.0</v>
      </c>
      <c r="D155" s="511">
        <v>43963.0</v>
      </c>
      <c r="E155" s="439" t="s">
        <v>3720</v>
      </c>
      <c r="F155" s="439" t="s">
        <v>1653</v>
      </c>
      <c r="G155" s="408" t="s">
        <v>17</v>
      </c>
      <c r="H155" s="408" t="s">
        <v>26</v>
      </c>
      <c r="I155" s="511">
        <v>44460.0</v>
      </c>
      <c r="J155" s="439">
        <v>9.0</v>
      </c>
      <c r="K155" s="439" t="s">
        <v>3220</v>
      </c>
      <c r="L155" s="439" t="s">
        <v>3226</v>
      </c>
      <c r="M155" s="541">
        <f t="shared" si="1"/>
        <v>497</v>
      </c>
      <c r="N155" s="25"/>
      <c r="O155" s="25"/>
      <c r="P155" s="25"/>
      <c r="Q155" s="25"/>
      <c r="R155" s="25"/>
      <c r="S155" s="25"/>
      <c r="T155" s="25"/>
      <c r="U155" s="25"/>
      <c r="V155" s="25"/>
      <c r="W155" s="25"/>
      <c r="X155" s="25"/>
      <c r="Y155" s="25"/>
      <c r="Z155" s="25"/>
    </row>
    <row r="156" ht="15.0" customHeight="1">
      <c r="A156" s="430" t="s">
        <v>3721</v>
      </c>
      <c r="B156" s="431" t="s">
        <v>3722</v>
      </c>
      <c r="C156" s="431">
        <v>2015.0</v>
      </c>
      <c r="D156" s="508">
        <v>42031.0</v>
      </c>
      <c r="E156" s="405" t="s">
        <v>3723</v>
      </c>
      <c r="F156" s="433" t="s">
        <v>1653</v>
      </c>
      <c r="G156" s="433" t="s">
        <v>17</v>
      </c>
      <c r="H156" s="405" t="s">
        <v>50</v>
      </c>
      <c r="I156" s="508">
        <v>44460.0</v>
      </c>
      <c r="J156" s="433">
        <v>9.0</v>
      </c>
      <c r="K156" s="433" t="s">
        <v>3220</v>
      </c>
      <c r="L156" s="433" t="s">
        <v>3226</v>
      </c>
      <c r="M156" s="540">
        <f t="shared" si="1"/>
        <v>2429</v>
      </c>
      <c r="N156" s="25"/>
      <c r="O156" s="25"/>
      <c r="P156" s="25"/>
      <c r="Q156" s="25"/>
      <c r="R156" s="25"/>
      <c r="S156" s="25"/>
      <c r="T156" s="25"/>
      <c r="U156" s="25"/>
      <c r="V156" s="25"/>
      <c r="W156" s="25"/>
      <c r="X156" s="25"/>
      <c r="Y156" s="25"/>
      <c r="Z156" s="25"/>
    </row>
    <row r="157" ht="15.0" customHeight="1">
      <c r="A157" s="436" t="s">
        <v>3724</v>
      </c>
      <c r="B157" s="437" t="s">
        <v>3725</v>
      </c>
      <c r="C157" s="437">
        <v>2017.0</v>
      </c>
      <c r="D157" s="511">
        <v>42740.0</v>
      </c>
      <c r="E157" s="439" t="s">
        <v>3726</v>
      </c>
      <c r="F157" s="439" t="s">
        <v>917</v>
      </c>
      <c r="G157" s="408" t="s">
        <v>17</v>
      </c>
      <c r="H157" s="408" t="s">
        <v>244</v>
      </c>
      <c r="I157" s="511">
        <v>44460.0</v>
      </c>
      <c r="J157" s="439">
        <v>9.0</v>
      </c>
      <c r="K157" s="439" t="s">
        <v>3220</v>
      </c>
      <c r="L157" s="439" t="s">
        <v>3226</v>
      </c>
      <c r="M157" s="541">
        <f t="shared" si="1"/>
        <v>1720</v>
      </c>
      <c r="N157" s="25"/>
      <c r="O157" s="25"/>
      <c r="P157" s="25"/>
      <c r="Q157" s="25"/>
      <c r="R157" s="25"/>
      <c r="S157" s="25"/>
      <c r="T157" s="25"/>
      <c r="U157" s="25"/>
      <c r="V157" s="25"/>
      <c r="W157" s="25"/>
      <c r="X157" s="25"/>
      <c r="Y157" s="25"/>
      <c r="Z157" s="25"/>
    </row>
    <row r="158" ht="15.0" customHeight="1">
      <c r="A158" s="430" t="s">
        <v>3727</v>
      </c>
      <c r="B158" s="431" t="s">
        <v>3728</v>
      </c>
      <c r="C158" s="431">
        <v>2015.0</v>
      </c>
      <c r="D158" s="508">
        <v>42349.0</v>
      </c>
      <c r="E158" s="405" t="s">
        <v>3729</v>
      </c>
      <c r="F158" s="433" t="s">
        <v>1653</v>
      </c>
      <c r="G158" s="433" t="s">
        <v>17</v>
      </c>
      <c r="H158" s="405" t="s">
        <v>283</v>
      </c>
      <c r="I158" s="508">
        <v>44460.0</v>
      </c>
      <c r="J158" s="433">
        <v>9.0</v>
      </c>
      <c r="K158" s="433" t="s">
        <v>3220</v>
      </c>
      <c r="L158" s="433" t="s">
        <v>3226</v>
      </c>
      <c r="M158" s="540">
        <f t="shared" si="1"/>
        <v>2111</v>
      </c>
      <c r="N158" s="25"/>
      <c r="O158" s="25"/>
      <c r="P158" s="25"/>
      <c r="Q158" s="25"/>
      <c r="R158" s="25"/>
      <c r="S158" s="25"/>
      <c r="T158" s="25"/>
      <c r="U158" s="25"/>
      <c r="V158" s="25"/>
      <c r="W158" s="25"/>
      <c r="X158" s="25"/>
      <c r="Y158" s="25"/>
      <c r="Z158" s="25"/>
    </row>
    <row r="159" ht="15.0" customHeight="1">
      <c r="A159" s="436" t="s">
        <v>3730</v>
      </c>
      <c r="B159" s="437" t="s">
        <v>3731</v>
      </c>
      <c r="C159" s="437">
        <v>2017.0</v>
      </c>
      <c r="D159" s="511">
        <v>43080.0</v>
      </c>
      <c r="E159" s="439" t="s">
        <v>3732</v>
      </c>
      <c r="F159" s="439" t="s">
        <v>1653</v>
      </c>
      <c r="G159" s="408" t="s">
        <v>17</v>
      </c>
      <c r="H159" s="408" t="s">
        <v>244</v>
      </c>
      <c r="I159" s="511">
        <v>44460.0</v>
      </c>
      <c r="J159" s="439">
        <v>9.0</v>
      </c>
      <c r="K159" s="439" t="s">
        <v>3220</v>
      </c>
      <c r="L159" s="439" t="s">
        <v>3226</v>
      </c>
      <c r="M159" s="541">
        <f t="shared" si="1"/>
        <v>1380</v>
      </c>
      <c r="N159" s="25"/>
      <c r="O159" s="25"/>
      <c r="P159" s="25"/>
      <c r="Q159" s="25"/>
      <c r="R159" s="25"/>
      <c r="S159" s="25"/>
      <c r="T159" s="25"/>
      <c r="U159" s="25"/>
      <c r="V159" s="25"/>
      <c r="W159" s="25"/>
      <c r="X159" s="25"/>
      <c r="Y159" s="25"/>
      <c r="Z159" s="25"/>
    </row>
    <row r="160" ht="15.0" customHeight="1">
      <c r="A160" s="430" t="s">
        <v>3733</v>
      </c>
      <c r="B160" s="431" t="s">
        <v>3734</v>
      </c>
      <c r="C160" s="431">
        <v>2020.0</v>
      </c>
      <c r="D160" s="508">
        <v>44011.0</v>
      </c>
      <c r="E160" s="405" t="s">
        <v>3735</v>
      </c>
      <c r="F160" s="433" t="s">
        <v>1509</v>
      </c>
      <c r="G160" s="433" t="s">
        <v>17</v>
      </c>
      <c r="H160" s="405" t="s">
        <v>26</v>
      </c>
      <c r="I160" s="508">
        <v>44460.0</v>
      </c>
      <c r="J160" s="433">
        <v>9.0</v>
      </c>
      <c r="K160" s="433" t="s">
        <v>3220</v>
      </c>
      <c r="L160" s="433" t="s">
        <v>3226</v>
      </c>
      <c r="M160" s="540">
        <f t="shared" si="1"/>
        <v>449</v>
      </c>
      <c r="N160" s="25"/>
      <c r="O160" s="25"/>
      <c r="P160" s="25"/>
      <c r="Q160" s="25"/>
      <c r="R160" s="25"/>
      <c r="S160" s="25"/>
      <c r="T160" s="25"/>
      <c r="U160" s="25"/>
      <c r="V160" s="25"/>
      <c r="W160" s="25"/>
      <c r="X160" s="25"/>
      <c r="Y160" s="25"/>
      <c r="Z160" s="25"/>
    </row>
    <row r="161" ht="15.0" customHeight="1">
      <c r="A161" s="436" t="s">
        <v>3736</v>
      </c>
      <c r="B161" s="437" t="s">
        <v>3737</v>
      </c>
      <c r="C161" s="437">
        <v>2020.0</v>
      </c>
      <c r="D161" s="511">
        <v>43980.0</v>
      </c>
      <c r="E161" s="439" t="s">
        <v>3738</v>
      </c>
      <c r="F161" s="439" t="s">
        <v>917</v>
      </c>
      <c r="G161" s="408" t="s">
        <v>17</v>
      </c>
      <c r="H161" s="408" t="s">
        <v>26</v>
      </c>
      <c r="I161" s="511">
        <v>44460.0</v>
      </c>
      <c r="J161" s="439">
        <v>9.0</v>
      </c>
      <c r="K161" s="439" t="s">
        <v>3220</v>
      </c>
      <c r="L161" s="439" t="s">
        <v>1249</v>
      </c>
      <c r="M161" s="541">
        <f t="shared" si="1"/>
        <v>480</v>
      </c>
      <c r="N161" s="25"/>
      <c r="O161" s="25"/>
      <c r="P161" s="25"/>
      <c r="Q161" s="25"/>
      <c r="R161" s="25"/>
      <c r="S161" s="25"/>
      <c r="T161" s="25"/>
      <c r="U161" s="25"/>
      <c r="V161" s="25"/>
      <c r="W161" s="25"/>
      <c r="X161" s="25"/>
      <c r="Y161" s="25"/>
      <c r="Z161" s="25"/>
    </row>
    <row r="162" ht="15.0" customHeight="1">
      <c r="A162" s="430" t="s">
        <v>3739</v>
      </c>
      <c r="B162" s="431" t="s">
        <v>3740</v>
      </c>
      <c r="C162" s="431">
        <v>2020.0</v>
      </c>
      <c r="D162" s="508">
        <v>43910.0</v>
      </c>
      <c r="E162" s="405" t="s">
        <v>3741</v>
      </c>
      <c r="F162" s="433" t="s">
        <v>2602</v>
      </c>
      <c r="G162" s="433" t="s">
        <v>17</v>
      </c>
      <c r="H162" s="405" t="s">
        <v>26</v>
      </c>
      <c r="I162" s="508">
        <v>44460.0</v>
      </c>
      <c r="J162" s="433">
        <v>9.0</v>
      </c>
      <c r="K162" s="433" t="s">
        <v>3220</v>
      </c>
      <c r="L162" s="433" t="s">
        <v>3221</v>
      </c>
      <c r="M162" s="540">
        <f t="shared" si="1"/>
        <v>550</v>
      </c>
      <c r="N162" s="25"/>
      <c r="O162" s="25"/>
      <c r="P162" s="25"/>
      <c r="Q162" s="25"/>
      <c r="R162" s="25"/>
      <c r="S162" s="25"/>
      <c r="T162" s="25"/>
      <c r="U162" s="25"/>
      <c r="V162" s="25"/>
      <c r="W162" s="25"/>
      <c r="X162" s="25"/>
      <c r="Y162" s="25"/>
      <c r="Z162" s="25"/>
    </row>
    <row r="163" ht="15.0" customHeight="1">
      <c r="A163" s="436" t="s">
        <v>3742</v>
      </c>
      <c r="B163" s="437" t="s">
        <v>3743</v>
      </c>
      <c r="C163" s="437">
        <v>2019.0</v>
      </c>
      <c r="D163" s="511">
        <v>43580.0</v>
      </c>
      <c r="E163" s="439" t="s">
        <v>3744</v>
      </c>
      <c r="F163" s="439" t="s">
        <v>384</v>
      </c>
      <c r="G163" s="408" t="s">
        <v>17</v>
      </c>
      <c r="H163" s="408" t="s">
        <v>3390</v>
      </c>
      <c r="I163" s="511">
        <v>44460.0</v>
      </c>
      <c r="J163" s="439">
        <v>9.0</v>
      </c>
      <c r="K163" s="439" t="s">
        <v>3220</v>
      </c>
      <c r="L163" s="439" t="s">
        <v>3226</v>
      </c>
      <c r="M163" s="541">
        <f t="shared" si="1"/>
        <v>880</v>
      </c>
      <c r="N163" s="25"/>
      <c r="O163" s="25"/>
      <c r="P163" s="25"/>
      <c r="Q163" s="25"/>
      <c r="R163" s="25"/>
      <c r="S163" s="25"/>
      <c r="T163" s="25"/>
      <c r="U163" s="25"/>
      <c r="V163" s="25"/>
      <c r="W163" s="25"/>
      <c r="X163" s="25"/>
      <c r="Y163" s="25"/>
      <c r="Z163" s="25"/>
    </row>
    <row r="164" ht="15.0" customHeight="1">
      <c r="A164" s="430" t="s">
        <v>3745</v>
      </c>
      <c r="B164" s="431" t="s">
        <v>3746</v>
      </c>
      <c r="C164" s="431">
        <v>2019.0</v>
      </c>
      <c r="D164" s="508">
        <v>43538.0</v>
      </c>
      <c r="E164" s="405" t="s">
        <v>3747</v>
      </c>
      <c r="F164" s="433" t="s">
        <v>71</v>
      </c>
      <c r="G164" s="433" t="s">
        <v>17</v>
      </c>
      <c r="H164" s="405" t="s">
        <v>130</v>
      </c>
      <c r="I164" s="508">
        <v>44505.0</v>
      </c>
      <c r="J164" s="433">
        <v>11.0</v>
      </c>
      <c r="K164" s="433" t="s">
        <v>3220</v>
      </c>
      <c r="L164" s="433" t="s">
        <v>3221</v>
      </c>
      <c r="M164" s="540">
        <f t="shared" si="1"/>
        <v>967</v>
      </c>
      <c r="N164" s="25"/>
      <c r="O164" s="25"/>
      <c r="P164" s="25"/>
      <c r="Q164" s="25"/>
      <c r="R164" s="25"/>
      <c r="S164" s="25"/>
      <c r="T164" s="25"/>
      <c r="U164" s="25"/>
      <c r="V164" s="25"/>
      <c r="W164" s="25"/>
      <c r="X164" s="25"/>
      <c r="Y164" s="25"/>
      <c r="Z164" s="25"/>
    </row>
    <row r="165" ht="15.0" customHeight="1">
      <c r="A165" s="436" t="s">
        <v>3748</v>
      </c>
      <c r="B165" s="437" t="s">
        <v>3749</v>
      </c>
      <c r="C165" s="437">
        <v>2021.0</v>
      </c>
      <c r="D165" s="511">
        <v>44280.0</v>
      </c>
      <c r="E165" s="439" t="s">
        <v>3750</v>
      </c>
      <c r="F165" s="439" t="s">
        <v>364</v>
      </c>
      <c r="G165" s="408" t="s">
        <v>17</v>
      </c>
      <c r="H165" s="408" t="s">
        <v>39</v>
      </c>
      <c r="I165" s="511">
        <v>44505.0</v>
      </c>
      <c r="J165" s="439">
        <v>11.0</v>
      </c>
      <c r="K165" s="439" t="s">
        <v>3220</v>
      </c>
      <c r="L165" s="439" t="s">
        <v>3226</v>
      </c>
      <c r="M165" s="541">
        <f t="shared" si="1"/>
        <v>225</v>
      </c>
      <c r="N165" s="25"/>
      <c r="O165" s="25"/>
      <c r="P165" s="25"/>
      <c r="Q165" s="25"/>
      <c r="R165" s="25"/>
      <c r="S165" s="25"/>
      <c r="T165" s="25"/>
      <c r="U165" s="25"/>
      <c r="V165" s="25"/>
      <c r="W165" s="25"/>
      <c r="X165" s="25"/>
      <c r="Y165" s="25"/>
      <c r="Z165" s="25"/>
    </row>
    <row r="166" ht="15.0" customHeight="1">
      <c r="A166" s="430" t="s">
        <v>3751</v>
      </c>
      <c r="B166" s="431" t="s">
        <v>3752</v>
      </c>
      <c r="C166" s="431">
        <v>2015.0</v>
      </c>
      <c r="D166" s="508">
        <v>42039.0</v>
      </c>
      <c r="E166" s="405" t="s">
        <v>3753</v>
      </c>
      <c r="F166" s="433" t="s">
        <v>134</v>
      </c>
      <c r="G166" s="433" t="s">
        <v>17</v>
      </c>
      <c r="H166" s="405" t="s">
        <v>39</v>
      </c>
      <c r="I166" s="508">
        <v>44505.0</v>
      </c>
      <c r="J166" s="433">
        <v>11.0</v>
      </c>
      <c r="K166" s="433" t="s">
        <v>3220</v>
      </c>
      <c r="L166" s="433" t="s">
        <v>3226</v>
      </c>
      <c r="M166" s="540">
        <f t="shared" si="1"/>
        <v>2466</v>
      </c>
      <c r="N166" s="25"/>
      <c r="O166" s="25"/>
      <c r="P166" s="25"/>
      <c r="Q166" s="25"/>
      <c r="R166" s="25"/>
      <c r="S166" s="25"/>
      <c r="T166" s="25"/>
      <c r="U166" s="25"/>
      <c r="V166" s="25"/>
      <c r="W166" s="25"/>
      <c r="X166" s="25"/>
      <c r="Y166" s="25"/>
      <c r="Z166" s="25"/>
    </row>
    <row r="167" ht="15.0" customHeight="1">
      <c r="A167" s="436" t="s">
        <v>3754</v>
      </c>
      <c r="B167" s="437" t="s">
        <v>3755</v>
      </c>
      <c r="C167" s="437">
        <v>2019.0</v>
      </c>
      <c r="D167" s="511">
        <v>43607.0</v>
      </c>
      <c r="E167" s="439" t="s">
        <v>3756</v>
      </c>
      <c r="F167" s="439" t="s">
        <v>384</v>
      </c>
      <c r="G167" s="408" t="s">
        <v>17</v>
      </c>
      <c r="H167" s="408" t="s">
        <v>3298</v>
      </c>
      <c r="I167" s="511">
        <v>44505.0</v>
      </c>
      <c r="J167" s="439">
        <v>11.0</v>
      </c>
      <c r="K167" s="439" t="s">
        <v>3220</v>
      </c>
      <c r="L167" s="439" t="s">
        <v>3226</v>
      </c>
      <c r="M167" s="541">
        <f t="shared" si="1"/>
        <v>898</v>
      </c>
      <c r="N167" s="25"/>
      <c r="O167" s="25"/>
      <c r="P167" s="25"/>
      <c r="Q167" s="25"/>
      <c r="R167" s="25"/>
      <c r="S167" s="25"/>
      <c r="T167" s="25"/>
      <c r="U167" s="25"/>
      <c r="V167" s="25"/>
      <c r="W167" s="25"/>
      <c r="X167" s="25"/>
      <c r="Y167" s="25"/>
      <c r="Z167" s="25"/>
    </row>
    <row r="168" ht="15.0" customHeight="1">
      <c r="A168" s="430" t="s">
        <v>3757</v>
      </c>
      <c r="B168" s="431" t="s">
        <v>3758</v>
      </c>
      <c r="C168" s="431">
        <v>2015.0</v>
      </c>
      <c r="D168" s="508">
        <v>42338.0</v>
      </c>
      <c r="E168" s="405" t="s">
        <v>3759</v>
      </c>
      <c r="F168" s="433" t="s">
        <v>167</v>
      </c>
      <c r="G168" s="433" t="s">
        <v>17</v>
      </c>
      <c r="H168" s="405" t="s">
        <v>50</v>
      </c>
      <c r="I168" s="508">
        <v>44505.0</v>
      </c>
      <c r="J168" s="433">
        <v>11.0</v>
      </c>
      <c r="K168" s="433" t="s">
        <v>3220</v>
      </c>
      <c r="L168" s="433" t="s">
        <v>3226</v>
      </c>
      <c r="M168" s="540">
        <f t="shared" si="1"/>
        <v>2167</v>
      </c>
      <c r="N168" s="25"/>
      <c r="O168" s="25"/>
      <c r="P168" s="25"/>
      <c r="Q168" s="25"/>
      <c r="R168" s="25"/>
      <c r="S168" s="25"/>
      <c r="T168" s="25"/>
      <c r="U168" s="25"/>
      <c r="V168" s="25"/>
      <c r="W168" s="25"/>
      <c r="X168" s="25"/>
      <c r="Y168" s="25"/>
      <c r="Z168" s="25"/>
    </row>
    <row r="169" ht="15.0" customHeight="1">
      <c r="A169" s="436" t="s">
        <v>3760</v>
      </c>
      <c r="B169" s="437" t="s">
        <v>3761</v>
      </c>
      <c r="C169" s="437">
        <v>2014.0</v>
      </c>
      <c r="D169" s="511">
        <v>41873.0</v>
      </c>
      <c r="E169" s="439" t="s">
        <v>3762</v>
      </c>
      <c r="F169" s="439" t="s">
        <v>364</v>
      </c>
      <c r="G169" s="408" t="s">
        <v>17</v>
      </c>
      <c r="H169" s="408" t="s">
        <v>56</v>
      </c>
      <c r="I169" s="511">
        <v>44505.0</v>
      </c>
      <c r="J169" s="439">
        <v>11.0</v>
      </c>
      <c r="K169" s="439" t="s">
        <v>3220</v>
      </c>
      <c r="L169" s="439" t="s">
        <v>3226</v>
      </c>
      <c r="M169" s="541">
        <f t="shared" si="1"/>
        <v>2632</v>
      </c>
      <c r="N169" s="25"/>
      <c r="O169" s="25"/>
      <c r="P169" s="25"/>
      <c r="Q169" s="25"/>
      <c r="R169" s="25"/>
      <c r="S169" s="25"/>
      <c r="T169" s="25"/>
      <c r="U169" s="25"/>
      <c r="V169" s="25"/>
      <c r="W169" s="25"/>
      <c r="X169" s="25"/>
      <c r="Y169" s="25"/>
      <c r="Z169" s="25"/>
    </row>
    <row r="170" ht="15.0" customHeight="1">
      <c r="A170" s="430" t="s">
        <v>3763</v>
      </c>
      <c r="B170" s="431" t="s">
        <v>3764</v>
      </c>
      <c r="C170" s="431">
        <v>2017.0</v>
      </c>
      <c r="D170" s="508">
        <v>42964.0</v>
      </c>
      <c r="E170" s="405" t="s">
        <v>3765</v>
      </c>
      <c r="F170" s="433" t="s">
        <v>71</v>
      </c>
      <c r="G170" s="433" t="s">
        <v>17</v>
      </c>
      <c r="H170" s="405" t="s">
        <v>892</v>
      </c>
      <c r="I170" s="508">
        <v>44505.0</v>
      </c>
      <c r="J170" s="433">
        <v>11.0</v>
      </c>
      <c r="K170" s="433" t="s">
        <v>3220</v>
      </c>
      <c r="L170" s="433" t="s">
        <v>3221</v>
      </c>
      <c r="M170" s="540">
        <f t="shared" si="1"/>
        <v>1541</v>
      </c>
      <c r="N170" s="25"/>
      <c r="O170" s="25"/>
      <c r="P170" s="25"/>
      <c r="Q170" s="25"/>
      <c r="R170" s="25"/>
      <c r="S170" s="25"/>
      <c r="T170" s="25"/>
      <c r="U170" s="25"/>
      <c r="V170" s="25"/>
      <c r="W170" s="25"/>
      <c r="X170" s="25"/>
      <c r="Y170" s="25"/>
      <c r="Z170" s="25"/>
    </row>
    <row r="171" ht="15.0" customHeight="1">
      <c r="A171" s="436" t="s">
        <v>3766</v>
      </c>
      <c r="B171" s="437" t="s">
        <v>3767</v>
      </c>
      <c r="C171" s="437">
        <v>2020.0</v>
      </c>
      <c r="D171" s="511">
        <v>43957.0</v>
      </c>
      <c r="E171" s="439" t="s">
        <v>3768</v>
      </c>
      <c r="F171" s="439" t="s">
        <v>384</v>
      </c>
      <c r="G171" s="408" t="s">
        <v>17</v>
      </c>
      <c r="H171" s="408" t="s">
        <v>3390</v>
      </c>
      <c r="I171" s="511">
        <v>44505.0</v>
      </c>
      <c r="J171" s="439">
        <v>11.0</v>
      </c>
      <c r="K171" s="439" t="s">
        <v>3220</v>
      </c>
      <c r="L171" s="439" t="s">
        <v>3226</v>
      </c>
      <c r="M171" s="541">
        <f t="shared" si="1"/>
        <v>548</v>
      </c>
      <c r="N171" s="25"/>
      <c r="O171" s="25"/>
      <c r="P171" s="25"/>
      <c r="Q171" s="25"/>
      <c r="R171" s="25"/>
      <c r="S171" s="25"/>
      <c r="T171" s="25"/>
      <c r="U171" s="25"/>
      <c r="V171" s="25"/>
      <c r="W171" s="25"/>
      <c r="X171" s="25"/>
      <c r="Y171" s="25"/>
      <c r="Z171" s="25"/>
    </row>
    <row r="172" ht="15.0" customHeight="1">
      <c r="A172" s="430" t="s">
        <v>3769</v>
      </c>
      <c r="B172" s="431" t="s">
        <v>3770</v>
      </c>
      <c r="C172" s="431">
        <v>2017.0</v>
      </c>
      <c r="D172" s="508">
        <v>43035.0</v>
      </c>
      <c r="E172" s="405" t="s">
        <v>3771</v>
      </c>
      <c r="F172" s="433" t="s">
        <v>3772</v>
      </c>
      <c r="G172" s="433" t="s">
        <v>34</v>
      </c>
      <c r="H172" s="405" t="s">
        <v>18</v>
      </c>
      <c r="I172" s="508">
        <v>44505.0</v>
      </c>
      <c r="J172" s="433">
        <v>11.0</v>
      </c>
      <c r="K172" s="542" t="s">
        <v>1231</v>
      </c>
      <c r="L172" s="433" t="s">
        <v>3226</v>
      </c>
      <c r="M172" s="540">
        <f t="shared" si="1"/>
        <v>1470</v>
      </c>
      <c r="N172" s="25"/>
      <c r="O172" s="25"/>
      <c r="P172" s="25"/>
      <c r="Q172" s="25"/>
      <c r="R172" s="25"/>
      <c r="S172" s="25"/>
      <c r="T172" s="25"/>
      <c r="U172" s="25"/>
      <c r="V172" s="25"/>
      <c r="W172" s="25"/>
      <c r="X172" s="25"/>
      <c r="Y172" s="25"/>
      <c r="Z172" s="25"/>
    </row>
    <row r="173" ht="12.75" customHeight="1">
      <c r="A173" s="436" t="s">
        <v>3773</v>
      </c>
      <c r="B173" s="437" t="s">
        <v>3774</v>
      </c>
      <c r="C173" s="437">
        <v>2014.0</v>
      </c>
      <c r="D173" s="511">
        <v>41929.0</v>
      </c>
      <c r="E173" s="439" t="s">
        <v>3775</v>
      </c>
      <c r="F173" s="439" t="s">
        <v>364</v>
      </c>
      <c r="G173" s="408" t="s">
        <v>17</v>
      </c>
      <c r="H173" s="408" t="s">
        <v>244</v>
      </c>
      <c r="I173" s="511">
        <v>44505.0</v>
      </c>
      <c r="J173" s="439">
        <v>11.0</v>
      </c>
      <c r="K173" s="439" t="s">
        <v>3220</v>
      </c>
      <c r="L173" s="439" t="s">
        <v>3226</v>
      </c>
      <c r="M173" s="541">
        <f t="shared" si="1"/>
        <v>2576</v>
      </c>
      <c r="N173" s="25"/>
      <c r="O173" s="25"/>
      <c r="P173" s="25"/>
      <c r="Q173" s="25"/>
      <c r="R173" s="25"/>
      <c r="S173" s="25"/>
      <c r="T173" s="25"/>
      <c r="U173" s="25"/>
      <c r="V173" s="25"/>
      <c r="W173" s="25"/>
      <c r="X173" s="25"/>
      <c r="Y173" s="25"/>
      <c r="Z173" s="25"/>
    </row>
    <row r="174" ht="12.75" customHeight="1">
      <c r="A174" s="430" t="s">
        <v>3776</v>
      </c>
      <c r="B174" s="431" t="s">
        <v>3777</v>
      </c>
      <c r="C174" s="431">
        <v>2016.0</v>
      </c>
      <c r="D174" s="508">
        <v>42513.0</v>
      </c>
      <c r="E174" s="405" t="s">
        <v>3778</v>
      </c>
      <c r="F174" s="433" t="s">
        <v>364</v>
      </c>
      <c r="G174" s="433" t="s">
        <v>17</v>
      </c>
      <c r="H174" s="405" t="s">
        <v>244</v>
      </c>
      <c r="I174" s="508">
        <v>44505.0</v>
      </c>
      <c r="J174" s="433">
        <v>11.0</v>
      </c>
      <c r="K174" s="433" t="s">
        <v>3220</v>
      </c>
      <c r="L174" s="433" t="s">
        <v>3226</v>
      </c>
      <c r="M174" s="540">
        <f t="shared" si="1"/>
        <v>1992</v>
      </c>
      <c r="N174" s="25"/>
      <c r="O174" s="25"/>
      <c r="P174" s="25"/>
      <c r="Q174" s="25"/>
      <c r="R174" s="25"/>
      <c r="S174" s="25"/>
      <c r="T174" s="25"/>
      <c r="U174" s="25"/>
      <c r="V174" s="25"/>
      <c r="W174" s="25"/>
      <c r="X174" s="25"/>
      <c r="Y174" s="25"/>
      <c r="Z174" s="25"/>
    </row>
    <row r="175" ht="12.75" customHeight="1">
      <c r="A175" s="436" t="s">
        <v>3779</v>
      </c>
      <c r="B175" s="437" t="s">
        <v>3780</v>
      </c>
      <c r="C175" s="437">
        <v>2018.0</v>
      </c>
      <c r="D175" s="511">
        <v>43384.0</v>
      </c>
      <c r="E175" s="439" t="s">
        <v>3781</v>
      </c>
      <c r="F175" s="439" t="s">
        <v>71</v>
      </c>
      <c r="G175" s="408" t="s">
        <v>17</v>
      </c>
      <c r="H175" s="408" t="s">
        <v>892</v>
      </c>
      <c r="I175" s="511">
        <v>44505.0</v>
      </c>
      <c r="J175" s="439">
        <v>11.0</v>
      </c>
      <c r="K175" s="439" t="s">
        <v>3220</v>
      </c>
      <c r="L175" s="439" t="s">
        <v>3221</v>
      </c>
      <c r="M175" s="541">
        <f t="shared" si="1"/>
        <v>1121</v>
      </c>
      <c r="N175" s="25"/>
      <c r="O175" s="25"/>
      <c r="P175" s="25"/>
      <c r="Q175" s="25"/>
      <c r="R175" s="25"/>
      <c r="S175" s="25"/>
      <c r="T175" s="25"/>
      <c r="U175" s="25"/>
      <c r="V175" s="25"/>
      <c r="W175" s="25"/>
      <c r="X175" s="25"/>
      <c r="Y175" s="25"/>
      <c r="Z175" s="25"/>
    </row>
    <row r="176" ht="12.75" customHeight="1">
      <c r="A176" s="430" t="s">
        <v>3782</v>
      </c>
      <c r="B176" s="431" t="s">
        <v>3783</v>
      </c>
      <c r="C176" s="431">
        <v>2018.0</v>
      </c>
      <c r="D176" s="508">
        <v>43293.0</v>
      </c>
      <c r="E176" s="405" t="s">
        <v>3784</v>
      </c>
      <c r="F176" s="433" t="s">
        <v>212</v>
      </c>
      <c r="G176" s="433" t="s">
        <v>17</v>
      </c>
      <c r="H176" s="405" t="s">
        <v>50</v>
      </c>
      <c r="I176" s="508">
        <v>44505.0</v>
      </c>
      <c r="J176" s="433">
        <v>11.0</v>
      </c>
      <c r="K176" s="433" t="s">
        <v>3220</v>
      </c>
      <c r="L176" s="433" t="s">
        <v>3221</v>
      </c>
      <c r="M176" s="540">
        <f t="shared" si="1"/>
        <v>1212</v>
      </c>
      <c r="N176" s="25"/>
      <c r="O176" s="25"/>
      <c r="P176" s="25"/>
      <c r="Q176" s="25"/>
      <c r="R176" s="25"/>
      <c r="S176" s="25"/>
      <c r="T176" s="25"/>
      <c r="U176" s="25"/>
      <c r="V176" s="25"/>
      <c r="W176" s="25"/>
      <c r="X176" s="25"/>
      <c r="Y176" s="25"/>
      <c r="Z176" s="25"/>
    </row>
    <row r="177" ht="12.75" customHeight="1">
      <c r="A177" s="436" t="s">
        <v>3785</v>
      </c>
      <c r="B177" s="437" t="s">
        <v>3786</v>
      </c>
      <c r="C177" s="437">
        <v>2018.0</v>
      </c>
      <c r="D177" s="511">
        <v>43115.0</v>
      </c>
      <c r="E177" s="439" t="s">
        <v>3787</v>
      </c>
      <c r="F177" s="439" t="s">
        <v>364</v>
      </c>
      <c r="G177" s="408" t="s">
        <v>17</v>
      </c>
      <c r="H177" s="408" t="s">
        <v>50</v>
      </c>
      <c r="I177" s="511">
        <v>44505.0</v>
      </c>
      <c r="J177" s="439">
        <v>11.0</v>
      </c>
      <c r="K177" s="439" t="s">
        <v>3220</v>
      </c>
      <c r="L177" s="439" t="s">
        <v>3226</v>
      </c>
      <c r="M177" s="541">
        <f t="shared" si="1"/>
        <v>1390</v>
      </c>
      <c r="N177" s="25"/>
      <c r="O177" s="25"/>
      <c r="P177" s="25"/>
      <c r="Q177" s="25"/>
      <c r="R177" s="25"/>
      <c r="S177" s="25"/>
      <c r="T177" s="25"/>
      <c r="U177" s="25"/>
      <c r="V177" s="25"/>
      <c r="W177" s="25"/>
      <c r="X177" s="25"/>
      <c r="Y177" s="25"/>
      <c r="Z177" s="25"/>
    </row>
    <row r="178" ht="15.0" customHeight="1">
      <c r="A178" s="430" t="s">
        <v>3788</v>
      </c>
      <c r="B178" s="431" t="s">
        <v>3789</v>
      </c>
      <c r="C178" s="431">
        <v>2017.0</v>
      </c>
      <c r="D178" s="508">
        <v>42921.0</v>
      </c>
      <c r="E178" s="405" t="s">
        <v>3790</v>
      </c>
      <c r="F178" s="433" t="s">
        <v>71</v>
      </c>
      <c r="G178" s="433" t="s">
        <v>17</v>
      </c>
      <c r="H178" s="405" t="s">
        <v>50</v>
      </c>
      <c r="I178" s="508">
        <v>44505.0</v>
      </c>
      <c r="J178" s="433">
        <v>11.0</v>
      </c>
      <c r="K178" s="433" t="s">
        <v>3220</v>
      </c>
      <c r="L178" s="433" t="s">
        <v>3221</v>
      </c>
      <c r="M178" s="540">
        <f t="shared" si="1"/>
        <v>1584</v>
      </c>
      <c r="N178" s="25"/>
      <c r="O178" s="25"/>
      <c r="P178" s="25"/>
      <c r="Q178" s="25"/>
      <c r="R178" s="25"/>
      <c r="S178" s="25"/>
      <c r="T178" s="25"/>
      <c r="U178" s="25"/>
      <c r="V178" s="25"/>
      <c r="W178" s="25"/>
      <c r="X178" s="25"/>
      <c r="Y178" s="25"/>
      <c r="Z178" s="25"/>
    </row>
    <row r="179" ht="15.0" customHeight="1">
      <c r="A179" s="436" t="s">
        <v>3791</v>
      </c>
      <c r="B179" s="437" t="s">
        <v>3792</v>
      </c>
      <c r="C179" s="437">
        <v>2018.0</v>
      </c>
      <c r="D179" s="511">
        <v>43290.0</v>
      </c>
      <c r="E179" s="439" t="s">
        <v>3793</v>
      </c>
      <c r="F179" s="439" t="s">
        <v>417</v>
      </c>
      <c r="G179" s="408" t="s">
        <v>17</v>
      </c>
      <c r="H179" s="408" t="s">
        <v>50</v>
      </c>
      <c r="I179" s="511">
        <v>44505.0</v>
      </c>
      <c r="J179" s="439">
        <v>11.0</v>
      </c>
      <c r="K179" s="439" t="s">
        <v>3220</v>
      </c>
      <c r="L179" s="439" t="s">
        <v>3226</v>
      </c>
      <c r="M179" s="541">
        <f t="shared" si="1"/>
        <v>1215</v>
      </c>
      <c r="N179" s="25"/>
      <c r="O179" s="25"/>
      <c r="P179" s="25"/>
      <c r="Q179" s="25"/>
      <c r="R179" s="25"/>
      <c r="S179" s="25"/>
      <c r="T179" s="25"/>
      <c r="U179" s="25"/>
      <c r="V179" s="25"/>
      <c r="W179" s="25"/>
      <c r="X179" s="25"/>
      <c r="Y179" s="25"/>
      <c r="Z179" s="25"/>
    </row>
    <row r="180" ht="12.75" customHeight="1">
      <c r="A180" s="430" t="s">
        <v>3794</v>
      </c>
      <c r="B180" s="431" t="s">
        <v>3795</v>
      </c>
      <c r="C180" s="431">
        <v>2014.0</v>
      </c>
      <c r="D180" s="508">
        <v>41836.0</v>
      </c>
      <c r="E180" s="405" t="s">
        <v>3796</v>
      </c>
      <c r="F180" s="433" t="s">
        <v>186</v>
      </c>
      <c r="G180" s="433" t="s">
        <v>17</v>
      </c>
      <c r="H180" s="405" t="s">
        <v>50</v>
      </c>
      <c r="I180" s="508">
        <v>44505.0</v>
      </c>
      <c r="J180" s="433">
        <v>11.0</v>
      </c>
      <c r="K180" s="433" t="s">
        <v>3220</v>
      </c>
      <c r="L180" s="433" t="s">
        <v>3226</v>
      </c>
      <c r="M180" s="540">
        <f t="shared" si="1"/>
        <v>2669</v>
      </c>
      <c r="N180" s="25"/>
      <c r="O180" s="25"/>
      <c r="P180" s="25"/>
      <c r="Q180" s="25"/>
      <c r="R180" s="25"/>
      <c r="S180" s="25"/>
      <c r="T180" s="25"/>
      <c r="U180" s="25"/>
      <c r="V180" s="25"/>
      <c r="W180" s="25"/>
      <c r="X180" s="25"/>
      <c r="Y180" s="25"/>
      <c r="Z180" s="25"/>
    </row>
    <row r="181" ht="12.75" customHeight="1">
      <c r="A181" s="436" t="s">
        <v>3797</v>
      </c>
      <c r="B181" s="437" t="s">
        <v>3798</v>
      </c>
      <c r="C181" s="437">
        <v>2018.0</v>
      </c>
      <c r="D181" s="511">
        <v>43206.0</v>
      </c>
      <c r="E181" s="439" t="s">
        <v>3799</v>
      </c>
      <c r="F181" s="439" t="s">
        <v>167</v>
      </c>
      <c r="G181" s="408" t="s">
        <v>17</v>
      </c>
      <c r="H181" s="408" t="s">
        <v>112</v>
      </c>
      <c r="I181" s="511">
        <v>44539.0</v>
      </c>
      <c r="J181" s="439">
        <v>12.0</v>
      </c>
      <c r="K181" s="439" t="s">
        <v>3220</v>
      </c>
      <c r="L181" s="439" t="s">
        <v>3226</v>
      </c>
      <c r="M181" s="541">
        <f t="shared" si="1"/>
        <v>1333</v>
      </c>
      <c r="N181" s="25"/>
      <c r="O181" s="25"/>
      <c r="P181" s="25"/>
      <c r="Q181" s="25"/>
      <c r="R181" s="25"/>
      <c r="S181" s="25"/>
      <c r="T181" s="25"/>
      <c r="U181" s="25"/>
      <c r="V181" s="25"/>
      <c r="W181" s="25"/>
      <c r="X181" s="25"/>
      <c r="Y181" s="25"/>
      <c r="Z181" s="25"/>
    </row>
    <row r="182" ht="12.75" customHeight="1">
      <c r="A182" s="430" t="s">
        <v>3800</v>
      </c>
      <c r="B182" s="431" t="s">
        <v>3801</v>
      </c>
      <c r="C182" s="431">
        <v>2015.0</v>
      </c>
      <c r="D182" s="508">
        <v>42090.0</v>
      </c>
      <c r="E182" s="405" t="s">
        <v>3802</v>
      </c>
      <c r="F182" s="433" t="s">
        <v>1303</v>
      </c>
      <c r="G182" s="433" t="s">
        <v>17</v>
      </c>
      <c r="H182" s="405" t="s">
        <v>380</v>
      </c>
      <c r="I182" s="508">
        <v>44539.0</v>
      </c>
      <c r="J182" s="433">
        <v>12.0</v>
      </c>
      <c r="K182" s="433" t="s">
        <v>3220</v>
      </c>
      <c r="L182" s="433" t="s">
        <v>3221</v>
      </c>
      <c r="M182" s="540">
        <f t="shared" si="1"/>
        <v>2449</v>
      </c>
      <c r="N182" s="25"/>
      <c r="O182" s="25"/>
      <c r="P182" s="25"/>
      <c r="Q182" s="25"/>
      <c r="R182" s="25"/>
      <c r="S182" s="25"/>
      <c r="T182" s="25"/>
      <c r="U182" s="25"/>
      <c r="V182" s="25"/>
      <c r="W182" s="25"/>
      <c r="X182" s="25"/>
      <c r="Y182" s="25"/>
      <c r="Z182" s="25"/>
    </row>
    <row r="183" ht="12.75" customHeight="1">
      <c r="A183" s="436" t="s">
        <v>3803</v>
      </c>
      <c r="B183" s="437" t="s">
        <v>3804</v>
      </c>
      <c r="C183" s="437">
        <v>2012.0</v>
      </c>
      <c r="D183" s="511">
        <v>41170.0</v>
      </c>
      <c r="E183" s="439" t="s">
        <v>3805</v>
      </c>
      <c r="F183" s="439" t="s">
        <v>196</v>
      </c>
      <c r="G183" s="408" t="s">
        <v>17</v>
      </c>
      <c r="H183" s="408" t="s">
        <v>927</v>
      </c>
      <c r="I183" s="511">
        <v>44539.0</v>
      </c>
      <c r="J183" s="439">
        <v>12.0</v>
      </c>
      <c r="K183" s="439" t="s">
        <v>3220</v>
      </c>
      <c r="L183" s="439" t="s">
        <v>3226</v>
      </c>
      <c r="M183" s="541">
        <f t="shared" si="1"/>
        <v>3369</v>
      </c>
      <c r="N183" s="25"/>
      <c r="O183" s="25"/>
      <c r="P183" s="25"/>
      <c r="Q183" s="25"/>
      <c r="R183" s="25"/>
      <c r="S183" s="25"/>
      <c r="T183" s="25"/>
      <c r="U183" s="25"/>
      <c r="V183" s="25"/>
      <c r="W183" s="25"/>
      <c r="X183" s="25"/>
      <c r="Y183" s="25"/>
      <c r="Z183" s="25"/>
    </row>
    <row r="184" ht="12.75" customHeight="1">
      <c r="A184" s="430" t="s">
        <v>3806</v>
      </c>
      <c r="B184" s="431" t="s">
        <v>3807</v>
      </c>
      <c r="C184" s="431">
        <v>2021.0</v>
      </c>
      <c r="D184" s="508">
        <v>44258.0</v>
      </c>
      <c r="E184" s="405" t="s">
        <v>3808</v>
      </c>
      <c r="F184" s="433" t="s">
        <v>2064</v>
      </c>
      <c r="G184" s="433" t="s">
        <v>17</v>
      </c>
      <c r="H184" s="405" t="s">
        <v>149</v>
      </c>
      <c r="I184" s="508">
        <v>44539.0</v>
      </c>
      <c r="J184" s="433">
        <v>12.0</v>
      </c>
      <c r="K184" s="433" t="s">
        <v>3220</v>
      </c>
      <c r="L184" s="433" t="s">
        <v>3221</v>
      </c>
      <c r="M184" s="540">
        <f t="shared" si="1"/>
        <v>281</v>
      </c>
      <c r="N184" s="25"/>
      <c r="O184" s="25"/>
      <c r="P184" s="25"/>
      <c r="Q184" s="25"/>
      <c r="R184" s="25"/>
      <c r="S184" s="25"/>
      <c r="T184" s="25"/>
      <c r="U184" s="25"/>
      <c r="V184" s="25"/>
      <c r="W184" s="25"/>
      <c r="X184" s="25"/>
      <c r="Y184" s="25"/>
      <c r="Z184" s="25"/>
    </row>
    <row r="185" ht="12.75" customHeight="1">
      <c r="A185" s="436" t="s">
        <v>3809</v>
      </c>
      <c r="B185" s="437" t="s">
        <v>3810</v>
      </c>
      <c r="C185" s="437">
        <v>2015.0</v>
      </c>
      <c r="D185" s="511">
        <v>42234.0</v>
      </c>
      <c r="E185" s="439" t="s">
        <v>3811</v>
      </c>
      <c r="F185" s="439" t="s">
        <v>1349</v>
      </c>
      <c r="G185" s="408" t="s">
        <v>17</v>
      </c>
      <c r="H185" s="408" t="s">
        <v>163</v>
      </c>
      <c r="I185" s="511">
        <v>44539.0</v>
      </c>
      <c r="J185" s="439">
        <v>12.0</v>
      </c>
      <c r="K185" s="439" t="s">
        <v>3220</v>
      </c>
      <c r="L185" s="439" t="s">
        <v>3221</v>
      </c>
      <c r="M185" s="541">
        <f t="shared" si="1"/>
        <v>2305</v>
      </c>
      <c r="N185" s="25"/>
      <c r="O185" s="25"/>
      <c r="P185" s="25"/>
      <c r="Q185" s="25"/>
      <c r="R185" s="25"/>
      <c r="S185" s="25"/>
      <c r="T185" s="25"/>
      <c r="U185" s="25"/>
      <c r="V185" s="25"/>
      <c r="W185" s="25"/>
      <c r="X185" s="25"/>
      <c r="Y185" s="25"/>
      <c r="Z185" s="25"/>
    </row>
    <row r="186" ht="15.75" customHeight="1">
      <c r="A186" s="430" t="s">
        <v>3812</v>
      </c>
      <c r="B186" s="431" t="s">
        <v>3813</v>
      </c>
      <c r="C186" s="431">
        <v>2021.0</v>
      </c>
      <c r="D186" s="508">
        <v>44270.0</v>
      </c>
      <c r="E186" s="405" t="s">
        <v>3814</v>
      </c>
      <c r="F186" s="433" t="s">
        <v>2064</v>
      </c>
      <c r="G186" s="433" t="s">
        <v>17</v>
      </c>
      <c r="H186" s="405" t="s">
        <v>163</v>
      </c>
      <c r="I186" s="508">
        <v>44539.0</v>
      </c>
      <c r="J186" s="433">
        <v>12.0</v>
      </c>
      <c r="K186" s="433" t="s">
        <v>3220</v>
      </c>
      <c r="L186" s="433" t="s">
        <v>3221</v>
      </c>
      <c r="M186" s="540">
        <f t="shared" si="1"/>
        <v>269</v>
      </c>
      <c r="N186" s="25"/>
      <c r="O186" s="25"/>
      <c r="P186" s="25"/>
      <c r="Q186" s="25"/>
      <c r="R186" s="25"/>
      <c r="S186" s="25"/>
      <c r="T186" s="25"/>
      <c r="U186" s="25"/>
      <c r="V186" s="25"/>
      <c r="W186" s="25"/>
      <c r="X186" s="25"/>
      <c r="Y186" s="25"/>
      <c r="Z186" s="25"/>
    </row>
    <row r="187" ht="12.75" customHeight="1">
      <c r="A187" s="436" t="s">
        <v>3815</v>
      </c>
      <c r="B187" s="437" t="s">
        <v>3816</v>
      </c>
      <c r="C187" s="437">
        <v>2014.0</v>
      </c>
      <c r="D187" s="511">
        <v>41897.0</v>
      </c>
      <c r="E187" s="439" t="s">
        <v>3817</v>
      </c>
      <c r="F187" s="439" t="s">
        <v>3818</v>
      </c>
      <c r="G187" s="408" t="s">
        <v>17</v>
      </c>
      <c r="H187" s="408" t="s">
        <v>149</v>
      </c>
      <c r="I187" s="511">
        <v>44539.0</v>
      </c>
      <c r="J187" s="439">
        <v>12.0</v>
      </c>
      <c r="K187" s="439" t="s">
        <v>3220</v>
      </c>
      <c r="L187" s="439" t="s">
        <v>3221</v>
      </c>
      <c r="M187" s="541">
        <f t="shared" si="1"/>
        <v>2642</v>
      </c>
      <c r="N187" s="25"/>
      <c r="O187" s="25"/>
      <c r="P187" s="25"/>
      <c r="Q187" s="25"/>
      <c r="R187" s="25"/>
      <c r="S187" s="25"/>
      <c r="T187" s="25"/>
      <c r="U187" s="25"/>
      <c r="V187" s="25"/>
      <c r="W187" s="25"/>
      <c r="X187" s="25"/>
      <c r="Y187" s="25"/>
      <c r="Z187" s="25"/>
    </row>
    <row r="188" ht="12.75" customHeight="1">
      <c r="A188" s="430" t="s">
        <v>3819</v>
      </c>
      <c r="B188" s="431" t="s">
        <v>3820</v>
      </c>
      <c r="C188" s="431">
        <v>2017.0</v>
      </c>
      <c r="D188" s="508">
        <v>42790.0</v>
      </c>
      <c r="E188" s="405" t="s">
        <v>3821</v>
      </c>
      <c r="F188" s="433" t="s">
        <v>905</v>
      </c>
      <c r="G188" s="433" t="s">
        <v>17</v>
      </c>
      <c r="H188" s="405" t="s">
        <v>892</v>
      </c>
      <c r="I188" s="508">
        <v>44539.0</v>
      </c>
      <c r="J188" s="433">
        <v>12.0</v>
      </c>
      <c r="K188" s="433" t="s">
        <v>3220</v>
      </c>
      <c r="L188" s="433" t="s">
        <v>3221</v>
      </c>
      <c r="M188" s="540">
        <f t="shared" si="1"/>
        <v>1749</v>
      </c>
      <c r="N188" s="25"/>
      <c r="O188" s="25"/>
      <c r="P188" s="25"/>
      <c r="Q188" s="25"/>
      <c r="R188" s="25"/>
      <c r="S188" s="25"/>
      <c r="T188" s="25"/>
      <c r="U188" s="25"/>
      <c r="V188" s="25"/>
      <c r="W188" s="25"/>
      <c r="X188" s="25"/>
      <c r="Y188" s="25"/>
      <c r="Z188" s="25"/>
    </row>
    <row r="189" ht="12.75" customHeight="1">
      <c r="A189" s="436" t="s">
        <v>3822</v>
      </c>
      <c r="B189" s="437" t="s">
        <v>3823</v>
      </c>
      <c r="C189" s="437">
        <v>2019.0</v>
      </c>
      <c r="D189" s="511">
        <v>43602.0</v>
      </c>
      <c r="E189" s="439" t="s">
        <v>3824</v>
      </c>
      <c r="F189" s="439" t="s">
        <v>307</v>
      </c>
      <c r="G189" s="408" t="s">
        <v>17</v>
      </c>
      <c r="H189" s="408" t="s">
        <v>753</v>
      </c>
      <c r="I189" s="511">
        <v>44539.0</v>
      </c>
      <c r="J189" s="439">
        <v>12.0</v>
      </c>
      <c r="K189" s="439" t="s">
        <v>3220</v>
      </c>
      <c r="L189" s="439" t="s">
        <v>3226</v>
      </c>
      <c r="M189" s="541">
        <f t="shared" si="1"/>
        <v>937</v>
      </c>
      <c r="N189" s="25"/>
      <c r="O189" s="25"/>
      <c r="P189" s="25"/>
      <c r="Q189" s="25"/>
      <c r="R189" s="25"/>
      <c r="S189" s="25"/>
      <c r="T189" s="25"/>
      <c r="U189" s="25"/>
      <c r="V189" s="25"/>
      <c r="W189" s="25"/>
      <c r="X189" s="25"/>
      <c r="Y189" s="25"/>
      <c r="Z189" s="25"/>
    </row>
    <row r="190" ht="12.75" customHeight="1">
      <c r="A190" s="430" t="s">
        <v>3825</v>
      </c>
      <c r="B190" s="431" t="s">
        <v>3826</v>
      </c>
      <c r="C190" s="431">
        <v>2017.0</v>
      </c>
      <c r="D190" s="508">
        <v>43040.0</v>
      </c>
      <c r="E190" s="405" t="s">
        <v>3827</v>
      </c>
      <c r="F190" s="433" t="s">
        <v>1120</v>
      </c>
      <c r="G190" s="433" t="s">
        <v>17</v>
      </c>
      <c r="H190" s="405" t="s">
        <v>3828</v>
      </c>
      <c r="I190" s="508">
        <v>44539.0</v>
      </c>
      <c r="J190" s="433">
        <v>12.0</v>
      </c>
      <c r="K190" s="433" t="s">
        <v>3220</v>
      </c>
      <c r="L190" s="433" t="s">
        <v>3221</v>
      </c>
      <c r="M190" s="540">
        <f t="shared" si="1"/>
        <v>1499</v>
      </c>
      <c r="N190" s="25"/>
      <c r="O190" s="25"/>
      <c r="P190" s="25"/>
      <c r="Q190" s="25"/>
      <c r="R190" s="25"/>
      <c r="S190" s="25"/>
      <c r="T190" s="25"/>
      <c r="U190" s="25"/>
      <c r="V190" s="25"/>
      <c r="W190" s="25"/>
      <c r="X190" s="25"/>
      <c r="Y190" s="25"/>
      <c r="Z190" s="25"/>
    </row>
    <row r="191" ht="12.75" customHeight="1">
      <c r="A191" s="436" t="s">
        <v>3829</v>
      </c>
      <c r="B191" s="437" t="s">
        <v>3830</v>
      </c>
      <c r="C191" s="437">
        <v>2016.0</v>
      </c>
      <c r="D191" s="511">
        <v>42725.0</v>
      </c>
      <c r="E191" s="439" t="s">
        <v>3831</v>
      </c>
      <c r="F191" s="439" t="s">
        <v>1192</v>
      </c>
      <c r="G191" s="408" t="s">
        <v>34</v>
      </c>
      <c r="H191" s="408" t="s">
        <v>807</v>
      </c>
      <c r="I191" s="511">
        <v>44539.0</v>
      </c>
      <c r="J191" s="439">
        <v>12.0</v>
      </c>
      <c r="K191" s="439" t="s">
        <v>1231</v>
      </c>
      <c r="L191" s="439" t="s">
        <v>3226</v>
      </c>
      <c r="M191" s="541">
        <f t="shared" si="1"/>
        <v>1814</v>
      </c>
      <c r="N191" s="25"/>
      <c r="O191" s="25"/>
      <c r="P191" s="25"/>
      <c r="Q191" s="25"/>
      <c r="R191" s="25"/>
      <c r="S191" s="25"/>
      <c r="T191" s="25"/>
      <c r="U191" s="25"/>
      <c r="V191" s="25"/>
      <c r="W191" s="25"/>
      <c r="X191" s="25"/>
      <c r="Y191" s="25"/>
      <c r="Z191" s="25"/>
    </row>
    <row r="192" ht="15.0" customHeight="1">
      <c r="A192" s="430" t="s">
        <v>3832</v>
      </c>
      <c r="B192" s="431" t="s">
        <v>3833</v>
      </c>
      <c r="C192" s="431">
        <v>2014.0</v>
      </c>
      <c r="D192" s="508">
        <v>41925.0</v>
      </c>
      <c r="E192" s="405" t="s">
        <v>3834</v>
      </c>
      <c r="F192" s="433" t="s">
        <v>1303</v>
      </c>
      <c r="G192" s="433" t="s">
        <v>17</v>
      </c>
      <c r="H192" s="405" t="s">
        <v>50</v>
      </c>
      <c r="I192" s="508">
        <v>44539.0</v>
      </c>
      <c r="J192" s="433">
        <v>12.0</v>
      </c>
      <c r="K192" s="433" t="s">
        <v>3220</v>
      </c>
      <c r="L192" s="433" t="s">
        <v>3221</v>
      </c>
      <c r="M192" s="540">
        <f t="shared" si="1"/>
        <v>2614</v>
      </c>
      <c r="N192" s="25"/>
      <c r="O192" s="25"/>
      <c r="P192" s="25"/>
      <c r="Q192" s="25"/>
      <c r="R192" s="25"/>
      <c r="S192" s="25"/>
      <c r="T192" s="25"/>
      <c r="U192" s="25"/>
      <c r="V192" s="25"/>
      <c r="W192" s="25"/>
      <c r="X192" s="25"/>
      <c r="Y192" s="25"/>
      <c r="Z192" s="25"/>
    </row>
    <row r="193" ht="12.75" customHeight="1">
      <c r="A193" s="436">
        <v>121.0</v>
      </c>
      <c r="B193" s="437" t="s">
        <v>3835</v>
      </c>
      <c r="C193" s="437">
        <v>2016.0</v>
      </c>
      <c r="D193" s="511">
        <v>42426.0</v>
      </c>
      <c r="E193" s="439" t="s">
        <v>3836</v>
      </c>
      <c r="F193" s="439" t="s">
        <v>3442</v>
      </c>
      <c r="G193" s="408" t="s">
        <v>712</v>
      </c>
      <c r="H193" s="408" t="s">
        <v>753</v>
      </c>
      <c r="I193" s="511">
        <v>44200.0</v>
      </c>
      <c r="J193" s="439">
        <v>1.0</v>
      </c>
      <c r="K193" s="543" t="s">
        <v>336</v>
      </c>
      <c r="L193" s="439" t="s">
        <v>3226</v>
      </c>
      <c r="M193" s="541">
        <f t="shared" si="1"/>
        <v>1774</v>
      </c>
      <c r="N193" s="25"/>
      <c r="O193" s="25"/>
      <c r="P193" s="25"/>
      <c r="Q193" s="25"/>
      <c r="R193" s="25"/>
      <c r="S193" s="25"/>
      <c r="T193" s="25"/>
      <c r="U193" s="25"/>
      <c r="V193" s="25"/>
      <c r="W193" s="25"/>
      <c r="X193" s="25"/>
      <c r="Y193" s="25"/>
      <c r="Z193" s="25"/>
    </row>
    <row r="194" ht="12.75" customHeight="1">
      <c r="A194" s="430">
        <v>221.0</v>
      </c>
      <c r="B194" s="431" t="s">
        <v>3837</v>
      </c>
      <c r="C194" s="431">
        <v>2011.0</v>
      </c>
      <c r="D194" s="508">
        <v>40808.0</v>
      </c>
      <c r="E194" s="405" t="s">
        <v>3838</v>
      </c>
      <c r="F194" s="433" t="s">
        <v>134</v>
      </c>
      <c r="G194" s="433" t="s">
        <v>712</v>
      </c>
      <c r="H194" s="405" t="s">
        <v>153</v>
      </c>
      <c r="I194" s="508">
        <v>44200.0</v>
      </c>
      <c r="J194" s="433">
        <v>1.0</v>
      </c>
      <c r="K194" s="543" t="s">
        <v>336</v>
      </c>
      <c r="L194" s="433" t="s">
        <v>3221</v>
      </c>
      <c r="M194" s="540">
        <f t="shared" si="1"/>
        <v>3392</v>
      </c>
      <c r="N194" s="25"/>
      <c r="O194" s="25"/>
      <c r="P194" s="25"/>
      <c r="Q194" s="25"/>
      <c r="R194" s="25"/>
      <c r="S194" s="25"/>
      <c r="T194" s="25"/>
      <c r="U194" s="25"/>
      <c r="V194" s="25"/>
      <c r="W194" s="25"/>
      <c r="X194" s="25"/>
      <c r="Y194" s="25"/>
      <c r="Z194" s="25"/>
    </row>
    <row r="195" ht="12.75" customHeight="1">
      <c r="A195" s="436">
        <v>321.0</v>
      </c>
      <c r="B195" s="437" t="s">
        <v>3839</v>
      </c>
      <c r="C195" s="437">
        <v>2017.0</v>
      </c>
      <c r="D195" s="511">
        <v>42944.0</v>
      </c>
      <c r="E195" s="439" t="s">
        <v>3840</v>
      </c>
      <c r="F195" s="439" t="s">
        <v>2825</v>
      </c>
      <c r="G195" s="408" t="s">
        <v>712</v>
      </c>
      <c r="H195" s="408" t="s">
        <v>138</v>
      </c>
      <c r="I195" s="511">
        <v>44200.0</v>
      </c>
      <c r="J195" s="439">
        <v>1.0</v>
      </c>
      <c r="K195" s="543" t="s">
        <v>322</v>
      </c>
      <c r="L195" s="439" t="s">
        <v>3221</v>
      </c>
      <c r="M195" s="541">
        <f t="shared" si="1"/>
        <v>1256</v>
      </c>
      <c r="N195" s="25"/>
      <c r="O195" s="25"/>
      <c r="P195" s="25"/>
      <c r="Q195" s="25"/>
      <c r="R195" s="25"/>
      <c r="S195" s="25"/>
      <c r="T195" s="25"/>
      <c r="U195" s="25"/>
      <c r="V195" s="25"/>
      <c r="W195" s="25"/>
      <c r="X195" s="25"/>
      <c r="Y195" s="25"/>
      <c r="Z195" s="25"/>
    </row>
    <row r="196" ht="12.75" customHeight="1">
      <c r="A196" s="430">
        <v>421.0</v>
      </c>
      <c r="B196" s="431" t="s">
        <v>3841</v>
      </c>
      <c r="C196" s="431">
        <v>2014.0</v>
      </c>
      <c r="D196" s="508">
        <v>41960.0</v>
      </c>
      <c r="E196" s="405" t="s">
        <v>3842</v>
      </c>
      <c r="F196" s="433" t="s">
        <v>3843</v>
      </c>
      <c r="G196" s="433" t="s">
        <v>707</v>
      </c>
      <c r="H196" s="405" t="s">
        <v>3844</v>
      </c>
      <c r="I196" s="508">
        <v>44200.0</v>
      </c>
      <c r="J196" s="433">
        <v>1.0</v>
      </c>
      <c r="K196" s="542" t="s">
        <v>1231</v>
      </c>
      <c r="L196" s="433" t="s">
        <v>3226</v>
      </c>
      <c r="M196" s="540">
        <f t="shared" si="1"/>
        <v>2240</v>
      </c>
      <c r="N196" s="25"/>
      <c r="O196" s="25"/>
      <c r="P196" s="25"/>
      <c r="Q196" s="25"/>
      <c r="R196" s="25"/>
      <c r="S196" s="25"/>
      <c r="T196" s="25"/>
      <c r="U196" s="25"/>
      <c r="V196" s="25"/>
      <c r="W196" s="25"/>
      <c r="X196" s="25"/>
      <c r="Y196" s="25"/>
      <c r="Z196" s="25"/>
    </row>
    <row r="197" ht="12.75" customHeight="1">
      <c r="A197" s="436">
        <v>521.0</v>
      </c>
      <c r="B197" s="437" t="s">
        <v>3845</v>
      </c>
      <c r="C197" s="437">
        <v>2014.0</v>
      </c>
      <c r="D197" s="511">
        <v>41827.0</v>
      </c>
      <c r="E197" s="439" t="s">
        <v>3846</v>
      </c>
      <c r="F197" s="439" t="s">
        <v>3847</v>
      </c>
      <c r="G197" s="408" t="s">
        <v>712</v>
      </c>
      <c r="H197" s="408" t="s">
        <v>753</v>
      </c>
      <c r="I197" s="511">
        <v>44201.0</v>
      </c>
      <c r="J197" s="439">
        <v>1.0</v>
      </c>
      <c r="K197" s="543" t="s">
        <v>336</v>
      </c>
      <c r="L197" s="439" t="s">
        <v>3221</v>
      </c>
      <c r="M197" s="541">
        <f t="shared" si="1"/>
        <v>2374</v>
      </c>
      <c r="N197" s="25"/>
      <c r="O197" s="25"/>
      <c r="P197" s="25"/>
      <c r="Q197" s="25"/>
      <c r="R197" s="25"/>
      <c r="S197" s="25"/>
      <c r="T197" s="25"/>
      <c r="U197" s="25"/>
      <c r="V197" s="25"/>
      <c r="W197" s="25"/>
      <c r="X197" s="25"/>
      <c r="Y197" s="25"/>
      <c r="Z197" s="25"/>
    </row>
    <row r="198" ht="15.75" customHeight="1">
      <c r="A198" s="430">
        <v>621.0</v>
      </c>
      <c r="B198" s="431" t="s">
        <v>3848</v>
      </c>
      <c r="C198" s="431">
        <v>2018.0</v>
      </c>
      <c r="D198" s="508">
        <v>43256.0</v>
      </c>
      <c r="E198" s="405" t="s">
        <v>3849</v>
      </c>
      <c r="F198" s="433" t="s">
        <v>965</v>
      </c>
      <c r="G198" s="433" t="s">
        <v>712</v>
      </c>
      <c r="H198" s="405" t="s">
        <v>50</v>
      </c>
      <c r="I198" s="508">
        <v>44201.0</v>
      </c>
      <c r="J198" s="433">
        <v>1.0</v>
      </c>
      <c r="K198" s="544" t="s">
        <v>316</v>
      </c>
      <c r="L198" s="433" t="s">
        <v>3221</v>
      </c>
      <c r="M198" s="540">
        <f t="shared" si="1"/>
        <v>945</v>
      </c>
      <c r="N198" s="25"/>
      <c r="O198" s="25"/>
      <c r="P198" s="25"/>
      <c r="Q198" s="25"/>
      <c r="R198" s="25"/>
      <c r="S198" s="25"/>
      <c r="T198" s="25"/>
      <c r="U198" s="25"/>
      <c r="V198" s="25"/>
      <c r="W198" s="25"/>
      <c r="X198" s="25"/>
      <c r="Y198" s="25"/>
      <c r="Z198" s="25"/>
    </row>
    <row r="199" ht="12.75" customHeight="1">
      <c r="A199" s="436">
        <v>721.0</v>
      </c>
      <c r="B199" s="437" t="s">
        <v>3850</v>
      </c>
      <c r="C199" s="437">
        <v>2010.0</v>
      </c>
      <c r="D199" s="511">
        <v>42982.0</v>
      </c>
      <c r="E199" s="439" t="s">
        <v>3851</v>
      </c>
      <c r="F199" s="439" t="s">
        <v>3852</v>
      </c>
      <c r="G199" s="408" t="s">
        <v>806</v>
      </c>
      <c r="H199" s="408" t="s">
        <v>1123</v>
      </c>
      <c r="I199" s="511">
        <v>44208.0</v>
      </c>
      <c r="J199" s="439">
        <v>1.0</v>
      </c>
      <c r="K199" s="543" t="s">
        <v>329</v>
      </c>
      <c r="L199" s="439" t="s">
        <v>3221</v>
      </c>
      <c r="M199" s="541">
        <f t="shared" si="1"/>
        <v>1226</v>
      </c>
      <c r="N199" s="25"/>
      <c r="O199" s="25"/>
      <c r="P199" s="25"/>
      <c r="Q199" s="25"/>
      <c r="R199" s="25"/>
      <c r="S199" s="25"/>
      <c r="T199" s="25"/>
      <c r="U199" s="25"/>
      <c r="V199" s="25"/>
      <c r="W199" s="25"/>
      <c r="X199" s="25"/>
      <c r="Y199" s="25"/>
      <c r="Z199" s="25"/>
    </row>
    <row r="200" ht="15.75" customHeight="1">
      <c r="A200" s="430">
        <v>821.0</v>
      </c>
      <c r="B200" s="431" t="s">
        <v>3853</v>
      </c>
      <c r="C200" s="431">
        <v>2018.0</v>
      </c>
      <c r="D200" s="508">
        <v>43139.0</v>
      </c>
      <c r="E200" s="405" t="s">
        <v>3854</v>
      </c>
      <c r="F200" s="433" t="s">
        <v>2457</v>
      </c>
      <c r="G200" s="433" t="s">
        <v>712</v>
      </c>
      <c r="H200" s="405" t="s">
        <v>1392</v>
      </c>
      <c r="I200" s="508">
        <v>44211.0</v>
      </c>
      <c r="J200" s="433">
        <v>1.0</v>
      </c>
      <c r="K200" s="545" t="s">
        <v>302</v>
      </c>
      <c r="L200" s="433" t="s">
        <v>3221</v>
      </c>
      <c r="M200" s="540">
        <f t="shared" si="1"/>
        <v>1072</v>
      </c>
      <c r="N200" s="25"/>
      <c r="O200" s="25"/>
      <c r="P200" s="25"/>
      <c r="Q200" s="25"/>
      <c r="R200" s="25"/>
      <c r="S200" s="25"/>
      <c r="T200" s="25"/>
      <c r="U200" s="25"/>
      <c r="V200" s="25"/>
      <c r="W200" s="25"/>
      <c r="X200" s="25"/>
      <c r="Y200" s="25"/>
      <c r="Z200" s="25"/>
    </row>
    <row r="201" ht="12.75" customHeight="1">
      <c r="A201" s="436">
        <v>921.0</v>
      </c>
      <c r="B201" s="437" t="s">
        <v>3855</v>
      </c>
      <c r="C201" s="437">
        <v>2018.0</v>
      </c>
      <c r="D201" s="511">
        <v>43447.0</v>
      </c>
      <c r="E201" s="439" t="s">
        <v>3856</v>
      </c>
      <c r="F201" s="439" t="s">
        <v>2643</v>
      </c>
      <c r="G201" s="408" t="s">
        <v>712</v>
      </c>
      <c r="H201" s="408" t="s">
        <v>3298</v>
      </c>
      <c r="I201" s="511">
        <v>44215.0</v>
      </c>
      <c r="J201" s="439">
        <v>1.0</v>
      </c>
      <c r="K201" s="543" t="s">
        <v>336</v>
      </c>
      <c r="L201" s="439" t="s">
        <v>3221</v>
      </c>
      <c r="M201" s="541">
        <f t="shared" si="1"/>
        <v>768</v>
      </c>
      <c r="N201" s="25"/>
      <c r="O201" s="25"/>
      <c r="P201" s="25"/>
      <c r="Q201" s="25"/>
      <c r="R201" s="25"/>
      <c r="S201" s="25"/>
      <c r="T201" s="25"/>
      <c r="U201" s="25"/>
      <c r="V201" s="25"/>
      <c r="W201" s="25"/>
      <c r="X201" s="25"/>
      <c r="Y201" s="25"/>
      <c r="Z201" s="25"/>
    </row>
    <row r="202" ht="14.25" customHeight="1">
      <c r="A202" s="430">
        <v>1021.0</v>
      </c>
      <c r="B202" s="431" t="s">
        <v>3857</v>
      </c>
      <c r="C202" s="431">
        <v>2014.0</v>
      </c>
      <c r="D202" s="508">
        <v>41677.0</v>
      </c>
      <c r="E202" s="405" t="s">
        <v>3858</v>
      </c>
      <c r="F202" s="433" t="s">
        <v>3859</v>
      </c>
      <c r="G202" s="433" t="s">
        <v>712</v>
      </c>
      <c r="H202" s="405" t="s">
        <v>149</v>
      </c>
      <c r="I202" s="508">
        <v>44221.0</v>
      </c>
      <c r="J202" s="433">
        <v>1.0</v>
      </c>
      <c r="K202" s="545" t="s">
        <v>302</v>
      </c>
      <c r="L202" s="433" t="s">
        <v>3226</v>
      </c>
      <c r="M202" s="540">
        <f t="shared" si="1"/>
        <v>2544</v>
      </c>
      <c r="N202" s="25"/>
      <c r="O202" s="25"/>
      <c r="P202" s="25"/>
      <c r="Q202" s="25"/>
      <c r="R202" s="25"/>
      <c r="S202" s="25"/>
      <c r="T202" s="25"/>
      <c r="U202" s="25"/>
      <c r="V202" s="25"/>
      <c r="W202" s="25"/>
      <c r="X202" s="25"/>
      <c r="Y202" s="25"/>
      <c r="Z202" s="25"/>
    </row>
    <row r="203" ht="12.75" customHeight="1">
      <c r="A203" s="436">
        <v>1121.0</v>
      </c>
      <c r="B203" s="437" t="s">
        <v>3860</v>
      </c>
      <c r="C203" s="437">
        <v>2014.0</v>
      </c>
      <c r="D203" s="511">
        <v>41683.0</v>
      </c>
      <c r="E203" s="439" t="s">
        <v>3861</v>
      </c>
      <c r="F203" s="439" t="s">
        <v>3862</v>
      </c>
      <c r="G203" s="408" t="s">
        <v>712</v>
      </c>
      <c r="H203" s="408" t="s">
        <v>50</v>
      </c>
      <c r="I203" s="511">
        <v>44221.0</v>
      </c>
      <c r="J203" s="439">
        <v>1.0</v>
      </c>
      <c r="K203" s="543" t="s">
        <v>336</v>
      </c>
      <c r="L203" s="439" t="s">
        <v>3226</v>
      </c>
      <c r="M203" s="541">
        <f t="shared" si="1"/>
        <v>2538</v>
      </c>
      <c r="N203" s="25"/>
      <c r="O203" s="25"/>
      <c r="P203" s="25"/>
      <c r="Q203" s="25"/>
      <c r="R203" s="25"/>
      <c r="S203" s="25"/>
      <c r="T203" s="25"/>
      <c r="U203" s="25"/>
      <c r="V203" s="25"/>
      <c r="W203" s="25"/>
      <c r="X203" s="25"/>
      <c r="Y203" s="25"/>
      <c r="Z203" s="25"/>
    </row>
    <row r="204" ht="12.75" customHeight="1">
      <c r="A204" s="430">
        <v>1221.0</v>
      </c>
      <c r="B204" s="431" t="s">
        <v>3863</v>
      </c>
      <c r="C204" s="431">
        <v>2014.0</v>
      </c>
      <c r="D204" s="508">
        <v>41729.0</v>
      </c>
      <c r="E204" s="405" t="s">
        <v>3864</v>
      </c>
      <c r="F204" s="433" t="s">
        <v>1509</v>
      </c>
      <c r="G204" s="433" t="s">
        <v>712</v>
      </c>
      <c r="H204" s="405" t="s">
        <v>149</v>
      </c>
      <c r="I204" s="508">
        <v>44221.0</v>
      </c>
      <c r="J204" s="433">
        <v>1.0</v>
      </c>
      <c r="K204" s="543" t="s">
        <v>329</v>
      </c>
      <c r="L204" s="433" t="s">
        <v>3226</v>
      </c>
      <c r="M204" s="540">
        <f t="shared" si="1"/>
        <v>2492</v>
      </c>
      <c r="N204" s="25"/>
      <c r="O204" s="25"/>
      <c r="P204" s="25"/>
      <c r="Q204" s="25"/>
      <c r="R204" s="25"/>
      <c r="S204" s="25"/>
      <c r="T204" s="25"/>
      <c r="U204" s="25"/>
      <c r="V204" s="25"/>
      <c r="W204" s="25"/>
      <c r="X204" s="25"/>
      <c r="Y204" s="25"/>
      <c r="Z204" s="25"/>
    </row>
    <row r="205" ht="12.75" customHeight="1">
      <c r="A205" s="436">
        <v>1321.0</v>
      </c>
      <c r="B205" s="437" t="s">
        <v>3865</v>
      </c>
      <c r="C205" s="437">
        <v>2013.0</v>
      </c>
      <c r="D205" s="511">
        <v>41414.0</v>
      </c>
      <c r="E205" s="439" t="s">
        <v>3866</v>
      </c>
      <c r="F205" s="439" t="s">
        <v>3867</v>
      </c>
      <c r="G205" s="408" t="s">
        <v>712</v>
      </c>
      <c r="H205" s="408" t="s">
        <v>130</v>
      </c>
      <c r="I205" s="511">
        <v>44221.0</v>
      </c>
      <c r="J205" s="439">
        <v>1.0</v>
      </c>
      <c r="K205" s="543" t="s">
        <v>336</v>
      </c>
      <c r="L205" s="439" t="s">
        <v>3226</v>
      </c>
      <c r="M205" s="541">
        <f t="shared" si="1"/>
        <v>2807</v>
      </c>
      <c r="N205" s="25"/>
      <c r="O205" s="25"/>
      <c r="P205" s="25"/>
      <c r="Q205" s="25"/>
      <c r="R205" s="25"/>
      <c r="S205" s="25"/>
      <c r="T205" s="25"/>
      <c r="U205" s="25"/>
      <c r="V205" s="25"/>
      <c r="W205" s="25"/>
      <c r="X205" s="25"/>
      <c r="Y205" s="25"/>
      <c r="Z205" s="25"/>
    </row>
    <row r="206" ht="12.75" customHeight="1">
      <c r="A206" s="430">
        <v>1421.0</v>
      </c>
      <c r="B206" s="431" t="s">
        <v>3868</v>
      </c>
      <c r="C206" s="431">
        <v>2013.0</v>
      </c>
      <c r="D206" s="508">
        <v>41443.0</v>
      </c>
      <c r="E206" s="405" t="s">
        <v>3869</v>
      </c>
      <c r="F206" s="433" t="s">
        <v>2451</v>
      </c>
      <c r="G206" s="433" t="s">
        <v>712</v>
      </c>
      <c r="H206" s="405" t="s">
        <v>3844</v>
      </c>
      <c r="I206" s="508">
        <v>44221.0</v>
      </c>
      <c r="J206" s="433">
        <v>1.0</v>
      </c>
      <c r="K206" s="542" t="s">
        <v>1231</v>
      </c>
      <c r="L206" s="433" t="s">
        <v>3221</v>
      </c>
      <c r="M206" s="540">
        <f t="shared" si="1"/>
        <v>2778</v>
      </c>
      <c r="N206" s="25"/>
      <c r="O206" s="25"/>
      <c r="P206" s="25"/>
      <c r="Q206" s="25"/>
      <c r="R206" s="25"/>
      <c r="S206" s="25"/>
      <c r="T206" s="25"/>
      <c r="U206" s="25"/>
      <c r="V206" s="25"/>
      <c r="W206" s="25"/>
      <c r="X206" s="25"/>
      <c r="Y206" s="25"/>
      <c r="Z206" s="25"/>
    </row>
    <row r="207" ht="12.75" customHeight="1">
      <c r="A207" s="436">
        <v>1521.0</v>
      </c>
      <c r="B207" s="437" t="s">
        <v>3870</v>
      </c>
      <c r="C207" s="437">
        <v>2013.0</v>
      </c>
      <c r="D207" s="511">
        <v>41536.0</v>
      </c>
      <c r="E207" s="439" t="s">
        <v>3871</v>
      </c>
      <c r="F207" s="439" t="s">
        <v>3872</v>
      </c>
      <c r="G207" s="408" t="s">
        <v>712</v>
      </c>
      <c r="H207" s="408" t="s">
        <v>1727</v>
      </c>
      <c r="I207" s="511">
        <v>44221.0</v>
      </c>
      <c r="J207" s="439">
        <v>1.0</v>
      </c>
      <c r="K207" s="543" t="s">
        <v>336</v>
      </c>
      <c r="L207" s="439" t="s">
        <v>3221</v>
      </c>
      <c r="M207" s="541">
        <f t="shared" si="1"/>
        <v>2685</v>
      </c>
      <c r="N207" s="25"/>
      <c r="O207" s="25"/>
      <c r="P207" s="25"/>
      <c r="Q207" s="25"/>
      <c r="R207" s="25"/>
      <c r="S207" s="25"/>
      <c r="T207" s="25"/>
      <c r="U207" s="25"/>
      <c r="V207" s="25"/>
      <c r="W207" s="25"/>
      <c r="X207" s="25"/>
      <c r="Y207" s="25"/>
      <c r="Z207" s="25"/>
    </row>
    <row r="208" ht="12.75" customHeight="1">
      <c r="A208" s="430">
        <v>1621.0</v>
      </c>
      <c r="B208" s="431" t="s">
        <v>3873</v>
      </c>
      <c r="C208" s="431">
        <v>2013.0</v>
      </c>
      <c r="D208" s="508">
        <v>41577.0</v>
      </c>
      <c r="E208" s="405" t="s">
        <v>3874</v>
      </c>
      <c r="F208" s="433" t="s">
        <v>723</v>
      </c>
      <c r="G208" s="433" t="s">
        <v>712</v>
      </c>
      <c r="H208" s="405" t="s">
        <v>244</v>
      </c>
      <c r="I208" s="508">
        <v>44221.0</v>
      </c>
      <c r="J208" s="433">
        <v>1.0</v>
      </c>
      <c r="K208" s="544" t="s">
        <v>316</v>
      </c>
      <c r="L208" s="433" t="s">
        <v>3226</v>
      </c>
      <c r="M208" s="540">
        <f t="shared" si="1"/>
        <v>2644</v>
      </c>
      <c r="N208" s="25"/>
      <c r="O208" s="25"/>
      <c r="P208" s="25"/>
      <c r="Q208" s="25"/>
      <c r="R208" s="25"/>
      <c r="S208" s="25"/>
      <c r="T208" s="25"/>
      <c r="U208" s="25"/>
      <c r="V208" s="25"/>
      <c r="W208" s="25"/>
      <c r="X208" s="25"/>
      <c r="Y208" s="25"/>
      <c r="Z208" s="25"/>
    </row>
    <row r="209" ht="12.75" customHeight="1">
      <c r="A209" s="436">
        <v>1721.0</v>
      </c>
      <c r="B209" s="437" t="s">
        <v>3875</v>
      </c>
      <c r="C209" s="437">
        <v>2013.0</v>
      </c>
      <c r="D209" s="511">
        <v>41606.0</v>
      </c>
      <c r="E209" s="439" t="s">
        <v>3876</v>
      </c>
      <c r="F209" s="439" t="s">
        <v>2193</v>
      </c>
      <c r="G209" s="408" t="s">
        <v>712</v>
      </c>
      <c r="H209" s="408" t="s">
        <v>244</v>
      </c>
      <c r="I209" s="511">
        <v>44221.0</v>
      </c>
      <c r="J209" s="439">
        <v>1.0</v>
      </c>
      <c r="K209" s="543" t="s">
        <v>336</v>
      </c>
      <c r="L209" s="439" t="s">
        <v>3221</v>
      </c>
      <c r="M209" s="541">
        <f t="shared" si="1"/>
        <v>2615</v>
      </c>
      <c r="N209" s="25"/>
      <c r="O209" s="25"/>
      <c r="P209" s="25"/>
      <c r="Q209" s="25"/>
      <c r="R209" s="25"/>
      <c r="S209" s="25"/>
      <c r="T209" s="25"/>
      <c r="U209" s="25"/>
      <c r="V209" s="25"/>
      <c r="W209" s="25"/>
      <c r="X209" s="25"/>
      <c r="Y209" s="25"/>
      <c r="Z209" s="25"/>
    </row>
    <row r="210" ht="12.75" customHeight="1">
      <c r="A210" s="430">
        <v>1821.0</v>
      </c>
      <c r="B210" s="431" t="s">
        <v>3877</v>
      </c>
      <c r="C210" s="431">
        <v>2013.0</v>
      </c>
      <c r="D210" s="508">
        <v>41627.0</v>
      </c>
      <c r="E210" s="405" t="s">
        <v>3878</v>
      </c>
      <c r="F210" s="433" t="s">
        <v>429</v>
      </c>
      <c r="G210" s="433" t="s">
        <v>712</v>
      </c>
      <c r="H210" s="405" t="s">
        <v>244</v>
      </c>
      <c r="I210" s="508">
        <v>44221.0</v>
      </c>
      <c r="J210" s="433">
        <v>1.0</v>
      </c>
      <c r="K210" s="543" t="s">
        <v>336</v>
      </c>
      <c r="L210" s="433" t="s">
        <v>3226</v>
      </c>
      <c r="M210" s="540">
        <f t="shared" si="1"/>
        <v>2594</v>
      </c>
      <c r="N210" s="25"/>
      <c r="O210" s="25"/>
      <c r="P210" s="25"/>
      <c r="Q210" s="25"/>
      <c r="R210" s="25"/>
      <c r="S210" s="25"/>
      <c r="T210" s="25"/>
      <c r="U210" s="25"/>
      <c r="V210" s="25"/>
      <c r="W210" s="25"/>
      <c r="X210" s="25"/>
      <c r="Y210" s="25"/>
      <c r="Z210" s="25"/>
    </row>
    <row r="211" ht="12.75" customHeight="1">
      <c r="A211" s="436">
        <v>1921.0</v>
      </c>
      <c r="B211" s="437" t="s">
        <v>3879</v>
      </c>
      <c r="C211" s="437">
        <v>2016.0</v>
      </c>
      <c r="D211" s="511">
        <v>42457.0</v>
      </c>
      <c r="E211" s="439" t="s">
        <v>3880</v>
      </c>
      <c r="F211" s="439" t="s">
        <v>1001</v>
      </c>
      <c r="G211" s="408" t="s">
        <v>712</v>
      </c>
      <c r="H211" s="408" t="s">
        <v>3881</v>
      </c>
      <c r="I211" s="511">
        <v>44221.0</v>
      </c>
      <c r="J211" s="439">
        <v>1.0</v>
      </c>
      <c r="K211" s="543" t="s">
        <v>336</v>
      </c>
      <c r="L211" s="439" t="s">
        <v>3221</v>
      </c>
      <c r="M211" s="541">
        <f t="shared" si="1"/>
        <v>1764</v>
      </c>
      <c r="N211" s="25"/>
      <c r="O211" s="25"/>
      <c r="P211" s="25"/>
      <c r="Q211" s="25"/>
      <c r="R211" s="25"/>
      <c r="S211" s="25"/>
      <c r="T211" s="25"/>
      <c r="U211" s="25"/>
      <c r="V211" s="25"/>
      <c r="W211" s="25"/>
      <c r="X211" s="25"/>
      <c r="Y211" s="25"/>
      <c r="Z211" s="25"/>
    </row>
    <row r="212" ht="12.75" customHeight="1">
      <c r="A212" s="430">
        <v>2021.0</v>
      </c>
      <c r="B212" s="431" t="s">
        <v>3882</v>
      </c>
      <c r="C212" s="431">
        <v>2019.0</v>
      </c>
      <c r="D212" s="508">
        <v>43552.0</v>
      </c>
      <c r="E212" s="405" t="s">
        <v>3883</v>
      </c>
      <c r="F212" s="433" t="s">
        <v>3884</v>
      </c>
      <c r="G212" s="433" t="s">
        <v>729</v>
      </c>
      <c r="H212" s="405" t="s">
        <v>3885</v>
      </c>
      <c r="I212" s="508">
        <v>44221.0</v>
      </c>
      <c r="J212" s="433">
        <v>1.0</v>
      </c>
      <c r="K212" s="542" t="s">
        <v>1231</v>
      </c>
      <c r="L212" s="433" t="s">
        <v>399</v>
      </c>
      <c r="M212" s="540">
        <f t="shared" si="1"/>
        <v>669</v>
      </c>
      <c r="N212" s="25"/>
      <c r="O212" s="25"/>
      <c r="P212" s="25"/>
      <c r="Q212" s="25"/>
      <c r="R212" s="25"/>
      <c r="S212" s="25"/>
      <c r="T212" s="25"/>
      <c r="U212" s="25"/>
      <c r="V212" s="25"/>
      <c r="W212" s="25"/>
      <c r="X212" s="25"/>
      <c r="Y212" s="25"/>
      <c r="Z212" s="25"/>
    </row>
    <row r="213" ht="12.75" customHeight="1">
      <c r="A213" s="436">
        <v>2121.0</v>
      </c>
      <c r="B213" s="437" t="s">
        <v>3886</v>
      </c>
      <c r="C213" s="437">
        <v>2019.0</v>
      </c>
      <c r="D213" s="511">
        <v>43556.0</v>
      </c>
      <c r="E213" s="439" t="s">
        <v>3887</v>
      </c>
      <c r="F213" s="439" t="s">
        <v>218</v>
      </c>
      <c r="G213" s="408" t="s">
        <v>712</v>
      </c>
      <c r="H213" s="408" t="s">
        <v>50</v>
      </c>
      <c r="I213" s="511">
        <v>44221.0</v>
      </c>
      <c r="J213" s="439">
        <v>1.0</v>
      </c>
      <c r="K213" s="543" t="s">
        <v>336</v>
      </c>
      <c r="L213" s="439" t="s">
        <v>3221</v>
      </c>
      <c r="M213" s="541">
        <f t="shared" si="1"/>
        <v>665</v>
      </c>
      <c r="N213" s="25"/>
      <c r="O213" s="25"/>
      <c r="P213" s="25"/>
      <c r="Q213" s="25"/>
      <c r="R213" s="25"/>
      <c r="S213" s="25"/>
      <c r="T213" s="25"/>
      <c r="U213" s="25"/>
      <c r="V213" s="25"/>
      <c r="W213" s="25"/>
      <c r="X213" s="25"/>
      <c r="Y213" s="25"/>
      <c r="Z213" s="25"/>
    </row>
    <row r="214" ht="12.75" customHeight="1">
      <c r="A214" s="430">
        <v>2221.0</v>
      </c>
      <c r="B214" s="431" t="s">
        <v>3888</v>
      </c>
      <c r="C214" s="431">
        <v>2018.0</v>
      </c>
      <c r="D214" s="508">
        <v>43371.0</v>
      </c>
      <c r="E214" s="405" t="s">
        <v>3889</v>
      </c>
      <c r="F214" s="433" t="s">
        <v>816</v>
      </c>
      <c r="G214" s="433" t="s">
        <v>712</v>
      </c>
      <c r="H214" s="405" t="s">
        <v>1392</v>
      </c>
      <c r="I214" s="508">
        <v>44221.0</v>
      </c>
      <c r="J214" s="433">
        <v>1.0</v>
      </c>
      <c r="K214" s="544" t="s">
        <v>316</v>
      </c>
      <c r="L214" s="433" t="s">
        <v>3226</v>
      </c>
      <c r="M214" s="540">
        <f t="shared" si="1"/>
        <v>850</v>
      </c>
      <c r="N214" s="25"/>
      <c r="O214" s="25"/>
      <c r="P214" s="25"/>
      <c r="Q214" s="25"/>
      <c r="R214" s="25"/>
      <c r="S214" s="25"/>
      <c r="T214" s="25"/>
      <c r="U214" s="25"/>
      <c r="V214" s="25"/>
      <c r="W214" s="25"/>
      <c r="X214" s="25"/>
      <c r="Y214" s="25"/>
      <c r="Z214" s="25"/>
    </row>
    <row r="215" ht="12.75" customHeight="1">
      <c r="A215" s="436">
        <v>2321.0</v>
      </c>
      <c r="B215" s="437" t="s">
        <v>3890</v>
      </c>
      <c r="C215" s="437">
        <v>2018.0</v>
      </c>
      <c r="D215" s="511">
        <v>43376.0</v>
      </c>
      <c r="E215" s="439" t="s">
        <v>3891</v>
      </c>
      <c r="F215" s="439" t="s">
        <v>3442</v>
      </c>
      <c r="G215" s="408" t="s">
        <v>712</v>
      </c>
      <c r="H215" s="408" t="s">
        <v>1392</v>
      </c>
      <c r="I215" s="511">
        <v>44221.0</v>
      </c>
      <c r="J215" s="439">
        <v>1.0</v>
      </c>
      <c r="K215" s="543" t="s">
        <v>336</v>
      </c>
      <c r="L215" s="439" t="s">
        <v>3226</v>
      </c>
      <c r="M215" s="541">
        <f t="shared" si="1"/>
        <v>845</v>
      </c>
      <c r="N215" s="25"/>
      <c r="O215" s="25"/>
      <c r="P215" s="25"/>
      <c r="Q215" s="25"/>
      <c r="R215" s="25"/>
      <c r="S215" s="25"/>
      <c r="T215" s="25"/>
      <c r="U215" s="25"/>
      <c r="V215" s="25"/>
      <c r="W215" s="25"/>
      <c r="X215" s="25"/>
      <c r="Y215" s="25"/>
      <c r="Z215" s="25"/>
    </row>
    <row r="216" ht="12.75" customHeight="1">
      <c r="A216" s="430">
        <v>2421.0</v>
      </c>
      <c r="B216" s="431" t="s">
        <v>3892</v>
      </c>
      <c r="C216" s="431">
        <v>2018.0</v>
      </c>
      <c r="D216" s="508">
        <v>43391.0</v>
      </c>
      <c r="E216" s="405" t="s">
        <v>3893</v>
      </c>
      <c r="F216" s="433" t="s">
        <v>3894</v>
      </c>
      <c r="G216" s="433" t="s">
        <v>806</v>
      </c>
      <c r="H216" s="405" t="s">
        <v>3895</v>
      </c>
      <c r="I216" s="508">
        <v>44221.0</v>
      </c>
      <c r="J216" s="433">
        <v>1.0</v>
      </c>
      <c r="K216" s="543" t="s">
        <v>329</v>
      </c>
      <c r="L216" s="433" t="s">
        <v>3226</v>
      </c>
      <c r="M216" s="540">
        <f t="shared" si="1"/>
        <v>830</v>
      </c>
      <c r="N216" s="25"/>
      <c r="O216" s="25"/>
      <c r="P216" s="25"/>
      <c r="Q216" s="25"/>
      <c r="R216" s="25"/>
      <c r="S216" s="25"/>
      <c r="T216" s="25"/>
      <c r="U216" s="25"/>
      <c r="V216" s="25"/>
      <c r="W216" s="25"/>
      <c r="X216" s="25"/>
      <c r="Y216" s="25"/>
      <c r="Z216" s="25"/>
    </row>
    <row r="217" ht="12.75" customHeight="1">
      <c r="A217" s="436">
        <v>2521.0</v>
      </c>
      <c r="B217" s="437" t="s">
        <v>3896</v>
      </c>
      <c r="C217" s="437">
        <v>2019.0</v>
      </c>
      <c r="D217" s="511">
        <v>43647.0</v>
      </c>
      <c r="E217" s="439" t="s">
        <v>3897</v>
      </c>
      <c r="F217" s="439" t="s">
        <v>314</v>
      </c>
      <c r="G217" s="408" t="s">
        <v>712</v>
      </c>
      <c r="H217" s="408" t="s">
        <v>380</v>
      </c>
      <c r="I217" s="511">
        <v>44221.0</v>
      </c>
      <c r="J217" s="439">
        <v>1.0</v>
      </c>
      <c r="K217" s="543" t="s">
        <v>329</v>
      </c>
      <c r="L217" s="439" t="s">
        <v>3226</v>
      </c>
      <c r="M217" s="541">
        <f t="shared" si="1"/>
        <v>574</v>
      </c>
      <c r="N217" s="25"/>
      <c r="O217" s="25"/>
      <c r="P217" s="25"/>
      <c r="Q217" s="25"/>
      <c r="R217" s="25"/>
      <c r="S217" s="25"/>
      <c r="T217" s="25"/>
      <c r="U217" s="25"/>
      <c r="V217" s="25"/>
      <c r="W217" s="25"/>
      <c r="X217" s="25"/>
      <c r="Y217" s="25"/>
      <c r="Z217" s="25"/>
    </row>
    <row r="218" ht="12.75" customHeight="1">
      <c r="A218" s="430">
        <v>2621.0</v>
      </c>
      <c r="B218" s="431" t="s">
        <v>3898</v>
      </c>
      <c r="C218" s="431">
        <v>2014.0</v>
      </c>
      <c r="D218" s="508">
        <v>41724.0</v>
      </c>
      <c r="E218" s="405" t="s">
        <v>3899</v>
      </c>
      <c r="F218" s="433" t="s">
        <v>865</v>
      </c>
      <c r="G218" s="433" t="s">
        <v>712</v>
      </c>
      <c r="H218" s="405" t="s">
        <v>3900</v>
      </c>
      <c r="I218" s="508">
        <v>44222.0</v>
      </c>
      <c r="J218" s="433">
        <v>1.0</v>
      </c>
      <c r="K218" s="543" t="s">
        <v>329</v>
      </c>
      <c r="L218" s="433" t="s">
        <v>3226</v>
      </c>
      <c r="M218" s="540">
        <f t="shared" si="1"/>
        <v>2498</v>
      </c>
      <c r="N218" s="25"/>
      <c r="O218" s="25"/>
      <c r="P218" s="25"/>
      <c r="Q218" s="25"/>
      <c r="R218" s="25"/>
      <c r="S218" s="25"/>
      <c r="T218" s="25"/>
      <c r="U218" s="25"/>
      <c r="V218" s="25"/>
      <c r="W218" s="25"/>
      <c r="X218" s="25"/>
      <c r="Y218" s="25"/>
      <c r="Z218" s="25"/>
    </row>
    <row r="219" ht="12.75" customHeight="1">
      <c r="A219" s="436">
        <v>2721.0</v>
      </c>
      <c r="B219" s="437" t="s">
        <v>3901</v>
      </c>
      <c r="C219" s="437">
        <v>2016.0</v>
      </c>
      <c r="D219" s="511">
        <v>42438.0</v>
      </c>
      <c r="E219" s="439" t="s">
        <v>3902</v>
      </c>
      <c r="F219" s="439" t="s">
        <v>218</v>
      </c>
      <c r="G219" s="408" t="s">
        <v>712</v>
      </c>
      <c r="H219" s="408" t="s">
        <v>97</v>
      </c>
      <c r="I219" s="511">
        <v>44222.0</v>
      </c>
      <c r="J219" s="439">
        <v>1.0</v>
      </c>
      <c r="K219" s="543" t="s">
        <v>336</v>
      </c>
      <c r="L219" s="439" t="s">
        <v>3221</v>
      </c>
      <c r="M219" s="541">
        <f t="shared" si="1"/>
        <v>1784</v>
      </c>
      <c r="N219" s="25"/>
      <c r="O219" s="25"/>
      <c r="P219" s="25"/>
      <c r="Q219" s="25"/>
      <c r="R219" s="25"/>
      <c r="S219" s="25"/>
      <c r="T219" s="25"/>
      <c r="U219" s="25"/>
      <c r="V219" s="25"/>
      <c r="W219" s="25"/>
      <c r="X219" s="25"/>
      <c r="Y219" s="25"/>
      <c r="Z219" s="25"/>
    </row>
    <row r="220" ht="12.75" customHeight="1">
      <c r="A220" s="430">
        <v>2821.0</v>
      </c>
      <c r="B220" s="431" t="s">
        <v>3903</v>
      </c>
      <c r="C220" s="431">
        <v>2020.0</v>
      </c>
      <c r="D220" s="508">
        <v>44006.0</v>
      </c>
      <c r="E220" s="405" t="s">
        <v>3904</v>
      </c>
      <c r="F220" s="433" t="s">
        <v>3905</v>
      </c>
      <c r="G220" s="433" t="s">
        <v>729</v>
      </c>
      <c r="H220" s="405" t="s">
        <v>3906</v>
      </c>
      <c r="I220" s="508">
        <v>44222.0</v>
      </c>
      <c r="J220" s="433">
        <v>1.0</v>
      </c>
      <c r="K220" s="543" t="s">
        <v>336</v>
      </c>
      <c r="L220" s="433" t="s">
        <v>399</v>
      </c>
      <c r="M220" s="540">
        <f t="shared" si="1"/>
        <v>216</v>
      </c>
      <c r="N220" s="25"/>
      <c r="O220" s="25"/>
      <c r="P220" s="25"/>
      <c r="Q220" s="25"/>
      <c r="R220" s="25"/>
      <c r="S220" s="25"/>
      <c r="T220" s="25"/>
      <c r="U220" s="25"/>
      <c r="V220" s="25"/>
      <c r="W220" s="25"/>
      <c r="X220" s="25"/>
      <c r="Y220" s="25"/>
      <c r="Z220" s="25"/>
    </row>
    <row r="221" ht="12.75" customHeight="1">
      <c r="A221" s="436">
        <v>2921.0</v>
      </c>
      <c r="B221" s="437" t="s">
        <v>3907</v>
      </c>
      <c r="C221" s="437">
        <v>2018.0</v>
      </c>
      <c r="D221" s="511">
        <v>43165.0</v>
      </c>
      <c r="E221" s="439" t="s">
        <v>3908</v>
      </c>
      <c r="F221" s="439" t="s">
        <v>2643</v>
      </c>
      <c r="G221" s="408" t="s">
        <v>712</v>
      </c>
      <c r="H221" s="408" t="s">
        <v>66</v>
      </c>
      <c r="I221" s="511">
        <v>44222.0</v>
      </c>
      <c r="J221" s="439">
        <v>1.0</v>
      </c>
      <c r="K221" s="543" t="s">
        <v>329</v>
      </c>
      <c r="L221" s="439" t="s">
        <v>3221</v>
      </c>
      <c r="M221" s="541">
        <f t="shared" si="1"/>
        <v>1057</v>
      </c>
      <c r="N221" s="25"/>
      <c r="O221" s="25"/>
      <c r="P221" s="25"/>
      <c r="Q221" s="25"/>
      <c r="R221" s="25"/>
      <c r="S221" s="25"/>
      <c r="T221" s="25"/>
      <c r="U221" s="25"/>
      <c r="V221" s="25"/>
      <c r="W221" s="25"/>
      <c r="X221" s="25"/>
      <c r="Y221" s="25"/>
      <c r="Z221" s="25"/>
    </row>
    <row r="222" ht="15.0" customHeight="1">
      <c r="A222" s="430">
        <v>3021.0</v>
      </c>
      <c r="B222" s="431" t="s">
        <v>3909</v>
      </c>
      <c r="C222" s="431">
        <v>2020.0</v>
      </c>
      <c r="D222" s="508">
        <v>44025.0</v>
      </c>
      <c r="E222" s="405" t="s">
        <v>3910</v>
      </c>
      <c r="F222" s="433" t="s">
        <v>2716</v>
      </c>
      <c r="G222" s="433" t="s">
        <v>729</v>
      </c>
      <c r="H222" s="405" t="s">
        <v>3911</v>
      </c>
      <c r="I222" s="508">
        <v>44222.0</v>
      </c>
      <c r="J222" s="433">
        <v>1.0</v>
      </c>
      <c r="K222" s="543" t="s">
        <v>336</v>
      </c>
      <c r="L222" s="433" t="s">
        <v>399</v>
      </c>
      <c r="M222" s="540">
        <f t="shared" si="1"/>
        <v>197</v>
      </c>
      <c r="N222" s="25"/>
      <c r="O222" s="25"/>
      <c r="P222" s="25"/>
      <c r="Q222" s="25"/>
      <c r="R222" s="25"/>
      <c r="S222" s="25"/>
      <c r="T222" s="25"/>
      <c r="U222" s="25"/>
      <c r="V222" s="25"/>
      <c r="W222" s="25"/>
      <c r="X222" s="25"/>
      <c r="Y222" s="25"/>
      <c r="Z222" s="25"/>
    </row>
    <row r="223" ht="15.0" customHeight="1">
      <c r="A223" s="436">
        <v>3121.0</v>
      </c>
      <c r="B223" s="437" t="s">
        <v>3912</v>
      </c>
      <c r="C223" s="437">
        <v>2020.0</v>
      </c>
      <c r="D223" s="511">
        <v>44040.0</v>
      </c>
      <c r="E223" s="439" t="s">
        <v>3913</v>
      </c>
      <c r="F223" s="546" t="s">
        <v>3914</v>
      </c>
      <c r="G223" s="439" t="s">
        <v>725</v>
      </c>
      <c r="H223" s="408" t="s">
        <v>736</v>
      </c>
      <c r="I223" s="511">
        <v>44222.0</v>
      </c>
      <c r="J223" s="439">
        <v>1.0</v>
      </c>
      <c r="K223" s="543" t="s">
        <v>336</v>
      </c>
      <c r="L223" s="439" t="s">
        <v>399</v>
      </c>
      <c r="M223" s="541">
        <f t="shared" si="1"/>
        <v>182</v>
      </c>
      <c r="N223" s="25"/>
      <c r="O223" s="25"/>
      <c r="P223" s="25"/>
      <c r="Q223" s="25"/>
      <c r="R223" s="25"/>
      <c r="S223" s="25"/>
      <c r="T223" s="25"/>
      <c r="U223" s="25"/>
      <c r="V223" s="25"/>
      <c r="W223" s="25"/>
      <c r="X223" s="25"/>
      <c r="Y223" s="25"/>
      <c r="Z223" s="25"/>
    </row>
    <row r="224" ht="12.75" customHeight="1">
      <c r="A224" s="430">
        <v>3221.0</v>
      </c>
      <c r="B224" s="431" t="s">
        <v>3915</v>
      </c>
      <c r="C224" s="431">
        <v>2020.0</v>
      </c>
      <c r="D224" s="508">
        <v>44042.0</v>
      </c>
      <c r="E224" s="433" t="s">
        <v>3916</v>
      </c>
      <c r="F224" s="546" t="s">
        <v>3914</v>
      </c>
      <c r="G224" s="433" t="s">
        <v>725</v>
      </c>
      <c r="H224" s="405" t="s">
        <v>736</v>
      </c>
      <c r="I224" s="508">
        <v>44222.0</v>
      </c>
      <c r="J224" s="433">
        <v>1.0</v>
      </c>
      <c r="K224" s="543" t="s">
        <v>336</v>
      </c>
      <c r="L224" s="433" t="s">
        <v>399</v>
      </c>
      <c r="M224" s="540">
        <f t="shared" si="1"/>
        <v>180</v>
      </c>
      <c r="N224" s="25"/>
      <c r="O224" s="25"/>
      <c r="P224" s="25"/>
      <c r="Q224" s="25"/>
      <c r="R224" s="25"/>
      <c r="S224" s="25"/>
      <c r="T224" s="25"/>
      <c r="U224" s="25"/>
      <c r="V224" s="25"/>
      <c r="W224" s="25"/>
      <c r="X224" s="25"/>
      <c r="Y224" s="25"/>
      <c r="Z224" s="25"/>
    </row>
    <row r="225" ht="12.75" customHeight="1">
      <c r="A225" s="436">
        <v>3321.0</v>
      </c>
      <c r="B225" s="437" t="s">
        <v>3917</v>
      </c>
      <c r="C225" s="437">
        <v>2020.0</v>
      </c>
      <c r="D225" s="511">
        <v>44043.0</v>
      </c>
      <c r="E225" s="439" t="s">
        <v>3918</v>
      </c>
      <c r="F225" s="439" t="s">
        <v>3919</v>
      </c>
      <c r="G225" s="408" t="s">
        <v>729</v>
      </c>
      <c r="H225" s="408" t="s">
        <v>3920</v>
      </c>
      <c r="I225" s="511">
        <v>44222.0</v>
      </c>
      <c r="J225" s="439">
        <v>1.0</v>
      </c>
      <c r="K225" s="543" t="s">
        <v>336</v>
      </c>
      <c r="L225" s="439" t="s">
        <v>399</v>
      </c>
      <c r="M225" s="541">
        <f t="shared" si="1"/>
        <v>179</v>
      </c>
      <c r="N225" s="25"/>
      <c r="O225" s="25"/>
      <c r="P225" s="25"/>
      <c r="Q225" s="25"/>
      <c r="R225" s="25"/>
      <c r="S225" s="25"/>
      <c r="T225" s="25"/>
      <c r="U225" s="25"/>
      <c r="V225" s="25"/>
      <c r="W225" s="25"/>
      <c r="X225" s="25"/>
      <c r="Y225" s="25"/>
      <c r="Z225" s="25"/>
    </row>
    <row r="226" ht="12.75" customHeight="1">
      <c r="A226" s="430">
        <v>3421.0</v>
      </c>
      <c r="B226" s="431" t="s">
        <v>3921</v>
      </c>
      <c r="C226" s="431">
        <v>2019.0</v>
      </c>
      <c r="D226" s="508">
        <v>43761.0</v>
      </c>
      <c r="E226" s="405" t="s">
        <v>3922</v>
      </c>
      <c r="F226" s="433" t="s">
        <v>2716</v>
      </c>
      <c r="G226" s="433" t="s">
        <v>729</v>
      </c>
      <c r="H226" s="405" t="s">
        <v>795</v>
      </c>
      <c r="I226" s="508">
        <v>44222.0</v>
      </c>
      <c r="J226" s="433">
        <v>1.0</v>
      </c>
      <c r="K226" s="543" t="s">
        <v>336</v>
      </c>
      <c r="L226" s="433" t="s">
        <v>399</v>
      </c>
      <c r="M226" s="540">
        <f t="shared" si="1"/>
        <v>461</v>
      </c>
      <c r="N226" s="25"/>
      <c r="O226" s="25"/>
      <c r="P226" s="25"/>
      <c r="Q226" s="25"/>
      <c r="R226" s="25"/>
      <c r="S226" s="25"/>
      <c r="T226" s="25"/>
      <c r="U226" s="25"/>
      <c r="V226" s="25"/>
      <c r="W226" s="25"/>
      <c r="X226" s="25"/>
      <c r="Y226" s="25"/>
      <c r="Z226" s="25"/>
    </row>
    <row r="227" ht="12.75" customHeight="1">
      <c r="A227" s="436">
        <v>3521.0</v>
      </c>
      <c r="B227" s="437" t="s">
        <v>3923</v>
      </c>
      <c r="C227" s="437">
        <v>2011.0</v>
      </c>
      <c r="D227" s="511">
        <v>40575.0</v>
      </c>
      <c r="E227" s="439" t="s">
        <v>3924</v>
      </c>
      <c r="F227" s="439" t="s">
        <v>1569</v>
      </c>
      <c r="G227" s="408" t="s">
        <v>712</v>
      </c>
      <c r="H227" s="408" t="s">
        <v>1034</v>
      </c>
      <c r="I227" s="511">
        <v>44222.0</v>
      </c>
      <c r="J227" s="439">
        <v>1.0</v>
      </c>
      <c r="K227" s="543" t="s">
        <v>329</v>
      </c>
      <c r="L227" s="439" t="s">
        <v>3226</v>
      </c>
      <c r="M227" s="541">
        <f t="shared" si="1"/>
        <v>3647</v>
      </c>
      <c r="N227" s="25"/>
      <c r="O227" s="25"/>
      <c r="P227" s="25"/>
      <c r="Q227" s="25"/>
      <c r="R227" s="25"/>
      <c r="S227" s="25"/>
      <c r="T227" s="25"/>
      <c r="U227" s="25"/>
      <c r="V227" s="25"/>
      <c r="W227" s="25"/>
      <c r="X227" s="25"/>
      <c r="Y227" s="25"/>
      <c r="Z227" s="25"/>
    </row>
    <row r="228" ht="12.75" customHeight="1">
      <c r="A228" s="430">
        <v>3621.0</v>
      </c>
      <c r="B228" s="431" t="s">
        <v>3925</v>
      </c>
      <c r="C228" s="431">
        <v>2019.0</v>
      </c>
      <c r="D228" s="508">
        <v>43496.0</v>
      </c>
      <c r="E228" s="405" t="s">
        <v>3926</v>
      </c>
      <c r="F228" s="433" t="s">
        <v>1046</v>
      </c>
      <c r="G228" s="433" t="s">
        <v>712</v>
      </c>
      <c r="H228" s="405" t="s">
        <v>1034</v>
      </c>
      <c r="I228" s="508">
        <v>44222.0</v>
      </c>
      <c r="J228" s="433">
        <v>1.0</v>
      </c>
      <c r="K228" s="543" t="s">
        <v>336</v>
      </c>
      <c r="L228" s="433" t="s">
        <v>3221</v>
      </c>
      <c r="M228" s="540">
        <f t="shared" si="1"/>
        <v>726</v>
      </c>
      <c r="N228" s="25"/>
      <c r="O228" s="25"/>
      <c r="P228" s="25"/>
      <c r="Q228" s="25"/>
      <c r="R228" s="25"/>
      <c r="S228" s="25"/>
      <c r="T228" s="25"/>
      <c r="U228" s="25"/>
      <c r="V228" s="25"/>
      <c r="W228" s="25"/>
      <c r="X228" s="25"/>
      <c r="Y228" s="25"/>
      <c r="Z228" s="25"/>
    </row>
    <row r="229" ht="15.0" customHeight="1">
      <c r="A229" s="436">
        <v>3721.0</v>
      </c>
      <c r="B229" s="437" t="s">
        <v>3927</v>
      </c>
      <c r="C229" s="437">
        <v>2010.0</v>
      </c>
      <c r="D229" s="511">
        <v>40193.0</v>
      </c>
      <c r="E229" s="439" t="s">
        <v>3928</v>
      </c>
      <c r="F229" s="439" t="s">
        <v>1509</v>
      </c>
      <c r="G229" s="408" t="s">
        <v>712</v>
      </c>
      <c r="H229" s="408" t="s">
        <v>283</v>
      </c>
      <c r="I229" s="511">
        <v>44222.0</v>
      </c>
      <c r="J229" s="439">
        <v>1.0</v>
      </c>
      <c r="K229" s="543" t="s">
        <v>336</v>
      </c>
      <c r="L229" s="439" t="s">
        <v>3226</v>
      </c>
      <c r="M229" s="541">
        <f t="shared" si="1"/>
        <v>4029</v>
      </c>
      <c r="N229" s="25"/>
      <c r="O229" s="25"/>
      <c r="P229" s="25"/>
      <c r="Q229" s="25"/>
      <c r="R229" s="25"/>
      <c r="S229" s="25"/>
      <c r="T229" s="25"/>
      <c r="U229" s="25"/>
      <c r="V229" s="25"/>
      <c r="W229" s="25"/>
      <c r="X229" s="25"/>
      <c r="Y229" s="25"/>
      <c r="Z229" s="25"/>
    </row>
    <row r="230" ht="12.75" customHeight="1">
      <c r="A230" s="430">
        <v>3821.0</v>
      </c>
      <c r="B230" s="431" t="s">
        <v>3929</v>
      </c>
      <c r="C230" s="431">
        <v>2018.0</v>
      </c>
      <c r="D230" s="508">
        <v>43165.0</v>
      </c>
      <c r="E230" s="405" t="s">
        <v>3930</v>
      </c>
      <c r="F230" s="433" t="s">
        <v>1576</v>
      </c>
      <c r="G230" s="433" t="s">
        <v>712</v>
      </c>
      <c r="H230" s="405" t="s">
        <v>66</v>
      </c>
      <c r="I230" s="508">
        <v>44222.0</v>
      </c>
      <c r="J230" s="433">
        <v>1.0</v>
      </c>
      <c r="K230" s="543" t="s">
        <v>329</v>
      </c>
      <c r="L230" s="433" t="s">
        <v>3221</v>
      </c>
      <c r="M230" s="540">
        <f t="shared" si="1"/>
        <v>1057</v>
      </c>
      <c r="N230" s="25"/>
      <c r="O230" s="25"/>
      <c r="P230" s="25"/>
      <c r="Q230" s="25"/>
      <c r="R230" s="25"/>
      <c r="S230" s="25"/>
      <c r="T230" s="25"/>
      <c r="U230" s="25"/>
      <c r="V230" s="25"/>
      <c r="W230" s="25"/>
      <c r="X230" s="25"/>
      <c r="Y230" s="25"/>
      <c r="Z230" s="25"/>
    </row>
    <row r="231" ht="12.75" customHeight="1">
      <c r="A231" s="436">
        <v>3921.0</v>
      </c>
      <c r="B231" s="437" t="s">
        <v>3931</v>
      </c>
      <c r="C231" s="437">
        <v>2018.0</v>
      </c>
      <c r="D231" s="511">
        <v>43217.0</v>
      </c>
      <c r="E231" s="439" t="s">
        <v>3932</v>
      </c>
      <c r="F231" s="439" t="s">
        <v>3933</v>
      </c>
      <c r="G231" s="408" t="s">
        <v>712</v>
      </c>
      <c r="H231" s="408" t="s">
        <v>1034</v>
      </c>
      <c r="I231" s="511">
        <v>44222.0</v>
      </c>
      <c r="J231" s="439">
        <v>1.0</v>
      </c>
      <c r="K231" s="543" t="s">
        <v>322</v>
      </c>
      <c r="L231" s="439" t="s">
        <v>3226</v>
      </c>
      <c r="M231" s="541">
        <f t="shared" si="1"/>
        <v>1005</v>
      </c>
      <c r="N231" s="25"/>
      <c r="O231" s="25"/>
      <c r="P231" s="25"/>
      <c r="Q231" s="25"/>
      <c r="R231" s="25"/>
      <c r="S231" s="25"/>
      <c r="T231" s="25"/>
      <c r="U231" s="25"/>
      <c r="V231" s="25"/>
      <c r="W231" s="25"/>
      <c r="X231" s="25"/>
      <c r="Y231" s="25"/>
      <c r="Z231" s="25"/>
    </row>
    <row r="232" ht="12.75" customHeight="1">
      <c r="A232" s="430">
        <v>4021.0</v>
      </c>
      <c r="B232" s="431" t="s">
        <v>3934</v>
      </c>
      <c r="C232" s="431">
        <v>2019.0</v>
      </c>
      <c r="D232" s="508">
        <v>43551.0</v>
      </c>
      <c r="E232" s="405" t="s">
        <v>3935</v>
      </c>
      <c r="F232" s="433" t="s">
        <v>816</v>
      </c>
      <c r="G232" s="433" t="s">
        <v>806</v>
      </c>
      <c r="H232" s="405" t="s">
        <v>158</v>
      </c>
      <c r="I232" s="508">
        <v>44222.0</v>
      </c>
      <c r="J232" s="433">
        <v>1.0</v>
      </c>
      <c r="K232" s="545" t="s">
        <v>293</v>
      </c>
      <c r="L232" s="433" t="s">
        <v>3226</v>
      </c>
      <c r="M232" s="540">
        <f t="shared" si="1"/>
        <v>671</v>
      </c>
      <c r="N232" s="25"/>
      <c r="O232" s="25"/>
      <c r="P232" s="25"/>
      <c r="Q232" s="25"/>
      <c r="R232" s="25"/>
      <c r="S232" s="25"/>
      <c r="T232" s="25"/>
      <c r="U232" s="25"/>
      <c r="V232" s="25"/>
      <c r="W232" s="25"/>
      <c r="X232" s="25"/>
      <c r="Y232" s="25"/>
      <c r="Z232" s="25"/>
    </row>
    <row r="233" ht="12.75" customHeight="1">
      <c r="A233" s="436">
        <v>4121.0</v>
      </c>
      <c r="B233" s="437" t="s">
        <v>3936</v>
      </c>
      <c r="C233" s="437">
        <v>2018.0</v>
      </c>
      <c r="D233" s="511">
        <v>43250.0</v>
      </c>
      <c r="E233" s="439" t="s">
        <v>3937</v>
      </c>
      <c r="F233" s="439" t="s">
        <v>3933</v>
      </c>
      <c r="G233" s="408" t="s">
        <v>712</v>
      </c>
      <c r="H233" s="408" t="s">
        <v>1034</v>
      </c>
      <c r="I233" s="511">
        <v>44222.0</v>
      </c>
      <c r="J233" s="439">
        <v>1.0</v>
      </c>
      <c r="K233" s="543" t="s">
        <v>322</v>
      </c>
      <c r="L233" s="439" t="s">
        <v>3226</v>
      </c>
      <c r="M233" s="541">
        <f t="shared" si="1"/>
        <v>972</v>
      </c>
      <c r="N233" s="25"/>
      <c r="O233" s="25"/>
      <c r="P233" s="25"/>
      <c r="Q233" s="25"/>
      <c r="R233" s="25"/>
      <c r="S233" s="25"/>
      <c r="T233" s="25"/>
      <c r="U233" s="25"/>
      <c r="V233" s="25"/>
      <c r="W233" s="25"/>
      <c r="X233" s="25"/>
      <c r="Y233" s="25"/>
      <c r="Z233" s="25"/>
    </row>
    <row r="234" ht="12.75" customHeight="1">
      <c r="A234" s="430">
        <v>4221.0</v>
      </c>
      <c r="B234" s="431" t="s">
        <v>3938</v>
      </c>
      <c r="C234" s="431">
        <v>2018.0</v>
      </c>
      <c r="D234" s="508">
        <v>43250.0</v>
      </c>
      <c r="E234" s="405" t="s">
        <v>3939</v>
      </c>
      <c r="F234" s="433" t="s">
        <v>3940</v>
      </c>
      <c r="G234" s="433" t="s">
        <v>712</v>
      </c>
      <c r="H234" s="405" t="s">
        <v>1034</v>
      </c>
      <c r="I234" s="508">
        <v>44222.0</v>
      </c>
      <c r="J234" s="433">
        <v>1.0</v>
      </c>
      <c r="K234" s="545" t="s">
        <v>293</v>
      </c>
      <c r="L234" s="433" t="s">
        <v>3221</v>
      </c>
      <c r="M234" s="540">
        <f t="shared" si="1"/>
        <v>972</v>
      </c>
      <c r="N234" s="25"/>
      <c r="O234" s="25"/>
      <c r="P234" s="25"/>
      <c r="Q234" s="25"/>
      <c r="R234" s="25"/>
      <c r="S234" s="25"/>
      <c r="T234" s="25"/>
      <c r="U234" s="25"/>
      <c r="V234" s="25"/>
      <c r="W234" s="25"/>
      <c r="X234" s="25"/>
      <c r="Y234" s="25"/>
      <c r="Z234" s="25"/>
    </row>
    <row r="235" ht="12.75" customHeight="1">
      <c r="A235" s="436">
        <v>4321.0</v>
      </c>
      <c r="B235" s="437" t="s">
        <v>3941</v>
      </c>
      <c r="C235" s="437">
        <v>2018.0</v>
      </c>
      <c r="D235" s="511">
        <v>43371.0</v>
      </c>
      <c r="E235" s="439" t="s">
        <v>3942</v>
      </c>
      <c r="F235" s="439" t="s">
        <v>353</v>
      </c>
      <c r="G235" s="408" t="s">
        <v>712</v>
      </c>
      <c r="H235" s="408" t="s">
        <v>1392</v>
      </c>
      <c r="I235" s="511">
        <v>44222.0</v>
      </c>
      <c r="J235" s="439">
        <v>1.0</v>
      </c>
      <c r="K235" s="543" t="s">
        <v>329</v>
      </c>
      <c r="L235" s="439" t="s">
        <v>3226</v>
      </c>
      <c r="M235" s="541">
        <f t="shared" si="1"/>
        <v>851</v>
      </c>
      <c r="N235" s="25"/>
      <c r="O235" s="25"/>
      <c r="P235" s="25"/>
      <c r="Q235" s="25"/>
      <c r="R235" s="25"/>
      <c r="S235" s="25"/>
      <c r="T235" s="25"/>
      <c r="U235" s="25"/>
      <c r="V235" s="25"/>
      <c r="W235" s="25"/>
      <c r="X235" s="25"/>
      <c r="Y235" s="25"/>
      <c r="Z235" s="25"/>
    </row>
    <row r="236" ht="12.75" customHeight="1">
      <c r="A236" s="430">
        <v>4421.0</v>
      </c>
      <c r="B236" s="431" t="s">
        <v>3943</v>
      </c>
      <c r="C236" s="431">
        <v>2018.0</v>
      </c>
      <c r="D236" s="508">
        <v>43402.0</v>
      </c>
      <c r="E236" s="405" t="s">
        <v>3944</v>
      </c>
      <c r="F236" s="433" t="s">
        <v>218</v>
      </c>
      <c r="G236" s="433" t="s">
        <v>712</v>
      </c>
      <c r="H236" s="405" t="s">
        <v>3945</v>
      </c>
      <c r="I236" s="508">
        <v>44222.0</v>
      </c>
      <c r="J236" s="433">
        <v>1.0</v>
      </c>
      <c r="K236" s="543" t="s">
        <v>336</v>
      </c>
      <c r="L236" s="433" t="s">
        <v>3221</v>
      </c>
      <c r="M236" s="540">
        <f t="shared" si="1"/>
        <v>820</v>
      </c>
      <c r="N236" s="25"/>
      <c r="O236" s="25"/>
      <c r="P236" s="25"/>
      <c r="Q236" s="25"/>
      <c r="R236" s="25"/>
      <c r="S236" s="25"/>
      <c r="T236" s="25"/>
      <c r="U236" s="25"/>
      <c r="V236" s="25"/>
      <c r="W236" s="25"/>
      <c r="X236" s="25"/>
      <c r="Y236" s="25"/>
      <c r="Z236" s="25"/>
    </row>
    <row r="237" ht="12.75" customHeight="1">
      <c r="A237" s="436">
        <v>4521.0</v>
      </c>
      <c r="B237" s="437" t="s">
        <v>3946</v>
      </c>
      <c r="C237" s="437">
        <v>2018.0</v>
      </c>
      <c r="D237" s="511">
        <v>43437.0</v>
      </c>
      <c r="E237" s="439" t="s">
        <v>3947</v>
      </c>
      <c r="F237" s="439" t="s">
        <v>3948</v>
      </c>
      <c r="G237" s="408" t="s">
        <v>806</v>
      </c>
      <c r="H237" s="408" t="s">
        <v>18</v>
      </c>
      <c r="I237" s="511">
        <v>44222.0</v>
      </c>
      <c r="J237" s="439">
        <v>1.0</v>
      </c>
      <c r="K237" s="544" t="s">
        <v>316</v>
      </c>
      <c r="L237" s="439" t="s">
        <v>3226</v>
      </c>
      <c r="M237" s="541">
        <f t="shared" si="1"/>
        <v>785</v>
      </c>
      <c r="N237" s="25"/>
      <c r="O237" s="25"/>
      <c r="P237" s="25"/>
      <c r="Q237" s="25"/>
      <c r="R237" s="25"/>
      <c r="S237" s="25"/>
      <c r="T237" s="25"/>
      <c r="U237" s="25"/>
      <c r="V237" s="25"/>
      <c r="W237" s="25"/>
      <c r="X237" s="25"/>
      <c r="Y237" s="25"/>
      <c r="Z237" s="25"/>
    </row>
    <row r="238" ht="12.75" customHeight="1">
      <c r="A238" s="430">
        <v>4621.0</v>
      </c>
      <c r="B238" s="431" t="s">
        <v>3949</v>
      </c>
      <c r="C238" s="431">
        <v>2020.0</v>
      </c>
      <c r="D238" s="508">
        <v>44055.0</v>
      </c>
      <c r="E238" s="405" t="s">
        <v>3950</v>
      </c>
      <c r="F238" s="433" t="s">
        <v>3951</v>
      </c>
      <c r="G238" s="433" t="s">
        <v>725</v>
      </c>
      <c r="H238" s="405" t="s">
        <v>736</v>
      </c>
      <c r="I238" s="508">
        <v>44222.0</v>
      </c>
      <c r="J238" s="433">
        <v>1.0</v>
      </c>
      <c r="K238" s="543" t="s">
        <v>336</v>
      </c>
      <c r="L238" s="433" t="s">
        <v>399</v>
      </c>
      <c r="M238" s="540">
        <f t="shared" si="1"/>
        <v>167</v>
      </c>
      <c r="N238" s="25"/>
      <c r="O238" s="25"/>
      <c r="P238" s="25"/>
      <c r="Q238" s="25"/>
      <c r="R238" s="25"/>
      <c r="S238" s="25"/>
      <c r="T238" s="25"/>
      <c r="U238" s="25"/>
      <c r="V238" s="25"/>
      <c r="W238" s="25"/>
      <c r="X238" s="25"/>
      <c r="Y238" s="25"/>
      <c r="Z238" s="25"/>
    </row>
    <row r="239" ht="12.75" customHeight="1">
      <c r="A239" s="436">
        <v>4721.0</v>
      </c>
      <c r="B239" s="437" t="s">
        <v>3952</v>
      </c>
      <c r="C239" s="437">
        <v>2020.0</v>
      </c>
      <c r="D239" s="511">
        <v>44060.0</v>
      </c>
      <c r="E239" s="439" t="s">
        <v>3953</v>
      </c>
      <c r="F239" s="439" t="s">
        <v>3951</v>
      </c>
      <c r="G239" s="408" t="s">
        <v>725</v>
      </c>
      <c r="H239" s="408" t="s">
        <v>736</v>
      </c>
      <c r="I239" s="511">
        <v>44222.0</v>
      </c>
      <c r="J239" s="439">
        <v>1.0</v>
      </c>
      <c r="K239" s="543" t="s">
        <v>336</v>
      </c>
      <c r="L239" s="439" t="s">
        <v>399</v>
      </c>
      <c r="M239" s="541">
        <f t="shared" si="1"/>
        <v>162</v>
      </c>
      <c r="N239" s="25"/>
      <c r="O239" s="25"/>
      <c r="P239" s="25"/>
      <c r="Q239" s="25"/>
      <c r="R239" s="25"/>
      <c r="S239" s="25"/>
      <c r="T239" s="25"/>
      <c r="U239" s="25"/>
      <c r="V239" s="25"/>
      <c r="W239" s="25"/>
      <c r="X239" s="25"/>
      <c r="Y239" s="25"/>
      <c r="Z239" s="25"/>
    </row>
    <row r="240" ht="12.75" customHeight="1">
      <c r="A240" s="430">
        <v>4821.0</v>
      </c>
      <c r="B240" s="431" t="s">
        <v>3954</v>
      </c>
      <c r="C240" s="431">
        <v>2018.0</v>
      </c>
      <c r="D240" s="508">
        <v>43455.0</v>
      </c>
      <c r="E240" s="405" t="s">
        <v>3955</v>
      </c>
      <c r="F240" s="433" t="s">
        <v>810</v>
      </c>
      <c r="G240" s="433" t="s">
        <v>806</v>
      </c>
      <c r="H240" s="405" t="s">
        <v>1015</v>
      </c>
      <c r="I240" s="508">
        <v>44222.0</v>
      </c>
      <c r="J240" s="433">
        <v>1.0</v>
      </c>
      <c r="K240" s="545" t="s">
        <v>293</v>
      </c>
      <c r="L240" s="433" t="s">
        <v>3221</v>
      </c>
      <c r="M240" s="540">
        <f t="shared" si="1"/>
        <v>767</v>
      </c>
      <c r="N240" s="25"/>
      <c r="O240" s="25"/>
      <c r="P240" s="25"/>
      <c r="Q240" s="25"/>
      <c r="R240" s="25"/>
      <c r="S240" s="25"/>
      <c r="T240" s="25"/>
      <c r="U240" s="25"/>
      <c r="V240" s="25"/>
      <c r="W240" s="25"/>
      <c r="X240" s="25"/>
      <c r="Y240" s="25"/>
      <c r="Z240" s="25"/>
    </row>
    <row r="241" ht="12.75" customHeight="1">
      <c r="A241" s="436">
        <v>4921.0</v>
      </c>
      <c r="B241" s="437" t="s">
        <v>3956</v>
      </c>
      <c r="C241" s="437">
        <v>2020.0</v>
      </c>
      <c r="D241" s="511">
        <v>44099.0</v>
      </c>
      <c r="E241" s="439" t="s">
        <v>3957</v>
      </c>
      <c r="F241" s="439" t="s">
        <v>3958</v>
      </c>
      <c r="G241" s="408" t="s">
        <v>729</v>
      </c>
      <c r="H241" s="408" t="s">
        <v>2262</v>
      </c>
      <c r="I241" s="511">
        <v>44222.0</v>
      </c>
      <c r="J241" s="439">
        <v>1.0</v>
      </c>
      <c r="K241" s="542" t="s">
        <v>1231</v>
      </c>
      <c r="L241" s="439" t="s">
        <v>399</v>
      </c>
      <c r="M241" s="541">
        <f t="shared" si="1"/>
        <v>123</v>
      </c>
      <c r="N241" s="25"/>
      <c r="O241" s="25"/>
      <c r="P241" s="25"/>
      <c r="Q241" s="25"/>
      <c r="R241" s="25"/>
      <c r="S241" s="25"/>
      <c r="T241" s="25"/>
      <c r="U241" s="25"/>
      <c r="V241" s="25"/>
      <c r="W241" s="25"/>
      <c r="X241" s="25"/>
      <c r="Y241" s="25"/>
      <c r="Z241" s="25"/>
    </row>
    <row r="242" ht="12.75" customHeight="1">
      <c r="A242" s="430">
        <v>5021.0</v>
      </c>
      <c r="B242" s="431" t="s">
        <v>3959</v>
      </c>
      <c r="C242" s="431">
        <v>2008.0</v>
      </c>
      <c r="D242" s="508">
        <v>39798.0</v>
      </c>
      <c r="E242" s="405" t="s">
        <v>3960</v>
      </c>
      <c r="F242" s="433" t="s">
        <v>3961</v>
      </c>
      <c r="G242" s="433" t="s">
        <v>806</v>
      </c>
      <c r="H242" s="405" t="s">
        <v>158</v>
      </c>
      <c r="I242" s="508">
        <v>44230.0</v>
      </c>
      <c r="J242" s="433">
        <v>2.0</v>
      </c>
      <c r="K242" s="543" t="s">
        <v>336</v>
      </c>
      <c r="L242" s="433" t="s">
        <v>3226</v>
      </c>
      <c r="M242" s="540">
        <f t="shared" si="1"/>
        <v>4432</v>
      </c>
      <c r="N242" s="25"/>
      <c r="O242" s="25"/>
      <c r="P242" s="25"/>
      <c r="Q242" s="25"/>
      <c r="R242" s="25"/>
      <c r="S242" s="25"/>
      <c r="T242" s="25"/>
      <c r="U242" s="25"/>
      <c r="V242" s="25"/>
      <c r="W242" s="25"/>
      <c r="X242" s="25"/>
      <c r="Y242" s="25"/>
      <c r="Z242" s="25"/>
    </row>
    <row r="243" ht="12.75" customHeight="1">
      <c r="A243" s="436">
        <v>5121.0</v>
      </c>
      <c r="B243" s="437" t="s">
        <v>3962</v>
      </c>
      <c r="C243" s="437">
        <v>2012.0</v>
      </c>
      <c r="D243" s="511">
        <v>40987.0</v>
      </c>
      <c r="E243" s="439" t="s">
        <v>3963</v>
      </c>
      <c r="F243" s="439" t="s">
        <v>3964</v>
      </c>
      <c r="G243" s="408" t="s">
        <v>806</v>
      </c>
      <c r="H243" s="408" t="s">
        <v>18</v>
      </c>
      <c r="I243" s="511">
        <v>44235.0</v>
      </c>
      <c r="J243" s="439">
        <v>2.0</v>
      </c>
      <c r="K243" s="543" t="s">
        <v>329</v>
      </c>
      <c r="L243" s="439" t="s">
        <v>3226</v>
      </c>
      <c r="M243" s="541">
        <f t="shared" si="1"/>
        <v>3248</v>
      </c>
      <c r="N243" s="25"/>
      <c r="O243" s="25"/>
      <c r="P243" s="25"/>
      <c r="Q243" s="25"/>
      <c r="R243" s="25"/>
      <c r="S243" s="25"/>
      <c r="T243" s="25"/>
      <c r="U243" s="25"/>
      <c r="V243" s="25"/>
      <c r="W243" s="25"/>
      <c r="X243" s="25"/>
      <c r="Y243" s="25"/>
      <c r="Z243" s="25"/>
    </row>
    <row r="244" ht="12.75" customHeight="1">
      <c r="A244" s="430">
        <v>5221.0</v>
      </c>
      <c r="B244" s="431" t="s">
        <v>3965</v>
      </c>
      <c r="C244" s="431">
        <v>2015.0</v>
      </c>
      <c r="D244" s="508">
        <v>42143.0</v>
      </c>
      <c r="E244" s="405" t="s">
        <v>3966</v>
      </c>
      <c r="F244" s="433" t="s">
        <v>2561</v>
      </c>
      <c r="G244" s="433" t="s">
        <v>712</v>
      </c>
      <c r="H244" s="405" t="s">
        <v>138</v>
      </c>
      <c r="I244" s="508">
        <v>44235.0</v>
      </c>
      <c r="J244" s="433">
        <v>2.0</v>
      </c>
      <c r="K244" s="544" t="s">
        <v>316</v>
      </c>
      <c r="L244" s="433" t="s">
        <v>3226</v>
      </c>
      <c r="M244" s="540">
        <f t="shared" si="1"/>
        <v>2092</v>
      </c>
      <c r="N244" s="25"/>
      <c r="O244" s="25"/>
      <c r="P244" s="25"/>
      <c r="Q244" s="25"/>
      <c r="R244" s="25"/>
      <c r="S244" s="25"/>
      <c r="T244" s="25"/>
      <c r="U244" s="25"/>
      <c r="V244" s="25"/>
      <c r="W244" s="25"/>
      <c r="X244" s="25"/>
      <c r="Y244" s="25"/>
      <c r="Z244" s="25"/>
    </row>
    <row r="245" ht="12.75" customHeight="1">
      <c r="A245" s="436">
        <v>5321.0</v>
      </c>
      <c r="B245" s="437" t="s">
        <v>3967</v>
      </c>
      <c r="C245" s="437">
        <v>2013.0</v>
      </c>
      <c r="D245" s="511">
        <v>41453.0</v>
      </c>
      <c r="E245" s="439" t="s">
        <v>3968</v>
      </c>
      <c r="F245" s="439" t="s">
        <v>429</v>
      </c>
      <c r="G245" s="408" t="s">
        <v>712</v>
      </c>
      <c r="H245" s="408" t="s">
        <v>153</v>
      </c>
      <c r="I245" s="511">
        <v>44235.0</v>
      </c>
      <c r="J245" s="439">
        <v>2.0</v>
      </c>
      <c r="K245" s="543" t="s">
        <v>336</v>
      </c>
      <c r="L245" s="439" t="s">
        <v>3226</v>
      </c>
      <c r="M245" s="541">
        <f t="shared" si="1"/>
        <v>2782</v>
      </c>
      <c r="N245" s="25"/>
      <c r="O245" s="25"/>
      <c r="P245" s="25"/>
      <c r="Q245" s="25"/>
      <c r="R245" s="25"/>
      <c r="S245" s="25"/>
      <c r="T245" s="25"/>
      <c r="U245" s="25"/>
      <c r="V245" s="25"/>
      <c r="W245" s="25"/>
      <c r="X245" s="25"/>
      <c r="Y245" s="25"/>
      <c r="Z245" s="25"/>
    </row>
    <row r="246" ht="12.75" customHeight="1">
      <c r="A246" s="430">
        <v>5421.0</v>
      </c>
      <c r="B246" s="431" t="s">
        <v>3969</v>
      </c>
      <c r="C246" s="431">
        <v>2018.0</v>
      </c>
      <c r="D246" s="508">
        <v>43154.0</v>
      </c>
      <c r="E246" s="405" t="s">
        <v>3970</v>
      </c>
      <c r="F246" s="433" t="s">
        <v>3971</v>
      </c>
      <c r="G246" s="433" t="s">
        <v>712</v>
      </c>
      <c r="H246" s="405" t="s">
        <v>3972</v>
      </c>
      <c r="I246" s="508">
        <v>44246.0</v>
      </c>
      <c r="J246" s="433">
        <v>2.0</v>
      </c>
      <c r="K246" s="543" t="s">
        <v>336</v>
      </c>
      <c r="L246" s="433" t="s">
        <v>3226</v>
      </c>
      <c r="M246" s="540">
        <f t="shared" si="1"/>
        <v>1092</v>
      </c>
      <c r="N246" s="25"/>
      <c r="O246" s="25"/>
      <c r="P246" s="25"/>
      <c r="Q246" s="25"/>
      <c r="R246" s="25"/>
      <c r="S246" s="25"/>
      <c r="T246" s="25"/>
      <c r="U246" s="25"/>
      <c r="V246" s="25"/>
      <c r="W246" s="25"/>
      <c r="X246" s="25"/>
      <c r="Y246" s="25"/>
      <c r="Z246" s="25"/>
    </row>
    <row r="247" ht="12.75" customHeight="1">
      <c r="A247" s="436">
        <v>5521.0</v>
      </c>
      <c r="B247" s="437" t="s">
        <v>3973</v>
      </c>
      <c r="C247" s="437">
        <v>2013.0</v>
      </c>
      <c r="D247" s="511">
        <v>41543.0</v>
      </c>
      <c r="E247" s="439" t="s">
        <v>3974</v>
      </c>
      <c r="F247" s="439" t="s">
        <v>31</v>
      </c>
      <c r="G247" s="408" t="s">
        <v>712</v>
      </c>
      <c r="H247" s="408" t="s">
        <v>3975</v>
      </c>
      <c r="I247" s="511">
        <v>44246.0</v>
      </c>
      <c r="J247" s="439">
        <v>2.0</v>
      </c>
      <c r="K247" s="543" t="s">
        <v>329</v>
      </c>
      <c r="L247" s="439" t="s">
        <v>3221</v>
      </c>
      <c r="M247" s="541">
        <f t="shared" si="1"/>
        <v>2703</v>
      </c>
      <c r="N247" s="25"/>
      <c r="O247" s="25"/>
      <c r="P247" s="25"/>
      <c r="Q247" s="25"/>
      <c r="R247" s="25"/>
      <c r="S247" s="25"/>
      <c r="T247" s="25"/>
      <c r="U247" s="25"/>
      <c r="V247" s="25"/>
      <c r="W247" s="25"/>
      <c r="X247" s="25"/>
      <c r="Y247" s="25"/>
      <c r="Z247" s="25"/>
    </row>
    <row r="248" ht="12.75" customHeight="1">
      <c r="A248" s="430">
        <v>5621.0</v>
      </c>
      <c r="B248" s="431" t="s">
        <v>3976</v>
      </c>
      <c r="C248" s="431">
        <v>2016.0</v>
      </c>
      <c r="D248" s="508">
        <v>42489.0</v>
      </c>
      <c r="E248" s="405" t="s">
        <v>3977</v>
      </c>
      <c r="F248" s="433" t="s">
        <v>805</v>
      </c>
      <c r="G248" s="433" t="s">
        <v>806</v>
      </c>
      <c r="H248" s="405" t="s">
        <v>251</v>
      </c>
      <c r="I248" s="508">
        <v>44246.0</v>
      </c>
      <c r="J248" s="433">
        <v>2.0</v>
      </c>
      <c r="K248" s="543" t="s">
        <v>329</v>
      </c>
      <c r="L248" s="433" t="s">
        <v>3226</v>
      </c>
      <c r="M248" s="540">
        <f t="shared" si="1"/>
        <v>1757</v>
      </c>
      <c r="N248" s="25"/>
      <c r="O248" s="25"/>
      <c r="P248" s="25"/>
      <c r="Q248" s="25"/>
      <c r="R248" s="25"/>
      <c r="S248" s="25"/>
      <c r="T248" s="25"/>
      <c r="U248" s="25"/>
      <c r="V248" s="25"/>
      <c r="W248" s="25"/>
      <c r="X248" s="25"/>
      <c r="Y248" s="25"/>
      <c r="Z248" s="25"/>
    </row>
    <row r="249" ht="12.75" customHeight="1">
      <c r="A249" s="436">
        <v>5721.0</v>
      </c>
      <c r="B249" s="437" t="s">
        <v>3978</v>
      </c>
      <c r="C249" s="437">
        <v>2016.0</v>
      </c>
      <c r="D249" s="511">
        <v>42489.0</v>
      </c>
      <c r="E249" s="439" t="s">
        <v>3979</v>
      </c>
      <c r="F249" s="439" t="s">
        <v>805</v>
      </c>
      <c r="G249" s="408" t="s">
        <v>806</v>
      </c>
      <c r="H249" s="408" t="s">
        <v>251</v>
      </c>
      <c r="I249" s="511">
        <v>44246.0</v>
      </c>
      <c r="J249" s="439">
        <v>2.0</v>
      </c>
      <c r="K249" s="543" t="s">
        <v>329</v>
      </c>
      <c r="L249" s="439" t="s">
        <v>3226</v>
      </c>
      <c r="M249" s="541">
        <f t="shared" si="1"/>
        <v>1757</v>
      </c>
      <c r="N249" s="25"/>
      <c r="O249" s="25"/>
      <c r="P249" s="25"/>
      <c r="Q249" s="25"/>
      <c r="R249" s="25"/>
      <c r="S249" s="25"/>
      <c r="T249" s="25"/>
      <c r="U249" s="25"/>
      <c r="V249" s="25"/>
      <c r="W249" s="25"/>
      <c r="X249" s="25"/>
      <c r="Y249" s="25"/>
      <c r="Z249" s="25"/>
    </row>
    <row r="250" ht="12.75" customHeight="1">
      <c r="A250" s="430">
        <v>5821.0</v>
      </c>
      <c r="B250" s="431" t="s">
        <v>3980</v>
      </c>
      <c r="C250" s="431">
        <v>2016.0</v>
      </c>
      <c r="D250" s="508">
        <v>42522.0</v>
      </c>
      <c r="E250" s="405" t="s">
        <v>3981</v>
      </c>
      <c r="F250" s="433" t="s">
        <v>228</v>
      </c>
      <c r="G250" s="433" t="s">
        <v>712</v>
      </c>
      <c r="H250" s="405" t="s">
        <v>50</v>
      </c>
      <c r="I250" s="508">
        <v>44246.0</v>
      </c>
      <c r="J250" s="433">
        <v>2.0</v>
      </c>
      <c r="K250" s="543" t="s">
        <v>329</v>
      </c>
      <c r="L250" s="433" t="s">
        <v>3226</v>
      </c>
      <c r="M250" s="540">
        <f t="shared" si="1"/>
        <v>1724</v>
      </c>
      <c r="N250" s="25"/>
      <c r="O250" s="25"/>
      <c r="P250" s="25"/>
      <c r="Q250" s="25"/>
      <c r="R250" s="25"/>
      <c r="S250" s="25"/>
      <c r="T250" s="25"/>
      <c r="U250" s="25"/>
      <c r="V250" s="25"/>
      <c r="W250" s="25"/>
      <c r="X250" s="25"/>
      <c r="Y250" s="25"/>
      <c r="Z250" s="25"/>
    </row>
    <row r="251" ht="12.75" customHeight="1">
      <c r="A251" s="436">
        <v>5921.0</v>
      </c>
      <c r="B251" s="437" t="s">
        <v>3982</v>
      </c>
      <c r="C251" s="437">
        <v>2016.0</v>
      </c>
      <c r="D251" s="511">
        <v>42580.0</v>
      </c>
      <c r="E251" s="439" t="s">
        <v>3983</v>
      </c>
      <c r="F251" s="439" t="s">
        <v>3984</v>
      </c>
      <c r="G251" s="408" t="s">
        <v>712</v>
      </c>
      <c r="H251" s="408" t="s">
        <v>3985</v>
      </c>
      <c r="I251" s="511">
        <v>44246.0</v>
      </c>
      <c r="J251" s="439">
        <v>2.0</v>
      </c>
      <c r="K251" s="543" t="s">
        <v>336</v>
      </c>
      <c r="L251" s="439" t="s">
        <v>3221</v>
      </c>
      <c r="M251" s="541">
        <f t="shared" si="1"/>
        <v>1666</v>
      </c>
      <c r="N251" s="25"/>
      <c r="O251" s="25"/>
      <c r="P251" s="25"/>
      <c r="Q251" s="25"/>
      <c r="R251" s="25"/>
      <c r="S251" s="25"/>
      <c r="T251" s="25"/>
      <c r="U251" s="25"/>
      <c r="V251" s="25"/>
      <c r="W251" s="25"/>
      <c r="X251" s="25"/>
      <c r="Y251" s="25"/>
      <c r="Z251" s="25"/>
    </row>
    <row r="252" ht="12.75" customHeight="1">
      <c r="A252" s="430">
        <v>6021.0</v>
      </c>
      <c r="B252" s="431" t="s">
        <v>3986</v>
      </c>
      <c r="C252" s="431">
        <v>2020.0</v>
      </c>
      <c r="D252" s="508">
        <v>44120.0</v>
      </c>
      <c r="E252" s="405" t="s">
        <v>3987</v>
      </c>
      <c r="F252" s="433" t="s">
        <v>3988</v>
      </c>
      <c r="G252" s="433" t="s">
        <v>725</v>
      </c>
      <c r="H252" s="405" t="s">
        <v>3989</v>
      </c>
      <c r="I252" s="508">
        <v>44246.0</v>
      </c>
      <c r="J252" s="433">
        <v>2.0</v>
      </c>
      <c r="K252" s="542" t="s">
        <v>1231</v>
      </c>
      <c r="L252" s="433" t="s">
        <v>399</v>
      </c>
      <c r="M252" s="540">
        <f t="shared" si="1"/>
        <v>126</v>
      </c>
      <c r="N252" s="25"/>
      <c r="O252" s="25"/>
      <c r="P252" s="25"/>
      <c r="Q252" s="25"/>
      <c r="R252" s="25"/>
      <c r="S252" s="25"/>
      <c r="T252" s="25"/>
      <c r="U252" s="25"/>
      <c r="V252" s="25"/>
      <c r="W252" s="25"/>
      <c r="X252" s="25"/>
      <c r="Y252" s="25"/>
      <c r="Z252" s="25"/>
    </row>
    <row r="253" ht="12.75" customHeight="1">
      <c r="A253" s="436">
        <v>6121.0</v>
      </c>
      <c r="B253" s="437" t="s">
        <v>3990</v>
      </c>
      <c r="C253" s="437">
        <v>2014.0</v>
      </c>
      <c r="D253" s="511">
        <v>41718.0</v>
      </c>
      <c r="E253" s="439" t="s">
        <v>3991</v>
      </c>
      <c r="F253" s="439" t="s">
        <v>865</v>
      </c>
      <c r="G253" s="408" t="s">
        <v>712</v>
      </c>
      <c r="H253" s="408" t="s">
        <v>380</v>
      </c>
      <c r="I253" s="511">
        <v>44246.0</v>
      </c>
      <c r="J253" s="439">
        <v>2.0</v>
      </c>
      <c r="K253" s="543" t="s">
        <v>336</v>
      </c>
      <c r="L253" s="439" t="s">
        <v>3221</v>
      </c>
      <c r="M253" s="541">
        <f t="shared" si="1"/>
        <v>2528</v>
      </c>
      <c r="N253" s="25"/>
      <c r="O253" s="25"/>
      <c r="P253" s="25"/>
      <c r="Q253" s="25"/>
      <c r="R253" s="25"/>
      <c r="S253" s="25"/>
      <c r="T253" s="25"/>
      <c r="U253" s="25"/>
      <c r="V253" s="25"/>
      <c r="W253" s="25"/>
      <c r="X253" s="25"/>
      <c r="Y253" s="25"/>
      <c r="Z253" s="25"/>
    </row>
    <row r="254" ht="12.75" customHeight="1">
      <c r="A254" s="430">
        <v>6221.0</v>
      </c>
      <c r="B254" s="431" t="s">
        <v>3992</v>
      </c>
      <c r="C254" s="431">
        <v>2018.0</v>
      </c>
      <c r="D254" s="508">
        <v>43152.0</v>
      </c>
      <c r="E254" s="405" t="s">
        <v>3993</v>
      </c>
      <c r="F254" s="433" t="s">
        <v>842</v>
      </c>
      <c r="G254" s="433" t="s">
        <v>806</v>
      </c>
      <c r="H254" s="405" t="s">
        <v>158</v>
      </c>
      <c r="I254" s="508">
        <v>44246.0</v>
      </c>
      <c r="J254" s="433">
        <v>2.0</v>
      </c>
      <c r="K254" s="543" t="s">
        <v>329</v>
      </c>
      <c r="L254" s="433" t="s">
        <v>3226</v>
      </c>
      <c r="M254" s="540">
        <f t="shared" si="1"/>
        <v>1094</v>
      </c>
      <c r="N254" s="25"/>
      <c r="O254" s="25"/>
      <c r="P254" s="25"/>
      <c r="Q254" s="25"/>
      <c r="R254" s="25"/>
      <c r="S254" s="25"/>
      <c r="T254" s="25"/>
      <c r="U254" s="25"/>
      <c r="V254" s="25"/>
      <c r="W254" s="25"/>
      <c r="X254" s="25"/>
      <c r="Y254" s="25"/>
      <c r="Z254" s="25"/>
    </row>
    <row r="255" ht="12.75" customHeight="1">
      <c r="A255" s="436">
        <v>6321.0</v>
      </c>
      <c r="B255" s="437" t="s">
        <v>3994</v>
      </c>
      <c r="C255" s="437">
        <v>2018.0</v>
      </c>
      <c r="D255" s="511">
        <v>43376.0</v>
      </c>
      <c r="E255" s="439" t="s">
        <v>3995</v>
      </c>
      <c r="F255" s="439" t="s">
        <v>3996</v>
      </c>
      <c r="G255" s="408" t="s">
        <v>806</v>
      </c>
      <c r="H255" s="408" t="s">
        <v>244</v>
      </c>
      <c r="I255" s="511">
        <v>44246.0</v>
      </c>
      <c r="J255" s="439">
        <v>2.0</v>
      </c>
      <c r="K255" s="545" t="s">
        <v>293</v>
      </c>
      <c r="L255" s="439" t="s">
        <v>3226</v>
      </c>
      <c r="M255" s="541">
        <f t="shared" si="1"/>
        <v>870</v>
      </c>
      <c r="N255" s="25"/>
      <c r="O255" s="25"/>
      <c r="P255" s="25"/>
      <c r="Q255" s="25"/>
      <c r="R255" s="25"/>
      <c r="S255" s="25"/>
      <c r="T255" s="25"/>
      <c r="U255" s="25"/>
      <c r="V255" s="25"/>
      <c r="W255" s="25"/>
      <c r="X255" s="25"/>
      <c r="Y255" s="25"/>
      <c r="Z255" s="25"/>
    </row>
    <row r="256" ht="12.75" customHeight="1">
      <c r="A256" s="430">
        <v>6421.0</v>
      </c>
      <c r="B256" s="431" t="s">
        <v>3997</v>
      </c>
      <c r="C256" s="431">
        <v>2018.0</v>
      </c>
      <c r="D256" s="508">
        <v>43103.0</v>
      </c>
      <c r="E256" s="405" t="s">
        <v>3998</v>
      </c>
      <c r="F256" s="433" t="s">
        <v>2434</v>
      </c>
      <c r="G256" s="433" t="s">
        <v>712</v>
      </c>
      <c r="H256" s="405" t="s">
        <v>130</v>
      </c>
      <c r="I256" s="508">
        <v>44246.0</v>
      </c>
      <c r="J256" s="433">
        <v>2.0</v>
      </c>
      <c r="K256" s="543" t="s">
        <v>329</v>
      </c>
      <c r="L256" s="433" t="s">
        <v>3226</v>
      </c>
      <c r="M256" s="540">
        <f t="shared" si="1"/>
        <v>1143</v>
      </c>
      <c r="N256" s="25"/>
      <c r="O256" s="25"/>
      <c r="P256" s="25"/>
      <c r="Q256" s="25"/>
      <c r="R256" s="25"/>
      <c r="S256" s="25"/>
      <c r="T256" s="25"/>
      <c r="U256" s="25"/>
      <c r="V256" s="25"/>
      <c r="W256" s="25"/>
      <c r="X256" s="25"/>
      <c r="Y256" s="25"/>
      <c r="Z256" s="25"/>
    </row>
    <row r="257" ht="12.75" customHeight="1">
      <c r="A257" s="436">
        <v>6521.0</v>
      </c>
      <c r="B257" s="437" t="s">
        <v>3999</v>
      </c>
      <c r="C257" s="437">
        <v>2017.0</v>
      </c>
      <c r="D257" s="511">
        <v>42919.0</v>
      </c>
      <c r="E257" s="439" t="s">
        <v>4000</v>
      </c>
      <c r="F257" s="439" t="s">
        <v>4001</v>
      </c>
      <c r="G257" s="408" t="s">
        <v>712</v>
      </c>
      <c r="H257" s="408" t="s">
        <v>4002</v>
      </c>
      <c r="I257" s="511">
        <v>44246.0</v>
      </c>
      <c r="J257" s="439">
        <v>2.0</v>
      </c>
      <c r="K257" s="543" t="s">
        <v>336</v>
      </c>
      <c r="L257" s="439" t="s">
        <v>3226</v>
      </c>
      <c r="M257" s="541">
        <f t="shared" si="1"/>
        <v>1327</v>
      </c>
      <c r="N257" s="25"/>
      <c r="O257" s="25"/>
      <c r="P257" s="25"/>
      <c r="Q257" s="25"/>
      <c r="R257" s="25"/>
      <c r="S257" s="25"/>
      <c r="T257" s="25"/>
      <c r="U257" s="25"/>
      <c r="V257" s="25"/>
      <c r="W257" s="25"/>
      <c r="X257" s="25"/>
      <c r="Y257" s="25"/>
      <c r="Z257" s="25"/>
    </row>
    <row r="258" ht="12.75" customHeight="1">
      <c r="A258" s="430">
        <v>6621.0</v>
      </c>
      <c r="B258" s="431" t="s">
        <v>4003</v>
      </c>
      <c r="C258" s="431">
        <v>2020.0</v>
      </c>
      <c r="D258" s="508">
        <v>44124.0</v>
      </c>
      <c r="E258" s="405" t="s">
        <v>4004</v>
      </c>
      <c r="F258" s="433" t="s">
        <v>4005</v>
      </c>
      <c r="G258" s="433" t="s">
        <v>729</v>
      </c>
      <c r="H258" s="405" t="s">
        <v>2757</v>
      </c>
      <c r="I258" s="508">
        <v>44246.0</v>
      </c>
      <c r="J258" s="433">
        <v>2.0</v>
      </c>
      <c r="K258" s="542" t="s">
        <v>1231</v>
      </c>
      <c r="L258" s="433" t="s">
        <v>399</v>
      </c>
      <c r="M258" s="540">
        <f t="shared" si="1"/>
        <v>122</v>
      </c>
      <c r="N258" s="25"/>
      <c r="O258" s="25"/>
      <c r="P258" s="25"/>
      <c r="Q258" s="25"/>
      <c r="R258" s="25"/>
      <c r="S258" s="25"/>
      <c r="T258" s="25"/>
      <c r="U258" s="25"/>
      <c r="V258" s="25"/>
      <c r="W258" s="25"/>
      <c r="X258" s="25"/>
      <c r="Y258" s="25"/>
      <c r="Z258" s="25"/>
    </row>
    <row r="259" ht="12.75" customHeight="1">
      <c r="A259" s="436">
        <v>6721.0</v>
      </c>
      <c r="B259" s="437" t="s">
        <v>4006</v>
      </c>
      <c r="C259" s="437">
        <v>2020.0</v>
      </c>
      <c r="D259" s="511">
        <v>44162.0</v>
      </c>
      <c r="E259" s="439" t="s">
        <v>4007</v>
      </c>
      <c r="F259" s="439" t="s">
        <v>4008</v>
      </c>
      <c r="G259" s="408" t="s">
        <v>729</v>
      </c>
      <c r="H259" s="408" t="s">
        <v>2874</v>
      </c>
      <c r="I259" s="511">
        <v>44246.0</v>
      </c>
      <c r="J259" s="439">
        <v>2.0</v>
      </c>
      <c r="K259" s="543" t="s">
        <v>336</v>
      </c>
      <c r="L259" s="439" t="s">
        <v>399</v>
      </c>
      <c r="M259" s="541">
        <f t="shared" si="1"/>
        <v>84</v>
      </c>
      <c r="N259" s="25"/>
      <c r="O259" s="25"/>
      <c r="P259" s="25"/>
      <c r="Q259" s="25"/>
      <c r="R259" s="25"/>
      <c r="S259" s="25"/>
      <c r="T259" s="25"/>
      <c r="U259" s="25"/>
      <c r="V259" s="25"/>
      <c r="W259" s="25"/>
      <c r="X259" s="25"/>
      <c r="Y259" s="25"/>
      <c r="Z259" s="25"/>
    </row>
    <row r="260" ht="12.75" customHeight="1">
      <c r="A260" s="430">
        <v>6821.0</v>
      </c>
      <c r="B260" s="431" t="s">
        <v>4009</v>
      </c>
      <c r="C260" s="431">
        <v>2013.0</v>
      </c>
      <c r="D260" s="508">
        <v>41320.0</v>
      </c>
      <c r="E260" s="405" t="s">
        <v>4010</v>
      </c>
      <c r="F260" s="433" t="s">
        <v>4011</v>
      </c>
      <c r="G260" s="433" t="s">
        <v>712</v>
      </c>
      <c r="H260" s="405" t="s">
        <v>153</v>
      </c>
      <c r="I260" s="508">
        <v>44267.0</v>
      </c>
      <c r="J260" s="433">
        <v>3.0</v>
      </c>
      <c r="K260" s="544" t="s">
        <v>316</v>
      </c>
      <c r="L260" s="433" t="s">
        <v>3226</v>
      </c>
      <c r="M260" s="540">
        <f t="shared" si="1"/>
        <v>2947</v>
      </c>
      <c r="N260" s="25"/>
      <c r="O260" s="25"/>
      <c r="P260" s="25"/>
      <c r="Q260" s="25"/>
      <c r="R260" s="25"/>
      <c r="S260" s="25"/>
      <c r="T260" s="25"/>
      <c r="U260" s="25"/>
      <c r="V260" s="25"/>
      <c r="W260" s="25"/>
      <c r="X260" s="25"/>
      <c r="Y260" s="25"/>
      <c r="Z260" s="25"/>
    </row>
    <row r="261" ht="12.75" customHeight="1">
      <c r="A261" s="436">
        <v>6921.0</v>
      </c>
      <c r="B261" s="437" t="s">
        <v>4012</v>
      </c>
      <c r="C261" s="437">
        <v>2016.0</v>
      </c>
      <c r="D261" s="511">
        <v>42424.0</v>
      </c>
      <c r="E261" s="439" t="s">
        <v>4013</v>
      </c>
      <c r="F261" s="439" t="s">
        <v>3442</v>
      </c>
      <c r="G261" s="408" t="s">
        <v>712</v>
      </c>
      <c r="H261" s="408" t="s">
        <v>1034</v>
      </c>
      <c r="I261" s="511">
        <v>44267.0</v>
      </c>
      <c r="J261" s="439">
        <v>3.0</v>
      </c>
      <c r="K261" s="543" t="s">
        <v>336</v>
      </c>
      <c r="L261" s="439" t="s">
        <v>3226</v>
      </c>
      <c r="M261" s="541">
        <f t="shared" si="1"/>
        <v>1843</v>
      </c>
      <c r="N261" s="25"/>
      <c r="O261" s="25"/>
      <c r="P261" s="25"/>
      <c r="Q261" s="25"/>
      <c r="R261" s="25"/>
      <c r="S261" s="25"/>
      <c r="T261" s="25"/>
      <c r="U261" s="25"/>
      <c r="V261" s="25"/>
      <c r="W261" s="25"/>
      <c r="X261" s="25"/>
      <c r="Y261" s="25"/>
      <c r="Z261" s="25"/>
    </row>
    <row r="262" ht="12.75" customHeight="1">
      <c r="A262" s="430">
        <v>7021.0</v>
      </c>
      <c r="B262" s="431" t="s">
        <v>4014</v>
      </c>
      <c r="C262" s="431">
        <v>2012.0</v>
      </c>
      <c r="D262" s="508">
        <v>41255.0</v>
      </c>
      <c r="E262" s="405" t="s">
        <v>4015</v>
      </c>
      <c r="F262" s="433" t="s">
        <v>1408</v>
      </c>
      <c r="G262" s="433" t="s">
        <v>712</v>
      </c>
      <c r="H262" s="405" t="s">
        <v>753</v>
      </c>
      <c r="I262" s="508">
        <v>44267.0</v>
      </c>
      <c r="J262" s="433">
        <v>3.0</v>
      </c>
      <c r="K262" s="543" t="s">
        <v>336</v>
      </c>
      <c r="L262" s="433" t="s">
        <v>3221</v>
      </c>
      <c r="M262" s="540">
        <f t="shared" si="1"/>
        <v>3012</v>
      </c>
      <c r="N262" s="25"/>
      <c r="O262" s="25"/>
      <c r="P262" s="25"/>
      <c r="Q262" s="25"/>
      <c r="R262" s="25"/>
      <c r="S262" s="25"/>
      <c r="T262" s="25"/>
      <c r="U262" s="25"/>
      <c r="V262" s="25"/>
      <c r="W262" s="25"/>
      <c r="X262" s="25"/>
      <c r="Y262" s="25"/>
      <c r="Z262" s="25"/>
    </row>
    <row r="263" ht="12.75" customHeight="1">
      <c r="A263" s="436">
        <v>7121.0</v>
      </c>
      <c r="B263" s="437" t="s">
        <v>4016</v>
      </c>
      <c r="C263" s="437">
        <v>2013.0</v>
      </c>
      <c r="D263" s="511">
        <v>41631.0</v>
      </c>
      <c r="E263" s="439" t="s">
        <v>4017</v>
      </c>
      <c r="F263" s="439" t="s">
        <v>873</v>
      </c>
      <c r="G263" s="408" t="s">
        <v>712</v>
      </c>
      <c r="H263" s="408" t="s">
        <v>153</v>
      </c>
      <c r="I263" s="511">
        <v>44267.0</v>
      </c>
      <c r="J263" s="439">
        <v>3.0</v>
      </c>
      <c r="K263" s="543" t="s">
        <v>329</v>
      </c>
      <c r="L263" s="439" t="s">
        <v>3226</v>
      </c>
      <c r="M263" s="541">
        <f t="shared" si="1"/>
        <v>2636</v>
      </c>
      <c r="N263" s="25"/>
      <c r="O263" s="25"/>
      <c r="P263" s="25"/>
      <c r="Q263" s="25"/>
      <c r="R263" s="25"/>
      <c r="S263" s="25"/>
      <c r="T263" s="25"/>
      <c r="U263" s="25"/>
      <c r="V263" s="25"/>
      <c r="W263" s="25"/>
      <c r="X263" s="25"/>
      <c r="Y263" s="25"/>
      <c r="Z263" s="25"/>
    </row>
    <row r="264" ht="12.75" customHeight="1">
      <c r="A264" s="430">
        <v>7221.0</v>
      </c>
      <c r="B264" s="431" t="s">
        <v>4018</v>
      </c>
      <c r="C264" s="431">
        <v>2020.0</v>
      </c>
      <c r="D264" s="508">
        <v>43928.0</v>
      </c>
      <c r="E264" s="405" t="s">
        <v>4019</v>
      </c>
      <c r="F264" s="433" t="s">
        <v>4020</v>
      </c>
      <c r="G264" s="433" t="s">
        <v>725</v>
      </c>
      <c r="H264" s="405" t="s">
        <v>18</v>
      </c>
      <c r="I264" s="508">
        <v>44267.0</v>
      </c>
      <c r="J264" s="433">
        <v>3.0</v>
      </c>
      <c r="K264" s="542" t="s">
        <v>1231</v>
      </c>
      <c r="L264" s="433" t="s">
        <v>399</v>
      </c>
      <c r="M264" s="540">
        <f t="shared" si="1"/>
        <v>339</v>
      </c>
      <c r="N264" s="25"/>
      <c r="O264" s="25"/>
      <c r="P264" s="25"/>
      <c r="Q264" s="25"/>
      <c r="R264" s="25"/>
      <c r="S264" s="25"/>
      <c r="T264" s="25"/>
      <c r="U264" s="25"/>
      <c r="V264" s="25"/>
      <c r="W264" s="25"/>
      <c r="X264" s="25"/>
      <c r="Y264" s="25"/>
      <c r="Z264" s="25"/>
    </row>
    <row r="265" ht="12.75" customHeight="1">
      <c r="A265" s="436">
        <v>7321.0</v>
      </c>
      <c r="B265" s="437" t="s">
        <v>4021</v>
      </c>
      <c r="C265" s="437">
        <v>2020.0</v>
      </c>
      <c r="D265" s="511">
        <v>44120.0</v>
      </c>
      <c r="E265" s="439" t="s">
        <v>4022</v>
      </c>
      <c r="F265" s="439" t="s">
        <v>3988</v>
      </c>
      <c r="G265" s="408" t="s">
        <v>725</v>
      </c>
      <c r="H265" s="408" t="s">
        <v>4023</v>
      </c>
      <c r="I265" s="511">
        <v>44270.0</v>
      </c>
      <c r="J265" s="439">
        <v>3.0</v>
      </c>
      <c r="K265" s="542" t="s">
        <v>1231</v>
      </c>
      <c r="L265" s="439" t="s">
        <v>399</v>
      </c>
      <c r="M265" s="541">
        <f t="shared" si="1"/>
        <v>150</v>
      </c>
      <c r="N265" s="25"/>
      <c r="O265" s="25"/>
      <c r="P265" s="25"/>
      <c r="Q265" s="25"/>
      <c r="R265" s="25"/>
      <c r="S265" s="25"/>
      <c r="T265" s="25"/>
      <c r="U265" s="25"/>
      <c r="V265" s="25"/>
      <c r="W265" s="25"/>
      <c r="X265" s="25"/>
      <c r="Y265" s="25"/>
      <c r="Z265" s="25"/>
    </row>
    <row r="266" ht="12.75" customHeight="1">
      <c r="A266" s="430">
        <v>7421.0</v>
      </c>
      <c r="B266" s="431" t="s">
        <v>4024</v>
      </c>
      <c r="C266" s="431">
        <v>2020.0</v>
      </c>
      <c r="D266" s="508">
        <v>44119.0</v>
      </c>
      <c r="E266" s="405" t="s">
        <v>4025</v>
      </c>
      <c r="F266" s="433" t="s">
        <v>4026</v>
      </c>
      <c r="G266" s="433" t="s">
        <v>729</v>
      </c>
      <c r="H266" s="405" t="s">
        <v>2528</v>
      </c>
      <c r="I266" s="508">
        <v>44270.0</v>
      </c>
      <c r="J266" s="433">
        <v>3.0</v>
      </c>
      <c r="K266" s="542" t="s">
        <v>1231</v>
      </c>
      <c r="L266" s="433" t="s">
        <v>399</v>
      </c>
      <c r="M266" s="540">
        <f t="shared" si="1"/>
        <v>151</v>
      </c>
      <c r="N266" s="25"/>
      <c r="O266" s="25"/>
      <c r="P266" s="25"/>
      <c r="Q266" s="25"/>
      <c r="R266" s="25"/>
      <c r="S266" s="25"/>
      <c r="T266" s="25"/>
      <c r="U266" s="25"/>
      <c r="V266" s="25"/>
      <c r="W266" s="25"/>
      <c r="X266" s="25"/>
      <c r="Y266" s="25"/>
      <c r="Z266" s="25"/>
    </row>
    <row r="267" ht="12.75" customHeight="1">
      <c r="A267" s="436">
        <v>7521.0</v>
      </c>
      <c r="B267" s="437" t="s">
        <v>4027</v>
      </c>
      <c r="C267" s="437">
        <v>2019.0</v>
      </c>
      <c r="D267" s="511">
        <v>43738.0</v>
      </c>
      <c r="E267" s="439" t="s">
        <v>4028</v>
      </c>
      <c r="F267" s="439" t="s">
        <v>4029</v>
      </c>
      <c r="G267" s="408" t="s">
        <v>806</v>
      </c>
      <c r="H267" s="408" t="s">
        <v>158</v>
      </c>
      <c r="I267" s="511">
        <v>44270.0</v>
      </c>
      <c r="J267" s="439">
        <v>3.0</v>
      </c>
      <c r="K267" s="543" t="s">
        <v>329</v>
      </c>
      <c r="L267" s="439" t="s">
        <v>3226</v>
      </c>
      <c r="M267" s="541">
        <f t="shared" si="1"/>
        <v>532</v>
      </c>
      <c r="N267" s="25"/>
      <c r="O267" s="25"/>
      <c r="P267" s="25"/>
      <c r="Q267" s="25"/>
      <c r="R267" s="25"/>
      <c r="S267" s="25"/>
      <c r="T267" s="25"/>
      <c r="U267" s="25"/>
      <c r="V267" s="25"/>
      <c r="W267" s="25"/>
      <c r="X267" s="25"/>
      <c r="Y267" s="25"/>
      <c r="Z267" s="25"/>
    </row>
    <row r="268" ht="12.75" customHeight="1">
      <c r="A268" s="436">
        <v>7621.0</v>
      </c>
      <c r="B268" s="437" t="s">
        <v>4030</v>
      </c>
      <c r="C268" s="437">
        <v>2019.0</v>
      </c>
      <c r="D268" s="511">
        <v>43731.0</v>
      </c>
      <c r="E268" s="439" t="s">
        <v>4031</v>
      </c>
      <c r="F268" s="439" t="s">
        <v>4032</v>
      </c>
      <c r="G268" s="408" t="s">
        <v>806</v>
      </c>
      <c r="H268" s="408" t="s">
        <v>158</v>
      </c>
      <c r="I268" s="511">
        <v>44270.0</v>
      </c>
      <c r="J268" s="439">
        <v>3.0</v>
      </c>
      <c r="K268" s="543" t="s">
        <v>336</v>
      </c>
      <c r="L268" s="433" t="s">
        <v>3226</v>
      </c>
      <c r="M268" s="540">
        <f t="shared" si="1"/>
        <v>539</v>
      </c>
      <c r="N268" s="25"/>
      <c r="O268" s="25"/>
      <c r="P268" s="25"/>
      <c r="Q268" s="25"/>
      <c r="R268" s="25"/>
      <c r="S268" s="25"/>
      <c r="T268" s="25"/>
      <c r="U268" s="25"/>
      <c r="V268" s="25"/>
      <c r="W268" s="25"/>
      <c r="X268" s="25"/>
      <c r="Y268" s="25"/>
      <c r="Z268" s="25"/>
    </row>
    <row r="269" ht="15.0" customHeight="1">
      <c r="A269" s="430">
        <v>7721.0</v>
      </c>
      <c r="B269" s="431" t="s">
        <v>4033</v>
      </c>
      <c r="C269" s="431">
        <v>2020.0</v>
      </c>
      <c r="D269" s="508">
        <v>44105.0</v>
      </c>
      <c r="E269" s="405" t="s">
        <v>4034</v>
      </c>
      <c r="F269" s="433" t="s">
        <v>4035</v>
      </c>
      <c r="G269" s="433" t="s">
        <v>725</v>
      </c>
      <c r="H269" s="405" t="s">
        <v>77</v>
      </c>
      <c r="I269" s="508">
        <v>44270.0</v>
      </c>
      <c r="J269" s="433">
        <v>3.0</v>
      </c>
      <c r="K269" s="543" t="s">
        <v>336</v>
      </c>
      <c r="L269" s="439" t="s">
        <v>399</v>
      </c>
      <c r="M269" s="541">
        <f t="shared" si="1"/>
        <v>165</v>
      </c>
      <c r="N269" s="25"/>
      <c r="O269" s="25"/>
      <c r="P269" s="25"/>
      <c r="Q269" s="25"/>
      <c r="R269" s="25"/>
      <c r="S269" s="25"/>
      <c r="T269" s="25"/>
      <c r="U269" s="25"/>
      <c r="V269" s="25"/>
      <c r="W269" s="25"/>
      <c r="X269" s="25"/>
      <c r="Y269" s="25"/>
      <c r="Z269" s="25"/>
    </row>
    <row r="270" ht="12.75" customHeight="1">
      <c r="A270" s="430">
        <v>7821.0</v>
      </c>
      <c r="B270" s="431" t="s">
        <v>4036</v>
      </c>
      <c r="C270" s="431">
        <v>2020.0</v>
      </c>
      <c r="D270" s="508">
        <v>44085.0</v>
      </c>
      <c r="E270" s="405" t="s">
        <v>4037</v>
      </c>
      <c r="F270" s="433" t="s">
        <v>3884</v>
      </c>
      <c r="G270" s="433" t="s">
        <v>725</v>
      </c>
      <c r="H270" s="405" t="s">
        <v>785</v>
      </c>
      <c r="I270" s="508">
        <v>44270.0</v>
      </c>
      <c r="J270" s="433">
        <v>3.0</v>
      </c>
      <c r="K270" s="542" t="s">
        <v>1231</v>
      </c>
      <c r="L270" s="433" t="s">
        <v>399</v>
      </c>
      <c r="M270" s="540">
        <f t="shared" si="1"/>
        <v>185</v>
      </c>
      <c r="N270" s="25"/>
      <c r="O270" s="25"/>
      <c r="P270" s="25"/>
      <c r="Q270" s="25"/>
      <c r="R270" s="25"/>
      <c r="S270" s="25"/>
      <c r="T270" s="25"/>
      <c r="U270" s="25"/>
      <c r="V270" s="25"/>
      <c r="W270" s="25"/>
      <c r="X270" s="25"/>
      <c r="Y270" s="25"/>
      <c r="Z270" s="25"/>
    </row>
    <row r="271" ht="12.75" customHeight="1">
      <c r="A271" s="436">
        <v>7921.0</v>
      </c>
      <c r="B271" s="437" t="s">
        <v>4038</v>
      </c>
      <c r="C271" s="437">
        <v>2020.0</v>
      </c>
      <c r="D271" s="511">
        <v>44041.0</v>
      </c>
      <c r="E271" s="439" t="s">
        <v>4039</v>
      </c>
      <c r="F271" s="439" t="s">
        <v>4040</v>
      </c>
      <c r="G271" s="408" t="s">
        <v>729</v>
      </c>
      <c r="H271" s="408" t="s">
        <v>4041</v>
      </c>
      <c r="I271" s="511">
        <v>44270.0</v>
      </c>
      <c r="J271" s="439">
        <v>3.0</v>
      </c>
      <c r="K271" s="542" t="s">
        <v>1231</v>
      </c>
      <c r="L271" s="439" t="s">
        <v>399</v>
      </c>
      <c r="M271" s="541">
        <f t="shared" si="1"/>
        <v>229</v>
      </c>
      <c r="N271" s="25"/>
      <c r="O271" s="25"/>
      <c r="P271" s="25"/>
      <c r="Q271" s="25"/>
      <c r="R271" s="25"/>
      <c r="S271" s="25"/>
      <c r="T271" s="25"/>
      <c r="U271" s="25"/>
      <c r="V271" s="25"/>
      <c r="W271" s="25"/>
      <c r="X271" s="25"/>
      <c r="Y271" s="25"/>
      <c r="Z271" s="25"/>
    </row>
    <row r="272" ht="12.75" customHeight="1">
      <c r="A272" s="430">
        <v>8021.0</v>
      </c>
      <c r="B272" s="431" t="s">
        <v>4042</v>
      </c>
      <c r="C272" s="431">
        <v>2018.0</v>
      </c>
      <c r="D272" s="508">
        <v>43455.0</v>
      </c>
      <c r="E272" s="405" t="s">
        <v>4043</v>
      </c>
      <c r="F272" s="433" t="s">
        <v>1653</v>
      </c>
      <c r="G272" s="433" t="s">
        <v>712</v>
      </c>
      <c r="H272" s="405" t="s">
        <v>308</v>
      </c>
      <c r="I272" s="508">
        <v>44270.0</v>
      </c>
      <c r="J272" s="433">
        <v>3.0</v>
      </c>
      <c r="K272" s="543" t="s">
        <v>336</v>
      </c>
      <c r="L272" s="433" t="s">
        <v>3226</v>
      </c>
      <c r="M272" s="540">
        <f t="shared" si="1"/>
        <v>815</v>
      </c>
      <c r="N272" s="25"/>
      <c r="O272" s="25"/>
      <c r="P272" s="25"/>
      <c r="Q272" s="25"/>
      <c r="R272" s="25"/>
      <c r="S272" s="25"/>
      <c r="T272" s="25"/>
      <c r="U272" s="25"/>
      <c r="V272" s="25"/>
      <c r="W272" s="25"/>
      <c r="X272" s="25"/>
      <c r="Y272" s="25"/>
      <c r="Z272" s="25"/>
    </row>
    <row r="273" ht="12.75" customHeight="1">
      <c r="A273" s="436">
        <v>8121.0</v>
      </c>
      <c r="B273" s="437" t="s">
        <v>4044</v>
      </c>
      <c r="C273" s="437">
        <v>2020.0</v>
      </c>
      <c r="D273" s="511">
        <v>43980.0</v>
      </c>
      <c r="E273" s="439" t="s">
        <v>4045</v>
      </c>
      <c r="F273" s="546" t="s">
        <v>4046</v>
      </c>
      <c r="G273" s="439" t="s">
        <v>725</v>
      </c>
      <c r="H273" s="408" t="s">
        <v>234</v>
      </c>
      <c r="I273" s="511">
        <v>44270.0</v>
      </c>
      <c r="J273" s="439">
        <v>3.0</v>
      </c>
      <c r="K273" s="543" t="s">
        <v>336</v>
      </c>
      <c r="L273" s="439" t="s">
        <v>399</v>
      </c>
      <c r="M273" s="541">
        <f t="shared" si="1"/>
        <v>290</v>
      </c>
      <c r="N273" s="25"/>
      <c r="O273" s="25"/>
      <c r="P273" s="25"/>
      <c r="Q273" s="25"/>
      <c r="R273" s="25"/>
      <c r="S273" s="25"/>
      <c r="T273" s="25"/>
      <c r="U273" s="25"/>
      <c r="V273" s="25"/>
      <c r="W273" s="25"/>
      <c r="X273" s="25"/>
      <c r="Y273" s="25"/>
      <c r="Z273" s="25"/>
    </row>
    <row r="274" ht="12.75" customHeight="1">
      <c r="A274" s="436">
        <v>8221.0</v>
      </c>
      <c r="B274" s="437" t="s">
        <v>4047</v>
      </c>
      <c r="C274" s="437">
        <v>2019.0</v>
      </c>
      <c r="D274" s="511">
        <v>43606.0</v>
      </c>
      <c r="E274" s="439" t="s">
        <v>4048</v>
      </c>
      <c r="F274" s="439" t="s">
        <v>4049</v>
      </c>
      <c r="G274" s="408" t="s">
        <v>725</v>
      </c>
      <c r="H274" s="408" t="s">
        <v>4050</v>
      </c>
      <c r="I274" s="511">
        <v>44270.0</v>
      </c>
      <c r="J274" s="439">
        <v>3.0</v>
      </c>
      <c r="K274" s="542" t="s">
        <v>1231</v>
      </c>
      <c r="L274" s="433" t="s">
        <v>399</v>
      </c>
      <c r="M274" s="540">
        <f t="shared" si="1"/>
        <v>664</v>
      </c>
      <c r="N274" s="25"/>
      <c r="O274" s="25"/>
      <c r="P274" s="25"/>
      <c r="Q274" s="25"/>
      <c r="R274" s="25"/>
      <c r="S274" s="25"/>
      <c r="T274" s="25"/>
      <c r="U274" s="25"/>
      <c r="V274" s="25"/>
      <c r="W274" s="25"/>
      <c r="X274" s="25"/>
      <c r="Y274" s="25"/>
      <c r="Z274" s="25"/>
    </row>
    <row r="275" ht="15.0" customHeight="1">
      <c r="A275" s="430">
        <v>8321.0</v>
      </c>
      <c r="B275" s="431" t="s">
        <v>4051</v>
      </c>
      <c r="C275" s="431">
        <v>2018.0</v>
      </c>
      <c r="D275" s="508">
        <v>43206.0</v>
      </c>
      <c r="E275" s="405" t="s">
        <v>4052</v>
      </c>
      <c r="F275" s="433" t="s">
        <v>1509</v>
      </c>
      <c r="G275" s="433" t="s">
        <v>712</v>
      </c>
      <c r="H275" s="405" t="s">
        <v>753</v>
      </c>
      <c r="I275" s="508">
        <v>44270.0</v>
      </c>
      <c r="J275" s="433">
        <v>3.0</v>
      </c>
      <c r="K275" s="543" t="s">
        <v>329</v>
      </c>
      <c r="L275" s="439" t="s">
        <v>3226</v>
      </c>
      <c r="M275" s="541">
        <f t="shared" si="1"/>
        <v>1064</v>
      </c>
      <c r="N275" s="25"/>
      <c r="O275" s="25"/>
      <c r="P275" s="25"/>
      <c r="Q275" s="25"/>
      <c r="R275" s="25"/>
      <c r="S275" s="25"/>
      <c r="T275" s="25"/>
      <c r="U275" s="25"/>
      <c r="V275" s="25"/>
      <c r="W275" s="25"/>
      <c r="X275" s="25"/>
      <c r="Y275" s="25"/>
      <c r="Z275" s="25"/>
    </row>
    <row r="276" ht="12.75" customHeight="1">
      <c r="A276" s="436">
        <v>8421.0</v>
      </c>
      <c r="B276" s="437" t="s">
        <v>4053</v>
      </c>
      <c r="C276" s="437">
        <v>2011.0</v>
      </c>
      <c r="D276" s="511">
        <v>40834.0</v>
      </c>
      <c r="E276" s="439" t="s">
        <v>4054</v>
      </c>
      <c r="F276" s="439" t="s">
        <v>4055</v>
      </c>
      <c r="G276" s="408" t="s">
        <v>806</v>
      </c>
      <c r="H276" s="408" t="s">
        <v>4056</v>
      </c>
      <c r="I276" s="511">
        <v>44270.0</v>
      </c>
      <c r="J276" s="439">
        <v>3.0</v>
      </c>
      <c r="K276" s="543" t="s">
        <v>336</v>
      </c>
      <c r="L276" s="433" t="s">
        <v>3221</v>
      </c>
      <c r="M276" s="540">
        <f t="shared" si="1"/>
        <v>3436</v>
      </c>
      <c r="N276" s="25"/>
      <c r="O276" s="25"/>
      <c r="P276" s="25"/>
      <c r="Q276" s="25"/>
      <c r="R276" s="25"/>
      <c r="S276" s="25"/>
      <c r="T276" s="25"/>
      <c r="U276" s="25"/>
      <c r="V276" s="25"/>
      <c r="W276" s="25"/>
      <c r="X276" s="25"/>
      <c r="Y276" s="25"/>
      <c r="Z276" s="25"/>
    </row>
    <row r="277" ht="12.75" customHeight="1">
      <c r="A277" s="430">
        <v>8521.0</v>
      </c>
      <c r="B277" s="431" t="s">
        <v>4057</v>
      </c>
      <c r="C277" s="431">
        <v>2014.0</v>
      </c>
      <c r="D277" s="508">
        <v>41893.0</v>
      </c>
      <c r="E277" s="405" t="s">
        <v>4058</v>
      </c>
      <c r="F277" s="433" t="s">
        <v>4059</v>
      </c>
      <c r="G277" s="433" t="s">
        <v>806</v>
      </c>
      <c r="H277" s="405" t="s">
        <v>807</v>
      </c>
      <c r="I277" s="508">
        <v>44270.0</v>
      </c>
      <c r="J277" s="433">
        <v>3.0</v>
      </c>
      <c r="K277" s="543" t="s">
        <v>336</v>
      </c>
      <c r="L277" s="439" t="s">
        <v>3221</v>
      </c>
      <c r="M277" s="541">
        <f t="shared" si="1"/>
        <v>2377</v>
      </c>
      <c r="N277" s="25"/>
      <c r="O277" s="25"/>
      <c r="P277" s="25"/>
      <c r="Q277" s="25"/>
      <c r="R277" s="25"/>
      <c r="S277" s="25"/>
      <c r="T277" s="25"/>
      <c r="U277" s="25"/>
      <c r="V277" s="25"/>
      <c r="W277" s="25"/>
      <c r="X277" s="25"/>
      <c r="Y277" s="25"/>
      <c r="Z277" s="25"/>
    </row>
    <row r="278" ht="12.75" customHeight="1">
      <c r="A278" s="436">
        <v>8621.0</v>
      </c>
      <c r="B278" s="437" t="s">
        <v>4060</v>
      </c>
      <c r="C278" s="437">
        <v>2020.0</v>
      </c>
      <c r="D278" s="511">
        <v>43959.0</v>
      </c>
      <c r="E278" s="439" t="s">
        <v>4061</v>
      </c>
      <c r="F278" s="439" t="s">
        <v>4062</v>
      </c>
      <c r="G278" s="408" t="s">
        <v>729</v>
      </c>
      <c r="H278" s="408" t="s">
        <v>4063</v>
      </c>
      <c r="I278" s="511">
        <v>44272.0</v>
      </c>
      <c r="J278" s="439">
        <v>3.0</v>
      </c>
      <c r="K278" s="543" t="s">
        <v>336</v>
      </c>
      <c r="L278" s="433" t="s">
        <v>399</v>
      </c>
      <c r="M278" s="540">
        <f t="shared" si="1"/>
        <v>313</v>
      </c>
      <c r="N278" s="25"/>
      <c r="O278" s="25"/>
      <c r="P278" s="25"/>
      <c r="Q278" s="25"/>
      <c r="R278" s="25"/>
      <c r="S278" s="25"/>
      <c r="T278" s="25"/>
      <c r="U278" s="25"/>
      <c r="V278" s="25"/>
      <c r="W278" s="25"/>
      <c r="X278" s="25"/>
      <c r="Y278" s="25"/>
      <c r="Z278" s="25"/>
    </row>
    <row r="279" ht="12.75" customHeight="1">
      <c r="A279" s="430">
        <v>8721.0</v>
      </c>
      <c r="B279" s="431" t="s">
        <v>4064</v>
      </c>
      <c r="C279" s="431">
        <v>2015.0</v>
      </c>
      <c r="D279" s="508">
        <v>42356.0</v>
      </c>
      <c r="E279" s="405" t="s">
        <v>4065</v>
      </c>
      <c r="F279" s="433" t="s">
        <v>4066</v>
      </c>
      <c r="G279" s="433" t="s">
        <v>712</v>
      </c>
      <c r="H279" s="405" t="s">
        <v>138</v>
      </c>
      <c r="I279" s="508">
        <v>44272.0</v>
      </c>
      <c r="J279" s="433">
        <v>3.0</v>
      </c>
      <c r="K279" s="543" t="s">
        <v>336</v>
      </c>
      <c r="L279" s="439" t="s">
        <v>3221</v>
      </c>
      <c r="M279" s="541">
        <f t="shared" si="1"/>
        <v>1916</v>
      </c>
      <c r="N279" s="25"/>
      <c r="O279" s="25"/>
      <c r="P279" s="25"/>
      <c r="Q279" s="25"/>
      <c r="R279" s="25"/>
      <c r="S279" s="25"/>
      <c r="T279" s="25"/>
      <c r="U279" s="25"/>
      <c r="V279" s="25"/>
      <c r="W279" s="25"/>
      <c r="X279" s="25"/>
      <c r="Y279" s="25"/>
      <c r="Z279" s="25"/>
    </row>
    <row r="280" ht="12.75" customHeight="1">
      <c r="A280" s="436">
        <v>8821.0</v>
      </c>
      <c r="B280" s="437" t="s">
        <v>4067</v>
      </c>
      <c r="C280" s="437">
        <v>2019.0</v>
      </c>
      <c r="D280" s="511">
        <v>43601.0</v>
      </c>
      <c r="E280" s="439" t="s">
        <v>4068</v>
      </c>
      <c r="F280" s="439" t="s">
        <v>1001</v>
      </c>
      <c r="G280" s="408" t="s">
        <v>712</v>
      </c>
      <c r="H280" s="408" t="s">
        <v>1107</v>
      </c>
      <c r="I280" s="511">
        <v>44272.0</v>
      </c>
      <c r="J280" s="439">
        <v>3.0</v>
      </c>
      <c r="K280" s="545" t="s">
        <v>293</v>
      </c>
      <c r="L280" s="433" t="s">
        <v>3221</v>
      </c>
      <c r="M280" s="540">
        <f t="shared" si="1"/>
        <v>671</v>
      </c>
      <c r="N280" s="25"/>
      <c r="O280" s="25"/>
      <c r="P280" s="25"/>
      <c r="Q280" s="25"/>
      <c r="R280" s="25"/>
      <c r="S280" s="25"/>
      <c r="T280" s="25"/>
      <c r="U280" s="25"/>
      <c r="V280" s="25"/>
      <c r="W280" s="25"/>
      <c r="X280" s="25"/>
      <c r="Y280" s="25"/>
      <c r="Z280" s="25"/>
    </row>
    <row r="281" ht="12.75" customHeight="1">
      <c r="A281" s="430">
        <v>8921.0</v>
      </c>
      <c r="B281" s="431" t="s">
        <v>4069</v>
      </c>
      <c r="C281" s="431">
        <v>2014.0</v>
      </c>
      <c r="D281" s="508">
        <v>41680.0</v>
      </c>
      <c r="E281" s="405" t="s">
        <v>4070</v>
      </c>
      <c r="F281" s="433" t="s">
        <v>4071</v>
      </c>
      <c r="G281" s="433" t="s">
        <v>806</v>
      </c>
      <c r="H281" s="405" t="s">
        <v>892</v>
      </c>
      <c r="I281" s="508">
        <v>44280.0</v>
      </c>
      <c r="J281" s="433">
        <v>3.0</v>
      </c>
      <c r="K281" s="543" t="s">
        <v>336</v>
      </c>
      <c r="L281" s="439" t="s">
        <v>3226</v>
      </c>
      <c r="M281" s="541">
        <f t="shared" si="1"/>
        <v>2600</v>
      </c>
      <c r="N281" s="25"/>
      <c r="O281" s="25"/>
      <c r="P281" s="25"/>
      <c r="Q281" s="25"/>
      <c r="R281" s="25"/>
      <c r="S281" s="25"/>
      <c r="T281" s="25"/>
      <c r="U281" s="25"/>
      <c r="V281" s="25"/>
      <c r="W281" s="25"/>
      <c r="X281" s="25"/>
      <c r="Y281" s="25"/>
      <c r="Z281" s="25"/>
    </row>
    <row r="282" ht="12.75" customHeight="1">
      <c r="A282" s="436">
        <v>9021.0</v>
      </c>
      <c r="B282" s="437" t="s">
        <v>4072</v>
      </c>
      <c r="C282" s="437">
        <v>2015.0</v>
      </c>
      <c r="D282" s="511">
        <v>42193.0</v>
      </c>
      <c r="E282" s="439" t="s">
        <v>4073</v>
      </c>
      <c r="F282" s="439" t="s">
        <v>4074</v>
      </c>
      <c r="G282" s="408" t="s">
        <v>712</v>
      </c>
      <c r="H282" s="408" t="s">
        <v>4075</v>
      </c>
      <c r="I282" s="511">
        <v>44280.0</v>
      </c>
      <c r="J282" s="439">
        <v>3.0</v>
      </c>
      <c r="K282" s="543" t="s">
        <v>336</v>
      </c>
      <c r="L282" s="433" t="s">
        <v>3221</v>
      </c>
      <c r="M282" s="540">
        <f t="shared" si="1"/>
        <v>2087</v>
      </c>
      <c r="N282" s="25"/>
      <c r="O282" s="25"/>
      <c r="P282" s="25"/>
      <c r="Q282" s="25"/>
      <c r="R282" s="25"/>
      <c r="S282" s="25"/>
      <c r="T282" s="25"/>
      <c r="U282" s="25"/>
      <c r="V282" s="25"/>
      <c r="W282" s="25"/>
      <c r="X282" s="25"/>
      <c r="Y282" s="25"/>
      <c r="Z282" s="25"/>
    </row>
    <row r="283" ht="12.75" customHeight="1">
      <c r="A283" s="430">
        <v>9121.0</v>
      </c>
      <c r="B283" s="431" t="s">
        <v>4076</v>
      </c>
      <c r="C283" s="431">
        <v>2020.0</v>
      </c>
      <c r="D283" s="508">
        <v>44064.0</v>
      </c>
      <c r="E283" s="405" t="s">
        <v>4077</v>
      </c>
      <c r="F283" s="433" t="s">
        <v>3905</v>
      </c>
      <c r="G283" s="433" t="s">
        <v>729</v>
      </c>
      <c r="H283" s="405" t="s">
        <v>4078</v>
      </c>
      <c r="I283" s="508">
        <v>44280.0</v>
      </c>
      <c r="J283" s="433">
        <v>3.0</v>
      </c>
      <c r="K283" s="543" t="s">
        <v>336</v>
      </c>
      <c r="L283" s="439" t="s">
        <v>399</v>
      </c>
      <c r="M283" s="541">
        <f t="shared" si="1"/>
        <v>216</v>
      </c>
      <c r="N283" s="25"/>
      <c r="O283" s="25"/>
      <c r="P283" s="25"/>
      <c r="Q283" s="25"/>
      <c r="R283" s="25"/>
      <c r="S283" s="25"/>
      <c r="T283" s="25"/>
      <c r="U283" s="25"/>
      <c r="V283" s="25"/>
      <c r="W283" s="25"/>
      <c r="X283" s="25"/>
      <c r="Y283" s="25"/>
      <c r="Z283" s="25"/>
    </row>
    <row r="284" ht="12.75" customHeight="1">
      <c r="A284" s="436">
        <v>9221.0</v>
      </c>
      <c r="B284" s="437" t="s">
        <v>4079</v>
      </c>
      <c r="C284" s="437">
        <v>2020.0</v>
      </c>
      <c r="D284" s="511">
        <v>44155.0</v>
      </c>
      <c r="E284" s="439" t="s">
        <v>4080</v>
      </c>
      <c r="F284" s="439" t="s">
        <v>4081</v>
      </c>
      <c r="G284" s="408" t="s">
        <v>725</v>
      </c>
      <c r="H284" s="408" t="s">
        <v>1107</v>
      </c>
      <c r="I284" s="511">
        <v>44280.0</v>
      </c>
      <c r="J284" s="439">
        <v>3.0</v>
      </c>
      <c r="K284" s="542" t="s">
        <v>1231</v>
      </c>
      <c r="L284" s="433" t="s">
        <v>399</v>
      </c>
      <c r="M284" s="540">
        <f t="shared" si="1"/>
        <v>125</v>
      </c>
      <c r="N284" s="25"/>
      <c r="O284" s="25"/>
      <c r="P284" s="25"/>
      <c r="Q284" s="25"/>
      <c r="R284" s="25"/>
      <c r="S284" s="25"/>
      <c r="T284" s="25"/>
      <c r="U284" s="25"/>
      <c r="V284" s="25"/>
      <c r="W284" s="25"/>
      <c r="X284" s="25"/>
      <c r="Y284" s="25"/>
      <c r="Z284" s="25"/>
    </row>
    <row r="285" ht="12.75" customHeight="1">
      <c r="A285" s="430">
        <v>9321.0</v>
      </c>
      <c r="B285" s="431" t="s">
        <v>4082</v>
      </c>
      <c r="C285" s="431">
        <v>2020.0</v>
      </c>
      <c r="D285" s="508">
        <v>44160.0</v>
      </c>
      <c r="E285" s="405" t="s">
        <v>4083</v>
      </c>
      <c r="F285" s="433" t="s">
        <v>4081</v>
      </c>
      <c r="G285" s="433" t="s">
        <v>725</v>
      </c>
      <c r="H285" s="405" t="s">
        <v>1107</v>
      </c>
      <c r="I285" s="508">
        <v>44280.0</v>
      </c>
      <c r="J285" s="433">
        <v>3.0</v>
      </c>
      <c r="K285" s="542" t="s">
        <v>1231</v>
      </c>
      <c r="L285" s="439" t="s">
        <v>399</v>
      </c>
      <c r="M285" s="541">
        <f t="shared" si="1"/>
        <v>120</v>
      </c>
      <c r="N285" s="25"/>
      <c r="O285" s="25"/>
      <c r="P285" s="25"/>
      <c r="Q285" s="25"/>
      <c r="R285" s="25"/>
      <c r="S285" s="25"/>
      <c r="T285" s="25"/>
      <c r="U285" s="25"/>
      <c r="V285" s="25"/>
      <c r="W285" s="25"/>
      <c r="X285" s="25"/>
      <c r="Y285" s="25"/>
      <c r="Z285" s="25"/>
    </row>
    <row r="286" ht="12.75" customHeight="1">
      <c r="A286" s="436">
        <v>9421.0</v>
      </c>
      <c r="B286" s="437" t="s">
        <v>4084</v>
      </c>
      <c r="C286" s="437">
        <v>2020.0</v>
      </c>
      <c r="D286" s="511">
        <v>44089.0</v>
      </c>
      <c r="E286" s="439" t="s">
        <v>4085</v>
      </c>
      <c r="F286" s="439" t="s">
        <v>4086</v>
      </c>
      <c r="G286" s="408" t="s">
        <v>725</v>
      </c>
      <c r="H286" s="408" t="s">
        <v>4087</v>
      </c>
      <c r="I286" s="511">
        <v>44292.0</v>
      </c>
      <c r="J286" s="439">
        <v>4.0</v>
      </c>
      <c r="K286" s="543" t="s">
        <v>336</v>
      </c>
      <c r="L286" s="433" t="s">
        <v>399</v>
      </c>
      <c r="M286" s="540">
        <f t="shared" si="1"/>
        <v>203</v>
      </c>
      <c r="N286" s="25"/>
      <c r="O286" s="25"/>
      <c r="P286" s="25"/>
      <c r="Q286" s="25"/>
      <c r="R286" s="25"/>
      <c r="S286" s="25"/>
      <c r="T286" s="25"/>
      <c r="U286" s="25"/>
      <c r="V286" s="25"/>
      <c r="W286" s="25"/>
      <c r="X286" s="25"/>
      <c r="Y286" s="25"/>
      <c r="Z286" s="25"/>
    </row>
    <row r="287" ht="12.75" customHeight="1">
      <c r="A287" s="430">
        <v>9521.0</v>
      </c>
      <c r="B287" s="431" t="s">
        <v>4088</v>
      </c>
      <c r="C287" s="431">
        <v>2016.0</v>
      </c>
      <c r="D287" s="508">
        <v>42643.0</v>
      </c>
      <c r="E287" s="405" t="s">
        <v>4089</v>
      </c>
      <c r="F287" s="433" t="s">
        <v>417</v>
      </c>
      <c r="G287" s="433" t="s">
        <v>712</v>
      </c>
      <c r="H287" s="405" t="s">
        <v>1034</v>
      </c>
      <c r="I287" s="508">
        <v>44292.0</v>
      </c>
      <c r="J287" s="433">
        <v>4.0</v>
      </c>
      <c r="K287" s="543" t="s">
        <v>336</v>
      </c>
      <c r="L287" s="439" t="s">
        <v>3226</v>
      </c>
      <c r="M287" s="541">
        <f t="shared" si="1"/>
        <v>1649</v>
      </c>
      <c r="N287" s="25"/>
      <c r="O287" s="25"/>
      <c r="P287" s="25"/>
      <c r="Q287" s="25"/>
      <c r="R287" s="25"/>
      <c r="S287" s="25"/>
      <c r="T287" s="25"/>
      <c r="U287" s="25"/>
      <c r="V287" s="25"/>
      <c r="W287" s="25"/>
      <c r="X287" s="25"/>
      <c r="Y287" s="25"/>
      <c r="Z287" s="25"/>
    </row>
    <row r="288" ht="12.75" customHeight="1">
      <c r="A288" s="436">
        <v>9621.0</v>
      </c>
      <c r="B288" s="437" t="s">
        <v>4090</v>
      </c>
      <c r="C288" s="437">
        <v>2020.0</v>
      </c>
      <c r="D288" s="511">
        <v>43882.0</v>
      </c>
      <c r="E288" s="439" t="s">
        <v>4091</v>
      </c>
      <c r="F288" s="439" t="s">
        <v>1365</v>
      </c>
      <c r="G288" s="408" t="s">
        <v>712</v>
      </c>
      <c r="H288" s="408" t="s">
        <v>149</v>
      </c>
      <c r="I288" s="511">
        <v>44292.0</v>
      </c>
      <c r="J288" s="439">
        <v>4.0</v>
      </c>
      <c r="K288" s="543" t="s">
        <v>336</v>
      </c>
      <c r="L288" s="433" t="s">
        <v>3221</v>
      </c>
      <c r="M288" s="540">
        <f t="shared" si="1"/>
        <v>410</v>
      </c>
      <c r="N288" s="25"/>
      <c r="O288" s="25"/>
      <c r="P288" s="25"/>
      <c r="Q288" s="25"/>
      <c r="R288" s="25"/>
      <c r="S288" s="25"/>
      <c r="T288" s="25"/>
      <c r="U288" s="25"/>
      <c r="V288" s="25"/>
      <c r="W288" s="25"/>
      <c r="X288" s="25"/>
      <c r="Y288" s="25"/>
      <c r="Z288" s="25"/>
    </row>
    <row r="289" ht="12.75" customHeight="1">
      <c r="A289" s="430">
        <v>9721.0</v>
      </c>
      <c r="B289" s="431" t="s">
        <v>4092</v>
      </c>
      <c r="C289" s="431">
        <v>2012.0</v>
      </c>
      <c r="D289" s="508">
        <v>41278.0</v>
      </c>
      <c r="E289" s="405" t="s">
        <v>4093</v>
      </c>
      <c r="F289" s="433" t="s">
        <v>4094</v>
      </c>
      <c r="G289" s="433" t="s">
        <v>712</v>
      </c>
      <c r="H289" s="405" t="s">
        <v>753</v>
      </c>
      <c r="I289" s="508">
        <v>44292.0</v>
      </c>
      <c r="J289" s="433">
        <v>4.0</v>
      </c>
      <c r="K289" s="543" t="s">
        <v>336</v>
      </c>
      <c r="L289" s="439" t="s">
        <v>3226</v>
      </c>
      <c r="M289" s="541">
        <f t="shared" si="1"/>
        <v>3014</v>
      </c>
      <c r="N289" s="25"/>
      <c r="O289" s="25"/>
      <c r="P289" s="25"/>
      <c r="Q289" s="25"/>
      <c r="R289" s="25"/>
      <c r="S289" s="25"/>
      <c r="T289" s="25"/>
      <c r="U289" s="25"/>
      <c r="V289" s="25"/>
      <c r="W289" s="25"/>
      <c r="X289" s="25"/>
      <c r="Y289" s="25"/>
      <c r="Z289" s="25"/>
    </row>
    <row r="290" ht="12.75" customHeight="1">
      <c r="A290" s="436">
        <v>9821.0</v>
      </c>
      <c r="B290" s="437" t="s">
        <v>4095</v>
      </c>
      <c r="C290" s="437">
        <v>2014.0</v>
      </c>
      <c r="D290" s="511">
        <v>41934.0</v>
      </c>
      <c r="E290" s="439" t="s">
        <v>4096</v>
      </c>
      <c r="F290" s="439" t="s">
        <v>4097</v>
      </c>
      <c r="G290" s="408" t="s">
        <v>712</v>
      </c>
      <c r="H290" s="408" t="s">
        <v>4097</v>
      </c>
      <c r="I290" s="511">
        <v>44292.0</v>
      </c>
      <c r="J290" s="439">
        <v>4.0</v>
      </c>
      <c r="K290" s="543" t="s">
        <v>336</v>
      </c>
      <c r="L290" s="433" t="s">
        <v>3221</v>
      </c>
      <c r="M290" s="540">
        <f t="shared" si="1"/>
        <v>2358</v>
      </c>
      <c r="N290" s="25"/>
      <c r="O290" s="25"/>
      <c r="P290" s="25"/>
      <c r="Q290" s="25"/>
      <c r="R290" s="25"/>
      <c r="S290" s="25"/>
      <c r="T290" s="25"/>
      <c r="U290" s="25"/>
      <c r="V290" s="25"/>
      <c r="W290" s="25"/>
      <c r="X290" s="25"/>
      <c r="Y290" s="25"/>
      <c r="Z290" s="25"/>
    </row>
    <row r="291" ht="12.75" customHeight="1">
      <c r="A291" s="430">
        <v>9921.0</v>
      </c>
      <c r="B291" s="431" t="s">
        <v>4098</v>
      </c>
      <c r="C291" s="431">
        <v>2020.0</v>
      </c>
      <c r="D291" s="508">
        <v>44182.0</v>
      </c>
      <c r="E291" s="405" t="s">
        <v>4099</v>
      </c>
      <c r="F291" s="433" t="s">
        <v>2983</v>
      </c>
      <c r="G291" s="433" t="s">
        <v>725</v>
      </c>
      <c r="H291" s="405" t="s">
        <v>2472</v>
      </c>
      <c r="I291" s="508">
        <v>44292.0</v>
      </c>
      <c r="J291" s="433">
        <v>4.0</v>
      </c>
      <c r="K291" s="543" t="s">
        <v>336</v>
      </c>
      <c r="L291" s="439" t="s">
        <v>399</v>
      </c>
      <c r="M291" s="541">
        <f t="shared" si="1"/>
        <v>110</v>
      </c>
      <c r="N291" s="25"/>
      <c r="O291" s="25"/>
      <c r="P291" s="25"/>
      <c r="Q291" s="25"/>
      <c r="R291" s="25"/>
      <c r="S291" s="25"/>
      <c r="T291" s="25"/>
      <c r="U291" s="25"/>
      <c r="V291" s="25"/>
      <c r="W291" s="25"/>
      <c r="X291" s="25"/>
      <c r="Y291" s="25"/>
      <c r="Z291" s="25"/>
    </row>
    <row r="292" ht="12.75" customHeight="1">
      <c r="A292" s="436">
        <v>10021.0</v>
      </c>
      <c r="B292" s="437" t="s">
        <v>4100</v>
      </c>
      <c r="C292" s="437">
        <v>2018.0</v>
      </c>
      <c r="D292" s="511">
        <v>43354.0</v>
      </c>
      <c r="E292" s="439" t="s">
        <v>4101</v>
      </c>
      <c r="F292" s="439" t="s">
        <v>4102</v>
      </c>
      <c r="G292" s="408" t="s">
        <v>712</v>
      </c>
      <c r="H292" s="408" t="s">
        <v>4103</v>
      </c>
      <c r="I292" s="511">
        <v>44292.0</v>
      </c>
      <c r="J292" s="439">
        <v>4.0</v>
      </c>
      <c r="K292" s="545" t="s">
        <v>293</v>
      </c>
      <c r="L292" s="433" t="s">
        <v>3221</v>
      </c>
      <c r="M292" s="540">
        <f t="shared" si="1"/>
        <v>938</v>
      </c>
      <c r="N292" s="25"/>
      <c r="O292" s="25"/>
      <c r="P292" s="25"/>
      <c r="Q292" s="25"/>
      <c r="R292" s="25"/>
      <c r="S292" s="25"/>
      <c r="T292" s="25"/>
      <c r="U292" s="25"/>
      <c r="V292" s="25"/>
      <c r="W292" s="25"/>
      <c r="X292" s="25"/>
      <c r="Y292" s="25"/>
      <c r="Z292" s="25"/>
    </row>
    <row r="293" ht="12.75" customHeight="1">
      <c r="A293" s="430">
        <v>10121.0</v>
      </c>
      <c r="B293" s="431" t="s">
        <v>4104</v>
      </c>
      <c r="C293" s="431">
        <v>2018.0</v>
      </c>
      <c r="D293" s="508">
        <v>43354.0</v>
      </c>
      <c r="E293" s="405" t="s">
        <v>4105</v>
      </c>
      <c r="F293" s="433" t="s">
        <v>4102</v>
      </c>
      <c r="G293" s="433" t="s">
        <v>712</v>
      </c>
      <c r="H293" s="405" t="s">
        <v>4103</v>
      </c>
      <c r="I293" s="508">
        <v>44292.0</v>
      </c>
      <c r="J293" s="433">
        <v>4.0</v>
      </c>
      <c r="K293" s="547" t="s">
        <v>293</v>
      </c>
      <c r="L293" s="439" t="s">
        <v>3221</v>
      </c>
      <c r="M293" s="541">
        <f t="shared" si="1"/>
        <v>938</v>
      </c>
      <c r="N293" s="25"/>
      <c r="O293" s="25"/>
      <c r="P293" s="25"/>
      <c r="Q293" s="25"/>
      <c r="R293" s="25"/>
      <c r="S293" s="25"/>
      <c r="T293" s="25"/>
      <c r="U293" s="25"/>
      <c r="V293" s="25"/>
      <c r="W293" s="25"/>
      <c r="X293" s="25"/>
      <c r="Y293" s="25"/>
      <c r="Z293" s="25"/>
    </row>
    <row r="294" ht="12.75" customHeight="1">
      <c r="A294" s="436">
        <v>10221.0</v>
      </c>
      <c r="B294" s="437" t="s">
        <v>4106</v>
      </c>
      <c r="C294" s="437">
        <v>2018.0</v>
      </c>
      <c r="D294" s="511">
        <v>43312.0</v>
      </c>
      <c r="E294" s="439" t="s">
        <v>4107</v>
      </c>
      <c r="F294" s="439" t="s">
        <v>4108</v>
      </c>
      <c r="G294" s="408" t="s">
        <v>712</v>
      </c>
      <c r="H294" s="408" t="s">
        <v>753</v>
      </c>
      <c r="I294" s="511">
        <v>44292.0</v>
      </c>
      <c r="J294" s="439">
        <v>4.0</v>
      </c>
      <c r="K294" s="543" t="s">
        <v>336</v>
      </c>
      <c r="L294" s="433" t="s">
        <v>3226</v>
      </c>
      <c r="M294" s="540">
        <f t="shared" si="1"/>
        <v>980</v>
      </c>
      <c r="N294" s="25"/>
      <c r="O294" s="25"/>
      <c r="P294" s="25"/>
      <c r="Q294" s="25"/>
      <c r="R294" s="25"/>
      <c r="S294" s="25"/>
      <c r="T294" s="25"/>
      <c r="U294" s="25"/>
      <c r="V294" s="25"/>
      <c r="W294" s="25"/>
      <c r="X294" s="25"/>
      <c r="Y294" s="25"/>
      <c r="Z294" s="25"/>
    </row>
    <row r="295" ht="12.75" customHeight="1">
      <c r="A295" s="430">
        <v>10321.0</v>
      </c>
      <c r="B295" s="431" t="s">
        <v>4109</v>
      </c>
      <c r="C295" s="431">
        <v>2016.0</v>
      </c>
      <c r="D295" s="508">
        <v>42508.0</v>
      </c>
      <c r="E295" s="405" t="s">
        <v>4110</v>
      </c>
      <c r="F295" s="433" t="s">
        <v>4111</v>
      </c>
      <c r="G295" s="433" t="s">
        <v>806</v>
      </c>
      <c r="H295" s="405" t="s">
        <v>4056</v>
      </c>
      <c r="I295" s="508">
        <v>44292.0</v>
      </c>
      <c r="J295" s="433">
        <v>4.0</v>
      </c>
      <c r="K295" s="543" t="s">
        <v>329</v>
      </c>
      <c r="L295" s="439" t="s">
        <v>3221</v>
      </c>
      <c r="M295" s="541">
        <f t="shared" si="1"/>
        <v>1784</v>
      </c>
      <c r="N295" s="25"/>
      <c r="O295" s="25"/>
      <c r="P295" s="25"/>
      <c r="Q295" s="25"/>
      <c r="R295" s="25"/>
      <c r="S295" s="25"/>
      <c r="T295" s="25"/>
      <c r="U295" s="25"/>
      <c r="V295" s="25"/>
      <c r="W295" s="25"/>
      <c r="X295" s="25"/>
      <c r="Y295" s="25"/>
      <c r="Z295" s="25"/>
    </row>
    <row r="296" ht="12.75" customHeight="1">
      <c r="A296" s="436">
        <v>10421.0</v>
      </c>
      <c r="B296" s="437" t="s">
        <v>4112</v>
      </c>
      <c r="C296" s="437">
        <v>2015.0</v>
      </c>
      <c r="D296" s="511">
        <v>42339.0</v>
      </c>
      <c r="E296" s="439" t="s">
        <v>4113</v>
      </c>
      <c r="F296" s="439" t="s">
        <v>723</v>
      </c>
      <c r="G296" s="408" t="s">
        <v>712</v>
      </c>
      <c r="H296" s="408" t="s">
        <v>3985</v>
      </c>
      <c r="I296" s="511">
        <v>44292.0</v>
      </c>
      <c r="J296" s="439">
        <v>4.0</v>
      </c>
      <c r="K296" s="545" t="s">
        <v>302</v>
      </c>
      <c r="L296" s="433" t="s">
        <v>3226</v>
      </c>
      <c r="M296" s="540">
        <f t="shared" si="1"/>
        <v>1953</v>
      </c>
      <c r="N296" s="25"/>
      <c r="O296" s="25"/>
      <c r="P296" s="25"/>
      <c r="Q296" s="25"/>
      <c r="R296" s="25"/>
      <c r="S296" s="25"/>
      <c r="T296" s="25"/>
      <c r="U296" s="25"/>
      <c r="V296" s="25"/>
      <c r="W296" s="25"/>
      <c r="X296" s="25"/>
      <c r="Y296" s="25"/>
      <c r="Z296" s="25"/>
    </row>
    <row r="297" ht="12.75" customHeight="1">
      <c r="A297" s="430">
        <v>10521.0</v>
      </c>
      <c r="B297" s="431" t="s">
        <v>4114</v>
      </c>
      <c r="C297" s="431">
        <v>2014.0</v>
      </c>
      <c r="D297" s="508">
        <v>41862.0</v>
      </c>
      <c r="E297" s="405" t="s">
        <v>4115</v>
      </c>
      <c r="F297" s="433" t="s">
        <v>4116</v>
      </c>
      <c r="G297" s="433" t="s">
        <v>712</v>
      </c>
      <c r="H297" s="405" t="s">
        <v>2813</v>
      </c>
      <c r="I297" s="508">
        <v>44292.0</v>
      </c>
      <c r="J297" s="433">
        <v>4.0</v>
      </c>
      <c r="K297" s="543" t="s">
        <v>329</v>
      </c>
      <c r="L297" s="439" t="s">
        <v>3221</v>
      </c>
      <c r="M297" s="541">
        <f t="shared" si="1"/>
        <v>2430</v>
      </c>
      <c r="N297" s="25"/>
      <c r="O297" s="25"/>
      <c r="P297" s="25"/>
      <c r="Q297" s="25"/>
      <c r="R297" s="25"/>
      <c r="S297" s="25"/>
      <c r="T297" s="25"/>
      <c r="U297" s="25"/>
      <c r="V297" s="25"/>
      <c r="W297" s="25"/>
      <c r="X297" s="25"/>
      <c r="Y297" s="25"/>
      <c r="Z297" s="25"/>
    </row>
    <row r="298" ht="12.75" customHeight="1">
      <c r="A298" s="436">
        <v>10621.0</v>
      </c>
      <c r="B298" s="437" t="s">
        <v>4117</v>
      </c>
      <c r="C298" s="437">
        <v>2013.0</v>
      </c>
      <c r="D298" s="511">
        <v>41331.0</v>
      </c>
      <c r="E298" s="439" t="s">
        <v>4118</v>
      </c>
      <c r="F298" s="439" t="s">
        <v>723</v>
      </c>
      <c r="G298" s="408" t="s">
        <v>712</v>
      </c>
      <c r="H298" s="408" t="s">
        <v>4119</v>
      </c>
      <c r="I298" s="511">
        <v>44292.0</v>
      </c>
      <c r="J298" s="439">
        <v>4.0</v>
      </c>
      <c r="K298" s="544" t="s">
        <v>316</v>
      </c>
      <c r="L298" s="433" t="s">
        <v>3226</v>
      </c>
      <c r="M298" s="540">
        <f t="shared" si="1"/>
        <v>2961</v>
      </c>
      <c r="N298" s="25"/>
      <c r="O298" s="25"/>
      <c r="P298" s="25"/>
      <c r="Q298" s="25"/>
      <c r="R298" s="25"/>
      <c r="S298" s="25"/>
      <c r="T298" s="25"/>
      <c r="U298" s="25"/>
      <c r="V298" s="25"/>
      <c r="W298" s="25"/>
      <c r="X298" s="25"/>
      <c r="Y298" s="25"/>
      <c r="Z298" s="25"/>
    </row>
    <row r="299" ht="12.75" customHeight="1">
      <c r="A299" s="430">
        <v>10721.0</v>
      </c>
      <c r="B299" s="431" t="s">
        <v>4120</v>
      </c>
      <c r="C299" s="431">
        <v>2020.0</v>
      </c>
      <c r="D299" s="508">
        <v>44183.0</v>
      </c>
      <c r="E299" s="405" t="s">
        <v>4121</v>
      </c>
      <c r="F299" s="433" t="s">
        <v>4122</v>
      </c>
      <c r="G299" s="433" t="s">
        <v>725</v>
      </c>
      <c r="H299" s="405" t="s">
        <v>4123</v>
      </c>
      <c r="I299" s="508">
        <v>44312.0</v>
      </c>
      <c r="J299" s="433">
        <v>4.0</v>
      </c>
      <c r="K299" s="542" t="s">
        <v>1231</v>
      </c>
      <c r="L299" s="439" t="s">
        <v>399</v>
      </c>
      <c r="M299" s="541">
        <f t="shared" si="1"/>
        <v>129</v>
      </c>
      <c r="N299" s="25"/>
      <c r="O299" s="25"/>
      <c r="P299" s="25"/>
      <c r="Q299" s="25"/>
      <c r="R299" s="25"/>
      <c r="S299" s="25"/>
      <c r="T299" s="25"/>
      <c r="U299" s="25"/>
      <c r="V299" s="25"/>
      <c r="W299" s="25"/>
      <c r="X299" s="25"/>
      <c r="Y299" s="25"/>
      <c r="Z299" s="25"/>
    </row>
    <row r="300" ht="15.0" customHeight="1">
      <c r="A300" s="436">
        <v>10821.0</v>
      </c>
      <c r="B300" s="437" t="s">
        <v>4124</v>
      </c>
      <c r="C300" s="437">
        <v>2014.0</v>
      </c>
      <c r="D300" s="511">
        <v>41941.0</v>
      </c>
      <c r="E300" s="439" t="s">
        <v>4125</v>
      </c>
      <c r="F300" s="439" t="s">
        <v>865</v>
      </c>
      <c r="G300" s="408" t="s">
        <v>712</v>
      </c>
      <c r="H300" s="408" t="s">
        <v>149</v>
      </c>
      <c r="I300" s="511">
        <v>44312.0</v>
      </c>
      <c r="J300" s="439">
        <v>4.0</v>
      </c>
      <c r="K300" s="543" t="s">
        <v>329</v>
      </c>
      <c r="L300" s="433" t="s">
        <v>3226</v>
      </c>
      <c r="M300" s="540">
        <f t="shared" si="1"/>
        <v>2371</v>
      </c>
      <c r="N300" s="25"/>
      <c r="O300" s="25"/>
      <c r="P300" s="25"/>
      <c r="Q300" s="25"/>
      <c r="R300" s="25"/>
      <c r="S300" s="25"/>
      <c r="T300" s="25"/>
      <c r="U300" s="25"/>
      <c r="V300" s="25"/>
      <c r="W300" s="25"/>
      <c r="X300" s="25"/>
      <c r="Y300" s="25"/>
      <c r="Z300" s="25"/>
    </row>
    <row r="301" ht="12.75" customHeight="1">
      <c r="A301" s="430">
        <v>10921.0</v>
      </c>
      <c r="B301" s="431" t="s">
        <v>4126</v>
      </c>
      <c r="C301" s="431">
        <v>2015.0</v>
      </c>
      <c r="D301" s="508">
        <v>42199.0</v>
      </c>
      <c r="E301" s="405" t="s">
        <v>4127</v>
      </c>
      <c r="F301" s="433" t="s">
        <v>4111</v>
      </c>
      <c r="G301" s="433" t="s">
        <v>806</v>
      </c>
      <c r="H301" s="405" t="s">
        <v>4056</v>
      </c>
      <c r="I301" s="508">
        <v>44312.0</v>
      </c>
      <c r="J301" s="433">
        <v>4.0</v>
      </c>
      <c r="K301" s="543" t="s">
        <v>329</v>
      </c>
      <c r="L301" s="439" t="s">
        <v>3221</v>
      </c>
      <c r="M301" s="541">
        <f t="shared" si="1"/>
        <v>2113</v>
      </c>
      <c r="N301" s="25"/>
      <c r="O301" s="25"/>
      <c r="P301" s="25"/>
      <c r="Q301" s="25"/>
      <c r="R301" s="25"/>
      <c r="S301" s="25"/>
      <c r="T301" s="25"/>
      <c r="U301" s="25"/>
      <c r="V301" s="25"/>
      <c r="W301" s="25"/>
      <c r="X301" s="25"/>
      <c r="Y301" s="25"/>
      <c r="Z301" s="25"/>
    </row>
    <row r="302" ht="12.75" customHeight="1">
      <c r="A302" s="436">
        <v>11021.0</v>
      </c>
      <c r="B302" s="437" t="s">
        <v>4128</v>
      </c>
      <c r="C302" s="437">
        <v>2015.0</v>
      </c>
      <c r="D302" s="511">
        <v>42023.0</v>
      </c>
      <c r="E302" s="439" t="s">
        <v>4129</v>
      </c>
      <c r="F302" s="439" t="s">
        <v>723</v>
      </c>
      <c r="G302" s="408" t="s">
        <v>712</v>
      </c>
      <c r="H302" s="408" t="s">
        <v>50</v>
      </c>
      <c r="I302" s="511">
        <v>44312.0</v>
      </c>
      <c r="J302" s="439">
        <v>4.0</v>
      </c>
      <c r="K302" s="544" t="s">
        <v>316</v>
      </c>
      <c r="L302" s="433" t="s">
        <v>3226</v>
      </c>
      <c r="M302" s="540">
        <f t="shared" si="1"/>
        <v>2289</v>
      </c>
      <c r="N302" s="25"/>
      <c r="O302" s="25"/>
      <c r="P302" s="25"/>
      <c r="Q302" s="25"/>
      <c r="R302" s="25"/>
      <c r="S302" s="25"/>
      <c r="T302" s="25"/>
      <c r="U302" s="25"/>
      <c r="V302" s="25"/>
      <c r="W302" s="25"/>
      <c r="X302" s="25"/>
      <c r="Y302" s="25"/>
      <c r="Z302" s="25"/>
    </row>
    <row r="303" ht="12.75" customHeight="1">
      <c r="A303" s="430">
        <v>11121.0</v>
      </c>
      <c r="B303" s="431" t="s">
        <v>4130</v>
      </c>
      <c r="C303" s="431">
        <v>2015.0</v>
      </c>
      <c r="D303" s="508">
        <v>42037.0</v>
      </c>
      <c r="E303" s="405" t="s">
        <v>4131</v>
      </c>
      <c r="F303" s="433" t="s">
        <v>4116</v>
      </c>
      <c r="G303" s="433" t="s">
        <v>712</v>
      </c>
      <c r="H303" s="405" t="s">
        <v>97</v>
      </c>
      <c r="I303" s="508">
        <v>44312.0</v>
      </c>
      <c r="J303" s="433">
        <v>4.0</v>
      </c>
      <c r="K303" s="543" t="s">
        <v>329</v>
      </c>
      <c r="L303" s="439" t="s">
        <v>3226</v>
      </c>
      <c r="M303" s="541">
        <f t="shared" si="1"/>
        <v>2275</v>
      </c>
      <c r="N303" s="25"/>
      <c r="O303" s="25"/>
      <c r="P303" s="25"/>
      <c r="Q303" s="25"/>
      <c r="R303" s="25"/>
      <c r="S303" s="25"/>
      <c r="T303" s="25"/>
      <c r="U303" s="25"/>
      <c r="V303" s="25"/>
      <c r="W303" s="25"/>
      <c r="X303" s="25"/>
      <c r="Y303" s="25"/>
      <c r="Z303" s="25"/>
    </row>
    <row r="304" ht="12.75" customHeight="1">
      <c r="A304" s="436">
        <v>11221.0</v>
      </c>
      <c r="B304" s="437" t="s">
        <v>4132</v>
      </c>
      <c r="C304" s="437">
        <v>2014.0</v>
      </c>
      <c r="D304" s="511">
        <v>41743.0</v>
      </c>
      <c r="E304" s="439" t="s">
        <v>4133</v>
      </c>
      <c r="F304" s="439" t="s">
        <v>4134</v>
      </c>
      <c r="G304" s="408" t="s">
        <v>806</v>
      </c>
      <c r="H304" s="408" t="s">
        <v>807</v>
      </c>
      <c r="I304" s="511">
        <v>44314.0</v>
      </c>
      <c r="J304" s="439">
        <v>4.0</v>
      </c>
      <c r="K304" s="543" t="s">
        <v>329</v>
      </c>
      <c r="L304" s="433" t="s">
        <v>3226</v>
      </c>
      <c r="M304" s="540">
        <f t="shared" si="1"/>
        <v>2571</v>
      </c>
      <c r="N304" s="25"/>
      <c r="O304" s="25"/>
      <c r="P304" s="25"/>
      <c r="Q304" s="25"/>
      <c r="R304" s="25"/>
      <c r="S304" s="25"/>
      <c r="T304" s="25"/>
      <c r="U304" s="25"/>
      <c r="V304" s="25"/>
      <c r="W304" s="25"/>
      <c r="X304" s="25"/>
      <c r="Y304" s="25"/>
      <c r="Z304" s="25"/>
    </row>
    <row r="305" ht="12.75" customHeight="1">
      <c r="A305" s="430">
        <v>11321.0</v>
      </c>
      <c r="B305" s="431" t="s">
        <v>4135</v>
      </c>
      <c r="C305" s="431">
        <v>2013.0</v>
      </c>
      <c r="D305" s="508">
        <v>41492.0</v>
      </c>
      <c r="E305" s="405" t="s">
        <v>4136</v>
      </c>
      <c r="F305" s="433" t="s">
        <v>4137</v>
      </c>
      <c r="G305" s="433" t="s">
        <v>712</v>
      </c>
      <c r="H305" s="405" t="s">
        <v>3975</v>
      </c>
      <c r="I305" s="508">
        <v>44314.0</v>
      </c>
      <c r="J305" s="433">
        <v>4.0</v>
      </c>
      <c r="K305" s="543" t="s">
        <v>336</v>
      </c>
      <c r="L305" s="439" t="s">
        <v>3221</v>
      </c>
      <c r="M305" s="541">
        <f t="shared" si="1"/>
        <v>2822</v>
      </c>
      <c r="N305" s="25"/>
      <c r="O305" s="25"/>
      <c r="P305" s="25"/>
      <c r="Q305" s="25"/>
      <c r="R305" s="25"/>
      <c r="S305" s="25"/>
      <c r="T305" s="25"/>
      <c r="U305" s="25"/>
      <c r="V305" s="25"/>
      <c r="W305" s="25"/>
      <c r="X305" s="25"/>
      <c r="Y305" s="25"/>
      <c r="Z305" s="25"/>
    </row>
    <row r="306" ht="12.75" customHeight="1">
      <c r="A306" s="436">
        <v>11421.0</v>
      </c>
      <c r="B306" s="437" t="s">
        <v>4138</v>
      </c>
      <c r="C306" s="437">
        <v>2012.0</v>
      </c>
      <c r="D306" s="511">
        <v>41264.0</v>
      </c>
      <c r="E306" s="439" t="s">
        <v>4139</v>
      </c>
      <c r="F306" s="439" t="s">
        <v>4140</v>
      </c>
      <c r="G306" s="408" t="s">
        <v>712</v>
      </c>
      <c r="H306" s="408" t="s">
        <v>1034</v>
      </c>
      <c r="I306" s="511">
        <v>44314.0</v>
      </c>
      <c r="J306" s="439">
        <v>4.0</v>
      </c>
      <c r="K306" s="543" t="s">
        <v>336</v>
      </c>
      <c r="L306" s="433" t="s">
        <v>3226</v>
      </c>
      <c r="M306" s="540">
        <f t="shared" si="1"/>
        <v>3050</v>
      </c>
      <c r="N306" s="25"/>
      <c r="O306" s="25"/>
      <c r="P306" s="25"/>
      <c r="Q306" s="25"/>
      <c r="R306" s="25"/>
      <c r="S306" s="25"/>
      <c r="T306" s="25"/>
      <c r="U306" s="25"/>
      <c r="V306" s="25"/>
      <c r="W306" s="25"/>
      <c r="X306" s="25"/>
      <c r="Y306" s="25"/>
      <c r="Z306" s="25"/>
    </row>
    <row r="307" ht="12.75" customHeight="1">
      <c r="A307" s="430">
        <v>11521.0</v>
      </c>
      <c r="B307" s="431" t="s">
        <v>4141</v>
      </c>
      <c r="C307" s="431">
        <v>2018.0</v>
      </c>
      <c r="D307" s="508">
        <v>43319.0</v>
      </c>
      <c r="E307" s="405" t="s">
        <v>4142</v>
      </c>
      <c r="F307" s="433" t="s">
        <v>1001</v>
      </c>
      <c r="G307" s="433" t="s">
        <v>712</v>
      </c>
      <c r="H307" s="405" t="s">
        <v>4143</v>
      </c>
      <c r="I307" s="508">
        <v>44314.0</v>
      </c>
      <c r="J307" s="433">
        <v>4.0</v>
      </c>
      <c r="K307" s="543" t="s">
        <v>322</v>
      </c>
      <c r="L307" s="439" t="s">
        <v>3221</v>
      </c>
      <c r="M307" s="541">
        <f t="shared" si="1"/>
        <v>995</v>
      </c>
      <c r="N307" s="25"/>
      <c r="O307" s="25"/>
      <c r="P307" s="25"/>
      <c r="Q307" s="25"/>
      <c r="R307" s="25"/>
      <c r="S307" s="25"/>
      <c r="T307" s="25"/>
      <c r="U307" s="25"/>
      <c r="V307" s="25"/>
      <c r="W307" s="25"/>
      <c r="X307" s="25"/>
      <c r="Y307" s="25"/>
      <c r="Z307" s="25"/>
    </row>
    <row r="308" ht="12.75" customHeight="1">
      <c r="A308" s="436">
        <v>11621.0</v>
      </c>
      <c r="B308" s="437" t="s">
        <v>4144</v>
      </c>
      <c r="C308" s="437">
        <v>2016.0</v>
      </c>
      <c r="D308" s="511">
        <v>42486.0</v>
      </c>
      <c r="E308" s="439" t="s">
        <v>4145</v>
      </c>
      <c r="F308" s="439" t="s">
        <v>1307</v>
      </c>
      <c r="G308" s="408" t="s">
        <v>712</v>
      </c>
      <c r="H308" s="408" t="s">
        <v>1034</v>
      </c>
      <c r="I308" s="511">
        <v>44314.0</v>
      </c>
      <c r="J308" s="439">
        <v>4.0</v>
      </c>
      <c r="K308" s="543" t="s">
        <v>329</v>
      </c>
      <c r="L308" s="433" t="s">
        <v>3221</v>
      </c>
      <c r="M308" s="540">
        <f t="shared" si="1"/>
        <v>1828</v>
      </c>
      <c r="N308" s="25"/>
      <c r="O308" s="25"/>
      <c r="P308" s="25"/>
      <c r="Q308" s="25"/>
      <c r="R308" s="25"/>
      <c r="S308" s="25"/>
      <c r="T308" s="25"/>
      <c r="U308" s="25"/>
      <c r="V308" s="25"/>
      <c r="W308" s="25"/>
      <c r="X308" s="25"/>
      <c r="Y308" s="25"/>
      <c r="Z308" s="25"/>
    </row>
    <row r="309" ht="12.75" customHeight="1">
      <c r="A309" s="430">
        <v>11721.0</v>
      </c>
      <c r="B309" s="431" t="s">
        <v>4146</v>
      </c>
      <c r="C309" s="431">
        <v>2011.0</v>
      </c>
      <c r="D309" s="508">
        <v>40571.0</v>
      </c>
      <c r="E309" s="405" t="s">
        <v>4147</v>
      </c>
      <c r="F309" s="433" t="s">
        <v>4148</v>
      </c>
      <c r="G309" s="433" t="s">
        <v>806</v>
      </c>
      <c r="H309" s="405" t="s">
        <v>4149</v>
      </c>
      <c r="I309" s="508">
        <v>44314.0</v>
      </c>
      <c r="J309" s="433">
        <v>4.0</v>
      </c>
      <c r="K309" s="543" t="s">
        <v>336</v>
      </c>
      <c r="L309" s="439" t="s">
        <v>3221</v>
      </c>
      <c r="M309" s="541">
        <f t="shared" si="1"/>
        <v>3743</v>
      </c>
      <c r="N309" s="25"/>
      <c r="O309" s="25"/>
      <c r="P309" s="25"/>
      <c r="Q309" s="25"/>
      <c r="R309" s="25"/>
      <c r="S309" s="25"/>
      <c r="T309" s="25"/>
      <c r="U309" s="25"/>
      <c r="V309" s="25"/>
      <c r="W309" s="25"/>
      <c r="X309" s="25"/>
      <c r="Y309" s="25"/>
      <c r="Z309" s="25"/>
    </row>
    <row r="310" ht="12.75" customHeight="1">
      <c r="A310" s="436">
        <v>11821.0</v>
      </c>
      <c r="B310" s="437" t="s">
        <v>4150</v>
      </c>
      <c r="C310" s="437">
        <v>2013.0</v>
      </c>
      <c r="D310" s="511">
        <v>41390.0</v>
      </c>
      <c r="E310" s="439" t="s">
        <v>4151</v>
      </c>
      <c r="F310" s="439" t="s">
        <v>723</v>
      </c>
      <c r="G310" s="408" t="s">
        <v>712</v>
      </c>
      <c r="H310" s="408" t="s">
        <v>153</v>
      </c>
      <c r="I310" s="511">
        <v>44315.0</v>
      </c>
      <c r="J310" s="439">
        <v>4.0</v>
      </c>
      <c r="K310" s="544" t="s">
        <v>316</v>
      </c>
      <c r="L310" s="433" t="s">
        <v>3226</v>
      </c>
      <c r="M310" s="540">
        <f t="shared" si="1"/>
        <v>2925</v>
      </c>
      <c r="N310" s="25"/>
      <c r="O310" s="25"/>
      <c r="P310" s="25"/>
      <c r="Q310" s="25"/>
      <c r="R310" s="25"/>
      <c r="S310" s="25"/>
      <c r="T310" s="25"/>
      <c r="U310" s="25"/>
      <c r="V310" s="25"/>
      <c r="W310" s="25"/>
      <c r="X310" s="25"/>
      <c r="Y310" s="25"/>
      <c r="Z310" s="25"/>
    </row>
    <row r="311" ht="12.75" customHeight="1">
      <c r="A311" s="430">
        <v>11921.0</v>
      </c>
      <c r="B311" s="431" t="s">
        <v>4152</v>
      </c>
      <c r="C311" s="431">
        <v>2013.0</v>
      </c>
      <c r="D311" s="508">
        <v>41323.0</v>
      </c>
      <c r="E311" s="405" t="s">
        <v>4153</v>
      </c>
      <c r="F311" s="433" t="s">
        <v>723</v>
      </c>
      <c r="G311" s="433" t="s">
        <v>712</v>
      </c>
      <c r="H311" s="405" t="s">
        <v>153</v>
      </c>
      <c r="I311" s="508">
        <v>44315.0</v>
      </c>
      <c r="J311" s="433">
        <v>4.0</v>
      </c>
      <c r="K311" s="544" t="s">
        <v>316</v>
      </c>
      <c r="L311" s="439" t="s">
        <v>3226</v>
      </c>
      <c r="M311" s="541">
        <f t="shared" si="1"/>
        <v>2992</v>
      </c>
      <c r="N311" s="25"/>
      <c r="O311" s="25"/>
      <c r="P311" s="25"/>
      <c r="Q311" s="25"/>
      <c r="R311" s="25"/>
      <c r="S311" s="25"/>
      <c r="T311" s="25"/>
      <c r="U311" s="25"/>
      <c r="V311" s="25"/>
      <c r="W311" s="25"/>
      <c r="X311" s="25"/>
      <c r="Y311" s="25"/>
      <c r="Z311" s="25"/>
    </row>
    <row r="312" ht="12.75" customHeight="1">
      <c r="A312" s="436">
        <v>12021.0</v>
      </c>
      <c r="B312" s="437" t="s">
        <v>4154</v>
      </c>
      <c r="C312" s="437">
        <v>2013.0</v>
      </c>
      <c r="D312" s="511">
        <v>41374.0</v>
      </c>
      <c r="E312" s="439" t="s">
        <v>4155</v>
      </c>
      <c r="F312" s="439" t="s">
        <v>723</v>
      </c>
      <c r="G312" s="408" t="s">
        <v>712</v>
      </c>
      <c r="H312" s="408" t="s">
        <v>153</v>
      </c>
      <c r="I312" s="511">
        <v>44315.0</v>
      </c>
      <c r="J312" s="439">
        <v>4.0</v>
      </c>
      <c r="K312" s="544" t="s">
        <v>316</v>
      </c>
      <c r="L312" s="433" t="s">
        <v>3226</v>
      </c>
      <c r="M312" s="540">
        <f t="shared" si="1"/>
        <v>2941</v>
      </c>
      <c r="N312" s="25"/>
      <c r="O312" s="25"/>
      <c r="P312" s="25"/>
      <c r="Q312" s="25"/>
      <c r="R312" s="25"/>
      <c r="S312" s="25"/>
      <c r="T312" s="25"/>
      <c r="U312" s="25"/>
      <c r="V312" s="25"/>
      <c r="W312" s="25"/>
      <c r="X312" s="25"/>
      <c r="Y312" s="25"/>
      <c r="Z312" s="25"/>
    </row>
    <row r="313" ht="12.75" customHeight="1">
      <c r="A313" s="430">
        <v>12121.0</v>
      </c>
      <c r="B313" s="431" t="s">
        <v>4156</v>
      </c>
      <c r="C313" s="431">
        <v>2020.0</v>
      </c>
      <c r="D313" s="508">
        <v>44109.0</v>
      </c>
      <c r="E313" s="405" t="s">
        <v>4157</v>
      </c>
      <c r="F313" s="433" t="s">
        <v>4158</v>
      </c>
      <c r="G313" s="433" t="s">
        <v>725</v>
      </c>
      <c r="H313" s="405" t="s">
        <v>3895</v>
      </c>
      <c r="I313" s="508">
        <v>44322.0</v>
      </c>
      <c r="J313" s="433">
        <v>5.0</v>
      </c>
      <c r="K313" s="543" t="s">
        <v>336</v>
      </c>
      <c r="L313" s="439" t="s">
        <v>399</v>
      </c>
      <c r="M313" s="541">
        <f t="shared" si="1"/>
        <v>213</v>
      </c>
      <c r="N313" s="25"/>
      <c r="O313" s="25"/>
      <c r="P313" s="25"/>
      <c r="Q313" s="25"/>
      <c r="R313" s="25"/>
      <c r="S313" s="25"/>
      <c r="T313" s="25"/>
      <c r="U313" s="25"/>
      <c r="V313" s="25"/>
      <c r="W313" s="25"/>
      <c r="X313" s="25"/>
      <c r="Y313" s="25"/>
      <c r="Z313" s="25"/>
    </row>
    <row r="314" ht="12.75" customHeight="1">
      <c r="A314" s="436">
        <v>12221.0</v>
      </c>
      <c r="B314" s="437" t="s">
        <v>4159</v>
      </c>
      <c r="C314" s="437">
        <v>2018.0</v>
      </c>
      <c r="D314" s="511">
        <v>43235.0</v>
      </c>
      <c r="E314" s="439" t="s">
        <v>4160</v>
      </c>
      <c r="F314" s="439" t="s">
        <v>3905</v>
      </c>
      <c r="G314" s="408" t="s">
        <v>725</v>
      </c>
      <c r="H314" s="408" t="s">
        <v>4161</v>
      </c>
      <c r="I314" s="511">
        <v>44322.0</v>
      </c>
      <c r="J314" s="439">
        <v>5.0</v>
      </c>
      <c r="K314" s="542" t="s">
        <v>344</v>
      </c>
      <c r="L314" s="433" t="s">
        <v>399</v>
      </c>
      <c r="M314" s="540">
        <f t="shared" si="1"/>
        <v>1087</v>
      </c>
      <c r="N314" s="25"/>
      <c r="O314" s="25"/>
      <c r="P314" s="25"/>
      <c r="Q314" s="25"/>
      <c r="R314" s="25"/>
      <c r="S314" s="25"/>
      <c r="T314" s="25"/>
      <c r="U314" s="25"/>
      <c r="V314" s="25"/>
      <c r="W314" s="25"/>
      <c r="X314" s="25"/>
      <c r="Y314" s="25"/>
      <c r="Z314" s="25"/>
    </row>
    <row r="315" ht="12.75" customHeight="1">
      <c r="A315" s="430">
        <v>12321.0</v>
      </c>
      <c r="B315" s="431" t="s">
        <v>4162</v>
      </c>
      <c r="C315" s="431">
        <v>2012.0</v>
      </c>
      <c r="D315" s="508">
        <v>41270.0</v>
      </c>
      <c r="E315" s="405" t="s">
        <v>4163</v>
      </c>
      <c r="F315" s="433" t="s">
        <v>1365</v>
      </c>
      <c r="G315" s="433" t="s">
        <v>712</v>
      </c>
      <c r="H315" s="405" t="s">
        <v>50</v>
      </c>
      <c r="I315" s="508">
        <v>44322.0</v>
      </c>
      <c r="J315" s="433">
        <v>5.0</v>
      </c>
      <c r="K315" s="543" t="s">
        <v>336</v>
      </c>
      <c r="L315" s="439" t="s">
        <v>3221</v>
      </c>
      <c r="M315" s="541">
        <f t="shared" si="1"/>
        <v>3052</v>
      </c>
      <c r="N315" s="25"/>
      <c r="O315" s="25"/>
      <c r="P315" s="25"/>
      <c r="Q315" s="25"/>
      <c r="R315" s="25"/>
      <c r="S315" s="25"/>
      <c r="T315" s="25"/>
      <c r="U315" s="25"/>
      <c r="V315" s="25"/>
      <c r="W315" s="25"/>
      <c r="X315" s="25"/>
      <c r="Y315" s="25"/>
      <c r="Z315" s="25"/>
    </row>
    <row r="316" ht="15.0" customHeight="1">
      <c r="A316" s="436">
        <v>12421.0</v>
      </c>
      <c r="B316" s="437" t="s">
        <v>4164</v>
      </c>
      <c r="C316" s="437">
        <v>2021.0</v>
      </c>
      <c r="D316" s="511">
        <v>44229.0</v>
      </c>
      <c r="E316" s="439" t="s">
        <v>4165</v>
      </c>
      <c r="F316" s="439" t="s">
        <v>4026</v>
      </c>
      <c r="G316" s="408" t="s">
        <v>729</v>
      </c>
      <c r="H316" s="408" t="s">
        <v>795</v>
      </c>
      <c r="I316" s="511">
        <v>44322.0</v>
      </c>
      <c r="J316" s="439">
        <v>5.0</v>
      </c>
      <c r="K316" s="542" t="s">
        <v>1231</v>
      </c>
      <c r="L316" s="433" t="s">
        <v>399</v>
      </c>
      <c r="M316" s="540">
        <f t="shared" si="1"/>
        <v>93</v>
      </c>
      <c r="N316" s="25"/>
      <c r="O316" s="25"/>
      <c r="P316" s="25"/>
      <c r="Q316" s="25"/>
      <c r="R316" s="25"/>
      <c r="S316" s="25"/>
      <c r="T316" s="25"/>
      <c r="U316" s="25"/>
      <c r="V316" s="25"/>
      <c r="W316" s="25"/>
      <c r="X316" s="25"/>
      <c r="Y316" s="25"/>
      <c r="Z316" s="25"/>
    </row>
    <row r="317" ht="12.75" customHeight="1">
      <c r="A317" s="430">
        <v>12521.0</v>
      </c>
      <c r="B317" s="431" t="s">
        <v>4166</v>
      </c>
      <c r="C317" s="431">
        <v>2013.0</v>
      </c>
      <c r="D317" s="508">
        <v>41502.0</v>
      </c>
      <c r="E317" s="405" t="s">
        <v>4167</v>
      </c>
      <c r="F317" s="433" t="s">
        <v>4168</v>
      </c>
      <c r="G317" s="433" t="s">
        <v>712</v>
      </c>
      <c r="H317" s="405" t="s">
        <v>753</v>
      </c>
      <c r="I317" s="508">
        <v>44322.0</v>
      </c>
      <c r="J317" s="433">
        <v>5.0</v>
      </c>
      <c r="K317" s="543" t="s">
        <v>329</v>
      </c>
      <c r="L317" s="439" t="s">
        <v>3226</v>
      </c>
      <c r="M317" s="541">
        <f t="shared" si="1"/>
        <v>2820</v>
      </c>
      <c r="N317" s="25"/>
      <c r="O317" s="25"/>
      <c r="P317" s="25"/>
      <c r="Q317" s="25"/>
      <c r="R317" s="25"/>
      <c r="S317" s="25"/>
      <c r="T317" s="25"/>
      <c r="U317" s="25"/>
      <c r="V317" s="25"/>
      <c r="W317" s="25"/>
      <c r="X317" s="25"/>
      <c r="Y317" s="25"/>
      <c r="Z317" s="25"/>
    </row>
    <row r="318" ht="12.75" customHeight="1">
      <c r="A318" s="436">
        <v>12621.0</v>
      </c>
      <c r="B318" s="437" t="s">
        <v>4169</v>
      </c>
      <c r="C318" s="437">
        <v>2014.0</v>
      </c>
      <c r="D318" s="511">
        <v>41887.0</v>
      </c>
      <c r="E318" s="439" t="s">
        <v>4170</v>
      </c>
      <c r="F318" s="439" t="s">
        <v>4171</v>
      </c>
      <c r="G318" s="408" t="s">
        <v>712</v>
      </c>
      <c r="H318" s="408" t="s">
        <v>4172</v>
      </c>
      <c r="I318" s="511">
        <v>44322.0</v>
      </c>
      <c r="J318" s="439">
        <v>5.0</v>
      </c>
      <c r="K318" s="543" t="s">
        <v>336</v>
      </c>
      <c r="L318" s="433" t="s">
        <v>3226</v>
      </c>
      <c r="M318" s="540">
        <f t="shared" si="1"/>
        <v>2435</v>
      </c>
      <c r="N318" s="25"/>
      <c r="O318" s="25"/>
      <c r="P318" s="25"/>
      <c r="Q318" s="25"/>
      <c r="R318" s="25"/>
      <c r="S318" s="25"/>
      <c r="T318" s="25"/>
      <c r="U318" s="25"/>
      <c r="V318" s="25"/>
      <c r="W318" s="25"/>
      <c r="X318" s="25"/>
      <c r="Y318" s="25"/>
      <c r="Z318" s="25"/>
    </row>
    <row r="319" ht="12.75" customHeight="1">
      <c r="A319" s="430">
        <v>12721.0</v>
      </c>
      <c r="B319" s="431" t="s">
        <v>4173</v>
      </c>
      <c r="C319" s="431">
        <v>2011.0</v>
      </c>
      <c r="D319" s="508">
        <v>40659.0</v>
      </c>
      <c r="E319" s="405" t="s">
        <v>4174</v>
      </c>
      <c r="F319" s="433" t="s">
        <v>4175</v>
      </c>
      <c r="G319" s="433" t="s">
        <v>712</v>
      </c>
      <c r="H319" s="405" t="s">
        <v>56</v>
      </c>
      <c r="I319" s="508">
        <v>44322.0</v>
      </c>
      <c r="J319" s="433">
        <v>5.0</v>
      </c>
      <c r="K319" s="543" t="s">
        <v>336</v>
      </c>
      <c r="L319" s="439" t="s">
        <v>3221</v>
      </c>
      <c r="M319" s="541">
        <f t="shared" si="1"/>
        <v>3663</v>
      </c>
      <c r="N319" s="25"/>
      <c r="O319" s="25"/>
      <c r="P319" s="25"/>
      <c r="Q319" s="25"/>
      <c r="R319" s="25"/>
      <c r="S319" s="25"/>
      <c r="T319" s="25"/>
      <c r="U319" s="25"/>
      <c r="V319" s="25"/>
      <c r="W319" s="25"/>
      <c r="X319" s="25"/>
      <c r="Y319" s="25"/>
      <c r="Z319" s="25"/>
    </row>
    <row r="320" ht="12.75" customHeight="1">
      <c r="A320" s="436">
        <v>12821.0</v>
      </c>
      <c r="B320" s="437" t="s">
        <v>4176</v>
      </c>
      <c r="C320" s="437">
        <v>2014.0</v>
      </c>
      <c r="D320" s="511">
        <v>41694.0</v>
      </c>
      <c r="E320" s="439" t="s">
        <v>4177</v>
      </c>
      <c r="F320" s="439" t="s">
        <v>4178</v>
      </c>
      <c r="G320" s="408" t="s">
        <v>806</v>
      </c>
      <c r="H320" s="408" t="s">
        <v>807</v>
      </c>
      <c r="I320" s="511">
        <v>44322.0</v>
      </c>
      <c r="J320" s="439">
        <v>5.0</v>
      </c>
      <c r="K320" s="543" t="s">
        <v>329</v>
      </c>
      <c r="L320" s="433" t="s">
        <v>3226</v>
      </c>
      <c r="M320" s="540">
        <f t="shared" si="1"/>
        <v>2628</v>
      </c>
      <c r="N320" s="25"/>
      <c r="O320" s="25"/>
      <c r="P320" s="25"/>
      <c r="Q320" s="25"/>
      <c r="R320" s="25"/>
      <c r="S320" s="25"/>
      <c r="T320" s="25"/>
      <c r="U320" s="25"/>
      <c r="V320" s="25"/>
      <c r="W320" s="25"/>
      <c r="X320" s="25"/>
      <c r="Y320" s="25"/>
      <c r="Z320" s="25"/>
    </row>
    <row r="321" ht="15.0" customHeight="1">
      <c r="A321" s="430">
        <v>12921.0</v>
      </c>
      <c r="B321" s="431" t="s">
        <v>4179</v>
      </c>
      <c r="C321" s="431">
        <v>2021.0</v>
      </c>
      <c r="D321" s="508">
        <v>44209.0</v>
      </c>
      <c r="E321" s="405" t="s">
        <v>4180</v>
      </c>
      <c r="F321" s="433" t="s">
        <v>4181</v>
      </c>
      <c r="G321" s="433" t="s">
        <v>729</v>
      </c>
      <c r="H321" s="405" t="s">
        <v>2505</v>
      </c>
      <c r="I321" s="508">
        <v>44322.0</v>
      </c>
      <c r="J321" s="433">
        <v>5.0</v>
      </c>
      <c r="K321" s="543" t="s">
        <v>336</v>
      </c>
      <c r="L321" s="439" t="s">
        <v>399</v>
      </c>
      <c r="M321" s="541">
        <f t="shared" si="1"/>
        <v>113</v>
      </c>
      <c r="N321" s="25"/>
      <c r="O321" s="25"/>
      <c r="P321" s="25"/>
      <c r="Q321" s="25"/>
      <c r="R321" s="25"/>
      <c r="S321" s="25"/>
      <c r="T321" s="25"/>
      <c r="U321" s="25"/>
      <c r="V321" s="25"/>
      <c r="W321" s="25"/>
      <c r="X321" s="25"/>
      <c r="Y321" s="25"/>
      <c r="Z321" s="25"/>
    </row>
    <row r="322" ht="12.75" customHeight="1">
      <c r="A322" s="436">
        <v>13021.0</v>
      </c>
      <c r="B322" s="437" t="s">
        <v>4182</v>
      </c>
      <c r="C322" s="437">
        <v>2020.0</v>
      </c>
      <c r="D322" s="511">
        <v>44186.0</v>
      </c>
      <c r="E322" s="439" t="s">
        <v>4183</v>
      </c>
      <c r="F322" s="439" t="s">
        <v>4184</v>
      </c>
      <c r="G322" s="408" t="s">
        <v>729</v>
      </c>
      <c r="H322" s="408" t="s">
        <v>785</v>
      </c>
      <c r="I322" s="511">
        <v>44326.0</v>
      </c>
      <c r="J322" s="439">
        <v>5.0</v>
      </c>
      <c r="K322" s="542" t="s">
        <v>1231</v>
      </c>
      <c r="L322" s="433" t="s">
        <v>399</v>
      </c>
      <c r="M322" s="540">
        <f t="shared" si="1"/>
        <v>140</v>
      </c>
      <c r="N322" s="25"/>
      <c r="O322" s="25"/>
      <c r="P322" s="25"/>
      <c r="Q322" s="25"/>
      <c r="R322" s="25"/>
      <c r="S322" s="25"/>
      <c r="T322" s="25"/>
      <c r="U322" s="25"/>
      <c r="V322" s="25"/>
      <c r="W322" s="25"/>
      <c r="X322" s="25"/>
      <c r="Y322" s="25"/>
      <c r="Z322" s="25"/>
    </row>
    <row r="323" ht="12.75" customHeight="1">
      <c r="A323" s="430">
        <v>13121.0</v>
      </c>
      <c r="B323" s="431" t="s">
        <v>4185</v>
      </c>
      <c r="C323" s="431">
        <v>2018.0</v>
      </c>
      <c r="D323" s="508">
        <v>43231.0</v>
      </c>
      <c r="E323" s="405" t="s">
        <v>4186</v>
      </c>
      <c r="F323" s="433" t="s">
        <v>148</v>
      </c>
      <c r="G323" s="433" t="s">
        <v>712</v>
      </c>
      <c r="H323" s="405" t="s">
        <v>927</v>
      </c>
      <c r="I323" s="508">
        <v>44326.0</v>
      </c>
      <c r="J323" s="433">
        <v>5.0</v>
      </c>
      <c r="K323" s="543" t="s">
        <v>336</v>
      </c>
      <c r="L323" s="439" t="s">
        <v>3221</v>
      </c>
      <c r="M323" s="541">
        <f t="shared" si="1"/>
        <v>1095</v>
      </c>
      <c r="N323" s="25"/>
      <c r="O323" s="25"/>
      <c r="P323" s="25"/>
      <c r="Q323" s="25"/>
      <c r="R323" s="25"/>
      <c r="S323" s="25"/>
      <c r="T323" s="25"/>
      <c r="U323" s="25"/>
      <c r="V323" s="25"/>
      <c r="W323" s="25"/>
      <c r="X323" s="25"/>
      <c r="Y323" s="25"/>
      <c r="Z323" s="25"/>
    </row>
    <row r="324" ht="12.75" customHeight="1">
      <c r="A324" s="436">
        <v>13221.0</v>
      </c>
      <c r="B324" s="437" t="s">
        <v>4187</v>
      </c>
      <c r="C324" s="437">
        <v>2019.0</v>
      </c>
      <c r="D324" s="511">
        <v>43543.0</v>
      </c>
      <c r="E324" s="439" t="s">
        <v>4188</v>
      </c>
      <c r="F324" s="439" t="s">
        <v>2643</v>
      </c>
      <c r="G324" s="408" t="s">
        <v>712</v>
      </c>
      <c r="H324" s="408" t="s">
        <v>4189</v>
      </c>
      <c r="I324" s="511">
        <v>44326.0</v>
      </c>
      <c r="J324" s="439">
        <v>5.0</v>
      </c>
      <c r="K324" s="543" t="s">
        <v>336</v>
      </c>
      <c r="L324" s="433" t="s">
        <v>3221</v>
      </c>
      <c r="M324" s="540">
        <f t="shared" si="1"/>
        <v>783</v>
      </c>
      <c r="N324" s="25"/>
      <c r="O324" s="25"/>
      <c r="P324" s="25"/>
      <c r="Q324" s="25"/>
      <c r="R324" s="25"/>
      <c r="S324" s="25"/>
      <c r="T324" s="25"/>
      <c r="U324" s="25"/>
      <c r="V324" s="25"/>
      <c r="W324" s="25"/>
      <c r="X324" s="25"/>
      <c r="Y324" s="25"/>
      <c r="Z324" s="25"/>
    </row>
    <row r="325" ht="12.75" customHeight="1">
      <c r="A325" s="430">
        <v>13321.0</v>
      </c>
      <c r="B325" s="431" t="s">
        <v>4190</v>
      </c>
      <c r="C325" s="431">
        <v>2016.0</v>
      </c>
      <c r="D325" s="508">
        <v>42460.0</v>
      </c>
      <c r="E325" s="405" t="s">
        <v>4191</v>
      </c>
      <c r="F325" s="433" t="s">
        <v>4192</v>
      </c>
      <c r="G325" s="433" t="s">
        <v>712</v>
      </c>
      <c r="H325" s="405" t="s">
        <v>4193</v>
      </c>
      <c r="I325" s="508">
        <v>44326.0</v>
      </c>
      <c r="J325" s="433">
        <v>5.0</v>
      </c>
      <c r="K325" s="543" t="s">
        <v>336</v>
      </c>
      <c r="L325" s="439" t="s">
        <v>3221</v>
      </c>
      <c r="M325" s="541">
        <f t="shared" si="1"/>
        <v>1866</v>
      </c>
      <c r="N325" s="25"/>
      <c r="O325" s="25"/>
      <c r="P325" s="25"/>
      <c r="Q325" s="25"/>
      <c r="R325" s="25"/>
      <c r="S325" s="25"/>
      <c r="T325" s="25"/>
      <c r="U325" s="25"/>
      <c r="V325" s="25"/>
      <c r="W325" s="25"/>
      <c r="X325" s="25"/>
      <c r="Y325" s="25"/>
      <c r="Z325" s="25"/>
    </row>
    <row r="326" ht="12.75" customHeight="1">
      <c r="A326" s="436">
        <v>13421.0</v>
      </c>
      <c r="B326" s="437" t="s">
        <v>4194</v>
      </c>
      <c r="C326" s="437">
        <v>2015.0</v>
      </c>
      <c r="D326" s="511">
        <v>42253.0</v>
      </c>
      <c r="E326" s="439" t="s">
        <v>4195</v>
      </c>
      <c r="F326" s="439" t="s">
        <v>65</v>
      </c>
      <c r="G326" s="408" t="s">
        <v>712</v>
      </c>
      <c r="H326" s="408" t="s">
        <v>4196</v>
      </c>
      <c r="I326" s="511">
        <v>44326.0</v>
      </c>
      <c r="J326" s="439">
        <v>5.0</v>
      </c>
      <c r="K326" s="543" t="s">
        <v>329</v>
      </c>
      <c r="L326" s="433" t="s">
        <v>3226</v>
      </c>
      <c r="M326" s="540">
        <f t="shared" si="1"/>
        <v>2073</v>
      </c>
      <c r="N326" s="25"/>
      <c r="O326" s="25"/>
      <c r="P326" s="25"/>
      <c r="Q326" s="25"/>
      <c r="R326" s="25"/>
      <c r="S326" s="25"/>
      <c r="T326" s="25"/>
      <c r="U326" s="25"/>
      <c r="V326" s="25"/>
      <c r="W326" s="25"/>
      <c r="X326" s="25"/>
      <c r="Y326" s="25"/>
      <c r="Z326" s="25"/>
    </row>
    <row r="327" ht="12.75" customHeight="1">
      <c r="A327" s="430">
        <v>13521.0</v>
      </c>
      <c r="B327" s="431" t="s">
        <v>4197</v>
      </c>
      <c r="C327" s="431">
        <v>2013.0</v>
      </c>
      <c r="D327" s="508">
        <v>41382.0</v>
      </c>
      <c r="E327" s="405" t="s">
        <v>4198</v>
      </c>
      <c r="F327" s="433" t="s">
        <v>2443</v>
      </c>
      <c r="G327" s="433" t="s">
        <v>712</v>
      </c>
      <c r="H327" s="405" t="s">
        <v>153</v>
      </c>
      <c r="I327" s="508">
        <v>44326.0</v>
      </c>
      <c r="J327" s="433">
        <v>5.0</v>
      </c>
      <c r="K327" s="544" t="s">
        <v>316</v>
      </c>
      <c r="L327" s="439" t="s">
        <v>3226</v>
      </c>
      <c r="M327" s="541">
        <f t="shared" si="1"/>
        <v>2944</v>
      </c>
      <c r="N327" s="25"/>
      <c r="O327" s="25"/>
      <c r="P327" s="25"/>
      <c r="Q327" s="25"/>
      <c r="R327" s="25"/>
      <c r="S327" s="25"/>
      <c r="T327" s="25"/>
      <c r="U327" s="25"/>
      <c r="V327" s="25"/>
      <c r="W327" s="25"/>
      <c r="X327" s="25"/>
      <c r="Y327" s="25"/>
      <c r="Z327" s="25"/>
    </row>
    <row r="328" ht="12.75" customHeight="1">
      <c r="A328" s="436">
        <v>13621.0</v>
      </c>
      <c r="B328" s="437" t="s">
        <v>4199</v>
      </c>
      <c r="C328" s="437">
        <v>2015.0</v>
      </c>
      <c r="D328" s="511">
        <v>43158.0</v>
      </c>
      <c r="E328" s="439" t="s">
        <v>4200</v>
      </c>
      <c r="F328" s="439" t="s">
        <v>2643</v>
      </c>
      <c r="G328" s="408" t="s">
        <v>712</v>
      </c>
      <c r="H328" s="408" t="s">
        <v>149</v>
      </c>
      <c r="I328" s="511">
        <v>44326.0</v>
      </c>
      <c r="J328" s="439">
        <v>5.0</v>
      </c>
      <c r="K328" s="543" t="s">
        <v>336</v>
      </c>
      <c r="L328" s="433" t="s">
        <v>3221</v>
      </c>
      <c r="M328" s="540">
        <f t="shared" si="1"/>
        <v>1168</v>
      </c>
      <c r="N328" s="25"/>
      <c r="O328" s="25"/>
      <c r="P328" s="25"/>
      <c r="Q328" s="25"/>
      <c r="R328" s="25"/>
      <c r="S328" s="25"/>
      <c r="T328" s="25"/>
      <c r="U328" s="25"/>
      <c r="V328" s="25"/>
      <c r="W328" s="25"/>
      <c r="X328" s="25"/>
      <c r="Y328" s="25"/>
      <c r="Z328" s="25"/>
    </row>
    <row r="329" ht="12.75" customHeight="1">
      <c r="A329" s="430">
        <v>13721.0</v>
      </c>
      <c r="B329" s="431" t="s">
        <v>4201</v>
      </c>
      <c r="C329" s="431">
        <v>2014.0</v>
      </c>
      <c r="D329" s="508">
        <v>41696.0</v>
      </c>
      <c r="E329" s="405" t="s">
        <v>4202</v>
      </c>
      <c r="F329" s="433" t="s">
        <v>1365</v>
      </c>
      <c r="G329" s="433" t="s">
        <v>712</v>
      </c>
      <c r="H329" s="405" t="s">
        <v>3945</v>
      </c>
      <c r="I329" s="508">
        <v>44326.0</v>
      </c>
      <c r="J329" s="433">
        <v>5.0</v>
      </c>
      <c r="K329" s="543" t="s">
        <v>329</v>
      </c>
      <c r="L329" s="439" t="s">
        <v>3221</v>
      </c>
      <c r="M329" s="541">
        <f t="shared" si="1"/>
        <v>2630</v>
      </c>
      <c r="N329" s="25"/>
      <c r="O329" s="25"/>
      <c r="P329" s="25"/>
      <c r="Q329" s="25"/>
      <c r="R329" s="25"/>
      <c r="S329" s="25"/>
      <c r="T329" s="25"/>
      <c r="U329" s="25"/>
      <c r="V329" s="25"/>
      <c r="W329" s="25"/>
      <c r="X329" s="25"/>
      <c r="Y329" s="25"/>
      <c r="Z329" s="25"/>
    </row>
    <row r="330" ht="12.75" customHeight="1">
      <c r="A330" s="436">
        <v>13821.0</v>
      </c>
      <c r="B330" s="437" t="s">
        <v>4203</v>
      </c>
      <c r="C330" s="437">
        <v>2014.0</v>
      </c>
      <c r="D330" s="511">
        <v>41674.0</v>
      </c>
      <c r="E330" s="439" t="s">
        <v>4204</v>
      </c>
      <c r="F330" s="439" t="s">
        <v>148</v>
      </c>
      <c r="G330" s="408" t="s">
        <v>712</v>
      </c>
      <c r="H330" s="408" t="s">
        <v>927</v>
      </c>
      <c r="I330" s="511">
        <v>44326.0</v>
      </c>
      <c r="J330" s="439">
        <v>5.0</v>
      </c>
      <c r="K330" s="543" t="s">
        <v>336</v>
      </c>
      <c r="L330" s="433" t="s">
        <v>3221</v>
      </c>
      <c r="M330" s="540">
        <f t="shared" si="1"/>
        <v>2652</v>
      </c>
      <c r="N330" s="25"/>
      <c r="O330" s="25"/>
      <c r="P330" s="25"/>
      <c r="Q330" s="25"/>
      <c r="R330" s="25"/>
      <c r="S330" s="25"/>
      <c r="T330" s="25"/>
      <c r="U330" s="25"/>
      <c r="V330" s="25"/>
      <c r="W330" s="25"/>
      <c r="X330" s="25"/>
      <c r="Y330" s="25"/>
      <c r="Z330" s="25"/>
    </row>
    <row r="331" ht="12.75" customHeight="1">
      <c r="A331" s="430">
        <v>13921.0</v>
      </c>
      <c r="B331" s="431" t="s">
        <v>4205</v>
      </c>
      <c r="C331" s="431">
        <v>2014.0</v>
      </c>
      <c r="D331" s="508">
        <v>41649.0</v>
      </c>
      <c r="E331" s="405" t="s">
        <v>4206</v>
      </c>
      <c r="F331" s="433" t="s">
        <v>4207</v>
      </c>
      <c r="G331" s="433" t="s">
        <v>712</v>
      </c>
      <c r="H331" s="405" t="s">
        <v>130</v>
      </c>
      <c r="I331" s="508">
        <v>44326.0</v>
      </c>
      <c r="J331" s="433">
        <v>5.0</v>
      </c>
      <c r="K331" s="543" t="s">
        <v>336</v>
      </c>
      <c r="L331" s="439" t="s">
        <v>3221</v>
      </c>
      <c r="M331" s="541">
        <f t="shared" si="1"/>
        <v>2677</v>
      </c>
      <c r="N331" s="25"/>
      <c r="O331" s="25"/>
      <c r="P331" s="25"/>
      <c r="Q331" s="25"/>
      <c r="R331" s="25"/>
      <c r="S331" s="25"/>
      <c r="T331" s="25"/>
      <c r="U331" s="25"/>
      <c r="V331" s="25"/>
      <c r="W331" s="25"/>
      <c r="X331" s="25"/>
      <c r="Y331" s="25"/>
      <c r="Z331" s="25"/>
    </row>
    <row r="332" ht="12.75" customHeight="1">
      <c r="A332" s="436">
        <v>14021.0</v>
      </c>
      <c r="B332" s="437" t="s">
        <v>4208</v>
      </c>
      <c r="C332" s="437">
        <v>2018.0</v>
      </c>
      <c r="D332" s="511">
        <v>43371.0</v>
      </c>
      <c r="E332" s="439" t="s">
        <v>4209</v>
      </c>
      <c r="F332" s="439" t="s">
        <v>4210</v>
      </c>
      <c r="G332" s="408" t="s">
        <v>712</v>
      </c>
      <c r="H332" s="408" t="s">
        <v>4211</v>
      </c>
      <c r="I332" s="511">
        <v>44328.0</v>
      </c>
      <c r="J332" s="439">
        <v>5.0</v>
      </c>
      <c r="K332" s="543" t="s">
        <v>336</v>
      </c>
      <c r="L332" s="433" t="s">
        <v>3221</v>
      </c>
      <c r="M332" s="540">
        <f t="shared" si="1"/>
        <v>957</v>
      </c>
      <c r="N332" s="25"/>
      <c r="O332" s="25"/>
      <c r="P332" s="25"/>
      <c r="Q332" s="25"/>
      <c r="R332" s="25"/>
      <c r="S332" s="25"/>
      <c r="T332" s="25"/>
      <c r="U332" s="25"/>
      <c r="V332" s="25"/>
      <c r="W332" s="25"/>
      <c r="X332" s="25"/>
      <c r="Y332" s="25"/>
      <c r="Z332" s="25"/>
    </row>
    <row r="333" ht="12.75" customHeight="1">
      <c r="A333" s="430">
        <v>14121.0</v>
      </c>
      <c r="B333" s="431" t="s">
        <v>4212</v>
      </c>
      <c r="C333" s="431">
        <v>2014.0</v>
      </c>
      <c r="D333" s="508">
        <v>41743.0</v>
      </c>
      <c r="E333" s="405" t="s">
        <v>4213</v>
      </c>
      <c r="F333" s="433" t="s">
        <v>4214</v>
      </c>
      <c r="G333" s="433" t="s">
        <v>806</v>
      </c>
      <c r="H333" s="405" t="s">
        <v>807</v>
      </c>
      <c r="I333" s="508">
        <v>44334.0</v>
      </c>
      <c r="J333" s="433">
        <v>5.0</v>
      </c>
      <c r="K333" s="543" t="s">
        <v>329</v>
      </c>
      <c r="L333" s="439" t="s">
        <v>3226</v>
      </c>
      <c r="M333" s="541">
        <f t="shared" si="1"/>
        <v>2591</v>
      </c>
      <c r="N333" s="25"/>
      <c r="O333" s="25"/>
      <c r="P333" s="25"/>
      <c r="Q333" s="25"/>
      <c r="R333" s="25"/>
      <c r="S333" s="25"/>
      <c r="T333" s="25"/>
      <c r="U333" s="25"/>
      <c r="V333" s="25"/>
      <c r="W333" s="25"/>
      <c r="X333" s="25"/>
      <c r="Y333" s="25"/>
      <c r="Z333" s="25"/>
    </row>
    <row r="334" ht="12.75" customHeight="1">
      <c r="A334" s="436">
        <v>14221.0</v>
      </c>
      <c r="B334" s="437" t="s">
        <v>4215</v>
      </c>
      <c r="C334" s="437">
        <v>2014.0</v>
      </c>
      <c r="D334" s="511">
        <v>41892.0</v>
      </c>
      <c r="E334" s="439" t="s">
        <v>4216</v>
      </c>
      <c r="F334" s="439" t="s">
        <v>716</v>
      </c>
      <c r="G334" s="408" t="s">
        <v>712</v>
      </c>
      <c r="H334" s="408" t="s">
        <v>244</v>
      </c>
      <c r="I334" s="511">
        <v>44334.0</v>
      </c>
      <c r="J334" s="439">
        <v>5.0</v>
      </c>
      <c r="K334" s="543" t="s">
        <v>336</v>
      </c>
      <c r="L334" s="433" t="s">
        <v>3221</v>
      </c>
      <c r="M334" s="540">
        <f t="shared" si="1"/>
        <v>2442</v>
      </c>
      <c r="N334" s="25"/>
      <c r="O334" s="25"/>
      <c r="P334" s="25"/>
      <c r="Q334" s="25"/>
      <c r="R334" s="25"/>
      <c r="S334" s="25"/>
      <c r="T334" s="25"/>
      <c r="U334" s="25"/>
      <c r="V334" s="25"/>
      <c r="W334" s="25"/>
      <c r="X334" s="25"/>
      <c r="Y334" s="25"/>
      <c r="Z334" s="25"/>
    </row>
    <row r="335" ht="12.75" customHeight="1">
      <c r="A335" s="430">
        <v>14321.0</v>
      </c>
      <c r="B335" s="431" t="s">
        <v>4217</v>
      </c>
      <c r="C335" s="431">
        <v>2014.0</v>
      </c>
      <c r="D335" s="508">
        <v>41900.0</v>
      </c>
      <c r="E335" s="405" t="s">
        <v>4218</v>
      </c>
      <c r="F335" s="433" t="s">
        <v>723</v>
      </c>
      <c r="G335" s="433" t="s">
        <v>712</v>
      </c>
      <c r="H335" s="405" t="s">
        <v>153</v>
      </c>
      <c r="I335" s="508">
        <v>44334.0</v>
      </c>
      <c r="J335" s="433">
        <v>5.0</v>
      </c>
      <c r="K335" s="544" t="s">
        <v>316</v>
      </c>
      <c r="L335" s="439" t="s">
        <v>3226</v>
      </c>
      <c r="M335" s="541">
        <f t="shared" si="1"/>
        <v>2434</v>
      </c>
      <c r="N335" s="25"/>
      <c r="O335" s="25"/>
      <c r="P335" s="25"/>
      <c r="Q335" s="25"/>
      <c r="R335" s="25"/>
      <c r="S335" s="25"/>
      <c r="T335" s="25"/>
      <c r="U335" s="25"/>
      <c r="V335" s="25"/>
      <c r="W335" s="25"/>
      <c r="X335" s="25"/>
      <c r="Y335" s="25"/>
      <c r="Z335" s="25"/>
    </row>
    <row r="336" ht="12.75" customHeight="1">
      <c r="A336" s="436">
        <v>14421.0</v>
      </c>
      <c r="B336" s="437" t="s">
        <v>4219</v>
      </c>
      <c r="C336" s="437">
        <v>2014.0</v>
      </c>
      <c r="D336" s="511">
        <v>41905.0</v>
      </c>
      <c r="E336" s="439" t="s">
        <v>4220</v>
      </c>
      <c r="F336" s="439" t="s">
        <v>723</v>
      </c>
      <c r="G336" s="408" t="s">
        <v>712</v>
      </c>
      <c r="H336" s="408" t="s">
        <v>153</v>
      </c>
      <c r="I336" s="511">
        <v>44334.0</v>
      </c>
      <c r="J336" s="439">
        <v>5.0</v>
      </c>
      <c r="K336" s="544" t="s">
        <v>316</v>
      </c>
      <c r="L336" s="433" t="s">
        <v>3226</v>
      </c>
      <c r="M336" s="540">
        <f t="shared" si="1"/>
        <v>2429</v>
      </c>
      <c r="N336" s="25"/>
      <c r="O336" s="25"/>
      <c r="P336" s="25"/>
      <c r="Q336" s="25"/>
      <c r="R336" s="25"/>
      <c r="S336" s="25"/>
      <c r="T336" s="25"/>
      <c r="U336" s="25"/>
      <c r="V336" s="25"/>
      <c r="W336" s="25"/>
      <c r="X336" s="25"/>
      <c r="Y336" s="25"/>
      <c r="Z336" s="25"/>
    </row>
    <row r="337" ht="12.75" customHeight="1">
      <c r="A337" s="430">
        <v>14521.0</v>
      </c>
      <c r="B337" s="431" t="s">
        <v>4221</v>
      </c>
      <c r="C337" s="431">
        <v>2014.0</v>
      </c>
      <c r="D337" s="508">
        <v>41978.0</v>
      </c>
      <c r="E337" s="405" t="s">
        <v>4222</v>
      </c>
      <c r="F337" s="433" t="s">
        <v>171</v>
      </c>
      <c r="G337" s="433" t="s">
        <v>806</v>
      </c>
      <c r="H337" s="405" t="s">
        <v>1404</v>
      </c>
      <c r="I337" s="508">
        <v>44334.0</v>
      </c>
      <c r="J337" s="433">
        <v>5.0</v>
      </c>
      <c r="K337" s="544" t="s">
        <v>316</v>
      </c>
      <c r="L337" s="439" t="s">
        <v>3226</v>
      </c>
      <c r="M337" s="541">
        <f t="shared" si="1"/>
        <v>2356</v>
      </c>
      <c r="N337" s="25"/>
      <c r="O337" s="25"/>
      <c r="P337" s="25"/>
      <c r="Q337" s="25"/>
      <c r="R337" s="25"/>
      <c r="S337" s="25"/>
      <c r="T337" s="25"/>
      <c r="U337" s="25"/>
      <c r="V337" s="25"/>
      <c r="W337" s="25"/>
      <c r="X337" s="25"/>
      <c r="Y337" s="25"/>
      <c r="Z337" s="25"/>
    </row>
    <row r="338" ht="12.75" customHeight="1">
      <c r="A338" s="436">
        <v>14621.0</v>
      </c>
      <c r="B338" s="437" t="s">
        <v>4223</v>
      </c>
      <c r="C338" s="437">
        <v>2013.0</v>
      </c>
      <c r="D338" s="511">
        <v>41315.0</v>
      </c>
      <c r="E338" s="439" t="s">
        <v>4224</v>
      </c>
      <c r="F338" s="439" t="s">
        <v>3442</v>
      </c>
      <c r="G338" s="408" t="s">
        <v>712</v>
      </c>
      <c r="H338" s="408" t="s">
        <v>125</v>
      </c>
      <c r="I338" s="511">
        <v>44334.0</v>
      </c>
      <c r="J338" s="439">
        <v>5.0</v>
      </c>
      <c r="K338" s="543" t="s">
        <v>336</v>
      </c>
      <c r="L338" s="433" t="s">
        <v>3226</v>
      </c>
      <c r="M338" s="540">
        <f t="shared" si="1"/>
        <v>3019</v>
      </c>
      <c r="N338" s="25"/>
      <c r="O338" s="25"/>
      <c r="P338" s="25"/>
      <c r="Q338" s="25"/>
      <c r="R338" s="25"/>
      <c r="S338" s="25"/>
      <c r="T338" s="25"/>
      <c r="U338" s="25"/>
      <c r="V338" s="25"/>
      <c r="W338" s="25"/>
      <c r="X338" s="25"/>
      <c r="Y338" s="25"/>
      <c r="Z338" s="25"/>
    </row>
    <row r="339" ht="15.0" customHeight="1">
      <c r="A339" s="430">
        <v>14721.0</v>
      </c>
      <c r="B339" s="431" t="s">
        <v>4225</v>
      </c>
      <c r="C339" s="431">
        <v>2018.0</v>
      </c>
      <c r="D339" s="508">
        <v>43231.0</v>
      </c>
      <c r="E339" s="405" t="s">
        <v>4226</v>
      </c>
      <c r="F339" s="433" t="s">
        <v>4227</v>
      </c>
      <c r="G339" s="433" t="s">
        <v>712</v>
      </c>
      <c r="H339" s="405" t="s">
        <v>927</v>
      </c>
      <c r="I339" s="508">
        <v>44334.0</v>
      </c>
      <c r="J339" s="433">
        <v>5.0</v>
      </c>
      <c r="K339" s="543" t="s">
        <v>336</v>
      </c>
      <c r="L339" s="439" t="s">
        <v>3221</v>
      </c>
      <c r="M339" s="541">
        <f t="shared" si="1"/>
        <v>1103</v>
      </c>
      <c r="N339" s="25"/>
      <c r="O339" s="25"/>
      <c r="P339" s="25"/>
      <c r="Q339" s="25"/>
      <c r="R339" s="25"/>
      <c r="S339" s="25"/>
      <c r="T339" s="25"/>
      <c r="U339" s="25"/>
      <c r="V339" s="25"/>
      <c r="W339" s="25"/>
      <c r="X339" s="25"/>
      <c r="Y339" s="25"/>
      <c r="Z339" s="25"/>
    </row>
    <row r="340" ht="12.75" customHeight="1">
      <c r="A340" s="436">
        <v>14821.0</v>
      </c>
      <c r="B340" s="437" t="s">
        <v>4228</v>
      </c>
      <c r="C340" s="437">
        <v>2017.0</v>
      </c>
      <c r="D340" s="511">
        <v>42912.0</v>
      </c>
      <c r="E340" s="439" t="s">
        <v>4229</v>
      </c>
      <c r="F340" s="439" t="s">
        <v>1653</v>
      </c>
      <c r="G340" s="408" t="s">
        <v>712</v>
      </c>
      <c r="H340" s="408" t="s">
        <v>4103</v>
      </c>
      <c r="I340" s="511">
        <v>44334.0</v>
      </c>
      <c r="J340" s="439">
        <v>5.0</v>
      </c>
      <c r="K340" s="543" t="s">
        <v>336</v>
      </c>
      <c r="L340" s="433" t="s">
        <v>3226</v>
      </c>
      <c r="M340" s="540">
        <f t="shared" si="1"/>
        <v>1422</v>
      </c>
      <c r="N340" s="25"/>
      <c r="O340" s="25"/>
      <c r="P340" s="25"/>
      <c r="Q340" s="25"/>
      <c r="R340" s="25"/>
      <c r="S340" s="25"/>
      <c r="T340" s="25"/>
      <c r="U340" s="25"/>
      <c r="V340" s="25"/>
      <c r="W340" s="25"/>
      <c r="X340" s="25"/>
      <c r="Y340" s="25"/>
      <c r="Z340" s="25"/>
    </row>
    <row r="341" ht="12.75" customHeight="1">
      <c r="A341" s="430">
        <v>14921.0</v>
      </c>
      <c r="B341" s="431" t="s">
        <v>4230</v>
      </c>
      <c r="C341" s="431">
        <v>2017.0</v>
      </c>
      <c r="D341" s="508">
        <v>42912.0</v>
      </c>
      <c r="E341" s="405" t="s">
        <v>4231</v>
      </c>
      <c r="F341" s="433" t="s">
        <v>1653</v>
      </c>
      <c r="G341" s="433" t="s">
        <v>712</v>
      </c>
      <c r="H341" s="405" t="s">
        <v>4103</v>
      </c>
      <c r="I341" s="508">
        <v>44334.0</v>
      </c>
      <c r="J341" s="433">
        <v>5.0</v>
      </c>
      <c r="K341" s="543" t="s">
        <v>336</v>
      </c>
      <c r="L341" s="439" t="s">
        <v>3226</v>
      </c>
      <c r="M341" s="541">
        <f t="shared" si="1"/>
        <v>1422</v>
      </c>
      <c r="N341" s="25"/>
      <c r="O341" s="25"/>
      <c r="P341" s="25"/>
      <c r="Q341" s="25"/>
      <c r="R341" s="25"/>
      <c r="S341" s="25"/>
      <c r="T341" s="25"/>
      <c r="U341" s="25"/>
      <c r="V341" s="25"/>
      <c r="W341" s="25"/>
      <c r="X341" s="25"/>
      <c r="Y341" s="25"/>
      <c r="Z341" s="25"/>
    </row>
    <row r="342" ht="12.75" customHeight="1">
      <c r="A342" s="436">
        <v>15021.0</v>
      </c>
      <c r="B342" s="437" t="s">
        <v>4232</v>
      </c>
      <c r="C342" s="437">
        <v>2017.0</v>
      </c>
      <c r="D342" s="511">
        <v>42912.0</v>
      </c>
      <c r="E342" s="439" t="s">
        <v>4233</v>
      </c>
      <c r="F342" s="439" t="s">
        <v>1653</v>
      </c>
      <c r="G342" s="408" t="s">
        <v>712</v>
      </c>
      <c r="H342" s="408" t="s">
        <v>4103</v>
      </c>
      <c r="I342" s="511">
        <v>44334.0</v>
      </c>
      <c r="J342" s="439">
        <v>5.0</v>
      </c>
      <c r="K342" s="543" t="s">
        <v>336</v>
      </c>
      <c r="L342" s="433" t="s">
        <v>3226</v>
      </c>
      <c r="M342" s="540">
        <f t="shared" si="1"/>
        <v>1422</v>
      </c>
      <c r="N342" s="25"/>
      <c r="O342" s="136"/>
      <c r="P342" s="25"/>
      <c r="Q342" s="25"/>
      <c r="R342" s="25"/>
      <c r="S342" s="25"/>
      <c r="T342" s="25"/>
      <c r="U342" s="25"/>
      <c r="V342" s="25"/>
      <c r="W342" s="25"/>
      <c r="X342" s="25"/>
      <c r="Y342" s="25"/>
      <c r="Z342" s="25"/>
    </row>
    <row r="343" ht="12.75" customHeight="1">
      <c r="A343" s="430">
        <v>15121.0</v>
      </c>
      <c r="B343" s="431" t="s">
        <v>4234</v>
      </c>
      <c r="C343" s="431">
        <v>2017.0</v>
      </c>
      <c r="D343" s="508">
        <v>42912.0</v>
      </c>
      <c r="E343" s="405" t="s">
        <v>4235</v>
      </c>
      <c r="F343" s="433" t="s">
        <v>1653</v>
      </c>
      <c r="G343" s="433" t="s">
        <v>712</v>
      </c>
      <c r="H343" s="405" t="s">
        <v>4103</v>
      </c>
      <c r="I343" s="508">
        <v>44334.0</v>
      </c>
      <c r="J343" s="433">
        <v>5.0</v>
      </c>
      <c r="K343" s="543" t="s">
        <v>336</v>
      </c>
      <c r="L343" s="439" t="s">
        <v>3226</v>
      </c>
      <c r="M343" s="541">
        <f t="shared" si="1"/>
        <v>1422</v>
      </c>
      <c r="N343" s="25"/>
      <c r="O343" s="25"/>
      <c r="P343" s="25"/>
      <c r="Q343" s="25"/>
      <c r="R343" s="25"/>
      <c r="S343" s="25"/>
      <c r="T343" s="25"/>
      <c r="U343" s="25"/>
      <c r="V343" s="25"/>
      <c r="W343" s="25"/>
      <c r="X343" s="25"/>
      <c r="Y343" s="25"/>
      <c r="Z343" s="25"/>
    </row>
    <row r="344" ht="12.75" customHeight="1">
      <c r="A344" s="436">
        <v>15221.0</v>
      </c>
      <c r="B344" s="437" t="s">
        <v>4236</v>
      </c>
      <c r="C344" s="437">
        <v>2018.0</v>
      </c>
      <c r="D344" s="511">
        <v>43354.0</v>
      </c>
      <c r="E344" s="439" t="s">
        <v>4237</v>
      </c>
      <c r="F344" s="439" t="s">
        <v>4102</v>
      </c>
      <c r="G344" s="408" t="s">
        <v>712</v>
      </c>
      <c r="H344" s="408" t="s">
        <v>4103</v>
      </c>
      <c r="I344" s="511">
        <v>44334.0</v>
      </c>
      <c r="J344" s="439">
        <v>5.0</v>
      </c>
      <c r="K344" s="545" t="s">
        <v>293</v>
      </c>
      <c r="L344" s="433" t="s">
        <v>3221</v>
      </c>
      <c r="M344" s="540">
        <f t="shared" si="1"/>
        <v>980</v>
      </c>
      <c r="N344" s="25"/>
      <c r="O344" s="25"/>
      <c r="P344" s="25"/>
      <c r="Q344" s="25"/>
      <c r="R344" s="25"/>
      <c r="S344" s="25"/>
      <c r="T344" s="25"/>
      <c r="U344" s="25"/>
      <c r="V344" s="25"/>
      <c r="W344" s="25"/>
      <c r="X344" s="25"/>
      <c r="Y344" s="25"/>
      <c r="Z344" s="25"/>
    </row>
    <row r="345" ht="15.0" customHeight="1">
      <c r="A345" s="430">
        <v>15321.0</v>
      </c>
      <c r="B345" s="431" t="s">
        <v>4238</v>
      </c>
      <c r="C345" s="431">
        <v>2017.0</v>
      </c>
      <c r="D345" s="508">
        <v>43095.0</v>
      </c>
      <c r="E345" s="405" t="s">
        <v>4239</v>
      </c>
      <c r="F345" s="433" t="s">
        <v>4240</v>
      </c>
      <c r="G345" s="433" t="s">
        <v>712</v>
      </c>
      <c r="H345" s="405" t="s">
        <v>4241</v>
      </c>
      <c r="I345" s="508">
        <v>44337.0</v>
      </c>
      <c r="J345" s="433">
        <v>5.0</v>
      </c>
      <c r="K345" s="543" t="s">
        <v>336</v>
      </c>
      <c r="L345" s="439" t="s">
        <v>3226</v>
      </c>
      <c r="M345" s="541">
        <f t="shared" si="1"/>
        <v>1242</v>
      </c>
      <c r="N345" s="25"/>
      <c r="O345" s="25"/>
      <c r="P345" s="25"/>
      <c r="Q345" s="25"/>
      <c r="R345" s="25"/>
      <c r="S345" s="25"/>
      <c r="T345" s="25"/>
      <c r="U345" s="25"/>
      <c r="V345" s="25"/>
      <c r="W345" s="25"/>
      <c r="X345" s="25"/>
      <c r="Y345" s="25"/>
      <c r="Z345" s="25"/>
    </row>
    <row r="346" ht="15.0" customHeight="1">
      <c r="A346" s="436">
        <v>15421.0</v>
      </c>
      <c r="B346" s="437" t="s">
        <v>4242</v>
      </c>
      <c r="C346" s="437">
        <v>2013.0</v>
      </c>
      <c r="D346" s="511">
        <v>41418.0</v>
      </c>
      <c r="E346" s="439" t="s">
        <v>4243</v>
      </c>
      <c r="F346" s="439" t="s">
        <v>4244</v>
      </c>
      <c r="G346" s="408" t="s">
        <v>712</v>
      </c>
      <c r="H346" s="408" t="s">
        <v>2065</v>
      </c>
      <c r="I346" s="511">
        <v>44337.0</v>
      </c>
      <c r="J346" s="439">
        <v>5.0</v>
      </c>
      <c r="K346" s="543" t="s">
        <v>336</v>
      </c>
      <c r="L346" s="433" t="s">
        <v>3221</v>
      </c>
      <c r="M346" s="540">
        <f t="shared" si="1"/>
        <v>2919</v>
      </c>
      <c r="N346" s="25"/>
      <c r="O346" s="25"/>
      <c r="P346" s="25"/>
      <c r="Q346" s="25"/>
      <c r="R346" s="25"/>
      <c r="S346" s="25"/>
      <c r="T346" s="25"/>
      <c r="U346" s="25"/>
      <c r="V346" s="25"/>
      <c r="W346" s="25"/>
      <c r="X346" s="25"/>
      <c r="Y346" s="25"/>
      <c r="Z346" s="25"/>
    </row>
    <row r="347" ht="15.0" customHeight="1">
      <c r="A347" s="430">
        <v>15521.0</v>
      </c>
      <c r="B347" s="431" t="s">
        <v>4245</v>
      </c>
      <c r="C347" s="431">
        <v>2017.0</v>
      </c>
      <c r="D347" s="508">
        <v>42895.0</v>
      </c>
      <c r="E347" s="405" t="s">
        <v>4246</v>
      </c>
      <c r="F347" s="433" t="s">
        <v>1509</v>
      </c>
      <c r="G347" s="433" t="s">
        <v>712</v>
      </c>
      <c r="H347" s="405" t="s">
        <v>4103</v>
      </c>
      <c r="I347" s="508">
        <v>44337.0</v>
      </c>
      <c r="J347" s="433">
        <v>5.0</v>
      </c>
      <c r="K347" s="543" t="s">
        <v>336</v>
      </c>
      <c r="L347" s="439" t="s">
        <v>3226</v>
      </c>
      <c r="M347" s="541">
        <f t="shared" si="1"/>
        <v>1442</v>
      </c>
      <c r="N347" s="25"/>
      <c r="O347" s="25"/>
      <c r="P347" s="25"/>
      <c r="Q347" s="25"/>
      <c r="R347" s="25"/>
      <c r="S347" s="25"/>
      <c r="T347" s="25"/>
      <c r="U347" s="25"/>
      <c r="V347" s="25"/>
      <c r="W347" s="25"/>
      <c r="X347" s="25"/>
      <c r="Y347" s="25"/>
      <c r="Z347" s="25"/>
    </row>
    <row r="348" ht="15.0" customHeight="1">
      <c r="A348" s="436">
        <v>15621.0</v>
      </c>
      <c r="B348" s="437" t="s">
        <v>4247</v>
      </c>
      <c r="C348" s="437">
        <v>2013.0</v>
      </c>
      <c r="D348" s="511">
        <v>41456.0</v>
      </c>
      <c r="E348" s="439" t="s">
        <v>4248</v>
      </c>
      <c r="F348" s="439" t="s">
        <v>4249</v>
      </c>
      <c r="G348" s="408" t="s">
        <v>712</v>
      </c>
      <c r="H348" s="408" t="s">
        <v>1107</v>
      </c>
      <c r="I348" s="511">
        <v>44342.0</v>
      </c>
      <c r="J348" s="439">
        <v>5.0</v>
      </c>
      <c r="K348" s="543" t="s">
        <v>329</v>
      </c>
      <c r="L348" s="433" t="s">
        <v>3221</v>
      </c>
      <c r="M348" s="540" t="s">
        <v>4250</v>
      </c>
      <c r="N348" s="25"/>
      <c r="O348" s="25"/>
      <c r="P348" s="25"/>
      <c r="Q348" s="25"/>
      <c r="R348" s="25"/>
      <c r="S348" s="25"/>
      <c r="T348" s="25"/>
      <c r="U348" s="25"/>
      <c r="V348" s="25"/>
      <c r="W348" s="25"/>
      <c r="X348" s="25"/>
      <c r="Y348" s="25"/>
      <c r="Z348" s="25"/>
    </row>
    <row r="349" ht="12.75" customHeight="1">
      <c r="A349" s="430">
        <v>15721.0</v>
      </c>
      <c r="B349" s="431" t="s">
        <v>4251</v>
      </c>
      <c r="C349" s="431">
        <v>2020.0</v>
      </c>
      <c r="D349" s="508">
        <v>44173.0</v>
      </c>
      <c r="E349" s="405" t="s">
        <v>4252</v>
      </c>
      <c r="F349" s="433" t="s">
        <v>2975</v>
      </c>
      <c r="G349" s="433" t="s">
        <v>729</v>
      </c>
      <c r="H349" s="405" t="s">
        <v>4253</v>
      </c>
      <c r="I349" s="508">
        <v>44342.0</v>
      </c>
      <c r="J349" s="433">
        <v>5.0</v>
      </c>
      <c r="K349" s="543" t="s">
        <v>336</v>
      </c>
      <c r="L349" s="439" t="s">
        <v>399</v>
      </c>
      <c r="M349" s="541">
        <f t="shared" ref="M349:M495" si="2">I349-D349</f>
        <v>169</v>
      </c>
      <c r="N349" s="25"/>
      <c r="O349" s="25"/>
      <c r="P349" s="25"/>
      <c r="Q349" s="25"/>
      <c r="R349" s="25"/>
      <c r="S349" s="25"/>
      <c r="T349" s="25"/>
      <c r="U349" s="25"/>
      <c r="V349" s="25"/>
      <c r="W349" s="25"/>
      <c r="X349" s="25"/>
      <c r="Y349" s="25"/>
      <c r="Z349" s="25"/>
    </row>
    <row r="350" ht="12.75" customHeight="1">
      <c r="A350" s="436">
        <v>15821.0</v>
      </c>
      <c r="B350" s="437" t="s">
        <v>4254</v>
      </c>
      <c r="C350" s="437">
        <v>2020.0</v>
      </c>
      <c r="D350" s="511">
        <v>43954.0</v>
      </c>
      <c r="E350" s="439" t="s">
        <v>4255</v>
      </c>
      <c r="F350" s="548" t="s">
        <v>4256</v>
      </c>
      <c r="G350" s="408" t="s">
        <v>725</v>
      </c>
      <c r="H350" s="408" t="s">
        <v>4161</v>
      </c>
      <c r="I350" s="511">
        <v>44342.0</v>
      </c>
      <c r="J350" s="439">
        <v>5.0</v>
      </c>
      <c r="K350" s="543" t="s">
        <v>336</v>
      </c>
      <c r="L350" s="433" t="s">
        <v>399</v>
      </c>
      <c r="M350" s="540">
        <f t="shared" si="2"/>
        <v>388</v>
      </c>
      <c r="N350" s="25"/>
      <c r="O350" s="25"/>
      <c r="P350" s="25"/>
      <c r="Q350" s="25"/>
      <c r="R350" s="25"/>
      <c r="S350" s="25"/>
      <c r="T350" s="25"/>
      <c r="U350" s="25"/>
      <c r="V350" s="25"/>
      <c r="W350" s="25"/>
      <c r="X350" s="25"/>
      <c r="Y350" s="25"/>
      <c r="Z350" s="25"/>
    </row>
    <row r="351" ht="12.75" customHeight="1">
      <c r="A351" s="430">
        <v>15921.0</v>
      </c>
      <c r="B351" s="431" t="s">
        <v>4257</v>
      </c>
      <c r="C351" s="431">
        <v>2020.0</v>
      </c>
      <c r="D351" s="508">
        <v>43953.0</v>
      </c>
      <c r="E351" s="405" t="s">
        <v>4258</v>
      </c>
      <c r="F351" s="549" t="s">
        <v>4256</v>
      </c>
      <c r="G351" s="433" t="s">
        <v>725</v>
      </c>
      <c r="H351" s="405" t="s">
        <v>4161</v>
      </c>
      <c r="I351" s="508">
        <v>44342.0</v>
      </c>
      <c r="J351" s="433">
        <v>5.0</v>
      </c>
      <c r="K351" s="543" t="s">
        <v>336</v>
      </c>
      <c r="L351" s="439" t="s">
        <v>399</v>
      </c>
      <c r="M351" s="541">
        <f t="shared" si="2"/>
        <v>389</v>
      </c>
      <c r="N351" s="25"/>
      <c r="O351" s="25"/>
      <c r="P351" s="25"/>
      <c r="Q351" s="25"/>
      <c r="R351" s="25"/>
      <c r="S351" s="25"/>
      <c r="T351" s="25"/>
      <c r="U351" s="25"/>
      <c r="V351" s="25"/>
      <c r="W351" s="25"/>
      <c r="X351" s="25"/>
      <c r="Y351" s="25"/>
      <c r="Z351" s="25"/>
    </row>
    <row r="352" ht="12.75" customHeight="1">
      <c r="A352" s="436">
        <v>16021.0</v>
      </c>
      <c r="B352" s="437" t="s">
        <v>4259</v>
      </c>
      <c r="C352" s="437">
        <v>2021.0</v>
      </c>
      <c r="D352" s="511">
        <v>44244.0</v>
      </c>
      <c r="E352" s="439" t="s">
        <v>4260</v>
      </c>
      <c r="F352" s="548" t="s">
        <v>4256</v>
      </c>
      <c r="G352" s="408" t="s">
        <v>729</v>
      </c>
      <c r="H352" s="408" t="s">
        <v>2874</v>
      </c>
      <c r="I352" s="511">
        <v>44342.0</v>
      </c>
      <c r="J352" s="439">
        <v>5.0</v>
      </c>
      <c r="K352" s="543" t="s">
        <v>336</v>
      </c>
      <c r="L352" s="433" t="s">
        <v>399</v>
      </c>
      <c r="M352" s="540">
        <f t="shared" si="2"/>
        <v>98</v>
      </c>
      <c r="N352" s="25"/>
      <c r="O352" s="25"/>
      <c r="P352" s="25"/>
      <c r="Q352" s="25"/>
      <c r="R352" s="25"/>
      <c r="S352" s="25"/>
      <c r="T352" s="25"/>
      <c r="U352" s="25"/>
      <c r="V352" s="25"/>
      <c r="W352" s="25"/>
      <c r="X352" s="25"/>
      <c r="Y352" s="25"/>
      <c r="Z352" s="25"/>
    </row>
    <row r="353" ht="12.75" customHeight="1">
      <c r="A353" s="430">
        <v>16121.0</v>
      </c>
      <c r="B353" s="431" t="s">
        <v>4261</v>
      </c>
      <c r="C353" s="431">
        <v>2021.0</v>
      </c>
      <c r="D353" s="508">
        <v>44200.0</v>
      </c>
      <c r="E353" s="405" t="s">
        <v>4262</v>
      </c>
      <c r="F353" s="549" t="s">
        <v>4263</v>
      </c>
      <c r="G353" s="433" t="s">
        <v>729</v>
      </c>
      <c r="H353" s="405" t="s">
        <v>4264</v>
      </c>
      <c r="I353" s="508">
        <v>44342.0</v>
      </c>
      <c r="J353" s="433">
        <v>5.0</v>
      </c>
      <c r="K353" s="543" t="s">
        <v>336</v>
      </c>
      <c r="L353" s="439" t="s">
        <v>399</v>
      </c>
      <c r="M353" s="541">
        <f t="shared" si="2"/>
        <v>142</v>
      </c>
      <c r="N353" s="25"/>
      <c r="O353" s="25"/>
      <c r="P353" s="25"/>
      <c r="Q353" s="25"/>
      <c r="R353" s="25"/>
      <c r="S353" s="25"/>
      <c r="T353" s="25"/>
      <c r="U353" s="25"/>
      <c r="V353" s="25"/>
      <c r="W353" s="25"/>
      <c r="X353" s="25"/>
      <c r="Y353" s="25"/>
      <c r="Z353" s="25"/>
    </row>
    <row r="354" ht="12.75" customHeight="1">
      <c r="A354" s="436">
        <v>16221.0</v>
      </c>
      <c r="B354" s="437" t="s">
        <v>4265</v>
      </c>
      <c r="C354" s="437">
        <v>2019.0</v>
      </c>
      <c r="D354" s="511">
        <v>43494.0</v>
      </c>
      <c r="E354" s="439" t="s">
        <v>4266</v>
      </c>
      <c r="F354" s="439" t="s">
        <v>4267</v>
      </c>
      <c r="G354" s="408" t="s">
        <v>806</v>
      </c>
      <c r="H354" s="408" t="s">
        <v>4056</v>
      </c>
      <c r="I354" s="511">
        <v>44342.0</v>
      </c>
      <c r="J354" s="439">
        <v>5.0</v>
      </c>
      <c r="K354" s="543" t="s">
        <v>336</v>
      </c>
      <c r="L354" s="433" t="s">
        <v>3221</v>
      </c>
      <c r="M354" s="540">
        <f t="shared" si="2"/>
        <v>848</v>
      </c>
      <c r="N354" s="25"/>
      <c r="O354" s="25"/>
      <c r="P354" s="25"/>
      <c r="Q354" s="25"/>
      <c r="R354" s="25"/>
      <c r="S354" s="25"/>
      <c r="T354" s="25"/>
      <c r="U354" s="25"/>
      <c r="V354" s="25"/>
      <c r="W354" s="25"/>
      <c r="X354" s="25"/>
      <c r="Y354" s="25"/>
      <c r="Z354" s="25"/>
    </row>
    <row r="355" ht="12.75" customHeight="1">
      <c r="A355" s="430">
        <v>16321.0</v>
      </c>
      <c r="B355" s="431" t="s">
        <v>4268</v>
      </c>
      <c r="C355" s="431">
        <v>2012.0</v>
      </c>
      <c r="D355" s="508">
        <v>41107.0</v>
      </c>
      <c r="E355" s="405" t="s">
        <v>4269</v>
      </c>
      <c r="F355" s="433" t="s">
        <v>1601</v>
      </c>
      <c r="G355" s="433" t="s">
        <v>712</v>
      </c>
      <c r="H355" s="405" t="s">
        <v>130</v>
      </c>
      <c r="I355" s="508">
        <v>44342.0</v>
      </c>
      <c r="J355" s="433">
        <v>5.0</v>
      </c>
      <c r="K355" s="543" t="s">
        <v>336</v>
      </c>
      <c r="L355" s="439" t="s">
        <v>3226</v>
      </c>
      <c r="M355" s="541">
        <f t="shared" si="2"/>
        <v>3235</v>
      </c>
      <c r="N355" s="25"/>
      <c r="O355" s="25"/>
      <c r="P355" s="25"/>
      <c r="Q355" s="25"/>
      <c r="R355" s="25"/>
      <c r="S355" s="25"/>
      <c r="T355" s="25"/>
      <c r="U355" s="25"/>
      <c r="V355" s="25"/>
      <c r="W355" s="25"/>
      <c r="X355" s="25"/>
      <c r="Y355" s="25"/>
      <c r="Z355" s="25"/>
    </row>
    <row r="356" ht="12.75" customHeight="1">
      <c r="A356" s="436">
        <v>16421.0</v>
      </c>
      <c r="B356" s="437" t="s">
        <v>4270</v>
      </c>
      <c r="C356" s="437">
        <v>2012.0</v>
      </c>
      <c r="D356" s="511">
        <v>41107.0</v>
      </c>
      <c r="E356" s="439" t="s">
        <v>4271</v>
      </c>
      <c r="F356" s="439" t="s">
        <v>1601</v>
      </c>
      <c r="G356" s="408" t="s">
        <v>712</v>
      </c>
      <c r="H356" s="408" t="s">
        <v>130</v>
      </c>
      <c r="I356" s="511">
        <v>44342.0</v>
      </c>
      <c r="J356" s="439">
        <v>5.0</v>
      </c>
      <c r="K356" s="543" t="s">
        <v>336</v>
      </c>
      <c r="L356" s="433" t="s">
        <v>3226</v>
      </c>
      <c r="M356" s="540">
        <f t="shared" si="2"/>
        <v>3235</v>
      </c>
      <c r="N356" s="25"/>
      <c r="O356" s="25"/>
      <c r="P356" s="25"/>
      <c r="Q356" s="25"/>
      <c r="R356" s="25"/>
      <c r="S356" s="25"/>
      <c r="T356" s="25"/>
      <c r="U356" s="25"/>
      <c r="V356" s="25"/>
      <c r="W356" s="25"/>
      <c r="X356" s="25"/>
      <c r="Y356" s="25"/>
      <c r="Z356" s="25"/>
    </row>
    <row r="357" ht="15.0" customHeight="1">
      <c r="A357" s="430">
        <v>16521.0</v>
      </c>
      <c r="B357" s="431" t="s">
        <v>4272</v>
      </c>
      <c r="C357" s="431">
        <v>2014.0</v>
      </c>
      <c r="D357" s="508">
        <v>41970.0</v>
      </c>
      <c r="E357" s="405" t="s">
        <v>4273</v>
      </c>
      <c r="F357" s="433" t="s">
        <v>4274</v>
      </c>
      <c r="G357" s="433" t="s">
        <v>806</v>
      </c>
      <c r="H357" s="405" t="s">
        <v>850</v>
      </c>
      <c r="I357" s="508">
        <v>44342.0</v>
      </c>
      <c r="J357" s="433">
        <v>5.0</v>
      </c>
      <c r="K357" s="543" t="s">
        <v>329</v>
      </c>
      <c r="L357" s="439" t="s">
        <v>3226</v>
      </c>
      <c r="M357" s="541">
        <f t="shared" si="2"/>
        <v>2372</v>
      </c>
      <c r="N357" s="25"/>
      <c r="O357" s="25"/>
      <c r="P357" s="25"/>
      <c r="Q357" s="25"/>
      <c r="R357" s="25"/>
      <c r="S357" s="25"/>
      <c r="T357" s="25"/>
      <c r="U357" s="25"/>
      <c r="V357" s="25"/>
      <c r="W357" s="25"/>
      <c r="X357" s="25"/>
      <c r="Y357" s="25"/>
      <c r="Z357" s="25"/>
    </row>
    <row r="358" ht="12.75" customHeight="1">
      <c r="A358" s="436">
        <v>16621.0</v>
      </c>
      <c r="B358" s="437" t="s">
        <v>4275</v>
      </c>
      <c r="C358" s="437">
        <v>2021.0</v>
      </c>
      <c r="D358" s="511">
        <v>44245.0</v>
      </c>
      <c r="E358" s="439" t="s">
        <v>4276</v>
      </c>
      <c r="F358" s="439" t="s">
        <v>2716</v>
      </c>
      <c r="G358" s="408" t="s">
        <v>729</v>
      </c>
      <c r="H358" s="408" t="s">
        <v>2874</v>
      </c>
      <c r="I358" s="511">
        <v>44342.0</v>
      </c>
      <c r="J358" s="439">
        <v>5.0</v>
      </c>
      <c r="K358" s="543" t="s">
        <v>336</v>
      </c>
      <c r="L358" s="433" t="s">
        <v>399</v>
      </c>
      <c r="M358" s="540">
        <f t="shared" si="2"/>
        <v>97</v>
      </c>
      <c r="N358" s="25"/>
      <c r="O358" s="25"/>
      <c r="P358" s="25"/>
      <c r="Q358" s="25"/>
      <c r="R358" s="25"/>
      <c r="S358" s="25"/>
      <c r="T358" s="25"/>
      <c r="U358" s="25"/>
      <c r="V358" s="25"/>
      <c r="W358" s="25"/>
      <c r="X358" s="25"/>
      <c r="Y358" s="25"/>
      <c r="Z358" s="25"/>
    </row>
    <row r="359" ht="12.75" customHeight="1">
      <c r="A359" s="430">
        <v>16721.0</v>
      </c>
      <c r="B359" s="431" t="s">
        <v>4277</v>
      </c>
      <c r="C359" s="431">
        <v>2014.0</v>
      </c>
      <c r="D359" s="508">
        <v>41991.0</v>
      </c>
      <c r="E359" s="405" t="s">
        <v>4278</v>
      </c>
      <c r="F359" s="433" t="s">
        <v>4279</v>
      </c>
      <c r="G359" s="433" t="s">
        <v>712</v>
      </c>
      <c r="H359" s="405" t="s">
        <v>892</v>
      </c>
      <c r="I359" s="508">
        <v>44342.0</v>
      </c>
      <c r="J359" s="433">
        <v>5.0</v>
      </c>
      <c r="K359" s="543" t="s">
        <v>336</v>
      </c>
      <c r="L359" s="439" t="s">
        <v>3221</v>
      </c>
      <c r="M359" s="541">
        <f t="shared" si="2"/>
        <v>2351</v>
      </c>
      <c r="N359" s="25"/>
      <c r="O359" s="25"/>
      <c r="P359" s="25"/>
      <c r="Q359" s="25"/>
      <c r="R359" s="25"/>
      <c r="S359" s="25"/>
      <c r="T359" s="25"/>
      <c r="U359" s="25"/>
      <c r="V359" s="25"/>
      <c r="W359" s="25"/>
      <c r="X359" s="25"/>
      <c r="Y359" s="25"/>
      <c r="Z359" s="25"/>
    </row>
    <row r="360" ht="12.75" customHeight="1">
      <c r="A360" s="436">
        <v>16821.0</v>
      </c>
      <c r="B360" s="437" t="s">
        <v>4280</v>
      </c>
      <c r="C360" s="437">
        <v>2014.0</v>
      </c>
      <c r="D360" s="511">
        <v>41726.0</v>
      </c>
      <c r="E360" s="439" t="s">
        <v>4281</v>
      </c>
      <c r="F360" s="439" t="s">
        <v>4282</v>
      </c>
      <c r="G360" s="408" t="s">
        <v>712</v>
      </c>
      <c r="H360" s="408" t="s">
        <v>380</v>
      </c>
      <c r="I360" s="511">
        <v>44344.0</v>
      </c>
      <c r="J360" s="439">
        <v>5.0</v>
      </c>
      <c r="K360" s="543" t="s">
        <v>329</v>
      </c>
      <c r="L360" s="433" t="s">
        <v>3221</v>
      </c>
      <c r="M360" s="540">
        <f t="shared" si="2"/>
        <v>2618</v>
      </c>
      <c r="N360" s="25"/>
      <c r="O360" s="25"/>
      <c r="P360" s="25"/>
      <c r="Q360" s="25"/>
      <c r="R360" s="25"/>
      <c r="S360" s="25"/>
      <c r="T360" s="25"/>
      <c r="U360" s="25"/>
      <c r="V360" s="25"/>
      <c r="W360" s="25"/>
      <c r="X360" s="25"/>
      <c r="Y360" s="25"/>
      <c r="Z360" s="25"/>
    </row>
    <row r="361" ht="15.0" customHeight="1">
      <c r="A361" s="430">
        <v>16921.0</v>
      </c>
      <c r="B361" s="431" t="s">
        <v>4283</v>
      </c>
      <c r="C361" s="431">
        <v>2013.0</v>
      </c>
      <c r="D361" s="508">
        <v>41549.0</v>
      </c>
      <c r="E361" s="405" t="s">
        <v>4284</v>
      </c>
      <c r="F361" s="433" t="s">
        <v>723</v>
      </c>
      <c r="G361" s="433" t="s">
        <v>712</v>
      </c>
      <c r="H361" s="405" t="s">
        <v>56</v>
      </c>
      <c r="I361" s="508">
        <v>44344.0</v>
      </c>
      <c r="J361" s="433">
        <v>5.0</v>
      </c>
      <c r="K361" s="544" t="s">
        <v>316</v>
      </c>
      <c r="L361" s="439" t="s">
        <v>3226</v>
      </c>
      <c r="M361" s="541">
        <f t="shared" si="2"/>
        <v>2795</v>
      </c>
      <c r="N361" s="25"/>
      <c r="O361" s="25"/>
      <c r="P361" s="25"/>
      <c r="Q361" s="25"/>
      <c r="R361" s="25"/>
      <c r="S361" s="25"/>
      <c r="T361" s="25"/>
      <c r="U361" s="25"/>
      <c r="V361" s="25"/>
      <c r="W361" s="25"/>
      <c r="X361" s="25"/>
      <c r="Y361" s="25"/>
      <c r="Z361" s="25"/>
    </row>
    <row r="362" ht="12.75" customHeight="1">
      <c r="A362" s="436">
        <v>17021.0</v>
      </c>
      <c r="B362" s="437" t="s">
        <v>4285</v>
      </c>
      <c r="C362" s="437">
        <v>2013.0</v>
      </c>
      <c r="D362" s="511">
        <v>41361.0</v>
      </c>
      <c r="E362" s="439" t="s">
        <v>4286</v>
      </c>
      <c r="F362" s="439" t="s">
        <v>4287</v>
      </c>
      <c r="G362" s="408" t="s">
        <v>707</v>
      </c>
      <c r="H362" s="408" t="s">
        <v>4288</v>
      </c>
      <c r="I362" s="511">
        <v>44347.0</v>
      </c>
      <c r="J362" s="439">
        <v>5.0</v>
      </c>
      <c r="K362" s="543" t="s">
        <v>336</v>
      </c>
      <c r="L362" s="433" t="s">
        <v>3226</v>
      </c>
      <c r="M362" s="540">
        <f t="shared" si="2"/>
        <v>2986</v>
      </c>
      <c r="N362" s="25"/>
      <c r="O362" s="25"/>
      <c r="P362" s="25"/>
      <c r="Q362" s="25"/>
      <c r="R362" s="25"/>
      <c r="S362" s="25"/>
      <c r="T362" s="25"/>
      <c r="U362" s="25"/>
      <c r="V362" s="25"/>
      <c r="W362" s="25"/>
      <c r="X362" s="25"/>
      <c r="Y362" s="25"/>
      <c r="Z362" s="25"/>
    </row>
    <row r="363" ht="12.75" customHeight="1">
      <c r="A363" s="430">
        <v>17121.0</v>
      </c>
      <c r="B363" s="431" t="s">
        <v>4289</v>
      </c>
      <c r="C363" s="431">
        <v>2014.0</v>
      </c>
      <c r="D363" s="508">
        <v>41880.0</v>
      </c>
      <c r="E363" s="405" t="s">
        <v>4290</v>
      </c>
      <c r="F363" s="433" t="s">
        <v>4291</v>
      </c>
      <c r="G363" s="433" t="s">
        <v>707</v>
      </c>
      <c r="H363" s="405" t="s">
        <v>4292</v>
      </c>
      <c r="I363" s="508">
        <v>44358.0</v>
      </c>
      <c r="J363" s="433">
        <v>6.0</v>
      </c>
      <c r="K363" s="542" t="s">
        <v>1231</v>
      </c>
      <c r="L363" s="439" t="s">
        <v>3226</v>
      </c>
      <c r="M363" s="541">
        <f t="shared" si="2"/>
        <v>2478</v>
      </c>
      <c r="N363" s="25"/>
      <c r="O363" s="25"/>
      <c r="P363" s="25"/>
      <c r="Q363" s="25"/>
      <c r="R363" s="25"/>
      <c r="S363" s="25"/>
      <c r="T363" s="25"/>
      <c r="U363" s="25"/>
      <c r="V363" s="25"/>
      <c r="W363" s="25"/>
      <c r="X363" s="25"/>
      <c r="Y363" s="25"/>
      <c r="Z363" s="25"/>
    </row>
    <row r="364" ht="12.75" customHeight="1">
      <c r="A364" s="436">
        <v>17221.0</v>
      </c>
      <c r="B364" s="437" t="s">
        <v>4293</v>
      </c>
      <c r="C364" s="437">
        <v>2017.0</v>
      </c>
      <c r="D364" s="511">
        <v>42928.0</v>
      </c>
      <c r="E364" s="439" t="s">
        <v>4294</v>
      </c>
      <c r="F364" s="439" t="s">
        <v>4295</v>
      </c>
      <c r="G364" s="408" t="s">
        <v>712</v>
      </c>
      <c r="H364" s="408" t="s">
        <v>138</v>
      </c>
      <c r="I364" s="511">
        <v>44358.0</v>
      </c>
      <c r="J364" s="439">
        <v>6.0</v>
      </c>
      <c r="K364" s="543" t="s">
        <v>336</v>
      </c>
      <c r="L364" s="433" t="s">
        <v>3226</v>
      </c>
      <c r="M364" s="540">
        <f t="shared" si="2"/>
        <v>1430</v>
      </c>
      <c r="N364" s="25"/>
      <c r="O364" s="25"/>
      <c r="P364" s="25"/>
      <c r="Q364" s="25"/>
      <c r="R364" s="25"/>
      <c r="S364" s="25"/>
      <c r="T364" s="25"/>
      <c r="U364" s="25"/>
      <c r="V364" s="25"/>
      <c r="W364" s="25"/>
      <c r="X364" s="25"/>
      <c r="Y364" s="25"/>
      <c r="Z364" s="25"/>
    </row>
    <row r="365" ht="12.75" customHeight="1">
      <c r="A365" s="430">
        <v>17321.0</v>
      </c>
      <c r="B365" s="431" t="s">
        <v>4296</v>
      </c>
      <c r="C365" s="431">
        <v>2014.0</v>
      </c>
      <c r="D365" s="508">
        <v>41806.0</v>
      </c>
      <c r="E365" s="405" t="s">
        <v>4297</v>
      </c>
      <c r="F365" s="433" t="s">
        <v>1601</v>
      </c>
      <c r="G365" s="433" t="s">
        <v>712</v>
      </c>
      <c r="H365" s="405" t="s">
        <v>753</v>
      </c>
      <c r="I365" s="508">
        <v>44358.0</v>
      </c>
      <c r="J365" s="433">
        <v>6.0</v>
      </c>
      <c r="K365" s="543" t="s">
        <v>336</v>
      </c>
      <c r="L365" s="439" t="s">
        <v>3226</v>
      </c>
      <c r="M365" s="541">
        <f t="shared" si="2"/>
        <v>2552</v>
      </c>
      <c r="N365" s="25"/>
      <c r="O365" s="25"/>
      <c r="P365" s="25"/>
      <c r="Q365" s="25"/>
      <c r="R365" s="25"/>
      <c r="S365" s="25"/>
      <c r="T365" s="25"/>
      <c r="U365" s="25"/>
      <c r="V365" s="25"/>
      <c r="W365" s="25"/>
      <c r="X365" s="25"/>
      <c r="Y365" s="25"/>
      <c r="Z365" s="25"/>
    </row>
    <row r="366" ht="12.75" customHeight="1">
      <c r="A366" s="436">
        <v>17421.0</v>
      </c>
      <c r="B366" s="437" t="s">
        <v>4298</v>
      </c>
      <c r="C366" s="437">
        <v>2015.0</v>
      </c>
      <c r="D366" s="511">
        <v>42146.0</v>
      </c>
      <c r="E366" s="439" t="s">
        <v>4299</v>
      </c>
      <c r="F366" s="439" t="s">
        <v>4300</v>
      </c>
      <c r="G366" s="408" t="s">
        <v>712</v>
      </c>
      <c r="H366" s="408" t="s">
        <v>125</v>
      </c>
      <c r="I366" s="511">
        <v>44358.0</v>
      </c>
      <c r="J366" s="439">
        <v>6.0</v>
      </c>
      <c r="K366" s="543" t="s">
        <v>336</v>
      </c>
      <c r="L366" s="433" t="s">
        <v>3226</v>
      </c>
      <c r="M366" s="540">
        <f t="shared" si="2"/>
        <v>2212</v>
      </c>
      <c r="N366" s="25"/>
      <c r="O366" s="25"/>
      <c r="P366" s="25"/>
      <c r="Q366" s="25"/>
      <c r="R366" s="25"/>
      <c r="S366" s="25"/>
      <c r="T366" s="25"/>
      <c r="U366" s="25"/>
      <c r="V366" s="25"/>
      <c r="W366" s="25"/>
      <c r="X366" s="25"/>
      <c r="Y366" s="25"/>
      <c r="Z366" s="25"/>
    </row>
    <row r="367" ht="12.75" customHeight="1">
      <c r="A367" s="430">
        <v>17521.0</v>
      </c>
      <c r="B367" s="431" t="s">
        <v>4301</v>
      </c>
      <c r="C367" s="431">
        <v>2011.0</v>
      </c>
      <c r="D367" s="508">
        <v>40584.0</v>
      </c>
      <c r="E367" s="405" t="s">
        <v>4302</v>
      </c>
      <c r="F367" s="433" t="s">
        <v>1569</v>
      </c>
      <c r="G367" s="433" t="s">
        <v>712</v>
      </c>
      <c r="H367" s="405" t="s">
        <v>753</v>
      </c>
      <c r="I367" s="508">
        <v>44362.0</v>
      </c>
      <c r="J367" s="433">
        <v>6.0</v>
      </c>
      <c r="K367" s="543" t="s">
        <v>329</v>
      </c>
      <c r="L367" s="439" t="s">
        <v>3226</v>
      </c>
      <c r="M367" s="541">
        <f t="shared" si="2"/>
        <v>3778</v>
      </c>
      <c r="N367" s="25"/>
      <c r="O367" s="25"/>
      <c r="P367" s="25"/>
      <c r="Q367" s="25"/>
      <c r="R367" s="25"/>
      <c r="S367" s="25"/>
      <c r="T367" s="25"/>
      <c r="U367" s="25"/>
      <c r="V367" s="25"/>
      <c r="W367" s="25"/>
      <c r="X367" s="25"/>
      <c r="Y367" s="25"/>
      <c r="Z367" s="25"/>
    </row>
    <row r="368" ht="12.75" customHeight="1">
      <c r="A368" s="436">
        <v>17621.0</v>
      </c>
      <c r="B368" s="437" t="s">
        <v>4303</v>
      </c>
      <c r="C368" s="437">
        <v>2015.0</v>
      </c>
      <c r="D368" s="511">
        <v>42041.0</v>
      </c>
      <c r="E368" s="439" t="s">
        <v>4304</v>
      </c>
      <c r="F368" s="439" t="s">
        <v>4305</v>
      </c>
      <c r="G368" s="408" t="s">
        <v>806</v>
      </c>
      <c r="H368" s="408" t="s">
        <v>158</v>
      </c>
      <c r="I368" s="511">
        <v>44371.0</v>
      </c>
      <c r="J368" s="439">
        <v>6.0</v>
      </c>
      <c r="K368" s="543" t="s">
        <v>336</v>
      </c>
      <c r="L368" s="433" t="s">
        <v>3221</v>
      </c>
      <c r="M368" s="540">
        <f t="shared" si="2"/>
        <v>2330</v>
      </c>
      <c r="N368" s="25"/>
      <c r="O368" s="25"/>
      <c r="P368" s="25"/>
      <c r="Q368" s="25"/>
      <c r="R368" s="25"/>
      <c r="S368" s="25"/>
      <c r="T368" s="25"/>
      <c r="U368" s="25"/>
      <c r="V368" s="25"/>
      <c r="W368" s="25"/>
      <c r="X368" s="25"/>
      <c r="Y368" s="25"/>
      <c r="Z368" s="25"/>
    </row>
    <row r="369" ht="12.75" customHeight="1">
      <c r="A369" s="430">
        <v>17721.0</v>
      </c>
      <c r="B369" s="431" t="s">
        <v>4306</v>
      </c>
      <c r="C369" s="431">
        <v>2020.0</v>
      </c>
      <c r="D369" s="508">
        <v>44188.0</v>
      </c>
      <c r="E369" s="433" t="s">
        <v>4307</v>
      </c>
      <c r="F369" s="546" t="s">
        <v>4308</v>
      </c>
      <c r="G369" s="433" t="s">
        <v>729</v>
      </c>
      <c r="H369" s="405" t="s">
        <v>2235</v>
      </c>
      <c r="I369" s="508">
        <v>44371.0</v>
      </c>
      <c r="J369" s="433">
        <v>6.0</v>
      </c>
      <c r="K369" s="542" t="s">
        <v>1231</v>
      </c>
      <c r="L369" s="439" t="s">
        <v>399</v>
      </c>
      <c r="M369" s="541">
        <f t="shared" si="2"/>
        <v>183</v>
      </c>
      <c r="N369" s="25"/>
      <c r="O369" s="25"/>
      <c r="P369" s="25"/>
      <c r="Q369" s="25"/>
      <c r="R369" s="25"/>
      <c r="S369" s="25"/>
      <c r="T369" s="25"/>
      <c r="U369" s="25"/>
      <c r="V369" s="25"/>
      <c r="W369" s="25"/>
      <c r="X369" s="25"/>
      <c r="Y369" s="25"/>
      <c r="Z369" s="25"/>
    </row>
    <row r="370" ht="12.75" customHeight="1">
      <c r="A370" s="436">
        <v>17821.0</v>
      </c>
      <c r="B370" s="437" t="s">
        <v>4309</v>
      </c>
      <c r="C370" s="437">
        <v>2014.0</v>
      </c>
      <c r="D370" s="511">
        <v>41708.0</v>
      </c>
      <c r="E370" s="439" t="s">
        <v>4310</v>
      </c>
      <c r="F370" s="408" t="s">
        <v>1114</v>
      </c>
      <c r="G370" s="439" t="s">
        <v>712</v>
      </c>
      <c r="H370" s="408" t="s">
        <v>4311</v>
      </c>
      <c r="I370" s="511">
        <v>44371.0</v>
      </c>
      <c r="J370" s="439">
        <v>6.0</v>
      </c>
      <c r="K370" s="543" t="s">
        <v>329</v>
      </c>
      <c r="L370" s="433" t="s">
        <v>3226</v>
      </c>
      <c r="M370" s="540">
        <f t="shared" si="2"/>
        <v>2663</v>
      </c>
      <c r="N370" s="25"/>
      <c r="O370" s="25"/>
      <c r="P370" s="25"/>
      <c r="Q370" s="25"/>
      <c r="R370" s="25"/>
      <c r="S370" s="25"/>
      <c r="T370" s="25"/>
      <c r="U370" s="25"/>
      <c r="V370" s="25"/>
      <c r="W370" s="25"/>
      <c r="X370" s="25"/>
      <c r="Y370" s="25"/>
      <c r="Z370" s="25"/>
    </row>
    <row r="371" ht="12.75" customHeight="1">
      <c r="A371" s="430">
        <v>17921.0</v>
      </c>
      <c r="B371" s="431" t="s">
        <v>4312</v>
      </c>
      <c r="C371" s="431">
        <v>2014.0</v>
      </c>
      <c r="D371" s="508">
        <v>41807.0</v>
      </c>
      <c r="E371" s="433" t="s">
        <v>4313</v>
      </c>
      <c r="F371" s="405" t="s">
        <v>2825</v>
      </c>
      <c r="G371" s="433" t="s">
        <v>712</v>
      </c>
      <c r="H371" s="405" t="s">
        <v>97</v>
      </c>
      <c r="I371" s="508">
        <v>44371.0</v>
      </c>
      <c r="J371" s="433">
        <v>6.0</v>
      </c>
      <c r="K371" s="543" t="s">
        <v>329</v>
      </c>
      <c r="L371" s="439" t="s">
        <v>3221</v>
      </c>
      <c r="M371" s="541">
        <f t="shared" si="2"/>
        <v>2564</v>
      </c>
      <c r="N371" s="25"/>
      <c r="O371" s="25"/>
      <c r="P371" s="25"/>
      <c r="Q371" s="25"/>
      <c r="R371" s="25"/>
      <c r="S371" s="25"/>
      <c r="T371" s="25"/>
      <c r="U371" s="25"/>
      <c r="V371" s="25"/>
      <c r="W371" s="25"/>
      <c r="X371" s="25"/>
      <c r="Y371" s="25"/>
      <c r="Z371" s="25"/>
    </row>
    <row r="372" ht="12.75" customHeight="1">
      <c r="A372" s="436">
        <v>18021.0</v>
      </c>
      <c r="B372" s="437" t="s">
        <v>4314</v>
      </c>
      <c r="C372" s="437">
        <v>2014.0</v>
      </c>
      <c r="D372" s="511">
        <v>41977.0</v>
      </c>
      <c r="E372" s="439" t="s">
        <v>4315</v>
      </c>
      <c r="F372" s="408" t="s">
        <v>1349</v>
      </c>
      <c r="G372" s="439" t="s">
        <v>712</v>
      </c>
      <c r="H372" s="408" t="s">
        <v>153</v>
      </c>
      <c r="I372" s="511">
        <v>44371.0</v>
      </c>
      <c r="J372" s="439">
        <v>6.0</v>
      </c>
      <c r="K372" s="543" t="s">
        <v>336</v>
      </c>
      <c r="L372" s="433" t="s">
        <v>3221</v>
      </c>
      <c r="M372" s="540">
        <f t="shared" si="2"/>
        <v>2394</v>
      </c>
      <c r="N372" s="25"/>
      <c r="O372" s="25"/>
      <c r="P372" s="25"/>
      <c r="Q372" s="25"/>
      <c r="R372" s="25"/>
      <c r="S372" s="25"/>
      <c r="T372" s="25"/>
      <c r="U372" s="25"/>
      <c r="V372" s="25"/>
      <c r="W372" s="25"/>
      <c r="X372" s="25"/>
      <c r="Y372" s="25"/>
      <c r="Z372" s="25"/>
    </row>
    <row r="373" ht="15.0" customHeight="1">
      <c r="A373" s="430">
        <v>18121.0</v>
      </c>
      <c r="B373" s="431" t="s">
        <v>4316</v>
      </c>
      <c r="C373" s="431">
        <v>2015.0</v>
      </c>
      <c r="D373" s="508">
        <v>42359.0</v>
      </c>
      <c r="E373" s="433" t="s">
        <v>4317</v>
      </c>
      <c r="F373" s="405" t="s">
        <v>2643</v>
      </c>
      <c r="G373" s="433" t="s">
        <v>712</v>
      </c>
      <c r="H373" s="405" t="s">
        <v>4241</v>
      </c>
      <c r="I373" s="508">
        <v>44371.0</v>
      </c>
      <c r="J373" s="433">
        <v>6.0</v>
      </c>
      <c r="K373" s="543" t="s">
        <v>329</v>
      </c>
      <c r="L373" s="439" t="s">
        <v>3221</v>
      </c>
      <c r="M373" s="541">
        <f t="shared" si="2"/>
        <v>2012</v>
      </c>
      <c r="N373" s="25"/>
      <c r="O373" s="25"/>
      <c r="P373" s="25"/>
      <c r="Q373" s="25"/>
      <c r="R373" s="25"/>
      <c r="S373" s="25"/>
      <c r="T373" s="25"/>
      <c r="U373" s="25"/>
      <c r="V373" s="25"/>
      <c r="W373" s="25"/>
      <c r="X373" s="25"/>
      <c r="Y373" s="25"/>
      <c r="Z373" s="25"/>
    </row>
    <row r="374" ht="12.75" customHeight="1">
      <c r="A374" s="436">
        <v>18221.0</v>
      </c>
      <c r="B374" s="437" t="s">
        <v>4318</v>
      </c>
      <c r="C374" s="437">
        <v>2013.0</v>
      </c>
      <c r="D374" s="511">
        <v>41604.0</v>
      </c>
      <c r="E374" s="439" t="s">
        <v>4319</v>
      </c>
      <c r="F374" s="408" t="s">
        <v>1937</v>
      </c>
      <c r="G374" s="439" t="s">
        <v>712</v>
      </c>
      <c r="H374" s="408" t="s">
        <v>3666</v>
      </c>
      <c r="I374" s="511">
        <v>44371.0</v>
      </c>
      <c r="J374" s="439">
        <v>6.0</v>
      </c>
      <c r="K374" s="544" t="s">
        <v>316</v>
      </c>
      <c r="L374" s="433" t="s">
        <v>3226</v>
      </c>
      <c r="M374" s="540">
        <f t="shared" si="2"/>
        <v>2767</v>
      </c>
      <c r="N374" s="25"/>
      <c r="O374" s="25"/>
      <c r="P374" s="25"/>
      <c r="Q374" s="25"/>
      <c r="R374" s="25"/>
      <c r="S374" s="25"/>
      <c r="T374" s="25"/>
      <c r="U374" s="25"/>
      <c r="V374" s="25"/>
      <c r="W374" s="25"/>
      <c r="X374" s="25"/>
      <c r="Y374" s="25"/>
      <c r="Z374" s="25"/>
    </row>
    <row r="375" ht="12.75" customHeight="1">
      <c r="A375" s="430">
        <v>18321.0</v>
      </c>
      <c r="B375" s="431" t="s">
        <v>4320</v>
      </c>
      <c r="C375" s="431">
        <v>2011.0</v>
      </c>
      <c r="D375" s="508">
        <v>40798.0</v>
      </c>
      <c r="E375" s="433" t="s">
        <v>4321</v>
      </c>
      <c r="F375" s="405" t="s">
        <v>4322</v>
      </c>
      <c r="G375" s="433" t="s">
        <v>806</v>
      </c>
      <c r="H375" s="405" t="s">
        <v>4323</v>
      </c>
      <c r="I375" s="508">
        <v>44371.0</v>
      </c>
      <c r="J375" s="433">
        <v>6.0</v>
      </c>
      <c r="K375" s="543" t="s">
        <v>329</v>
      </c>
      <c r="L375" s="439" t="s">
        <v>3226</v>
      </c>
      <c r="M375" s="541">
        <f t="shared" si="2"/>
        <v>3573</v>
      </c>
      <c r="N375" s="25"/>
      <c r="O375" s="25"/>
      <c r="P375" s="25"/>
      <c r="Q375" s="25"/>
      <c r="R375" s="25"/>
      <c r="S375" s="25"/>
      <c r="T375" s="25"/>
      <c r="U375" s="25"/>
      <c r="V375" s="25"/>
      <c r="W375" s="25"/>
      <c r="X375" s="25"/>
      <c r="Y375" s="25"/>
      <c r="Z375" s="25"/>
    </row>
    <row r="376" ht="12.75" customHeight="1">
      <c r="A376" s="436">
        <v>18421.0</v>
      </c>
      <c r="B376" s="437" t="s">
        <v>4324</v>
      </c>
      <c r="C376" s="437">
        <v>2016.0</v>
      </c>
      <c r="D376" s="511">
        <v>42576.0</v>
      </c>
      <c r="E376" s="439" t="s">
        <v>4325</v>
      </c>
      <c r="F376" s="408" t="s">
        <v>4326</v>
      </c>
      <c r="G376" s="439" t="s">
        <v>712</v>
      </c>
      <c r="H376" s="408" t="s">
        <v>4327</v>
      </c>
      <c r="I376" s="511">
        <v>44371.0</v>
      </c>
      <c r="J376" s="439">
        <v>6.0</v>
      </c>
      <c r="K376" s="543" t="s">
        <v>336</v>
      </c>
      <c r="L376" s="433" t="s">
        <v>3221</v>
      </c>
      <c r="M376" s="540">
        <f t="shared" si="2"/>
        <v>1795</v>
      </c>
      <c r="N376" s="25"/>
      <c r="O376" s="25"/>
      <c r="P376" s="25"/>
      <c r="Q376" s="25"/>
      <c r="R376" s="25"/>
      <c r="S376" s="25"/>
      <c r="T376" s="25"/>
      <c r="U376" s="25"/>
      <c r="V376" s="25"/>
      <c r="W376" s="25"/>
      <c r="X376" s="25"/>
      <c r="Y376" s="25"/>
      <c r="Z376" s="25"/>
    </row>
    <row r="377" ht="12.75" customHeight="1">
      <c r="A377" s="430">
        <v>18521.0</v>
      </c>
      <c r="B377" s="431" t="s">
        <v>4328</v>
      </c>
      <c r="C377" s="431">
        <v>2018.0</v>
      </c>
      <c r="D377" s="508">
        <v>43409.0</v>
      </c>
      <c r="E377" s="433" t="s">
        <v>4329</v>
      </c>
      <c r="F377" s="405" t="s">
        <v>384</v>
      </c>
      <c r="G377" s="433" t="s">
        <v>712</v>
      </c>
      <c r="H377" s="405" t="s">
        <v>1160</v>
      </c>
      <c r="I377" s="508">
        <v>44371.0</v>
      </c>
      <c r="J377" s="433">
        <v>6.0</v>
      </c>
      <c r="K377" s="545" t="s">
        <v>293</v>
      </c>
      <c r="L377" s="439" t="s">
        <v>3226</v>
      </c>
      <c r="M377" s="541">
        <f t="shared" si="2"/>
        <v>962</v>
      </c>
      <c r="N377" s="25"/>
      <c r="O377" s="25"/>
      <c r="P377" s="25"/>
      <c r="Q377" s="25"/>
      <c r="R377" s="25"/>
      <c r="S377" s="25"/>
      <c r="T377" s="25"/>
      <c r="U377" s="25"/>
      <c r="V377" s="25"/>
      <c r="W377" s="25"/>
      <c r="X377" s="25"/>
      <c r="Y377" s="25"/>
      <c r="Z377" s="25"/>
    </row>
    <row r="378" ht="12.75" customHeight="1">
      <c r="A378" s="436">
        <v>18621.0</v>
      </c>
      <c r="B378" s="437" t="s">
        <v>4330</v>
      </c>
      <c r="C378" s="437">
        <v>2014.0</v>
      </c>
      <c r="D378" s="511">
        <v>41901.0</v>
      </c>
      <c r="E378" s="439" t="s">
        <v>4331</v>
      </c>
      <c r="F378" s="408" t="s">
        <v>4332</v>
      </c>
      <c r="G378" s="439" t="s">
        <v>806</v>
      </c>
      <c r="H378" s="408" t="s">
        <v>850</v>
      </c>
      <c r="I378" s="511">
        <v>44371.0</v>
      </c>
      <c r="J378" s="439">
        <v>6.0</v>
      </c>
      <c r="K378" s="542" t="s">
        <v>1231</v>
      </c>
      <c r="L378" s="433" t="s">
        <v>3226</v>
      </c>
      <c r="M378" s="540">
        <f t="shared" si="2"/>
        <v>2470</v>
      </c>
      <c r="N378" s="25"/>
      <c r="O378" s="25"/>
      <c r="P378" s="25"/>
      <c r="Q378" s="25"/>
      <c r="R378" s="25"/>
      <c r="S378" s="25"/>
      <c r="T378" s="25"/>
      <c r="U378" s="25"/>
      <c r="V378" s="25"/>
      <c r="W378" s="25"/>
      <c r="X378" s="25"/>
      <c r="Y378" s="25"/>
      <c r="Z378" s="25"/>
    </row>
    <row r="379" ht="12.75" customHeight="1">
      <c r="A379" s="430">
        <v>18721.0</v>
      </c>
      <c r="B379" s="431" t="s">
        <v>4333</v>
      </c>
      <c r="C379" s="431">
        <v>2014.0</v>
      </c>
      <c r="D379" s="508">
        <v>41901.0</v>
      </c>
      <c r="E379" s="433" t="s">
        <v>4334</v>
      </c>
      <c r="F379" s="405" t="s">
        <v>4332</v>
      </c>
      <c r="G379" s="433" t="s">
        <v>806</v>
      </c>
      <c r="H379" s="405" t="s">
        <v>850</v>
      </c>
      <c r="I379" s="508">
        <v>44371.0</v>
      </c>
      <c r="J379" s="433">
        <v>6.0</v>
      </c>
      <c r="K379" s="542" t="s">
        <v>1231</v>
      </c>
      <c r="L379" s="439" t="s">
        <v>3226</v>
      </c>
      <c r="M379" s="541">
        <f t="shared" si="2"/>
        <v>2470</v>
      </c>
      <c r="N379" s="25"/>
      <c r="O379" s="25"/>
      <c r="P379" s="25"/>
      <c r="Q379" s="25"/>
      <c r="R379" s="25"/>
      <c r="S379" s="25"/>
      <c r="T379" s="25"/>
      <c r="U379" s="25"/>
      <c r="V379" s="25"/>
      <c r="W379" s="25"/>
      <c r="X379" s="25"/>
      <c r="Y379" s="25"/>
      <c r="Z379" s="25"/>
    </row>
    <row r="380" ht="12.75" customHeight="1">
      <c r="A380" s="436">
        <v>18821.0</v>
      </c>
      <c r="B380" s="437" t="s">
        <v>4335</v>
      </c>
      <c r="C380" s="437">
        <v>2020.0</v>
      </c>
      <c r="D380" s="511">
        <v>44050.0</v>
      </c>
      <c r="E380" s="439" t="s">
        <v>4336</v>
      </c>
      <c r="F380" s="516" t="s">
        <v>2756</v>
      </c>
      <c r="G380" s="439" t="s">
        <v>729</v>
      </c>
      <c r="H380" s="408" t="s">
        <v>4337</v>
      </c>
      <c r="I380" s="511">
        <v>44386.0</v>
      </c>
      <c r="J380" s="439">
        <v>7.0</v>
      </c>
      <c r="K380" s="542" t="s">
        <v>1231</v>
      </c>
      <c r="L380" s="433" t="s">
        <v>399</v>
      </c>
      <c r="M380" s="540">
        <f t="shared" si="2"/>
        <v>336</v>
      </c>
      <c r="N380" s="25"/>
      <c r="O380" s="25"/>
      <c r="P380" s="25"/>
      <c r="Q380" s="25"/>
      <c r="R380" s="25"/>
      <c r="S380" s="25"/>
      <c r="T380" s="25"/>
      <c r="U380" s="25"/>
      <c r="V380" s="25"/>
      <c r="W380" s="25"/>
      <c r="X380" s="25"/>
      <c r="Y380" s="25"/>
      <c r="Z380" s="25"/>
    </row>
    <row r="381" ht="12.75" customHeight="1">
      <c r="A381" s="430">
        <v>18921.0</v>
      </c>
      <c r="B381" s="431" t="s">
        <v>4338</v>
      </c>
      <c r="C381" s="431">
        <v>2020.0</v>
      </c>
      <c r="D381" s="508">
        <v>44188.0</v>
      </c>
      <c r="E381" s="433" t="s">
        <v>4339</v>
      </c>
      <c r="F381" s="546" t="s">
        <v>4340</v>
      </c>
      <c r="G381" s="433" t="s">
        <v>729</v>
      </c>
      <c r="H381" s="405" t="s">
        <v>4341</v>
      </c>
      <c r="I381" s="508">
        <v>44386.0</v>
      </c>
      <c r="J381" s="433">
        <v>7.0</v>
      </c>
      <c r="K381" s="542" t="s">
        <v>1231</v>
      </c>
      <c r="L381" s="439" t="s">
        <v>399</v>
      </c>
      <c r="M381" s="541">
        <f t="shared" si="2"/>
        <v>198</v>
      </c>
      <c r="N381" s="25"/>
      <c r="O381" s="25"/>
      <c r="P381" s="25"/>
      <c r="Q381" s="25"/>
      <c r="R381" s="25"/>
      <c r="S381" s="25"/>
      <c r="T381" s="25"/>
      <c r="U381" s="25"/>
      <c r="V381" s="25"/>
      <c r="W381" s="25"/>
      <c r="X381" s="25"/>
      <c r="Y381" s="25"/>
      <c r="Z381" s="25"/>
    </row>
    <row r="382" ht="12.75" customHeight="1">
      <c r="A382" s="436">
        <v>19021.0</v>
      </c>
      <c r="B382" s="437" t="s">
        <v>4342</v>
      </c>
      <c r="C382" s="437">
        <v>2021.0</v>
      </c>
      <c r="D382" s="511">
        <v>44292.0</v>
      </c>
      <c r="E382" s="439" t="s">
        <v>4343</v>
      </c>
      <c r="F382" s="408" t="s">
        <v>4181</v>
      </c>
      <c r="G382" s="439" t="s">
        <v>729</v>
      </c>
      <c r="H382" s="408" t="s">
        <v>4078</v>
      </c>
      <c r="I382" s="511">
        <v>44386.0</v>
      </c>
      <c r="J382" s="439">
        <v>7.0</v>
      </c>
      <c r="K382" s="543" t="s">
        <v>336</v>
      </c>
      <c r="L382" s="433" t="s">
        <v>399</v>
      </c>
      <c r="M382" s="540">
        <f t="shared" si="2"/>
        <v>94</v>
      </c>
      <c r="N382" s="25"/>
      <c r="O382" s="25"/>
      <c r="P382" s="25"/>
      <c r="Q382" s="25"/>
      <c r="R382" s="25"/>
      <c r="S382" s="25"/>
      <c r="T382" s="25"/>
      <c r="U382" s="25"/>
      <c r="V382" s="25"/>
      <c r="W382" s="25"/>
      <c r="X382" s="25"/>
      <c r="Y382" s="25"/>
      <c r="Z382" s="25"/>
    </row>
    <row r="383" ht="12.75" customHeight="1">
      <c r="A383" s="430">
        <v>19121.0</v>
      </c>
      <c r="B383" s="431" t="s">
        <v>4344</v>
      </c>
      <c r="C383" s="431">
        <v>2019.0</v>
      </c>
      <c r="D383" s="508">
        <v>43775.0</v>
      </c>
      <c r="E383" s="433" t="s">
        <v>4345</v>
      </c>
      <c r="F383" s="514" t="s">
        <v>4086</v>
      </c>
      <c r="G383" s="433" t="s">
        <v>725</v>
      </c>
      <c r="H383" s="405" t="s">
        <v>308</v>
      </c>
      <c r="I383" s="508">
        <v>44386.0</v>
      </c>
      <c r="J383" s="433">
        <v>7.0</v>
      </c>
      <c r="K383" s="542" t="s">
        <v>1231</v>
      </c>
      <c r="L383" s="439" t="s">
        <v>399</v>
      </c>
      <c r="M383" s="541">
        <f t="shared" si="2"/>
        <v>611</v>
      </c>
      <c r="N383" s="25"/>
      <c r="O383" s="25"/>
      <c r="P383" s="25"/>
      <c r="Q383" s="25"/>
      <c r="R383" s="25"/>
      <c r="S383" s="25"/>
      <c r="T383" s="25"/>
      <c r="U383" s="25"/>
      <c r="V383" s="25"/>
      <c r="W383" s="25"/>
      <c r="X383" s="25"/>
      <c r="Y383" s="25"/>
      <c r="Z383" s="25"/>
    </row>
    <row r="384" ht="12.75" customHeight="1">
      <c r="A384" s="436">
        <v>19221.0</v>
      </c>
      <c r="B384" s="437" t="s">
        <v>4346</v>
      </c>
      <c r="C384" s="437">
        <v>2021.0</v>
      </c>
      <c r="D384" s="511">
        <v>44258.0</v>
      </c>
      <c r="E384" s="439" t="s">
        <v>4347</v>
      </c>
      <c r="F384" s="516" t="s">
        <v>2983</v>
      </c>
      <c r="G384" s="439" t="s">
        <v>729</v>
      </c>
      <c r="H384" s="408" t="s">
        <v>4078</v>
      </c>
      <c r="I384" s="511">
        <v>44386.0</v>
      </c>
      <c r="J384" s="439">
        <v>7.0</v>
      </c>
      <c r="K384" s="543" t="s">
        <v>336</v>
      </c>
      <c r="L384" s="433" t="s">
        <v>399</v>
      </c>
      <c r="M384" s="540">
        <f t="shared" si="2"/>
        <v>128</v>
      </c>
      <c r="N384" s="25"/>
      <c r="O384" s="25"/>
      <c r="P384" s="25"/>
      <c r="Q384" s="25"/>
      <c r="R384" s="25"/>
      <c r="S384" s="25"/>
      <c r="T384" s="25"/>
      <c r="U384" s="25"/>
      <c r="V384" s="25"/>
      <c r="W384" s="25"/>
      <c r="X384" s="25"/>
      <c r="Y384" s="25"/>
      <c r="Z384" s="25"/>
    </row>
    <row r="385" ht="15.0" customHeight="1">
      <c r="A385" s="430">
        <v>19321.0</v>
      </c>
      <c r="B385" s="431" t="s">
        <v>4348</v>
      </c>
      <c r="C385" s="431">
        <v>2014.0</v>
      </c>
      <c r="D385" s="508">
        <v>41745.0</v>
      </c>
      <c r="E385" s="433" t="s">
        <v>4349</v>
      </c>
      <c r="F385" s="405" t="s">
        <v>4350</v>
      </c>
      <c r="G385" s="433" t="s">
        <v>712</v>
      </c>
      <c r="H385" s="405" t="s">
        <v>130</v>
      </c>
      <c r="I385" s="508">
        <v>44386.0</v>
      </c>
      <c r="J385" s="433">
        <v>7.0</v>
      </c>
      <c r="K385" s="543" t="s">
        <v>336</v>
      </c>
      <c r="L385" s="439" t="s">
        <v>3221</v>
      </c>
      <c r="M385" s="541">
        <f t="shared" si="2"/>
        <v>2641</v>
      </c>
      <c r="N385" s="25"/>
      <c r="O385" s="25"/>
      <c r="P385" s="25"/>
      <c r="Q385" s="25"/>
      <c r="R385" s="25"/>
      <c r="S385" s="25"/>
      <c r="T385" s="25"/>
      <c r="U385" s="25"/>
      <c r="V385" s="25"/>
      <c r="W385" s="25"/>
      <c r="X385" s="25"/>
      <c r="Y385" s="25"/>
      <c r="Z385" s="25"/>
    </row>
    <row r="386" ht="15.0" customHeight="1">
      <c r="A386" s="436">
        <v>19421.0</v>
      </c>
      <c r="B386" s="437" t="s">
        <v>4351</v>
      </c>
      <c r="C386" s="437">
        <v>2014.0</v>
      </c>
      <c r="D386" s="511">
        <v>41752.0</v>
      </c>
      <c r="E386" s="439" t="s">
        <v>4352</v>
      </c>
      <c r="F386" s="408" t="s">
        <v>4353</v>
      </c>
      <c r="G386" s="439" t="s">
        <v>806</v>
      </c>
      <c r="H386" s="408" t="s">
        <v>158</v>
      </c>
      <c r="I386" s="511">
        <v>44386.0</v>
      </c>
      <c r="J386" s="439">
        <v>7.0</v>
      </c>
      <c r="K386" s="544" t="s">
        <v>316</v>
      </c>
      <c r="L386" s="433" t="s">
        <v>3226</v>
      </c>
      <c r="M386" s="540">
        <f t="shared" si="2"/>
        <v>2634</v>
      </c>
      <c r="N386" s="25"/>
      <c r="O386" s="25"/>
      <c r="P386" s="25"/>
      <c r="Q386" s="25"/>
      <c r="R386" s="25"/>
      <c r="S386" s="25"/>
      <c r="T386" s="25"/>
      <c r="U386" s="25"/>
      <c r="V386" s="25"/>
      <c r="W386" s="25"/>
      <c r="X386" s="25"/>
      <c r="Y386" s="25"/>
      <c r="Z386" s="25"/>
    </row>
    <row r="387" ht="12.75" customHeight="1">
      <c r="A387" s="430">
        <v>19521.0</v>
      </c>
      <c r="B387" s="431" t="s">
        <v>4354</v>
      </c>
      <c r="C387" s="431">
        <v>2021.0</v>
      </c>
      <c r="D387" s="508">
        <v>44210.0</v>
      </c>
      <c r="E387" s="433" t="s">
        <v>4355</v>
      </c>
      <c r="F387" s="405" t="s">
        <v>3197</v>
      </c>
      <c r="G387" s="433" t="s">
        <v>725</v>
      </c>
      <c r="H387" s="405" t="s">
        <v>4356</v>
      </c>
      <c r="I387" s="508">
        <v>44386.0</v>
      </c>
      <c r="J387" s="433">
        <v>7.0</v>
      </c>
      <c r="K387" s="542" t="s">
        <v>1231</v>
      </c>
      <c r="L387" s="439" t="s">
        <v>399</v>
      </c>
      <c r="M387" s="541">
        <f t="shared" si="2"/>
        <v>176</v>
      </c>
      <c r="N387" s="25"/>
      <c r="O387" s="25"/>
      <c r="P387" s="25"/>
      <c r="Q387" s="25"/>
      <c r="R387" s="25"/>
      <c r="S387" s="25"/>
      <c r="T387" s="25"/>
      <c r="U387" s="25"/>
      <c r="V387" s="25"/>
      <c r="W387" s="25"/>
      <c r="X387" s="25"/>
      <c r="Y387" s="25"/>
      <c r="Z387" s="25"/>
    </row>
    <row r="388" ht="12.75" customHeight="1">
      <c r="A388" s="436">
        <v>19621.0</v>
      </c>
      <c r="B388" s="437" t="s">
        <v>4357</v>
      </c>
      <c r="C388" s="437">
        <v>2014.0</v>
      </c>
      <c r="D388" s="511">
        <v>41919.0</v>
      </c>
      <c r="E388" s="439" t="s">
        <v>4358</v>
      </c>
      <c r="F388" s="408" t="s">
        <v>167</v>
      </c>
      <c r="G388" s="439" t="s">
        <v>806</v>
      </c>
      <c r="H388" s="408" t="s">
        <v>807</v>
      </c>
      <c r="I388" s="511">
        <v>44386.0</v>
      </c>
      <c r="J388" s="439">
        <v>7.0</v>
      </c>
      <c r="K388" s="543" t="s">
        <v>329</v>
      </c>
      <c r="L388" s="433" t="s">
        <v>3226</v>
      </c>
      <c r="M388" s="540">
        <f t="shared" si="2"/>
        <v>2467</v>
      </c>
      <c r="N388" s="25"/>
      <c r="O388" s="25"/>
      <c r="P388" s="25"/>
      <c r="Q388" s="25"/>
      <c r="R388" s="25"/>
      <c r="S388" s="25"/>
      <c r="T388" s="25"/>
      <c r="U388" s="25"/>
      <c r="V388" s="25"/>
      <c r="W388" s="25"/>
      <c r="X388" s="25"/>
      <c r="Y388" s="25"/>
      <c r="Z388" s="25"/>
    </row>
    <row r="389" ht="12.75" customHeight="1">
      <c r="A389" s="430">
        <v>19721.0</v>
      </c>
      <c r="B389" s="431" t="s">
        <v>4359</v>
      </c>
      <c r="C389" s="431">
        <v>2021.0</v>
      </c>
      <c r="D389" s="508">
        <v>44251.0</v>
      </c>
      <c r="E389" s="433" t="s">
        <v>4360</v>
      </c>
      <c r="F389" s="514" t="s">
        <v>3905</v>
      </c>
      <c r="G389" s="433" t="s">
        <v>729</v>
      </c>
      <c r="H389" s="405" t="s">
        <v>4078</v>
      </c>
      <c r="I389" s="508">
        <v>44386.0</v>
      </c>
      <c r="J389" s="433">
        <v>7.0</v>
      </c>
      <c r="K389" s="543" t="s">
        <v>336</v>
      </c>
      <c r="L389" s="439" t="s">
        <v>399</v>
      </c>
      <c r="M389" s="541">
        <f t="shared" si="2"/>
        <v>135</v>
      </c>
      <c r="N389" s="25"/>
      <c r="O389" s="25"/>
      <c r="P389" s="25"/>
      <c r="Q389" s="25"/>
      <c r="R389" s="25"/>
      <c r="S389" s="25"/>
      <c r="T389" s="25"/>
      <c r="U389" s="25"/>
      <c r="V389" s="25"/>
      <c r="W389" s="25"/>
      <c r="X389" s="25"/>
      <c r="Y389" s="25"/>
      <c r="Z389" s="25"/>
    </row>
    <row r="390" ht="12.75" customHeight="1">
      <c r="A390" s="436">
        <v>19821.0</v>
      </c>
      <c r="B390" s="437" t="s">
        <v>4361</v>
      </c>
      <c r="C390" s="437">
        <v>2021.0</v>
      </c>
      <c r="D390" s="511">
        <v>44312.0</v>
      </c>
      <c r="E390" s="439" t="s">
        <v>4362</v>
      </c>
      <c r="F390" s="516" t="s">
        <v>4181</v>
      </c>
      <c r="G390" s="439" t="s">
        <v>729</v>
      </c>
      <c r="H390" s="408" t="s">
        <v>4078</v>
      </c>
      <c r="I390" s="511">
        <v>44386.0</v>
      </c>
      <c r="J390" s="439">
        <v>7.0</v>
      </c>
      <c r="K390" s="543" t="s">
        <v>336</v>
      </c>
      <c r="L390" s="433" t="s">
        <v>399</v>
      </c>
      <c r="M390" s="540">
        <f t="shared" si="2"/>
        <v>74</v>
      </c>
      <c r="N390" s="25"/>
      <c r="O390" s="25"/>
      <c r="P390" s="25"/>
      <c r="Q390" s="25"/>
      <c r="R390" s="25"/>
      <c r="S390" s="25"/>
      <c r="T390" s="25"/>
      <c r="U390" s="25"/>
      <c r="V390" s="25"/>
      <c r="W390" s="25"/>
      <c r="X390" s="25"/>
      <c r="Y390" s="25"/>
      <c r="Z390" s="25"/>
    </row>
    <row r="391" ht="12.75" customHeight="1">
      <c r="A391" s="430">
        <v>19921.0</v>
      </c>
      <c r="B391" s="431" t="s">
        <v>4363</v>
      </c>
      <c r="C391" s="431">
        <v>2021.0</v>
      </c>
      <c r="D391" s="508">
        <v>44229.0</v>
      </c>
      <c r="E391" s="433" t="s">
        <v>4364</v>
      </c>
      <c r="F391" s="514" t="s">
        <v>4365</v>
      </c>
      <c r="G391" s="433" t="s">
        <v>729</v>
      </c>
      <c r="H391" s="405" t="s">
        <v>795</v>
      </c>
      <c r="I391" s="508">
        <v>44386.0</v>
      </c>
      <c r="J391" s="433">
        <v>7.0</v>
      </c>
      <c r="K391" s="542" t="s">
        <v>1231</v>
      </c>
      <c r="L391" s="439" t="s">
        <v>399</v>
      </c>
      <c r="M391" s="541">
        <f t="shared" si="2"/>
        <v>157</v>
      </c>
      <c r="N391" s="25"/>
      <c r="O391" s="25"/>
      <c r="P391" s="25"/>
      <c r="Q391" s="25"/>
      <c r="R391" s="25"/>
      <c r="S391" s="25"/>
      <c r="T391" s="25"/>
      <c r="U391" s="25"/>
      <c r="V391" s="25"/>
      <c r="W391" s="25"/>
      <c r="X391" s="25"/>
      <c r="Y391" s="25"/>
      <c r="Z391" s="25"/>
    </row>
    <row r="392" ht="12.75" customHeight="1">
      <c r="A392" s="436">
        <v>20021.0</v>
      </c>
      <c r="B392" s="437" t="s">
        <v>4366</v>
      </c>
      <c r="C392" s="437">
        <v>2014.0</v>
      </c>
      <c r="D392" s="511">
        <v>41745.0</v>
      </c>
      <c r="E392" s="439" t="s">
        <v>4367</v>
      </c>
      <c r="F392" s="408" t="s">
        <v>4350</v>
      </c>
      <c r="G392" s="439" t="s">
        <v>712</v>
      </c>
      <c r="H392" s="408" t="s">
        <v>130</v>
      </c>
      <c r="I392" s="511">
        <v>44386.0</v>
      </c>
      <c r="J392" s="439">
        <v>7.0</v>
      </c>
      <c r="K392" s="543" t="s">
        <v>336</v>
      </c>
      <c r="L392" s="433" t="s">
        <v>3221</v>
      </c>
      <c r="M392" s="540">
        <f t="shared" si="2"/>
        <v>2641</v>
      </c>
      <c r="N392" s="25"/>
      <c r="O392" s="25"/>
      <c r="P392" s="25"/>
      <c r="Q392" s="25"/>
      <c r="R392" s="25"/>
      <c r="S392" s="25"/>
      <c r="T392" s="25"/>
      <c r="U392" s="25"/>
      <c r="V392" s="25"/>
      <c r="W392" s="25"/>
      <c r="X392" s="25"/>
      <c r="Y392" s="25"/>
      <c r="Z392" s="25"/>
    </row>
    <row r="393" ht="12.75" customHeight="1">
      <c r="A393" s="430">
        <v>20121.0</v>
      </c>
      <c r="B393" s="431" t="s">
        <v>4368</v>
      </c>
      <c r="C393" s="431">
        <v>2014.0</v>
      </c>
      <c r="D393" s="508">
        <v>41736.0</v>
      </c>
      <c r="E393" s="433" t="s">
        <v>4369</v>
      </c>
      <c r="F393" s="405" t="s">
        <v>4353</v>
      </c>
      <c r="G393" s="433" t="s">
        <v>806</v>
      </c>
      <c r="H393" s="405" t="s">
        <v>158</v>
      </c>
      <c r="I393" s="508">
        <v>44386.0</v>
      </c>
      <c r="J393" s="433">
        <v>7.0</v>
      </c>
      <c r="K393" s="544" t="s">
        <v>316</v>
      </c>
      <c r="L393" s="439" t="s">
        <v>3226</v>
      </c>
      <c r="M393" s="541">
        <f t="shared" si="2"/>
        <v>2650</v>
      </c>
      <c r="N393" s="25"/>
      <c r="O393" s="25"/>
      <c r="P393" s="25"/>
      <c r="Q393" s="25"/>
      <c r="R393" s="25"/>
      <c r="S393" s="25"/>
      <c r="T393" s="25"/>
      <c r="U393" s="25"/>
      <c r="V393" s="25"/>
      <c r="W393" s="25"/>
      <c r="X393" s="25"/>
      <c r="Y393" s="25"/>
      <c r="Z393" s="25"/>
    </row>
    <row r="394" ht="12.75" customHeight="1">
      <c r="A394" s="436">
        <v>20221.0</v>
      </c>
      <c r="B394" s="437" t="s">
        <v>4370</v>
      </c>
      <c r="C394" s="437">
        <v>2020.0</v>
      </c>
      <c r="D394" s="511">
        <v>43951.0</v>
      </c>
      <c r="E394" s="439" t="s">
        <v>4371</v>
      </c>
      <c r="F394" s="408" t="s">
        <v>148</v>
      </c>
      <c r="G394" s="439" t="s">
        <v>712</v>
      </c>
      <c r="H394" s="408" t="s">
        <v>149</v>
      </c>
      <c r="I394" s="511">
        <v>44386.0</v>
      </c>
      <c r="J394" s="439">
        <v>7.0</v>
      </c>
      <c r="K394" s="543" t="s">
        <v>336</v>
      </c>
      <c r="L394" s="433" t="s">
        <v>3226</v>
      </c>
      <c r="M394" s="540">
        <f t="shared" si="2"/>
        <v>435</v>
      </c>
      <c r="N394" s="25"/>
      <c r="O394" s="25"/>
      <c r="P394" s="25"/>
      <c r="Q394" s="25"/>
      <c r="R394" s="25"/>
      <c r="S394" s="25"/>
      <c r="T394" s="25"/>
      <c r="U394" s="25"/>
      <c r="V394" s="25"/>
      <c r="W394" s="25"/>
      <c r="X394" s="25"/>
      <c r="Y394" s="25"/>
      <c r="Z394" s="25"/>
    </row>
    <row r="395" ht="12.75" customHeight="1">
      <c r="A395" s="430">
        <v>20321.0</v>
      </c>
      <c r="B395" s="431" t="s">
        <v>4372</v>
      </c>
      <c r="C395" s="431">
        <v>2021.0</v>
      </c>
      <c r="D395" s="508">
        <v>44252.0</v>
      </c>
      <c r="E395" s="433" t="s">
        <v>4373</v>
      </c>
      <c r="F395" s="514" t="s">
        <v>4374</v>
      </c>
      <c r="G395" s="433" t="s">
        <v>729</v>
      </c>
      <c r="H395" s="405" t="s">
        <v>3885</v>
      </c>
      <c r="I395" s="508">
        <v>44386.0</v>
      </c>
      <c r="J395" s="433">
        <v>7.0</v>
      </c>
      <c r="K395" s="542" t="s">
        <v>1231</v>
      </c>
      <c r="L395" s="439" t="s">
        <v>399</v>
      </c>
      <c r="M395" s="541">
        <f t="shared" si="2"/>
        <v>134</v>
      </c>
      <c r="N395" s="25"/>
      <c r="O395" s="25"/>
      <c r="P395" s="25"/>
      <c r="Q395" s="25"/>
      <c r="R395" s="25"/>
      <c r="S395" s="25"/>
      <c r="T395" s="25"/>
      <c r="U395" s="25"/>
      <c r="V395" s="25"/>
      <c r="W395" s="25"/>
      <c r="X395" s="25"/>
      <c r="Y395" s="25"/>
      <c r="Z395" s="25"/>
    </row>
    <row r="396" ht="12.75" customHeight="1">
      <c r="A396" s="436">
        <v>20421.0</v>
      </c>
      <c r="B396" s="437" t="s">
        <v>4375</v>
      </c>
      <c r="C396" s="437">
        <v>2020.0</v>
      </c>
      <c r="D396" s="511">
        <v>44182.0</v>
      </c>
      <c r="E396" s="439" t="s">
        <v>4376</v>
      </c>
      <c r="F396" s="516" t="s">
        <v>4377</v>
      </c>
      <c r="G396" s="439" t="s">
        <v>725</v>
      </c>
      <c r="H396" s="408" t="s">
        <v>2472</v>
      </c>
      <c r="I396" s="511">
        <v>44389.0</v>
      </c>
      <c r="J396" s="439">
        <v>7.0</v>
      </c>
      <c r="K396" s="543" t="s">
        <v>336</v>
      </c>
      <c r="L396" s="433" t="s">
        <v>399</v>
      </c>
      <c r="M396" s="540">
        <f t="shared" si="2"/>
        <v>207</v>
      </c>
      <c r="N396" s="25"/>
      <c r="O396" s="25"/>
      <c r="P396" s="25"/>
      <c r="Q396" s="25"/>
      <c r="R396" s="25"/>
      <c r="S396" s="25"/>
      <c r="T396" s="25"/>
      <c r="U396" s="25"/>
      <c r="V396" s="25"/>
      <c r="W396" s="25"/>
      <c r="X396" s="25"/>
      <c r="Y396" s="25"/>
      <c r="Z396" s="25"/>
    </row>
    <row r="397" ht="12.75" customHeight="1">
      <c r="A397" s="430">
        <v>20521.0</v>
      </c>
      <c r="B397" s="431" t="s">
        <v>4378</v>
      </c>
      <c r="C397" s="431">
        <v>2013.0</v>
      </c>
      <c r="D397" s="508">
        <v>41397.0</v>
      </c>
      <c r="E397" s="433" t="s">
        <v>4379</v>
      </c>
      <c r="F397" s="405" t="s">
        <v>3442</v>
      </c>
      <c r="G397" s="433" t="s">
        <v>806</v>
      </c>
      <c r="H397" s="405" t="s">
        <v>234</v>
      </c>
      <c r="I397" s="508">
        <v>44389.0</v>
      </c>
      <c r="J397" s="433">
        <v>7.0</v>
      </c>
      <c r="K397" s="543" t="s">
        <v>336</v>
      </c>
      <c r="L397" s="439" t="s">
        <v>3221</v>
      </c>
      <c r="M397" s="541">
        <f t="shared" si="2"/>
        <v>2992</v>
      </c>
      <c r="N397" s="25"/>
      <c r="O397" s="25"/>
      <c r="P397" s="25"/>
      <c r="Q397" s="25"/>
      <c r="R397" s="25"/>
      <c r="S397" s="25"/>
      <c r="T397" s="25"/>
      <c r="U397" s="25"/>
      <c r="V397" s="25"/>
      <c r="W397" s="25"/>
      <c r="X397" s="25"/>
      <c r="Y397" s="25"/>
      <c r="Z397" s="25"/>
    </row>
    <row r="398" ht="12.75" customHeight="1">
      <c r="A398" s="436">
        <v>20621.0</v>
      </c>
      <c r="B398" s="437" t="s">
        <v>4380</v>
      </c>
      <c r="C398" s="437">
        <v>2013.0</v>
      </c>
      <c r="D398" s="511">
        <v>41620.0</v>
      </c>
      <c r="E398" s="439" t="s">
        <v>4381</v>
      </c>
      <c r="F398" s="408" t="s">
        <v>1509</v>
      </c>
      <c r="G398" s="439" t="s">
        <v>712</v>
      </c>
      <c r="H398" s="408" t="s">
        <v>149</v>
      </c>
      <c r="I398" s="511">
        <v>44389.0</v>
      </c>
      <c r="J398" s="439">
        <v>7.0</v>
      </c>
      <c r="K398" s="543" t="s">
        <v>336</v>
      </c>
      <c r="L398" s="433" t="s">
        <v>3221</v>
      </c>
      <c r="M398" s="540">
        <f t="shared" si="2"/>
        <v>2769</v>
      </c>
      <c r="N398" s="25"/>
      <c r="O398" s="25"/>
      <c r="P398" s="25"/>
      <c r="Q398" s="25"/>
      <c r="R398" s="25"/>
      <c r="S398" s="25"/>
      <c r="T398" s="25"/>
      <c r="U398" s="25"/>
      <c r="V398" s="25"/>
      <c r="W398" s="25"/>
      <c r="X398" s="25"/>
      <c r="Y398" s="25"/>
      <c r="Z398" s="25"/>
    </row>
    <row r="399" ht="12.75" customHeight="1">
      <c r="A399" s="430">
        <v>20721.0</v>
      </c>
      <c r="B399" s="431" t="s">
        <v>4382</v>
      </c>
      <c r="C399" s="431">
        <v>2013.0</v>
      </c>
      <c r="D399" s="508">
        <v>41620.0</v>
      </c>
      <c r="E399" s="433" t="s">
        <v>4383</v>
      </c>
      <c r="F399" s="405" t="s">
        <v>2457</v>
      </c>
      <c r="G399" s="433" t="s">
        <v>712</v>
      </c>
      <c r="H399" s="405" t="s">
        <v>149</v>
      </c>
      <c r="I399" s="508">
        <v>44389.0</v>
      </c>
      <c r="J399" s="433">
        <v>7.0</v>
      </c>
      <c r="K399" s="543" t="s">
        <v>329</v>
      </c>
      <c r="L399" s="439" t="s">
        <v>3221</v>
      </c>
      <c r="M399" s="541">
        <f t="shared" si="2"/>
        <v>2769</v>
      </c>
      <c r="N399" s="25"/>
      <c r="O399" s="25"/>
      <c r="P399" s="25"/>
      <c r="Q399" s="25"/>
      <c r="R399" s="25"/>
      <c r="S399" s="25"/>
      <c r="T399" s="25"/>
      <c r="U399" s="25"/>
      <c r="V399" s="25"/>
      <c r="W399" s="25"/>
      <c r="X399" s="25"/>
      <c r="Y399" s="25"/>
      <c r="Z399" s="25"/>
    </row>
    <row r="400" ht="12.75" customHeight="1">
      <c r="A400" s="436">
        <v>20821.0</v>
      </c>
      <c r="B400" s="437" t="s">
        <v>4384</v>
      </c>
      <c r="C400" s="437">
        <v>2017.0</v>
      </c>
      <c r="D400" s="511">
        <v>43091.0</v>
      </c>
      <c r="E400" s="439" t="s">
        <v>4385</v>
      </c>
      <c r="F400" s="408" t="s">
        <v>4386</v>
      </c>
      <c r="G400" s="439" t="s">
        <v>712</v>
      </c>
      <c r="H400" s="408" t="s">
        <v>163</v>
      </c>
      <c r="I400" s="511">
        <v>44389.0</v>
      </c>
      <c r="J400" s="439">
        <v>7.0</v>
      </c>
      <c r="K400" s="544" t="s">
        <v>316</v>
      </c>
      <c r="L400" s="433" t="s">
        <v>3226</v>
      </c>
      <c r="M400" s="540">
        <f t="shared" si="2"/>
        <v>1298</v>
      </c>
      <c r="N400" s="25"/>
      <c r="O400" s="25"/>
      <c r="P400" s="25"/>
      <c r="Q400" s="25"/>
      <c r="R400" s="25"/>
      <c r="S400" s="25"/>
      <c r="T400" s="25"/>
      <c r="U400" s="25"/>
      <c r="V400" s="25"/>
      <c r="W400" s="25"/>
      <c r="X400" s="25"/>
      <c r="Y400" s="25"/>
      <c r="Z400" s="25"/>
    </row>
    <row r="401" ht="12.75" customHeight="1">
      <c r="A401" s="430">
        <v>20921.0</v>
      </c>
      <c r="B401" s="431" t="s">
        <v>4387</v>
      </c>
      <c r="C401" s="431">
        <v>2015.0</v>
      </c>
      <c r="D401" s="508">
        <v>42041.0</v>
      </c>
      <c r="E401" s="433" t="s">
        <v>4388</v>
      </c>
      <c r="F401" s="405" t="s">
        <v>4389</v>
      </c>
      <c r="G401" s="433" t="s">
        <v>712</v>
      </c>
      <c r="H401" s="405" t="s">
        <v>125</v>
      </c>
      <c r="I401" s="508">
        <v>44389.0</v>
      </c>
      <c r="J401" s="433">
        <v>7.0</v>
      </c>
      <c r="K401" s="543" t="s">
        <v>329</v>
      </c>
      <c r="L401" s="439" t="s">
        <v>3226</v>
      </c>
      <c r="M401" s="541">
        <f t="shared" si="2"/>
        <v>2348</v>
      </c>
      <c r="N401" s="25"/>
      <c r="O401" s="25"/>
      <c r="P401" s="25"/>
      <c r="Q401" s="25"/>
      <c r="R401" s="25"/>
      <c r="S401" s="25"/>
      <c r="T401" s="25"/>
      <c r="U401" s="25"/>
      <c r="V401" s="25"/>
      <c r="W401" s="25"/>
      <c r="X401" s="25"/>
      <c r="Y401" s="25"/>
      <c r="Z401" s="25"/>
    </row>
    <row r="402" ht="12.75" customHeight="1">
      <c r="A402" s="436">
        <v>21021.0</v>
      </c>
      <c r="B402" s="437" t="s">
        <v>4390</v>
      </c>
      <c r="C402" s="437">
        <v>2021.0</v>
      </c>
      <c r="D402" s="511">
        <v>44263.0</v>
      </c>
      <c r="E402" s="439" t="s">
        <v>4391</v>
      </c>
      <c r="F402" s="516" t="s">
        <v>4008</v>
      </c>
      <c r="G402" s="439" t="s">
        <v>729</v>
      </c>
      <c r="H402" s="408" t="s">
        <v>4063</v>
      </c>
      <c r="I402" s="511">
        <v>44389.0</v>
      </c>
      <c r="J402" s="439">
        <v>7.0</v>
      </c>
      <c r="K402" s="543" t="s">
        <v>336</v>
      </c>
      <c r="L402" s="433" t="s">
        <v>399</v>
      </c>
      <c r="M402" s="540">
        <f t="shared" si="2"/>
        <v>126</v>
      </c>
      <c r="N402" s="25"/>
      <c r="O402" s="25"/>
      <c r="P402" s="25"/>
      <c r="Q402" s="25"/>
      <c r="R402" s="25"/>
      <c r="S402" s="25"/>
      <c r="T402" s="25"/>
      <c r="U402" s="25"/>
      <c r="V402" s="25"/>
      <c r="W402" s="25"/>
      <c r="X402" s="25"/>
      <c r="Y402" s="25"/>
      <c r="Z402" s="25"/>
    </row>
    <row r="403" ht="12.75" customHeight="1">
      <c r="A403" s="430">
        <v>21121.0</v>
      </c>
      <c r="B403" s="431" t="s">
        <v>4392</v>
      </c>
      <c r="C403" s="431">
        <v>2017.0</v>
      </c>
      <c r="D403" s="508">
        <v>42944.0</v>
      </c>
      <c r="E403" s="433" t="s">
        <v>4393</v>
      </c>
      <c r="F403" s="405" t="s">
        <v>2277</v>
      </c>
      <c r="G403" s="433" t="s">
        <v>712</v>
      </c>
      <c r="H403" s="405" t="s">
        <v>138</v>
      </c>
      <c r="I403" s="508">
        <v>44389.0</v>
      </c>
      <c r="J403" s="433">
        <v>7.0</v>
      </c>
      <c r="K403" s="543" t="s">
        <v>336</v>
      </c>
      <c r="L403" s="439" t="s">
        <v>3226</v>
      </c>
      <c r="M403" s="541">
        <f t="shared" si="2"/>
        <v>1445</v>
      </c>
      <c r="N403" s="25"/>
      <c r="O403" s="25"/>
      <c r="P403" s="25"/>
      <c r="Q403" s="25"/>
      <c r="R403" s="25"/>
      <c r="S403" s="25"/>
      <c r="T403" s="25"/>
      <c r="U403" s="25"/>
      <c r="V403" s="25"/>
      <c r="W403" s="25"/>
      <c r="X403" s="25"/>
      <c r="Y403" s="25"/>
      <c r="Z403" s="25"/>
    </row>
    <row r="404" ht="12.75" customHeight="1">
      <c r="A404" s="436">
        <v>21221.0</v>
      </c>
      <c r="B404" s="437" t="s">
        <v>4394</v>
      </c>
      <c r="C404" s="437">
        <v>2014.0</v>
      </c>
      <c r="D404" s="511">
        <v>41880.0</v>
      </c>
      <c r="E404" s="439" t="s">
        <v>4395</v>
      </c>
      <c r="F404" s="408" t="s">
        <v>3452</v>
      </c>
      <c r="G404" s="439" t="s">
        <v>707</v>
      </c>
      <c r="H404" s="408" t="s">
        <v>4396</v>
      </c>
      <c r="I404" s="511">
        <v>44389.0</v>
      </c>
      <c r="J404" s="439">
        <v>7.0</v>
      </c>
      <c r="K404" s="542" t="s">
        <v>1231</v>
      </c>
      <c r="L404" s="433" t="s">
        <v>3226</v>
      </c>
      <c r="M404" s="540">
        <f t="shared" si="2"/>
        <v>2509</v>
      </c>
      <c r="N404" s="25"/>
      <c r="O404" s="25"/>
      <c r="P404" s="25"/>
      <c r="Q404" s="25"/>
      <c r="R404" s="25"/>
      <c r="S404" s="25"/>
      <c r="T404" s="25"/>
      <c r="U404" s="25"/>
      <c r="V404" s="25"/>
      <c r="W404" s="25"/>
      <c r="X404" s="25"/>
      <c r="Y404" s="25"/>
      <c r="Z404" s="25"/>
    </row>
    <row r="405" ht="12.75" customHeight="1">
      <c r="A405" s="430">
        <v>21321.0</v>
      </c>
      <c r="B405" s="431" t="s">
        <v>4397</v>
      </c>
      <c r="C405" s="431">
        <v>2020.0</v>
      </c>
      <c r="D405" s="508">
        <v>44187.0</v>
      </c>
      <c r="E405" s="433" t="s">
        <v>4398</v>
      </c>
      <c r="F405" s="514" t="s">
        <v>4399</v>
      </c>
      <c r="G405" s="433" t="s">
        <v>725</v>
      </c>
      <c r="H405" s="405" t="s">
        <v>2472</v>
      </c>
      <c r="I405" s="508">
        <v>44389.0</v>
      </c>
      <c r="J405" s="433">
        <v>7.0</v>
      </c>
      <c r="K405" s="543" t="s">
        <v>336</v>
      </c>
      <c r="L405" s="439" t="s">
        <v>399</v>
      </c>
      <c r="M405" s="541">
        <f t="shared" si="2"/>
        <v>202</v>
      </c>
      <c r="N405" s="25"/>
      <c r="O405" s="25"/>
      <c r="P405" s="25"/>
      <c r="Q405" s="25"/>
      <c r="R405" s="25"/>
      <c r="S405" s="25"/>
      <c r="T405" s="25"/>
      <c r="U405" s="25"/>
      <c r="V405" s="25"/>
      <c r="W405" s="25"/>
      <c r="X405" s="25"/>
      <c r="Y405" s="25"/>
      <c r="Z405" s="25"/>
    </row>
    <row r="406" ht="15.0" customHeight="1">
      <c r="A406" s="436">
        <v>21421.0</v>
      </c>
      <c r="B406" s="437" t="s">
        <v>4400</v>
      </c>
      <c r="C406" s="437">
        <v>2013.0</v>
      </c>
      <c r="D406" s="511">
        <v>41609.0</v>
      </c>
      <c r="E406" s="439" t="s">
        <v>4401</v>
      </c>
      <c r="F406" s="408" t="s">
        <v>1509</v>
      </c>
      <c r="G406" s="439" t="s">
        <v>712</v>
      </c>
      <c r="H406" s="408" t="s">
        <v>149</v>
      </c>
      <c r="I406" s="511">
        <v>44389.0</v>
      </c>
      <c r="J406" s="439">
        <v>7.0</v>
      </c>
      <c r="K406" s="543" t="s">
        <v>336</v>
      </c>
      <c r="L406" s="433" t="s">
        <v>3221</v>
      </c>
      <c r="M406" s="540">
        <f t="shared" si="2"/>
        <v>2780</v>
      </c>
      <c r="N406" s="25"/>
      <c r="O406" s="25"/>
      <c r="P406" s="25"/>
      <c r="Q406" s="25"/>
      <c r="R406" s="25"/>
      <c r="S406" s="25"/>
      <c r="T406" s="25"/>
      <c r="U406" s="25"/>
      <c r="V406" s="25"/>
      <c r="W406" s="25"/>
      <c r="X406" s="25"/>
      <c r="Y406" s="25"/>
      <c r="Z406" s="25"/>
    </row>
    <row r="407" ht="15.0" customHeight="1">
      <c r="A407" s="430">
        <v>21521.0</v>
      </c>
      <c r="B407" s="431" t="s">
        <v>4402</v>
      </c>
      <c r="C407" s="431">
        <v>2021.0</v>
      </c>
      <c r="D407" s="508">
        <v>44252.0</v>
      </c>
      <c r="E407" s="433" t="s">
        <v>4403</v>
      </c>
      <c r="F407" s="514" t="s">
        <v>4404</v>
      </c>
      <c r="G407" s="433" t="s">
        <v>725</v>
      </c>
      <c r="H407" s="405" t="s">
        <v>4078</v>
      </c>
      <c r="I407" s="508">
        <v>44391.0</v>
      </c>
      <c r="J407" s="433">
        <v>7.0</v>
      </c>
      <c r="K407" s="543" t="s">
        <v>336</v>
      </c>
      <c r="L407" s="439" t="s">
        <v>399</v>
      </c>
      <c r="M407" s="541">
        <f t="shared" si="2"/>
        <v>139</v>
      </c>
      <c r="N407" s="25"/>
      <c r="O407" s="25"/>
      <c r="P407" s="25"/>
      <c r="Q407" s="25"/>
      <c r="R407" s="25"/>
      <c r="S407" s="25"/>
      <c r="T407" s="25"/>
      <c r="U407" s="25"/>
      <c r="V407" s="25"/>
      <c r="W407" s="25"/>
      <c r="X407" s="25"/>
      <c r="Y407" s="25"/>
      <c r="Z407" s="25"/>
    </row>
    <row r="408" ht="15.0" customHeight="1">
      <c r="A408" s="436">
        <v>21621.0</v>
      </c>
      <c r="B408" s="437" t="s">
        <v>4405</v>
      </c>
      <c r="C408" s="437">
        <v>2020.0</v>
      </c>
      <c r="D408" s="511">
        <v>44188.0</v>
      </c>
      <c r="E408" s="439" t="s">
        <v>4406</v>
      </c>
      <c r="F408" s="546" t="s">
        <v>4407</v>
      </c>
      <c r="G408" s="439" t="s">
        <v>729</v>
      </c>
      <c r="H408" s="408" t="s">
        <v>2235</v>
      </c>
      <c r="I408" s="511">
        <v>44391.0</v>
      </c>
      <c r="J408" s="439">
        <v>7.0</v>
      </c>
      <c r="K408" s="542" t="s">
        <v>1231</v>
      </c>
      <c r="L408" s="433" t="s">
        <v>399</v>
      </c>
      <c r="M408" s="540">
        <f t="shared" si="2"/>
        <v>203</v>
      </c>
      <c r="N408" s="25"/>
      <c r="O408" s="25"/>
      <c r="P408" s="25"/>
      <c r="Q408" s="25"/>
      <c r="R408" s="25"/>
      <c r="S408" s="25"/>
      <c r="T408" s="25"/>
      <c r="U408" s="25"/>
      <c r="V408" s="25"/>
      <c r="W408" s="25"/>
      <c r="X408" s="25"/>
      <c r="Y408" s="25"/>
      <c r="Z408" s="25"/>
    </row>
    <row r="409" ht="15.0" customHeight="1">
      <c r="A409" s="430">
        <v>21721.0</v>
      </c>
      <c r="B409" s="431" t="s">
        <v>4408</v>
      </c>
      <c r="C409" s="431">
        <v>2021.0</v>
      </c>
      <c r="D409" s="508">
        <v>44306.0</v>
      </c>
      <c r="E409" s="433" t="s">
        <v>4409</v>
      </c>
      <c r="F409" s="514" t="s">
        <v>4008</v>
      </c>
      <c r="G409" s="433" t="s">
        <v>729</v>
      </c>
      <c r="H409" s="405" t="s">
        <v>4123</v>
      </c>
      <c r="I409" s="508">
        <v>44391.0</v>
      </c>
      <c r="J409" s="433">
        <v>7.0</v>
      </c>
      <c r="K409" s="543" t="s">
        <v>336</v>
      </c>
      <c r="L409" s="439" t="s">
        <v>399</v>
      </c>
      <c r="M409" s="541">
        <f t="shared" si="2"/>
        <v>85</v>
      </c>
      <c r="N409" s="25"/>
      <c r="O409" s="25"/>
      <c r="P409" s="25"/>
      <c r="Q409" s="25"/>
      <c r="R409" s="25"/>
      <c r="S409" s="25"/>
      <c r="T409" s="25"/>
      <c r="U409" s="25"/>
      <c r="V409" s="25"/>
      <c r="W409" s="25"/>
      <c r="X409" s="25"/>
      <c r="Y409" s="25"/>
      <c r="Z409" s="25"/>
    </row>
    <row r="410" ht="12.75" customHeight="1">
      <c r="A410" s="436">
        <v>21821.0</v>
      </c>
      <c r="B410" s="437" t="s">
        <v>4410</v>
      </c>
      <c r="C410" s="437">
        <v>2013.0</v>
      </c>
      <c r="D410" s="511">
        <v>41620.0</v>
      </c>
      <c r="E410" s="439" t="s">
        <v>4411</v>
      </c>
      <c r="F410" s="408" t="s">
        <v>4412</v>
      </c>
      <c r="G410" s="439" t="s">
        <v>712</v>
      </c>
      <c r="H410" s="408" t="s">
        <v>149</v>
      </c>
      <c r="I410" s="511">
        <v>44391.0</v>
      </c>
      <c r="J410" s="439">
        <v>7.0</v>
      </c>
      <c r="K410" s="543" t="s">
        <v>329</v>
      </c>
      <c r="L410" s="433" t="s">
        <v>3221</v>
      </c>
      <c r="M410" s="540">
        <f t="shared" si="2"/>
        <v>2771</v>
      </c>
      <c r="N410" s="25"/>
      <c r="O410" s="25"/>
      <c r="P410" s="25"/>
      <c r="Q410" s="25"/>
      <c r="R410" s="25"/>
      <c r="S410" s="25"/>
      <c r="T410" s="25"/>
      <c r="U410" s="25"/>
      <c r="V410" s="25"/>
      <c r="W410" s="25"/>
      <c r="X410" s="25"/>
      <c r="Y410" s="25"/>
      <c r="Z410" s="25"/>
    </row>
    <row r="411" ht="12.75" customHeight="1">
      <c r="A411" s="430">
        <v>21921.0</v>
      </c>
      <c r="B411" s="431" t="s">
        <v>4413</v>
      </c>
      <c r="C411" s="431">
        <v>2013.0</v>
      </c>
      <c r="D411" s="508">
        <v>43901.0</v>
      </c>
      <c r="E411" s="433" t="s">
        <v>4414</v>
      </c>
      <c r="F411" s="405" t="s">
        <v>429</v>
      </c>
      <c r="G411" s="433" t="s">
        <v>712</v>
      </c>
      <c r="H411" s="405" t="s">
        <v>1727</v>
      </c>
      <c r="I411" s="508">
        <v>44391.0</v>
      </c>
      <c r="J411" s="433">
        <v>7.0</v>
      </c>
      <c r="K411" s="543" t="s">
        <v>336</v>
      </c>
      <c r="L411" s="439" t="s">
        <v>3226</v>
      </c>
      <c r="M411" s="541">
        <f t="shared" si="2"/>
        <v>490</v>
      </c>
      <c r="N411" s="25"/>
      <c r="O411" s="25"/>
      <c r="P411" s="25"/>
      <c r="Q411" s="25"/>
      <c r="R411" s="25"/>
      <c r="S411" s="25"/>
      <c r="T411" s="25"/>
      <c r="U411" s="25"/>
      <c r="V411" s="25"/>
      <c r="W411" s="25"/>
      <c r="X411" s="25"/>
      <c r="Y411" s="25"/>
      <c r="Z411" s="25"/>
    </row>
    <row r="412" ht="12.75" customHeight="1">
      <c r="A412" s="436">
        <v>22021.0</v>
      </c>
      <c r="B412" s="437" t="s">
        <v>4415</v>
      </c>
      <c r="C412" s="437">
        <v>2018.0</v>
      </c>
      <c r="D412" s="511">
        <v>43392.0</v>
      </c>
      <c r="E412" s="439" t="s">
        <v>4416</v>
      </c>
      <c r="F412" s="408" t="s">
        <v>4417</v>
      </c>
      <c r="G412" s="439" t="s">
        <v>806</v>
      </c>
      <c r="H412" s="408" t="s">
        <v>244</v>
      </c>
      <c r="I412" s="511">
        <v>44393.0</v>
      </c>
      <c r="J412" s="439">
        <v>7.0</v>
      </c>
      <c r="K412" s="543" t="s">
        <v>329</v>
      </c>
      <c r="L412" s="433" t="s">
        <v>3226</v>
      </c>
      <c r="M412" s="540">
        <f t="shared" si="2"/>
        <v>1001</v>
      </c>
      <c r="N412" s="25"/>
      <c r="O412" s="25"/>
      <c r="P412" s="25"/>
      <c r="Q412" s="25"/>
      <c r="R412" s="25"/>
      <c r="S412" s="25"/>
      <c r="T412" s="25"/>
      <c r="U412" s="25"/>
      <c r="V412" s="25"/>
      <c r="W412" s="25"/>
      <c r="X412" s="25"/>
      <c r="Y412" s="25"/>
      <c r="Z412" s="25"/>
    </row>
    <row r="413" ht="12.75" customHeight="1">
      <c r="A413" s="430">
        <v>22121.0</v>
      </c>
      <c r="B413" s="431" t="s">
        <v>4418</v>
      </c>
      <c r="C413" s="431">
        <v>2017.0</v>
      </c>
      <c r="D413" s="508">
        <v>42984.0</v>
      </c>
      <c r="E413" s="433" t="s">
        <v>4419</v>
      </c>
      <c r="F413" s="405" t="s">
        <v>4420</v>
      </c>
      <c r="G413" s="433" t="s">
        <v>806</v>
      </c>
      <c r="H413" s="405" t="s">
        <v>892</v>
      </c>
      <c r="I413" s="508">
        <v>44393.0</v>
      </c>
      <c r="J413" s="433">
        <v>7.0</v>
      </c>
      <c r="K413" s="543" t="s">
        <v>336</v>
      </c>
      <c r="L413" s="439" t="s">
        <v>3226</v>
      </c>
      <c r="M413" s="541">
        <f t="shared" si="2"/>
        <v>1409</v>
      </c>
      <c r="N413" s="25"/>
      <c r="O413" s="25"/>
      <c r="P413" s="25"/>
      <c r="Q413" s="25"/>
      <c r="R413" s="25"/>
      <c r="S413" s="25"/>
      <c r="T413" s="25"/>
      <c r="U413" s="25"/>
      <c r="V413" s="25"/>
      <c r="W413" s="25"/>
      <c r="X413" s="25"/>
      <c r="Y413" s="25"/>
      <c r="Z413" s="25"/>
    </row>
    <row r="414" ht="12.75" customHeight="1">
      <c r="A414" s="436">
        <v>22221.0</v>
      </c>
      <c r="B414" s="437" t="s">
        <v>4421</v>
      </c>
      <c r="C414" s="437">
        <v>2014.0</v>
      </c>
      <c r="D414" s="511">
        <v>41985.0</v>
      </c>
      <c r="E414" s="439" t="s">
        <v>4422</v>
      </c>
      <c r="F414" s="408" t="s">
        <v>218</v>
      </c>
      <c r="G414" s="439" t="s">
        <v>712</v>
      </c>
      <c r="H414" s="408" t="s">
        <v>130</v>
      </c>
      <c r="I414" s="511">
        <v>44399.0</v>
      </c>
      <c r="J414" s="439">
        <v>7.0</v>
      </c>
      <c r="K414" s="543" t="s">
        <v>336</v>
      </c>
      <c r="L414" s="433" t="s">
        <v>3221</v>
      </c>
      <c r="M414" s="540">
        <f t="shared" si="2"/>
        <v>2414</v>
      </c>
      <c r="N414" s="25"/>
      <c r="O414" s="25"/>
      <c r="P414" s="25"/>
      <c r="Q414" s="25"/>
      <c r="R414" s="25"/>
      <c r="S414" s="25"/>
      <c r="T414" s="25"/>
      <c r="U414" s="25"/>
      <c r="V414" s="25"/>
      <c r="W414" s="25"/>
      <c r="X414" s="25"/>
      <c r="Y414" s="25"/>
      <c r="Z414" s="25"/>
    </row>
    <row r="415" ht="12.75" customHeight="1">
      <c r="A415" s="430">
        <v>22321.0</v>
      </c>
      <c r="B415" s="431" t="s">
        <v>4423</v>
      </c>
      <c r="C415" s="431">
        <v>2015.0</v>
      </c>
      <c r="D415" s="508">
        <v>42047.0</v>
      </c>
      <c r="E415" s="433" t="s">
        <v>4424</v>
      </c>
      <c r="F415" s="405" t="s">
        <v>1937</v>
      </c>
      <c r="G415" s="433" t="s">
        <v>712</v>
      </c>
      <c r="H415" s="405" t="s">
        <v>153</v>
      </c>
      <c r="I415" s="508">
        <v>44399.0</v>
      </c>
      <c r="J415" s="433">
        <v>7.0</v>
      </c>
      <c r="K415" s="545" t="s">
        <v>302</v>
      </c>
      <c r="L415" s="439" t="s">
        <v>3226</v>
      </c>
      <c r="M415" s="541">
        <f t="shared" si="2"/>
        <v>2352</v>
      </c>
      <c r="N415" s="25"/>
      <c r="O415" s="25"/>
      <c r="P415" s="25"/>
      <c r="Q415" s="25"/>
      <c r="R415" s="25"/>
      <c r="S415" s="25"/>
      <c r="T415" s="25"/>
      <c r="U415" s="25"/>
      <c r="V415" s="25"/>
      <c r="W415" s="25"/>
      <c r="X415" s="25"/>
      <c r="Y415" s="25"/>
      <c r="Z415" s="25"/>
    </row>
    <row r="416" ht="12.75" customHeight="1">
      <c r="A416" s="436">
        <v>22421.0</v>
      </c>
      <c r="B416" s="437" t="s">
        <v>4425</v>
      </c>
      <c r="C416" s="437">
        <v>2011.0</v>
      </c>
      <c r="D416" s="511">
        <v>40759.0</v>
      </c>
      <c r="E416" s="439" t="s">
        <v>4426</v>
      </c>
      <c r="F416" s="408" t="s">
        <v>865</v>
      </c>
      <c r="G416" s="439" t="s">
        <v>712</v>
      </c>
      <c r="H416" s="408" t="s">
        <v>56</v>
      </c>
      <c r="I416" s="511">
        <v>44399.0</v>
      </c>
      <c r="J416" s="439">
        <v>7.0</v>
      </c>
      <c r="K416" s="543" t="s">
        <v>329</v>
      </c>
      <c r="L416" s="433" t="s">
        <v>3221</v>
      </c>
      <c r="M416" s="540">
        <f t="shared" si="2"/>
        <v>3640</v>
      </c>
      <c r="N416" s="25"/>
      <c r="O416" s="25"/>
      <c r="P416" s="25"/>
      <c r="Q416" s="25"/>
      <c r="R416" s="25"/>
      <c r="S416" s="25"/>
      <c r="T416" s="25"/>
      <c r="U416" s="25"/>
      <c r="V416" s="25"/>
      <c r="W416" s="25"/>
      <c r="X416" s="25"/>
      <c r="Y416" s="25"/>
      <c r="Z416" s="25"/>
    </row>
    <row r="417" ht="12.75" customHeight="1">
      <c r="A417" s="430">
        <v>22521.0</v>
      </c>
      <c r="B417" s="431" t="s">
        <v>4427</v>
      </c>
      <c r="C417" s="431">
        <v>2021.0</v>
      </c>
      <c r="D417" s="508">
        <v>44230.0</v>
      </c>
      <c r="E417" s="433" t="s">
        <v>4428</v>
      </c>
      <c r="F417" s="514" t="s">
        <v>4429</v>
      </c>
      <c r="G417" s="433" t="s">
        <v>729</v>
      </c>
      <c r="H417" s="405" t="s">
        <v>3885</v>
      </c>
      <c r="I417" s="508">
        <v>44399.0</v>
      </c>
      <c r="J417" s="433">
        <v>7.0</v>
      </c>
      <c r="K417" s="542" t="s">
        <v>1231</v>
      </c>
      <c r="L417" s="439" t="s">
        <v>399</v>
      </c>
      <c r="M417" s="541">
        <f t="shared" si="2"/>
        <v>169</v>
      </c>
      <c r="N417" s="25"/>
      <c r="O417" s="25"/>
      <c r="P417" s="25"/>
      <c r="Q417" s="25"/>
      <c r="R417" s="25"/>
      <c r="S417" s="25"/>
      <c r="T417" s="25"/>
      <c r="U417" s="25"/>
      <c r="V417" s="25"/>
      <c r="W417" s="25"/>
      <c r="X417" s="25"/>
      <c r="Y417" s="25"/>
      <c r="Z417" s="25"/>
    </row>
    <row r="418" ht="12.75" customHeight="1">
      <c r="A418" s="436">
        <v>22621.0</v>
      </c>
      <c r="B418" s="437" t="s">
        <v>4430</v>
      </c>
      <c r="C418" s="437">
        <v>2016.0</v>
      </c>
      <c r="D418" s="511">
        <v>42432.0</v>
      </c>
      <c r="E418" s="439" t="s">
        <v>4431</v>
      </c>
      <c r="F418" s="408" t="s">
        <v>1365</v>
      </c>
      <c r="G418" s="439" t="s">
        <v>712</v>
      </c>
      <c r="H418" s="408" t="s">
        <v>3985</v>
      </c>
      <c r="I418" s="511">
        <v>44399.0</v>
      </c>
      <c r="J418" s="439">
        <v>7.0</v>
      </c>
      <c r="K418" s="543" t="s">
        <v>336</v>
      </c>
      <c r="L418" s="433" t="s">
        <v>3221</v>
      </c>
      <c r="M418" s="540">
        <f t="shared" si="2"/>
        <v>1967</v>
      </c>
      <c r="N418" s="25"/>
      <c r="O418" s="25"/>
      <c r="P418" s="25"/>
      <c r="Q418" s="25"/>
      <c r="R418" s="25"/>
      <c r="S418" s="25"/>
      <c r="T418" s="25"/>
      <c r="U418" s="25"/>
      <c r="V418" s="25"/>
      <c r="W418" s="25"/>
      <c r="X418" s="25"/>
      <c r="Y418" s="25"/>
      <c r="Z418" s="25"/>
    </row>
    <row r="419" ht="12.75" customHeight="1">
      <c r="A419" s="430">
        <v>22721.0</v>
      </c>
      <c r="B419" s="431" t="s">
        <v>4432</v>
      </c>
      <c r="C419" s="431">
        <v>2014.0</v>
      </c>
      <c r="D419" s="508">
        <v>41717.0</v>
      </c>
      <c r="E419" s="433" t="s">
        <v>4433</v>
      </c>
      <c r="F419" s="405" t="s">
        <v>4434</v>
      </c>
      <c r="G419" s="433" t="s">
        <v>806</v>
      </c>
      <c r="H419" s="405" t="s">
        <v>158</v>
      </c>
      <c r="I419" s="508">
        <v>44399.0</v>
      </c>
      <c r="J419" s="433">
        <v>7.0</v>
      </c>
      <c r="K419" s="543" t="s">
        <v>329</v>
      </c>
      <c r="L419" s="439" t="s">
        <v>3226</v>
      </c>
      <c r="M419" s="541">
        <f t="shared" si="2"/>
        <v>2682</v>
      </c>
      <c r="N419" s="25"/>
      <c r="O419" s="25"/>
      <c r="P419" s="25"/>
      <c r="Q419" s="25"/>
      <c r="R419" s="25"/>
      <c r="S419" s="25"/>
      <c r="T419" s="25"/>
      <c r="U419" s="25"/>
      <c r="V419" s="25"/>
      <c r="W419" s="25"/>
      <c r="X419" s="25"/>
      <c r="Y419" s="25"/>
      <c r="Z419" s="25"/>
    </row>
    <row r="420" ht="12.75" customHeight="1">
      <c r="A420" s="436">
        <v>22821.0</v>
      </c>
      <c r="B420" s="437" t="s">
        <v>4435</v>
      </c>
      <c r="C420" s="437">
        <v>2014.0</v>
      </c>
      <c r="D420" s="511">
        <v>41648.0</v>
      </c>
      <c r="E420" s="439" t="s">
        <v>4436</v>
      </c>
      <c r="F420" s="408" t="s">
        <v>4437</v>
      </c>
      <c r="G420" s="439" t="s">
        <v>712</v>
      </c>
      <c r="H420" s="408" t="s">
        <v>130</v>
      </c>
      <c r="I420" s="511">
        <v>44399.0</v>
      </c>
      <c r="J420" s="439">
        <v>7.0</v>
      </c>
      <c r="K420" s="543" t="s">
        <v>336</v>
      </c>
      <c r="L420" s="433" t="s">
        <v>3221</v>
      </c>
      <c r="M420" s="540">
        <f t="shared" si="2"/>
        <v>2751</v>
      </c>
      <c r="N420" s="25"/>
      <c r="O420" s="25"/>
      <c r="P420" s="25"/>
      <c r="Q420" s="25"/>
      <c r="R420" s="25"/>
      <c r="S420" s="25"/>
      <c r="T420" s="25"/>
      <c r="U420" s="25"/>
      <c r="V420" s="25"/>
      <c r="W420" s="25"/>
      <c r="X420" s="25"/>
      <c r="Y420" s="25"/>
      <c r="Z420" s="25"/>
    </row>
    <row r="421" ht="12.75" customHeight="1">
      <c r="A421" s="430">
        <v>22921.0</v>
      </c>
      <c r="B421" s="431" t="s">
        <v>4438</v>
      </c>
      <c r="C421" s="431">
        <v>2013.0</v>
      </c>
      <c r="D421" s="508">
        <v>41528.0</v>
      </c>
      <c r="E421" s="433" t="s">
        <v>4439</v>
      </c>
      <c r="F421" s="405" t="s">
        <v>3442</v>
      </c>
      <c r="G421" s="433" t="s">
        <v>712</v>
      </c>
      <c r="H421" s="405" t="s">
        <v>50</v>
      </c>
      <c r="I421" s="508">
        <v>44399.0</v>
      </c>
      <c r="J421" s="433">
        <v>7.0</v>
      </c>
      <c r="K421" s="543" t="s">
        <v>336</v>
      </c>
      <c r="L421" s="439" t="s">
        <v>3226</v>
      </c>
      <c r="M421" s="541">
        <f t="shared" si="2"/>
        <v>2871</v>
      </c>
      <c r="N421" s="25"/>
      <c r="O421" s="25"/>
      <c r="P421" s="25"/>
      <c r="Q421" s="25"/>
      <c r="R421" s="25"/>
      <c r="S421" s="25"/>
      <c r="T421" s="25"/>
      <c r="U421" s="25"/>
      <c r="V421" s="25"/>
      <c r="W421" s="25"/>
      <c r="X421" s="25"/>
      <c r="Y421" s="25"/>
      <c r="Z421" s="25"/>
    </row>
    <row r="422" ht="12.75" customHeight="1">
      <c r="A422" s="436">
        <v>23021.0</v>
      </c>
      <c r="B422" s="437" t="s">
        <v>4440</v>
      </c>
      <c r="C422" s="437">
        <v>2014.0</v>
      </c>
      <c r="D422" s="511">
        <v>41851.0</v>
      </c>
      <c r="E422" s="439" t="s">
        <v>4441</v>
      </c>
      <c r="F422" s="408" t="s">
        <v>55</v>
      </c>
      <c r="G422" s="439" t="s">
        <v>712</v>
      </c>
      <c r="H422" s="408" t="s">
        <v>753</v>
      </c>
      <c r="I422" s="511">
        <v>44399.0</v>
      </c>
      <c r="J422" s="439">
        <v>7.0</v>
      </c>
      <c r="K422" s="543" t="s">
        <v>336</v>
      </c>
      <c r="L422" s="433" t="s">
        <v>3226</v>
      </c>
      <c r="M422" s="540">
        <f t="shared" si="2"/>
        <v>2548</v>
      </c>
      <c r="N422" s="25"/>
      <c r="O422" s="25"/>
      <c r="P422" s="25"/>
      <c r="Q422" s="25"/>
      <c r="R422" s="25"/>
      <c r="S422" s="25"/>
      <c r="T422" s="25"/>
      <c r="U422" s="25"/>
      <c r="V422" s="25"/>
      <c r="W422" s="25"/>
      <c r="X422" s="25"/>
      <c r="Y422" s="25"/>
      <c r="Z422" s="25"/>
    </row>
    <row r="423" ht="12.75" customHeight="1">
      <c r="A423" s="430">
        <v>23121.0</v>
      </c>
      <c r="B423" s="431" t="s">
        <v>4442</v>
      </c>
      <c r="C423" s="431">
        <v>2017.0</v>
      </c>
      <c r="D423" s="508">
        <v>43096.0</v>
      </c>
      <c r="E423" s="433" t="s">
        <v>4443</v>
      </c>
      <c r="F423" s="405" t="s">
        <v>1140</v>
      </c>
      <c r="G423" s="433" t="s">
        <v>712</v>
      </c>
      <c r="H423" s="405" t="s">
        <v>138</v>
      </c>
      <c r="I423" s="508">
        <v>44407.0</v>
      </c>
      <c r="J423" s="433">
        <v>7.0</v>
      </c>
      <c r="K423" s="543" t="s">
        <v>329</v>
      </c>
      <c r="L423" s="439" t="s">
        <v>1249</v>
      </c>
      <c r="M423" s="541">
        <f t="shared" si="2"/>
        <v>1311</v>
      </c>
      <c r="N423" s="25"/>
      <c r="O423" s="25"/>
      <c r="P423" s="25"/>
      <c r="Q423" s="25"/>
      <c r="R423" s="25"/>
      <c r="S423" s="25"/>
      <c r="T423" s="25"/>
      <c r="U423" s="25"/>
      <c r="V423" s="25"/>
      <c r="W423" s="25"/>
      <c r="X423" s="25"/>
      <c r="Y423" s="25"/>
      <c r="Z423" s="25"/>
    </row>
    <row r="424" ht="12.75" customHeight="1">
      <c r="A424" s="436">
        <v>23221.0</v>
      </c>
      <c r="B424" s="437" t="s">
        <v>4444</v>
      </c>
      <c r="C424" s="437">
        <v>2017.0</v>
      </c>
      <c r="D424" s="511">
        <v>42907.0</v>
      </c>
      <c r="E424" s="439" t="s">
        <v>4445</v>
      </c>
      <c r="F424" s="408" t="s">
        <v>71</v>
      </c>
      <c r="G424" s="439" t="s">
        <v>712</v>
      </c>
      <c r="H424" s="408" t="s">
        <v>138</v>
      </c>
      <c r="I424" s="511">
        <v>44407.0</v>
      </c>
      <c r="J424" s="439">
        <v>7.0</v>
      </c>
      <c r="K424" s="543" t="s">
        <v>336</v>
      </c>
      <c r="L424" s="433" t="s">
        <v>399</v>
      </c>
      <c r="M424" s="540">
        <f t="shared" si="2"/>
        <v>1500</v>
      </c>
      <c r="N424" s="25"/>
      <c r="O424" s="25"/>
      <c r="P424" s="25"/>
      <c r="Q424" s="25"/>
      <c r="R424" s="25"/>
      <c r="S424" s="25"/>
      <c r="T424" s="25"/>
      <c r="U424" s="25"/>
      <c r="V424" s="25"/>
      <c r="W424" s="25"/>
      <c r="X424" s="25"/>
      <c r="Y424" s="25"/>
      <c r="Z424" s="25"/>
    </row>
    <row r="425" ht="12.75" customHeight="1">
      <c r="A425" s="430">
        <v>23321.0</v>
      </c>
      <c r="B425" s="431" t="s">
        <v>4446</v>
      </c>
      <c r="C425" s="431">
        <v>2017.0</v>
      </c>
      <c r="D425" s="508">
        <v>42940.0</v>
      </c>
      <c r="E425" s="433" t="s">
        <v>4447</v>
      </c>
      <c r="F425" s="405" t="s">
        <v>2573</v>
      </c>
      <c r="G425" s="433" t="s">
        <v>806</v>
      </c>
      <c r="H425" s="405" t="s">
        <v>158</v>
      </c>
      <c r="I425" s="508">
        <v>44426.0</v>
      </c>
      <c r="J425" s="433">
        <v>8.0</v>
      </c>
      <c r="K425" s="543" t="s">
        <v>336</v>
      </c>
      <c r="L425" s="439" t="s">
        <v>3226</v>
      </c>
      <c r="M425" s="541">
        <f t="shared" si="2"/>
        <v>1486</v>
      </c>
      <c r="N425" s="138"/>
      <c r="O425" s="138"/>
      <c r="P425" s="138"/>
      <c r="Q425" s="138"/>
      <c r="R425" s="138"/>
      <c r="S425" s="138"/>
      <c r="T425" s="138"/>
      <c r="U425" s="138"/>
      <c r="V425" s="138"/>
      <c r="W425" s="138"/>
      <c r="X425" s="138"/>
      <c r="Y425" s="138"/>
      <c r="Z425" s="138"/>
    </row>
    <row r="426" ht="12.75" customHeight="1">
      <c r="A426" s="436">
        <v>23421.0</v>
      </c>
      <c r="B426" s="437" t="s">
        <v>4448</v>
      </c>
      <c r="C426" s="437">
        <v>2013.0</v>
      </c>
      <c r="D426" s="511">
        <v>41388.0</v>
      </c>
      <c r="E426" s="439" t="s">
        <v>4449</v>
      </c>
      <c r="F426" s="408" t="s">
        <v>4450</v>
      </c>
      <c r="G426" s="439" t="s">
        <v>707</v>
      </c>
      <c r="H426" s="408" t="s">
        <v>18</v>
      </c>
      <c r="I426" s="511">
        <v>44426.0</v>
      </c>
      <c r="J426" s="439">
        <v>8.0</v>
      </c>
      <c r="K426" s="543" t="s">
        <v>336</v>
      </c>
      <c r="L426" s="433" t="s">
        <v>3226</v>
      </c>
      <c r="M426" s="540">
        <f t="shared" si="2"/>
        <v>3038</v>
      </c>
      <c r="N426" s="138"/>
      <c r="O426" s="138"/>
      <c r="P426" s="138"/>
      <c r="Q426" s="138"/>
      <c r="R426" s="138"/>
      <c r="S426" s="138"/>
      <c r="T426" s="138"/>
      <c r="U426" s="138"/>
      <c r="V426" s="138"/>
      <c r="W426" s="138"/>
      <c r="X426" s="138"/>
      <c r="Y426" s="138"/>
      <c r="Z426" s="138"/>
    </row>
    <row r="427" ht="12.75" customHeight="1">
      <c r="A427" s="430">
        <v>23521.0</v>
      </c>
      <c r="B427" s="431" t="s">
        <v>4451</v>
      </c>
      <c r="C427" s="431">
        <v>2016.0</v>
      </c>
      <c r="D427" s="508">
        <v>42674.0</v>
      </c>
      <c r="E427" s="433" t="s">
        <v>4452</v>
      </c>
      <c r="F427" s="405" t="s">
        <v>752</v>
      </c>
      <c r="G427" s="433" t="s">
        <v>712</v>
      </c>
      <c r="H427" s="405" t="s">
        <v>3985</v>
      </c>
      <c r="I427" s="508">
        <v>44426.0</v>
      </c>
      <c r="J427" s="433">
        <v>8.0</v>
      </c>
      <c r="K427" s="543" t="s">
        <v>336</v>
      </c>
      <c r="L427" s="439" t="s">
        <v>3226</v>
      </c>
      <c r="M427" s="541">
        <f t="shared" si="2"/>
        <v>1752</v>
      </c>
      <c r="N427" s="138"/>
      <c r="O427" s="138"/>
      <c r="P427" s="138"/>
      <c r="Q427" s="138"/>
      <c r="R427" s="138"/>
      <c r="S427" s="138"/>
      <c r="T427" s="138"/>
      <c r="U427" s="138"/>
      <c r="V427" s="138"/>
      <c r="W427" s="138"/>
      <c r="X427" s="138"/>
      <c r="Y427" s="138"/>
      <c r="Z427" s="138"/>
    </row>
    <row r="428" ht="12.75" customHeight="1">
      <c r="A428" s="436">
        <v>23621.0</v>
      </c>
      <c r="B428" s="437" t="s">
        <v>4453</v>
      </c>
      <c r="C428" s="437">
        <v>2013.0</v>
      </c>
      <c r="D428" s="511">
        <v>44015.0</v>
      </c>
      <c r="E428" s="439" t="s">
        <v>4454</v>
      </c>
      <c r="F428" s="408" t="s">
        <v>4455</v>
      </c>
      <c r="G428" s="439" t="s">
        <v>806</v>
      </c>
      <c r="H428" s="408" t="s">
        <v>244</v>
      </c>
      <c r="I428" s="511">
        <v>44426.0</v>
      </c>
      <c r="J428" s="439">
        <v>8.0</v>
      </c>
      <c r="K428" s="543" t="s">
        <v>336</v>
      </c>
      <c r="L428" s="433" t="s">
        <v>3226</v>
      </c>
      <c r="M428" s="540">
        <f t="shared" si="2"/>
        <v>411</v>
      </c>
      <c r="N428" s="138"/>
      <c r="O428" s="138"/>
      <c r="P428" s="138"/>
      <c r="Q428" s="138"/>
      <c r="R428" s="138"/>
      <c r="S428" s="138"/>
      <c r="T428" s="138"/>
      <c r="U428" s="138"/>
      <c r="V428" s="138"/>
      <c r="W428" s="138"/>
      <c r="X428" s="138"/>
      <c r="Y428" s="138"/>
      <c r="Z428" s="138"/>
    </row>
    <row r="429" ht="12.75" customHeight="1">
      <c r="A429" s="430">
        <v>23721.0</v>
      </c>
      <c r="B429" s="431" t="s">
        <v>4456</v>
      </c>
      <c r="C429" s="431">
        <v>2016.0</v>
      </c>
      <c r="D429" s="508">
        <v>42667.0</v>
      </c>
      <c r="E429" s="433" t="s">
        <v>4457</v>
      </c>
      <c r="F429" s="405" t="s">
        <v>4458</v>
      </c>
      <c r="G429" s="433" t="s">
        <v>712</v>
      </c>
      <c r="H429" s="405" t="s">
        <v>4459</v>
      </c>
      <c r="I429" s="508">
        <v>44426.0</v>
      </c>
      <c r="J429" s="433">
        <v>8.0</v>
      </c>
      <c r="K429" s="543" t="s">
        <v>329</v>
      </c>
      <c r="L429" s="439" t="s">
        <v>3226</v>
      </c>
      <c r="M429" s="541">
        <f t="shared" si="2"/>
        <v>1759</v>
      </c>
      <c r="N429" s="138"/>
      <c r="O429" s="138"/>
      <c r="P429" s="138"/>
      <c r="Q429" s="138"/>
      <c r="R429" s="138"/>
      <c r="S429" s="138"/>
      <c r="T429" s="138"/>
      <c r="U429" s="138"/>
      <c r="V429" s="138"/>
      <c r="W429" s="138"/>
      <c r="X429" s="138"/>
      <c r="Y429" s="138"/>
      <c r="Z429" s="138"/>
    </row>
    <row r="430" ht="12.75" customHeight="1">
      <c r="A430" s="436">
        <v>23821.0</v>
      </c>
      <c r="B430" s="437" t="s">
        <v>4460</v>
      </c>
      <c r="C430" s="437">
        <v>2016.0</v>
      </c>
      <c r="D430" s="511">
        <v>42507.0</v>
      </c>
      <c r="E430" s="439" t="s">
        <v>4461</v>
      </c>
      <c r="F430" s="408" t="s">
        <v>4462</v>
      </c>
      <c r="G430" s="439" t="s">
        <v>712</v>
      </c>
      <c r="H430" s="408" t="s">
        <v>892</v>
      </c>
      <c r="I430" s="511">
        <v>44426.0</v>
      </c>
      <c r="J430" s="439">
        <v>8.0</v>
      </c>
      <c r="K430" s="544" t="s">
        <v>316</v>
      </c>
      <c r="L430" s="433" t="s">
        <v>1249</v>
      </c>
      <c r="M430" s="540">
        <f t="shared" si="2"/>
        <v>1919</v>
      </c>
      <c r="N430" s="138"/>
      <c r="O430" s="138"/>
      <c r="P430" s="138"/>
      <c r="Q430" s="138"/>
      <c r="R430" s="138"/>
      <c r="S430" s="138"/>
      <c r="T430" s="138"/>
      <c r="U430" s="138"/>
      <c r="V430" s="138"/>
      <c r="W430" s="138"/>
      <c r="X430" s="138"/>
      <c r="Y430" s="138"/>
      <c r="Z430" s="138"/>
    </row>
    <row r="431" ht="12.75" customHeight="1">
      <c r="A431" s="430">
        <v>23921.0</v>
      </c>
      <c r="B431" s="431" t="s">
        <v>4463</v>
      </c>
      <c r="C431" s="431">
        <v>2012.0</v>
      </c>
      <c r="D431" s="508">
        <v>41277.0</v>
      </c>
      <c r="E431" s="433" t="s">
        <v>4464</v>
      </c>
      <c r="F431" s="405" t="s">
        <v>4465</v>
      </c>
      <c r="G431" s="433" t="s">
        <v>712</v>
      </c>
      <c r="H431" s="405" t="s">
        <v>244</v>
      </c>
      <c r="I431" s="508">
        <v>44426.0</v>
      </c>
      <c r="J431" s="433">
        <v>8.0</v>
      </c>
      <c r="K431" s="543" t="s">
        <v>336</v>
      </c>
      <c r="L431" s="439" t="s">
        <v>3226</v>
      </c>
      <c r="M431" s="541">
        <f t="shared" si="2"/>
        <v>3149</v>
      </c>
      <c r="N431" s="138"/>
      <c r="O431" s="138"/>
      <c r="P431" s="138"/>
      <c r="Q431" s="138"/>
      <c r="R431" s="138"/>
      <c r="S431" s="138"/>
      <c r="T431" s="138"/>
      <c r="U431" s="138"/>
      <c r="V431" s="138"/>
      <c r="W431" s="138"/>
      <c r="X431" s="138"/>
      <c r="Y431" s="138"/>
      <c r="Z431" s="138"/>
    </row>
    <row r="432" ht="12.75" customHeight="1">
      <c r="A432" s="436">
        <v>24021.0</v>
      </c>
      <c r="B432" s="437" t="s">
        <v>4466</v>
      </c>
      <c r="C432" s="437">
        <v>2013.0</v>
      </c>
      <c r="D432" s="511">
        <v>41513.0</v>
      </c>
      <c r="E432" s="439" t="s">
        <v>4467</v>
      </c>
      <c r="F432" s="408" t="s">
        <v>3872</v>
      </c>
      <c r="G432" s="439" t="s">
        <v>712</v>
      </c>
      <c r="H432" s="408" t="s">
        <v>4468</v>
      </c>
      <c r="I432" s="511">
        <v>44428.0</v>
      </c>
      <c r="J432" s="439">
        <v>8.0</v>
      </c>
      <c r="K432" s="543" t="s">
        <v>336</v>
      </c>
      <c r="L432" s="433" t="s">
        <v>3221</v>
      </c>
      <c r="M432" s="540">
        <f t="shared" si="2"/>
        <v>2915</v>
      </c>
      <c r="N432" s="138"/>
      <c r="O432" s="138"/>
      <c r="P432" s="138"/>
      <c r="Q432" s="138"/>
      <c r="R432" s="138"/>
      <c r="S432" s="138"/>
      <c r="T432" s="138"/>
      <c r="U432" s="138"/>
      <c r="V432" s="138"/>
      <c r="W432" s="138"/>
      <c r="X432" s="138"/>
      <c r="Y432" s="138"/>
      <c r="Z432" s="138"/>
    </row>
    <row r="433" ht="12.75" customHeight="1">
      <c r="A433" s="430">
        <v>24121.0</v>
      </c>
      <c r="B433" s="431" t="s">
        <v>4469</v>
      </c>
      <c r="C433" s="431">
        <v>2016.0</v>
      </c>
      <c r="D433" s="508">
        <v>42704.0</v>
      </c>
      <c r="E433" s="433" t="s">
        <v>4470</v>
      </c>
      <c r="F433" s="405" t="s">
        <v>4471</v>
      </c>
      <c r="G433" s="433" t="s">
        <v>712</v>
      </c>
      <c r="H433" s="405" t="s">
        <v>753</v>
      </c>
      <c r="I433" s="508">
        <v>44428.0</v>
      </c>
      <c r="J433" s="433">
        <v>8.0</v>
      </c>
      <c r="K433" s="543" t="s">
        <v>336</v>
      </c>
      <c r="L433" s="439" t="s">
        <v>3221</v>
      </c>
      <c r="M433" s="541">
        <f t="shared" si="2"/>
        <v>1724</v>
      </c>
      <c r="N433" s="138"/>
      <c r="O433" s="138"/>
      <c r="P433" s="138"/>
      <c r="Q433" s="138"/>
      <c r="R433" s="138"/>
      <c r="S433" s="138"/>
      <c r="T433" s="138"/>
      <c r="U433" s="138"/>
      <c r="V433" s="138"/>
      <c r="W433" s="138"/>
      <c r="X433" s="138"/>
      <c r="Y433" s="138"/>
      <c r="Z433" s="138"/>
    </row>
    <row r="434" ht="12.75" customHeight="1">
      <c r="A434" s="436">
        <v>24221.0</v>
      </c>
      <c r="B434" s="437" t="s">
        <v>4472</v>
      </c>
      <c r="C434" s="437">
        <v>2020.0</v>
      </c>
      <c r="D434" s="511">
        <v>43910.0</v>
      </c>
      <c r="E434" s="439" t="s">
        <v>4473</v>
      </c>
      <c r="F434" s="408" t="s">
        <v>4474</v>
      </c>
      <c r="G434" s="439" t="s">
        <v>707</v>
      </c>
      <c r="H434" s="408" t="s">
        <v>4396</v>
      </c>
      <c r="I434" s="511">
        <v>44428.0</v>
      </c>
      <c r="J434" s="439">
        <v>8.0</v>
      </c>
      <c r="K434" s="542" t="s">
        <v>1231</v>
      </c>
      <c r="L434" s="433" t="s">
        <v>3226</v>
      </c>
      <c r="M434" s="540">
        <f t="shared" si="2"/>
        <v>518</v>
      </c>
      <c r="N434" s="138"/>
      <c r="O434" s="138"/>
      <c r="P434" s="138"/>
      <c r="Q434" s="138"/>
      <c r="R434" s="138"/>
      <c r="S434" s="138"/>
      <c r="T434" s="138"/>
      <c r="U434" s="138"/>
      <c r="V434" s="138"/>
      <c r="W434" s="138"/>
      <c r="X434" s="138"/>
      <c r="Y434" s="138"/>
      <c r="Z434" s="138"/>
    </row>
    <row r="435" ht="12.75" customHeight="1">
      <c r="A435" s="430">
        <v>24321.0</v>
      </c>
      <c r="B435" s="431" t="s">
        <v>4475</v>
      </c>
      <c r="C435" s="431">
        <v>2013.0</v>
      </c>
      <c r="D435" s="508">
        <v>41389.0</v>
      </c>
      <c r="E435" s="433" t="s">
        <v>4476</v>
      </c>
      <c r="F435" s="405" t="s">
        <v>723</v>
      </c>
      <c r="G435" s="433" t="s">
        <v>712</v>
      </c>
      <c r="H435" s="405" t="s">
        <v>153</v>
      </c>
      <c r="I435" s="508">
        <v>44433.0</v>
      </c>
      <c r="J435" s="433">
        <v>8.0</v>
      </c>
      <c r="K435" s="544" t="s">
        <v>316</v>
      </c>
      <c r="L435" s="439" t="s">
        <v>3226</v>
      </c>
      <c r="M435" s="541">
        <f t="shared" si="2"/>
        <v>3044</v>
      </c>
      <c r="N435" s="138"/>
      <c r="O435" s="138"/>
      <c r="P435" s="138"/>
      <c r="Q435" s="138"/>
      <c r="R435" s="138"/>
      <c r="S435" s="138"/>
      <c r="T435" s="138"/>
      <c r="U435" s="138"/>
      <c r="V435" s="138"/>
      <c r="W435" s="138"/>
      <c r="X435" s="138"/>
      <c r="Y435" s="138"/>
      <c r="Z435" s="138"/>
    </row>
    <row r="436" ht="12.75" customHeight="1">
      <c r="A436" s="436">
        <v>24421.0</v>
      </c>
      <c r="B436" s="437" t="s">
        <v>4477</v>
      </c>
      <c r="C436" s="437">
        <v>2015.0</v>
      </c>
      <c r="D436" s="511">
        <v>42073.0</v>
      </c>
      <c r="E436" s="439" t="s">
        <v>4478</v>
      </c>
      <c r="F436" s="408" t="s">
        <v>3452</v>
      </c>
      <c r="G436" s="439" t="s">
        <v>707</v>
      </c>
      <c r="H436" s="408" t="s">
        <v>4396</v>
      </c>
      <c r="I436" s="511">
        <v>44433.0</v>
      </c>
      <c r="J436" s="439">
        <v>8.0</v>
      </c>
      <c r="K436" s="542" t="s">
        <v>1231</v>
      </c>
      <c r="L436" s="433" t="s">
        <v>3226</v>
      </c>
      <c r="M436" s="540">
        <f t="shared" si="2"/>
        <v>2360</v>
      </c>
      <c r="N436" s="138"/>
      <c r="O436" s="138"/>
      <c r="P436" s="138"/>
      <c r="Q436" s="138"/>
      <c r="R436" s="138"/>
      <c r="S436" s="138"/>
      <c r="T436" s="138"/>
      <c r="U436" s="138"/>
      <c r="V436" s="138"/>
      <c r="W436" s="138"/>
      <c r="X436" s="138"/>
      <c r="Y436" s="138"/>
      <c r="Z436" s="138"/>
    </row>
    <row r="437" ht="12.75" customHeight="1">
      <c r="A437" s="430">
        <v>24521.0</v>
      </c>
      <c r="B437" s="431" t="s">
        <v>4479</v>
      </c>
      <c r="C437" s="431">
        <v>2015.0</v>
      </c>
      <c r="D437" s="508">
        <v>42068.0</v>
      </c>
      <c r="E437" s="433" t="s">
        <v>4480</v>
      </c>
      <c r="F437" s="405" t="s">
        <v>4481</v>
      </c>
      <c r="G437" s="433" t="s">
        <v>707</v>
      </c>
      <c r="H437" s="405" t="s">
        <v>4292</v>
      </c>
      <c r="I437" s="508">
        <v>44433.0</v>
      </c>
      <c r="J437" s="433">
        <v>8.0</v>
      </c>
      <c r="K437" s="542" t="s">
        <v>1231</v>
      </c>
      <c r="L437" s="439" t="s">
        <v>3226</v>
      </c>
      <c r="M437" s="541">
        <f t="shared" si="2"/>
        <v>2365</v>
      </c>
      <c r="N437" s="138"/>
      <c r="O437" s="138"/>
      <c r="P437" s="138"/>
      <c r="Q437" s="138"/>
      <c r="R437" s="138"/>
      <c r="S437" s="138"/>
      <c r="T437" s="138"/>
      <c r="U437" s="138"/>
      <c r="V437" s="138"/>
      <c r="W437" s="138"/>
      <c r="X437" s="138"/>
      <c r="Y437" s="138"/>
      <c r="Z437" s="138"/>
    </row>
    <row r="438" ht="12.75" customHeight="1">
      <c r="A438" s="436">
        <v>24621.0</v>
      </c>
      <c r="B438" s="437" t="s">
        <v>4482</v>
      </c>
      <c r="C438" s="437">
        <v>2014.0</v>
      </c>
      <c r="D438" s="511">
        <v>41792.0</v>
      </c>
      <c r="E438" s="439" t="s">
        <v>4483</v>
      </c>
      <c r="F438" s="408" t="s">
        <v>4484</v>
      </c>
      <c r="G438" s="439" t="s">
        <v>806</v>
      </c>
      <c r="H438" s="408" t="s">
        <v>4396</v>
      </c>
      <c r="I438" s="511">
        <v>44433.0</v>
      </c>
      <c r="J438" s="439">
        <v>8.0</v>
      </c>
      <c r="K438" s="543" t="s">
        <v>336</v>
      </c>
      <c r="L438" s="433" t="s">
        <v>3221</v>
      </c>
      <c r="M438" s="540">
        <f t="shared" si="2"/>
        <v>2641</v>
      </c>
      <c r="N438" s="138"/>
      <c r="O438" s="138"/>
      <c r="P438" s="138"/>
      <c r="Q438" s="138"/>
      <c r="R438" s="138"/>
      <c r="S438" s="138"/>
      <c r="T438" s="138"/>
      <c r="U438" s="138"/>
      <c r="V438" s="138"/>
      <c r="W438" s="138"/>
      <c r="X438" s="138"/>
      <c r="Y438" s="138"/>
      <c r="Z438" s="138"/>
    </row>
    <row r="439" ht="12.75" customHeight="1">
      <c r="A439" s="430">
        <v>24721.0</v>
      </c>
      <c r="B439" s="431" t="s">
        <v>4485</v>
      </c>
      <c r="C439" s="431">
        <v>2018.0</v>
      </c>
      <c r="D439" s="508">
        <v>43308.0</v>
      </c>
      <c r="E439" s="433" t="s">
        <v>4486</v>
      </c>
      <c r="F439" s="405" t="s">
        <v>4487</v>
      </c>
      <c r="G439" s="433" t="s">
        <v>712</v>
      </c>
      <c r="H439" s="405" t="s">
        <v>163</v>
      </c>
      <c r="I439" s="508">
        <v>44433.0</v>
      </c>
      <c r="J439" s="433">
        <v>8.0</v>
      </c>
      <c r="K439" s="543" t="s">
        <v>336</v>
      </c>
      <c r="L439" s="439" t="s">
        <v>3221</v>
      </c>
      <c r="M439" s="541">
        <f t="shared" si="2"/>
        <v>1125</v>
      </c>
      <c r="N439" s="138"/>
      <c r="O439" s="138"/>
      <c r="P439" s="138"/>
      <c r="Q439" s="138"/>
      <c r="R439" s="138"/>
      <c r="S439" s="138"/>
      <c r="T439" s="138"/>
      <c r="U439" s="138"/>
      <c r="V439" s="138"/>
      <c r="W439" s="138"/>
      <c r="X439" s="138"/>
      <c r="Y439" s="138"/>
      <c r="Z439" s="138"/>
    </row>
    <row r="440" ht="12.75" customHeight="1">
      <c r="A440" s="436">
        <v>24821.0</v>
      </c>
      <c r="B440" s="437" t="s">
        <v>4488</v>
      </c>
      <c r="C440" s="437">
        <v>2015.0</v>
      </c>
      <c r="D440" s="511">
        <v>42087.0</v>
      </c>
      <c r="E440" s="439" t="s">
        <v>4489</v>
      </c>
      <c r="F440" s="408" t="s">
        <v>4490</v>
      </c>
      <c r="G440" s="439" t="s">
        <v>712</v>
      </c>
      <c r="H440" s="408" t="s">
        <v>50</v>
      </c>
      <c r="I440" s="511">
        <v>44438.0</v>
      </c>
      <c r="J440" s="439">
        <v>8.0</v>
      </c>
      <c r="K440" s="543" t="s">
        <v>336</v>
      </c>
      <c r="L440" s="433" t="s">
        <v>3226</v>
      </c>
      <c r="M440" s="540">
        <f t="shared" si="2"/>
        <v>2351</v>
      </c>
      <c r="N440" s="138"/>
      <c r="O440" s="138"/>
      <c r="P440" s="138"/>
      <c r="Q440" s="138"/>
      <c r="R440" s="138"/>
      <c r="S440" s="138"/>
      <c r="T440" s="138"/>
      <c r="U440" s="138"/>
      <c r="V440" s="138"/>
      <c r="W440" s="138"/>
      <c r="X440" s="138"/>
      <c r="Y440" s="138"/>
      <c r="Z440" s="138"/>
    </row>
    <row r="441" ht="12.75" customHeight="1">
      <c r="A441" s="430">
        <v>24921.0</v>
      </c>
      <c r="B441" s="431" t="s">
        <v>4491</v>
      </c>
      <c r="C441" s="431">
        <v>2014.0</v>
      </c>
      <c r="D441" s="508">
        <v>41992.0</v>
      </c>
      <c r="E441" s="433" t="s">
        <v>4492</v>
      </c>
      <c r="F441" s="405" t="s">
        <v>218</v>
      </c>
      <c r="G441" s="433" t="s">
        <v>712</v>
      </c>
      <c r="H441" s="405" t="s">
        <v>130</v>
      </c>
      <c r="I441" s="508">
        <v>44453.0</v>
      </c>
      <c r="J441" s="433">
        <v>9.0</v>
      </c>
      <c r="K441" s="543" t="s">
        <v>336</v>
      </c>
      <c r="L441" s="439" t="s">
        <v>3221</v>
      </c>
      <c r="M441" s="541">
        <f t="shared" si="2"/>
        <v>2461</v>
      </c>
      <c r="N441" s="138"/>
      <c r="O441" s="138"/>
      <c r="P441" s="138"/>
      <c r="Q441" s="138"/>
      <c r="R441" s="138"/>
      <c r="S441" s="138"/>
      <c r="T441" s="138"/>
      <c r="U441" s="138"/>
      <c r="V441" s="138"/>
      <c r="W441" s="138"/>
      <c r="X441" s="138"/>
      <c r="Y441" s="138"/>
      <c r="Z441" s="138"/>
    </row>
    <row r="442" ht="12.75" customHeight="1">
      <c r="A442" s="436">
        <v>25021.0</v>
      </c>
      <c r="B442" s="437" t="s">
        <v>4493</v>
      </c>
      <c r="C442" s="437">
        <v>2015.0</v>
      </c>
      <c r="D442" s="511">
        <v>42124.0</v>
      </c>
      <c r="E442" s="439" t="s">
        <v>4494</v>
      </c>
      <c r="F442" s="408" t="s">
        <v>1509</v>
      </c>
      <c r="G442" s="439" t="s">
        <v>712</v>
      </c>
      <c r="H442" s="408" t="s">
        <v>1404</v>
      </c>
      <c r="I442" s="511">
        <v>44453.0</v>
      </c>
      <c r="J442" s="439">
        <v>9.0</v>
      </c>
      <c r="K442" s="543" t="s">
        <v>336</v>
      </c>
      <c r="L442" s="433" t="s">
        <v>3226</v>
      </c>
      <c r="M442" s="540">
        <f t="shared" si="2"/>
        <v>2329</v>
      </c>
      <c r="N442" s="138"/>
      <c r="O442" s="138"/>
      <c r="P442" s="138"/>
      <c r="Q442" s="138"/>
      <c r="R442" s="138"/>
      <c r="S442" s="138"/>
      <c r="T442" s="138"/>
      <c r="U442" s="138"/>
      <c r="V442" s="138"/>
      <c r="W442" s="138"/>
      <c r="X442" s="138"/>
      <c r="Y442" s="138"/>
      <c r="Z442" s="138"/>
    </row>
    <row r="443" ht="12.75" customHeight="1">
      <c r="A443" s="430">
        <v>25121.0</v>
      </c>
      <c r="B443" s="431" t="s">
        <v>4495</v>
      </c>
      <c r="C443" s="431">
        <v>2021.0</v>
      </c>
      <c r="D443" s="508">
        <v>44364.0</v>
      </c>
      <c r="E443" s="433" t="s">
        <v>4496</v>
      </c>
      <c r="F443" s="514" t="s">
        <v>2716</v>
      </c>
      <c r="G443" s="433" t="s">
        <v>729</v>
      </c>
      <c r="H443" s="405" t="s">
        <v>736</v>
      </c>
      <c r="I443" s="508">
        <v>44453.0</v>
      </c>
      <c r="J443" s="433">
        <v>9.0</v>
      </c>
      <c r="K443" s="543" t="s">
        <v>336</v>
      </c>
      <c r="L443" s="439" t="s">
        <v>399</v>
      </c>
      <c r="M443" s="541">
        <f t="shared" si="2"/>
        <v>89</v>
      </c>
      <c r="N443" s="138"/>
      <c r="O443" s="138"/>
      <c r="P443" s="138"/>
      <c r="Q443" s="138"/>
      <c r="R443" s="138"/>
      <c r="S443" s="138"/>
      <c r="T443" s="138"/>
      <c r="U443" s="138"/>
      <c r="V443" s="138"/>
      <c r="W443" s="138"/>
      <c r="X443" s="138"/>
      <c r="Y443" s="138"/>
      <c r="Z443" s="138"/>
    </row>
    <row r="444" ht="15.0" customHeight="1">
      <c r="A444" s="436">
        <v>25221.0</v>
      </c>
      <c r="B444" s="437" t="s">
        <v>4497</v>
      </c>
      <c r="C444" s="437">
        <v>2020.0</v>
      </c>
      <c r="D444" s="511">
        <v>43907.0</v>
      </c>
      <c r="E444" s="439" t="s">
        <v>4498</v>
      </c>
      <c r="F444" s="408" t="s">
        <v>3452</v>
      </c>
      <c r="G444" s="439" t="s">
        <v>707</v>
      </c>
      <c r="H444" s="408" t="s">
        <v>4396</v>
      </c>
      <c r="I444" s="511">
        <v>44453.0</v>
      </c>
      <c r="J444" s="439">
        <v>9.0</v>
      </c>
      <c r="K444" s="542" t="s">
        <v>1231</v>
      </c>
      <c r="L444" s="433" t="s">
        <v>3226</v>
      </c>
      <c r="M444" s="540">
        <f t="shared" si="2"/>
        <v>546</v>
      </c>
      <c r="N444" s="138"/>
      <c r="O444" s="138"/>
      <c r="P444" s="138"/>
      <c r="Q444" s="138"/>
      <c r="R444" s="138"/>
      <c r="S444" s="138"/>
      <c r="T444" s="138"/>
      <c r="U444" s="138"/>
      <c r="V444" s="138"/>
      <c r="W444" s="138"/>
      <c r="X444" s="138"/>
      <c r="Y444" s="138"/>
      <c r="Z444" s="138"/>
    </row>
    <row r="445" ht="12.75" customHeight="1">
      <c r="A445" s="430">
        <v>25321.0</v>
      </c>
      <c r="B445" s="431" t="s">
        <v>4499</v>
      </c>
      <c r="C445" s="431">
        <v>2017.0</v>
      </c>
      <c r="D445" s="508">
        <v>43042.0</v>
      </c>
      <c r="E445" s="433" t="s">
        <v>4500</v>
      </c>
      <c r="F445" s="405" t="s">
        <v>1030</v>
      </c>
      <c r="G445" s="433" t="s">
        <v>712</v>
      </c>
      <c r="H445" s="405" t="s">
        <v>4501</v>
      </c>
      <c r="I445" s="508">
        <v>44453.0</v>
      </c>
      <c r="J445" s="433">
        <v>9.0</v>
      </c>
      <c r="K445" s="543" t="s">
        <v>329</v>
      </c>
      <c r="L445" s="439" t="s">
        <v>3221</v>
      </c>
      <c r="M445" s="541">
        <f t="shared" si="2"/>
        <v>1411</v>
      </c>
      <c r="N445" s="138"/>
      <c r="O445" s="138"/>
      <c r="P445" s="138"/>
      <c r="Q445" s="138"/>
      <c r="R445" s="138"/>
      <c r="S445" s="138"/>
      <c r="T445" s="138"/>
      <c r="U445" s="138"/>
      <c r="V445" s="138"/>
      <c r="W445" s="138"/>
      <c r="X445" s="138"/>
      <c r="Y445" s="138"/>
      <c r="Z445" s="138"/>
    </row>
    <row r="446" ht="12.75" customHeight="1">
      <c r="A446" s="436">
        <v>25421.0</v>
      </c>
      <c r="B446" s="437" t="s">
        <v>4502</v>
      </c>
      <c r="C446" s="437">
        <v>2014.0</v>
      </c>
      <c r="D446" s="511">
        <v>41911.0</v>
      </c>
      <c r="E446" s="439" t="s">
        <v>4503</v>
      </c>
      <c r="F446" s="408" t="s">
        <v>3872</v>
      </c>
      <c r="G446" s="439" t="s">
        <v>712</v>
      </c>
      <c r="H446" s="408" t="s">
        <v>50</v>
      </c>
      <c r="I446" s="511">
        <v>44453.0</v>
      </c>
      <c r="J446" s="439">
        <v>9.0</v>
      </c>
      <c r="K446" s="543" t="s">
        <v>336</v>
      </c>
      <c r="L446" s="433" t="s">
        <v>3221</v>
      </c>
      <c r="M446" s="540">
        <f t="shared" si="2"/>
        <v>2542</v>
      </c>
      <c r="N446" s="138"/>
      <c r="O446" s="138"/>
      <c r="P446" s="138"/>
      <c r="Q446" s="138"/>
      <c r="R446" s="138"/>
      <c r="S446" s="138"/>
      <c r="T446" s="138"/>
      <c r="U446" s="138"/>
      <c r="V446" s="138"/>
      <c r="W446" s="138"/>
      <c r="X446" s="138"/>
      <c r="Y446" s="138"/>
      <c r="Z446" s="138"/>
    </row>
    <row r="447" ht="12.75" customHeight="1">
      <c r="A447" s="430">
        <v>25521.0</v>
      </c>
      <c r="B447" s="431" t="s">
        <v>4504</v>
      </c>
      <c r="C447" s="431">
        <v>2014.0</v>
      </c>
      <c r="D447" s="508">
        <v>41654.0</v>
      </c>
      <c r="E447" s="433" t="s">
        <v>4505</v>
      </c>
      <c r="F447" s="405" t="s">
        <v>4506</v>
      </c>
      <c r="G447" s="433" t="s">
        <v>806</v>
      </c>
      <c r="H447" s="405" t="s">
        <v>4292</v>
      </c>
      <c r="I447" s="508">
        <v>44454.0</v>
      </c>
      <c r="J447" s="433">
        <v>9.0</v>
      </c>
      <c r="K447" s="543" t="s">
        <v>336</v>
      </c>
      <c r="L447" s="439" t="s">
        <v>3221</v>
      </c>
      <c r="M447" s="541">
        <f t="shared" si="2"/>
        <v>2800</v>
      </c>
      <c r="N447" s="138"/>
      <c r="O447" s="138"/>
      <c r="P447" s="138"/>
      <c r="Q447" s="138"/>
      <c r="R447" s="138"/>
      <c r="S447" s="138"/>
      <c r="T447" s="138"/>
      <c r="U447" s="138"/>
      <c r="V447" s="138"/>
      <c r="W447" s="138"/>
      <c r="X447" s="138"/>
      <c r="Y447" s="138"/>
      <c r="Z447" s="138"/>
    </row>
    <row r="448" ht="15.0" customHeight="1">
      <c r="A448" s="436">
        <v>25621.0</v>
      </c>
      <c r="B448" s="437" t="s">
        <v>4507</v>
      </c>
      <c r="C448" s="437">
        <v>2021.0</v>
      </c>
      <c r="D448" s="511">
        <v>44314.0</v>
      </c>
      <c r="E448" s="439" t="s">
        <v>4508</v>
      </c>
      <c r="F448" s="516" t="s">
        <v>4509</v>
      </c>
      <c r="G448" s="439" t="s">
        <v>725</v>
      </c>
      <c r="H448" s="408" t="s">
        <v>4063</v>
      </c>
      <c r="I448" s="511">
        <v>44454.0</v>
      </c>
      <c r="J448" s="439">
        <v>9.0</v>
      </c>
      <c r="K448" s="543" t="s">
        <v>336</v>
      </c>
      <c r="L448" s="433" t="s">
        <v>399</v>
      </c>
      <c r="M448" s="540">
        <f t="shared" si="2"/>
        <v>140</v>
      </c>
      <c r="N448" s="138"/>
      <c r="O448" s="138"/>
      <c r="P448" s="138"/>
      <c r="Q448" s="138"/>
      <c r="R448" s="138"/>
      <c r="S448" s="138"/>
      <c r="T448" s="138"/>
      <c r="U448" s="138"/>
      <c r="V448" s="138"/>
      <c r="W448" s="138"/>
      <c r="X448" s="138"/>
      <c r="Y448" s="138"/>
      <c r="Z448" s="138"/>
    </row>
    <row r="449" ht="12.75" customHeight="1">
      <c r="A449" s="430">
        <v>25721.0</v>
      </c>
      <c r="B449" s="431" t="s">
        <v>4510</v>
      </c>
      <c r="C449" s="431">
        <v>2018.0</v>
      </c>
      <c r="D449" s="508">
        <v>43315.0</v>
      </c>
      <c r="E449" s="433" t="s">
        <v>4511</v>
      </c>
      <c r="F449" s="405" t="s">
        <v>4512</v>
      </c>
      <c r="G449" s="433" t="s">
        <v>806</v>
      </c>
      <c r="H449" s="405" t="s">
        <v>807</v>
      </c>
      <c r="I449" s="508">
        <v>44454.0</v>
      </c>
      <c r="J449" s="433">
        <v>9.0</v>
      </c>
      <c r="K449" s="543" t="s">
        <v>322</v>
      </c>
      <c r="L449" s="439" t="s">
        <v>3226</v>
      </c>
      <c r="M449" s="541">
        <f t="shared" si="2"/>
        <v>1139</v>
      </c>
      <c r="N449" s="138"/>
      <c r="O449" s="138"/>
      <c r="P449" s="138"/>
      <c r="Q449" s="138"/>
      <c r="R449" s="138"/>
      <c r="S449" s="138"/>
      <c r="T449" s="138"/>
      <c r="U449" s="138"/>
      <c r="V449" s="138"/>
      <c r="W449" s="138"/>
      <c r="X449" s="138"/>
      <c r="Y449" s="138"/>
      <c r="Z449" s="138"/>
    </row>
    <row r="450" ht="12.75" customHeight="1">
      <c r="A450" s="436">
        <v>25821.0</v>
      </c>
      <c r="B450" s="437" t="s">
        <v>4513</v>
      </c>
      <c r="C450" s="437">
        <v>2014.0</v>
      </c>
      <c r="D450" s="511">
        <v>41926.0</v>
      </c>
      <c r="E450" s="439" t="s">
        <v>4514</v>
      </c>
      <c r="F450" s="408" t="s">
        <v>167</v>
      </c>
      <c r="G450" s="439" t="s">
        <v>806</v>
      </c>
      <c r="H450" s="408" t="s">
        <v>807</v>
      </c>
      <c r="I450" s="511">
        <v>44454.0</v>
      </c>
      <c r="J450" s="439">
        <v>9.0</v>
      </c>
      <c r="K450" s="543" t="s">
        <v>329</v>
      </c>
      <c r="L450" s="433" t="s">
        <v>3226</v>
      </c>
      <c r="M450" s="540">
        <f t="shared" si="2"/>
        <v>2528</v>
      </c>
      <c r="N450" s="138"/>
      <c r="O450" s="138"/>
      <c r="P450" s="138"/>
      <c r="Q450" s="138"/>
      <c r="R450" s="138"/>
      <c r="S450" s="138"/>
      <c r="T450" s="138"/>
      <c r="U450" s="138"/>
      <c r="V450" s="138"/>
      <c r="W450" s="138"/>
      <c r="X450" s="138"/>
      <c r="Y450" s="138"/>
      <c r="Z450" s="138"/>
    </row>
    <row r="451" ht="12.75" customHeight="1">
      <c r="A451" s="430">
        <v>25921.0</v>
      </c>
      <c r="B451" s="431" t="s">
        <v>4515</v>
      </c>
      <c r="C451" s="431">
        <v>2013.0</v>
      </c>
      <c r="D451" s="508">
        <v>41431.0</v>
      </c>
      <c r="E451" s="433" t="s">
        <v>4516</v>
      </c>
      <c r="F451" s="405" t="s">
        <v>1076</v>
      </c>
      <c r="G451" s="433" t="s">
        <v>712</v>
      </c>
      <c r="H451" s="405" t="s">
        <v>130</v>
      </c>
      <c r="I451" s="508">
        <v>44454.0</v>
      </c>
      <c r="J451" s="433">
        <v>9.0</v>
      </c>
      <c r="K451" s="543" t="s">
        <v>336</v>
      </c>
      <c r="L451" s="439" t="s">
        <v>3226</v>
      </c>
      <c r="M451" s="541">
        <f t="shared" si="2"/>
        <v>3023</v>
      </c>
      <c r="N451" s="138"/>
      <c r="O451" s="138"/>
      <c r="P451" s="138"/>
      <c r="Q451" s="138"/>
      <c r="R451" s="138"/>
      <c r="S451" s="138"/>
      <c r="T451" s="138"/>
      <c r="U451" s="138"/>
      <c r="V451" s="138"/>
      <c r="W451" s="138"/>
      <c r="X451" s="138"/>
      <c r="Y451" s="138"/>
      <c r="Z451" s="138"/>
    </row>
    <row r="452" ht="12.75" customHeight="1">
      <c r="A452" s="436">
        <v>26021.0</v>
      </c>
      <c r="B452" s="437" t="s">
        <v>4517</v>
      </c>
      <c r="C452" s="437">
        <v>2015.0</v>
      </c>
      <c r="D452" s="511">
        <v>42255.0</v>
      </c>
      <c r="E452" s="439" t="s">
        <v>4518</v>
      </c>
      <c r="F452" s="408" t="s">
        <v>4519</v>
      </c>
      <c r="G452" s="439" t="s">
        <v>712</v>
      </c>
      <c r="H452" s="408" t="s">
        <v>130</v>
      </c>
      <c r="I452" s="511">
        <v>44454.0</v>
      </c>
      <c r="J452" s="439">
        <v>9.0</v>
      </c>
      <c r="K452" s="543" t="s">
        <v>329</v>
      </c>
      <c r="L452" s="433" t="s">
        <v>3221</v>
      </c>
      <c r="M452" s="540">
        <f t="shared" si="2"/>
        <v>2199</v>
      </c>
      <c r="N452" s="138"/>
      <c r="O452" s="138"/>
      <c r="P452" s="138"/>
      <c r="Q452" s="138"/>
      <c r="R452" s="138"/>
      <c r="S452" s="138"/>
      <c r="T452" s="138"/>
      <c r="U452" s="138"/>
      <c r="V452" s="138"/>
      <c r="W452" s="138"/>
      <c r="X452" s="138"/>
      <c r="Y452" s="138"/>
      <c r="Z452" s="138"/>
    </row>
    <row r="453" ht="12.75" customHeight="1">
      <c r="A453" s="430">
        <v>26121.0</v>
      </c>
      <c r="B453" s="431" t="s">
        <v>4520</v>
      </c>
      <c r="C453" s="431">
        <v>2013.0</v>
      </c>
      <c r="D453" s="508">
        <v>41569.0</v>
      </c>
      <c r="E453" s="433" t="s">
        <v>4521</v>
      </c>
      <c r="F453" s="405" t="s">
        <v>417</v>
      </c>
      <c r="G453" s="433" t="s">
        <v>712</v>
      </c>
      <c r="H453" s="405" t="s">
        <v>927</v>
      </c>
      <c r="I453" s="508">
        <v>44454.0</v>
      </c>
      <c r="J453" s="433">
        <v>9.0</v>
      </c>
      <c r="K453" s="544" t="s">
        <v>316</v>
      </c>
      <c r="L453" s="439" t="s">
        <v>3226</v>
      </c>
      <c r="M453" s="541">
        <f t="shared" si="2"/>
        <v>2885</v>
      </c>
      <c r="N453" s="138"/>
      <c r="O453" s="138"/>
      <c r="P453" s="138"/>
      <c r="Q453" s="138"/>
      <c r="R453" s="138"/>
      <c r="S453" s="138"/>
      <c r="T453" s="138"/>
      <c r="U453" s="138"/>
      <c r="V453" s="138"/>
      <c r="W453" s="138"/>
      <c r="X453" s="138"/>
      <c r="Y453" s="138"/>
      <c r="Z453" s="138"/>
    </row>
    <row r="454" ht="12.75" customHeight="1">
      <c r="A454" s="436">
        <v>26221.0</v>
      </c>
      <c r="B454" s="437" t="s">
        <v>4522</v>
      </c>
      <c r="C454" s="437">
        <v>2017.0</v>
      </c>
      <c r="D454" s="511">
        <v>43055.0</v>
      </c>
      <c r="E454" s="439" t="s">
        <v>4523</v>
      </c>
      <c r="F454" s="408" t="s">
        <v>1937</v>
      </c>
      <c r="G454" s="439" t="s">
        <v>712</v>
      </c>
      <c r="H454" s="408" t="s">
        <v>153</v>
      </c>
      <c r="I454" s="511">
        <v>44454.0</v>
      </c>
      <c r="J454" s="439">
        <v>9.0</v>
      </c>
      <c r="K454" s="545" t="s">
        <v>302</v>
      </c>
      <c r="L454" s="433" t="s">
        <v>3226</v>
      </c>
      <c r="M454" s="540">
        <f t="shared" si="2"/>
        <v>1399</v>
      </c>
      <c r="N454" s="138"/>
      <c r="O454" s="138"/>
      <c r="P454" s="138"/>
      <c r="Q454" s="138"/>
      <c r="R454" s="138"/>
      <c r="S454" s="138"/>
      <c r="T454" s="138"/>
      <c r="U454" s="138"/>
      <c r="V454" s="138"/>
      <c r="W454" s="138"/>
      <c r="X454" s="138"/>
      <c r="Y454" s="138"/>
      <c r="Z454" s="138"/>
    </row>
    <row r="455" ht="12.75" customHeight="1">
      <c r="A455" s="430">
        <v>26321.0</v>
      </c>
      <c r="B455" s="431" t="s">
        <v>4524</v>
      </c>
      <c r="C455" s="431">
        <v>2017.0</v>
      </c>
      <c r="D455" s="508">
        <v>42867.0</v>
      </c>
      <c r="E455" s="433" t="s">
        <v>4525</v>
      </c>
      <c r="F455" s="405" t="s">
        <v>965</v>
      </c>
      <c r="G455" s="433" t="s">
        <v>712</v>
      </c>
      <c r="H455" s="405" t="s">
        <v>4526</v>
      </c>
      <c r="I455" s="508">
        <v>44454.0</v>
      </c>
      <c r="J455" s="433">
        <v>9.0</v>
      </c>
      <c r="K455" s="543" t="s">
        <v>336</v>
      </c>
      <c r="L455" s="439" t="s">
        <v>3221</v>
      </c>
      <c r="M455" s="541">
        <f t="shared" si="2"/>
        <v>1587</v>
      </c>
      <c r="N455" s="138"/>
      <c r="O455" s="138"/>
      <c r="P455" s="138"/>
      <c r="Q455" s="138"/>
      <c r="R455" s="138"/>
      <c r="S455" s="138"/>
      <c r="T455" s="138"/>
      <c r="U455" s="138"/>
      <c r="V455" s="138"/>
      <c r="W455" s="138"/>
      <c r="X455" s="138"/>
      <c r="Y455" s="138"/>
      <c r="Z455" s="138"/>
    </row>
    <row r="456" ht="12.75" customHeight="1">
      <c r="A456" s="436">
        <v>26421.0</v>
      </c>
      <c r="B456" s="437" t="s">
        <v>4527</v>
      </c>
      <c r="C456" s="437">
        <v>2012.0</v>
      </c>
      <c r="D456" s="511">
        <v>41129.0</v>
      </c>
      <c r="E456" s="439" t="s">
        <v>4528</v>
      </c>
      <c r="F456" s="408" t="s">
        <v>4529</v>
      </c>
      <c r="G456" s="439" t="s">
        <v>712</v>
      </c>
      <c r="H456" s="408" t="s">
        <v>130</v>
      </c>
      <c r="I456" s="511">
        <v>44454.0</v>
      </c>
      <c r="J456" s="439">
        <v>9.0</v>
      </c>
      <c r="K456" s="543" t="s">
        <v>336</v>
      </c>
      <c r="L456" s="433" t="s">
        <v>3221</v>
      </c>
      <c r="M456" s="540">
        <f t="shared" si="2"/>
        <v>3325</v>
      </c>
      <c r="N456" s="138"/>
      <c r="O456" s="138"/>
      <c r="P456" s="138"/>
      <c r="Q456" s="138"/>
      <c r="R456" s="138"/>
      <c r="S456" s="138"/>
      <c r="T456" s="138"/>
      <c r="U456" s="138"/>
      <c r="V456" s="138"/>
      <c r="W456" s="138"/>
      <c r="X456" s="138"/>
      <c r="Y456" s="138"/>
      <c r="Z456" s="138"/>
    </row>
    <row r="457" ht="12.75" customHeight="1">
      <c r="A457" s="430">
        <v>26521.0</v>
      </c>
      <c r="B457" s="431" t="s">
        <v>4530</v>
      </c>
      <c r="C457" s="431">
        <v>2015.0</v>
      </c>
      <c r="D457" s="508">
        <v>42255.0</v>
      </c>
      <c r="E457" s="433" t="s">
        <v>4531</v>
      </c>
      <c r="F457" s="405" t="s">
        <v>4519</v>
      </c>
      <c r="G457" s="433" t="s">
        <v>712</v>
      </c>
      <c r="H457" s="405" t="s">
        <v>130</v>
      </c>
      <c r="I457" s="508">
        <v>44454.0</v>
      </c>
      <c r="J457" s="433">
        <v>9.0</v>
      </c>
      <c r="K457" s="543" t="s">
        <v>329</v>
      </c>
      <c r="L457" s="439" t="s">
        <v>3221</v>
      </c>
      <c r="M457" s="541">
        <f t="shared" si="2"/>
        <v>2199</v>
      </c>
      <c r="N457" s="138"/>
      <c r="O457" s="138"/>
      <c r="P457" s="138"/>
      <c r="Q457" s="138"/>
      <c r="R457" s="138"/>
      <c r="S457" s="138"/>
      <c r="T457" s="138"/>
      <c r="U457" s="138"/>
      <c r="V457" s="138"/>
      <c r="W457" s="138"/>
      <c r="X457" s="138"/>
      <c r="Y457" s="138"/>
      <c r="Z457" s="138"/>
    </row>
    <row r="458" ht="12.75" customHeight="1">
      <c r="A458" s="436">
        <v>26621.0</v>
      </c>
      <c r="B458" s="437" t="s">
        <v>4532</v>
      </c>
      <c r="C458" s="437">
        <v>2015.0</v>
      </c>
      <c r="D458" s="511">
        <v>42128.0</v>
      </c>
      <c r="E458" s="439" t="s">
        <v>4533</v>
      </c>
      <c r="F458" s="408" t="s">
        <v>4066</v>
      </c>
      <c r="G458" s="439" t="s">
        <v>712</v>
      </c>
      <c r="H458" s="408" t="s">
        <v>50</v>
      </c>
      <c r="I458" s="511">
        <v>44454.0</v>
      </c>
      <c r="J458" s="439">
        <v>9.0</v>
      </c>
      <c r="K458" s="543" t="s">
        <v>336</v>
      </c>
      <c r="L458" s="433" t="s">
        <v>3221</v>
      </c>
      <c r="M458" s="540">
        <f t="shared" si="2"/>
        <v>2326</v>
      </c>
      <c r="N458" s="138"/>
      <c r="O458" s="138"/>
      <c r="P458" s="138"/>
      <c r="Q458" s="138"/>
      <c r="R458" s="138"/>
      <c r="S458" s="138"/>
      <c r="T458" s="138"/>
      <c r="U458" s="138"/>
      <c r="V458" s="138"/>
      <c r="W458" s="138"/>
      <c r="X458" s="138"/>
      <c r="Y458" s="138"/>
      <c r="Z458" s="138"/>
    </row>
    <row r="459" ht="12.75" customHeight="1">
      <c r="A459" s="430">
        <v>26721.0</v>
      </c>
      <c r="B459" s="431" t="s">
        <v>4534</v>
      </c>
      <c r="C459" s="431">
        <v>2018.0</v>
      </c>
      <c r="D459" s="508">
        <v>43453.0</v>
      </c>
      <c r="E459" s="433" t="s">
        <v>4535</v>
      </c>
      <c r="F459" s="544" t="s">
        <v>4536</v>
      </c>
      <c r="G459" s="433" t="s">
        <v>725</v>
      </c>
      <c r="H459" s="405" t="s">
        <v>4537</v>
      </c>
      <c r="I459" s="508">
        <v>44454.0</v>
      </c>
      <c r="J459" s="433">
        <v>9.0</v>
      </c>
      <c r="K459" s="543" t="s">
        <v>329</v>
      </c>
      <c r="L459" s="439" t="s">
        <v>399</v>
      </c>
      <c r="M459" s="541">
        <f t="shared" si="2"/>
        <v>1001</v>
      </c>
      <c r="N459" s="138"/>
      <c r="O459" s="138"/>
      <c r="P459" s="138"/>
      <c r="Q459" s="138"/>
      <c r="R459" s="138"/>
      <c r="S459" s="138"/>
      <c r="T459" s="138"/>
      <c r="U459" s="138"/>
      <c r="V459" s="138"/>
      <c r="W459" s="138"/>
      <c r="X459" s="138"/>
      <c r="Y459" s="138"/>
      <c r="Z459" s="138"/>
    </row>
    <row r="460" ht="12.75" customHeight="1">
      <c r="A460" s="436">
        <v>26821.0</v>
      </c>
      <c r="B460" s="437" t="s">
        <v>4538</v>
      </c>
      <c r="C460" s="437">
        <v>2021.0</v>
      </c>
      <c r="D460" s="511">
        <v>44250.0</v>
      </c>
      <c r="E460" s="439" t="s">
        <v>4539</v>
      </c>
      <c r="F460" s="516" t="s">
        <v>4540</v>
      </c>
      <c r="G460" s="439" t="s">
        <v>725</v>
      </c>
      <c r="H460" s="408" t="s">
        <v>2472</v>
      </c>
      <c r="I460" s="511">
        <v>44454.0</v>
      </c>
      <c r="J460" s="439">
        <v>9.0</v>
      </c>
      <c r="K460" s="542" t="s">
        <v>1231</v>
      </c>
      <c r="L460" s="433" t="s">
        <v>399</v>
      </c>
      <c r="M460" s="540">
        <f t="shared" si="2"/>
        <v>204</v>
      </c>
      <c r="N460" s="138"/>
      <c r="O460" s="138"/>
      <c r="P460" s="138"/>
      <c r="Q460" s="138"/>
      <c r="R460" s="138"/>
      <c r="S460" s="138"/>
      <c r="T460" s="138"/>
      <c r="U460" s="138"/>
      <c r="V460" s="138"/>
      <c r="W460" s="138"/>
      <c r="X460" s="138"/>
      <c r="Y460" s="138"/>
      <c r="Z460" s="138"/>
    </row>
    <row r="461" ht="12.75" customHeight="1">
      <c r="A461" s="430">
        <v>26921.0</v>
      </c>
      <c r="B461" s="431" t="s">
        <v>4541</v>
      </c>
      <c r="C461" s="431">
        <v>2020.0</v>
      </c>
      <c r="D461" s="508">
        <v>44138.0</v>
      </c>
      <c r="E461" s="433" t="s">
        <v>4542</v>
      </c>
      <c r="F461" s="546" t="s">
        <v>4543</v>
      </c>
      <c r="G461" s="433" t="s">
        <v>725</v>
      </c>
      <c r="H461" s="405" t="s">
        <v>3895</v>
      </c>
      <c r="I461" s="508">
        <v>44454.0</v>
      </c>
      <c r="J461" s="433">
        <v>9.0</v>
      </c>
      <c r="K461" s="543" t="s">
        <v>336</v>
      </c>
      <c r="L461" s="439" t="s">
        <v>399</v>
      </c>
      <c r="M461" s="541">
        <f t="shared" si="2"/>
        <v>316</v>
      </c>
      <c r="N461" s="138"/>
      <c r="O461" s="138"/>
      <c r="P461" s="138"/>
      <c r="Q461" s="138"/>
      <c r="R461" s="138"/>
      <c r="S461" s="138"/>
      <c r="T461" s="138"/>
      <c r="U461" s="138"/>
      <c r="V461" s="138"/>
      <c r="W461" s="138"/>
      <c r="X461" s="138"/>
      <c r="Y461" s="138"/>
      <c r="Z461" s="138"/>
    </row>
    <row r="462" ht="12.75" customHeight="1">
      <c r="A462" s="436">
        <v>27021.0</v>
      </c>
      <c r="B462" s="437" t="s">
        <v>4544</v>
      </c>
      <c r="C462" s="437">
        <v>2020.0</v>
      </c>
      <c r="D462" s="511">
        <v>44180.0</v>
      </c>
      <c r="E462" s="439" t="s">
        <v>4545</v>
      </c>
      <c r="F462" s="516" t="s">
        <v>4008</v>
      </c>
      <c r="G462" s="439" t="s">
        <v>725</v>
      </c>
      <c r="H462" s="408" t="s">
        <v>3895</v>
      </c>
      <c r="I462" s="511">
        <v>44454.0</v>
      </c>
      <c r="J462" s="439">
        <v>9.0</v>
      </c>
      <c r="K462" s="543" t="s">
        <v>336</v>
      </c>
      <c r="L462" s="433" t="s">
        <v>399</v>
      </c>
      <c r="M462" s="540">
        <f t="shared" si="2"/>
        <v>274</v>
      </c>
      <c r="N462" s="138"/>
      <c r="O462" s="138"/>
      <c r="P462" s="138"/>
      <c r="Q462" s="138"/>
      <c r="R462" s="138"/>
      <c r="S462" s="138"/>
      <c r="T462" s="138"/>
      <c r="U462" s="138"/>
      <c r="V462" s="138"/>
      <c r="W462" s="138"/>
      <c r="X462" s="138"/>
      <c r="Y462" s="138"/>
      <c r="Z462" s="138"/>
    </row>
    <row r="463" ht="12.75" customHeight="1">
      <c r="A463" s="430">
        <v>27121.0</v>
      </c>
      <c r="B463" s="431" t="s">
        <v>4546</v>
      </c>
      <c r="C463" s="431">
        <v>2014.0</v>
      </c>
      <c r="D463" s="508">
        <v>41843.0</v>
      </c>
      <c r="E463" s="433" t="s">
        <v>4547</v>
      </c>
      <c r="F463" s="405" t="s">
        <v>1349</v>
      </c>
      <c r="G463" s="433" t="s">
        <v>712</v>
      </c>
      <c r="H463" s="405" t="s">
        <v>153</v>
      </c>
      <c r="I463" s="508">
        <v>44454.0</v>
      </c>
      <c r="J463" s="433">
        <v>9.0</v>
      </c>
      <c r="K463" s="543" t="s">
        <v>336</v>
      </c>
      <c r="L463" s="439" t="s">
        <v>3221</v>
      </c>
      <c r="M463" s="541">
        <f t="shared" si="2"/>
        <v>2611</v>
      </c>
      <c r="N463" s="138"/>
      <c r="O463" s="138"/>
      <c r="P463" s="138"/>
      <c r="Q463" s="138"/>
      <c r="R463" s="138"/>
      <c r="S463" s="138"/>
      <c r="T463" s="138"/>
      <c r="U463" s="138"/>
      <c r="V463" s="138"/>
      <c r="W463" s="138"/>
      <c r="X463" s="138"/>
      <c r="Y463" s="138"/>
      <c r="Z463" s="138"/>
    </row>
    <row r="464" ht="12.75" customHeight="1">
      <c r="A464" s="436">
        <v>27221.0</v>
      </c>
      <c r="B464" s="437" t="s">
        <v>4548</v>
      </c>
      <c r="C464" s="437">
        <v>2020.0</v>
      </c>
      <c r="D464" s="511">
        <v>44028.0</v>
      </c>
      <c r="E464" s="439" t="s">
        <v>4549</v>
      </c>
      <c r="F464" s="546" t="s">
        <v>4550</v>
      </c>
      <c r="G464" s="439" t="s">
        <v>725</v>
      </c>
      <c r="H464" s="408" t="s">
        <v>736</v>
      </c>
      <c r="I464" s="511">
        <v>44454.0</v>
      </c>
      <c r="J464" s="439">
        <v>9.0</v>
      </c>
      <c r="K464" s="543" t="s">
        <v>336</v>
      </c>
      <c r="L464" s="433" t="s">
        <v>399</v>
      </c>
      <c r="M464" s="540">
        <f t="shared" si="2"/>
        <v>426</v>
      </c>
      <c r="N464" s="138"/>
      <c r="O464" s="138"/>
      <c r="P464" s="138"/>
      <c r="Q464" s="138"/>
      <c r="R464" s="138"/>
      <c r="S464" s="138"/>
      <c r="T464" s="138"/>
      <c r="U464" s="138"/>
      <c r="V464" s="138"/>
      <c r="W464" s="138"/>
      <c r="X464" s="138"/>
      <c r="Y464" s="138"/>
      <c r="Z464" s="138"/>
    </row>
    <row r="465" ht="12.75" customHeight="1">
      <c r="A465" s="430">
        <v>27321.0</v>
      </c>
      <c r="B465" s="431" t="s">
        <v>4551</v>
      </c>
      <c r="C465" s="431">
        <v>2020.0</v>
      </c>
      <c r="D465" s="508">
        <v>44027.0</v>
      </c>
      <c r="E465" s="433" t="s">
        <v>4552</v>
      </c>
      <c r="F465" s="544" t="s">
        <v>4550</v>
      </c>
      <c r="G465" s="433" t="s">
        <v>725</v>
      </c>
      <c r="H465" s="405" t="s">
        <v>736</v>
      </c>
      <c r="I465" s="508">
        <v>44454.0</v>
      </c>
      <c r="J465" s="433">
        <v>9.0</v>
      </c>
      <c r="K465" s="543" t="s">
        <v>336</v>
      </c>
      <c r="L465" s="439" t="s">
        <v>399</v>
      </c>
      <c r="M465" s="541">
        <f t="shared" si="2"/>
        <v>427</v>
      </c>
      <c r="N465" s="138"/>
      <c r="O465" s="138"/>
      <c r="P465" s="138"/>
      <c r="Q465" s="138"/>
      <c r="R465" s="138"/>
      <c r="S465" s="138"/>
      <c r="T465" s="138"/>
      <c r="U465" s="138"/>
      <c r="V465" s="138"/>
      <c r="W465" s="138"/>
      <c r="X465" s="138"/>
      <c r="Y465" s="138"/>
      <c r="Z465" s="138"/>
    </row>
    <row r="466" ht="12.75" customHeight="1">
      <c r="A466" s="436">
        <v>27421.0</v>
      </c>
      <c r="B466" s="437" t="s">
        <v>4553</v>
      </c>
      <c r="C466" s="437">
        <v>2018.0</v>
      </c>
      <c r="D466" s="511">
        <v>43448.0</v>
      </c>
      <c r="E466" s="439" t="s">
        <v>4554</v>
      </c>
      <c r="F466" s="408" t="s">
        <v>4001</v>
      </c>
      <c r="G466" s="439" t="s">
        <v>712</v>
      </c>
      <c r="H466" s="408" t="s">
        <v>4555</v>
      </c>
      <c r="I466" s="511">
        <v>44455.0</v>
      </c>
      <c r="J466" s="439">
        <v>9.0</v>
      </c>
      <c r="K466" s="543" t="s">
        <v>336</v>
      </c>
      <c r="L466" s="433" t="s">
        <v>3226</v>
      </c>
      <c r="M466" s="540">
        <f t="shared" si="2"/>
        <v>1007</v>
      </c>
      <c r="N466" s="138"/>
      <c r="O466" s="138"/>
      <c r="P466" s="138"/>
      <c r="Q466" s="138"/>
      <c r="R466" s="138"/>
      <c r="S466" s="138"/>
      <c r="T466" s="138"/>
      <c r="U466" s="138"/>
      <c r="V466" s="138"/>
      <c r="W466" s="138"/>
      <c r="X466" s="138"/>
      <c r="Y466" s="138"/>
      <c r="Z466" s="138"/>
    </row>
    <row r="467" ht="12.75" customHeight="1">
      <c r="A467" s="430">
        <v>27521.0</v>
      </c>
      <c r="B467" s="431" t="s">
        <v>4556</v>
      </c>
      <c r="C467" s="431">
        <v>2012.0</v>
      </c>
      <c r="D467" s="508">
        <v>41219.0</v>
      </c>
      <c r="E467" s="433" t="s">
        <v>4557</v>
      </c>
      <c r="F467" s="405" t="s">
        <v>1601</v>
      </c>
      <c r="G467" s="433" t="s">
        <v>712</v>
      </c>
      <c r="H467" s="405" t="s">
        <v>927</v>
      </c>
      <c r="I467" s="508">
        <v>44466.0</v>
      </c>
      <c r="J467" s="433">
        <v>9.0</v>
      </c>
      <c r="K467" s="543" t="s">
        <v>336</v>
      </c>
      <c r="L467" s="439" t="s">
        <v>3226</v>
      </c>
      <c r="M467" s="541">
        <f t="shared" si="2"/>
        <v>3247</v>
      </c>
      <c r="N467" s="138"/>
      <c r="O467" s="138"/>
      <c r="P467" s="138"/>
      <c r="Q467" s="138"/>
      <c r="R467" s="138"/>
      <c r="S467" s="138"/>
      <c r="T467" s="138"/>
      <c r="U467" s="138"/>
      <c r="V467" s="138"/>
      <c r="W467" s="138"/>
      <c r="X467" s="138"/>
      <c r="Y467" s="138"/>
      <c r="Z467" s="138"/>
    </row>
    <row r="468" ht="12.75" customHeight="1">
      <c r="A468" s="436">
        <v>27621.0</v>
      </c>
      <c r="B468" s="437" t="s">
        <v>4558</v>
      </c>
      <c r="C468" s="437">
        <v>2017.0</v>
      </c>
      <c r="D468" s="511">
        <v>43098.0</v>
      </c>
      <c r="E468" s="439" t="s">
        <v>4559</v>
      </c>
      <c r="F468" s="408" t="s">
        <v>1937</v>
      </c>
      <c r="G468" s="439" t="s">
        <v>712</v>
      </c>
      <c r="H468" s="408" t="s">
        <v>3298</v>
      </c>
      <c r="I468" s="511">
        <v>44466.0</v>
      </c>
      <c r="J468" s="439">
        <v>9.0</v>
      </c>
      <c r="K468" s="545" t="s">
        <v>302</v>
      </c>
      <c r="L468" s="433" t="s">
        <v>3226</v>
      </c>
      <c r="M468" s="540">
        <f t="shared" si="2"/>
        <v>1368</v>
      </c>
      <c r="N468" s="138"/>
      <c r="O468" s="138"/>
      <c r="P468" s="138"/>
      <c r="Q468" s="138"/>
      <c r="R468" s="138"/>
      <c r="S468" s="138"/>
      <c r="T468" s="138"/>
      <c r="U468" s="138"/>
      <c r="V468" s="138"/>
      <c r="W468" s="138"/>
      <c r="X468" s="138"/>
      <c r="Y468" s="138"/>
      <c r="Z468" s="138"/>
    </row>
    <row r="469" ht="12.75" customHeight="1">
      <c r="A469" s="430">
        <v>27721.0</v>
      </c>
      <c r="B469" s="431" t="s">
        <v>4560</v>
      </c>
      <c r="C469" s="431">
        <v>2018.0</v>
      </c>
      <c r="D469" s="508">
        <v>43217.0</v>
      </c>
      <c r="E469" s="433" t="s">
        <v>4561</v>
      </c>
      <c r="F469" s="405" t="s">
        <v>171</v>
      </c>
      <c r="G469" s="433" t="s">
        <v>712</v>
      </c>
      <c r="H469" s="405" t="s">
        <v>4562</v>
      </c>
      <c r="I469" s="508">
        <v>44466.0</v>
      </c>
      <c r="J469" s="433">
        <v>9.0</v>
      </c>
      <c r="K469" s="543" t="s">
        <v>329</v>
      </c>
      <c r="L469" s="439" t="s">
        <v>3226</v>
      </c>
      <c r="M469" s="541">
        <f t="shared" si="2"/>
        <v>1249</v>
      </c>
      <c r="N469" s="138"/>
      <c r="O469" s="138"/>
      <c r="P469" s="138"/>
      <c r="Q469" s="138"/>
      <c r="R469" s="138"/>
      <c r="S469" s="138"/>
      <c r="T469" s="138"/>
      <c r="U469" s="138"/>
      <c r="V469" s="138"/>
      <c r="W469" s="138"/>
      <c r="X469" s="138"/>
      <c r="Y469" s="138"/>
      <c r="Z469" s="138"/>
    </row>
    <row r="470" ht="12.75" customHeight="1">
      <c r="A470" s="436">
        <v>27821.0</v>
      </c>
      <c r="B470" s="437" t="s">
        <v>4563</v>
      </c>
      <c r="C470" s="437">
        <v>2019.0</v>
      </c>
      <c r="D470" s="511">
        <v>43599.0</v>
      </c>
      <c r="E470" s="439" t="s">
        <v>4564</v>
      </c>
      <c r="F470" s="408" t="s">
        <v>4565</v>
      </c>
      <c r="G470" s="439" t="s">
        <v>712</v>
      </c>
      <c r="H470" s="408" t="s">
        <v>66</v>
      </c>
      <c r="I470" s="511">
        <v>44467.0</v>
      </c>
      <c r="J470" s="439">
        <v>9.0</v>
      </c>
      <c r="K470" s="543" t="s">
        <v>329</v>
      </c>
      <c r="L470" s="433" t="s">
        <v>3226</v>
      </c>
      <c r="M470" s="540">
        <f t="shared" si="2"/>
        <v>868</v>
      </c>
      <c r="N470" s="523"/>
      <c r="O470" s="523"/>
      <c r="P470" s="523"/>
      <c r="Q470" s="523"/>
      <c r="R470" s="523"/>
      <c r="S470" s="523"/>
      <c r="T470" s="523"/>
      <c r="U470" s="523"/>
      <c r="V470" s="523"/>
      <c r="W470" s="523"/>
      <c r="X470" s="523"/>
      <c r="Y470" s="523"/>
      <c r="Z470" s="523"/>
    </row>
    <row r="471" ht="12.75" customHeight="1">
      <c r="A471" s="430">
        <v>27921.0</v>
      </c>
      <c r="B471" s="431" t="s">
        <v>4566</v>
      </c>
      <c r="C471" s="431">
        <v>2013.0</v>
      </c>
      <c r="D471" s="508">
        <v>41614.0</v>
      </c>
      <c r="E471" s="433" t="s">
        <v>4567</v>
      </c>
      <c r="F471" s="405" t="s">
        <v>2440</v>
      </c>
      <c r="G471" s="433" t="s">
        <v>712</v>
      </c>
      <c r="H471" s="405" t="s">
        <v>125</v>
      </c>
      <c r="I471" s="508">
        <v>44467.0</v>
      </c>
      <c r="J471" s="433">
        <v>9.0</v>
      </c>
      <c r="K471" s="543" t="s">
        <v>336</v>
      </c>
      <c r="L471" s="439" t="s">
        <v>3226</v>
      </c>
      <c r="M471" s="541">
        <f t="shared" si="2"/>
        <v>2853</v>
      </c>
      <c r="N471" s="138"/>
      <c r="O471" s="138"/>
      <c r="P471" s="138"/>
      <c r="Q471" s="138"/>
      <c r="R471" s="138"/>
      <c r="S471" s="138"/>
      <c r="T471" s="138"/>
      <c r="U471" s="138"/>
      <c r="V471" s="138"/>
      <c r="W471" s="138"/>
      <c r="X471" s="138"/>
      <c r="Y471" s="138"/>
      <c r="Z471" s="138"/>
    </row>
    <row r="472" ht="12.75" customHeight="1">
      <c r="A472" s="436">
        <v>28021.0</v>
      </c>
      <c r="B472" s="437" t="s">
        <v>4568</v>
      </c>
      <c r="C472" s="437">
        <v>2015.0</v>
      </c>
      <c r="D472" s="511">
        <v>42334.0</v>
      </c>
      <c r="E472" s="439" t="s">
        <v>4569</v>
      </c>
      <c r="F472" s="408" t="s">
        <v>4570</v>
      </c>
      <c r="G472" s="439" t="s">
        <v>707</v>
      </c>
      <c r="H472" s="408" t="s">
        <v>4056</v>
      </c>
      <c r="I472" s="511">
        <v>44477.0</v>
      </c>
      <c r="J472" s="439">
        <v>10.0</v>
      </c>
      <c r="K472" s="542" t="s">
        <v>1231</v>
      </c>
      <c r="L472" s="433" t="s">
        <v>3226</v>
      </c>
      <c r="M472" s="540">
        <f t="shared" si="2"/>
        <v>2143</v>
      </c>
      <c r="N472" s="138"/>
      <c r="O472" s="138"/>
      <c r="P472" s="138"/>
      <c r="Q472" s="138"/>
      <c r="R472" s="138"/>
      <c r="S472" s="138"/>
      <c r="T472" s="138"/>
      <c r="U472" s="138"/>
      <c r="V472" s="138"/>
      <c r="W472" s="138"/>
      <c r="X472" s="138"/>
      <c r="Y472" s="138"/>
      <c r="Z472" s="138"/>
    </row>
    <row r="473" ht="12.75" customHeight="1">
      <c r="A473" s="430">
        <v>28121.0</v>
      </c>
      <c r="B473" s="431" t="s">
        <v>4571</v>
      </c>
      <c r="C473" s="431">
        <v>2013.0</v>
      </c>
      <c r="D473" s="508">
        <v>41334.0</v>
      </c>
      <c r="E473" s="433" t="s">
        <v>4572</v>
      </c>
      <c r="F473" s="405" t="s">
        <v>4573</v>
      </c>
      <c r="G473" s="433" t="s">
        <v>806</v>
      </c>
      <c r="H473" s="405" t="s">
        <v>1015</v>
      </c>
      <c r="I473" s="508">
        <v>44490.0</v>
      </c>
      <c r="J473" s="433">
        <v>10.0</v>
      </c>
      <c r="K473" s="543" t="s">
        <v>336</v>
      </c>
      <c r="L473" s="439" t="s">
        <v>3221</v>
      </c>
      <c r="M473" s="541">
        <f t="shared" si="2"/>
        <v>3156</v>
      </c>
      <c r="N473" s="138"/>
      <c r="O473" s="138"/>
      <c r="P473" s="138"/>
      <c r="Q473" s="138"/>
      <c r="R473" s="138"/>
      <c r="S473" s="138"/>
      <c r="T473" s="138"/>
      <c r="U473" s="138"/>
      <c r="V473" s="138"/>
      <c r="W473" s="138"/>
      <c r="X473" s="138"/>
      <c r="Y473" s="138"/>
      <c r="Z473" s="138"/>
    </row>
    <row r="474" ht="12.75" customHeight="1">
      <c r="A474" s="436">
        <v>28221.0</v>
      </c>
      <c r="B474" s="437" t="s">
        <v>4574</v>
      </c>
      <c r="C474" s="437">
        <v>2014.0</v>
      </c>
      <c r="D474" s="511">
        <v>41726.0</v>
      </c>
      <c r="E474" s="439" t="s">
        <v>4575</v>
      </c>
      <c r="F474" s="408" t="s">
        <v>4576</v>
      </c>
      <c r="G474" s="439" t="s">
        <v>806</v>
      </c>
      <c r="H474" s="408" t="s">
        <v>4056</v>
      </c>
      <c r="I474" s="511">
        <v>44490.0</v>
      </c>
      <c r="J474" s="439">
        <v>10.0</v>
      </c>
      <c r="K474" s="543" t="s">
        <v>336</v>
      </c>
      <c r="L474" s="433" t="s">
        <v>3221</v>
      </c>
      <c r="M474" s="540">
        <f t="shared" si="2"/>
        <v>2764</v>
      </c>
      <c r="N474" s="138"/>
      <c r="O474" s="138"/>
      <c r="P474" s="138"/>
      <c r="Q474" s="138"/>
      <c r="R474" s="138"/>
      <c r="S474" s="138"/>
      <c r="T474" s="138"/>
      <c r="U474" s="138"/>
      <c r="V474" s="138"/>
      <c r="W474" s="138"/>
      <c r="X474" s="138"/>
      <c r="Y474" s="138"/>
      <c r="Z474" s="138"/>
    </row>
    <row r="475" ht="12.75" customHeight="1">
      <c r="A475" s="430">
        <v>28321.0</v>
      </c>
      <c r="B475" s="431" t="s">
        <v>4577</v>
      </c>
      <c r="C475" s="431">
        <v>2014.0</v>
      </c>
      <c r="D475" s="508">
        <v>41751.0</v>
      </c>
      <c r="E475" s="433" t="s">
        <v>4578</v>
      </c>
      <c r="F475" s="405" t="s">
        <v>2307</v>
      </c>
      <c r="G475" s="433" t="s">
        <v>806</v>
      </c>
      <c r="H475" s="405" t="s">
        <v>4149</v>
      </c>
      <c r="I475" s="508">
        <v>44490.0</v>
      </c>
      <c r="J475" s="433">
        <v>10.0</v>
      </c>
      <c r="K475" s="543" t="s">
        <v>336</v>
      </c>
      <c r="L475" s="439" t="s">
        <v>3221</v>
      </c>
      <c r="M475" s="541">
        <f t="shared" si="2"/>
        <v>2739</v>
      </c>
      <c r="N475" s="138"/>
      <c r="O475" s="138"/>
      <c r="P475" s="138"/>
      <c r="Q475" s="138"/>
      <c r="R475" s="138"/>
      <c r="S475" s="138"/>
      <c r="T475" s="138"/>
      <c r="U475" s="138"/>
      <c r="V475" s="138"/>
      <c r="W475" s="138"/>
      <c r="X475" s="138"/>
      <c r="Y475" s="138"/>
      <c r="Z475" s="138"/>
    </row>
    <row r="476" ht="12.75" customHeight="1">
      <c r="A476" s="436">
        <v>28421.0</v>
      </c>
      <c r="B476" s="437" t="s">
        <v>4579</v>
      </c>
      <c r="C476" s="437">
        <v>2015.0</v>
      </c>
      <c r="D476" s="511">
        <v>42335.0</v>
      </c>
      <c r="E476" s="439" t="s">
        <v>4580</v>
      </c>
      <c r="F476" s="408" t="s">
        <v>4295</v>
      </c>
      <c r="G476" s="439" t="s">
        <v>712</v>
      </c>
      <c r="H476" s="408" t="s">
        <v>753</v>
      </c>
      <c r="I476" s="511">
        <v>44490.0</v>
      </c>
      <c r="J476" s="439">
        <v>10.0</v>
      </c>
      <c r="K476" s="543" t="s">
        <v>336</v>
      </c>
      <c r="L476" s="433" t="s">
        <v>3226</v>
      </c>
      <c r="M476" s="540">
        <f t="shared" si="2"/>
        <v>2155</v>
      </c>
      <c r="N476" s="138"/>
      <c r="O476" s="138"/>
      <c r="P476" s="138"/>
      <c r="Q476" s="138"/>
      <c r="R476" s="138"/>
      <c r="S476" s="138"/>
      <c r="T476" s="138"/>
      <c r="U476" s="138"/>
      <c r="V476" s="138"/>
      <c r="W476" s="138"/>
      <c r="X476" s="138"/>
      <c r="Y476" s="138"/>
      <c r="Z476" s="138"/>
    </row>
    <row r="477" ht="12.75" customHeight="1">
      <c r="A477" s="430">
        <v>28521.0</v>
      </c>
      <c r="B477" s="431" t="s">
        <v>4581</v>
      </c>
      <c r="C477" s="431">
        <v>2014.0</v>
      </c>
      <c r="D477" s="508">
        <v>41970.0</v>
      </c>
      <c r="E477" s="433" t="s">
        <v>4582</v>
      </c>
      <c r="F477" s="405" t="s">
        <v>873</v>
      </c>
      <c r="G477" s="433" t="s">
        <v>712</v>
      </c>
      <c r="H477" s="405" t="s">
        <v>1043</v>
      </c>
      <c r="I477" s="508">
        <v>44490.0</v>
      </c>
      <c r="J477" s="433">
        <v>10.0</v>
      </c>
      <c r="K477" s="543" t="s">
        <v>329</v>
      </c>
      <c r="L477" s="439" t="s">
        <v>3221</v>
      </c>
      <c r="M477" s="541">
        <f t="shared" si="2"/>
        <v>2520</v>
      </c>
      <c r="N477" s="138"/>
      <c r="O477" s="138"/>
      <c r="P477" s="138"/>
      <c r="Q477" s="138"/>
      <c r="R477" s="138"/>
      <c r="S477" s="138"/>
      <c r="T477" s="138"/>
      <c r="U477" s="138"/>
      <c r="V477" s="138"/>
      <c r="W477" s="138"/>
      <c r="X477" s="138"/>
      <c r="Y477" s="138"/>
      <c r="Z477" s="138"/>
    </row>
    <row r="478" ht="12.75" customHeight="1">
      <c r="A478" s="436">
        <v>28621.0</v>
      </c>
      <c r="B478" s="437" t="s">
        <v>4583</v>
      </c>
      <c r="C478" s="437">
        <v>2015.0</v>
      </c>
      <c r="D478" s="511">
        <v>42347.0</v>
      </c>
      <c r="E478" s="439" t="s">
        <v>4584</v>
      </c>
      <c r="F478" s="408" t="s">
        <v>4585</v>
      </c>
      <c r="G478" s="439" t="s">
        <v>806</v>
      </c>
      <c r="H478" s="408" t="s">
        <v>244</v>
      </c>
      <c r="I478" s="511">
        <v>44490.0</v>
      </c>
      <c r="J478" s="439">
        <v>10.0</v>
      </c>
      <c r="K478" s="543" t="s">
        <v>336</v>
      </c>
      <c r="L478" s="433" t="s">
        <v>3221</v>
      </c>
      <c r="M478" s="540">
        <f t="shared" si="2"/>
        <v>2143</v>
      </c>
      <c r="N478" s="138"/>
      <c r="O478" s="138"/>
      <c r="P478" s="138"/>
      <c r="Q478" s="138"/>
      <c r="R478" s="138"/>
      <c r="S478" s="138"/>
      <c r="T478" s="138"/>
      <c r="U478" s="138"/>
      <c r="V478" s="138"/>
      <c r="W478" s="138"/>
      <c r="X478" s="138"/>
      <c r="Y478" s="138"/>
      <c r="Z478" s="138"/>
    </row>
    <row r="479" ht="12.75" customHeight="1">
      <c r="A479" s="430">
        <v>28721.0</v>
      </c>
      <c r="B479" s="431" t="s">
        <v>4586</v>
      </c>
      <c r="C479" s="431">
        <v>2013.0</v>
      </c>
      <c r="D479" s="508">
        <v>41579.0</v>
      </c>
      <c r="E479" s="433" t="s">
        <v>4587</v>
      </c>
      <c r="F479" s="405" t="s">
        <v>3442</v>
      </c>
      <c r="G479" s="433" t="s">
        <v>712</v>
      </c>
      <c r="H479" s="405" t="s">
        <v>50</v>
      </c>
      <c r="I479" s="508">
        <v>44490.0</v>
      </c>
      <c r="J479" s="433">
        <v>10.0</v>
      </c>
      <c r="K479" s="543" t="s">
        <v>336</v>
      </c>
      <c r="L479" s="439" t="s">
        <v>3226</v>
      </c>
      <c r="M479" s="541">
        <f t="shared" si="2"/>
        <v>2911</v>
      </c>
      <c r="N479" s="138"/>
      <c r="O479" s="138"/>
      <c r="P479" s="138"/>
      <c r="Q479" s="138"/>
      <c r="R479" s="138"/>
      <c r="S479" s="138"/>
      <c r="T479" s="138"/>
      <c r="U479" s="138"/>
      <c r="V479" s="138"/>
      <c r="W479" s="138"/>
      <c r="X479" s="138"/>
      <c r="Y479" s="138"/>
      <c r="Z479" s="138"/>
    </row>
    <row r="480" ht="12.75" customHeight="1">
      <c r="A480" s="436">
        <v>28821.0</v>
      </c>
      <c r="B480" s="437" t="s">
        <v>4588</v>
      </c>
      <c r="C480" s="437">
        <v>2013.0</v>
      </c>
      <c r="D480" s="511">
        <v>41631.0</v>
      </c>
      <c r="E480" s="439" t="s">
        <v>4589</v>
      </c>
      <c r="F480" s="408" t="s">
        <v>1349</v>
      </c>
      <c r="G480" s="439" t="s">
        <v>712</v>
      </c>
      <c r="H480" s="408" t="s">
        <v>18</v>
      </c>
      <c r="I480" s="511">
        <v>44490.0</v>
      </c>
      <c r="J480" s="439">
        <v>10.0</v>
      </c>
      <c r="K480" s="543" t="s">
        <v>336</v>
      </c>
      <c r="L480" s="433" t="s">
        <v>3221</v>
      </c>
      <c r="M480" s="540">
        <f t="shared" si="2"/>
        <v>2859</v>
      </c>
      <c r="N480" s="138"/>
      <c r="O480" s="138"/>
      <c r="P480" s="138"/>
      <c r="Q480" s="138"/>
      <c r="R480" s="138"/>
      <c r="S480" s="138"/>
      <c r="T480" s="138"/>
      <c r="U480" s="138"/>
      <c r="V480" s="138"/>
      <c r="W480" s="138"/>
      <c r="X480" s="138"/>
      <c r="Y480" s="138"/>
      <c r="Z480" s="138"/>
    </row>
    <row r="481" ht="12.75" customHeight="1">
      <c r="A481" s="430">
        <v>28921.0</v>
      </c>
      <c r="B481" s="431" t="s">
        <v>4590</v>
      </c>
      <c r="C481" s="431">
        <v>2016.0</v>
      </c>
      <c r="D481" s="508">
        <v>42464.0</v>
      </c>
      <c r="E481" s="433" t="s">
        <v>4591</v>
      </c>
      <c r="F481" s="405" t="s">
        <v>4592</v>
      </c>
      <c r="G481" s="433" t="s">
        <v>806</v>
      </c>
      <c r="H481" s="405" t="s">
        <v>2647</v>
      </c>
      <c r="I481" s="508">
        <v>44490.0</v>
      </c>
      <c r="J481" s="433">
        <v>10.0</v>
      </c>
      <c r="K481" s="543" t="s">
        <v>336</v>
      </c>
      <c r="L481" s="439" t="s">
        <v>3226</v>
      </c>
      <c r="M481" s="541">
        <f t="shared" si="2"/>
        <v>2026</v>
      </c>
      <c r="N481" s="138"/>
      <c r="O481" s="138"/>
      <c r="P481" s="138"/>
      <c r="Q481" s="138"/>
      <c r="R481" s="138"/>
      <c r="S481" s="138"/>
      <c r="T481" s="138"/>
      <c r="U481" s="138"/>
      <c r="V481" s="138"/>
      <c r="W481" s="138"/>
      <c r="X481" s="138"/>
      <c r="Y481" s="138"/>
      <c r="Z481" s="138"/>
    </row>
    <row r="482" ht="12.75" customHeight="1">
      <c r="A482" s="436">
        <v>29021.0</v>
      </c>
      <c r="B482" s="437" t="s">
        <v>4593</v>
      </c>
      <c r="C482" s="437">
        <v>2018.0</v>
      </c>
      <c r="D482" s="511">
        <v>43250.0</v>
      </c>
      <c r="E482" s="439" t="s">
        <v>4594</v>
      </c>
      <c r="F482" s="408" t="s">
        <v>218</v>
      </c>
      <c r="G482" s="439" t="s">
        <v>712</v>
      </c>
      <c r="H482" s="408" t="s">
        <v>1034</v>
      </c>
      <c r="I482" s="511">
        <v>44490.0</v>
      </c>
      <c r="J482" s="439">
        <v>10.0</v>
      </c>
      <c r="K482" s="550" t="s">
        <v>293</v>
      </c>
      <c r="L482" s="433" t="s">
        <v>3221</v>
      </c>
      <c r="M482" s="540">
        <f t="shared" si="2"/>
        <v>1240</v>
      </c>
      <c r="N482" s="138"/>
      <c r="O482" s="138"/>
      <c r="P482" s="138"/>
      <c r="Q482" s="138"/>
      <c r="R482" s="138"/>
      <c r="S482" s="138"/>
      <c r="T482" s="138"/>
      <c r="U482" s="138"/>
      <c r="V482" s="138"/>
      <c r="W482" s="138"/>
      <c r="X482" s="138"/>
      <c r="Y482" s="138"/>
      <c r="Z482" s="138"/>
    </row>
    <row r="483" ht="12.75" customHeight="1">
      <c r="A483" s="430">
        <v>29121.0</v>
      </c>
      <c r="B483" s="431" t="s">
        <v>4595</v>
      </c>
      <c r="C483" s="431">
        <v>2018.0</v>
      </c>
      <c r="D483" s="508">
        <v>43250.0</v>
      </c>
      <c r="E483" s="433" t="s">
        <v>4596</v>
      </c>
      <c r="F483" s="405" t="s">
        <v>218</v>
      </c>
      <c r="G483" s="433" t="s">
        <v>712</v>
      </c>
      <c r="H483" s="405" t="s">
        <v>1034</v>
      </c>
      <c r="I483" s="508">
        <v>44490.0</v>
      </c>
      <c r="J483" s="433">
        <v>10.0</v>
      </c>
      <c r="K483" s="545" t="s">
        <v>293</v>
      </c>
      <c r="L483" s="439" t="s">
        <v>3221</v>
      </c>
      <c r="M483" s="541">
        <f t="shared" si="2"/>
        <v>1240</v>
      </c>
      <c r="N483" s="138"/>
      <c r="O483" s="138"/>
      <c r="P483" s="138"/>
      <c r="Q483" s="138"/>
      <c r="R483" s="138"/>
      <c r="S483" s="138"/>
      <c r="T483" s="138"/>
      <c r="U483" s="138"/>
      <c r="V483" s="138"/>
      <c r="W483" s="138"/>
      <c r="X483" s="138"/>
      <c r="Y483" s="138"/>
      <c r="Z483" s="138"/>
    </row>
    <row r="484" ht="12.75" customHeight="1">
      <c r="A484" s="436">
        <v>29221.0</v>
      </c>
      <c r="B484" s="437" t="s">
        <v>4597</v>
      </c>
      <c r="C484" s="437">
        <v>2018.0</v>
      </c>
      <c r="D484" s="511">
        <v>43252.0</v>
      </c>
      <c r="E484" s="439" t="s">
        <v>4598</v>
      </c>
      <c r="F484" s="408" t="s">
        <v>218</v>
      </c>
      <c r="G484" s="439" t="s">
        <v>712</v>
      </c>
      <c r="H484" s="408" t="s">
        <v>1034</v>
      </c>
      <c r="I484" s="511">
        <v>44490.0</v>
      </c>
      <c r="J484" s="439">
        <v>10.0</v>
      </c>
      <c r="K484" s="550" t="s">
        <v>293</v>
      </c>
      <c r="L484" s="433" t="s">
        <v>3221</v>
      </c>
      <c r="M484" s="540">
        <f t="shared" si="2"/>
        <v>1238</v>
      </c>
      <c r="N484" s="138"/>
      <c r="O484" s="138"/>
      <c r="P484" s="138"/>
      <c r="Q484" s="138"/>
      <c r="R484" s="138"/>
      <c r="S484" s="138"/>
      <c r="T484" s="138"/>
      <c r="U484" s="138"/>
      <c r="V484" s="138"/>
      <c r="W484" s="138"/>
      <c r="X484" s="138"/>
      <c r="Y484" s="138"/>
      <c r="Z484" s="138"/>
    </row>
    <row r="485" ht="12.75" customHeight="1">
      <c r="A485" s="430">
        <v>29321.0</v>
      </c>
      <c r="B485" s="431" t="s">
        <v>4599</v>
      </c>
      <c r="C485" s="431">
        <v>2018.0</v>
      </c>
      <c r="D485" s="508">
        <v>43453.0</v>
      </c>
      <c r="E485" s="433" t="s">
        <v>4600</v>
      </c>
      <c r="F485" s="405" t="s">
        <v>2710</v>
      </c>
      <c r="G485" s="433" t="s">
        <v>712</v>
      </c>
      <c r="H485" s="405" t="s">
        <v>1034</v>
      </c>
      <c r="I485" s="508">
        <v>44490.0</v>
      </c>
      <c r="J485" s="433">
        <v>10.0</v>
      </c>
      <c r="K485" s="543" t="s">
        <v>329</v>
      </c>
      <c r="L485" s="439" t="s">
        <v>3226</v>
      </c>
      <c r="M485" s="541">
        <f t="shared" si="2"/>
        <v>1037</v>
      </c>
      <c r="N485" s="138"/>
      <c r="O485" s="138"/>
      <c r="P485" s="138"/>
      <c r="Q485" s="138"/>
      <c r="R485" s="138"/>
      <c r="S485" s="138"/>
      <c r="T485" s="138"/>
      <c r="U485" s="138"/>
      <c r="V485" s="138"/>
      <c r="W485" s="138"/>
      <c r="X485" s="138"/>
      <c r="Y485" s="138"/>
      <c r="Z485" s="138"/>
    </row>
    <row r="486" ht="12.75" customHeight="1">
      <c r="A486" s="436">
        <v>29421.0</v>
      </c>
      <c r="B486" s="437" t="s">
        <v>4601</v>
      </c>
      <c r="C486" s="437">
        <v>2021.0</v>
      </c>
      <c r="D486" s="511">
        <v>44312.0</v>
      </c>
      <c r="E486" s="439" t="s">
        <v>4602</v>
      </c>
      <c r="F486" s="546" t="s">
        <v>4603</v>
      </c>
      <c r="G486" s="439" t="s">
        <v>725</v>
      </c>
      <c r="H486" s="408" t="s">
        <v>4604</v>
      </c>
      <c r="I486" s="511">
        <v>44490.0</v>
      </c>
      <c r="J486" s="439">
        <v>10.0</v>
      </c>
      <c r="K486" s="542" t="s">
        <v>1231</v>
      </c>
      <c r="L486" s="433" t="s">
        <v>399</v>
      </c>
      <c r="M486" s="540">
        <f t="shared" si="2"/>
        <v>178</v>
      </c>
      <c r="N486" s="138"/>
      <c r="O486" s="138"/>
      <c r="P486" s="138"/>
      <c r="Q486" s="138"/>
      <c r="R486" s="138"/>
      <c r="S486" s="138"/>
      <c r="T486" s="138"/>
      <c r="U486" s="138"/>
      <c r="V486" s="138"/>
      <c r="W486" s="138"/>
      <c r="X486" s="138"/>
      <c r="Y486" s="138"/>
      <c r="Z486" s="138"/>
    </row>
    <row r="487" ht="12.75" customHeight="1">
      <c r="A487" s="430">
        <v>29521.0</v>
      </c>
      <c r="B487" s="431" t="s">
        <v>4605</v>
      </c>
      <c r="C487" s="431">
        <v>2015.0</v>
      </c>
      <c r="D487" s="508">
        <v>42016.0</v>
      </c>
      <c r="E487" s="433" t="s">
        <v>4606</v>
      </c>
      <c r="F487" s="405" t="s">
        <v>1549</v>
      </c>
      <c r="G487" s="433" t="s">
        <v>712</v>
      </c>
      <c r="H487" s="405" t="s">
        <v>50</v>
      </c>
      <c r="I487" s="508">
        <v>44491.0</v>
      </c>
      <c r="J487" s="433">
        <v>10.0</v>
      </c>
      <c r="K487" s="545" t="s">
        <v>302</v>
      </c>
      <c r="L487" s="439" t="s">
        <v>3226</v>
      </c>
      <c r="M487" s="541">
        <f t="shared" si="2"/>
        <v>2475</v>
      </c>
      <c r="N487" s="138"/>
      <c r="O487" s="138"/>
      <c r="P487" s="138"/>
      <c r="Q487" s="138"/>
      <c r="R487" s="138"/>
      <c r="S487" s="138"/>
      <c r="T487" s="138"/>
      <c r="U487" s="138"/>
      <c r="V487" s="138"/>
      <c r="W487" s="138"/>
      <c r="X487" s="138"/>
      <c r="Y487" s="138"/>
      <c r="Z487" s="138"/>
    </row>
    <row r="488" ht="12.75" customHeight="1">
      <c r="A488" s="436">
        <v>29621.0</v>
      </c>
      <c r="B488" s="437" t="s">
        <v>4607</v>
      </c>
      <c r="C488" s="437">
        <v>2015.0</v>
      </c>
      <c r="D488" s="511">
        <v>44412.0</v>
      </c>
      <c r="E488" s="439" t="s">
        <v>4608</v>
      </c>
      <c r="F488" s="408" t="s">
        <v>4609</v>
      </c>
      <c r="G488" s="439" t="s">
        <v>806</v>
      </c>
      <c r="H488" s="408" t="s">
        <v>251</v>
      </c>
      <c r="I488" s="511">
        <v>44491.0</v>
      </c>
      <c r="J488" s="439">
        <v>10.0</v>
      </c>
      <c r="K488" s="543" t="s">
        <v>329</v>
      </c>
      <c r="L488" s="433" t="s">
        <v>3226</v>
      </c>
      <c r="M488" s="540">
        <f t="shared" si="2"/>
        <v>79</v>
      </c>
      <c r="N488" s="138"/>
      <c r="O488" s="138"/>
      <c r="P488" s="138"/>
      <c r="Q488" s="138"/>
      <c r="R488" s="138"/>
      <c r="S488" s="138"/>
      <c r="T488" s="138"/>
      <c r="U488" s="138"/>
      <c r="V488" s="138"/>
      <c r="W488" s="138"/>
      <c r="X488" s="138"/>
      <c r="Y488" s="138"/>
      <c r="Z488" s="138"/>
    </row>
    <row r="489" ht="12.75" customHeight="1">
      <c r="A489" s="430">
        <v>29721.0</v>
      </c>
      <c r="B489" s="431" t="s">
        <v>4610</v>
      </c>
      <c r="C489" s="431">
        <v>2013.0</v>
      </c>
      <c r="D489" s="508">
        <v>41387.0</v>
      </c>
      <c r="E489" s="433" t="s">
        <v>4611</v>
      </c>
      <c r="F489" s="405" t="s">
        <v>723</v>
      </c>
      <c r="G489" s="433" t="s">
        <v>712</v>
      </c>
      <c r="H489" s="405" t="s">
        <v>153</v>
      </c>
      <c r="I489" s="508">
        <v>44491.0</v>
      </c>
      <c r="J489" s="433">
        <v>10.0</v>
      </c>
      <c r="K489" s="551" t="s">
        <v>316</v>
      </c>
      <c r="L489" s="439" t="s">
        <v>3226</v>
      </c>
      <c r="M489" s="541">
        <f t="shared" si="2"/>
        <v>3104</v>
      </c>
      <c r="N489" s="138"/>
      <c r="O489" s="138"/>
      <c r="P489" s="138"/>
      <c r="Q489" s="138"/>
      <c r="R489" s="138"/>
      <c r="S489" s="138"/>
      <c r="T489" s="138"/>
      <c r="U489" s="138"/>
      <c r="V489" s="138"/>
      <c r="W489" s="138"/>
      <c r="X489" s="138"/>
      <c r="Y489" s="138"/>
      <c r="Z489" s="138"/>
    </row>
    <row r="490" ht="12.75" customHeight="1">
      <c r="A490" s="436">
        <v>29821.0</v>
      </c>
      <c r="B490" s="437" t="s">
        <v>4612</v>
      </c>
      <c r="C490" s="437">
        <v>2018.0</v>
      </c>
      <c r="D490" s="511">
        <v>43131.0</v>
      </c>
      <c r="E490" s="439" t="s">
        <v>4613</v>
      </c>
      <c r="F490" s="408" t="s">
        <v>71</v>
      </c>
      <c r="G490" s="439" t="s">
        <v>712</v>
      </c>
      <c r="H490" s="408" t="s">
        <v>26</v>
      </c>
      <c r="I490" s="511">
        <v>44491.0</v>
      </c>
      <c r="J490" s="439">
        <v>10.0</v>
      </c>
      <c r="K490" s="543" t="s">
        <v>336</v>
      </c>
      <c r="L490" s="433" t="s">
        <v>399</v>
      </c>
      <c r="M490" s="540">
        <f t="shared" si="2"/>
        <v>1360</v>
      </c>
      <c r="N490" s="138"/>
      <c r="O490" s="138"/>
      <c r="P490" s="138"/>
      <c r="Q490" s="138"/>
      <c r="R490" s="138"/>
      <c r="S490" s="138"/>
      <c r="T490" s="138"/>
      <c r="U490" s="138"/>
      <c r="V490" s="138"/>
      <c r="W490" s="138"/>
      <c r="X490" s="138"/>
      <c r="Y490" s="138"/>
      <c r="Z490" s="138"/>
    </row>
    <row r="491" ht="12.75" customHeight="1">
      <c r="A491" s="430">
        <v>29921.0</v>
      </c>
      <c r="B491" s="431" t="s">
        <v>4614</v>
      </c>
      <c r="C491" s="431">
        <v>2014.0</v>
      </c>
      <c r="D491" s="508">
        <v>41792.0</v>
      </c>
      <c r="E491" s="433" t="s">
        <v>4615</v>
      </c>
      <c r="F491" s="405" t="s">
        <v>4616</v>
      </c>
      <c r="G491" s="433" t="s">
        <v>806</v>
      </c>
      <c r="H491" s="405" t="s">
        <v>26</v>
      </c>
      <c r="I491" s="508">
        <v>44491.0</v>
      </c>
      <c r="J491" s="433">
        <v>10.0</v>
      </c>
      <c r="K491" s="547" t="s">
        <v>293</v>
      </c>
      <c r="L491" s="439" t="s">
        <v>3221</v>
      </c>
      <c r="M491" s="541">
        <f t="shared" si="2"/>
        <v>2699</v>
      </c>
      <c r="N491" s="138"/>
      <c r="O491" s="138"/>
      <c r="P491" s="138"/>
      <c r="Q491" s="138"/>
      <c r="R491" s="138"/>
      <c r="S491" s="138"/>
      <c r="T491" s="138"/>
      <c r="U491" s="138"/>
      <c r="V491" s="138"/>
      <c r="W491" s="138"/>
      <c r="X491" s="138"/>
      <c r="Y491" s="138"/>
      <c r="Z491" s="138"/>
    </row>
    <row r="492" ht="12.75" customHeight="1">
      <c r="A492" s="436">
        <v>30021.0</v>
      </c>
      <c r="B492" s="437" t="s">
        <v>4617</v>
      </c>
      <c r="C492" s="437">
        <v>2015.0</v>
      </c>
      <c r="D492" s="511">
        <v>42185.0</v>
      </c>
      <c r="E492" s="439" t="s">
        <v>4618</v>
      </c>
      <c r="F492" s="408" t="s">
        <v>4619</v>
      </c>
      <c r="G492" s="439" t="s">
        <v>806</v>
      </c>
      <c r="H492" s="408" t="s">
        <v>158</v>
      </c>
      <c r="I492" s="511">
        <v>44491.0</v>
      </c>
      <c r="J492" s="439">
        <v>10.0</v>
      </c>
      <c r="K492" s="543" t="s">
        <v>336</v>
      </c>
      <c r="L492" s="433" t="s">
        <v>3221</v>
      </c>
      <c r="M492" s="540">
        <f t="shared" si="2"/>
        <v>2306</v>
      </c>
      <c r="N492" s="138"/>
      <c r="O492" s="138"/>
      <c r="P492" s="138"/>
      <c r="Q492" s="138"/>
      <c r="R492" s="138"/>
      <c r="S492" s="138"/>
      <c r="T492" s="138"/>
      <c r="U492" s="138"/>
      <c r="V492" s="138"/>
      <c r="W492" s="138"/>
      <c r="X492" s="138"/>
      <c r="Y492" s="138"/>
      <c r="Z492" s="138"/>
    </row>
    <row r="493" ht="12.75" customHeight="1">
      <c r="A493" s="430">
        <v>30121.0</v>
      </c>
      <c r="B493" s="431" t="s">
        <v>4620</v>
      </c>
      <c r="C493" s="431">
        <v>2015.0</v>
      </c>
      <c r="D493" s="508">
        <v>42346.0</v>
      </c>
      <c r="E493" s="433" t="s">
        <v>4621</v>
      </c>
      <c r="F493" s="405" t="s">
        <v>4622</v>
      </c>
      <c r="G493" s="433" t="s">
        <v>712</v>
      </c>
      <c r="H493" s="405" t="s">
        <v>1043</v>
      </c>
      <c r="I493" s="508">
        <v>44491.0</v>
      </c>
      <c r="J493" s="433">
        <v>10.0</v>
      </c>
      <c r="K493" s="543" t="s">
        <v>329</v>
      </c>
      <c r="L493" s="439" t="s">
        <v>3226</v>
      </c>
      <c r="M493" s="541">
        <f t="shared" si="2"/>
        <v>2145</v>
      </c>
      <c r="N493" s="138"/>
      <c r="O493" s="138"/>
      <c r="P493" s="138"/>
      <c r="Q493" s="138"/>
      <c r="R493" s="138"/>
      <c r="S493" s="138"/>
      <c r="T493" s="138"/>
      <c r="U493" s="138"/>
      <c r="V493" s="138"/>
      <c r="W493" s="138"/>
      <c r="X493" s="138"/>
      <c r="Y493" s="138"/>
      <c r="Z493" s="138"/>
    </row>
    <row r="494" ht="12.75" customHeight="1">
      <c r="A494" s="436">
        <v>30221.0</v>
      </c>
      <c r="B494" s="437" t="s">
        <v>4623</v>
      </c>
      <c r="C494" s="437">
        <v>2014.0</v>
      </c>
      <c r="D494" s="511">
        <v>41988.0</v>
      </c>
      <c r="E494" s="439" t="s">
        <v>4624</v>
      </c>
      <c r="F494" s="408" t="s">
        <v>4625</v>
      </c>
      <c r="G494" s="439" t="s">
        <v>712</v>
      </c>
      <c r="H494" s="408" t="s">
        <v>874</v>
      </c>
      <c r="I494" s="511">
        <v>44491.0</v>
      </c>
      <c r="J494" s="439">
        <v>10.0</v>
      </c>
      <c r="K494" s="543" t="s">
        <v>336</v>
      </c>
      <c r="L494" s="433" t="s">
        <v>3226</v>
      </c>
      <c r="M494" s="540">
        <f t="shared" si="2"/>
        <v>2503</v>
      </c>
      <c r="N494" s="138"/>
      <c r="O494" s="138"/>
      <c r="P494" s="138"/>
      <c r="Q494" s="138"/>
      <c r="R494" s="138"/>
      <c r="S494" s="138"/>
      <c r="T494" s="138"/>
      <c r="U494" s="138"/>
      <c r="V494" s="138"/>
      <c r="W494" s="138"/>
      <c r="X494" s="138"/>
      <c r="Y494" s="138"/>
      <c r="Z494" s="138"/>
    </row>
    <row r="495" ht="12.75" customHeight="1">
      <c r="A495" s="430">
        <v>30321.0</v>
      </c>
      <c r="B495" s="431" t="s">
        <v>4626</v>
      </c>
      <c r="C495" s="431">
        <v>2017.0</v>
      </c>
      <c r="D495" s="508">
        <v>42993.0</v>
      </c>
      <c r="E495" s="433" t="s">
        <v>4627</v>
      </c>
      <c r="F495" s="405" t="s">
        <v>1030</v>
      </c>
      <c r="G495" s="433" t="s">
        <v>712</v>
      </c>
      <c r="H495" s="405" t="s">
        <v>724</v>
      </c>
      <c r="I495" s="508">
        <v>44491.0</v>
      </c>
      <c r="J495" s="433">
        <v>10.0</v>
      </c>
      <c r="K495" s="543" t="s">
        <v>329</v>
      </c>
      <c r="L495" s="439" t="s">
        <v>3221</v>
      </c>
      <c r="M495" s="541">
        <f t="shared" si="2"/>
        <v>1498</v>
      </c>
      <c r="N495" s="138"/>
      <c r="O495" s="138"/>
      <c r="P495" s="138"/>
      <c r="Q495" s="138"/>
      <c r="R495" s="138"/>
      <c r="S495" s="138"/>
      <c r="T495" s="138"/>
      <c r="U495" s="138"/>
      <c r="V495" s="138"/>
      <c r="W495" s="138"/>
      <c r="X495" s="138"/>
      <c r="Y495" s="138"/>
      <c r="Z495" s="138"/>
    </row>
    <row r="496" ht="12.75" customHeight="1">
      <c r="A496" s="436">
        <v>30421.0</v>
      </c>
      <c r="B496" s="332" t="s">
        <v>4250</v>
      </c>
      <c r="C496" s="332" t="s">
        <v>4250</v>
      </c>
      <c r="D496" s="552" t="s">
        <v>4250</v>
      </c>
      <c r="E496" s="332" t="s">
        <v>4250</v>
      </c>
      <c r="F496" s="332" t="s">
        <v>4250</v>
      </c>
      <c r="G496" s="332" t="s">
        <v>4250</v>
      </c>
      <c r="H496" s="332" t="s">
        <v>4250</v>
      </c>
      <c r="I496" s="552" t="s">
        <v>4250</v>
      </c>
      <c r="J496" s="332" t="s">
        <v>4250</v>
      </c>
      <c r="K496" s="332" t="s">
        <v>4250</v>
      </c>
      <c r="L496" s="333" t="s">
        <v>4250</v>
      </c>
      <c r="M496" s="333" t="s">
        <v>4250</v>
      </c>
      <c r="N496" s="138"/>
      <c r="O496" s="138"/>
      <c r="P496" s="138"/>
      <c r="Q496" s="138"/>
      <c r="R496" s="138"/>
      <c r="S496" s="138"/>
      <c r="T496" s="138"/>
      <c r="U496" s="138"/>
      <c r="V496" s="138"/>
      <c r="W496" s="138"/>
      <c r="X496" s="138"/>
      <c r="Y496" s="138"/>
      <c r="Z496" s="138"/>
    </row>
    <row r="497" ht="12.75" customHeight="1">
      <c r="A497" s="430">
        <v>30521.0</v>
      </c>
      <c r="B497" s="431" t="s">
        <v>4628</v>
      </c>
      <c r="C497" s="431">
        <v>2014.0</v>
      </c>
      <c r="D497" s="508">
        <v>41751.0</v>
      </c>
      <c r="E497" s="433" t="s">
        <v>4629</v>
      </c>
      <c r="F497" s="405" t="s">
        <v>2307</v>
      </c>
      <c r="G497" s="433" t="s">
        <v>806</v>
      </c>
      <c r="H497" s="405" t="s">
        <v>4630</v>
      </c>
      <c r="I497" s="508">
        <v>44498.0</v>
      </c>
      <c r="J497" s="433">
        <v>10.0</v>
      </c>
      <c r="K497" s="543" t="s">
        <v>336</v>
      </c>
      <c r="L497" s="439" t="s">
        <v>3221</v>
      </c>
      <c r="M497" s="541">
        <f t="shared" ref="M497:M564" si="3">I497-D497</f>
        <v>2747</v>
      </c>
      <c r="N497" s="138"/>
      <c r="O497" s="138"/>
      <c r="P497" s="138"/>
      <c r="Q497" s="138"/>
      <c r="R497" s="138"/>
      <c r="S497" s="138"/>
      <c r="T497" s="138"/>
      <c r="U497" s="138"/>
      <c r="V497" s="138"/>
      <c r="W497" s="138"/>
      <c r="X497" s="138"/>
      <c r="Y497" s="138"/>
      <c r="Z497" s="138"/>
    </row>
    <row r="498" ht="12.75" customHeight="1">
      <c r="A498" s="436">
        <v>30621.0</v>
      </c>
      <c r="B498" s="437" t="s">
        <v>4631</v>
      </c>
      <c r="C498" s="437">
        <v>2018.0</v>
      </c>
      <c r="D498" s="511">
        <v>43343.0</v>
      </c>
      <c r="E498" s="439" t="s">
        <v>4632</v>
      </c>
      <c r="F498" s="408" t="s">
        <v>417</v>
      </c>
      <c r="G498" s="439" t="s">
        <v>712</v>
      </c>
      <c r="H498" s="408" t="s">
        <v>3298</v>
      </c>
      <c r="I498" s="511">
        <v>44498.0</v>
      </c>
      <c r="J498" s="439">
        <v>10.0</v>
      </c>
      <c r="K498" s="542" t="s">
        <v>1231</v>
      </c>
      <c r="L498" s="433" t="s">
        <v>3226</v>
      </c>
      <c r="M498" s="540">
        <f t="shared" si="3"/>
        <v>1155</v>
      </c>
      <c r="N498" s="138"/>
      <c r="O498" s="138"/>
      <c r="P498" s="138"/>
      <c r="Q498" s="138"/>
      <c r="R498" s="138"/>
      <c r="S498" s="138"/>
      <c r="T498" s="138"/>
      <c r="U498" s="138"/>
      <c r="V498" s="138"/>
      <c r="W498" s="138"/>
      <c r="X498" s="138"/>
      <c r="Y498" s="138"/>
      <c r="Z498" s="138"/>
    </row>
    <row r="499" ht="12.75" customHeight="1">
      <c r="A499" s="430">
        <v>30721.0</v>
      </c>
      <c r="B499" s="431" t="s">
        <v>4633</v>
      </c>
      <c r="C499" s="431">
        <v>2020.0</v>
      </c>
      <c r="D499" s="508">
        <v>43973.0</v>
      </c>
      <c r="E499" s="433" t="s">
        <v>4634</v>
      </c>
      <c r="F499" s="546" t="s">
        <v>4635</v>
      </c>
      <c r="G499" s="433" t="s">
        <v>729</v>
      </c>
      <c r="H499" s="405" t="s">
        <v>2262</v>
      </c>
      <c r="I499" s="508">
        <v>44498.0</v>
      </c>
      <c r="J499" s="433">
        <v>10.0</v>
      </c>
      <c r="K499" s="542" t="s">
        <v>1231</v>
      </c>
      <c r="L499" s="439" t="s">
        <v>399</v>
      </c>
      <c r="M499" s="541">
        <f t="shared" si="3"/>
        <v>525</v>
      </c>
      <c r="N499" s="138"/>
      <c r="O499" s="138"/>
      <c r="P499" s="138"/>
      <c r="Q499" s="138"/>
      <c r="R499" s="138"/>
      <c r="S499" s="138"/>
      <c r="T499" s="138"/>
      <c r="U499" s="138"/>
      <c r="V499" s="138"/>
      <c r="W499" s="138"/>
      <c r="X499" s="138"/>
      <c r="Y499" s="138"/>
      <c r="Z499" s="138"/>
    </row>
    <row r="500" ht="12.75" customHeight="1">
      <c r="A500" s="436">
        <v>30821.0</v>
      </c>
      <c r="B500" s="437" t="s">
        <v>4636</v>
      </c>
      <c r="C500" s="437">
        <v>2019.0</v>
      </c>
      <c r="D500" s="511">
        <v>43623.0</v>
      </c>
      <c r="E500" s="439" t="s">
        <v>4637</v>
      </c>
      <c r="F500" s="408" t="s">
        <v>4638</v>
      </c>
      <c r="G500" s="439" t="s">
        <v>712</v>
      </c>
      <c r="H500" s="408" t="s">
        <v>874</v>
      </c>
      <c r="I500" s="511">
        <v>44498.0</v>
      </c>
      <c r="J500" s="439">
        <v>10.0</v>
      </c>
      <c r="K500" s="543" t="s">
        <v>329</v>
      </c>
      <c r="L500" s="433" t="s">
        <v>3221</v>
      </c>
      <c r="M500" s="540">
        <f t="shared" si="3"/>
        <v>875</v>
      </c>
      <c r="N500" s="138"/>
      <c r="O500" s="138"/>
      <c r="P500" s="138"/>
      <c r="Q500" s="138"/>
      <c r="R500" s="138"/>
      <c r="S500" s="138"/>
      <c r="T500" s="138"/>
      <c r="U500" s="138"/>
      <c r="V500" s="138"/>
      <c r="W500" s="138"/>
      <c r="X500" s="138"/>
      <c r="Y500" s="138"/>
      <c r="Z500" s="138"/>
    </row>
    <row r="501" ht="15.0" customHeight="1">
      <c r="A501" s="430">
        <v>30921.0</v>
      </c>
      <c r="B501" s="431" t="s">
        <v>4639</v>
      </c>
      <c r="C501" s="431">
        <v>2020.0</v>
      </c>
      <c r="D501" s="508">
        <v>43997.0</v>
      </c>
      <c r="E501" s="433" t="s">
        <v>4640</v>
      </c>
      <c r="F501" s="514" t="s">
        <v>2204</v>
      </c>
      <c r="G501" s="433" t="s">
        <v>729</v>
      </c>
      <c r="H501" s="405" t="s">
        <v>4641</v>
      </c>
      <c r="I501" s="508">
        <v>44498.0</v>
      </c>
      <c r="J501" s="433">
        <v>10.0</v>
      </c>
      <c r="K501" s="542" t="s">
        <v>1231</v>
      </c>
      <c r="L501" s="439" t="s">
        <v>399</v>
      </c>
      <c r="M501" s="541">
        <f t="shared" si="3"/>
        <v>501</v>
      </c>
      <c r="N501" s="138"/>
      <c r="O501" s="138"/>
      <c r="P501" s="138"/>
      <c r="Q501" s="138"/>
      <c r="R501" s="138"/>
      <c r="S501" s="138"/>
      <c r="T501" s="138"/>
      <c r="U501" s="138"/>
      <c r="V501" s="138"/>
      <c r="W501" s="138"/>
      <c r="X501" s="138"/>
      <c r="Y501" s="138"/>
      <c r="Z501" s="138"/>
    </row>
    <row r="502" ht="12.75" customHeight="1">
      <c r="A502" s="436">
        <v>31021.0</v>
      </c>
      <c r="B502" s="437" t="s">
        <v>4642</v>
      </c>
      <c r="C502" s="437">
        <v>2020.0</v>
      </c>
      <c r="D502" s="511">
        <v>43997.0</v>
      </c>
      <c r="E502" s="439" t="s">
        <v>4643</v>
      </c>
      <c r="F502" s="516" t="s">
        <v>4026</v>
      </c>
      <c r="G502" s="439" t="s">
        <v>729</v>
      </c>
      <c r="H502" s="439" t="s">
        <v>4641</v>
      </c>
      <c r="I502" s="511">
        <v>44498.0</v>
      </c>
      <c r="J502" s="439">
        <v>10.0</v>
      </c>
      <c r="K502" s="542" t="s">
        <v>1231</v>
      </c>
      <c r="L502" s="433" t="s">
        <v>399</v>
      </c>
      <c r="M502" s="540">
        <f t="shared" si="3"/>
        <v>501</v>
      </c>
      <c r="N502" s="138"/>
      <c r="O502" s="138"/>
      <c r="P502" s="138"/>
      <c r="Q502" s="138"/>
      <c r="R502" s="138"/>
      <c r="S502" s="138"/>
      <c r="T502" s="138"/>
      <c r="U502" s="138"/>
      <c r="V502" s="138"/>
      <c r="W502" s="138"/>
      <c r="X502" s="138"/>
      <c r="Y502" s="138"/>
      <c r="Z502" s="138"/>
    </row>
    <row r="503" ht="12.75" customHeight="1">
      <c r="A503" s="430">
        <v>31121.0</v>
      </c>
      <c r="B503" s="431" t="s">
        <v>4644</v>
      </c>
      <c r="C503" s="431">
        <v>2016.0</v>
      </c>
      <c r="D503" s="508">
        <v>42636.0</v>
      </c>
      <c r="E503" s="433" t="s">
        <v>4645</v>
      </c>
      <c r="F503" s="405" t="s">
        <v>2277</v>
      </c>
      <c r="G503" s="433" t="s">
        <v>712</v>
      </c>
      <c r="H503" s="405" t="s">
        <v>2278</v>
      </c>
      <c r="I503" s="508">
        <v>44498.0</v>
      </c>
      <c r="J503" s="433">
        <v>10.0</v>
      </c>
      <c r="K503" s="543" t="s">
        <v>336</v>
      </c>
      <c r="L503" s="439" t="s">
        <v>3226</v>
      </c>
      <c r="M503" s="541">
        <f t="shared" si="3"/>
        <v>1862</v>
      </c>
      <c r="N503" s="138"/>
      <c r="O503" s="138"/>
      <c r="P503" s="138"/>
      <c r="Q503" s="138"/>
      <c r="R503" s="138"/>
      <c r="S503" s="138"/>
      <c r="T503" s="138"/>
      <c r="U503" s="138"/>
      <c r="V503" s="138"/>
      <c r="W503" s="138"/>
      <c r="X503" s="138"/>
      <c r="Y503" s="138"/>
      <c r="Z503" s="138"/>
    </row>
    <row r="504" ht="12.75" customHeight="1">
      <c r="A504" s="436">
        <v>31221.0</v>
      </c>
      <c r="B504" s="437" t="s">
        <v>4646</v>
      </c>
      <c r="C504" s="437">
        <v>2020.0</v>
      </c>
      <c r="D504" s="511">
        <v>44043.0</v>
      </c>
      <c r="E504" s="439" t="s">
        <v>4647</v>
      </c>
      <c r="F504" s="439" t="s">
        <v>723</v>
      </c>
      <c r="G504" s="439" t="s">
        <v>712</v>
      </c>
      <c r="H504" s="408" t="s">
        <v>149</v>
      </c>
      <c r="I504" s="511">
        <v>44498.0</v>
      </c>
      <c r="J504" s="439">
        <v>10.0</v>
      </c>
      <c r="K504" s="543" t="s">
        <v>329</v>
      </c>
      <c r="L504" s="433" t="s">
        <v>3226</v>
      </c>
      <c r="M504" s="540">
        <f t="shared" si="3"/>
        <v>455</v>
      </c>
      <c r="N504" s="138"/>
      <c r="O504" s="138"/>
      <c r="P504" s="138"/>
      <c r="Q504" s="138"/>
      <c r="R504" s="138"/>
      <c r="S504" s="138"/>
      <c r="T504" s="138"/>
      <c r="U504" s="138"/>
      <c r="V504" s="138"/>
      <c r="W504" s="138"/>
      <c r="X504" s="138"/>
      <c r="Y504" s="138"/>
      <c r="Z504" s="138"/>
    </row>
    <row r="505" ht="12.75" customHeight="1">
      <c r="A505" s="430">
        <v>31321.0</v>
      </c>
      <c r="B505" s="431" t="s">
        <v>4648</v>
      </c>
      <c r="C505" s="431">
        <v>2019.0</v>
      </c>
      <c r="D505" s="508">
        <v>43728.0</v>
      </c>
      <c r="E505" s="433" t="s">
        <v>4649</v>
      </c>
      <c r="F505" s="546" t="s">
        <v>2243</v>
      </c>
      <c r="G505" s="433" t="s">
        <v>729</v>
      </c>
      <c r="H505" s="405" t="s">
        <v>2622</v>
      </c>
      <c r="I505" s="508">
        <v>44498.0</v>
      </c>
      <c r="J505" s="433">
        <v>10.0</v>
      </c>
      <c r="K505" s="542" t="s">
        <v>1231</v>
      </c>
      <c r="L505" s="439" t="s">
        <v>399</v>
      </c>
      <c r="M505" s="541">
        <f t="shared" si="3"/>
        <v>770</v>
      </c>
      <c r="N505" s="138"/>
      <c r="O505" s="138"/>
      <c r="P505" s="138"/>
      <c r="Q505" s="138"/>
      <c r="R505" s="138"/>
      <c r="S505" s="138"/>
      <c r="T505" s="138"/>
      <c r="U505" s="138"/>
      <c r="V505" s="138"/>
      <c r="W505" s="138"/>
      <c r="X505" s="138"/>
      <c r="Y505" s="138"/>
      <c r="Z505" s="138"/>
    </row>
    <row r="506" ht="12.75" customHeight="1">
      <c r="A506" s="436">
        <v>31421.0</v>
      </c>
      <c r="B506" s="437" t="s">
        <v>4650</v>
      </c>
      <c r="C506" s="437">
        <v>2021.0</v>
      </c>
      <c r="D506" s="511">
        <v>44313.0</v>
      </c>
      <c r="E506" s="439" t="s">
        <v>4651</v>
      </c>
      <c r="F506" s="516" t="s">
        <v>2980</v>
      </c>
      <c r="G506" s="439" t="s">
        <v>729</v>
      </c>
      <c r="H506" s="408" t="s">
        <v>795</v>
      </c>
      <c r="I506" s="511">
        <v>44498.0</v>
      </c>
      <c r="J506" s="439">
        <v>10.0</v>
      </c>
      <c r="K506" s="543" t="s">
        <v>336</v>
      </c>
      <c r="L506" s="433" t="s">
        <v>399</v>
      </c>
      <c r="M506" s="540">
        <f t="shared" si="3"/>
        <v>185</v>
      </c>
      <c r="N506" s="138"/>
      <c r="O506" s="138"/>
      <c r="P506" s="138"/>
      <c r="Q506" s="138"/>
      <c r="R506" s="138"/>
      <c r="S506" s="138"/>
      <c r="T506" s="138"/>
      <c r="U506" s="138"/>
      <c r="V506" s="138"/>
      <c r="W506" s="138"/>
      <c r="X506" s="138"/>
      <c r="Y506" s="138"/>
      <c r="Z506" s="138"/>
    </row>
    <row r="507" ht="12.75" customHeight="1">
      <c r="A507" s="430">
        <v>31521.0</v>
      </c>
      <c r="B507" s="431" t="s">
        <v>4652</v>
      </c>
      <c r="C507" s="431">
        <v>2021.0</v>
      </c>
      <c r="D507" s="508">
        <v>44319.0</v>
      </c>
      <c r="E507" s="433" t="s">
        <v>4653</v>
      </c>
      <c r="F507" s="514" t="s">
        <v>4122</v>
      </c>
      <c r="G507" s="433" t="s">
        <v>729</v>
      </c>
      <c r="H507" s="405" t="s">
        <v>4654</v>
      </c>
      <c r="I507" s="508">
        <v>44498.0</v>
      </c>
      <c r="J507" s="433">
        <v>10.0</v>
      </c>
      <c r="K507" s="542" t="s">
        <v>1231</v>
      </c>
      <c r="L507" s="439" t="s">
        <v>399</v>
      </c>
      <c r="M507" s="541">
        <f t="shared" si="3"/>
        <v>179</v>
      </c>
      <c r="N507" s="138"/>
      <c r="O507" s="138"/>
      <c r="P507" s="138"/>
      <c r="Q507" s="138"/>
      <c r="R507" s="138"/>
      <c r="S507" s="138"/>
      <c r="T507" s="138"/>
      <c r="U507" s="138"/>
      <c r="V507" s="138"/>
      <c r="W507" s="138"/>
      <c r="X507" s="138"/>
      <c r="Y507" s="138"/>
      <c r="Z507" s="138"/>
    </row>
    <row r="508" ht="12.75" customHeight="1">
      <c r="A508" s="436">
        <v>31621.0</v>
      </c>
      <c r="B508" s="437" t="s">
        <v>4655</v>
      </c>
      <c r="C508" s="437">
        <v>2021.0</v>
      </c>
      <c r="D508" s="511">
        <v>44342.0</v>
      </c>
      <c r="E508" s="439" t="s">
        <v>4656</v>
      </c>
      <c r="F508" s="516" t="s">
        <v>4122</v>
      </c>
      <c r="G508" s="439" t="s">
        <v>725</v>
      </c>
      <c r="H508" s="408" t="s">
        <v>2829</v>
      </c>
      <c r="I508" s="511">
        <v>44498.0</v>
      </c>
      <c r="J508" s="439">
        <v>10.0</v>
      </c>
      <c r="K508" s="542" t="s">
        <v>1231</v>
      </c>
      <c r="L508" s="433" t="s">
        <v>399</v>
      </c>
      <c r="M508" s="540">
        <f t="shared" si="3"/>
        <v>156</v>
      </c>
      <c r="N508" s="138"/>
      <c r="O508" s="138"/>
      <c r="P508" s="138"/>
      <c r="Q508" s="138"/>
      <c r="R508" s="138"/>
      <c r="S508" s="138"/>
      <c r="T508" s="138"/>
      <c r="U508" s="138"/>
      <c r="V508" s="138"/>
      <c r="W508" s="138"/>
      <c r="X508" s="138"/>
      <c r="Y508" s="138"/>
      <c r="Z508" s="138"/>
    </row>
    <row r="509" ht="12.75" customHeight="1">
      <c r="A509" s="430">
        <v>31721.0</v>
      </c>
      <c r="B509" s="431" t="s">
        <v>4657</v>
      </c>
      <c r="C509" s="431">
        <v>2021.0</v>
      </c>
      <c r="D509" s="508">
        <v>44372.0</v>
      </c>
      <c r="E509" s="433" t="s">
        <v>4658</v>
      </c>
      <c r="F509" s="514" t="s">
        <v>4659</v>
      </c>
      <c r="G509" s="433" t="s">
        <v>729</v>
      </c>
      <c r="H509" s="405" t="s">
        <v>736</v>
      </c>
      <c r="I509" s="508">
        <v>44498.0</v>
      </c>
      <c r="J509" s="433">
        <v>10.0</v>
      </c>
      <c r="K509" s="543" t="s">
        <v>336</v>
      </c>
      <c r="L509" s="439" t="s">
        <v>399</v>
      </c>
      <c r="M509" s="541">
        <f t="shared" si="3"/>
        <v>126</v>
      </c>
      <c r="N509" s="138"/>
      <c r="O509" s="138"/>
      <c r="P509" s="138"/>
      <c r="Q509" s="138"/>
      <c r="R509" s="138"/>
      <c r="S509" s="138"/>
      <c r="T509" s="138"/>
      <c r="U509" s="138"/>
      <c r="V509" s="138"/>
      <c r="W509" s="138"/>
      <c r="X509" s="138"/>
      <c r="Y509" s="138"/>
      <c r="Z509" s="138"/>
    </row>
    <row r="510" ht="12.75" customHeight="1">
      <c r="A510" s="436">
        <v>31821.0</v>
      </c>
      <c r="B510" s="437" t="s">
        <v>4660</v>
      </c>
      <c r="C510" s="437">
        <v>2021.0</v>
      </c>
      <c r="D510" s="511">
        <v>44372.0</v>
      </c>
      <c r="E510" s="439" t="s">
        <v>4661</v>
      </c>
      <c r="F510" s="548" t="s">
        <v>4659</v>
      </c>
      <c r="G510" s="439" t="s">
        <v>729</v>
      </c>
      <c r="H510" s="439" t="s">
        <v>736</v>
      </c>
      <c r="I510" s="511">
        <v>44498.0</v>
      </c>
      <c r="J510" s="439">
        <v>10.0</v>
      </c>
      <c r="K510" s="543" t="s">
        <v>336</v>
      </c>
      <c r="L510" s="433" t="s">
        <v>399</v>
      </c>
      <c r="M510" s="540">
        <f t="shared" si="3"/>
        <v>126</v>
      </c>
      <c r="N510" s="138"/>
      <c r="O510" s="138"/>
      <c r="P510" s="138"/>
      <c r="Q510" s="138"/>
      <c r="R510" s="138"/>
      <c r="S510" s="138"/>
      <c r="T510" s="138"/>
      <c r="U510" s="138"/>
      <c r="V510" s="138"/>
      <c r="W510" s="138"/>
      <c r="X510" s="138"/>
      <c r="Y510" s="138"/>
      <c r="Z510" s="138"/>
    </row>
    <row r="511" ht="12.75" customHeight="1">
      <c r="A511" s="430">
        <v>31921.0</v>
      </c>
      <c r="B511" s="431" t="s">
        <v>4662</v>
      </c>
      <c r="C511" s="431">
        <v>2021.0</v>
      </c>
      <c r="D511" s="508">
        <v>44378.0</v>
      </c>
      <c r="E511" s="433" t="s">
        <v>4663</v>
      </c>
      <c r="F511" s="514" t="s">
        <v>2716</v>
      </c>
      <c r="G511" s="433" t="s">
        <v>729</v>
      </c>
      <c r="H511" s="405" t="s">
        <v>1182</v>
      </c>
      <c r="I511" s="508">
        <v>44498.0</v>
      </c>
      <c r="J511" s="433">
        <v>10.0</v>
      </c>
      <c r="K511" s="543" t="s">
        <v>336</v>
      </c>
      <c r="L511" s="439" t="s">
        <v>399</v>
      </c>
      <c r="M511" s="541">
        <f t="shared" si="3"/>
        <v>120</v>
      </c>
      <c r="N511" s="138"/>
      <c r="O511" s="138"/>
      <c r="P511" s="138"/>
      <c r="Q511" s="138"/>
      <c r="R511" s="138"/>
      <c r="S511" s="138"/>
      <c r="T511" s="138"/>
      <c r="U511" s="138"/>
      <c r="V511" s="138"/>
      <c r="W511" s="138"/>
      <c r="X511" s="138"/>
      <c r="Y511" s="138"/>
      <c r="Z511" s="138"/>
    </row>
    <row r="512" ht="12.75" customHeight="1">
      <c r="A512" s="436">
        <v>32021.0</v>
      </c>
      <c r="B512" s="437" t="s">
        <v>4664</v>
      </c>
      <c r="C512" s="437">
        <v>2011.0</v>
      </c>
      <c r="D512" s="511">
        <v>40717.0</v>
      </c>
      <c r="E512" s="439" t="s">
        <v>4665</v>
      </c>
      <c r="F512" s="408" t="s">
        <v>4666</v>
      </c>
      <c r="G512" s="439" t="s">
        <v>712</v>
      </c>
      <c r="H512" s="408" t="s">
        <v>149</v>
      </c>
      <c r="I512" s="511">
        <v>44498.0</v>
      </c>
      <c r="J512" s="439">
        <v>10.0</v>
      </c>
      <c r="K512" s="543" t="s">
        <v>336</v>
      </c>
      <c r="L512" s="433" t="s">
        <v>3221</v>
      </c>
      <c r="M512" s="540">
        <f t="shared" si="3"/>
        <v>3781</v>
      </c>
      <c r="N512" s="138"/>
      <c r="O512" s="138"/>
      <c r="P512" s="138"/>
      <c r="Q512" s="138"/>
      <c r="R512" s="138"/>
      <c r="S512" s="138"/>
      <c r="T512" s="138"/>
      <c r="U512" s="138"/>
      <c r="V512" s="138"/>
      <c r="W512" s="138"/>
      <c r="X512" s="138"/>
      <c r="Y512" s="138"/>
      <c r="Z512" s="138"/>
    </row>
    <row r="513" ht="12.75" customHeight="1">
      <c r="A513" s="430">
        <v>32121.0</v>
      </c>
      <c r="B513" s="431" t="s">
        <v>4667</v>
      </c>
      <c r="C513" s="431">
        <v>2021.0</v>
      </c>
      <c r="D513" s="508">
        <v>44362.0</v>
      </c>
      <c r="E513" s="433" t="s">
        <v>4668</v>
      </c>
      <c r="F513" s="514" t="s">
        <v>2983</v>
      </c>
      <c r="G513" s="433" t="s">
        <v>729</v>
      </c>
      <c r="H513" s="405" t="s">
        <v>2969</v>
      </c>
      <c r="I513" s="508">
        <v>44508.0</v>
      </c>
      <c r="J513" s="433">
        <v>11.0</v>
      </c>
      <c r="K513" s="543" t="s">
        <v>336</v>
      </c>
      <c r="L513" s="439" t="s">
        <v>399</v>
      </c>
      <c r="M513" s="541">
        <f t="shared" si="3"/>
        <v>146</v>
      </c>
      <c r="N513" s="138"/>
      <c r="O513" s="138"/>
      <c r="P513" s="138"/>
      <c r="Q513" s="138"/>
      <c r="R513" s="138"/>
      <c r="S513" s="138"/>
      <c r="T513" s="138"/>
      <c r="U513" s="138"/>
      <c r="V513" s="138"/>
      <c r="W513" s="138"/>
      <c r="X513" s="138"/>
      <c r="Y513" s="138"/>
      <c r="Z513" s="138"/>
    </row>
    <row r="514" ht="12.75" customHeight="1">
      <c r="A514" s="436">
        <v>32221.0</v>
      </c>
      <c r="B514" s="437" t="s">
        <v>4669</v>
      </c>
      <c r="C514" s="437">
        <v>2013.0</v>
      </c>
      <c r="D514" s="511">
        <v>41614.0</v>
      </c>
      <c r="E514" s="439" t="s">
        <v>4670</v>
      </c>
      <c r="F514" s="439" t="s">
        <v>178</v>
      </c>
      <c r="G514" s="439" t="s">
        <v>712</v>
      </c>
      <c r="H514" s="439" t="s">
        <v>927</v>
      </c>
      <c r="I514" s="511">
        <v>44526.0</v>
      </c>
      <c r="J514" s="439">
        <v>11.0</v>
      </c>
      <c r="K514" s="543" t="s">
        <v>329</v>
      </c>
      <c r="L514" s="433" t="s">
        <v>3221</v>
      </c>
      <c r="M514" s="540">
        <f t="shared" si="3"/>
        <v>2912</v>
      </c>
      <c r="N514" s="138"/>
      <c r="O514" s="138"/>
      <c r="P514" s="138"/>
      <c r="Q514" s="138"/>
      <c r="R514" s="138"/>
      <c r="S514" s="138"/>
      <c r="T514" s="138"/>
      <c r="U514" s="138"/>
      <c r="V514" s="138"/>
      <c r="W514" s="138"/>
      <c r="X514" s="138"/>
      <c r="Y514" s="138"/>
      <c r="Z514" s="138"/>
    </row>
    <row r="515" ht="12.75" customHeight="1">
      <c r="A515" s="430">
        <v>32321.0</v>
      </c>
      <c r="B515" s="431" t="s">
        <v>4671</v>
      </c>
      <c r="C515" s="431">
        <v>2015.0</v>
      </c>
      <c r="D515" s="508">
        <v>42199.0</v>
      </c>
      <c r="E515" s="433" t="s">
        <v>4672</v>
      </c>
      <c r="F515" s="405" t="s">
        <v>4673</v>
      </c>
      <c r="G515" s="433" t="s">
        <v>725</v>
      </c>
      <c r="H515" s="405" t="s">
        <v>1123</v>
      </c>
      <c r="I515" s="508">
        <v>44526.0</v>
      </c>
      <c r="J515" s="433">
        <v>11.0</v>
      </c>
      <c r="K515" s="542" t="s">
        <v>1231</v>
      </c>
      <c r="L515" s="439" t="s">
        <v>399</v>
      </c>
      <c r="M515" s="541">
        <f t="shared" si="3"/>
        <v>2327</v>
      </c>
      <c r="N515" s="138"/>
      <c r="O515" s="138"/>
      <c r="P515" s="138"/>
      <c r="Q515" s="138"/>
      <c r="R515" s="138"/>
      <c r="S515" s="138"/>
      <c r="T515" s="138"/>
      <c r="U515" s="138"/>
      <c r="V515" s="138"/>
      <c r="W515" s="138"/>
      <c r="X515" s="138"/>
      <c r="Y515" s="138"/>
      <c r="Z515" s="138"/>
    </row>
    <row r="516" ht="12.75" customHeight="1">
      <c r="A516" s="436">
        <v>32421.0</v>
      </c>
      <c r="B516" s="437" t="s">
        <v>4674</v>
      </c>
      <c r="C516" s="437">
        <v>2016.0</v>
      </c>
      <c r="D516" s="511">
        <v>42649.0</v>
      </c>
      <c r="E516" s="439" t="s">
        <v>4675</v>
      </c>
      <c r="F516" s="408" t="s">
        <v>1907</v>
      </c>
      <c r="G516" s="439" t="s">
        <v>712</v>
      </c>
      <c r="H516" s="408" t="s">
        <v>380</v>
      </c>
      <c r="I516" s="511">
        <v>44526.0</v>
      </c>
      <c r="J516" s="439">
        <v>11.0</v>
      </c>
      <c r="K516" s="543" t="s">
        <v>329</v>
      </c>
      <c r="L516" s="433" t="s">
        <v>3226</v>
      </c>
      <c r="M516" s="540">
        <f t="shared" si="3"/>
        <v>1877</v>
      </c>
      <c r="N516" s="138"/>
      <c r="O516" s="138"/>
      <c r="P516" s="138"/>
      <c r="Q516" s="138"/>
      <c r="R516" s="138"/>
      <c r="S516" s="138"/>
      <c r="T516" s="138"/>
      <c r="U516" s="138"/>
      <c r="V516" s="138"/>
      <c r="W516" s="138"/>
      <c r="X516" s="138"/>
      <c r="Y516" s="138"/>
      <c r="Z516" s="138"/>
    </row>
    <row r="517" ht="12.75" customHeight="1">
      <c r="A517" s="430">
        <v>32521.0</v>
      </c>
      <c r="B517" s="431" t="s">
        <v>4676</v>
      </c>
      <c r="C517" s="431">
        <v>2014.0</v>
      </c>
      <c r="D517" s="508">
        <v>41992.0</v>
      </c>
      <c r="E517" s="433" t="s">
        <v>4677</v>
      </c>
      <c r="F517" s="405" t="s">
        <v>218</v>
      </c>
      <c r="G517" s="433" t="s">
        <v>712</v>
      </c>
      <c r="H517" s="405" t="s">
        <v>130</v>
      </c>
      <c r="I517" s="508">
        <v>44526.0</v>
      </c>
      <c r="J517" s="433">
        <v>11.0</v>
      </c>
      <c r="K517" s="543" t="s">
        <v>336</v>
      </c>
      <c r="L517" s="439" t="s">
        <v>3221</v>
      </c>
      <c r="M517" s="541">
        <f t="shared" si="3"/>
        <v>2534</v>
      </c>
      <c r="N517" s="138"/>
      <c r="O517" s="138"/>
      <c r="P517" s="138"/>
      <c r="Q517" s="138"/>
      <c r="R517" s="138"/>
      <c r="S517" s="138"/>
      <c r="T517" s="138"/>
      <c r="U517" s="138"/>
      <c r="V517" s="138"/>
      <c r="W517" s="138"/>
      <c r="X517" s="138"/>
      <c r="Y517" s="138"/>
      <c r="Z517" s="138"/>
    </row>
    <row r="518" ht="12.75" customHeight="1">
      <c r="A518" s="436">
        <v>32621.0</v>
      </c>
      <c r="B518" s="437" t="s">
        <v>4678</v>
      </c>
      <c r="C518" s="437">
        <v>2021.0</v>
      </c>
      <c r="D518" s="511">
        <v>44237.0</v>
      </c>
      <c r="E518" s="439" t="s">
        <v>4679</v>
      </c>
      <c r="F518" s="548" t="s">
        <v>2756</v>
      </c>
      <c r="G518" s="439" t="s">
        <v>729</v>
      </c>
      <c r="H518" s="439" t="s">
        <v>4680</v>
      </c>
      <c r="I518" s="511">
        <v>44526.0</v>
      </c>
      <c r="J518" s="439">
        <v>11.0</v>
      </c>
      <c r="K518" s="542" t="s">
        <v>1231</v>
      </c>
      <c r="L518" s="433" t="s">
        <v>399</v>
      </c>
      <c r="M518" s="540">
        <f t="shared" si="3"/>
        <v>289</v>
      </c>
      <c r="N518" s="138"/>
      <c r="O518" s="138"/>
      <c r="P518" s="138"/>
      <c r="Q518" s="138"/>
      <c r="R518" s="138"/>
      <c r="S518" s="138"/>
      <c r="T518" s="138"/>
      <c r="U518" s="138"/>
      <c r="V518" s="138"/>
      <c r="W518" s="138"/>
      <c r="X518" s="138"/>
      <c r="Y518" s="138"/>
      <c r="Z518" s="138"/>
    </row>
    <row r="519" ht="12.75" customHeight="1">
      <c r="A519" s="430">
        <v>32721.0</v>
      </c>
      <c r="B519" s="431" t="s">
        <v>4681</v>
      </c>
      <c r="C519" s="431">
        <v>2015.0</v>
      </c>
      <c r="D519" s="508">
        <v>42311.0</v>
      </c>
      <c r="E519" s="433" t="s">
        <v>4682</v>
      </c>
      <c r="F519" s="405" t="s">
        <v>4683</v>
      </c>
      <c r="G519" s="433" t="s">
        <v>707</v>
      </c>
      <c r="H519" s="405" t="s">
        <v>850</v>
      </c>
      <c r="I519" s="508">
        <v>44526.0</v>
      </c>
      <c r="J519" s="433">
        <v>11.0</v>
      </c>
      <c r="K519" s="543" t="s">
        <v>336</v>
      </c>
      <c r="L519" s="439" t="s">
        <v>3226</v>
      </c>
      <c r="M519" s="541">
        <f t="shared" si="3"/>
        <v>2215</v>
      </c>
      <c r="N519" s="138"/>
      <c r="O519" s="138"/>
      <c r="P519" s="138"/>
      <c r="Q519" s="138"/>
      <c r="R519" s="138"/>
      <c r="S519" s="138"/>
      <c r="T519" s="138"/>
      <c r="U519" s="138"/>
      <c r="V519" s="138"/>
      <c r="W519" s="138"/>
      <c r="X519" s="138"/>
      <c r="Y519" s="138"/>
      <c r="Z519" s="138"/>
    </row>
    <row r="520" ht="12.75" customHeight="1">
      <c r="A520" s="436">
        <v>32821.0</v>
      </c>
      <c r="B520" s="437" t="s">
        <v>4684</v>
      </c>
      <c r="C520" s="437">
        <v>2015.0</v>
      </c>
      <c r="D520" s="511">
        <v>42360.0</v>
      </c>
      <c r="E520" s="439" t="s">
        <v>4685</v>
      </c>
      <c r="F520" s="408" t="s">
        <v>3442</v>
      </c>
      <c r="G520" s="439" t="s">
        <v>712</v>
      </c>
      <c r="H520" s="439" t="s">
        <v>125</v>
      </c>
      <c r="I520" s="511">
        <v>44526.0</v>
      </c>
      <c r="J520" s="439">
        <v>11.0</v>
      </c>
      <c r="K520" s="543" t="s">
        <v>336</v>
      </c>
      <c r="L520" s="433" t="s">
        <v>3221</v>
      </c>
      <c r="M520" s="540">
        <f t="shared" si="3"/>
        <v>2166</v>
      </c>
      <c r="N520" s="138"/>
      <c r="O520" s="138"/>
      <c r="P520" s="138"/>
      <c r="Q520" s="138"/>
      <c r="R520" s="138"/>
      <c r="S520" s="138"/>
      <c r="T520" s="138"/>
      <c r="U520" s="138"/>
      <c r="V520" s="138"/>
      <c r="W520" s="138"/>
      <c r="X520" s="138"/>
      <c r="Y520" s="138"/>
      <c r="Z520" s="138"/>
    </row>
    <row r="521" ht="12.75" customHeight="1">
      <c r="A521" s="430">
        <v>32921.0</v>
      </c>
      <c r="B521" s="431" t="s">
        <v>4686</v>
      </c>
      <c r="C521" s="431">
        <v>2013.0</v>
      </c>
      <c r="D521" s="508">
        <v>41631.0</v>
      </c>
      <c r="E521" s="433" t="s">
        <v>4687</v>
      </c>
      <c r="F521" s="405" t="s">
        <v>4616</v>
      </c>
      <c r="G521" s="433" t="s">
        <v>806</v>
      </c>
      <c r="H521" s="405" t="s">
        <v>26</v>
      </c>
      <c r="I521" s="508">
        <v>44526.0</v>
      </c>
      <c r="J521" s="433">
        <v>11.0</v>
      </c>
      <c r="K521" s="547" t="s">
        <v>293</v>
      </c>
      <c r="L521" s="439" t="s">
        <v>3221</v>
      </c>
      <c r="M521" s="541">
        <f t="shared" si="3"/>
        <v>2895</v>
      </c>
      <c r="N521" s="138"/>
      <c r="O521" s="138"/>
      <c r="P521" s="138"/>
      <c r="Q521" s="138"/>
      <c r="R521" s="138"/>
      <c r="S521" s="138"/>
      <c r="T521" s="138"/>
      <c r="U521" s="138"/>
      <c r="V521" s="138"/>
      <c r="W521" s="138"/>
      <c r="X521" s="138"/>
      <c r="Y521" s="138"/>
      <c r="Z521" s="138"/>
    </row>
    <row r="522" ht="12.75" customHeight="1">
      <c r="A522" s="436">
        <v>33021.0</v>
      </c>
      <c r="B522" s="437" t="s">
        <v>4688</v>
      </c>
      <c r="C522" s="437">
        <v>2016.0</v>
      </c>
      <c r="D522" s="511">
        <v>42489.0</v>
      </c>
      <c r="E522" s="439" t="s">
        <v>4689</v>
      </c>
      <c r="F522" s="439" t="s">
        <v>4690</v>
      </c>
      <c r="G522" s="439" t="s">
        <v>707</v>
      </c>
      <c r="H522" s="439" t="s">
        <v>2565</v>
      </c>
      <c r="I522" s="511">
        <v>44526.0</v>
      </c>
      <c r="J522" s="439">
        <v>11.0</v>
      </c>
      <c r="K522" s="543" t="s">
        <v>329</v>
      </c>
      <c r="L522" s="433" t="s">
        <v>3226</v>
      </c>
      <c r="M522" s="540">
        <f t="shared" si="3"/>
        <v>2037</v>
      </c>
      <c r="N522" s="138"/>
      <c r="O522" s="138"/>
      <c r="P522" s="138"/>
      <c r="Q522" s="138"/>
      <c r="R522" s="138"/>
      <c r="S522" s="138"/>
      <c r="T522" s="138"/>
      <c r="U522" s="138"/>
      <c r="V522" s="138"/>
      <c r="W522" s="138"/>
      <c r="X522" s="138"/>
      <c r="Y522" s="138"/>
      <c r="Z522" s="138"/>
    </row>
    <row r="523" ht="12.75" customHeight="1">
      <c r="A523" s="430">
        <v>33121.0</v>
      </c>
      <c r="B523" s="431" t="s">
        <v>4691</v>
      </c>
      <c r="C523" s="431">
        <v>2015.0</v>
      </c>
      <c r="D523" s="508">
        <v>42326.0</v>
      </c>
      <c r="E523" s="433" t="s">
        <v>4692</v>
      </c>
      <c r="F523" s="405" t="s">
        <v>417</v>
      </c>
      <c r="G523" s="433" t="s">
        <v>712</v>
      </c>
      <c r="H523" s="405" t="s">
        <v>97</v>
      </c>
      <c r="I523" s="508">
        <v>44545.0</v>
      </c>
      <c r="J523" s="433">
        <v>12.0</v>
      </c>
      <c r="K523" s="543" t="s">
        <v>336</v>
      </c>
      <c r="L523" s="439" t="s">
        <v>3226</v>
      </c>
      <c r="M523" s="541">
        <f t="shared" si="3"/>
        <v>2219</v>
      </c>
      <c r="N523" s="138"/>
      <c r="O523" s="138"/>
      <c r="P523" s="138"/>
      <c r="Q523" s="138"/>
      <c r="R523" s="138"/>
      <c r="S523" s="138"/>
      <c r="T523" s="138"/>
      <c r="U523" s="138"/>
      <c r="V523" s="138"/>
      <c r="W523" s="138"/>
      <c r="X523" s="138"/>
      <c r="Y523" s="138"/>
      <c r="Z523" s="138"/>
    </row>
    <row r="524" ht="12.75" customHeight="1">
      <c r="A524" s="436">
        <v>33221.0</v>
      </c>
      <c r="B524" s="437" t="s">
        <v>4693</v>
      </c>
      <c r="C524" s="437">
        <v>2021.0</v>
      </c>
      <c r="D524" s="511">
        <v>44272.0</v>
      </c>
      <c r="E524" s="408" t="s">
        <v>4694</v>
      </c>
      <c r="F524" s="516" t="s">
        <v>4695</v>
      </c>
      <c r="G524" s="439" t="s">
        <v>729</v>
      </c>
      <c r="H524" s="408" t="s">
        <v>4696</v>
      </c>
      <c r="I524" s="511">
        <v>44545.0</v>
      </c>
      <c r="J524" s="439">
        <v>12.0</v>
      </c>
      <c r="K524" s="542" t="s">
        <v>1231</v>
      </c>
      <c r="L524" s="433" t="s">
        <v>399</v>
      </c>
      <c r="M524" s="540">
        <f t="shared" si="3"/>
        <v>273</v>
      </c>
      <c r="N524" s="138"/>
      <c r="O524" s="138"/>
      <c r="P524" s="138"/>
      <c r="Q524" s="138"/>
      <c r="R524" s="138"/>
      <c r="S524" s="138"/>
      <c r="T524" s="138"/>
      <c r="U524" s="138"/>
      <c r="V524" s="138"/>
      <c r="W524" s="138"/>
      <c r="X524" s="138"/>
      <c r="Y524" s="138"/>
      <c r="Z524" s="138"/>
    </row>
    <row r="525" ht="12.75" customHeight="1">
      <c r="A525" s="430">
        <v>33321.0</v>
      </c>
      <c r="B525" s="431" t="s">
        <v>4697</v>
      </c>
      <c r="C525" s="431">
        <v>2021.0</v>
      </c>
      <c r="D525" s="508">
        <v>44273.0</v>
      </c>
      <c r="E525" s="433" t="s">
        <v>4698</v>
      </c>
      <c r="F525" s="514" t="s">
        <v>4699</v>
      </c>
      <c r="G525" s="433" t="s">
        <v>729</v>
      </c>
      <c r="H525" s="405" t="s">
        <v>2704</v>
      </c>
      <c r="I525" s="508">
        <v>44545.0</v>
      </c>
      <c r="J525" s="433">
        <v>12.0</v>
      </c>
      <c r="K525" s="542" t="s">
        <v>1231</v>
      </c>
      <c r="L525" s="439" t="s">
        <v>399</v>
      </c>
      <c r="M525" s="541">
        <f t="shared" si="3"/>
        <v>272</v>
      </c>
      <c r="N525" s="138"/>
      <c r="O525" s="138"/>
      <c r="P525" s="138"/>
      <c r="Q525" s="138"/>
      <c r="R525" s="138"/>
      <c r="S525" s="138"/>
      <c r="T525" s="138"/>
      <c r="U525" s="138"/>
      <c r="V525" s="138"/>
      <c r="W525" s="138"/>
      <c r="X525" s="138"/>
      <c r="Y525" s="138"/>
      <c r="Z525" s="138"/>
    </row>
    <row r="526" ht="12.75" customHeight="1">
      <c r="A526" s="436">
        <v>33421.0</v>
      </c>
      <c r="B526" s="437" t="s">
        <v>4700</v>
      </c>
      <c r="C526" s="437">
        <v>2021.0</v>
      </c>
      <c r="D526" s="511">
        <v>44364.0</v>
      </c>
      <c r="E526" s="439" t="s">
        <v>4701</v>
      </c>
      <c r="F526" s="548" t="s">
        <v>2983</v>
      </c>
      <c r="G526" s="439" t="s">
        <v>729</v>
      </c>
      <c r="H526" s="439" t="s">
        <v>736</v>
      </c>
      <c r="I526" s="511">
        <v>44545.0</v>
      </c>
      <c r="J526" s="439">
        <v>12.0</v>
      </c>
      <c r="K526" s="543" t="s">
        <v>336</v>
      </c>
      <c r="L526" s="433" t="s">
        <v>399</v>
      </c>
      <c r="M526" s="540">
        <f t="shared" si="3"/>
        <v>181</v>
      </c>
      <c r="N526" s="138"/>
      <c r="O526" s="138"/>
      <c r="P526" s="138"/>
      <c r="Q526" s="138"/>
      <c r="R526" s="138"/>
      <c r="S526" s="138"/>
      <c r="T526" s="138"/>
      <c r="U526" s="138"/>
      <c r="V526" s="138"/>
      <c r="W526" s="138"/>
      <c r="X526" s="138"/>
      <c r="Y526" s="138"/>
      <c r="Z526" s="138"/>
    </row>
    <row r="527" ht="12.75" customHeight="1">
      <c r="A527" s="430">
        <v>33521.0</v>
      </c>
      <c r="B527" s="431" t="s">
        <v>4702</v>
      </c>
      <c r="C527" s="431">
        <v>2021.0</v>
      </c>
      <c r="D527" s="508">
        <v>44385.0</v>
      </c>
      <c r="E527" s="433" t="s">
        <v>4703</v>
      </c>
      <c r="F527" s="514" t="s">
        <v>4704</v>
      </c>
      <c r="G527" s="433" t="s">
        <v>729</v>
      </c>
      <c r="H527" s="405" t="s">
        <v>2969</v>
      </c>
      <c r="I527" s="508">
        <v>44545.0</v>
      </c>
      <c r="J527" s="433">
        <v>12.0</v>
      </c>
      <c r="K527" s="542" t="s">
        <v>344</v>
      </c>
      <c r="L527" s="439" t="s">
        <v>399</v>
      </c>
      <c r="M527" s="541">
        <f t="shared" si="3"/>
        <v>160</v>
      </c>
      <c r="N527" s="138"/>
      <c r="O527" s="138"/>
      <c r="P527" s="138"/>
      <c r="Q527" s="138"/>
      <c r="R527" s="138"/>
      <c r="S527" s="138"/>
      <c r="T527" s="138"/>
      <c r="U527" s="138"/>
      <c r="V527" s="138"/>
      <c r="W527" s="138"/>
      <c r="X527" s="138"/>
      <c r="Y527" s="138"/>
      <c r="Z527" s="138"/>
    </row>
    <row r="528" ht="12.75" customHeight="1">
      <c r="A528" s="436">
        <v>33621.0</v>
      </c>
      <c r="B528" s="437" t="s">
        <v>4705</v>
      </c>
      <c r="C528" s="437">
        <v>2021.0</v>
      </c>
      <c r="D528" s="511">
        <v>44385.0</v>
      </c>
      <c r="E528" s="408" t="s">
        <v>4706</v>
      </c>
      <c r="F528" s="516" t="s">
        <v>2983</v>
      </c>
      <c r="G528" s="439" t="s">
        <v>729</v>
      </c>
      <c r="H528" s="408" t="s">
        <v>2969</v>
      </c>
      <c r="I528" s="511">
        <v>44545.0</v>
      </c>
      <c r="J528" s="439">
        <v>12.0</v>
      </c>
      <c r="K528" s="543" t="s">
        <v>336</v>
      </c>
      <c r="L528" s="433" t="s">
        <v>399</v>
      </c>
      <c r="M528" s="540">
        <f t="shared" si="3"/>
        <v>160</v>
      </c>
      <c r="N528" s="138"/>
      <c r="O528" s="138"/>
      <c r="P528" s="138"/>
      <c r="Q528" s="138"/>
      <c r="R528" s="138"/>
      <c r="S528" s="138"/>
      <c r="T528" s="138"/>
      <c r="U528" s="138"/>
      <c r="V528" s="138"/>
      <c r="W528" s="138"/>
      <c r="X528" s="138"/>
      <c r="Y528" s="138"/>
      <c r="Z528" s="138"/>
    </row>
    <row r="529" ht="12.75" customHeight="1">
      <c r="A529" s="430">
        <v>33721.0</v>
      </c>
      <c r="B529" s="431" t="s">
        <v>4707</v>
      </c>
      <c r="C529" s="431">
        <v>2016.0</v>
      </c>
      <c r="D529" s="508">
        <v>42438.0</v>
      </c>
      <c r="E529" s="433" t="s">
        <v>4708</v>
      </c>
      <c r="F529" s="405" t="s">
        <v>4709</v>
      </c>
      <c r="G529" s="433" t="s">
        <v>712</v>
      </c>
      <c r="H529" s="405" t="s">
        <v>952</v>
      </c>
      <c r="I529" s="508">
        <v>44545.0</v>
      </c>
      <c r="J529" s="433">
        <v>12.0</v>
      </c>
      <c r="K529" s="543" t="s">
        <v>336</v>
      </c>
      <c r="L529" s="439" t="s">
        <v>3221</v>
      </c>
      <c r="M529" s="541">
        <f t="shared" si="3"/>
        <v>2107</v>
      </c>
      <c r="N529" s="138"/>
      <c r="O529" s="138"/>
      <c r="P529" s="138"/>
      <c r="Q529" s="138"/>
      <c r="R529" s="138"/>
      <c r="S529" s="138"/>
      <c r="T529" s="138"/>
      <c r="U529" s="138"/>
      <c r="V529" s="138"/>
      <c r="W529" s="138"/>
      <c r="X529" s="138"/>
      <c r="Y529" s="138"/>
      <c r="Z529" s="138"/>
    </row>
    <row r="530" ht="12.75" customHeight="1">
      <c r="A530" s="436">
        <v>33821.0</v>
      </c>
      <c r="B530" s="437" t="s">
        <v>4710</v>
      </c>
      <c r="C530" s="437">
        <v>2021.0</v>
      </c>
      <c r="D530" s="511">
        <v>44368.0</v>
      </c>
      <c r="E530" s="439" t="s">
        <v>4711</v>
      </c>
      <c r="F530" s="548" t="s">
        <v>2716</v>
      </c>
      <c r="G530" s="439" t="s">
        <v>729</v>
      </c>
      <c r="H530" s="439" t="s">
        <v>736</v>
      </c>
      <c r="I530" s="511">
        <v>44545.0</v>
      </c>
      <c r="J530" s="439">
        <v>12.0</v>
      </c>
      <c r="K530" s="543" t="s">
        <v>336</v>
      </c>
      <c r="L530" s="433" t="s">
        <v>399</v>
      </c>
      <c r="M530" s="540">
        <f t="shared" si="3"/>
        <v>177</v>
      </c>
      <c r="N530" s="138"/>
      <c r="O530" s="138"/>
      <c r="P530" s="138"/>
      <c r="Q530" s="138"/>
      <c r="R530" s="138"/>
      <c r="S530" s="138"/>
      <c r="T530" s="138"/>
      <c r="U530" s="138"/>
      <c r="V530" s="138"/>
      <c r="W530" s="138"/>
      <c r="X530" s="138"/>
      <c r="Y530" s="138"/>
      <c r="Z530" s="138"/>
    </row>
    <row r="531" ht="12.75" customHeight="1">
      <c r="A531" s="430">
        <v>33921.0</v>
      </c>
      <c r="B531" s="431" t="s">
        <v>4712</v>
      </c>
      <c r="C531" s="431">
        <v>2016.0</v>
      </c>
      <c r="D531" s="508">
        <v>42457.0</v>
      </c>
      <c r="E531" s="433" t="s">
        <v>4713</v>
      </c>
      <c r="F531" s="405" t="s">
        <v>4714</v>
      </c>
      <c r="G531" s="433" t="s">
        <v>806</v>
      </c>
      <c r="H531" s="405" t="s">
        <v>18</v>
      </c>
      <c r="I531" s="508">
        <v>44545.0</v>
      </c>
      <c r="J531" s="433">
        <v>12.0</v>
      </c>
      <c r="K531" s="543" t="s">
        <v>336</v>
      </c>
      <c r="L531" s="439" t="s">
        <v>3226</v>
      </c>
      <c r="M531" s="541">
        <f t="shared" si="3"/>
        <v>2088</v>
      </c>
      <c r="N531" s="138"/>
      <c r="O531" s="138"/>
      <c r="P531" s="138"/>
      <c r="Q531" s="138"/>
      <c r="R531" s="138"/>
      <c r="S531" s="138"/>
      <c r="T531" s="138"/>
      <c r="U531" s="138"/>
      <c r="V531" s="138"/>
      <c r="W531" s="138"/>
      <c r="X531" s="138"/>
      <c r="Y531" s="138"/>
      <c r="Z531" s="138"/>
    </row>
    <row r="532" ht="12.75" customHeight="1">
      <c r="A532" s="436">
        <v>34021.0</v>
      </c>
      <c r="B532" s="437" t="s">
        <v>4715</v>
      </c>
      <c r="C532" s="437">
        <v>2016.0</v>
      </c>
      <c r="D532" s="511">
        <v>42465.0</v>
      </c>
      <c r="E532" s="408" t="s">
        <v>4716</v>
      </c>
      <c r="F532" s="408" t="s">
        <v>4717</v>
      </c>
      <c r="G532" s="439" t="s">
        <v>806</v>
      </c>
      <c r="H532" s="408" t="s">
        <v>158</v>
      </c>
      <c r="I532" s="511">
        <v>44545.0</v>
      </c>
      <c r="J532" s="439">
        <v>12.0</v>
      </c>
      <c r="K532" s="542" t="s">
        <v>1231</v>
      </c>
      <c r="L532" s="433" t="s">
        <v>3221</v>
      </c>
      <c r="M532" s="540">
        <f t="shared" si="3"/>
        <v>2080</v>
      </c>
      <c r="N532" s="138"/>
      <c r="O532" s="138"/>
      <c r="P532" s="138"/>
      <c r="Q532" s="138"/>
      <c r="R532" s="138"/>
      <c r="S532" s="138"/>
      <c r="T532" s="138"/>
      <c r="U532" s="138"/>
      <c r="V532" s="138"/>
      <c r="W532" s="138"/>
      <c r="X532" s="138"/>
      <c r="Y532" s="138"/>
      <c r="Z532" s="138"/>
    </row>
    <row r="533" ht="12.75" customHeight="1">
      <c r="A533" s="430">
        <v>34121.0</v>
      </c>
      <c r="B533" s="431" t="s">
        <v>4718</v>
      </c>
      <c r="C533" s="431">
        <v>2018.0</v>
      </c>
      <c r="D533" s="508">
        <v>43179.0</v>
      </c>
      <c r="E533" s="433" t="s">
        <v>4719</v>
      </c>
      <c r="F533" s="405" t="s">
        <v>2926</v>
      </c>
      <c r="G533" s="433" t="s">
        <v>712</v>
      </c>
      <c r="H533" s="405" t="s">
        <v>308</v>
      </c>
      <c r="I533" s="508">
        <v>44545.0</v>
      </c>
      <c r="J533" s="433">
        <v>12.0</v>
      </c>
      <c r="K533" s="543" t="s">
        <v>336</v>
      </c>
      <c r="L533" s="439" t="s">
        <v>3221</v>
      </c>
      <c r="M533" s="541">
        <f t="shared" si="3"/>
        <v>1366</v>
      </c>
      <c r="N533" s="138"/>
      <c r="O533" s="138"/>
      <c r="P533" s="138"/>
      <c r="Q533" s="138"/>
      <c r="R533" s="138"/>
      <c r="S533" s="138"/>
      <c r="T533" s="138"/>
      <c r="U533" s="138"/>
      <c r="V533" s="138"/>
      <c r="W533" s="138"/>
      <c r="X533" s="138"/>
      <c r="Y533" s="138"/>
      <c r="Z533" s="138"/>
    </row>
    <row r="534" ht="12.75" customHeight="1">
      <c r="A534" s="436">
        <v>34221.0</v>
      </c>
      <c r="B534" s="437" t="s">
        <v>4720</v>
      </c>
      <c r="C534" s="437">
        <v>2020.0</v>
      </c>
      <c r="D534" s="511">
        <v>44141.0</v>
      </c>
      <c r="E534" s="439" t="s">
        <v>4721</v>
      </c>
      <c r="F534" s="439" t="s">
        <v>4722</v>
      </c>
      <c r="G534" s="439" t="s">
        <v>712</v>
      </c>
      <c r="H534" s="439" t="s">
        <v>380</v>
      </c>
      <c r="I534" s="511">
        <v>44545.0</v>
      </c>
      <c r="J534" s="439">
        <v>12.0</v>
      </c>
      <c r="K534" s="543" t="s">
        <v>329</v>
      </c>
      <c r="L534" s="433" t="s">
        <v>3221</v>
      </c>
      <c r="M534" s="540">
        <f t="shared" si="3"/>
        <v>404</v>
      </c>
      <c r="N534" s="138"/>
      <c r="O534" s="138"/>
      <c r="P534" s="138"/>
      <c r="Q534" s="138"/>
      <c r="R534" s="138"/>
      <c r="S534" s="138"/>
      <c r="T534" s="138"/>
      <c r="U534" s="138"/>
      <c r="V534" s="138"/>
      <c r="W534" s="138"/>
      <c r="X534" s="138"/>
      <c r="Y534" s="138"/>
      <c r="Z534" s="138"/>
    </row>
    <row r="535" ht="12.75" customHeight="1">
      <c r="A535" s="430">
        <v>34321.0</v>
      </c>
      <c r="B535" s="431" t="s">
        <v>4723</v>
      </c>
      <c r="C535" s="431">
        <v>2021.0</v>
      </c>
      <c r="D535" s="508">
        <v>44349.0</v>
      </c>
      <c r="E535" s="433" t="s">
        <v>4724</v>
      </c>
      <c r="F535" s="514" t="s">
        <v>4008</v>
      </c>
      <c r="G535" s="433" t="s">
        <v>725</v>
      </c>
      <c r="H535" s="405" t="s">
        <v>2874</v>
      </c>
      <c r="I535" s="508">
        <v>44546.0</v>
      </c>
      <c r="J535" s="433">
        <v>12.0</v>
      </c>
      <c r="K535" s="543" t="s">
        <v>336</v>
      </c>
      <c r="L535" s="439" t="s">
        <v>399</v>
      </c>
      <c r="M535" s="541">
        <f t="shared" si="3"/>
        <v>197</v>
      </c>
      <c r="N535" s="138"/>
      <c r="O535" s="138"/>
      <c r="P535" s="138"/>
      <c r="Q535" s="138"/>
      <c r="R535" s="138"/>
      <c r="S535" s="138"/>
      <c r="T535" s="138"/>
      <c r="U535" s="138"/>
      <c r="V535" s="138"/>
      <c r="W535" s="138"/>
      <c r="X535" s="138"/>
      <c r="Y535" s="138"/>
      <c r="Z535" s="138"/>
    </row>
    <row r="536" ht="12.75" customHeight="1">
      <c r="A536" s="436">
        <v>34421.0</v>
      </c>
      <c r="B536" s="437" t="s">
        <v>4725</v>
      </c>
      <c r="C536" s="437">
        <v>2021.0</v>
      </c>
      <c r="D536" s="511">
        <v>44368.0</v>
      </c>
      <c r="E536" s="408" t="s">
        <v>4726</v>
      </c>
      <c r="F536" s="516" t="s">
        <v>2983</v>
      </c>
      <c r="G536" s="439" t="s">
        <v>729</v>
      </c>
      <c r="H536" s="408" t="s">
        <v>736</v>
      </c>
      <c r="I536" s="511">
        <v>44546.0</v>
      </c>
      <c r="J536" s="439">
        <v>12.0</v>
      </c>
      <c r="K536" s="543" t="s">
        <v>336</v>
      </c>
      <c r="L536" s="433" t="s">
        <v>399</v>
      </c>
      <c r="M536" s="540">
        <f t="shared" si="3"/>
        <v>178</v>
      </c>
      <c r="N536" s="138"/>
      <c r="O536" s="138"/>
      <c r="P536" s="138"/>
      <c r="Q536" s="138"/>
      <c r="R536" s="138"/>
      <c r="S536" s="138"/>
      <c r="T536" s="138"/>
      <c r="U536" s="138"/>
      <c r="V536" s="138"/>
      <c r="W536" s="138"/>
      <c r="X536" s="138"/>
      <c r="Y536" s="138"/>
      <c r="Z536" s="138"/>
    </row>
    <row r="537" ht="12.75" customHeight="1">
      <c r="A537" s="430">
        <v>34521.0</v>
      </c>
      <c r="B537" s="431" t="s">
        <v>4727</v>
      </c>
      <c r="C537" s="431">
        <v>2021.0</v>
      </c>
      <c r="D537" s="508">
        <v>44263.0</v>
      </c>
      <c r="E537" s="405" t="s">
        <v>4728</v>
      </c>
      <c r="F537" s="405" t="s">
        <v>4729</v>
      </c>
      <c r="G537" s="433" t="s">
        <v>725</v>
      </c>
      <c r="H537" s="405" t="s">
        <v>4730</v>
      </c>
      <c r="I537" s="508">
        <v>44546.0</v>
      </c>
      <c r="J537" s="433">
        <v>12.0</v>
      </c>
      <c r="K537" s="542" t="s">
        <v>1231</v>
      </c>
      <c r="L537" s="439" t="s">
        <v>399</v>
      </c>
      <c r="M537" s="541">
        <f t="shared" si="3"/>
        <v>283</v>
      </c>
      <c r="N537" s="138"/>
      <c r="O537" s="138"/>
      <c r="P537" s="138"/>
      <c r="Q537" s="138"/>
      <c r="R537" s="138"/>
      <c r="S537" s="138"/>
      <c r="T537" s="138"/>
      <c r="U537" s="138"/>
      <c r="V537" s="138"/>
      <c r="W537" s="138"/>
      <c r="X537" s="138"/>
      <c r="Y537" s="138"/>
      <c r="Z537" s="138"/>
    </row>
    <row r="538" ht="12.75" customHeight="1">
      <c r="A538" s="436">
        <v>34621.0</v>
      </c>
      <c r="B538" s="437" t="s">
        <v>4731</v>
      </c>
      <c r="C538" s="437">
        <v>2015.0</v>
      </c>
      <c r="D538" s="511">
        <v>42222.0</v>
      </c>
      <c r="E538" s="439" t="s">
        <v>4732</v>
      </c>
      <c r="F538" s="439" t="s">
        <v>2610</v>
      </c>
      <c r="G538" s="439" t="s">
        <v>712</v>
      </c>
      <c r="H538" s="439" t="s">
        <v>886</v>
      </c>
      <c r="I538" s="511">
        <v>44547.0</v>
      </c>
      <c r="J538" s="439">
        <v>12.0</v>
      </c>
      <c r="K538" s="551" t="s">
        <v>316</v>
      </c>
      <c r="L538" s="433" t="s">
        <v>3226</v>
      </c>
      <c r="M538" s="540">
        <f t="shared" si="3"/>
        <v>2325</v>
      </c>
      <c r="N538" s="138"/>
      <c r="O538" s="138"/>
      <c r="P538" s="138"/>
      <c r="Q538" s="138"/>
      <c r="R538" s="138"/>
      <c r="S538" s="138"/>
      <c r="T538" s="138"/>
      <c r="U538" s="138"/>
      <c r="V538" s="138"/>
      <c r="W538" s="138"/>
      <c r="X538" s="138"/>
      <c r="Y538" s="138"/>
      <c r="Z538" s="138"/>
    </row>
    <row r="539" ht="12.75" customHeight="1">
      <c r="A539" s="430">
        <v>34721.0</v>
      </c>
      <c r="B539" s="431" t="s">
        <v>4733</v>
      </c>
      <c r="C539" s="431">
        <v>2021.0</v>
      </c>
      <c r="D539" s="508">
        <v>44257.0</v>
      </c>
      <c r="E539" s="405" t="s">
        <v>4734</v>
      </c>
      <c r="F539" s="514" t="s">
        <v>4735</v>
      </c>
      <c r="G539" s="433" t="s">
        <v>725</v>
      </c>
      <c r="H539" s="405" t="s">
        <v>4736</v>
      </c>
      <c r="I539" s="508">
        <v>44547.0</v>
      </c>
      <c r="J539" s="433">
        <v>12.0</v>
      </c>
      <c r="K539" s="543" t="s">
        <v>336</v>
      </c>
      <c r="L539" s="439" t="s">
        <v>399</v>
      </c>
      <c r="M539" s="541">
        <f t="shared" si="3"/>
        <v>290</v>
      </c>
      <c r="N539" s="138"/>
      <c r="O539" s="138"/>
      <c r="P539" s="138"/>
      <c r="Q539" s="138"/>
      <c r="R539" s="138"/>
      <c r="S539" s="138"/>
      <c r="T539" s="138"/>
      <c r="U539" s="138"/>
      <c r="V539" s="138"/>
      <c r="W539" s="138"/>
      <c r="X539" s="138"/>
      <c r="Y539" s="138"/>
      <c r="Z539" s="138"/>
    </row>
    <row r="540" ht="12.75" customHeight="1">
      <c r="A540" s="436">
        <v>34821.0</v>
      </c>
      <c r="B540" s="437" t="s">
        <v>4737</v>
      </c>
      <c r="C540" s="437">
        <v>2018.0</v>
      </c>
      <c r="D540" s="511">
        <v>44491.0</v>
      </c>
      <c r="E540" s="439" t="s">
        <v>4738</v>
      </c>
      <c r="F540" s="408" t="s">
        <v>3508</v>
      </c>
      <c r="G540" s="439" t="s">
        <v>806</v>
      </c>
      <c r="H540" s="408" t="s">
        <v>4739</v>
      </c>
      <c r="I540" s="511">
        <v>44547.0</v>
      </c>
      <c r="J540" s="439">
        <v>12.0</v>
      </c>
      <c r="K540" s="543" t="s">
        <v>329</v>
      </c>
      <c r="L540" s="433" t="s">
        <v>3226</v>
      </c>
      <c r="M540" s="540">
        <f t="shared" si="3"/>
        <v>56</v>
      </c>
      <c r="N540" s="138"/>
      <c r="O540" s="138"/>
      <c r="P540" s="138"/>
      <c r="Q540" s="138"/>
      <c r="R540" s="138"/>
      <c r="S540" s="138"/>
      <c r="T540" s="138"/>
      <c r="U540" s="138"/>
      <c r="V540" s="138"/>
      <c r="W540" s="138"/>
      <c r="X540" s="138"/>
      <c r="Y540" s="138"/>
      <c r="Z540" s="138"/>
    </row>
    <row r="541" ht="12.75" customHeight="1">
      <c r="A541" s="430">
        <v>34921.0</v>
      </c>
      <c r="B541" s="431" t="s">
        <v>4740</v>
      </c>
      <c r="C541" s="431">
        <v>2018.0</v>
      </c>
      <c r="D541" s="508">
        <v>43395.0</v>
      </c>
      <c r="E541" s="405" t="s">
        <v>4741</v>
      </c>
      <c r="F541" s="405" t="s">
        <v>4742</v>
      </c>
      <c r="G541" s="433" t="s">
        <v>806</v>
      </c>
      <c r="H541" s="405" t="s">
        <v>4739</v>
      </c>
      <c r="I541" s="508">
        <v>44547.0</v>
      </c>
      <c r="J541" s="433">
        <v>12.0</v>
      </c>
      <c r="K541" s="543" t="s">
        <v>329</v>
      </c>
      <c r="L541" s="439" t="s">
        <v>3226</v>
      </c>
      <c r="M541" s="541">
        <f t="shared" si="3"/>
        <v>1152</v>
      </c>
      <c r="N541" s="138"/>
      <c r="O541" s="138"/>
      <c r="P541" s="138"/>
      <c r="Q541" s="138"/>
      <c r="R541" s="138"/>
      <c r="S541" s="138"/>
      <c r="T541" s="138"/>
      <c r="U541" s="138"/>
      <c r="V541" s="138"/>
      <c r="W541" s="138"/>
      <c r="X541" s="138"/>
      <c r="Y541" s="138"/>
      <c r="Z541" s="138"/>
    </row>
    <row r="542" ht="12.75" customHeight="1">
      <c r="A542" s="436">
        <v>35021.0</v>
      </c>
      <c r="B542" s="437" t="s">
        <v>4743</v>
      </c>
      <c r="C542" s="437">
        <v>2021.0</v>
      </c>
      <c r="D542" s="511">
        <v>43604.0</v>
      </c>
      <c r="E542" s="439" t="s">
        <v>4744</v>
      </c>
      <c r="F542" s="548" t="s">
        <v>4008</v>
      </c>
      <c r="G542" s="439" t="s">
        <v>725</v>
      </c>
      <c r="H542" s="439" t="s">
        <v>2472</v>
      </c>
      <c r="I542" s="511">
        <v>44550.0</v>
      </c>
      <c r="J542" s="439">
        <v>12.0</v>
      </c>
      <c r="K542" s="542" t="s">
        <v>1231</v>
      </c>
      <c r="L542" s="433" t="s">
        <v>399</v>
      </c>
      <c r="M542" s="540">
        <f t="shared" si="3"/>
        <v>946</v>
      </c>
      <c r="N542" s="138"/>
      <c r="O542" s="138"/>
      <c r="P542" s="138"/>
      <c r="Q542" s="138"/>
      <c r="R542" s="138"/>
      <c r="S542" s="138"/>
      <c r="T542" s="138"/>
      <c r="U542" s="138"/>
      <c r="V542" s="138"/>
      <c r="W542" s="138"/>
      <c r="X542" s="138"/>
      <c r="Y542" s="138"/>
      <c r="Z542" s="138"/>
    </row>
    <row r="543" ht="12.75" customHeight="1">
      <c r="A543" s="430">
        <v>35121.0</v>
      </c>
      <c r="B543" s="431" t="s">
        <v>4745</v>
      </c>
      <c r="C543" s="431">
        <v>2016.0</v>
      </c>
      <c r="D543" s="508">
        <v>42495.0</v>
      </c>
      <c r="E543" s="405" t="s">
        <v>4746</v>
      </c>
      <c r="F543" s="431" t="s">
        <v>3166</v>
      </c>
      <c r="G543" s="433" t="s">
        <v>806</v>
      </c>
      <c r="H543" s="405" t="s">
        <v>4739</v>
      </c>
      <c r="I543" s="508">
        <v>44550.0</v>
      </c>
      <c r="J543" s="433">
        <v>12.0</v>
      </c>
      <c r="K543" s="543" t="s">
        <v>336</v>
      </c>
      <c r="L543" s="439" t="s">
        <v>3226</v>
      </c>
      <c r="M543" s="541">
        <f t="shared" si="3"/>
        <v>2055</v>
      </c>
      <c r="N543" s="138"/>
      <c r="O543" s="138"/>
      <c r="P543" s="138"/>
      <c r="Q543" s="138"/>
      <c r="R543" s="138"/>
      <c r="S543" s="138"/>
      <c r="T543" s="138"/>
      <c r="U543" s="138"/>
      <c r="V543" s="138"/>
      <c r="W543" s="138"/>
      <c r="X543" s="138"/>
      <c r="Y543" s="138"/>
      <c r="Z543" s="138"/>
    </row>
    <row r="544" ht="12.75" customHeight="1">
      <c r="A544" s="436">
        <v>35221.0</v>
      </c>
      <c r="B544" s="437" t="s">
        <v>4747</v>
      </c>
      <c r="C544" s="437">
        <v>2013.0</v>
      </c>
      <c r="D544" s="511">
        <v>41565.0</v>
      </c>
      <c r="E544" s="439" t="s">
        <v>4748</v>
      </c>
      <c r="F544" s="408" t="s">
        <v>2926</v>
      </c>
      <c r="G544" s="439" t="s">
        <v>712</v>
      </c>
      <c r="H544" s="408" t="s">
        <v>902</v>
      </c>
      <c r="I544" s="511">
        <v>44550.0</v>
      </c>
      <c r="J544" s="439">
        <v>12.0</v>
      </c>
      <c r="K544" s="543" t="s">
        <v>336</v>
      </c>
      <c r="L544" s="433" t="s">
        <v>3221</v>
      </c>
      <c r="M544" s="540">
        <f t="shared" si="3"/>
        <v>2985</v>
      </c>
      <c r="N544" s="138"/>
      <c r="O544" s="138"/>
      <c r="P544" s="138"/>
      <c r="Q544" s="138"/>
      <c r="R544" s="138"/>
      <c r="S544" s="138"/>
      <c r="T544" s="138"/>
      <c r="U544" s="138"/>
      <c r="V544" s="138"/>
      <c r="W544" s="138"/>
      <c r="X544" s="138"/>
      <c r="Y544" s="138"/>
      <c r="Z544" s="138"/>
    </row>
    <row r="545" ht="12.75" customHeight="1">
      <c r="A545" s="430">
        <v>35321.0</v>
      </c>
      <c r="B545" s="431" t="s">
        <v>4749</v>
      </c>
      <c r="C545" s="431">
        <v>2015.0</v>
      </c>
      <c r="D545" s="508">
        <v>42093.0</v>
      </c>
      <c r="E545" s="405" t="s">
        <v>4750</v>
      </c>
      <c r="F545" s="405" t="s">
        <v>4751</v>
      </c>
      <c r="G545" s="433" t="s">
        <v>712</v>
      </c>
      <c r="H545" s="405" t="s">
        <v>50</v>
      </c>
      <c r="I545" s="508">
        <v>44550.0</v>
      </c>
      <c r="J545" s="433">
        <v>12.0</v>
      </c>
      <c r="K545" s="543" t="s">
        <v>329</v>
      </c>
      <c r="L545" s="439" t="s">
        <v>3226</v>
      </c>
      <c r="M545" s="541">
        <f t="shared" si="3"/>
        <v>2457</v>
      </c>
      <c r="N545" s="138"/>
      <c r="O545" s="138"/>
      <c r="P545" s="138"/>
      <c r="Q545" s="138"/>
      <c r="R545" s="138"/>
      <c r="S545" s="138"/>
      <c r="T545" s="138"/>
      <c r="U545" s="138"/>
      <c r="V545" s="138"/>
      <c r="W545" s="138"/>
      <c r="X545" s="138"/>
      <c r="Y545" s="138"/>
      <c r="Z545" s="138"/>
    </row>
    <row r="546" ht="12.75" customHeight="1">
      <c r="A546" s="436">
        <v>35421.0</v>
      </c>
      <c r="B546" s="437" t="s">
        <v>4752</v>
      </c>
      <c r="C546" s="437">
        <v>2016.0</v>
      </c>
      <c r="D546" s="511">
        <v>42507.0</v>
      </c>
      <c r="E546" s="439" t="s">
        <v>4753</v>
      </c>
      <c r="F546" s="439" t="s">
        <v>4754</v>
      </c>
      <c r="G546" s="439" t="s">
        <v>712</v>
      </c>
      <c r="H546" s="439" t="s">
        <v>892</v>
      </c>
      <c r="I546" s="511">
        <v>44550.0</v>
      </c>
      <c r="J546" s="439">
        <v>12.0</v>
      </c>
      <c r="K546" s="543" t="s">
        <v>336</v>
      </c>
      <c r="L546" s="433" t="s">
        <v>3226</v>
      </c>
      <c r="M546" s="540">
        <f t="shared" si="3"/>
        <v>2043</v>
      </c>
      <c r="N546" s="138"/>
      <c r="O546" s="138"/>
      <c r="P546" s="138"/>
      <c r="Q546" s="138"/>
      <c r="R546" s="138"/>
      <c r="S546" s="138"/>
      <c r="T546" s="138"/>
      <c r="U546" s="138"/>
      <c r="V546" s="138"/>
      <c r="W546" s="138"/>
      <c r="X546" s="138"/>
      <c r="Y546" s="138"/>
      <c r="Z546" s="138"/>
    </row>
    <row r="547" ht="12.75" customHeight="1">
      <c r="A547" s="430">
        <v>35521.0</v>
      </c>
      <c r="B547" s="431" t="s">
        <v>4755</v>
      </c>
      <c r="C547" s="431">
        <v>2021.0</v>
      </c>
      <c r="D547" s="508">
        <v>44286.0</v>
      </c>
      <c r="E547" s="405" t="s">
        <v>4756</v>
      </c>
      <c r="F547" s="405" t="s">
        <v>4757</v>
      </c>
      <c r="G547" s="433" t="s">
        <v>725</v>
      </c>
      <c r="H547" s="405" t="s">
        <v>18</v>
      </c>
      <c r="I547" s="508">
        <v>44550.0</v>
      </c>
      <c r="J547" s="433">
        <v>12.0</v>
      </c>
      <c r="K547" s="542" t="s">
        <v>1231</v>
      </c>
      <c r="L547" s="439" t="s">
        <v>399</v>
      </c>
      <c r="M547" s="541">
        <f t="shared" si="3"/>
        <v>264</v>
      </c>
      <c r="N547" s="138"/>
      <c r="O547" s="138"/>
      <c r="P547" s="138"/>
      <c r="Q547" s="138"/>
      <c r="R547" s="138"/>
      <c r="S547" s="138"/>
      <c r="T547" s="138"/>
      <c r="U547" s="138"/>
      <c r="V547" s="138"/>
      <c r="W547" s="138"/>
      <c r="X547" s="138"/>
      <c r="Y547" s="138"/>
      <c r="Z547" s="138"/>
    </row>
    <row r="548" ht="12.75" customHeight="1">
      <c r="A548" s="436">
        <v>35621.0</v>
      </c>
      <c r="B548" s="437" t="s">
        <v>4758</v>
      </c>
      <c r="C548" s="437">
        <v>2018.0</v>
      </c>
      <c r="D548" s="511">
        <v>43441.0</v>
      </c>
      <c r="E548" s="439" t="s">
        <v>4759</v>
      </c>
      <c r="F548" s="408" t="s">
        <v>353</v>
      </c>
      <c r="G548" s="439" t="s">
        <v>712</v>
      </c>
      <c r="H548" s="408" t="s">
        <v>153</v>
      </c>
      <c r="I548" s="511">
        <v>44550.0</v>
      </c>
      <c r="J548" s="439">
        <v>12.0</v>
      </c>
      <c r="K548" s="551" t="s">
        <v>316</v>
      </c>
      <c r="L548" s="433" t="s">
        <v>3226</v>
      </c>
      <c r="M548" s="540">
        <f t="shared" si="3"/>
        <v>1109</v>
      </c>
      <c r="N548" s="138"/>
      <c r="O548" s="138"/>
      <c r="P548" s="138"/>
      <c r="Q548" s="138"/>
      <c r="R548" s="138"/>
      <c r="S548" s="138"/>
      <c r="T548" s="138"/>
      <c r="U548" s="138"/>
      <c r="V548" s="138"/>
      <c r="W548" s="138"/>
      <c r="X548" s="138"/>
      <c r="Y548" s="138"/>
      <c r="Z548" s="138"/>
    </row>
    <row r="549" ht="12.75" customHeight="1">
      <c r="A549" s="430">
        <v>35721.0</v>
      </c>
      <c r="B549" s="431" t="s">
        <v>4760</v>
      </c>
      <c r="C549" s="431">
        <v>2015.0</v>
      </c>
      <c r="D549" s="508">
        <v>42352.0</v>
      </c>
      <c r="E549" s="405" t="s">
        <v>4761</v>
      </c>
      <c r="F549" s="405" t="s">
        <v>2434</v>
      </c>
      <c r="G549" s="433" t="s">
        <v>712</v>
      </c>
      <c r="H549" s="405" t="s">
        <v>66</v>
      </c>
      <c r="I549" s="508">
        <v>44550.0</v>
      </c>
      <c r="J549" s="433">
        <v>12.0</v>
      </c>
      <c r="K549" s="543" t="s">
        <v>336</v>
      </c>
      <c r="L549" s="439" t="s">
        <v>3226</v>
      </c>
      <c r="M549" s="541">
        <f t="shared" si="3"/>
        <v>2198</v>
      </c>
      <c r="N549" s="138"/>
      <c r="O549" s="138"/>
      <c r="P549" s="138"/>
      <c r="Q549" s="138"/>
      <c r="R549" s="138"/>
      <c r="S549" s="138"/>
      <c r="T549" s="138"/>
      <c r="U549" s="138"/>
      <c r="V549" s="138"/>
      <c r="W549" s="138"/>
      <c r="X549" s="138"/>
      <c r="Y549" s="138"/>
      <c r="Z549" s="138"/>
    </row>
    <row r="550" ht="12.75" customHeight="1">
      <c r="A550" s="436">
        <v>35821.0</v>
      </c>
      <c r="B550" s="437" t="s">
        <v>4762</v>
      </c>
      <c r="C550" s="437">
        <v>2019.0</v>
      </c>
      <c r="D550" s="511">
        <v>43819.0</v>
      </c>
      <c r="E550" s="439" t="s">
        <v>4763</v>
      </c>
      <c r="F550" s="439" t="s">
        <v>4764</v>
      </c>
      <c r="G550" s="439" t="s">
        <v>712</v>
      </c>
      <c r="H550" s="439" t="s">
        <v>125</v>
      </c>
      <c r="I550" s="511">
        <v>44550.0</v>
      </c>
      <c r="J550" s="439">
        <v>12.0</v>
      </c>
      <c r="K550" s="543" t="s">
        <v>329</v>
      </c>
      <c r="L550" s="433" t="s">
        <v>3226</v>
      </c>
      <c r="M550" s="540">
        <f t="shared" si="3"/>
        <v>731</v>
      </c>
      <c r="N550" s="138"/>
      <c r="O550" s="138"/>
      <c r="P550" s="138"/>
      <c r="Q550" s="138"/>
      <c r="R550" s="138"/>
      <c r="S550" s="138"/>
      <c r="T550" s="138"/>
      <c r="U550" s="138"/>
      <c r="V550" s="138"/>
      <c r="W550" s="138"/>
      <c r="X550" s="138"/>
      <c r="Y550" s="138"/>
      <c r="Z550" s="138"/>
    </row>
    <row r="551" ht="12.75" customHeight="1">
      <c r="A551" s="430">
        <v>35921.0</v>
      </c>
      <c r="B551" s="431" t="s">
        <v>4765</v>
      </c>
      <c r="C551" s="431">
        <v>2020.0</v>
      </c>
      <c r="D551" s="508">
        <v>44132.0</v>
      </c>
      <c r="E551" s="405" t="s">
        <v>4766</v>
      </c>
      <c r="F551" s="514" t="s">
        <v>4263</v>
      </c>
      <c r="G551" s="433" t="s">
        <v>725</v>
      </c>
      <c r="H551" s="405" t="s">
        <v>4767</v>
      </c>
      <c r="I551" s="508">
        <v>44550.0</v>
      </c>
      <c r="J551" s="433">
        <v>12.0</v>
      </c>
      <c r="K551" s="542" t="s">
        <v>1231</v>
      </c>
      <c r="L551" s="439" t="s">
        <v>399</v>
      </c>
      <c r="M551" s="541">
        <f t="shared" si="3"/>
        <v>418</v>
      </c>
      <c r="N551" s="138"/>
      <c r="O551" s="138"/>
      <c r="P551" s="138"/>
      <c r="Q551" s="138"/>
      <c r="R551" s="138"/>
      <c r="S551" s="138"/>
      <c r="T551" s="138"/>
      <c r="U551" s="138"/>
      <c r="V551" s="138"/>
      <c r="W551" s="138"/>
      <c r="X551" s="138"/>
      <c r="Y551" s="138"/>
      <c r="Z551" s="138"/>
    </row>
    <row r="552" ht="12.75" customHeight="1">
      <c r="A552" s="436">
        <v>36021.0</v>
      </c>
      <c r="B552" s="437" t="s">
        <v>4768</v>
      </c>
      <c r="C552" s="437">
        <v>2013.0</v>
      </c>
      <c r="D552" s="511">
        <v>41572.0</v>
      </c>
      <c r="E552" s="439" t="s">
        <v>4769</v>
      </c>
      <c r="F552" s="408" t="s">
        <v>1114</v>
      </c>
      <c r="G552" s="439" t="s">
        <v>712</v>
      </c>
      <c r="H552" s="408" t="s">
        <v>1107</v>
      </c>
      <c r="I552" s="511">
        <v>44550.0</v>
      </c>
      <c r="J552" s="439">
        <v>12.0</v>
      </c>
      <c r="K552" s="543" t="s">
        <v>329</v>
      </c>
      <c r="L552" s="433" t="s">
        <v>3226</v>
      </c>
      <c r="M552" s="540">
        <f t="shared" si="3"/>
        <v>2978</v>
      </c>
      <c r="N552" s="138"/>
      <c r="O552" s="138"/>
      <c r="P552" s="138"/>
      <c r="Q552" s="138"/>
      <c r="R552" s="138"/>
      <c r="S552" s="138"/>
      <c r="T552" s="138"/>
      <c r="U552" s="138"/>
      <c r="V552" s="138"/>
      <c r="W552" s="138"/>
      <c r="X552" s="138"/>
      <c r="Y552" s="138"/>
      <c r="Z552" s="138"/>
    </row>
    <row r="553" ht="12.75" customHeight="1">
      <c r="A553" s="430">
        <v>36121.0</v>
      </c>
      <c r="B553" s="431" t="s">
        <v>4770</v>
      </c>
      <c r="C553" s="431">
        <v>2013.0</v>
      </c>
      <c r="D553" s="508">
        <v>41383.0</v>
      </c>
      <c r="E553" s="405" t="s">
        <v>4771</v>
      </c>
      <c r="F553" s="405" t="s">
        <v>723</v>
      </c>
      <c r="G553" s="433" t="s">
        <v>712</v>
      </c>
      <c r="H553" s="405" t="s">
        <v>2002</v>
      </c>
      <c r="I553" s="508">
        <v>44550.0</v>
      </c>
      <c r="J553" s="433">
        <v>12.0</v>
      </c>
      <c r="K553" s="551" t="s">
        <v>316</v>
      </c>
      <c r="L553" s="439" t="s">
        <v>3226</v>
      </c>
      <c r="M553" s="541">
        <f t="shared" si="3"/>
        <v>3167</v>
      </c>
      <c r="N553" s="138"/>
      <c r="O553" s="138"/>
      <c r="P553" s="138"/>
      <c r="Q553" s="138"/>
      <c r="R553" s="138"/>
      <c r="S553" s="138"/>
      <c r="T553" s="138"/>
      <c r="U553" s="138"/>
      <c r="V553" s="138"/>
      <c r="W553" s="138"/>
      <c r="X553" s="138"/>
      <c r="Y553" s="138"/>
      <c r="Z553" s="138"/>
    </row>
    <row r="554" ht="12.75" customHeight="1">
      <c r="A554" s="436">
        <v>36221.0</v>
      </c>
      <c r="B554" s="437" t="s">
        <v>4772</v>
      </c>
      <c r="C554" s="437">
        <v>2018.0</v>
      </c>
      <c r="D554" s="511">
        <v>43412.0</v>
      </c>
      <c r="E554" s="439" t="s">
        <v>4773</v>
      </c>
      <c r="F554" s="439" t="s">
        <v>2451</v>
      </c>
      <c r="G554" s="439" t="s">
        <v>806</v>
      </c>
      <c r="H554" s="439" t="s">
        <v>4774</v>
      </c>
      <c r="I554" s="511">
        <v>44550.0</v>
      </c>
      <c r="J554" s="439">
        <v>12.0</v>
      </c>
      <c r="K554" s="543" t="s">
        <v>322</v>
      </c>
      <c r="L554" s="433" t="s">
        <v>3221</v>
      </c>
      <c r="M554" s="540">
        <f t="shared" si="3"/>
        <v>1138</v>
      </c>
      <c r="N554" s="138"/>
      <c r="O554" s="138"/>
      <c r="P554" s="138"/>
      <c r="Q554" s="138"/>
      <c r="R554" s="138"/>
      <c r="S554" s="138"/>
      <c r="T554" s="138"/>
      <c r="U554" s="138"/>
      <c r="V554" s="138"/>
      <c r="W554" s="138"/>
      <c r="X554" s="138"/>
      <c r="Y554" s="138"/>
      <c r="Z554" s="138"/>
    </row>
    <row r="555" ht="12.75" customHeight="1">
      <c r="A555" s="430">
        <v>36321.0</v>
      </c>
      <c r="B555" s="431" t="s">
        <v>4775</v>
      </c>
      <c r="C555" s="431">
        <v>2013.0</v>
      </c>
      <c r="D555" s="508">
        <v>41558.0</v>
      </c>
      <c r="E555" s="405" t="s">
        <v>4776</v>
      </c>
      <c r="F555" s="405" t="s">
        <v>2277</v>
      </c>
      <c r="G555" s="433" t="s">
        <v>712</v>
      </c>
      <c r="H555" s="405" t="s">
        <v>153</v>
      </c>
      <c r="I555" s="508">
        <v>44550.0</v>
      </c>
      <c r="J555" s="433">
        <v>12.0</v>
      </c>
      <c r="K555" s="543" t="s">
        <v>329</v>
      </c>
      <c r="L555" s="439" t="s">
        <v>3226</v>
      </c>
      <c r="M555" s="541">
        <f t="shared" si="3"/>
        <v>2992</v>
      </c>
      <c r="N555" s="138"/>
      <c r="O555" s="138"/>
      <c r="P555" s="138"/>
      <c r="Q555" s="138"/>
      <c r="R555" s="138"/>
      <c r="S555" s="138"/>
      <c r="T555" s="138"/>
      <c r="U555" s="138"/>
      <c r="V555" s="138"/>
      <c r="W555" s="138"/>
      <c r="X555" s="138"/>
      <c r="Y555" s="138"/>
      <c r="Z555" s="138"/>
    </row>
    <row r="556" ht="12.75" customHeight="1">
      <c r="A556" s="436">
        <v>36421.0</v>
      </c>
      <c r="B556" s="437" t="s">
        <v>4777</v>
      </c>
      <c r="C556" s="437">
        <v>2018.0</v>
      </c>
      <c r="D556" s="511">
        <v>43278.0</v>
      </c>
      <c r="E556" s="439" t="s">
        <v>4778</v>
      </c>
      <c r="F556" s="408" t="s">
        <v>905</v>
      </c>
      <c r="G556" s="439" t="s">
        <v>712</v>
      </c>
      <c r="H556" s="408" t="s">
        <v>77</v>
      </c>
      <c r="I556" s="511">
        <v>44550.0</v>
      </c>
      <c r="J556" s="439">
        <v>12.0</v>
      </c>
      <c r="K556" s="543" t="s">
        <v>336</v>
      </c>
      <c r="L556" s="433" t="s">
        <v>3221</v>
      </c>
      <c r="M556" s="540">
        <f t="shared" si="3"/>
        <v>1272</v>
      </c>
      <c r="N556" s="138"/>
      <c r="O556" s="138"/>
      <c r="P556" s="138"/>
      <c r="Q556" s="138"/>
      <c r="R556" s="138"/>
      <c r="S556" s="138"/>
      <c r="T556" s="138"/>
      <c r="U556" s="138"/>
      <c r="V556" s="138"/>
      <c r="W556" s="138"/>
      <c r="X556" s="138"/>
      <c r="Y556" s="138"/>
      <c r="Z556" s="138"/>
    </row>
    <row r="557" ht="12.75" customHeight="1">
      <c r="A557" s="430">
        <v>36521.0</v>
      </c>
      <c r="B557" s="431" t="s">
        <v>4779</v>
      </c>
      <c r="C557" s="431">
        <v>2014.0</v>
      </c>
      <c r="D557" s="508">
        <v>41724.0</v>
      </c>
      <c r="E557" s="405" t="s">
        <v>4780</v>
      </c>
      <c r="F557" s="405" t="s">
        <v>4781</v>
      </c>
      <c r="G557" s="433" t="s">
        <v>806</v>
      </c>
      <c r="H557" s="405" t="s">
        <v>158</v>
      </c>
      <c r="I557" s="508">
        <v>44550.0</v>
      </c>
      <c r="J557" s="433">
        <v>12.0</v>
      </c>
      <c r="K557" s="543" t="s">
        <v>329</v>
      </c>
      <c r="L557" s="439" t="s">
        <v>3226</v>
      </c>
      <c r="M557" s="541">
        <f t="shared" si="3"/>
        <v>2826</v>
      </c>
      <c r="N557" s="138"/>
      <c r="O557" s="138"/>
      <c r="P557" s="138"/>
      <c r="Q557" s="138"/>
      <c r="R557" s="138"/>
      <c r="S557" s="138"/>
      <c r="T557" s="138"/>
      <c r="U557" s="138"/>
      <c r="V557" s="138"/>
      <c r="W557" s="138"/>
      <c r="X557" s="138"/>
      <c r="Y557" s="138"/>
      <c r="Z557" s="138"/>
    </row>
    <row r="558" ht="12.75" customHeight="1">
      <c r="A558" s="436">
        <v>36621.0</v>
      </c>
      <c r="B558" s="437" t="s">
        <v>4782</v>
      </c>
      <c r="C558" s="437">
        <v>2014.0</v>
      </c>
      <c r="D558" s="511">
        <v>41838.0</v>
      </c>
      <c r="E558" s="439" t="s">
        <v>4783</v>
      </c>
      <c r="F558" s="408" t="s">
        <v>2710</v>
      </c>
      <c r="G558" s="439" t="s">
        <v>712</v>
      </c>
      <c r="H558" s="439" t="s">
        <v>97</v>
      </c>
      <c r="I558" s="511">
        <v>44551.0</v>
      </c>
      <c r="J558" s="439">
        <v>12.0</v>
      </c>
      <c r="K558" s="543" t="s">
        <v>329</v>
      </c>
      <c r="L558" s="433" t="s">
        <v>3226</v>
      </c>
      <c r="M558" s="540">
        <f t="shared" si="3"/>
        <v>2713</v>
      </c>
      <c r="N558" s="138"/>
      <c r="O558" s="138"/>
      <c r="P558" s="138"/>
      <c r="Q558" s="138"/>
      <c r="R558" s="138"/>
      <c r="S558" s="138"/>
      <c r="T558" s="138"/>
      <c r="U558" s="138"/>
      <c r="V558" s="138"/>
      <c r="W558" s="138"/>
      <c r="X558" s="138"/>
      <c r="Y558" s="138"/>
      <c r="Z558" s="138"/>
    </row>
    <row r="559" ht="12.75" customHeight="1">
      <c r="A559" s="430">
        <v>36721.0</v>
      </c>
      <c r="B559" s="431" t="s">
        <v>4784</v>
      </c>
      <c r="C559" s="431">
        <v>2014.0</v>
      </c>
      <c r="D559" s="508">
        <v>41726.0</v>
      </c>
      <c r="E559" s="405" t="s">
        <v>4785</v>
      </c>
      <c r="F559" s="405" t="s">
        <v>372</v>
      </c>
      <c r="G559" s="433" t="s">
        <v>712</v>
      </c>
      <c r="H559" s="405" t="s">
        <v>273</v>
      </c>
      <c r="I559" s="508">
        <v>44551.0</v>
      </c>
      <c r="J559" s="433">
        <v>12.0</v>
      </c>
      <c r="K559" s="543" t="s">
        <v>336</v>
      </c>
      <c r="L559" s="439" t="s">
        <v>3221</v>
      </c>
      <c r="M559" s="541">
        <f t="shared" si="3"/>
        <v>2825</v>
      </c>
      <c r="N559" s="138"/>
      <c r="O559" s="138"/>
      <c r="P559" s="138"/>
      <c r="Q559" s="138"/>
      <c r="R559" s="138"/>
      <c r="S559" s="138"/>
      <c r="T559" s="138"/>
      <c r="U559" s="138"/>
      <c r="V559" s="138"/>
      <c r="W559" s="138"/>
      <c r="X559" s="138"/>
      <c r="Y559" s="138"/>
      <c r="Z559" s="138"/>
    </row>
    <row r="560" ht="12.75" customHeight="1">
      <c r="A560" s="436">
        <v>36821.0</v>
      </c>
      <c r="B560" s="437" t="s">
        <v>4786</v>
      </c>
      <c r="C560" s="437">
        <v>2018.0</v>
      </c>
      <c r="D560" s="511">
        <v>43343.0</v>
      </c>
      <c r="E560" s="439" t="s">
        <v>4787</v>
      </c>
      <c r="F560" s="408" t="s">
        <v>2610</v>
      </c>
      <c r="G560" s="439" t="s">
        <v>806</v>
      </c>
      <c r="H560" s="408" t="s">
        <v>1404</v>
      </c>
      <c r="I560" s="511">
        <v>44551.0</v>
      </c>
      <c r="J560" s="439">
        <v>12.0</v>
      </c>
      <c r="K560" s="547" t="s">
        <v>302</v>
      </c>
      <c r="L560" s="433" t="s">
        <v>3221</v>
      </c>
      <c r="M560" s="540">
        <f t="shared" si="3"/>
        <v>1208</v>
      </c>
      <c r="N560" s="138"/>
      <c r="O560" s="138"/>
      <c r="P560" s="138"/>
      <c r="Q560" s="138"/>
      <c r="R560" s="138"/>
      <c r="S560" s="138"/>
      <c r="T560" s="138"/>
      <c r="U560" s="138"/>
      <c r="V560" s="138"/>
      <c r="W560" s="138"/>
      <c r="X560" s="138"/>
      <c r="Y560" s="138"/>
      <c r="Z560" s="138"/>
    </row>
    <row r="561" ht="12.75" customHeight="1">
      <c r="A561" s="430">
        <v>36921.0</v>
      </c>
      <c r="B561" s="431" t="s">
        <v>4788</v>
      </c>
      <c r="C561" s="431">
        <v>2014.0</v>
      </c>
      <c r="D561" s="508">
        <v>41921.0</v>
      </c>
      <c r="E561" s="405" t="s">
        <v>4789</v>
      </c>
      <c r="F561" s="405" t="s">
        <v>4790</v>
      </c>
      <c r="G561" s="433" t="s">
        <v>712</v>
      </c>
      <c r="H561" s="405" t="s">
        <v>97</v>
      </c>
      <c r="I561" s="508">
        <v>44551.0</v>
      </c>
      <c r="J561" s="433">
        <v>12.0</v>
      </c>
      <c r="K561" s="543" t="s">
        <v>336</v>
      </c>
      <c r="L561" s="439" t="s">
        <v>3226</v>
      </c>
      <c r="M561" s="541">
        <f t="shared" si="3"/>
        <v>2630</v>
      </c>
      <c r="N561" s="138"/>
      <c r="O561" s="138"/>
      <c r="P561" s="138"/>
      <c r="Q561" s="138"/>
      <c r="R561" s="138"/>
      <c r="S561" s="138"/>
      <c r="T561" s="138"/>
      <c r="U561" s="138"/>
      <c r="V561" s="138"/>
      <c r="W561" s="138"/>
      <c r="X561" s="138"/>
      <c r="Y561" s="138"/>
      <c r="Z561" s="138"/>
    </row>
    <row r="562" ht="12.75" customHeight="1">
      <c r="A562" s="436">
        <v>37021.0</v>
      </c>
      <c r="B562" s="437" t="s">
        <v>4791</v>
      </c>
      <c r="C562" s="437">
        <v>2016.0</v>
      </c>
      <c r="D562" s="511">
        <v>42587.0</v>
      </c>
      <c r="E562" s="439" t="s">
        <v>4792</v>
      </c>
      <c r="F562" s="439" t="s">
        <v>4722</v>
      </c>
      <c r="G562" s="439" t="s">
        <v>712</v>
      </c>
      <c r="H562" s="439" t="s">
        <v>4793</v>
      </c>
      <c r="I562" s="511">
        <v>44551.0</v>
      </c>
      <c r="J562" s="439">
        <v>12.0</v>
      </c>
      <c r="K562" s="543" t="s">
        <v>336</v>
      </c>
      <c r="L562" s="433" t="s">
        <v>3221</v>
      </c>
      <c r="M562" s="540">
        <f t="shared" si="3"/>
        <v>1964</v>
      </c>
      <c r="N562" s="138"/>
      <c r="O562" s="138"/>
      <c r="P562" s="138"/>
      <c r="Q562" s="138"/>
      <c r="R562" s="138"/>
      <c r="S562" s="138"/>
      <c r="T562" s="138"/>
      <c r="U562" s="138"/>
      <c r="V562" s="138"/>
      <c r="W562" s="138"/>
      <c r="X562" s="138"/>
      <c r="Y562" s="138"/>
      <c r="Z562" s="138"/>
    </row>
    <row r="563" ht="12.75" customHeight="1">
      <c r="A563" s="430">
        <v>37121.0</v>
      </c>
      <c r="B563" s="431" t="s">
        <v>4794</v>
      </c>
      <c r="C563" s="431">
        <v>2018.0</v>
      </c>
      <c r="D563" s="508">
        <v>43119.0</v>
      </c>
      <c r="E563" s="405" t="s">
        <v>4795</v>
      </c>
      <c r="F563" s="405" t="s">
        <v>3035</v>
      </c>
      <c r="G563" s="433" t="s">
        <v>712</v>
      </c>
      <c r="H563" s="405" t="s">
        <v>1102</v>
      </c>
      <c r="I563" s="508">
        <v>44551.0</v>
      </c>
      <c r="J563" s="433">
        <v>12.0</v>
      </c>
      <c r="K563" s="543" t="s">
        <v>336</v>
      </c>
      <c r="L563" s="439" t="s">
        <v>3221</v>
      </c>
      <c r="M563" s="541">
        <f t="shared" si="3"/>
        <v>1432</v>
      </c>
      <c r="N563" s="138"/>
      <c r="O563" s="138"/>
      <c r="P563" s="138"/>
      <c r="Q563" s="138"/>
      <c r="R563" s="138"/>
      <c r="S563" s="138"/>
      <c r="T563" s="138"/>
      <c r="U563" s="138"/>
      <c r="V563" s="138"/>
      <c r="W563" s="138"/>
      <c r="X563" s="138"/>
      <c r="Y563" s="138"/>
      <c r="Z563" s="138"/>
    </row>
    <row r="564" ht="12.75" customHeight="1">
      <c r="A564" s="436">
        <v>37221.0</v>
      </c>
      <c r="B564" s="437" t="s">
        <v>4796</v>
      </c>
      <c r="C564" s="437">
        <v>2010.0</v>
      </c>
      <c r="D564" s="511">
        <v>40353.0</v>
      </c>
      <c r="E564" s="439" t="s">
        <v>4797</v>
      </c>
      <c r="F564" s="408" t="s">
        <v>422</v>
      </c>
      <c r="G564" s="439" t="s">
        <v>712</v>
      </c>
      <c r="H564" s="408" t="s">
        <v>1156</v>
      </c>
      <c r="I564" s="511">
        <v>44551.0</v>
      </c>
      <c r="J564" s="439">
        <v>12.0</v>
      </c>
      <c r="K564" s="551" t="s">
        <v>316</v>
      </c>
      <c r="L564" s="433" t="s">
        <v>3226</v>
      </c>
      <c r="M564" s="540">
        <f t="shared" si="3"/>
        <v>4198</v>
      </c>
      <c r="N564" s="138"/>
      <c r="O564" s="138"/>
      <c r="P564" s="138"/>
      <c r="Q564" s="138"/>
      <c r="R564" s="138"/>
      <c r="S564" s="138"/>
      <c r="T564" s="138"/>
      <c r="U564" s="138"/>
      <c r="V564" s="138"/>
      <c r="W564" s="138"/>
      <c r="X564" s="138"/>
      <c r="Y564" s="138"/>
      <c r="Z564" s="138"/>
    </row>
    <row r="565" ht="12.75" customHeight="1">
      <c r="A565" s="141"/>
      <c r="B565" s="142"/>
      <c r="C565" s="142"/>
      <c r="D565" s="206"/>
      <c r="E565" s="144"/>
      <c r="F565" s="145"/>
      <c r="G565" s="144"/>
      <c r="H565" s="145"/>
      <c r="I565" s="206"/>
      <c r="J565" s="144"/>
      <c r="K565" s="144"/>
      <c r="L565" s="144"/>
      <c r="M565" s="146"/>
      <c r="N565" s="138"/>
      <c r="O565" s="138"/>
      <c r="P565" s="138"/>
      <c r="Q565" s="138"/>
      <c r="R565" s="138"/>
      <c r="S565" s="138"/>
      <c r="T565" s="138"/>
      <c r="U565" s="138"/>
      <c r="V565" s="138"/>
      <c r="W565" s="138"/>
      <c r="X565" s="138"/>
      <c r="Y565" s="138"/>
      <c r="Z565" s="138"/>
    </row>
    <row r="566" ht="12.75" hidden="1" customHeight="1">
      <c r="A566" s="137"/>
      <c r="B566" s="138"/>
      <c r="C566" s="138"/>
      <c r="D566" s="527"/>
      <c r="E566" s="138"/>
      <c r="F566" s="138"/>
      <c r="G566" s="138"/>
      <c r="H566" s="138"/>
      <c r="I566" s="527"/>
      <c r="J566" s="138"/>
      <c r="K566" s="138"/>
      <c r="L566" s="138"/>
      <c r="M566" s="140"/>
      <c r="N566" s="138"/>
      <c r="O566" s="138"/>
      <c r="P566" s="138"/>
      <c r="Q566" s="138"/>
      <c r="R566" s="138"/>
      <c r="S566" s="138"/>
      <c r="T566" s="138"/>
      <c r="U566" s="138"/>
      <c r="V566" s="138"/>
      <c r="W566" s="138"/>
      <c r="X566" s="138"/>
      <c r="Y566" s="138"/>
      <c r="Z566" s="138"/>
    </row>
    <row r="567" ht="12.75" hidden="1" customHeight="1">
      <c r="A567" s="137"/>
      <c r="B567" s="138"/>
      <c r="C567" s="138"/>
      <c r="D567" s="527"/>
      <c r="E567" s="138"/>
      <c r="F567" s="138"/>
      <c r="G567" s="138"/>
      <c r="H567" s="138"/>
      <c r="I567" s="527"/>
      <c r="J567" s="138"/>
      <c r="K567" s="138"/>
      <c r="L567" s="138"/>
      <c r="M567" s="140"/>
      <c r="N567" s="138"/>
      <c r="O567" s="138"/>
      <c r="P567" s="138"/>
      <c r="Q567" s="138"/>
      <c r="R567" s="138"/>
      <c r="S567" s="138"/>
      <c r="T567" s="138"/>
      <c r="U567" s="138"/>
      <c r="V567" s="138"/>
      <c r="W567" s="138"/>
      <c r="X567" s="138"/>
      <c r="Y567" s="138"/>
      <c r="Z567" s="138"/>
    </row>
    <row r="568" ht="12.75" hidden="1" customHeight="1">
      <c r="A568" s="137"/>
      <c r="B568" s="138"/>
      <c r="C568" s="138"/>
      <c r="D568" s="527"/>
      <c r="E568" s="138"/>
      <c r="F568" s="138"/>
      <c r="G568" s="138"/>
      <c r="H568" s="138"/>
      <c r="I568" s="527"/>
      <c r="J568" s="138"/>
      <c r="K568" s="138"/>
      <c r="L568" s="138"/>
      <c r="M568" s="140"/>
      <c r="N568" s="138"/>
      <c r="O568" s="138"/>
      <c r="P568" s="138"/>
      <c r="Q568" s="138"/>
      <c r="R568" s="138"/>
      <c r="S568" s="138"/>
      <c r="T568" s="138"/>
      <c r="U568" s="138"/>
      <c r="V568" s="138"/>
      <c r="W568" s="138"/>
      <c r="X568" s="138"/>
      <c r="Y568" s="138"/>
      <c r="Z568" s="138"/>
    </row>
    <row r="569" ht="12.75" hidden="1" customHeight="1">
      <c r="A569" s="137"/>
      <c r="B569" s="138"/>
      <c r="C569" s="138"/>
      <c r="D569" s="527"/>
      <c r="E569" s="138"/>
      <c r="F569" s="138"/>
      <c r="G569" s="138"/>
      <c r="H569" s="138"/>
      <c r="I569" s="527"/>
      <c r="J569" s="138"/>
      <c r="K569" s="138"/>
      <c r="L569" s="138"/>
      <c r="M569" s="140"/>
      <c r="N569" s="138"/>
      <c r="O569" s="138"/>
      <c r="P569" s="138"/>
      <c r="Q569" s="138"/>
      <c r="R569" s="138"/>
      <c r="S569" s="138"/>
      <c r="T569" s="138"/>
      <c r="U569" s="138"/>
      <c r="V569" s="138"/>
      <c r="W569" s="138"/>
      <c r="X569" s="138"/>
      <c r="Y569" s="138"/>
      <c r="Z569" s="138"/>
    </row>
    <row r="570" ht="12.75" hidden="1" customHeight="1">
      <c r="A570" s="137"/>
      <c r="B570" s="138"/>
      <c r="C570" s="138"/>
      <c r="D570" s="527"/>
      <c r="E570" s="138"/>
      <c r="F570" s="138"/>
      <c r="G570" s="138"/>
      <c r="H570" s="138"/>
      <c r="I570" s="527"/>
      <c r="J570" s="138"/>
      <c r="K570" s="138"/>
      <c r="L570" s="138"/>
      <c r="M570" s="140"/>
      <c r="N570" s="138"/>
      <c r="O570" s="138"/>
      <c r="P570" s="138"/>
      <c r="Q570" s="138"/>
      <c r="R570" s="138"/>
      <c r="S570" s="138"/>
      <c r="T570" s="138"/>
      <c r="U570" s="138"/>
      <c r="V570" s="138"/>
      <c r="W570" s="138"/>
      <c r="X570" s="138"/>
      <c r="Y570" s="138"/>
      <c r="Z570" s="138"/>
    </row>
    <row r="571" ht="12.75" hidden="1" customHeight="1">
      <c r="A571" s="137"/>
      <c r="B571" s="138"/>
      <c r="C571" s="138"/>
      <c r="D571" s="527"/>
      <c r="E571" s="138"/>
      <c r="F571" s="138"/>
      <c r="G571" s="138"/>
      <c r="H571" s="138"/>
      <c r="I571" s="527"/>
      <c r="J571" s="138"/>
      <c r="K571" s="138"/>
      <c r="L571" s="138"/>
      <c r="M571" s="140"/>
      <c r="N571" s="138"/>
      <c r="O571" s="138"/>
      <c r="P571" s="138"/>
      <c r="Q571" s="138"/>
      <c r="R571" s="138"/>
      <c r="S571" s="138"/>
      <c r="T571" s="138"/>
      <c r="U571" s="138"/>
      <c r="V571" s="138"/>
      <c r="W571" s="138"/>
      <c r="X571" s="138"/>
      <c r="Y571" s="138"/>
      <c r="Z571" s="138"/>
    </row>
    <row r="572" ht="12.75" hidden="1" customHeight="1">
      <c r="A572" s="137"/>
      <c r="B572" s="138"/>
      <c r="C572" s="138"/>
      <c r="D572" s="527"/>
      <c r="E572" s="138"/>
      <c r="F572" s="138"/>
      <c r="G572" s="138"/>
      <c r="H572" s="138"/>
      <c r="I572" s="527"/>
      <c r="J572" s="138"/>
      <c r="K572" s="138"/>
      <c r="L572" s="138"/>
      <c r="M572" s="140"/>
      <c r="N572" s="138"/>
      <c r="O572" s="138"/>
      <c r="P572" s="138"/>
      <c r="Q572" s="138"/>
      <c r="R572" s="138"/>
      <c r="S572" s="138"/>
      <c r="T572" s="138"/>
      <c r="U572" s="138"/>
      <c r="V572" s="138"/>
      <c r="W572" s="138"/>
      <c r="X572" s="138"/>
      <c r="Y572" s="138"/>
      <c r="Z572" s="138"/>
    </row>
    <row r="573" ht="12.75" hidden="1" customHeight="1">
      <c r="A573" s="137"/>
      <c r="B573" s="138"/>
      <c r="C573" s="138"/>
      <c r="D573" s="527"/>
      <c r="E573" s="138"/>
      <c r="F573" s="138"/>
      <c r="G573" s="138"/>
      <c r="H573" s="138"/>
      <c r="I573" s="527"/>
      <c r="J573" s="138"/>
      <c r="K573" s="138"/>
      <c r="L573" s="138"/>
      <c r="M573" s="140"/>
      <c r="N573" s="138"/>
      <c r="O573" s="138"/>
      <c r="P573" s="138"/>
      <c r="Q573" s="138"/>
      <c r="R573" s="138"/>
      <c r="S573" s="138"/>
      <c r="T573" s="138"/>
      <c r="U573" s="138"/>
      <c r="V573" s="138"/>
      <c r="W573" s="138"/>
      <c r="X573" s="138"/>
      <c r="Y573" s="138"/>
      <c r="Z573" s="138"/>
    </row>
    <row r="574" ht="12.75" hidden="1" customHeight="1">
      <c r="A574" s="137"/>
      <c r="B574" s="138"/>
      <c r="C574" s="138"/>
      <c r="D574" s="527"/>
      <c r="E574" s="138"/>
      <c r="F574" s="138"/>
      <c r="G574" s="138"/>
      <c r="H574" s="138"/>
      <c r="I574" s="527"/>
      <c r="J574" s="138"/>
      <c r="K574" s="138"/>
      <c r="L574" s="138"/>
      <c r="M574" s="140"/>
      <c r="N574" s="138"/>
      <c r="O574" s="138"/>
      <c r="P574" s="138"/>
      <c r="Q574" s="138"/>
      <c r="R574" s="138"/>
      <c r="S574" s="138"/>
      <c r="T574" s="138"/>
      <c r="U574" s="138"/>
      <c r="V574" s="138"/>
      <c r="W574" s="138"/>
      <c r="X574" s="138"/>
      <c r="Y574" s="138"/>
      <c r="Z574" s="138"/>
    </row>
    <row r="575" ht="12.75" hidden="1" customHeight="1">
      <c r="A575" s="137"/>
      <c r="B575" s="138"/>
      <c r="C575" s="138"/>
      <c r="D575" s="527"/>
      <c r="E575" s="138"/>
      <c r="F575" s="138"/>
      <c r="G575" s="138"/>
      <c r="H575" s="138"/>
      <c r="I575" s="527"/>
      <c r="J575" s="138"/>
      <c r="K575" s="138"/>
      <c r="L575" s="138"/>
      <c r="M575" s="140"/>
      <c r="N575" s="138"/>
      <c r="O575" s="138"/>
      <c r="P575" s="138"/>
      <c r="Q575" s="138"/>
      <c r="R575" s="138"/>
      <c r="S575" s="138"/>
      <c r="T575" s="138"/>
      <c r="U575" s="138"/>
      <c r="V575" s="138"/>
      <c r="W575" s="138"/>
      <c r="X575" s="138"/>
      <c r="Y575" s="138"/>
      <c r="Z575" s="138"/>
    </row>
    <row r="576" ht="12.75" hidden="1" customHeight="1">
      <c r="A576" s="137"/>
      <c r="B576" s="138"/>
      <c r="C576" s="138"/>
      <c r="D576" s="527"/>
      <c r="E576" s="138"/>
      <c r="F576" s="138"/>
      <c r="G576" s="138"/>
      <c r="H576" s="138"/>
      <c r="I576" s="527"/>
      <c r="J576" s="138"/>
      <c r="K576" s="138"/>
      <c r="L576" s="138"/>
      <c r="M576" s="140"/>
      <c r="N576" s="138"/>
      <c r="O576" s="138"/>
      <c r="P576" s="138"/>
      <c r="Q576" s="138"/>
      <c r="R576" s="138"/>
      <c r="S576" s="138"/>
      <c r="T576" s="138"/>
      <c r="U576" s="138"/>
      <c r="V576" s="138"/>
      <c r="W576" s="138"/>
      <c r="X576" s="138"/>
      <c r="Y576" s="138"/>
      <c r="Z576" s="138"/>
    </row>
    <row r="577" ht="12.75" hidden="1" customHeight="1">
      <c r="A577" s="137"/>
      <c r="B577" s="138"/>
      <c r="C577" s="138"/>
      <c r="D577" s="527"/>
      <c r="E577" s="138"/>
      <c r="F577" s="138"/>
      <c r="G577" s="138"/>
      <c r="H577" s="138"/>
      <c r="I577" s="527"/>
      <c r="J577" s="138"/>
      <c r="K577" s="138"/>
      <c r="L577" s="138"/>
      <c r="M577" s="140"/>
      <c r="N577" s="138"/>
      <c r="O577" s="138"/>
      <c r="P577" s="138"/>
      <c r="Q577" s="138"/>
      <c r="R577" s="138"/>
      <c r="S577" s="138"/>
      <c r="T577" s="138"/>
      <c r="U577" s="138"/>
      <c r="V577" s="138"/>
      <c r="W577" s="138"/>
      <c r="X577" s="138"/>
      <c r="Y577" s="138"/>
      <c r="Z577" s="138"/>
    </row>
    <row r="578" ht="12.75" hidden="1" customHeight="1">
      <c r="A578" s="137"/>
      <c r="B578" s="138"/>
      <c r="C578" s="138"/>
      <c r="D578" s="527"/>
      <c r="E578" s="138"/>
      <c r="F578" s="138"/>
      <c r="G578" s="138"/>
      <c r="H578" s="138"/>
      <c r="I578" s="527"/>
      <c r="J578" s="138"/>
      <c r="K578" s="138"/>
      <c r="L578" s="138"/>
      <c r="M578" s="140"/>
      <c r="N578" s="138"/>
      <c r="O578" s="138"/>
      <c r="P578" s="138"/>
      <c r="Q578" s="138"/>
      <c r="R578" s="138"/>
      <c r="S578" s="138"/>
      <c r="T578" s="138"/>
      <c r="U578" s="138"/>
      <c r="V578" s="138"/>
      <c r="W578" s="138"/>
      <c r="X578" s="138"/>
      <c r="Y578" s="138"/>
      <c r="Z578" s="138"/>
    </row>
    <row r="579" ht="12.75" hidden="1" customHeight="1">
      <c r="A579" s="137"/>
      <c r="B579" s="138"/>
      <c r="C579" s="138"/>
      <c r="D579" s="527"/>
      <c r="E579" s="138"/>
      <c r="F579" s="138"/>
      <c r="G579" s="138"/>
      <c r="H579" s="138"/>
      <c r="I579" s="527"/>
      <c r="J579" s="138"/>
      <c r="K579" s="138"/>
      <c r="L579" s="138"/>
      <c r="M579" s="140"/>
      <c r="N579" s="138"/>
      <c r="O579" s="138"/>
      <c r="P579" s="138"/>
      <c r="Q579" s="138"/>
      <c r="R579" s="138"/>
      <c r="S579" s="138"/>
      <c r="T579" s="138"/>
      <c r="U579" s="138"/>
      <c r="V579" s="138"/>
      <c r="W579" s="138"/>
      <c r="X579" s="138"/>
      <c r="Y579" s="138"/>
      <c r="Z579" s="138"/>
    </row>
    <row r="580" ht="12.75" hidden="1" customHeight="1">
      <c r="A580" s="137"/>
      <c r="B580" s="138"/>
      <c r="C580" s="138"/>
      <c r="D580" s="527"/>
      <c r="E580" s="138"/>
      <c r="F580" s="138"/>
      <c r="G580" s="138"/>
      <c r="H580" s="138"/>
      <c r="I580" s="527"/>
      <c r="J580" s="138"/>
      <c r="K580" s="138"/>
      <c r="L580" s="138"/>
      <c r="M580" s="140"/>
      <c r="N580" s="138"/>
      <c r="O580" s="138"/>
      <c r="P580" s="138"/>
      <c r="Q580" s="138"/>
      <c r="R580" s="138"/>
      <c r="S580" s="138"/>
      <c r="T580" s="138"/>
      <c r="U580" s="138"/>
      <c r="V580" s="138"/>
      <c r="W580" s="138"/>
      <c r="X580" s="138"/>
      <c r="Y580" s="138"/>
      <c r="Z580" s="138"/>
    </row>
    <row r="581" ht="12.75" hidden="1" customHeight="1">
      <c r="A581" s="137"/>
      <c r="B581" s="138"/>
      <c r="C581" s="138"/>
      <c r="D581" s="527"/>
      <c r="E581" s="138"/>
      <c r="F581" s="138"/>
      <c r="G581" s="138"/>
      <c r="H581" s="138"/>
      <c r="I581" s="527"/>
      <c r="J581" s="138"/>
      <c r="K581" s="138"/>
      <c r="L581" s="138"/>
      <c r="M581" s="140"/>
      <c r="N581" s="138"/>
      <c r="O581" s="138"/>
      <c r="P581" s="138"/>
      <c r="Q581" s="138"/>
      <c r="R581" s="138"/>
      <c r="S581" s="138"/>
      <c r="T581" s="138"/>
      <c r="U581" s="138"/>
      <c r="V581" s="138"/>
      <c r="W581" s="138"/>
      <c r="X581" s="138"/>
      <c r="Y581" s="138"/>
      <c r="Z581" s="138"/>
    </row>
    <row r="582" ht="12.75" hidden="1" customHeight="1">
      <c r="A582" s="137"/>
      <c r="B582" s="138"/>
      <c r="C582" s="138"/>
      <c r="D582" s="527"/>
      <c r="E582" s="138"/>
      <c r="F582" s="138"/>
      <c r="G582" s="138"/>
      <c r="H582" s="138"/>
      <c r="I582" s="527"/>
      <c r="J582" s="138"/>
      <c r="K582" s="138"/>
      <c r="L582" s="138"/>
      <c r="M582" s="140"/>
      <c r="N582" s="138"/>
      <c r="O582" s="138"/>
      <c r="P582" s="138"/>
      <c r="Q582" s="138"/>
      <c r="R582" s="138"/>
      <c r="S582" s="138"/>
      <c r="T582" s="138"/>
      <c r="U582" s="138"/>
      <c r="V582" s="138"/>
      <c r="W582" s="138"/>
      <c r="X582" s="138"/>
      <c r="Y582" s="138"/>
      <c r="Z582" s="138"/>
    </row>
    <row r="583" ht="12.75" hidden="1" customHeight="1">
      <c r="A583" s="137"/>
      <c r="B583" s="138"/>
      <c r="C583" s="138"/>
      <c r="D583" s="527"/>
      <c r="E583" s="138"/>
      <c r="F583" s="138"/>
      <c r="G583" s="138"/>
      <c r="H583" s="138"/>
      <c r="I583" s="527"/>
      <c r="J583" s="138"/>
      <c r="K583" s="138"/>
      <c r="L583" s="138"/>
      <c r="M583" s="140"/>
      <c r="N583" s="138"/>
      <c r="O583" s="138"/>
      <c r="P583" s="138"/>
      <c r="Q583" s="138"/>
      <c r="R583" s="138"/>
      <c r="S583" s="138"/>
      <c r="T583" s="138"/>
      <c r="U583" s="138"/>
      <c r="V583" s="138"/>
      <c r="W583" s="138"/>
      <c r="X583" s="138"/>
      <c r="Y583" s="138"/>
      <c r="Z583" s="138"/>
    </row>
    <row r="584" ht="12.75" hidden="1" customHeight="1">
      <c r="A584" s="137"/>
      <c r="B584" s="138"/>
      <c r="C584" s="138"/>
      <c r="D584" s="527"/>
      <c r="E584" s="138"/>
      <c r="F584" s="138"/>
      <c r="G584" s="138"/>
      <c r="H584" s="138"/>
      <c r="I584" s="527"/>
      <c r="J584" s="138"/>
      <c r="K584" s="138"/>
      <c r="L584" s="138"/>
      <c r="M584" s="140"/>
      <c r="N584" s="138"/>
      <c r="O584" s="138"/>
      <c r="P584" s="138"/>
      <c r="Q584" s="138"/>
      <c r="R584" s="138"/>
      <c r="S584" s="138"/>
      <c r="T584" s="138"/>
      <c r="U584" s="138"/>
      <c r="V584" s="138"/>
      <c r="W584" s="138"/>
      <c r="X584" s="138"/>
      <c r="Y584" s="138"/>
      <c r="Z584" s="138"/>
    </row>
    <row r="585" ht="12.75" hidden="1" customHeight="1">
      <c r="A585" s="137"/>
      <c r="B585" s="138"/>
      <c r="C585" s="138"/>
      <c r="D585" s="527"/>
      <c r="E585" s="138"/>
      <c r="F585" s="138"/>
      <c r="G585" s="138"/>
      <c r="H585" s="138"/>
      <c r="I585" s="527"/>
      <c r="J585" s="138"/>
      <c r="K585" s="138"/>
      <c r="L585" s="138"/>
      <c r="M585" s="140"/>
      <c r="N585" s="138"/>
      <c r="O585" s="138"/>
      <c r="P585" s="138"/>
      <c r="Q585" s="138"/>
      <c r="R585" s="138"/>
      <c r="S585" s="138"/>
      <c r="T585" s="138"/>
      <c r="U585" s="138"/>
      <c r="V585" s="138"/>
      <c r="W585" s="138"/>
      <c r="X585" s="138"/>
      <c r="Y585" s="138"/>
      <c r="Z585" s="138"/>
    </row>
    <row r="586" ht="12.75" hidden="1" customHeight="1">
      <c r="A586" s="137"/>
      <c r="B586" s="138"/>
      <c r="C586" s="138"/>
      <c r="D586" s="527"/>
      <c r="E586" s="138"/>
      <c r="F586" s="138"/>
      <c r="G586" s="138"/>
      <c r="H586" s="138"/>
      <c r="I586" s="527"/>
      <c r="J586" s="138"/>
      <c r="K586" s="138"/>
      <c r="L586" s="138"/>
      <c r="M586" s="140"/>
      <c r="N586" s="138"/>
      <c r="O586" s="138"/>
      <c r="P586" s="138"/>
      <c r="Q586" s="138"/>
      <c r="R586" s="138"/>
      <c r="S586" s="138"/>
      <c r="T586" s="138"/>
      <c r="U586" s="138"/>
      <c r="V586" s="138"/>
      <c r="W586" s="138"/>
      <c r="X586" s="138"/>
      <c r="Y586" s="138"/>
      <c r="Z586" s="138"/>
    </row>
    <row r="587" ht="12.75" hidden="1" customHeight="1">
      <c r="A587" s="137"/>
      <c r="B587" s="138"/>
      <c r="C587" s="138"/>
      <c r="D587" s="527"/>
      <c r="E587" s="138"/>
      <c r="F587" s="138"/>
      <c r="G587" s="138"/>
      <c r="H587" s="138"/>
      <c r="I587" s="527"/>
      <c r="J587" s="138"/>
      <c r="K587" s="138"/>
      <c r="L587" s="138"/>
      <c r="M587" s="140"/>
      <c r="N587" s="138"/>
      <c r="O587" s="138"/>
      <c r="P587" s="138"/>
      <c r="Q587" s="138"/>
      <c r="R587" s="138"/>
      <c r="S587" s="138"/>
      <c r="T587" s="138"/>
      <c r="U587" s="138"/>
      <c r="V587" s="138"/>
      <c r="W587" s="138"/>
      <c r="X587" s="138"/>
      <c r="Y587" s="138"/>
      <c r="Z587" s="138"/>
    </row>
    <row r="588" ht="12.75" hidden="1" customHeight="1">
      <c r="A588" s="137"/>
      <c r="B588" s="138"/>
      <c r="C588" s="138"/>
      <c r="D588" s="527"/>
      <c r="E588" s="138"/>
      <c r="F588" s="138"/>
      <c r="G588" s="138"/>
      <c r="H588" s="138"/>
      <c r="I588" s="527"/>
      <c r="J588" s="138"/>
      <c r="K588" s="138"/>
      <c r="L588" s="138"/>
      <c r="M588" s="140"/>
      <c r="N588" s="138"/>
      <c r="O588" s="138"/>
      <c r="P588" s="138"/>
      <c r="Q588" s="138"/>
      <c r="R588" s="138"/>
      <c r="S588" s="138"/>
      <c r="T588" s="138"/>
      <c r="U588" s="138"/>
      <c r="V588" s="138"/>
      <c r="W588" s="138"/>
      <c r="X588" s="138"/>
      <c r="Y588" s="138"/>
      <c r="Z588" s="138"/>
    </row>
    <row r="589" ht="12.75" hidden="1" customHeight="1">
      <c r="A589" s="137"/>
      <c r="B589" s="138"/>
      <c r="C589" s="138"/>
      <c r="D589" s="527"/>
      <c r="E589" s="138"/>
      <c r="F589" s="138"/>
      <c r="G589" s="138"/>
      <c r="H589" s="138"/>
      <c r="I589" s="527"/>
      <c r="J589" s="138"/>
      <c r="K589" s="138"/>
      <c r="L589" s="138"/>
      <c r="M589" s="140"/>
      <c r="N589" s="138"/>
      <c r="O589" s="138"/>
      <c r="P589" s="138"/>
      <c r="Q589" s="138"/>
      <c r="R589" s="138"/>
      <c r="S589" s="138"/>
      <c r="T589" s="138"/>
      <c r="U589" s="138"/>
      <c r="V589" s="138"/>
      <c r="W589" s="138"/>
      <c r="X589" s="138"/>
      <c r="Y589" s="138"/>
      <c r="Z589" s="138"/>
    </row>
    <row r="590" ht="12.75" hidden="1" customHeight="1">
      <c r="A590" s="137"/>
      <c r="B590" s="138"/>
      <c r="C590" s="138"/>
      <c r="D590" s="527"/>
      <c r="E590" s="138"/>
      <c r="F590" s="138"/>
      <c r="G590" s="138"/>
      <c r="H590" s="138"/>
      <c r="I590" s="527"/>
      <c r="J590" s="138"/>
      <c r="K590" s="138"/>
      <c r="L590" s="138"/>
      <c r="M590" s="140"/>
      <c r="N590" s="138"/>
      <c r="O590" s="138"/>
      <c r="P590" s="138"/>
      <c r="Q590" s="138"/>
      <c r="R590" s="138"/>
      <c r="S590" s="138"/>
      <c r="T590" s="138"/>
      <c r="U590" s="138"/>
      <c r="V590" s="138"/>
      <c r="W590" s="138"/>
      <c r="X590" s="138"/>
      <c r="Y590" s="138"/>
      <c r="Z590" s="138"/>
    </row>
    <row r="591" ht="12.75" hidden="1" customHeight="1">
      <c r="A591" s="137"/>
      <c r="B591" s="138"/>
      <c r="C591" s="138"/>
      <c r="D591" s="527"/>
      <c r="E591" s="138"/>
      <c r="F591" s="138"/>
      <c r="G591" s="138"/>
      <c r="H591" s="138"/>
      <c r="I591" s="527"/>
      <c r="J591" s="138"/>
      <c r="K591" s="138"/>
      <c r="L591" s="138"/>
      <c r="M591" s="140"/>
      <c r="N591" s="138"/>
      <c r="O591" s="138"/>
      <c r="P591" s="138"/>
      <c r="Q591" s="138"/>
      <c r="R591" s="138"/>
      <c r="S591" s="138"/>
      <c r="T591" s="138"/>
      <c r="U591" s="138"/>
      <c r="V591" s="138"/>
      <c r="W591" s="138"/>
      <c r="X591" s="138"/>
      <c r="Y591" s="138"/>
      <c r="Z591" s="138"/>
    </row>
    <row r="592" ht="12.75" hidden="1" customHeight="1">
      <c r="A592" s="137"/>
      <c r="B592" s="138"/>
      <c r="C592" s="138"/>
      <c r="D592" s="527"/>
      <c r="E592" s="138"/>
      <c r="F592" s="138"/>
      <c r="G592" s="138"/>
      <c r="H592" s="138"/>
      <c r="I592" s="527"/>
      <c r="J592" s="138"/>
      <c r="K592" s="138"/>
      <c r="L592" s="138"/>
      <c r="M592" s="140"/>
      <c r="N592" s="138"/>
      <c r="O592" s="138"/>
      <c r="P592" s="138"/>
      <c r="Q592" s="138"/>
      <c r="R592" s="138"/>
      <c r="S592" s="138"/>
      <c r="T592" s="138"/>
      <c r="U592" s="138"/>
      <c r="V592" s="138"/>
      <c r="W592" s="138"/>
      <c r="X592" s="138"/>
      <c r="Y592" s="138"/>
      <c r="Z592" s="138"/>
    </row>
    <row r="593" ht="12.75" hidden="1" customHeight="1">
      <c r="A593" s="137"/>
      <c r="B593" s="138"/>
      <c r="C593" s="138"/>
      <c r="D593" s="527"/>
      <c r="E593" s="138"/>
      <c r="F593" s="138"/>
      <c r="G593" s="138"/>
      <c r="H593" s="138"/>
      <c r="I593" s="527"/>
      <c r="J593" s="138"/>
      <c r="K593" s="138"/>
      <c r="L593" s="138"/>
      <c r="M593" s="140"/>
      <c r="N593" s="138"/>
      <c r="O593" s="138"/>
      <c r="P593" s="138"/>
      <c r="Q593" s="138"/>
      <c r="R593" s="138"/>
      <c r="S593" s="138"/>
      <c r="T593" s="138"/>
      <c r="U593" s="138"/>
      <c r="V593" s="138"/>
      <c r="W593" s="138"/>
      <c r="X593" s="138"/>
      <c r="Y593" s="138"/>
      <c r="Z593" s="138"/>
    </row>
    <row r="594" ht="12.75" hidden="1" customHeight="1">
      <c r="A594" s="137"/>
      <c r="B594" s="138"/>
      <c r="C594" s="138"/>
      <c r="D594" s="527"/>
      <c r="E594" s="138"/>
      <c r="F594" s="138"/>
      <c r="G594" s="138"/>
      <c r="H594" s="138"/>
      <c r="I594" s="527"/>
      <c r="J594" s="138"/>
      <c r="K594" s="138"/>
      <c r="L594" s="138"/>
      <c r="M594" s="140"/>
      <c r="N594" s="138"/>
      <c r="O594" s="138"/>
      <c r="P594" s="138"/>
      <c r="Q594" s="138"/>
      <c r="R594" s="138"/>
      <c r="S594" s="138"/>
      <c r="T594" s="138"/>
      <c r="U594" s="138"/>
      <c r="V594" s="138"/>
      <c r="W594" s="138"/>
      <c r="X594" s="138"/>
      <c r="Y594" s="138"/>
      <c r="Z594" s="138"/>
    </row>
    <row r="595" ht="12.75" hidden="1" customHeight="1">
      <c r="A595" s="137"/>
      <c r="B595" s="138"/>
      <c r="C595" s="138"/>
      <c r="D595" s="527"/>
      <c r="E595" s="138"/>
      <c r="F595" s="138"/>
      <c r="G595" s="138"/>
      <c r="H595" s="138"/>
      <c r="I595" s="527"/>
      <c r="J595" s="138"/>
      <c r="K595" s="138"/>
      <c r="L595" s="138"/>
      <c r="M595" s="140"/>
      <c r="N595" s="138"/>
      <c r="O595" s="138"/>
      <c r="P595" s="138"/>
      <c r="Q595" s="138"/>
      <c r="R595" s="138"/>
      <c r="S595" s="138"/>
      <c r="T595" s="138"/>
      <c r="U595" s="138"/>
      <c r="V595" s="138"/>
      <c r="W595" s="138"/>
      <c r="X595" s="138"/>
      <c r="Y595" s="138"/>
      <c r="Z595" s="138"/>
    </row>
    <row r="596" ht="12.75" hidden="1" customHeight="1">
      <c r="A596" s="137"/>
      <c r="B596" s="138"/>
      <c r="C596" s="138"/>
      <c r="D596" s="527"/>
      <c r="E596" s="138"/>
      <c r="F596" s="138"/>
      <c r="G596" s="138"/>
      <c r="H596" s="138"/>
      <c r="I596" s="527"/>
      <c r="J596" s="138"/>
      <c r="K596" s="138"/>
      <c r="L596" s="138"/>
      <c r="M596" s="140"/>
      <c r="N596" s="138"/>
      <c r="O596" s="138"/>
      <c r="P596" s="138"/>
      <c r="Q596" s="138"/>
      <c r="R596" s="138"/>
      <c r="S596" s="138"/>
      <c r="T596" s="138"/>
      <c r="U596" s="138"/>
      <c r="V596" s="138"/>
      <c r="W596" s="138"/>
      <c r="X596" s="138"/>
      <c r="Y596" s="138"/>
      <c r="Z596" s="138"/>
    </row>
    <row r="597" ht="12.75" hidden="1" customHeight="1">
      <c r="A597" s="137"/>
      <c r="B597" s="138"/>
      <c r="C597" s="138"/>
      <c r="D597" s="527"/>
      <c r="E597" s="138"/>
      <c r="F597" s="138"/>
      <c r="G597" s="138"/>
      <c r="H597" s="138"/>
      <c r="I597" s="527"/>
      <c r="J597" s="138"/>
      <c r="K597" s="138"/>
      <c r="L597" s="138"/>
      <c r="M597" s="140"/>
      <c r="N597" s="138"/>
      <c r="O597" s="138"/>
      <c r="P597" s="138"/>
      <c r="Q597" s="138"/>
      <c r="R597" s="138"/>
      <c r="S597" s="138"/>
      <c r="T597" s="138"/>
      <c r="U597" s="138"/>
      <c r="V597" s="138"/>
      <c r="W597" s="138"/>
      <c r="X597" s="138"/>
      <c r="Y597" s="138"/>
      <c r="Z597" s="138"/>
    </row>
    <row r="598" ht="12.75" hidden="1" customHeight="1">
      <c r="A598" s="137"/>
      <c r="B598" s="138"/>
      <c r="C598" s="138"/>
      <c r="D598" s="527"/>
      <c r="E598" s="138"/>
      <c r="F598" s="138"/>
      <c r="G598" s="138"/>
      <c r="H598" s="138"/>
      <c r="I598" s="527"/>
      <c r="J598" s="138"/>
      <c r="K598" s="138"/>
      <c r="L598" s="138"/>
      <c r="M598" s="140"/>
      <c r="N598" s="138"/>
      <c r="O598" s="138"/>
      <c r="P598" s="138"/>
      <c r="Q598" s="138"/>
      <c r="R598" s="138"/>
      <c r="S598" s="138"/>
      <c r="T598" s="138"/>
      <c r="U598" s="138"/>
      <c r="V598" s="138"/>
      <c r="W598" s="138"/>
      <c r="X598" s="138"/>
      <c r="Y598" s="138"/>
      <c r="Z598" s="138"/>
    </row>
    <row r="599" ht="12.75" hidden="1" customHeight="1">
      <c r="A599" s="137"/>
      <c r="B599" s="138"/>
      <c r="C599" s="138"/>
      <c r="D599" s="527"/>
      <c r="E599" s="138"/>
      <c r="F599" s="138"/>
      <c r="G599" s="138"/>
      <c r="H599" s="138"/>
      <c r="I599" s="527"/>
      <c r="J599" s="138"/>
      <c r="K599" s="138"/>
      <c r="L599" s="138"/>
      <c r="M599" s="140"/>
      <c r="N599" s="138"/>
      <c r="O599" s="138"/>
      <c r="P599" s="138"/>
      <c r="Q599" s="138"/>
      <c r="R599" s="138"/>
      <c r="S599" s="138"/>
      <c r="T599" s="138"/>
      <c r="U599" s="138"/>
      <c r="V599" s="138"/>
      <c r="W599" s="138"/>
      <c r="X599" s="138"/>
      <c r="Y599" s="138"/>
      <c r="Z599" s="138"/>
    </row>
    <row r="600" ht="12.75" hidden="1" customHeight="1">
      <c r="A600" s="137"/>
      <c r="B600" s="138"/>
      <c r="C600" s="138"/>
      <c r="D600" s="527"/>
      <c r="E600" s="138"/>
      <c r="F600" s="138"/>
      <c r="G600" s="138"/>
      <c r="H600" s="138"/>
      <c r="I600" s="527"/>
      <c r="J600" s="138"/>
      <c r="K600" s="138"/>
      <c r="L600" s="138"/>
      <c r="M600" s="140"/>
      <c r="N600" s="138"/>
      <c r="O600" s="138"/>
      <c r="P600" s="138"/>
      <c r="Q600" s="138"/>
      <c r="R600" s="138"/>
      <c r="S600" s="138"/>
      <c r="T600" s="138"/>
      <c r="U600" s="138"/>
      <c r="V600" s="138"/>
      <c r="W600" s="138"/>
      <c r="X600" s="138"/>
      <c r="Y600" s="138"/>
      <c r="Z600" s="138"/>
    </row>
    <row r="601" ht="12.75" hidden="1" customHeight="1">
      <c r="A601" s="137"/>
      <c r="B601" s="138"/>
      <c r="C601" s="138"/>
      <c r="D601" s="527"/>
      <c r="E601" s="138"/>
      <c r="F601" s="138"/>
      <c r="G601" s="138"/>
      <c r="H601" s="138"/>
      <c r="I601" s="527"/>
      <c r="J601" s="138"/>
      <c r="K601" s="138"/>
      <c r="L601" s="138"/>
      <c r="M601" s="140"/>
      <c r="N601" s="138"/>
      <c r="O601" s="138"/>
      <c r="P601" s="138"/>
      <c r="Q601" s="138"/>
      <c r="R601" s="138"/>
      <c r="S601" s="138"/>
      <c r="T601" s="138"/>
      <c r="U601" s="138"/>
      <c r="V601" s="138"/>
      <c r="W601" s="138"/>
      <c r="X601" s="138"/>
      <c r="Y601" s="138"/>
      <c r="Z601" s="138"/>
    </row>
    <row r="602" ht="12.75" hidden="1" customHeight="1">
      <c r="A602" s="137"/>
      <c r="B602" s="138"/>
      <c r="C602" s="138"/>
      <c r="D602" s="527"/>
      <c r="E602" s="138"/>
      <c r="F602" s="138"/>
      <c r="G602" s="138"/>
      <c r="H602" s="138"/>
      <c r="I602" s="527"/>
      <c r="J602" s="138"/>
      <c r="K602" s="138"/>
      <c r="L602" s="138"/>
      <c r="M602" s="140"/>
      <c r="N602" s="138"/>
      <c r="O602" s="138"/>
      <c r="P602" s="138"/>
      <c r="Q602" s="138"/>
      <c r="R602" s="138"/>
      <c r="S602" s="138"/>
      <c r="T602" s="138"/>
      <c r="U602" s="138"/>
      <c r="V602" s="138"/>
      <c r="W602" s="138"/>
      <c r="X602" s="138"/>
      <c r="Y602" s="138"/>
      <c r="Z602" s="138"/>
    </row>
    <row r="603" ht="12.75" hidden="1" customHeight="1">
      <c r="A603" s="137"/>
      <c r="B603" s="138"/>
      <c r="C603" s="138"/>
      <c r="D603" s="527"/>
      <c r="E603" s="138"/>
      <c r="F603" s="138"/>
      <c r="G603" s="138"/>
      <c r="H603" s="138"/>
      <c r="I603" s="527"/>
      <c r="J603" s="138"/>
      <c r="K603" s="138"/>
      <c r="L603" s="138"/>
      <c r="M603" s="140"/>
      <c r="N603" s="138"/>
      <c r="O603" s="138"/>
      <c r="P603" s="138"/>
      <c r="Q603" s="138"/>
      <c r="R603" s="138"/>
      <c r="S603" s="138"/>
      <c r="T603" s="138"/>
      <c r="U603" s="138"/>
      <c r="V603" s="138"/>
      <c r="W603" s="138"/>
      <c r="X603" s="138"/>
      <c r="Y603" s="138"/>
      <c r="Z603" s="138"/>
    </row>
    <row r="604" ht="12.75" hidden="1" customHeight="1">
      <c r="A604" s="137"/>
      <c r="B604" s="138"/>
      <c r="C604" s="138"/>
      <c r="D604" s="527"/>
      <c r="E604" s="138"/>
      <c r="F604" s="138"/>
      <c r="G604" s="138"/>
      <c r="H604" s="138"/>
      <c r="I604" s="527"/>
      <c r="J604" s="138"/>
      <c r="K604" s="138"/>
      <c r="L604" s="138"/>
      <c r="M604" s="140"/>
      <c r="N604" s="138"/>
      <c r="O604" s="138"/>
      <c r="P604" s="138"/>
      <c r="Q604" s="138"/>
      <c r="R604" s="138"/>
      <c r="S604" s="138"/>
      <c r="T604" s="138"/>
      <c r="U604" s="138"/>
      <c r="V604" s="138"/>
      <c r="W604" s="138"/>
      <c r="X604" s="138"/>
      <c r="Y604" s="138"/>
      <c r="Z604" s="138"/>
    </row>
    <row r="605" ht="12.75" hidden="1" customHeight="1">
      <c r="A605" s="137"/>
      <c r="B605" s="138"/>
      <c r="C605" s="138"/>
      <c r="D605" s="527"/>
      <c r="E605" s="138"/>
      <c r="F605" s="138"/>
      <c r="G605" s="138"/>
      <c r="H605" s="138"/>
      <c r="I605" s="527"/>
      <c r="J605" s="138"/>
      <c r="K605" s="138"/>
      <c r="L605" s="138"/>
      <c r="M605" s="140"/>
      <c r="N605" s="138"/>
      <c r="O605" s="138"/>
      <c r="P605" s="138"/>
      <c r="Q605" s="138"/>
      <c r="R605" s="138"/>
      <c r="S605" s="138"/>
      <c r="T605" s="138"/>
      <c r="U605" s="138"/>
      <c r="V605" s="138"/>
      <c r="W605" s="138"/>
      <c r="X605" s="138"/>
      <c r="Y605" s="138"/>
      <c r="Z605" s="138"/>
    </row>
    <row r="606" ht="12.75" hidden="1" customHeight="1">
      <c r="A606" s="137"/>
      <c r="B606" s="138"/>
      <c r="C606" s="138"/>
      <c r="D606" s="527"/>
      <c r="E606" s="138"/>
      <c r="F606" s="138"/>
      <c r="G606" s="138"/>
      <c r="H606" s="138"/>
      <c r="I606" s="527"/>
      <c r="J606" s="138"/>
      <c r="K606" s="138"/>
      <c r="L606" s="138"/>
      <c r="M606" s="140"/>
      <c r="N606" s="138"/>
      <c r="O606" s="138"/>
      <c r="P606" s="138"/>
      <c r="Q606" s="138"/>
      <c r="R606" s="138"/>
      <c r="S606" s="138"/>
      <c r="T606" s="138"/>
      <c r="U606" s="138"/>
      <c r="V606" s="138"/>
      <c r="W606" s="138"/>
      <c r="X606" s="138"/>
      <c r="Y606" s="138"/>
      <c r="Z606" s="138"/>
    </row>
    <row r="607" ht="12.75" hidden="1" customHeight="1">
      <c r="A607" s="137"/>
      <c r="B607" s="138"/>
      <c r="C607" s="138"/>
      <c r="D607" s="527"/>
      <c r="E607" s="138"/>
      <c r="F607" s="138"/>
      <c r="G607" s="138"/>
      <c r="H607" s="138"/>
      <c r="I607" s="527"/>
      <c r="J607" s="138"/>
      <c r="K607" s="138"/>
      <c r="L607" s="138"/>
      <c r="M607" s="140"/>
      <c r="N607" s="138"/>
      <c r="O607" s="138"/>
      <c r="P607" s="138"/>
      <c r="Q607" s="138"/>
      <c r="R607" s="138"/>
      <c r="S607" s="138"/>
      <c r="T607" s="138"/>
      <c r="U607" s="138"/>
      <c r="V607" s="138"/>
      <c r="W607" s="138"/>
      <c r="X607" s="138"/>
      <c r="Y607" s="138"/>
      <c r="Z607" s="138"/>
    </row>
    <row r="608" ht="12.75" hidden="1" customHeight="1">
      <c r="A608" s="137"/>
      <c r="B608" s="138"/>
      <c r="C608" s="138"/>
      <c r="D608" s="527"/>
      <c r="E608" s="138"/>
      <c r="F608" s="138"/>
      <c r="G608" s="138"/>
      <c r="H608" s="138"/>
      <c r="I608" s="527"/>
      <c r="J608" s="138"/>
      <c r="K608" s="138"/>
      <c r="L608" s="138"/>
      <c r="M608" s="140"/>
      <c r="N608" s="138"/>
      <c r="O608" s="138"/>
      <c r="P608" s="138"/>
      <c r="Q608" s="138"/>
      <c r="R608" s="138"/>
      <c r="S608" s="138"/>
      <c r="T608" s="138"/>
      <c r="U608" s="138"/>
      <c r="V608" s="138"/>
      <c r="W608" s="138"/>
      <c r="X608" s="138"/>
      <c r="Y608" s="138"/>
      <c r="Z608" s="138"/>
    </row>
    <row r="609" ht="12.75" hidden="1" customHeight="1">
      <c r="A609" s="137"/>
      <c r="B609" s="138"/>
      <c r="C609" s="138"/>
      <c r="D609" s="527"/>
      <c r="E609" s="138"/>
      <c r="F609" s="138"/>
      <c r="G609" s="138"/>
      <c r="H609" s="138"/>
      <c r="I609" s="527"/>
      <c r="J609" s="138"/>
      <c r="K609" s="138"/>
      <c r="L609" s="138"/>
      <c r="M609" s="140"/>
      <c r="N609" s="138"/>
      <c r="O609" s="138"/>
      <c r="P609" s="138"/>
      <c r="Q609" s="138"/>
      <c r="R609" s="138"/>
      <c r="S609" s="138"/>
      <c r="T609" s="138"/>
      <c r="U609" s="138"/>
      <c r="V609" s="138"/>
      <c r="W609" s="138"/>
      <c r="X609" s="138"/>
      <c r="Y609" s="138"/>
      <c r="Z609" s="138"/>
    </row>
    <row r="610" ht="12.75" hidden="1" customHeight="1">
      <c r="A610" s="137"/>
      <c r="B610" s="138"/>
      <c r="C610" s="138"/>
      <c r="D610" s="527"/>
      <c r="E610" s="138"/>
      <c r="F610" s="138"/>
      <c r="G610" s="138"/>
      <c r="H610" s="138"/>
      <c r="I610" s="527"/>
      <c r="J610" s="138"/>
      <c r="K610" s="138"/>
      <c r="L610" s="138"/>
      <c r="M610" s="140"/>
      <c r="N610" s="138"/>
      <c r="O610" s="138"/>
      <c r="P610" s="138"/>
      <c r="Q610" s="138"/>
      <c r="R610" s="138"/>
      <c r="S610" s="138"/>
      <c r="T610" s="138"/>
      <c r="U610" s="138"/>
      <c r="V610" s="138"/>
      <c r="W610" s="138"/>
      <c r="X610" s="138"/>
      <c r="Y610" s="138"/>
      <c r="Z610" s="138"/>
    </row>
    <row r="611" ht="12.75" hidden="1" customHeight="1">
      <c r="A611" s="137"/>
      <c r="B611" s="138"/>
      <c r="C611" s="138"/>
      <c r="D611" s="527"/>
      <c r="E611" s="138"/>
      <c r="F611" s="138"/>
      <c r="G611" s="138"/>
      <c r="H611" s="138"/>
      <c r="I611" s="527"/>
      <c r="J611" s="138"/>
      <c r="K611" s="138"/>
      <c r="L611" s="138"/>
      <c r="M611" s="140"/>
      <c r="N611" s="138"/>
      <c r="O611" s="138"/>
      <c r="P611" s="138"/>
      <c r="Q611" s="138"/>
      <c r="R611" s="138"/>
      <c r="S611" s="138"/>
      <c r="T611" s="138"/>
      <c r="U611" s="138"/>
      <c r="V611" s="138"/>
      <c r="W611" s="138"/>
      <c r="X611" s="138"/>
      <c r="Y611" s="138"/>
      <c r="Z611" s="138"/>
    </row>
    <row r="612" ht="12.75" hidden="1" customHeight="1">
      <c r="A612" s="137"/>
      <c r="B612" s="138"/>
      <c r="C612" s="138"/>
      <c r="D612" s="527"/>
      <c r="E612" s="138"/>
      <c r="F612" s="138"/>
      <c r="G612" s="138"/>
      <c r="H612" s="138"/>
      <c r="I612" s="527"/>
      <c r="J612" s="138"/>
      <c r="K612" s="138"/>
      <c r="L612" s="138"/>
      <c r="M612" s="140"/>
      <c r="N612" s="138"/>
      <c r="O612" s="138"/>
      <c r="P612" s="138"/>
      <c r="Q612" s="138"/>
      <c r="R612" s="138"/>
      <c r="S612" s="138"/>
      <c r="T612" s="138"/>
      <c r="U612" s="138"/>
      <c r="V612" s="138"/>
      <c r="W612" s="138"/>
      <c r="X612" s="138"/>
      <c r="Y612" s="138"/>
      <c r="Z612" s="138"/>
    </row>
    <row r="613" ht="12.75" hidden="1" customHeight="1">
      <c r="A613" s="137"/>
      <c r="B613" s="138"/>
      <c r="C613" s="138"/>
      <c r="D613" s="527"/>
      <c r="E613" s="138"/>
      <c r="F613" s="138"/>
      <c r="G613" s="138"/>
      <c r="H613" s="138"/>
      <c r="I613" s="527"/>
      <c r="J613" s="138"/>
      <c r="K613" s="138"/>
      <c r="L613" s="138"/>
      <c r="M613" s="140"/>
      <c r="N613" s="138"/>
      <c r="O613" s="138"/>
      <c r="P613" s="138"/>
      <c r="Q613" s="138"/>
      <c r="R613" s="138"/>
      <c r="S613" s="138"/>
      <c r="T613" s="138"/>
      <c r="U613" s="138"/>
      <c r="V613" s="138"/>
      <c r="W613" s="138"/>
      <c r="X613" s="138"/>
      <c r="Y613" s="138"/>
      <c r="Z613" s="138"/>
    </row>
    <row r="614" ht="12.75" hidden="1" customHeight="1">
      <c r="A614" s="137"/>
      <c r="B614" s="138"/>
      <c r="C614" s="138"/>
      <c r="D614" s="527"/>
      <c r="E614" s="138"/>
      <c r="F614" s="138"/>
      <c r="G614" s="138"/>
      <c r="H614" s="138"/>
      <c r="I614" s="527"/>
      <c r="J614" s="138"/>
      <c r="K614" s="138"/>
      <c r="L614" s="138"/>
      <c r="M614" s="140"/>
      <c r="N614" s="138"/>
      <c r="O614" s="138"/>
      <c r="P614" s="138"/>
      <c r="Q614" s="138"/>
      <c r="R614" s="138"/>
      <c r="S614" s="138"/>
      <c r="T614" s="138"/>
      <c r="U614" s="138"/>
      <c r="V614" s="138"/>
      <c r="W614" s="138"/>
      <c r="X614" s="138"/>
      <c r="Y614" s="138"/>
      <c r="Z614" s="138"/>
    </row>
    <row r="615" ht="12.75" hidden="1" customHeight="1">
      <c r="A615" s="137"/>
      <c r="B615" s="138"/>
      <c r="C615" s="138"/>
      <c r="D615" s="527"/>
      <c r="E615" s="138"/>
      <c r="F615" s="138"/>
      <c r="G615" s="138"/>
      <c r="H615" s="138"/>
      <c r="I615" s="527"/>
      <c r="J615" s="138"/>
      <c r="K615" s="138"/>
      <c r="L615" s="138"/>
      <c r="M615" s="140"/>
      <c r="N615" s="138"/>
      <c r="O615" s="138"/>
      <c r="P615" s="138"/>
      <c r="Q615" s="138"/>
      <c r="R615" s="138"/>
      <c r="S615" s="138"/>
      <c r="T615" s="138"/>
      <c r="U615" s="138"/>
      <c r="V615" s="138"/>
      <c r="W615" s="138"/>
      <c r="X615" s="138"/>
      <c r="Y615" s="138"/>
      <c r="Z615" s="138"/>
    </row>
    <row r="616" ht="12.75" hidden="1" customHeight="1">
      <c r="A616" s="137"/>
      <c r="B616" s="138"/>
      <c r="C616" s="138"/>
      <c r="D616" s="527"/>
      <c r="E616" s="138"/>
      <c r="F616" s="138"/>
      <c r="G616" s="138"/>
      <c r="H616" s="138"/>
      <c r="I616" s="527"/>
      <c r="J616" s="138"/>
      <c r="K616" s="138"/>
      <c r="L616" s="138"/>
      <c r="M616" s="140"/>
      <c r="N616" s="138"/>
      <c r="O616" s="138"/>
      <c r="P616" s="138"/>
      <c r="Q616" s="138"/>
      <c r="R616" s="138"/>
      <c r="S616" s="138"/>
      <c r="T616" s="138"/>
      <c r="U616" s="138"/>
      <c r="V616" s="138"/>
      <c r="W616" s="138"/>
      <c r="X616" s="138"/>
      <c r="Y616" s="138"/>
      <c r="Z616" s="138"/>
    </row>
    <row r="617" ht="12.75" hidden="1" customHeight="1">
      <c r="A617" s="137"/>
      <c r="B617" s="138"/>
      <c r="C617" s="138"/>
      <c r="D617" s="527"/>
      <c r="E617" s="138"/>
      <c r="F617" s="138"/>
      <c r="G617" s="138"/>
      <c r="H617" s="138"/>
      <c r="I617" s="527"/>
      <c r="J617" s="138"/>
      <c r="K617" s="138"/>
      <c r="L617" s="138"/>
      <c r="M617" s="140"/>
      <c r="N617" s="138"/>
      <c r="O617" s="138"/>
      <c r="P617" s="138"/>
      <c r="Q617" s="138"/>
      <c r="R617" s="138"/>
      <c r="S617" s="138"/>
      <c r="T617" s="138"/>
      <c r="U617" s="138"/>
      <c r="V617" s="138"/>
      <c r="W617" s="138"/>
      <c r="X617" s="138"/>
      <c r="Y617" s="138"/>
      <c r="Z617" s="138"/>
    </row>
    <row r="618" ht="12.75" hidden="1" customHeight="1">
      <c r="A618" s="137"/>
      <c r="B618" s="138"/>
      <c r="C618" s="138"/>
      <c r="D618" s="527"/>
      <c r="E618" s="138"/>
      <c r="F618" s="138"/>
      <c r="G618" s="138"/>
      <c r="H618" s="138"/>
      <c r="I618" s="527"/>
      <c r="J618" s="138"/>
      <c r="K618" s="138"/>
      <c r="L618" s="138"/>
      <c r="M618" s="140"/>
      <c r="N618" s="138"/>
      <c r="O618" s="138"/>
      <c r="P618" s="138"/>
      <c r="Q618" s="138"/>
      <c r="R618" s="138"/>
      <c r="S618" s="138"/>
      <c r="T618" s="138"/>
      <c r="U618" s="138"/>
      <c r="V618" s="138"/>
      <c r="W618" s="138"/>
      <c r="X618" s="138"/>
      <c r="Y618" s="138"/>
      <c r="Z618" s="138"/>
    </row>
    <row r="619" ht="12.75" hidden="1" customHeight="1">
      <c r="A619" s="137"/>
      <c r="B619" s="138"/>
      <c r="C619" s="138"/>
      <c r="D619" s="527"/>
      <c r="E619" s="138"/>
      <c r="F619" s="138"/>
      <c r="G619" s="138"/>
      <c r="H619" s="138"/>
      <c r="I619" s="527"/>
      <c r="J619" s="138"/>
      <c r="K619" s="138"/>
      <c r="L619" s="138"/>
      <c r="M619" s="140"/>
      <c r="N619" s="138"/>
      <c r="O619" s="138"/>
      <c r="P619" s="138"/>
      <c r="Q619" s="138"/>
      <c r="R619" s="138"/>
      <c r="S619" s="138"/>
      <c r="T619" s="138"/>
      <c r="U619" s="138"/>
      <c r="V619" s="138"/>
      <c r="W619" s="138"/>
      <c r="X619" s="138"/>
      <c r="Y619" s="138"/>
      <c r="Z619" s="138"/>
    </row>
    <row r="620" ht="12.75" hidden="1" customHeight="1">
      <c r="A620" s="137"/>
      <c r="B620" s="138"/>
      <c r="C620" s="138"/>
      <c r="D620" s="527"/>
      <c r="E620" s="138"/>
      <c r="F620" s="138"/>
      <c r="G620" s="138"/>
      <c r="H620" s="138"/>
      <c r="I620" s="527"/>
      <c r="J620" s="138"/>
      <c r="K620" s="138"/>
      <c r="L620" s="138"/>
      <c r="M620" s="140"/>
      <c r="N620" s="138"/>
      <c r="O620" s="138"/>
      <c r="P620" s="138"/>
      <c r="Q620" s="138"/>
      <c r="R620" s="138"/>
      <c r="S620" s="138"/>
      <c r="T620" s="138"/>
      <c r="U620" s="138"/>
      <c r="V620" s="138"/>
      <c r="W620" s="138"/>
      <c r="X620" s="138"/>
      <c r="Y620" s="138"/>
      <c r="Z620" s="138"/>
    </row>
    <row r="621" ht="12.75" hidden="1" customHeight="1">
      <c r="A621" s="137"/>
      <c r="B621" s="138"/>
      <c r="C621" s="138"/>
      <c r="D621" s="527"/>
      <c r="E621" s="138"/>
      <c r="F621" s="138"/>
      <c r="G621" s="138"/>
      <c r="H621" s="138"/>
      <c r="I621" s="527"/>
      <c r="J621" s="138"/>
      <c r="K621" s="138"/>
      <c r="L621" s="138"/>
      <c r="M621" s="140"/>
      <c r="N621" s="138"/>
      <c r="O621" s="138"/>
      <c r="P621" s="138"/>
      <c r="Q621" s="138"/>
      <c r="R621" s="138"/>
      <c r="S621" s="138"/>
      <c r="T621" s="138"/>
      <c r="U621" s="138"/>
      <c r="V621" s="138"/>
      <c r="W621" s="138"/>
      <c r="X621" s="138"/>
      <c r="Y621" s="138"/>
      <c r="Z621" s="138"/>
    </row>
    <row r="622" ht="12.75" hidden="1" customHeight="1">
      <c r="A622" s="137"/>
      <c r="B622" s="138"/>
      <c r="C622" s="138"/>
      <c r="D622" s="527"/>
      <c r="E622" s="138"/>
      <c r="F622" s="138"/>
      <c r="G622" s="138"/>
      <c r="H622" s="138"/>
      <c r="I622" s="527"/>
      <c r="J622" s="138"/>
      <c r="K622" s="138"/>
      <c r="L622" s="138"/>
      <c r="M622" s="140"/>
      <c r="N622" s="138"/>
      <c r="O622" s="138"/>
      <c r="P622" s="138"/>
      <c r="Q622" s="138"/>
      <c r="R622" s="138"/>
      <c r="S622" s="138"/>
      <c r="T622" s="138"/>
      <c r="U622" s="138"/>
      <c r="V622" s="138"/>
      <c r="W622" s="138"/>
      <c r="X622" s="138"/>
      <c r="Y622" s="138"/>
      <c r="Z622" s="138"/>
    </row>
    <row r="623" ht="12.75" hidden="1" customHeight="1">
      <c r="A623" s="137"/>
      <c r="B623" s="138"/>
      <c r="C623" s="138"/>
      <c r="D623" s="527"/>
      <c r="E623" s="138"/>
      <c r="F623" s="138"/>
      <c r="G623" s="138"/>
      <c r="H623" s="138"/>
      <c r="I623" s="527"/>
      <c r="J623" s="138"/>
      <c r="K623" s="138"/>
      <c r="L623" s="138"/>
      <c r="M623" s="140"/>
      <c r="N623" s="138"/>
      <c r="O623" s="138"/>
      <c r="P623" s="138"/>
      <c r="Q623" s="138"/>
      <c r="R623" s="138"/>
      <c r="S623" s="138"/>
      <c r="T623" s="138"/>
      <c r="U623" s="138"/>
      <c r="V623" s="138"/>
      <c r="W623" s="138"/>
      <c r="X623" s="138"/>
      <c r="Y623" s="138"/>
      <c r="Z623" s="138"/>
    </row>
    <row r="624" ht="12.75" hidden="1" customHeight="1">
      <c r="A624" s="137"/>
      <c r="B624" s="138"/>
      <c r="C624" s="138"/>
      <c r="D624" s="527"/>
      <c r="E624" s="138"/>
      <c r="F624" s="138"/>
      <c r="G624" s="138"/>
      <c r="H624" s="138"/>
      <c r="I624" s="527"/>
      <c r="J624" s="138"/>
      <c r="K624" s="138"/>
      <c r="L624" s="138"/>
      <c r="M624" s="140"/>
      <c r="N624" s="138"/>
      <c r="O624" s="138"/>
      <c r="P624" s="138"/>
      <c r="Q624" s="138"/>
      <c r="R624" s="138"/>
      <c r="S624" s="138"/>
      <c r="T624" s="138"/>
      <c r="U624" s="138"/>
      <c r="V624" s="138"/>
      <c r="W624" s="138"/>
      <c r="X624" s="138"/>
      <c r="Y624" s="138"/>
      <c r="Z624" s="138"/>
    </row>
    <row r="625" ht="12.75" hidden="1" customHeight="1">
      <c r="A625" s="137"/>
      <c r="B625" s="138"/>
      <c r="C625" s="138"/>
      <c r="D625" s="527"/>
      <c r="E625" s="138"/>
      <c r="F625" s="138"/>
      <c r="G625" s="138"/>
      <c r="H625" s="138"/>
      <c r="I625" s="527"/>
      <c r="J625" s="138"/>
      <c r="K625" s="138"/>
      <c r="L625" s="138"/>
      <c r="M625" s="140"/>
      <c r="N625" s="138"/>
      <c r="O625" s="138"/>
      <c r="P625" s="138"/>
      <c r="Q625" s="138"/>
      <c r="R625" s="138"/>
      <c r="S625" s="138"/>
      <c r="T625" s="138"/>
      <c r="U625" s="138"/>
      <c r="V625" s="138"/>
      <c r="W625" s="138"/>
      <c r="X625" s="138"/>
      <c r="Y625" s="138"/>
      <c r="Z625" s="138"/>
    </row>
    <row r="626" ht="12.75" hidden="1" customHeight="1">
      <c r="A626" s="137"/>
      <c r="B626" s="138"/>
      <c r="C626" s="138"/>
      <c r="D626" s="527"/>
      <c r="E626" s="138"/>
      <c r="F626" s="138"/>
      <c r="G626" s="138"/>
      <c r="H626" s="138"/>
      <c r="I626" s="527"/>
      <c r="J626" s="138"/>
      <c r="K626" s="138"/>
      <c r="L626" s="138"/>
      <c r="M626" s="140"/>
      <c r="N626" s="138"/>
      <c r="O626" s="138"/>
      <c r="P626" s="138"/>
      <c r="Q626" s="138"/>
      <c r="R626" s="138"/>
      <c r="S626" s="138"/>
      <c r="T626" s="138"/>
      <c r="U626" s="138"/>
      <c r="V626" s="138"/>
      <c r="W626" s="138"/>
      <c r="X626" s="138"/>
      <c r="Y626" s="138"/>
      <c r="Z626" s="138"/>
    </row>
    <row r="627" ht="12.75" hidden="1" customHeight="1">
      <c r="A627" s="137"/>
      <c r="B627" s="138"/>
      <c r="C627" s="138"/>
      <c r="D627" s="527"/>
      <c r="E627" s="138"/>
      <c r="F627" s="138"/>
      <c r="G627" s="138"/>
      <c r="H627" s="138"/>
      <c r="I627" s="527"/>
      <c r="J627" s="138"/>
      <c r="K627" s="138"/>
      <c r="L627" s="138"/>
      <c r="M627" s="140"/>
      <c r="N627" s="138"/>
      <c r="O627" s="138"/>
      <c r="P627" s="138"/>
      <c r="Q627" s="138"/>
      <c r="R627" s="138"/>
      <c r="S627" s="138"/>
      <c r="T627" s="138"/>
      <c r="U627" s="138"/>
      <c r="V627" s="138"/>
      <c r="W627" s="138"/>
      <c r="X627" s="138"/>
      <c r="Y627" s="138"/>
      <c r="Z627" s="138"/>
    </row>
    <row r="628" ht="12.75" hidden="1" customHeight="1">
      <c r="A628" s="137"/>
      <c r="B628" s="138"/>
      <c r="C628" s="138"/>
      <c r="D628" s="527"/>
      <c r="E628" s="138"/>
      <c r="F628" s="138"/>
      <c r="G628" s="138"/>
      <c r="H628" s="138"/>
      <c r="I628" s="527"/>
      <c r="J628" s="138"/>
      <c r="K628" s="138"/>
      <c r="L628" s="138"/>
      <c r="M628" s="140"/>
      <c r="N628" s="138"/>
      <c r="O628" s="138"/>
      <c r="P628" s="138"/>
      <c r="Q628" s="138"/>
      <c r="R628" s="138"/>
      <c r="S628" s="138"/>
      <c r="T628" s="138"/>
      <c r="U628" s="138"/>
      <c r="V628" s="138"/>
      <c r="W628" s="138"/>
      <c r="X628" s="138"/>
      <c r="Y628" s="138"/>
      <c r="Z628" s="138"/>
    </row>
    <row r="629" ht="12.75" hidden="1" customHeight="1">
      <c r="A629" s="137"/>
      <c r="B629" s="138"/>
      <c r="C629" s="138"/>
      <c r="D629" s="527"/>
      <c r="E629" s="138"/>
      <c r="F629" s="138"/>
      <c r="G629" s="138"/>
      <c r="H629" s="138"/>
      <c r="I629" s="527"/>
      <c r="J629" s="138"/>
      <c r="K629" s="138"/>
      <c r="L629" s="138"/>
      <c r="M629" s="140"/>
      <c r="N629" s="138"/>
      <c r="O629" s="138"/>
      <c r="P629" s="138"/>
      <c r="Q629" s="138"/>
      <c r="R629" s="138"/>
      <c r="S629" s="138"/>
      <c r="T629" s="138"/>
      <c r="U629" s="138"/>
      <c r="V629" s="138"/>
      <c r="W629" s="138"/>
      <c r="X629" s="138"/>
      <c r="Y629" s="138"/>
      <c r="Z629" s="138"/>
    </row>
    <row r="630" ht="12.75" hidden="1" customHeight="1">
      <c r="A630" s="137"/>
      <c r="B630" s="138"/>
      <c r="C630" s="138"/>
      <c r="D630" s="527"/>
      <c r="E630" s="138"/>
      <c r="F630" s="138"/>
      <c r="G630" s="138"/>
      <c r="H630" s="138"/>
      <c r="I630" s="527"/>
      <c r="J630" s="138"/>
      <c r="K630" s="138"/>
      <c r="L630" s="138"/>
      <c r="M630" s="140"/>
      <c r="N630" s="138"/>
      <c r="O630" s="138"/>
      <c r="P630" s="138"/>
      <c r="Q630" s="138"/>
      <c r="R630" s="138"/>
      <c r="S630" s="138"/>
      <c r="T630" s="138"/>
      <c r="U630" s="138"/>
      <c r="V630" s="138"/>
      <c r="W630" s="138"/>
      <c r="X630" s="138"/>
      <c r="Y630" s="138"/>
      <c r="Z630" s="138"/>
    </row>
    <row r="631" ht="12.75" hidden="1" customHeight="1">
      <c r="A631" s="137"/>
      <c r="B631" s="138"/>
      <c r="C631" s="138"/>
      <c r="D631" s="527"/>
      <c r="E631" s="138"/>
      <c r="F631" s="138"/>
      <c r="G631" s="138"/>
      <c r="H631" s="138"/>
      <c r="I631" s="527"/>
      <c r="J631" s="138"/>
      <c r="K631" s="138"/>
      <c r="L631" s="138"/>
      <c r="M631" s="140"/>
      <c r="N631" s="138"/>
      <c r="O631" s="138"/>
      <c r="P631" s="138"/>
      <c r="Q631" s="138"/>
      <c r="R631" s="138"/>
      <c r="S631" s="138"/>
      <c r="T631" s="138"/>
      <c r="U631" s="138"/>
      <c r="V631" s="138"/>
      <c r="W631" s="138"/>
      <c r="X631" s="138"/>
      <c r="Y631" s="138"/>
      <c r="Z631" s="138"/>
    </row>
    <row r="632" ht="12.75" hidden="1" customHeight="1">
      <c r="A632" s="137"/>
      <c r="B632" s="138"/>
      <c r="C632" s="138"/>
      <c r="D632" s="527"/>
      <c r="E632" s="138"/>
      <c r="F632" s="138"/>
      <c r="G632" s="138"/>
      <c r="H632" s="138"/>
      <c r="I632" s="527"/>
      <c r="J632" s="138"/>
      <c r="K632" s="138"/>
      <c r="L632" s="138"/>
      <c r="M632" s="140"/>
      <c r="N632" s="138"/>
      <c r="O632" s="138"/>
      <c r="P632" s="138"/>
      <c r="Q632" s="138"/>
      <c r="R632" s="138"/>
      <c r="S632" s="138"/>
      <c r="T632" s="138"/>
      <c r="U632" s="138"/>
      <c r="V632" s="138"/>
      <c r="W632" s="138"/>
      <c r="X632" s="138"/>
      <c r="Y632" s="138"/>
      <c r="Z632" s="138"/>
    </row>
    <row r="633" ht="12.75" hidden="1" customHeight="1">
      <c r="A633" s="137"/>
      <c r="B633" s="138"/>
      <c r="C633" s="138"/>
      <c r="D633" s="527"/>
      <c r="E633" s="138"/>
      <c r="F633" s="138"/>
      <c r="G633" s="138"/>
      <c r="H633" s="138"/>
      <c r="I633" s="527"/>
      <c r="J633" s="138"/>
      <c r="K633" s="138"/>
      <c r="L633" s="138"/>
      <c r="M633" s="140"/>
      <c r="N633" s="138"/>
      <c r="O633" s="138"/>
      <c r="P633" s="138"/>
      <c r="Q633" s="138"/>
      <c r="R633" s="138"/>
      <c r="S633" s="138"/>
      <c r="T633" s="138"/>
      <c r="U633" s="138"/>
      <c r="V633" s="138"/>
      <c r="W633" s="138"/>
      <c r="X633" s="138"/>
      <c r="Y633" s="138"/>
      <c r="Z633" s="138"/>
    </row>
    <row r="634" ht="12.75" hidden="1" customHeight="1">
      <c r="A634" s="137"/>
      <c r="B634" s="138"/>
      <c r="C634" s="138"/>
      <c r="D634" s="527"/>
      <c r="E634" s="138"/>
      <c r="F634" s="138"/>
      <c r="G634" s="138"/>
      <c r="H634" s="138"/>
      <c r="I634" s="527"/>
      <c r="J634" s="138"/>
      <c r="K634" s="138"/>
      <c r="L634" s="138"/>
      <c r="M634" s="140"/>
      <c r="N634" s="138"/>
      <c r="O634" s="138"/>
      <c r="P634" s="138"/>
      <c r="Q634" s="138"/>
      <c r="R634" s="138"/>
      <c r="S634" s="138"/>
      <c r="T634" s="138"/>
      <c r="U634" s="138"/>
      <c r="V634" s="138"/>
      <c r="W634" s="138"/>
      <c r="X634" s="138"/>
      <c r="Y634" s="138"/>
      <c r="Z634" s="138"/>
    </row>
    <row r="635" ht="12.75" hidden="1" customHeight="1">
      <c r="A635" s="137"/>
      <c r="B635" s="138"/>
      <c r="C635" s="138"/>
      <c r="D635" s="527"/>
      <c r="E635" s="138"/>
      <c r="F635" s="138"/>
      <c r="G635" s="138"/>
      <c r="H635" s="138"/>
      <c r="I635" s="527"/>
      <c r="J635" s="138"/>
      <c r="K635" s="138"/>
      <c r="L635" s="138"/>
      <c r="M635" s="140"/>
      <c r="N635" s="138"/>
      <c r="O635" s="138"/>
      <c r="P635" s="138"/>
      <c r="Q635" s="138"/>
      <c r="R635" s="138"/>
      <c r="S635" s="138"/>
      <c r="T635" s="138"/>
      <c r="U635" s="138"/>
      <c r="V635" s="138"/>
      <c r="W635" s="138"/>
      <c r="X635" s="138"/>
      <c r="Y635" s="138"/>
      <c r="Z635" s="138"/>
    </row>
    <row r="636" ht="12.75" hidden="1" customHeight="1">
      <c r="A636" s="137"/>
      <c r="B636" s="138"/>
      <c r="C636" s="138"/>
      <c r="D636" s="527"/>
      <c r="E636" s="138"/>
      <c r="F636" s="138"/>
      <c r="G636" s="138"/>
      <c r="H636" s="138"/>
      <c r="I636" s="527"/>
      <c r="J636" s="138"/>
      <c r="K636" s="138"/>
      <c r="L636" s="138"/>
      <c r="M636" s="140"/>
      <c r="N636" s="138"/>
      <c r="O636" s="138"/>
      <c r="P636" s="138"/>
      <c r="Q636" s="138"/>
      <c r="R636" s="138"/>
      <c r="S636" s="138"/>
      <c r="T636" s="138"/>
      <c r="U636" s="138"/>
      <c r="V636" s="138"/>
      <c r="W636" s="138"/>
      <c r="X636" s="138"/>
      <c r="Y636" s="138"/>
      <c r="Z636" s="138"/>
    </row>
    <row r="637" ht="12.75" hidden="1" customHeight="1">
      <c r="A637" s="137"/>
      <c r="B637" s="138"/>
      <c r="C637" s="138"/>
      <c r="D637" s="527"/>
      <c r="E637" s="138"/>
      <c r="F637" s="138"/>
      <c r="G637" s="138"/>
      <c r="H637" s="138"/>
      <c r="I637" s="527"/>
      <c r="J637" s="138"/>
      <c r="K637" s="138"/>
      <c r="L637" s="138"/>
      <c r="M637" s="140"/>
      <c r="N637" s="138"/>
      <c r="O637" s="138"/>
      <c r="P637" s="138"/>
      <c r="Q637" s="138"/>
      <c r="R637" s="138"/>
      <c r="S637" s="138"/>
      <c r="T637" s="138"/>
      <c r="U637" s="138"/>
      <c r="V637" s="138"/>
      <c r="W637" s="138"/>
      <c r="X637" s="138"/>
      <c r="Y637" s="138"/>
      <c r="Z637" s="138"/>
    </row>
    <row r="638" ht="12.75" hidden="1" customHeight="1">
      <c r="A638" s="137"/>
      <c r="B638" s="138"/>
      <c r="C638" s="138"/>
      <c r="D638" s="527"/>
      <c r="E638" s="138"/>
      <c r="F638" s="138"/>
      <c r="G638" s="138"/>
      <c r="H638" s="138"/>
      <c r="I638" s="527"/>
      <c r="J638" s="138"/>
      <c r="K638" s="138"/>
      <c r="L638" s="138"/>
      <c r="M638" s="140"/>
      <c r="N638" s="138"/>
      <c r="O638" s="138"/>
      <c r="P638" s="138"/>
      <c r="Q638" s="138"/>
      <c r="R638" s="138"/>
      <c r="S638" s="138"/>
      <c r="T638" s="138"/>
      <c r="U638" s="138"/>
      <c r="V638" s="138"/>
      <c r="W638" s="138"/>
      <c r="X638" s="138"/>
      <c r="Y638" s="138"/>
      <c r="Z638" s="138"/>
    </row>
    <row r="639" ht="12.75" hidden="1" customHeight="1">
      <c r="A639" s="137"/>
      <c r="B639" s="138"/>
      <c r="C639" s="138"/>
      <c r="D639" s="527"/>
      <c r="E639" s="138"/>
      <c r="F639" s="138"/>
      <c r="G639" s="138"/>
      <c r="H639" s="138"/>
      <c r="I639" s="527"/>
      <c r="J639" s="138"/>
      <c r="K639" s="138"/>
      <c r="L639" s="138"/>
      <c r="M639" s="140"/>
      <c r="N639" s="138"/>
      <c r="O639" s="138"/>
      <c r="P639" s="138"/>
      <c r="Q639" s="138"/>
      <c r="R639" s="138"/>
      <c r="S639" s="138"/>
      <c r="T639" s="138"/>
      <c r="U639" s="138"/>
      <c r="V639" s="138"/>
      <c r="W639" s="138"/>
      <c r="X639" s="138"/>
      <c r="Y639" s="138"/>
      <c r="Z639" s="138"/>
    </row>
    <row r="640" ht="12.75" hidden="1" customHeight="1">
      <c r="A640" s="137"/>
      <c r="B640" s="138"/>
      <c r="C640" s="138"/>
      <c r="D640" s="527"/>
      <c r="E640" s="138"/>
      <c r="F640" s="138"/>
      <c r="G640" s="138"/>
      <c r="H640" s="138"/>
      <c r="I640" s="527"/>
      <c r="J640" s="138"/>
      <c r="K640" s="138"/>
      <c r="L640" s="138"/>
      <c r="M640" s="140"/>
      <c r="N640" s="138"/>
      <c r="O640" s="138"/>
      <c r="P640" s="138"/>
      <c r="Q640" s="138"/>
      <c r="R640" s="138"/>
      <c r="S640" s="138"/>
      <c r="T640" s="138"/>
      <c r="U640" s="138"/>
      <c r="V640" s="138"/>
      <c r="W640" s="138"/>
      <c r="X640" s="138"/>
      <c r="Y640" s="138"/>
      <c r="Z640" s="138"/>
    </row>
    <row r="641" ht="12.75" hidden="1" customHeight="1">
      <c r="A641" s="137"/>
      <c r="B641" s="138"/>
      <c r="C641" s="138"/>
      <c r="D641" s="527"/>
      <c r="E641" s="138"/>
      <c r="F641" s="138"/>
      <c r="G641" s="138"/>
      <c r="H641" s="138"/>
      <c r="I641" s="527"/>
      <c r="J641" s="138"/>
      <c r="K641" s="138"/>
      <c r="L641" s="138"/>
      <c r="M641" s="140"/>
      <c r="N641" s="138"/>
      <c r="O641" s="138"/>
      <c r="P641" s="138"/>
      <c r="Q641" s="138"/>
      <c r="R641" s="138"/>
      <c r="S641" s="138"/>
      <c r="T641" s="138"/>
      <c r="U641" s="138"/>
      <c r="V641" s="138"/>
      <c r="W641" s="138"/>
      <c r="X641" s="138"/>
      <c r="Y641" s="138"/>
      <c r="Z641" s="138"/>
    </row>
    <row r="642" ht="12.75" hidden="1" customHeight="1">
      <c r="A642" s="137"/>
      <c r="B642" s="138"/>
      <c r="C642" s="138"/>
      <c r="D642" s="527"/>
      <c r="E642" s="138"/>
      <c r="F642" s="138"/>
      <c r="G642" s="138"/>
      <c r="H642" s="138"/>
      <c r="I642" s="527"/>
      <c r="J642" s="138"/>
      <c r="K642" s="138"/>
      <c r="L642" s="138"/>
      <c r="M642" s="140"/>
      <c r="N642" s="138"/>
      <c r="O642" s="138"/>
      <c r="P642" s="138"/>
      <c r="Q642" s="138"/>
      <c r="R642" s="138"/>
      <c r="S642" s="138"/>
      <c r="T642" s="138"/>
      <c r="U642" s="138"/>
      <c r="V642" s="138"/>
      <c r="W642" s="138"/>
      <c r="X642" s="138"/>
      <c r="Y642" s="138"/>
      <c r="Z642" s="138"/>
    </row>
    <row r="643" ht="12.75" hidden="1" customHeight="1">
      <c r="A643" s="137"/>
      <c r="B643" s="138"/>
      <c r="C643" s="138"/>
      <c r="D643" s="527"/>
      <c r="E643" s="138"/>
      <c r="F643" s="138"/>
      <c r="G643" s="138"/>
      <c r="H643" s="138"/>
      <c r="I643" s="527"/>
      <c r="J643" s="138"/>
      <c r="K643" s="138"/>
      <c r="L643" s="138"/>
      <c r="M643" s="140"/>
      <c r="N643" s="138"/>
      <c r="O643" s="138"/>
      <c r="P643" s="138"/>
      <c r="Q643" s="138"/>
      <c r="R643" s="138"/>
      <c r="S643" s="138"/>
      <c r="T643" s="138"/>
      <c r="U643" s="138"/>
      <c r="V643" s="138"/>
      <c r="W643" s="138"/>
      <c r="X643" s="138"/>
      <c r="Y643" s="138"/>
      <c r="Z643" s="138"/>
    </row>
    <row r="644" ht="12.75" hidden="1" customHeight="1">
      <c r="A644" s="137"/>
      <c r="B644" s="138"/>
      <c r="C644" s="138"/>
      <c r="D644" s="527"/>
      <c r="E644" s="138"/>
      <c r="F644" s="138"/>
      <c r="G644" s="138"/>
      <c r="H644" s="138"/>
      <c r="I644" s="527"/>
      <c r="J644" s="138"/>
      <c r="K644" s="138"/>
      <c r="L644" s="138"/>
      <c r="M644" s="140"/>
      <c r="N644" s="138"/>
      <c r="O644" s="138"/>
      <c r="P644" s="138"/>
      <c r="Q644" s="138"/>
      <c r="R644" s="138"/>
      <c r="S644" s="138"/>
      <c r="T644" s="138"/>
      <c r="U644" s="138"/>
      <c r="V644" s="138"/>
      <c r="W644" s="138"/>
      <c r="X644" s="138"/>
      <c r="Y644" s="138"/>
      <c r="Z644" s="138"/>
    </row>
    <row r="645" ht="12.75" hidden="1" customHeight="1">
      <c r="A645" s="137"/>
      <c r="B645" s="138"/>
      <c r="C645" s="138"/>
      <c r="D645" s="527"/>
      <c r="E645" s="138"/>
      <c r="F645" s="138"/>
      <c r="G645" s="138"/>
      <c r="H645" s="138"/>
      <c r="I645" s="527"/>
      <c r="J645" s="138"/>
      <c r="K645" s="138"/>
      <c r="L645" s="138"/>
      <c r="M645" s="140"/>
      <c r="N645" s="138"/>
      <c r="O645" s="138"/>
      <c r="P645" s="138"/>
      <c r="Q645" s="138"/>
      <c r="R645" s="138"/>
      <c r="S645" s="138"/>
      <c r="T645" s="138"/>
      <c r="U645" s="138"/>
      <c r="V645" s="138"/>
      <c r="W645" s="138"/>
      <c r="X645" s="138"/>
      <c r="Y645" s="138"/>
      <c r="Z645" s="138"/>
    </row>
    <row r="646" ht="12.75" hidden="1" customHeight="1">
      <c r="A646" s="137"/>
      <c r="B646" s="138"/>
      <c r="C646" s="138"/>
      <c r="D646" s="527"/>
      <c r="E646" s="138"/>
      <c r="F646" s="138"/>
      <c r="G646" s="138"/>
      <c r="H646" s="138"/>
      <c r="I646" s="527"/>
      <c r="J646" s="138"/>
      <c r="K646" s="138"/>
      <c r="L646" s="138"/>
      <c r="M646" s="140"/>
      <c r="N646" s="138"/>
      <c r="O646" s="138"/>
      <c r="P646" s="138"/>
      <c r="Q646" s="138"/>
      <c r="R646" s="138"/>
      <c r="S646" s="138"/>
      <c r="T646" s="138"/>
      <c r="U646" s="138"/>
      <c r="V646" s="138"/>
      <c r="W646" s="138"/>
      <c r="X646" s="138"/>
      <c r="Y646" s="138"/>
      <c r="Z646" s="138"/>
    </row>
    <row r="647" ht="12.75" hidden="1" customHeight="1">
      <c r="A647" s="137"/>
      <c r="B647" s="138"/>
      <c r="C647" s="138"/>
      <c r="D647" s="527"/>
      <c r="E647" s="138"/>
      <c r="F647" s="138"/>
      <c r="G647" s="138"/>
      <c r="H647" s="138"/>
      <c r="I647" s="527"/>
      <c r="J647" s="138"/>
      <c r="K647" s="138"/>
      <c r="L647" s="138"/>
      <c r="M647" s="140"/>
      <c r="N647" s="138"/>
      <c r="O647" s="138"/>
      <c r="P647" s="138"/>
      <c r="Q647" s="138"/>
      <c r="R647" s="138"/>
      <c r="S647" s="138"/>
      <c r="T647" s="138"/>
      <c r="U647" s="138"/>
      <c r="V647" s="138"/>
      <c r="W647" s="138"/>
      <c r="X647" s="138"/>
      <c r="Y647" s="138"/>
      <c r="Z647" s="138"/>
    </row>
    <row r="648" ht="12.75" hidden="1" customHeight="1">
      <c r="A648" s="137"/>
      <c r="B648" s="138"/>
      <c r="C648" s="138"/>
      <c r="D648" s="527"/>
      <c r="E648" s="138"/>
      <c r="F648" s="138"/>
      <c r="G648" s="138"/>
      <c r="H648" s="138"/>
      <c r="I648" s="527"/>
      <c r="J648" s="138"/>
      <c r="K648" s="138"/>
      <c r="L648" s="138"/>
      <c r="M648" s="140"/>
      <c r="N648" s="138"/>
      <c r="O648" s="138"/>
      <c r="P648" s="138"/>
      <c r="Q648" s="138"/>
      <c r="R648" s="138"/>
      <c r="S648" s="138"/>
      <c r="T648" s="138"/>
      <c r="U648" s="138"/>
      <c r="V648" s="138"/>
      <c r="W648" s="138"/>
      <c r="X648" s="138"/>
      <c r="Y648" s="138"/>
      <c r="Z648" s="138"/>
    </row>
    <row r="649" ht="12.75" hidden="1" customHeight="1">
      <c r="A649" s="137"/>
      <c r="B649" s="138"/>
      <c r="C649" s="138"/>
      <c r="D649" s="527"/>
      <c r="E649" s="138"/>
      <c r="F649" s="138"/>
      <c r="G649" s="138"/>
      <c r="H649" s="138"/>
      <c r="I649" s="527"/>
      <c r="J649" s="138"/>
      <c r="K649" s="138"/>
      <c r="L649" s="138"/>
      <c r="M649" s="140"/>
      <c r="N649" s="138"/>
      <c r="O649" s="138"/>
      <c r="P649" s="138"/>
      <c r="Q649" s="138"/>
      <c r="R649" s="138"/>
      <c r="S649" s="138"/>
      <c r="T649" s="138"/>
      <c r="U649" s="138"/>
      <c r="V649" s="138"/>
      <c r="W649" s="138"/>
      <c r="X649" s="138"/>
      <c r="Y649" s="138"/>
      <c r="Z649" s="138"/>
    </row>
    <row r="650" ht="12.75" hidden="1" customHeight="1">
      <c r="A650" s="137"/>
      <c r="B650" s="138"/>
      <c r="C650" s="138"/>
      <c r="D650" s="527"/>
      <c r="E650" s="138"/>
      <c r="F650" s="138"/>
      <c r="G650" s="138"/>
      <c r="H650" s="138"/>
      <c r="I650" s="527"/>
      <c r="J650" s="138"/>
      <c r="K650" s="138"/>
      <c r="L650" s="138"/>
      <c r="M650" s="140"/>
      <c r="N650" s="138"/>
      <c r="O650" s="138"/>
      <c r="P650" s="138"/>
      <c r="Q650" s="138"/>
      <c r="R650" s="138"/>
      <c r="S650" s="138"/>
      <c r="T650" s="138"/>
      <c r="U650" s="138"/>
      <c r="V650" s="138"/>
      <c r="W650" s="138"/>
      <c r="X650" s="138"/>
      <c r="Y650" s="138"/>
      <c r="Z650" s="138"/>
    </row>
    <row r="651" ht="12.75" hidden="1" customHeight="1">
      <c r="A651" s="137"/>
      <c r="B651" s="138"/>
      <c r="C651" s="138"/>
      <c r="D651" s="527"/>
      <c r="E651" s="138"/>
      <c r="F651" s="138"/>
      <c r="G651" s="138"/>
      <c r="H651" s="138"/>
      <c r="I651" s="527"/>
      <c r="J651" s="138"/>
      <c r="K651" s="138"/>
      <c r="L651" s="138"/>
      <c r="M651" s="140"/>
      <c r="N651" s="138"/>
      <c r="O651" s="138"/>
      <c r="P651" s="138"/>
      <c r="Q651" s="138"/>
      <c r="R651" s="138"/>
      <c r="S651" s="138"/>
      <c r="T651" s="138"/>
      <c r="U651" s="138"/>
      <c r="V651" s="138"/>
      <c r="W651" s="138"/>
      <c r="X651" s="138"/>
      <c r="Y651" s="138"/>
      <c r="Z651" s="138"/>
    </row>
    <row r="652" ht="12.75" hidden="1" customHeight="1">
      <c r="A652" s="137"/>
      <c r="B652" s="138"/>
      <c r="C652" s="138"/>
      <c r="D652" s="527"/>
      <c r="E652" s="138"/>
      <c r="F652" s="138"/>
      <c r="G652" s="138"/>
      <c r="H652" s="138"/>
      <c r="I652" s="527"/>
      <c r="J652" s="138"/>
      <c r="K652" s="138"/>
      <c r="L652" s="138"/>
      <c r="M652" s="140"/>
      <c r="N652" s="138"/>
      <c r="O652" s="138"/>
      <c r="P652" s="138"/>
      <c r="Q652" s="138"/>
      <c r="R652" s="138"/>
      <c r="S652" s="138"/>
      <c r="T652" s="138"/>
      <c r="U652" s="138"/>
      <c r="V652" s="138"/>
      <c r="W652" s="138"/>
      <c r="X652" s="138"/>
      <c r="Y652" s="138"/>
      <c r="Z652" s="138"/>
    </row>
    <row r="653" ht="12.75" hidden="1" customHeight="1">
      <c r="A653" s="137"/>
      <c r="B653" s="138"/>
      <c r="C653" s="138"/>
      <c r="D653" s="527"/>
      <c r="E653" s="138"/>
      <c r="F653" s="138"/>
      <c r="G653" s="138"/>
      <c r="H653" s="138"/>
      <c r="I653" s="527"/>
      <c r="J653" s="138"/>
      <c r="K653" s="138"/>
      <c r="L653" s="138"/>
      <c r="M653" s="140"/>
      <c r="N653" s="138"/>
      <c r="O653" s="138"/>
      <c r="P653" s="138"/>
      <c r="Q653" s="138"/>
      <c r="R653" s="138"/>
      <c r="S653" s="138"/>
      <c r="T653" s="138"/>
      <c r="U653" s="138"/>
      <c r="V653" s="138"/>
      <c r="W653" s="138"/>
      <c r="X653" s="138"/>
      <c r="Y653" s="138"/>
      <c r="Z653" s="138"/>
    </row>
    <row r="654" ht="12.75" hidden="1" customHeight="1">
      <c r="A654" s="137"/>
      <c r="B654" s="138"/>
      <c r="C654" s="138"/>
      <c r="D654" s="527"/>
      <c r="E654" s="138"/>
      <c r="F654" s="138"/>
      <c r="G654" s="138"/>
      <c r="H654" s="138"/>
      <c r="I654" s="527"/>
      <c r="J654" s="138"/>
      <c r="K654" s="138"/>
      <c r="L654" s="138"/>
      <c r="M654" s="140"/>
      <c r="N654" s="138"/>
      <c r="O654" s="138"/>
      <c r="P654" s="138"/>
      <c r="Q654" s="138"/>
      <c r="R654" s="138"/>
      <c r="S654" s="138"/>
      <c r="T654" s="138"/>
      <c r="U654" s="138"/>
      <c r="V654" s="138"/>
      <c r="W654" s="138"/>
      <c r="X654" s="138"/>
      <c r="Y654" s="138"/>
      <c r="Z654" s="138"/>
    </row>
    <row r="655" ht="12.75" hidden="1" customHeight="1">
      <c r="A655" s="137"/>
      <c r="B655" s="138"/>
      <c r="C655" s="138"/>
      <c r="D655" s="527"/>
      <c r="E655" s="138"/>
      <c r="F655" s="138"/>
      <c r="G655" s="138"/>
      <c r="H655" s="138"/>
      <c r="I655" s="527"/>
      <c r="J655" s="138"/>
      <c r="K655" s="138"/>
      <c r="L655" s="138"/>
      <c r="M655" s="140"/>
      <c r="N655" s="138"/>
      <c r="O655" s="138"/>
      <c r="P655" s="138"/>
      <c r="Q655" s="138"/>
      <c r="R655" s="138"/>
      <c r="S655" s="138"/>
      <c r="T655" s="138"/>
      <c r="U655" s="138"/>
      <c r="V655" s="138"/>
      <c r="W655" s="138"/>
      <c r="X655" s="138"/>
      <c r="Y655" s="138"/>
      <c r="Z655" s="138"/>
    </row>
    <row r="656" ht="12.75" hidden="1" customHeight="1">
      <c r="A656" s="137"/>
      <c r="B656" s="138"/>
      <c r="C656" s="138"/>
      <c r="D656" s="527"/>
      <c r="E656" s="138"/>
      <c r="F656" s="138"/>
      <c r="G656" s="138"/>
      <c r="H656" s="138"/>
      <c r="I656" s="527"/>
      <c r="J656" s="138"/>
      <c r="K656" s="138"/>
      <c r="L656" s="138"/>
      <c r="M656" s="140"/>
      <c r="N656" s="138"/>
      <c r="O656" s="138"/>
      <c r="P656" s="138"/>
      <c r="Q656" s="138"/>
      <c r="R656" s="138"/>
      <c r="S656" s="138"/>
      <c r="T656" s="138"/>
      <c r="U656" s="138"/>
      <c r="V656" s="138"/>
      <c r="W656" s="138"/>
      <c r="X656" s="138"/>
      <c r="Y656" s="138"/>
      <c r="Z656" s="138"/>
    </row>
    <row r="657" ht="12.75" hidden="1" customHeight="1">
      <c r="A657" s="137"/>
      <c r="B657" s="138"/>
      <c r="C657" s="138"/>
      <c r="D657" s="527"/>
      <c r="E657" s="138"/>
      <c r="F657" s="138"/>
      <c r="G657" s="138"/>
      <c r="H657" s="138"/>
      <c r="I657" s="527"/>
      <c r="J657" s="138"/>
      <c r="K657" s="138"/>
      <c r="L657" s="138"/>
      <c r="M657" s="140"/>
      <c r="N657" s="138"/>
      <c r="O657" s="138"/>
      <c r="P657" s="138"/>
      <c r="Q657" s="138"/>
      <c r="R657" s="138"/>
      <c r="S657" s="138"/>
      <c r="T657" s="138"/>
      <c r="U657" s="138"/>
      <c r="V657" s="138"/>
      <c r="W657" s="138"/>
      <c r="X657" s="138"/>
      <c r="Y657" s="138"/>
      <c r="Z657" s="138"/>
    </row>
    <row r="658" ht="12.75" hidden="1" customHeight="1">
      <c r="A658" s="137"/>
      <c r="B658" s="138"/>
      <c r="C658" s="138"/>
      <c r="D658" s="527"/>
      <c r="E658" s="138"/>
      <c r="F658" s="138"/>
      <c r="G658" s="138"/>
      <c r="H658" s="138"/>
      <c r="I658" s="527"/>
      <c r="J658" s="138"/>
      <c r="K658" s="138"/>
      <c r="L658" s="138"/>
      <c r="M658" s="140"/>
      <c r="N658" s="138"/>
      <c r="O658" s="138"/>
      <c r="P658" s="138"/>
      <c r="Q658" s="138"/>
      <c r="R658" s="138"/>
      <c r="S658" s="138"/>
      <c r="T658" s="138"/>
      <c r="U658" s="138"/>
      <c r="V658" s="138"/>
      <c r="W658" s="138"/>
      <c r="X658" s="138"/>
      <c r="Y658" s="138"/>
      <c r="Z658" s="138"/>
    </row>
    <row r="659" ht="12.75" hidden="1" customHeight="1">
      <c r="A659" s="137"/>
      <c r="B659" s="138"/>
      <c r="C659" s="138"/>
      <c r="D659" s="527"/>
      <c r="E659" s="138"/>
      <c r="F659" s="138"/>
      <c r="G659" s="138"/>
      <c r="H659" s="138"/>
      <c r="I659" s="527"/>
      <c r="J659" s="138"/>
      <c r="K659" s="138"/>
      <c r="L659" s="138"/>
      <c r="M659" s="140"/>
      <c r="N659" s="138"/>
      <c r="O659" s="138"/>
      <c r="P659" s="138"/>
      <c r="Q659" s="138"/>
      <c r="R659" s="138"/>
      <c r="S659" s="138"/>
      <c r="T659" s="138"/>
      <c r="U659" s="138"/>
      <c r="V659" s="138"/>
      <c r="W659" s="138"/>
      <c r="X659" s="138"/>
      <c r="Y659" s="138"/>
      <c r="Z659" s="138"/>
    </row>
    <row r="660" ht="12.75" hidden="1" customHeight="1">
      <c r="A660" s="137"/>
      <c r="B660" s="138"/>
      <c r="C660" s="138"/>
      <c r="D660" s="527"/>
      <c r="E660" s="138"/>
      <c r="F660" s="138"/>
      <c r="G660" s="138"/>
      <c r="H660" s="138"/>
      <c r="I660" s="527"/>
      <c r="J660" s="138"/>
      <c r="K660" s="138"/>
      <c r="L660" s="138"/>
      <c r="M660" s="140"/>
      <c r="N660" s="138"/>
      <c r="O660" s="138"/>
      <c r="P660" s="138"/>
      <c r="Q660" s="138"/>
      <c r="R660" s="138"/>
      <c r="S660" s="138"/>
      <c r="T660" s="138"/>
      <c r="U660" s="138"/>
      <c r="V660" s="138"/>
      <c r="W660" s="138"/>
      <c r="X660" s="138"/>
      <c r="Y660" s="138"/>
      <c r="Z660" s="138"/>
    </row>
    <row r="661" ht="12.75" hidden="1" customHeight="1">
      <c r="A661" s="137"/>
      <c r="B661" s="138"/>
      <c r="C661" s="138"/>
      <c r="D661" s="527"/>
      <c r="E661" s="138"/>
      <c r="F661" s="138"/>
      <c r="G661" s="138"/>
      <c r="H661" s="138"/>
      <c r="I661" s="527"/>
      <c r="J661" s="138"/>
      <c r="K661" s="138"/>
      <c r="L661" s="138"/>
      <c r="M661" s="140"/>
      <c r="N661" s="138"/>
      <c r="O661" s="138"/>
      <c r="P661" s="138"/>
      <c r="Q661" s="138"/>
      <c r="R661" s="138"/>
      <c r="S661" s="138"/>
      <c r="T661" s="138"/>
      <c r="U661" s="138"/>
      <c r="V661" s="138"/>
      <c r="W661" s="138"/>
      <c r="X661" s="138"/>
      <c r="Y661" s="138"/>
      <c r="Z661" s="138"/>
    </row>
    <row r="662" ht="12.75" hidden="1" customHeight="1">
      <c r="A662" s="137"/>
      <c r="B662" s="138"/>
      <c r="C662" s="138"/>
      <c r="D662" s="527"/>
      <c r="E662" s="138"/>
      <c r="F662" s="138"/>
      <c r="G662" s="138"/>
      <c r="H662" s="138"/>
      <c r="I662" s="527"/>
      <c r="J662" s="138"/>
      <c r="K662" s="138"/>
      <c r="L662" s="138"/>
      <c r="M662" s="140"/>
      <c r="N662" s="138"/>
      <c r="O662" s="138"/>
      <c r="P662" s="138"/>
      <c r="Q662" s="138"/>
      <c r="R662" s="138"/>
      <c r="S662" s="138"/>
      <c r="T662" s="138"/>
      <c r="U662" s="138"/>
      <c r="V662" s="138"/>
      <c r="W662" s="138"/>
      <c r="X662" s="138"/>
      <c r="Y662" s="138"/>
      <c r="Z662" s="138"/>
    </row>
    <row r="663" ht="12.75" hidden="1" customHeight="1">
      <c r="A663" s="137"/>
      <c r="B663" s="138"/>
      <c r="C663" s="138"/>
      <c r="D663" s="527"/>
      <c r="E663" s="138"/>
      <c r="F663" s="138"/>
      <c r="G663" s="138"/>
      <c r="H663" s="138"/>
      <c r="I663" s="527"/>
      <c r="J663" s="138"/>
      <c r="K663" s="138"/>
      <c r="L663" s="138"/>
      <c r="M663" s="140"/>
      <c r="N663" s="138"/>
      <c r="O663" s="138"/>
      <c r="P663" s="138"/>
      <c r="Q663" s="138"/>
      <c r="R663" s="138"/>
      <c r="S663" s="138"/>
      <c r="T663" s="138"/>
      <c r="U663" s="138"/>
      <c r="V663" s="138"/>
      <c r="W663" s="138"/>
      <c r="X663" s="138"/>
      <c r="Y663" s="138"/>
      <c r="Z663" s="138"/>
    </row>
    <row r="664" ht="12.75" hidden="1" customHeight="1">
      <c r="A664" s="137"/>
      <c r="B664" s="138"/>
      <c r="C664" s="138"/>
      <c r="D664" s="527"/>
      <c r="E664" s="138"/>
      <c r="F664" s="138"/>
      <c r="G664" s="138"/>
      <c r="H664" s="138"/>
      <c r="I664" s="527"/>
      <c r="J664" s="138"/>
      <c r="K664" s="138"/>
      <c r="L664" s="138"/>
      <c r="M664" s="140"/>
      <c r="N664" s="138"/>
      <c r="O664" s="138"/>
      <c r="P664" s="138"/>
      <c r="Q664" s="138"/>
      <c r="R664" s="138"/>
      <c r="S664" s="138"/>
      <c r="T664" s="138"/>
      <c r="U664" s="138"/>
      <c r="V664" s="138"/>
      <c r="W664" s="138"/>
      <c r="X664" s="138"/>
      <c r="Y664" s="138"/>
      <c r="Z664" s="138"/>
    </row>
    <row r="665" ht="12.75" hidden="1" customHeight="1">
      <c r="A665" s="137"/>
      <c r="B665" s="138"/>
      <c r="C665" s="138"/>
      <c r="D665" s="527"/>
      <c r="E665" s="138"/>
      <c r="F665" s="138"/>
      <c r="G665" s="138"/>
      <c r="H665" s="138"/>
      <c r="I665" s="527"/>
      <c r="J665" s="138"/>
      <c r="K665" s="138"/>
      <c r="L665" s="138"/>
      <c r="M665" s="140"/>
      <c r="N665" s="138"/>
      <c r="O665" s="138"/>
      <c r="P665" s="138"/>
      <c r="Q665" s="138"/>
      <c r="R665" s="138"/>
      <c r="S665" s="138"/>
      <c r="T665" s="138"/>
      <c r="U665" s="138"/>
      <c r="V665" s="138"/>
      <c r="W665" s="138"/>
      <c r="X665" s="138"/>
      <c r="Y665" s="138"/>
      <c r="Z665" s="138"/>
    </row>
    <row r="666" ht="12.75" hidden="1" customHeight="1">
      <c r="A666" s="137"/>
      <c r="B666" s="138"/>
      <c r="C666" s="138"/>
      <c r="D666" s="527"/>
      <c r="E666" s="138"/>
      <c r="F666" s="138"/>
      <c r="G666" s="138"/>
      <c r="H666" s="138"/>
      <c r="I666" s="527"/>
      <c r="J666" s="138"/>
      <c r="K666" s="138"/>
      <c r="L666" s="138"/>
      <c r="M666" s="140"/>
      <c r="N666" s="138"/>
      <c r="O666" s="138"/>
      <c r="P666" s="138"/>
      <c r="Q666" s="138"/>
      <c r="R666" s="138"/>
      <c r="S666" s="138"/>
      <c r="T666" s="138"/>
      <c r="U666" s="138"/>
      <c r="V666" s="138"/>
      <c r="W666" s="138"/>
      <c r="X666" s="138"/>
      <c r="Y666" s="138"/>
      <c r="Z666" s="138"/>
    </row>
    <row r="667" ht="12.75" hidden="1" customHeight="1">
      <c r="A667" s="137"/>
      <c r="B667" s="138"/>
      <c r="C667" s="138"/>
      <c r="D667" s="527"/>
      <c r="E667" s="138"/>
      <c r="F667" s="138"/>
      <c r="G667" s="138"/>
      <c r="H667" s="138"/>
      <c r="I667" s="527"/>
      <c r="J667" s="138"/>
      <c r="K667" s="138"/>
      <c r="L667" s="138"/>
      <c r="M667" s="140"/>
      <c r="N667" s="138"/>
      <c r="O667" s="138"/>
      <c r="P667" s="138"/>
      <c r="Q667" s="138"/>
      <c r="R667" s="138"/>
      <c r="S667" s="138"/>
      <c r="T667" s="138"/>
      <c r="U667" s="138"/>
      <c r="V667" s="138"/>
      <c r="W667" s="138"/>
      <c r="X667" s="138"/>
      <c r="Y667" s="138"/>
      <c r="Z667" s="138"/>
    </row>
    <row r="668" ht="12.75" hidden="1" customHeight="1">
      <c r="A668" s="137"/>
      <c r="B668" s="138"/>
      <c r="C668" s="138"/>
      <c r="D668" s="527"/>
      <c r="E668" s="138"/>
      <c r="F668" s="138"/>
      <c r="G668" s="138"/>
      <c r="H668" s="138"/>
      <c r="I668" s="527"/>
      <c r="J668" s="138"/>
      <c r="K668" s="138"/>
      <c r="L668" s="138"/>
      <c r="M668" s="140"/>
      <c r="N668" s="138"/>
      <c r="O668" s="138"/>
      <c r="P668" s="138"/>
      <c r="Q668" s="138"/>
      <c r="R668" s="138"/>
      <c r="S668" s="138"/>
      <c r="T668" s="138"/>
      <c r="U668" s="138"/>
      <c r="V668" s="138"/>
      <c r="W668" s="138"/>
      <c r="X668" s="138"/>
      <c r="Y668" s="138"/>
      <c r="Z668" s="138"/>
    </row>
    <row r="669" ht="12.75" hidden="1" customHeight="1">
      <c r="A669" s="137"/>
      <c r="B669" s="138"/>
      <c r="C669" s="138"/>
      <c r="D669" s="527"/>
      <c r="E669" s="138"/>
      <c r="F669" s="138"/>
      <c r="G669" s="138"/>
      <c r="H669" s="138"/>
      <c r="I669" s="527"/>
      <c r="J669" s="138"/>
      <c r="K669" s="138"/>
      <c r="L669" s="138"/>
      <c r="M669" s="140"/>
      <c r="N669" s="138"/>
      <c r="O669" s="138"/>
      <c r="P669" s="138"/>
      <c r="Q669" s="138"/>
      <c r="R669" s="138"/>
      <c r="S669" s="138"/>
      <c r="T669" s="138"/>
      <c r="U669" s="138"/>
      <c r="V669" s="138"/>
      <c r="W669" s="138"/>
      <c r="X669" s="138"/>
      <c r="Y669" s="138"/>
      <c r="Z669" s="138"/>
    </row>
    <row r="670" ht="12.75" hidden="1" customHeight="1">
      <c r="A670" s="137"/>
      <c r="B670" s="138"/>
      <c r="C670" s="138"/>
      <c r="D670" s="527"/>
      <c r="E670" s="138"/>
      <c r="F670" s="138"/>
      <c r="G670" s="138"/>
      <c r="H670" s="138"/>
      <c r="I670" s="527"/>
      <c r="J670" s="138"/>
      <c r="K670" s="138"/>
      <c r="L670" s="138"/>
      <c r="M670" s="140"/>
      <c r="N670" s="138"/>
      <c r="O670" s="138"/>
      <c r="P670" s="138"/>
      <c r="Q670" s="138"/>
      <c r="R670" s="138"/>
      <c r="S670" s="138"/>
      <c r="T670" s="138"/>
      <c r="U670" s="138"/>
      <c r="V670" s="138"/>
      <c r="W670" s="138"/>
      <c r="X670" s="138"/>
      <c r="Y670" s="138"/>
      <c r="Z670" s="138"/>
    </row>
    <row r="671" ht="12.75" hidden="1" customHeight="1">
      <c r="A671" s="137"/>
      <c r="B671" s="138"/>
      <c r="C671" s="138"/>
      <c r="D671" s="527"/>
      <c r="E671" s="138"/>
      <c r="F671" s="138"/>
      <c r="G671" s="138"/>
      <c r="H671" s="138"/>
      <c r="I671" s="527"/>
      <c r="J671" s="138"/>
      <c r="K671" s="138"/>
      <c r="L671" s="138"/>
      <c r="M671" s="140"/>
      <c r="N671" s="138"/>
      <c r="O671" s="138"/>
      <c r="P671" s="138"/>
      <c r="Q671" s="138"/>
      <c r="R671" s="138"/>
      <c r="S671" s="138"/>
      <c r="T671" s="138"/>
      <c r="U671" s="138"/>
      <c r="V671" s="138"/>
      <c r="W671" s="138"/>
      <c r="X671" s="138"/>
      <c r="Y671" s="138"/>
      <c r="Z671" s="138"/>
    </row>
    <row r="672" ht="12.75" hidden="1" customHeight="1">
      <c r="A672" s="137"/>
      <c r="B672" s="138"/>
      <c r="C672" s="138"/>
      <c r="D672" s="527"/>
      <c r="E672" s="138"/>
      <c r="F672" s="138"/>
      <c r="G672" s="138"/>
      <c r="H672" s="138"/>
      <c r="I672" s="527"/>
      <c r="J672" s="138"/>
      <c r="K672" s="138"/>
      <c r="L672" s="138"/>
      <c r="M672" s="140"/>
      <c r="N672" s="138"/>
      <c r="O672" s="138"/>
      <c r="P672" s="138"/>
      <c r="Q672" s="138"/>
      <c r="R672" s="138"/>
      <c r="S672" s="138"/>
      <c r="T672" s="138"/>
      <c r="U672" s="138"/>
      <c r="V672" s="138"/>
      <c r="W672" s="138"/>
      <c r="X672" s="138"/>
      <c r="Y672" s="138"/>
      <c r="Z672" s="138"/>
    </row>
    <row r="673" ht="12.75" hidden="1" customHeight="1">
      <c r="A673" s="137"/>
      <c r="B673" s="138"/>
      <c r="C673" s="138"/>
      <c r="D673" s="527"/>
      <c r="E673" s="138"/>
      <c r="F673" s="138"/>
      <c r="G673" s="138"/>
      <c r="H673" s="138"/>
      <c r="I673" s="527"/>
      <c r="J673" s="138"/>
      <c r="K673" s="138"/>
      <c r="L673" s="138"/>
      <c r="M673" s="140"/>
      <c r="N673" s="138"/>
      <c r="O673" s="138"/>
      <c r="P673" s="138"/>
      <c r="Q673" s="138"/>
      <c r="R673" s="138"/>
      <c r="S673" s="138"/>
      <c r="T673" s="138"/>
      <c r="U673" s="138"/>
      <c r="V673" s="138"/>
      <c r="W673" s="138"/>
      <c r="X673" s="138"/>
      <c r="Y673" s="138"/>
      <c r="Z673" s="138"/>
    </row>
    <row r="674" ht="12.75" hidden="1" customHeight="1">
      <c r="A674" s="137"/>
      <c r="B674" s="138"/>
      <c r="C674" s="138"/>
      <c r="D674" s="527"/>
      <c r="E674" s="138"/>
      <c r="F674" s="138"/>
      <c r="G674" s="138"/>
      <c r="H674" s="138"/>
      <c r="I674" s="527"/>
      <c r="J674" s="138"/>
      <c r="K674" s="138"/>
      <c r="L674" s="138"/>
      <c r="M674" s="140"/>
      <c r="N674" s="138"/>
      <c r="O674" s="138"/>
      <c r="P674" s="138"/>
      <c r="Q674" s="138"/>
      <c r="R674" s="138"/>
      <c r="S674" s="138"/>
      <c r="T674" s="138"/>
      <c r="U674" s="138"/>
      <c r="V674" s="138"/>
      <c r="W674" s="138"/>
      <c r="X674" s="138"/>
      <c r="Y674" s="138"/>
      <c r="Z674" s="138"/>
    </row>
    <row r="675" ht="12.75" hidden="1" customHeight="1">
      <c r="A675" s="137"/>
      <c r="B675" s="138"/>
      <c r="C675" s="138"/>
      <c r="D675" s="527"/>
      <c r="E675" s="138"/>
      <c r="F675" s="138"/>
      <c r="G675" s="138"/>
      <c r="H675" s="138"/>
      <c r="I675" s="527"/>
      <c r="J675" s="138"/>
      <c r="K675" s="138"/>
      <c r="L675" s="138"/>
      <c r="M675" s="140"/>
      <c r="N675" s="138"/>
      <c r="O675" s="138"/>
      <c r="P675" s="138"/>
      <c r="Q675" s="138"/>
      <c r="R675" s="138"/>
      <c r="S675" s="138"/>
      <c r="T675" s="138"/>
      <c r="U675" s="138"/>
      <c r="V675" s="138"/>
      <c r="W675" s="138"/>
      <c r="X675" s="138"/>
      <c r="Y675" s="138"/>
      <c r="Z675" s="138"/>
    </row>
    <row r="676" ht="12.75" hidden="1" customHeight="1">
      <c r="A676" s="137"/>
      <c r="B676" s="138"/>
      <c r="C676" s="138"/>
      <c r="D676" s="527"/>
      <c r="E676" s="138"/>
      <c r="F676" s="138"/>
      <c r="G676" s="138"/>
      <c r="H676" s="138"/>
      <c r="I676" s="527"/>
      <c r="J676" s="138"/>
      <c r="K676" s="138"/>
      <c r="L676" s="138"/>
      <c r="M676" s="140"/>
      <c r="N676" s="138"/>
      <c r="O676" s="138"/>
      <c r="P676" s="138"/>
      <c r="Q676" s="138"/>
      <c r="R676" s="138"/>
      <c r="S676" s="138"/>
      <c r="T676" s="138"/>
      <c r="U676" s="138"/>
      <c r="V676" s="138"/>
      <c r="W676" s="138"/>
      <c r="X676" s="138"/>
      <c r="Y676" s="138"/>
      <c r="Z676" s="138"/>
    </row>
    <row r="677" ht="12.75" hidden="1" customHeight="1">
      <c r="A677" s="137"/>
      <c r="B677" s="138"/>
      <c r="C677" s="138"/>
      <c r="D677" s="527"/>
      <c r="E677" s="138"/>
      <c r="F677" s="138"/>
      <c r="G677" s="138"/>
      <c r="H677" s="138"/>
      <c r="I677" s="527"/>
      <c r="J677" s="138"/>
      <c r="K677" s="138"/>
      <c r="L677" s="138"/>
      <c r="M677" s="140"/>
      <c r="N677" s="138"/>
      <c r="O677" s="138"/>
      <c r="P677" s="138"/>
      <c r="Q677" s="138"/>
      <c r="R677" s="138"/>
      <c r="S677" s="138"/>
      <c r="T677" s="138"/>
      <c r="U677" s="138"/>
      <c r="V677" s="138"/>
      <c r="W677" s="138"/>
      <c r="X677" s="138"/>
      <c r="Y677" s="138"/>
      <c r="Z677" s="138"/>
    </row>
    <row r="678" ht="12.75" hidden="1" customHeight="1">
      <c r="A678" s="137"/>
      <c r="B678" s="138"/>
      <c r="C678" s="138"/>
      <c r="D678" s="527"/>
      <c r="E678" s="138"/>
      <c r="F678" s="138"/>
      <c r="G678" s="138"/>
      <c r="H678" s="138"/>
      <c r="I678" s="527"/>
      <c r="J678" s="138"/>
      <c r="K678" s="138"/>
      <c r="L678" s="138"/>
      <c r="M678" s="140"/>
      <c r="N678" s="138"/>
      <c r="O678" s="138"/>
      <c r="P678" s="138"/>
      <c r="Q678" s="138"/>
      <c r="R678" s="138"/>
      <c r="S678" s="138"/>
      <c r="T678" s="138"/>
      <c r="U678" s="138"/>
      <c r="V678" s="138"/>
      <c r="W678" s="138"/>
      <c r="X678" s="138"/>
      <c r="Y678" s="138"/>
      <c r="Z678" s="138"/>
    </row>
    <row r="679" ht="12.75" hidden="1" customHeight="1">
      <c r="A679" s="137"/>
      <c r="B679" s="138"/>
      <c r="C679" s="138"/>
      <c r="D679" s="527"/>
      <c r="E679" s="138"/>
      <c r="F679" s="138"/>
      <c r="G679" s="138"/>
      <c r="H679" s="138"/>
      <c r="I679" s="527"/>
      <c r="J679" s="138"/>
      <c r="K679" s="138"/>
      <c r="L679" s="138"/>
      <c r="M679" s="140"/>
      <c r="N679" s="138"/>
      <c r="O679" s="138"/>
      <c r="P679" s="138"/>
      <c r="Q679" s="138"/>
      <c r="R679" s="138"/>
      <c r="S679" s="138"/>
      <c r="T679" s="138"/>
      <c r="U679" s="138"/>
      <c r="V679" s="138"/>
      <c r="W679" s="138"/>
      <c r="X679" s="138"/>
      <c r="Y679" s="138"/>
      <c r="Z679" s="138"/>
    </row>
    <row r="680" ht="12.75" hidden="1" customHeight="1">
      <c r="A680" s="137"/>
      <c r="B680" s="138"/>
      <c r="C680" s="138"/>
      <c r="D680" s="527"/>
      <c r="E680" s="138"/>
      <c r="F680" s="138"/>
      <c r="G680" s="138"/>
      <c r="H680" s="138"/>
      <c r="I680" s="527"/>
      <c r="J680" s="138"/>
      <c r="K680" s="138"/>
      <c r="L680" s="138"/>
      <c r="M680" s="140"/>
      <c r="N680" s="138"/>
      <c r="O680" s="138"/>
      <c r="P680" s="138"/>
      <c r="Q680" s="138"/>
      <c r="R680" s="138"/>
      <c r="S680" s="138"/>
      <c r="T680" s="138"/>
      <c r="U680" s="138"/>
      <c r="V680" s="138"/>
      <c r="W680" s="138"/>
      <c r="X680" s="138"/>
      <c r="Y680" s="138"/>
      <c r="Z680" s="138"/>
    </row>
    <row r="681" ht="12.75" hidden="1" customHeight="1">
      <c r="A681" s="137"/>
      <c r="B681" s="138"/>
      <c r="C681" s="138"/>
      <c r="D681" s="527"/>
      <c r="E681" s="138"/>
      <c r="F681" s="138"/>
      <c r="G681" s="138"/>
      <c r="H681" s="138"/>
      <c r="I681" s="527"/>
      <c r="J681" s="138"/>
      <c r="K681" s="138"/>
      <c r="L681" s="138"/>
      <c r="M681" s="140"/>
      <c r="N681" s="138"/>
      <c r="O681" s="138"/>
      <c r="P681" s="138"/>
      <c r="Q681" s="138"/>
      <c r="R681" s="138"/>
      <c r="S681" s="138"/>
      <c r="T681" s="138"/>
      <c r="U681" s="138"/>
      <c r="V681" s="138"/>
      <c r="W681" s="138"/>
      <c r="X681" s="138"/>
      <c r="Y681" s="138"/>
      <c r="Z681" s="138"/>
    </row>
    <row r="682" ht="12.75" hidden="1" customHeight="1">
      <c r="A682" s="137"/>
      <c r="B682" s="138"/>
      <c r="C682" s="138"/>
      <c r="D682" s="527"/>
      <c r="E682" s="138"/>
      <c r="F682" s="138"/>
      <c r="G682" s="138"/>
      <c r="H682" s="138"/>
      <c r="I682" s="527"/>
      <c r="J682" s="138"/>
      <c r="K682" s="138"/>
      <c r="L682" s="138"/>
      <c r="M682" s="140"/>
      <c r="N682" s="138"/>
      <c r="O682" s="138"/>
      <c r="P682" s="138"/>
      <c r="Q682" s="138"/>
      <c r="R682" s="138"/>
      <c r="S682" s="138"/>
      <c r="T682" s="138"/>
      <c r="U682" s="138"/>
      <c r="V682" s="138"/>
      <c r="W682" s="138"/>
      <c r="X682" s="138"/>
      <c r="Y682" s="138"/>
      <c r="Z682" s="138"/>
    </row>
    <row r="683" ht="12.75" hidden="1" customHeight="1">
      <c r="A683" s="137"/>
      <c r="B683" s="138"/>
      <c r="C683" s="138"/>
      <c r="D683" s="527"/>
      <c r="E683" s="138"/>
      <c r="F683" s="138"/>
      <c r="G683" s="138"/>
      <c r="H683" s="138"/>
      <c r="I683" s="527"/>
      <c r="J683" s="138"/>
      <c r="K683" s="138"/>
      <c r="L683" s="138"/>
      <c r="M683" s="140"/>
      <c r="N683" s="138"/>
      <c r="O683" s="138"/>
      <c r="P683" s="138"/>
      <c r="Q683" s="138"/>
      <c r="R683" s="138"/>
      <c r="S683" s="138"/>
      <c r="T683" s="138"/>
      <c r="U683" s="138"/>
      <c r="V683" s="138"/>
      <c r="W683" s="138"/>
      <c r="X683" s="138"/>
      <c r="Y683" s="138"/>
      <c r="Z683" s="138"/>
    </row>
    <row r="684" ht="12.75" hidden="1" customHeight="1">
      <c r="A684" s="137"/>
      <c r="B684" s="138"/>
      <c r="C684" s="138"/>
      <c r="D684" s="527"/>
      <c r="E684" s="138"/>
      <c r="F684" s="138"/>
      <c r="G684" s="138"/>
      <c r="H684" s="138"/>
      <c r="I684" s="527"/>
      <c r="J684" s="138"/>
      <c r="K684" s="138"/>
      <c r="L684" s="138"/>
      <c r="M684" s="140"/>
      <c r="N684" s="138"/>
      <c r="O684" s="138"/>
      <c r="P684" s="138"/>
      <c r="Q684" s="138"/>
      <c r="R684" s="138"/>
      <c r="S684" s="138"/>
      <c r="T684" s="138"/>
      <c r="U684" s="138"/>
      <c r="V684" s="138"/>
      <c r="W684" s="138"/>
      <c r="X684" s="138"/>
      <c r="Y684" s="138"/>
      <c r="Z684" s="138"/>
    </row>
    <row r="685" ht="12.75" hidden="1" customHeight="1">
      <c r="A685" s="137"/>
      <c r="B685" s="138"/>
      <c r="C685" s="138"/>
      <c r="D685" s="527"/>
      <c r="E685" s="138"/>
      <c r="F685" s="138"/>
      <c r="G685" s="138"/>
      <c r="H685" s="138"/>
      <c r="I685" s="527"/>
      <c r="J685" s="138"/>
      <c r="K685" s="138"/>
      <c r="L685" s="138"/>
      <c r="M685" s="140"/>
      <c r="N685" s="138"/>
      <c r="O685" s="138"/>
      <c r="P685" s="138"/>
      <c r="Q685" s="138"/>
      <c r="R685" s="138"/>
      <c r="S685" s="138"/>
      <c r="T685" s="138"/>
      <c r="U685" s="138"/>
      <c r="V685" s="138"/>
      <c r="W685" s="138"/>
      <c r="X685" s="138"/>
      <c r="Y685" s="138"/>
      <c r="Z685" s="138"/>
    </row>
    <row r="686" ht="12.75" hidden="1" customHeight="1">
      <c r="A686" s="137"/>
      <c r="B686" s="138"/>
      <c r="C686" s="138"/>
      <c r="D686" s="527"/>
      <c r="E686" s="138"/>
      <c r="F686" s="138"/>
      <c r="G686" s="138"/>
      <c r="H686" s="138"/>
      <c r="I686" s="527"/>
      <c r="J686" s="138"/>
      <c r="K686" s="138"/>
      <c r="L686" s="138"/>
      <c r="M686" s="140"/>
      <c r="N686" s="138"/>
      <c r="O686" s="138"/>
      <c r="P686" s="138"/>
      <c r="Q686" s="138"/>
      <c r="R686" s="138"/>
      <c r="S686" s="138"/>
      <c r="T686" s="138"/>
      <c r="U686" s="138"/>
      <c r="V686" s="138"/>
      <c r="W686" s="138"/>
      <c r="X686" s="138"/>
      <c r="Y686" s="138"/>
      <c r="Z686" s="138"/>
    </row>
    <row r="687" ht="12.75" hidden="1" customHeight="1">
      <c r="A687" s="137"/>
      <c r="B687" s="138"/>
      <c r="C687" s="138"/>
      <c r="D687" s="527"/>
      <c r="E687" s="138"/>
      <c r="F687" s="138"/>
      <c r="G687" s="138"/>
      <c r="H687" s="138"/>
      <c r="I687" s="527"/>
      <c r="J687" s="138"/>
      <c r="K687" s="138"/>
      <c r="L687" s="138"/>
      <c r="M687" s="140"/>
      <c r="N687" s="138"/>
      <c r="O687" s="138"/>
      <c r="P687" s="138"/>
      <c r="Q687" s="138"/>
      <c r="R687" s="138"/>
      <c r="S687" s="138"/>
      <c r="T687" s="138"/>
      <c r="U687" s="138"/>
      <c r="V687" s="138"/>
      <c r="W687" s="138"/>
      <c r="X687" s="138"/>
      <c r="Y687" s="138"/>
      <c r="Z687" s="138"/>
    </row>
    <row r="688" ht="12.75" hidden="1" customHeight="1">
      <c r="A688" s="137"/>
      <c r="B688" s="138"/>
      <c r="C688" s="138"/>
      <c r="D688" s="527"/>
      <c r="E688" s="138"/>
      <c r="F688" s="138"/>
      <c r="G688" s="138"/>
      <c r="H688" s="138"/>
      <c r="I688" s="527"/>
      <c r="J688" s="138"/>
      <c r="K688" s="138"/>
      <c r="L688" s="138"/>
      <c r="M688" s="140"/>
      <c r="N688" s="138"/>
      <c r="O688" s="138"/>
      <c r="P688" s="138"/>
      <c r="Q688" s="138"/>
      <c r="R688" s="138"/>
      <c r="S688" s="138"/>
      <c r="T688" s="138"/>
      <c r="U688" s="138"/>
      <c r="V688" s="138"/>
      <c r="W688" s="138"/>
      <c r="X688" s="138"/>
      <c r="Y688" s="138"/>
      <c r="Z688" s="138"/>
    </row>
    <row r="689" ht="12.75" hidden="1" customHeight="1">
      <c r="A689" s="137"/>
      <c r="B689" s="138"/>
      <c r="C689" s="138"/>
      <c r="D689" s="527"/>
      <c r="E689" s="138"/>
      <c r="F689" s="138"/>
      <c r="G689" s="138"/>
      <c r="H689" s="138"/>
      <c r="I689" s="527"/>
      <c r="J689" s="138"/>
      <c r="K689" s="138"/>
      <c r="L689" s="138"/>
      <c r="M689" s="140"/>
      <c r="N689" s="138"/>
      <c r="O689" s="138"/>
      <c r="P689" s="138"/>
      <c r="Q689" s="138"/>
      <c r="R689" s="138"/>
      <c r="S689" s="138"/>
      <c r="T689" s="138"/>
      <c r="U689" s="138"/>
      <c r="V689" s="138"/>
      <c r="W689" s="138"/>
      <c r="X689" s="138"/>
      <c r="Y689" s="138"/>
      <c r="Z689" s="138"/>
    </row>
    <row r="690" ht="12.75" hidden="1" customHeight="1">
      <c r="A690" s="137"/>
      <c r="B690" s="138"/>
      <c r="C690" s="138"/>
      <c r="D690" s="527"/>
      <c r="E690" s="138"/>
      <c r="F690" s="138"/>
      <c r="G690" s="138"/>
      <c r="H690" s="138"/>
      <c r="I690" s="527"/>
      <c r="J690" s="138"/>
      <c r="K690" s="138"/>
      <c r="L690" s="138"/>
      <c r="M690" s="140"/>
      <c r="N690" s="138"/>
      <c r="O690" s="138"/>
      <c r="P690" s="138"/>
      <c r="Q690" s="138"/>
      <c r="R690" s="138"/>
      <c r="S690" s="138"/>
      <c r="T690" s="138"/>
      <c r="U690" s="138"/>
      <c r="V690" s="138"/>
      <c r="W690" s="138"/>
      <c r="X690" s="138"/>
      <c r="Y690" s="138"/>
      <c r="Z690" s="138"/>
    </row>
    <row r="691" ht="12.75" hidden="1" customHeight="1">
      <c r="A691" s="137"/>
      <c r="B691" s="138"/>
      <c r="C691" s="138"/>
      <c r="D691" s="527"/>
      <c r="E691" s="138"/>
      <c r="F691" s="138"/>
      <c r="G691" s="138"/>
      <c r="H691" s="138"/>
      <c r="I691" s="527"/>
      <c r="J691" s="138"/>
      <c r="K691" s="138"/>
      <c r="L691" s="138"/>
      <c r="M691" s="140"/>
      <c r="N691" s="138"/>
      <c r="O691" s="138"/>
      <c r="P691" s="138"/>
      <c r="Q691" s="138"/>
      <c r="R691" s="138"/>
      <c r="S691" s="138"/>
      <c r="T691" s="138"/>
      <c r="U691" s="138"/>
      <c r="V691" s="138"/>
      <c r="W691" s="138"/>
      <c r="X691" s="138"/>
      <c r="Y691" s="138"/>
      <c r="Z691" s="138"/>
    </row>
    <row r="692" ht="12.75" hidden="1" customHeight="1">
      <c r="A692" s="137"/>
      <c r="B692" s="138"/>
      <c r="C692" s="138"/>
      <c r="D692" s="527"/>
      <c r="E692" s="138"/>
      <c r="F692" s="138"/>
      <c r="G692" s="138"/>
      <c r="H692" s="138"/>
      <c r="I692" s="527"/>
      <c r="J692" s="138"/>
      <c r="K692" s="138"/>
      <c r="L692" s="138"/>
      <c r="M692" s="140"/>
      <c r="N692" s="138"/>
      <c r="O692" s="138"/>
      <c r="P692" s="138"/>
      <c r="Q692" s="138"/>
      <c r="R692" s="138"/>
      <c r="S692" s="138"/>
      <c r="T692" s="138"/>
      <c r="U692" s="138"/>
      <c r="V692" s="138"/>
      <c r="W692" s="138"/>
      <c r="X692" s="138"/>
      <c r="Y692" s="138"/>
      <c r="Z692" s="138"/>
    </row>
    <row r="693" ht="12.75" hidden="1" customHeight="1">
      <c r="A693" s="137"/>
      <c r="B693" s="138"/>
      <c r="C693" s="138"/>
      <c r="D693" s="527"/>
      <c r="E693" s="138"/>
      <c r="F693" s="138"/>
      <c r="G693" s="138"/>
      <c r="H693" s="138"/>
      <c r="I693" s="527"/>
      <c r="J693" s="138"/>
      <c r="K693" s="138"/>
      <c r="L693" s="138"/>
      <c r="M693" s="140"/>
      <c r="N693" s="138"/>
      <c r="O693" s="138"/>
      <c r="P693" s="138"/>
      <c r="Q693" s="138"/>
      <c r="R693" s="138"/>
      <c r="S693" s="138"/>
      <c r="T693" s="138"/>
      <c r="U693" s="138"/>
      <c r="V693" s="138"/>
      <c r="W693" s="138"/>
      <c r="X693" s="138"/>
      <c r="Y693" s="138"/>
      <c r="Z693" s="138"/>
    </row>
    <row r="694" ht="12.75" hidden="1" customHeight="1">
      <c r="A694" s="137"/>
      <c r="B694" s="138"/>
      <c r="C694" s="138"/>
      <c r="D694" s="527"/>
      <c r="E694" s="138"/>
      <c r="F694" s="138"/>
      <c r="G694" s="138"/>
      <c r="H694" s="138"/>
      <c r="I694" s="527"/>
      <c r="J694" s="138"/>
      <c r="K694" s="138"/>
      <c r="L694" s="138"/>
      <c r="M694" s="140"/>
      <c r="N694" s="138"/>
      <c r="O694" s="138"/>
      <c r="P694" s="138"/>
      <c r="Q694" s="138"/>
      <c r="R694" s="138"/>
      <c r="S694" s="138"/>
      <c r="T694" s="138"/>
      <c r="U694" s="138"/>
      <c r="V694" s="138"/>
      <c r="W694" s="138"/>
      <c r="X694" s="138"/>
      <c r="Y694" s="138"/>
      <c r="Z694" s="138"/>
    </row>
    <row r="695" ht="12.75" hidden="1" customHeight="1">
      <c r="A695" s="137"/>
      <c r="B695" s="138"/>
      <c r="C695" s="138"/>
      <c r="D695" s="527"/>
      <c r="E695" s="138"/>
      <c r="F695" s="138"/>
      <c r="G695" s="138"/>
      <c r="H695" s="138"/>
      <c r="I695" s="527"/>
      <c r="J695" s="138"/>
      <c r="K695" s="138"/>
      <c r="L695" s="138"/>
      <c r="M695" s="140"/>
      <c r="N695" s="138"/>
      <c r="O695" s="138"/>
      <c r="P695" s="138"/>
      <c r="Q695" s="138"/>
      <c r="R695" s="138"/>
      <c r="S695" s="138"/>
      <c r="T695" s="138"/>
      <c r="U695" s="138"/>
      <c r="V695" s="138"/>
      <c r="W695" s="138"/>
      <c r="X695" s="138"/>
      <c r="Y695" s="138"/>
      <c r="Z695" s="138"/>
    </row>
    <row r="696" ht="12.75" hidden="1" customHeight="1">
      <c r="A696" s="137"/>
      <c r="B696" s="138"/>
      <c r="C696" s="138"/>
      <c r="D696" s="527"/>
      <c r="E696" s="138"/>
      <c r="F696" s="138"/>
      <c r="G696" s="138"/>
      <c r="H696" s="138"/>
      <c r="I696" s="527"/>
      <c r="J696" s="138"/>
      <c r="K696" s="138"/>
      <c r="L696" s="138"/>
      <c r="M696" s="140"/>
      <c r="N696" s="138"/>
      <c r="O696" s="138"/>
      <c r="P696" s="138"/>
      <c r="Q696" s="138"/>
      <c r="R696" s="138"/>
      <c r="S696" s="138"/>
      <c r="T696" s="138"/>
      <c r="U696" s="138"/>
      <c r="V696" s="138"/>
      <c r="W696" s="138"/>
      <c r="X696" s="138"/>
      <c r="Y696" s="138"/>
      <c r="Z696" s="138"/>
    </row>
    <row r="697" ht="12.75" hidden="1" customHeight="1">
      <c r="A697" s="137"/>
      <c r="B697" s="138"/>
      <c r="C697" s="138"/>
      <c r="D697" s="527"/>
      <c r="E697" s="138"/>
      <c r="F697" s="138"/>
      <c r="G697" s="138"/>
      <c r="H697" s="138"/>
      <c r="I697" s="527"/>
      <c r="J697" s="138"/>
      <c r="K697" s="138"/>
      <c r="L697" s="138"/>
      <c r="M697" s="140"/>
      <c r="N697" s="138"/>
      <c r="O697" s="138"/>
      <c r="P697" s="138"/>
      <c r="Q697" s="138"/>
      <c r="R697" s="138"/>
      <c r="S697" s="138"/>
      <c r="T697" s="138"/>
      <c r="U697" s="138"/>
      <c r="V697" s="138"/>
      <c r="W697" s="138"/>
      <c r="X697" s="138"/>
      <c r="Y697" s="138"/>
      <c r="Z697" s="138"/>
    </row>
    <row r="698" ht="12.75" hidden="1" customHeight="1">
      <c r="A698" s="137"/>
      <c r="B698" s="138"/>
      <c r="C698" s="138"/>
      <c r="D698" s="527"/>
      <c r="E698" s="138"/>
      <c r="F698" s="138"/>
      <c r="G698" s="138"/>
      <c r="H698" s="138"/>
      <c r="I698" s="527"/>
      <c r="J698" s="138"/>
      <c r="K698" s="138"/>
      <c r="L698" s="138"/>
      <c r="M698" s="140"/>
      <c r="N698" s="138"/>
      <c r="O698" s="138"/>
      <c r="P698" s="138"/>
      <c r="Q698" s="138"/>
      <c r="R698" s="138"/>
      <c r="S698" s="138"/>
      <c r="T698" s="138"/>
      <c r="U698" s="138"/>
      <c r="V698" s="138"/>
      <c r="W698" s="138"/>
      <c r="X698" s="138"/>
      <c r="Y698" s="138"/>
      <c r="Z698" s="138"/>
    </row>
    <row r="699" ht="12.75" hidden="1" customHeight="1">
      <c r="A699" s="137"/>
      <c r="B699" s="138"/>
      <c r="C699" s="138"/>
      <c r="D699" s="527"/>
      <c r="E699" s="138"/>
      <c r="F699" s="138"/>
      <c r="G699" s="138"/>
      <c r="H699" s="138"/>
      <c r="I699" s="527"/>
      <c r="J699" s="138"/>
      <c r="K699" s="138"/>
      <c r="L699" s="138"/>
      <c r="M699" s="140"/>
      <c r="N699" s="138"/>
      <c r="O699" s="138"/>
      <c r="P699" s="138"/>
      <c r="Q699" s="138"/>
      <c r="R699" s="138"/>
      <c r="S699" s="138"/>
      <c r="T699" s="138"/>
      <c r="U699" s="138"/>
      <c r="V699" s="138"/>
      <c r="W699" s="138"/>
      <c r="X699" s="138"/>
      <c r="Y699" s="138"/>
      <c r="Z699" s="138"/>
    </row>
    <row r="700" ht="12.75" hidden="1" customHeight="1">
      <c r="A700" s="137"/>
      <c r="B700" s="138"/>
      <c r="C700" s="138"/>
      <c r="D700" s="527"/>
      <c r="E700" s="138"/>
      <c r="F700" s="138"/>
      <c r="G700" s="138"/>
      <c r="H700" s="138"/>
      <c r="I700" s="527"/>
      <c r="J700" s="138"/>
      <c r="K700" s="138"/>
      <c r="L700" s="138"/>
      <c r="M700" s="140"/>
      <c r="N700" s="138"/>
      <c r="O700" s="138"/>
      <c r="P700" s="138"/>
      <c r="Q700" s="138"/>
      <c r="R700" s="138"/>
      <c r="S700" s="138"/>
      <c r="T700" s="138"/>
      <c r="U700" s="138"/>
      <c r="V700" s="138"/>
      <c r="W700" s="138"/>
      <c r="X700" s="138"/>
      <c r="Y700" s="138"/>
      <c r="Z700" s="138"/>
    </row>
    <row r="701" ht="12.75" hidden="1" customHeight="1">
      <c r="A701" s="137"/>
      <c r="B701" s="138"/>
      <c r="C701" s="138"/>
      <c r="D701" s="527"/>
      <c r="E701" s="138"/>
      <c r="F701" s="138"/>
      <c r="G701" s="138"/>
      <c r="H701" s="138"/>
      <c r="I701" s="527"/>
      <c r="J701" s="138"/>
      <c r="K701" s="138"/>
      <c r="L701" s="138"/>
      <c r="M701" s="140"/>
      <c r="N701" s="138"/>
      <c r="O701" s="138"/>
      <c r="P701" s="138"/>
      <c r="Q701" s="138"/>
      <c r="R701" s="138"/>
      <c r="S701" s="138"/>
      <c r="T701" s="138"/>
      <c r="U701" s="138"/>
      <c r="V701" s="138"/>
      <c r="W701" s="138"/>
      <c r="X701" s="138"/>
      <c r="Y701" s="138"/>
      <c r="Z701" s="138"/>
    </row>
    <row r="702" ht="12.75" hidden="1" customHeight="1">
      <c r="A702" s="137"/>
      <c r="B702" s="138"/>
      <c r="C702" s="138"/>
      <c r="D702" s="527"/>
      <c r="E702" s="138"/>
      <c r="F702" s="138"/>
      <c r="G702" s="138"/>
      <c r="H702" s="138"/>
      <c r="I702" s="527"/>
      <c r="J702" s="138"/>
      <c r="K702" s="138"/>
      <c r="L702" s="138"/>
      <c r="M702" s="140"/>
      <c r="N702" s="138"/>
      <c r="O702" s="138"/>
      <c r="P702" s="138"/>
      <c r="Q702" s="138"/>
      <c r="R702" s="138"/>
      <c r="S702" s="138"/>
      <c r="T702" s="138"/>
      <c r="U702" s="138"/>
      <c r="V702" s="138"/>
      <c r="W702" s="138"/>
      <c r="X702" s="138"/>
      <c r="Y702" s="138"/>
      <c r="Z702" s="138"/>
    </row>
    <row r="703" ht="12.75" hidden="1" customHeight="1">
      <c r="A703" s="137"/>
      <c r="B703" s="138"/>
      <c r="C703" s="138"/>
      <c r="D703" s="527"/>
      <c r="E703" s="138"/>
      <c r="F703" s="138"/>
      <c r="G703" s="138"/>
      <c r="H703" s="138"/>
      <c r="I703" s="527"/>
      <c r="J703" s="138"/>
      <c r="K703" s="138"/>
      <c r="L703" s="138"/>
      <c r="M703" s="140"/>
      <c r="N703" s="138"/>
      <c r="O703" s="138"/>
      <c r="P703" s="138"/>
      <c r="Q703" s="138"/>
      <c r="R703" s="138"/>
      <c r="S703" s="138"/>
      <c r="T703" s="138"/>
      <c r="U703" s="138"/>
      <c r="V703" s="138"/>
      <c r="W703" s="138"/>
      <c r="X703" s="138"/>
      <c r="Y703" s="138"/>
      <c r="Z703" s="138"/>
    </row>
    <row r="704" ht="12.75" hidden="1" customHeight="1">
      <c r="A704" s="137"/>
      <c r="B704" s="138"/>
      <c r="C704" s="138"/>
      <c r="D704" s="527"/>
      <c r="E704" s="138"/>
      <c r="F704" s="138"/>
      <c r="G704" s="138"/>
      <c r="H704" s="138"/>
      <c r="I704" s="527"/>
      <c r="J704" s="138"/>
      <c r="K704" s="138"/>
      <c r="L704" s="138"/>
      <c r="M704" s="140"/>
      <c r="N704" s="138"/>
      <c r="O704" s="138"/>
      <c r="P704" s="138"/>
      <c r="Q704" s="138"/>
      <c r="R704" s="138"/>
      <c r="S704" s="138"/>
      <c r="T704" s="138"/>
      <c r="U704" s="138"/>
      <c r="V704" s="138"/>
      <c r="W704" s="138"/>
      <c r="X704" s="138"/>
      <c r="Y704" s="138"/>
      <c r="Z704" s="138"/>
    </row>
    <row r="705" ht="12.75" hidden="1" customHeight="1">
      <c r="A705" s="137"/>
      <c r="B705" s="138"/>
      <c r="C705" s="138"/>
      <c r="D705" s="527"/>
      <c r="E705" s="138"/>
      <c r="F705" s="138"/>
      <c r="G705" s="138"/>
      <c r="H705" s="138"/>
      <c r="I705" s="527"/>
      <c r="J705" s="138"/>
      <c r="K705" s="138"/>
      <c r="L705" s="138"/>
      <c r="M705" s="140"/>
      <c r="N705" s="138"/>
      <c r="O705" s="138"/>
      <c r="P705" s="138"/>
      <c r="Q705" s="138"/>
      <c r="R705" s="138"/>
      <c r="S705" s="138"/>
      <c r="T705" s="138"/>
      <c r="U705" s="138"/>
      <c r="V705" s="138"/>
      <c r="W705" s="138"/>
      <c r="X705" s="138"/>
      <c r="Y705" s="138"/>
      <c r="Z705" s="138"/>
    </row>
    <row r="706" ht="12.75" hidden="1" customHeight="1">
      <c r="A706" s="137"/>
      <c r="B706" s="138"/>
      <c r="C706" s="138"/>
      <c r="D706" s="527"/>
      <c r="E706" s="138"/>
      <c r="F706" s="138"/>
      <c r="G706" s="138"/>
      <c r="H706" s="138"/>
      <c r="I706" s="527"/>
      <c r="J706" s="138"/>
      <c r="K706" s="138"/>
      <c r="L706" s="138"/>
      <c r="M706" s="140"/>
      <c r="N706" s="138"/>
      <c r="O706" s="138"/>
      <c r="P706" s="138"/>
      <c r="Q706" s="138"/>
      <c r="R706" s="138"/>
      <c r="S706" s="138"/>
      <c r="T706" s="138"/>
      <c r="U706" s="138"/>
      <c r="V706" s="138"/>
      <c r="W706" s="138"/>
      <c r="X706" s="138"/>
      <c r="Y706" s="138"/>
      <c r="Z706" s="138"/>
    </row>
    <row r="707" ht="12.75" hidden="1" customHeight="1">
      <c r="A707" s="137"/>
      <c r="B707" s="138"/>
      <c r="C707" s="138"/>
      <c r="D707" s="527"/>
      <c r="E707" s="138"/>
      <c r="F707" s="138"/>
      <c r="G707" s="138"/>
      <c r="H707" s="138"/>
      <c r="I707" s="527"/>
      <c r="J707" s="138"/>
      <c r="K707" s="138"/>
      <c r="L707" s="138"/>
      <c r="M707" s="140"/>
      <c r="N707" s="138"/>
      <c r="O707" s="138"/>
      <c r="P707" s="138"/>
      <c r="Q707" s="138"/>
      <c r="R707" s="138"/>
      <c r="S707" s="138"/>
      <c r="T707" s="138"/>
      <c r="U707" s="138"/>
      <c r="V707" s="138"/>
      <c r="W707" s="138"/>
      <c r="X707" s="138"/>
      <c r="Y707" s="138"/>
      <c r="Z707" s="138"/>
    </row>
    <row r="708" ht="12.75" hidden="1" customHeight="1">
      <c r="A708" s="137"/>
      <c r="B708" s="138"/>
      <c r="C708" s="138"/>
      <c r="D708" s="527"/>
      <c r="E708" s="138"/>
      <c r="F708" s="138"/>
      <c r="G708" s="138"/>
      <c r="H708" s="138"/>
      <c r="I708" s="527"/>
      <c r="J708" s="138"/>
      <c r="K708" s="138"/>
      <c r="L708" s="138"/>
      <c r="M708" s="140"/>
      <c r="N708" s="138"/>
      <c r="O708" s="138"/>
      <c r="P708" s="138"/>
      <c r="Q708" s="138"/>
      <c r="R708" s="138"/>
      <c r="S708" s="138"/>
      <c r="T708" s="138"/>
      <c r="U708" s="138"/>
      <c r="V708" s="138"/>
      <c r="W708" s="138"/>
      <c r="X708" s="138"/>
      <c r="Y708" s="138"/>
      <c r="Z708" s="138"/>
    </row>
    <row r="709" ht="12.75" hidden="1" customHeight="1">
      <c r="A709" s="137"/>
      <c r="B709" s="138"/>
      <c r="C709" s="138"/>
      <c r="D709" s="527"/>
      <c r="E709" s="138"/>
      <c r="F709" s="138"/>
      <c r="G709" s="138"/>
      <c r="H709" s="138"/>
      <c r="I709" s="527"/>
      <c r="J709" s="138"/>
      <c r="K709" s="138"/>
      <c r="L709" s="138"/>
      <c r="M709" s="140"/>
      <c r="N709" s="138"/>
      <c r="O709" s="138"/>
      <c r="P709" s="138"/>
      <c r="Q709" s="138"/>
      <c r="R709" s="138"/>
      <c r="S709" s="138"/>
      <c r="T709" s="138"/>
      <c r="U709" s="138"/>
      <c r="V709" s="138"/>
      <c r="W709" s="138"/>
      <c r="X709" s="138"/>
      <c r="Y709" s="138"/>
      <c r="Z709" s="138"/>
    </row>
    <row r="710" ht="12.75" hidden="1" customHeight="1">
      <c r="A710" s="137"/>
      <c r="B710" s="138"/>
      <c r="C710" s="138"/>
      <c r="D710" s="527"/>
      <c r="E710" s="138"/>
      <c r="F710" s="138"/>
      <c r="G710" s="138"/>
      <c r="H710" s="138"/>
      <c r="I710" s="527"/>
      <c r="J710" s="138"/>
      <c r="K710" s="138"/>
      <c r="L710" s="138"/>
      <c r="M710" s="140"/>
      <c r="N710" s="138"/>
      <c r="O710" s="138"/>
      <c r="P710" s="138"/>
      <c r="Q710" s="138"/>
      <c r="R710" s="138"/>
      <c r="S710" s="138"/>
      <c r="T710" s="138"/>
      <c r="U710" s="138"/>
      <c r="V710" s="138"/>
      <c r="W710" s="138"/>
      <c r="X710" s="138"/>
      <c r="Y710" s="138"/>
      <c r="Z710" s="138"/>
    </row>
    <row r="711" ht="12.75" hidden="1" customHeight="1">
      <c r="A711" s="137"/>
      <c r="B711" s="138"/>
      <c r="C711" s="138"/>
      <c r="D711" s="527"/>
      <c r="E711" s="138"/>
      <c r="F711" s="138"/>
      <c r="G711" s="138"/>
      <c r="H711" s="138"/>
      <c r="I711" s="527"/>
      <c r="J711" s="138"/>
      <c r="K711" s="138"/>
      <c r="L711" s="138"/>
      <c r="M711" s="140"/>
      <c r="N711" s="138"/>
      <c r="O711" s="138"/>
      <c r="P711" s="138"/>
      <c r="Q711" s="138"/>
      <c r="R711" s="138"/>
      <c r="S711" s="138"/>
      <c r="T711" s="138"/>
      <c r="U711" s="138"/>
      <c r="V711" s="138"/>
      <c r="W711" s="138"/>
      <c r="X711" s="138"/>
      <c r="Y711" s="138"/>
      <c r="Z711" s="138"/>
    </row>
    <row r="712" ht="12.75" hidden="1" customHeight="1">
      <c r="A712" s="137"/>
      <c r="B712" s="138"/>
      <c r="C712" s="138"/>
      <c r="D712" s="527"/>
      <c r="E712" s="138"/>
      <c r="F712" s="138"/>
      <c r="G712" s="138"/>
      <c r="H712" s="138"/>
      <c r="I712" s="527"/>
      <c r="J712" s="138"/>
      <c r="K712" s="138"/>
      <c r="L712" s="138"/>
      <c r="M712" s="140"/>
      <c r="N712" s="138"/>
      <c r="O712" s="138"/>
      <c r="P712" s="138"/>
      <c r="Q712" s="138"/>
      <c r="R712" s="138"/>
      <c r="S712" s="138"/>
      <c r="T712" s="138"/>
      <c r="U712" s="138"/>
      <c r="V712" s="138"/>
      <c r="W712" s="138"/>
      <c r="X712" s="138"/>
      <c r="Y712" s="138"/>
      <c r="Z712" s="138"/>
    </row>
    <row r="713" ht="12.75" hidden="1" customHeight="1">
      <c r="A713" s="137"/>
      <c r="B713" s="138"/>
      <c r="C713" s="138"/>
      <c r="D713" s="527"/>
      <c r="E713" s="138"/>
      <c r="F713" s="138"/>
      <c r="G713" s="138"/>
      <c r="H713" s="138"/>
      <c r="I713" s="527"/>
      <c r="J713" s="138"/>
      <c r="K713" s="138"/>
      <c r="L713" s="138"/>
      <c r="M713" s="140"/>
      <c r="N713" s="138"/>
      <c r="O713" s="138"/>
      <c r="P713" s="138"/>
      <c r="Q713" s="138"/>
      <c r="R713" s="138"/>
      <c r="S713" s="138"/>
      <c r="T713" s="138"/>
      <c r="U713" s="138"/>
      <c r="V713" s="138"/>
      <c r="W713" s="138"/>
      <c r="X713" s="138"/>
      <c r="Y713" s="138"/>
      <c r="Z713" s="138"/>
    </row>
    <row r="714" ht="12.75" hidden="1" customHeight="1">
      <c r="A714" s="137"/>
      <c r="B714" s="138"/>
      <c r="C714" s="138"/>
      <c r="D714" s="527"/>
      <c r="E714" s="138"/>
      <c r="F714" s="138"/>
      <c r="G714" s="138"/>
      <c r="H714" s="138"/>
      <c r="I714" s="527"/>
      <c r="J714" s="138"/>
      <c r="K714" s="138"/>
      <c r="L714" s="138"/>
      <c r="M714" s="140"/>
      <c r="N714" s="138"/>
      <c r="O714" s="138"/>
      <c r="P714" s="138"/>
      <c r="Q714" s="138"/>
      <c r="R714" s="138"/>
      <c r="S714" s="138"/>
      <c r="T714" s="138"/>
      <c r="U714" s="138"/>
      <c r="V714" s="138"/>
      <c r="W714" s="138"/>
      <c r="X714" s="138"/>
      <c r="Y714" s="138"/>
      <c r="Z714" s="138"/>
    </row>
    <row r="715" ht="12.75" hidden="1" customHeight="1">
      <c r="A715" s="137"/>
      <c r="B715" s="138"/>
      <c r="C715" s="138"/>
      <c r="D715" s="527"/>
      <c r="E715" s="138"/>
      <c r="F715" s="138"/>
      <c r="G715" s="138"/>
      <c r="H715" s="138"/>
      <c r="I715" s="527"/>
      <c r="J715" s="138"/>
      <c r="K715" s="138"/>
      <c r="L715" s="138"/>
      <c r="M715" s="140"/>
      <c r="N715" s="138"/>
      <c r="O715" s="138"/>
      <c r="P715" s="138"/>
      <c r="Q715" s="138"/>
      <c r="R715" s="138"/>
      <c r="S715" s="138"/>
      <c r="T715" s="138"/>
      <c r="U715" s="138"/>
      <c r="V715" s="138"/>
      <c r="W715" s="138"/>
      <c r="X715" s="138"/>
      <c r="Y715" s="138"/>
      <c r="Z715" s="138"/>
    </row>
    <row r="716" ht="12.75" hidden="1" customHeight="1">
      <c r="A716" s="137"/>
      <c r="B716" s="138"/>
      <c r="C716" s="138"/>
      <c r="D716" s="527"/>
      <c r="E716" s="138"/>
      <c r="F716" s="138"/>
      <c r="G716" s="138"/>
      <c r="H716" s="138"/>
      <c r="I716" s="527"/>
      <c r="J716" s="138"/>
      <c r="K716" s="138"/>
      <c r="L716" s="138"/>
      <c r="M716" s="140"/>
      <c r="N716" s="138"/>
      <c r="O716" s="138"/>
      <c r="P716" s="138"/>
      <c r="Q716" s="138"/>
      <c r="R716" s="138"/>
      <c r="S716" s="138"/>
      <c r="T716" s="138"/>
      <c r="U716" s="138"/>
      <c r="V716" s="138"/>
      <c r="W716" s="138"/>
      <c r="X716" s="138"/>
      <c r="Y716" s="138"/>
      <c r="Z716" s="138"/>
    </row>
    <row r="717" ht="12.75" hidden="1" customHeight="1">
      <c r="A717" s="137"/>
      <c r="B717" s="138"/>
      <c r="C717" s="138"/>
      <c r="D717" s="527"/>
      <c r="E717" s="138"/>
      <c r="F717" s="138"/>
      <c r="G717" s="138"/>
      <c r="H717" s="138"/>
      <c r="I717" s="527"/>
      <c r="J717" s="138"/>
      <c r="K717" s="138"/>
      <c r="L717" s="138"/>
      <c r="M717" s="140"/>
      <c r="N717" s="138"/>
      <c r="O717" s="138"/>
      <c r="P717" s="138"/>
      <c r="Q717" s="138"/>
      <c r="R717" s="138"/>
      <c r="S717" s="138"/>
      <c r="T717" s="138"/>
      <c r="U717" s="138"/>
      <c r="V717" s="138"/>
      <c r="W717" s="138"/>
      <c r="X717" s="138"/>
      <c r="Y717" s="138"/>
      <c r="Z717" s="138"/>
    </row>
    <row r="718" ht="12.75" hidden="1" customHeight="1">
      <c r="A718" s="137"/>
      <c r="B718" s="138"/>
      <c r="C718" s="138"/>
      <c r="D718" s="527"/>
      <c r="E718" s="138"/>
      <c r="F718" s="138"/>
      <c r="G718" s="138"/>
      <c r="H718" s="138"/>
      <c r="I718" s="527"/>
      <c r="J718" s="138"/>
      <c r="K718" s="138"/>
      <c r="L718" s="138"/>
      <c r="M718" s="140"/>
      <c r="N718" s="138"/>
      <c r="O718" s="138"/>
      <c r="P718" s="138"/>
      <c r="Q718" s="138"/>
      <c r="R718" s="138"/>
      <c r="S718" s="138"/>
      <c r="T718" s="138"/>
      <c r="U718" s="138"/>
      <c r="V718" s="138"/>
      <c r="W718" s="138"/>
      <c r="X718" s="138"/>
      <c r="Y718" s="138"/>
      <c r="Z718" s="138"/>
    </row>
    <row r="719" ht="12.75" hidden="1" customHeight="1">
      <c r="A719" s="137"/>
      <c r="B719" s="138"/>
      <c r="C719" s="138"/>
      <c r="D719" s="527"/>
      <c r="E719" s="138"/>
      <c r="F719" s="138"/>
      <c r="G719" s="138"/>
      <c r="H719" s="138"/>
      <c r="I719" s="527"/>
      <c r="J719" s="138"/>
      <c r="K719" s="138"/>
      <c r="L719" s="138"/>
      <c r="M719" s="140"/>
      <c r="N719" s="138"/>
      <c r="O719" s="138"/>
      <c r="P719" s="138"/>
      <c r="Q719" s="138"/>
      <c r="R719" s="138"/>
      <c r="S719" s="138"/>
      <c r="T719" s="138"/>
      <c r="U719" s="138"/>
      <c r="V719" s="138"/>
      <c r="W719" s="138"/>
      <c r="X719" s="138"/>
      <c r="Y719" s="138"/>
      <c r="Z719" s="138"/>
    </row>
    <row r="720" ht="12.75" hidden="1" customHeight="1">
      <c r="A720" s="137"/>
      <c r="B720" s="138"/>
      <c r="C720" s="138"/>
      <c r="D720" s="527"/>
      <c r="E720" s="138"/>
      <c r="F720" s="138"/>
      <c r="G720" s="138"/>
      <c r="H720" s="138"/>
      <c r="I720" s="527"/>
      <c r="J720" s="138"/>
      <c r="K720" s="138"/>
      <c r="L720" s="138"/>
      <c r="M720" s="140"/>
      <c r="N720" s="138"/>
      <c r="O720" s="138"/>
      <c r="P720" s="138"/>
      <c r="Q720" s="138"/>
      <c r="R720" s="138"/>
      <c r="S720" s="138"/>
      <c r="T720" s="138"/>
      <c r="U720" s="138"/>
      <c r="V720" s="138"/>
      <c r="W720" s="138"/>
      <c r="X720" s="138"/>
      <c r="Y720" s="138"/>
      <c r="Z720" s="138"/>
    </row>
    <row r="721" ht="12.75" hidden="1" customHeight="1">
      <c r="A721" s="137"/>
      <c r="B721" s="138"/>
      <c r="C721" s="138"/>
      <c r="D721" s="527"/>
      <c r="E721" s="138"/>
      <c r="F721" s="138"/>
      <c r="G721" s="138"/>
      <c r="H721" s="138"/>
      <c r="I721" s="527"/>
      <c r="J721" s="138"/>
      <c r="K721" s="138"/>
      <c r="L721" s="138"/>
      <c r="M721" s="140"/>
      <c r="N721" s="138"/>
      <c r="O721" s="138"/>
      <c r="P721" s="138"/>
      <c r="Q721" s="138"/>
      <c r="R721" s="138"/>
      <c r="S721" s="138"/>
      <c r="T721" s="138"/>
      <c r="U721" s="138"/>
      <c r="V721" s="138"/>
      <c r="W721" s="138"/>
      <c r="X721" s="138"/>
      <c r="Y721" s="138"/>
      <c r="Z721" s="138"/>
    </row>
    <row r="722" ht="12.75" hidden="1" customHeight="1">
      <c r="A722" s="137"/>
      <c r="B722" s="138"/>
      <c r="C722" s="138"/>
      <c r="D722" s="527"/>
      <c r="E722" s="138"/>
      <c r="F722" s="138"/>
      <c r="G722" s="138"/>
      <c r="H722" s="138"/>
      <c r="I722" s="527"/>
      <c r="J722" s="138"/>
      <c r="K722" s="138"/>
      <c r="L722" s="138"/>
      <c r="M722" s="140"/>
      <c r="N722" s="138"/>
      <c r="O722" s="138"/>
      <c r="P722" s="138"/>
      <c r="Q722" s="138"/>
      <c r="R722" s="138"/>
      <c r="S722" s="138"/>
      <c r="T722" s="138"/>
      <c r="U722" s="138"/>
      <c r="V722" s="138"/>
      <c r="W722" s="138"/>
      <c r="X722" s="138"/>
      <c r="Y722" s="138"/>
      <c r="Z722" s="138"/>
    </row>
    <row r="723" ht="12.75" hidden="1" customHeight="1">
      <c r="A723" s="137"/>
      <c r="B723" s="138"/>
      <c r="C723" s="138"/>
      <c r="D723" s="527"/>
      <c r="E723" s="138"/>
      <c r="F723" s="138"/>
      <c r="G723" s="138"/>
      <c r="H723" s="138"/>
      <c r="I723" s="527"/>
      <c r="J723" s="138"/>
      <c r="K723" s="138"/>
      <c r="L723" s="138"/>
      <c r="M723" s="140"/>
      <c r="N723" s="138"/>
      <c r="O723" s="138"/>
      <c r="P723" s="138"/>
      <c r="Q723" s="138"/>
      <c r="R723" s="138"/>
      <c r="S723" s="138"/>
      <c r="T723" s="138"/>
      <c r="U723" s="138"/>
      <c r="V723" s="138"/>
      <c r="W723" s="138"/>
      <c r="X723" s="138"/>
      <c r="Y723" s="138"/>
      <c r="Z723" s="138"/>
    </row>
    <row r="724" ht="12.75" hidden="1" customHeight="1">
      <c r="A724" s="137"/>
      <c r="B724" s="138"/>
      <c r="C724" s="138"/>
      <c r="D724" s="527"/>
      <c r="E724" s="138"/>
      <c r="F724" s="138"/>
      <c r="G724" s="138"/>
      <c r="H724" s="138"/>
      <c r="I724" s="527"/>
      <c r="J724" s="138"/>
      <c r="K724" s="138"/>
      <c r="L724" s="138"/>
      <c r="M724" s="140"/>
      <c r="N724" s="138"/>
      <c r="O724" s="138"/>
      <c r="P724" s="138"/>
      <c r="Q724" s="138"/>
      <c r="R724" s="138"/>
      <c r="S724" s="138"/>
      <c r="T724" s="138"/>
      <c r="U724" s="138"/>
      <c r="V724" s="138"/>
      <c r="W724" s="138"/>
      <c r="X724" s="138"/>
      <c r="Y724" s="138"/>
      <c r="Z724" s="138"/>
    </row>
    <row r="725" ht="12.75" hidden="1" customHeight="1">
      <c r="A725" s="137"/>
      <c r="B725" s="138"/>
      <c r="C725" s="138"/>
      <c r="D725" s="527"/>
      <c r="E725" s="138"/>
      <c r="F725" s="138"/>
      <c r="G725" s="138"/>
      <c r="H725" s="138"/>
      <c r="I725" s="527"/>
      <c r="J725" s="138"/>
      <c r="K725" s="138"/>
      <c r="L725" s="138"/>
      <c r="M725" s="140"/>
      <c r="N725" s="138"/>
      <c r="O725" s="138"/>
      <c r="P725" s="138"/>
      <c r="Q725" s="138"/>
      <c r="R725" s="138"/>
      <c r="S725" s="138"/>
      <c r="T725" s="138"/>
      <c r="U725" s="138"/>
      <c r="V725" s="138"/>
      <c r="W725" s="138"/>
      <c r="X725" s="138"/>
      <c r="Y725" s="138"/>
      <c r="Z725" s="138"/>
    </row>
    <row r="726" ht="12.75" hidden="1" customHeight="1">
      <c r="A726" s="137"/>
      <c r="B726" s="138"/>
      <c r="C726" s="138"/>
      <c r="D726" s="527"/>
      <c r="E726" s="138"/>
      <c r="F726" s="138"/>
      <c r="G726" s="138"/>
      <c r="H726" s="138"/>
      <c r="I726" s="527"/>
      <c r="J726" s="138"/>
      <c r="K726" s="138"/>
      <c r="L726" s="138"/>
      <c r="M726" s="140"/>
      <c r="N726" s="138"/>
      <c r="O726" s="138"/>
      <c r="P726" s="138"/>
      <c r="Q726" s="138"/>
      <c r="R726" s="138"/>
      <c r="S726" s="138"/>
      <c r="T726" s="138"/>
      <c r="U726" s="138"/>
      <c r="V726" s="138"/>
      <c r="W726" s="138"/>
      <c r="X726" s="138"/>
      <c r="Y726" s="138"/>
      <c r="Z726" s="138"/>
    </row>
    <row r="727" ht="12.75" hidden="1" customHeight="1">
      <c r="A727" s="137"/>
      <c r="B727" s="138"/>
      <c r="C727" s="138"/>
      <c r="D727" s="527"/>
      <c r="E727" s="138"/>
      <c r="F727" s="138"/>
      <c r="G727" s="138"/>
      <c r="H727" s="138"/>
      <c r="I727" s="527"/>
      <c r="J727" s="138"/>
      <c r="K727" s="138"/>
      <c r="L727" s="138"/>
      <c r="M727" s="140"/>
      <c r="N727" s="138"/>
      <c r="O727" s="138"/>
      <c r="P727" s="138"/>
      <c r="Q727" s="138"/>
      <c r="R727" s="138"/>
      <c r="S727" s="138"/>
      <c r="T727" s="138"/>
      <c r="U727" s="138"/>
      <c r="V727" s="138"/>
      <c r="W727" s="138"/>
      <c r="X727" s="138"/>
      <c r="Y727" s="138"/>
      <c r="Z727" s="138"/>
    </row>
    <row r="728" ht="12.75" hidden="1" customHeight="1">
      <c r="A728" s="137"/>
      <c r="B728" s="138"/>
      <c r="C728" s="138"/>
      <c r="D728" s="527"/>
      <c r="E728" s="138"/>
      <c r="F728" s="138"/>
      <c r="G728" s="138"/>
      <c r="H728" s="138"/>
      <c r="I728" s="527"/>
      <c r="J728" s="138"/>
      <c r="K728" s="138"/>
      <c r="L728" s="138"/>
      <c r="M728" s="140"/>
      <c r="N728" s="138"/>
      <c r="O728" s="138"/>
      <c r="P728" s="138"/>
      <c r="Q728" s="138"/>
      <c r="R728" s="138"/>
      <c r="S728" s="138"/>
      <c r="T728" s="138"/>
      <c r="U728" s="138"/>
      <c r="V728" s="138"/>
      <c r="W728" s="138"/>
      <c r="X728" s="138"/>
      <c r="Y728" s="138"/>
      <c r="Z728" s="138"/>
    </row>
    <row r="729" ht="12.75" hidden="1" customHeight="1">
      <c r="A729" s="137"/>
      <c r="B729" s="138"/>
      <c r="C729" s="138"/>
      <c r="D729" s="527"/>
      <c r="E729" s="138"/>
      <c r="F729" s="138"/>
      <c r="G729" s="138"/>
      <c r="H729" s="138"/>
      <c r="I729" s="527"/>
      <c r="J729" s="138"/>
      <c r="K729" s="138"/>
      <c r="L729" s="138"/>
      <c r="M729" s="140"/>
      <c r="N729" s="138"/>
      <c r="O729" s="138"/>
      <c r="P729" s="138"/>
      <c r="Q729" s="138"/>
      <c r="R729" s="138"/>
      <c r="S729" s="138"/>
      <c r="T729" s="138"/>
      <c r="U729" s="138"/>
      <c r="V729" s="138"/>
      <c r="W729" s="138"/>
      <c r="X729" s="138"/>
      <c r="Y729" s="138"/>
      <c r="Z729" s="138"/>
    </row>
    <row r="730" ht="12.75" hidden="1" customHeight="1">
      <c r="A730" s="137"/>
      <c r="B730" s="138"/>
      <c r="C730" s="138"/>
      <c r="D730" s="527"/>
      <c r="E730" s="138"/>
      <c r="F730" s="138"/>
      <c r="G730" s="138"/>
      <c r="H730" s="138"/>
      <c r="I730" s="527"/>
      <c r="J730" s="138"/>
      <c r="K730" s="138"/>
      <c r="L730" s="138"/>
      <c r="M730" s="140"/>
      <c r="N730" s="138"/>
      <c r="O730" s="138"/>
      <c r="P730" s="138"/>
      <c r="Q730" s="138"/>
      <c r="R730" s="138"/>
      <c r="S730" s="138"/>
      <c r="T730" s="138"/>
      <c r="U730" s="138"/>
      <c r="V730" s="138"/>
      <c r="W730" s="138"/>
      <c r="X730" s="138"/>
      <c r="Y730" s="138"/>
      <c r="Z730" s="138"/>
    </row>
    <row r="731" ht="12.75" hidden="1" customHeight="1">
      <c r="A731" s="137"/>
      <c r="B731" s="138"/>
      <c r="C731" s="138"/>
      <c r="D731" s="527"/>
      <c r="E731" s="138"/>
      <c r="F731" s="138"/>
      <c r="G731" s="138"/>
      <c r="H731" s="138"/>
      <c r="I731" s="527"/>
      <c r="J731" s="138"/>
      <c r="K731" s="138"/>
      <c r="L731" s="138"/>
      <c r="M731" s="140"/>
      <c r="N731" s="138"/>
      <c r="O731" s="138"/>
      <c r="P731" s="138"/>
      <c r="Q731" s="138"/>
      <c r="R731" s="138"/>
      <c r="S731" s="138"/>
      <c r="T731" s="138"/>
      <c r="U731" s="138"/>
      <c r="V731" s="138"/>
      <c r="W731" s="138"/>
      <c r="X731" s="138"/>
      <c r="Y731" s="138"/>
      <c r="Z731" s="138"/>
    </row>
    <row r="732" ht="12.75" hidden="1" customHeight="1">
      <c r="A732" s="137"/>
      <c r="B732" s="138"/>
      <c r="C732" s="138"/>
      <c r="D732" s="527"/>
      <c r="E732" s="138"/>
      <c r="F732" s="138"/>
      <c r="G732" s="138"/>
      <c r="H732" s="138"/>
      <c r="I732" s="527"/>
      <c r="J732" s="138"/>
      <c r="K732" s="138"/>
      <c r="L732" s="138"/>
      <c r="M732" s="140"/>
      <c r="N732" s="138"/>
      <c r="O732" s="138"/>
      <c r="P732" s="138"/>
      <c r="Q732" s="138"/>
      <c r="R732" s="138"/>
      <c r="S732" s="138"/>
      <c r="T732" s="138"/>
      <c r="U732" s="138"/>
      <c r="V732" s="138"/>
      <c r="W732" s="138"/>
      <c r="X732" s="138"/>
      <c r="Y732" s="138"/>
      <c r="Z732" s="138"/>
    </row>
    <row r="733" ht="12.75" hidden="1" customHeight="1">
      <c r="A733" s="137"/>
      <c r="B733" s="138"/>
      <c r="C733" s="138"/>
      <c r="D733" s="527"/>
      <c r="E733" s="138"/>
      <c r="F733" s="138"/>
      <c r="G733" s="138"/>
      <c r="H733" s="138"/>
      <c r="I733" s="527"/>
      <c r="J733" s="138"/>
      <c r="K733" s="138"/>
      <c r="L733" s="138"/>
      <c r="M733" s="140"/>
      <c r="N733" s="138"/>
      <c r="O733" s="138"/>
      <c r="P733" s="138"/>
      <c r="Q733" s="138"/>
      <c r="R733" s="138"/>
      <c r="S733" s="138"/>
      <c r="T733" s="138"/>
      <c r="U733" s="138"/>
      <c r="V733" s="138"/>
      <c r="W733" s="138"/>
      <c r="X733" s="138"/>
      <c r="Y733" s="138"/>
      <c r="Z733" s="138"/>
    </row>
    <row r="734" ht="12.75" hidden="1" customHeight="1">
      <c r="A734" s="137"/>
      <c r="B734" s="138"/>
      <c r="C734" s="138"/>
      <c r="D734" s="527"/>
      <c r="E734" s="138"/>
      <c r="F734" s="138"/>
      <c r="G734" s="138"/>
      <c r="H734" s="138"/>
      <c r="I734" s="527"/>
      <c r="J734" s="138"/>
      <c r="K734" s="138"/>
      <c r="L734" s="138"/>
      <c r="M734" s="140"/>
      <c r="N734" s="138"/>
      <c r="O734" s="138"/>
      <c r="P734" s="138"/>
      <c r="Q734" s="138"/>
      <c r="R734" s="138"/>
      <c r="S734" s="138"/>
      <c r="T734" s="138"/>
      <c r="U734" s="138"/>
      <c r="V734" s="138"/>
      <c r="W734" s="138"/>
      <c r="X734" s="138"/>
      <c r="Y734" s="138"/>
      <c r="Z734" s="138"/>
    </row>
    <row r="735" ht="12.75" hidden="1" customHeight="1">
      <c r="A735" s="137"/>
      <c r="B735" s="138"/>
      <c r="C735" s="138"/>
      <c r="D735" s="527"/>
      <c r="E735" s="138"/>
      <c r="F735" s="138"/>
      <c r="G735" s="138"/>
      <c r="H735" s="138"/>
      <c r="I735" s="527"/>
      <c r="J735" s="138"/>
      <c r="K735" s="138"/>
      <c r="L735" s="138"/>
      <c r="M735" s="140"/>
      <c r="N735" s="138"/>
      <c r="O735" s="138"/>
      <c r="P735" s="138"/>
      <c r="Q735" s="138"/>
      <c r="R735" s="138"/>
      <c r="S735" s="138"/>
      <c r="T735" s="138"/>
      <c r="U735" s="138"/>
      <c r="V735" s="138"/>
      <c r="W735" s="138"/>
      <c r="X735" s="138"/>
      <c r="Y735" s="138"/>
      <c r="Z735" s="138"/>
    </row>
    <row r="736" ht="12.75" hidden="1" customHeight="1">
      <c r="A736" s="137"/>
      <c r="B736" s="138"/>
      <c r="C736" s="138"/>
      <c r="D736" s="527"/>
      <c r="E736" s="138"/>
      <c r="F736" s="138"/>
      <c r="G736" s="138"/>
      <c r="H736" s="138"/>
      <c r="I736" s="527"/>
      <c r="J736" s="138"/>
      <c r="K736" s="138"/>
      <c r="L736" s="138"/>
      <c r="M736" s="140"/>
      <c r="N736" s="138"/>
      <c r="O736" s="138"/>
      <c r="P736" s="138"/>
      <c r="Q736" s="138"/>
      <c r="R736" s="138"/>
      <c r="S736" s="138"/>
      <c r="T736" s="138"/>
      <c r="U736" s="138"/>
      <c r="V736" s="138"/>
      <c r="W736" s="138"/>
      <c r="X736" s="138"/>
      <c r="Y736" s="138"/>
      <c r="Z736" s="138"/>
    </row>
    <row r="737" ht="12.75" hidden="1" customHeight="1">
      <c r="A737" s="137"/>
      <c r="B737" s="138"/>
      <c r="C737" s="138"/>
      <c r="D737" s="527"/>
      <c r="E737" s="138"/>
      <c r="F737" s="138"/>
      <c r="G737" s="138"/>
      <c r="H737" s="138"/>
      <c r="I737" s="527"/>
      <c r="J737" s="138"/>
      <c r="K737" s="138"/>
      <c r="L737" s="138"/>
      <c r="M737" s="140"/>
      <c r="N737" s="138"/>
      <c r="O737" s="138"/>
      <c r="P737" s="138"/>
      <c r="Q737" s="138"/>
      <c r="R737" s="138"/>
      <c r="S737" s="138"/>
      <c r="T737" s="138"/>
      <c r="U737" s="138"/>
      <c r="V737" s="138"/>
      <c r="W737" s="138"/>
      <c r="X737" s="138"/>
      <c r="Y737" s="138"/>
      <c r="Z737" s="138"/>
    </row>
    <row r="738" ht="12.75" hidden="1" customHeight="1">
      <c r="A738" s="137"/>
      <c r="B738" s="138"/>
      <c r="C738" s="138"/>
      <c r="D738" s="527"/>
      <c r="E738" s="138"/>
      <c r="F738" s="138"/>
      <c r="G738" s="138"/>
      <c r="H738" s="138"/>
      <c r="I738" s="527"/>
      <c r="J738" s="138"/>
      <c r="K738" s="138"/>
      <c r="L738" s="138"/>
      <c r="M738" s="140"/>
      <c r="N738" s="138"/>
      <c r="O738" s="138"/>
      <c r="P738" s="138"/>
      <c r="Q738" s="138"/>
      <c r="R738" s="138"/>
      <c r="S738" s="138"/>
      <c r="T738" s="138"/>
      <c r="U738" s="138"/>
      <c r="V738" s="138"/>
      <c r="W738" s="138"/>
      <c r="X738" s="138"/>
      <c r="Y738" s="138"/>
      <c r="Z738" s="138"/>
    </row>
    <row r="739" ht="12.75" hidden="1" customHeight="1">
      <c r="A739" s="137"/>
      <c r="B739" s="138"/>
      <c r="C739" s="138"/>
      <c r="D739" s="527"/>
      <c r="E739" s="138"/>
      <c r="F739" s="138"/>
      <c r="G739" s="138"/>
      <c r="H739" s="138"/>
      <c r="I739" s="527"/>
      <c r="J739" s="138"/>
      <c r="K739" s="138"/>
      <c r="L739" s="138"/>
      <c r="M739" s="140"/>
      <c r="N739" s="138"/>
      <c r="O739" s="138"/>
      <c r="P739" s="138"/>
      <c r="Q739" s="138"/>
      <c r="R739" s="138"/>
      <c r="S739" s="138"/>
      <c r="T739" s="138"/>
      <c r="U739" s="138"/>
      <c r="V739" s="138"/>
      <c r="W739" s="138"/>
      <c r="X739" s="138"/>
      <c r="Y739" s="138"/>
      <c r="Z739" s="138"/>
    </row>
    <row r="740" ht="12.75" hidden="1" customHeight="1">
      <c r="A740" s="137"/>
      <c r="B740" s="138"/>
      <c r="C740" s="138"/>
      <c r="D740" s="527"/>
      <c r="E740" s="138"/>
      <c r="F740" s="138"/>
      <c r="G740" s="138"/>
      <c r="H740" s="138"/>
      <c r="I740" s="527"/>
      <c r="J740" s="138"/>
      <c r="K740" s="138"/>
      <c r="L740" s="138"/>
      <c r="M740" s="140"/>
      <c r="N740" s="138"/>
      <c r="O740" s="138"/>
      <c r="P740" s="138"/>
      <c r="Q740" s="138"/>
      <c r="R740" s="138"/>
      <c r="S740" s="138"/>
      <c r="T740" s="138"/>
      <c r="U740" s="138"/>
      <c r="V740" s="138"/>
      <c r="W740" s="138"/>
      <c r="X740" s="138"/>
      <c r="Y740" s="138"/>
      <c r="Z740" s="138"/>
    </row>
    <row r="741" ht="12.75" hidden="1" customHeight="1">
      <c r="A741" s="137"/>
      <c r="B741" s="138"/>
      <c r="C741" s="138"/>
      <c r="D741" s="527"/>
      <c r="E741" s="138"/>
      <c r="F741" s="138"/>
      <c r="G741" s="138"/>
      <c r="H741" s="138"/>
      <c r="I741" s="527"/>
      <c r="J741" s="138"/>
      <c r="K741" s="138"/>
      <c r="L741" s="138"/>
      <c r="M741" s="140"/>
      <c r="N741" s="138"/>
      <c r="O741" s="138"/>
      <c r="P741" s="138"/>
      <c r="Q741" s="138"/>
      <c r="R741" s="138"/>
      <c r="S741" s="138"/>
      <c r="T741" s="138"/>
      <c r="U741" s="138"/>
      <c r="V741" s="138"/>
      <c r="W741" s="138"/>
      <c r="X741" s="138"/>
      <c r="Y741" s="138"/>
      <c r="Z741" s="138"/>
    </row>
    <row r="742" ht="12.75" hidden="1" customHeight="1">
      <c r="A742" s="137"/>
      <c r="B742" s="138"/>
      <c r="C742" s="138"/>
      <c r="D742" s="527"/>
      <c r="E742" s="138"/>
      <c r="F742" s="138"/>
      <c r="G742" s="138"/>
      <c r="H742" s="138"/>
      <c r="I742" s="527"/>
      <c r="J742" s="138"/>
      <c r="K742" s="138"/>
      <c r="L742" s="138"/>
      <c r="M742" s="140"/>
      <c r="N742" s="138"/>
      <c r="O742" s="138"/>
      <c r="P742" s="138"/>
      <c r="Q742" s="138"/>
      <c r="R742" s="138"/>
      <c r="S742" s="138"/>
      <c r="T742" s="138"/>
      <c r="U742" s="138"/>
      <c r="V742" s="138"/>
      <c r="W742" s="138"/>
      <c r="X742" s="138"/>
      <c r="Y742" s="138"/>
      <c r="Z742" s="138"/>
    </row>
    <row r="743" ht="12.75" hidden="1" customHeight="1">
      <c r="A743" s="137"/>
      <c r="B743" s="138"/>
      <c r="C743" s="138"/>
      <c r="D743" s="527"/>
      <c r="E743" s="138"/>
      <c r="F743" s="138"/>
      <c r="G743" s="138"/>
      <c r="H743" s="138"/>
      <c r="I743" s="527"/>
      <c r="J743" s="138"/>
      <c r="K743" s="138"/>
      <c r="L743" s="138"/>
      <c r="M743" s="140"/>
      <c r="N743" s="138"/>
      <c r="O743" s="138"/>
      <c r="P743" s="138"/>
      <c r="Q743" s="138"/>
      <c r="R743" s="138"/>
      <c r="S743" s="138"/>
      <c r="T743" s="138"/>
      <c r="U743" s="138"/>
      <c r="V743" s="138"/>
      <c r="W743" s="138"/>
      <c r="X743" s="138"/>
      <c r="Y743" s="138"/>
      <c r="Z743" s="138"/>
    </row>
    <row r="744" ht="12.75" hidden="1" customHeight="1">
      <c r="A744" s="137"/>
      <c r="B744" s="138"/>
      <c r="C744" s="138"/>
      <c r="D744" s="527"/>
      <c r="E744" s="138"/>
      <c r="F744" s="138"/>
      <c r="G744" s="138"/>
      <c r="H744" s="138"/>
      <c r="I744" s="527"/>
      <c r="J744" s="138"/>
      <c r="K744" s="138"/>
      <c r="L744" s="138"/>
      <c r="M744" s="140"/>
      <c r="N744" s="138"/>
      <c r="O744" s="138"/>
      <c r="P744" s="138"/>
      <c r="Q744" s="138"/>
      <c r="R744" s="138"/>
      <c r="S744" s="138"/>
      <c r="T744" s="138"/>
      <c r="U744" s="138"/>
      <c r="V744" s="138"/>
      <c r="W744" s="138"/>
      <c r="X744" s="138"/>
      <c r="Y744" s="138"/>
      <c r="Z744" s="138"/>
    </row>
    <row r="745" ht="12.75" hidden="1" customHeight="1">
      <c r="A745" s="137"/>
      <c r="B745" s="138"/>
      <c r="C745" s="138"/>
      <c r="D745" s="527"/>
      <c r="E745" s="138"/>
      <c r="F745" s="138"/>
      <c r="G745" s="138"/>
      <c r="H745" s="138"/>
      <c r="I745" s="527"/>
      <c r="J745" s="138"/>
      <c r="K745" s="138"/>
      <c r="L745" s="138"/>
      <c r="M745" s="140"/>
      <c r="N745" s="138"/>
      <c r="O745" s="138"/>
      <c r="P745" s="138"/>
      <c r="Q745" s="138"/>
      <c r="R745" s="138"/>
      <c r="S745" s="138"/>
      <c r="T745" s="138"/>
      <c r="U745" s="138"/>
      <c r="V745" s="138"/>
      <c r="W745" s="138"/>
      <c r="X745" s="138"/>
      <c r="Y745" s="138"/>
      <c r="Z745" s="138"/>
    </row>
    <row r="746" ht="12.75" hidden="1" customHeight="1">
      <c r="A746" s="137"/>
      <c r="B746" s="138"/>
      <c r="C746" s="138"/>
      <c r="D746" s="527"/>
      <c r="E746" s="138"/>
      <c r="F746" s="138"/>
      <c r="G746" s="138"/>
      <c r="H746" s="138"/>
      <c r="I746" s="527"/>
      <c r="J746" s="138"/>
      <c r="K746" s="138"/>
      <c r="L746" s="138"/>
      <c r="M746" s="140"/>
      <c r="N746" s="138"/>
      <c r="O746" s="138"/>
      <c r="P746" s="138"/>
      <c r="Q746" s="138"/>
      <c r="R746" s="138"/>
      <c r="S746" s="138"/>
      <c r="T746" s="138"/>
      <c r="U746" s="138"/>
      <c r="V746" s="138"/>
      <c r="W746" s="138"/>
      <c r="X746" s="138"/>
      <c r="Y746" s="138"/>
      <c r="Z746" s="138"/>
    </row>
    <row r="747" ht="12.75" hidden="1" customHeight="1">
      <c r="A747" s="137"/>
      <c r="B747" s="138"/>
      <c r="C747" s="138"/>
      <c r="D747" s="527"/>
      <c r="E747" s="138"/>
      <c r="F747" s="138"/>
      <c r="G747" s="138"/>
      <c r="H747" s="138"/>
      <c r="I747" s="527"/>
      <c r="J747" s="138"/>
      <c r="K747" s="138"/>
      <c r="L747" s="138"/>
      <c r="M747" s="140"/>
      <c r="N747" s="138"/>
      <c r="O747" s="138"/>
      <c r="P747" s="138"/>
      <c r="Q747" s="138"/>
      <c r="R747" s="138"/>
      <c r="S747" s="138"/>
      <c r="T747" s="138"/>
      <c r="U747" s="138"/>
      <c r="V747" s="138"/>
      <c r="W747" s="138"/>
      <c r="X747" s="138"/>
      <c r="Y747" s="138"/>
      <c r="Z747" s="138"/>
    </row>
    <row r="748" ht="12.75" hidden="1" customHeight="1">
      <c r="A748" s="137"/>
      <c r="B748" s="138"/>
      <c r="C748" s="138"/>
      <c r="D748" s="527"/>
      <c r="E748" s="138"/>
      <c r="F748" s="138"/>
      <c r="G748" s="138"/>
      <c r="H748" s="138"/>
      <c r="I748" s="527"/>
      <c r="J748" s="138"/>
      <c r="K748" s="138"/>
      <c r="L748" s="138"/>
      <c r="M748" s="140"/>
      <c r="N748" s="138"/>
      <c r="O748" s="138"/>
      <c r="P748" s="138"/>
      <c r="Q748" s="138"/>
      <c r="R748" s="138"/>
      <c r="S748" s="138"/>
      <c r="T748" s="138"/>
      <c r="U748" s="138"/>
      <c r="V748" s="138"/>
      <c r="W748" s="138"/>
      <c r="X748" s="138"/>
      <c r="Y748" s="138"/>
      <c r="Z748" s="138"/>
    </row>
    <row r="749" ht="12.75" hidden="1" customHeight="1">
      <c r="A749" s="137"/>
      <c r="B749" s="138"/>
      <c r="C749" s="138"/>
      <c r="D749" s="527"/>
      <c r="E749" s="138"/>
      <c r="F749" s="138"/>
      <c r="G749" s="138"/>
      <c r="H749" s="138"/>
      <c r="I749" s="527"/>
      <c r="J749" s="138"/>
      <c r="K749" s="138"/>
      <c r="L749" s="138"/>
      <c r="M749" s="140"/>
      <c r="N749" s="138"/>
      <c r="O749" s="138"/>
      <c r="P749" s="138"/>
      <c r="Q749" s="138"/>
      <c r="R749" s="138"/>
      <c r="S749" s="138"/>
      <c r="T749" s="138"/>
      <c r="U749" s="138"/>
      <c r="V749" s="138"/>
      <c r="W749" s="138"/>
      <c r="X749" s="138"/>
      <c r="Y749" s="138"/>
      <c r="Z749" s="138"/>
    </row>
    <row r="750" ht="12.75" hidden="1" customHeight="1">
      <c r="A750" s="137"/>
      <c r="B750" s="138"/>
      <c r="C750" s="138"/>
      <c r="D750" s="527"/>
      <c r="E750" s="138"/>
      <c r="F750" s="138"/>
      <c r="G750" s="138"/>
      <c r="H750" s="138"/>
      <c r="I750" s="527"/>
      <c r="J750" s="138"/>
      <c r="K750" s="138"/>
      <c r="L750" s="138"/>
      <c r="M750" s="140"/>
      <c r="N750" s="138"/>
      <c r="O750" s="138"/>
      <c r="P750" s="138"/>
      <c r="Q750" s="138"/>
      <c r="R750" s="138"/>
      <c r="S750" s="138"/>
      <c r="T750" s="138"/>
      <c r="U750" s="138"/>
      <c r="V750" s="138"/>
      <c r="W750" s="138"/>
      <c r="X750" s="138"/>
      <c r="Y750" s="138"/>
      <c r="Z750" s="138"/>
    </row>
    <row r="751" ht="12.75" hidden="1" customHeight="1">
      <c r="A751" s="137"/>
      <c r="B751" s="138"/>
      <c r="C751" s="138"/>
      <c r="D751" s="527"/>
      <c r="E751" s="138"/>
      <c r="F751" s="138"/>
      <c r="G751" s="138"/>
      <c r="H751" s="138"/>
      <c r="I751" s="527"/>
      <c r="J751" s="138"/>
      <c r="K751" s="138"/>
      <c r="L751" s="138"/>
      <c r="M751" s="140"/>
      <c r="N751" s="138"/>
      <c r="O751" s="138"/>
      <c r="P751" s="138"/>
      <c r="Q751" s="138"/>
      <c r="R751" s="138"/>
      <c r="S751" s="138"/>
      <c r="T751" s="138"/>
      <c r="U751" s="138"/>
      <c r="V751" s="138"/>
      <c r="W751" s="138"/>
      <c r="X751" s="138"/>
      <c r="Y751" s="138"/>
      <c r="Z751" s="138"/>
    </row>
    <row r="752" ht="12.75" hidden="1" customHeight="1">
      <c r="A752" s="137"/>
      <c r="B752" s="138"/>
      <c r="C752" s="138"/>
      <c r="D752" s="527"/>
      <c r="E752" s="138"/>
      <c r="F752" s="138"/>
      <c r="G752" s="138"/>
      <c r="H752" s="138"/>
      <c r="I752" s="527"/>
      <c r="J752" s="138"/>
      <c r="K752" s="138"/>
      <c r="L752" s="138"/>
      <c r="M752" s="140"/>
      <c r="N752" s="138"/>
      <c r="O752" s="138"/>
      <c r="P752" s="138"/>
      <c r="Q752" s="138"/>
      <c r="R752" s="138"/>
      <c r="S752" s="138"/>
      <c r="T752" s="138"/>
      <c r="U752" s="138"/>
      <c r="V752" s="138"/>
      <c r="W752" s="138"/>
      <c r="X752" s="138"/>
      <c r="Y752" s="138"/>
      <c r="Z752" s="138"/>
    </row>
    <row r="753" ht="12.75" hidden="1" customHeight="1">
      <c r="A753" s="137"/>
      <c r="B753" s="138"/>
      <c r="C753" s="138"/>
      <c r="D753" s="527"/>
      <c r="E753" s="138"/>
      <c r="F753" s="138"/>
      <c r="G753" s="138"/>
      <c r="H753" s="138"/>
      <c r="I753" s="527"/>
      <c r="J753" s="138"/>
      <c r="K753" s="138"/>
      <c r="L753" s="138"/>
      <c r="M753" s="140"/>
      <c r="N753" s="138"/>
      <c r="O753" s="138"/>
      <c r="P753" s="138"/>
      <c r="Q753" s="138"/>
      <c r="R753" s="138"/>
      <c r="S753" s="138"/>
      <c r="T753" s="138"/>
      <c r="U753" s="138"/>
      <c r="V753" s="138"/>
      <c r="W753" s="138"/>
      <c r="X753" s="138"/>
      <c r="Y753" s="138"/>
      <c r="Z753" s="138"/>
    </row>
    <row r="754" ht="12.75" hidden="1" customHeight="1">
      <c r="A754" s="137"/>
      <c r="B754" s="138"/>
      <c r="C754" s="138"/>
      <c r="D754" s="527"/>
      <c r="E754" s="138"/>
      <c r="F754" s="138"/>
      <c r="G754" s="138"/>
      <c r="H754" s="138"/>
      <c r="I754" s="527"/>
      <c r="J754" s="138"/>
      <c r="K754" s="138"/>
      <c r="L754" s="138"/>
      <c r="M754" s="140"/>
      <c r="N754" s="138"/>
      <c r="O754" s="138"/>
      <c r="P754" s="138"/>
      <c r="Q754" s="138"/>
      <c r="R754" s="138"/>
      <c r="S754" s="138"/>
      <c r="T754" s="138"/>
      <c r="U754" s="138"/>
      <c r="V754" s="138"/>
      <c r="W754" s="138"/>
      <c r="X754" s="138"/>
      <c r="Y754" s="138"/>
      <c r="Z754" s="138"/>
    </row>
    <row r="755" ht="12.75" hidden="1" customHeight="1">
      <c r="A755" s="137"/>
      <c r="B755" s="138"/>
      <c r="C755" s="138"/>
      <c r="D755" s="527"/>
      <c r="E755" s="138"/>
      <c r="F755" s="138"/>
      <c r="G755" s="138"/>
      <c r="H755" s="138"/>
      <c r="I755" s="527"/>
      <c r="J755" s="138"/>
      <c r="K755" s="138"/>
      <c r="L755" s="138"/>
      <c r="M755" s="140"/>
      <c r="N755" s="138"/>
      <c r="O755" s="138"/>
      <c r="P755" s="138"/>
      <c r="Q755" s="138"/>
      <c r="R755" s="138"/>
      <c r="S755" s="138"/>
      <c r="T755" s="138"/>
      <c r="U755" s="138"/>
      <c r="V755" s="138"/>
      <c r="W755" s="138"/>
      <c r="X755" s="138"/>
      <c r="Y755" s="138"/>
      <c r="Z755" s="138"/>
    </row>
    <row r="756" ht="12.75" hidden="1" customHeight="1">
      <c r="A756" s="137"/>
      <c r="B756" s="138"/>
      <c r="C756" s="138"/>
      <c r="D756" s="527"/>
      <c r="E756" s="138"/>
      <c r="F756" s="138"/>
      <c r="G756" s="138"/>
      <c r="H756" s="138"/>
      <c r="I756" s="527"/>
      <c r="J756" s="138"/>
      <c r="K756" s="138"/>
      <c r="L756" s="138"/>
      <c r="M756" s="140"/>
      <c r="N756" s="138"/>
      <c r="O756" s="138"/>
      <c r="P756" s="138"/>
      <c r="Q756" s="138"/>
      <c r="R756" s="138"/>
      <c r="S756" s="138"/>
      <c r="T756" s="138"/>
      <c r="U756" s="138"/>
      <c r="V756" s="138"/>
      <c r="W756" s="138"/>
      <c r="X756" s="138"/>
      <c r="Y756" s="138"/>
      <c r="Z756" s="138"/>
    </row>
    <row r="757" ht="12.75" hidden="1" customHeight="1">
      <c r="A757" s="137"/>
      <c r="B757" s="138"/>
      <c r="C757" s="138"/>
      <c r="D757" s="527"/>
      <c r="E757" s="138"/>
      <c r="F757" s="138"/>
      <c r="G757" s="138"/>
      <c r="H757" s="138"/>
      <c r="I757" s="527"/>
      <c r="J757" s="138"/>
      <c r="K757" s="138"/>
      <c r="L757" s="138"/>
      <c r="M757" s="140"/>
      <c r="N757" s="138"/>
      <c r="O757" s="138"/>
      <c r="P757" s="138"/>
      <c r="Q757" s="138"/>
      <c r="R757" s="138"/>
      <c r="S757" s="138"/>
      <c r="T757" s="138"/>
      <c r="U757" s="138"/>
      <c r="V757" s="138"/>
      <c r="W757" s="138"/>
      <c r="X757" s="138"/>
      <c r="Y757" s="138"/>
      <c r="Z757" s="138"/>
    </row>
    <row r="758" ht="12.75" hidden="1" customHeight="1">
      <c r="A758" s="137"/>
      <c r="B758" s="138"/>
      <c r="C758" s="138"/>
      <c r="D758" s="527"/>
      <c r="E758" s="138"/>
      <c r="F758" s="138"/>
      <c r="G758" s="138"/>
      <c r="H758" s="138"/>
      <c r="I758" s="527"/>
      <c r="J758" s="138"/>
      <c r="K758" s="138"/>
      <c r="L758" s="138"/>
      <c r="M758" s="140"/>
      <c r="N758" s="138"/>
      <c r="O758" s="138"/>
      <c r="P758" s="138"/>
      <c r="Q758" s="138"/>
      <c r="R758" s="138"/>
      <c r="S758" s="138"/>
      <c r="T758" s="138"/>
      <c r="U758" s="138"/>
      <c r="V758" s="138"/>
      <c r="W758" s="138"/>
      <c r="X758" s="138"/>
      <c r="Y758" s="138"/>
      <c r="Z758" s="138"/>
    </row>
    <row r="759" ht="12.75" hidden="1" customHeight="1">
      <c r="A759" s="137"/>
      <c r="B759" s="138"/>
      <c r="C759" s="138"/>
      <c r="D759" s="527"/>
      <c r="E759" s="138"/>
      <c r="F759" s="138"/>
      <c r="G759" s="138"/>
      <c r="H759" s="138"/>
      <c r="I759" s="527"/>
      <c r="J759" s="138"/>
      <c r="K759" s="138"/>
      <c r="L759" s="138"/>
      <c r="M759" s="140"/>
      <c r="N759" s="138"/>
      <c r="O759" s="138"/>
      <c r="P759" s="138"/>
      <c r="Q759" s="138"/>
      <c r="R759" s="138"/>
      <c r="S759" s="138"/>
      <c r="T759" s="138"/>
      <c r="U759" s="138"/>
      <c r="V759" s="138"/>
      <c r="W759" s="138"/>
      <c r="X759" s="138"/>
      <c r="Y759" s="138"/>
      <c r="Z759" s="138"/>
    </row>
    <row r="760" ht="12.75" hidden="1" customHeight="1">
      <c r="A760" s="137"/>
      <c r="B760" s="138"/>
      <c r="C760" s="138"/>
      <c r="D760" s="527"/>
      <c r="E760" s="138"/>
      <c r="F760" s="138"/>
      <c r="G760" s="138"/>
      <c r="H760" s="138"/>
      <c r="I760" s="527"/>
      <c r="J760" s="138"/>
      <c r="K760" s="138"/>
      <c r="L760" s="138"/>
      <c r="M760" s="140"/>
      <c r="N760" s="138"/>
      <c r="O760" s="138"/>
      <c r="P760" s="138"/>
      <c r="Q760" s="138"/>
      <c r="R760" s="138"/>
      <c r="S760" s="138"/>
      <c r="T760" s="138"/>
      <c r="U760" s="138"/>
      <c r="V760" s="138"/>
      <c r="W760" s="138"/>
      <c r="X760" s="138"/>
      <c r="Y760" s="138"/>
      <c r="Z760" s="138"/>
    </row>
    <row r="761" ht="12.75" hidden="1" customHeight="1">
      <c r="A761" s="137"/>
      <c r="B761" s="138"/>
      <c r="C761" s="138"/>
      <c r="D761" s="527"/>
      <c r="E761" s="138"/>
      <c r="F761" s="138"/>
      <c r="G761" s="138"/>
      <c r="H761" s="138"/>
      <c r="I761" s="527"/>
      <c r="J761" s="138"/>
      <c r="K761" s="138"/>
      <c r="L761" s="138"/>
      <c r="M761" s="140"/>
      <c r="N761" s="138"/>
      <c r="O761" s="138"/>
      <c r="P761" s="138"/>
      <c r="Q761" s="138"/>
      <c r="R761" s="138"/>
      <c r="S761" s="138"/>
      <c r="T761" s="138"/>
      <c r="U761" s="138"/>
      <c r="V761" s="138"/>
      <c r="W761" s="138"/>
      <c r="X761" s="138"/>
      <c r="Y761" s="138"/>
      <c r="Z761" s="138"/>
    </row>
    <row r="762" ht="12.75" hidden="1" customHeight="1">
      <c r="A762" s="137"/>
      <c r="B762" s="138"/>
      <c r="C762" s="138"/>
      <c r="D762" s="527"/>
      <c r="E762" s="138"/>
      <c r="F762" s="138"/>
      <c r="G762" s="138"/>
      <c r="H762" s="138"/>
      <c r="I762" s="527"/>
      <c r="J762" s="138"/>
      <c r="K762" s="138"/>
      <c r="L762" s="138"/>
      <c r="M762" s="140"/>
      <c r="N762" s="138"/>
      <c r="O762" s="138"/>
      <c r="P762" s="138"/>
      <c r="Q762" s="138"/>
      <c r="R762" s="138"/>
      <c r="S762" s="138"/>
      <c r="T762" s="138"/>
      <c r="U762" s="138"/>
      <c r="V762" s="138"/>
      <c r="W762" s="138"/>
      <c r="X762" s="138"/>
      <c r="Y762" s="138"/>
      <c r="Z762" s="138"/>
    </row>
    <row r="763" ht="12.75" hidden="1" customHeight="1">
      <c r="A763" s="137"/>
      <c r="B763" s="138"/>
      <c r="C763" s="138"/>
      <c r="D763" s="527"/>
      <c r="E763" s="138"/>
      <c r="F763" s="138"/>
      <c r="G763" s="138"/>
      <c r="H763" s="138"/>
      <c r="I763" s="527"/>
      <c r="J763" s="138"/>
      <c r="K763" s="138"/>
      <c r="L763" s="138"/>
      <c r="M763" s="140"/>
      <c r="N763" s="138"/>
      <c r="O763" s="138"/>
      <c r="P763" s="138"/>
      <c r="Q763" s="138"/>
      <c r="R763" s="138"/>
      <c r="S763" s="138"/>
      <c r="T763" s="138"/>
      <c r="U763" s="138"/>
      <c r="V763" s="138"/>
      <c r="W763" s="138"/>
      <c r="X763" s="138"/>
      <c r="Y763" s="138"/>
      <c r="Z763" s="138"/>
    </row>
    <row r="764" ht="12.75" hidden="1" customHeight="1">
      <c r="A764" s="137"/>
      <c r="B764" s="138"/>
      <c r="C764" s="138"/>
      <c r="D764" s="527"/>
      <c r="E764" s="138"/>
      <c r="F764" s="138"/>
      <c r="G764" s="138"/>
      <c r="H764" s="138"/>
      <c r="I764" s="527"/>
      <c r="J764" s="138"/>
      <c r="K764" s="138"/>
      <c r="L764" s="138"/>
      <c r="M764" s="140"/>
      <c r="N764" s="138"/>
      <c r="O764" s="138"/>
      <c r="P764" s="138"/>
      <c r="Q764" s="138"/>
      <c r="R764" s="138"/>
      <c r="S764" s="138"/>
      <c r="T764" s="138"/>
      <c r="U764" s="138"/>
      <c r="V764" s="138"/>
      <c r="W764" s="138"/>
      <c r="X764" s="138"/>
      <c r="Y764" s="138"/>
      <c r="Z764" s="138"/>
    </row>
    <row r="765" ht="12.75" customHeight="1">
      <c r="A765" s="141"/>
      <c r="B765" s="142"/>
      <c r="C765" s="142"/>
      <c r="D765" s="206"/>
      <c r="E765" s="144"/>
      <c r="F765" s="145"/>
      <c r="G765" s="144"/>
      <c r="H765" s="145"/>
      <c r="I765" s="206"/>
      <c r="J765" s="144"/>
      <c r="K765" s="144"/>
      <c r="L765" s="144"/>
      <c r="M765" s="146"/>
      <c r="N765" s="138"/>
      <c r="O765" s="138"/>
      <c r="P765" s="138"/>
      <c r="Q765" s="138"/>
      <c r="R765" s="138"/>
      <c r="S765" s="138"/>
      <c r="T765" s="138"/>
      <c r="U765" s="138"/>
      <c r="V765" s="138"/>
      <c r="W765" s="138"/>
      <c r="X765" s="138"/>
      <c r="Y765" s="138"/>
      <c r="Z765" s="138"/>
    </row>
    <row r="766" ht="12.75" customHeight="1">
      <c r="A766" s="141"/>
      <c r="B766" s="142"/>
      <c r="C766" s="142"/>
      <c r="D766" s="206"/>
      <c r="E766" s="144"/>
      <c r="F766" s="145"/>
      <c r="G766" s="144"/>
      <c r="H766" s="145"/>
      <c r="I766" s="206"/>
      <c r="J766" s="144"/>
      <c r="K766" s="144"/>
      <c r="L766" s="144"/>
      <c r="M766" s="146"/>
      <c r="N766" s="138"/>
      <c r="O766" s="138"/>
      <c r="P766" s="138"/>
      <c r="Q766" s="138"/>
      <c r="R766" s="138"/>
      <c r="S766" s="138"/>
      <c r="T766" s="138"/>
      <c r="U766" s="138"/>
      <c r="V766" s="138"/>
      <c r="W766" s="138"/>
      <c r="X766" s="138"/>
      <c r="Y766" s="138"/>
      <c r="Z766" s="138"/>
    </row>
    <row r="767" ht="12.75" customHeight="1">
      <c r="A767" s="141"/>
      <c r="B767" s="142"/>
      <c r="C767" s="142"/>
      <c r="D767" s="206"/>
      <c r="E767" s="144"/>
      <c r="F767" s="145"/>
      <c r="G767" s="144"/>
      <c r="H767" s="145"/>
      <c r="I767" s="206"/>
      <c r="J767" s="144"/>
      <c r="K767" s="144"/>
      <c r="L767" s="144"/>
      <c r="M767" s="146"/>
      <c r="N767" s="138"/>
      <c r="O767" s="138"/>
      <c r="P767" s="138"/>
      <c r="Q767" s="138"/>
      <c r="R767" s="138"/>
      <c r="S767" s="138"/>
      <c r="T767" s="138"/>
      <c r="U767" s="138"/>
      <c r="V767" s="138"/>
      <c r="W767" s="138"/>
      <c r="X767" s="138"/>
      <c r="Y767" s="138"/>
      <c r="Z767" s="138"/>
    </row>
    <row r="768" ht="12.75" customHeight="1">
      <c r="A768" s="141"/>
      <c r="B768" s="142"/>
      <c r="C768" s="142"/>
      <c r="D768" s="206"/>
      <c r="E768" s="144"/>
      <c r="F768" s="145"/>
      <c r="G768" s="144"/>
      <c r="H768" s="145"/>
      <c r="I768" s="206"/>
      <c r="J768" s="144"/>
      <c r="K768" s="144"/>
      <c r="L768" s="144"/>
      <c r="M768" s="146"/>
      <c r="N768" s="138"/>
      <c r="O768" s="138"/>
      <c r="P768" s="138"/>
      <c r="Q768" s="138"/>
      <c r="R768" s="138"/>
      <c r="S768" s="138"/>
      <c r="T768" s="138"/>
      <c r="U768" s="138"/>
      <c r="V768" s="138"/>
      <c r="W768" s="138"/>
      <c r="X768" s="138"/>
      <c r="Y768" s="138"/>
      <c r="Z768" s="138"/>
    </row>
    <row r="769" ht="12.75" customHeight="1">
      <c r="A769" s="141"/>
      <c r="B769" s="142"/>
      <c r="C769" s="142"/>
      <c r="D769" s="206"/>
      <c r="E769" s="144"/>
      <c r="F769" s="145"/>
      <c r="G769" s="144"/>
      <c r="H769" s="145"/>
      <c r="I769" s="206"/>
      <c r="J769" s="144"/>
      <c r="K769" s="144"/>
      <c r="L769" s="144"/>
      <c r="M769" s="146"/>
      <c r="N769" s="138"/>
      <c r="O769" s="138"/>
      <c r="P769" s="138"/>
      <c r="Q769" s="138"/>
      <c r="R769" s="138"/>
      <c r="S769" s="138"/>
      <c r="T769" s="138"/>
      <c r="U769" s="138"/>
      <c r="V769" s="138"/>
      <c r="W769" s="138"/>
      <c r="X769" s="138"/>
      <c r="Y769" s="138"/>
      <c r="Z769" s="138"/>
    </row>
    <row r="770" ht="12.75" customHeight="1">
      <c r="A770" s="141"/>
      <c r="B770" s="142"/>
      <c r="C770" s="142"/>
      <c r="D770" s="206"/>
      <c r="E770" s="144"/>
      <c r="F770" s="145"/>
      <c r="G770" s="144"/>
      <c r="H770" s="145"/>
      <c r="I770" s="206"/>
      <c r="J770" s="144"/>
      <c r="K770" s="144"/>
      <c r="L770" s="144"/>
      <c r="M770" s="146"/>
      <c r="N770" s="138"/>
      <c r="O770" s="138"/>
      <c r="P770" s="138"/>
      <c r="Q770" s="138"/>
      <c r="R770" s="138"/>
      <c r="S770" s="138"/>
      <c r="T770" s="138"/>
      <c r="U770" s="138"/>
      <c r="V770" s="138"/>
      <c r="W770" s="138"/>
      <c r="X770" s="138"/>
      <c r="Y770" s="138"/>
      <c r="Z770" s="138"/>
    </row>
    <row r="771" ht="12.75" customHeight="1">
      <c r="A771" s="141"/>
      <c r="B771" s="142"/>
      <c r="C771" s="142"/>
      <c r="D771" s="206"/>
      <c r="E771" s="144"/>
      <c r="F771" s="145"/>
      <c r="G771" s="144"/>
      <c r="H771" s="145"/>
      <c r="I771" s="206"/>
      <c r="J771" s="144"/>
      <c r="K771" s="144"/>
      <c r="L771" s="144"/>
      <c r="M771" s="146"/>
      <c r="N771" s="138"/>
      <c r="O771" s="138"/>
      <c r="P771" s="138"/>
      <c r="Q771" s="138"/>
      <c r="R771" s="138"/>
      <c r="S771" s="138"/>
      <c r="T771" s="138"/>
      <c r="U771" s="138"/>
      <c r="V771" s="138"/>
      <c r="W771" s="138"/>
      <c r="X771" s="138"/>
      <c r="Y771" s="138"/>
      <c r="Z771" s="138"/>
    </row>
    <row r="772" ht="12.75" customHeight="1">
      <c r="A772" s="141"/>
      <c r="B772" s="142"/>
      <c r="C772" s="142"/>
      <c r="D772" s="206"/>
      <c r="E772" s="144"/>
      <c r="F772" s="145"/>
      <c r="G772" s="144"/>
      <c r="H772" s="145"/>
      <c r="I772" s="206"/>
      <c r="J772" s="144"/>
      <c r="K772" s="144"/>
      <c r="L772" s="144"/>
      <c r="M772" s="146"/>
      <c r="N772" s="138"/>
      <c r="O772" s="138"/>
      <c r="P772" s="138"/>
      <c r="Q772" s="138"/>
      <c r="R772" s="138"/>
      <c r="S772" s="138"/>
      <c r="T772" s="138"/>
      <c r="U772" s="138"/>
      <c r="V772" s="138"/>
      <c r="W772" s="138"/>
      <c r="X772" s="138"/>
      <c r="Y772" s="138"/>
      <c r="Z772" s="138"/>
    </row>
    <row r="773" ht="12.75" customHeight="1">
      <c r="A773" s="141"/>
      <c r="B773" s="142"/>
      <c r="C773" s="142"/>
      <c r="D773" s="206"/>
      <c r="E773" s="144"/>
      <c r="F773" s="145"/>
      <c r="G773" s="144"/>
      <c r="H773" s="145"/>
      <c r="I773" s="206"/>
      <c r="J773" s="144"/>
      <c r="K773" s="144"/>
      <c r="L773" s="144"/>
      <c r="M773" s="146"/>
      <c r="N773" s="138"/>
      <c r="O773" s="138"/>
      <c r="P773" s="138"/>
      <c r="Q773" s="138"/>
      <c r="R773" s="138"/>
      <c r="S773" s="138"/>
      <c r="T773" s="138"/>
      <c r="U773" s="138"/>
      <c r="V773" s="138"/>
      <c r="W773" s="138"/>
      <c r="X773" s="138"/>
      <c r="Y773" s="138"/>
      <c r="Z773" s="138"/>
    </row>
    <row r="774" ht="12.75" customHeight="1">
      <c r="A774" s="141"/>
      <c r="B774" s="142"/>
      <c r="C774" s="142"/>
      <c r="D774" s="206"/>
      <c r="E774" s="144"/>
      <c r="F774" s="145"/>
      <c r="G774" s="144"/>
      <c r="H774" s="145"/>
      <c r="I774" s="206"/>
      <c r="J774" s="144"/>
      <c r="K774" s="144"/>
      <c r="L774" s="144"/>
      <c r="M774" s="146"/>
      <c r="N774" s="138"/>
      <c r="O774" s="138"/>
      <c r="P774" s="138"/>
      <c r="Q774" s="138"/>
      <c r="R774" s="138"/>
      <c r="S774" s="138"/>
      <c r="T774" s="138"/>
      <c r="U774" s="138"/>
      <c r="V774" s="138"/>
      <c r="W774" s="138"/>
      <c r="X774" s="138"/>
      <c r="Y774" s="138"/>
      <c r="Z774" s="138"/>
    </row>
    <row r="775" ht="12.75" customHeight="1">
      <c r="A775" s="141"/>
      <c r="B775" s="142"/>
      <c r="C775" s="142"/>
      <c r="D775" s="206"/>
      <c r="E775" s="144"/>
      <c r="F775" s="145"/>
      <c r="G775" s="144"/>
      <c r="H775" s="145"/>
      <c r="I775" s="206"/>
      <c r="J775" s="144"/>
      <c r="K775" s="144"/>
      <c r="L775" s="144"/>
      <c r="M775" s="146"/>
      <c r="N775" s="138"/>
      <c r="O775" s="138"/>
      <c r="P775" s="138"/>
      <c r="Q775" s="138"/>
      <c r="R775" s="138"/>
      <c r="S775" s="138"/>
      <c r="T775" s="138"/>
      <c r="U775" s="138"/>
      <c r="V775" s="138"/>
      <c r="W775" s="138"/>
      <c r="X775" s="138"/>
      <c r="Y775" s="138"/>
      <c r="Z775" s="138"/>
    </row>
    <row r="776" ht="12.75" customHeight="1">
      <c r="A776" s="141"/>
      <c r="B776" s="142"/>
      <c r="C776" s="142"/>
      <c r="D776" s="206"/>
      <c r="E776" s="144"/>
      <c r="F776" s="145"/>
      <c r="G776" s="144"/>
      <c r="H776" s="145"/>
      <c r="I776" s="206"/>
      <c r="J776" s="144"/>
      <c r="K776" s="144"/>
      <c r="L776" s="144"/>
      <c r="M776" s="146"/>
      <c r="N776" s="138"/>
      <c r="O776" s="138"/>
      <c r="P776" s="138"/>
      <c r="Q776" s="138"/>
      <c r="R776" s="138"/>
      <c r="S776" s="138"/>
      <c r="T776" s="138"/>
      <c r="U776" s="138"/>
      <c r="V776" s="138"/>
      <c r="W776" s="138"/>
      <c r="X776" s="138"/>
      <c r="Y776" s="138"/>
      <c r="Z776" s="138"/>
    </row>
    <row r="777" ht="12.75" customHeight="1">
      <c r="A777" s="141"/>
      <c r="B777" s="142"/>
      <c r="C777" s="142"/>
      <c r="D777" s="206"/>
      <c r="E777" s="144"/>
      <c r="F777" s="145"/>
      <c r="G777" s="144"/>
      <c r="H777" s="145"/>
      <c r="I777" s="206"/>
      <c r="J777" s="144"/>
      <c r="K777" s="144"/>
      <c r="L777" s="144"/>
      <c r="M777" s="146"/>
      <c r="N777" s="138"/>
      <c r="O777" s="138"/>
      <c r="P777" s="138"/>
      <c r="Q777" s="138"/>
      <c r="R777" s="138"/>
      <c r="S777" s="138"/>
      <c r="T777" s="138"/>
      <c r="U777" s="138"/>
      <c r="V777" s="138"/>
      <c r="W777" s="138"/>
      <c r="X777" s="138"/>
      <c r="Y777" s="138"/>
      <c r="Z777" s="138"/>
    </row>
    <row r="778" ht="12.75" customHeight="1">
      <c r="A778" s="141"/>
      <c r="B778" s="142"/>
      <c r="C778" s="142"/>
      <c r="D778" s="206"/>
      <c r="E778" s="144"/>
      <c r="F778" s="145"/>
      <c r="G778" s="144"/>
      <c r="H778" s="145"/>
      <c r="I778" s="206"/>
      <c r="J778" s="144"/>
      <c r="K778" s="144"/>
      <c r="L778" s="144"/>
      <c r="M778" s="146"/>
      <c r="N778" s="138"/>
      <c r="O778" s="138"/>
      <c r="P778" s="138"/>
      <c r="Q778" s="138"/>
      <c r="R778" s="138"/>
      <c r="S778" s="138"/>
      <c r="T778" s="138"/>
      <c r="U778" s="138"/>
      <c r="V778" s="138"/>
      <c r="W778" s="138"/>
      <c r="X778" s="138"/>
      <c r="Y778" s="138"/>
      <c r="Z778" s="138"/>
    </row>
    <row r="779" ht="12.75" customHeight="1">
      <c r="A779" s="141"/>
      <c r="B779" s="142"/>
      <c r="C779" s="142"/>
      <c r="D779" s="206"/>
      <c r="E779" s="144"/>
      <c r="F779" s="145"/>
      <c r="G779" s="144"/>
      <c r="H779" s="145"/>
      <c r="I779" s="206"/>
      <c r="J779" s="144"/>
      <c r="K779" s="144"/>
      <c r="L779" s="144"/>
      <c r="M779" s="146"/>
      <c r="N779" s="138"/>
      <c r="O779" s="138"/>
      <c r="P779" s="138"/>
      <c r="Q779" s="138"/>
      <c r="R779" s="138"/>
      <c r="S779" s="138"/>
      <c r="T779" s="138"/>
      <c r="U779" s="138"/>
      <c r="V779" s="138"/>
      <c r="W779" s="138"/>
      <c r="X779" s="138"/>
      <c r="Y779" s="138"/>
      <c r="Z779" s="138"/>
    </row>
    <row r="780" ht="12.75" customHeight="1">
      <c r="A780" s="141"/>
      <c r="B780" s="142"/>
      <c r="C780" s="142"/>
      <c r="D780" s="206"/>
      <c r="E780" s="144"/>
      <c r="F780" s="145"/>
      <c r="G780" s="144"/>
      <c r="H780" s="145"/>
      <c r="I780" s="206"/>
      <c r="J780" s="144"/>
      <c r="K780" s="144"/>
      <c r="L780" s="144"/>
      <c r="M780" s="146"/>
      <c r="N780" s="138"/>
      <c r="O780" s="138"/>
      <c r="P780" s="138"/>
      <c r="Q780" s="138"/>
      <c r="R780" s="138"/>
      <c r="S780" s="138"/>
      <c r="T780" s="138"/>
      <c r="U780" s="138"/>
      <c r="V780" s="138"/>
      <c r="W780" s="138"/>
      <c r="X780" s="138"/>
      <c r="Y780" s="138"/>
      <c r="Z780" s="138"/>
    </row>
    <row r="781" ht="12.75" customHeight="1">
      <c r="A781" s="141"/>
      <c r="B781" s="142"/>
      <c r="C781" s="142"/>
      <c r="D781" s="206"/>
      <c r="E781" s="144"/>
      <c r="F781" s="145"/>
      <c r="G781" s="144"/>
      <c r="H781" s="145"/>
      <c r="I781" s="206"/>
      <c r="J781" s="144"/>
      <c r="K781" s="144"/>
      <c r="L781" s="144"/>
      <c r="M781" s="146"/>
      <c r="N781" s="138"/>
      <c r="O781" s="138"/>
      <c r="P781" s="138"/>
      <c r="Q781" s="138"/>
      <c r="R781" s="138"/>
      <c r="S781" s="138"/>
      <c r="T781" s="138"/>
      <c r="U781" s="138"/>
      <c r="V781" s="138"/>
      <c r="W781" s="138"/>
      <c r="X781" s="138"/>
      <c r="Y781" s="138"/>
      <c r="Z781" s="138"/>
    </row>
    <row r="782" ht="12.75" customHeight="1">
      <c r="A782" s="141"/>
      <c r="B782" s="142"/>
      <c r="C782" s="142"/>
      <c r="D782" s="206"/>
      <c r="E782" s="144"/>
      <c r="F782" s="145"/>
      <c r="G782" s="144"/>
      <c r="H782" s="145"/>
      <c r="I782" s="206"/>
      <c r="J782" s="144"/>
      <c r="K782" s="144"/>
      <c r="L782" s="144"/>
      <c r="M782" s="146"/>
      <c r="N782" s="138"/>
      <c r="O782" s="138"/>
      <c r="P782" s="138"/>
      <c r="Q782" s="138"/>
      <c r="R782" s="138"/>
      <c r="S782" s="138"/>
      <c r="T782" s="138"/>
      <c r="U782" s="138"/>
      <c r="V782" s="138"/>
      <c r="W782" s="138"/>
      <c r="X782" s="138"/>
      <c r="Y782" s="138"/>
      <c r="Z782" s="138"/>
    </row>
    <row r="783" ht="12.75" customHeight="1">
      <c r="A783" s="141"/>
      <c r="B783" s="142"/>
      <c r="C783" s="142"/>
      <c r="D783" s="206"/>
      <c r="E783" s="144"/>
      <c r="F783" s="145"/>
      <c r="G783" s="144"/>
      <c r="H783" s="145"/>
      <c r="I783" s="206"/>
      <c r="J783" s="144"/>
      <c r="K783" s="144"/>
      <c r="L783" s="144"/>
      <c r="M783" s="146"/>
      <c r="N783" s="138"/>
      <c r="O783" s="138"/>
      <c r="P783" s="138"/>
      <c r="Q783" s="138"/>
      <c r="R783" s="138"/>
      <c r="S783" s="138"/>
      <c r="T783" s="138"/>
      <c r="U783" s="138"/>
      <c r="V783" s="138"/>
      <c r="W783" s="138"/>
      <c r="X783" s="138"/>
      <c r="Y783" s="138"/>
      <c r="Z783" s="138"/>
    </row>
    <row r="784" ht="12.75" customHeight="1">
      <c r="A784" s="141"/>
      <c r="B784" s="142"/>
      <c r="C784" s="142"/>
      <c r="D784" s="206"/>
      <c r="E784" s="144"/>
      <c r="F784" s="145"/>
      <c r="G784" s="144"/>
      <c r="H784" s="145"/>
      <c r="I784" s="206"/>
      <c r="J784" s="144"/>
      <c r="K784" s="144"/>
      <c r="L784" s="144"/>
      <c r="M784" s="146"/>
      <c r="N784" s="138"/>
      <c r="O784" s="138"/>
      <c r="P784" s="138"/>
      <c r="Q784" s="138"/>
      <c r="R784" s="138"/>
      <c r="S784" s="138"/>
      <c r="T784" s="138"/>
      <c r="U784" s="138"/>
      <c r="V784" s="138"/>
      <c r="W784" s="138"/>
      <c r="X784" s="138"/>
      <c r="Y784" s="138"/>
      <c r="Z784" s="138"/>
    </row>
    <row r="785" ht="12.75" customHeight="1">
      <c r="A785" s="141"/>
      <c r="B785" s="142"/>
      <c r="C785" s="142"/>
      <c r="D785" s="206"/>
      <c r="E785" s="144"/>
      <c r="F785" s="145"/>
      <c r="G785" s="144"/>
      <c r="H785" s="145"/>
      <c r="I785" s="206"/>
      <c r="J785" s="144"/>
      <c r="K785" s="144"/>
      <c r="L785" s="144"/>
      <c r="M785" s="146"/>
      <c r="N785" s="138"/>
      <c r="O785" s="138"/>
      <c r="P785" s="138"/>
      <c r="Q785" s="138"/>
      <c r="R785" s="138"/>
      <c r="S785" s="138"/>
      <c r="T785" s="138"/>
      <c r="U785" s="138"/>
      <c r="V785" s="138"/>
      <c r="W785" s="138"/>
      <c r="X785" s="138"/>
      <c r="Y785" s="138"/>
      <c r="Z785" s="138"/>
    </row>
    <row r="786" ht="12.75" customHeight="1">
      <c r="A786" s="141"/>
      <c r="B786" s="142"/>
      <c r="C786" s="142"/>
      <c r="D786" s="206"/>
      <c r="E786" s="144"/>
      <c r="F786" s="145"/>
      <c r="G786" s="144"/>
      <c r="H786" s="145"/>
      <c r="I786" s="206"/>
      <c r="J786" s="144"/>
      <c r="K786" s="144"/>
      <c r="L786" s="144"/>
      <c r="M786" s="146"/>
      <c r="N786" s="138"/>
      <c r="O786" s="138"/>
      <c r="P786" s="138"/>
      <c r="Q786" s="138"/>
      <c r="R786" s="138"/>
      <c r="S786" s="138"/>
      <c r="T786" s="138"/>
      <c r="U786" s="138"/>
      <c r="V786" s="138"/>
      <c r="W786" s="138"/>
      <c r="X786" s="138"/>
      <c r="Y786" s="138"/>
      <c r="Z786" s="138"/>
    </row>
    <row r="787" ht="12.75" customHeight="1">
      <c r="A787" s="141"/>
      <c r="B787" s="142"/>
      <c r="C787" s="142"/>
      <c r="D787" s="206"/>
      <c r="E787" s="144"/>
      <c r="F787" s="145"/>
      <c r="G787" s="144"/>
      <c r="H787" s="145"/>
      <c r="I787" s="206"/>
      <c r="J787" s="144"/>
      <c r="K787" s="144"/>
      <c r="L787" s="144"/>
      <c r="M787" s="146"/>
      <c r="N787" s="138"/>
      <c r="O787" s="138"/>
      <c r="P787" s="138"/>
      <c r="Q787" s="138"/>
      <c r="R787" s="138"/>
      <c r="S787" s="138"/>
      <c r="T787" s="138"/>
      <c r="U787" s="138"/>
      <c r="V787" s="138"/>
      <c r="W787" s="138"/>
      <c r="X787" s="138"/>
      <c r="Y787" s="138"/>
      <c r="Z787" s="138"/>
    </row>
    <row r="788" ht="12.75" customHeight="1">
      <c r="A788" s="141"/>
      <c r="B788" s="142"/>
      <c r="C788" s="142"/>
      <c r="D788" s="206"/>
      <c r="E788" s="144"/>
      <c r="F788" s="145"/>
      <c r="G788" s="144"/>
      <c r="H788" s="145"/>
      <c r="I788" s="206"/>
      <c r="J788" s="144"/>
      <c r="K788" s="144"/>
      <c r="L788" s="144"/>
      <c r="M788" s="146"/>
      <c r="N788" s="138"/>
      <c r="O788" s="138"/>
      <c r="P788" s="138"/>
      <c r="Q788" s="138"/>
      <c r="R788" s="138"/>
      <c r="S788" s="138"/>
      <c r="T788" s="138"/>
      <c r="U788" s="138"/>
      <c r="V788" s="138"/>
      <c r="W788" s="138"/>
      <c r="X788" s="138"/>
      <c r="Y788" s="138"/>
      <c r="Z788" s="138"/>
    </row>
    <row r="789" ht="12.75" customHeight="1">
      <c r="A789" s="141"/>
      <c r="B789" s="142"/>
      <c r="C789" s="142"/>
      <c r="D789" s="206"/>
      <c r="E789" s="144"/>
      <c r="F789" s="145"/>
      <c r="G789" s="144"/>
      <c r="H789" s="145"/>
      <c r="I789" s="206"/>
      <c r="J789" s="144"/>
      <c r="K789" s="144"/>
      <c r="L789" s="144"/>
      <c r="M789" s="146"/>
      <c r="N789" s="138"/>
      <c r="O789" s="138"/>
      <c r="P789" s="138"/>
      <c r="Q789" s="138"/>
      <c r="R789" s="138"/>
      <c r="S789" s="138"/>
      <c r="T789" s="138"/>
      <c r="U789" s="138"/>
      <c r="V789" s="138"/>
      <c r="W789" s="138"/>
      <c r="X789" s="138"/>
      <c r="Y789" s="138"/>
      <c r="Z789" s="138"/>
    </row>
    <row r="790" ht="12.75" customHeight="1">
      <c r="A790" s="141"/>
      <c r="B790" s="142"/>
      <c r="C790" s="142"/>
      <c r="D790" s="206"/>
      <c r="E790" s="144"/>
      <c r="F790" s="145"/>
      <c r="G790" s="144"/>
      <c r="H790" s="145"/>
      <c r="I790" s="206"/>
      <c r="J790" s="144"/>
      <c r="K790" s="144"/>
      <c r="L790" s="144"/>
      <c r="M790" s="146"/>
      <c r="N790" s="138"/>
      <c r="O790" s="138"/>
      <c r="P790" s="138"/>
      <c r="Q790" s="138"/>
      <c r="R790" s="138"/>
      <c r="S790" s="138"/>
      <c r="T790" s="138"/>
      <c r="U790" s="138"/>
      <c r="V790" s="138"/>
      <c r="W790" s="138"/>
      <c r="X790" s="138"/>
      <c r="Y790" s="138"/>
      <c r="Z790" s="138"/>
    </row>
    <row r="791" ht="12.75" customHeight="1">
      <c r="A791" s="141"/>
      <c r="B791" s="142"/>
      <c r="C791" s="142"/>
      <c r="D791" s="206"/>
      <c r="E791" s="144"/>
      <c r="F791" s="145"/>
      <c r="G791" s="144"/>
      <c r="H791" s="145"/>
      <c r="I791" s="206"/>
      <c r="J791" s="144"/>
      <c r="K791" s="144"/>
      <c r="L791" s="144"/>
      <c r="M791" s="146"/>
      <c r="N791" s="138"/>
      <c r="O791" s="138"/>
      <c r="P791" s="138"/>
      <c r="Q791" s="138"/>
      <c r="R791" s="138"/>
      <c r="S791" s="138"/>
      <c r="T791" s="138"/>
      <c r="U791" s="138"/>
      <c r="V791" s="138"/>
      <c r="W791" s="138"/>
      <c r="X791" s="138"/>
      <c r="Y791" s="138"/>
      <c r="Z791" s="138"/>
    </row>
    <row r="792" ht="12.75" customHeight="1">
      <c r="A792" s="141"/>
      <c r="B792" s="142"/>
      <c r="C792" s="142"/>
      <c r="D792" s="206"/>
      <c r="E792" s="144"/>
      <c r="F792" s="145"/>
      <c r="G792" s="144"/>
      <c r="H792" s="145"/>
      <c r="I792" s="206"/>
      <c r="J792" s="144"/>
      <c r="K792" s="144"/>
      <c r="L792" s="144"/>
      <c r="M792" s="146"/>
      <c r="N792" s="138"/>
      <c r="O792" s="138"/>
      <c r="P792" s="138"/>
      <c r="Q792" s="138"/>
      <c r="R792" s="138"/>
      <c r="S792" s="138"/>
      <c r="T792" s="138"/>
      <c r="U792" s="138"/>
      <c r="V792" s="138"/>
      <c r="W792" s="138"/>
      <c r="X792" s="138"/>
      <c r="Y792" s="138"/>
      <c r="Z792" s="138"/>
    </row>
    <row r="793" ht="12.75" customHeight="1">
      <c r="A793" s="141"/>
      <c r="B793" s="142"/>
      <c r="C793" s="142"/>
      <c r="D793" s="206"/>
      <c r="E793" s="144"/>
      <c r="F793" s="145"/>
      <c r="G793" s="144"/>
      <c r="H793" s="145"/>
      <c r="I793" s="206"/>
      <c r="J793" s="144"/>
      <c r="K793" s="144"/>
      <c r="L793" s="144"/>
      <c r="M793" s="146"/>
      <c r="N793" s="138"/>
      <c r="O793" s="138"/>
      <c r="P793" s="138"/>
      <c r="Q793" s="138"/>
      <c r="R793" s="138"/>
      <c r="S793" s="138"/>
      <c r="T793" s="138"/>
      <c r="U793" s="138"/>
      <c r="V793" s="138"/>
      <c r="W793" s="138"/>
      <c r="X793" s="138"/>
      <c r="Y793" s="138"/>
      <c r="Z793" s="138"/>
    </row>
    <row r="794" ht="12.75" customHeight="1">
      <c r="A794" s="141"/>
      <c r="B794" s="142"/>
      <c r="C794" s="142"/>
      <c r="D794" s="206"/>
      <c r="E794" s="144"/>
      <c r="F794" s="145"/>
      <c r="G794" s="144"/>
      <c r="H794" s="145"/>
      <c r="I794" s="206"/>
      <c r="J794" s="144"/>
      <c r="K794" s="144"/>
      <c r="L794" s="144"/>
      <c r="M794" s="146"/>
      <c r="N794" s="138"/>
      <c r="O794" s="138"/>
      <c r="P794" s="138"/>
      <c r="Q794" s="138"/>
      <c r="R794" s="138"/>
      <c r="S794" s="138"/>
      <c r="T794" s="138"/>
      <c r="U794" s="138"/>
      <c r="V794" s="138"/>
      <c r="W794" s="138"/>
      <c r="X794" s="138"/>
      <c r="Y794" s="138"/>
      <c r="Z794" s="138"/>
    </row>
    <row r="795" ht="12.75" customHeight="1">
      <c r="A795" s="141"/>
      <c r="B795" s="142"/>
      <c r="C795" s="142"/>
      <c r="D795" s="206"/>
      <c r="E795" s="144"/>
      <c r="F795" s="145"/>
      <c r="G795" s="144"/>
      <c r="H795" s="145"/>
      <c r="I795" s="206"/>
      <c r="J795" s="144"/>
      <c r="K795" s="144"/>
      <c r="L795" s="144"/>
      <c r="M795" s="146"/>
      <c r="N795" s="138"/>
      <c r="O795" s="138"/>
      <c r="P795" s="138"/>
      <c r="Q795" s="138"/>
      <c r="R795" s="138"/>
      <c r="S795" s="138"/>
      <c r="T795" s="138"/>
      <c r="U795" s="138"/>
      <c r="V795" s="138"/>
      <c r="W795" s="138"/>
      <c r="X795" s="138"/>
      <c r="Y795" s="138"/>
      <c r="Z795" s="138"/>
    </row>
    <row r="796" ht="12.75" customHeight="1">
      <c r="A796" s="141"/>
      <c r="B796" s="142"/>
      <c r="C796" s="142"/>
      <c r="D796" s="206"/>
      <c r="E796" s="144"/>
      <c r="F796" s="145"/>
      <c r="G796" s="144"/>
      <c r="H796" s="145"/>
      <c r="I796" s="206"/>
      <c r="J796" s="144"/>
      <c r="K796" s="144"/>
      <c r="L796" s="144"/>
      <c r="M796" s="146"/>
      <c r="N796" s="138"/>
      <c r="O796" s="138"/>
      <c r="P796" s="138"/>
      <c r="Q796" s="138"/>
      <c r="R796" s="138"/>
      <c r="S796" s="138"/>
      <c r="T796" s="138"/>
      <c r="U796" s="138"/>
      <c r="V796" s="138"/>
      <c r="W796" s="138"/>
      <c r="X796" s="138"/>
      <c r="Y796" s="138"/>
      <c r="Z796" s="138"/>
    </row>
    <row r="797" ht="12.75" customHeight="1">
      <c r="A797" s="141"/>
      <c r="B797" s="142"/>
      <c r="C797" s="142"/>
      <c r="D797" s="206"/>
      <c r="E797" s="144"/>
      <c r="F797" s="145"/>
      <c r="G797" s="144"/>
      <c r="H797" s="145"/>
      <c r="I797" s="206"/>
      <c r="J797" s="144"/>
      <c r="K797" s="144"/>
      <c r="L797" s="144"/>
      <c r="M797" s="146"/>
      <c r="N797" s="138"/>
      <c r="O797" s="138"/>
      <c r="P797" s="138"/>
      <c r="Q797" s="138"/>
      <c r="R797" s="138"/>
      <c r="S797" s="138"/>
      <c r="T797" s="138"/>
      <c r="U797" s="138"/>
      <c r="V797" s="138"/>
      <c r="W797" s="138"/>
      <c r="X797" s="138"/>
      <c r="Y797" s="138"/>
      <c r="Z797" s="138"/>
    </row>
    <row r="798" ht="12.75" customHeight="1">
      <c r="A798" s="141"/>
      <c r="B798" s="142"/>
      <c r="C798" s="142"/>
      <c r="D798" s="206"/>
      <c r="E798" s="144"/>
      <c r="F798" s="145"/>
      <c r="G798" s="144"/>
      <c r="H798" s="145"/>
      <c r="I798" s="206"/>
      <c r="J798" s="144"/>
      <c r="K798" s="144"/>
      <c r="L798" s="144"/>
      <c r="M798" s="146"/>
      <c r="N798" s="138"/>
      <c r="O798" s="138"/>
      <c r="P798" s="138"/>
      <c r="Q798" s="138"/>
      <c r="R798" s="138"/>
      <c r="S798" s="138"/>
      <c r="T798" s="138"/>
      <c r="U798" s="138"/>
      <c r="V798" s="138"/>
      <c r="W798" s="138"/>
      <c r="X798" s="138"/>
      <c r="Y798" s="138"/>
      <c r="Z798" s="138"/>
    </row>
    <row r="799" ht="12.75" customHeight="1">
      <c r="A799" s="141"/>
      <c r="B799" s="142"/>
      <c r="C799" s="142"/>
      <c r="D799" s="206"/>
      <c r="E799" s="144"/>
      <c r="F799" s="145"/>
      <c r="G799" s="144"/>
      <c r="H799" s="145"/>
      <c r="I799" s="206"/>
      <c r="J799" s="144"/>
      <c r="K799" s="144"/>
      <c r="L799" s="144"/>
      <c r="M799" s="146"/>
      <c r="N799" s="138"/>
      <c r="O799" s="138"/>
      <c r="P799" s="138"/>
      <c r="Q799" s="138"/>
      <c r="R799" s="138"/>
      <c r="S799" s="138"/>
      <c r="T799" s="138"/>
      <c r="U799" s="138"/>
      <c r="V799" s="138"/>
      <c r="W799" s="138"/>
      <c r="X799" s="138"/>
      <c r="Y799" s="138"/>
      <c r="Z799" s="138"/>
    </row>
    <row r="800" ht="12.75" customHeight="1">
      <c r="A800" s="141"/>
      <c r="B800" s="142"/>
      <c r="C800" s="142"/>
      <c r="D800" s="206"/>
      <c r="E800" s="144"/>
      <c r="F800" s="145"/>
      <c r="G800" s="144"/>
      <c r="H800" s="145"/>
      <c r="I800" s="206"/>
      <c r="J800" s="144"/>
      <c r="K800" s="144"/>
      <c r="L800" s="144"/>
      <c r="M800" s="146"/>
      <c r="N800" s="138"/>
      <c r="O800" s="138"/>
      <c r="P800" s="138"/>
      <c r="Q800" s="138"/>
      <c r="R800" s="138"/>
      <c r="S800" s="138"/>
      <c r="T800" s="138"/>
      <c r="U800" s="138"/>
      <c r="V800" s="138"/>
      <c r="W800" s="138"/>
      <c r="X800" s="138"/>
      <c r="Y800" s="138"/>
      <c r="Z800" s="138"/>
    </row>
    <row r="801" ht="12.75" customHeight="1">
      <c r="A801" s="141"/>
      <c r="B801" s="142"/>
      <c r="C801" s="142"/>
      <c r="D801" s="206"/>
      <c r="E801" s="144"/>
      <c r="F801" s="145"/>
      <c r="G801" s="144"/>
      <c r="H801" s="145"/>
      <c r="I801" s="206"/>
      <c r="J801" s="144"/>
      <c r="K801" s="144"/>
      <c r="L801" s="144"/>
      <c r="M801" s="146"/>
      <c r="N801" s="138"/>
      <c r="O801" s="138"/>
      <c r="P801" s="138"/>
      <c r="Q801" s="138"/>
      <c r="R801" s="138"/>
      <c r="S801" s="138"/>
      <c r="T801" s="138"/>
      <c r="U801" s="138"/>
      <c r="V801" s="138"/>
      <c r="W801" s="138"/>
      <c r="X801" s="138"/>
      <c r="Y801" s="138"/>
      <c r="Z801" s="138"/>
    </row>
    <row r="802" ht="12.75" customHeight="1">
      <c r="A802" s="141"/>
      <c r="B802" s="142"/>
      <c r="C802" s="142"/>
      <c r="D802" s="206"/>
      <c r="E802" s="144"/>
      <c r="F802" s="145"/>
      <c r="G802" s="144"/>
      <c r="H802" s="145"/>
      <c r="I802" s="206"/>
      <c r="J802" s="144"/>
      <c r="K802" s="144"/>
      <c r="L802" s="144"/>
      <c r="M802" s="146"/>
      <c r="N802" s="138"/>
      <c r="O802" s="138"/>
      <c r="P802" s="138"/>
      <c r="Q802" s="138"/>
      <c r="R802" s="138"/>
      <c r="S802" s="138"/>
      <c r="T802" s="138"/>
      <c r="U802" s="138"/>
      <c r="V802" s="138"/>
      <c r="W802" s="138"/>
      <c r="X802" s="138"/>
      <c r="Y802" s="138"/>
      <c r="Z802" s="138"/>
    </row>
    <row r="803" ht="12.75" customHeight="1">
      <c r="A803" s="141"/>
      <c r="B803" s="142"/>
      <c r="C803" s="142"/>
      <c r="D803" s="206"/>
      <c r="E803" s="144"/>
      <c r="F803" s="145"/>
      <c r="G803" s="144"/>
      <c r="H803" s="145"/>
      <c r="I803" s="206"/>
      <c r="J803" s="144"/>
      <c r="K803" s="144"/>
      <c r="L803" s="144"/>
      <c r="M803" s="146"/>
      <c r="N803" s="138"/>
      <c r="O803" s="138"/>
      <c r="P803" s="138"/>
      <c r="Q803" s="138"/>
      <c r="R803" s="138"/>
      <c r="S803" s="138"/>
      <c r="T803" s="138"/>
      <c r="U803" s="138"/>
      <c r="V803" s="138"/>
      <c r="W803" s="138"/>
      <c r="X803" s="138"/>
      <c r="Y803" s="138"/>
      <c r="Z803" s="138"/>
    </row>
    <row r="804" ht="12.75" customHeight="1">
      <c r="A804" s="141"/>
      <c r="B804" s="142"/>
      <c r="C804" s="142"/>
      <c r="D804" s="206"/>
      <c r="E804" s="144"/>
      <c r="F804" s="145"/>
      <c r="G804" s="144"/>
      <c r="H804" s="145"/>
      <c r="I804" s="206"/>
      <c r="J804" s="144"/>
      <c r="K804" s="144"/>
      <c r="L804" s="144"/>
      <c r="M804" s="146"/>
      <c r="N804" s="138"/>
      <c r="O804" s="138"/>
      <c r="P804" s="138"/>
      <c r="Q804" s="138"/>
      <c r="R804" s="138"/>
      <c r="S804" s="138"/>
      <c r="T804" s="138"/>
      <c r="U804" s="138"/>
      <c r="V804" s="138"/>
      <c r="W804" s="138"/>
      <c r="X804" s="138"/>
      <c r="Y804" s="138"/>
      <c r="Z804" s="138"/>
    </row>
    <row r="805" ht="12.75" customHeight="1">
      <c r="A805" s="141"/>
      <c r="B805" s="142"/>
      <c r="C805" s="142"/>
      <c r="D805" s="206"/>
      <c r="E805" s="144"/>
      <c r="F805" s="145"/>
      <c r="G805" s="144"/>
      <c r="H805" s="145"/>
      <c r="I805" s="206"/>
      <c r="J805" s="144"/>
      <c r="K805" s="144"/>
      <c r="L805" s="144"/>
      <c r="M805" s="146"/>
      <c r="N805" s="138"/>
      <c r="O805" s="138"/>
      <c r="P805" s="138"/>
      <c r="Q805" s="138"/>
      <c r="R805" s="138"/>
      <c r="S805" s="138"/>
      <c r="T805" s="138"/>
      <c r="U805" s="138"/>
      <c r="V805" s="138"/>
      <c r="W805" s="138"/>
      <c r="X805" s="138"/>
      <c r="Y805" s="138"/>
      <c r="Z805" s="138"/>
    </row>
    <row r="806" ht="12.75" customHeight="1">
      <c r="A806" s="141"/>
      <c r="B806" s="142"/>
      <c r="C806" s="142"/>
      <c r="D806" s="206"/>
      <c r="E806" s="144"/>
      <c r="F806" s="145"/>
      <c r="G806" s="144"/>
      <c r="H806" s="145"/>
      <c r="I806" s="206"/>
      <c r="J806" s="144"/>
      <c r="K806" s="144"/>
      <c r="L806" s="144"/>
      <c r="M806" s="146"/>
      <c r="N806" s="138"/>
      <c r="O806" s="138"/>
      <c r="P806" s="138"/>
      <c r="Q806" s="138"/>
      <c r="R806" s="138"/>
      <c r="S806" s="138"/>
      <c r="T806" s="138"/>
      <c r="U806" s="138"/>
      <c r="V806" s="138"/>
      <c r="W806" s="138"/>
      <c r="X806" s="138"/>
      <c r="Y806" s="138"/>
      <c r="Z806" s="138"/>
    </row>
    <row r="807" ht="12.75" customHeight="1">
      <c r="A807" s="141"/>
      <c r="B807" s="142"/>
      <c r="C807" s="142"/>
      <c r="D807" s="206"/>
      <c r="E807" s="144"/>
      <c r="F807" s="145"/>
      <c r="G807" s="144"/>
      <c r="H807" s="145"/>
      <c r="I807" s="206"/>
      <c r="J807" s="144"/>
      <c r="K807" s="144"/>
      <c r="L807" s="144"/>
      <c r="M807" s="146"/>
      <c r="N807" s="138"/>
      <c r="O807" s="138"/>
      <c r="P807" s="138"/>
      <c r="Q807" s="138"/>
      <c r="R807" s="138"/>
      <c r="S807" s="138"/>
      <c r="T807" s="138"/>
      <c r="U807" s="138"/>
      <c r="V807" s="138"/>
      <c r="W807" s="138"/>
      <c r="X807" s="138"/>
      <c r="Y807" s="138"/>
      <c r="Z807" s="138"/>
    </row>
    <row r="808" ht="12.75" customHeight="1">
      <c r="A808" s="141"/>
      <c r="B808" s="142"/>
      <c r="C808" s="142"/>
      <c r="D808" s="206"/>
      <c r="E808" s="144"/>
      <c r="F808" s="145"/>
      <c r="G808" s="144"/>
      <c r="H808" s="145"/>
      <c r="I808" s="206"/>
      <c r="J808" s="144"/>
      <c r="K808" s="144"/>
      <c r="L808" s="144"/>
      <c r="M808" s="146"/>
      <c r="N808" s="138"/>
      <c r="O808" s="138"/>
      <c r="P808" s="138"/>
      <c r="Q808" s="138"/>
      <c r="R808" s="138"/>
      <c r="S808" s="138"/>
      <c r="T808" s="138"/>
      <c r="U808" s="138"/>
      <c r="V808" s="138"/>
      <c r="W808" s="138"/>
      <c r="X808" s="138"/>
      <c r="Y808" s="138"/>
      <c r="Z808" s="138"/>
    </row>
    <row r="809" ht="12.75" customHeight="1">
      <c r="A809" s="141"/>
      <c r="B809" s="142"/>
      <c r="C809" s="142"/>
      <c r="D809" s="206"/>
      <c r="E809" s="144"/>
      <c r="F809" s="145"/>
      <c r="G809" s="144"/>
      <c r="H809" s="145"/>
      <c r="I809" s="206"/>
      <c r="J809" s="144"/>
      <c r="K809" s="144"/>
      <c r="L809" s="144"/>
      <c r="M809" s="146"/>
      <c r="N809" s="138"/>
      <c r="O809" s="138"/>
      <c r="P809" s="138"/>
      <c r="Q809" s="138"/>
      <c r="R809" s="138"/>
      <c r="S809" s="138"/>
      <c r="T809" s="138"/>
      <c r="U809" s="138"/>
      <c r="V809" s="138"/>
      <c r="W809" s="138"/>
      <c r="X809" s="138"/>
      <c r="Y809" s="138"/>
      <c r="Z809" s="138"/>
    </row>
    <row r="810" ht="12.75" customHeight="1">
      <c r="A810" s="141"/>
      <c r="B810" s="142"/>
      <c r="C810" s="142"/>
      <c r="D810" s="206"/>
      <c r="E810" s="144"/>
      <c r="F810" s="145"/>
      <c r="G810" s="144"/>
      <c r="H810" s="145"/>
      <c r="I810" s="206"/>
      <c r="J810" s="144"/>
      <c r="K810" s="144"/>
      <c r="L810" s="144"/>
      <c r="M810" s="146"/>
      <c r="N810" s="138"/>
      <c r="O810" s="138"/>
      <c r="P810" s="138"/>
      <c r="Q810" s="138"/>
      <c r="R810" s="138"/>
      <c r="S810" s="138"/>
      <c r="T810" s="138"/>
      <c r="U810" s="138"/>
      <c r="V810" s="138"/>
      <c r="W810" s="138"/>
      <c r="X810" s="138"/>
      <c r="Y810" s="138"/>
      <c r="Z810" s="138"/>
    </row>
    <row r="811" ht="12.75" customHeight="1">
      <c r="A811" s="141"/>
      <c r="B811" s="142"/>
      <c r="C811" s="142"/>
      <c r="D811" s="206"/>
      <c r="E811" s="144"/>
      <c r="F811" s="145"/>
      <c r="G811" s="144"/>
      <c r="H811" s="145"/>
      <c r="I811" s="206"/>
      <c r="J811" s="144"/>
      <c r="K811" s="144"/>
      <c r="L811" s="144"/>
      <c r="M811" s="146"/>
      <c r="N811" s="138"/>
      <c r="O811" s="138"/>
      <c r="P811" s="138"/>
      <c r="Q811" s="138"/>
      <c r="R811" s="138"/>
      <c r="S811" s="138"/>
      <c r="T811" s="138"/>
      <c r="U811" s="138"/>
      <c r="V811" s="138"/>
      <c r="W811" s="138"/>
      <c r="X811" s="138"/>
      <c r="Y811" s="138"/>
      <c r="Z811" s="138"/>
    </row>
    <row r="812" ht="12.75" customHeight="1">
      <c r="A812" s="141"/>
      <c r="B812" s="142"/>
      <c r="C812" s="142"/>
      <c r="D812" s="206"/>
      <c r="E812" s="144"/>
      <c r="F812" s="145"/>
      <c r="G812" s="144"/>
      <c r="H812" s="145"/>
      <c r="I812" s="206"/>
      <c r="J812" s="144"/>
      <c r="K812" s="144"/>
      <c r="L812" s="144"/>
      <c r="M812" s="146"/>
      <c r="N812" s="138"/>
      <c r="O812" s="138"/>
      <c r="P812" s="138"/>
      <c r="Q812" s="138"/>
      <c r="R812" s="138"/>
      <c r="S812" s="138"/>
      <c r="T812" s="138"/>
      <c r="U812" s="138"/>
      <c r="V812" s="138"/>
      <c r="W812" s="138"/>
      <c r="X812" s="138"/>
      <c r="Y812" s="138"/>
      <c r="Z812" s="138"/>
    </row>
    <row r="813" ht="12.75" customHeight="1">
      <c r="A813" s="141"/>
      <c r="B813" s="142"/>
      <c r="C813" s="142"/>
      <c r="D813" s="206"/>
      <c r="E813" s="144"/>
      <c r="F813" s="145"/>
      <c r="G813" s="144"/>
      <c r="H813" s="145"/>
      <c r="I813" s="206"/>
      <c r="J813" s="144"/>
      <c r="K813" s="144"/>
      <c r="L813" s="144"/>
      <c r="M813" s="146"/>
      <c r="N813" s="138"/>
      <c r="O813" s="138"/>
      <c r="P813" s="138"/>
      <c r="Q813" s="138"/>
      <c r="R813" s="138"/>
      <c r="S813" s="138"/>
      <c r="T813" s="138"/>
      <c r="U813" s="138"/>
      <c r="V813" s="138"/>
      <c r="W813" s="138"/>
      <c r="X813" s="138"/>
      <c r="Y813" s="138"/>
      <c r="Z813" s="138"/>
    </row>
    <row r="814" ht="12.75" customHeight="1">
      <c r="A814" s="141"/>
      <c r="B814" s="142"/>
      <c r="C814" s="142"/>
      <c r="D814" s="206"/>
      <c r="E814" s="144"/>
      <c r="F814" s="145"/>
      <c r="G814" s="144"/>
      <c r="H814" s="145"/>
      <c r="I814" s="206"/>
      <c r="J814" s="144"/>
      <c r="K814" s="144"/>
      <c r="L814" s="144"/>
      <c r="M814" s="146"/>
      <c r="N814" s="138"/>
      <c r="O814" s="138"/>
      <c r="P814" s="138"/>
      <c r="Q814" s="138"/>
      <c r="R814" s="138"/>
      <c r="S814" s="138"/>
      <c r="T814" s="138"/>
      <c r="U814" s="138"/>
      <c r="V814" s="138"/>
      <c r="W814" s="138"/>
      <c r="X814" s="138"/>
      <c r="Y814" s="138"/>
      <c r="Z814" s="138"/>
    </row>
    <row r="815" ht="12.75" customHeight="1">
      <c r="A815" s="141"/>
      <c r="B815" s="142"/>
      <c r="C815" s="142"/>
      <c r="D815" s="206"/>
      <c r="E815" s="144"/>
      <c r="F815" s="145"/>
      <c r="G815" s="144"/>
      <c r="H815" s="145"/>
      <c r="I815" s="206"/>
      <c r="J815" s="144"/>
      <c r="K815" s="144"/>
      <c r="L815" s="144"/>
      <c r="M815" s="146"/>
      <c r="N815" s="138"/>
      <c r="O815" s="138"/>
      <c r="P815" s="138"/>
      <c r="Q815" s="138"/>
      <c r="R815" s="138"/>
      <c r="S815" s="138"/>
      <c r="T815" s="138"/>
      <c r="U815" s="138"/>
      <c r="V815" s="138"/>
      <c r="W815" s="138"/>
      <c r="X815" s="138"/>
      <c r="Y815" s="138"/>
      <c r="Z815" s="138"/>
    </row>
    <row r="816" ht="12.75" customHeight="1">
      <c r="A816" s="141"/>
      <c r="B816" s="142"/>
      <c r="C816" s="142"/>
      <c r="D816" s="206"/>
      <c r="E816" s="144"/>
      <c r="F816" s="145"/>
      <c r="G816" s="144"/>
      <c r="H816" s="145"/>
      <c r="I816" s="206"/>
      <c r="J816" s="144"/>
      <c r="K816" s="144"/>
      <c r="L816" s="144"/>
      <c r="M816" s="146"/>
      <c r="N816" s="138"/>
      <c r="O816" s="138"/>
      <c r="P816" s="138"/>
      <c r="Q816" s="138"/>
      <c r="R816" s="138"/>
      <c r="S816" s="138"/>
      <c r="T816" s="138"/>
      <c r="U816" s="138"/>
      <c r="V816" s="138"/>
      <c r="W816" s="138"/>
      <c r="X816" s="138"/>
      <c r="Y816" s="138"/>
      <c r="Z816" s="138"/>
    </row>
    <row r="817" ht="12.75" customHeight="1">
      <c r="A817" s="141"/>
      <c r="B817" s="142"/>
      <c r="C817" s="142"/>
      <c r="D817" s="206"/>
      <c r="E817" s="144"/>
      <c r="F817" s="145"/>
      <c r="G817" s="144"/>
      <c r="H817" s="145"/>
      <c r="I817" s="206"/>
      <c r="J817" s="144"/>
      <c r="K817" s="144"/>
      <c r="L817" s="144"/>
      <c r="M817" s="146"/>
      <c r="N817" s="138"/>
      <c r="O817" s="138"/>
      <c r="P817" s="138"/>
      <c r="Q817" s="138"/>
      <c r="R817" s="138"/>
      <c r="S817" s="138"/>
      <c r="T817" s="138"/>
      <c r="U817" s="138"/>
      <c r="V817" s="138"/>
      <c r="W817" s="138"/>
      <c r="X817" s="138"/>
      <c r="Y817" s="138"/>
      <c r="Z817" s="138"/>
    </row>
    <row r="818" ht="12.75" customHeight="1">
      <c r="A818" s="141"/>
      <c r="B818" s="142"/>
      <c r="C818" s="142"/>
      <c r="D818" s="206"/>
      <c r="E818" s="144"/>
      <c r="F818" s="145"/>
      <c r="G818" s="144"/>
      <c r="H818" s="145"/>
      <c r="I818" s="206"/>
      <c r="J818" s="144"/>
      <c r="K818" s="144"/>
      <c r="L818" s="144"/>
      <c r="M818" s="146"/>
      <c r="N818" s="138"/>
      <c r="O818" s="138"/>
      <c r="P818" s="138"/>
      <c r="Q818" s="138"/>
      <c r="R818" s="138"/>
      <c r="S818" s="138"/>
      <c r="T818" s="138"/>
      <c r="U818" s="138"/>
      <c r="V818" s="138"/>
      <c r="W818" s="138"/>
      <c r="X818" s="138"/>
      <c r="Y818" s="138"/>
      <c r="Z818" s="138"/>
    </row>
    <row r="819" ht="12.75" customHeight="1">
      <c r="A819" s="141"/>
      <c r="B819" s="142"/>
      <c r="C819" s="142"/>
      <c r="D819" s="206"/>
      <c r="E819" s="144"/>
      <c r="F819" s="145"/>
      <c r="G819" s="144"/>
      <c r="H819" s="145"/>
      <c r="I819" s="206"/>
      <c r="J819" s="144"/>
      <c r="K819" s="144"/>
      <c r="L819" s="144"/>
      <c r="M819" s="146"/>
      <c r="N819" s="138"/>
      <c r="O819" s="138"/>
      <c r="P819" s="138"/>
      <c r="Q819" s="138"/>
      <c r="R819" s="138"/>
      <c r="S819" s="138"/>
      <c r="T819" s="138"/>
      <c r="U819" s="138"/>
      <c r="V819" s="138"/>
      <c r="W819" s="138"/>
      <c r="X819" s="138"/>
      <c r="Y819" s="138"/>
      <c r="Z819" s="138"/>
    </row>
    <row r="820" ht="12.75" customHeight="1">
      <c r="A820" s="141"/>
      <c r="B820" s="142"/>
      <c r="C820" s="142"/>
      <c r="D820" s="206"/>
      <c r="E820" s="144"/>
      <c r="F820" s="145"/>
      <c r="G820" s="144"/>
      <c r="H820" s="145"/>
      <c r="I820" s="206"/>
      <c r="J820" s="144"/>
      <c r="K820" s="144"/>
      <c r="L820" s="144"/>
      <c r="M820" s="146"/>
      <c r="N820" s="138"/>
      <c r="O820" s="138"/>
      <c r="P820" s="138"/>
      <c r="Q820" s="138"/>
      <c r="R820" s="138"/>
      <c r="S820" s="138"/>
      <c r="T820" s="138"/>
      <c r="U820" s="138"/>
      <c r="V820" s="138"/>
      <c r="W820" s="138"/>
      <c r="X820" s="138"/>
      <c r="Y820" s="138"/>
      <c r="Z820" s="138"/>
    </row>
    <row r="821" ht="12.75" customHeight="1">
      <c r="A821" s="141"/>
      <c r="B821" s="142"/>
      <c r="C821" s="142"/>
      <c r="D821" s="206"/>
      <c r="E821" s="144"/>
      <c r="F821" s="145"/>
      <c r="G821" s="144"/>
      <c r="H821" s="145"/>
      <c r="I821" s="206"/>
      <c r="J821" s="144"/>
      <c r="K821" s="144"/>
      <c r="L821" s="144"/>
      <c r="M821" s="146"/>
      <c r="N821" s="138"/>
      <c r="O821" s="138"/>
      <c r="P821" s="138"/>
      <c r="Q821" s="138"/>
      <c r="R821" s="138"/>
      <c r="S821" s="138"/>
      <c r="T821" s="138"/>
      <c r="U821" s="138"/>
      <c r="V821" s="138"/>
      <c r="W821" s="138"/>
      <c r="X821" s="138"/>
      <c r="Y821" s="138"/>
      <c r="Z821" s="138"/>
    </row>
    <row r="822" ht="12.75" customHeight="1">
      <c r="A822" s="141"/>
      <c r="B822" s="142"/>
      <c r="C822" s="142"/>
      <c r="D822" s="206"/>
      <c r="E822" s="144"/>
      <c r="F822" s="145"/>
      <c r="G822" s="144"/>
      <c r="H822" s="145"/>
      <c r="I822" s="206"/>
      <c r="J822" s="144"/>
      <c r="K822" s="144"/>
      <c r="L822" s="144"/>
      <c r="M822" s="146"/>
      <c r="N822" s="138"/>
      <c r="O822" s="138"/>
      <c r="P822" s="138"/>
      <c r="Q822" s="138"/>
      <c r="R822" s="138"/>
      <c r="S822" s="138"/>
      <c r="T822" s="138"/>
      <c r="U822" s="138"/>
      <c r="V822" s="138"/>
      <c r="W822" s="138"/>
      <c r="X822" s="138"/>
      <c r="Y822" s="138"/>
      <c r="Z822" s="138"/>
    </row>
    <row r="823" ht="12.75" customHeight="1">
      <c r="A823" s="141"/>
      <c r="B823" s="142"/>
      <c r="C823" s="142"/>
      <c r="D823" s="206"/>
      <c r="E823" s="144"/>
      <c r="F823" s="145"/>
      <c r="G823" s="144"/>
      <c r="H823" s="145"/>
      <c r="I823" s="206"/>
      <c r="J823" s="144"/>
      <c r="K823" s="144"/>
      <c r="L823" s="144"/>
      <c r="M823" s="146"/>
      <c r="N823" s="138"/>
      <c r="O823" s="138"/>
      <c r="P823" s="138"/>
      <c r="Q823" s="138"/>
      <c r="R823" s="138"/>
      <c r="S823" s="138"/>
      <c r="T823" s="138"/>
      <c r="U823" s="138"/>
      <c r="V823" s="138"/>
      <c r="W823" s="138"/>
      <c r="X823" s="138"/>
      <c r="Y823" s="138"/>
      <c r="Z823" s="138"/>
    </row>
    <row r="824" ht="12.75" customHeight="1">
      <c r="A824" s="141"/>
      <c r="B824" s="142"/>
      <c r="C824" s="142"/>
      <c r="D824" s="206"/>
      <c r="E824" s="144"/>
      <c r="F824" s="145"/>
      <c r="G824" s="144"/>
      <c r="H824" s="145"/>
      <c r="I824" s="206"/>
      <c r="J824" s="144"/>
      <c r="K824" s="144"/>
      <c r="L824" s="144"/>
      <c r="M824" s="146"/>
      <c r="N824" s="138"/>
      <c r="O824" s="138"/>
      <c r="P824" s="138"/>
      <c r="Q824" s="138"/>
      <c r="R824" s="138"/>
      <c r="S824" s="138"/>
      <c r="T824" s="138"/>
      <c r="U824" s="138"/>
      <c r="V824" s="138"/>
      <c r="W824" s="138"/>
      <c r="X824" s="138"/>
      <c r="Y824" s="138"/>
      <c r="Z824" s="138"/>
    </row>
    <row r="825" ht="12.75" customHeight="1">
      <c r="A825" s="141"/>
      <c r="B825" s="142"/>
      <c r="C825" s="142"/>
      <c r="D825" s="206"/>
      <c r="E825" s="144"/>
      <c r="F825" s="145"/>
      <c r="G825" s="144"/>
      <c r="H825" s="145"/>
      <c r="I825" s="206"/>
      <c r="J825" s="144"/>
      <c r="K825" s="144"/>
      <c r="L825" s="144"/>
      <c r="M825" s="146"/>
      <c r="N825" s="138"/>
      <c r="O825" s="138"/>
      <c r="P825" s="138"/>
      <c r="Q825" s="138"/>
      <c r="R825" s="138"/>
      <c r="S825" s="138"/>
      <c r="T825" s="138"/>
      <c r="U825" s="138"/>
      <c r="V825" s="138"/>
      <c r="W825" s="138"/>
      <c r="X825" s="138"/>
      <c r="Y825" s="138"/>
      <c r="Z825" s="138"/>
    </row>
    <row r="826" ht="12.75" customHeight="1">
      <c r="A826" s="141"/>
      <c r="B826" s="142"/>
      <c r="C826" s="142"/>
      <c r="D826" s="206"/>
      <c r="E826" s="144"/>
      <c r="F826" s="145"/>
      <c r="G826" s="144"/>
      <c r="H826" s="145"/>
      <c r="I826" s="206"/>
      <c r="J826" s="144"/>
      <c r="K826" s="144"/>
      <c r="L826" s="144"/>
      <c r="M826" s="146"/>
      <c r="N826" s="138"/>
      <c r="O826" s="138"/>
      <c r="P826" s="138"/>
      <c r="Q826" s="138"/>
      <c r="R826" s="138"/>
      <c r="S826" s="138"/>
      <c r="T826" s="138"/>
      <c r="U826" s="138"/>
      <c r="V826" s="138"/>
      <c r="W826" s="138"/>
      <c r="X826" s="138"/>
      <c r="Y826" s="138"/>
      <c r="Z826" s="138"/>
    </row>
    <row r="827" ht="12.75" customHeight="1">
      <c r="A827" s="141"/>
      <c r="B827" s="142"/>
      <c r="C827" s="142"/>
      <c r="D827" s="206"/>
      <c r="E827" s="144"/>
      <c r="F827" s="145"/>
      <c r="G827" s="144"/>
      <c r="H827" s="145"/>
      <c r="I827" s="206"/>
      <c r="J827" s="144"/>
      <c r="K827" s="144"/>
      <c r="L827" s="144"/>
      <c r="M827" s="146"/>
      <c r="N827" s="138"/>
      <c r="O827" s="138"/>
      <c r="P827" s="138"/>
      <c r="Q827" s="138"/>
      <c r="R827" s="138"/>
      <c r="S827" s="138"/>
      <c r="T827" s="138"/>
      <c r="U827" s="138"/>
      <c r="V827" s="138"/>
      <c r="W827" s="138"/>
      <c r="X827" s="138"/>
      <c r="Y827" s="138"/>
      <c r="Z827" s="138"/>
    </row>
    <row r="828" ht="12.75" customHeight="1">
      <c r="A828" s="141"/>
      <c r="B828" s="142"/>
      <c r="C828" s="142"/>
      <c r="D828" s="206"/>
      <c r="E828" s="144"/>
      <c r="F828" s="145"/>
      <c r="G828" s="144"/>
      <c r="H828" s="145"/>
      <c r="I828" s="206"/>
      <c r="J828" s="144"/>
      <c r="K828" s="144"/>
      <c r="L828" s="144"/>
      <c r="M828" s="146"/>
      <c r="N828" s="138"/>
      <c r="O828" s="138"/>
      <c r="P828" s="138"/>
      <c r="Q828" s="138"/>
      <c r="R828" s="138"/>
      <c r="S828" s="138"/>
      <c r="T828" s="138"/>
      <c r="U828" s="138"/>
      <c r="V828" s="138"/>
      <c r="W828" s="138"/>
      <c r="X828" s="138"/>
      <c r="Y828" s="138"/>
      <c r="Z828" s="138"/>
    </row>
    <row r="829" ht="12.75" customHeight="1">
      <c r="A829" s="141"/>
      <c r="B829" s="142"/>
      <c r="C829" s="142"/>
      <c r="D829" s="206"/>
      <c r="E829" s="144"/>
      <c r="F829" s="145"/>
      <c r="G829" s="144"/>
      <c r="H829" s="145"/>
      <c r="I829" s="206"/>
      <c r="J829" s="144"/>
      <c r="K829" s="144"/>
      <c r="L829" s="144"/>
      <c r="M829" s="146"/>
      <c r="N829" s="138"/>
      <c r="O829" s="138"/>
      <c r="P829" s="138"/>
      <c r="Q829" s="138"/>
      <c r="R829" s="138"/>
      <c r="S829" s="138"/>
      <c r="T829" s="138"/>
      <c r="U829" s="138"/>
      <c r="V829" s="138"/>
      <c r="W829" s="138"/>
      <c r="X829" s="138"/>
      <c r="Y829" s="138"/>
      <c r="Z829" s="138"/>
    </row>
    <row r="830" ht="12.75" customHeight="1">
      <c r="A830" s="141"/>
      <c r="B830" s="142"/>
      <c r="C830" s="142"/>
      <c r="D830" s="206"/>
      <c r="E830" s="144"/>
      <c r="F830" s="145"/>
      <c r="G830" s="144"/>
      <c r="H830" s="145"/>
      <c r="I830" s="206"/>
      <c r="J830" s="144"/>
      <c r="K830" s="144"/>
      <c r="L830" s="144"/>
      <c r="M830" s="146"/>
      <c r="N830" s="138"/>
      <c r="O830" s="138"/>
      <c r="P830" s="138"/>
      <c r="Q830" s="138"/>
      <c r="R830" s="138"/>
      <c r="S830" s="138"/>
      <c r="T830" s="138"/>
      <c r="U830" s="138"/>
      <c r="V830" s="138"/>
      <c r="W830" s="138"/>
      <c r="X830" s="138"/>
      <c r="Y830" s="138"/>
      <c r="Z830" s="138"/>
    </row>
    <row r="831" ht="12.75" customHeight="1">
      <c r="A831" s="141"/>
      <c r="B831" s="142"/>
      <c r="C831" s="142"/>
      <c r="D831" s="206"/>
      <c r="E831" s="144"/>
      <c r="F831" s="145"/>
      <c r="G831" s="144"/>
      <c r="H831" s="145"/>
      <c r="I831" s="206"/>
      <c r="J831" s="144"/>
      <c r="K831" s="144"/>
      <c r="L831" s="144"/>
      <c r="M831" s="146"/>
      <c r="N831" s="138"/>
      <c r="O831" s="138"/>
      <c r="P831" s="138"/>
      <c r="Q831" s="138"/>
      <c r="R831" s="138"/>
      <c r="S831" s="138"/>
      <c r="T831" s="138"/>
      <c r="U831" s="138"/>
      <c r="V831" s="138"/>
      <c r="W831" s="138"/>
      <c r="X831" s="138"/>
      <c r="Y831" s="138"/>
      <c r="Z831" s="138"/>
    </row>
    <row r="832" ht="12.75" customHeight="1">
      <c r="A832" s="141"/>
      <c r="B832" s="142"/>
      <c r="C832" s="142"/>
      <c r="D832" s="206"/>
      <c r="E832" s="144"/>
      <c r="F832" s="145"/>
      <c r="G832" s="144"/>
      <c r="H832" s="145"/>
      <c r="I832" s="206"/>
      <c r="J832" s="144"/>
      <c r="K832" s="144"/>
      <c r="L832" s="144"/>
      <c r="M832" s="146"/>
      <c r="N832" s="138"/>
      <c r="O832" s="138"/>
      <c r="P832" s="138"/>
      <c r="Q832" s="138"/>
      <c r="R832" s="138"/>
      <c r="S832" s="138"/>
      <c r="T832" s="138"/>
      <c r="U832" s="138"/>
      <c r="V832" s="138"/>
      <c r="W832" s="138"/>
      <c r="X832" s="138"/>
      <c r="Y832" s="138"/>
      <c r="Z832" s="138"/>
    </row>
    <row r="833" ht="12.75" customHeight="1">
      <c r="A833" s="141"/>
      <c r="B833" s="142"/>
      <c r="C833" s="142"/>
      <c r="D833" s="206"/>
      <c r="E833" s="144"/>
      <c r="F833" s="145"/>
      <c r="G833" s="144"/>
      <c r="H833" s="145"/>
      <c r="I833" s="206"/>
      <c r="J833" s="144"/>
      <c r="K833" s="144"/>
      <c r="L833" s="144"/>
      <c r="M833" s="146"/>
      <c r="N833" s="138"/>
      <c r="O833" s="138"/>
      <c r="P833" s="138"/>
      <c r="Q833" s="138"/>
      <c r="R833" s="138"/>
      <c r="S833" s="138"/>
      <c r="T833" s="138"/>
      <c r="U833" s="138"/>
      <c r="V833" s="138"/>
      <c r="W833" s="138"/>
      <c r="X833" s="138"/>
      <c r="Y833" s="138"/>
      <c r="Z833" s="138"/>
    </row>
    <row r="834" ht="12.75" customHeight="1">
      <c r="A834" s="141"/>
      <c r="B834" s="142"/>
      <c r="C834" s="142"/>
      <c r="D834" s="206"/>
      <c r="E834" s="144"/>
      <c r="F834" s="145"/>
      <c r="G834" s="144"/>
      <c r="H834" s="145"/>
      <c r="I834" s="206"/>
      <c r="J834" s="144"/>
      <c r="K834" s="144"/>
      <c r="L834" s="144"/>
      <c r="M834" s="146"/>
      <c r="N834" s="138"/>
      <c r="O834" s="138"/>
      <c r="P834" s="138"/>
      <c r="Q834" s="138"/>
      <c r="R834" s="138"/>
      <c r="S834" s="138"/>
      <c r="T834" s="138"/>
      <c r="U834" s="138"/>
      <c r="V834" s="138"/>
      <c r="W834" s="138"/>
      <c r="X834" s="138"/>
      <c r="Y834" s="138"/>
      <c r="Z834" s="138"/>
    </row>
    <row r="835" ht="12.75" customHeight="1">
      <c r="A835" s="141"/>
      <c r="B835" s="142"/>
      <c r="C835" s="142"/>
      <c r="D835" s="206"/>
      <c r="E835" s="144"/>
      <c r="F835" s="145"/>
      <c r="G835" s="144"/>
      <c r="H835" s="145"/>
      <c r="I835" s="206"/>
      <c r="J835" s="144"/>
      <c r="K835" s="144"/>
      <c r="L835" s="144"/>
      <c r="M835" s="146"/>
      <c r="N835" s="138"/>
      <c r="O835" s="138"/>
      <c r="P835" s="138"/>
      <c r="Q835" s="138"/>
      <c r="R835" s="138"/>
      <c r="S835" s="138"/>
      <c r="T835" s="138"/>
      <c r="U835" s="138"/>
      <c r="V835" s="138"/>
      <c r="W835" s="138"/>
      <c r="X835" s="138"/>
      <c r="Y835" s="138"/>
      <c r="Z835" s="138"/>
    </row>
    <row r="836" ht="12.75" customHeight="1">
      <c r="A836" s="141"/>
      <c r="B836" s="142"/>
      <c r="C836" s="142"/>
      <c r="D836" s="206"/>
      <c r="E836" s="144"/>
      <c r="F836" s="145"/>
      <c r="G836" s="144"/>
      <c r="H836" s="145"/>
      <c r="I836" s="206"/>
      <c r="J836" s="144"/>
      <c r="K836" s="144"/>
      <c r="L836" s="144"/>
      <c r="M836" s="146"/>
      <c r="N836" s="138"/>
      <c r="O836" s="138"/>
      <c r="P836" s="138"/>
      <c r="Q836" s="138"/>
      <c r="R836" s="138"/>
      <c r="S836" s="138"/>
      <c r="T836" s="138"/>
      <c r="U836" s="138"/>
      <c r="V836" s="138"/>
      <c r="W836" s="138"/>
      <c r="X836" s="138"/>
      <c r="Y836" s="138"/>
      <c r="Z836" s="138"/>
    </row>
    <row r="837" ht="12.75" customHeight="1">
      <c r="A837" s="141"/>
      <c r="B837" s="142"/>
      <c r="C837" s="142"/>
      <c r="D837" s="206"/>
      <c r="E837" s="144"/>
      <c r="F837" s="145"/>
      <c r="G837" s="144"/>
      <c r="H837" s="145"/>
      <c r="I837" s="206"/>
      <c r="J837" s="144"/>
      <c r="K837" s="144"/>
      <c r="L837" s="144"/>
      <c r="M837" s="146"/>
      <c r="N837" s="138"/>
      <c r="O837" s="138"/>
      <c r="P837" s="138"/>
      <c r="Q837" s="138"/>
      <c r="R837" s="138"/>
      <c r="S837" s="138"/>
      <c r="T837" s="138"/>
      <c r="U837" s="138"/>
      <c r="V837" s="138"/>
      <c r="W837" s="138"/>
      <c r="X837" s="138"/>
      <c r="Y837" s="138"/>
      <c r="Z837" s="138"/>
    </row>
    <row r="838" ht="12.75" customHeight="1">
      <c r="A838" s="141"/>
      <c r="B838" s="142"/>
      <c r="C838" s="142"/>
      <c r="D838" s="206"/>
      <c r="E838" s="144"/>
      <c r="F838" s="145"/>
      <c r="G838" s="144"/>
      <c r="H838" s="145"/>
      <c r="I838" s="206"/>
      <c r="J838" s="144"/>
      <c r="K838" s="144"/>
      <c r="L838" s="144"/>
      <c r="M838" s="146"/>
      <c r="N838" s="138"/>
      <c r="O838" s="138"/>
      <c r="P838" s="138"/>
      <c r="Q838" s="138"/>
      <c r="R838" s="138"/>
      <c r="S838" s="138"/>
      <c r="T838" s="138"/>
      <c r="U838" s="138"/>
      <c r="V838" s="138"/>
      <c r="W838" s="138"/>
      <c r="X838" s="138"/>
      <c r="Y838" s="138"/>
      <c r="Z838" s="138"/>
    </row>
    <row r="839" ht="12.75" customHeight="1">
      <c r="A839" s="141"/>
      <c r="B839" s="142"/>
      <c r="C839" s="142"/>
      <c r="D839" s="206"/>
      <c r="E839" s="144"/>
      <c r="F839" s="145"/>
      <c r="G839" s="144"/>
      <c r="H839" s="145"/>
      <c r="I839" s="206"/>
      <c r="J839" s="144"/>
      <c r="K839" s="144"/>
      <c r="L839" s="144"/>
      <c r="M839" s="146"/>
      <c r="N839" s="138"/>
      <c r="O839" s="138"/>
      <c r="P839" s="138"/>
      <c r="Q839" s="138"/>
      <c r="R839" s="138"/>
      <c r="S839" s="138"/>
      <c r="T839" s="138"/>
      <c r="U839" s="138"/>
      <c r="V839" s="138"/>
      <c r="W839" s="138"/>
      <c r="X839" s="138"/>
      <c r="Y839" s="138"/>
      <c r="Z839" s="138"/>
    </row>
    <row r="840" ht="12.75" customHeight="1">
      <c r="A840" s="141"/>
      <c r="B840" s="142"/>
      <c r="C840" s="142"/>
      <c r="D840" s="206"/>
      <c r="E840" s="144"/>
      <c r="F840" s="145"/>
      <c r="G840" s="144"/>
      <c r="H840" s="145"/>
      <c r="I840" s="206"/>
      <c r="J840" s="144"/>
      <c r="K840" s="144"/>
      <c r="L840" s="144"/>
      <c r="M840" s="146"/>
      <c r="N840" s="138"/>
      <c r="O840" s="138"/>
      <c r="P840" s="138"/>
      <c r="Q840" s="138"/>
      <c r="R840" s="138"/>
      <c r="S840" s="138"/>
      <c r="T840" s="138"/>
      <c r="U840" s="138"/>
      <c r="V840" s="138"/>
      <c r="W840" s="138"/>
      <c r="X840" s="138"/>
      <c r="Y840" s="138"/>
      <c r="Z840" s="138"/>
    </row>
    <row r="841" ht="12.75" customHeight="1">
      <c r="A841" s="141"/>
      <c r="B841" s="142"/>
      <c r="C841" s="142"/>
      <c r="D841" s="206"/>
      <c r="E841" s="144"/>
      <c r="F841" s="145"/>
      <c r="G841" s="144"/>
      <c r="H841" s="145"/>
      <c r="I841" s="206"/>
      <c r="J841" s="144"/>
      <c r="K841" s="144"/>
      <c r="L841" s="144"/>
      <c r="M841" s="146"/>
      <c r="N841" s="138"/>
      <c r="O841" s="138"/>
      <c r="P841" s="138"/>
      <c r="Q841" s="138"/>
      <c r="R841" s="138"/>
      <c r="S841" s="138"/>
      <c r="T841" s="138"/>
      <c r="U841" s="138"/>
      <c r="V841" s="138"/>
      <c r="W841" s="138"/>
      <c r="X841" s="138"/>
      <c r="Y841" s="138"/>
      <c r="Z841" s="138"/>
    </row>
    <row r="842" ht="12.75" customHeight="1">
      <c r="A842" s="141"/>
      <c r="B842" s="142"/>
      <c r="C842" s="142"/>
      <c r="D842" s="206"/>
      <c r="E842" s="144"/>
      <c r="F842" s="145"/>
      <c r="G842" s="144"/>
      <c r="H842" s="145"/>
      <c r="I842" s="206"/>
      <c r="J842" s="144"/>
      <c r="K842" s="144"/>
      <c r="L842" s="144"/>
      <c r="M842" s="146"/>
      <c r="N842" s="138"/>
      <c r="O842" s="138"/>
      <c r="P842" s="138"/>
      <c r="Q842" s="138"/>
      <c r="R842" s="138"/>
      <c r="S842" s="138"/>
      <c r="T842" s="138"/>
      <c r="U842" s="138"/>
      <c r="V842" s="138"/>
      <c r="W842" s="138"/>
      <c r="X842" s="138"/>
      <c r="Y842" s="138"/>
      <c r="Z842" s="138"/>
    </row>
    <row r="843" ht="12.75" customHeight="1">
      <c r="A843" s="141"/>
      <c r="B843" s="142"/>
      <c r="C843" s="142"/>
      <c r="D843" s="206"/>
      <c r="E843" s="144"/>
      <c r="F843" s="145"/>
      <c r="G843" s="144"/>
      <c r="H843" s="145"/>
      <c r="I843" s="206"/>
      <c r="J843" s="144"/>
      <c r="K843" s="144"/>
      <c r="L843" s="144"/>
      <c r="M843" s="146"/>
      <c r="N843" s="138"/>
      <c r="O843" s="138"/>
      <c r="P843" s="138"/>
      <c r="Q843" s="138"/>
      <c r="R843" s="138"/>
      <c r="S843" s="138"/>
      <c r="T843" s="138"/>
      <c r="U843" s="138"/>
      <c r="V843" s="138"/>
      <c r="W843" s="138"/>
      <c r="X843" s="138"/>
      <c r="Y843" s="138"/>
      <c r="Z843" s="138"/>
    </row>
    <row r="844" ht="12.75" customHeight="1">
      <c r="A844" s="141"/>
      <c r="B844" s="142"/>
      <c r="C844" s="142"/>
      <c r="D844" s="206"/>
      <c r="E844" s="144"/>
      <c r="F844" s="145"/>
      <c r="G844" s="144"/>
      <c r="H844" s="145"/>
      <c r="I844" s="206"/>
      <c r="J844" s="144"/>
      <c r="K844" s="144"/>
      <c r="L844" s="144"/>
      <c r="M844" s="146"/>
      <c r="N844" s="138"/>
      <c r="O844" s="138"/>
      <c r="P844" s="138"/>
      <c r="Q844" s="138"/>
      <c r="R844" s="138"/>
      <c r="S844" s="138"/>
      <c r="T844" s="138"/>
      <c r="U844" s="138"/>
      <c r="V844" s="138"/>
      <c r="W844" s="138"/>
      <c r="X844" s="138"/>
      <c r="Y844" s="138"/>
      <c r="Z844" s="138"/>
    </row>
    <row r="845" ht="12.75" customHeight="1">
      <c r="A845" s="141"/>
      <c r="B845" s="142"/>
      <c r="C845" s="142"/>
      <c r="D845" s="206"/>
      <c r="E845" s="144"/>
      <c r="F845" s="145"/>
      <c r="G845" s="144"/>
      <c r="H845" s="145"/>
      <c r="I845" s="206"/>
      <c r="J845" s="144"/>
      <c r="K845" s="144"/>
      <c r="L845" s="144"/>
      <c r="M845" s="146"/>
      <c r="N845" s="138"/>
      <c r="O845" s="138"/>
      <c r="P845" s="138"/>
      <c r="Q845" s="138"/>
      <c r="R845" s="138"/>
      <c r="S845" s="138"/>
      <c r="T845" s="138"/>
      <c r="U845" s="138"/>
      <c r="V845" s="138"/>
      <c r="W845" s="138"/>
      <c r="X845" s="138"/>
      <c r="Y845" s="138"/>
      <c r="Z845" s="138"/>
    </row>
    <row r="846" ht="12.75" customHeight="1">
      <c r="A846" s="141"/>
      <c r="B846" s="142"/>
      <c r="C846" s="142"/>
      <c r="D846" s="206"/>
      <c r="E846" s="144"/>
      <c r="F846" s="145"/>
      <c r="G846" s="144"/>
      <c r="H846" s="145"/>
      <c r="I846" s="206"/>
      <c r="J846" s="144"/>
      <c r="K846" s="144"/>
      <c r="L846" s="144"/>
      <c r="M846" s="146"/>
      <c r="N846" s="138"/>
      <c r="O846" s="138"/>
      <c r="P846" s="138"/>
      <c r="Q846" s="138"/>
      <c r="R846" s="138"/>
      <c r="S846" s="138"/>
      <c r="T846" s="138"/>
      <c r="U846" s="138"/>
      <c r="V846" s="138"/>
      <c r="W846" s="138"/>
      <c r="X846" s="138"/>
      <c r="Y846" s="138"/>
      <c r="Z846" s="138"/>
    </row>
    <row r="847" ht="12.75" customHeight="1">
      <c r="A847" s="141"/>
      <c r="B847" s="142"/>
      <c r="C847" s="142"/>
      <c r="D847" s="206"/>
      <c r="E847" s="144"/>
      <c r="F847" s="145"/>
      <c r="G847" s="144"/>
      <c r="H847" s="145"/>
      <c r="I847" s="206"/>
      <c r="J847" s="144"/>
      <c r="K847" s="144"/>
      <c r="L847" s="144"/>
      <c r="M847" s="146"/>
      <c r="N847" s="138"/>
      <c r="O847" s="138"/>
      <c r="P847" s="138"/>
      <c r="Q847" s="138"/>
      <c r="R847" s="138"/>
      <c r="S847" s="138"/>
      <c r="T847" s="138"/>
      <c r="U847" s="138"/>
      <c r="V847" s="138"/>
      <c r="W847" s="138"/>
      <c r="X847" s="138"/>
      <c r="Y847" s="138"/>
      <c r="Z847" s="138"/>
    </row>
    <row r="848" ht="12.75" customHeight="1">
      <c r="A848" s="141"/>
      <c r="B848" s="142"/>
      <c r="C848" s="142"/>
      <c r="D848" s="206"/>
      <c r="E848" s="144"/>
      <c r="F848" s="145"/>
      <c r="G848" s="144"/>
      <c r="H848" s="145"/>
      <c r="I848" s="206"/>
      <c r="J848" s="144"/>
      <c r="K848" s="144"/>
      <c r="L848" s="144"/>
      <c r="M848" s="146"/>
      <c r="N848" s="138"/>
      <c r="O848" s="138"/>
      <c r="P848" s="138"/>
      <c r="Q848" s="138"/>
      <c r="R848" s="138"/>
      <c r="S848" s="138"/>
      <c r="T848" s="138"/>
      <c r="U848" s="138"/>
      <c r="V848" s="138"/>
      <c r="W848" s="138"/>
      <c r="X848" s="138"/>
      <c r="Y848" s="138"/>
      <c r="Z848" s="138"/>
    </row>
    <row r="849" ht="12.75" customHeight="1">
      <c r="A849" s="141"/>
      <c r="B849" s="142"/>
      <c r="C849" s="142"/>
      <c r="D849" s="206"/>
      <c r="E849" s="144"/>
      <c r="F849" s="145"/>
      <c r="G849" s="144"/>
      <c r="H849" s="145"/>
      <c r="I849" s="206"/>
      <c r="J849" s="144"/>
      <c r="K849" s="144"/>
      <c r="L849" s="144"/>
      <c r="M849" s="146"/>
      <c r="N849" s="138"/>
      <c r="O849" s="138"/>
      <c r="P849" s="138"/>
      <c r="Q849" s="138"/>
      <c r="R849" s="138"/>
      <c r="S849" s="138"/>
      <c r="T849" s="138"/>
      <c r="U849" s="138"/>
      <c r="V849" s="138"/>
      <c r="W849" s="138"/>
      <c r="X849" s="138"/>
      <c r="Y849" s="138"/>
      <c r="Z849" s="138"/>
    </row>
    <row r="850" ht="12.75" customHeight="1">
      <c r="A850" s="141"/>
      <c r="B850" s="142"/>
      <c r="C850" s="142"/>
      <c r="D850" s="206"/>
      <c r="E850" s="144"/>
      <c r="F850" s="145"/>
      <c r="G850" s="144"/>
      <c r="H850" s="145"/>
      <c r="I850" s="206"/>
      <c r="J850" s="144"/>
      <c r="K850" s="144"/>
      <c r="L850" s="144"/>
      <c r="M850" s="146"/>
      <c r="N850" s="138"/>
      <c r="O850" s="138"/>
      <c r="P850" s="138"/>
      <c r="Q850" s="138"/>
      <c r="R850" s="138"/>
      <c r="S850" s="138"/>
      <c r="T850" s="138"/>
      <c r="U850" s="138"/>
      <c r="V850" s="138"/>
      <c r="W850" s="138"/>
      <c r="X850" s="138"/>
      <c r="Y850" s="138"/>
      <c r="Z850" s="138"/>
    </row>
    <row r="851" ht="12.75" customHeight="1">
      <c r="A851" s="141"/>
      <c r="B851" s="142"/>
      <c r="C851" s="142"/>
      <c r="D851" s="206"/>
      <c r="E851" s="144"/>
      <c r="F851" s="145"/>
      <c r="G851" s="144"/>
      <c r="H851" s="145"/>
      <c r="I851" s="206"/>
      <c r="J851" s="144"/>
      <c r="K851" s="144"/>
      <c r="L851" s="144"/>
      <c r="M851" s="146"/>
      <c r="N851" s="138"/>
      <c r="O851" s="138"/>
      <c r="P851" s="138"/>
      <c r="Q851" s="138"/>
      <c r="R851" s="138"/>
      <c r="S851" s="138"/>
      <c r="T851" s="138"/>
      <c r="U851" s="138"/>
      <c r="V851" s="138"/>
      <c r="W851" s="138"/>
      <c r="X851" s="138"/>
      <c r="Y851" s="138"/>
      <c r="Z851" s="138"/>
    </row>
    <row r="852" ht="12.75" customHeight="1">
      <c r="A852" s="141"/>
      <c r="B852" s="142"/>
      <c r="C852" s="142"/>
      <c r="D852" s="206"/>
      <c r="E852" s="144"/>
      <c r="F852" s="145"/>
      <c r="G852" s="144"/>
      <c r="H852" s="145"/>
      <c r="I852" s="206"/>
      <c r="J852" s="144"/>
      <c r="K852" s="144"/>
      <c r="L852" s="144"/>
      <c r="M852" s="146"/>
      <c r="N852" s="138"/>
      <c r="O852" s="138"/>
      <c r="P852" s="138"/>
      <c r="Q852" s="138"/>
      <c r="R852" s="138"/>
      <c r="S852" s="138"/>
      <c r="T852" s="138"/>
      <c r="U852" s="138"/>
      <c r="V852" s="138"/>
      <c r="W852" s="138"/>
      <c r="X852" s="138"/>
      <c r="Y852" s="138"/>
      <c r="Z852" s="138"/>
    </row>
    <row r="853" ht="12.75" customHeight="1">
      <c r="A853" s="141"/>
      <c r="B853" s="142"/>
      <c r="C853" s="142"/>
      <c r="D853" s="206"/>
      <c r="E853" s="144"/>
      <c r="F853" s="145"/>
      <c r="G853" s="144"/>
      <c r="H853" s="145"/>
      <c r="I853" s="206"/>
      <c r="J853" s="144"/>
      <c r="K853" s="144"/>
      <c r="L853" s="144"/>
      <c r="M853" s="146"/>
      <c r="N853" s="138"/>
      <c r="O853" s="138"/>
      <c r="P853" s="138"/>
      <c r="Q853" s="138"/>
      <c r="R853" s="138"/>
      <c r="S853" s="138"/>
      <c r="T853" s="138"/>
      <c r="U853" s="138"/>
      <c r="V853" s="138"/>
      <c r="W853" s="138"/>
      <c r="X853" s="138"/>
      <c r="Y853" s="138"/>
      <c r="Z853" s="138"/>
    </row>
    <row r="854" ht="12.75" customHeight="1">
      <c r="A854" s="141"/>
      <c r="B854" s="142"/>
      <c r="C854" s="142"/>
      <c r="D854" s="206"/>
      <c r="E854" s="144"/>
      <c r="F854" s="145"/>
      <c r="G854" s="144"/>
      <c r="H854" s="145"/>
      <c r="I854" s="206"/>
      <c r="J854" s="144"/>
      <c r="K854" s="144"/>
      <c r="L854" s="144"/>
      <c r="M854" s="146"/>
      <c r="N854" s="138"/>
      <c r="O854" s="138"/>
      <c r="P854" s="138"/>
      <c r="Q854" s="138"/>
      <c r="R854" s="138"/>
      <c r="S854" s="138"/>
      <c r="T854" s="138"/>
      <c r="U854" s="138"/>
      <c r="V854" s="138"/>
      <c r="W854" s="138"/>
      <c r="X854" s="138"/>
      <c r="Y854" s="138"/>
      <c r="Z854" s="138"/>
    </row>
    <row r="855" ht="12.75" customHeight="1">
      <c r="A855" s="141"/>
      <c r="B855" s="142"/>
      <c r="C855" s="142"/>
      <c r="D855" s="206"/>
      <c r="E855" s="144"/>
      <c r="F855" s="145"/>
      <c r="G855" s="144"/>
      <c r="H855" s="145"/>
      <c r="I855" s="206"/>
      <c r="J855" s="144"/>
      <c r="K855" s="144"/>
      <c r="L855" s="144"/>
      <c r="M855" s="146"/>
      <c r="N855" s="138"/>
      <c r="O855" s="138"/>
      <c r="P855" s="138"/>
      <c r="Q855" s="138"/>
      <c r="R855" s="138"/>
      <c r="S855" s="138"/>
      <c r="T855" s="138"/>
      <c r="U855" s="138"/>
      <c r="V855" s="138"/>
      <c r="W855" s="138"/>
      <c r="X855" s="138"/>
      <c r="Y855" s="138"/>
      <c r="Z855" s="138"/>
    </row>
    <row r="856" ht="12.75" customHeight="1">
      <c r="A856" s="141"/>
      <c r="B856" s="142"/>
      <c r="C856" s="142"/>
      <c r="D856" s="206"/>
      <c r="E856" s="144"/>
      <c r="F856" s="145"/>
      <c r="G856" s="144"/>
      <c r="H856" s="145"/>
      <c r="I856" s="206"/>
      <c r="J856" s="144"/>
      <c r="K856" s="144"/>
      <c r="L856" s="144"/>
      <c r="M856" s="146"/>
      <c r="N856" s="138"/>
      <c r="O856" s="138"/>
      <c r="P856" s="138"/>
      <c r="Q856" s="138"/>
      <c r="R856" s="138"/>
      <c r="S856" s="138"/>
      <c r="T856" s="138"/>
      <c r="U856" s="138"/>
      <c r="V856" s="138"/>
      <c r="W856" s="138"/>
      <c r="X856" s="138"/>
      <c r="Y856" s="138"/>
      <c r="Z856" s="138"/>
    </row>
    <row r="857" ht="12.75" customHeight="1">
      <c r="A857" s="141"/>
      <c r="B857" s="142"/>
      <c r="C857" s="142"/>
      <c r="D857" s="206"/>
      <c r="E857" s="144"/>
      <c r="F857" s="145"/>
      <c r="G857" s="144"/>
      <c r="H857" s="145"/>
      <c r="I857" s="206"/>
      <c r="J857" s="144"/>
      <c r="K857" s="144"/>
      <c r="L857" s="144"/>
      <c r="M857" s="146"/>
      <c r="N857" s="138"/>
      <c r="O857" s="138"/>
      <c r="P857" s="138"/>
      <c r="Q857" s="138"/>
      <c r="R857" s="138"/>
      <c r="S857" s="138"/>
      <c r="T857" s="138"/>
      <c r="U857" s="138"/>
      <c r="V857" s="138"/>
      <c r="W857" s="138"/>
      <c r="X857" s="138"/>
      <c r="Y857" s="138"/>
      <c r="Z857" s="138"/>
    </row>
    <row r="858" ht="12.75" customHeight="1">
      <c r="A858" s="141"/>
      <c r="B858" s="142"/>
      <c r="C858" s="142"/>
      <c r="D858" s="206"/>
      <c r="E858" s="144"/>
      <c r="F858" s="145"/>
      <c r="G858" s="144"/>
      <c r="H858" s="145"/>
      <c r="I858" s="206"/>
      <c r="J858" s="144"/>
      <c r="K858" s="144"/>
      <c r="L858" s="144"/>
      <c r="M858" s="146"/>
      <c r="N858" s="138"/>
      <c r="O858" s="138"/>
      <c r="P858" s="138"/>
      <c r="Q858" s="138"/>
      <c r="R858" s="138"/>
      <c r="S858" s="138"/>
      <c r="T858" s="138"/>
      <c r="U858" s="138"/>
      <c r="V858" s="138"/>
      <c r="W858" s="138"/>
      <c r="X858" s="138"/>
      <c r="Y858" s="138"/>
      <c r="Z858" s="138"/>
    </row>
    <row r="859" ht="12.75" customHeight="1">
      <c r="A859" s="141"/>
      <c r="B859" s="142"/>
      <c r="C859" s="142"/>
      <c r="D859" s="206"/>
      <c r="E859" s="144"/>
      <c r="F859" s="145"/>
      <c r="G859" s="144"/>
      <c r="H859" s="145"/>
      <c r="I859" s="206"/>
      <c r="J859" s="144"/>
      <c r="K859" s="144"/>
      <c r="L859" s="144"/>
      <c r="M859" s="146"/>
      <c r="N859" s="138"/>
      <c r="O859" s="138"/>
      <c r="P859" s="138"/>
      <c r="Q859" s="138"/>
      <c r="R859" s="138"/>
      <c r="S859" s="138"/>
      <c r="T859" s="138"/>
      <c r="U859" s="138"/>
      <c r="V859" s="138"/>
      <c r="W859" s="138"/>
      <c r="X859" s="138"/>
      <c r="Y859" s="138"/>
      <c r="Z859" s="138"/>
    </row>
    <row r="860" ht="12.75" customHeight="1">
      <c r="A860" s="141"/>
      <c r="B860" s="142"/>
      <c r="C860" s="142"/>
      <c r="D860" s="206"/>
      <c r="E860" s="144"/>
      <c r="F860" s="145"/>
      <c r="G860" s="144"/>
      <c r="H860" s="145"/>
      <c r="I860" s="206"/>
      <c r="J860" s="144"/>
      <c r="K860" s="144"/>
      <c r="L860" s="144"/>
      <c r="M860" s="146"/>
      <c r="N860" s="138"/>
      <c r="O860" s="138"/>
      <c r="P860" s="138"/>
      <c r="Q860" s="138"/>
      <c r="R860" s="138"/>
      <c r="S860" s="138"/>
      <c r="T860" s="138"/>
      <c r="U860" s="138"/>
      <c r="V860" s="138"/>
      <c r="W860" s="138"/>
      <c r="X860" s="138"/>
      <c r="Y860" s="138"/>
      <c r="Z860" s="138"/>
    </row>
    <row r="861" ht="12.75" customHeight="1">
      <c r="A861" s="141"/>
      <c r="B861" s="142"/>
      <c r="C861" s="142"/>
      <c r="D861" s="206"/>
      <c r="E861" s="144"/>
      <c r="F861" s="145"/>
      <c r="G861" s="144"/>
      <c r="H861" s="145"/>
      <c r="I861" s="206"/>
      <c r="J861" s="144"/>
      <c r="K861" s="144"/>
      <c r="L861" s="144"/>
      <c r="M861" s="146"/>
      <c r="N861" s="138"/>
      <c r="O861" s="138"/>
      <c r="P861" s="138"/>
      <c r="Q861" s="138"/>
      <c r="R861" s="138"/>
      <c r="S861" s="138"/>
      <c r="T861" s="138"/>
      <c r="U861" s="138"/>
      <c r="V861" s="138"/>
      <c r="W861" s="138"/>
      <c r="X861" s="138"/>
      <c r="Y861" s="138"/>
      <c r="Z861" s="138"/>
    </row>
    <row r="862" ht="12.75" customHeight="1">
      <c r="A862" s="141"/>
      <c r="B862" s="142"/>
      <c r="C862" s="142"/>
      <c r="D862" s="206"/>
      <c r="E862" s="144"/>
      <c r="F862" s="145"/>
      <c r="G862" s="144"/>
      <c r="H862" s="145"/>
      <c r="I862" s="206"/>
      <c r="J862" s="144"/>
      <c r="K862" s="144"/>
      <c r="L862" s="144"/>
      <c r="M862" s="146"/>
      <c r="N862" s="138"/>
      <c r="O862" s="138"/>
      <c r="P862" s="138"/>
      <c r="Q862" s="138"/>
      <c r="R862" s="138"/>
      <c r="S862" s="138"/>
      <c r="T862" s="138"/>
      <c r="U862" s="138"/>
      <c r="V862" s="138"/>
      <c r="W862" s="138"/>
      <c r="X862" s="138"/>
      <c r="Y862" s="138"/>
      <c r="Z862" s="138"/>
    </row>
    <row r="863" ht="12.75" customHeight="1">
      <c r="A863" s="141"/>
      <c r="B863" s="142"/>
      <c r="C863" s="142"/>
      <c r="D863" s="206"/>
      <c r="E863" s="144"/>
      <c r="F863" s="145"/>
      <c r="G863" s="144"/>
      <c r="H863" s="145"/>
      <c r="I863" s="206"/>
      <c r="J863" s="144"/>
      <c r="K863" s="144"/>
      <c r="L863" s="144"/>
      <c r="M863" s="146"/>
      <c r="N863" s="138"/>
      <c r="O863" s="138"/>
      <c r="P863" s="138"/>
      <c r="Q863" s="138"/>
      <c r="R863" s="138"/>
      <c r="S863" s="138"/>
      <c r="T863" s="138"/>
      <c r="U863" s="138"/>
      <c r="V863" s="138"/>
      <c r="W863" s="138"/>
      <c r="X863" s="138"/>
      <c r="Y863" s="138"/>
      <c r="Z863" s="138"/>
    </row>
    <row r="864" ht="12.75" customHeight="1">
      <c r="A864" s="141"/>
      <c r="B864" s="142"/>
      <c r="C864" s="142"/>
      <c r="D864" s="206"/>
      <c r="E864" s="144"/>
      <c r="F864" s="145"/>
      <c r="G864" s="144"/>
      <c r="H864" s="145"/>
      <c r="I864" s="206"/>
      <c r="J864" s="144"/>
      <c r="K864" s="144"/>
      <c r="L864" s="144"/>
      <c r="M864" s="146"/>
      <c r="N864" s="138"/>
      <c r="O864" s="138"/>
      <c r="P864" s="138"/>
      <c r="Q864" s="138"/>
      <c r="R864" s="138"/>
      <c r="S864" s="138"/>
      <c r="T864" s="138"/>
      <c r="U864" s="138"/>
      <c r="V864" s="138"/>
      <c r="W864" s="138"/>
      <c r="X864" s="138"/>
      <c r="Y864" s="138"/>
      <c r="Z864" s="138"/>
    </row>
    <row r="865" ht="12.75" customHeight="1">
      <c r="A865" s="141"/>
      <c r="B865" s="142"/>
      <c r="C865" s="142"/>
      <c r="D865" s="206"/>
      <c r="E865" s="144"/>
      <c r="F865" s="145"/>
      <c r="G865" s="144"/>
      <c r="H865" s="145"/>
      <c r="I865" s="206"/>
      <c r="J865" s="144"/>
      <c r="K865" s="144"/>
      <c r="L865" s="144"/>
      <c r="M865" s="146"/>
      <c r="N865" s="138"/>
      <c r="O865" s="138"/>
      <c r="P865" s="138"/>
      <c r="Q865" s="138"/>
      <c r="R865" s="138"/>
      <c r="S865" s="138"/>
      <c r="T865" s="138"/>
      <c r="U865" s="138"/>
      <c r="V865" s="138"/>
      <c r="W865" s="138"/>
      <c r="X865" s="138"/>
      <c r="Y865" s="138"/>
      <c r="Z865" s="138"/>
    </row>
    <row r="866" ht="12.75" customHeight="1">
      <c r="A866" s="141"/>
      <c r="B866" s="142"/>
      <c r="C866" s="142"/>
      <c r="D866" s="206"/>
      <c r="E866" s="144"/>
      <c r="F866" s="145"/>
      <c r="G866" s="144"/>
      <c r="H866" s="145"/>
      <c r="I866" s="206"/>
      <c r="J866" s="144"/>
      <c r="K866" s="144"/>
      <c r="L866" s="144"/>
      <c r="M866" s="146"/>
      <c r="N866" s="138"/>
      <c r="O866" s="138"/>
      <c r="P866" s="138"/>
      <c r="Q866" s="138"/>
      <c r="R866" s="138"/>
      <c r="S866" s="138"/>
      <c r="T866" s="138"/>
      <c r="U866" s="138"/>
      <c r="V866" s="138"/>
      <c r="W866" s="138"/>
      <c r="X866" s="138"/>
      <c r="Y866" s="138"/>
      <c r="Z866" s="138"/>
    </row>
    <row r="867" ht="12.75" customHeight="1">
      <c r="A867" s="141"/>
      <c r="B867" s="142"/>
      <c r="C867" s="142"/>
      <c r="D867" s="206"/>
      <c r="E867" s="144"/>
      <c r="F867" s="145"/>
      <c r="G867" s="144"/>
      <c r="H867" s="145"/>
      <c r="I867" s="206"/>
      <c r="J867" s="144"/>
      <c r="K867" s="144"/>
      <c r="L867" s="144"/>
      <c r="M867" s="146"/>
      <c r="N867" s="138"/>
      <c r="O867" s="138"/>
      <c r="P867" s="138"/>
      <c r="Q867" s="138"/>
      <c r="R867" s="138"/>
      <c r="S867" s="138"/>
      <c r="T867" s="138"/>
      <c r="U867" s="138"/>
      <c r="V867" s="138"/>
      <c r="W867" s="138"/>
      <c r="X867" s="138"/>
      <c r="Y867" s="138"/>
      <c r="Z867" s="138"/>
    </row>
    <row r="868" ht="12.75" customHeight="1">
      <c r="A868" s="141"/>
      <c r="B868" s="142"/>
      <c r="C868" s="142"/>
      <c r="D868" s="206"/>
      <c r="E868" s="144"/>
      <c r="F868" s="145"/>
      <c r="G868" s="144"/>
      <c r="H868" s="145"/>
      <c r="I868" s="206"/>
      <c r="J868" s="144"/>
      <c r="K868" s="144"/>
      <c r="L868" s="144"/>
      <c r="M868" s="146"/>
      <c r="N868" s="138"/>
      <c r="O868" s="138"/>
      <c r="P868" s="138"/>
      <c r="Q868" s="138"/>
      <c r="R868" s="138"/>
      <c r="S868" s="138"/>
      <c r="T868" s="138"/>
      <c r="U868" s="138"/>
      <c r="V868" s="138"/>
      <c r="W868" s="138"/>
      <c r="X868" s="138"/>
      <c r="Y868" s="138"/>
      <c r="Z868" s="138"/>
    </row>
    <row r="869" ht="12.75" customHeight="1">
      <c r="A869" s="141"/>
      <c r="B869" s="142"/>
      <c r="C869" s="142"/>
      <c r="D869" s="206"/>
      <c r="E869" s="144"/>
      <c r="F869" s="145"/>
      <c r="G869" s="144"/>
      <c r="H869" s="145"/>
      <c r="I869" s="206"/>
      <c r="J869" s="144"/>
      <c r="K869" s="144"/>
      <c r="L869" s="144"/>
      <c r="M869" s="146"/>
      <c r="N869" s="138"/>
      <c r="O869" s="138"/>
      <c r="P869" s="138"/>
      <c r="Q869" s="138"/>
      <c r="R869" s="138"/>
      <c r="S869" s="138"/>
      <c r="T869" s="138"/>
      <c r="U869" s="138"/>
      <c r="V869" s="138"/>
      <c r="W869" s="138"/>
      <c r="X869" s="138"/>
      <c r="Y869" s="138"/>
      <c r="Z869" s="138"/>
    </row>
    <row r="870" ht="12.75" customHeight="1">
      <c r="A870" s="141"/>
      <c r="B870" s="142"/>
      <c r="C870" s="142"/>
      <c r="D870" s="206"/>
      <c r="E870" s="144"/>
      <c r="F870" s="145"/>
      <c r="G870" s="144"/>
      <c r="H870" s="145"/>
      <c r="I870" s="206"/>
      <c r="J870" s="144"/>
      <c r="K870" s="144"/>
      <c r="L870" s="144"/>
      <c r="M870" s="146"/>
      <c r="N870" s="138"/>
      <c r="O870" s="138"/>
      <c r="P870" s="138"/>
      <c r="Q870" s="138"/>
      <c r="R870" s="138"/>
      <c r="S870" s="138"/>
      <c r="T870" s="138"/>
      <c r="U870" s="138"/>
      <c r="V870" s="138"/>
      <c r="W870" s="138"/>
      <c r="X870" s="138"/>
      <c r="Y870" s="138"/>
      <c r="Z870" s="138"/>
    </row>
    <row r="871" ht="12.75" customHeight="1">
      <c r="A871" s="141"/>
      <c r="B871" s="142"/>
      <c r="C871" s="142"/>
      <c r="D871" s="206"/>
      <c r="E871" s="144"/>
      <c r="F871" s="145"/>
      <c r="G871" s="144"/>
      <c r="H871" s="145"/>
      <c r="I871" s="206"/>
      <c r="J871" s="144"/>
      <c r="K871" s="144"/>
      <c r="L871" s="144"/>
      <c r="M871" s="146"/>
      <c r="N871" s="138"/>
      <c r="O871" s="138"/>
      <c r="P871" s="138"/>
      <c r="Q871" s="138"/>
      <c r="R871" s="138"/>
      <c r="S871" s="138"/>
      <c r="T871" s="138"/>
      <c r="U871" s="138"/>
      <c r="V871" s="138"/>
      <c r="W871" s="138"/>
      <c r="X871" s="138"/>
      <c r="Y871" s="138"/>
      <c r="Z871" s="138"/>
    </row>
    <row r="872" ht="12.75" customHeight="1">
      <c r="A872" s="141"/>
      <c r="B872" s="142"/>
      <c r="C872" s="142"/>
      <c r="D872" s="206"/>
      <c r="E872" s="144"/>
      <c r="F872" s="145"/>
      <c r="G872" s="144"/>
      <c r="H872" s="145"/>
      <c r="I872" s="206"/>
      <c r="J872" s="144"/>
      <c r="K872" s="144"/>
      <c r="L872" s="144"/>
      <c r="M872" s="146"/>
      <c r="N872" s="138"/>
      <c r="O872" s="138"/>
      <c r="P872" s="138"/>
      <c r="Q872" s="138"/>
      <c r="R872" s="138"/>
      <c r="S872" s="138"/>
      <c r="T872" s="138"/>
      <c r="U872" s="138"/>
      <c r="V872" s="138"/>
      <c r="W872" s="138"/>
      <c r="X872" s="138"/>
      <c r="Y872" s="138"/>
      <c r="Z872" s="138"/>
    </row>
    <row r="873" ht="12.75" customHeight="1">
      <c r="A873" s="141"/>
      <c r="B873" s="142"/>
      <c r="C873" s="142"/>
      <c r="D873" s="206"/>
      <c r="E873" s="144"/>
      <c r="F873" s="145"/>
      <c r="G873" s="144"/>
      <c r="H873" s="145"/>
      <c r="I873" s="206"/>
      <c r="J873" s="144"/>
      <c r="K873" s="144"/>
      <c r="L873" s="144"/>
      <c r="M873" s="146"/>
      <c r="N873" s="138"/>
      <c r="O873" s="138"/>
      <c r="P873" s="138"/>
      <c r="Q873" s="138"/>
      <c r="R873" s="138"/>
      <c r="S873" s="138"/>
      <c r="T873" s="138"/>
      <c r="U873" s="138"/>
      <c r="V873" s="138"/>
      <c r="W873" s="138"/>
      <c r="X873" s="138"/>
      <c r="Y873" s="138"/>
      <c r="Z873" s="138"/>
    </row>
    <row r="874" ht="12.75" customHeight="1">
      <c r="A874" s="141"/>
      <c r="B874" s="142"/>
      <c r="C874" s="142"/>
      <c r="D874" s="206"/>
      <c r="E874" s="144"/>
      <c r="F874" s="145"/>
      <c r="G874" s="144"/>
      <c r="H874" s="145"/>
      <c r="I874" s="206"/>
      <c r="J874" s="144"/>
      <c r="K874" s="144"/>
      <c r="L874" s="144"/>
      <c r="M874" s="146"/>
      <c r="N874" s="138"/>
      <c r="O874" s="138"/>
      <c r="P874" s="138"/>
      <c r="Q874" s="138"/>
      <c r="R874" s="138"/>
      <c r="S874" s="138"/>
      <c r="T874" s="138"/>
      <c r="U874" s="138"/>
      <c r="V874" s="138"/>
      <c r="W874" s="138"/>
      <c r="X874" s="138"/>
      <c r="Y874" s="138"/>
      <c r="Z874" s="138"/>
    </row>
    <row r="875" ht="12.75" customHeight="1">
      <c r="A875" s="141"/>
      <c r="B875" s="142"/>
      <c r="C875" s="142"/>
      <c r="D875" s="206"/>
      <c r="E875" s="144"/>
      <c r="F875" s="145"/>
      <c r="G875" s="144"/>
      <c r="H875" s="145"/>
      <c r="I875" s="206"/>
      <c r="J875" s="144"/>
      <c r="K875" s="144"/>
      <c r="L875" s="144"/>
      <c r="M875" s="146"/>
      <c r="N875" s="138"/>
      <c r="O875" s="138"/>
      <c r="P875" s="138"/>
      <c r="Q875" s="138"/>
      <c r="R875" s="138"/>
      <c r="S875" s="138"/>
      <c r="T875" s="138"/>
      <c r="U875" s="138"/>
      <c r="V875" s="138"/>
      <c r="W875" s="138"/>
      <c r="X875" s="138"/>
      <c r="Y875" s="138"/>
      <c r="Z875" s="138"/>
    </row>
    <row r="876" ht="12.75" customHeight="1">
      <c r="A876" s="141"/>
      <c r="B876" s="142"/>
      <c r="C876" s="142"/>
      <c r="D876" s="206"/>
      <c r="E876" s="144"/>
      <c r="F876" s="145"/>
      <c r="G876" s="144"/>
      <c r="H876" s="145"/>
      <c r="I876" s="206"/>
      <c r="J876" s="144"/>
      <c r="K876" s="144"/>
      <c r="L876" s="144"/>
      <c r="M876" s="146"/>
      <c r="N876" s="138"/>
      <c r="O876" s="138"/>
      <c r="P876" s="138"/>
      <c r="Q876" s="138"/>
      <c r="R876" s="138"/>
      <c r="S876" s="138"/>
      <c r="T876" s="138"/>
      <c r="U876" s="138"/>
      <c r="V876" s="138"/>
      <c r="W876" s="138"/>
      <c r="X876" s="138"/>
      <c r="Y876" s="138"/>
      <c r="Z876" s="138"/>
    </row>
    <row r="877" ht="12.75" customHeight="1">
      <c r="A877" s="141"/>
      <c r="B877" s="142"/>
      <c r="C877" s="142"/>
      <c r="D877" s="206"/>
      <c r="E877" s="144"/>
      <c r="F877" s="145"/>
      <c r="G877" s="144"/>
      <c r="H877" s="145"/>
      <c r="I877" s="206"/>
      <c r="J877" s="144"/>
      <c r="K877" s="144"/>
      <c r="L877" s="144"/>
      <c r="M877" s="146"/>
      <c r="N877" s="138"/>
      <c r="O877" s="138"/>
      <c r="P877" s="138"/>
      <c r="Q877" s="138"/>
      <c r="R877" s="138"/>
      <c r="S877" s="138"/>
      <c r="T877" s="138"/>
      <c r="U877" s="138"/>
      <c r="V877" s="138"/>
      <c r="W877" s="138"/>
      <c r="X877" s="138"/>
      <c r="Y877" s="138"/>
      <c r="Z877" s="138"/>
    </row>
    <row r="878" ht="12.75" customHeight="1">
      <c r="A878" s="141"/>
      <c r="B878" s="142"/>
      <c r="C878" s="142"/>
      <c r="D878" s="206"/>
      <c r="E878" s="144"/>
      <c r="F878" s="145"/>
      <c r="G878" s="144"/>
      <c r="H878" s="145"/>
      <c r="I878" s="206"/>
      <c r="J878" s="144"/>
      <c r="K878" s="144"/>
      <c r="L878" s="144"/>
      <c r="M878" s="146"/>
      <c r="N878" s="138"/>
      <c r="O878" s="138"/>
      <c r="P878" s="138"/>
      <c r="Q878" s="138"/>
      <c r="R878" s="138"/>
      <c r="S878" s="138"/>
      <c r="T878" s="138"/>
      <c r="U878" s="138"/>
      <c r="V878" s="138"/>
      <c r="W878" s="138"/>
      <c r="X878" s="138"/>
      <c r="Y878" s="138"/>
      <c r="Z878" s="138"/>
    </row>
    <row r="879" ht="12.75" customHeight="1">
      <c r="A879" s="141"/>
      <c r="B879" s="142"/>
      <c r="C879" s="142"/>
      <c r="D879" s="206"/>
      <c r="E879" s="144"/>
      <c r="F879" s="145"/>
      <c r="G879" s="144"/>
      <c r="H879" s="145"/>
      <c r="I879" s="206"/>
      <c r="J879" s="144"/>
      <c r="K879" s="144"/>
      <c r="L879" s="144"/>
      <c r="M879" s="146"/>
      <c r="N879" s="138"/>
      <c r="O879" s="138"/>
      <c r="P879" s="138"/>
      <c r="Q879" s="138"/>
      <c r="R879" s="138"/>
      <c r="S879" s="138"/>
      <c r="T879" s="138"/>
      <c r="U879" s="138"/>
      <c r="V879" s="138"/>
      <c r="W879" s="138"/>
      <c r="X879" s="138"/>
      <c r="Y879" s="138"/>
      <c r="Z879" s="138"/>
    </row>
    <row r="880" ht="12.75" customHeight="1">
      <c r="A880" s="141"/>
      <c r="B880" s="142"/>
      <c r="C880" s="142"/>
      <c r="D880" s="206"/>
      <c r="E880" s="144"/>
      <c r="F880" s="145"/>
      <c r="G880" s="144"/>
      <c r="H880" s="145"/>
      <c r="I880" s="206"/>
      <c r="J880" s="144"/>
      <c r="K880" s="144"/>
      <c r="L880" s="144"/>
      <c r="M880" s="146"/>
      <c r="N880" s="138"/>
      <c r="O880" s="138"/>
      <c r="P880" s="138"/>
      <c r="Q880" s="138"/>
      <c r="R880" s="138"/>
      <c r="S880" s="138"/>
      <c r="T880" s="138"/>
      <c r="U880" s="138"/>
      <c r="V880" s="138"/>
      <c r="W880" s="138"/>
      <c r="X880" s="138"/>
      <c r="Y880" s="138"/>
      <c r="Z880" s="138"/>
    </row>
    <row r="881" ht="12.75" customHeight="1">
      <c r="A881" s="141"/>
      <c r="B881" s="142"/>
      <c r="C881" s="142"/>
      <c r="D881" s="206"/>
      <c r="E881" s="144"/>
      <c r="F881" s="145"/>
      <c r="G881" s="144"/>
      <c r="H881" s="145"/>
      <c r="I881" s="206"/>
      <c r="J881" s="144"/>
      <c r="K881" s="144"/>
      <c r="L881" s="144"/>
      <c r="M881" s="146"/>
      <c r="N881" s="138"/>
      <c r="O881" s="138"/>
      <c r="P881" s="138"/>
      <c r="Q881" s="138"/>
      <c r="R881" s="138"/>
      <c r="S881" s="138"/>
      <c r="T881" s="138"/>
      <c r="U881" s="138"/>
      <c r="V881" s="138"/>
      <c r="W881" s="138"/>
      <c r="X881" s="138"/>
      <c r="Y881" s="138"/>
      <c r="Z881" s="138"/>
    </row>
    <row r="882" ht="12.75" customHeight="1">
      <c r="A882" s="141"/>
      <c r="B882" s="142"/>
      <c r="C882" s="142"/>
      <c r="D882" s="206"/>
      <c r="E882" s="144"/>
      <c r="F882" s="145"/>
      <c r="G882" s="144"/>
      <c r="H882" s="145"/>
      <c r="I882" s="206"/>
      <c r="J882" s="144"/>
      <c r="K882" s="144"/>
      <c r="L882" s="144"/>
      <c r="M882" s="146"/>
      <c r="N882" s="138"/>
      <c r="O882" s="138"/>
      <c r="P882" s="138"/>
      <c r="Q882" s="138"/>
      <c r="R882" s="138"/>
      <c r="S882" s="138"/>
      <c r="T882" s="138"/>
      <c r="U882" s="138"/>
      <c r="V882" s="138"/>
      <c r="W882" s="138"/>
      <c r="X882" s="138"/>
      <c r="Y882" s="138"/>
      <c r="Z882" s="138"/>
    </row>
    <row r="883" ht="12.75" customHeight="1">
      <c r="A883" s="141"/>
      <c r="B883" s="142"/>
      <c r="C883" s="142"/>
      <c r="D883" s="206"/>
      <c r="E883" s="144"/>
      <c r="F883" s="145"/>
      <c r="G883" s="144"/>
      <c r="H883" s="145"/>
      <c r="I883" s="206"/>
      <c r="J883" s="144"/>
      <c r="K883" s="144"/>
      <c r="L883" s="144"/>
      <c r="M883" s="146"/>
      <c r="N883" s="138"/>
      <c r="O883" s="138"/>
      <c r="P883" s="138"/>
      <c r="Q883" s="138"/>
      <c r="R883" s="138"/>
      <c r="S883" s="138"/>
      <c r="T883" s="138"/>
      <c r="U883" s="138"/>
      <c r="V883" s="138"/>
      <c r="W883" s="138"/>
      <c r="X883" s="138"/>
      <c r="Y883" s="138"/>
      <c r="Z883" s="138"/>
    </row>
    <row r="884" ht="12.75" customHeight="1">
      <c r="A884" s="141"/>
      <c r="B884" s="142"/>
      <c r="C884" s="142"/>
      <c r="D884" s="206"/>
      <c r="E884" s="144"/>
      <c r="F884" s="145"/>
      <c r="G884" s="144"/>
      <c r="H884" s="145"/>
      <c r="I884" s="206"/>
      <c r="J884" s="144"/>
      <c r="K884" s="144"/>
      <c r="L884" s="144"/>
      <c r="M884" s="146"/>
      <c r="N884" s="138"/>
      <c r="O884" s="138"/>
      <c r="P884" s="138"/>
      <c r="Q884" s="138"/>
      <c r="R884" s="138"/>
      <c r="S884" s="138"/>
      <c r="T884" s="138"/>
      <c r="U884" s="138"/>
      <c r="V884" s="138"/>
      <c r="W884" s="138"/>
      <c r="X884" s="138"/>
      <c r="Y884" s="138"/>
      <c r="Z884" s="138"/>
    </row>
    <row r="885" ht="12.75" customHeight="1">
      <c r="A885" s="141"/>
      <c r="B885" s="142"/>
      <c r="C885" s="142"/>
      <c r="D885" s="206"/>
      <c r="E885" s="144"/>
      <c r="F885" s="145"/>
      <c r="G885" s="144"/>
      <c r="H885" s="145"/>
      <c r="I885" s="206"/>
      <c r="J885" s="144"/>
      <c r="K885" s="144"/>
      <c r="L885" s="144"/>
      <c r="M885" s="146"/>
      <c r="N885" s="138"/>
      <c r="O885" s="138"/>
      <c r="P885" s="138"/>
      <c r="Q885" s="138"/>
      <c r="R885" s="138"/>
      <c r="S885" s="138"/>
      <c r="T885" s="138"/>
      <c r="U885" s="138"/>
      <c r="V885" s="138"/>
      <c r="W885" s="138"/>
      <c r="X885" s="138"/>
      <c r="Y885" s="138"/>
      <c r="Z885" s="138"/>
    </row>
    <row r="886" ht="12.75" customHeight="1">
      <c r="A886" s="141"/>
      <c r="B886" s="142"/>
      <c r="C886" s="142"/>
      <c r="D886" s="206"/>
      <c r="E886" s="144"/>
      <c r="F886" s="145"/>
      <c r="G886" s="144"/>
      <c r="H886" s="145"/>
      <c r="I886" s="206"/>
      <c r="J886" s="144"/>
      <c r="K886" s="144"/>
      <c r="L886" s="144"/>
      <c r="M886" s="146"/>
      <c r="N886" s="138"/>
      <c r="O886" s="138"/>
      <c r="P886" s="138"/>
      <c r="Q886" s="138"/>
      <c r="R886" s="138"/>
      <c r="S886" s="138"/>
      <c r="T886" s="138"/>
      <c r="U886" s="138"/>
      <c r="V886" s="138"/>
      <c r="W886" s="138"/>
      <c r="X886" s="138"/>
      <c r="Y886" s="138"/>
      <c r="Z886" s="138"/>
    </row>
    <row r="887" ht="12.75" customHeight="1">
      <c r="A887" s="141"/>
      <c r="B887" s="142"/>
      <c r="C887" s="142"/>
      <c r="D887" s="206"/>
      <c r="E887" s="144"/>
      <c r="F887" s="145"/>
      <c r="G887" s="144"/>
      <c r="H887" s="145"/>
      <c r="I887" s="206"/>
      <c r="J887" s="144"/>
      <c r="K887" s="144"/>
      <c r="L887" s="144"/>
      <c r="M887" s="146"/>
      <c r="N887" s="138"/>
      <c r="O887" s="138"/>
      <c r="P887" s="138"/>
      <c r="Q887" s="138"/>
      <c r="R887" s="138"/>
      <c r="S887" s="138"/>
      <c r="T887" s="138"/>
      <c r="U887" s="138"/>
      <c r="V887" s="138"/>
      <c r="W887" s="138"/>
      <c r="X887" s="138"/>
      <c r="Y887" s="138"/>
      <c r="Z887" s="138"/>
    </row>
    <row r="888" ht="12.75" customHeight="1">
      <c r="A888" s="141"/>
      <c r="B888" s="142"/>
      <c r="C888" s="142"/>
      <c r="D888" s="206"/>
      <c r="E888" s="144"/>
      <c r="F888" s="145"/>
      <c r="G888" s="144"/>
      <c r="H888" s="145"/>
      <c r="I888" s="206"/>
      <c r="J888" s="144"/>
      <c r="K888" s="144"/>
      <c r="L888" s="144"/>
      <c r="M888" s="146"/>
      <c r="N888" s="138"/>
      <c r="O888" s="138"/>
      <c r="P888" s="138"/>
      <c r="Q888" s="138"/>
      <c r="R888" s="138"/>
      <c r="S888" s="138"/>
      <c r="T888" s="138"/>
      <c r="U888" s="138"/>
      <c r="V888" s="138"/>
      <c r="W888" s="138"/>
      <c r="X888" s="138"/>
      <c r="Y888" s="138"/>
      <c r="Z888" s="138"/>
    </row>
    <row r="889" ht="12.75" customHeight="1">
      <c r="A889" s="141"/>
      <c r="B889" s="142"/>
      <c r="C889" s="142"/>
      <c r="D889" s="206"/>
      <c r="E889" s="144"/>
      <c r="F889" s="145"/>
      <c r="G889" s="144"/>
      <c r="H889" s="145"/>
      <c r="I889" s="206"/>
      <c r="J889" s="144"/>
      <c r="K889" s="144"/>
      <c r="L889" s="144"/>
      <c r="M889" s="146"/>
      <c r="N889" s="138"/>
      <c r="O889" s="138"/>
      <c r="P889" s="138"/>
      <c r="Q889" s="138"/>
      <c r="R889" s="138"/>
      <c r="S889" s="138"/>
      <c r="T889" s="138"/>
      <c r="U889" s="138"/>
      <c r="V889" s="138"/>
      <c r="W889" s="138"/>
      <c r="X889" s="138"/>
      <c r="Y889" s="138"/>
      <c r="Z889" s="138"/>
    </row>
    <row r="890" ht="12.75" customHeight="1">
      <c r="A890" s="141"/>
      <c r="B890" s="142"/>
      <c r="C890" s="142"/>
      <c r="D890" s="206"/>
      <c r="E890" s="144"/>
      <c r="F890" s="145"/>
      <c r="G890" s="144"/>
      <c r="H890" s="145"/>
      <c r="I890" s="206"/>
      <c r="J890" s="144"/>
      <c r="K890" s="144"/>
      <c r="L890" s="144"/>
      <c r="M890" s="146"/>
      <c r="N890" s="138"/>
      <c r="O890" s="138"/>
      <c r="P890" s="138"/>
      <c r="Q890" s="138"/>
      <c r="R890" s="138"/>
      <c r="S890" s="138"/>
      <c r="T890" s="138"/>
      <c r="U890" s="138"/>
      <c r="V890" s="138"/>
      <c r="W890" s="138"/>
      <c r="X890" s="138"/>
      <c r="Y890" s="138"/>
      <c r="Z890" s="138"/>
    </row>
    <row r="891" ht="12.75" customHeight="1">
      <c r="A891" s="141"/>
      <c r="B891" s="142"/>
      <c r="C891" s="142"/>
      <c r="D891" s="206"/>
      <c r="E891" s="144"/>
      <c r="F891" s="145"/>
      <c r="G891" s="144"/>
      <c r="H891" s="145"/>
      <c r="I891" s="206"/>
      <c r="J891" s="144"/>
      <c r="K891" s="144"/>
      <c r="L891" s="144"/>
      <c r="M891" s="146"/>
      <c r="N891" s="138"/>
      <c r="O891" s="138"/>
      <c r="P891" s="138"/>
      <c r="Q891" s="138"/>
      <c r="R891" s="138"/>
      <c r="S891" s="138"/>
      <c r="T891" s="138"/>
      <c r="U891" s="138"/>
      <c r="V891" s="138"/>
      <c r="W891" s="138"/>
      <c r="X891" s="138"/>
      <c r="Y891" s="138"/>
      <c r="Z891" s="138"/>
    </row>
    <row r="892" ht="12.75" customHeight="1">
      <c r="A892" s="141"/>
      <c r="B892" s="142"/>
      <c r="C892" s="142"/>
      <c r="D892" s="206"/>
      <c r="E892" s="144"/>
      <c r="F892" s="145"/>
      <c r="G892" s="144"/>
      <c r="H892" s="145"/>
      <c r="I892" s="206"/>
      <c r="J892" s="144"/>
      <c r="K892" s="144"/>
      <c r="L892" s="144"/>
      <c r="M892" s="146"/>
      <c r="N892" s="138"/>
      <c r="O892" s="138"/>
      <c r="P892" s="138"/>
      <c r="Q892" s="138"/>
      <c r="R892" s="138"/>
      <c r="S892" s="138"/>
      <c r="T892" s="138"/>
      <c r="U892" s="138"/>
      <c r="V892" s="138"/>
      <c r="W892" s="138"/>
      <c r="X892" s="138"/>
      <c r="Y892" s="138"/>
      <c r="Z892" s="138"/>
    </row>
    <row r="893" ht="12.75" customHeight="1">
      <c r="A893" s="141"/>
      <c r="B893" s="142"/>
      <c r="C893" s="142"/>
      <c r="D893" s="206"/>
      <c r="E893" s="144"/>
      <c r="F893" s="145"/>
      <c r="G893" s="144"/>
      <c r="H893" s="145"/>
      <c r="I893" s="206"/>
      <c r="J893" s="144"/>
      <c r="K893" s="144"/>
      <c r="L893" s="144"/>
      <c r="M893" s="146"/>
      <c r="N893" s="138"/>
      <c r="O893" s="138"/>
      <c r="P893" s="138"/>
      <c r="Q893" s="138"/>
      <c r="R893" s="138"/>
      <c r="S893" s="138"/>
      <c r="T893" s="138"/>
      <c r="U893" s="138"/>
      <c r="V893" s="138"/>
      <c r="W893" s="138"/>
      <c r="X893" s="138"/>
      <c r="Y893" s="138"/>
      <c r="Z893" s="138"/>
    </row>
    <row r="894" ht="12.75" customHeight="1">
      <c r="A894" s="141"/>
      <c r="B894" s="142"/>
      <c r="C894" s="142"/>
      <c r="D894" s="206"/>
      <c r="E894" s="144"/>
      <c r="F894" s="145"/>
      <c r="G894" s="144"/>
      <c r="H894" s="145"/>
      <c r="I894" s="206"/>
      <c r="J894" s="144"/>
      <c r="K894" s="144"/>
      <c r="L894" s="144"/>
      <c r="M894" s="146"/>
      <c r="N894" s="138"/>
      <c r="O894" s="138"/>
      <c r="P894" s="138"/>
      <c r="Q894" s="138"/>
      <c r="R894" s="138"/>
      <c r="S894" s="138"/>
      <c r="T894" s="138"/>
      <c r="U894" s="138"/>
      <c r="V894" s="138"/>
      <c r="W894" s="138"/>
      <c r="X894" s="138"/>
      <c r="Y894" s="138"/>
      <c r="Z894" s="138"/>
    </row>
    <row r="895" ht="12.75" customHeight="1">
      <c r="A895" s="141"/>
      <c r="B895" s="142"/>
      <c r="C895" s="142"/>
      <c r="D895" s="206"/>
      <c r="E895" s="144"/>
      <c r="F895" s="145"/>
      <c r="G895" s="144"/>
      <c r="H895" s="145"/>
      <c r="I895" s="206"/>
      <c r="J895" s="144"/>
      <c r="K895" s="144"/>
      <c r="L895" s="144"/>
      <c r="M895" s="146"/>
      <c r="N895" s="138"/>
      <c r="O895" s="138"/>
      <c r="P895" s="138"/>
      <c r="Q895" s="138"/>
      <c r="R895" s="138"/>
      <c r="S895" s="138"/>
      <c r="T895" s="138"/>
      <c r="U895" s="138"/>
      <c r="V895" s="138"/>
      <c r="W895" s="138"/>
      <c r="X895" s="138"/>
      <c r="Y895" s="138"/>
      <c r="Z895" s="138"/>
    </row>
    <row r="896" ht="12.75" customHeight="1">
      <c r="A896" s="141"/>
      <c r="B896" s="142"/>
      <c r="C896" s="142"/>
      <c r="D896" s="206"/>
      <c r="E896" s="144"/>
      <c r="F896" s="145"/>
      <c r="G896" s="144"/>
      <c r="H896" s="145"/>
      <c r="I896" s="206"/>
      <c r="J896" s="144"/>
      <c r="K896" s="144"/>
      <c r="L896" s="144"/>
      <c r="M896" s="146"/>
      <c r="N896" s="138"/>
      <c r="O896" s="138"/>
      <c r="P896" s="138"/>
      <c r="Q896" s="138"/>
      <c r="R896" s="138"/>
      <c r="S896" s="138"/>
      <c r="T896" s="138"/>
      <c r="U896" s="138"/>
      <c r="V896" s="138"/>
      <c r="W896" s="138"/>
      <c r="X896" s="138"/>
      <c r="Y896" s="138"/>
      <c r="Z896" s="138"/>
    </row>
    <row r="897" ht="12.75" customHeight="1">
      <c r="A897" s="141"/>
      <c r="B897" s="142"/>
      <c r="C897" s="142"/>
      <c r="D897" s="206"/>
      <c r="E897" s="144"/>
      <c r="F897" s="145"/>
      <c r="G897" s="144"/>
      <c r="H897" s="145"/>
      <c r="I897" s="206"/>
      <c r="J897" s="144"/>
      <c r="K897" s="144"/>
      <c r="L897" s="144"/>
      <c r="M897" s="146"/>
      <c r="N897" s="138"/>
      <c r="O897" s="138"/>
      <c r="P897" s="138"/>
      <c r="Q897" s="138"/>
      <c r="R897" s="138"/>
      <c r="S897" s="138"/>
      <c r="T897" s="138"/>
      <c r="U897" s="138"/>
      <c r="V897" s="138"/>
      <c r="W897" s="138"/>
      <c r="X897" s="138"/>
      <c r="Y897" s="138"/>
      <c r="Z897" s="138"/>
    </row>
    <row r="898" ht="12.75" customHeight="1">
      <c r="A898" s="141"/>
      <c r="B898" s="142"/>
      <c r="C898" s="142"/>
      <c r="D898" s="206"/>
      <c r="E898" s="144"/>
      <c r="F898" s="145"/>
      <c r="G898" s="144"/>
      <c r="H898" s="145"/>
      <c r="I898" s="206"/>
      <c r="J898" s="144"/>
      <c r="K898" s="144"/>
      <c r="L898" s="144"/>
      <c r="M898" s="146"/>
      <c r="N898" s="138"/>
      <c r="O898" s="138"/>
      <c r="P898" s="138"/>
      <c r="Q898" s="138"/>
      <c r="R898" s="138"/>
      <c r="S898" s="138"/>
      <c r="T898" s="138"/>
      <c r="U898" s="138"/>
      <c r="V898" s="138"/>
      <c r="W898" s="138"/>
      <c r="X898" s="138"/>
      <c r="Y898" s="138"/>
      <c r="Z898" s="138"/>
    </row>
    <row r="899" ht="12.75" customHeight="1">
      <c r="A899" s="141"/>
      <c r="B899" s="142"/>
      <c r="C899" s="142"/>
      <c r="D899" s="206"/>
      <c r="E899" s="144"/>
      <c r="F899" s="145"/>
      <c r="G899" s="144"/>
      <c r="H899" s="145"/>
      <c r="I899" s="206"/>
      <c r="J899" s="144"/>
      <c r="K899" s="144"/>
      <c r="L899" s="144"/>
      <c r="M899" s="146"/>
      <c r="N899" s="138"/>
      <c r="O899" s="138"/>
      <c r="P899" s="138"/>
      <c r="Q899" s="138"/>
      <c r="R899" s="138"/>
      <c r="S899" s="138"/>
      <c r="T899" s="138"/>
      <c r="U899" s="138"/>
      <c r="V899" s="138"/>
      <c r="W899" s="138"/>
      <c r="X899" s="138"/>
      <c r="Y899" s="138"/>
      <c r="Z899" s="138"/>
    </row>
    <row r="900" ht="12.75" customHeight="1">
      <c r="A900" s="141"/>
      <c r="B900" s="142"/>
      <c r="C900" s="142"/>
      <c r="D900" s="206"/>
      <c r="E900" s="144"/>
      <c r="F900" s="145"/>
      <c r="G900" s="144"/>
      <c r="H900" s="145"/>
      <c r="I900" s="206"/>
      <c r="J900" s="144"/>
      <c r="K900" s="144"/>
      <c r="L900" s="144"/>
      <c r="M900" s="146"/>
      <c r="N900" s="138"/>
      <c r="O900" s="138"/>
      <c r="P900" s="138"/>
      <c r="Q900" s="138"/>
      <c r="R900" s="138"/>
      <c r="S900" s="138"/>
      <c r="T900" s="138"/>
      <c r="U900" s="138"/>
      <c r="V900" s="138"/>
      <c r="W900" s="138"/>
      <c r="X900" s="138"/>
      <c r="Y900" s="138"/>
      <c r="Z900" s="138"/>
    </row>
    <row r="901" ht="12.75" customHeight="1">
      <c r="A901" s="141"/>
      <c r="B901" s="142"/>
      <c r="C901" s="142"/>
      <c r="D901" s="206"/>
      <c r="E901" s="144"/>
      <c r="F901" s="145"/>
      <c r="G901" s="144"/>
      <c r="H901" s="145"/>
      <c r="I901" s="206"/>
      <c r="J901" s="144"/>
      <c r="K901" s="144"/>
      <c r="L901" s="144"/>
      <c r="M901" s="146"/>
      <c r="N901" s="138"/>
      <c r="O901" s="138"/>
      <c r="P901" s="138"/>
      <c r="Q901" s="138"/>
      <c r="R901" s="138"/>
      <c r="S901" s="138"/>
      <c r="T901" s="138"/>
      <c r="U901" s="138"/>
      <c r="V901" s="138"/>
      <c r="W901" s="138"/>
      <c r="X901" s="138"/>
      <c r="Y901" s="138"/>
      <c r="Z901" s="138"/>
    </row>
    <row r="902" ht="12.75" customHeight="1">
      <c r="A902" s="141"/>
      <c r="B902" s="142"/>
      <c r="C902" s="142"/>
      <c r="D902" s="206"/>
      <c r="E902" s="144"/>
      <c r="F902" s="145"/>
      <c r="G902" s="144"/>
      <c r="H902" s="145"/>
      <c r="I902" s="206"/>
      <c r="J902" s="144"/>
      <c r="K902" s="144"/>
      <c r="L902" s="144"/>
      <c r="M902" s="146"/>
      <c r="N902" s="138"/>
      <c r="O902" s="138"/>
      <c r="P902" s="138"/>
      <c r="Q902" s="138"/>
      <c r="R902" s="138"/>
      <c r="S902" s="138"/>
      <c r="T902" s="138"/>
      <c r="U902" s="138"/>
      <c r="V902" s="138"/>
      <c r="W902" s="138"/>
      <c r="X902" s="138"/>
      <c r="Y902" s="138"/>
      <c r="Z902" s="138"/>
    </row>
    <row r="903" ht="12.75" customHeight="1">
      <c r="A903" s="141"/>
      <c r="B903" s="142"/>
      <c r="C903" s="142"/>
      <c r="D903" s="206"/>
      <c r="E903" s="144"/>
      <c r="F903" s="145"/>
      <c r="G903" s="144"/>
      <c r="H903" s="145"/>
      <c r="I903" s="206"/>
      <c r="J903" s="144"/>
      <c r="K903" s="144"/>
      <c r="L903" s="144"/>
      <c r="M903" s="146"/>
      <c r="N903" s="138"/>
      <c r="O903" s="138"/>
      <c r="P903" s="138"/>
      <c r="Q903" s="138"/>
      <c r="R903" s="138"/>
      <c r="S903" s="138"/>
      <c r="T903" s="138"/>
      <c r="U903" s="138"/>
      <c r="V903" s="138"/>
      <c r="W903" s="138"/>
      <c r="X903" s="138"/>
      <c r="Y903" s="138"/>
      <c r="Z903" s="138"/>
    </row>
    <row r="904" ht="12.75" customHeight="1">
      <c r="A904" s="141"/>
      <c r="B904" s="142"/>
      <c r="C904" s="142"/>
      <c r="D904" s="206"/>
      <c r="E904" s="144"/>
      <c r="F904" s="145"/>
      <c r="G904" s="144"/>
      <c r="H904" s="145"/>
      <c r="I904" s="206"/>
      <c r="J904" s="144"/>
      <c r="K904" s="144"/>
      <c r="L904" s="144"/>
      <c r="M904" s="146"/>
      <c r="N904" s="138"/>
      <c r="O904" s="138"/>
      <c r="P904" s="138"/>
      <c r="Q904" s="138"/>
      <c r="R904" s="138"/>
      <c r="S904" s="138"/>
      <c r="T904" s="138"/>
      <c r="U904" s="138"/>
      <c r="V904" s="138"/>
      <c r="W904" s="138"/>
      <c r="X904" s="138"/>
      <c r="Y904" s="138"/>
      <c r="Z904" s="138"/>
    </row>
    <row r="905" ht="12.75" customHeight="1">
      <c r="A905" s="141"/>
      <c r="B905" s="142"/>
      <c r="C905" s="142"/>
      <c r="D905" s="206"/>
      <c r="E905" s="144"/>
      <c r="F905" s="145"/>
      <c r="G905" s="144"/>
      <c r="H905" s="145"/>
      <c r="I905" s="206"/>
      <c r="J905" s="144"/>
      <c r="K905" s="144"/>
      <c r="L905" s="144"/>
      <c r="M905" s="146"/>
      <c r="N905" s="138"/>
      <c r="O905" s="138"/>
      <c r="P905" s="138"/>
      <c r="Q905" s="138"/>
      <c r="R905" s="138"/>
      <c r="S905" s="138"/>
      <c r="T905" s="138"/>
      <c r="U905" s="138"/>
      <c r="V905" s="138"/>
      <c r="W905" s="138"/>
      <c r="X905" s="138"/>
      <c r="Y905" s="138"/>
      <c r="Z905" s="138"/>
    </row>
    <row r="906" ht="12.75" customHeight="1">
      <c r="A906" s="141"/>
      <c r="B906" s="142"/>
      <c r="C906" s="142"/>
      <c r="D906" s="206"/>
      <c r="E906" s="144"/>
      <c r="F906" s="145"/>
      <c r="G906" s="144"/>
      <c r="H906" s="145"/>
      <c r="I906" s="206"/>
      <c r="J906" s="144"/>
      <c r="K906" s="144"/>
      <c r="L906" s="144"/>
      <c r="M906" s="146"/>
      <c r="N906" s="138"/>
      <c r="O906" s="138"/>
      <c r="P906" s="138"/>
      <c r="Q906" s="138"/>
      <c r="R906" s="138"/>
      <c r="S906" s="138"/>
      <c r="T906" s="138"/>
      <c r="U906" s="138"/>
      <c r="V906" s="138"/>
      <c r="W906" s="138"/>
      <c r="X906" s="138"/>
      <c r="Y906" s="138"/>
      <c r="Z906" s="138"/>
    </row>
    <row r="907" ht="12.75" customHeight="1">
      <c r="A907" s="141"/>
      <c r="B907" s="142"/>
      <c r="C907" s="142"/>
      <c r="D907" s="206"/>
      <c r="E907" s="144"/>
      <c r="F907" s="145"/>
      <c r="G907" s="144"/>
      <c r="H907" s="145"/>
      <c r="I907" s="206"/>
      <c r="J907" s="144"/>
      <c r="K907" s="144"/>
      <c r="L907" s="144"/>
      <c r="M907" s="146"/>
      <c r="N907" s="138"/>
      <c r="O907" s="138"/>
      <c r="P907" s="138"/>
      <c r="Q907" s="138"/>
      <c r="R907" s="138"/>
      <c r="S907" s="138"/>
      <c r="T907" s="138"/>
      <c r="U907" s="138"/>
      <c r="V907" s="138"/>
      <c r="W907" s="138"/>
      <c r="X907" s="138"/>
      <c r="Y907" s="138"/>
      <c r="Z907" s="138"/>
    </row>
    <row r="908" ht="12.75" customHeight="1">
      <c r="A908" s="141"/>
      <c r="B908" s="142"/>
      <c r="C908" s="142"/>
      <c r="D908" s="206"/>
      <c r="E908" s="144"/>
      <c r="F908" s="145"/>
      <c r="G908" s="144"/>
      <c r="H908" s="145"/>
      <c r="I908" s="206"/>
      <c r="J908" s="144"/>
      <c r="K908" s="144"/>
      <c r="L908" s="144"/>
      <c r="M908" s="146"/>
      <c r="N908" s="138"/>
      <c r="O908" s="138"/>
      <c r="P908" s="138"/>
      <c r="Q908" s="138"/>
      <c r="R908" s="138"/>
      <c r="S908" s="138"/>
      <c r="T908" s="138"/>
      <c r="U908" s="138"/>
      <c r="V908" s="138"/>
      <c r="W908" s="138"/>
      <c r="X908" s="138"/>
      <c r="Y908" s="138"/>
      <c r="Z908" s="138"/>
    </row>
    <row r="909" ht="12.75" customHeight="1">
      <c r="A909" s="141"/>
      <c r="B909" s="142"/>
      <c r="C909" s="142"/>
      <c r="D909" s="206"/>
      <c r="E909" s="144"/>
      <c r="F909" s="145"/>
      <c r="G909" s="144"/>
      <c r="H909" s="145"/>
      <c r="I909" s="206"/>
      <c r="J909" s="144"/>
      <c r="K909" s="144"/>
      <c r="L909" s="144"/>
      <c r="M909" s="146"/>
      <c r="N909" s="138"/>
      <c r="O909" s="138"/>
      <c r="P909" s="138"/>
      <c r="Q909" s="138"/>
      <c r="R909" s="138"/>
      <c r="S909" s="138"/>
      <c r="T909" s="138"/>
      <c r="U909" s="138"/>
      <c r="V909" s="138"/>
      <c r="W909" s="138"/>
      <c r="X909" s="138"/>
      <c r="Y909" s="138"/>
      <c r="Z909" s="138"/>
    </row>
    <row r="910" ht="12.75" customHeight="1">
      <c r="A910" s="141"/>
      <c r="B910" s="142"/>
      <c r="C910" s="142"/>
      <c r="D910" s="206"/>
      <c r="E910" s="144"/>
      <c r="F910" s="145"/>
      <c r="G910" s="144"/>
      <c r="H910" s="145"/>
      <c r="I910" s="206"/>
      <c r="J910" s="144"/>
      <c r="K910" s="144"/>
      <c r="L910" s="144"/>
      <c r="M910" s="146"/>
      <c r="N910" s="138"/>
      <c r="O910" s="138"/>
      <c r="P910" s="138"/>
      <c r="Q910" s="138"/>
      <c r="R910" s="138"/>
      <c r="S910" s="138"/>
      <c r="T910" s="138"/>
      <c r="U910" s="138"/>
      <c r="V910" s="138"/>
      <c r="W910" s="138"/>
      <c r="X910" s="138"/>
      <c r="Y910" s="138"/>
      <c r="Z910" s="138"/>
    </row>
    <row r="911" ht="12.75" customHeight="1">
      <c r="A911" s="141"/>
      <c r="B911" s="142"/>
      <c r="C911" s="142"/>
      <c r="D911" s="206"/>
      <c r="E911" s="144"/>
      <c r="F911" s="145"/>
      <c r="G911" s="144"/>
      <c r="H911" s="145"/>
      <c r="I911" s="206"/>
      <c r="J911" s="144"/>
      <c r="K911" s="144"/>
      <c r="L911" s="144"/>
      <c r="M911" s="146"/>
      <c r="N911" s="138"/>
      <c r="O911" s="138"/>
      <c r="P911" s="138"/>
      <c r="Q911" s="138"/>
      <c r="R911" s="138"/>
      <c r="S911" s="138"/>
      <c r="T911" s="138"/>
      <c r="U911" s="138"/>
      <c r="V911" s="138"/>
      <c r="W911" s="138"/>
      <c r="X911" s="138"/>
      <c r="Y911" s="138"/>
      <c r="Z911" s="138"/>
    </row>
    <row r="912" ht="12.75" customHeight="1">
      <c r="A912" s="141"/>
      <c r="B912" s="142"/>
      <c r="C912" s="142"/>
      <c r="D912" s="206"/>
      <c r="E912" s="144"/>
      <c r="F912" s="145"/>
      <c r="G912" s="144"/>
      <c r="H912" s="145"/>
      <c r="I912" s="206"/>
      <c r="J912" s="144"/>
      <c r="K912" s="144"/>
      <c r="L912" s="144"/>
      <c r="M912" s="146"/>
      <c r="N912" s="138"/>
      <c r="O912" s="138"/>
      <c r="P912" s="138"/>
      <c r="Q912" s="138"/>
      <c r="R912" s="138"/>
      <c r="S912" s="138"/>
      <c r="T912" s="138"/>
      <c r="U912" s="138"/>
      <c r="V912" s="138"/>
      <c r="W912" s="138"/>
      <c r="X912" s="138"/>
      <c r="Y912" s="138"/>
      <c r="Z912" s="138"/>
    </row>
    <row r="913" ht="12.75" customHeight="1">
      <c r="A913" s="141"/>
      <c r="B913" s="142"/>
      <c r="C913" s="142"/>
      <c r="D913" s="206"/>
      <c r="E913" s="144"/>
      <c r="F913" s="145"/>
      <c r="G913" s="144"/>
      <c r="H913" s="145"/>
      <c r="I913" s="206"/>
      <c r="J913" s="144"/>
      <c r="K913" s="144"/>
      <c r="L913" s="144"/>
      <c r="M913" s="146"/>
      <c r="N913" s="138"/>
      <c r="O913" s="138"/>
      <c r="P913" s="138"/>
      <c r="Q913" s="138"/>
      <c r="R913" s="138"/>
      <c r="S913" s="138"/>
      <c r="T913" s="138"/>
      <c r="U913" s="138"/>
      <c r="V913" s="138"/>
      <c r="W913" s="138"/>
      <c r="X913" s="138"/>
      <c r="Y913" s="138"/>
      <c r="Z913" s="138"/>
    </row>
    <row r="914" ht="12.75" customHeight="1">
      <c r="A914" s="141"/>
      <c r="B914" s="142"/>
      <c r="C914" s="142"/>
      <c r="D914" s="206"/>
      <c r="E914" s="144"/>
      <c r="F914" s="145"/>
      <c r="G914" s="144"/>
      <c r="H914" s="145"/>
      <c r="I914" s="206"/>
      <c r="J914" s="144"/>
      <c r="K914" s="144"/>
      <c r="L914" s="144"/>
      <c r="M914" s="146"/>
      <c r="N914" s="138"/>
      <c r="O914" s="138"/>
      <c r="P914" s="138"/>
      <c r="Q914" s="138"/>
      <c r="R914" s="138"/>
      <c r="S914" s="138"/>
      <c r="T914" s="138"/>
      <c r="U914" s="138"/>
      <c r="V914" s="138"/>
      <c r="W914" s="138"/>
      <c r="X914" s="138"/>
      <c r="Y914" s="138"/>
      <c r="Z914" s="138"/>
    </row>
    <row r="915" ht="12.75" customHeight="1">
      <c r="A915" s="141"/>
      <c r="B915" s="142"/>
      <c r="C915" s="142"/>
      <c r="D915" s="206"/>
      <c r="E915" s="144"/>
      <c r="F915" s="145"/>
      <c r="G915" s="144"/>
      <c r="H915" s="145"/>
      <c r="I915" s="206"/>
      <c r="J915" s="144"/>
      <c r="K915" s="144"/>
      <c r="L915" s="144"/>
      <c r="M915" s="146"/>
      <c r="N915" s="138"/>
      <c r="O915" s="138"/>
      <c r="P915" s="138"/>
      <c r="Q915" s="138"/>
      <c r="R915" s="138"/>
      <c r="S915" s="138"/>
      <c r="T915" s="138"/>
      <c r="U915" s="138"/>
      <c r="V915" s="138"/>
      <c r="W915" s="138"/>
      <c r="X915" s="138"/>
      <c r="Y915" s="138"/>
      <c r="Z915" s="138"/>
    </row>
    <row r="916" ht="12.75" customHeight="1">
      <c r="A916" s="141"/>
      <c r="B916" s="142"/>
      <c r="C916" s="142"/>
      <c r="D916" s="206"/>
      <c r="E916" s="144"/>
      <c r="F916" s="145"/>
      <c r="G916" s="144"/>
      <c r="H916" s="145"/>
      <c r="I916" s="206"/>
      <c r="J916" s="144"/>
      <c r="K916" s="144"/>
      <c r="L916" s="144"/>
      <c r="M916" s="146"/>
      <c r="N916" s="138"/>
      <c r="O916" s="138"/>
      <c r="P916" s="138"/>
      <c r="Q916" s="138"/>
      <c r="R916" s="138"/>
      <c r="S916" s="138"/>
      <c r="T916" s="138"/>
      <c r="U916" s="138"/>
      <c r="V916" s="138"/>
      <c r="W916" s="138"/>
      <c r="X916" s="138"/>
      <c r="Y916" s="138"/>
      <c r="Z916" s="138"/>
    </row>
    <row r="917" ht="12.75" customHeight="1">
      <c r="A917" s="141"/>
      <c r="B917" s="142"/>
      <c r="C917" s="142"/>
      <c r="D917" s="206"/>
      <c r="E917" s="144"/>
      <c r="F917" s="145"/>
      <c r="G917" s="144"/>
      <c r="H917" s="145"/>
      <c r="I917" s="206"/>
      <c r="J917" s="144"/>
      <c r="K917" s="144"/>
      <c r="L917" s="144"/>
      <c r="M917" s="146"/>
      <c r="N917" s="138"/>
      <c r="O917" s="138"/>
      <c r="P917" s="138"/>
      <c r="Q917" s="138"/>
      <c r="R917" s="138"/>
      <c r="S917" s="138"/>
      <c r="T917" s="138"/>
      <c r="U917" s="138"/>
      <c r="V917" s="138"/>
      <c r="W917" s="138"/>
      <c r="X917" s="138"/>
      <c r="Y917" s="138"/>
      <c r="Z917" s="138"/>
    </row>
    <row r="918" ht="12.75" customHeight="1">
      <c r="A918" s="141"/>
      <c r="B918" s="142"/>
      <c r="C918" s="142"/>
      <c r="D918" s="206"/>
      <c r="E918" s="144"/>
      <c r="F918" s="145"/>
      <c r="G918" s="144"/>
      <c r="H918" s="145"/>
      <c r="I918" s="206"/>
      <c r="J918" s="144"/>
      <c r="K918" s="144"/>
      <c r="L918" s="144"/>
      <c r="M918" s="146"/>
      <c r="N918" s="138"/>
      <c r="O918" s="138"/>
      <c r="P918" s="138"/>
      <c r="Q918" s="138"/>
      <c r="R918" s="138"/>
      <c r="S918" s="138"/>
      <c r="T918" s="138"/>
      <c r="U918" s="138"/>
      <c r="V918" s="138"/>
      <c r="W918" s="138"/>
      <c r="X918" s="138"/>
      <c r="Y918" s="138"/>
      <c r="Z918" s="138"/>
    </row>
    <row r="919" ht="12.75" customHeight="1">
      <c r="A919" s="141"/>
      <c r="B919" s="142"/>
      <c r="C919" s="142"/>
      <c r="D919" s="206"/>
      <c r="E919" s="144"/>
      <c r="F919" s="145"/>
      <c r="G919" s="144"/>
      <c r="H919" s="145"/>
      <c r="I919" s="206"/>
      <c r="J919" s="144"/>
      <c r="K919" s="144"/>
      <c r="L919" s="144"/>
      <c r="M919" s="146"/>
      <c r="N919" s="138"/>
      <c r="O919" s="138"/>
      <c r="P919" s="138"/>
      <c r="Q919" s="138"/>
      <c r="R919" s="138"/>
      <c r="S919" s="138"/>
      <c r="T919" s="138"/>
      <c r="U919" s="138"/>
      <c r="V919" s="138"/>
      <c r="W919" s="138"/>
      <c r="X919" s="138"/>
      <c r="Y919" s="138"/>
      <c r="Z919" s="138"/>
    </row>
    <row r="920" ht="12.75" customHeight="1">
      <c r="A920" s="141"/>
      <c r="B920" s="142"/>
      <c r="C920" s="142"/>
      <c r="D920" s="206"/>
      <c r="E920" s="144"/>
      <c r="F920" s="145"/>
      <c r="G920" s="144"/>
      <c r="H920" s="145"/>
      <c r="I920" s="206"/>
      <c r="J920" s="144"/>
      <c r="K920" s="144"/>
      <c r="L920" s="144"/>
      <c r="M920" s="146"/>
      <c r="N920" s="138"/>
      <c r="O920" s="138"/>
      <c r="P920" s="138"/>
      <c r="Q920" s="138"/>
      <c r="R920" s="138"/>
      <c r="S920" s="138"/>
      <c r="T920" s="138"/>
      <c r="U920" s="138"/>
      <c r="V920" s="138"/>
      <c r="W920" s="138"/>
      <c r="X920" s="138"/>
      <c r="Y920" s="138"/>
      <c r="Z920" s="138"/>
    </row>
    <row r="921" ht="12.75" customHeight="1">
      <c r="A921" s="141"/>
      <c r="B921" s="142"/>
      <c r="C921" s="142"/>
      <c r="D921" s="206"/>
      <c r="E921" s="144"/>
      <c r="F921" s="145"/>
      <c r="G921" s="144"/>
      <c r="H921" s="145"/>
      <c r="I921" s="206"/>
      <c r="J921" s="144"/>
      <c r="K921" s="144"/>
      <c r="L921" s="144"/>
      <c r="M921" s="146"/>
      <c r="N921" s="138"/>
      <c r="O921" s="138"/>
      <c r="P921" s="138"/>
      <c r="Q921" s="138"/>
      <c r="R921" s="138"/>
      <c r="S921" s="138"/>
      <c r="T921" s="138"/>
      <c r="U921" s="138"/>
      <c r="V921" s="138"/>
      <c r="W921" s="138"/>
      <c r="X921" s="138"/>
      <c r="Y921" s="138"/>
      <c r="Z921" s="138"/>
    </row>
    <row r="922" ht="12.75" customHeight="1">
      <c r="A922" s="141"/>
      <c r="B922" s="142"/>
      <c r="C922" s="142"/>
      <c r="D922" s="206"/>
      <c r="E922" s="144"/>
      <c r="F922" s="145"/>
      <c r="G922" s="144"/>
      <c r="H922" s="145"/>
      <c r="I922" s="206"/>
      <c r="J922" s="144"/>
      <c r="K922" s="144"/>
      <c r="L922" s="144"/>
      <c r="M922" s="146"/>
      <c r="N922" s="138"/>
      <c r="O922" s="138"/>
      <c r="P922" s="138"/>
      <c r="Q922" s="138"/>
      <c r="R922" s="138"/>
      <c r="S922" s="138"/>
      <c r="T922" s="138"/>
      <c r="U922" s="138"/>
      <c r="V922" s="138"/>
      <c r="W922" s="138"/>
      <c r="X922" s="138"/>
      <c r="Y922" s="138"/>
      <c r="Z922" s="138"/>
    </row>
    <row r="923" ht="12.75" customHeight="1">
      <c r="A923" s="141"/>
      <c r="B923" s="142"/>
      <c r="C923" s="142"/>
      <c r="D923" s="206"/>
      <c r="E923" s="144"/>
      <c r="F923" s="145"/>
      <c r="G923" s="144"/>
      <c r="H923" s="145"/>
      <c r="I923" s="206"/>
      <c r="J923" s="144"/>
      <c r="K923" s="144"/>
      <c r="L923" s="144"/>
      <c r="M923" s="146"/>
      <c r="N923" s="138"/>
      <c r="O923" s="138"/>
      <c r="P923" s="138"/>
      <c r="Q923" s="138"/>
      <c r="R923" s="138"/>
      <c r="S923" s="138"/>
      <c r="T923" s="138"/>
      <c r="U923" s="138"/>
      <c r="V923" s="138"/>
      <c r="W923" s="138"/>
      <c r="X923" s="138"/>
      <c r="Y923" s="138"/>
      <c r="Z923" s="138"/>
    </row>
    <row r="924" ht="12.75" customHeight="1">
      <c r="A924" s="141"/>
      <c r="B924" s="142"/>
      <c r="C924" s="142"/>
      <c r="D924" s="206"/>
      <c r="E924" s="144"/>
      <c r="F924" s="145"/>
      <c r="G924" s="144"/>
      <c r="H924" s="145"/>
      <c r="I924" s="206"/>
      <c r="J924" s="144"/>
      <c r="K924" s="144"/>
      <c r="L924" s="144"/>
      <c r="M924" s="146"/>
      <c r="N924" s="138"/>
      <c r="O924" s="138"/>
      <c r="P924" s="138"/>
      <c r="Q924" s="138"/>
      <c r="R924" s="138"/>
      <c r="S924" s="138"/>
      <c r="T924" s="138"/>
      <c r="U924" s="138"/>
      <c r="V924" s="138"/>
      <c r="W924" s="138"/>
      <c r="X924" s="138"/>
      <c r="Y924" s="138"/>
      <c r="Z924" s="138"/>
    </row>
    <row r="925" ht="12.75" customHeight="1">
      <c r="A925" s="141"/>
      <c r="B925" s="142"/>
      <c r="C925" s="142"/>
      <c r="D925" s="206"/>
      <c r="E925" s="144"/>
      <c r="F925" s="145"/>
      <c r="G925" s="144"/>
      <c r="H925" s="145"/>
      <c r="I925" s="206"/>
      <c r="J925" s="144"/>
      <c r="K925" s="144"/>
      <c r="L925" s="144"/>
      <c r="M925" s="146"/>
      <c r="N925" s="138"/>
      <c r="O925" s="138"/>
      <c r="P925" s="138"/>
      <c r="Q925" s="138"/>
      <c r="R925" s="138"/>
      <c r="S925" s="138"/>
      <c r="T925" s="138"/>
      <c r="U925" s="138"/>
      <c r="V925" s="138"/>
      <c r="W925" s="138"/>
      <c r="X925" s="138"/>
      <c r="Y925" s="138"/>
      <c r="Z925" s="138"/>
    </row>
    <row r="926" ht="12.75" customHeight="1">
      <c r="A926" s="141"/>
      <c r="B926" s="142"/>
      <c r="C926" s="142"/>
      <c r="D926" s="206"/>
      <c r="E926" s="144"/>
      <c r="F926" s="145"/>
      <c r="G926" s="144"/>
      <c r="H926" s="145"/>
      <c r="I926" s="206"/>
      <c r="J926" s="144"/>
      <c r="K926" s="144"/>
      <c r="L926" s="144"/>
      <c r="M926" s="146"/>
      <c r="N926" s="138"/>
      <c r="O926" s="138"/>
      <c r="P926" s="138"/>
      <c r="Q926" s="138"/>
      <c r="R926" s="138"/>
      <c r="S926" s="138"/>
      <c r="T926" s="138"/>
      <c r="U926" s="138"/>
      <c r="V926" s="138"/>
      <c r="W926" s="138"/>
      <c r="X926" s="138"/>
      <c r="Y926" s="138"/>
      <c r="Z926" s="138"/>
    </row>
    <row r="927" ht="12.75" customHeight="1">
      <c r="A927" s="141"/>
      <c r="B927" s="142"/>
      <c r="C927" s="142"/>
      <c r="D927" s="206"/>
      <c r="E927" s="144"/>
      <c r="F927" s="145"/>
      <c r="G927" s="144"/>
      <c r="H927" s="145"/>
      <c r="I927" s="206"/>
      <c r="J927" s="144"/>
      <c r="K927" s="144"/>
      <c r="L927" s="144"/>
      <c r="M927" s="146"/>
      <c r="N927" s="138"/>
      <c r="O927" s="138"/>
      <c r="P927" s="138"/>
      <c r="Q927" s="138"/>
      <c r="R927" s="138"/>
      <c r="S927" s="138"/>
      <c r="T927" s="138"/>
      <c r="U927" s="138"/>
      <c r="V927" s="138"/>
      <c r="W927" s="138"/>
      <c r="X927" s="138"/>
      <c r="Y927" s="138"/>
      <c r="Z927" s="138"/>
    </row>
    <row r="928" ht="12.75" customHeight="1">
      <c r="A928" s="141"/>
      <c r="B928" s="142"/>
      <c r="C928" s="142"/>
      <c r="D928" s="206"/>
      <c r="E928" s="144"/>
      <c r="F928" s="145"/>
      <c r="G928" s="144"/>
      <c r="H928" s="145"/>
      <c r="I928" s="206"/>
      <c r="J928" s="144"/>
      <c r="K928" s="144"/>
      <c r="L928" s="144"/>
      <c r="M928" s="146"/>
      <c r="N928" s="138"/>
      <c r="O928" s="138"/>
      <c r="P928" s="138"/>
      <c r="Q928" s="138"/>
      <c r="R928" s="138"/>
      <c r="S928" s="138"/>
      <c r="T928" s="138"/>
      <c r="U928" s="138"/>
      <c r="V928" s="138"/>
      <c r="W928" s="138"/>
      <c r="X928" s="138"/>
      <c r="Y928" s="138"/>
      <c r="Z928" s="138"/>
    </row>
    <row r="929" ht="12.75" customHeight="1">
      <c r="A929" s="141"/>
      <c r="B929" s="142"/>
      <c r="C929" s="142"/>
      <c r="D929" s="206"/>
      <c r="E929" s="144"/>
      <c r="F929" s="145"/>
      <c r="G929" s="144"/>
      <c r="H929" s="145"/>
      <c r="I929" s="206"/>
      <c r="J929" s="144"/>
      <c r="K929" s="144"/>
      <c r="L929" s="144"/>
      <c r="M929" s="146"/>
      <c r="N929" s="138"/>
      <c r="O929" s="138"/>
      <c r="P929" s="138"/>
      <c r="Q929" s="138"/>
      <c r="R929" s="138"/>
      <c r="S929" s="138"/>
      <c r="T929" s="138"/>
      <c r="U929" s="138"/>
      <c r="V929" s="138"/>
      <c r="W929" s="138"/>
      <c r="X929" s="138"/>
      <c r="Y929" s="138"/>
      <c r="Z929" s="138"/>
    </row>
    <row r="930" ht="12.75" customHeight="1">
      <c r="A930" s="141"/>
      <c r="B930" s="142"/>
      <c r="C930" s="142"/>
      <c r="D930" s="206"/>
      <c r="E930" s="144"/>
      <c r="F930" s="145"/>
      <c r="G930" s="144"/>
      <c r="H930" s="145"/>
      <c r="I930" s="206"/>
      <c r="J930" s="144"/>
      <c r="K930" s="144"/>
      <c r="L930" s="144"/>
      <c r="M930" s="146"/>
      <c r="N930" s="138"/>
      <c r="O930" s="138"/>
      <c r="P930" s="138"/>
      <c r="Q930" s="138"/>
      <c r="R930" s="138"/>
      <c r="S930" s="138"/>
      <c r="T930" s="138"/>
      <c r="U930" s="138"/>
      <c r="V930" s="138"/>
      <c r="W930" s="138"/>
      <c r="X930" s="138"/>
      <c r="Y930" s="138"/>
      <c r="Z930" s="138"/>
    </row>
    <row r="931" ht="12.75" customHeight="1">
      <c r="A931" s="141"/>
      <c r="B931" s="142"/>
      <c r="C931" s="142"/>
      <c r="D931" s="206"/>
      <c r="E931" s="144"/>
      <c r="F931" s="145"/>
      <c r="G931" s="144"/>
      <c r="H931" s="145"/>
      <c r="I931" s="206"/>
      <c r="J931" s="144"/>
      <c r="K931" s="144"/>
      <c r="L931" s="144"/>
      <c r="M931" s="146"/>
      <c r="N931" s="138"/>
      <c r="O931" s="138"/>
      <c r="P931" s="138"/>
      <c r="Q931" s="138"/>
      <c r="R931" s="138"/>
      <c r="S931" s="138"/>
      <c r="T931" s="138"/>
      <c r="U931" s="138"/>
      <c r="V931" s="138"/>
      <c r="W931" s="138"/>
      <c r="X931" s="138"/>
      <c r="Y931" s="138"/>
      <c r="Z931" s="138"/>
    </row>
    <row r="932" ht="12.75" customHeight="1">
      <c r="A932" s="141"/>
      <c r="B932" s="142"/>
      <c r="C932" s="142"/>
      <c r="D932" s="206"/>
      <c r="E932" s="144"/>
      <c r="F932" s="145"/>
      <c r="G932" s="144"/>
      <c r="H932" s="145"/>
      <c r="I932" s="206"/>
      <c r="J932" s="144"/>
      <c r="K932" s="144"/>
      <c r="L932" s="144"/>
      <c r="M932" s="146"/>
      <c r="N932" s="138"/>
      <c r="O932" s="138"/>
      <c r="P932" s="138"/>
      <c r="Q932" s="138"/>
      <c r="R932" s="138"/>
      <c r="S932" s="138"/>
      <c r="T932" s="138"/>
      <c r="U932" s="138"/>
      <c r="V932" s="138"/>
      <c r="W932" s="138"/>
      <c r="X932" s="138"/>
      <c r="Y932" s="138"/>
      <c r="Z932" s="138"/>
    </row>
    <row r="933" ht="12.75" customHeight="1">
      <c r="A933" s="141"/>
      <c r="B933" s="142"/>
      <c r="C933" s="142"/>
      <c r="D933" s="206"/>
      <c r="E933" s="144"/>
      <c r="F933" s="145"/>
      <c r="G933" s="144"/>
      <c r="H933" s="145"/>
      <c r="I933" s="206"/>
      <c r="J933" s="144"/>
      <c r="K933" s="144"/>
      <c r="L933" s="144"/>
      <c r="M933" s="146"/>
      <c r="N933" s="138"/>
      <c r="O933" s="138"/>
      <c r="P933" s="138"/>
      <c r="Q933" s="138"/>
      <c r="R933" s="138"/>
      <c r="S933" s="138"/>
      <c r="T933" s="138"/>
      <c r="U933" s="138"/>
      <c r="V933" s="138"/>
      <c r="W933" s="138"/>
      <c r="X933" s="138"/>
      <c r="Y933" s="138"/>
      <c r="Z933" s="138"/>
    </row>
    <row r="934" ht="12.75" customHeight="1">
      <c r="A934" s="141"/>
      <c r="B934" s="142"/>
      <c r="C934" s="142"/>
      <c r="D934" s="206"/>
      <c r="E934" s="144"/>
      <c r="F934" s="145"/>
      <c r="G934" s="144"/>
      <c r="H934" s="145"/>
      <c r="I934" s="206"/>
      <c r="J934" s="144"/>
      <c r="K934" s="144"/>
      <c r="L934" s="144"/>
      <c r="M934" s="146"/>
      <c r="N934" s="138"/>
      <c r="O934" s="138"/>
      <c r="P934" s="138"/>
      <c r="Q934" s="138"/>
      <c r="R934" s="138"/>
      <c r="S934" s="138"/>
      <c r="T934" s="138"/>
      <c r="U934" s="138"/>
      <c r="V934" s="138"/>
      <c r="W934" s="138"/>
      <c r="X934" s="138"/>
      <c r="Y934" s="138"/>
      <c r="Z934" s="138"/>
    </row>
    <row r="935" ht="12.75" customHeight="1">
      <c r="A935" s="141"/>
      <c r="B935" s="142"/>
      <c r="C935" s="142"/>
      <c r="D935" s="206"/>
      <c r="E935" s="144"/>
      <c r="F935" s="145"/>
      <c r="G935" s="144"/>
      <c r="H935" s="145"/>
      <c r="I935" s="206"/>
      <c r="J935" s="144"/>
      <c r="K935" s="144"/>
      <c r="L935" s="144"/>
      <c r="M935" s="146"/>
      <c r="N935" s="138"/>
      <c r="O935" s="138"/>
      <c r="P935" s="138"/>
      <c r="Q935" s="138"/>
      <c r="R935" s="138"/>
      <c r="S935" s="138"/>
      <c r="T935" s="138"/>
      <c r="U935" s="138"/>
      <c r="V935" s="138"/>
      <c r="W935" s="138"/>
      <c r="X935" s="138"/>
      <c r="Y935" s="138"/>
      <c r="Z935" s="138"/>
    </row>
    <row r="936" ht="12.75" customHeight="1">
      <c r="A936" s="141"/>
      <c r="B936" s="142"/>
      <c r="C936" s="142"/>
      <c r="D936" s="206"/>
      <c r="E936" s="144"/>
      <c r="F936" s="145"/>
      <c r="G936" s="144"/>
      <c r="H936" s="145"/>
      <c r="I936" s="206"/>
      <c r="J936" s="144"/>
      <c r="K936" s="144"/>
      <c r="L936" s="144"/>
      <c r="M936" s="146"/>
      <c r="N936" s="138"/>
      <c r="O936" s="138"/>
      <c r="P936" s="138"/>
      <c r="Q936" s="138"/>
      <c r="R936" s="138"/>
      <c r="S936" s="138"/>
      <c r="T936" s="138"/>
      <c r="U936" s="138"/>
      <c r="V936" s="138"/>
      <c r="W936" s="138"/>
      <c r="X936" s="138"/>
      <c r="Y936" s="138"/>
      <c r="Z936" s="138"/>
    </row>
    <row r="937" ht="12.75" customHeight="1">
      <c r="A937" s="141"/>
      <c r="B937" s="142"/>
      <c r="C937" s="142"/>
      <c r="D937" s="206"/>
      <c r="E937" s="144"/>
      <c r="F937" s="145"/>
      <c r="G937" s="144"/>
      <c r="H937" s="145"/>
      <c r="I937" s="206"/>
      <c r="J937" s="144"/>
      <c r="K937" s="144"/>
      <c r="L937" s="144"/>
      <c r="M937" s="146"/>
      <c r="N937" s="138"/>
      <c r="O937" s="138"/>
      <c r="P937" s="138"/>
      <c r="Q937" s="138"/>
      <c r="R937" s="138"/>
      <c r="S937" s="138"/>
      <c r="T937" s="138"/>
      <c r="U937" s="138"/>
      <c r="V937" s="138"/>
      <c r="W937" s="138"/>
      <c r="X937" s="138"/>
      <c r="Y937" s="138"/>
      <c r="Z937" s="138"/>
    </row>
    <row r="938" ht="12.75" customHeight="1">
      <c r="A938" s="141"/>
      <c r="B938" s="142"/>
      <c r="C938" s="142"/>
      <c r="D938" s="206"/>
      <c r="E938" s="144"/>
      <c r="F938" s="145"/>
      <c r="G938" s="144"/>
      <c r="H938" s="145"/>
      <c r="I938" s="206"/>
      <c r="J938" s="144"/>
      <c r="K938" s="144"/>
      <c r="L938" s="144"/>
      <c r="M938" s="146"/>
      <c r="N938" s="138"/>
      <c r="O938" s="138"/>
      <c r="P938" s="138"/>
      <c r="Q938" s="138"/>
      <c r="R938" s="138"/>
      <c r="S938" s="138"/>
      <c r="T938" s="138"/>
      <c r="U938" s="138"/>
      <c r="V938" s="138"/>
      <c r="W938" s="138"/>
      <c r="X938" s="138"/>
      <c r="Y938" s="138"/>
      <c r="Z938" s="138"/>
    </row>
    <row r="939" ht="12.75" customHeight="1">
      <c r="A939" s="141"/>
      <c r="B939" s="142"/>
      <c r="C939" s="142"/>
      <c r="D939" s="206"/>
      <c r="E939" s="144"/>
      <c r="F939" s="145"/>
      <c r="G939" s="144"/>
      <c r="H939" s="145"/>
      <c r="I939" s="206"/>
      <c r="J939" s="144"/>
      <c r="K939" s="144"/>
      <c r="L939" s="144"/>
      <c r="M939" s="146"/>
      <c r="N939" s="138"/>
      <c r="O939" s="138"/>
      <c r="P939" s="138"/>
      <c r="Q939" s="138"/>
      <c r="R939" s="138"/>
      <c r="S939" s="138"/>
      <c r="T939" s="138"/>
      <c r="U939" s="138"/>
      <c r="V939" s="138"/>
      <c r="W939" s="138"/>
      <c r="X939" s="138"/>
      <c r="Y939" s="138"/>
      <c r="Z939" s="138"/>
    </row>
    <row r="940" ht="12.75" customHeight="1">
      <c r="A940" s="141"/>
      <c r="B940" s="142"/>
      <c r="C940" s="142"/>
      <c r="D940" s="206"/>
      <c r="E940" s="144"/>
      <c r="F940" s="145"/>
      <c r="G940" s="144"/>
      <c r="H940" s="145"/>
      <c r="I940" s="206"/>
      <c r="J940" s="144"/>
      <c r="K940" s="144"/>
      <c r="L940" s="144"/>
      <c r="M940" s="146"/>
      <c r="N940" s="138"/>
      <c r="O940" s="138"/>
      <c r="P940" s="138"/>
      <c r="Q940" s="138"/>
      <c r="R940" s="138"/>
      <c r="S940" s="138"/>
      <c r="T940" s="138"/>
      <c r="U940" s="138"/>
      <c r="V940" s="138"/>
      <c r="W940" s="138"/>
      <c r="X940" s="138"/>
      <c r="Y940" s="138"/>
      <c r="Z940" s="138"/>
    </row>
    <row r="941" ht="12.75" customHeight="1">
      <c r="A941" s="141"/>
      <c r="B941" s="142"/>
      <c r="C941" s="142"/>
      <c r="D941" s="206"/>
      <c r="E941" s="144"/>
      <c r="F941" s="145"/>
      <c r="G941" s="144"/>
      <c r="H941" s="145"/>
      <c r="I941" s="206"/>
      <c r="J941" s="144"/>
      <c r="K941" s="144"/>
      <c r="L941" s="144"/>
      <c r="M941" s="146"/>
      <c r="N941" s="138"/>
      <c r="O941" s="138"/>
      <c r="P941" s="138"/>
      <c r="Q941" s="138"/>
      <c r="R941" s="138"/>
      <c r="S941" s="138"/>
      <c r="T941" s="138"/>
      <c r="U941" s="138"/>
      <c r="V941" s="138"/>
      <c r="W941" s="138"/>
      <c r="X941" s="138"/>
      <c r="Y941" s="138"/>
      <c r="Z941" s="138"/>
    </row>
    <row r="942" ht="12.75" customHeight="1">
      <c r="A942" s="141"/>
      <c r="B942" s="142"/>
      <c r="C942" s="142"/>
      <c r="D942" s="206"/>
      <c r="E942" s="144"/>
      <c r="F942" s="145"/>
      <c r="G942" s="144"/>
      <c r="H942" s="145"/>
      <c r="I942" s="206"/>
      <c r="J942" s="144"/>
      <c r="K942" s="144"/>
      <c r="L942" s="144"/>
      <c r="M942" s="146"/>
      <c r="N942" s="138"/>
      <c r="O942" s="138"/>
      <c r="P942" s="138"/>
      <c r="Q942" s="138"/>
      <c r="R942" s="138"/>
      <c r="S942" s="138"/>
      <c r="T942" s="138"/>
      <c r="U942" s="138"/>
      <c r="V942" s="138"/>
      <c r="W942" s="138"/>
      <c r="X942" s="138"/>
      <c r="Y942" s="138"/>
      <c r="Z942" s="138"/>
    </row>
    <row r="943" ht="12.75" customHeight="1">
      <c r="A943" s="141"/>
      <c r="B943" s="142"/>
      <c r="C943" s="142"/>
      <c r="D943" s="206"/>
      <c r="E943" s="144"/>
      <c r="F943" s="145"/>
      <c r="G943" s="144"/>
      <c r="H943" s="145"/>
      <c r="I943" s="206"/>
      <c r="J943" s="144"/>
      <c r="K943" s="144"/>
      <c r="L943" s="144"/>
      <c r="M943" s="146"/>
      <c r="N943" s="138"/>
      <c r="O943" s="138"/>
      <c r="P943" s="138"/>
      <c r="Q943" s="138"/>
      <c r="R943" s="138"/>
      <c r="S943" s="138"/>
      <c r="T943" s="138"/>
      <c r="U943" s="138"/>
      <c r="V943" s="138"/>
      <c r="W943" s="138"/>
      <c r="X943" s="138"/>
      <c r="Y943" s="138"/>
      <c r="Z943" s="138"/>
    </row>
    <row r="944" ht="12.75" customHeight="1">
      <c r="A944" s="141"/>
      <c r="B944" s="142"/>
      <c r="C944" s="142"/>
      <c r="D944" s="206"/>
      <c r="E944" s="144"/>
      <c r="F944" s="145"/>
      <c r="G944" s="144"/>
      <c r="H944" s="145"/>
      <c r="I944" s="206"/>
      <c r="J944" s="144"/>
      <c r="K944" s="144"/>
      <c r="L944" s="144"/>
      <c r="M944" s="146"/>
      <c r="N944" s="138"/>
      <c r="O944" s="138"/>
      <c r="P944" s="138"/>
      <c r="Q944" s="138"/>
      <c r="R944" s="138"/>
      <c r="S944" s="138"/>
      <c r="T944" s="138"/>
      <c r="U944" s="138"/>
      <c r="V944" s="138"/>
      <c r="W944" s="138"/>
      <c r="X944" s="138"/>
      <c r="Y944" s="138"/>
      <c r="Z944" s="138"/>
    </row>
    <row r="945" ht="12.75" customHeight="1">
      <c r="A945" s="141"/>
      <c r="B945" s="142"/>
      <c r="C945" s="142"/>
      <c r="D945" s="206"/>
      <c r="E945" s="144"/>
      <c r="F945" s="145"/>
      <c r="G945" s="144"/>
      <c r="H945" s="145"/>
      <c r="I945" s="206"/>
      <c r="J945" s="144"/>
      <c r="K945" s="144"/>
      <c r="L945" s="144"/>
      <c r="M945" s="146"/>
      <c r="N945" s="138"/>
      <c r="O945" s="138"/>
      <c r="P945" s="138"/>
      <c r="Q945" s="138"/>
      <c r="R945" s="138"/>
      <c r="S945" s="138"/>
      <c r="T945" s="138"/>
      <c r="U945" s="138"/>
      <c r="V945" s="138"/>
      <c r="W945" s="138"/>
      <c r="X945" s="138"/>
      <c r="Y945" s="138"/>
      <c r="Z945" s="138"/>
    </row>
    <row r="946" ht="12.75" customHeight="1">
      <c r="A946" s="141"/>
      <c r="B946" s="142"/>
      <c r="C946" s="142"/>
      <c r="D946" s="206"/>
      <c r="E946" s="144"/>
      <c r="F946" s="145"/>
      <c r="G946" s="144"/>
      <c r="H946" s="145"/>
      <c r="I946" s="206"/>
      <c r="J946" s="144"/>
      <c r="K946" s="144"/>
      <c r="L946" s="144"/>
      <c r="M946" s="146"/>
      <c r="N946" s="138"/>
      <c r="O946" s="138"/>
      <c r="P946" s="138"/>
      <c r="Q946" s="138"/>
      <c r="R946" s="138"/>
      <c r="S946" s="138"/>
      <c r="T946" s="138"/>
      <c r="U946" s="138"/>
      <c r="V946" s="138"/>
      <c r="W946" s="138"/>
      <c r="X946" s="138"/>
      <c r="Y946" s="138"/>
      <c r="Z946" s="138"/>
    </row>
    <row r="947" ht="12.75" customHeight="1">
      <c r="A947" s="141"/>
      <c r="B947" s="142"/>
      <c r="C947" s="142"/>
      <c r="D947" s="206"/>
      <c r="E947" s="144"/>
      <c r="F947" s="145"/>
      <c r="G947" s="144"/>
      <c r="H947" s="145"/>
      <c r="I947" s="206"/>
      <c r="J947" s="144"/>
      <c r="K947" s="144"/>
      <c r="L947" s="144"/>
      <c r="M947" s="146"/>
      <c r="N947" s="138"/>
      <c r="O947" s="138"/>
      <c r="P947" s="138"/>
      <c r="Q947" s="138"/>
      <c r="R947" s="138"/>
      <c r="S947" s="138"/>
      <c r="T947" s="138"/>
      <c r="U947" s="138"/>
      <c r="V947" s="138"/>
      <c r="W947" s="138"/>
      <c r="X947" s="138"/>
      <c r="Y947" s="138"/>
      <c r="Z947" s="138"/>
    </row>
    <row r="948" ht="12.75" customHeight="1">
      <c r="A948" s="141"/>
      <c r="B948" s="142"/>
      <c r="C948" s="142"/>
      <c r="D948" s="206"/>
      <c r="E948" s="144"/>
      <c r="F948" s="145"/>
      <c r="G948" s="144"/>
      <c r="H948" s="145"/>
      <c r="I948" s="206"/>
      <c r="J948" s="144"/>
      <c r="K948" s="144"/>
      <c r="L948" s="144"/>
      <c r="M948" s="146"/>
      <c r="N948" s="138"/>
      <c r="O948" s="138"/>
      <c r="P948" s="138"/>
      <c r="Q948" s="138"/>
      <c r="R948" s="138"/>
      <c r="S948" s="138"/>
      <c r="T948" s="138"/>
      <c r="U948" s="138"/>
      <c r="V948" s="138"/>
      <c r="W948" s="138"/>
      <c r="X948" s="138"/>
      <c r="Y948" s="138"/>
      <c r="Z948" s="138"/>
    </row>
    <row r="949" ht="12.75" customHeight="1">
      <c r="A949" s="141"/>
      <c r="B949" s="142"/>
      <c r="C949" s="142"/>
      <c r="D949" s="206"/>
      <c r="E949" s="144"/>
      <c r="F949" s="145"/>
      <c r="G949" s="144"/>
      <c r="H949" s="145"/>
      <c r="I949" s="206"/>
      <c r="J949" s="144"/>
      <c r="K949" s="144"/>
      <c r="L949" s="144"/>
      <c r="M949" s="146"/>
      <c r="N949" s="138"/>
      <c r="O949" s="138"/>
      <c r="P949" s="138"/>
      <c r="Q949" s="138"/>
      <c r="R949" s="138"/>
      <c r="S949" s="138"/>
      <c r="T949" s="138"/>
      <c r="U949" s="138"/>
      <c r="V949" s="138"/>
      <c r="W949" s="138"/>
      <c r="X949" s="138"/>
      <c r="Y949" s="138"/>
      <c r="Z949" s="138"/>
    </row>
    <row r="950" ht="12.75" customHeight="1">
      <c r="A950" s="141"/>
      <c r="B950" s="142"/>
      <c r="C950" s="142"/>
      <c r="D950" s="206"/>
      <c r="E950" s="144"/>
      <c r="F950" s="145"/>
      <c r="G950" s="144"/>
      <c r="H950" s="145"/>
      <c r="I950" s="206"/>
      <c r="J950" s="144"/>
      <c r="K950" s="144"/>
      <c r="L950" s="144"/>
      <c r="M950" s="146"/>
      <c r="N950" s="138"/>
      <c r="O950" s="138"/>
      <c r="P950" s="138"/>
      <c r="Q950" s="138"/>
      <c r="R950" s="138"/>
      <c r="S950" s="138"/>
      <c r="T950" s="138"/>
      <c r="U950" s="138"/>
      <c r="V950" s="138"/>
      <c r="W950" s="138"/>
      <c r="X950" s="138"/>
      <c r="Y950" s="138"/>
      <c r="Z950" s="138"/>
    </row>
    <row r="951" ht="12.75" customHeight="1">
      <c r="A951" s="141"/>
      <c r="B951" s="142"/>
      <c r="C951" s="142"/>
      <c r="D951" s="206"/>
      <c r="E951" s="144"/>
      <c r="F951" s="145"/>
      <c r="G951" s="144"/>
      <c r="H951" s="145"/>
      <c r="I951" s="206"/>
      <c r="J951" s="144"/>
      <c r="K951" s="144"/>
      <c r="L951" s="144"/>
      <c r="M951" s="146"/>
      <c r="N951" s="138"/>
      <c r="O951" s="138"/>
      <c r="P951" s="138"/>
      <c r="Q951" s="138"/>
      <c r="R951" s="138"/>
      <c r="S951" s="138"/>
      <c r="T951" s="138"/>
      <c r="U951" s="138"/>
      <c r="V951" s="138"/>
      <c r="W951" s="138"/>
      <c r="X951" s="138"/>
      <c r="Y951" s="138"/>
      <c r="Z951" s="138"/>
    </row>
    <row r="952" ht="12.75" customHeight="1">
      <c r="A952" s="141"/>
      <c r="B952" s="142"/>
      <c r="C952" s="142"/>
      <c r="D952" s="206"/>
      <c r="E952" s="144"/>
      <c r="F952" s="145"/>
      <c r="G952" s="144"/>
      <c r="H952" s="145"/>
      <c r="I952" s="206"/>
      <c r="J952" s="144"/>
      <c r="K952" s="144"/>
      <c r="L952" s="144"/>
      <c r="M952" s="146"/>
      <c r="N952" s="138"/>
      <c r="O952" s="138"/>
      <c r="P952" s="138"/>
      <c r="Q952" s="138"/>
      <c r="R952" s="138"/>
      <c r="S952" s="138"/>
      <c r="T952" s="138"/>
      <c r="U952" s="138"/>
      <c r="V952" s="138"/>
      <c r="W952" s="138"/>
      <c r="X952" s="138"/>
      <c r="Y952" s="138"/>
      <c r="Z952" s="138"/>
    </row>
    <row r="953" ht="12.75" customHeight="1">
      <c r="A953" s="141"/>
      <c r="B953" s="142"/>
      <c r="C953" s="142"/>
      <c r="D953" s="206"/>
      <c r="E953" s="144"/>
      <c r="F953" s="145"/>
      <c r="G953" s="144"/>
      <c r="H953" s="145"/>
      <c r="I953" s="206"/>
      <c r="J953" s="144"/>
      <c r="K953" s="144"/>
      <c r="L953" s="144"/>
      <c r="M953" s="146"/>
      <c r="N953" s="138"/>
      <c r="O953" s="138"/>
      <c r="P953" s="138"/>
      <c r="Q953" s="138"/>
      <c r="R953" s="138"/>
      <c r="S953" s="138"/>
      <c r="T953" s="138"/>
      <c r="U953" s="138"/>
      <c r="V953" s="138"/>
      <c r="W953" s="138"/>
      <c r="X953" s="138"/>
      <c r="Y953" s="138"/>
      <c r="Z953" s="138"/>
    </row>
    <row r="954" ht="12.75" customHeight="1">
      <c r="A954" s="141"/>
      <c r="B954" s="142"/>
      <c r="C954" s="142"/>
      <c r="D954" s="206"/>
      <c r="E954" s="144"/>
      <c r="F954" s="145"/>
      <c r="G954" s="144"/>
      <c r="H954" s="145"/>
      <c r="I954" s="206"/>
      <c r="J954" s="144"/>
      <c r="K954" s="144"/>
      <c r="L954" s="144"/>
      <c r="M954" s="146"/>
      <c r="N954" s="138"/>
      <c r="O954" s="138"/>
      <c r="P954" s="138"/>
      <c r="Q954" s="138"/>
      <c r="R954" s="138"/>
      <c r="S954" s="138"/>
      <c r="T954" s="138"/>
      <c r="U954" s="138"/>
      <c r="V954" s="138"/>
      <c r="W954" s="138"/>
      <c r="X954" s="138"/>
      <c r="Y954" s="138"/>
      <c r="Z954" s="138"/>
    </row>
    <row r="955" ht="12.75" customHeight="1">
      <c r="A955" s="141"/>
      <c r="B955" s="142"/>
      <c r="C955" s="142"/>
      <c r="D955" s="206"/>
      <c r="E955" s="144"/>
      <c r="F955" s="145"/>
      <c r="G955" s="144"/>
      <c r="H955" s="145"/>
      <c r="I955" s="206"/>
      <c r="J955" s="144"/>
      <c r="K955" s="144"/>
      <c r="L955" s="144"/>
      <c r="M955" s="146"/>
      <c r="N955" s="138"/>
      <c r="O955" s="138"/>
      <c r="P955" s="138"/>
      <c r="Q955" s="138"/>
      <c r="R955" s="138"/>
      <c r="S955" s="138"/>
      <c r="T955" s="138"/>
      <c r="U955" s="138"/>
      <c r="V955" s="138"/>
      <c r="W955" s="138"/>
      <c r="X955" s="138"/>
      <c r="Y955" s="138"/>
      <c r="Z955" s="138"/>
    </row>
    <row r="956" ht="12.75" customHeight="1">
      <c r="A956" s="141"/>
      <c r="B956" s="142"/>
      <c r="C956" s="142"/>
      <c r="D956" s="206"/>
      <c r="E956" s="144"/>
      <c r="F956" s="145"/>
      <c r="G956" s="144"/>
      <c r="H956" s="145"/>
      <c r="I956" s="206"/>
      <c r="J956" s="144"/>
      <c r="K956" s="144"/>
      <c r="L956" s="144"/>
      <c r="M956" s="146"/>
      <c r="N956" s="138"/>
      <c r="O956" s="138"/>
      <c r="P956" s="138"/>
      <c r="Q956" s="138"/>
      <c r="R956" s="138"/>
      <c r="S956" s="138"/>
      <c r="T956" s="138"/>
      <c r="U956" s="138"/>
      <c r="V956" s="138"/>
      <c r="W956" s="138"/>
      <c r="X956" s="138"/>
      <c r="Y956" s="138"/>
      <c r="Z956" s="138"/>
    </row>
    <row r="957" ht="12.75" customHeight="1">
      <c r="A957" s="141"/>
      <c r="B957" s="142"/>
      <c r="C957" s="142"/>
      <c r="D957" s="206"/>
      <c r="E957" s="144"/>
      <c r="F957" s="145"/>
      <c r="G957" s="144"/>
      <c r="H957" s="145"/>
      <c r="I957" s="206"/>
      <c r="J957" s="144"/>
      <c r="K957" s="144"/>
      <c r="L957" s="144"/>
      <c r="M957" s="146"/>
      <c r="N957" s="138"/>
      <c r="O957" s="138"/>
      <c r="P957" s="138"/>
      <c r="Q957" s="138"/>
      <c r="R957" s="138"/>
      <c r="S957" s="138"/>
      <c r="T957" s="138"/>
      <c r="U957" s="138"/>
      <c r="V957" s="138"/>
      <c r="W957" s="138"/>
      <c r="X957" s="138"/>
      <c r="Y957" s="138"/>
      <c r="Z957" s="138"/>
    </row>
    <row r="958" ht="12.75" customHeight="1">
      <c r="A958" s="141"/>
      <c r="B958" s="142"/>
      <c r="C958" s="142"/>
      <c r="D958" s="206"/>
      <c r="E958" s="144"/>
      <c r="F958" s="145"/>
      <c r="G958" s="144"/>
      <c r="H958" s="145"/>
      <c r="I958" s="206"/>
      <c r="J958" s="144"/>
      <c r="K958" s="144"/>
      <c r="L958" s="144"/>
      <c r="M958" s="146"/>
      <c r="N958" s="138"/>
      <c r="O958" s="138"/>
      <c r="P958" s="138"/>
      <c r="Q958" s="138"/>
      <c r="R958" s="138"/>
      <c r="S958" s="138"/>
      <c r="T958" s="138"/>
      <c r="U958" s="138"/>
      <c r="V958" s="138"/>
      <c r="W958" s="138"/>
      <c r="X958" s="138"/>
      <c r="Y958" s="138"/>
      <c r="Z958" s="138"/>
    </row>
    <row r="959" ht="12.75" customHeight="1">
      <c r="A959" s="141"/>
      <c r="B959" s="142"/>
      <c r="C959" s="142"/>
      <c r="D959" s="206"/>
      <c r="E959" s="144"/>
      <c r="F959" s="145"/>
      <c r="G959" s="144"/>
      <c r="H959" s="145"/>
      <c r="I959" s="206"/>
      <c r="J959" s="144"/>
      <c r="K959" s="144"/>
      <c r="L959" s="144"/>
      <c r="M959" s="146"/>
      <c r="N959" s="138"/>
      <c r="O959" s="138"/>
      <c r="P959" s="138"/>
      <c r="Q959" s="138"/>
      <c r="R959" s="138"/>
      <c r="S959" s="138"/>
      <c r="T959" s="138"/>
      <c r="U959" s="138"/>
      <c r="V959" s="138"/>
      <c r="W959" s="138"/>
      <c r="X959" s="138"/>
      <c r="Y959" s="138"/>
      <c r="Z959" s="138"/>
    </row>
    <row r="960" ht="12.75" customHeight="1">
      <c r="A960" s="141"/>
      <c r="B960" s="142"/>
      <c r="C960" s="142"/>
      <c r="D960" s="206"/>
      <c r="E960" s="144"/>
      <c r="F960" s="145"/>
      <c r="G960" s="144"/>
      <c r="H960" s="145"/>
      <c r="I960" s="206"/>
      <c r="J960" s="144"/>
      <c r="K960" s="144"/>
      <c r="L960" s="144"/>
      <c r="M960" s="146"/>
      <c r="N960" s="138"/>
      <c r="O960" s="138"/>
      <c r="P960" s="138"/>
      <c r="Q960" s="138"/>
      <c r="R960" s="138"/>
      <c r="S960" s="138"/>
      <c r="T960" s="138"/>
      <c r="U960" s="138"/>
      <c r="V960" s="138"/>
      <c r="W960" s="138"/>
      <c r="X960" s="138"/>
      <c r="Y960" s="138"/>
      <c r="Z960" s="138"/>
    </row>
    <row r="961" ht="12.75" customHeight="1">
      <c r="A961" s="141"/>
      <c r="B961" s="142"/>
      <c r="C961" s="142"/>
      <c r="D961" s="206"/>
      <c r="E961" s="144"/>
      <c r="F961" s="145"/>
      <c r="G961" s="144"/>
      <c r="H961" s="145"/>
      <c r="I961" s="206"/>
      <c r="J961" s="144"/>
      <c r="K961" s="144"/>
      <c r="L961" s="144"/>
      <c r="M961" s="146"/>
      <c r="N961" s="138"/>
      <c r="O961" s="138"/>
      <c r="P961" s="138"/>
      <c r="Q961" s="138"/>
      <c r="R961" s="138"/>
      <c r="S961" s="138"/>
      <c r="T961" s="138"/>
      <c r="U961" s="138"/>
      <c r="V961" s="138"/>
      <c r="W961" s="138"/>
      <c r="X961" s="138"/>
      <c r="Y961" s="138"/>
      <c r="Z961" s="138"/>
    </row>
    <row r="962" ht="12.75" customHeight="1">
      <c r="A962" s="141"/>
      <c r="B962" s="142"/>
      <c r="C962" s="142"/>
      <c r="D962" s="206"/>
      <c r="E962" s="144"/>
      <c r="F962" s="145"/>
      <c r="G962" s="144"/>
      <c r="H962" s="145"/>
      <c r="I962" s="206"/>
      <c r="J962" s="144"/>
      <c r="K962" s="144"/>
      <c r="L962" s="144"/>
      <c r="M962" s="146"/>
      <c r="N962" s="138"/>
      <c r="O962" s="138"/>
      <c r="P962" s="138"/>
      <c r="Q962" s="138"/>
      <c r="R962" s="138"/>
      <c r="S962" s="138"/>
      <c r="T962" s="138"/>
      <c r="U962" s="138"/>
      <c r="V962" s="138"/>
      <c r="W962" s="138"/>
      <c r="X962" s="138"/>
      <c r="Y962" s="138"/>
      <c r="Z962" s="138"/>
    </row>
    <row r="963" ht="12.75" customHeight="1">
      <c r="A963" s="141"/>
      <c r="B963" s="142"/>
      <c r="C963" s="142"/>
      <c r="D963" s="206"/>
      <c r="E963" s="144"/>
      <c r="F963" s="145"/>
      <c r="G963" s="144"/>
      <c r="H963" s="145"/>
      <c r="I963" s="206"/>
      <c r="J963" s="144"/>
      <c r="K963" s="144"/>
      <c r="L963" s="144"/>
      <c r="M963" s="146"/>
      <c r="N963" s="138"/>
      <c r="O963" s="138"/>
      <c r="P963" s="138"/>
      <c r="Q963" s="138"/>
      <c r="R963" s="138"/>
      <c r="S963" s="138"/>
      <c r="T963" s="138"/>
      <c r="U963" s="138"/>
      <c r="V963" s="138"/>
      <c r="W963" s="138"/>
      <c r="X963" s="138"/>
      <c r="Y963" s="138"/>
      <c r="Z963" s="138"/>
    </row>
    <row r="964" ht="12.75" customHeight="1">
      <c r="A964" s="141"/>
      <c r="B964" s="142"/>
      <c r="C964" s="142"/>
      <c r="D964" s="206"/>
      <c r="E964" s="144"/>
      <c r="F964" s="145"/>
      <c r="G964" s="144"/>
      <c r="H964" s="145"/>
      <c r="I964" s="206"/>
      <c r="J964" s="144"/>
      <c r="K964" s="144"/>
      <c r="L964" s="144"/>
      <c r="M964" s="146"/>
      <c r="N964" s="138"/>
      <c r="O964" s="138"/>
      <c r="P964" s="138"/>
      <c r="Q964" s="138"/>
      <c r="R964" s="138"/>
      <c r="S964" s="138"/>
      <c r="T964" s="138"/>
      <c r="U964" s="138"/>
      <c r="V964" s="138"/>
      <c r="W964" s="138"/>
      <c r="X964" s="138"/>
      <c r="Y964" s="138"/>
      <c r="Z964" s="138"/>
    </row>
    <row r="965" ht="12.75" customHeight="1">
      <c r="A965" s="141"/>
      <c r="B965" s="142"/>
      <c r="C965" s="142"/>
      <c r="D965" s="206"/>
      <c r="E965" s="144"/>
      <c r="F965" s="145"/>
      <c r="G965" s="144"/>
      <c r="H965" s="145"/>
      <c r="I965" s="206"/>
      <c r="J965" s="144"/>
      <c r="K965" s="144"/>
      <c r="L965" s="144"/>
      <c r="M965" s="146"/>
      <c r="N965" s="138"/>
      <c r="O965" s="138"/>
      <c r="P965" s="138"/>
      <c r="Q965" s="138"/>
      <c r="R965" s="138"/>
      <c r="S965" s="138"/>
      <c r="T965" s="138"/>
      <c r="U965" s="138"/>
      <c r="V965" s="138"/>
      <c r="W965" s="138"/>
      <c r="X965" s="138"/>
      <c r="Y965" s="138"/>
      <c r="Z965" s="138"/>
    </row>
    <row r="966" ht="12.75" customHeight="1">
      <c r="A966" s="141"/>
      <c r="B966" s="142"/>
      <c r="C966" s="142"/>
      <c r="D966" s="206"/>
      <c r="E966" s="144"/>
      <c r="F966" s="145"/>
      <c r="G966" s="144"/>
      <c r="H966" s="145"/>
      <c r="I966" s="206"/>
      <c r="J966" s="144"/>
      <c r="K966" s="144"/>
      <c r="L966" s="144"/>
      <c r="M966" s="146"/>
      <c r="N966" s="138"/>
      <c r="O966" s="138"/>
      <c r="P966" s="138"/>
      <c r="Q966" s="138"/>
      <c r="R966" s="138"/>
      <c r="S966" s="138"/>
      <c r="T966" s="138"/>
      <c r="U966" s="138"/>
      <c r="V966" s="138"/>
      <c r="W966" s="138"/>
      <c r="X966" s="138"/>
      <c r="Y966" s="138"/>
      <c r="Z966" s="138"/>
    </row>
    <row r="967" ht="12.75" customHeight="1">
      <c r="A967" s="141"/>
      <c r="B967" s="142"/>
      <c r="C967" s="142"/>
      <c r="D967" s="206"/>
      <c r="E967" s="144"/>
      <c r="F967" s="145"/>
      <c r="G967" s="144"/>
      <c r="H967" s="145"/>
      <c r="I967" s="206"/>
      <c r="J967" s="144"/>
      <c r="K967" s="144"/>
      <c r="L967" s="144"/>
      <c r="M967" s="146"/>
      <c r="N967" s="138"/>
      <c r="O967" s="138"/>
      <c r="P967" s="138"/>
      <c r="Q967" s="138"/>
      <c r="R967" s="138"/>
      <c r="S967" s="138"/>
      <c r="T967" s="138"/>
      <c r="U967" s="138"/>
      <c r="V967" s="138"/>
      <c r="W967" s="138"/>
      <c r="X967" s="138"/>
      <c r="Y967" s="138"/>
      <c r="Z967" s="138"/>
    </row>
    <row r="968" ht="12.75" customHeight="1">
      <c r="A968" s="141"/>
      <c r="B968" s="142"/>
      <c r="C968" s="142"/>
      <c r="D968" s="206"/>
      <c r="E968" s="144"/>
      <c r="F968" s="145"/>
      <c r="G968" s="144"/>
      <c r="H968" s="145"/>
      <c r="I968" s="206"/>
      <c r="J968" s="144"/>
      <c r="K968" s="144"/>
      <c r="L968" s="144"/>
      <c r="M968" s="146"/>
      <c r="N968" s="138"/>
      <c r="O968" s="138"/>
      <c r="P968" s="138"/>
      <c r="Q968" s="138"/>
      <c r="R968" s="138"/>
      <c r="S968" s="138"/>
      <c r="T968" s="138"/>
      <c r="U968" s="138"/>
      <c r="V968" s="138"/>
      <c r="W968" s="138"/>
      <c r="X968" s="138"/>
      <c r="Y968" s="138"/>
      <c r="Z968" s="138"/>
    </row>
    <row r="969" ht="12.75" customHeight="1">
      <c r="A969" s="141"/>
      <c r="B969" s="142"/>
      <c r="C969" s="142"/>
      <c r="D969" s="206"/>
      <c r="E969" s="144"/>
      <c r="F969" s="145"/>
      <c r="G969" s="144"/>
      <c r="H969" s="145"/>
      <c r="I969" s="206"/>
      <c r="J969" s="144"/>
      <c r="K969" s="144"/>
      <c r="L969" s="144"/>
      <c r="M969" s="146"/>
      <c r="N969" s="138"/>
      <c r="O969" s="138"/>
      <c r="P969" s="138"/>
      <c r="Q969" s="138"/>
      <c r="R969" s="138"/>
      <c r="S969" s="138"/>
      <c r="T969" s="138"/>
      <c r="U969" s="138"/>
      <c r="V969" s="138"/>
      <c r="W969" s="138"/>
      <c r="X969" s="138"/>
      <c r="Y969" s="138"/>
      <c r="Z969" s="138"/>
    </row>
    <row r="970" ht="12.75" customHeight="1">
      <c r="A970" s="141"/>
      <c r="B970" s="142"/>
      <c r="C970" s="142"/>
      <c r="D970" s="206"/>
      <c r="E970" s="144"/>
      <c r="F970" s="145"/>
      <c r="G970" s="144"/>
      <c r="H970" s="145"/>
      <c r="I970" s="206"/>
      <c r="J970" s="144"/>
      <c r="K970" s="144"/>
      <c r="L970" s="144"/>
      <c r="M970" s="146"/>
      <c r="N970" s="138"/>
      <c r="O970" s="138"/>
      <c r="P970" s="138"/>
      <c r="Q970" s="138"/>
      <c r="R970" s="138"/>
      <c r="S970" s="138"/>
      <c r="T970" s="138"/>
      <c r="U970" s="138"/>
      <c r="V970" s="138"/>
      <c r="W970" s="138"/>
      <c r="X970" s="138"/>
      <c r="Y970" s="138"/>
      <c r="Z970" s="138"/>
    </row>
    <row r="971" ht="12.75" customHeight="1">
      <c r="A971" s="141"/>
      <c r="B971" s="142"/>
      <c r="C971" s="142"/>
      <c r="D971" s="206"/>
      <c r="E971" s="144"/>
      <c r="F971" s="145"/>
      <c r="G971" s="144"/>
      <c r="H971" s="145"/>
      <c r="I971" s="206"/>
      <c r="J971" s="144"/>
      <c r="K971" s="144"/>
      <c r="L971" s="144"/>
      <c r="M971" s="146"/>
      <c r="N971" s="138"/>
      <c r="O971" s="138"/>
      <c r="P971" s="138"/>
      <c r="Q971" s="138"/>
      <c r="R971" s="138"/>
      <c r="S971" s="138"/>
      <c r="T971" s="138"/>
      <c r="U971" s="138"/>
      <c r="V971" s="138"/>
      <c r="W971" s="138"/>
      <c r="X971" s="138"/>
      <c r="Y971" s="138"/>
      <c r="Z971" s="138"/>
    </row>
    <row r="972" ht="12.75" customHeight="1">
      <c r="A972" s="141"/>
      <c r="B972" s="142"/>
      <c r="C972" s="142"/>
      <c r="D972" s="206"/>
      <c r="E972" s="144"/>
      <c r="F972" s="145"/>
      <c r="G972" s="144"/>
      <c r="H972" s="145"/>
      <c r="I972" s="206"/>
      <c r="J972" s="144"/>
      <c r="K972" s="144"/>
      <c r="L972" s="144"/>
      <c r="M972" s="146"/>
      <c r="N972" s="138"/>
      <c r="O972" s="138"/>
      <c r="P972" s="138"/>
      <c r="Q972" s="138"/>
      <c r="R972" s="138"/>
      <c r="S972" s="138"/>
      <c r="T972" s="138"/>
      <c r="U972" s="138"/>
      <c r="V972" s="138"/>
      <c r="W972" s="138"/>
      <c r="X972" s="138"/>
      <c r="Y972" s="138"/>
      <c r="Z972" s="138"/>
    </row>
    <row r="973" ht="12.75" customHeight="1">
      <c r="A973" s="141"/>
      <c r="B973" s="142"/>
      <c r="C973" s="142"/>
      <c r="D973" s="206"/>
      <c r="E973" s="144"/>
      <c r="F973" s="145"/>
      <c r="G973" s="144"/>
      <c r="H973" s="145"/>
      <c r="I973" s="206"/>
      <c r="J973" s="144"/>
      <c r="K973" s="144"/>
      <c r="L973" s="144"/>
      <c r="M973" s="146"/>
      <c r="N973" s="138"/>
      <c r="O973" s="138"/>
      <c r="P973" s="138"/>
      <c r="Q973" s="138"/>
      <c r="R973" s="138"/>
      <c r="S973" s="138"/>
      <c r="T973" s="138"/>
      <c r="U973" s="138"/>
      <c r="V973" s="138"/>
      <c r="W973" s="138"/>
      <c r="X973" s="138"/>
      <c r="Y973" s="138"/>
      <c r="Z973" s="138"/>
    </row>
    <row r="974" ht="12.75" customHeight="1">
      <c r="A974" s="141"/>
      <c r="B974" s="142"/>
      <c r="C974" s="142"/>
      <c r="D974" s="206"/>
      <c r="E974" s="144"/>
      <c r="F974" s="145"/>
      <c r="G974" s="144"/>
      <c r="H974" s="145"/>
      <c r="I974" s="206"/>
      <c r="J974" s="144"/>
      <c r="K974" s="144"/>
      <c r="L974" s="144"/>
      <c r="M974" s="146"/>
      <c r="N974" s="138"/>
      <c r="O974" s="138"/>
      <c r="P974" s="138"/>
      <c r="Q974" s="138"/>
      <c r="R974" s="138"/>
      <c r="S974" s="138"/>
      <c r="T974" s="138"/>
      <c r="U974" s="138"/>
      <c r="V974" s="138"/>
      <c r="W974" s="138"/>
      <c r="X974" s="138"/>
      <c r="Y974" s="138"/>
      <c r="Z974" s="138"/>
    </row>
    <row r="975" ht="12.75" customHeight="1">
      <c r="A975" s="141"/>
      <c r="B975" s="142"/>
      <c r="C975" s="142"/>
      <c r="D975" s="206"/>
      <c r="E975" s="144"/>
      <c r="F975" s="145"/>
      <c r="G975" s="144"/>
      <c r="H975" s="145"/>
      <c r="I975" s="206"/>
      <c r="J975" s="144"/>
      <c r="K975" s="144"/>
      <c r="L975" s="144"/>
      <c r="M975" s="146"/>
      <c r="N975" s="138"/>
      <c r="O975" s="138"/>
      <c r="P975" s="138"/>
      <c r="Q975" s="138"/>
      <c r="R975" s="138"/>
      <c r="S975" s="138"/>
      <c r="T975" s="138"/>
      <c r="U975" s="138"/>
      <c r="V975" s="138"/>
      <c r="W975" s="138"/>
      <c r="X975" s="138"/>
      <c r="Y975" s="138"/>
      <c r="Z975" s="138"/>
    </row>
    <row r="976" ht="12.75" customHeight="1">
      <c r="A976" s="141"/>
      <c r="B976" s="142"/>
      <c r="C976" s="142"/>
      <c r="D976" s="206"/>
      <c r="E976" s="144"/>
      <c r="F976" s="145"/>
      <c r="G976" s="144"/>
      <c r="H976" s="145"/>
      <c r="I976" s="206"/>
      <c r="J976" s="144"/>
      <c r="K976" s="144"/>
      <c r="L976" s="144"/>
      <c r="M976" s="146"/>
      <c r="N976" s="138"/>
      <c r="O976" s="138"/>
      <c r="P976" s="138"/>
      <c r="Q976" s="138"/>
      <c r="R976" s="138"/>
      <c r="S976" s="138"/>
      <c r="T976" s="138"/>
      <c r="U976" s="138"/>
      <c r="V976" s="138"/>
      <c r="W976" s="138"/>
      <c r="X976" s="138"/>
      <c r="Y976" s="138"/>
      <c r="Z976" s="138"/>
    </row>
    <row r="977" ht="12.75" customHeight="1">
      <c r="A977" s="141"/>
      <c r="B977" s="142"/>
      <c r="C977" s="142"/>
      <c r="D977" s="206"/>
      <c r="E977" s="144"/>
      <c r="F977" s="145"/>
      <c r="G977" s="144"/>
      <c r="H977" s="145"/>
      <c r="I977" s="206"/>
      <c r="J977" s="144"/>
      <c r="K977" s="144"/>
      <c r="L977" s="144"/>
      <c r="M977" s="146"/>
      <c r="N977" s="138"/>
      <c r="O977" s="138"/>
      <c r="P977" s="138"/>
      <c r="Q977" s="138"/>
      <c r="R977" s="138"/>
      <c r="S977" s="138"/>
      <c r="T977" s="138"/>
      <c r="U977" s="138"/>
      <c r="V977" s="138"/>
      <c r="W977" s="138"/>
      <c r="X977" s="138"/>
      <c r="Y977" s="138"/>
      <c r="Z977" s="138"/>
    </row>
    <row r="978" ht="12.75" customHeight="1">
      <c r="A978" s="141"/>
      <c r="B978" s="142"/>
      <c r="C978" s="142"/>
      <c r="D978" s="206"/>
      <c r="E978" s="144"/>
      <c r="F978" s="145"/>
      <c r="G978" s="144"/>
      <c r="H978" s="145"/>
      <c r="I978" s="206"/>
      <c r="J978" s="144"/>
      <c r="K978" s="144"/>
      <c r="L978" s="144"/>
      <c r="M978" s="146"/>
      <c r="N978" s="138"/>
      <c r="O978" s="138"/>
      <c r="P978" s="138"/>
      <c r="Q978" s="138"/>
      <c r="R978" s="138"/>
      <c r="S978" s="138"/>
      <c r="T978" s="138"/>
      <c r="U978" s="138"/>
      <c r="V978" s="138"/>
      <c r="W978" s="138"/>
      <c r="X978" s="138"/>
      <c r="Y978" s="138"/>
      <c r="Z978" s="138"/>
    </row>
    <row r="979" ht="12.75" customHeight="1">
      <c r="A979" s="141"/>
      <c r="B979" s="142"/>
      <c r="C979" s="142"/>
      <c r="D979" s="206"/>
      <c r="E979" s="144"/>
      <c r="F979" s="145"/>
      <c r="G979" s="144"/>
      <c r="H979" s="145"/>
      <c r="I979" s="206"/>
      <c r="J979" s="144"/>
      <c r="K979" s="144"/>
      <c r="L979" s="144"/>
      <c r="M979" s="146"/>
      <c r="N979" s="138"/>
      <c r="O979" s="138"/>
      <c r="P979" s="138"/>
      <c r="Q979" s="138"/>
      <c r="R979" s="138"/>
      <c r="S979" s="138"/>
      <c r="T979" s="138"/>
      <c r="U979" s="138"/>
      <c r="V979" s="138"/>
      <c r="W979" s="138"/>
      <c r="X979" s="138"/>
      <c r="Y979" s="138"/>
      <c r="Z979" s="138"/>
    </row>
    <row r="980" ht="12.75" customHeight="1">
      <c r="A980" s="141"/>
      <c r="B980" s="142"/>
      <c r="C980" s="142"/>
      <c r="D980" s="206"/>
      <c r="E980" s="144"/>
      <c r="F980" s="145"/>
      <c r="G980" s="144"/>
      <c r="H980" s="145"/>
      <c r="I980" s="206"/>
      <c r="J980" s="144"/>
      <c r="K980" s="144"/>
      <c r="L980" s="144"/>
      <c r="M980" s="146"/>
      <c r="N980" s="138"/>
      <c r="O980" s="138"/>
      <c r="P980" s="138"/>
      <c r="Q980" s="138"/>
      <c r="R980" s="138"/>
      <c r="S980" s="138"/>
      <c r="T980" s="138"/>
      <c r="U980" s="138"/>
      <c r="V980" s="138"/>
      <c r="W980" s="138"/>
      <c r="X980" s="138"/>
      <c r="Y980" s="138"/>
      <c r="Z980" s="138"/>
    </row>
    <row r="981" ht="12.75" customHeight="1">
      <c r="A981" s="141"/>
      <c r="B981" s="142"/>
      <c r="C981" s="142"/>
      <c r="D981" s="206"/>
      <c r="E981" s="144"/>
      <c r="F981" s="145"/>
      <c r="G981" s="144"/>
      <c r="H981" s="145"/>
      <c r="I981" s="206"/>
      <c r="J981" s="144"/>
      <c r="K981" s="144"/>
      <c r="L981" s="144"/>
      <c r="M981" s="146"/>
      <c r="N981" s="138"/>
      <c r="O981" s="138"/>
      <c r="P981" s="138"/>
      <c r="Q981" s="138"/>
      <c r="R981" s="138"/>
      <c r="S981" s="138"/>
      <c r="T981" s="138"/>
      <c r="U981" s="138"/>
      <c r="V981" s="138"/>
      <c r="W981" s="138"/>
      <c r="X981" s="138"/>
      <c r="Y981" s="138"/>
      <c r="Z981" s="138"/>
    </row>
    <row r="982" ht="12.75" customHeight="1">
      <c r="A982" s="141"/>
      <c r="B982" s="142"/>
      <c r="C982" s="142"/>
      <c r="D982" s="206"/>
      <c r="E982" s="144"/>
      <c r="F982" s="145"/>
      <c r="G982" s="144"/>
      <c r="H982" s="145"/>
      <c r="I982" s="206"/>
      <c r="J982" s="144"/>
      <c r="K982" s="144"/>
      <c r="L982" s="144"/>
      <c r="M982" s="146"/>
      <c r="N982" s="138"/>
      <c r="O982" s="138"/>
      <c r="P982" s="138"/>
      <c r="Q982" s="138"/>
      <c r="R982" s="138"/>
      <c r="S982" s="138"/>
      <c r="T982" s="138"/>
      <c r="U982" s="138"/>
      <c r="V982" s="138"/>
      <c r="W982" s="138"/>
      <c r="X982" s="138"/>
      <c r="Y982" s="138"/>
      <c r="Z982" s="138"/>
    </row>
    <row r="983" ht="12.75" customHeight="1">
      <c r="A983" s="141"/>
      <c r="B983" s="142"/>
      <c r="C983" s="142"/>
      <c r="D983" s="206"/>
      <c r="E983" s="144"/>
      <c r="F983" s="145"/>
      <c r="G983" s="144"/>
      <c r="H983" s="145"/>
      <c r="I983" s="206"/>
      <c r="J983" s="144"/>
      <c r="K983" s="144"/>
      <c r="L983" s="144"/>
      <c r="M983" s="146"/>
      <c r="N983" s="138"/>
      <c r="O983" s="138"/>
      <c r="P983" s="138"/>
      <c r="Q983" s="138"/>
      <c r="R983" s="138"/>
      <c r="S983" s="138"/>
      <c r="T983" s="138"/>
      <c r="U983" s="138"/>
      <c r="V983" s="138"/>
      <c r="W983" s="138"/>
      <c r="X983" s="138"/>
      <c r="Y983" s="138"/>
      <c r="Z983" s="138"/>
    </row>
    <row r="984" ht="12.75" customHeight="1">
      <c r="A984" s="141"/>
      <c r="B984" s="142"/>
      <c r="C984" s="142"/>
      <c r="D984" s="206"/>
      <c r="E984" s="144"/>
      <c r="F984" s="145"/>
      <c r="G984" s="144"/>
      <c r="H984" s="145"/>
      <c r="I984" s="206"/>
      <c r="J984" s="144"/>
      <c r="K984" s="144"/>
      <c r="L984" s="144"/>
      <c r="M984" s="146"/>
      <c r="N984" s="138"/>
      <c r="O984" s="138"/>
      <c r="P984" s="138"/>
      <c r="Q984" s="138"/>
      <c r="R984" s="138"/>
      <c r="S984" s="138"/>
      <c r="T984" s="138"/>
      <c r="U984" s="138"/>
      <c r="V984" s="138"/>
      <c r="W984" s="138"/>
      <c r="X984" s="138"/>
      <c r="Y984" s="138"/>
      <c r="Z984" s="138"/>
    </row>
    <row r="985" ht="12.75" customHeight="1">
      <c r="A985" s="141"/>
      <c r="B985" s="142"/>
      <c r="C985" s="142"/>
      <c r="D985" s="206"/>
      <c r="E985" s="144"/>
      <c r="F985" s="145"/>
      <c r="G985" s="144"/>
      <c r="H985" s="145"/>
      <c r="I985" s="206"/>
      <c r="J985" s="144"/>
      <c r="K985" s="144"/>
      <c r="L985" s="144"/>
      <c r="M985" s="146"/>
      <c r="N985" s="138"/>
      <c r="O985" s="138"/>
      <c r="P985" s="138"/>
      <c r="Q985" s="138"/>
      <c r="R985" s="138"/>
      <c r="S985" s="138"/>
      <c r="T985" s="138"/>
      <c r="U985" s="138"/>
      <c r="V985" s="138"/>
      <c r="W985" s="138"/>
      <c r="X985" s="138"/>
      <c r="Y985" s="138"/>
      <c r="Z985" s="138"/>
    </row>
    <row r="986" ht="12.75" customHeight="1">
      <c r="A986" s="141"/>
      <c r="B986" s="142"/>
      <c r="C986" s="142"/>
      <c r="D986" s="206"/>
      <c r="E986" s="144"/>
      <c r="F986" s="145"/>
      <c r="G986" s="144"/>
      <c r="H986" s="145"/>
      <c r="I986" s="206"/>
      <c r="J986" s="144"/>
      <c r="K986" s="144"/>
      <c r="L986" s="144"/>
      <c r="M986" s="146"/>
      <c r="N986" s="138"/>
      <c r="O986" s="138"/>
      <c r="P986" s="138"/>
      <c r="Q986" s="138"/>
      <c r="R986" s="138"/>
      <c r="S986" s="138"/>
      <c r="T986" s="138"/>
      <c r="U986" s="138"/>
      <c r="V986" s="138"/>
      <c r="W986" s="138"/>
      <c r="X986" s="138"/>
      <c r="Y986" s="138"/>
      <c r="Z986" s="138"/>
    </row>
    <row r="987" ht="12.75" customHeight="1">
      <c r="A987" s="141"/>
      <c r="B987" s="142"/>
      <c r="C987" s="142"/>
      <c r="D987" s="206"/>
      <c r="E987" s="144"/>
      <c r="F987" s="145"/>
      <c r="G987" s="144"/>
      <c r="H987" s="145"/>
      <c r="I987" s="206"/>
      <c r="J987" s="144"/>
      <c r="K987" s="144"/>
      <c r="L987" s="144"/>
      <c r="M987" s="146"/>
      <c r="N987" s="138"/>
      <c r="O987" s="138"/>
      <c r="P987" s="138"/>
      <c r="Q987" s="138"/>
      <c r="R987" s="138"/>
      <c r="S987" s="138"/>
      <c r="T987" s="138"/>
      <c r="U987" s="138"/>
      <c r="V987" s="138"/>
      <c r="W987" s="138"/>
      <c r="X987" s="138"/>
      <c r="Y987" s="138"/>
      <c r="Z987" s="138"/>
    </row>
    <row r="988" ht="12.75" customHeight="1">
      <c r="A988" s="141"/>
      <c r="B988" s="142"/>
      <c r="C988" s="142"/>
      <c r="D988" s="206"/>
      <c r="E988" s="144"/>
      <c r="F988" s="145"/>
      <c r="G988" s="144"/>
      <c r="H988" s="145"/>
      <c r="I988" s="206"/>
      <c r="J988" s="144"/>
      <c r="K988" s="144"/>
      <c r="L988" s="144"/>
      <c r="M988" s="146"/>
      <c r="N988" s="138"/>
      <c r="O988" s="138"/>
      <c r="P988" s="138"/>
      <c r="Q988" s="138"/>
      <c r="R988" s="138"/>
      <c r="S988" s="138"/>
      <c r="T988" s="138"/>
      <c r="U988" s="138"/>
      <c r="V988" s="138"/>
      <c r="W988" s="138"/>
      <c r="X988" s="138"/>
      <c r="Y988" s="138"/>
      <c r="Z988" s="138"/>
    </row>
    <row r="989" ht="12.75" customHeight="1">
      <c r="A989" s="141"/>
      <c r="B989" s="142"/>
      <c r="C989" s="142"/>
      <c r="D989" s="206"/>
      <c r="E989" s="144"/>
      <c r="F989" s="145"/>
      <c r="G989" s="144"/>
      <c r="H989" s="145"/>
      <c r="I989" s="206"/>
      <c r="J989" s="144"/>
      <c r="K989" s="144"/>
      <c r="L989" s="144"/>
      <c r="M989" s="146"/>
      <c r="N989" s="138"/>
      <c r="O989" s="138"/>
      <c r="P989" s="138"/>
      <c r="Q989" s="138"/>
      <c r="R989" s="138"/>
      <c r="S989" s="138"/>
      <c r="T989" s="138"/>
      <c r="U989" s="138"/>
      <c r="V989" s="138"/>
      <c r="W989" s="138"/>
      <c r="X989" s="138"/>
      <c r="Y989" s="138"/>
      <c r="Z989" s="138"/>
    </row>
    <row r="990" ht="12.75" customHeight="1">
      <c r="A990" s="141"/>
      <c r="B990" s="142"/>
      <c r="C990" s="142"/>
      <c r="D990" s="206"/>
      <c r="E990" s="144"/>
      <c r="F990" s="145"/>
      <c r="G990" s="144"/>
      <c r="H990" s="145"/>
      <c r="I990" s="206"/>
      <c r="J990" s="144"/>
      <c r="K990" s="144"/>
      <c r="L990" s="144"/>
      <c r="M990" s="146"/>
      <c r="N990" s="138"/>
      <c r="O990" s="138"/>
      <c r="P990" s="138"/>
      <c r="Q990" s="138"/>
      <c r="R990" s="138"/>
      <c r="S990" s="138"/>
      <c r="T990" s="138"/>
      <c r="U990" s="138"/>
      <c r="V990" s="138"/>
      <c r="W990" s="138"/>
      <c r="X990" s="138"/>
      <c r="Y990" s="138"/>
      <c r="Z990" s="138"/>
    </row>
    <row r="991" ht="12.75" customHeight="1">
      <c r="A991" s="141"/>
      <c r="B991" s="142"/>
      <c r="C991" s="142"/>
      <c r="D991" s="206"/>
      <c r="E991" s="144"/>
      <c r="F991" s="145"/>
      <c r="G991" s="144"/>
      <c r="H991" s="145"/>
      <c r="I991" s="206"/>
      <c r="J991" s="144"/>
      <c r="K991" s="144"/>
      <c r="L991" s="144"/>
      <c r="M991" s="146"/>
      <c r="N991" s="138"/>
      <c r="O991" s="138"/>
      <c r="P991" s="138"/>
      <c r="Q991" s="138"/>
      <c r="R991" s="138"/>
      <c r="S991" s="138"/>
      <c r="T991" s="138"/>
      <c r="U991" s="138"/>
      <c r="V991" s="138"/>
      <c r="W991" s="138"/>
      <c r="X991" s="138"/>
      <c r="Y991" s="138"/>
      <c r="Z991" s="138"/>
    </row>
    <row r="992" ht="12.75" customHeight="1">
      <c r="A992" s="141"/>
      <c r="B992" s="142"/>
      <c r="C992" s="142"/>
      <c r="D992" s="206"/>
      <c r="E992" s="144"/>
      <c r="F992" s="145"/>
      <c r="G992" s="144"/>
      <c r="H992" s="145"/>
      <c r="I992" s="206"/>
      <c r="J992" s="144"/>
      <c r="K992" s="144"/>
      <c r="L992" s="144"/>
      <c r="M992" s="146"/>
      <c r="N992" s="138"/>
      <c r="O992" s="138"/>
      <c r="P992" s="138"/>
      <c r="Q992" s="138"/>
      <c r="R992" s="138"/>
      <c r="S992" s="138"/>
      <c r="T992" s="138"/>
      <c r="U992" s="138"/>
      <c r="V992" s="138"/>
      <c r="W992" s="138"/>
      <c r="X992" s="138"/>
      <c r="Y992" s="138"/>
      <c r="Z992" s="138"/>
    </row>
    <row r="993" ht="12.75" customHeight="1">
      <c r="A993" s="141"/>
      <c r="B993" s="142"/>
      <c r="C993" s="142"/>
      <c r="D993" s="206"/>
      <c r="E993" s="144"/>
      <c r="F993" s="145"/>
      <c r="G993" s="144"/>
      <c r="H993" s="145"/>
      <c r="I993" s="206"/>
      <c r="J993" s="144"/>
      <c r="K993" s="144"/>
      <c r="L993" s="144"/>
      <c r="M993" s="146"/>
      <c r="N993" s="138"/>
      <c r="O993" s="138"/>
      <c r="P993" s="138"/>
      <c r="Q993" s="138"/>
      <c r="R993" s="138"/>
      <c r="S993" s="138"/>
      <c r="T993" s="138"/>
      <c r="U993" s="138"/>
      <c r="V993" s="138"/>
      <c r="W993" s="138"/>
      <c r="X993" s="138"/>
      <c r="Y993" s="138"/>
      <c r="Z993" s="138"/>
    </row>
    <row r="994" ht="12.75" customHeight="1">
      <c r="A994" s="141"/>
      <c r="B994" s="142"/>
      <c r="C994" s="142"/>
      <c r="D994" s="206"/>
      <c r="E994" s="144"/>
      <c r="F994" s="145"/>
      <c r="G994" s="144"/>
      <c r="H994" s="145"/>
      <c r="I994" s="206"/>
      <c r="J994" s="144"/>
      <c r="K994" s="144"/>
      <c r="L994" s="144"/>
      <c r="M994" s="146"/>
      <c r="N994" s="138"/>
      <c r="O994" s="138"/>
      <c r="P994" s="138"/>
      <c r="Q994" s="138"/>
      <c r="R994" s="138"/>
      <c r="S994" s="138"/>
      <c r="T994" s="138"/>
      <c r="U994" s="138"/>
      <c r="V994" s="138"/>
      <c r="W994" s="138"/>
      <c r="X994" s="138"/>
      <c r="Y994" s="138"/>
      <c r="Z994" s="138"/>
    </row>
    <row r="995" ht="12.75" customHeight="1">
      <c r="A995" s="141"/>
      <c r="B995" s="142"/>
      <c r="C995" s="142"/>
      <c r="D995" s="206"/>
      <c r="E995" s="144"/>
      <c r="F995" s="145"/>
      <c r="G995" s="144"/>
      <c r="H995" s="145"/>
      <c r="I995" s="206"/>
      <c r="J995" s="144"/>
      <c r="K995" s="144"/>
      <c r="L995" s="144"/>
      <c r="M995" s="146"/>
      <c r="N995" s="138"/>
      <c r="O995" s="138"/>
      <c r="P995" s="138"/>
      <c r="Q995" s="138"/>
      <c r="R995" s="138"/>
      <c r="S995" s="138"/>
      <c r="T995" s="138"/>
      <c r="U995" s="138"/>
      <c r="V995" s="138"/>
      <c r="W995" s="138"/>
      <c r="X995" s="138"/>
      <c r="Y995" s="138"/>
      <c r="Z995" s="138"/>
    </row>
    <row r="996" ht="12.75" customHeight="1">
      <c r="A996" s="141"/>
      <c r="B996" s="142"/>
      <c r="C996" s="142"/>
      <c r="D996" s="206"/>
      <c r="E996" s="144"/>
      <c r="F996" s="145"/>
      <c r="G996" s="144"/>
      <c r="H996" s="145"/>
      <c r="I996" s="206"/>
      <c r="J996" s="144"/>
      <c r="K996" s="144"/>
      <c r="L996" s="144"/>
      <c r="M996" s="146"/>
      <c r="N996" s="138"/>
      <c r="O996" s="138"/>
      <c r="P996" s="138"/>
      <c r="Q996" s="138"/>
      <c r="R996" s="138"/>
      <c r="S996" s="138"/>
      <c r="T996" s="138"/>
      <c r="U996" s="138"/>
      <c r="V996" s="138"/>
      <c r="W996" s="138"/>
      <c r="X996" s="138"/>
      <c r="Y996" s="138"/>
      <c r="Z996" s="138"/>
    </row>
    <row r="997" ht="12.75" customHeight="1">
      <c r="A997" s="141"/>
      <c r="B997" s="142"/>
      <c r="C997" s="142"/>
      <c r="D997" s="206"/>
      <c r="E997" s="144"/>
      <c r="F997" s="145"/>
      <c r="G997" s="144"/>
      <c r="H997" s="145"/>
      <c r="I997" s="206"/>
      <c r="J997" s="144"/>
      <c r="K997" s="144"/>
      <c r="L997" s="144"/>
      <c r="M997" s="146"/>
      <c r="N997" s="138"/>
      <c r="O997" s="138"/>
      <c r="P997" s="138"/>
      <c r="Q997" s="138"/>
      <c r="R997" s="138"/>
      <c r="S997" s="138"/>
      <c r="T997" s="138"/>
      <c r="U997" s="138"/>
      <c r="V997" s="138"/>
      <c r="W997" s="138"/>
      <c r="X997" s="138"/>
      <c r="Y997" s="138"/>
      <c r="Z997" s="138"/>
    </row>
    <row r="998" ht="12.75" customHeight="1">
      <c r="A998" s="141"/>
      <c r="B998" s="142"/>
      <c r="C998" s="142"/>
      <c r="D998" s="206"/>
      <c r="E998" s="144"/>
      <c r="F998" s="145"/>
      <c r="G998" s="144"/>
      <c r="H998" s="145"/>
      <c r="I998" s="206"/>
      <c r="J998" s="144"/>
      <c r="K998" s="144"/>
      <c r="L998" s="144"/>
      <c r="M998" s="146"/>
      <c r="N998" s="138"/>
      <c r="O998" s="138"/>
      <c r="P998" s="138"/>
      <c r="Q998" s="138"/>
      <c r="R998" s="138"/>
      <c r="S998" s="138"/>
      <c r="T998" s="138"/>
      <c r="U998" s="138"/>
      <c r="V998" s="138"/>
      <c r="W998" s="138"/>
      <c r="X998" s="138"/>
      <c r="Y998" s="138"/>
      <c r="Z998" s="138"/>
    </row>
    <row r="999" ht="12.75" customHeight="1">
      <c r="A999" s="141"/>
      <c r="B999" s="142"/>
      <c r="C999" s="142"/>
      <c r="D999" s="206"/>
      <c r="E999" s="144"/>
      <c r="F999" s="145"/>
      <c r="G999" s="144"/>
      <c r="H999" s="145"/>
      <c r="I999" s="206"/>
      <c r="J999" s="144"/>
      <c r="K999" s="144"/>
      <c r="L999" s="144"/>
      <c r="M999" s="146"/>
      <c r="N999" s="138"/>
      <c r="O999" s="138"/>
      <c r="P999" s="138"/>
      <c r="Q999" s="138"/>
      <c r="R999" s="138"/>
      <c r="S999" s="138"/>
      <c r="T999" s="138"/>
      <c r="U999" s="138"/>
      <c r="V999" s="138"/>
      <c r="W999" s="138"/>
      <c r="X999" s="138"/>
      <c r="Y999" s="138"/>
      <c r="Z999" s="138"/>
    </row>
    <row r="1000" ht="12.75" customHeight="1">
      <c r="A1000" s="141"/>
      <c r="B1000" s="142"/>
      <c r="C1000" s="142"/>
      <c r="D1000" s="206"/>
      <c r="E1000" s="144"/>
      <c r="F1000" s="145"/>
      <c r="G1000" s="144"/>
      <c r="H1000" s="145"/>
      <c r="I1000" s="206"/>
      <c r="J1000" s="144"/>
      <c r="K1000" s="144"/>
      <c r="L1000" s="144"/>
      <c r="M1000" s="146"/>
      <c r="N1000" s="138"/>
      <c r="O1000" s="138"/>
      <c r="P1000" s="138"/>
      <c r="Q1000" s="138"/>
      <c r="R1000" s="138"/>
      <c r="S1000" s="138"/>
      <c r="T1000" s="138"/>
      <c r="U1000" s="138"/>
      <c r="V1000" s="138"/>
      <c r="W1000" s="138"/>
      <c r="X1000" s="138"/>
      <c r="Y1000" s="138"/>
      <c r="Z1000" s="138"/>
    </row>
  </sheetData>
  <autoFilter ref="$A$1:$M$564"/>
  <mergeCells count="77">
    <mergeCell ref="O69:R69"/>
    <mergeCell ref="O70:R70"/>
    <mergeCell ref="O71:R71"/>
    <mergeCell ref="O72:R72"/>
    <mergeCell ref="O73:R73"/>
    <mergeCell ref="O74:R74"/>
    <mergeCell ref="O75:R75"/>
    <mergeCell ref="O76:R76"/>
    <mergeCell ref="O77:R77"/>
    <mergeCell ref="O79:T80"/>
    <mergeCell ref="O81:R81"/>
    <mergeCell ref="O82:R82"/>
    <mergeCell ref="O83:R83"/>
    <mergeCell ref="O84:R84"/>
    <mergeCell ref="P94:R94"/>
    <mergeCell ref="P95:R95"/>
    <mergeCell ref="P96:R96"/>
    <mergeCell ref="P97:R97"/>
    <mergeCell ref="P98:R98"/>
    <mergeCell ref="P99:R99"/>
    <mergeCell ref="P100:R100"/>
    <mergeCell ref="O85:R85"/>
    <mergeCell ref="O86:R86"/>
    <mergeCell ref="O88:R89"/>
    <mergeCell ref="P90:R90"/>
    <mergeCell ref="P91:R91"/>
    <mergeCell ref="P92:R92"/>
    <mergeCell ref="P93:R93"/>
    <mergeCell ref="O2:P2"/>
    <mergeCell ref="O14:S15"/>
    <mergeCell ref="O16:S16"/>
    <mergeCell ref="O17:S17"/>
    <mergeCell ref="O18:S18"/>
    <mergeCell ref="O19:S19"/>
    <mergeCell ref="O20:S20"/>
    <mergeCell ref="O21:S21"/>
    <mergeCell ref="O22:S22"/>
    <mergeCell ref="O23:S23"/>
    <mergeCell ref="O24:S24"/>
    <mergeCell ref="O26:S27"/>
    <mergeCell ref="P28:R28"/>
    <mergeCell ref="P29:R29"/>
    <mergeCell ref="P30:R30"/>
    <mergeCell ref="P31:R31"/>
    <mergeCell ref="P32:R32"/>
    <mergeCell ref="P33:R33"/>
    <mergeCell ref="P34:R34"/>
    <mergeCell ref="P35:R35"/>
    <mergeCell ref="P36:R36"/>
    <mergeCell ref="P37:R37"/>
    <mergeCell ref="P38:R38"/>
    <mergeCell ref="P39:R39"/>
    <mergeCell ref="P40:R40"/>
    <mergeCell ref="P41:R41"/>
    <mergeCell ref="P42:R42"/>
    <mergeCell ref="P43:R43"/>
    <mergeCell ref="O45:S46"/>
    <mergeCell ref="P47:R47"/>
    <mergeCell ref="P48:R48"/>
    <mergeCell ref="P49:R49"/>
    <mergeCell ref="P50:R50"/>
    <mergeCell ref="P51:R51"/>
    <mergeCell ref="P52:R52"/>
    <mergeCell ref="P53:R53"/>
    <mergeCell ref="P54:R54"/>
    <mergeCell ref="P55:R55"/>
    <mergeCell ref="P56:R56"/>
    <mergeCell ref="P57:R57"/>
    <mergeCell ref="P58:R58"/>
    <mergeCell ref="P59:R59"/>
    <mergeCell ref="P60:R60"/>
    <mergeCell ref="O62:T63"/>
    <mergeCell ref="O64:R64"/>
    <mergeCell ref="O65:R65"/>
    <mergeCell ref="O66:R66"/>
    <mergeCell ref="O67:R67"/>
    <mergeCell ref="O68:R68"/>
  </mergeCells>
  <printOptions/>
  <pageMargins bottom="0.787401575" footer="0.0" header="0.0" left="0.511811024" right="0.511811024" top="0.787401575"/>
  <pageSetup fitToHeight="0" paperSize="9" orientation="landscape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workbookViewId="0">
      <pane xSplit="1.0" ySplit="1.0" topLeftCell="B2" activePane="bottomRight" state="frozen"/>
      <selection activeCell="B1" sqref="B1" pane="topRight"/>
      <selection activeCell="A2" sqref="A2" pane="bottomLeft"/>
      <selection activeCell="B2" sqref="B2" pane="bottomRight"/>
    </sheetView>
  </sheetViews>
  <sheetFormatPr customHeight="1" defaultColWidth="14.43" defaultRowHeight="15.0"/>
  <cols>
    <col customWidth="1" min="1" max="1" width="20.0"/>
    <col customWidth="1" min="2" max="2" width="27.43"/>
    <col customWidth="1" min="3" max="4" width="24.86"/>
    <col customWidth="1" min="5" max="5" width="47.71"/>
    <col customWidth="1" min="6" max="6" width="79.43"/>
    <col customWidth="1" min="7" max="7" width="15.43"/>
    <col customWidth="1" min="8" max="8" width="20.29"/>
    <col customWidth="1" min="9" max="9" width="22.43"/>
    <col customWidth="1" min="10" max="10" width="14.71"/>
    <col customWidth="1" min="11" max="11" width="82.43"/>
    <col customWidth="1" min="12" max="12" width="76.43"/>
    <col customWidth="1" min="13" max="13" width="45.29"/>
    <col customWidth="1" min="14" max="14" width="7.71"/>
    <col customWidth="1" min="15" max="15" width="27.14"/>
    <col customWidth="1" min="16" max="16" width="9.86"/>
    <col customWidth="1" min="17" max="17" width="3.43"/>
    <col customWidth="1" min="18" max="18" width="39.14"/>
    <col customWidth="1" min="19" max="19" width="62.86"/>
    <col customWidth="1" min="20" max="20" width="13.71"/>
    <col customWidth="1" min="21" max="26" width="8.71"/>
  </cols>
  <sheetData>
    <row r="1" ht="12.75" customHeight="1">
      <c r="A1" s="323" t="s">
        <v>0</v>
      </c>
      <c r="B1" s="324" t="s">
        <v>1</v>
      </c>
      <c r="C1" s="324" t="s">
        <v>2</v>
      </c>
      <c r="D1" s="325" t="s">
        <v>3</v>
      </c>
      <c r="E1" s="324" t="s">
        <v>4</v>
      </c>
      <c r="F1" s="324" t="s">
        <v>5</v>
      </c>
      <c r="G1" s="324" t="s">
        <v>6</v>
      </c>
      <c r="H1" s="324" t="s">
        <v>7</v>
      </c>
      <c r="I1" s="325" t="s">
        <v>8</v>
      </c>
      <c r="J1" s="324" t="s">
        <v>9</v>
      </c>
      <c r="K1" s="324" t="s">
        <v>10</v>
      </c>
      <c r="L1" s="324" t="s">
        <v>11</v>
      </c>
      <c r="M1" s="326" t="s">
        <v>12</v>
      </c>
      <c r="N1" s="15"/>
      <c r="O1" s="15"/>
      <c r="P1" s="15"/>
      <c r="Q1" s="15"/>
      <c r="R1" s="15"/>
      <c r="S1" s="15"/>
      <c r="T1" s="15"/>
      <c r="U1" s="15"/>
      <c r="V1" s="15"/>
      <c r="W1" s="15"/>
      <c r="X1" s="15"/>
      <c r="Y1" s="15"/>
      <c r="Z1" s="15"/>
    </row>
    <row r="2" ht="15.0" customHeight="1">
      <c r="A2" s="553" t="s">
        <v>4798</v>
      </c>
      <c r="B2" s="554" t="s">
        <v>4799</v>
      </c>
      <c r="C2" s="554">
        <v>2013.0</v>
      </c>
      <c r="D2" s="555">
        <v>41569.0</v>
      </c>
      <c r="E2" s="554" t="s">
        <v>4800</v>
      </c>
      <c r="F2" s="554" t="s">
        <v>865</v>
      </c>
      <c r="G2" s="554" t="s">
        <v>17</v>
      </c>
      <c r="H2" s="554" t="s">
        <v>50</v>
      </c>
      <c r="I2" s="555">
        <v>43854.0</v>
      </c>
      <c r="J2" s="554">
        <v>1.0</v>
      </c>
      <c r="K2" s="556" t="s">
        <v>19</v>
      </c>
      <c r="L2" s="554" t="s">
        <v>390</v>
      </c>
      <c r="M2" s="540">
        <f t="shared" ref="M2:M181" si="1">I2-D2</f>
        <v>2285</v>
      </c>
      <c r="N2" s="15"/>
      <c r="O2" s="557" t="s">
        <v>4801</v>
      </c>
      <c r="P2" s="329"/>
      <c r="Q2" s="15"/>
      <c r="R2" s="15"/>
      <c r="S2" s="15"/>
      <c r="T2" s="15"/>
      <c r="U2" s="15"/>
      <c r="V2" s="15"/>
      <c r="W2" s="15"/>
      <c r="X2" s="15"/>
      <c r="Y2" s="15"/>
      <c r="Z2" s="15"/>
    </row>
    <row r="3" ht="15.0" customHeight="1">
      <c r="A3" s="558" t="s">
        <v>4802</v>
      </c>
      <c r="B3" s="559" t="s">
        <v>4803</v>
      </c>
      <c r="C3" s="559">
        <v>2015.0</v>
      </c>
      <c r="D3" s="560">
        <v>42256.0</v>
      </c>
      <c r="E3" s="559" t="s">
        <v>4804</v>
      </c>
      <c r="F3" s="559" t="s">
        <v>865</v>
      </c>
      <c r="G3" s="559" t="s">
        <v>17</v>
      </c>
      <c r="H3" s="559" t="s">
        <v>244</v>
      </c>
      <c r="I3" s="560">
        <v>43854.0</v>
      </c>
      <c r="J3" s="559">
        <v>1.0</v>
      </c>
      <c r="K3" s="556" t="s">
        <v>19</v>
      </c>
      <c r="L3" s="559" t="s">
        <v>390</v>
      </c>
      <c r="M3" s="541">
        <f t="shared" si="1"/>
        <v>1598</v>
      </c>
      <c r="N3" s="15"/>
      <c r="O3" s="331" t="s">
        <v>27</v>
      </c>
      <c r="P3" s="331">
        <f>COUNTIF($G$2:$G$495,"PT")</f>
        <v>3</v>
      </c>
      <c r="Q3" s="15"/>
      <c r="R3" s="15"/>
      <c r="S3" s="15"/>
      <c r="T3" s="15"/>
      <c r="U3" s="15"/>
      <c r="V3" s="15"/>
      <c r="W3" s="15"/>
      <c r="X3" s="15"/>
      <c r="Y3" s="15"/>
      <c r="Z3" s="15"/>
    </row>
    <row r="4" ht="15.0" customHeight="1">
      <c r="A4" s="553" t="s">
        <v>4805</v>
      </c>
      <c r="B4" s="554" t="s">
        <v>4806</v>
      </c>
      <c r="C4" s="554">
        <v>2017.0</v>
      </c>
      <c r="D4" s="555">
        <v>42797.0</v>
      </c>
      <c r="E4" s="554" t="s">
        <v>4807</v>
      </c>
      <c r="F4" s="554" t="s">
        <v>965</v>
      </c>
      <c r="G4" s="554" t="s">
        <v>17</v>
      </c>
      <c r="H4" s="554" t="s">
        <v>60</v>
      </c>
      <c r="I4" s="555">
        <v>43854.0</v>
      </c>
      <c r="J4" s="554">
        <v>1.0</v>
      </c>
      <c r="K4" s="556" t="s">
        <v>19</v>
      </c>
      <c r="L4" s="554" t="s">
        <v>390</v>
      </c>
      <c r="M4" s="540">
        <f t="shared" si="1"/>
        <v>1057</v>
      </c>
      <c r="N4" s="25"/>
      <c r="O4" s="332" t="s">
        <v>34</v>
      </c>
      <c r="P4" s="332">
        <f>COUNTIF($G$2:$G$495,"PTN")</f>
        <v>5</v>
      </c>
      <c r="Q4" s="25"/>
      <c r="R4" s="25"/>
      <c r="S4" s="25"/>
      <c r="T4" s="25"/>
      <c r="U4" s="25"/>
      <c r="V4" s="25"/>
      <c r="W4" s="25"/>
      <c r="X4" s="25"/>
      <c r="Y4" s="25"/>
      <c r="Z4" s="25"/>
    </row>
    <row r="5" ht="15.0" customHeight="1">
      <c r="A5" s="558" t="s">
        <v>4808</v>
      </c>
      <c r="B5" s="559" t="s">
        <v>4809</v>
      </c>
      <c r="C5" s="559">
        <v>2016.0</v>
      </c>
      <c r="D5" s="560">
        <v>42716.0</v>
      </c>
      <c r="E5" s="559" t="s">
        <v>4810</v>
      </c>
      <c r="F5" s="559" t="s">
        <v>905</v>
      </c>
      <c r="G5" s="559" t="s">
        <v>17</v>
      </c>
      <c r="H5" s="559" t="s">
        <v>50</v>
      </c>
      <c r="I5" s="560">
        <v>43854.0</v>
      </c>
      <c r="J5" s="559">
        <v>1.0</v>
      </c>
      <c r="K5" s="556" t="s">
        <v>19</v>
      </c>
      <c r="L5" s="559" t="s">
        <v>395</v>
      </c>
      <c r="M5" s="541">
        <f t="shared" si="1"/>
        <v>1138</v>
      </c>
      <c r="N5" s="25"/>
      <c r="O5" s="333" t="s">
        <v>40</v>
      </c>
      <c r="P5" s="333">
        <f>COUNTIF($G$2:$G$495,"PTE")</f>
        <v>162</v>
      </c>
      <c r="Q5" s="25"/>
      <c r="R5" s="25"/>
      <c r="S5" s="25"/>
      <c r="T5" s="25"/>
      <c r="U5" s="25"/>
      <c r="V5" s="25"/>
      <c r="W5" s="25"/>
      <c r="X5" s="25"/>
      <c r="Y5" s="25"/>
      <c r="Z5" s="25"/>
    </row>
    <row r="6" ht="15.0" customHeight="1">
      <c r="A6" s="553" t="s">
        <v>4811</v>
      </c>
      <c r="B6" s="554" t="s">
        <v>4812</v>
      </c>
      <c r="C6" s="554">
        <v>2017.0</v>
      </c>
      <c r="D6" s="555">
        <v>42865.0</v>
      </c>
      <c r="E6" s="554" t="s">
        <v>4813</v>
      </c>
      <c r="F6" s="554" t="s">
        <v>905</v>
      </c>
      <c r="G6" s="554" t="s">
        <v>17</v>
      </c>
      <c r="H6" s="554" t="s">
        <v>163</v>
      </c>
      <c r="I6" s="555">
        <v>43854.0</v>
      </c>
      <c r="J6" s="554">
        <v>1.0</v>
      </c>
      <c r="K6" s="556" t="s">
        <v>19</v>
      </c>
      <c r="L6" s="554" t="s">
        <v>395</v>
      </c>
      <c r="M6" s="540">
        <f t="shared" si="1"/>
        <v>989</v>
      </c>
      <c r="N6" s="25"/>
      <c r="O6" s="332" t="s">
        <v>46</v>
      </c>
      <c r="P6" s="332">
        <f>COUNTIF($G$2:$G$495,"Pré-Mistura")</f>
        <v>2</v>
      </c>
      <c r="Q6" s="25"/>
      <c r="R6" s="25"/>
      <c r="S6" s="25"/>
      <c r="T6" s="25"/>
      <c r="U6" s="25"/>
      <c r="V6" s="25"/>
      <c r="W6" s="25"/>
      <c r="X6" s="25"/>
      <c r="Y6" s="25"/>
      <c r="Z6" s="25"/>
    </row>
    <row r="7" ht="15.0" customHeight="1">
      <c r="A7" s="558" t="s">
        <v>4814</v>
      </c>
      <c r="B7" s="559" t="s">
        <v>4815</v>
      </c>
      <c r="C7" s="559">
        <v>2018.0</v>
      </c>
      <c r="D7" s="560">
        <v>43192.0</v>
      </c>
      <c r="E7" s="559" t="s">
        <v>4816</v>
      </c>
      <c r="F7" s="559" t="s">
        <v>905</v>
      </c>
      <c r="G7" s="559" t="s">
        <v>17</v>
      </c>
      <c r="H7" s="559" t="s">
        <v>77</v>
      </c>
      <c r="I7" s="560">
        <v>43854.0</v>
      </c>
      <c r="J7" s="559">
        <v>1.0</v>
      </c>
      <c r="K7" s="556" t="s">
        <v>19</v>
      </c>
      <c r="L7" s="559" t="s">
        <v>395</v>
      </c>
      <c r="M7" s="541">
        <f t="shared" si="1"/>
        <v>662</v>
      </c>
      <c r="N7" s="25"/>
      <c r="O7" s="333" t="s">
        <v>713</v>
      </c>
      <c r="P7" s="333">
        <f>COUNTIF($G$2:$G$495,"PF")</f>
        <v>70</v>
      </c>
      <c r="Q7" s="25"/>
      <c r="R7" s="25"/>
      <c r="S7" s="25"/>
      <c r="T7" s="25"/>
      <c r="U7" s="25"/>
      <c r="V7" s="25"/>
      <c r="W7" s="25"/>
      <c r="X7" s="25"/>
      <c r="Y7" s="25"/>
      <c r="Z7" s="25"/>
    </row>
    <row r="8" ht="15.0" customHeight="1">
      <c r="A8" s="553" t="s">
        <v>4817</v>
      </c>
      <c r="B8" s="554" t="s">
        <v>4818</v>
      </c>
      <c r="C8" s="554">
        <v>2018.0</v>
      </c>
      <c r="D8" s="555">
        <v>43418.0</v>
      </c>
      <c r="E8" s="554" t="s">
        <v>4819</v>
      </c>
      <c r="F8" s="554" t="s">
        <v>905</v>
      </c>
      <c r="G8" s="554" t="s">
        <v>17</v>
      </c>
      <c r="H8" s="554" t="s">
        <v>125</v>
      </c>
      <c r="I8" s="555">
        <v>43854.0</v>
      </c>
      <c r="J8" s="554">
        <v>1.0</v>
      </c>
      <c r="K8" s="556" t="s">
        <v>19</v>
      </c>
      <c r="L8" s="554" t="s">
        <v>395</v>
      </c>
      <c r="M8" s="540">
        <f t="shared" si="1"/>
        <v>436</v>
      </c>
      <c r="N8" s="25"/>
      <c r="O8" s="332" t="s">
        <v>707</v>
      </c>
      <c r="P8" s="332">
        <f>COUNTIF($G$2:$G$495,"PFN")</f>
        <v>9</v>
      </c>
      <c r="Q8" s="25"/>
      <c r="R8" s="25"/>
      <c r="S8" s="25"/>
      <c r="T8" s="25"/>
      <c r="U8" s="25"/>
      <c r="V8" s="25"/>
      <c r="W8" s="25"/>
      <c r="X8" s="25"/>
      <c r="Y8" s="25"/>
      <c r="Z8" s="25"/>
    </row>
    <row r="9" ht="15.0" customHeight="1">
      <c r="A9" s="558" t="s">
        <v>4820</v>
      </c>
      <c r="B9" s="559" t="s">
        <v>4821</v>
      </c>
      <c r="C9" s="559">
        <v>2019.0</v>
      </c>
      <c r="D9" s="560">
        <v>43607.0</v>
      </c>
      <c r="E9" s="559" t="s">
        <v>4822</v>
      </c>
      <c r="F9" s="559" t="s">
        <v>905</v>
      </c>
      <c r="G9" s="559" t="s">
        <v>17</v>
      </c>
      <c r="H9" s="559" t="s">
        <v>3298</v>
      </c>
      <c r="I9" s="560">
        <v>43854.0</v>
      </c>
      <c r="J9" s="559">
        <v>1.0</v>
      </c>
      <c r="K9" s="556" t="s">
        <v>19</v>
      </c>
      <c r="L9" s="559" t="s">
        <v>395</v>
      </c>
      <c r="M9" s="541">
        <f t="shared" si="1"/>
        <v>247</v>
      </c>
      <c r="N9" s="25"/>
      <c r="O9" s="333" t="s">
        <v>720</v>
      </c>
      <c r="P9" s="333">
        <f>COUNTIF($G$2:$G$495,"PF/PTE")</f>
        <v>147</v>
      </c>
      <c r="Q9" s="25"/>
      <c r="R9" s="25"/>
      <c r="S9" s="25"/>
      <c r="T9" s="25"/>
      <c r="U9" s="25"/>
      <c r="V9" s="25"/>
      <c r="W9" s="25"/>
      <c r="X9" s="25"/>
      <c r="Y9" s="25"/>
      <c r="Z9" s="25"/>
    </row>
    <row r="10" ht="15.0" customHeight="1">
      <c r="A10" s="553" t="s">
        <v>4823</v>
      </c>
      <c r="B10" s="554" t="s">
        <v>4824</v>
      </c>
      <c r="C10" s="554">
        <v>2012.0</v>
      </c>
      <c r="D10" s="555">
        <v>41178.0</v>
      </c>
      <c r="E10" s="554" t="s">
        <v>4825</v>
      </c>
      <c r="F10" s="554" t="s">
        <v>873</v>
      </c>
      <c r="G10" s="554" t="s">
        <v>17</v>
      </c>
      <c r="H10" s="554" t="s">
        <v>153</v>
      </c>
      <c r="I10" s="555">
        <v>43854.0</v>
      </c>
      <c r="J10" s="554">
        <v>1.0</v>
      </c>
      <c r="K10" s="556" t="s">
        <v>19</v>
      </c>
      <c r="L10" s="554" t="s">
        <v>390</v>
      </c>
      <c r="M10" s="540">
        <f t="shared" si="1"/>
        <v>2676</v>
      </c>
      <c r="N10" s="25"/>
      <c r="O10" s="332" t="s">
        <v>725</v>
      </c>
      <c r="P10" s="332">
        <f>COUNTIF($G$2:$G$495,"Bio")</f>
        <v>57</v>
      </c>
      <c r="Q10" s="25"/>
      <c r="R10" s="25"/>
      <c r="S10" s="25"/>
      <c r="T10" s="25"/>
      <c r="U10" s="25"/>
      <c r="V10" s="25"/>
      <c r="W10" s="25"/>
      <c r="X10" s="25"/>
      <c r="Y10" s="25"/>
      <c r="Z10" s="25"/>
    </row>
    <row r="11" ht="15.0" customHeight="1">
      <c r="A11" s="558" t="s">
        <v>4826</v>
      </c>
      <c r="B11" s="559" t="s">
        <v>4827</v>
      </c>
      <c r="C11" s="559">
        <v>2014.0</v>
      </c>
      <c r="D11" s="560">
        <v>41823.0</v>
      </c>
      <c r="E11" s="559" t="s">
        <v>4828</v>
      </c>
      <c r="F11" s="559" t="s">
        <v>372</v>
      </c>
      <c r="G11" s="559" t="s">
        <v>17</v>
      </c>
      <c r="H11" s="559" t="s">
        <v>130</v>
      </c>
      <c r="I11" s="560">
        <v>43854.0</v>
      </c>
      <c r="J11" s="559">
        <v>1.0</v>
      </c>
      <c r="K11" s="556" t="s">
        <v>19</v>
      </c>
      <c r="L11" s="559" t="s">
        <v>395</v>
      </c>
      <c r="M11" s="541">
        <f t="shared" si="1"/>
        <v>2031</v>
      </c>
      <c r="N11" s="25"/>
      <c r="O11" s="334" t="s">
        <v>729</v>
      </c>
      <c r="P11" s="334">
        <f>COUNTIF($G$2:$G$495,"Bio/Org")</f>
        <v>38</v>
      </c>
      <c r="Q11" s="25"/>
      <c r="R11" s="25"/>
      <c r="S11" s="25"/>
      <c r="T11" s="25"/>
      <c r="U11" s="25"/>
      <c r="V11" s="25"/>
      <c r="W11" s="25"/>
      <c r="X11" s="25"/>
      <c r="Y11" s="25"/>
      <c r="Z11" s="25"/>
    </row>
    <row r="12" ht="15.0" customHeight="1">
      <c r="A12" s="553" t="s">
        <v>4829</v>
      </c>
      <c r="B12" s="554" t="s">
        <v>4830</v>
      </c>
      <c r="C12" s="554">
        <v>2011.0</v>
      </c>
      <c r="D12" s="555">
        <v>40795.0</v>
      </c>
      <c r="E12" s="554" t="s">
        <v>4831</v>
      </c>
      <c r="F12" s="554" t="s">
        <v>723</v>
      </c>
      <c r="G12" s="554" t="s">
        <v>17</v>
      </c>
      <c r="H12" s="554" t="s">
        <v>153</v>
      </c>
      <c r="I12" s="555">
        <v>43854.0</v>
      </c>
      <c r="J12" s="554">
        <v>1.0</v>
      </c>
      <c r="K12" s="556" t="s">
        <v>19</v>
      </c>
      <c r="L12" s="554" t="s">
        <v>390</v>
      </c>
      <c r="M12" s="540">
        <f t="shared" si="1"/>
        <v>3059</v>
      </c>
      <c r="N12" s="25"/>
      <c r="O12" s="335" t="s">
        <v>51</v>
      </c>
      <c r="P12" s="336">
        <f>SUM(P3:P11)</f>
        <v>493</v>
      </c>
      <c r="Q12" s="25"/>
      <c r="R12" s="25"/>
      <c r="S12" s="25"/>
      <c r="T12" s="25"/>
      <c r="U12" s="25"/>
      <c r="V12" s="25"/>
      <c r="W12" s="25"/>
      <c r="X12" s="25"/>
      <c r="Y12" s="25"/>
      <c r="Z12" s="25"/>
    </row>
    <row r="13" ht="15.0" customHeight="1">
      <c r="A13" s="558" t="s">
        <v>4832</v>
      </c>
      <c r="B13" s="559" t="s">
        <v>4833</v>
      </c>
      <c r="C13" s="559">
        <v>2011.0</v>
      </c>
      <c r="D13" s="560">
        <v>40798.0</v>
      </c>
      <c r="E13" s="559" t="s">
        <v>4834</v>
      </c>
      <c r="F13" s="559" t="s">
        <v>723</v>
      </c>
      <c r="G13" s="559" t="s">
        <v>17</v>
      </c>
      <c r="H13" s="559" t="s">
        <v>153</v>
      </c>
      <c r="I13" s="560">
        <v>43854.0</v>
      </c>
      <c r="J13" s="559">
        <v>1.0</v>
      </c>
      <c r="K13" s="556" t="s">
        <v>19</v>
      </c>
      <c r="L13" s="559" t="s">
        <v>390</v>
      </c>
      <c r="M13" s="541">
        <f t="shared" si="1"/>
        <v>3056</v>
      </c>
      <c r="N13" s="42"/>
      <c r="O13" s="25"/>
      <c r="P13" s="25"/>
      <c r="Q13" s="25"/>
      <c r="R13" s="337"/>
      <c r="S13" s="337"/>
      <c r="T13" s="25"/>
      <c r="U13" s="25"/>
      <c r="V13" s="25"/>
      <c r="W13" s="25"/>
      <c r="X13" s="25"/>
      <c r="Y13" s="25"/>
      <c r="Z13" s="25"/>
    </row>
    <row r="14" ht="15.0" customHeight="1">
      <c r="A14" s="553" t="s">
        <v>4835</v>
      </c>
      <c r="B14" s="554" t="s">
        <v>4836</v>
      </c>
      <c r="C14" s="554">
        <v>2011.0</v>
      </c>
      <c r="D14" s="555">
        <v>40798.0</v>
      </c>
      <c r="E14" s="554" t="s">
        <v>4837</v>
      </c>
      <c r="F14" s="554" t="s">
        <v>723</v>
      </c>
      <c r="G14" s="554" t="s">
        <v>17</v>
      </c>
      <c r="H14" s="554" t="s">
        <v>153</v>
      </c>
      <c r="I14" s="555">
        <v>43854.0</v>
      </c>
      <c r="J14" s="554">
        <v>1.0</v>
      </c>
      <c r="K14" s="556" t="s">
        <v>19</v>
      </c>
      <c r="L14" s="554" t="s">
        <v>390</v>
      </c>
      <c r="M14" s="540">
        <f t="shared" si="1"/>
        <v>3056</v>
      </c>
      <c r="N14" s="42"/>
      <c r="O14" s="338" t="s">
        <v>61</v>
      </c>
      <c r="P14" s="95"/>
      <c r="Q14" s="95"/>
      <c r="R14" s="95"/>
      <c r="S14" s="96"/>
      <c r="T14" s="25"/>
      <c r="U14" s="25"/>
      <c r="V14" s="25"/>
      <c r="W14" s="25"/>
      <c r="X14" s="25"/>
      <c r="Y14" s="25"/>
      <c r="Z14" s="25"/>
    </row>
    <row r="15" ht="15.0" customHeight="1">
      <c r="A15" s="558" t="s">
        <v>4838</v>
      </c>
      <c r="B15" s="559" t="s">
        <v>4839</v>
      </c>
      <c r="C15" s="559">
        <v>2011.0</v>
      </c>
      <c r="D15" s="560">
        <v>40799.0</v>
      </c>
      <c r="E15" s="559" t="s">
        <v>4840</v>
      </c>
      <c r="F15" s="559" t="s">
        <v>723</v>
      </c>
      <c r="G15" s="559" t="s">
        <v>17</v>
      </c>
      <c r="H15" s="559" t="s">
        <v>153</v>
      </c>
      <c r="I15" s="560">
        <v>43854.0</v>
      </c>
      <c r="J15" s="559">
        <v>1.0</v>
      </c>
      <c r="K15" s="556" t="s">
        <v>19</v>
      </c>
      <c r="L15" s="559" t="s">
        <v>390</v>
      </c>
      <c r="M15" s="541">
        <f t="shared" si="1"/>
        <v>3055</v>
      </c>
      <c r="N15" s="25"/>
      <c r="O15" s="339"/>
      <c r="P15" s="340"/>
      <c r="Q15" s="340"/>
      <c r="R15" s="340"/>
      <c r="S15" s="341"/>
      <c r="T15" s="25"/>
      <c r="U15" s="25"/>
      <c r="V15" s="25"/>
      <c r="W15" s="25"/>
      <c r="X15" s="25"/>
      <c r="Y15" s="25"/>
      <c r="Z15" s="25"/>
    </row>
    <row r="16" ht="15.0" customHeight="1">
      <c r="A16" s="553" t="s">
        <v>4841</v>
      </c>
      <c r="B16" s="554" t="s">
        <v>4842</v>
      </c>
      <c r="C16" s="554">
        <v>2012.0</v>
      </c>
      <c r="D16" s="555">
        <v>40987.0</v>
      </c>
      <c r="E16" s="554" t="s">
        <v>4843</v>
      </c>
      <c r="F16" s="554" t="s">
        <v>723</v>
      </c>
      <c r="G16" s="554" t="s">
        <v>17</v>
      </c>
      <c r="H16" s="554" t="s">
        <v>56</v>
      </c>
      <c r="I16" s="555">
        <v>43854.0</v>
      </c>
      <c r="J16" s="554">
        <v>1.0</v>
      </c>
      <c r="K16" s="556" t="s">
        <v>19</v>
      </c>
      <c r="L16" s="554" t="s">
        <v>390</v>
      </c>
      <c r="M16" s="540">
        <f t="shared" si="1"/>
        <v>2867</v>
      </c>
      <c r="N16" s="25"/>
      <c r="O16" s="342" t="s">
        <v>4844</v>
      </c>
      <c r="P16" s="343"/>
      <c r="Q16" s="343"/>
      <c r="R16" s="343"/>
      <c r="S16" s="344"/>
      <c r="T16" s="25"/>
      <c r="U16" s="25"/>
      <c r="V16" s="25"/>
      <c r="W16" s="25"/>
      <c r="X16" s="25"/>
      <c r="Y16" s="25"/>
      <c r="Z16" s="25"/>
    </row>
    <row r="17" ht="15.0" customHeight="1">
      <c r="A17" s="558" t="s">
        <v>4845</v>
      </c>
      <c r="B17" s="559" t="s">
        <v>4846</v>
      </c>
      <c r="C17" s="559">
        <v>2012.0</v>
      </c>
      <c r="D17" s="560">
        <v>41039.0</v>
      </c>
      <c r="E17" s="559" t="s">
        <v>4847</v>
      </c>
      <c r="F17" s="559" t="s">
        <v>723</v>
      </c>
      <c r="G17" s="559" t="s">
        <v>17</v>
      </c>
      <c r="H17" s="559" t="s">
        <v>153</v>
      </c>
      <c r="I17" s="560">
        <v>43854.0</v>
      </c>
      <c r="J17" s="559">
        <v>1.0</v>
      </c>
      <c r="K17" s="556" t="s">
        <v>19</v>
      </c>
      <c r="L17" s="559" t="s">
        <v>390</v>
      </c>
      <c r="M17" s="541">
        <f t="shared" si="1"/>
        <v>2815</v>
      </c>
      <c r="N17" s="25"/>
      <c r="O17" s="345" t="s">
        <v>4848</v>
      </c>
      <c r="P17" s="106"/>
      <c r="Q17" s="106"/>
      <c r="R17" s="106"/>
      <c r="S17" s="107"/>
      <c r="T17" s="25"/>
      <c r="U17" s="25"/>
      <c r="V17" s="25"/>
      <c r="W17" s="25"/>
      <c r="X17" s="25"/>
      <c r="Y17" s="25"/>
      <c r="Z17" s="25"/>
    </row>
    <row r="18" ht="15.0" customHeight="1">
      <c r="A18" s="553" t="s">
        <v>4849</v>
      </c>
      <c r="B18" s="554" t="s">
        <v>4850</v>
      </c>
      <c r="C18" s="554">
        <v>2013.0</v>
      </c>
      <c r="D18" s="555">
        <v>41379.0</v>
      </c>
      <c r="E18" s="554" t="s">
        <v>4851</v>
      </c>
      <c r="F18" s="554" t="s">
        <v>723</v>
      </c>
      <c r="G18" s="554" t="s">
        <v>17</v>
      </c>
      <c r="H18" s="554" t="s">
        <v>153</v>
      </c>
      <c r="I18" s="555">
        <v>43854.0</v>
      </c>
      <c r="J18" s="554">
        <v>1.0</v>
      </c>
      <c r="K18" s="556" t="s">
        <v>19</v>
      </c>
      <c r="L18" s="554" t="s">
        <v>390</v>
      </c>
      <c r="M18" s="540">
        <f t="shared" si="1"/>
        <v>2475</v>
      </c>
      <c r="N18" s="25"/>
      <c r="O18" s="346" t="s">
        <v>4852</v>
      </c>
      <c r="P18" s="106"/>
      <c r="Q18" s="106"/>
      <c r="R18" s="106"/>
      <c r="S18" s="107"/>
      <c r="T18" s="25"/>
      <c r="U18" s="25"/>
      <c r="V18" s="25"/>
      <c r="W18" s="25"/>
      <c r="X18" s="25"/>
      <c r="Y18" s="25"/>
      <c r="Z18" s="25"/>
    </row>
    <row r="19" ht="15.0" customHeight="1">
      <c r="A19" s="558" t="s">
        <v>4853</v>
      </c>
      <c r="B19" s="559" t="s">
        <v>4854</v>
      </c>
      <c r="C19" s="559">
        <v>2016.0</v>
      </c>
      <c r="D19" s="560">
        <v>42398.0</v>
      </c>
      <c r="E19" s="559" t="s">
        <v>4855</v>
      </c>
      <c r="F19" s="559" t="s">
        <v>723</v>
      </c>
      <c r="G19" s="559" t="s">
        <v>17</v>
      </c>
      <c r="H19" s="559" t="s">
        <v>2849</v>
      </c>
      <c r="I19" s="560">
        <v>43854.0</v>
      </c>
      <c r="J19" s="559">
        <v>1.0</v>
      </c>
      <c r="K19" s="556" t="s">
        <v>19</v>
      </c>
      <c r="L19" s="559" t="s">
        <v>390</v>
      </c>
      <c r="M19" s="541">
        <f t="shared" si="1"/>
        <v>1456</v>
      </c>
      <c r="N19" s="25"/>
      <c r="O19" s="345" t="s">
        <v>4856</v>
      </c>
      <c r="P19" s="106"/>
      <c r="Q19" s="106"/>
      <c r="R19" s="106"/>
      <c r="S19" s="107"/>
      <c r="T19" s="25"/>
      <c r="U19" s="25"/>
      <c r="V19" s="25"/>
      <c r="W19" s="25"/>
      <c r="X19" s="25"/>
      <c r="Y19" s="25"/>
      <c r="Z19" s="25"/>
    </row>
    <row r="20" ht="15.0" customHeight="1">
      <c r="A20" s="553" t="s">
        <v>4857</v>
      </c>
      <c r="B20" s="554" t="s">
        <v>4858</v>
      </c>
      <c r="C20" s="554">
        <v>2014.0</v>
      </c>
      <c r="D20" s="555">
        <v>41688.0</v>
      </c>
      <c r="E20" s="554" t="s">
        <v>4859</v>
      </c>
      <c r="F20" s="554" t="s">
        <v>25</v>
      </c>
      <c r="G20" s="554" t="s">
        <v>17</v>
      </c>
      <c r="H20" s="554" t="s">
        <v>97</v>
      </c>
      <c r="I20" s="555">
        <v>43854.0</v>
      </c>
      <c r="J20" s="554">
        <v>1.0</v>
      </c>
      <c r="K20" s="556" t="s">
        <v>19</v>
      </c>
      <c r="L20" s="554" t="s">
        <v>390</v>
      </c>
      <c r="M20" s="540">
        <f t="shared" si="1"/>
        <v>2166</v>
      </c>
      <c r="N20" s="25"/>
      <c r="O20" s="346" t="s">
        <v>4860</v>
      </c>
      <c r="P20" s="106"/>
      <c r="Q20" s="106"/>
      <c r="R20" s="106"/>
      <c r="S20" s="107"/>
      <c r="T20" s="25"/>
      <c r="U20" s="25"/>
      <c r="V20" s="25"/>
      <c r="W20" s="25"/>
      <c r="X20" s="25"/>
      <c r="Y20" s="25"/>
      <c r="Z20" s="25"/>
    </row>
    <row r="21" ht="15.0" customHeight="1">
      <c r="A21" s="558" t="s">
        <v>4861</v>
      </c>
      <c r="B21" s="559" t="s">
        <v>4862</v>
      </c>
      <c r="C21" s="559">
        <v>2017.0</v>
      </c>
      <c r="D21" s="560">
        <v>42835.0</v>
      </c>
      <c r="E21" s="559" t="s">
        <v>4863</v>
      </c>
      <c r="F21" s="559" t="s">
        <v>25</v>
      </c>
      <c r="G21" s="559" t="s">
        <v>17</v>
      </c>
      <c r="H21" s="559" t="s">
        <v>244</v>
      </c>
      <c r="I21" s="560">
        <v>43854.0</v>
      </c>
      <c r="J21" s="559">
        <v>1.0</v>
      </c>
      <c r="K21" s="556" t="s">
        <v>19</v>
      </c>
      <c r="L21" s="559" t="s">
        <v>390</v>
      </c>
      <c r="M21" s="541">
        <f t="shared" si="1"/>
        <v>1019</v>
      </c>
      <c r="N21" s="25"/>
      <c r="O21" s="345" t="s">
        <v>4864</v>
      </c>
      <c r="P21" s="106"/>
      <c r="Q21" s="106"/>
      <c r="R21" s="106"/>
      <c r="S21" s="107"/>
      <c r="T21" s="25"/>
      <c r="U21" s="25"/>
      <c r="V21" s="25"/>
      <c r="W21" s="25"/>
      <c r="X21" s="25"/>
      <c r="Y21" s="25"/>
      <c r="Z21" s="25"/>
    </row>
    <row r="22" ht="15.0" customHeight="1">
      <c r="A22" s="553" t="s">
        <v>4865</v>
      </c>
      <c r="B22" s="554" t="s">
        <v>4866</v>
      </c>
      <c r="C22" s="554">
        <v>2011.0</v>
      </c>
      <c r="D22" s="555">
        <v>40729.0</v>
      </c>
      <c r="E22" s="554" t="s">
        <v>4867</v>
      </c>
      <c r="F22" s="554" t="s">
        <v>4868</v>
      </c>
      <c r="G22" s="554" t="s">
        <v>430</v>
      </c>
      <c r="H22" s="554" t="s">
        <v>927</v>
      </c>
      <c r="I22" s="555">
        <v>43873.0</v>
      </c>
      <c r="J22" s="554">
        <v>1.0</v>
      </c>
      <c r="K22" s="561" t="s">
        <v>758</v>
      </c>
      <c r="L22" s="554" t="s">
        <v>399</v>
      </c>
      <c r="M22" s="540">
        <f t="shared" si="1"/>
        <v>3144</v>
      </c>
      <c r="N22" s="25"/>
      <c r="O22" s="346" t="s">
        <v>4869</v>
      </c>
      <c r="P22" s="106"/>
      <c r="Q22" s="106"/>
      <c r="R22" s="106"/>
      <c r="S22" s="107"/>
      <c r="T22" s="25"/>
      <c r="U22" s="25"/>
      <c r="V22" s="25"/>
      <c r="W22" s="25"/>
      <c r="X22" s="25"/>
      <c r="Y22" s="25"/>
      <c r="Z22" s="25"/>
    </row>
    <row r="23" ht="15.0" customHeight="1">
      <c r="A23" s="558" t="s">
        <v>4870</v>
      </c>
      <c r="B23" s="559" t="s">
        <v>4871</v>
      </c>
      <c r="C23" s="559">
        <v>2016.0</v>
      </c>
      <c r="D23" s="560">
        <v>42514.0</v>
      </c>
      <c r="E23" s="559" t="s">
        <v>4872</v>
      </c>
      <c r="F23" s="559" t="s">
        <v>3035</v>
      </c>
      <c r="G23" s="559" t="s">
        <v>17</v>
      </c>
      <c r="H23" s="559" t="s">
        <v>153</v>
      </c>
      <c r="I23" s="560">
        <v>43873.0</v>
      </c>
      <c r="J23" s="559">
        <v>2.0</v>
      </c>
      <c r="K23" s="556" t="s">
        <v>19</v>
      </c>
      <c r="L23" s="559" t="s">
        <v>395</v>
      </c>
      <c r="M23" s="541">
        <f t="shared" si="1"/>
        <v>1359</v>
      </c>
      <c r="N23" s="25"/>
      <c r="O23" s="345" t="s">
        <v>4873</v>
      </c>
      <c r="P23" s="106"/>
      <c r="Q23" s="106"/>
      <c r="R23" s="106"/>
      <c r="S23" s="107"/>
      <c r="T23" s="25"/>
      <c r="U23" s="25"/>
      <c r="V23" s="25"/>
      <c r="W23" s="25"/>
      <c r="X23" s="25"/>
      <c r="Y23" s="25"/>
      <c r="Z23" s="25"/>
    </row>
    <row r="24" ht="15.0" customHeight="1">
      <c r="A24" s="553" t="s">
        <v>4874</v>
      </c>
      <c r="B24" s="554" t="s">
        <v>4875</v>
      </c>
      <c r="C24" s="554">
        <v>2014.0</v>
      </c>
      <c r="D24" s="555">
        <v>41939.0</v>
      </c>
      <c r="E24" s="554" t="s">
        <v>4876</v>
      </c>
      <c r="F24" s="554" t="s">
        <v>4877</v>
      </c>
      <c r="G24" s="554" t="s">
        <v>430</v>
      </c>
      <c r="H24" s="554" t="s">
        <v>2332</v>
      </c>
      <c r="I24" s="555">
        <v>43873.0</v>
      </c>
      <c r="J24" s="554">
        <v>2.0</v>
      </c>
      <c r="K24" s="562" t="s">
        <v>336</v>
      </c>
      <c r="L24" s="554" t="s">
        <v>399</v>
      </c>
      <c r="M24" s="540">
        <f t="shared" si="1"/>
        <v>1934</v>
      </c>
      <c r="N24" s="25"/>
      <c r="O24" s="347" t="s">
        <v>4878</v>
      </c>
      <c r="P24" s="121"/>
      <c r="Q24" s="121"/>
      <c r="R24" s="121"/>
      <c r="S24" s="122"/>
      <c r="T24" s="25"/>
      <c r="U24" s="25"/>
      <c r="V24" s="25"/>
      <c r="W24" s="25"/>
      <c r="X24" s="25"/>
      <c r="Y24" s="25"/>
      <c r="Z24" s="25"/>
    </row>
    <row r="25" ht="15.0" customHeight="1">
      <c r="A25" s="558" t="s">
        <v>4879</v>
      </c>
      <c r="B25" s="559" t="s">
        <v>4880</v>
      </c>
      <c r="C25" s="559">
        <v>2014.0</v>
      </c>
      <c r="D25" s="560">
        <v>41964.0</v>
      </c>
      <c r="E25" s="559" t="s">
        <v>4881</v>
      </c>
      <c r="F25" s="559" t="s">
        <v>4882</v>
      </c>
      <c r="G25" s="559" t="s">
        <v>46</v>
      </c>
      <c r="H25" s="559" t="s">
        <v>251</v>
      </c>
      <c r="I25" s="560">
        <v>43873.0</v>
      </c>
      <c r="J25" s="559">
        <v>2.0</v>
      </c>
      <c r="K25" s="562" t="s">
        <v>322</v>
      </c>
      <c r="L25" s="559" t="s">
        <v>395</v>
      </c>
      <c r="M25" s="541">
        <f t="shared" si="1"/>
        <v>1909</v>
      </c>
      <c r="N25" s="25"/>
      <c r="O25" s="25"/>
      <c r="P25" s="25"/>
      <c r="Q25" s="25"/>
      <c r="R25" s="25"/>
      <c r="S25" s="25"/>
      <c r="T25" s="25"/>
      <c r="U25" s="25"/>
      <c r="V25" s="25"/>
      <c r="W25" s="25"/>
      <c r="X25" s="25"/>
      <c r="Y25" s="25"/>
      <c r="Z25" s="25"/>
    </row>
    <row r="26" ht="15.0" customHeight="1">
      <c r="A26" s="553" t="s">
        <v>4883</v>
      </c>
      <c r="B26" s="554" t="s">
        <v>4884</v>
      </c>
      <c r="C26" s="554">
        <v>2015.0</v>
      </c>
      <c r="D26" s="555">
        <v>42031.0</v>
      </c>
      <c r="E26" s="554" t="s">
        <v>4885</v>
      </c>
      <c r="F26" s="554" t="s">
        <v>4882</v>
      </c>
      <c r="G26" s="554" t="s">
        <v>46</v>
      </c>
      <c r="H26" s="554" t="s">
        <v>251</v>
      </c>
      <c r="I26" s="555">
        <v>43873.0</v>
      </c>
      <c r="J26" s="554">
        <v>2.0</v>
      </c>
      <c r="K26" s="562" t="s">
        <v>322</v>
      </c>
      <c r="L26" s="554" t="s">
        <v>395</v>
      </c>
      <c r="M26" s="540">
        <f t="shared" si="1"/>
        <v>1842</v>
      </c>
      <c r="N26" s="25"/>
      <c r="O26" s="338" t="s">
        <v>773</v>
      </c>
      <c r="P26" s="95"/>
      <c r="Q26" s="95"/>
      <c r="R26" s="95"/>
      <c r="S26" s="96"/>
      <c r="T26" s="25"/>
      <c r="U26" s="25"/>
      <c r="V26" s="25"/>
      <c r="W26" s="25"/>
      <c r="X26" s="25"/>
      <c r="Y26" s="25"/>
      <c r="Z26" s="25"/>
    </row>
    <row r="27" ht="15.0" customHeight="1">
      <c r="A27" s="558" t="s">
        <v>4886</v>
      </c>
      <c r="B27" s="559" t="s">
        <v>4887</v>
      </c>
      <c r="C27" s="559">
        <v>2014.0</v>
      </c>
      <c r="D27" s="560">
        <v>41913.0</v>
      </c>
      <c r="E27" s="559" t="s">
        <v>4888</v>
      </c>
      <c r="F27" s="559" t="s">
        <v>917</v>
      </c>
      <c r="G27" s="559" t="s">
        <v>17</v>
      </c>
      <c r="H27" s="559" t="s">
        <v>380</v>
      </c>
      <c r="I27" s="560">
        <v>43875.0</v>
      </c>
      <c r="J27" s="559">
        <v>2.0</v>
      </c>
      <c r="K27" s="556" t="s">
        <v>19</v>
      </c>
      <c r="L27" s="559" t="s">
        <v>386</v>
      </c>
      <c r="M27" s="541">
        <f t="shared" si="1"/>
        <v>1962</v>
      </c>
      <c r="N27" s="25"/>
      <c r="O27" s="97"/>
      <c r="P27" s="98"/>
      <c r="Q27" s="98"/>
      <c r="R27" s="98"/>
      <c r="S27" s="99"/>
      <c r="T27" s="25"/>
      <c r="U27" s="25"/>
      <c r="V27" s="25"/>
      <c r="W27" s="25"/>
      <c r="X27" s="25"/>
      <c r="Y27" s="25"/>
      <c r="Z27" s="25"/>
    </row>
    <row r="28" ht="15.0" customHeight="1">
      <c r="A28" s="553" t="s">
        <v>4889</v>
      </c>
      <c r="B28" s="554" t="s">
        <v>4890</v>
      </c>
      <c r="C28" s="554">
        <v>2014.0</v>
      </c>
      <c r="D28" s="555">
        <v>41984.0</v>
      </c>
      <c r="E28" s="554" t="s">
        <v>4891</v>
      </c>
      <c r="F28" s="554" t="s">
        <v>917</v>
      </c>
      <c r="G28" s="554" t="s">
        <v>17</v>
      </c>
      <c r="H28" s="554" t="s">
        <v>26</v>
      </c>
      <c r="I28" s="555">
        <v>43875.0</v>
      </c>
      <c r="J28" s="554">
        <v>2.0</v>
      </c>
      <c r="K28" s="556" t="s">
        <v>19</v>
      </c>
      <c r="L28" s="554" t="s">
        <v>386</v>
      </c>
      <c r="M28" s="540">
        <f t="shared" si="1"/>
        <v>1891</v>
      </c>
      <c r="N28" s="25"/>
      <c r="O28" s="348" t="s">
        <v>106</v>
      </c>
      <c r="P28" s="349" t="s">
        <v>107</v>
      </c>
      <c r="Q28" s="350"/>
      <c r="R28" s="351"/>
      <c r="S28" s="352" t="s">
        <v>108</v>
      </c>
      <c r="T28" s="25"/>
      <c r="U28" s="25"/>
      <c r="V28" s="25"/>
      <c r="W28" s="25"/>
      <c r="X28" s="25"/>
      <c r="Y28" s="25"/>
      <c r="Z28" s="25"/>
    </row>
    <row r="29" ht="15.0" customHeight="1">
      <c r="A29" s="558" t="s">
        <v>4892</v>
      </c>
      <c r="B29" s="559" t="s">
        <v>4893</v>
      </c>
      <c r="C29" s="559">
        <v>2014.0</v>
      </c>
      <c r="D29" s="560">
        <v>41862.0</v>
      </c>
      <c r="E29" s="559" t="s">
        <v>4894</v>
      </c>
      <c r="F29" s="559" t="s">
        <v>917</v>
      </c>
      <c r="G29" s="559" t="s">
        <v>17</v>
      </c>
      <c r="H29" s="559" t="s">
        <v>50</v>
      </c>
      <c r="I29" s="560">
        <v>43875.0</v>
      </c>
      <c r="J29" s="559">
        <v>2.0</v>
      </c>
      <c r="K29" s="556" t="s">
        <v>19</v>
      </c>
      <c r="L29" s="559" t="s">
        <v>390</v>
      </c>
      <c r="M29" s="541">
        <f t="shared" si="1"/>
        <v>2013</v>
      </c>
      <c r="N29" s="25"/>
      <c r="O29" s="333">
        <v>2008.0</v>
      </c>
      <c r="P29" s="353">
        <f>COUNTIF($C$2:$C$495,"2008")</f>
        <v>2</v>
      </c>
      <c r="Q29" s="343"/>
      <c r="R29" s="344"/>
      <c r="S29" s="354">
        <f>(P29/P42)</f>
        <v>0.004056795132</v>
      </c>
      <c r="T29" s="25"/>
      <c r="U29" s="25"/>
      <c r="V29" s="25"/>
      <c r="W29" s="25"/>
      <c r="X29" s="25"/>
      <c r="Y29" s="25"/>
      <c r="Z29" s="25"/>
    </row>
    <row r="30" ht="15.0" customHeight="1">
      <c r="A30" s="553" t="s">
        <v>4895</v>
      </c>
      <c r="B30" s="554" t="s">
        <v>4896</v>
      </c>
      <c r="C30" s="554">
        <v>2015.0</v>
      </c>
      <c r="D30" s="555">
        <v>42062.0</v>
      </c>
      <c r="E30" s="554" t="s">
        <v>4897</v>
      </c>
      <c r="F30" s="554" t="s">
        <v>917</v>
      </c>
      <c r="G30" s="554" t="s">
        <v>17</v>
      </c>
      <c r="H30" s="554" t="s">
        <v>153</v>
      </c>
      <c r="I30" s="555">
        <v>43875.0</v>
      </c>
      <c r="J30" s="554">
        <v>2.0</v>
      </c>
      <c r="K30" s="556" t="s">
        <v>19</v>
      </c>
      <c r="L30" s="554" t="s">
        <v>386</v>
      </c>
      <c r="M30" s="540">
        <f t="shared" si="1"/>
        <v>1813</v>
      </c>
      <c r="N30" s="25"/>
      <c r="O30" s="332">
        <v>2009.0</v>
      </c>
      <c r="P30" s="355">
        <f>COUNTIF($C$2:$C$495,"2009")</f>
        <v>1</v>
      </c>
      <c r="Q30" s="106"/>
      <c r="R30" s="107"/>
      <c r="S30" s="356">
        <f>(P30/P42)</f>
        <v>0.002028397566</v>
      </c>
      <c r="T30" s="25"/>
      <c r="U30" s="25"/>
      <c r="V30" s="25"/>
      <c r="W30" s="25"/>
      <c r="X30" s="25"/>
      <c r="Y30" s="25"/>
      <c r="Z30" s="25"/>
    </row>
    <row r="31" ht="15.0" customHeight="1">
      <c r="A31" s="558" t="s">
        <v>4898</v>
      </c>
      <c r="B31" s="559" t="s">
        <v>4899</v>
      </c>
      <c r="C31" s="559">
        <v>2017.0</v>
      </c>
      <c r="D31" s="560">
        <v>42761.0</v>
      </c>
      <c r="E31" s="559" t="s">
        <v>4900</v>
      </c>
      <c r="F31" s="559" t="s">
        <v>917</v>
      </c>
      <c r="G31" s="559" t="s">
        <v>17</v>
      </c>
      <c r="H31" s="559" t="s">
        <v>77</v>
      </c>
      <c r="I31" s="560">
        <v>43875.0</v>
      </c>
      <c r="J31" s="559">
        <v>2.0</v>
      </c>
      <c r="K31" s="556" t="s">
        <v>19</v>
      </c>
      <c r="L31" s="559" t="s">
        <v>386</v>
      </c>
      <c r="M31" s="541">
        <f t="shared" si="1"/>
        <v>1114</v>
      </c>
      <c r="N31" s="25"/>
      <c r="O31" s="333">
        <v>2010.0</v>
      </c>
      <c r="P31" s="357">
        <f>COUNTIF($C$2:$C$495,"2010")</f>
        <v>19</v>
      </c>
      <c r="Q31" s="106"/>
      <c r="R31" s="107"/>
      <c r="S31" s="354">
        <f>(P31/P42)</f>
        <v>0.03853955375</v>
      </c>
      <c r="T31" s="25"/>
      <c r="U31" s="25"/>
      <c r="V31" s="25"/>
      <c r="W31" s="25"/>
      <c r="X31" s="25"/>
      <c r="Y31" s="25"/>
      <c r="Z31" s="25"/>
    </row>
    <row r="32" ht="15.0" customHeight="1">
      <c r="A32" s="553" t="s">
        <v>4901</v>
      </c>
      <c r="B32" s="554" t="s">
        <v>4902</v>
      </c>
      <c r="C32" s="554">
        <v>2017.0</v>
      </c>
      <c r="D32" s="555">
        <v>43014.0</v>
      </c>
      <c r="E32" s="554" t="s">
        <v>4903</v>
      </c>
      <c r="F32" s="554" t="s">
        <v>917</v>
      </c>
      <c r="G32" s="554" t="s">
        <v>17</v>
      </c>
      <c r="H32" s="554" t="s">
        <v>244</v>
      </c>
      <c r="I32" s="555">
        <v>43875.0</v>
      </c>
      <c r="J32" s="554">
        <v>2.0</v>
      </c>
      <c r="K32" s="556" t="s">
        <v>19</v>
      </c>
      <c r="L32" s="554" t="s">
        <v>386</v>
      </c>
      <c r="M32" s="540">
        <f t="shared" si="1"/>
        <v>861</v>
      </c>
      <c r="N32" s="25"/>
      <c r="O32" s="332">
        <v>2011.0</v>
      </c>
      <c r="P32" s="355">
        <f>COUNTIF($C$2:$C$495,"2011")</f>
        <v>27</v>
      </c>
      <c r="Q32" s="106"/>
      <c r="R32" s="107"/>
      <c r="S32" s="356">
        <f>(P32/P42)</f>
        <v>0.05476673428</v>
      </c>
      <c r="T32" s="25"/>
      <c r="U32" s="25"/>
      <c r="V32" s="25"/>
      <c r="W32" s="25"/>
      <c r="X32" s="25"/>
      <c r="Y32" s="25"/>
      <c r="Z32" s="25"/>
    </row>
    <row r="33" ht="15.0" customHeight="1">
      <c r="A33" s="558" t="s">
        <v>4904</v>
      </c>
      <c r="B33" s="559" t="s">
        <v>4905</v>
      </c>
      <c r="C33" s="559">
        <v>2019.0</v>
      </c>
      <c r="D33" s="560">
        <v>43626.0</v>
      </c>
      <c r="E33" s="559" t="s">
        <v>4906</v>
      </c>
      <c r="F33" s="559" t="s">
        <v>917</v>
      </c>
      <c r="G33" s="559" t="s">
        <v>17</v>
      </c>
      <c r="H33" s="559" t="s">
        <v>56</v>
      </c>
      <c r="I33" s="560">
        <v>43875.0</v>
      </c>
      <c r="J33" s="559">
        <v>2.0</v>
      </c>
      <c r="K33" s="556" t="s">
        <v>19</v>
      </c>
      <c r="L33" s="559" t="s">
        <v>386</v>
      </c>
      <c r="M33" s="541">
        <f t="shared" si="1"/>
        <v>249</v>
      </c>
      <c r="N33" s="25"/>
      <c r="O33" s="333">
        <v>2012.0</v>
      </c>
      <c r="P33" s="357">
        <f>COUNTIF($C$2:$C$495,"2012")</f>
        <v>32</v>
      </c>
      <c r="Q33" s="106"/>
      <c r="R33" s="107"/>
      <c r="S33" s="354">
        <f>(P33/P42)</f>
        <v>0.06490872211</v>
      </c>
      <c r="T33" s="25"/>
      <c r="U33" s="25"/>
      <c r="V33" s="25"/>
      <c r="W33" s="25"/>
      <c r="X33" s="25"/>
      <c r="Y33" s="25"/>
      <c r="Z33" s="25"/>
    </row>
    <row r="34" ht="15.0" customHeight="1">
      <c r="A34" s="553" t="s">
        <v>4907</v>
      </c>
      <c r="B34" s="554" t="s">
        <v>4908</v>
      </c>
      <c r="C34" s="554">
        <v>2011.0</v>
      </c>
      <c r="D34" s="555">
        <v>40785.0</v>
      </c>
      <c r="E34" s="554" t="s">
        <v>4909</v>
      </c>
      <c r="F34" s="554" t="s">
        <v>723</v>
      </c>
      <c r="G34" s="554" t="s">
        <v>17</v>
      </c>
      <c r="H34" s="554" t="s">
        <v>4910</v>
      </c>
      <c r="I34" s="555">
        <v>43889.0</v>
      </c>
      <c r="J34" s="554">
        <v>2.0</v>
      </c>
      <c r="K34" s="556" t="s">
        <v>19</v>
      </c>
      <c r="L34" s="554" t="s">
        <v>390</v>
      </c>
      <c r="M34" s="540">
        <f t="shared" si="1"/>
        <v>3104</v>
      </c>
      <c r="N34" s="25"/>
      <c r="O34" s="332">
        <v>2013.0</v>
      </c>
      <c r="P34" s="355">
        <f>COUNTIF($C$2:$C$495,"2013")</f>
        <v>50</v>
      </c>
      <c r="Q34" s="106"/>
      <c r="R34" s="107"/>
      <c r="S34" s="356">
        <f>(P34/P42)</f>
        <v>0.1014198783</v>
      </c>
      <c r="T34" s="25"/>
      <c r="U34" s="25"/>
      <c r="V34" s="25"/>
      <c r="W34" s="25"/>
      <c r="X34" s="25"/>
      <c r="Y34" s="25"/>
      <c r="Z34" s="25"/>
    </row>
    <row r="35" ht="15.0" customHeight="1">
      <c r="A35" s="558" t="s">
        <v>4911</v>
      </c>
      <c r="B35" s="559" t="s">
        <v>4912</v>
      </c>
      <c r="C35" s="559">
        <v>2012.0</v>
      </c>
      <c r="D35" s="560">
        <v>41150.0</v>
      </c>
      <c r="E35" s="559" t="s">
        <v>4913</v>
      </c>
      <c r="F35" s="559" t="s">
        <v>4914</v>
      </c>
      <c r="G35" s="559" t="s">
        <v>17</v>
      </c>
      <c r="H35" s="559" t="s">
        <v>927</v>
      </c>
      <c r="I35" s="560">
        <v>43889.0</v>
      </c>
      <c r="J35" s="559">
        <v>2.0</v>
      </c>
      <c r="K35" s="556" t="s">
        <v>19</v>
      </c>
      <c r="L35" s="559" t="s">
        <v>395</v>
      </c>
      <c r="M35" s="541">
        <f t="shared" si="1"/>
        <v>2739</v>
      </c>
      <c r="N35" s="25"/>
      <c r="O35" s="333">
        <v>2014.0</v>
      </c>
      <c r="P35" s="357">
        <f>COUNTIF($C$2:$C$495,"2014")</f>
        <v>52</v>
      </c>
      <c r="Q35" s="106"/>
      <c r="R35" s="107"/>
      <c r="S35" s="354">
        <f>(P35/P42)</f>
        <v>0.1054766734</v>
      </c>
      <c r="T35" s="25"/>
      <c r="U35" s="25"/>
      <c r="V35" s="25"/>
      <c r="W35" s="25"/>
      <c r="X35" s="25"/>
      <c r="Y35" s="25"/>
      <c r="Z35" s="25"/>
    </row>
    <row r="36" ht="15.0" customHeight="1">
      <c r="A36" s="553" t="s">
        <v>4915</v>
      </c>
      <c r="B36" s="554" t="s">
        <v>4916</v>
      </c>
      <c r="C36" s="554">
        <v>2013.0</v>
      </c>
      <c r="D36" s="555">
        <v>41627.0</v>
      </c>
      <c r="E36" s="554" t="s">
        <v>4917</v>
      </c>
      <c r="F36" s="554" t="s">
        <v>4918</v>
      </c>
      <c r="G36" s="554" t="s">
        <v>17</v>
      </c>
      <c r="H36" s="554" t="s">
        <v>244</v>
      </c>
      <c r="I36" s="555">
        <v>43889.0</v>
      </c>
      <c r="J36" s="554">
        <v>2.0</v>
      </c>
      <c r="K36" s="556" t="s">
        <v>19</v>
      </c>
      <c r="L36" s="554" t="s">
        <v>395</v>
      </c>
      <c r="M36" s="540">
        <f t="shared" si="1"/>
        <v>2262</v>
      </c>
      <c r="N36" s="25"/>
      <c r="O36" s="332">
        <v>2015.0</v>
      </c>
      <c r="P36" s="355">
        <f>COUNTIF($C$2:$C$495,"2015")</f>
        <v>51</v>
      </c>
      <c r="Q36" s="106"/>
      <c r="R36" s="107"/>
      <c r="S36" s="356">
        <f>(P36/P42)</f>
        <v>0.1034482759</v>
      </c>
      <c r="T36" s="25"/>
      <c r="U36" s="25"/>
      <c r="V36" s="25"/>
      <c r="W36" s="25"/>
      <c r="X36" s="25"/>
      <c r="Y36" s="25"/>
      <c r="Z36" s="25"/>
    </row>
    <row r="37" ht="15.0" customHeight="1">
      <c r="A37" s="558" t="s">
        <v>4919</v>
      </c>
      <c r="B37" s="559" t="s">
        <v>4920</v>
      </c>
      <c r="C37" s="559">
        <v>2015.0</v>
      </c>
      <c r="D37" s="560">
        <v>42179.0</v>
      </c>
      <c r="E37" s="559" t="s">
        <v>4921</v>
      </c>
      <c r="F37" s="559" t="s">
        <v>55</v>
      </c>
      <c r="G37" s="559" t="s">
        <v>17</v>
      </c>
      <c r="H37" s="559" t="s">
        <v>130</v>
      </c>
      <c r="I37" s="560">
        <v>43889.0</v>
      </c>
      <c r="J37" s="559">
        <v>2.0</v>
      </c>
      <c r="K37" s="556" t="s">
        <v>19</v>
      </c>
      <c r="L37" s="559" t="s">
        <v>395</v>
      </c>
      <c r="M37" s="541">
        <f t="shared" si="1"/>
        <v>1710</v>
      </c>
      <c r="N37" s="25"/>
      <c r="O37" s="333">
        <v>2016.0</v>
      </c>
      <c r="P37" s="357">
        <f>COUNTIF($C$2:$C$495,"2016")</f>
        <v>45</v>
      </c>
      <c r="Q37" s="106"/>
      <c r="R37" s="107"/>
      <c r="S37" s="354">
        <f>(P37/P42)</f>
        <v>0.09127789047</v>
      </c>
      <c r="T37" s="25"/>
      <c r="U37" s="25"/>
      <c r="V37" s="25"/>
      <c r="W37" s="25"/>
      <c r="X37" s="25"/>
      <c r="Y37" s="25"/>
      <c r="Z37" s="25"/>
    </row>
    <row r="38" ht="15.0" customHeight="1">
      <c r="A38" s="553" t="s">
        <v>4922</v>
      </c>
      <c r="B38" s="554" t="s">
        <v>4923</v>
      </c>
      <c r="C38" s="554">
        <v>2018.0</v>
      </c>
      <c r="D38" s="555">
        <v>43398.0</v>
      </c>
      <c r="E38" s="554" t="s">
        <v>4924</v>
      </c>
      <c r="F38" s="554" t="s">
        <v>4918</v>
      </c>
      <c r="G38" s="554" t="s">
        <v>17</v>
      </c>
      <c r="H38" s="554" t="s">
        <v>4925</v>
      </c>
      <c r="I38" s="555">
        <v>43889.0</v>
      </c>
      <c r="J38" s="554">
        <v>2.0</v>
      </c>
      <c r="K38" s="556" t="s">
        <v>19</v>
      </c>
      <c r="L38" s="554" t="s">
        <v>395</v>
      </c>
      <c r="M38" s="540">
        <f t="shared" si="1"/>
        <v>491</v>
      </c>
      <c r="N38" s="25"/>
      <c r="O38" s="332">
        <v>2017.0</v>
      </c>
      <c r="P38" s="355">
        <f>COUNTIF($C$2:$C$495,"2017")</f>
        <v>51</v>
      </c>
      <c r="Q38" s="106"/>
      <c r="R38" s="107"/>
      <c r="S38" s="356">
        <f>(P38/P42)</f>
        <v>0.1034482759</v>
      </c>
      <c r="T38" s="25"/>
      <c r="U38" s="25"/>
      <c r="V38" s="25"/>
      <c r="W38" s="25"/>
      <c r="X38" s="25"/>
      <c r="Y38" s="25"/>
      <c r="Z38" s="25"/>
    </row>
    <row r="39" ht="15.0" customHeight="1">
      <c r="A39" s="558" t="s">
        <v>4926</v>
      </c>
      <c r="B39" s="559" t="s">
        <v>4927</v>
      </c>
      <c r="C39" s="559">
        <v>2013.0</v>
      </c>
      <c r="D39" s="560">
        <v>41386.0</v>
      </c>
      <c r="E39" s="559" t="s">
        <v>4928</v>
      </c>
      <c r="F39" s="559" t="s">
        <v>4929</v>
      </c>
      <c r="G39" s="559" t="s">
        <v>17</v>
      </c>
      <c r="H39" s="559" t="s">
        <v>927</v>
      </c>
      <c r="I39" s="560">
        <v>43908.0</v>
      </c>
      <c r="J39" s="559">
        <v>3.0</v>
      </c>
      <c r="K39" s="556" t="s">
        <v>19</v>
      </c>
      <c r="L39" s="559" t="s">
        <v>395</v>
      </c>
      <c r="M39" s="541">
        <f t="shared" si="1"/>
        <v>2522</v>
      </c>
      <c r="N39" s="25"/>
      <c r="O39" s="333">
        <v>2018.0</v>
      </c>
      <c r="P39" s="357">
        <f>COUNTIF($C$2:$C$495,"2018")</f>
        <v>46</v>
      </c>
      <c r="Q39" s="106"/>
      <c r="R39" s="107"/>
      <c r="S39" s="354">
        <f>(P39/P42)</f>
        <v>0.09330628803</v>
      </c>
      <c r="T39" s="25"/>
      <c r="U39" s="25"/>
      <c r="V39" s="25"/>
      <c r="W39" s="25"/>
      <c r="X39" s="25"/>
      <c r="Y39" s="25"/>
      <c r="Z39" s="25"/>
    </row>
    <row r="40" ht="15.0" customHeight="1">
      <c r="A40" s="553" t="s">
        <v>4930</v>
      </c>
      <c r="B40" s="554" t="s">
        <v>4931</v>
      </c>
      <c r="C40" s="554">
        <v>2019.0</v>
      </c>
      <c r="D40" s="555">
        <v>43628.0</v>
      </c>
      <c r="E40" s="554" t="s">
        <v>4932</v>
      </c>
      <c r="F40" s="554" t="s">
        <v>353</v>
      </c>
      <c r="G40" s="554" t="s">
        <v>17</v>
      </c>
      <c r="H40" s="554" t="s">
        <v>244</v>
      </c>
      <c r="I40" s="555">
        <v>43908.0</v>
      </c>
      <c r="J40" s="554">
        <v>3.0</v>
      </c>
      <c r="K40" s="556" t="s">
        <v>19</v>
      </c>
      <c r="L40" s="554" t="s">
        <v>390</v>
      </c>
      <c r="M40" s="540">
        <f t="shared" si="1"/>
        <v>280</v>
      </c>
      <c r="N40" s="25"/>
      <c r="O40" s="332">
        <v>2019.0</v>
      </c>
      <c r="P40" s="355">
        <f>COUNTIF($C$2:$C$495,"2019")</f>
        <v>73</v>
      </c>
      <c r="Q40" s="106"/>
      <c r="R40" s="107"/>
      <c r="S40" s="356">
        <f>(P40/P42)</f>
        <v>0.1480730223</v>
      </c>
      <c r="T40" s="25"/>
      <c r="U40" s="25"/>
      <c r="V40" s="25"/>
      <c r="W40" s="25"/>
      <c r="X40" s="25"/>
      <c r="Y40" s="25"/>
      <c r="Z40" s="25"/>
    </row>
    <row r="41" ht="15.0" customHeight="1">
      <c r="A41" s="558" t="s">
        <v>4933</v>
      </c>
      <c r="B41" s="559" t="s">
        <v>4934</v>
      </c>
      <c r="C41" s="559">
        <v>2019.0</v>
      </c>
      <c r="D41" s="560">
        <v>43518.0</v>
      </c>
      <c r="E41" s="559" t="s">
        <v>4935</v>
      </c>
      <c r="F41" s="559" t="s">
        <v>148</v>
      </c>
      <c r="G41" s="559" t="s">
        <v>17</v>
      </c>
      <c r="H41" s="559" t="s">
        <v>927</v>
      </c>
      <c r="I41" s="560">
        <v>43908.0</v>
      </c>
      <c r="J41" s="559">
        <v>3.0</v>
      </c>
      <c r="K41" s="556" t="s">
        <v>19</v>
      </c>
      <c r="L41" s="559" t="s">
        <v>395</v>
      </c>
      <c r="M41" s="541">
        <f t="shared" si="1"/>
        <v>390</v>
      </c>
      <c r="N41" s="25"/>
      <c r="O41" s="333">
        <v>2020.0</v>
      </c>
      <c r="P41" s="357">
        <f>COUNTIF($C$2:$C$495,"2020")</f>
        <v>44</v>
      </c>
      <c r="Q41" s="106"/>
      <c r="R41" s="107"/>
      <c r="S41" s="354">
        <f>(P41/P42)</f>
        <v>0.0892494929</v>
      </c>
      <c r="T41" s="25"/>
      <c r="U41" s="25"/>
      <c r="V41" s="25"/>
      <c r="W41" s="25"/>
      <c r="X41" s="25"/>
      <c r="Y41" s="25"/>
      <c r="Z41" s="25"/>
    </row>
    <row r="42" ht="15.0" customHeight="1">
      <c r="A42" s="553" t="s">
        <v>4936</v>
      </c>
      <c r="B42" s="554" t="s">
        <v>4937</v>
      </c>
      <c r="C42" s="554">
        <v>2010.0</v>
      </c>
      <c r="D42" s="555">
        <v>40248.0</v>
      </c>
      <c r="E42" s="554" t="s">
        <v>4938</v>
      </c>
      <c r="F42" s="554" t="s">
        <v>4868</v>
      </c>
      <c r="G42" s="554" t="s">
        <v>430</v>
      </c>
      <c r="H42" s="554" t="s">
        <v>2332</v>
      </c>
      <c r="I42" s="555">
        <v>43908.0</v>
      </c>
      <c r="J42" s="554">
        <v>3.0</v>
      </c>
      <c r="K42" s="561" t="s">
        <v>758</v>
      </c>
      <c r="L42" s="554" t="s">
        <v>399</v>
      </c>
      <c r="M42" s="540">
        <f t="shared" si="1"/>
        <v>3660</v>
      </c>
      <c r="N42" s="25"/>
      <c r="O42" s="359" t="s">
        <v>179</v>
      </c>
      <c r="P42" s="360">
        <f>SUM(P29:R41)</f>
        <v>493</v>
      </c>
      <c r="Q42" s="361"/>
      <c r="R42" s="362"/>
      <c r="S42" s="363">
        <f>SUM(S29:S41)</f>
        <v>1</v>
      </c>
      <c r="T42" s="25"/>
      <c r="U42" s="25"/>
      <c r="V42" s="25"/>
      <c r="W42" s="25"/>
      <c r="X42" s="25"/>
      <c r="Y42" s="25"/>
      <c r="Z42" s="25"/>
    </row>
    <row r="43" ht="15.0" customHeight="1">
      <c r="A43" s="558" t="s">
        <v>4939</v>
      </c>
      <c r="B43" s="559" t="s">
        <v>4940</v>
      </c>
      <c r="C43" s="559">
        <v>2015.0</v>
      </c>
      <c r="D43" s="560">
        <v>42271.0</v>
      </c>
      <c r="E43" s="559" t="s">
        <v>4941</v>
      </c>
      <c r="F43" s="559" t="s">
        <v>2643</v>
      </c>
      <c r="G43" s="559" t="s">
        <v>17</v>
      </c>
      <c r="H43" s="559" t="s">
        <v>153</v>
      </c>
      <c r="I43" s="560">
        <v>43910.0</v>
      </c>
      <c r="J43" s="559">
        <v>3.0</v>
      </c>
      <c r="K43" s="556" t="s">
        <v>19</v>
      </c>
      <c r="L43" s="559" t="s">
        <v>395</v>
      </c>
      <c r="M43" s="541">
        <f t="shared" si="1"/>
        <v>1639</v>
      </c>
      <c r="N43" s="25"/>
      <c r="O43" s="25"/>
      <c r="P43" s="25"/>
      <c r="Q43" s="25"/>
      <c r="R43" s="25"/>
      <c r="S43" s="25"/>
      <c r="T43" s="25"/>
      <c r="U43" s="25"/>
      <c r="V43" s="25"/>
      <c r="W43" s="25"/>
      <c r="X43" s="25"/>
      <c r="Y43" s="25"/>
      <c r="Z43" s="25"/>
    </row>
    <row r="44" ht="15.0" customHeight="1">
      <c r="A44" s="553" t="s">
        <v>4942</v>
      </c>
      <c r="B44" s="554" t="s">
        <v>4943</v>
      </c>
      <c r="C44" s="554">
        <v>2015.0</v>
      </c>
      <c r="D44" s="555">
        <v>42303.0</v>
      </c>
      <c r="E44" s="554" t="s">
        <v>4944</v>
      </c>
      <c r="F44" s="554" t="s">
        <v>2643</v>
      </c>
      <c r="G44" s="554" t="s">
        <v>17</v>
      </c>
      <c r="H44" s="554" t="s">
        <v>50</v>
      </c>
      <c r="I44" s="555">
        <v>43910.0</v>
      </c>
      <c r="J44" s="554">
        <v>3.0</v>
      </c>
      <c r="K44" s="556" t="s">
        <v>19</v>
      </c>
      <c r="L44" s="554" t="s">
        <v>395</v>
      </c>
      <c r="M44" s="540">
        <f t="shared" si="1"/>
        <v>1607</v>
      </c>
      <c r="N44" s="25"/>
      <c r="O44" s="338" t="s">
        <v>847</v>
      </c>
      <c r="P44" s="95"/>
      <c r="Q44" s="95"/>
      <c r="R44" s="95"/>
      <c r="S44" s="96"/>
      <c r="T44" s="25"/>
      <c r="U44" s="25"/>
      <c r="V44" s="25"/>
      <c r="W44" s="25"/>
      <c r="X44" s="25"/>
      <c r="Y44" s="25"/>
      <c r="Z44" s="25"/>
    </row>
    <row r="45" ht="15.0" customHeight="1">
      <c r="A45" s="558" t="s">
        <v>4945</v>
      </c>
      <c r="B45" s="559" t="s">
        <v>4946</v>
      </c>
      <c r="C45" s="559">
        <v>2015.0</v>
      </c>
      <c r="D45" s="560">
        <v>42314.0</v>
      </c>
      <c r="E45" s="559" t="s">
        <v>4947</v>
      </c>
      <c r="F45" s="559" t="s">
        <v>2643</v>
      </c>
      <c r="G45" s="559" t="s">
        <v>17</v>
      </c>
      <c r="H45" s="559" t="s">
        <v>77</v>
      </c>
      <c r="I45" s="560">
        <v>43910.0</v>
      </c>
      <c r="J45" s="559">
        <v>3.0</v>
      </c>
      <c r="K45" s="556" t="s">
        <v>19</v>
      </c>
      <c r="L45" s="559" t="s">
        <v>395</v>
      </c>
      <c r="M45" s="541">
        <f t="shared" si="1"/>
        <v>1596</v>
      </c>
      <c r="N45" s="25"/>
      <c r="O45" s="97"/>
      <c r="P45" s="98"/>
      <c r="Q45" s="98"/>
      <c r="R45" s="98"/>
      <c r="S45" s="99"/>
      <c r="T45" s="25"/>
      <c r="U45" s="25"/>
      <c r="V45" s="25"/>
      <c r="W45" s="25"/>
      <c r="X45" s="25"/>
      <c r="Y45" s="25"/>
      <c r="Z45" s="25"/>
    </row>
    <row r="46" ht="15.0" customHeight="1">
      <c r="A46" s="553" t="s">
        <v>4948</v>
      </c>
      <c r="B46" s="554" t="s">
        <v>4949</v>
      </c>
      <c r="C46" s="554">
        <v>2016.0</v>
      </c>
      <c r="D46" s="555">
        <v>42422.0</v>
      </c>
      <c r="E46" s="554" t="s">
        <v>4950</v>
      </c>
      <c r="F46" s="554" t="s">
        <v>2643</v>
      </c>
      <c r="G46" s="554" t="s">
        <v>17</v>
      </c>
      <c r="H46" s="554" t="s">
        <v>187</v>
      </c>
      <c r="I46" s="555">
        <v>43910.0</v>
      </c>
      <c r="J46" s="554">
        <v>3.0</v>
      </c>
      <c r="K46" s="556" t="s">
        <v>19</v>
      </c>
      <c r="L46" s="554" t="s">
        <v>395</v>
      </c>
      <c r="M46" s="540">
        <f t="shared" si="1"/>
        <v>1488</v>
      </c>
      <c r="N46" s="25"/>
      <c r="O46" s="348" t="s">
        <v>9</v>
      </c>
      <c r="P46" s="349" t="s">
        <v>107</v>
      </c>
      <c r="Q46" s="350"/>
      <c r="R46" s="351"/>
      <c r="S46" s="352" t="s">
        <v>108</v>
      </c>
      <c r="T46" s="25"/>
      <c r="U46" s="25"/>
      <c r="V46" s="25"/>
      <c r="W46" s="25"/>
      <c r="X46" s="25"/>
      <c r="Y46" s="25"/>
      <c r="Z46" s="25"/>
    </row>
    <row r="47" ht="15.0" customHeight="1">
      <c r="A47" s="558" t="s">
        <v>4951</v>
      </c>
      <c r="B47" s="559" t="s">
        <v>4952</v>
      </c>
      <c r="C47" s="559">
        <v>2016.0</v>
      </c>
      <c r="D47" s="560">
        <v>42450.0</v>
      </c>
      <c r="E47" s="559" t="s">
        <v>4953</v>
      </c>
      <c r="F47" s="559" t="s">
        <v>2643</v>
      </c>
      <c r="G47" s="559" t="s">
        <v>17</v>
      </c>
      <c r="H47" s="559" t="s">
        <v>4954</v>
      </c>
      <c r="I47" s="560">
        <v>43910.0</v>
      </c>
      <c r="J47" s="559">
        <v>3.0</v>
      </c>
      <c r="K47" s="556" t="s">
        <v>19</v>
      </c>
      <c r="L47" s="559" t="s">
        <v>395</v>
      </c>
      <c r="M47" s="541">
        <f t="shared" si="1"/>
        <v>1460</v>
      </c>
      <c r="N47" s="25"/>
      <c r="O47" s="364" t="s">
        <v>203</v>
      </c>
      <c r="P47" s="353">
        <f>COUNTIF($J$2:$J$495,"1")</f>
        <v>23</v>
      </c>
      <c r="Q47" s="343"/>
      <c r="R47" s="344"/>
      <c r="S47" s="365">
        <f>(P47/P59)</f>
        <v>0.04665314402</v>
      </c>
      <c r="T47" s="25"/>
      <c r="U47" s="25"/>
      <c r="V47" s="25"/>
      <c r="W47" s="25"/>
      <c r="X47" s="25"/>
      <c r="Y47" s="25"/>
      <c r="Z47" s="25"/>
    </row>
    <row r="48" ht="15.0" customHeight="1">
      <c r="A48" s="553" t="s">
        <v>4955</v>
      </c>
      <c r="B48" s="554" t="s">
        <v>4956</v>
      </c>
      <c r="C48" s="554">
        <v>2016.0</v>
      </c>
      <c r="D48" s="555">
        <v>42577.0</v>
      </c>
      <c r="E48" s="554" t="s">
        <v>4957</v>
      </c>
      <c r="F48" s="554" t="s">
        <v>2643</v>
      </c>
      <c r="G48" s="554" t="s">
        <v>17</v>
      </c>
      <c r="H48" s="554" t="s">
        <v>153</v>
      </c>
      <c r="I48" s="555">
        <v>43910.0</v>
      </c>
      <c r="J48" s="554">
        <v>3.0</v>
      </c>
      <c r="K48" s="556" t="s">
        <v>19</v>
      </c>
      <c r="L48" s="554" t="s">
        <v>395</v>
      </c>
      <c r="M48" s="540">
        <f t="shared" si="1"/>
        <v>1333</v>
      </c>
      <c r="N48" s="25"/>
      <c r="O48" s="332" t="s">
        <v>207</v>
      </c>
      <c r="P48" s="355">
        <f>COUNTIF($J$2:$J$495,"2")</f>
        <v>35</v>
      </c>
      <c r="Q48" s="106"/>
      <c r="R48" s="107"/>
      <c r="S48" s="356">
        <f>(P48/P59)</f>
        <v>0.07099391481</v>
      </c>
      <c r="T48" s="25"/>
      <c r="U48" s="25"/>
      <c r="V48" s="25"/>
      <c r="W48" s="25"/>
      <c r="X48" s="25"/>
      <c r="Y48" s="25"/>
      <c r="Z48" s="25"/>
    </row>
    <row r="49" ht="15.0" customHeight="1">
      <c r="A49" s="558" t="s">
        <v>4958</v>
      </c>
      <c r="B49" s="559" t="s">
        <v>4959</v>
      </c>
      <c r="C49" s="559">
        <v>2016.0</v>
      </c>
      <c r="D49" s="560">
        <v>42585.0</v>
      </c>
      <c r="E49" s="559" t="s">
        <v>4960</v>
      </c>
      <c r="F49" s="559" t="s">
        <v>2643</v>
      </c>
      <c r="G49" s="559" t="s">
        <v>17</v>
      </c>
      <c r="H49" s="559" t="s">
        <v>1336</v>
      </c>
      <c r="I49" s="560">
        <v>43910.0</v>
      </c>
      <c r="J49" s="559">
        <v>3.0</v>
      </c>
      <c r="K49" s="556" t="s">
        <v>19</v>
      </c>
      <c r="L49" s="559" t="s">
        <v>395</v>
      </c>
      <c r="M49" s="541">
        <f t="shared" si="1"/>
        <v>1325</v>
      </c>
      <c r="N49" s="25"/>
      <c r="O49" s="333" t="s">
        <v>213</v>
      </c>
      <c r="P49" s="357">
        <f>COUNTIF($J$2:$J$495,"3")</f>
        <v>53</v>
      </c>
      <c r="Q49" s="106"/>
      <c r="R49" s="107"/>
      <c r="S49" s="354">
        <f>(P49/P59)</f>
        <v>0.107505071</v>
      </c>
      <c r="T49" s="25"/>
      <c r="U49" s="25"/>
      <c r="V49" s="25"/>
      <c r="W49" s="25"/>
      <c r="X49" s="25"/>
      <c r="Y49" s="25"/>
      <c r="Z49" s="25"/>
    </row>
    <row r="50" ht="15.0" customHeight="1">
      <c r="A50" s="553" t="s">
        <v>4961</v>
      </c>
      <c r="B50" s="554" t="s">
        <v>4962</v>
      </c>
      <c r="C50" s="554">
        <v>2016.0</v>
      </c>
      <c r="D50" s="555">
        <v>42674.0</v>
      </c>
      <c r="E50" s="554" t="s">
        <v>4963</v>
      </c>
      <c r="F50" s="554" t="s">
        <v>2643</v>
      </c>
      <c r="G50" s="554" t="s">
        <v>17</v>
      </c>
      <c r="H50" s="554" t="s">
        <v>163</v>
      </c>
      <c r="I50" s="555">
        <v>43910.0</v>
      </c>
      <c r="J50" s="554">
        <v>3.0</v>
      </c>
      <c r="K50" s="556" t="s">
        <v>19</v>
      </c>
      <c r="L50" s="554" t="s">
        <v>395</v>
      </c>
      <c r="M50" s="540">
        <f t="shared" si="1"/>
        <v>1236</v>
      </c>
      <c r="N50" s="25"/>
      <c r="O50" s="332" t="s">
        <v>219</v>
      </c>
      <c r="P50" s="355">
        <f>COUNTIF($J$2:$J$495,"4")</f>
        <v>38</v>
      </c>
      <c r="Q50" s="106"/>
      <c r="R50" s="107"/>
      <c r="S50" s="356">
        <f>(P50/P59)</f>
        <v>0.07707910751</v>
      </c>
      <c r="T50" s="25"/>
      <c r="U50" s="25"/>
      <c r="V50" s="25"/>
      <c r="W50" s="25"/>
      <c r="X50" s="25"/>
      <c r="Y50" s="25"/>
      <c r="Z50" s="25"/>
    </row>
    <row r="51" ht="15.0" customHeight="1">
      <c r="A51" s="558" t="s">
        <v>4964</v>
      </c>
      <c r="B51" s="559" t="s">
        <v>4965</v>
      </c>
      <c r="C51" s="559">
        <v>2018.0</v>
      </c>
      <c r="D51" s="560">
        <v>43293.0</v>
      </c>
      <c r="E51" s="559" t="s">
        <v>4966</v>
      </c>
      <c r="F51" s="559" t="s">
        <v>2643</v>
      </c>
      <c r="G51" s="559" t="s">
        <v>17</v>
      </c>
      <c r="H51" s="559" t="s">
        <v>3298</v>
      </c>
      <c r="I51" s="560">
        <v>43910.0</v>
      </c>
      <c r="J51" s="559">
        <v>3.0</v>
      </c>
      <c r="K51" s="556" t="s">
        <v>19</v>
      </c>
      <c r="L51" s="559" t="s">
        <v>395</v>
      </c>
      <c r="M51" s="541">
        <f t="shared" si="1"/>
        <v>617</v>
      </c>
      <c r="N51" s="25"/>
      <c r="O51" s="333" t="s">
        <v>223</v>
      </c>
      <c r="P51" s="357">
        <f>COUNTIF($J$2:$J$4956,"5")</f>
        <v>28</v>
      </c>
      <c r="Q51" s="106"/>
      <c r="R51" s="107"/>
      <c r="S51" s="354">
        <f>(P51/P59)</f>
        <v>0.05679513185</v>
      </c>
      <c r="T51" s="25"/>
      <c r="U51" s="25"/>
      <c r="V51" s="25"/>
      <c r="W51" s="25"/>
      <c r="X51" s="25"/>
      <c r="Y51" s="25"/>
      <c r="Z51" s="25"/>
    </row>
    <row r="52" ht="15.0" customHeight="1">
      <c r="A52" s="553" t="s">
        <v>4967</v>
      </c>
      <c r="B52" s="554" t="s">
        <v>4968</v>
      </c>
      <c r="C52" s="554">
        <v>2012.0</v>
      </c>
      <c r="D52" s="555">
        <v>41201.0</v>
      </c>
      <c r="E52" s="554" t="s">
        <v>4969</v>
      </c>
      <c r="F52" s="554" t="s">
        <v>429</v>
      </c>
      <c r="G52" s="554" t="s">
        <v>17</v>
      </c>
      <c r="H52" s="554" t="s">
        <v>1727</v>
      </c>
      <c r="I52" s="555">
        <v>43923.0</v>
      </c>
      <c r="J52" s="554">
        <v>4.0</v>
      </c>
      <c r="K52" s="556" t="s">
        <v>19</v>
      </c>
      <c r="L52" s="554" t="s">
        <v>390</v>
      </c>
      <c r="M52" s="540">
        <f t="shared" si="1"/>
        <v>2722</v>
      </c>
      <c r="N52" s="25"/>
      <c r="O52" s="332" t="s">
        <v>229</v>
      </c>
      <c r="P52" s="355">
        <f>COUNTIF($J$2:$J$4956,"6")</f>
        <v>23</v>
      </c>
      <c r="Q52" s="106"/>
      <c r="R52" s="107"/>
      <c r="S52" s="356">
        <f>(P52/P59)</f>
        <v>0.04665314402</v>
      </c>
      <c r="T52" s="25"/>
      <c r="U52" s="25"/>
      <c r="V52" s="25"/>
      <c r="W52" s="25"/>
      <c r="X52" s="25"/>
      <c r="Y52" s="25"/>
      <c r="Z52" s="25"/>
    </row>
    <row r="53" ht="15.0" customHeight="1">
      <c r="A53" s="558" t="s">
        <v>4970</v>
      </c>
      <c r="B53" s="559" t="s">
        <v>4971</v>
      </c>
      <c r="C53" s="559">
        <v>2013.0</v>
      </c>
      <c r="D53" s="560">
        <v>41295.0</v>
      </c>
      <c r="E53" s="559" t="s">
        <v>4972</v>
      </c>
      <c r="F53" s="559" t="s">
        <v>148</v>
      </c>
      <c r="G53" s="559" t="s">
        <v>17</v>
      </c>
      <c r="H53" s="559" t="s">
        <v>927</v>
      </c>
      <c r="I53" s="560">
        <v>43923.0</v>
      </c>
      <c r="J53" s="559">
        <v>4.0</v>
      </c>
      <c r="K53" s="556" t="s">
        <v>19</v>
      </c>
      <c r="L53" s="559" t="s">
        <v>390</v>
      </c>
      <c r="M53" s="541">
        <f t="shared" si="1"/>
        <v>2628</v>
      </c>
      <c r="N53" s="25"/>
      <c r="O53" s="333" t="s">
        <v>235</v>
      </c>
      <c r="P53" s="357">
        <f>COUNTIF($J$2:$J$495,"7")</f>
        <v>51</v>
      </c>
      <c r="Q53" s="106"/>
      <c r="R53" s="107"/>
      <c r="S53" s="354">
        <f>(P53/P59)</f>
        <v>0.1034482759</v>
      </c>
      <c r="T53" s="25"/>
      <c r="U53" s="25"/>
      <c r="V53" s="25"/>
      <c r="W53" s="25"/>
      <c r="X53" s="25"/>
      <c r="Y53" s="25"/>
      <c r="Z53" s="25"/>
    </row>
    <row r="54" ht="15.0" customHeight="1">
      <c r="A54" s="553" t="s">
        <v>4973</v>
      </c>
      <c r="B54" s="554" t="s">
        <v>4974</v>
      </c>
      <c r="C54" s="554">
        <v>2013.0</v>
      </c>
      <c r="D54" s="555">
        <v>41547.0</v>
      </c>
      <c r="E54" s="554" t="s">
        <v>4975</v>
      </c>
      <c r="F54" s="554" t="s">
        <v>148</v>
      </c>
      <c r="G54" s="554" t="s">
        <v>17</v>
      </c>
      <c r="H54" s="554" t="s">
        <v>66</v>
      </c>
      <c r="I54" s="555">
        <v>43923.0</v>
      </c>
      <c r="J54" s="554">
        <v>4.0</v>
      </c>
      <c r="K54" s="556" t="s">
        <v>19</v>
      </c>
      <c r="L54" s="554" t="s">
        <v>390</v>
      </c>
      <c r="M54" s="540">
        <f t="shared" si="1"/>
        <v>2376</v>
      </c>
      <c r="N54" s="42"/>
      <c r="O54" s="332" t="s">
        <v>239</v>
      </c>
      <c r="P54" s="355">
        <f>COUNTIF($J$2:$J$4956,"8")</f>
        <v>44</v>
      </c>
      <c r="Q54" s="106"/>
      <c r="R54" s="107"/>
      <c r="S54" s="356">
        <f>(P54/P59)</f>
        <v>0.0892494929</v>
      </c>
      <c r="T54" s="25"/>
      <c r="U54" s="25"/>
      <c r="V54" s="25"/>
      <c r="W54" s="25"/>
      <c r="X54" s="25"/>
      <c r="Y54" s="25"/>
      <c r="Z54" s="25"/>
    </row>
    <row r="55" ht="15.0" customHeight="1">
      <c r="A55" s="558" t="s">
        <v>4976</v>
      </c>
      <c r="B55" s="559" t="s">
        <v>4977</v>
      </c>
      <c r="C55" s="559">
        <v>2016.0</v>
      </c>
      <c r="D55" s="560">
        <v>42461.0</v>
      </c>
      <c r="E55" s="559" t="s">
        <v>4978</v>
      </c>
      <c r="F55" s="559" t="s">
        <v>148</v>
      </c>
      <c r="G55" s="559" t="s">
        <v>17</v>
      </c>
      <c r="H55" s="559" t="s">
        <v>50</v>
      </c>
      <c r="I55" s="560">
        <v>43923.0</v>
      </c>
      <c r="J55" s="559">
        <v>4.0</v>
      </c>
      <c r="K55" s="556" t="s">
        <v>19</v>
      </c>
      <c r="L55" s="559" t="s">
        <v>390</v>
      </c>
      <c r="M55" s="541">
        <f t="shared" si="1"/>
        <v>1462</v>
      </c>
      <c r="N55" s="25"/>
      <c r="O55" s="333" t="s">
        <v>245</v>
      </c>
      <c r="P55" s="357">
        <f>COUNTIF($J$2:$J$495,"9")</f>
        <v>21</v>
      </c>
      <c r="Q55" s="106"/>
      <c r="R55" s="107"/>
      <c r="S55" s="354">
        <f>(P55/P59)</f>
        <v>0.04259634888</v>
      </c>
      <c r="T55" s="25"/>
      <c r="U55" s="25"/>
      <c r="V55" s="25"/>
      <c r="W55" s="25"/>
      <c r="X55" s="25"/>
      <c r="Y55" s="25"/>
      <c r="Z55" s="25"/>
    </row>
    <row r="56" ht="15.0" customHeight="1">
      <c r="A56" s="553" t="s">
        <v>4979</v>
      </c>
      <c r="B56" s="554" t="s">
        <v>4980</v>
      </c>
      <c r="C56" s="554">
        <v>2013.0</v>
      </c>
      <c r="D56" s="555">
        <v>41558.0</v>
      </c>
      <c r="E56" s="554" t="s">
        <v>4981</v>
      </c>
      <c r="F56" s="554" t="s">
        <v>1653</v>
      </c>
      <c r="G56" s="554" t="s">
        <v>17</v>
      </c>
      <c r="H56" s="554" t="s">
        <v>26</v>
      </c>
      <c r="I56" s="555">
        <v>43923.0</v>
      </c>
      <c r="J56" s="554">
        <v>4.0</v>
      </c>
      <c r="K56" s="556" t="s">
        <v>19</v>
      </c>
      <c r="L56" s="554" t="s">
        <v>390</v>
      </c>
      <c r="M56" s="540">
        <f t="shared" si="1"/>
        <v>2365</v>
      </c>
      <c r="N56" s="25"/>
      <c r="O56" s="332" t="s">
        <v>252</v>
      </c>
      <c r="P56" s="355">
        <f>COUNTIF($J$2:$J$4956,"10")</f>
        <v>36</v>
      </c>
      <c r="Q56" s="106"/>
      <c r="R56" s="107"/>
      <c r="S56" s="356">
        <f>(P56/P59)</f>
        <v>0.07302231237</v>
      </c>
      <c r="T56" s="25"/>
      <c r="U56" s="25"/>
      <c r="V56" s="25"/>
      <c r="W56" s="25"/>
      <c r="X56" s="25"/>
      <c r="Y56" s="25"/>
      <c r="Z56" s="25"/>
    </row>
    <row r="57" ht="15.0" customHeight="1">
      <c r="A57" s="558" t="s">
        <v>4982</v>
      </c>
      <c r="B57" s="559" t="s">
        <v>4983</v>
      </c>
      <c r="C57" s="559">
        <v>2015.0</v>
      </c>
      <c r="D57" s="560">
        <v>42241.0</v>
      </c>
      <c r="E57" s="559" t="s">
        <v>4984</v>
      </c>
      <c r="F57" s="559" t="s">
        <v>2277</v>
      </c>
      <c r="G57" s="559" t="s">
        <v>17</v>
      </c>
      <c r="H57" s="559" t="s">
        <v>244</v>
      </c>
      <c r="I57" s="560">
        <v>43923.0</v>
      </c>
      <c r="J57" s="559">
        <v>4.0</v>
      </c>
      <c r="K57" s="556" t="s">
        <v>19</v>
      </c>
      <c r="L57" s="559" t="s">
        <v>390</v>
      </c>
      <c r="M57" s="541">
        <f t="shared" si="1"/>
        <v>1682</v>
      </c>
      <c r="N57" s="25"/>
      <c r="O57" s="333" t="s">
        <v>258</v>
      </c>
      <c r="P57" s="357">
        <f>COUNTIF($J$2:$J$495,"11")</f>
        <v>59</v>
      </c>
      <c r="Q57" s="106"/>
      <c r="R57" s="107"/>
      <c r="S57" s="354">
        <f>(P57/P59)</f>
        <v>0.1196754564</v>
      </c>
      <c r="T57" s="25"/>
      <c r="U57" s="25"/>
      <c r="V57" s="25"/>
      <c r="W57" s="25"/>
      <c r="X57" s="25"/>
      <c r="Y57" s="25"/>
      <c r="Z57" s="25"/>
    </row>
    <row r="58" ht="15.0" customHeight="1">
      <c r="A58" s="553" t="s">
        <v>4985</v>
      </c>
      <c r="B58" s="554" t="s">
        <v>4986</v>
      </c>
      <c r="C58" s="554">
        <v>2015.0</v>
      </c>
      <c r="D58" s="555">
        <v>42258.0</v>
      </c>
      <c r="E58" s="554" t="s">
        <v>4987</v>
      </c>
      <c r="F58" s="554" t="s">
        <v>2277</v>
      </c>
      <c r="G58" s="554" t="s">
        <v>17</v>
      </c>
      <c r="H58" s="554" t="s">
        <v>2278</v>
      </c>
      <c r="I58" s="555">
        <v>43923.0</v>
      </c>
      <c r="J58" s="554">
        <v>4.0</v>
      </c>
      <c r="K58" s="556" t="s">
        <v>19</v>
      </c>
      <c r="L58" s="554" t="s">
        <v>390</v>
      </c>
      <c r="M58" s="540">
        <f t="shared" si="1"/>
        <v>1665</v>
      </c>
      <c r="N58" s="25"/>
      <c r="O58" s="366" t="s">
        <v>264</v>
      </c>
      <c r="P58" s="355">
        <f>COUNTIF($J$2:$J$495,"12")</f>
        <v>82</v>
      </c>
      <c r="Q58" s="106"/>
      <c r="R58" s="107"/>
      <c r="S58" s="367">
        <f>(P58/P59)</f>
        <v>0.1663286004</v>
      </c>
      <c r="T58" s="25"/>
      <c r="U58" s="25"/>
      <c r="V58" s="25"/>
      <c r="W58" s="25"/>
      <c r="X58" s="25"/>
      <c r="Y58" s="25"/>
      <c r="Z58" s="25"/>
    </row>
    <row r="59" ht="15.0" customHeight="1">
      <c r="A59" s="558" t="s">
        <v>4988</v>
      </c>
      <c r="B59" s="559" t="s">
        <v>4989</v>
      </c>
      <c r="C59" s="559">
        <v>2016.0</v>
      </c>
      <c r="D59" s="560">
        <v>42503.0</v>
      </c>
      <c r="E59" s="559" t="s">
        <v>4990</v>
      </c>
      <c r="F59" s="559" t="s">
        <v>2277</v>
      </c>
      <c r="G59" s="559" t="s">
        <v>17</v>
      </c>
      <c r="H59" s="559" t="s">
        <v>753</v>
      </c>
      <c r="I59" s="560">
        <v>43923.0</v>
      </c>
      <c r="J59" s="559">
        <v>4.0</v>
      </c>
      <c r="K59" s="556" t="s">
        <v>19</v>
      </c>
      <c r="L59" s="559" t="s">
        <v>390</v>
      </c>
      <c r="M59" s="541">
        <f t="shared" si="1"/>
        <v>1420</v>
      </c>
      <c r="N59" s="25"/>
      <c r="O59" s="359" t="s">
        <v>268</v>
      </c>
      <c r="P59" s="360">
        <f>SUM(P47:R58)</f>
        <v>493</v>
      </c>
      <c r="Q59" s="361"/>
      <c r="R59" s="362"/>
      <c r="S59" s="363">
        <f>SUM(S47:S58)</f>
        <v>1</v>
      </c>
      <c r="T59" s="25"/>
      <c r="U59" s="25"/>
      <c r="V59" s="25"/>
      <c r="W59" s="25"/>
      <c r="X59" s="25"/>
      <c r="Y59" s="25"/>
      <c r="Z59" s="25"/>
    </row>
    <row r="60" ht="15.0" customHeight="1">
      <c r="A60" s="553" t="s">
        <v>4991</v>
      </c>
      <c r="B60" s="554" t="s">
        <v>4992</v>
      </c>
      <c r="C60" s="554">
        <v>2016.0</v>
      </c>
      <c r="D60" s="555">
        <v>42688.0</v>
      </c>
      <c r="E60" s="554" t="s">
        <v>4993</v>
      </c>
      <c r="F60" s="554" t="s">
        <v>2277</v>
      </c>
      <c r="G60" s="554" t="s">
        <v>17</v>
      </c>
      <c r="H60" s="554" t="s">
        <v>380</v>
      </c>
      <c r="I60" s="555">
        <v>43923.0</v>
      </c>
      <c r="J60" s="554">
        <v>4.0</v>
      </c>
      <c r="K60" s="556" t="s">
        <v>19</v>
      </c>
      <c r="L60" s="554" t="s">
        <v>390</v>
      </c>
      <c r="M60" s="540">
        <f t="shared" si="1"/>
        <v>1235</v>
      </c>
      <c r="N60" s="25"/>
      <c r="O60" s="25"/>
      <c r="P60" s="25"/>
      <c r="Q60" s="25"/>
      <c r="R60" s="25"/>
      <c r="S60" s="25"/>
      <c r="T60" s="25"/>
      <c r="U60" s="25"/>
      <c r="V60" s="25"/>
      <c r="W60" s="25"/>
      <c r="X60" s="25"/>
      <c r="Y60" s="25"/>
      <c r="Z60" s="25"/>
    </row>
    <row r="61" ht="15.0" customHeight="1">
      <c r="A61" s="558" t="s">
        <v>4994</v>
      </c>
      <c r="B61" s="559" t="s">
        <v>4995</v>
      </c>
      <c r="C61" s="559">
        <v>2018.0</v>
      </c>
      <c r="D61" s="560">
        <v>43299.0</v>
      </c>
      <c r="E61" s="559" t="s">
        <v>4996</v>
      </c>
      <c r="F61" s="559" t="s">
        <v>2277</v>
      </c>
      <c r="G61" s="559" t="s">
        <v>17</v>
      </c>
      <c r="H61" s="559" t="s">
        <v>50</v>
      </c>
      <c r="I61" s="560">
        <v>43923.0</v>
      </c>
      <c r="J61" s="559">
        <v>4.0</v>
      </c>
      <c r="K61" s="556" t="s">
        <v>19</v>
      </c>
      <c r="L61" s="559" t="s">
        <v>390</v>
      </c>
      <c r="M61" s="541">
        <f t="shared" si="1"/>
        <v>624</v>
      </c>
      <c r="N61" s="25"/>
      <c r="O61" s="368" t="s">
        <v>278</v>
      </c>
      <c r="P61" s="95"/>
      <c r="Q61" s="95"/>
      <c r="R61" s="95"/>
      <c r="S61" s="95"/>
      <c r="T61" s="96"/>
      <c r="U61" s="25"/>
      <c r="V61" s="25"/>
      <c r="W61" s="25"/>
      <c r="X61" s="25"/>
      <c r="Y61" s="25"/>
      <c r="Z61" s="25"/>
    </row>
    <row r="62" ht="15.0" customHeight="1">
      <c r="A62" s="553" t="s">
        <v>4997</v>
      </c>
      <c r="B62" s="554" t="s">
        <v>4998</v>
      </c>
      <c r="C62" s="554">
        <v>2018.0</v>
      </c>
      <c r="D62" s="555">
        <v>43418.0</v>
      </c>
      <c r="E62" s="554" t="s">
        <v>4999</v>
      </c>
      <c r="F62" s="554" t="s">
        <v>1307</v>
      </c>
      <c r="G62" s="554" t="s">
        <v>17</v>
      </c>
      <c r="H62" s="554" t="s">
        <v>130</v>
      </c>
      <c r="I62" s="555">
        <v>43923.0</v>
      </c>
      <c r="J62" s="554">
        <v>4.0</v>
      </c>
      <c r="K62" s="556" t="s">
        <v>19</v>
      </c>
      <c r="L62" s="554" t="s">
        <v>390</v>
      </c>
      <c r="M62" s="540">
        <f t="shared" si="1"/>
        <v>505</v>
      </c>
      <c r="N62" s="25"/>
      <c r="O62" s="97"/>
      <c r="P62" s="98"/>
      <c r="Q62" s="98"/>
      <c r="R62" s="98"/>
      <c r="S62" s="98"/>
      <c r="T62" s="99"/>
      <c r="U62" s="25"/>
      <c r="V62" s="25"/>
      <c r="W62" s="25"/>
      <c r="X62" s="25"/>
      <c r="Y62" s="25"/>
      <c r="Z62" s="25"/>
    </row>
    <row r="63" ht="15.0" customHeight="1">
      <c r="A63" s="558" t="s">
        <v>5000</v>
      </c>
      <c r="B63" s="559" t="s">
        <v>5001</v>
      </c>
      <c r="C63" s="559">
        <v>2018.0</v>
      </c>
      <c r="D63" s="560">
        <v>43305.0</v>
      </c>
      <c r="E63" s="559" t="s">
        <v>5002</v>
      </c>
      <c r="F63" s="559" t="s">
        <v>134</v>
      </c>
      <c r="G63" s="559" t="s">
        <v>17</v>
      </c>
      <c r="H63" s="559" t="s">
        <v>66</v>
      </c>
      <c r="I63" s="560">
        <v>43923.0</v>
      </c>
      <c r="J63" s="559">
        <v>4.0</v>
      </c>
      <c r="K63" s="556" t="s">
        <v>19</v>
      </c>
      <c r="L63" s="559" t="s">
        <v>390</v>
      </c>
      <c r="M63" s="541">
        <f t="shared" si="1"/>
        <v>618</v>
      </c>
      <c r="N63" s="42"/>
      <c r="O63" s="369" t="s">
        <v>288</v>
      </c>
      <c r="P63" s="370"/>
      <c r="Q63" s="370"/>
      <c r="R63" s="371"/>
      <c r="S63" s="531" t="s">
        <v>289</v>
      </c>
      <c r="T63" s="532" t="s">
        <v>108</v>
      </c>
      <c r="U63" s="25"/>
      <c r="V63" s="25"/>
      <c r="W63" s="25"/>
      <c r="X63" s="25"/>
      <c r="Y63" s="25"/>
      <c r="Z63" s="25"/>
    </row>
    <row r="64" ht="15.0" customHeight="1">
      <c r="A64" s="553" t="s">
        <v>5003</v>
      </c>
      <c r="B64" s="554" t="s">
        <v>5004</v>
      </c>
      <c r="C64" s="554">
        <v>2018.0</v>
      </c>
      <c r="D64" s="555">
        <v>43362.0</v>
      </c>
      <c r="E64" s="554" t="s">
        <v>5005</v>
      </c>
      <c r="F64" s="554" t="s">
        <v>55</v>
      </c>
      <c r="G64" s="554" t="s">
        <v>17</v>
      </c>
      <c r="H64" s="554" t="s">
        <v>50</v>
      </c>
      <c r="I64" s="555">
        <v>43923.0</v>
      </c>
      <c r="J64" s="554">
        <v>4.0</v>
      </c>
      <c r="K64" s="556" t="s">
        <v>19</v>
      </c>
      <c r="L64" s="554" t="s">
        <v>395</v>
      </c>
      <c r="M64" s="540">
        <f t="shared" si="1"/>
        <v>561</v>
      </c>
      <c r="N64" s="25"/>
      <c r="O64" s="533" t="s">
        <v>293</v>
      </c>
      <c r="P64" s="534"/>
      <c r="Q64" s="534"/>
      <c r="R64" s="535"/>
      <c r="S64" s="376">
        <f>COUNTIF($K$2:$K$495,"I - Extremamente tóxico")</f>
        <v>1</v>
      </c>
      <c r="T64" s="377">
        <f>(S64/S76)</f>
        <v>0.002028397566</v>
      </c>
      <c r="U64" s="25"/>
      <c r="V64" s="25"/>
      <c r="W64" s="25"/>
      <c r="X64" s="25"/>
      <c r="Y64" s="25"/>
      <c r="Z64" s="25"/>
    </row>
    <row r="65" ht="15.0" customHeight="1">
      <c r="A65" s="558" t="s">
        <v>5006</v>
      </c>
      <c r="B65" s="559" t="s">
        <v>5007</v>
      </c>
      <c r="C65" s="559">
        <v>2019.0</v>
      </c>
      <c r="D65" s="560">
        <v>43553.0</v>
      </c>
      <c r="E65" s="559" t="s">
        <v>5008</v>
      </c>
      <c r="F65" s="559" t="s">
        <v>4929</v>
      </c>
      <c r="G65" s="559" t="s">
        <v>17</v>
      </c>
      <c r="H65" s="559" t="s">
        <v>26</v>
      </c>
      <c r="I65" s="560">
        <v>43923.0</v>
      </c>
      <c r="J65" s="559">
        <v>4.0</v>
      </c>
      <c r="K65" s="556" t="s">
        <v>19</v>
      </c>
      <c r="L65" s="559" t="s">
        <v>395</v>
      </c>
      <c r="M65" s="541">
        <f t="shared" si="1"/>
        <v>370</v>
      </c>
      <c r="N65" s="25"/>
      <c r="O65" s="378" t="s">
        <v>297</v>
      </c>
      <c r="P65" s="379"/>
      <c r="Q65" s="379"/>
      <c r="R65" s="380"/>
      <c r="S65" s="381">
        <f>COUNTIF($K$2:$K$495,"Categoria 1 - Produto Extremamente Tóxico")</f>
        <v>1</v>
      </c>
      <c r="T65" s="382">
        <f>(S65/S76)</f>
        <v>0.002028397566</v>
      </c>
      <c r="U65" s="25"/>
      <c r="V65" s="25"/>
      <c r="W65" s="25"/>
      <c r="X65" s="25"/>
      <c r="Y65" s="25"/>
      <c r="Z65" s="25"/>
    </row>
    <row r="66" ht="15.0" customHeight="1">
      <c r="A66" s="553" t="s">
        <v>5009</v>
      </c>
      <c r="B66" s="554" t="s">
        <v>5010</v>
      </c>
      <c r="C66" s="554">
        <v>2018.0</v>
      </c>
      <c r="D66" s="555">
        <v>43217.0</v>
      </c>
      <c r="E66" s="554" t="s">
        <v>5011</v>
      </c>
      <c r="F66" s="554" t="s">
        <v>186</v>
      </c>
      <c r="G66" s="554" t="s">
        <v>17</v>
      </c>
      <c r="H66" s="554" t="s">
        <v>153</v>
      </c>
      <c r="I66" s="555">
        <v>43927.0</v>
      </c>
      <c r="J66" s="554">
        <v>4.0</v>
      </c>
      <c r="K66" s="556" t="s">
        <v>19</v>
      </c>
      <c r="L66" s="554" t="s">
        <v>390</v>
      </c>
      <c r="M66" s="540">
        <f t="shared" si="1"/>
        <v>710</v>
      </c>
      <c r="N66" s="25"/>
      <c r="O66" s="378" t="s">
        <v>302</v>
      </c>
      <c r="P66" s="379"/>
      <c r="Q66" s="379"/>
      <c r="R66" s="380"/>
      <c r="S66" s="381">
        <f>COUNTIF($K$2:$K$495,"Categoria 2 - Produto Altamente Tóxico")</f>
        <v>13</v>
      </c>
      <c r="T66" s="382">
        <f>(S66/S76)</f>
        <v>0.02636916836</v>
      </c>
      <c r="U66" s="25"/>
      <c r="V66" s="25"/>
      <c r="W66" s="25"/>
      <c r="X66" s="25"/>
      <c r="Y66" s="25"/>
      <c r="Z66" s="25"/>
    </row>
    <row r="67" ht="15.0" customHeight="1">
      <c r="A67" s="558" t="s">
        <v>5012</v>
      </c>
      <c r="B67" s="559" t="s">
        <v>5013</v>
      </c>
      <c r="C67" s="559">
        <v>2018.0</v>
      </c>
      <c r="D67" s="560">
        <v>43272.0</v>
      </c>
      <c r="E67" s="559" t="s">
        <v>5014</v>
      </c>
      <c r="F67" s="559" t="s">
        <v>186</v>
      </c>
      <c r="G67" s="559" t="s">
        <v>17</v>
      </c>
      <c r="H67" s="559" t="s">
        <v>153</v>
      </c>
      <c r="I67" s="560">
        <v>43927.0</v>
      </c>
      <c r="J67" s="559">
        <v>4.0</v>
      </c>
      <c r="K67" s="556" t="s">
        <v>19</v>
      </c>
      <c r="L67" s="559" t="s">
        <v>390</v>
      </c>
      <c r="M67" s="541">
        <f t="shared" si="1"/>
        <v>655</v>
      </c>
      <c r="N67" s="25"/>
      <c r="O67" s="383" t="s">
        <v>309</v>
      </c>
      <c r="P67" s="379"/>
      <c r="Q67" s="379"/>
      <c r="R67" s="380"/>
      <c r="S67" s="384">
        <f>COUNTIF($K$2:$K$495,"II - Altamente tóxico")</f>
        <v>1</v>
      </c>
      <c r="T67" s="385">
        <f>(S67/S76)</f>
        <v>0.002028397566</v>
      </c>
      <c r="U67" s="25"/>
      <c r="V67" s="25"/>
      <c r="W67" s="25"/>
      <c r="X67" s="25"/>
      <c r="Y67" s="25"/>
      <c r="Z67" s="25"/>
    </row>
    <row r="68" ht="15.0" customHeight="1">
      <c r="A68" s="553" t="s">
        <v>5015</v>
      </c>
      <c r="B68" s="554" t="s">
        <v>5016</v>
      </c>
      <c r="C68" s="554">
        <v>2014.0</v>
      </c>
      <c r="D68" s="555">
        <v>41944.0</v>
      </c>
      <c r="E68" s="554" t="s">
        <v>5017</v>
      </c>
      <c r="F68" s="554" t="s">
        <v>186</v>
      </c>
      <c r="G68" s="554" t="s">
        <v>17</v>
      </c>
      <c r="H68" s="554" t="s">
        <v>26</v>
      </c>
      <c r="I68" s="555">
        <v>43969.0</v>
      </c>
      <c r="J68" s="554">
        <v>5.0</v>
      </c>
      <c r="K68" s="556" t="s">
        <v>19</v>
      </c>
      <c r="L68" s="554" t="s">
        <v>390</v>
      </c>
      <c r="M68" s="540">
        <f t="shared" si="1"/>
        <v>2025</v>
      </c>
      <c r="N68" s="25"/>
      <c r="O68" s="383" t="s">
        <v>316</v>
      </c>
      <c r="P68" s="379"/>
      <c r="Q68" s="379"/>
      <c r="R68" s="380"/>
      <c r="S68" s="384">
        <f>COUNTIF($K$2:$K$495,"Categoria 3 - Produto Moderadamente Tóxico")</f>
        <v>9</v>
      </c>
      <c r="T68" s="385">
        <f>(S68/S76)</f>
        <v>0.01825557809</v>
      </c>
      <c r="U68" s="25"/>
      <c r="V68" s="25"/>
      <c r="W68" s="25"/>
      <c r="X68" s="25"/>
      <c r="Y68" s="25"/>
      <c r="Z68" s="25"/>
    </row>
    <row r="69" ht="15.0" customHeight="1">
      <c r="A69" s="558" t="s">
        <v>5018</v>
      </c>
      <c r="B69" s="559" t="s">
        <v>5019</v>
      </c>
      <c r="C69" s="559">
        <v>2016.0</v>
      </c>
      <c r="D69" s="560">
        <v>42643.0</v>
      </c>
      <c r="E69" s="559" t="s">
        <v>5020</v>
      </c>
      <c r="F69" s="559" t="s">
        <v>186</v>
      </c>
      <c r="G69" s="559" t="s">
        <v>17</v>
      </c>
      <c r="H69" s="559" t="s">
        <v>753</v>
      </c>
      <c r="I69" s="560">
        <v>43969.0</v>
      </c>
      <c r="J69" s="559">
        <v>5.0</v>
      </c>
      <c r="K69" s="556" t="s">
        <v>19</v>
      </c>
      <c r="L69" s="559" t="s">
        <v>390</v>
      </c>
      <c r="M69" s="541">
        <f t="shared" si="1"/>
        <v>1326</v>
      </c>
      <c r="N69" s="25"/>
      <c r="O69" s="386" t="s">
        <v>322</v>
      </c>
      <c r="P69" s="379"/>
      <c r="Q69" s="379"/>
      <c r="R69" s="380"/>
      <c r="S69" s="387">
        <f>COUNTIF($K$2:$K$495,"III - Medianamente tóxico")</f>
        <v>5</v>
      </c>
      <c r="T69" s="388">
        <f>(S69/S76)</f>
        <v>0.01014198783</v>
      </c>
      <c r="U69" s="25"/>
      <c r="V69" s="25"/>
      <c r="W69" s="25"/>
      <c r="X69" s="25"/>
      <c r="Y69" s="25"/>
      <c r="Z69" s="25"/>
    </row>
    <row r="70" ht="15.0" customHeight="1">
      <c r="A70" s="553" t="s">
        <v>5021</v>
      </c>
      <c r="B70" s="554" t="s">
        <v>5022</v>
      </c>
      <c r="C70" s="554">
        <v>2016.0</v>
      </c>
      <c r="D70" s="555">
        <v>42718.0</v>
      </c>
      <c r="E70" s="554" t="s">
        <v>5023</v>
      </c>
      <c r="F70" s="554" t="s">
        <v>186</v>
      </c>
      <c r="G70" s="554" t="s">
        <v>17</v>
      </c>
      <c r="H70" s="554" t="s">
        <v>112</v>
      </c>
      <c r="I70" s="555">
        <v>43969.0</v>
      </c>
      <c r="J70" s="554">
        <v>5.0</v>
      </c>
      <c r="K70" s="556" t="s">
        <v>19</v>
      </c>
      <c r="L70" s="554" t="s">
        <v>390</v>
      </c>
      <c r="M70" s="540">
        <f t="shared" si="1"/>
        <v>1251</v>
      </c>
      <c r="N70" s="25"/>
      <c r="O70" s="386" t="s">
        <v>329</v>
      </c>
      <c r="P70" s="379"/>
      <c r="Q70" s="379"/>
      <c r="R70" s="380"/>
      <c r="S70" s="387">
        <f>COUNTIF($K$2:$K$495,"Categoria 4 - Produto Pouco Tóxico")</f>
        <v>74</v>
      </c>
      <c r="T70" s="388">
        <f>(S70/S76)</f>
        <v>0.1501014199</v>
      </c>
      <c r="U70" s="25"/>
      <c r="V70" s="25"/>
      <c r="W70" s="25"/>
      <c r="X70" s="25"/>
      <c r="Y70" s="25"/>
      <c r="Z70" s="25"/>
    </row>
    <row r="71" ht="15.0" customHeight="1">
      <c r="A71" s="558" t="s">
        <v>5024</v>
      </c>
      <c r="B71" s="559" t="s">
        <v>5025</v>
      </c>
      <c r="C71" s="559">
        <v>2016.0</v>
      </c>
      <c r="D71" s="560">
        <v>42683.0</v>
      </c>
      <c r="E71" s="559" t="s">
        <v>5026</v>
      </c>
      <c r="F71" s="559" t="s">
        <v>186</v>
      </c>
      <c r="G71" s="559" t="s">
        <v>17</v>
      </c>
      <c r="H71" s="559" t="s">
        <v>2698</v>
      </c>
      <c r="I71" s="560">
        <v>43969.0</v>
      </c>
      <c r="J71" s="559">
        <v>5.0</v>
      </c>
      <c r="K71" s="556" t="s">
        <v>19</v>
      </c>
      <c r="L71" s="559" t="s">
        <v>390</v>
      </c>
      <c r="M71" s="541">
        <f t="shared" si="1"/>
        <v>1286</v>
      </c>
      <c r="N71" s="25"/>
      <c r="O71" s="386" t="s">
        <v>336</v>
      </c>
      <c r="P71" s="379"/>
      <c r="Q71" s="379"/>
      <c r="R71" s="380"/>
      <c r="S71" s="387">
        <f>COUNTIF($K$2:$K$495,"Categoria 5 - Produto Improvável de Causar Dano Agudo")</f>
        <v>161</v>
      </c>
      <c r="T71" s="388">
        <f>(S71/S76)</f>
        <v>0.3265720081</v>
      </c>
      <c r="U71" s="25"/>
      <c r="V71" s="25"/>
      <c r="W71" s="25"/>
      <c r="X71" s="25"/>
      <c r="Y71" s="25"/>
      <c r="Z71" s="25"/>
    </row>
    <row r="72" ht="15.0" customHeight="1">
      <c r="A72" s="553" t="s">
        <v>5027</v>
      </c>
      <c r="B72" s="554" t="s">
        <v>5028</v>
      </c>
      <c r="C72" s="554">
        <v>2017.0</v>
      </c>
      <c r="D72" s="555">
        <v>43083.0</v>
      </c>
      <c r="E72" s="554" t="s">
        <v>5029</v>
      </c>
      <c r="F72" s="554" t="s">
        <v>186</v>
      </c>
      <c r="G72" s="554" t="s">
        <v>17</v>
      </c>
      <c r="H72" s="554" t="s">
        <v>149</v>
      </c>
      <c r="I72" s="555">
        <v>43969.0</v>
      </c>
      <c r="J72" s="554">
        <v>5.0</v>
      </c>
      <c r="K72" s="556" t="s">
        <v>19</v>
      </c>
      <c r="L72" s="554" t="s">
        <v>390</v>
      </c>
      <c r="M72" s="540">
        <f t="shared" si="1"/>
        <v>886</v>
      </c>
      <c r="N72" s="25"/>
      <c r="O72" s="389" t="s">
        <v>344</v>
      </c>
      <c r="P72" s="379"/>
      <c r="Q72" s="379"/>
      <c r="R72" s="380"/>
      <c r="S72" s="390">
        <f>COUNTIF($K$2:$K$495,"IV - Pouco tóxico")</f>
        <v>5</v>
      </c>
      <c r="T72" s="391">
        <f>(S72/S76)</f>
        <v>0.01014198783</v>
      </c>
      <c r="U72" s="25"/>
      <c r="V72" s="25"/>
      <c r="W72" s="25"/>
      <c r="X72" s="25"/>
      <c r="Y72" s="25"/>
      <c r="Z72" s="25"/>
    </row>
    <row r="73" ht="15.0" customHeight="1">
      <c r="A73" s="558" t="s">
        <v>5030</v>
      </c>
      <c r="B73" s="559" t="s">
        <v>5031</v>
      </c>
      <c r="C73" s="559">
        <v>2018.0</v>
      </c>
      <c r="D73" s="560">
        <v>43340.0</v>
      </c>
      <c r="E73" s="559" t="s">
        <v>5032</v>
      </c>
      <c r="F73" s="559" t="s">
        <v>186</v>
      </c>
      <c r="G73" s="559" t="s">
        <v>17</v>
      </c>
      <c r="H73" s="559" t="s">
        <v>66</v>
      </c>
      <c r="I73" s="560">
        <v>43969.0</v>
      </c>
      <c r="J73" s="559">
        <v>5.0</v>
      </c>
      <c r="K73" s="556" t="s">
        <v>19</v>
      </c>
      <c r="L73" s="559" t="s">
        <v>390</v>
      </c>
      <c r="M73" s="541">
        <f t="shared" si="1"/>
        <v>629</v>
      </c>
      <c r="N73" s="25"/>
      <c r="O73" s="389" t="s">
        <v>1231</v>
      </c>
      <c r="P73" s="379"/>
      <c r="Q73" s="379"/>
      <c r="R73" s="380"/>
      <c r="S73" s="390">
        <f>COUNTIF($K$2:$K$495,"Não classificado - Produto não classificado")</f>
        <v>61</v>
      </c>
      <c r="T73" s="391">
        <f>(S73/S76)</f>
        <v>0.1237322515</v>
      </c>
      <c r="U73" s="25"/>
      <c r="V73" s="25"/>
      <c r="W73" s="25"/>
      <c r="X73" s="25"/>
      <c r="Y73" s="25"/>
      <c r="Z73" s="25"/>
    </row>
    <row r="74" ht="15.0" customHeight="1">
      <c r="A74" s="553" t="s">
        <v>5033</v>
      </c>
      <c r="B74" s="554" t="s">
        <v>5034</v>
      </c>
      <c r="C74" s="554">
        <v>2020.0</v>
      </c>
      <c r="D74" s="555">
        <v>43888.0</v>
      </c>
      <c r="E74" s="554" t="s">
        <v>5035</v>
      </c>
      <c r="F74" s="554" t="s">
        <v>364</v>
      </c>
      <c r="G74" s="554" t="s">
        <v>17</v>
      </c>
      <c r="H74" s="554" t="s">
        <v>66</v>
      </c>
      <c r="I74" s="555">
        <v>43969.0</v>
      </c>
      <c r="J74" s="554">
        <v>5.0</v>
      </c>
      <c r="K74" s="556" t="s">
        <v>19</v>
      </c>
      <c r="L74" s="554" t="s">
        <v>390</v>
      </c>
      <c r="M74" s="540">
        <f t="shared" si="1"/>
        <v>81</v>
      </c>
      <c r="N74" s="25"/>
      <c r="O74" s="389" t="s">
        <v>1259</v>
      </c>
      <c r="P74" s="379"/>
      <c r="Q74" s="379"/>
      <c r="R74" s="380"/>
      <c r="S74" s="390">
        <f>COUNTIF($K$2:$K$495,"Não determinada devido à natureza do produto (Inimigos naturais)")</f>
        <v>0</v>
      </c>
      <c r="T74" s="391">
        <f>(S74/S76)</f>
        <v>0</v>
      </c>
      <c r="U74" s="25"/>
      <c r="V74" s="25"/>
      <c r="W74" s="25"/>
      <c r="X74" s="25"/>
      <c r="Y74" s="25"/>
      <c r="Z74" s="25"/>
    </row>
    <row r="75" ht="15.0" customHeight="1">
      <c r="A75" s="558" t="s">
        <v>5036</v>
      </c>
      <c r="B75" s="559" t="s">
        <v>5037</v>
      </c>
      <c r="C75" s="559">
        <v>2014.0</v>
      </c>
      <c r="D75" s="560">
        <v>41934.0</v>
      </c>
      <c r="E75" s="559" t="s">
        <v>5038</v>
      </c>
      <c r="F75" s="559" t="s">
        <v>865</v>
      </c>
      <c r="G75" s="559" t="s">
        <v>17</v>
      </c>
      <c r="H75" s="559" t="s">
        <v>373</v>
      </c>
      <c r="I75" s="560">
        <v>43990.0</v>
      </c>
      <c r="J75" s="559">
        <v>6.0</v>
      </c>
      <c r="K75" s="556" t="s">
        <v>19</v>
      </c>
      <c r="L75" s="559" t="s">
        <v>390</v>
      </c>
      <c r="M75" s="541">
        <f t="shared" si="1"/>
        <v>2056</v>
      </c>
      <c r="N75" s="25"/>
      <c r="O75" s="392" t="s">
        <v>19</v>
      </c>
      <c r="P75" s="393"/>
      <c r="Q75" s="393"/>
      <c r="R75" s="394"/>
      <c r="S75" s="395">
        <f>COUNTIF($K$2:$K$495,"O perfil toxicológico foi considerado equivalente ao produto técnico de referência")</f>
        <v>162</v>
      </c>
      <c r="T75" s="396">
        <f>(S75/S76)</f>
        <v>0.3286004057</v>
      </c>
      <c r="U75" s="25"/>
      <c r="V75" s="25"/>
      <c r="W75" s="25"/>
      <c r="X75" s="25"/>
      <c r="Y75" s="25"/>
      <c r="Z75" s="25"/>
    </row>
    <row r="76" ht="15.0" customHeight="1">
      <c r="A76" s="553" t="s">
        <v>5039</v>
      </c>
      <c r="B76" s="554" t="s">
        <v>5040</v>
      </c>
      <c r="C76" s="554">
        <v>2017.0</v>
      </c>
      <c r="D76" s="555">
        <v>43087.0</v>
      </c>
      <c r="E76" s="554" t="s">
        <v>5041</v>
      </c>
      <c r="F76" s="554" t="s">
        <v>1030</v>
      </c>
      <c r="G76" s="554" t="s">
        <v>17</v>
      </c>
      <c r="H76" s="554" t="s">
        <v>263</v>
      </c>
      <c r="I76" s="555">
        <v>43990.0</v>
      </c>
      <c r="J76" s="554">
        <v>6.0</v>
      </c>
      <c r="K76" s="556" t="s">
        <v>19</v>
      </c>
      <c r="L76" s="554" t="s">
        <v>390</v>
      </c>
      <c r="M76" s="540">
        <f t="shared" si="1"/>
        <v>903</v>
      </c>
      <c r="N76" s="25"/>
      <c r="O76" s="397" t="s">
        <v>268</v>
      </c>
      <c r="P76" s="343"/>
      <c r="Q76" s="343"/>
      <c r="R76" s="398"/>
      <c r="S76" s="399">
        <f>SUM(S64:S75)</f>
        <v>493</v>
      </c>
      <c r="T76" s="400">
        <f>(S76/S76)</f>
        <v>1</v>
      </c>
      <c r="U76" s="25"/>
      <c r="V76" s="25"/>
      <c r="W76" s="25"/>
      <c r="X76" s="25"/>
      <c r="Y76" s="25"/>
      <c r="Z76" s="25"/>
    </row>
    <row r="77" ht="15.0" customHeight="1">
      <c r="A77" s="558" t="s">
        <v>5042</v>
      </c>
      <c r="B77" s="559" t="s">
        <v>5043</v>
      </c>
      <c r="C77" s="559">
        <v>2018.0</v>
      </c>
      <c r="D77" s="560">
        <v>43312.0</v>
      </c>
      <c r="E77" s="559" t="s">
        <v>5044</v>
      </c>
      <c r="F77" s="559" t="s">
        <v>1030</v>
      </c>
      <c r="G77" s="559" t="s">
        <v>17</v>
      </c>
      <c r="H77" s="559" t="s">
        <v>753</v>
      </c>
      <c r="I77" s="560">
        <v>43990.0</v>
      </c>
      <c r="J77" s="559">
        <v>6.0</v>
      </c>
      <c r="K77" s="556" t="s">
        <v>19</v>
      </c>
      <c r="L77" s="559" t="s">
        <v>390</v>
      </c>
      <c r="M77" s="541">
        <f t="shared" si="1"/>
        <v>678</v>
      </c>
      <c r="N77" s="25"/>
      <c r="O77" s="25"/>
      <c r="P77" s="25"/>
      <c r="Q77" s="25"/>
      <c r="R77" s="25"/>
      <c r="S77" s="25"/>
      <c r="T77" s="25"/>
      <c r="U77" s="25"/>
      <c r="V77" s="25"/>
      <c r="W77" s="25"/>
      <c r="X77" s="25"/>
      <c r="Y77" s="25"/>
      <c r="Z77" s="25"/>
    </row>
    <row r="78" ht="15.0" customHeight="1">
      <c r="A78" s="553" t="s">
        <v>5045</v>
      </c>
      <c r="B78" s="554" t="s">
        <v>5046</v>
      </c>
      <c r="C78" s="554">
        <v>2018.0</v>
      </c>
      <c r="D78" s="555">
        <v>43388.0</v>
      </c>
      <c r="E78" s="554" t="s">
        <v>5047</v>
      </c>
      <c r="F78" s="554" t="s">
        <v>1030</v>
      </c>
      <c r="G78" s="554" t="s">
        <v>17</v>
      </c>
      <c r="H78" s="554" t="s">
        <v>380</v>
      </c>
      <c r="I78" s="555">
        <v>43990.0</v>
      </c>
      <c r="J78" s="554">
        <v>6.0</v>
      </c>
      <c r="K78" s="556" t="s">
        <v>19</v>
      </c>
      <c r="L78" s="554" t="s">
        <v>390</v>
      </c>
      <c r="M78" s="540">
        <f t="shared" si="1"/>
        <v>602</v>
      </c>
      <c r="N78" s="25"/>
      <c r="O78" s="368" t="s">
        <v>11</v>
      </c>
      <c r="P78" s="95"/>
      <c r="Q78" s="95"/>
      <c r="R78" s="95"/>
      <c r="S78" s="95"/>
      <c r="T78" s="96"/>
      <c r="U78" s="25"/>
      <c r="V78" s="25"/>
      <c r="W78" s="25"/>
      <c r="X78" s="25"/>
      <c r="Y78" s="25"/>
      <c r="Z78" s="25"/>
    </row>
    <row r="79" ht="15.0" customHeight="1">
      <c r="A79" s="558" t="s">
        <v>5048</v>
      </c>
      <c r="B79" s="559" t="s">
        <v>5049</v>
      </c>
      <c r="C79" s="559">
        <v>2018.0</v>
      </c>
      <c r="D79" s="560">
        <v>43398.0</v>
      </c>
      <c r="E79" s="559" t="s">
        <v>5050</v>
      </c>
      <c r="F79" s="559" t="s">
        <v>55</v>
      </c>
      <c r="G79" s="559" t="s">
        <v>17</v>
      </c>
      <c r="H79" s="559" t="s">
        <v>153</v>
      </c>
      <c r="I79" s="560">
        <v>43994.0</v>
      </c>
      <c r="J79" s="559">
        <v>6.0</v>
      </c>
      <c r="K79" s="556" t="s">
        <v>19</v>
      </c>
      <c r="L79" s="559" t="s">
        <v>390</v>
      </c>
      <c r="M79" s="541">
        <f t="shared" si="1"/>
        <v>596</v>
      </c>
      <c r="N79" s="25"/>
      <c r="O79" s="97"/>
      <c r="P79" s="98"/>
      <c r="Q79" s="98"/>
      <c r="R79" s="98"/>
      <c r="S79" s="98"/>
      <c r="T79" s="99"/>
      <c r="U79" s="25"/>
      <c r="V79" s="25"/>
      <c r="W79" s="25"/>
      <c r="X79" s="25"/>
      <c r="Y79" s="25"/>
      <c r="Z79" s="25"/>
    </row>
    <row r="80" ht="15.0" customHeight="1">
      <c r="A80" s="553" t="s">
        <v>5051</v>
      </c>
      <c r="B80" s="554" t="s">
        <v>5052</v>
      </c>
      <c r="C80" s="554">
        <v>2019.0</v>
      </c>
      <c r="D80" s="555">
        <v>43605.0</v>
      </c>
      <c r="E80" s="554" t="s">
        <v>5053</v>
      </c>
      <c r="F80" s="554" t="s">
        <v>372</v>
      </c>
      <c r="G80" s="554" t="s">
        <v>17</v>
      </c>
      <c r="H80" s="554" t="s">
        <v>149</v>
      </c>
      <c r="I80" s="555">
        <v>43994.0</v>
      </c>
      <c r="J80" s="554">
        <v>6.0</v>
      </c>
      <c r="K80" s="556" t="s">
        <v>19</v>
      </c>
      <c r="L80" s="554" t="s">
        <v>395</v>
      </c>
      <c r="M80" s="540">
        <f t="shared" si="1"/>
        <v>389</v>
      </c>
      <c r="N80" s="25"/>
      <c r="O80" s="369" t="s">
        <v>288</v>
      </c>
      <c r="P80" s="370"/>
      <c r="Q80" s="370"/>
      <c r="R80" s="371"/>
      <c r="S80" s="536" t="s">
        <v>289</v>
      </c>
      <c r="T80" s="537" t="s">
        <v>108</v>
      </c>
      <c r="U80" s="25"/>
      <c r="V80" s="25"/>
      <c r="W80" s="25"/>
      <c r="X80" s="25"/>
      <c r="Y80" s="25"/>
      <c r="Z80" s="25"/>
    </row>
    <row r="81" ht="15.0" customHeight="1">
      <c r="A81" s="558" t="s">
        <v>5054</v>
      </c>
      <c r="B81" s="559" t="s">
        <v>5055</v>
      </c>
      <c r="C81" s="559">
        <v>2019.0</v>
      </c>
      <c r="D81" s="560">
        <v>43787.0</v>
      </c>
      <c r="E81" s="559" t="s">
        <v>5056</v>
      </c>
      <c r="F81" s="559" t="s">
        <v>1630</v>
      </c>
      <c r="G81" s="559" t="s">
        <v>17</v>
      </c>
      <c r="H81" s="559" t="s">
        <v>244</v>
      </c>
      <c r="I81" s="560">
        <v>43994.0</v>
      </c>
      <c r="J81" s="559">
        <v>6.0</v>
      </c>
      <c r="K81" s="556" t="s">
        <v>19</v>
      </c>
      <c r="L81" s="559" t="s">
        <v>390</v>
      </c>
      <c r="M81" s="541">
        <f t="shared" si="1"/>
        <v>207</v>
      </c>
      <c r="N81" s="25"/>
      <c r="O81" s="538" t="s">
        <v>386</v>
      </c>
      <c r="P81" s="343"/>
      <c r="Q81" s="343"/>
      <c r="R81" s="344"/>
      <c r="S81" s="405">
        <f>COUNTIF($L$2:$L$495,"I - Produto altamente perigoso ao meio ambiente")</f>
        <v>16</v>
      </c>
      <c r="T81" s="406">
        <f>(S81/S85)</f>
        <v>0.03245436105</v>
      </c>
      <c r="U81" s="25"/>
      <c r="V81" s="25"/>
      <c r="W81" s="25"/>
      <c r="X81" s="25"/>
      <c r="Y81" s="25"/>
      <c r="Z81" s="25"/>
    </row>
    <row r="82" ht="15.0" customHeight="1">
      <c r="A82" s="553" t="s">
        <v>5057</v>
      </c>
      <c r="B82" s="554" t="s">
        <v>5058</v>
      </c>
      <c r="C82" s="554">
        <v>2018.0</v>
      </c>
      <c r="D82" s="555">
        <v>43399.0</v>
      </c>
      <c r="E82" s="554" t="s">
        <v>5059</v>
      </c>
      <c r="F82" s="554" t="s">
        <v>865</v>
      </c>
      <c r="G82" s="554" t="s">
        <v>17</v>
      </c>
      <c r="H82" s="554" t="s">
        <v>244</v>
      </c>
      <c r="I82" s="555">
        <v>44000.0</v>
      </c>
      <c r="J82" s="554">
        <v>6.0</v>
      </c>
      <c r="K82" s="556" t="s">
        <v>19</v>
      </c>
      <c r="L82" s="554" t="s">
        <v>390</v>
      </c>
      <c r="M82" s="540">
        <f t="shared" si="1"/>
        <v>601</v>
      </c>
      <c r="N82" s="25"/>
      <c r="O82" s="407" t="s">
        <v>390</v>
      </c>
      <c r="P82" s="106"/>
      <c r="Q82" s="106"/>
      <c r="R82" s="107"/>
      <c r="S82" s="408">
        <f>COUNTIF($L$2:$L$495,"II - Produto muito perigoso ao meio ambiente")</f>
        <v>235</v>
      </c>
      <c r="T82" s="409">
        <f>(S82/S85)</f>
        <v>0.476673428</v>
      </c>
      <c r="U82" s="25"/>
      <c r="V82" s="25"/>
      <c r="W82" s="25"/>
      <c r="X82" s="25"/>
      <c r="Y82" s="25"/>
      <c r="Z82" s="25"/>
    </row>
    <row r="83" ht="15.0" customHeight="1">
      <c r="A83" s="558" t="s">
        <v>5060</v>
      </c>
      <c r="B83" s="559" t="s">
        <v>5061</v>
      </c>
      <c r="C83" s="559">
        <v>2014.0</v>
      </c>
      <c r="D83" s="560">
        <v>41963.0</v>
      </c>
      <c r="E83" s="559" t="s">
        <v>5062</v>
      </c>
      <c r="F83" s="559" t="s">
        <v>364</v>
      </c>
      <c r="G83" s="559" t="s">
        <v>17</v>
      </c>
      <c r="H83" s="559" t="s">
        <v>380</v>
      </c>
      <c r="I83" s="560">
        <v>44000.0</v>
      </c>
      <c r="J83" s="559">
        <v>6.0</v>
      </c>
      <c r="K83" s="556" t="s">
        <v>19</v>
      </c>
      <c r="L83" s="559" t="s">
        <v>390</v>
      </c>
      <c r="M83" s="541">
        <f t="shared" si="1"/>
        <v>2037</v>
      </c>
      <c r="N83" s="25"/>
      <c r="O83" s="410" t="s">
        <v>395</v>
      </c>
      <c r="P83" s="106"/>
      <c r="Q83" s="106"/>
      <c r="R83" s="107"/>
      <c r="S83" s="405">
        <f>COUNTIF($L$2:$L$495,"III - Produto perigoso ao meio ambiente")</f>
        <v>143</v>
      </c>
      <c r="T83" s="406">
        <f>(S83/S85)</f>
        <v>0.2900608519</v>
      </c>
      <c r="U83" s="25"/>
      <c r="V83" s="25"/>
      <c r="W83" s="25"/>
      <c r="X83" s="25"/>
      <c r="Y83" s="25"/>
      <c r="Z83" s="25"/>
    </row>
    <row r="84" ht="15.0" customHeight="1">
      <c r="A84" s="553" t="s">
        <v>5063</v>
      </c>
      <c r="B84" s="554" t="s">
        <v>5064</v>
      </c>
      <c r="C84" s="554">
        <v>2015.0</v>
      </c>
      <c r="D84" s="555">
        <v>42305.0</v>
      </c>
      <c r="E84" s="554" t="s">
        <v>5065</v>
      </c>
      <c r="F84" s="554" t="s">
        <v>364</v>
      </c>
      <c r="G84" s="554" t="s">
        <v>17</v>
      </c>
      <c r="H84" s="554" t="s">
        <v>753</v>
      </c>
      <c r="I84" s="555">
        <v>44000.0</v>
      </c>
      <c r="J84" s="554">
        <v>6.0</v>
      </c>
      <c r="K84" s="556" t="s">
        <v>19</v>
      </c>
      <c r="L84" s="554" t="s">
        <v>390</v>
      </c>
      <c r="M84" s="540">
        <f t="shared" si="1"/>
        <v>1695</v>
      </c>
      <c r="N84" s="25"/>
      <c r="O84" s="407" t="s">
        <v>399</v>
      </c>
      <c r="P84" s="106"/>
      <c r="Q84" s="106"/>
      <c r="R84" s="107"/>
      <c r="S84" s="408">
        <f>COUNTIF($L$2:$L$495,"IV - Produto pouco perigoso ao meio ambiente")</f>
        <v>99</v>
      </c>
      <c r="T84" s="409">
        <f>(S84/S85)</f>
        <v>0.200811359</v>
      </c>
      <c r="U84" s="25"/>
      <c r="V84" s="25"/>
      <c r="W84" s="25"/>
      <c r="X84" s="25"/>
      <c r="Y84" s="25"/>
      <c r="Z84" s="25"/>
    </row>
    <row r="85" ht="15.0" customHeight="1">
      <c r="A85" s="558" t="s">
        <v>5066</v>
      </c>
      <c r="B85" s="559" t="s">
        <v>5067</v>
      </c>
      <c r="C85" s="559">
        <v>2013.0</v>
      </c>
      <c r="D85" s="560">
        <v>41513.0</v>
      </c>
      <c r="E85" s="559" t="s">
        <v>5068</v>
      </c>
      <c r="F85" s="559" t="s">
        <v>364</v>
      </c>
      <c r="G85" s="559" t="s">
        <v>17</v>
      </c>
      <c r="H85" s="559" t="s">
        <v>50</v>
      </c>
      <c r="I85" s="560">
        <v>44000.0</v>
      </c>
      <c r="J85" s="559">
        <v>6.0</v>
      </c>
      <c r="K85" s="556" t="s">
        <v>19</v>
      </c>
      <c r="L85" s="559" t="s">
        <v>390</v>
      </c>
      <c r="M85" s="541">
        <f t="shared" si="1"/>
        <v>2487</v>
      </c>
      <c r="N85" s="25"/>
      <c r="O85" s="369" t="s">
        <v>268</v>
      </c>
      <c r="P85" s="370"/>
      <c r="Q85" s="370"/>
      <c r="R85" s="371"/>
      <c r="S85" s="399">
        <f>SUM(S81:S84)</f>
        <v>493</v>
      </c>
      <c r="T85" s="400">
        <f>(S85/S85)</f>
        <v>1</v>
      </c>
      <c r="U85" s="25"/>
      <c r="V85" s="25"/>
      <c r="W85" s="25"/>
      <c r="X85" s="25"/>
      <c r="Y85" s="25"/>
      <c r="Z85" s="25"/>
    </row>
    <row r="86" ht="15.0" customHeight="1">
      <c r="A86" s="553" t="s">
        <v>5069</v>
      </c>
      <c r="B86" s="554" t="s">
        <v>5070</v>
      </c>
      <c r="C86" s="554">
        <v>2014.0</v>
      </c>
      <c r="D86" s="555">
        <v>41948.0</v>
      </c>
      <c r="E86" s="554" t="s">
        <v>5071</v>
      </c>
      <c r="F86" s="554" t="s">
        <v>364</v>
      </c>
      <c r="G86" s="554" t="s">
        <v>17</v>
      </c>
      <c r="H86" s="554" t="s">
        <v>26</v>
      </c>
      <c r="I86" s="555">
        <v>44000.0</v>
      </c>
      <c r="J86" s="554">
        <v>6.0</v>
      </c>
      <c r="K86" s="556" t="s">
        <v>19</v>
      </c>
      <c r="L86" s="554" t="s">
        <v>390</v>
      </c>
      <c r="M86" s="540">
        <f t="shared" si="1"/>
        <v>2052</v>
      </c>
      <c r="N86" s="25"/>
      <c r="O86" s="25"/>
      <c r="P86" s="25"/>
      <c r="Q86" s="25"/>
      <c r="R86" s="25"/>
      <c r="S86" s="25"/>
      <c r="T86" s="25"/>
      <c r="U86" s="25"/>
      <c r="V86" s="25"/>
      <c r="W86" s="25"/>
      <c r="X86" s="25"/>
      <c r="Y86" s="25"/>
      <c r="Z86" s="25"/>
    </row>
    <row r="87" ht="15.0" customHeight="1">
      <c r="A87" s="558" t="s">
        <v>5072</v>
      </c>
      <c r="B87" s="559" t="s">
        <v>5073</v>
      </c>
      <c r="C87" s="559">
        <v>2019.0</v>
      </c>
      <c r="D87" s="560">
        <v>43521.0</v>
      </c>
      <c r="E87" s="559" t="s">
        <v>5074</v>
      </c>
      <c r="F87" s="559" t="s">
        <v>102</v>
      </c>
      <c r="G87" s="559" t="s">
        <v>17</v>
      </c>
      <c r="H87" s="559" t="s">
        <v>26</v>
      </c>
      <c r="I87" s="560">
        <v>44000.0</v>
      </c>
      <c r="J87" s="559">
        <v>6.0</v>
      </c>
      <c r="K87" s="556" t="s">
        <v>19</v>
      </c>
      <c r="L87" s="559" t="s">
        <v>395</v>
      </c>
      <c r="M87" s="541">
        <f t="shared" si="1"/>
        <v>479</v>
      </c>
      <c r="N87" s="25"/>
      <c r="O87" s="414" t="s">
        <v>412</v>
      </c>
      <c r="P87" s="415"/>
      <c r="Q87" s="415"/>
      <c r="R87" s="416"/>
      <c r="S87" s="25"/>
      <c r="T87" s="25"/>
      <c r="U87" s="25"/>
      <c r="V87" s="25"/>
      <c r="W87" s="25"/>
      <c r="X87" s="25"/>
      <c r="Y87" s="25"/>
      <c r="Z87" s="25"/>
    </row>
    <row r="88" ht="15.0" customHeight="1">
      <c r="A88" s="553" t="s">
        <v>5075</v>
      </c>
      <c r="B88" s="554" t="s">
        <v>5076</v>
      </c>
      <c r="C88" s="554">
        <v>2019.0</v>
      </c>
      <c r="D88" s="555">
        <v>43535.0</v>
      </c>
      <c r="E88" s="554" t="s">
        <v>5077</v>
      </c>
      <c r="F88" s="554" t="s">
        <v>422</v>
      </c>
      <c r="G88" s="554" t="s">
        <v>17</v>
      </c>
      <c r="H88" s="554" t="s">
        <v>3298</v>
      </c>
      <c r="I88" s="555">
        <v>44000.0</v>
      </c>
      <c r="J88" s="554">
        <v>6.0</v>
      </c>
      <c r="K88" s="556" t="s">
        <v>19</v>
      </c>
      <c r="L88" s="554" t="s">
        <v>395</v>
      </c>
      <c r="M88" s="540">
        <f t="shared" si="1"/>
        <v>465</v>
      </c>
      <c r="N88" s="25"/>
      <c r="O88" s="417"/>
      <c r="P88" s="98"/>
      <c r="Q88" s="98"/>
      <c r="R88" s="418"/>
      <c r="S88" s="25"/>
      <c r="T88" s="25"/>
      <c r="U88" s="25"/>
      <c r="V88" s="25"/>
      <c r="W88" s="25"/>
      <c r="X88" s="25"/>
      <c r="Y88" s="25"/>
      <c r="Z88" s="25"/>
    </row>
    <row r="89" ht="15.0" customHeight="1">
      <c r="A89" s="558" t="s">
        <v>5078</v>
      </c>
      <c r="B89" s="559" t="s">
        <v>5079</v>
      </c>
      <c r="C89" s="559">
        <v>2019.0</v>
      </c>
      <c r="D89" s="560">
        <v>43815.0</v>
      </c>
      <c r="E89" s="559" t="s">
        <v>5080</v>
      </c>
      <c r="F89" s="559" t="s">
        <v>873</v>
      </c>
      <c r="G89" s="559" t="s">
        <v>17</v>
      </c>
      <c r="H89" s="559" t="s">
        <v>1392</v>
      </c>
      <c r="I89" s="560">
        <v>44007.0</v>
      </c>
      <c r="J89" s="559">
        <v>6.0</v>
      </c>
      <c r="K89" s="556" t="s">
        <v>19</v>
      </c>
      <c r="L89" s="559" t="s">
        <v>390</v>
      </c>
      <c r="M89" s="541">
        <f t="shared" si="1"/>
        <v>192</v>
      </c>
      <c r="N89" s="25"/>
      <c r="O89" s="419" t="s">
        <v>423</v>
      </c>
      <c r="P89" s="420" t="s">
        <v>424</v>
      </c>
      <c r="Q89" s="421"/>
      <c r="R89" s="422"/>
      <c r="S89" s="25"/>
      <c r="T89" s="25"/>
      <c r="U89" s="25"/>
      <c r="V89" s="25"/>
      <c r="W89" s="25"/>
      <c r="X89" s="25"/>
      <c r="Y89" s="25"/>
      <c r="Z89" s="25"/>
    </row>
    <row r="90" ht="15.0" customHeight="1">
      <c r="A90" s="553" t="s">
        <v>5081</v>
      </c>
      <c r="B90" s="554" t="s">
        <v>5082</v>
      </c>
      <c r="C90" s="554">
        <v>2019.0</v>
      </c>
      <c r="D90" s="555">
        <v>43724.0</v>
      </c>
      <c r="E90" s="554" t="s">
        <v>5083</v>
      </c>
      <c r="F90" s="554" t="s">
        <v>1030</v>
      </c>
      <c r="G90" s="554" t="s">
        <v>17</v>
      </c>
      <c r="H90" s="554" t="s">
        <v>1392</v>
      </c>
      <c r="I90" s="555">
        <v>44007.0</v>
      </c>
      <c r="J90" s="554">
        <v>6.0</v>
      </c>
      <c r="K90" s="556" t="s">
        <v>19</v>
      </c>
      <c r="L90" s="554" t="s">
        <v>390</v>
      </c>
      <c r="M90" s="540">
        <f t="shared" si="1"/>
        <v>283</v>
      </c>
      <c r="N90" s="25"/>
      <c r="O90" s="423" t="s">
        <v>430</v>
      </c>
      <c r="P90" s="424">
        <f>AVERAGEIF(G2:G495,"PT",M2:M495)</f>
        <v>2912.666667</v>
      </c>
      <c r="Q90" s="379"/>
      <c r="R90" s="380"/>
      <c r="S90" s="25"/>
      <c r="T90" s="25"/>
      <c r="U90" s="25"/>
      <c r="V90" s="25"/>
      <c r="W90" s="25"/>
      <c r="X90" s="25"/>
      <c r="Y90" s="25"/>
      <c r="Z90" s="25"/>
    </row>
    <row r="91" ht="15.0" customHeight="1">
      <c r="A91" s="558" t="s">
        <v>5084</v>
      </c>
      <c r="B91" s="559" t="s">
        <v>5085</v>
      </c>
      <c r="C91" s="559">
        <v>2020.0</v>
      </c>
      <c r="D91" s="560">
        <v>43917.0</v>
      </c>
      <c r="E91" s="559" t="s">
        <v>5086</v>
      </c>
      <c r="F91" s="559" t="s">
        <v>1030</v>
      </c>
      <c r="G91" s="559" t="s">
        <v>17</v>
      </c>
      <c r="H91" s="559" t="s">
        <v>263</v>
      </c>
      <c r="I91" s="560">
        <v>44007.0</v>
      </c>
      <c r="J91" s="559">
        <v>6.0</v>
      </c>
      <c r="K91" s="556" t="s">
        <v>19</v>
      </c>
      <c r="L91" s="559" t="s">
        <v>390</v>
      </c>
      <c r="M91" s="541">
        <f t="shared" si="1"/>
        <v>90</v>
      </c>
      <c r="N91" s="25"/>
      <c r="O91" s="425" t="s">
        <v>34</v>
      </c>
      <c r="P91" s="426">
        <f>AVERAGEIF(G2:G495,"PTN",M2:M495)</f>
        <v>2975</v>
      </c>
      <c r="Q91" s="379"/>
      <c r="R91" s="380"/>
      <c r="S91" s="25"/>
      <c r="T91" s="25"/>
      <c r="U91" s="25"/>
      <c r="V91" s="25"/>
      <c r="W91" s="25"/>
      <c r="X91" s="25"/>
      <c r="Y91" s="25"/>
      <c r="Z91" s="25"/>
    </row>
    <row r="92" ht="15.0" customHeight="1">
      <c r="A92" s="553" t="s">
        <v>5087</v>
      </c>
      <c r="B92" s="554" t="s">
        <v>5088</v>
      </c>
      <c r="C92" s="554">
        <v>2017.0</v>
      </c>
      <c r="D92" s="555">
        <v>42996.0</v>
      </c>
      <c r="E92" s="554" t="s">
        <v>5089</v>
      </c>
      <c r="F92" s="554" t="s">
        <v>55</v>
      </c>
      <c r="G92" s="554" t="s">
        <v>17</v>
      </c>
      <c r="H92" s="554" t="s">
        <v>263</v>
      </c>
      <c r="I92" s="555">
        <v>44023.0</v>
      </c>
      <c r="J92" s="554">
        <v>7.0</v>
      </c>
      <c r="K92" s="556" t="s">
        <v>19</v>
      </c>
      <c r="L92" s="554" t="s">
        <v>390</v>
      </c>
      <c r="M92" s="540">
        <f t="shared" si="1"/>
        <v>1027</v>
      </c>
      <c r="N92" s="25"/>
      <c r="O92" s="423" t="s">
        <v>17</v>
      </c>
      <c r="P92" s="424">
        <f>AVERAGEIF(G2:G495,"PTE",M2:M495)</f>
        <v>1469.117284</v>
      </c>
      <c r="Q92" s="379"/>
      <c r="R92" s="380"/>
      <c r="S92" s="25"/>
      <c r="T92" s="25"/>
      <c r="U92" s="25"/>
      <c r="V92" s="25"/>
      <c r="W92" s="25"/>
      <c r="X92" s="25"/>
      <c r="Y92" s="25"/>
      <c r="Z92" s="25"/>
    </row>
    <row r="93" ht="15.0" customHeight="1">
      <c r="A93" s="558" t="s">
        <v>5090</v>
      </c>
      <c r="B93" s="559" t="s">
        <v>5091</v>
      </c>
      <c r="C93" s="559">
        <v>2016.0</v>
      </c>
      <c r="D93" s="560">
        <v>42480.0</v>
      </c>
      <c r="E93" s="559" t="s">
        <v>5092</v>
      </c>
      <c r="F93" s="559" t="s">
        <v>5093</v>
      </c>
      <c r="G93" s="559" t="s">
        <v>34</v>
      </c>
      <c r="H93" s="559" t="s">
        <v>807</v>
      </c>
      <c r="I93" s="560">
        <v>44029.0</v>
      </c>
      <c r="J93" s="559">
        <v>7.0</v>
      </c>
      <c r="K93" s="561" t="s">
        <v>758</v>
      </c>
      <c r="L93" s="559" t="s">
        <v>390</v>
      </c>
      <c r="M93" s="541">
        <f t="shared" si="1"/>
        <v>1549</v>
      </c>
      <c r="N93" s="25"/>
      <c r="O93" s="425" t="s">
        <v>46</v>
      </c>
      <c r="P93" s="426">
        <f>AVERAGEIF(G2:G495,"Pré-Mistura",M2:M495)</f>
        <v>1875.5</v>
      </c>
      <c r="Q93" s="379"/>
      <c r="R93" s="380"/>
      <c r="S93" s="25"/>
      <c r="T93" s="25"/>
      <c r="U93" s="25"/>
      <c r="V93" s="25"/>
      <c r="W93" s="25"/>
      <c r="X93" s="25"/>
      <c r="Y93" s="25"/>
      <c r="Z93" s="25"/>
    </row>
    <row r="94" ht="15.0" customHeight="1">
      <c r="A94" s="553" t="s">
        <v>5094</v>
      </c>
      <c r="B94" s="554" t="s">
        <v>5095</v>
      </c>
      <c r="C94" s="554">
        <v>2014.0</v>
      </c>
      <c r="D94" s="555">
        <v>41712.0</v>
      </c>
      <c r="E94" s="554" t="s">
        <v>5096</v>
      </c>
      <c r="F94" s="554" t="s">
        <v>5097</v>
      </c>
      <c r="G94" s="554" t="s">
        <v>34</v>
      </c>
      <c r="H94" s="554" t="s">
        <v>1553</v>
      </c>
      <c r="I94" s="555">
        <v>44040.0</v>
      </c>
      <c r="J94" s="554">
        <v>7.0</v>
      </c>
      <c r="K94" s="561" t="s">
        <v>758</v>
      </c>
      <c r="L94" s="554" t="s">
        <v>390</v>
      </c>
      <c r="M94" s="540">
        <f t="shared" si="1"/>
        <v>2328</v>
      </c>
      <c r="N94" s="25"/>
      <c r="O94" s="423" t="s">
        <v>806</v>
      </c>
      <c r="P94" s="424">
        <f>AVERAGEIF(G2:G495,"PF",M2:M495)</f>
        <v>2532.528571</v>
      </c>
      <c r="Q94" s="379"/>
      <c r="R94" s="380"/>
      <c r="S94" s="25"/>
      <c r="T94" s="25"/>
      <c r="U94" s="25"/>
      <c r="V94" s="25"/>
      <c r="W94" s="25"/>
      <c r="X94" s="25"/>
      <c r="Y94" s="25"/>
      <c r="Z94" s="25"/>
    </row>
    <row r="95" ht="15.0" customHeight="1">
      <c r="A95" s="558" t="s">
        <v>5098</v>
      </c>
      <c r="B95" s="559" t="s">
        <v>5099</v>
      </c>
      <c r="C95" s="559">
        <v>2014.0</v>
      </c>
      <c r="D95" s="560">
        <v>41674.0</v>
      </c>
      <c r="E95" s="559" t="s">
        <v>5100</v>
      </c>
      <c r="F95" s="559" t="s">
        <v>869</v>
      </c>
      <c r="G95" s="559" t="s">
        <v>17</v>
      </c>
      <c r="H95" s="559" t="s">
        <v>163</v>
      </c>
      <c r="I95" s="560">
        <v>44056.0</v>
      </c>
      <c r="J95" s="559">
        <v>8.0</v>
      </c>
      <c r="K95" s="556" t="s">
        <v>19</v>
      </c>
      <c r="L95" s="559" t="s">
        <v>395</v>
      </c>
      <c r="M95" s="541">
        <f t="shared" si="1"/>
        <v>2382</v>
      </c>
      <c r="N95" s="25"/>
      <c r="O95" s="425" t="s">
        <v>707</v>
      </c>
      <c r="P95" s="426">
        <f>AVERAGEIF(G2:G495,"PFN",M2:M476)</f>
        <v>2110.777778</v>
      </c>
      <c r="Q95" s="379"/>
      <c r="R95" s="380"/>
      <c r="S95" s="25"/>
      <c r="T95" s="25"/>
      <c r="U95" s="25"/>
      <c r="V95" s="25"/>
      <c r="W95" s="25"/>
      <c r="X95" s="25"/>
      <c r="Y95" s="25"/>
      <c r="Z95" s="25"/>
    </row>
    <row r="96" ht="15.0" customHeight="1">
      <c r="A96" s="553" t="s">
        <v>5101</v>
      </c>
      <c r="B96" s="554" t="s">
        <v>5102</v>
      </c>
      <c r="C96" s="554">
        <v>2014.0</v>
      </c>
      <c r="D96" s="555">
        <v>41711.0</v>
      </c>
      <c r="E96" s="554" t="s">
        <v>5103</v>
      </c>
      <c r="F96" s="554" t="s">
        <v>364</v>
      </c>
      <c r="G96" s="554" t="s">
        <v>17</v>
      </c>
      <c r="H96" s="554" t="s">
        <v>927</v>
      </c>
      <c r="I96" s="555">
        <v>44056.0</v>
      </c>
      <c r="J96" s="554">
        <v>8.0</v>
      </c>
      <c r="K96" s="556" t="s">
        <v>19</v>
      </c>
      <c r="L96" s="554" t="s">
        <v>390</v>
      </c>
      <c r="M96" s="540">
        <f t="shared" si="1"/>
        <v>2345</v>
      </c>
      <c r="N96" s="25"/>
      <c r="O96" s="423" t="s">
        <v>712</v>
      </c>
      <c r="P96" s="424">
        <f>AVERAGEIF(G2:G476,"PF/PTE",M2:M495)</f>
        <v>1890.077465</v>
      </c>
      <c r="Q96" s="379"/>
      <c r="R96" s="380"/>
      <c r="S96" s="25"/>
      <c r="T96" s="25"/>
      <c r="U96" s="25"/>
      <c r="V96" s="25"/>
      <c r="W96" s="25"/>
      <c r="X96" s="25"/>
      <c r="Y96" s="25"/>
      <c r="Z96" s="25"/>
    </row>
    <row r="97" ht="15.0" customHeight="1">
      <c r="A97" s="558" t="s">
        <v>5104</v>
      </c>
      <c r="B97" s="559" t="s">
        <v>5105</v>
      </c>
      <c r="C97" s="559">
        <v>2015.0</v>
      </c>
      <c r="D97" s="560">
        <v>42081.0</v>
      </c>
      <c r="E97" s="559" t="s">
        <v>5106</v>
      </c>
      <c r="F97" s="559" t="s">
        <v>364</v>
      </c>
      <c r="G97" s="559" t="s">
        <v>17</v>
      </c>
      <c r="H97" s="559" t="s">
        <v>380</v>
      </c>
      <c r="I97" s="560">
        <v>44056.0</v>
      </c>
      <c r="J97" s="559">
        <v>8.0</v>
      </c>
      <c r="K97" s="556" t="s">
        <v>19</v>
      </c>
      <c r="L97" s="559" t="s">
        <v>390</v>
      </c>
      <c r="M97" s="541">
        <f t="shared" si="1"/>
        <v>1975</v>
      </c>
      <c r="N97" s="25"/>
      <c r="O97" s="425" t="s">
        <v>725</v>
      </c>
      <c r="P97" s="426">
        <f>AVERAGEIF(G2:G4956,"Bio",M2:M495)</f>
        <v>399.2678571</v>
      </c>
      <c r="Q97" s="379"/>
      <c r="R97" s="380"/>
      <c r="S97" s="25"/>
      <c r="T97" s="25"/>
      <c r="U97" s="25"/>
      <c r="V97" s="25"/>
      <c r="W97" s="25"/>
      <c r="X97" s="25"/>
      <c r="Y97" s="25"/>
      <c r="Z97" s="25"/>
    </row>
    <row r="98" ht="15.0" customHeight="1">
      <c r="A98" s="553" t="s">
        <v>5107</v>
      </c>
      <c r="B98" s="554" t="s">
        <v>5108</v>
      </c>
      <c r="C98" s="554">
        <v>2015.0</v>
      </c>
      <c r="D98" s="555">
        <v>42111.0</v>
      </c>
      <c r="E98" s="554" t="s">
        <v>5109</v>
      </c>
      <c r="F98" s="554" t="s">
        <v>869</v>
      </c>
      <c r="G98" s="554" t="s">
        <v>17</v>
      </c>
      <c r="H98" s="554" t="s">
        <v>380</v>
      </c>
      <c r="I98" s="555">
        <v>44056.0</v>
      </c>
      <c r="J98" s="554">
        <v>8.0</v>
      </c>
      <c r="K98" s="556" t="s">
        <v>19</v>
      </c>
      <c r="L98" s="554" t="s">
        <v>395</v>
      </c>
      <c r="M98" s="540">
        <f t="shared" si="1"/>
        <v>1945</v>
      </c>
      <c r="N98" s="25"/>
      <c r="O98" s="423" t="s">
        <v>729</v>
      </c>
      <c r="P98" s="424">
        <f>AVERAGEIF(G2:G495,"Bio/Org",M2:M495)</f>
        <v>236.8947368</v>
      </c>
      <c r="Q98" s="379"/>
      <c r="R98" s="380"/>
      <c r="S98" s="25"/>
      <c r="T98" s="25"/>
      <c r="U98" s="25"/>
      <c r="V98" s="25"/>
      <c r="W98" s="25"/>
      <c r="X98" s="25"/>
      <c r="Y98" s="25"/>
      <c r="Z98" s="25"/>
    </row>
    <row r="99" ht="15.0" customHeight="1">
      <c r="A99" s="558" t="s">
        <v>5110</v>
      </c>
      <c r="B99" s="559" t="s">
        <v>5111</v>
      </c>
      <c r="C99" s="559">
        <v>2015.0</v>
      </c>
      <c r="D99" s="560">
        <v>42367.0</v>
      </c>
      <c r="E99" s="559" t="s">
        <v>5112</v>
      </c>
      <c r="F99" s="559" t="s">
        <v>55</v>
      </c>
      <c r="G99" s="559" t="s">
        <v>17</v>
      </c>
      <c r="H99" s="559" t="s">
        <v>948</v>
      </c>
      <c r="I99" s="560">
        <v>44056.0</v>
      </c>
      <c r="J99" s="559">
        <v>8.0</v>
      </c>
      <c r="K99" s="556" t="s">
        <v>19</v>
      </c>
      <c r="L99" s="559" t="s">
        <v>390</v>
      </c>
      <c r="M99" s="541">
        <f t="shared" si="1"/>
        <v>1689</v>
      </c>
      <c r="N99" s="25"/>
      <c r="O99" s="427" t="s">
        <v>435</v>
      </c>
      <c r="P99" s="428">
        <f>AVERAGE(M2:M495)</f>
        <v>1568.743902</v>
      </c>
      <c r="Q99" s="429"/>
      <c r="R99" s="329"/>
      <c r="S99" s="25"/>
      <c r="T99" s="25"/>
      <c r="U99" s="25"/>
      <c r="V99" s="25"/>
      <c r="W99" s="25"/>
      <c r="X99" s="25"/>
      <c r="Y99" s="25"/>
      <c r="Z99" s="25"/>
    </row>
    <row r="100" ht="15.0" customHeight="1">
      <c r="A100" s="553" t="s">
        <v>5113</v>
      </c>
      <c r="B100" s="554" t="s">
        <v>5114</v>
      </c>
      <c r="C100" s="554">
        <v>2017.0</v>
      </c>
      <c r="D100" s="555">
        <v>42829.0</v>
      </c>
      <c r="E100" s="554" t="s">
        <v>5115</v>
      </c>
      <c r="F100" s="554" t="s">
        <v>55</v>
      </c>
      <c r="G100" s="554" t="s">
        <v>17</v>
      </c>
      <c r="H100" s="554" t="s">
        <v>153</v>
      </c>
      <c r="I100" s="555">
        <v>44056.0</v>
      </c>
      <c r="J100" s="554">
        <v>8.0</v>
      </c>
      <c r="K100" s="556" t="s">
        <v>19</v>
      </c>
      <c r="L100" s="554" t="s">
        <v>390</v>
      </c>
      <c r="M100" s="540">
        <f t="shared" si="1"/>
        <v>1227</v>
      </c>
      <c r="N100" s="25"/>
      <c r="O100" s="25"/>
      <c r="P100" s="25"/>
      <c r="Q100" s="25"/>
      <c r="R100" s="25"/>
      <c r="S100" s="25"/>
      <c r="T100" s="25"/>
      <c r="U100" s="25"/>
      <c r="V100" s="25"/>
      <c r="W100" s="25"/>
      <c r="X100" s="25"/>
      <c r="Y100" s="25"/>
      <c r="Z100" s="25"/>
    </row>
    <row r="101" ht="15.0" customHeight="1">
      <c r="A101" s="558" t="s">
        <v>5116</v>
      </c>
      <c r="B101" s="559" t="s">
        <v>5117</v>
      </c>
      <c r="C101" s="559">
        <v>2017.0</v>
      </c>
      <c r="D101" s="560">
        <v>42829.0</v>
      </c>
      <c r="E101" s="559" t="s">
        <v>5118</v>
      </c>
      <c r="F101" s="559" t="s">
        <v>55</v>
      </c>
      <c r="G101" s="559" t="s">
        <v>17</v>
      </c>
      <c r="H101" s="559" t="s">
        <v>153</v>
      </c>
      <c r="I101" s="560">
        <v>44056.0</v>
      </c>
      <c r="J101" s="559">
        <v>8.0</v>
      </c>
      <c r="K101" s="556" t="s">
        <v>19</v>
      </c>
      <c r="L101" s="559" t="s">
        <v>390</v>
      </c>
      <c r="M101" s="541">
        <f t="shared" si="1"/>
        <v>1227</v>
      </c>
      <c r="N101" s="25"/>
      <c r="O101" s="25"/>
      <c r="P101" s="25"/>
      <c r="Q101" s="25"/>
      <c r="R101" s="25"/>
      <c r="S101" s="25"/>
      <c r="T101" s="25"/>
      <c r="U101" s="25"/>
      <c r="V101" s="25"/>
      <c r="W101" s="25"/>
      <c r="X101" s="25"/>
      <c r="Y101" s="25"/>
      <c r="Z101" s="25"/>
    </row>
    <row r="102" ht="15.0" customHeight="1">
      <c r="A102" s="553" t="s">
        <v>5119</v>
      </c>
      <c r="B102" s="554" t="s">
        <v>5120</v>
      </c>
      <c r="C102" s="554">
        <v>2017.0</v>
      </c>
      <c r="D102" s="555">
        <v>42831.0</v>
      </c>
      <c r="E102" s="554" t="s">
        <v>5121</v>
      </c>
      <c r="F102" s="554" t="s">
        <v>55</v>
      </c>
      <c r="G102" s="554" t="s">
        <v>17</v>
      </c>
      <c r="H102" s="554" t="s">
        <v>153</v>
      </c>
      <c r="I102" s="555">
        <v>44056.0</v>
      </c>
      <c r="J102" s="554">
        <v>8.0</v>
      </c>
      <c r="K102" s="556" t="s">
        <v>19</v>
      </c>
      <c r="L102" s="554" t="s">
        <v>390</v>
      </c>
      <c r="M102" s="540">
        <f t="shared" si="1"/>
        <v>1225</v>
      </c>
      <c r="N102" s="25"/>
      <c r="O102" s="25"/>
      <c r="P102" s="25"/>
      <c r="Q102" s="25"/>
      <c r="R102" s="25"/>
      <c r="S102" s="25"/>
      <c r="T102" s="25"/>
      <c r="U102" s="25"/>
      <c r="V102" s="25"/>
      <c r="W102" s="25"/>
      <c r="X102" s="25"/>
      <c r="Y102" s="25"/>
      <c r="Z102" s="25"/>
    </row>
    <row r="103" ht="15.0" customHeight="1">
      <c r="A103" s="558" t="s">
        <v>5122</v>
      </c>
      <c r="B103" s="559" t="s">
        <v>5123</v>
      </c>
      <c r="C103" s="559">
        <v>2017.0</v>
      </c>
      <c r="D103" s="560">
        <v>42831.0</v>
      </c>
      <c r="E103" s="559" t="s">
        <v>5124</v>
      </c>
      <c r="F103" s="559" t="s">
        <v>55</v>
      </c>
      <c r="G103" s="559" t="s">
        <v>17</v>
      </c>
      <c r="H103" s="559" t="s">
        <v>153</v>
      </c>
      <c r="I103" s="560">
        <v>44056.0</v>
      </c>
      <c r="J103" s="559">
        <v>8.0</v>
      </c>
      <c r="K103" s="556" t="s">
        <v>19</v>
      </c>
      <c r="L103" s="559" t="s">
        <v>390</v>
      </c>
      <c r="M103" s="541">
        <f t="shared" si="1"/>
        <v>1225</v>
      </c>
      <c r="N103" s="25"/>
      <c r="O103" s="25"/>
      <c r="P103" s="25"/>
      <c r="Q103" s="25"/>
      <c r="R103" s="25"/>
      <c r="S103" s="25"/>
      <c r="T103" s="25"/>
      <c r="U103" s="25"/>
      <c r="V103" s="25"/>
      <c r="W103" s="25"/>
      <c r="X103" s="25"/>
      <c r="Y103" s="25"/>
      <c r="Z103" s="25"/>
    </row>
    <row r="104" ht="15.0" customHeight="1">
      <c r="A104" s="553" t="s">
        <v>5125</v>
      </c>
      <c r="B104" s="554" t="s">
        <v>5126</v>
      </c>
      <c r="C104" s="554">
        <v>2017.0</v>
      </c>
      <c r="D104" s="555">
        <v>42886.0</v>
      </c>
      <c r="E104" s="554" t="s">
        <v>5127</v>
      </c>
      <c r="F104" s="554" t="s">
        <v>55</v>
      </c>
      <c r="G104" s="554" t="s">
        <v>17</v>
      </c>
      <c r="H104" s="554" t="s">
        <v>753</v>
      </c>
      <c r="I104" s="555">
        <v>44056.0</v>
      </c>
      <c r="J104" s="554">
        <v>8.0</v>
      </c>
      <c r="K104" s="556" t="s">
        <v>19</v>
      </c>
      <c r="L104" s="554" t="s">
        <v>390</v>
      </c>
      <c r="M104" s="540">
        <f t="shared" si="1"/>
        <v>1170</v>
      </c>
      <c r="N104" s="25"/>
      <c r="O104" s="25"/>
      <c r="P104" s="25"/>
      <c r="Q104" s="25"/>
      <c r="R104" s="25"/>
      <c r="S104" s="25"/>
      <c r="T104" s="25"/>
      <c r="U104" s="25"/>
      <c r="V104" s="25"/>
      <c r="W104" s="25"/>
      <c r="X104" s="25"/>
      <c r="Y104" s="25"/>
      <c r="Z104" s="25"/>
    </row>
    <row r="105" ht="15.0" customHeight="1">
      <c r="A105" s="558" t="s">
        <v>5128</v>
      </c>
      <c r="B105" s="559" t="s">
        <v>5129</v>
      </c>
      <c r="C105" s="559">
        <v>2017.0</v>
      </c>
      <c r="D105" s="560">
        <v>42919.0</v>
      </c>
      <c r="E105" s="559" t="s">
        <v>5130</v>
      </c>
      <c r="F105" s="559" t="s">
        <v>55</v>
      </c>
      <c r="G105" s="559" t="s">
        <v>17</v>
      </c>
      <c r="H105" s="559" t="s">
        <v>153</v>
      </c>
      <c r="I105" s="560">
        <v>44056.0</v>
      </c>
      <c r="J105" s="559">
        <v>8.0</v>
      </c>
      <c r="K105" s="556" t="s">
        <v>19</v>
      </c>
      <c r="L105" s="559" t="s">
        <v>390</v>
      </c>
      <c r="M105" s="541">
        <f t="shared" si="1"/>
        <v>1137</v>
      </c>
      <c r="N105" s="25"/>
      <c r="O105" s="25"/>
      <c r="P105" s="25"/>
      <c r="Q105" s="25"/>
      <c r="R105" s="25"/>
      <c r="S105" s="25"/>
      <c r="T105" s="25"/>
      <c r="U105" s="25"/>
      <c r="V105" s="25"/>
      <c r="W105" s="25"/>
      <c r="X105" s="25"/>
      <c r="Y105" s="25"/>
      <c r="Z105" s="25"/>
    </row>
    <row r="106" ht="15.0" customHeight="1">
      <c r="A106" s="553" t="s">
        <v>5131</v>
      </c>
      <c r="B106" s="554" t="s">
        <v>5132</v>
      </c>
      <c r="C106" s="554">
        <v>2019.0</v>
      </c>
      <c r="D106" s="555">
        <v>43644.0</v>
      </c>
      <c r="E106" s="554" t="s">
        <v>5133</v>
      </c>
      <c r="F106" s="554" t="s">
        <v>1937</v>
      </c>
      <c r="G106" s="554" t="s">
        <v>17</v>
      </c>
      <c r="H106" s="554" t="s">
        <v>26</v>
      </c>
      <c r="I106" s="555">
        <v>44056.0</v>
      </c>
      <c r="J106" s="554">
        <v>8.0</v>
      </c>
      <c r="K106" s="556" t="s">
        <v>19</v>
      </c>
      <c r="L106" s="554" t="s">
        <v>386</v>
      </c>
      <c r="M106" s="540">
        <f t="shared" si="1"/>
        <v>412</v>
      </c>
      <c r="N106" s="25"/>
      <c r="O106" s="25"/>
      <c r="P106" s="25"/>
      <c r="Q106" s="25"/>
      <c r="R106" s="25"/>
      <c r="S106" s="25"/>
      <c r="T106" s="25"/>
      <c r="U106" s="25"/>
      <c r="V106" s="25"/>
      <c r="W106" s="25"/>
      <c r="X106" s="25"/>
      <c r="Y106" s="25"/>
      <c r="Z106" s="25"/>
    </row>
    <row r="107" ht="15.0" customHeight="1">
      <c r="A107" s="558" t="s">
        <v>5134</v>
      </c>
      <c r="B107" s="559" t="s">
        <v>5135</v>
      </c>
      <c r="C107" s="559">
        <v>2019.0</v>
      </c>
      <c r="D107" s="560">
        <v>43585.0</v>
      </c>
      <c r="E107" s="559" t="s">
        <v>5136</v>
      </c>
      <c r="F107" s="559" t="s">
        <v>2028</v>
      </c>
      <c r="G107" s="559" t="s">
        <v>17</v>
      </c>
      <c r="H107" s="559" t="s">
        <v>1034</v>
      </c>
      <c r="I107" s="560">
        <v>44078.0</v>
      </c>
      <c r="J107" s="559">
        <v>9.0</v>
      </c>
      <c r="K107" s="556" t="s">
        <v>19</v>
      </c>
      <c r="L107" s="559" t="s">
        <v>395</v>
      </c>
      <c r="M107" s="541">
        <f t="shared" si="1"/>
        <v>493</v>
      </c>
      <c r="N107" s="25"/>
      <c r="O107" s="25"/>
      <c r="P107" s="25"/>
      <c r="Q107" s="25"/>
      <c r="R107" s="25"/>
      <c r="S107" s="25"/>
      <c r="T107" s="25"/>
      <c r="U107" s="25"/>
      <c r="V107" s="25"/>
      <c r="W107" s="25"/>
      <c r="X107" s="25"/>
      <c r="Y107" s="25"/>
      <c r="Z107" s="25"/>
    </row>
    <row r="108" ht="15.0" customHeight="1">
      <c r="A108" s="553" t="s">
        <v>5137</v>
      </c>
      <c r="B108" s="554" t="s">
        <v>5138</v>
      </c>
      <c r="C108" s="554">
        <v>2018.0</v>
      </c>
      <c r="D108" s="555">
        <v>43453.0</v>
      </c>
      <c r="E108" s="554" t="s">
        <v>5139</v>
      </c>
      <c r="F108" s="554" t="s">
        <v>186</v>
      </c>
      <c r="G108" s="554" t="s">
        <v>17</v>
      </c>
      <c r="H108" s="554" t="s">
        <v>244</v>
      </c>
      <c r="I108" s="555">
        <v>44078.0</v>
      </c>
      <c r="J108" s="554">
        <v>9.0</v>
      </c>
      <c r="K108" s="556" t="s">
        <v>19</v>
      </c>
      <c r="L108" s="554" t="s">
        <v>390</v>
      </c>
      <c r="M108" s="540">
        <f t="shared" si="1"/>
        <v>625</v>
      </c>
      <c r="N108" s="25"/>
      <c r="O108" s="25"/>
      <c r="P108" s="25"/>
      <c r="Q108" s="25"/>
      <c r="R108" s="25"/>
      <c r="S108" s="25"/>
      <c r="T108" s="25"/>
      <c r="U108" s="25"/>
      <c r="V108" s="25"/>
      <c r="W108" s="25"/>
      <c r="X108" s="25"/>
      <c r="Y108" s="25"/>
      <c r="Z108" s="25"/>
    </row>
    <row r="109" ht="15.0" customHeight="1">
      <c r="A109" s="558" t="s">
        <v>5140</v>
      </c>
      <c r="B109" s="559" t="s">
        <v>5141</v>
      </c>
      <c r="C109" s="559">
        <v>2014.0</v>
      </c>
      <c r="D109" s="560">
        <v>41995.0</v>
      </c>
      <c r="E109" s="559" t="s">
        <v>5142</v>
      </c>
      <c r="F109" s="559" t="s">
        <v>422</v>
      </c>
      <c r="G109" s="559" t="s">
        <v>17</v>
      </c>
      <c r="H109" s="559" t="s">
        <v>244</v>
      </c>
      <c r="I109" s="560">
        <v>44104.0</v>
      </c>
      <c r="J109" s="559">
        <v>9.0</v>
      </c>
      <c r="K109" s="556" t="s">
        <v>19</v>
      </c>
      <c r="L109" s="559" t="s">
        <v>390</v>
      </c>
      <c r="M109" s="541">
        <f t="shared" si="1"/>
        <v>2109</v>
      </c>
      <c r="N109" s="25"/>
      <c r="O109" s="25"/>
      <c r="P109" s="25"/>
      <c r="Q109" s="25"/>
      <c r="R109" s="25"/>
      <c r="S109" s="25"/>
      <c r="T109" s="25"/>
      <c r="U109" s="25"/>
      <c r="V109" s="25"/>
      <c r="W109" s="25"/>
      <c r="X109" s="25"/>
      <c r="Y109" s="25"/>
      <c r="Z109" s="25"/>
    </row>
    <row r="110" ht="15.0" customHeight="1">
      <c r="A110" s="553" t="s">
        <v>5143</v>
      </c>
      <c r="B110" s="554" t="s">
        <v>5144</v>
      </c>
      <c r="C110" s="554">
        <v>2014.0</v>
      </c>
      <c r="D110" s="555">
        <v>41745.0</v>
      </c>
      <c r="E110" s="554" t="s">
        <v>5145</v>
      </c>
      <c r="F110" s="554" t="s">
        <v>5146</v>
      </c>
      <c r="G110" s="554" t="s">
        <v>17</v>
      </c>
      <c r="H110" s="554" t="s">
        <v>163</v>
      </c>
      <c r="I110" s="555">
        <v>44104.0</v>
      </c>
      <c r="J110" s="554">
        <v>9.0</v>
      </c>
      <c r="K110" s="556" t="s">
        <v>19</v>
      </c>
      <c r="L110" s="554" t="s">
        <v>395</v>
      </c>
      <c r="M110" s="540">
        <f t="shared" si="1"/>
        <v>2359</v>
      </c>
      <c r="N110" s="25"/>
      <c r="O110" s="25"/>
      <c r="P110" s="25"/>
      <c r="Q110" s="25"/>
      <c r="R110" s="25"/>
      <c r="S110" s="25"/>
      <c r="T110" s="25"/>
      <c r="U110" s="25"/>
      <c r="V110" s="25"/>
      <c r="W110" s="25"/>
      <c r="X110" s="25"/>
      <c r="Y110" s="25"/>
      <c r="Z110" s="25"/>
    </row>
    <row r="111" ht="15.0" customHeight="1">
      <c r="A111" s="558" t="s">
        <v>5147</v>
      </c>
      <c r="B111" s="559" t="s">
        <v>5148</v>
      </c>
      <c r="C111" s="559">
        <v>2011.0</v>
      </c>
      <c r="D111" s="560">
        <v>40800.0</v>
      </c>
      <c r="E111" s="559" t="s">
        <v>5149</v>
      </c>
      <c r="F111" s="559" t="s">
        <v>723</v>
      </c>
      <c r="G111" s="559" t="s">
        <v>17</v>
      </c>
      <c r="H111" s="559" t="s">
        <v>153</v>
      </c>
      <c r="I111" s="560">
        <v>44106.0</v>
      </c>
      <c r="J111" s="559">
        <v>10.0</v>
      </c>
      <c r="K111" s="556" t="s">
        <v>19</v>
      </c>
      <c r="L111" s="559" t="s">
        <v>390</v>
      </c>
      <c r="M111" s="541">
        <f t="shared" si="1"/>
        <v>3306</v>
      </c>
      <c r="N111" s="25"/>
      <c r="O111" s="25"/>
      <c r="P111" s="25"/>
      <c r="Q111" s="25"/>
      <c r="R111" s="25"/>
      <c r="S111" s="25"/>
      <c r="T111" s="25"/>
      <c r="U111" s="25"/>
      <c r="V111" s="25"/>
      <c r="W111" s="25"/>
      <c r="X111" s="25"/>
      <c r="Y111" s="25"/>
      <c r="Z111" s="25"/>
    </row>
    <row r="112" ht="15.0" customHeight="1">
      <c r="A112" s="553" t="s">
        <v>5150</v>
      </c>
      <c r="B112" s="554" t="s">
        <v>5151</v>
      </c>
      <c r="C112" s="554">
        <v>2014.0</v>
      </c>
      <c r="D112" s="555">
        <v>41708.0</v>
      </c>
      <c r="E112" s="554" t="s">
        <v>5152</v>
      </c>
      <c r="F112" s="554" t="s">
        <v>44</v>
      </c>
      <c r="G112" s="554" t="s">
        <v>17</v>
      </c>
      <c r="H112" s="554" t="s">
        <v>892</v>
      </c>
      <c r="I112" s="555">
        <v>44106.0</v>
      </c>
      <c r="J112" s="554">
        <v>10.0</v>
      </c>
      <c r="K112" s="556" t="s">
        <v>19</v>
      </c>
      <c r="L112" s="554" t="s">
        <v>395</v>
      </c>
      <c r="M112" s="540">
        <f t="shared" si="1"/>
        <v>2398</v>
      </c>
      <c r="N112" s="25"/>
      <c r="O112" s="25"/>
      <c r="P112" s="25"/>
      <c r="Q112" s="25"/>
      <c r="R112" s="25"/>
      <c r="S112" s="25"/>
      <c r="T112" s="25"/>
      <c r="U112" s="25"/>
      <c r="V112" s="25"/>
      <c r="W112" s="25"/>
      <c r="X112" s="25"/>
      <c r="Y112" s="25"/>
      <c r="Z112" s="25"/>
    </row>
    <row r="113" ht="15.0" customHeight="1">
      <c r="A113" s="558" t="s">
        <v>5153</v>
      </c>
      <c r="B113" s="559" t="s">
        <v>5154</v>
      </c>
      <c r="C113" s="559">
        <v>2014.0</v>
      </c>
      <c r="D113" s="560">
        <v>41829.0</v>
      </c>
      <c r="E113" s="559" t="s">
        <v>5155</v>
      </c>
      <c r="F113" s="559" t="s">
        <v>2602</v>
      </c>
      <c r="G113" s="559" t="s">
        <v>17</v>
      </c>
      <c r="H113" s="559" t="s">
        <v>927</v>
      </c>
      <c r="I113" s="560">
        <v>44106.0</v>
      </c>
      <c r="J113" s="559">
        <v>10.0</v>
      </c>
      <c r="K113" s="556" t="s">
        <v>19</v>
      </c>
      <c r="L113" s="559" t="s">
        <v>395</v>
      </c>
      <c r="M113" s="541">
        <f t="shared" si="1"/>
        <v>2277</v>
      </c>
      <c r="N113" s="25"/>
      <c r="O113" s="25"/>
      <c r="P113" s="25"/>
      <c r="Q113" s="25"/>
      <c r="R113" s="25"/>
      <c r="S113" s="25"/>
      <c r="T113" s="25"/>
      <c r="U113" s="25"/>
      <c r="V113" s="25"/>
      <c r="W113" s="25"/>
      <c r="X113" s="25"/>
      <c r="Y113" s="25"/>
      <c r="Z113" s="25"/>
    </row>
    <row r="114" ht="15.0" customHeight="1">
      <c r="A114" s="553" t="s">
        <v>5156</v>
      </c>
      <c r="B114" s="554" t="s">
        <v>5157</v>
      </c>
      <c r="C114" s="554">
        <v>2019.0</v>
      </c>
      <c r="D114" s="555">
        <v>43524.0</v>
      </c>
      <c r="E114" s="554" t="s">
        <v>5158</v>
      </c>
      <c r="F114" s="554" t="s">
        <v>2602</v>
      </c>
      <c r="G114" s="554" t="s">
        <v>17</v>
      </c>
      <c r="H114" s="554" t="s">
        <v>26</v>
      </c>
      <c r="I114" s="555">
        <v>44106.0</v>
      </c>
      <c r="J114" s="554">
        <v>10.0</v>
      </c>
      <c r="K114" s="556" t="s">
        <v>19</v>
      </c>
      <c r="L114" s="554" t="s">
        <v>395</v>
      </c>
      <c r="M114" s="540">
        <f t="shared" si="1"/>
        <v>582</v>
      </c>
      <c r="N114" s="25"/>
      <c r="O114" s="25"/>
      <c r="P114" s="25"/>
      <c r="Q114" s="25"/>
      <c r="R114" s="25"/>
      <c r="S114" s="25"/>
      <c r="T114" s="25"/>
      <c r="U114" s="25"/>
      <c r="V114" s="25"/>
      <c r="W114" s="25"/>
      <c r="X114" s="25"/>
      <c r="Y114" s="25"/>
      <c r="Z114" s="25"/>
    </row>
    <row r="115" ht="15.0" customHeight="1">
      <c r="A115" s="558" t="s">
        <v>5159</v>
      </c>
      <c r="B115" s="559" t="s">
        <v>5160</v>
      </c>
      <c r="C115" s="559">
        <v>2014.0</v>
      </c>
      <c r="D115" s="560">
        <v>41920.0</v>
      </c>
      <c r="E115" s="559" t="s">
        <v>5161</v>
      </c>
      <c r="F115" s="559" t="s">
        <v>1937</v>
      </c>
      <c r="G115" s="559" t="s">
        <v>17</v>
      </c>
      <c r="H115" s="559" t="s">
        <v>163</v>
      </c>
      <c r="I115" s="560">
        <v>44106.0</v>
      </c>
      <c r="J115" s="559">
        <v>10.0</v>
      </c>
      <c r="K115" s="556" t="s">
        <v>19</v>
      </c>
      <c r="L115" s="559" t="s">
        <v>386</v>
      </c>
      <c r="M115" s="541">
        <f t="shared" si="1"/>
        <v>2186</v>
      </c>
      <c r="N115" s="25"/>
      <c r="O115" s="25"/>
      <c r="P115" s="25"/>
      <c r="Q115" s="25"/>
      <c r="R115" s="25"/>
      <c r="S115" s="25"/>
      <c r="T115" s="25"/>
      <c r="U115" s="25"/>
      <c r="V115" s="25"/>
      <c r="W115" s="25"/>
      <c r="X115" s="25"/>
      <c r="Y115" s="25"/>
      <c r="Z115" s="25"/>
    </row>
    <row r="116" ht="15.0" customHeight="1">
      <c r="A116" s="553" t="s">
        <v>5162</v>
      </c>
      <c r="B116" s="554" t="s">
        <v>5163</v>
      </c>
      <c r="C116" s="554">
        <v>2014.0</v>
      </c>
      <c r="D116" s="555">
        <v>41941.0</v>
      </c>
      <c r="E116" s="554" t="s">
        <v>5164</v>
      </c>
      <c r="F116" s="554" t="s">
        <v>1937</v>
      </c>
      <c r="G116" s="554" t="s">
        <v>17</v>
      </c>
      <c r="H116" s="554" t="s">
        <v>66</v>
      </c>
      <c r="I116" s="555">
        <v>44106.0</v>
      </c>
      <c r="J116" s="554">
        <v>10.0</v>
      </c>
      <c r="K116" s="556" t="s">
        <v>19</v>
      </c>
      <c r="L116" s="554" t="s">
        <v>386</v>
      </c>
      <c r="M116" s="540">
        <f t="shared" si="1"/>
        <v>2165</v>
      </c>
      <c r="N116" s="25"/>
      <c r="O116" s="25"/>
      <c r="P116" s="25"/>
      <c r="Q116" s="25"/>
      <c r="R116" s="25"/>
      <c r="S116" s="25"/>
      <c r="T116" s="25"/>
      <c r="U116" s="25"/>
      <c r="V116" s="25"/>
      <c r="W116" s="25"/>
      <c r="X116" s="25"/>
      <c r="Y116" s="25"/>
      <c r="Z116" s="25"/>
    </row>
    <row r="117" ht="15.0" customHeight="1">
      <c r="A117" s="558" t="s">
        <v>5165</v>
      </c>
      <c r="B117" s="559" t="s">
        <v>5166</v>
      </c>
      <c r="C117" s="559">
        <v>2014.0</v>
      </c>
      <c r="D117" s="560">
        <v>41953.0</v>
      </c>
      <c r="E117" s="559" t="s">
        <v>5167</v>
      </c>
      <c r="F117" s="559" t="s">
        <v>1937</v>
      </c>
      <c r="G117" s="559" t="s">
        <v>17</v>
      </c>
      <c r="H117" s="559" t="s">
        <v>380</v>
      </c>
      <c r="I117" s="560">
        <v>44106.0</v>
      </c>
      <c r="J117" s="559">
        <v>10.0</v>
      </c>
      <c r="K117" s="556" t="s">
        <v>19</v>
      </c>
      <c r="L117" s="559" t="s">
        <v>386</v>
      </c>
      <c r="M117" s="541">
        <f t="shared" si="1"/>
        <v>2153</v>
      </c>
      <c r="N117" s="25"/>
      <c r="O117" s="25"/>
      <c r="P117" s="25"/>
      <c r="Q117" s="25"/>
      <c r="R117" s="25"/>
      <c r="S117" s="25"/>
      <c r="T117" s="25"/>
      <c r="U117" s="25"/>
      <c r="V117" s="25"/>
      <c r="W117" s="25"/>
      <c r="X117" s="25"/>
      <c r="Y117" s="25"/>
      <c r="Z117" s="25"/>
    </row>
    <row r="118" ht="15.0" customHeight="1">
      <c r="A118" s="553" t="s">
        <v>5168</v>
      </c>
      <c r="B118" s="554" t="s">
        <v>5169</v>
      </c>
      <c r="C118" s="554">
        <v>2014.0</v>
      </c>
      <c r="D118" s="555">
        <v>41996.0</v>
      </c>
      <c r="E118" s="554" t="s">
        <v>5170</v>
      </c>
      <c r="F118" s="554" t="s">
        <v>1937</v>
      </c>
      <c r="G118" s="554" t="s">
        <v>17</v>
      </c>
      <c r="H118" s="554" t="s">
        <v>373</v>
      </c>
      <c r="I118" s="555">
        <v>44106.0</v>
      </c>
      <c r="J118" s="554">
        <v>10.0</v>
      </c>
      <c r="K118" s="556" t="s">
        <v>19</v>
      </c>
      <c r="L118" s="554" t="s">
        <v>386</v>
      </c>
      <c r="M118" s="540">
        <f t="shared" si="1"/>
        <v>2110</v>
      </c>
      <c r="N118" s="25"/>
      <c r="O118" s="25"/>
      <c r="P118" s="25"/>
      <c r="Q118" s="25"/>
      <c r="R118" s="25"/>
      <c r="S118" s="25"/>
      <c r="T118" s="25"/>
      <c r="U118" s="25"/>
      <c r="V118" s="25"/>
      <c r="W118" s="25"/>
      <c r="X118" s="25"/>
      <c r="Y118" s="25"/>
      <c r="Z118" s="25"/>
    </row>
    <row r="119" ht="15.0" customHeight="1">
      <c r="A119" s="558" t="s">
        <v>5171</v>
      </c>
      <c r="B119" s="559" t="s">
        <v>5172</v>
      </c>
      <c r="C119" s="559">
        <v>2020.0</v>
      </c>
      <c r="D119" s="560">
        <v>43851.0</v>
      </c>
      <c r="E119" s="559" t="s">
        <v>5173</v>
      </c>
      <c r="F119" s="559" t="s">
        <v>364</v>
      </c>
      <c r="G119" s="559" t="s">
        <v>17</v>
      </c>
      <c r="H119" s="559" t="s">
        <v>373</v>
      </c>
      <c r="I119" s="560">
        <v>44106.0</v>
      </c>
      <c r="J119" s="559">
        <v>10.0</v>
      </c>
      <c r="K119" s="556" t="s">
        <v>19</v>
      </c>
      <c r="L119" s="559" t="s">
        <v>390</v>
      </c>
      <c r="M119" s="541">
        <f t="shared" si="1"/>
        <v>255</v>
      </c>
      <c r="N119" s="25"/>
      <c r="O119" s="25"/>
      <c r="P119" s="25"/>
      <c r="Q119" s="25"/>
      <c r="R119" s="25"/>
      <c r="S119" s="25"/>
      <c r="T119" s="25"/>
      <c r="U119" s="25"/>
      <c r="V119" s="25"/>
      <c r="W119" s="25"/>
      <c r="X119" s="25"/>
      <c r="Y119" s="25"/>
      <c r="Z119" s="25"/>
    </row>
    <row r="120" ht="15.0" customHeight="1">
      <c r="A120" s="553" t="s">
        <v>5174</v>
      </c>
      <c r="B120" s="554" t="s">
        <v>5175</v>
      </c>
      <c r="C120" s="554">
        <v>2015.0</v>
      </c>
      <c r="D120" s="555">
        <v>42093.0</v>
      </c>
      <c r="E120" s="554" t="s">
        <v>5176</v>
      </c>
      <c r="F120" s="554" t="s">
        <v>869</v>
      </c>
      <c r="G120" s="554" t="s">
        <v>17</v>
      </c>
      <c r="H120" s="554" t="s">
        <v>50</v>
      </c>
      <c r="I120" s="555">
        <v>44110.0</v>
      </c>
      <c r="J120" s="554">
        <v>10.0</v>
      </c>
      <c r="K120" s="556" t="s">
        <v>19</v>
      </c>
      <c r="L120" s="554" t="s">
        <v>395</v>
      </c>
      <c r="M120" s="540">
        <f t="shared" si="1"/>
        <v>2017</v>
      </c>
      <c r="N120" s="25"/>
      <c r="O120" s="25"/>
      <c r="P120" s="25"/>
      <c r="Q120" s="25"/>
      <c r="R120" s="25"/>
      <c r="S120" s="25"/>
      <c r="T120" s="25"/>
      <c r="U120" s="25"/>
      <c r="V120" s="25"/>
      <c r="W120" s="25"/>
      <c r="X120" s="25"/>
      <c r="Y120" s="25"/>
      <c r="Z120" s="25"/>
    </row>
    <row r="121" ht="15.0" customHeight="1">
      <c r="A121" s="558" t="s">
        <v>5177</v>
      </c>
      <c r="B121" s="559" t="s">
        <v>5178</v>
      </c>
      <c r="C121" s="559">
        <v>2015.0</v>
      </c>
      <c r="D121" s="560">
        <v>42338.0</v>
      </c>
      <c r="E121" s="559" t="s">
        <v>5179</v>
      </c>
      <c r="F121" s="559" t="s">
        <v>719</v>
      </c>
      <c r="G121" s="559" t="s">
        <v>17</v>
      </c>
      <c r="H121" s="559" t="s">
        <v>1553</v>
      </c>
      <c r="I121" s="560">
        <v>44121.0</v>
      </c>
      <c r="J121" s="559">
        <v>10.0</v>
      </c>
      <c r="K121" s="556" t="s">
        <v>19</v>
      </c>
      <c r="L121" s="559" t="s">
        <v>390</v>
      </c>
      <c r="M121" s="541">
        <f t="shared" si="1"/>
        <v>1783</v>
      </c>
      <c r="N121" s="25"/>
      <c r="O121" s="25"/>
      <c r="P121" s="25"/>
      <c r="Q121" s="25"/>
      <c r="R121" s="25"/>
      <c r="S121" s="25"/>
      <c r="T121" s="25"/>
      <c r="U121" s="25"/>
      <c r="V121" s="25"/>
      <c r="W121" s="25"/>
      <c r="X121" s="25"/>
      <c r="Y121" s="25"/>
      <c r="Z121" s="25"/>
    </row>
    <row r="122" ht="15.0" customHeight="1">
      <c r="A122" s="553" t="s">
        <v>5180</v>
      </c>
      <c r="B122" s="554" t="s">
        <v>5181</v>
      </c>
      <c r="C122" s="554">
        <v>2017.0</v>
      </c>
      <c r="D122" s="555">
        <v>42919.0</v>
      </c>
      <c r="E122" s="554" t="s">
        <v>5182</v>
      </c>
      <c r="F122" s="554" t="s">
        <v>917</v>
      </c>
      <c r="G122" s="554" t="s">
        <v>17</v>
      </c>
      <c r="H122" s="554" t="s">
        <v>4910</v>
      </c>
      <c r="I122" s="555">
        <v>44121.0</v>
      </c>
      <c r="J122" s="554">
        <v>10.0</v>
      </c>
      <c r="K122" s="556" t="s">
        <v>19</v>
      </c>
      <c r="L122" s="554" t="s">
        <v>390</v>
      </c>
      <c r="M122" s="540">
        <f t="shared" si="1"/>
        <v>1202</v>
      </c>
      <c r="N122" s="25"/>
      <c r="O122" s="25"/>
      <c r="P122" s="25"/>
      <c r="Q122" s="25"/>
      <c r="R122" s="25"/>
      <c r="S122" s="25"/>
      <c r="T122" s="25"/>
      <c r="U122" s="25"/>
      <c r="V122" s="25"/>
      <c r="W122" s="25"/>
      <c r="X122" s="25"/>
      <c r="Y122" s="25"/>
      <c r="Z122" s="25"/>
    </row>
    <row r="123" ht="15.0" customHeight="1">
      <c r="A123" s="558" t="s">
        <v>5183</v>
      </c>
      <c r="B123" s="559" t="s">
        <v>5184</v>
      </c>
      <c r="C123" s="559">
        <v>2015.0</v>
      </c>
      <c r="D123" s="560">
        <v>42206.0</v>
      </c>
      <c r="E123" s="559" t="s">
        <v>5185</v>
      </c>
      <c r="F123" s="559" t="s">
        <v>869</v>
      </c>
      <c r="G123" s="559" t="s">
        <v>17</v>
      </c>
      <c r="H123" s="559" t="s">
        <v>373</v>
      </c>
      <c r="I123" s="560">
        <v>44144.0</v>
      </c>
      <c r="J123" s="559">
        <v>11.0</v>
      </c>
      <c r="K123" s="556" t="s">
        <v>19</v>
      </c>
      <c r="L123" s="559" t="s">
        <v>395</v>
      </c>
      <c r="M123" s="541">
        <f t="shared" si="1"/>
        <v>1938</v>
      </c>
      <c r="N123" s="25"/>
      <c r="O123" s="25"/>
      <c r="P123" s="25"/>
      <c r="Q123" s="25"/>
      <c r="R123" s="25"/>
      <c r="S123" s="25"/>
      <c r="T123" s="25"/>
      <c r="U123" s="25"/>
      <c r="V123" s="25"/>
      <c r="W123" s="25"/>
      <c r="X123" s="25"/>
      <c r="Y123" s="25"/>
      <c r="Z123" s="25"/>
    </row>
    <row r="124" ht="15.0" customHeight="1">
      <c r="A124" s="553" t="s">
        <v>5186</v>
      </c>
      <c r="B124" s="554" t="s">
        <v>5187</v>
      </c>
      <c r="C124" s="554">
        <v>2015.0</v>
      </c>
      <c r="D124" s="555">
        <v>42250.0</v>
      </c>
      <c r="E124" s="554" t="s">
        <v>5188</v>
      </c>
      <c r="F124" s="554" t="s">
        <v>228</v>
      </c>
      <c r="G124" s="554" t="s">
        <v>17</v>
      </c>
      <c r="H124" s="554" t="s">
        <v>130</v>
      </c>
      <c r="I124" s="555">
        <v>44144.0</v>
      </c>
      <c r="J124" s="554">
        <v>11.0</v>
      </c>
      <c r="K124" s="556" t="s">
        <v>19</v>
      </c>
      <c r="L124" s="554" t="s">
        <v>390</v>
      </c>
      <c r="M124" s="540">
        <f t="shared" si="1"/>
        <v>1894</v>
      </c>
      <c r="N124" s="25"/>
      <c r="O124" s="25"/>
      <c r="P124" s="25"/>
      <c r="Q124" s="25"/>
      <c r="R124" s="25"/>
      <c r="S124" s="25"/>
      <c r="T124" s="25"/>
      <c r="U124" s="25"/>
      <c r="V124" s="25"/>
      <c r="W124" s="25"/>
      <c r="X124" s="25"/>
      <c r="Y124" s="25"/>
      <c r="Z124" s="25"/>
    </row>
    <row r="125" ht="15.0" customHeight="1">
      <c r="A125" s="558" t="s">
        <v>5189</v>
      </c>
      <c r="B125" s="559" t="s">
        <v>5190</v>
      </c>
      <c r="C125" s="559">
        <v>2017.0</v>
      </c>
      <c r="D125" s="560">
        <v>42790.0</v>
      </c>
      <c r="E125" s="559" t="s">
        <v>5191</v>
      </c>
      <c r="F125" s="559" t="s">
        <v>2199</v>
      </c>
      <c r="G125" s="559" t="s">
        <v>17</v>
      </c>
      <c r="H125" s="559" t="s">
        <v>753</v>
      </c>
      <c r="I125" s="560">
        <v>44144.0</v>
      </c>
      <c r="J125" s="559">
        <v>11.0</v>
      </c>
      <c r="K125" s="556" t="s">
        <v>19</v>
      </c>
      <c r="L125" s="559" t="s">
        <v>395</v>
      </c>
      <c r="M125" s="541">
        <f t="shared" si="1"/>
        <v>1354</v>
      </c>
      <c r="N125" s="25"/>
      <c r="O125" s="25"/>
      <c r="P125" s="25"/>
      <c r="Q125" s="25"/>
      <c r="R125" s="25"/>
      <c r="S125" s="25"/>
      <c r="T125" s="25"/>
      <c r="U125" s="25"/>
      <c r="V125" s="25"/>
      <c r="W125" s="25"/>
      <c r="X125" s="25"/>
      <c r="Y125" s="25"/>
      <c r="Z125" s="25"/>
    </row>
    <row r="126" ht="15.0" customHeight="1">
      <c r="A126" s="553" t="s">
        <v>5192</v>
      </c>
      <c r="B126" s="554" t="s">
        <v>5193</v>
      </c>
      <c r="C126" s="554">
        <v>2018.0</v>
      </c>
      <c r="D126" s="555">
        <v>43250.0</v>
      </c>
      <c r="E126" s="554" t="s">
        <v>5194</v>
      </c>
      <c r="F126" s="554" t="s">
        <v>364</v>
      </c>
      <c r="G126" s="554" t="s">
        <v>17</v>
      </c>
      <c r="H126" s="554" t="s">
        <v>26</v>
      </c>
      <c r="I126" s="555">
        <v>44144.0</v>
      </c>
      <c r="J126" s="554">
        <v>11.0</v>
      </c>
      <c r="K126" s="556" t="s">
        <v>19</v>
      </c>
      <c r="L126" s="554" t="s">
        <v>390</v>
      </c>
      <c r="M126" s="540">
        <f t="shared" si="1"/>
        <v>894</v>
      </c>
      <c r="N126" s="25"/>
      <c r="O126" s="25"/>
      <c r="P126" s="25"/>
      <c r="Q126" s="25"/>
      <c r="R126" s="25"/>
      <c r="S126" s="25"/>
      <c r="T126" s="25"/>
      <c r="U126" s="25"/>
      <c r="V126" s="25"/>
      <c r="W126" s="25"/>
      <c r="X126" s="25"/>
      <c r="Y126" s="25"/>
      <c r="Z126" s="25"/>
    </row>
    <row r="127" ht="15.0" customHeight="1">
      <c r="A127" s="558" t="s">
        <v>5195</v>
      </c>
      <c r="B127" s="559" t="s">
        <v>5196</v>
      </c>
      <c r="C127" s="559">
        <v>2018.0</v>
      </c>
      <c r="D127" s="560">
        <v>43434.0</v>
      </c>
      <c r="E127" s="559" t="s">
        <v>5197</v>
      </c>
      <c r="F127" s="559" t="s">
        <v>5198</v>
      </c>
      <c r="G127" s="559" t="s">
        <v>17</v>
      </c>
      <c r="H127" s="559" t="s">
        <v>26</v>
      </c>
      <c r="I127" s="560">
        <v>44144.0</v>
      </c>
      <c r="J127" s="559">
        <v>11.0</v>
      </c>
      <c r="K127" s="556" t="s">
        <v>19</v>
      </c>
      <c r="L127" s="559" t="s">
        <v>390</v>
      </c>
      <c r="M127" s="541">
        <f t="shared" si="1"/>
        <v>710</v>
      </c>
      <c r="N127" s="25"/>
      <c r="O127" s="25"/>
      <c r="P127" s="25"/>
      <c r="Q127" s="25"/>
      <c r="R127" s="25"/>
      <c r="S127" s="25"/>
      <c r="T127" s="25"/>
      <c r="U127" s="25"/>
      <c r="V127" s="25"/>
      <c r="W127" s="25"/>
      <c r="X127" s="25"/>
      <c r="Y127" s="25"/>
      <c r="Z127" s="25"/>
    </row>
    <row r="128" ht="15.0" customHeight="1">
      <c r="A128" s="553" t="s">
        <v>5199</v>
      </c>
      <c r="B128" s="554" t="s">
        <v>5200</v>
      </c>
      <c r="C128" s="554">
        <v>2019.0</v>
      </c>
      <c r="D128" s="555">
        <v>43706.0</v>
      </c>
      <c r="E128" s="554" t="s">
        <v>5201</v>
      </c>
      <c r="F128" s="554" t="s">
        <v>1630</v>
      </c>
      <c r="G128" s="554" t="s">
        <v>17</v>
      </c>
      <c r="H128" s="554" t="s">
        <v>244</v>
      </c>
      <c r="I128" s="555">
        <v>44144.0</v>
      </c>
      <c r="J128" s="554">
        <v>11.0</v>
      </c>
      <c r="K128" s="556" t="s">
        <v>19</v>
      </c>
      <c r="L128" s="554" t="s">
        <v>390</v>
      </c>
      <c r="M128" s="540">
        <f t="shared" si="1"/>
        <v>438</v>
      </c>
      <c r="N128" s="25"/>
      <c r="O128" s="25"/>
      <c r="P128" s="25"/>
      <c r="Q128" s="25"/>
      <c r="R128" s="25"/>
      <c r="S128" s="25"/>
      <c r="T128" s="25"/>
      <c r="U128" s="25"/>
      <c r="V128" s="25"/>
      <c r="W128" s="25"/>
      <c r="X128" s="25"/>
      <c r="Y128" s="25"/>
      <c r="Z128" s="25"/>
    </row>
    <row r="129" ht="15.0" customHeight="1">
      <c r="A129" s="558" t="s">
        <v>5202</v>
      </c>
      <c r="B129" s="559" t="s">
        <v>5203</v>
      </c>
      <c r="C129" s="559">
        <v>2015.0</v>
      </c>
      <c r="D129" s="560">
        <v>42261.0</v>
      </c>
      <c r="E129" s="559" t="s">
        <v>5204</v>
      </c>
      <c r="F129" s="559" t="s">
        <v>1854</v>
      </c>
      <c r="G129" s="559" t="s">
        <v>17</v>
      </c>
      <c r="H129" s="559" t="s">
        <v>153</v>
      </c>
      <c r="I129" s="560">
        <v>44151.0</v>
      </c>
      <c r="J129" s="559">
        <v>11.0</v>
      </c>
      <c r="K129" s="556" t="s">
        <v>19</v>
      </c>
      <c r="L129" s="559" t="s">
        <v>395</v>
      </c>
      <c r="M129" s="541">
        <f t="shared" si="1"/>
        <v>1890</v>
      </c>
      <c r="N129" s="25"/>
      <c r="O129" s="25"/>
      <c r="P129" s="25"/>
      <c r="Q129" s="25"/>
      <c r="R129" s="25"/>
      <c r="S129" s="25"/>
      <c r="T129" s="25"/>
      <c r="U129" s="25"/>
      <c r="V129" s="25"/>
      <c r="W129" s="25"/>
      <c r="X129" s="25"/>
      <c r="Y129" s="25"/>
      <c r="Z129" s="25"/>
    </row>
    <row r="130" ht="15.0" customHeight="1">
      <c r="A130" s="553" t="s">
        <v>5205</v>
      </c>
      <c r="B130" s="554" t="s">
        <v>5206</v>
      </c>
      <c r="C130" s="554">
        <v>2014.0</v>
      </c>
      <c r="D130" s="555">
        <v>41696.0</v>
      </c>
      <c r="E130" s="554" t="s">
        <v>5207</v>
      </c>
      <c r="F130" s="554" t="s">
        <v>4918</v>
      </c>
      <c r="G130" s="554" t="s">
        <v>17</v>
      </c>
      <c r="H130" s="554" t="s">
        <v>244</v>
      </c>
      <c r="I130" s="555">
        <v>44151.0</v>
      </c>
      <c r="J130" s="554">
        <v>11.0</v>
      </c>
      <c r="K130" s="556" t="s">
        <v>19</v>
      </c>
      <c r="L130" s="554" t="s">
        <v>395</v>
      </c>
      <c r="M130" s="540">
        <f t="shared" si="1"/>
        <v>2455</v>
      </c>
      <c r="N130" s="25"/>
      <c r="O130" s="25"/>
      <c r="P130" s="25"/>
      <c r="Q130" s="25"/>
      <c r="R130" s="25"/>
      <c r="S130" s="25"/>
      <c r="T130" s="25"/>
      <c r="U130" s="25"/>
      <c r="V130" s="25"/>
      <c r="W130" s="25"/>
      <c r="X130" s="25"/>
      <c r="Y130" s="25"/>
      <c r="Z130" s="25"/>
    </row>
    <row r="131" ht="15.0" customHeight="1">
      <c r="A131" s="558" t="s">
        <v>5208</v>
      </c>
      <c r="B131" s="559" t="s">
        <v>5209</v>
      </c>
      <c r="C131" s="559">
        <v>2016.0</v>
      </c>
      <c r="D131" s="560">
        <v>42618.0</v>
      </c>
      <c r="E131" s="559" t="s">
        <v>5210</v>
      </c>
      <c r="F131" s="559" t="s">
        <v>422</v>
      </c>
      <c r="G131" s="559" t="s">
        <v>17</v>
      </c>
      <c r="H131" s="559" t="s">
        <v>130</v>
      </c>
      <c r="I131" s="560">
        <v>44151.0</v>
      </c>
      <c r="J131" s="559">
        <v>11.0</v>
      </c>
      <c r="K131" s="556" t="s">
        <v>19</v>
      </c>
      <c r="L131" s="559" t="s">
        <v>395</v>
      </c>
      <c r="M131" s="541">
        <f t="shared" si="1"/>
        <v>1533</v>
      </c>
      <c r="N131" s="25"/>
      <c r="O131" s="25"/>
      <c r="P131" s="25"/>
      <c r="Q131" s="25"/>
      <c r="R131" s="25"/>
      <c r="S131" s="25"/>
      <c r="T131" s="25"/>
      <c r="U131" s="25"/>
      <c r="V131" s="25"/>
      <c r="W131" s="25"/>
      <c r="X131" s="25"/>
      <c r="Y131" s="25"/>
      <c r="Z131" s="25"/>
    </row>
    <row r="132" ht="15.0" customHeight="1">
      <c r="A132" s="553" t="s">
        <v>5211</v>
      </c>
      <c r="B132" s="554" t="s">
        <v>5212</v>
      </c>
      <c r="C132" s="554">
        <v>2019.0</v>
      </c>
      <c r="D132" s="555">
        <v>43580.0</v>
      </c>
      <c r="E132" s="554" t="s">
        <v>5213</v>
      </c>
      <c r="F132" s="554" t="s">
        <v>1630</v>
      </c>
      <c r="G132" s="554" t="s">
        <v>17</v>
      </c>
      <c r="H132" s="554" t="s">
        <v>3390</v>
      </c>
      <c r="I132" s="555">
        <v>44151.0</v>
      </c>
      <c r="J132" s="554">
        <v>11.0</v>
      </c>
      <c r="K132" s="556" t="s">
        <v>19</v>
      </c>
      <c r="L132" s="554" t="s">
        <v>390</v>
      </c>
      <c r="M132" s="540">
        <f t="shared" si="1"/>
        <v>571</v>
      </c>
      <c r="N132" s="25"/>
      <c r="O132" s="25"/>
      <c r="P132" s="25"/>
      <c r="Q132" s="25"/>
      <c r="R132" s="25"/>
      <c r="S132" s="25"/>
      <c r="T132" s="25"/>
      <c r="U132" s="25"/>
      <c r="V132" s="25"/>
      <c r="W132" s="25"/>
      <c r="X132" s="25"/>
      <c r="Y132" s="25"/>
      <c r="Z132" s="25"/>
    </row>
    <row r="133" ht="15.0" customHeight="1">
      <c r="A133" s="558" t="s">
        <v>5214</v>
      </c>
      <c r="B133" s="559" t="s">
        <v>5215</v>
      </c>
      <c r="C133" s="559">
        <v>2015.0</v>
      </c>
      <c r="D133" s="560">
        <v>42263.0</v>
      </c>
      <c r="E133" s="559" t="s">
        <v>5216</v>
      </c>
      <c r="F133" s="559" t="s">
        <v>55</v>
      </c>
      <c r="G133" s="559" t="s">
        <v>17</v>
      </c>
      <c r="H133" s="559" t="s">
        <v>66</v>
      </c>
      <c r="I133" s="560">
        <v>44151.0</v>
      </c>
      <c r="J133" s="559">
        <v>11.0</v>
      </c>
      <c r="K133" s="556" t="s">
        <v>19</v>
      </c>
      <c r="L133" s="559" t="s">
        <v>395</v>
      </c>
      <c r="M133" s="541">
        <f t="shared" si="1"/>
        <v>1888</v>
      </c>
      <c r="N133" s="25"/>
      <c r="O133" s="25"/>
      <c r="P133" s="25"/>
      <c r="Q133" s="25"/>
      <c r="R133" s="25"/>
      <c r="S133" s="25"/>
      <c r="T133" s="25"/>
      <c r="U133" s="25"/>
      <c r="V133" s="25"/>
      <c r="W133" s="25"/>
      <c r="X133" s="25"/>
      <c r="Y133" s="25"/>
      <c r="Z133" s="25"/>
    </row>
    <row r="134" ht="15.0" customHeight="1">
      <c r="A134" s="553" t="s">
        <v>5217</v>
      </c>
      <c r="B134" s="554" t="s">
        <v>5218</v>
      </c>
      <c r="C134" s="554">
        <v>2014.0</v>
      </c>
      <c r="D134" s="555">
        <v>41950.0</v>
      </c>
      <c r="E134" s="554" t="s">
        <v>5219</v>
      </c>
      <c r="F134" s="554" t="s">
        <v>2199</v>
      </c>
      <c r="G134" s="554" t="s">
        <v>17</v>
      </c>
      <c r="H134" s="554" t="s">
        <v>66</v>
      </c>
      <c r="I134" s="555">
        <v>44151.0</v>
      </c>
      <c r="J134" s="554">
        <v>11.0</v>
      </c>
      <c r="K134" s="556" t="s">
        <v>19</v>
      </c>
      <c r="L134" s="554" t="s">
        <v>395</v>
      </c>
      <c r="M134" s="540">
        <f t="shared" si="1"/>
        <v>2201</v>
      </c>
      <c r="N134" s="25"/>
      <c r="O134" s="25"/>
      <c r="P134" s="25"/>
      <c r="Q134" s="25"/>
      <c r="R134" s="25"/>
      <c r="S134" s="25"/>
      <c r="T134" s="25"/>
      <c r="U134" s="25"/>
      <c r="V134" s="25"/>
      <c r="W134" s="25"/>
      <c r="X134" s="25"/>
      <c r="Y134" s="25"/>
      <c r="Z134" s="25"/>
    </row>
    <row r="135" ht="15.0" customHeight="1">
      <c r="A135" s="558" t="s">
        <v>5220</v>
      </c>
      <c r="B135" s="559" t="s">
        <v>5221</v>
      </c>
      <c r="C135" s="559">
        <v>2019.0</v>
      </c>
      <c r="D135" s="560">
        <v>43524.0</v>
      </c>
      <c r="E135" s="559" t="s">
        <v>5222</v>
      </c>
      <c r="F135" s="559" t="s">
        <v>65</v>
      </c>
      <c r="G135" s="559" t="s">
        <v>17</v>
      </c>
      <c r="H135" s="559" t="s">
        <v>1034</v>
      </c>
      <c r="I135" s="560">
        <v>44151.0</v>
      </c>
      <c r="J135" s="559">
        <v>11.0</v>
      </c>
      <c r="K135" s="556" t="s">
        <v>19</v>
      </c>
      <c r="L135" s="559" t="s">
        <v>386</v>
      </c>
      <c r="M135" s="541">
        <f t="shared" si="1"/>
        <v>627</v>
      </c>
      <c r="N135" s="25"/>
      <c r="O135" s="25"/>
      <c r="P135" s="25"/>
      <c r="Q135" s="25"/>
      <c r="R135" s="25"/>
      <c r="S135" s="25"/>
      <c r="T135" s="25"/>
      <c r="U135" s="25"/>
      <c r="V135" s="25"/>
      <c r="W135" s="25"/>
      <c r="X135" s="25"/>
      <c r="Y135" s="25"/>
      <c r="Z135" s="25"/>
    </row>
    <row r="136" ht="15.0" customHeight="1">
      <c r="A136" s="553" t="s">
        <v>5223</v>
      </c>
      <c r="B136" s="554" t="s">
        <v>5224</v>
      </c>
      <c r="C136" s="554">
        <v>2018.0</v>
      </c>
      <c r="D136" s="555">
        <v>43451.0</v>
      </c>
      <c r="E136" s="554" t="s">
        <v>5225</v>
      </c>
      <c r="F136" s="554" t="s">
        <v>65</v>
      </c>
      <c r="G136" s="554" t="s">
        <v>17</v>
      </c>
      <c r="H136" s="554" t="s">
        <v>1336</v>
      </c>
      <c r="I136" s="555">
        <v>44151.0</v>
      </c>
      <c r="J136" s="554">
        <v>11.0</v>
      </c>
      <c r="K136" s="556" t="s">
        <v>19</v>
      </c>
      <c r="L136" s="554" t="s">
        <v>386</v>
      </c>
      <c r="M136" s="540">
        <f t="shared" si="1"/>
        <v>700</v>
      </c>
      <c r="N136" s="25"/>
      <c r="O136" s="25"/>
      <c r="P136" s="25"/>
      <c r="Q136" s="25"/>
      <c r="R136" s="25"/>
      <c r="S136" s="25"/>
      <c r="T136" s="25"/>
      <c r="U136" s="25"/>
      <c r="V136" s="25"/>
      <c r="W136" s="25"/>
      <c r="X136" s="25"/>
      <c r="Y136" s="25"/>
      <c r="Z136" s="25"/>
    </row>
    <row r="137" ht="15.0" customHeight="1">
      <c r="A137" s="558" t="s">
        <v>5226</v>
      </c>
      <c r="B137" s="559" t="s">
        <v>5227</v>
      </c>
      <c r="C137" s="559">
        <v>2017.0</v>
      </c>
      <c r="D137" s="560">
        <v>42947.0</v>
      </c>
      <c r="E137" s="559" t="s">
        <v>5228</v>
      </c>
      <c r="F137" s="559" t="s">
        <v>2610</v>
      </c>
      <c r="G137" s="559" t="s">
        <v>17</v>
      </c>
      <c r="H137" s="559" t="s">
        <v>1404</v>
      </c>
      <c r="I137" s="560">
        <v>44151.0</v>
      </c>
      <c r="J137" s="559">
        <v>11.0</v>
      </c>
      <c r="K137" s="556" t="s">
        <v>19</v>
      </c>
      <c r="L137" s="559" t="s">
        <v>390</v>
      </c>
      <c r="M137" s="541">
        <f t="shared" si="1"/>
        <v>1204</v>
      </c>
      <c r="N137" s="25"/>
      <c r="O137" s="25"/>
      <c r="P137" s="25"/>
      <c r="Q137" s="25"/>
      <c r="R137" s="25"/>
      <c r="S137" s="25"/>
      <c r="T137" s="25"/>
      <c r="U137" s="25"/>
      <c r="V137" s="25"/>
      <c r="W137" s="25"/>
      <c r="X137" s="25"/>
      <c r="Y137" s="25"/>
      <c r="Z137" s="25"/>
    </row>
    <row r="138" ht="15.0" customHeight="1">
      <c r="A138" s="553" t="s">
        <v>5229</v>
      </c>
      <c r="B138" s="554" t="s">
        <v>5230</v>
      </c>
      <c r="C138" s="554">
        <v>2017.0</v>
      </c>
      <c r="D138" s="555">
        <v>42894.0</v>
      </c>
      <c r="E138" s="554" t="s">
        <v>5231</v>
      </c>
      <c r="F138" s="554" t="s">
        <v>2610</v>
      </c>
      <c r="G138" s="554" t="s">
        <v>17</v>
      </c>
      <c r="H138" s="554" t="s">
        <v>283</v>
      </c>
      <c r="I138" s="555">
        <v>44151.0</v>
      </c>
      <c r="J138" s="554">
        <v>11.0</v>
      </c>
      <c r="K138" s="556" t="s">
        <v>19</v>
      </c>
      <c r="L138" s="554" t="s">
        <v>390</v>
      </c>
      <c r="M138" s="540">
        <f t="shared" si="1"/>
        <v>1257</v>
      </c>
      <c r="N138" s="25"/>
      <c r="O138" s="25"/>
      <c r="P138" s="25"/>
      <c r="Q138" s="25"/>
      <c r="R138" s="25"/>
      <c r="S138" s="25"/>
      <c r="T138" s="25"/>
      <c r="U138" s="25"/>
      <c r="V138" s="25"/>
      <c r="W138" s="25"/>
      <c r="X138" s="25"/>
      <c r="Y138" s="25"/>
      <c r="Z138" s="25"/>
    </row>
    <row r="139" ht="15.0" customHeight="1">
      <c r="A139" s="558" t="s">
        <v>5232</v>
      </c>
      <c r="B139" s="559" t="s">
        <v>5233</v>
      </c>
      <c r="C139" s="559">
        <v>2015.0</v>
      </c>
      <c r="D139" s="560">
        <v>42303.0</v>
      </c>
      <c r="E139" s="559" t="s">
        <v>5234</v>
      </c>
      <c r="F139" s="559" t="s">
        <v>2610</v>
      </c>
      <c r="G139" s="559" t="s">
        <v>17</v>
      </c>
      <c r="H139" s="559" t="s">
        <v>50</v>
      </c>
      <c r="I139" s="560">
        <v>44151.0</v>
      </c>
      <c r="J139" s="559">
        <v>11.0</v>
      </c>
      <c r="K139" s="556" t="s">
        <v>19</v>
      </c>
      <c r="L139" s="559" t="s">
        <v>390</v>
      </c>
      <c r="M139" s="541">
        <f t="shared" si="1"/>
        <v>1848</v>
      </c>
      <c r="N139" s="25"/>
      <c r="O139" s="25"/>
      <c r="P139" s="25"/>
      <c r="Q139" s="25"/>
      <c r="R139" s="25"/>
      <c r="S139" s="25"/>
      <c r="T139" s="25"/>
      <c r="U139" s="25"/>
      <c r="V139" s="25"/>
      <c r="W139" s="25"/>
      <c r="X139" s="25"/>
      <c r="Y139" s="25"/>
      <c r="Z139" s="25"/>
    </row>
    <row r="140" ht="15.0" customHeight="1">
      <c r="A140" s="553" t="s">
        <v>5235</v>
      </c>
      <c r="B140" s="554" t="s">
        <v>5236</v>
      </c>
      <c r="C140" s="554">
        <v>2015.0</v>
      </c>
      <c r="D140" s="555">
        <v>42216.0</v>
      </c>
      <c r="E140" s="554" t="s">
        <v>5237</v>
      </c>
      <c r="F140" s="554" t="s">
        <v>2610</v>
      </c>
      <c r="G140" s="554" t="s">
        <v>17</v>
      </c>
      <c r="H140" s="554" t="s">
        <v>26</v>
      </c>
      <c r="I140" s="555">
        <v>44151.0</v>
      </c>
      <c r="J140" s="554">
        <v>11.0</v>
      </c>
      <c r="K140" s="556" t="s">
        <v>19</v>
      </c>
      <c r="L140" s="554" t="s">
        <v>390</v>
      </c>
      <c r="M140" s="540">
        <f t="shared" si="1"/>
        <v>1935</v>
      </c>
      <c r="N140" s="25"/>
      <c r="O140" s="25"/>
      <c r="P140" s="25"/>
      <c r="Q140" s="25"/>
      <c r="R140" s="25"/>
      <c r="S140" s="25"/>
      <c r="T140" s="25"/>
      <c r="U140" s="25"/>
      <c r="V140" s="25"/>
      <c r="W140" s="25"/>
      <c r="X140" s="25"/>
      <c r="Y140" s="25"/>
      <c r="Z140" s="25"/>
    </row>
    <row r="141" ht="15.0" customHeight="1">
      <c r="A141" s="558" t="s">
        <v>5238</v>
      </c>
      <c r="B141" s="559" t="s">
        <v>5239</v>
      </c>
      <c r="C141" s="559">
        <v>2015.0</v>
      </c>
      <c r="D141" s="560">
        <v>42123.0</v>
      </c>
      <c r="E141" s="559" t="s">
        <v>5240</v>
      </c>
      <c r="F141" s="559" t="s">
        <v>2610</v>
      </c>
      <c r="G141" s="559" t="s">
        <v>17</v>
      </c>
      <c r="H141" s="559" t="s">
        <v>153</v>
      </c>
      <c r="I141" s="560">
        <v>44151.0</v>
      </c>
      <c r="J141" s="559">
        <v>11.0</v>
      </c>
      <c r="K141" s="556" t="s">
        <v>19</v>
      </c>
      <c r="L141" s="559" t="s">
        <v>390</v>
      </c>
      <c r="M141" s="541">
        <f t="shared" si="1"/>
        <v>2028</v>
      </c>
      <c r="N141" s="25"/>
      <c r="O141" s="25"/>
      <c r="P141" s="25"/>
      <c r="Q141" s="25"/>
      <c r="R141" s="25"/>
      <c r="S141" s="25"/>
      <c r="T141" s="25"/>
      <c r="U141" s="25"/>
      <c r="V141" s="25"/>
      <c r="W141" s="25"/>
      <c r="X141" s="25"/>
      <c r="Y141" s="25"/>
      <c r="Z141" s="25"/>
    </row>
    <row r="142" ht="15.0" customHeight="1">
      <c r="A142" s="553" t="s">
        <v>5241</v>
      </c>
      <c r="B142" s="554" t="s">
        <v>3454</v>
      </c>
      <c r="C142" s="554">
        <v>2011.0</v>
      </c>
      <c r="D142" s="555">
        <v>40738.0</v>
      </c>
      <c r="E142" s="554" t="s">
        <v>5242</v>
      </c>
      <c r="F142" s="554" t="s">
        <v>92</v>
      </c>
      <c r="G142" s="554" t="s">
        <v>17</v>
      </c>
      <c r="H142" s="554" t="s">
        <v>163</v>
      </c>
      <c r="I142" s="555">
        <v>44161.0</v>
      </c>
      <c r="J142" s="554">
        <v>11.0</v>
      </c>
      <c r="K142" s="556" t="s">
        <v>19</v>
      </c>
      <c r="L142" s="554" t="s">
        <v>395</v>
      </c>
      <c r="M142" s="540">
        <f t="shared" si="1"/>
        <v>3423</v>
      </c>
      <c r="N142" s="25"/>
      <c r="O142" s="25"/>
      <c r="P142" s="25"/>
      <c r="Q142" s="25"/>
      <c r="R142" s="25"/>
      <c r="S142" s="25"/>
      <c r="T142" s="25"/>
      <c r="U142" s="25"/>
      <c r="V142" s="25"/>
      <c r="W142" s="25"/>
      <c r="X142" s="25"/>
      <c r="Y142" s="25"/>
      <c r="Z142" s="25"/>
    </row>
    <row r="143" ht="15.0" customHeight="1">
      <c r="A143" s="558" t="s">
        <v>5243</v>
      </c>
      <c r="B143" s="559" t="s">
        <v>5244</v>
      </c>
      <c r="C143" s="559">
        <v>2018.0</v>
      </c>
      <c r="D143" s="560">
        <v>43150.0</v>
      </c>
      <c r="E143" s="559" t="s">
        <v>5245</v>
      </c>
      <c r="F143" s="559" t="s">
        <v>92</v>
      </c>
      <c r="G143" s="559" t="s">
        <v>17</v>
      </c>
      <c r="H143" s="559" t="s">
        <v>153</v>
      </c>
      <c r="I143" s="560">
        <v>44161.0</v>
      </c>
      <c r="J143" s="559">
        <v>11.0</v>
      </c>
      <c r="K143" s="556" t="s">
        <v>19</v>
      </c>
      <c r="L143" s="559" t="s">
        <v>395</v>
      </c>
      <c r="M143" s="541">
        <f t="shared" si="1"/>
        <v>1011</v>
      </c>
      <c r="N143" s="25"/>
      <c r="O143" s="25"/>
      <c r="P143" s="25"/>
      <c r="Q143" s="25"/>
      <c r="R143" s="25"/>
      <c r="S143" s="25"/>
      <c r="T143" s="25"/>
      <c r="U143" s="25"/>
      <c r="V143" s="25"/>
      <c r="W143" s="25"/>
      <c r="X143" s="25"/>
      <c r="Y143" s="25"/>
      <c r="Z143" s="25"/>
    </row>
    <row r="144" ht="15.0" customHeight="1">
      <c r="A144" s="553" t="s">
        <v>5246</v>
      </c>
      <c r="B144" s="554" t="s">
        <v>5247</v>
      </c>
      <c r="C144" s="554">
        <v>2014.0</v>
      </c>
      <c r="D144" s="555">
        <v>41974.0</v>
      </c>
      <c r="E144" s="554" t="s">
        <v>5248</v>
      </c>
      <c r="F144" s="554" t="s">
        <v>218</v>
      </c>
      <c r="G144" s="554" t="s">
        <v>17</v>
      </c>
      <c r="H144" s="554" t="s">
        <v>130</v>
      </c>
      <c r="I144" s="555">
        <v>44161.0</v>
      </c>
      <c r="J144" s="554">
        <v>11.0</v>
      </c>
      <c r="K144" s="556" t="s">
        <v>19</v>
      </c>
      <c r="L144" s="554" t="s">
        <v>399</v>
      </c>
      <c r="M144" s="540">
        <f t="shared" si="1"/>
        <v>2187</v>
      </c>
      <c r="N144" s="25"/>
      <c r="O144" s="25"/>
      <c r="P144" s="25"/>
      <c r="Q144" s="25"/>
      <c r="R144" s="25"/>
      <c r="S144" s="25"/>
      <c r="T144" s="25"/>
      <c r="U144" s="25"/>
      <c r="V144" s="25"/>
      <c r="W144" s="25"/>
      <c r="X144" s="25"/>
      <c r="Y144" s="25"/>
      <c r="Z144" s="25"/>
    </row>
    <row r="145" ht="15.0" customHeight="1">
      <c r="A145" s="558" t="s">
        <v>5249</v>
      </c>
      <c r="B145" s="559" t="s">
        <v>5250</v>
      </c>
      <c r="C145" s="559">
        <v>2017.0</v>
      </c>
      <c r="D145" s="560">
        <v>42998.0</v>
      </c>
      <c r="E145" s="559" t="s">
        <v>5251</v>
      </c>
      <c r="F145" s="559" t="s">
        <v>417</v>
      </c>
      <c r="G145" s="559" t="s">
        <v>17</v>
      </c>
      <c r="H145" s="559" t="s">
        <v>56</v>
      </c>
      <c r="I145" s="560">
        <v>44161.0</v>
      </c>
      <c r="J145" s="559">
        <v>11.0</v>
      </c>
      <c r="K145" s="556" t="s">
        <v>19</v>
      </c>
      <c r="L145" s="559" t="s">
        <v>390</v>
      </c>
      <c r="M145" s="541">
        <f t="shared" si="1"/>
        <v>1163</v>
      </c>
      <c r="N145" s="25"/>
      <c r="O145" s="25"/>
      <c r="P145" s="25"/>
      <c r="Q145" s="25"/>
      <c r="R145" s="25"/>
      <c r="S145" s="25"/>
      <c r="T145" s="25"/>
      <c r="U145" s="25"/>
      <c r="V145" s="25"/>
      <c r="W145" s="25"/>
      <c r="X145" s="25"/>
      <c r="Y145" s="25"/>
      <c r="Z145" s="25"/>
    </row>
    <row r="146" ht="15.0" customHeight="1">
      <c r="A146" s="553" t="s">
        <v>5252</v>
      </c>
      <c r="B146" s="554" t="s">
        <v>5253</v>
      </c>
      <c r="C146" s="554">
        <v>2018.0</v>
      </c>
      <c r="D146" s="555">
        <v>43308.0</v>
      </c>
      <c r="E146" s="554" t="s">
        <v>5254</v>
      </c>
      <c r="F146" s="554" t="s">
        <v>186</v>
      </c>
      <c r="G146" s="554" t="s">
        <v>17</v>
      </c>
      <c r="H146" s="554" t="s">
        <v>5255</v>
      </c>
      <c r="I146" s="555">
        <v>44161.0</v>
      </c>
      <c r="J146" s="554">
        <v>11.0</v>
      </c>
      <c r="K146" s="556" t="s">
        <v>19</v>
      </c>
      <c r="L146" s="554" t="s">
        <v>390</v>
      </c>
      <c r="M146" s="540">
        <f t="shared" si="1"/>
        <v>853</v>
      </c>
      <c r="N146" s="25"/>
      <c r="O146" s="25"/>
      <c r="P146" s="25"/>
      <c r="Q146" s="25"/>
      <c r="R146" s="25"/>
      <c r="S146" s="25"/>
      <c r="T146" s="25"/>
      <c r="U146" s="25"/>
      <c r="V146" s="25"/>
      <c r="W146" s="25"/>
      <c r="X146" s="25"/>
      <c r="Y146" s="25"/>
      <c r="Z146" s="25"/>
    </row>
    <row r="147" ht="15.0" customHeight="1">
      <c r="A147" s="558" t="s">
        <v>5256</v>
      </c>
      <c r="B147" s="559" t="s">
        <v>5257</v>
      </c>
      <c r="C147" s="559">
        <v>2019.0</v>
      </c>
      <c r="D147" s="560">
        <v>43612.0</v>
      </c>
      <c r="E147" s="559" t="s">
        <v>5258</v>
      </c>
      <c r="F147" s="559" t="s">
        <v>92</v>
      </c>
      <c r="G147" s="559" t="s">
        <v>17</v>
      </c>
      <c r="H147" s="559" t="s">
        <v>50</v>
      </c>
      <c r="I147" s="560">
        <v>44161.0</v>
      </c>
      <c r="J147" s="559">
        <v>11.0</v>
      </c>
      <c r="K147" s="556" t="s">
        <v>19</v>
      </c>
      <c r="L147" s="559" t="s">
        <v>395</v>
      </c>
      <c r="M147" s="541">
        <f t="shared" si="1"/>
        <v>549</v>
      </c>
      <c r="N147" s="25"/>
      <c r="O147" s="25"/>
      <c r="P147" s="25"/>
      <c r="Q147" s="25"/>
      <c r="R147" s="25"/>
      <c r="S147" s="25"/>
      <c r="T147" s="25"/>
      <c r="U147" s="25"/>
      <c r="V147" s="25"/>
      <c r="W147" s="25"/>
      <c r="X147" s="25"/>
      <c r="Y147" s="25"/>
      <c r="Z147" s="25"/>
    </row>
    <row r="148" ht="15.0" customHeight="1">
      <c r="A148" s="553" t="s">
        <v>5259</v>
      </c>
      <c r="B148" s="554" t="s">
        <v>5260</v>
      </c>
      <c r="C148" s="554">
        <v>2010.0</v>
      </c>
      <c r="D148" s="555">
        <v>40364.0</v>
      </c>
      <c r="E148" s="554" t="s">
        <v>5261</v>
      </c>
      <c r="F148" s="554" t="s">
        <v>2277</v>
      </c>
      <c r="G148" s="554" t="s">
        <v>17</v>
      </c>
      <c r="H148" s="554" t="s">
        <v>153</v>
      </c>
      <c r="I148" s="555">
        <v>44174.0</v>
      </c>
      <c r="J148" s="554">
        <v>12.0</v>
      </c>
      <c r="K148" s="556" t="s">
        <v>19</v>
      </c>
      <c r="L148" s="554" t="s">
        <v>390</v>
      </c>
      <c r="M148" s="540">
        <f t="shared" si="1"/>
        <v>3810</v>
      </c>
      <c r="N148" s="25"/>
      <c r="O148" s="25"/>
      <c r="P148" s="25"/>
      <c r="Q148" s="25"/>
      <c r="R148" s="25"/>
      <c r="S148" s="25"/>
      <c r="T148" s="25"/>
      <c r="U148" s="25"/>
      <c r="V148" s="25"/>
      <c r="W148" s="25"/>
      <c r="X148" s="25"/>
      <c r="Y148" s="25"/>
      <c r="Z148" s="25"/>
    </row>
    <row r="149" ht="15.0" customHeight="1">
      <c r="A149" s="558" t="s">
        <v>5262</v>
      </c>
      <c r="B149" s="559" t="s">
        <v>5263</v>
      </c>
      <c r="C149" s="559">
        <v>2015.0</v>
      </c>
      <c r="D149" s="560">
        <v>42320.0</v>
      </c>
      <c r="E149" s="559" t="s">
        <v>5264</v>
      </c>
      <c r="F149" s="559" t="s">
        <v>92</v>
      </c>
      <c r="G149" s="559" t="s">
        <v>17</v>
      </c>
      <c r="H149" s="559" t="s">
        <v>927</v>
      </c>
      <c r="I149" s="560">
        <v>44174.0</v>
      </c>
      <c r="J149" s="559">
        <v>12.0</v>
      </c>
      <c r="K149" s="556" t="s">
        <v>19</v>
      </c>
      <c r="L149" s="559" t="s">
        <v>395</v>
      </c>
      <c r="M149" s="541">
        <f t="shared" si="1"/>
        <v>1854</v>
      </c>
      <c r="N149" s="25"/>
      <c r="O149" s="25"/>
      <c r="P149" s="25"/>
      <c r="Q149" s="25"/>
      <c r="R149" s="25"/>
      <c r="S149" s="25"/>
      <c r="T149" s="25"/>
      <c r="U149" s="25"/>
      <c r="V149" s="25"/>
      <c r="W149" s="25"/>
      <c r="X149" s="25"/>
      <c r="Y149" s="25"/>
      <c r="Z149" s="25"/>
    </row>
    <row r="150" ht="15.0" customHeight="1">
      <c r="A150" s="553" t="s">
        <v>5265</v>
      </c>
      <c r="B150" s="554" t="s">
        <v>5266</v>
      </c>
      <c r="C150" s="554">
        <v>2015.0</v>
      </c>
      <c r="D150" s="555">
        <v>42361.0</v>
      </c>
      <c r="E150" s="554" t="s">
        <v>5267</v>
      </c>
      <c r="F150" s="554" t="s">
        <v>228</v>
      </c>
      <c r="G150" s="554" t="s">
        <v>17</v>
      </c>
      <c r="H150" s="554" t="s">
        <v>244</v>
      </c>
      <c r="I150" s="555">
        <v>44174.0</v>
      </c>
      <c r="J150" s="554">
        <v>12.0</v>
      </c>
      <c r="K150" s="556" t="s">
        <v>19</v>
      </c>
      <c r="L150" s="554" t="s">
        <v>390</v>
      </c>
      <c r="M150" s="540">
        <f t="shared" si="1"/>
        <v>1813</v>
      </c>
      <c r="N150" s="25"/>
      <c r="O150" s="25"/>
      <c r="P150" s="25"/>
      <c r="Q150" s="25"/>
      <c r="R150" s="25"/>
      <c r="S150" s="25"/>
      <c r="T150" s="25"/>
      <c r="U150" s="25"/>
      <c r="V150" s="25"/>
      <c r="W150" s="25"/>
      <c r="X150" s="25"/>
      <c r="Y150" s="25"/>
      <c r="Z150" s="25"/>
    </row>
    <row r="151" ht="15.0" customHeight="1">
      <c r="A151" s="558" t="s">
        <v>5268</v>
      </c>
      <c r="B151" s="559" t="s">
        <v>5269</v>
      </c>
      <c r="C151" s="559">
        <v>2016.0</v>
      </c>
      <c r="D151" s="560">
        <v>42628.0</v>
      </c>
      <c r="E151" s="559" t="s">
        <v>5270</v>
      </c>
      <c r="F151" s="559" t="s">
        <v>92</v>
      </c>
      <c r="G151" s="559" t="s">
        <v>17</v>
      </c>
      <c r="H151" s="559" t="s">
        <v>244</v>
      </c>
      <c r="I151" s="560">
        <v>44174.0</v>
      </c>
      <c r="J151" s="559">
        <v>12.0</v>
      </c>
      <c r="K151" s="556" t="s">
        <v>19</v>
      </c>
      <c r="L151" s="559" t="s">
        <v>395</v>
      </c>
      <c r="M151" s="541">
        <f t="shared" si="1"/>
        <v>1546</v>
      </c>
      <c r="N151" s="25"/>
      <c r="O151" s="25"/>
      <c r="P151" s="25"/>
      <c r="Q151" s="25"/>
      <c r="R151" s="25"/>
      <c r="S151" s="25"/>
      <c r="T151" s="25"/>
      <c r="U151" s="25"/>
      <c r="V151" s="25"/>
      <c r="W151" s="25"/>
      <c r="X151" s="25"/>
      <c r="Y151" s="25"/>
      <c r="Z151" s="25"/>
    </row>
    <row r="152" ht="15.0" customHeight="1">
      <c r="A152" s="553" t="s">
        <v>5271</v>
      </c>
      <c r="B152" s="554" t="s">
        <v>5272</v>
      </c>
      <c r="C152" s="554">
        <v>2017.0</v>
      </c>
      <c r="D152" s="555">
        <v>42908.0</v>
      </c>
      <c r="E152" s="554" t="s">
        <v>5273</v>
      </c>
      <c r="F152" s="554" t="s">
        <v>3572</v>
      </c>
      <c r="G152" s="554" t="s">
        <v>17</v>
      </c>
      <c r="H152" s="554" t="s">
        <v>50</v>
      </c>
      <c r="I152" s="555">
        <v>44174.0</v>
      </c>
      <c r="J152" s="554">
        <v>12.0</v>
      </c>
      <c r="K152" s="556" t="s">
        <v>19</v>
      </c>
      <c r="L152" s="554" t="s">
        <v>390</v>
      </c>
      <c r="M152" s="540">
        <f t="shared" si="1"/>
        <v>1266</v>
      </c>
      <c r="N152" s="25"/>
      <c r="O152" s="25"/>
      <c r="P152" s="25"/>
      <c r="Q152" s="25"/>
      <c r="R152" s="25"/>
      <c r="S152" s="25"/>
      <c r="T152" s="25"/>
      <c r="U152" s="25"/>
      <c r="V152" s="25"/>
      <c r="W152" s="25"/>
      <c r="X152" s="25"/>
      <c r="Y152" s="25"/>
      <c r="Z152" s="25"/>
    </row>
    <row r="153" ht="15.0" customHeight="1">
      <c r="A153" s="558" t="s">
        <v>5274</v>
      </c>
      <c r="B153" s="559" t="s">
        <v>5275</v>
      </c>
      <c r="C153" s="559">
        <v>2010.0</v>
      </c>
      <c r="D153" s="560">
        <v>40323.0</v>
      </c>
      <c r="E153" s="559" t="s">
        <v>5276</v>
      </c>
      <c r="F153" s="559" t="s">
        <v>5277</v>
      </c>
      <c r="G153" s="559" t="s">
        <v>34</v>
      </c>
      <c r="H153" s="559" t="s">
        <v>5278</v>
      </c>
      <c r="I153" s="560">
        <v>44175.0</v>
      </c>
      <c r="J153" s="559">
        <v>12.0</v>
      </c>
      <c r="K153" s="561" t="s">
        <v>758</v>
      </c>
      <c r="L153" s="559" t="s">
        <v>390</v>
      </c>
      <c r="M153" s="541">
        <f t="shared" si="1"/>
        <v>3852</v>
      </c>
      <c r="N153" s="25"/>
      <c r="O153" s="25"/>
      <c r="P153" s="25"/>
      <c r="Q153" s="25"/>
      <c r="R153" s="25"/>
      <c r="S153" s="25"/>
      <c r="T153" s="25"/>
      <c r="U153" s="25"/>
      <c r="V153" s="25"/>
      <c r="W153" s="25"/>
      <c r="X153" s="25"/>
      <c r="Y153" s="25"/>
      <c r="Z153" s="25"/>
    </row>
    <row r="154" ht="15.0" customHeight="1">
      <c r="A154" s="553" t="s">
        <v>5279</v>
      </c>
      <c r="B154" s="554" t="s">
        <v>5280</v>
      </c>
      <c r="C154" s="554">
        <v>2018.0</v>
      </c>
      <c r="D154" s="555">
        <v>43341.0</v>
      </c>
      <c r="E154" s="554" t="s">
        <v>5281</v>
      </c>
      <c r="F154" s="554" t="s">
        <v>744</v>
      </c>
      <c r="G154" s="554" t="s">
        <v>17</v>
      </c>
      <c r="H154" s="554" t="s">
        <v>1034</v>
      </c>
      <c r="I154" s="555">
        <v>44175.0</v>
      </c>
      <c r="J154" s="554">
        <v>12.0</v>
      </c>
      <c r="K154" s="556" t="s">
        <v>19</v>
      </c>
      <c r="L154" s="554" t="s">
        <v>390</v>
      </c>
      <c r="M154" s="540">
        <f t="shared" si="1"/>
        <v>834</v>
      </c>
      <c r="N154" s="25"/>
      <c r="O154" s="25"/>
      <c r="P154" s="25"/>
      <c r="Q154" s="25"/>
      <c r="R154" s="25"/>
      <c r="S154" s="25"/>
      <c r="T154" s="25"/>
      <c r="U154" s="25"/>
      <c r="V154" s="25"/>
      <c r="W154" s="25"/>
      <c r="X154" s="25"/>
      <c r="Y154" s="25"/>
      <c r="Z154" s="25"/>
    </row>
    <row r="155" ht="15.0" customHeight="1">
      <c r="A155" s="558" t="s">
        <v>5282</v>
      </c>
      <c r="B155" s="559" t="s">
        <v>5283</v>
      </c>
      <c r="C155" s="559">
        <v>2017.0</v>
      </c>
      <c r="D155" s="560">
        <v>42954.0</v>
      </c>
      <c r="E155" s="559" t="s">
        <v>5284</v>
      </c>
      <c r="F155" s="559" t="s">
        <v>1630</v>
      </c>
      <c r="G155" s="559" t="s">
        <v>17</v>
      </c>
      <c r="H155" s="559" t="s">
        <v>56</v>
      </c>
      <c r="I155" s="560">
        <v>44186.0</v>
      </c>
      <c r="J155" s="559">
        <v>12.0</v>
      </c>
      <c r="K155" s="556" t="s">
        <v>19</v>
      </c>
      <c r="L155" s="559" t="s">
        <v>390</v>
      </c>
      <c r="M155" s="541">
        <f t="shared" si="1"/>
        <v>1232</v>
      </c>
      <c r="N155" s="25"/>
      <c r="O155" s="25"/>
      <c r="P155" s="25"/>
      <c r="Q155" s="25"/>
      <c r="R155" s="25"/>
      <c r="S155" s="25"/>
      <c r="T155" s="25"/>
      <c r="U155" s="25"/>
      <c r="V155" s="25"/>
      <c r="W155" s="25"/>
      <c r="X155" s="25"/>
      <c r="Y155" s="25"/>
      <c r="Z155" s="25"/>
    </row>
    <row r="156" ht="15.0" customHeight="1">
      <c r="A156" s="553" t="s">
        <v>5285</v>
      </c>
      <c r="B156" s="554" t="s">
        <v>5286</v>
      </c>
      <c r="C156" s="554">
        <v>2014.0</v>
      </c>
      <c r="D156" s="555">
        <v>41876.0</v>
      </c>
      <c r="E156" s="554" t="s">
        <v>5287</v>
      </c>
      <c r="F156" s="554" t="s">
        <v>372</v>
      </c>
      <c r="G156" s="554" t="s">
        <v>17</v>
      </c>
      <c r="H156" s="554" t="s">
        <v>50</v>
      </c>
      <c r="I156" s="555">
        <v>44186.0</v>
      </c>
      <c r="J156" s="554">
        <v>12.0</v>
      </c>
      <c r="K156" s="556" t="s">
        <v>19</v>
      </c>
      <c r="L156" s="554" t="s">
        <v>395</v>
      </c>
      <c r="M156" s="540">
        <f t="shared" si="1"/>
        <v>2310</v>
      </c>
      <c r="N156" s="25"/>
      <c r="O156" s="25"/>
      <c r="P156" s="25"/>
      <c r="Q156" s="25"/>
      <c r="R156" s="25"/>
      <c r="S156" s="25"/>
      <c r="T156" s="25"/>
      <c r="U156" s="25"/>
      <c r="V156" s="25"/>
      <c r="W156" s="25"/>
      <c r="X156" s="25"/>
      <c r="Y156" s="25"/>
      <c r="Z156" s="25"/>
    </row>
    <row r="157" ht="15.0" customHeight="1">
      <c r="A157" s="558" t="s">
        <v>5288</v>
      </c>
      <c r="B157" s="559" t="s">
        <v>5289</v>
      </c>
      <c r="C157" s="559">
        <v>2018.0</v>
      </c>
      <c r="D157" s="560">
        <v>43378.0</v>
      </c>
      <c r="E157" s="559" t="s">
        <v>5290</v>
      </c>
      <c r="F157" s="559" t="s">
        <v>744</v>
      </c>
      <c r="G157" s="559" t="s">
        <v>17</v>
      </c>
      <c r="H157" s="559" t="s">
        <v>244</v>
      </c>
      <c r="I157" s="560">
        <v>44186.0</v>
      </c>
      <c r="J157" s="559">
        <v>12.0</v>
      </c>
      <c r="K157" s="556" t="s">
        <v>19</v>
      </c>
      <c r="L157" s="559" t="s">
        <v>390</v>
      </c>
      <c r="M157" s="541">
        <f t="shared" si="1"/>
        <v>808</v>
      </c>
      <c r="N157" s="25"/>
      <c r="O157" s="25"/>
      <c r="P157" s="25"/>
      <c r="Q157" s="25"/>
      <c r="R157" s="25"/>
      <c r="S157" s="25"/>
      <c r="T157" s="25"/>
      <c r="U157" s="25"/>
      <c r="V157" s="25"/>
      <c r="W157" s="25"/>
      <c r="X157" s="25"/>
      <c r="Y157" s="25"/>
      <c r="Z157" s="25"/>
    </row>
    <row r="158" ht="15.0" customHeight="1">
      <c r="A158" s="553" t="s">
        <v>5291</v>
      </c>
      <c r="B158" s="554" t="s">
        <v>5292</v>
      </c>
      <c r="C158" s="554">
        <v>2017.0</v>
      </c>
      <c r="D158" s="555">
        <v>42814.0</v>
      </c>
      <c r="E158" s="554" t="s">
        <v>5293</v>
      </c>
      <c r="F158" s="554" t="s">
        <v>1120</v>
      </c>
      <c r="G158" s="554" t="s">
        <v>17</v>
      </c>
      <c r="H158" s="554" t="s">
        <v>56</v>
      </c>
      <c r="I158" s="555">
        <v>44186.0</v>
      </c>
      <c r="J158" s="554">
        <v>12.0</v>
      </c>
      <c r="K158" s="556" t="s">
        <v>19</v>
      </c>
      <c r="L158" s="554" t="s">
        <v>395</v>
      </c>
      <c r="M158" s="540">
        <f t="shared" si="1"/>
        <v>1372</v>
      </c>
      <c r="N158" s="25"/>
      <c r="O158" s="25"/>
      <c r="P158" s="25"/>
      <c r="Q158" s="25"/>
      <c r="R158" s="25"/>
      <c r="S158" s="25"/>
      <c r="T158" s="25"/>
      <c r="U158" s="25"/>
      <c r="V158" s="25"/>
      <c r="W158" s="25"/>
      <c r="X158" s="25"/>
      <c r="Y158" s="25"/>
      <c r="Z158" s="25"/>
    </row>
    <row r="159" ht="15.0" customHeight="1">
      <c r="A159" s="558" t="s">
        <v>5294</v>
      </c>
      <c r="B159" s="559" t="s">
        <v>5295</v>
      </c>
      <c r="C159" s="559">
        <v>2017.0</v>
      </c>
      <c r="D159" s="560">
        <v>42765.0</v>
      </c>
      <c r="E159" s="559" t="s">
        <v>5296</v>
      </c>
      <c r="F159" s="559" t="s">
        <v>372</v>
      </c>
      <c r="G159" s="559" t="s">
        <v>17</v>
      </c>
      <c r="H159" s="559" t="s">
        <v>244</v>
      </c>
      <c r="I159" s="560">
        <v>44186.0</v>
      </c>
      <c r="J159" s="559">
        <v>12.0</v>
      </c>
      <c r="K159" s="556" t="s">
        <v>19</v>
      </c>
      <c r="L159" s="559" t="s">
        <v>395</v>
      </c>
      <c r="M159" s="541">
        <f t="shared" si="1"/>
        <v>1421</v>
      </c>
      <c r="N159" s="25"/>
      <c r="O159" s="25"/>
      <c r="P159" s="25"/>
      <c r="Q159" s="25"/>
      <c r="R159" s="25"/>
      <c r="S159" s="25"/>
      <c r="T159" s="25"/>
      <c r="U159" s="25"/>
      <c r="V159" s="25"/>
      <c r="W159" s="25"/>
      <c r="X159" s="25"/>
      <c r="Y159" s="25"/>
      <c r="Z159" s="25"/>
    </row>
    <row r="160" ht="15.0" customHeight="1">
      <c r="A160" s="553" t="s">
        <v>5297</v>
      </c>
      <c r="B160" s="554" t="s">
        <v>5298</v>
      </c>
      <c r="C160" s="554">
        <v>2018.0</v>
      </c>
      <c r="D160" s="555">
        <v>43404.0</v>
      </c>
      <c r="E160" s="554" t="s">
        <v>5299</v>
      </c>
      <c r="F160" s="554" t="s">
        <v>102</v>
      </c>
      <c r="G160" s="554" t="s">
        <v>17</v>
      </c>
      <c r="H160" s="554" t="s">
        <v>244</v>
      </c>
      <c r="I160" s="555">
        <v>44186.0</v>
      </c>
      <c r="J160" s="554">
        <v>12.0</v>
      </c>
      <c r="K160" s="556" t="s">
        <v>19</v>
      </c>
      <c r="L160" s="554" t="s">
        <v>395</v>
      </c>
      <c r="M160" s="540">
        <f t="shared" si="1"/>
        <v>782</v>
      </c>
      <c r="N160" s="25"/>
      <c r="O160" s="25"/>
      <c r="P160" s="25"/>
      <c r="Q160" s="25"/>
      <c r="R160" s="25"/>
      <c r="S160" s="25"/>
      <c r="T160" s="25"/>
      <c r="U160" s="25"/>
      <c r="V160" s="25"/>
      <c r="W160" s="25"/>
      <c r="X160" s="25"/>
      <c r="Y160" s="25"/>
      <c r="Z160" s="25"/>
    </row>
    <row r="161" ht="15.0" customHeight="1">
      <c r="A161" s="558" t="s">
        <v>5300</v>
      </c>
      <c r="B161" s="559" t="s">
        <v>5301</v>
      </c>
      <c r="C161" s="559">
        <v>2015.0</v>
      </c>
      <c r="D161" s="560">
        <v>42178.0</v>
      </c>
      <c r="E161" s="559" t="s">
        <v>5302</v>
      </c>
      <c r="F161" s="559" t="s">
        <v>353</v>
      </c>
      <c r="G161" s="559" t="s">
        <v>17</v>
      </c>
      <c r="H161" s="559" t="s">
        <v>153</v>
      </c>
      <c r="I161" s="560">
        <v>44186.0</v>
      </c>
      <c r="J161" s="559">
        <v>12.0</v>
      </c>
      <c r="K161" s="556" t="s">
        <v>19</v>
      </c>
      <c r="L161" s="559" t="s">
        <v>390</v>
      </c>
      <c r="M161" s="541">
        <f t="shared" si="1"/>
        <v>2008</v>
      </c>
      <c r="N161" s="25"/>
      <c r="O161" s="25"/>
      <c r="P161" s="25"/>
      <c r="Q161" s="25"/>
      <c r="R161" s="25"/>
      <c r="S161" s="25"/>
      <c r="T161" s="25"/>
      <c r="U161" s="25"/>
      <c r="V161" s="25"/>
      <c r="W161" s="25"/>
      <c r="X161" s="25"/>
      <c r="Y161" s="25"/>
      <c r="Z161" s="25"/>
    </row>
    <row r="162" ht="15.0" customHeight="1">
      <c r="A162" s="553" t="s">
        <v>5303</v>
      </c>
      <c r="B162" s="554" t="s">
        <v>5304</v>
      </c>
      <c r="C162" s="554">
        <v>2017.0</v>
      </c>
      <c r="D162" s="555">
        <v>43055.0</v>
      </c>
      <c r="E162" s="554" t="s">
        <v>5305</v>
      </c>
      <c r="F162" s="554" t="s">
        <v>353</v>
      </c>
      <c r="G162" s="554" t="s">
        <v>17</v>
      </c>
      <c r="H162" s="554" t="s">
        <v>283</v>
      </c>
      <c r="I162" s="555">
        <v>44186.0</v>
      </c>
      <c r="J162" s="554">
        <v>12.0</v>
      </c>
      <c r="K162" s="556" t="s">
        <v>19</v>
      </c>
      <c r="L162" s="554" t="s">
        <v>390</v>
      </c>
      <c r="M162" s="540">
        <f t="shared" si="1"/>
        <v>1131</v>
      </c>
      <c r="N162" s="25"/>
      <c r="O162" s="25"/>
      <c r="P162" s="25"/>
      <c r="Q162" s="25"/>
      <c r="R162" s="25"/>
      <c r="S162" s="25"/>
      <c r="T162" s="25"/>
      <c r="U162" s="25"/>
      <c r="V162" s="25"/>
      <c r="W162" s="25"/>
      <c r="X162" s="25"/>
      <c r="Y162" s="25"/>
      <c r="Z162" s="25"/>
    </row>
    <row r="163" ht="15.0" customHeight="1">
      <c r="A163" s="558" t="s">
        <v>5306</v>
      </c>
      <c r="B163" s="559" t="s">
        <v>5307</v>
      </c>
      <c r="C163" s="559">
        <v>2019.0</v>
      </c>
      <c r="D163" s="560">
        <v>43619.0</v>
      </c>
      <c r="E163" s="559" t="s">
        <v>5308</v>
      </c>
      <c r="F163" s="559" t="s">
        <v>55</v>
      </c>
      <c r="G163" s="559" t="s">
        <v>17</v>
      </c>
      <c r="H163" s="559" t="s">
        <v>153</v>
      </c>
      <c r="I163" s="560">
        <v>44186.0</v>
      </c>
      <c r="J163" s="559">
        <v>12.0</v>
      </c>
      <c r="K163" s="556" t="s">
        <v>19</v>
      </c>
      <c r="L163" s="559" t="s">
        <v>390</v>
      </c>
      <c r="M163" s="541">
        <f t="shared" si="1"/>
        <v>567</v>
      </c>
      <c r="N163" s="25"/>
      <c r="O163" s="25"/>
      <c r="P163" s="25"/>
      <c r="Q163" s="25"/>
      <c r="R163" s="25"/>
      <c r="S163" s="25"/>
      <c r="T163" s="25"/>
      <c r="U163" s="25"/>
      <c r="V163" s="25"/>
      <c r="W163" s="25"/>
      <c r="X163" s="25"/>
      <c r="Y163" s="25"/>
      <c r="Z163" s="25"/>
    </row>
    <row r="164" ht="15.0" customHeight="1">
      <c r="A164" s="553" t="s">
        <v>5309</v>
      </c>
      <c r="B164" s="554" t="s">
        <v>5310</v>
      </c>
      <c r="C164" s="554">
        <v>2014.0</v>
      </c>
      <c r="D164" s="555">
        <v>41983.0</v>
      </c>
      <c r="E164" s="554" t="s">
        <v>5311</v>
      </c>
      <c r="F164" s="554" t="s">
        <v>372</v>
      </c>
      <c r="G164" s="554" t="s">
        <v>17</v>
      </c>
      <c r="H164" s="554" t="s">
        <v>153</v>
      </c>
      <c r="I164" s="555">
        <v>44186.0</v>
      </c>
      <c r="J164" s="554">
        <v>12.0</v>
      </c>
      <c r="K164" s="556" t="s">
        <v>19</v>
      </c>
      <c r="L164" s="554" t="s">
        <v>395</v>
      </c>
      <c r="M164" s="540">
        <f t="shared" si="1"/>
        <v>2203</v>
      </c>
      <c r="N164" s="25"/>
      <c r="O164" s="25"/>
      <c r="P164" s="25"/>
      <c r="Q164" s="25"/>
      <c r="R164" s="25"/>
      <c r="S164" s="25"/>
      <c r="T164" s="25"/>
      <c r="U164" s="25"/>
      <c r="V164" s="25"/>
      <c r="W164" s="25"/>
      <c r="X164" s="25"/>
      <c r="Y164" s="25"/>
      <c r="Z164" s="25"/>
    </row>
    <row r="165" ht="15.0" customHeight="1">
      <c r="A165" s="558" t="s">
        <v>5312</v>
      </c>
      <c r="B165" s="559" t="s">
        <v>5313</v>
      </c>
      <c r="C165" s="559">
        <v>2014.0</v>
      </c>
      <c r="D165" s="560">
        <v>41788.0</v>
      </c>
      <c r="E165" s="559" t="s">
        <v>5314</v>
      </c>
      <c r="F165" s="559" t="s">
        <v>1630</v>
      </c>
      <c r="G165" s="559" t="s">
        <v>17</v>
      </c>
      <c r="H165" s="559" t="s">
        <v>163</v>
      </c>
      <c r="I165" s="560">
        <v>44186.0</v>
      </c>
      <c r="J165" s="559">
        <v>12.0</v>
      </c>
      <c r="K165" s="556" t="s">
        <v>19</v>
      </c>
      <c r="L165" s="559" t="s">
        <v>390</v>
      </c>
      <c r="M165" s="541">
        <f t="shared" si="1"/>
        <v>2398</v>
      </c>
      <c r="N165" s="25"/>
      <c r="O165" s="25"/>
      <c r="P165" s="25"/>
      <c r="Q165" s="25"/>
      <c r="R165" s="25"/>
      <c r="S165" s="25"/>
      <c r="T165" s="25"/>
      <c r="U165" s="25"/>
      <c r="V165" s="25"/>
      <c r="W165" s="25"/>
      <c r="X165" s="25"/>
      <c r="Y165" s="25"/>
      <c r="Z165" s="25"/>
    </row>
    <row r="166" ht="15.0" customHeight="1">
      <c r="A166" s="553" t="s">
        <v>5315</v>
      </c>
      <c r="B166" s="554" t="s">
        <v>5316</v>
      </c>
      <c r="C166" s="554">
        <v>2017.0</v>
      </c>
      <c r="D166" s="555">
        <v>43039.0</v>
      </c>
      <c r="E166" s="554" t="s">
        <v>5317</v>
      </c>
      <c r="F166" s="554" t="s">
        <v>744</v>
      </c>
      <c r="G166" s="554" t="s">
        <v>17</v>
      </c>
      <c r="H166" s="554" t="s">
        <v>753</v>
      </c>
      <c r="I166" s="555">
        <v>44186.0</v>
      </c>
      <c r="J166" s="554">
        <v>12.0</v>
      </c>
      <c r="K166" s="556" t="s">
        <v>19</v>
      </c>
      <c r="L166" s="554" t="s">
        <v>390</v>
      </c>
      <c r="M166" s="540">
        <f t="shared" si="1"/>
        <v>1147</v>
      </c>
      <c r="N166" s="25"/>
      <c r="O166" s="25"/>
      <c r="P166" s="25"/>
      <c r="Q166" s="25"/>
      <c r="R166" s="25"/>
      <c r="S166" s="25"/>
      <c r="T166" s="25"/>
      <c r="U166" s="25"/>
      <c r="V166" s="25"/>
      <c r="W166" s="25"/>
      <c r="X166" s="25"/>
      <c r="Y166" s="25"/>
      <c r="Z166" s="25"/>
    </row>
    <row r="167" ht="15.0" customHeight="1">
      <c r="A167" s="558" t="s">
        <v>5318</v>
      </c>
      <c r="B167" s="559" t="s">
        <v>5319</v>
      </c>
      <c r="C167" s="559">
        <v>2019.0</v>
      </c>
      <c r="D167" s="560">
        <v>43640.0</v>
      </c>
      <c r="E167" s="559" t="s">
        <v>5320</v>
      </c>
      <c r="F167" s="559" t="s">
        <v>171</v>
      </c>
      <c r="G167" s="559" t="s">
        <v>17</v>
      </c>
      <c r="H167" s="559" t="s">
        <v>26</v>
      </c>
      <c r="I167" s="560">
        <v>44186.0</v>
      </c>
      <c r="J167" s="559">
        <v>12.0</v>
      </c>
      <c r="K167" s="556" t="s">
        <v>19</v>
      </c>
      <c r="L167" s="559" t="s">
        <v>390</v>
      </c>
      <c r="M167" s="541">
        <f t="shared" si="1"/>
        <v>546</v>
      </c>
      <c r="N167" s="25"/>
      <c r="O167" s="25"/>
      <c r="P167" s="25"/>
      <c r="Q167" s="25"/>
      <c r="R167" s="25"/>
      <c r="S167" s="25"/>
      <c r="T167" s="25"/>
      <c r="U167" s="25"/>
      <c r="V167" s="25"/>
      <c r="W167" s="25"/>
      <c r="X167" s="25"/>
      <c r="Y167" s="25"/>
      <c r="Z167" s="25"/>
    </row>
    <row r="168" ht="15.0" customHeight="1">
      <c r="A168" s="553" t="s">
        <v>5321</v>
      </c>
      <c r="B168" s="554" t="s">
        <v>5322</v>
      </c>
      <c r="C168" s="554">
        <v>2015.0</v>
      </c>
      <c r="D168" s="555">
        <v>42132.0</v>
      </c>
      <c r="E168" s="554" t="s">
        <v>5323</v>
      </c>
      <c r="F168" s="554" t="s">
        <v>1273</v>
      </c>
      <c r="G168" s="554" t="s">
        <v>17</v>
      </c>
      <c r="H168" s="554" t="s">
        <v>125</v>
      </c>
      <c r="I168" s="555">
        <v>44187.0</v>
      </c>
      <c r="J168" s="554">
        <v>12.0</v>
      </c>
      <c r="K168" s="556" t="s">
        <v>19</v>
      </c>
      <c r="L168" s="554" t="s">
        <v>395</v>
      </c>
      <c r="M168" s="540">
        <f t="shared" si="1"/>
        <v>2055</v>
      </c>
      <c r="N168" s="25"/>
      <c r="O168" s="25"/>
      <c r="P168" s="25"/>
      <c r="Q168" s="25"/>
      <c r="R168" s="25"/>
      <c r="S168" s="25"/>
      <c r="T168" s="25"/>
      <c r="U168" s="25"/>
      <c r="V168" s="25"/>
      <c r="W168" s="25"/>
      <c r="X168" s="25"/>
      <c r="Y168" s="25"/>
      <c r="Z168" s="25"/>
    </row>
    <row r="169" ht="15.0" customHeight="1">
      <c r="A169" s="558" t="s">
        <v>5324</v>
      </c>
      <c r="B169" s="559" t="s">
        <v>5325</v>
      </c>
      <c r="C169" s="559">
        <v>2014.0</v>
      </c>
      <c r="D169" s="560">
        <v>42002.0</v>
      </c>
      <c r="E169" s="559" t="s">
        <v>5326</v>
      </c>
      <c r="F169" s="559" t="s">
        <v>353</v>
      </c>
      <c r="G169" s="559" t="s">
        <v>17</v>
      </c>
      <c r="H169" s="559" t="s">
        <v>153</v>
      </c>
      <c r="I169" s="560">
        <v>44187.0</v>
      </c>
      <c r="J169" s="559">
        <v>12.0</v>
      </c>
      <c r="K169" s="556" t="s">
        <v>19</v>
      </c>
      <c r="L169" s="559" t="s">
        <v>390</v>
      </c>
      <c r="M169" s="541">
        <f t="shared" si="1"/>
        <v>2185</v>
      </c>
      <c r="N169" s="25"/>
      <c r="O169" s="25"/>
      <c r="P169" s="25"/>
      <c r="Q169" s="25"/>
      <c r="R169" s="25"/>
      <c r="S169" s="25"/>
      <c r="T169" s="25"/>
      <c r="U169" s="25"/>
      <c r="V169" s="25"/>
      <c r="W169" s="25"/>
      <c r="X169" s="25"/>
      <c r="Y169" s="25"/>
      <c r="Z169" s="25"/>
    </row>
    <row r="170" ht="15.0" customHeight="1">
      <c r="A170" s="553" t="s">
        <v>5327</v>
      </c>
      <c r="B170" s="554" t="s">
        <v>5328</v>
      </c>
      <c r="C170" s="554">
        <v>2020.0</v>
      </c>
      <c r="D170" s="555">
        <v>43881.0</v>
      </c>
      <c r="E170" s="554" t="s">
        <v>5329</v>
      </c>
      <c r="F170" s="554" t="s">
        <v>171</v>
      </c>
      <c r="G170" s="554" t="s">
        <v>17</v>
      </c>
      <c r="H170" s="554" t="s">
        <v>3370</v>
      </c>
      <c r="I170" s="555">
        <v>44187.0</v>
      </c>
      <c r="J170" s="554">
        <v>12.0</v>
      </c>
      <c r="K170" s="556" t="s">
        <v>19</v>
      </c>
      <c r="L170" s="554" t="s">
        <v>390</v>
      </c>
      <c r="M170" s="540">
        <f t="shared" si="1"/>
        <v>306</v>
      </c>
      <c r="N170" s="25"/>
      <c r="O170" s="25"/>
      <c r="P170" s="25"/>
      <c r="Q170" s="25"/>
      <c r="R170" s="25"/>
      <c r="S170" s="25"/>
      <c r="T170" s="25"/>
      <c r="U170" s="25"/>
      <c r="V170" s="25"/>
      <c r="W170" s="25"/>
      <c r="X170" s="25"/>
      <c r="Y170" s="25"/>
      <c r="Z170" s="25"/>
    </row>
    <row r="171" ht="15.0" customHeight="1">
      <c r="A171" s="558" t="s">
        <v>5330</v>
      </c>
      <c r="B171" s="559" t="s">
        <v>5331</v>
      </c>
      <c r="C171" s="559">
        <v>2018.0</v>
      </c>
      <c r="D171" s="560">
        <v>43439.0</v>
      </c>
      <c r="E171" s="559" t="s">
        <v>5332</v>
      </c>
      <c r="F171" s="559" t="s">
        <v>353</v>
      </c>
      <c r="G171" s="559" t="s">
        <v>17</v>
      </c>
      <c r="H171" s="559" t="s">
        <v>153</v>
      </c>
      <c r="I171" s="560">
        <v>44187.0</v>
      </c>
      <c r="J171" s="559">
        <v>12.0</v>
      </c>
      <c r="K171" s="556" t="s">
        <v>19</v>
      </c>
      <c r="L171" s="559" t="s">
        <v>390</v>
      </c>
      <c r="M171" s="541">
        <f t="shared" si="1"/>
        <v>748</v>
      </c>
      <c r="N171" s="25"/>
      <c r="O171" s="25"/>
      <c r="P171" s="25"/>
      <c r="Q171" s="25"/>
      <c r="R171" s="25"/>
      <c r="S171" s="25"/>
      <c r="T171" s="25"/>
      <c r="U171" s="25"/>
      <c r="V171" s="25"/>
      <c r="W171" s="25"/>
      <c r="X171" s="25"/>
      <c r="Y171" s="25"/>
      <c r="Z171" s="25"/>
    </row>
    <row r="172" ht="12.75" customHeight="1">
      <c r="A172" s="553" t="s">
        <v>5333</v>
      </c>
      <c r="B172" s="554" t="s">
        <v>5334</v>
      </c>
      <c r="C172" s="554">
        <v>2009.0</v>
      </c>
      <c r="D172" s="555">
        <v>39875.0</v>
      </c>
      <c r="E172" s="554" t="s">
        <v>5335</v>
      </c>
      <c r="F172" s="554" t="s">
        <v>5336</v>
      </c>
      <c r="G172" s="554" t="s">
        <v>34</v>
      </c>
      <c r="H172" s="554" t="s">
        <v>251</v>
      </c>
      <c r="I172" s="555">
        <v>44188.0</v>
      </c>
      <c r="J172" s="554">
        <v>12.0</v>
      </c>
      <c r="K172" s="561" t="s">
        <v>758</v>
      </c>
      <c r="L172" s="554" t="s">
        <v>395</v>
      </c>
      <c r="M172" s="540">
        <f t="shared" si="1"/>
        <v>4313</v>
      </c>
      <c r="N172" s="25"/>
      <c r="O172" s="25"/>
      <c r="P172" s="25"/>
      <c r="Q172" s="25"/>
      <c r="R172" s="25"/>
      <c r="S172" s="25"/>
      <c r="T172" s="25"/>
      <c r="U172" s="25"/>
      <c r="V172" s="25"/>
      <c r="W172" s="25"/>
      <c r="X172" s="25"/>
      <c r="Y172" s="25"/>
      <c r="Z172" s="25"/>
    </row>
    <row r="173" ht="12.75" customHeight="1">
      <c r="A173" s="558" t="s">
        <v>5337</v>
      </c>
      <c r="B173" s="559" t="s">
        <v>5338</v>
      </c>
      <c r="C173" s="559">
        <v>2013.0</v>
      </c>
      <c r="D173" s="560">
        <v>41360.0</v>
      </c>
      <c r="E173" s="559" t="s">
        <v>5339</v>
      </c>
      <c r="F173" s="559" t="s">
        <v>5340</v>
      </c>
      <c r="G173" s="559" t="s">
        <v>34</v>
      </c>
      <c r="H173" s="559" t="s">
        <v>18</v>
      </c>
      <c r="I173" s="560">
        <v>44193.0</v>
      </c>
      <c r="J173" s="559">
        <v>12.0</v>
      </c>
      <c r="K173" s="561" t="s">
        <v>758</v>
      </c>
      <c r="L173" s="559" t="s">
        <v>395</v>
      </c>
      <c r="M173" s="541">
        <f t="shared" si="1"/>
        <v>2833</v>
      </c>
      <c r="N173" s="25"/>
      <c r="O173" s="25"/>
      <c r="P173" s="25"/>
      <c r="Q173" s="25"/>
      <c r="R173" s="25"/>
      <c r="S173" s="25"/>
      <c r="T173" s="25"/>
      <c r="U173" s="25"/>
      <c r="V173" s="25"/>
      <c r="W173" s="25"/>
      <c r="X173" s="25"/>
      <c r="Y173" s="25"/>
      <c r="Z173" s="25"/>
    </row>
    <row r="174" ht="12.75" customHeight="1">
      <c r="A174" s="563">
        <v>120.0</v>
      </c>
      <c r="B174" s="564" t="s">
        <v>5341</v>
      </c>
      <c r="C174" s="564">
        <v>2015.0</v>
      </c>
      <c r="D174" s="565">
        <v>42146.0</v>
      </c>
      <c r="E174" s="564" t="s">
        <v>5342</v>
      </c>
      <c r="F174" s="564" t="s">
        <v>2643</v>
      </c>
      <c r="G174" s="564" t="s">
        <v>712</v>
      </c>
      <c r="H174" s="564" t="s">
        <v>130</v>
      </c>
      <c r="I174" s="565">
        <v>43836.0</v>
      </c>
      <c r="J174" s="564">
        <v>1.0</v>
      </c>
      <c r="K174" s="566" t="s">
        <v>336</v>
      </c>
      <c r="L174" s="554" t="s">
        <v>3221</v>
      </c>
      <c r="M174" s="540">
        <f t="shared" si="1"/>
        <v>1690</v>
      </c>
      <c r="N174" s="25"/>
      <c r="O174" s="25"/>
      <c r="P174" s="25"/>
      <c r="Q174" s="25"/>
      <c r="R174" s="25"/>
      <c r="S174" s="25"/>
      <c r="T174" s="25"/>
      <c r="U174" s="25"/>
      <c r="V174" s="25"/>
      <c r="W174" s="25"/>
      <c r="X174" s="25"/>
      <c r="Y174" s="25"/>
      <c r="Z174" s="25"/>
    </row>
    <row r="175" ht="12.75" customHeight="1">
      <c r="A175" s="558">
        <v>220.0</v>
      </c>
      <c r="B175" s="559" t="s">
        <v>5343</v>
      </c>
      <c r="C175" s="559">
        <v>2016.0</v>
      </c>
      <c r="D175" s="560">
        <v>42515.0</v>
      </c>
      <c r="E175" s="559" t="s">
        <v>5344</v>
      </c>
      <c r="F175" s="559" t="s">
        <v>314</v>
      </c>
      <c r="G175" s="559" t="s">
        <v>712</v>
      </c>
      <c r="H175" s="559" t="s">
        <v>753</v>
      </c>
      <c r="I175" s="560">
        <v>43847.0</v>
      </c>
      <c r="J175" s="559">
        <v>1.0</v>
      </c>
      <c r="K175" s="567" t="s">
        <v>336</v>
      </c>
      <c r="L175" s="559" t="s">
        <v>3226</v>
      </c>
      <c r="M175" s="541">
        <f t="shared" si="1"/>
        <v>1332</v>
      </c>
      <c r="N175" s="25"/>
      <c r="O175" s="25"/>
      <c r="P175" s="25"/>
      <c r="Q175" s="25"/>
      <c r="R175" s="25"/>
      <c r="S175" s="25"/>
      <c r="T175" s="25"/>
      <c r="U175" s="25"/>
      <c r="V175" s="25"/>
      <c r="W175" s="25"/>
      <c r="X175" s="25"/>
      <c r="Y175" s="25"/>
      <c r="Z175" s="25"/>
    </row>
    <row r="176" ht="12.75" customHeight="1">
      <c r="A176" s="553">
        <v>320.0</v>
      </c>
      <c r="B176" s="554" t="s">
        <v>5345</v>
      </c>
      <c r="C176" s="554">
        <v>2017.0</v>
      </c>
      <c r="D176" s="555">
        <v>43089.0</v>
      </c>
      <c r="E176" s="554" t="s">
        <v>5346</v>
      </c>
      <c r="F176" s="554" t="s">
        <v>417</v>
      </c>
      <c r="G176" s="554" t="s">
        <v>712</v>
      </c>
      <c r="H176" s="554" t="s">
        <v>66</v>
      </c>
      <c r="I176" s="555">
        <v>43865.0</v>
      </c>
      <c r="J176" s="554">
        <v>2.0</v>
      </c>
      <c r="K176" s="567" t="s">
        <v>322</v>
      </c>
      <c r="L176" s="554" t="s">
        <v>3226</v>
      </c>
      <c r="M176" s="540">
        <f t="shared" si="1"/>
        <v>776</v>
      </c>
      <c r="N176" s="25"/>
      <c r="O176" s="25"/>
      <c r="P176" s="25"/>
      <c r="Q176" s="25"/>
      <c r="R176" s="25"/>
      <c r="S176" s="25"/>
      <c r="T176" s="25"/>
      <c r="U176" s="25"/>
      <c r="V176" s="25"/>
      <c r="W176" s="25"/>
      <c r="X176" s="25"/>
      <c r="Y176" s="25"/>
      <c r="Z176" s="25"/>
    </row>
    <row r="177" ht="15.0" customHeight="1">
      <c r="A177" s="558">
        <v>420.0</v>
      </c>
      <c r="B177" s="559" t="s">
        <v>5347</v>
      </c>
      <c r="C177" s="559">
        <v>2019.0</v>
      </c>
      <c r="D177" s="560">
        <v>43629.0</v>
      </c>
      <c r="E177" s="559" t="s">
        <v>5348</v>
      </c>
      <c r="F177" s="568" t="s">
        <v>5349</v>
      </c>
      <c r="G177" s="559" t="s">
        <v>725</v>
      </c>
      <c r="H177" s="559" t="s">
        <v>2919</v>
      </c>
      <c r="I177" s="560">
        <v>43865.0</v>
      </c>
      <c r="J177" s="559">
        <v>2.0</v>
      </c>
      <c r="K177" s="567" t="s">
        <v>336</v>
      </c>
      <c r="L177" s="559" t="s">
        <v>3673</v>
      </c>
      <c r="M177" s="541">
        <f t="shared" si="1"/>
        <v>236</v>
      </c>
      <c r="N177" s="25"/>
      <c r="O177" s="25"/>
      <c r="P177" s="25"/>
      <c r="Q177" s="25"/>
      <c r="R177" s="25"/>
      <c r="S177" s="25"/>
      <c r="T177" s="25"/>
      <c r="U177" s="25"/>
      <c r="V177" s="25"/>
      <c r="W177" s="25"/>
      <c r="X177" s="25"/>
      <c r="Y177" s="25"/>
      <c r="Z177" s="25"/>
    </row>
    <row r="178" ht="15.0" customHeight="1">
      <c r="A178" s="553">
        <v>520.0</v>
      </c>
      <c r="B178" s="554" t="s">
        <v>5350</v>
      </c>
      <c r="C178" s="554">
        <v>2019.0</v>
      </c>
      <c r="D178" s="555">
        <v>43591.0</v>
      </c>
      <c r="E178" s="554" t="s">
        <v>5351</v>
      </c>
      <c r="F178" s="569" t="s">
        <v>5349</v>
      </c>
      <c r="G178" s="554" t="s">
        <v>725</v>
      </c>
      <c r="H178" s="554" t="s">
        <v>2919</v>
      </c>
      <c r="I178" s="555">
        <v>43865.0</v>
      </c>
      <c r="J178" s="554">
        <v>2.0</v>
      </c>
      <c r="K178" s="567" t="s">
        <v>336</v>
      </c>
      <c r="L178" s="554" t="s">
        <v>3673</v>
      </c>
      <c r="M178" s="540">
        <f t="shared" si="1"/>
        <v>274</v>
      </c>
      <c r="N178" s="25"/>
      <c r="O178" s="25"/>
      <c r="P178" s="25"/>
      <c r="Q178" s="25"/>
      <c r="R178" s="25"/>
      <c r="S178" s="25"/>
      <c r="T178" s="25"/>
      <c r="U178" s="25"/>
      <c r="V178" s="25"/>
      <c r="W178" s="25"/>
      <c r="X178" s="25"/>
      <c r="Y178" s="25"/>
      <c r="Z178" s="25"/>
    </row>
    <row r="179" ht="12.75" customHeight="1">
      <c r="A179" s="558">
        <v>620.0</v>
      </c>
      <c r="B179" s="559" t="s">
        <v>5352</v>
      </c>
      <c r="C179" s="559">
        <v>2016.0</v>
      </c>
      <c r="D179" s="560">
        <v>42523.0</v>
      </c>
      <c r="E179" s="559" t="s">
        <v>5353</v>
      </c>
      <c r="F179" s="559" t="s">
        <v>3933</v>
      </c>
      <c r="G179" s="559" t="s">
        <v>712</v>
      </c>
      <c r="H179" s="559" t="s">
        <v>927</v>
      </c>
      <c r="I179" s="560">
        <v>43865.0</v>
      </c>
      <c r="J179" s="559">
        <v>2.0</v>
      </c>
      <c r="K179" s="567" t="s">
        <v>329</v>
      </c>
      <c r="L179" s="559" t="s">
        <v>3226</v>
      </c>
      <c r="M179" s="541">
        <f t="shared" si="1"/>
        <v>1342</v>
      </c>
      <c r="N179" s="25"/>
      <c r="O179" s="25"/>
      <c r="P179" s="25"/>
      <c r="Q179" s="25"/>
      <c r="R179" s="25"/>
      <c r="S179" s="25"/>
      <c r="T179" s="25"/>
      <c r="U179" s="25"/>
      <c r="V179" s="25"/>
      <c r="W179" s="25"/>
      <c r="X179" s="25"/>
      <c r="Y179" s="25"/>
      <c r="Z179" s="25"/>
    </row>
    <row r="180" ht="12.75" customHeight="1">
      <c r="A180" s="553">
        <v>720.0</v>
      </c>
      <c r="B180" s="554" t="s">
        <v>5354</v>
      </c>
      <c r="C180" s="554">
        <v>2017.0</v>
      </c>
      <c r="D180" s="555">
        <v>43053.0</v>
      </c>
      <c r="E180" s="554" t="s">
        <v>5355</v>
      </c>
      <c r="F180" s="554" t="s">
        <v>1001</v>
      </c>
      <c r="G180" s="554" t="s">
        <v>712</v>
      </c>
      <c r="H180" s="554" t="s">
        <v>5356</v>
      </c>
      <c r="I180" s="555">
        <v>43865.0</v>
      </c>
      <c r="J180" s="554">
        <v>2.0</v>
      </c>
      <c r="K180" s="567" t="s">
        <v>336</v>
      </c>
      <c r="L180" s="554" t="s">
        <v>3221</v>
      </c>
      <c r="M180" s="540">
        <f t="shared" si="1"/>
        <v>812</v>
      </c>
      <c r="N180" s="25"/>
      <c r="O180" s="25"/>
      <c r="P180" s="25"/>
      <c r="Q180" s="25"/>
      <c r="R180" s="25"/>
      <c r="S180" s="25"/>
      <c r="T180" s="25"/>
      <c r="U180" s="25"/>
      <c r="V180" s="25"/>
      <c r="W180" s="25"/>
      <c r="X180" s="25"/>
      <c r="Y180" s="25"/>
      <c r="Z180" s="25"/>
    </row>
    <row r="181" ht="12.75" customHeight="1">
      <c r="A181" s="558">
        <v>820.0</v>
      </c>
      <c r="B181" s="559" t="s">
        <v>5357</v>
      </c>
      <c r="C181" s="559">
        <v>2016.0</v>
      </c>
      <c r="D181" s="560">
        <v>42705.0</v>
      </c>
      <c r="E181" s="559" t="s">
        <v>5358</v>
      </c>
      <c r="F181" s="559" t="s">
        <v>372</v>
      </c>
      <c r="G181" s="559" t="s">
        <v>712</v>
      </c>
      <c r="H181" s="559" t="s">
        <v>927</v>
      </c>
      <c r="I181" s="560">
        <v>43878.0</v>
      </c>
      <c r="J181" s="559">
        <v>2.0</v>
      </c>
      <c r="K181" s="561" t="s">
        <v>1231</v>
      </c>
      <c r="L181" s="559" t="s">
        <v>3221</v>
      </c>
      <c r="M181" s="541">
        <f t="shared" si="1"/>
        <v>1173</v>
      </c>
      <c r="N181" s="25"/>
      <c r="O181" s="25"/>
      <c r="P181" s="25"/>
      <c r="Q181" s="25"/>
      <c r="R181" s="25"/>
      <c r="S181" s="25"/>
      <c r="T181" s="25"/>
      <c r="U181" s="25"/>
      <c r="V181" s="25"/>
      <c r="W181" s="25"/>
      <c r="X181" s="25"/>
      <c r="Y181" s="25"/>
      <c r="Z181" s="25"/>
    </row>
    <row r="182" ht="12.75" customHeight="1">
      <c r="A182" s="553">
        <v>920.0</v>
      </c>
      <c r="B182" s="570" t="s">
        <v>4250</v>
      </c>
      <c r="C182" s="570" t="s">
        <v>4250</v>
      </c>
      <c r="D182" s="571" t="s">
        <v>4250</v>
      </c>
      <c r="E182" s="570" t="s">
        <v>4250</v>
      </c>
      <c r="F182" s="570" t="s">
        <v>4250</v>
      </c>
      <c r="G182" s="570" t="s">
        <v>4250</v>
      </c>
      <c r="H182" s="570" t="s">
        <v>4250</v>
      </c>
      <c r="I182" s="571" t="s">
        <v>4250</v>
      </c>
      <c r="J182" s="570" t="s">
        <v>4250</v>
      </c>
      <c r="K182" s="570" t="s">
        <v>4250</v>
      </c>
      <c r="L182" s="570" t="s">
        <v>4250</v>
      </c>
      <c r="M182" s="572" t="s">
        <v>4250</v>
      </c>
      <c r="N182" s="25"/>
      <c r="O182" s="25"/>
      <c r="P182" s="25"/>
      <c r="Q182" s="25"/>
      <c r="R182" s="25"/>
      <c r="S182" s="25"/>
      <c r="T182" s="25"/>
      <c r="U182" s="25"/>
      <c r="V182" s="25"/>
      <c r="W182" s="25"/>
      <c r="X182" s="25"/>
      <c r="Y182" s="25"/>
      <c r="Z182" s="25"/>
    </row>
    <row r="183" ht="12.75" customHeight="1">
      <c r="A183" s="558">
        <v>1020.0</v>
      </c>
      <c r="B183" s="559" t="s">
        <v>5359</v>
      </c>
      <c r="C183" s="559">
        <v>2013.0</v>
      </c>
      <c r="D183" s="560">
        <v>41605.0</v>
      </c>
      <c r="E183" s="559" t="s">
        <v>5360</v>
      </c>
      <c r="F183" s="559" t="s">
        <v>4353</v>
      </c>
      <c r="G183" s="559" t="s">
        <v>806</v>
      </c>
      <c r="H183" s="559" t="s">
        <v>158</v>
      </c>
      <c r="I183" s="560">
        <v>43878.0</v>
      </c>
      <c r="J183" s="559">
        <v>2.0</v>
      </c>
      <c r="K183" s="573" t="s">
        <v>316</v>
      </c>
      <c r="L183" s="559" t="s">
        <v>3226</v>
      </c>
      <c r="M183" s="541">
        <f t="shared" ref="M183:M347" si="2">I183-D183</f>
        <v>2273</v>
      </c>
      <c r="N183" s="25"/>
      <c r="O183" s="25"/>
      <c r="P183" s="25"/>
      <c r="Q183" s="25"/>
      <c r="R183" s="25"/>
      <c r="S183" s="25"/>
      <c r="T183" s="25"/>
      <c r="U183" s="25"/>
      <c r="V183" s="25"/>
      <c r="W183" s="25"/>
      <c r="X183" s="25"/>
      <c r="Y183" s="25"/>
      <c r="Z183" s="25"/>
    </row>
    <row r="184" ht="12.75" customHeight="1">
      <c r="A184" s="553">
        <v>1120.0</v>
      </c>
      <c r="B184" s="554" t="s">
        <v>5361</v>
      </c>
      <c r="C184" s="554">
        <v>2014.0</v>
      </c>
      <c r="D184" s="555">
        <v>41978.0</v>
      </c>
      <c r="E184" s="554" t="s">
        <v>5362</v>
      </c>
      <c r="F184" s="554" t="s">
        <v>148</v>
      </c>
      <c r="G184" s="554" t="s">
        <v>712</v>
      </c>
      <c r="H184" s="554" t="s">
        <v>130</v>
      </c>
      <c r="I184" s="555">
        <v>43878.0</v>
      </c>
      <c r="J184" s="554">
        <v>2.0</v>
      </c>
      <c r="K184" s="567" t="s">
        <v>336</v>
      </c>
      <c r="L184" s="554" t="s">
        <v>3226</v>
      </c>
      <c r="M184" s="540">
        <f t="shared" si="2"/>
        <v>1900</v>
      </c>
      <c r="N184" s="25"/>
      <c r="O184" s="25"/>
      <c r="P184" s="25"/>
      <c r="Q184" s="25"/>
      <c r="R184" s="25"/>
      <c r="S184" s="25"/>
      <c r="T184" s="25"/>
      <c r="U184" s="25"/>
      <c r="V184" s="25"/>
      <c r="W184" s="25"/>
      <c r="X184" s="25"/>
      <c r="Y184" s="25"/>
      <c r="Z184" s="25"/>
    </row>
    <row r="185" ht="15.75" customHeight="1">
      <c r="A185" s="558">
        <v>1220.0</v>
      </c>
      <c r="B185" s="559" t="s">
        <v>5363</v>
      </c>
      <c r="C185" s="559">
        <v>2013.0</v>
      </c>
      <c r="D185" s="560">
        <v>41516.0</v>
      </c>
      <c r="E185" s="559" t="s">
        <v>5364</v>
      </c>
      <c r="F185" s="559" t="s">
        <v>865</v>
      </c>
      <c r="G185" s="559" t="s">
        <v>712</v>
      </c>
      <c r="H185" s="559" t="s">
        <v>153</v>
      </c>
      <c r="I185" s="560">
        <v>43878.0</v>
      </c>
      <c r="J185" s="559">
        <v>2.0</v>
      </c>
      <c r="K185" s="567" t="s">
        <v>336</v>
      </c>
      <c r="L185" s="559" t="s">
        <v>3221</v>
      </c>
      <c r="M185" s="541">
        <f t="shared" si="2"/>
        <v>2362</v>
      </c>
      <c r="N185" s="25"/>
      <c r="O185" s="25"/>
      <c r="P185" s="25"/>
      <c r="Q185" s="25"/>
      <c r="R185" s="25"/>
      <c r="S185" s="25"/>
      <c r="T185" s="25"/>
      <c r="U185" s="25"/>
      <c r="V185" s="25"/>
      <c r="W185" s="25"/>
      <c r="X185" s="25"/>
      <c r="Y185" s="25"/>
      <c r="Z185" s="25"/>
    </row>
    <row r="186" ht="12.75" customHeight="1">
      <c r="A186" s="553">
        <v>1320.0</v>
      </c>
      <c r="B186" s="554" t="s">
        <v>5365</v>
      </c>
      <c r="C186" s="554">
        <v>2015.0</v>
      </c>
      <c r="D186" s="555">
        <v>42114.0</v>
      </c>
      <c r="E186" s="554" t="s">
        <v>5366</v>
      </c>
      <c r="F186" s="554" t="s">
        <v>905</v>
      </c>
      <c r="G186" s="554" t="s">
        <v>712</v>
      </c>
      <c r="H186" s="554" t="s">
        <v>130</v>
      </c>
      <c r="I186" s="555">
        <v>43878.0</v>
      </c>
      <c r="J186" s="554">
        <v>2.0</v>
      </c>
      <c r="K186" s="567" t="s">
        <v>336</v>
      </c>
      <c r="L186" s="554" t="s">
        <v>3221</v>
      </c>
      <c r="M186" s="540">
        <f t="shared" si="2"/>
        <v>1764</v>
      </c>
      <c r="N186" s="25"/>
      <c r="O186" s="25"/>
      <c r="P186" s="25"/>
      <c r="Q186" s="25"/>
      <c r="R186" s="25"/>
      <c r="S186" s="25"/>
      <c r="T186" s="25"/>
      <c r="U186" s="25"/>
      <c r="V186" s="25"/>
      <c r="W186" s="25"/>
      <c r="X186" s="25"/>
      <c r="Y186" s="25"/>
      <c r="Z186" s="25"/>
    </row>
    <row r="187" ht="12.75" customHeight="1">
      <c r="A187" s="558">
        <v>1420.0</v>
      </c>
      <c r="B187" s="559" t="s">
        <v>5367</v>
      </c>
      <c r="C187" s="559">
        <v>2015.0</v>
      </c>
      <c r="D187" s="560">
        <v>42278.0</v>
      </c>
      <c r="E187" s="559" t="s">
        <v>5368</v>
      </c>
      <c r="F187" s="559" t="s">
        <v>1022</v>
      </c>
      <c r="G187" s="559" t="s">
        <v>712</v>
      </c>
      <c r="H187" s="559" t="s">
        <v>66</v>
      </c>
      <c r="I187" s="560">
        <v>43878.0</v>
      </c>
      <c r="J187" s="559">
        <v>2.0</v>
      </c>
      <c r="K187" s="567" t="s">
        <v>336</v>
      </c>
      <c r="L187" s="559" t="s">
        <v>3221</v>
      </c>
      <c r="M187" s="541">
        <f t="shared" si="2"/>
        <v>1600</v>
      </c>
      <c r="N187" s="25"/>
      <c r="O187" s="25"/>
      <c r="P187" s="25"/>
      <c r="Q187" s="25"/>
      <c r="R187" s="25"/>
      <c r="S187" s="25"/>
      <c r="T187" s="25"/>
      <c r="U187" s="25"/>
      <c r="V187" s="25"/>
      <c r="W187" s="25"/>
      <c r="X187" s="25"/>
      <c r="Y187" s="25"/>
      <c r="Z187" s="25"/>
    </row>
    <row r="188" ht="12.75" customHeight="1">
      <c r="A188" s="553">
        <v>1520.0</v>
      </c>
      <c r="B188" s="554" t="s">
        <v>5369</v>
      </c>
      <c r="C188" s="554">
        <v>2015.0</v>
      </c>
      <c r="D188" s="555">
        <v>42369.0</v>
      </c>
      <c r="E188" s="554" t="s">
        <v>5370</v>
      </c>
      <c r="F188" s="554" t="s">
        <v>5371</v>
      </c>
      <c r="G188" s="554" t="s">
        <v>712</v>
      </c>
      <c r="H188" s="554" t="s">
        <v>5372</v>
      </c>
      <c r="I188" s="555">
        <v>43878.0</v>
      </c>
      <c r="J188" s="554">
        <v>2.0</v>
      </c>
      <c r="K188" s="567" t="s">
        <v>329</v>
      </c>
      <c r="L188" s="554" t="s">
        <v>3226</v>
      </c>
      <c r="M188" s="540">
        <f t="shared" si="2"/>
        <v>1509</v>
      </c>
      <c r="N188" s="25"/>
      <c r="O188" s="25"/>
      <c r="P188" s="25"/>
      <c r="Q188" s="25"/>
      <c r="R188" s="25"/>
      <c r="S188" s="25"/>
      <c r="T188" s="25"/>
      <c r="U188" s="25"/>
      <c r="V188" s="25"/>
      <c r="W188" s="25"/>
      <c r="X188" s="25"/>
      <c r="Y188" s="25"/>
      <c r="Z188" s="25"/>
    </row>
    <row r="189" ht="12.75" customHeight="1">
      <c r="A189" s="558">
        <v>1620.0</v>
      </c>
      <c r="B189" s="559" t="s">
        <v>5373</v>
      </c>
      <c r="C189" s="559">
        <v>2012.0</v>
      </c>
      <c r="D189" s="560">
        <v>41253.0</v>
      </c>
      <c r="E189" s="559" t="s">
        <v>5374</v>
      </c>
      <c r="F189" s="559" t="s">
        <v>5375</v>
      </c>
      <c r="G189" s="559" t="s">
        <v>806</v>
      </c>
      <c r="H189" s="559" t="s">
        <v>158</v>
      </c>
      <c r="I189" s="560">
        <v>43878.0</v>
      </c>
      <c r="J189" s="559">
        <v>2.0</v>
      </c>
      <c r="K189" s="574" t="s">
        <v>302</v>
      </c>
      <c r="L189" s="559" t="s">
        <v>3226</v>
      </c>
      <c r="M189" s="541">
        <f t="shared" si="2"/>
        <v>2625</v>
      </c>
      <c r="N189" s="25"/>
      <c r="O189" s="25"/>
      <c r="P189" s="25"/>
      <c r="Q189" s="25"/>
      <c r="R189" s="25"/>
      <c r="S189" s="25"/>
      <c r="T189" s="25"/>
      <c r="U189" s="25"/>
      <c r="V189" s="25"/>
      <c r="W189" s="25"/>
      <c r="X189" s="25"/>
      <c r="Y189" s="25"/>
      <c r="Z189" s="25"/>
    </row>
    <row r="190" ht="12.75" customHeight="1">
      <c r="A190" s="553">
        <v>1720.0</v>
      </c>
      <c r="B190" s="554" t="s">
        <v>5376</v>
      </c>
      <c r="C190" s="554">
        <v>2019.0</v>
      </c>
      <c r="D190" s="555">
        <v>43693.0</v>
      </c>
      <c r="E190" s="554" t="s">
        <v>5377</v>
      </c>
      <c r="F190" s="569" t="s">
        <v>2716</v>
      </c>
      <c r="G190" s="554" t="s">
        <v>729</v>
      </c>
      <c r="H190" s="554" t="s">
        <v>5378</v>
      </c>
      <c r="I190" s="555">
        <v>43889.0</v>
      </c>
      <c r="J190" s="554">
        <v>2.0</v>
      </c>
      <c r="K190" s="567" t="s">
        <v>336</v>
      </c>
      <c r="L190" s="554" t="s">
        <v>3673</v>
      </c>
      <c r="M190" s="540">
        <f t="shared" si="2"/>
        <v>196</v>
      </c>
      <c r="N190" s="25"/>
      <c r="O190" s="25"/>
      <c r="P190" s="25"/>
      <c r="Q190" s="25"/>
      <c r="R190" s="25"/>
      <c r="S190" s="25"/>
      <c r="T190" s="25"/>
      <c r="U190" s="25"/>
      <c r="V190" s="25"/>
      <c r="W190" s="25"/>
      <c r="X190" s="25"/>
      <c r="Y190" s="25"/>
      <c r="Z190" s="25"/>
    </row>
    <row r="191" ht="15.0" customHeight="1">
      <c r="A191" s="558">
        <v>1820.0</v>
      </c>
      <c r="B191" s="559" t="s">
        <v>5379</v>
      </c>
      <c r="C191" s="559">
        <v>2019.0</v>
      </c>
      <c r="D191" s="560">
        <v>43629.0</v>
      </c>
      <c r="E191" s="559" t="s">
        <v>5380</v>
      </c>
      <c r="F191" s="568" t="s">
        <v>5349</v>
      </c>
      <c r="G191" s="559" t="s">
        <v>725</v>
      </c>
      <c r="H191" s="559" t="s">
        <v>2919</v>
      </c>
      <c r="I191" s="560">
        <v>43889.0</v>
      </c>
      <c r="J191" s="559">
        <v>2.0</v>
      </c>
      <c r="K191" s="567" t="s">
        <v>336</v>
      </c>
      <c r="L191" s="559" t="s">
        <v>3673</v>
      </c>
      <c r="M191" s="541">
        <f t="shared" si="2"/>
        <v>260</v>
      </c>
      <c r="N191" s="25"/>
      <c r="O191" s="25"/>
      <c r="P191" s="25"/>
      <c r="Q191" s="25"/>
      <c r="R191" s="25"/>
      <c r="S191" s="25"/>
      <c r="T191" s="25"/>
      <c r="U191" s="25"/>
      <c r="V191" s="25"/>
      <c r="W191" s="25"/>
      <c r="X191" s="25"/>
      <c r="Y191" s="25"/>
      <c r="Z191" s="25"/>
    </row>
    <row r="192" ht="12.75" customHeight="1">
      <c r="A192" s="553">
        <v>1920.0</v>
      </c>
      <c r="B192" s="554" t="s">
        <v>5381</v>
      </c>
      <c r="C192" s="554">
        <v>2016.0</v>
      </c>
      <c r="D192" s="555">
        <v>42577.0</v>
      </c>
      <c r="E192" s="554" t="s">
        <v>5382</v>
      </c>
      <c r="F192" s="554" t="s">
        <v>171</v>
      </c>
      <c r="G192" s="554" t="s">
        <v>712</v>
      </c>
      <c r="H192" s="554" t="s">
        <v>927</v>
      </c>
      <c r="I192" s="555">
        <v>43889.0</v>
      </c>
      <c r="J192" s="554">
        <v>2.0</v>
      </c>
      <c r="K192" s="567" t="s">
        <v>329</v>
      </c>
      <c r="L192" s="554" t="s">
        <v>3226</v>
      </c>
      <c r="M192" s="540">
        <f t="shared" si="2"/>
        <v>1312</v>
      </c>
      <c r="N192" s="25"/>
      <c r="O192" s="25"/>
      <c r="P192" s="25"/>
      <c r="Q192" s="25"/>
      <c r="R192" s="25"/>
      <c r="S192" s="25"/>
      <c r="T192" s="25"/>
      <c r="U192" s="25"/>
      <c r="V192" s="25"/>
      <c r="W192" s="25"/>
      <c r="X192" s="25"/>
      <c r="Y192" s="25"/>
      <c r="Z192" s="25"/>
    </row>
    <row r="193" ht="12.75" customHeight="1">
      <c r="A193" s="558">
        <v>2020.0</v>
      </c>
      <c r="B193" s="559" t="s">
        <v>5383</v>
      </c>
      <c r="C193" s="559">
        <v>2018.0</v>
      </c>
      <c r="D193" s="560">
        <v>43216.0</v>
      </c>
      <c r="E193" s="559" t="s">
        <v>5384</v>
      </c>
      <c r="F193" s="559" t="s">
        <v>752</v>
      </c>
      <c r="G193" s="559" t="s">
        <v>712</v>
      </c>
      <c r="H193" s="559" t="s">
        <v>927</v>
      </c>
      <c r="I193" s="560">
        <v>43889.0</v>
      </c>
      <c r="J193" s="559">
        <v>2.0</v>
      </c>
      <c r="K193" s="573" t="s">
        <v>309</v>
      </c>
      <c r="L193" s="559" t="s">
        <v>3226</v>
      </c>
      <c r="M193" s="541">
        <f t="shared" si="2"/>
        <v>673</v>
      </c>
      <c r="N193" s="25"/>
      <c r="O193" s="25"/>
      <c r="P193" s="25"/>
      <c r="Q193" s="25"/>
      <c r="R193" s="25"/>
      <c r="S193" s="25"/>
      <c r="T193" s="25"/>
      <c r="U193" s="25"/>
      <c r="V193" s="25"/>
      <c r="W193" s="25"/>
      <c r="X193" s="25"/>
      <c r="Y193" s="25"/>
      <c r="Z193" s="25"/>
    </row>
    <row r="194" ht="12.75" customHeight="1">
      <c r="A194" s="553">
        <v>2120.0</v>
      </c>
      <c r="B194" s="554" t="s">
        <v>5385</v>
      </c>
      <c r="C194" s="554">
        <v>2011.0</v>
      </c>
      <c r="D194" s="555">
        <v>40801.0</v>
      </c>
      <c r="E194" s="554" t="s">
        <v>5386</v>
      </c>
      <c r="F194" s="554" t="s">
        <v>5387</v>
      </c>
      <c r="G194" s="554" t="s">
        <v>806</v>
      </c>
      <c r="H194" s="554" t="s">
        <v>158</v>
      </c>
      <c r="I194" s="555">
        <v>43889.0</v>
      </c>
      <c r="J194" s="554">
        <v>2.0</v>
      </c>
      <c r="K194" s="567" t="s">
        <v>336</v>
      </c>
      <c r="L194" s="554" t="s">
        <v>3226</v>
      </c>
      <c r="M194" s="540">
        <f t="shared" si="2"/>
        <v>3088</v>
      </c>
      <c r="N194" s="25"/>
      <c r="O194" s="25"/>
      <c r="P194" s="25"/>
      <c r="Q194" s="25"/>
      <c r="R194" s="25"/>
      <c r="S194" s="25"/>
      <c r="T194" s="25"/>
      <c r="U194" s="25"/>
      <c r="V194" s="25"/>
      <c r="W194" s="25"/>
      <c r="X194" s="25"/>
      <c r="Y194" s="25"/>
      <c r="Z194" s="25"/>
    </row>
    <row r="195" ht="12.75" customHeight="1">
      <c r="A195" s="558">
        <v>2220.0</v>
      </c>
      <c r="B195" s="559" t="s">
        <v>5388</v>
      </c>
      <c r="C195" s="559">
        <v>2011.0</v>
      </c>
      <c r="D195" s="560">
        <v>40646.0</v>
      </c>
      <c r="E195" s="559" t="s">
        <v>5389</v>
      </c>
      <c r="F195" s="559" t="s">
        <v>5390</v>
      </c>
      <c r="G195" s="559" t="s">
        <v>806</v>
      </c>
      <c r="H195" s="559" t="s">
        <v>4056</v>
      </c>
      <c r="I195" s="560">
        <v>43889.0</v>
      </c>
      <c r="J195" s="559">
        <v>2.0</v>
      </c>
      <c r="K195" s="567" t="s">
        <v>336</v>
      </c>
      <c r="L195" s="559" t="s">
        <v>3221</v>
      </c>
      <c r="M195" s="541">
        <f t="shared" si="2"/>
        <v>3243</v>
      </c>
      <c r="N195" s="25"/>
      <c r="O195" s="25"/>
      <c r="P195" s="25"/>
      <c r="Q195" s="25"/>
      <c r="R195" s="25"/>
      <c r="S195" s="25"/>
      <c r="T195" s="25"/>
      <c r="U195" s="25"/>
      <c r="V195" s="25"/>
      <c r="W195" s="25"/>
      <c r="X195" s="25"/>
      <c r="Y195" s="25"/>
      <c r="Z195" s="25"/>
    </row>
    <row r="196" ht="12.75" customHeight="1">
      <c r="A196" s="553">
        <v>2320.0</v>
      </c>
      <c r="B196" s="554" t="s">
        <v>5391</v>
      </c>
      <c r="C196" s="554">
        <v>2017.0</v>
      </c>
      <c r="D196" s="555">
        <v>42758.0</v>
      </c>
      <c r="E196" s="554" t="s">
        <v>5392</v>
      </c>
      <c r="F196" s="554" t="s">
        <v>1155</v>
      </c>
      <c r="G196" s="554" t="s">
        <v>806</v>
      </c>
      <c r="H196" s="554" t="s">
        <v>807</v>
      </c>
      <c r="I196" s="555">
        <v>43902.0</v>
      </c>
      <c r="J196" s="554">
        <v>3.0</v>
      </c>
      <c r="K196" s="574" t="s">
        <v>293</v>
      </c>
      <c r="L196" s="554" t="s">
        <v>3226</v>
      </c>
      <c r="M196" s="540">
        <f t="shared" si="2"/>
        <v>1144</v>
      </c>
      <c r="N196" s="25"/>
      <c r="O196" s="25"/>
      <c r="P196" s="25"/>
      <c r="Q196" s="25"/>
      <c r="R196" s="25"/>
      <c r="S196" s="25"/>
      <c r="T196" s="25"/>
      <c r="U196" s="25"/>
      <c r="V196" s="25"/>
      <c r="W196" s="25"/>
      <c r="X196" s="25"/>
      <c r="Y196" s="25"/>
      <c r="Z196" s="25"/>
    </row>
    <row r="197" ht="15.75" customHeight="1">
      <c r="A197" s="558">
        <v>2420.0</v>
      </c>
      <c r="B197" s="559" t="s">
        <v>5393</v>
      </c>
      <c r="C197" s="559">
        <v>2019.0</v>
      </c>
      <c r="D197" s="560">
        <v>43698.0</v>
      </c>
      <c r="E197" s="559" t="s">
        <v>5394</v>
      </c>
      <c r="F197" s="568" t="s">
        <v>3905</v>
      </c>
      <c r="G197" s="559" t="s">
        <v>729</v>
      </c>
      <c r="H197" s="559" t="s">
        <v>2874</v>
      </c>
      <c r="I197" s="560">
        <v>43902.0</v>
      </c>
      <c r="J197" s="559">
        <v>3.0</v>
      </c>
      <c r="K197" s="567" t="s">
        <v>336</v>
      </c>
      <c r="L197" s="559" t="s">
        <v>3673</v>
      </c>
      <c r="M197" s="541">
        <f t="shared" si="2"/>
        <v>204</v>
      </c>
      <c r="N197" s="25"/>
      <c r="O197" s="25"/>
      <c r="P197" s="25"/>
      <c r="Q197" s="25"/>
      <c r="R197" s="25"/>
      <c r="S197" s="25"/>
      <c r="T197" s="25"/>
      <c r="U197" s="25"/>
      <c r="V197" s="25"/>
      <c r="W197" s="25"/>
      <c r="X197" s="25"/>
      <c r="Y197" s="25"/>
      <c r="Z197" s="25"/>
    </row>
    <row r="198" ht="12.75" customHeight="1">
      <c r="A198" s="553">
        <v>2520.0</v>
      </c>
      <c r="B198" s="554" t="s">
        <v>5395</v>
      </c>
      <c r="C198" s="554">
        <v>2013.0</v>
      </c>
      <c r="D198" s="555">
        <v>41451.0</v>
      </c>
      <c r="E198" s="554" t="s">
        <v>5396</v>
      </c>
      <c r="F198" s="554" t="s">
        <v>723</v>
      </c>
      <c r="G198" s="554" t="s">
        <v>712</v>
      </c>
      <c r="H198" s="554" t="s">
        <v>866</v>
      </c>
      <c r="I198" s="555">
        <v>43920.0</v>
      </c>
      <c r="J198" s="554">
        <v>3.0</v>
      </c>
      <c r="K198" s="573" t="s">
        <v>316</v>
      </c>
      <c r="L198" s="554" t="s">
        <v>3226</v>
      </c>
      <c r="M198" s="540">
        <f t="shared" si="2"/>
        <v>2469</v>
      </c>
      <c r="N198" s="25"/>
      <c r="O198" s="25"/>
      <c r="P198" s="25"/>
      <c r="Q198" s="25"/>
      <c r="R198" s="25"/>
      <c r="S198" s="25"/>
      <c r="T198" s="25"/>
      <c r="U198" s="25"/>
      <c r="V198" s="25"/>
      <c r="W198" s="25"/>
      <c r="X198" s="25"/>
      <c r="Y198" s="25"/>
      <c r="Z198" s="25"/>
    </row>
    <row r="199" ht="15.75" customHeight="1">
      <c r="A199" s="558">
        <v>2620.0</v>
      </c>
      <c r="B199" s="559" t="s">
        <v>5397</v>
      </c>
      <c r="C199" s="559">
        <v>2018.0</v>
      </c>
      <c r="D199" s="560">
        <v>43342.0</v>
      </c>
      <c r="E199" s="559" t="s">
        <v>5398</v>
      </c>
      <c r="F199" s="559" t="s">
        <v>5399</v>
      </c>
      <c r="G199" s="559" t="s">
        <v>806</v>
      </c>
      <c r="H199" s="559" t="s">
        <v>5400</v>
      </c>
      <c r="I199" s="560">
        <v>43902.0</v>
      </c>
      <c r="J199" s="559">
        <v>3.0</v>
      </c>
      <c r="K199" s="561" t="s">
        <v>1231</v>
      </c>
      <c r="L199" s="559" t="s">
        <v>3221</v>
      </c>
      <c r="M199" s="541">
        <f t="shared" si="2"/>
        <v>560</v>
      </c>
      <c r="N199" s="25"/>
      <c r="O199" s="25"/>
      <c r="P199" s="25"/>
      <c r="Q199" s="25"/>
      <c r="R199" s="25"/>
      <c r="S199" s="25"/>
      <c r="T199" s="25"/>
      <c r="U199" s="25"/>
      <c r="V199" s="25"/>
      <c r="W199" s="25"/>
      <c r="X199" s="25"/>
      <c r="Y199" s="25"/>
      <c r="Z199" s="25"/>
    </row>
    <row r="200" ht="12.75" customHeight="1">
      <c r="A200" s="553">
        <v>2720.0</v>
      </c>
      <c r="B200" s="554" t="s">
        <v>5401</v>
      </c>
      <c r="C200" s="554">
        <v>2016.0</v>
      </c>
      <c r="D200" s="555">
        <v>42705.0</v>
      </c>
      <c r="E200" s="554" t="s">
        <v>5402</v>
      </c>
      <c r="F200" s="554" t="s">
        <v>711</v>
      </c>
      <c r="G200" s="554" t="s">
        <v>806</v>
      </c>
      <c r="H200" s="554" t="s">
        <v>1404</v>
      </c>
      <c r="I200" s="555">
        <v>43902.0</v>
      </c>
      <c r="J200" s="554">
        <v>3.0</v>
      </c>
      <c r="K200" s="567" t="s">
        <v>336</v>
      </c>
      <c r="L200" s="554" t="s">
        <v>3226</v>
      </c>
      <c r="M200" s="540">
        <f t="shared" si="2"/>
        <v>1197</v>
      </c>
      <c r="N200" s="25"/>
      <c r="O200" s="25"/>
      <c r="P200" s="25"/>
      <c r="Q200" s="25"/>
      <c r="R200" s="25"/>
      <c r="S200" s="25"/>
      <c r="T200" s="25"/>
      <c r="U200" s="25"/>
      <c r="V200" s="25"/>
      <c r="W200" s="25"/>
      <c r="X200" s="25"/>
      <c r="Y200" s="25"/>
      <c r="Z200" s="25"/>
    </row>
    <row r="201" ht="14.25" customHeight="1">
      <c r="A201" s="558">
        <v>2820.0</v>
      </c>
      <c r="B201" s="559" t="s">
        <v>5403</v>
      </c>
      <c r="C201" s="559">
        <v>2016.0</v>
      </c>
      <c r="D201" s="560">
        <v>42471.0</v>
      </c>
      <c r="E201" s="559" t="s">
        <v>5404</v>
      </c>
      <c r="F201" s="559" t="s">
        <v>1509</v>
      </c>
      <c r="G201" s="559" t="s">
        <v>712</v>
      </c>
      <c r="H201" s="559" t="s">
        <v>5405</v>
      </c>
      <c r="I201" s="560">
        <v>43902.0</v>
      </c>
      <c r="J201" s="559">
        <v>3.0</v>
      </c>
      <c r="K201" s="567" t="s">
        <v>336</v>
      </c>
      <c r="L201" s="559" t="s">
        <v>3226</v>
      </c>
      <c r="M201" s="541">
        <f t="shared" si="2"/>
        <v>1431</v>
      </c>
      <c r="N201" s="25"/>
      <c r="O201" s="25"/>
      <c r="P201" s="25"/>
      <c r="Q201" s="25"/>
      <c r="R201" s="25"/>
      <c r="S201" s="25"/>
      <c r="T201" s="25"/>
      <c r="U201" s="25"/>
      <c r="V201" s="25"/>
      <c r="W201" s="25"/>
      <c r="X201" s="25"/>
      <c r="Y201" s="25"/>
      <c r="Z201" s="25"/>
    </row>
    <row r="202" ht="12.75" customHeight="1">
      <c r="A202" s="553">
        <v>2920.0</v>
      </c>
      <c r="B202" s="554" t="s">
        <v>5406</v>
      </c>
      <c r="C202" s="554">
        <v>2014.0</v>
      </c>
      <c r="D202" s="555">
        <v>41807.0</v>
      </c>
      <c r="E202" s="554" t="s">
        <v>5407</v>
      </c>
      <c r="F202" s="554" t="s">
        <v>44</v>
      </c>
      <c r="G202" s="554" t="s">
        <v>712</v>
      </c>
      <c r="H202" s="554" t="s">
        <v>50</v>
      </c>
      <c r="I202" s="555">
        <v>43903.0</v>
      </c>
      <c r="J202" s="554">
        <v>3.0</v>
      </c>
      <c r="K202" s="567" t="s">
        <v>329</v>
      </c>
      <c r="L202" s="554" t="s">
        <v>3221</v>
      </c>
      <c r="M202" s="540">
        <f t="shared" si="2"/>
        <v>2096</v>
      </c>
      <c r="N202" s="25"/>
      <c r="O202" s="25"/>
      <c r="P202" s="25"/>
      <c r="Q202" s="25"/>
      <c r="R202" s="25"/>
      <c r="S202" s="25"/>
      <c r="T202" s="25"/>
      <c r="U202" s="25"/>
      <c r="V202" s="25"/>
      <c r="W202" s="25"/>
      <c r="X202" s="25"/>
      <c r="Y202" s="25"/>
      <c r="Z202" s="25"/>
    </row>
    <row r="203" ht="12.75" customHeight="1">
      <c r="A203" s="558">
        <v>3020.0</v>
      </c>
      <c r="B203" s="559" t="s">
        <v>5408</v>
      </c>
      <c r="C203" s="559">
        <v>2012.0</v>
      </c>
      <c r="D203" s="560">
        <v>41239.0</v>
      </c>
      <c r="E203" s="559" t="s">
        <v>5409</v>
      </c>
      <c r="F203" s="559" t="s">
        <v>1114</v>
      </c>
      <c r="G203" s="559" t="s">
        <v>712</v>
      </c>
      <c r="H203" s="559" t="s">
        <v>927</v>
      </c>
      <c r="I203" s="560">
        <v>43906.0</v>
      </c>
      <c r="J203" s="559">
        <v>3.0</v>
      </c>
      <c r="K203" s="567" t="s">
        <v>336</v>
      </c>
      <c r="L203" s="559" t="s">
        <v>3221</v>
      </c>
      <c r="M203" s="541">
        <f t="shared" si="2"/>
        <v>2667</v>
      </c>
      <c r="N203" s="25"/>
      <c r="O203" s="25"/>
      <c r="P203" s="25"/>
      <c r="Q203" s="25"/>
      <c r="R203" s="25"/>
      <c r="S203" s="25"/>
      <c r="T203" s="25"/>
      <c r="U203" s="25"/>
      <c r="V203" s="25"/>
      <c r="W203" s="25"/>
      <c r="X203" s="25"/>
      <c r="Y203" s="25"/>
      <c r="Z203" s="25"/>
    </row>
    <row r="204" ht="12.75" customHeight="1">
      <c r="A204" s="553">
        <v>3120.0</v>
      </c>
      <c r="B204" s="554" t="s">
        <v>5410</v>
      </c>
      <c r="C204" s="554">
        <v>2019.0</v>
      </c>
      <c r="D204" s="555">
        <v>43601.0</v>
      </c>
      <c r="E204" s="554" t="s">
        <v>5411</v>
      </c>
      <c r="F204" s="569" t="s">
        <v>4086</v>
      </c>
      <c r="G204" s="554" t="s">
        <v>725</v>
      </c>
      <c r="H204" s="554" t="s">
        <v>4161</v>
      </c>
      <c r="I204" s="555">
        <v>43906.0</v>
      </c>
      <c r="J204" s="554">
        <v>3.0</v>
      </c>
      <c r="K204" s="561" t="s">
        <v>1231</v>
      </c>
      <c r="L204" s="554" t="s">
        <v>3673</v>
      </c>
      <c r="M204" s="540">
        <f t="shared" si="2"/>
        <v>305</v>
      </c>
      <c r="N204" s="25"/>
      <c r="O204" s="25"/>
      <c r="P204" s="25"/>
      <c r="Q204" s="25"/>
      <c r="R204" s="25"/>
      <c r="S204" s="25"/>
      <c r="T204" s="25"/>
      <c r="U204" s="25"/>
      <c r="V204" s="25"/>
      <c r="W204" s="25"/>
      <c r="X204" s="25"/>
      <c r="Y204" s="25"/>
      <c r="Z204" s="25"/>
    </row>
    <row r="205" ht="12.75" customHeight="1">
      <c r="A205" s="558">
        <v>3220.0</v>
      </c>
      <c r="B205" s="559" t="s">
        <v>5412</v>
      </c>
      <c r="C205" s="559">
        <v>2019.0</v>
      </c>
      <c r="D205" s="560">
        <v>43601.0</v>
      </c>
      <c r="E205" s="559" t="s">
        <v>5413</v>
      </c>
      <c r="F205" s="568" t="s">
        <v>4086</v>
      </c>
      <c r="G205" s="559" t="s">
        <v>725</v>
      </c>
      <c r="H205" s="559" t="s">
        <v>4161</v>
      </c>
      <c r="I205" s="560">
        <v>43906.0</v>
      </c>
      <c r="J205" s="559">
        <v>3.0</v>
      </c>
      <c r="K205" s="561" t="s">
        <v>1231</v>
      </c>
      <c r="L205" s="559" t="s">
        <v>3673</v>
      </c>
      <c r="M205" s="541">
        <f t="shared" si="2"/>
        <v>305</v>
      </c>
      <c r="N205" s="25"/>
      <c r="O205" s="25"/>
      <c r="P205" s="25"/>
      <c r="Q205" s="25"/>
      <c r="R205" s="25"/>
      <c r="S205" s="25"/>
      <c r="T205" s="25"/>
      <c r="U205" s="25"/>
      <c r="V205" s="25"/>
      <c r="W205" s="25"/>
      <c r="X205" s="25"/>
      <c r="Y205" s="25"/>
      <c r="Z205" s="25"/>
    </row>
    <row r="206" ht="12.75" customHeight="1">
      <c r="A206" s="553">
        <v>3320.0</v>
      </c>
      <c r="B206" s="554" t="s">
        <v>5414</v>
      </c>
      <c r="C206" s="554">
        <v>2019.0</v>
      </c>
      <c r="D206" s="555">
        <v>43601.0</v>
      </c>
      <c r="E206" s="554" t="s">
        <v>5415</v>
      </c>
      <c r="F206" s="569" t="s">
        <v>4086</v>
      </c>
      <c r="G206" s="554" t="s">
        <v>725</v>
      </c>
      <c r="H206" s="554" t="s">
        <v>4161</v>
      </c>
      <c r="I206" s="555">
        <v>43906.0</v>
      </c>
      <c r="J206" s="554">
        <v>3.0</v>
      </c>
      <c r="K206" s="561" t="s">
        <v>1231</v>
      </c>
      <c r="L206" s="554" t="s">
        <v>3673</v>
      </c>
      <c r="M206" s="540">
        <f t="shared" si="2"/>
        <v>305</v>
      </c>
      <c r="N206" s="25"/>
      <c r="O206" s="25"/>
      <c r="P206" s="25"/>
      <c r="Q206" s="25"/>
      <c r="R206" s="25"/>
      <c r="S206" s="25"/>
      <c r="T206" s="25"/>
      <c r="U206" s="25"/>
      <c r="V206" s="25"/>
      <c r="W206" s="25"/>
      <c r="X206" s="25"/>
      <c r="Y206" s="25"/>
      <c r="Z206" s="25"/>
    </row>
    <row r="207" ht="12.75" customHeight="1">
      <c r="A207" s="558">
        <v>3420.0</v>
      </c>
      <c r="B207" s="559" t="s">
        <v>5416</v>
      </c>
      <c r="C207" s="559">
        <v>2019.0</v>
      </c>
      <c r="D207" s="560">
        <v>43601.0</v>
      </c>
      <c r="E207" s="559" t="s">
        <v>5417</v>
      </c>
      <c r="F207" s="568" t="s">
        <v>4086</v>
      </c>
      <c r="G207" s="559" t="s">
        <v>725</v>
      </c>
      <c r="H207" s="559" t="s">
        <v>4161</v>
      </c>
      <c r="I207" s="560">
        <v>43906.0</v>
      </c>
      <c r="J207" s="559">
        <v>3.0</v>
      </c>
      <c r="K207" s="561" t="s">
        <v>1231</v>
      </c>
      <c r="L207" s="559" t="s">
        <v>3673</v>
      </c>
      <c r="M207" s="541">
        <f t="shared" si="2"/>
        <v>305</v>
      </c>
      <c r="N207" s="25"/>
      <c r="O207" s="25"/>
      <c r="P207" s="25"/>
      <c r="Q207" s="25"/>
      <c r="R207" s="25"/>
      <c r="S207" s="25"/>
      <c r="T207" s="25"/>
      <c r="U207" s="25"/>
      <c r="V207" s="25"/>
      <c r="W207" s="25"/>
      <c r="X207" s="25"/>
      <c r="Y207" s="25"/>
      <c r="Z207" s="25"/>
    </row>
    <row r="208" ht="12.75" customHeight="1">
      <c r="A208" s="553">
        <v>3520.0</v>
      </c>
      <c r="B208" s="554" t="s">
        <v>5418</v>
      </c>
      <c r="C208" s="554">
        <v>2019.0</v>
      </c>
      <c r="D208" s="555">
        <v>43601.0</v>
      </c>
      <c r="E208" s="554" t="s">
        <v>5419</v>
      </c>
      <c r="F208" s="569" t="s">
        <v>4008</v>
      </c>
      <c r="G208" s="554" t="s">
        <v>725</v>
      </c>
      <c r="H208" s="554" t="s">
        <v>4161</v>
      </c>
      <c r="I208" s="555">
        <v>43906.0</v>
      </c>
      <c r="J208" s="554">
        <v>3.0</v>
      </c>
      <c r="K208" s="567" t="s">
        <v>336</v>
      </c>
      <c r="L208" s="554" t="s">
        <v>3673</v>
      </c>
      <c r="M208" s="540">
        <f t="shared" si="2"/>
        <v>305</v>
      </c>
      <c r="N208" s="25"/>
      <c r="O208" s="25"/>
      <c r="P208" s="25"/>
      <c r="Q208" s="25"/>
      <c r="R208" s="25"/>
      <c r="S208" s="25"/>
      <c r="T208" s="25"/>
      <c r="U208" s="25"/>
      <c r="V208" s="25"/>
      <c r="W208" s="25"/>
      <c r="X208" s="25"/>
      <c r="Y208" s="25"/>
      <c r="Z208" s="25"/>
    </row>
    <row r="209" ht="12.75" customHeight="1">
      <c r="A209" s="558">
        <v>3620.0</v>
      </c>
      <c r="B209" s="559" t="s">
        <v>5420</v>
      </c>
      <c r="C209" s="559">
        <v>2019.0</v>
      </c>
      <c r="D209" s="560">
        <v>43626.0</v>
      </c>
      <c r="E209" s="559" t="s">
        <v>5421</v>
      </c>
      <c r="F209" s="568" t="s">
        <v>5422</v>
      </c>
      <c r="G209" s="559" t="s">
        <v>725</v>
      </c>
      <c r="H209" s="559" t="s">
        <v>3885</v>
      </c>
      <c r="I209" s="560">
        <v>43906.0</v>
      </c>
      <c r="J209" s="559">
        <v>3.0</v>
      </c>
      <c r="K209" s="561" t="s">
        <v>1231</v>
      </c>
      <c r="L209" s="559" t="s">
        <v>399</v>
      </c>
      <c r="M209" s="541">
        <f t="shared" si="2"/>
        <v>280</v>
      </c>
      <c r="N209" s="25"/>
      <c r="O209" s="25"/>
      <c r="P209" s="25"/>
      <c r="Q209" s="25"/>
      <c r="R209" s="25"/>
      <c r="S209" s="25"/>
      <c r="T209" s="25"/>
      <c r="U209" s="25"/>
      <c r="V209" s="25"/>
      <c r="W209" s="25"/>
      <c r="X209" s="25"/>
      <c r="Y209" s="25"/>
      <c r="Z209" s="25"/>
    </row>
    <row r="210" ht="12.75" customHeight="1">
      <c r="A210" s="553">
        <v>3720.0</v>
      </c>
      <c r="B210" s="554" t="s">
        <v>5423</v>
      </c>
      <c r="C210" s="554">
        <v>2019.0</v>
      </c>
      <c r="D210" s="555">
        <v>43706.0</v>
      </c>
      <c r="E210" s="554" t="s">
        <v>5424</v>
      </c>
      <c r="F210" s="554" t="s">
        <v>5425</v>
      </c>
      <c r="G210" s="554" t="s">
        <v>725</v>
      </c>
      <c r="H210" s="554" t="s">
        <v>5426</v>
      </c>
      <c r="I210" s="555">
        <v>43906.0</v>
      </c>
      <c r="J210" s="554">
        <v>3.0</v>
      </c>
      <c r="K210" s="567" t="s">
        <v>336</v>
      </c>
      <c r="L210" s="554" t="s">
        <v>3673</v>
      </c>
      <c r="M210" s="540">
        <f t="shared" si="2"/>
        <v>200</v>
      </c>
      <c r="N210" s="25"/>
      <c r="O210" s="25"/>
      <c r="P210" s="25"/>
      <c r="Q210" s="25"/>
      <c r="R210" s="25"/>
      <c r="S210" s="25"/>
      <c r="T210" s="25"/>
      <c r="U210" s="25"/>
      <c r="V210" s="25"/>
      <c r="W210" s="25"/>
      <c r="X210" s="25"/>
      <c r="Y210" s="25"/>
      <c r="Z210" s="25"/>
    </row>
    <row r="211" ht="12.75" customHeight="1">
      <c r="A211" s="558">
        <v>3820.0</v>
      </c>
      <c r="B211" s="559" t="s">
        <v>5427</v>
      </c>
      <c r="C211" s="559">
        <v>2016.0</v>
      </c>
      <c r="D211" s="560">
        <v>42488.0</v>
      </c>
      <c r="E211" s="559" t="s">
        <v>5428</v>
      </c>
      <c r="F211" s="559" t="s">
        <v>417</v>
      </c>
      <c r="G211" s="559" t="s">
        <v>712</v>
      </c>
      <c r="H211" s="559" t="s">
        <v>2278</v>
      </c>
      <c r="I211" s="560">
        <v>43913.0</v>
      </c>
      <c r="J211" s="559">
        <v>3.0</v>
      </c>
      <c r="K211" s="567" t="s">
        <v>322</v>
      </c>
      <c r="L211" s="559" t="s">
        <v>3226</v>
      </c>
      <c r="M211" s="541">
        <f t="shared" si="2"/>
        <v>1425</v>
      </c>
      <c r="N211" s="25"/>
      <c r="O211" s="25"/>
      <c r="P211" s="25"/>
      <c r="Q211" s="25"/>
      <c r="R211" s="25"/>
      <c r="S211" s="25"/>
      <c r="T211" s="25"/>
      <c r="U211" s="25"/>
      <c r="V211" s="25"/>
      <c r="W211" s="25"/>
      <c r="X211" s="25"/>
      <c r="Y211" s="25"/>
      <c r="Z211" s="25"/>
    </row>
    <row r="212" ht="12.75" customHeight="1">
      <c r="A212" s="553">
        <v>3920.0</v>
      </c>
      <c r="B212" s="554" t="s">
        <v>5429</v>
      </c>
      <c r="C212" s="554">
        <v>2019.0</v>
      </c>
      <c r="D212" s="555">
        <v>43601.0</v>
      </c>
      <c r="E212" s="554" t="s">
        <v>5430</v>
      </c>
      <c r="F212" s="569" t="s">
        <v>4008</v>
      </c>
      <c r="G212" s="554" t="s">
        <v>725</v>
      </c>
      <c r="H212" s="554" t="s">
        <v>4161</v>
      </c>
      <c r="I212" s="555">
        <v>43913.0</v>
      </c>
      <c r="J212" s="554">
        <v>3.0</v>
      </c>
      <c r="K212" s="567" t="s">
        <v>336</v>
      </c>
      <c r="L212" s="554" t="s">
        <v>3673</v>
      </c>
      <c r="M212" s="540">
        <f t="shared" si="2"/>
        <v>312</v>
      </c>
      <c r="N212" s="25"/>
      <c r="O212" s="25"/>
      <c r="P212" s="25"/>
      <c r="Q212" s="25"/>
      <c r="R212" s="25"/>
      <c r="S212" s="25"/>
      <c r="T212" s="25"/>
      <c r="U212" s="25"/>
      <c r="V212" s="25"/>
      <c r="W212" s="25"/>
      <c r="X212" s="25"/>
      <c r="Y212" s="25"/>
      <c r="Z212" s="25"/>
    </row>
    <row r="213" ht="12.75" customHeight="1">
      <c r="A213" s="558">
        <v>4020.0</v>
      </c>
      <c r="B213" s="559" t="s">
        <v>5431</v>
      </c>
      <c r="C213" s="559">
        <v>2019.0</v>
      </c>
      <c r="D213" s="560">
        <v>43601.0</v>
      </c>
      <c r="E213" s="559" t="s">
        <v>5432</v>
      </c>
      <c r="F213" s="568" t="s">
        <v>2716</v>
      </c>
      <c r="G213" s="559" t="s">
        <v>725</v>
      </c>
      <c r="H213" s="559" t="s">
        <v>4161</v>
      </c>
      <c r="I213" s="560">
        <v>43913.0</v>
      </c>
      <c r="J213" s="559">
        <v>3.0</v>
      </c>
      <c r="K213" s="567" t="s">
        <v>336</v>
      </c>
      <c r="L213" s="559" t="s">
        <v>3673</v>
      </c>
      <c r="M213" s="541">
        <f t="shared" si="2"/>
        <v>312</v>
      </c>
      <c r="N213" s="25"/>
      <c r="O213" s="25"/>
      <c r="P213" s="25"/>
      <c r="Q213" s="25"/>
      <c r="R213" s="25"/>
      <c r="S213" s="25"/>
      <c r="T213" s="25"/>
      <c r="U213" s="25"/>
      <c r="V213" s="25"/>
      <c r="W213" s="25"/>
      <c r="X213" s="25"/>
      <c r="Y213" s="25"/>
      <c r="Z213" s="25"/>
    </row>
    <row r="214" ht="12.75" customHeight="1">
      <c r="A214" s="553">
        <v>4120.0</v>
      </c>
      <c r="B214" s="554" t="s">
        <v>5433</v>
      </c>
      <c r="C214" s="554">
        <v>2018.0</v>
      </c>
      <c r="D214" s="555">
        <v>43374.0</v>
      </c>
      <c r="E214" s="554" t="s">
        <v>5434</v>
      </c>
      <c r="F214" s="569" t="s">
        <v>2983</v>
      </c>
      <c r="G214" s="554" t="s">
        <v>729</v>
      </c>
      <c r="H214" s="554" t="s">
        <v>5435</v>
      </c>
      <c r="I214" s="555">
        <v>43913.0</v>
      </c>
      <c r="J214" s="554">
        <v>3.0</v>
      </c>
      <c r="K214" s="567" t="s">
        <v>336</v>
      </c>
      <c r="L214" s="554" t="s">
        <v>3673</v>
      </c>
      <c r="M214" s="540">
        <f t="shared" si="2"/>
        <v>539</v>
      </c>
      <c r="N214" s="25"/>
      <c r="O214" s="25"/>
      <c r="P214" s="25"/>
      <c r="Q214" s="25"/>
      <c r="R214" s="25"/>
      <c r="S214" s="25"/>
      <c r="T214" s="25"/>
      <c r="U214" s="25"/>
      <c r="V214" s="25"/>
      <c r="W214" s="25"/>
      <c r="X214" s="25"/>
      <c r="Y214" s="25"/>
      <c r="Z214" s="25"/>
    </row>
    <row r="215" ht="12.75" customHeight="1">
      <c r="A215" s="558">
        <v>4220.0</v>
      </c>
      <c r="B215" s="559" t="s">
        <v>5436</v>
      </c>
      <c r="C215" s="559">
        <v>2017.0</v>
      </c>
      <c r="D215" s="560">
        <v>43089.0</v>
      </c>
      <c r="E215" s="559" t="s">
        <v>5437</v>
      </c>
      <c r="F215" s="559" t="s">
        <v>2643</v>
      </c>
      <c r="G215" s="559" t="s">
        <v>712</v>
      </c>
      <c r="H215" s="559" t="s">
        <v>66</v>
      </c>
      <c r="I215" s="560">
        <v>43913.0</v>
      </c>
      <c r="J215" s="559">
        <v>3.0</v>
      </c>
      <c r="K215" s="567" t="s">
        <v>329</v>
      </c>
      <c r="L215" s="559" t="s">
        <v>3221</v>
      </c>
      <c r="M215" s="541">
        <f t="shared" si="2"/>
        <v>824</v>
      </c>
      <c r="N215" s="25"/>
      <c r="O215" s="25"/>
      <c r="P215" s="25"/>
      <c r="Q215" s="25"/>
      <c r="R215" s="25"/>
      <c r="S215" s="25"/>
      <c r="T215" s="25"/>
      <c r="U215" s="25"/>
      <c r="V215" s="25"/>
      <c r="W215" s="25"/>
      <c r="X215" s="25"/>
      <c r="Y215" s="25"/>
      <c r="Z215" s="25"/>
    </row>
    <row r="216" ht="12.75" customHeight="1">
      <c r="A216" s="553">
        <v>4320.0</v>
      </c>
      <c r="B216" s="554" t="s">
        <v>5438</v>
      </c>
      <c r="C216" s="554">
        <v>2019.0</v>
      </c>
      <c r="D216" s="555">
        <v>43601.0</v>
      </c>
      <c r="E216" s="554" t="s">
        <v>5439</v>
      </c>
      <c r="F216" s="569" t="s">
        <v>2716</v>
      </c>
      <c r="G216" s="554" t="s">
        <v>729</v>
      </c>
      <c r="H216" s="554" t="s">
        <v>4161</v>
      </c>
      <c r="I216" s="555">
        <v>43914.0</v>
      </c>
      <c r="J216" s="554">
        <v>3.0</v>
      </c>
      <c r="K216" s="567" t="s">
        <v>336</v>
      </c>
      <c r="L216" s="554" t="s">
        <v>3673</v>
      </c>
      <c r="M216" s="540">
        <f t="shared" si="2"/>
        <v>313</v>
      </c>
      <c r="N216" s="25"/>
      <c r="O216" s="25"/>
      <c r="P216" s="25"/>
      <c r="Q216" s="25"/>
      <c r="R216" s="25"/>
      <c r="S216" s="25"/>
      <c r="T216" s="25"/>
      <c r="U216" s="25"/>
      <c r="V216" s="25"/>
      <c r="W216" s="25"/>
      <c r="X216" s="25"/>
      <c r="Y216" s="25"/>
      <c r="Z216" s="25"/>
    </row>
    <row r="217" ht="12.75" customHeight="1">
      <c r="A217" s="558">
        <v>4420.0</v>
      </c>
      <c r="B217" s="559" t="s">
        <v>5440</v>
      </c>
      <c r="C217" s="559">
        <v>2013.0</v>
      </c>
      <c r="D217" s="560">
        <v>41408.0</v>
      </c>
      <c r="E217" s="559" t="s">
        <v>5441</v>
      </c>
      <c r="F217" s="559" t="s">
        <v>5442</v>
      </c>
      <c r="G217" s="559" t="s">
        <v>806</v>
      </c>
      <c r="H217" s="559" t="s">
        <v>4056</v>
      </c>
      <c r="I217" s="560">
        <v>43915.0</v>
      </c>
      <c r="J217" s="559">
        <v>3.0</v>
      </c>
      <c r="K217" s="567" t="s">
        <v>329</v>
      </c>
      <c r="L217" s="559" t="s">
        <v>3221</v>
      </c>
      <c r="M217" s="541">
        <f t="shared" si="2"/>
        <v>2507</v>
      </c>
      <c r="N217" s="25"/>
      <c r="O217" s="25"/>
      <c r="P217" s="25"/>
      <c r="Q217" s="25"/>
      <c r="R217" s="25"/>
      <c r="S217" s="25"/>
      <c r="T217" s="25"/>
      <c r="U217" s="25"/>
      <c r="V217" s="25"/>
      <c r="W217" s="25"/>
      <c r="X217" s="25"/>
      <c r="Y217" s="25"/>
      <c r="Z217" s="25"/>
    </row>
    <row r="218" ht="12.75" customHeight="1">
      <c r="A218" s="553">
        <v>4520.0</v>
      </c>
      <c r="B218" s="554" t="s">
        <v>5443</v>
      </c>
      <c r="C218" s="554">
        <v>2013.0</v>
      </c>
      <c r="D218" s="555">
        <v>41450.0</v>
      </c>
      <c r="E218" s="554" t="s">
        <v>5444</v>
      </c>
      <c r="F218" s="554" t="s">
        <v>5442</v>
      </c>
      <c r="G218" s="554" t="s">
        <v>806</v>
      </c>
      <c r="H218" s="554" t="s">
        <v>4056</v>
      </c>
      <c r="I218" s="555">
        <v>43915.0</v>
      </c>
      <c r="J218" s="554">
        <v>3.0</v>
      </c>
      <c r="K218" s="567" t="s">
        <v>329</v>
      </c>
      <c r="L218" s="554" t="s">
        <v>3221</v>
      </c>
      <c r="M218" s="540">
        <f t="shared" si="2"/>
        <v>2465</v>
      </c>
      <c r="N218" s="25"/>
      <c r="O218" s="25"/>
      <c r="P218" s="25"/>
      <c r="Q218" s="25"/>
      <c r="R218" s="25"/>
      <c r="S218" s="25"/>
      <c r="T218" s="25"/>
      <c r="U218" s="25"/>
      <c r="V218" s="25"/>
      <c r="W218" s="25"/>
      <c r="X218" s="25"/>
      <c r="Y218" s="25"/>
      <c r="Z218" s="25"/>
    </row>
    <row r="219" ht="12.75" customHeight="1">
      <c r="A219" s="558">
        <v>4620.0</v>
      </c>
      <c r="B219" s="559" t="s">
        <v>5445</v>
      </c>
      <c r="C219" s="559">
        <v>2013.0</v>
      </c>
      <c r="D219" s="560">
        <v>41470.0</v>
      </c>
      <c r="E219" s="559" t="s">
        <v>5446</v>
      </c>
      <c r="F219" s="559" t="s">
        <v>5442</v>
      </c>
      <c r="G219" s="559" t="s">
        <v>806</v>
      </c>
      <c r="H219" s="559" t="s">
        <v>4056</v>
      </c>
      <c r="I219" s="560">
        <v>43915.0</v>
      </c>
      <c r="J219" s="559">
        <v>3.0</v>
      </c>
      <c r="K219" s="567" t="s">
        <v>329</v>
      </c>
      <c r="L219" s="559" t="s">
        <v>3221</v>
      </c>
      <c r="M219" s="541">
        <f t="shared" si="2"/>
        <v>2445</v>
      </c>
      <c r="N219" s="25"/>
      <c r="O219" s="25"/>
      <c r="P219" s="25"/>
      <c r="Q219" s="25"/>
      <c r="R219" s="25"/>
      <c r="S219" s="25"/>
      <c r="T219" s="25"/>
      <c r="U219" s="25"/>
      <c r="V219" s="25"/>
      <c r="W219" s="25"/>
      <c r="X219" s="25"/>
      <c r="Y219" s="25"/>
      <c r="Z219" s="25"/>
    </row>
    <row r="220" ht="12.75" customHeight="1">
      <c r="A220" s="553">
        <v>4720.0</v>
      </c>
      <c r="B220" s="554" t="s">
        <v>5447</v>
      </c>
      <c r="C220" s="554">
        <v>2013.0</v>
      </c>
      <c r="D220" s="555">
        <v>41470.0</v>
      </c>
      <c r="E220" s="554" t="s">
        <v>5448</v>
      </c>
      <c r="F220" s="554" t="s">
        <v>5442</v>
      </c>
      <c r="G220" s="554" t="s">
        <v>806</v>
      </c>
      <c r="H220" s="554" t="s">
        <v>4056</v>
      </c>
      <c r="I220" s="555">
        <v>43915.0</v>
      </c>
      <c r="J220" s="554">
        <v>3.0</v>
      </c>
      <c r="K220" s="567" t="s">
        <v>329</v>
      </c>
      <c r="L220" s="554" t="s">
        <v>3221</v>
      </c>
      <c r="M220" s="540">
        <f t="shared" si="2"/>
        <v>2445</v>
      </c>
      <c r="N220" s="25"/>
      <c r="O220" s="25"/>
      <c r="P220" s="25"/>
      <c r="Q220" s="25"/>
      <c r="R220" s="25"/>
      <c r="S220" s="25"/>
      <c r="T220" s="25"/>
      <c r="U220" s="25"/>
      <c r="V220" s="25"/>
      <c r="W220" s="25"/>
      <c r="X220" s="25"/>
      <c r="Y220" s="25"/>
      <c r="Z220" s="25"/>
    </row>
    <row r="221" ht="12.75" customHeight="1">
      <c r="A221" s="558">
        <v>4820.0</v>
      </c>
      <c r="B221" s="559" t="s">
        <v>5449</v>
      </c>
      <c r="C221" s="559">
        <v>2013.0</v>
      </c>
      <c r="D221" s="560">
        <v>41543.0</v>
      </c>
      <c r="E221" s="559" t="s">
        <v>5450</v>
      </c>
      <c r="F221" s="559" t="s">
        <v>5451</v>
      </c>
      <c r="G221" s="559" t="s">
        <v>806</v>
      </c>
      <c r="H221" s="559" t="s">
        <v>4056</v>
      </c>
      <c r="I221" s="560">
        <v>43915.0</v>
      </c>
      <c r="J221" s="559">
        <v>3.0</v>
      </c>
      <c r="K221" s="561" t="s">
        <v>1231</v>
      </c>
      <c r="L221" s="559" t="s">
        <v>3226</v>
      </c>
      <c r="M221" s="541">
        <f t="shared" si="2"/>
        <v>2372</v>
      </c>
      <c r="N221" s="25"/>
      <c r="O221" s="25"/>
      <c r="P221" s="25"/>
      <c r="Q221" s="25"/>
      <c r="R221" s="25"/>
      <c r="S221" s="25"/>
      <c r="T221" s="25"/>
      <c r="U221" s="25"/>
      <c r="V221" s="25"/>
      <c r="W221" s="25"/>
      <c r="X221" s="25"/>
      <c r="Y221" s="25"/>
      <c r="Z221" s="25"/>
    </row>
    <row r="222" ht="12.75" customHeight="1">
      <c r="A222" s="553">
        <v>4920.0</v>
      </c>
      <c r="B222" s="554" t="s">
        <v>5452</v>
      </c>
      <c r="C222" s="554">
        <v>2013.0</v>
      </c>
      <c r="D222" s="555">
        <v>41561.0</v>
      </c>
      <c r="E222" s="554" t="s">
        <v>5453</v>
      </c>
      <c r="F222" s="554" t="s">
        <v>5451</v>
      </c>
      <c r="G222" s="554" t="s">
        <v>806</v>
      </c>
      <c r="H222" s="554" t="s">
        <v>4056</v>
      </c>
      <c r="I222" s="555">
        <v>43915.0</v>
      </c>
      <c r="J222" s="554">
        <v>3.0</v>
      </c>
      <c r="K222" s="561" t="s">
        <v>1231</v>
      </c>
      <c r="L222" s="554" t="s">
        <v>3226</v>
      </c>
      <c r="M222" s="540">
        <f t="shared" si="2"/>
        <v>2354</v>
      </c>
      <c r="N222" s="25"/>
      <c r="O222" s="25"/>
      <c r="P222" s="25"/>
      <c r="Q222" s="25"/>
      <c r="R222" s="25"/>
      <c r="S222" s="25"/>
      <c r="T222" s="25"/>
      <c r="U222" s="25"/>
      <c r="V222" s="25"/>
      <c r="W222" s="25"/>
      <c r="X222" s="25"/>
      <c r="Y222" s="25"/>
      <c r="Z222" s="25"/>
    </row>
    <row r="223" ht="12.75" customHeight="1">
      <c r="A223" s="558">
        <v>5020.0</v>
      </c>
      <c r="B223" s="559" t="s">
        <v>5454</v>
      </c>
      <c r="C223" s="559">
        <v>2013.0</v>
      </c>
      <c r="D223" s="560">
        <v>41561.0</v>
      </c>
      <c r="E223" s="559" t="s">
        <v>5455</v>
      </c>
      <c r="F223" s="559" t="s">
        <v>5451</v>
      </c>
      <c r="G223" s="559" t="s">
        <v>806</v>
      </c>
      <c r="H223" s="559" t="s">
        <v>4056</v>
      </c>
      <c r="I223" s="560">
        <v>43915.0</v>
      </c>
      <c r="J223" s="559">
        <v>3.0</v>
      </c>
      <c r="K223" s="561" t="s">
        <v>1231</v>
      </c>
      <c r="L223" s="559" t="s">
        <v>3226</v>
      </c>
      <c r="M223" s="541">
        <f t="shared" si="2"/>
        <v>2354</v>
      </c>
      <c r="N223" s="25"/>
      <c r="O223" s="25"/>
      <c r="P223" s="25"/>
      <c r="Q223" s="25"/>
      <c r="R223" s="25"/>
      <c r="S223" s="25"/>
      <c r="T223" s="25"/>
      <c r="U223" s="25"/>
      <c r="V223" s="25"/>
      <c r="W223" s="25"/>
      <c r="X223" s="25"/>
      <c r="Y223" s="25"/>
      <c r="Z223" s="25"/>
    </row>
    <row r="224" ht="12.75" customHeight="1">
      <c r="A224" s="553">
        <v>5120.0</v>
      </c>
      <c r="B224" s="554" t="s">
        <v>5456</v>
      </c>
      <c r="C224" s="554">
        <v>2018.0</v>
      </c>
      <c r="D224" s="555">
        <v>43305.0</v>
      </c>
      <c r="E224" s="554" t="s">
        <v>5457</v>
      </c>
      <c r="F224" s="569" t="s">
        <v>2980</v>
      </c>
      <c r="G224" s="554" t="s">
        <v>729</v>
      </c>
      <c r="H224" s="554" t="s">
        <v>5458</v>
      </c>
      <c r="I224" s="555">
        <v>43915.0</v>
      </c>
      <c r="J224" s="554">
        <v>3.0</v>
      </c>
      <c r="K224" s="561" t="s">
        <v>344</v>
      </c>
      <c r="L224" s="554" t="s">
        <v>3673</v>
      </c>
      <c r="M224" s="540">
        <f t="shared" si="2"/>
        <v>610</v>
      </c>
      <c r="N224" s="25"/>
      <c r="O224" s="25"/>
      <c r="P224" s="25"/>
      <c r="Q224" s="25"/>
      <c r="R224" s="25"/>
      <c r="S224" s="25"/>
      <c r="T224" s="25"/>
      <c r="U224" s="25"/>
      <c r="V224" s="25"/>
      <c r="W224" s="25"/>
      <c r="X224" s="25"/>
      <c r="Y224" s="25"/>
      <c r="Z224" s="25"/>
    </row>
    <row r="225" ht="12.75" customHeight="1">
      <c r="A225" s="558">
        <v>5220.0</v>
      </c>
      <c r="B225" s="559" t="s">
        <v>5459</v>
      </c>
      <c r="C225" s="559">
        <v>2019.0</v>
      </c>
      <c r="D225" s="560">
        <v>43620.0</v>
      </c>
      <c r="E225" s="559" t="s">
        <v>5460</v>
      </c>
      <c r="F225" s="568" t="s">
        <v>2716</v>
      </c>
      <c r="G225" s="559" t="s">
        <v>729</v>
      </c>
      <c r="H225" s="559" t="s">
        <v>5435</v>
      </c>
      <c r="I225" s="560">
        <v>43915.0</v>
      </c>
      <c r="J225" s="559">
        <v>3.0</v>
      </c>
      <c r="K225" s="561" t="s">
        <v>344</v>
      </c>
      <c r="L225" s="559" t="s">
        <v>3673</v>
      </c>
      <c r="M225" s="541">
        <f t="shared" si="2"/>
        <v>295</v>
      </c>
      <c r="N225" s="25"/>
      <c r="O225" s="25"/>
      <c r="P225" s="25"/>
      <c r="Q225" s="25"/>
      <c r="R225" s="25"/>
      <c r="S225" s="25"/>
      <c r="T225" s="25"/>
      <c r="U225" s="25"/>
      <c r="V225" s="25"/>
      <c r="W225" s="25"/>
      <c r="X225" s="25"/>
      <c r="Y225" s="25"/>
      <c r="Z225" s="25"/>
    </row>
    <row r="226" ht="12.75" customHeight="1">
      <c r="A226" s="553">
        <v>5320.0</v>
      </c>
      <c r="B226" s="554" t="s">
        <v>5461</v>
      </c>
      <c r="C226" s="554">
        <v>2019.0</v>
      </c>
      <c r="D226" s="555">
        <v>43698.0</v>
      </c>
      <c r="E226" s="554" t="s">
        <v>5462</v>
      </c>
      <c r="F226" s="569" t="s">
        <v>5463</v>
      </c>
      <c r="G226" s="554" t="s">
        <v>729</v>
      </c>
      <c r="H226" s="554" t="s">
        <v>2472</v>
      </c>
      <c r="I226" s="555">
        <v>43915.0</v>
      </c>
      <c r="J226" s="554">
        <v>3.0</v>
      </c>
      <c r="K226" s="567" t="s">
        <v>336</v>
      </c>
      <c r="L226" s="554" t="s">
        <v>3673</v>
      </c>
      <c r="M226" s="540">
        <f t="shared" si="2"/>
        <v>217</v>
      </c>
      <c r="N226" s="25"/>
      <c r="O226" s="25"/>
      <c r="P226" s="25"/>
      <c r="Q226" s="25"/>
      <c r="R226" s="25"/>
      <c r="S226" s="25"/>
      <c r="T226" s="25"/>
      <c r="U226" s="25"/>
      <c r="V226" s="25"/>
      <c r="W226" s="25"/>
      <c r="X226" s="25"/>
      <c r="Y226" s="25"/>
      <c r="Z226" s="25"/>
    </row>
    <row r="227" ht="12.75" customHeight="1">
      <c r="A227" s="558">
        <v>5420.0</v>
      </c>
      <c r="B227" s="559" t="s">
        <v>5464</v>
      </c>
      <c r="C227" s="559">
        <v>2019.0</v>
      </c>
      <c r="D227" s="560">
        <v>43565.0</v>
      </c>
      <c r="E227" s="559" t="s">
        <v>5465</v>
      </c>
      <c r="F227" s="559" t="s">
        <v>4757</v>
      </c>
      <c r="G227" s="559" t="s">
        <v>725</v>
      </c>
      <c r="H227" s="559" t="s">
        <v>4023</v>
      </c>
      <c r="I227" s="560">
        <v>43915.0</v>
      </c>
      <c r="J227" s="559">
        <v>3.0</v>
      </c>
      <c r="K227" s="567" t="s">
        <v>336</v>
      </c>
      <c r="L227" s="559" t="s">
        <v>3673</v>
      </c>
      <c r="M227" s="541">
        <f t="shared" si="2"/>
        <v>350</v>
      </c>
      <c r="N227" s="25"/>
      <c r="O227" s="25"/>
      <c r="P227" s="25"/>
      <c r="Q227" s="25"/>
      <c r="R227" s="25"/>
      <c r="S227" s="25"/>
      <c r="T227" s="25"/>
      <c r="U227" s="25"/>
      <c r="V227" s="25"/>
      <c r="W227" s="25"/>
      <c r="X227" s="25"/>
      <c r="Y227" s="25"/>
      <c r="Z227" s="25"/>
    </row>
    <row r="228" ht="15.0" customHeight="1">
      <c r="A228" s="575">
        <v>5520.0</v>
      </c>
      <c r="B228" s="554" t="s">
        <v>5466</v>
      </c>
      <c r="C228" s="554">
        <v>2019.0</v>
      </c>
      <c r="D228" s="555">
        <v>43621.0</v>
      </c>
      <c r="E228" s="554" t="s">
        <v>5467</v>
      </c>
      <c r="F228" s="554" t="s">
        <v>3988</v>
      </c>
      <c r="G228" s="554" t="s">
        <v>725</v>
      </c>
      <c r="H228" s="554" t="s">
        <v>4023</v>
      </c>
      <c r="I228" s="555">
        <v>43915.0</v>
      </c>
      <c r="J228" s="554">
        <v>3.0</v>
      </c>
      <c r="K228" s="561" t="s">
        <v>1231</v>
      </c>
      <c r="L228" s="554" t="s">
        <v>3673</v>
      </c>
      <c r="M228" s="540">
        <f t="shared" si="2"/>
        <v>294</v>
      </c>
      <c r="N228" s="25"/>
      <c r="O228" s="25"/>
      <c r="P228" s="25"/>
      <c r="Q228" s="25"/>
      <c r="R228" s="25"/>
      <c r="S228" s="25"/>
      <c r="T228" s="25"/>
      <c r="U228" s="25"/>
      <c r="V228" s="25"/>
      <c r="W228" s="25"/>
      <c r="X228" s="25"/>
      <c r="Y228" s="25"/>
      <c r="Z228" s="25"/>
    </row>
    <row r="229" ht="12.75" customHeight="1">
      <c r="A229" s="576">
        <v>5620.0</v>
      </c>
      <c r="B229" s="559" t="s">
        <v>5468</v>
      </c>
      <c r="C229" s="559">
        <v>2019.0</v>
      </c>
      <c r="D229" s="560">
        <v>43698.0</v>
      </c>
      <c r="E229" s="559" t="s">
        <v>5469</v>
      </c>
      <c r="F229" s="568" t="s">
        <v>2716</v>
      </c>
      <c r="G229" s="559" t="s">
        <v>729</v>
      </c>
      <c r="H229" s="559" t="s">
        <v>2505</v>
      </c>
      <c r="I229" s="560">
        <v>43915.0</v>
      </c>
      <c r="J229" s="559">
        <v>3.0</v>
      </c>
      <c r="K229" s="567" t="s">
        <v>336</v>
      </c>
      <c r="L229" s="559" t="s">
        <v>3673</v>
      </c>
      <c r="M229" s="541">
        <f t="shared" si="2"/>
        <v>217</v>
      </c>
      <c r="N229" s="25"/>
      <c r="O229" s="25"/>
      <c r="P229" s="25"/>
      <c r="Q229" s="25"/>
      <c r="R229" s="25"/>
      <c r="S229" s="25"/>
      <c r="T229" s="25"/>
      <c r="U229" s="25"/>
      <c r="V229" s="25"/>
      <c r="W229" s="25"/>
      <c r="X229" s="25"/>
      <c r="Y229" s="25"/>
      <c r="Z229" s="25"/>
    </row>
    <row r="230" ht="12.75" customHeight="1">
      <c r="A230" s="577">
        <v>5720.0</v>
      </c>
      <c r="B230" s="554" t="s">
        <v>5470</v>
      </c>
      <c r="C230" s="554">
        <v>2013.0</v>
      </c>
      <c r="D230" s="555">
        <v>41394.0</v>
      </c>
      <c r="E230" s="554" t="s">
        <v>5471</v>
      </c>
      <c r="F230" s="554" t="s">
        <v>5442</v>
      </c>
      <c r="G230" s="554" t="s">
        <v>806</v>
      </c>
      <c r="H230" s="554" t="s">
        <v>4056</v>
      </c>
      <c r="I230" s="555">
        <v>43921.0</v>
      </c>
      <c r="J230" s="554">
        <v>3.0</v>
      </c>
      <c r="K230" s="567" t="s">
        <v>329</v>
      </c>
      <c r="L230" s="554" t="s">
        <v>3221</v>
      </c>
      <c r="M230" s="540">
        <f t="shared" si="2"/>
        <v>2527</v>
      </c>
      <c r="N230" s="25"/>
      <c r="O230" s="25"/>
      <c r="P230" s="25"/>
      <c r="Q230" s="25"/>
      <c r="R230" s="25"/>
      <c r="S230" s="25"/>
      <c r="T230" s="25"/>
      <c r="U230" s="25"/>
      <c r="V230" s="25"/>
      <c r="W230" s="25"/>
      <c r="X230" s="25"/>
      <c r="Y230" s="25"/>
      <c r="Z230" s="25"/>
    </row>
    <row r="231" ht="12.75" customHeight="1">
      <c r="A231" s="558">
        <v>5820.0</v>
      </c>
      <c r="B231" s="559" t="s">
        <v>5472</v>
      </c>
      <c r="C231" s="559">
        <v>2013.0</v>
      </c>
      <c r="D231" s="560">
        <v>41408.0</v>
      </c>
      <c r="E231" s="559" t="s">
        <v>5473</v>
      </c>
      <c r="F231" s="559" t="s">
        <v>5442</v>
      </c>
      <c r="G231" s="559" t="s">
        <v>806</v>
      </c>
      <c r="H231" s="559" t="s">
        <v>4056</v>
      </c>
      <c r="I231" s="560">
        <v>43921.0</v>
      </c>
      <c r="J231" s="559">
        <v>3.0</v>
      </c>
      <c r="K231" s="567" t="s">
        <v>329</v>
      </c>
      <c r="L231" s="559" t="s">
        <v>3221</v>
      </c>
      <c r="M231" s="541">
        <f t="shared" si="2"/>
        <v>2513</v>
      </c>
      <c r="N231" s="25"/>
      <c r="O231" s="25"/>
      <c r="P231" s="25"/>
      <c r="Q231" s="25"/>
      <c r="R231" s="25"/>
      <c r="S231" s="25"/>
      <c r="T231" s="25"/>
      <c r="U231" s="25"/>
      <c r="V231" s="25"/>
      <c r="W231" s="25"/>
      <c r="X231" s="25"/>
      <c r="Y231" s="25"/>
      <c r="Z231" s="25"/>
    </row>
    <row r="232" ht="12.75" customHeight="1">
      <c r="A232" s="553">
        <v>5920.0</v>
      </c>
      <c r="B232" s="554" t="s">
        <v>5474</v>
      </c>
      <c r="C232" s="554">
        <v>2010.0</v>
      </c>
      <c r="D232" s="555">
        <v>40329.0</v>
      </c>
      <c r="E232" s="554" t="s">
        <v>5475</v>
      </c>
      <c r="F232" s="554" t="s">
        <v>5476</v>
      </c>
      <c r="G232" s="554" t="s">
        <v>806</v>
      </c>
      <c r="H232" s="554" t="s">
        <v>807</v>
      </c>
      <c r="I232" s="555">
        <v>43921.0</v>
      </c>
      <c r="J232" s="554">
        <v>3.0</v>
      </c>
      <c r="K232" s="567" t="s">
        <v>329</v>
      </c>
      <c r="L232" s="554" t="s">
        <v>3226</v>
      </c>
      <c r="M232" s="540">
        <f t="shared" si="2"/>
        <v>3592</v>
      </c>
      <c r="N232" s="25"/>
      <c r="O232" s="25"/>
      <c r="P232" s="25"/>
      <c r="Q232" s="25"/>
      <c r="R232" s="25"/>
      <c r="S232" s="25"/>
      <c r="T232" s="25"/>
      <c r="U232" s="25"/>
      <c r="V232" s="25"/>
      <c r="W232" s="25"/>
      <c r="X232" s="25"/>
      <c r="Y232" s="25"/>
      <c r="Z232" s="25"/>
    </row>
    <row r="233" ht="12.75" customHeight="1">
      <c r="A233" s="558">
        <v>6020.0</v>
      </c>
      <c r="B233" s="559" t="s">
        <v>5477</v>
      </c>
      <c r="C233" s="559">
        <v>2014.0</v>
      </c>
      <c r="D233" s="560">
        <v>41855.0</v>
      </c>
      <c r="E233" s="559" t="s">
        <v>5478</v>
      </c>
      <c r="F233" s="559" t="s">
        <v>816</v>
      </c>
      <c r="G233" s="559" t="s">
        <v>712</v>
      </c>
      <c r="H233" s="559" t="s">
        <v>50</v>
      </c>
      <c r="I233" s="560">
        <v>43921.0</v>
      </c>
      <c r="J233" s="559">
        <v>3.0</v>
      </c>
      <c r="K233" s="574" t="s">
        <v>302</v>
      </c>
      <c r="L233" s="559" t="s">
        <v>3226</v>
      </c>
      <c r="M233" s="541">
        <f t="shared" si="2"/>
        <v>2066</v>
      </c>
      <c r="N233" s="25"/>
      <c r="O233" s="25"/>
      <c r="P233" s="25"/>
      <c r="Q233" s="25"/>
      <c r="R233" s="25"/>
      <c r="S233" s="25"/>
      <c r="T233" s="25"/>
      <c r="U233" s="25"/>
      <c r="V233" s="25"/>
      <c r="W233" s="25"/>
      <c r="X233" s="25"/>
      <c r="Y233" s="25"/>
      <c r="Z233" s="25"/>
    </row>
    <row r="234" ht="12.75" customHeight="1">
      <c r="A234" s="553">
        <v>6120.0</v>
      </c>
      <c r="B234" s="554" t="s">
        <v>5479</v>
      </c>
      <c r="C234" s="554">
        <v>2012.0</v>
      </c>
      <c r="D234" s="555">
        <v>41108.0</v>
      </c>
      <c r="E234" s="554" t="s">
        <v>5480</v>
      </c>
      <c r="F234" s="554" t="s">
        <v>3442</v>
      </c>
      <c r="G234" s="554" t="s">
        <v>712</v>
      </c>
      <c r="H234" s="554" t="s">
        <v>125</v>
      </c>
      <c r="I234" s="555">
        <v>43921.0</v>
      </c>
      <c r="J234" s="554">
        <v>3.0</v>
      </c>
      <c r="K234" s="567" t="s">
        <v>336</v>
      </c>
      <c r="L234" s="554" t="s">
        <v>3226</v>
      </c>
      <c r="M234" s="540">
        <f t="shared" si="2"/>
        <v>2813</v>
      </c>
      <c r="N234" s="25"/>
      <c r="O234" s="25"/>
      <c r="P234" s="25"/>
      <c r="Q234" s="25"/>
      <c r="R234" s="25"/>
      <c r="S234" s="25"/>
      <c r="T234" s="25"/>
      <c r="U234" s="25"/>
      <c r="V234" s="25"/>
      <c r="W234" s="25"/>
      <c r="X234" s="25"/>
      <c r="Y234" s="25"/>
      <c r="Z234" s="25"/>
    </row>
    <row r="235" ht="12.75" customHeight="1">
      <c r="A235" s="558">
        <v>6220.0</v>
      </c>
      <c r="B235" s="559" t="s">
        <v>5481</v>
      </c>
      <c r="C235" s="559">
        <v>2013.0</v>
      </c>
      <c r="D235" s="560">
        <v>41620.0</v>
      </c>
      <c r="E235" s="559" t="s">
        <v>5482</v>
      </c>
      <c r="F235" s="559" t="s">
        <v>162</v>
      </c>
      <c r="G235" s="559" t="s">
        <v>712</v>
      </c>
      <c r="H235" s="559" t="s">
        <v>5483</v>
      </c>
      <c r="I235" s="560">
        <v>43921.0</v>
      </c>
      <c r="J235" s="559">
        <v>3.0</v>
      </c>
      <c r="K235" s="567" t="s">
        <v>336</v>
      </c>
      <c r="L235" s="559" t="s">
        <v>3221</v>
      </c>
      <c r="M235" s="541">
        <f t="shared" si="2"/>
        <v>2301</v>
      </c>
      <c r="N235" s="25"/>
      <c r="O235" s="25"/>
      <c r="P235" s="25"/>
      <c r="Q235" s="25"/>
      <c r="R235" s="25"/>
      <c r="S235" s="25"/>
      <c r="T235" s="25"/>
      <c r="U235" s="25"/>
      <c r="V235" s="25"/>
      <c r="W235" s="25"/>
      <c r="X235" s="25"/>
      <c r="Y235" s="25"/>
      <c r="Z235" s="25"/>
    </row>
    <row r="236" ht="12.75" customHeight="1">
      <c r="A236" s="553">
        <v>6320.0</v>
      </c>
      <c r="B236" s="554" t="s">
        <v>5484</v>
      </c>
      <c r="C236" s="554">
        <v>2019.0</v>
      </c>
      <c r="D236" s="555">
        <v>43798.0</v>
      </c>
      <c r="E236" s="554" t="s">
        <v>5485</v>
      </c>
      <c r="F236" s="569" t="s">
        <v>5486</v>
      </c>
      <c r="G236" s="554" t="s">
        <v>729</v>
      </c>
      <c r="H236" s="554" t="s">
        <v>956</v>
      </c>
      <c r="I236" s="555">
        <v>43941.0</v>
      </c>
      <c r="J236" s="554">
        <v>4.0</v>
      </c>
      <c r="K236" s="567" t="s">
        <v>336</v>
      </c>
      <c r="L236" s="554" t="s">
        <v>3673</v>
      </c>
      <c r="M236" s="540">
        <f t="shared" si="2"/>
        <v>143</v>
      </c>
      <c r="N236" s="25"/>
      <c r="O236" s="25"/>
      <c r="P236" s="25"/>
      <c r="Q236" s="25"/>
      <c r="R236" s="25"/>
      <c r="S236" s="25"/>
      <c r="T236" s="25"/>
      <c r="U236" s="25"/>
      <c r="V236" s="25"/>
      <c r="W236" s="25"/>
      <c r="X236" s="25"/>
      <c r="Y236" s="25"/>
      <c r="Z236" s="25"/>
    </row>
    <row r="237" ht="12.75" customHeight="1">
      <c r="A237" s="558">
        <v>6420.0</v>
      </c>
      <c r="B237" s="559" t="s">
        <v>5487</v>
      </c>
      <c r="C237" s="559">
        <v>2019.0</v>
      </c>
      <c r="D237" s="560">
        <v>43601.0</v>
      </c>
      <c r="E237" s="559" t="s">
        <v>5488</v>
      </c>
      <c r="F237" s="568" t="s">
        <v>4122</v>
      </c>
      <c r="G237" s="559" t="s">
        <v>725</v>
      </c>
      <c r="H237" s="559" t="s">
        <v>4161</v>
      </c>
      <c r="I237" s="560">
        <v>43941.0</v>
      </c>
      <c r="J237" s="559">
        <v>4.0</v>
      </c>
      <c r="K237" s="561" t="s">
        <v>1231</v>
      </c>
      <c r="L237" s="559" t="s">
        <v>3673</v>
      </c>
      <c r="M237" s="541">
        <f t="shared" si="2"/>
        <v>340</v>
      </c>
      <c r="N237" s="25"/>
      <c r="O237" s="25"/>
      <c r="P237" s="25"/>
      <c r="Q237" s="25"/>
      <c r="R237" s="25"/>
      <c r="S237" s="25"/>
      <c r="T237" s="25"/>
      <c r="U237" s="25"/>
      <c r="V237" s="25"/>
      <c r="W237" s="25"/>
      <c r="X237" s="25"/>
      <c r="Y237" s="25"/>
      <c r="Z237" s="25"/>
    </row>
    <row r="238" ht="12.75" customHeight="1">
      <c r="A238" s="553">
        <v>6520.0</v>
      </c>
      <c r="B238" s="554" t="s">
        <v>5489</v>
      </c>
      <c r="C238" s="554">
        <v>2016.0</v>
      </c>
      <c r="D238" s="555">
        <v>42509.0</v>
      </c>
      <c r="E238" s="554" t="s">
        <v>5490</v>
      </c>
      <c r="F238" s="554" t="s">
        <v>1569</v>
      </c>
      <c r="G238" s="554" t="s">
        <v>712</v>
      </c>
      <c r="H238" s="554" t="s">
        <v>130</v>
      </c>
      <c r="I238" s="555">
        <v>43941.0</v>
      </c>
      <c r="J238" s="554">
        <v>4.0</v>
      </c>
      <c r="K238" s="567" t="s">
        <v>329</v>
      </c>
      <c r="L238" s="554" t="s">
        <v>3226</v>
      </c>
      <c r="M238" s="540">
        <f t="shared" si="2"/>
        <v>1432</v>
      </c>
      <c r="N238" s="25"/>
      <c r="O238" s="25"/>
      <c r="P238" s="25"/>
      <c r="Q238" s="25"/>
      <c r="R238" s="25"/>
      <c r="S238" s="25"/>
      <c r="T238" s="25"/>
      <c r="U238" s="25"/>
      <c r="V238" s="25"/>
      <c r="W238" s="25"/>
      <c r="X238" s="25"/>
      <c r="Y238" s="25"/>
      <c r="Z238" s="25"/>
    </row>
    <row r="239" ht="12.75" customHeight="1">
      <c r="A239" s="558">
        <v>6620.0</v>
      </c>
      <c r="B239" s="559" t="s">
        <v>5491</v>
      </c>
      <c r="C239" s="559">
        <v>2010.0</v>
      </c>
      <c r="D239" s="560">
        <v>40451.0</v>
      </c>
      <c r="E239" s="559" t="s">
        <v>5492</v>
      </c>
      <c r="F239" s="559" t="s">
        <v>5493</v>
      </c>
      <c r="G239" s="559" t="s">
        <v>806</v>
      </c>
      <c r="H239" s="559" t="s">
        <v>244</v>
      </c>
      <c r="I239" s="560">
        <v>43941.0</v>
      </c>
      <c r="J239" s="559">
        <v>4.0</v>
      </c>
      <c r="K239" s="567" t="s">
        <v>329</v>
      </c>
      <c r="L239" s="559" t="s">
        <v>3226</v>
      </c>
      <c r="M239" s="541">
        <f t="shared" si="2"/>
        <v>3490</v>
      </c>
      <c r="N239" s="25"/>
      <c r="O239" s="25"/>
      <c r="P239" s="25"/>
      <c r="Q239" s="25"/>
      <c r="R239" s="25"/>
      <c r="S239" s="25"/>
      <c r="T239" s="25"/>
      <c r="U239" s="25"/>
      <c r="V239" s="25"/>
      <c r="W239" s="25"/>
      <c r="X239" s="25"/>
      <c r="Y239" s="25"/>
      <c r="Z239" s="25"/>
    </row>
    <row r="240" ht="12.75" customHeight="1">
      <c r="A240" s="553">
        <v>6720.0</v>
      </c>
      <c r="B240" s="554" t="s">
        <v>5494</v>
      </c>
      <c r="C240" s="554">
        <v>2011.0</v>
      </c>
      <c r="D240" s="555">
        <v>40695.0</v>
      </c>
      <c r="E240" s="554" t="s">
        <v>5495</v>
      </c>
      <c r="F240" s="554" t="s">
        <v>5496</v>
      </c>
      <c r="G240" s="554" t="s">
        <v>806</v>
      </c>
      <c r="H240" s="554" t="s">
        <v>4056</v>
      </c>
      <c r="I240" s="555">
        <v>43941.0</v>
      </c>
      <c r="J240" s="554">
        <v>4.0</v>
      </c>
      <c r="K240" s="567" t="s">
        <v>336</v>
      </c>
      <c r="L240" s="554" t="s">
        <v>3226</v>
      </c>
      <c r="M240" s="540">
        <f t="shared" si="2"/>
        <v>3246</v>
      </c>
      <c r="N240" s="25"/>
      <c r="O240" s="25"/>
      <c r="P240" s="25"/>
      <c r="Q240" s="25"/>
      <c r="R240" s="25"/>
      <c r="S240" s="25"/>
      <c r="T240" s="25"/>
      <c r="U240" s="25"/>
      <c r="V240" s="25"/>
      <c r="W240" s="25"/>
      <c r="X240" s="25"/>
      <c r="Y240" s="25"/>
      <c r="Z240" s="25"/>
    </row>
    <row r="241" ht="12.75" customHeight="1">
      <c r="A241" s="558">
        <v>6820.0</v>
      </c>
      <c r="B241" s="559" t="s">
        <v>5497</v>
      </c>
      <c r="C241" s="559">
        <v>2014.0</v>
      </c>
      <c r="D241" s="560">
        <v>41992.0</v>
      </c>
      <c r="E241" s="559" t="s">
        <v>5498</v>
      </c>
      <c r="F241" s="559" t="s">
        <v>2825</v>
      </c>
      <c r="G241" s="559" t="s">
        <v>712</v>
      </c>
      <c r="H241" s="559" t="s">
        <v>753</v>
      </c>
      <c r="I241" s="560">
        <v>43941.0</v>
      </c>
      <c r="J241" s="559">
        <v>4.0</v>
      </c>
      <c r="K241" s="567" t="s">
        <v>329</v>
      </c>
      <c r="L241" s="559" t="s">
        <v>3221</v>
      </c>
      <c r="M241" s="541">
        <f t="shared" si="2"/>
        <v>1949</v>
      </c>
      <c r="N241" s="25"/>
      <c r="O241" s="25"/>
      <c r="P241" s="25"/>
      <c r="Q241" s="25"/>
      <c r="R241" s="25"/>
      <c r="S241" s="25"/>
      <c r="T241" s="25"/>
      <c r="U241" s="25"/>
      <c r="V241" s="25"/>
      <c r="W241" s="25"/>
      <c r="X241" s="25"/>
      <c r="Y241" s="25"/>
      <c r="Z241" s="25"/>
    </row>
    <row r="242" ht="12.75" customHeight="1">
      <c r="A242" s="553">
        <v>6920.0</v>
      </c>
      <c r="B242" s="554" t="s">
        <v>5499</v>
      </c>
      <c r="C242" s="554">
        <v>2014.0</v>
      </c>
      <c r="D242" s="555">
        <v>41978.0</v>
      </c>
      <c r="E242" s="554" t="s">
        <v>5500</v>
      </c>
      <c r="F242" s="554" t="s">
        <v>3035</v>
      </c>
      <c r="G242" s="554" t="s">
        <v>712</v>
      </c>
      <c r="H242" s="554" t="s">
        <v>26</v>
      </c>
      <c r="I242" s="555">
        <v>43941.0</v>
      </c>
      <c r="J242" s="554">
        <v>4.0</v>
      </c>
      <c r="K242" s="567" t="s">
        <v>329</v>
      </c>
      <c r="L242" s="554" t="s">
        <v>3221</v>
      </c>
      <c r="M242" s="540">
        <f t="shared" si="2"/>
        <v>1963</v>
      </c>
      <c r="N242" s="25"/>
      <c r="O242" s="25"/>
      <c r="P242" s="25"/>
      <c r="Q242" s="25"/>
      <c r="R242" s="25"/>
      <c r="S242" s="25"/>
      <c r="T242" s="25"/>
      <c r="U242" s="25"/>
      <c r="V242" s="25"/>
      <c r="W242" s="25"/>
      <c r="X242" s="25"/>
      <c r="Y242" s="25"/>
      <c r="Z242" s="25"/>
    </row>
    <row r="243" ht="12.75" customHeight="1">
      <c r="A243" s="558">
        <v>7020.0</v>
      </c>
      <c r="B243" s="559" t="s">
        <v>5501</v>
      </c>
      <c r="C243" s="559">
        <v>2014.0</v>
      </c>
      <c r="D243" s="560">
        <v>41978.0</v>
      </c>
      <c r="E243" s="559" t="s">
        <v>5502</v>
      </c>
      <c r="F243" s="559" t="s">
        <v>3035</v>
      </c>
      <c r="G243" s="559" t="s">
        <v>712</v>
      </c>
      <c r="H243" s="559" t="s">
        <v>753</v>
      </c>
      <c r="I243" s="560">
        <v>43941.0</v>
      </c>
      <c r="J243" s="559">
        <v>4.0</v>
      </c>
      <c r="K243" s="567" t="s">
        <v>329</v>
      </c>
      <c r="L243" s="559" t="s">
        <v>3221</v>
      </c>
      <c r="M243" s="541">
        <f t="shared" si="2"/>
        <v>1963</v>
      </c>
      <c r="N243" s="25"/>
      <c r="O243" s="25"/>
      <c r="P243" s="25"/>
      <c r="Q243" s="25"/>
      <c r="R243" s="25"/>
      <c r="S243" s="25"/>
      <c r="T243" s="25"/>
      <c r="U243" s="25"/>
      <c r="V243" s="25"/>
      <c r="W243" s="25"/>
      <c r="X243" s="25"/>
      <c r="Y243" s="25"/>
      <c r="Z243" s="25"/>
    </row>
    <row r="244" ht="12.75" customHeight="1">
      <c r="A244" s="553">
        <v>7120.0</v>
      </c>
      <c r="B244" s="554" t="s">
        <v>5503</v>
      </c>
      <c r="C244" s="554">
        <v>2014.0</v>
      </c>
      <c r="D244" s="555">
        <v>41978.0</v>
      </c>
      <c r="E244" s="554" t="s">
        <v>5504</v>
      </c>
      <c r="F244" s="554" t="s">
        <v>148</v>
      </c>
      <c r="G244" s="554" t="s">
        <v>712</v>
      </c>
      <c r="H244" s="554" t="s">
        <v>130</v>
      </c>
      <c r="I244" s="555">
        <v>43941.0</v>
      </c>
      <c r="J244" s="554">
        <v>4.0</v>
      </c>
      <c r="K244" s="567" t="s">
        <v>336</v>
      </c>
      <c r="L244" s="554" t="s">
        <v>3226</v>
      </c>
      <c r="M244" s="540">
        <f t="shared" si="2"/>
        <v>1963</v>
      </c>
      <c r="N244" s="25"/>
      <c r="O244" s="25"/>
      <c r="P244" s="25"/>
      <c r="Q244" s="25"/>
      <c r="R244" s="25"/>
      <c r="S244" s="25"/>
      <c r="T244" s="25"/>
      <c r="U244" s="25"/>
      <c r="V244" s="25"/>
      <c r="W244" s="25"/>
      <c r="X244" s="25"/>
      <c r="Y244" s="25"/>
      <c r="Z244" s="25"/>
    </row>
    <row r="245" ht="12.75" customHeight="1">
      <c r="A245" s="558">
        <v>7220.0</v>
      </c>
      <c r="B245" s="559" t="s">
        <v>5505</v>
      </c>
      <c r="C245" s="559">
        <v>2010.0</v>
      </c>
      <c r="D245" s="560">
        <v>40473.0</v>
      </c>
      <c r="E245" s="559" t="s">
        <v>5506</v>
      </c>
      <c r="F245" s="559" t="s">
        <v>5507</v>
      </c>
      <c r="G245" s="559" t="s">
        <v>806</v>
      </c>
      <c r="H245" s="559" t="s">
        <v>807</v>
      </c>
      <c r="I245" s="560">
        <v>43941.0</v>
      </c>
      <c r="J245" s="559">
        <v>4.0</v>
      </c>
      <c r="K245" s="567" t="s">
        <v>329</v>
      </c>
      <c r="L245" s="559" t="s">
        <v>3226</v>
      </c>
      <c r="M245" s="541">
        <f t="shared" si="2"/>
        <v>3468</v>
      </c>
      <c r="N245" s="25"/>
      <c r="O245" s="25"/>
      <c r="P245" s="25"/>
      <c r="Q245" s="25"/>
      <c r="R245" s="25"/>
      <c r="S245" s="25"/>
      <c r="T245" s="25"/>
      <c r="U245" s="25"/>
      <c r="V245" s="25"/>
      <c r="W245" s="25"/>
      <c r="X245" s="25"/>
      <c r="Y245" s="25"/>
      <c r="Z245" s="25"/>
    </row>
    <row r="246" ht="12.75" customHeight="1">
      <c r="A246" s="553">
        <v>7320.0</v>
      </c>
      <c r="B246" s="554" t="s">
        <v>5508</v>
      </c>
      <c r="C246" s="554">
        <v>2013.0</v>
      </c>
      <c r="D246" s="555">
        <v>41408.0</v>
      </c>
      <c r="E246" s="554" t="s">
        <v>5509</v>
      </c>
      <c r="F246" s="554" t="s">
        <v>965</v>
      </c>
      <c r="G246" s="554" t="s">
        <v>712</v>
      </c>
      <c r="H246" s="554" t="s">
        <v>1336</v>
      </c>
      <c r="I246" s="555">
        <v>43941.0</v>
      </c>
      <c r="J246" s="554">
        <v>4.0</v>
      </c>
      <c r="K246" s="574" t="s">
        <v>302</v>
      </c>
      <c r="L246" s="554" t="s">
        <v>3226</v>
      </c>
      <c r="M246" s="540">
        <f t="shared" si="2"/>
        <v>2533</v>
      </c>
      <c r="N246" s="25"/>
      <c r="O246" s="25"/>
      <c r="P246" s="25"/>
      <c r="Q246" s="25"/>
      <c r="R246" s="25"/>
      <c r="S246" s="25"/>
      <c r="T246" s="25"/>
      <c r="U246" s="25"/>
      <c r="V246" s="25"/>
      <c r="W246" s="25"/>
      <c r="X246" s="25"/>
      <c r="Y246" s="25"/>
      <c r="Z246" s="25"/>
    </row>
    <row r="247" ht="12.75" customHeight="1">
      <c r="A247" s="558">
        <v>7420.0</v>
      </c>
      <c r="B247" s="559" t="s">
        <v>5510</v>
      </c>
      <c r="C247" s="559">
        <v>2012.0</v>
      </c>
      <c r="D247" s="560">
        <v>41002.0</v>
      </c>
      <c r="E247" s="559" t="s">
        <v>5511</v>
      </c>
      <c r="F247" s="559" t="s">
        <v>5512</v>
      </c>
      <c r="G247" s="559" t="s">
        <v>806</v>
      </c>
      <c r="H247" s="559" t="s">
        <v>158</v>
      </c>
      <c r="I247" s="560">
        <v>43941.0</v>
      </c>
      <c r="J247" s="559">
        <v>4.0</v>
      </c>
      <c r="K247" s="567" t="s">
        <v>329</v>
      </c>
      <c r="L247" s="559" t="s">
        <v>3226</v>
      </c>
      <c r="M247" s="541">
        <f t="shared" si="2"/>
        <v>2939</v>
      </c>
      <c r="N247" s="25"/>
      <c r="O247" s="25"/>
      <c r="P247" s="25"/>
      <c r="Q247" s="25"/>
      <c r="R247" s="25"/>
      <c r="S247" s="25"/>
      <c r="T247" s="25"/>
      <c r="U247" s="25"/>
      <c r="V247" s="25"/>
      <c r="W247" s="25"/>
      <c r="X247" s="25"/>
      <c r="Y247" s="25"/>
      <c r="Z247" s="25"/>
    </row>
    <row r="248" ht="12.75" customHeight="1">
      <c r="A248" s="553">
        <v>7520.0</v>
      </c>
      <c r="B248" s="554" t="s">
        <v>5513</v>
      </c>
      <c r="C248" s="554">
        <v>2015.0</v>
      </c>
      <c r="D248" s="555">
        <v>42153.0</v>
      </c>
      <c r="E248" s="554" t="s">
        <v>5514</v>
      </c>
      <c r="F248" s="554" t="s">
        <v>2643</v>
      </c>
      <c r="G248" s="554" t="s">
        <v>712</v>
      </c>
      <c r="H248" s="554" t="s">
        <v>130</v>
      </c>
      <c r="I248" s="555">
        <v>43941.0</v>
      </c>
      <c r="J248" s="554">
        <v>4.0</v>
      </c>
      <c r="K248" s="567" t="s">
        <v>336</v>
      </c>
      <c r="L248" s="554" t="s">
        <v>3221</v>
      </c>
      <c r="M248" s="540">
        <f t="shared" si="2"/>
        <v>1788</v>
      </c>
      <c r="N248" s="25"/>
      <c r="O248" s="25"/>
      <c r="P248" s="25"/>
      <c r="Q248" s="25"/>
      <c r="R248" s="25"/>
      <c r="S248" s="25"/>
      <c r="T248" s="25"/>
      <c r="U248" s="25"/>
      <c r="V248" s="25"/>
      <c r="W248" s="25"/>
      <c r="X248" s="25"/>
      <c r="Y248" s="25"/>
      <c r="Z248" s="25"/>
    </row>
    <row r="249" ht="12.75" customHeight="1">
      <c r="A249" s="558">
        <v>7620.0</v>
      </c>
      <c r="B249" s="559" t="s">
        <v>5515</v>
      </c>
      <c r="C249" s="559">
        <v>2013.0</v>
      </c>
      <c r="D249" s="560">
        <v>41497.0</v>
      </c>
      <c r="E249" s="559" t="s">
        <v>5516</v>
      </c>
      <c r="F249" s="559" t="s">
        <v>44</v>
      </c>
      <c r="G249" s="559" t="s">
        <v>712</v>
      </c>
      <c r="H249" s="559" t="s">
        <v>380</v>
      </c>
      <c r="I249" s="560">
        <v>43941.0</v>
      </c>
      <c r="J249" s="559">
        <v>4.0</v>
      </c>
      <c r="K249" s="567" t="s">
        <v>329</v>
      </c>
      <c r="L249" s="559" t="s">
        <v>3221</v>
      </c>
      <c r="M249" s="541">
        <f t="shared" si="2"/>
        <v>2444</v>
      </c>
      <c r="N249" s="25"/>
      <c r="O249" s="25"/>
      <c r="P249" s="25"/>
      <c r="Q249" s="25"/>
      <c r="R249" s="25"/>
      <c r="S249" s="25"/>
      <c r="T249" s="25"/>
      <c r="U249" s="25"/>
      <c r="V249" s="25"/>
      <c r="W249" s="25"/>
      <c r="X249" s="25"/>
      <c r="Y249" s="25"/>
      <c r="Z249" s="25"/>
    </row>
    <row r="250" ht="12.75" customHeight="1">
      <c r="A250" s="553">
        <v>7720.0</v>
      </c>
      <c r="B250" s="554" t="s">
        <v>5517</v>
      </c>
      <c r="C250" s="554">
        <v>2017.0</v>
      </c>
      <c r="D250" s="555">
        <v>43069.0</v>
      </c>
      <c r="E250" s="554" t="s">
        <v>5518</v>
      </c>
      <c r="F250" s="554" t="s">
        <v>5519</v>
      </c>
      <c r="G250" s="554" t="s">
        <v>806</v>
      </c>
      <c r="H250" s="554" t="s">
        <v>2117</v>
      </c>
      <c r="I250" s="555">
        <v>43941.0</v>
      </c>
      <c r="J250" s="554">
        <v>4.0</v>
      </c>
      <c r="K250" s="567" t="s">
        <v>329</v>
      </c>
      <c r="L250" s="554" t="s">
        <v>3226</v>
      </c>
      <c r="M250" s="540">
        <f t="shared" si="2"/>
        <v>872</v>
      </c>
      <c r="N250" s="25"/>
      <c r="O250" s="25"/>
      <c r="P250" s="25"/>
      <c r="Q250" s="25"/>
      <c r="R250" s="25"/>
      <c r="S250" s="25"/>
      <c r="T250" s="25"/>
      <c r="U250" s="25"/>
      <c r="V250" s="25"/>
      <c r="W250" s="25"/>
      <c r="X250" s="25"/>
      <c r="Y250" s="25"/>
      <c r="Z250" s="25"/>
    </row>
    <row r="251" ht="12.75" customHeight="1">
      <c r="A251" s="558">
        <v>7820.0</v>
      </c>
      <c r="B251" s="559" t="s">
        <v>5520</v>
      </c>
      <c r="C251" s="559">
        <v>2019.0</v>
      </c>
      <c r="D251" s="560">
        <v>43565.0</v>
      </c>
      <c r="E251" s="559" t="s">
        <v>5521</v>
      </c>
      <c r="F251" s="559" t="s">
        <v>5522</v>
      </c>
      <c r="G251" s="559" t="s">
        <v>725</v>
      </c>
      <c r="H251" s="559" t="s">
        <v>4023</v>
      </c>
      <c r="I251" s="560">
        <v>43950.0</v>
      </c>
      <c r="J251" s="559">
        <v>4.0</v>
      </c>
      <c r="K251" s="561" t="s">
        <v>1231</v>
      </c>
      <c r="L251" s="559" t="s">
        <v>3673</v>
      </c>
      <c r="M251" s="541">
        <f t="shared" si="2"/>
        <v>385</v>
      </c>
      <c r="N251" s="25"/>
      <c r="O251" s="25"/>
      <c r="P251" s="25"/>
      <c r="Q251" s="25"/>
      <c r="R251" s="25"/>
      <c r="S251" s="25"/>
      <c r="T251" s="25"/>
      <c r="U251" s="25"/>
      <c r="V251" s="25"/>
      <c r="W251" s="25"/>
      <c r="X251" s="25"/>
      <c r="Y251" s="25"/>
      <c r="Z251" s="25"/>
    </row>
    <row r="252" ht="12.75" customHeight="1">
      <c r="A252" s="553">
        <v>7920.0</v>
      </c>
      <c r="B252" s="554" t="s">
        <v>5523</v>
      </c>
      <c r="C252" s="554">
        <v>2017.0</v>
      </c>
      <c r="D252" s="555">
        <v>42782.0</v>
      </c>
      <c r="E252" s="554" t="s">
        <v>5524</v>
      </c>
      <c r="F252" s="554" t="s">
        <v>1653</v>
      </c>
      <c r="G252" s="554" t="s">
        <v>712</v>
      </c>
      <c r="H252" s="554" t="s">
        <v>5405</v>
      </c>
      <c r="I252" s="555">
        <v>43950.0</v>
      </c>
      <c r="J252" s="554">
        <v>4.0</v>
      </c>
      <c r="K252" s="567" t="s">
        <v>336</v>
      </c>
      <c r="L252" s="554" t="s">
        <v>3226</v>
      </c>
      <c r="M252" s="540">
        <f t="shared" si="2"/>
        <v>1168</v>
      </c>
      <c r="N252" s="25"/>
      <c r="O252" s="25"/>
      <c r="P252" s="25"/>
      <c r="Q252" s="25"/>
      <c r="R252" s="25"/>
      <c r="S252" s="25"/>
      <c r="T252" s="25"/>
      <c r="U252" s="25"/>
      <c r="V252" s="25"/>
      <c r="W252" s="25"/>
      <c r="X252" s="25"/>
      <c r="Y252" s="25"/>
      <c r="Z252" s="25"/>
    </row>
    <row r="253" ht="12.75" customHeight="1">
      <c r="A253" s="558">
        <v>8020.0</v>
      </c>
      <c r="B253" s="559" t="s">
        <v>5525</v>
      </c>
      <c r="C253" s="559">
        <v>2014.0</v>
      </c>
      <c r="D253" s="560">
        <v>41671.0</v>
      </c>
      <c r="E253" s="559" t="s">
        <v>5526</v>
      </c>
      <c r="F253" s="559" t="s">
        <v>1365</v>
      </c>
      <c r="G253" s="559" t="s">
        <v>712</v>
      </c>
      <c r="H253" s="559" t="s">
        <v>5527</v>
      </c>
      <c r="I253" s="560">
        <v>43950.0</v>
      </c>
      <c r="J253" s="559">
        <v>4.0</v>
      </c>
      <c r="K253" s="574" t="s">
        <v>302</v>
      </c>
      <c r="L253" s="559" t="s">
        <v>3221</v>
      </c>
      <c r="M253" s="541">
        <f t="shared" si="2"/>
        <v>2279</v>
      </c>
      <c r="N253" s="25"/>
      <c r="O253" s="25"/>
      <c r="P253" s="25"/>
      <c r="Q253" s="25"/>
      <c r="R253" s="25"/>
      <c r="S253" s="25"/>
      <c r="T253" s="25"/>
      <c r="U253" s="25"/>
      <c r="V253" s="25"/>
      <c r="W253" s="25"/>
      <c r="X253" s="25"/>
      <c r="Y253" s="25"/>
      <c r="Z253" s="25"/>
    </row>
    <row r="254" ht="12.75" customHeight="1">
      <c r="A254" s="553">
        <v>8120.0</v>
      </c>
      <c r="B254" s="554" t="s">
        <v>5528</v>
      </c>
      <c r="C254" s="554">
        <v>2015.0</v>
      </c>
      <c r="D254" s="555">
        <v>42251.0</v>
      </c>
      <c r="E254" s="554" t="s">
        <v>5529</v>
      </c>
      <c r="F254" s="554" t="s">
        <v>186</v>
      </c>
      <c r="G254" s="554" t="s">
        <v>806</v>
      </c>
      <c r="H254" s="554" t="s">
        <v>807</v>
      </c>
      <c r="I254" s="555">
        <v>43950.0</v>
      </c>
      <c r="J254" s="554">
        <v>4.0</v>
      </c>
      <c r="K254" s="567" t="s">
        <v>336</v>
      </c>
      <c r="L254" s="554" t="s">
        <v>3221</v>
      </c>
      <c r="M254" s="540">
        <f t="shared" si="2"/>
        <v>1699</v>
      </c>
      <c r="N254" s="25"/>
      <c r="O254" s="25"/>
      <c r="P254" s="25"/>
      <c r="Q254" s="25"/>
      <c r="R254" s="25"/>
      <c r="S254" s="25"/>
      <c r="T254" s="25"/>
      <c r="U254" s="25"/>
      <c r="V254" s="25"/>
      <c r="W254" s="25"/>
      <c r="X254" s="25"/>
      <c r="Y254" s="25"/>
      <c r="Z254" s="25"/>
    </row>
    <row r="255" ht="12.75" customHeight="1">
      <c r="A255" s="558">
        <v>8220.0</v>
      </c>
      <c r="B255" s="559" t="s">
        <v>5530</v>
      </c>
      <c r="C255" s="559">
        <v>2015.0</v>
      </c>
      <c r="D255" s="560">
        <v>42153.0</v>
      </c>
      <c r="E255" s="559" t="s">
        <v>5531</v>
      </c>
      <c r="F255" s="559" t="s">
        <v>2643</v>
      </c>
      <c r="G255" s="559" t="s">
        <v>712</v>
      </c>
      <c r="H255" s="559" t="s">
        <v>130</v>
      </c>
      <c r="I255" s="560">
        <v>43950.0</v>
      </c>
      <c r="J255" s="559">
        <v>4.0</v>
      </c>
      <c r="K255" s="567" t="s">
        <v>336</v>
      </c>
      <c r="L255" s="559" t="s">
        <v>3221</v>
      </c>
      <c r="M255" s="541">
        <f t="shared" si="2"/>
        <v>1797</v>
      </c>
      <c r="N255" s="25"/>
      <c r="O255" s="25"/>
      <c r="P255" s="25"/>
      <c r="Q255" s="25"/>
      <c r="R255" s="25"/>
      <c r="S255" s="25"/>
      <c r="T255" s="25"/>
      <c r="U255" s="25"/>
      <c r="V255" s="25"/>
      <c r="W255" s="25"/>
      <c r="X255" s="25"/>
      <c r="Y255" s="25"/>
      <c r="Z255" s="25"/>
    </row>
    <row r="256" ht="12.75" customHeight="1">
      <c r="A256" s="553">
        <v>8320.0</v>
      </c>
      <c r="B256" s="554" t="s">
        <v>5532</v>
      </c>
      <c r="C256" s="554">
        <v>2020.0</v>
      </c>
      <c r="D256" s="555">
        <v>43839.0</v>
      </c>
      <c r="E256" s="554" t="s">
        <v>5533</v>
      </c>
      <c r="F256" s="569" t="s">
        <v>2983</v>
      </c>
      <c r="G256" s="554" t="s">
        <v>729</v>
      </c>
      <c r="H256" s="554" t="s">
        <v>3906</v>
      </c>
      <c r="I256" s="555">
        <v>43950.0</v>
      </c>
      <c r="J256" s="554">
        <v>4.0</v>
      </c>
      <c r="K256" s="567" t="s">
        <v>336</v>
      </c>
      <c r="L256" s="554" t="s">
        <v>3673</v>
      </c>
      <c r="M256" s="540">
        <f t="shared" si="2"/>
        <v>111</v>
      </c>
      <c r="N256" s="25"/>
      <c r="O256" s="25"/>
      <c r="P256" s="25"/>
      <c r="Q256" s="25"/>
      <c r="R256" s="25"/>
      <c r="S256" s="25"/>
      <c r="T256" s="25"/>
      <c r="U256" s="25"/>
      <c r="V256" s="25"/>
      <c r="W256" s="25"/>
      <c r="X256" s="25"/>
      <c r="Y256" s="25"/>
      <c r="Z256" s="25"/>
    </row>
    <row r="257" ht="12.75" customHeight="1">
      <c r="A257" s="558">
        <v>8420.0</v>
      </c>
      <c r="B257" s="559" t="s">
        <v>5534</v>
      </c>
      <c r="C257" s="559">
        <v>2010.0</v>
      </c>
      <c r="D257" s="560">
        <v>40181.0</v>
      </c>
      <c r="E257" s="559" t="s">
        <v>5535</v>
      </c>
      <c r="F257" s="559" t="s">
        <v>16</v>
      </c>
      <c r="G257" s="559" t="s">
        <v>806</v>
      </c>
      <c r="H257" s="559" t="s">
        <v>5536</v>
      </c>
      <c r="I257" s="560">
        <v>43950.0</v>
      </c>
      <c r="J257" s="559">
        <v>4.0</v>
      </c>
      <c r="K257" s="567" t="s">
        <v>336</v>
      </c>
      <c r="L257" s="559" t="s">
        <v>3226</v>
      </c>
      <c r="M257" s="541">
        <f t="shared" si="2"/>
        <v>3769</v>
      </c>
      <c r="N257" s="25"/>
      <c r="O257" s="25"/>
      <c r="P257" s="25"/>
      <c r="Q257" s="25"/>
      <c r="R257" s="25"/>
      <c r="S257" s="25"/>
      <c r="T257" s="25"/>
      <c r="U257" s="25"/>
      <c r="V257" s="25"/>
      <c r="W257" s="25"/>
      <c r="X257" s="25"/>
      <c r="Y257" s="25"/>
      <c r="Z257" s="25"/>
    </row>
    <row r="258" ht="12.75" customHeight="1">
      <c r="A258" s="553">
        <v>8520.0</v>
      </c>
      <c r="B258" s="554" t="s">
        <v>5537</v>
      </c>
      <c r="C258" s="554">
        <v>2019.0</v>
      </c>
      <c r="D258" s="555">
        <v>43738.0</v>
      </c>
      <c r="E258" s="554" t="s">
        <v>5538</v>
      </c>
      <c r="F258" s="569" t="s">
        <v>5539</v>
      </c>
      <c r="G258" s="554" t="s">
        <v>725</v>
      </c>
      <c r="H258" s="554" t="s">
        <v>5540</v>
      </c>
      <c r="I258" s="555">
        <v>43955.0</v>
      </c>
      <c r="J258" s="554">
        <v>5.0</v>
      </c>
      <c r="K258" s="561" t="s">
        <v>1231</v>
      </c>
      <c r="L258" s="554" t="s">
        <v>3673</v>
      </c>
      <c r="M258" s="540">
        <f t="shared" si="2"/>
        <v>217</v>
      </c>
      <c r="N258" s="25"/>
      <c r="O258" s="25"/>
      <c r="P258" s="25"/>
      <c r="Q258" s="25"/>
      <c r="R258" s="25"/>
      <c r="S258" s="25"/>
      <c r="T258" s="25"/>
      <c r="U258" s="25"/>
      <c r="V258" s="25"/>
      <c r="W258" s="25"/>
      <c r="X258" s="25"/>
      <c r="Y258" s="25"/>
      <c r="Z258" s="25"/>
    </row>
    <row r="259" ht="12.75" customHeight="1">
      <c r="A259" s="558">
        <v>8620.0</v>
      </c>
      <c r="B259" s="559" t="s">
        <v>5541</v>
      </c>
      <c r="C259" s="559">
        <v>2008.0</v>
      </c>
      <c r="D259" s="560">
        <v>39521.0</v>
      </c>
      <c r="E259" s="559" t="s">
        <v>5542</v>
      </c>
      <c r="F259" s="559" t="s">
        <v>5543</v>
      </c>
      <c r="G259" s="559" t="s">
        <v>806</v>
      </c>
      <c r="H259" s="559" t="s">
        <v>244</v>
      </c>
      <c r="I259" s="560">
        <v>43957.0</v>
      </c>
      <c r="J259" s="559">
        <v>5.0</v>
      </c>
      <c r="K259" s="567" t="s">
        <v>329</v>
      </c>
      <c r="L259" s="559" t="s">
        <v>3226</v>
      </c>
      <c r="M259" s="541">
        <f t="shared" si="2"/>
        <v>4436</v>
      </c>
      <c r="N259" s="25"/>
      <c r="O259" s="25"/>
      <c r="P259" s="25"/>
      <c r="Q259" s="25"/>
      <c r="R259" s="25"/>
      <c r="S259" s="25"/>
      <c r="T259" s="25"/>
      <c r="U259" s="25"/>
      <c r="V259" s="25"/>
      <c r="W259" s="25"/>
      <c r="X259" s="25"/>
      <c r="Y259" s="25"/>
      <c r="Z259" s="25"/>
    </row>
    <row r="260" ht="12.75" customHeight="1">
      <c r="A260" s="553">
        <v>8720.0</v>
      </c>
      <c r="B260" s="554" t="s">
        <v>5544</v>
      </c>
      <c r="C260" s="554">
        <v>2011.0</v>
      </c>
      <c r="D260" s="555">
        <v>40812.0</v>
      </c>
      <c r="E260" s="554" t="s">
        <v>5545</v>
      </c>
      <c r="F260" s="554" t="s">
        <v>810</v>
      </c>
      <c r="G260" s="554" t="s">
        <v>806</v>
      </c>
      <c r="H260" s="554" t="s">
        <v>158</v>
      </c>
      <c r="I260" s="555">
        <v>43957.0</v>
      </c>
      <c r="J260" s="554">
        <v>5.0</v>
      </c>
      <c r="K260" s="561" t="s">
        <v>1231</v>
      </c>
      <c r="L260" s="554" t="s">
        <v>3221</v>
      </c>
      <c r="M260" s="540">
        <f t="shared" si="2"/>
        <v>3145</v>
      </c>
      <c r="N260" s="25"/>
      <c r="O260" s="25"/>
      <c r="P260" s="25"/>
      <c r="Q260" s="25"/>
      <c r="R260" s="25"/>
      <c r="S260" s="25"/>
      <c r="T260" s="25"/>
      <c r="U260" s="25"/>
      <c r="V260" s="25"/>
      <c r="W260" s="25"/>
      <c r="X260" s="25"/>
      <c r="Y260" s="25"/>
      <c r="Z260" s="25"/>
    </row>
    <row r="261" ht="12.75" customHeight="1">
      <c r="A261" s="558">
        <v>8820.0</v>
      </c>
      <c r="B261" s="559" t="s">
        <v>5546</v>
      </c>
      <c r="C261" s="559">
        <v>2018.0</v>
      </c>
      <c r="D261" s="560">
        <v>43447.0</v>
      </c>
      <c r="E261" s="559" t="s">
        <v>5547</v>
      </c>
      <c r="F261" s="559" t="s">
        <v>5548</v>
      </c>
      <c r="G261" s="559" t="s">
        <v>725</v>
      </c>
      <c r="H261" s="559" t="s">
        <v>892</v>
      </c>
      <c r="I261" s="560">
        <v>43969.0</v>
      </c>
      <c r="J261" s="559">
        <v>5.0</v>
      </c>
      <c r="K261" s="561" t="s">
        <v>1231</v>
      </c>
      <c r="L261" s="559" t="s">
        <v>3673</v>
      </c>
      <c r="M261" s="541">
        <f t="shared" si="2"/>
        <v>522</v>
      </c>
      <c r="N261" s="25"/>
      <c r="O261" s="25"/>
      <c r="P261" s="25"/>
      <c r="Q261" s="25"/>
      <c r="R261" s="25"/>
      <c r="S261" s="25"/>
      <c r="T261" s="25"/>
      <c r="U261" s="25"/>
      <c r="V261" s="25"/>
      <c r="W261" s="25"/>
      <c r="X261" s="25"/>
      <c r="Y261" s="25"/>
      <c r="Z261" s="25"/>
    </row>
    <row r="262" ht="12.75" customHeight="1">
      <c r="A262" s="553">
        <v>8920.0</v>
      </c>
      <c r="B262" s="554" t="s">
        <v>5549</v>
      </c>
      <c r="C262" s="554">
        <v>2016.0</v>
      </c>
      <c r="D262" s="555">
        <v>42600.0</v>
      </c>
      <c r="E262" s="554" t="s">
        <v>5550</v>
      </c>
      <c r="F262" s="554" t="s">
        <v>5551</v>
      </c>
      <c r="G262" s="554" t="s">
        <v>806</v>
      </c>
      <c r="H262" s="554" t="s">
        <v>244</v>
      </c>
      <c r="I262" s="555">
        <v>43969.0</v>
      </c>
      <c r="J262" s="554">
        <v>5.0</v>
      </c>
      <c r="K262" s="567" t="s">
        <v>336</v>
      </c>
      <c r="L262" s="554" t="s">
        <v>3226</v>
      </c>
      <c r="M262" s="540">
        <f t="shared" si="2"/>
        <v>1369</v>
      </c>
      <c r="N262" s="25"/>
      <c r="O262" s="25"/>
      <c r="P262" s="25"/>
      <c r="Q262" s="25"/>
      <c r="R262" s="25"/>
      <c r="S262" s="25"/>
      <c r="T262" s="25"/>
      <c r="U262" s="25"/>
      <c r="V262" s="25"/>
      <c r="W262" s="25"/>
      <c r="X262" s="25"/>
      <c r="Y262" s="25"/>
      <c r="Z262" s="25"/>
    </row>
    <row r="263" ht="12.75" customHeight="1">
      <c r="A263" s="558">
        <v>9020.0</v>
      </c>
      <c r="B263" s="559" t="s">
        <v>5552</v>
      </c>
      <c r="C263" s="559">
        <v>2019.0</v>
      </c>
      <c r="D263" s="560">
        <v>43693.0</v>
      </c>
      <c r="E263" s="559" t="s">
        <v>5553</v>
      </c>
      <c r="F263" s="568" t="s">
        <v>2983</v>
      </c>
      <c r="G263" s="559" t="s">
        <v>729</v>
      </c>
      <c r="H263" s="559" t="s">
        <v>5378</v>
      </c>
      <c r="I263" s="560">
        <v>43969.0</v>
      </c>
      <c r="J263" s="559">
        <v>5.0</v>
      </c>
      <c r="K263" s="567" t="s">
        <v>336</v>
      </c>
      <c r="L263" s="559" t="s">
        <v>3673</v>
      </c>
      <c r="M263" s="541">
        <f t="shared" si="2"/>
        <v>276</v>
      </c>
      <c r="N263" s="25"/>
      <c r="O263" s="25"/>
      <c r="P263" s="25"/>
      <c r="Q263" s="25"/>
      <c r="R263" s="25"/>
      <c r="S263" s="25"/>
      <c r="T263" s="25"/>
      <c r="U263" s="25"/>
      <c r="V263" s="25"/>
      <c r="W263" s="25"/>
      <c r="X263" s="25"/>
      <c r="Y263" s="25"/>
      <c r="Z263" s="25"/>
    </row>
    <row r="264" ht="12.75" customHeight="1">
      <c r="A264" s="553">
        <v>9120.0</v>
      </c>
      <c r="B264" s="554" t="s">
        <v>5554</v>
      </c>
      <c r="C264" s="554">
        <v>2011.0</v>
      </c>
      <c r="D264" s="555">
        <v>40662.0</v>
      </c>
      <c r="E264" s="554" t="s">
        <v>5555</v>
      </c>
      <c r="F264" s="554" t="s">
        <v>16</v>
      </c>
      <c r="G264" s="554" t="s">
        <v>806</v>
      </c>
      <c r="H264" s="554" t="s">
        <v>5536</v>
      </c>
      <c r="I264" s="555">
        <v>43973.0</v>
      </c>
      <c r="J264" s="554">
        <v>5.0</v>
      </c>
      <c r="K264" s="567" t="s">
        <v>336</v>
      </c>
      <c r="L264" s="554" t="s">
        <v>3226</v>
      </c>
      <c r="M264" s="540">
        <f t="shared" si="2"/>
        <v>3311</v>
      </c>
      <c r="N264" s="25"/>
      <c r="O264" s="25"/>
      <c r="P264" s="25"/>
      <c r="Q264" s="25"/>
      <c r="R264" s="25"/>
      <c r="S264" s="25"/>
      <c r="T264" s="25"/>
      <c r="U264" s="25"/>
      <c r="V264" s="25"/>
      <c r="W264" s="25"/>
      <c r="X264" s="25"/>
      <c r="Y264" s="25"/>
      <c r="Z264" s="25"/>
    </row>
    <row r="265" ht="12.75" customHeight="1">
      <c r="A265" s="558">
        <v>9220.0</v>
      </c>
      <c r="B265" s="559" t="s">
        <v>5556</v>
      </c>
      <c r="C265" s="559">
        <v>2011.0</v>
      </c>
      <c r="D265" s="560">
        <v>40718.0</v>
      </c>
      <c r="E265" s="559" t="s">
        <v>5557</v>
      </c>
      <c r="F265" s="559" t="s">
        <v>4918</v>
      </c>
      <c r="G265" s="559" t="s">
        <v>712</v>
      </c>
      <c r="H265" s="559" t="s">
        <v>130</v>
      </c>
      <c r="I265" s="560">
        <v>43973.0</v>
      </c>
      <c r="J265" s="559">
        <v>5.0</v>
      </c>
      <c r="K265" s="567" t="s">
        <v>336</v>
      </c>
      <c r="L265" s="559" t="s">
        <v>3221</v>
      </c>
      <c r="M265" s="541">
        <f t="shared" si="2"/>
        <v>3255</v>
      </c>
      <c r="N265" s="25"/>
      <c r="O265" s="25"/>
      <c r="P265" s="25"/>
      <c r="Q265" s="25"/>
      <c r="R265" s="25"/>
      <c r="S265" s="25"/>
      <c r="T265" s="25"/>
      <c r="U265" s="25"/>
      <c r="V265" s="25"/>
      <c r="W265" s="25"/>
      <c r="X265" s="25"/>
      <c r="Y265" s="25"/>
      <c r="Z265" s="25"/>
    </row>
    <row r="266" ht="12.75" customHeight="1">
      <c r="A266" s="553">
        <v>9320.0</v>
      </c>
      <c r="B266" s="554" t="s">
        <v>5558</v>
      </c>
      <c r="C266" s="554">
        <v>2011.0</v>
      </c>
      <c r="D266" s="555">
        <v>40731.0</v>
      </c>
      <c r="E266" s="554" t="s">
        <v>5559</v>
      </c>
      <c r="F266" s="554" t="s">
        <v>5560</v>
      </c>
      <c r="G266" s="554" t="s">
        <v>712</v>
      </c>
      <c r="H266" s="554" t="s">
        <v>4056</v>
      </c>
      <c r="I266" s="555">
        <v>43973.0</v>
      </c>
      <c r="J266" s="554">
        <v>5.0</v>
      </c>
      <c r="K266" s="567" t="s">
        <v>336</v>
      </c>
      <c r="L266" s="554" t="s">
        <v>3226</v>
      </c>
      <c r="M266" s="540">
        <f t="shared" si="2"/>
        <v>3242</v>
      </c>
      <c r="N266" s="25"/>
      <c r="O266" s="25"/>
      <c r="P266" s="25"/>
      <c r="Q266" s="25"/>
      <c r="R266" s="25"/>
      <c r="S266" s="25"/>
      <c r="T266" s="25"/>
      <c r="U266" s="25"/>
      <c r="V266" s="25"/>
      <c r="W266" s="25"/>
      <c r="X266" s="25"/>
      <c r="Y266" s="25"/>
      <c r="Z266" s="25"/>
    </row>
    <row r="267" ht="12.75" customHeight="1">
      <c r="A267" s="558">
        <v>9420.0</v>
      </c>
      <c r="B267" s="559" t="s">
        <v>5561</v>
      </c>
      <c r="C267" s="559">
        <v>2017.0</v>
      </c>
      <c r="D267" s="560">
        <v>42858.0</v>
      </c>
      <c r="E267" s="559" t="s">
        <v>5562</v>
      </c>
      <c r="F267" s="559" t="s">
        <v>4389</v>
      </c>
      <c r="G267" s="559" t="s">
        <v>712</v>
      </c>
      <c r="H267" s="559" t="s">
        <v>3844</v>
      </c>
      <c r="I267" s="560">
        <v>43971.0</v>
      </c>
      <c r="J267" s="559">
        <v>5.0</v>
      </c>
      <c r="K267" s="567" t="s">
        <v>336</v>
      </c>
      <c r="L267" s="559" t="s">
        <v>3226</v>
      </c>
      <c r="M267" s="541">
        <f t="shared" si="2"/>
        <v>1113</v>
      </c>
      <c r="N267" s="25"/>
      <c r="O267" s="25"/>
      <c r="P267" s="25"/>
      <c r="Q267" s="25"/>
      <c r="R267" s="25"/>
      <c r="S267" s="25"/>
      <c r="T267" s="25"/>
      <c r="U267" s="25"/>
      <c r="V267" s="25"/>
      <c r="W267" s="25"/>
      <c r="X267" s="25"/>
      <c r="Y267" s="25"/>
      <c r="Z267" s="25"/>
    </row>
    <row r="268" ht="15.0" customHeight="1">
      <c r="A268" s="553">
        <v>9520.0</v>
      </c>
      <c r="B268" s="554" t="s">
        <v>5563</v>
      </c>
      <c r="C268" s="554">
        <v>2016.0</v>
      </c>
      <c r="D268" s="555">
        <v>42495.0</v>
      </c>
      <c r="E268" s="554" t="s">
        <v>5564</v>
      </c>
      <c r="F268" s="554" t="s">
        <v>1509</v>
      </c>
      <c r="G268" s="554" t="s">
        <v>712</v>
      </c>
      <c r="H268" s="554" t="s">
        <v>5565</v>
      </c>
      <c r="I268" s="555">
        <v>43971.0</v>
      </c>
      <c r="J268" s="554">
        <v>5.0</v>
      </c>
      <c r="K268" s="567" t="s">
        <v>336</v>
      </c>
      <c r="L268" s="554" t="s">
        <v>3226</v>
      </c>
      <c r="M268" s="540">
        <f t="shared" si="2"/>
        <v>1476</v>
      </c>
      <c r="N268" s="25"/>
      <c r="O268" s="25"/>
      <c r="P268" s="25"/>
      <c r="Q268" s="25"/>
      <c r="R268" s="25"/>
      <c r="S268" s="25"/>
      <c r="T268" s="25"/>
      <c r="U268" s="25"/>
      <c r="V268" s="25"/>
      <c r="W268" s="25"/>
      <c r="X268" s="25"/>
      <c r="Y268" s="25"/>
      <c r="Z268" s="25"/>
    </row>
    <row r="269" ht="12.75" customHeight="1">
      <c r="A269" s="558">
        <v>9620.0</v>
      </c>
      <c r="B269" s="559" t="s">
        <v>5566</v>
      </c>
      <c r="C269" s="559">
        <v>2019.0</v>
      </c>
      <c r="D269" s="560">
        <v>43511.0</v>
      </c>
      <c r="E269" s="559" t="s">
        <v>5567</v>
      </c>
      <c r="F269" s="559" t="s">
        <v>3197</v>
      </c>
      <c r="G269" s="559" t="s">
        <v>725</v>
      </c>
      <c r="H269" s="559" t="s">
        <v>26</v>
      </c>
      <c r="I269" s="560">
        <v>43971.0</v>
      </c>
      <c r="J269" s="559">
        <v>5.0</v>
      </c>
      <c r="K269" s="567" t="s">
        <v>336</v>
      </c>
      <c r="L269" s="559" t="s">
        <v>3673</v>
      </c>
      <c r="M269" s="541">
        <f t="shared" si="2"/>
        <v>460</v>
      </c>
      <c r="N269" s="25"/>
      <c r="O269" s="25"/>
      <c r="P269" s="25"/>
      <c r="Q269" s="25"/>
      <c r="R269" s="25"/>
      <c r="S269" s="25"/>
      <c r="T269" s="25"/>
      <c r="U269" s="25"/>
      <c r="V269" s="25"/>
      <c r="W269" s="25"/>
      <c r="X269" s="25"/>
      <c r="Y269" s="25"/>
      <c r="Z269" s="25"/>
    </row>
    <row r="270" ht="12.75" customHeight="1">
      <c r="A270" s="553">
        <v>9720.0</v>
      </c>
      <c r="B270" s="554" t="s">
        <v>5568</v>
      </c>
      <c r="C270" s="554">
        <v>2014.0</v>
      </c>
      <c r="D270" s="555">
        <v>41971.0</v>
      </c>
      <c r="E270" s="554" t="s">
        <v>5569</v>
      </c>
      <c r="F270" s="554" t="s">
        <v>148</v>
      </c>
      <c r="G270" s="554" t="s">
        <v>712</v>
      </c>
      <c r="H270" s="554" t="s">
        <v>130</v>
      </c>
      <c r="I270" s="555">
        <v>43971.0</v>
      </c>
      <c r="J270" s="554">
        <v>5.0</v>
      </c>
      <c r="K270" s="567" t="s">
        <v>336</v>
      </c>
      <c r="L270" s="554" t="s">
        <v>3226</v>
      </c>
      <c r="M270" s="540">
        <f t="shared" si="2"/>
        <v>2000</v>
      </c>
      <c r="N270" s="25"/>
      <c r="O270" s="25"/>
      <c r="P270" s="25"/>
      <c r="Q270" s="25"/>
      <c r="R270" s="25"/>
      <c r="S270" s="25"/>
      <c r="T270" s="25"/>
      <c r="U270" s="25"/>
      <c r="V270" s="25"/>
      <c r="W270" s="25"/>
      <c r="X270" s="25"/>
      <c r="Y270" s="25"/>
      <c r="Z270" s="25"/>
    </row>
    <row r="271" ht="12.75" customHeight="1">
      <c r="A271" s="558">
        <v>9820.0</v>
      </c>
      <c r="B271" s="559" t="s">
        <v>5570</v>
      </c>
      <c r="C271" s="559">
        <v>2010.0</v>
      </c>
      <c r="D271" s="560">
        <v>40422.0</v>
      </c>
      <c r="E271" s="559" t="s">
        <v>5571</v>
      </c>
      <c r="F271" s="559" t="s">
        <v>4066</v>
      </c>
      <c r="G271" s="559" t="s">
        <v>712</v>
      </c>
      <c r="H271" s="559" t="s">
        <v>5527</v>
      </c>
      <c r="I271" s="560">
        <v>43973.0</v>
      </c>
      <c r="J271" s="559">
        <v>5.0</v>
      </c>
      <c r="K271" s="567" t="s">
        <v>336</v>
      </c>
      <c r="L271" s="559" t="s">
        <v>3226</v>
      </c>
      <c r="M271" s="541">
        <f t="shared" si="2"/>
        <v>3551</v>
      </c>
      <c r="N271" s="25"/>
      <c r="O271" s="25"/>
      <c r="P271" s="25"/>
      <c r="Q271" s="25"/>
      <c r="R271" s="25"/>
      <c r="S271" s="25"/>
      <c r="T271" s="25"/>
      <c r="U271" s="25"/>
      <c r="V271" s="25"/>
      <c r="W271" s="25"/>
      <c r="X271" s="25"/>
      <c r="Y271" s="25"/>
      <c r="Z271" s="25"/>
    </row>
    <row r="272" ht="12.75" customHeight="1">
      <c r="A272" s="553">
        <v>9920.0</v>
      </c>
      <c r="B272" s="554" t="s">
        <v>5572</v>
      </c>
      <c r="C272" s="554">
        <v>2014.0</v>
      </c>
      <c r="D272" s="555">
        <v>41981.0</v>
      </c>
      <c r="E272" s="554" t="s">
        <v>5573</v>
      </c>
      <c r="F272" s="554" t="s">
        <v>417</v>
      </c>
      <c r="G272" s="554" t="s">
        <v>712</v>
      </c>
      <c r="H272" s="554" t="s">
        <v>130</v>
      </c>
      <c r="I272" s="555">
        <v>43973.0</v>
      </c>
      <c r="J272" s="554">
        <v>5.0</v>
      </c>
      <c r="K272" s="567" t="s">
        <v>336</v>
      </c>
      <c r="L272" s="554" t="s">
        <v>3226</v>
      </c>
      <c r="M272" s="540">
        <f t="shared" si="2"/>
        <v>1992</v>
      </c>
      <c r="N272" s="25"/>
      <c r="O272" s="25"/>
      <c r="P272" s="25"/>
      <c r="Q272" s="25"/>
      <c r="R272" s="25"/>
      <c r="S272" s="25"/>
      <c r="T272" s="25"/>
      <c r="U272" s="25"/>
      <c r="V272" s="25"/>
      <c r="W272" s="25"/>
      <c r="X272" s="25"/>
      <c r="Y272" s="25"/>
      <c r="Z272" s="25"/>
    </row>
    <row r="273" ht="12.75" customHeight="1">
      <c r="A273" s="558">
        <v>10020.0</v>
      </c>
      <c r="B273" s="559" t="s">
        <v>5574</v>
      </c>
      <c r="C273" s="559">
        <v>2013.0</v>
      </c>
      <c r="D273" s="560">
        <v>41607.0</v>
      </c>
      <c r="E273" s="559" t="s">
        <v>5575</v>
      </c>
      <c r="F273" s="559" t="s">
        <v>5576</v>
      </c>
      <c r="G273" s="559" t="s">
        <v>806</v>
      </c>
      <c r="H273" s="559" t="s">
        <v>2816</v>
      </c>
      <c r="I273" s="560">
        <v>43973.0</v>
      </c>
      <c r="J273" s="559">
        <v>5.0</v>
      </c>
      <c r="K273" s="574" t="s">
        <v>297</v>
      </c>
      <c r="L273" s="559" t="s">
        <v>3221</v>
      </c>
      <c r="M273" s="541">
        <f t="shared" si="2"/>
        <v>2366</v>
      </c>
      <c r="N273" s="25"/>
      <c r="O273" s="25"/>
      <c r="P273" s="25"/>
      <c r="Q273" s="25"/>
      <c r="R273" s="25"/>
      <c r="S273" s="25"/>
      <c r="T273" s="25"/>
      <c r="U273" s="25"/>
      <c r="V273" s="25"/>
      <c r="W273" s="25"/>
      <c r="X273" s="25"/>
      <c r="Y273" s="25"/>
      <c r="Z273" s="25"/>
    </row>
    <row r="274" ht="15.0" customHeight="1">
      <c r="A274" s="553">
        <v>10120.0</v>
      </c>
      <c r="B274" s="554" t="s">
        <v>5577</v>
      </c>
      <c r="C274" s="554">
        <v>2019.0</v>
      </c>
      <c r="D274" s="555">
        <v>43745.0</v>
      </c>
      <c r="E274" s="554" t="s">
        <v>5578</v>
      </c>
      <c r="F274" s="569" t="s">
        <v>5579</v>
      </c>
      <c r="G274" s="554" t="s">
        <v>725</v>
      </c>
      <c r="H274" s="554" t="s">
        <v>2472</v>
      </c>
      <c r="I274" s="555">
        <v>43973.0</v>
      </c>
      <c r="J274" s="554">
        <v>5.0</v>
      </c>
      <c r="K274" s="567" t="s">
        <v>336</v>
      </c>
      <c r="L274" s="554" t="s">
        <v>3673</v>
      </c>
      <c r="M274" s="540">
        <f t="shared" si="2"/>
        <v>228</v>
      </c>
      <c r="N274" s="25"/>
      <c r="O274" s="25"/>
      <c r="P274" s="25"/>
      <c r="Q274" s="25"/>
      <c r="R274" s="25"/>
      <c r="S274" s="25"/>
      <c r="T274" s="25"/>
      <c r="U274" s="25"/>
      <c r="V274" s="25"/>
      <c r="W274" s="25"/>
      <c r="X274" s="25"/>
      <c r="Y274" s="25"/>
      <c r="Z274" s="25"/>
    </row>
    <row r="275" ht="12.75" customHeight="1">
      <c r="A275" s="558">
        <v>10220.0</v>
      </c>
      <c r="B275" s="559" t="s">
        <v>5580</v>
      </c>
      <c r="C275" s="559">
        <v>2016.0</v>
      </c>
      <c r="D275" s="560">
        <v>42374.0</v>
      </c>
      <c r="E275" s="559" t="s">
        <v>5581</v>
      </c>
      <c r="F275" s="559" t="s">
        <v>429</v>
      </c>
      <c r="G275" s="559" t="s">
        <v>712</v>
      </c>
      <c r="H275" s="559" t="s">
        <v>244</v>
      </c>
      <c r="I275" s="560">
        <v>43979.0</v>
      </c>
      <c r="J275" s="559">
        <v>5.0</v>
      </c>
      <c r="K275" s="567" t="s">
        <v>336</v>
      </c>
      <c r="L275" s="559" t="s">
        <v>3226</v>
      </c>
      <c r="M275" s="541">
        <f t="shared" si="2"/>
        <v>1605</v>
      </c>
      <c r="N275" s="25"/>
      <c r="O275" s="25"/>
      <c r="P275" s="25"/>
      <c r="Q275" s="25"/>
      <c r="R275" s="25"/>
      <c r="S275" s="25"/>
      <c r="T275" s="25"/>
      <c r="U275" s="25"/>
      <c r="V275" s="25"/>
      <c r="W275" s="25"/>
      <c r="X275" s="25"/>
      <c r="Y275" s="25"/>
      <c r="Z275" s="25"/>
    </row>
    <row r="276" ht="12.75" customHeight="1">
      <c r="A276" s="553">
        <v>10320.0</v>
      </c>
      <c r="B276" s="554" t="s">
        <v>5582</v>
      </c>
      <c r="C276" s="554">
        <v>2015.0</v>
      </c>
      <c r="D276" s="555">
        <v>42250.0</v>
      </c>
      <c r="E276" s="554" t="s">
        <v>5583</v>
      </c>
      <c r="F276" s="554" t="s">
        <v>186</v>
      </c>
      <c r="G276" s="554" t="s">
        <v>712</v>
      </c>
      <c r="H276" s="554" t="s">
        <v>130</v>
      </c>
      <c r="I276" s="555">
        <v>43979.0</v>
      </c>
      <c r="J276" s="554">
        <v>5.0</v>
      </c>
      <c r="K276" s="567" t="s">
        <v>322</v>
      </c>
      <c r="L276" s="554" t="s">
        <v>3221</v>
      </c>
      <c r="M276" s="540">
        <f t="shared" si="2"/>
        <v>1729</v>
      </c>
      <c r="N276" s="25"/>
      <c r="O276" s="25"/>
      <c r="P276" s="25"/>
      <c r="Q276" s="25"/>
      <c r="R276" s="25"/>
      <c r="S276" s="25"/>
      <c r="T276" s="25"/>
      <c r="U276" s="25"/>
      <c r="V276" s="25"/>
      <c r="W276" s="25"/>
      <c r="X276" s="25"/>
      <c r="Y276" s="25"/>
      <c r="Z276" s="25"/>
    </row>
    <row r="277" ht="12.75" customHeight="1">
      <c r="A277" s="558">
        <v>10420.0</v>
      </c>
      <c r="B277" s="559" t="s">
        <v>5584</v>
      </c>
      <c r="C277" s="559">
        <v>2013.0</v>
      </c>
      <c r="D277" s="560">
        <v>41479.0</v>
      </c>
      <c r="E277" s="559" t="s">
        <v>5585</v>
      </c>
      <c r="F277" s="559" t="s">
        <v>2944</v>
      </c>
      <c r="G277" s="559" t="s">
        <v>712</v>
      </c>
      <c r="H277" s="559" t="s">
        <v>5405</v>
      </c>
      <c r="I277" s="560">
        <v>43979.0</v>
      </c>
      <c r="J277" s="559">
        <v>5.0</v>
      </c>
      <c r="K277" s="567" t="s">
        <v>329</v>
      </c>
      <c r="L277" s="559" t="s">
        <v>3221</v>
      </c>
      <c r="M277" s="541">
        <f t="shared" si="2"/>
        <v>2500</v>
      </c>
      <c r="N277" s="25"/>
      <c r="O277" s="25"/>
      <c r="P277" s="25"/>
      <c r="Q277" s="25"/>
      <c r="R277" s="25"/>
      <c r="S277" s="25"/>
      <c r="T277" s="25"/>
      <c r="U277" s="25"/>
      <c r="V277" s="25"/>
      <c r="W277" s="25"/>
      <c r="X277" s="25"/>
      <c r="Y277" s="25"/>
      <c r="Z277" s="25"/>
    </row>
    <row r="278" ht="12.75" customHeight="1">
      <c r="A278" s="553">
        <v>10520.0</v>
      </c>
      <c r="B278" s="554" t="s">
        <v>5586</v>
      </c>
      <c r="C278" s="554">
        <v>2016.0</v>
      </c>
      <c r="D278" s="555">
        <v>42566.0</v>
      </c>
      <c r="E278" s="554" t="s">
        <v>5587</v>
      </c>
      <c r="F278" s="554" t="s">
        <v>5588</v>
      </c>
      <c r="G278" s="554" t="s">
        <v>806</v>
      </c>
      <c r="H278" s="554" t="s">
        <v>158</v>
      </c>
      <c r="I278" s="555">
        <v>43979.0</v>
      </c>
      <c r="J278" s="554">
        <v>5.0</v>
      </c>
      <c r="K278" s="567" t="s">
        <v>329</v>
      </c>
      <c r="L278" s="554" t="s">
        <v>3226</v>
      </c>
      <c r="M278" s="540">
        <f t="shared" si="2"/>
        <v>1413</v>
      </c>
      <c r="N278" s="25"/>
      <c r="O278" s="25"/>
      <c r="P278" s="25"/>
      <c r="Q278" s="25"/>
      <c r="R278" s="25"/>
      <c r="S278" s="25"/>
      <c r="T278" s="25"/>
      <c r="U278" s="25"/>
      <c r="V278" s="25"/>
      <c r="W278" s="25"/>
      <c r="X278" s="25"/>
      <c r="Y278" s="25"/>
      <c r="Z278" s="25"/>
    </row>
    <row r="279" ht="12.75" customHeight="1">
      <c r="A279" s="558">
        <v>10620.0</v>
      </c>
      <c r="B279" s="559" t="s">
        <v>5589</v>
      </c>
      <c r="C279" s="559">
        <v>2017.0</v>
      </c>
      <c r="D279" s="560">
        <v>42775.0</v>
      </c>
      <c r="E279" s="559" t="s">
        <v>5590</v>
      </c>
      <c r="F279" s="559" t="s">
        <v>2643</v>
      </c>
      <c r="G279" s="559" t="s">
        <v>712</v>
      </c>
      <c r="H279" s="559" t="s">
        <v>927</v>
      </c>
      <c r="I279" s="560">
        <v>43984.0</v>
      </c>
      <c r="J279" s="559">
        <v>6.0</v>
      </c>
      <c r="K279" s="567" t="s">
        <v>336</v>
      </c>
      <c r="L279" s="559" t="s">
        <v>3221</v>
      </c>
      <c r="M279" s="541">
        <f t="shared" si="2"/>
        <v>1209</v>
      </c>
      <c r="N279" s="25"/>
      <c r="O279" s="25"/>
      <c r="P279" s="25"/>
      <c r="Q279" s="25"/>
      <c r="R279" s="25"/>
      <c r="S279" s="25"/>
      <c r="T279" s="25"/>
      <c r="U279" s="25"/>
      <c r="V279" s="25"/>
      <c r="W279" s="25"/>
      <c r="X279" s="25"/>
      <c r="Y279" s="25"/>
      <c r="Z279" s="25"/>
    </row>
    <row r="280" ht="12.75" customHeight="1">
      <c r="A280" s="553">
        <v>10720.0</v>
      </c>
      <c r="B280" s="554" t="s">
        <v>5591</v>
      </c>
      <c r="C280" s="554">
        <v>2020.0</v>
      </c>
      <c r="D280" s="555">
        <v>43857.0</v>
      </c>
      <c r="E280" s="554" t="s">
        <v>5592</v>
      </c>
      <c r="F280" s="569" t="s">
        <v>4659</v>
      </c>
      <c r="G280" s="554" t="s">
        <v>729</v>
      </c>
      <c r="H280" s="554" t="s">
        <v>5593</v>
      </c>
      <c r="I280" s="555">
        <v>43985.0</v>
      </c>
      <c r="J280" s="554">
        <v>6.0</v>
      </c>
      <c r="K280" s="567" t="s">
        <v>336</v>
      </c>
      <c r="L280" s="554" t="s">
        <v>3673</v>
      </c>
      <c r="M280" s="540">
        <f t="shared" si="2"/>
        <v>128</v>
      </c>
      <c r="N280" s="25"/>
      <c r="O280" s="25"/>
      <c r="P280" s="25"/>
      <c r="Q280" s="25"/>
      <c r="R280" s="25"/>
      <c r="S280" s="25"/>
      <c r="T280" s="25"/>
      <c r="U280" s="25"/>
      <c r="V280" s="25"/>
      <c r="W280" s="25"/>
      <c r="X280" s="25"/>
      <c r="Y280" s="25"/>
      <c r="Z280" s="25"/>
    </row>
    <row r="281" ht="12.75" customHeight="1">
      <c r="A281" s="558">
        <v>10820.0</v>
      </c>
      <c r="B281" s="559" t="s">
        <v>5594</v>
      </c>
      <c r="C281" s="559">
        <v>2018.0</v>
      </c>
      <c r="D281" s="560">
        <v>43252.0</v>
      </c>
      <c r="E281" s="559" t="s">
        <v>5595</v>
      </c>
      <c r="F281" s="559" t="s">
        <v>5596</v>
      </c>
      <c r="G281" s="559" t="s">
        <v>806</v>
      </c>
      <c r="H281" s="559" t="s">
        <v>807</v>
      </c>
      <c r="I281" s="560">
        <v>43985.0</v>
      </c>
      <c r="J281" s="559">
        <v>6.0</v>
      </c>
      <c r="K281" s="567" t="s">
        <v>336</v>
      </c>
      <c r="L281" s="559" t="s">
        <v>3226</v>
      </c>
      <c r="M281" s="541">
        <f t="shared" si="2"/>
        <v>733</v>
      </c>
      <c r="N281" s="25"/>
      <c r="O281" s="25"/>
      <c r="P281" s="25"/>
      <c r="Q281" s="25"/>
      <c r="R281" s="25"/>
      <c r="S281" s="25"/>
      <c r="T281" s="25"/>
      <c r="U281" s="25"/>
      <c r="V281" s="25"/>
      <c r="W281" s="25"/>
      <c r="X281" s="25"/>
      <c r="Y281" s="25"/>
      <c r="Z281" s="25"/>
    </row>
    <row r="282" ht="12.75" customHeight="1">
      <c r="A282" s="553">
        <v>10920.0</v>
      </c>
      <c r="B282" s="554" t="s">
        <v>5597</v>
      </c>
      <c r="C282" s="554">
        <v>2016.0</v>
      </c>
      <c r="D282" s="555">
        <v>42524.0</v>
      </c>
      <c r="E282" s="554" t="s">
        <v>5598</v>
      </c>
      <c r="F282" s="554" t="s">
        <v>134</v>
      </c>
      <c r="G282" s="554" t="s">
        <v>712</v>
      </c>
      <c r="H282" s="554" t="s">
        <v>66</v>
      </c>
      <c r="I282" s="555">
        <v>43985.0</v>
      </c>
      <c r="J282" s="554">
        <v>6.0</v>
      </c>
      <c r="K282" s="567" t="s">
        <v>336</v>
      </c>
      <c r="L282" s="554" t="s">
        <v>3226</v>
      </c>
      <c r="M282" s="540">
        <f t="shared" si="2"/>
        <v>1461</v>
      </c>
      <c r="N282" s="25"/>
      <c r="O282" s="25"/>
      <c r="P282" s="25"/>
      <c r="Q282" s="25"/>
      <c r="R282" s="25"/>
      <c r="S282" s="25"/>
      <c r="T282" s="25"/>
      <c r="U282" s="25"/>
      <c r="V282" s="25"/>
      <c r="W282" s="25"/>
      <c r="X282" s="25"/>
      <c r="Y282" s="25"/>
      <c r="Z282" s="25"/>
    </row>
    <row r="283" ht="12.75" customHeight="1">
      <c r="A283" s="558">
        <v>11020.0</v>
      </c>
      <c r="B283" s="559" t="s">
        <v>5599</v>
      </c>
      <c r="C283" s="559">
        <v>2018.0</v>
      </c>
      <c r="D283" s="560">
        <v>43368.0</v>
      </c>
      <c r="E283" s="559" t="s">
        <v>5600</v>
      </c>
      <c r="F283" s="559" t="s">
        <v>3442</v>
      </c>
      <c r="G283" s="559" t="s">
        <v>712</v>
      </c>
      <c r="H283" s="559" t="s">
        <v>66</v>
      </c>
      <c r="I283" s="560">
        <v>43985.0</v>
      </c>
      <c r="J283" s="559">
        <v>6.0</v>
      </c>
      <c r="K283" s="567" t="s">
        <v>336</v>
      </c>
      <c r="L283" s="559" t="s">
        <v>3221</v>
      </c>
      <c r="M283" s="541">
        <f t="shared" si="2"/>
        <v>617</v>
      </c>
      <c r="N283" s="25"/>
      <c r="O283" s="25"/>
      <c r="P283" s="25"/>
      <c r="Q283" s="25"/>
      <c r="R283" s="25"/>
      <c r="S283" s="25"/>
      <c r="T283" s="25"/>
      <c r="U283" s="25"/>
      <c r="V283" s="25"/>
      <c r="W283" s="25"/>
      <c r="X283" s="25"/>
      <c r="Y283" s="25"/>
      <c r="Z283" s="25"/>
    </row>
    <row r="284" ht="12.75" customHeight="1">
      <c r="A284" s="553">
        <v>11120.0</v>
      </c>
      <c r="B284" s="554" t="s">
        <v>5601</v>
      </c>
      <c r="C284" s="554">
        <v>2016.0</v>
      </c>
      <c r="D284" s="555">
        <v>42616.0</v>
      </c>
      <c r="E284" s="554" t="s">
        <v>5602</v>
      </c>
      <c r="F284" s="554" t="s">
        <v>5603</v>
      </c>
      <c r="G284" s="554" t="s">
        <v>712</v>
      </c>
      <c r="H284" s="554" t="s">
        <v>26</v>
      </c>
      <c r="I284" s="555">
        <v>43985.0</v>
      </c>
      <c r="J284" s="554">
        <v>6.0</v>
      </c>
      <c r="K284" s="567" t="s">
        <v>336</v>
      </c>
      <c r="L284" s="554" t="s">
        <v>3221</v>
      </c>
      <c r="M284" s="540">
        <f t="shared" si="2"/>
        <v>1369</v>
      </c>
      <c r="N284" s="25"/>
      <c r="O284" s="25"/>
      <c r="P284" s="25"/>
      <c r="Q284" s="25"/>
      <c r="R284" s="25"/>
      <c r="S284" s="25"/>
      <c r="T284" s="25"/>
      <c r="U284" s="25"/>
      <c r="V284" s="25"/>
      <c r="W284" s="25"/>
      <c r="X284" s="25"/>
      <c r="Y284" s="25"/>
      <c r="Z284" s="25"/>
    </row>
    <row r="285" ht="12.75" customHeight="1">
      <c r="A285" s="558">
        <v>11220.0</v>
      </c>
      <c r="B285" s="559" t="s">
        <v>5604</v>
      </c>
      <c r="C285" s="559">
        <v>2010.0</v>
      </c>
      <c r="D285" s="560">
        <v>40295.0</v>
      </c>
      <c r="E285" s="559" t="s">
        <v>5605</v>
      </c>
      <c r="F285" s="559" t="s">
        <v>5606</v>
      </c>
      <c r="G285" s="559" t="s">
        <v>806</v>
      </c>
      <c r="H285" s="559" t="s">
        <v>143</v>
      </c>
      <c r="I285" s="560">
        <v>44014.0</v>
      </c>
      <c r="J285" s="559">
        <v>7.0</v>
      </c>
      <c r="K285" s="567" t="s">
        <v>329</v>
      </c>
      <c r="L285" s="559" t="s">
        <v>3226</v>
      </c>
      <c r="M285" s="541">
        <f t="shared" si="2"/>
        <v>3719</v>
      </c>
      <c r="N285" s="25"/>
      <c r="O285" s="25"/>
      <c r="P285" s="25"/>
      <c r="Q285" s="25"/>
      <c r="R285" s="25"/>
      <c r="S285" s="25"/>
      <c r="T285" s="25"/>
      <c r="U285" s="25"/>
      <c r="V285" s="25"/>
      <c r="W285" s="25"/>
      <c r="X285" s="25"/>
      <c r="Y285" s="25"/>
      <c r="Z285" s="25"/>
    </row>
    <row r="286" ht="12.75" customHeight="1">
      <c r="A286" s="553">
        <v>11320.0</v>
      </c>
      <c r="B286" s="554" t="s">
        <v>5607</v>
      </c>
      <c r="C286" s="554">
        <v>2013.0</v>
      </c>
      <c r="D286" s="555">
        <v>41439.0</v>
      </c>
      <c r="E286" s="554" t="s">
        <v>5608</v>
      </c>
      <c r="F286" s="554" t="s">
        <v>723</v>
      </c>
      <c r="G286" s="554" t="s">
        <v>712</v>
      </c>
      <c r="H286" s="554" t="s">
        <v>866</v>
      </c>
      <c r="I286" s="555">
        <v>44014.0</v>
      </c>
      <c r="J286" s="554">
        <v>7.0</v>
      </c>
      <c r="K286" s="573" t="s">
        <v>316</v>
      </c>
      <c r="L286" s="554" t="s">
        <v>3226</v>
      </c>
      <c r="M286" s="540">
        <f t="shared" si="2"/>
        <v>2575</v>
      </c>
      <c r="N286" s="25"/>
      <c r="O286" s="25"/>
      <c r="P286" s="25"/>
      <c r="Q286" s="25"/>
      <c r="R286" s="25"/>
      <c r="S286" s="25"/>
      <c r="T286" s="25"/>
      <c r="U286" s="25"/>
      <c r="V286" s="25"/>
      <c r="W286" s="25"/>
      <c r="X286" s="25"/>
      <c r="Y286" s="25"/>
      <c r="Z286" s="25"/>
    </row>
    <row r="287" ht="12.75" customHeight="1">
      <c r="A287" s="558">
        <v>11420.0</v>
      </c>
      <c r="B287" s="559" t="s">
        <v>5609</v>
      </c>
      <c r="C287" s="559">
        <v>2017.0</v>
      </c>
      <c r="D287" s="560">
        <v>42786.0</v>
      </c>
      <c r="E287" s="559" t="s">
        <v>5610</v>
      </c>
      <c r="F287" s="559" t="s">
        <v>723</v>
      </c>
      <c r="G287" s="559" t="s">
        <v>712</v>
      </c>
      <c r="H287" s="559" t="s">
        <v>753</v>
      </c>
      <c r="I287" s="560">
        <v>44014.0</v>
      </c>
      <c r="J287" s="559">
        <v>7.0</v>
      </c>
      <c r="K287" s="573" t="s">
        <v>316</v>
      </c>
      <c r="L287" s="559" t="s">
        <v>3226</v>
      </c>
      <c r="M287" s="541">
        <f t="shared" si="2"/>
        <v>1228</v>
      </c>
      <c r="N287" s="25"/>
      <c r="O287" s="25"/>
      <c r="P287" s="25"/>
      <c r="Q287" s="25"/>
      <c r="R287" s="25"/>
      <c r="S287" s="25"/>
      <c r="T287" s="25"/>
      <c r="U287" s="25"/>
      <c r="V287" s="25"/>
      <c r="W287" s="25"/>
      <c r="X287" s="25"/>
      <c r="Y287" s="25"/>
      <c r="Z287" s="25"/>
    </row>
    <row r="288" ht="12.75" customHeight="1">
      <c r="A288" s="553">
        <v>11520.0</v>
      </c>
      <c r="B288" s="554" t="s">
        <v>5611</v>
      </c>
      <c r="C288" s="554">
        <v>2010.0</v>
      </c>
      <c r="D288" s="555">
        <v>40415.0</v>
      </c>
      <c r="E288" s="554" t="s">
        <v>5612</v>
      </c>
      <c r="F288" s="554" t="s">
        <v>5476</v>
      </c>
      <c r="G288" s="554" t="s">
        <v>806</v>
      </c>
      <c r="H288" s="554" t="s">
        <v>807</v>
      </c>
      <c r="I288" s="555">
        <v>44015.0</v>
      </c>
      <c r="J288" s="554">
        <v>7.0</v>
      </c>
      <c r="K288" s="567" t="s">
        <v>329</v>
      </c>
      <c r="L288" s="554" t="s">
        <v>3226</v>
      </c>
      <c r="M288" s="540">
        <f t="shared" si="2"/>
        <v>3600</v>
      </c>
      <c r="N288" s="25"/>
      <c r="O288" s="25"/>
      <c r="P288" s="25"/>
      <c r="Q288" s="25"/>
      <c r="R288" s="25"/>
      <c r="S288" s="25"/>
      <c r="T288" s="25"/>
      <c r="U288" s="25"/>
      <c r="V288" s="25"/>
      <c r="W288" s="25"/>
      <c r="X288" s="25"/>
      <c r="Y288" s="25"/>
      <c r="Z288" s="25"/>
    </row>
    <row r="289" ht="12.75" customHeight="1">
      <c r="A289" s="558">
        <v>11620.0</v>
      </c>
      <c r="B289" s="559" t="s">
        <v>5613</v>
      </c>
      <c r="C289" s="559">
        <v>2019.0</v>
      </c>
      <c r="D289" s="560">
        <v>43504.0</v>
      </c>
      <c r="E289" s="559" t="s">
        <v>5614</v>
      </c>
      <c r="F289" s="568" t="s">
        <v>4008</v>
      </c>
      <c r="G289" s="559" t="s">
        <v>725</v>
      </c>
      <c r="H289" s="559" t="s">
        <v>2704</v>
      </c>
      <c r="I289" s="560">
        <v>44015.0</v>
      </c>
      <c r="J289" s="559">
        <v>7.0</v>
      </c>
      <c r="K289" s="561" t="s">
        <v>344</v>
      </c>
      <c r="L289" s="559" t="s">
        <v>3673</v>
      </c>
      <c r="M289" s="541">
        <f t="shared" si="2"/>
        <v>511</v>
      </c>
      <c r="N289" s="25"/>
      <c r="O289" s="25"/>
      <c r="P289" s="25"/>
      <c r="Q289" s="25"/>
      <c r="R289" s="25"/>
      <c r="S289" s="25"/>
      <c r="T289" s="25"/>
      <c r="U289" s="25"/>
      <c r="V289" s="25"/>
      <c r="W289" s="25"/>
      <c r="X289" s="25"/>
      <c r="Y289" s="25"/>
      <c r="Z289" s="25"/>
    </row>
    <row r="290" ht="12.75" customHeight="1">
      <c r="A290" s="553">
        <v>11720.0</v>
      </c>
      <c r="B290" s="554" t="s">
        <v>5615</v>
      </c>
      <c r="C290" s="554">
        <v>2019.0</v>
      </c>
      <c r="D290" s="555">
        <v>43514.0</v>
      </c>
      <c r="E290" s="554" t="s">
        <v>5616</v>
      </c>
      <c r="F290" s="569" t="s">
        <v>4008</v>
      </c>
      <c r="G290" s="554" t="s">
        <v>725</v>
      </c>
      <c r="H290" s="554" t="s">
        <v>2704</v>
      </c>
      <c r="I290" s="555">
        <v>44015.0</v>
      </c>
      <c r="J290" s="554">
        <v>7.0</v>
      </c>
      <c r="K290" s="561" t="s">
        <v>344</v>
      </c>
      <c r="L290" s="554" t="s">
        <v>3673</v>
      </c>
      <c r="M290" s="540">
        <f t="shared" si="2"/>
        <v>501</v>
      </c>
      <c r="N290" s="25"/>
      <c r="O290" s="25"/>
      <c r="P290" s="25"/>
      <c r="Q290" s="25"/>
      <c r="R290" s="25"/>
      <c r="S290" s="25"/>
      <c r="T290" s="25"/>
      <c r="U290" s="25"/>
      <c r="V290" s="25"/>
      <c r="W290" s="25"/>
      <c r="X290" s="25"/>
      <c r="Y290" s="25"/>
      <c r="Z290" s="25"/>
    </row>
    <row r="291" ht="12.75" customHeight="1">
      <c r="A291" s="558">
        <v>11820.0</v>
      </c>
      <c r="B291" s="559" t="s">
        <v>5617</v>
      </c>
      <c r="C291" s="559">
        <v>2019.0</v>
      </c>
      <c r="D291" s="560">
        <v>43514.0</v>
      </c>
      <c r="E291" s="559" t="s">
        <v>5618</v>
      </c>
      <c r="F291" s="568" t="s">
        <v>4008</v>
      </c>
      <c r="G291" s="559" t="s">
        <v>725</v>
      </c>
      <c r="H291" s="559" t="s">
        <v>2704</v>
      </c>
      <c r="I291" s="560">
        <v>44015.0</v>
      </c>
      <c r="J291" s="559">
        <v>7.0</v>
      </c>
      <c r="K291" s="561" t="s">
        <v>344</v>
      </c>
      <c r="L291" s="559" t="s">
        <v>3673</v>
      </c>
      <c r="M291" s="541">
        <f t="shared" si="2"/>
        <v>501</v>
      </c>
      <c r="N291" s="25"/>
      <c r="O291" s="25"/>
      <c r="P291" s="25"/>
      <c r="Q291" s="25"/>
      <c r="R291" s="25"/>
      <c r="S291" s="25"/>
      <c r="T291" s="25"/>
      <c r="U291" s="25"/>
      <c r="V291" s="25"/>
      <c r="W291" s="25"/>
      <c r="X291" s="25"/>
      <c r="Y291" s="25"/>
      <c r="Z291" s="25"/>
    </row>
    <row r="292" ht="12.75" customHeight="1">
      <c r="A292" s="553">
        <v>11920.0</v>
      </c>
      <c r="B292" s="554" t="s">
        <v>5619</v>
      </c>
      <c r="C292" s="554">
        <v>2016.0</v>
      </c>
      <c r="D292" s="555">
        <v>42557.0</v>
      </c>
      <c r="E292" s="554" t="s">
        <v>5620</v>
      </c>
      <c r="F292" s="554" t="s">
        <v>4295</v>
      </c>
      <c r="G292" s="554" t="s">
        <v>712</v>
      </c>
      <c r="H292" s="554" t="s">
        <v>380</v>
      </c>
      <c r="I292" s="555">
        <v>44015.0</v>
      </c>
      <c r="J292" s="554">
        <v>7.0</v>
      </c>
      <c r="K292" s="561" t="s">
        <v>1231</v>
      </c>
      <c r="L292" s="554" t="s">
        <v>3226</v>
      </c>
      <c r="M292" s="540">
        <f t="shared" si="2"/>
        <v>1458</v>
      </c>
      <c r="N292" s="25"/>
      <c r="O292" s="25"/>
      <c r="P292" s="25"/>
      <c r="Q292" s="25"/>
      <c r="R292" s="25"/>
      <c r="S292" s="25"/>
      <c r="T292" s="25"/>
      <c r="U292" s="25"/>
      <c r="V292" s="25"/>
      <c r="W292" s="25"/>
      <c r="X292" s="25"/>
      <c r="Y292" s="25"/>
      <c r="Z292" s="25"/>
    </row>
    <row r="293" ht="12.75" customHeight="1">
      <c r="A293" s="558">
        <v>12020.0</v>
      </c>
      <c r="B293" s="559" t="s">
        <v>5621</v>
      </c>
      <c r="C293" s="559">
        <v>2019.0</v>
      </c>
      <c r="D293" s="560">
        <v>43748.0</v>
      </c>
      <c r="E293" s="559" t="s">
        <v>5622</v>
      </c>
      <c r="F293" s="568" t="s">
        <v>2983</v>
      </c>
      <c r="G293" s="559" t="s">
        <v>729</v>
      </c>
      <c r="H293" s="559" t="s">
        <v>2505</v>
      </c>
      <c r="I293" s="560">
        <v>44015.0</v>
      </c>
      <c r="J293" s="559">
        <v>7.0</v>
      </c>
      <c r="K293" s="567" t="s">
        <v>336</v>
      </c>
      <c r="L293" s="559" t="s">
        <v>3673</v>
      </c>
      <c r="M293" s="541">
        <f t="shared" si="2"/>
        <v>267</v>
      </c>
      <c r="N293" s="25"/>
      <c r="O293" s="25"/>
      <c r="P293" s="25"/>
      <c r="Q293" s="25"/>
      <c r="R293" s="25"/>
      <c r="S293" s="25"/>
      <c r="T293" s="25"/>
      <c r="U293" s="25"/>
      <c r="V293" s="25"/>
      <c r="W293" s="25"/>
      <c r="X293" s="25"/>
      <c r="Y293" s="25"/>
      <c r="Z293" s="25"/>
    </row>
    <row r="294" ht="12.75" customHeight="1">
      <c r="A294" s="553">
        <v>12120.0</v>
      </c>
      <c r="B294" s="554" t="s">
        <v>5623</v>
      </c>
      <c r="C294" s="554">
        <v>2017.0</v>
      </c>
      <c r="D294" s="555">
        <v>43075.0</v>
      </c>
      <c r="E294" s="554" t="s">
        <v>5624</v>
      </c>
      <c r="F294" s="554" t="s">
        <v>5625</v>
      </c>
      <c r="G294" s="554" t="s">
        <v>712</v>
      </c>
      <c r="H294" s="554" t="s">
        <v>50</v>
      </c>
      <c r="I294" s="555">
        <v>44015.0</v>
      </c>
      <c r="J294" s="554">
        <v>7.0</v>
      </c>
      <c r="K294" s="567" t="s">
        <v>336</v>
      </c>
      <c r="L294" s="554" t="s">
        <v>3221</v>
      </c>
      <c r="M294" s="540">
        <f t="shared" si="2"/>
        <v>940</v>
      </c>
      <c r="N294" s="25"/>
      <c r="O294" s="25"/>
      <c r="P294" s="25"/>
      <c r="Q294" s="25"/>
      <c r="R294" s="25"/>
      <c r="S294" s="25"/>
      <c r="T294" s="25"/>
      <c r="U294" s="25"/>
      <c r="V294" s="25"/>
      <c r="W294" s="25"/>
      <c r="X294" s="25"/>
      <c r="Y294" s="25"/>
      <c r="Z294" s="25"/>
    </row>
    <row r="295" ht="12.75" customHeight="1">
      <c r="A295" s="558">
        <v>12220.0</v>
      </c>
      <c r="B295" s="559" t="s">
        <v>5626</v>
      </c>
      <c r="C295" s="559">
        <v>2014.0</v>
      </c>
      <c r="D295" s="560">
        <v>41948.0</v>
      </c>
      <c r="E295" s="559" t="s">
        <v>5627</v>
      </c>
      <c r="F295" s="559" t="s">
        <v>5628</v>
      </c>
      <c r="G295" s="559" t="s">
        <v>712</v>
      </c>
      <c r="H295" s="559" t="s">
        <v>927</v>
      </c>
      <c r="I295" s="560">
        <v>44015.0</v>
      </c>
      <c r="J295" s="559">
        <v>7.0</v>
      </c>
      <c r="K295" s="567" t="s">
        <v>336</v>
      </c>
      <c r="L295" s="559" t="s">
        <v>3226</v>
      </c>
      <c r="M295" s="541">
        <f t="shared" si="2"/>
        <v>2067</v>
      </c>
      <c r="N295" s="25"/>
      <c r="O295" s="25"/>
      <c r="P295" s="25"/>
      <c r="Q295" s="25"/>
      <c r="R295" s="25"/>
      <c r="S295" s="25"/>
      <c r="T295" s="25"/>
      <c r="U295" s="25"/>
      <c r="V295" s="25"/>
      <c r="W295" s="25"/>
      <c r="X295" s="25"/>
      <c r="Y295" s="25"/>
      <c r="Z295" s="25"/>
    </row>
    <row r="296" ht="12.75" customHeight="1">
      <c r="A296" s="553">
        <v>12320.0</v>
      </c>
      <c r="B296" s="554" t="s">
        <v>5629</v>
      </c>
      <c r="C296" s="554">
        <v>2019.0</v>
      </c>
      <c r="D296" s="555">
        <v>43809.0</v>
      </c>
      <c r="E296" s="554" t="s">
        <v>5630</v>
      </c>
      <c r="F296" s="569" t="s">
        <v>4008</v>
      </c>
      <c r="G296" s="554" t="s">
        <v>725</v>
      </c>
      <c r="H296" s="554" t="s">
        <v>18</v>
      </c>
      <c r="I296" s="555">
        <v>44019.0</v>
      </c>
      <c r="J296" s="554">
        <v>7.0</v>
      </c>
      <c r="K296" s="561" t="s">
        <v>1231</v>
      </c>
      <c r="L296" s="554" t="s">
        <v>3673</v>
      </c>
      <c r="M296" s="540">
        <f t="shared" si="2"/>
        <v>210</v>
      </c>
      <c r="N296" s="25"/>
      <c r="O296" s="25"/>
      <c r="P296" s="25"/>
      <c r="Q296" s="25"/>
      <c r="R296" s="25"/>
      <c r="S296" s="25"/>
      <c r="T296" s="25"/>
      <c r="U296" s="25"/>
      <c r="V296" s="25"/>
      <c r="W296" s="25"/>
      <c r="X296" s="25"/>
      <c r="Y296" s="25"/>
      <c r="Z296" s="25"/>
    </row>
    <row r="297" ht="12.75" customHeight="1">
      <c r="A297" s="558">
        <v>12420.0</v>
      </c>
      <c r="B297" s="559" t="s">
        <v>5631</v>
      </c>
      <c r="C297" s="559">
        <v>2019.0</v>
      </c>
      <c r="D297" s="560">
        <v>43809.0</v>
      </c>
      <c r="E297" s="559" t="s">
        <v>5632</v>
      </c>
      <c r="F297" s="568" t="s">
        <v>4008</v>
      </c>
      <c r="G297" s="559" t="s">
        <v>725</v>
      </c>
      <c r="H297" s="559" t="s">
        <v>18</v>
      </c>
      <c r="I297" s="560">
        <v>44019.0</v>
      </c>
      <c r="J297" s="559">
        <v>7.0</v>
      </c>
      <c r="K297" s="561" t="s">
        <v>1231</v>
      </c>
      <c r="L297" s="559" t="s">
        <v>3673</v>
      </c>
      <c r="M297" s="541">
        <f t="shared" si="2"/>
        <v>210</v>
      </c>
      <c r="N297" s="25"/>
      <c r="O297" s="25"/>
      <c r="P297" s="25"/>
      <c r="Q297" s="25"/>
      <c r="R297" s="25"/>
      <c r="S297" s="25"/>
      <c r="T297" s="25"/>
      <c r="U297" s="25"/>
      <c r="V297" s="25"/>
      <c r="W297" s="25"/>
      <c r="X297" s="25"/>
      <c r="Y297" s="25"/>
      <c r="Z297" s="25"/>
    </row>
    <row r="298" ht="12.75" customHeight="1">
      <c r="A298" s="553">
        <v>12520.0</v>
      </c>
      <c r="B298" s="554" t="s">
        <v>5633</v>
      </c>
      <c r="C298" s="554">
        <v>2017.0</v>
      </c>
      <c r="D298" s="555">
        <v>43087.0</v>
      </c>
      <c r="E298" s="554" t="s">
        <v>5634</v>
      </c>
      <c r="F298" s="554" t="s">
        <v>5635</v>
      </c>
      <c r="G298" s="554" t="s">
        <v>712</v>
      </c>
      <c r="H298" s="554" t="s">
        <v>892</v>
      </c>
      <c r="I298" s="555">
        <v>44019.0</v>
      </c>
      <c r="J298" s="554">
        <v>7.0</v>
      </c>
      <c r="K298" s="567" t="s">
        <v>329</v>
      </c>
      <c r="L298" s="554" t="s">
        <v>3226</v>
      </c>
      <c r="M298" s="540">
        <f t="shared" si="2"/>
        <v>932</v>
      </c>
      <c r="N298" s="25"/>
      <c r="O298" s="25"/>
      <c r="P298" s="25"/>
      <c r="Q298" s="25"/>
      <c r="R298" s="25"/>
      <c r="S298" s="25"/>
      <c r="T298" s="25"/>
      <c r="U298" s="25"/>
      <c r="V298" s="25"/>
      <c r="W298" s="25"/>
      <c r="X298" s="25"/>
      <c r="Y298" s="25"/>
      <c r="Z298" s="25"/>
    </row>
    <row r="299" ht="15.0" customHeight="1">
      <c r="A299" s="558">
        <v>12620.0</v>
      </c>
      <c r="B299" s="559" t="s">
        <v>5636</v>
      </c>
      <c r="C299" s="559">
        <v>2017.0</v>
      </c>
      <c r="D299" s="560">
        <v>42895.0</v>
      </c>
      <c r="E299" s="559" t="s">
        <v>5637</v>
      </c>
      <c r="F299" s="559" t="s">
        <v>1653</v>
      </c>
      <c r="G299" s="559" t="s">
        <v>712</v>
      </c>
      <c r="H299" s="559" t="s">
        <v>5565</v>
      </c>
      <c r="I299" s="560">
        <v>44022.0</v>
      </c>
      <c r="J299" s="559">
        <v>7.0</v>
      </c>
      <c r="K299" s="567" t="s">
        <v>336</v>
      </c>
      <c r="L299" s="559" t="s">
        <v>3226</v>
      </c>
      <c r="M299" s="541">
        <f t="shared" si="2"/>
        <v>1127</v>
      </c>
      <c r="N299" s="25"/>
      <c r="O299" s="25"/>
      <c r="P299" s="25"/>
      <c r="Q299" s="25"/>
      <c r="R299" s="25"/>
      <c r="S299" s="25"/>
      <c r="T299" s="25"/>
      <c r="U299" s="25"/>
      <c r="V299" s="25"/>
      <c r="W299" s="25"/>
      <c r="X299" s="25"/>
      <c r="Y299" s="25"/>
      <c r="Z299" s="25"/>
    </row>
    <row r="300" ht="12.75" customHeight="1">
      <c r="A300" s="553">
        <v>12720.0</v>
      </c>
      <c r="B300" s="554" t="s">
        <v>5638</v>
      </c>
      <c r="C300" s="554">
        <v>2010.0</v>
      </c>
      <c r="D300" s="555">
        <v>40473.0</v>
      </c>
      <c r="E300" s="554" t="s">
        <v>5639</v>
      </c>
      <c r="F300" s="554" t="s">
        <v>3442</v>
      </c>
      <c r="G300" s="554" t="s">
        <v>712</v>
      </c>
      <c r="H300" s="554" t="s">
        <v>1043</v>
      </c>
      <c r="I300" s="555">
        <v>44022.0</v>
      </c>
      <c r="J300" s="554">
        <v>7.0</v>
      </c>
      <c r="K300" s="567" t="s">
        <v>336</v>
      </c>
      <c r="L300" s="554" t="s">
        <v>3226</v>
      </c>
      <c r="M300" s="540">
        <f t="shared" si="2"/>
        <v>3549</v>
      </c>
      <c r="N300" s="25"/>
      <c r="O300" s="25"/>
      <c r="P300" s="25"/>
      <c r="Q300" s="25"/>
      <c r="R300" s="25"/>
      <c r="S300" s="25"/>
      <c r="T300" s="25"/>
      <c r="U300" s="25"/>
      <c r="V300" s="25"/>
      <c r="W300" s="25"/>
      <c r="X300" s="25"/>
      <c r="Y300" s="25"/>
      <c r="Z300" s="25"/>
    </row>
    <row r="301" ht="12.75" customHeight="1">
      <c r="A301" s="558">
        <v>12820.0</v>
      </c>
      <c r="B301" s="559" t="s">
        <v>5640</v>
      </c>
      <c r="C301" s="559">
        <v>2016.0</v>
      </c>
      <c r="D301" s="560">
        <v>42446.0</v>
      </c>
      <c r="E301" s="559" t="s">
        <v>5641</v>
      </c>
      <c r="F301" s="559" t="s">
        <v>364</v>
      </c>
      <c r="G301" s="559" t="s">
        <v>712</v>
      </c>
      <c r="H301" s="559" t="s">
        <v>892</v>
      </c>
      <c r="I301" s="560">
        <v>44022.0</v>
      </c>
      <c r="J301" s="559">
        <v>7.0</v>
      </c>
      <c r="K301" s="574" t="s">
        <v>302</v>
      </c>
      <c r="L301" s="559" t="s">
        <v>3226</v>
      </c>
      <c r="M301" s="541">
        <f t="shared" si="2"/>
        <v>1576</v>
      </c>
      <c r="N301" s="25"/>
      <c r="O301" s="25"/>
      <c r="P301" s="25"/>
      <c r="Q301" s="25"/>
      <c r="R301" s="25"/>
      <c r="S301" s="25"/>
      <c r="T301" s="25"/>
      <c r="U301" s="25"/>
      <c r="V301" s="25"/>
      <c r="W301" s="25"/>
      <c r="X301" s="25"/>
      <c r="Y301" s="25"/>
      <c r="Z301" s="25"/>
    </row>
    <row r="302" ht="12.75" customHeight="1">
      <c r="A302" s="553">
        <v>12920.0</v>
      </c>
      <c r="B302" s="554" t="s">
        <v>5642</v>
      </c>
      <c r="C302" s="554">
        <v>2012.0</v>
      </c>
      <c r="D302" s="555">
        <v>41264.0</v>
      </c>
      <c r="E302" s="554" t="s">
        <v>5643</v>
      </c>
      <c r="F302" s="554" t="s">
        <v>1509</v>
      </c>
      <c r="G302" s="554" t="s">
        <v>712</v>
      </c>
      <c r="H302" s="554" t="s">
        <v>87</v>
      </c>
      <c r="I302" s="555">
        <v>44022.0</v>
      </c>
      <c r="J302" s="554">
        <v>7.0</v>
      </c>
      <c r="K302" s="567" t="s">
        <v>336</v>
      </c>
      <c r="L302" s="554" t="s">
        <v>3226</v>
      </c>
      <c r="M302" s="540">
        <f t="shared" si="2"/>
        <v>2758</v>
      </c>
      <c r="N302" s="25"/>
      <c r="O302" s="25"/>
      <c r="P302" s="25"/>
      <c r="Q302" s="25"/>
      <c r="R302" s="25"/>
      <c r="S302" s="25"/>
      <c r="T302" s="25"/>
      <c r="U302" s="25"/>
      <c r="V302" s="25"/>
      <c r="W302" s="25"/>
      <c r="X302" s="25"/>
      <c r="Y302" s="25"/>
      <c r="Z302" s="25"/>
    </row>
    <row r="303" ht="12.75" customHeight="1">
      <c r="A303" s="558">
        <v>13020.0</v>
      </c>
      <c r="B303" s="559" t="s">
        <v>5644</v>
      </c>
      <c r="C303" s="559">
        <v>2013.0</v>
      </c>
      <c r="D303" s="560">
        <v>41583.0</v>
      </c>
      <c r="E303" s="559" t="s">
        <v>5645</v>
      </c>
      <c r="F303" s="559" t="s">
        <v>3872</v>
      </c>
      <c r="G303" s="559" t="s">
        <v>806</v>
      </c>
      <c r="H303" s="559" t="s">
        <v>2929</v>
      </c>
      <c r="I303" s="560">
        <v>44022.0</v>
      </c>
      <c r="J303" s="559">
        <v>7.0</v>
      </c>
      <c r="K303" s="567" t="s">
        <v>336</v>
      </c>
      <c r="L303" s="559" t="s">
        <v>3221</v>
      </c>
      <c r="M303" s="541">
        <f t="shared" si="2"/>
        <v>2439</v>
      </c>
      <c r="N303" s="25"/>
      <c r="O303" s="25"/>
      <c r="P303" s="25"/>
      <c r="Q303" s="25"/>
      <c r="R303" s="25"/>
      <c r="S303" s="25"/>
      <c r="T303" s="25"/>
      <c r="U303" s="25"/>
      <c r="V303" s="25"/>
      <c r="W303" s="25"/>
      <c r="X303" s="25"/>
      <c r="Y303" s="25"/>
      <c r="Z303" s="25"/>
    </row>
    <row r="304" ht="12.75" customHeight="1">
      <c r="A304" s="553">
        <v>13120.0</v>
      </c>
      <c r="B304" s="554" t="s">
        <v>5646</v>
      </c>
      <c r="C304" s="554">
        <v>2015.0</v>
      </c>
      <c r="D304" s="555">
        <v>42311.0</v>
      </c>
      <c r="E304" s="554" t="s">
        <v>5647</v>
      </c>
      <c r="F304" s="554" t="s">
        <v>3933</v>
      </c>
      <c r="G304" s="554" t="s">
        <v>712</v>
      </c>
      <c r="H304" s="554" t="s">
        <v>50</v>
      </c>
      <c r="I304" s="555">
        <v>44022.0</v>
      </c>
      <c r="J304" s="554">
        <v>7.0</v>
      </c>
      <c r="K304" s="567" t="s">
        <v>329</v>
      </c>
      <c r="L304" s="554" t="s">
        <v>3226</v>
      </c>
      <c r="M304" s="540">
        <f t="shared" si="2"/>
        <v>1711</v>
      </c>
      <c r="N304" s="25"/>
      <c r="O304" s="25"/>
      <c r="P304" s="25"/>
      <c r="Q304" s="25"/>
      <c r="R304" s="25"/>
      <c r="S304" s="25"/>
      <c r="T304" s="25"/>
      <c r="U304" s="25"/>
      <c r="V304" s="25"/>
      <c r="W304" s="25"/>
      <c r="X304" s="25"/>
      <c r="Y304" s="25"/>
      <c r="Z304" s="25"/>
    </row>
    <row r="305" ht="12.75" customHeight="1">
      <c r="A305" s="558">
        <v>13220.0</v>
      </c>
      <c r="B305" s="559" t="s">
        <v>5648</v>
      </c>
      <c r="C305" s="559">
        <v>2020.0</v>
      </c>
      <c r="D305" s="560">
        <v>43854.0</v>
      </c>
      <c r="E305" s="559" t="s">
        <v>5649</v>
      </c>
      <c r="F305" s="568" t="s">
        <v>2975</v>
      </c>
      <c r="G305" s="559" t="s">
        <v>725</v>
      </c>
      <c r="H305" s="559" t="s">
        <v>2472</v>
      </c>
      <c r="I305" s="560">
        <v>44022.0</v>
      </c>
      <c r="J305" s="559">
        <v>7.0</v>
      </c>
      <c r="K305" s="567" t="s">
        <v>336</v>
      </c>
      <c r="L305" s="559" t="s">
        <v>3673</v>
      </c>
      <c r="M305" s="541">
        <f t="shared" si="2"/>
        <v>168</v>
      </c>
      <c r="N305" s="25"/>
      <c r="O305" s="25"/>
      <c r="P305" s="25"/>
      <c r="Q305" s="25"/>
      <c r="R305" s="25"/>
      <c r="S305" s="25"/>
      <c r="T305" s="25"/>
      <c r="U305" s="25"/>
      <c r="V305" s="25"/>
      <c r="W305" s="25"/>
      <c r="X305" s="25"/>
      <c r="Y305" s="25"/>
      <c r="Z305" s="25"/>
    </row>
    <row r="306" ht="12.75" customHeight="1">
      <c r="A306" s="553">
        <v>13320.0</v>
      </c>
      <c r="B306" s="554" t="s">
        <v>5650</v>
      </c>
      <c r="C306" s="554">
        <v>2012.0</v>
      </c>
      <c r="D306" s="555">
        <v>40931.0</v>
      </c>
      <c r="E306" s="554" t="s">
        <v>5651</v>
      </c>
      <c r="F306" s="554" t="s">
        <v>5652</v>
      </c>
      <c r="G306" s="554" t="s">
        <v>712</v>
      </c>
      <c r="H306" s="554" t="s">
        <v>4056</v>
      </c>
      <c r="I306" s="555">
        <v>44022.0</v>
      </c>
      <c r="J306" s="554">
        <v>7.0</v>
      </c>
      <c r="K306" s="567" t="s">
        <v>329</v>
      </c>
      <c r="L306" s="554" t="s">
        <v>3226</v>
      </c>
      <c r="M306" s="540">
        <f t="shared" si="2"/>
        <v>3091</v>
      </c>
      <c r="N306" s="25"/>
      <c r="O306" s="25"/>
      <c r="P306" s="25"/>
      <c r="Q306" s="25"/>
      <c r="R306" s="25"/>
      <c r="S306" s="25"/>
      <c r="T306" s="25"/>
      <c r="U306" s="25"/>
      <c r="V306" s="25"/>
      <c r="W306" s="25"/>
      <c r="X306" s="25"/>
      <c r="Y306" s="25"/>
      <c r="Z306" s="25"/>
    </row>
    <row r="307" ht="12.75" customHeight="1">
      <c r="A307" s="558">
        <v>13420.0</v>
      </c>
      <c r="B307" s="559" t="s">
        <v>5653</v>
      </c>
      <c r="C307" s="559">
        <v>2015.0</v>
      </c>
      <c r="D307" s="560">
        <v>42060.0</v>
      </c>
      <c r="E307" s="559" t="s">
        <v>5654</v>
      </c>
      <c r="F307" s="559" t="s">
        <v>5655</v>
      </c>
      <c r="G307" s="559" t="s">
        <v>806</v>
      </c>
      <c r="H307" s="559" t="s">
        <v>5536</v>
      </c>
      <c r="I307" s="560">
        <v>44022.0</v>
      </c>
      <c r="J307" s="559">
        <v>7.0</v>
      </c>
      <c r="K307" s="567" t="s">
        <v>329</v>
      </c>
      <c r="L307" s="559" t="s">
        <v>1249</v>
      </c>
      <c r="M307" s="541">
        <f t="shared" si="2"/>
        <v>1962</v>
      </c>
      <c r="N307" s="25"/>
      <c r="O307" s="25"/>
      <c r="P307" s="25"/>
      <c r="Q307" s="25"/>
      <c r="R307" s="25"/>
      <c r="S307" s="25"/>
      <c r="T307" s="25"/>
      <c r="U307" s="25"/>
      <c r="V307" s="25"/>
      <c r="W307" s="25"/>
      <c r="X307" s="25"/>
      <c r="Y307" s="25"/>
      <c r="Z307" s="25"/>
    </row>
    <row r="308" ht="12.75" customHeight="1">
      <c r="A308" s="553">
        <v>13520.0</v>
      </c>
      <c r="B308" s="554" t="s">
        <v>5656</v>
      </c>
      <c r="C308" s="554">
        <v>2013.0</v>
      </c>
      <c r="D308" s="555">
        <v>41339.0</v>
      </c>
      <c r="E308" s="554" t="s">
        <v>5657</v>
      </c>
      <c r="F308" s="554" t="s">
        <v>4066</v>
      </c>
      <c r="G308" s="554" t="s">
        <v>712</v>
      </c>
      <c r="H308" s="554" t="s">
        <v>130</v>
      </c>
      <c r="I308" s="555">
        <v>44027.0</v>
      </c>
      <c r="J308" s="554">
        <v>7.0</v>
      </c>
      <c r="K308" s="567" t="s">
        <v>336</v>
      </c>
      <c r="L308" s="554" t="s">
        <v>3221</v>
      </c>
      <c r="M308" s="540">
        <f t="shared" si="2"/>
        <v>2688</v>
      </c>
      <c r="N308" s="25"/>
      <c r="O308" s="25"/>
      <c r="P308" s="25"/>
      <c r="Q308" s="25"/>
      <c r="R308" s="25"/>
      <c r="S308" s="25"/>
      <c r="T308" s="25"/>
      <c r="U308" s="25"/>
      <c r="V308" s="25"/>
      <c r="W308" s="25"/>
      <c r="X308" s="25"/>
      <c r="Y308" s="25"/>
      <c r="Z308" s="25"/>
    </row>
    <row r="309" ht="12.75" customHeight="1">
      <c r="A309" s="558">
        <v>13620.0</v>
      </c>
      <c r="B309" s="559" t="s">
        <v>5658</v>
      </c>
      <c r="C309" s="559">
        <v>2013.0</v>
      </c>
      <c r="D309" s="560">
        <v>41344.0</v>
      </c>
      <c r="E309" s="559" t="s">
        <v>5659</v>
      </c>
      <c r="F309" s="559" t="s">
        <v>4066</v>
      </c>
      <c r="G309" s="559" t="s">
        <v>712</v>
      </c>
      <c r="H309" s="559" t="s">
        <v>130</v>
      </c>
      <c r="I309" s="560">
        <v>44027.0</v>
      </c>
      <c r="J309" s="559">
        <v>7.0</v>
      </c>
      <c r="K309" s="567" t="s">
        <v>336</v>
      </c>
      <c r="L309" s="559" t="s">
        <v>3221</v>
      </c>
      <c r="M309" s="541">
        <f t="shared" si="2"/>
        <v>2683</v>
      </c>
      <c r="N309" s="25"/>
      <c r="O309" s="25"/>
      <c r="P309" s="25"/>
      <c r="Q309" s="25"/>
      <c r="R309" s="25"/>
      <c r="S309" s="25"/>
      <c r="T309" s="25"/>
      <c r="U309" s="25"/>
      <c r="V309" s="25"/>
      <c r="W309" s="25"/>
      <c r="X309" s="25"/>
      <c r="Y309" s="25"/>
      <c r="Z309" s="25"/>
    </row>
    <row r="310" ht="12.75" customHeight="1">
      <c r="A310" s="553">
        <v>13720.0</v>
      </c>
      <c r="B310" s="554" t="s">
        <v>5660</v>
      </c>
      <c r="C310" s="554">
        <v>2013.0</v>
      </c>
      <c r="D310" s="555">
        <v>41376.0</v>
      </c>
      <c r="E310" s="554" t="s">
        <v>5661</v>
      </c>
      <c r="F310" s="554" t="s">
        <v>3867</v>
      </c>
      <c r="G310" s="554" t="s">
        <v>712</v>
      </c>
      <c r="H310" s="554" t="s">
        <v>130</v>
      </c>
      <c r="I310" s="555">
        <v>44027.0</v>
      </c>
      <c r="J310" s="554">
        <v>7.0</v>
      </c>
      <c r="K310" s="567" t="s">
        <v>336</v>
      </c>
      <c r="L310" s="554" t="s">
        <v>3226</v>
      </c>
      <c r="M310" s="540">
        <f t="shared" si="2"/>
        <v>2651</v>
      </c>
      <c r="N310" s="25"/>
      <c r="O310" s="25"/>
      <c r="P310" s="25"/>
      <c r="Q310" s="25"/>
      <c r="R310" s="25"/>
      <c r="S310" s="25"/>
      <c r="T310" s="25"/>
      <c r="U310" s="25"/>
      <c r="V310" s="25"/>
      <c r="W310" s="25"/>
      <c r="X310" s="25"/>
      <c r="Y310" s="25"/>
      <c r="Z310" s="25"/>
    </row>
    <row r="311" ht="12.75" customHeight="1">
      <c r="A311" s="558">
        <v>13820.0</v>
      </c>
      <c r="B311" s="559" t="s">
        <v>5662</v>
      </c>
      <c r="C311" s="559">
        <v>2020.0</v>
      </c>
      <c r="D311" s="560">
        <v>43846.0</v>
      </c>
      <c r="E311" s="559" t="s">
        <v>5663</v>
      </c>
      <c r="F311" s="568" t="s">
        <v>5664</v>
      </c>
      <c r="G311" s="559" t="s">
        <v>729</v>
      </c>
      <c r="H311" s="559" t="s">
        <v>736</v>
      </c>
      <c r="I311" s="560">
        <v>44027.0</v>
      </c>
      <c r="J311" s="559">
        <v>7.0</v>
      </c>
      <c r="K311" s="567" t="s">
        <v>336</v>
      </c>
      <c r="L311" s="559" t="s">
        <v>3673</v>
      </c>
      <c r="M311" s="541">
        <f t="shared" si="2"/>
        <v>181</v>
      </c>
      <c r="N311" s="25"/>
      <c r="O311" s="25"/>
      <c r="P311" s="25"/>
      <c r="Q311" s="25"/>
      <c r="R311" s="25"/>
      <c r="S311" s="25"/>
      <c r="T311" s="25"/>
      <c r="U311" s="25"/>
      <c r="V311" s="25"/>
      <c r="W311" s="25"/>
      <c r="X311" s="25"/>
      <c r="Y311" s="25"/>
      <c r="Z311" s="25"/>
    </row>
    <row r="312" ht="12.75" customHeight="1">
      <c r="A312" s="553">
        <v>13920.0</v>
      </c>
      <c r="B312" s="554" t="s">
        <v>5665</v>
      </c>
      <c r="C312" s="554">
        <v>2012.0</v>
      </c>
      <c r="D312" s="555">
        <v>41061.0</v>
      </c>
      <c r="E312" s="554" t="s">
        <v>5666</v>
      </c>
      <c r="F312" s="554" t="s">
        <v>5667</v>
      </c>
      <c r="G312" s="554" t="s">
        <v>806</v>
      </c>
      <c r="H312" s="554" t="s">
        <v>807</v>
      </c>
      <c r="I312" s="555">
        <v>44027.0</v>
      </c>
      <c r="J312" s="554">
        <v>7.0</v>
      </c>
      <c r="K312" s="567" t="s">
        <v>329</v>
      </c>
      <c r="L312" s="554" t="s">
        <v>3226</v>
      </c>
      <c r="M312" s="540">
        <f t="shared" si="2"/>
        <v>2966</v>
      </c>
      <c r="N312" s="25"/>
      <c r="O312" s="25"/>
      <c r="P312" s="25"/>
      <c r="Q312" s="25"/>
      <c r="R312" s="25"/>
      <c r="S312" s="25"/>
      <c r="T312" s="25"/>
      <c r="U312" s="25"/>
      <c r="V312" s="25"/>
      <c r="W312" s="25"/>
      <c r="X312" s="25"/>
      <c r="Y312" s="25"/>
      <c r="Z312" s="25"/>
    </row>
    <row r="313" ht="12.75" customHeight="1">
      <c r="A313" s="558">
        <v>14020.0</v>
      </c>
      <c r="B313" s="559" t="s">
        <v>5668</v>
      </c>
      <c r="C313" s="559">
        <v>2011.0</v>
      </c>
      <c r="D313" s="560">
        <v>40800.0</v>
      </c>
      <c r="E313" s="559" t="s">
        <v>5669</v>
      </c>
      <c r="F313" s="559" t="s">
        <v>5670</v>
      </c>
      <c r="G313" s="559" t="s">
        <v>806</v>
      </c>
      <c r="H313" s="559" t="s">
        <v>807</v>
      </c>
      <c r="I313" s="560">
        <v>44027.0</v>
      </c>
      <c r="J313" s="559">
        <v>7.0</v>
      </c>
      <c r="K313" s="561" t="s">
        <v>1231</v>
      </c>
      <c r="L313" s="559" t="s">
        <v>3221</v>
      </c>
      <c r="M313" s="541">
        <f t="shared" si="2"/>
        <v>3227</v>
      </c>
      <c r="N313" s="25"/>
      <c r="O313" s="25"/>
      <c r="P313" s="25"/>
      <c r="Q313" s="25"/>
      <c r="R313" s="25"/>
      <c r="S313" s="25"/>
      <c r="T313" s="25"/>
      <c r="U313" s="25"/>
      <c r="V313" s="25"/>
      <c r="W313" s="25"/>
      <c r="X313" s="25"/>
      <c r="Y313" s="25"/>
      <c r="Z313" s="25"/>
    </row>
    <row r="314" ht="12.75" customHeight="1">
      <c r="A314" s="553">
        <v>14120.0</v>
      </c>
      <c r="B314" s="554" t="s">
        <v>5671</v>
      </c>
      <c r="C314" s="554">
        <v>2020.0</v>
      </c>
      <c r="D314" s="555">
        <v>43893.0</v>
      </c>
      <c r="E314" s="554" t="s">
        <v>5672</v>
      </c>
      <c r="F314" s="569" t="s">
        <v>2716</v>
      </c>
      <c r="G314" s="554" t="s">
        <v>729</v>
      </c>
      <c r="H314" s="554" t="s">
        <v>5673</v>
      </c>
      <c r="I314" s="555">
        <v>44027.0</v>
      </c>
      <c r="J314" s="554">
        <v>7.0</v>
      </c>
      <c r="K314" s="567" t="s">
        <v>336</v>
      </c>
      <c r="L314" s="554" t="s">
        <v>3673</v>
      </c>
      <c r="M314" s="540">
        <f t="shared" si="2"/>
        <v>134</v>
      </c>
      <c r="N314" s="25"/>
      <c r="O314" s="25"/>
      <c r="P314" s="25"/>
      <c r="Q314" s="25"/>
      <c r="R314" s="25"/>
      <c r="S314" s="25"/>
      <c r="T314" s="25"/>
      <c r="U314" s="25"/>
      <c r="V314" s="25"/>
      <c r="W314" s="25"/>
      <c r="X314" s="25"/>
      <c r="Y314" s="25"/>
      <c r="Z314" s="25"/>
    </row>
    <row r="315" ht="15.0" customHeight="1">
      <c r="A315" s="558">
        <v>14220.0</v>
      </c>
      <c r="B315" s="559" t="s">
        <v>5674</v>
      </c>
      <c r="C315" s="559">
        <v>2019.0</v>
      </c>
      <c r="D315" s="560">
        <v>43718.0</v>
      </c>
      <c r="E315" s="559" t="s">
        <v>5675</v>
      </c>
      <c r="F315" s="568" t="s">
        <v>5676</v>
      </c>
      <c r="G315" s="559" t="s">
        <v>729</v>
      </c>
      <c r="H315" s="559" t="s">
        <v>795</v>
      </c>
      <c r="I315" s="560">
        <v>44027.0</v>
      </c>
      <c r="J315" s="559">
        <v>7.0</v>
      </c>
      <c r="K315" s="561" t="s">
        <v>1231</v>
      </c>
      <c r="L315" s="559" t="s">
        <v>3673</v>
      </c>
      <c r="M315" s="541">
        <f t="shared" si="2"/>
        <v>309</v>
      </c>
      <c r="N315" s="25"/>
      <c r="O315" s="25"/>
      <c r="P315" s="25"/>
      <c r="Q315" s="25"/>
      <c r="R315" s="25"/>
      <c r="S315" s="25"/>
      <c r="T315" s="25"/>
      <c r="U315" s="25"/>
      <c r="V315" s="25"/>
      <c r="W315" s="25"/>
      <c r="X315" s="25"/>
      <c r="Y315" s="25"/>
      <c r="Z315" s="25"/>
    </row>
    <row r="316" ht="12.75" customHeight="1">
      <c r="A316" s="553">
        <v>14320.0</v>
      </c>
      <c r="B316" s="554" t="s">
        <v>5677</v>
      </c>
      <c r="C316" s="554">
        <v>2019.0</v>
      </c>
      <c r="D316" s="555">
        <v>43692.0</v>
      </c>
      <c r="E316" s="554" t="s">
        <v>5678</v>
      </c>
      <c r="F316" s="569" t="s">
        <v>3905</v>
      </c>
      <c r="G316" s="554" t="s">
        <v>725</v>
      </c>
      <c r="H316" s="554" t="s">
        <v>2919</v>
      </c>
      <c r="I316" s="555">
        <v>44027.0</v>
      </c>
      <c r="J316" s="554">
        <v>7.0</v>
      </c>
      <c r="K316" s="567" t="s">
        <v>336</v>
      </c>
      <c r="L316" s="554" t="s">
        <v>399</v>
      </c>
      <c r="M316" s="540">
        <f t="shared" si="2"/>
        <v>335</v>
      </c>
      <c r="N316" s="25"/>
      <c r="O316" s="25"/>
      <c r="P316" s="25"/>
      <c r="Q316" s="25"/>
      <c r="R316" s="25"/>
      <c r="S316" s="25"/>
      <c r="T316" s="25"/>
      <c r="U316" s="25"/>
      <c r="V316" s="25"/>
      <c r="W316" s="25"/>
      <c r="X316" s="25"/>
      <c r="Y316" s="25"/>
      <c r="Z316" s="25"/>
    </row>
    <row r="317" ht="12.75" customHeight="1">
      <c r="A317" s="558">
        <v>14420.0</v>
      </c>
      <c r="B317" s="559" t="s">
        <v>5679</v>
      </c>
      <c r="C317" s="559">
        <v>2010.0</v>
      </c>
      <c r="D317" s="560">
        <v>40443.0</v>
      </c>
      <c r="E317" s="559" t="s">
        <v>5680</v>
      </c>
      <c r="F317" s="559" t="s">
        <v>5681</v>
      </c>
      <c r="G317" s="559" t="s">
        <v>806</v>
      </c>
      <c r="H317" s="559" t="s">
        <v>244</v>
      </c>
      <c r="I317" s="560">
        <v>44029.0</v>
      </c>
      <c r="J317" s="559">
        <v>7.0</v>
      </c>
      <c r="K317" s="567" t="s">
        <v>329</v>
      </c>
      <c r="L317" s="559" t="s">
        <v>3221</v>
      </c>
      <c r="M317" s="541">
        <f t="shared" si="2"/>
        <v>3586</v>
      </c>
      <c r="N317" s="25"/>
      <c r="O317" s="25"/>
      <c r="P317" s="25"/>
      <c r="Q317" s="25"/>
      <c r="R317" s="25"/>
      <c r="S317" s="25"/>
      <c r="T317" s="25"/>
      <c r="U317" s="25"/>
      <c r="V317" s="25"/>
      <c r="W317" s="25"/>
      <c r="X317" s="25"/>
      <c r="Y317" s="25"/>
      <c r="Z317" s="25"/>
    </row>
    <row r="318" ht="12.75" customHeight="1">
      <c r="A318" s="553">
        <v>14520.0</v>
      </c>
      <c r="B318" s="554" t="s">
        <v>5682</v>
      </c>
      <c r="C318" s="554">
        <v>2013.0</v>
      </c>
      <c r="D318" s="555">
        <v>41537.0</v>
      </c>
      <c r="E318" s="554" t="s">
        <v>5683</v>
      </c>
      <c r="F318" s="554" t="s">
        <v>3442</v>
      </c>
      <c r="G318" s="554" t="s">
        <v>712</v>
      </c>
      <c r="H318" s="554" t="s">
        <v>927</v>
      </c>
      <c r="I318" s="555">
        <v>44029.0</v>
      </c>
      <c r="J318" s="554">
        <v>7.0</v>
      </c>
      <c r="K318" s="567" t="s">
        <v>336</v>
      </c>
      <c r="L318" s="554" t="s">
        <v>3226</v>
      </c>
      <c r="M318" s="540">
        <f t="shared" si="2"/>
        <v>2492</v>
      </c>
      <c r="N318" s="25"/>
      <c r="O318" s="25"/>
      <c r="P318" s="25"/>
      <c r="Q318" s="25"/>
      <c r="R318" s="25"/>
      <c r="S318" s="25"/>
      <c r="T318" s="25"/>
      <c r="U318" s="25"/>
      <c r="V318" s="25"/>
      <c r="W318" s="25"/>
      <c r="X318" s="25"/>
      <c r="Y318" s="25"/>
      <c r="Z318" s="25"/>
    </row>
    <row r="319" ht="12.75" customHeight="1">
      <c r="A319" s="558">
        <v>14620.0</v>
      </c>
      <c r="B319" s="559" t="s">
        <v>5684</v>
      </c>
      <c r="C319" s="559">
        <v>2013.0</v>
      </c>
      <c r="D319" s="560">
        <v>41628.0</v>
      </c>
      <c r="E319" s="559" t="s">
        <v>5685</v>
      </c>
      <c r="F319" s="559" t="s">
        <v>1569</v>
      </c>
      <c r="G319" s="559" t="s">
        <v>712</v>
      </c>
      <c r="H319" s="559" t="s">
        <v>50</v>
      </c>
      <c r="I319" s="560">
        <v>44029.0</v>
      </c>
      <c r="J319" s="559">
        <v>7.0</v>
      </c>
      <c r="K319" s="567" t="s">
        <v>329</v>
      </c>
      <c r="L319" s="559" t="s">
        <v>3226</v>
      </c>
      <c r="M319" s="541">
        <f t="shared" si="2"/>
        <v>2401</v>
      </c>
      <c r="N319" s="25"/>
      <c r="O319" s="25"/>
      <c r="P319" s="25"/>
      <c r="Q319" s="25"/>
      <c r="R319" s="25"/>
      <c r="S319" s="25"/>
      <c r="T319" s="25"/>
      <c r="U319" s="25"/>
      <c r="V319" s="25"/>
      <c r="W319" s="25"/>
      <c r="X319" s="25"/>
      <c r="Y319" s="25"/>
      <c r="Z319" s="25"/>
    </row>
    <row r="320" ht="15.0" customHeight="1">
      <c r="A320" s="553">
        <v>14720.0</v>
      </c>
      <c r="B320" s="554" t="s">
        <v>5686</v>
      </c>
      <c r="C320" s="554">
        <v>2019.0</v>
      </c>
      <c r="D320" s="555">
        <v>43815.0</v>
      </c>
      <c r="E320" s="554" t="s">
        <v>5687</v>
      </c>
      <c r="F320" s="569" t="s">
        <v>5688</v>
      </c>
      <c r="G320" s="554" t="s">
        <v>729</v>
      </c>
      <c r="H320" s="554" t="s">
        <v>5689</v>
      </c>
      <c r="I320" s="555">
        <v>44029.0</v>
      </c>
      <c r="J320" s="554">
        <v>7.0</v>
      </c>
      <c r="K320" s="561" t="s">
        <v>1231</v>
      </c>
      <c r="L320" s="554" t="s">
        <v>3673</v>
      </c>
      <c r="M320" s="540">
        <f t="shared" si="2"/>
        <v>214</v>
      </c>
      <c r="N320" s="25"/>
      <c r="O320" s="25"/>
      <c r="P320" s="25"/>
      <c r="Q320" s="25"/>
      <c r="R320" s="25"/>
      <c r="S320" s="25"/>
      <c r="T320" s="25"/>
      <c r="U320" s="25"/>
      <c r="V320" s="25"/>
      <c r="W320" s="25"/>
      <c r="X320" s="25"/>
      <c r="Y320" s="25"/>
      <c r="Z320" s="25"/>
    </row>
    <row r="321" ht="12.75" customHeight="1">
      <c r="A321" s="558">
        <v>14820.0</v>
      </c>
      <c r="B321" s="559" t="s">
        <v>5690</v>
      </c>
      <c r="C321" s="559">
        <v>2019.0</v>
      </c>
      <c r="D321" s="560">
        <v>43699.0</v>
      </c>
      <c r="E321" s="559" t="s">
        <v>5691</v>
      </c>
      <c r="F321" s="568" t="s">
        <v>3905</v>
      </c>
      <c r="G321" s="559" t="s">
        <v>725</v>
      </c>
      <c r="H321" s="559" t="s">
        <v>2919</v>
      </c>
      <c r="I321" s="560">
        <v>44029.0</v>
      </c>
      <c r="J321" s="559">
        <v>7.0</v>
      </c>
      <c r="K321" s="567" t="s">
        <v>336</v>
      </c>
      <c r="L321" s="559" t="s">
        <v>3673</v>
      </c>
      <c r="M321" s="541">
        <f t="shared" si="2"/>
        <v>330</v>
      </c>
      <c r="N321" s="25"/>
      <c r="O321" s="25"/>
      <c r="P321" s="25"/>
      <c r="Q321" s="25"/>
      <c r="R321" s="25"/>
      <c r="S321" s="25"/>
      <c r="T321" s="25"/>
      <c r="U321" s="25"/>
      <c r="V321" s="25"/>
      <c r="W321" s="25"/>
      <c r="X321" s="25"/>
      <c r="Y321" s="25"/>
      <c r="Z321" s="25"/>
    </row>
    <row r="322" ht="12.75" customHeight="1">
      <c r="A322" s="553">
        <v>14920.0</v>
      </c>
      <c r="B322" s="554" t="s">
        <v>5692</v>
      </c>
      <c r="C322" s="554">
        <v>2012.0</v>
      </c>
      <c r="D322" s="555">
        <v>41078.0</v>
      </c>
      <c r="E322" s="554" t="s">
        <v>5693</v>
      </c>
      <c r="F322" s="554" t="s">
        <v>5694</v>
      </c>
      <c r="G322" s="554" t="s">
        <v>712</v>
      </c>
      <c r="H322" s="554" t="s">
        <v>380</v>
      </c>
      <c r="I322" s="555">
        <v>44032.0</v>
      </c>
      <c r="J322" s="554">
        <v>7.0</v>
      </c>
      <c r="K322" s="567" t="s">
        <v>329</v>
      </c>
      <c r="L322" s="554" t="s">
        <v>3221</v>
      </c>
      <c r="M322" s="540">
        <f t="shared" si="2"/>
        <v>2954</v>
      </c>
      <c r="N322" s="25"/>
      <c r="O322" s="25"/>
      <c r="P322" s="25"/>
      <c r="Q322" s="25"/>
      <c r="R322" s="25"/>
      <c r="S322" s="25"/>
      <c r="T322" s="25"/>
      <c r="U322" s="25"/>
      <c r="V322" s="25"/>
      <c r="W322" s="25"/>
      <c r="X322" s="25"/>
      <c r="Y322" s="25"/>
      <c r="Z322" s="25"/>
    </row>
    <row r="323" ht="12.75" customHeight="1">
      <c r="A323" s="558">
        <v>15020.0</v>
      </c>
      <c r="B323" s="559" t="s">
        <v>5695</v>
      </c>
      <c r="C323" s="559">
        <v>2013.0</v>
      </c>
      <c r="D323" s="560">
        <v>41501.0</v>
      </c>
      <c r="E323" s="559" t="s">
        <v>5696</v>
      </c>
      <c r="F323" s="559" t="s">
        <v>1601</v>
      </c>
      <c r="G323" s="559" t="s">
        <v>712</v>
      </c>
      <c r="H323" s="559" t="s">
        <v>5372</v>
      </c>
      <c r="I323" s="560">
        <v>44040.0</v>
      </c>
      <c r="J323" s="559">
        <v>7.0</v>
      </c>
      <c r="K323" s="567" t="s">
        <v>336</v>
      </c>
      <c r="L323" s="559" t="s">
        <v>3226</v>
      </c>
      <c r="M323" s="541">
        <f t="shared" si="2"/>
        <v>2539</v>
      </c>
      <c r="N323" s="25"/>
      <c r="O323" s="25"/>
      <c r="P323" s="25"/>
      <c r="Q323" s="25"/>
      <c r="R323" s="25"/>
      <c r="S323" s="25"/>
      <c r="T323" s="25"/>
      <c r="U323" s="25"/>
      <c r="V323" s="25"/>
      <c r="W323" s="25"/>
      <c r="X323" s="25"/>
      <c r="Y323" s="25"/>
      <c r="Z323" s="25"/>
    </row>
    <row r="324" ht="12.75" customHeight="1">
      <c r="A324" s="553">
        <v>15120.0</v>
      </c>
      <c r="B324" s="554" t="s">
        <v>5697</v>
      </c>
      <c r="C324" s="554">
        <v>2020.0</v>
      </c>
      <c r="D324" s="555">
        <v>43895.0</v>
      </c>
      <c r="E324" s="554" t="s">
        <v>5698</v>
      </c>
      <c r="F324" s="569" t="s">
        <v>4404</v>
      </c>
      <c r="G324" s="554" t="s">
        <v>725</v>
      </c>
      <c r="H324" s="554" t="s">
        <v>2472</v>
      </c>
      <c r="I324" s="555">
        <v>44040.0</v>
      </c>
      <c r="J324" s="554">
        <v>7.0</v>
      </c>
      <c r="K324" s="567" t="s">
        <v>336</v>
      </c>
      <c r="L324" s="554" t="s">
        <v>3673</v>
      </c>
      <c r="M324" s="540">
        <f t="shared" si="2"/>
        <v>145</v>
      </c>
      <c r="N324" s="25"/>
      <c r="O324" s="25"/>
      <c r="P324" s="25"/>
      <c r="Q324" s="25"/>
      <c r="R324" s="25"/>
      <c r="S324" s="25"/>
      <c r="T324" s="25"/>
      <c r="U324" s="25"/>
      <c r="V324" s="25"/>
      <c r="W324" s="25"/>
      <c r="X324" s="25"/>
      <c r="Y324" s="25"/>
      <c r="Z324" s="25"/>
    </row>
    <row r="325" ht="12.75" customHeight="1">
      <c r="A325" s="558">
        <v>15220.0</v>
      </c>
      <c r="B325" s="559" t="s">
        <v>5699</v>
      </c>
      <c r="C325" s="559">
        <v>2020.0</v>
      </c>
      <c r="D325" s="560">
        <v>43879.0</v>
      </c>
      <c r="E325" s="559" t="s">
        <v>5700</v>
      </c>
      <c r="F325" s="568" t="s">
        <v>4086</v>
      </c>
      <c r="G325" s="559" t="s">
        <v>725</v>
      </c>
      <c r="H325" s="559" t="s">
        <v>736</v>
      </c>
      <c r="I325" s="560">
        <v>44041.0</v>
      </c>
      <c r="J325" s="559">
        <v>7.0</v>
      </c>
      <c r="K325" s="561" t="s">
        <v>1231</v>
      </c>
      <c r="L325" s="559" t="s">
        <v>3673</v>
      </c>
      <c r="M325" s="541">
        <f t="shared" si="2"/>
        <v>162</v>
      </c>
      <c r="N325" s="25"/>
      <c r="O325" s="25"/>
      <c r="P325" s="25"/>
      <c r="Q325" s="25"/>
      <c r="R325" s="25"/>
      <c r="S325" s="25"/>
      <c r="T325" s="25"/>
      <c r="U325" s="25"/>
      <c r="V325" s="25"/>
      <c r="W325" s="25"/>
      <c r="X325" s="25"/>
      <c r="Y325" s="25"/>
      <c r="Z325" s="25"/>
    </row>
    <row r="326" ht="12.75" customHeight="1">
      <c r="A326" s="553">
        <v>15320.0</v>
      </c>
      <c r="B326" s="554" t="s">
        <v>5701</v>
      </c>
      <c r="C326" s="554">
        <v>2014.0</v>
      </c>
      <c r="D326" s="555">
        <v>41729.0</v>
      </c>
      <c r="E326" s="554" t="s">
        <v>5702</v>
      </c>
      <c r="F326" s="554" t="s">
        <v>5097</v>
      </c>
      <c r="G326" s="554" t="s">
        <v>707</v>
      </c>
      <c r="H326" s="554" t="s">
        <v>1404</v>
      </c>
      <c r="I326" s="555">
        <v>44043.0</v>
      </c>
      <c r="J326" s="554">
        <v>7.0</v>
      </c>
      <c r="K326" s="567" t="s">
        <v>336</v>
      </c>
      <c r="L326" s="554" t="s">
        <v>3221</v>
      </c>
      <c r="M326" s="540">
        <f t="shared" si="2"/>
        <v>2314</v>
      </c>
      <c r="N326" s="25"/>
      <c r="O326" s="25"/>
      <c r="P326" s="25"/>
      <c r="Q326" s="25"/>
      <c r="R326" s="25"/>
      <c r="S326" s="25"/>
      <c r="T326" s="25"/>
      <c r="U326" s="25"/>
      <c r="V326" s="25"/>
      <c r="W326" s="25"/>
      <c r="X326" s="25"/>
      <c r="Y326" s="25"/>
      <c r="Z326" s="25"/>
    </row>
    <row r="327" ht="12.75" customHeight="1">
      <c r="A327" s="558">
        <v>15420.0</v>
      </c>
      <c r="B327" s="559" t="s">
        <v>5703</v>
      </c>
      <c r="C327" s="559">
        <v>2015.0</v>
      </c>
      <c r="D327" s="560">
        <v>42153.0</v>
      </c>
      <c r="E327" s="559" t="s">
        <v>5704</v>
      </c>
      <c r="F327" s="559" t="s">
        <v>5705</v>
      </c>
      <c r="G327" s="559" t="s">
        <v>707</v>
      </c>
      <c r="H327" s="559" t="s">
        <v>1404</v>
      </c>
      <c r="I327" s="560">
        <v>44043.0</v>
      </c>
      <c r="J327" s="559">
        <v>7.0</v>
      </c>
      <c r="K327" s="567" t="s">
        <v>336</v>
      </c>
      <c r="L327" s="559" t="s">
        <v>3221</v>
      </c>
      <c r="M327" s="541">
        <f t="shared" si="2"/>
        <v>1890</v>
      </c>
      <c r="N327" s="25"/>
      <c r="O327" s="25"/>
      <c r="P327" s="25"/>
      <c r="Q327" s="25"/>
      <c r="R327" s="25"/>
      <c r="S327" s="25"/>
      <c r="T327" s="25"/>
      <c r="U327" s="25"/>
      <c r="V327" s="25"/>
      <c r="W327" s="25"/>
      <c r="X327" s="25"/>
      <c r="Y327" s="25"/>
      <c r="Z327" s="25"/>
    </row>
    <row r="328" ht="12.75" customHeight="1">
      <c r="A328" s="553">
        <v>15520.0</v>
      </c>
      <c r="B328" s="554" t="s">
        <v>5706</v>
      </c>
      <c r="C328" s="554">
        <v>2015.0</v>
      </c>
      <c r="D328" s="555">
        <v>42311.0</v>
      </c>
      <c r="E328" s="554" t="s">
        <v>5707</v>
      </c>
      <c r="F328" s="554" t="s">
        <v>5708</v>
      </c>
      <c r="G328" s="554" t="s">
        <v>707</v>
      </c>
      <c r="H328" s="554" t="s">
        <v>1404</v>
      </c>
      <c r="I328" s="555">
        <v>44043.0</v>
      </c>
      <c r="J328" s="554">
        <v>7.0</v>
      </c>
      <c r="K328" s="567" t="s">
        <v>336</v>
      </c>
      <c r="L328" s="554" t="s">
        <v>3221</v>
      </c>
      <c r="M328" s="540">
        <f t="shared" si="2"/>
        <v>1732</v>
      </c>
      <c r="N328" s="25"/>
      <c r="O328" s="25"/>
      <c r="P328" s="25"/>
      <c r="Q328" s="25"/>
      <c r="R328" s="25"/>
      <c r="S328" s="25"/>
      <c r="T328" s="25"/>
      <c r="U328" s="25"/>
      <c r="V328" s="25"/>
      <c r="W328" s="25"/>
      <c r="X328" s="25"/>
      <c r="Y328" s="25"/>
      <c r="Z328" s="25"/>
    </row>
    <row r="329" ht="12.75" customHeight="1">
      <c r="A329" s="558">
        <v>15620.0</v>
      </c>
      <c r="B329" s="559" t="s">
        <v>5709</v>
      </c>
      <c r="C329" s="559">
        <v>2015.0</v>
      </c>
      <c r="D329" s="560">
        <v>42311.0</v>
      </c>
      <c r="E329" s="559" t="s">
        <v>5710</v>
      </c>
      <c r="F329" s="559" t="s">
        <v>5705</v>
      </c>
      <c r="G329" s="559" t="s">
        <v>707</v>
      </c>
      <c r="H329" s="559" t="s">
        <v>1404</v>
      </c>
      <c r="I329" s="560">
        <v>44043.0</v>
      </c>
      <c r="J329" s="559">
        <v>7.0</v>
      </c>
      <c r="K329" s="567" t="s">
        <v>336</v>
      </c>
      <c r="L329" s="559" t="s">
        <v>3221</v>
      </c>
      <c r="M329" s="541">
        <f t="shared" si="2"/>
        <v>1732</v>
      </c>
      <c r="N329" s="25"/>
      <c r="O329" s="25"/>
      <c r="P329" s="25"/>
      <c r="Q329" s="25"/>
      <c r="R329" s="25"/>
      <c r="S329" s="25"/>
      <c r="T329" s="25"/>
      <c r="U329" s="25"/>
      <c r="V329" s="25"/>
      <c r="W329" s="25"/>
      <c r="X329" s="25"/>
      <c r="Y329" s="25"/>
      <c r="Z329" s="25"/>
    </row>
    <row r="330" ht="12.75" customHeight="1">
      <c r="A330" s="553">
        <v>15720.0</v>
      </c>
      <c r="B330" s="554" t="s">
        <v>5711</v>
      </c>
      <c r="C330" s="554">
        <v>2016.0</v>
      </c>
      <c r="D330" s="555">
        <v>42733.0</v>
      </c>
      <c r="E330" s="554" t="s">
        <v>5712</v>
      </c>
      <c r="F330" s="554" t="s">
        <v>5713</v>
      </c>
      <c r="G330" s="554" t="s">
        <v>707</v>
      </c>
      <c r="H330" s="554" t="s">
        <v>1404</v>
      </c>
      <c r="I330" s="555">
        <v>44043.0</v>
      </c>
      <c r="J330" s="554">
        <v>7.0</v>
      </c>
      <c r="K330" s="567" t="s">
        <v>329</v>
      </c>
      <c r="L330" s="554" t="s">
        <v>3226</v>
      </c>
      <c r="M330" s="540">
        <f t="shared" si="2"/>
        <v>1310</v>
      </c>
      <c r="N330" s="25"/>
      <c r="O330" s="25"/>
      <c r="P330" s="25"/>
      <c r="Q330" s="25"/>
      <c r="R330" s="25"/>
      <c r="S330" s="25"/>
      <c r="T330" s="25"/>
      <c r="U330" s="25"/>
      <c r="V330" s="25"/>
      <c r="W330" s="25"/>
      <c r="X330" s="25"/>
      <c r="Y330" s="25"/>
      <c r="Z330" s="25"/>
    </row>
    <row r="331" ht="12.75" customHeight="1">
      <c r="A331" s="558">
        <v>15820.0</v>
      </c>
      <c r="B331" s="559" t="s">
        <v>5714</v>
      </c>
      <c r="C331" s="559">
        <v>2011.0</v>
      </c>
      <c r="D331" s="560">
        <v>40819.0</v>
      </c>
      <c r="E331" s="559" t="s">
        <v>5715</v>
      </c>
      <c r="F331" s="559" t="s">
        <v>5716</v>
      </c>
      <c r="G331" s="559" t="s">
        <v>806</v>
      </c>
      <c r="H331" s="559" t="s">
        <v>244</v>
      </c>
      <c r="I331" s="560">
        <v>44043.0</v>
      </c>
      <c r="J331" s="559">
        <v>7.0</v>
      </c>
      <c r="K331" s="567" t="s">
        <v>336</v>
      </c>
      <c r="L331" s="559" t="s">
        <v>3226</v>
      </c>
      <c r="M331" s="541">
        <f t="shared" si="2"/>
        <v>3224</v>
      </c>
      <c r="N331" s="25"/>
      <c r="O331" s="25"/>
      <c r="P331" s="25"/>
      <c r="Q331" s="25"/>
      <c r="R331" s="25"/>
      <c r="S331" s="25"/>
      <c r="T331" s="25"/>
      <c r="U331" s="25"/>
      <c r="V331" s="25"/>
      <c r="W331" s="25"/>
      <c r="X331" s="25"/>
      <c r="Y331" s="25"/>
      <c r="Z331" s="25"/>
    </row>
    <row r="332" ht="12.75" customHeight="1">
      <c r="A332" s="553">
        <v>15920.0</v>
      </c>
      <c r="B332" s="554" t="s">
        <v>5717</v>
      </c>
      <c r="C332" s="554">
        <v>2017.0</v>
      </c>
      <c r="D332" s="555">
        <v>42797.0</v>
      </c>
      <c r="E332" s="554" t="s">
        <v>5718</v>
      </c>
      <c r="F332" s="554" t="s">
        <v>5719</v>
      </c>
      <c r="G332" s="554" t="s">
        <v>712</v>
      </c>
      <c r="H332" s="554" t="s">
        <v>50</v>
      </c>
      <c r="I332" s="555">
        <v>44043.0</v>
      </c>
      <c r="J332" s="554">
        <v>7.0</v>
      </c>
      <c r="K332" s="567" t="s">
        <v>336</v>
      </c>
      <c r="L332" s="554" t="s">
        <v>3226</v>
      </c>
      <c r="M332" s="540">
        <f t="shared" si="2"/>
        <v>1246</v>
      </c>
      <c r="N332" s="25"/>
      <c r="O332" s="25"/>
      <c r="P332" s="25"/>
      <c r="Q332" s="25"/>
      <c r="R332" s="25"/>
      <c r="S332" s="25"/>
      <c r="T332" s="25"/>
      <c r="U332" s="25"/>
      <c r="V332" s="25"/>
      <c r="W332" s="25"/>
      <c r="X332" s="25"/>
      <c r="Y332" s="25"/>
      <c r="Z332" s="25"/>
    </row>
    <row r="333" ht="12.75" customHeight="1">
      <c r="A333" s="558">
        <v>16020.0</v>
      </c>
      <c r="B333" s="559" t="s">
        <v>5720</v>
      </c>
      <c r="C333" s="559">
        <v>2017.0</v>
      </c>
      <c r="D333" s="560">
        <v>43091.0</v>
      </c>
      <c r="E333" s="559" t="s">
        <v>5721</v>
      </c>
      <c r="F333" s="559" t="s">
        <v>314</v>
      </c>
      <c r="G333" s="559" t="s">
        <v>712</v>
      </c>
      <c r="H333" s="559" t="s">
        <v>753</v>
      </c>
      <c r="I333" s="560">
        <v>44046.0</v>
      </c>
      <c r="J333" s="559">
        <v>8.0</v>
      </c>
      <c r="K333" s="567" t="s">
        <v>329</v>
      </c>
      <c r="L333" s="559" t="s">
        <v>3226</v>
      </c>
      <c r="M333" s="541">
        <f t="shared" si="2"/>
        <v>955</v>
      </c>
      <c r="N333" s="25"/>
      <c r="O333" s="25"/>
      <c r="P333" s="25"/>
      <c r="Q333" s="25"/>
      <c r="R333" s="25"/>
      <c r="S333" s="25"/>
      <c r="T333" s="25"/>
      <c r="U333" s="25"/>
      <c r="V333" s="25"/>
      <c r="W333" s="25"/>
      <c r="X333" s="25"/>
      <c r="Y333" s="25"/>
      <c r="Z333" s="25"/>
    </row>
    <row r="334" ht="12.75" customHeight="1">
      <c r="A334" s="553">
        <v>16120.0</v>
      </c>
      <c r="B334" s="554" t="s">
        <v>5722</v>
      </c>
      <c r="C334" s="554">
        <v>2011.0</v>
      </c>
      <c r="D334" s="555">
        <v>40900.0</v>
      </c>
      <c r="E334" s="554" t="s">
        <v>5723</v>
      </c>
      <c r="F334" s="554" t="s">
        <v>5724</v>
      </c>
      <c r="G334" s="554" t="s">
        <v>806</v>
      </c>
      <c r="H334" s="554" t="s">
        <v>197</v>
      </c>
      <c r="I334" s="555">
        <v>44047.0</v>
      </c>
      <c r="J334" s="554">
        <v>8.0</v>
      </c>
      <c r="K334" s="567" t="s">
        <v>336</v>
      </c>
      <c r="L334" s="554" t="s">
        <v>3221</v>
      </c>
      <c r="M334" s="540">
        <f t="shared" si="2"/>
        <v>3147</v>
      </c>
      <c r="N334" s="25"/>
      <c r="O334" s="25"/>
      <c r="P334" s="25"/>
      <c r="Q334" s="25"/>
      <c r="R334" s="25"/>
      <c r="S334" s="25"/>
      <c r="T334" s="25"/>
      <c r="U334" s="25"/>
      <c r="V334" s="25"/>
      <c r="W334" s="25"/>
      <c r="X334" s="25"/>
      <c r="Y334" s="25"/>
      <c r="Z334" s="25"/>
    </row>
    <row r="335" ht="12.75" customHeight="1">
      <c r="A335" s="558">
        <v>16220.0</v>
      </c>
      <c r="B335" s="559" t="s">
        <v>5725</v>
      </c>
      <c r="C335" s="559">
        <v>2016.0</v>
      </c>
      <c r="D335" s="560">
        <v>42571.0</v>
      </c>
      <c r="E335" s="559" t="s">
        <v>5726</v>
      </c>
      <c r="F335" s="559" t="s">
        <v>4295</v>
      </c>
      <c r="G335" s="559" t="s">
        <v>712</v>
      </c>
      <c r="H335" s="559" t="s">
        <v>50</v>
      </c>
      <c r="I335" s="560">
        <v>44048.0</v>
      </c>
      <c r="J335" s="559">
        <v>8.0</v>
      </c>
      <c r="K335" s="567" t="s">
        <v>336</v>
      </c>
      <c r="L335" s="559" t="s">
        <v>3226</v>
      </c>
      <c r="M335" s="541">
        <f t="shared" si="2"/>
        <v>1477</v>
      </c>
      <c r="N335" s="25"/>
      <c r="O335" s="25"/>
      <c r="P335" s="25"/>
      <c r="Q335" s="25"/>
      <c r="R335" s="25"/>
      <c r="S335" s="25"/>
      <c r="T335" s="25"/>
      <c r="U335" s="25"/>
      <c r="V335" s="25"/>
      <c r="W335" s="25"/>
      <c r="X335" s="25"/>
      <c r="Y335" s="25"/>
      <c r="Z335" s="25"/>
    </row>
    <row r="336" ht="12.75" customHeight="1">
      <c r="A336" s="553">
        <v>16320.0</v>
      </c>
      <c r="B336" s="554" t="s">
        <v>5727</v>
      </c>
      <c r="C336" s="554">
        <v>2016.0</v>
      </c>
      <c r="D336" s="555">
        <v>42580.0</v>
      </c>
      <c r="E336" s="554" t="s">
        <v>5728</v>
      </c>
      <c r="F336" s="554" t="s">
        <v>5729</v>
      </c>
      <c r="G336" s="554" t="s">
        <v>712</v>
      </c>
      <c r="H336" s="554" t="s">
        <v>5278</v>
      </c>
      <c r="I336" s="555">
        <v>44048.0</v>
      </c>
      <c r="J336" s="554">
        <v>8.0</v>
      </c>
      <c r="K336" s="567" t="s">
        <v>336</v>
      </c>
      <c r="L336" s="554" t="s">
        <v>3221</v>
      </c>
      <c r="M336" s="540">
        <f t="shared" si="2"/>
        <v>1468</v>
      </c>
      <c r="N336" s="25"/>
      <c r="O336" s="25"/>
      <c r="P336" s="25"/>
      <c r="Q336" s="25"/>
      <c r="R336" s="25"/>
      <c r="S336" s="25"/>
      <c r="T336" s="25"/>
      <c r="U336" s="25"/>
      <c r="V336" s="25"/>
      <c r="W336" s="25"/>
      <c r="X336" s="25"/>
      <c r="Y336" s="25"/>
      <c r="Z336" s="25"/>
    </row>
    <row r="337" ht="12.75" customHeight="1">
      <c r="A337" s="558">
        <v>16420.0</v>
      </c>
      <c r="B337" s="559" t="s">
        <v>5730</v>
      </c>
      <c r="C337" s="559">
        <v>2019.0</v>
      </c>
      <c r="D337" s="560">
        <v>43808.0</v>
      </c>
      <c r="E337" s="559" t="s">
        <v>5731</v>
      </c>
      <c r="F337" s="568" t="s">
        <v>2716</v>
      </c>
      <c r="G337" s="559" t="s">
        <v>725</v>
      </c>
      <c r="H337" s="559" t="s">
        <v>2472</v>
      </c>
      <c r="I337" s="560">
        <v>44049.0</v>
      </c>
      <c r="J337" s="559">
        <v>8.0</v>
      </c>
      <c r="K337" s="567" t="s">
        <v>336</v>
      </c>
      <c r="L337" s="559" t="s">
        <v>3673</v>
      </c>
      <c r="M337" s="541">
        <f t="shared" si="2"/>
        <v>241</v>
      </c>
      <c r="N337" s="25"/>
      <c r="O337" s="25"/>
      <c r="P337" s="25"/>
      <c r="Q337" s="25"/>
      <c r="R337" s="25"/>
      <c r="S337" s="25"/>
      <c r="T337" s="25"/>
      <c r="U337" s="25"/>
      <c r="V337" s="25"/>
      <c r="W337" s="25"/>
      <c r="X337" s="25"/>
      <c r="Y337" s="25"/>
      <c r="Z337" s="25"/>
    </row>
    <row r="338" ht="15.0" customHeight="1">
      <c r="A338" s="553">
        <v>16520.0</v>
      </c>
      <c r="B338" s="554" t="s">
        <v>5732</v>
      </c>
      <c r="C338" s="554">
        <v>2020.0</v>
      </c>
      <c r="D338" s="555">
        <v>43859.0</v>
      </c>
      <c r="E338" s="554" t="s">
        <v>5733</v>
      </c>
      <c r="F338" s="554" t="s">
        <v>4729</v>
      </c>
      <c r="G338" s="554" t="s">
        <v>725</v>
      </c>
      <c r="H338" s="554" t="s">
        <v>4730</v>
      </c>
      <c r="I338" s="555">
        <v>44049.0</v>
      </c>
      <c r="J338" s="554">
        <v>8.0</v>
      </c>
      <c r="K338" s="561" t="s">
        <v>1231</v>
      </c>
      <c r="L338" s="554" t="s">
        <v>3673</v>
      </c>
      <c r="M338" s="540">
        <f t="shared" si="2"/>
        <v>190</v>
      </c>
      <c r="N338" s="25"/>
      <c r="O338" s="25"/>
      <c r="P338" s="25"/>
      <c r="Q338" s="25"/>
      <c r="R338" s="25"/>
      <c r="S338" s="25"/>
      <c r="T338" s="25"/>
      <c r="U338" s="25"/>
      <c r="V338" s="25"/>
      <c r="W338" s="25"/>
      <c r="X338" s="25"/>
      <c r="Y338" s="25"/>
      <c r="Z338" s="25"/>
    </row>
    <row r="339" ht="12.75" customHeight="1">
      <c r="A339" s="558">
        <v>16620.0</v>
      </c>
      <c r="B339" s="559" t="s">
        <v>5734</v>
      </c>
      <c r="C339" s="559">
        <v>2015.0</v>
      </c>
      <c r="D339" s="560">
        <v>42341.0</v>
      </c>
      <c r="E339" s="559" t="s">
        <v>5735</v>
      </c>
      <c r="F339" s="559" t="s">
        <v>31</v>
      </c>
      <c r="G339" s="559" t="s">
        <v>712</v>
      </c>
      <c r="H339" s="559" t="s">
        <v>50</v>
      </c>
      <c r="I339" s="560">
        <v>44049.0</v>
      </c>
      <c r="J339" s="559">
        <v>8.0</v>
      </c>
      <c r="K339" s="567" t="s">
        <v>336</v>
      </c>
      <c r="L339" s="559" t="s">
        <v>3221</v>
      </c>
      <c r="M339" s="541">
        <f t="shared" si="2"/>
        <v>1708</v>
      </c>
      <c r="N339" s="25"/>
      <c r="O339" s="25"/>
      <c r="P339" s="25"/>
      <c r="Q339" s="25"/>
      <c r="R339" s="25"/>
      <c r="S339" s="25"/>
      <c r="T339" s="25"/>
      <c r="U339" s="25"/>
      <c r="V339" s="25"/>
      <c r="W339" s="25"/>
      <c r="X339" s="25"/>
      <c r="Y339" s="25"/>
      <c r="Z339" s="25"/>
    </row>
    <row r="340" ht="12.75" customHeight="1">
      <c r="A340" s="553">
        <v>16720.0</v>
      </c>
      <c r="B340" s="554" t="s">
        <v>5736</v>
      </c>
      <c r="C340" s="554">
        <v>2012.0</v>
      </c>
      <c r="D340" s="555">
        <v>40998.0</v>
      </c>
      <c r="E340" s="554" t="s">
        <v>5737</v>
      </c>
      <c r="F340" s="554" t="s">
        <v>5724</v>
      </c>
      <c r="G340" s="554" t="s">
        <v>806</v>
      </c>
      <c r="H340" s="554" t="s">
        <v>112</v>
      </c>
      <c r="I340" s="555">
        <v>44049.0</v>
      </c>
      <c r="J340" s="554">
        <v>8.0</v>
      </c>
      <c r="K340" s="567" t="s">
        <v>336</v>
      </c>
      <c r="L340" s="554" t="s">
        <v>3221</v>
      </c>
      <c r="M340" s="540">
        <f t="shared" si="2"/>
        <v>3051</v>
      </c>
      <c r="N340" s="25"/>
      <c r="O340" s="25"/>
      <c r="P340" s="25"/>
      <c r="Q340" s="25"/>
      <c r="R340" s="25"/>
      <c r="S340" s="25"/>
      <c r="T340" s="25"/>
      <c r="U340" s="25"/>
      <c r="V340" s="25"/>
      <c r="W340" s="25"/>
      <c r="X340" s="25"/>
      <c r="Y340" s="25"/>
      <c r="Z340" s="25"/>
    </row>
    <row r="341" ht="12.75" customHeight="1">
      <c r="A341" s="558">
        <v>16820.0</v>
      </c>
      <c r="B341" s="559" t="s">
        <v>5738</v>
      </c>
      <c r="C341" s="559">
        <v>2011.0</v>
      </c>
      <c r="D341" s="560">
        <v>40742.0</v>
      </c>
      <c r="E341" s="559" t="s">
        <v>5739</v>
      </c>
      <c r="F341" s="559" t="s">
        <v>1601</v>
      </c>
      <c r="G341" s="559" t="s">
        <v>712</v>
      </c>
      <c r="H341" s="559" t="s">
        <v>130</v>
      </c>
      <c r="I341" s="560">
        <v>44054.0</v>
      </c>
      <c r="J341" s="559">
        <v>8.0</v>
      </c>
      <c r="K341" s="567" t="s">
        <v>336</v>
      </c>
      <c r="L341" s="559" t="s">
        <v>3226</v>
      </c>
      <c r="M341" s="541">
        <f t="shared" si="2"/>
        <v>3312</v>
      </c>
      <c r="N341" s="25"/>
      <c r="O341" s="136"/>
      <c r="P341" s="25"/>
      <c r="Q341" s="25"/>
      <c r="R341" s="25"/>
      <c r="S341" s="25"/>
      <c r="T341" s="25"/>
      <c r="U341" s="25"/>
      <c r="V341" s="25"/>
      <c r="W341" s="25"/>
      <c r="X341" s="25"/>
      <c r="Y341" s="25"/>
      <c r="Z341" s="25"/>
    </row>
    <row r="342" ht="12.75" customHeight="1">
      <c r="A342" s="553">
        <v>16920.0</v>
      </c>
      <c r="B342" s="554" t="s">
        <v>5740</v>
      </c>
      <c r="C342" s="554">
        <v>2020.0</v>
      </c>
      <c r="D342" s="555">
        <v>43916.0</v>
      </c>
      <c r="E342" s="554" t="s">
        <v>5741</v>
      </c>
      <c r="F342" s="569" t="s">
        <v>4086</v>
      </c>
      <c r="G342" s="554" t="s">
        <v>725</v>
      </c>
      <c r="H342" s="554" t="s">
        <v>736</v>
      </c>
      <c r="I342" s="555">
        <v>44054.0</v>
      </c>
      <c r="J342" s="554">
        <v>8.0</v>
      </c>
      <c r="K342" s="561" t="s">
        <v>1231</v>
      </c>
      <c r="L342" s="554" t="s">
        <v>3673</v>
      </c>
      <c r="M342" s="540">
        <f t="shared" si="2"/>
        <v>138</v>
      </c>
      <c r="N342" s="25"/>
      <c r="O342" s="25"/>
      <c r="P342" s="25"/>
      <c r="Q342" s="25"/>
      <c r="R342" s="25"/>
      <c r="S342" s="25"/>
      <c r="T342" s="25"/>
      <c r="U342" s="25"/>
      <c r="V342" s="25"/>
      <c r="W342" s="25"/>
      <c r="X342" s="25"/>
      <c r="Y342" s="25"/>
      <c r="Z342" s="25"/>
    </row>
    <row r="343" ht="12.75" customHeight="1">
      <c r="A343" s="558">
        <v>17020.0</v>
      </c>
      <c r="B343" s="559" t="s">
        <v>5742</v>
      </c>
      <c r="C343" s="559">
        <v>2020.0</v>
      </c>
      <c r="D343" s="560">
        <v>43920.0</v>
      </c>
      <c r="E343" s="559" t="s">
        <v>5743</v>
      </c>
      <c r="F343" s="568" t="s">
        <v>4086</v>
      </c>
      <c r="G343" s="559" t="s">
        <v>725</v>
      </c>
      <c r="H343" s="559" t="s">
        <v>736</v>
      </c>
      <c r="I343" s="560">
        <v>44054.0</v>
      </c>
      <c r="J343" s="559">
        <v>8.0</v>
      </c>
      <c r="K343" s="561" t="s">
        <v>1231</v>
      </c>
      <c r="L343" s="559" t="s">
        <v>3673</v>
      </c>
      <c r="M343" s="541">
        <f t="shared" si="2"/>
        <v>134</v>
      </c>
      <c r="N343" s="25"/>
      <c r="O343" s="25"/>
      <c r="P343" s="25"/>
      <c r="Q343" s="25"/>
      <c r="R343" s="25"/>
      <c r="S343" s="25"/>
      <c r="T343" s="25"/>
      <c r="U343" s="25"/>
      <c r="V343" s="25"/>
      <c r="W343" s="25"/>
      <c r="X343" s="25"/>
      <c r="Y343" s="25"/>
      <c r="Z343" s="25"/>
    </row>
    <row r="344" ht="15.0" customHeight="1">
      <c r="A344" s="553">
        <v>17120.0</v>
      </c>
      <c r="B344" s="554" t="s">
        <v>5744</v>
      </c>
      <c r="C344" s="554">
        <v>2020.0</v>
      </c>
      <c r="D344" s="555">
        <v>43934.0</v>
      </c>
      <c r="E344" s="554" t="s">
        <v>5745</v>
      </c>
      <c r="F344" s="569" t="s">
        <v>5746</v>
      </c>
      <c r="G344" s="554" t="s">
        <v>725</v>
      </c>
      <c r="H344" s="554" t="s">
        <v>2726</v>
      </c>
      <c r="I344" s="555">
        <v>44054.0</v>
      </c>
      <c r="J344" s="554">
        <v>8.0</v>
      </c>
      <c r="K344" s="567" t="s">
        <v>336</v>
      </c>
      <c r="L344" s="554" t="s">
        <v>3673</v>
      </c>
      <c r="M344" s="540">
        <f t="shared" si="2"/>
        <v>120</v>
      </c>
      <c r="N344" s="25"/>
      <c r="O344" s="25"/>
      <c r="P344" s="25"/>
      <c r="Q344" s="25"/>
      <c r="R344" s="25"/>
      <c r="S344" s="25"/>
      <c r="T344" s="25"/>
      <c r="U344" s="25"/>
      <c r="V344" s="25"/>
      <c r="W344" s="25"/>
      <c r="X344" s="25"/>
      <c r="Y344" s="25"/>
      <c r="Z344" s="25"/>
    </row>
    <row r="345" ht="15.0" customHeight="1">
      <c r="A345" s="558">
        <v>17220.0</v>
      </c>
      <c r="B345" s="559" t="s">
        <v>5747</v>
      </c>
      <c r="C345" s="559">
        <v>2020.0</v>
      </c>
      <c r="D345" s="560">
        <v>43936.0</v>
      </c>
      <c r="E345" s="559" t="s">
        <v>5748</v>
      </c>
      <c r="F345" s="568" t="s">
        <v>5746</v>
      </c>
      <c r="G345" s="559" t="s">
        <v>725</v>
      </c>
      <c r="H345" s="559" t="s">
        <v>2726</v>
      </c>
      <c r="I345" s="560">
        <v>44054.0</v>
      </c>
      <c r="J345" s="559">
        <v>8.0</v>
      </c>
      <c r="K345" s="567" t="s">
        <v>336</v>
      </c>
      <c r="L345" s="559" t="s">
        <v>3673</v>
      </c>
      <c r="M345" s="541">
        <f t="shared" si="2"/>
        <v>118</v>
      </c>
      <c r="N345" s="25"/>
      <c r="O345" s="25"/>
      <c r="P345" s="25"/>
      <c r="Q345" s="25"/>
      <c r="R345" s="25"/>
      <c r="S345" s="25"/>
      <c r="T345" s="25"/>
      <c r="U345" s="25"/>
      <c r="V345" s="25"/>
      <c r="W345" s="25"/>
      <c r="X345" s="25"/>
      <c r="Y345" s="25"/>
      <c r="Z345" s="25"/>
    </row>
    <row r="346" ht="15.0" customHeight="1">
      <c r="A346" s="553">
        <v>17320.0</v>
      </c>
      <c r="B346" s="554" t="s">
        <v>5749</v>
      </c>
      <c r="C346" s="554">
        <v>2020.0</v>
      </c>
      <c r="D346" s="555">
        <v>43941.0</v>
      </c>
      <c r="E346" s="554" t="s">
        <v>5750</v>
      </c>
      <c r="F346" s="569" t="s">
        <v>5746</v>
      </c>
      <c r="G346" s="554" t="s">
        <v>725</v>
      </c>
      <c r="H346" s="554" t="s">
        <v>2726</v>
      </c>
      <c r="I346" s="555">
        <v>44054.0</v>
      </c>
      <c r="J346" s="554">
        <v>8.0</v>
      </c>
      <c r="K346" s="567" t="s">
        <v>336</v>
      </c>
      <c r="L346" s="554" t="s">
        <v>3673</v>
      </c>
      <c r="M346" s="540">
        <f t="shared" si="2"/>
        <v>113</v>
      </c>
      <c r="N346" s="25"/>
      <c r="O346" s="25"/>
      <c r="P346" s="25"/>
      <c r="Q346" s="25"/>
      <c r="R346" s="25"/>
      <c r="S346" s="25"/>
      <c r="T346" s="25"/>
      <c r="U346" s="25"/>
      <c r="V346" s="25"/>
      <c r="W346" s="25"/>
      <c r="X346" s="25"/>
      <c r="Y346" s="25"/>
      <c r="Z346" s="25"/>
    </row>
    <row r="347" ht="15.0" customHeight="1">
      <c r="A347" s="558">
        <v>17420.0</v>
      </c>
      <c r="B347" s="559" t="s">
        <v>5751</v>
      </c>
      <c r="C347" s="559">
        <v>2019.0</v>
      </c>
      <c r="D347" s="560">
        <v>43790.0</v>
      </c>
      <c r="E347" s="559" t="s">
        <v>5752</v>
      </c>
      <c r="F347" s="568" t="s">
        <v>4184</v>
      </c>
      <c r="G347" s="559" t="s">
        <v>725</v>
      </c>
      <c r="H347" s="559" t="s">
        <v>979</v>
      </c>
      <c r="I347" s="560">
        <v>44054.0</v>
      </c>
      <c r="J347" s="559">
        <v>8.0</v>
      </c>
      <c r="K347" s="561" t="s">
        <v>1231</v>
      </c>
      <c r="L347" s="559" t="s">
        <v>3673</v>
      </c>
      <c r="M347" s="541">
        <f t="shared" si="2"/>
        <v>264</v>
      </c>
      <c r="N347" s="25"/>
      <c r="O347" s="25"/>
      <c r="P347" s="25"/>
      <c r="Q347" s="25"/>
      <c r="R347" s="25"/>
      <c r="S347" s="25"/>
      <c r="T347" s="25"/>
      <c r="U347" s="25"/>
      <c r="V347" s="25"/>
      <c r="W347" s="25"/>
      <c r="X347" s="25"/>
      <c r="Y347" s="25"/>
      <c r="Z347" s="25"/>
    </row>
    <row r="348" ht="12.75" customHeight="1">
      <c r="A348" s="553">
        <v>17520.0</v>
      </c>
      <c r="B348" s="554" t="s">
        <v>5753</v>
      </c>
      <c r="C348" s="554">
        <v>2019.0</v>
      </c>
      <c r="D348" s="555">
        <v>43790.0</v>
      </c>
      <c r="E348" s="554" t="s">
        <v>5754</v>
      </c>
      <c r="F348" s="569" t="s">
        <v>2983</v>
      </c>
      <c r="G348" s="554" t="s">
        <v>725</v>
      </c>
      <c r="H348" s="554" t="s">
        <v>2704</v>
      </c>
      <c r="I348" s="555">
        <v>44054.0</v>
      </c>
      <c r="J348" s="554">
        <v>8.0</v>
      </c>
      <c r="K348" s="567" t="s">
        <v>336</v>
      </c>
      <c r="L348" s="554" t="s">
        <v>3673</v>
      </c>
      <c r="M348" s="540" t="s">
        <v>4250</v>
      </c>
      <c r="N348" s="25"/>
      <c r="O348" s="25"/>
      <c r="P348" s="25"/>
      <c r="Q348" s="25"/>
      <c r="R348" s="25"/>
      <c r="S348" s="25"/>
      <c r="T348" s="25"/>
      <c r="U348" s="25"/>
      <c r="V348" s="25"/>
      <c r="W348" s="25"/>
      <c r="X348" s="25"/>
      <c r="Y348" s="25"/>
      <c r="Z348" s="25"/>
    </row>
    <row r="349" ht="12.75" customHeight="1">
      <c r="A349" s="558">
        <v>17620.0</v>
      </c>
      <c r="B349" s="559" t="s">
        <v>5755</v>
      </c>
      <c r="C349" s="559">
        <v>2015.0</v>
      </c>
      <c r="D349" s="560">
        <v>42121.0</v>
      </c>
      <c r="E349" s="559" t="s">
        <v>5756</v>
      </c>
      <c r="F349" s="559" t="s">
        <v>2284</v>
      </c>
      <c r="G349" s="559" t="s">
        <v>712</v>
      </c>
      <c r="H349" s="559" t="s">
        <v>5757</v>
      </c>
      <c r="I349" s="560">
        <v>44055.0</v>
      </c>
      <c r="J349" s="559">
        <v>8.0</v>
      </c>
      <c r="K349" s="567" t="s">
        <v>329</v>
      </c>
      <c r="L349" s="559" t="s">
        <v>3221</v>
      </c>
      <c r="M349" s="541">
        <f t="shared" ref="M349:M495" si="3">I349-D349</f>
        <v>1934</v>
      </c>
      <c r="N349" s="25"/>
      <c r="O349" s="25"/>
      <c r="P349" s="25"/>
      <c r="Q349" s="25"/>
      <c r="R349" s="25"/>
      <c r="S349" s="25"/>
      <c r="T349" s="25"/>
      <c r="U349" s="25"/>
      <c r="V349" s="25"/>
      <c r="W349" s="25"/>
      <c r="X349" s="25"/>
      <c r="Y349" s="25"/>
      <c r="Z349" s="25"/>
    </row>
    <row r="350" ht="12.75" customHeight="1">
      <c r="A350" s="553">
        <v>17720.0</v>
      </c>
      <c r="B350" s="554" t="s">
        <v>5758</v>
      </c>
      <c r="C350" s="554">
        <v>2013.0</v>
      </c>
      <c r="D350" s="555">
        <v>41393.0</v>
      </c>
      <c r="E350" s="554" t="s">
        <v>5759</v>
      </c>
      <c r="F350" s="554" t="s">
        <v>5760</v>
      </c>
      <c r="G350" s="554" t="s">
        <v>712</v>
      </c>
      <c r="H350" s="554" t="s">
        <v>130</v>
      </c>
      <c r="I350" s="555">
        <v>44055.0</v>
      </c>
      <c r="J350" s="554">
        <v>8.0</v>
      </c>
      <c r="K350" s="567" t="s">
        <v>336</v>
      </c>
      <c r="L350" s="554" t="s">
        <v>3226</v>
      </c>
      <c r="M350" s="540">
        <f t="shared" si="3"/>
        <v>2662</v>
      </c>
      <c r="N350" s="25"/>
      <c r="O350" s="25"/>
      <c r="P350" s="25"/>
      <c r="Q350" s="25"/>
      <c r="R350" s="25"/>
      <c r="S350" s="25"/>
      <c r="T350" s="25"/>
      <c r="U350" s="25"/>
      <c r="V350" s="25"/>
      <c r="W350" s="25"/>
      <c r="X350" s="25"/>
      <c r="Y350" s="25"/>
      <c r="Z350" s="25"/>
    </row>
    <row r="351" ht="12.75" customHeight="1">
      <c r="A351" s="558">
        <v>17820.0</v>
      </c>
      <c r="B351" s="559" t="s">
        <v>5761</v>
      </c>
      <c r="C351" s="559">
        <v>2012.0</v>
      </c>
      <c r="D351" s="560">
        <v>40970.0</v>
      </c>
      <c r="E351" s="559" t="s">
        <v>5762</v>
      </c>
      <c r="F351" s="559" t="s">
        <v>1001</v>
      </c>
      <c r="G351" s="559" t="s">
        <v>712</v>
      </c>
      <c r="H351" s="559" t="s">
        <v>39</v>
      </c>
      <c r="I351" s="560">
        <v>44060.0</v>
      </c>
      <c r="J351" s="559">
        <v>8.0</v>
      </c>
      <c r="K351" s="567" t="s">
        <v>336</v>
      </c>
      <c r="L351" s="559" t="s">
        <v>3221</v>
      </c>
      <c r="M351" s="541">
        <f t="shared" si="3"/>
        <v>3090</v>
      </c>
      <c r="N351" s="25"/>
      <c r="O351" s="25"/>
      <c r="P351" s="25"/>
      <c r="Q351" s="25"/>
      <c r="R351" s="25"/>
      <c r="S351" s="25"/>
      <c r="T351" s="25"/>
      <c r="U351" s="25"/>
      <c r="V351" s="25"/>
      <c r="W351" s="25"/>
      <c r="X351" s="25"/>
      <c r="Y351" s="25"/>
      <c r="Z351" s="25"/>
    </row>
    <row r="352" ht="12.75" customHeight="1">
      <c r="A352" s="553">
        <v>17920.0</v>
      </c>
      <c r="B352" s="554" t="s">
        <v>5763</v>
      </c>
      <c r="C352" s="554">
        <v>2013.0</v>
      </c>
      <c r="D352" s="555">
        <v>41513.0</v>
      </c>
      <c r="E352" s="554" t="s">
        <v>5764</v>
      </c>
      <c r="F352" s="554" t="s">
        <v>1069</v>
      </c>
      <c r="G352" s="554" t="s">
        <v>712</v>
      </c>
      <c r="H352" s="554" t="s">
        <v>753</v>
      </c>
      <c r="I352" s="555">
        <v>44060.0</v>
      </c>
      <c r="J352" s="554">
        <v>8.0</v>
      </c>
      <c r="K352" s="567" t="s">
        <v>329</v>
      </c>
      <c r="L352" s="554" t="s">
        <v>3226</v>
      </c>
      <c r="M352" s="540">
        <f t="shared" si="3"/>
        <v>2547</v>
      </c>
      <c r="N352" s="25"/>
      <c r="O352" s="25"/>
      <c r="P352" s="25"/>
      <c r="Q352" s="25"/>
      <c r="R352" s="25"/>
      <c r="S352" s="25"/>
      <c r="T352" s="25"/>
      <c r="U352" s="25"/>
      <c r="V352" s="25"/>
      <c r="W352" s="25"/>
      <c r="X352" s="25"/>
      <c r="Y352" s="25"/>
      <c r="Z352" s="25"/>
    </row>
    <row r="353" ht="12.75" customHeight="1">
      <c r="A353" s="558">
        <v>18020.0</v>
      </c>
      <c r="B353" s="559" t="s">
        <v>5765</v>
      </c>
      <c r="C353" s="559">
        <v>2010.0</v>
      </c>
      <c r="D353" s="560">
        <v>40477.0</v>
      </c>
      <c r="E353" s="559" t="s">
        <v>5766</v>
      </c>
      <c r="F353" s="559" t="s">
        <v>71</v>
      </c>
      <c r="G353" s="559" t="s">
        <v>806</v>
      </c>
      <c r="H353" s="559" t="s">
        <v>18</v>
      </c>
      <c r="I353" s="560">
        <v>44060.0</v>
      </c>
      <c r="J353" s="559">
        <v>8.0</v>
      </c>
      <c r="K353" s="567" t="s">
        <v>336</v>
      </c>
      <c r="L353" s="559" t="s">
        <v>3221</v>
      </c>
      <c r="M353" s="541">
        <f t="shared" si="3"/>
        <v>3583</v>
      </c>
      <c r="N353" s="25"/>
      <c r="O353" s="25"/>
      <c r="P353" s="25"/>
      <c r="Q353" s="25"/>
      <c r="R353" s="25"/>
      <c r="S353" s="25"/>
      <c r="T353" s="25"/>
      <c r="U353" s="25"/>
      <c r="V353" s="25"/>
      <c r="W353" s="25"/>
      <c r="X353" s="25"/>
      <c r="Y353" s="25"/>
      <c r="Z353" s="25"/>
    </row>
    <row r="354" ht="12.75" customHeight="1">
      <c r="A354" s="553">
        <v>18120.0</v>
      </c>
      <c r="B354" s="554" t="s">
        <v>5767</v>
      </c>
      <c r="C354" s="554">
        <v>2016.0</v>
      </c>
      <c r="D354" s="555">
        <v>42461.0</v>
      </c>
      <c r="E354" s="554" t="s">
        <v>5768</v>
      </c>
      <c r="F354" s="554" t="s">
        <v>5769</v>
      </c>
      <c r="G354" s="554" t="s">
        <v>712</v>
      </c>
      <c r="H354" s="554" t="s">
        <v>50</v>
      </c>
      <c r="I354" s="555">
        <v>44060.0</v>
      </c>
      <c r="J354" s="554">
        <v>8.0</v>
      </c>
      <c r="K354" s="567" t="s">
        <v>329</v>
      </c>
      <c r="L354" s="554" t="s">
        <v>3221</v>
      </c>
      <c r="M354" s="540">
        <f t="shared" si="3"/>
        <v>1599</v>
      </c>
      <c r="N354" s="25"/>
      <c r="O354" s="25"/>
      <c r="P354" s="25"/>
      <c r="Q354" s="25"/>
      <c r="R354" s="25"/>
      <c r="S354" s="25"/>
      <c r="T354" s="25"/>
      <c r="U354" s="25"/>
      <c r="V354" s="25"/>
      <c r="W354" s="25"/>
      <c r="X354" s="25"/>
      <c r="Y354" s="25"/>
      <c r="Z354" s="25"/>
    </row>
    <row r="355" ht="12.75" customHeight="1">
      <c r="A355" s="558">
        <v>18220.0</v>
      </c>
      <c r="B355" s="559" t="s">
        <v>5770</v>
      </c>
      <c r="C355" s="559">
        <v>2017.0</v>
      </c>
      <c r="D355" s="560">
        <v>43052.0</v>
      </c>
      <c r="E355" s="559" t="s">
        <v>5771</v>
      </c>
      <c r="F355" s="559" t="s">
        <v>314</v>
      </c>
      <c r="G355" s="559" t="s">
        <v>712</v>
      </c>
      <c r="H355" s="559" t="s">
        <v>5405</v>
      </c>
      <c r="I355" s="560">
        <v>44060.0</v>
      </c>
      <c r="J355" s="559">
        <v>8.0</v>
      </c>
      <c r="K355" s="567" t="s">
        <v>329</v>
      </c>
      <c r="L355" s="559" t="s">
        <v>3226</v>
      </c>
      <c r="M355" s="541">
        <f t="shared" si="3"/>
        <v>1008</v>
      </c>
      <c r="N355" s="25"/>
      <c r="O355" s="25"/>
      <c r="P355" s="25"/>
      <c r="Q355" s="25"/>
      <c r="R355" s="25"/>
      <c r="S355" s="25"/>
      <c r="T355" s="25"/>
      <c r="U355" s="25"/>
      <c r="V355" s="25"/>
      <c r="W355" s="25"/>
      <c r="X355" s="25"/>
      <c r="Y355" s="25"/>
      <c r="Z355" s="25"/>
    </row>
    <row r="356" ht="15.0" customHeight="1">
      <c r="A356" s="553">
        <v>18320.0</v>
      </c>
      <c r="B356" s="554" t="s">
        <v>5772</v>
      </c>
      <c r="C356" s="554">
        <v>2019.0</v>
      </c>
      <c r="D356" s="555">
        <v>43718.0</v>
      </c>
      <c r="E356" s="554" t="s">
        <v>5773</v>
      </c>
      <c r="F356" s="569" t="s">
        <v>5774</v>
      </c>
      <c r="G356" s="554" t="s">
        <v>725</v>
      </c>
      <c r="H356" s="554" t="s">
        <v>5775</v>
      </c>
      <c r="I356" s="555">
        <v>44060.0</v>
      </c>
      <c r="J356" s="554">
        <v>8.0</v>
      </c>
      <c r="K356" s="567" t="s">
        <v>336</v>
      </c>
      <c r="L356" s="554" t="s">
        <v>3673</v>
      </c>
      <c r="M356" s="540">
        <f t="shared" si="3"/>
        <v>342</v>
      </c>
      <c r="N356" s="25"/>
      <c r="O356" s="25"/>
      <c r="P356" s="25"/>
      <c r="Q356" s="25"/>
      <c r="R356" s="25"/>
      <c r="S356" s="25"/>
      <c r="T356" s="25"/>
      <c r="U356" s="25"/>
      <c r="V356" s="25"/>
      <c r="W356" s="25"/>
      <c r="X356" s="25"/>
      <c r="Y356" s="25"/>
      <c r="Z356" s="25"/>
    </row>
    <row r="357" ht="12.75" customHeight="1">
      <c r="A357" s="558">
        <v>18420.0</v>
      </c>
      <c r="B357" s="559" t="s">
        <v>5776</v>
      </c>
      <c r="C357" s="559">
        <v>2012.0</v>
      </c>
      <c r="D357" s="560">
        <v>41057.0</v>
      </c>
      <c r="E357" s="559" t="s">
        <v>5777</v>
      </c>
      <c r="F357" s="559" t="s">
        <v>5778</v>
      </c>
      <c r="G357" s="559" t="s">
        <v>806</v>
      </c>
      <c r="H357" s="559" t="s">
        <v>18</v>
      </c>
      <c r="I357" s="560">
        <v>44062.0</v>
      </c>
      <c r="J357" s="559">
        <v>8.0</v>
      </c>
      <c r="K357" s="567" t="s">
        <v>336</v>
      </c>
      <c r="L357" s="559" t="s">
        <v>3221</v>
      </c>
      <c r="M357" s="541">
        <f t="shared" si="3"/>
        <v>3005</v>
      </c>
      <c r="N357" s="25"/>
      <c r="O357" s="25"/>
      <c r="P357" s="25"/>
      <c r="Q357" s="25"/>
      <c r="R357" s="25"/>
      <c r="S357" s="25"/>
      <c r="T357" s="25"/>
      <c r="U357" s="25"/>
      <c r="V357" s="25"/>
      <c r="W357" s="25"/>
      <c r="X357" s="25"/>
      <c r="Y357" s="25"/>
      <c r="Z357" s="25"/>
    </row>
    <row r="358" ht="12.75" customHeight="1">
      <c r="A358" s="553">
        <v>18520.0</v>
      </c>
      <c r="B358" s="554" t="s">
        <v>5779</v>
      </c>
      <c r="C358" s="554">
        <v>2012.0</v>
      </c>
      <c r="D358" s="555">
        <v>41050.0</v>
      </c>
      <c r="E358" s="554" t="s">
        <v>5780</v>
      </c>
      <c r="F358" s="554" t="s">
        <v>1549</v>
      </c>
      <c r="G358" s="554" t="s">
        <v>712</v>
      </c>
      <c r="H358" s="554" t="s">
        <v>892</v>
      </c>
      <c r="I358" s="555">
        <v>44062.0</v>
      </c>
      <c r="J358" s="554">
        <v>8.0</v>
      </c>
      <c r="K358" s="567" t="s">
        <v>302</v>
      </c>
      <c r="L358" s="554" t="s">
        <v>3226</v>
      </c>
      <c r="M358" s="540">
        <f t="shared" si="3"/>
        <v>3012</v>
      </c>
      <c r="N358" s="25"/>
      <c r="O358" s="25"/>
      <c r="P358" s="25"/>
      <c r="Q358" s="25"/>
      <c r="R358" s="25"/>
      <c r="S358" s="25"/>
      <c r="T358" s="25"/>
      <c r="U358" s="25"/>
      <c r="V358" s="25"/>
      <c r="W358" s="25"/>
      <c r="X358" s="25"/>
      <c r="Y358" s="25"/>
      <c r="Z358" s="25"/>
    </row>
    <row r="359" ht="12.75" customHeight="1">
      <c r="A359" s="558">
        <v>18620.0</v>
      </c>
      <c r="B359" s="559" t="s">
        <v>5781</v>
      </c>
      <c r="C359" s="559">
        <v>2015.0</v>
      </c>
      <c r="D359" s="560">
        <v>42207.0</v>
      </c>
      <c r="E359" s="559" t="s">
        <v>5782</v>
      </c>
      <c r="F359" s="559" t="s">
        <v>102</v>
      </c>
      <c r="G359" s="559" t="s">
        <v>712</v>
      </c>
      <c r="H359" s="559" t="s">
        <v>348</v>
      </c>
      <c r="I359" s="560">
        <v>44062.0</v>
      </c>
      <c r="J359" s="559">
        <v>8.0</v>
      </c>
      <c r="K359" s="561" t="s">
        <v>1231</v>
      </c>
      <c r="L359" s="559" t="s">
        <v>3221</v>
      </c>
      <c r="M359" s="541">
        <f t="shared" si="3"/>
        <v>1855</v>
      </c>
      <c r="N359" s="25"/>
      <c r="O359" s="25"/>
      <c r="P359" s="25"/>
      <c r="Q359" s="25"/>
      <c r="R359" s="25"/>
      <c r="S359" s="25"/>
      <c r="T359" s="25"/>
      <c r="U359" s="25"/>
      <c r="V359" s="25"/>
      <c r="W359" s="25"/>
      <c r="X359" s="25"/>
      <c r="Y359" s="25"/>
      <c r="Z359" s="25"/>
    </row>
    <row r="360" ht="15.0" customHeight="1">
      <c r="A360" s="553">
        <v>18720.0</v>
      </c>
      <c r="B360" s="554" t="s">
        <v>5783</v>
      </c>
      <c r="C360" s="554">
        <v>2010.0</v>
      </c>
      <c r="D360" s="555">
        <v>40204.0</v>
      </c>
      <c r="E360" s="554" t="s">
        <v>5784</v>
      </c>
      <c r="F360" s="554" t="s">
        <v>5785</v>
      </c>
      <c r="G360" s="554" t="s">
        <v>806</v>
      </c>
      <c r="H360" s="554" t="s">
        <v>158</v>
      </c>
      <c r="I360" s="555">
        <v>44062.0</v>
      </c>
      <c r="J360" s="554">
        <v>8.0</v>
      </c>
      <c r="K360" s="567" t="s">
        <v>329</v>
      </c>
      <c r="L360" s="554" t="s">
        <v>3226</v>
      </c>
      <c r="M360" s="540">
        <f t="shared" si="3"/>
        <v>3858</v>
      </c>
      <c r="N360" s="25"/>
      <c r="O360" s="25"/>
      <c r="P360" s="25"/>
      <c r="Q360" s="25"/>
      <c r="R360" s="25"/>
      <c r="S360" s="25"/>
      <c r="T360" s="25"/>
      <c r="U360" s="25"/>
      <c r="V360" s="25"/>
      <c r="W360" s="25"/>
      <c r="X360" s="25"/>
      <c r="Y360" s="25"/>
      <c r="Z360" s="25"/>
    </row>
    <row r="361" ht="12.75" customHeight="1">
      <c r="A361" s="558">
        <v>18820.0</v>
      </c>
      <c r="B361" s="559" t="s">
        <v>5786</v>
      </c>
      <c r="C361" s="559">
        <v>2010.0</v>
      </c>
      <c r="D361" s="560">
        <v>40473.0</v>
      </c>
      <c r="E361" s="559" t="s">
        <v>5787</v>
      </c>
      <c r="F361" s="559" t="s">
        <v>5788</v>
      </c>
      <c r="G361" s="559" t="s">
        <v>806</v>
      </c>
      <c r="H361" s="559" t="s">
        <v>251</v>
      </c>
      <c r="I361" s="560">
        <v>44062.0</v>
      </c>
      <c r="J361" s="559">
        <v>8.0</v>
      </c>
      <c r="K361" s="573" t="s">
        <v>316</v>
      </c>
      <c r="L361" s="559" t="s">
        <v>3221</v>
      </c>
      <c r="M361" s="541">
        <f t="shared" si="3"/>
        <v>3589</v>
      </c>
      <c r="N361" s="25"/>
      <c r="O361" s="25"/>
      <c r="P361" s="25"/>
      <c r="Q361" s="25"/>
      <c r="R361" s="25"/>
      <c r="S361" s="25"/>
      <c r="T361" s="25"/>
      <c r="U361" s="25"/>
      <c r="V361" s="25"/>
      <c r="W361" s="25"/>
      <c r="X361" s="25"/>
      <c r="Y361" s="25"/>
      <c r="Z361" s="25"/>
    </row>
    <row r="362" ht="12.75" customHeight="1">
      <c r="A362" s="553">
        <v>18920.0</v>
      </c>
      <c r="B362" s="554" t="s">
        <v>5789</v>
      </c>
      <c r="C362" s="554">
        <v>2011.0</v>
      </c>
      <c r="D362" s="555">
        <v>40711.0</v>
      </c>
      <c r="E362" s="554" t="s">
        <v>5790</v>
      </c>
      <c r="F362" s="554" t="s">
        <v>1653</v>
      </c>
      <c r="G362" s="554" t="s">
        <v>712</v>
      </c>
      <c r="H362" s="554" t="s">
        <v>130</v>
      </c>
      <c r="I362" s="555">
        <v>44062.0</v>
      </c>
      <c r="J362" s="554">
        <v>8.0</v>
      </c>
      <c r="K362" s="567" t="s">
        <v>329</v>
      </c>
      <c r="L362" s="554" t="s">
        <v>3226</v>
      </c>
      <c r="M362" s="540">
        <f t="shared" si="3"/>
        <v>3351</v>
      </c>
      <c r="N362" s="25"/>
      <c r="O362" s="25"/>
      <c r="P362" s="25"/>
      <c r="Q362" s="25"/>
      <c r="R362" s="25"/>
      <c r="S362" s="25"/>
      <c r="T362" s="25"/>
      <c r="U362" s="25"/>
      <c r="V362" s="25"/>
      <c r="W362" s="25"/>
      <c r="X362" s="25"/>
      <c r="Y362" s="25"/>
      <c r="Z362" s="25"/>
    </row>
    <row r="363" ht="12.75" customHeight="1">
      <c r="A363" s="558">
        <v>19020.0</v>
      </c>
      <c r="B363" s="559" t="s">
        <v>5791</v>
      </c>
      <c r="C363" s="559">
        <v>2016.0</v>
      </c>
      <c r="D363" s="560">
        <v>42405.0</v>
      </c>
      <c r="E363" s="559" t="s">
        <v>5792</v>
      </c>
      <c r="F363" s="559" t="s">
        <v>364</v>
      </c>
      <c r="G363" s="559" t="s">
        <v>712</v>
      </c>
      <c r="H363" s="559" t="s">
        <v>50</v>
      </c>
      <c r="I363" s="560">
        <v>44062.0</v>
      </c>
      <c r="J363" s="559">
        <v>8.0</v>
      </c>
      <c r="K363" s="567" t="s">
        <v>329</v>
      </c>
      <c r="L363" s="559" t="s">
        <v>3226</v>
      </c>
      <c r="M363" s="541">
        <f t="shared" si="3"/>
        <v>1657</v>
      </c>
      <c r="N363" s="25"/>
      <c r="O363" s="25"/>
      <c r="P363" s="25"/>
      <c r="Q363" s="25"/>
      <c r="R363" s="25"/>
      <c r="S363" s="25"/>
      <c r="T363" s="25"/>
      <c r="U363" s="25"/>
      <c r="V363" s="25"/>
      <c r="W363" s="25"/>
      <c r="X363" s="25"/>
      <c r="Y363" s="25"/>
      <c r="Z363" s="25"/>
    </row>
    <row r="364" ht="12.75" customHeight="1">
      <c r="A364" s="553">
        <v>19120.0</v>
      </c>
      <c r="B364" s="554" t="s">
        <v>5793</v>
      </c>
      <c r="C364" s="554">
        <v>2016.0</v>
      </c>
      <c r="D364" s="555">
        <v>42587.0</v>
      </c>
      <c r="E364" s="554" t="s">
        <v>5794</v>
      </c>
      <c r="F364" s="554" t="s">
        <v>364</v>
      </c>
      <c r="G364" s="554" t="s">
        <v>712</v>
      </c>
      <c r="H364" s="554" t="s">
        <v>380</v>
      </c>
      <c r="I364" s="555">
        <v>44062.0</v>
      </c>
      <c r="J364" s="554">
        <v>8.0</v>
      </c>
      <c r="K364" s="567" t="s">
        <v>329</v>
      </c>
      <c r="L364" s="554" t="s">
        <v>3226</v>
      </c>
      <c r="M364" s="540">
        <f t="shared" si="3"/>
        <v>1475</v>
      </c>
      <c r="N364" s="25"/>
      <c r="O364" s="25"/>
      <c r="P364" s="25"/>
      <c r="Q364" s="25"/>
      <c r="R364" s="25"/>
      <c r="S364" s="25"/>
      <c r="T364" s="25"/>
      <c r="U364" s="25"/>
      <c r="V364" s="25"/>
      <c r="W364" s="25"/>
      <c r="X364" s="25"/>
      <c r="Y364" s="25"/>
      <c r="Z364" s="25"/>
    </row>
    <row r="365" ht="12.75" customHeight="1">
      <c r="A365" s="558">
        <v>19220.0</v>
      </c>
      <c r="B365" s="559" t="s">
        <v>5795</v>
      </c>
      <c r="C365" s="559">
        <v>2015.0</v>
      </c>
      <c r="D365" s="560">
        <v>42090.0</v>
      </c>
      <c r="E365" s="559" t="s">
        <v>5796</v>
      </c>
      <c r="F365" s="559" t="s">
        <v>5797</v>
      </c>
      <c r="G365" s="559" t="s">
        <v>712</v>
      </c>
      <c r="H365" s="559" t="s">
        <v>1043</v>
      </c>
      <c r="I365" s="560">
        <v>44082.0</v>
      </c>
      <c r="J365" s="559">
        <v>9.0</v>
      </c>
      <c r="K365" s="567" t="s">
        <v>329</v>
      </c>
      <c r="L365" s="559" t="s">
        <v>3221</v>
      </c>
      <c r="M365" s="541">
        <f t="shared" si="3"/>
        <v>1992</v>
      </c>
      <c r="N365" s="25"/>
      <c r="O365" s="25"/>
      <c r="P365" s="25"/>
      <c r="Q365" s="25"/>
      <c r="R365" s="25"/>
      <c r="S365" s="25"/>
      <c r="T365" s="25"/>
      <c r="U365" s="25"/>
      <c r="V365" s="25"/>
      <c r="W365" s="25"/>
      <c r="X365" s="25"/>
      <c r="Y365" s="25"/>
      <c r="Z365" s="25"/>
    </row>
    <row r="366" ht="12.75" customHeight="1">
      <c r="A366" s="553">
        <v>19320.0</v>
      </c>
      <c r="B366" s="554" t="s">
        <v>5798</v>
      </c>
      <c r="C366" s="554">
        <v>2010.0</v>
      </c>
      <c r="D366" s="555">
        <v>40295.0</v>
      </c>
      <c r="E366" s="554" t="s">
        <v>5799</v>
      </c>
      <c r="F366" s="554" t="s">
        <v>5800</v>
      </c>
      <c r="G366" s="554" t="s">
        <v>806</v>
      </c>
      <c r="H366" s="554" t="s">
        <v>143</v>
      </c>
      <c r="I366" s="555">
        <v>44082.0</v>
      </c>
      <c r="J366" s="554">
        <v>9.0</v>
      </c>
      <c r="K366" s="573" t="s">
        <v>316</v>
      </c>
      <c r="L366" s="554" t="s">
        <v>3226</v>
      </c>
      <c r="M366" s="540">
        <f t="shared" si="3"/>
        <v>3787</v>
      </c>
      <c r="N366" s="25"/>
      <c r="O366" s="25"/>
      <c r="P366" s="25"/>
      <c r="Q366" s="25"/>
      <c r="R366" s="25"/>
      <c r="S366" s="25"/>
      <c r="T366" s="25"/>
      <c r="U366" s="25"/>
      <c r="V366" s="25"/>
      <c r="W366" s="25"/>
      <c r="X366" s="25"/>
      <c r="Y366" s="25"/>
      <c r="Z366" s="25"/>
    </row>
    <row r="367" ht="12.75" customHeight="1">
      <c r="A367" s="558">
        <v>19420.0</v>
      </c>
      <c r="B367" s="559" t="s">
        <v>5801</v>
      </c>
      <c r="C367" s="559">
        <v>2012.0</v>
      </c>
      <c r="D367" s="560">
        <v>41094.0</v>
      </c>
      <c r="E367" s="559" t="s">
        <v>5802</v>
      </c>
      <c r="F367" s="559" t="s">
        <v>1653</v>
      </c>
      <c r="G367" s="559" t="s">
        <v>712</v>
      </c>
      <c r="H367" s="559" t="s">
        <v>130</v>
      </c>
      <c r="I367" s="560">
        <v>44082.0</v>
      </c>
      <c r="J367" s="559">
        <v>9.0</v>
      </c>
      <c r="K367" s="567" t="s">
        <v>329</v>
      </c>
      <c r="L367" s="559" t="s">
        <v>3226</v>
      </c>
      <c r="M367" s="541">
        <f t="shared" si="3"/>
        <v>2988</v>
      </c>
      <c r="N367" s="25"/>
      <c r="O367" s="25"/>
      <c r="P367" s="25"/>
      <c r="Q367" s="25"/>
      <c r="R367" s="25"/>
      <c r="S367" s="25"/>
      <c r="T367" s="25"/>
      <c r="U367" s="25"/>
      <c r="V367" s="25"/>
      <c r="W367" s="25"/>
      <c r="X367" s="25"/>
      <c r="Y367" s="25"/>
      <c r="Z367" s="25"/>
    </row>
    <row r="368" ht="12.75" customHeight="1">
      <c r="A368" s="553">
        <v>19520.0</v>
      </c>
      <c r="B368" s="554" t="s">
        <v>5803</v>
      </c>
      <c r="C368" s="554">
        <v>2019.0</v>
      </c>
      <c r="D368" s="555">
        <v>43647.0</v>
      </c>
      <c r="E368" s="554" t="s">
        <v>5804</v>
      </c>
      <c r="F368" s="554" t="s">
        <v>4389</v>
      </c>
      <c r="G368" s="554" t="s">
        <v>712</v>
      </c>
      <c r="H368" s="554" t="s">
        <v>66</v>
      </c>
      <c r="I368" s="555">
        <v>44082.0</v>
      </c>
      <c r="J368" s="554">
        <v>9.0</v>
      </c>
      <c r="K368" s="567" t="s">
        <v>329</v>
      </c>
      <c r="L368" s="554" t="s">
        <v>3226</v>
      </c>
      <c r="M368" s="540">
        <f t="shared" si="3"/>
        <v>435</v>
      </c>
      <c r="N368" s="25"/>
      <c r="O368" s="25"/>
      <c r="P368" s="25"/>
      <c r="Q368" s="25"/>
      <c r="R368" s="25"/>
      <c r="S368" s="25"/>
      <c r="T368" s="25"/>
      <c r="U368" s="25"/>
      <c r="V368" s="25"/>
      <c r="W368" s="25"/>
      <c r="X368" s="25"/>
      <c r="Y368" s="25"/>
      <c r="Z368" s="25"/>
    </row>
    <row r="369" ht="12.75" customHeight="1">
      <c r="A369" s="558">
        <v>19620.0</v>
      </c>
      <c r="B369" s="559" t="s">
        <v>5805</v>
      </c>
      <c r="C369" s="559">
        <v>2012.0</v>
      </c>
      <c r="D369" s="560">
        <v>41254.0</v>
      </c>
      <c r="E369" s="559" t="s">
        <v>5806</v>
      </c>
      <c r="F369" s="559" t="s">
        <v>5807</v>
      </c>
      <c r="G369" s="559" t="s">
        <v>806</v>
      </c>
      <c r="H369" s="559" t="s">
        <v>158</v>
      </c>
      <c r="I369" s="560">
        <v>44082.0</v>
      </c>
      <c r="J369" s="559">
        <v>9.0</v>
      </c>
      <c r="K369" s="567" t="s">
        <v>302</v>
      </c>
      <c r="L369" s="559" t="s">
        <v>3226</v>
      </c>
      <c r="M369" s="541">
        <f t="shared" si="3"/>
        <v>2828</v>
      </c>
      <c r="N369" s="25"/>
      <c r="O369" s="25"/>
      <c r="P369" s="25"/>
      <c r="Q369" s="25"/>
      <c r="R369" s="25"/>
      <c r="S369" s="25"/>
      <c r="T369" s="25"/>
      <c r="U369" s="25"/>
      <c r="V369" s="25"/>
      <c r="W369" s="25"/>
      <c r="X369" s="25"/>
      <c r="Y369" s="25"/>
      <c r="Z369" s="25"/>
    </row>
    <row r="370" ht="12.75" customHeight="1">
      <c r="A370" s="553">
        <v>19720.0</v>
      </c>
      <c r="B370" s="554" t="s">
        <v>5808</v>
      </c>
      <c r="C370" s="554">
        <v>2015.0</v>
      </c>
      <c r="D370" s="555">
        <v>42306.0</v>
      </c>
      <c r="E370" s="554" t="s">
        <v>5809</v>
      </c>
      <c r="F370" s="554" t="s">
        <v>5810</v>
      </c>
      <c r="G370" s="554" t="s">
        <v>806</v>
      </c>
      <c r="H370" s="554" t="s">
        <v>807</v>
      </c>
      <c r="I370" s="555">
        <v>44082.0</v>
      </c>
      <c r="J370" s="554">
        <v>9.0</v>
      </c>
      <c r="K370" s="561" t="s">
        <v>1231</v>
      </c>
      <c r="L370" s="554" t="s">
        <v>3221</v>
      </c>
      <c r="M370" s="540">
        <f t="shared" si="3"/>
        <v>1776</v>
      </c>
      <c r="N370" s="25"/>
      <c r="O370" s="25"/>
      <c r="P370" s="25"/>
      <c r="Q370" s="25"/>
      <c r="R370" s="25"/>
      <c r="S370" s="25"/>
      <c r="T370" s="25"/>
      <c r="U370" s="25"/>
      <c r="V370" s="25"/>
      <c r="W370" s="25"/>
      <c r="X370" s="25"/>
      <c r="Y370" s="25"/>
      <c r="Z370" s="25"/>
    </row>
    <row r="371" ht="12.75" customHeight="1">
      <c r="A371" s="558">
        <v>19820.0</v>
      </c>
      <c r="B371" s="559" t="s">
        <v>5811</v>
      </c>
      <c r="C371" s="559">
        <v>2012.0</v>
      </c>
      <c r="D371" s="560">
        <v>41094.0</v>
      </c>
      <c r="E371" s="559" t="s">
        <v>5812</v>
      </c>
      <c r="F371" s="559" t="s">
        <v>2440</v>
      </c>
      <c r="G371" s="559" t="s">
        <v>712</v>
      </c>
      <c r="H371" s="559" t="s">
        <v>130</v>
      </c>
      <c r="I371" s="560">
        <v>44082.0</v>
      </c>
      <c r="J371" s="559">
        <v>9.0</v>
      </c>
      <c r="K371" s="567" t="s">
        <v>329</v>
      </c>
      <c r="L371" s="559" t="s">
        <v>3226</v>
      </c>
      <c r="M371" s="541">
        <f t="shared" si="3"/>
        <v>2988</v>
      </c>
      <c r="N371" s="25"/>
      <c r="O371" s="25"/>
      <c r="P371" s="25"/>
      <c r="Q371" s="25"/>
      <c r="R371" s="25"/>
      <c r="S371" s="25"/>
      <c r="T371" s="25"/>
      <c r="U371" s="25"/>
      <c r="V371" s="25"/>
      <c r="W371" s="25"/>
      <c r="X371" s="25"/>
      <c r="Y371" s="25"/>
      <c r="Z371" s="25"/>
    </row>
    <row r="372" ht="15.0" customHeight="1">
      <c r="A372" s="553">
        <v>19920.0</v>
      </c>
      <c r="B372" s="554" t="s">
        <v>5813</v>
      </c>
      <c r="C372" s="554">
        <v>2019.0</v>
      </c>
      <c r="D372" s="555">
        <v>43790.0</v>
      </c>
      <c r="E372" s="554" t="s">
        <v>5814</v>
      </c>
      <c r="F372" s="569" t="s">
        <v>5815</v>
      </c>
      <c r="G372" s="554" t="s">
        <v>725</v>
      </c>
      <c r="H372" s="554" t="s">
        <v>5816</v>
      </c>
      <c r="I372" s="555">
        <v>44082.0</v>
      </c>
      <c r="J372" s="554">
        <v>9.0</v>
      </c>
      <c r="K372" s="561" t="s">
        <v>1231</v>
      </c>
      <c r="L372" s="554" t="s">
        <v>3673</v>
      </c>
      <c r="M372" s="540">
        <f t="shared" si="3"/>
        <v>292</v>
      </c>
      <c r="N372" s="25"/>
      <c r="O372" s="25"/>
      <c r="P372" s="25"/>
      <c r="Q372" s="25"/>
      <c r="R372" s="25"/>
      <c r="S372" s="25"/>
      <c r="T372" s="25"/>
      <c r="U372" s="25"/>
      <c r="V372" s="25"/>
      <c r="W372" s="25"/>
      <c r="X372" s="25"/>
      <c r="Y372" s="25"/>
      <c r="Z372" s="25"/>
    </row>
    <row r="373" ht="12.75" customHeight="1">
      <c r="A373" s="558">
        <v>20020.0</v>
      </c>
      <c r="B373" s="559" t="s">
        <v>5817</v>
      </c>
      <c r="C373" s="559">
        <v>2017.0</v>
      </c>
      <c r="D373" s="560">
        <v>43098.0</v>
      </c>
      <c r="E373" s="559" t="s">
        <v>5818</v>
      </c>
      <c r="F373" s="559" t="s">
        <v>5819</v>
      </c>
      <c r="G373" s="559" t="s">
        <v>712</v>
      </c>
      <c r="H373" s="559" t="s">
        <v>244</v>
      </c>
      <c r="I373" s="560">
        <v>44082.0</v>
      </c>
      <c r="J373" s="559">
        <v>9.0</v>
      </c>
      <c r="K373" s="567" t="s">
        <v>336</v>
      </c>
      <c r="L373" s="559" t="s">
        <v>3226</v>
      </c>
      <c r="M373" s="541">
        <f t="shared" si="3"/>
        <v>984</v>
      </c>
      <c r="N373" s="25"/>
      <c r="O373" s="25"/>
      <c r="P373" s="25"/>
      <c r="Q373" s="25"/>
      <c r="R373" s="25"/>
      <c r="S373" s="25"/>
      <c r="T373" s="25"/>
      <c r="U373" s="25"/>
      <c r="V373" s="25"/>
      <c r="W373" s="25"/>
      <c r="X373" s="25"/>
      <c r="Y373" s="25"/>
      <c r="Z373" s="25"/>
    </row>
    <row r="374" ht="12.75" customHeight="1">
      <c r="A374" s="553">
        <v>20120.0</v>
      </c>
      <c r="B374" s="554" t="s">
        <v>5820</v>
      </c>
      <c r="C374" s="554">
        <v>2019.0</v>
      </c>
      <c r="D374" s="555">
        <v>43762.0</v>
      </c>
      <c r="E374" s="554" t="s">
        <v>5821</v>
      </c>
      <c r="F374" s="569" t="s">
        <v>4659</v>
      </c>
      <c r="G374" s="554" t="s">
        <v>729</v>
      </c>
      <c r="H374" s="554" t="s">
        <v>5822</v>
      </c>
      <c r="I374" s="555">
        <v>44082.0</v>
      </c>
      <c r="J374" s="554">
        <v>9.0</v>
      </c>
      <c r="K374" s="567" t="s">
        <v>336</v>
      </c>
      <c r="L374" s="554" t="s">
        <v>3673</v>
      </c>
      <c r="M374" s="540">
        <f t="shared" si="3"/>
        <v>320</v>
      </c>
      <c r="N374" s="25"/>
      <c r="O374" s="25"/>
      <c r="P374" s="25"/>
      <c r="Q374" s="25"/>
      <c r="R374" s="25"/>
      <c r="S374" s="25"/>
      <c r="T374" s="25"/>
      <c r="U374" s="25"/>
      <c r="V374" s="25"/>
      <c r="W374" s="25"/>
      <c r="X374" s="25"/>
      <c r="Y374" s="25"/>
      <c r="Z374" s="25"/>
    </row>
    <row r="375" ht="12.75" customHeight="1">
      <c r="A375" s="558">
        <v>20220.0</v>
      </c>
      <c r="B375" s="559" t="s">
        <v>5823</v>
      </c>
      <c r="C375" s="559">
        <v>2019.0</v>
      </c>
      <c r="D375" s="560">
        <v>43669.0</v>
      </c>
      <c r="E375" s="559" t="s">
        <v>5824</v>
      </c>
      <c r="F375" s="568" t="s">
        <v>5825</v>
      </c>
      <c r="G375" s="559" t="s">
        <v>729</v>
      </c>
      <c r="H375" s="559" t="s">
        <v>2780</v>
      </c>
      <c r="I375" s="560">
        <v>44082.0</v>
      </c>
      <c r="J375" s="559">
        <v>9.0</v>
      </c>
      <c r="K375" s="561" t="s">
        <v>1231</v>
      </c>
      <c r="L375" s="559" t="s">
        <v>3673</v>
      </c>
      <c r="M375" s="541">
        <f t="shared" si="3"/>
        <v>413</v>
      </c>
      <c r="N375" s="25"/>
      <c r="O375" s="25"/>
      <c r="P375" s="25"/>
      <c r="Q375" s="25"/>
      <c r="R375" s="25"/>
      <c r="S375" s="25"/>
      <c r="T375" s="25"/>
      <c r="U375" s="25"/>
      <c r="V375" s="25"/>
      <c r="W375" s="25"/>
      <c r="X375" s="25"/>
      <c r="Y375" s="25"/>
      <c r="Z375" s="25"/>
    </row>
    <row r="376" ht="12.75" customHeight="1">
      <c r="A376" s="553">
        <v>20320.0</v>
      </c>
      <c r="B376" s="554" t="s">
        <v>5826</v>
      </c>
      <c r="C376" s="554">
        <v>2016.0</v>
      </c>
      <c r="D376" s="555">
        <v>42725.0</v>
      </c>
      <c r="E376" s="554" t="s">
        <v>5827</v>
      </c>
      <c r="F376" s="554" t="s">
        <v>5828</v>
      </c>
      <c r="G376" s="554" t="s">
        <v>712</v>
      </c>
      <c r="H376" s="554" t="s">
        <v>952</v>
      </c>
      <c r="I376" s="555">
        <v>44082.0</v>
      </c>
      <c r="J376" s="554">
        <v>9.0</v>
      </c>
      <c r="K376" s="567" t="s">
        <v>329</v>
      </c>
      <c r="L376" s="554" t="s">
        <v>3226</v>
      </c>
      <c r="M376" s="540">
        <f t="shared" si="3"/>
        <v>1357</v>
      </c>
      <c r="N376" s="25"/>
      <c r="O376" s="25"/>
      <c r="P376" s="25"/>
      <c r="Q376" s="25"/>
      <c r="R376" s="25"/>
      <c r="S376" s="25"/>
      <c r="T376" s="25"/>
      <c r="U376" s="25"/>
      <c r="V376" s="25"/>
      <c r="W376" s="25"/>
      <c r="X376" s="25"/>
      <c r="Y376" s="25"/>
      <c r="Z376" s="25"/>
    </row>
    <row r="377" ht="12.75" customHeight="1">
      <c r="A377" s="558">
        <v>20420.0</v>
      </c>
      <c r="B377" s="559" t="s">
        <v>5829</v>
      </c>
      <c r="C377" s="559">
        <v>2014.0</v>
      </c>
      <c r="D377" s="560">
        <v>42002.0</v>
      </c>
      <c r="E377" s="559" t="s">
        <v>5830</v>
      </c>
      <c r="F377" s="559" t="s">
        <v>2822</v>
      </c>
      <c r="G377" s="559" t="s">
        <v>712</v>
      </c>
      <c r="H377" s="559" t="s">
        <v>66</v>
      </c>
      <c r="I377" s="560">
        <v>44082.0</v>
      </c>
      <c r="J377" s="559">
        <v>9.0</v>
      </c>
      <c r="K377" s="567" t="s">
        <v>329</v>
      </c>
      <c r="L377" s="559" t="s">
        <v>3226</v>
      </c>
      <c r="M377" s="541">
        <f t="shared" si="3"/>
        <v>2080</v>
      </c>
      <c r="N377" s="25"/>
      <c r="O377" s="25"/>
      <c r="P377" s="25"/>
      <c r="Q377" s="25"/>
      <c r="R377" s="25"/>
      <c r="S377" s="25"/>
      <c r="T377" s="25"/>
      <c r="U377" s="25"/>
      <c r="V377" s="25"/>
      <c r="W377" s="25"/>
      <c r="X377" s="25"/>
      <c r="Y377" s="25"/>
      <c r="Z377" s="25"/>
    </row>
    <row r="378" ht="12.75" customHeight="1">
      <c r="A378" s="553">
        <v>20520.0</v>
      </c>
      <c r="B378" s="554" t="s">
        <v>5831</v>
      </c>
      <c r="C378" s="554">
        <v>2015.0</v>
      </c>
      <c r="D378" s="555">
        <v>42298.0</v>
      </c>
      <c r="E378" s="554" t="s">
        <v>5832</v>
      </c>
      <c r="F378" s="554" t="s">
        <v>417</v>
      </c>
      <c r="G378" s="554" t="s">
        <v>712</v>
      </c>
      <c r="H378" s="554" t="s">
        <v>97</v>
      </c>
      <c r="I378" s="555">
        <v>44082.0</v>
      </c>
      <c r="J378" s="554">
        <v>9.0</v>
      </c>
      <c r="K378" s="567" t="s">
        <v>336</v>
      </c>
      <c r="L378" s="554" t="s">
        <v>3226</v>
      </c>
      <c r="M378" s="540">
        <f t="shared" si="3"/>
        <v>1784</v>
      </c>
      <c r="N378" s="25"/>
      <c r="O378" s="25"/>
      <c r="P378" s="25"/>
      <c r="Q378" s="25"/>
      <c r="R378" s="25"/>
      <c r="S378" s="25"/>
      <c r="T378" s="25"/>
      <c r="U378" s="25"/>
      <c r="V378" s="25"/>
      <c r="W378" s="25"/>
      <c r="X378" s="25"/>
      <c r="Y378" s="25"/>
      <c r="Z378" s="25"/>
    </row>
    <row r="379" ht="12.75" customHeight="1">
      <c r="A379" s="558">
        <v>20620.0</v>
      </c>
      <c r="B379" s="559" t="s">
        <v>5833</v>
      </c>
      <c r="C379" s="559">
        <v>2018.0</v>
      </c>
      <c r="D379" s="560">
        <v>43396.0</v>
      </c>
      <c r="E379" s="559" t="s">
        <v>5834</v>
      </c>
      <c r="F379" s="559" t="s">
        <v>1804</v>
      </c>
      <c r="G379" s="559" t="s">
        <v>712</v>
      </c>
      <c r="H379" s="559" t="s">
        <v>66</v>
      </c>
      <c r="I379" s="560">
        <v>44082.0</v>
      </c>
      <c r="J379" s="559">
        <v>9.0</v>
      </c>
      <c r="K379" s="567" t="s">
        <v>336</v>
      </c>
      <c r="L379" s="559" t="s">
        <v>3221</v>
      </c>
      <c r="M379" s="541">
        <f t="shared" si="3"/>
        <v>686</v>
      </c>
      <c r="N379" s="25"/>
      <c r="O379" s="25"/>
      <c r="P379" s="25"/>
      <c r="Q379" s="25"/>
      <c r="R379" s="25"/>
      <c r="S379" s="25"/>
      <c r="T379" s="25"/>
      <c r="U379" s="25"/>
      <c r="V379" s="25"/>
      <c r="W379" s="25"/>
      <c r="X379" s="25"/>
      <c r="Y379" s="25"/>
      <c r="Z379" s="25"/>
    </row>
    <row r="380" ht="12.75" customHeight="1">
      <c r="A380" s="553">
        <v>20720.0</v>
      </c>
      <c r="B380" s="554" t="s">
        <v>5835</v>
      </c>
      <c r="C380" s="554">
        <v>2017.0</v>
      </c>
      <c r="D380" s="555">
        <v>42964.0</v>
      </c>
      <c r="E380" s="554" t="s">
        <v>5836</v>
      </c>
      <c r="F380" s="554" t="s">
        <v>905</v>
      </c>
      <c r="G380" s="554" t="s">
        <v>712</v>
      </c>
      <c r="H380" s="554" t="s">
        <v>163</v>
      </c>
      <c r="I380" s="555">
        <v>44082.0</v>
      </c>
      <c r="J380" s="554">
        <v>9.0</v>
      </c>
      <c r="K380" s="561" t="s">
        <v>1231</v>
      </c>
      <c r="L380" s="554" t="s">
        <v>3221</v>
      </c>
      <c r="M380" s="540">
        <f t="shared" si="3"/>
        <v>1118</v>
      </c>
      <c r="N380" s="25"/>
      <c r="O380" s="25"/>
      <c r="P380" s="25"/>
      <c r="Q380" s="25"/>
      <c r="R380" s="25"/>
      <c r="S380" s="25"/>
      <c r="T380" s="25"/>
      <c r="U380" s="25"/>
      <c r="V380" s="25"/>
      <c r="W380" s="25"/>
      <c r="X380" s="25"/>
      <c r="Y380" s="25"/>
      <c r="Z380" s="25"/>
    </row>
    <row r="381" ht="12.75" customHeight="1">
      <c r="A381" s="558">
        <v>20820.0</v>
      </c>
      <c r="B381" s="559" t="s">
        <v>5837</v>
      </c>
      <c r="C381" s="559">
        <v>2012.0</v>
      </c>
      <c r="D381" s="560">
        <v>41124.0</v>
      </c>
      <c r="E381" s="559" t="s">
        <v>5838</v>
      </c>
      <c r="F381" s="559" t="s">
        <v>1365</v>
      </c>
      <c r="G381" s="559" t="s">
        <v>712</v>
      </c>
      <c r="H381" s="559" t="s">
        <v>244</v>
      </c>
      <c r="I381" s="560">
        <v>44088.0</v>
      </c>
      <c r="J381" s="559">
        <v>9.0</v>
      </c>
      <c r="K381" s="567" t="s">
        <v>336</v>
      </c>
      <c r="L381" s="559" t="s">
        <v>3221</v>
      </c>
      <c r="M381" s="541">
        <f t="shared" si="3"/>
        <v>2964</v>
      </c>
      <c r="N381" s="25"/>
      <c r="O381" s="25"/>
      <c r="P381" s="25"/>
      <c r="Q381" s="25"/>
      <c r="R381" s="25"/>
      <c r="S381" s="25"/>
      <c r="T381" s="25"/>
      <c r="U381" s="25"/>
      <c r="V381" s="25"/>
      <c r="W381" s="25"/>
      <c r="X381" s="25"/>
      <c r="Y381" s="25"/>
      <c r="Z381" s="25"/>
    </row>
    <row r="382" ht="12.75" customHeight="1">
      <c r="A382" s="553">
        <v>20920.0</v>
      </c>
      <c r="B382" s="554" t="s">
        <v>5839</v>
      </c>
      <c r="C382" s="554">
        <v>2016.0</v>
      </c>
      <c r="D382" s="555">
        <v>42607.0</v>
      </c>
      <c r="E382" s="554" t="s">
        <v>5840</v>
      </c>
      <c r="F382" s="554" t="s">
        <v>719</v>
      </c>
      <c r="G382" s="554" t="s">
        <v>712</v>
      </c>
      <c r="H382" s="554" t="s">
        <v>125</v>
      </c>
      <c r="I382" s="555">
        <v>44106.0</v>
      </c>
      <c r="J382" s="554">
        <v>10.0</v>
      </c>
      <c r="K382" s="567" t="s">
        <v>329</v>
      </c>
      <c r="L382" s="554" t="s">
        <v>3226</v>
      </c>
      <c r="M382" s="540">
        <f t="shared" si="3"/>
        <v>1499</v>
      </c>
      <c r="N382" s="25"/>
      <c r="O382" s="25"/>
      <c r="P382" s="25"/>
      <c r="Q382" s="25"/>
      <c r="R382" s="25"/>
      <c r="S382" s="25"/>
      <c r="T382" s="25"/>
      <c r="U382" s="25"/>
      <c r="V382" s="25"/>
      <c r="W382" s="25"/>
      <c r="X382" s="25"/>
      <c r="Y382" s="25"/>
      <c r="Z382" s="25"/>
    </row>
    <row r="383" ht="12.75" customHeight="1">
      <c r="A383" s="558">
        <v>21020.0</v>
      </c>
      <c r="B383" s="559" t="s">
        <v>5841</v>
      </c>
      <c r="C383" s="559">
        <v>2020.0</v>
      </c>
      <c r="D383" s="560">
        <v>43983.0</v>
      </c>
      <c r="E383" s="559" t="s">
        <v>5842</v>
      </c>
      <c r="F383" s="568" t="s">
        <v>4659</v>
      </c>
      <c r="G383" s="559" t="s">
        <v>729</v>
      </c>
      <c r="H383" s="559" t="s">
        <v>5843</v>
      </c>
      <c r="I383" s="560">
        <v>44106.0</v>
      </c>
      <c r="J383" s="559">
        <v>10.0</v>
      </c>
      <c r="K383" s="567" t="s">
        <v>336</v>
      </c>
      <c r="L383" s="559" t="s">
        <v>3673</v>
      </c>
      <c r="M383" s="541">
        <f t="shared" si="3"/>
        <v>123</v>
      </c>
      <c r="N383" s="25"/>
      <c r="O383" s="25"/>
      <c r="P383" s="25"/>
      <c r="Q383" s="25"/>
      <c r="R383" s="25"/>
      <c r="S383" s="25"/>
      <c r="T383" s="25"/>
      <c r="U383" s="25"/>
      <c r="V383" s="25"/>
      <c r="W383" s="25"/>
      <c r="X383" s="25"/>
      <c r="Y383" s="25"/>
      <c r="Z383" s="25"/>
    </row>
    <row r="384" ht="15.0" customHeight="1">
      <c r="A384" s="553">
        <v>21120.0</v>
      </c>
      <c r="B384" s="554" t="s">
        <v>5844</v>
      </c>
      <c r="C384" s="554">
        <v>2020.0</v>
      </c>
      <c r="D384" s="555">
        <v>43950.0</v>
      </c>
      <c r="E384" s="554" t="s">
        <v>5845</v>
      </c>
      <c r="F384" s="569" t="s">
        <v>5846</v>
      </c>
      <c r="G384" s="554" t="s">
        <v>725</v>
      </c>
      <c r="H384" s="554" t="s">
        <v>2726</v>
      </c>
      <c r="I384" s="555">
        <v>44106.0</v>
      </c>
      <c r="J384" s="554">
        <v>10.0</v>
      </c>
      <c r="K384" s="561" t="s">
        <v>1231</v>
      </c>
      <c r="L384" s="554" t="s">
        <v>3673</v>
      </c>
      <c r="M384" s="540">
        <f t="shared" si="3"/>
        <v>156</v>
      </c>
      <c r="N384" s="25"/>
      <c r="O384" s="25"/>
      <c r="P384" s="25"/>
      <c r="Q384" s="25"/>
      <c r="R384" s="25"/>
      <c r="S384" s="25"/>
      <c r="T384" s="25"/>
      <c r="U384" s="25"/>
      <c r="V384" s="25"/>
      <c r="W384" s="25"/>
      <c r="X384" s="25"/>
      <c r="Y384" s="25"/>
      <c r="Z384" s="25"/>
    </row>
    <row r="385" ht="15.0" customHeight="1">
      <c r="A385" s="558">
        <v>21220.0</v>
      </c>
      <c r="B385" s="559" t="s">
        <v>5847</v>
      </c>
      <c r="C385" s="559">
        <v>2020.0</v>
      </c>
      <c r="D385" s="560">
        <v>43945.0</v>
      </c>
      <c r="E385" s="559" t="s">
        <v>5848</v>
      </c>
      <c r="F385" s="568" t="s">
        <v>5846</v>
      </c>
      <c r="G385" s="559" t="s">
        <v>725</v>
      </c>
      <c r="H385" s="559" t="s">
        <v>2726</v>
      </c>
      <c r="I385" s="560">
        <v>44106.0</v>
      </c>
      <c r="J385" s="559">
        <v>10.0</v>
      </c>
      <c r="K385" s="561" t="s">
        <v>1231</v>
      </c>
      <c r="L385" s="559" t="s">
        <v>3673</v>
      </c>
      <c r="M385" s="541">
        <f t="shared" si="3"/>
        <v>161</v>
      </c>
      <c r="N385" s="25"/>
      <c r="O385" s="25"/>
      <c r="P385" s="25"/>
      <c r="Q385" s="25"/>
      <c r="R385" s="25"/>
      <c r="S385" s="25"/>
      <c r="T385" s="25"/>
      <c r="U385" s="25"/>
      <c r="V385" s="25"/>
      <c r="W385" s="25"/>
      <c r="X385" s="25"/>
      <c r="Y385" s="25"/>
      <c r="Z385" s="25"/>
    </row>
    <row r="386" ht="12.75" customHeight="1">
      <c r="A386" s="553">
        <v>21320.0</v>
      </c>
      <c r="B386" s="554" t="s">
        <v>5849</v>
      </c>
      <c r="C386" s="554">
        <v>2018.0</v>
      </c>
      <c r="D386" s="555">
        <v>43919.0</v>
      </c>
      <c r="E386" s="554" t="s">
        <v>5850</v>
      </c>
      <c r="F386" s="554" t="s">
        <v>5851</v>
      </c>
      <c r="G386" s="554" t="s">
        <v>806</v>
      </c>
      <c r="H386" s="554" t="s">
        <v>251</v>
      </c>
      <c r="I386" s="555">
        <v>44106.0</v>
      </c>
      <c r="J386" s="554">
        <v>10.0</v>
      </c>
      <c r="K386" s="567" t="s">
        <v>336</v>
      </c>
      <c r="L386" s="554" t="s">
        <v>3221</v>
      </c>
      <c r="M386" s="540">
        <f t="shared" si="3"/>
        <v>187</v>
      </c>
      <c r="N386" s="25"/>
      <c r="O386" s="25"/>
      <c r="P386" s="25"/>
      <c r="Q386" s="25"/>
      <c r="R386" s="25"/>
      <c r="S386" s="25"/>
      <c r="T386" s="25"/>
      <c r="U386" s="25"/>
      <c r="V386" s="25"/>
      <c r="W386" s="25"/>
      <c r="X386" s="25"/>
      <c r="Y386" s="25"/>
      <c r="Z386" s="25"/>
    </row>
    <row r="387" ht="12.75" customHeight="1">
      <c r="A387" s="558">
        <v>21420.0</v>
      </c>
      <c r="B387" s="559" t="s">
        <v>5852</v>
      </c>
      <c r="C387" s="559">
        <v>2018.0</v>
      </c>
      <c r="D387" s="560">
        <v>43237.0</v>
      </c>
      <c r="E387" s="559" t="s">
        <v>5853</v>
      </c>
      <c r="F387" s="559" t="s">
        <v>5854</v>
      </c>
      <c r="G387" s="559" t="s">
        <v>712</v>
      </c>
      <c r="H387" s="559" t="s">
        <v>263</v>
      </c>
      <c r="I387" s="560">
        <v>44106.0</v>
      </c>
      <c r="J387" s="559">
        <v>10.0</v>
      </c>
      <c r="K387" s="567" t="s">
        <v>336</v>
      </c>
      <c r="L387" s="559" t="s">
        <v>3226</v>
      </c>
      <c r="M387" s="541">
        <f t="shared" si="3"/>
        <v>869</v>
      </c>
      <c r="N387" s="25"/>
      <c r="O387" s="25"/>
      <c r="P387" s="25"/>
      <c r="Q387" s="25"/>
      <c r="R387" s="25"/>
      <c r="S387" s="25"/>
      <c r="T387" s="25"/>
      <c r="U387" s="25"/>
      <c r="V387" s="25"/>
      <c r="W387" s="25"/>
      <c r="X387" s="25"/>
      <c r="Y387" s="25"/>
      <c r="Z387" s="25"/>
    </row>
    <row r="388" ht="12.75" customHeight="1">
      <c r="A388" s="553">
        <v>21520.0</v>
      </c>
      <c r="B388" s="554" t="s">
        <v>5855</v>
      </c>
      <c r="C388" s="554">
        <v>2018.0</v>
      </c>
      <c r="D388" s="555">
        <v>43236.0</v>
      </c>
      <c r="E388" s="554" t="s">
        <v>5856</v>
      </c>
      <c r="F388" s="554" t="s">
        <v>5857</v>
      </c>
      <c r="G388" s="554" t="s">
        <v>712</v>
      </c>
      <c r="H388" s="554" t="s">
        <v>5278</v>
      </c>
      <c r="I388" s="555">
        <v>44106.0</v>
      </c>
      <c r="J388" s="554">
        <v>10.0</v>
      </c>
      <c r="K388" s="567" t="s">
        <v>336</v>
      </c>
      <c r="L388" s="554" t="s">
        <v>3221</v>
      </c>
      <c r="M388" s="540">
        <f t="shared" si="3"/>
        <v>870</v>
      </c>
      <c r="N388" s="25"/>
      <c r="O388" s="25"/>
      <c r="P388" s="25"/>
      <c r="Q388" s="25"/>
      <c r="R388" s="25"/>
      <c r="S388" s="25"/>
      <c r="T388" s="25"/>
      <c r="U388" s="25"/>
      <c r="V388" s="25"/>
      <c r="W388" s="25"/>
      <c r="X388" s="25"/>
      <c r="Y388" s="25"/>
      <c r="Z388" s="25"/>
    </row>
    <row r="389" ht="12.75" customHeight="1">
      <c r="A389" s="558">
        <v>21620.0</v>
      </c>
      <c r="B389" s="559" t="s">
        <v>5858</v>
      </c>
      <c r="C389" s="559">
        <v>2013.0</v>
      </c>
      <c r="D389" s="560">
        <v>41411.0</v>
      </c>
      <c r="E389" s="559" t="s">
        <v>5859</v>
      </c>
      <c r="F389" s="559" t="s">
        <v>5860</v>
      </c>
      <c r="G389" s="559" t="s">
        <v>712</v>
      </c>
      <c r="H389" s="559" t="s">
        <v>18</v>
      </c>
      <c r="I389" s="560">
        <v>44109.0</v>
      </c>
      <c r="J389" s="559">
        <v>10.0</v>
      </c>
      <c r="K389" s="567" t="s">
        <v>336</v>
      </c>
      <c r="L389" s="559" t="s">
        <v>3226</v>
      </c>
      <c r="M389" s="541">
        <f t="shared" si="3"/>
        <v>2698</v>
      </c>
      <c r="N389" s="25"/>
      <c r="O389" s="25"/>
      <c r="P389" s="25"/>
      <c r="Q389" s="25"/>
      <c r="R389" s="25"/>
      <c r="S389" s="25"/>
      <c r="T389" s="25"/>
      <c r="U389" s="25"/>
      <c r="V389" s="25"/>
      <c r="W389" s="25"/>
      <c r="X389" s="25"/>
      <c r="Y389" s="25"/>
      <c r="Z389" s="25"/>
    </row>
    <row r="390" ht="12.75" customHeight="1">
      <c r="A390" s="553">
        <v>21720.0</v>
      </c>
      <c r="B390" s="554" t="s">
        <v>5861</v>
      </c>
      <c r="C390" s="554">
        <v>2013.0</v>
      </c>
      <c r="D390" s="555">
        <v>41415.0</v>
      </c>
      <c r="E390" s="554" t="s">
        <v>5862</v>
      </c>
      <c r="F390" s="554" t="s">
        <v>1509</v>
      </c>
      <c r="G390" s="554" t="s">
        <v>712</v>
      </c>
      <c r="H390" s="554" t="s">
        <v>5863</v>
      </c>
      <c r="I390" s="555">
        <v>44109.0</v>
      </c>
      <c r="J390" s="554">
        <v>10.0</v>
      </c>
      <c r="K390" s="567" t="s">
        <v>329</v>
      </c>
      <c r="L390" s="554" t="s">
        <v>3226</v>
      </c>
      <c r="M390" s="540">
        <f t="shared" si="3"/>
        <v>2694</v>
      </c>
      <c r="N390" s="25"/>
      <c r="O390" s="25"/>
      <c r="P390" s="25"/>
      <c r="Q390" s="25"/>
      <c r="R390" s="25"/>
      <c r="S390" s="25"/>
      <c r="T390" s="25"/>
      <c r="U390" s="25"/>
      <c r="V390" s="25"/>
      <c r="W390" s="25"/>
      <c r="X390" s="25"/>
      <c r="Y390" s="25"/>
      <c r="Z390" s="25"/>
    </row>
    <row r="391" ht="12.75" customHeight="1">
      <c r="A391" s="558">
        <v>21820.0</v>
      </c>
      <c r="B391" s="559" t="s">
        <v>5864</v>
      </c>
      <c r="C391" s="559">
        <v>2014.0</v>
      </c>
      <c r="D391" s="560">
        <v>41963.0</v>
      </c>
      <c r="E391" s="559" t="s">
        <v>5865</v>
      </c>
      <c r="F391" s="559" t="s">
        <v>2338</v>
      </c>
      <c r="G391" s="559" t="s">
        <v>712</v>
      </c>
      <c r="H391" s="559" t="s">
        <v>2458</v>
      </c>
      <c r="I391" s="560">
        <v>44109.0</v>
      </c>
      <c r="J391" s="559">
        <v>10.0</v>
      </c>
      <c r="K391" s="567" t="s">
        <v>329</v>
      </c>
      <c r="L391" s="559" t="s">
        <v>3221</v>
      </c>
      <c r="M391" s="541">
        <f t="shared" si="3"/>
        <v>2146</v>
      </c>
      <c r="N391" s="25"/>
      <c r="O391" s="25"/>
      <c r="P391" s="25"/>
      <c r="Q391" s="25"/>
      <c r="R391" s="25"/>
      <c r="S391" s="25"/>
      <c r="T391" s="25"/>
      <c r="U391" s="25"/>
      <c r="V391" s="25"/>
      <c r="W391" s="25"/>
      <c r="X391" s="25"/>
      <c r="Y391" s="25"/>
      <c r="Z391" s="25"/>
    </row>
    <row r="392" ht="12.75" customHeight="1">
      <c r="A392" s="553">
        <v>21920.0</v>
      </c>
      <c r="B392" s="554" t="s">
        <v>5866</v>
      </c>
      <c r="C392" s="554">
        <v>2014.0</v>
      </c>
      <c r="D392" s="555">
        <v>41983.0</v>
      </c>
      <c r="E392" s="554" t="s">
        <v>5867</v>
      </c>
      <c r="F392" s="554" t="s">
        <v>5868</v>
      </c>
      <c r="G392" s="554" t="s">
        <v>712</v>
      </c>
      <c r="H392" s="554" t="s">
        <v>66</v>
      </c>
      <c r="I392" s="555">
        <v>44109.0</v>
      </c>
      <c r="J392" s="554">
        <v>10.0</v>
      </c>
      <c r="K392" s="567" t="s">
        <v>336</v>
      </c>
      <c r="L392" s="554" t="s">
        <v>3221</v>
      </c>
      <c r="M392" s="540">
        <f t="shared" si="3"/>
        <v>2126</v>
      </c>
      <c r="N392" s="25"/>
      <c r="O392" s="25"/>
      <c r="P392" s="25"/>
      <c r="Q392" s="25"/>
      <c r="R392" s="25"/>
      <c r="S392" s="25"/>
      <c r="T392" s="25"/>
      <c r="U392" s="25"/>
      <c r="V392" s="25"/>
      <c r="W392" s="25"/>
      <c r="X392" s="25"/>
      <c r="Y392" s="25"/>
      <c r="Z392" s="25"/>
    </row>
    <row r="393" ht="12.75" customHeight="1">
      <c r="A393" s="558">
        <v>22020.0</v>
      </c>
      <c r="B393" s="559" t="s">
        <v>5869</v>
      </c>
      <c r="C393" s="559">
        <v>2011.0</v>
      </c>
      <c r="D393" s="560">
        <v>40806.0</v>
      </c>
      <c r="E393" s="559" t="s">
        <v>5870</v>
      </c>
      <c r="F393" s="559" t="s">
        <v>5871</v>
      </c>
      <c r="G393" s="559" t="s">
        <v>806</v>
      </c>
      <c r="H393" s="559" t="s">
        <v>158</v>
      </c>
      <c r="I393" s="560">
        <v>44111.0</v>
      </c>
      <c r="J393" s="559">
        <v>10.0</v>
      </c>
      <c r="K393" s="567" t="s">
        <v>336</v>
      </c>
      <c r="L393" s="559" t="s">
        <v>3226</v>
      </c>
      <c r="M393" s="541">
        <f t="shared" si="3"/>
        <v>3305</v>
      </c>
      <c r="N393" s="25"/>
      <c r="O393" s="25"/>
      <c r="P393" s="25"/>
      <c r="Q393" s="25"/>
      <c r="R393" s="25"/>
      <c r="S393" s="25"/>
      <c r="T393" s="25"/>
      <c r="U393" s="25"/>
      <c r="V393" s="25"/>
      <c r="W393" s="25"/>
      <c r="X393" s="25"/>
      <c r="Y393" s="25"/>
      <c r="Z393" s="25"/>
    </row>
    <row r="394" ht="12.75" customHeight="1">
      <c r="A394" s="553">
        <v>22120.0</v>
      </c>
      <c r="B394" s="554" t="s">
        <v>5872</v>
      </c>
      <c r="C394" s="554">
        <v>2012.0</v>
      </c>
      <c r="D394" s="555">
        <v>41262.0</v>
      </c>
      <c r="E394" s="554" t="s">
        <v>5873</v>
      </c>
      <c r="F394" s="554" t="s">
        <v>5874</v>
      </c>
      <c r="G394" s="554" t="s">
        <v>806</v>
      </c>
      <c r="H394" s="554" t="s">
        <v>158</v>
      </c>
      <c r="I394" s="555">
        <v>44109.0</v>
      </c>
      <c r="J394" s="554">
        <v>10.0</v>
      </c>
      <c r="K394" s="561" t="s">
        <v>1231</v>
      </c>
      <c r="L394" s="554" t="s">
        <v>3226</v>
      </c>
      <c r="M394" s="540">
        <f t="shared" si="3"/>
        <v>2847</v>
      </c>
      <c r="N394" s="25"/>
      <c r="O394" s="25"/>
      <c r="P394" s="25"/>
      <c r="Q394" s="25"/>
      <c r="R394" s="25"/>
      <c r="S394" s="25"/>
      <c r="T394" s="25"/>
      <c r="U394" s="25"/>
      <c r="V394" s="25"/>
      <c r="W394" s="25"/>
      <c r="X394" s="25"/>
      <c r="Y394" s="25"/>
      <c r="Z394" s="25"/>
    </row>
    <row r="395" ht="12.75" customHeight="1">
      <c r="A395" s="558">
        <v>22220.0</v>
      </c>
      <c r="B395" s="559" t="s">
        <v>5875</v>
      </c>
      <c r="C395" s="559">
        <v>2012.0</v>
      </c>
      <c r="D395" s="560">
        <v>41218.0</v>
      </c>
      <c r="E395" s="559" t="s">
        <v>5876</v>
      </c>
      <c r="F395" s="559" t="s">
        <v>5877</v>
      </c>
      <c r="G395" s="559" t="s">
        <v>806</v>
      </c>
      <c r="H395" s="559" t="s">
        <v>4056</v>
      </c>
      <c r="I395" s="560">
        <v>44109.0</v>
      </c>
      <c r="J395" s="559">
        <v>10.0</v>
      </c>
      <c r="K395" s="567" t="s">
        <v>329</v>
      </c>
      <c r="L395" s="559" t="s">
        <v>3226</v>
      </c>
      <c r="M395" s="541">
        <f t="shared" si="3"/>
        <v>2891</v>
      </c>
      <c r="N395" s="25"/>
      <c r="O395" s="25"/>
      <c r="P395" s="25"/>
      <c r="Q395" s="25"/>
      <c r="R395" s="25"/>
      <c r="S395" s="25"/>
      <c r="T395" s="25"/>
      <c r="U395" s="25"/>
      <c r="V395" s="25"/>
      <c r="W395" s="25"/>
      <c r="X395" s="25"/>
      <c r="Y395" s="25"/>
      <c r="Z395" s="25"/>
    </row>
    <row r="396" ht="12.75" customHeight="1">
      <c r="A396" s="553">
        <v>22320.0</v>
      </c>
      <c r="B396" s="554" t="s">
        <v>5878</v>
      </c>
      <c r="C396" s="554">
        <v>2010.0</v>
      </c>
      <c r="D396" s="555">
        <v>40441.0</v>
      </c>
      <c r="E396" s="554" t="s">
        <v>5879</v>
      </c>
      <c r="F396" s="554" t="s">
        <v>5880</v>
      </c>
      <c r="G396" s="554" t="s">
        <v>712</v>
      </c>
      <c r="H396" s="554" t="s">
        <v>5881</v>
      </c>
      <c r="I396" s="555">
        <v>44109.0</v>
      </c>
      <c r="J396" s="554">
        <v>10.0</v>
      </c>
      <c r="K396" s="567" t="s">
        <v>329</v>
      </c>
      <c r="L396" s="554" t="s">
        <v>3221</v>
      </c>
      <c r="M396" s="540">
        <f t="shared" si="3"/>
        <v>3668</v>
      </c>
      <c r="N396" s="25"/>
      <c r="O396" s="25"/>
      <c r="P396" s="25"/>
      <c r="Q396" s="25"/>
      <c r="R396" s="25"/>
      <c r="S396" s="25"/>
      <c r="T396" s="25"/>
      <c r="U396" s="25"/>
      <c r="V396" s="25"/>
      <c r="W396" s="25"/>
      <c r="X396" s="25"/>
      <c r="Y396" s="25"/>
      <c r="Z396" s="25"/>
    </row>
    <row r="397" ht="12.75" customHeight="1">
      <c r="A397" s="558">
        <v>22420.0</v>
      </c>
      <c r="B397" s="559" t="s">
        <v>5882</v>
      </c>
      <c r="C397" s="559">
        <v>2018.0</v>
      </c>
      <c r="D397" s="560">
        <v>43250.0</v>
      </c>
      <c r="E397" s="559" t="s">
        <v>5883</v>
      </c>
      <c r="F397" s="559" t="s">
        <v>5884</v>
      </c>
      <c r="G397" s="559" t="s">
        <v>806</v>
      </c>
      <c r="H397" s="559" t="s">
        <v>807</v>
      </c>
      <c r="I397" s="560">
        <v>44117.0</v>
      </c>
      <c r="J397" s="559">
        <v>10.0</v>
      </c>
      <c r="K397" s="573" t="s">
        <v>316</v>
      </c>
      <c r="L397" s="559" t="s">
        <v>1249</v>
      </c>
      <c r="M397" s="541">
        <f t="shared" si="3"/>
        <v>867</v>
      </c>
      <c r="N397" s="25"/>
      <c r="O397" s="25"/>
      <c r="P397" s="25"/>
      <c r="Q397" s="25"/>
      <c r="R397" s="25"/>
      <c r="S397" s="25"/>
      <c r="T397" s="25"/>
      <c r="U397" s="25"/>
      <c r="V397" s="25"/>
      <c r="W397" s="25"/>
      <c r="X397" s="25"/>
      <c r="Y397" s="25"/>
      <c r="Z397" s="25"/>
    </row>
    <row r="398" ht="12.75" customHeight="1">
      <c r="A398" s="553">
        <v>22520.0</v>
      </c>
      <c r="B398" s="554" t="s">
        <v>5885</v>
      </c>
      <c r="C398" s="554">
        <v>2017.0</v>
      </c>
      <c r="D398" s="555">
        <v>42844.0</v>
      </c>
      <c r="E398" s="554" t="s">
        <v>5886</v>
      </c>
      <c r="F398" s="554" t="s">
        <v>314</v>
      </c>
      <c r="G398" s="554" t="s">
        <v>712</v>
      </c>
      <c r="H398" s="554" t="s">
        <v>5887</v>
      </c>
      <c r="I398" s="555">
        <v>44124.0</v>
      </c>
      <c r="J398" s="554">
        <v>10.0</v>
      </c>
      <c r="K398" s="567" t="s">
        <v>329</v>
      </c>
      <c r="L398" s="554" t="s">
        <v>3226</v>
      </c>
      <c r="M398" s="540">
        <f t="shared" si="3"/>
        <v>1280</v>
      </c>
      <c r="N398" s="25"/>
      <c r="O398" s="25"/>
      <c r="P398" s="25"/>
      <c r="Q398" s="25"/>
      <c r="R398" s="25"/>
      <c r="S398" s="25"/>
      <c r="T398" s="25"/>
      <c r="U398" s="25"/>
      <c r="V398" s="25"/>
      <c r="W398" s="25"/>
      <c r="X398" s="25"/>
      <c r="Y398" s="25"/>
      <c r="Z398" s="25"/>
    </row>
    <row r="399" ht="12.75" customHeight="1">
      <c r="A399" s="558">
        <v>22620.0</v>
      </c>
      <c r="B399" s="559" t="s">
        <v>5888</v>
      </c>
      <c r="C399" s="559">
        <v>2020.0</v>
      </c>
      <c r="D399" s="560">
        <v>43949.0</v>
      </c>
      <c r="E399" s="559" t="s">
        <v>5889</v>
      </c>
      <c r="F399" s="568" t="s">
        <v>4008</v>
      </c>
      <c r="G399" s="559" t="s">
        <v>729</v>
      </c>
      <c r="H399" s="559" t="s">
        <v>5593</v>
      </c>
      <c r="I399" s="560">
        <v>44126.0</v>
      </c>
      <c r="J399" s="559">
        <v>10.0</v>
      </c>
      <c r="K399" s="567" t="s">
        <v>336</v>
      </c>
      <c r="L399" s="559" t="s">
        <v>3673</v>
      </c>
      <c r="M399" s="541">
        <f t="shared" si="3"/>
        <v>177</v>
      </c>
      <c r="N399" s="25"/>
      <c r="O399" s="25"/>
      <c r="P399" s="25"/>
      <c r="Q399" s="25"/>
      <c r="R399" s="25"/>
      <c r="S399" s="25"/>
      <c r="T399" s="25"/>
      <c r="U399" s="25"/>
      <c r="V399" s="25"/>
      <c r="W399" s="25"/>
      <c r="X399" s="25"/>
      <c r="Y399" s="25"/>
      <c r="Z399" s="25"/>
    </row>
    <row r="400" ht="12.75" customHeight="1">
      <c r="A400" s="553">
        <v>22720.0</v>
      </c>
      <c r="B400" s="554" t="s">
        <v>5890</v>
      </c>
      <c r="C400" s="554">
        <v>2017.0</v>
      </c>
      <c r="D400" s="555">
        <v>43098.0</v>
      </c>
      <c r="E400" s="554" t="s">
        <v>5891</v>
      </c>
      <c r="F400" s="554" t="s">
        <v>5892</v>
      </c>
      <c r="G400" s="554" t="s">
        <v>806</v>
      </c>
      <c r="H400" s="554" t="s">
        <v>5536</v>
      </c>
      <c r="I400" s="555">
        <v>44139.0</v>
      </c>
      <c r="J400" s="554">
        <v>11.0</v>
      </c>
      <c r="K400" s="561" t="s">
        <v>1231</v>
      </c>
      <c r="L400" s="554" t="s">
        <v>3226</v>
      </c>
      <c r="M400" s="540">
        <f t="shared" si="3"/>
        <v>1041</v>
      </c>
      <c r="N400" s="25"/>
      <c r="O400" s="25"/>
      <c r="P400" s="25"/>
      <c r="Q400" s="25"/>
      <c r="R400" s="25"/>
      <c r="S400" s="25"/>
      <c r="T400" s="25"/>
      <c r="U400" s="25"/>
      <c r="V400" s="25"/>
      <c r="W400" s="25"/>
      <c r="X400" s="25"/>
      <c r="Y400" s="25"/>
      <c r="Z400" s="25"/>
    </row>
    <row r="401" ht="12.75" customHeight="1">
      <c r="A401" s="558">
        <v>22820.0</v>
      </c>
      <c r="B401" s="559" t="s">
        <v>5893</v>
      </c>
      <c r="C401" s="559">
        <v>2017.0</v>
      </c>
      <c r="D401" s="560">
        <v>43069.0</v>
      </c>
      <c r="E401" s="559" t="s">
        <v>5894</v>
      </c>
      <c r="F401" s="559" t="s">
        <v>5895</v>
      </c>
      <c r="G401" s="559" t="s">
        <v>712</v>
      </c>
      <c r="H401" s="559" t="s">
        <v>244</v>
      </c>
      <c r="I401" s="560">
        <v>44133.0</v>
      </c>
      <c r="J401" s="559">
        <v>10.0</v>
      </c>
      <c r="K401" s="567" t="s">
        <v>336</v>
      </c>
      <c r="L401" s="559" t="s">
        <v>3226</v>
      </c>
      <c r="M401" s="541">
        <f t="shared" si="3"/>
        <v>1064</v>
      </c>
      <c r="N401" s="25"/>
      <c r="O401" s="25"/>
      <c r="P401" s="25"/>
      <c r="Q401" s="25"/>
      <c r="R401" s="25"/>
      <c r="S401" s="25"/>
      <c r="T401" s="25"/>
      <c r="U401" s="25"/>
      <c r="V401" s="25"/>
      <c r="W401" s="25"/>
      <c r="X401" s="25"/>
      <c r="Y401" s="25"/>
      <c r="Z401" s="25"/>
    </row>
    <row r="402" ht="12.75" customHeight="1">
      <c r="A402" s="553">
        <v>22920.0</v>
      </c>
      <c r="B402" s="554" t="s">
        <v>5896</v>
      </c>
      <c r="C402" s="554">
        <v>2019.0</v>
      </c>
      <c r="D402" s="555">
        <v>43665.0</v>
      </c>
      <c r="E402" s="554" t="s">
        <v>5897</v>
      </c>
      <c r="F402" s="569" t="s">
        <v>2983</v>
      </c>
      <c r="G402" s="554" t="s">
        <v>725</v>
      </c>
      <c r="H402" s="554" t="s">
        <v>2704</v>
      </c>
      <c r="I402" s="555">
        <v>44133.0</v>
      </c>
      <c r="J402" s="554">
        <v>10.0</v>
      </c>
      <c r="K402" s="567" t="s">
        <v>336</v>
      </c>
      <c r="L402" s="554" t="s">
        <v>3673</v>
      </c>
      <c r="M402" s="540">
        <f t="shared" si="3"/>
        <v>468</v>
      </c>
      <c r="N402" s="25"/>
      <c r="O402" s="25"/>
      <c r="P402" s="25"/>
      <c r="Q402" s="25"/>
      <c r="R402" s="25"/>
      <c r="S402" s="25"/>
      <c r="T402" s="25"/>
      <c r="U402" s="25"/>
      <c r="V402" s="25"/>
      <c r="W402" s="25"/>
      <c r="X402" s="25"/>
      <c r="Y402" s="25"/>
      <c r="Z402" s="25"/>
    </row>
    <row r="403" ht="12.75" customHeight="1">
      <c r="A403" s="558">
        <v>23020.0</v>
      </c>
      <c r="B403" s="559" t="s">
        <v>5898</v>
      </c>
      <c r="C403" s="559">
        <v>2011.0</v>
      </c>
      <c r="D403" s="560">
        <v>40906.0</v>
      </c>
      <c r="E403" s="559" t="s">
        <v>5899</v>
      </c>
      <c r="F403" s="559" t="s">
        <v>5900</v>
      </c>
      <c r="G403" s="559" t="s">
        <v>806</v>
      </c>
      <c r="H403" s="559" t="s">
        <v>4056</v>
      </c>
      <c r="I403" s="560">
        <v>44133.0</v>
      </c>
      <c r="J403" s="559">
        <v>10.0</v>
      </c>
      <c r="K403" s="567" t="s">
        <v>329</v>
      </c>
      <c r="L403" s="559" t="s">
        <v>3226</v>
      </c>
      <c r="M403" s="541">
        <f t="shared" si="3"/>
        <v>3227</v>
      </c>
      <c r="N403" s="25"/>
      <c r="O403" s="25"/>
      <c r="P403" s="25"/>
      <c r="Q403" s="25"/>
      <c r="R403" s="25"/>
      <c r="S403" s="25"/>
      <c r="T403" s="25"/>
      <c r="U403" s="25"/>
      <c r="V403" s="25"/>
      <c r="W403" s="25"/>
      <c r="X403" s="25"/>
      <c r="Y403" s="25"/>
      <c r="Z403" s="25"/>
    </row>
    <row r="404" ht="12.75" customHeight="1">
      <c r="A404" s="553">
        <v>23120.0</v>
      </c>
      <c r="B404" s="554" t="s">
        <v>5901</v>
      </c>
      <c r="C404" s="554">
        <v>2008.0</v>
      </c>
      <c r="D404" s="555">
        <v>39811.0</v>
      </c>
      <c r="E404" s="554" t="s">
        <v>5902</v>
      </c>
      <c r="F404" s="554" t="s">
        <v>4868</v>
      </c>
      <c r="G404" s="554" t="s">
        <v>725</v>
      </c>
      <c r="H404" s="554" t="s">
        <v>927</v>
      </c>
      <c r="I404" s="555">
        <v>44133.0</v>
      </c>
      <c r="J404" s="554">
        <v>10.0</v>
      </c>
      <c r="K404" s="567" t="s">
        <v>336</v>
      </c>
      <c r="L404" s="554" t="s">
        <v>3673</v>
      </c>
      <c r="M404" s="540">
        <f t="shared" si="3"/>
        <v>4322</v>
      </c>
      <c r="N404" s="25"/>
      <c r="O404" s="25"/>
      <c r="P404" s="25"/>
      <c r="Q404" s="25"/>
      <c r="R404" s="25"/>
      <c r="S404" s="25"/>
      <c r="T404" s="25"/>
      <c r="U404" s="25"/>
      <c r="V404" s="25"/>
      <c r="W404" s="25"/>
      <c r="X404" s="25"/>
      <c r="Y404" s="25"/>
      <c r="Z404" s="25"/>
    </row>
    <row r="405" ht="15.0" customHeight="1">
      <c r="A405" s="558">
        <v>23220.0</v>
      </c>
      <c r="B405" s="559" t="s">
        <v>5903</v>
      </c>
      <c r="C405" s="559">
        <v>2011.0</v>
      </c>
      <c r="D405" s="560">
        <v>40792.0</v>
      </c>
      <c r="E405" s="559" t="s">
        <v>5904</v>
      </c>
      <c r="F405" s="559" t="s">
        <v>4868</v>
      </c>
      <c r="G405" s="559" t="s">
        <v>725</v>
      </c>
      <c r="H405" s="559" t="s">
        <v>5905</v>
      </c>
      <c r="I405" s="560">
        <v>44133.0</v>
      </c>
      <c r="J405" s="559">
        <v>10.0</v>
      </c>
      <c r="K405" s="567" t="s">
        <v>336</v>
      </c>
      <c r="L405" s="559" t="s">
        <v>3673</v>
      </c>
      <c r="M405" s="541">
        <f t="shared" si="3"/>
        <v>3341</v>
      </c>
      <c r="N405" s="25"/>
      <c r="O405" s="25"/>
      <c r="P405" s="25"/>
      <c r="Q405" s="25"/>
      <c r="R405" s="25"/>
      <c r="S405" s="25"/>
      <c r="T405" s="25"/>
      <c r="U405" s="25"/>
      <c r="V405" s="25"/>
      <c r="W405" s="25"/>
      <c r="X405" s="25"/>
      <c r="Y405" s="25"/>
      <c r="Z405" s="25"/>
    </row>
    <row r="406" ht="15.0" customHeight="1">
      <c r="A406" s="553">
        <v>23320.0</v>
      </c>
      <c r="B406" s="554" t="s">
        <v>5906</v>
      </c>
      <c r="C406" s="554">
        <v>2012.0</v>
      </c>
      <c r="D406" s="555">
        <v>41256.0</v>
      </c>
      <c r="E406" s="554" t="s">
        <v>5907</v>
      </c>
      <c r="F406" s="554" t="s">
        <v>4066</v>
      </c>
      <c r="G406" s="554" t="s">
        <v>712</v>
      </c>
      <c r="H406" s="554" t="s">
        <v>56</v>
      </c>
      <c r="I406" s="555">
        <v>44133.0</v>
      </c>
      <c r="J406" s="554">
        <v>10.0</v>
      </c>
      <c r="K406" s="567" t="s">
        <v>336</v>
      </c>
      <c r="L406" s="554" t="s">
        <v>3221</v>
      </c>
      <c r="M406" s="540">
        <f t="shared" si="3"/>
        <v>2877</v>
      </c>
      <c r="N406" s="25"/>
      <c r="O406" s="25"/>
      <c r="P406" s="25"/>
      <c r="Q406" s="25"/>
      <c r="R406" s="25"/>
      <c r="S406" s="25"/>
      <c r="T406" s="25"/>
      <c r="U406" s="25"/>
      <c r="V406" s="25"/>
      <c r="W406" s="25"/>
      <c r="X406" s="25"/>
      <c r="Y406" s="25"/>
      <c r="Z406" s="25"/>
    </row>
    <row r="407" ht="15.0" customHeight="1">
      <c r="A407" s="558">
        <v>23420.0</v>
      </c>
      <c r="B407" s="559" t="s">
        <v>5908</v>
      </c>
      <c r="C407" s="559">
        <v>2013.0</v>
      </c>
      <c r="D407" s="560">
        <v>41309.0</v>
      </c>
      <c r="E407" s="559" t="s">
        <v>5909</v>
      </c>
      <c r="F407" s="559" t="s">
        <v>5910</v>
      </c>
      <c r="G407" s="559" t="s">
        <v>806</v>
      </c>
      <c r="H407" s="559" t="s">
        <v>807</v>
      </c>
      <c r="I407" s="560">
        <v>44138.0</v>
      </c>
      <c r="J407" s="559">
        <v>11.0</v>
      </c>
      <c r="K407" s="567" t="s">
        <v>329</v>
      </c>
      <c r="L407" s="559" t="s">
        <v>3226</v>
      </c>
      <c r="M407" s="541">
        <f t="shared" si="3"/>
        <v>2829</v>
      </c>
      <c r="N407" s="25"/>
      <c r="O407" s="25"/>
      <c r="P407" s="25"/>
      <c r="Q407" s="25"/>
      <c r="R407" s="25"/>
      <c r="S407" s="25"/>
      <c r="T407" s="25"/>
      <c r="U407" s="25"/>
      <c r="V407" s="25"/>
      <c r="W407" s="25"/>
      <c r="X407" s="25"/>
      <c r="Y407" s="25"/>
      <c r="Z407" s="25"/>
    </row>
    <row r="408" ht="15.0" customHeight="1">
      <c r="A408" s="553">
        <v>23520.0</v>
      </c>
      <c r="B408" s="554" t="s">
        <v>5911</v>
      </c>
      <c r="C408" s="554">
        <v>2012.0</v>
      </c>
      <c r="D408" s="555">
        <v>41089.0</v>
      </c>
      <c r="E408" s="554" t="s">
        <v>5912</v>
      </c>
      <c r="F408" s="554" t="s">
        <v>5785</v>
      </c>
      <c r="G408" s="554" t="s">
        <v>806</v>
      </c>
      <c r="H408" s="554" t="s">
        <v>158</v>
      </c>
      <c r="I408" s="555">
        <v>44138.0</v>
      </c>
      <c r="J408" s="554">
        <v>11.0</v>
      </c>
      <c r="K408" s="567" t="s">
        <v>336</v>
      </c>
      <c r="L408" s="554" t="s">
        <v>3226</v>
      </c>
      <c r="M408" s="540">
        <f t="shared" si="3"/>
        <v>3049</v>
      </c>
      <c r="N408" s="25"/>
      <c r="O408" s="25"/>
      <c r="P408" s="25"/>
      <c r="Q408" s="25"/>
      <c r="R408" s="25"/>
      <c r="S408" s="25"/>
      <c r="T408" s="25"/>
      <c r="U408" s="25"/>
      <c r="V408" s="25"/>
      <c r="W408" s="25"/>
      <c r="X408" s="25"/>
      <c r="Y408" s="25"/>
      <c r="Z408" s="25"/>
    </row>
    <row r="409" ht="12.75" customHeight="1">
      <c r="A409" s="558">
        <v>23620.0</v>
      </c>
      <c r="B409" s="559" t="s">
        <v>5913</v>
      </c>
      <c r="C409" s="559">
        <v>2014.0</v>
      </c>
      <c r="D409" s="560">
        <v>41704.0</v>
      </c>
      <c r="E409" s="559" t="s">
        <v>5914</v>
      </c>
      <c r="F409" s="559" t="s">
        <v>865</v>
      </c>
      <c r="G409" s="559" t="s">
        <v>712</v>
      </c>
      <c r="H409" s="559" t="s">
        <v>50</v>
      </c>
      <c r="I409" s="560">
        <v>44138.0</v>
      </c>
      <c r="J409" s="559">
        <v>11.0</v>
      </c>
      <c r="K409" s="567" t="s">
        <v>336</v>
      </c>
      <c r="L409" s="559" t="s">
        <v>3221</v>
      </c>
      <c r="M409" s="541">
        <f t="shared" si="3"/>
        <v>2434</v>
      </c>
      <c r="N409" s="25"/>
      <c r="O409" s="25"/>
      <c r="P409" s="25"/>
      <c r="Q409" s="25"/>
      <c r="R409" s="25"/>
      <c r="S409" s="25"/>
      <c r="T409" s="25"/>
      <c r="U409" s="25"/>
      <c r="V409" s="25"/>
      <c r="W409" s="25"/>
      <c r="X409" s="25"/>
      <c r="Y409" s="25"/>
      <c r="Z409" s="25"/>
    </row>
    <row r="410" ht="12.75" customHeight="1">
      <c r="A410" s="553">
        <v>23720.0</v>
      </c>
      <c r="B410" s="554" t="s">
        <v>5915</v>
      </c>
      <c r="C410" s="554">
        <v>2013.0</v>
      </c>
      <c r="D410" s="555">
        <v>41368.0</v>
      </c>
      <c r="E410" s="554" t="s">
        <v>5916</v>
      </c>
      <c r="F410" s="554" t="s">
        <v>865</v>
      </c>
      <c r="G410" s="554" t="s">
        <v>712</v>
      </c>
      <c r="H410" s="554" t="s">
        <v>50</v>
      </c>
      <c r="I410" s="555">
        <v>44138.0</v>
      </c>
      <c r="J410" s="554">
        <v>11.0</v>
      </c>
      <c r="K410" s="567" t="s">
        <v>336</v>
      </c>
      <c r="L410" s="554" t="s">
        <v>3221</v>
      </c>
      <c r="M410" s="540">
        <f t="shared" si="3"/>
        <v>2770</v>
      </c>
      <c r="N410" s="25"/>
      <c r="O410" s="25"/>
      <c r="P410" s="25"/>
      <c r="Q410" s="25"/>
      <c r="R410" s="25"/>
      <c r="S410" s="25"/>
      <c r="T410" s="25"/>
      <c r="U410" s="25"/>
      <c r="V410" s="25"/>
      <c r="W410" s="25"/>
      <c r="X410" s="25"/>
      <c r="Y410" s="25"/>
      <c r="Z410" s="25"/>
    </row>
    <row r="411" ht="12.75" customHeight="1">
      <c r="A411" s="558">
        <v>23820.0</v>
      </c>
      <c r="B411" s="559" t="s">
        <v>5917</v>
      </c>
      <c r="C411" s="559">
        <v>2014.0</v>
      </c>
      <c r="D411" s="560">
        <v>41852.0</v>
      </c>
      <c r="E411" s="559" t="s">
        <v>5918</v>
      </c>
      <c r="F411" s="559" t="s">
        <v>5655</v>
      </c>
      <c r="G411" s="559" t="s">
        <v>806</v>
      </c>
      <c r="H411" s="559" t="s">
        <v>5536</v>
      </c>
      <c r="I411" s="560">
        <v>44138.0</v>
      </c>
      <c r="J411" s="559">
        <v>11.0</v>
      </c>
      <c r="K411" s="567" t="s">
        <v>329</v>
      </c>
      <c r="L411" s="559" t="s">
        <v>1249</v>
      </c>
      <c r="M411" s="541">
        <f t="shared" si="3"/>
        <v>2286</v>
      </c>
      <c r="N411" s="25"/>
      <c r="O411" s="25"/>
      <c r="P411" s="25"/>
      <c r="Q411" s="25"/>
      <c r="R411" s="25"/>
      <c r="S411" s="25"/>
      <c r="T411" s="25"/>
      <c r="U411" s="25"/>
      <c r="V411" s="25"/>
      <c r="W411" s="25"/>
      <c r="X411" s="25"/>
      <c r="Y411" s="25"/>
      <c r="Z411" s="25"/>
    </row>
    <row r="412" ht="12.75" customHeight="1">
      <c r="A412" s="553">
        <v>23920.0</v>
      </c>
      <c r="B412" s="554" t="s">
        <v>5919</v>
      </c>
      <c r="C412" s="554">
        <v>2014.0</v>
      </c>
      <c r="D412" s="555">
        <v>42002.0</v>
      </c>
      <c r="E412" s="554" t="s">
        <v>5920</v>
      </c>
      <c r="F412" s="554" t="s">
        <v>1549</v>
      </c>
      <c r="G412" s="554" t="s">
        <v>712</v>
      </c>
      <c r="H412" s="554" t="s">
        <v>50</v>
      </c>
      <c r="I412" s="555">
        <v>44140.0</v>
      </c>
      <c r="J412" s="554">
        <v>11.0</v>
      </c>
      <c r="K412" s="567" t="s">
        <v>302</v>
      </c>
      <c r="L412" s="554" t="s">
        <v>3226</v>
      </c>
      <c r="M412" s="540">
        <f t="shared" si="3"/>
        <v>2138</v>
      </c>
      <c r="N412" s="25"/>
      <c r="O412" s="25"/>
      <c r="P412" s="25"/>
      <c r="Q412" s="25"/>
      <c r="R412" s="25"/>
      <c r="S412" s="25"/>
      <c r="T412" s="25"/>
      <c r="U412" s="25"/>
      <c r="V412" s="25"/>
      <c r="W412" s="25"/>
      <c r="X412" s="25"/>
      <c r="Y412" s="25"/>
      <c r="Z412" s="25"/>
    </row>
    <row r="413" ht="12.75" customHeight="1">
      <c r="A413" s="558">
        <v>24020.0</v>
      </c>
      <c r="B413" s="559" t="s">
        <v>5921</v>
      </c>
      <c r="C413" s="559">
        <v>2020.0</v>
      </c>
      <c r="D413" s="560">
        <v>44023.0</v>
      </c>
      <c r="E413" s="559" t="s">
        <v>5922</v>
      </c>
      <c r="F413" s="568" t="s">
        <v>2983</v>
      </c>
      <c r="G413" s="559" t="s">
        <v>729</v>
      </c>
      <c r="H413" s="559" t="s">
        <v>3885</v>
      </c>
      <c r="I413" s="560">
        <v>44140.0</v>
      </c>
      <c r="J413" s="559">
        <v>11.0</v>
      </c>
      <c r="K413" s="567" t="s">
        <v>336</v>
      </c>
      <c r="L413" s="559" t="s">
        <v>3673</v>
      </c>
      <c r="M413" s="541">
        <f t="shared" si="3"/>
        <v>117</v>
      </c>
      <c r="N413" s="25"/>
      <c r="O413" s="25"/>
      <c r="P413" s="25"/>
      <c r="Q413" s="25"/>
      <c r="R413" s="25"/>
      <c r="S413" s="25"/>
      <c r="T413" s="25"/>
      <c r="U413" s="25"/>
      <c r="V413" s="25"/>
      <c r="W413" s="25"/>
      <c r="X413" s="25"/>
      <c r="Y413" s="25"/>
      <c r="Z413" s="25"/>
    </row>
    <row r="414" ht="12.75" customHeight="1">
      <c r="A414" s="553">
        <v>24120.0</v>
      </c>
      <c r="B414" s="554" t="s">
        <v>5923</v>
      </c>
      <c r="C414" s="554">
        <v>2020.0</v>
      </c>
      <c r="D414" s="555">
        <v>44023.0</v>
      </c>
      <c r="E414" s="554" t="s">
        <v>5924</v>
      </c>
      <c r="F414" s="569" t="s">
        <v>2716</v>
      </c>
      <c r="G414" s="554" t="s">
        <v>729</v>
      </c>
      <c r="H414" s="554" t="s">
        <v>3885</v>
      </c>
      <c r="I414" s="555">
        <v>44140.0</v>
      </c>
      <c r="J414" s="554">
        <v>11.0</v>
      </c>
      <c r="K414" s="567" t="s">
        <v>336</v>
      </c>
      <c r="L414" s="554" t="s">
        <v>3673</v>
      </c>
      <c r="M414" s="540">
        <f t="shared" si="3"/>
        <v>117</v>
      </c>
      <c r="N414" s="25"/>
      <c r="O414" s="25"/>
      <c r="P414" s="25"/>
      <c r="Q414" s="25"/>
      <c r="R414" s="25"/>
      <c r="S414" s="25"/>
      <c r="T414" s="25"/>
      <c r="U414" s="25"/>
      <c r="V414" s="25"/>
      <c r="W414" s="25"/>
      <c r="X414" s="25"/>
      <c r="Y414" s="25"/>
      <c r="Z414" s="25"/>
    </row>
    <row r="415" ht="12.75" customHeight="1">
      <c r="A415" s="558">
        <v>24220.0</v>
      </c>
      <c r="B415" s="559" t="s">
        <v>5925</v>
      </c>
      <c r="C415" s="559">
        <v>2020.0</v>
      </c>
      <c r="D415" s="560">
        <v>44014.0</v>
      </c>
      <c r="E415" s="559" t="s">
        <v>5926</v>
      </c>
      <c r="F415" s="568" t="s">
        <v>5927</v>
      </c>
      <c r="G415" s="559" t="s">
        <v>729</v>
      </c>
      <c r="H415" s="559" t="s">
        <v>2235</v>
      </c>
      <c r="I415" s="560">
        <v>44140.0</v>
      </c>
      <c r="J415" s="559">
        <v>11.0</v>
      </c>
      <c r="K415" s="561" t="s">
        <v>1231</v>
      </c>
      <c r="L415" s="559" t="s">
        <v>3673</v>
      </c>
      <c r="M415" s="541">
        <f t="shared" si="3"/>
        <v>126</v>
      </c>
      <c r="N415" s="25"/>
      <c r="O415" s="25"/>
      <c r="P415" s="25"/>
      <c r="Q415" s="25"/>
      <c r="R415" s="25"/>
      <c r="S415" s="25"/>
      <c r="T415" s="25"/>
      <c r="U415" s="25"/>
      <c r="V415" s="25"/>
      <c r="W415" s="25"/>
      <c r="X415" s="25"/>
      <c r="Y415" s="25"/>
      <c r="Z415" s="25"/>
    </row>
    <row r="416" ht="12.75" customHeight="1">
      <c r="A416" s="553">
        <v>24320.0</v>
      </c>
      <c r="B416" s="554" t="s">
        <v>5928</v>
      </c>
      <c r="C416" s="554">
        <v>2020.0</v>
      </c>
      <c r="D416" s="555">
        <v>43453.0</v>
      </c>
      <c r="E416" s="554" t="s">
        <v>5929</v>
      </c>
      <c r="F416" s="554" t="s">
        <v>353</v>
      </c>
      <c r="G416" s="554" t="s">
        <v>712</v>
      </c>
      <c r="H416" s="554" t="s">
        <v>130</v>
      </c>
      <c r="I416" s="555">
        <v>44140.0</v>
      </c>
      <c r="J416" s="554">
        <v>11.0</v>
      </c>
      <c r="K416" s="567" t="s">
        <v>329</v>
      </c>
      <c r="L416" s="554" t="s">
        <v>3226</v>
      </c>
      <c r="M416" s="540">
        <f t="shared" si="3"/>
        <v>687</v>
      </c>
      <c r="N416" s="25"/>
      <c r="O416" s="25"/>
      <c r="P416" s="25"/>
      <c r="Q416" s="25"/>
      <c r="R416" s="25"/>
      <c r="S416" s="25"/>
      <c r="T416" s="25"/>
      <c r="U416" s="25"/>
      <c r="V416" s="25"/>
      <c r="W416" s="25"/>
      <c r="X416" s="25"/>
      <c r="Y416" s="25"/>
      <c r="Z416" s="25"/>
    </row>
    <row r="417" ht="12.75" customHeight="1">
      <c r="A417" s="558">
        <v>24420.0</v>
      </c>
      <c r="B417" s="559" t="s">
        <v>5930</v>
      </c>
      <c r="C417" s="559">
        <v>2018.0</v>
      </c>
      <c r="D417" s="560">
        <v>43376.0</v>
      </c>
      <c r="E417" s="559" t="s">
        <v>5931</v>
      </c>
      <c r="F417" s="559" t="s">
        <v>5932</v>
      </c>
      <c r="G417" s="559" t="s">
        <v>712</v>
      </c>
      <c r="H417" s="559" t="s">
        <v>244</v>
      </c>
      <c r="I417" s="560">
        <v>44140.0</v>
      </c>
      <c r="J417" s="559">
        <v>11.0</v>
      </c>
      <c r="K417" s="567" t="s">
        <v>329</v>
      </c>
      <c r="L417" s="559" t="s">
        <v>3226</v>
      </c>
      <c r="M417" s="541">
        <f t="shared" si="3"/>
        <v>764</v>
      </c>
      <c r="N417" s="25"/>
      <c r="O417" s="25"/>
      <c r="P417" s="25"/>
      <c r="Q417" s="25"/>
      <c r="R417" s="25"/>
      <c r="S417" s="25"/>
      <c r="T417" s="25"/>
      <c r="U417" s="25"/>
      <c r="V417" s="25"/>
      <c r="W417" s="25"/>
      <c r="X417" s="25"/>
      <c r="Y417" s="25"/>
      <c r="Z417" s="25"/>
    </row>
    <row r="418" ht="12.75" customHeight="1">
      <c r="A418" s="553">
        <v>24520.0</v>
      </c>
      <c r="B418" s="554" t="s">
        <v>5933</v>
      </c>
      <c r="C418" s="554">
        <v>2012.0</v>
      </c>
      <c r="D418" s="555">
        <v>41262.0</v>
      </c>
      <c r="E418" s="554" t="s">
        <v>5934</v>
      </c>
      <c r="F418" s="554" t="s">
        <v>5935</v>
      </c>
      <c r="G418" s="554" t="s">
        <v>806</v>
      </c>
      <c r="H418" s="554" t="s">
        <v>158</v>
      </c>
      <c r="I418" s="555">
        <v>44140.0</v>
      </c>
      <c r="J418" s="554">
        <v>11.0</v>
      </c>
      <c r="K418" s="561" t="s">
        <v>1231</v>
      </c>
      <c r="L418" s="554" t="s">
        <v>3221</v>
      </c>
      <c r="M418" s="540">
        <f t="shared" si="3"/>
        <v>2878</v>
      </c>
      <c r="N418" s="25"/>
      <c r="O418" s="25"/>
      <c r="P418" s="25"/>
      <c r="Q418" s="25"/>
      <c r="R418" s="25"/>
      <c r="S418" s="25"/>
      <c r="T418" s="25"/>
      <c r="U418" s="25"/>
      <c r="V418" s="25"/>
      <c r="W418" s="25"/>
      <c r="X418" s="25"/>
      <c r="Y418" s="25"/>
      <c r="Z418" s="25"/>
    </row>
    <row r="419" ht="12.75" customHeight="1">
      <c r="A419" s="558">
        <v>24620.0</v>
      </c>
      <c r="B419" s="559" t="s">
        <v>5936</v>
      </c>
      <c r="C419" s="559">
        <v>2019.0</v>
      </c>
      <c r="D419" s="560">
        <v>43741.0</v>
      </c>
      <c r="E419" s="559" t="s">
        <v>5937</v>
      </c>
      <c r="F419" s="568" t="s">
        <v>2983</v>
      </c>
      <c r="G419" s="559" t="s">
        <v>729</v>
      </c>
      <c r="H419" s="559" t="s">
        <v>4161</v>
      </c>
      <c r="I419" s="560">
        <v>44144.0</v>
      </c>
      <c r="J419" s="559">
        <v>11.0</v>
      </c>
      <c r="K419" s="561" t="s">
        <v>1231</v>
      </c>
      <c r="L419" s="559" t="s">
        <v>3673</v>
      </c>
      <c r="M419" s="541">
        <f t="shared" si="3"/>
        <v>403</v>
      </c>
      <c r="N419" s="25"/>
      <c r="O419" s="25"/>
      <c r="P419" s="25"/>
      <c r="Q419" s="25"/>
      <c r="R419" s="25"/>
      <c r="S419" s="25"/>
      <c r="T419" s="25"/>
      <c r="U419" s="25"/>
      <c r="V419" s="25"/>
      <c r="W419" s="25"/>
      <c r="X419" s="25"/>
      <c r="Y419" s="25"/>
      <c r="Z419" s="25"/>
    </row>
    <row r="420" ht="12.75" customHeight="1">
      <c r="A420" s="553">
        <v>24720.0</v>
      </c>
      <c r="B420" s="554" t="s">
        <v>5938</v>
      </c>
      <c r="C420" s="554">
        <v>2020.0</v>
      </c>
      <c r="D420" s="555">
        <v>43987.0</v>
      </c>
      <c r="E420" s="554" t="s">
        <v>5939</v>
      </c>
      <c r="F420" s="569" t="s">
        <v>5940</v>
      </c>
      <c r="G420" s="554" t="s">
        <v>729</v>
      </c>
      <c r="H420" s="554" t="s">
        <v>5941</v>
      </c>
      <c r="I420" s="555">
        <v>44144.0</v>
      </c>
      <c r="J420" s="554">
        <v>11.0</v>
      </c>
      <c r="K420" s="567" t="s">
        <v>336</v>
      </c>
      <c r="L420" s="554" t="s">
        <v>3673</v>
      </c>
      <c r="M420" s="540">
        <f t="shared" si="3"/>
        <v>157</v>
      </c>
      <c r="N420" s="25"/>
      <c r="O420" s="25"/>
      <c r="P420" s="25"/>
      <c r="Q420" s="25"/>
      <c r="R420" s="25"/>
      <c r="S420" s="25"/>
      <c r="T420" s="25"/>
      <c r="U420" s="25"/>
      <c r="V420" s="25"/>
      <c r="W420" s="25"/>
      <c r="X420" s="25"/>
      <c r="Y420" s="25"/>
      <c r="Z420" s="25"/>
    </row>
    <row r="421" ht="12.75" customHeight="1">
      <c r="A421" s="558">
        <v>24820.0</v>
      </c>
      <c r="B421" s="559" t="s">
        <v>5942</v>
      </c>
      <c r="C421" s="559">
        <v>2020.0</v>
      </c>
      <c r="D421" s="560">
        <v>43962.0</v>
      </c>
      <c r="E421" s="559" t="s">
        <v>5943</v>
      </c>
      <c r="F421" s="568" t="s">
        <v>4008</v>
      </c>
      <c r="G421" s="559" t="s">
        <v>725</v>
      </c>
      <c r="H421" s="559" t="s">
        <v>5941</v>
      </c>
      <c r="I421" s="560">
        <v>44144.0</v>
      </c>
      <c r="J421" s="559">
        <v>11.0</v>
      </c>
      <c r="K421" s="561" t="s">
        <v>1231</v>
      </c>
      <c r="L421" s="559" t="s">
        <v>3673</v>
      </c>
      <c r="M421" s="541">
        <f t="shared" si="3"/>
        <v>182</v>
      </c>
      <c r="N421" s="25"/>
      <c r="O421" s="25"/>
      <c r="P421" s="25"/>
      <c r="Q421" s="25"/>
      <c r="R421" s="25"/>
      <c r="S421" s="25"/>
      <c r="T421" s="25"/>
      <c r="U421" s="25"/>
      <c r="V421" s="25"/>
      <c r="W421" s="25"/>
      <c r="X421" s="25"/>
      <c r="Y421" s="25"/>
      <c r="Z421" s="25"/>
    </row>
    <row r="422" ht="12.75" customHeight="1">
      <c r="A422" s="553">
        <v>24920.0</v>
      </c>
      <c r="B422" s="554" t="s">
        <v>5944</v>
      </c>
      <c r="C422" s="554">
        <v>2020.0</v>
      </c>
      <c r="D422" s="555">
        <v>43973.0</v>
      </c>
      <c r="E422" s="554" t="s">
        <v>5945</v>
      </c>
      <c r="F422" s="569" t="s">
        <v>5946</v>
      </c>
      <c r="G422" s="554" t="s">
        <v>725</v>
      </c>
      <c r="H422" s="554" t="s">
        <v>5843</v>
      </c>
      <c r="I422" s="555">
        <v>44144.0</v>
      </c>
      <c r="J422" s="554">
        <v>11.0</v>
      </c>
      <c r="K422" s="561" t="s">
        <v>1231</v>
      </c>
      <c r="L422" s="554" t="s">
        <v>3673</v>
      </c>
      <c r="M422" s="540">
        <f t="shared" si="3"/>
        <v>171</v>
      </c>
      <c r="N422" s="25"/>
      <c r="O422" s="25"/>
      <c r="P422" s="25"/>
      <c r="Q422" s="25"/>
      <c r="R422" s="25"/>
      <c r="S422" s="25"/>
      <c r="T422" s="25"/>
      <c r="U422" s="25"/>
      <c r="V422" s="25"/>
      <c r="W422" s="25"/>
      <c r="X422" s="25"/>
      <c r="Y422" s="25"/>
      <c r="Z422" s="25"/>
    </row>
    <row r="423" ht="12.75" customHeight="1">
      <c r="A423" s="558">
        <v>25020.0</v>
      </c>
      <c r="B423" s="559" t="s">
        <v>5947</v>
      </c>
      <c r="C423" s="559">
        <v>2012.0</v>
      </c>
      <c r="D423" s="560">
        <v>41246.0</v>
      </c>
      <c r="E423" s="559" t="s">
        <v>5948</v>
      </c>
      <c r="F423" s="559" t="s">
        <v>134</v>
      </c>
      <c r="G423" s="559" t="s">
        <v>712</v>
      </c>
      <c r="H423" s="559" t="s">
        <v>1034</v>
      </c>
      <c r="I423" s="560">
        <v>44144.0</v>
      </c>
      <c r="J423" s="559">
        <v>11.0</v>
      </c>
      <c r="K423" s="567" t="s">
        <v>336</v>
      </c>
      <c r="L423" s="559" t="s">
        <v>3221</v>
      </c>
      <c r="M423" s="541">
        <f t="shared" si="3"/>
        <v>2898</v>
      </c>
      <c r="N423" s="25"/>
      <c r="O423" s="25"/>
      <c r="P423" s="25"/>
      <c r="Q423" s="25"/>
      <c r="R423" s="25"/>
      <c r="S423" s="25"/>
      <c r="T423" s="25"/>
      <c r="U423" s="25"/>
      <c r="V423" s="25"/>
      <c r="W423" s="25"/>
      <c r="X423" s="25"/>
      <c r="Y423" s="25"/>
      <c r="Z423" s="25"/>
    </row>
    <row r="424" ht="12.75" customHeight="1">
      <c r="A424" s="553">
        <v>25120.0</v>
      </c>
      <c r="B424" s="554" t="s">
        <v>5949</v>
      </c>
      <c r="C424" s="554">
        <v>2020.0</v>
      </c>
      <c r="D424" s="555">
        <v>43959.0</v>
      </c>
      <c r="E424" s="554" t="s">
        <v>5950</v>
      </c>
      <c r="F424" s="569" t="s">
        <v>4008</v>
      </c>
      <c r="G424" s="554" t="s">
        <v>725</v>
      </c>
      <c r="H424" s="554" t="s">
        <v>5941</v>
      </c>
      <c r="I424" s="555">
        <v>44146.0</v>
      </c>
      <c r="J424" s="554">
        <v>11.0</v>
      </c>
      <c r="K424" s="561" t="s">
        <v>1231</v>
      </c>
      <c r="L424" s="554" t="s">
        <v>3673</v>
      </c>
      <c r="M424" s="540">
        <f t="shared" si="3"/>
        <v>187</v>
      </c>
      <c r="N424" s="138"/>
      <c r="O424" s="138"/>
      <c r="P424" s="138"/>
      <c r="Q424" s="138"/>
      <c r="R424" s="138"/>
      <c r="S424" s="138"/>
      <c r="T424" s="138"/>
      <c r="U424" s="138"/>
      <c r="V424" s="138"/>
      <c r="W424" s="138"/>
      <c r="X424" s="138"/>
      <c r="Y424" s="138"/>
      <c r="Z424" s="138"/>
    </row>
    <row r="425" ht="12.75" customHeight="1">
      <c r="A425" s="558">
        <v>25220.0</v>
      </c>
      <c r="B425" s="559" t="s">
        <v>5951</v>
      </c>
      <c r="C425" s="559">
        <v>2018.0</v>
      </c>
      <c r="D425" s="560">
        <v>43237.0</v>
      </c>
      <c r="E425" s="559" t="s">
        <v>5952</v>
      </c>
      <c r="F425" s="559" t="s">
        <v>5953</v>
      </c>
      <c r="G425" s="559" t="s">
        <v>712</v>
      </c>
      <c r="H425" s="559" t="s">
        <v>263</v>
      </c>
      <c r="I425" s="560">
        <v>44146.0</v>
      </c>
      <c r="J425" s="559">
        <v>11.0</v>
      </c>
      <c r="K425" s="567" t="s">
        <v>336</v>
      </c>
      <c r="L425" s="559" t="s">
        <v>3226</v>
      </c>
      <c r="M425" s="541">
        <f t="shared" si="3"/>
        <v>909</v>
      </c>
      <c r="N425" s="138"/>
      <c r="O425" s="138"/>
      <c r="P425" s="138"/>
      <c r="Q425" s="138"/>
      <c r="R425" s="138"/>
      <c r="S425" s="138"/>
      <c r="T425" s="138"/>
      <c r="U425" s="138"/>
      <c r="V425" s="138"/>
      <c r="W425" s="138"/>
      <c r="X425" s="138"/>
      <c r="Y425" s="138"/>
      <c r="Z425" s="138"/>
    </row>
    <row r="426" ht="12.75" customHeight="1">
      <c r="A426" s="553">
        <v>25320.0</v>
      </c>
      <c r="B426" s="554" t="s">
        <v>5954</v>
      </c>
      <c r="C426" s="554">
        <v>2017.0</v>
      </c>
      <c r="D426" s="555">
        <v>43052.0</v>
      </c>
      <c r="E426" s="554" t="s">
        <v>5955</v>
      </c>
      <c r="F426" s="554" t="s">
        <v>417</v>
      </c>
      <c r="G426" s="554" t="s">
        <v>712</v>
      </c>
      <c r="H426" s="554" t="s">
        <v>2278</v>
      </c>
      <c r="I426" s="555">
        <v>44146.0</v>
      </c>
      <c r="J426" s="554">
        <v>11.0</v>
      </c>
      <c r="K426" s="561" t="s">
        <v>1231</v>
      </c>
      <c r="L426" s="554" t="s">
        <v>3226</v>
      </c>
      <c r="M426" s="540">
        <f t="shared" si="3"/>
        <v>1094</v>
      </c>
      <c r="N426" s="138"/>
      <c r="O426" s="138"/>
      <c r="P426" s="138"/>
      <c r="Q426" s="138"/>
      <c r="R426" s="138"/>
      <c r="S426" s="138"/>
      <c r="T426" s="138"/>
      <c r="U426" s="138"/>
      <c r="V426" s="138"/>
      <c r="W426" s="138"/>
      <c r="X426" s="138"/>
      <c r="Y426" s="138"/>
      <c r="Z426" s="138"/>
    </row>
    <row r="427" ht="12.75" customHeight="1">
      <c r="A427" s="558">
        <v>25420.0</v>
      </c>
      <c r="B427" s="559" t="s">
        <v>5956</v>
      </c>
      <c r="C427" s="559">
        <v>2017.0</v>
      </c>
      <c r="D427" s="560">
        <v>43049.0</v>
      </c>
      <c r="E427" s="559" t="s">
        <v>5957</v>
      </c>
      <c r="F427" s="559" t="s">
        <v>417</v>
      </c>
      <c r="G427" s="559" t="s">
        <v>712</v>
      </c>
      <c r="H427" s="559" t="s">
        <v>2278</v>
      </c>
      <c r="I427" s="560">
        <v>44146.0</v>
      </c>
      <c r="J427" s="559">
        <v>11.0</v>
      </c>
      <c r="K427" s="561" t="s">
        <v>1231</v>
      </c>
      <c r="L427" s="559" t="s">
        <v>3226</v>
      </c>
      <c r="M427" s="541">
        <f t="shared" si="3"/>
        <v>1097</v>
      </c>
      <c r="N427" s="138"/>
      <c r="O427" s="138"/>
      <c r="P427" s="138"/>
      <c r="Q427" s="138"/>
      <c r="R427" s="138"/>
      <c r="S427" s="138"/>
      <c r="T427" s="138"/>
      <c r="U427" s="138"/>
      <c r="V427" s="138"/>
      <c r="W427" s="138"/>
      <c r="X427" s="138"/>
      <c r="Y427" s="138"/>
      <c r="Z427" s="138"/>
    </row>
    <row r="428" ht="12.75" customHeight="1">
      <c r="A428" s="553">
        <v>25520.0</v>
      </c>
      <c r="B428" s="554" t="s">
        <v>5958</v>
      </c>
      <c r="C428" s="554">
        <v>2015.0</v>
      </c>
      <c r="D428" s="555">
        <v>42221.0</v>
      </c>
      <c r="E428" s="554" t="s">
        <v>5959</v>
      </c>
      <c r="F428" s="554" t="s">
        <v>5960</v>
      </c>
      <c r="G428" s="554" t="s">
        <v>712</v>
      </c>
      <c r="H428" s="554" t="s">
        <v>866</v>
      </c>
      <c r="I428" s="555">
        <v>44146.0</v>
      </c>
      <c r="J428" s="554">
        <v>11.0</v>
      </c>
      <c r="K428" s="573" t="s">
        <v>316</v>
      </c>
      <c r="L428" s="554" t="s">
        <v>3226</v>
      </c>
      <c r="M428" s="540">
        <f t="shared" si="3"/>
        <v>1925</v>
      </c>
      <c r="N428" s="138"/>
      <c r="O428" s="138"/>
      <c r="P428" s="138"/>
      <c r="Q428" s="138"/>
      <c r="R428" s="138"/>
      <c r="S428" s="138"/>
      <c r="T428" s="138"/>
      <c r="U428" s="138"/>
      <c r="V428" s="138"/>
      <c r="W428" s="138"/>
      <c r="X428" s="138"/>
      <c r="Y428" s="138"/>
      <c r="Z428" s="138"/>
    </row>
    <row r="429" ht="12.75" customHeight="1">
      <c r="A429" s="558">
        <v>25620.0</v>
      </c>
      <c r="B429" s="559" t="s">
        <v>5961</v>
      </c>
      <c r="C429" s="559">
        <v>2018.0</v>
      </c>
      <c r="D429" s="560">
        <v>43138.0</v>
      </c>
      <c r="E429" s="559" t="s">
        <v>5962</v>
      </c>
      <c r="F429" s="559" t="s">
        <v>5963</v>
      </c>
      <c r="G429" s="559" t="s">
        <v>712</v>
      </c>
      <c r="H429" s="559" t="s">
        <v>5964</v>
      </c>
      <c r="I429" s="560">
        <v>44146.0</v>
      </c>
      <c r="J429" s="559">
        <v>11.0</v>
      </c>
      <c r="K429" s="567" t="s">
        <v>329</v>
      </c>
      <c r="L429" s="559" t="s">
        <v>3226</v>
      </c>
      <c r="M429" s="541">
        <f t="shared" si="3"/>
        <v>1008</v>
      </c>
      <c r="N429" s="138"/>
      <c r="O429" s="138"/>
      <c r="P429" s="138"/>
      <c r="Q429" s="138"/>
      <c r="R429" s="138"/>
      <c r="S429" s="138"/>
      <c r="T429" s="138"/>
      <c r="U429" s="138"/>
      <c r="V429" s="138"/>
      <c r="W429" s="138"/>
      <c r="X429" s="138"/>
      <c r="Y429" s="138"/>
      <c r="Z429" s="138"/>
    </row>
    <row r="430" ht="12.75" customHeight="1">
      <c r="A430" s="553">
        <v>25720.0</v>
      </c>
      <c r="B430" s="554" t="s">
        <v>5965</v>
      </c>
      <c r="C430" s="554">
        <v>2020.0</v>
      </c>
      <c r="D430" s="555">
        <v>43993.0</v>
      </c>
      <c r="E430" s="554" t="s">
        <v>5966</v>
      </c>
      <c r="F430" s="569" t="s">
        <v>4008</v>
      </c>
      <c r="G430" s="554" t="s">
        <v>729</v>
      </c>
      <c r="H430" s="554" t="s">
        <v>2472</v>
      </c>
      <c r="I430" s="555">
        <v>44146.0</v>
      </c>
      <c r="J430" s="554">
        <v>11.0</v>
      </c>
      <c r="K430" s="567" t="s">
        <v>336</v>
      </c>
      <c r="L430" s="554" t="s">
        <v>3673</v>
      </c>
      <c r="M430" s="540">
        <f t="shared" si="3"/>
        <v>153</v>
      </c>
      <c r="N430" s="138"/>
      <c r="O430" s="138"/>
      <c r="P430" s="138"/>
      <c r="Q430" s="138"/>
      <c r="R430" s="138"/>
      <c r="S430" s="138"/>
      <c r="T430" s="138"/>
      <c r="U430" s="138"/>
      <c r="V430" s="138"/>
      <c r="W430" s="138"/>
      <c r="X430" s="138"/>
      <c r="Y430" s="138"/>
      <c r="Z430" s="138"/>
    </row>
    <row r="431" ht="12.75" customHeight="1">
      <c r="A431" s="558">
        <v>25820.0</v>
      </c>
      <c r="B431" s="559" t="s">
        <v>5967</v>
      </c>
      <c r="C431" s="559">
        <v>2013.0</v>
      </c>
      <c r="D431" s="560">
        <v>43131.0</v>
      </c>
      <c r="E431" s="559" t="s">
        <v>5968</v>
      </c>
      <c r="F431" s="559" t="s">
        <v>5969</v>
      </c>
      <c r="G431" s="559" t="s">
        <v>712</v>
      </c>
      <c r="H431" s="559" t="s">
        <v>874</v>
      </c>
      <c r="I431" s="560">
        <v>44146.0</v>
      </c>
      <c r="J431" s="559">
        <v>11.0</v>
      </c>
      <c r="K431" s="567" t="s">
        <v>329</v>
      </c>
      <c r="L431" s="559" t="s">
        <v>3221</v>
      </c>
      <c r="M431" s="541">
        <f t="shared" si="3"/>
        <v>1015</v>
      </c>
      <c r="N431" s="138"/>
      <c r="O431" s="138"/>
      <c r="P431" s="138"/>
      <c r="Q431" s="138"/>
      <c r="R431" s="138"/>
      <c r="S431" s="138"/>
      <c r="T431" s="138"/>
      <c r="U431" s="138"/>
      <c r="V431" s="138"/>
      <c r="W431" s="138"/>
      <c r="X431" s="138"/>
      <c r="Y431" s="138"/>
      <c r="Z431" s="138"/>
    </row>
    <row r="432" ht="12.75" customHeight="1">
      <c r="A432" s="553">
        <v>25920.0</v>
      </c>
      <c r="B432" s="554" t="s">
        <v>5970</v>
      </c>
      <c r="C432" s="554">
        <v>2013.0</v>
      </c>
      <c r="D432" s="555">
        <v>41291.0</v>
      </c>
      <c r="E432" s="554" t="s">
        <v>5971</v>
      </c>
      <c r="F432" s="554" t="s">
        <v>1408</v>
      </c>
      <c r="G432" s="554" t="s">
        <v>712</v>
      </c>
      <c r="H432" s="554" t="s">
        <v>380</v>
      </c>
      <c r="I432" s="555">
        <v>44148.0</v>
      </c>
      <c r="J432" s="554">
        <v>11.0</v>
      </c>
      <c r="K432" s="567" t="s">
        <v>336</v>
      </c>
      <c r="L432" s="554" t="s">
        <v>3226</v>
      </c>
      <c r="M432" s="540">
        <f t="shared" si="3"/>
        <v>2857</v>
      </c>
      <c r="N432" s="138"/>
      <c r="O432" s="138"/>
      <c r="P432" s="138"/>
      <c r="Q432" s="138"/>
      <c r="R432" s="138"/>
      <c r="S432" s="138"/>
      <c r="T432" s="138"/>
      <c r="U432" s="138"/>
      <c r="V432" s="138"/>
      <c r="W432" s="138"/>
      <c r="X432" s="138"/>
      <c r="Y432" s="138"/>
      <c r="Z432" s="138"/>
    </row>
    <row r="433" ht="12.75" customHeight="1">
      <c r="A433" s="558">
        <v>26020.0</v>
      </c>
      <c r="B433" s="559" t="s">
        <v>5972</v>
      </c>
      <c r="C433" s="559">
        <v>2015.0</v>
      </c>
      <c r="D433" s="560">
        <v>42339.0</v>
      </c>
      <c r="E433" s="559" t="s">
        <v>5973</v>
      </c>
      <c r="F433" s="559" t="s">
        <v>171</v>
      </c>
      <c r="G433" s="559" t="s">
        <v>712</v>
      </c>
      <c r="H433" s="559" t="s">
        <v>753</v>
      </c>
      <c r="I433" s="560">
        <v>44148.0</v>
      </c>
      <c r="J433" s="559">
        <v>11.0</v>
      </c>
      <c r="K433" s="567" t="s">
        <v>329</v>
      </c>
      <c r="L433" s="559" t="s">
        <v>3226</v>
      </c>
      <c r="M433" s="541">
        <f t="shared" si="3"/>
        <v>1809</v>
      </c>
      <c r="N433" s="138"/>
      <c r="O433" s="138"/>
      <c r="P433" s="138"/>
      <c r="Q433" s="138"/>
      <c r="R433" s="138"/>
      <c r="S433" s="138"/>
      <c r="T433" s="138"/>
      <c r="U433" s="138"/>
      <c r="V433" s="138"/>
      <c r="W433" s="138"/>
      <c r="X433" s="138"/>
      <c r="Y433" s="138"/>
      <c r="Z433" s="138"/>
    </row>
    <row r="434" ht="12.75" customHeight="1">
      <c r="A434" s="553">
        <v>26120.0</v>
      </c>
      <c r="B434" s="554" t="s">
        <v>5974</v>
      </c>
      <c r="C434" s="554">
        <v>2018.0</v>
      </c>
      <c r="D434" s="555">
        <v>43236.0</v>
      </c>
      <c r="E434" s="554" t="s">
        <v>5975</v>
      </c>
      <c r="F434" s="554" t="s">
        <v>5729</v>
      </c>
      <c r="G434" s="554" t="s">
        <v>712</v>
      </c>
      <c r="H434" s="554" t="s">
        <v>5278</v>
      </c>
      <c r="I434" s="555">
        <v>44148.0</v>
      </c>
      <c r="J434" s="554">
        <v>11.0</v>
      </c>
      <c r="K434" s="567" t="s">
        <v>336</v>
      </c>
      <c r="L434" s="554" t="s">
        <v>3221</v>
      </c>
      <c r="M434" s="540">
        <f t="shared" si="3"/>
        <v>912</v>
      </c>
      <c r="N434" s="138"/>
      <c r="O434" s="138"/>
      <c r="P434" s="138"/>
      <c r="Q434" s="138"/>
      <c r="R434" s="138"/>
      <c r="S434" s="138"/>
      <c r="T434" s="138"/>
      <c r="U434" s="138"/>
      <c r="V434" s="138"/>
      <c r="W434" s="138"/>
      <c r="X434" s="138"/>
      <c r="Y434" s="138"/>
      <c r="Z434" s="138"/>
    </row>
    <row r="435" ht="12.75" customHeight="1">
      <c r="A435" s="558">
        <v>26220.0</v>
      </c>
      <c r="B435" s="559" t="s">
        <v>5976</v>
      </c>
      <c r="C435" s="559">
        <v>2018.0</v>
      </c>
      <c r="D435" s="560">
        <v>43431.0</v>
      </c>
      <c r="E435" s="559" t="s">
        <v>5977</v>
      </c>
      <c r="F435" s="559" t="s">
        <v>102</v>
      </c>
      <c r="G435" s="559" t="s">
        <v>712</v>
      </c>
      <c r="H435" s="559" t="s">
        <v>66</v>
      </c>
      <c r="I435" s="560">
        <v>44151.0</v>
      </c>
      <c r="J435" s="559">
        <v>11.0</v>
      </c>
      <c r="K435" s="567" t="s">
        <v>329</v>
      </c>
      <c r="L435" s="559" t="s">
        <v>3221</v>
      </c>
      <c r="M435" s="541">
        <f t="shared" si="3"/>
        <v>720</v>
      </c>
      <c r="N435" s="138"/>
      <c r="O435" s="138"/>
      <c r="P435" s="138"/>
      <c r="Q435" s="138"/>
      <c r="R435" s="138"/>
      <c r="S435" s="138"/>
      <c r="T435" s="138"/>
      <c r="U435" s="138"/>
      <c r="V435" s="138"/>
      <c r="W435" s="138"/>
      <c r="X435" s="138"/>
      <c r="Y435" s="138"/>
      <c r="Z435" s="138"/>
    </row>
    <row r="436" ht="12.75" customHeight="1">
      <c r="A436" s="553">
        <v>26320.0</v>
      </c>
      <c r="B436" s="554" t="s">
        <v>5978</v>
      </c>
      <c r="C436" s="554">
        <v>2017.0</v>
      </c>
      <c r="D436" s="555">
        <v>42895.0</v>
      </c>
      <c r="E436" s="554" t="s">
        <v>5979</v>
      </c>
      <c r="F436" s="554" t="s">
        <v>1509</v>
      </c>
      <c r="G436" s="554" t="s">
        <v>712</v>
      </c>
      <c r="H436" s="554" t="s">
        <v>308</v>
      </c>
      <c r="I436" s="555">
        <v>44151.0</v>
      </c>
      <c r="J436" s="554">
        <v>11.0</v>
      </c>
      <c r="K436" s="567" t="s">
        <v>336</v>
      </c>
      <c r="L436" s="554" t="s">
        <v>3226</v>
      </c>
      <c r="M436" s="540">
        <f t="shared" si="3"/>
        <v>1256</v>
      </c>
      <c r="N436" s="138"/>
      <c r="O436" s="138"/>
      <c r="P436" s="138"/>
      <c r="Q436" s="138"/>
      <c r="R436" s="138"/>
      <c r="S436" s="138"/>
      <c r="T436" s="138"/>
      <c r="U436" s="138"/>
      <c r="V436" s="138"/>
      <c r="W436" s="138"/>
      <c r="X436" s="138"/>
      <c r="Y436" s="138"/>
      <c r="Z436" s="138"/>
    </row>
    <row r="437" ht="12.75" customHeight="1">
      <c r="A437" s="558">
        <v>26420.0</v>
      </c>
      <c r="B437" s="559" t="s">
        <v>5980</v>
      </c>
      <c r="C437" s="559">
        <v>2017.0</v>
      </c>
      <c r="D437" s="560">
        <v>42895.0</v>
      </c>
      <c r="E437" s="559" t="s">
        <v>5981</v>
      </c>
      <c r="F437" s="559" t="s">
        <v>1509</v>
      </c>
      <c r="G437" s="559" t="s">
        <v>712</v>
      </c>
      <c r="H437" s="559" t="s">
        <v>308</v>
      </c>
      <c r="I437" s="560">
        <v>44151.0</v>
      </c>
      <c r="J437" s="559">
        <v>11.0</v>
      </c>
      <c r="K437" s="567" t="s">
        <v>336</v>
      </c>
      <c r="L437" s="559" t="s">
        <v>3226</v>
      </c>
      <c r="M437" s="541">
        <f t="shared" si="3"/>
        <v>1256</v>
      </c>
      <c r="N437" s="138"/>
      <c r="O437" s="138"/>
      <c r="P437" s="138"/>
      <c r="Q437" s="138"/>
      <c r="R437" s="138"/>
      <c r="S437" s="138"/>
      <c r="T437" s="138"/>
      <c r="U437" s="138"/>
      <c r="V437" s="138"/>
      <c r="W437" s="138"/>
      <c r="X437" s="138"/>
      <c r="Y437" s="138"/>
      <c r="Z437" s="138"/>
    </row>
    <row r="438" ht="12.75" customHeight="1">
      <c r="A438" s="553">
        <v>26520.0</v>
      </c>
      <c r="B438" s="554" t="s">
        <v>5982</v>
      </c>
      <c r="C438" s="554">
        <v>2017.0</v>
      </c>
      <c r="D438" s="555">
        <v>42895.0</v>
      </c>
      <c r="E438" s="554" t="s">
        <v>5983</v>
      </c>
      <c r="F438" s="554" t="s">
        <v>1509</v>
      </c>
      <c r="G438" s="554" t="s">
        <v>712</v>
      </c>
      <c r="H438" s="554" t="s">
        <v>308</v>
      </c>
      <c r="I438" s="555">
        <v>44151.0</v>
      </c>
      <c r="J438" s="554">
        <v>11.0</v>
      </c>
      <c r="K438" s="567" t="s">
        <v>336</v>
      </c>
      <c r="L438" s="554" t="s">
        <v>3226</v>
      </c>
      <c r="M438" s="540">
        <f t="shared" si="3"/>
        <v>1256</v>
      </c>
      <c r="N438" s="138"/>
      <c r="O438" s="138"/>
      <c r="P438" s="138"/>
      <c r="Q438" s="138"/>
      <c r="R438" s="138"/>
      <c r="S438" s="138"/>
      <c r="T438" s="138"/>
      <c r="U438" s="138"/>
      <c r="V438" s="138"/>
      <c r="W438" s="138"/>
      <c r="X438" s="138"/>
      <c r="Y438" s="138"/>
      <c r="Z438" s="138"/>
    </row>
    <row r="439" ht="12.75" customHeight="1">
      <c r="A439" s="558">
        <v>26620.0</v>
      </c>
      <c r="B439" s="559" t="s">
        <v>5984</v>
      </c>
      <c r="C439" s="559">
        <v>2012.0</v>
      </c>
      <c r="D439" s="560">
        <v>43272.0</v>
      </c>
      <c r="E439" s="559" t="s">
        <v>5985</v>
      </c>
      <c r="F439" s="559" t="s">
        <v>965</v>
      </c>
      <c r="G439" s="559" t="s">
        <v>806</v>
      </c>
      <c r="H439" s="559" t="s">
        <v>244</v>
      </c>
      <c r="I439" s="560">
        <v>44151.0</v>
      </c>
      <c r="J439" s="559">
        <v>11.0</v>
      </c>
      <c r="K439" s="574" t="s">
        <v>302</v>
      </c>
      <c r="L439" s="559" t="s">
        <v>3226</v>
      </c>
      <c r="M439" s="541">
        <f t="shared" si="3"/>
        <v>879</v>
      </c>
      <c r="N439" s="138"/>
      <c r="O439" s="138"/>
      <c r="P439" s="138"/>
      <c r="Q439" s="138"/>
      <c r="R439" s="138"/>
      <c r="S439" s="138"/>
      <c r="T439" s="138"/>
      <c r="U439" s="138"/>
      <c r="V439" s="138"/>
      <c r="W439" s="138"/>
      <c r="X439" s="138"/>
      <c r="Y439" s="138"/>
      <c r="Z439" s="138"/>
    </row>
    <row r="440" ht="12.75" customHeight="1">
      <c r="A440" s="553">
        <v>26720.0</v>
      </c>
      <c r="B440" s="554" t="s">
        <v>5986</v>
      </c>
      <c r="C440" s="554">
        <v>2019.0</v>
      </c>
      <c r="D440" s="555">
        <v>43795.0</v>
      </c>
      <c r="E440" s="554" t="s">
        <v>5987</v>
      </c>
      <c r="F440" s="569" t="s">
        <v>5988</v>
      </c>
      <c r="G440" s="554" t="s">
        <v>725</v>
      </c>
      <c r="H440" s="554" t="s">
        <v>4078</v>
      </c>
      <c r="I440" s="555">
        <v>44172.0</v>
      </c>
      <c r="J440" s="554">
        <v>12.0</v>
      </c>
      <c r="K440" s="567" t="s">
        <v>336</v>
      </c>
      <c r="L440" s="554" t="s">
        <v>3673</v>
      </c>
      <c r="M440" s="540">
        <f t="shared" si="3"/>
        <v>377</v>
      </c>
      <c r="N440" s="138"/>
      <c r="O440" s="138"/>
      <c r="P440" s="138"/>
      <c r="Q440" s="138"/>
      <c r="R440" s="138"/>
      <c r="S440" s="138"/>
      <c r="T440" s="138"/>
      <c r="U440" s="138"/>
      <c r="V440" s="138"/>
      <c r="W440" s="138"/>
      <c r="X440" s="138"/>
      <c r="Y440" s="138"/>
      <c r="Z440" s="138"/>
    </row>
    <row r="441" ht="12.75" customHeight="1">
      <c r="A441" s="558">
        <v>26820.0</v>
      </c>
      <c r="B441" s="559" t="s">
        <v>5989</v>
      </c>
      <c r="C441" s="559">
        <v>2013.0</v>
      </c>
      <c r="D441" s="560">
        <v>41400.0</v>
      </c>
      <c r="E441" s="559" t="s">
        <v>5990</v>
      </c>
      <c r="F441" s="559" t="s">
        <v>2426</v>
      </c>
      <c r="G441" s="559" t="s">
        <v>712</v>
      </c>
      <c r="H441" s="559" t="s">
        <v>1289</v>
      </c>
      <c r="I441" s="560">
        <v>44172.0</v>
      </c>
      <c r="J441" s="559">
        <v>12.0</v>
      </c>
      <c r="K441" s="567" t="s">
        <v>329</v>
      </c>
      <c r="L441" s="559" t="s">
        <v>3226</v>
      </c>
      <c r="M441" s="541">
        <f t="shared" si="3"/>
        <v>2772</v>
      </c>
      <c r="N441" s="138"/>
      <c r="O441" s="138"/>
      <c r="P441" s="138"/>
      <c r="Q441" s="138"/>
      <c r="R441" s="138"/>
      <c r="S441" s="138"/>
      <c r="T441" s="138"/>
      <c r="U441" s="138"/>
      <c r="V441" s="138"/>
      <c r="W441" s="138"/>
      <c r="X441" s="138"/>
      <c r="Y441" s="138"/>
      <c r="Z441" s="138"/>
    </row>
    <row r="442" ht="12.75" customHeight="1">
      <c r="A442" s="553">
        <v>26920.0</v>
      </c>
      <c r="B442" s="554" t="s">
        <v>5991</v>
      </c>
      <c r="C442" s="554">
        <v>2012.0</v>
      </c>
      <c r="D442" s="555">
        <v>41269.0</v>
      </c>
      <c r="E442" s="554" t="s">
        <v>5992</v>
      </c>
      <c r="F442" s="554" t="s">
        <v>5993</v>
      </c>
      <c r="G442" s="554" t="s">
        <v>712</v>
      </c>
      <c r="H442" s="554" t="s">
        <v>158</v>
      </c>
      <c r="I442" s="555">
        <v>44172.0</v>
      </c>
      <c r="J442" s="554">
        <v>12.0</v>
      </c>
      <c r="K442" s="567" t="s">
        <v>336</v>
      </c>
      <c r="L442" s="554" t="s">
        <v>3221</v>
      </c>
      <c r="M442" s="540">
        <f t="shared" si="3"/>
        <v>2903</v>
      </c>
      <c r="N442" s="138"/>
      <c r="O442" s="138"/>
      <c r="P442" s="138"/>
      <c r="Q442" s="138"/>
      <c r="R442" s="138"/>
      <c r="S442" s="138"/>
      <c r="T442" s="138"/>
      <c r="U442" s="138"/>
      <c r="V442" s="138"/>
      <c r="W442" s="138"/>
      <c r="X442" s="138"/>
      <c r="Y442" s="138"/>
      <c r="Z442" s="138"/>
    </row>
    <row r="443" ht="15.0" customHeight="1">
      <c r="A443" s="558">
        <v>27020.0</v>
      </c>
      <c r="B443" s="559" t="s">
        <v>5994</v>
      </c>
      <c r="C443" s="559">
        <v>2020.0</v>
      </c>
      <c r="D443" s="560">
        <v>44018.0</v>
      </c>
      <c r="E443" s="559" t="s">
        <v>5995</v>
      </c>
      <c r="F443" s="559" t="s">
        <v>2983</v>
      </c>
      <c r="G443" s="559" t="s">
        <v>5996</v>
      </c>
      <c r="H443" s="559" t="s">
        <v>3911</v>
      </c>
      <c r="I443" s="560">
        <v>44172.0</v>
      </c>
      <c r="J443" s="559">
        <v>12.0</v>
      </c>
      <c r="K443" s="567" t="s">
        <v>336</v>
      </c>
      <c r="L443" s="559" t="s">
        <v>3673</v>
      </c>
      <c r="M443" s="541">
        <f t="shared" si="3"/>
        <v>154</v>
      </c>
      <c r="N443" s="138"/>
      <c r="O443" s="138"/>
      <c r="P443" s="138"/>
      <c r="Q443" s="138"/>
      <c r="R443" s="138"/>
      <c r="S443" s="138"/>
      <c r="T443" s="138"/>
      <c r="U443" s="138"/>
      <c r="V443" s="138"/>
      <c r="W443" s="138"/>
      <c r="X443" s="138"/>
      <c r="Y443" s="138"/>
      <c r="Z443" s="138"/>
    </row>
    <row r="444" ht="12.75" customHeight="1">
      <c r="A444" s="553">
        <v>27120.0</v>
      </c>
      <c r="B444" s="554" t="s">
        <v>5997</v>
      </c>
      <c r="C444" s="554">
        <v>2013.0</v>
      </c>
      <c r="D444" s="555">
        <v>41632.0</v>
      </c>
      <c r="E444" s="554" t="s">
        <v>5998</v>
      </c>
      <c r="F444" s="554" t="s">
        <v>965</v>
      </c>
      <c r="G444" s="554" t="s">
        <v>806</v>
      </c>
      <c r="H444" s="554" t="s">
        <v>263</v>
      </c>
      <c r="I444" s="555">
        <v>44172.0</v>
      </c>
      <c r="J444" s="554">
        <v>12.0</v>
      </c>
      <c r="K444" s="567" t="s">
        <v>336</v>
      </c>
      <c r="L444" s="554" t="s">
        <v>3226</v>
      </c>
      <c r="M444" s="540">
        <f t="shared" si="3"/>
        <v>2540</v>
      </c>
      <c r="N444" s="138"/>
      <c r="O444" s="138"/>
      <c r="P444" s="138"/>
      <c r="Q444" s="138"/>
      <c r="R444" s="138"/>
      <c r="S444" s="138"/>
      <c r="T444" s="138"/>
      <c r="U444" s="138"/>
      <c r="V444" s="138"/>
      <c r="W444" s="138"/>
      <c r="X444" s="138"/>
      <c r="Y444" s="138"/>
      <c r="Z444" s="138"/>
    </row>
    <row r="445" ht="12.75" customHeight="1">
      <c r="A445" s="558">
        <v>27220.0</v>
      </c>
      <c r="B445" s="559" t="s">
        <v>5999</v>
      </c>
      <c r="C445" s="559">
        <v>2020.0</v>
      </c>
      <c r="D445" s="560">
        <v>44013.0</v>
      </c>
      <c r="E445" s="559" t="s">
        <v>6000</v>
      </c>
      <c r="F445" s="559" t="s">
        <v>4122</v>
      </c>
      <c r="G445" s="559" t="s">
        <v>729</v>
      </c>
      <c r="H445" s="559" t="s">
        <v>6001</v>
      </c>
      <c r="I445" s="560">
        <v>44172.0</v>
      </c>
      <c r="J445" s="559">
        <v>12.0</v>
      </c>
      <c r="K445" s="561" t="s">
        <v>1231</v>
      </c>
      <c r="L445" s="559" t="s">
        <v>3673</v>
      </c>
      <c r="M445" s="541">
        <f t="shared" si="3"/>
        <v>159</v>
      </c>
      <c r="N445" s="138"/>
      <c r="O445" s="138"/>
      <c r="P445" s="138"/>
      <c r="Q445" s="138"/>
      <c r="R445" s="138"/>
      <c r="S445" s="138"/>
      <c r="T445" s="138"/>
      <c r="U445" s="138"/>
      <c r="V445" s="138"/>
      <c r="W445" s="138"/>
      <c r="X445" s="138"/>
      <c r="Y445" s="138"/>
      <c r="Z445" s="138"/>
    </row>
    <row r="446" ht="12.75" customHeight="1">
      <c r="A446" s="553">
        <v>27320.0</v>
      </c>
      <c r="B446" s="554" t="s">
        <v>6002</v>
      </c>
      <c r="C446" s="554">
        <v>2014.0</v>
      </c>
      <c r="D446" s="555">
        <v>41737.0</v>
      </c>
      <c r="E446" s="554" t="s">
        <v>6003</v>
      </c>
      <c r="F446" s="554" t="s">
        <v>4350</v>
      </c>
      <c r="G446" s="554" t="s">
        <v>712</v>
      </c>
      <c r="H446" s="554" t="s">
        <v>130</v>
      </c>
      <c r="I446" s="555">
        <v>44172.0</v>
      </c>
      <c r="J446" s="554">
        <v>12.0</v>
      </c>
      <c r="K446" s="567" t="s">
        <v>336</v>
      </c>
      <c r="L446" s="554" t="s">
        <v>3221</v>
      </c>
      <c r="M446" s="540">
        <f t="shared" si="3"/>
        <v>2435</v>
      </c>
      <c r="N446" s="138"/>
      <c r="O446" s="138"/>
      <c r="P446" s="138"/>
      <c r="Q446" s="138"/>
      <c r="R446" s="138"/>
      <c r="S446" s="138"/>
      <c r="T446" s="138"/>
      <c r="U446" s="138"/>
      <c r="V446" s="138"/>
      <c r="W446" s="138"/>
      <c r="X446" s="138"/>
      <c r="Y446" s="138"/>
      <c r="Z446" s="138"/>
    </row>
    <row r="447" ht="15.0" customHeight="1">
      <c r="A447" s="558">
        <v>27420.0</v>
      </c>
      <c r="B447" s="559" t="s">
        <v>6004</v>
      </c>
      <c r="C447" s="559">
        <v>2011.0</v>
      </c>
      <c r="D447" s="560">
        <v>40560.0</v>
      </c>
      <c r="E447" s="559" t="s">
        <v>6005</v>
      </c>
      <c r="F447" s="559" t="s">
        <v>6006</v>
      </c>
      <c r="G447" s="559" t="s">
        <v>712</v>
      </c>
      <c r="H447" s="559" t="s">
        <v>6007</v>
      </c>
      <c r="I447" s="560">
        <v>44172.0</v>
      </c>
      <c r="J447" s="559">
        <v>12.0</v>
      </c>
      <c r="K447" s="567" t="s">
        <v>329</v>
      </c>
      <c r="L447" s="559" t="s">
        <v>3221</v>
      </c>
      <c r="M447" s="541">
        <f t="shared" si="3"/>
        <v>3612</v>
      </c>
      <c r="N447" s="138"/>
      <c r="O447" s="138"/>
      <c r="P447" s="138"/>
      <c r="Q447" s="138"/>
      <c r="R447" s="138"/>
      <c r="S447" s="138"/>
      <c r="T447" s="138"/>
      <c r="U447" s="138"/>
      <c r="V447" s="138"/>
      <c r="W447" s="138"/>
      <c r="X447" s="138"/>
      <c r="Y447" s="138"/>
      <c r="Z447" s="138"/>
    </row>
    <row r="448" ht="12.75" customHeight="1">
      <c r="A448" s="553">
        <v>27520.0</v>
      </c>
      <c r="B448" s="554" t="s">
        <v>6008</v>
      </c>
      <c r="C448" s="554">
        <v>2019.0</v>
      </c>
      <c r="D448" s="555">
        <v>43670.0</v>
      </c>
      <c r="E448" s="554" t="s">
        <v>6009</v>
      </c>
      <c r="F448" s="554" t="s">
        <v>6010</v>
      </c>
      <c r="G448" s="554" t="s">
        <v>729</v>
      </c>
      <c r="H448" s="554" t="s">
        <v>2726</v>
      </c>
      <c r="I448" s="555">
        <v>44172.0</v>
      </c>
      <c r="J448" s="554">
        <v>12.0</v>
      </c>
      <c r="K448" s="561" t="s">
        <v>1231</v>
      </c>
      <c r="L448" s="554" t="s">
        <v>3673</v>
      </c>
      <c r="M448" s="540">
        <f t="shared" si="3"/>
        <v>502</v>
      </c>
      <c r="N448" s="138"/>
      <c r="O448" s="138"/>
      <c r="P448" s="138"/>
      <c r="Q448" s="138"/>
      <c r="R448" s="138"/>
      <c r="S448" s="138"/>
      <c r="T448" s="138"/>
      <c r="U448" s="138"/>
      <c r="V448" s="138"/>
      <c r="W448" s="138"/>
      <c r="X448" s="138"/>
      <c r="Y448" s="138"/>
      <c r="Z448" s="138"/>
    </row>
    <row r="449" ht="12.75" customHeight="1">
      <c r="A449" s="558">
        <v>27620.0</v>
      </c>
      <c r="B449" s="559" t="s">
        <v>6011</v>
      </c>
      <c r="C449" s="559">
        <v>2015.0</v>
      </c>
      <c r="D449" s="560">
        <v>42118.0</v>
      </c>
      <c r="E449" s="559" t="s">
        <v>6012</v>
      </c>
      <c r="F449" s="559" t="s">
        <v>1549</v>
      </c>
      <c r="G449" s="559" t="s">
        <v>712</v>
      </c>
      <c r="H449" s="559" t="s">
        <v>1043</v>
      </c>
      <c r="I449" s="560">
        <v>44172.0</v>
      </c>
      <c r="J449" s="559">
        <v>12.0</v>
      </c>
      <c r="K449" s="573" t="s">
        <v>316</v>
      </c>
      <c r="L449" s="559" t="s">
        <v>3226</v>
      </c>
      <c r="M449" s="541">
        <f t="shared" si="3"/>
        <v>2054</v>
      </c>
      <c r="N449" s="138"/>
      <c r="O449" s="138"/>
      <c r="P449" s="138"/>
      <c r="Q449" s="138"/>
      <c r="R449" s="138"/>
      <c r="S449" s="138"/>
      <c r="T449" s="138"/>
      <c r="U449" s="138"/>
      <c r="V449" s="138"/>
      <c r="W449" s="138"/>
      <c r="X449" s="138"/>
      <c r="Y449" s="138"/>
      <c r="Z449" s="138"/>
    </row>
    <row r="450" ht="12.75" customHeight="1">
      <c r="A450" s="553">
        <v>27720.0</v>
      </c>
      <c r="B450" s="554" t="s">
        <v>6013</v>
      </c>
      <c r="C450" s="554">
        <v>2016.0</v>
      </c>
      <c r="D450" s="555">
        <v>42580.0</v>
      </c>
      <c r="E450" s="554" t="s">
        <v>6014</v>
      </c>
      <c r="F450" s="554" t="s">
        <v>6015</v>
      </c>
      <c r="G450" s="554" t="s">
        <v>712</v>
      </c>
      <c r="H450" s="554" t="s">
        <v>6016</v>
      </c>
      <c r="I450" s="555">
        <v>44172.0</v>
      </c>
      <c r="J450" s="554">
        <v>12.0</v>
      </c>
      <c r="K450" s="567" t="s">
        <v>336</v>
      </c>
      <c r="L450" s="554" t="s">
        <v>3221</v>
      </c>
      <c r="M450" s="540">
        <f t="shared" si="3"/>
        <v>1592</v>
      </c>
      <c r="N450" s="138"/>
      <c r="O450" s="138"/>
      <c r="P450" s="138"/>
      <c r="Q450" s="138"/>
      <c r="R450" s="138"/>
      <c r="S450" s="138"/>
      <c r="T450" s="138"/>
      <c r="U450" s="138"/>
      <c r="V450" s="138"/>
      <c r="W450" s="138"/>
      <c r="X450" s="138"/>
      <c r="Y450" s="138"/>
      <c r="Z450" s="138"/>
    </row>
    <row r="451" ht="12.75" customHeight="1">
      <c r="A451" s="558">
        <v>27820.0</v>
      </c>
      <c r="B451" s="559" t="s">
        <v>6017</v>
      </c>
      <c r="C451" s="559">
        <v>2014.0</v>
      </c>
      <c r="D451" s="560">
        <v>41848.0</v>
      </c>
      <c r="E451" s="559" t="s">
        <v>6018</v>
      </c>
      <c r="F451" s="559" t="s">
        <v>6019</v>
      </c>
      <c r="G451" s="559" t="s">
        <v>712</v>
      </c>
      <c r="H451" s="559" t="s">
        <v>1034</v>
      </c>
      <c r="I451" s="560">
        <v>44172.0</v>
      </c>
      <c r="J451" s="559">
        <v>12.0</v>
      </c>
      <c r="K451" s="567" t="s">
        <v>336</v>
      </c>
      <c r="L451" s="559" t="s">
        <v>3226</v>
      </c>
      <c r="M451" s="541">
        <f t="shared" si="3"/>
        <v>2324</v>
      </c>
      <c r="N451" s="138"/>
      <c r="O451" s="138"/>
      <c r="P451" s="138"/>
      <c r="Q451" s="138"/>
      <c r="R451" s="138"/>
      <c r="S451" s="138"/>
      <c r="T451" s="138"/>
      <c r="U451" s="138"/>
      <c r="V451" s="138"/>
      <c r="W451" s="138"/>
      <c r="X451" s="138"/>
      <c r="Y451" s="138"/>
      <c r="Z451" s="138"/>
    </row>
    <row r="452" ht="12.75" customHeight="1">
      <c r="A452" s="553">
        <v>27920.0</v>
      </c>
      <c r="B452" s="554" t="s">
        <v>6020</v>
      </c>
      <c r="C452" s="554">
        <v>2012.0</v>
      </c>
      <c r="D452" s="555">
        <v>41185.0</v>
      </c>
      <c r="E452" s="554" t="s">
        <v>6021</v>
      </c>
      <c r="F452" s="554" t="s">
        <v>55</v>
      </c>
      <c r="G452" s="554" t="s">
        <v>712</v>
      </c>
      <c r="H452" s="554" t="s">
        <v>1160</v>
      </c>
      <c r="I452" s="555">
        <v>44172.0</v>
      </c>
      <c r="J452" s="554">
        <v>12.0</v>
      </c>
      <c r="K452" s="567" t="s">
        <v>336</v>
      </c>
      <c r="L452" s="554" t="s">
        <v>3226</v>
      </c>
      <c r="M452" s="540">
        <f t="shared" si="3"/>
        <v>2987</v>
      </c>
      <c r="N452" s="138"/>
      <c r="O452" s="138"/>
      <c r="P452" s="138"/>
      <c r="Q452" s="138"/>
      <c r="R452" s="138"/>
      <c r="S452" s="138"/>
      <c r="T452" s="138"/>
      <c r="U452" s="138"/>
      <c r="V452" s="138"/>
      <c r="W452" s="138"/>
      <c r="X452" s="138"/>
      <c r="Y452" s="138"/>
      <c r="Z452" s="138"/>
    </row>
    <row r="453" ht="12.75" customHeight="1">
      <c r="A453" s="558">
        <v>28020.0</v>
      </c>
      <c r="B453" s="559" t="s">
        <v>6022</v>
      </c>
      <c r="C453" s="559">
        <v>2012.0</v>
      </c>
      <c r="D453" s="560">
        <v>41128.0</v>
      </c>
      <c r="E453" s="559" t="s">
        <v>6023</v>
      </c>
      <c r="F453" s="559" t="s">
        <v>4918</v>
      </c>
      <c r="G453" s="559" t="s">
        <v>712</v>
      </c>
      <c r="H453" s="559" t="s">
        <v>130</v>
      </c>
      <c r="I453" s="560">
        <v>44172.0</v>
      </c>
      <c r="J453" s="559">
        <v>12.0</v>
      </c>
      <c r="K453" s="567" t="s">
        <v>336</v>
      </c>
      <c r="L453" s="559" t="s">
        <v>3221</v>
      </c>
      <c r="M453" s="541">
        <f t="shared" si="3"/>
        <v>3044</v>
      </c>
      <c r="N453" s="138"/>
      <c r="O453" s="138"/>
      <c r="P453" s="138"/>
      <c r="Q453" s="138"/>
      <c r="R453" s="138"/>
      <c r="S453" s="138"/>
      <c r="T453" s="138"/>
      <c r="U453" s="138"/>
      <c r="V453" s="138"/>
      <c r="W453" s="138"/>
      <c r="X453" s="138"/>
      <c r="Y453" s="138"/>
      <c r="Z453" s="138"/>
    </row>
    <row r="454" ht="12.75" customHeight="1">
      <c r="A454" s="553">
        <v>28120.0</v>
      </c>
      <c r="B454" s="554" t="s">
        <v>6024</v>
      </c>
      <c r="C454" s="554">
        <v>2013.0</v>
      </c>
      <c r="D454" s="555">
        <v>41631.0</v>
      </c>
      <c r="E454" s="554" t="s">
        <v>6025</v>
      </c>
      <c r="F454" s="554" t="s">
        <v>6026</v>
      </c>
      <c r="G454" s="554" t="s">
        <v>712</v>
      </c>
      <c r="H454" s="554" t="s">
        <v>130</v>
      </c>
      <c r="I454" s="555">
        <v>44172.0</v>
      </c>
      <c r="J454" s="554">
        <v>12.0</v>
      </c>
      <c r="K454" s="567" t="s">
        <v>336</v>
      </c>
      <c r="L454" s="554" t="s">
        <v>3221</v>
      </c>
      <c r="M454" s="540">
        <f t="shared" si="3"/>
        <v>2541</v>
      </c>
      <c r="N454" s="138"/>
      <c r="O454" s="138"/>
      <c r="P454" s="138"/>
      <c r="Q454" s="138"/>
      <c r="R454" s="138"/>
      <c r="S454" s="138"/>
      <c r="T454" s="138"/>
      <c r="U454" s="138"/>
      <c r="V454" s="138"/>
      <c r="W454" s="138"/>
      <c r="X454" s="138"/>
      <c r="Y454" s="138"/>
      <c r="Z454" s="138"/>
    </row>
    <row r="455" ht="12.75" customHeight="1">
      <c r="A455" s="558">
        <v>28220.0</v>
      </c>
      <c r="B455" s="559" t="s">
        <v>6027</v>
      </c>
      <c r="C455" s="559">
        <v>2011.0</v>
      </c>
      <c r="D455" s="560">
        <v>40743.0</v>
      </c>
      <c r="E455" s="559" t="s">
        <v>6028</v>
      </c>
      <c r="F455" s="559" t="s">
        <v>379</v>
      </c>
      <c r="G455" s="559" t="s">
        <v>712</v>
      </c>
      <c r="H455" s="559" t="s">
        <v>6029</v>
      </c>
      <c r="I455" s="560">
        <v>44172.0</v>
      </c>
      <c r="J455" s="559">
        <v>12.0</v>
      </c>
      <c r="K455" s="567" t="s">
        <v>329</v>
      </c>
      <c r="L455" s="559" t="s">
        <v>3226</v>
      </c>
      <c r="M455" s="541">
        <f t="shared" si="3"/>
        <v>3429</v>
      </c>
      <c r="N455" s="138"/>
      <c r="O455" s="138"/>
      <c r="P455" s="138"/>
      <c r="Q455" s="138"/>
      <c r="R455" s="138"/>
      <c r="S455" s="138"/>
      <c r="T455" s="138"/>
      <c r="U455" s="138"/>
      <c r="V455" s="138"/>
      <c r="W455" s="138"/>
      <c r="X455" s="138"/>
      <c r="Y455" s="138"/>
      <c r="Z455" s="138"/>
    </row>
    <row r="456" ht="12.75" customHeight="1">
      <c r="A456" s="553">
        <v>28320.0</v>
      </c>
      <c r="B456" s="554" t="s">
        <v>6030</v>
      </c>
      <c r="C456" s="554">
        <v>2017.0</v>
      </c>
      <c r="D456" s="555">
        <v>43096.0</v>
      </c>
      <c r="E456" s="554" t="s">
        <v>6031</v>
      </c>
      <c r="F456" s="554" t="s">
        <v>6032</v>
      </c>
      <c r="G456" s="554" t="s">
        <v>712</v>
      </c>
      <c r="H456" s="554" t="s">
        <v>56</v>
      </c>
      <c r="I456" s="555">
        <v>44172.0</v>
      </c>
      <c r="J456" s="554">
        <v>12.0</v>
      </c>
      <c r="K456" s="567" t="s">
        <v>336</v>
      </c>
      <c r="L456" s="554" t="s">
        <v>3226</v>
      </c>
      <c r="M456" s="540">
        <f t="shared" si="3"/>
        <v>1076</v>
      </c>
      <c r="N456" s="138"/>
      <c r="O456" s="138"/>
      <c r="P456" s="138"/>
      <c r="Q456" s="138"/>
      <c r="R456" s="138"/>
      <c r="S456" s="138"/>
      <c r="T456" s="138"/>
      <c r="U456" s="138"/>
      <c r="V456" s="138"/>
      <c r="W456" s="138"/>
      <c r="X456" s="138"/>
      <c r="Y456" s="138"/>
      <c r="Z456" s="138"/>
    </row>
    <row r="457" ht="12.75" customHeight="1">
      <c r="A457" s="558">
        <v>28420.0</v>
      </c>
      <c r="B457" s="559" t="s">
        <v>6033</v>
      </c>
      <c r="C457" s="559">
        <v>2020.0</v>
      </c>
      <c r="D457" s="560">
        <v>44011.0</v>
      </c>
      <c r="E457" s="559" t="s">
        <v>6034</v>
      </c>
      <c r="F457" s="568" t="s">
        <v>2716</v>
      </c>
      <c r="G457" s="559" t="s">
        <v>729</v>
      </c>
      <c r="H457" s="559" t="s">
        <v>2468</v>
      </c>
      <c r="I457" s="560">
        <v>44172.0</v>
      </c>
      <c r="J457" s="559">
        <v>12.0</v>
      </c>
      <c r="K457" s="567" t="s">
        <v>336</v>
      </c>
      <c r="L457" s="559" t="s">
        <v>3673</v>
      </c>
      <c r="M457" s="541">
        <f t="shared" si="3"/>
        <v>161</v>
      </c>
      <c r="N457" s="138"/>
      <c r="O457" s="138"/>
      <c r="P457" s="138"/>
      <c r="Q457" s="138"/>
      <c r="R457" s="138"/>
      <c r="S457" s="138"/>
      <c r="T457" s="138"/>
      <c r="U457" s="138"/>
      <c r="V457" s="138"/>
      <c r="W457" s="138"/>
      <c r="X457" s="138"/>
      <c r="Y457" s="138"/>
      <c r="Z457" s="138"/>
    </row>
    <row r="458" ht="12.75" customHeight="1">
      <c r="A458" s="553">
        <v>28520.0</v>
      </c>
      <c r="B458" s="554" t="s">
        <v>6035</v>
      </c>
      <c r="C458" s="554">
        <v>2018.0</v>
      </c>
      <c r="D458" s="555">
        <v>43461.0</v>
      </c>
      <c r="E458" s="554" t="s">
        <v>6036</v>
      </c>
      <c r="F458" s="554" t="s">
        <v>1365</v>
      </c>
      <c r="G458" s="554" t="s">
        <v>712</v>
      </c>
      <c r="H458" s="554" t="s">
        <v>6037</v>
      </c>
      <c r="I458" s="555">
        <v>44172.0</v>
      </c>
      <c r="J458" s="554">
        <v>12.0</v>
      </c>
      <c r="K458" s="567" t="s">
        <v>336</v>
      </c>
      <c r="L458" s="554" t="s">
        <v>3221</v>
      </c>
      <c r="M458" s="540">
        <f t="shared" si="3"/>
        <v>711</v>
      </c>
      <c r="N458" s="138"/>
      <c r="O458" s="138"/>
      <c r="P458" s="138"/>
      <c r="Q458" s="138"/>
      <c r="R458" s="138"/>
      <c r="S458" s="138"/>
      <c r="T458" s="138"/>
      <c r="U458" s="138"/>
      <c r="V458" s="138"/>
      <c r="W458" s="138"/>
      <c r="X458" s="138"/>
      <c r="Y458" s="138"/>
      <c r="Z458" s="138"/>
    </row>
    <row r="459" ht="12.75" customHeight="1">
      <c r="A459" s="558">
        <v>28620.0</v>
      </c>
      <c r="B459" s="559" t="s">
        <v>6038</v>
      </c>
      <c r="C459" s="559">
        <v>2019.0</v>
      </c>
      <c r="D459" s="560">
        <v>43543.0</v>
      </c>
      <c r="E459" s="559" t="s">
        <v>6039</v>
      </c>
      <c r="F459" s="559" t="s">
        <v>6040</v>
      </c>
      <c r="G459" s="559" t="s">
        <v>712</v>
      </c>
      <c r="H459" s="559" t="s">
        <v>130</v>
      </c>
      <c r="I459" s="560">
        <v>44172.0</v>
      </c>
      <c r="J459" s="559">
        <v>12.0</v>
      </c>
      <c r="K459" s="567" t="s">
        <v>329</v>
      </c>
      <c r="L459" s="559" t="s">
        <v>3226</v>
      </c>
      <c r="M459" s="541">
        <f t="shared" si="3"/>
        <v>629</v>
      </c>
      <c r="N459" s="138"/>
      <c r="O459" s="138"/>
      <c r="P459" s="138"/>
      <c r="Q459" s="138"/>
      <c r="R459" s="138"/>
      <c r="S459" s="138"/>
      <c r="T459" s="138"/>
      <c r="U459" s="138"/>
      <c r="V459" s="138"/>
      <c r="W459" s="138"/>
      <c r="X459" s="138"/>
      <c r="Y459" s="138"/>
      <c r="Z459" s="138"/>
    </row>
    <row r="460" ht="12.75" customHeight="1">
      <c r="A460" s="553">
        <v>28720.0</v>
      </c>
      <c r="B460" s="554" t="s">
        <v>6041</v>
      </c>
      <c r="C460" s="554">
        <v>2016.0</v>
      </c>
      <c r="D460" s="555">
        <v>42503.0</v>
      </c>
      <c r="E460" s="554" t="s">
        <v>6042</v>
      </c>
      <c r="F460" s="554" t="s">
        <v>2643</v>
      </c>
      <c r="G460" s="554" t="s">
        <v>712</v>
      </c>
      <c r="H460" s="554" t="s">
        <v>2542</v>
      </c>
      <c r="I460" s="555">
        <v>44172.0</v>
      </c>
      <c r="J460" s="554">
        <v>12.0</v>
      </c>
      <c r="K460" s="567" t="s">
        <v>336</v>
      </c>
      <c r="L460" s="554" t="s">
        <v>3221</v>
      </c>
      <c r="M460" s="540">
        <f t="shared" si="3"/>
        <v>1669</v>
      </c>
      <c r="N460" s="138"/>
      <c r="O460" s="138"/>
      <c r="P460" s="138"/>
      <c r="Q460" s="138"/>
      <c r="R460" s="138"/>
      <c r="S460" s="138"/>
      <c r="T460" s="138"/>
      <c r="U460" s="138"/>
      <c r="V460" s="138"/>
      <c r="W460" s="138"/>
      <c r="X460" s="138"/>
      <c r="Y460" s="138"/>
      <c r="Z460" s="138"/>
    </row>
    <row r="461" ht="12.75" customHeight="1">
      <c r="A461" s="558">
        <v>28820.0</v>
      </c>
      <c r="B461" s="559" t="s">
        <v>6043</v>
      </c>
      <c r="C461" s="559">
        <v>2018.0</v>
      </c>
      <c r="D461" s="560">
        <v>43331.0</v>
      </c>
      <c r="E461" s="559" t="s">
        <v>6044</v>
      </c>
      <c r="F461" s="559" t="s">
        <v>6045</v>
      </c>
      <c r="G461" s="559" t="s">
        <v>806</v>
      </c>
      <c r="H461" s="559" t="s">
        <v>158</v>
      </c>
      <c r="I461" s="560">
        <v>44172.0</v>
      </c>
      <c r="J461" s="559">
        <v>12.0</v>
      </c>
      <c r="K461" s="567" t="s">
        <v>336</v>
      </c>
      <c r="L461" s="559" t="s">
        <v>3226</v>
      </c>
      <c r="M461" s="541">
        <f t="shared" si="3"/>
        <v>841</v>
      </c>
      <c r="N461" s="138"/>
      <c r="O461" s="138"/>
      <c r="P461" s="138"/>
      <c r="Q461" s="138"/>
      <c r="R461" s="138"/>
      <c r="S461" s="138"/>
      <c r="T461" s="138"/>
      <c r="U461" s="138"/>
      <c r="V461" s="138"/>
      <c r="W461" s="138"/>
      <c r="X461" s="138"/>
      <c r="Y461" s="138"/>
      <c r="Z461" s="138"/>
    </row>
    <row r="462" ht="12.75" customHeight="1">
      <c r="A462" s="553">
        <v>28920.0</v>
      </c>
      <c r="B462" s="554" t="s">
        <v>6046</v>
      </c>
      <c r="C462" s="554">
        <v>2016.0</v>
      </c>
      <c r="D462" s="555">
        <v>42733.0</v>
      </c>
      <c r="E462" s="554" t="s">
        <v>6047</v>
      </c>
      <c r="F462" s="554" t="s">
        <v>719</v>
      </c>
      <c r="G462" s="554" t="s">
        <v>712</v>
      </c>
      <c r="H462" s="554" t="s">
        <v>1404</v>
      </c>
      <c r="I462" s="555">
        <v>44173.0</v>
      </c>
      <c r="J462" s="554">
        <v>12.0</v>
      </c>
      <c r="K462" s="567" t="s">
        <v>329</v>
      </c>
      <c r="L462" s="554" t="s">
        <v>3226</v>
      </c>
      <c r="M462" s="540">
        <f t="shared" si="3"/>
        <v>1440</v>
      </c>
      <c r="N462" s="138"/>
      <c r="O462" s="138"/>
      <c r="P462" s="138"/>
      <c r="Q462" s="138"/>
      <c r="R462" s="138"/>
      <c r="S462" s="138"/>
      <c r="T462" s="138"/>
      <c r="U462" s="138"/>
      <c r="V462" s="138"/>
      <c r="W462" s="138"/>
      <c r="X462" s="138"/>
      <c r="Y462" s="138"/>
      <c r="Z462" s="138"/>
    </row>
    <row r="463" ht="12.75" customHeight="1">
      <c r="A463" s="558">
        <v>29020.0</v>
      </c>
      <c r="B463" s="559" t="s">
        <v>6048</v>
      </c>
      <c r="C463" s="559">
        <v>2019.0</v>
      </c>
      <c r="D463" s="560">
        <v>43790.0</v>
      </c>
      <c r="E463" s="559" t="s">
        <v>6049</v>
      </c>
      <c r="F463" s="568" t="s">
        <v>2983</v>
      </c>
      <c r="G463" s="559" t="s">
        <v>725</v>
      </c>
      <c r="H463" s="559" t="s">
        <v>2704</v>
      </c>
      <c r="I463" s="560">
        <v>44173.0</v>
      </c>
      <c r="J463" s="559">
        <v>12.0</v>
      </c>
      <c r="K463" s="567" t="s">
        <v>336</v>
      </c>
      <c r="L463" s="559" t="s">
        <v>3673</v>
      </c>
      <c r="M463" s="541">
        <f t="shared" si="3"/>
        <v>383</v>
      </c>
      <c r="N463" s="138"/>
      <c r="O463" s="138"/>
      <c r="P463" s="138"/>
      <c r="Q463" s="138"/>
      <c r="R463" s="138"/>
      <c r="S463" s="138"/>
      <c r="T463" s="138"/>
      <c r="U463" s="138"/>
      <c r="V463" s="138"/>
      <c r="W463" s="138"/>
      <c r="X463" s="138"/>
      <c r="Y463" s="138"/>
      <c r="Z463" s="138"/>
    </row>
    <row r="464" ht="12.75" customHeight="1">
      <c r="A464" s="553">
        <v>29120.0</v>
      </c>
      <c r="B464" s="554" t="s">
        <v>6050</v>
      </c>
      <c r="C464" s="554">
        <v>2016.0</v>
      </c>
      <c r="D464" s="555">
        <v>42418.0</v>
      </c>
      <c r="E464" s="554" t="s">
        <v>6051</v>
      </c>
      <c r="F464" s="554" t="s">
        <v>2643</v>
      </c>
      <c r="G464" s="554" t="s">
        <v>712</v>
      </c>
      <c r="H464" s="554" t="s">
        <v>50</v>
      </c>
      <c r="I464" s="555">
        <v>44174.0</v>
      </c>
      <c r="J464" s="554">
        <v>12.0</v>
      </c>
      <c r="K464" s="567" t="s">
        <v>336</v>
      </c>
      <c r="L464" s="554" t="s">
        <v>3221</v>
      </c>
      <c r="M464" s="540">
        <f t="shared" si="3"/>
        <v>1756</v>
      </c>
      <c r="N464" s="138"/>
      <c r="O464" s="138"/>
      <c r="P464" s="138"/>
      <c r="Q464" s="138"/>
      <c r="R464" s="138"/>
      <c r="S464" s="138"/>
      <c r="T464" s="138"/>
      <c r="U464" s="138"/>
      <c r="V464" s="138"/>
      <c r="W464" s="138"/>
      <c r="X464" s="138"/>
      <c r="Y464" s="138"/>
      <c r="Z464" s="138"/>
    </row>
    <row r="465" ht="12.75" customHeight="1">
      <c r="A465" s="558">
        <v>29220.0</v>
      </c>
      <c r="B465" s="559" t="s">
        <v>6052</v>
      </c>
      <c r="C465" s="559">
        <v>2018.0</v>
      </c>
      <c r="D465" s="560">
        <v>43241.0</v>
      </c>
      <c r="E465" s="559" t="s">
        <v>6053</v>
      </c>
      <c r="F465" s="559" t="s">
        <v>2423</v>
      </c>
      <c r="G465" s="559" t="s">
        <v>712</v>
      </c>
      <c r="H465" s="559" t="s">
        <v>380</v>
      </c>
      <c r="I465" s="560">
        <v>44175.0</v>
      </c>
      <c r="J465" s="559">
        <v>12.0</v>
      </c>
      <c r="K465" s="567" t="s">
        <v>336</v>
      </c>
      <c r="L465" s="559" t="s">
        <v>3221</v>
      </c>
      <c r="M465" s="541">
        <f t="shared" si="3"/>
        <v>934</v>
      </c>
      <c r="N465" s="138"/>
      <c r="O465" s="138"/>
      <c r="P465" s="138"/>
      <c r="Q465" s="138"/>
      <c r="R465" s="138"/>
      <c r="S465" s="138"/>
      <c r="T465" s="138"/>
      <c r="U465" s="138"/>
      <c r="V465" s="138"/>
      <c r="W465" s="138"/>
      <c r="X465" s="138"/>
      <c r="Y465" s="138"/>
      <c r="Z465" s="138"/>
    </row>
    <row r="466" ht="12.75" customHeight="1">
      <c r="A466" s="553">
        <v>29320.0</v>
      </c>
      <c r="B466" s="554" t="s">
        <v>6054</v>
      </c>
      <c r="C466" s="554">
        <v>2014.0</v>
      </c>
      <c r="D466" s="555">
        <v>41729.0</v>
      </c>
      <c r="E466" s="554" t="s">
        <v>6055</v>
      </c>
      <c r="F466" s="554" t="s">
        <v>5277</v>
      </c>
      <c r="G466" s="554" t="s">
        <v>707</v>
      </c>
      <c r="H466" s="554" t="s">
        <v>5278</v>
      </c>
      <c r="I466" s="555">
        <v>44176.0</v>
      </c>
      <c r="J466" s="554">
        <v>12.0</v>
      </c>
      <c r="K466" s="574" t="s">
        <v>302</v>
      </c>
      <c r="L466" s="554" t="s">
        <v>3226</v>
      </c>
      <c r="M466" s="540">
        <f t="shared" si="3"/>
        <v>2447</v>
      </c>
      <c r="N466" s="138"/>
      <c r="O466" s="138"/>
      <c r="P466" s="138"/>
      <c r="Q466" s="138"/>
      <c r="R466" s="138"/>
      <c r="S466" s="138"/>
      <c r="T466" s="138"/>
      <c r="U466" s="138"/>
      <c r="V466" s="138"/>
      <c r="W466" s="138"/>
      <c r="X466" s="138"/>
      <c r="Y466" s="138"/>
      <c r="Z466" s="138"/>
    </row>
    <row r="467" ht="12.75" customHeight="1">
      <c r="A467" s="558">
        <v>29420.0</v>
      </c>
      <c r="B467" s="559" t="s">
        <v>6056</v>
      </c>
      <c r="C467" s="559">
        <v>2015.0</v>
      </c>
      <c r="D467" s="560">
        <v>42153.0</v>
      </c>
      <c r="E467" s="559" t="s">
        <v>6057</v>
      </c>
      <c r="F467" s="559" t="s">
        <v>5277</v>
      </c>
      <c r="G467" s="559" t="s">
        <v>707</v>
      </c>
      <c r="H467" s="559" t="s">
        <v>5278</v>
      </c>
      <c r="I467" s="560">
        <v>44176.0</v>
      </c>
      <c r="J467" s="559">
        <v>12.0</v>
      </c>
      <c r="K467" s="574" t="s">
        <v>302</v>
      </c>
      <c r="L467" s="559" t="s">
        <v>3226</v>
      </c>
      <c r="M467" s="541">
        <f t="shared" si="3"/>
        <v>2023</v>
      </c>
      <c r="N467" s="138"/>
      <c r="O467" s="138"/>
      <c r="P467" s="138"/>
      <c r="Q467" s="138"/>
      <c r="R467" s="138"/>
      <c r="S467" s="138"/>
      <c r="T467" s="138"/>
      <c r="U467" s="138"/>
      <c r="V467" s="138"/>
      <c r="W467" s="138"/>
      <c r="X467" s="138"/>
      <c r="Y467" s="138"/>
      <c r="Z467" s="138"/>
    </row>
    <row r="468" ht="12.75" customHeight="1">
      <c r="A468" s="553">
        <v>29520.0</v>
      </c>
      <c r="B468" s="554" t="s">
        <v>6058</v>
      </c>
      <c r="C468" s="554">
        <v>2015.0</v>
      </c>
      <c r="D468" s="555">
        <v>42297.0</v>
      </c>
      <c r="E468" s="554" t="s">
        <v>6059</v>
      </c>
      <c r="F468" s="554" t="s">
        <v>6060</v>
      </c>
      <c r="G468" s="554" t="s">
        <v>707</v>
      </c>
      <c r="H468" s="554" t="s">
        <v>5278</v>
      </c>
      <c r="I468" s="555">
        <v>44176.0</v>
      </c>
      <c r="J468" s="554">
        <v>12.0</v>
      </c>
      <c r="K468" s="574" t="s">
        <v>302</v>
      </c>
      <c r="L468" s="554" t="s">
        <v>3226</v>
      </c>
      <c r="M468" s="540">
        <f t="shared" si="3"/>
        <v>1879</v>
      </c>
      <c r="N468" s="138"/>
      <c r="O468" s="138"/>
      <c r="P468" s="138"/>
      <c r="Q468" s="138"/>
      <c r="R468" s="138"/>
      <c r="S468" s="138"/>
      <c r="T468" s="138"/>
      <c r="U468" s="138"/>
      <c r="V468" s="138"/>
      <c r="W468" s="138"/>
      <c r="X468" s="138"/>
      <c r="Y468" s="138"/>
      <c r="Z468" s="138"/>
    </row>
    <row r="469" ht="12.75" customHeight="1">
      <c r="A469" s="558">
        <v>29620.0</v>
      </c>
      <c r="B469" s="559" t="s">
        <v>6061</v>
      </c>
      <c r="C469" s="559">
        <v>2010.0</v>
      </c>
      <c r="D469" s="560">
        <v>40506.0</v>
      </c>
      <c r="E469" s="559" t="s">
        <v>6062</v>
      </c>
      <c r="F469" s="559" t="s">
        <v>5277</v>
      </c>
      <c r="G469" s="559" t="s">
        <v>707</v>
      </c>
      <c r="H469" s="559" t="s">
        <v>5278</v>
      </c>
      <c r="I469" s="560">
        <v>44176.0</v>
      </c>
      <c r="J469" s="559">
        <v>12.0</v>
      </c>
      <c r="K469" s="574" t="s">
        <v>302</v>
      </c>
      <c r="L469" s="559" t="s">
        <v>3226</v>
      </c>
      <c r="M469" s="541">
        <f t="shared" si="3"/>
        <v>3670</v>
      </c>
      <c r="N469" s="523"/>
      <c r="O469" s="523"/>
      <c r="P469" s="523"/>
      <c r="Q469" s="523"/>
      <c r="R469" s="523"/>
      <c r="S469" s="523"/>
      <c r="T469" s="523"/>
      <c r="U469" s="523"/>
      <c r="V469" s="523"/>
      <c r="W469" s="523"/>
      <c r="X469" s="523"/>
      <c r="Y469" s="523"/>
      <c r="Z469" s="523"/>
    </row>
    <row r="470" ht="12.75" customHeight="1">
      <c r="A470" s="553">
        <v>29720.0</v>
      </c>
      <c r="B470" s="554" t="s">
        <v>6063</v>
      </c>
      <c r="C470" s="554">
        <v>2020.0</v>
      </c>
      <c r="D470" s="555">
        <v>44090.0</v>
      </c>
      <c r="E470" s="554" t="s">
        <v>6064</v>
      </c>
      <c r="F470" s="569" t="s">
        <v>4181</v>
      </c>
      <c r="G470" s="554" t="s">
        <v>729</v>
      </c>
      <c r="H470" s="554" t="s">
        <v>2586</v>
      </c>
      <c r="I470" s="555">
        <v>44176.0</v>
      </c>
      <c r="J470" s="554">
        <v>12.0</v>
      </c>
      <c r="K470" s="567" t="s">
        <v>336</v>
      </c>
      <c r="L470" s="554" t="s">
        <v>3673</v>
      </c>
      <c r="M470" s="540">
        <f t="shared" si="3"/>
        <v>86</v>
      </c>
      <c r="N470" s="138"/>
      <c r="O470" s="138"/>
      <c r="P470" s="138"/>
      <c r="Q470" s="138"/>
      <c r="R470" s="138"/>
      <c r="S470" s="138"/>
      <c r="T470" s="138"/>
      <c r="U470" s="138"/>
      <c r="V470" s="138"/>
      <c r="W470" s="138"/>
      <c r="X470" s="138"/>
      <c r="Y470" s="138"/>
      <c r="Z470" s="138"/>
    </row>
    <row r="471" ht="12.75" customHeight="1">
      <c r="A471" s="558">
        <v>29820.0</v>
      </c>
      <c r="B471" s="559" t="s">
        <v>6065</v>
      </c>
      <c r="C471" s="559">
        <v>2011.0</v>
      </c>
      <c r="D471" s="560">
        <v>44089.0</v>
      </c>
      <c r="E471" s="559" t="s">
        <v>6066</v>
      </c>
      <c r="F471" s="559" t="s">
        <v>6067</v>
      </c>
      <c r="G471" s="559" t="s">
        <v>806</v>
      </c>
      <c r="H471" s="559" t="s">
        <v>158</v>
      </c>
      <c r="I471" s="560">
        <v>44180.0</v>
      </c>
      <c r="J471" s="559">
        <v>12.0</v>
      </c>
      <c r="K471" s="567" t="s">
        <v>336</v>
      </c>
      <c r="L471" s="559" t="s">
        <v>3226</v>
      </c>
      <c r="M471" s="541">
        <f t="shared" si="3"/>
        <v>91</v>
      </c>
      <c r="N471" s="138"/>
      <c r="O471" s="138"/>
      <c r="P471" s="138"/>
      <c r="Q471" s="138"/>
      <c r="R471" s="138"/>
      <c r="S471" s="138"/>
      <c r="T471" s="138"/>
      <c r="U471" s="138"/>
      <c r="V471" s="138"/>
      <c r="W471" s="138"/>
      <c r="X471" s="138"/>
      <c r="Y471" s="138"/>
      <c r="Z471" s="138"/>
    </row>
    <row r="472" ht="12.75" customHeight="1">
      <c r="A472" s="553">
        <v>29920.0</v>
      </c>
      <c r="B472" s="554" t="s">
        <v>6068</v>
      </c>
      <c r="C472" s="554">
        <v>2020.0</v>
      </c>
      <c r="D472" s="555">
        <v>43973.0</v>
      </c>
      <c r="E472" s="554" t="s">
        <v>6069</v>
      </c>
      <c r="F472" s="569" t="s">
        <v>6070</v>
      </c>
      <c r="G472" s="554" t="s">
        <v>725</v>
      </c>
      <c r="H472" s="554" t="s">
        <v>4161</v>
      </c>
      <c r="I472" s="555">
        <v>44180.0</v>
      </c>
      <c r="J472" s="554">
        <v>12.0</v>
      </c>
      <c r="K472" s="561" t="s">
        <v>1231</v>
      </c>
      <c r="L472" s="554" t="s">
        <v>3673</v>
      </c>
      <c r="M472" s="540">
        <f t="shared" si="3"/>
        <v>207</v>
      </c>
      <c r="N472" s="138"/>
      <c r="O472" s="138"/>
      <c r="P472" s="138"/>
      <c r="Q472" s="138"/>
      <c r="R472" s="138"/>
      <c r="S472" s="138"/>
      <c r="T472" s="138"/>
      <c r="U472" s="138"/>
      <c r="V472" s="138"/>
      <c r="W472" s="138"/>
      <c r="X472" s="138"/>
      <c r="Y472" s="138"/>
      <c r="Z472" s="138"/>
    </row>
    <row r="473" ht="12.75" customHeight="1">
      <c r="A473" s="558">
        <v>30020.0</v>
      </c>
      <c r="B473" s="559" t="s">
        <v>6071</v>
      </c>
      <c r="C473" s="559">
        <v>2020.0</v>
      </c>
      <c r="D473" s="560">
        <v>43984.0</v>
      </c>
      <c r="E473" s="559" t="s">
        <v>6072</v>
      </c>
      <c r="F473" s="568" t="s">
        <v>6073</v>
      </c>
      <c r="G473" s="559" t="s">
        <v>725</v>
      </c>
      <c r="H473" s="559" t="s">
        <v>4161</v>
      </c>
      <c r="I473" s="560">
        <v>44180.0</v>
      </c>
      <c r="J473" s="559">
        <v>12.0</v>
      </c>
      <c r="K473" s="561" t="s">
        <v>1231</v>
      </c>
      <c r="L473" s="559" t="s">
        <v>3673</v>
      </c>
      <c r="M473" s="541">
        <f t="shared" si="3"/>
        <v>196</v>
      </c>
      <c r="N473" s="138"/>
      <c r="O473" s="138"/>
      <c r="P473" s="138"/>
      <c r="Q473" s="138"/>
      <c r="R473" s="138"/>
      <c r="S473" s="138"/>
      <c r="T473" s="138"/>
      <c r="U473" s="138"/>
      <c r="V473" s="138"/>
      <c r="W473" s="138"/>
      <c r="X473" s="138"/>
      <c r="Y473" s="138"/>
      <c r="Z473" s="138"/>
    </row>
    <row r="474" ht="12.75" customHeight="1">
      <c r="A474" s="553">
        <v>30120.0</v>
      </c>
      <c r="B474" s="554" t="s">
        <v>6074</v>
      </c>
      <c r="C474" s="554">
        <v>2020.0</v>
      </c>
      <c r="D474" s="555">
        <v>43984.0</v>
      </c>
      <c r="E474" s="554" t="s">
        <v>6075</v>
      </c>
      <c r="F474" s="569" t="s">
        <v>6070</v>
      </c>
      <c r="G474" s="554" t="s">
        <v>725</v>
      </c>
      <c r="H474" s="554" t="s">
        <v>4161</v>
      </c>
      <c r="I474" s="555">
        <v>44180.0</v>
      </c>
      <c r="J474" s="554">
        <v>12.0</v>
      </c>
      <c r="K474" s="561" t="s">
        <v>1231</v>
      </c>
      <c r="L474" s="554" t="s">
        <v>3673</v>
      </c>
      <c r="M474" s="540">
        <f t="shared" si="3"/>
        <v>196</v>
      </c>
      <c r="N474" s="138"/>
      <c r="O474" s="138"/>
      <c r="P474" s="138"/>
      <c r="Q474" s="138"/>
      <c r="R474" s="138"/>
      <c r="S474" s="138"/>
      <c r="T474" s="138"/>
      <c r="U474" s="138"/>
      <c r="V474" s="138"/>
      <c r="W474" s="138"/>
      <c r="X474" s="138"/>
      <c r="Y474" s="138"/>
      <c r="Z474" s="138"/>
    </row>
    <row r="475" ht="12.75" customHeight="1">
      <c r="A475" s="558">
        <v>30220.0</v>
      </c>
      <c r="B475" s="559" t="s">
        <v>6076</v>
      </c>
      <c r="C475" s="559">
        <v>2020.0</v>
      </c>
      <c r="D475" s="560">
        <v>44055.0</v>
      </c>
      <c r="E475" s="559" t="s">
        <v>6077</v>
      </c>
      <c r="F475" s="568" t="s">
        <v>2983</v>
      </c>
      <c r="G475" s="559" t="s">
        <v>729</v>
      </c>
      <c r="H475" s="559" t="s">
        <v>2586</v>
      </c>
      <c r="I475" s="560">
        <v>44180.0</v>
      </c>
      <c r="J475" s="559">
        <v>12.0</v>
      </c>
      <c r="K475" s="567" t="s">
        <v>336</v>
      </c>
      <c r="L475" s="559" t="s">
        <v>3673</v>
      </c>
      <c r="M475" s="541">
        <f t="shared" si="3"/>
        <v>125</v>
      </c>
      <c r="N475" s="138"/>
      <c r="O475" s="138"/>
      <c r="P475" s="138"/>
      <c r="Q475" s="138"/>
      <c r="R475" s="138"/>
      <c r="S475" s="138"/>
      <c r="T475" s="138"/>
      <c r="U475" s="138"/>
      <c r="V475" s="138"/>
      <c r="W475" s="138"/>
      <c r="X475" s="138"/>
      <c r="Y475" s="138"/>
      <c r="Z475" s="138"/>
    </row>
    <row r="476" ht="12.75" customHeight="1">
      <c r="A476" s="553">
        <v>30320.0</v>
      </c>
      <c r="B476" s="554" t="s">
        <v>6078</v>
      </c>
      <c r="C476" s="554">
        <v>2020.0</v>
      </c>
      <c r="D476" s="555">
        <v>44096.0</v>
      </c>
      <c r="E476" s="554" t="s">
        <v>6079</v>
      </c>
      <c r="F476" s="569" t="s">
        <v>2983</v>
      </c>
      <c r="G476" s="554" t="s">
        <v>725</v>
      </c>
      <c r="H476" s="554" t="s">
        <v>4767</v>
      </c>
      <c r="I476" s="555">
        <v>44180.0</v>
      </c>
      <c r="J476" s="554">
        <v>12.0</v>
      </c>
      <c r="K476" s="567" t="s">
        <v>336</v>
      </c>
      <c r="L476" s="554" t="s">
        <v>3673</v>
      </c>
      <c r="M476" s="540">
        <f t="shared" si="3"/>
        <v>84</v>
      </c>
      <c r="N476" s="138"/>
      <c r="O476" s="138"/>
      <c r="P476" s="138"/>
      <c r="Q476" s="138"/>
      <c r="R476" s="138"/>
      <c r="S476" s="138"/>
      <c r="T476" s="138"/>
      <c r="U476" s="138"/>
      <c r="V476" s="138"/>
      <c r="W476" s="138"/>
      <c r="X476" s="138"/>
      <c r="Y476" s="138"/>
      <c r="Z476" s="138"/>
    </row>
    <row r="477" ht="12.75" customHeight="1">
      <c r="A477" s="558">
        <v>30420.0</v>
      </c>
      <c r="B477" s="559" t="s">
        <v>6080</v>
      </c>
      <c r="C477" s="559">
        <v>2015.0</v>
      </c>
      <c r="D477" s="560">
        <v>42103.0</v>
      </c>
      <c r="E477" s="559" t="s">
        <v>6081</v>
      </c>
      <c r="F477" s="559" t="s">
        <v>212</v>
      </c>
      <c r="G477" s="559" t="s">
        <v>712</v>
      </c>
      <c r="H477" s="559" t="s">
        <v>927</v>
      </c>
      <c r="I477" s="560">
        <v>44180.0</v>
      </c>
      <c r="J477" s="559">
        <v>12.0</v>
      </c>
      <c r="K477" s="567" t="s">
        <v>336</v>
      </c>
      <c r="L477" s="559" t="s">
        <v>3226</v>
      </c>
      <c r="M477" s="541">
        <f t="shared" si="3"/>
        <v>2077</v>
      </c>
      <c r="N477" s="138"/>
      <c r="O477" s="138"/>
      <c r="P477" s="138"/>
      <c r="Q477" s="138"/>
      <c r="R477" s="138"/>
      <c r="S477" s="138"/>
      <c r="T477" s="138"/>
      <c r="U477" s="138"/>
      <c r="V477" s="138"/>
      <c r="W477" s="138"/>
      <c r="X477" s="138"/>
      <c r="Y477" s="138"/>
      <c r="Z477" s="138"/>
    </row>
    <row r="478" ht="12.75" customHeight="1">
      <c r="A478" s="553">
        <v>30520.0</v>
      </c>
      <c r="B478" s="554" t="s">
        <v>6082</v>
      </c>
      <c r="C478" s="554">
        <v>2018.0</v>
      </c>
      <c r="D478" s="555">
        <v>43252.0</v>
      </c>
      <c r="E478" s="554" t="s">
        <v>6083</v>
      </c>
      <c r="F478" s="554" t="s">
        <v>819</v>
      </c>
      <c r="G478" s="554" t="s">
        <v>712</v>
      </c>
      <c r="H478" s="554" t="s">
        <v>6084</v>
      </c>
      <c r="I478" s="555">
        <v>44182.0</v>
      </c>
      <c r="J478" s="554">
        <v>12.0</v>
      </c>
      <c r="K478" s="567" t="s">
        <v>336</v>
      </c>
      <c r="L478" s="554" t="s">
        <v>3221</v>
      </c>
      <c r="M478" s="540">
        <f t="shared" si="3"/>
        <v>930</v>
      </c>
      <c r="N478" s="138"/>
      <c r="O478" s="138"/>
      <c r="P478" s="138"/>
      <c r="Q478" s="138"/>
      <c r="R478" s="138"/>
      <c r="S478" s="138"/>
      <c r="T478" s="138"/>
      <c r="U478" s="138"/>
      <c r="V478" s="138"/>
      <c r="W478" s="138"/>
      <c r="X478" s="138"/>
      <c r="Y478" s="138"/>
      <c r="Z478" s="138"/>
    </row>
    <row r="479" ht="12.75" customHeight="1">
      <c r="A479" s="558">
        <v>30620.0</v>
      </c>
      <c r="B479" s="559" t="s">
        <v>6085</v>
      </c>
      <c r="C479" s="559">
        <v>2020.0</v>
      </c>
      <c r="D479" s="560">
        <v>43850.0</v>
      </c>
      <c r="E479" s="559" t="s">
        <v>6086</v>
      </c>
      <c r="F479" s="568" t="s">
        <v>4429</v>
      </c>
      <c r="G479" s="559" t="s">
        <v>729</v>
      </c>
      <c r="H479" s="559" t="s">
        <v>6087</v>
      </c>
      <c r="I479" s="560">
        <v>44183.0</v>
      </c>
      <c r="J479" s="559">
        <v>12.0</v>
      </c>
      <c r="K479" s="561" t="s">
        <v>1231</v>
      </c>
      <c r="L479" s="559" t="s">
        <v>3673</v>
      </c>
      <c r="M479" s="541">
        <f t="shared" si="3"/>
        <v>333</v>
      </c>
      <c r="N479" s="138"/>
      <c r="O479" s="138"/>
      <c r="P479" s="138"/>
      <c r="Q479" s="138"/>
      <c r="R479" s="138"/>
      <c r="S479" s="138"/>
      <c r="T479" s="138"/>
      <c r="U479" s="138"/>
      <c r="V479" s="138"/>
      <c r="W479" s="138"/>
      <c r="X479" s="138"/>
      <c r="Y479" s="138"/>
      <c r="Z479" s="138"/>
    </row>
    <row r="480" ht="12.75" customHeight="1">
      <c r="A480" s="553">
        <v>30720.0</v>
      </c>
      <c r="B480" s="554" t="s">
        <v>6088</v>
      </c>
      <c r="C480" s="554">
        <v>2020.0</v>
      </c>
      <c r="D480" s="555">
        <v>44014.0</v>
      </c>
      <c r="E480" s="554" t="s">
        <v>6089</v>
      </c>
      <c r="F480" s="569" t="s">
        <v>6090</v>
      </c>
      <c r="G480" s="554" t="s">
        <v>729</v>
      </c>
      <c r="H480" s="554" t="s">
        <v>2235</v>
      </c>
      <c r="I480" s="555">
        <v>44183.0</v>
      </c>
      <c r="J480" s="554">
        <v>12.0</v>
      </c>
      <c r="K480" s="561" t="s">
        <v>1231</v>
      </c>
      <c r="L480" s="554" t="s">
        <v>3673</v>
      </c>
      <c r="M480" s="540">
        <f t="shared" si="3"/>
        <v>169</v>
      </c>
      <c r="N480" s="138"/>
      <c r="O480" s="138"/>
      <c r="P480" s="138"/>
      <c r="Q480" s="138"/>
      <c r="R480" s="138"/>
      <c r="S480" s="138"/>
      <c r="T480" s="138"/>
      <c r="U480" s="138"/>
      <c r="V480" s="138"/>
      <c r="W480" s="138"/>
      <c r="X480" s="138"/>
      <c r="Y480" s="138"/>
      <c r="Z480" s="138"/>
    </row>
    <row r="481" ht="12.75" customHeight="1">
      <c r="A481" s="558">
        <v>30820.0</v>
      </c>
      <c r="B481" s="559" t="s">
        <v>6091</v>
      </c>
      <c r="C481" s="559">
        <v>2020.0</v>
      </c>
      <c r="D481" s="560">
        <v>44000.0</v>
      </c>
      <c r="E481" s="559" t="s">
        <v>6092</v>
      </c>
      <c r="F481" s="568" t="s">
        <v>4008</v>
      </c>
      <c r="G481" s="559" t="s">
        <v>729</v>
      </c>
      <c r="H481" s="559" t="s">
        <v>795</v>
      </c>
      <c r="I481" s="560">
        <v>44183.0</v>
      </c>
      <c r="J481" s="559">
        <v>12.0</v>
      </c>
      <c r="K481" s="567" t="s">
        <v>336</v>
      </c>
      <c r="L481" s="559" t="s">
        <v>3673</v>
      </c>
      <c r="M481" s="541">
        <f t="shared" si="3"/>
        <v>183</v>
      </c>
      <c r="N481" s="138"/>
      <c r="O481" s="138"/>
      <c r="P481" s="138"/>
      <c r="Q481" s="138"/>
      <c r="R481" s="138"/>
      <c r="S481" s="138"/>
      <c r="T481" s="138"/>
      <c r="U481" s="138"/>
      <c r="V481" s="138"/>
      <c r="W481" s="138"/>
      <c r="X481" s="138"/>
      <c r="Y481" s="138"/>
      <c r="Z481" s="138"/>
    </row>
    <row r="482" ht="12.75" customHeight="1">
      <c r="A482" s="553">
        <v>30920.0</v>
      </c>
      <c r="B482" s="554" t="s">
        <v>6093</v>
      </c>
      <c r="C482" s="554">
        <v>2020.0</v>
      </c>
      <c r="D482" s="555">
        <v>43882.0</v>
      </c>
      <c r="E482" s="554" t="s">
        <v>6094</v>
      </c>
      <c r="F482" s="569" t="s">
        <v>4062</v>
      </c>
      <c r="G482" s="554" t="s">
        <v>725</v>
      </c>
      <c r="H482" s="554" t="s">
        <v>4161</v>
      </c>
      <c r="I482" s="555">
        <v>44183.0</v>
      </c>
      <c r="J482" s="554">
        <v>12.0</v>
      </c>
      <c r="K482" s="567" t="s">
        <v>336</v>
      </c>
      <c r="L482" s="554" t="s">
        <v>3673</v>
      </c>
      <c r="M482" s="540">
        <f t="shared" si="3"/>
        <v>301</v>
      </c>
      <c r="N482" s="138"/>
      <c r="O482" s="138"/>
      <c r="P482" s="138"/>
      <c r="Q482" s="138"/>
      <c r="R482" s="138"/>
      <c r="S482" s="138"/>
      <c r="T482" s="138"/>
      <c r="U482" s="138"/>
      <c r="V482" s="138"/>
      <c r="W482" s="138"/>
      <c r="X482" s="138"/>
      <c r="Y482" s="138"/>
      <c r="Z482" s="138"/>
    </row>
    <row r="483" ht="12.75" customHeight="1">
      <c r="A483" s="558">
        <v>31020.0</v>
      </c>
      <c r="B483" s="559" t="s">
        <v>6095</v>
      </c>
      <c r="C483" s="559">
        <v>2011.0</v>
      </c>
      <c r="D483" s="560">
        <v>40840.0</v>
      </c>
      <c r="E483" s="559" t="s">
        <v>6096</v>
      </c>
      <c r="F483" s="559" t="s">
        <v>6097</v>
      </c>
      <c r="G483" s="559" t="s">
        <v>806</v>
      </c>
      <c r="H483" s="559" t="s">
        <v>158</v>
      </c>
      <c r="I483" s="560">
        <v>44183.0</v>
      </c>
      <c r="J483" s="559">
        <v>12.0</v>
      </c>
      <c r="K483" s="567" t="s">
        <v>329</v>
      </c>
      <c r="L483" s="559" t="s">
        <v>3226</v>
      </c>
      <c r="M483" s="541">
        <f t="shared" si="3"/>
        <v>3343</v>
      </c>
      <c r="N483" s="138"/>
      <c r="O483" s="138"/>
      <c r="P483" s="138"/>
      <c r="Q483" s="138"/>
      <c r="R483" s="138"/>
      <c r="S483" s="138"/>
      <c r="T483" s="138"/>
      <c r="U483" s="138"/>
      <c r="V483" s="138"/>
      <c r="W483" s="138"/>
      <c r="X483" s="138"/>
      <c r="Y483" s="138"/>
      <c r="Z483" s="138"/>
    </row>
    <row r="484" ht="12.75" customHeight="1">
      <c r="A484" s="553">
        <v>31120.0</v>
      </c>
      <c r="B484" s="554" t="s">
        <v>6098</v>
      </c>
      <c r="C484" s="554">
        <v>2012.0</v>
      </c>
      <c r="D484" s="555">
        <v>44123.0</v>
      </c>
      <c r="E484" s="554" t="s">
        <v>6099</v>
      </c>
      <c r="F484" s="554" t="s">
        <v>6100</v>
      </c>
      <c r="G484" s="554" t="s">
        <v>806</v>
      </c>
      <c r="H484" s="554" t="s">
        <v>158</v>
      </c>
      <c r="I484" s="555">
        <v>44183.0</v>
      </c>
      <c r="J484" s="554">
        <v>12.0</v>
      </c>
      <c r="K484" s="561" t="s">
        <v>1231</v>
      </c>
      <c r="L484" s="554" t="s">
        <v>3226</v>
      </c>
      <c r="M484" s="540">
        <f t="shared" si="3"/>
        <v>60</v>
      </c>
      <c r="N484" s="138"/>
      <c r="O484" s="138"/>
      <c r="P484" s="138"/>
      <c r="Q484" s="138"/>
      <c r="R484" s="138"/>
      <c r="S484" s="138"/>
      <c r="T484" s="138"/>
      <c r="U484" s="138"/>
      <c r="V484" s="138"/>
      <c r="W484" s="138"/>
      <c r="X484" s="138"/>
      <c r="Y484" s="138"/>
      <c r="Z484" s="138"/>
    </row>
    <row r="485" ht="12.75" customHeight="1">
      <c r="A485" s="558">
        <v>31220.0</v>
      </c>
      <c r="B485" s="559" t="s">
        <v>6101</v>
      </c>
      <c r="C485" s="559">
        <v>2013.0</v>
      </c>
      <c r="D485" s="560">
        <v>41361.0</v>
      </c>
      <c r="E485" s="559" t="s">
        <v>6102</v>
      </c>
      <c r="F485" s="559" t="s">
        <v>6103</v>
      </c>
      <c r="G485" s="559" t="s">
        <v>806</v>
      </c>
      <c r="H485" s="559" t="s">
        <v>158</v>
      </c>
      <c r="I485" s="560">
        <v>44183.0</v>
      </c>
      <c r="J485" s="559">
        <v>12.0</v>
      </c>
      <c r="K485" s="567" t="s">
        <v>336</v>
      </c>
      <c r="L485" s="559" t="s">
        <v>3226</v>
      </c>
      <c r="M485" s="541">
        <f t="shared" si="3"/>
        <v>2822</v>
      </c>
      <c r="N485" s="138"/>
      <c r="O485" s="138"/>
      <c r="P485" s="138"/>
      <c r="Q485" s="138"/>
      <c r="R485" s="138"/>
      <c r="S485" s="138"/>
      <c r="T485" s="138"/>
      <c r="U485" s="138"/>
      <c r="V485" s="138"/>
      <c r="W485" s="138"/>
      <c r="X485" s="138"/>
      <c r="Y485" s="138"/>
      <c r="Z485" s="138"/>
    </row>
    <row r="486" ht="12.75" customHeight="1">
      <c r="A486" s="553">
        <v>31320.0</v>
      </c>
      <c r="B486" s="554" t="s">
        <v>6104</v>
      </c>
      <c r="C486" s="554">
        <v>2013.0</v>
      </c>
      <c r="D486" s="555">
        <v>41564.0</v>
      </c>
      <c r="E486" s="554" t="s">
        <v>6105</v>
      </c>
      <c r="F486" s="554" t="s">
        <v>6106</v>
      </c>
      <c r="G486" s="554" t="s">
        <v>806</v>
      </c>
      <c r="H486" s="554" t="s">
        <v>158</v>
      </c>
      <c r="I486" s="555">
        <v>44186.0</v>
      </c>
      <c r="J486" s="554">
        <v>12.0</v>
      </c>
      <c r="K486" s="567" t="s">
        <v>336</v>
      </c>
      <c r="L486" s="554" t="s">
        <v>3226</v>
      </c>
      <c r="M486" s="540">
        <f t="shared" si="3"/>
        <v>2622</v>
      </c>
      <c r="N486" s="138"/>
      <c r="O486" s="138"/>
      <c r="P486" s="138"/>
      <c r="Q486" s="138"/>
      <c r="R486" s="138"/>
      <c r="S486" s="138"/>
      <c r="T486" s="138"/>
      <c r="U486" s="138"/>
      <c r="V486" s="138"/>
      <c r="W486" s="138"/>
      <c r="X486" s="138"/>
      <c r="Y486" s="138"/>
      <c r="Z486" s="138"/>
    </row>
    <row r="487" ht="12.75" customHeight="1">
      <c r="A487" s="558">
        <v>31420.0</v>
      </c>
      <c r="B487" s="559" t="s">
        <v>6107</v>
      </c>
      <c r="C487" s="559">
        <v>2013.0</v>
      </c>
      <c r="D487" s="560">
        <v>41361.0</v>
      </c>
      <c r="E487" s="559" t="s">
        <v>6108</v>
      </c>
      <c r="F487" s="559" t="s">
        <v>5603</v>
      </c>
      <c r="G487" s="559" t="s">
        <v>806</v>
      </c>
      <c r="H487" s="559" t="s">
        <v>158</v>
      </c>
      <c r="I487" s="560">
        <v>44186.0</v>
      </c>
      <c r="J487" s="559">
        <v>12.0</v>
      </c>
      <c r="K487" s="567" t="s">
        <v>329</v>
      </c>
      <c r="L487" s="559" t="s">
        <v>3221</v>
      </c>
      <c r="M487" s="541">
        <f t="shared" si="3"/>
        <v>2825</v>
      </c>
      <c r="N487" s="138"/>
      <c r="O487" s="138"/>
      <c r="P487" s="138"/>
      <c r="Q487" s="138"/>
      <c r="R487" s="138"/>
      <c r="S487" s="138"/>
      <c r="T487" s="138"/>
      <c r="U487" s="138"/>
      <c r="V487" s="138"/>
      <c r="W487" s="138"/>
      <c r="X487" s="138"/>
      <c r="Y487" s="138"/>
      <c r="Z487" s="138"/>
    </row>
    <row r="488" ht="12.75" customHeight="1">
      <c r="A488" s="553">
        <v>31520.0</v>
      </c>
      <c r="B488" s="554" t="s">
        <v>6109</v>
      </c>
      <c r="C488" s="554">
        <v>2010.0</v>
      </c>
      <c r="D488" s="555">
        <v>40228.0</v>
      </c>
      <c r="E488" s="554" t="s">
        <v>6110</v>
      </c>
      <c r="F488" s="554" t="s">
        <v>134</v>
      </c>
      <c r="G488" s="554" t="s">
        <v>806</v>
      </c>
      <c r="H488" s="554" t="s">
        <v>892</v>
      </c>
      <c r="I488" s="555">
        <v>44186.0</v>
      </c>
      <c r="J488" s="554">
        <v>12.0</v>
      </c>
      <c r="K488" s="567" t="s">
        <v>336</v>
      </c>
      <c r="L488" s="554" t="s">
        <v>3226</v>
      </c>
      <c r="M488" s="540">
        <f t="shared" si="3"/>
        <v>3958</v>
      </c>
      <c r="N488" s="138"/>
      <c r="O488" s="138"/>
      <c r="P488" s="138"/>
      <c r="Q488" s="138"/>
      <c r="R488" s="138"/>
      <c r="S488" s="138"/>
      <c r="T488" s="138"/>
      <c r="U488" s="138"/>
      <c r="V488" s="138"/>
      <c r="W488" s="138"/>
      <c r="X488" s="138"/>
      <c r="Y488" s="138"/>
      <c r="Z488" s="138"/>
    </row>
    <row r="489" ht="12.75" customHeight="1">
      <c r="A489" s="558">
        <v>31620.0</v>
      </c>
      <c r="B489" s="559" t="s">
        <v>6111</v>
      </c>
      <c r="C489" s="559">
        <v>2013.0</v>
      </c>
      <c r="D489" s="560">
        <v>41411.0</v>
      </c>
      <c r="E489" s="559" t="s">
        <v>6112</v>
      </c>
      <c r="F489" s="559" t="s">
        <v>2440</v>
      </c>
      <c r="G489" s="559" t="s">
        <v>712</v>
      </c>
      <c r="H489" s="559" t="s">
        <v>5527</v>
      </c>
      <c r="I489" s="560">
        <v>44187.0</v>
      </c>
      <c r="J489" s="559">
        <v>12.0</v>
      </c>
      <c r="K489" s="567" t="s">
        <v>329</v>
      </c>
      <c r="L489" s="559" t="s">
        <v>3226</v>
      </c>
      <c r="M489" s="541">
        <f t="shared" si="3"/>
        <v>2776</v>
      </c>
      <c r="N489" s="138"/>
      <c r="O489" s="138"/>
      <c r="P489" s="138"/>
      <c r="Q489" s="138"/>
      <c r="R489" s="138"/>
      <c r="S489" s="138"/>
      <c r="T489" s="138"/>
      <c r="U489" s="138"/>
      <c r="V489" s="138"/>
      <c r="W489" s="138"/>
      <c r="X489" s="138"/>
      <c r="Y489" s="138"/>
      <c r="Z489" s="138"/>
    </row>
    <row r="490" ht="12.75" customHeight="1">
      <c r="A490" s="553">
        <v>31720.0</v>
      </c>
      <c r="B490" s="554" t="s">
        <v>6113</v>
      </c>
      <c r="C490" s="554">
        <v>2014.0</v>
      </c>
      <c r="D490" s="555">
        <v>41985.0</v>
      </c>
      <c r="E490" s="554" t="s">
        <v>6114</v>
      </c>
      <c r="F490" s="554" t="s">
        <v>4625</v>
      </c>
      <c r="G490" s="554" t="s">
        <v>712</v>
      </c>
      <c r="H490" s="554" t="s">
        <v>130</v>
      </c>
      <c r="I490" s="555">
        <v>44187.0</v>
      </c>
      <c r="J490" s="554">
        <v>12.0</v>
      </c>
      <c r="K490" s="567" t="s">
        <v>336</v>
      </c>
      <c r="L490" s="554" t="s">
        <v>3226</v>
      </c>
      <c r="M490" s="540">
        <f t="shared" si="3"/>
        <v>2202</v>
      </c>
      <c r="N490" s="138"/>
      <c r="O490" s="138"/>
      <c r="P490" s="138"/>
      <c r="Q490" s="138"/>
      <c r="R490" s="138"/>
      <c r="S490" s="138"/>
      <c r="T490" s="138"/>
      <c r="U490" s="138"/>
      <c r="V490" s="138"/>
      <c r="W490" s="138"/>
      <c r="X490" s="138"/>
      <c r="Y490" s="138"/>
      <c r="Z490" s="138"/>
    </row>
    <row r="491" ht="12.75" customHeight="1">
      <c r="A491" s="558">
        <v>31820.0</v>
      </c>
      <c r="B491" s="559" t="s">
        <v>6115</v>
      </c>
      <c r="C491" s="559">
        <v>2013.0</v>
      </c>
      <c r="D491" s="560">
        <v>41605.0</v>
      </c>
      <c r="E491" s="559" t="s">
        <v>6116</v>
      </c>
      <c r="F491" s="559" t="s">
        <v>120</v>
      </c>
      <c r="G491" s="559" t="s">
        <v>806</v>
      </c>
      <c r="H491" s="559" t="s">
        <v>251</v>
      </c>
      <c r="I491" s="560">
        <v>44187.0</v>
      </c>
      <c r="J491" s="559">
        <v>12.0</v>
      </c>
      <c r="K491" s="567" t="s">
        <v>336</v>
      </c>
      <c r="L491" s="559" t="s">
        <v>3226</v>
      </c>
      <c r="M491" s="541">
        <f t="shared" si="3"/>
        <v>2582</v>
      </c>
      <c r="N491" s="138"/>
      <c r="O491" s="138"/>
      <c r="P491" s="138"/>
      <c r="Q491" s="138"/>
      <c r="R491" s="138"/>
      <c r="S491" s="138"/>
      <c r="T491" s="138"/>
      <c r="U491" s="138"/>
      <c r="V491" s="138"/>
      <c r="W491" s="138"/>
      <c r="X491" s="138"/>
      <c r="Y491" s="138"/>
      <c r="Z491" s="138"/>
    </row>
    <row r="492" ht="12.75" customHeight="1">
      <c r="A492" s="553">
        <v>31920.0</v>
      </c>
      <c r="B492" s="554" t="s">
        <v>6117</v>
      </c>
      <c r="C492" s="554">
        <v>2019.0</v>
      </c>
      <c r="D492" s="555">
        <v>43780.0</v>
      </c>
      <c r="E492" s="554" t="s">
        <v>6118</v>
      </c>
      <c r="F492" s="554" t="s">
        <v>6119</v>
      </c>
      <c r="G492" s="554" t="s">
        <v>725</v>
      </c>
      <c r="H492" s="554" t="s">
        <v>6120</v>
      </c>
      <c r="I492" s="555">
        <v>44187.0</v>
      </c>
      <c r="J492" s="554">
        <v>12.0</v>
      </c>
      <c r="K492" s="561" t="s">
        <v>1231</v>
      </c>
      <c r="L492" s="554" t="s">
        <v>3673</v>
      </c>
      <c r="M492" s="540">
        <f t="shared" si="3"/>
        <v>407</v>
      </c>
      <c r="N492" s="138"/>
      <c r="O492" s="138"/>
      <c r="P492" s="138"/>
      <c r="Q492" s="138"/>
      <c r="R492" s="138"/>
      <c r="S492" s="138"/>
      <c r="T492" s="138"/>
      <c r="U492" s="138"/>
      <c r="V492" s="138"/>
      <c r="W492" s="138"/>
      <c r="X492" s="138"/>
      <c r="Y492" s="138"/>
      <c r="Z492" s="138"/>
    </row>
    <row r="493" ht="12.75" customHeight="1">
      <c r="A493" s="558">
        <v>32020.0</v>
      </c>
      <c r="B493" s="559" t="s">
        <v>6121</v>
      </c>
      <c r="C493" s="559">
        <v>2014.0</v>
      </c>
      <c r="D493" s="560">
        <v>41737.0</v>
      </c>
      <c r="E493" s="559" t="s">
        <v>6122</v>
      </c>
      <c r="F493" s="559" t="s">
        <v>2426</v>
      </c>
      <c r="G493" s="559" t="s">
        <v>712</v>
      </c>
      <c r="H493" s="559" t="s">
        <v>1289</v>
      </c>
      <c r="I493" s="560">
        <v>44187.0</v>
      </c>
      <c r="J493" s="559">
        <v>12.0</v>
      </c>
      <c r="K493" s="567" t="s">
        <v>329</v>
      </c>
      <c r="L493" s="559" t="s">
        <v>3226</v>
      </c>
      <c r="M493" s="541">
        <f t="shared" si="3"/>
        <v>2450</v>
      </c>
      <c r="N493" s="138"/>
      <c r="O493" s="138"/>
      <c r="P493" s="138"/>
      <c r="Q493" s="138"/>
      <c r="R493" s="138"/>
      <c r="S493" s="138"/>
      <c r="T493" s="138"/>
      <c r="U493" s="138"/>
      <c r="V493" s="138"/>
      <c r="W493" s="138"/>
      <c r="X493" s="138"/>
      <c r="Y493" s="138"/>
      <c r="Z493" s="138"/>
    </row>
    <row r="494" ht="12.75" customHeight="1">
      <c r="A494" s="553">
        <v>32120.0</v>
      </c>
      <c r="B494" s="554" t="s">
        <v>6123</v>
      </c>
      <c r="C494" s="554">
        <v>2020.0</v>
      </c>
      <c r="D494" s="555">
        <v>44014.0</v>
      </c>
      <c r="E494" s="554" t="s">
        <v>6124</v>
      </c>
      <c r="F494" s="569" t="s">
        <v>4374</v>
      </c>
      <c r="G494" s="554" t="s">
        <v>729</v>
      </c>
      <c r="H494" s="554" t="s">
        <v>6125</v>
      </c>
      <c r="I494" s="555">
        <v>44187.0</v>
      </c>
      <c r="J494" s="554">
        <v>12.0</v>
      </c>
      <c r="K494" s="561" t="s">
        <v>1231</v>
      </c>
      <c r="L494" s="554" t="s">
        <v>3673</v>
      </c>
      <c r="M494" s="540">
        <f t="shared" si="3"/>
        <v>173</v>
      </c>
      <c r="N494" s="138"/>
      <c r="O494" s="138"/>
      <c r="P494" s="138"/>
      <c r="Q494" s="138"/>
      <c r="R494" s="138"/>
      <c r="S494" s="138"/>
      <c r="T494" s="138"/>
      <c r="U494" s="138"/>
      <c r="V494" s="138"/>
      <c r="W494" s="138"/>
      <c r="X494" s="138"/>
      <c r="Y494" s="138"/>
      <c r="Z494" s="138"/>
    </row>
    <row r="495" ht="12.75" customHeight="1">
      <c r="A495" s="558">
        <v>32220.0</v>
      </c>
      <c r="B495" s="559" t="s">
        <v>6126</v>
      </c>
      <c r="C495" s="559">
        <v>2019.0</v>
      </c>
      <c r="D495" s="560">
        <v>43691.0</v>
      </c>
      <c r="E495" s="559" t="s">
        <v>6127</v>
      </c>
      <c r="F495" s="568" t="s">
        <v>2983</v>
      </c>
      <c r="G495" s="559" t="s">
        <v>729</v>
      </c>
      <c r="H495" s="559" t="s">
        <v>795</v>
      </c>
      <c r="I495" s="560">
        <v>44188.0</v>
      </c>
      <c r="J495" s="559">
        <v>12.0</v>
      </c>
      <c r="K495" s="567" t="s">
        <v>336</v>
      </c>
      <c r="L495" s="559" t="s">
        <v>3673</v>
      </c>
      <c r="M495" s="541">
        <f t="shared" si="3"/>
        <v>497</v>
      </c>
      <c r="N495" s="138"/>
      <c r="O495" s="138"/>
      <c r="P495" s="138"/>
      <c r="Q495" s="138"/>
      <c r="R495" s="138"/>
      <c r="S495" s="138"/>
      <c r="T495" s="138"/>
      <c r="U495" s="138"/>
      <c r="V495" s="138"/>
      <c r="W495" s="138"/>
      <c r="X495" s="138"/>
      <c r="Y495" s="138"/>
      <c r="Z495" s="138"/>
    </row>
    <row r="496" ht="12.75" customHeight="1">
      <c r="A496" s="137"/>
      <c r="B496" s="138"/>
      <c r="C496" s="138"/>
      <c r="D496" s="527"/>
      <c r="E496" s="138"/>
      <c r="F496" s="138"/>
      <c r="G496" s="138"/>
      <c r="H496" s="138"/>
      <c r="I496" s="527"/>
      <c r="J496" s="138"/>
      <c r="K496" s="138"/>
      <c r="L496" s="138"/>
      <c r="M496" s="140"/>
      <c r="N496" s="138"/>
      <c r="O496" s="138"/>
      <c r="P496" s="138"/>
      <c r="Q496" s="138"/>
      <c r="R496" s="138"/>
      <c r="S496" s="138"/>
      <c r="T496" s="138"/>
      <c r="U496" s="138"/>
      <c r="V496" s="138"/>
      <c r="W496" s="138"/>
      <c r="X496" s="138"/>
      <c r="Y496" s="138"/>
      <c r="Z496" s="138"/>
    </row>
    <row r="497" ht="12.75" hidden="1" customHeight="1">
      <c r="A497" s="137"/>
      <c r="B497" s="138"/>
      <c r="C497" s="138"/>
      <c r="D497" s="527"/>
      <c r="E497" s="138"/>
      <c r="F497" s="138"/>
      <c r="G497" s="138"/>
      <c r="H497" s="138"/>
      <c r="I497" s="527"/>
      <c r="J497" s="138"/>
      <c r="K497" s="138"/>
      <c r="L497" s="138"/>
      <c r="M497" s="140"/>
      <c r="N497" s="138"/>
      <c r="O497" s="138"/>
      <c r="P497" s="138"/>
      <c r="Q497" s="138"/>
      <c r="R497" s="138"/>
      <c r="S497" s="138"/>
      <c r="T497" s="138"/>
      <c r="U497" s="138"/>
      <c r="V497" s="138"/>
      <c r="W497" s="138"/>
      <c r="X497" s="138"/>
      <c r="Y497" s="138"/>
      <c r="Z497" s="138"/>
    </row>
    <row r="498" ht="12.75" hidden="1" customHeight="1">
      <c r="A498" s="137"/>
      <c r="B498" s="138"/>
      <c r="C498" s="138"/>
      <c r="D498" s="527"/>
      <c r="E498" s="138"/>
      <c r="F498" s="138"/>
      <c r="G498" s="138"/>
      <c r="H498" s="138"/>
      <c r="I498" s="527"/>
      <c r="J498" s="138"/>
      <c r="K498" s="138"/>
      <c r="L498" s="138"/>
      <c r="M498" s="140"/>
      <c r="N498" s="138"/>
      <c r="O498" s="138"/>
      <c r="P498" s="138"/>
      <c r="Q498" s="138"/>
      <c r="R498" s="138"/>
      <c r="S498" s="138"/>
      <c r="T498" s="138"/>
      <c r="U498" s="138"/>
      <c r="V498" s="138"/>
      <c r="W498" s="138"/>
      <c r="X498" s="138"/>
      <c r="Y498" s="138"/>
      <c r="Z498" s="138"/>
    </row>
    <row r="499" ht="12.75" hidden="1" customHeight="1">
      <c r="A499" s="137"/>
      <c r="B499" s="138"/>
      <c r="C499" s="138"/>
      <c r="D499" s="527"/>
      <c r="E499" s="138"/>
      <c r="F499" s="138"/>
      <c r="G499" s="138"/>
      <c r="H499" s="138"/>
      <c r="I499" s="527"/>
      <c r="J499" s="138"/>
      <c r="K499" s="138"/>
      <c r="L499" s="138"/>
      <c r="M499" s="140"/>
      <c r="N499" s="138"/>
      <c r="O499" s="138"/>
      <c r="P499" s="138"/>
      <c r="Q499" s="138"/>
      <c r="R499" s="138"/>
      <c r="S499" s="138"/>
      <c r="T499" s="138"/>
      <c r="U499" s="138"/>
      <c r="V499" s="138"/>
      <c r="W499" s="138"/>
      <c r="X499" s="138"/>
      <c r="Y499" s="138"/>
      <c r="Z499" s="138"/>
    </row>
    <row r="500" ht="12.75" hidden="1" customHeight="1">
      <c r="A500" s="137"/>
      <c r="B500" s="138"/>
      <c r="C500" s="138"/>
      <c r="D500" s="527"/>
      <c r="E500" s="138"/>
      <c r="F500" s="138"/>
      <c r="G500" s="138"/>
      <c r="H500" s="138"/>
      <c r="I500" s="527"/>
      <c r="J500" s="138"/>
      <c r="K500" s="138"/>
      <c r="L500" s="138"/>
      <c r="M500" s="140"/>
      <c r="N500" s="138"/>
      <c r="O500" s="138"/>
      <c r="P500" s="138"/>
      <c r="Q500" s="138"/>
      <c r="R500" s="138"/>
      <c r="S500" s="138"/>
      <c r="T500" s="138"/>
      <c r="U500" s="138"/>
      <c r="V500" s="138"/>
      <c r="W500" s="138"/>
      <c r="X500" s="138"/>
      <c r="Y500" s="138"/>
      <c r="Z500" s="138"/>
    </row>
    <row r="501" ht="12.75" hidden="1" customHeight="1">
      <c r="A501" s="137"/>
      <c r="B501" s="138"/>
      <c r="C501" s="138"/>
      <c r="D501" s="527"/>
      <c r="E501" s="138"/>
      <c r="F501" s="138"/>
      <c r="G501" s="138"/>
      <c r="H501" s="138"/>
      <c r="I501" s="527"/>
      <c r="J501" s="138"/>
      <c r="K501" s="138"/>
      <c r="L501" s="138"/>
      <c r="M501" s="140"/>
      <c r="N501" s="138"/>
      <c r="O501" s="138"/>
      <c r="P501" s="138"/>
      <c r="Q501" s="138"/>
      <c r="R501" s="138"/>
      <c r="S501" s="138"/>
      <c r="T501" s="138"/>
      <c r="U501" s="138"/>
      <c r="V501" s="138"/>
      <c r="W501" s="138"/>
      <c r="X501" s="138"/>
      <c r="Y501" s="138"/>
      <c r="Z501" s="138"/>
    </row>
    <row r="502" ht="12.75" hidden="1" customHeight="1">
      <c r="A502" s="137"/>
      <c r="B502" s="138"/>
      <c r="C502" s="138"/>
      <c r="D502" s="527"/>
      <c r="E502" s="138"/>
      <c r="F502" s="138"/>
      <c r="G502" s="138"/>
      <c r="H502" s="138"/>
      <c r="I502" s="527"/>
      <c r="J502" s="138"/>
      <c r="K502" s="138"/>
      <c r="L502" s="138"/>
      <c r="M502" s="140"/>
      <c r="N502" s="138"/>
      <c r="O502" s="138"/>
      <c r="P502" s="138"/>
      <c r="Q502" s="138"/>
      <c r="R502" s="138"/>
      <c r="S502" s="138"/>
      <c r="T502" s="138"/>
      <c r="U502" s="138"/>
      <c r="V502" s="138"/>
      <c r="W502" s="138"/>
      <c r="X502" s="138"/>
      <c r="Y502" s="138"/>
      <c r="Z502" s="138"/>
    </row>
    <row r="503" ht="12.75" hidden="1" customHeight="1">
      <c r="A503" s="137"/>
      <c r="B503" s="138"/>
      <c r="C503" s="138"/>
      <c r="D503" s="527"/>
      <c r="E503" s="138"/>
      <c r="F503" s="138"/>
      <c r="G503" s="138"/>
      <c r="H503" s="138"/>
      <c r="I503" s="527"/>
      <c r="J503" s="138"/>
      <c r="K503" s="138"/>
      <c r="L503" s="138"/>
      <c r="M503" s="140"/>
      <c r="N503" s="138"/>
      <c r="O503" s="138"/>
      <c r="P503" s="138"/>
      <c r="Q503" s="138"/>
      <c r="R503" s="138"/>
      <c r="S503" s="138"/>
      <c r="T503" s="138"/>
      <c r="U503" s="138"/>
      <c r="V503" s="138"/>
      <c r="W503" s="138"/>
      <c r="X503" s="138"/>
      <c r="Y503" s="138"/>
      <c r="Z503" s="138"/>
    </row>
    <row r="504" ht="12.75" hidden="1" customHeight="1">
      <c r="A504" s="137"/>
      <c r="B504" s="138"/>
      <c r="C504" s="138"/>
      <c r="D504" s="527"/>
      <c r="E504" s="138"/>
      <c r="F504" s="138"/>
      <c r="G504" s="138"/>
      <c r="H504" s="138"/>
      <c r="I504" s="527"/>
      <c r="J504" s="138"/>
      <c r="K504" s="138"/>
      <c r="L504" s="138"/>
      <c r="M504" s="140"/>
      <c r="N504" s="138"/>
      <c r="O504" s="138"/>
      <c r="P504" s="138"/>
      <c r="Q504" s="138"/>
      <c r="R504" s="138"/>
      <c r="S504" s="138"/>
      <c r="T504" s="138"/>
      <c r="U504" s="138"/>
      <c r="V504" s="138"/>
      <c r="W504" s="138"/>
      <c r="X504" s="138"/>
      <c r="Y504" s="138"/>
      <c r="Z504" s="138"/>
    </row>
    <row r="505" ht="12.75" hidden="1" customHeight="1">
      <c r="A505" s="137"/>
      <c r="B505" s="138"/>
      <c r="C505" s="138"/>
      <c r="D505" s="527"/>
      <c r="E505" s="138"/>
      <c r="F505" s="138"/>
      <c r="G505" s="138"/>
      <c r="H505" s="138"/>
      <c r="I505" s="527"/>
      <c r="J505" s="138"/>
      <c r="K505" s="138"/>
      <c r="L505" s="138"/>
      <c r="M505" s="140"/>
      <c r="N505" s="138"/>
      <c r="O505" s="138"/>
      <c r="P505" s="138"/>
      <c r="Q505" s="138"/>
      <c r="R505" s="138"/>
      <c r="S505" s="138"/>
      <c r="T505" s="138"/>
      <c r="U505" s="138"/>
      <c r="V505" s="138"/>
      <c r="W505" s="138"/>
      <c r="X505" s="138"/>
      <c r="Y505" s="138"/>
      <c r="Z505" s="138"/>
    </row>
    <row r="506" ht="12.75" hidden="1" customHeight="1">
      <c r="A506" s="137"/>
      <c r="B506" s="138"/>
      <c r="C506" s="138"/>
      <c r="D506" s="527"/>
      <c r="E506" s="138"/>
      <c r="F506" s="138"/>
      <c r="G506" s="138"/>
      <c r="H506" s="138"/>
      <c r="I506" s="527"/>
      <c r="J506" s="138"/>
      <c r="K506" s="138"/>
      <c r="L506" s="138"/>
      <c r="M506" s="140"/>
      <c r="N506" s="138"/>
      <c r="O506" s="138"/>
      <c r="P506" s="138"/>
      <c r="Q506" s="138"/>
      <c r="R506" s="138"/>
      <c r="S506" s="138"/>
      <c r="T506" s="138"/>
      <c r="U506" s="138"/>
      <c r="V506" s="138"/>
      <c r="W506" s="138"/>
      <c r="X506" s="138"/>
      <c r="Y506" s="138"/>
      <c r="Z506" s="138"/>
    </row>
    <row r="507" ht="12.75" hidden="1" customHeight="1">
      <c r="A507" s="137"/>
      <c r="B507" s="138"/>
      <c r="C507" s="138"/>
      <c r="D507" s="527"/>
      <c r="E507" s="138"/>
      <c r="F507" s="138"/>
      <c r="G507" s="138"/>
      <c r="H507" s="138"/>
      <c r="I507" s="527"/>
      <c r="J507" s="138"/>
      <c r="K507" s="138"/>
      <c r="L507" s="138"/>
      <c r="M507" s="140"/>
      <c r="N507" s="138"/>
      <c r="O507" s="138"/>
      <c r="P507" s="138"/>
      <c r="Q507" s="138"/>
      <c r="R507" s="138"/>
      <c r="S507" s="138"/>
      <c r="T507" s="138"/>
      <c r="U507" s="138"/>
      <c r="V507" s="138"/>
      <c r="W507" s="138"/>
      <c r="X507" s="138"/>
      <c r="Y507" s="138"/>
      <c r="Z507" s="138"/>
    </row>
    <row r="508" ht="12.75" hidden="1" customHeight="1">
      <c r="A508" s="137"/>
      <c r="B508" s="138"/>
      <c r="C508" s="138"/>
      <c r="D508" s="527"/>
      <c r="E508" s="138"/>
      <c r="F508" s="138"/>
      <c r="G508" s="138"/>
      <c r="H508" s="138"/>
      <c r="I508" s="527"/>
      <c r="J508" s="138"/>
      <c r="K508" s="138"/>
      <c r="L508" s="138"/>
      <c r="M508" s="140"/>
      <c r="N508" s="138"/>
      <c r="O508" s="138"/>
      <c r="P508" s="138"/>
      <c r="Q508" s="138"/>
      <c r="R508" s="138"/>
      <c r="S508" s="138"/>
      <c r="T508" s="138"/>
      <c r="U508" s="138"/>
      <c r="V508" s="138"/>
      <c r="W508" s="138"/>
      <c r="X508" s="138"/>
      <c r="Y508" s="138"/>
      <c r="Z508" s="138"/>
    </row>
    <row r="509" ht="12.75" hidden="1" customHeight="1">
      <c r="A509" s="137"/>
      <c r="B509" s="138"/>
      <c r="C509" s="138"/>
      <c r="D509" s="527"/>
      <c r="E509" s="138"/>
      <c r="F509" s="138"/>
      <c r="G509" s="138"/>
      <c r="H509" s="138"/>
      <c r="I509" s="527"/>
      <c r="J509" s="138"/>
      <c r="K509" s="138"/>
      <c r="L509" s="138"/>
      <c r="M509" s="140"/>
      <c r="N509" s="138"/>
      <c r="O509" s="138"/>
      <c r="P509" s="138"/>
      <c r="Q509" s="138"/>
      <c r="R509" s="138"/>
      <c r="S509" s="138"/>
      <c r="T509" s="138"/>
      <c r="U509" s="138"/>
      <c r="V509" s="138"/>
      <c r="W509" s="138"/>
      <c r="X509" s="138"/>
      <c r="Y509" s="138"/>
      <c r="Z509" s="138"/>
    </row>
    <row r="510" ht="12.75" hidden="1" customHeight="1">
      <c r="A510" s="137"/>
      <c r="B510" s="138"/>
      <c r="C510" s="138"/>
      <c r="D510" s="527"/>
      <c r="E510" s="138"/>
      <c r="F510" s="138"/>
      <c r="G510" s="138"/>
      <c r="H510" s="138"/>
      <c r="I510" s="527"/>
      <c r="J510" s="138"/>
      <c r="K510" s="138"/>
      <c r="L510" s="138"/>
      <c r="M510" s="140"/>
      <c r="N510" s="138"/>
      <c r="O510" s="138"/>
      <c r="P510" s="138"/>
      <c r="Q510" s="138"/>
      <c r="R510" s="138"/>
      <c r="S510" s="138"/>
      <c r="T510" s="138"/>
      <c r="U510" s="138"/>
      <c r="V510" s="138"/>
      <c r="W510" s="138"/>
      <c r="X510" s="138"/>
      <c r="Y510" s="138"/>
      <c r="Z510" s="138"/>
    </row>
    <row r="511" ht="12.75" hidden="1" customHeight="1">
      <c r="A511" s="137"/>
      <c r="B511" s="138"/>
      <c r="C511" s="138"/>
      <c r="D511" s="527"/>
      <c r="E511" s="138"/>
      <c r="F511" s="138"/>
      <c r="G511" s="138"/>
      <c r="H511" s="138"/>
      <c r="I511" s="527"/>
      <c r="J511" s="138"/>
      <c r="K511" s="138"/>
      <c r="L511" s="138"/>
      <c r="M511" s="140"/>
      <c r="N511" s="138"/>
      <c r="O511" s="138"/>
      <c r="P511" s="138"/>
      <c r="Q511" s="138"/>
      <c r="R511" s="138"/>
      <c r="S511" s="138"/>
      <c r="T511" s="138"/>
      <c r="U511" s="138"/>
      <c r="V511" s="138"/>
      <c r="W511" s="138"/>
      <c r="X511" s="138"/>
      <c r="Y511" s="138"/>
      <c r="Z511" s="138"/>
    </row>
    <row r="512" ht="12.75" hidden="1" customHeight="1">
      <c r="A512" s="137"/>
      <c r="B512" s="138"/>
      <c r="C512" s="138"/>
      <c r="D512" s="527"/>
      <c r="E512" s="138"/>
      <c r="F512" s="138"/>
      <c r="G512" s="138"/>
      <c r="H512" s="138"/>
      <c r="I512" s="527"/>
      <c r="J512" s="138"/>
      <c r="K512" s="138"/>
      <c r="L512" s="138"/>
      <c r="M512" s="140"/>
      <c r="N512" s="138"/>
      <c r="O512" s="138"/>
      <c r="P512" s="138"/>
      <c r="Q512" s="138"/>
      <c r="R512" s="138"/>
      <c r="S512" s="138"/>
      <c r="T512" s="138"/>
      <c r="U512" s="138"/>
      <c r="V512" s="138"/>
      <c r="W512" s="138"/>
      <c r="X512" s="138"/>
      <c r="Y512" s="138"/>
      <c r="Z512" s="138"/>
    </row>
    <row r="513" ht="12.75" hidden="1" customHeight="1">
      <c r="A513" s="137"/>
      <c r="B513" s="138"/>
      <c r="C513" s="138"/>
      <c r="D513" s="527"/>
      <c r="E513" s="138"/>
      <c r="F513" s="138"/>
      <c r="G513" s="138"/>
      <c r="H513" s="138"/>
      <c r="I513" s="527"/>
      <c r="J513" s="138"/>
      <c r="K513" s="138"/>
      <c r="L513" s="138"/>
      <c r="M513" s="140"/>
      <c r="N513" s="138"/>
      <c r="O513" s="138"/>
      <c r="P513" s="138"/>
      <c r="Q513" s="138"/>
      <c r="R513" s="138"/>
      <c r="S513" s="138"/>
      <c r="T513" s="138"/>
      <c r="U513" s="138"/>
      <c r="V513" s="138"/>
      <c r="W513" s="138"/>
      <c r="X513" s="138"/>
      <c r="Y513" s="138"/>
      <c r="Z513" s="138"/>
    </row>
    <row r="514" ht="12.75" hidden="1" customHeight="1">
      <c r="A514" s="137"/>
      <c r="B514" s="138"/>
      <c r="C514" s="138"/>
      <c r="D514" s="527"/>
      <c r="E514" s="138"/>
      <c r="F514" s="138"/>
      <c r="G514" s="138"/>
      <c r="H514" s="138"/>
      <c r="I514" s="527"/>
      <c r="J514" s="138"/>
      <c r="K514" s="138"/>
      <c r="L514" s="138"/>
      <c r="M514" s="140"/>
      <c r="N514" s="138"/>
      <c r="O514" s="138"/>
      <c r="P514" s="138"/>
      <c r="Q514" s="138"/>
      <c r="R514" s="138"/>
      <c r="S514" s="138"/>
      <c r="T514" s="138"/>
      <c r="U514" s="138"/>
      <c r="V514" s="138"/>
      <c r="W514" s="138"/>
      <c r="X514" s="138"/>
      <c r="Y514" s="138"/>
      <c r="Z514" s="138"/>
    </row>
    <row r="515" ht="12.75" hidden="1" customHeight="1">
      <c r="A515" s="137"/>
      <c r="B515" s="138"/>
      <c r="C515" s="138"/>
      <c r="D515" s="527"/>
      <c r="E515" s="138"/>
      <c r="F515" s="138"/>
      <c r="G515" s="138"/>
      <c r="H515" s="138"/>
      <c r="I515" s="527"/>
      <c r="J515" s="138"/>
      <c r="K515" s="138"/>
      <c r="L515" s="138"/>
      <c r="M515" s="140"/>
      <c r="N515" s="138"/>
      <c r="O515" s="138"/>
      <c r="P515" s="138"/>
      <c r="Q515" s="138"/>
      <c r="R515" s="138"/>
      <c r="S515" s="138"/>
      <c r="T515" s="138"/>
      <c r="U515" s="138"/>
      <c r="V515" s="138"/>
      <c r="W515" s="138"/>
      <c r="X515" s="138"/>
      <c r="Y515" s="138"/>
      <c r="Z515" s="138"/>
    </row>
    <row r="516" ht="12.75" hidden="1" customHeight="1">
      <c r="A516" s="137"/>
      <c r="B516" s="138"/>
      <c r="C516" s="138"/>
      <c r="D516" s="527"/>
      <c r="E516" s="138"/>
      <c r="F516" s="138"/>
      <c r="G516" s="138"/>
      <c r="H516" s="138"/>
      <c r="I516" s="527"/>
      <c r="J516" s="138"/>
      <c r="K516" s="138"/>
      <c r="L516" s="138"/>
      <c r="M516" s="140"/>
      <c r="N516" s="138"/>
      <c r="O516" s="138"/>
      <c r="P516" s="138"/>
      <c r="Q516" s="138"/>
      <c r="R516" s="138"/>
      <c r="S516" s="138"/>
      <c r="T516" s="138"/>
      <c r="U516" s="138"/>
      <c r="V516" s="138"/>
      <c r="W516" s="138"/>
      <c r="X516" s="138"/>
      <c r="Y516" s="138"/>
      <c r="Z516" s="138"/>
    </row>
    <row r="517" ht="12.75" hidden="1" customHeight="1">
      <c r="A517" s="137"/>
      <c r="B517" s="138"/>
      <c r="C517" s="138"/>
      <c r="D517" s="527"/>
      <c r="E517" s="138"/>
      <c r="F517" s="138"/>
      <c r="G517" s="138"/>
      <c r="H517" s="138"/>
      <c r="I517" s="527"/>
      <c r="J517" s="138"/>
      <c r="K517" s="138"/>
      <c r="L517" s="138"/>
      <c r="M517" s="140"/>
      <c r="N517" s="138"/>
      <c r="O517" s="138"/>
      <c r="P517" s="138"/>
      <c r="Q517" s="138"/>
      <c r="R517" s="138"/>
      <c r="S517" s="138"/>
      <c r="T517" s="138"/>
      <c r="U517" s="138"/>
      <c r="V517" s="138"/>
      <c r="W517" s="138"/>
      <c r="X517" s="138"/>
      <c r="Y517" s="138"/>
      <c r="Z517" s="138"/>
    </row>
    <row r="518" ht="12.75" hidden="1" customHeight="1">
      <c r="A518" s="137"/>
      <c r="B518" s="138"/>
      <c r="C518" s="138"/>
      <c r="D518" s="527"/>
      <c r="E518" s="138"/>
      <c r="F518" s="138"/>
      <c r="G518" s="138"/>
      <c r="H518" s="138"/>
      <c r="I518" s="527"/>
      <c r="J518" s="138"/>
      <c r="K518" s="138"/>
      <c r="L518" s="138"/>
      <c r="M518" s="140"/>
      <c r="N518" s="138"/>
      <c r="O518" s="138"/>
      <c r="P518" s="138"/>
      <c r="Q518" s="138"/>
      <c r="R518" s="138"/>
      <c r="S518" s="138"/>
      <c r="T518" s="138"/>
      <c r="U518" s="138"/>
      <c r="V518" s="138"/>
      <c r="W518" s="138"/>
      <c r="X518" s="138"/>
      <c r="Y518" s="138"/>
      <c r="Z518" s="138"/>
    </row>
    <row r="519" ht="12.75" hidden="1" customHeight="1">
      <c r="A519" s="137"/>
      <c r="B519" s="138"/>
      <c r="C519" s="138"/>
      <c r="D519" s="527"/>
      <c r="E519" s="138"/>
      <c r="F519" s="138"/>
      <c r="G519" s="138"/>
      <c r="H519" s="138"/>
      <c r="I519" s="527"/>
      <c r="J519" s="138"/>
      <c r="K519" s="138"/>
      <c r="L519" s="138"/>
      <c r="M519" s="140"/>
      <c r="N519" s="138"/>
      <c r="O519" s="138"/>
      <c r="P519" s="138"/>
      <c r="Q519" s="138"/>
      <c r="R519" s="138"/>
      <c r="S519" s="138"/>
      <c r="T519" s="138"/>
      <c r="U519" s="138"/>
      <c r="V519" s="138"/>
      <c r="W519" s="138"/>
      <c r="X519" s="138"/>
      <c r="Y519" s="138"/>
      <c r="Z519" s="138"/>
    </row>
    <row r="520" ht="12.75" hidden="1" customHeight="1">
      <c r="A520" s="137"/>
      <c r="B520" s="138"/>
      <c r="C520" s="138"/>
      <c r="D520" s="527"/>
      <c r="E520" s="138"/>
      <c r="F520" s="138"/>
      <c r="G520" s="138"/>
      <c r="H520" s="138"/>
      <c r="I520" s="527"/>
      <c r="J520" s="138"/>
      <c r="K520" s="138"/>
      <c r="L520" s="138"/>
      <c r="M520" s="140"/>
      <c r="N520" s="138"/>
      <c r="O520" s="138"/>
      <c r="P520" s="138"/>
      <c r="Q520" s="138"/>
      <c r="R520" s="138"/>
      <c r="S520" s="138"/>
      <c r="T520" s="138"/>
      <c r="U520" s="138"/>
      <c r="V520" s="138"/>
      <c r="W520" s="138"/>
      <c r="X520" s="138"/>
      <c r="Y520" s="138"/>
      <c r="Z520" s="138"/>
    </row>
    <row r="521" ht="12.75" hidden="1" customHeight="1">
      <c r="A521" s="137"/>
      <c r="B521" s="138"/>
      <c r="C521" s="138"/>
      <c r="D521" s="527"/>
      <c r="E521" s="138"/>
      <c r="F521" s="138"/>
      <c r="G521" s="138"/>
      <c r="H521" s="138"/>
      <c r="I521" s="527"/>
      <c r="J521" s="138"/>
      <c r="K521" s="138"/>
      <c r="L521" s="138"/>
      <c r="M521" s="140"/>
      <c r="N521" s="138"/>
      <c r="O521" s="138"/>
      <c r="P521" s="138"/>
      <c r="Q521" s="138"/>
      <c r="R521" s="138"/>
      <c r="S521" s="138"/>
      <c r="T521" s="138"/>
      <c r="U521" s="138"/>
      <c r="V521" s="138"/>
      <c r="W521" s="138"/>
      <c r="X521" s="138"/>
      <c r="Y521" s="138"/>
      <c r="Z521" s="138"/>
    </row>
    <row r="522" ht="12.75" hidden="1" customHeight="1">
      <c r="A522" s="137"/>
      <c r="B522" s="138"/>
      <c r="C522" s="138"/>
      <c r="D522" s="527"/>
      <c r="E522" s="138"/>
      <c r="F522" s="138"/>
      <c r="G522" s="138"/>
      <c r="H522" s="138"/>
      <c r="I522" s="527"/>
      <c r="J522" s="138"/>
      <c r="K522" s="138"/>
      <c r="L522" s="138"/>
      <c r="M522" s="140"/>
      <c r="N522" s="138"/>
      <c r="O522" s="138"/>
      <c r="P522" s="138"/>
      <c r="Q522" s="138"/>
      <c r="R522" s="138"/>
      <c r="S522" s="138"/>
      <c r="T522" s="138"/>
      <c r="U522" s="138"/>
      <c r="V522" s="138"/>
      <c r="W522" s="138"/>
      <c r="X522" s="138"/>
      <c r="Y522" s="138"/>
      <c r="Z522" s="138"/>
    </row>
    <row r="523" ht="12.75" hidden="1" customHeight="1">
      <c r="A523" s="137"/>
      <c r="B523" s="138"/>
      <c r="C523" s="138"/>
      <c r="D523" s="527"/>
      <c r="E523" s="138"/>
      <c r="F523" s="138"/>
      <c r="G523" s="138"/>
      <c r="H523" s="138"/>
      <c r="I523" s="527"/>
      <c r="J523" s="138"/>
      <c r="K523" s="138"/>
      <c r="L523" s="138"/>
      <c r="M523" s="140"/>
      <c r="N523" s="138"/>
      <c r="O523" s="138"/>
      <c r="P523" s="138"/>
      <c r="Q523" s="138"/>
      <c r="R523" s="138"/>
      <c r="S523" s="138"/>
      <c r="T523" s="138"/>
      <c r="U523" s="138"/>
      <c r="V523" s="138"/>
      <c r="W523" s="138"/>
      <c r="X523" s="138"/>
      <c r="Y523" s="138"/>
      <c r="Z523" s="138"/>
    </row>
    <row r="524" ht="12.75" hidden="1" customHeight="1">
      <c r="A524" s="137"/>
      <c r="B524" s="138"/>
      <c r="C524" s="138"/>
      <c r="D524" s="527"/>
      <c r="E524" s="138"/>
      <c r="F524" s="138"/>
      <c r="G524" s="138"/>
      <c r="H524" s="138"/>
      <c r="I524" s="527"/>
      <c r="J524" s="138"/>
      <c r="K524" s="138"/>
      <c r="L524" s="138"/>
      <c r="M524" s="140"/>
      <c r="N524" s="138"/>
      <c r="O524" s="138"/>
      <c r="P524" s="138"/>
      <c r="Q524" s="138"/>
      <c r="R524" s="138"/>
      <c r="S524" s="138"/>
      <c r="T524" s="138"/>
      <c r="U524" s="138"/>
      <c r="V524" s="138"/>
      <c r="W524" s="138"/>
      <c r="X524" s="138"/>
      <c r="Y524" s="138"/>
      <c r="Z524" s="138"/>
    </row>
    <row r="525" ht="12.75" hidden="1" customHeight="1">
      <c r="A525" s="137"/>
      <c r="B525" s="138"/>
      <c r="C525" s="138"/>
      <c r="D525" s="527"/>
      <c r="E525" s="138"/>
      <c r="F525" s="138"/>
      <c r="G525" s="138"/>
      <c r="H525" s="138"/>
      <c r="I525" s="527"/>
      <c r="J525" s="138"/>
      <c r="K525" s="138"/>
      <c r="L525" s="138"/>
      <c r="M525" s="140"/>
      <c r="N525" s="138"/>
      <c r="O525" s="138"/>
      <c r="P525" s="138"/>
      <c r="Q525" s="138"/>
      <c r="R525" s="138"/>
      <c r="S525" s="138"/>
      <c r="T525" s="138"/>
      <c r="U525" s="138"/>
      <c r="V525" s="138"/>
      <c r="W525" s="138"/>
      <c r="X525" s="138"/>
      <c r="Y525" s="138"/>
      <c r="Z525" s="138"/>
    </row>
    <row r="526" ht="12.75" hidden="1" customHeight="1">
      <c r="A526" s="137"/>
      <c r="B526" s="138"/>
      <c r="C526" s="138"/>
      <c r="D526" s="527"/>
      <c r="E526" s="138"/>
      <c r="F526" s="138"/>
      <c r="G526" s="138"/>
      <c r="H526" s="138"/>
      <c r="I526" s="527"/>
      <c r="J526" s="138"/>
      <c r="K526" s="138"/>
      <c r="L526" s="138"/>
      <c r="M526" s="140"/>
      <c r="N526" s="138"/>
      <c r="O526" s="138"/>
      <c r="P526" s="138"/>
      <c r="Q526" s="138"/>
      <c r="R526" s="138"/>
      <c r="S526" s="138"/>
      <c r="T526" s="138"/>
      <c r="U526" s="138"/>
      <c r="V526" s="138"/>
      <c r="W526" s="138"/>
      <c r="X526" s="138"/>
      <c r="Y526" s="138"/>
      <c r="Z526" s="138"/>
    </row>
    <row r="527" ht="12.75" hidden="1" customHeight="1">
      <c r="A527" s="137"/>
      <c r="B527" s="138"/>
      <c r="C527" s="138"/>
      <c r="D527" s="527"/>
      <c r="E527" s="138"/>
      <c r="F527" s="138"/>
      <c r="G527" s="138"/>
      <c r="H527" s="138"/>
      <c r="I527" s="527"/>
      <c r="J527" s="138"/>
      <c r="K527" s="138"/>
      <c r="L527" s="138"/>
      <c r="M527" s="140"/>
      <c r="N527" s="138"/>
      <c r="O527" s="138"/>
      <c r="P527" s="138"/>
      <c r="Q527" s="138"/>
      <c r="R527" s="138"/>
      <c r="S527" s="138"/>
      <c r="T527" s="138"/>
      <c r="U527" s="138"/>
      <c r="V527" s="138"/>
      <c r="W527" s="138"/>
      <c r="X527" s="138"/>
      <c r="Y527" s="138"/>
      <c r="Z527" s="138"/>
    </row>
    <row r="528" ht="12.75" hidden="1" customHeight="1">
      <c r="A528" s="137"/>
      <c r="B528" s="138"/>
      <c r="C528" s="138"/>
      <c r="D528" s="527"/>
      <c r="E528" s="138"/>
      <c r="F528" s="138"/>
      <c r="G528" s="138"/>
      <c r="H528" s="138"/>
      <c r="I528" s="527"/>
      <c r="J528" s="138"/>
      <c r="K528" s="138"/>
      <c r="L528" s="138"/>
      <c r="M528" s="140"/>
      <c r="N528" s="138"/>
      <c r="O528" s="138"/>
      <c r="P528" s="138"/>
      <c r="Q528" s="138"/>
      <c r="R528" s="138"/>
      <c r="S528" s="138"/>
      <c r="T528" s="138"/>
      <c r="U528" s="138"/>
      <c r="V528" s="138"/>
      <c r="W528" s="138"/>
      <c r="X528" s="138"/>
      <c r="Y528" s="138"/>
      <c r="Z528" s="138"/>
    </row>
    <row r="529" ht="12.75" hidden="1" customHeight="1">
      <c r="A529" s="137"/>
      <c r="B529" s="138"/>
      <c r="C529" s="138"/>
      <c r="D529" s="527"/>
      <c r="E529" s="138"/>
      <c r="F529" s="138"/>
      <c r="G529" s="138"/>
      <c r="H529" s="138"/>
      <c r="I529" s="527"/>
      <c r="J529" s="138"/>
      <c r="K529" s="138"/>
      <c r="L529" s="138"/>
      <c r="M529" s="140"/>
      <c r="N529" s="138"/>
      <c r="O529" s="138"/>
      <c r="P529" s="138"/>
      <c r="Q529" s="138"/>
      <c r="R529" s="138"/>
      <c r="S529" s="138"/>
      <c r="T529" s="138"/>
      <c r="U529" s="138"/>
      <c r="V529" s="138"/>
      <c r="W529" s="138"/>
      <c r="X529" s="138"/>
      <c r="Y529" s="138"/>
      <c r="Z529" s="138"/>
    </row>
    <row r="530" ht="12.75" hidden="1" customHeight="1">
      <c r="A530" s="137"/>
      <c r="B530" s="138"/>
      <c r="C530" s="138"/>
      <c r="D530" s="527"/>
      <c r="E530" s="138"/>
      <c r="F530" s="138"/>
      <c r="G530" s="138"/>
      <c r="H530" s="138"/>
      <c r="I530" s="527"/>
      <c r="J530" s="138"/>
      <c r="K530" s="138"/>
      <c r="L530" s="138"/>
      <c r="M530" s="140"/>
      <c r="N530" s="138"/>
      <c r="O530" s="138"/>
      <c r="P530" s="138"/>
      <c r="Q530" s="138"/>
      <c r="R530" s="138"/>
      <c r="S530" s="138"/>
      <c r="T530" s="138"/>
      <c r="U530" s="138"/>
      <c r="V530" s="138"/>
      <c r="W530" s="138"/>
      <c r="X530" s="138"/>
      <c r="Y530" s="138"/>
      <c r="Z530" s="138"/>
    </row>
    <row r="531" ht="12.75" hidden="1" customHeight="1">
      <c r="A531" s="137"/>
      <c r="B531" s="138"/>
      <c r="C531" s="138"/>
      <c r="D531" s="527"/>
      <c r="E531" s="138"/>
      <c r="F531" s="138"/>
      <c r="G531" s="138"/>
      <c r="H531" s="138"/>
      <c r="I531" s="527"/>
      <c r="J531" s="138"/>
      <c r="K531" s="138"/>
      <c r="L531" s="138"/>
      <c r="M531" s="140"/>
      <c r="N531" s="138"/>
      <c r="O531" s="138"/>
      <c r="P531" s="138"/>
      <c r="Q531" s="138"/>
      <c r="R531" s="138"/>
      <c r="S531" s="138"/>
      <c r="T531" s="138"/>
      <c r="U531" s="138"/>
      <c r="V531" s="138"/>
      <c r="W531" s="138"/>
      <c r="X531" s="138"/>
      <c r="Y531" s="138"/>
      <c r="Z531" s="138"/>
    </row>
    <row r="532" ht="12.75" hidden="1" customHeight="1">
      <c r="A532" s="137"/>
      <c r="B532" s="138"/>
      <c r="C532" s="138"/>
      <c r="D532" s="527"/>
      <c r="E532" s="138"/>
      <c r="F532" s="138"/>
      <c r="G532" s="138"/>
      <c r="H532" s="138"/>
      <c r="I532" s="527"/>
      <c r="J532" s="138"/>
      <c r="K532" s="138"/>
      <c r="L532" s="138"/>
      <c r="M532" s="140"/>
      <c r="N532" s="138"/>
      <c r="O532" s="138"/>
      <c r="P532" s="138"/>
      <c r="Q532" s="138"/>
      <c r="R532" s="138"/>
      <c r="S532" s="138"/>
      <c r="T532" s="138"/>
      <c r="U532" s="138"/>
      <c r="V532" s="138"/>
      <c r="W532" s="138"/>
      <c r="X532" s="138"/>
      <c r="Y532" s="138"/>
      <c r="Z532" s="138"/>
    </row>
    <row r="533" ht="12.75" hidden="1" customHeight="1">
      <c r="A533" s="137"/>
      <c r="B533" s="138"/>
      <c r="C533" s="138"/>
      <c r="D533" s="527"/>
      <c r="E533" s="138"/>
      <c r="F533" s="138"/>
      <c r="G533" s="138"/>
      <c r="H533" s="138"/>
      <c r="I533" s="527"/>
      <c r="J533" s="138"/>
      <c r="K533" s="138"/>
      <c r="L533" s="138"/>
      <c r="M533" s="140"/>
      <c r="N533" s="138"/>
      <c r="O533" s="138"/>
      <c r="P533" s="138"/>
      <c r="Q533" s="138"/>
      <c r="R533" s="138"/>
      <c r="S533" s="138"/>
      <c r="T533" s="138"/>
      <c r="U533" s="138"/>
      <c r="V533" s="138"/>
      <c r="W533" s="138"/>
      <c r="X533" s="138"/>
      <c r="Y533" s="138"/>
      <c r="Z533" s="138"/>
    </row>
    <row r="534" ht="12.75" hidden="1" customHeight="1">
      <c r="A534" s="137"/>
      <c r="B534" s="138"/>
      <c r="C534" s="138"/>
      <c r="D534" s="527"/>
      <c r="E534" s="138"/>
      <c r="F534" s="138"/>
      <c r="G534" s="138"/>
      <c r="H534" s="138"/>
      <c r="I534" s="527"/>
      <c r="J534" s="138"/>
      <c r="K534" s="138"/>
      <c r="L534" s="138"/>
      <c r="M534" s="140"/>
      <c r="N534" s="138"/>
      <c r="O534" s="138"/>
      <c r="P534" s="138"/>
      <c r="Q534" s="138"/>
      <c r="R534" s="138"/>
      <c r="S534" s="138"/>
      <c r="T534" s="138"/>
      <c r="U534" s="138"/>
      <c r="V534" s="138"/>
      <c r="W534" s="138"/>
      <c r="X534" s="138"/>
      <c r="Y534" s="138"/>
      <c r="Z534" s="138"/>
    </row>
    <row r="535" ht="12.75" hidden="1" customHeight="1">
      <c r="A535" s="137"/>
      <c r="B535" s="138"/>
      <c r="C535" s="138"/>
      <c r="D535" s="527"/>
      <c r="E535" s="138"/>
      <c r="F535" s="138"/>
      <c r="G535" s="138"/>
      <c r="H535" s="138"/>
      <c r="I535" s="527"/>
      <c r="J535" s="138"/>
      <c r="K535" s="138"/>
      <c r="L535" s="138"/>
      <c r="M535" s="140"/>
      <c r="N535" s="138"/>
      <c r="O535" s="138"/>
      <c r="P535" s="138"/>
      <c r="Q535" s="138"/>
      <c r="R535" s="138"/>
      <c r="S535" s="138"/>
      <c r="T535" s="138"/>
      <c r="U535" s="138"/>
      <c r="V535" s="138"/>
      <c r="W535" s="138"/>
      <c r="X535" s="138"/>
      <c r="Y535" s="138"/>
      <c r="Z535" s="138"/>
    </row>
    <row r="536" ht="12.75" hidden="1" customHeight="1">
      <c r="A536" s="137"/>
      <c r="B536" s="138"/>
      <c r="C536" s="138"/>
      <c r="D536" s="527"/>
      <c r="E536" s="138"/>
      <c r="F536" s="138"/>
      <c r="G536" s="138"/>
      <c r="H536" s="138"/>
      <c r="I536" s="527"/>
      <c r="J536" s="138"/>
      <c r="K536" s="138"/>
      <c r="L536" s="138"/>
      <c r="M536" s="140"/>
      <c r="N536" s="138"/>
      <c r="O536" s="138"/>
      <c r="P536" s="138"/>
      <c r="Q536" s="138"/>
      <c r="R536" s="138"/>
      <c r="S536" s="138"/>
      <c r="T536" s="138"/>
      <c r="U536" s="138"/>
      <c r="V536" s="138"/>
      <c r="W536" s="138"/>
      <c r="X536" s="138"/>
      <c r="Y536" s="138"/>
      <c r="Z536" s="138"/>
    </row>
    <row r="537" ht="12.75" hidden="1" customHeight="1">
      <c r="A537" s="137"/>
      <c r="B537" s="138"/>
      <c r="C537" s="138"/>
      <c r="D537" s="527"/>
      <c r="E537" s="138"/>
      <c r="F537" s="138"/>
      <c r="G537" s="138"/>
      <c r="H537" s="138"/>
      <c r="I537" s="527"/>
      <c r="J537" s="138"/>
      <c r="K537" s="138"/>
      <c r="L537" s="138"/>
      <c r="M537" s="140"/>
      <c r="N537" s="138"/>
      <c r="O537" s="138"/>
      <c r="P537" s="138"/>
      <c r="Q537" s="138"/>
      <c r="R537" s="138"/>
      <c r="S537" s="138"/>
      <c r="T537" s="138"/>
      <c r="U537" s="138"/>
      <c r="V537" s="138"/>
      <c r="W537" s="138"/>
      <c r="X537" s="138"/>
      <c r="Y537" s="138"/>
      <c r="Z537" s="138"/>
    </row>
    <row r="538" ht="12.75" hidden="1" customHeight="1">
      <c r="A538" s="137"/>
      <c r="B538" s="138"/>
      <c r="C538" s="138"/>
      <c r="D538" s="527"/>
      <c r="E538" s="138"/>
      <c r="F538" s="138"/>
      <c r="G538" s="138"/>
      <c r="H538" s="138"/>
      <c r="I538" s="527"/>
      <c r="J538" s="138"/>
      <c r="K538" s="138"/>
      <c r="L538" s="138"/>
      <c r="M538" s="140"/>
      <c r="N538" s="138"/>
      <c r="O538" s="138"/>
      <c r="P538" s="138"/>
      <c r="Q538" s="138"/>
      <c r="R538" s="138"/>
      <c r="S538" s="138"/>
      <c r="T538" s="138"/>
      <c r="U538" s="138"/>
      <c r="V538" s="138"/>
      <c r="W538" s="138"/>
      <c r="X538" s="138"/>
      <c r="Y538" s="138"/>
      <c r="Z538" s="138"/>
    </row>
    <row r="539" ht="12.75" hidden="1" customHeight="1">
      <c r="A539" s="137"/>
      <c r="B539" s="138"/>
      <c r="C539" s="138"/>
      <c r="D539" s="527"/>
      <c r="E539" s="138"/>
      <c r="F539" s="138"/>
      <c r="G539" s="138"/>
      <c r="H539" s="138"/>
      <c r="I539" s="527"/>
      <c r="J539" s="138"/>
      <c r="K539" s="138"/>
      <c r="L539" s="138"/>
      <c r="M539" s="140"/>
      <c r="N539" s="138"/>
      <c r="O539" s="138"/>
      <c r="P539" s="138"/>
      <c r="Q539" s="138"/>
      <c r="R539" s="138"/>
      <c r="S539" s="138"/>
      <c r="T539" s="138"/>
      <c r="U539" s="138"/>
      <c r="V539" s="138"/>
      <c r="W539" s="138"/>
      <c r="X539" s="138"/>
      <c r="Y539" s="138"/>
      <c r="Z539" s="138"/>
    </row>
    <row r="540" ht="12.75" hidden="1" customHeight="1">
      <c r="A540" s="137"/>
      <c r="B540" s="138"/>
      <c r="C540" s="138"/>
      <c r="D540" s="527"/>
      <c r="E540" s="138"/>
      <c r="F540" s="138"/>
      <c r="G540" s="138"/>
      <c r="H540" s="138"/>
      <c r="I540" s="527"/>
      <c r="J540" s="138"/>
      <c r="K540" s="138"/>
      <c r="L540" s="138"/>
      <c r="M540" s="140"/>
      <c r="N540" s="138"/>
      <c r="O540" s="138"/>
      <c r="P540" s="138"/>
      <c r="Q540" s="138"/>
      <c r="R540" s="138"/>
      <c r="S540" s="138"/>
      <c r="T540" s="138"/>
      <c r="U540" s="138"/>
      <c r="V540" s="138"/>
      <c r="W540" s="138"/>
      <c r="X540" s="138"/>
      <c r="Y540" s="138"/>
      <c r="Z540" s="138"/>
    </row>
    <row r="541" ht="12.75" hidden="1" customHeight="1">
      <c r="A541" s="137"/>
      <c r="B541" s="138"/>
      <c r="C541" s="138"/>
      <c r="D541" s="527"/>
      <c r="E541" s="138"/>
      <c r="F541" s="138"/>
      <c r="G541" s="138"/>
      <c r="H541" s="138"/>
      <c r="I541" s="527"/>
      <c r="J541" s="138"/>
      <c r="K541" s="138"/>
      <c r="L541" s="138"/>
      <c r="M541" s="140"/>
      <c r="N541" s="138"/>
      <c r="O541" s="138"/>
      <c r="P541" s="138"/>
      <c r="Q541" s="138"/>
      <c r="R541" s="138"/>
      <c r="S541" s="138"/>
      <c r="T541" s="138"/>
      <c r="U541" s="138"/>
      <c r="V541" s="138"/>
      <c r="W541" s="138"/>
      <c r="X541" s="138"/>
      <c r="Y541" s="138"/>
      <c r="Z541" s="138"/>
    </row>
    <row r="542" ht="12.75" hidden="1" customHeight="1">
      <c r="A542" s="137"/>
      <c r="B542" s="138"/>
      <c r="C542" s="138"/>
      <c r="D542" s="527"/>
      <c r="E542" s="138"/>
      <c r="F542" s="138"/>
      <c r="G542" s="138"/>
      <c r="H542" s="138"/>
      <c r="I542" s="527"/>
      <c r="J542" s="138"/>
      <c r="K542" s="138"/>
      <c r="L542" s="138"/>
      <c r="M542" s="140"/>
      <c r="N542" s="138"/>
      <c r="O542" s="138"/>
      <c r="P542" s="138"/>
      <c r="Q542" s="138"/>
      <c r="R542" s="138"/>
      <c r="S542" s="138"/>
      <c r="T542" s="138"/>
      <c r="U542" s="138"/>
      <c r="V542" s="138"/>
      <c r="W542" s="138"/>
      <c r="X542" s="138"/>
      <c r="Y542" s="138"/>
      <c r="Z542" s="138"/>
    </row>
    <row r="543" ht="12.75" hidden="1" customHeight="1">
      <c r="A543" s="137"/>
      <c r="B543" s="138"/>
      <c r="C543" s="138"/>
      <c r="D543" s="527"/>
      <c r="E543" s="138"/>
      <c r="F543" s="138"/>
      <c r="G543" s="138"/>
      <c r="H543" s="138"/>
      <c r="I543" s="527"/>
      <c r="J543" s="138"/>
      <c r="K543" s="138"/>
      <c r="L543" s="138"/>
      <c r="M543" s="140"/>
      <c r="N543" s="138"/>
      <c r="O543" s="138"/>
      <c r="P543" s="138"/>
      <c r="Q543" s="138"/>
      <c r="R543" s="138"/>
      <c r="S543" s="138"/>
      <c r="T543" s="138"/>
      <c r="U543" s="138"/>
      <c r="V543" s="138"/>
      <c r="W543" s="138"/>
      <c r="X543" s="138"/>
      <c r="Y543" s="138"/>
      <c r="Z543" s="138"/>
    </row>
    <row r="544" ht="12.75" hidden="1" customHeight="1">
      <c r="A544" s="137"/>
      <c r="B544" s="138"/>
      <c r="C544" s="138"/>
      <c r="D544" s="527"/>
      <c r="E544" s="138"/>
      <c r="F544" s="138"/>
      <c r="G544" s="138"/>
      <c r="H544" s="138"/>
      <c r="I544" s="527"/>
      <c r="J544" s="138"/>
      <c r="K544" s="138"/>
      <c r="L544" s="138"/>
      <c r="M544" s="140"/>
      <c r="N544" s="138"/>
      <c r="O544" s="138"/>
      <c r="P544" s="138"/>
      <c r="Q544" s="138"/>
      <c r="R544" s="138"/>
      <c r="S544" s="138"/>
      <c r="T544" s="138"/>
      <c r="U544" s="138"/>
      <c r="V544" s="138"/>
      <c r="W544" s="138"/>
      <c r="X544" s="138"/>
      <c r="Y544" s="138"/>
      <c r="Z544" s="138"/>
    </row>
    <row r="545" ht="12.75" hidden="1" customHeight="1">
      <c r="A545" s="137"/>
      <c r="B545" s="138"/>
      <c r="C545" s="138"/>
      <c r="D545" s="527"/>
      <c r="E545" s="138"/>
      <c r="F545" s="138"/>
      <c r="G545" s="138"/>
      <c r="H545" s="138"/>
      <c r="I545" s="527"/>
      <c r="J545" s="138"/>
      <c r="K545" s="138"/>
      <c r="L545" s="138"/>
      <c r="M545" s="140"/>
      <c r="N545" s="138"/>
      <c r="O545" s="138"/>
      <c r="P545" s="138"/>
      <c r="Q545" s="138"/>
      <c r="R545" s="138"/>
      <c r="S545" s="138"/>
      <c r="T545" s="138"/>
      <c r="U545" s="138"/>
      <c r="V545" s="138"/>
      <c r="W545" s="138"/>
      <c r="X545" s="138"/>
      <c r="Y545" s="138"/>
      <c r="Z545" s="138"/>
    </row>
    <row r="546" ht="12.75" hidden="1" customHeight="1">
      <c r="A546" s="137"/>
      <c r="B546" s="138"/>
      <c r="C546" s="138"/>
      <c r="D546" s="527"/>
      <c r="E546" s="138"/>
      <c r="F546" s="138"/>
      <c r="G546" s="138"/>
      <c r="H546" s="138"/>
      <c r="I546" s="527"/>
      <c r="J546" s="138"/>
      <c r="K546" s="138"/>
      <c r="L546" s="138"/>
      <c r="M546" s="140"/>
      <c r="N546" s="138"/>
      <c r="O546" s="138"/>
      <c r="P546" s="138"/>
      <c r="Q546" s="138"/>
      <c r="R546" s="138"/>
      <c r="S546" s="138"/>
      <c r="T546" s="138"/>
      <c r="U546" s="138"/>
      <c r="V546" s="138"/>
      <c r="W546" s="138"/>
      <c r="X546" s="138"/>
      <c r="Y546" s="138"/>
      <c r="Z546" s="138"/>
    </row>
    <row r="547" ht="12.75" hidden="1" customHeight="1">
      <c r="A547" s="137"/>
      <c r="B547" s="138"/>
      <c r="C547" s="138"/>
      <c r="D547" s="527"/>
      <c r="E547" s="138"/>
      <c r="F547" s="138"/>
      <c r="G547" s="138"/>
      <c r="H547" s="138"/>
      <c r="I547" s="527"/>
      <c r="J547" s="138"/>
      <c r="K547" s="138"/>
      <c r="L547" s="138"/>
      <c r="M547" s="140"/>
      <c r="N547" s="138"/>
      <c r="O547" s="138"/>
      <c r="P547" s="138"/>
      <c r="Q547" s="138"/>
      <c r="R547" s="138"/>
      <c r="S547" s="138"/>
      <c r="T547" s="138"/>
      <c r="U547" s="138"/>
      <c r="V547" s="138"/>
      <c r="W547" s="138"/>
      <c r="X547" s="138"/>
      <c r="Y547" s="138"/>
      <c r="Z547" s="138"/>
    </row>
    <row r="548" ht="12.75" hidden="1" customHeight="1">
      <c r="A548" s="137"/>
      <c r="B548" s="138"/>
      <c r="C548" s="138"/>
      <c r="D548" s="527"/>
      <c r="E548" s="138"/>
      <c r="F548" s="138"/>
      <c r="G548" s="138"/>
      <c r="H548" s="138"/>
      <c r="I548" s="527"/>
      <c r="J548" s="138"/>
      <c r="K548" s="138"/>
      <c r="L548" s="138"/>
      <c r="M548" s="140"/>
      <c r="N548" s="138"/>
      <c r="O548" s="138"/>
      <c r="P548" s="138"/>
      <c r="Q548" s="138"/>
      <c r="R548" s="138"/>
      <c r="S548" s="138"/>
      <c r="T548" s="138"/>
      <c r="U548" s="138"/>
      <c r="V548" s="138"/>
      <c r="W548" s="138"/>
      <c r="X548" s="138"/>
      <c r="Y548" s="138"/>
      <c r="Z548" s="138"/>
    </row>
    <row r="549" ht="12.75" hidden="1" customHeight="1">
      <c r="A549" s="137"/>
      <c r="B549" s="138"/>
      <c r="C549" s="138"/>
      <c r="D549" s="527"/>
      <c r="E549" s="138"/>
      <c r="F549" s="138"/>
      <c r="G549" s="138"/>
      <c r="H549" s="138"/>
      <c r="I549" s="527"/>
      <c r="J549" s="138"/>
      <c r="K549" s="138"/>
      <c r="L549" s="138"/>
      <c r="M549" s="140"/>
      <c r="N549" s="138"/>
      <c r="O549" s="138"/>
      <c r="P549" s="138"/>
      <c r="Q549" s="138"/>
      <c r="R549" s="138"/>
      <c r="S549" s="138"/>
      <c r="T549" s="138"/>
      <c r="U549" s="138"/>
      <c r="V549" s="138"/>
      <c r="W549" s="138"/>
      <c r="X549" s="138"/>
      <c r="Y549" s="138"/>
      <c r="Z549" s="138"/>
    </row>
    <row r="550" ht="12.75" hidden="1" customHeight="1">
      <c r="A550" s="137"/>
      <c r="B550" s="138"/>
      <c r="C550" s="138"/>
      <c r="D550" s="527"/>
      <c r="E550" s="138"/>
      <c r="F550" s="138"/>
      <c r="G550" s="138"/>
      <c r="H550" s="138"/>
      <c r="I550" s="527"/>
      <c r="J550" s="138"/>
      <c r="K550" s="138"/>
      <c r="L550" s="138"/>
      <c r="M550" s="140"/>
      <c r="N550" s="138"/>
      <c r="O550" s="138"/>
      <c r="P550" s="138"/>
      <c r="Q550" s="138"/>
      <c r="R550" s="138"/>
      <c r="S550" s="138"/>
      <c r="T550" s="138"/>
      <c r="U550" s="138"/>
      <c r="V550" s="138"/>
      <c r="W550" s="138"/>
      <c r="X550" s="138"/>
      <c r="Y550" s="138"/>
      <c r="Z550" s="138"/>
    </row>
    <row r="551" ht="12.75" hidden="1" customHeight="1">
      <c r="A551" s="137"/>
      <c r="B551" s="138"/>
      <c r="C551" s="138"/>
      <c r="D551" s="527"/>
      <c r="E551" s="138"/>
      <c r="F551" s="138"/>
      <c r="G551" s="138"/>
      <c r="H551" s="138"/>
      <c r="I551" s="527"/>
      <c r="J551" s="138"/>
      <c r="K551" s="138"/>
      <c r="L551" s="138"/>
      <c r="M551" s="140"/>
      <c r="N551" s="138"/>
      <c r="O551" s="138"/>
      <c r="P551" s="138"/>
      <c r="Q551" s="138"/>
      <c r="R551" s="138"/>
      <c r="S551" s="138"/>
      <c r="T551" s="138"/>
      <c r="U551" s="138"/>
      <c r="V551" s="138"/>
      <c r="W551" s="138"/>
      <c r="X551" s="138"/>
      <c r="Y551" s="138"/>
      <c r="Z551" s="138"/>
    </row>
    <row r="552" ht="12.75" hidden="1" customHeight="1">
      <c r="A552" s="137"/>
      <c r="B552" s="138"/>
      <c r="C552" s="138"/>
      <c r="D552" s="527"/>
      <c r="E552" s="138"/>
      <c r="F552" s="138"/>
      <c r="G552" s="138"/>
      <c r="H552" s="138"/>
      <c r="I552" s="527"/>
      <c r="J552" s="138"/>
      <c r="K552" s="138"/>
      <c r="L552" s="138"/>
      <c r="M552" s="140"/>
      <c r="N552" s="138"/>
      <c r="O552" s="138"/>
      <c r="P552" s="138"/>
      <c r="Q552" s="138"/>
      <c r="R552" s="138"/>
      <c r="S552" s="138"/>
      <c r="T552" s="138"/>
      <c r="U552" s="138"/>
      <c r="V552" s="138"/>
      <c r="W552" s="138"/>
      <c r="X552" s="138"/>
      <c r="Y552" s="138"/>
      <c r="Z552" s="138"/>
    </row>
    <row r="553" ht="12.75" hidden="1" customHeight="1">
      <c r="A553" s="137"/>
      <c r="B553" s="138"/>
      <c r="C553" s="138"/>
      <c r="D553" s="527"/>
      <c r="E553" s="138"/>
      <c r="F553" s="138"/>
      <c r="G553" s="138"/>
      <c r="H553" s="138"/>
      <c r="I553" s="527"/>
      <c r="J553" s="138"/>
      <c r="K553" s="138"/>
      <c r="L553" s="138"/>
      <c r="M553" s="140"/>
      <c r="N553" s="138"/>
      <c r="O553" s="138"/>
      <c r="P553" s="138"/>
      <c r="Q553" s="138"/>
      <c r="R553" s="138"/>
      <c r="S553" s="138"/>
      <c r="T553" s="138"/>
      <c r="U553" s="138"/>
      <c r="V553" s="138"/>
      <c r="W553" s="138"/>
      <c r="X553" s="138"/>
      <c r="Y553" s="138"/>
      <c r="Z553" s="138"/>
    </row>
    <row r="554" ht="12.75" hidden="1" customHeight="1">
      <c r="A554" s="137"/>
      <c r="B554" s="138"/>
      <c r="C554" s="138"/>
      <c r="D554" s="527"/>
      <c r="E554" s="138"/>
      <c r="F554" s="138"/>
      <c r="G554" s="138"/>
      <c r="H554" s="138"/>
      <c r="I554" s="527"/>
      <c r="J554" s="138"/>
      <c r="K554" s="138"/>
      <c r="L554" s="138"/>
      <c r="M554" s="140"/>
      <c r="N554" s="138"/>
      <c r="O554" s="138"/>
      <c r="P554" s="138"/>
      <c r="Q554" s="138"/>
      <c r="R554" s="138"/>
      <c r="S554" s="138"/>
      <c r="T554" s="138"/>
      <c r="U554" s="138"/>
      <c r="V554" s="138"/>
      <c r="W554" s="138"/>
      <c r="X554" s="138"/>
      <c r="Y554" s="138"/>
      <c r="Z554" s="138"/>
    </row>
    <row r="555" ht="12.75" hidden="1" customHeight="1">
      <c r="A555" s="137"/>
      <c r="B555" s="138"/>
      <c r="C555" s="138"/>
      <c r="D555" s="527"/>
      <c r="E555" s="138"/>
      <c r="F555" s="138"/>
      <c r="G555" s="138"/>
      <c r="H555" s="138"/>
      <c r="I555" s="527"/>
      <c r="J555" s="138"/>
      <c r="K555" s="138"/>
      <c r="L555" s="138"/>
      <c r="M555" s="140"/>
      <c r="N555" s="138"/>
      <c r="O555" s="138"/>
      <c r="P555" s="138"/>
      <c r="Q555" s="138"/>
      <c r="R555" s="138"/>
      <c r="S555" s="138"/>
      <c r="T555" s="138"/>
      <c r="U555" s="138"/>
      <c r="V555" s="138"/>
      <c r="W555" s="138"/>
      <c r="X555" s="138"/>
      <c r="Y555" s="138"/>
      <c r="Z555" s="138"/>
    </row>
    <row r="556" ht="12.75" hidden="1" customHeight="1">
      <c r="A556" s="137"/>
      <c r="B556" s="138"/>
      <c r="C556" s="138"/>
      <c r="D556" s="527"/>
      <c r="E556" s="138"/>
      <c r="F556" s="138"/>
      <c r="G556" s="138"/>
      <c r="H556" s="138"/>
      <c r="I556" s="527"/>
      <c r="J556" s="138"/>
      <c r="K556" s="138"/>
      <c r="L556" s="138"/>
      <c r="M556" s="140"/>
      <c r="N556" s="138"/>
      <c r="O556" s="138"/>
      <c r="P556" s="138"/>
      <c r="Q556" s="138"/>
      <c r="R556" s="138"/>
      <c r="S556" s="138"/>
      <c r="T556" s="138"/>
      <c r="U556" s="138"/>
      <c r="V556" s="138"/>
      <c r="W556" s="138"/>
      <c r="X556" s="138"/>
      <c r="Y556" s="138"/>
      <c r="Z556" s="138"/>
    </row>
    <row r="557" ht="12.75" hidden="1" customHeight="1">
      <c r="A557" s="137"/>
      <c r="B557" s="138"/>
      <c r="C557" s="138"/>
      <c r="D557" s="527"/>
      <c r="E557" s="138"/>
      <c r="F557" s="138"/>
      <c r="G557" s="138"/>
      <c r="H557" s="138"/>
      <c r="I557" s="527"/>
      <c r="J557" s="138"/>
      <c r="K557" s="138"/>
      <c r="L557" s="138"/>
      <c r="M557" s="140"/>
      <c r="N557" s="138"/>
      <c r="O557" s="138"/>
      <c r="P557" s="138"/>
      <c r="Q557" s="138"/>
      <c r="R557" s="138"/>
      <c r="S557" s="138"/>
      <c r="T557" s="138"/>
      <c r="U557" s="138"/>
      <c r="V557" s="138"/>
      <c r="W557" s="138"/>
      <c r="X557" s="138"/>
      <c r="Y557" s="138"/>
      <c r="Z557" s="138"/>
    </row>
    <row r="558" ht="12.75" hidden="1" customHeight="1">
      <c r="A558" s="137"/>
      <c r="B558" s="138"/>
      <c r="C558" s="138"/>
      <c r="D558" s="527"/>
      <c r="E558" s="138"/>
      <c r="F558" s="138"/>
      <c r="G558" s="138"/>
      <c r="H558" s="138"/>
      <c r="I558" s="527"/>
      <c r="J558" s="138"/>
      <c r="K558" s="138"/>
      <c r="L558" s="138"/>
      <c r="M558" s="140"/>
      <c r="N558" s="138"/>
      <c r="O558" s="138"/>
      <c r="P558" s="138"/>
      <c r="Q558" s="138"/>
      <c r="R558" s="138"/>
      <c r="S558" s="138"/>
      <c r="T558" s="138"/>
      <c r="U558" s="138"/>
      <c r="V558" s="138"/>
      <c r="W558" s="138"/>
      <c r="X558" s="138"/>
      <c r="Y558" s="138"/>
      <c r="Z558" s="138"/>
    </row>
    <row r="559" ht="12.75" hidden="1" customHeight="1">
      <c r="A559" s="137"/>
      <c r="B559" s="138"/>
      <c r="C559" s="138"/>
      <c r="D559" s="527"/>
      <c r="E559" s="138"/>
      <c r="F559" s="138"/>
      <c r="G559" s="138"/>
      <c r="H559" s="138"/>
      <c r="I559" s="527"/>
      <c r="J559" s="138"/>
      <c r="K559" s="138"/>
      <c r="L559" s="138"/>
      <c r="M559" s="140"/>
      <c r="N559" s="138"/>
      <c r="O559" s="138"/>
      <c r="P559" s="138"/>
      <c r="Q559" s="138"/>
      <c r="R559" s="138"/>
      <c r="S559" s="138"/>
      <c r="T559" s="138"/>
      <c r="U559" s="138"/>
      <c r="V559" s="138"/>
      <c r="W559" s="138"/>
      <c r="X559" s="138"/>
      <c r="Y559" s="138"/>
      <c r="Z559" s="138"/>
    </row>
    <row r="560" ht="12.75" hidden="1" customHeight="1">
      <c r="A560" s="137"/>
      <c r="B560" s="138"/>
      <c r="C560" s="138"/>
      <c r="D560" s="527"/>
      <c r="E560" s="138"/>
      <c r="F560" s="138"/>
      <c r="G560" s="138"/>
      <c r="H560" s="138"/>
      <c r="I560" s="527"/>
      <c r="J560" s="138"/>
      <c r="K560" s="138"/>
      <c r="L560" s="138"/>
      <c r="M560" s="140"/>
      <c r="N560" s="138"/>
      <c r="O560" s="138"/>
      <c r="P560" s="138"/>
      <c r="Q560" s="138"/>
      <c r="R560" s="138"/>
      <c r="S560" s="138"/>
      <c r="T560" s="138"/>
      <c r="U560" s="138"/>
      <c r="V560" s="138"/>
      <c r="W560" s="138"/>
      <c r="X560" s="138"/>
      <c r="Y560" s="138"/>
      <c r="Z560" s="138"/>
    </row>
    <row r="561" ht="12.75" hidden="1" customHeight="1">
      <c r="A561" s="137"/>
      <c r="B561" s="138"/>
      <c r="C561" s="138"/>
      <c r="D561" s="527"/>
      <c r="E561" s="138"/>
      <c r="F561" s="138"/>
      <c r="G561" s="138"/>
      <c r="H561" s="138"/>
      <c r="I561" s="527"/>
      <c r="J561" s="138"/>
      <c r="K561" s="138"/>
      <c r="L561" s="138"/>
      <c r="M561" s="140"/>
      <c r="N561" s="138"/>
      <c r="O561" s="138"/>
      <c r="P561" s="138"/>
      <c r="Q561" s="138"/>
      <c r="R561" s="138"/>
      <c r="S561" s="138"/>
      <c r="T561" s="138"/>
      <c r="U561" s="138"/>
      <c r="V561" s="138"/>
      <c r="W561" s="138"/>
      <c r="X561" s="138"/>
      <c r="Y561" s="138"/>
      <c r="Z561" s="138"/>
    </row>
    <row r="562" ht="12.75" hidden="1" customHeight="1">
      <c r="A562" s="137"/>
      <c r="B562" s="138"/>
      <c r="C562" s="138"/>
      <c r="D562" s="527"/>
      <c r="E562" s="138"/>
      <c r="F562" s="138"/>
      <c r="G562" s="138"/>
      <c r="H562" s="138"/>
      <c r="I562" s="527"/>
      <c r="J562" s="138"/>
      <c r="K562" s="138"/>
      <c r="L562" s="138"/>
      <c r="M562" s="140"/>
      <c r="N562" s="138"/>
      <c r="O562" s="138"/>
      <c r="P562" s="138"/>
      <c r="Q562" s="138"/>
      <c r="R562" s="138"/>
      <c r="S562" s="138"/>
      <c r="T562" s="138"/>
      <c r="U562" s="138"/>
      <c r="V562" s="138"/>
      <c r="W562" s="138"/>
      <c r="X562" s="138"/>
      <c r="Y562" s="138"/>
      <c r="Z562" s="138"/>
    </row>
    <row r="563" ht="12.75" hidden="1" customHeight="1">
      <c r="A563" s="137"/>
      <c r="B563" s="138"/>
      <c r="C563" s="138"/>
      <c r="D563" s="527"/>
      <c r="E563" s="138"/>
      <c r="F563" s="138"/>
      <c r="G563" s="138"/>
      <c r="H563" s="138"/>
      <c r="I563" s="527"/>
      <c r="J563" s="138"/>
      <c r="K563" s="138"/>
      <c r="L563" s="138"/>
      <c r="M563" s="140"/>
      <c r="N563" s="138"/>
      <c r="O563" s="138"/>
      <c r="P563" s="138"/>
      <c r="Q563" s="138"/>
      <c r="R563" s="138"/>
      <c r="S563" s="138"/>
      <c r="T563" s="138"/>
      <c r="U563" s="138"/>
      <c r="V563" s="138"/>
      <c r="W563" s="138"/>
      <c r="X563" s="138"/>
      <c r="Y563" s="138"/>
      <c r="Z563" s="138"/>
    </row>
    <row r="564" ht="12.75" hidden="1" customHeight="1">
      <c r="A564" s="137"/>
      <c r="B564" s="138"/>
      <c r="C564" s="138"/>
      <c r="D564" s="527"/>
      <c r="E564" s="138"/>
      <c r="F564" s="138"/>
      <c r="G564" s="138"/>
      <c r="H564" s="138"/>
      <c r="I564" s="527"/>
      <c r="J564" s="138"/>
      <c r="K564" s="138"/>
      <c r="L564" s="138"/>
      <c r="M564" s="140"/>
      <c r="N564" s="138"/>
      <c r="O564" s="138"/>
      <c r="P564" s="138"/>
      <c r="Q564" s="138"/>
      <c r="R564" s="138"/>
      <c r="S564" s="138"/>
      <c r="T564" s="138"/>
      <c r="U564" s="138"/>
      <c r="V564" s="138"/>
      <c r="W564" s="138"/>
      <c r="X564" s="138"/>
      <c r="Y564" s="138"/>
      <c r="Z564" s="138"/>
    </row>
    <row r="565" ht="12.75" hidden="1" customHeight="1">
      <c r="A565" s="137"/>
      <c r="B565" s="138"/>
      <c r="C565" s="138"/>
      <c r="D565" s="527"/>
      <c r="E565" s="138"/>
      <c r="F565" s="138"/>
      <c r="G565" s="138"/>
      <c r="H565" s="138"/>
      <c r="I565" s="527"/>
      <c r="J565" s="138"/>
      <c r="K565" s="138"/>
      <c r="L565" s="138"/>
      <c r="M565" s="140"/>
      <c r="N565" s="138"/>
      <c r="O565" s="138"/>
      <c r="P565" s="138"/>
      <c r="Q565" s="138"/>
      <c r="R565" s="138"/>
      <c r="S565" s="138"/>
      <c r="T565" s="138"/>
      <c r="U565" s="138"/>
      <c r="V565" s="138"/>
      <c r="W565" s="138"/>
      <c r="X565" s="138"/>
      <c r="Y565" s="138"/>
      <c r="Z565" s="138"/>
    </row>
    <row r="566" ht="12.75" hidden="1" customHeight="1">
      <c r="A566" s="137"/>
      <c r="B566" s="138"/>
      <c r="C566" s="138"/>
      <c r="D566" s="527"/>
      <c r="E566" s="138"/>
      <c r="F566" s="138"/>
      <c r="G566" s="138"/>
      <c r="H566" s="138"/>
      <c r="I566" s="527"/>
      <c r="J566" s="138"/>
      <c r="K566" s="138"/>
      <c r="L566" s="138"/>
      <c r="M566" s="140"/>
      <c r="N566" s="138"/>
      <c r="O566" s="138"/>
      <c r="P566" s="138"/>
      <c r="Q566" s="138"/>
      <c r="R566" s="138"/>
      <c r="S566" s="138"/>
      <c r="T566" s="138"/>
      <c r="U566" s="138"/>
      <c r="V566" s="138"/>
      <c r="W566" s="138"/>
      <c r="X566" s="138"/>
      <c r="Y566" s="138"/>
      <c r="Z566" s="138"/>
    </row>
    <row r="567" ht="12.75" hidden="1" customHeight="1">
      <c r="A567" s="137"/>
      <c r="B567" s="138"/>
      <c r="C567" s="138"/>
      <c r="D567" s="527"/>
      <c r="E567" s="138"/>
      <c r="F567" s="138"/>
      <c r="G567" s="138"/>
      <c r="H567" s="138"/>
      <c r="I567" s="527"/>
      <c r="J567" s="138"/>
      <c r="K567" s="138"/>
      <c r="L567" s="138"/>
      <c r="M567" s="140"/>
      <c r="N567" s="138"/>
      <c r="O567" s="138"/>
      <c r="P567" s="138"/>
      <c r="Q567" s="138"/>
      <c r="R567" s="138"/>
      <c r="S567" s="138"/>
      <c r="T567" s="138"/>
      <c r="U567" s="138"/>
      <c r="V567" s="138"/>
      <c r="W567" s="138"/>
      <c r="X567" s="138"/>
      <c r="Y567" s="138"/>
      <c r="Z567" s="138"/>
    </row>
    <row r="568" ht="12.75" hidden="1" customHeight="1">
      <c r="A568" s="137"/>
      <c r="B568" s="138"/>
      <c r="C568" s="138"/>
      <c r="D568" s="527"/>
      <c r="E568" s="138"/>
      <c r="F568" s="138"/>
      <c r="G568" s="138"/>
      <c r="H568" s="138"/>
      <c r="I568" s="527"/>
      <c r="J568" s="138"/>
      <c r="K568" s="138"/>
      <c r="L568" s="138"/>
      <c r="M568" s="140"/>
      <c r="N568" s="138"/>
      <c r="O568" s="138"/>
      <c r="P568" s="138"/>
      <c r="Q568" s="138"/>
      <c r="R568" s="138"/>
      <c r="S568" s="138"/>
      <c r="T568" s="138"/>
      <c r="U568" s="138"/>
      <c r="V568" s="138"/>
      <c r="W568" s="138"/>
      <c r="X568" s="138"/>
      <c r="Y568" s="138"/>
      <c r="Z568" s="138"/>
    </row>
    <row r="569" ht="12.75" hidden="1" customHeight="1">
      <c r="A569" s="137"/>
      <c r="B569" s="138"/>
      <c r="C569" s="138"/>
      <c r="D569" s="527"/>
      <c r="E569" s="138"/>
      <c r="F569" s="138"/>
      <c r="G569" s="138"/>
      <c r="H569" s="138"/>
      <c r="I569" s="527"/>
      <c r="J569" s="138"/>
      <c r="K569" s="138"/>
      <c r="L569" s="138"/>
      <c r="M569" s="140"/>
      <c r="N569" s="138"/>
      <c r="O569" s="138"/>
      <c r="P569" s="138"/>
      <c r="Q569" s="138"/>
      <c r="R569" s="138"/>
      <c r="S569" s="138"/>
      <c r="T569" s="138"/>
      <c r="U569" s="138"/>
      <c r="V569" s="138"/>
      <c r="W569" s="138"/>
      <c r="X569" s="138"/>
      <c r="Y569" s="138"/>
      <c r="Z569" s="138"/>
    </row>
    <row r="570" ht="12.75" hidden="1" customHeight="1">
      <c r="A570" s="137"/>
      <c r="B570" s="138"/>
      <c r="C570" s="138"/>
      <c r="D570" s="527"/>
      <c r="E570" s="138"/>
      <c r="F570" s="138"/>
      <c r="G570" s="138"/>
      <c r="H570" s="138"/>
      <c r="I570" s="527"/>
      <c r="J570" s="138"/>
      <c r="K570" s="138"/>
      <c r="L570" s="138"/>
      <c r="M570" s="140"/>
      <c r="N570" s="138"/>
      <c r="O570" s="138"/>
      <c r="P570" s="138"/>
      <c r="Q570" s="138"/>
      <c r="R570" s="138"/>
      <c r="S570" s="138"/>
      <c r="T570" s="138"/>
      <c r="U570" s="138"/>
      <c r="V570" s="138"/>
      <c r="W570" s="138"/>
      <c r="X570" s="138"/>
      <c r="Y570" s="138"/>
      <c r="Z570" s="138"/>
    </row>
    <row r="571" ht="12.75" hidden="1" customHeight="1">
      <c r="A571" s="137"/>
      <c r="B571" s="138"/>
      <c r="C571" s="138"/>
      <c r="D571" s="527"/>
      <c r="E571" s="138"/>
      <c r="F571" s="138"/>
      <c r="G571" s="138"/>
      <c r="H571" s="138"/>
      <c r="I571" s="527"/>
      <c r="J571" s="138"/>
      <c r="K571" s="138"/>
      <c r="L571" s="138"/>
      <c r="M571" s="140"/>
      <c r="N571" s="138"/>
      <c r="O571" s="138"/>
      <c r="P571" s="138"/>
      <c r="Q571" s="138"/>
      <c r="R571" s="138"/>
      <c r="S571" s="138"/>
      <c r="T571" s="138"/>
      <c r="U571" s="138"/>
      <c r="V571" s="138"/>
      <c r="W571" s="138"/>
      <c r="X571" s="138"/>
      <c r="Y571" s="138"/>
      <c r="Z571" s="138"/>
    </row>
    <row r="572" ht="12.75" hidden="1" customHeight="1">
      <c r="A572" s="137"/>
      <c r="B572" s="138"/>
      <c r="C572" s="138"/>
      <c r="D572" s="527"/>
      <c r="E572" s="138"/>
      <c r="F572" s="138"/>
      <c r="G572" s="138"/>
      <c r="H572" s="138"/>
      <c r="I572" s="527"/>
      <c r="J572" s="138"/>
      <c r="K572" s="138"/>
      <c r="L572" s="138"/>
      <c r="M572" s="140"/>
      <c r="N572" s="138"/>
      <c r="O572" s="138"/>
      <c r="P572" s="138"/>
      <c r="Q572" s="138"/>
      <c r="R572" s="138"/>
      <c r="S572" s="138"/>
      <c r="T572" s="138"/>
      <c r="U572" s="138"/>
      <c r="V572" s="138"/>
      <c r="W572" s="138"/>
      <c r="X572" s="138"/>
      <c r="Y572" s="138"/>
      <c r="Z572" s="138"/>
    </row>
    <row r="573" ht="12.75" hidden="1" customHeight="1">
      <c r="A573" s="137"/>
      <c r="B573" s="138"/>
      <c r="C573" s="138"/>
      <c r="D573" s="527"/>
      <c r="E573" s="138"/>
      <c r="F573" s="138"/>
      <c r="G573" s="138"/>
      <c r="H573" s="138"/>
      <c r="I573" s="527"/>
      <c r="J573" s="138"/>
      <c r="K573" s="138"/>
      <c r="L573" s="138"/>
      <c r="M573" s="140"/>
      <c r="N573" s="138"/>
      <c r="O573" s="138"/>
      <c r="P573" s="138"/>
      <c r="Q573" s="138"/>
      <c r="R573" s="138"/>
      <c r="S573" s="138"/>
      <c r="T573" s="138"/>
      <c r="U573" s="138"/>
      <c r="V573" s="138"/>
      <c r="W573" s="138"/>
      <c r="X573" s="138"/>
      <c r="Y573" s="138"/>
      <c r="Z573" s="138"/>
    </row>
    <row r="574" ht="12.75" hidden="1" customHeight="1">
      <c r="A574" s="137"/>
      <c r="B574" s="138"/>
      <c r="C574" s="138"/>
      <c r="D574" s="527"/>
      <c r="E574" s="138"/>
      <c r="F574" s="138"/>
      <c r="G574" s="138"/>
      <c r="H574" s="138"/>
      <c r="I574" s="527"/>
      <c r="J574" s="138"/>
      <c r="K574" s="138"/>
      <c r="L574" s="138"/>
      <c r="M574" s="140"/>
      <c r="N574" s="138"/>
      <c r="O574" s="138"/>
      <c r="P574" s="138"/>
      <c r="Q574" s="138"/>
      <c r="R574" s="138"/>
      <c r="S574" s="138"/>
      <c r="T574" s="138"/>
      <c r="U574" s="138"/>
      <c r="V574" s="138"/>
      <c r="W574" s="138"/>
      <c r="X574" s="138"/>
      <c r="Y574" s="138"/>
      <c r="Z574" s="138"/>
    </row>
    <row r="575" ht="12.75" hidden="1" customHeight="1">
      <c r="A575" s="137"/>
      <c r="B575" s="138"/>
      <c r="C575" s="138"/>
      <c r="D575" s="527"/>
      <c r="E575" s="138"/>
      <c r="F575" s="138"/>
      <c r="G575" s="138"/>
      <c r="H575" s="138"/>
      <c r="I575" s="527"/>
      <c r="J575" s="138"/>
      <c r="K575" s="138"/>
      <c r="L575" s="138"/>
      <c r="M575" s="140"/>
      <c r="N575" s="138"/>
      <c r="O575" s="138"/>
      <c r="P575" s="138"/>
      <c r="Q575" s="138"/>
      <c r="R575" s="138"/>
      <c r="S575" s="138"/>
      <c r="T575" s="138"/>
      <c r="U575" s="138"/>
      <c r="V575" s="138"/>
      <c r="W575" s="138"/>
      <c r="X575" s="138"/>
      <c r="Y575" s="138"/>
      <c r="Z575" s="138"/>
    </row>
    <row r="576" ht="12.75" hidden="1" customHeight="1">
      <c r="A576" s="137"/>
      <c r="B576" s="138"/>
      <c r="C576" s="138"/>
      <c r="D576" s="527"/>
      <c r="E576" s="138"/>
      <c r="F576" s="138"/>
      <c r="G576" s="138"/>
      <c r="H576" s="138"/>
      <c r="I576" s="527"/>
      <c r="J576" s="138"/>
      <c r="K576" s="138"/>
      <c r="L576" s="138"/>
      <c r="M576" s="140"/>
      <c r="N576" s="138"/>
      <c r="O576" s="138"/>
      <c r="P576" s="138"/>
      <c r="Q576" s="138"/>
      <c r="R576" s="138"/>
      <c r="S576" s="138"/>
      <c r="T576" s="138"/>
      <c r="U576" s="138"/>
      <c r="V576" s="138"/>
      <c r="W576" s="138"/>
      <c r="X576" s="138"/>
      <c r="Y576" s="138"/>
      <c r="Z576" s="138"/>
    </row>
    <row r="577" ht="12.75" hidden="1" customHeight="1">
      <c r="A577" s="137"/>
      <c r="B577" s="138"/>
      <c r="C577" s="138"/>
      <c r="D577" s="527"/>
      <c r="E577" s="138"/>
      <c r="F577" s="138"/>
      <c r="G577" s="138"/>
      <c r="H577" s="138"/>
      <c r="I577" s="527"/>
      <c r="J577" s="138"/>
      <c r="K577" s="138"/>
      <c r="L577" s="138"/>
      <c r="M577" s="140"/>
      <c r="N577" s="138"/>
      <c r="O577" s="138"/>
      <c r="P577" s="138"/>
      <c r="Q577" s="138"/>
      <c r="R577" s="138"/>
      <c r="S577" s="138"/>
      <c r="T577" s="138"/>
      <c r="U577" s="138"/>
      <c r="V577" s="138"/>
      <c r="W577" s="138"/>
      <c r="X577" s="138"/>
      <c r="Y577" s="138"/>
      <c r="Z577" s="138"/>
    </row>
    <row r="578" ht="12.75" hidden="1" customHeight="1">
      <c r="A578" s="137"/>
      <c r="B578" s="138"/>
      <c r="C578" s="138"/>
      <c r="D578" s="527"/>
      <c r="E578" s="138"/>
      <c r="F578" s="138"/>
      <c r="G578" s="138"/>
      <c r="H578" s="138"/>
      <c r="I578" s="527"/>
      <c r="J578" s="138"/>
      <c r="K578" s="138"/>
      <c r="L578" s="138"/>
      <c r="M578" s="140"/>
      <c r="N578" s="138"/>
      <c r="O578" s="138"/>
      <c r="P578" s="138"/>
      <c r="Q578" s="138"/>
      <c r="R578" s="138"/>
      <c r="S578" s="138"/>
      <c r="T578" s="138"/>
      <c r="U578" s="138"/>
      <c r="V578" s="138"/>
      <c r="W578" s="138"/>
      <c r="X578" s="138"/>
      <c r="Y578" s="138"/>
      <c r="Z578" s="138"/>
    </row>
    <row r="579" ht="12.75" hidden="1" customHeight="1">
      <c r="A579" s="137"/>
      <c r="B579" s="138"/>
      <c r="C579" s="138"/>
      <c r="D579" s="527"/>
      <c r="E579" s="138"/>
      <c r="F579" s="138"/>
      <c r="G579" s="138"/>
      <c r="H579" s="138"/>
      <c r="I579" s="527"/>
      <c r="J579" s="138"/>
      <c r="K579" s="138"/>
      <c r="L579" s="138"/>
      <c r="M579" s="140"/>
      <c r="N579" s="138"/>
      <c r="O579" s="138"/>
      <c r="P579" s="138"/>
      <c r="Q579" s="138"/>
      <c r="R579" s="138"/>
      <c r="S579" s="138"/>
      <c r="T579" s="138"/>
      <c r="U579" s="138"/>
      <c r="V579" s="138"/>
      <c r="W579" s="138"/>
      <c r="X579" s="138"/>
      <c r="Y579" s="138"/>
      <c r="Z579" s="138"/>
    </row>
    <row r="580" ht="12.75" hidden="1" customHeight="1">
      <c r="A580" s="137"/>
      <c r="B580" s="138"/>
      <c r="C580" s="138"/>
      <c r="D580" s="527"/>
      <c r="E580" s="138"/>
      <c r="F580" s="138"/>
      <c r="G580" s="138"/>
      <c r="H580" s="138"/>
      <c r="I580" s="527"/>
      <c r="J580" s="138"/>
      <c r="K580" s="138"/>
      <c r="L580" s="138"/>
      <c r="M580" s="140"/>
      <c r="N580" s="138"/>
      <c r="O580" s="138"/>
      <c r="P580" s="138"/>
      <c r="Q580" s="138"/>
      <c r="R580" s="138"/>
      <c r="S580" s="138"/>
      <c r="T580" s="138"/>
      <c r="U580" s="138"/>
      <c r="V580" s="138"/>
      <c r="W580" s="138"/>
      <c r="X580" s="138"/>
      <c r="Y580" s="138"/>
      <c r="Z580" s="138"/>
    </row>
    <row r="581" ht="12.75" hidden="1" customHeight="1">
      <c r="A581" s="137"/>
      <c r="B581" s="138"/>
      <c r="C581" s="138"/>
      <c r="D581" s="527"/>
      <c r="E581" s="138"/>
      <c r="F581" s="138"/>
      <c r="G581" s="138"/>
      <c r="H581" s="138"/>
      <c r="I581" s="527"/>
      <c r="J581" s="138"/>
      <c r="K581" s="138"/>
      <c r="L581" s="138"/>
      <c r="M581" s="140"/>
      <c r="N581" s="138"/>
      <c r="O581" s="138"/>
      <c r="P581" s="138"/>
      <c r="Q581" s="138"/>
      <c r="R581" s="138"/>
      <c r="S581" s="138"/>
      <c r="T581" s="138"/>
      <c r="U581" s="138"/>
      <c r="V581" s="138"/>
      <c r="W581" s="138"/>
      <c r="X581" s="138"/>
      <c r="Y581" s="138"/>
      <c r="Z581" s="138"/>
    </row>
    <row r="582" ht="12.75" hidden="1" customHeight="1">
      <c r="A582" s="137"/>
      <c r="B582" s="138"/>
      <c r="C582" s="138"/>
      <c r="D582" s="527"/>
      <c r="E582" s="138"/>
      <c r="F582" s="138"/>
      <c r="G582" s="138"/>
      <c r="H582" s="138"/>
      <c r="I582" s="527"/>
      <c r="J582" s="138"/>
      <c r="K582" s="138"/>
      <c r="L582" s="138"/>
      <c r="M582" s="140"/>
      <c r="N582" s="138"/>
      <c r="O582" s="138"/>
      <c r="P582" s="138"/>
      <c r="Q582" s="138"/>
      <c r="R582" s="138"/>
      <c r="S582" s="138"/>
      <c r="T582" s="138"/>
      <c r="U582" s="138"/>
      <c r="V582" s="138"/>
      <c r="W582" s="138"/>
      <c r="X582" s="138"/>
      <c r="Y582" s="138"/>
      <c r="Z582" s="138"/>
    </row>
    <row r="583" ht="12.75" hidden="1" customHeight="1">
      <c r="A583" s="137"/>
      <c r="B583" s="138"/>
      <c r="C583" s="138"/>
      <c r="D583" s="527"/>
      <c r="E583" s="138"/>
      <c r="F583" s="138"/>
      <c r="G583" s="138"/>
      <c r="H583" s="138"/>
      <c r="I583" s="527"/>
      <c r="J583" s="138"/>
      <c r="K583" s="138"/>
      <c r="L583" s="138"/>
      <c r="M583" s="140"/>
      <c r="N583" s="138"/>
      <c r="O583" s="138"/>
      <c r="P583" s="138"/>
      <c r="Q583" s="138"/>
      <c r="R583" s="138"/>
      <c r="S583" s="138"/>
      <c r="T583" s="138"/>
      <c r="U583" s="138"/>
      <c r="V583" s="138"/>
      <c r="W583" s="138"/>
      <c r="X583" s="138"/>
      <c r="Y583" s="138"/>
      <c r="Z583" s="138"/>
    </row>
    <row r="584" ht="12.75" hidden="1" customHeight="1">
      <c r="A584" s="137"/>
      <c r="B584" s="138"/>
      <c r="C584" s="138"/>
      <c r="D584" s="527"/>
      <c r="E584" s="138"/>
      <c r="F584" s="138"/>
      <c r="G584" s="138"/>
      <c r="H584" s="138"/>
      <c r="I584" s="527"/>
      <c r="J584" s="138"/>
      <c r="K584" s="138"/>
      <c r="L584" s="138"/>
      <c r="M584" s="140"/>
      <c r="N584" s="138"/>
      <c r="O584" s="138"/>
      <c r="P584" s="138"/>
      <c r="Q584" s="138"/>
      <c r="R584" s="138"/>
      <c r="S584" s="138"/>
      <c r="T584" s="138"/>
      <c r="U584" s="138"/>
      <c r="V584" s="138"/>
      <c r="W584" s="138"/>
      <c r="X584" s="138"/>
      <c r="Y584" s="138"/>
      <c r="Z584" s="138"/>
    </row>
    <row r="585" ht="12.75" hidden="1" customHeight="1">
      <c r="A585" s="137"/>
      <c r="B585" s="138"/>
      <c r="C585" s="138"/>
      <c r="D585" s="527"/>
      <c r="E585" s="138"/>
      <c r="F585" s="138"/>
      <c r="G585" s="138"/>
      <c r="H585" s="138"/>
      <c r="I585" s="527"/>
      <c r="J585" s="138"/>
      <c r="K585" s="138"/>
      <c r="L585" s="138"/>
      <c r="M585" s="140"/>
      <c r="N585" s="138"/>
      <c r="O585" s="138"/>
      <c r="P585" s="138"/>
      <c r="Q585" s="138"/>
      <c r="R585" s="138"/>
      <c r="S585" s="138"/>
      <c r="T585" s="138"/>
      <c r="U585" s="138"/>
      <c r="V585" s="138"/>
      <c r="W585" s="138"/>
      <c r="X585" s="138"/>
      <c r="Y585" s="138"/>
      <c r="Z585" s="138"/>
    </row>
    <row r="586" ht="12.75" hidden="1" customHeight="1">
      <c r="A586" s="137"/>
      <c r="B586" s="138"/>
      <c r="C586" s="138"/>
      <c r="D586" s="527"/>
      <c r="E586" s="138"/>
      <c r="F586" s="138"/>
      <c r="G586" s="138"/>
      <c r="H586" s="138"/>
      <c r="I586" s="527"/>
      <c r="J586" s="138"/>
      <c r="K586" s="138"/>
      <c r="L586" s="138"/>
      <c r="M586" s="140"/>
      <c r="N586" s="138"/>
      <c r="O586" s="138"/>
      <c r="P586" s="138"/>
      <c r="Q586" s="138"/>
      <c r="R586" s="138"/>
      <c r="S586" s="138"/>
      <c r="T586" s="138"/>
      <c r="U586" s="138"/>
      <c r="V586" s="138"/>
      <c r="W586" s="138"/>
      <c r="X586" s="138"/>
      <c r="Y586" s="138"/>
      <c r="Z586" s="138"/>
    </row>
    <row r="587" ht="12.75" hidden="1" customHeight="1">
      <c r="A587" s="137"/>
      <c r="B587" s="138"/>
      <c r="C587" s="138"/>
      <c r="D587" s="527"/>
      <c r="E587" s="138"/>
      <c r="F587" s="138"/>
      <c r="G587" s="138"/>
      <c r="H587" s="138"/>
      <c r="I587" s="527"/>
      <c r="J587" s="138"/>
      <c r="K587" s="138"/>
      <c r="L587" s="138"/>
      <c r="M587" s="140"/>
      <c r="N587" s="138"/>
      <c r="O587" s="138"/>
      <c r="P587" s="138"/>
      <c r="Q587" s="138"/>
      <c r="R587" s="138"/>
      <c r="S587" s="138"/>
      <c r="T587" s="138"/>
      <c r="U587" s="138"/>
      <c r="V587" s="138"/>
      <c r="W587" s="138"/>
      <c r="X587" s="138"/>
      <c r="Y587" s="138"/>
      <c r="Z587" s="138"/>
    </row>
    <row r="588" ht="12.75" hidden="1" customHeight="1">
      <c r="A588" s="137"/>
      <c r="B588" s="138"/>
      <c r="C588" s="138"/>
      <c r="D588" s="527"/>
      <c r="E588" s="138"/>
      <c r="F588" s="138"/>
      <c r="G588" s="138"/>
      <c r="H588" s="138"/>
      <c r="I588" s="527"/>
      <c r="J588" s="138"/>
      <c r="K588" s="138"/>
      <c r="L588" s="138"/>
      <c r="M588" s="140"/>
      <c r="N588" s="138"/>
      <c r="O588" s="138"/>
      <c r="P588" s="138"/>
      <c r="Q588" s="138"/>
      <c r="R588" s="138"/>
      <c r="S588" s="138"/>
      <c r="T588" s="138"/>
      <c r="U588" s="138"/>
      <c r="V588" s="138"/>
      <c r="W588" s="138"/>
      <c r="X588" s="138"/>
      <c r="Y588" s="138"/>
      <c r="Z588" s="138"/>
    </row>
    <row r="589" ht="12.75" hidden="1" customHeight="1">
      <c r="A589" s="137"/>
      <c r="B589" s="138"/>
      <c r="C589" s="138"/>
      <c r="D589" s="527"/>
      <c r="E589" s="138"/>
      <c r="F589" s="138"/>
      <c r="G589" s="138"/>
      <c r="H589" s="138"/>
      <c r="I589" s="527"/>
      <c r="J589" s="138"/>
      <c r="K589" s="138"/>
      <c r="L589" s="138"/>
      <c r="M589" s="140"/>
      <c r="N589" s="138"/>
      <c r="O589" s="138"/>
      <c r="P589" s="138"/>
      <c r="Q589" s="138"/>
      <c r="R589" s="138"/>
      <c r="S589" s="138"/>
      <c r="T589" s="138"/>
      <c r="U589" s="138"/>
      <c r="V589" s="138"/>
      <c r="W589" s="138"/>
      <c r="X589" s="138"/>
      <c r="Y589" s="138"/>
      <c r="Z589" s="138"/>
    </row>
    <row r="590" ht="12.75" hidden="1" customHeight="1">
      <c r="A590" s="137"/>
      <c r="B590" s="138"/>
      <c r="C590" s="138"/>
      <c r="D590" s="527"/>
      <c r="E590" s="138"/>
      <c r="F590" s="138"/>
      <c r="G590" s="138"/>
      <c r="H590" s="138"/>
      <c r="I590" s="527"/>
      <c r="J590" s="138"/>
      <c r="K590" s="138"/>
      <c r="L590" s="138"/>
      <c r="M590" s="140"/>
      <c r="N590" s="138"/>
      <c r="O590" s="138"/>
      <c r="P590" s="138"/>
      <c r="Q590" s="138"/>
      <c r="R590" s="138"/>
      <c r="S590" s="138"/>
      <c r="T590" s="138"/>
      <c r="U590" s="138"/>
      <c r="V590" s="138"/>
      <c r="W590" s="138"/>
      <c r="X590" s="138"/>
      <c r="Y590" s="138"/>
      <c r="Z590" s="138"/>
    </row>
    <row r="591" ht="12.75" hidden="1" customHeight="1">
      <c r="A591" s="137"/>
      <c r="B591" s="138"/>
      <c r="C591" s="138"/>
      <c r="D591" s="527"/>
      <c r="E591" s="138"/>
      <c r="F591" s="138"/>
      <c r="G591" s="138"/>
      <c r="H591" s="138"/>
      <c r="I591" s="527"/>
      <c r="J591" s="138"/>
      <c r="K591" s="138"/>
      <c r="L591" s="138"/>
      <c r="M591" s="140"/>
      <c r="N591" s="138"/>
      <c r="O591" s="138"/>
      <c r="P591" s="138"/>
      <c r="Q591" s="138"/>
      <c r="R591" s="138"/>
      <c r="S591" s="138"/>
      <c r="T591" s="138"/>
      <c r="U591" s="138"/>
      <c r="V591" s="138"/>
      <c r="W591" s="138"/>
      <c r="X591" s="138"/>
      <c r="Y591" s="138"/>
      <c r="Z591" s="138"/>
    </row>
    <row r="592" ht="12.75" hidden="1" customHeight="1">
      <c r="A592" s="137"/>
      <c r="B592" s="138"/>
      <c r="C592" s="138"/>
      <c r="D592" s="527"/>
      <c r="E592" s="138"/>
      <c r="F592" s="138"/>
      <c r="G592" s="138"/>
      <c r="H592" s="138"/>
      <c r="I592" s="527"/>
      <c r="J592" s="138"/>
      <c r="K592" s="138"/>
      <c r="L592" s="138"/>
      <c r="M592" s="140"/>
      <c r="N592" s="138"/>
      <c r="O592" s="138"/>
      <c r="P592" s="138"/>
      <c r="Q592" s="138"/>
      <c r="R592" s="138"/>
      <c r="S592" s="138"/>
      <c r="T592" s="138"/>
      <c r="U592" s="138"/>
      <c r="V592" s="138"/>
      <c r="W592" s="138"/>
      <c r="X592" s="138"/>
      <c r="Y592" s="138"/>
      <c r="Z592" s="138"/>
    </row>
    <row r="593" ht="12.75" hidden="1" customHeight="1">
      <c r="A593" s="137"/>
      <c r="B593" s="138"/>
      <c r="C593" s="138"/>
      <c r="D593" s="527"/>
      <c r="E593" s="138"/>
      <c r="F593" s="138"/>
      <c r="G593" s="138"/>
      <c r="H593" s="138"/>
      <c r="I593" s="527"/>
      <c r="J593" s="138"/>
      <c r="K593" s="138"/>
      <c r="L593" s="138"/>
      <c r="M593" s="140"/>
      <c r="N593" s="138"/>
      <c r="O593" s="138"/>
      <c r="P593" s="138"/>
      <c r="Q593" s="138"/>
      <c r="R593" s="138"/>
      <c r="S593" s="138"/>
      <c r="T593" s="138"/>
      <c r="U593" s="138"/>
      <c r="V593" s="138"/>
      <c r="W593" s="138"/>
      <c r="X593" s="138"/>
      <c r="Y593" s="138"/>
      <c r="Z593" s="138"/>
    </row>
    <row r="594" ht="12.75" hidden="1" customHeight="1">
      <c r="A594" s="137"/>
      <c r="B594" s="138"/>
      <c r="C594" s="138"/>
      <c r="D594" s="527"/>
      <c r="E594" s="138"/>
      <c r="F594" s="138"/>
      <c r="G594" s="138"/>
      <c r="H594" s="138"/>
      <c r="I594" s="527"/>
      <c r="J594" s="138"/>
      <c r="K594" s="138"/>
      <c r="L594" s="138"/>
      <c r="M594" s="140"/>
      <c r="N594" s="138"/>
      <c r="O594" s="138"/>
      <c r="P594" s="138"/>
      <c r="Q594" s="138"/>
      <c r="R594" s="138"/>
      <c r="S594" s="138"/>
      <c r="T594" s="138"/>
      <c r="U594" s="138"/>
      <c r="V594" s="138"/>
      <c r="W594" s="138"/>
      <c r="X594" s="138"/>
      <c r="Y594" s="138"/>
      <c r="Z594" s="138"/>
    </row>
    <row r="595" ht="12.75" hidden="1" customHeight="1">
      <c r="A595" s="137"/>
      <c r="B595" s="138"/>
      <c r="C595" s="138"/>
      <c r="D595" s="527"/>
      <c r="E595" s="138"/>
      <c r="F595" s="138"/>
      <c r="G595" s="138"/>
      <c r="H595" s="138"/>
      <c r="I595" s="527"/>
      <c r="J595" s="138"/>
      <c r="K595" s="138"/>
      <c r="L595" s="138"/>
      <c r="M595" s="140"/>
      <c r="N595" s="138"/>
      <c r="O595" s="138"/>
      <c r="P595" s="138"/>
      <c r="Q595" s="138"/>
      <c r="R595" s="138"/>
      <c r="S595" s="138"/>
      <c r="T595" s="138"/>
      <c r="U595" s="138"/>
      <c r="V595" s="138"/>
      <c r="W595" s="138"/>
      <c r="X595" s="138"/>
      <c r="Y595" s="138"/>
      <c r="Z595" s="138"/>
    </row>
    <row r="596" ht="12.75" hidden="1" customHeight="1">
      <c r="A596" s="137"/>
      <c r="B596" s="138"/>
      <c r="C596" s="138"/>
      <c r="D596" s="527"/>
      <c r="E596" s="138"/>
      <c r="F596" s="138"/>
      <c r="G596" s="138"/>
      <c r="H596" s="138"/>
      <c r="I596" s="527"/>
      <c r="J596" s="138"/>
      <c r="K596" s="138"/>
      <c r="L596" s="138"/>
      <c r="M596" s="140"/>
      <c r="N596" s="138"/>
      <c r="O596" s="138"/>
      <c r="P596" s="138"/>
      <c r="Q596" s="138"/>
      <c r="R596" s="138"/>
      <c r="S596" s="138"/>
      <c r="T596" s="138"/>
      <c r="U596" s="138"/>
      <c r="V596" s="138"/>
      <c r="W596" s="138"/>
      <c r="X596" s="138"/>
      <c r="Y596" s="138"/>
      <c r="Z596" s="138"/>
    </row>
    <row r="597" ht="12.75" hidden="1" customHeight="1">
      <c r="A597" s="137"/>
      <c r="B597" s="138"/>
      <c r="C597" s="138"/>
      <c r="D597" s="527"/>
      <c r="E597" s="138"/>
      <c r="F597" s="138"/>
      <c r="G597" s="138"/>
      <c r="H597" s="138"/>
      <c r="I597" s="527"/>
      <c r="J597" s="138"/>
      <c r="K597" s="138"/>
      <c r="L597" s="138"/>
      <c r="M597" s="140"/>
      <c r="N597" s="138"/>
      <c r="O597" s="138"/>
      <c r="P597" s="138"/>
      <c r="Q597" s="138"/>
      <c r="R597" s="138"/>
      <c r="S597" s="138"/>
      <c r="T597" s="138"/>
      <c r="U597" s="138"/>
      <c r="V597" s="138"/>
      <c r="W597" s="138"/>
      <c r="X597" s="138"/>
      <c r="Y597" s="138"/>
      <c r="Z597" s="138"/>
    </row>
    <row r="598" ht="12.75" hidden="1" customHeight="1">
      <c r="A598" s="137"/>
      <c r="B598" s="138"/>
      <c r="C598" s="138"/>
      <c r="D598" s="527"/>
      <c r="E598" s="138"/>
      <c r="F598" s="138"/>
      <c r="G598" s="138"/>
      <c r="H598" s="138"/>
      <c r="I598" s="527"/>
      <c r="J598" s="138"/>
      <c r="K598" s="138"/>
      <c r="L598" s="138"/>
      <c r="M598" s="140"/>
      <c r="N598" s="138"/>
      <c r="O598" s="138"/>
      <c r="P598" s="138"/>
      <c r="Q598" s="138"/>
      <c r="R598" s="138"/>
      <c r="S598" s="138"/>
      <c r="T598" s="138"/>
      <c r="U598" s="138"/>
      <c r="V598" s="138"/>
      <c r="W598" s="138"/>
      <c r="X598" s="138"/>
      <c r="Y598" s="138"/>
      <c r="Z598" s="138"/>
    </row>
    <row r="599" ht="12.75" hidden="1" customHeight="1">
      <c r="A599" s="137"/>
      <c r="B599" s="138"/>
      <c r="C599" s="138"/>
      <c r="D599" s="527"/>
      <c r="E599" s="138"/>
      <c r="F599" s="138"/>
      <c r="G599" s="138"/>
      <c r="H599" s="138"/>
      <c r="I599" s="527"/>
      <c r="J599" s="138"/>
      <c r="K599" s="138"/>
      <c r="L599" s="138"/>
      <c r="M599" s="140"/>
      <c r="N599" s="138"/>
      <c r="O599" s="138"/>
      <c r="P599" s="138"/>
      <c r="Q599" s="138"/>
      <c r="R599" s="138"/>
      <c r="S599" s="138"/>
      <c r="T599" s="138"/>
      <c r="U599" s="138"/>
      <c r="V599" s="138"/>
      <c r="W599" s="138"/>
      <c r="X599" s="138"/>
      <c r="Y599" s="138"/>
      <c r="Z599" s="138"/>
    </row>
    <row r="600" ht="12.75" hidden="1" customHeight="1">
      <c r="A600" s="137"/>
      <c r="B600" s="138"/>
      <c r="C600" s="138"/>
      <c r="D600" s="527"/>
      <c r="E600" s="138"/>
      <c r="F600" s="138"/>
      <c r="G600" s="138"/>
      <c r="H600" s="138"/>
      <c r="I600" s="527"/>
      <c r="J600" s="138"/>
      <c r="K600" s="138"/>
      <c r="L600" s="138"/>
      <c r="M600" s="140"/>
      <c r="N600" s="138"/>
      <c r="O600" s="138"/>
      <c r="P600" s="138"/>
      <c r="Q600" s="138"/>
      <c r="R600" s="138"/>
      <c r="S600" s="138"/>
      <c r="T600" s="138"/>
      <c r="U600" s="138"/>
      <c r="V600" s="138"/>
      <c r="W600" s="138"/>
      <c r="X600" s="138"/>
      <c r="Y600" s="138"/>
      <c r="Z600" s="138"/>
    </row>
    <row r="601" ht="12.75" hidden="1" customHeight="1">
      <c r="A601" s="137"/>
      <c r="B601" s="138"/>
      <c r="C601" s="138"/>
      <c r="D601" s="527"/>
      <c r="E601" s="138"/>
      <c r="F601" s="138"/>
      <c r="G601" s="138"/>
      <c r="H601" s="138"/>
      <c r="I601" s="527"/>
      <c r="J601" s="138"/>
      <c r="K601" s="138"/>
      <c r="L601" s="138"/>
      <c r="M601" s="140"/>
      <c r="N601" s="138"/>
      <c r="O601" s="138"/>
      <c r="P601" s="138"/>
      <c r="Q601" s="138"/>
      <c r="R601" s="138"/>
      <c r="S601" s="138"/>
      <c r="T601" s="138"/>
      <c r="U601" s="138"/>
      <c r="V601" s="138"/>
      <c r="W601" s="138"/>
      <c r="X601" s="138"/>
      <c r="Y601" s="138"/>
      <c r="Z601" s="138"/>
    </row>
    <row r="602" ht="12.75" hidden="1" customHeight="1">
      <c r="A602" s="137"/>
      <c r="B602" s="138"/>
      <c r="C602" s="138"/>
      <c r="D602" s="527"/>
      <c r="E602" s="138"/>
      <c r="F602" s="138"/>
      <c r="G602" s="138"/>
      <c r="H602" s="138"/>
      <c r="I602" s="527"/>
      <c r="J602" s="138"/>
      <c r="K602" s="138"/>
      <c r="L602" s="138"/>
      <c r="M602" s="140"/>
      <c r="N602" s="138"/>
      <c r="O602" s="138"/>
      <c r="P602" s="138"/>
      <c r="Q602" s="138"/>
      <c r="R602" s="138"/>
      <c r="S602" s="138"/>
      <c r="T602" s="138"/>
      <c r="U602" s="138"/>
      <c r="V602" s="138"/>
      <c r="W602" s="138"/>
      <c r="X602" s="138"/>
      <c r="Y602" s="138"/>
      <c r="Z602" s="138"/>
    </row>
    <row r="603" ht="12.75" hidden="1" customHeight="1">
      <c r="A603" s="137"/>
      <c r="B603" s="138"/>
      <c r="C603" s="138"/>
      <c r="D603" s="527"/>
      <c r="E603" s="138"/>
      <c r="F603" s="138"/>
      <c r="G603" s="138"/>
      <c r="H603" s="138"/>
      <c r="I603" s="527"/>
      <c r="J603" s="138"/>
      <c r="K603" s="138"/>
      <c r="L603" s="138"/>
      <c r="M603" s="140"/>
      <c r="N603" s="138"/>
      <c r="O603" s="138"/>
      <c r="P603" s="138"/>
      <c r="Q603" s="138"/>
      <c r="R603" s="138"/>
      <c r="S603" s="138"/>
      <c r="T603" s="138"/>
      <c r="U603" s="138"/>
      <c r="V603" s="138"/>
      <c r="W603" s="138"/>
      <c r="X603" s="138"/>
      <c r="Y603" s="138"/>
      <c r="Z603" s="138"/>
    </row>
    <row r="604" ht="12.75" hidden="1" customHeight="1">
      <c r="A604" s="137"/>
      <c r="B604" s="138"/>
      <c r="C604" s="138"/>
      <c r="D604" s="527"/>
      <c r="E604" s="138"/>
      <c r="F604" s="138"/>
      <c r="G604" s="138"/>
      <c r="H604" s="138"/>
      <c r="I604" s="527"/>
      <c r="J604" s="138"/>
      <c r="K604" s="138"/>
      <c r="L604" s="138"/>
      <c r="M604" s="140"/>
      <c r="N604" s="138"/>
      <c r="O604" s="138"/>
      <c r="P604" s="138"/>
      <c r="Q604" s="138"/>
      <c r="R604" s="138"/>
      <c r="S604" s="138"/>
      <c r="T604" s="138"/>
      <c r="U604" s="138"/>
      <c r="V604" s="138"/>
      <c r="W604" s="138"/>
      <c r="X604" s="138"/>
      <c r="Y604" s="138"/>
      <c r="Z604" s="138"/>
    </row>
    <row r="605" ht="12.75" hidden="1" customHeight="1">
      <c r="A605" s="137"/>
      <c r="B605" s="138"/>
      <c r="C605" s="138"/>
      <c r="D605" s="527"/>
      <c r="E605" s="138"/>
      <c r="F605" s="138"/>
      <c r="G605" s="138"/>
      <c r="H605" s="138"/>
      <c r="I605" s="527"/>
      <c r="J605" s="138"/>
      <c r="K605" s="138"/>
      <c r="L605" s="138"/>
      <c r="M605" s="140"/>
      <c r="N605" s="138"/>
      <c r="O605" s="138"/>
      <c r="P605" s="138"/>
      <c r="Q605" s="138"/>
      <c r="R605" s="138"/>
      <c r="S605" s="138"/>
      <c r="T605" s="138"/>
      <c r="U605" s="138"/>
      <c r="V605" s="138"/>
      <c r="W605" s="138"/>
      <c r="X605" s="138"/>
      <c r="Y605" s="138"/>
      <c r="Z605" s="138"/>
    </row>
    <row r="606" ht="12.75" hidden="1" customHeight="1">
      <c r="A606" s="137"/>
      <c r="B606" s="138"/>
      <c r="C606" s="138"/>
      <c r="D606" s="527"/>
      <c r="E606" s="138"/>
      <c r="F606" s="138"/>
      <c r="G606" s="138"/>
      <c r="H606" s="138"/>
      <c r="I606" s="527"/>
      <c r="J606" s="138"/>
      <c r="K606" s="138"/>
      <c r="L606" s="138"/>
      <c r="M606" s="140"/>
      <c r="N606" s="138"/>
      <c r="O606" s="138"/>
      <c r="P606" s="138"/>
      <c r="Q606" s="138"/>
      <c r="R606" s="138"/>
      <c r="S606" s="138"/>
      <c r="T606" s="138"/>
      <c r="U606" s="138"/>
      <c r="V606" s="138"/>
      <c r="W606" s="138"/>
      <c r="X606" s="138"/>
      <c r="Y606" s="138"/>
      <c r="Z606" s="138"/>
    </row>
    <row r="607" ht="12.75" hidden="1" customHeight="1">
      <c r="A607" s="137"/>
      <c r="B607" s="138"/>
      <c r="C607" s="138"/>
      <c r="D607" s="527"/>
      <c r="E607" s="138"/>
      <c r="F607" s="138"/>
      <c r="G607" s="138"/>
      <c r="H607" s="138"/>
      <c r="I607" s="527"/>
      <c r="J607" s="138"/>
      <c r="K607" s="138"/>
      <c r="L607" s="138"/>
      <c r="M607" s="140"/>
      <c r="N607" s="138"/>
      <c r="O607" s="138"/>
      <c r="P607" s="138"/>
      <c r="Q607" s="138"/>
      <c r="R607" s="138"/>
      <c r="S607" s="138"/>
      <c r="T607" s="138"/>
      <c r="U607" s="138"/>
      <c r="V607" s="138"/>
      <c r="W607" s="138"/>
      <c r="X607" s="138"/>
      <c r="Y607" s="138"/>
      <c r="Z607" s="138"/>
    </row>
    <row r="608" ht="12.75" hidden="1" customHeight="1">
      <c r="A608" s="137"/>
      <c r="B608" s="138"/>
      <c r="C608" s="138"/>
      <c r="D608" s="527"/>
      <c r="E608" s="138"/>
      <c r="F608" s="138"/>
      <c r="G608" s="138"/>
      <c r="H608" s="138"/>
      <c r="I608" s="527"/>
      <c r="J608" s="138"/>
      <c r="K608" s="138"/>
      <c r="L608" s="138"/>
      <c r="M608" s="140"/>
      <c r="N608" s="138"/>
      <c r="O608" s="138"/>
      <c r="P608" s="138"/>
      <c r="Q608" s="138"/>
      <c r="R608" s="138"/>
      <c r="S608" s="138"/>
      <c r="T608" s="138"/>
      <c r="U608" s="138"/>
      <c r="V608" s="138"/>
      <c r="W608" s="138"/>
      <c r="X608" s="138"/>
      <c r="Y608" s="138"/>
      <c r="Z608" s="138"/>
    </row>
    <row r="609" ht="12.75" hidden="1" customHeight="1">
      <c r="A609" s="137"/>
      <c r="B609" s="138"/>
      <c r="C609" s="138"/>
      <c r="D609" s="527"/>
      <c r="E609" s="138"/>
      <c r="F609" s="138"/>
      <c r="G609" s="138"/>
      <c r="H609" s="138"/>
      <c r="I609" s="527"/>
      <c r="J609" s="138"/>
      <c r="K609" s="138"/>
      <c r="L609" s="138"/>
      <c r="M609" s="140"/>
      <c r="N609" s="138"/>
      <c r="O609" s="138"/>
      <c r="P609" s="138"/>
      <c r="Q609" s="138"/>
      <c r="R609" s="138"/>
      <c r="S609" s="138"/>
      <c r="T609" s="138"/>
      <c r="U609" s="138"/>
      <c r="V609" s="138"/>
      <c r="W609" s="138"/>
      <c r="X609" s="138"/>
      <c r="Y609" s="138"/>
      <c r="Z609" s="138"/>
    </row>
    <row r="610" ht="12.75" hidden="1" customHeight="1">
      <c r="A610" s="137"/>
      <c r="B610" s="138"/>
      <c r="C610" s="138"/>
      <c r="D610" s="527"/>
      <c r="E610" s="138"/>
      <c r="F610" s="138"/>
      <c r="G610" s="138"/>
      <c r="H610" s="138"/>
      <c r="I610" s="527"/>
      <c r="J610" s="138"/>
      <c r="K610" s="138"/>
      <c r="L610" s="138"/>
      <c r="M610" s="140"/>
      <c r="N610" s="138"/>
      <c r="O610" s="138"/>
      <c r="P610" s="138"/>
      <c r="Q610" s="138"/>
      <c r="R610" s="138"/>
      <c r="S610" s="138"/>
      <c r="T610" s="138"/>
      <c r="U610" s="138"/>
      <c r="V610" s="138"/>
      <c r="W610" s="138"/>
      <c r="X610" s="138"/>
      <c r="Y610" s="138"/>
      <c r="Z610" s="138"/>
    </row>
    <row r="611" ht="12.75" hidden="1" customHeight="1">
      <c r="A611" s="137"/>
      <c r="B611" s="138"/>
      <c r="C611" s="138"/>
      <c r="D611" s="527"/>
      <c r="E611" s="138"/>
      <c r="F611" s="138"/>
      <c r="G611" s="138"/>
      <c r="H611" s="138"/>
      <c r="I611" s="527"/>
      <c r="J611" s="138"/>
      <c r="K611" s="138"/>
      <c r="L611" s="138"/>
      <c r="M611" s="140"/>
      <c r="N611" s="138"/>
      <c r="O611" s="138"/>
      <c r="P611" s="138"/>
      <c r="Q611" s="138"/>
      <c r="R611" s="138"/>
      <c r="S611" s="138"/>
      <c r="T611" s="138"/>
      <c r="U611" s="138"/>
      <c r="V611" s="138"/>
      <c r="W611" s="138"/>
      <c r="X611" s="138"/>
      <c r="Y611" s="138"/>
      <c r="Z611" s="138"/>
    </row>
    <row r="612" ht="12.75" hidden="1" customHeight="1">
      <c r="A612" s="137"/>
      <c r="B612" s="138"/>
      <c r="C612" s="138"/>
      <c r="D612" s="527"/>
      <c r="E612" s="138"/>
      <c r="F612" s="138"/>
      <c r="G612" s="138"/>
      <c r="H612" s="138"/>
      <c r="I612" s="527"/>
      <c r="J612" s="138"/>
      <c r="K612" s="138"/>
      <c r="L612" s="138"/>
      <c r="M612" s="140"/>
      <c r="N612" s="138"/>
      <c r="O612" s="138"/>
      <c r="P612" s="138"/>
      <c r="Q612" s="138"/>
      <c r="R612" s="138"/>
      <c r="S612" s="138"/>
      <c r="T612" s="138"/>
      <c r="U612" s="138"/>
      <c r="V612" s="138"/>
      <c r="W612" s="138"/>
      <c r="X612" s="138"/>
      <c r="Y612" s="138"/>
      <c r="Z612" s="138"/>
    </row>
    <row r="613" ht="12.75" hidden="1" customHeight="1">
      <c r="A613" s="137"/>
      <c r="B613" s="138"/>
      <c r="C613" s="138"/>
      <c r="D613" s="527"/>
      <c r="E613" s="138"/>
      <c r="F613" s="138"/>
      <c r="G613" s="138"/>
      <c r="H613" s="138"/>
      <c r="I613" s="527"/>
      <c r="J613" s="138"/>
      <c r="K613" s="138"/>
      <c r="L613" s="138"/>
      <c r="M613" s="140"/>
      <c r="N613" s="138"/>
      <c r="O613" s="138"/>
      <c r="P613" s="138"/>
      <c r="Q613" s="138"/>
      <c r="R613" s="138"/>
      <c r="S613" s="138"/>
      <c r="T613" s="138"/>
      <c r="U613" s="138"/>
      <c r="V613" s="138"/>
      <c r="W613" s="138"/>
      <c r="X613" s="138"/>
      <c r="Y613" s="138"/>
      <c r="Z613" s="138"/>
    </row>
    <row r="614" ht="12.75" hidden="1" customHeight="1">
      <c r="A614" s="137"/>
      <c r="B614" s="138"/>
      <c r="C614" s="138"/>
      <c r="D614" s="527"/>
      <c r="E614" s="138"/>
      <c r="F614" s="138"/>
      <c r="G614" s="138"/>
      <c r="H614" s="138"/>
      <c r="I614" s="527"/>
      <c r="J614" s="138"/>
      <c r="K614" s="138"/>
      <c r="L614" s="138"/>
      <c r="M614" s="140"/>
      <c r="N614" s="138"/>
      <c r="O614" s="138"/>
      <c r="P614" s="138"/>
      <c r="Q614" s="138"/>
      <c r="R614" s="138"/>
      <c r="S614" s="138"/>
      <c r="T614" s="138"/>
      <c r="U614" s="138"/>
      <c r="V614" s="138"/>
      <c r="W614" s="138"/>
      <c r="X614" s="138"/>
      <c r="Y614" s="138"/>
      <c r="Z614" s="138"/>
    </row>
    <row r="615" ht="12.75" hidden="1" customHeight="1">
      <c r="A615" s="137"/>
      <c r="B615" s="138"/>
      <c r="C615" s="138"/>
      <c r="D615" s="527"/>
      <c r="E615" s="138"/>
      <c r="F615" s="138"/>
      <c r="G615" s="138"/>
      <c r="H615" s="138"/>
      <c r="I615" s="527"/>
      <c r="J615" s="138"/>
      <c r="K615" s="138"/>
      <c r="L615" s="138"/>
      <c r="M615" s="140"/>
      <c r="N615" s="138"/>
      <c r="O615" s="138"/>
      <c r="P615" s="138"/>
      <c r="Q615" s="138"/>
      <c r="R615" s="138"/>
      <c r="S615" s="138"/>
      <c r="T615" s="138"/>
      <c r="U615" s="138"/>
      <c r="V615" s="138"/>
      <c r="W615" s="138"/>
      <c r="X615" s="138"/>
      <c r="Y615" s="138"/>
      <c r="Z615" s="138"/>
    </row>
    <row r="616" ht="12.75" hidden="1" customHeight="1">
      <c r="A616" s="137"/>
      <c r="B616" s="138"/>
      <c r="C616" s="138"/>
      <c r="D616" s="527"/>
      <c r="E616" s="138"/>
      <c r="F616" s="138"/>
      <c r="G616" s="138"/>
      <c r="H616" s="138"/>
      <c r="I616" s="527"/>
      <c r="J616" s="138"/>
      <c r="K616" s="138"/>
      <c r="L616" s="138"/>
      <c r="M616" s="140"/>
      <c r="N616" s="138"/>
      <c r="O616" s="138"/>
      <c r="P616" s="138"/>
      <c r="Q616" s="138"/>
      <c r="R616" s="138"/>
      <c r="S616" s="138"/>
      <c r="T616" s="138"/>
      <c r="U616" s="138"/>
      <c r="V616" s="138"/>
      <c r="W616" s="138"/>
      <c r="X616" s="138"/>
      <c r="Y616" s="138"/>
      <c r="Z616" s="138"/>
    </row>
    <row r="617" ht="12.75" hidden="1" customHeight="1">
      <c r="A617" s="137"/>
      <c r="B617" s="138"/>
      <c r="C617" s="138"/>
      <c r="D617" s="527"/>
      <c r="E617" s="138"/>
      <c r="F617" s="138"/>
      <c r="G617" s="138"/>
      <c r="H617" s="138"/>
      <c r="I617" s="527"/>
      <c r="J617" s="138"/>
      <c r="K617" s="138"/>
      <c r="L617" s="138"/>
      <c r="M617" s="140"/>
      <c r="N617" s="138"/>
      <c r="O617" s="138"/>
      <c r="P617" s="138"/>
      <c r="Q617" s="138"/>
      <c r="R617" s="138"/>
      <c r="S617" s="138"/>
      <c r="T617" s="138"/>
      <c r="U617" s="138"/>
      <c r="V617" s="138"/>
      <c r="W617" s="138"/>
      <c r="X617" s="138"/>
      <c r="Y617" s="138"/>
      <c r="Z617" s="138"/>
    </row>
    <row r="618" ht="12.75" hidden="1" customHeight="1">
      <c r="A618" s="137"/>
      <c r="B618" s="138"/>
      <c r="C618" s="138"/>
      <c r="D618" s="527"/>
      <c r="E618" s="138"/>
      <c r="F618" s="138"/>
      <c r="G618" s="138"/>
      <c r="H618" s="138"/>
      <c r="I618" s="527"/>
      <c r="J618" s="138"/>
      <c r="K618" s="138"/>
      <c r="L618" s="138"/>
      <c r="M618" s="140"/>
      <c r="N618" s="138"/>
      <c r="O618" s="138"/>
      <c r="P618" s="138"/>
      <c r="Q618" s="138"/>
      <c r="R618" s="138"/>
      <c r="S618" s="138"/>
      <c r="T618" s="138"/>
      <c r="U618" s="138"/>
      <c r="V618" s="138"/>
      <c r="W618" s="138"/>
      <c r="X618" s="138"/>
      <c r="Y618" s="138"/>
      <c r="Z618" s="138"/>
    </row>
    <row r="619" ht="12.75" hidden="1" customHeight="1">
      <c r="A619" s="137"/>
      <c r="B619" s="138"/>
      <c r="C619" s="138"/>
      <c r="D619" s="527"/>
      <c r="E619" s="138"/>
      <c r="F619" s="138"/>
      <c r="G619" s="138"/>
      <c r="H619" s="138"/>
      <c r="I619" s="527"/>
      <c r="J619" s="138"/>
      <c r="K619" s="138"/>
      <c r="L619" s="138"/>
      <c r="M619" s="140"/>
      <c r="N619" s="138"/>
      <c r="O619" s="138"/>
      <c r="P619" s="138"/>
      <c r="Q619" s="138"/>
      <c r="R619" s="138"/>
      <c r="S619" s="138"/>
      <c r="T619" s="138"/>
      <c r="U619" s="138"/>
      <c r="V619" s="138"/>
      <c r="W619" s="138"/>
      <c r="X619" s="138"/>
      <c r="Y619" s="138"/>
      <c r="Z619" s="138"/>
    </row>
    <row r="620" ht="12.75" hidden="1" customHeight="1">
      <c r="A620" s="137"/>
      <c r="B620" s="138"/>
      <c r="C620" s="138"/>
      <c r="D620" s="527"/>
      <c r="E620" s="138"/>
      <c r="F620" s="138"/>
      <c r="G620" s="138"/>
      <c r="H620" s="138"/>
      <c r="I620" s="527"/>
      <c r="J620" s="138"/>
      <c r="K620" s="138"/>
      <c r="L620" s="138"/>
      <c r="M620" s="140"/>
      <c r="N620" s="138"/>
      <c r="O620" s="138"/>
      <c r="P620" s="138"/>
      <c r="Q620" s="138"/>
      <c r="R620" s="138"/>
      <c r="S620" s="138"/>
      <c r="T620" s="138"/>
      <c r="U620" s="138"/>
      <c r="V620" s="138"/>
      <c r="W620" s="138"/>
      <c r="X620" s="138"/>
      <c r="Y620" s="138"/>
      <c r="Z620" s="138"/>
    </row>
    <row r="621" ht="12.75" hidden="1" customHeight="1">
      <c r="A621" s="137"/>
      <c r="B621" s="138"/>
      <c r="C621" s="138"/>
      <c r="D621" s="527"/>
      <c r="E621" s="138"/>
      <c r="F621" s="138"/>
      <c r="G621" s="138"/>
      <c r="H621" s="138"/>
      <c r="I621" s="527"/>
      <c r="J621" s="138"/>
      <c r="K621" s="138"/>
      <c r="L621" s="138"/>
      <c r="M621" s="140"/>
      <c r="N621" s="138"/>
      <c r="O621" s="138"/>
      <c r="P621" s="138"/>
      <c r="Q621" s="138"/>
      <c r="R621" s="138"/>
      <c r="S621" s="138"/>
      <c r="T621" s="138"/>
      <c r="U621" s="138"/>
      <c r="V621" s="138"/>
      <c r="W621" s="138"/>
      <c r="X621" s="138"/>
      <c r="Y621" s="138"/>
      <c r="Z621" s="138"/>
    </row>
    <row r="622" ht="12.75" hidden="1" customHeight="1">
      <c r="A622" s="137"/>
      <c r="B622" s="138"/>
      <c r="C622" s="138"/>
      <c r="D622" s="527"/>
      <c r="E622" s="138"/>
      <c r="F622" s="138"/>
      <c r="G622" s="138"/>
      <c r="H622" s="138"/>
      <c r="I622" s="527"/>
      <c r="J622" s="138"/>
      <c r="K622" s="138"/>
      <c r="L622" s="138"/>
      <c r="M622" s="140"/>
      <c r="N622" s="138"/>
      <c r="O622" s="138"/>
      <c r="P622" s="138"/>
      <c r="Q622" s="138"/>
      <c r="R622" s="138"/>
      <c r="S622" s="138"/>
      <c r="T622" s="138"/>
      <c r="U622" s="138"/>
      <c r="V622" s="138"/>
      <c r="W622" s="138"/>
      <c r="X622" s="138"/>
      <c r="Y622" s="138"/>
      <c r="Z622" s="138"/>
    </row>
    <row r="623" ht="12.75" hidden="1" customHeight="1">
      <c r="A623" s="137"/>
      <c r="B623" s="138"/>
      <c r="C623" s="138"/>
      <c r="D623" s="527"/>
      <c r="E623" s="138"/>
      <c r="F623" s="138"/>
      <c r="G623" s="138"/>
      <c r="H623" s="138"/>
      <c r="I623" s="527"/>
      <c r="J623" s="138"/>
      <c r="K623" s="138"/>
      <c r="L623" s="138"/>
      <c r="M623" s="140"/>
      <c r="N623" s="138"/>
      <c r="O623" s="138"/>
      <c r="P623" s="138"/>
      <c r="Q623" s="138"/>
      <c r="R623" s="138"/>
      <c r="S623" s="138"/>
      <c r="T623" s="138"/>
      <c r="U623" s="138"/>
      <c r="V623" s="138"/>
      <c r="W623" s="138"/>
      <c r="X623" s="138"/>
      <c r="Y623" s="138"/>
      <c r="Z623" s="138"/>
    </row>
    <row r="624" ht="12.75" hidden="1" customHeight="1">
      <c r="A624" s="137"/>
      <c r="B624" s="138"/>
      <c r="C624" s="138"/>
      <c r="D624" s="527"/>
      <c r="E624" s="138"/>
      <c r="F624" s="138"/>
      <c r="G624" s="138"/>
      <c r="H624" s="138"/>
      <c r="I624" s="527"/>
      <c r="J624" s="138"/>
      <c r="K624" s="138"/>
      <c r="L624" s="138"/>
      <c r="M624" s="140"/>
      <c r="N624" s="138"/>
      <c r="O624" s="138"/>
      <c r="P624" s="138"/>
      <c r="Q624" s="138"/>
      <c r="R624" s="138"/>
      <c r="S624" s="138"/>
      <c r="T624" s="138"/>
      <c r="U624" s="138"/>
      <c r="V624" s="138"/>
      <c r="W624" s="138"/>
      <c r="X624" s="138"/>
      <c r="Y624" s="138"/>
      <c r="Z624" s="138"/>
    </row>
    <row r="625" ht="12.75" hidden="1" customHeight="1">
      <c r="A625" s="137"/>
      <c r="B625" s="138"/>
      <c r="C625" s="138"/>
      <c r="D625" s="527"/>
      <c r="E625" s="138"/>
      <c r="F625" s="138"/>
      <c r="G625" s="138"/>
      <c r="H625" s="138"/>
      <c r="I625" s="527"/>
      <c r="J625" s="138"/>
      <c r="K625" s="138"/>
      <c r="L625" s="138"/>
      <c r="M625" s="140"/>
      <c r="N625" s="138"/>
      <c r="O625" s="138"/>
      <c r="P625" s="138"/>
      <c r="Q625" s="138"/>
      <c r="R625" s="138"/>
      <c r="S625" s="138"/>
      <c r="T625" s="138"/>
      <c r="U625" s="138"/>
      <c r="V625" s="138"/>
      <c r="W625" s="138"/>
      <c r="X625" s="138"/>
      <c r="Y625" s="138"/>
      <c r="Z625" s="138"/>
    </row>
    <row r="626" ht="12.75" hidden="1" customHeight="1">
      <c r="A626" s="137"/>
      <c r="B626" s="138"/>
      <c r="C626" s="138"/>
      <c r="D626" s="527"/>
      <c r="E626" s="138"/>
      <c r="F626" s="138"/>
      <c r="G626" s="138"/>
      <c r="H626" s="138"/>
      <c r="I626" s="527"/>
      <c r="J626" s="138"/>
      <c r="K626" s="138"/>
      <c r="L626" s="138"/>
      <c r="M626" s="140"/>
      <c r="N626" s="138"/>
      <c r="O626" s="138"/>
      <c r="P626" s="138"/>
      <c r="Q626" s="138"/>
      <c r="R626" s="138"/>
      <c r="S626" s="138"/>
      <c r="T626" s="138"/>
      <c r="U626" s="138"/>
      <c r="V626" s="138"/>
      <c r="W626" s="138"/>
      <c r="X626" s="138"/>
      <c r="Y626" s="138"/>
      <c r="Z626" s="138"/>
    </row>
    <row r="627" ht="12.75" hidden="1" customHeight="1">
      <c r="A627" s="137"/>
      <c r="B627" s="138"/>
      <c r="C627" s="138"/>
      <c r="D627" s="527"/>
      <c r="E627" s="138"/>
      <c r="F627" s="138"/>
      <c r="G627" s="138"/>
      <c r="H627" s="138"/>
      <c r="I627" s="527"/>
      <c r="J627" s="138"/>
      <c r="K627" s="138"/>
      <c r="L627" s="138"/>
      <c r="M627" s="140"/>
      <c r="N627" s="138"/>
      <c r="O627" s="138"/>
      <c r="P627" s="138"/>
      <c r="Q627" s="138"/>
      <c r="R627" s="138"/>
      <c r="S627" s="138"/>
      <c r="T627" s="138"/>
      <c r="U627" s="138"/>
      <c r="V627" s="138"/>
      <c r="W627" s="138"/>
      <c r="X627" s="138"/>
      <c r="Y627" s="138"/>
      <c r="Z627" s="138"/>
    </row>
    <row r="628" ht="12.75" hidden="1" customHeight="1">
      <c r="A628" s="137"/>
      <c r="B628" s="138"/>
      <c r="C628" s="138"/>
      <c r="D628" s="527"/>
      <c r="E628" s="138"/>
      <c r="F628" s="138"/>
      <c r="G628" s="138"/>
      <c r="H628" s="138"/>
      <c r="I628" s="527"/>
      <c r="J628" s="138"/>
      <c r="K628" s="138"/>
      <c r="L628" s="138"/>
      <c r="M628" s="140"/>
      <c r="N628" s="138"/>
      <c r="O628" s="138"/>
      <c r="P628" s="138"/>
      <c r="Q628" s="138"/>
      <c r="R628" s="138"/>
      <c r="S628" s="138"/>
      <c r="T628" s="138"/>
      <c r="U628" s="138"/>
      <c r="V628" s="138"/>
      <c r="W628" s="138"/>
      <c r="X628" s="138"/>
      <c r="Y628" s="138"/>
      <c r="Z628" s="138"/>
    </row>
    <row r="629" ht="12.75" hidden="1" customHeight="1">
      <c r="A629" s="137"/>
      <c r="B629" s="138"/>
      <c r="C629" s="138"/>
      <c r="D629" s="527"/>
      <c r="E629" s="138"/>
      <c r="F629" s="138"/>
      <c r="G629" s="138"/>
      <c r="H629" s="138"/>
      <c r="I629" s="527"/>
      <c r="J629" s="138"/>
      <c r="K629" s="138"/>
      <c r="L629" s="138"/>
      <c r="M629" s="140"/>
      <c r="N629" s="138"/>
      <c r="O629" s="138"/>
      <c r="P629" s="138"/>
      <c r="Q629" s="138"/>
      <c r="R629" s="138"/>
      <c r="S629" s="138"/>
      <c r="T629" s="138"/>
      <c r="U629" s="138"/>
      <c r="V629" s="138"/>
      <c r="W629" s="138"/>
      <c r="X629" s="138"/>
      <c r="Y629" s="138"/>
      <c r="Z629" s="138"/>
    </row>
    <row r="630" ht="12.75" hidden="1" customHeight="1">
      <c r="A630" s="137"/>
      <c r="B630" s="138"/>
      <c r="C630" s="138"/>
      <c r="D630" s="527"/>
      <c r="E630" s="138"/>
      <c r="F630" s="138"/>
      <c r="G630" s="138"/>
      <c r="H630" s="138"/>
      <c r="I630" s="527"/>
      <c r="J630" s="138"/>
      <c r="K630" s="138"/>
      <c r="L630" s="138"/>
      <c r="M630" s="140"/>
      <c r="N630" s="138"/>
      <c r="O630" s="138"/>
      <c r="P630" s="138"/>
      <c r="Q630" s="138"/>
      <c r="R630" s="138"/>
      <c r="S630" s="138"/>
      <c r="T630" s="138"/>
      <c r="U630" s="138"/>
      <c r="V630" s="138"/>
      <c r="W630" s="138"/>
      <c r="X630" s="138"/>
      <c r="Y630" s="138"/>
      <c r="Z630" s="138"/>
    </row>
    <row r="631" ht="12.75" hidden="1" customHeight="1">
      <c r="A631" s="137"/>
      <c r="B631" s="138"/>
      <c r="C631" s="138"/>
      <c r="D631" s="527"/>
      <c r="E631" s="138"/>
      <c r="F631" s="138"/>
      <c r="G631" s="138"/>
      <c r="H631" s="138"/>
      <c r="I631" s="527"/>
      <c r="J631" s="138"/>
      <c r="K631" s="138"/>
      <c r="L631" s="138"/>
      <c r="M631" s="140"/>
      <c r="N631" s="138"/>
      <c r="O631" s="138"/>
      <c r="P631" s="138"/>
      <c r="Q631" s="138"/>
      <c r="R631" s="138"/>
      <c r="S631" s="138"/>
      <c r="T631" s="138"/>
      <c r="U631" s="138"/>
      <c r="V631" s="138"/>
      <c r="W631" s="138"/>
      <c r="X631" s="138"/>
      <c r="Y631" s="138"/>
      <c r="Z631" s="138"/>
    </row>
    <row r="632" ht="12.75" hidden="1" customHeight="1">
      <c r="A632" s="137"/>
      <c r="B632" s="138"/>
      <c r="C632" s="138"/>
      <c r="D632" s="527"/>
      <c r="E632" s="138"/>
      <c r="F632" s="138"/>
      <c r="G632" s="138"/>
      <c r="H632" s="138"/>
      <c r="I632" s="527"/>
      <c r="J632" s="138"/>
      <c r="K632" s="138"/>
      <c r="L632" s="138"/>
      <c r="M632" s="140"/>
      <c r="N632" s="138"/>
      <c r="O632" s="138"/>
      <c r="P632" s="138"/>
      <c r="Q632" s="138"/>
      <c r="R632" s="138"/>
      <c r="S632" s="138"/>
      <c r="T632" s="138"/>
      <c r="U632" s="138"/>
      <c r="V632" s="138"/>
      <c r="W632" s="138"/>
      <c r="X632" s="138"/>
      <c r="Y632" s="138"/>
      <c r="Z632" s="138"/>
    </row>
    <row r="633" ht="12.75" hidden="1" customHeight="1">
      <c r="A633" s="137"/>
      <c r="B633" s="138"/>
      <c r="C633" s="138"/>
      <c r="D633" s="527"/>
      <c r="E633" s="138"/>
      <c r="F633" s="138"/>
      <c r="G633" s="138"/>
      <c r="H633" s="138"/>
      <c r="I633" s="527"/>
      <c r="J633" s="138"/>
      <c r="K633" s="138"/>
      <c r="L633" s="138"/>
      <c r="M633" s="140"/>
      <c r="N633" s="138"/>
      <c r="O633" s="138"/>
      <c r="P633" s="138"/>
      <c r="Q633" s="138"/>
      <c r="R633" s="138"/>
      <c r="S633" s="138"/>
      <c r="T633" s="138"/>
      <c r="U633" s="138"/>
      <c r="V633" s="138"/>
      <c r="W633" s="138"/>
      <c r="X633" s="138"/>
      <c r="Y633" s="138"/>
      <c r="Z633" s="138"/>
    </row>
    <row r="634" ht="12.75" hidden="1" customHeight="1">
      <c r="A634" s="137"/>
      <c r="B634" s="138"/>
      <c r="C634" s="138"/>
      <c r="D634" s="527"/>
      <c r="E634" s="138"/>
      <c r="F634" s="138"/>
      <c r="G634" s="138"/>
      <c r="H634" s="138"/>
      <c r="I634" s="527"/>
      <c r="J634" s="138"/>
      <c r="K634" s="138"/>
      <c r="L634" s="138"/>
      <c r="M634" s="140"/>
      <c r="N634" s="138"/>
      <c r="O634" s="138"/>
      <c r="P634" s="138"/>
      <c r="Q634" s="138"/>
      <c r="R634" s="138"/>
      <c r="S634" s="138"/>
      <c r="T634" s="138"/>
      <c r="U634" s="138"/>
      <c r="V634" s="138"/>
      <c r="W634" s="138"/>
      <c r="X634" s="138"/>
      <c r="Y634" s="138"/>
      <c r="Z634" s="138"/>
    </row>
    <row r="635" ht="12.75" hidden="1" customHeight="1">
      <c r="A635" s="137"/>
      <c r="B635" s="138"/>
      <c r="C635" s="138"/>
      <c r="D635" s="527"/>
      <c r="E635" s="138"/>
      <c r="F635" s="138"/>
      <c r="G635" s="138"/>
      <c r="H635" s="138"/>
      <c r="I635" s="527"/>
      <c r="J635" s="138"/>
      <c r="K635" s="138"/>
      <c r="L635" s="138"/>
      <c r="M635" s="140"/>
      <c r="N635" s="138"/>
      <c r="O635" s="138"/>
      <c r="P635" s="138"/>
      <c r="Q635" s="138"/>
      <c r="R635" s="138"/>
      <c r="S635" s="138"/>
      <c r="T635" s="138"/>
      <c r="U635" s="138"/>
      <c r="V635" s="138"/>
      <c r="W635" s="138"/>
      <c r="X635" s="138"/>
      <c r="Y635" s="138"/>
      <c r="Z635" s="138"/>
    </row>
    <row r="636" ht="12.75" hidden="1" customHeight="1">
      <c r="A636" s="137"/>
      <c r="B636" s="138"/>
      <c r="C636" s="138"/>
      <c r="D636" s="527"/>
      <c r="E636" s="138"/>
      <c r="F636" s="138"/>
      <c r="G636" s="138"/>
      <c r="H636" s="138"/>
      <c r="I636" s="527"/>
      <c r="J636" s="138"/>
      <c r="K636" s="138"/>
      <c r="L636" s="138"/>
      <c r="M636" s="140"/>
      <c r="N636" s="138"/>
      <c r="O636" s="138"/>
      <c r="P636" s="138"/>
      <c r="Q636" s="138"/>
      <c r="R636" s="138"/>
      <c r="S636" s="138"/>
      <c r="T636" s="138"/>
      <c r="U636" s="138"/>
      <c r="V636" s="138"/>
      <c r="W636" s="138"/>
      <c r="X636" s="138"/>
      <c r="Y636" s="138"/>
      <c r="Z636" s="138"/>
    </row>
    <row r="637" ht="12.75" hidden="1" customHeight="1">
      <c r="A637" s="137"/>
      <c r="B637" s="138"/>
      <c r="C637" s="138"/>
      <c r="D637" s="527"/>
      <c r="E637" s="138"/>
      <c r="F637" s="138"/>
      <c r="G637" s="138"/>
      <c r="H637" s="138"/>
      <c r="I637" s="527"/>
      <c r="J637" s="138"/>
      <c r="K637" s="138"/>
      <c r="L637" s="138"/>
      <c r="M637" s="140"/>
      <c r="N637" s="138"/>
      <c r="O637" s="138"/>
      <c r="P637" s="138"/>
      <c r="Q637" s="138"/>
      <c r="R637" s="138"/>
      <c r="S637" s="138"/>
      <c r="T637" s="138"/>
      <c r="U637" s="138"/>
      <c r="V637" s="138"/>
      <c r="W637" s="138"/>
      <c r="X637" s="138"/>
      <c r="Y637" s="138"/>
      <c r="Z637" s="138"/>
    </row>
    <row r="638" ht="12.75" hidden="1" customHeight="1">
      <c r="A638" s="137"/>
      <c r="B638" s="138"/>
      <c r="C638" s="138"/>
      <c r="D638" s="527"/>
      <c r="E638" s="138"/>
      <c r="F638" s="138"/>
      <c r="G638" s="138"/>
      <c r="H638" s="138"/>
      <c r="I638" s="527"/>
      <c r="J638" s="138"/>
      <c r="K638" s="138"/>
      <c r="L638" s="138"/>
      <c r="M638" s="140"/>
      <c r="N638" s="138"/>
      <c r="O638" s="138"/>
      <c r="P638" s="138"/>
      <c r="Q638" s="138"/>
      <c r="R638" s="138"/>
      <c r="S638" s="138"/>
      <c r="T638" s="138"/>
      <c r="U638" s="138"/>
      <c r="V638" s="138"/>
      <c r="W638" s="138"/>
      <c r="X638" s="138"/>
      <c r="Y638" s="138"/>
      <c r="Z638" s="138"/>
    </row>
    <row r="639" ht="12.75" hidden="1" customHeight="1">
      <c r="A639" s="137"/>
      <c r="B639" s="138"/>
      <c r="C639" s="138"/>
      <c r="D639" s="527"/>
      <c r="E639" s="138"/>
      <c r="F639" s="138"/>
      <c r="G639" s="138"/>
      <c r="H639" s="138"/>
      <c r="I639" s="527"/>
      <c r="J639" s="138"/>
      <c r="K639" s="138"/>
      <c r="L639" s="138"/>
      <c r="M639" s="140"/>
      <c r="N639" s="138"/>
      <c r="O639" s="138"/>
      <c r="P639" s="138"/>
      <c r="Q639" s="138"/>
      <c r="R639" s="138"/>
      <c r="S639" s="138"/>
      <c r="T639" s="138"/>
      <c r="U639" s="138"/>
      <c r="V639" s="138"/>
      <c r="W639" s="138"/>
      <c r="X639" s="138"/>
      <c r="Y639" s="138"/>
      <c r="Z639" s="138"/>
    </row>
    <row r="640" ht="12.75" hidden="1" customHeight="1">
      <c r="A640" s="137"/>
      <c r="B640" s="138"/>
      <c r="C640" s="138"/>
      <c r="D640" s="527"/>
      <c r="E640" s="138"/>
      <c r="F640" s="138"/>
      <c r="G640" s="138"/>
      <c r="H640" s="138"/>
      <c r="I640" s="527"/>
      <c r="J640" s="138"/>
      <c r="K640" s="138"/>
      <c r="L640" s="138"/>
      <c r="M640" s="140"/>
      <c r="N640" s="138"/>
      <c r="O640" s="138"/>
      <c r="P640" s="138"/>
      <c r="Q640" s="138"/>
      <c r="R640" s="138"/>
      <c r="S640" s="138"/>
      <c r="T640" s="138"/>
      <c r="U640" s="138"/>
      <c r="V640" s="138"/>
      <c r="W640" s="138"/>
      <c r="X640" s="138"/>
      <c r="Y640" s="138"/>
      <c r="Z640" s="138"/>
    </row>
    <row r="641" ht="12.75" hidden="1" customHeight="1">
      <c r="A641" s="137"/>
      <c r="B641" s="138"/>
      <c r="C641" s="138"/>
      <c r="D641" s="527"/>
      <c r="E641" s="138"/>
      <c r="F641" s="138"/>
      <c r="G641" s="138"/>
      <c r="H641" s="138"/>
      <c r="I641" s="527"/>
      <c r="J641" s="138"/>
      <c r="K641" s="138"/>
      <c r="L641" s="138"/>
      <c r="M641" s="140"/>
      <c r="N641" s="138"/>
      <c r="O641" s="138"/>
      <c r="P641" s="138"/>
      <c r="Q641" s="138"/>
      <c r="R641" s="138"/>
      <c r="S641" s="138"/>
      <c r="T641" s="138"/>
      <c r="U641" s="138"/>
      <c r="V641" s="138"/>
      <c r="W641" s="138"/>
      <c r="X641" s="138"/>
      <c r="Y641" s="138"/>
      <c r="Z641" s="138"/>
    </row>
    <row r="642" ht="12.75" hidden="1" customHeight="1">
      <c r="A642" s="137"/>
      <c r="B642" s="138"/>
      <c r="C642" s="138"/>
      <c r="D642" s="527"/>
      <c r="E642" s="138"/>
      <c r="F642" s="138"/>
      <c r="G642" s="138"/>
      <c r="H642" s="138"/>
      <c r="I642" s="527"/>
      <c r="J642" s="138"/>
      <c r="K642" s="138"/>
      <c r="L642" s="138"/>
      <c r="M642" s="140"/>
      <c r="N642" s="138"/>
      <c r="O642" s="138"/>
      <c r="P642" s="138"/>
      <c r="Q642" s="138"/>
      <c r="R642" s="138"/>
      <c r="S642" s="138"/>
      <c r="T642" s="138"/>
      <c r="U642" s="138"/>
      <c r="V642" s="138"/>
      <c r="W642" s="138"/>
      <c r="X642" s="138"/>
      <c r="Y642" s="138"/>
      <c r="Z642" s="138"/>
    </row>
    <row r="643" ht="12.75" hidden="1" customHeight="1">
      <c r="A643" s="137"/>
      <c r="B643" s="138"/>
      <c r="C643" s="138"/>
      <c r="D643" s="527"/>
      <c r="E643" s="138"/>
      <c r="F643" s="138"/>
      <c r="G643" s="138"/>
      <c r="H643" s="138"/>
      <c r="I643" s="527"/>
      <c r="J643" s="138"/>
      <c r="K643" s="138"/>
      <c r="L643" s="138"/>
      <c r="M643" s="140"/>
      <c r="N643" s="138"/>
      <c r="O643" s="138"/>
      <c r="P643" s="138"/>
      <c r="Q643" s="138"/>
      <c r="R643" s="138"/>
      <c r="S643" s="138"/>
      <c r="T643" s="138"/>
      <c r="U643" s="138"/>
      <c r="V643" s="138"/>
      <c r="W643" s="138"/>
      <c r="X643" s="138"/>
      <c r="Y643" s="138"/>
      <c r="Z643" s="138"/>
    </row>
    <row r="644" ht="12.75" hidden="1" customHeight="1">
      <c r="A644" s="137"/>
      <c r="B644" s="138"/>
      <c r="C644" s="138"/>
      <c r="D644" s="527"/>
      <c r="E644" s="138"/>
      <c r="F644" s="138"/>
      <c r="G644" s="138"/>
      <c r="H644" s="138"/>
      <c r="I644" s="527"/>
      <c r="J644" s="138"/>
      <c r="K644" s="138"/>
      <c r="L644" s="138"/>
      <c r="M644" s="140"/>
      <c r="N644" s="138"/>
      <c r="O644" s="138"/>
      <c r="P644" s="138"/>
      <c r="Q644" s="138"/>
      <c r="R644" s="138"/>
      <c r="S644" s="138"/>
      <c r="T644" s="138"/>
      <c r="U644" s="138"/>
      <c r="V644" s="138"/>
      <c r="W644" s="138"/>
      <c r="X644" s="138"/>
      <c r="Y644" s="138"/>
      <c r="Z644" s="138"/>
    </row>
    <row r="645" ht="12.75" hidden="1" customHeight="1">
      <c r="A645" s="137"/>
      <c r="B645" s="138"/>
      <c r="C645" s="138"/>
      <c r="D645" s="527"/>
      <c r="E645" s="138"/>
      <c r="F645" s="138"/>
      <c r="G645" s="138"/>
      <c r="H645" s="138"/>
      <c r="I645" s="527"/>
      <c r="J645" s="138"/>
      <c r="K645" s="138"/>
      <c r="L645" s="138"/>
      <c r="M645" s="140"/>
      <c r="N645" s="138"/>
      <c r="O645" s="138"/>
      <c r="P645" s="138"/>
      <c r="Q645" s="138"/>
      <c r="R645" s="138"/>
      <c r="S645" s="138"/>
      <c r="T645" s="138"/>
      <c r="U645" s="138"/>
      <c r="V645" s="138"/>
      <c r="W645" s="138"/>
      <c r="X645" s="138"/>
      <c r="Y645" s="138"/>
      <c r="Z645" s="138"/>
    </row>
    <row r="646" ht="12.75" hidden="1" customHeight="1">
      <c r="A646" s="137"/>
      <c r="B646" s="138"/>
      <c r="C646" s="138"/>
      <c r="D646" s="527"/>
      <c r="E646" s="138"/>
      <c r="F646" s="138"/>
      <c r="G646" s="138"/>
      <c r="H646" s="138"/>
      <c r="I646" s="527"/>
      <c r="J646" s="138"/>
      <c r="K646" s="138"/>
      <c r="L646" s="138"/>
      <c r="M646" s="140"/>
      <c r="N646" s="138"/>
      <c r="O646" s="138"/>
      <c r="P646" s="138"/>
      <c r="Q646" s="138"/>
      <c r="R646" s="138"/>
      <c r="S646" s="138"/>
      <c r="T646" s="138"/>
      <c r="U646" s="138"/>
      <c r="V646" s="138"/>
      <c r="W646" s="138"/>
      <c r="X646" s="138"/>
      <c r="Y646" s="138"/>
      <c r="Z646" s="138"/>
    </row>
    <row r="647" ht="12.75" hidden="1" customHeight="1">
      <c r="A647" s="137"/>
      <c r="B647" s="138"/>
      <c r="C647" s="138"/>
      <c r="D647" s="527"/>
      <c r="E647" s="138"/>
      <c r="F647" s="138"/>
      <c r="G647" s="138"/>
      <c r="H647" s="138"/>
      <c r="I647" s="527"/>
      <c r="J647" s="138"/>
      <c r="K647" s="138"/>
      <c r="L647" s="138"/>
      <c r="M647" s="140"/>
      <c r="N647" s="138"/>
      <c r="O647" s="138"/>
      <c r="P647" s="138"/>
      <c r="Q647" s="138"/>
      <c r="R647" s="138"/>
      <c r="S647" s="138"/>
      <c r="T647" s="138"/>
      <c r="U647" s="138"/>
      <c r="V647" s="138"/>
      <c r="W647" s="138"/>
      <c r="X647" s="138"/>
      <c r="Y647" s="138"/>
      <c r="Z647" s="138"/>
    </row>
    <row r="648" ht="12.75" hidden="1" customHeight="1">
      <c r="A648" s="137"/>
      <c r="B648" s="138"/>
      <c r="C648" s="138"/>
      <c r="D648" s="527"/>
      <c r="E648" s="138"/>
      <c r="F648" s="138"/>
      <c r="G648" s="138"/>
      <c r="H648" s="138"/>
      <c r="I648" s="527"/>
      <c r="J648" s="138"/>
      <c r="K648" s="138"/>
      <c r="L648" s="138"/>
      <c r="M648" s="140"/>
      <c r="N648" s="138"/>
      <c r="O648" s="138"/>
      <c r="P648" s="138"/>
      <c r="Q648" s="138"/>
      <c r="R648" s="138"/>
      <c r="S648" s="138"/>
      <c r="T648" s="138"/>
      <c r="U648" s="138"/>
      <c r="V648" s="138"/>
      <c r="W648" s="138"/>
      <c r="X648" s="138"/>
      <c r="Y648" s="138"/>
      <c r="Z648" s="138"/>
    </row>
    <row r="649" ht="12.75" hidden="1" customHeight="1">
      <c r="A649" s="137"/>
      <c r="B649" s="138"/>
      <c r="C649" s="138"/>
      <c r="D649" s="527"/>
      <c r="E649" s="138"/>
      <c r="F649" s="138"/>
      <c r="G649" s="138"/>
      <c r="H649" s="138"/>
      <c r="I649" s="527"/>
      <c r="J649" s="138"/>
      <c r="K649" s="138"/>
      <c r="L649" s="138"/>
      <c r="M649" s="140"/>
      <c r="N649" s="138"/>
      <c r="O649" s="138"/>
      <c r="P649" s="138"/>
      <c r="Q649" s="138"/>
      <c r="R649" s="138"/>
      <c r="S649" s="138"/>
      <c r="T649" s="138"/>
      <c r="U649" s="138"/>
      <c r="V649" s="138"/>
      <c r="W649" s="138"/>
      <c r="X649" s="138"/>
      <c r="Y649" s="138"/>
      <c r="Z649" s="138"/>
    </row>
    <row r="650" ht="12.75" hidden="1" customHeight="1">
      <c r="A650" s="137"/>
      <c r="B650" s="138"/>
      <c r="C650" s="138"/>
      <c r="D650" s="527"/>
      <c r="E650" s="138"/>
      <c r="F650" s="138"/>
      <c r="G650" s="138"/>
      <c r="H650" s="138"/>
      <c r="I650" s="527"/>
      <c r="J650" s="138"/>
      <c r="K650" s="138"/>
      <c r="L650" s="138"/>
      <c r="M650" s="140"/>
      <c r="N650" s="138"/>
      <c r="O650" s="138"/>
      <c r="P650" s="138"/>
      <c r="Q650" s="138"/>
      <c r="R650" s="138"/>
      <c r="S650" s="138"/>
      <c r="T650" s="138"/>
      <c r="U650" s="138"/>
      <c r="V650" s="138"/>
      <c r="W650" s="138"/>
      <c r="X650" s="138"/>
      <c r="Y650" s="138"/>
      <c r="Z650" s="138"/>
    </row>
    <row r="651" ht="12.75" hidden="1" customHeight="1">
      <c r="A651" s="137"/>
      <c r="B651" s="138"/>
      <c r="C651" s="138"/>
      <c r="D651" s="527"/>
      <c r="E651" s="138"/>
      <c r="F651" s="138"/>
      <c r="G651" s="138"/>
      <c r="H651" s="138"/>
      <c r="I651" s="527"/>
      <c r="J651" s="138"/>
      <c r="K651" s="138"/>
      <c r="L651" s="138"/>
      <c r="M651" s="140"/>
      <c r="N651" s="138"/>
      <c r="O651" s="138"/>
      <c r="P651" s="138"/>
      <c r="Q651" s="138"/>
      <c r="R651" s="138"/>
      <c r="S651" s="138"/>
      <c r="T651" s="138"/>
      <c r="U651" s="138"/>
      <c r="V651" s="138"/>
      <c r="W651" s="138"/>
      <c r="X651" s="138"/>
      <c r="Y651" s="138"/>
      <c r="Z651" s="138"/>
    </row>
    <row r="652" ht="12.75" hidden="1" customHeight="1">
      <c r="A652" s="137"/>
      <c r="B652" s="138"/>
      <c r="C652" s="138"/>
      <c r="D652" s="527"/>
      <c r="E652" s="138"/>
      <c r="F652" s="138"/>
      <c r="G652" s="138"/>
      <c r="H652" s="138"/>
      <c r="I652" s="527"/>
      <c r="J652" s="138"/>
      <c r="K652" s="138"/>
      <c r="L652" s="138"/>
      <c r="M652" s="140"/>
      <c r="N652" s="138"/>
      <c r="O652" s="138"/>
      <c r="P652" s="138"/>
      <c r="Q652" s="138"/>
      <c r="R652" s="138"/>
      <c r="S652" s="138"/>
      <c r="T652" s="138"/>
      <c r="U652" s="138"/>
      <c r="V652" s="138"/>
      <c r="W652" s="138"/>
      <c r="X652" s="138"/>
      <c r="Y652" s="138"/>
      <c r="Z652" s="138"/>
    </row>
    <row r="653" ht="12.75" hidden="1" customHeight="1">
      <c r="A653" s="137"/>
      <c r="B653" s="138"/>
      <c r="C653" s="138"/>
      <c r="D653" s="527"/>
      <c r="E653" s="138"/>
      <c r="F653" s="138"/>
      <c r="G653" s="138"/>
      <c r="H653" s="138"/>
      <c r="I653" s="527"/>
      <c r="J653" s="138"/>
      <c r="K653" s="138"/>
      <c r="L653" s="138"/>
      <c r="M653" s="140"/>
      <c r="N653" s="138"/>
      <c r="O653" s="138"/>
      <c r="P653" s="138"/>
      <c r="Q653" s="138"/>
      <c r="R653" s="138"/>
      <c r="S653" s="138"/>
      <c r="T653" s="138"/>
      <c r="U653" s="138"/>
      <c r="V653" s="138"/>
      <c r="W653" s="138"/>
      <c r="X653" s="138"/>
      <c r="Y653" s="138"/>
      <c r="Z653" s="138"/>
    </row>
    <row r="654" ht="12.75" hidden="1" customHeight="1">
      <c r="A654" s="137"/>
      <c r="B654" s="138"/>
      <c r="C654" s="138"/>
      <c r="D654" s="527"/>
      <c r="E654" s="138"/>
      <c r="F654" s="138"/>
      <c r="G654" s="138"/>
      <c r="H654" s="138"/>
      <c r="I654" s="527"/>
      <c r="J654" s="138"/>
      <c r="K654" s="138"/>
      <c r="L654" s="138"/>
      <c r="M654" s="140"/>
      <c r="N654" s="138"/>
      <c r="O654" s="138"/>
      <c r="P654" s="138"/>
      <c r="Q654" s="138"/>
      <c r="R654" s="138"/>
      <c r="S654" s="138"/>
      <c r="T654" s="138"/>
      <c r="U654" s="138"/>
      <c r="V654" s="138"/>
      <c r="W654" s="138"/>
      <c r="X654" s="138"/>
      <c r="Y654" s="138"/>
      <c r="Z654" s="138"/>
    </row>
    <row r="655" ht="12.75" hidden="1" customHeight="1">
      <c r="A655" s="137"/>
      <c r="B655" s="138"/>
      <c r="C655" s="138"/>
      <c r="D655" s="527"/>
      <c r="E655" s="138"/>
      <c r="F655" s="138"/>
      <c r="G655" s="138"/>
      <c r="H655" s="138"/>
      <c r="I655" s="527"/>
      <c r="J655" s="138"/>
      <c r="K655" s="138"/>
      <c r="L655" s="138"/>
      <c r="M655" s="140"/>
      <c r="N655" s="138"/>
      <c r="O655" s="138"/>
      <c r="P655" s="138"/>
      <c r="Q655" s="138"/>
      <c r="R655" s="138"/>
      <c r="S655" s="138"/>
      <c r="T655" s="138"/>
      <c r="U655" s="138"/>
      <c r="V655" s="138"/>
      <c r="W655" s="138"/>
      <c r="X655" s="138"/>
      <c r="Y655" s="138"/>
      <c r="Z655" s="138"/>
    </row>
    <row r="656" ht="12.75" hidden="1" customHeight="1">
      <c r="A656" s="137"/>
      <c r="B656" s="138"/>
      <c r="C656" s="138"/>
      <c r="D656" s="527"/>
      <c r="E656" s="138"/>
      <c r="F656" s="138"/>
      <c r="G656" s="138"/>
      <c r="H656" s="138"/>
      <c r="I656" s="527"/>
      <c r="J656" s="138"/>
      <c r="K656" s="138"/>
      <c r="L656" s="138"/>
      <c r="M656" s="140"/>
      <c r="N656" s="138"/>
      <c r="O656" s="138"/>
      <c r="P656" s="138"/>
      <c r="Q656" s="138"/>
      <c r="R656" s="138"/>
      <c r="S656" s="138"/>
      <c r="T656" s="138"/>
      <c r="U656" s="138"/>
      <c r="V656" s="138"/>
      <c r="W656" s="138"/>
      <c r="X656" s="138"/>
      <c r="Y656" s="138"/>
      <c r="Z656" s="138"/>
    </row>
    <row r="657" ht="12.75" hidden="1" customHeight="1">
      <c r="A657" s="137"/>
      <c r="B657" s="138"/>
      <c r="C657" s="138"/>
      <c r="D657" s="527"/>
      <c r="E657" s="138"/>
      <c r="F657" s="138"/>
      <c r="G657" s="138"/>
      <c r="H657" s="138"/>
      <c r="I657" s="527"/>
      <c r="J657" s="138"/>
      <c r="K657" s="138"/>
      <c r="L657" s="138"/>
      <c r="M657" s="140"/>
      <c r="N657" s="138"/>
      <c r="O657" s="138"/>
      <c r="P657" s="138"/>
      <c r="Q657" s="138"/>
      <c r="R657" s="138"/>
      <c r="S657" s="138"/>
      <c r="T657" s="138"/>
      <c r="U657" s="138"/>
      <c r="V657" s="138"/>
      <c r="W657" s="138"/>
      <c r="X657" s="138"/>
      <c r="Y657" s="138"/>
      <c r="Z657" s="138"/>
    </row>
    <row r="658" ht="12.75" hidden="1" customHeight="1">
      <c r="A658" s="137"/>
      <c r="B658" s="138"/>
      <c r="C658" s="138"/>
      <c r="D658" s="527"/>
      <c r="E658" s="138"/>
      <c r="F658" s="138"/>
      <c r="G658" s="138"/>
      <c r="H658" s="138"/>
      <c r="I658" s="527"/>
      <c r="J658" s="138"/>
      <c r="K658" s="138"/>
      <c r="L658" s="138"/>
      <c r="M658" s="140"/>
      <c r="N658" s="138"/>
      <c r="O658" s="138"/>
      <c r="P658" s="138"/>
      <c r="Q658" s="138"/>
      <c r="R658" s="138"/>
      <c r="S658" s="138"/>
      <c r="T658" s="138"/>
      <c r="U658" s="138"/>
      <c r="V658" s="138"/>
      <c r="W658" s="138"/>
      <c r="X658" s="138"/>
      <c r="Y658" s="138"/>
      <c r="Z658" s="138"/>
    </row>
    <row r="659" ht="12.75" hidden="1" customHeight="1">
      <c r="A659" s="137"/>
      <c r="B659" s="138"/>
      <c r="C659" s="138"/>
      <c r="D659" s="527"/>
      <c r="E659" s="138"/>
      <c r="F659" s="138"/>
      <c r="G659" s="138"/>
      <c r="H659" s="138"/>
      <c r="I659" s="527"/>
      <c r="J659" s="138"/>
      <c r="K659" s="138"/>
      <c r="L659" s="138"/>
      <c r="M659" s="140"/>
      <c r="N659" s="138"/>
      <c r="O659" s="138"/>
      <c r="P659" s="138"/>
      <c r="Q659" s="138"/>
      <c r="R659" s="138"/>
      <c r="S659" s="138"/>
      <c r="T659" s="138"/>
      <c r="U659" s="138"/>
      <c r="V659" s="138"/>
      <c r="W659" s="138"/>
      <c r="X659" s="138"/>
      <c r="Y659" s="138"/>
      <c r="Z659" s="138"/>
    </row>
    <row r="660" ht="12.75" hidden="1" customHeight="1">
      <c r="A660" s="137"/>
      <c r="B660" s="138"/>
      <c r="C660" s="138"/>
      <c r="D660" s="527"/>
      <c r="E660" s="138"/>
      <c r="F660" s="138"/>
      <c r="G660" s="138"/>
      <c r="H660" s="138"/>
      <c r="I660" s="527"/>
      <c r="J660" s="138"/>
      <c r="K660" s="138"/>
      <c r="L660" s="138"/>
      <c r="M660" s="140"/>
      <c r="N660" s="138"/>
      <c r="O660" s="138"/>
      <c r="P660" s="138"/>
      <c r="Q660" s="138"/>
      <c r="R660" s="138"/>
      <c r="S660" s="138"/>
      <c r="T660" s="138"/>
      <c r="U660" s="138"/>
      <c r="V660" s="138"/>
      <c r="W660" s="138"/>
      <c r="X660" s="138"/>
      <c r="Y660" s="138"/>
      <c r="Z660" s="138"/>
    </row>
    <row r="661" ht="12.75" hidden="1" customHeight="1">
      <c r="A661" s="137"/>
      <c r="B661" s="138"/>
      <c r="C661" s="138"/>
      <c r="D661" s="527"/>
      <c r="E661" s="138"/>
      <c r="F661" s="138"/>
      <c r="G661" s="138"/>
      <c r="H661" s="138"/>
      <c r="I661" s="527"/>
      <c r="J661" s="138"/>
      <c r="K661" s="138"/>
      <c r="L661" s="138"/>
      <c r="M661" s="140"/>
      <c r="N661" s="138"/>
      <c r="O661" s="138"/>
      <c r="P661" s="138"/>
      <c r="Q661" s="138"/>
      <c r="R661" s="138"/>
      <c r="S661" s="138"/>
      <c r="T661" s="138"/>
      <c r="U661" s="138"/>
      <c r="V661" s="138"/>
      <c r="W661" s="138"/>
      <c r="X661" s="138"/>
      <c r="Y661" s="138"/>
      <c r="Z661" s="138"/>
    </row>
    <row r="662" ht="12.75" hidden="1" customHeight="1">
      <c r="A662" s="137"/>
      <c r="B662" s="138"/>
      <c r="C662" s="138"/>
      <c r="D662" s="527"/>
      <c r="E662" s="138"/>
      <c r="F662" s="138"/>
      <c r="G662" s="138"/>
      <c r="H662" s="138"/>
      <c r="I662" s="527"/>
      <c r="J662" s="138"/>
      <c r="K662" s="138"/>
      <c r="L662" s="138"/>
      <c r="M662" s="140"/>
      <c r="N662" s="138"/>
      <c r="O662" s="138"/>
      <c r="P662" s="138"/>
      <c r="Q662" s="138"/>
      <c r="R662" s="138"/>
      <c r="S662" s="138"/>
      <c r="T662" s="138"/>
      <c r="U662" s="138"/>
      <c r="V662" s="138"/>
      <c r="W662" s="138"/>
      <c r="X662" s="138"/>
      <c r="Y662" s="138"/>
      <c r="Z662" s="138"/>
    </row>
    <row r="663" ht="12.75" hidden="1" customHeight="1">
      <c r="A663" s="137"/>
      <c r="B663" s="138"/>
      <c r="C663" s="138"/>
      <c r="D663" s="527"/>
      <c r="E663" s="138"/>
      <c r="F663" s="138"/>
      <c r="G663" s="138"/>
      <c r="H663" s="138"/>
      <c r="I663" s="527"/>
      <c r="J663" s="138"/>
      <c r="K663" s="138"/>
      <c r="L663" s="138"/>
      <c r="M663" s="140"/>
      <c r="N663" s="138"/>
      <c r="O663" s="138"/>
      <c r="P663" s="138"/>
      <c r="Q663" s="138"/>
      <c r="R663" s="138"/>
      <c r="S663" s="138"/>
      <c r="T663" s="138"/>
      <c r="U663" s="138"/>
      <c r="V663" s="138"/>
      <c r="W663" s="138"/>
      <c r="X663" s="138"/>
      <c r="Y663" s="138"/>
      <c r="Z663" s="138"/>
    </row>
    <row r="664" ht="12.75" hidden="1" customHeight="1">
      <c r="A664" s="137"/>
      <c r="B664" s="138"/>
      <c r="C664" s="138"/>
      <c r="D664" s="527"/>
      <c r="E664" s="138"/>
      <c r="F664" s="138"/>
      <c r="G664" s="138"/>
      <c r="H664" s="138"/>
      <c r="I664" s="527"/>
      <c r="J664" s="138"/>
      <c r="K664" s="138"/>
      <c r="L664" s="138"/>
      <c r="M664" s="140"/>
      <c r="N664" s="138"/>
      <c r="O664" s="138"/>
      <c r="P664" s="138"/>
      <c r="Q664" s="138"/>
      <c r="R664" s="138"/>
      <c r="S664" s="138"/>
      <c r="T664" s="138"/>
      <c r="U664" s="138"/>
      <c r="V664" s="138"/>
      <c r="W664" s="138"/>
      <c r="X664" s="138"/>
      <c r="Y664" s="138"/>
      <c r="Z664" s="138"/>
    </row>
    <row r="665" ht="12.75" hidden="1" customHeight="1">
      <c r="A665" s="137"/>
      <c r="B665" s="138"/>
      <c r="C665" s="138"/>
      <c r="D665" s="527"/>
      <c r="E665" s="138"/>
      <c r="F665" s="138"/>
      <c r="G665" s="138"/>
      <c r="H665" s="138"/>
      <c r="I665" s="527"/>
      <c r="J665" s="138"/>
      <c r="K665" s="138"/>
      <c r="L665" s="138"/>
      <c r="M665" s="140"/>
      <c r="N665" s="138"/>
      <c r="O665" s="138"/>
      <c r="P665" s="138"/>
      <c r="Q665" s="138"/>
      <c r="R665" s="138"/>
      <c r="S665" s="138"/>
      <c r="T665" s="138"/>
      <c r="U665" s="138"/>
      <c r="V665" s="138"/>
      <c r="W665" s="138"/>
      <c r="X665" s="138"/>
      <c r="Y665" s="138"/>
      <c r="Z665" s="138"/>
    </row>
    <row r="666" ht="12.75" hidden="1" customHeight="1">
      <c r="A666" s="137"/>
      <c r="B666" s="138"/>
      <c r="C666" s="138"/>
      <c r="D666" s="527"/>
      <c r="E666" s="138"/>
      <c r="F666" s="138"/>
      <c r="G666" s="138"/>
      <c r="H666" s="138"/>
      <c r="I666" s="527"/>
      <c r="J666" s="138"/>
      <c r="K666" s="138"/>
      <c r="L666" s="138"/>
      <c r="M666" s="140"/>
      <c r="N666" s="138"/>
      <c r="O666" s="138"/>
      <c r="P666" s="138"/>
      <c r="Q666" s="138"/>
      <c r="R666" s="138"/>
      <c r="S666" s="138"/>
      <c r="T666" s="138"/>
      <c r="U666" s="138"/>
      <c r="V666" s="138"/>
      <c r="W666" s="138"/>
      <c r="X666" s="138"/>
      <c r="Y666" s="138"/>
      <c r="Z666" s="138"/>
    </row>
    <row r="667" ht="12.75" hidden="1" customHeight="1">
      <c r="A667" s="137"/>
      <c r="B667" s="138"/>
      <c r="C667" s="138"/>
      <c r="D667" s="527"/>
      <c r="E667" s="138"/>
      <c r="F667" s="138"/>
      <c r="G667" s="138"/>
      <c r="H667" s="138"/>
      <c r="I667" s="527"/>
      <c r="J667" s="138"/>
      <c r="K667" s="138"/>
      <c r="L667" s="138"/>
      <c r="M667" s="140"/>
      <c r="N667" s="138"/>
      <c r="O667" s="138"/>
      <c r="P667" s="138"/>
      <c r="Q667" s="138"/>
      <c r="R667" s="138"/>
      <c r="S667" s="138"/>
      <c r="T667" s="138"/>
      <c r="U667" s="138"/>
      <c r="V667" s="138"/>
      <c r="W667" s="138"/>
      <c r="X667" s="138"/>
      <c r="Y667" s="138"/>
      <c r="Z667" s="138"/>
    </row>
    <row r="668" ht="12.75" hidden="1" customHeight="1">
      <c r="A668" s="137"/>
      <c r="B668" s="138"/>
      <c r="C668" s="138"/>
      <c r="D668" s="527"/>
      <c r="E668" s="138"/>
      <c r="F668" s="138"/>
      <c r="G668" s="138"/>
      <c r="H668" s="138"/>
      <c r="I668" s="527"/>
      <c r="J668" s="138"/>
      <c r="K668" s="138"/>
      <c r="L668" s="138"/>
      <c r="M668" s="140"/>
      <c r="N668" s="138"/>
      <c r="O668" s="138"/>
      <c r="P668" s="138"/>
      <c r="Q668" s="138"/>
      <c r="R668" s="138"/>
      <c r="S668" s="138"/>
      <c r="T668" s="138"/>
      <c r="U668" s="138"/>
      <c r="V668" s="138"/>
      <c r="W668" s="138"/>
      <c r="X668" s="138"/>
      <c r="Y668" s="138"/>
      <c r="Z668" s="138"/>
    </row>
    <row r="669" ht="12.75" hidden="1" customHeight="1">
      <c r="A669" s="137"/>
      <c r="B669" s="138"/>
      <c r="C669" s="138"/>
      <c r="D669" s="527"/>
      <c r="E669" s="138"/>
      <c r="F669" s="138"/>
      <c r="G669" s="138"/>
      <c r="H669" s="138"/>
      <c r="I669" s="527"/>
      <c r="J669" s="138"/>
      <c r="K669" s="138"/>
      <c r="L669" s="138"/>
      <c r="M669" s="140"/>
      <c r="N669" s="138"/>
      <c r="O669" s="138"/>
      <c r="P669" s="138"/>
      <c r="Q669" s="138"/>
      <c r="R669" s="138"/>
      <c r="S669" s="138"/>
      <c r="T669" s="138"/>
      <c r="U669" s="138"/>
      <c r="V669" s="138"/>
      <c r="W669" s="138"/>
      <c r="X669" s="138"/>
      <c r="Y669" s="138"/>
      <c r="Z669" s="138"/>
    </row>
    <row r="670" ht="12.75" hidden="1" customHeight="1">
      <c r="A670" s="137"/>
      <c r="B670" s="138"/>
      <c r="C670" s="138"/>
      <c r="D670" s="527"/>
      <c r="E670" s="138"/>
      <c r="F670" s="138"/>
      <c r="G670" s="138"/>
      <c r="H670" s="138"/>
      <c r="I670" s="527"/>
      <c r="J670" s="138"/>
      <c r="K670" s="138"/>
      <c r="L670" s="138"/>
      <c r="M670" s="140"/>
      <c r="N670" s="138"/>
      <c r="O670" s="138"/>
      <c r="P670" s="138"/>
      <c r="Q670" s="138"/>
      <c r="R670" s="138"/>
      <c r="S670" s="138"/>
      <c r="T670" s="138"/>
      <c r="U670" s="138"/>
      <c r="V670" s="138"/>
      <c r="W670" s="138"/>
      <c r="X670" s="138"/>
      <c r="Y670" s="138"/>
      <c r="Z670" s="138"/>
    </row>
    <row r="671" ht="12.75" hidden="1" customHeight="1">
      <c r="A671" s="137"/>
      <c r="B671" s="138"/>
      <c r="C671" s="138"/>
      <c r="D671" s="527"/>
      <c r="E671" s="138"/>
      <c r="F671" s="138"/>
      <c r="G671" s="138"/>
      <c r="H671" s="138"/>
      <c r="I671" s="527"/>
      <c r="J671" s="138"/>
      <c r="K671" s="138"/>
      <c r="L671" s="138"/>
      <c r="M671" s="140"/>
      <c r="N671" s="138"/>
      <c r="O671" s="138"/>
      <c r="P671" s="138"/>
      <c r="Q671" s="138"/>
      <c r="R671" s="138"/>
      <c r="S671" s="138"/>
      <c r="T671" s="138"/>
      <c r="U671" s="138"/>
      <c r="V671" s="138"/>
      <c r="W671" s="138"/>
      <c r="X671" s="138"/>
      <c r="Y671" s="138"/>
      <c r="Z671" s="138"/>
    </row>
    <row r="672" ht="12.75" hidden="1" customHeight="1">
      <c r="A672" s="137"/>
      <c r="B672" s="138"/>
      <c r="C672" s="138"/>
      <c r="D672" s="527"/>
      <c r="E672" s="138"/>
      <c r="F672" s="138"/>
      <c r="G672" s="138"/>
      <c r="H672" s="138"/>
      <c r="I672" s="527"/>
      <c r="J672" s="138"/>
      <c r="K672" s="138"/>
      <c r="L672" s="138"/>
      <c r="M672" s="140"/>
      <c r="N672" s="138"/>
      <c r="O672" s="138"/>
      <c r="P672" s="138"/>
      <c r="Q672" s="138"/>
      <c r="R672" s="138"/>
      <c r="S672" s="138"/>
      <c r="T672" s="138"/>
      <c r="U672" s="138"/>
      <c r="V672" s="138"/>
      <c r="W672" s="138"/>
      <c r="X672" s="138"/>
      <c r="Y672" s="138"/>
      <c r="Z672" s="138"/>
    </row>
    <row r="673" ht="12.75" hidden="1" customHeight="1">
      <c r="A673" s="137"/>
      <c r="B673" s="138"/>
      <c r="C673" s="138"/>
      <c r="D673" s="527"/>
      <c r="E673" s="138"/>
      <c r="F673" s="138"/>
      <c r="G673" s="138"/>
      <c r="H673" s="138"/>
      <c r="I673" s="527"/>
      <c r="J673" s="138"/>
      <c r="K673" s="138"/>
      <c r="L673" s="138"/>
      <c r="M673" s="140"/>
      <c r="N673" s="138"/>
      <c r="O673" s="138"/>
      <c r="P673" s="138"/>
      <c r="Q673" s="138"/>
      <c r="R673" s="138"/>
      <c r="S673" s="138"/>
      <c r="T673" s="138"/>
      <c r="U673" s="138"/>
      <c r="V673" s="138"/>
      <c r="W673" s="138"/>
      <c r="X673" s="138"/>
      <c r="Y673" s="138"/>
      <c r="Z673" s="138"/>
    </row>
    <row r="674" ht="12.75" hidden="1" customHeight="1">
      <c r="A674" s="137"/>
      <c r="B674" s="138"/>
      <c r="C674" s="138"/>
      <c r="D674" s="527"/>
      <c r="E674" s="138"/>
      <c r="F674" s="138"/>
      <c r="G674" s="138"/>
      <c r="H674" s="138"/>
      <c r="I674" s="527"/>
      <c r="J674" s="138"/>
      <c r="K674" s="138"/>
      <c r="L674" s="138"/>
      <c r="M674" s="140"/>
      <c r="N674" s="138"/>
      <c r="O674" s="138"/>
      <c r="P674" s="138"/>
      <c r="Q674" s="138"/>
      <c r="R674" s="138"/>
      <c r="S674" s="138"/>
      <c r="T674" s="138"/>
      <c r="U674" s="138"/>
      <c r="V674" s="138"/>
      <c r="W674" s="138"/>
      <c r="X674" s="138"/>
      <c r="Y674" s="138"/>
      <c r="Z674" s="138"/>
    </row>
    <row r="675" ht="12.75" hidden="1" customHeight="1">
      <c r="A675" s="137"/>
      <c r="B675" s="138"/>
      <c r="C675" s="138"/>
      <c r="D675" s="527"/>
      <c r="E675" s="138"/>
      <c r="F675" s="138"/>
      <c r="G675" s="138"/>
      <c r="H675" s="138"/>
      <c r="I675" s="527"/>
      <c r="J675" s="138"/>
      <c r="K675" s="138"/>
      <c r="L675" s="138"/>
      <c r="M675" s="140"/>
      <c r="N675" s="138"/>
      <c r="O675" s="138"/>
      <c r="P675" s="138"/>
      <c r="Q675" s="138"/>
      <c r="R675" s="138"/>
      <c r="S675" s="138"/>
      <c r="T675" s="138"/>
      <c r="U675" s="138"/>
      <c r="V675" s="138"/>
      <c r="W675" s="138"/>
      <c r="X675" s="138"/>
      <c r="Y675" s="138"/>
      <c r="Z675" s="138"/>
    </row>
    <row r="676" ht="12.75" hidden="1" customHeight="1">
      <c r="A676" s="137"/>
      <c r="B676" s="138"/>
      <c r="C676" s="138"/>
      <c r="D676" s="527"/>
      <c r="E676" s="138"/>
      <c r="F676" s="138"/>
      <c r="G676" s="138"/>
      <c r="H676" s="138"/>
      <c r="I676" s="527"/>
      <c r="J676" s="138"/>
      <c r="K676" s="138"/>
      <c r="L676" s="138"/>
      <c r="M676" s="140"/>
      <c r="N676" s="138"/>
      <c r="O676" s="138"/>
      <c r="P676" s="138"/>
      <c r="Q676" s="138"/>
      <c r="R676" s="138"/>
      <c r="S676" s="138"/>
      <c r="T676" s="138"/>
      <c r="U676" s="138"/>
      <c r="V676" s="138"/>
      <c r="W676" s="138"/>
      <c r="X676" s="138"/>
      <c r="Y676" s="138"/>
      <c r="Z676" s="138"/>
    </row>
    <row r="677" ht="12.75" hidden="1" customHeight="1">
      <c r="A677" s="137"/>
      <c r="B677" s="138"/>
      <c r="C677" s="138"/>
      <c r="D677" s="527"/>
      <c r="E677" s="138"/>
      <c r="F677" s="138"/>
      <c r="G677" s="138"/>
      <c r="H677" s="138"/>
      <c r="I677" s="527"/>
      <c r="J677" s="138"/>
      <c r="K677" s="138"/>
      <c r="L677" s="138"/>
      <c r="M677" s="140"/>
      <c r="N677" s="138"/>
      <c r="O677" s="138"/>
      <c r="P677" s="138"/>
      <c r="Q677" s="138"/>
      <c r="R677" s="138"/>
      <c r="S677" s="138"/>
      <c r="T677" s="138"/>
      <c r="U677" s="138"/>
      <c r="V677" s="138"/>
      <c r="W677" s="138"/>
      <c r="X677" s="138"/>
      <c r="Y677" s="138"/>
      <c r="Z677" s="138"/>
    </row>
    <row r="678" ht="12.75" hidden="1" customHeight="1">
      <c r="A678" s="137"/>
      <c r="B678" s="138"/>
      <c r="C678" s="138"/>
      <c r="D678" s="527"/>
      <c r="E678" s="138"/>
      <c r="F678" s="138"/>
      <c r="G678" s="138"/>
      <c r="H678" s="138"/>
      <c r="I678" s="527"/>
      <c r="J678" s="138"/>
      <c r="K678" s="138"/>
      <c r="L678" s="138"/>
      <c r="M678" s="140"/>
      <c r="N678" s="138"/>
      <c r="O678" s="138"/>
      <c r="P678" s="138"/>
      <c r="Q678" s="138"/>
      <c r="R678" s="138"/>
      <c r="S678" s="138"/>
      <c r="T678" s="138"/>
      <c r="U678" s="138"/>
      <c r="V678" s="138"/>
      <c r="W678" s="138"/>
      <c r="X678" s="138"/>
      <c r="Y678" s="138"/>
      <c r="Z678" s="138"/>
    </row>
    <row r="679" ht="12.75" hidden="1" customHeight="1">
      <c r="A679" s="137"/>
      <c r="B679" s="138"/>
      <c r="C679" s="138"/>
      <c r="D679" s="527"/>
      <c r="E679" s="138"/>
      <c r="F679" s="138"/>
      <c r="G679" s="138"/>
      <c r="H679" s="138"/>
      <c r="I679" s="527"/>
      <c r="J679" s="138"/>
      <c r="K679" s="138"/>
      <c r="L679" s="138"/>
      <c r="M679" s="140"/>
      <c r="N679" s="138"/>
      <c r="O679" s="138"/>
      <c r="P679" s="138"/>
      <c r="Q679" s="138"/>
      <c r="R679" s="138"/>
      <c r="S679" s="138"/>
      <c r="T679" s="138"/>
      <c r="U679" s="138"/>
      <c r="V679" s="138"/>
      <c r="W679" s="138"/>
      <c r="X679" s="138"/>
      <c r="Y679" s="138"/>
      <c r="Z679" s="138"/>
    </row>
    <row r="680" ht="12.75" hidden="1" customHeight="1">
      <c r="A680" s="137"/>
      <c r="B680" s="138"/>
      <c r="C680" s="138"/>
      <c r="D680" s="527"/>
      <c r="E680" s="138"/>
      <c r="F680" s="138"/>
      <c r="G680" s="138"/>
      <c r="H680" s="138"/>
      <c r="I680" s="527"/>
      <c r="J680" s="138"/>
      <c r="K680" s="138"/>
      <c r="L680" s="138"/>
      <c r="M680" s="140"/>
      <c r="N680" s="138"/>
      <c r="O680" s="138"/>
      <c r="P680" s="138"/>
      <c r="Q680" s="138"/>
      <c r="R680" s="138"/>
      <c r="S680" s="138"/>
      <c r="T680" s="138"/>
      <c r="U680" s="138"/>
      <c r="V680" s="138"/>
      <c r="W680" s="138"/>
      <c r="X680" s="138"/>
      <c r="Y680" s="138"/>
      <c r="Z680" s="138"/>
    </row>
    <row r="681" ht="12.75" hidden="1" customHeight="1">
      <c r="A681" s="137"/>
      <c r="B681" s="138"/>
      <c r="C681" s="138"/>
      <c r="D681" s="527"/>
      <c r="E681" s="138"/>
      <c r="F681" s="138"/>
      <c r="G681" s="138"/>
      <c r="H681" s="138"/>
      <c r="I681" s="527"/>
      <c r="J681" s="138"/>
      <c r="K681" s="138"/>
      <c r="L681" s="138"/>
      <c r="M681" s="140"/>
      <c r="N681" s="138"/>
      <c r="O681" s="138"/>
      <c r="P681" s="138"/>
      <c r="Q681" s="138"/>
      <c r="R681" s="138"/>
      <c r="S681" s="138"/>
      <c r="T681" s="138"/>
      <c r="U681" s="138"/>
      <c r="V681" s="138"/>
      <c r="W681" s="138"/>
      <c r="X681" s="138"/>
      <c r="Y681" s="138"/>
      <c r="Z681" s="138"/>
    </row>
    <row r="682" ht="12.75" hidden="1" customHeight="1">
      <c r="A682" s="137"/>
      <c r="B682" s="138"/>
      <c r="C682" s="138"/>
      <c r="D682" s="527"/>
      <c r="E682" s="138"/>
      <c r="F682" s="138"/>
      <c r="G682" s="138"/>
      <c r="H682" s="138"/>
      <c r="I682" s="527"/>
      <c r="J682" s="138"/>
      <c r="K682" s="138"/>
      <c r="L682" s="138"/>
      <c r="M682" s="140"/>
      <c r="N682" s="138"/>
      <c r="O682" s="138"/>
      <c r="P682" s="138"/>
      <c r="Q682" s="138"/>
      <c r="R682" s="138"/>
      <c r="S682" s="138"/>
      <c r="T682" s="138"/>
      <c r="U682" s="138"/>
      <c r="V682" s="138"/>
      <c r="W682" s="138"/>
      <c r="X682" s="138"/>
      <c r="Y682" s="138"/>
      <c r="Z682" s="138"/>
    </row>
    <row r="683" ht="12.75" hidden="1" customHeight="1">
      <c r="A683" s="137"/>
      <c r="B683" s="138"/>
      <c r="C683" s="138"/>
      <c r="D683" s="527"/>
      <c r="E683" s="138"/>
      <c r="F683" s="138"/>
      <c r="G683" s="138"/>
      <c r="H683" s="138"/>
      <c r="I683" s="527"/>
      <c r="J683" s="138"/>
      <c r="K683" s="138"/>
      <c r="L683" s="138"/>
      <c r="M683" s="140"/>
      <c r="N683" s="138"/>
      <c r="O683" s="138"/>
      <c r="P683" s="138"/>
      <c r="Q683" s="138"/>
      <c r="R683" s="138"/>
      <c r="S683" s="138"/>
      <c r="T683" s="138"/>
      <c r="U683" s="138"/>
      <c r="V683" s="138"/>
      <c r="W683" s="138"/>
      <c r="X683" s="138"/>
      <c r="Y683" s="138"/>
      <c r="Z683" s="138"/>
    </row>
    <row r="684" ht="12.75" hidden="1" customHeight="1">
      <c r="A684" s="137"/>
      <c r="B684" s="138"/>
      <c r="C684" s="138"/>
      <c r="D684" s="527"/>
      <c r="E684" s="138"/>
      <c r="F684" s="138"/>
      <c r="G684" s="138"/>
      <c r="H684" s="138"/>
      <c r="I684" s="527"/>
      <c r="J684" s="138"/>
      <c r="K684" s="138"/>
      <c r="L684" s="138"/>
      <c r="M684" s="140"/>
      <c r="N684" s="138"/>
      <c r="O684" s="138"/>
      <c r="P684" s="138"/>
      <c r="Q684" s="138"/>
      <c r="R684" s="138"/>
      <c r="S684" s="138"/>
      <c r="T684" s="138"/>
      <c r="U684" s="138"/>
      <c r="V684" s="138"/>
      <c r="W684" s="138"/>
      <c r="X684" s="138"/>
      <c r="Y684" s="138"/>
      <c r="Z684" s="138"/>
    </row>
    <row r="685" ht="12.75" hidden="1" customHeight="1">
      <c r="A685" s="137"/>
      <c r="B685" s="138"/>
      <c r="C685" s="138"/>
      <c r="D685" s="527"/>
      <c r="E685" s="138"/>
      <c r="F685" s="138"/>
      <c r="G685" s="138"/>
      <c r="H685" s="138"/>
      <c r="I685" s="527"/>
      <c r="J685" s="138"/>
      <c r="K685" s="138"/>
      <c r="L685" s="138"/>
      <c r="M685" s="140"/>
      <c r="N685" s="138"/>
      <c r="O685" s="138"/>
      <c r="P685" s="138"/>
      <c r="Q685" s="138"/>
      <c r="R685" s="138"/>
      <c r="S685" s="138"/>
      <c r="T685" s="138"/>
      <c r="U685" s="138"/>
      <c r="V685" s="138"/>
      <c r="W685" s="138"/>
      <c r="X685" s="138"/>
      <c r="Y685" s="138"/>
      <c r="Z685" s="138"/>
    </row>
    <row r="686" ht="12.75" hidden="1" customHeight="1">
      <c r="A686" s="137"/>
      <c r="B686" s="138"/>
      <c r="C686" s="138"/>
      <c r="D686" s="527"/>
      <c r="E686" s="138"/>
      <c r="F686" s="138"/>
      <c r="G686" s="138"/>
      <c r="H686" s="138"/>
      <c r="I686" s="527"/>
      <c r="J686" s="138"/>
      <c r="K686" s="138"/>
      <c r="L686" s="138"/>
      <c r="M686" s="140"/>
      <c r="N686" s="138"/>
      <c r="O686" s="138"/>
      <c r="P686" s="138"/>
      <c r="Q686" s="138"/>
      <c r="R686" s="138"/>
      <c r="S686" s="138"/>
      <c r="T686" s="138"/>
      <c r="U686" s="138"/>
      <c r="V686" s="138"/>
      <c r="W686" s="138"/>
      <c r="X686" s="138"/>
      <c r="Y686" s="138"/>
      <c r="Z686" s="138"/>
    </row>
    <row r="687" ht="12.75" hidden="1" customHeight="1">
      <c r="A687" s="137"/>
      <c r="B687" s="138"/>
      <c r="C687" s="138"/>
      <c r="D687" s="527"/>
      <c r="E687" s="138"/>
      <c r="F687" s="138"/>
      <c r="G687" s="138"/>
      <c r="H687" s="138"/>
      <c r="I687" s="527"/>
      <c r="J687" s="138"/>
      <c r="K687" s="138"/>
      <c r="L687" s="138"/>
      <c r="M687" s="140"/>
      <c r="N687" s="138"/>
      <c r="O687" s="138"/>
      <c r="P687" s="138"/>
      <c r="Q687" s="138"/>
      <c r="R687" s="138"/>
      <c r="S687" s="138"/>
      <c r="T687" s="138"/>
      <c r="U687" s="138"/>
      <c r="V687" s="138"/>
      <c r="W687" s="138"/>
      <c r="X687" s="138"/>
      <c r="Y687" s="138"/>
      <c r="Z687" s="138"/>
    </row>
    <row r="688" ht="12.75" hidden="1" customHeight="1">
      <c r="A688" s="137"/>
      <c r="B688" s="138"/>
      <c r="C688" s="138"/>
      <c r="D688" s="527"/>
      <c r="E688" s="138"/>
      <c r="F688" s="138"/>
      <c r="G688" s="138"/>
      <c r="H688" s="138"/>
      <c r="I688" s="527"/>
      <c r="J688" s="138"/>
      <c r="K688" s="138"/>
      <c r="L688" s="138"/>
      <c r="M688" s="140"/>
      <c r="N688" s="138"/>
      <c r="O688" s="138"/>
      <c r="P688" s="138"/>
      <c r="Q688" s="138"/>
      <c r="R688" s="138"/>
      <c r="S688" s="138"/>
      <c r="T688" s="138"/>
      <c r="U688" s="138"/>
      <c r="V688" s="138"/>
      <c r="W688" s="138"/>
      <c r="X688" s="138"/>
      <c r="Y688" s="138"/>
      <c r="Z688" s="138"/>
    </row>
    <row r="689" ht="12.75" hidden="1" customHeight="1">
      <c r="A689" s="137"/>
      <c r="B689" s="138"/>
      <c r="C689" s="138"/>
      <c r="D689" s="527"/>
      <c r="E689" s="138"/>
      <c r="F689" s="138"/>
      <c r="G689" s="138"/>
      <c r="H689" s="138"/>
      <c r="I689" s="527"/>
      <c r="J689" s="138"/>
      <c r="K689" s="138"/>
      <c r="L689" s="138"/>
      <c r="M689" s="140"/>
      <c r="N689" s="138"/>
      <c r="O689" s="138"/>
      <c r="P689" s="138"/>
      <c r="Q689" s="138"/>
      <c r="R689" s="138"/>
      <c r="S689" s="138"/>
      <c r="T689" s="138"/>
      <c r="U689" s="138"/>
      <c r="V689" s="138"/>
      <c r="W689" s="138"/>
      <c r="X689" s="138"/>
      <c r="Y689" s="138"/>
      <c r="Z689" s="138"/>
    </row>
    <row r="690" ht="12.75" hidden="1" customHeight="1">
      <c r="A690" s="137"/>
      <c r="B690" s="138"/>
      <c r="C690" s="138"/>
      <c r="D690" s="527"/>
      <c r="E690" s="138"/>
      <c r="F690" s="138"/>
      <c r="G690" s="138"/>
      <c r="H690" s="138"/>
      <c r="I690" s="527"/>
      <c r="J690" s="138"/>
      <c r="K690" s="138"/>
      <c r="L690" s="138"/>
      <c r="M690" s="140"/>
      <c r="N690" s="138"/>
      <c r="O690" s="138"/>
      <c r="P690" s="138"/>
      <c r="Q690" s="138"/>
      <c r="R690" s="138"/>
      <c r="S690" s="138"/>
      <c r="T690" s="138"/>
      <c r="U690" s="138"/>
      <c r="V690" s="138"/>
      <c r="W690" s="138"/>
      <c r="X690" s="138"/>
      <c r="Y690" s="138"/>
      <c r="Z690" s="138"/>
    </row>
    <row r="691" ht="12.75" hidden="1" customHeight="1">
      <c r="A691" s="137"/>
      <c r="B691" s="138"/>
      <c r="C691" s="138"/>
      <c r="D691" s="527"/>
      <c r="E691" s="138"/>
      <c r="F691" s="138"/>
      <c r="G691" s="138"/>
      <c r="H691" s="138"/>
      <c r="I691" s="527"/>
      <c r="J691" s="138"/>
      <c r="K691" s="138"/>
      <c r="L691" s="138"/>
      <c r="M691" s="140"/>
      <c r="N691" s="138"/>
      <c r="O691" s="138"/>
      <c r="P691" s="138"/>
      <c r="Q691" s="138"/>
      <c r="R691" s="138"/>
      <c r="S691" s="138"/>
      <c r="T691" s="138"/>
      <c r="U691" s="138"/>
      <c r="V691" s="138"/>
      <c r="W691" s="138"/>
      <c r="X691" s="138"/>
      <c r="Y691" s="138"/>
      <c r="Z691" s="138"/>
    </row>
    <row r="692" ht="12.75" hidden="1" customHeight="1">
      <c r="A692" s="137"/>
      <c r="B692" s="138"/>
      <c r="C692" s="138"/>
      <c r="D692" s="527"/>
      <c r="E692" s="138"/>
      <c r="F692" s="138"/>
      <c r="G692" s="138"/>
      <c r="H692" s="138"/>
      <c r="I692" s="527"/>
      <c r="J692" s="138"/>
      <c r="K692" s="138"/>
      <c r="L692" s="138"/>
      <c r="M692" s="140"/>
      <c r="N692" s="138"/>
      <c r="O692" s="138"/>
      <c r="P692" s="138"/>
      <c r="Q692" s="138"/>
      <c r="R692" s="138"/>
      <c r="S692" s="138"/>
      <c r="T692" s="138"/>
      <c r="U692" s="138"/>
      <c r="V692" s="138"/>
      <c r="W692" s="138"/>
      <c r="X692" s="138"/>
      <c r="Y692" s="138"/>
      <c r="Z692" s="138"/>
    </row>
    <row r="693" ht="12.75" hidden="1" customHeight="1">
      <c r="A693" s="137"/>
      <c r="B693" s="138"/>
      <c r="C693" s="138"/>
      <c r="D693" s="527"/>
      <c r="E693" s="138"/>
      <c r="F693" s="138"/>
      <c r="G693" s="138"/>
      <c r="H693" s="138"/>
      <c r="I693" s="527"/>
      <c r="J693" s="138"/>
      <c r="K693" s="138"/>
      <c r="L693" s="138"/>
      <c r="M693" s="140"/>
      <c r="N693" s="138"/>
      <c r="O693" s="138"/>
      <c r="P693" s="138"/>
      <c r="Q693" s="138"/>
      <c r="R693" s="138"/>
      <c r="S693" s="138"/>
      <c r="T693" s="138"/>
      <c r="U693" s="138"/>
      <c r="V693" s="138"/>
      <c r="W693" s="138"/>
      <c r="X693" s="138"/>
      <c r="Y693" s="138"/>
      <c r="Z693" s="138"/>
    </row>
    <row r="694" ht="12.75" hidden="1" customHeight="1">
      <c r="A694" s="137"/>
      <c r="B694" s="138"/>
      <c r="C694" s="138"/>
      <c r="D694" s="527"/>
      <c r="E694" s="138"/>
      <c r="F694" s="138"/>
      <c r="G694" s="138"/>
      <c r="H694" s="138"/>
      <c r="I694" s="527"/>
      <c r="J694" s="138"/>
      <c r="K694" s="138"/>
      <c r="L694" s="138"/>
      <c r="M694" s="140"/>
      <c r="N694" s="138"/>
      <c r="O694" s="138"/>
      <c r="P694" s="138"/>
      <c r="Q694" s="138"/>
      <c r="R694" s="138"/>
      <c r="S694" s="138"/>
      <c r="T694" s="138"/>
      <c r="U694" s="138"/>
      <c r="V694" s="138"/>
      <c r="W694" s="138"/>
      <c r="X694" s="138"/>
      <c r="Y694" s="138"/>
      <c r="Z694" s="138"/>
    </row>
    <row r="695" ht="12.75" hidden="1" customHeight="1">
      <c r="A695" s="137"/>
      <c r="B695" s="138"/>
      <c r="C695" s="138"/>
      <c r="D695" s="527"/>
      <c r="E695" s="138"/>
      <c r="F695" s="138"/>
      <c r="G695" s="138"/>
      <c r="H695" s="138"/>
      <c r="I695" s="527"/>
      <c r="J695" s="138"/>
      <c r="K695" s="138"/>
      <c r="L695" s="138"/>
      <c r="M695" s="140"/>
      <c r="N695" s="138"/>
      <c r="O695" s="138"/>
      <c r="P695" s="138"/>
      <c r="Q695" s="138"/>
      <c r="R695" s="138"/>
      <c r="S695" s="138"/>
      <c r="T695" s="138"/>
      <c r="U695" s="138"/>
      <c r="V695" s="138"/>
      <c r="W695" s="138"/>
      <c r="X695" s="138"/>
      <c r="Y695" s="138"/>
      <c r="Z695" s="138"/>
    </row>
    <row r="696" ht="12.75" customHeight="1">
      <c r="A696" s="141"/>
      <c r="B696" s="142"/>
      <c r="C696" s="142"/>
      <c r="D696" s="206"/>
      <c r="E696" s="144"/>
      <c r="F696" s="145"/>
      <c r="G696" s="144"/>
      <c r="H696" s="145"/>
      <c r="I696" s="206"/>
      <c r="J696" s="144"/>
      <c r="K696" s="144"/>
      <c r="L696" s="144"/>
      <c r="M696" s="146"/>
      <c r="N696" s="138"/>
      <c r="O696" s="138"/>
      <c r="P696" s="138"/>
      <c r="Q696" s="138"/>
      <c r="R696" s="138"/>
      <c r="S696" s="138"/>
      <c r="T696" s="138"/>
      <c r="U696" s="138"/>
      <c r="V696" s="138"/>
      <c r="W696" s="138"/>
      <c r="X696" s="138"/>
      <c r="Y696" s="138"/>
      <c r="Z696" s="138"/>
    </row>
    <row r="697" ht="12.75" customHeight="1">
      <c r="A697" s="141"/>
      <c r="B697" s="142"/>
      <c r="C697" s="142"/>
      <c r="D697" s="206"/>
      <c r="E697" s="144"/>
      <c r="F697" s="145"/>
      <c r="G697" s="144"/>
      <c r="H697" s="145"/>
      <c r="I697" s="206"/>
      <c r="J697" s="144"/>
      <c r="K697" s="144"/>
      <c r="L697" s="144"/>
      <c r="M697" s="146"/>
      <c r="N697" s="138"/>
      <c r="O697" s="138"/>
      <c r="P697" s="138"/>
      <c r="Q697" s="138"/>
      <c r="R697" s="138"/>
      <c r="S697" s="138"/>
      <c r="T697" s="138"/>
      <c r="U697" s="138"/>
      <c r="V697" s="138"/>
      <c r="W697" s="138"/>
      <c r="X697" s="138"/>
      <c r="Y697" s="138"/>
      <c r="Z697" s="138"/>
    </row>
    <row r="698" ht="12.75" customHeight="1">
      <c r="A698" s="141"/>
      <c r="B698" s="142"/>
      <c r="C698" s="142"/>
      <c r="D698" s="206"/>
      <c r="E698" s="144"/>
      <c r="F698" s="145"/>
      <c r="G698" s="144"/>
      <c r="H698" s="145"/>
      <c r="I698" s="206"/>
      <c r="J698" s="144"/>
      <c r="K698" s="144"/>
      <c r="L698" s="144"/>
      <c r="M698" s="146"/>
      <c r="N698" s="138"/>
      <c r="O698" s="138"/>
      <c r="P698" s="138"/>
      <c r="Q698" s="138"/>
      <c r="R698" s="138"/>
      <c r="S698" s="138"/>
      <c r="T698" s="138"/>
      <c r="U698" s="138"/>
      <c r="V698" s="138"/>
      <c r="W698" s="138"/>
      <c r="X698" s="138"/>
      <c r="Y698" s="138"/>
      <c r="Z698" s="138"/>
    </row>
    <row r="699" ht="12.75" customHeight="1">
      <c r="A699" s="141"/>
      <c r="B699" s="142"/>
      <c r="C699" s="142"/>
      <c r="D699" s="206"/>
      <c r="E699" s="144"/>
      <c r="F699" s="145"/>
      <c r="G699" s="144"/>
      <c r="H699" s="145"/>
      <c r="I699" s="206"/>
      <c r="J699" s="144"/>
      <c r="K699" s="144"/>
      <c r="L699" s="144"/>
      <c r="M699" s="146"/>
      <c r="N699" s="138"/>
      <c r="O699" s="138"/>
      <c r="P699" s="138"/>
      <c r="Q699" s="138"/>
      <c r="R699" s="138"/>
      <c r="S699" s="138"/>
      <c r="T699" s="138"/>
      <c r="U699" s="138"/>
      <c r="V699" s="138"/>
      <c r="W699" s="138"/>
      <c r="X699" s="138"/>
      <c r="Y699" s="138"/>
      <c r="Z699" s="138"/>
    </row>
    <row r="700" ht="12.75" customHeight="1">
      <c r="A700" s="141"/>
      <c r="B700" s="142"/>
      <c r="C700" s="142"/>
      <c r="D700" s="206"/>
      <c r="E700" s="144"/>
      <c r="F700" s="145"/>
      <c r="G700" s="144"/>
      <c r="H700" s="145"/>
      <c r="I700" s="206"/>
      <c r="J700" s="144"/>
      <c r="K700" s="144"/>
      <c r="L700" s="144"/>
      <c r="M700" s="146"/>
      <c r="N700" s="138"/>
      <c r="O700" s="138"/>
      <c r="P700" s="138"/>
      <c r="Q700" s="138"/>
      <c r="R700" s="138"/>
      <c r="S700" s="138"/>
      <c r="T700" s="138"/>
      <c r="U700" s="138"/>
      <c r="V700" s="138"/>
      <c r="W700" s="138"/>
      <c r="X700" s="138"/>
      <c r="Y700" s="138"/>
      <c r="Z700" s="138"/>
    </row>
    <row r="701" ht="12.75" customHeight="1">
      <c r="A701" s="141"/>
      <c r="B701" s="142"/>
      <c r="C701" s="142"/>
      <c r="D701" s="206"/>
      <c r="E701" s="144"/>
      <c r="F701" s="145"/>
      <c r="G701" s="144"/>
      <c r="H701" s="145"/>
      <c r="I701" s="206"/>
      <c r="J701" s="144"/>
      <c r="K701" s="144"/>
      <c r="L701" s="144"/>
      <c r="M701" s="146"/>
      <c r="N701" s="138"/>
      <c r="O701" s="138"/>
      <c r="P701" s="138"/>
      <c r="Q701" s="138"/>
      <c r="R701" s="138"/>
      <c r="S701" s="138"/>
      <c r="T701" s="138"/>
      <c r="U701" s="138"/>
      <c r="V701" s="138"/>
      <c r="W701" s="138"/>
      <c r="X701" s="138"/>
      <c r="Y701" s="138"/>
      <c r="Z701" s="138"/>
    </row>
    <row r="702" ht="12.75" customHeight="1">
      <c r="A702" s="141"/>
      <c r="B702" s="142"/>
      <c r="C702" s="142"/>
      <c r="D702" s="206"/>
      <c r="E702" s="144"/>
      <c r="F702" s="145"/>
      <c r="G702" s="144"/>
      <c r="H702" s="145"/>
      <c r="I702" s="206"/>
      <c r="J702" s="144"/>
      <c r="K702" s="144"/>
      <c r="L702" s="144"/>
      <c r="M702" s="146"/>
      <c r="N702" s="138"/>
      <c r="O702" s="138"/>
      <c r="P702" s="138"/>
      <c r="Q702" s="138"/>
      <c r="R702" s="138"/>
      <c r="S702" s="138"/>
      <c r="T702" s="138"/>
      <c r="U702" s="138"/>
      <c r="V702" s="138"/>
      <c r="W702" s="138"/>
      <c r="X702" s="138"/>
      <c r="Y702" s="138"/>
      <c r="Z702" s="138"/>
    </row>
    <row r="703" ht="12.75" customHeight="1">
      <c r="A703" s="141"/>
      <c r="B703" s="142"/>
      <c r="C703" s="142"/>
      <c r="D703" s="206"/>
      <c r="E703" s="144"/>
      <c r="F703" s="145"/>
      <c r="G703" s="144"/>
      <c r="H703" s="145"/>
      <c r="I703" s="206"/>
      <c r="J703" s="144"/>
      <c r="K703" s="144"/>
      <c r="L703" s="144"/>
      <c r="M703" s="146"/>
      <c r="N703" s="138"/>
      <c r="O703" s="138"/>
      <c r="P703" s="138"/>
      <c r="Q703" s="138"/>
      <c r="R703" s="138"/>
      <c r="S703" s="138"/>
      <c r="T703" s="138"/>
      <c r="U703" s="138"/>
      <c r="V703" s="138"/>
      <c r="W703" s="138"/>
      <c r="X703" s="138"/>
      <c r="Y703" s="138"/>
      <c r="Z703" s="138"/>
    </row>
    <row r="704" ht="12.75" customHeight="1">
      <c r="A704" s="141"/>
      <c r="B704" s="142"/>
      <c r="C704" s="142"/>
      <c r="D704" s="206"/>
      <c r="E704" s="144"/>
      <c r="F704" s="145"/>
      <c r="G704" s="144"/>
      <c r="H704" s="145"/>
      <c r="I704" s="206"/>
      <c r="J704" s="144"/>
      <c r="K704" s="144"/>
      <c r="L704" s="144"/>
      <c r="M704" s="146"/>
      <c r="N704" s="138"/>
      <c r="O704" s="138"/>
      <c r="P704" s="138"/>
      <c r="Q704" s="138"/>
      <c r="R704" s="138"/>
      <c r="S704" s="138"/>
      <c r="T704" s="138"/>
      <c r="U704" s="138"/>
      <c r="V704" s="138"/>
      <c r="W704" s="138"/>
      <c r="X704" s="138"/>
      <c r="Y704" s="138"/>
      <c r="Z704" s="138"/>
    </row>
    <row r="705" ht="12.75" customHeight="1">
      <c r="A705" s="141"/>
      <c r="B705" s="142"/>
      <c r="C705" s="142"/>
      <c r="D705" s="206"/>
      <c r="E705" s="144"/>
      <c r="F705" s="145"/>
      <c r="G705" s="144"/>
      <c r="H705" s="145"/>
      <c r="I705" s="206"/>
      <c r="J705" s="144"/>
      <c r="K705" s="144"/>
      <c r="L705" s="144"/>
      <c r="M705" s="146"/>
      <c r="N705" s="138"/>
      <c r="O705" s="138"/>
      <c r="P705" s="138"/>
      <c r="Q705" s="138"/>
      <c r="R705" s="138"/>
      <c r="S705" s="138"/>
      <c r="T705" s="138"/>
      <c r="U705" s="138"/>
      <c r="V705" s="138"/>
      <c r="W705" s="138"/>
      <c r="X705" s="138"/>
      <c r="Y705" s="138"/>
      <c r="Z705" s="138"/>
    </row>
    <row r="706" ht="12.75" customHeight="1">
      <c r="A706" s="141"/>
      <c r="B706" s="142"/>
      <c r="C706" s="142"/>
      <c r="D706" s="206"/>
      <c r="E706" s="144"/>
      <c r="F706" s="145"/>
      <c r="G706" s="144"/>
      <c r="H706" s="145"/>
      <c r="I706" s="206"/>
      <c r="J706" s="144"/>
      <c r="K706" s="144"/>
      <c r="L706" s="144"/>
      <c r="M706" s="146"/>
      <c r="N706" s="138"/>
      <c r="O706" s="138"/>
      <c r="P706" s="138"/>
      <c r="Q706" s="138"/>
      <c r="R706" s="138"/>
      <c r="S706" s="138"/>
      <c r="T706" s="138"/>
      <c r="U706" s="138"/>
      <c r="V706" s="138"/>
      <c r="W706" s="138"/>
      <c r="X706" s="138"/>
      <c r="Y706" s="138"/>
      <c r="Z706" s="138"/>
    </row>
    <row r="707" ht="12.75" customHeight="1">
      <c r="A707" s="141"/>
      <c r="B707" s="142"/>
      <c r="C707" s="142"/>
      <c r="D707" s="206"/>
      <c r="E707" s="144"/>
      <c r="F707" s="145"/>
      <c r="G707" s="144"/>
      <c r="H707" s="145"/>
      <c r="I707" s="206"/>
      <c r="J707" s="144"/>
      <c r="K707" s="144"/>
      <c r="L707" s="144"/>
      <c r="M707" s="146"/>
      <c r="N707" s="138"/>
      <c r="O707" s="138"/>
      <c r="P707" s="138"/>
      <c r="Q707" s="138"/>
      <c r="R707" s="138"/>
      <c r="S707" s="138"/>
      <c r="T707" s="138"/>
      <c r="U707" s="138"/>
      <c r="V707" s="138"/>
      <c r="W707" s="138"/>
      <c r="X707" s="138"/>
      <c r="Y707" s="138"/>
      <c r="Z707" s="138"/>
    </row>
    <row r="708" ht="12.75" customHeight="1">
      <c r="A708" s="141"/>
      <c r="B708" s="142"/>
      <c r="C708" s="142"/>
      <c r="D708" s="206"/>
      <c r="E708" s="144"/>
      <c r="F708" s="145"/>
      <c r="G708" s="144"/>
      <c r="H708" s="145"/>
      <c r="I708" s="206"/>
      <c r="J708" s="144"/>
      <c r="K708" s="144"/>
      <c r="L708" s="144"/>
      <c r="M708" s="146"/>
      <c r="N708" s="138"/>
      <c r="O708" s="138"/>
      <c r="P708" s="138"/>
      <c r="Q708" s="138"/>
      <c r="R708" s="138"/>
      <c r="S708" s="138"/>
      <c r="T708" s="138"/>
      <c r="U708" s="138"/>
      <c r="V708" s="138"/>
      <c r="W708" s="138"/>
      <c r="X708" s="138"/>
      <c r="Y708" s="138"/>
      <c r="Z708" s="138"/>
    </row>
    <row r="709" ht="12.75" customHeight="1">
      <c r="A709" s="141"/>
      <c r="B709" s="142"/>
      <c r="C709" s="142"/>
      <c r="D709" s="206"/>
      <c r="E709" s="144"/>
      <c r="F709" s="145"/>
      <c r="G709" s="144"/>
      <c r="H709" s="145"/>
      <c r="I709" s="206"/>
      <c r="J709" s="144"/>
      <c r="K709" s="144"/>
      <c r="L709" s="144"/>
      <c r="M709" s="146"/>
      <c r="N709" s="138"/>
      <c r="O709" s="138"/>
      <c r="P709" s="138"/>
      <c r="Q709" s="138"/>
      <c r="R709" s="138"/>
      <c r="S709" s="138"/>
      <c r="T709" s="138"/>
      <c r="U709" s="138"/>
      <c r="V709" s="138"/>
      <c r="W709" s="138"/>
      <c r="X709" s="138"/>
      <c r="Y709" s="138"/>
      <c r="Z709" s="138"/>
    </row>
    <row r="710" ht="12.75" customHeight="1">
      <c r="A710" s="141"/>
      <c r="B710" s="142"/>
      <c r="C710" s="142"/>
      <c r="D710" s="206"/>
      <c r="E710" s="144"/>
      <c r="F710" s="145"/>
      <c r="G710" s="144"/>
      <c r="H710" s="145"/>
      <c r="I710" s="206"/>
      <c r="J710" s="144"/>
      <c r="K710" s="144"/>
      <c r="L710" s="144"/>
      <c r="M710" s="146"/>
      <c r="N710" s="138"/>
      <c r="O710" s="138"/>
      <c r="P710" s="138"/>
      <c r="Q710" s="138"/>
      <c r="R710" s="138"/>
      <c r="S710" s="138"/>
      <c r="T710" s="138"/>
      <c r="U710" s="138"/>
      <c r="V710" s="138"/>
      <c r="W710" s="138"/>
      <c r="X710" s="138"/>
      <c r="Y710" s="138"/>
      <c r="Z710" s="138"/>
    </row>
    <row r="711" ht="12.75" customHeight="1">
      <c r="A711" s="141"/>
      <c r="B711" s="142"/>
      <c r="C711" s="142"/>
      <c r="D711" s="206"/>
      <c r="E711" s="144"/>
      <c r="F711" s="145"/>
      <c r="G711" s="144"/>
      <c r="H711" s="145"/>
      <c r="I711" s="206"/>
      <c r="J711" s="144"/>
      <c r="K711" s="144"/>
      <c r="L711" s="144"/>
      <c r="M711" s="146"/>
      <c r="N711" s="138"/>
      <c r="O711" s="138"/>
      <c r="P711" s="138"/>
      <c r="Q711" s="138"/>
      <c r="R711" s="138"/>
      <c r="S711" s="138"/>
      <c r="T711" s="138"/>
      <c r="U711" s="138"/>
      <c r="V711" s="138"/>
      <c r="W711" s="138"/>
      <c r="X711" s="138"/>
      <c r="Y711" s="138"/>
      <c r="Z711" s="138"/>
    </row>
    <row r="712" ht="12.75" customHeight="1">
      <c r="A712" s="141"/>
      <c r="B712" s="142"/>
      <c r="C712" s="142"/>
      <c r="D712" s="206"/>
      <c r="E712" s="144"/>
      <c r="F712" s="145"/>
      <c r="G712" s="144"/>
      <c r="H712" s="145"/>
      <c r="I712" s="206"/>
      <c r="J712" s="144"/>
      <c r="K712" s="144"/>
      <c r="L712" s="144"/>
      <c r="M712" s="146"/>
      <c r="N712" s="138"/>
      <c r="O712" s="138"/>
      <c r="P712" s="138"/>
      <c r="Q712" s="138"/>
      <c r="R712" s="138"/>
      <c r="S712" s="138"/>
      <c r="T712" s="138"/>
      <c r="U712" s="138"/>
      <c r="V712" s="138"/>
      <c r="W712" s="138"/>
      <c r="X712" s="138"/>
      <c r="Y712" s="138"/>
      <c r="Z712" s="138"/>
    </row>
    <row r="713" ht="12.75" customHeight="1">
      <c r="A713" s="141"/>
      <c r="B713" s="142"/>
      <c r="C713" s="142"/>
      <c r="D713" s="206"/>
      <c r="E713" s="144"/>
      <c r="F713" s="145"/>
      <c r="G713" s="144"/>
      <c r="H713" s="145"/>
      <c r="I713" s="206"/>
      <c r="J713" s="144"/>
      <c r="K713" s="144"/>
      <c r="L713" s="144"/>
      <c r="M713" s="146"/>
      <c r="N713" s="138"/>
      <c r="O713" s="138"/>
      <c r="P713" s="138"/>
      <c r="Q713" s="138"/>
      <c r="R713" s="138"/>
      <c r="S713" s="138"/>
      <c r="T713" s="138"/>
      <c r="U713" s="138"/>
      <c r="V713" s="138"/>
      <c r="W713" s="138"/>
      <c r="X713" s="138"/>
      <c r="Y713" s="138"/>
      <c r="Z713" s="138"/>
    </row>
    <row r="714" ht="12.75" customHeight="1">
      <c r="A714" s="141"/>
      <c r="B714" s="142"/>
      <c r="C714" s="142"/>
      <c r="D714" s="206"/>
      <c r="E714" s="144"/>
      <c r="F714" s="145"/>
      <c r="G714" s="144"/>
      <c r="H714" s="145"/>
      <c r="I714" s="206"/>
      <c r="J714" s="144"/>
      <c r="K714" s="144"/>
      <c r="L714" s="144"/>
      <c r="M714" s="146"/>
      <c r="N714" s="138"/>
      <c r="O714" s="138"/>
      <c r="P714" s="138"/>
      <c r="Q714" s="138"/>
      <c r="R714" s="138"/>
      <c r="S714" s="138"/>
      <c r="T714" s="138"/>
      <c r="U714" s="138"/>
      <c r="V714" s="138"/>
      <c r="W714" s="138"/>
      <c r="X714" s="138"/>
      <c r="Y714" s="138"/>
      <c r="Z714" s="138"/>
    </row>
    <row r="715" ht="12.75" customHeight="1">
      <c r="A715" s="141"/>
      <c r="B715" s="142"/>
      <c r="C715" s="142"/>
      <c r="D715" s="206"/>
      <c r="E715" s="144"/>
      <c r="F715" s="145"/>
      <c r="G715" s="144"/>
      <c r="H715" s="145"/>
      <c r="I715" s="206"/>
      <c r="J715" s="144"/>
      <c r="K715" s="144"/>
      <c r="L715" s="144"/>
      <c r="M715" s="146"/>
      <c r="N715" s="138"/>
      <c r="O715" s="138"/>
      <c r="P715" s="138"/>
      <c r="Q715" s="138"/>
      <c r="R715" s="138"/>
      <c r="S715" s="138"/>
      <c r="T715" s="138"/>
      <c r="U715" s="138"/>
      <c r="V715" s="138"/>
      <c r="W715" s="138"/>
      <c r="X715" s="138"/>
      <c r="Y715" s="138"/>
      <c r="Z715" s="138"/>
    </row>
    <row r="716" ht="12.75" customHeight="1">
      <c r="A716" s="141"/>
      <c r="B716" s="142"/>
      <c r="C716" s="142"/>
      <c r="D716" s="206"/>
      <c r="E716" s="144"/>
      <c r="F716" s="145"/>
      <c r="G716" s="144"/>
      <c r="H716" s="145"/>
      <c r="I716" s="206"/>
      <c r="J716" s="144"/>
      <c r="K716" s="144"/>
      <c r="L716" s="144"/>
      <c r="M716" s="146"/>
      <c r="N716" s="138"/>
      <c r="O716" s="138"/>
      <c r="P716" s="138"/>
      <c r="Q716" s="138"/>
      <c r="R716" s="138"/>
      <c r="S716" s="138"/>
      <c r="T716" s="138"/>
      <c r="U716" s="138"/>
      <c r="V716" s="138"/>
      <c r="W716" s="138"/>
      <c r="X716" s="138"/>
      <c r="Y716" s="138"/>
      <c r="Z716" s="138"/>
    </row>
    <row r="717" ht="12.75" customHeight="1">
      <c r="A717" s="141"/>
      <c r="B717" s="142"/>
      <c r="C717" s="142"/>
      <c r="D717" s="206"/>
      <c r="E717" s="144"/>
      <c r="F717" s="145"/>
      <c r="G717" s="144"/>
      <c r="H717" s="145"/>
      <c r="I717" s="206"/>
      <c r="J717" s="144"/>
      <c r="K717" s="144"/>
      <c r="L717" s="144"/>
      <c r="M717" s="146"/>
      <c r="N717" s="138"/>
      <c r="O717" s="138"/>
      <c r="P717" s="138"/>
      <c r="Q717" s="138"/>
      <c r="R717" s="138"/>
      <c r="S717" s="138"/>
      <c r="T717" s="138"/>
      <c r="U717" s="138"/>
      <c r="V717" s="138"/>
      <c r="W717" s="138"/>
      <c r="X717" s="138"/>
      <c r="Y717" s="138"/>
      <c r="Z717" s="138"/>
    </row>
    <row r="718" ht="12.75" customHeight="1">
      <c r="A718" s="141"/>
      <c r="B718" s="142"/>
      <c r="C718" s="142"/>
      <c r="D718" s="206"/>
      <c r="E718" s="144"/>
      <c r="F718" s="145"/>
      <c r="G718" s="144"/>
      <c r="H718" s="145"/>
      <c r="I718" s="206"/>
      <c r="J718" s="144"/>
      <c r="K718" s="144"/>
      <c r="L718" s="144"/>
      <c r="M718" s="146"/>
      <c r="N718" s="138"/>
      <c r="O718" s="138"/>
      <c r="P718" s="138"/>
      <c r="Q718" s="138"/>
      <c r="R718" s="138"/>
      <c r="S718" s="138"/>
      <c r="T718" s="138"/>
      <c r="U718" s="138"/>
      <c r="V718" s="138"/>
      <c r="W718" s="138"/>
      <c r="X718" s="138"/>
      <c r="Y718" s="138"/>
      <c r="Z718" s="138"/>
    </row>
    <row r="719" ht="12.75" customHeight="1">
      <c r="A719" s="141"/>
      <c r="B719" s="142"/>
      <c r="C719" s="142"/>
      <c r="D719" s="206"/>
      <c r="E719" s="144"/>
      <c r="F719" s="145"/>
      <c r="G719" s="144"/>
      <c r="H719" s="145"/>
      <c r="I719" s="206"/>
      <c r="J719" s="144"/>
      <c r="K719" s="144"/>
      <c r="L719" s="144"/>
      <c r="M719" s="146"/>
      <c r="N719" s="138"/>
      <c r="O719" s="138"/>
      <c r="P719" s="138"/>
      <c r="Q719" s="138"/>
      <c r="R719" s="138"/>
      <c r="S719" s="138"/>
      <c r="T719" s="138"/>
      <c r="U719" s="138"/>
      <c r="V719" s="138"/>
      <c r="W719" s="138"/>
      <c r="X719" s="138"/>
      <c r="Y719" s="138"/>
      <c r="Z719" s="138"/>
    </row>
    <row r="720" ht="12.75" customHeight="1">
      <c r="A720" s="141"/>
      <c r="B720" s="142"/>
      <c r="C720" s="142"/>
      <c r="D720" s="206"/>
      <c r="E720" s="144"/>
      <c r="F720" s="145"/>
      <c r="G720" s="144"/>
      <c r="H720" s="145"/>
      <c r="I720" s="206"/>
      <c r="J720" s="144"/>
      <c r="K720" s="144"/>
      <c r="L720" s="144"/>
      <c r="M720" s="146"/>
      <c r="N720" s="138"/>
      <c r="O720" s="138"/>
      <c r="P720" s="138"/>
      <c r="Q720" s="138"/>
      <c r="R720" s="138"/>
      <c r="S720" s="138"/>
      <c r="T720" s="138"/>
      <c r="U720" s="138"/>
      <c r="V720" s="138"/>
      <c r="W720" s="138"/>
      <c r="X720" s="138"/>
      <c r="Y720" s="138"/>
      <c r="Z720" s="138"/>
    </row>
    <row r="721" ht="12.75" customHeight="1">
      <c r="A721" s="141"/>
      <c r="B721" s="142"/>
      <c r="C721" s="142"/>
      <c r="D721" s="206"/>
      <c r="E721" s="144"/>
      <c r="F721" s="145"/>
      <c r="G721" s="144"/>
      <c r="H721" s="145"/>
      <c r="I721" s="206"/>
      <c r="J721" s="144"/>
      <c r="K721" s="144"/>
      <c r="L721" s="144"/>
      <c r="M721" s="146"/>
      <c r="N721" s="138"/>
      <c r="O721" s="138"/>
      <c r="P721" s="138"/>
      <c r="Q721" s="138"/>
      <c r="R721" s="138"/>
      <c r="S721" s="138"/>
      <c r="T721" s="138"/>
      <c r="U721" s="138"/>
      <c r="V721" s="138"/>
      <c r="W721" s="138"/>
      <c r="X721" s="138"/>
      <c r="Y721" s="138"/>
      <c r="Z721" s="138"/>
    </row>
    <row r="722" ht="12.75" customHeight="1">
      <c r="A722" s="141"/>
      <c r="B722" s="142"/>
      <c r="C722" s="142"/>
      <c r="D722" s="206"/>
      <c r="E722" s="144"/>
      <c r="F722" s="145"/>
      <c r="G722" s="144"/>
      <c r="H722" s="145"/>
      <c r="I722" s="206"/>
      <c r="J722" s="144"/>
      <c r="K722" s="144"/>
      <c r="L722" s="144"/>
      <c r="M722" s="146"/>
      <c r="N722" s="138"/>
      <c r="O722" s="138"/>
      <c r="P722" s="138"/>
      <c r="Q722" s="138"/>
      <c r="R722" s="138"/>
      <c r="S722" s="138"/>
      <c r="T722" s="138"/>
      <c r="U722" s="138"/>
      <c r="V722" s="138"/>
      <c r="W722" s="138"/>
      <c r="X722" s="138"/>
      <c r="Y722" s="138"/>
      <c r="Z722" s="138"/>
    </row>
    <row r="723" ht="12.75" customHeight="1">
      <c r="A723" s="141"/>
      <c r="B723" s="142"/>
      <c r="C723" s="142"/>
      <c r="D723" s="206"/>
      <c r="E723" s="144"/>
      <c r="F723" s="145"/>
      <c r="G723" s="144"/>
      <c r="H723" s="145"/>
      <c r="I723" s="206"/>
      <c r="J723" s="144"/>
      <c r="K723" s="144"/>
      <c r="L723" s="144"/>
      <c r="M723" s="146"/>
      <c r="N723" s="138"/>
      <c r="O723" s="138"/>
      <c r="P723" s="138"/>
      <c r="Q723" s="138"/>
      <c r="R723" s="138"/>
      <c r="S723" s="138"/>
      <c r="T723" s="138"/>
      <c r="U723" s="138"/>
      <c r="V723" s="138"/>
      <c r="W723" s="138"/>
      <c r="X723" s="138"/>
      <c r="Y723" s="138"/>
      <c r="Z723" s="138"/>
    </row>
    <row r="724" ht="12.75" customHeight="1">
      <c r="A724" s="141"/>
      <c r="B724" s="142"/>
      <c r="C724" s="142"/>
      <c r="D724" s="206"/>
      <c r="E724" s="144"/>
      <c r="F724" s="145"/>
      <c r="G724" s="144"/>
      <c r="H724" s="145"/>
      <c r="I724" s="206"/>
      <c r="J724" s="144"/>
      <c r="K724" s="144"/>
      <c r="L724" s="144"/>
      <c r="M724" s="146"/>
      <c r="N724" s="138"/>
      <c r="O724" s="138"/>
      <c r="P724" s="138"/>
      <c r="Q724" s="138"/>
      <c r="R724" s="138"/>
      <c r="S724" s="138"/>
      <c r="T724" s="138"/>
      <c r="U724" s="138"/>
      <c r="V724" s="138"/>
      <c r="W724" s="138"/>
      <c r="X724" s="138"/>
      <c r="Y724" s="138"/>
      <c r="Z724" s="138"/>
    </row>
    <row r="725" ht="12.75" customHeight="1">
      <c r="A725" s="141"/>
      <c r="B725" s="142"/>
      <c r="C725" s="142"/>
      <c r="D725" s="206"/>
      <c r="E725" s="144"/>
      <c r="F725" s="145"/>
      <c r="G725" s="144"/>
      <c r="H725" s="145"/>
      <c r="I725" s="206"/>
      <c r="J725" s="144"/>
      <c r="K725" s="144"/>
      <c r="L725" s="144"/>
      <c r="M725" s="146"/>
      <c r="N725" s="138"/>
      <c r="O725" s="138"/>
      <c r="P725" s="138"/>
      <c r="Q725" s="138"/>
      <c r="R725" s="138"/>
      <c r="S725" s="138"/>
      <c r="T725" s="138"/>
      <c r="U725" s="138"/>
      <c r="V725" s="138"/>
      <c r="W725" s="138"/>
      <c r="X725" s="138"/>
      <c r="Y725" s="138"/>
      <c r="Z725" s="138"/>
    </row>
    <row r="726" ht="12.75" customHeight="1">
      <c r="A726" s="141"/>
      <c r="B726" s="142"/>
      <c r="C726" s="142"/>
      <c r="D726" s="206"/>
      <c r="E726" s="144"/>
      <c r="F726" s="145"/>
      <c r="G726" s="144"/>
      <c r="H726" s="145"/>
      <c r="I726" s="206"/>
      <c r="J726" s="144"/>
      <c r="K726" s="144"/>
      <c r="L726" s="144"/>
      <c r="M726" s="146"/>
      <c r="N726" s="138"/>
      <c r="O726" s="138"/>
      <c r="P726" s="138"/>
      <c r="Q726" s="138"/>
      <c r="R726" s="138"/>
      <c r="S726" s="138"/>
      <c r="T726" s="138"/>
      <c r="U726" s="138"/>
      <c r="V726" s="138"/>
      <c r="W726" s="138"/>
      <c r="X726" s="138"/>
      <c r="Y726" s="138"/>
      <c r="Z726" s="138"/>
    </row>
    <row r="727" ht="12.75" customHeight="1">
      <c r="A727" s="141"/>
      <c r="B727" s="142"/>
      <c r="C727" s="142"/>
      <c r="D727" s="206"/>
      <c r="E727" s="144"/>
      <c r="F727" s="145"/>
      <c r="G727" s="144"/>
      <c r="H727" s="145"/>
      <c r="I727" s="206"/>
      <c r="J727" s="144"/>
      <c r="K727" s="144"/>
      <c r="L727" s="144"/>
      <c r="M727" s="146"/>
      <c r="N727" s="138"/>
      <c r="O727" s="138"/>
      <c r="P727" s="138"/>
      <c r="Q727" s="138"/>
      <c r="R727" s="138"/>
      <c r="S727" s="138"/>
      <c r="T727" s="138"/>
      <c r="U727" s="138"/>
      <c r="V727" s="138"/>
      <c r="W727" s="138"/>
      <c r="X727" s="138"/>
      <c r="Y727" s="138"/>
      <c r="Z727" s="138"/>
    </row>
    <row r="728" ht="12.75" customHeight="1">
      <c r="A728" s="141"/>
      <c r="B728" s="142"/>
      <c r="C728" s="142"/>
      <c r="D728" s="206"/>
      <c r="E728" s="144"/>
      <c r="F728" s="145"/>
      <c r="G728" s="144"/>
      <c r="H728" s="145"/>
      <c r="I728" s="206"/>
      <c r="J728" s="144"/>
      <c r="K728" s="144"/>
      <c r="L728" s="144"/>
      <c r="M728" s="146"/>
      <c r="N728" s="138"/>
      <c r="O728" s="138"/>
      <c r="P728" s="138"/>
      <c r="Q728" s="138"/>
      <c r="R728" s="138"/>
      <c r="S728" s="138"/>
      <c r="T728" s="138"/>
      <c r="U728" s="138"/>
      <c r="V728" s="138"/>
      <c r="W728" s="138"/>
      <c r="X728" s="138"/>
      <c r="Y728" s="138"/>
      <c r="Z728" s="138"/>
    </row>
    <row r="729" ht="12.75" customHeight="1">
      <c r="A729" s="141"/>
      <c r="B729" s="142"/>
      <c r="C729" s="142"/>
      <c r="D729" s="206"/>
      <c r="E729" s="144"/>
      <c r="F729" s="145"/>
      <c r="G729" s="144"/>
      <c r="H729" s="145"/>
      <c r="I729" s="206"/>
      <c r="J729" s="144"/>
      <c r="K729" s="144"/>
      <c r="L729" s="144"/>
      <c r="M729" s="146"/>
      <c r="N729" s="138"/>
      <c r="O729" s="138"/>
      <c r="P729" s="138"/>
      <c r="Q729" s="138"/>
      <c r="R729" s="138"/>
      <c r="S729" s="138"/>
      <c r="T729" s="138"/>
      <c r="U729" s="138"/>
      <c r="V729" s="138"/>
      <c r="W729" s="138"/>
      <c r="X729" s="138"/>
      <c r="Y729" s="138"/>
      <c r="Z729" s="138"/>
    </row>
    <row r="730" ht="12.75" customHeight="1">
      <c r="A730" s="141"/>
      <c r="B730" s="142"/>
      <c r="C730" s="142"/>
      <c r="D730" s="206"/>
      <c r="E730" s="144"/>
      <c r="F730" s="145"/>
      <c r="G730" s="144"/>
      <c r="H730" s="145"/>
      <c r="I730" s="206"/>
      <c r="J730" s="144"/>
      <c r="K730" s="144"/>
      <c r="L730" s="144"/>
      <c r="M730" s="146"/>
      <c r="N730" s="138"/>
      <c r="O730" s="138"/>
      <c r="P730" s="138"/>
      <c r="Q730" s="138"/>
      <c r="R730" s="138"/>
      <c r="S730" s="138"/>
      <c r="T730" s="138"/>
      <c r="U730" s="138"/>
      <c r="V730" s="138"/>
      <c r="W730" s="138"/>
      <c r="X730" s="138"/>
      <c r="Y730" s="138"/>
      <c r="Z730" s="138"/>
    </row>
    <row r="731" ht="12.75" customHeight="1">
      <c r="A731" s="141"/>
      <c r="B731" s="142"/>
      <c r="C731" s="142"/>
      <c r="D731" s="206"/>
      <c r="E731" s="144"/>
      <c r="F731" s="145"/>
      <c r="G731" s="144"/>
      <c r="H731" s="145"/>
      <c r="I731" s="206"/>
      <c r="J731" s="144"/>
      <c r="K731" s="144"/>
      <c r="L731" s="144"/>
      <c r="M731" s="146"/>
      <c r="N731" s="138"/>
      <c r="O731" s="138"/>
      <c r="P731" s="138"/>
      <c r="Q731" s="138"/>
      <c r="R731" s="138"/>
      <c r="S731" s="138"/>
      <c r="T731" s="138"/>
      <c r="U731" s="138"/>
      <c r="V731" s="138"/>
      <c r="W731" s="138"/>
      <c r="X731" s="138"/>
      <c r="Y731" s="138"/>
      <c r="Z731" s="138"/>
    </row>
    <row r="732" ht="12.75" customHeight="1">
      <c r="A732" s="141"/>
      <c r="B732" s="142"/>
      <c r="C732" s="142"/>
      <c r="D732" s="206"/>
      <c r="E732" s="144"/>
      <c r="F732" s="145"/>
      <c r="G732" s="144"/>
      <c r="H732" s="145"/>
      <c r="I732" s="206"/>
      <c r="J732" s="144"/>
      <c r="K732" s="144"/>
      <c r="L732" s="144"/>
      <c r="M732" s="146"/>
      <c r="N732" s="138"/>
      <c r="O732" s="138"/>
      <c r="P732" s="138"/>
      <c r="Q732" s="138"/>
      <c r="R732" s="138"/>
      <c r="S732" s="138"/>
      <c r="T732" s="138"/>
      <c r="U732" s="138"/>
      <c r="V732" s="138"/>
      <c r="W732" s="138"/>
      <c r="X732" s="138"/>
      <c r="Y732" s="138"/>
      <c r="Z732" s="138"/>
    </row>
    <row r="733" ht="12.75" customHeight="1">
      <c r="A733" s="141"/>
      <c r="B733" s="142"/>
      <c r="C733" s="142"/>
      <c r="D733" s="206"/>
      <c r="E733" s="144"/>
      <c r="F733" s="145"/>
      <c r="G733" s="144"/>
      <c r="H733" s="145"/>
      <c r="I733" s="206"/>
      <c r="J733" s="144"/>
      <c r="K733" s="144"/>
      <c r="L733" s="144"/>
      <c r="M733" s="146"/>
      <c r="N733" s="138"/>
      <c r="O733" s="138"/>
      <c r="P733" s="138"/>
      <c r="Q733" s="138"/>
      <c r="R733" s="138"/>
      <c r="S733" s="138"/>
      <c r="T733" s="138"/>
      <c r="U733" s="138"/>
      <c r="V733" s="138"/>
      <c r="W733" s="138"/>
      <c r="X733" s="138"/>
      <c r="Y733" s="138"/>
      <c r="Z733" s="138"/>
    </row>
    <row r="734" ht="12.75" customHeight="1">
      <c r="A734" s="141"/>
      <c r="B734" s="142"/>
      <c r="C734" s="142"/>
      <c r="D734" s="206"/>
      <c r="E734" s="144"/>
      <c r="F734" s="145"/>
      <c r="G734" s="144"/>
      <c r="H734" s="145"/>
      <c r="I734" s="206"/>
      <c r="J734" s="144"/>
      <c r="K734" s="144"/>
      <c r="L734" s="144"/>
      <c r="M734" s="146"/>
      <c r="N734" s="138"/>
      <c r="O734" s="138"/>
      <c r="P734" s="138"/>
      <c r="Q734" s="138"/>
      <c r="R734" s="138"/>
      <c r="S734" s="138"/>
      <c r="T734" s="138"/>
      <c r="U734" s="138"/>
      <c r="V734" s="138"/>
      <c r="W734" s="138"/>
      <c r="X734" s="138"/>
      <c r="Y734" s="138"/>
      <c r="Z734" s="138"/>
    </row>
    <row r="735" ht="12.75" customHeight="1">
      <c r="A735" s="141"/>
      <c r="B735" s="142"/>
      <c r="C735" s="142"/>
      <c r="D735" s="206"/>
      <c r="E735" s="144"/>
      <c r="F735" s="145"/>
      <c r="G735" s="144"/>
      <c r="H735" s="145"/>
      <c r="I735" s="206"/>
      <c r="J735" s="144"/>
      <c r="K735" s="144"/>
      <c r="L735" s="144"/>
      <c r="M735" s="146"/>
      <c r="N735" s="138"/>
      <c r="O735" s="138"/>
      <c r="P735" s="138"/>
      <c r="Q735" s="138"/>
      <c r="R735" s="138"/>
      <c r="S735" s="138"/>
      <c r="T735" s="138"/>
      <c r="U735" s="138"/>
      <c r="V735" s="138"/>
      <c r="W735" s="138"/>
      <c r="X735" s="138"/>
      <c r="Y735" s="138"/>
      <c r="Z735" s="138"/>
    </row>
    <row r="736" ht="12.75" customHeight="1">
      <c r="A736" s="141"/>
      <c r="B736" s="142"/>
      <c r="C736" s="142"/>
      <c r="D736" s="206"/>
      <c r="E736" s="144"/>
      <c r="F736" s="145"/>
      <c r="G736" s="144"/>
      <c r="H736" s="145"/>
      <c r="I736" s="206"/>
      <c r="J736" s="144"/>
      <c r="K736" s="144"/>
      <c r="L736" s="144"/>
      <c r="M736" s="146"/>
      <c r="N736" s="138"/>
      <c r="O736" s="138"/>
      <c r="P736" s="138"/>
      <c r="Q736" s="138"/>
      <c r="R736" s="138"/>
      <c r="S736" s="138"/>
      <c r="T736" s="138"/>
      <c r="U736" s="138"/>
      <c r="V736" s="138"/>
      <c r="W736" s="138"/>
      <c r="X736" s="138"/>
      <c r="Y736" s="138"/>
      <c r="Z736" s="138"/>
    </row>
    <row r="737" ht="12.75" customHeight="1">
      <c r="A737" s="141"/>
      <c r="B737" s="142"/>
      <c r="C737" s="142"/>
      <c r="D737" s="206"/>
      <c r="E737" s="144"/>
      <c r="F737" s="145"/>
      <c r="G737" s="144"/>
      <c r="H737" s="145"/>
      <c r="I737" s="206"/>
      <c r="J737" s="144"/>
      <c r="K737" s="144"/>
      <c r="L737" s="144"/>
      <c r="M737" s="146"/>
      <c r="N737" s="138"/>
      <c r="O737" s="138"/>
      <c r="P737" s="138"/>
      <c r="Q737" s="138"/>
      <c r="R737" s="138"/>
      <c r="S737" s="138"/>
      <c r="T737" s="138"/>
      <c r="U737" s="138"/>
      <c r="V737" s="138"/>
      <c r="W737" s="138"/>
      <c r="X737" s="138"/>
      <c r="Y737" s="138"/>
      <c r="Z737" s="138"/>
    </row>
    <row r="738" ht="12.75" customHeight="1">
      <c r="A738" s="141"/>
      <c r="B738" s="142"/>
      <c r="C738" s="142"/>
      <c r="D738" s="206"/>
      <c r="E738" s="144"/>
      <c r="F738" s="145"/>
      <c r="G738" s="144"/>
      <c r="H738" s="145"/>
      <c r="I738" s="206"/>
      <c r="J738" s="144"/>
      <c r="K738" s="144"/>
      <c r="L738" s="144"/>
      <c r="M738" s="146"/>
      <c r="N738" s="138"/>
      <c r="O738" s="138"/>
      <c r="P738" s="138"/>
      <c r="Q738" s="138"/>
      <c r="R738" s="138"/>
      <c r="S738" s="138"/>
      <c r="T738" s="138"/>
      <c r="U738" s="138"/>
      <c r="V738" s="138"/>
      <c r="W738" s="138"/>
      <c r="X738" s="138"/>
      <c r="Y738" s="138"/>
      <c r="Z738" s="138"/>
    </row>
    <row r="739" ht="12.75" customHeight="1">
      <c r="A739" s="141"/>
      <c r="B739" s="142"/>
      <c r="C739" s="142"/>
      <c r="D739" s="206"/>
      <c r="E739" s="144"/>
      <c r="F739" s="145"/>
      <c r="G739" s="144"/>
      <c r="H739" s="145"/>
      <c r="I739" s="206"/>
      <c r="J739" s="144"/>
      <c r="K739" s="144"/>
      <c r="L739" s="144"/>
      <c r="M739" s="146"/>
      <c r="N739" s="138"/>
      <c r="O739" s="138"/>
      <c r="P739" s="138"/>
      <c r="Q739" s="138"/>
      <c r="R739" s="138"/>
      <c r="S739" s="138"/>
      <c r="T739" s="138"/>
      <c r="U739" s="138"/>
      <c r="V739" s="138"/>
      <c r="W739" s="138"/>
      <c r="X739" s="138"/>
      <c r="Y739" s="138"/>
      <c r="Z739" s="138"/>
    </row>
    <row r="740" ht="12.75" customHeight="1">
      <c r="A740" s="141"/>
      <c r="B740" s="142"/>
      <c r="C740" s="142"/>
      <c r="D740" s="206"/>
      <c r="E740" s="144"/>
      <c r="F740" s="145"/>
      <c r="G740" s="144"/>
      <c r="H740" s="145"/>
      <c r="I740" s="206"/>
      <c r="J740" s="144"/>
      <c r="K740" s="144"/>
      <c r="L740" s="144"/>
      <c r="M740" s="146"/>
      <c r="N740" s="138"/>
      <c r="O740" s="138"/>
      <c r="P740" s="138"/>
      <c r="Q740" s="138"/>
      <c r="R740" s="138"/>
      <c r="S740" s="138"/>
      <c r="T740" s="138"/>
      <c r="U740" s="138"/>
      <c r="V740" s="138"/>
      <c r="W740" s="138"/>
      <c r="X740" s="138"/>
      <c r="Y740" s="138"/>
      <c r="Z740" s="138"/>
    </row>
    <row r="741" ht="12.75" customHeight="1">
      <c r="A741" s="141"/>
      <c r="B741" s="142"/>
      <c r="C741" s="142"/>
      <c r="D741" s="206"/>
      <c r="E741" s="144"/>
      <c r="F741" s="145"/>
      <c r="G741" s="144"/>
      <c r="H741" s="145"/>
      <c r="I741" s="206"/>
      <c r="J741" s="144"/>
      <c r="K741" s="144"/>
      <c r="L741" s="144"/>
      <c r="M741" s="146"/>
      <c r="N741" s="138"/>
      <c r="O741" s="138"/>
      <c r="P741" s="138"/>
      <c r="Q741" s="138"/>
      <c r="R741" s="138"/>
      <c r="S741" s="138"/>
      <c r="T741" s="138"/>
      <c r="U741" s="138"/>
      <c r="V741" s="138"/>
      <c r="W741" s="138"/>
      <c r="X741" s="138"/>
      <c r="Y741" s="138"/>
      <c r="Z741" s="138"/>
    </row>
    <row r="742" ht="12.75" customHeight="1">
      <c r="A742" s="141"/>
      <c r="B742" s="142"/>
      <c r="C742" s="142"/>
      <c r="D742" s="206"/>
      <c r="E742" s="144"/>
      <c r="F742" s="145"/>
      <c r="G742" s="144"/>
      <c r="H742" s="145"/>
      <c r="I742" s="206"/>
      <c r="J742" s="144"/>
      <c r="K742" s="144"/>
      <c r="L742" s="144"/>
      <c r="M742" s="146"/>
      <c r="N742" s="138"/>
      <c r="O742" s="138"/>
      <c r="P742" s="138"/>
      <c r="Q742" s="138"/>
      <c r="R742" s="138"/>
      <c r="S742" s="138"/>
      <c r="T742" s="138"/>
      <c r="U742" s="138"/>
      <c r="V742" s="138"/>
      <c r="W742" s="138"/>
      <c r="X742" s="138"/>
      <c r="Y742" s="138"/>
      <c r="Z742" s="138"/>
    </row>
    <row r="743" ht="12.75" customHeight="1">
      <c r="A743" s="141"/>
      <c r="B743" s="142"/>
      <c r="C743" s="142"/>
      <c r="D743" s="206"/>
      <c r="E743" s="144"/>
      <c r="F743" s="145"/>
      <c r="G743" s="144"/>
      <c r="H743" s="145"/>
      <c r="I743" s="206"/>
      <c r="J743" s="144"/>
      <c r="K743" s="144"/>
      <c r="L743" s="144"/>
      <c r="M743" s="146"/>
      <c r="N743" s="138"/>
      <c r="O743" s="138"/>
      <c r="P743" s="138"/>
      <c r="Q743" s="138"/>
      <c r="R743" s="138"/>
      <c r="S743" s="138"/>
      <c r="T743" s="138"/>
      <c r="U743" s="138"/>
      <c r="V743" s="138"/>
      <c r="W743" s="138"/>
      <c r="X743" s="138"/>
      <c r="Y743" s="138"/>
      <c r="Z743" s="138"/>
    </row>
    <row r="744" ht="12.75" customHeight="1">
      <c r="A744" s="141"/>
      <c r="B744" s="142"/>
      <c r="C744" s="142"/>
      <c r="D744" s="206"/>
      <c r="E744" s="144"/>
      <c r="F744" s="145"/>
      <c r="G744" s="144"/>
      <c r="H744" s="145"/>
      <c r="I744" s="206"/>
      <c r="J744" s="144"/>
      <c r="K744" s="144"/>
      <c r="L744" s="144"/>
      <c r="M744" s="146"/>
      <c r="N744" s="138"/>
      <c r="O744" s="138"/>
      <c r="P744" s="138"/>
      <c r="Q744" s="138"/>
      <c r="R744" s="138"/>
      <c r="S744" s="138"/>
      <c r="T744" s="138"/>
      <c r="U744" s="138"/>
      <c r="V744" s="138"/>
      <c r="W744" s="138"/>
      <c r="X744" s="138"/>
      <c r="Y744" s="138"/>
      <c r="Z744" s="138"/>
    </row>
    <row r="745" ht="12.75" customHeight="1">
      <c r="A745" s="141"/>
      <c r="B745" s="142"/>
      <c r="C745" s="142"/>
      <c r="D745" s="206"/>
      <c r="E745" s="144"/>
      <c r="F745" s="145"/>
      <c r="G745" s="144"/>
      <c r="H745" s="145"/>
      <c r="I745" s="206"/>
      <c r="J745" s="144"/>
      <c r="K745" s="144"/>
      <c r="L745" s="144"/>
      <c r="M745" s="146"/>
      <c r="N745" s="138"/>
      <c r="O745" s="138"/>
      <c r="P745" s="138"/>
      <c r="Q745" s="138"/>
      <c r="R745" s="138"/>
      <c r="S745" s="138"/>
      <c r="T745" s="138"/>
      <c r="U745" s="138"/>
      <c r="V745" s="138"/>
      <c r="W745" s="138"/>
      <c r="X745" s="138"/>
      <c r="Y745" s="138"/>
      <c r="Z745" s="138"/>
    </row>
    <row r="746" ht="12.75" customHeight="1">
      <c r="A746" s="141"/>
      <c r="B746" s="142"/>
      <c r="C746" s="142"/>
      <c r="D746" s="206"/>
      <c r="E746" s="144"/>
      <c r="F746" s="145"/>
      <c r="G746" s="144"/>
      <c r="H746" s="145"/>
      <c r="I746" s="206"/>
      <c r="J746" s="144"/>
      <c r="K746" s="144"/>
      <c r="L746" s="144"/>
      <c r="M746" s="146"/>
      <c r="N746" s="138"/>
      <c r="O746" s="138"/>
      <c r="P746" s="138"/>
      <c r="Q746" s="138"/>
      <c r="R746" s="138"/>
      <c r="S746" s="138"/>
      <c r="T746" s="138"/>
      <c r="U746" s="138"/>
      <c r="V746" s="138"/>
      <c r="W746" s="138"/>
      <c r="X746" s="138"/>
      <c r="Y746" s="138"/>
      <c r="Z746" s="138"/>
    </row>
    <row r="747" ht="12.75" customHeight="1">
      <c r="A747" s="141"/>
      <c r="B747" s="142"/>
      <c r="C747" s="142"/>
      <c r="D747" s="206"/>
      <c r="E747" s="144"/>
      <c r="F747" s="145"/>
      <c r="G747" s="144"/>
      <c r="H747" s="145"/>
      <c r="I747" s="206"/>
      <c r="J747" s="144"/>
      <c r="K747" s="144"/>
      <c r="L747" s="144"/>
      <c r="M747" s="146"/>
      <c r="N747" s="138"/>
      <c r="O747" s="138"/>
      <c r="P747" s="138"/>
      <c r="Q747" s="138"/>
      <c r="R747" s="138"/>
      <c r="S747" s="138"/>
      <c r="T747" s="138"/>
      <c r="U747" s="138"/>
      <c r="V747" s="138"/>
      <c r="W747" s="138"/>
      <c r="X747" s="138"/>
      <c r="Y747" s="138"/>
      <c r="Z747" s="138"/>
    </row>
    <row r="748" ht="12.75" customHeight="1">
      <c r="A748" s="141"/>
      <c r="B748" s="142"/>
      <c r="C748" s="142"/>
      <c r="D748" s="206"/>
      <c r="E748" s="144"/>
      <c r="F748" s="145"/>
      <c r="G748" s="144"/>
      <c r="H748" s="145"/>
      <c r="I748" s="206"/>
      <c r="J748" s="144"/>
      <c r="K748" s="144"/>
      <c r="L748" s="144"/>
      <c r="M748" s="146"/>
      <c r="N748" s="138"/>
      <c r="O748" s="138"/>
      <c r="P748" s="138"/>
      <c r="Q748" s="138"/>
      <c r="R748" s="138"/>
      <c r="S748" s="138"/>
      <c r="T748" s="138"/>
      <c r="U748" s="138"/>
      <c r="V748" s="138"/>
      <c r="W748" s="138"/>
      <c r="X748" s="138"/>
      <c r="Y748" s="138"/>
      <c r="Z748" s="138"/>
    </row>
    <row r="749" ht="12.75" customHeight="1">
      <c r="A749" s="141"/>
      <c r="B749" s="142"/>
      <c r="C749" s="142"/>
      <c r="D749" s="206"/>
      <c r="E749" s="144"/>
      <c r="F749" s="145"/>
      <c r="G749" s="144"/>
      <c r="H749" s="145"/>
      <c r="I749" s="206"/>
      <c r="J749" s="144"/>
      <c r="K749" s="144"/>
      <c r="L749" s="144"/>
      <c r="M749" s="146"/>
      <c r="N749" s="138"/>
      <c r="O749" s="138"/>
      <c r="P749" s="138"/>
      <c r="Q749" s="138"/>
      <c r="R749" s="138"/>
      <c r="S749" s="138"/>
      <c r="T749" s="138"/>
      <c r="U749" s="138"/>
      <c r="V749" s="138"/>
      <c r="W749" s="138"/>
      <c r="X749" s="138"/>
      <c r="Y749" s="138"/>
      <c r="Z749" s="138"/>
    </row>
    <row r="750" ht="12.75" customHeight="1">
      <c r="A750" s="141"/>
      <c r="B750" s="142"/>
      <c r="C750" s="142"/>
      <c r="D750" s="206"/>
      <c r="E750" s="144"/>
      <c r="F750" s="145"/>
      <c r="G750" s="144"/>
      <c r="H750" s="145"/>
      <c r="I750" s="206"/>
      <c r="J750" s="144"/>
      <c r="K750" s="144"/>
      <c r="L750" s="144"/>
      <c r="M750" s="146"/>
      <c r="N750" s="138"/>
      <c r="O750" s="138"/>
      <c r="P750" s="138"/>
      <c r="Q750" s="138"/>
      <c r="R750" s="138"/>
      <c r="S750" s="138"/>
      <c r="T750" s="138"/>
      <c r="U750" s="138"/>
      <c r="V750" s="138"/>
      <c r="W750" s="138"/>
      <c r="X750" s="138"/>
      <c r="Y750" s="138"/>
      <c r="Z750" s="138"/>
    </row>
    <row r="751" ht="12.75" customHeight="1">
      <c r="A751" s="141"/>
      <c r="B751" s="142"/>
      <c r="C751" s="142"/>
      <c r="D751" s="206"/>
      <c r="E751" s="144"/>
      <c r="F751" s="145"/>
      <c r="G751" s="144"/>
      <c r="H751" s="145"/>
      <c r="I751" s="206"/>
      <c r="J751" s="144"/>
      <c r="K751" s="144"/>
      <c r="L751" s="144"/>
      <c r="M751" s="146"/>
      <c r="N751" s="138"/>
      <c r="O751" s="138"/>
      <c r="P751" s="138"/>
      <c r="Q751" s="138"/>
      <c r="R751" s="138"/>
      <c r="S751" s="138"/>
      <c r="T751" s="138"/>
      <c r="U751" s="138"/>
      <c r="V751" s="138"/>
      <c r="W751" s="138"/>
      <c r="X751" s="138"/>
      <c r="Y751" s="138"/>
      <c r="Z751" s="138"/>
    </row>
    <row r="752" ht="12.75" customHeight="1">
      <c r="A752" s="141"/>
      <c r="B752" s="142"/>
      <c r="C752" s="142"/>
      <c r="D752" s="206"/>
      <c r="E752" s="144"/>
      <c r="F752" s="145"/>
      <c r="G752" s="144"/>
      <c r="H752" s="145"/>
      <c r="I752" s="206"/>
      <c r="J752" s="144"/>
      <c r="K752" s="144"/>
      <c r="L752" s="144"/>
      <c r="M752" s="146"/>
      <c r="N752" s="138"/>
      <c r="O752" s="138"/>
      <c r="P752" s="138"/>
      <c r="Q752" s="138"/>
      <c r="R752" s="138"/>
      <c r="S752" s="138"/>
      <c r="T752" s="138"/>
      <c r="U752" s="138"/>
      <c r="V752" s="138"/>
      <c r="W752" s="138"/>
      <c r="X752" s="138"/>
      <c r="Y752" s="138"/>
      <c r="Z752" s="138"/>
    </row>
    <row r="753" ht="12.75" customHeight="1">
      <c r="A753" s="141"/>
      <c r="B753" s="142"/>
      <c r="C753" s="142"/>
      <c r="D753" s="206"/>
      <c r="E753" s="144"/>
      <c r="F753" s="145"/>
      <c r="G753" s="144"/>
      <c r="H753" s="145"/>
      <c r="I753" s="206"/>
      <c r="J753" s="144"/>
      <c r="K753" s="144"/>
      <c r="L753" s="144"/>
      <c r="M753" s="146"/>
      <c r="N753" s="138"/>
      <c r="O753" s="138"/>
      <c r="P753" s="138"/>
      <c r="Q753" s="138"/>
      <c r="R753" s="138"/>
      <c r="S753" s="138"/>
      <c r="T753" s="138"/>
      <c r="U753" s="138"/>
      <c r="V753" s="138"/>
      <c r="W753" s="138"/>
      <c r="X753" s="138"/>
      <c r="Y753" s="138"/>
      <c r="Z753" s="138"/>
    </row>
    <row r="754" ht="12.75" customHeight="1">
      <c r="A754" s="141"/>
      <c r="B754" s="142"/>
      <c r="C754" s="142"/>
      <c r="D754" s="206"/>
      <c r="E754" s="144"/>
      <c r="F754" s="145"/>
      <c r="G754" s="144"/>
      <c r="H754" s="145"/>
      <c r="I754" s="206"/>
      <c r="J754" s="144"/>
      <c r="K754" s="144"/>
      <c r="L754" s="144"/>
      <c r="M754" s="146"/>
      <c r="N754" s="138"/>
      <c r="O754" s="138"/>
      <c r="P754" s="138"/>
      <c r="Q754" s="138"/>
      <c r="R754" s="138"/>
      <c r="S754" s="138"/>
      <c r="T754" s="138"/>
      <c r="U754" s="138"/>
      <c r="V754" s="138"/>
      <c r="W754" s="138"/>
      <c r="X754" s="138"/>
      <c r="Y754" s="138"/>
      <c r="Z754" s="138"/>
    </row>
    <row r="755" ht="12.75" customHeight="1">
      <c r="A755" s="141"/>
      <c r="B755" s="142"/>
      <c r="C755" s="142"/>
      <c r="D755" s="206"/>
      <c r="E755" s="144"/>
      <c r="F755" s="145"/>
      <c r="G755" s="144"/>
      <c r="H755" s="145"/>
      <c r="I755" s="206"/>
      <c r="J755" s="144"/>
      <c r="K755" s="144"/>
      <c r="L755" s="144"/>
      <c r="M755" s="146"/>
      <c r="N755" s="138"/>
      <c r="O755" s="138"/>
      <c r="P755" s="138"/>
      <c r="Q755" s="138"/>
      <c r="R755" s="138"/>
      <c r="S755" s="138"/>
      <c r="T755" s="138"/>
      <c r="U755" s="138"/>
      <c r="V755" s="138"/>
      <c r="W755" s="138"/>
      <c r="X755" s="138"/>
      <c r="Y755" s="138"/>
      <c r="Z755" s="138"/>
    </row>
    <row r="756" ht="12.75" customHeight="1">
      <c r="A756" s="141"/>
      <c r="B756" s="142"/>
      <c r="C756" s="142"/>
      <c r="D756" s="206"/>
      <c r="E756" s="144"/>
      <c r="F756" s="145"/>
      <c r="G756" s="144"/>
      <c r="H756" s="145"/>
      <c r="I756" s="206"/>
      <c r="J756" s="144"/>
      <c r="K756" s="144"/>
      <c r="L756" s="144"/>
      <c r="M756" s="146"/>
      <c r="N756" s="138"/>
      <c r="O756" s="138"/>
      <c r="P756" s="138"/>
      <c r="Q756" s="138"/>
      <c r="R756" s="138"/>
      <c r="S756" s="138"/>
      <c r="T756" s="138"/>
      <c r="U756" s="138"/>
      <c r="V756" s="138"/>
      <c r="W756" s="138"/>
      <c r="X756" s="138"/>
      <c r="Y756" s="138"/>
      <c r="Z756" s="138"/>
    </row>
    <row r="757" ht="12.75" customHeight="1">
      <c r="A757" s="141"/>
      <c r="B757" s="142"/>
      <c r="C757" s="142"/>
      <c r="D757" s="206"/>
      <c r="E757" s="144"/>
      <c r="F757" s="145"/>
      <c r="G757" s="144"/>
      <c r="H757" s="145"/>
      <c r="I757" s="206"/>
      <c r="J757" s="144"/>
      <c r="K757" s="144"/>
      <c r="L757" s="144"/>
      <c r="M757" s="146"/>
      <c r="N757" s="138"/>
      <c r="O757" s="138"/>
      <c r="P757" s="138"/>
      <c r="Q757" s="138"/>
      <c r="R757" s="138"/>
      <c r="S757" s="138"/>
      <c r="T757" s="138"/>
      <c r="U757" s="138"/>
      <c r="V757" s="138"/>
      <c r="W757" s="138"/>
      <c r="X757" s="138"/>
      <c r="Y757" s="138"/>
      <c r="Z757" s="138"/>
    </row>
    <row r="758" ht="12.75" customHeight="1">
      <c r="A758" s="141"/>
      <c r="B758" s="142"/>
      <c r="C758" s="142"/>
      <c r="D758" s="206"/>
      <c r="E758" s="144"/>
      <c r="F758" s="145"/>
      <c r="G758" s="144"/>
      <c r="H758" s="145"/>
      <c r="I758" s="206"/>
      <c r="J758" s="144"/>
      <c r="K758" s="144"/>
      <c r="L758" s="144"/>
      <c r="M758" s="146"/>
      <c r="N758" s="138"/>
      <c r="O758" s="138"/>
      <c r="P758" s="138"/>
      <c r="Q758" s="138"/>
      <c r="R758" s="138"/>
      <c r="S758" s="138"/>
      <c r="T758" s="138"/>
      <c r="U758" s="138"/>
      <c r="V758" s="138"/>
      <c r="W758" s="138"/>
      <c r="X758" s="138"/>
      <c r="Y758" s="138"/>
      <c r="Z758" s="138"/>
    </row>
    <row r="759" ht="12.75" customHeight="1">
      <c r="A759" s="141"/>
      <c r="B759" s="142"/>
      <c r="C759" s="142"/>
      <c r="D759" s="206"/>
      <c r="E759" s="144"/>
      <c r="F759" s="145"/>
      <c r="G759" s="144"/>
      <c r="H759" s="145"/>
      <c r="I759" s="206"/>
      <c r="J759" s="144"/>
      <c r="K759" s="144"/>
      <c r="L759" s="144"/>
      <c r="M759" s="146"/>
      <c r="N759" s="138"/>
      <c r="O759" s="138"/>
      <c r="P759" s="138"/>
      <c r="Q759" s="138"/>
      <c r="R759" s="138"/>
      <c r="S759" s="138"/>
      <c r="T759" s="138"/>
      <c r="U759" s="138"/>
      <c r="V759" s="138"/>
      <c r="W759" s="138"/>
      <c r="X759" s="138"/>
      <c r="Y759" s="138"/>
      <c r="Z759" s="138"/>
    </row>
    <row r="760" ht="12.75" customHeight="1">
      <c r="A760" s="141"/>
      <c r="B760" s="142"/>
      <c r="C760" s="142"/>
      <c r="D760" s="206"/>
      <c r="E760" s="144"/>
      <c r="F760" s="145"/>
      <c r="G760" s="144"/>
      <c r="H760" s="145"/>
      <c r="I760" s="206"/>
      <c r="J760" s="144"/>
      <c r="K760" s="144"/>
      <c r="L760" s="144"/>
      <c r="M760" s="146"/>
      <c r="N760" s="138"/>
      <c r="O760" s="138"/>
      <c r="P760" s="138"/>
      <c r="Q760" s="138"/>
      <c r="R760" s="138"/>
      <c r="S760" s="138"/>
      <c r="T760" s="138"/>
      <c r="U760" s="138"/>
      <c r="V760" s="138"/>
      <c r="W760" s="138"/>
      <c r="X760" s="138"/>
      <c r="Y760" s="138"/>
      <c r="Z760" s="138"/>
    </row>
    <row r="761" ht="12.75" customHeight="1">
      <c r="A761" s="141"/>
      <c r="B761" s="142"/>
      <c r="C761" s="142"/>
      <c r="D761" s="206"/>
      <c r="E761" s="144"/>
      <c r="F761" s="145"/>
      <c r="G761" s="144"/>
      <c r="H761" s="145"/>
      <c r="I761" s="206"/>
      <c r="J761" s="144"/>
      <c r="K761" s="144"/>
      <c r="L761" s="144"/>
      <c r="M761" s="146"/>
      <c r="N761" s="138"/>
      <c r="O761" s="138"/>
      <c r="P761" s="138"/>
      <c r="Q761" s="138"/>
      <c r="R761" s="138"/>
      <c r="S761" s="138"/>
      <c r="T761" s="138"/>
      <c r="U761" s="138"/>
      <c r="V761" s="138"/>
      <c r="W761" s="138"/>
      <c r="X761" s="138"/>
      <c r="Y761" s="138"/>
      <c r="Z761" s="138"/>
    </row>
    <row r="762" ht="12.75" customHeight="1">
      <c r="A762" s="141"/>
      <c r="B762" s="142"/>
      <c r="C762" s="142"/>
      <c r="D762" s="206"/>
      <c r="E762" s="144"/>
      <c r="F762" s="145"/>
      <c r="G762" s="144"/>
      <c r="H762" s="145"/>
      <c r="I762" s="206"/>
      <c r="J762" s="144"/>
      <c r="K762" s="144"/>
      <c r="L762" s="144"/>
      <c r="M762" s="146"/>
      <c r="N762" s="138"/>
      <c r="O762" s="138"/>
      <c r="P762" s="138"/>
      <c r="Q762" s="138"/>
      <c r="R762" s="138"/>
      <c r="S762" s="138"/>
      <c r="T762" s="138"/>
      <c r="U762" s="138"/>
      <c r="V762" s="138"/>
      <c r="W762" s="138"/>
      <c r="X762" s="138"/>
      <c r="Y762" s="138"/>
      <c r="Z762" s="138"/>
    </row>
    <row r="763" ht="12.75" customHeight="1">
      <c r="A763" s="141"/>
      <c r="B763" s="142"/>
      <c r="C763" s="142"/>
      <c r="D763" s="206"/>
      <c r="E763" s="144"/>
      <c r="F763" s="145"/>
      <c r="G763" s="144"/>
      <c r="H763" s="145"/>
      <c r="I763" s="206"/>
      <c r="J763" s="144"/>
      <c r="K763" s="144"/>
      <c r="L763" s="144"/>
      <c r="M763" s="146"/>
      <c r="N763" s="138"/>
      <c r="O763" s="138"/>
      <c r="P763" s="138"/>
      <c r="Q763" s="138"/>
      <c r="R763" s="138"/>
      <c r="S763" s="138"/>
      <c r="T763" s="138"/>
      <c r="U763" s="138"/>
      <c r="V763" s="138"/>
      <c r="W763" s="138"/>
      <c r="X763" s="138"/>
      <c r="Y763" s="138"/>
      <c r="Z763" s="138"/>
    </row>
    <row r="764" ht="12.75" customHeight="1">
      <c r="A764" s="141"/>
      <c r="B764" s="142"/>
      <c r="C764" s="142"/>
      <c r="D764" s="206"/>
      <c r="E764" s="144"/>
      <c r="F764" s="145"/>
      <c r="G764" s="144"/>
      <c r="H764" s="145"/>
      <c r="I764" s="206"/>
      <c r="J764" s="144"/>
      <c r="K764" s="144"/>
      <c r="L764" s="144"/>
      <c r="M764" s="146"/>
      <c r="N764" s="138"/>
      <c r="O764" s="138"/>
      <c r="P764" s="138"/>
      <c r="Q764" s="138"/>
      <c r="R764" s="138"/>
      <c r="S764" s="138"/>
      <c r="T764" s="138"/>
      <c r="U764" s="138"/>
      <c r="V764" s="138"/>
      <c r="W764" s="138"/>
      <c r="X764" s="138"/>
      <c r="Y764" s="138"/>
      <c r="Z764" s="138"/>
    </row>
    <row r="765" ht="12.75" customHeight="1">
      <c r="A765" s="141"/>
      <c r="B765" s="142"/>
      <c r="C765" s="142"/>
      <c r="D765" s="206"/>
      <c r="E765" s="144"/>
      <c r="F765" s="145"/>
      <c r="G765" s="144"/>
      <c r="H765" s="145"/>
      <c r="I765" s="206"/>
      <c r="J765" s="144"/>
      <c r="K765" s="144"/>
      <c r="L765" s="144"/>
      <c r="M765" s="146"/>
      <c r="N765" s="138"/>
      <c r="O765" s="138"/>
      <c r="P765" s="138"/>
      <c r="Q765" s="138"/>
      <c r="R765" s="138"/>
      <c r="S765" s="138"/>
      <c r="T765" s="138"/>
      <c r="U765" s="138"/>
      <c r="V765" s="138"/>
      <c r="W765" s="138"/>
      <c r="X765" s="138"/>
      <c r="Y765" s="138"/>
      <c r="Z765" s="138"/>
    </row>
    <row r="766" ht="12.75" customHeight="1">
      <c r="A766" s="141"/>
      <c r="B766" s="142"/>
      <c r="C766" s="142"/>
      <c r="D766" s="206"/>
      <c r="E766" s="144"/>
      <c r="F766" s="145"/>
      <c r="G766" s="144"/>
      <c r="H766" s="145"/>
      <c r="I766" s="206"/>
      <c r="J766" s="144"/>
      <c r="K766" s="144"/>
      <c r="L766" s="144"/>
      <c r="M766" s="146"/>
      <c r="N766" s="138"/>
      <c r="O766" s="138"/>
      <c r="P766" s="138"/>
      <c r="Q766" s="138"/>
      <c r="R766" s="138"/>
      <c r="S766" s="138"/>
      <c r="T766" s="138"/>
      <c r="U766" s="138"/>
      <c r="V766" s="138"/>
      <c r="W766" s="138"/>
      <c r="X766" s="138"/>
      <c r="Y766" s="138"/>
      <c r="Z766" s="138"/>
    </row>
    <row r="767" ht="12.75" customHeight="1">
      <c r="A767" s="141"/>
      <c r="B767" s="142"/>
      <c r="C767" s="142"/>
      <c r="D767" s="206"/>
      <c r="E767" s="144"/>
      <c r="F767" s="145"/>
      <c r="G767" s="144"/>
      <c r="H767" s="145"/>
      <c r="I767" s="206"/>
      <c r="J767" s="144"/>
      <c r="K767" s="144"/>
      <c r="L767" s="144"/>
      <c r="M767" s="146"/>
      <c r="N767" s="138"/>
      <c r="O767" s="138"/>
      <c r="P767" s="138"/>
      <c r="Q767" s="138"/>
      <c r="R767" s="138"/>
      <c r="S767" s="138"/>
      <c r="T767" s="138"/>
      <c r="U767" s="138"/>
      <c r="V767" s="138"/>
      <c r="W767" s="138"/>
      <c r="X767" s="138"/>
      <c r="Y767" s="138"/>
      <c r="Z767" s="138"/>
    </row>
    <row r="768" ht="12.75" customHeight="1">
      <c r="A768" s="141"/>
      <c r="B768" s="142"/>
      <c r="C768" s="142"/>
      <c r="D768" s="206"/>
      <c r="E768" s="144"/>
      <c r="F768" s="145"/>
      <c r="G768" s="144"/>
      <c r="H768" s="145"/>
      <c r="I768" s="206"/>
      <c r="J768" s="144"/>
      <c r="K768" s="144"/>
      <c r="L768" s="144"/>
      <c r="M768" s="146"/>
      <c r="N768" s="138"/>
      <c r="O768" s="138"/>
      <c r="P768" s="138"/>
      <c r="Q768" s="138"/>
      <c r="R768" s="138"/>
      <c r="S768" s="138"/>
      <c r="T768" s="138"/>
      <c r="U768" s="138"/>
      <c r="V768" s="138"/>
      <c r="W768" s="138"/>
      <c r="X768" s="138"/>
      <c r="Y768" s="138"/>
      <c r="Z768" s="138"/>
    </row>
    <row r="769" ht="12.75" customHeight="1">
      <c r="A769" s="141"/>
      <c r="B769" s="142"/>
      <c r="C769" s="142"/>
      <c r="D769" s="206"/>
      <c r="E769" s="144"/>
      <c r="F769" s="145"/>
      <c r="G769" s="144"/>
      <c r="H769" s="145"/>
      <c r="I769" s="206"/>
      <c r="J769" s="144"/>
      <c r="K769" s="144"/>
      <c r="L769" s="144"/>
      <c r="M769" s="146"/>
      <c r="N769" s="138"/>
      <c r="O769" s="138"/>
      <c r="P769" s="138"/>
      <c r="Q769" s="138"/>
      <c r="R769" s="138"/>
      <c r="S769" s="138"/>
      <c r="T769" s="138"/>
      <c r="U769" s="138"/>
      <c r="V769" s="138"/>
      <c r="W769" s="138"/>
      <c r="X769" s="138"/>
      <c r="Y769" s="138"/>
      <c r="Z769" s="138"/>
    </row>
    <row r="770" ht="12.75" customHeight="1">
      <c r="A770" s="141"/>
      <c r="B770" s="142"/>
      <c r="C770" s="142"/>
      <c r="D770" s="206"/>
      <c r="E770" s="144"/>
      <c r="F770" s="145"/>
      <c r="G770" s="144"/>
      <c r="H770" s="145"/>
      <c r="I770" s="206"/>
      <c r="J770" s="144"/>
      <c r="K770" s="144"/>
      <c r="L770" s="144"/>
      <c r="M770" s="146"/>
      <c r="N770" s="138"/>
      <c r="O770" s="138"/>
      <c r="P770" s="138"/>
      <c r="Q770" s="138"/>
      <c r="R770" s="138"/>
      <c r="S770" s="138"/>
      <c r="T770" s="138"/>
      <c r="U770" s="138"/>
      <c r="V770" s="138"/>
      <c r="W770" s="138"/>
      <c r="X770" s="138"/>
      <c r="Y770" s="138"/>
      <c r="Z770" s="138"/>
    </row>
    <row r="771" ht="12.75" customHeight="1">
      <c r="A771" s="141"/>
      <c r="B771" s="142"/>
      <c r="C771" s="142"/>
      <c r="D771" s="206"/>
      <c r="E771" s="144"/>
      <c r="F771" s="145"/>
      <c r="G771" s="144"/>
      <c r="H771" s="145"/>
      <c r="I771" s="206"/>
      <c r="J771" s="144"/>
      <c r="K771" s="144"/>
      <c r="L771" s="144"/>
      <c r="M771" s="146"/>
      <c r="N771" s="138"/>
      <c r="O771" s="138"/>
      <c r="P771" s="138"/>
      <c r="Q771" s="138"/>
      <c r="R771" s="138"/>
      <c r="S771" s="138"/>
      <c r="T771" s="138"/>
      <c r="U771" s="138"/>
      <c r="V771" s="138"/>
      <c r="W771" s="138"/>
      <c r="X771" s="138"/>
      <c r="Y771" s="138"/>
      <c r="Z771" s="138"/>
    </row>
    <row r="772" ht="12.75" customHeight="1">
      <c r="A772" s="141"/>
      <c r="B772" s="142"/>
      <c r="C772" s="142"/>
      <c r="D772" s="206"/>
      <c r="E772" s="144"/>
      <c r="F772" s="145"/>
      <c r="G772" s="144"/>
      <c r="H772" s="145"/>
      <c r="I772" s="206"/>
      <c r="J772" s="144"/>
      <c r="K772" s="144"/>
      <c r="L772" s="144"/>
      <c r="M772" s="146"/>
      <c r="N772" s="138"/>
      <c r="O772" s="138"/>
      <c r="P772" s="138"/>
      <c r="Q772" s="138"/>
      <c r="R772" s="138"/>
      <c r="S772" s="138"/>
      <c r="T772" s="138"/>
      <c r="U772" s="138"/>
      <c r="V772" s="138"/>
      <c r="W772" s="138"/>
      <c r="X772" s="138"/>
      <c r="Y772" s="138"/>
      <c r="Z772" s="138"/>
    </row>
    <row r="773" ht="12.75" customHeight="1">
      <c r="A773" s="141"/>
      <c r="B773" s="142"/>
      <c r="C773" s="142"/>
      <c r="D773" s="206"/>
      <c r="E773" s="144"/>
      <c r="F773" s="145"/>
      <c r="G773" s="144"/>
      <c r="H773" s="145"/>
      <c r="I773" s="206"/>
      <c r="J773" s="144"/>
      <c r="K773" s="144"/>
      <c r="L773" s="144"/>
      <c r="M773" s="146"/>
      <c r="N773" s="138"/>
      <c r="O773" s="138"/>
      <c r="P773" s="138"/>
      <c r="Q773" s="138"/>
      <c r="R773" s="138"/>
      <c r="S773" s="138"/>
      <c r="T773" s="138"/>
      <c r="U773" s="138"/>
      <c r="V773" s="138"/>
      <c r="W773" s="138"/>
      <c r="X773" s="138"/>
      <c r="Y773" s="138"/>
      <c r="Z773" s="138"/>
    </row>
    <row r="774" ht="12.75" customHeight="1">
      <c r="A774" s="141"/>
      <c r="B774" s="142"/>
      <c r="C774" s="142"/>
      <c r="D774" s="206"/>
      <c r="E774" s="144"/>
      <c r="F774" s="145"/>
      <c r="G774" s="144"/>
      <c r="H774" s="145"/>
      <c r="I774" s="206"/>
      <c r="J774" s="144"/>
      <c r="K774" s="144"/>
      <c r="L774" s="144"/>
      <c r="M774" s="146"/>
      <c r="N774" s="138"/>
      <c r="O774" s="138"/>
      <c r="P774" s="138"/>
      <c r="Q774" s="138"/>
      <c r="R774" s="138"/>
      <c r="S774" s="138"/>
      <c r="T774" s="138"/>
      <c r="U774" s="138"/>
      <c r="V774" s="138"/>
      <c r="W774" s="138"/>
      <c r="X774" s="138"/>
      <c r="Y774" s="138"/>
      <c r="Z774" s="138"/>
    </row>
    <row r="775" ht="12.75" customHeight="1">
      <c r="A775" s="141"/>
      <c r="B775" s="142"/>
      <c r="C775" s="142"/>
      <c r="D775" s="206"/>
      <c r="E775" s="144"/>
      <c r="F775" s="145"/>
      <c r="G775" s="144"/>
      <c r="H775" s="145"/>
      <c r="I775" s="206"/>
      <c r="J775" s="144"/>
      <c r="K775" s="144"/>
      <c r="L775" s="144"/>
      <c r="M775" s="146"/>
      <c r="N775" s="138"/>
      <c r="O775" s="138"/>
      <c r="P775" s="138"/>
      <c r="Q775" s="138"/>
      <c r="R775" s="138"/>
      <c r="S775" s="138"/>
      <c r="T775" s="138"/>
      <c r="U775" s="138"/>
      <c r="V775" s="138"/>
      <c r="W775" s="138"/>
      <c r="X775" s="138"/>
      <c r="Y775" s="138"/>
      <c r="Z775" s="138"/>
    </row>
    <row r="776" ht="12.75" customHeight="1">
      <c r="A776" s="141"/>
      <c r="B776" s="142"/>
      <c r="C776" s="142"/>
      <c r="D776" s="206"/>
      <c r="E776" s="144"/>
      <c r="F776" s="145"/>
      <c r="G776" s="144"/>
      <c r="H776" s="145"/>
      <c r="I776" s="206"/>
      <c r="J776" s="144"/>
      <c r="K776" s="144"/>
      <c r="L776" s="144"/>
      <c r="M776" s="146"/>
      <c r="N776" s="138"/>
      <c r="O776" s="138"/>
      <c r="P776" s="138"/>
      <c r="Q776" s="138"/>
      <c r="R776" s="138"/>
      <c r="S776" s="138"/>
      <c r="T776" s="138"/>
      <c r="U776" s="138"/>
      <c r="V776" s="138"/>
      <c r="W776" s="138"/>
      <c r="X776" s="138"/>
      <c r="Y776" s="138"/>
      <c r="Z776" s="138"/>
    </row>
    <row r="777" ht="12.75" customHeight="1">
      <c r="A777" s="141"/>
      <c r="B777" s="142"/>
      <c r="C777" s="142"/>
      <c r="D777" s="206"/>
      <c r="E777" s="144"/>
      <c r="F777" s="145"/>
      <c r="G777" s="144"/>
      <c r="H777" s="145"/>
      <c r="I777" s="206"/>
      <c r="J777" s="144"/>
      <c r="K777" s="144"/>
      <c r="L777" s="144"/>
      <c r="M777" s="146"/>
      <c r="N777" s="138"/>
      <c r="O777" s="138"/>
      <c r="P777" s="138"/>
      <c r="Q777" s="138"/>
      <c r="R777" s="138"/>
      <c r="S777" s="138"/>
      <c r="T777" s="138"/>
      <c r="U777" s="138"/>
      <c r="V777" s="138"/>
      <c r="W777" s="138"/>
      <c r="X777" s="138"/>
      <c r="Y777" s="138"/>
      <c r="Z777" s="138"/>
    </row>
    <row r="778" ht="12.75" customHeight="1">
      <c r="A778" s="141"/>
      <c r="B778" s="142"/>
      <c r="C778" s="142"/>
      <c r="D778" s="206"/>
      <c r="E778" s="144"/>
      <c r="F778" s="145"/>
      <c r="G778" s="144"/>
      <c r="H778" s="145"/>
      <c r="I778" s="206"/>
      <c r="J778" s="144"/>
      <c r="K778" s="144"/>
      <c r="L778" s="144"/>
      <c r="M778" s="146"/>
      <c r="N778" s="138"/>
      <c r="O778" s="138"/>
      <c r="P778" s="138"/>
      <c r="Q778" s="138"/>
      <c r="R778" s="138"/>
      <c r="S778" s="138"/>
      <c r="T778" s="138"/>
      <c r="U778" s="138"/>
      <c r="V778" s="138"/>
      <c r="W778" s="138"/>
      <c r="X778" s="138"/>
      <c r="Y778" s="138"/>
      <c r="Z778" s="138"/>
    </row>
    <row r="779" ht="12.75" customHeight="1">
      <c r="A779" s="141"/>
      <c r="B779" s="142"/>
      <c r="C779" s="142"/>
      <c r="D779" s="206"/>
      <c r="E779" s="144"/>
      <c r="F779" s="145"/>
      <c r="G779" s="144"/>
      <c r="H779" s="145"/>
      <c r="I779" s="206"/>
      <c r="J779" s="144"/>
      <c r="K779" s="144"/>
      <c r="L779" s="144"/>
      <c r="M779" s="146"/>
      <c r="N779" s="138"/>
      <c r="O779" s="138"/>
      <c r="P779" s="138"/>
      <c r="Q779" s="138"/>
      <c r="R779" s="138"/>
      <c r="S779" s="138"/>
      <c r="T779" s="138"/>
      <c r="U779" s="138"/>
      <c r="V779" s="138"/>
      <c r="W779" s="138"/>
      <c r="X779" s="138"/>
      <c r="Y779" s="138"/>
      <c r="Z779" s="138"/>
    </row>
    <row r="780" ht="12.75" customHeight="1">
      <c r="A780" s="141"/>
      <c r="B780" s="142"/>
      <c r="C780" s="142"/>
      <c r="D780" s="206"/>
      <c r="E780" s="144"/>
      <c r="F780" s="145"/>
      <c r="G780" s="144"/>
      <c r="H780" s="145"/>
      <c r="I780" s="206"/>
      <c r="J780" s="144"/>
      <c r="K780" s="144"/>
      <c r="L780" s="144"/>
      <c r="M780" s="146"/>
      <c r="N780" s="138"/>
      <c r="O780" s="138"/>
      <c r="P780" s="138"/>
      <c r="Q780" s="138"/>
      <c r="R780" s="138"/>
      <c r="S780" s="138"/>
      <c r="T780" s="138"/>
      <c r="U780" s="138"/>
      <c r="V780" s="138"/>
      <c r="W780" s="138"/>
      <c r="X780" s="138"/>
      <c r="Y780" s="138"/>
      <c r="Z780" s="138"/>
    </row>
    <row r="781" ht="12.75" customHeight="1">
      <c r="A781" s="141"/>
      <c r="B781" s="142"/>
      <c r="C781" s="142"/>
      <c r="D781" s="206"/>
      <c r="E781" s="144"/>
      <c r="F781" s="145"/>
      <c r="G781" s="144"/>
      <c r="H781" s="145"/>
      <c r="I781" s="206"/>
      <c r="J781" s="144"/>
      <c r="K781" s="144"/>
      <c r="L781" s="144"/>
      <c r="M781" s="146"/>
      <c r="N781" s="138"/>
      <c r="O781" s="138"/>
      <c r="P781" s="138"/>
      <c r="Q781" s="138"/>
      <c r="R781" s="138"/>
      <c r="S781" s="138"/>
      <c r="T781" s="138"/>
      <c r="U781" s="138"/>
      <c r="V781" s="138"/>
      <c r="W781" s="138"/>
      <c r="X781" s="138"/>
      <c r="Y781" s="138"/>
      <c r="Z781" s="138"/>
    </row>
    <row r="782" ht="12.75" customHeight="1">
      <c r="A782" s="141"/>
      <c r="B782" s="142"/>
      <c r="C782" s="142"/>
      <c r="D782" s="206"/>
      <c r="E782" s="144"/>
      <c r="F782" s="145"/>
      <c r="G782" s="144"/>
      <c r="H782" s="145"/>
      <c r="I782" s="206"/>
      <c r="J782" s="144"/>
      <c r="K782" s="144"/>
      <c r="L782" s="144"/>
      <c r="M782" s="146"/>
      <c r="N782" s="138"/>
      <c r="O782" s="138"/>
      <c r="P782" s="138"/>
      <c r="Q782" s="138"/>
      <c r="R782" s="138"/>
      <c r="S782" s="138"/>
      <c r="T782" s="138"/>
      <c r="U782" s="138"/>
      <c r="V782" s="138"/>
      <c r="W782" s="138"/>
      <c r="X782" s="138"/>
      <c r="Y782" s="138"/>
      <c r="Z782" s="138"/>
    </row>
    <row r="783" ht="12.75" customHeight="1">
      <c r="A783" s="141"/>
      <c r="B783" s="142"/>
      <c r="C783" s="142"/>
      <c r="D783" s="206"/>
      <c r="E783" s="144"/>
      <c r="F783" s="145"/>
      <c r="G783" s="144"/>
      <c r="H783" s="145"/>
      <c r="I783" s="206"/>
      <c r="J783" s="144"/>
      <c r="K783" s="144"/>
      <c r="L783" s="144"/>
      <c r="M783" s="146"/>
      <c r="N783" s="138"/>
      <c r="O783" s="138"/>
      <c r="P783" s="138"/>
      <c r="Q783" s="138"/>
      <c r="R783" s="138"/>
      <c r="S783" s="138"/>
      <c r="T783" s="138"/>
      <c r="U783" s="138"/>
      <c r="V783" s="138"/>
      <c r="W783" s="138"/>
      <c r="X783" s="138"/>
      <c r="Y783" s="138"/>
      <c r="Z783" s="138"/>
    </row>
    <row r="784" ht="12.75" customHeight="1">
      <c r="A784" s="141"/>
      <c r="B784" s="142"/>
      <c r="C784" s="142"/>
      <c r="D784" s="206"/>
      <c r="E784" s="144"/>
      <c r="F784" s="145"/>
      <c r="G784" s="144"/>
      <c r="H784" s="145"/>
      <c r="I784" s="206"/>
      <c r="J784" s="144"/>
      <c r="K784" s="144"/>
      <c r="L784" s="144"/>
      <c r="M784" s="146"/>
      <c r="N784" s="138"/>
      <c r="O784" s="138"/>
      <c r="P784" s="138"/>
      <c r="Q784" s="138"/>
      <c r="R784" s="138"/>
      <c r="S784" s="138"/>
      <c r="T784" s="138"/>
      <c r="U784" s="138"/>
      <c r="V784" s="138"/>
      <c r="W784" s="138"/>
      <c r="X784" s="138"/>
      <c r="Y784" s="138"/>
      <c r="Z784" s="138"/>
    </row>
    <row r="785" ht="12.75" customHeight="1">
      <c r="A785" s="141"/>
      <c r="B785" s="142"/>
      <c r="C785" s="142"/>
      <c r="D785" s="206"/>
      <c r="E785" s="144"/>
      <c r="F785" s="145"/>
      <c r="G785" s="144"/>
      <c r="H785" s="145"/>
      <c r="I785" s="206"/>
      <c r="J785" s="144"/>
      <c r="K785" s="144"/>
      <c r="L785" s="144"/>
      <c r="M785" s="146"/>
      <c r="N785" s="138"/>
      <c r="O785" s="138"/>
      <c r="P785" s="138"/>
      <c r="Q785" s="138"/>
      <c r="R785" s="138"/>
      <c r="S785" s="138"/>
      <c r="T785" s="138"/>
      <c r="U785" s="138"/>
      <c r="V785" s="138"/>
      <c r="W785" s="138"/>
      <c r="X785" s="138"/>
      <c r="Y785" s="138"/>
      <c r="Z785" s="138"/>
    </row>
    <row r="786" ht="12.75" customHeight="1">
      <c r="A786" s="141"/>
      <c r="B786" s="142"/>
      <c r="C786" s="142"/>
      <c r="D786" s="206"/>
      <c r="E786" s="144"/>
      <c r="F786" s="145"/>
      <c r="G786" s="144"/>
      <c r="H786" s="145"/>
      <c r="I786" s="206"/>
      <c r="J786" s="144"/>
      <c r="K786" s="144"/>
      <c r="L786" s="144"/>
      <c r="M786" s="146"/>
      <c r="N786" s="138"/>
      <c r="O786" s="138"/>
      <c r="P786" s="138"/>
      <c r="Q786" s="138"/>
      <c r="R786" s="138"/>
      <c r="S786" s="138"/>
      <c r="T786" s="138"/>
      <c r="U786" s="138"/>
      <c r="V786" s="138"/>
      <c r="W786" s="138"/>
      <c r="X786" s="138"/>
      <c r="Y786" s="138"/>
      <c r="Z786" s="138"/>
    </row>
    <row r="787" ht="12.75" customHeight="1">
      <c r="A787" s="141"/>
      <c r="B787" s="142"/>
      <c r="C787" s="142"/>
      <c r="D787" s="206"/>
      <c r="E787" s="144"/>
      <c r="F787" s="145"/>
      <c r="G787" s="144"/>
      <c r="H787" s="145"/>
      <c r="I787" s="206"/>
      <c r="J787" s="144"/>
      <c r="K787" s="144"/>
      <c r="L787" s="144"/>
      <c r="M787" s="146"/>
      <c r="N787" s="138"/>
      <c r="O787" s="138"/>
      <c r="P787" s="138"/>
      <c r="Q787" s="138"/>
      <c r="R787" s="138"/>
      <c r="S787" s="138"/>
      <c r="T787" s="138"/>
      <c r="U787" s="138"/>
      <c r="V787" s="138"/>
      <c r="W787" s="138"/>
      <c r="X787" s="138"/>
      <c r="Y787" s="138"/>
      <c r="Z787" s="138"/>
    </row>
    <row r="788" ht="12.75" customHeight="1">
      <c r="A788" s="141"/>
      <c r="B788" s="142"/>
      <c r="C788" s="142"/>
      <c r="D788" s="206"/>
      <c r="E788" s="144"/>
      <c r="F788" s="145"/>
      <c r="G788" s="144"/>
      <c r="H788" s="145"/>
      <c r="I788" s="206"/>
      <c r="J788" s="144"/>
      <c r="K788" s="144"/>
      <c r="L788" s="144"/>
      <c r="M788" s="146"/>
      <c r="N788" s="138"/>
      <c r="O788" s="138"/>
      <c r="P788" s="138"/>
      <c r="Q788" s="138"/>
      <c r="R788" s="138"/>
      <c r="S788" s="138"/>
      <c r="T788" s="138"/>
      <c r="U788" s="138"/>
      <c r="V788" s="138"/>
      <c r="W788" s="138"/>
      <c r="X788" s="138"/>
      <c r="Y788" s="138"/>
      <c r="Z788" s="138"/>
    </row>
    <row r="789" ht="12.75" customHeight="1">
      <c r="A789" s="141"/>
      <c r="B789" s="142"/>
      <c r="C789" s="142"/>
      <c r="D789" s="206"/>
      <c r="E789" s="144"/>
      <c r="F789" s="145"/>
      <c r="G789" s="144"/>
      <c r="H789" s="145"/>
      <c r="I789" s="206"/>
      <c r="J789" s="144"/>
      <c r="K789" s="144"/>
      <c r="L789" s="144"/>
      <c r="M789" s="146"/>
      <c r="N789" s="138"/>
      <c r="O789" s="138"/>
      <c r="P789" s="138"/>
      <c r="Q789" s="138"/>
      <c r="R789" s="138"/>
      <c r="S789" s="138"/>
      <c r="T789" s="138"/>
      <c r="U789" s="138"/>
      <c r="V789" s="138"/>
      <c r="W789" s="138"/>
      <c r="X789" s="138"/>
      <c r="Y789" s="138"/>
      <c r="Z789" s="138"/>
    </row>
    <row r="790" ht="12.75" customHeight="1">
      <c r="A790" s="141"/>
      <c r="B790" s="142"/>
      <c r="C790" s="142"/>
      <c r="D790" s="206"/>
      <c r="E790" s="144"/>
      <c r="F790" s="145"/>
      <c r="G790" s="144"/>
      <c r="H790" s="145"/>
      <c r="I790" s="206"/>
      <c r="J790" s="144"/>
      <c r="K790" s="144"/>
      <c r="L790" s="144"/>
      <c r="M790" s="146"/>
      <c r="N790" s="138"/>
      <c r="O790" s="138"/>
      <c r="P790" s="138"/>
      <c r="Q790" s="138"/>
      <c r="R790" s="138"/>
      <c r="S790" s="138"/>
      <c r="T790" s="138"/>
      <c r="U790" s="138"/>
      <c r="V790" s="138"/>
      <c r="W790" s="138"/>
      <c r="X790" s="138"/>
      <c r="Y790" s="138"/>
      <c r="Z790" s="138"/>
    </row>
    <row r="791" ht="12.75" customHeight="1">
      <c r="A791" s="141"/>
      <c r="B791" s="142"/>
      <c r="C791" s="142"/>
      <c r="D791" s="206"/>
      <c r="E791" s="144"/>
      <c r="F791" s="145"/>
      <c r="G791" s="144"/>
      <c r="H791" s="145"/>
      <c r="I791" s="206"/>
      <c r="J791" s="144"/>
      <c r="K791" s="144"/>
      <c r="L791" s="144"/>
      <c r="M791" s="146"/>
      <c r="N791" s="138"/>
      <c r="O791" s="138"/>
      <c r="P791" s="138"/>
      <c r="Q791" s="138"/>
      <c r="R791" s="138"/>
      <c r="S791" s="138"/>
      <c r="T791" s="138"/>
      <c r="U791" s="138"/>
      <c r="V791" s="138"/>
      <c r="W791" s="138"/>
      <c r="X791" s="138"/>
      <c r="Y791" s="138"/>
      <c r="Z791" s="138"/>
    </row>
    <row r="792" ht="12.75" customHeight="1">
      <c r="A792" s="141"/>
      <c r="B792" s="142"/>
      <c r="C792" s="142"/>
      <c r="D792" s="206"/>
      <c r="E792" s="144"/>
      <c r="F792" s="145"/>
      <c r="G792" s="144"/>
      <c r="H792" s="145"/>
      <c r="I792" s="206"/>
      <c r="J792" s="144"/>
      <c r="K792" s="144"/>
      <c r="L792" s="144"/>
      <c r="M792" s="146"/>
      <c r="N792" s="138"/>
      <c r="O792" s="138"/>
      <c r="P792" s="138"/>
      <c r="Q792" s="138"/>
      <c r="R792" s="138"/>
      <c r="S792" s="138"/>
      <c r="T792" s="138"/>
      <c r="U792" s="138"/>
      <c r="V792" s="138"/>
      <c r="W792" s="138"/>
      <c r="X792" s="138"/>
      <c r="Y792" s="138"/>
      <c r="Z792" s="138"/>
    </row>
    <row r="793" ht="12.75" customHeight="1">
      <c r="A793" s="141"/>
      <c r="B793" s="142"/>
      <c r="C793" s="142"/>
      <c r="D793" s="206"/>
      <c r="E793" s="144"/>
      <c r="F793" s="145"/>
      <c r="G793" s="144"/>
      <c r="H793" s="145"/>
      <c r="I793" s="206"/>
      <c r="J793" s="144"/>
      <c r="K793" s="144"/>
      <c r="L793" s="144"/>
      <c r="M793" s="146"/>
      <c r="N793" s="138"/>
      <c r="O793" s="138"/>
      <c r="P793" s="138"/>
      <c r="Q793" s="138"/>
      <c r="R793" s="138"/>
      <c r="S793" s="138"/>
      <c r="T793" s="138"/>
      <c r="U793" s="138"/>
      <c r="V793" s="138"/>
      <c r="W793" s="138"/>
      <c r="X793" s="138"/>
      <c r="Y793" s="138"/>
      <c r="Z793" s="138"/>
    </row>
    <row r="794" ht="12.75" customHeight="1">
      <c r="A794" s="141"/>
      <c r="B794" s="142"/>
      <c r="C794" s="142"/>
      <c r="D794" s="206"/>
      <c r="E794" s="144"/>
      <c r="F794" s="145"/>
      <c r="G794" s="144"/>
      <c r="H794" s="145"/>
      <c r="I794" s="206"/>
      <c r="J794" s="144"/>
      <c r="K794" s="144"/>
      <c r="L794" s="144"/>
      <c r="M794" s="146"/>
      <c r="N794" s="138"/>
      <c r="O794" s="138"/>
      <c r="P794" s="138"/>
      <c r="Q794" s="138"/>
      <c r="R794" s="138"/>
      <c r="S794" s="138"/>
      <c r="T794" s="138"/>
      <c r="U794" s="138"/>
      <c r="V794" s="138"/>
      <c r="W794" s="138"/>
      <c r="X794" s="138"/>
      <c r="Y794" s="138"/>
      <c r="Z794" s="138"/>
    </row>
    <row r="795" ht="12.75" customHeight="1">
      <c r="A795" s="141"/>
      <c r="B795" s="142"/>
      <c r="C795" s="142"/>
      <c r="D795" s="206"/>
      <c r="E795" s="144"/>
      <c r="F795" s="145"/>
      <c r="G795" s="144"/>
      <c r="H795" s="145"/>
      <c r="I795" s="206"/>
      <c r="J795" s="144"/>
      <c r="K795" s="144"/>
      <c r="L795" s="144"/>
      <c r="M795" s="146"/>
      <c r="N795" s="138"/>
      <c r="O795" s="138"/>
      <c r="P795" s="138"/>
      <c r="Q795" s="138"/>
      <c r="R795" s="138"/>
      <c r="S795" s="138"/>
      <c r="T795" s="138"/>
      <c r="U795" s="138"/>
      <c r="V795" s="138"/>
      <c r="W795" s="138"/>
      <c r="X795" s="138"/>
      <c r="Y795" s="138"/>
      <c r="Z795" s="138"/>
    </row>
    <row r="796" ht="12.75" customHeight="1">
      <c r="A796" s="141"/>
      <c r="B796" s="142"/>
      <c r="C796" s="142"/>
      <c r="D796" s="206"/>
      <c r="E796" s="144"/>
      <c r="F796" s="145"/>
      <c r="G796" s="144"/>
      <c r="H796" s="145"/>
      <c r="I796" s="206"/>
      <c r="J796" s="144"/>
      <c r="K796" s="144"/>
      <c r="L796" s="144"/>
      <c r="M796" s="146"/>
      <c r="N796" s="138"/>
      <c r="O796" s="138"/>
      <c r="P796" s="138"/>
      <c r="Q796" s="138"/>
      <c r="R796" s="138"/>
      <c r="S796" s="138"/>
      <c r="T796" s="138"/>
      <c r="U796" s="138"/>
      <c r="V796" s="138"/>
      <c r="W796" s="138"/>
      <c r="X796" s="138"/>
      <c r="Y796" s="138"/>
      <c r="Z796" s="138"/>
    </row>
    <row r="797" ht="12.75" customHeight="1">
      <c r="A797" s="141"/>
      <c r="B797" s="142"/>
      <c r="C797" s="142"/>
      <c r="D797" s="206"/>
      <c r="E797" s="144"/>
      <c r="F797" s="145"/>
      <c r="G797" s="144"/>
      <c r="H797" s="145"/>
      <c r="I797" s="206"/>
      <c r="J797" s="144"/>
      <c r="K797" s="144"/>
      <c r="L797" s="144"/>
      <c r="M797" s="146"/>
      <c r="N797" s="138"/>
      <c r="O797" s="138"/>
      <c r="P797" s="138"/>
      <c r="Q797" s="138"/>
      <c r="R797" s="138"/>
      <c r="S797" s="138"/>
      <c r="T797" s="138"/>
      <c r="U797" s="138"/>
      <c r="V797" s="138"/>
      <c r="W797" s="138"/>
      <c r="X797" s="138"/>
      <c r="Y797" s="138"/>
      <c r="Z797" s="138"/>
    </row>
    <row r="798" ht="12.75" customHeight="1">
      <c r="A798" s="141"/>
      <c r="B798" s="142"/>
      <c r="C798" s="142"/>
      <c r="D798" s="206"/>
      <c r="E798" s="144"/>
      <c r="F798" s="145"/>
      <c r="G798" s="144"/>
      <c r="H798" s="145"/>
      <c r="I798" s="206"/>
      <c r="J798" s="144"/>
      <c r="K798" s="144"/>
      <c r="L798" s="144"/>
      <c r="M798" s="146"/>
      <c r="N798" s="138"/>
      <c r="O798" s="138"/>
      <c r="P798" s="138"/>
      <c r="Q798" s="138"/>
      <c r="R798" s="138"/>
      <c r="S798" s="138"/>
      <c r="T798" s="138"/>
      <c r="U798" s="138"/>
      <c r="V798" s="138"/>
      <c r="W798" s="138"/>
      <c r="X798" s="138"/>
      <c r="Y798" s="138"/>
      <c r="Z798" s="138"/>
    </row>
    <row r="799" ht="12.75" customHeight="1">
      <c r="A799" s="141"/>
      <c r="B799" s="142"/>
      <c r="C799" s="142"/>
      <c r="D799" s="206"/>
      <c r="E799" s="144"/>
      <c r="F799" s="145"/>
      <c r="G799" s="144"/>
      <c r="H799" s="145"/>
      <c r="I799" s="206"/>
      <c r="J799" s="144"/>
      <c r="K799" s="144"/>
      <c r="L799" s="144"/>
      <c r="M799" s="146"/>
      <c r="N799" s="138"/>
      <c r="O799" s="138"/>
      <c r="P799" s="138"/>
      <c r="Q799" s="138"/>
      <c r="R799" s="138"/>
      <c r="S799" s="138"/>
      <c r="T799" s="138"/>
      <c r="U799" s="138"/>
      <c r="V799" s="138"/>
      <c r="W799" s="138"/>
      <c r="X799" s="138"/>
      <c r="Y799" s="138"/>
      <c r="Z799" s="138"/>
    </row>
    <row r="800" ht="12.75" customHeight="1">
      <c r="A800" s="141"/>
      <c r="B800" s="142"/>
      <c r="C800" s="142"/>
      <c r="D800" s="206"/>
      <c r="E800" s="144"/>
      <c r="F800" s="145"/>
      <c r="G800" s="144"/>
      <c r="H800" s="145"/>
      <c r="I800" s="206"/>
      <c r="J800" s="144"/>
      <c r="K800" s="144"/>
      <c r="L800" s="144"/>
      <c r="M800" s="146"/>
      <c r="N800" s="138"/>
      <c r="O800" s="138"/>
      <c r="P800" s="138"/>
      <c r="Q800" s="138"/>
      <c r="R800" s="138"/>
      <c r="S800" s="138"/>
      <c r="T800" s="138"/>
      <c r="U800" s="138"/>
      <c r="V800" s="138"/>
      <c r="W800" s="138"/>
      <c r="X800" s="138"/>
      <c r="Y800" s="138"/>
      <c r="Z800" s="138"/>
    </row>
    <row r="801" ht="12.75" customHeight="1">
      <c r="A801" s="141"/>
      <c r="B801" s="142"/>
      <c r="C801" s="142"/>
      <c r="D801" s="206"/>
      <c r="E801" s="144"/>
      <c r="F801" s="145"/>
      <c r="G801" s="144"/>
      <c r="H801" s="145"/>
      <c r="I801" s="206"/>
      <c r="J801" s="144"/>
      <c r="K801" s="144"/>
      <c r="L801" s="144"/>
      <c r="M801" s="146"/>
      <c r="N801" s="138"/>
      <c r="O801" s="138"/>
      <c r="P801" s="138"/>
      <c r="Q801" s="138"/>
      <c r="R801" s="138"/>
      <c r="S801" s="138"/>
      <c r="T801" s="138"/>
      <c r="U801" s="138"/>
      <c r="V801" s="138"/>
      <c r="W801" s="138"/>
      <c r="X801" s="138"/>
      <c r="Y801" s="138"/>
      <c r="Z801" s="138"/>
    </row>
    <row r="802" ht="12.75" customHeight="1">
      <c r="A802" s="141"/>
      <c r="B802" s="142"/>
      <c r="C802" s="142"/>
      <c r="D802" s="206"/>
      <c r="E802" s="144"/>
      <c r="F802" s="145"/>
      <c r="G802" s="144"/>
      <c r="H802" s="145"/>
      <c r="I802" s="206"/>
      <c r="J802" s="144"/>
      <c r="K802" s="144"/>
      <c r="L802" s="144"/>
      <c r="M802" s="146"/>
      <c r="N802" s="138"/>
      <c r="O802" s="138"/>
      <c r="P802" s="138"/>
      <c r="Q802" s="138"/>
      <c r="R802" s="138"/>
      <c r="S802" s="138"/>
      <c r="T802" s="138"/>
      <c r="U802" s="138"/>
      <c r="V802" s="138"/>
      <c r="W802" s="138"/>
      <c r="X802" s="138"/>
      <c r="Y802" s="138"/>
      <c r="Z802" s="138"/>
    </row>
    <row r="803" ht="12.75" customHeight="1">
      <c r="A803" s="141"/>
      <c r="B803" s="142"/>
      <c r="C803" s="142"/>
      <c r="D803" s="206"/>
      <c r="E803" s="144"/>
      <c r="F803" s="145"/>
      <c r="G803" s="144"/>
      <c r="H803" s="145"/>
      <c r="I803" s="206"/>
      <c r="J803" s="144"/>
      <c r="K803" s="144"/>
      <c r="L803" s="144"/>
      <c r="M803" s="146"/>
      <c r="N803" s="138"/>
      <c r="O803" s="138"/>
      <c r="P803" s="138"/>
      <c r="Q803" s="138"/>
      <c r="R803" s="138"/>
      <c r="S803" s="138"/>
      <c r="T803" s="138"/>
      <c r="U803" s="138"/>
      <c r="V803" s="138"/>
      <c r="W803" s="138"/>
      <c r="X803" s="138"/>
      <c r="Y803" s="138"/>
      <c r="Z803" s="138"/>
    </row>
    <row r="804" ht="12.75" customHeight="1">
      <c r="A804" s="141"/>
      <c r="B804" s="142"/>
      <c r="C804" s="142"/>
      <c r="D804" s="206"/>
      <c r="E804" s="144"/>
      <c r="F804" s="145"/>
      <c r="G804" s="144"/>
      <c r="H804" s="145"/>
      <c r="I804" s="206"/>
      <c r="J804" s="144"/>
      <c r="K804" s="144"/>
      <c r="L804" s="144"/>
      <c r="M804" s="146"/>
      <c r="N804" s="138"/>
      <c r="O804" s="138"/>
      <c r="P804" s="138"/>
      <c r="Q804" s="138"/>
      <c r="R804" s="138"/>
      <c r="S804" s="138"/>
      <c r="T804" s="138"/>
      <c r="U804" s="138"/>
      <c r="V804" s="138"/>
      <c r="W804" s="138"/>
      <c r="X804" s="138"/>
      <c r="Y804" s="138"/>
      <c r="Z804" s="138"/>
    </row>
    <row r="805" ht="12.75" customHeight="1">
      <c r="A805" s="141"/>
      <c r="B805" s="142"/>
      <c r="C805" s="142"/>
      <c r="D805" s="206"/>
      <c r="E805" s="144"/>
      <c r="F805" s="145"/>
      <c r="G805" s="144"/>
      <c r="H805" s="145"/>
      <c r="I805" s="206"/>
      <c r="J805" s="144"/>
      <c r="K805" s="144"/>
      <c r="L805" s="144"/>
      <c r="M805" s="146"/>
      <c r="N805" s="138"/>
      <c r="O805" s="138"/>
      <c r="P805" s="138"/>
      <c r="Q805" s="138"/>
      <c r="R805" s="138"/>
      <c r="S805" s="138"/>
      <c r="T805" s="138"/>
      <c r="U805" s="138"/>
      <c r="V805" s="138"/>
      <c r="W805" s="138"/>
      <c r="X805" s="138"/>
      <c r="Y805" s="138"/>
      <c r="Z805" s="138"/>
    </row>
    <row r="806" ht="12.75" customHeight="1">
      <c r="A806" s="141"/>
      <c r="B806" s="142"/>
      <c r="C806" s="142"/>
      <c r="D806" s="206"/>
      <c r="E806" s="144"/>
      <c r="F806" s="145"/>
      <c r="G806" s="144"/>
      <c r="H806" s="145"/>
      <c r="I806" s="206"/>
      <c r="J806" s="144"/>
      <c r="K806" s="144"/>
      <c r="L806" s="144"/>
      <c r="M806" s="146"/>
      <c r="N806" s="138"/>
      <c r="O806" s="138"/>
      <c r="P806" s="138"/>
      <c r="Q806" s="138"/>
      <c r="R806" s="138"/>
      <c r="S806" s="138"/>
      <c r="T806" s="138"/>
      <c r="U806" s="138"/>
      <c r="V806" s="138"/>
      <c r="W806" s="138"/>
      <c r="X806" s="138"/>
      <c r="Y806" s="138"/>
      <c r="Z806" s="138"/>
    </row>
    <row r="807" ht="12.75" customHeight="1">
      <c r="A807" s="141"/>
      <c r="B807" s="142"/>
      <c r="C807" s="142"/>
      <c r="D807" s="206"/>
      <c r="E807" s="144"/>
      <c r="F807" s="145"/>
      <c r="G807" s="144"/>
      <c r="H807" s="145"/>
      <c r="I807" s="206"/>
      <c r="J807" s="144"/>
      <c r="K807" s="144"/>
      <c r="L807" s="144"/>
      <c r="M807" s="146"/>
      <c r="N807" s="138"/>
      <c r="O807" s="138"/>
      <c r="P807" s="138"/>
      <c r="Q807" s="138"/>
      <c r="R807" s="138"/>
      <c r="S807" s="138"/>
      <c r="T807" s="138"/>
      <c r="U807" s="138"/>
      <c r="V807" s="138"/>
      <c r="W807" s="138"/>
      <c r="X807" s="138"/>
      <c r="Y807" s="138"/>
      <c r="Z807" s="138"/>
    </row>
    <row r="808" ht="12.75" customHeight="1">
      <c r="A808" s="141"/>
      <c r="B808" s="142"/>
      <c r="C808" s="142"/>
      <c r="D808" s="206"/>
      <c r="E808" s="144"/>
      <c r="F808" s="145"/>
      <c r="G808" s="144"/>
      <c r="H808" s="145"/>
      <c r="I808" s="206"/>
      <c r="J808" s="144"/>
      <c r="K808" s="144"/>
      <c r="L808" s="144"/>
      <c r="M808" s="146"/>
      <c r="N808" s="138"/>
      <c r="O808" s="138"/>
      <c r="P808" s="138"/>
      <c r="Q808" s="138"/>
      <c r="R808" s="138"/>
      <c r="S808" s="138"/>
      <c r="T808" s="138"/>
      <c r="U808" s="138"/>
      <c r="V808" s="138"/>
      <c r="W808" s="138"/>
      <c r="X808" s="138"/>
      <c r="Y808" s="138"/>
      <c r="Z808" s="138"/>
    </row>
    <row r="809" ht="12.75" customHeight="1">
      <c r="A809" s="141"/>
      <c r="B809" s="142"/>
      <c r="C809" s="142"/>
      <c r="D809" s="206"/>
      <c r="E809" s="144"/>
      <c r="F809" s="145"/>
      <c r="G809" s="144"/>
      <c r="H809" s="145"/>
      <c r="I809" s="206"/>
      <c r="J809" s="144"/>
      <c r="K809" s="144"/>
      <c r="L809" s="144"/>
      <c r="M809" s="146"/>
      <c r="N809" s="138"/>
      <c r="O809" s="138"/>
      <c r="P809" s="138"/>
      <c r="Q809" s="138"/>
      <c r="R809" s="138"/>
      <c r="S809" s="138"/>
      <c r="T809" s="138"/>
      <c r="U809" s="138"/>
      <c r="V809" s="138"/>
      <c r="W809" s="138"/>
      <c r="X809" s="138"/>
      <c r="Y809" s="138"/>
      <c r="Z809" s="138"/>
    </row>
    <row r="810" ht="12.75" customHeight="1">
      <c r="A810" s="141"/>
      <c r="B810" s="142"/>
      <c r="C810" s="142"/>
      <c r="D810" s="206"/>
      <c r="E810" s="144"/>
      <c r="F810" s="145"/>
      <c r="G810" s="144"/>
      <c r="H810" s="145"/>
      <c r="I810" s="206"/>
      <c r="J810" s="144"/>
      <c r="K810" s="144"/>
      <c r="L810" s="144"/>
      <c r="M810" s="146"/>
      <c r="N810" s="138"/>
      <c r="O810" s="138"/>
      <c r="P810" s="138"/>
      <c r="Q810" s="138"/>
      <c r="R810" s="138"/>
      <c r="S810" s="138"/>
      <c r="T810" s="138"/>
      <c r="U810" s="138"/>
      <c r="V810" s="138"/>
      <c r="W810" s="138"/>
      <c r="X810" s="138"/>
      <c r="Y810" s="138"/>
      <c r="Z810" s="138"/>
    </row>
    <row r="811" ht="12.75" customHeight="1">
      <c r="A811" s="141"/>
      <c r="B811" s="142"/>
      <c r="C811" s="142"/>
      <c r="D811" s="206"/>
      <c r="E811" s="144"/>
      <c r="F811" s="145"/>
      <c r="G811" s="144"/>
      <c r="H811" s="145"/>
      <c r="I811" s="206"/>
      <c r="J811" s="144"/>
      <c r="K811" s="144"/>
      <c r="L811" s="144"/>
      <c r="M811" s="146"/>
      <c r="N811" s="138"/>
      <c r="O811" s="138"/>
      <c r="P811" s="138"/>
      <c r="Q811" s="138"/>
      <c r="R811" s="138"/>
      <c r="S811" s="138"/>
      <c r="T811" s="138"/>
      <c r="U811" s="138"/>
      <c r="V811" s="138"/>
      <c r="W811" s="138"/>
      <c r="X811" s="138"/>
      <c r="Y811" s="138"/>
      <c r="Z811" s="138"/>
    </row>
    <row r="812" ht="12.75" customHeight="1">
      <c r="A812" s="141"/>
      <c r="B812" s="142"/>
      <c r="C812" s="142"/>
      <c r="D812" s="206"/>
      <c r="E812" s="144"/>
      <c r="F812" s="145"/>
      <c r="G812" s="144"/>
      <c r="H812" s="145"/>
      <c r="I812" s="206"/>
      <c r="J812" s="144"/>
      <c r="K812" s="144"/>
      <c r="L812" s="144"/>
      <c r="M812" s="146"/>
      <c r="N812" s="138"/>
      <c r="O812" s="138"/>
      <c r="P812" s="138"/>
      <c r="Q812" s="138"/>
      <c r="R812" s="138"/>
      <c r="S812" s="138"/>
      <c r="T812" s="138"/>
      <c r="U812" s="138"/>
      <c r="V812" s="138"/>
      <c r="W812" s="138"/>
      <c r="X812" s="138"/>
      <c r="Y812" s="138"/>
      <c r="Z812" s="138"/>
    </row>
    <row r="813" ht="12.75" customHeight="1">
      <c r="A813" s="141"/>
      <c r="B813" s="142"/>
      <c r="C813" s="142"/>
      <c r="D813" s="206"/>
      <c r="E813" s="144"/>
      <c r="F813" s="145"/>
      <c r="G813" s="144"/>
      <c r="H813" s="145"/>
      <c r="I813" s="206"/>
      <c r="J813" s="144"/>
      <c r="K813" s="144"/>
      <c r="L813" s="144"/>
      <c r="M813" s="146"/>
      <c r="N813" s="138"/>
      <c r="O813" s="138"/>
      <c r="P813" s="138"/>
      <c r="Q813" s="138"/>
      <c r="R813" s="138"/>
      <c r="S813" s="138"/>
      <c r="T813" s="138"/>
      <c r="U813" s="138"/>
      <c r="V813" s="138"/>
      <c r="W813" s="138"/>
      <c r="X813" s="138"/>
      <c r="Y813" s="138"/>
      <c r="Z813" s="138"/>
    </row>
    <row r="814" ht="12.75" customHeight="1">
      <c r="A814" s="141"/>
      <c r="B814" s="142"/>
      <c r="C814" s="142"/>
      <c r="D814" s="206"/>
      <c r="E814" s="144"/>
      <c r="F814" s="145"/>
      <c r="G814" s="144"/>
      <c r="H814" s="145"/>
      <c r="I814" s="206"/>
      <c r="J814" s="144"/>
      <c r="K814" s="144"/>
      <c r="L814" s="144"/>
      <c r="M814" s="146"/>
      <c r="N814" s="138"/>
      <c r="O814" s="138"/>
      <c r="P814" s="138"/>
      <c r="Q814" s="138"/>
      <c r="R814" s="138"/>
      <c r="S814" s="138"/>
      <c r="T814" s="138"/>
      <c r="U814" s="138"/>
      <c r="V814" s="138"/>
      <c r="W814" s="138"/>
      <c r="X814" s="138"/>
      <c r="Y814" s="138"/>
      <c r="Z814" s="138"/>
    </row>
    <row r="815" ht="12.75" customHeight="1">
      <c r="A815" s="141"/>
      <c r="B815" s="142"/>
      <c r="C815" s="142"/>
      <c r="D815" s="206"/>
      <c r="E815" s="144"/>
      <c r="F815" s="145"/>
      <c r="G815" s="144"/>
      <c r="H815" s="145"/>
      <c r="I815" s="206"/>
      <c r="J815" s="144"/>
      <c r="K815" s="144"/>
      <c r="L815" s="144"/>
      <c r="M815" s="146"/>
      <c r="N815" s="138"/>
      <c r="O815" s="138"/>
      <c r="P815" s="138"/>
      <c r="Q815" s="138"/>
      <c r="R815" s="138"/>
      <c r="S815" s="138"/>
      <c r="T815" s="138"/>
      <c r="U815" s="138"/>
      <c r="V815" s="138"/>
      <c r="W815" s="138"/>
      <c r="X815" s="138"/>
      <c r="Y815" s="138"/>
      <c r="Z815" s="138"/>
    </row>
    <row r="816" ht="12.75" customHeight="1">
      <c r="A816" s="141"/>
      <c r="B816" s="142"/>
      <c r="C816" s="142"/>
      <c r="D816" s="206"/>
      <c r="E816" s="144"/>
      <c r="F816" s="145"/>
      <c r="G816" s="144"/>
      <c r="H816" s="145"/>
      <c r="I816" s="206"/>
      <c r="J816" s="144"/>
      <c r="K816" s="144"/>
      <c r="L816" s="144"/>
      <c r="M816" s="146"/>
      <c r="N816" s="138"/>
      <c r="O816" s="138"/>
      <c r="P816" s="138"/>
      <c r="Q816" s="138"/>
      <c r="R816" s="138"/>
      <c r="S816" s="138"/>
      <c r="T816" s="138"/>
      <c r="U816" s="138"/>
      <c r="V816" s="138"/>
      <c r="W816" s="138"/>
      <c r="X816" s="138"/>
      <c r="Y816" s="138"/>
      <c r="Z816" s="138"/>
    </row>
    <row r="817" ht="12.75" customHeight="1">
      <c r="A817" s="141"/>
      <c r="B817" s="142"/>
      <c r="C817" s="142"/>
      <c r="D817" s="206"/>
      <c r="E817" s="144"/>
      <c r="F817" s="145"/>
      <c r="G817" s="144"/>
      <c r="H817" s="145"/>
      <c r="I817" s="206"/>
      <c r="J817" s="144"/>
      <c r="K817" s="144"/>
      <c r="L817" s="144"/>
      <c r="M817" s="146"/>
      <c r="N817" s="138"/>
      <c r="O817" s="138"/>
      <c r="P817" s="138"/>
      <c r="Q817" s="138"/>
      <c r="R817" s="138"/>
      <c r="S817" s="138"/>
      <c r="T817" s="138"/>
      <c r="U817" s="138"/>
      <c r="V817" s="138"/>
      <c r="W817" s="138"/>
      <c r="X817" s="138"/>
      <c r="Y817" s="138"/>
      <c r="Z817" s="138"/>
    </row>
    <row r="818" ht="12.75" customHeight="1">
      <c r="A818" s="141"/>
      <c r="B818" s="142"/>
      <c r="C818" s="142"/>
      <c r="D818" s="206"/>
      <c r="E818" s="144"/>
      <c r="F818" s="145"/>
      <c r="G818" s="144"/>
      <c r="H818" s="145"/>
      <c r="I818" s="206"/>
      <c r="J818" s="144"/>
      <c r="K818" s="144"/>
      <c r="L818" s="144"/>
      <c r="M818" s="146"/>
      <c r="N818" s="138"/>
      <c r="O818" s="138"/>
      <c r="P818" s="138"/>
      <c r="Q818" s="138"/>
      <c r="R818" s="138"/>
      <c r="S818" s="138"/>
      <c r="T818" s="138"/>
      <c r="U818" s="138"/>
      <c r="V818" s="138"/>
      <c r="W818" s="138"/>
      <c r="X818" s="138"/>
      <c r="Y818" s="138"/>
      <c r="Z818" s="138"/>
    </row>
    <row r="819" ht="12.75" customHeight="1">
      <c r="A819" s="141"/>
      <c r="B819" s="142"/>
      <c r="C819" s="142"/>
      <c r="D819" s="206"/>
      <c r="E819" s="144"/>
      <c r="F819" s="145"/>
      <c r="G819" s="144"/>
      <c r="H819" s="145"/>
      <c r="I819" s="206"/>
      <c r="J819" s="144"/>
      <c r="K819" s="144"/>
      <c r="L819" s="144"/>
      <c r="M819" s="146"/>
      <c r="N819" s="138"/>
      <c r="O819" s="138"/>
      <c r="P819" s="138"/>
      <c r="Q819" s="138"/>
      <c r="R819" s="138"/>
      <c r="S819" s="138"/>
      <c r="T819" s="138"/>
      <c r="U819" s="138"/>
      <c r="V819" s="138"/>
      <c r="W819" s="138"/>
      <c r="X819" s="138"/>
      <c r="Y819" s="138"/>
      <c r="Z819" s="138"/>
    </row>
    <row r="820" ht="12.75" customHeight="1">
      <c r="A820" s="141"/>
      <c r="B820" s="142"/>
      <c r="C820" s="142"/>
      <c r="D820" s="206"/>
      <c r="E820" s="144"/>
      <c r="F820" s="145"/>
      <c r="G820" s="144"/>
      <c r="H820" s="145"/>
      <c r="I820" s="206"/>
      <c r="J820" s="144"/>
      <c r="K820" s="144"/>
      <c r="L820" s="144"/>
      <c r="M820" s="146"/>
      <c r="N820" s="138"/>
      <c r="O820" s="138"/>
      <c r="P820" s="138"/>
      <c r="Q820" s="138"/>
      <c r="R820" s="138"/>
      <c r="S820" s="138"/>
      <c r="T820" s="138"/>
      <c r="U820" s="138"/>
      <c r="V820" s="138"/>
      <c r="W820" s="138"/>
      <c r="X820" s="138"/>
      <c r="Y820" s="138"/>
      <c r="Z820" s="138"/>
    </row>
    <row r="821" ht="12.75" customHeight="1">
      <c r="A821" s="141"/>
      <c r="B821" s="142"/>
      <c r="C821" s="142"/>
      <c r="D821" s="206"/>
      <c r="E821" s="144"/>
      <c r="F821" s="145"/>
      <c r="G821" s="144"/>
      <c r="H821" s="145"/>
      <c r="I821" s="206"/>
      <c r="J821" s="144"/>
      <c r="K821" s="144"/>
      <c r="L821" s="144"/>
      <c r="M821" s="146"/>
      <c r="N821" s="138"/>
      <c r="O821" s="138"/>
      <c r="P821" s="138"/>
      <c r="Q821" s="138"/>
      <c r="R821" s="138"/>
      <c r="S821" s="138"/>
      <c r="T821" s="138"/>
      <c r="U821" s="138"/>
      <c r="V821" s="138"/>
      <c r="W821" s="138"/>
      <c r="X821" s="138"/>
      <c r="Y821" s="138"/>
      <c r="Z821" s="138"/>
    </row>
    <row r="822" ht="12.75" customHeight="1">
      <c r="A822" s="141"/>
      <c r="B822" s="142"/>
      <c r="C822" s="142"/>
      <c r="D822" s="206"/>
      <c r="E822" s="144"/>
      <c r="F822" s="145"/>
      <c r="G822" s="144"/>
      <c r="H822" s="145"/>
      <c r="I822" s="206"/>
      <c r="J822" s="144"/>
      <c r="K822" s="144"/>
      <c r="L822" s="144"/>
      <c r="M822" s="146"/>
      <c r="N822" s="138"/>
      <c r="O822" s="138"/>
      <c r="P822" s="138"/>
      <c r="Q822" s="138"/>
      <c r="R822" s="138"/>
      <c r="S822" s="138"/>
      <c r="T822" s="138"/>
      <c r="U822" s="138"/>
      <c r="V822" s="138"/>
      <c r="W822" s="138"/>
      <c r="X822" s="138"/>
      <c r="Y822" s="138"/>
      <c r="Z822" s="138"/>
    </row>
    <row r="823" ht="12.75" customHeight="1">
      <c r="A823" s="141"/>
      <c r="B823" s="142"/>
      <c r="C823" s="142"/>
      <c r="D823" s="206"/>
      <c r="E823" s="144"/>
      <c r="F823" s="145"/>
      <c r="G823" s="144"/>
      <c r="H823" s="145"/>
      <c r="I823" s="206"/>
      <c r="J823" s="144"/>
      <c r="K823" s="144"/>
      <c r="L823" s="144"/>
      <c r="M823" s="146"/>
      <c r="N823" s="138"/>
      <c r="O823" s="138"/>
      <c r="P823" s="138"/>
      <c r="Q823" s="138"/>
      <c r="R823" s="138"/>
      <c r="S823" s="138"/>
      <c r="T823" s="138"/>
      <c r="U823" s="138"/>
      <c r="V823" s="138"/>
      <c r="W823" s="138"/>
      <c r="X823" s="138"/>
      <c r="Y823" s="138"/>
      <c r="Z823" s="138"/>
    </row>
    <row r="824" ht="12.75" customHeight="1">
      <c r="A824" s="141"/>
      <c r="B824" s="142"/>
      <c r="C824" s="142"/>
      <c r="D824" s="206"/>
      <c r="E824" s="144"/>
      <c r="F824" s="145"/>
      <c r="G824" s="144"/>
      <c r="H824" s="145"/>
      <c r="I824" s="206"/>
      <c r="J824" s="144"/>
      <c r="K824" s="144"/>
      <c r="L824" s="144"/>
      <c r="M824" s="146"/>
      <c r="N824" s="138"/>
      <c r="O824" s="138"/>
      <c r="P824" s="138"/>
      <c r="Q824" s="138"/>
      <c r="R824" s="138"/>
      <c r="S824" s="138"/>
      <c r="T824" s="138"/>
      <c r="U824" s="138"/>
      <c r="V824" s="138"/>
      <c r="W824" s="138"/>
      <c r="X824" s="138"/>
      <c r="Y824" s="138"/>
      <c r="Z824" s="138"/>
    </row>
    <row r="825" ht="12.75" customHeight="1">
      <c r="A825" s="141"/>
      <c r="B825" s="142"/>
      <c r="C825" s="142"/>
      <c r="D825" s="206"/>
      <c r="E825" s="144"/>
      <c r="F825" s="145"/>
      <c r="G825" s="144"/>
      <c r="H825" s="145"/>
      <c r="I825" s="206"/>
      <c r="J825" s="144"/>
      <c r="K825" s="144"/>
      <c r="L825" s="144"/>
      <c r="M825" s="146"/>
      <c r="N825" s="138"/>
      <c r="O825" s="138"/>
      <c r="P825" s="138"/>
      <c r="Q825" s="138"/>
      <c r="R825" s="138"/>
      <c r="S825" s="138"/>
      <c r="T825" s="138"/>
      <c r="U825" s="138"/>
      <c r="V825" s="138"/>
      <c r="W825" s="138"/>
      <c r="X825" s="138"/>
      <c r="Y825" s="138"/>
      <c r="Z825" s="138"/>
    </row>
    <row r="826" ht="12.75" customHeight="1">
      <c r="A826" s="141"/>
      <c r="B826" s="142"/>
      <c r="C826" s="142"/>
      <c r="D826" s="206"/>
      <c r="E826" s="144"/>
      <c r="F826" s="145"/>
      <c r="G826" s="144"/>
      <c r="H826" s="145"/>
      <c r="I826" s="206"/>
      <c r="J826" s="144"/>
      <c r="K826" s="144"/>
      <c r="L826" s="144"/>
      <c r="M826" s="146"/>
      <c r="N826" s="138"/>
      <c r="O826" s="138"/>
      <c r="P826" s="138"/>
      <c r="Q826" s="138"/>
      <c r="R826" s="138"/>
      <c r="S826" s="138"/>
      <c r="T826" s="138"/>
      <c r="U826" s="138"/>
      <c r="V826" s="138"/>
      <c r="W826" s="138"/>
      <c r="X826" s="138"/>
      <c r="Y826" s="138"/>
      <c r="Z826" s="138"/>
    </row>
    <row r="827" ht="12.75" customHeight="1">
      <c r="A827" s="141"/>
      <c r="B827" s="142"/>
      <c r="C827" s="142"/>
      <c r="D827" s="206"/>
      <c r="E827" s="144"/>
      <c r="F827" s="145"/>
      <c r="G827" s="144"/>
      <c r="H827" s="145"/>
      <c r="I827" s="206"/>
      <c r="J827" s="144"/>
      <c r="K827" s="144"/>
      <c r="L827" s="144"/>
      <c r="M827" s="146"/>
      <c r="N827" s="138"/>
      <c r="O827" s="138"/>
      <c r="P827" s="138"/>
      <c r="Q827" s="138"/>
      <c r="R827" s="138"/>
      <c r="S827" s="138"/>
      <c r="T827" s="138"/>
      <c r="U827" s="138"/>
      <c r="V827" s="138"/>
      <c r="W827" s="138"/>
      <c r="X827" s="138"/>
      <c r="Y827" s="138"/>
      <c r="Z827" s="138"/>
    </row>
    <row r="828" ht="12.75" customHeight="1">
      <c r="A828" s="141"/>
      <c r="B828" s="142"/>
      <c r="C828" s="142"/>
      <c r="D828" s="206"/>
      <c r="E828" s="144"/>
      <c r="F828" s="145"/>
      <c r="G828" s="144"/>
      <c r="H828" s="145"/>
      <c r="I828" s="206"/>
      <c r="J828" s="144"/>
      <c r="K828" s="144"/>
      <c r="L828" s="144"/>
      <c r="M828" s="146"/>
      <c r="N828" s="138"/>
      <c r="O828" s="138"/>
      <c r="P828" s="138"/>
      <c r="Q828" s="138"/>
      <c r="R828" s="138"/>
      <c r="S828" s="138"/>
      <c r="T828" s="138"/>
      <c r="U828" s="138"/>
      <c r="V828" s="138"/>
      <c r="W828" s="138"/>
      <c r="X828" s="138"/>
      <c r="Y828" s="138"/>
      <c r="Z828" s="138"/>
    </row>
    <row r="829" ht="12.75" customHeight="1">
      <c r="A829" s="141"/>
      <c r="B829" s="142"/>
      <c r="C829" s="142"/>
      <c r="D829" s="206"/>
      <c r="E829" s="144"/>
      <c r="F829" s="145"/>
      <c r="G829" s="144"/>
      <c r="H829" s="145"/>
      <c r="I829" s="206"/>
      <c r="J829" s="144"/>
      <c r="K829" s="144"/>
      <c r="L829" s="144"/>
      <c r="M829" s="146"/>
      <c r="N829" s="138"/>
      <c r="O829" s="138"/>
      <c r="P829" s="138"/>
      <c r="Q829" s="138"/>
      <c r="R829" s="138"/>
      <c r="S829" s="138"/>
      <c r="T829" s="138"/>
      <c r="U829" s="138"/>
      <c r="V829" s="138"/>
      <c r="W829" s="138"/>
      <c r="X829" s="138"/>
      <c r="Y829" s="138"/>
      <c r="Z829" s="138"/>
    </row>
    <row r="830" ht="12.75" customHeight="1">
      <c r="A830" s="141"/>
      <c r="B830" s="142"/>
      <c r="C830" s="142"/>
      <c r="D830" s="206"/>
      <c r="E830" s="144"/>
      <c r="F830" s="145"/>
      <c r="G830" s="144"/>
      <c r="H830" s="145"/>
      <c r="I830" s="206"/>
      <c r="J830" s="144"/>
      <c r="K830" s="144"/>
      <c r="L830" s="144"/>
      <c r="M830" s="146"/>
      <c r="N830" s="138"/>
      <c r="O830" s="138"/>
      <c r="P830" s="138"/>
      <c r="Q830" s="138"/>
      <c r="R830" s="138"/>
      <c r="S830" s="138"/>
      <c r="T830" s="138"/>
      <c r="U830" s="138"/>
      <c r="V830" s="138"/>
      <c r="W830" s="138"/>
      <c r="X830" s="138"/>
      <c r="Y830" s="138"/>
      <c r="Z830" s="138"/>
    </row>
    <row r="831" ht="12.75" customHeight="1">
      <c r="A831" s="141"/>
      <c r="B831" s="142"/>
      <c r="C831" s="142"/>
      <c r="D831" s="206"/>
      <c r="E831" s="144"/>
      <c r="F831" s="145"/>
      <c r="G831" s="144"/>
      <c r="H831" s="145"/>
      <c r="I831" s="206"/>
      <c r="J831" s="144"/>
      <c r="K831" s="144"/>
      <c r="L831" s="144"/>
      <c r="M831" s="146"/>
      <c r="N831" s="138"/>
      <c r="O831" s="138"/>
      <c r="P831" s="138"/>
      <c r="Q831" s="138"/>
      <c r="R831" s="138"/>
      <c r="S831" s="138"/>
      <c r="T831" s="138"/>
      <c r="U831" s="138"/>
      <c r="V831" s="138"/>
      <c r="W831" s="138"/>
      <c r="X831" s="138"/>
      <c r="Y831" s="138"/>
      <c r="Z831" s="138"/>
    </row>
    <row r="832" ht="12.75" customHeight="1">
      <c r="A832" s="141"/>
      <c r="B832" s="142"/>
      <c r="C832" s="142"/>
      <c r="D832" s="206"/>
      <c r="E832" s="144"/>
      <c r="F832" s="145"/>
      <c r="G832" s="144"/>
      <c r="H832" s="145"/>
      <c r="I832" s="206"/>
      <c r="J832" s="144"/>
      <c r="K832" s="144"/>
      <c r="L832" s="144"/>
      <c r="M832" s="146"/>
      <c r="N832" s="138"/>
      <c r="O832" s="138"/>
      <c r="P832" s="138"/>
      <c r="Q832" s="138"/>
      <c r="R832" s="138"/>
      <c r="S832" s="138"/>
      <c r="T832" s="138"/>
      <c r="U832" s="138"/>
      <c r="V832" s="138"/>
      <c r="W832" s="138"/>
      <c r="X832" s="138"/>
      <c r="Y832" s="138"/>
      <c r="Z832" s="138"/>
    </row>
    <row r="833" ht="12.75" customHeight="1">
      <c r="A833" s="141"/>
      <c r="B833" s="142"/>
      <c r="C833" s="142"/>
      <c r="D833" s="206"/>
      <c r="E833" s="144"/>
      <c r="F833" s="145"/>
      <c r="G833" s="144"/>
      <c r="H833" s="145"/>
      <c r="I833" s="206"/>
      <c r="J833" s="144"/>
      <c r="K833" s="144"/>
      <c r="L833" s="144"/>
      <c r="M833" s="146"/>
      <c r="N833" s="138"/>
      <c r="O833" s="138"/>
      <c r="P833" s="138"/>
      <c r="Q833" s="138"/>
      <c r="R833" s="138"/>
      <c r="S833" s="138"/>
      <c r="T833" s="138"/>
      <c r="U833" s="138"/>
      <c r="V833" s="138"/>
      <c r="W833" s="138"/>
      <c r="X833" s="138"/>
      <c r="Y833" s="138"/>
      <c r="Z833" s="138"/>
    </row>
    <row r="834" ht="12.75" customHeight="1">
      <c r="A834" s="141"/>
      <c r="B834" s="142"/>
      <c r="C834" s="142"/>
      <c r="D834" s="206"/>
      <c r="E834" s="144"/>
      <c r="F834" s="145"/>
      <c r="G834" s="144"/>
      <c r="H834" s="145"/>
      <c r="I834" s="206"/>
      <c r="J834" s="144"/>
      <c r="K834" s="144"/>
      <c r="L834" s="144"/>
      <c r="M834" s="146"/>
      <c r="N834" s="138"/>
      <c r="O834" s="138"/>
      <c r="P834" s="138"/>
      <c r="Q834" s="138"/>
      <c r="R834" s="138"/>
      <c r="S834" s="138"/>
      <c r="T834" s="138"/>
      <c r="U834" s="138"/>
      <c r="V834" s="138"/>
      <c r="W834" s="138"/>
      <c r="X834" s="138"/>
      <c r="Y834" s="138"/>
      <c r="Z834" s="138"/>
    </row>
    <row r="835" ht="12.75" customHeight="1">
      <c r="A835" s="141"/>
      <c r="B835" s="142"/>
      <c r="C835" s="142"/>
      <c r="D835" s="206"/>
      <c r="E835" s="144"/>
      <c r="F835" s="145"/>
      <c r="G835" s="144"/>
      <c r="H835" s="145"/>
      <c r="I835" s="206"/>
      <c r="J835" s="144"/>
      <c r="K835" s="144"/>
      <c r="L835" s="144"/>
      <c r="M835" s="146"/>
      <c r="N835" s="138"/>
      <c r="O835" s="138"/>
      <c r="P835" s="138"/>
      <c r="Q835" s="138"/>
      <c r="R835" s="138"/>
      <c r="S835" s="138"/>
      <c r="T835" s="138"/>
      <c r="U835" s="138"/>
      <c r="V835" s="138"/>
      <c r="W835" s="138"/>
      <c r="X835" s="138"/>
      <c r="Y835" s="138"/>
      <c r="Z835" s="138"/>
    </row>
    <row r="836" ht="12.75" customHeight="1">
      <c r="A836" s="141"/>
      <c r="B836" s="142"/>
      <c r="C836" s="142"/>
      <c r="D836" s="206"/>
      <c r="E836" s="144"/>
      <c r="F836" s="145"/>
      <c r="G836" s="144"/>
      <c r="H836" s="145"/>
      <c r="I836" s="206"/>
      <c r="J836" s="144"/>
      <c r="K836" s="144"/>
      <c r="L836" s="144"/>
      <c r="M836" s="146"/>
      <c r="N836" s="138"/>
      <c r="O836" s="138"/>
      <c r="P836" s="138"/>
      <c r="Q836" s="138"/>
      <c r="R836" s="138"/>
      <c r="S836" s="138"/>
      <c r="T836" s="138"/>
      <c r="U836" s="138"/>
      <c r="V836" s="138"/>
      <c r="W836" s="138"/>
      <c r="X836" s="138"/>
      <c r="Y836" s="138"/>
      <c r="Z836" s="138"/>
    </row>
    <row r="837" ht="12.75" customHeight="1">
      <c r="A837" s="141"/>
      <c r="B837" s="142"/>
      <c r="C837" s="142"/>
      <c r="D837" s="206"/>
      <c r="E837" s="144"/>
      <c r="F837" s="145"/>
      <c r="G837" s="144"/>
      <c r="H837" s="145"/>
      <c r="I837" s="206"/>
      <c r="J837" s="144"/>
      <c r="K837" s="144"/>
      <c r="L837" s="144"/>
      <c r="M837" s="146"/>
      <c r="N837" s="138"/>
      <c r="O837" s="138"/>
      <c r="P837" s="138"/>
      <c r="Q837" s="138"/>
      <c r="R837" s="138"/>
      <c r="S837" s="138"/>
      <c r="T837" s="138"/>
      <c r="U837" s="138"/>
      <c r="V837" s="138"/>
      <c r="W837" s="138"/>
      <c r="X837" s="138"/>
      <c r="Y837" s="138"/>
      <c r="Z837" s="138"/>
    </row>
    <row r="838" ht="12.75" customHeight="1">
      <c r="A838" s="141"/>
      <c r="B838" s="142"/>
      <c r="C838" s="142"/>
      <c r="D838" s="206"/>
      <c r="E838" s="144"/>
      <c r="F838" s="145"/>
      <c r="G838" s="144"/>
      <c r="H838" s="145"/>
      <c r="I838" s="206"/>
      <c r="J838" s="144"/>
      <c r="K838" s="144"/>
      <c r="L838" s="144"/>
      <c r="M838" s="146"/>
      <c r="N838" s="138"/>
      <c r="O838" s="138"/>
      <c r="P838" s="138"/>
      <c r="Q838" s="138"/>
      <c r="R838" s="138"/>
      <c r="S838" s="138"/>
      <c r="T838" s="138"/>
      <c r="U838" s="138"/>
      <c r="V838" s="138"/>
      <c r="W838" s="138"/>
      <c r="X838" s="138"/>
      <c r="Y838" s="138"/>
      <c r="Z838" s="138"/>
    </row>
    <row r="839" ht="12.75" customHeight="1">
      <c r="A839" s="141"/>
      <c r="B839" s="142"/>
      <c r="C839" s="142"/>
      <c r="D839" s="206"/>
      <c r="E839" s="144"/>
      <c r="F839" s="145"/>
      <c r="G839" s="144"/>
      <c r="H839" s="145"/>
      <c r="I839" s="206"/>
      <c r="J839" s="144"/>
      <c r="K839" s="144"/>
      <c r="L839" s="144"/>
      <c r="M839" s="146"/>
      <c r="N839" s="138"/>
      <c r="O839" s="138"/>
      <c r="P839" s="138"/>
      <c r="Q839" s="138"/>
      <c r="R839" s="138"/>
      <c r="S839" s="138"/>
      <c r="T839" s="138"/>
      <c r="U839" s="138"/>
      <c r="V839" s="138"/>
      <c r="W839" s="138"/>
      <c r="X839" s="138"/>
      <c r="Y839" s="138"/>
      <c r="Z839" s="138"/>
    </row>
    <row r="840" ht="12.75" customHeight="1">
      <c r="A840" s="141"/>
      <c r="B840" s="142"/>
      <c r="C840" s="142"/>
      <c r="D840" s="206"/>
      <c r="E840" s="144"/>
      <c r="F840" s="145"/>
      <c r="G840" s="144"/>
      <c r="H840" s="145"/>
      <c r="I840" s="206"/>
      <c r="J840" s="144"/>
      <c r="K840" s="144"/>
      <c r="L840" s="144"/>
      <c r="M840" s="146"/>
      <c r="N840" s="138"/>
      <c r="O840" s="138"/>
      <c r="P840" s="138"/>
      <c r="Q840" s="138"/>
      <c r="R840" s="138"/>
      <c r="S840" s="138"/>
      <c r="T840" s="138"/>
      <c r="U840" s="138"/>
      <c r="V840" s="138"/>
      <c r="W840" s="138"/>
      <c r="X840" s="138"/>
      <c r="Y840" s="138"/>
      <c r="Z840" s="138"/>
    </row>
    <row r="841" ht="12.75" customHeight="1">
      <c r="A841" s="141"/>
      <c r="B841" s="142"/>
      <c r="C841" s="142"/>
      <c r="D841" s="206"/>
      <c r="E841" s="144"/>
      <c r="F841" s="145"/>
      <c r="G841" s="144"/>
      <c r="H841" s="145"/>
      <c r="I841" s="206"/>
      <c r="J841" s="144"/>
      <c r="K841" s="144"/>
      <c r="L841" s="144"/>
      <c r="M841" s="146"/>
      <c r="N841" s="138"/>
      <c r="O841" s="138"/>
      <c r="P841" s="138"/>
      <c r="Q841" s="138"/>
      <c r="R841" s="138"/>
      <c r="S841" s="138"/>
      <c r="T841" s="138"/>
      <c r="U841" s="138"/>
      <c r="V841" s="138"/>
      <c r="W841" s="138"/>
      <c r="X841" s="138"/>
      <c r="Y841" s="138"/>
      <c r="Z841" s="138"/>
    </row>
    <row r="842" ht="12.75" customHeight="1">
      <c r="A842" s="141"/>
      <c r="B842" s="142"/>
      <c r="C842" s="142"/>
      <c r="D842" s="206"/>
      <c r="E842" s="144"/>
      <c r="F842" s="145"/>
      <c r="G842" s="144"/>
      <c r="H842" s="145"/>
      <c r="I842" s="206"/>
      <c r="J842" s="144"/>
      <c r="K842" s="144"/>
      <c r="L842" s="144"/>
      <c r="M842" s="146"/>
      <c r="N842" s="138"/>
      <c r="O842" s="138"/>
      <c r="P842" s="138"/>
      <c r="Q842" s="138"/>
      <c r="R842" s="138"/>
      <c r="S842" s="138"/>
      <c r="T842" s="138"/>
      <c r="U842" s="138"/>
      <c r="V842" s="138"/>
      <c r="W842" s="138"/>
      <c r="X842" s="138"/>
      <c r="Y842" s="138"/>
      <c r="Z842" s="138"/>
    </row>
    <row r="843" ht="12.75" customHeight="1">
      <c r="A843" s="141"/>
      <c r="B843" s="142"/>
      <c r="C843" s="142"/>
      <c r="D843" s="206"/>
      <c r="E843" s="144"/>
      <c r="F843" s="145"/>
      <c r="G843" s="144"/>
      <c r="H843" s="145"/>
      <c r="I843" s="206"/>
      <c r="J843" s="144"/>
      <c r="K843" s="144"/>
      <c r="L843" s="144"/>
      <c r="M843" s="146"/>
      <c r="N843" s="138"/>
      <c r="O843" s="138"/>
      <c r="P843" s="138"/>
      <c r="Q843" s="138"/>
      <c r="R843" s="138"/>
      <c r="S843" s="138"/>
      <c r="T843" s="138"/>
      <c r="U843" s="138"/>
      <c r="V843" s="138"/>
      <c r="W843" s="138"/>
      <c r="X843" s="138"/>
      <c r="Y843" s="138"/>
      <c r="Z843" s="138"/>
    </row>
    <row r="844" ht="12.75" customHeight="1">
      <c r="A844" s="141"/>
      <c r="B844" s="142"/>
      <c r="C844" s="142"/>
      <c r="D844" s="206"/>
      <c r="E844" s="144"/>
      <c r="F844" s="145"/>
      <c r="G844" s="144"/>
      <c r="H844" s="145"/>
      <c r="I844" s="206"/>
      <c r="J844" s="144"/>
      <c r="K844" s="144"/>
      <c r="L844" s="144"/>
      <c r="M844" s="146"/>
      <c r="N844" s="138"/>
      <c r="O844" s="138"/>
      <c r="P844" s="138"/>
      <c r="Q844" s="138"/>
      <c r="R844" s="138"/>
      <c r="S844" s="138"/>
      <c r="T844" s="138"/>
      <c r="U844" s="138"/>
      <c r="V844" s="138"/>
      <c r="W844" s="138"/>
      <c r="X844" s="138"/>
      <c r="Y844" s="138"/>
      <c r="Z844" s="138"/>
    </row>
    <row r="845" ht="12.75" customHeight="1">
      <c r="A845" s="141"/>
      <c r="B845" s="142"/>
      <c r="C845" s="142"/>
      <c r="D845" s="206"/>
      <c r="E845" s="144"/>
      <c r="F845" s="145"/>
      <c r="G845" s="144"/>
      <c r="H845" s="145"/>
      <c r="I845" s="206"/>
      <c r="J845" s="144"/>
      <c r="K845" s="144"/>
      <c r="L845" s="144"/>
      <c r="M845" s="146"/>
      <c r="N845" s="138"/>
      <c r="O845" s="138"/>
      <c r="P845" s="138"/>
      <c r="Q845" s="138"/>
      <c r="R845" s="138"/>
      <c r="S845" s="138"/>
      <c r="T845" s="138"/>
      <c r="U845" s="138"/>
      <c r="V845" s="138"/>
      <c r="W845" s="138"/>
      <c r="X845" s="138"/>
      <c r="Y845" s="138"/>
      <c r="Z845" s="138"/>
    </row>
    <row r="846" ht="12.75" customHeight="1">
      <c r="A846" s="141"/>
      <c r="B846" s="142"/>
      <c r="C846" s="142"/>
      <c r="D846" s="206"/>
      <c r="E846" s="144"/>
      <c r="F846" s="145"/>
      <c r="G846" s="144"/>
      <c r="H846" s="145"/>
      <c r="I846" s="206"/>
      <c r="J846" s="144"/>
      <c r="K846" s="144"/>
      <c r="L846" s="144"/>
      <c r="M846" s="146"/>
      <c r="N846" s="138"/>
      <c r="O846" s="138"/>
      <c r="P846" s="138"/>
      <c r="Q846" s="138"/>
      <c r="R846" s="138"/>
      <c r="S846" s="138"/>
      <c r="T846" s="138"/>
      <c r="U846" s="138"/>
      <c r="V846" s="138"/>
      <c r="W846" s="138"/>
      <c r="X846" s="138"/>
      <c r="Y846" s="138"/>
      <c r="Z846" s="138"/>
    </row>
    <row r="847" ht="12.75" customHeight="1">
      <c r="A847" s="141"/>
      <c r="B847" s="142"/>
      <c r="C847" s="142"/>
      <c r="D847" s="206"/>
      <c r="E847" s="144"/>
      <c r="F847" s="145"/>
      <c r="G847" s="144"/>
      <c r="H847" s="145"/>
      <c r="I847" s="206"/>
      <c r="J847" s="144"/>
      <c r="K847" s="144"/>
      <c r="L847" s="144"/>
      <c r="M847" s="146"/>
      <c r="N847" s="138"/>
      <c r="O847" s="138"/>
      <c r="P847" s="138"/>
      <c r="Q847" s="138"/>
      <c r="R847" s="138"/>
      <c r="S847" s="138"/>
      <c r="T847" s="138"/>
      <c r="U847" s="138"/>
      <c r="V847" s="138"/>
      <c r="W847" s="138"/>
      <c r="X847" s="138"/>
      <c r="Y847" s="138"/>
      <c r="Z847" s="138"/>
    </row>
    <row r="848" ht="12.75" customHeight="1">
      <c r="A848" s="141"/>
      <c r="B848" s="142"/>
      <c r="C848" s="142"/>
      <c r="D848" s="206"/>
      <c r="E848" s="144"/>
      <c r="F848" s="145"/>
      <c r="G848" s="144"/>
      <c r="H848" s="145"/>
      <c r="I848" s="206"/>
      <c r="J848" s="144"/>
      <c r="K848" s="144"/>
      <c r="L848" s="144"/>
      <c r="M848" s="146"/>
      <c r="N848" s="138"/>
      <c r="O848" s="138"/>
      <c r="P848" s="138"/>
      <c r="Q848" s="138"/>
      <c r="R848" s="138"/>
      <c r="S848" s="138"/>
      <c r="T848" s="138"/>
      <c r="U848" s="138"/>
      <c r="V848" s="138"/>
      <c r="W848" s="138"/>
      <c r="X848" s="138"/>
      <c r="Y848" s="138"/>
      <c r="Z848" s="138"/>
    </row>
    <row r="849" ht="12.75" customHeight="1">
      <c r="A849" s="141"/>
      <c r="B849" s="142"/>
      <c r="C849" s="142"/>
      <c r="D849" s="206"/>
      <c r="E849" s="144"/>
      <c r="F849" s="145"/>
      <c r="G849" s="144"/>
      <c r="H849" s="145"/>
      <c r="I849" s="206"/>
      <c r="J849" s="144"/>
      <c r="K849" s="144"/>
      <c r="L849" s="144"/>
      <c r="M849" s="146"/>
      <c r="N849" s="138"/>
      <c r="O849" s="138"/>
      <c r="P849" s="138"/>
      <c r="Q849" s="138"/>
      <c r="R849" s="138"/>
      <c r="S849" s="138"/>
      <c r="T849" s="138"/>
      <c r="U849" s="138"/>
      <c r="V849" s="138"/>
      <c r="W849" s="138"/>
      <c r="X849" s="138"/>
      <c r="Y849" s="138"/>
      <c r="Z849" s="138"/>
    </row>
    <row r="850" ht="12.75" customHeight="1">
      <c r="A850" s="141"/>
      <c r="B850" s="142"/>
      <c r="C850" s="142"/>
      <c r="D850" s="206"/>
      <c r="E850" s="144"/>
      <c r="F850" s="145"/>
      <c r="G850" s="144"/>
      <c r="H850" s="145"/>
      <c r="I850" s="206"/>
      <c r="J850" s="144"/>
      <c r="K850" s="144"/>
      <c r="L850" s="144"/>
      <c r="M850" s="146"/>
      <c r="N850" s="138"/>
      <c r="O850" s="138"/>
      <c r="P850" s="138"/>
      <c r="Q850" s="138"/>
      <c r="R850" s="138"/>
      <c r="S850" s="138"/>
      <c r="T850" s="138"/>
      <c r="U850" s="138"/>
      <c r="V850" s="138"/>
      <c r="W850" s="138"/>
      <c r="X850" s="138"/>
      <c r="Y850" s="138"/>
      <c r="Z850" s="138"/>
    </row>
    <row r="851" ht="12.75" customHeight="1">
      <c r="A851" s="141"/>
      <c r="B851" s="142"/>
      <c r="C851" s="142"/>
      <c r="D851" s="206"/>
      <c r="E851" s="144"/>
      <c r="F851" s="145"/>
      <c r="G851" s="144"/>
      <c r="H851" s="145"/>
      <c r="I851" s="206"/>
      <c r="J851" s="144"/>
      <c r="K851" s="144"/>
      <c r="L851" s="144"/>
      <c r="M851" s="146"/>
      <c r="N851" s="138"/>
      <c r="O851" s="138"/>
      <c r="P851" s="138"/>
      <c r="Q851" s="138"/>
      <c r="R851" s="138"/>
      <c r="S851" s="138"/>
      <c r="T851" s="138"/>
      <c r="U851" s="138"/>
      <c r="V851" s="138"/>
      <c r="W851" s="138"/>
      <c r="X851" s="138"/>
      <c r="Y851" s="138"/>
      <c r="Z851" s="138"/>
    </row>
    <row r="852" ht="12.75" customHeight="1">
      <c r="A852" s="141"/>
      <c r="B852" s="142"/>
      <c r="C852" s="142"/>
      <c r="D852" s="206"/>
      <c r="E852" s="144"/>
      <c r="F852" s="145"/>
      <c r="G852" s="144"/>
      <c r="H852" s="145"/>
      <c r="I852" s="206"/>
      <c r="J852" s="144"/>
      <c r="K852" s="144"/>
      <c r="L852" s="144"/>
      <c r="M852" s="146"/>
      <c r="N852" s="138"/>
      <c r="O852" s="138"/>
      <c r="P852" s="138"/>
      <c r="Q852" s="138"/>
      <c r="R852" s="138"/>
      <c r="S852" s="138"/>
      <c r="T852" s="138"/>
      <c r="U852" s="138"/>
      <c r="V852" s="138"/>
      <c r="W852" s="138"/>
      <c r="X852" s="138"/>
      <c r="Y852" s="138"/>
      <c r="Z852" s="138"/>
    </row>
    <row r="853" ht="12.75" customHeight="1">
      <c r="A853" s="141"/>
      <c r="B853" s="142"/>
      <c r="C853" s="142"/>
      <c r="D853" s="206"/>
      <c r="E853" s="144"/>
      <c r="F853" s="145"/>
      <c r="G853" s="144"/>
      <c r="H853" s="145"/>
      <c r="I853" s="206"/>
      <c r="J853" s="144"/>
      <c r="K853" s="144"/>
      <c r="L853" s="144"/>
      <c r="M853" s="146"/>
      <c r="N853" s="138"/>
      <c r="O853" s="138"/>
      <c r="P853" s="138"/>
      <c r="Q853" s="138"/>
      <c r="R853" s="138"/>
      <c r="S853" s="138"/>
      <c r="T853" s="138"/>
      <c r="U853" s="138"/>
      <c r="V853" s="138"/>
      <c r="W853" s="138"/>
      <c r="X853" s="138"/>
      <c r="Y853" s="138"/>
      <c r="Z853" s="138"/>
    </row>
    <row r="854" ht="12.75" customHeight="1">
      <c r="A854" s="141"/>
      <c r="B854" s="142"/>
      <c r="C854" s="142"/>
      <c r="D854" s="206"/>
      <c r="E854" s="144"/>
      <c r="F854" s="145"/>
      <c r="G854" s="144"/>
      <c r="H854" s="145"/>
      <c r="I854" s="206"/>
      <c r="J854" s="144"/>
      <c r="K854" s="144"/>
      <c r="L854" s="144"/>
      <c r="M854" s="146"/>
      <c r="N854" s="138"/>
      <c r="O854" s="138"/>
      <c r="P854" s="138"/>
      <c r="Q854" s="138"/>
      <c r="R854" s="138"/>
      <c r="S854" s="138"/>
      <c r="T854" s="138"/>
      <c r="U854" s="138"/>
      <c r="V854" s="138"/>
      <c r="W854" s="138"/>
      <c r="X854" s="138"/>
      <c r="Y854" s="138"/>
      <c r="Z854" s="138"/>
    </row>
    <row r="855" ht="12.75" customHeight="1">
      <c r="A855" s="141"/>
      <c r="B855" s="142"/>
      <c r="C855" s="142"/>
      <c r="D855" s="206"/>
      <c r="E855" s="144"/>
      <c r="F855" s="145"/>
      <c r="G855" s="144"/>
      <c r="H855" s="145"/>
      <c r="I855" s="206"/>
      <c r="J855" s="144"/>
      <c r="K855" s="144"/>
      <c r="L855" s="144"/>
      <c r="M855" s="146"/>
      <c r="N855" s="138"/>
      <c r="O855" s="138"/>
      <c r="P855" s="138"/>
      <c r="Q855" s="138"/>
      <c r="R855" s="138"/>
      <c r="S855" s="138"/>
      <c r="T855" s="138"/>
      <c r="U855" s="138"/>
      <c r="V855" s="138"/>
      <c r="W855" s="138"/>
      <c r="X855" s="138"/>
      <c r="Y855" s="138"/>
      <c r="Z855" s="138"/>
    </row>
    <row r="856" ht="12.75" customHeight="1">
      <c r="A856" s="141"/>
      <c r="B856" s="142"/>
      <c r="C856" s="142"/>
      <c r="D856" s="206"/>
      <c r="E856" s="144"/>
      <c r="F856" s="145"/>
      <c r="G856" s="144"/>
      <c r="H856" s="145"/>
      <c r="I856" s="206"/>
      <c r="J856" s="144"/>
      <c r="K856" s="144"/>
      <c r="L856" s="144"/>
      <c r="M856" s="146"/>
      <c r="N856" s="138"/>
      <c r="O856" s="138"/>
      <c r="P856" s="138"/>
      <c r="Q856" s="138"/>
      <c r="R856" s="138"/>
      <c r="S856" s="138"/>
      <c r="T856" s="138"/>
      <c r="U856" s="138"/>
      <c r="V856" s="138"/>
      <c r="W856" s="138"/>
      <c r="X856" s="138"/>
      <c r="Y856" s="138"/>
      <c r="Z856" s="138"/>
    </row>
    <row r="857" ht="12.75" customHeight="1">
      <c r="A857" s="141"/>
      <c r="B857" s="142"/>
      <c r="C857" s="142"/>
      <c r="D857" s="206"/>
      <c r="E857" s="144"/>
      <c r="F857" s="145"/>
      <c r="G857" s="144"/>
      <c r="H857" s="145"/>
      <c r="I857" s="206"/>
      <c r="J857" s="144"/>
      <c r="K857" s="144"/>
      <c r="L857" s="144"/>
      <c r="M857" s="146"/>
      <c r="N857" s="138"/>
      <c r="O857" s="138"/>
      <c r="P857" s="138"/>
      <c r="Q857" s="138"/>
      <c r="R857" s="138"/>
      <c r="S857" s="138"/>
      <c r="T857" s="138"/>
      <c r="U857" s="138"/>
      <c r="V857" s="138"/>
      <c r="W857" s="138"/>
      <c r="X857" s="138"/>
      <c r="Y857" s="138"/>
      <c r="Z857" s="138"/>
    </row>
    <row r="858" ht="12.75" customHeight="1">
      <c r="A858" s="141"/>
      <c r="B858" s="142"/>
      <c r="C858" s="142"/>
      <c r="D858" s="206"/>
      <c r="E858" s="144"/>
      <c r="F858" s="145"/>
      <c r="G858" s="144"/>
      <c r="H858" s="145"/>
      <c r="I858" s="206"/>
      <c r="J858" s="144"/>
      <c r="K858" s="144"/>
      <c r="L858" s="144"/>
      <c r="M858" s="146"/>
      <c r="N858" s="138"/>
      <c r="O858" s="138"/>
      <c r="P858" s="138"/>
      <c r="Q858" s="138"/>
      <c r="R858" s="138"/>
      <c r="S858" s="138"/>
      <c r="T858" s="138"/>
      <c r="U858" s="138"/>
      <c r="V858" s="138"/>
      <c r="W858" s="138"/>
      <c r="X858" s="138"/>
      <c r="Y858" s="138"/>
      <c r="Z858" s="138"/>
    </row>
    <row r="859" ht="12.75" customHeight="1">
      <c r="A859" s="141"/>
      <c r="B859" s="142"/>
      <c r="C859" s="142"/>
      <c r="D859" s="206"/>
      <c r="E859" s="144"/>
      <c r="F859" s="145"/>
      <c r="G859" s="144"/>
      <c r="H859" s="145"/>
      <c r="I859" s="206"/>
      <c r="J859" s="144"/>
      <c r="K859" s="144"/>
      <c r="L859" s="144"/>
      <c r="M859" s="146"/>
      <c r="N859" s="138"/>
      <c r="O859" s="138"/>
      <c r="P859" s="138"/>
      <c r="Q859" s="138"/>
      <c r="R859" s="138"/>
      <c r="S859" s="138"/>
      <c r="T859" s="138"/>
      <c r="U859" s="138"/>
      <c r="V859" s="138"/>
      <c r="W859" s="138"/>
      <c r="X859" s="138"/>
      <c r="Y859" s="138"/>
      <c r="Z859" s="138"/>
    </row>
    <row r="860" ht="12.75" customHeight="1">
      <c r="A860" s="141"/>
      <c r="B860" s="142"/>
      <c r="C860" s="142"/>
      <c r="D860" s="206"/>
      <c r="E860" s="144"/>
      <c r="F860" s="145"/>
      <c r="G860" s="144"/>
      <c r="H860" s="145"/>
      <c r="I860" s="206"/>
      <c r="J860" s="144"/>
      <c r="K860" s="144"/>
      <c r="L860" s="144"/>
      <c r="M860" s="146"/>
      <c r="N860" s="138"/>
      <c r="O860" s="138"/>
      <c r="P860" s="138"/>
      <c r="Q860" s="138"/>
      <c r="R860" s="138"/>
      <c r="S860" s="138"/>
      <c r="T860" s="138"/>
      <c r="U860" s="138"/>
      <c r="V860" s="138"/>
      <c r="W860" s="138"/>
      <c r="X860" s="138"/>
      <c r="Y860" s="138"/>
      <c r="Z860" s="138"/>
    </row>
    <row r="861" ht="12.75" customHeight="1">
      <c r="A861" s="141"/>
      <c r="B861" s="142"/>
      <c r="C861" s="142"/>
      <c r="D861" s="206"/>
      <c r="E861" s="144"/>
      <c r="F861" s="145"/>
      <c r="G861" s="144"/>
      <c r="H861" s="145"/>
      <c r="I861" s="206"/>
      <c r="J861" s="144"/>
      <c r="K861" s="144"/>
      <c r="L861" s="144"/>
      <c r="M861" s="146"/>
      <c r="N861" s="138"/>
      <c r="O861" s="138"/>
      <c r="P861" s="138"/>
      <c r="Q861" s="138"/>
      <c r="R861" s="138"/>
      <c r="S861" s="138"/>
      <c r="T861" s="138"/>
      <c r="U861" s="138"/>
      <c r="V861" s="138"/>
      <c r="W861" s="138"/>
      <c r="X861" s="138"/>
      <c r="Y861" s="138"/>
      <c r="Z861" s="138"/>
    </row>
    <row r="862" ht="12.75" customHeight="1">
      <c r="A862" s="141"/>
      <c r="B862" s="142"/>
      <c r="C862" s="142"/>
      <c r="D862" s="206"/>
      <c r="E862" s="144"/>
      <c r="F862" s="145"/>
      <c r="G862" s="144"/>
      <c r="H862" s="145"/>
      <c r="I862" s="206"/>
      <c r="J862" s="144"/>
      <c r="K862" s="144"/>
      <c r="L862" s="144"/>
      <c r="M862" s="146"/>
      <c r="N862" s="138"/>
      <c r="O862" s="138"/>
      <c r="P862" s="138"/>
      <c r="Q862" s="138"/>
      <c r="R862" s="138"/>
      <c r="S862" s="138"/>
      <c r="T862" s="138"/>
      <c r="U862" s="138"/>
      <c r="V862" s="138"/>
      <c r="W862" s="138"/>
      <c r="X862" s="138"/>
      <c r="Y862" s="138"/>
      <c r="Z862" s="138"/>
    </row>
    <row r="863" ht="12.75" customHeight="1">
      <c r="A863" s="141"/>
      <c r="B863" s="142"/>
      <c r="C863" s="142"/>
      <c r="D863" s="206"/>
      <c r="E863" s="144"/>
      <c r="F863" s="145"/>
      <c r="G863" s="144"/>
      <c r="H863" s="145"/>
      <c r="I863" s="206"/>
      <c r="J863" s="144"/>
      <c r="K863" s="144"/>
      <c r="L863" s="144"/>
      <c r="M863" s="146"/>
      <c r="N863" s="138"/>
      <c r="O863" s="138"/>
      <c r="P863" s="138"/>
      <c r="Q863" s="138"/>
      <c r="R863" s="138"/>
      <c r="S863" s="138"/>
      <c r="T863" s="138"/>
      <c r="U863" s="138"/>
      <c r="V863" s="138"/>
      <c r="W863" s="138"/>
      <c r="X863" s="138"/>
      <c r="Y863" s="138"/>
      <c r="Z863" s="138"/>
    </row>
    <row r="864" ht="12.75" customHeight="1">
      <c r="A864" s="141"/>
      <c r="B864" s="142"/>
      <c r="C864" s="142"/>
      <c r="D864" s="206"/>
      <c r="E864" s="144"/>
      <c r="F864" s="145"/>
      <c r="G864" s="144"/>
      <c r="H864" s="145"/>
      <c r="I864" s="206"/>
      <c r="J864" s="144"/>
      <c r="K864" s="144"/>
      <c r="L864" s="144"/>
      <c r="M864" s="146"/>
      <c r="N864" s="138"/>
      <c r="O864" s="138"/>
      <c r="P864" s="138"/>
      <c r="Q864" s="138"/>
      <c r="R864" s="138"/>
      <c r="S864" s="138"/>
      <c r="T864" s="138"/>
      <c r="U864" s="138"/>
      <c r="V864" s="138"/>
      <c r="W864" s="138"/>
      <c r="X864" s="138"/>
      <c r="Y864" s="138"/>
      <c r="Z864" s="138"/>
    </row>
    <row r="865" ht="12.75" customHeight="1">
      <c r="A865" s="141"/>
      <c r="B865" s="142"/>
      <c r="C865" s="142"/>
      <c r="D865" s="206"/>
      <c r="E865" s="144"/>
      <c r="F865" s="145"/>
      <c r="G865" s="144"/>
      <c r="H865" s="145"/>
      <c r="I865" s="206"/>
      <c r="J865" s="144"/>
      <c r="K865" s="144"/>
      <c r="L865" s="144"/>
      <c r="M865" s="146"/>
      <c r="N865" s="138"/>
      <c r="O865" s="138"/>
      <c r="P865" s="138"/>
      <c r="Q865" s="138"/>
      <c r="R865" s="138"/>
      <c r="S865" s="138"/>
      <c r="T865" s="138"/>
      <c r="U865" s="138"/>
      <c r="V865" s="138"/>
      <c r="W865" s="138"/>
      <c r="X865" s="138"/>
      <c r="Y865" s="138"/>
      <c r="Z865" s="138"/>
    </row>
    <row r="866" ht="12.75" customHeight="1">
      <c r="A866" s="141"/>
      <c r="B866" s="142"/>
      <c r="C866" s="142"/>
      <c r="D866" s="206"/>
      <c r="E866" s="144"/>
      <c r="F866" s="145"/>
      <c r="G866" s="144"/>
      <c r="H866" s="145"/>
      <c r="I866" s="206"/>
      <c r="J866" s="144"/>
      <c r="K866" s="144"/>
      <c r="L866" s="144"/>
      <c r="M866" s="146"/>
      <c r="N866" s="138"/>
      <c r="O866" s="138"/>
      <c r="P866" s="138"/>
      <c r="Q866" s="138"/>
      <c r="R866" s="138"/>
      <c r="S866" s="138"/>
      <c r="T866" s="138"/>
      <c r="U866" s="138"/>
      <c r="V866" s="138"/>
      <c r="W866" s="138"/>
      <c r="X866" s="138"/>
      <c r="Y866" s="138"/>
      <c r="Z866" s="138"/>
    </row>
    <row r="867" ht="12.75" customHeight="1">
      <c r="A867" s="141"/>
      <c r="B867" s="142"/>
      <c r="C867" s="142"/>
      <c r="D867" s="206"/>
      <c r="E867" s="144"/>
      <c r="F867" s="145"/>
      <c r="G867" s="144"/>
      <c r="H867" s="145"/>
      <c r="I867" s="206"/>
      <c r="J867" s="144"/>
      <c r="K867" s="144"/>
      <c r="L867" s="144"/>
      <c r="M867" s="146"/>
      <c r="N867" s="138"/>
      <c r="O867" s="138"/>
      <c r="P867" s="138"/>
      <c r="Q867" s="138"/>
      <c r="R867" s="138"/>
      <c r="S867" s="138"/>
      <c r="T867" s="138"/>
      <c r="U867" s="138"/>
      <c r="V867" s="138"/>
      <c r="W867" s="138"/>
      <c r="X867" s="138"/>
      <c r="Y867" s="138"/>
      <c r="Z867" s="138"/>
    </row>
    <row r="868" ht="12.75" customHeight="1">
      <c r="A868" s="141"/>
      <c r="B868" s="142"/>
      <c r="C868" s="142"/>
      <c r="D868" s="206"/>
      <c r="E868" s="144"/>
      <c r="F868" s="145"/>
      <c r="G868" s="144"/>
      <c r="H868" s="145"/>
      <c r="I868" s="206"/>
      <c r="J868" s="144"/>
      <c r="K868" s="144"/>
      <c r="L868" s="144"/>
      <c r="M868" s="146"/>
      <c r="N868" s="138"/>
      <c r="O868" s="138"/>
      <c r="P868" s="138"/>
      <c r="Q868" s="138"/>
      <c r="R868" s="138"/>
      <c r="S868" s="138"/>
      <c r="T868" s="138"/>
      <c r="U868" s="138"/>
      <c r="V868" s="138"/>
      <c r="W868" s="138"/>
      <c r="X868" s="138"/>
      <c r="Y868" s="138"/>
      <c r="Z868" s="138"/>
    </row>
    <row r="869" ht="12.75" customHeight="1">
      <c r="A869" s="141"/>
      <c r="B869" s="142"/>
      <c r="C869" s="142"/>
      <c r="D869" s="206"/>
      <c r="E869" s="144"/>
      <c r="F869" s="145"/>
      <c r="G869" s="144"/>
      <c r="H869" s="145"/>
      <c r="I869" s="206"/>
      <c r="J869" s="144"/>
      <c r="K869" s="144"/>
      <c r="L869" s="144"/>
      <c r="M869" s="146"/>
      <c r="N869" s="138"/>
      <c r="O869" s="138"/>
      <c r="P869" s="138"/>
      <c r="Q869" s="138"/>
      <c r="R869" s="138"/>
      <c r="S869" s="138"/>
      <c r="T869" s="138"/>
      <c r="U869" s="138"/>
      <c r="V869" s="138"/>
      <c r="W869" s="138"/>
      <c r="X869" s="138"/>
      <c r="Y869" s="138"/>
      <c r="Z869" s="138"/>
    </row>
    <row r="870" ht="12.75" customHeight="1">
      <c r="A870" s="141"/>
      <c r="B870" s="142"/>
      <c r="C870" s="142"/>
      <c r="D870" s="206"/>
      <c r="E870" s="144"/>
      <c r="F870" s="145"/>
      <c r="G870" s="144"/>
      <c r="H870" s="145"/>
      <c r="I870" s="206"/>
      <c r="J870" s="144"/>
      <c r="K870" s="144"/>
      <c r="L870" s="144"/>
      <c r="M870" s="146"/>
      <c r="N870" s="138"/>
      <c r="O870" s="138"/>
      <c r="P870" s="138"/>
      <c r="Q870" s="138"/>
      <c r="R870" s="138"/>
      <c r="S870" s="138"/>
      <c r="T870" s="138"/>
      <c r="U870" s="138"/>
      <c r="V870" s="138"/>
      <c r="W870" s="138"/>
      <c r="X870" s="138"/>
      <c r="Y870" s="138"/>
      <c r="Z870" s="138"/>
    </row>
    <row r="871" ht="12.75" customHeight="1">
      <c r="A871" s="141"/>
      <c r="B871" s="142"/>
      <c r="C871" s="142"/>
      <c r="D871" s="206"/>
      <c r="E871" s="144"/>
      <c r="F871" s="145"/>
      <c r="G871" s="144"/>
      <c r="H871" s="145"/>
      <c r="I871" s="206"/>
      <c r="J871" s="144"/>
      <c r="K871" s="144"/>
      <c r="L871" s="144"/>
      <c r="M871" s="146"/>
      <c r="N871" s="138"/>
      <c r="O871" s="138"/>
      <c r="P871" s="138"/>
      <c r="Q871" s="138"/>
      <c r="R871" s="138"/>
      <c r="S871" s="138"/>
      <c r="T871" s="138"/>
      <c r="U871" s="138"/>
      <c r="V871" s="138"/>
      <c r="W871" s="138"/>
      <c r="X871" s="138"/>
      <c r="Y871" s="138"/>
      <c r="Z871" s="138"/>
    </row>
    <row r="872" ht="12.75" customHeight="1">
      <c r="A872" s="141"/>
      <c r="B872" s="142"/>
      <c r="C872" s="142"/>
      <c r="D872" s="206"/>
      <c r="E872" s="144"/>
      <c r="F872" s="145"/>
      <c r="G872" s="144"/>
      <c r="H872" s="145"/>
      <c r="I872" s="206"/>
      <c r="J872" s="144"/>
      <c r="K872" s="144"/>
      <c r="L872" s="144"/>
      <c r="M872" s="146"/>
      <c r="N872" s="138"/>
      <c r="O872" s="138"/>
      <c r="P872" s="138"/>
      <c r="Q872" s="138"/>
      <c r="R872" s="138"/>
      <c r="S872" s="138"/>
      <c r="T872" s="138"/>
      <c r="U872" s="138"/>
      <c r="V872" s="138"/>
      <c r="W872" s="138"/>
      <c r="X872" s="138"/>
      <c r="Y872" s="138"/>
      <c r="Z872" s="138"/>
    </row>
    <row r="873" ht="12.75" customHeight="1">
      <c r="A873" s="141"/>
      <c r="B873" s="142"/>
      <c r="C873" s="142"/>
      <c r="D873" s="206"/>
      <c r="E873" s="144"/>
      <c r="F873" s="145"/>
      <c r="G873" s="144"/>
      <c r="H873" s="145"/>
      <c r="I873" s="206"/>
      <c r="J873" s="144"/>
      <c r="K873" s="144"/>
      <c r="L873" s="144"/>
      <c r="M873" s="146"/>
      <c r="N873" s="138"/>
      <c r="O873" s="138"/>
      <c r="P873" s="138"/>
      <c r="Q873" s="138"/>
      <c r="R873" s="138"/>
      <c r="S873" s="138"/>
      <c r="T873" s="138"/>
      <c r="U873" s="138"/>
      <c r="V873" s="138"/>
      <c r="W873" s="138"/>
      <c r="X873" s="138"/>
      <c r="Y873" s="138"/>
      <c r="Z873" s="138"/>
    </row>
    <row r="874" ht="12.75" customHeight="1">
      <c r="A874" s="141"/>
      <c r="B874" s="142"/>
      <c r="C874" s="142"/>
      <c r="D874" s="206"/>
      <c r="E874" s="144"/>
      <c r="F874" s="145"/>
      <c r="G874" s="144"/>
      <c r="H874" s="145"/>
      <c r="I874" s="206"/>
      <c r="J874" s="144"/>
      <c r="K874" s="144"/>
      <c r="L874" s="144"/>
      <c r="M874" s="146"/>
      <c r="N874" s="138"/>
      <c r="O874" s="138"/>
      <c r="P874" s="138"/>
      <c r="Q874" s="138"/>
      <c r="R874" s="138"/>
      <c r="S874" s="138"/>
      <c r="T874" s="138"/>
      <c r="U874" s="138"/>
      <c r="V874" s="138"/>
      <c r="W874" s="138"/>
      <c r="X874" s="138"/>
      <c r="Y874" s="138"/>
      <c r="Z874" s="138"/>
    </row>
    <row r="875" ht="12.75" customHeight="1">
      <c r="A875" s="141"/>
      <c r="B875" s="142"/>
      <c r="C875" s="142"/>
      <c r="D875" s="206"/>
      <c r="E875" s="144"/>
      <c r="F875" s="145"/>
      <c r="G875" s="144"/>
      <c r="H875" s="145"/>
      <c r="I875" s="206"/>
      <c r="J875" s="144"/>
      <c r="K875" s="144"/>
      <c r="L875" s="144"/>
      <c r="M875" s="146"/>
      <c r="N875" s="138"/>
      <c r="O875" s="138"/>
      <c r="P875" s="138"/>
      <c r="Q875" s="138"/>
      <c r="R875" s="138"/>
      <c r="S875" s="138"/>
      <c r="T875" s="138"/>
      <c r="U875" s="138"/>
      <c r="V875" s="138"/>
      <c r="W875" s="138"/>
      <c r="X875" s="138"/>
      <c r="Y875" s="138"/>
      <c r="Z875" s="138"/>
    </row>
    <row r="876" ht="12.75" customHeight="1">
      <c r="A876" s="141"/>
      <c r="B876" s="142"/>
      <c r="C876" s="142"/>
      <c r="D876" s="206"/>
      <c r="E876" s="144"/>
      <c r="F876" s="145"/>
      <c r="G876" s="144"/>
      <c r="H876" s="145"/>
      <c r="I876" s="206"/>
      <c r="J876" s="144"/>
      <c r="K876" s="144"/>
      <c r="L876" s="144"/>
      <c r="M876" s="146"/>
      <c r="N876" s="138"/>
      <c r="O876" s="138"/>
      <c r="P876" s="138"/>
      <c r="Q876" s="138"/>
      <c r="R876" s="138"/>
      <c r="S876" s="138"/>
      <c r="T876" s="138"/>
      <c r="U876" s="138"/>
      <c r="V876" s="138"/>
      <c r="W876" s="138"/>
      <c r="X876" s="138"/>
      <c r="Y876" s="138"/>
      <c r="Z876" s="138"/>
    </row>
    <row r="877" ht="12.75" customHeight="1">
      <c r="A877" s="141"/>
      <c r="B877" s="142"/>
      <c r="C877" s="142"/>
      <c r="D877" s="206"/>
      <c r="E877" s="144"/>
      <c r="F877" s="145"/>
      <c r="G877" s="144"/>
      <c r="H877" s="145"/>
      <c r="I877" s="206"/>
      <c r="J877" s="144"/>
      <c r="K877" s="144"/>
      <c r="L877" s="144"/>
      <c r="M877" s="146"/>
      <c r="N877" s="138"/>
      <c r="O877" s="138"/>
      <c r="P877" s="138"/>
      <c r="Q877" s="138"/>
      <c r="R877" s="138"/>
      <c r="S877" s="138"/>
      <c r="T877" s="138"/>
      <c r="U877" s="138"/>
      <c r="V877" s="138"/>
      <c r="W877" s="138"/>
      <c r="X877" s="138"/>
      <c r="Y877" s="138"/>
      <c r="Z877" s="138"/>
    </row>
    <row r="878" ht="12.75" customHeight="1">
      <c r="A878" s="141"/>
      <c r="B878" s="142"/>
      <c r="C878" s="142"/>
      <c r="D878" s="206"/>
      <c r="E878" s="144"/>
      <c r="F878" s="145"/>
      <c r="G878" s="144"/>
      <c r="H878" s="145"/>
      <c r="I878" s="206"/>
      <c r="J878" s="144"/>
      <c r="K878" s="144"/>
      <c r="L878" s="144"/>
      <c r="M878" s="146"/>
      <c r="N878" s="138"/>
      <c r="O878" s="138"/>
      <c r="P878" s="138"/>
      <c r="Q878" s="138"/>
      <c r="R878" s="138"/>
      <c r="S878" s="138"/>
      <c r="T878" s="138"/>
      <c r="U878" s="138"/>
      <c r="V878" s="138"/>
      <c r="W878" s="138"/>
      <c r="X878" s="138"/>
      <c r="Y878" s="138"/>
      <c r="Z878" s="138"/>
    </row>
    <row r="879" ht="12.75" customHeight="1">
      <c r="A879" s="141"/>
      <c r="B879" s="142"/>
      <c r="C879" s="142"/>
      <c r="D879" s="206"/>
      <c r="E879" s="144"/>
      <c r="F879" s="145"/>
      <c r="G879" s="144"/>
      <c r="H879" s="145"/>
      <c r="I879" s="206"/>
      <c r="J879" s="144"/>
      <c r="K879" s="144"/>
      <c r="L879" s="144"/>
      <c r="M879" s="146"/>
      <c r="N879" s="138"/>
      <c r="O879" s="138"/>
      <c r="P879" s="138"/>
      <c r="Q879" s="138"/>
      <c r="R879" s="138"/>
      <c r="S879" s="138"/>
      <c r="T879" s="138"/>
      <c r="U879" s="138"/>
      <c r="V879" s="138"/>
      <c r="W879" s="138"/>
      <c r="X879" s="138"/>
      <c r="Y879" s="138"/>
      <c r="Z879" s="138"/>
    </row>
    <row r="880" ht="12.75" customHeight="1">
      <c r="A880" s="141"/>
      <c r="B880" s="142"/>
      <c r="C880" s="142"/>
      <c r="D880" s="206"/>
      <c r="E880" s="144"/>
      <c r="F880" s="145"/>
      <c r="G880" s="144"/>
      <c r="H880" s="145"/>
      <c r="I880" s="206"/>
      <c r="J880" s="144"/>
      <c r="K880" s="144"/>
      <c r="L880" s="144"/>
      <c r="M880" s="146"/>
      <c r="N880" s="138"/>
      <c r="O880" s="138"/>
      <c r="P880" s="138"/>
      <c r="Q880" s="138"/>
      <c r="R880" s="138"/>
      <c r="S880" s="138"/>
      <c r="T880" s="138"/>
      <c r="U880" s="138"/>
      <c r="V880" s="138"/>
      <c r="W880" s="138"/>
      <c r="X880" s="138"/>
      <c r="Y880" s="138"/>
      <c r="Z880" s="138"/>
    </row>
    <row r="881" ht="12.75" customHeight="1">
      <c r="A881" s="141"/>
      <c r="B881" s="142"/>
      <c r="C881" s="142"/>
      <c r="D881" s="206"/>
      <c r="E881" s="144"/>
      <c r="F881" s="145"/>
      <c r="G881" s="144"/>
      <c r="H881" s="145"/>
      <c r="I881" s="206"/>
      <c r="J881" s="144"/>
      <c r="K881" s="144"/>
      <c r="L881" s="144"/>
      <c r="M881" s="146"/>
      <c r="N881" s="138"/>
      <c r="O881" s="138"/>
      <c r="P881" s="138"/>
      <c r="Q881" s="138"/>
      <c r="R881" s="138"/>
      <c r="S881" s="138"/>
      <c r="T881" s="138"/>
      <c r="U881" s="138"/>
      <c r="V881" s="138"/>
      <c r="W881" s="138"/>
      <c r="X881" s="138"/>
      <c r="Y881" s="138"/>
      <c r="Z881" s="138"/>
    </row>
    <row r="882" ht="12.75" customHeight="1">
      <c r="A882" s="141"/>
      <c r="B882" s="142"/>
      <c r="C882" s="142"/>
      <c r="D882" s="206"/>
      <c r="E882" s="144"/>
      <c r="F882" s="145"/>
      <c r="G882" s="144"/>
      <c r="H882" s="145"/>
      <c r="I882" s="206"/>
      <c r="J882" s="144"/>
      <c r="K882" s="144"/>
      <c r="L882" s="144"/>
      <c r="M882" s="146"/>
      <c r="N882" s="138"/>
      <c r="O882" s="138"/>
      <c r="P882" s="138"/>
      <c r="Q882" s="138"/>
      <c r="R882" s="138"/>
      <c r="S882" s="138"/>
      <c r="T882" s="138"/>
      <c r="U882" s="138"/>
      <c r="V882" s="138"/>
      <c r="W882" s="138"/>
      <c r="X882" s="138"/>
      <c r="Y882" s="138"/>
      <c r="Z882" s="138"/>
    </row>
    <row r="883" ht="12.75" customHeight="1">
      <c r="A883" s="141"/>
      <c r="B883" s="142"/>
      <c r="C883" s="142"/>
      <c r="D883" s="206"/>
      <c r="E883" s="144"/>
      <c r="F883" s="145"/>
      <c r="G883" s="144"/>
      <c r="H883" s="145"/>
      <c r="I883" s="206"/>
      <c r="J883" s="144"/>
      <c r="K883" s="144"/>
      <c r="L883" s="144"/>
      <c r="M883" s="146"/>
      <c r="N883" s="138"/>
      <c r="O883" s="138"/>
      <c r="P883" s="138"/>
      <c r="Q883" s="138"/>
      <c r="R883" s="138"/>
      <c r="S883" s="138"/>
      <c r="T883" s="138"/>
      <c r="U883" s="138"/>
      <c r="V883" s="138"/>
      <c r="W883" s="138"/>
      <c r="X883" s="138"/>
      <c r="Y883" s="138"/>
      <c r="Z883" s="138"/>
    </row>
    <row r="884" ht="12.75" customHeight="1">
      <c r="A884" s="141"/>
      <c r="B884" s="142"/>
      <c r="C884" s="142"/>
      <c r="D884" s="206"/>
      <c r="E884" s="144"/>
      <c r="F884" s="145"/>
      <c r="G884" s="144"/>
      <c r="H884" s="145"/>
      <c r="I884" s="206"/>
      <c r="J884" s="144"/>
      <c r="K884" s="144"/>
      <c r="L884" s="144"/>
      <c r="M884" s="146"/>
      <c r="N884" s="138"/>
      <c r="O884" s="138"/>
      <c r="P884" s="138"/>
      <c r="Q884" s="138"/>
      <c r="R884" s="138"/>
      <c r="S884" s="138"/>
      <c r="T884" s="138"/>
      <c r="U884" s="138"/>
      <c r="V884" s="138"/>
      <c r="W884" s="138"/>
      <c r="X884" s="138"/>
      <c r="Y884" s="138"/>
      <c r="Z884" s="138"/>
    </row>
    <row r="885" ht="12.75" customHeight="1">
      <c r="A885" s="141"/>
      <c r="B885" s="142"/>
      <c r="C885" s="142"/>
      <c r="D885" s="206"/>
      <c r="E885" s="144"/>
      <c r="F885" s="145"/>
      <c r="G885" s="144"/>
      <c r="H885" s="145"/>
      <c r="I885" s="206"/>
      <c r="J885" s="144"/>
      <c r="K885" s="144"/>
      <c r="L885" s="144"/>
      <c r="M885" s="146"/>
      <c r="N885" s="138"/>
      <c r="O885" s="138"/>
      <c r="P885" s="138"/>
      <c r="Q885" s="138"/>
      <c r="R885" s="138"/>
      <c r="S885" s="138"/>
      <c r="T885" s="138"/>
      <c r="U885" s="138"/>
      <c r="V885" s="138"/>
      <c r="W885" s="138"/>
      <c r="X885" s="138"/>
      <c r="Y885" s="138"/>
      <c r="Z885" s="138"/>
    </row>
    <row r="886" ht="12.75" customHeight="1">
      <c r="A886" s="141"/>
      <c r="B886" s="142"/>
      <c r="C886" s="142"/>
      <c r="D886" s="206"/>
      <c r="E886" s="144"/>
      <c r="F886" s="145"/>
      <c r="G886" s="144"/>
      <c r="H886" s="145"/>
      <c r="I886" s="206"/>
      <c r="J886" s="144"/>
      <c r="K886" s="144"/>
      <c r="L886" s="144"/>
      <c r="M886" s="146"/>
      <c r="N886" s="138"/>
      <c r="O886" s="138"/>
      <c r="P886" s="138"/>
      <c r="Q886" s="138"/>
      <c r="R886" s="138"/>
      <c r="S886" s="138"/>
      <c r="T886" s="138"/>
      <c r="U886" s="138"/>
      <c r="V886" s="138"/>
      <c r="W886" s="138"/>
      <c r="X886" s="138"/>
      <c r="Y886" s="138"/>
      <c r="Z886" s="138"/>
    </row>
    <row r="887" ht="12.75" customHeight="1">
      <c r="A887" s="141"/>
      <c r="B887" s="142"/>
      <c r="C887" s="142"/>
      <c r="D887" s="206"/>
      <c r="E887" s="144"/>
      <c r="F887" s="145"/>
      <c r="G887" s="144"/>
      <c r="H887" s="145"/>
      <c r="I887" s="206"/>
      <c r="J887" s="144"/>
      <c r="K887" s="144"/>
      <c r="L887" s="144"/>
      <c r="M887" s="146"/>
      <c r="N887" s="138"/>
      <c r="O887" s="138"/>
      <c r="P887" s="138"/>
      <c r="Q887" s="138"/>
      <c r="R887" s="138"/>
      <c r="S887" s="138"/>
      <c r="T887" s="138"/>
      <c r="U887" s="138"/>
      <c r="V887" s="138"/>
      <c r="W887" s="138"/>
      <c r="X887" s="138"/>
      <c r="Y887" s="138"/>
      <c r="Z887" s="138"/>
    </row>
    <row r="888" ht="12.75" customHeight="1">
      <c r="A888" s="141"/>
      <c r="B888" s="142"/>
      <c r="C888" s="142"/>
      <c r="D888" s="206"/>
      <c r="E888" s="144"/>
      <c r="F888" s="145"/>
      <c r="G888" s="144"/>
      <c r="H888" s="145"/>
      <c r="I888" s="206"/>
      <c r="J888" s="144"/>
      <c r="K888" s="144"/>
      <c r="L888" s="144"/>
      <c r="M888" s="146"/>
      <c r="N888" s="138"/>
      <c r="O888" s="138"/>
      <c r="P888" s="138"/>
      <c r="Q888" s="138"/>
      <c r="R888" s="138"/>
      <c r="S888" s="138"/>
      <c r="T888" s="138"/>
      <c r="U888" s="138"/>
      <c r="V888" s="138"/>
      <c r="W888" s="138"/>
      <c r="X888" s="138"/>
      <c r="Y888" s="138"/>
      <c r="Z888" s="138"/>
    </row>
    <row r="889" ht="12.75" customHeight="1">
      <c r="A889" s="141"/>
      <c r="B889" s="142"/>
      <c r="C889" s="142"/>
      <c r="D889" s="206"/>
      <c r="E889" s="144"/>
      <c r="F889" s="145"/>
      <c r="G889" s="144"/>
      <c r="H889" s="145"/>
      <c r="I889" s="206"/>
      <c r="J889" s="144"/>
      <c r="K889" s="144"/>
      <c r="L889" s="144"/>
      <c r="M889" s="146"/>
      <c r="N889" s="138"/>
      <c r="O889" s="138"/>
      <c r="P889" s="138"/>
      <c r="Q889" s="138"/>
      <c r="R889" s="138"/>
      <c r="S889" s="138"/>
      <c r="T889" s="138"/>
      <c r="U889" s="138"/>
      <c r="V889" s="138"/>
      <c r="W889" s="138"/>
      <c r="X889" s="138"/>
      <c r="Y889" s="138"/>
      <c r="Z889" s="138"/>
    </row>
    <row r="890" ht="12.75" customHeight="1">
      <c r="A890" s="141"/>
      <c r="B890" s="142"/>
      <c r="C890" s="142"/>
      <c r="D890" s="206"/>
      <c r="E890" s="144"/>
      <c r="F890" s="145"/>
      <c r="G890" s="144"/>
      <c r="H890" s="145"/>
      <c r="I890" s="206"/>
      <c r="J890" s="144"/>
      <c r="K890" s="144"/>
      <c r="L890" s="144"/>
      <c r="M890" s="146"/>
      <c r="N890" s="138"/>
      <c r="O890" s="138"/>
      <c r="P890" s="138"/>
      <c r="Q890" s="138"/>
      <c r="R890" s="138"/>
      <c r="S890" s="138"/>
      <c r="T890" s="138"/>
      <c r="U890" s="138"/>
      <c r="V890" s="138"/>
      <c r="W890" s="138"/>
      <c r="X890" s="138"/>
      <c r="Y890" s="138"/>
      <c r="Z890" s="138"/>
    </row>
    <row r="891" ht="12.75" customHeight="1">
      <c r="A891" s="141"/>
      <c r="B891" s="142"/>
      <c r="C891" s="142"/>
      <c r="D891" s="206"/>
      <c r="E891" s="144"/>
      <c r="F891" s="145"/>
      <c r="G891" s="144"/>
      <c r="H891" s="145"/>
      <c r="I891" s="206"/>
      <c r="J891" s="144"/>
      <c r="K891" s="144"/>
      <c r="L891" s="144"/>
      <c r="M891" s="146"/>
      <c r="N891" s="138"/>
      <c r="O891" s="138"/>
      <c r="P891" s="138"/>
      <c r="Q891" s="138"/>
      <c r="R891" s="138"/>
      <c r="S891" s="138"/>
      <c r="T891" s="138"/>
      <c r="U891" s="138"/>
      <c r="V891" s="138"/>
      <c r="W891" s="138"/>
      <c r="X891" s="138"/>
      <c r="Y891" s="138"/>
      <c r="Z891" s="138"/>
    </row>
    <row r="892" ht="12.75" customHeight="1">
      <c r="A892" s="141"/>
      <c r="B892" s="142"/>
      <c r="C892" s="142"/>
      <c r="D892" s="206"/>
      <c r="E892" s="144"/>
      <c r="F892" s="145"/>
      <c r="G892" s="144"/>
      <c r="H892" s="145"/>
      <c r="I892" s="206"/>
      <c r="J892" s="144"/>
      <c r="K892" s="144"/>
      <c r="L892" s="144"/>
      <c r="M892" s="146"/>
      <c r="N892" s="138"/>
      <c r="O892" s="138"/>
      <c r="P892" s="138"/>
      <c r="Q892" s="138"/>
      <c r="R892" s="138"/>
      <c r="S892" s="138"/>
      <c r="T892" s="138"/>
      <c r="U892" s="138"/>
      <c r="V892" s="138"/>
      <c r="W892" s="138"/>
      <c r="X892" s="138"/>
      <c r="Y892" s="138"/>
      <c r="Z892" s="138"/>
    </row>
    <row r="893" ht="12.75" customHeight="1">
      <c r="A893" s="141"/>
      <c r="B893" s="142"/>
      <c r="C893" s="142"/>
      <c r="D893" s="206"/>
      <c r="E893" s="144"/>
      <c r="F893" s="145"/>
      <c r="G893" s="144"/>
      <c r="H893" s="145"/>
      <c r="I893" s="206"/>
      <c r="J893" s="144"/>
      <c r="K893" s="144"/>
      <c r="L893" s="144"/>
      <c r="M893" s="146"/>
      <c r="N893" s="138"/>
      <c r="O893" s="138"/>
      <c r="P893" s="138"/>
      <c r="Q893" s="138"/>
      <c r="R893" s="138"/>
      <c r="S893" s="138"/>
      <c r="T893" s="138"/>
      <c r="U893" s="138"/>
      <c r="V893" s="138"/>
      <c r="W893" s="138"/>
      <c r="X893" s="138"/>
      <c r="Y893" s="138"/>
      <c r="Z893" s="138"/>
    </row>
    <row r="894" ht="12.75" customHeight="1">
      <c r="A894" s="141"/>
      <c r="B894" s="142"/>
      <c r="C894" s="142"/>
      <c r="D894" s="206"/>
      <c r="E894" s="144"/>
      <c r="F894" s="145"/>
      <c r="G894" s="144"/>
      <c r="H894" s="145"/>
      <c r="I894" s="206"/>
      <c r="J894" s="144"/>
      <c r="K894" s="144"/>
      <c r="L894" s="144"/>
      <c r="M894" s="146"/>
      <c r="N894" s="138"/>
      <c r="O894" s="138"/>
      <c r="P894" s="138"/>
      <c r="Q894" s="138"/>
      <c r="R894" s="138"/>
      <c r="S894" s="138"/>
      <c r="T894" s="138"/>
      <c r="U894" s="138"/>
      <c r="V894" s="138"/>
      <c r="W894" s="138"/>
      <c r="X894" s="138"/>
      <c r="Y894" s="138"/>
      <c r="Z894" s="138"/>
    </row>
    <row r="895" ht="12.75" customHeight="1">
      <c r="A895" s="141"/>
      <c r="B895" s="142"/>
      <c r="C895" s="142"/>
      <c r="D895" s="206"/>
      <c r="E895" s="144"/>
      <c r="F895" s="145"/>
      <c r="G895" s="144"/>
      <c r="H895" s="145"/>
      <c r="I895" s="206"/>
      <c r="J895" s="144"/>
      <c r="K895" s="144"/>
      <c r="L895" s="144"/>
      <c r="M895" s="146"/>
      <c r="N895" s="138"/>
      <c r="O895" s="138"/>
      <c r="P895" s="138"/>
      <c r="Q895" s="138"/>
      <c r="R895" s="138"/>
      <c r="S895" s="138"/>
      <c r="T895" s="138"/>
      <c r="U895" s="138"/>
      <c r="V895" s="138"/>
      <c r="W895" s="138"/>
      <c r="X895" s="138"/>
      <c r="Y895" s="138"/>
      <c r="Z895" s="138"/>
    </row>
    <row r="896" ht="12.75" customHeight="1">
      <c r="A896" s="141"/>
      <c r="B896" s="142"/>
      <c r="C896" s="142"/>
      <c r="D896" s="206"/>
      <c r="E896" s="144"/>
      <c r="F896" s="145"/>
      <c r="G896" s="144"/>
      <c r="H896" s="145"/>
      <c r="I896" s="206"/>
      <c r="J896" s="144"/>
      <c r="K896" s="144"/>
      <c r="L896" s="144"/>
      <c r="M896" s="146"/>
      <c r="N896" s="138"/>
      <c r="O896" s="138"/>
      <c r="P896" s="138"/>
      <c r="Q896" s="138"/>
      <c r="R896" s="138"/>
      <c r="S896" s="138"/>
      <c r="T896" s="138"/>
      <c r="U896" s="138"/>
      <c r="V896" s="138"/>
      <c r="W896" s="138"/>
      <c r="X896" s="138"/>
      <c r="Y896" s="138"/>
      <c r="Z896" s="138"/>
    </row>
    <row r="897" ht="12.75" customHeight="1">
      <c r="A897" s="141"/>
      <c r="B897" s="142"/>
      <c r="C897" s="142"/>
      <c r="D897" s="206"/>
      <c r="E897" s="144"/>
      <c r="F897" s="145"/>
      <c r="G897" s="144"/>
      <c r="H897" s="145"/>
      <c r="I897" s="206"/>
      <c r="J897" s="144"/>
      <c r="K897" s="144"/>
      <c r="L897" s="144"/>
      <c r="M897" s="146"/>
      <c r="N897" s="138"/>
      <c r="O897" s="138"/>
      <c r="P897" s="138"/>
      <c r="Q897" s="138"/>
      <c r="R897" s="138"/>
      <c r="S897" s="138"/>
      <c r="T897" s="138"/>
      <c r="U897" s="138"/>
      <c r="V897" s="138"/>
      <c r="W897" s="138"/>
      <c r="X897" s="138"/>
      <c r="Y897" s="138"/>
      <c r="Z897" s="138"/>
    </row>
    <row r="898" ht="12.75" customHeight="1">
      <c r="A898" s="141"/>
      <c r="B898" s="142"/>
      <c r="C898" s="142"/>
      <c r="D898" s="206"/>
      <c r="E898" s="144"/>
      <c r="F898" s="145"/>
      <c r="G898" s="144"/>
      <c r="H898" s="145"/>
      <c r="I898" s="206"/>
      <c r="J898" s="144"/>
      <c r="K898" s="144"/>
      <c r="L898" s="144"/>
      <c r="M898" s="146"/>
      <c r="N898" s="138"/>
      <c r="O898" s="138"/>
      <c r="P898" s="138"/>
      <c r="Q898" s="138"/>
      <c r="R898" s="138"/>
      <c r="S898" s="138"/>
      <c r="T898" s="138"/>
      <c r="U898" s="138"/>
      <c r="V898" s="138"/>
      <c r="W898" s="138"/>
      <c r="X898" s="138"/>
      <c r="Y898" s="138"/>
      <c r="Z898" s="138"/>
    </row>
    <row r="899" ht="12.75" customHeight="1">
      <c r="A899" s="141"/>
      <c r="B899" s="142"/>
      <c r="C899" s="142"/>
      <c r="D899" s="206"/>
      <c r="E899" s="144"/>
      <c r="F899" s="145"/>
      <c r="G899" s="144"/>
      <c r="H899" s="145"/>
      <c r="I899" s="206"/>
      <c r="J899" s="144"/>
      <c r="K899" s="144"/>
      <c r="L899" s="144"/>
      <c r="M899" s="146"/>
      <c r="N899" s="138"/>
      <c r="O899" s="138"/>
      <c r="P899" s="138"/>
      <c r="Q899" s="138"/>
      <c r="R899" s="138"/>
      <c r="S899" s="138"/>
      <c r="T899" s="138"/>
      <c r="U899" s="138"/>
      <c r="V899" s="138"/>
      <c r="W899" s="138"/>
      <c r="X899" s="138"/>
      <c r="Y899" s="138"/>
      <c r="Z899" s="138"/>
    </row>
    <row r="900" ht="12.75" customHeight="1">
      <c r="A900" s="141"/>
      <c r="B900" s="142"/>
      <c r="C900" s="142"/>
      <c r="D900" s="206"/>
      <c r="E900" s="144"/>
      <c r="F900" s="145"/>
      <c r="G900" s="144"/>
      <c r="H900" s="145"/>
      <c r="I900" s="206"/>
      <c r="J900" s="144"/>
      <c r="K900" s="144"/>
      <c r="L900" s="144"/>
      <c r="M900" s="146"/>
      <c r="N900" s="138"/>
      <c r="O900" s="138"/>
      <c r="P900" s="138"/>
      <c r="Q900" s="138"/>
      <c r="R900" s="138"/>
      <c r="S900" s="138"/>
      <c r="T900" s="138"/>
      <c r="U900" s="138"/>
      <c r="V900" s="138"/>
      <c r="W900" s="138"/>
      <c r="X900" s="138"/>
      <c r="Y900" s="138"/>
      <c r="Z900" s="138"/>
    </row>
    <row r="901" ht="12.75" customHeight="1">
      <c r="A901" s="141"/>
      <c r="B901" s="142"/>
      <c r="C901" s="142"/>
      <c r="D901" s="206"/>
      <c r="E901" s="144"/>
      <c r="F901" s="145"/>
      <c r="G901" s="144"/>
      <c r="H901" s="145"/>
      <c r="I901" s="206"/>
      <c r="J901" s="144"/>
      <c r="K901" s="144"/>
      <c r="L901" s="144"/>
      <c r="M901" s="146"/>
      <c r="N901" s="138"/>
      <c r="O901" s="138"/>
      <c r="P901" s="138"/>
      <c r="Q901" s="138"/>
      <c r="R901" s="138"/>
      <c r="S901" s="138"/>
      <c r="T901" s="138"/>
      <c r="U901" s="138"/>
      <c r="V901" s="138"/>
      <c r="W901" s="138"/>
      <c r="X901" s="138"/>
      <c r="Y901" s="138"/>
      <c r="Z901" s="138"/>
    </row>
    <row r="902" ht="12.75" customHeight="1">
      <c r="A902" s="141"/>
      <c r="B902" s="142"/>
      <c r="C902" s="142"/>
      <c r="D902" s="206"/>
      <c r="E902" s="144"/>
      <c r="F902" s="145"/>
      <c r="G902" s="144"/>
      <c r="H902" s="145"/>
      <c r="I902" s="206"/>
      <c r="J902" s="144"/>
      <c r="K902" s="144"/>
      <c r="L902" s="144"/>
      <c r="M902" s="146"/>
      <c r="N902" s="138"/>
      <c r="O902" s="138"/>
      <c r="P902" s="138"/>
      <c r="Q902" s="138"/>
      <c r="R902" s="138"/>
      <c r="S902" s="138"/>
      <c r="T902" s="138"/>
      <c r="U902" s="138"/>
      <c r="V902" s="138"/>
      <c r="W902" s="138"/>
      <c r="X902" s="138"/>
      <c r="Y902" s="138"/>
      <c r="Z902" s="138"/>
    </row>
    <row r="903" ht="12.75" customHeight="1">
      <c r="A903" s="141"/>
      <c r="B903" s="142"/>
      <c r="C903" s="142"/>
      <c r="D903" s="206"/>
      <c r="E903" s="144"/>
      <c r="F903" s="145"/>
      <c r="G903" s="144"/>
      <c r="H903" s="145"/>
      <c r="I903" s="206"/>
      <c r="J903" s="144"/>
      <c r="K903" s="144"/>
      <c r="L903" s="144"/>
      <c r="M903" s="146"/>
      <c r="N903" s="138"/>
      <c r="O903" s="138"/>
      <c r="P903" s="138"/>
      <c r="Q903" s="138"/>
      <c r="R903" s="138"/>
      <c r="S903" s="138"/>
      <c r="T903" s="138"/>
      <c r="U903" s="138"/>
      <c r="V903" s="138"/>
      <c r="W903" s="138"/>
      <c r="X903" s="138"/>
      <c r="Y903" s="138"/>
      <c r="Z903" s="138"/>
    </row>
    <row r="904" ht="12.75" customHeight="1">
      <c r="A904" s="141"/>
      <c r="B904" s="142"/>
      <c r="C904" s="142"/>
      <c r="D904" s="206"/>
      <c r="E904" s="144"/>
      <c r="F904" s="145"/>
      <c r="G904" s="144"/>
      <c r="H904" s="145"/>
      <c r="I904" s="206"/>
      <c r="J904" s="144"/>
      <c r="K904" s="144"/>
      <c r="L904" s="144"/>
      <c r="M904" s="146"/>
      <c r="N904" s="138"/>
      <c r="O904" s="138"/>
      <c r="P904" s="138"/>
      <c r="Q904" s="138"/>
      <c r="R904" s="138"/>
      <c r="S904" s="138"/>
      <c r="T904" s="138"/>
      <c r="U904" s="138"/>
      <c r="V904" s="138"/>
      <c r="W904" s="138"/>
      <c r="X904" s="138"/>
      <c r="Y904" s="138"/>
      <c r="Z904" s="138"/>
    </row>
    <row r="905" ht="12.75" customHeight="1">
      <c r="A905" s="141"/>
      <c r="B905" s="142"/>
      <c r="C905" s="142"/>
      <c r="D905" s="206"/>
      <c r="E905" s="144"/>
      <c r="F905" s="145"/>
      <c r="G905" s="144"/>
      <c r="H905" s="145"/>
      <c r="I905" s="206"/>
      <c r="J905" s="144"/>
      <c r="K905" s="144"/>
      <c r="L905" s="144"/>
      <c r="M905" s="146"/>
      <c r="N905" s="138"/>
      <c r="O905" s="138"/>
      <c r="P905" s="138"/>
      <c r="Q905" s="138"/>
      <c r="R905" s="138"/>
      <c r="S905" s="138"/>
      <c r="T905" s="138"/>
      <c r="U905" s="138"/>
      <c r="V905" s="138"/>
      <c r="W905" s="138"/>
      <c r="X905" s="138"/>
      <c r="Y905" s="138"/>
      <c r="Z905" s="138"/>
    </row>
    <row r="906" ht="12.75" customHeight="1">
      <c r="A906" s="141"/>
      <c r="B906" s="142"/>
      <c r="C906" s="142"/>
      <c r="D906" s="206"/>
      <c r="E906" s="144"/>
      <c r="F906" s="145"/>
      <c r="G906" s="144"/>
      <c r="H906" s="145"/>
      <c r="I906" s="206"/>
      <c r="J906" s="144"/>
      <c r="K906" s="144"/>
      <c r="L906" s="144"/>
      <c r="M906" s="146"/>
      <c r="N906" s="138"/>
      <c r="O906" s="138"/>
      <c r="P906" s="138"/>
      <c r="Q906" s="138"/>
      <c r="R906" s="138"/>
      <c r="S906" s="138"/>
      <c r="T906" s="138"/>
      <c r="U906" s="138"/>
      <c r="V906" s="138"/>
      <c r="W906" s="138"/>
      <c r="X906" s="138"/>
      <c r="Y906" s="138"/>
      <c r="Z906" s="138"/>
    </row>
    <row r="907" ht="12.75" customHeight="1">
      <c r="A907" s="141"/>
      <c r="B907" s="142"/>
      <c r="C907" s="142"/>
      <c r="D907" s="206"/>
      <c r="E907" s="144"/>
      <c r="F907" s="145"/>
      <c r="G907" s="144"/>
      <c r="H907" s="145"/>
      <c r="I907" s="206"/>
      <c r="J907" s="144"/>
      <c r="K907" s="144"/>
      <c r="L907" s="144"/>
      <c r="M907" s="146"/>
      <c r="N907" s="138"/>
      <c r="O907" s="138"/>
      <c r="P907" s="138"/>
      <c r="Q907" s="138"/>
      <c r="R907" s="138"/>
      <c r="S907" s="138"/>
      <c r="T907" s="138"/>
      <c r="U907" s="138"/>
      <c r="V907" s="138"/>
      <c r="W907" s="138"/>
      <c r="X907" s="138"/>
      <c r="Y907" s="138"/>
      <c r="Z907" s="138"/>
    </row>
    <row r="908" ht="12.75" customHeight="1">
      <c r="A908" s="141"/>
      <c r="B908" s="142"/>
      <c r="C908" s="142"/>
      <c r="D908" s="206"/>
      <c r="E908" s="144"/>
      <c r="F908" s="145"/>
      <c r="G908" s="144"/>
      <c r="H908" s="145"/>
      <c r="I908" s="206"/>
      <c r="J908" s="144"/>
      <c r="K908" s="144"/>
      <c r="L908" s="144"/>
      <c r="M908" s="146"/>
      <c r="N908" s="138"/>
      <c r="O908" s="138"/>
      <c r="P908" s="138"/>
      <c r="Q908" s="138"/>
      <c r="R908" s="138"/>
      <c r="S908" s="138"/>
      <c r="T908" s="138"/>
      <c r="U908" s="138"/>
      <c r="V908" s="138"/>
      <c r="W908" s="138"/>
      <c r="X908" s="138"/>
      <c r="Y908" s="138"/>
      <c r="Z908" s="138"/>
    </row>
    <row r="909" ht="12.75" customHeight="1">
      <c r="A909" s="141"/>
      <c r="B909" s="142"/>
      <c r="C909" s="142"/>
      <c r="D909" s="206"/>
      <c r="E909" s="144"/>
      <c r="F909" s="145"/>
      <c r="G909" s="144"/>
      <c r="H909" s="145"/>
      <c r="I909" s="206"/>
      <c r="J909" s="144"/>
      <c r="K909" s="144"/>
      <c r="L909" s="144"/>
      <c r="M909" s="146"/>
      <c r="N909" s="138"/>
      <c r="O909" s="138"/>
      <c r="P909" s="138"/>
      <c r="Q909" s="138"/>
      <c r="R909" s="138"/>
      <c r="S909" s="138"/>
      <c r="T909" s="138"/>
      <c r="U909" s="138"/>
      <c r="V909" s="138"/>
      <c r="W909" s="138"/>
      <c r="X909" s="138"/>
      <c r="Y909" s="138"/>
      <c r="Z909" s="138"/>
    </row>
    <row r="910" ht="12.75" customHeight="1">
      <c r="A910" s="141"/>
      <c r="B910" s="142"/>
      <c r="C910" s="142"/>
      <c r="D910" s="206"/>
      <c r="E910" s="144"/>
      <c r="F910" s="145"/>
      <c r="G910" s="144"/>
      <c r="H910" s="145"/>
      <c r="I910" s="206"/>
      <c r="J910" s="144"/>
      <c r="K910" s="144"/>
      <c r="L910" s="144"/>
      <c r="M910" s="146"/>
      <c r="N910" s="138"/>
      <c r="O910" s="138"/>
      <c r="P910" s="138"/>
      <c r="Q910" s="138"/>
      <c r="R910" s="138"/>
      <c r="S910" s="138"/>
      <c r="T910" s="138"/>
      <c r="U910" s="138"/>
      <c r="V910" s="138"/>
      <c r="W910" s="138"/>
      <c r="X910" s="138"/>
      <c r="Y910" s="138"/>
      <c r="Z910" s="138"/>
    </row>
    <row r="911" ht="12.75" customHeight="1">
      <c r="A911" s="141"/>
      <c r="B911" s="142"/>
      <c r="C911" s="142"/>
      <c r="D911" s="206"/>
      <c r="E911" s="144"/>
      <c r="F911" s="145"/>
      <c r="G911" s="144"/>
      <c r="H911" s="145"/>
      <c r="I911" s="206"/>
      <c r="J911" s="144"/>
      <c r="K911" s="144"/>
      <c r="L911" s="144"/>
      <c r="M911" s="146"/>
      <c r="N911" s="138"/>
      <c r="O911" s="138"/>
      <c r="P911" s="138"/>
      <c r="Q911" s="138"/>
      <c r="R911" s="138"/>
      <c r="S911" s="138"/>
      <c r="T911" s="138"/>
      <c r="U911" s="138"/>
      <c r="V911" s="138"/>
      <c r="W911" s="138"/>
      <c r="X911" s="138"/>
      <c r="Y911" s="138"/>
      <c r="Z911" s="138"/>
    </row>
    <row r="912" ht="12.75" customHeight="1">
      <c r="A912" s="141"/>
      <c r="B912" s="142"/>
      <c r="C912" s="142"/>
      <c r="D912" s="206"/>
      <c r="E912" s="144"/>
      <c r="F912" s="145"/>
      <c r="G912" s="144"/>
      <c r="H912" s="145"/>
      <c r="I912" s="206"/>
      <c r="J912" s="144"/>
      <c r="K912" s="144"/>
      <c r="L912" s="144"/>
      <c r="M912" s="146"/>
      <c r="N912" s="138"/>
      <c r="O912" s="138"/>
      <c r="P912" s="138"/>
      <c r="Q912" s="138"/>
      <c r="R912" s="138"/>
      <c r="S912" s="138"/>
      <c r="T912" s="138"/>
      <c r="U912" s="138"/>
      <c r="V912" s="138"/>
      <c r="W912" s="138"/>
      <c r="X912" s="138"/>
      <c r="Y912" s="138"/>
      <c r="Z912" s="138"/>
    </row>
    <row r="913" ht="12.75" customHeight="1">
      <c r="A913" s="141"/>
      <c r="B913" s="142"/>
      <c r="C913" s="142"/>
      <c r="D913" s="206"/>
      <c r="E913" s="144"/>
      <c r="F913" s="145"/>
      <c r="G913" s="144"/>
      <c r="H913" s="145"/>
      <c r="I913" s="206"/>
      <c r="J913" s="144"/>
      <c r="K913" s="144"/>
      <c r="L913" s="144"/>
      <c r="M913" s="146"/>
      <c r="N913" s="138"/>
      <c r="O913" s="138"/>
      <c r="P913" s="138"/>
      <c r="Q913" s="138"/>
      <c r="R913" s="138"/>
      <c r="S913" s="138"/>
      <c r="T913" s="138"/>
      <c r="U913" s="138"/>
      <c r="V913" s="138"/>
      <c r="W913" s="138"/>
      <c r="X913" s="138"/>
      <c r="Y913" s="138"/>
      <c r="Z913" s="138"/>
    </row>
    <row r="914" ht="12.75" customHeight="1">
      <c r="A914" s="141"/>
      <c r="B914" s="142"/>
      <c r="C914" s="142"/>
      <c r="D914" s="206"/>
      <c r="E914" s="144"/>
      <c r="F914" s="145"/>
      <c r="G914" s="144"/>
      <c r="H914" s="145"/>
      <c r="I914" s="206"/>
      <c r="J914" s="144"/>
      <c r="K914" s="144"/>
      <c r="L914" s="144"/>
      <c r="M914" s="146"/>
      <c r="N914" s="138"/>
      <c r="O914" s="138"/>
      <c r="P914" s="138"/>
      <c r="Q914" s="138"/>
      <c r="R914" s="138"/>
      <c r="S914" s="138"/>
      <c r="T914" s="138"/>
      <c r="U914" s="138"/>
      <c r="V914" s="138"/>
      <c r="W914" s="138"/>
      <c r="X914" s="138"/>
      <c r="Y914" s="138"/>
      <c r="Z914" s="138"/>
    </row>
    <row r="915" ht="12.75" customHeight="1">
      <c r="A915" s="141"/>
      <c r="B915" s="142"/>
      <c r="C915" s="142"/>
      <c r="D915" s="206"/>
      <c r="E915" s="144"/>
      <c r="F915" s="145"/>
      <c r="G915" s="144"/>
      <c r="H915" s="145"/>
      <c r="I915" s="206"/>
      <c r="J915" s="144"/>
      <c r="K915" s="144"/>
      <c r="L915" s="144"/>
      <c r="M915" s="146"/>
      <c r="N915" s="138"/>
      <c r="O915" s="138"/>
      <c r="P915" s="138"/>
      <c r="Q915" s="138"/>
      <c r="R915" s="138"/>
      <c r="S915" s="138"/>
      <c r="T915" s="138"/>
      <c r="U915" s="138"/>
      <c r="V915" s="138"/>
      <c r="W915" s="138"/>
      <c r="X915" s="138"/>
      <c r="Y915" s="138"/>
      <c r="Z915" s="138"/>
    </row>
    <row r="916" ht="12.75" customHeight="1">
      <c r="A916" s="141"/>
      <c r="B916" s="142"/>
      <c r="C916" s="142"/>
      <c r="D916" s="206"/>
      <c r="E916" s="144"/>
      <c r="F916" s="145"/>
      <c r="G916" s="144"/>
      <c r="H916" s="145"/>
      <c r="I916" s="206"/>
      <c r="J916" s="144"/>
      <c r="K916" s="144"/>
      <c r="L916" s="144"/>
      <c r="M916" s="146"/>
      <c r="N916" s="138"/>
      <c r="O916" s="138"/>
      <c r="P916" s="138"/>
      <c r="Q916" s="138"/>
      <c r="R916" s="138"/>
      <c r="S916" s="138"/>
      <c r="T916" s="138"/>
      <c r="U916" s="138"/>
      <c r="V916" s="138"/>
      <c r="W916" s="138"/>
      <c r="X916" s="138"/>
      <c r="Y916" s="138"/>
      <c r="Z916" s="138"/>
    </row>
    <row r="917" ht="12.75" customHeight="1">
      <c r="A917" s="141"/>
      <c r="B917" s="142"/>
      <c r="C917" s="142"/>
      <c r="D917" s="206"/>
      <c r="E917" s="144"/>
      <c r="F917" s="145"/>
      <c r="G917" s="144"/>
      <c r="H917" s="145"/>
      <c r="I917" s="206"/>
      <c r="J917" s="144"/>
      <c r="K917" s="144"/>
      <c r="L917" s="144"/>
      <c r="M917" s="146"/>
      <c r="N917" s="138"/>
      <c r="O917" s="138"/>
      <c r="P917" s="138"/>
      <c r="Q917" s="138"/>
      <c r="R917" s="138"/>
      <c r="S917" s="138"/>
      <c r="T917" s="138"/>
      <c r="U917" s="138"/>
      <c r="V917" s="138"/>
      <c r="W917" s="138"/>
      <c r="X917" s="138"/>
      <c r="Y917" s="138"/>
      <c r="Z917" s="138"/>
    </row>
    <row r="918" ht="12.75" customHeight="1">
      <c r="A918" s="141"/>
      <c r="B918" s="142"/>
      <c r="C918" s="142"/>
      <c r="D918" s="206"/>
      <c r="E918" s="144"/>
      <c r="F918" s="145"/>
      <c r="G918" s="144"/>
      <c r="H918" s="145"/>
      <c r="I918" s="206"/>
      <c r="J918" s="144"/>
      <c r="K918" s="144"/>
      <c r="L918" s="144"/>
      <c r="M918" s="146"/>
      <c r="N918" s="138"/>
      <c r="O918" s="138"/>
      <c r="P918" s="138"/>
      <c r="Q918" s="138"/>
      <c r="R918" s="138"/>
      <c r="S918" s="138"/>
      <c r="T918" s="138"/>
      <c r="U918" s="138"/>
      <c r="V918" s="138"/>
      <c r="W918" s="138"/>
      <c r="X918" s="138"/>
      <c r="Y918" s="138"/>
      <c r="Z918" s="138"/>
    </row>
    <row r="919" ht="12.75" customHeight="1">
      <c r="A919" s="141"/>
      <c r="B919" s="142"/>
      <c r="C919" s="142"/>
      <c r="D919" s="206"/>
      <c r="E919" s="144"/>
      <c r="F919" s="145"/>
      <c r="G919" s="144"/>
      <c r="H919" s="145"/>
      <c r="I919" s="206"/>
      <c r="J919" s="144"/>
      <c r="K919" s="144"/>
      <c r="L919" s="144"/>
      <c r="M919" s="146"/>
      <c r="N919" s="138"/>
      <c r="O919" s="138"/>
      <c r="P919" s="138"/>
      <c r="Q919" s="138"/>
      <c r="R919" s="138"/>
      <c r="S919" s="138"/>
      <c r="T919" s="138"/>
      <c r="U919" s="138"/>
      <c r="V919" s="138"/>
      <c r="W919" s="138"/>
      <c r="X919" s="138"/>
      <c r="Y919" s="138"/>
      <c r="Z919" s="138"/>
    </row>
    <row r="920" ht="12.75" customHeight="1">
      <c r="A920" s="141"/>
      <c r="B920" s="142"/>
      <c r="C920" s="142"/>
      <c r="D920" s="206"/>
      <c r="E920" s="144"/>
      <c r="F920" s="145"/>
      <c r="G920" s="144"/>
      <c r="H920" s="145"/>
      <c r="I920" s="206"/>
      <c r="J920" s="144"/>
      <c r="K920" s="144"/>
      <c r="L920" s="144"/>
      <c r="M920" s="146"/>
      <c r="N920" s="138"/>
      <c r="O920" s="138"/>
      <c r="P920" s="138"/>
      <c r="Q920" s="138"/>
      <c r="R920" s="138"/>
      <c r="S920" s="138"/>
      <c r="T920" s="138"/>
      <c r="U920" s="138"/>
      <c r="V920" s="138"/>
      <c r="W920" s="138"/>
      <c r="X920" s="138"/>
      <c r="Y920" s="138"/>
      <c r="Z920" s="138"/>
    </row>
    <row r="921" ht="12.75" customHeight="1">
      <c r="A921" s="141"/>
      <c r="B921" s="142"/>
      <c r="C921" s="142"/>
      <c r="D921" s="206"/>
      <c r="E921" s="144"/>
      <c r="F921" s="145"/>
      <c r="G921" s="144"/>
      <c r="H921" s="145"/>
      <c r="I921" s="206"/>
      <c r="J921" s="144"/>
      <c r="K921" s="144"/>
      <c r="L921" s="144"/>
      <c r="M921" s="146"/>
      <c r="N921" s="138"/>
      <c r="O921" s="138"/>
      <c r="P921" s="138"/>
      <c r="Q921" s="138"/>
      <c r="R921" s="138"/>
      <c r="S921" s="138"/>
      <c r="T921" s="138"/>
      <c r="U921" s="138"/>
      <c r="V921" s="138"/>
      <c r="W921" s="138"/>
      <c r="X921" s="138"/>
      <c r="Y921" s="138"/>
      <c r="Z921" s="138"/>
    </row>
    <row r="922" ht="12.75" customHeight="1">
      <c r="A922" s="141"/>
      <c r="B922" s="142"/>
      <c r="C922" s="142"/>
      <c r="D922" s="206"/>
      <c r="E922" s="144"/>
      <c r="F922" s="145"/>
      <c r="G922" s="144"/>
      <c r="H922" s="145"/>
      <c r="I922" s="206"/>
      <c r="J922" s="144"/>
      <c r="K922" s="144"/>
      <c r="L922" s="144"/>
      <c r="M922" s="146"/>
      <c r="N922" s="138"/>
      <c r="O922" s="138"/>
      <c r="P922" s="138"/>
      <c r="Q922" s="138"/>
      <c r="R922" s="138"/>
      <c r="S922" s="138"/>
      <c r="T922" s="138"/>
      <c r="U922" s="138"/>
      <c r="V922" s="138"/>
      <c r="W922" s="138"/>
      <c r="X922" s="138"/>
      <c r="Y922" s="138"/>
      <c r="Z922" s="138"/>
    </row>
    <row r="923" ht="12.75" customHeight="1">
      <c r="A923" s="141"/>
      <c r="B923" s="142"/>
      <c r="C923" s="142"/>
      <c r="D923" s="206"/>
      <c r="E923" s="144"/>
      <c r="F923" s="145"/>
      <c r="G923" s="144"/>
      <c r="H923" s="145"/>
      <c r="I923" s="206"/>
      <c r="J923" s="144"/>
      <c r="K923" s="144"/>
      <c r="L923" s="144"/>
      <c r="M923" s="146"/>
      <c r="N923" s="138"/>
      <c r="O923" s="138"/>
      <c r="P923" s="138"/>
      <c r="Q923" s="138"/>
      <c r="R923" s="138"/>
      <c r="S923" s="138"/>
      <c r="T923" s="138"/>
      <c r="U923" s="138"/>
      <c r="V923" s="138"/>
      <c r="W923" s="138"/>
      <c r="X923" s="138"/>
      <c r="Y923" s="138"/>
      <c r="Z923" s="138"/>
    </row>
    <row r="924" ht="12.75" customHeight="1">
      <c r="A924" s="141"/>
      <c r="B924" s="142"/>
      <c r="C924" s="142"/>
      <c r="D924" s="206"/>
      <c r="E924" s="144"/>
      <c r="F924" s="145"/>
      <c r="G924" s="144"/>
      <c r="H924" s="145"/>
      <c r="I924" s="206"/>
      <c r="J924" s="144"/>
      <c r="K924" s="144"/>
      <c r="L924" s="144"/>
      <c r="M924" s="146"/>
      <c r="N924" s="138"/>
      <c r="O924" s="138"/>
      <c r="P924" s="138"/>
      <c r="Q924" s="138"/>
      <c r="R924" s="138"/>
      <c r="S924" s="138"/>
      <c r="T924" s="138"/>
      <c r="U924" s="138"/>
      <c r="V924" s="138"/>
      <c r="W924" s="138"/>
      <c r="X924" s="138"/>
      <c r="Y924" s="138"/>
      <c r="Z924" s="138"/>
    </row>
    <row r="925" ht="12.75" customHeight="1">
      <c r="A925" s="141"/>
      <c r="B925" s="142"/>
      <c r="C925" s="142"/>
      <c r="D925" s="206"/>
      <c r="E925" s="144"/>
      <c r="F925" s="145"/>
      <c r="G925" s="144"/>
      <c r="H925" s="145"/>
      <c r="I925" s="206"/>
      <c r="J925" s="144"/>
      <c r="K925" s="144"/>
      <c r="L925" s="144"/>
      <c r="M925" s="146"/>
      <c r="N925" s="138"/>
      <c r="O925" s="138"/>
      <c r="P925" s="138"/>
      <c r="Q925" s="138"/>
      <c r="R925" s="138"/>
      <c r="S925" s="138"/>
      <c r="T925" s="138"/>
      <c r="U925" s="138"/>
      <c r="V925" s="138"/>
      <c r="W925" s="138"/>
      <c r="X925" s="138"/>
      <c r="Y925" s="138"/>
      <c r="Z925" s="138"/>
    </row>
    <row r="926" ht="12.75" customHeight="1">
      <c r="A926" s="141"/>
      <c r="B926" s="142"/>
      <c r="C926" s="142"/>
      <c r="D926" s="206"/>
      <c r="E926" s="144"/>
      <c r="F926" s="145"/>
      <c r="G926" s="144"/>
      <c r="H926" s="145"/>
      <c r="I926" s="206"/>
      <c r="J926" s="144"/>
      <c r="K926" s="144"/>
      <c r="L926" s="144"/>
      <c r="M926" s="146"/>
      <c r="N926" s="138"/>
      <c r="O926" s="138"/>
      <c r="P926" s="138"/>
      <c r="Q926" s="138"/>
      <c r="R926" s="138"/>
      <c r="S926" s="138"/>
      <c r="T926" s="138"/>
      <c r="U926" s="138"/>
      <c r="V926" s="138"/>
      <c r="W926" s="138"/>
      <c r="X926" s="138"/>
      <c r="Y926" s="138"/>
      <c r="Z926" s="138"/>
    </row>
    <row r="927" ht="12.75" customHeight="1">
      <c r="A927" s="141"/>
      <c r="B927" s="142"/>
      <c r="C927" s="142"/>
      <c r="D927" s="206"/>
      <c r="E927" s="144"/>
      <c r="F927" s="145"/>
      <c r="G927" s="144"/>
      <c r="H927" s="145"/>
      <c r="I927" s="206"/>
      <c r="J927" s="144"/>
      <c r="K927" s="144"/>
      <c r="L927" s="144"/>
      <c r="M927" s="146"/>
      <c r="N927" s="138"/>
      <c r="O927" s="138"/>
      <c r="P927" s="138"/>
      <c r="Q927" s="138"/>
      <c r="R927" s="138"/>
      <c r="S927" s="138"/>
      <c r="T927" s="138"/>
      <c r="U927" s="138"/>
      <c r="V927" s="138"/>
      <c r="W927" s="138"/>
      <c r="X927" s="138"/>
      <c r="Y927" s="138"/>
      <c r="Z927" s="138"/>
    </row>
    <row r="928" ht="12.75" customHeight="1">
      <c r="A928" s="141"/>
      <c r="B928" s="142"/>
      <c r="C928" s="142"/>
      <c r="D928" s="206"/>
      <c r="E928" s="144"/>
      <c r="F928" s="145"/>
      <c r="G928" s="144"/>
      <c r="H928" s="145"/>
      <c r="I928" s="206"/>
      <c r="J928" s="144"/>
      <c r="K928" s="144"/>
      <c r="L928" s="144"/>
      <c r="M928" s="146"/>
      <c r="N928" s="138"/>
      <c r="O928" s="138"/>
      <c r="P928" s="138"/>
      <c r="Q928" s="138"/>
      <c r="R928" s="138"/>
      <c r="S928" s="138"/>
      <c r="T928" s="138"/>
      <c r="U928" s="138"/>
      <c r="V928" s="138"/>
      <c r="W928" s="138"/>
      <c r="X928" s="138"/>
      <c r="Y928" s="138"/>
      <c r="Z928" s="138"/>
    </row>
    <row r="929" ht="12.75" customHeight="1">
      <c r="A929" s="141"/>
      <c r="B929" s="142"/>
      <c r="C929" s="142"/>
      <c r="D929" s="206"/>
      <c r="E929" s="144"/>
      <c r="F929" s="145"/>
      <c r="G929" s="144"/>
      <c r="H929" s="145"/>
      <c r="I929" s="206"/>
      <c r="J929" s="144"/>
      <c r="K929" s="144"/>
      <c r="L929" s="144"/>
      <c r="M929" s="146"/>
      <c r="N929" s="138"/>
      <c r="O929" s="138"/>
      <c r="P929" s="138"/>
      <c r="Q929" s="138"/>
      <c r="R929" s="138"/>
      <c r="S929" s="138"/>
      <c r="T929" s="138"/>
      <c r="U929" s="138"/>
      <c r="V929" s="138"/>
      <c r="W929" s="138"/>
      <c r="X929" s="138"/>
      <c r="Y929" s="138"/>
      <c r="Z929" s="138"/>
    </row>
    <row r="930" ht="12.75" customHeight="1">
      <c r="A930" s="141"/>
      <c r="B930" s="142"/>
      <c r="C930" s="142"/>
      <c r="D930" s="206"/>
      <c r="E930" s="144"/>
      <c r="F930" s="145"/>
      <c r="G930" s="144"/>
      <c r="H930" s="145"/>
      <c r="I930" s="206"/>
      <c r="J930" s="144"/>
      <c r="K930" s="144"/>
      <c r="L930" s="144"/>
      <c r="M930" s="146"/>
      <c r="N930" s="138"/>
      <c r="O930" s="138"/>
      <c r="P930" s="138"/>
      <c r="Q930" s="138"/>
      <c r="R930" s="138"/>
      <c r="S930" s="138"/>
      <c r="T930" s="138"/>
      <c r="U930" s="138"/>
      <c r="V930" s="138"/>
      <c r="W930" s="138"/>
      <c r="X930" s="138"/>
      <c r="Y930" s="138"/>
      <c r="Z930" s="138"/>
    </row>
    <row r="931" ht="12.75" customHeight="1">
      <c r="A931" s="141"/>
      <c r="B931" s="142"/>
      <c r="C931" s="142"/>
      <c r="D931" s="206"/>
      <c r="E931" s="144"/>
      <c r="F931" s="145"/>
      <c r="G931" s="144"/>
      <c r="H931" s="145"/>
      <c r="I931" s="206"/>
      <c r="J931" s="144"/>
      <c r="K931" s="144"/>
      <c r="L931" s="144"/>
      <c r="M931" s="146"/>
      <c r="N931" s="138"/>
      <c r="O931" s="138"/>
      <c r="P931" s="138"/>
      <c r="Q931" s="138"/>
      <c r="R931" s="138"/>
      <c r="S931" s="138"/>
      <c r="T931" s="138"/>
      <c r="U931" s="138"/>
      <c r="V931" s="138"/>
      <c r="W931" s="138"/>
      <c r="X931" s="138"/>
      <c r="Y931" s="138"/>
      <c r="Z931" s="138"/>
    </row>
    <row r="932" ht="12.75" customHeight="1">
      <c r="A932" s="141"/>
      <c r="B932" s="142"/>
      <c r="C932" s="142"/>
      <c r="D932" s="206"/>
      <c r="E932" s="144"/>
      <c r="F932" s="145"/>
      <c r="G932" s="144"/>
      <c r="H932" s="145"/>
      <c r="I932" s="206"/>
      <c r="J932" s="144"/>
      <c r="K932" s="144"/>
      <c r="L932" s="144"/>
      <c r="M932" s="146"/>
      <c r="N932" s="138"/>
      <c r="O932" s="138"/>
      <c r="P932" s="138"/>
      <c r="Q932" s="138"/>
      <c r="R932" s="138"/>
      <c r="S932" s="138"/>
      <c r="T932" s="138"/>
      <c r="U932" s="138"/>
      <c r="V932" s="138"/>
      <c r="W932" s="138"/>
      <c r="X932" s="138"/>
      <c r="Y932" s="138"/>
      <c r="Z932" s="138"/>
    </row>
    <row r="933" ht="12.75" customHeight="1">
      <c r="A933" s="141"/>
      <c r="B933" s="142"/>
      <c r="C933" s="142"/>
      <c r="D933" s="206"/>
      <c r="E933" s="144"/>
      <c r="F933" s="145"/>
      <c r="G933" s="144"/>
      <c r="H933" s="145"/>
      <c r="I933" s="206"/>
      <c r="J933" s="144"/>
      <c r="K933" s="144"/>
      <c r="L933" s="144"/>
      <c r="M933" s="146"/>
      <c r="N933" s="138"/>
      <c r="O933" s="138"/>
      <c r="P933" s="138"/>
      <c r="Q933" s="138"/>
      <c r="R933" s="138"/>
      <c r="S933" s="138"/>
      <c r="T933" s="138"/>
      <c r="U933" s="138"/>
      <c r="V933" s="138"/>
      <c r="W933" s="138"/>
      <c r="X933" s="138"/>
      <c r="Y933" s="138"/>
      <c r="Z933" s="138"/>
    </row>
    <row r="934" ht="12.75" customHeight="1">
      <c r="A934" s="141"/>
      <c r="B934" s="142"/>
      <c r="C934" s="142"/>
      <c r="D934" s="206"/>
      <c r="E934" s="144"/>
      <c r="F934" s="145"/>
      <c r="G934" s="144"/>
      <c r="H934" s="145"/>
      <c r="I934" s="206"/>
      <c r="J934" s="144"/>
      <c r="K934" s="144"/>
      <c r="L934" s="144"/>
      <c r="M934" s="146"/>
      <c r="N934" s="138"/>
      <c r="O934" s="138"/>
      <c r="P934" s="138"/>
      <c r="Q934" s="138"/>
      <c r="R934" s="138"/>
      <c r="S934" s="138"/>
      <c r="T934" s="138"/>
      <c r="U934" s="138"/>
      <c r="V934" s="138"/>
      <c r="W934" s="138"/>
      <c r="X934" s="138"/>
      <c r="Y934" s="138"/>
      <c r="Z934" s="138"/>
    </row>
    <row r="935" ht="12.75" customHeight="1">
      <c r="A935" s="141"/>
      <c r="B935" s="142"/>
      <c r="C935" s="142"/>
      <c r="D935" s="206"/>
      <c r="E935" s="144"/>
      <c r="F935" s="145"/>
      <c r="G935" s="144"/>
      <c r="H935" s="145"/>
      <c r="I935" s="206"/>
      <c r="J935" s="144"/>
      <c r="K935" s="144"/>
      <c r="L935" s="144"/>
      <c r="M935" s="146"/>
      <c r="N935" s="138"/>
      <c r="O935" s="138"/>
      <c r="P935" s="138"/>
      <c r="Q935" s="138"/>
      <c r="R935" s="138"/>
      <c r="S935" s="138"/>
      <c r="T935" s="138"/>
      <c r="U935" s="138"/>
      <c r="V935" s="138"/>
      <c r="W935" s="138"/>
      <c r="X935" s="138"/>
      <c r="Y935" s="138"/>
      <c r="Z935" s="138"/>
    </row>
    <row r="936" ht="12.75" customHeight="1">
      <c r="A936" s="141"/>
      <c r="B936" s="142"/>
      <c r="C936" s="142"/>
      <c r="D936" s="206"/>
      <c r="E936" s="144"/>
      <c r="F936" s="145"/>
      <c r="G936" s="144"/>
      <c r="H936" s="145"/>
      <c r="I936" s="206"/>
      <c r="J936" s="144"/>
      <c r="K936" s="144"/>
      <c r="L936" s="144"/>
      <c r="M936" s="146"/>
      <c r="N936" s="138"/>
      <c r="O936" s="138"/>
      <c r="P936" s="138"/>
      <c r="Q936" s="138"/>
      <c r="R936" s="138"/>
      <c r="S936" s="138"/>
      <c r="T936" s="138"/>
      <c r="U936" s="138"/>
      <c r="V936" s="138"/>
      <c r="W936" s="138"/>
      <c r="X936" s="138"/>
      <c r="Y936" s="138"/>
      <c r="Z936" s="138"/>
    </row>
    <row r="937" ht="12.75" customHeight="1">
      <c r="A937" s="141"/>
      <c r="B937" s="142"/>
      <c r="C937" s="142"/>
      <c r="D937" s="206"/>
      <c r="E937" s="144"/>
      <c r="F937" s="145"/>
      <c r="G937" s="144"/>
      <c r="H937" s="145"/>
      <c r="I937" s="206"/>
      <c r="J937" s="144"/>
      <c r="K937" s="144"/>
      <c r="L937" s="144"/>
      <c r="M937" s="146"/>
      <c r="N937" s="138"/>
      <c r="O937" s="138"/>
      <c r="P937" s="138"/>
      <c r="Q937" s="138"/>
      <c r="R937" s="138"/>
      <c r="S937" s="138"/>
      <c r="T937" s="138"/>
      <c r="U937" s="138"/>
      <c r="V937" s="138"/>
      <c r="W937" s="138"/>
      <c r="X937" s="138"/>
      <c r="Y937" s="138"/>
      <c r="Z937" s="138"/>
    </row>
    <row r="938" ht="12.75" customHeight="1">
      <c r="A938" s="141"/>
      <c r="B938" s="142"/>
      <c r="C938" s="142"/>
      <c r="D938" s="206"/>
      <c r="E938" s="144"/>
      <c r="F938" s="145"/>
      <c r="G938" s="144"/>
      <c r="H938" s="145"/>
      <c r="I938" s="206"/>
      <c r="J938" s="144"/>
      <c r="K938" s="144"/>
      <c r="L938" s="144"/>
      <c r="M938" s="146"/>
      <c r="N938" s="138"/>
      <c r="O938" s="138"/>
      <c r="P938" s="138"/>
      <c r="Q938" s="138"/>
      <c r="R938" s="138"/>
      <c r="S938" s="138"/>
      <c r="T938" s="138"/>
      <c r="U938" s="138"/>
      <c r="V938" s="138"/>
      <c r="W938" s="138"/>
      <c r="X938" s="138"/>
      <c r="Y938" s="138"/>
      <c r="Z938" s="138"/>
    </row>
    <row r="939" ht="12.75" customHeight="1">
      <c r="A939" s="141"/>
      <c r="B939" s="142"/>
      <c r="C939" s="142"/>
      <c r="D939" s="206"/>
      <c r="E939" s="144"/>
      <c r="F939" s="145"/>
      <c r="G939" s="144"/>
      <c r="H939" s="145"/>
      <c r="I939" s="206"/>
      <c r="J939" s="144"/>
      <c r="K939" s="144"/>
      <c r="L939" s="144"/>
      <c r="M939" s="146"/>
      <c r="N939" s="138"/>
      <c r="O939" s="138"/>
      <c r="P939" s="138"/>
      <c r="Q939" s="138"/>
      <c r="R939" s="138"/>
      <c r="S939" s="138"/>
      <c r="T939" s="138"/>
      <c r="U939" s="138"/>
      <c r="V939" s="138"/>
      <c r="W939" s="138"/>
      <c r="X939" s="138"/>
      <c r="Y939" s="138"/>
      <c r="Z939" s="138"/>
    </row>
    <row r="940" ht="12.75" customHeight="1">
      <c r="A940" s="141"/>
      <c r="B940" s="142"/>
      <c r="C940" s="142"/>
      <c r="D940" s="206"/>
      <c r="E940" s="144"/>
      <c r="F940" s="145"/>
      <c r="G940" s="144"/>
      <c r="H940" s="145"/>
      <c r="I940" s="206"/>
      <c r="J940" s="144"/>
      <c r="K940" s="144"/>
      <c r="L940" s="144"/>
      <c r="M940" s="146"/>
      <c r="N940" s="138"/>
      <c r="O940" s="138"/>
      <c r="P940" s="138"/>
      <c r="Q940" s="138"/>
      <c r="R940" s="138"/>
      <c r="S940" s="138"/>
      <c r="T940" s="138"/>
      <c r="U940" s="138"/>
      <c r="V940" s="138"/>
      <c r="W940" s="138"/>
      <c r="X940" s="138"/>
      <c r="Y940" s="138"/>
      <c r="Z940" s="138"/>
    </row>
    <row r="941" ht="12.75" customHeight="1">
      <c r="A941" s="141"/>
      <c r="B941" s="142"/>
      <c r="C941" s="142"/>
      <c r="D941" s="206"/>
      <c r="E941" s="144"/>
      <c r="F941" s="145"/>
      <c r="G941" s="144"/>
      <c r="H941" s="145"/>
      <c r="I941" s="206"/>
      <c r="J941" s="144"/>
      <c r="K941" s="144"/>
      <c r="L941" s="144"/>
      <c r="M941" s="146"/>
      <c r="N941" s="138"/>
      <c r="O941" s="138"/>
      <c r="P941" s="138"/>
      <c r="Q941" s="138"/>
      <c r="R941" s="138"/>
      <c r="S941" s="138"/>
      <c r="T941" s="138"/>
      <c r="U941" s="138"/>
      <c r="V941" s="138"/>
      <c r="W941" s="138"/>
      <c r="X941" s="138"/>
      <c r="Y941" s="138"/>
      <c r="Z941" s="138"/>
    </row>
    <row r="942" ht="12.75" customHeight="1">
      <c r="A942" s="141"/>
      <c r="B942" s="142"/>
      <c r="C942" s="142"/>
      <c r="D942" s="206"/>
      <c r="E942" s="144"/>
      <c r="F942" s="145"/>
      <c r="G942" s="144"/>
      <c r="H942" s="145"/>
      <c r="I942" s="206"/>
      <c r="J942" s="144"/>
      <c r="K942" s="144"/>
      <c r="L942" s="144"/>
      <c r="M942" s="146"/>
      <c r="N942" s="138"/>
      <c r="O942" s="138"/>
      <c r="P942" s="138"/>
      <c r="Q942" s="138"/>
      <c r="R942" s="138"/>
      <c r="S942" s="138"/>
      <c r="T942" s="138"/>
      <c r="U942" s="138"/>
      <c r="V942" s="138"/>
      <c r="W942" s="138"/>
      <c r="X942" s="138"/>
      <c r="Y942" s="138"/>
      <c r="Z942" s="138"/>
    </row>
    <row r="943" ht="12.75" customHeight="1">
      <c r="A943" s="141"/>
      <c r="B943" s="142"/>
      <c r="C943" s="142"/>
      <c r="D943" s="206"/>
      <c r="E943" s="144"/>
      <c r="F943" s="145"/>
      <c r="G943" s="144"/>
      <c r="H943" s="145"/>
      <c r="I943" s="206"/>
      <c r="J943" s="144"/>
      <c r="K943" s="144"/>
      <c r="L943" s="144"/>
      <c r="M943" s="146"/>
      <c r="N943" s="138"/>
      <c r="O943" s="138"/>
      <c r="P943" s="138"/>
      <c r="Q943" s="138"/>
      <c r="R943" s="138"/>
      <c r="S943" s="138"/>
      <c r="T943" s="138"/>
      <c r="U943" s="138"/>
      <c r="V943" s="138"/>
      <c r="W943" s="138"/>
      <c r="X943" s="138"/>
      <c r="Y943" s="138"/>
      <c r="Z943" s="138"/>
    </row>
    <row r="944" ht="12.75" customHeight="1">
      <c r="A944" s="141"/>
      <c r="B944" s="142"/>
      <c r="C944" s="142"/>
      <c r="D944" s="206"/>
      <c r="E944" s="144"/>
      <c r="F944" s="145"/>
      <c r="G944" s="144"/>
      <c r="H944" s="145"/>
      <c r="I944" s="206"/>
      <c r="J944" s="144"/>
      <c r="K944" s="144"/>
      <c r="L944" s="144"/>
      <c r="M944" s="146"/>
      <c r="N944" s="138"/>
      <c r="O944" s="138"/>
      <c r="P944" s="138"/>
      <c r="Q944" s="138"/>
      <c r="R944" s="138"/>
      <c r="S944" s="138"/>
      <c r="T944" s="138"/>
      <c r="U944" s="138"/>
      <c r="V944" s="138"/>
      <c r="W944" s="138"/>
      <c r="X944" s="138"/>
      <c r="Y944" s="138"/>
      <c r="Z944" s="138"/>
    </row>
    <row r="945" ht="12.75" customHeight="1">
      <c r="A945" s="141"/>
      <c r="B945" s="142"/>
      <c r="C945" s="142"/>
      <c r="D945" s="206"/>
      <c r="E945" s="144"/>
      <c r="F945" s="145"/>
      <c r="G945" s="144"/>
      <c r="H945" s="145"/>
      <c r="I945" s="206"/>
      <c r="J945" s="144"/>
      <c r="K945" s="144"/>
      <c r="L945" s="144"/>
      <c r="M945" s="146"/>
      <c r="N945" s="138"/>
      <c r="O945" s="138"/>
      <c r="P945" s="138"/>
      <c r="Q945" s="138"/>
      <c r="R945" s="138"/>
      <c r="S945" s="138"/>
      <c r="T945" s="138"/>
      <c r="U945" s="138"/>
      <c r="V945" s="138"/>
      <c r="W945" s="138"/>
      <c r="X945" s="138"/>
      <c r="Y945" s="138"/>
      <c r="Z945" s="138"/>
    </row>
    <row r="946" ht="12.75" customHeight="1">
      <c r="A946" s="141"/>
      <c r="B946" s="142"/>
      <c r="C946" s="142"/>
      <c r="D946" s="206"/>
      <c r="E946" s="144"/>
      <c r="F946" s="145"/>
      <c r="G946" s="144"/>
      <c r="H946" s="145"/>
      <c r="I946" s="206"/>
      <c r="J946" s="144"/>
      <c r="K946" s="144"/>
      <c r="L946" s="144"/>
      <c r="M946" s="146"/>
      <c r="N946" s="138"/>
      <c r="O946" s="138"/>
      <c r="P946" s="138"/>
      <c r="Q946" s="138"/>
      <c r="R946" s="138"/>
      <c r="S946" s="138"/>
      <c r="T946" s="138"/>
      <c r="U946" s="138"/>
      <c r="V946" s="138"/>
      <c r="W946" s="138"/>
      <c r="X946" s="138"/>
      <c r="Y946" s="138"/>
      <c r="Z946" s="138"/>
    </row>
    <row r="947" ht="12.75" customHeight="1">
      <c r="A947" s="141"/>
      <c r="B947" s="142"/>
      <c r="C947" s="142"/>
      <c r="D947" s="206"/>
      <c r="E947" s="144"/>
      <c r="F947" s="145"/>
      <c r="G947" s="144"/>
      <c r="H947" s="145"/>
      <c r="I947" s="206"/>
      <c r="J947" s="144"/>
      <c r="K947" s="144"/>
      <c r="L947" s="144"/>
      <c r="M947" s="146"/>
      <c r="N947" s="138"/>
      <c r="O947" s="138"/>
      <c r="P947" s="138"/>
      <c r="Q947" s="138"/>
      <c r="R947" s="138"/>
      <c r="S947" s="138"/>
      <c r="T947" s="138"/>
      <c r="U947" s="138"/>
      <c r="V947" s="138"/>
      <c r="W947" s="138"/>
      <c r="X947" s="138"/>
      <c r="Y947" s="138"/>
      <c r="Z947" s="138"/>
    </row>
    <row r="948" ht="12.75" customHeight="1">
      <c r="A948" s="141"/>
      <c r="B948" s="142"/>
      <c r="C948" s="142"/>
      <c r="D948" s="206"/>
      <c r="E948" s="144"/>
      <c r="F948" s="145"/>
      <c r="G948" s="144"/>
      <c r="H948" s="145"/>
      <c r="I948" s="206"/>
      <c r="J948" s="144"/>
      <c r="K948" s="144"/>
      <c r="L948" s="144"/>
      <c r="M948" s="146"/>
      <c r="N948" s="138"/>
      <c r="O948" s="138"/>
      <c r="P948" s="138"/>
      <c r="Q948" s="138"/>
      <c r="R948" s="138"/>
      <c r="S948" s="138"/>
      <c r="T948" s="138"/>
      <c r="U948" s="138"/>
      <c r="V948" s="138"/>
      <c r="W948" s="138"/>
      <c r="X948" s="138"/>
      <c r="Y948" s="138"/>
      <c r="Z948" s="138"/>
    </row>
    <row r="949" ht="12.75" customHeight="1">
      <c r="A949" s="141"/>
      <c r="B949" s="142"/>
      <c r="C949" s="142"/>
      <c r="D949" s="206"/>
      <c r="E949" s="144"/>
      <c r="F949" s="145"/>
      <c r="G949" s="144"/>
      <c r="H949" s="145"/>
      <c r="I949" s="206"/>
      <c r="J949" s="144"/>
      <c r="K949" s="144"/>
      <c r="L949" s="144"/>
      <c r="M949" s="146"/>
      <c r="N949" s="138"/>
      <c r="O949" s="138"/>
      <c r="P949" s="138"/>
      <c r="Q949" s="138"/>
      <c r="R949" s="138"/>
      <c r="S949" s="138"/>
      <c r="T949" s="138"/>
      <c r="U949" s="138"/>
      <c r="V949" s="138"/>
      <c r="W949" s="138"/>
      <c r="X949" s="138"/>
      <c r="Y949" s="138"/>
      <c r="Z949" s="138"/>
    </row>
    <row r="950" ht="12.75" customHeight="1">
      <c r="A950" s="141"/>
      <c r="B950" s="142"/>
      <c r="C950" s="142"/>
      <c r="D950" s="206"/>
      <c r="E950" s="144"/>
      <c r="F950" s="145"/>
      <c r="G950" s="144"/>
      <c r="H950" s="145"/>
      <c r="I950" s="206"/>
      <c r="J950" s="144"/>
      <c r="K950" s="144"/>
      <c r="L950" s="144"/>
      <c r="M950" s="146"/>
      <c r="N950" s="138"/>
      <c r="O950" s="138"/>
      <c r="P950" s="138"/>
      <c r="Q950" s="138"/>
      <c r="R950" s="138"/>
      <c r="S950" s="138"/>
      <c r="T950" s="138"/>
      <c r="U950" s="138"/>
      <c r="V950" s="138"/>
      <c r="W950" s="138"/>
      <c r="X950" s="138"/>
      <c r="Y950" s="138"/>
      <c r="Z950" s="138"/>
    </row>
    <row r="951" ht="12.75" customHeight="1">
      <c r="A951" s="141"/>
      <c r="B951" s="142"/>
      <c r="C951" s="142"/>
      <c r="D951" s="206"/>
      <c r="E951" s="144"/>
      <c r="F951" s="145"/>
      <c r="G951" s="144"/>
      <c r="H951" s="145"/>
      <c r="I951" s="206"/>
      <c r="J951" s="144"/>
      <c r="K951" s="144"/>
      <c r="L951" s="144"/>
      <c r="M951" s="146"/>
      <c r="N951" s="138"/>
      <c r="O951" s="138"/>
      <c r="P951" s="138"/>
      <c r="Q951" s="138"/>
      <c r="R951" s="138"/>
      <c r="S951" s="138"/>
      <c r="T951" s="138"/>
      <c r="U951" s="138"/>
      <c r="V951" s="138"/>
      <c r="W951" s="138"/>
      <c r="X951" s="138"/>
      <c r="Y951" s="138"/>
      <c r="Z951" s="138"/>
    </row>
    <row r="952" ht="12.75" customHeight="1">
      <c r="A952" s="141"/>
      <c r="B952" s="142"/>
      <c r="C952" s="142"/>
      <c r="D952" s="206"/>
      <c r="E952" s="144"/>
      <c r="F952" s="145"/>
      <c r="G952" s="144"/>
      <c r="H952" s="145"/>
      <c r="I952" s="206"/>
      <c r="J952" s="144"/>
      <c r="K952" s="144"/>
      <c r="L952" s="144"/>
      <c r="M952" s="146"/>
      <c r="N952" s="138"/>
      <c r="O952" s="138"/>
      <c r="P952" s="138"/>
      <c r="Q952" s="138"/>
      <c r="R952" s="138"/>
      <c r="S952" s="138"/>
      <c r="T952" s="138"/>
      <c r="U952" s="138"/>
      <c r="V952" s="138"/>
      <c r="W952" s="138"/>
      <c r="X952" s="138"/>
      <c r="Y952" s="138"/>
      <c r="Z952" s="138"/>
    </row>
    <row r="953" ht="12.75" customHeight="1">
      <c r="A953" s="141"/>
      <c r="B953" s="142"/>
      <c r="C953" s="142"/>
      <c r="D953" s="206"/>
      <c r="E953" s="144"/>
      <c r="F953" s="145"/>
      <c r="G953" s="144"/>
      <c r="H953" s="145"/>
      <c r="I953" s="206"/>
      <c r="J953" s="144"/>
      <c r="K953" s="144"/>
      <c r="L953" s="144"/>
      <c r="M953" s="146"/>
      <c r="N953" s="138"/>
      <c r="O953" s="138"/>
      <c r="P953" s="138"/>
      <c r="Q953" s="138"/>
      <c r="R953" s="138"/>
      <c r="S953" s="138"/>
      <c r="T953" s="138"/>
      <c r="U953" s="138"/>
      <c r="V953" s="138"/>
      <c r="W953" s="138"/>
      <c r="X953" s="138"/>
      <c r="Y953" s="138"/>
      <c r="Z953" s="138"/>
    </row>
    <row r="954" ht="12.75" customHeight="1">
      <c r="A954" s="141"/>
      <c r="B954" s="142"/>
      <c r="C954" s="142"/>
      <c r="D954" s="206"/>
      <c r="E954" s="144"/>
      <c r="F954" s="145"/>
      <c r="G954" s="144"/>
      <c r="H954" s="145"/>
      <c r="I954" s="206"/>
      <c r="J954" s="144"/>
      <c r="K954" s="144"/>
      <c r="L954" s="144"/>
      <c r="M954" s="146"/>
      <c r="N954" s="138"/>
      <c r="O954" s="138"/>
      <c r="P954" s="138"/>
      <c r="Q954" s="138"/>
      <c r="R954" s="138"/>
      <c r="S954" s="138"/>
      <c r="T954" s="138"/>
      <c r="U954" s="138"/>
      <c r="V954" s="138"/>
      <c r="W954" s="138"/>
      <c r="X954" s="138"/>
      <c r="Y954" s="138"/>
      <c r="Z954" s="138"/>
    </row>
    <row r="955" ht="12.75" customHeight="1">
      <c r="A955" s="141"/>
      <c r="B955" s="142"/>
      <c r="C955" s="142"/>
      <c r="D955" s="206"/>
      <c r="E955" s="144"/>
      <c r="F955" s="145"/>
      <c r="G955" s="144"/>
      <c r="H955" s="145"/>
      <c r="I955" s="206"/>
      <c r="J955" s="144"/>
      <c r="K955" s="144"/>
      <c r="L955" s="144"/>
      <c r="M955" s="146"/>
      <c r="N955" s="138"/>
      <c r="O955" s="138"/>
      <c r="P955" s="138"/>
      <c r="Q955" s="138"/>
      <c r="R955" s="138"/>
      <c r="S955" s="138"/>
      <c r="T955" s="138"/>
      <c r="U955" s="138"/>
      <c r="V955" s="138"/>
      <c r="W955" s="138"/>
      <c r="X955" s="138"/>
      <c r="Y955" s="138"/>
      <c r="Z955" s="138"/>
    </row>
    <row r="956" ht="12.75" customHeight="1">
      <c r="A956" s="141"/>
      <c r="B956" s="142"/>
      <c r="C956" s="142"/>
      <c r="D956" s="206"/>
      <c r="E956" s="144"/>
      <c r="F956" s="145"/>
      <c r="G956" s="144"/>
      <c r="H956" s="145"/>
      <c r="I956" s="206"/>
      <c r="J956" s="144"/>
      <c r="K956" s="144"/>
      <c r="L956" s="144"/>
      <c r="M956" s="146"/>
      <c r="N956" s="138"/>
      <c r="O956" s="138"/>
      <c r="P956" s="138"/>
      <c r="Q956" s="138"/>
      <c r="R956" s="138"/>
      <c r="S956" s="138"/>
      <c r="T956" s="138"/>
      <c r="U956" s="138"/>
      <c r="V956" s="138"/>
      <c r="W956" s="138"/>
      <c r="X956" s="138"/>
      <c r="Y956" s="138"/>
      <c r="Z956" s="138"/>
    </row>
    <row r="957" ht="12.75" customHeight="1">
      <c r="A957" s="141"/>
      <c r="B957" s="142"/>
      <c r="C957" s="142"/>
      <c r="D957" s="206"/>
      <c r="E957" s="144"/>
      <c r="F957" s="145"/>
      <c r="G957" s="144"/>
      <c r="H957" s="145"/>
      <c r="I957" s="206"/>
      <c r="J957" s="144"/>
      <c r="K957" s="144"/>
      <c r="L957" s="144"/>
      <c r="M957" s="146"/>
      <c r="N957" s="138"/>
      <c r="O957" s="138"/>
      <c r="P957" s="138"/>
      <c r="Q957" s="138"/>
      <c r="R957" s="138"/>
      <c r="S957" s="138"/>
      <c r="T957" s="138"/>
      <c r="U957" s="138"/>
      <c r="V957" s="138"/>
      <c r="W957" s="138"/>
      <c r="X957" s="138"/>
      <c r="Y957" s="138"/>
      <c r="Z957" s="138"/>
    </row>
    <row r="958" ht="12.75" customHeight="1">
      <c r="A958" s="141"/>
      <c r="B958" s="142"/>
      <c r="C958" s="142"/>
      <c r="D958" s="206"/>
      <c r="E958" s="144"/>
      <c r="F958" s="145"/>
      <c r="G958" s="144"/>
      <c r="H958" s="145"/>
      <c r="I958" s="206"/>
      <c r="J958" s="144"/>
      <c r="K958" s="144"/>
      <c r="L958" s="144"/>
      <c r="M958" s="146"/>
      <c r="N958" s="138"/>
      <c r="O958" s="138"/>
      <c r="P958" s="138"/>
      <c r="Q958" s="138"/>
      <c r="R958" s="138"/>
      <c r="S958" s="138"/>
      <c r="T958" s="138"/>
      <c r="U958" s="138"/>
      <c r="V958" s="138"/>
      <c r="W958" s="138"/>
      <c r="X958" s="138"/>
      <c r="Y958" s="138"/>
      <c r="Z958" s="138"/>
    </row>
    <row r="959" ht="12.75" customHeight="1">
      <c r="A959" s="141"/>
      <c r="B959" s="142"/>
      <c r="C959" s="142"/>
      <c r="D959" s="206"/>
      <c r="E959" s="144"/>
      <c r="F959" s="145"/>
      <c r="G959" s="144"/>
      <c r="H959" s="145"/>
      <c r="I959" s="206"/>
      <c r="J959" s="144"/>
      <c r="K959" s="144"/>
      <c r="L959" s="144"/>
      <c r="M959" s="146"/>
      <c r="N959" s="138"/>
      <c r="O959" s="138"/>
      <c r="P959" s="138"/>
      <c r="Q959" s="138"/>
      <c r="R959" s="138"/>
      <c r="S959" s="138"/>
      <c r="T959" s="138"/>
      <c r="U959" s="138"/>
      <c r="V959" s="138"/>
      <c r="W959" s="138"/>
      <c r="X959" s="138"/>
      <c r="Y959" s="138"/>
      <c r="Z959" s="138"/>
    </row>
    <row r="960" ht="12.75" customHeight="1">
      <c r="A960" s="141"/>
      <c r="B960" s="142"/>
      <c r="C960" s="142"/>
      <c r="D960" s="206"/>
      <c r="E960" s="144"/>
      <c r="F960" s="145"/>
      <c r="G960" s="144"/>
      <c r="H960" s="145"/>
      <c r="I960" s="206"/>
      <c r="J960" s="144"/>
      <c r="K960" s="144"/>
      <c r="L960" s="144"/>
      <c r="M960" s="146"/>
      <c r="N960" s="138"/>
      <c r="O960" s="138"/>
      <c r="P960" s="138"/>
      <c r="Q960" s="138"/>
      <c r="R960" s="138"/>
      <c r="S960" s="138"/>
      <c r="T960" s="138"/>
      <c r="U960" s="138"/>
      <c r="V960" s="138"/>
      <c r="W960" s="138"/>
      <c r="X960" s="138"/>
      <c r="Y960" s="138"/>
      <c r="Z960" s="138"/>
    </row>
    <row r="961" ht="12.75" customHeight="1">
      <c r="A961" s="141"/>
      <c r="B961" s="142"/>
      <c r="C961" s="142"/>
      <c r="D961" s="206"/>
      <c r="E961" s="144"/>
      <c r="F961" s="145"/>
      <c r="G961" s="144"/>
      <c r="H961" s="145"/>
      <c r="I961" s="206"/>
      <c r="J961" s="144"/>
      <c r="K961" s="144"/>
      <c r="L961" s="144"/>
      <c r="M961" s="146"/>
      <c r="N961" s="138"/>
      <c r="O961" s="138"/>
      <c r="P961" s="138"/>
      <c r="Q961" s="138"/>
      <c r="R961" s="138"/>
      <c r="S961" s="138"/>
      <c r="T961" s="138"/>
      <c r="U961" s="138"/>
      <c r="V961" s="138"/>
      <c r="W961" s="138"/>
      <c r="X961" s="138"/>
      <c r="Y961" s="138"/>
      <c r="Z961" s="138"/>
    </row>
    <row r="962" ht="12.75" customHeight="1">
      <c r="A962" s="141"/>
      <c r="B962" s="142"/>
      <c r="C962" s="142"/>
      <c r="D962" s="206"/>
      <c r="E962" s="144"/>
      <c r="F962" s="145"/>
      <c r="G962" s="144"/>
      <c r="H962" s="145"/>
      <c r="I962" s="206"/>
      <c r="J962" s="144"/>
      <c r="K962" s="144"/>
      <c r="L962" s="144"/>
      <c r="M962" s="146"/>
      <c r="N962" s="138"/>
      <c r="O962" s="138"/>
      <c r="P962" s="138"/>
      <c r="Q962" s="138"/>
      <c r="R962" s="138"/>
      <c r="S962" s="138"/>
      <c r="T962" s="138"/>
      <c r="U962" s="138"/>
      <c r="V962" s="138"/>
      <c r="W962" s="138"/>
      <c r="X962" s="138"/>
      <c r="Y962" s="138"/>
      <c r="Z962" s="138"/>
    </row>
    <row r="963" ht="12.75" customHeight="1">
      <c r="A963" s="141"/>
      <c r="B963" s="142"/>
      <c r="C963" s="142"/>
      <c r="D963" s="206"/>
      <c r="E963" s="144"/>
      <c r="F963" s="145"/>
      <c r="G963" s="144"/>
      <c r="H963" s="145"/>
      <c r="I963" s="206"/>
      <c r="J963" s="144"/>
      <c r="K963" s="144"/>
      <c r="L963" s="144"/>
      <c r="M963" s="146"/>
      <c r="N963" s="138"/>
      <c r="O963" s="138"/>
      <c r="P963" s="138"/>
      <c r="Q963" s="138"/>
      <c r="R963" s="138"/>
      <c r="S963" s="138"/>
      <c r="T963" s="138"/>
      <c r="U963" s="138"/>
      <c r="V963" s="138"/>
      <c r="W963" s="138"/>
      <c r="X963" s="138"/>
      <c r="Y963" s="138"/>
      <c r="Z963" s="138"/>
    </row>
    <row r="964" ht="12.75" customHeight="1">
      <c r="A964" s="141"/>
      <c r="B964" s="142"/>
      <c r="C964" s="142"/>
      <c r="D964" s="206"/>
      <c r="E964" s="144"/>
      <c r="F964" s="145"/>
      <c r="G964" s="144"/>
      <c r="H964" s="145"/>
      <c r="I964" s="206"/>
      <c r="J964" s="144"/>
      <c r="K964" s="144"/>
      <c r="L964" s="144"/>
      <c r="M964" s="146"/>
      <c r="N964" s="138"/>
      <c r="O964" s="138"/>
      <c r="P964" s="138"/>
      <c r="Q964" s="138"/>
      <c r="R964" s="138"/>
      <c r="S964" s="138"/>
      <c r="T964" s="138"/>
      <c r="U964" s="138"/>
      <c r="V964" s="138"/>
      <c r="W964" s="138"/>
      <c r="X964" s="138"/>
      <c r="Y964" s="138"/>
      <c r="Z964" s="138"/>
    </row>
    <row r="965" ht="12.75" customHeight="1">
      <c r="A965" s="141"/>
      <c r="B965" s="142"/>
      <c r="C965" s="142"/>
      <c r="D965" s="206"/>
      <c r="E965" s="144"/>
      <c r="F965" s="145"/>
      <c r="G965" s="144"/>
      <c r="H965" s="145"/>
      <c r="I965" s="206"/>
      <c r="J965" s="144"/>
      <c r="K965" s="144"/>
      <c r="L965" s="144"/>
      <c r="M965" s="146"/>
      <c r="N965" s="138"/>
      <c r="O965" s="138"/>
      <c r="P965" s="138"/>
      <c r="Q965" s="138"/>
      <c r="R965" s="138"/>
      <c r="S965" s="138"/>
      <c r="T965" s="138"/>
      <c r="U965" s="138"/>
      <c r="V965" s="138"/>
      <c r="W965" s="138"/>
      <c r="X965" s="138"/>
      <c r="Y965" s="138"/>
      <c r="Z965" s="138"/>
    </row>
    <row r="966" ht="12.75" customHeight="1">
      <c r="A966" s="141"/>
      <c r="B966" s="142"/>
      <c r="C966" s="142"/>
      <c r="D966" s="206"/>
      <c r="E966" s="144"/>
      <c r="F966" s="145"/>
      <c r="G966" s="144"/>
      <c r="H966" s="145"/>
      <c r="I966" s="206"/>
      <c r="J966" s="144"/>
      <c r="K966" s="144"/>
      <c r="L966" s="144"/>
      <c r="M966" s="146"/>
      <c r="N966" s="138"/>
      <c r="O966" s="138"/>
      <c r="P966" s="138"/>
      <c r="Q966" s="138"/>
      <c r="R966" s="138"/>
      <c r="S966" s="138"/>
      <c r="T966" s="138"/>
      <c r="U966" s="138"/>
      <c r="V966" s="138"/>
      <c r="W966" s="138"/>
      <c r="X966" s="138"/>
      <c r="Y966" s="138"/>
      <c r="Z966" s="138"/>
    </row>
    <row r="967" ht="12.75" customHeight="1">
      <c r="A967" s="141"/>
      <c r="B967" s="142"/>
      <c r="C967" s="142"/>
      <c r="D967" s="206"/>
      <c r="E967" s="144"/>
      <c r="F967" s="145"/>
      <c r="G967" s="144"/>
      <c r="H967" s="145"/>
      <c r="I967" s="206"/>
      <c r="J967" s="144"/>
      <c r="K967" s="144"/>
      <c r="L967" s="144"/>
      <c r="M967" s="146"/>
      <c r="N967" s="138"/>
      <c r="O967" s="138"/>
      <c r="P967" s="138"/>
      <c r="Q967" s="138"/>
      <c r="R967" s="138"/>
      <c r="S967" s="138"/>
      <c r="T967" s="138"/>
      <c r="U967" s="138"/>
      <c r="V967" s="138"/>
      <c r="W967" s="138"/>
      <c r="X967" s="138"/>
      <c r="Y967" s="138"/>
      <c r="Z967" s="138"/>
    </row>
    <row r="968" ht="12.75" customHeight="1">
      <c r="A968" s="141"/>
      <c r="B968" s="142"/>
      <c r="C968" s="142"/>
      <c r="D968" s="206"/>
      <c r="E968" s="144"/>
      <c r="F968" s="145"/>
      <c r="G968" s="144"/>
      <c r="H968" s="145"/>
      <c r="I968" s="206"/>
      <c r="J968" s="144"/>
      <c r="K968" s="144"/>
      <c r="L968" s="144"/>
      <c r="M968" s="146"/>
      <c r="N968" s="138"/>
      <c r="O968" s="138"/>
      <c r="P968" s="138"/>
      <c r="Q968" s="138"/>
      <c r="R968" s="138"/>
      <c r="S968" s="138"/>
      <c r="T968" s="138"/>
      <c r="U968" s="138"/>
      <c r="V968" s="138"/>
      <c r="W968" s="138"/>
      <c r="X968" s="138"/>
      <c r="Y968" s="138"/>
      <c r="Z968" s="138"/>
    </row>
    <row r="969" ht="12.75" customHeight="1">
      <c r="A969" s="141"/>
      <c r="B969" s="142"/>
      <c r="C969" s="142"/>
      <c r="D969" s="206"/>
      <c r="E969" s="144"/>
      <c r="F969" s="145"/>
      <c r="G969" s="144"/>
      <c r="H969" s="145"/>
      <c r="I969" s="206"/>
      <c r="J969" s="144"/>
      <c r="K969" s="144"/>
      <c r="L969" s="144"/>
      <c r="M969" s="146"/>
      <c r="N969" s="138"/>
      <c r="O969" s="138"/>
      <c r="P969" s="138"/>
      <c r="Q969" s="138"/>
      <c r="R969" s="138"/>
      <c r="S969" s="138"/>
      <c r="T969" s="138"/>
      <c r="U969" s="138"/>
      <c r="V969" s="138"/>
      <c r="W969" s="138"/>
      <c r="X969" s="138"/>
      <c r="Y969" s="138"/>
      <c r="Z969" s="138"/>
    </row>
    <row r="970" ht="12.75" customHeight="1">
      <c r="A970" s="141"/>
      <c r="B970" s="142"/>
      <c r="C970" s="142"/>
      <c r="D970" s="206"/>
      <c r="E970" s="144"/>
      <c r="F970" s="145"/>
      <c r="G970" s="144"/>
      <c r="H970" s="145"/>
      <c r="I970" s="206"/>
      <c r="J970" s="144"/>
      <c r="K970" s="144"/>
      <c r="L970" s="144"/>
      <c r="M970" s="146"/>
      <c r="N970" s="138"/>
      <c r="O970" s="138"/>
      <c r="P970" s="138"/>
      <c r="Q970" s="138"/>
      <c r="R970" s="138"/>
      <c r="S970" s="138"/>
      <c r="T970" s="138"/>
      <c r="U970" s="138"/>
      <c r="V970" s="138"/>
      <c r="W970" s="138"/>
      <c r="X970" s="138"/>
      <c r="Y970" s="138"/>
      <c r="Z970" s="138"/>
    </row>
    <row r="971" ht="12.75" customHeight="1">
      <c r="A971" s="141"/>
      <c r="B971" s="142"/>
      <c r="C971" s="142"/>
      <c r="D971" s="206"/>
      <c r="E971" s="144"/>
      <c r="F971" s="145"/>
      <c r="G971" s="144"/>
      <c r="H971" s="145"/>
      <c r="I971" s="206"/>
      <c r="J971" s="144"/>
      <c r="K971" s="144"/>
      <c r="L971" s="144"/>
      <c r="M971" s="146"/>
      <c r="N971" s="138"/>
      <c r="O971" s="138"/>
      <c r="P971" s="138"/>
      <c r="Q971" s="138"/>
      <c r="R971" s="138"/>
      <c r="S971" s="138"/>
      <c r="T971" s="138"/>
      <c r="U971" s="138"/>
      <c r="V971" s="138"/>
      <c r="W971" s="138"/>
      <c r="X971" s="138"/>
      <c r="Y971" s="138"/>
      <c r="Z971" s="138"/>
    </row>
    <row r="972" ht="12.75" customHeight="1">
      <c r="A972" s="141"/>
      <c r="B972" s="142"/>
      <c r="C972" s="142"/>
      <c r="D972" s="206"/>
      <c r="E972" s="144"/>
      <c r="F972" s="145"/>
      <c r="G972" s="144"/>
      <c r="H972" s="145"/>
      <c r="I972" s="206"/>
      <c r="J972" s="144"/>
      <c r="K972" s="144"/>
      <c r="L972" s="144"/>
      <c r="M972" s="146"/>
      <c r="N972" s="138"/>
      <c r="O972" s="138"/>
      <c r="P972" s="138"/>
      <c r="Q972" s="138"/>
      <c r="R972" s="138"/>
      <c r="S972" s="138"/>
      <c r="T972" s="138"/>
      <c r="U972" s="138"/>
      <c r="V972" s="138"/>
      <c r="W972" s="138"/>
      <c r="X972" s="138"/>
      <c r="Y972" s="138"/>
      <c r="Z972" s="138"/>
    </row>
    <row r="973" ht="12.75" customHeight="1">
      <c r="A973" s="141"/>
      <c r="B973" s="142"/>
      <c r="C973" s="142"/>
      <c r="D973" s="206"/>
      <c r="E973" s="144"/>
      <c r="F973" s="145"/>
      <c r="G973" s="144"/>
      <c r="H973" s="145"/>
      <c r="I973" s="206"/>
      <c r="J973" s="144"/>
      <c r="K973" s="144"/>
      <c r="L973" s="144"/>
      <c r="M973" s="146"/>
      <c r="N973" s="138"/>
      <c r="O973" s="138"/>
      <c r="P973" s="138"/>
      <c r="Q973" s="138"/>
      <c r="R973" s="138"/>
      <c r="S973" s="138"/>
      <c r="T973" s="138"/>
      <c r="U973" s="138"/>
      <c r="V973" s="138"/>
      <c r="W973" s="138"/>
      <c r="X973" s="138"/>
      <c r="Y973" s="138"/>
      <c r="Z973" s="138"/>
    </row>
    <row r="974" ht="12.75" customHeight="1">
      <c r="A974" s="141"/>
      <c r="B974" s="142"/>
      <c r="C974" s="142"/>
      <c r="D974" s="206"/>
      <c r="E974" s="144"/>
      <c r="F974" s="145"/>
      <c r="G974" s="144"/>
      <c r="H974" s="145"/>
      <c r="I974" s="206"/>
      <c r="J974" s="144"/>
      <c r="K974" s="144"/>
      <c r="L974" s="144"/>
      <c r="M974" s="146"/>
      <c r="N974" s="138"/>
      <c r="O974" s="138"/>
      <c r="P974" s="138"/>
      <c r="Q974" s="138"/>
      <c r="R974" s="138"/>
      <c r="S974" s="138"/>
      <c r="T974" s="138"/>
      <c r="U974" s="138"/>
      <c r="V974" s="138"/>
      <c r="W974" s="138"/>
      <c r="X974" s="138"/>
      <c r="Y974" s="138"/>
      <c r="Z974" s="138"/>
    </row>
    <row r="975" ht="12.75" customHeight="1">
      <c r="A975" s="141"/>
      <c r="B975" s="142"/>
      <c r="C975" s="142"/>
      <c r="D975" s="206"/>
      <c r="E975" s="144"/>
      <c r="F975" s="145"/>
      <c r="G975" s="144"/>
      <c r="H975" s="145"/>
      <c r="I975" s="206"/>
      <c r="J975" s="144"/>
      <c r="K975" s="144"/>
      <c r="L975" s="144"/>
      <c r="M975" s="146"/>
      <c r="N975" s="138"/>
      <c r="O975" s="138"/>
      <c r="P975" s="138"/>
      <c r="Q975" s="138"/>
      <c r="R975" s="138"/>
      <c r="S975" s="138"/>
      <c r="T975" s="138"/>
      <c r="U975" s="138"/>
      <c r="V975" s="138"/>
      <c r="W975" s="138"/>
      <c r="X975" s="138"/>
      <c r="Y975" s="138"/>
      <c r="Z975" s="138"/>
    </row>
    <row r="976" ht="12.75" customHeight="1">
      <c r="A976" s="141"/>
      <c r="B976" s="142"/>
      <c r="C976" s="142"/>
      <c r="D976" s="206"/>
      <c r="E976" s="144"/>
      <c r="F976" s="145"/>
      <c r="G976" s="144"/>
      <c r="H976" s="145"/>
      <c r="I976" s="206"/>
      <c r="J976" s="144"/>
      <c r="K976" s="144"/>
      <c r="L976" s="144"/>
      <c r="M976" s="146"/>
      <c r="N976" s="138"/>
      <c r="O976" s="138"/>
      <c r="P976" s="138"/>
      <c r="Q976" s="138"/>
      <c r="R976" s="138"/>
      <c r="S976" s="138"/>
      <c r="T976" s="138"/>
      <c r="U976" s="138"/>
      <c r="V976" s="138"/>
      <c r="W976" s="138"/>
      <c r="X976" s="138"/>
      <c r="Y976" s="138"/>
      <c r="Z976" s="138"/>
    </row>
    <row r="977" ht="12.75" customHeight="1">
      <c r="A977" s="141"/>
      <c r="B977" s="142"/>
      <c r="C977" s="142"/>
      <c r="D977" s="206"/>
      <c r="E977" s="144"/>
      <c r="F977" s="145"/>
      <c r="G977" s="144"/>
      <c r="H977" s="145"/>
      <c r="I977" s="206"/>
      <c r="J977" s="144"/>
      <c r="K977" s="144"/>
      <c r="L977" s="144"/>
      <c r="M977" s="146"/>
      <c r="N977" s="138"/>
      <c r="O977" s="138"/>
      <c r="P977" s="138"/>
      <c r="Q977" s="138"/>
      <c r="R977" s="138"/>
      <c r="S977" s="138"/>
      <c r="T977" s="138"/>
      <c r="U977" s="138"/>
      <c r="V977" s="138"/>
      <c r="W977" s="138"/>
      <c r="X977" s="138"/>
      <c r="Y977" s="138"/>
      <c r="Z977" s="138"/>
    </row>
    <row r="978" ht="12.75" customHeight="1">
      <c r="A978" s="141"/>
      <c r="B978" s="142"/>
      <c r="C978" s="142"/>
      <c r="D978" s="206"/>
      <c r="E978" s="144"/>
      <c r="F978" s="145"/>
      <c r="G978" s="144"/>
      <c r="H978" s="145"/>
      <c r="I978" s="206"/>
      <c r="J978" s="144"/>
      <c r="K978" s="144"/>
      <c r="L978" s="144"/>
      <c r="M978" s="146"/>
      <c r="N978" s="138"/>
      <c r="O978" s="138"/>
      <c r="P978" s="138"/>
      <c r="Q978" s="138"/>
      <c r="R978" s="138"/>
      <c r="S978" s="138"/>
      <c r="T978" s="138"/>
      <c r="U978" s="138"/>
      <c r="V978" s="138"/>
      <c r="W978" s="138"/>
      <c r="X978" s="138"/>
      <c r="Y978" s="138"/>
      <c r="Z978" s="138"/>
    </row>
    <row r="979" ht="12.75" customHeight="1">
      <c r="A979" s="141"/>
      <c r="B979" s="142"/>
      <c r="C979" s="142"/>
      <c r="D979" s="206"/>
      <c r="E979" s="144"/>
      <c r="F979" s="145"/>
      <c r="G979" s="144"/>
      <c r="H979" s="145"/>
      <c r="I979" s="206"/>
      <c r="J979" s="144"/>
      <c r="K979" s="144"/>
      <c r="L979" s="144"/>
      <c r="M979" s="146"/>
      <c r="N979" s="138"/>
      <c r="O979" s="138"/>
      <c r="P979" s="138"/>
      <c r="Q979" s="138"/>
      <c r="R979" s="138"/>
      <c r="S979" s="138"/>
      <c r="T979" s="138"/>
      <c r="U979" s="138"/>
      <c r="V979" s="138"/>
      <c r="W979" s="138"/>
      <c r="X979" s="138"/>
      <c r="Y979" s="138"/>
      <c r="Z979" s="138"/>
    </row>
    <row r="980" ht="12.75" customHeight="1">
      <c r="A980" s="141"/>
      <c r="B980" s="142"/>
      <c r="C980" s="142"/>
      <c r="D980" s="206"/>
      <c r="E980" s="144"/>
      <c r="F980" s="145"/>
      <c r="G980" s="144"/>
      <c r="H980" s="145"/>
      <c r="I980" s="206"/>
      <c r="J980" s="144"/>
      <c r="K980" s="144"/>
      <c r="L980" s="144"/>
      <c r="M980" s="146"/>
      <c r="N980" s="138"/>
      <c r="O980" s="138"/>
      <c r="P980" s="138"/>
      <c r="Q980" s="138"/>
      <c r="R980" s="138"/>
      <c r="S980" s="138"/>
      <c r="T980" s="138"/>
      <c r="U980" s="138"/>
      <c r="V980" s="138"/>
      <c r="W980" s="138"/>
      <c r="X980" s="138"/>
      <c r="Y980" s="138"/>
      <c r="Z980" s="138"/>
    </row>
    <row r="981" ht="12.75" customHeight="1">
      <c r="A981" s="141"/>
      <c r="B981" s="142"/>
      <c r="C981" s="142"/>
      <c r="D981" s="206"/>
      <c r="E981" s="144"/>
      <c r="F981" s="145"/>
      <c r="G981" s="144"/>
      <c r="H981" s="145"/>
      <c r="I981" s="206"/>
      <c r="J981" s="144"/>
      <c r="K981" s="144"/>
      <c r="L981" s="144"/>
      <c r="M981" s="146"/>
      <c r="N981" s="138"/>
      <c r="O981" s="138"/>
      <c r="P981" s="138"/>
      <c r="Q981" s="138"/>
      <c r="R981" s="138"/>
      <c r="S981" s="138"/>
      <c r="T981" s="138"/>
      <c r="U981" s="138"/>
      <c r="V981" s="138"/>
      <c r="W981" s="138"/>
      <c r="X981" s="138"/>
      <c r="Y981" s="138"/>
      <c r="Z981" s="138"/>
    </row>
    <row r="982" ht="12.75" customHeight="1">
      <c r="A982" s="141"/>
      <c r="B982" s="142"/>
      <c r="C982" s="142"/>
      <c r="D982" s="206"/>
      <c r="E982" s="144"/>
      <c r="F982" s="145"/>
      <c r="G982" s="144"/>
      <c r="H982" s="145"/>
      <c r="I982" s="206"/>
      <c r="J982" s="144"/>
      <c r="K982" s="144"/>
      <c r="L982" s="144"/>
      <c r="M982" s="146"/>
      <c r="N982" s="138"/>
      <c r="O982" s="138"/>
      <c r="P982" s="138"/>
      <c r="Q982" s="138"/>
      <c r="R982" s="138"/>
      <c r="S982" s="138"/>
      <c r="T982" s="138"/>
      <c r="U982" s="138"/>
      <c r="V982" s="138"/>
      <c r="W982" s="138"/>
      <c r="X982" s="138"/>
      <c r="Y982" s="138"/>
      <c r="Z982" s="138"/>
    </row>
    <row r="983" ht="12.75" customHeight="1">
      <c r="A983" s="141"/>
      <c r="B983" s="142"/>
      <c r="C983" s="142"/>
      <c r="D983" s="206"/>
      <c r="E983" s="144"/>
      <c r="F983" s="145"/>
      <c r="G983" s="144"/>
      <c r="H983" s="145"/>
      <c r="I983" s="206"/>
      <c r="J983" s="144"/>
      <c r="K983" s="144"/>
      <c r="L983" s="144"/>
      <c r="M983" s="146"/>
      <c r="N983" s="138"/>
      <c r="O983" s="138"/>
      <c r="P983" s="138"/>
      <c r="Q983" s="138"/>
      <c r="R983" s="138"/>
      <c r="S983" s="138"/>
      <c r="T983" s="138"/>
      <c r="U983" s="138"/>
      <c r="V983" s="138"/>
      <c r="W983" s="138"/>
      <c r="X983" s="138"/>
      <c r="Y983" s="138"/>
      <c r="Z983" s="138"/>
    </row>
    <row r="984" ht="12.75" customHeight="1">
      <c r="A984" s="141"/>
      <c r="B984" s="142"/>
      <c r="C984" s="142"/>
      <c r="D984" s="206"/>
      <c r="E984" s="144"/>
      <c r="F984" s="145"/>
      <c r="G984" s="144"/>
      <c r="H984" s="145"/>
      <c r="I984" s="206"/>
      <c r="J984" s="144"/>
      <c r="K984" s="144"/>
      <c r="L984" s="144"/>
      <c r="M984" s="146"/>
      <c r="N984" s="138"/>
      <c r="O984" s="138"/>
      <c r="P984" s="138"/>
      <c r="Q984" s="138"/>
      <c r="R984" s="138"/>
      <c r="S984" s="138"/>
      <c r="T984" s="138"/>
      <c r="U984" s="138"/>
      <c r="V984" s="138"/>
      <c r="W984" s="138"/>
      <c r="X984" s="138"/>
      <c r="Y984" s="138"/>
      <c r="Z984" s="138"/>
    </row>
    <row r="985" ht="12.75" customHeight="1">
      <c r="A985" s="141"/>
      <c r="B985" s="142"/>
      <c r="C985" s="142"/>
      <c r="D985" s="206"/>
      <c r="E985" s="144"/>
      <c r="F985" s="145"/>
      <c r="G985" s="144"/>
      <c r="H985" s="145"/>
      <c r="I985" s="206"/>
      <c r="J985" s="144"/>
      <c r="K985" s="144"/>
      <c r="L985" s="144"/>
      <c r="M985" s="146"/>
      <c r="N985" s="138"/>
      <c r="O985" s="138"/>
      <c r="P985" s="138"/>
      <c r="Q985" s="138"/>
      <c r="R985" s="138"/>
      <c r="S985" s="138"/>
      <c r="T985" s="138"/>
      <c r="U985" s="138"/>
      <c r="V985" s="138"/>
      <c r="W985" s="138"/>
      <c r="X985" s="138"/>
      <c r="Y985" s="138"/>
      <c r="Z985" s="138"/>
    </row>
    <row r="986" ht="12.75" customHeight="1">
      <c r="A986" s="141"/>
      <c r="B986" s="142"/>
      <c r="C986" s="142"/>
      <c r="D986" s="206"/>
      <c r="E986" s="144"/>
      <c r="F986" s="145"/>
      <c r="G986" s="144"/>
      <c r="H986" s="145"/>
      <c r="I986" s="206"/>
      <c r="J986" s="144"/>
      <c r="K986" s="144"/>
      <c r="L986" s="144"/>
      <c r="M986" s="146"/>
      <c r="N986" s="138"/>
      <c r="O986" s="138"/>
      <c r="P986" s="138"/>
      <c r="Q986" s="138"/>
      <c r="R986" s="138"/>
      <c r="S986" s="138"/>
      <c r="T986" s="138"/>
      <c r="U986" s="138"/>
      <c r="V986" s="138"/>
      <c r="W986" s="138"/>
      <c r="X986" s="138"/>
      <c r="Y986" s="138"/>
      <c r="Z986" s="138"/>
    </row>
    <row r="987" ht="12.75" customHeight="1">
      <c r="A987" s="141"/>
      <c r="B987" s="142"/>
      <c r="C987" s="142"/>
      <c r="D987" s="206"/>
      <c r="E987" s="144"/>
      <c r="F987" s="145"/>
      <c r="G987" s="144"/>
      <c r="H987" s="145"/>
      <c r="I987" s="206"/>
      <c r="J987" s="144"/>
      <c r="K987" s="144"/>
      <c r="L987" s="144"/>
      <c r="M987" s="146"/>
      <c r="N987" s="138"/>
      <c r="O987" s="138"/>
      <c r="P987" s="138"/>
      <c r="Q987" s="138"/>
      <c r="R987" s="138"/>
      <c r="S987" s="138"/>
      <c r="T987" s="138"/>
      <c r="U987" s="138"/>
      <c r="V987" s="138"/>
      <c r="W987" s="138"/>
      <c r="X987" s="138"/>
      <c r="Y987" s="138"/>
      <c r="Z987" s="138"/>
    </row>
    <row r="988" ht="12.75" customHeight="1">
      <c r="A988" s="141"/>
      <c r="B988" s="142"/>
      <c r="C988" s="142"/>
      <c r="D988" s="206"/>
      <c r="E988" s="144"/>
      <c r="F988" s="145"/>
      <c r="G988" s="144"/>
      <c r="H988" s="145"/>
      <c r="I988" s="206"/>
      <c r="J988" s="144"/>
      <c r="K988" s="144"/>
      <c r="L988" s="144"/>
      <c r="M988" s="146"/>
      <c r="N988" s="138"/>
      <c r="O988" s="138"/>
      <c r="P988" s="138"/>
      <c r="Q988" s="138"/>
      <c r="R988" s="138"/>
      <c r="S988" s="138"/>
      <c r="T988" s="138"/>
      <c r="U988" s="138"/>
      <c r="V988" s="138"/>
      <c r="W988" s="138"/>
      <c r="X988" s="138"/>
      <c r="Y988" s="138"/>
      <c r="Z988" s="138"/>
    </row>
    <row r="989" ht="12.75" customHeight="1">
      <c r="A989" s="141"/>
      <c r="B989" s="142"/>
      <c r="C989" s="142"/>
      <c r="D989" s="206"/>
      <c r="E989" s="144"/>
      <c r="F989" s="145"/>
      <c r="G989" s="144"/>
      <c r="H989" s="145"/>
      <c r="I989" s="206"/>
      <c r="J989" s="144"/>
      <c r="K989" s="144"/>
      <c r="L989" s="144"/>
      <c r="M989" s="146"/>
      <c r="N989" s="138"/>
      <c r="O989" s="138"/>
      <c r="P989" s="138"/>
      <c r="Q989" s="138"/>
      <c r="R989" s="138"/>
      <c r="S989" s="138"/>
      <c r="T989" s="138"/>
      <c r="U989" s="138"/>
      <c r="V989" s="138"/>
      <c r="W989" s="138"/>
      <c r="X989" s="138"/>
      <c r="Y989" s="138"/>
      <c r="Z989" s="138"/>
    </row>
    <row r="990" ht="12.75" customHeight="1">
      <c r="A990" s="141"/>
      <c r="B990" s="142"/>
      <c r="C990" s="142"/>
      <c r="D990" s="206"/>
      <c r="E990" s="144"/>
      <c r="F990" s="145"/>
      <c r="G990" s="144"/>
      <c r="H990" s="145"/>
      <c r="I990" s="206"/>
      <c r="J990" s="144"/>
      <c r="K990" s="144"/>
      <c r="L990" s="144"/>
      <c r="M990" s="146"/>
      <c r="N990" s="138"/>
      <c r="O990" s="138"/>
      <c r="P990" s="138"/>
      <c r="Q990" s="138"/>
      <c r="R990" s="138"/>
      <c r="S990" s="138"/>
      <c r="T990" s="138"/>
      <c r="U990" s="138"/>
      <c r="V990" s="138"/>
      <c r="W990" s="138"/>
      <c r="X990" s="138"/>
      <c r="Y990" s="138"/>
      <c r="Z990" s="138"/>
    </row>
    <row r="991" ht="12.75" customHeight="1">
      <c r="A991" s="141"/>
      <c r="B991" s="142"/>
      <c r="C991" s="142"/>
      <c r="D991" s="206"/>
      <c r="E991" s="144"/>
      <c r="F991" s="145"/>
      <c r="G991" s="144"/>
      <c r="H991" s="145"/>
      <c r="I991" s="206"/>
      <c r="J991" s="144"/>
      <c r="K991" s="144"/>
      <c r="L991" s="144"/>
      <c r="M991" s="146"/>
      <c r="N991" s="138"/>
      <c r="O991" s="138"/>
      <c r="P991" s="138"/>
      <c r="Q991" s="138"/>
      <c r="R991" s="138"/>
      <c r="S991" s="138"/>
      <c r="T991" s="138"/>
      <c r="U991" s="138"/>
      <c r="V991" s="138"/>
      <c r="W991" s="138"/>
      <c r="X991" s="138"/>
      <c r="Y991" s="138"/>
      <c r="Z991" s="138"/>
    </row>
    <row r="992" ht="12.75" customHeight="1">
      <c r="A992" s="141"/>
      <c r="B992" s="142"/>
      <c r="C992" s="142"/>
      <c r="D992" s="206"/>
      <c r="E992" s="144"/>
      <c r="F992" s="145"/>
      <c r="G992" s="144"/>
      <c r="H992" s="145"/>
      <c r="I992" s="206"/>
      <c r="J992" s="144"/>
      <c r="K992" s="144"/>
      <c r="L992" s="144"/>
      <c r="M992" s="146"/>
      <c r="N992" s="138"/>
      <c r="O992" s="138"/>
      <c r="P992" s="138"/>
      <c r="Q992" s="138"/>
      <c r="R992" s="138"/>
      <c r="S992" s="138"/>
      <c r="T992" s="138"/>
      <c r="U992" s="138"/>
      <c r="V992" s="138"/>
      <c r="W992" s="138"/>
      <c r="X992" s="138"/>
      <c r="Y992" s="138"/>
      <c r="Z992" s="138"/>
    </row>
    <row r="993" ht="12.75" customHeight="1">
      <c r="A993" s="141"/>
      <c r="B993" s="142"/>
      <c r="C993" s="142"/>
      <c r="D993" s="206"/>
      <c r="E993" s="144"/>
      <c r="F993" s="145"/>
      <c r="G993" s="144"/>
      <c r="H993" s="145"/>
      <c r="I993" s="206"/>
      <c r="J993" s="144"/>
      <c r="K993" s="144"/>
      <c r="L993" s="144"/>
      <c r="M993" s="146"/>
      <c r="N993" s="138"/>
      <c r="O993" s="138"/>
      <c r="P993" s="138"/>
      <c r="Q993" s="138"/>
      <c r="R993" s="138"/>
      <c r="S993" s="138"/>
      <c r="T993" s="138"/>
      <c r="U993" s="138"/>
      <c r="V993" s="138"/>
      <c r="W993" s="138"/>
      <c r="X993" s="138"/>
      <c r="Y993" s="138"/>
      <c r="Z993" s="138"/>
    </row>
    <row r="994" ht="12.75" customHeight="1">
      <c r="A994" s="141"/>
      <c r="B994" s="142"/>
      <c r="C994" s="142"/>
      <c r="D994" s="206"/>
      <c r="E994" s="144"/>
      <c r="F994" s="145"/>
      <c r="G994" s="144"/>
      <c r="H994" s="145"/>
      <c r="I994" s="206"/>
      <c r="J994" s="144"/>
      <c r="K994" s="144"/>
      <c r="L994" s="144"/>
      <c r="M994" s="146"/>
      <c r="N994" s="138"/>
      <c r="O994" s="138"/>
      <c r="P994" s="138"/>
      <c r="Q994" s="138"/>
      <c r="R994" s="138"/>
      <c r="S994" s="138"/>
      <c r="T994" s="138"/>
      <c r="U994" s="138"/>
      <c r="V994" s="138"/>
      <c r="W994" s="138"/>
      <c r="X994" s="138"/>
      <c r="Y994" s="138"/>
      <c r="Z994" s="138"/>
    </row>
    <row r="995" ht="12.75" customHeight="1">
      <c r="A995" s="141"/>
      <c r="B995" s="142"/>
      <c r="C995" s="142"/>
      <c r="D995" s="206"/>
      <c r="E995" s="144"/>
      <c r="F995" s="145"/>
      <c r="G995" s="144"/>
      <c r="H995" s="145"/>
      <c r="I995" s="206"/>
      <c r="J995" s="144"/>
      <c r="K995" s="144"/>
      <c r="L995" s="144"/>
      <c r="M995" s="146"/>
      <c r="N995" s="138"/>
      <c r="O995" s="138"/>
      <c r="P995" s="138"/>
      <c r="Q995" s="138"/>
      <c r="R995" s="138"/>
      <c r="S995" s="138"/>
      <c r="T995" s="138"/>
      <c r="U995" s="138"/>
      <c r="V995" s="138"/>
      <c r="W995" s="138"/>
      <c r="X995" s="138"/>
      <c r="Y995" s="138"/>
      <c r="Z995" s="138"/>
    </row>
    <row r="996" ht="12.75" customHeight="1">
      <c r="A996" s="141"/>
      <c r="B996" s="142"/>
      <c r="C996" s="142"/>
      <c r="D996" s="206"/>
      <c r="E996" s="144"/>
      <c r="F996" s="145"/>
      <c r="G996" s="144"/>
      <c r="H996" s="145"/>
      <c r="I996" s="206"/>
      <c r="J996" s="144"/>
      <c r="K996" s="144"/>
      <c r="L996" s="144"/>
      <c r="M996" s="146"/>
      <c r="N996" s="138"/>
      <c r="O996" s="138"/>
      <c r="P996" s="138"/>
      <c r="Q996" s="138"/>
      <c r="R996" s="138"/>
      <c r="S996" s="138"/>
      <c r="T996" s="138"/>
      <c r="U996" s="138"/>
      <c r="V996" s="138"/>
      <c r="W996" s="138"/>
      <c r="X996" s="138"/>
      <c r="Y996" s="138"/>
      <c r="Z996" s="138"/>
    </row>
    <row r="997" ht="12.75" customHeight="1">
      <c r="A997" s="141"/>
      <c r="B997" s="142"/>
      <c r="C997" s="142"/>
      <c r="D997" s="206"/>
      <c r="E997" s="144"/>
      <c r="F997" s="145"/>
      <c r="G997" s="144"/>
      <c r="H997" s="145"/>
      <c r="I997" s="206"/>
      <c r="J997" s="144"/>
      <c r="K997" s="144"/>
      <c r="L997" s="144"/>
      <c r="M997" s="146"/>
      <c r="N997" s="138"/>
      <c r="O997" s="138"/>
      <c r="P997" s="138"/>
      <c r="Q997" s="138"/>
      <c r="R997" s="138"/>
      <c r="S997" s="138"/>
      <c r="T997" s="138"/>
      <c r="U997" s="138"/>
      <c r="V997" s="138"/>
      <c r="W997" s="138"/>
      <c r="X997" s="138"/>
      <c r="Y997" s="138"/>
      <c r="Z997" s="138"/>
    </row>
    <row r="998" ht="12.75" customHeight="1">
      <c r="A998" s="141"/>
      <c r="B998" s="142"/>
      <c r="C998" s="142"/>
      <c r="D998" s="206"/>
      <c r="E998" s="144"/>
      <c r="F998" s="145"/>
      <c r="G998" s="144"/>
      <c r="H998" s="145"/>
      <c r="I998" s="206"/>
      <c r="J998" s="144"/>
      <c r="K998" s="144"/>
      <c r="L998" s="144"/>
      <c r="M998" s="146"/>
      <c r="N998" s="138"/>
      <c r="O998" s="138"/>
      <c r="P998" s="138"/>
      <c r="Q998" s="138"/>
      <c r="R998" s="138"/>
      <c r="S998" s="138"/>
      <c r="T998" s="138"/>
      <c r="U998" s="138"/>
      <c r="V998" s="138"/>
      <c r="W998" s="138"/>
      <c r="X998" s="138"/>
      <c r="Y998" s="138"/>
      <c r="Z998" s="138"/>
    </row>
    <row r="999" ht="12.75" customHeight="1">
      <c r="A999" s="141"/>
      <c r="B999" s="142"/>
      <c r="C999" s="142"/>
      <c r="D999" s="206"/>
      <c r="E999" s="144"/>
      <c r="F999" s="145"/>
      <c r="G999" s="144"/>
      <c r="H999" s="145"/>
      <c r="I999" s="206"/>
      <c r="J999" s="144"/>
      <c r="K999" s="144"/>
      <c r="L999" s="144"/>
      <c r="M999" s="146"/>
      <c r="N999" s="138"/>
      <c r="O999" s="138"/>
      <c r="P999" s="138"/>
      <c r="Q999" s="138"/>
      <c r="R999" s="138"/>
      <c r="S999" s="138"/>
      <c r="T999" s="138"/>
      <c r="U999" s="138"/>
      <c r="V999" s="138"/>
      <c r="W999" s="138"/>
      <c r="X999" s="138"/>
      <c r="Y999" s="138"/>
      <c r="Z999" s="138"/>
    </row>
    <row r="1000" ht="12.75" customHeight="1">
      <c r="A1000" s="141"/>
      <c r="B1000" s="142"/>
      <c r="C1000" s="142"/>
      <c r="D1000" s="206"/>
      <c r="E1000" s="144"/>
      <c r="F1000" s="145"/>
      <c r="G1000" s="144"/>
      <c r="H1000" s="145"/>
      <c r="I1000" s="206"/>
      <c r="J1000" s="144"/>
      <c r="K1000" s="144"/>
      <c r="L1000" s="144"/>
      <c r="M1000" s="146"/>
      <c r="N1000" s="138"/>
      <c r="O1000" s="138"/>
      <c r="P1000" s="138"/>
      <c r="Q1000" s="138"/>
      <c r="R1000" s="138"/>
      <c r="S1000" s="138"/>
      <c r="T1000" s="138"/>
      <c r="U1000" s="138"/>
      <c r="V1000" s="138"/>
      <c r="W1000" s="138"/>
      <c r="X1000" s="138"/>
      <c r="Y1000" s="138"/>
      <c r="Z1000" s="138"/>
    </row>
  </sheetData>
  <autoFilter ref="$A$1:$M$495"/>
  <mergeCells count="76">
    <mergeCell ref="O69:R69"/>
    <mergeCell ref="O70:R70"/>
    <mergeCell ref="O71:R71"/>
    <mergeCell ref="O72:R72"/>
    <mergeCell ref="O73:R73"/>
    <mergeCell ref="O74:R74"/>
    <mergeCell ref="O75:R75"/>
    <mergeCell ref="O76:R76"/>
    <mergeCell ref="O78:T79"/>
    <mergeCell ref="O80:R80"/>
    <mergeCell ref="O81:R81"/>
    <mergeCell ref="O82:R82"/>
    <mergeCell ref="O83:R83"/>
    <mergeCell ref="O84:R84"/>
    <mergeCell ref="P94:R94"/>
    <mergeCell ref="P95:R95"/>
    <mergeCell ref="P96:R96"/>
    <mergeCell ref="P97:R97"/>
    <mergeCell ref="P98:R98"/>
    <mergeCell ref="P99:R99"/>
    <mergeCell ref="O85:R85"/>
    <mergeCell ref="O87:R88"/>
    <mergeCell ref="P89:R89"/>
    <mergeCell ref="P90:R90"/>
    <mergeCell ref="P91:R91"/>
    <mergeCell ref="P92:R92"/>
    <mergeCell ref="P93:R93"/>
    <mergeCell ref="O2:P2"/>
    <mergeCell ref="O14:S15"/>
    <mergeCell ref="O16:S16"/>
    <mergeCell ref="O17:S17"/>
    <mergeCell ref="O18:S18"/>
    <mergeCell ref="O19:S19"/>
    <mergeCell ref="O20:S20"/>
    <mergeCell ref="O21:S21"/>
    <mergeCell ref="O22:S22"/>
    <mergeCell ref="O23:S23"/>
    <mergeCell ref="O24:S24"/>
    <mergeCell ref="O26:S27"/>
    <mergeCell ref="P28:R28"/>
    <mergeCell ref="P29:R29"/>
    <mergeCell ref="P30:R30"/>
    <mergeCell ref="P31:R31"/>
    <mergeCell ref="P32:R32"/>
    <mergeCell ref="P33:R33"/>
    <mergeCell ref="P34:R34"/>
    <mergeCell ref="P35:R35"/>
    <mergeCell ref="P36:R36"/>
    <mergeCell ref="P37:R37"/>
    <mergeCell ref="P38:R38"/>
    <mergeCell ref="P39:R39"/>
    <mergeCell ref="P40:R40"/>
    <mergeCell ref="P41:R41"/>
    <mergeCell ref="P42:R42"/>
    <mergeCell ref="O44:S45"/>
    <mergeCell ref="P46:R46"/>
    <mergeCell ref="P47:R47"/>
    <mergeCell ref="P48:R48"/>
    <mergeCell ref="P49:R49"/>
    <mergeCell ref="P50:R50"/>
    <mergeCell ref="P51:R51"/>
    <mergeCell ref="P52:R52"/>
    <mergeCell ref="P53:R53"/>
    <mergeCell ref="P54:R54"/>
    <mergeCell ref="P55:R55"/>
    <mergeCell ref="P56:R56"/>
    <mergeCell ref="P57:R57"/>
    <mergeCell ref="P58:R58"/>
    <mergeCell ref="P59:R59"/>
    <mergeCell ref="O61:T62"/>
    <mergeCell ref="O63:R63"/>
    <mergeCell ref="O64:R64"/>
    <mergeCell ref="O65:R65"/>
    <mergeCell ref="O66:R66"/>
    <mergeCell ref="O67:R67"/>
    <mergeCell ref="O68:R68"/>
  </mergeCells>
  <printOptions/>
  <pageMargins bottom="0.787401575" footer="0.0" header="0.0" left="0.511811024" right="0.511811024" top="0.787401575"/>
  <pageSetup fitToHeight="0" paperSize="9" orientation="landscape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workbookViewId="0">
      <pane xSplit="1.0" ySplit="1.0" topLeftCell="B2" activePane="bottomRight" state="frozen"/>
      <selection activeCell="B1" sqref="B1" pane="topRight"/>
      <selection activeCell="A2" sqref="A2" pane="bottomLeft"/>
      <selection activeCell="B2" sqref="B2" pane="bottomRight"/>
    </sheetView>
  </sheetViews>
  <sheetFormatPr customHeight="1" defaultColWidth="14.43" defaultRowHeight="15.0"/>
  <cols>
    <col customWidth="1" min="1" max="1" width="20.0"/>
    <col customWidth="1" min="2" max="2" width="23.86"/>
    <col customWidth="1" min="3" max="4" width="24.86"/>
    <col customWidth="1" min="5" max="5" width="47.71"/>
    <col customWidth="1" min="6" max="6" width="49.29"/>
    <col customWidth="1" min="7" max="7" width="15.43"/>
    <col customWidth="1" min="8" max="8" width="20.29"/>
    <col customWidth="1" min="9" max="9" width="22.43"/>
    <col customWidth="1" min="10" max="10" width="14.71"/>
    <col customWidth="1" min="11" max="11" width="77.43"/>
    <col customWidth="1" min="12" max="12" width="76.43"/>
    <col customWidth="1" min="13" max="13" width="45.29"/>
    <col customWidth="1" min="14" max="14" width="7.71"/>
    <col customWidth="1" min="15" max="15" width="27.14"/>
    <col customWidth="1" min="16" max="16" width="9.86"/>
    <col customWidth="1" min="17" max="17" width="3.43"/>
    <col customWidth="1" min="18" max="18" width="39.14"/>
    <col customWidth="1" min="19" max="19" width="62.86"/>
    <col customWidth="1" min="20" max="20" width="13.71"/>
    <col customWidth="1" min="21" max="26" width="8.71"/>
  </cols>
  <sheetData>
    <row r="1" ht="12.75" customHeight="1">
      <c r="A1" s="578" t="s">
        <v>0</v>
      </c>
      <c r="B1" s="579" t="s">
        <v>1</v>
      </c>
      <c r="C1" s="579" t="s">
        <v>2</v>
      </c>
      <c r="D1" s="580" t="s">
        <v>3</v>
      </c>
      <c r="E1" s="581" t="s">
        <v>4</v>
      </c>
      <c r="F1" s="323" t="s">
        <v>5</v>
      </c>
      <c r="G1" s="581" t="s">
        <v>6</v>
      </c>
      <c r="H1" s="323" t="s">
        <v>7</v>
      </c>
      <c r="I1" s="580" t="s">
        <v>8</v>
      </c>
      <c r="J1" s="581" t="s">
        <v>9</v>
      </c>
      <c r="K1" s="582" t="s">
        <v>10</v>
      </c>
      <c r="L1" s="582" t="s">
        <v>11</v>
      </c>
      <c r="M1" s="326" t="s">
        <v>12</v>
      </c>
      <c r="N1" s="15"/>
      <c r="O1" s="15"/>
      <c r="P1" s="15"/>
      <c r="Q1" s="15"/>
      <c r="R1" s="15"/>
      <c r="S1" s="15"/>
      <c r="T1" s="15"/>
      <c r="U1" s="15"/>
      <c r="V1" s="15"/>
      <c r="W1" s="15"/>
      <c r="X1" s="15"/>
      <c r="Y1" s="15"/>
      <c r="Z1" s="15"/>
    </row>
    <row r="2" ht="12.75" customHeight="1">
      <c r="A2" s="436">
        <v>119.0</v>
      </c>
      <c r="B2" s="437" t="s">
        <v>6128</v>
      </c>
      <c r="C2" s="437">
        <v>2009.0</v>
      </c>
      <c r="D2" s="511">
        <v>40059.0</v>
      </c>
      <c r="E2" s="439" t="s">
        <v>6129</v>
      </c>
      <c r="F2" s="408" t="s">
        <v>2599</v>
      </c>
      <c r="G2" s="439" t="s">
        <v>17</v>
      </c>
      <c r="H2" s="408" t="s">
        <v>4501</v>
      </c>
      <c r="I2" s="511">
        <v>43468.0</v>
      </c>
      <c r="J2" s="439">
        <v>1.0</v>
      </c>
      <c r="K2" s="551" t="s">
        <v>309</v>
      </c>
      <c r="L2" s="408" t="s">
        <v>395</v>
      </c>
      <c r="M2" s="541">
        <f t="shared" ref="M2:M476" si="1">I2-D2</f>
        <v>3409</v>
      </c>
      <c r="N2" s="15"/>
      <c r="O2" s="557" t="s">
        <v>6130</v>
      </c>
      <c r="P2" s="329"/>
      <c r="Q2" s="15"/>
      <c r="R2" s="15"/>
      <c r="S2" s="15"/>
      <c r="T2" s="15"/>
      <c r="U2" s="15"/>
      <c r="V2" s="15"/>
      <c r="W2" s="15"/>
      <c r="X2" s="15"/>
      <c r="Y2" s="15"/>
      <c r="Z2" s="15"/>
    </row>
    <row r="3" ht="12.75" customHeight="1">
      <c r="A3" s="430">
        <v>219.0</v>
      </c>
      <c r="B3" s="431" t="s">
        <v>6131</v>
      </c>
      <c r="C3" s="431">
        <v>2012.0</v>
      </c>
      <c r="D3" s="508">
        <v>41066.0</v>
      </c>
      <c r="E3" s="433" t="s">
        <v>6132</v>
      </c>
      <c r="F3" s="405" t="s">
        <v>2277</v>
      </c>
      <c r="G3" s="433" t="s">
        <v>17</v>
      </c>
      <c r="H3" s="405" t="s">
        <v>56</v>
      </c>
      <c r="I3" s="508">
        <v>43469.0</v>
      </c>
      <c r="J3" s="433">
        <v>1.0</v>
      </c>
      <c r="K3" s="547" t="s">
        <v>293</v>
      </c>
      <c r="L3" s="405" t="s">
        <v>390</v>
      </c>
      <c r="M3" s="540">
        <f t="shared" si="1"/>
        <v>2403</v>
      </c>
      <c r="N3" s="15"/>
      <c r="O3" s="331" t="s">
        <v>27</v>
      </c>
      <c r="P3" s="331">
        <f>COUNTIF($G$2:$G$476,"PT")</f>
        <v>1</v>
      </c>
      <c r="Q3" s="15"/>
      <c r="R3" s="15"/>
      <c r="S3" s="15"/>
      <c r="T3" s="15"/>
      <c r="U3" s="15"/>
      <c r="V3" s="15"/>
      <c r="W3" s="15"/>
      <c r="X3" s="15"/>
      <c r="Y3" s="15"/>
      <c r="Z3" s="15"/>
    </row>
    <row r="4" ht="12.75" customHeight="1">
      <c r="A4" s="436">
        <v>319.0</v>
      </c>
      <c r="B4" s="437" t="s">
        <v>6133</v>
      </c>
      <c r="C4" s="437">
        <v>2015.0</v>
      </c>
      <c r="D4" s="511">
        <v>42074.0</v>
      </c>
      <c r="E4" s="439" t="s">
        <v>6134</v>
      </c>
      <c r="F4" s="408" t="s">
        <v>2277</v>
      </c>
      <c r="G4" s="439" t="s">
        <v>17</v>
      </c>
      <c r="H4" s="408" t="s">
        <v>4910</v>
      </c>
      <c r="I4" s="511">
        <v>43469.0</v>
      </c>
      <c r="J4" s="439">
        <v>1.0</v>
      </c>
      <c r="K4" s="547" t="s">
        <v>293</v>
      </c>
      <c r="L4" s="408" t="s">
        <v>390</v>
      </c>
      <c r="M4" s="541">
        <f t="shared" si="1"/>
        <v>1395</v>
      </c>
      <c r="N4" s="25"/>
      <c r="O4" s="332" t="s">
        <v>34</v>
      </c>
      <c r="P4" s="332">
        <f>COUNTIF($G$2:$G$476,"PTN")</f>
        <v>3</v>
      </c>
      <c r="Q4" s="25"/>
      <c r="R4" s="25"/>
      <c r="S4" s="25"/>
      <c r="T4" s="25"/>
      <c r="U4" s="25"/>
      <c r="V4" s="25"/>
      <c r="W4" s="25"/>
      <c r="X4" s="25"/>
      <c r="Y4" s="25"/>
      <c r="Z4" s="25"/>
    </row>
    <row r="5" ht="12.75" customHeight="1">
      <c r="A5" s="430">
        <v>419.0</v>
      </c>
      <c r="B5" s="431" t="s">
        <v>6135</v>
      </c>
      <c r="C5" s="431">
        <v>2015.0</v>
      </c>
      <c r="D5" s="508">
        <v>42184.0</v>
      </c>
      <c r="E5" s="433" t="s">
        <v>6136</v>
      </c>
      <c r="F5" s="405" t="s">
        <v>417</v>
      </c>
      <c r="G5" s="433" t="s">
        <v>17</v>
      </c>
      <c r="H5" s="405" t="s">
        <v>1404</v>
      </c>
      <c r="I5" s="508">
        <v>43469.0</v>
      </c>
      <c r="J5" s="433">
        <v>1.0</v>
      </c>
      <c r="K5" s="543" t="s">
        <v>322</v>
      </c>
      <c r="L5" s="405" t="s">
        <v>390</v>
      </c>
      <c r="M5" s="540">
        <f t="shared" si="1"/>
        <v>1285</v>
      </c>
      <c r="N5" s="25"/>
      <c r="O5" s="333" t="s">
        <v>40</v>
      </c>
      <c r="P5" s="333">
        <f>COUNTIF($G$2:$G$476,"PTE")</f>
        <v>269</v>
      </c>
      <c r="Q5" s="25"/>
      <c r="R5" s="25"/>
      <c r="S5" s="25"/>
      <c r="T5" s="25"/>
      <c r="U5" s="25"/>
      <c r="V5" s="25"/>
      <c r="W5" s="25"/>
      <c r="X5" s="25"/>
      <c r="Y5" s="25"/>
      <c r="Z5" s="25"/>
    </row>
    <row r="6" ht="12.75" customHeight="1">
      <c r="A6" s="436">
        <v>519.0</v>
      </c>
      <c r="B6" s="437" t="s">
        <v>6137</v>
      </c>
      <c r="C6" s="437">
        <v>2017.0</v>
      </c>
      <c r="D6" s="511">
        <v>42845.0</v>
      </c>
      <c r="E6" s="439" t="s">
        <v>6138</v>
      </c>
      <c r="F6" s="408" t="s">
        <v>417</v>
      </c>
      <c r="G6" s="439" t="s">
        <v>17</v>
      </c>
      <c r="H6" s="408" t="s">
        <v>4501</v>
      </c>
      <c r="I6" s="511">
        <v>43469.0</v>
      </c>
      <c r="J6" s="439">
        <v>1.0</v>
      </c>
      <c r="K6" s="543" t="s">
        <v>322</v>
      </c>
      <c r="L6" s="408" t="s">
        <v>390</v>
      </c>
      <c r="M6" s="541">
        <f t="shared" si="1"/>
        <v>624</v>
      </c>
      <c r="N6" s="25"/>
      <c r="O6" s="332" t="s">
        <v>46</v>
      </c>
      <c r="P6" s="332">
        <f>COUNTIF($G$2:$G$476,"Pré-Mistura")</f>
        <v>0</v>
      </c>
      <c r="Q6" s="25"/>
      <c r="R6" s="25"/>
      <c r="S6" s="25"/>
      <c r="T6" s="25"/>
      <c r="U6" s="25"/>
      <c r="V6" s="25"/>
      <c r="W6" s="25"/>
      <c r="X6" s="25"/>
      <c r="Y6" s="25"/>
      <c r="Z6" s="25"/>
    </row>
    <row r="7" ht="12.75" customHeight="1">
      <c r="A7" s="430">
        <v>619.0</v>
      </c>
      <c r="B7" s="431" t="s">
        <v>6139</v>
      </c>
      <c r="C7" s="431">
        <v>2017.0</v>
      </c>
      <c r="D7" s="508">
        <v>42916.0</v>
      </c>
      <c r="E7" s="433" t="s">
        <v>6140</v>
      </c>
      <c r="F7" s="405" t="s">
        <v>417</v>
      </c>
      <c r="G7" s="433" t="s">
        <v>17</v>
      </c>
      <c r="H7" s="405" t="s">
        <v>56</v>
      </c>
      <c r="I7" s="508">
        <v>43469.0</v>
      </c>
      <c r="J7" s="433">
        <v>1.0</v>
      </c>
      <c r="K7" s="543" t="s">
        <v>322</v>
      </c>
      <c r="L7" s="405" t="s">
        <v>390</v>
      </c>
      <c r="M7" s="540">
        <f t="shared" si="1"/>
        <v>553</v>
      </c>
      <c r="N7" s="25"/>
      <c r="O7" s="333" t="s">
        <v>713</v>
      </c>
      <c r="P7" s="333">
        <f>COUNTIF($G$2:$G$476,"PF")</f>
        <v>36</v>
      </c>
      <c r="Q7" s="25"/>
      <c r="R7" s="25"/>
      <c r="S7" s="25"/>
      <c r="T7" s="25"/>
      <c r="U7" s="25"/>
      <c r="V7" s="25"/>
      <c r="W7" s="25"/>
      <c r="X7" s="25"/>
      <c r="Y7" s="25"/>
      <c r="Z7" s="25"/>
    </row>
    <row r="8" ht="12.75" customHeight="1">
      <c r="A8" s="436">
        <v>719.0</v>
      </c>
      <c r="B8" s="437" t="s">
        <v>6141</v>
      </c>
      <c r="C8" s="437">
        <v>2015.0</v>
      </c>
      <c r="D8" s="511">
        <v>42226.0</v>
      </c>
      <c r="E8" s="439" t="s">
        <v>6142</v>
      </c>
      <c r="F8" s="408" t="s">
        <v>6143</v>
      </c>
      <c r="G8" s="439" t="s">
        <v>806</v>
      </c>
      <c r="H8" s="408" t="s">
        <v>2816</v>
      </c>
      <c r="I8" s="511">
        <v>43108.0</v>
      </c>
      <c r="J8" s="439">
        <v>1.0</v>
      </c>
      <c r="K8" s="543" t="s">
        <v>322</v>
      </c>
      <c r="L8" s="408" t="s">
        <v>395</v>
      </c>
      <c r="M8" s="541">
        <f t="shared" si="1"/>
        <v>882</v>
      </c>
      <c r="N8" s="25"/>
      <c r="O8" s="332" t="s">
        <v>707</v>
      </c>
      <c r="P8" s="332">
        <f>COUNTIF($G$2:$G$476,"PFN")</f>
        <v>19</v>
      </c>
      <c r="Q8" s="25"/>
      <c r="R8" s="25"/>
      <c r="S8" s="25"/>
      <c r="T8" s="25"/>
      <c r="U8" s="25"/>
      <c r="V8" s="25"/>
      <c r="W8" s="25"/>
      <c r="X8" s="25"/>
      <c r="Y8" s="25"/>
      <c r="Z8" s="25"/>
    </row>
    <row r="9" ht="12.75" customHeight="1">
      <c r="A9" s="430">
        <v>819.0</v>
      </c>
      <c r="B9" s="431" t="s">
        <v>6144</v>
      </c>
      <c r="C9" s="431">
        <v>2013.0</v>
      </c>
      <c r="D9" s="508">
        <v>41376.0</v>
      </c>
      <c r="E9" s="433" t="s">
        <v>6145</v>
      </c>
      <c r="F9" s="405" t="s">
        <v>865</v>
      </c>
      <c r="G9" s="433" t="s">
        <v>17</v>
      </c>
      <c r="H9" s="405" t="s">
        <v>866</v>
      </c>
      <c r="I9" s="508">
        <v>43474.0</v>
      </c>
      <c r="J9" s="433">
        <v>1.0</v>
      </c>
      <c r="K9" s="551" t="s">
        <v>309</v>
      </c>
      <c r="L9" s="405" t="s">
        <v>390</v>
      </c>
      <c r="M9" s="540">
        <f t="shared" si="1"/>
        <v>2098</v>
      </c>
      <c r="N9" s="25"/>
      <c r="O9" s="333" t="s">
        <v>720</v>
      </c>
      <c r="P9" s="333">
        <f>COUNTIF($G$2:$G$476,"PF/PTE")</f>
        <v>104</v>
      </c>
      <c r="Q9" s="25"/>
      <c r="R9" s="25"/>
      <c r="S9" s="25"/>
      <c r="T9" s="25"/>
      <c r="U9" s="25"/>
      <c r="V9" s="25"/>
      <c r="W9" s="25"/>
      <c r="X9" s="25"/>
      <c r="Y9" s="25"/>
      <c r="Z9" s="25"/>
    </row>
    <row r="10" ht="12.75" customHeight="1">
      <c r="A10" s="436">
        <v>919.0</v>
      </c>
      <c r="B10" s="437" t="s">
        <v>6146</v>
      </c>
      <c r="C10" s="437">
        <v>2017.0</v>
      </c>
      <c r="D10" s="511">
        <v>42922.0</v>
      </c>
      <c r="E10" s="439" t="s">
        <v>6147</v>
      </c>
      <c r="F10" s="408" t="s">
        <v>1030</v>
      </c>
      <c r="G10" s="439" t="s">
        <v>17</v>
      </c>
      <c r="H10" s="408" t="s">
        <v>56</v>
      </c>
      <c r="I10" s="511">
        <v>43474.0</v>
      </c>
      <c r="J10" s="439">
        <v>1.0</v>
      </c>
      <c r="K10" s="547" t="s">
        <v>293</v>
      </c>
      <c r="L10" s="408" t="s">
        <v>390</v>
      </c>
      <c r="M10" s="541">
        <f t="shared" si="1"/>
        <v>552</v>
      </c>
      <c r="N10" s="25"/>
      <c r="O10" s="332" t="s">
        <v>725</v>
      </c>
      <c r="P10" s="332">
        <f>COUNTIF($G$2:$G$476,"Bio")</f>
        <v>31</v>
      </c>
      <c r="Q10" s="25"/>
      <c r="R10" s="25"/>
      <c r="S10" s="25"/>
      <c r="T10" s="25"/>
      <c r="U10" s="25"/>
      <c r="V10" s="25"/>
      <c r="W10" s="25"/>
      <c r="X10" s="25"/>
      <c r="Y10" s="25"/>
      <c r="Z10" s="25"/>
    </row>
    <row r="11" ht="12.75" customHeight="1">
      <c r="A11" s="430">
        <v>1019.0</v>
      </c>
      <c r="B11" s="431" t="s">
        <v>6148</v>
      </c>
      <c r="C11" s="431">
        <v>2016.0</v>
      </c>
      <c r="D11" s="508">
        <v>42433.0</v>
      </c>
      <c r="E11" s="433" t="s">
        <v>6149</v>
      </c>
      <c r="F11" s="405" t="s">
        <v>25</v>
      </c>
      <c r="G11" s="433" t="s">
        <v>17</v>
      </c>
      <c r="H11" s="405" t="s">
        <v>50</v>
      </c>
      <c r="I11" s="508">
        <v>43474.0</v>
      </c>
      <c r="J11" s="433">
        <v>1.0</v>
      </c>
      <c r="K11" s="543" t="s">
        <v>322</v>
      </c>
      <c r="L11" s="405" t="s">
        <v>390</v>
      </c>
      <c r="M11" s="540">
        <f t="shared" si="1"/>
        <v>1041</v>
      </c>
      <c r="N11" s="25"/>
      <c r="O11" s="334" t="s">
        <v>729</v>
      </c>
      <c r="P11" s="334">
        <f>COUNTIF($G$2:$G$476,"Bio/Org")</f>
        <v>12</v>
      </c>
      <c r="Q11" s="25"/>
      <c r="R11" s="25"/>
      <c r="S11" s="25"/>
      <c r="T11" s="25"/>
      <c r="U11" s="25"/>
      <c r="V11" s="25"/>
      <c r="W11" s="25"/>
      <c r="X11" s="25"/>
      <c r="Y11" s="25"/>
      <c r="Z11" s="25"/>
    </row>
    <row r="12" ht="12.75" customHeight="1">
      <c r="A12" s="436">
        <v>1119.0</v>
      </c>
      <c r="B12" s="437" t="s">
        <v>6150</v>
      </c>
      <c r="C12" s="437">
        <v>2013.0</v>
      </c>
      <c r="D12" s="511">
        <v>41603.0</v>
      </c>
      <c r="E12" s="439" t="s">
        <v>6151</v>
      </c>
      <c r="F12" s="408" t="s">
        <v>1365</v>
      </c>
      <c r="G12" s="439" t="s">
        <v>806</v>
      </c>
      <c r="H12" s="408" t="s">
        <v>2698</v>
      </c>
      <c r="I12" s="511">
        <v>43480.0</v>
      </c>
      <c r="J12" s="439">
        <v>1.0</v>
      </c>
      <c r="K12" s="551" t="s">
        <v>309</v>
      </c>
      <c r="L12" s="408" t="s">
        <v>395</v>
      </c>
      <c r="M12" s="541">
        <f t="shared" si="1"/>
        <v>1877</v>
      </c>
      <c r="N12" s="25"/>
      <c r="O12" s="335" t="s">
        <v>51</v>
      </c>
      <c r="P12" s="336">
        <f>SUM(P3:P11)</f>
        <v>475</v>
      </c>
      <c r="Q12" s="25"/>
      <c r="R12" s="25"/>
      <c r="S12" s="25"/>
      <c r="T12" s="25"/>
      <c r="U12" s="25"/>
      <c r="V12" s="25"/>
      <c r="W12" s="25"/>
      <c r="X12" s="25"/>
      <c r="Y12" s="25"/>
      <c r="Z12" s="25"/>
    </row>
    <row r="13" ht="12.75" customHeight="1">
      <c r="A13" s="430">
        <v>1219.0</v>
      </c>
      <c r="B13" s="431" t="s">
        <v>6152</v>
      </c>
      <c r="C13" s="431">
        <v>2015.0</v>
      </c>
      <c r="D13" s="508">
        <v>42250.0</v>
      </c>
      <c r="E13" s="433" t="s">
        <v>6153</v>
      </c>
      <c r="F13" s="405" t="s">
        <v>1365</v>
      </c>
      <c r="G13" s="433" t="s">
        <v>806</v>
      </c>
      <c r="H13" s="405" t="s">
        <v>2698</v>
      </c>
      <c r="I13" s="508">
        <v>43480.0</v>
      </c>
      <c r="J13" s="433">
        <v>1.0</v>
      </c>
      <c r="K13" s="551" t="s">
        <v>309</v>
      </c>
      <c r="L13" s="405" t="s">
        <v>395</v>
      </c>
      <c r="M13" s="540">
        <f t="shared" si="1"/>
        <v>1230</v>
      </c>
      <c r="N13" s="42"/>
      <c r="O13" s="25"/>
      <c r="P13" s="25"/>
      <c r="Q13" s="25"/>
      <c r="R13" s="337"/>
      <c r="S13" s="337"/>
      <c r="T13" s="25"/>
      <c r="U13" s="25"/>
      <c r="V13" s="25"/>
      <c r="W13" s="25"/>
      <c r="X13" s="25"/>
      <c r="Y13" s="25"/>
      <c r="Z13" s="25"/>
    </row>
    <row r="14" ht="12.75" customHeight="1">
      <c r="A14" s="436">
        <v>1319.0</v>
      </c>
      <c r="B14" s="437" t="s">
        <v>6154</v>
      </c>
      <c r="C14" s="437">
        <v>2016.0</v>
      </c>
      <c r="D14" s="511">
        <v>42577.0</v>
      </c>
      <c r="E14" s="439" t="s">
        <v>6155</v>
      </c>
      <c r="F14" s="408" t="s">
        <v>1001</v>
      </c>
      <c r="G14" s="439" t="s">
        <v>712</v>
      </c>
      <c r="H14" s="408" t="s">
        <v>380</v>
      </c>
      <c r="I14" s="511">
        <v>43482.0</v>
      </c>
      <c r="J14" s="439">
        <v>1.0</v>
      </c>
      <c r="K14" s="547" t="s">
        <v>293</v>
      </c>
      <c r="L14" s="408" t="s">
        <v>395</v>
      </c>
      <c r="M14" s="541">
        <f t="shared" si="1"/>
        <v>905</v>
      </c>
      <c r="N14" s="42"/>
      <c r="O14" s="338" t="s">
        <v>61</v>
      </c>
      <c r="P14" s="95"/>
      <c r="Q14" s="95"/>
      <c r="R14" s="95"/>
      <c r="S14" s="96"/>
      <c r="T14" s="25"/>
      <c r="U14" s="25"/>
      <c r="V14" s="25"/>
      <c r="W14" s="25"/>
      <c r="X14" s="25"/>
      <c r="Y14" s="25"/>
      <c r="Z14" s="25"/>
    </row>
    <row r="15" ht="12.75" customHeight="1">
      <c r="A15" s="430">
        <v>1419.0</v>
      </c>
      <c r="B15" s="431" t="s">
        <v>6156</v>
      </c>
      <c r="C15" s="431">
        <v>2016.0</v>
      </c>
      <c r="D15" s="508">
        <v>42593.0</v>
      </c>
      <c r="E15" s="433" t="s">
        <v>6157</v>
      </c>
      <c r="F15" s="405" t="s">
        <v>384</v>
      </c>
      <c r="G15" s="433" t="s">
        <v>712</v>
      </c>
      <c r="H15" s="405" t="s">
        <v>380</v>
      </c>
      <c r="I15" s="508">
        <v>43482.0</v>
      </c>
      <c r="J15" s="433">
        <v>1.0</v>
      </c>
      <c r="K15" s="547" t="s">
        <v>293</v>
      </c>
      <c r="L15" s="405" t="s">
        <v>390</v>
      </c>
      <c r="M15" s="540">
        <f t="shared" si="1"/>
        <v>889</v>
      </c>
      <c r="N15" s="25"/>
      <c r="O15" s="339"/>
      <c r="P15" s="340"/>
      <c r="Q15" s="340"/>
      <c r="R15" s="340"/>
      <c r="S15" s="341"/>
      <c r="T15" s="25"/>
      <c r="U15" s="25"/>
      <c r="V15" s="25"/>
      <c r="W15" s="25"/>
      <c r="X15" s="25"/>
      <c r="Y15" s="25"/>
      <c r="Z15" s="25"/>
    </row>
    <row r="16" ht="13.5" customHeight="1">
      <c r="A16" s="436">
        <v>1519.0</v>
      </c>
      <c r="B16" s="437" t="s">
        <v>6158</v>
      </c>
      <c r="C16" s="437">
        <v>2016.0</v>
      </c>
      <c r="D16" s="511">
        <v>42531.0</v>
      </c>
      <c r="E16" s="439" t="s">
        <v>6159</v>
      </c>
      <c r="F16" s="408" t="s">
        <v>6160</v>
      </c>
      <c r="G16" s="439" t="s">
        <v>806</v>
      </c>
      <c r="H16" s="408" t="s">
        <v>158</v>
      </c>
      <c r="I16" s="511">
        <v>43482.0</v>
      </c>
      <c r="J16" s="439">
        <v>1.0</v>
      </c>
      <c r="K16" s="547" t="s">
        <v>293</v>
      </c>
      <c r="L16" s="408" t="s">
        <v>390</v>
      </c>
      <c r="M16" s="541">
        <f t="shared" si="1"/>
        <v>951</v>
      </c>
      <c r="N16" s="25"/>
      <c r="O16" s="342" t="s">
        <v>6161</v>
      </c>
      <c r="P16" s="343"/>
      <c r="Q16" s="343"/>
      <c r="R16" s="343"/>
      <c r="S16" s="344"/>
      <c r="T16" s="25"/>
      <c r="U16" s="25"/>
      <c r="V16" s="25"/>
      <c r="W16" s="25"/>
      <c r="X16" s="25"/>
      <c r="Y16" s="25"/>
      <c r="Z16" s="25"/>
    </row>
    <row r="17" ht="15.0" customHeight="1">
      <c r="A17" s="430">
        <v>1619.0</v>
      </c>
      <c r="B17" s="431" t="s">
        <v>6162</v>
      </c>
      <c r="C17" s="431">
        <v>2015.0</v>
      </c>
      <c r="D17" s="508">
        <v>42031.0</v>
      </c>
      <c r="E17" s="433" t="s">
        <v>6163</v>
      </c>
      <c r="F17" s="405" t="s">
        <v>384</v>
      </c>
      <c r="G17" s="433" t="s">
        <v>806</v>
      </c>
      <c r="H17" s="405" t="s">
        <v>18</v>
      </c>
      <c r="I17" s="508">
        <v>43482.0</v>
      </c>
      <c r="J17" s="433">
        <v>1.0</v>
      </c>
      <c r="K17" s="543" t="s">
        <v>322</v>
      </c>
      <c r="L17" s="405" t="s">
        <v>390</v>
      </c>
      <c r="M17" s="540">
        <f t="shared" si="1"/>
        <v>1451</v>
      </c>
      <c r="N17" s="25"/>
      <c r="O17" s="345" t="s">
        <v>6164</v>
      </c>
      <c r="P17" s="106"/>
      <c r="Q17" s="106"/>
      <c r="R17" s="106"/>
      <c r="S17" s="107"/>
      <c r="T17" s="25"/>
      <c r="U17" s="25"/>
      <c r="V17" s="25"/>
      <c r="W17" s="25"/>
      <c r="X17" s="25"/>
      <c r="Y17" s="25"/>
      <c r="Z17" s="25"/>
    </row>
    <row r="18" ht="15.75" customHeight="1">
      <c r="A18" s="436">
        <v>1719.0</v>
      </c>
      <c r="B18" s="437" t="s">
        <v>6165</v>
      </c>
      <c r="C18" s="437">
        <v>2013.0</v>
      </c>
      <c r="D18" s="511">
        <v>41414.0</v>
      </c>
      <c r="E18" s="439" t="s">
        <v>6166</v>
      </c>
      <c r="F18" s="408" t="s">
        <v>1365</v>
      </c>
      <c r="G18" s="439" t="s">
        <v>712</v>
      </c>
      <c r="H18" s="408" t="s">
        <v>6167</v>
      </c>
      <c r="I18" s="511">
        <v>43487.0</v>
      </c>
      <c r="J18" s="439">
        <v>1.0</v>
      </c>
      <c r="K18" s="547" t="s">
        <v>293</v>
      </c>
      <c r="L18" s="408" t="s">
        <v>395</v>
      </c>
      <c r="M18" s="541">
        <f t="shared" si="1"/>
        <v>2073</v>
      </c>
      <c r="N18" s="25"/>
      <c r="O18" s="346" t="s">
        <v>6168</v>
      </c>
      <c r="P18" s="106"/>
      <c r="Q18" s="106"/>
      <c r="R18" s="106"/>
      <c r="S18" s="107"/>
      <c r="T18" s="25"/>
      <c r="U18" s="25"/>
      <c r="V18" s="25"/>
      <c r="W18" s="25"/>
      <c r="X18" s="25"/>
      <c r="Y18" s="25"/>
      <c r="Z18" s="25"/>
    </row>
    <row r="19" ht="15.75" customHeight="1">
      <c r="A19" s="430">
        <v>1819.0</v>
      </c>
      <c r="B19" s="431" t="s">
        <v>6169</v>
      </c>
      <c r="C19" s="431">
        <v>2013.0</v>
      </c>
      <c r="D19" s="508">
        <v>41339.0</v>
      </c>
      <c r="E19" s="433" t="s">
        <v>6170</v>
      </c>
      <c r="F19" s="405" t="s">
        <v>44</v>
      </c>
      <c r="G19" s="433" t="s">
        <v>712</v>
      </c>
      <c r="H19" s="405" t="s">
        <v>5405</v>
      </c>
      <c r="I19" s="508">
        <v>43489.0</v>
      </c>
      <c r="J19" s="433">
        <v>1.0</v>
      </c>
      <c r="K19" s="547" t="s">
        <v>293</v>
      </c>
      <c r="L19" s="405" t="s">
        <v>395</v>
      </c>
      <c r="M19" s="540">
        <f t="shared" si="1"/>
        <v>2150</v>
      </c>
      <c r="N19" s="25"/>
      <c r="O19" s="345" t="s">
        <v>6171</v>
      </c>
      <c r="P19" s="106"/>
      <c r="Q19" s="106"/>
      <c r="R19" s="106"/>
      <c r="S19" s="107"/>
      <c r="T19" s="25"/>
      <c r="U19" s="25"/>
      <c r="V19" s="25"/>
      <c r="W19" s="25"/>
      <c r="X19" s="25"/>
      <c r="Y19" s="25"/>
      <c r="Z19" s="25"/>
    </row>
    <row r="20" ht="12.75" customHeight="1">
      <c r="A20" s="436">
        <v>1919.0</v>
      </c>
      <c r="B20" s="437" t="s">
        <v>6172</v>
      </c>
      <c r="C20" s="437">
        <v>2012.0</v>
      </c>
      <c r="D20" s="511">
        <v>41164.0</v>
      </c>
      <c r="E20" s="439" t="s">
        <v>6173</v>
      </c>
      <c r="F20" s="408" t="s">
        <v>4389</v>
      </c>
      <c r="G20" s="439" t="s">
        <v>712</v>
      </c>
      <c r="H20" s="408" t="s">
        <v>5372</v>
      </c>
      <c r="I20" s="511">
        <v>43489.0</v>
      </c>
      <c r="J20" s="439">
        <v>1.0</v>
      </c>
      <c r="K20" s="547" t="s">
        <v>293</v>
      </c>
      <c r="L20" s="408" t="s">
        <v>390</v>
      </c>
      <c r="M20" s="541">
        <f t="shared" si="1"/>
        <v>2325</v>
      </c>
      <c r="N20" s="25"/>
      <c r="O20" s="346" t="s">
        <v>6174</v>
      </c>
      <c r="P20" s="106"/>
      <c r="Q20" s="106"/>
      <c r="R20" s="106"/>
      <c r="S20" s="107"/>
      <c r="T20" s="25"/>
      <c r="U20" s="25"/>
      <c r="V20" s="25"/>
      <c r="W20" s="25"/>
      <c r="X20" s="25"/>
      <c r="Y20" s="25"/>
      <c r="Z20" s="25"/>
    </row>
    <row r="21" ht="12.75" customHeight="1">
      <c r="A21" s="430">
        <v>2019.0</v>
      </c>
      <c r="B21" s="431" t="s">
        <v>6175</v>
      </c>
      <c r="C21" s="431">
        <v>2015.0</v>
      </c>
      <c r="D21" s="508">
        <v>42275.0</v>
      </c>
      <c r="E21" s="433" t="s">
        <v>6176</v>
      </c>
      <c r="F21" s="405" t="s">
        <v>6177</v>
      </c>
      <c r="G21" s="433" t="s">
        <v>712</v>
      </c>
      <c r="H21" s="405" t="s">
        <v>334</v>
      </c>
      <c r="I21" s="508">
        <v>43489.0</v>
      </c>
      <c r="J21" s="433">
        <v>1.0</v>
      </c>
      <c r="K21" s="547" t="s">
        <v>293</v>
      </c>
      <c r="L21" s="405" t="s">
        <v>395</v>
      </c>
      <c r="M21" s="540">
        <f t="shared" si="1"/>
        <v>1214</v>
      </c>
      <c r="N21" s="25"/>
      <c r="O21" s="345" t="s">
        <v>6178</v>
      </c>
      <c r="P21" s="106"/>
      <c r="Q21" s="106"/>
      <c r="R21" s="106"/>
      <c r="S21" s="107"/>
      <c r="T21" s="25"/>
      <c r="U21" s="25"/>
      <c r="V21" s="25"/>
      <c r="W21" s="25"/>
      <c r="X21" s="25"/>
      <c r="Y21" s="25"/>
      <c r="Z21" s="25"/>
    </row>
    <row r="22" ht="12.75" customHeight="1">
      <c r="A22" s="436">
        <v>2119.0</v>
      </c>
      <c r="B22" s="437" t="s">
        <v>6179</v>
      </c>
      <c r="C22" s="437">
        <v>2014.0</v>
      </c>
      <c r="D22" s="511">
        <v>41662.0</v>
      </c>
      <c r="E22" s="439" t="s">
        <v>6180</v>
      </c>
      <c r="F22" s="408" t="s">
        <v>6181</v>
      </c>
      <c r="G22" s="439" t="s">
        <v>712</v>
      </c>
      <c r="H22" s="408" t="s">
        <v>244</v>
      </c>
      <c r="I22" s="511">
        <v>43494.0</v>
      </c>
      <c r="J22" s="439">
        <v>1.0</v>
      </c>
      <c r="K22" s="547" t="s">
        <v>293</v>
      </c>
      <c r="L22" s="408" t="s">
        <v>386</v>
      </c>
      <c r="M22" s="541">
        <f t="shared" si="1"/>
        <v>1832</v>
      </c>
      <c r="N22" s="25"/>
      <c r="O22" s="346" t="s">
        <v>6182</v>
      </c>
      <c r="P22" s="106"/>
      <c r="Q22" s="106"/>
      <c r="R22" s="106"/>
      <c r="S22" s="107"/>
      <c r="T22" s="25"/>
      <c r="U22" s="25"/>
      <c r="V22" s="25"/>
      <c r="W22" s="25"/>
      <c r="X22" s="25"/>
      <c r="Y22" s="25"/>
      <c r="Z22" s="25"/>
    </row>
    <row r="23" ht="15.75" customHeight="1">
      <c r="A23" s="430">
        <v>2219.0</v>
      </c>
      <c r="B23" s="431" t="s">
        <v>6183</v>
      </c>
      <c r="C23" s="431">
        <v>2012.0</v>
      </c>
      <c r="D23" s="508">
        <v>41176.0</v>
      </c>
      <c r="E23" s="433" t="s">
        <v>6184</v>
      </c>
      <c r="F23" s="405" t="s">
        <v>816</v>
      </c>
      <c r="G23" s="433" t="s">
        <v>712</v>
      </c>
      <c r="H23" s="405" t="s">
        <v>158</v>
      </c>
      <c r="I23" s="508">
        <v>43494.0</v>
      </c>
      <c r="J23" s="433">
        <v>1.0</v>
      </c>
      <c r="K23" s="547" t="s">
        <v>293</v>
      </c>
      <c r="L23" s="405" t="s">
        <v>390</v>
      </c>
      <c r="M23" s="540">
        <f t="shared" si="1"/>
        <v>2318</v>
      </c>
      <c r="N23" s="25"/>
      <c r="O23" s="345" t="s">
        <v>6185</v>
      </c>
      <c r="P23" s="106"/>
      <c r="Q23" s="106"/>
      <c r="R23" s="106"/>
      <c r="S23" s="107"/>
      <c r="T23" s="25"/>
      <c r="U23" s="25"/>
      <c r="V23" s="25"/>
      <c r="W23" s="25"/>
      <c r="X23" s="25"/>
      <c r="Y23" s="25"/>
      <c r="Z23" s="25"/>
    </row>
    <row r="24" ht="12.75" customHeight="1">
      <c r="A24" s="436">
        <v>2319.0</v>
      </c>
      <c r="B24" s="437" t="s">
        <v>6186</v>
      </c>
      <c r="C24" s="437">
        <v>2014.0</v>
      </c>
      <c r="D24" s="511">
        <v>41648.0</v>
      </c>
      <c r="E24" s="439" t="s">
        <v>6187</v>
      </c>
      <c r="F24" s="408" t="s">
        <v>31</v>
      </c>
      <c r="G24" s="439" t="s">
        <v>712</v>
      </c>
      <c r="H24" s="408" t="s">
        <v>130</v>
      </c>
      <c r="I24" s="511">
        <v>43494.0</v>
      </c>
      <c r="J24" s="439">
        <v>1.0</v>
      </c>
      <c r="K24" s="547" t="s">
        <v>293</v>
      </c>
      <c r="L24" s="408" t="s">
        <v>395</v>
      </c>
      <c r="M24" s="541">
        <f t="shared" si="1"/>
        <v>1846</v>
      </c>
      <c r="N24" s="25"/>
      <c r="O24" s="347" t="s">
        <v>6188</v>
      </c>
      <c r="P24" s="121"/>
      <c r="Q24" s="121"/>
      <c r="R24" s="121"/>
      <c r="S24" s="122"/>
      <c r="T24" s="25"/>
      <c r="U24" s="25"/>
      <c r="V24" s="25"/>
      <c r="W24" s="25"/>
      <c r="X24" s="25"/>
      <c r="Y24" s="25"/>
      <c r="Z24" s="25"/>
    </row>
    <row r="25" ht="12.75" customHeight="1">
      <c r="A25" s="430">
        <v>2419.0</v>
      </c>
      <c r="B25" s="431" t="s">
        <v>6189</v>
      </c>
      <c r="C25" s="431">
        <v>2016.0</v>
      </c>
      <c r="D25" s="508">
        <v>42458.0</v>
      </c>
      <c r="E25" s="433" t="s">
        <v>6190</v>
      </c>
      <c r="F25" s="405" t="s">
        <v>816</v>
      </c>
      <c r="G25" s="433" t="s">
        <v>17</v>
      </c>
      <c r="H25" s="405" t="s">
        <v>163</v>
      </c>
      <c r="I25" s="508">
        <v>43494.0</v>
      </c>
      <c r="J25" s="433">
        <v>1.0</v>
      </c>
      <c r="K25" s="547" t="s">
        <v>293</v>
      </c>
      <c r="L25" s="405" t="s">
        <v>395</v>
      </c>
      <c r="M25" s="540">
        <f t="shared" si="1"/>
        <v>1036</v>
      </c>
      <c r="N25" s="25"/>
      <c r="O25" s="25"/>
      <c r="P25" s="25"/>
      <c r="Q25" s="25"/>
      <c r="R25" s="25"/>
      <c r="S25" s="25"/>
      <c r="T25" s="25"/>
      <c r="U25" s="25"/>
      <c r="V25" s="25"/>
      <c r="W25" s="25"/>
      <c r="X25" s="25"/>
      <c r="Y25" s="25"/>
      <c r="Z25" s="25"/>
    </row>
    <row r="26" ht="12.75" customHeight="1">
      <c r="A26" s="436">
        <v>2519.0</v>
      </c>
      <c r="B26" s="437" t="s">
        <v>6191</v>
      </c>
      <c r="C26" s="437">
        <v>2018.0</v>
      </c>
      <c r="D26" s="511">
        <v>43276.0</v>
      </c>
      <c r="E26" s="439" t="s">
        <v>6192</v>
      </c>
      <c r="F26" s="408" t="s">
        <v>1114</v>
      </c>
      <c r="G26" s="439" t="s">
        <v>17</v>
      </c>
      <c r="H26" s="408" t="s">
        <v>244</v>
      </c>
      <c r="I26" s="511">
        <v>43494.0</v>
      </c>
      <c r="J26" s="439">
        <v>1.0</v>
      </c>
      <c r="K26" s="547" t="s">
        <v>293</v>
      </c>
      <c r="L26" s="408" t="s">
        <v>395</v>
      </c>
      <c r="M26" s="541">
        <f t="shared" si="1"/>
        <v>218</v>
      </c>
      <c r="N26" s="25"/>
      <c r="O26" s="338" t="s">
        <v>773</v>
      </c>
      <c r="P26" s="95"/>
      <c r="Q26" s="95"/>
      <c r="R26" s="95"/>
      <c r="S26" s="96"/>
      <c r="T26" s="25"/>
      <c r="U26" s="25"/>
      <c r="V26" s="25"/>
      <c r="W26" s="25"/>
      <c r="X26" s="25"/>
      <c r="Y26" s="25"/>
      <c r="Z26" s="25"/>
    </row>
    <row r="27" ht="12.75" customHeight="1">
      <c r="A27" s="430">
        <v>2619.0</v>
      </c>
      <c r="B27" s="431" t="s">
        <v>6193</v>
      </c>
      <c r="C27" s="431">
        <v>2014.0</v>
      </c>
      <c r="D27" s="508">
        <v>41836.0</v>
      </c>
      <c r="E27" s="433" t="s">
        <v>6194</v>
      </c>
      <c r="F27" s="405" t="s">
        <v>6195</v>
      </c>
      <c r="G27" s="433" t="s">
        <v>17</v>
      </c>
      <c r="H27" s="405" t="s">
        <v>4910</v>
      </c>
      <c r="I27" s="508">
        <v>43494.0</v>
      </c>
      <c r="J27" s="433">
        <v>1.0</v>
      </c>
      <c r="K27" s="583" t="s">
        <v>344</v>
      </c>
      <c r="L27" s="405" t="s">
        <v>395</v>
      </c>
      <c r="M27" s="540">
        <f t="shared" si="1"/>
        <v>1658</v>
      </c>
      <c r="N27" s="25"/>
      <c r="O27" s="97"/>
      <c r="P27" s="98"/>
      <c r="Q27" s="98"/>
      <c r="R27" s="98"/>
      <c r="S27" s="99"/>
      <c r="T27" s="25"/>
      <c r="U27" s="25"/>
      <c r="V27" s="25"/>
      <c r="W27" s="25"/>
      <c r="X27" s="25"/>
      <c r="Y27" s="25"/>
      <c r="Z27" s="25"/>
    </row>
    <row r="28" ht="12.75" customHeight="1">
      <c r="A28" s="436">
        <v>2719.0</v>
      </c>
      <c r="B28" s="437" t="s">
        <v>6196</v>
      </c>
      <c r="C28" s="437">
        <v>2016.0</v>
      </c>
      <c r="D28" s="511">
        <v>42465.0</v>
      </c>
      <c r="E28" s="439" t="s">
        <v>6197</v>
      </c>
      <c r="F28" s="408" t="s">
        <v>6195</v>
      </c>
      <c r="G28" s="439" t="s">
        <v>17</v>
      </c>
      <c r="H28" s="408" t="s">
        <v>187</v>
      </c>
      <c r="I28" s="511">
        <v>43494.0</v>
      </c>
      <c r="J28" s="439">
        <v>1.0</v>
      </c>
      <c r="K28" s="583" t="s">
        <v>344</v>
      </c>
      <c r="L28" s="408" t="s">
        <v>395</v>
      </c>
      <c r="M28" s="541">
        <f t="shared" si="1"/>
        <v>1029</v>
      </c>
      <c r="N28" s="25"/>
      <c r="O28" s="348" t="s">
        <v>106</v>
      </c>
      <c r="P28" s="349" t="s">
        <v>107</v>
      </c>
      <c r="Q28" s="350"/>
      <c r="R28" s="351"/>
      <c r="S28" s="352" t="s">
        <v>108</v>
      </c>
      <c r="T28" s="25"/>
      <c r="U28" s="25"/>
      <c r="V28" s="25"/>
      <c r="W28" s="25"/>
      <c r="X28" s="25"/>
      <c r="Y28" s="25"/>
      <c r="Z28" s="25"/>
    </row>
    <row r="29" ht="12.75" customHeight="1">
      <c r="A29" s="430">
        <v>2819.0</v>
      </c>
      <c r="B29" s="431" t="s">
        <v>6198</v>
      </c>
      <c r="C29" s="431">
        <v>2017.0</v>
      </c>
      <c r="D29" s="508">
        <v>42782.0</v>
      </c>
      <c r="E29" s="433" t="s">
        <v>6199</v>
      </c>
      <c r="F29" s="405" t="s">
        <v>6195</v>
      </c>
      <c r="G29" s="433" t="s">
        <v>17</v>
      </c>
      <c r="H29" s="405" t="s">
        <v>2158</v>
      </c>
      <c r="I29" s="508">
        <v>43494.0</v>
      </c>
      <c r="J29" s="433">
        <v>1.0</v>
      </c>
      <c r="K29" s="583" t="s">
        <v>344</v>
      </c>
      <c r="L29" s="405" t="s">
        <v>395</v>
      </c>
      <c r="M29" s="540">
        <f t="shared" si="1"/>
        <v>712</v>
      </c>
      <c r="N29" s="25"/>
      <c r="O29" s="333">
        <v>2007.0</v>
      </c>
      <c r="P29" s="353">
        <f>COUNTIF($C$2:$C$503,"2007")</f>
        <v>1</v>
      </c>
      <c r="Q29" s="343"/>
      <c r="R29" s="344"/>
      <c r="S29" s="354">
        <f>(P29/P42)</f>
        <v>0.002105263158</v>
      </c>
      <c r="T29" s="25"/>
      <c r="U29" s="25"/>
      <c r="V29" s="25"/>
      <c r="W29" s="25"/>
      <c r="X29" s="25"/>
      <c r="Y29" s="25"/>
      <c r="Z29" s="25"/>
    </row>
    <row r="30" ht="13.5" customHeight="1">
      <c r="A30" s="436">
        <v>2919.0</v>
      </c>
      <c r="B30" s="437" t="s">
        <v>6200</v>
      </c>
      <c r="C30" s="437">
        <v>2014.0</v>
      </c>
      <c r="D30" s="511">
        <v>41842.0</v>
      </c>
      <c r="E30" s="439" t="s">
        <v>6201</v>
      </c>
      <c r="F30" s="408" t="s">
        <v>6195</v>
      </c>
      <c r="G30" s="439" t="s">
        <v>17</v>
      </c>
      <c r="H30" s="408" t="s">
        <v>149</v>
      </c>
      <c r="I30" s="511">
        <v>43494.0</v>
      </c>
      <c r="J30" s="439">
        <v>1.0</v>
      </c>
      <c r="K30" s="583" t="s">
        <v>344</v>
      </c>
      <c r="L30" s="408" t="s">
        <v>395</v>
      </c>
      <c r="M30" s="541">
        <f t="shared" si="1"/>
        <v>1652</v>
      </c>
      <c r="N30" s="25"/>
      <c r="O30" s="332">
        <v>2008.0</v>
      </c>
      <c r="P30" s="355">
        <f>COUNTIF($C$2:$C$503,"2008")</f>
        <v>1</v>
      </c>
      <c r="Q30" s="106"/>
      <c r="R30" s="107"/>
      <c r="S30" s="356">
        <f>(P30/P42)</f>
        <v>0.002105263158</v>
      </c>
      <c r="T30" s="25"/>
      <c r="U30" s="25"/>
      <c r="V30" s="25"/>
      <c r="W30" s="25"/>
      <c r="X30" s="25"/>
      <c r="Y30" s="25"/>
      <c r="Z30" s="25"/>
    </row>
    <row r="31" ht="13.5" customHeight="1">
      <c r="A31" s="430">
        <v>3019.0</v>
      </c>
      <c r="B31" s="431" t="s">
        <v>6202</v>
      </c>
      <c r="C31" s="431">
        <v>2007.0</v>
      </c>
      <c r="D31" s="508">
        <v>39392.0</v>
      </c>
      <c r="E31" s="433" t="s">
        <v>6203</v>
      </c>
      <c r="F31" s="405" t="s">
        <v>3035</v>
      </c>
      <c r="G31" s="433" t="s">
        <v>806</v>
      </c>
      <c r="H31" s="405" t="s">
        <v>234</v>
      </c>
      <c r="I31" s="508">
        <v>43497.0</v>
      </c>
      <c r="J31" s="433">
        <v>2.0</v>
      </c>
      <c r="K31" s="543" t="s">
        <v>322</v>
      </c>
      <c r="L31" s="405" t="s">
        <v>395</v>
      </c>
      <c r="M31" s="540">
        <f t="shared" si="1"/>
        <v>4105</v>
      </c>
      <c r="N31" s="25"/>
      <c r="O31" s="333">
        <v>2009.0</v>
      </c>
      <c r="P31" s="357">
        <f>COUNTIF($C$2:$C$503,"2009")</f>
        <v>8</v>
      </c>
      <c r="Q31" s="106"/>
      <c r="R31" s="107"/>
      <c r="S31" s="354">
        <f>(P31/P42)</f>
        <v>0.01684210526</v>
      </c>
      <c r="T31" s="25"/>
      <c r="U31" s="25"/>
      <c r="V31" s="25"/>
      <c r="W31" s="25"/>
      <c r="X31" s="25"/>
      <c r="Y31" s="25"/>
      <c r="Z31" s="25"/>
    </row>
    <row r="32" ht="12.75" customHeight="1">
      <c r="A32" s="436">
        <v>3119.0</v>
      </c>
      <c r="B32" s="437" t="s">
        <v>6204</v>
      </c>
      <c r="C32" s="437">
        <v>2016.0</v>
      </c>
      <c r="D32" s="511">
        <v>42551.0</v>
      </c>
      <c r="E32" s="439" t="s">
        <v>6205</v>
      </c>
      <c r="F32" s="408" t="s">
        <v>2341</v>
      </c>
      <c r="G32" s="439" t="s">
        <v>806</v>
      </c>
      <c r="H32" s="408" t="s">
        <v>56</v>
      </c>
      <c r="I32" s="511">
        <v>43497.0</v>
      </c>
      <c r="J32" s="439">
        <v>2.0</v>
      </c>
      <c r="K32" s="543" t="s">
        <v>322</v>
      </c>
      <c r="L32" s="408" t="s">
        <v>395</v>
      </c>
      <c r="M32" s="541">
        <f t="shared" si="1"/>
        <v>946</v>
      </c>
      <c r="N32" s="25"/>
      <c r="O32" s="332">
        <v>2010.0</v>
      </c>
      <c r="P32" s="355">
        <f>COUNTIF($C$2:$C$503,"2010")</f>
        <v>5</v>
      </c>
      <c r="Q32" s="106"/>
      <c r="R32" s="107"/>
      <c r="S32" s="356">
        <f>(P32/P42)</f>
        <v>0.01052631579</v>
      </c>
      <c r="T32" s="25"/>
      <c r="U32" s="25"/>
      <c r="V32" s="25"/>
      <c r="W32" s="25"/>
      <c r="X32" s="25"/>
      <c r="Y32" s="25"/>
      <c r="Z32" s="25"/>
    </row>
    <row r="33" ht="12.75" customHeight="1">
      <c r="A33" s="430">
        <v>3219.0</v>
      </c>
      <c r="B33" s="431" t="s">
        <v>6206</v>
      </c>
      <c r="C33" s="431">
        <v>2013.0</v>
      </c>
      <c r="D33" s="508">
        <v>41446.0</v>
      </c>
      <c r="E33" s="433" t="s">
        <v>6207</v>
      </c>
      <c r="F33" s="405" t="s">
        <v>5603</v>
      </c>
      <c r="G33" s="433" t="s">
        <v>712</v>
      </c>
      <c r="H33" s="405" t="s">
        <v>927</v>
      </c>
      <c r="I33" s="508">
        <v>43497.0</v>
      </c>
      <c r="J33" s="433">
        <v>2.0</v>
      </c>
      <c r="K33" s="583" t="s">
        <v>344</v>
      </c>
      <c r="L33" s="405" t="s">
        <v>390</v>
      </c>
      <c r="M33" s="540">
        <f t="shared" si="1"/>
        <v>2051</v>
      </c>
      <c r="N33" s="25"/>
      <c r="O33" s="333">
        <v>2011.0</v>
      </c>
      <c r="P33" s="357">
        <f>COUNTIF($C$2:$C$503,"2011")</f>
        <v>27</v>
      </c>
      <c r="Q33" s="106"/>
      <c r="R33" s="107"/>
      <c r="S33" s="354">
        <f>(P33/P42)</f>
        <v>0.05684210526</v>
      </c>
      <c r="T33" s="25"/>
      <c r="U33" s="25"/>
      <c r="V33" s="25"/>
      <c r="W33" s="25"/>
      <c r="X33" s="25"/>
      <c r="Y33" s="25"/>
      <c r="Z33" s="25"/>
    </row>
    <row r="34" ht="12.75" customHeight="1">
      <c r="A34" s="436">
        <v>3319.0</v>
      </c>
      <c r="B34" s="437" t="s">
        <v>6208</v>
      </c>
      <c r="C34" s="437">
        <v>2016.0</v>
      </c>
      <c r="D34" s="511">
        <v>42405.0</v>
      </c>
      <c r="E34" s="439" t="s">
        <v>6209</v>
      </c>
      <c r="F34" s="408" t="s">
        <v>856</v>
      </c>
      <c r="G34" s="439" t="s">
        <v>806</v>
      </c>
      <c r="H34" s="408" t="s">
        <v>2816</v>
      </c>
      <c r="I34" s="511">
        <v>43497.0</v>
      </c>
      <c r="J34" s="439">
        <v>2.0</v>
      </c>
      <c r="K34" s="543" t="s">
        <v>322</v>
      </c>
      <c r="L34" s="408" t="s">
        <v>390</v>
      </c>
      <c r="M34" s="541">
        <f t="shared" si="1"/>
        <v>1092</v>
      </c>
      <c r="N34" s="25"/>
      <c r="O34" s="332">
        <v>2012.0</v>
      </c>
      <c r="P34" s="355">
        <f>COUNTIF($C$2:$C$503,"2012")</f>
        <v>46</v>
      </c>
      <c r="Q34" s="106"/>
      <c r="R34" s="107"/>
      <c r="S34" s="356">
        <f>(P34/P42)</f>
        <v>0.09684210526</v>
      </c>
      <c r="T34" s="25"/>
      <c r="U34" s="25"/>
      <c r="V34" s="25"/>
      <c r="W34" s="25"/>
      <c r="X34" s="25"/>
      <c r="Y34" s="25"/>
      <c r="Z34" s="25"/>
    </row>
    <row r="35" ht="12.75" customHeight="1">
      <c r="A35" s="430">
        <v>3419.0</v>
      </c>
      <c r="B35" s="431" t="s">
        <v>6210</v>
      </c>
      <c r="C35" s="431">
        <v>2017.0</v>
      </c>
      <c r="D35" s="508">
        <v>43031.0</v>
      </c>
      <c r="E35" s="433" t="s">
        <v>6211</v>
      </c>
      <c r="F35" s="405" t="s">
        <v>2277</v>
      </c>
      <c r="G35" s="433" t="s">
        <v>17</v>
      </c>
      <c r="H35" s="405" t="s">
        <v>2542</v>
      </c>
      <c r="I35" s="508">
        <v>43500.0</v>
      </c>
      <c r="J35" s="433">
        <v>2.0</v>
      </c>
      <c r="K35" s="547" t="s">
        <v>293</v>
      </c>
      <c r="L35" s="405" t="s">
        <v>390</v>
      </c>
      <c r="M35" s="540">
        <f t="shared" si="1"/>
        <v>469</v>
      </c>
      <c r="N35" s="25"/>
      <c r="O35" s="333">
        <v>2013.0</v>
      </c>
      <c r="P35" s="357">
        <f>COUNTIF($C$2:$C$503,"2013")</f>
        <v>79</v>
      </c>
      <c r="Q35" s="106"/>
      <c r="R35" s="107"/>
      <c r="S35" s="354">
        <f>(P35/P42)</f>
        <v>0.1663157895</v>
      </c>
      <c r="T35" s="25"/>
      <c r="U35" s="25"/>
      <c r="V35" s="25"/>
      <c r="W35" s="25"/>
      <c r="X35" s="25"/>
      <c r="Y35" s="25"/>
      <c r="Z35" s="25"/>
    </row>
    <row r="36" ht="12.75" customHeight="1">
      <c r="A36" s="436">
        <v>3519.0</v>
      </c>
      <c r="B36" s="437" t="s">
        <v>6212</v>
      </c>
      <c r="C36" s="437">
        <v>2016.0</v>
      </c>
      <c r="D36" s="511">
        <v>42594.0</v>
      </c>
      <c r="E36" s="439" t="s">
        <v>6213</v>
      </c>
      <c r="F36" s="408" t="s">
        <v>965</v>
      </c>
      <c r="G36" s="439" t="s">
        <v>17</v>
      </c>
      <c r="H36" s="408" t="s">
        <v>5405</v>
      </c>
      <c r="I36" s="511">
        <v>43500.0</v>
      </c>
      <c r="J36" s="439">
        <v>2.0</v>
      </c>
      <c r="K36" s="547" t="s">
        <v>293</v>
      </c>
      <c r="L36" s="408" t="s">
        <v>390</v>
      </c>
      <c r="M36" s="541">
        <f t="shared" si="1"/>
        <v>906</v>
      </c>
      <c r="N36" s="25"/>
      <c r="O36" s="332">
        <v>2014.0</v>
      </c>
      <c r="P36" s="355">
        <f>COUNTIF($C$2:$C$503,"2014")</f>
        <v>53</v>
      </c>
      <c r="Q36" s="106"/>
      <c r="R36" s="107"/>
      <c r="S36" s="356">
        <f>(P36/P42)</f>
        <v>0.1115789474</v>
      </c>
      <c r="T36" s="25"/>
      <c r="U36" s="25"/>
      <c r="V36" s="25"/>
      <c r="W36" s="25"/>
      <c r="X36" s="25"/>
      <c r="Y36" s="25"/>
      <c r="Z36" s="25"/>
    </row>
    <row r="37" ht="12.75" customHeight="1">
      <c r="A37" s="430">
        <v>3619.0</v>
      </c>
      <c r="B37" s="431" t="s">
        <v>6214</v>
      </c>
      <c r="C37" s="431">
        <v>2016.0</v>
      </c>
      <c r="D37" s="508">
        <v>42698.0</v>
      </c>
      <c r="E37" s="433" t="s">
        <v>6215</v>
      </c>
      <c r="F37" s="405" t="s">
        <v>44</v>
      </c>
      <c r="G37" s="433" t="s">
        <v>17</v>
      </c>
      <c r="H37" s="405" t="s">
        <v>283</v>
      </c>
      <c r="I37" s="508">
        <v>43500.0</v>
      </c>
      <c r="J37" s="433">
        <v>2.0</v>
      </c>
      <c r="K37" s="547" t="s">
        <v>293</v>
      </c>
      <c r="L37" s="405" t="s">
        <v>395</v>
      </c>
      <c r="M37" s="540">
        <f t="shared" si="1"/>
        <v>802</v>
      </c>
      <c r="N37" s="25"/>
      <c r="O37" s="333">
        <v>2015.0</v>
      </c>
      <c r="P37" s="357">
        <f>COUNTIF($C$2:$C$503,"2015")</f>
        <v>65</v>
      </c>
      <c r="Q37" s="106"/>
      <c r="R37" s="107"/>
      <c r="S37" s="354">
        <f>(P37/P42)</f>
        <v>0.1368421053</v>
      </c>
      <c r="T37" s="25"/>
      <c r="U37" s="25"/>
      <c r="V37" s="25"/>
      <c r="W37" s="25"/>
      <c r="X37" s="25"/>
      <c r="Y37" s="25"/>
      <c r="Z37" s="25"/>
    </row>
    <row r="38" ht="12.75" customHeight="1">
      <c r="A38" s="436">
        <v>3719.0</v>
      </c>
      <c r="B38" s="437" t="s">
        <v>6216</v>
      </c>
      <c r="C38" s="437">
        <v>2015.0</v>
      </c>
      <c r="D38" s="511">
        <v>42020.0</v>
      </c>
      <c r="E38" s="439" t="s">
        <v>6217</v>
      </c>
      <c r="F38" s="408" t="s">
        <v>44</v>
      </c>
      <c r="G38" s="439" t="s">
        <v>17</v>
      </c>
      <c r="H38" s="408" t="s">
        <v>50</v>
      </c>
      <c r="I38" s="511">
        <v>43500.0</v>
      </c>
      <c r="J38" s="439">
        <v>2.0</v>
      </c>
      <c r="K38" s="547" t="s">
        <v>293</v>
      </c>
      <c r="L38" s="408" t="s">
        <v>395</v>
      </c>
      <c r="M38" s="541">
        <f t="shared" si="1"/>
        <v>1480</v>
      </c>
      <c r="N38" s="25"/>
      <c r="O38" s="332">
        <v>2016.0</v>
      </c>
      <c r="P38" s="355">
        <f>COUNTIF($C$2:$C$503,"2016")</f>
        <v>53</v>
      </c>
      <c r="Q38" s="106"/>
      <c r="R38" s="107"/>
      <c r="S38" s="356">
        <f>(P38/P42)</f>
        <v>0.1115789474</v>
      </c>
      <c r="T38" s="25"/>
      <c r="U38" s="25"/>
      <c r="V38" s="25"/>
      <c r="W38" s="25"/>
      <c r="X38" s="25"/>
      <c r="Y38" s="25"/>
      <c r="Z38" s="25"/>
    </row>
    <row r="39" ht="12.75" customHeight="1">
      <c r="A39" s="430">
        <v>3819.0</v>
      </c>
      <c r="B39" s="431" t="s">
        <v>6218</v>
      </c>
      <c r="C39" s="431">
        <v>2014.0</v>
      </c>
      <c r="D39" s="508">
        <v>41970.0</v>
      </c>
      <c r="E39" s="433" t="s">
        <v>6219</v>
      </c>
      <c r="F39" s="405" t="s">
        <v>2277</v>
      </c>
      <c r="G39" s="433" t="s">
        <v>17</v>
      </c>
      <c r="H39" s="405" t="s">
        <v>4910</v>
      </c>
      <c r="I39" s="508">
        <v>43500.0</v>
      </c>
      <c r="J39" s="433">
        <v>2.0</v>
      </c>
      <c r="K39" s="547" t="s">
        <v>293</v>
      </c>
      <c r="L39" s="405" t="s">
        <v>390</v>
      </c>
      <c r="M39" s="540">
        <f t="shared" si="1"/>
        <v>1530</v>
      </c>
      <c r="N39" s="25"/>
      <c r="O39" s="333">
        <v>2017.0</v>
      </c>
      <c r="P39" s="357">
        <f>COUNTIF($C$2:$C$503,"2017")</f>
        <v>55</v>
      </c>
      <c r="Q39" s="106"/>
      <c r="R39" s="107"/>
      <c r="S39" s="354">
        <f>(P39/P42)</f>
        <v>0.1157894737</v>
      </c>
      <c r="T39" s="25"/>
      <c r="U39" s="25"/>
      <c r="V39" s="25"/>
      <c r="W39" s="25"/>
      <c r="X39" s="25"/>
      <c r="Y39" s="25"/>
      <c r="Z39" s="25"/>
    </row>
    <row r="40" ht="12.75" customHeight="1">
      <c r="A40" s="436">
        <v>3919.0</v>
      </c>
      <c r="B40" s="437" t="s">
        <v>6220</v>
      </c>
      <c r="C40" s="437">
        <v>2017.0</v>
      </c>
      <c r="D40" s="511">
        <v>43060.0</v>
      </c>
      <c r="E40" s="439" t="s">
        <v>6221</v>
      </c>
      <c r="F40" s="408" t="s">
        <v>2975</v>
      </c>
      <c r="G40" s="439" t="s">
        <v>725</v>
      </c>
      <c r="H40" s="408" t="s">
        <v>6222</v>
      </c>
      <c r="I40" s="511">
        <v>43502.0</v>
      </c>
      <c r="J40" s="439">
        <v>2.0</v>
      </c>
      <c r="K40" s="583" t="s">
        <v>344</v>
      </c>
      <c r="L40" s="408" t="s">
        <v>399</v>
      </c>
      <c r="M40" s="541">
        <f t="shared" si="1"/>
        <v>442</v>
      </c>
      <c r="N40" s="25"/>
      <c r="O40" s="332">
        <v>2018.0</v>
      </c>
      <c r="P40" s="355">
        <f>COUNTIF($C$2:$C$503,"2018")</f>
        <v>59</v>
      </c>
      <c r="Q40" s="106"/>
      <c r="R40" s="107"/>
      <c r="S40" s="356">
        <f>(P40/P42)</f>
        <v>0.1242105263</v>
      </c>
      <c r="T40" s="25"/>
      <c r="U40" s="25"/>
      <c r="V40" s="25"/>
      <c r="W40" s="25"/>
      <c r="X40" s="25"/>
      <c r="Y40" s="25"/>
      <c r="Z40" s="25"/>
    </row>
    <row r="41" ht="12.75" customHeight="1">
      <c r="A41" s="430">
        <v>4019.0</v>
      </c>
      <c r="B41" s="431" t="s">
        <v>6223</v>
      </c>
      <c r="C41" s="431">
        <v>2015.0</v>
      </c>
      <c r="D41" s="508">
        <v>42054.0</v>
      </c>
      <c r="E41" s="433" t="s">
        <v>6224</v>
      </c>
      <c r="F41" s="405" t="s">
        <v>384</v>
      </c>
      <c r="G41" s="433" t="s">
        <v>806</v>
      </c>
      <c r="H41" s="405" t="s">
        <v>18</v>
      </c>
      <c r="I41" s="508">
        <v>43502.0</v>
      </c>
      <c r="J41" s="433">
        <v>2.0</v>
      </c>
      <c r="K41" s="543" t="s">
        <v>322</v>
      </c>
      <c r="L41" s="405" t="s">
        <v>390</v>
      </c>
      <c r="M41" s="540">
        <f t="shared" si="1"/>
        <v>1448</v>
      </c>
      <c r="N41" s="25"/>
      <c r="O41" s="333">
        <v>2019.0</v>
      </c>
      <c r="P41" s="357">
        <f>COUNTIF($C$2:$C$503,"2019")</f>
        <v>23</v>
      </c>
      <c r="Q41" s="106"/>
      <c r="R41" s="107"/>
      <c r="S41" s="354">
        <f>(P41/P42)</f>
        <v>0.04842105263</v>
      </c>
      <c r="T41" s="25"/>
      <c r="U41" s="25"/>
      <c r="V41" s="25"/>
      <c r="W41" s="25"/>
      <c r="X41" s="25"/>
      <c r="Y41" s="25"/>
      <c r="Z41" s="25"/>
    </row>
    <row r="42" ht="12.75" customHeight="1">
      <c r="A42" s="436">
        <v>4119.0</v>
      </c>
      <c r="B42" s="437" t="s">
        <v>6225</v>
      </c>
      <c r="C42" s="437">
        <v>2015.0</v>
      </c>
      <c r="D42" s="511">
        <v>42054.0</v>
      </c>
      <c r="E42" s="439" t="s">
        <v>6226</v>
      </c>
      <c r="F42" s="408" t="s">
        <v>384</v>
      </c>
      <c r="G42" s="439" t="s">
        <v>806</v>
      </c>
      <c r="H42" s="408" t="s">
        <v>18</v>
      </c>
      <c r="I42" s="511">
        <v>43502.0</v>
      </c>
      <c r="J42" s="439">
        <v>2.0</v>
      </c>
      <c r="K42" s="543" t="s">
        <v>322</v>
      </c>
      <c r="L42" s="408" t="s">
        <v>390</v>
      </c>
      <c r="M42" s="541">
        <f t="shared" si="1"/>
        <v>1448</v>
      </c>
      <c r="N42" s="25"/>
      <c r="O42" s="359" t="s">
        <v>179</v>
      </c>
      <c r="P42" s="360">
        <f>SUM(P29:R41)</f>
        <v>475</v>
      </c>
      <c r="Q42" s="361"/>
      <c r="R42" s="362"/>
      <c r="S42" s="363">
        <f>SUM(S29:S41)</f>
        <v>1</v>
      </c>
      <c r="T42" s="25"/>
      <c r="U42" s="25"/>
      <c r="V42" s="25"/>
      <c r="W42" s="25"/>
      <c r="X42" s="25"/>
      <c r="Y42" s="25"/>
      <c r="Z42" s="25"/>
    </row>
    <row r="43" ht="12.75" customHeight="1">
      <c r="A43" s="430">
        <v>4219.0</v>
      </c>
      <c r="B43" s="431" t="s">
        <v>6227</v>
      </c>
      <c r="C43" s="431">
        <v>2018.0</v>
      </c>
      <c r="D43" s="508">
        <v>43153.0</v>
      </c>
      <c r="E43" s="433" t="s">
        <v>6228</v>
      </c>
      <c r="F43" s="405" t="s">
        <v>6229</v>
      </c>
      <c r="G43" s="433" t="s">
        <v>725</v>
      </c>
      <c r="H43" s="405" t="s">
        <v>6222</v>
      </c>
      <c r="I43" s="508">
        <v>43502.0</v>
      </c>
      <c r="J43" s="433">
        <v>2.0</v>
      </c>
      <c r="K43" s="583" t="s">
        <v>344</v>
      </c>
      <c r="L43" s="405" t="s">
        <v>399</v>
      </c>
      <c r="M43" s="540">
        <f t="shared" si="1"/>
        <v>349</v>
      </c>
      <c r="N43" s="25"/>
      <c r="O43" s="25"/>
      <c r="P43" s="25"/>
      <c r="Q43" s="25"/>
      <c r="R43" s="25"/>
      <c r="S43" s="25"/>
      <c r="T43" s="25"/>
      <c r="U43" s="25"/>
      <c r="V43" s="25"/>
      <c r="W43" s="25"/>
      <c r="X43" s="25"/>
      <c r="Y43" s="25"/>
      <c r="Z43" s="25"/>
    </row>
    <row r="44" ht="12.75" customHeight="1">
      <c r="A44" s="436">
        <v>4319.0</v>
      </c>
      <c r="B44" s="437" t="s">
        <v>6230</v>
      </c>
      <c r="C44" s="437">
        <v>2009.0</v>
      </c>
      <c r="D44" s="511">
        <v>40092.0</v>
      </c>
      <c r="E44" s="439" t="s">
        <v>6231</v>
      </c>
      <c r="F44" s="408" t="s">
        <v>134</v>
      </c>
      <c r="G44" s="439" t="s">
        <v>17</v>
      </c>
      <c r="H44" s="408" t="s">
        <v>4501</v>
      </c>
      <c r="I44" s="511">
        <v>43507.0</v>
      </c>
      <c r="J44" s="439">
        <v>2.0</v>
      </c>
      <c r="K44" s="551" t="s">
        <v>309</v>
      </c>
      <c r="L44" s="408" t="s">
        <v>395</v>
      </c>
      <c r="M44" s="541">
        <f t="shared" si="1"/>
        <v>3415</v>
      </c>
      <c r="N44" s="25"/>
      <c r="O44" s="338" t="s">
        <v>847</v>
      </c>
      <c r="P44" s="95"/>
      <c r="Q44" s="95"/>
      <c r="R44" s="95"/>
      <c r="S44" s="96"/>
      <c r="T44" s="25"/>
      <c r="U44" s="25"/>
      <c r="V44" s="25"/>
      <c r="W44" s="25"/>
      <c r="X44" s="25"/>
      <c r="Y44" s="25"/>
      <c r="Z44" s="25"/>
    </row>
    <row r="45" ht="12.75" customHeight="1">
      <c r="A45" s="430">
        <v>4419.0</v>
      </c>
      <c r="B45" s="431" t="s">
        <v>6232</v>
      </c>
      <c r="C45" s="431">
        <v>2014.0</v>
      </c>
      <c r="D45" s="508">
        <v>41915.0</v>
      </c>
      <c r="E45" s="433" t="s">
        <v>6233</v>
      </c>
      <c r="F45" s="405" t="s">
        <v>6234</v>
      </c>
      <c r="G45" s="433" t="s">
        <v>17</v>
      </c>
      <c r="H45" s="405" t="s">
        <v>1043</v>
      </c>
      <c r="I45" s="508">
        <v>43508.0</v>
      </c>
      <c r="J45" s="433">
        <v>2.0</v>
      </c>
      <c r="K45" s="543" t="s">
        <v>322</v>
      </c>
      <c r="L45" s="405" t="s">
        <v>395</v>
      </c>
      <c r="M45" s="540">
        <f t="shared" si="1"/>
        <v>1593</v>
      </c>
      <c r="N45" s="25"/>
      <c r="O45" s="97"/>
      <c r="P45" s="98"/>
      <c r="Q45" s="98"/>
      <c r="R45" s="98"/>
      <c r="S45" s="99"/>
      <c r="T45" s="25"/>
      <c r="U45" s="25"/>
      <c r="V45" s="25"/>
      <c r="W45" s="25"/>
      <c r="X45" s="25"/>
      <c r="Y45" s="25"/>
      <c r="Z45" s="25"/>
    </row>
    <row r="46" ht="12.75" customHeight="1">
      <c r="A46" s="436">
        <v>4519.0</v>
      </c>
      <c r="B46" s="437" t="s">
        <v>6235</v>
      </c>
      <c r="C46" s="437">
        <v>2015.0</v>
      </c>
      <c r="D46" s="511">
        <v>42093.0</v>
      </c>
      <c r="E46" s="439" t="s">
        <v>6236</v>
      </c>
      <c r="F46" s="408" t="s">
        <v>6234</v>
      </c>
      <c r="G46" s="439" t="s">
        <v>17</v>
      </c>
      <c r="H46" s="408" t="s">
        <v>244</v>
      </c>
      <c r="I46" s="511">
        <v>43508.0</v>
      </c>
      <c r="J46" s="439">
        <v>2.0</v>
      </c>
      <c r="K46" s="543" t="s">
        <v>322</v>
      </c>
      <c r="L46" s="408" t="s">
        <v>395</v>
      </c>
      <c r="M46" s="541">
        <f t="shared" si="1"/>
        <v>1415</v>
      </c>
      <c r="N46" s="25"/>
      <c r="O46" s="348" t="s">
        <v>9</v>
      </c>
      <c r="P46" s="349" t="s">
        <v>107</v>
      </c>
      <c r="Q46" s="350"/>
      <c r="R46" s="351"/>
      <c r="S46" s="352" t="s">
        <v>108</v>
      </c>
      <c r="T46" s="25"/>
      <c r="U46" s="25"/>
      <c r="V46" s="25"/>
      <c r="W46" s="25"/>
      <c r="X46" s="25"/>
      <c r="Y46" s="25"/>
      <c r="Z46" s="25"/>
    </row>
    <row r="47" ht="12.75" customHeight="1">
      <c r="A47" s="430">
        <v>4619.0</v>
      </c>
      <c r="B47" s="431" t="s">
        <v>6237</v>
      </c>
      <c r="C47" s="431">
        <v>2018.0</v>
      </c>
      <c r="D47" s="508">
        <v>43346.0</v>
      </c>
      <c r="E47" s="433" t="s">
        <v>6238</v>
      </c>
      <c r="F47" s="405" t="s">
        <v>353</v>
      </c>
      <c r="G47" s="433" t="s">
        <v>17</v>
      </c>
      <c r="H47" s="405" t="s">
        <v>927</v>
      </c>
      <c r="I47" s="508">
        <v>43508.0</v>
      </c>
      <c r="J47" s="433">
        <v>2.0</v>
      </c>
      <c r="K47" s="543" t="s">
        <v>322</v>
      </c>
      <c r="L47" s="405" t="s">
        <v>390</v>
      </c>
      <c r="M47" s="540">
        <f t="shared" si="1"/>
        <v>162</v>
      </c>
      <c r="N47" s="25"/>
      <c r="O47" s="364" t="s">
        <v>203</v>
      </c>
      <c r="P47" s="353">
        <f>COUNTIF($J$2:$J$476,"1")</f>
        <v>29</v>
      </c>
      <c r="Q47" s="343"/>
      <c r="R47" s="344"/>
      <c r="S47" s="365">
        <f>(P47/P59)</f>
        <v>0.06105263158</v>
      </c>
      <c r="T47" s="25"/>
      <c r="U47" s="25"/>
      <c r="V47" s="25"/>
      <c r="W47" s="25"/>
      <c r="X47" s="25"/>
      <c r="Y47" s="25"/>
      <c r="Z47" s="25"/>
    </row>
    <row r="48" ht="13.5" customHeight="1">
      <c r="A48" s="436">
        <v>4719.0</v>
      </c>
      <c r="B48" s="437" t="s">
        <v>6239</v>
      </c>
      <c r="C48" s="437">
        <v>2015.0</v>
      </c>
      <c r="D48" s="511">
        <v>42223.0</v>
      </c>
      <c r="E48" s="439" t="s">
        <v>6240</v>
      </c>
      <c r="F48" s="408" t="s">
        <v>162</v>
      </c>
      <c r="G48" s="439" t="s">
        <v>17</v>
      </c>
      <c r="H48" s="408" t="s">
        <v>5405</v>
      </c>
      <c r="I48" s="511">
        <v>43508.0</v>
      </c>
      <c r="J48" s="439">
        <v>2.0</v>
      </c>
      <c r="K48" s="543" t="s">
        <v>322</v>
      </c>
      <c r="L48" s="408" t="s">
        <v>390</v>
      </c>
      <c r="M48" s="541">
        <f t="shared" si="1"/>
        <v>1285</v>
      </c>
      <c r="N48" s="25"/>
      <c r="O48" s="332" t="s">
        <v>207</v>
      </c>
      <c r="P48" s="355">
        <f>COUNTIF($J$2:$J$476,"2")</f>
        <v>53</v>
      </c>
      <c r="Q48" s="106"/>
      <c r="R48" s="107"/>
      <c r="S48" s="356">
        <f>(P48/P59)</f>
        <v>0.1115789474</v>
      </c>
      <c r="T48" s="25"/>
      <c r="U48" s="25"/>
      <c r="V48" s="25"/>
      <c r="W48" s="25"/>
      <c r="X48" s="25"/>
      <c r="Y48" s="25"/>
      <c r="Z48" s="25"/>
    </row>
    <row r="49" ht="12.75" customHeight="1">
      <c r="A49" s="430">
        <v>4819.0</v>
      </c>
      <c r="B49" s="431" t="s">
        <v>6241</v>
      </c>
      <c r="C49" s="431">
        <v>2015.0</v>
      </c>
      <c r="D49" s="508">
        <v>42173.0</v>
      </c>
      <c r="E49" s="433" t="s">
        <v>6242</v>
      </c>
      <c r="F49" s="405" t="s">
        <v>162</v>
      </c>
      <c r="G49" s="433" t="s">
        <v>17</v>
      </c>
      <c r="H49" s="405" t="s">
        <v>283</v>
      </c>
      <c r="I49" s="508">
        <v>43508.0</v>
      </c>
      <c r="J49" s="433">
        <v>2.0</v>
      </c>
      <c r="K49" s="543" t="s">
        <v>322</v>
      </c>
      <c r="L49" s="405" t="s">
        <v>390</v>
      </c>
      <c r="M49" s="540">
        <f t="shared" si="1"/>
        <v>1335</v>
      </c>
      <c r="N49" s="25"/>
      <c r="O49" s="333" t="s">
        <v>213</v>
      </c>
      <c r="P49" s="357">
        <f>COUNTIF($J$2:$J$476,"3")</f>
        <v>42</v>
      </c>
      <c r="Q49" s="106"/>
      <c r="R49" s="107"/>
      <c r="S49" s="354">
        <f>(P49/P59)</f>
        <v>0.08842105263</v>
      </c>
      <c r="T49" s="25"/>
      <c r="U49" s="25"/>
      <c r="V49" s="25"/>
      <c r="W49" s="25"/>
      <c r="X49" s="25"/>
      <c r="Y49" s="25"/>
      <c r="Z49" s="25"/>
    </row>
    <row r="50" ht="12.75" customHeight="1">
      <c r="A50" s="436">
        <v>4919.0</v>
      </c>
      <c r="B50" s="437" t="s">
        <v>6243</v>
      </c>
      <c r="C50" s="437">
        <v>2013.0</v>
      </c>
      <c r="D50" s="511">
        <v>41564.0</v>
      </c>
      <c r="E50" s="439" t="s">
        <v>6244</v>
      </c>
      <c r="F50" s="408" t="s">
        <v>6234</v>
      </c>
      <c r="G50" s="439" t="s">
        <v>17</v>
      </c>
      <c r="H50" s="408" t="s">
        <v>130</v>
      </c>
      <c r="I50" s="511">
        <v>43508.0</v>
      </c>
      <c r="J50" s="439">
        <v>2.0</v>
      </c>
      <c r="K50" s="543" t="s">
        <v>322</v>
      </c>
      <c r="L50" s="408" t="s">
        <v>395</v>
      </c>
      <c r="M50" s="541">
        <f t="shared" si="1"/>
        <v>1944</v>
      </c>
      <c r="N50" s="25"/>
      <c r="O50" s="332" t="s">
        <v>219</v>
      </c>
      <c r="P50" s="355">
        <f>COUNTIF($J$2:$J$476,"4")</f>
        <v>14</v>
      </c>
      <c r="Q50" s="106"/>
      <c r="R50" s="107"/>
      <c r="S50" s="356">
        <f>(P50/P59)</f>
        <v>0.02947368421</v>
      </c>
      <c r="T50" s="25"/>
      <c r="U50" s="25"/>
      <c r="V50" s="25"/>
      <c r="W50" s="25"/>
      <c r="X50" s="25"/>
      <c r="Y50" s="25"/>
      <c r="Z50" s="25"/>
    </row>
    <row r="51" ht="12.75" customHeight="1">
      <c r="A51" s="430">
        <v>5019.0</v>
      </c>
      <c r="B51" s="431" t="s">
        <v>6245</v>
      </c>
      <c r="C51" s="431">
        <v>2015.0</v>
      </c>
      <c r="D51" s="508">
        <v>42240.0</v>
      </c>
      <c r="E51" s="433" t="s">
        <v>6246</v>
      </c>
      <c r="F51" s="405" t="s">
        <v>1365</v>
      </c>
      <c r="G51" s="433" t="s">
        <v>17</v>
      </c>
      <c r="H51" s="405" t="s">
        <v>77</v>
      </c>
      <c r="I51" s="508">
        <v>43508.0</v>
      </c>
      <c r="J51" s="433">
        <v>2.0</v>
      </c>
      <c r="K51" s="547" t="s">
        <v>293</v>
      </c>
      <c r="L51" s="405" t="s">
        <v>395</v>
      </c>
      <c r="M51" s="540">
        <f t="shared" si="1"/>
        <v>1268</v>
      </c>
      <c r="N51" s="25"/>
      <c r="O51" s="333" t="s">
        <v>223</v>
      </c>
      <c r="P51" s="357">
        <f>COUNTIF($J$2:$J$476,"5")</f>
        <v>63</v>
      </c>
      <c r="Q51" s="106"/>
      <c r="R51" s="107"/>
      <c r="S51" s="354">
        <f>(P51/P59)</f>
        <v>0.1326315789</v>
      </c>
      <c r="T51" s="25"/>
      <c r="U51" s="25"/>
      <c r="V51" s="25"/>
      <c r="W51" s="25"/>
      <c r="X51" s="25"/>
      <c r="Y51" s="25"/>
      <c r="Z51" s="25"/>
    </row>
    <row r="52" ht="12.75" customHeight="1">
      <c r="A52" s="436">
        <v>5119.0</v>
      </c>
      <c r="B52" s="437" t="s">
        <v>6247</v>
      </c>
      <c r="C52" s="437">
        <v>2018.0</v>
      </c>
      <c r="D52" s="511">
        <v>43264.0</v>
      </c>
      <c r="E52" s="439" t="s">
        <v>6248</v>
      </c>
      <c r="F52" s="408" t="s">
        <v>1569</v>
      </c>
      <c r="G52" s="439" t="s">
        <v>17</v>
      </c>
      <c r="H52" s="408" t="s">
        <v>283</v>
      </c>
      <c r="I52" s="511">
        <v>43510.0</v>
      </c>
      <c r="J52" s="439">
        <v>2.0</v>
      </c>
      <c r="K52" s="551" t="s">
        <v>309</v>
      </c>
      <c r="L52" s="408" t="s">
        <v>390</v>
      </c>
      <c r="M52" s="541">
        <f t="shared" si="1"/>
        <v>246</v>
      </c>
      <c r="N52" s="25"/>
      <c r="O52" s="332" t="s">
        <v>229</v>
      </c>
      <c r="P52" s="355">
        <f>COUNTIF($J$2:$J$476,"6")</f>
        <v>19</v>
      </c>
      <c r="Q52" s="106"/>
      <c r="R52" s="107"/>
      <c r="S52" s="356">
        <f>(P52/P59)</f>
        <v>0.04</v>
      </c>
      <c r="T52" s="25"/>
      <c r="U52" s="25"/>
      <c r="V52" s="25"/>
      <c r="W52" s="25"/>
      <c r="X52" s="25"/>
      <c r="Y52" s="25"/>
      <c r="Z52" s="25"/>
    </row>
    <row r="53" ht="12.75" customHeight="1">
      <c r="A53" s="430">
        <v>5219.0</v>
      </c>
      <c r="B53" s="431" t="s">
        <v>6249</v>
      </c>
      <c r="C53" s="431">
        <v>2015.0</v>
      </c>
      <c r="D53" s="508">
        <v>42174.0</v>
      </c>
      <c r="E53" s="433" t="s">
        <v>6250</v>
      </c>
      <c r="F53" s="405" t="s">
        <v>1569</v>
      </c>
      <c r="G53" s="433" t="s">
        <v>17</v>
      </c>
      <c r="H53" s="405" t="s">
        <v>130</v>
      </c>
      <c r="I53" s="508">
        <v>43510.0</v>
      </c>
      <c r="J53" s="433">
        <v>2.0</v>
      </c>
      <c r="K53" s="551" t="s">
        <v>309</v>
      </c>
      <c r="L53" s="405" t="s">
        <v>390</v>
      </c>
      <c r="M53" s="540">
        <f t="shared" si="1"/>
        <v>1336</v>
      </c>
      <c r="N53" s="25"/>
      <c r="O53" s="333" t="s">
        <v>235</v>
      </c>
      <c r="P53" s="357">
        <f>COUNTIF($J$2:$J$476,"7")</f>
        <v>42</v>
      </c>
      <c r="Q53" s="106"/>
      <c r="R53" s="107"/>
      <c r="S53" s="354">
        <f>(P53/P59)</f>
        <v>0.08842105263</v>
      </c>
      <c r="T53" s="25"/>
      <c r="U53" s="25"/>
      <c r="V53" s="25"/>
      <c r="W53" s="25"/>
      <c r="X53" s="25"/>
      <c r="Y53" s="25"/>
      <c r="Z53" s="25"/>
    </row>
    <row r="54" ht="12.75" customHeight="1">
      <c r="A54" s="436">
        <v>5319.0</v>
      </c>
      <c r="B54" s="437" t="s">
        <v>6251</v>
      </c>
      <c r="C54" s="437">
        <v>2013.0</v>
      </c>
      <c r="D54" s="511">
        <v>41522.0</v>
      </c>
      <c r="E54" s="439" t="s">
        <v>6252</v>
      </c>
      <c r="F54" s="408" t="s">
        <v>1569</v>
      </c>
      <c r="G54" s="439" t="s">
        <v>17</v>
      </c>
      <c r="H54" s="408" t="s">
        <v>66</v>
      </c>
      <c r="I54" s="511">
        <v>43510.0</v>
      </c>
      <c r="J54" s="439">
        <v>2.0</v>
      </c>
      <c r="K54" s="551" t="s">
        <v>309</v>
      </c>
      <c r="L54" s="408" t="s">
        <v>390</v>
      </c>
      <c r="M54" s="541">
        <f t="shared" si="1"/>
        <v>1988</v>
      </c>
      <c r="N54" s="42"/>
      <c r="O54" s="332" t="s">
        <v>239</v>
      </c>
      <c r="P54" s="355">
        <f>COUNTIF($J$2:$J$476,"8")</f>
        <v>63</v>
      </c>
      <c r="Q54" s="106"/>
      <c r="R54" s="107"/>
      <c r="S54" s="356">
        <f>(P54/P59)</f>
        <v>0.1326315789</v>
      </c>
      <c r="T54" s="25"/>
      <c r="U54" s="25"/>
      <c r="V54" s="25"/>
      <c r="W54" s="25"/>
      <c r="X54" s="25"/>
      <c r="Y54" s="25"/>
      <c r="Z54" s="25"/>
    </row>
    <row r="55" ht="12.75" customHeight="1">
      <c r="A55" s="430">
        <v>5419.0</v>
      </c>
      <c r="B55" s="431" t="s">
        <v>6253</v>
      </c>
      <c r="C55" s="431">
        <v>2013.0</v>
      </c>
      <c r="D55" s="508">
        <v>41471.0</v>
      </c>
      <c r="E55" s="433" t="s">
        <v>6254</v>
      </c>
      <c r="F55" s="405" t="s">
        <v>873</v>
      </c>
      <c r="G55" s="433" t="s">
        <v>17</v>
      </c>
      <c r="H55" s="405" t="s">
        <v>2542</v>
      </c>
      <c r="I55" s="508">
        <v>43510.0</v>
      </c>
      <c r="J55" s="433">
        <v>2.0</v>
      </c>
      <c r="K55" s="543" t="s">
        <v>322</v>
      </c>
      <c r="L55" s="405" t="s">
        <v>390</v>
      </c>
      <c r="M55" s="540">
        <f t="shared" si="1"/>
        <v>2039</v>
      </c>
      <c r="N55" s="25"/>
      <c r="O55" s="333" t="s">
        <v>245</v>
      </c>
      <c r="P55" s="357">
        <f>COUNTIF($J$2:$J$476,"9")</f>
        <v>53</v>
      </c>
      <c r="Q55" s="106"/>
      <c r="R55" s="107"/>
      <c r="S55" s="354">
        <f>(P55/P59)</f>
        <v>0.1115789474</v>
      </c>
      <c r="T55" s="25"/>
      <c r="U55" s="25"/>
      <c r="V55" s="25"/>
      <c r="W55" s="25"/>
      <c r="X55" s="25"/>
      <c r="Y55" s="25"/>
      <c r="Z55" s="25"/>
    </row>
    <row r="56" ht="12.75" customHeight="1">
      <c r="A56" s="436">
        <v>5519.0</v>
      </c>
      <c r="B56" s="437" t="s">
        <v>6255</v>
      </c>
      <c r="C56" s="437">
        <v>2016.0</v>
      </c>
      <c r="D56" s="511">
        <v>42383.0</v>
      </c>
      <c r="E56" s="439" t="s">
        <v>6256</v>
      </c>
      <c r="F56" s="408" t="s">
        <v>2365</v>
      </c>
      <c r="G56" s="439" t="s">
        <v>17</v>
      </c>
      <c r="H56" s="408" t="s">
        <v>244</v>
      </c>
      <c r="I56" s="511">
        <v>43510.0</v>
      </c>
      <c r="J56" s="439">
        <v>2.0</v>
      </c>
      <c r="K56" s="551" t="s">
        <v>309</v>
      </c>
      <c r="L56" s="408" t="s">
        <v>390</v>
      </c>
      <c r="M56" s="541">
        <f t="shared" si="1"/>
        <v>1127</v>
      </c>
      <c r="N56" s="25"/>
      <c r="O56" s="332" t="s">
        <v>252</v>
      </c>
      <c r="P56" s="355">
        <f>COUNTIF($J$2:$J$476,"10")</f>
        <v>23</v>
      </c>
      <c r="Q56" s="106"/>
      <c r="R56" s="107"/>
      <c r="S56" s="356">
        <f>(P56/P59)</f>
        <v>0.04842105263</v>
      </c>
      <c r="T56" s="25"/>
      <c r="U56" s="25"/>
      <c r="V56" s="25"/>
      <c r="W56" s="25"/>
      <c r="X56" s="25"/>
      <c r="Y56" s="25"/>
      <c r="Z56" s="25"/>
    </row>
    <row r="57" ht="12.75" customHeight="1">
      <c r="A57" s="430">
        <v>5619.0</v>
      </c>
      <c r="B57" s="431" t="s">
        <v>6257</v>
      </c>
      <c r="C57" s="431">
        <v>2015.0</v>
      </c>
      <c r="D57" s="508">
        <v>42199.0</v>
      </c>
      <c r="E57" s="433" t="s">
        <v>6258</v>
      </c>
      <c r="F57" s="405" t="s">
        <v>2365</v>
      </c>
      <c r="G57" s="433" t="s">
        <v>17</v>
      </c>
      <c r="H57" s="405" t="s">
        <v>380</v>
      </c>
      <c r="I57" s="508">
        <v>43510.0</v>
      </c>
      <c r="J57" s="433">
        <v>2.0</v>
      </c>
      <c r="K57" s="551" t="s">
        <v>309</v>
      </c>
      <c r="L57" s="405" t="s">
        <v>390</v>
      </c>
      <c r="M57" s="540">
        <f t="shared" si="1"/>
        <v>1311</v>
      </c>
      <c r="N57" s="25"/>
      <c r="O57" s="333" t="s">
        <v>258</v>
      </c>
      <c r="P57" s="357">
        <f>COUNTIF($J$2:$J$476,"11")</f>
        <v>38</v>
      </c>
      <c r="Q57" s="106"/>
      <c r="R57" s="107"/>
      <c r="S57" s="354">
        <f>(P57/P59)</f>
        <v>0.08</v>
      </c>
      <c r="T57" s="25"/>
      <c r="U57" s="25"/>
      <c r="V57" s="25"/>
      <c r="W57" s="25"/>
      <c r="X57" s="25"/>
      <c r="Y57" s="25"/>
      <c r="Z57" s="25"/>
    </row>
    <row r="58" ht="12.75" customHeight="1">
      <c r="A58" s="436">
        <v>5719.0</v>
      </c>
      <c r="B58" s="437" t="s">
        <v>6259</v>
      </c>
      <c r="C58" s="437">
        <v>2015.0</v>
      </c>
      <c r="D58" s="511">
        <v>42177.0</v>
      </c>
      <c r="E58" s="439" t="s">
        <v>6260</v>
      </c>
      <c r="F58" s="408" t="s">
        <v>2365</v>
      </c>
      <c r="G58" s="439" t="s">
        <v>17</v>
      </c>
      <c r="H58" s="408" t="s">
        <v>50</v>
      </c>
      <c r="I58" s="511">
        <v>43510.0</v>
      </c>
      <c r="J58" s="439">
        <v>2.0</v>
      </c>
      <c r="K58" s="551" t="s">
        <v>309</v>
      </c>
      <c r="L58" s="408" t="s">
        <v>390</v>
      </c>
      <c r="M58" s="541">
        <f t="shared" si="1"/>
        <v>1333</v>
      </c>
      <c r="N58" s="25"/>
      <c r="O58" s="366" t="s">
        <v>264</v>
      </c>
      <c r="P58" s="355">
        <f>COUNTIF($J$2:$J$476,"12")</f>
        <v>36</v>
      </c>
      <c r="Q58" s="106"/>
      <c r="R58" s="107"/>
      <c r="S58" s="367">
        <f>(P58/P59)</f>
        <v>0.07578947368</v>
      </c>
      <c r="T58" s="25"/>
      <c r="U58" s="25"/>
      <c r="V58" s="25"/>
      <c r="W58" s="25"/>
      <c r="X58" s="25"/>
      <c r="Y58" s="25"/>
      <c r="Z58" s="25"/>
    </row>
    <row r="59" ht="13.5" customHeight="1">
      <c r="A59" s="430">
        <v>5819.0</v>
      </c>
      <c r="B59" s="431" t="s">
        <v>6261</v>
      </c>
      <c r="C59" s="431">
        <v>2015.0</v>
      </c>
      <c r="D59" s="508">
        <v>42311.0</v>
      </c>
      <c r="E59" s="433" t="s">
        <v>6262</v>
      </c>
      <c r="F59" s="405" t="s">
        <v>55</v>
      </c>
      <c r="G59" s="433" t="s">
        <v>17</v>
      </c>
      <c r="H59" s="405" t="s">
        <v>77</v>
      </c>
      <c r="I59" s="508">
        <v>43510.0</v>
      </c>
      <c r="J59" s="433">
        <v>2.0</v>
      </c>
      <c r="K59" s="543" t="s">
        <v>322</v>
      </c>
      <c r="L59" s="405" t="s">
        <v>390</v>
      </c>
      <c r="M59" s="540">
        <f t="shared" si="1"/>
        <v>1199</v>
      </c>
      <c r="N59" s="25"/>
      <c r="O59" s="359" t="s">
        <v>268</v>
      </c>
      <c r="P59" s="360">
        <f>SUM(P47:R58)</f>
        <v>475</v>
      </c>
      <c r="Q59" s="361"/>
      <c r="R59" s="362"/>
      <c r="S59" s="363">
        <f>SUM(S47:S58)</f>
        <v>1</v>
      </c>
      <c r="T59" s="25"/>
      <c r="U59" s="25"/>
      <c r="V59" s="25"/>
      <c r="W59" s="25"/>
      <c r="X59" s="25"/>
      <c r="Y59" s="25"/>
      <c r="Z59" s="25"/>
    </row>
    <row r="60" ht="13.5" customHeight="1">
      <c r="A60" s="436">
        <v>5919.0</v>
      </c>
      <c r="B60" s="437" t="s">
        <v>6263</v>
      </c>
      <c r="C60" s="437">
        <v>2011.0</v>
      </c>
      <c r="D60" s="511">
        <v>40837.0</v>
      </c>
      <c r="E60" s="439" t="s">
        <v>6264</v>
      </c>
      <c r="F60" s="408" t="s">
        <v>4929</v>
      </c>
      <c r="G60" s="439" t="s">
        <v>806</v>
      </c>
      <c r="H60" s="408" t="s">
        <v>2816</v>
      </c>
      <c r="I60" s="511">
        <v>43511.0</v>
      </c>
      <c r="J60" s="439">
        <v>2.0</v>
      </c>
      <c r="K60" s="583" t="s">
        <v>344</v>
      </c>
      <c r="L60" s="408" t="s">
        <v>390</v>
      </c>
      <c r="M60" s="541">
        <f t="shared" si="1"/>
        <v>2674</v>
      </c>
      <c r="N60" s="25"/>
      <c r="O60" s="25"/>
      <c r="P60" s="25"/>
      <c r="Q60" s="25"/>
      <c r="R60" s="25"/>
      <c r="S60" s="25"/>
      <c r="T60" s="25"/>
      <c r="U60" s="25"/>
      <c r="V60" s="25"/>
      <c r="W60" s="25"/>
      <c r="X60" s="25"/>
      <c r="Y60" s="25"/>
      <c r="Z60" s="25"/>
    </row>
    <row r="61" ht="12.75" customHeight="1">
      <c r="A61" s="430">
        <v>6019.0</v>
      </c>
      <c r="B61" s="431" t="s">
        <v>6265</v>
      </c>
      <c r="C61" s="431">
        <v>2011.0</v>
      </c>
      <c r="D61" s="508">
        <v>40837.0</v>
      </c>
      <c r="E61" s="433" t="s">
        <v>6266</v>
      </c>
      <c r="F61" s="405" t="s">
        <v>4929</v>
      </c>
      <c r="G61" s="433" t="s">
        <v>806</v>
      </c>
      <c r="H61" s="405" t="s">
        <v>2816</v>
      </c>
      <c r="I61" s="508">
        <v>43511.0</v>
      </c>
      <c r="J61" s="433">
        <v>2.0</v>
      </c>
      <c r="K61" s="583" t="s">
        <v>344</v>
      </c>
      <c r="L61" s="405" t="s">
        <v>390</v>
      </c>
      <c r="M61" s="540">
        <f t="shared" si="1"/>
        <v>2674</v>
      </c>
      <c r="N61" s="25"/>
      <c r="O61" s="368" t="s">
        <v>278</v>
      </c>
      <c r="P61" s="95"/>
      <c r="Q61" s="95"/>
      <c r="R61" s="95"/>
      <c r="S61" s="95"/>
      <c r="T61" s="96"/>
      <c r="U61" s="25"/>
      <c r="V61" s="25"/>
      <c r="W61" s="25"/>
      <c r="X61" s="25"/>
      <c r="Y61" s="25"/>
      <c r="Z61" s="25"/>
    </row>
    <row r="62" ht="12.75" customHeight="1">
      <c r="A62" s="436">
        <v>6119.0</v>
      </c>
      <c r="B62" s="437" t="s">
        <v>6267</v>
      </c>
      <c r="C62" s="437">
        <v>2015.0</v>
      </c>
      <c r="D62" s="511">
        <v>42054.0</v>
      </c>
      <c r="E62" s="439" t="s">
        <v>6268</v>
      </c>
      <c r="F62" s="408" t="s">
        <v>384</v>
      </c>
      <c r="G62" s="439" t="s">
        <v>806</v>
      </c>
      <c r="H62" s="408" t="s">
        <v>18</v>
      </c>
      <c r="I62" s="511">
        <v>43511.0</v>
      </c>
      <c r="J62" s="439">
        <v>2.0</v>
      </c>
      <c r="K62" s="543" t="s">
        <v>322</v>
      </c>
      <c r="L62" s="408" t="s">
        <v>390</v>
      </c>
      <c r="M62" s="541">
        <f t="shared" si="1"/>
        <v>1457</v>
      </c>
      <c r="N62" s="25"/>
      <c r="O62" s="97"/>
      <c r="P62" s="98"/>
      <c r="Q62" s="98"/>
      <c r="R62" s="98"/>
      <c r="S62" s="98"/>
      <c r="T62" s="99"/>
      <c r="U62" s="25"/>
      <c r="V62" s="25"/>
      <c r="W62" s="25"/>
      <c r="X62" s="25"/>
      <c r="Y62" s="25"/>
      <c r="Z62" s="25"/>
    </row>
    <row r="63" ht="12.75" customHeight="1">
      <c r="A63" s="430">
        <v>6219.0</v>
      </c>
      <c r="B63" s="431" t="s">
        <v>6269</v>
      </c>
      <c r="C63" s="431">
        <v>2015.0</v>
      </c>
      <c r="D63" s="508">
        <v>42054.0</v>
      </c>
      <c r="E63" s="433" t="s">
        <v>6270</v>
      </c>
      <c r="F63" s="405" t="s">
        <v>384</v>
      </c>
      <c r="G63" s="433" t="s">
        <v>806</v>
      </c>
      <c r="H63" s="405" t="s">
        <v>18</v>
      </c>
      <c r="I63" s="508">
        <v>43511.0</v>
      </c>
      <c r="J63" s="433">
        <v>2.0</v>
      </c>
      <c r="K63" s="543" t="s">
        <v>322</v>
      </c>
      <c r="L63" s="405" t="s">
        <v>390</v>
      </c>
      <c r="M63" s="540">
        <f t="shared" si="1"/>
        <v>1457</v>
      </c>
      <c r="N63" s="42"/>
      <c r="O63" s="369" t="s">
        <v>288</v>
      </c>
      <c r="P63" s="370"/>
      <c r="Q63" s="370"/>
      <c r="R63" s="371"/>
      <c r="S63" s="531" t="s">
        <v>289</v>
      </c>
      <c r="T63" s="532" t="s">
        <v>108</v>
      </c>
      <c r="U63" s="25"/>
      <c r="V63" s="25"/>
      <c r="W63" s="25"/>
      <c r="X63" s="25"/>
      <c r="Y63" s="25"/>
      <c r="Z63" s="25"/>
    </row>
    <row r="64" ht="12.75" customHeight="1">
      <c r="A64" s="436">
        <v>6319.0</v>
      </c>
      <c r="B64" s="437" t="s">
        <v>6271</v>
      </c>
      <c r="C64" s="437">
        <v>2018.0</v>
      </c>
      <c r="D64" s="511">
        <v>43285.0</v>
      </c>
      <c r="E64" s="439" t="s">
        <v>6272</v>
      </c>
      <c r="F64" s="408" t="s">
        <v>6273</v>
      </c>
      <c r="G64" s="439" t="s">
        <v>725</v>
      </c>
      <c r="H64" s="408" t="s">
        <v>4161</v>
      </c>
      <c r="I64" s="511">
        <v>43511.0</v>
      </c>
      <c r="J64" s="439">
        <v>2.0</v>
      </c>
      <c r="K64" s="583" t="s">
        <v>344</v>
      </c>
      <c r="L64" s="408" t="s">
        <v>399</v>
      </c>
      <c r="M64" s="541">
        <f t="shared" si="1"/>
        <v>226</v>
      </c>
      <c r="N64" s="25"/>
      <c r="O64" s="533" t="s">
        <v>293</v>
      </c>
      <c r="P64" s="534"/>
      <c r="Q64" s="534"/>
      <c r="R64" s="535"/>
      <c r="S64" s="376">
        <f>COUNTIF($K$2:$K$476,"I - Extremamente tóxico")</f>
        <v>109</v>
      </c>
      <c r="T64" s="377">
        <f>(S64/S76)</f>
        <v>0.2294736842</v>
      </c>
      <c r="U64" s="25"/>
      <c r="V64" s="25"/>
      <c r="W64" s="25"/>
      <c r="X64" s="25"/>
      <c r="Y64" s="25"/>
      <c r="Z64" s="25"/>
    </row>
    <row r="65" ht="13.5" customHeight="1">
      <c r="A65" s="430">
        <v>6419.0</v>
      </c>
      <c r="B65" s="431" t="s">
        <v>6274</v>
      </c>
      <c r="C65" s="431">
        <v>2016.0</v>
      </c>
      <c r="D65" s="508">
        <v>42401.0</v>
      </c>
      <c r="E65" s="433" t="s">
        <v>6275</v>
      </c>
      <c r="F65" s="405" t="s">
        <v>384</v>
      </c>
      <c r="G65" s="433" t="s">
        <v>712</v>
      </c>
      <c r="H65" s="405" t="s">
        <v>50</v>
      </c>
      <c r="I65" s="508">
        <v>43511.0</v>
      </c>
      <c r="J65" s="433">
        <v>2.0</v>
      </c>
      <c r="K65" s="547" t="s">
        <v>293</v>
      </c>
      <c r="L65" s="405" t="s">
        <v>390</v>
      </c>
      <c r="M65" s="540">
        <f t="shared" si="1"/>
        <v>1110</v>
      </c>
      <c r="N65" s="25"/>
      <c r="O65" s="378" t="s">
        <v>297</v>
      </c>
      <c r="P65" s="379"/>
      <c r="Q65" s="379"/>
      <c r="R65" s="380"/>
      <c r="S65" s="381">
        <f>COUNTIF($K$2:$K$476,"Categoria 1 - Produto Extremamente Tóxico")</f>
        <v>0</v>
      </c>
      <c r="T65" s="382">
        <f>(S65/S76)</f>
        <v>0</v>
      </c>
      <c r="U65" s="25"/>
      <c r="V65" s="25"/>
      <c r="W65" s="25"/>
      <c r="X65" s="25"/>
      <c r="Y65" s="25"/>
      <c r="Z65" s="25"/>
    </row>
    <row r="66" ht="13.5" customHeight="1">
      <c r="A66" s="436">
        <v>6519.0</v>
      </c>
      <c r="B66" s="437" t="s">
        <v>6276</v>
      </c>
      <c r="C66" s="437">
        <v>2018.0</v>
      </c>
      <c r="D66" s="511">
        <v>43285.0</v>
      </c>
      <c r="E66" s="439" t="s">
        <v>6277</v>
      </c>
      <c r="F66" s="408" t="s">
        <v>4122</v>
      </c>
      <c r="G66" s="439" t="s">
        <v>725</v>
      </c>
      <c r="H66" s="408" t="s">
        <v>4161</v>
      </c>
      <c r="I66" s="511">
        <v>43511.0</v>
      </c>
      <c r="J66" s="439">
        <v>2.0</v>
      </c>
      <c r="K66" s="583" t="s">
        <v>344</v>
      </c>
      <c r="L66" s="408" t="s">
        <v>399</v>
      </c>
      <c r="M66" s="541">
        <f t="shared" si="1"/>
        <v>226</v>
      </c>
      <c r="N66" s="25"/>
      <c r="O66" s="378" t="s">
        <v>302</v>
      </c>
      <c r="P66" s="379"/>
      <c r="Q66" s="379"/>
      <c r="R66" s="380"/>
      <c r="S66" s="381">
        <f>COUNTIF($K$2:$K$476,"Categoria 2 - Produto Altamente Tóxico")</f>
        <v>0</v>
      </c>
      <c r="T66" s="382">
        <f>(S66/S76)</f>
        <v>0</v>
      </c>
      <c r="U66" s="25"/>
      <c r="V66" s="25"/>
      <c r="W66" s="25"/>
      <c r="X66" s="25"/>
      <c r="Y66" s="25"/>
      <c r="Z66" s="25"/>
    </row>
    <row r="67" ht="12.75" customHeight="1">
      <c r="A67" s="430">
        <v>6619.0</v>
      </c>
      <c r="B67" s="431" t="s">
        <v>6278</v>
      </c>
      <c r="C67" s="431">
        <v>2017.0</v>
      </c>
      <c r="D67" s="508">
        <v>42766.0</v>
      </c>
      <c r="E67" s="433" t="s">
        <v>6279</v>
      </c>
      <c r="F67" s="405" t="s">
        <v>2975</v>
      </c>
      <c r="G67" s="433" t="s">
        <v>725</v>
      </c>
      <c r="H67" s="405" t="s">
        <v>5372</v>
      </c>
      <c r="I67" s="508">
        <v>43511.0</v>
      </c>
      <c r="J67" s="433">
        <v>2.0</v>
      </c>
      <c r="K67" s="543" t="s">
        <v>322</v>
      </c>
      <c r="L67" s="405" t="s">
        <v>399</v>
      </c>
      <c r="M67" s="540">
        <f t="shared" si="1"/>
        <v>745</v>
      </c>
      <c r="N67" s="25"/>
      <c r="O67" s="383" t="s">
        <v>309</v>
      </c>
      <c r="P67" s="379"/>
      <c r="Q67" s="379"/>
      <c r="R67" s="380"/>
      <c r="S67" s="384">
        <f>COUNTIF($K$2:$K$476,"II - Altamente tóxico")</f>
        <v>47</v>
      </c>
      <c r="T67" s="385">
        <f>(S67/S76)</f>
        <v>0.09894736842</v>
      </c>
      <c r="U67" s="25"/>
      <c r="V67" s="25"/>
      <c r="W67" s="25"/>
      <c r="X67" s="25"/>
      <c r="Y67" s="25"/>
      <c r="Z67" s="25"/>
    </row>
    <row r="68" ht="12.75" customHeight="1">
      <c r="A68" s="436">
        <v>6719.0</v>
      </c>
      <c r="B68" s="437" t="s">
        <v>6280</v>
      </c>
      <c r="C68" s="437">
        <v>2014.0</v>
      </c>
      <c r="D68" s="511">
        <v>42003.0</v>
      </c>
      <c r="E68" s="439" t="s">
        <v>6281</v>
      </c>
      <c r="F68" s="408" t="s">
        <v>6282</v>
      </c>
      <c r="G68" s="439" t="s">
        <v>806</v>
      </c>
      <c r="H68" s="408" t="s">
        <v>334</v>
      </c>
      <c r="I68" s="511">
        <v>43511.0</v>
      </c>
      <c r="J68" s="439">
        <v>2.0</v>
      </c>
      <c r="K68" s="547" t="s">
        <v>293</v>
      </c>
      <c r="L68" s="408" t="s">
        <v>390</v>
      </c>
      <c r="M68" s="541">
        <f t="shared" si="1"/>
        <v>1508</v>
      </c>
      <c r="N68" s="25"/>
      <c r="O68" s="383" t="s">
        <v>316</v>
      </c>
      <c r="P68" s="379"/>
      <c r="Q68" s="379"/>
      <c r="R68" s="380"/>
      <c r="S68" s="384">
        <f>COUNTIF($K$2:$K$476,"Categoria 3 - Produto Moderadamente Tóxico")</f>
        <v>0</v>
      </c>
      <c r="T68" s="385">
        <f>(S68/S76)</f>
        <v>0</v>
      </c>
      <c r="U68" s="25"/>
      <c r="V68" s="25"/>
      <c r="W68" s="25"/>
      <c r="X68" s="25"/>
      <c r="Y68" s="25"/>
      <c r="Z68" s="25"/>
    </row>
    <row r="69" ht="12.75" customHeight="1">
      <c r="A69" s="430">
        <v>6819.0</v>
      </c>
      <c r="B69" s="431" t="s">
        <v>6283</v>
      </c>
      <c r="C69" s="431">
        <v>2010.0</v>
      </c>
      <c r="D69" s="508">
        <v>40266.0</v>
      </c>
      <c r="E69" s="433" t="s">
        <v>6284</v>
      </c>
      <c r="F69" s="405" t="s">
        <v>6285</v>
      </c>
      <c r="G69" s="433" t="s">
        <v>806</v>
      </c>
      <c r="H69" s="405" t="s">
        <v>158</v>
      </c>
      <c r="I69" s="508">
        <v>43511.0</v>
      </c>
      <c r="J69" s="433">
        <v>2.0</v>
      </c>
      <c r="K69" s="547" t="s">
        <v>293</v>
      </c>
      <c r="L69" s="405" t="s">
        <v>390</v>
      </c>
      <c r="M69" s="540">
        <f t="shared" si="1"/>
        <v>3245</v>
      </c>
      <c r="N69" s="25"/>
      <c r="O69" s="386" t="s">
        <v>322</v>
      </c>
      <c r="P69" s="379"/>
      <c r="Q69" s="379"/>
      <c r="R69" s="380"/>
      <c r="S69" s="387">
        <f>COUNTIF($K$2:$K$476,"III - Medianamente tóxico")</f>
        <v>160</v>
      </c>
      <c r="T69" s="388">
        <f>(S69/S76)</f>
        <v>0.3368421053</v>
      </c>
      <c r="U69" s="25"/>
      <c r="V69" s="25"/>
      <c r="W69" s="25"/>
      <c r="X69" s="25"/>
      <c r="Y69" s="25"/>
      <c r="Z69" s="25"/>
    </row>
    <row r="70" ht="12.75" customHeight="1">
      <c r="A70" s="436">
        <v>6919.0</v>
      </c>
      <c r="B70" s="437" t="s">
        <v>6286</v>
      </c>
      <c r="C70" s="437">
        <v>2010.0</v>
      </c>
      <c r="D70" s="511">
        <v>40338.0</v>
      </c>
      <c r="E70" s="439" t="s">
        <v>6287</v>
      </c>
      <c r="F70" s="408" t="s">
        <v>2434</v>
      </c>
      <c r="G70" s="439" t="s">
        <v>806</v>
      </c>
      <c r="H70" s="408" t="s">
        <v>2816</v>
      </c>
      <c r="I70" s="511">
        <v>43516.0</v>
      </c>
      <c r="J70" s="439">
        <v>2.0</v>
      </c>
      <c r="K70" s="543" t="s">
        <v>322</v>
      </c>
      <c r="L70" s="408" t="s">
        <v>390</v>
      </c>
      <c r="M70" s="541">
        <f t="shared" si="1"/>
        <v>3178</v>
      </c>
      <c r="N70" s="25"/>
      <c r="O70" s="386" t="s">
        <v>329</v>
      </c>
      <c r="P70" s="379"/>
      <c r="Q70" s="379"/>
      <c r="R70" s="380"/>
      <c r="S70" s="387">
        <f>COUNTIF($K$2:$K$476,"Categoria 4 - Produto Pouco Tóxico")</f>
        <v>5</v>
      </c>
      <c r="T70" s="388">
        <f>(S70/S76)</f>
        <v>0.01052631579</v>
      </c>
      <c r="U70" s="25"/>
      <c r="V70" s="25"/>
      <c r="W70" s="25"/>
      <c r="X70" s="25"/>
      <c r="Y70" s="25"/>
      <c r="Z70" s="25"/>
    </row>
    <row r="71" ht="12.75" customHeight="1">
      <c r="A71" s="430">
        <v>7019.0</v>
      </c>
      <c r="B71" s="431" t="s">
        <v>6288</v>
      </c>
      <c r="C71" s="431">
        <v>2017.0</v>
      </c>
      <c r="D71" s="508">
        <v>42818.0</v>
      </c>
      <c r="E71" s="433" t="s">
        <v>6289</v>
      </c>
      <c r="F71" s="405" t="s">
        <v>6290</v>
      </c>
      <c r="G71" s="433" t="s">
        <v>806</v>
      </c>
      <c r="H71" s="405" t="s">
        <v>143</v>
      </c>
      <c r="I71" s="508">
        <v>43516.0</v>
      </c>
      <c r="J71" s="433">
        <v>2.0</v>
      </c>
      <c r="K71" s="543" t="s">
        <v>322</v>
      </c>
      <c r="L71" s="405" t="s">
        <v>395</v>
      </c>
      <c r="M71" s="540">
        <f t="shared" si="1"/>
        <v>698</v>
      </c>
      <c r="N71" s="25"/>
      <c r="O71" s="386" t="s">
        <v>336</v>
      </c>
      <c r="P71" s="379"/>
      <c r="Q71" s="379"/>
      <c r="R71" s="380"/>
      <c r="S71" s="387">
        <f>COUNTIF($K$2:$K$476,"Categoria 5 - Produto Improvável de Causar Dano Agudo")</f>
        <v>12</v>
      </c>
      <c r="T71" s="388">
        <f>(S71/S76)</f>
        <v>0.02526315789</v>
      </c>
      <c r="U71" s="25"/>
      <c r="V71" s="25"/>
      <c r="W71" s="25"/>
      <c r="X71" s="25"/>
      <c r="Y71" s="25"/>
      <c r="Z71" s="25"/>
    </row>
    <row r="72" ht="12.75" customHeight="1">
      <c r="A72" s="436">
        <v>7119.0</v>
      </c>
      <c r="B72" s="437" t="s">
        <v>6291</v>
      </c>
      <c r="C72" s="437">
        <v>2017.0</v>
      </c>
      <c r="D72" s="511">
        <v>42818.0</v>
      </c>
      <c r="E72" s="439" t="s">
        <v>6292</v>
      </c>
      <c r="F72" s="408" t="s">
        <v>6290</v>
      </c>
      <c r="G72" s="439" t="s">
        <v>806</v>
      </c>
      <c r="H72" s="408" t="s">
        <v>143</v>
      </c>
      <c r="I72" s="511">
        <v>43516.0</v>
      </c>
      <c r="J72" s="439">
        <v>2.0</v>
      </c>
      <c r="K72" s="543" t="s">
        <v>322</v>
      </c>
      <c r="L72" s="408" t="s">
        <v>395</v>
      </c>
      <c r="M72" s="541">
        <f t="shared" si="1"/>
        <v>698</v>
      </c>
      <c r="N72" s="25"/>
      <c r="O72" s="389" t="s">
        <v>344</v>
      </c>
      <c r="P72" s="379"/>
      <c r="Q72" s="379"/>
      <c r="R72" s="380"/>
      <c r="S72" s="390">
        <f>COUNTIF($K$2:$K$476,"IV - Pouco tóxico")</f>
        <v>51</v>
      </c>
      <c r="T72" s="391">
        <f>(S72/S76)</f>
        <v>0.1073684211</v>
      </c>
      <c r="U72" s="25"/>
      <c r="V72" s="25"/>
      <c r="W72" s="25"/>
      <c r="X72" s="25"/>
      <c r="Y72" s="25"/>
      <c r="Z72" s="25"/>
    </row>
    <row r="73" ht="12.75" customHeight="1">
      <c r="A73" s="430">
        <v>7219.0</v>
      </c>
      <c r="B73" s="431" t="s">
        <v>6293</v>
      </c>
      <c r="C73" s="431">
        <v>2011.0</v>
      </c>
      <c r="D73" s="508">
        <v>40877.0</v>
      </c>
      <c r="E73" s="433" t="s">
        <v>6294</v>
      </c>
      <c r="F73" s="405" t="s">
        <v>752</v>
      </c>
      <c r="G73" s="433" t="s">
        <v>712</v>
      </c>
      <c r="H73" s="405" t="s">
        <v>244</v>
      </c>
      <c r="I73" s="508">
        <v>43516.0</v>
      </c>
      <c r="J73" s="433">
        <v>2.0</v>
      </c>
      <c r="K73" s="543" t="s">
        <v>322</v>
      </c>
      <c r="L73" s="405" t="s">
        <v>390</v>
      </c>
      <c r="M73" s="540">
        <f t="shared" si="1"/>
        <v>2639</v>
      </c>
      <c r="N73" s="25"/>
      <c r="O73" s="389" t="s">
        <v>1231</v>
      </c>
      <c r="P73" s="379"/>
      <c r="Q73" s="379"/>
      <c r="R73" s="380"/>
      <c r="S73" s="390">
        <f>COUNTIF($K$2:$K$476,"Não classificado - Produto não classificado")</f>
        <v>5</v>
      </c>
      <c r="T73" s="391">
        <f>(S73/S76)</f>
        <v>0.01052631579</v>
      </c>
      <c r="U73" s="25"/>
      <c r="V73" s="25"/>
      <c r="W73" s="25"/>
      <c r="X73" s="25"/>
      <c r="Y73" s="25"/>
      <c r="Z73" s="25"/>
    </row>
    <row r="74" ht="12.75" customHeight="1">
      <c r="A74" s="436">
        <v>7319.0</v>
      </c>
      <c r="B74" s="437" t="s">
        <v>6295</v>
      </c>
      <c r="C74" s="437">
        <v>2010.0</v>
      </c>
      <c r="D74" s="511">
        <v>40186.0</v>
      </c>
      <c r="E74" s="439" t="s">
        <v>6296</v>
      </c>
      <c r="F74" s="408" t="s">
        <v>5785</v>
      </c>
      <c r="G74" s="439" t="s">
        <v>806</v>
      </c>
      <c r="H74" s="408" t="s">
        <v>158</v>
      </c>
      <c r="I74" s="511">
        <v>43523.0</v>
      </c>
      <c r="J74" s="439">
        <v>2.0</v>
      </c>
      <c r="K74" s="543" t="s">
        <v>322</v>
      </c>
      <c r="L74" s="408" t="s">
        <v>390</v>
      </c>
      <c r="M74" s="541">
        <f t="shared" si="1"/>
        <v>3337</v>
      </c>
      <c r="N74" s="25"/>
      <c r="O74" s="389" t="s">
        <v>1259</v>
      </c>
      <c r="P74" s="379"/>
      <c r="Q74" s="379"/>
      <c r="R74" s="380"/>
      <c r="S74" s="390">
        <f>COUNTIF($K$2:$K$476,"Não determinada devido à natureza do produto (Inimigos naturais)")</f>
        <v>2</v>
      </c>
      <c r="T74" s="391">
        <f>(S74/S76)</f>
        <v>0.004210526316</v>
      </c>
      <c r="U74" s="25"/>
      <c r="V74" s="25"/>
      <c r="W74" s="25"/>
      <c r="X74" s="25"/>
      <c r="Y74" s="25"/>
      <c r="Z74" s="25"/>
    </row>
    <row r="75" ht="12.75" customHeight="1">
      <c r="A75" s="430">
        <v>7419.0</v>
      </c>
      <c r="B75" s="431" t="s">
        <v>6297</v>
      </c>
      <c r="C75" s="431">
        <v>2017.0</v>
      </c>
      <c r="D75" s="508">
        <v>43035.0</v>
      </c>
      <c r="E75" s="433" t="s">
        <v>6298</v>
      </c>
      <c r="F75" s="405" t="s">
        <v>3197</v>
      </c>
      <c r="G75" s="433" t="s">
        <v>806</v>
      </c>
      <c r="H75" s="405" t="s">
        <v>26</v>
      </c>
      <c r="I75" s="508">
        <v>43523.0</v>
      </c>
      <c r="J75" s="433">
        <v>2.0</v>
      </c>
      <c r="K75" s="547" t="s">
        <v>293</v>
      </c>
      <c r="L75" s="405" t="s">
        <v>399</v>
      </c>
      <c r="M75" s="540">
        <f t="shared" si="1"/>
        <v>488</v>
      </c>
      <c r="N75" s="25"/>
      <c r="O75" s="392" t="s">
        <v>19</v>
      </c>
      <c r="P75" s="393"/>
      <c r="Q75" s="393"/>
      <c r="R75" s="394"/>
      <c r="S75" s="395">
        <f>COUNTIF($K$2:$K$476,"O perfil toxicológico foi considerado equivalente ao produto técnico de referência")</f>
        <v>84</v>
      </c>
      <c r="T75" s="396">
        <f>(S75/S76)</f>
        <v>0.1768421053</v>
      </c>
      <c r="U75" s="25"/>
      <c r="V75" s="25"/>
      <c r="W75" s="25"/>
      <c r="X75" s="25"/>
      <c r="Y75" s="25"/>
      <c r="Z75" s="25"/>
    </row>
    <row r="76" ht="13.5" customHeight="1">
      <c r="A76" s="436">
        <v>7519.0</v>
      </c>
      <c r="B76" s="437" t="s">
        <v>6299</v>
      </c>
      <c r="C76" s="437">
        <v>2017.0</v>
      </c>
      <c r="D76" s="511">
        <v>43075.0</v>
      </c>
      <c r="E76" s="439" t="s">
        <v>6300</v>
      </c>
      <c r="F76" s="408" t="s">
        <v>422</v>
      </c>
      <c r="G76" s="439" t="s">
        <v>17</v>
      </c>
      <c r="H76" s="408" t="s">
        <v>149</v>
      </c>
      <c r="I76" s="511">
        <v>43524.0</v>
      </c>
      <c r="J76" s="439">
        <v>2.0</v>
      </c>
      <c r="K76" s="551" t="s">
        <v>309</v>
      </c>
      <c r="L76" s="408" t="s">
        <v>395</v>
      </c>
      <c r="M76" s="541">
        <f t="shared" si="1"/>
        <v>449</v>
      </c>
      <c r="N76" s="25"/>
      <c r="O76" s="397" t="s">
        <v>268</v>
      </c>
      <c r="P76" s="343"/>
      <c r="Q76" s="343"/>
      <c r="R76" s="398"/>
      <c r="S76" s="399">
        <f>SUM(S64:S75)</f>
        <v>475</v>
      </c>
      <c r="T76" s="400">
        <f>(S76/S76)</f>
        <v>1</v>
      </c>
      <c r="U76" s="25"/>
      <c r="V76" s="25"/>
      <c r="W76" s="25"/>
      <c r="X76" s="25"/>
      <c r="Y76" s="25"/>
      <c r="Z76" s="25"/>
    </row>
    <row r="77" ht="14.25" customHeight="1">
      <c r="A77" s="430">
        <v>7619.0</v>
      </c>
      <c r="B77" s="431" t="s">
        <v>6301</v>
      </c>
      <c r="C77" s="431">
        <v>2015.0</v>
      </c>
      <c r="D77" s="508">
        <v>42185.0</v>
      </c>
      <c r="E77" s="433" t="s">
        <v>6302</v>
      </c>
      <c r="F77" s="405" t="s">
        <v>711</v>
      </c>
      <c r="G77" s="433" t="s">
        <v>17</v>
      </c>
      <c r="H77" s="405" t="s">
        <v>1404</v>
      </c>
      <c r="I77" s="508">
        <v>43524.0</v>
      </c>
      <c r="J77" s="433">
        <v>2.0</v>
      </c>
      <c r="K77" s="583" t="s">
        <v>344</v>
      </c>
      <c r="L77" s="405" t="s">
        <v>390</v>
      </c>
      <c r="M77" s="540">
        <f t="shared" si="1"/>
        <v>1339</v>
      </c>
      <c r="N77" s="25"/>
      <c r="O77" s="25"/>
      <c r="P77" s="25"/>
      <c r="Q77" s="25"/>
      <c r="R77" s="25"/>
      <c r="S77" s="25"/>
      <c r="T77" s="25"/>
      <c r="U77" s="25"/>
      <c r="V77" s="25"/>
      <c r="W77" s="25"/>
      <c r="X77" s="25"/>
      <c r="Y77" s="25"/>
      <c r="Z77" s="25"/>
    </row>
    <row r="78" ht="12.75" customHeight="1">
      <c r="A78" s="436">
        <v>7719.0</v>
      </c>
      <c r="B78" s="437" t="s">
        <v>6303</v>
      </c>
      <c r="C78" s="437">
        <v>2018.0</v>
      </c>
      <c r="D78" s="511">
        <v>43410.0</v>
      </c>
      <c r="E78" s="439" t="s">
        <v>6304</v>
      </c>
      <c r="F78" s="408" t="s">
        <v>1569</v>
      </c>
      <c r="G78" s="439" t="s">
        <v>17</v>
      </c>
      <c r="H78" s="408" t="s">
        <v>39</v>
      </c>
      <c r="I78" s="511">
        <v>43524.0</v>
      </c>
      <c r="J78" s="439">
        <v>2.0</v>
      </c>
      <c r="K78" s="551" t="s">
        <v>309</v>
      </c>
      <c r="L78" s="408" t="s">
        <v>390</v>
      </c>
      <c r="M78" s="541">
        <f t="shared" si="1"/>
        <v>114</v>
      </c>
      <c r="N78" s="25"/>
      <c r="O78" s="368" t="s">
        <v>11</v>
      </c>
      <c r="P78" s="95"/>
      <c r="Q78" s="95"/>
      <c r="R78" s="95"/>
      <c r="S78" s="95"/>
      <c r="T78" s="96"/>
      <c r="U78" s="25"/>
      <c r="V78" s="25"/>
      <c r="W78" s="25"/>
      <c r="X78" s="25"/>
      <c r="Y78" s="25"/>
      <c r="Z78" s="25"/>
    </row>
    <row r="79" ht="12.75" customHeight="1">
      <c r="A79" s="430">
        <v>7819.0</v>
      </c>
      <c r="B79" s="431" t="s">
        <v>6305</v>
      </c>
      <c r="C79" s="431">
        <v>2017.0</v>
      </c>
      <c r="D79" s="508">
        <v>43055.0</v>
      </c>
      <c r="E79" s="433" t="s">
        <v>6306</v>
      </c>
      <c r="F79" s="405" t="s">
        <v>422</v>
      </c>
      <c r="G79" s="433" t="s">
        <v>17</v>
      </c>
      <c r="H79" s="405" t="s">
        <v>112</v>
      </c>
      <c r="I79" s="508">
        <v>43524.0</v>
      </c>
      <c r="J79" s="433">
        <v>2.0</v>
      </c>
      <c r="K79" s="551" t="s">
        <v>309</v>
      </c>
      <c r="L79" s="405" t="s">
        <v>395</v>
      </c>
      <c r="M79" s="540">
        <f t="shared" si="1"/>
        <v>469</v>
      </c>
      <c r="N79" s="25"/>
      <c r="O79" s="97"/>
      <c r="P79" s="98"/>
      <c r="Q79" s="98"/>
      <c r="R79" s="98"/>
      <c r="S79" s="98"/>
      <c r="T79" s="99"/>
      <c r="U79" s="25"/>
      <c r="V79" s="25"/>
      <c r="W79" s="25"/>
      <c r="X79" s="25"/>
      <c r="Y79" s="25"/>
      <c r="Z79" s="25"/>
    </row>
    <row r="80" ht="12.75" customHeight="1">
      <c r="A80" s="436">
        <v>7919.0</v>
      </c>
      <c r="B80" s="437" t="s">
        <v>6307</v>
      </c>
      <c r="C80" s="437">
        <v>2018.0</v>
      </c>
      <c r="D80" s="511">
        <v>43202.0</v>
      </c>
      <c r="E80" s="439" t="s">
        <v>6308</v>
      </c>
      <c r="F80" s="408" t="s">
        <v>4929</v>
      </c>
      <c r="G80" s="439" t="s">
        <v>17</v>
      </c>
      <c r="H80" s="408" t="s">
        <v>5405</v>
      </c>
      <c r="I80" s="511">
        <v>43524.0</v>
      </c>
      <c r="J80" s="439">
        <v>2.0</v>
      </c>
      <c r="K80" s="543" t="s">
        <v>322</v>
      </c>
      <c r="L80" s="408" t="s">
        <v>395</v>
      </c>
      <c r="M80" s="541">
        <f t="shared" si="1"/>
        <v>322</v>
      </c>
      <c r="N80" s="25"/>
      <c r="O80" s="369" t="s">
        <v>288</v>
      </c>
      <c r="P80" s="370"/>
      <c r="Q80" s="370"/>
      <c r="R80" s="371"/>
      <c r="S80" s="536" t="s">
        <v>289</v>
      </c>
      <c r="T80" s="537" t="s">
        <v>108</v>
      </c>
      <c r="U80" s="25"/>
      <c r="V80" s="25"/>
      <c r="W80" s="25"/>
      <c r="X80" s="25"/>
      <c r="Y80" s="25"/>
      <c r="Z80" s="25"/>
    </row>
    <row r="81" ht="12.75" customHeight="1">
      <c r="A81" s="430">
        <v>8019.0</v>
      </c>
      <c r="B81" s="431" t="s">
        <v>6309</v>
      </c>
      <c r="C81" s="431">
        <v>2013.0</v>
      </c>
      <c r="D81" s="508">
        <v>41332.0</v>
      </c>
      <c r="E81" s="433" t="s">
        <v>6310</v>
      </c>
      <c r="F81" s="405" t="s">
        <v>31</v>
      </c>
      <c r="G81" s="433" t="s">
        <v>17</v>
      </c>
      <c r="H81" s="405" t="s">
        <v>2542</v>
      </c>
      <c r="I81" s="508">
        <v>43524.0</v>
      </c>
      <c r="J81" s="433">
        <v>2.0</v>
      </c>
      <c r="K81" s="551" t="s">
        <v>309</v>
      </c>
      <c r="L81" s="405" t="s">
        <v>395</v>
      </c>
      <c r="M81" s="540">
        <f t="shared" si="1"/>
        <v>2192</v>
      </c>
      <c r="N81" s="25"/>
      <c r="O81" s="538" t="s">
        <v>386</v>
      </c>
      <c r="P81" s="343"/>
      <c r="Q81" s="343"/>
      <c r="R81" s="344"/>
      <c r="S81" s="405">
        <f>COUNTIF($L$2:$L$476,"I - Produto altamente perigoso ao meio ambiente")</f>
        <v>14</v>
      </c>
      <c r="T81" s="406">
        <f>(S81/S85)</f>
        <v>0.02947368421</v>
      </c>
      <c r="U81" s="25"/>
      <c r="V81" s="25"/>
      <c r="W81" s="25"/>
      <c r="X81" s="25"/>
      <c r="Y81" s="25"/>
      <c r="Z81" s="25"/>
    </row>
    <row r="82" ht="13.5" customHeight="1">
      <c r="A82" s="436">
        <v>8119.0</v>
      </c>
      <c r="B82" s="437" t="s">
        <v>6311</v>
      </c>
      <c r="C82" s="437">
        <v>2013.0</v>
      </c>
      <c r="D82" s="511">
        <v>41387.0</v>
      </c>
      <c r="E82" s="439" t="s">
        <v>6312</v>
      </c>
      <c r="F82" s="408" t="s">
        <v>2365</v>
      </c>
      <c r="G82" s="439" t="s">
        <v>17</v>
      </c>
      <c r="H82" s="408" t="s">
        <v>244</v>
      </c>
      <c r="I82" s="511">
        <v>43524.0</v>
      </c>
      <c r="J82" s="439">
        <v>2.0</v>
      </c>
      <c r="K82" s="551" t="s">
        <v>309</v>
      </c>
      <c r="L82" s="408" t="s">
        <v>390</v>
      </c>
      <c r="M82" s="541">
        <f t="shared" si="1"/>
        <v>2137</v>
      </c>
      <c r="N82" s="25"/>
      <c r="O82" s="407" t="s">
        <v>390</v>
      </c>
      <c r="P82" s="106"/>
      <c r="Q82" s="106"/>
      <c r="R82" s="107"/>
      <c r="S82" s="408">
        <f>COUNTIF($L$2:$L$476,"II - Produto muito perigoso ao meio ambiente")</f>
        <v>233</v>
      </c>
      <c r="T82" s="409">
        <f>(S82/S85)</f>
        <v>0.4905263158</v>
      </c>
      <c r="U82" s="25"/>
      <c r="V82" s="25"/>
      <c r="W82" s="25"/>
      <c r="X82" s="25"/>
      <c r="Y82" s="25"/>
      <c r="Z82" s="25"/>
    </row>
    <row r="83" ht="13.5" customHeight="1">
      <c r="A83" s="430">
        <v>8219.0</v>
      </c>
      <c r="B83" s="431" t="s">
        <v>6313</v>
      </c>
      <c r="C83" s="431">
        <v>2017.0</v>
      </c>
      <c r="D83" s="508">
        <v>43090.0</v>
      </c>
      <c r="E83" s="433" t="s">
        <v>6314</v>
      </c>
      <c r="F83" s="405" t="s">
        <v>55</v>
      </c>
      <c r="G83" s="433" t="s">
        <v>17</v>
      </c>
      <c r="H83" s="405" t="s">
        <v>1392</v>
      </c>
      <c r="I83" s="508">
        <v>43524.0</v>
      </c>
      <c r="J83" s="433">
        <v>2.0</v>
      </c>
      <c r="K83" s="543" t="s">
        <v>322</v>
      </c>
      <c r="L83" s="405" t="s">
        <v>390</v>
      </c>
      <c r="M83" s="540">
        <f t="shared" si="1"/>
        <v>434</v>
      </c>
      <c r="N83" s="25"/>
      <c r="O83" s="410" t="s">
        <v>395</v>
      </c>
      <c r="P83" s="106"/>
      <c r="Q83" s="106"/>
      <c r="R83" s="107"/>
      <c r="S83" s="405">
        <f>COUNTIF($L$2:$L$476,"III - Produto perigoso ao meio ambiente")</f>
        <v>183</v>
      </c>
      <c r="T83" s="406">
        <f>(S83/S85)</f>
        <v>0.3852631579</v>
      </c>
      <c r="U83" s="25"/>
      <c r="V83" s="25"/>
      <c r="W83" s="25"/>
      <c r="X83" s="25"/>
      <c r="Y83" s="25"/>
      <c r="Z83" s="25"/>
    </row>
    <row r="84" ht="12.75" customHeight="1">
      <c r="A84" s="436">
        <v>8319.0</v>
      </c>
      <c r="B84" s="437" t="s">
        <v>6315</v>
      </c>
      <c r="C84" s="437">
        <v>2011.0</v>
      </c>
      <c r="D84" s="511">
        <v>40764.0</v>
      </c>
      <c r="E84" s="439" t="s">
        <v>6316</v>
      </c>
      <c r="F84" s="408" t="s">
        <v>1601</v>
      </c>
      <c r="G84" s="439" t="s">
        <v>712</v>
      </c>
      <c r="H84" s="408" t="s">
        <v>130</v>
      </c>
      <c r="I84" s="511">
        <v>43525.0</v>
      </c>
      <c r="J84" s="439">
        <v>3.0</v>
      </c>
      <c r="K84" s="543" t="s">
        <v>322</v>
      </c>
      <c r="L84" s="408" t="s">
        <v>390</v>
      </c>
      <c r="M84" s="541">
        <f t="shared" si="1"/>
        <v>2761</v>
      </c>
      <c r="N84" s="25"/>
      <c r="O84" s="407" t="s">
        <v>399</v>
      </c>
      <c r="P84" s="106"/>
      <c r="Q84" s="106"/>
      <c r="R84" s="107"/>
      <c r="S84" s="408">
        <f>COUNTIF($L$2:$L$476,"IV - Produto pouco perigoso ao meio ambiente")</f>
        <v>45</v>
      </c>
      <c r="T84" s="409">
        <f>(S84/S85)</f>
        <v>0.09473684211</v>
      </c>
      <c r="U84" s="25"/>
      <c r="V84" s="25"/>
      <c r="W84" s="25"/>
      <c r="X84" s="25"/>
      <c r="Y84" s="25"/>
      <c r="Z84" s="25"/>
    </row>
    <row r="85" ht="13.5" customHeight="1">
      <c r="A85" s="430">
        <v>8419.0</v>
      </c>
      <c r="B85" s="431" t="s">
        <v>6317</v>
      </c>
      <c r="C85" s="431">
        <v>2013.0</v>
      </c>
      <c r="D85" s="508">
        <v>41355.0</v>
      </c>
      <c r="E85" s="433" t="s">
        <v>6318</v>
      </c>
      <c r="F85" s="405" t="s">
        <v>6319</v>
      </c>
      <c r="G85" s="433" t="s">
        <v>712</v>
      </c>
      <c r="H85" s="405" t="s">
        <v>1189</v>
      </c>
      <c r="I85" s="508">
        <v>43525.0</v>
      </c>
      <c r="J85" s="433">
        <v>3.0</v>
      </c>
      <c r="K85" s="551" t="s">
        <v>309</v>
      </c>
      <c r="L85" s="405" t="s">
        <v>390</v>
      </c>
      <c r="M85" s="540">
        <f t="shared" si="1"/>
        <v>2170</v>
      </c>
      <c r="N85" s="25"/>
      <c r="O85" s="369" t="s">
        <v>268</v>
      </c>
      <c r="P85" s="370"/>
      <c r="Q85" s="370"/>
      <c r="R85" s="371"/>
      <c r="S85" s="399">
        <f>SUM(S81:S84)</f>
        <v>475</v>
      </c>
      <c r="T85" s="400">
        <f>(S85/S85)</f>
        <v>1</v>
      </c>
      <c r="U85" s="25"/>
      <c r="V85" s="25"/>
      <c r="W85" s="25"/>
      <c r="X85" s="25"/>
      <c r="Y85" s="25"/>
      <c r="Z85" s="25"/>
    </row>
    <row r="86" ht="13.5" customHeight="1">
      <c r="A86" s="436">
        <v>8519.0</v>
      </c>
      <c r="B86" s="437" t="s">
        <v>6320</v>
      </c>
      <c r="C86" s="437">
        <v>2017.0</v>
      </c>
      <c r="D86" s="511">
        <v>43055.0</v>
      </c>
      <c r="E86" s="439" t="s">
        <v>6321</v>
      </c>
      <c r="F86" s="408" t="s">
        <v>2716</v>
      </c>
      <c r="G86" s="439" t="s">
        <v>725</v>
      </c>
      <c r="H86" s="408" t="s">
        <v>6222</v>
      </c>
      <c r="I86" s="511">
        <v>43525.0</v>
      </c>
      <c r="J86" s="439">
        <v>3.0</v>
      </c>
      <c r="K86" s="583" t="s">
        <v>344</v>
      </c>
      <c r="L86" s="408" t="s">
        <v>399</v>
      </c>
      <c r="M86" s="541">
        <f t="shared" si="1"/>
        <v>470</v>
      </c>
      <c r="N86" s="25"/>
      <c r="O86" s="25"/>
      <c r="P86" s="25"/>
      <c r="Q86" s="25"/>
      <c r="R86" s="25"/>
      <c r="S86" s="25"/>
      <c r="T86" s="25"/>
      <c r="U86" s="25"/>
      <c r="V86" s="25"/>
      <c r="W86" s="25"/>
      <c r="X86" s="25"/>
      <c r="Y86" s="25"/>
      <c r="Z86" s="25"/>
    </row>
    <row r="87" ht="14.25" customHeight="1">
      <c r="A87" s="430">
        <v>8619.0</v>
      </c>
      <c r="B87" s="431" t="s">
        <v>6322</v>
      </c>
      <c r="C87" s="431">
        <v>2018.0</v>
      </c>
      <c r="D87" s="508">
        <v>43399.0</v>
      </c>
      <c r="E87" s="433" t="s">
        <v>6323</v>
      </c>
      <c r="F87" s="405" t="s">
        <v>2975</v>
      </c>
      <c r="G87" s="433" t="s">
        <v>729</v>
      </c>
      <c r="H87" s="405" t="s">
        <v>2919</v>
      </c>
      <c r="I87" s="508">
        <v>43525.0</v>
      </c>
      <c r="J87" s="433">
        <v>3.0</v>
      </c>
      <c r="K87" s="583" t="s">
        <v>344</v>
      </c>
      <c r="L87" s="405" t="s">
        <v>399</v>
      </c>
      <c r="M87" s="540">
        <f t="shared" si="1"/>
        <v>126</v>
      </c>
      <c r="N87" s="25"/>
      <c r="O87" s="414" t="s">
        <v>412</v>
      </c>
      <c r="P87" s="415"/>
      <c r="Q87" s="415"/>
      <c r="R87" s="416"/>
      <c r="S87" s="25"/>
      <c r="T87" s="25"/>
      <c r="U87" s="25"/>
      <c r="V87" s="25"/>
      <c r="W87" s="25"/>
      <c r="X87" s="25"/>
      <c r="Y87" s="25"/>
      <c r="Z87" s="25"/>
    </row>
    <row r="88" ht="14.25" customHeight="1">
      <c r="A88" s="436">
        <v>8719.0</v>
      </c>
      <c r="B88" s="437" t="s">
        <v>6324</v>
      </c>
      <c r="C88" s="437">
        <v>2012.0</v>
      </c>
      <c r="D88" s="511">
        <v>41085.0</v>
      </c>
      <c r="E88" s="439" t="s">
        <v>6325</v>
      </c>
      <c r="F88" s="408" t="s">
        <v>3459</v>
      </c>
      <c r="G88" s="439" t="s">
        <v>712</v>
      </c>
      <c r="H88" s="408" t="s">
        <v>153</v>
      </c>
      <c r="I88" s="511">
        <v>43532.0</v>
      </c>
      <c r="J88" s="439">
        <v>3.0</v>
      </c>
      <c r="K88" s="547" t="s">
        <v>293</v>
      </c>
      <c r="L88" s="408" t="s">
        <v>395</v>
      </c>
      <c r="M88" s="541">
        <f t="shared" si="1"/>
        <v>2447</v>
      </c>
      <c r="N88" s="25"/>
      <c r="O88" s="417"/>
      <c r="P88" s="98"/>
      <c r="Q88" s="98"/>
      <c r="R88" s="418"/>
      <c r="S88" s="25"/>
      <c r="T88" s="25"/>
      <c r="U88" s="25"/>
      <c r="V88" s="25"/>
      <c r="W88" s="25"/>
      <c r="X88" s="25"/>
      <c r="Y88" s="25"/>
      <c r="Z88" s="25"/>
    </row>
    <row r="89" ht="12.75" customHeight="1">
      <c r="A89" s="430">
        <v>8819.0</v>
      </c>
      <c r="B89" s="431" t="s">
        <v>6326</v>
      </c>
      <c r="C89" s="431">
        <v>2012.0</v>
      </c>
      <c r="D89" s="508">
        <v>41124.0</v>
      </c>
      <c r="E89" s="433" t="s">
        <v>6327</v>
      </c>
      <c r="F89" s="405" t="s">
        <v>1601</v>
      </c>
      <c r="G89" s="433" t="s">
        <v>712</v>
      </c>
      <c r="H89" s="405" t="s">
        <v>130</v>
      </c>
      <c r="I89" s="508">
        <v>43532.0</v>
      </c>
      <c r="J89" s="433">
        <v>3.0</v>
      </c>
      <c r="K89" s="543" t="s">
        <v>322</v>
      </c>
      <c r="L89" s="405" t="s">
        <v>390</v>
      </c>
      <c r="M89" s="540">
        <f t="shared" si="1"/>
        <v>2408</v>
      </c>
      <c r="N89" s="25"/>
      <c r="O89" s="419" t="s">
        <v>423</v>
      </c>
      <c r="P89" s="420" t="s">
        <v>424</v>
      </c>
      <c r="Q89" s="421"/>
      <c r="R89" s="422"/>
      <c r="S89" s="25"/>
      <c r="T89" s="25"/>
      <c r="U89" s="25"/>
      <c r="V89" s="25"/>
      <c r="W89" s="25"/>
      <c r="X89" s="25"/>
      <c r="Y89" s="25"/>
      <c r="Z89" s="25"/>
    </row>
    <row r="90" ht="12.75" customHeight="1">
      <c r="A90" s="436">
        <v>8919.0</v>
      </c>
      <c r="B90" s="437" t="s">
        <v>6328</v>
      </c>
      <c r="C90" s="437">
        <v>2012.0</v>
      </c>
      <c r="D90" s="511">
        <v>41124.0</v>
      </c>
      <c r="E90" s="439" t="s">
        <v>6329</v>
      </c>
      <c r="F90" s="408" t="s">
        <v>1601</v>
      </c>
      <c r="G90" s="439" t="s">
        <v>712</v>
      </c>
      <c r="H90" s="408" t="s">
        <v>130</v>
      </c>
      <c r="I90" s="511">
        <v>43532.0</v>
      </c>
      <c r="J90" s="439">
        <v>3.0</v>
      </c>
      <c r="K90" s="543" t="s">
        <v>322</v>
      </c>
      <c r="L90" s="408" t="s">
        <v>390</v>
      </c>
      <c r="M90" s="541">
        <f t="shared" si="1"/>
        <v>2408</v>
      </c>
      <c r="N90" s="25"/>
      <c r="O90" s="423" t="s">
        <v>430</v>
      </c>
      <c r="P90" s="424">
        <f>AVERAGEIF(G2:G476,"PT",M2:M476)</f>
        <v>1883</v>
      </c>
      <c r="Q90" s="379"/>
      <c r="R90" s="380"/>
      <c r="S90" s="25"/>
      <c r="T90" s="25"/>
      <c r="U90" s="25"/>
      <c r="V90" s="25"/>
      <c r="W90" s="25"/>
      <c r="X90" s="25"/>
      <c r="Y90" s="25"/>
      <c r="Z90" s="25"/>
    </row>
    <row r="91" ht="14.25" customHeight="1">
      <c r="A91" s="430">
        <v>9019.0</v>
      </c>
      <c r="B91" s="431" t="s">
        <v>6330</v>
      </c>
      <c r="C91" s="431">
        <v>2013.0</v>
      </c>
      <c r="D91" s="508">
        <v>41414.0</v>
      </c>
      <c r="E91" s="433" t="s">
        <v>6331</v>
      </c>
      <c r="F91" s="405" t="s">
        <v>1509</v>
      </c>
      <c r="G91" s="433" t="s">
        <v>712</v>
      </c>
      <c r="H91" s="405" t="s">
        <v>6167</v>
      </c>
      <c r="I91" s="508">
        <v>43532.0</v>
      </c>
      <c r="J91" s="433">
        <v>3.0</v>
      </c>
      <c r="K91" s="543" t="s">
        <v>322</v>
      </c>
      <c r="L91" s="405" t="s">
        <v>390</v>
      </c>
      <c r="M91" s="540">
        <f t="shared" si="1"/>
        <v>2118</v>
      </c>
      <c r="N91" s="25"/>
      <c r="O91" s="425" t="s">
        <v>34</v>
      </c>
      <c r="P91" s="426">
        <f>AVERAGEIF(G2:G477,"PTN",M2:M477)</f>
        <v>2605</v>
      </c>
      <c r="Q91" s="379"/>
      <c r="R91" s="380"/>
      <c r="S91" s="25"/>
      <c r="T91" s="25"/>
      <c r="U91" s="25"/>
      <c r="V91" s="25"/>
      <c r="W91" s="25"/>
      <c r="X91" s="25"/>
      <c r="Y91" s="25"/>
      <c r="Z91" s="25"/>
    </row>
    <row r="92" ht="13.5" customHeight="1">
      <c r="A92" s="436">
        <v>9119.0</v>
      </c>
      <c r="B92" s="437" t="s">
        <v>6332</v>
      </c>
      <c r="C92" s="437">
        <v>2012.0</v>
      </c>
      <c r="D92" s="511">
        <v>41240.0</v>
      </c>
      <c r="E92" s="439" t="s">
        <v>6333</v>
      </c>
      <c r="F92" s="408" t="s">
        <v>44</v>
      </c>
      <c r="G92" s="439" t="s">
        <v>6334</v>
      </c>
      <c r="H92" s="408" t="s">
        <v>149</v>
      </c>
      <c r="I92" s="511">
        <v>43532.0</v>
      </c>
      <c r="J92" s="439">
        <v>3.0</v>
      </c>
      <c r="K92" s="547" t="s">
        <v>293</v>
      </c>
      <c r="L92" s="408" t="s">
        <v>395</v>
      </c>
      <c r="M92" s="541">
        <f t="shared" si="1"/>
        <v>2292</v>
      </c>
      <c r="N92" s="25"/>
      <c r="O92" s="423" t="s">
        <v>17</v>
      </c>
      <c r="P92" s="424">
        <f>AVERAGEIF(G2:G476,"PTE",M2:M476)</f>
        <v>1449.810409</v>
      </c>
      <c r="Q92" s="379"/>
      <c r="R92" s="380"/>
      <c r="S92" s="25"/>
      <c r="T92" s="25"/>
      <c r="U92" s="25"/>
      <c r="V92" s="25"/>
      <c r="W92" s="25"/>
      <c r="X92" s="25"/>
      <c r="Y92" s="25"/>
      <c r="Z92" s="25"/>
    </row>
    <row r="93" ht="13.5" customHeight="1">
      <c r="A93" s="430">
        <v>9219.0</v>
      </c>
      <c r="B93" s="431" t="s">
        <v>6335</v>
      </c>
      <c r="C93" s="431">
        <v>2012.0</v>
      </c>
      <c r="D93" s="508">
        <v>40977.0</v>
      </c>
      <c r="E93" s="433" t="s">
        <v>6336</v>
      </c>
      <c r="F93" s="405" t="s">
        <v>752</v>
      </c>
      <c r="G93" s="433" t="s">
        <v>712</v>
      </c>
      <c r="H93" s="405" t="s">
        <v>927</v>
      </c>
      <c r="I93" s="508">
        <v>43532.0</v>
      </c>
      <c r="J93" s="433">
        <v>3.0</v>
      </c>
      <c r="K93" s="551" t="s">
        <v>309</v>
      </c>
      <c r="L93" s="405" t="s">
        <v>390</v>
      </c>
      <c r="M93" s="540">
        <f t="shared" si="1"/>
        <v>2555</v>
      </c>
      <c r="N93" s="25"/>
      <c r="O93" s="425" t="s">
        <v>46</v>
      </c>
      <c r="P93" s="426" t="str">
        <f>AVERAGEIF(G2:G476,"Pré-Mistura",M2:M476)</f>
        <v>#DIV/0!</v>
      </c>
      <c r="Q93" s="379"/>
      <c r="R93" s="380"/>
      <c r="S93" s="25"/>
      <c r="T93" s="25"/>
      <c r="U93" s="25"/>
      <c r="V93" s="25"/>
      <c r="W93" s="25"/>
      <c r="X93" s="25"/>
      <c r="Y93" s="25"/>
      <c r="Z93" s="25"/>
    </row>
    <row r="94" ht="13.5" customHeight="1">
      <c r="A94" s="436">
        <v>9319.0</v>
      </c>
      <c r="B94" s="437" t="s">
        <v>6337</v>
      </c>
      <c r="C94" s="437">
        <v>2009.0</v>
      </c>
      <c r="D94" s="511">
        <v>40156.0</v>
      </c>
      <c r="E94" s="439" t="s">
        <v>6338</v>
      </c>
      <c r="F94" s="408" t="s">
        <v>6339</v>
      </c>
      <c r="G94" s="439" t="s">
        <v>712</v>
      </c>
      <c r="H94" s="408" t="s">
        <v>6340</v>
      </c>
      <c r="I94" s="511">
        <v>43537.0</v>
      </c>
      <c r="J94" s="439">
        <v>3.0</v>
      </c>
      <c r="K94" s="551" t="s">
        <v>309</v>
      </c>
      <c r="L94" s="408" t="s">
        <v>395</v>
      </c>
      <c r="M94" s="541">
        <f t="shared" si="1"/>
        <v>3381</v>
      </c>
      <c r="N94" s="25"/>
      <c r="O94" s="423" t="s">
        <v>806</v>
      </c>
      <c r="P94" s="424">
        <f>AVERAGEIF(G2:G476,"PF",M2:M476)</f>
        <v>2059.555556</v>
      </c>
      <c r="Q94" s="379"/>
      <c r="R94" s="380"/>
      <c r="S94" s="25"/>
      <c r="T94" s="25"/>
      <c r="U94" s="25"/>
      <c r="V94" s="25"/>
      <c r="W94" s="25"/>
      <c r="X94" s="25"/>
      <c r="Y94" s="25"/>
      <c r="Z94" s="25"/>
    </row>
    <row r="95" ht="12.75" customHeight="1">
      <c r="A95" s="430">
        <v>9419.0</v>
      </c>
      <c r="B95" s="431" t="s">
        <v>6341</v>
      </c>
      <c r="C95" s="431">
        <v>2011.0</v>
      </c>
      <c r="D95" s="508">
        <v>40634.0</v>
      </c>
      <c r="E95" s="433" t="s">
        <v>6342</v>
      </c>
      <c r="F95" s="405" t="s">
        <v>372</v>
      </c>
      <c r="G95" s="433" t="s">
        <v>806</v>
      </c>
      <c r="H95" s="405" t="s">
        <v>158</v>
      </c>
      <c r="I95" s="508">
        <v>43537.0</v>
      </c>
      <c r="J95" s="433">
        <v>3.0</v>
      </c>
      <c r="K95" s="547" t="s">
        <v>293</v>
      </c>
      <c r="L95" s="405" t="s">
        <v>390</v>
      </c>
      <c r="M95" s="540">
        <f t="shared" si="1"/>
        <v>2903</v>
      </c>
      <c r="N95" s="25"/>
      <c r="O95" s="425" t="s">
        <v>707</v>
      </c>
      <c r="P95" s="426">
        <f>AVERAGEIF(G2:G476,"PFN",M2:M476)</f>
        <v>1617</v>
      </c>
      <c r="Q95" s="379"/>
      <c r="R95" s="380"/>
      <c r="S95" s="25"/>
      <c r="T95" s="25"/>
      <c r="U95" s="25"/>
      <c r="V95" s="25"/>
      <c r="W95" s="25"/>
      <c r="X95" s="25"/>
      <c r="Y95" s="25"/>
      <c r="Z95" s="25"/>
    </row>
    <row r="96" ht="13.5" customHeight="1">
      <c r="A96" s="436">
        <v>9519.0</v>
      </c>
      <c r="B96" s="437" t="s">
        <v>6343</v>
      </c>
      <c r="C96" s="437">
        <v>2013.0</v>
      </c>
      <c r="D96" s="511">
        <v>41632.0</v>
      </c>
      <c r="E96" s="439" t="s">
        <v>6344</v>
      </c>
      <c r="F96" s="408" t="s">
        <v>1509</v>
      </c>
      <c r="G96" s="439" t="s">
        <v>712</v>
      </c>
      <c r="H96" s="408" t="s">
        <v>2542</v>
      </c>
      <c r="I96" s="511">
        <v>43537.0</v>
      </c>
      <c r="J96" s="439">
        <v>3.0</v>
      </c>
      <c r="K96" s="543" t="s">
        <v>322</v>
      </c>
      <c r="L96" s="408" t="s">
        <v>390</v>
      </c>
      <c r="M96" s="541">
        <f t="shared" si="1"/>
        <v>1905</v>
      </c>
      <c r="N96" s="25"/>
      <c r="O96" s="423" t="s">
        <v>712</v>
      </c>
      <c r="P96" s="424">
        <f>AVERAGEIF(G2:G476,"PF/PTE",M2:M476)</f>
        <v>2015.740385</v>
      </c>
      <c r="Q96" s="379"/>
      <c r="R96" s="380"/>
      <c r="S96" s="25"/>
      <c r="T96" s="25"/>
      <c r="U96" s="25"/>
      <c r="V96" s="25"/>
      <c r="W96" s="25"/>
      <c r="X96" s="25"/>
      <c r="Y96" s="25"/>
      <c r="Z96" s="25"/>
    </row>
    <row r="97" ht="13.5" customHeight="1">
      <c r="A97" s="430">
        <v>9619.0</v>
      </c>
      <c r="B97" s="431" t="s">
        <v>6345</v>
      </c>
      <c r="C97" s="431">
        <v>2017.0</v>
      </c>
      <c r="D97" s="508">
        <v>42895.0</v>
      </c>
      <c r="E97" s="433" t="s">
        <v>6346</v>
      </c>
      <c r="F97" s="405" t="s">
        <v>171</v>
      </c>
      <c r="G97" s="433" t="s">
        <v>712</v>
      </c>
      <c r="H97" s="405" t="s">
        <v>66</v>
      </c>
      <c r="I97" s="508">
        <v>43537.0</v>
      </c>
      <c r="J97" s="433">
        <v>3.0</v>
      </c>
      <c r="K97" s="543" t="s">
        <v>322</v>
      </c>
      <c r="L97" s="405" t="s">
        <v>390</v>
      </c>
      <c r="M97" s="540">
        <f t="shared" si="1"/>
        <v>642</v>
      </c>
      <c r="N97" s="25"/>
      <c r="O97" s="425" t="s">
        <v>725</v>
      </c>
      <c r="P97" s="426">
        <f>AVERAGEIF(G2:G476,"Bio",M2:M476)</f>
        <v>335.7419355</v>
      </c>
      <c r="Q97" s="379"/>
      <c r="R97" s="380"/>
      <c r="S97" s="25"/>
      <c r="T97" s="25"/>
      <c r="U97" s="25"/>
      <c r="V97" s="25"/>
      <c r="W97" s="25"/>
      <c r="X97" s="25"/>
      <c r="Y97" s="25"/>
      <c r="Z97" s="25"/>
    </row>
    <row r="98" ht="13.5" customHeight="1">
      <c r="A98" s="436">
        <v>9719.0</v>
      </c>
      <c r="B98" s="437" t="s">
        <v>6347</v>
      </c>
      <c r="C98" s="437">
        <v>2012.0</v>
      </c>
      <c r="D98" s="511">
        <v>41057.0</v>
      </c>
      <c r="E98" s="439" t="s">
        <v>6348</v>
      </c>
      <c r="F98" s="408" t="s">
        <v>1630</v>
      </c>
      <c r="G98" s="439" t="s">
        <v>712</v>
      </c>
      <c r="H98" s="408" t="s">
        <v>927</v>
      </c>
      <c r="I98" s="511">
        <v>43537.0</v>
      </c>
      <c r="J98" s="439">
        <v>3.0</v>
      </c>
      <c r="K98" s="547" t="s">
        <v>293</v>
      </c>
      <c r="L98" s="408" t="s">
        <v>390</v>
      </c>
      <c r="M98" s="541">
        <f t="shared" si="1"/>
        <v>2480</v>
      </c>
      <c r="N98" s="25"/>
      <c r="O98" s="423" t="s">
        <v>729</v>
      </c>
      <c r="P98" s="424">
        <f>AVERAGEIF(G2:G476,"Bio/Org",M2:M476)</f>
        <v>278.3333333</v>
      </c>
      <c r="Q98" s="379"/>
      <c r="R98" s="380"/>
      <c r="S98" s="25"/>
      <c r="T98" s="25"/>
      <c r="U98" s="25"/>
      <c r="V98" s="25"/>
      <c r="W98" s="25"/>
      <c r="X98" s="25"/>
      <c r="Y98" s="25"/>
      <c r="Z98" s="25"/>
    </row>
    <row r="99" ht="14.25" customHeight="1">
      <c r="A99" s="430">
        <v>9819.0</v>
      </c>
      <c r="B99" s="431" t="s">
        <v>6349</v>
      </c>
      <c r="C99" s="431">
        <v>2016.0</v>
      </c>
      <c r="D99" s="508">
        <v>42612.0</v>
      </c>
      <c r="E99" s="433" t="s">
        <v>6350</v>
      </c>
      <c r="F99" s="405" t="s">
        <v>873</v>
      </c>
      <c r="G99" s="433" t="s">
        <v>17</v>
      </c>
      <c r="H99" s="405" t="s">
        <v>26</v>
      </c>
      <c r="I99" s="508">
        <v>43538.0</v>
      </c>
      <c r="J99" s="433">
        <v>3.0</v>
      </c>
      <c r="K99" s="543" t="s">
        <v>322</v>
      </c>
      <c r="L99" s="405" t="s">
        <v>390</v>
      </c>
      <c r="M99" s="540">
        <f t="shared" si="1"/>
        <v>926</v>
      </c>
      <c r="N99" s="25"/>
      <c r="O99" s="427" t="s">
        <v>435</v>
      </c>
      <c r="P99" s="428">
        <f>AVERAGE(M2:M494)</f>
        <v>1532.524211</v>
      </c>
      <c r="Q99" s="429"/>
      <c r="R99" s="329"/>
      <c r="S99" s="25"/>
      <c r="T99" s="25"/>
      <c r="U99" s="25"/>
      <c r="V99" s="25"/>
      <c r="W99" s="25"/>
      <c r="X99" s="25"/>
      <c r="Y99" s="25"/>
      <c r="Z99" s="25"/>
    </row>
    <row r="100" ht="12.75" customHeight="1">
      <c r="A100" s="436">
        <v>9919.0</v>
      </c>
      <c r="B100" s="437" t="s">
        <v>6351</v>
      </c>
      <c r="C100" s="437">
        <v>2016.0</v>
      </c>
      <c r="D100" s="511">
        <v>42733.0</v>
      </c>
      <c r="E100" s="439" t="s">
        <v>6352</v>
      </c>
      <c r="F100" s="408" t="s">
        <v>6195</v>
      </c>
      <c r="G100" s="439" t="s">
        <v>17</v>
      </c>
      <c r="H100" s="408" t="s">
        <v>234</v>
      </c>
      <c r="I100" s="511">
        <v>43538.0</v>
      </c>
      <c r="J100" s="439">
        <v>3.0</v>
      </c>
      <c r="K100" s="583" t="s">
        <v>344</v>
      </c>
      <c r="L100" s="408" t="s">
        <v>395</v>
      </c>
      <c r="M100" s="541">
        <f t="shared" si="1"/>
        <v>805</v>
      </c>
      <c r="N100" s="25"/>
      <c r="O100" s="25"/>
      <c r="P100" s="25"/>
      <c r="Q100" s="25"/>
      <c r="R100" s="25"/>
      <c r="S100" s="25"/>
      <c r="T100" s="25"/>
      <c r="U100" s="25"/>
      <c r="V100" s="25"/>
      <c r="W100" s="25"/>
      <c r="X100" s="25"/>
      <c r="Y100" s="25"/>
      <c r="Z100" s="25"/>
    </row>
    <row r="101" ht="12.75" customHeight="1">
      <c r="A101" s="430">
        <v>10019.0</v>
      </c>
      <c r="B101" s="431" t="s">
        <v>6353</v>
      </c>
      <c r="C101" s="431">
        <v>2013.0</v>
      </c>
      <c r="D101" s="508">
        <v>41386.0</v>
      </c>
      <c r="E101" s="433" t="s">
        <v>6354</v>
      </c>
      <c r="F101" s="405" t="s">
        <v>102</v>
      </c>
      <c r="G101" s="433" t="s">
        <v>17</v>
      </c>
      <c r="H101" s="405" t="s">
        <v>866</v>
      </c>
      <c r="I101" s="508">
        <v>43538.0</v>
      </c>
      <c r="J101" s="433">
        <v>3.0</v>
      </c>
      <c r="K101" s="543" t="s">
        <v>322</v>
      </c>
      <c r="L101" s="405" t="s">
        <v>395</v>
      </c>
      <c r="M101" s="540">
        <f t="shared" si="1"/>
        <v>2152</v>
      </c>
      <c r="N101" s="25"/>
      <c r="O101" s="25"/>
      <c r="P101" s="25"/>
      <c r="Q101" s="25"/>
      <c r="R101" s="25"/>
      <c r="S101" s="25"/>
      <c r="T101" s="25"/>
      <c r="U101" s="25"/>
      <c r="V101" s="25"/>
      <c r="W101" s="25"/>
      <c r="X101" s="25"/>
      <c r="Y101" s="25"/>
      <c r="Z101" s="25"/>
    </row>
    <row r="102" ht="12.75" customHeight="1">
      <c r="A102" s="436">
        <v>10119.0</v>
      </c>
      <c r="B102" s="437" t="s">
        <v>6355</v>
      </c>
      <c r="C102" s="437">
        <v>2016.0</v>
      </c>
      <c r="D102" s="511">
        <v>42600.0</v>
      </c>
      <c r="E102" s="439" t="s">
        <v>6356</v>
      </c>
      <c r="F102" s="408" t="s">
        <v>6357</v>
      </c>
      <c r="G102" s="439" t="s">
        <v>712</v>
      </c>
      <c r="H102" s="408" t="s">
        <v>244</v>
      </c>
      <c r="I102" s="511">
        <v>43545.0</v>
      </c>
      <c r="J102" s="439">
        <v>3.0</v>
      </c>
      <c r="K102" s="547" t="s">
        <v>293</v>
      </c>
      <c r="L102" s="408" t="s">
        <v>386</v>
      </c>
      <c r="M102" s="541">
        <f t="shared" si="1"/>
        <v>945</v>
      </c>
      <c r="N102" s="25"/>
      <c r="O102" s="25"/>
      <c r="P102" s="25"/>
      <c r="Q102" s="25"/>
      <c r="R102" s="25"/>
      <c r="S102" s="25"/>
      <c r="T102" s="25"/>
      <c r="U102" s="25"/>
      <c r="V102" s="25"/>
      <c r="W102" s="25"/>
      <c r="X102" s="25"/>
      <c r="Y102" s="25"/>
      <c r="Z102" s="25"/>
    </row>
    <row r="103" ht="12.75" customHeight="1">
      <c r="A103" s="430">
        <v>10219.0</v>
      </c>
      <c r="B103" s="431" t="s">
        <v>6358</v>
      </c>
      <c r="C103" s="431">
        <v>2011.0</v>
      </c>
      <c r="D103" s="508">
        <v>40766.0</v>
      </c>
      <c r="E103" s="433" t="s">
        <v>6359</v>
      </c>
      <c r="F103" s="405" t="s">
        <v>2451</v>
      </c>
      <c r="G103" s="433" t="s">
        <v>712</v>
      </c>
      <c r="H103" s="405" t="s">
        <v>5372</v>
      </c>
      <c r="I103" s="508">
        <v>43545.0</v>
      </c>
      <c r="J103" s="433">
        <v>3.0</v>
      </c>
      <c r="K103" s="551" t="s">
        <v>309</v>
      </c>
      <c r="L103" s="405" t="s">
        <v>395</v>
      </c>
      <c r="M103" s="540">
        <f t="shared" si="1"/>
        <v>2779</v>
      </c>
      <c r="N103" s="25"/>
      <c r="O103" s="25"/>
      <c r="P103" s="25"/>
      <c r="Q103" s="25"/>
      <c r="R103" s="25"/>
      <c r="S103" s="25"/>
      <c r="T103" s="25"/>
      <c r="U103" s="25"/>
      <c r="V103" s="25"/>
      <c r="W103" s="25"/>
      <c r="X103" s="25"/>
      <c r="Y103" s="25"/>
      <c r="Z103" s="25"/>
    </row>
    <row r="104" ht="12.75" customHeight="1">
      <c r="A104" s="436">
        <v>10319.0</v>
      </c>
      <c r="B104" s="437" t="s">
        <v>6360</v>
      </c>
      <c r="C104" s="437">
        <v>2011.0</v>
      </c>
      <c r="D104" s="511">
        <v>40898.0</v>
      </c>
      <c r="E104" s="439" t="s">
        <v>6361</v>
      </c>
      <c r="F104" s="408" t="s">
        <v>1509</v>
      </c>
      <c r="G104" s="439" t="s">
        <v>712</v>
      </c>
      <c r="H104" s="408" t="s">
        <v>6362</v>
      </c>
      <c r="I104" s="511">
        <v>43545.0</v>
      </c>
      <c r="J104" s="439">
        <v>3.0</v>
      </c>
      <c r="K104" s="543" t="s">
        <v>322</v>
      </c>
      <c r="L104" s="408" t="s">
        <v>390</v>
      </c>
      <c r="M104" s="541">
        <f t="shared" si="1"/>
        <v>2647</v>
      </c>
      <c r="N104" s="25"/>
      <c r="O104" s="25"/>
      <c r="P104" s="25"/>
      <c r="Q104" s="25"/>
      <c r="R104" s="25"/>
      <c r="S104" s="25"/>
      <c r="T104" s="25"/>
      <c r="U104" s="25"/>
      <c r="V104" s="25"/>
      <c r="W104" s="25"/>
      <c r="X104" s="25"/>
      <c r="Y104" s="25"/>
      <c r="Z104" s="25"/>
    </row>
    <row r="105" ht="12.75" customHeight="1">
      <c r="A105" s="430">
        <v>10419.0</v>
      </c>
      <c r="B105" s="431" t="s">
        <v>6363</v>
      </c>
      <c r="C105" s="431">
        <v>2012.0</v>
      </c>
      <c r="D105" s="508">
        <v>41166.0</v>
      </c>
      <c r="E105" s="433" t="s">
        <v>6364</v>
      </c>
      <c r="F105" s="405" t="s">
        <v>1001</v>
      </c>
      <c r="G105" s="433" t="s">
        <v>712</v>
      </c>
      <c r="H105" s="405" t="s">
        <v>380</v>
      </c>
      <c r="I105" s="508">
        <v>43546.0</v>
      </c>
      <c r="J105" s="433">
        <v>3.0</v>
      </c>
      <c r="K105" s="547" t="s">
        <v>293</v>
      </c>
      <c r="L105" s="405" t="s">
        <v>395</v>
      </c>
      <c r="M105" s="540">
        <f t="shared" si="1"/>
        <v>2380</v>
      </c>
      <c r="N105" s="25"/>
      <c r="O105" s="25"/>
      <c r="P105" s="25"/>
      <c r="Q105" s="25"/>
      <c r="R105" s="25"/>
      <c r="S105" s="25"/>
      <c r="T105" s="25"/>
      <c r="U105" s="25"/>
      <c r="V105" s="25"/>
      <c r="W105" s="25"/>
      <c r="X105" s="25"/>
      <c r="Y105" s="25"/>
      <c r="Z105" s="25"/>
    </row>
    <row r="106" ht="12.75" customHeight="1">
      <c r="A106" s="436">
        <v>10519.0</v>
      </c>
      <c r="B106" s="437" t="s">
        <v>6365</v>
      </c>
      <c r="C106" s="437">
        <v>2012.0</v>
      </c>
      <c r="D106" s="511">
        <v>41156.0</v>
      </c>
      <c r="E106" s="439" t="s">
        <v>6366</v>
      </c>
      <c r="F106" s="408" t="s">
        <v>1001</v>
      </c>
      <c r="G106" s="439" t="s">
        <v>712</v>
      </c>
      <c r="H106" s="408" t="s">
        <v>2576</v>
      </c>
      <c r="I106" s="511">
        <v>43546.0</v>
      </c>
      <c r="J106" s="439">
        <v>3.0</v>
      </c>
      <c r="K106" s="543" t="s">
        <v>322</v>
      </c>
      <c r="L106" s="408" t="s">
        <v>395</v>
      </c>
      <c r="M106" s="541">
        <f t="shared" si="1"/>
        <v>2390</v>
      </c>
      <c r="N106" s="25"/>
      <c r="O106" s="25"/>
      <c r="P106" s="25"/>
      <c r="Q106" s="25"/>
      <c r="R106" s="25"/>
      <c r="S106" s="25"/>
      <c r="T106" s="25"/>
      <c r="U106" s="25"/>
      <c r="V106" s="25"/>
      <c r="W106" s="25"/>
      <c r="X106" s="25"/>
      <c r="Y106" s="25"/>
      <c r="Z106" s="25"/>
    </row>
    <row r="107" ht="12.75" customHeight="1">
      <c r="A107" s="430">
        <v>10619.0</v>
      </c>
      <c r="B107" s="431" t="s">
        <v>6367</v>
      </c>
      <c r="C107" s="431">
        <v>2015.0</v>
      </c>
      <c r="D107" s="508">
        <v>42199.0</v>
      </c>
      <c r="E107" s="433" t="s">
        <v>6368</v>
      </c>
      <c r="F107" s="405" t="s">
        <v>44</v>
      </c>
      <c r="G107" s="433" t="s">
        <v>712</v>
      </c>
      <c r="H107" s="405" t="s">
        <v>3328</v>
      </c>
      <c r="I107" s="508">
        <v>43546.0</v>
      </c>
      <c r="J107" s="433">
        <v>3.0</v>
      </c>
      <c r="K107" s="547" t="s">
        <v>293</v>
      </c>
      <c r="L107" s="405" t="s">
        <v>395</v>
      </c>
      <c r="M107" s="540">
        <f t="shared" si="1"/>
        <v>1347</v>
      </c>
      <c r="N107" s="25"/>
      <c r="O107" s="25"/>
      <c r="P107" s="25"/>
      <c r="Q107" s="25"/>
      <c r="R107" s="25"/>
      <c r="S107" s="25"/>
      <c r="T107" s="25"/>
      <c r="U107" s="25"/>
      <c r="V107" s="25"/>
      <c r="W107" s="25"/>
      <c r="X107" s="25"/>
      <c r="Y107" s="25"/>
      <c r="Z107" s="25"/>
    </row>
    <row r="108" ht="14.25" customHeight="1">
      <c r="A108" s="436">
        <v>10719.0</v>
      </c>
      <c r="B108" s="437" t="s">
        <v>6369</v>
      </c>
      <c r="C108" s="437">
        <v>2015.0</v>
      </c>
      <c r="D108" s="511">
        <v>42184.0</v>
      </c>
      <c r="E108" s="439" t="s">
        <v>6370</v>
      </c>
      <c r="F108" s="408" t="s">
        <v>44</v>
      </c>
      <c r="G108" s="439" t="s">
        <v>712</v>
      </c>
      <c r="H108" s="408" t="s">
        <v>3328</v>
      </c>
      <c r="I108" s="511">
        <v>43546.0</v>
      </c>
      <c r="J108" s="439">
        <v>3.0</v>
      </c>
      <c r="K108" s="547" t="s">
        <v>293</v>
      </c>
      <c r="L108" s="408" t="s">
        <v>395</v>
      </c>
      <c r="M108" s="541">
        <f t="shared" si="1"/>
        <v>1362</v>
      </c>
      <c r="N108" s="25"/>
      <c r="O108" s="25"/>
      <c r="P108" s="25"/>
      <c r="Q108" s="25"/>
      <c r="R108" s="25"/>
      <c r="S108" s="25"/>
      <c r="T108" s="25"/>
      <c r="U108" s="25"/>
      <c r="V108" s="25"/>
      <c r="W108" s="25"/>
      <c r="X108" s="25"/>
      <c r="Y108" s="25"/>
      <c r="Z108" s="25"/>
    </row>
    <row r="109" ht="12.75" customHeight="1">
      <c r="A109" s="430">
        <v>10819.0</v>
      </c>
      <c r="B109" s="431" t="s">
        <v>6371</v>
      </c>
      <c r="C109" s="431">
        <v>2015.0</v>
      </c>
      <c r="D109" s="508">
        <v>42039.0</v>
      </c>
      <c r="E109" s="433" t="s">
        <v>6372</v>
      </c>
      <c r="F109" s="405" t="s">
        <v>959</v>
      </c>
      <c r="G109" s="433" t="s">
        <v>17</v>
      </c>
      <c r="H109" s="405" t="s">
        <v>130</v>
      </c>
      <c r="I109" s="508">
        <v>43549.0</v>
      </c>
      <c r="J109" s="433">
        <v>3.0</v>
      </c>
      <c r="K109" s="543" t="s">
        <v>322</v>
      </c>
      <c r="L109" s="405" t="s">
        <v>390</v>
      </c>
      <c r="M109" s="540">
        <f t="shared" si="1"/>
        <v>1510</v>
      </c>
      <c r="N109" s="25"/>
      <c r="O109" s="25"/>
      <c r="P109" s="25"/>
      <c r="Q109" s="25"/>
      <c r="R109" s="25"/>
      <c r="S109" s="25"/>
      <c r="T109" s="25"/>
      <c r="U109" s="25"/>
      <c r="V109" s="25"/>
      <c r="W109" s="25"/>
      <c r="X109" s="25"/>
      <c r="Y109" s="25"/>
      <c r="Z109" s="25"/>
    </row>
    <row r="110" ht="12.75" customHeight="1">
      <c r="A110" s="436">
        <v>10919.0</v>
      </c>
      <c r="B110" s="437" t="s">
        <v>6373</v>
      </c>
      <c r="C110" s="437">
        <v>2017.0</v>
      </c>
      <c r="D110" s="511">
        <v>43034.0</v>
      </c>
      <c r="E110" s="439" t="s">
        <v>6374</v>
      </c>
      <c r="F110" s="408" t="s">
        <v>1630</v>
      </c>
      <c r="G110" s="439" t="s">
        <v>17</v>
      </c>
      <c r="H110" s="408" t="s">
        <v>5372</v>
      </c>
      <c r="I110" s="511">
        <v>43552.0</v>
      </c>
      <c r="J110" s="439">
        <v>3.0</v>
      </c>
      <c r="K110" s="547" t="s">
        <v>293</v>
      </c>
      <c r="L110" s="408" t="s">
        <v>390</v>
      </c>
      <c r="M110" s="541">
        <f t="shared" si="1"/>
        <v>518</v>
      </c>
      <c r="N110" s="25"/>
      <c r="O110" s="25"/>
      <c r="P110" s="25"/>
      <c r="Q110" s="25"/>
      <c r="R110" s="25"/>
      <c r="S110" s="25"/>
      <c r="T110" s="25"/>
      <c r="U110" s="25"/>
      <c r="V110" s="25"/>
      <c r="W110" s="25"/>
      <c r="X110" s="25"/>
      <c r="Y110" s="25"/>
      <c r="Z110" s="25"/>
    </row>
    <row r="111" ht="12.75" customHeight="1">
      <c r="A111" s="430">
        <v>11019.0</v>
      </c>
      <c r="B111" s="431" t="s">
        <v>6375</v>
      </c>
      <c r="C111" s="431">
        <v>2016.0</v>
      </c>
      <c r="D111" s="508">
        <v>42699.0</v>
      </c>
      <c r="E111" s="433" t="s">
        <v>6376</v>
      </c>
      <c r="F111" s="405" t="s">
        <v>965</v>
      </c>
      <c r="G111" s="433" t="s">
        <v>17</v>
      </c>
      <c r="H111" s="405" t="s">
        <v>244</v>
      </c>
      <c r="I111" s="508">
        <v>43552.0</v>
      </c>
      <c r="J111" s="433">
        <v>3.0</v>
      </c>
      <c r="K111" s="547" t="s">
        <v>293</v>
      </c>
      <c r="L111" s="405" t="s">
        <v>390</v>
      </c>
      <c r="M111" s="540">
        <f t="shared" si="1"/>
        <v>853</v>
      </c>
      <c r="N111" s="25"/>
      <c r="O111" s="25"/>
      <c r="P111" s="25"/>
      <c r="Q111" s="25"/>
      <c r="R111" s="25"/>
      <c r="S111" s="25"/>
      <c r="T111" s="25"/>
      <c r="U111" s="25"/>
      <c r="V111" s="25"/>
      <c r="W111" s="25"/>
      <c r="X111" s="25"/>
      <c r="Y111" s="25"/>
      <c r="Z111" s="25"/>
    </row>
    <row r="112" ht="12.75" customHeight="1">
      <c r="A112" s="436">
        <v>11119.0</v>
      </c>
      <c r="B112" s="437" t="s">
        <v>6377</v>
      </c>
      <c r="C112" s="437">
        <v>2017.0</v>
      </c>
      <c r="D112" s="511">
        <v>42835.0</v>
      </c>
      <c r="E112" s="439" t="s">
        <v>6378</v>
      </c>
      <c r="F112" s="408" t="s">
        <v>965</v>
      </c>
      <c r="G112" s="439" t="s">
        <v>17</v>
      </c>
      <c r="H112" s="408" t="s">
        <v>2158</v>
      </c>
      <c r="I112" s="511">
        <v>43552.0</v>
      </c>
      <c r="J112" s="439">
        <v>3.0</v>
      </c>
      <c r="K112" s="547" t="s">
        <v>293</v>
      </c>
      <c r="L112" s="408" t="s">
        <v>390</v>
      </c>
      <c r="M112" s="541">
        <f t="shared" si="1"/>
        <v>717</v>
      </c>
      <c r="N112" s="25"/>
      <c r="O112" s="25"/>
      <c r="P112" s="25"/>
      <c r="Q112" s="25"/>
      <c r="R112" s="25"/>
      <c r="S112" s="25"/>
      <c r="T112" s="25"/>
      <c r="U112" s="25"/>
      <c r="V112" s="25"/>
      <c r="W112" s="25"/>
      <c r="X112" s="25"/>
      <c r="Y112" s="25"/>
      <c r="Z112" s="25"/>
    </row>
    <row r="113" ht="12.75" customHeight="1">
      <c r="A113" s="430">
        <v>11219.0</v>
      </c>
      <c r="B113" s="431" t="s">
        <v>6379</v>
      </c>
      <c r="C113" s="431">
        <v>2013.0</v>
      </c>
      <c r="D113" s="508">
        <v>41570.0</v>
      </c>
      <c r="E113" s="433" t="s">
        <v>6380</v>
      </c>
      <c r="F113" s="405" t="s">
        <v>148</v>
      </c>
      <c r="G113" s="433" t="s">
        <v>17</v>
      </c>
      <c r="H113" s="405" t="s">
        <v>130</v>
      </c>
      <c r="I113" s="508">
        <v>43552.0</v>
      </c>
      <c r="J113" s="433">
        <v>3.0</v>
      </c>
      <c r="K113" s="543" t="s">
        <v>322</v>
      </c>
      <c r="L113" s="405" t="s">
        <v>390</v>
      </c>
      <c r="M113" s="540">
        <f t="shared" si="1"/>
        <v>1982</v>
      </c>
      <c r="N113" s="25"/>
      <c r="O113" s="25"/>
      <c r="P113" s="25"/>
      <c r="Q113" s="25"/>
      <c r="R113" s="25"/>
      <c r="S113" s="25"/>
      <c r="T113" s="25"/>
      <c r="U113" s="25"/>
      <c r="V113" s="25"/>
      <c r="W113" s="25"/>
      <c r="X113" s="25"/>
      <c r="Y113" s="25"/>
      <c r="Z113" s="25"/>
    </row>
    <row r="114" ht="12.75" customHeight="1">
      <c r="A114" s="436">
        <v>11319.0</v>
      </c>
      <c r="B114" s="437" t="s">
        <v>6381</v>
      </c>
      <c r="C114" s="437">
        <v>2018.0</v>
      </c>
      <c r="D114" s="511">
        <v>43437.0</v>
      </c>
      <c r="E114" s="439" t="s">
        <v>6382</v>
      </c>
      <c r="F114" s="408" t="s">
        <v>6234</v>
      </c>
      <c r="G114" s="439" t="s">
        <v>17</v>
      </c>
      <c r="H114" s="408" t="s">
        <v>244</v>
      </c>
      <c r="I114" s="511">
        <v>43552.0</v>
      </c>
      <c r="J114" s="439">
        <v>3.0</v>
      </c>
      <c r="K114" s="543" t="s">
        <v>322</v>
      </c>
      <c r="L114" s="408" t="s">
        <v>395</v>
      </c>
      <c r="M114" s="541">
        <f t="shared" si="1"/>
        <v>115</v>
      </c>
      <c r="N114" s="25"/>
      <c r="O114" s="25"/>
      <c r="P114" s="25"/>
      <c r="Q114" s="25"/>
      <c r="R114" s="25"/>
      <c r="S114" s="25"/>
      <c r="T114" s="25"/>
      <c r="U114" s="25"/>
      <c r="V114" s="25"/>
      <c r="W114" s="25"/>
      <c r="X114" s="25"/>
      <c r="Y114" s="25"/>
      <c r="Z114" s="25"/>
    </row>
    <row r="115" ht="12.75" customHeight="1">
      <c r="A115" s="430">
        <v>11419.0</v>
      </c>
      <c r="B115" s="431" t="s">
        <v>6383</v>
      </c>
      <c r="C115" s="431">
        <v>2015.0</v>
      </c>
      <c r="D115" s="508">
        <v>42283.0</v>
      </c>
      <c r="E115" s="433" t="s">
        <v>6384</v>
      </c>
      <c r="F115" s="405" t="s">
        <v>6234</v>
      </c>
      <c r="G115" s="433" t="s">
        <v>17</v>
      </c>
      <c r="H115" s="405" t="s">
        <v>66</v>
      </c>
      <c r="I115" s="508">
        <v>43552.0</v>
      </c>
      <c r="J115" s="433">
        <v>3.0</v>
      </c>
      <c r="K115" s="543" t="s">
        <v>322</v>
      </c>
      <c r="L115" s="405" t="s">
        <v>395</v>
      </c>
      <c r="M115" s="540">
        <f t="shared" si="1"/>
        <v>1269</v>
      </c>
      <c r="N115" s="25"/>
      <c r="O115" s="25"/>
      <c r="P115" s="25"/>
      <c r="Q115" s="25"/>
      <c r="R115" s="25"/>
      <c r="S115" s="25"/>
      <c r="T115" s="25"/>
      <c r="U115" s="25"/>
      <c r="V115" s="25"/>
      <c r="W115" s="25"/>
      <c r="X115" s="25"/>
      <c r="Y115" s="25"/>
      <c r="Z115" s="25"/>
    </row>
    <row r="116" ht="12.75" customHeight="1">
      <c r="A116" s="436">
        <v>11519.0</v>
      </c>
      <c r="B116" s="437" t="s">
        <v>6385</v>
      </c>
      <c r="C116" s="437">
        <v>2015.0</v>
      </c>
      <c r="D116" s="511">
        <v>42031.0</v>
      </c>
      <c r="E116" s="439" t="s">
        <v>6386</v>
      </c>
      <c r="F116" s="408" t="s">
        <v>6234</v>
      </c>
      <c r="G116" s="439" t="s">
        <v>17</v>
      </c>
      <c r="H116" s="408" t="s">
        <v>50</v>
      </c>
      <c r="I116" s="511">
        <v>43552.0</v>
      </c>
      <c r="J116" s="439">
        <v>3.0</v>
      </c>
      <c r="K116" s="543" t="s">
        <v>322</v>
      </c>
      <c r="L116" s="408" t="s">
        <v>395</v>
      </c>
      <c r="M116" s="541">
        <f t="shared" si="1"/>
        <v>1521</v>
      </c>
      <c r="N116" s="25"/>
      <c r="O116" s="25"/>
      <c r="P116" s="25"/>
      <c r="Q116" s="25"/>
      <c r="R116" s="25"/>
      <c r="S116" s="25"/>
      <c r="T116" s="25"/>
      <c r="U116" s="25"/>
      <c r="V116" s="25"/>
      <c r="W116" s="25"/>
      <c r="X116" s="25"/>
      <c r="Y116" s="25"/>
      <c r="Z116" s="25"/>
    </row>
    <row r="117" ht="12.75" customHeight="1">
      <c r="A117" s="430">
        <v>11619.0</v>
      </c>
      <c r="B117" s="431" t="s">
        <v>6387</v>
      </c>
      <c r="C117" s="431">
        <v>2015.0</v>
      </c>
      <c r="D117" s="508">
        <v>42247.0</v>
      </c>
      <c r="E117" s="433" t="s">
        <v>6388</v>
      </c>
      <c r="F117" s="405" t="s">
        <v>1001</v>
      </c>
      <c r="G117" s="433" t="s">
        <v>712</v>
      </c>
      <c r="H117" s="405" t="s">
        <v>50</v>
      </c>
      <c r="I117" s="508">
        <v>43552.0</v>
      </c>
      <c r="J117" s="433">
        <v>3.0</v>
      </c>
      <c r="K117" s="547" t="s">
        <v>293</v>
      </c>
      <c r="L117" s="405" t="s">
        <v>395</v>
      </c>
      <c r="M117" s="540">
        <f t="shared" si="1"/>
        <v>1305</v>
      </c>
      <c r="N117" s="25"/>
      <c r="O117" s="25"/>
      <c r="P117" s="25"/>
      <c r="Q117" s="25"/>
      <c r="R117" s="25"/>
      <c r="S117" s="25"/>
      <c r="T117" s="25"/>
      <c r="U117" s="25"/>
      <c r="V117" s="25"/>
      <c r="W117" s="25"/>
      <c r="X117" s="25"/>
      <c r="Y117" s="25"/>
      <c r="Z117" s="25"/>
    </row>
    <row r="118" ht="12.75" customHeight="1">
      <c r="A118" s="436">
        <v>11719.0</v>
      </c>
      <c r="B118" s="437" t="s">
        <v>6389</v>
      </c>
      <c r="C118" s="437">
        <v>2013.0</v>
      </c>
      <c r="D118" s="511">
        <v>41519.0</v>
      </c>
      <c r="E118" s="439" t="s">
        <v>6390</v>
      </c>
      <c r="F118" s="408" t="s">
        <v>228</v>
      </c>
      <c r="G118" s="439" t="s">
        <v>712</v>
      </c>
      <c r="H118" s="408" t="s">
        <v>2542</v>
      </c>
      <c r="I118" s="511">
        <v>43552.0</v>
      </c>
      <c r="J118" s="439">
        <v>3.0</v>
      </c>
      <c r="K118" s="543" t="s">
        <v>322</v>
      </c>
      <c r="L118" s="408" t="s">
        <v>390</v>
      </c>
      <c r="M118" s="541">
        <f t="shared" si="1"/>
        <v>2033</v>
      </c>
      <c r="N118" s="25"/>
      <c r="O118" s="25"/>
      <c r="P118" s="25"/>
      <c r="Q118" s="25"/>
      <c r="R118" s="25"/>
      <c r="S118" s="25"/>
      <c r="T118" s="25"/>
      <c r="U118" s="25"/>
      <c r="V118" s="25"/>
      <c r="W118" s="25"/>
      <c r="X118" s="25"/>
      <c r="Y118" s="25"/>
      <c r="Z118" s="25"/>
    </row>
    <row r="119" ht="12.75" customHeight="1">
      <c r="A119" s="430">
        <v>11819.0</v>
      </c>
      <c r="B119" s="431" t="s">
        <v>6391</v>
      </c>
      <c r="C119" s="431">
        <v>2012.0</v>
      </c>
      <c r="D119" s="508">
        <v>41156.0</v>
      </c>
      <c r="E119" s="433" t="s">
        <v>6392</v>
      </c>
      <c r="F119" s="405" t="s">
        <v>1001</v>
      </c>
      <c r="G119" s="433" t="s">
        <v>712</v>
      </c>
      <c r="H119" s="405" t="s">
        <v>2576</v>
      </c>
      <c r="I119" s="508">
        <v>43552.0</v>
      </c>
      <c r="J119" s="433">
        <v>3.0</v>
      </c>
      <c r="K119" s="543" t="s">
        <v>322</v>
      </c>
      <c r="L119" s="405" t="s">
        <v>395</v>
      </c>
      <c r="M119" s="540">
        <f t="shared" si="1"/>
        <v>2396</v>
      </c>
      <c r="N119" s="25"/>
      <c r="O119" s="25"/>
      <c r="P119" s="25"/>
      <c r="Q119" s="25"/>
      <c r="R119" s="25"/>
      <c r="S119" s="25"/>
      <c r="T119" s="25"/>
      <c r="U119" s="25"/>
      <c r="V119" s="25"/>
      <c r="W119" s="25"/>
      <c r="X119" s="25"/>
      <c r="Y119" s="25"/>
      <c r="Z119" s="25"/>
    </row>
    <row r="120" ht="12.75" customHeight="1">
      <c r="A120" s="436">
        <v>11919.0</v>
      </c>
      <c r="B120" s="437" t="s">
        <v>6393</v>
      </c>
      <c r="C120" s="437">
        <v>2013.0</v>
      </c>
      <c r="D120" s="511">
        <v>41521.0</v>
      </c>
      <c r="E120" s="439" t="s">
        <v>6394</v>
      </c>
      <c r="F120" s="408" t="s">
        <v>44</v>
      </c>
      <c r="G120" s="439" t="s">
        <v>712</v>
      </c>
      <c r="H120" s="408" t="s">
        <v>130</v>
      </c>
      <c r="I120" s="511">
        <v>43552.0</v>
      </c>
      <c r="J120" s="439">
        <v>3.0</v>
      </c>
      <c r="K120" s="547" t="s">
        <v>293</v>
      </c>
      <c r="L120" s="408" t="s">
        <v>395</v>
      </c>
      <c r="M120" s="541">
        <f t="shared" si="1"/>
        <v>2031</v>
      </c>
      <c r="N120" s="25"/>
      <c r="O120" s="25"/>
      <c r="P120" s="25"/>
      <c r="Q120" s="25"/>
      <c r="R120" s="25"/>
      <c r="S120" s="25"/>
      <c r="T120" s="25"/>
      <c r="U120" s="25"/>
      <c r="V120" s="25"/>
      <c r="W120" s="25"/>
      <c r="X120" s="25"/>
      <c r="Y120" s="25"/>
      <c r="Z120" s="25"/>
    </row>
    <row r="121" ht="12.75" customHeight="1">
      <c r="A121" s="430">
        <v>12019.0</v>
      </c>
      <c r="B121" s="431" t="s">
        <v>6395</v>
      </c>
      <c r="C121" s="431">
        <v>2011.0</v>
      </c>
      <c r="D121" s="508">
        <v>40702.0</v>
      </c>
      <c r="E121" s="433" t="s">
        <v>6396</v>
      </c>
      <c r="F121" s="405" t="s">
        <v>6397</v>
      </c>
      <c r="G121" s="433" t="s">
        <v>806</v>
      </c>
      <c r="H121" s="405" t="s">
        <v>2816</v>
      </c>
      <c r="I121" s="508">
        <v>43552.0</v>
      </c>
      <c r="J121" s="433">
        <v>3.0</v>
      </c>
      <c r="K121" s="547" t="s">
        <v>293</v>
      </c>
      <c r="L121" s="405" t="s">
        <v>390</v>
      </c>
      <c r="M121" s="540">
        <f t="shared" si="1"/>
        <v>2850</v>
      </c>
      <c r="N121" s="25"/>
      <c r="O121" s="25"/>
      <c r="P121" s="25"/>
      <c r="Q121" s="25"/>
      <c r="R121" s="25"/>
      <c r="S121" s="25"/>
      <c r="T121" s="25"/>
      <c r="U121" s="25"/>
      <c r="V121" s="25"/>
      <c r="W121" s="25"/>
      <c r="X121" s="25"/>
      <c r="Y121" s="25"/>
      <c r="Z121" s="25"/>
    </row>
    <row r="122" ht="12.75" customHeight="1">
      <c r="A122" s="436">
        <v>12119.0</v>
      </c>
      <c r="B122" s="437" t="s">
        <v>6398</v>
      </c>
      <c r="C122" s="437">
        <v>2014.0</v>
      </c>
      <c r="D122" s="511">
        <v>41943.0</v>
      </c>
      <c r="E122" s="439" t="s">
        <v>6399</v>
      </c>
      <c r="F122" s="408" t="s">
        <v>422</v>
      </c>
      <c r="G122" s="439" t="s">
        <v>17</v>
      </c>
      <c r="H122" s="408" t="s">
        <v>56</v>
      </c>
      <c r="I122" s="511">
        <v>43553.0</v>
      </c>
      <c r="J122" s="439">
        <v>3.0</v>
      </c>
      <c r="K122" s="551" t="s">
        <v>309</v>
      </c>
      <c r="L122" s="408" t="s">
        <v>395</v>
      </c>
      <c r="M122" s="541">
        <f t="shared" si="1"/>
        <v>1610</v>
      </c>
      <c r="N122" s="25"/>
      <c r="O122" s="25"/>
      <c r="P122" s="25"/>
      <c r="Q122" s="25"/>
      <c r="R122" s="25"/>
      <c r="S122" s="25"/>
      <c r="T122" s="25"/>
      <c r="U122" s="25"/>
      <c r="V122" s="25"/>
      <c r="W122" s="25"/>
      <c r="X122" s="25"/>
      <c r="Y122" s="25"/>
      <c r="Z122" s="25"/>
    </row>
    <row r="123" ht="12.75" customHeight="1">
      <c r="A123" s="430">
        <v>12219.0</v>
      </c>
      <c r="B123" s="431" t="s">
        <v>6400</v>
      </c>
      <c r="C123" s="431">
        <v>2014.0</v>
      </c>
      <c r="D123" s="508">
        <v>41925.0</v>
      </c>
      <c r="E123" s="433" t="s">
        <v>6401</v>
      </c>
      <c r="F123" s="405" t="s">
        <v>429</v>
      </c>
      <c r="G123" s="433" t="s">
        <v>712</v>
      </c>
      <c r="H123" s="405" t="s">
        <v>50</v>
      </c>
      <c r="I123" s="508">
        <v>43553.0</v>
      </c>
      <c r="J123" s="433">
        <v>3.0</v>
      </c>
      <c r="K123" s="547" t="s">
        <v>293</v>
      </c>
      <c r="L123" s="405" t="s">
        <v>390</v>
      </c>
      <c r="M123" s="540">
        <f t="shared" si="1"/>
        <v>1628</v>
      </c>
      <c r="N123" s="25"/>
      <c r="O123" s="25"/>
      <c r="P123" s="25"/>
      <c r="Q123" s="25"/>
      <c r="R123" s="25"/>
      <c r="S123" s="25"/>
      <c r="T123" s="25"/>
      <c r="U123" s="25"/>
      <c r="V123" s="25"/>
      <c r="W123" s="25"/>
      <c r="X123" s="25"/>
      <c r="Y123" s="25"/>
      <c r="Z123" s="25"/>
    </row>
    <row r="124" ht="12.75" customHeight="1">
      <c r="A124" s="436">
        <v>12319.0</v>
      </c>
      <c r="B124" s="437" t="s">
        <v>6402</v>
      </c>
      <c r="C124" s="437">
        <v>2012.0</v>
      </c>
      <c r="D124" s="511">
        <v>41198.0</v>
      </c>
      <c r="E124" s="439" t="s">
        <v>6403</v>
      </c>
      <c r="F124" s="408" t="s">
        <v>1001</v>
      </c>
      <c r="G124" s="439" t="s">
        <v>712</v>
      </c>
      <c r="H124" s="408" t="s">
        <v>380</v>
      </c>
      <c r="I124" s="511">
        <v>43553.0</v>
      </c>
      <c r="J124" s="439">
        <v>3.0</v>
      </c>
      <c r="K124" s="547" t="s">
        <v>293</v>
      </c>
      <c r="L124" s="408" t="s">
        <v>390</v>
      </c>
      <c r="M124" s="541">
        <f t="shared" si="1"/>
        <v>2355</v>
      </c>
      <c r="N124" s="25"/>
      <c r="O124" s="25"/>
      <c r="P124" s="25"/>
      <c r="Q124" s="25"/>
      <c r="R124" s="25"/>
      <c r="S124" s="25"/>
      <c r="T124" s="25"/>
      <c r="U124" s="25"/>
      <c r="V124" s="25"/>
      <c r="W124" s="25"/>
      <c r="X124" s="25"/>
      <c r="Y124" s="25"/>
      <c r="Z124" s="25"/>
    </row>
    <row r="125" ht="12.75" customHeight="1">
      <c r="A125" s="430">
        <v>12419.0</v>
      </c>
      <c r="B125" s="431" t="s">
        <v>6404</v>
      </c>
      <c r="C125" s="431">
        <v>2016.0</v>
      </c>
      <c r="D125" s="508">
        <v>42698.0</v>
      </c>
      <c r="E125" s="433" t="s">
        <v>6405</v>
      </c>
      <c r="F125" s="405" t="s">
        <v>353</v>
      </c>
      <c r="G125" s="433" t="s">
        <v>712</v>
      </c>
      <c r="H125" s="405" t="s">
        <v>50</v>
      </c>
      <c r="I125" s="508">
        <v>43553.0</v>
      </c>
      <c r="J125" s="433">
        <v>3.0</v>
      </c>
      <c r="K125" s="547" t="s">
        <v>293</v>
      </c>
      <c r="L125" s="405" t="s">
        <v>390</v>
      </c>
      <c r="M125" s="540">
        <f t="shared" si="1"/>
        <v>855</v>
      </c>
      <c r="N125" s="25"/>
      <c r="O125" s="25"/>
      <c r="P125" s="25"/>
      <c r="Q125" s="25"/>
      <c r="R125" s="25"/>
      <c r="S125" s="25"/>
      <c r="T125" s="25"/>
      <c r="U125" s="25"/>
      <c r="V125" s="25"/>
      <c r="W125" s="25"/>
      <c r="X125" s="25"/>
      <c r="Y125" s="25"/>
      <c r="Z125" s="25"/>
    </row>
    <row r="126" ht="12.75" customHeight="1">
      <c r="A126" s="436">
        <v>12519.0</v>
      </c>
      <c r="B126" s="437" t="s">
        <v>6406</v>
      </c>
      <c r="C126" s="437">
        <v>2013.0</v>
      </c>
      <c r="D126" s="511">
        <v>41383.0</v>
      </c>
      <c r="E126" s="439" t="s">
        <v>6407</v>
      </c>
      <c r="F126" s="408" t="s">
        <v>6408</v>
      </c>
      <c r="G126" s="439" t="s">
        <v>806</v>
      </c>
      <c r="H126" s="408" t="s">
        <v>1189</v>
      </c>
      <c r="I126" s="511">
        <v>43556.0</v>
      </c>
      <c r="J126" s="439">
        <v>4.0</v>
      </c>
      <c r="K126" s="543" t="s">
        <v>322</v>
      </c>
      <c r="L126" s="408" t="s">
        <v>390</v>
      </c>
      <c r="M126" s="541">
        <f t="shared" si="1"/>
        <v>2173</v>
      </c>
      <c r="N126" s="25"/>
      <c r="O126" s="25"/>
      <c r="P126" s="25"/>
      <c r="Q126" s="25"/>
      <c r="R126" s="25"/>
      <c r="S126" s="25"/>
      <c r="T126" s="25"/>
      <c r="U126" s="25"/>
      <c r="V126" s="25"/>
      <c r="W126" s="25"/>
      <c r="X126" s="25"/>
      <c r="Y126" s="25"/>
      <c r="Z126" s="25"/>
    </row>
    <row r="127" ht="12.75" customHeight="1">
      <c r="A127" s="430">
        <v>12619.0</v>
      </c>
      <c r="B127" s="431" t="s">
        <v>6409</v>
      </c>
      <c r="C127" s="431">
        <v>2009.0</v>
      </c>
      <c r="D127" s="508">
        <v>39923.0</v>
      </c>
      <c r="E127" s="433" t="s">
        <v>6410</v>
      </c>
      <c r="F127" s="405" t="s">
        <v>1114</v>
      </c>
      <c r="G127" s="433" t="s">
        <v>712</v>
      </c>
      <c r="H127" s="405" t="s">
        <v>149</v>
      </c>
      <c r="I127" s="508">
        <v>43559.0</v>
      </c>
      <c r="J127" s="433">
        <v>4.0</v>
      </c>
      <c r="K127" s="547" t="s">
        <v>293</v>
      </c>
      <c r="L127" s="405" t="s">
        <v>395</v>
      </c>
      <c r="M127" s="540">
        <f t="shared" si="1"/>
        <v>3636</v>
      </c>
      <c r="N127" s="25"/>
      <c r="O127" s="25"/>
      <c r="P127" s="25"/>
      <c r="Q127" s="25"/>
      <c r="R127" s="25"/>
      <c r="S127" s="25"/>
      <c r="T127" s="25"/>
      <c r="U127" s="25"/>
      <c r="V127" s="25"/>
      <c r="W127" s="25"/>
      <c r="X127" s="25"/>
      <c r="Y127" s="25"/>
      <c r="Z127" s="25"/>
    </row>
    <row r="128" ht="12.75" customHeight="1">
      <c r="A128" s="436">
        <v>12719.0</v>
      </c>
      <c r="B128" s="437" t="s">
        <v>6411</v>
      </c>
      <c r="C128" s="437">
        <v>2013.0</v>
      </c>
      <c r="D128" s="511">
        <v>41634.0</v>
      </c>
      <c r="E128" s="439" t="s">
        <v>6412</v>
      </c>
      <c r="F128" s="408" t="s">
        <v>6319</v>
      </c>
      <c r="G128" s="439" t="s">
        <v>712</v>
      </c>
      <c r="H128" s="408" t="s">
        <v>1189</v>
      </c>
      <c r="I128" s="511">
        <v>43559.0</v>
      </c>
      <c r="J128" s="439">
        <v>4.0</v>
      </c>
      <c r="K128" s="543" t="s">
        <v>322</v>
      </c>
      <c r="L128" s="408" t="s">
        <v>390</v>
      </c>
      <c r="M128" s="541">
        <f t="shared" si="1"/>
        <v>1925</v>
      </c>
      <c r="N128" s="25"/>
      <c r="O128" s="25"/>
      <c r="P128" s="25"/>
      <c r="Q128" s="25"/>
      <c r="R128" s="25"/>
      <c r="S128" s="25"/>
      <c r="T128" s="25"/>
      <c r="U128" s="25"/>
      <c r="V128" s="25"/>
      <c r="W128" s="25"/>
      <c r="X128" s="25"/>
      <c r="Y128" s="25"/>
      <c r="Z128" s="25"/>
    </row>
    <row r="129" ht="12.75" customHeight="1">
      <c r="A129" s="430">
        <v>12819.0</v>
      </c>
      <c r="B129" s="431" t="s">
        <v>6413</v>
      </c>
      <c r="C129" s="431">
        <v>2017.0</v>
      </c>
      <c r="D129" s="508">
        <v>43066.0</v>
      </c>
      <c r="E129" s="433" t="s">
        <v>6414</v>
      </c>
      <c r="F129" s="405" t="s">
        <v>5603</v>
      </c>
      <c r="G129" s="433" t="s">
        <v>712</v>
      </c>
      <c r="H129" s="405" t="s">
        <v>927</v>
      </c>
      <c r="I129" s="508">
        <v>43559.0</v>
      </c>
      <c r="J129" s="433">
        <v>4.0</v>
      </c>
      <c r="K129" s="583" t="s">
        <v>344</v>
      </c>
      <c r="L129" s="405" t="s">
        <v>390</v>
      </c>
      <c r="M129" s="540">
        <f t="shared" si="1"/>
        <v>493</v>
      </c>
      <c r="N129" s="25"/>
      <c r="O129" s="25"/>
      <c r="P129" s="25"/>
      <c r="Q129" s="25"/>
      <c r="R129" s="25"/>
      <c r="S129" s="25"/>
      <c r="T129" s="25"/>
      <c r="U129" s="25"/>
      <c r="V129" s="25"/>
      <c r="W129" s="25"/>
      <c r="X129" s="25"/>
      <c r="Y129" s="25"/>
      <c r="Z129" s="25"/>
    </row>
    <row r="130" ht="12.75" customHeight="1">
      <c r="A130" s="436">
        <v>12919.0</v>
      </c>
      <c r="B130" s="437" t="s">
        <v>6415</v>
      </c>
      <c r="C130" s="437">
        <v>2018.0</v>
      </c>
      <c r="D130" s="511">
        <v>43333.0</v>
      </c>
      <c r="E130" s="439" t="s">
        <v>6416</v>
      </c>
      <c r="F130" s="408" t="s">
        <v>2975</v>
      </c>
      <c r="G130" s="439" t="s">
        <v>725</v>
      </c>
      <c r="H130" s="408" t="s">
        <v>2472</v>
      </c>
      <c r="I130" s="511">
        <v>43563.0</v>
      </c>
      <c r="J130" s="439">
        <v>4.0</v>
      </c>
      <c r="K130" s="543" t="s">
        <v>322</v>
      </c>
      <c r="L130" s="408" t="s">
        <v>399</v>
      </c>
      <c r="M130" s="541">
        <f t="shared" si="1"/>
        <v>230</v>
      </c>
      <c r="N130" s="25"/>
      <c r="O130" s="25"/>
      <c r="P130" s="25"/>
      <c r="Q130" s="25"/>
      <c r="R130" s="25"/>
      <c r="S130" s="25"/>
      <c r="T130" s="25"/>
      <c r="U130" s="25"/>
      <c r="V130" s="25"/>
      <c r="W130" s="25"/>
      <c r="X130" s="25"/>
      <c r="Y130" s="25"/>
      <c r="Z130" s="25"/>
    </row>
    <row r="131" ht="12.75" customHeight="1">
      <c r="A131" s="430">
        <v>13019.0</v>
      </c>
      <c r="B131" s="431" t="s">
        <v>6417</v>
      </c>
      <c r="C131" s="431">
        <v>2010.0</v>
      </c>
      <c r="D131" s="508">
        <v>40185.0</v>
      </c>
      <c r="E131" s="433" t="s">
        <v>6418</v>
      </c>
      <c r="F131" s="405" t="s">
        <v>6419</v>
      </c>
      <c r="G131" s="433" t="s">
        <v>806</v>
      </c>
      <c r="H131" s="405" t="s">
        <v>1189</v>
      </c>
      <c r="I131" s="508">
        <v>43563.0</v>
      </c>
      <c r="J131" s="433">
        <v>4.0</v>
      </c>
      <c r="K131" s="543" t="s">
        <v>322</v>
      </c>
      <c r="L131" s="405" t="s">
        <v>386</v>
      </c>
      <c r="M131" s="540">
        <f t="shared" si="1"/>
        <v>3378</v>
      </c>
      <c r="N131" s="25"/>
      <c r="O131" s="25"/>
      <c r="P131" s="25"/>
      <c r="Q131" s="25"/>
      <c r="R131" s="25"/>
      <c r="S131" s="25"/>
      <c r="T131" s="25"/>
      <c r="U131" s="25"/>
      <c r="V131" s="25"/>
      <c r="W131" s="25"/>
      <c r="X131" s="25"/>
      <c r="Y131" s="25"/>
      <c r="Z131" s="25"/>
    </row>
    <row r="132" ht="12.75" customHeight="1">
      <c r="A132" s="436">
        <v>13119.0</v>
      </c>
      <c r="B132" s="437" t="s">
        <v>6420</v>
      </c>
      <c r="C132" s="437">
        <v>2014.0</v>
      </c>
      <c r="D132" s="511">
        <v>41912.0</v>
      </c>
      <c r="E132" s="439" t="s">
        <v>6421</v>
      </c>
      <c r="F132" s="408" t="s">
        <v>148</v>
      </c>
      <c r="G132" s="439" t="s">
        <v>17</v>
      </c>
      <c r="H132" s="408" t="s">
        <v>244</v>
      </c>
      <c r="I132" s="511">
        <v>43565.0</v>
      </c>
      <c r="J132" s="439">
        <v>4.0</v>
      </c>
      <c r="K132" s="543" t="s">
        <v>322</v>
      </c>
      <c r="L132" s="408" t="s">
        <v>390</v>
      </c>
      <c r="M132" s="541">
        <f t="shared" si="1"/>
        <v>1653</v>
      </c>
      <c r="N132" s="25"/>
      <c r="O132" s="25"/>
      <c r="P132" s="25"/>
      <c r="Q132" s="25"/>
      <c r="R132" s="25"/>
      <c r="S132" s="25"/>
      <c r="T132" s="25"/>
      <c r="U132" s="25"/>
      <c r="V132" s="25"/>
      <c r="W132" s="25"/>
      <c r="X132" s="25"/>
      <c r="Y132" s="25"/>
      <c r="Z132" s="25"/>
    </row>
    <row r="133" ht="12.75" customHeight="1">
      <c r="A133" s="430">
        <v>13219.0</v>
      </c>
      <c r="B133" s="431" t="s">
        <v>6422</v>
      </c>
      <c r="C133" s="431">
        <v>2018.0</v>
      </c>
      <c r="D133" s="508">
        <v>43333.0</v>
      </c>
      <c r="E133" s="433" t="s">
        <v>6423</v>
      </c>
      <c r="F133" s="405" t="s">
        <v>6234</v>
      </c>
      <c r="G133" s="433" t="s">
        <v>17</v>
      </c>
      <c r="H133" s="405" t="s">
        <v>244</v>
      </c>
      <c r="I133" s="508">
        <v>43565.0</v>
      </c>
      <c r="J133" s="433">
        <v>4.0</v>
      </c>
      <c r="K133" s="543" t="s">
        <v>322</v>
      </c>
      <c r="L133" s="405" t="s">
        <v>395</v>
      </c>
      <c r="M133" s="540">
        <f t="shared" si="1"/>
        <v>232</v>
      </c>
      <c r="N133" s="25"/>
      <c r="O133" s="25"/>
      <c r="P133" s="25"/>
      <c r="Q133" s="25"/>
      <c r="R133" s="25"/>
      <c r="S133" s="25"/>
      <c r="T133" s="25"/>
      <c r="U133" s="25"/>
      <c r="V133" s="25"/>
      <c r="W133" s="25"/>
      <c r="X133" s="25"/>
      <c r="Y133" s="25"/>
      <c r="Z133" s="25"/>
    </row>
    <row r="134" ht="12.75" customHeight="1">
      <c r="A134" s="436">
        <v>13319.0</v>
      </c>
      <c r="B134" s="437" t="s">
        <v>6424</v>
      </c>
      <c r="C134" s="437">
        <v>2015.0</v>
      </c>
      <c r="D134" s="511">
        <v>42090.0</v>
      </c>
      <c r="E134" s="439" t="s">
        <v>6425</v>
      </c>
      <c r="F134" s="408" t="s">
        <v>1307</v>
      </c>
      <c r="G134" s="439" t="s">
        <v>17</v>
      </c>
      <c r="H134" s="408" t="s">
        <v>244</v>
      </c>
      <c r="I134" s="511">
        <v>43565.0</v>
      </c>
      <c r="J134" s="439">
        <v>4.0</v>
      </c>
      <c r="K134" s="547" t="s">
        <v>293</v>
      </c>
      <c r="L134" s="408" t="s">
        <v>390</v>
      </c>
      <c r="M134" s="541">
        <f t="shared" si="1"/>
        <v>1475</v>
      </c>
      <c r="N134" s="25"/>
      <c r="O134" s="25"/>
      <c r="P134" s="25"/>
      <c r="Q134" s="25"/>
      <c r="R134" s="25"/>
      <c r="S134" s="25"/>
      <c r="T134" s="25"/>
      <c r="U134" s="25"/>
      <c r="V134" s="25"/>
      <c r="W134" s="25"/>
      <c r="X134" s="25"/>
      <c r="Y134" s="25"/>
      <c r="Z134" s="25"/>
    </row>
    <row r="135" ht="12.75" customHeight="1">
      <c r="A135" s="430">
        <v>13419.0</v>
      </c>
      <c r="B135" s="431" t="s">
        <v>6426</v>
      </c>
      <c r="C135" s="431">
        <v>2015.0</v>
      </c>
      <c r="D135" s="508">
        <v>42334.0</v>
      </c>
      <c r="E135" s="433" t="s">
        <v>6427</v>
      </c>
      <c r="F135" s="405" t="s">
        <v>218</v>
      </c>
      <c r="G135" s="433" t="s">
        <v>712</v>
      </c>
      <c r="H135" s="405" t="s">
        <v>163</v>
      </c>
      <c r="I135" s="508">
        <v>43573.0</v>
      </c>
      <c r="J135" s="433">
        <v>4.0</v>
      </c>
      <c r="K135" s="547" t="s">
        <v>293</v>
      </c>
      <c r="L135" s="405" t="s">
        <v>395</v>
      </c>
      <c r="M135" s="540">
        <f t="shared" si="1"/>
        <v>1239</v>
      </c>
      <c r="N135" s="25"/>
      <c r="O135" s="25"/>
      <c r="P135" s="25"/>
      <c r="Q135" s="25"/>
      <c r="R135" s="25"/>
      <c r="S135" s="25"/>
      <c r="T135" s="25"/>
      <c r="U135" s="25"/>
      <c r="V135" s="25"/>
      <c r="W135" s="25"/>
      <c r="X135" s="25"/>
      <c r="Y135" s="25"/>
      <c r="Z135" s="25"/>
    </row>
    <row r="136" ht="12.75" customHeight="1">
      <c r="A136" s="436">
        <v>13519.0</v>
      </c>
      <c r="B136" s="437" t="s">
        <v>6428</v>
      </c>
      <c r="C136" s="437">
        <v>2013.0</v>
      </c>
      <c r="D136" s="511">
        <v>41572.0</v>
      </c>
      <c r="E136" s="439" t="s">
        <v>6429</v>
      </c>
      <c r="F136" s="408" t="s">
        <v>1601</v>
      </c>
      <c r="G136" s="439" t="s">
        <v>712</v>
      </c>
      <c r="H136" s="408" t="s">
        <v>1404</v>
      </c>
      <c r="I136" s="511">
        <v>43573.0</v>
      </c>
      <c r="J136" s="439">
        <v>4.0</v>
      </c>
      <c r="K136" s="543" t="s">
        <v>322</v>
      </c>
      <c r="L136" s="408" t="s">
        <v>390</v>
      </c>
      <c r="M136" s="541">
        <f t="shared" si="1"/>
        <v>2001</v>
      </c>
      <c r="N136" s="25"/>
      <c r="O136" s="25"/>
      <c r="P136" s="25"/>
      <c r="Q136" s="25"/>
      <c r="R136" s="25"/>
      <c r="S136" s="25"/>
      <c r="T136" s="25"/>
      <c r="U136" s="25"/>
      <c r="V136" s="25"/>
      <c r="W136" s="25"/>
      <c r="X136" s="25"/>
      <c r="Y136" s="25"/>
      <c r="Z136" s="25"/>
    </row>
    <row r="137" ht="12.75" customHeight="1">
      <c r="A137" s="430">
        <v>13619.0</v>
      </c>
      <c r="B137" s="431" t="s">
        <v>6430</v>
      </c>
      <c r="C137" s="431">
        <v>2012.0</v>
      </c>
      <c r="D137" s="508">
        <v>41163.0</v>
      </c>
      <c r="E137" s="433" t="s">
        <v>6431</v>
      </c>
      <c r="F137" s="405" t="s">
        <v>1001</v>
      </c>
      <c r="G137" s="433" t="s">
        <v>712</v>
      </c>
      <c r="H137" s="405" t="s">
        <v>2576</v>
      </c>
      <c r="I137" s="508">
        <v>43573.0</v>
      </c>
      <c r="J137" s="433">
        <v>4.0</v>
      </c>
      <c r="K137" s="543" t="s">
        <v>322</v>
      </c>
      <c r="L137" s="405" t="s">
        <v>395</v>
      </c>
      <c r="M137" s="540">
        <f t="shared" si="1"/>
        <v>2410</v>
      </c>
      <c r="N137" s="25"/>
      <c r="O137" s="25"/>
      <c r="P137" s="25"/>
      <c r="Q137" s="25"/>
      <c r="R137" s="25"/>
      <c r="S137" s="25"/>
      <c r="T137" s="25"/>
      <c r="U137" s="25"/>
      <c r="V137" s="25"/>
      <c r="W137" s="25"/>
      <c r="X137" s="25"/>
      <c r="Y137" s="25"/>
      <c r="Z137" s="25"/>
    </row>
    <row r="138" ht="12.75" customHeight="1">
      <c r="A138" s="436">
        <v>13719.0</v>
      </c>
      <c r="B138" s="437" t="s">
        <v>6432</v>
      </c>
      <c r="C138" s="437">
        <v>2013.0</v>
      </c>
      <c r="D138" s="511">
        <v>41418.0</v>
      </c>
      <c r="E138" s="439" t="s">
        <v>6433</v>
      </c>
      <c r="F138" s="408" t="s">
        <v>1365</v>
      </c>
      <c r="G138" s="439" t="s">
        <v>712</v>
      </c>
      <c r="H138" s="408" t="s">
        <v>2065</v>
      </c>
      <c r="I138" s="511">
        <v>43573.0</v>
      </c>
      <c r="J138" s="439">
        <v>4.0</v>
      </c>
      <c r="K138" s="547" t="s">
        <v>293</v>
      </c>
      <c r="L138" s="408" t="s">
        <v>395</v>
      </c>
      <c r="M138" s="541">
        <f t="shared" si="1"/>
        <v>2155</v>
      </c>
      <c r="N138" s="25"/>
      <c r="O138" s="25"/>
      <c r="P138" s="25"/>
      <c r="Q138" s="25"/>
      <c r="R138" s="25"/>
      <c r="S138" s="25"/>
      <c r="T138" s="25"/>
      <c r="U138" s="25"/>
      <c r="V138" s="25"/>
      <c r="W138" s="25"/>
      <c r="X138" s="25"/>
      <c r="Y138" s="25"/>
      <c r="Z138" s="25"/>
    </row>
    <row r="139" ht="12.75" customHeight="1">
      <c r="A139" s="430">
        <v>13819.0</v>
      </c>
      <c r="B139" s="431" t="s">
        <v>6434</v>
      </c>
      <c r="C139" s="431">
        <v>2014.0</v>
      </c>
      <c r="D139" s="508">
        <v>41815.0</v>
      </c>
      <c r="E139" s="433" t="s">
        <v>2610</v>
      </c>
      <c r="F139" s="405" t="s">
        <v>1030</v>
      </c>
      <c r="G139" s="433" t="s">
        <v>712</v>
      </c>
      <c r="H139" s="405" t="s">
        <v>2542</v>
      </c>
      <c r="I139" s="508">
        <v>43573.0</v>
      </c>
      <c r="J139" s="433">
        <v>4.0</v>
      </c>
      <c r="K139" s="547" t="s">
        <v>293</v>
      </c>
      <c r="L139" s="405" t="s">
        <v>390</v>
      </c>
      <c r="M139" s="540">
        <f t="shared" si="1"/>
        <v>1758</v>
      </c>
      <c r="N139" s="25"/>
      <c r="O139" s="25"/>
      <c r="P139" s="25"/>
      <c r="Q139" s="25"/>
      <c r="R139" s="25"/>
      <c r="S139" s="25"/>
      <c r="T139" s="25"/>
      <c r="U139" s="25"/>
      <c r="V139" s="25"/>
      <c r="W139" s="25"/>
      <c r="X139" s="25"/>
      <c r="Y139" s="25"/>
      <c r="Z139" s="25"/>
    </row>
    <row r="140" ht="12.75" customHeight="1">
      <c r="A140" s="436">
        <v>13919.0</v>
      </c>
      <c r="B140" s="437" t="s">
        <v>6435</v>
      </c>
      <c r="C140" s="437">
        <v>2011.0</v>
      </c>
      <c r="D140" s="511">
        <v>40766.0</v>
      </c>
      <c r="E140" s="439" t="s">
        <v>6436</v>
      </c>
      <c r="F140" s="408" t="s">
        <v>422</v>
      </c>
      <c r="G140" s="439" t="s">
        <v>17</v>
      </c>
      <c r="H140" s="408" t="s">
        <v>153</v>
      </c>
      <c r="I140" s="511">
        <v>43591.0</v>
      </c>
      <c r="J140" s="439">
        <v>5.0</v>
      </c>
      <c r="K140" s="551" t="s">
        <v>309</v>
      </c>
      <c r="L140" s="408" t="s">
        <v>395</v>
      </c>
      <c r="M140" s="541">
        <f t="shared" si="1"/>
        <v>2825</v>
      </c>
      <c r="N140" s="25"/>
      <c r="O140" s="25"/>
      <c r="P140" s="25"/>
      <c r="Q140" s="25"/>
      <c r="R140" s="25"/>
      <c r="S140" s="25"/>
      <c r="T140" s="25"/>
      <c r="U140" s="25"/>
      <c r="V140" s="25"/>
      <c r="W140" s="25"/>
      <c r="X140" s="25"/>
      <c r="Y140" s="25"/>
      <c r="Z140" s="25"/>
    </row>
    <row r="141" ht="12.75" customHeight="1">
      <c r="A141" s="430">
        <v>14019.0</v>
      </c>
      <c r="B141" s="431" t="s">
        <v>6437</v>
      </c>
      <c r="C141" s="431">
        <v>2017.0</v>
      </c>
      <c r="D141" s="508">
        <v>43080.0</v>
      </c>
      <c r="E141" s="433" t="s">
        <v>6438</v>
      </c>
      <c r="F141" s="405" t="s">
        <v>6234</v>
      </c>
      <c r="G141" s="433" t="s">
        <v>17</v>
      </c>
      <c r="H141" s="405" t="s">
        <v>66</v>
      </c>
      <c r="I141" s="508">
        <v>43594.0</v>
      </c>
      <c r="J141" s="433">
        <v>5.0</v>
      </c>
      <c r="K141" s="543" t="s">
        <v>322</v>
      </c>
      <c r="L141" s="405" t="s">
        <v>395</v>
      </c>
      <c r="M141" s="540">
        <f t="shared" si="1"/>
        <v>514</v>
      </c>
      <c r="N141" s="25"/>
      <c r="O141" s="25"/>
      <c r="P141" s="25"/>
      <c r="Q141" s="25"/>
      <c r="R141" s="25"/>
      <c r="S141" s="25"/>
      <c r="T141" s="25"/>
      <c r="U141" s="25"/>
      <c r="V141" s="25"/>
      <c r="W141" s="25"/>
      <c r="X141" s="25"/>
      <c r="Y141" s="25"/>
      <c r="Z141" s="25"/>
    </row>
    <row r="142" ht="12.75" customHeight="1">
      <c r="A142" s="436">
        <v>14119.0</v>
      </c>
      <c r="B142" s="437" t="s">
        <v>6439</v>
      </c>
      <c r="C142" s="437">
        <v>2016.0</v>
      </c>
      <c r="D142" s="511">
        <v>42489.0</v>
      </c>
      <c r="E142" s="439" t="s">
        <v>6440</v>
      </c>
      <c r="F142" s="408" t="s">
        <v>6234</v>
      </c>
      <c r="G142" s="439" t="s">
        <v>17</v>
      </c>
      <c r="H142" s="408" t="s">
        <v>2542</v>
      </c>
      <c r="I142" s="511">
        <v>43591.0</v>
      </c>
      <c r="J142" s="439">
        <v>5.0</v>
      </c>
      <c r="K142" s="543" t="s">
        <v>322</v>
      </c>
      <c r="L142" s="408" t="s">
        <v>395</v>
      </c>
      <c r="M142" s="541">
        <f t="shared" si="1"/>
        <v>1102</v>
      </c>
      <c r="N142" s="25"/>
      <c r="O142" s="25"/>
      <c r="P142" s="25"/>
      <c r="Q142" s="25"/>
      <c r="R142" s="25"/>
      <c r="S142" s="25"/>
      <c r="T142" s="25"/>
      <c r="U142" s="25"/>
      <c r="V142" s="25"/>
      <c r="W142" s="25"/>
      <c r="X142" s="25"/>
      <c r="Y142" s="25"/>
      <c r="Z142" s="25"/>
    </row>
    <row r="143" ht="12.75" customHeight="1">
      <c r="A143" s="430">
        <v>14219.0</v>
      </c>
      <c r="B143" s="431" t="s">
        <v>6441</v>
      </c>
      <c r="C143" s="431">
        <v>2017.0</v>
      </c>
      <c r="D143" s="508">
        <v>43097.0</v>
      </c>
      <c r="E143" s="433" t="s">
        <v>6442</v>
      </c>
      <c r="F143" s="405" t="s">
        <v>1653</v>
      </c>
      <c r="G143" s="433" t="s">
        <v>17</v>
      </c>
      <c r="H143" s="405" t="s">
        <v>66</v>
      </c>
      <c r="I143" s="508">
        <v>43591.0</v>
      </c>
      <c r="J143" s="433">
        <v>5.0</v>
      </c>
      <c r="K143" s="543" t="s">
        <v>322</v>
      </c>
      <c r="L143" s="405" t="s">
        <v>390</v>
      </c>
      <c r="M143" s="540">
        <f t="shared" si="1"/>
        <v>494</v>
      </c>
      <c r="N143" s="25"/>
      <c r="O143" s="25"/>
      <c r="P143" s="25"/>
      <c r="Q143" s="25"/>
      <c r="R143" s="25"/>
      <c r="S143" s="25"/>
      <c r="T143" s="25"/>
      <c r="U143" s="25"/>
      <c r="V143" s="25"/>
      <c r="W143" s="25"/>
      <c r="X143" s="25"/>
      <c r="Y143" s="25"/>
      <c r="Z143" s="25"/>
    </row>
    <row r="144" ht="12.75" customHeight="1">
      <c r="A144" s="436">
        <v>14319.0</v>
      </c>
      <c r="B144" s="437" t="s">
        <v>6443</v>
      </c>
      <c r="C144" s="437">
        <v>2012.0</v>
      </c>
      <c r="D144" s="511">
        <v>41065.0</v>
      </c>
      <c r="E144" s="439" t="s">
        <v>6444</v>
      </c>
      <c r="F144" s="408" t="s">
        <v>1365</v>
      </c>
      <c r="G144" s="439" t="s">
        <v>17</v>
      </c>
      <c r="H144" s="408" t="s">
        <v>50</v>
      </c>
      <c r="I144" s="511">
        <v>43591.0</v>
      </c>
      <c r="J144" s="439">
        <v>5.0</v>
      </c>
      <c r="K144" s="547" t="s">
        <v>293</v>
      </c>
      <c r="L144" s="408" t="s">
        <v>395</v>
      </c>
      <c r="M144" s="541">
        <f t="shared" si="1"/>
        <v>2526</v>
      </c>
      <c r="N144" s="25"/>
      <c r="O144" s="25"/>
      <c r="P144" s="25"/>
      <c r="Q144" s="25"/>
      <c r="R144" s="25"/>
      <c r="S144" s="25"/>
      <c r="T144" s="25"/>
      <c r="U144" s="25"/>
      <c r="V144" s="25"/>
      <c r="W144" s="25"/>
      <c r="X144" s="25"/>
      <c r="Y144" s="25"/>
      <c r="Z144" s="25"/>
    </row>
    <row r="145" ht="12.75" customHeight="1">
      <c r="A145" s="430">
        <v>14419.0</v>
      </c>
      <c r="B145" s="431" t="s">
        <v>6445</v>
      </c>
      <c r="C145" s="431">
        <v>2017.0</v>
      </c>
      <c r="D145" s="508">
        <v>42772.0</v>
      </c>
      <c r="E145" s="433" t="s">
        <v>6446</v>
      </c>
      <c r="F145" s="405" t="s">
        <v>1365</v>
      </c>
      <c r="G145" s="433" t="s">
        <v>17</v>
      </c>
      <c r="H145" s="405" t="s">
        <v>283</v>
      </c>
      <c r="I145" s="508">
        <v>43591.0</v>
      </c>
      <c r="J145" s="433">
        <v>5.0</v>
      </c>
      <c r="K145" s="547" t="s">
        <v>293</v>
      </c>
      <c r="L145" s="405" t="s">
        <v>395</v>
      </c>
      <c r="M145" s="540">
        <f t="shared" si="1"/>
        <v>819</v>
      </c>
      <c r="N145" s="25"/>
      <c r="O145" s="25"/>
      <c r="P145" s="25"/>
      <c r="Q145" s="25"/>
      <c r="R145" s="25"/>
      <c r="S145" s="25"/>
      <c r="T145" s="25"/>
      <c r="U145" s="25"/>
      <c r="V145" s="25"/>
      <c r="W145" s="25"/>
      <c r="X145" s="25"/>
      <c r="Y145" s="25"/>
      <c r="Z145" s="25"/>
    </row>
    <row r="146" ht="12.75" customHeight="1">
      <c r="A146" s="436">
        <v>14519.0</v>
      </c>
      <c r="B146" s="437" t="s">
        <v>6447</v>
      </c>
      <c r="C146" s="437">
        <v>2016.0</v>
      </c>
      <c r="D146" s="511">
        <v>42724.0</v>
      </c>
      <c r="E146" s="439" t="s">
        <v>6448</v>
      </c>
      <c r="F146" s="408" t="s">
        <v>1365</v>
      </c>
      <c r="G146" s="439" t="s">
        <v>17</v>
      </c>
      <c r="H146" s="408" t="s">
        <v>66</v>
      </c>
      <c r="I146" s="511">
        <v>43591.0</v>
      </c>
      <c r="J146" s="439">
        <v>5.0</v>
      </c>
      <c r="K146" s="547" t="s">
        <v>293</v>
      </c>
      <c r="L146" s="408" t="s">
        <v>395</v>
      </c>
      <c r="M146" s="541">
        <f t="shared" si="1"/>
        <v>867</v>
      </c>
      <c r="N146" s="25"/>
      <c r="O146" s="25"/>
      <c r="P146" s="25"/>
      <c r="Q146" s="25"/>
      <c r="R146" s="25"/>
      <c r="S146" s="25"/>
      <c r="T146" s="25"/>
      <c r="U146" s="25"/>
      <c r="V146" s="25"/>
      <c r="W146" s="25"/>
      <c r="X146" s="25"/>
      <c r="Y146" s="25"/>
      <c r="Z146" s="25"/>
    </row>
    <row r="147" ht="12.75" customHeight="1">
      <c r="A147" s="430">
        <v>14619.0</v>
      </c>
      <c r="B147" s="431" t="s">
        <v>6449</v>
      </c>
      <c r="C147" s="431">
        <v>2013.0</v>
      </c>
      <c r="D147" s="508">
        <v>41404.0</v>
      </c>
      <c r="E147" s="433" t="s">
        <v>6450</v>
      </c>
      <c r="F147" s="405" t="s">
        <v>1653</v>
      </c>
      <c r="G147" s="433" t="s">
        <v>17</v>
      </c>
      <c r="H147" s="405" t="s">
        <v>244</v>
      </c>
      <c r="I147" s="508">
        <v>43591.0</v>
      </c>
      <c r="J147" s="433">
        <v>5.0</v>
      </c>
      <c r="K147" s="543" t="s">
        <v>322</v>
      </c>
      <c r="L147" s="405" t="s">
        <v>390</v>
      </c>
      <c r="M147" s="540">
        <f t="shared" si="1"/>
        <v>2187</v>
      </c>
      <c r="N147" s="25"/>
      <c r="O147" s="25"/>
      <c r="P147" s="25"/>
      <c r="Q147" s="25"/>
      <c r="R147" s="25"/>
      <c r="S147" s="25"/>
      <c r="T147" s="25"/>
      <c r="U147" s="25"/>
      <c r="V147" s="25"/>
      <c r="W147" s="25"/>
      <c r="X147" s="25"/>
      <c r="Y147" s="25"/>
      <c r="Z147" s="25"/>
    </row>
    <row r="148" ht="12.75" customHeight="1">
      <c r="A148" s="436">
        <v>14719.0</v>
      </c>
      <c r="B148" s="437" t="s">
        <v>6451</v>
      </c>
      <c r="C148" s="437">
        <v>2011.0</v>
      </c>
      <c r="D148" s="511">
        <v>40718.0</v>
      </c>
      <c r="E148" s="439" t="s">
        <v>6452</v>
      </c>
      <c r="F148" s="408" t="s">
        <v>752</v>
      </c>
      <c r="G148" s="439" t="s">
        <v>17</v>
      </c>
      <c r="H148" s="408" t="s">
        <v>153</v>
      </c>
      <c r="I148" s="511">
        <v>43591.0</v>
      </c>
      <c r="J148" s="439">
        <v>5.0</v>
      </c>
      <c r="K148" s="547" t="s">
        <v>293</v>
      </c>
      <c r="L148" s="408" t="s">
        <v>386</v>
      </c>
      <c r="M148" s="541">
        <f t="shared" si="1"/>
        <v>2873</v>
      </c>
      <c r="N148" s="25"/>
      <c r="O148" s="25"/>
      <c r="P148" s="25"/>
      <c r="Q148" s="25"/>
      <c r="R148" s="25"/>
      <c r="S148" s="25"/>
      <c r="T148" s="25"/>
      <c r="U148" s="25"/>
      <c r="V148" s="25"/>
      <c r="W148" s="25"/>
      <c r="X148" s="25"/>
      <c r="Y148" s="25"/>
      <c r="Z148" s="25"/>
    </row>
    <row r="149" ht="12.75" customHeight="1">
      <c r="A149" s="430">
        <v>14819.0</v>
      </c>
      <c r="B149" s="431" t="s">
        <v>6453</v>
      </c>
      <c r="C149" s="431">
        <v>2016.0</v>
      </c>
      <c r="D149" s="508">
        <v>42500.0</v>
      </c>
      <c r="E149" s="433" t="s">
        <v>6454</v>
      </c>
      <c r="F149" s="405" t="s">
        <v>2277</v>
      </c>
      <c r="G149" s="433" t="s">
        <v>17</v>
      </c>
      <c r="H149" s="405" t="s">
        <v>244</v>
      </c>
      <c r="I149" s="508">
        <v>43591.0</v>
      </c>
      <c r="J149" s="433">
        <v>5.0</v>
      </c>
      <c r="K149" s="547" t="s">
        <v>293</v>
      </c>
      <c r="L149" s="405" t="s">
        <v>390</v>
      </c>
      <c r="M149" s="540">
        <f t="shared" si="1"/>
        <v>1091</v>
      </c>
      <c r="N149" s="25"/>
      <c r="O149" s="25"/>
      <c r="P149" s="25"/>
      <c r="Q149" s="25"/>
      <c r="R149" s="25"/>
      <c r="S149" s="25"/>
      <c r="T149" s="25"/>
      <c r="U149" s="25"/>
      <c r="V149" s="25"/>
      <c r="W149" s="25"/>
      <c r="X149" s="25"/>
      <c r="Y149" s="25"/>
      <c r="Z149" s="25"/>
    </row>
    <row r="150" ht="12.75" customHeight="1">
      <c r="A150" s="436">
        <v>14919.0</v>
      </c>
      <c r="B150" s="437" t="s">
        <v>6455</v>
      </c>
      <c r="C150" s="437">
        <v>2017.0</v>
      </c>
      <c r="D150" s="511">
        <v>42991.0</v>
      </c>
      <c r="E150" s="439" t="s">
        <v>6456</v>
      </c>
      <c r="F150" s="408" t="s">
        <v>2277</v>
      </c>
      <c r="G150" s="439" t="s">
        <v>17</v>
      </c>
      <c r="H150" s="408" t="s">
        <v>234</v>
      </c>
      <c r="I150" s="511">
        <v>43591.0</v>
      </c>
      <c r="J150" s="439">
        <v>5.0</v>
      </c>
      <c r="K150" s="547" t="s">
        <v>293</v>
      </c>
      <c r="L150" s="408" t="s">
        <v>390</v>
      </c>
      <c r="M150" s="541">
        <f t="shared" si="1"/>
        <v>600</v>
      </c>
      <c r="N150" s="25"/>
      <c r="O150" s="25"/>
      <c r="P150" s="25"/>
      <c r="Q150" s="25"/>
      <c r="R150" s="25"/>
      <c r="S150" s="25"/>
      <c r="T150" s="25"/>
      <c r="U150" s="25"/>
      <c r="V150" s="25"/>
      <c r="W150" s="25"/>
      <c r="X150" s="25"/>
      <c r="Y150" s="25"/>
      <c r="Z150" s="25"/>
    </row>
    <row r="151" ht="12.75" customHeight="1">
      <c r="A151" s="430">
        <v>15019.0</v>
      </c>
      <c r="B151" s="431" t="s">
        <v>6457</v>
      </c>
      <c r="C151" s="431">
        <v>2012.0</v>
      </c>
      <c r="D151" s="508">
        <v>41264.0</v>
      </c>
      <c r="E151" s="433" t="s">
        <v>6458</v>
      </c>
      <c r="F151" s="405" t="s">
        <v>1926</v>
      </c>
      <c r="G151" s="433" t="s">
        <v>17</v>
      </c>
      <c r="H151" s="405" t="s">
        <v>927</v>
      </c>
      <c r="I151" s="508">
        <v>43591.0</v>
      </c>
      <c r="J151" s="433">
        <v>5.0</v>
      </c>
      <c r="K151" s="583" t="s">
        <v>344</v>
      </c>
      <c r="L151" s="405" t="s">
        <v>390</v>
      </c>
      <c r="M151" s="540">
        <f t="shared" si="1"/>
        <v>2327</v>
      </c>
      <c r="N151" s="25"/>
      <c r="O151" s="25"/>
      <c r="P151" s="25"/>
      <c r="Q151" s="25"/>
      <c r="R151" s="25"/>
      <c r="S151" s="25"/>
      <c r="T151" s="25"/>
      <c r="U151" s="25"/>
      <c r="V151" s="25"/>
      <c r="W151" s="25"/>
      <c r="X151" s="25"/>
      <c r="Y151" s="25"/>
      <c r="Z151" s="25"/>
    </row>
    <row r="152" ht="12.75" customHeight="1">
      <c r="A152" s="436">
        <v>15119.0</v>
      </c>
      <c r="B152" s="437" t="s">
        <v>6459</v>
      </c>
      <c r="C152" s="437">
        <v>2016.0</v>
      </c>
      <c r="D152" s="511">
        <v>42461.0</v>
      </c>
      <c r="E152" s="439" t="s">
        <v>6460</v>
      </c>
      <c r="F152" s="408" t="s">
        <v>1926</v>
      </c>
      <c r="G152" s="439" t="s">
        <v>17</v>
      </c>
      <c r="H152" s="408" t="s">
        <v>50</v>
      </c>
      <c r="I152" s="511">
        <v>43591.0</v>
      </c>
      <c r="J152" s="439">
        <v>5.0</v>
      </c>
      <c r="K152" s="583" t="s">
        <v>344</v>
      </c>
      <c r="L152" s="408" t="s">
        <v>390</v>
      </c>
      <c r="M152" s="541">
        <f t="shared" si="1"/>
        <v>1130</v>
      </c>
      <c r="N152" s="25"/>
      <c r="O152" s="25"/>
      <c r="P152" s="25"/>
      <c r="Q152" s="25"/>
      <c r="R152" s="25"/>
      <c r="S152" s="25"/>
      <c r="T152" s="25"/>
      <c r="U152" s="25"/>
      <c r="V152" s="25"/>
      <c r="W152" s="25"/>
      <c r="X152" s="25"/>
      <c r="Y152" s="25"/>
      <c r="Z152" s="25"/>
    </row>
    <row r="153" ht="12.75" customHeight="1">
      <c r="A153" s="430">
        <v>15219.0</v>
      </c>
      <c r="B153" s="431" t="s">
        <v>6461</v>
      </c>
      <c r="C153" s="431">
        <v>2014.0</v>
      </c>
      <c r="D153" s="508">
        <v>41905.0</v>
      </c>
      <c r="E153" s="433" t="s">
        <v>6462</v>
      </c>
      <c r="F153" s="405" t="s">
        <v>422</v>
      </c>
      <c r="G153" s="433" t="s">
        <v>17</v>
      </c>
      <c r="H153" s="405" t="s">
        <v>5372</v>
      </c>
      <c r="I153" s="508">
        <v>43591.0</v>
      </c>
      <c r="J153" s="433">
        <v>5.0</v>
      </c>
      <c r="K153" s="551" t="s">
        <v>309</v>
      </c>
      <c r="L153" s="405" t="s">
        <v>395</v>
      </c>
      <c r="M153" s="540">
        <f t="shared" si="1"/>
        <v>1686</v>
      </c>
      <c r="N153" s="25"/>
      <c r="O153" s="25"/>
      <c r="P153" s="25"/>
      <c r="Q153" s="25"/>
      <c r="R153" s="25"/>
      <c r="S153" s="25"/>
      <c r="T153" s="25"/>
      <c r="U153" s="25"/>
      <c r="V153" s="25"/>
      <c r="W153" s="25"/>
      <c r="X153" s="25"/>
      <c r="Y153" s="25"/>
      <c r="Z153" s="25"/>
    </row>
    <row r="154" ht="12.75" customHeight="1">
      <c r="A154" s="436">
        <v>15319.0</v>
      </c>
      <c r="B154" s="437" t="s">
        <v>6463</v>
      </c>
      <c r="C154" s="437">
        <v>2018.0</v>
      </c>
      <c r="D154" s="511">
        <v>43216.0</v>
      </c>
      <c r="E154" s="439" t="s">
        <v>6464</v>
      </c>
      <c r="F154" s="408" t="s">
        <v>3442</v>
      </c>
      <c r="G154" s="439" t="s">
        <v>17</v>
      </c>
      <c r="H154" s="408" t="s">
        <v>244</v>
      </c>
      <c r="I154" s="511">
        <v>43591.0</v>
      </c>
      <c r="J154" s="439">
        <v>5.0</v>
      </c>
      <c r="K154" s="543" t="s">
        <v>322</v>
      </c>
      <c r="L154" s="408" t="s">
        <v>390</v>
      </c>
      <c r="M154" s="541">
        <f t="shared" si="1"/>
        <v>375</v>
      </c>
      <c r="N154" s="25"/>
      <c r="O154" s="25"/>
      <c r="P154" s="25"/>
      <c r="Q154" s="25"/>
      <c r="R154" s="25"/>
      <c r="S154" s="25"/>
      <c r="T154" s="25"/>
      <c r="U154" s="25"/>
      <c r="V154" s="25"/>
      <c r="W154" s="25"/>
      <c r="X154" s="25"/>
      <c r="Y154" s="25"/>
      <c r="Z154" s="25"/>
    </row>
    <row r="155" ht="12.75" customHeight="1">
      <c r="A155" s="430">
        <v>15419.0</v>
      </c>
      <c r="B155" s="431" t="s">
        <v>6465</v>
      </c>
      <c r="C155" s="431">
        <v>2012.0</v>
      </c>
      <c r="D155" s="508">
        <v>40987.0</v>
      </c>
      <c r="E155" s="433" t="s">
        <v>6466</v>
      </c>
      <c r="F155" s="405" t="s">
        <v>422</v>
      </c>
      <c r="G155" s="433" t="s">
        <v>17</v>
      </c>
      <c r="H155" s="405" t="s">
        <v>187</v>
      </c>
      <c r="I155" s="508">
        <v>43591.0</v>
      </c>
      <c r="J155" s="433">
        <v>5.0</v>
      </c>
      <c r="K155" s="551" t="s">
        <v>309</v>
      </c>
      <c r="L155" s="405" t="s">
        <v>395</v>
      </c>
      <c r="M155" s="540">
        <f t="shared" si="1"/>
        <v>2604</v>
      </c>
      <c r="N155" s="25"/>
      <c r="O155" s="25"/>
      <c r="P155" s="25"/>
      <c r="Q155" s="25"/>
      <c r="R155" s="25"/>
      <c r="S155" s="25"/>
      <c r="T155" s="25"/>
      <c r="U155" s="25"/>
      <c r="V155" s="25"/>
      <c r="W155" s="25"/>
      <c r="X155" s="25"/>
      <c r="Y155" s="25"/>
      <c r="Z155" s="25"/>
    </row>
    <row r="156" ht="12.75" customHeight="1">
      <c r="A156" s="436">
        <v>15519.0</v>
      </c>
      <c r="B156" s="437" t="s">
        <v>6467</v>
      </c>
      <c r="C156" s="437">
        <v>2013.0</v>
      </c>
      <c r="D156" s="511">
        <v>41439.0</v>
      </c>
      <c r="E156" s="439" t="s">
        <v>6468</v>
      </c>
      <c r="F156" s="408" t="s">
        <v>1022</v>
      </c>
      <c r="G156" s="439" t="s">
        <v>17</v>
      </c>
      <c r="H156" s="408" t="s">
        <v>66</v>
      </c>
      <c r="I156" s="511">
        <v>43591.0</v>
      </c>
      <c r="J156" s="439">
        <v>5.0</v>
      </c>
      <c r="K156" s="543" t="s">
        <v>322</v>
      </c>
      <c r="L156" s="408" t="s">
        <v>395</v>
      </c>
      <c r="M156" s="541">
        <f t="shared" si="1"/>
        <v>2152</v>
      </c>
      <c r="N156" s="25"/>
      <c r="O156" s="25"/>
      <c r="P156" s="25"/>
      <c r="Q156" s="25"/>
      <c r="R156" s="25"/>
      <c r="S156" s="25"/>
      <c r="T156" s="25"/>
      <c r="U156" s="25"/>
      <c r="V156" s="25"/>
      <c r="W156" s="25"/>
      <c r="X156" s="25"/>
      <c r="Y156" s="25"/>
      <c r="Z156" s="25"/>
    </row>
    <row r="157" ht="12.75" customHeight="1">
      <c r="A157" s="430">
        <v>15619.0</v>
      </c>
      <c r="B157" s="431" t="s">
        <v>6469</v>
      </c>
      <c r="C157" s="431">
        <v>2013.0</v>
      </c>
      <c r="D157" s="508">
        <v>41302.0</v>
      </c>
      <c r="E157" s="433" t="s">
        <v>6470</v>
      </c>
      <c r="F157" s="405" t="s">
        <v>3100</v>
      </c>
      <c r="G157" s="433" t="s">
        <v>17</v>
      </c>
      <c r="H157" s="405" t="s">
        <v>927</v>
      </c>
      <c r="I157" s="508">
        <v>43591.0</v>
      </c>
      <c r="J157" s="433">
        <v>5.0</v>
      </c>
      <c r="K157" s="543" t="s">
        <v>322</v>
      </c>
      <c r="L157" s="405" t="s">
        <v>395</v>
      </c>
      <c r="M157" s="540">
        <f t="shared" si="1"/>
        <v>2289</v>
      </c>
      <c r="N157" s="25"/>
      <c r="O157" s="25"/>
      <c r="P157" s="25"/>
      <c r="Q157" s="25"/>
      <c r="R157" s="25"/>
      <c r="S157" s="25"/>
      <c r="T157" s="25"/>
      <c r="U157" s="25"/>
      <c r="V157" s="25"/>
      <c r="W157" s="25"/>
      <c r="X157" s="25"/>
      <c r="Y157" s="25"/>
      <c r="Z157" s="25"/>
    </row>
    <row r="158" ht="12.75" customHeight="1">
      <c r="A158" s="436">
        <v>15719.0</v>
      </c>
      <c r="B158" s="437" t="s">
        <v>6471</v>
      </c>
      <c r="C158" s="437">
        <v>2012.0</v>
      </c>
      <c r="D158" s="511">
        <v>41269.0</v>
      </c>
      <c r="E158" s="439" t="s">
        <v>6472</v>
      </c>
      <c r="F158" s="408" t="s">
        <v>3933</v>
      </c>
      <c r="G158" s="439" t="s">
        <v>17</v>
      </c>
      <c r="H158" s="408" t="s">
        <v>50</v>
      </c>
      <c r="I158" s="511">
        <v>43591.0</v>
      </c>
      <c r="J158" s="439">
        <v>5.0</v>
      </c>
      <c r="K158" s="543" t="s">
        <v>322</v>
      </c>
      <c r="L158" s="408" t="s">
        <v>390</v>
      </c>
      <c r="M158" s="541">
        <f t="shared" si="1"/>
        <v>2322</v>
      </c>
      <c r="N158" s="25"/>
      <c r="O158" s="25"/>
      <c r="P158" s="25"/>
      <c r="Q158" s="25"/>
      <c r="R158" s="25"/>
      <c r="S158" s="25"/>
      <c r="T158" s="25"/>
      <c r="U158" s="25"/>
      <c r="V158" s="25"/>
      <c r="W158" s="25"/>
      <c r="X158" s="25"/>
      <c r="Y158" s="25"/>
      <c r="Z158" s="25"/>
    </row>
    <row r="159" ht="12.75" customHeight="1">
      <c r="A159" s="430">
        <v>15819.0</v>
      </c>
      <c r="B159" s="431" t="s">
        <v>6473</v>
      </c>
      <c r="C159" s="431">
        <v>2015.0</v>
      </c>
      <c r="D159" s="508">
        <v>42276.0</v>
      </c>
      <c r="E159" s="433" t="s">
        <v>6474</v>
      </c>
      <c r="F159" s="405" t="s">
        <v>102</v>
      </c>
      <c r="G159" s="433" t="s">
        <v>17</v>
      </c>
      <c r="H159" s="405" t="s">
        <v>263</v>
      </c>
      <c r="I159" s="508">
        <v>43591.0</v>
      </c>
      <c r="J159" s="433">
        <v>5.0</v>
      </c>
      <c r="K159" s="543" t="s">
        <v>322</v>
      </c>
      <c r="L159" s="405" t="s">
        <v>395</v>
      </c>
      <c r="M159" s="540">
        <f t="shared" si="1"/>
        <v>1315</v>
      </c>
      <c r="N159" s="25"/>
      <c r="O159" s="25"/>
      <c r="P159" s="25"/>
      <c r="Q159" s="25"/>
      <c r="R159" s="25"/>
      <c r="S159" s="25"/>
      <c r="T159" s="25"/>
      <c r="U159" s="25"/>
      <c r="V159" s="25"/>
      <c r="W159" s="25"/>
      <c r="X159" s="25"/>
      <c r="Y159" s="25"/>
      <c r="Z159" s="25"/>
    </row>
    <row r="160" ht="12.75" customHeight="1">
      <c r="A160" s="436">
        <v>15919.0</v>
      </c>
      <c r="B160" s="437" t="s">
        <v>6475</v>
      </c>
      <c r="C160" s="437">
        <v>2013.0</v>
      </c>
      <c r="D160" s="511">
        <v>41380.0</v>
      </c>
      <c r="E160" s="439" t="s">
        <v>6476</v>
      </c>
      <c r="F160" s="408" t="s">
        <v>6195</v>
      </c>
      <c r="G160" s="439" t="s">
        <v>17</v>
      </c>
      <c r="H160" s="408" t="s">
        <v>50</v>
      </c>
      <c r="I160" s="511">
        <v>43591.0</v>
      </c>
      <c r="J160" s="439">
        <v>5.0</v>
      </c>
      <c r="K160" s="583" t="s">
        <v>344</v>
      </c>
      <c r="L160" s="408" t="s">
        <v>395</v>
      </c>
      <c r="M160" s="541">
        <f t="shared" si="1"/>
        <v>2211</v>
      </c>
      <c r="N160" s="25"/>
      <c r="O160" s="25"/>
      <c r="P160" s="25"/>
      <c r="Q160" s="25"/>
      <c r="R160" s="25"/>
      <c r="S160" s="25"/>
      <c r="T160" s="25"/>
      <c r="U160" s="25"/>
      <c r="V160" s="25"/>
      <c r="W160" s="25"/>
      <c r="X160" s="25"/>
      <c r="Y160" s="25"/>
      <c r="Z160" s="25"/>
    </row>
    <row r="161" ht="12.75" customHeight="1">
      <c r="A161" s="430">
        <v>16019.0</v>
      </c>
      <c r="B161" s="431" t="s">
        <v>6477</v>
      </c>
      <c r="C161" s="431">
        <v>2017.0</v>
      </c>
      <c r="D161" s="508">
        <v>42788.0</v>
      </c>
      <c r="E161" s="433" t="s">
        <v>6478</v>
      </c>
      <c r="F161" s="405" t="s">
        <v>3035</v>
      </c>
      <c r="G161" s="433" t="s">
        <v>17</v>
      </c>
      <c r="H161" s="405" t="s">
        <v>112</v>
      </c>
      <c r="I161" s="508">
        <v>43591.0</v>
      </c>
      <c r="J161" s="433">
        <v>5.0</v>
      </c>
      <c r="K161" s="547" t="s">
        <v>293</v>
      </c>
      <c r="L161" s="405" t="s">
        <v>395</v>
      </c>
      <c r="M161" s="540">
        <f t="shared" si="1"/>
        <v>803</v>
      </c>
      <c r="N161" s="25"/>
      <c r="O161" s="25"/>
      <c r="P161" s="25"/>
      <c r="Q161" s="25"/>
      <c r="R161" s="25"/>
      <c r="S161" s="25"/>
      <c r="T161" s="25"/>
      <c r="U161" s="25"/>
      <c r="V161" s="25"/>
      <c r="W161" s="25"/>
      <c r="X161" s="25"/>
      <c r="Y161" s="25"/>
      <c r="Z161" s="25"/>
    </row>
    <row r="162" ht="12.75" customHeight="1">
      <c r="A162" s="436">
        <v>16119.0</v>
      </c>
      <c r="B162" s="437" t="s">
        <v>6479</v>
      </c>
      <c r="C162" s="437">
        <v>2017.0</v>
      </c>
      <c r="D162" s="511">
        <v>42880.0</v>
      </c>
      <c r="E162" s="439" t="s">
        <v>6480</v>
      </c>
      <c r="F162" s="408" t="s">
        <v>3035</v>
      </c>
      <c r="G162" s="439" t="s">
        <v>17</v>
      </c>
      <c r="H162" s="408" t="s">
        <v>1034</v>
      </c>
      <c r="I162" s="511">
        <v>43594.0</v>
      </c>
      <c r="J162" s="439">
        <v>5.0</v>
      </c>
      <c r="K162" s="547" t="s">
        <v>293</v>
      </c>
      <c r="L162" s="408" t="s">
        <v>395</v>
      </c>
      <c r="M162" s="541">
        <f t="shared" si="1"/>
        <v>714</v>
      </c>
      <c r="N162" s="25"/>
      <c r="O162" s="25"/>
      <c r="P162" s="25"/>
      <c r="Q162" s="25"/>
      <c r="R162" s="25"/>
      <c r="S162" s="25"/>
      <c r="T162" s="25"/>
      <c r="U162" s="25"/>
      <c r="V162" s="25"/>
      <c r="W162" s="25"/>
      <c r="X162" s="25"/>
      <c r="Y162" s="25"/>
      <c r="Z162" s="25"/>
    </row>
    <row r="163" ht="12.75" customHeight="1">
      <c r="A163" s="430">
        <v>16219.0</v>
      </c>
      <c r="B163" s="431" t="s">
        <v>6481</v>
      </c>
      <c r="C163" s="431">
        <v>2015.0</v>
      </c>
      <c r="D163" s="508">
        <v>42249.0</v>
      </c>
      <c r="E163" s="433" t="s">
        <v>6482</v>
      </c>
      <c r="F163" s="405" t="s">
        <v>723</v>
      </c>
      <c r="G163" s="433" t="s">
        <v>17</v>
      </c>
      <c r="H163" s="405" t="s">
        <v>1043</v>
      </c>
      <c r="I163" s="508">
        <v>43594.0</v>
      </c>
      <c r="J163" s="433">
        <v>5.0</v>
      </c>
      <c r="K163" s="551" t="s">
        <v>309</v>
      </c>
      <c r="L163" s="405" t="s">
        <v>390</v>
      </c>
      <c r="M163" s="540">
        <f t="shared" si="1"/>
        <v>1345</v>
      </c>
      <c r="N163" s="25"/>
      <c r="O163" s="25"/>
      <c r="P163" s="25"/>
      <c r="Q163" s="25"/>
      <c r="R163" s="25"/>
      <c r="S163" s="25"/>
      <c r="T163" s="25"/>
      <c r="U163" s="25"/>
      <c r="V163" s="25"/>
      <c r="W163" s="25"/>
      <c r="X163" s="25"/>
      <c r="Y163" s="25"/>
      <c r="Z163" s="25"/>
    </row>
    <row r="164" ht="12.75" customHeight="1">
      <c r="A164" s="436">
        <v>16319.0</v>
      </c>
      <c r="B164" s="437" t="s">
        <v>6483</v>
      </c>
      <c r="C164" s="437">
        <v>2013.0</v>
      </c>
      <c r="D164" s="511">
        <v>41439.0</v>
      </c>
      <c r="E164" s="439" t="s">
        <v>6484</v>
      </c>
      <c r="F164" s="408" t="s">
        <v>865</v>
      </c>
      <c r="G164" s="439" t="s">
        <v>17</v>
      </c>
      <c r="H164" s="408" t="s">
        <v>66</v>
      </c>
      <c r="I164" s="511">
        <v>43594.0</v>
      </c>
      <c r="J164" s="439">
        <v>5.0</v>
      </c>
      <c r="K164" s="543" t="s">
        <v>322</v>
      </c>
      <c r="L164" s="408" t="s">
        <v>390</v>
      </c>
      <c r="M164" s="541">
        <f t="shared" si="1"/>
        <v>2155</v>
      </c>
      <c r="N164" s="25"/>
      <c r="O164" s="25"/>
      <c r="P164" s="25"/>
      <c r="Q164" s="25"/>
      <c r="R164" s="25"/>
      <c r="S164" s="25"/>
      <c r="T164" s="25"/>
      <c r="U164" s="25"/>
      <c r="V164" s="25"/>
      <c r="W164" s="25"/>
      <c r="X164" s="25"/>
      <c r="Y164" s="25"/>
      <c r="Z164" s="25"/>
    </row>
    <row r="165" ht="12.75" customHeight="1">
      <c r="A165" s="430">
        <v>16419.0</v>
      </c>
      <c r="B165" s="431" t="s">
        <v>6485</v>
      </c>
      <c r="C165" s="431">
        <v>2011.0</v>
      </c>
      <c r="D165" s="508">
        <v>40661.0</v>
      </c>
      <c r="E165" s="433" t="s">
        <v>6486</v>
      </c>
      <c r="F165" s="405" t="s">
        <v>1653</v>
      </c>
      <c r="G165" s="433" t="s">
        <v>712</v>
      </c>
      <c r="H165" s="405" t="s">
        <v>149</v>
      </c>
      <c r="I165" s="508">
        <v>43595.0</v>
      </c>
      <c r="J165" s="433">
        <v>5.0</v>
      </c>
      <c r="K165" s="543" t="s">
        <v>322</v>
      </c>
      <c r="L165" s="405" t="s">
        <v>390</v>
      </c>
      <c r="M165" s="540">
        <f t="shared" si="1"/>
        <v>2934</v>
      </c>
      <c r="N165" s="25"/>
      <c r="O165" s="25"/>
      <c r="P165" s="25"/>
      <c r="Q165" s="25"/>
      <c r="R165" s="25"/>
      <c r="S165" s="25"/>
      <c r="T165" s="25"/>
      <c r="U165" s="25"/>
      <c r="V165" s="25"/>
      <c r="W165" s="25"/>
      <c r="X165" s="25"/>
      <c r="Y165" s="25"/>
      <c r="Z165" s="25"/>
    </row>
    <row r="166" ht="12.75" customHeight="1">
      <c r="A166" s="436">
        <v>16519.0</v>
      </c>
      <c r="B166" s="437" t="s">
        <v>6487</v>
      </c>
      <c r="C166" s="437">
        <v>2012.0</v>
      </c>
      <c r="D166" s="511">
        <v>41156.0</v>
      </c>
      <c r="E166" s="439" t="s">
        <v>6488</v>
      </c>
      <c r="F166" s="408" t="s">
        <v>1001</v>
      </c>
      <c r="G166" s="439" t="s">
        <v>712</v>
      </c>
      <c r="H166" s="408" t="s">
        <v>2576</v>
      </c>
      <c r="I166" s="511">
        <v>43595.0</v>
      </c>
      <c r="J166" s="439">
        <v>5.0</v>
      </c>
      <c r="K166" s="543" t="s">
        <v>322</v>
      </c>
      <c r="L166" s="408" t="s">
        <v>395</v>
      </c>
      <c r="M166" s="541">
        <f t="shared" si="1"/>
        <v>2439</v>
      </c>
      <c r="N166" s="25"/>
      <c r="O166" s="25"/>
      <c r="P166" s="25"/>
      <c r="Q166" s="25"/>
      <c r="R166" s="25"/>
      <c r="S166" s="25"/>
      <c r="T166" s="25"/>
      <c r="U166" s="25"/>
      <c r="V166" s="25"/>
      <c r="W166" s="25"/>
      <c r="X166" s="25"/>
      <c r="Y166" s="25"/>
      <c r="Z166" s="25"/>
    </row>
    <row r="167" ht="12.75" customHeight="1">
      <c r="A167" s="430">
        <v>16619.0</v>
      </c>
      <c r="B167" s="431" t="s">
        <v>6489</v>
      </c>
      <c r="C167" s="431">
        <v>2014.0</v>
      </c>
      <c r="D167" s="508">
        <v>41953.0</v>
      </c>
      <c r="E167" s="433" t="s">
        <v>6490</v>
      </c>
      <c r="F167" s="405" t="s">
        <v>3442</v>
      </c>
      <c r="G167" s="433" t="s">
        <v>17</v>
      </c>
      <c r="H167" s="405" t="s">
        <v>5372</v>
      </c>
      <c r="I167" s="508">
        <v>43599.0</v>
      </c>
      <c r="J167" s="433">
        <v>5.0</v>
      </c>
      <c r="K167" s="543" t="s">
        <v>322</v>
      </c>
      <c r="L167" s="405" t="s">
        <v>390</v>
      </c>
      <c r="M167" s="540">
        <f t="shared" si="1"/>
        <v>1646</v>
      </c>
      <c r="N167" s="25"/>
      <c r="O167" s="25"/>
      <c r="P167" s="25"/>
      <c r="Q167" s="25"/>
      <c r="R167" s="25"/>
      <c r="S167" s="25"/>
      <c r="T167" s="25"/>
      <c r="U167" s="25"/>
      <c r="V167" s="25"/>
      <c r="W167" s="25"/>
      <c r="X167" s="25"/>
      <c r="Y167" s="25"/>
      <c r="Z167" s="25"/>
    </row>
    <row r="168" ht="12.75" customHeight="1">
      <c r="A168" s="436">
        <v>16719.0</v>
      </c>
      <c r="B168" s="437" t="s">
        <v>6491</v>
      </c>
      <c r="C168" s="437">
        <v>2013.0</v>
      </c>
      <c r="D168" s="511">
        <v>41572.0</v>
      </c>
      <c r="E168" s="439" t="s">
        <v>6492</v>
      </c>
      <c r="F168" s="408" t="s">
        <v>2199</v>
      </c>
      <c r="G168" s="439" t="s">
        <v>17</v>
      </c>
      <c r="H168" s="408" t="s">
        <v>892</v>
      </c>
      <c r="I168" s="511">
        <v>43599.0</v>
      </c>
      <c r="J168" s="439">
        <v>5.0</v>
      </c>
      <c r="K168" s="583" t="s">
        <v>344</v>
      </c>
      <c r="L168" s="408" t="s">
        <v>395</v>
      </c>
      <c r="M168" s="541">
        <f t="shared" si="1"/>
        <v>2027</v>
      </c>
      <c r="N168" s="25"/>
      <c r="O168" s="25"/>
      <c r="P168" s="25"/>
      <c r="Q168" s="25"/>
      <c r="R168" s="25"/>
      <c r="S168" s="25"/>
      <c r="T168" s="25"/>
      <c r="U168" s="25"/>
      <c r="V168" s="25"/>
      <c r="W168" s="25"/>
      <c r="X168" s="25"/>
      <c r="Y168" s="25"/>
      <c r="Z168" s="25"/>
    </row>
    <row r="169" ht="12.75" customHeight="1">
      <c r="A169" s="430">
        <v>16819.0</v>
      </c>
      <c r="B169" s="431" t="s">
        <v>6493</v>
      </c>
      <c r="C169" s="431">
        <v>2014.0</v>
      </c>
      <c r="D169" s="508">
        <v>41983.0</v>
      </c>
      <c r="E169" s="433" t="s">
        <v>6494</v>
      </c>
      <c r="F169" s="405" t="s">
        <v>2199</v>
      </c>
      <c r="G169" s="433" t="s">
        <v>17</v>
      </c>
      <c r="H169" s="405" t="s">
        <v>244</v>
      </c>
      <c r="I169" s="508">
        <v>43599.0</v>
      </c>
      <c r="J169" s="433">
        <v>5.0</v>
      </c>
      <c r="K169" s="583" t="s">
        <v>344</v>
      </c>
      <c r="L169" s="405" t="s">
        <v>395</v>
      </c>
      <c r="M169" s="540">
        <f t="shared" si="1"/>
        <v>1616</v>
      </c>
      <c r="N169" s="25"/>
      <c r="O169" s="25"/>
      <c r="P169" s="25"/>
      <c r="Q169" s="25"/>
      <c r="R169" s="25"/>
      <c r="S169" s="25"/>
      <c r="T169" s="25"/>
      <c r="U169" s="25"/>
      <c r="V169" s="25"/>
      <c r="W169" s="25"/>
      <c r="X169" s="25"/>
      <c r="Y169" s="25"/>
      <c r="Z169" s="25"/>
    </row>
    <row r="170" ht="12.75" customHeight="1">
      <c r="A170" s="436">
        <v>16919.0</v>
      </c>
      <c r="B170" s="437" t="s">
        <v>6495</v>
      </c>
      <c r="C170" s="437">
        <v>2013.0</v>
      </c>
      <c r="D170" s="511">
        <v>41513.0</v>
      </c>
      <c r="E170" s="439" t="s">
        <v>6496</v>
      </c>
      <c r="F170" s="408" t="s">
        <v>723</v>
      </c>
      <c r="G170" s="439" t="s">
        <v>17</v>
      </c>
      <c r="H170" s="408" t="s">
        <v>5964</v>
      </c>
      <c r="I170" s="511">
        <v>43599.0</v>
      </c>
      <c r="J170" s="439">
        <v>5.0</v>
      </c>
      <c r="K170" s="551" t="s">
        <v>309</v>
      </c>
      <c r="L170" s="408" t="s">
        <v>390</v>
      </c>
      <c r="M170" s="541">
        <f t="shared" si="1"/>
        <v>2086</v>
      </c>
      <c r="N170" s="25"/>
      <c r="O170" s="25"/>
      <c r="P170" s="25"/>
      <c r="Q170" s="25"/>
      <c r="R170" s="25"/>
      <c r="S170" s="25"/>
      <c r="T170" s="25"/>
      <c r="U170" s="25"/>
      <c r="V170" s="25"/>
      <c r="W170" s="25"/>
      <c r="X170" s="25"/>
      <c r="Y170" s="25"/>
      <c r="Z170" s="25"/>
    </row>
    <row r="171" ht="12.75" customHeight="1">
      <c r="A171" s="430">
        <v>17019.0</v>
      </c>
      <c r="B171" s="431" t="s">
        <v>6497</v>
      </c>
      <c r="C171" s="431">
        <v>2011.0</v>
      </c>
      <c r="D171" s="508">
        <v>40673.0</v>
      </c>
      <c r="E171" s="433" t="s">
        <v>6498</v>
      </c>
      <c r="F171" s="405" t="s">
        <v>2512</v>
      </c>
      <c r="G171" s="433" t="s">
        <v>806</v>
      </c>
      <c r="H171" s="405" t="s">
        <v>158</v>
      </c>
      <c r="I171" s="508">
        <v>43608.0</v>
      </c>
      <c r="J171" s="433">
        <v>5.0</v>
      </c>
      <c r="K171" s="547" t="s">
        <v>293</v>
      </c>
      <c r="L171" s="405" t="s">
        <v>390</v>
      </c>
      <c r="M171" s="540">
        <f t="shared" si="1"/>
        <v>2935</v>
      </c>
      <c r="N171" s="25"/>
      <c r="O171" s="25"/>
      <c r="P171" s="25"/>
      <c r="Q171" s="25"/>
      <c r="R171" s="25"/>
      <c r="S171" s="25"/>
      <c r="T171" s="25"/>
      <c r="U171" s="25"/>
      <c r="V171" s="25"/>
      <c r="W171" s="25"/>
      <c r="X171" s="25"/>
      <c r="Y171" s="25"/>
      <c r="Z171" s="25"/>
    </row>
    <row r="172" ht="12.75" customHeight="1">
      <c r="A172" s="436">
        <v>17119.0</v>
      </c>
      <c r="B172" s="437" t="s">
        <v>6499</v>
      </c>
      <c r="C172" s="437">
        <v>2012.0</v>
      </c>
      <c r="D172" s="511">
        <v>40996.0</v>
      </c>
      <c r="E172" s="439" t="s">
        <v>6500</v>
      </c>
      <c r="F172" s="408" t="s">
        <v>2277</v>
      </c>
      <c r="G172" s="439" t="s">
        <v>712</v>
      </c>
      <c r="H172" s="408" t="s">
        <v>6501</v>
      </c>
      <c r="I172" s="511">
        <v>43608.0</v>
      </c>
      <c r="J172" s="439">
        <v>5.0</v>
      </c>
      <c r="K172" s="547" t="s">
        <v>293</v>
      </c>
      <c r="L172" s="408" t="s">
        <v>390</v>
      </c>
      <c r="M172" s="541">
        <f t="shared" si="1"/>
        <v>2612</v>
      </c>
      <c r="N172" s="25"/>
      <c r="O172" s="25"/>
      <c r="P172" s="25"/>
      <c r="Q172" s="25"/>
      <c r="R172" s="25"/>
      <c r="S172" s="25"/>
      <c r="T172" s="25"/>
      <c r="U172" s="25"/>
      <c r="V172" s="25"/>
      <c r="W172" s="25"/>
      <c r="X172" s="25"/>
      <c r="Y172" s="25"/>
      <c r="Z172" s="25"/>
    </row>
    <row r="173" ht="12.75" customHeight="1">
      <c r="A173" s="430">
        <v>17219.0</v>
      </c>
      <c r="B173" s="431" t="s">
        <v>6502</v>
      </c>
      <c r="C173" s="431">
        <v>2014.0</v>
      </c>
      <c r="D173" s="508">
        <v>41941.0</v>
      </c>
      <c r="E173" s="433" t="s">
        <v>6503</v>
      </c>
      <c r="F173" s="405" t="s">
        <v>429</v>
      </c>
      <c r="G173" s="433" t="s">
        <v>712</v>
      </c>
      <c r="H173" s="405" t="s">
        <v>97</v>
      </c>
      <c r="I173" s="508">
        <v>43608.0</v>
      </c>
      <c r="J173" s="433">
        <v>5.0</v>
      </c>
      <c r="K173" s="543" t="s">
        <v>322</v>
      </c>
      <c r="L173" s="405" t="s">
        <v>390</v>
      </c>
      <c r="M173" s="540">
        <f t="shared" si="1"/>
        <v>1667</v>
      </c>
      <c r="N173" s="25"/>
      <c r="O173" s="25"/>
      <c r="P173" s="25"/>
      <c r="Q173" s="25"/>
      <c r="R173" s="25"/>
      <c r="S173" s="25"/>
      <c r="T173" s="25"/>
      <c r="U173" s="25"/>
      <c r="V173" s="25"/>
      <c r="W173" s="25"/>
      <c r="X173" s="25"/>
      <c r="Y173" s="25"/>
      <c r="Z173" s="25"/>
    </row>
    <row r="174" ht="12.75" customHeight="1">
      <c r="A174" s="436">
        <v>17319.0</v>
      </c>
      <c r="B174" s="437" t="s">
        <v>6504</v>
      </c>
      <c r="C174" s="437">
        <v>2016.0</v>
      </c>
      <c r="D174" s="511">
        <v>42580.0</v>
      </c>
      <c r="E174" s="439" t="s">
        <v>6505</v>
      </c>
      <c r="F174" s="408" t="s">
        <v>2199</v>
      </c>
      <c r="G174" s="439" t="s">
        <v>17</v>
      </c>
      <c r="H174" s="408" t="s">
        <v>153</v>
      </c>
      <c r="I174" s="511">
        <v>43612.0</v>
      </c>
      <c r="J174" s="439">
        <v>5.0</v>
      </c>
      <c r="K174" s="583" t="s">
        <v>344</v>
      </c>
      <c r="L174" s="408" t="s">
        <v>395</v>
      </c>
      <c r="M174" s="541">
        <f t="shared" si="1"/>
        <v>1032</v>
      </c>
      <c r="N174" s="25"/>
      <c r="O174" s="25"/>
      <c r="P174" s="25"/>
      <c r="Q174" s="25"/>
      <c r="R174" s="25"/>
      <c r="S174" s="25"/>
      <c r="T174" s="25"/>
      <c r="U174" s="25"/>
      <c r="V174" s="25"/>
      <c r="W174" s="25"/>
      <c r="X174" s="25"/>
      <c r="Y174" s="25"/>
      <c r="Z174" s="25"/>
    </row>
    <row r="175" ht="12.75" customHeight="1">
      <c r="A175" s="430">
        <v>17419.0</v>
      </c>
      <c r="B175" s="431" t="s">
        <v>6506</v>
      </c>
      <c r="C175" s="431">
        <v>2018.0</v>
      </c>
      <c r="D175" s="508">
        <v>43280.0</v>
      </c>
      <c r="E175" s="433" t="s">
        <v>6507</v>
      </c>
      <c r="F175" s="405" t="s">
        <v>865</v>
      </c>
      <c r="G175" s="433" t="s">
        <v>17</v>
      </c>
      <c r="H175" s="405" t="s">
        <v>1034</v>
      </c>
      <c r="I175" s="508">
        <v>43612.0</v>
      </c>
      <c r="J175" s="433">
        <v>5.0</v>
      </c>
      <c r="K175" s="543" t="s">
        <v>322</v>
      </c>
      <c r="L175" s="405" t="s">
        <v>390</v>
      </c>
      <c r="M175" s="540">
        <f t="shared" si="1"/>
        <v>332</v>
      </c>
      <c r="N175" s="25"/>
      <c r="O175" s="25"/>
      <c r="P175" s="25"/>
      <c r="Q175" s="25"/>
      <c r="R175" s="25"/>
      <c r="S175" s="25"/>
      <c r="T175" s="25"/>
      <c r="U175" s="25"/>
      <c r="V175" s="25"/>
      <c r="W175" s="25"/>
      <c r="X175" s="25"/>
      <c r="Y175" s="25"/>
      <c r="Z175" s="25"/>
    </row>
    <row r="176" ht="12.75" customHeight="1">
      <c r="A176" s="436">
        <v>17519.0</v>
      </c>
      <c r="B176" s="437" t="s">
        <v>6508</v>
      </c>
      <c r="C176" s="437">
        <v>2011.0</v>
      </c>
      <c r="D176" s="511">
        <v>40598.0</v>
      </c>
      <c r="E176" s="439" t="s">
        <v>6509</v>
      </c>
      <c r="F176" s="408" t="s">
        <v>353</v>
      </c>
      <c r="G176" s="439" t="s">
        <v>17</v>
      </c>
      <c r="H176" s="408" t="s">
        <v>56</v>
      </c>
      <c r="I176" s="511">
        <v>43612.0</v>
      </c>
      <c r="J176" s="439">
        <v>5.0</v>
      </c>
      <c r="K176" s="543" t="s">
        <v>322</v>
      </c>
      <c r="L176" s="408" t="s">
        <v>390</v>
      </c>
      <c r="M176" s="541">
        <f t="shared" si="1"/>
        <v>3014</v>
      </c>
      <c r="N176" s="25"/>
      <c r="O176" s="25"/>
      <c r="P176" s="25"/>
      <c r="Q176" s="25"/>
      <c r="R176" s="25"/>
      <c r="S176" s="25"/>
      <c r="T176" s="25"/>
      <c r="U176" s="25"/>
      <c r="V176" s="25"/>
      <c r="W176" s="25"/>
      <c r="X176" s="25"/>
      <c r="Y176" s="25"/>
      <c r="Z176" s="25"/>
    </row>
    <row r="177" ht="12.75" customHeight="1">
      <c r="A177" s="430">
        <v>17619.0</v>
      </c>
      <c r="B177" s="431" t="s">
        <v>6510</v>
      </c>
      <c r="C177" s="431">
        <v>2015.0</v>
      </c>
      <c r="D177" s="508">
        <v>42088.0</v>
      </c>
      <c r="E177" s="433" t="s">
        <v>6511</v>
      </c>
      <c r="F177" s="405" t="s">
        <v>6234</v>
      </c>
      <c r="G177" s="433" t="s">
        <v>17</v>
      </c>
      <c r="H177" s="405" t="s">
        <v>153</v>
      </c>
      <c r="I177" s="508">
        <v>43612.0</v>
      </c>
      <c r="J177" s="433">
        <v>5.0</v>
      </c>
      <c r="K177" s="543" t="s">
        <v>322</v>
      </c>
      <c r="L177" s="405" t="s">
        <v>395</v>
      </c>
      <c r="M177" s="540">
        <f t="shared" si="1"/>
        <v>1524</v>
      </c>
      <c r="N177" s="25"/>
      <c r="O177" s="25"/>
      <c r="P177" s="25"/>
      <c r="Q177" s="25"/>
      <c r="R177" s="25"/>
      <c r="S177" s="25"/>
      <c r="T177" s="25"/>
      <c r="U177" s="25"/>
      <c r="V177" s="25"/>
      <c r="W177" s="25"/>
      <c r="X177" s="25"/>
      <c r="Y177" s="25"/>
      <c r="Z177" s="25"/>
    </row>
    <row r="178" ht="12.75" customHeight="1">
      <c r="A178" s="436">
        <v>17719.0</v>
      </c>
      <c r="B178" s="437" t="s">
        <v>6512</v>
      </c>
      <c r="C178" s="437">
        <v>2016.0</v>
      </c>
      <c r="D178" s="511">
        <v>42551.0</v>
      </c>
      <c r="E178" s="439" t="s">
        <v>6513</v>
      </c>
      <c r="F178" s="408" t="s">
        <v>1569</v>
      </c>
      <c r="G178" s="439" t="s">
        <v>17</v>
      </c>
      <c r="H178" s="408" t="s">
        <v>26</v>
      </c>
      <c r="I178" s="511">
        <v>43612.0</v>
      </c>
      <c r="J178" s="439">
        <v>5.0</v>
      </c>
      <c r="K178" s="551" t="s">
        <v>309</v>
      </c>
      <c r="L178" s="408" t="s">
        <v>390</v>
      </c>
      <c r="M178" s="541">
        <f t="shared" si="1"/>
        <v>1061</v>
      </c>
      <c r="N178" s="25"/>
      <c r="O178" s="25"/>
      <c r="P178" s="25"/>
      <c r="Q178" s="25"/>
      <c r="R178" s="25"/>
      <c r="S178" s="25"/>
      <c r="T178" s="25"/>
      <c r="U178" s="25"/>
      <c r="V178" s="25"/>
      <c r="W178" s="25"/>
      <c r="X178" s="25"/>
      <c r="Y178" s="25"/>
      <c r="Z178" s="25"/>
    </row>
    <row r="179" ht="12.75" customHeight="1">
      <c r="A179" s="430">
        <v>17819.0</v>
      </c>
      <c r="B179" s="431" t="s">
        <v>6514</v>
      </c>
      <c r="C179" s="431">
        <v>2014.0</v>
      </c>
      <c r="D179" s="508">
        <v>41983.0</v>
      </c>
      <c r="E179" s="433" t="s">
        <v>6515</v>
      </c>
      <c r="F179" s="405" t="s">
        <v>353</v>
      </c>
      <c r="G179" s="433" t="s">
        <v>17</v>
      </c>
      <c r="H179" s="405" t="s">
        <v>244</v>
      </c>
      <c r="I179" s="508">
        <v>43612.0</v>
      </c>
      <c r="J179" s="433">
        <v>5.0</v>
      </c>
      <c r="K179" s="543" t="s">
        <v>322</v>
      </c>
      <c r="L179" s="405" t="s">
        <v>390</v>
      </c>
      <c r="M179" s="540">
        <f t="shared" si="1"/>
        <v>1629</v>
      </c>
      <c r="N179" s="25"/>
      <c r="O179" s="25"/>
      <c r="P179" s="25"/>
      <c r="Q179" s="25"/>
      <c r="R179" s="25"/>
      <c r="S179" s="25"/>
      <c r="T179" s="25"/>
      <c r="U179" s="25"/>
      <c r="V179" s="25"/>
      <c r="W179" s="25"/>
      <c r="X179" s="25"/>
      <c r="Y179" s="25"/>
      <c r="Z179" s="25"/>
    </row>
    <row r="180" ht="12.75" customHeight="1">
      <c r="A180" s="436">
        <v>17919.0</v>
      </c>
      <c r="B180" s="437" t="s">
        <v>6516</v>
      </c>
      <c r="C180" s="437">
        <v>2018.0</v>
      </c>
      <c r="D180" s="511">
        <v>43343.0</v>
      </c>
      <c r="E180" s="439" t="s">
        <v>6517</v>
      </c>
      <c r="F180" s="408" t="s">
        <v>384</v>
      </c>
      <c r="G180" s="439" t="s">
        <v>17</v>
      </c>
      <c r="H180" s="408" t="s">
        <v>1034</v>
      </c>
      <c r="I180" s="511">
        <v>43612.0</v>
      </c>
      <c r="J180" s="439">
        <v>5.0</v>
      </c>
      <c r="K180" s="543" t="s">
        <v>322</v>
      </c>
      <c r="L180" s="408" t="s">
        <v>390</v>
      </c>
      <c r="M180" s="541">
        <f t="shared" si="1"/>
        <v>269</v>
      </c>
      <c r="N180" s="25"/>
      <c r="O180" s="25"/>
      <c r="P180" s="25"/>
      <c r="Q180" s="25"/>
      <c r="R180" s="25"/>
      <c r="S180" s="25"/>
      <c r="T180" s="25"/>
      <c r="U180" s="25"/>
      <c r="V180" s="25"/>
      <c r="W180" s="25"/>
      <c r="X180" s="25"/>
      <c r="Y180" s="25"/>
      <c r="Z180" s="25"/>
    </row>
    <row r="181" ht="12.75" customHeight="1">
      <c r="A181" s="430">
        <v>18019.0</v>
      </c>
      <c r="B181" s="431" t="s">
        <v>6518</v>
      </c>
      <c r="C181" s="431">
        <v>2013.0</v>
      </c>
      <c r="D181" s="508">
        <v>41320.0</v>
      </c>
      <c r="E181" s="433" t="s">
        <v>6519</v>
      </c>
      <c r="F181" s="405" t="s">
        <v>1114</v>
      </c>
      <c r="G181" s="433" t="s">
        <v>17</v>
      </c>
      <c r="H181" s="405" t="s">
        <v>39</v>
      </c>
      <c r="I181" s="508">
        <v>43612.0</v>
      </c>
      <c r="J181" s="433">
        <v>5.0</v>
      </c>
      <c r="K181" s="547" t="s">
        <v>293</v>
      </c>
      <c r="L181" s="405" t="s">
        <v>395</v>
      </c>
      <c r="M181" s="540">
        <f t="shared" si="1"/>
        <v>2292</v>
      </c>
      <c r="N181" s="25"/>
      <c r="O181" s="25"/>
      <c r="P181" s="25"/>
      <c r="Q181" s="25"/>
      <c r="R181" s="25"/>
      <c r="S181" s="25"/>
      <c r="T181" s="25"/>
      <c r="U181" s="25"/>
      <c r="V181" s="25"/>
      <c r="W181" s="25"/>
      <c r="X181" s="25"/>
      <c r="Y181" s="25"/>
      <c r="Z181" s="25"/>
    </row>
    <row r="182" ht="12.75" customHeight="1">
      <c r="A182" s="436">
        <v>18119.0</v>
      </c>
      <c r="B182" s="437" t="s">
        <v>6520</v>
      </c>
      <c r="C182" s="437">
        <v>2013.0</v>
      </c>
      <c r="D182" s="511">
        <v>41457.0</v>
      </c>
      <c r="E182" s="439" t="s">
        <v>6521</v>
      </c>
      <c r="F182" s="408" t="s">
        <v>1937</v>
      </c>
      <c r="G182" s="439" t="s">
        <v>17</v>
      </c>
      <c r="H182" s="408" t="s">
        <v>251</v>
      </c>
      <c r="I182" s="511">
        <v>43612.0</v>
      </c>
      <c r="J182" s="439">
        <v>5.0</v>
      </c>
      <c r="K182" s="551" t="s">
        <v>309</v>
      </c>
      <c r="L182" s="408" t="s">
        <v>386</v>
      </c>
      <c r="M182" s="541">
        <f t="shared" si="1"/>
        <v>2155</v>
      </c>
      <c r="N182" s="25"/>
      <c r="O182" s="25"/>
      <c r="P182" s="25"/>
      <c r="Q182" s="25"/>
      <c r="R182" s="25"/>
      <c r="S182" s="25"/>
      <c r="T182" s="25"/>
      <c r="U182" s="25"/>
      <c r="V182" s="25"/>
      <c r="W182" s="25"/>
      <c r="X182" s="25"/>
      <c r="Y182" s="25"/>
      <c r="Z182" s="25"/>
    </row>
    <row r="183" ht="12.75" customHeight="1">
      <c r="A183" s="430">
        <v>18219.0</v>
      </c>
      <c r="B183" s="431" t="s">
        <v>6522</v>
      </c>
      <c r="C183" s="431">
        <v>2013.0</v>
      </c>
      <c r="D183" s="508">
        <v>41286.0</v>
      </c>
      <c r="E183" s="433" t="s">
        <v>6523</v>
      </c>
      <c r="F183" s="405" t="s">
        <v>1114</v>
      </c>
      <c r="G183" s="433" t="s">
        <v>17</v>
      </c>
      <c r="H183" s="405" t="s">
        <v>244</v>
      </c>
      <c r="I183" s="508">
        <v>43612.0</v>
      </c>
      <c r="J183" s="433">
        <v>5.0</v>
      </c>
      <c r="K183" s="547" t="s">
        <v>293</v>
      </c>
      <c r="L183" s="405" t="s">
        <v>395</v>
      </c>
      <c r="M183" s="540">
        <f t="shared" si="1"/>
        <v>2326</v>
      </c>
      <c r="N183" s="25"/>
      <c r="O183" s="25"/>
      <c r="P183" s="25"/>
      <c r="Q183" s="25"/>
      <c r="R183" s="25"/>
      <c r="S183" s="25"/>
      <c r="T183" s="25"/>
      <c r="U183" s="25"/>
      <c r="V183" s="25"/>
      <c r="W183" s="25"/>
      <c r="X183" s="25"/>
      <c r="Y183" s="25"/>
      <c r="Z183" s="25"/>
    </row>
    <row r="184" ht="12.75" customHeight="1">
      <c r="A184" s="436">
        <v>18319.0</v>
      </c>
      <c r="B184" s="437" t="s">
        <v>6524</v>
      </c>
      <c r="C184" s="437">
        <v>2018.0</v>
      </c>
      <c r="D184" s="511">
        <v>43370.0</v>
      </c>
      <c r="E184" s="439" t="s">
        <v>6525</v>
      </c>
      <c r="F184" s="408" t="s">
        <v>2983</v>
      </c>
      <c r="G184" s="439" t="s">
        <v>725</v>
      </c>
      <c r="H184" s="408" t="s">
        <v>2472</v>
      </c>
      <c r="I184" s="511">
        <v>43614.0</v>
      </c>
      <c r="J184" s="439">
        <v>5.0</v>
      </c>
      <c r="K184" s="543" t="s">
        <v>322</v>
      </c>
      <c r="L184" s="408" t="s">
        <v>399</v>
      </c>
      <c r="M184" s="541">
        <f t="shared" si="1"/>
        <v>244</v>
      </c>
      <c r="N184" s="25"/>
      <c r="O184" s="25"/>
      <c r="P184" s="25"/>
      <c r="Q184" s="25"/>
      <c r="R184" s="25"/>
      <c r="S184" s="25"/>
      <c r="T184" s="25"/>
      <c r="U184" s="25"/>
      <c r="V184" s="25"/>
      <c r="W184" s="25"/>
      <c r="X184" s="25"/>
      <c r="Y184" s="25"/>
      <c r="Z184" s="25"/>
    </row>
    <row r="185" ht="15.75" customHeight="1">
      <c r="A185" s="430">
        <v>18419.0</v>
      </c>
      <c r="B185" s="431" t="s">
        <v>6526</v>
      </c>
      <c r="C185" s="431">
        <v>2012.0</v>
      </c>
      <c r="D185" s="508">
        <v>40914.0</v>
      </c>
      <c r="E185" s="433" t="s">
        <v>6527</v>
      </c>
      <c r="F185" s="405" t="s">
        <v>865</v>
      </c>
      <c r="G185" s="433" t="s">
        <v>17</v>
      </c>
      <c r="H185" s="405" t="s">
        <v>50</v>
      </c>
      <c r="I185" s="508">
        <v>43614.0</v>
      </c>
      <c r="J185" s="433">
        <v>5.0</v>
      </c>
      <c r="K185" s="543" t="s">
        <v>322</v>
      </c>
      <c r="L185" s="405" t="s">
        <v>395</v>
      </c>
      <c r="M185" s="540">
        <f t="shared" si="1"/>
        <v>2700</v>
      </c>
      <c r="N185" s="25"/>
      <c r="O185" s="25"/>
      <c r="P185" s="25"/>
      <c r="Q185" s="25"/>
      <c r="R185" s="25"/>
      <c r="S185" s="25"/>
      <c r="T185" s="25"/>
      <c r="U185" s="25"/>
      <c r="V185" s="25"/>
      <c r="W185" s="25"/>
      <c r="X185" s="25"/>
      <c r="Y185" s="25"/>
      <c r="Z185" s="25"/>
    </row>
    <row r="186" ht="12.75" customHeight="1">
      <c r="A186" s="436">
        <v>18519.0</v>
      </c>
      <c r="B186" s="437" t="s">
        <v>6528</v>
      </c>
      <c r="C186" s="437">
        <v>2012.0</v>
      </c>
      <c r="D186" s="511">
        <v>41046.0</v>
      </c>
      <c r="E186" s="439" t="s">
        <v>6529</v>
      </c>
      <c r="F186" s="408" t="s">
        <v>1114</v>
      </c>
      <c r="G186" s="439" t="s">
        <v>17</v>
      </c>
      <c r="H186" s="408" t="s">
        <v>927</v>
      </c>
      <c r="I186" s="511">
        <v>43614.0</v>
      </c>
      <c r="J186" s="439">
        <v>5.0</v>
      </c>
      <c r="K186" s="547" t="s">
        <v>293</v>
      </c>
      <c r="L186" s="408" t="s">
        <v>395</v>
      </c>
      <c r="M186" s="541">
        <f t="shared" si="1"/>
        <v>2568</v>
      </c>
      <c r="N186" s="25"/>
      <c r="O186" s="25"/>
      <c r="P186" s="25"/>
      <c r="Q186" s="25"/>
      <c r="R186" s="25"/>
      <c r="S186" s="25"/>
      <c r="T186" s="25"/>
      <c r="U186" s="25"/>
      <c r="V186" s="25"/>
      <c r="W186" s="25"/>
      <c r="X186" s="25"/>
      <c r="Y186" s="25"/>
      <c r="Z186" s="25"/>
    </row>
    <row r="187" ht="12.75" customHeight="1">
      <c r="A187" s="430">
        <v>18619.0</v>
      </c>
      <c r="B187" s="431" t="s">
        <v>6530</v>
      </c>
      <c r="C187" s="431">
        <v>2012.0</v>
      </c>
      <c r="D187" s="508">
        <v>41190.0</v>
      </c>
      <c r="E187" s="433" t="s">
        <v>6531</v>
      </c>
      <c r="F187" s="405" t="s">
        <v>1114</v>
      </c>
      <c r="G187" s="433" t="s">
        <v>17</v>
      </c>
      <c r="H187" s="405" t="s">
        <v>2542</v>
      </c>
      <c r="I187" s="508">
        <v>43614.0</v>
      </c>
      <c r="J187" s="433">
        <v>5.0</v>
      </c>
      <c r="K187" s="547" t="s">
        <v>293</v>
      </c>
      <c r="L187" s="405" t="s">
        <v>395</v>
      </c>
      <c r="M187" s="540">
        <f t="shared" si="1"/>
        <v>2424</v>
      </c>
      <c r="N187" s="25"/>
      <c r="O187" s="25"/>
      <c r="P187" s="25"/>
      <c r="Q187" s="25"/>
      <c r="R187" s="25"/>
      <c r="S187" s="25"/>
      <c r="T187" s="25"/>
      <c r="U187" s="25"/>
      <c r="V187" s="25"/>
      <c r="W187" s="25"/>
      <c r="X187" s="25"/>
      <c r="Y187" s="25"/>
      <c r="Z187" s="25"/>
    </row>
    <row r="188" ht="12.75" customHeight="1">
      <c r="A188" s="436">
        <v>18719.0</v>
      </c>
      <c r="B188" s="437" t="s">
        <v>6532</v>
      </c>
      <c r="C188" s="437">
        <v>2014.0</v>
      </c>
      <c r="D188" s="511">
        <v>41803.0</v>
      </c>
      <c r="E188" s="439" t="s">
        <v>6533</v>
      </c>
      <c r="F188" s="408" t="s">
        <v>1114</v>
      </c>
      <c r="G188" s="439" t="s">
        <v>17</v>
      </c>
      <c r="H188" s="408" t="s">
        <v>149</v>
      </c>
      <c r="I188" s="511">
        <v>43614.0</v>
      </c>
      <c r="J188" s="439">
        <v>5.0</v>
      </c>
      <c r="K188" s="547" t="s">
        <v>293</v>
      </c>
      <c r="L188" s="408" t="s">
        <v>395</v>
      </c>
      <c r="M188" s="541">
        <f t="shared" si="1"/>
        <v>1811</v>
      </c>
      <c r="N188" s="25"/>
      <c r="O188" s="25"/>
      <c r="P188" s="25"/>
      <c r="Q188" s="25"/>
      <c r="R188" s="25"/>
      <c r="S188" s="25"/>
      <c r="T188" s="25"/>
      <c r="U188" s="25"/>
      <c r="V188" s="25"/>
      <c r="W188" s="25"/>
      <c r="X188" s="25"/>
      <c r="Y188" s="25"/>
      <c r="Z188" s="25"/>
    </row>
    <row r="189" ht="12.75" customHeight="1">
      <c r="A189" s="430">
        <v>18819.0</v>
      </c>
      <c r="B189" s="431" t="s">
        <v>6534</v>
      </c>
      <c r="C189" s="431">
        <v>2012.0</v>
      </c>
      <c r="D189" s="508">
        <v>41190.0</v>
      </c>
      <c r="E189" s="433" t="s">
        <v>6535</v>
      </c>
      <c r="F189" s="405" t="s">
        <v>1114</v>
      </c>
      <c r="G189" s="433" t="s">
        <v>17</v>
      </c>
      <c r="H189" s="405" t="s">
        <v>1034</v>
      </c>
      <c r="I189" s="508">
        <v>43614.0</v>
      </c>
      <c r="J189" s="433">
        <v>5.0</v>
      </c>
      <c r="K189" s="547" t="s">
        <v>293</v>
      </c>
      <c r="L189" s="405" t="s">
        <v>395</v>
      </c>
      <c r="M189" s="540">
        <f t="shared" si="1"/>
        <v>2424</v>
      </c>
      <c r="N189" s="25"/>
      <c r="O189" s="25"/>
      <c r="P189" s="25"/>
      <c r="Q189" s="25"/>
      <c r="R189" s="25"/>
      <c r="S189" s="25"/>
      <c r="T189" s="25"/>
      <c r="U189" s="25"/>
      <c r="V189" s="25"/>
      <c r="W189" s="25"/>
      <c r="X189" s="25"/>
      <c r="Y189" s="25"/>
      <c r="Z189" s="25"/>
    </row>
    <row r="190" ht="12.75" customHeight="1">
      <c r="A190" s="436">
        <v>18919.0</v>
      </c>
      <c r="B190" s="437" t="s">
        <v>6536</v>
      </c>
      <c r="C190" s="437">
        <v>2012.0</v>
      </c>
      <c r="D190" s="511">
        <v>41038.0</v>
      </c>
      <c r="E190" s="439" t="s">
        <v>6537</v>
      </c>
      <c r="F190" s="408" t="s">
        <v>1114</v>
      </c>
      <c r="G190" s="439" t="s">
        <v>17</v>
      </c>
      <c r="H190" s="408" t="s">
        <v>50</v>
      </c>
      <c r="I190" s="511">
        <v>43614.0</v>
      </c>
      <c r="J190" s="439">
        <v>5.0</v>
      </c>
      <c r="K190" s="547" t="s">
        <v>293</v>
      </c>
      <c r="L190" s="408" t="s">
        <v>395</v>
      </c>
      <c r="M190" s="541">
        <f t="shared" si="1"/>
        <v>2576</v>
      </c>
      <c r="N190" s="25"/>
      <c r="O190" s="25"/>
      <c r="P190" s="25"/>
      <c r="Q190" s="25"/>
      <c r="R190" s="25"/>
      <c r="S190" s="25"/>
      <c r="T190" s="25"/>
      <c r="U190" s="25"/>
      <c r="V190" s="25"/>
      <c r="W190" s="25"/>
      <c r="X190" s="25"/>
      <c r="Y190" s="25"/>
      <c r="Z190" s="25"/>
    </row>
    <row r="191" ht="12.75" customHeight="1">
      <c r="A191" s="430">
        <v>19019.0</v>
      </c>
      <c r="B191" s="431" t="s">
        <v>6538</v>
      </c>
      <c r="C191" s="431">
        <v>2013.0</v>
      </c>
      <c r="D191" s="508">
        <v>41624.0</v>
      </c>
      <c r="E191" s="433" t="s">
        <v>6539</v>
      </c>
      <c r="F191" s="405" t="s">
        <v>905</v>
      </c>
      <c r="G191" s="433" t="s">
        <v>17</v>
      </c>
      <c r="H191" s="405" t="s">
        <v>130</v>
      </c>
      <c r="I191" s="508">
        <v>43614.0</v>
      </c>
      <c r="J191" s="433">
        <v>5.0</v>
      </c>
      <c r="K191" s="583" t="s">
        <v>344</v>
      </c>
      <c r="L191" s="405" t="s">
        <v>395</v>
      </c>
      <c r="M191" s="540">
        <f t="shared" si="1"/>
        <v>1990</v>
      </c>
      <c r="N191" s="25"/>
      <c r="O191" s="25"/>
      <c r="P191" s="25"/>
      <c r="Q191" s="25"/>
      <c r="R191" s="25"/>
      <c r="S191" s="25"/>
      <c r="T191" s="25"/>
      <c r="U191" s="25"/>
      <c r="V191" s="25"/>
      <c r="W191" s="25"/>
      <c r="X191" s="25"/>
      <c r="Y191" s="25"/>
      <c r="Z191" s="25"/>
    </row>
    <row r="192" ht="12.75" customHeight="1">
      <c r="A192" s="436">
        <v>19119.0</v>
      </c>
      <c r="B192" s="437" t="s">
        <v>6540</v>
      </c>
      <c r="C192" s="437">
        <v>2015.0</v>
      </c>
      <c r="D192" s="511">
        <v>42305.0</v>
      </c>
      <c r="E192" s="439" t="s">
        <v>6541</v>
      </c>
      <c r="F192" s="408" t="s">
        <v>711</v>
      </c>
      <c r="G192" s="439" t="s">
        <v>17</v>
      </c>
      <c r="H192" s="408" t="s">
        <v>2542</v>
      </c>
      <c r="I192" s="511">
        <v>43614.0</v>
      </c>
      <c r="J192" s="439">
        <v>5.0</v>
      </c>
      <c r="K192" s="583" t="s">
        <v>344</v>
      </c>
      <c r="L192" s="408" t="s">
        <v>390</v>
      </c>
      <c r="M192" s="541">
        <f t="shared" si="1"/>
        <v>1309</v>
      </c>
      <c r="N192" s="25"/>
      <c r="O192" s="25"/>
      <c r="P192" s="25"/>
      <c r="Q192" s="25"/>
      <c r="R192" s="25"/>
      <c r="S192" s="25"/>
      <c r="T192" s="25"/>
      <c r="U192" s="25"/>
      <c r="V192" s="25"/>
      <c r="W192" s="25"/>
      <c r="X192" s="25"/>
      <c r="Y192" s="25"/>
      <c r="Z192" s="25"/>
    </row>
    <row r="193" ht="12.75" customHeight="1">
      <c r="A193" s="430">
        <v>19219.0</v>
      </c>
      <c r="B193" s="431" t="s">
        <v>6542</v>
      </c>
      <c r="C193" s="431">
        <v>2015.0</v>
      </c>
      <c r="D193" s="508">
        <v>42110.0</v>
      </c>
      <c r="E193" s="433" t="s">
        <v>6543</v>
      </c>
      <c r="F193" s="405" t="s">
        <v>711</v>
      </c>
      <c r="G193" s="433" t="s">
        <v>17</v>
      </c>
      <c r="H193" s="405" t="s">
        <v>234</v>
      </c>
      <c r="I193" s="508">
        <v>43614.0</v>
      </c>
      <c r="J193" s="433">
        <v>5.0</v>
      </c>
      <c r="K193" s="583" t="s">
        <v>344</v>
      </c>
      <c r="L193" s="405" t="s">
        <v>390</v>
      </c>
      <c r="M193" s="540">
        <f t="shared" si="1"/>
        <v>1504</v>
      </c>
      <c r="N193" s="25"/>
      <c r="O193" s="25"/>
      <c r="P193" s="25"/>
      <c r="Q193" s="25"/>
      <c r="R193" s="25"/>
      <c r="S193" s="25"/>
      <c r="T193" s="25"/>
      <c r="U193" s="25"/>
      <c r="V193" s="25"/>
      <c r="W193" s="25"/>
      <c r="X193" s="25"/>
      <c r="Y193" s="25"/>
      <c r="Z193" s="25"/>
    </row>
    <row r="194" ht="12.75" customHeight="1">
      <c r="A194" s="436">
        <v>19319.0</v>
      </c>
      <c r="B194" s="437" t="s">
        <v>6544</v>
      </c>
      <c r="C194" s="437">
        <v>2014.0</v>
      </c>
      <c r="D194" s="511">
        <v>41974.0</v>
      </c>
      <c r="E194" s="439" t="s">
        <v>6545</v>
      </c>
      <c r="F194" s="408" t="s">
        <v>711</v>
      </c>
      <c r="G194" s="439" t="s">
        <v>17</v>
      </c>
      <c r="H194" s="408" t="s">
        <v>26</v>
      </c>
      <c r="I194" s="511">
        <v>43614.0</v>
      </c>
      <c r="J194" s="439">
        <v>5.0</v>
      </c>
      <c r="K194" s="583" t="s">
        <v>344</v>
      </c>
      <c r="L194" s="408" t="s">
        <v>390</v>
      </c>
      <c r="M194" s="541">
        <f t="shared" si="1"/>
        <v>1640</v>
      </c>
      <c r="N194" s="25"/>
      <c r="O194" s="25"/>
      <c r="P194" s="25"/>
      <c r="Q194" s="25"/>
      <c r="R194" s="25"/>
      <c r="S194" s="25"/>
      <c r="T194" s="25"/>
      <c r="U194" s="25"/>
      <c r="V194" s="25"/>
      <c r="W194" s="25"/>
      <c r="X194" s="25"/>
      <c r="Y194" s="25"/>
      <c r="Z194" s="25"/>
    </row>
    <row r="195" ht="12.75" customHeight="1">
      <c r="A195" s="430">
        <v>19419.0</v>
      </c>
      <c r="B195" s="431" t="s">
        <v>6546</v>
      </c>
      <c r="C195" s="431">
        <v>2014.0</v>
      </c>
      <c r="D195" s="508">
        <v>41778.0</v>
      </c>
      <c r="E195" s="433" t="s">
        <v>6547</v>
      </c>
      <c r="F195" s="405" t="s">
        <v>711</v>
      </c>
      <c r="G195" s="433" t="s">
        <v>17</v>
      </c>
      <c r="H195" s="405" t="s">
        <v>50</v>
      </c>
      <c r="I195" s="508">
        <v>43614.0</v>
      </c>
      <c r="J195" s="433">
        <v>5.0</v>
      </c>
      <c r="K195" s="583" t="s">
        <v>344</v>
      </c>
      <c r="L195" s="405" t="s">
        <v>390</v>
      </c>
      <c r="M195" s="540">
        <f t="shared" si="1"/>
        <v>1836</v>
      </c>
      <c r="N195" s="25"/>
      <c r="O195" s="25"/>
      <c r="P195" s="25"/>
      <c r="Q195" s="25"/>
      <c r="R195" s="25"/>
      <c r="S195" s="25"/>
      <c r="T195" s="25"/>
      <c r="U195" s="25"/>
      <c r="V195" s="25"/>
      <c r="W195" s="25"/>
      <c r="X195" s="25"/>
      <c r="Y195" s="25"/>
      <c r="Z195" s="25"/>
    </row>
    <row r="196" ht="12.75" customHeight="1">
      <c r="A196" s="436">
        <v>19519.0</v>
      </c>
      <c r="B196" s="437" t="s">
        <v>6548</v>
      </c>
      <c r="C196" s="437">
        <v>2013.0</v>
      </c>
      <c r="D196" s="511">
        <v>41495.0</v>
      </c>
      <c r="E196" s="439" t="s">
        <v>6549</v>
      </c>
      <c r="F196" s="408" t="s">
        <v>711</v>
      </c>
      <c r="G196" s="439" t="s">
        <v>17</v>
      </c>
      <c r="H196" s="408" t="s">
        <v>927</v>
      </c>
      <c r="I196" s="511">
        <v>43614.0</v>
      </c>
      <c r="J196" s="439">
        <v>5.0</v>
      </c>
      <c r="K196" s="583" t="s">
        <v>344</v>
      </c>
      <c r="L196" s="408" t="s">
        <v>390</v>
      </c>
      <c r="M196" s="541">
        <f t="shared" si="1"/>
        <v>2119</v>
      </c>
      <c r="N196" s="25"/>
      <c r="O196" s="25"/>
      <c r="P196" s="25"/>
      <c r="Q196" s="25"/>
      <c r="R196" s="25"/>
      <c r="S196" s="25"/>
      <c r="T196" s="25"/>
      <c r="U196" s="25"/>
      <c r="V196" s="25"/>
      <c r="W196" s="25"/>
      <c r="X196" s="25"/>
      <c r="Y196" s="25"/>
      <c r="Z196" s="25"/>
    </row>
    <row r="197" ht="15.75" customHeight="1">
      <c r="A197" s="430">
        <v>19619.0</v>
      </c>
      <c r="B197" s="431" t="s">
        <v>6550</v>
      </c>
      <c r="C197" s="431">
        <v>2012.0</v>
      </c>
      <c r="D197" s="508">
        <v>41222.0</v>
      </c>
      <c r="E197" s="433" t="s">
        <v>6551</v>
      </c>
      <c r="F197" s="405" t="s">
        <v>44</v>
      </c>
      <c r="G197" s="433" t="s">
        <v>17</v>
      </c>
      <c r="H197" s="405" t="s">
        <v>380</v>
      </c>
      <c r="I197" s="508">
        <v>43616.0</v>
      </c>
      <c r="J197" s="433">
        <v>5.0</v>
      </c>
      <c r="K197" s="547" t="s">
        <v>293</v>
      </c>
      <c r="L197" s="405" t="s">
        <v>395</v>
      </c>
      <c r="M197" s="540">
        <f t="shared" si="1"/>
        <v>2394</v>
      </c>
      <c r="N197" s="25"/>
      <c r="O197" s="25"/>
      <c r="P197" s="25"/>
      <c r="Q197" s="25"/>
      <c r="R197" s="25"/>
      <c r="S197" s="25"/>
      <c r="T197" s="25"/>
      <c r="U197" s="25"/>
      <c r="V197" s="25"/>
      <c r="W197" s="25"/>
      <c r="X197" s="25"/>
      <c r="Y197" s="25"/>
      <c r="Z197" s="25"/>
    </row>
    <row r="198" ht="12.75" customHeight="1">
      <c r="A198" s="436">
        <v>19719.0</v>
      </c>
      <c r="B198" s="437" t="s">
        <v>6552</v>
      </c>
      <c r="C198" s="437">
        <v>2016.0</v>
      </c>
      <c r="D198" s="511">
        <v>42550.0</v>
      </c>
      <c r="E198" s="439" t="s">
        <v>6553</v>
      </c>
      <c r="F198" s="408" t="s">
        <v>353</v>
      </c>
      <c r="G198" s="439" t="s">
        <v>17</v>
      </c>
      <c r="H198" s="408" t="s">
        <v>130</v>
      </c>
      <c r="I198" s="511">
        <v>43616.0</v>
      </c>
      <c r="J198" s="439">
        <v>5.0</v>
      </c>
      <c r="K198" s="543" t="s">
        <v>322</v>
      </c>
      <c r="L198" s="408" t="s">
        <v>390</v>
      </c>
      <c r="M198" s="541">
        <f t="shared" si="1"/>
        <v>1066</v>
      </c>
      <c r="N198" s="25"/>
      <c r="O198" s="25"/>
      <c r="P198" s="25"/>
      <c r="Q198" s="25"/>
      <c r="R198" s="25"/>
      <c r="S198" s="25"/>
      <c r="T198" s="25"/>
      <c r="U198" s="25"/>
      <c r="V198" s="25"/>
      <c r="W198" s="25"/>
      <c r="X198" s="25"/>
      <c r="Y198" s="25"/>
      <c r="Z198" s="25"/>
    </row>
    <row r="199" ht="15.75" customHeight="1">
      <c r="A199" s="430">
        <v>19819.0</v>
      </c>
      <c r="B199" s="431" t="s">
        <v>6554</v>
      </c>
      <c r="C199" s="431">
        <v>2016.0</v>
      </c>
      <c r="D199" s="508">
        <v>42618.0</v>
      </c>
      <c r="E199" s="433" t="s">
        <v>6555</v>
      </c>
      <c r="F199" s="405" t="s">
        <v>1365</v>
      </c>
      <c r="G199" s="433" t="s">
        <v>17</v>
      </c>
      <c r="H199" s="405" t="s">
        <v>50</v>
      </c>
      <c r="I199" s="508">
        <v>43616.0</v>
      </c>
      <c r="J199" s="433">
        <v>5.0</v>
      </c>
      <c r="K199" s="547" t="s">
        <v>293</v>
      </c>
      <c r="L199" s="405" t="s">
        <v>395</v>
      </c>
      <c r="M199" s="540">
        <f t="shared" si="1"/>
        <v>998</v>
      </c>
      <c r="N199" s="25"/>
      <c r="O199" s="25"/>
      <c r="P199" s="25"/>
      <c r="Q199" s="25"/>
      <c r="R199" s="25"/>
      <c r="S199" s="25"/>
      <c r="T199" s="25"/>
      <c r="U199" s="25"/>
      <c r="V199" s="25"/>
      <c r="W199" s="25"/>
      <c r="X199" s="25"/>
      <c r="Y199" s="25"/>
      <c r="Z199" s="25"/>
    </row>
    <row r="200" ht="12.75" customHeight="1">
      <c r="A200" s="436">
        <v>19919.0</v>
      </c>
      <c r="B200" s="437" t="s">
        <v>6556</v>
      </c>
      <c r="C200" s="437">
        <v>2016.0</v>
      </c>
      <c r="D200" s="511">
        <v>42618.0</v>
      </c>
      <c r="E200" s="439" t="s">
        <v>6557</v>
      </c>
      <c r="F200" s="408" t="s">
        <v>1365</v>
      </c>
      <c r="G200" s="439" t="s">
        <v>17</v>
      </c>
      <c r="H200" s="408" t="s">
        <v>244</v>
      </c>
      <c r="I200" s="511">
        <v>43616.0</v>
      </c>
      <c r="J200" s="439">
        <v>5.0</v>
      </c>
      <c r="K200" s="547" t="s">
        <v>293</v>
      </c>
      <c r="L200" s="408" t="s">
        <v>395</v>
      </c>
      <c r="M200" s="541">
        <f t="shared" si="1"/>
        <v>998</v>
      </c>
      <c r="N200" s="25"/>
      <c r="O200" s="25"/>
      <c r="P200" s="25"/>
      <c r="Q200" s="25"/>
      <c r="R200" s="25"/>
      <c r="S200" s="25"/>
      <c r="T200" s="25"/>
      <c r="U200" s="25"/>
      <c r="V200" s="25"/>
      <c r="W200" s="25"/>
      <c r="X200" s="25"/>
      <c r="Y200" s="25"/>
      <c r="Z200" s="25"/>
    </row>
    <row r="201" ht="14.25" customHeight="1">
      <c r="A201" s="430">
        <v>20019.0</v>
      </c>
      <c r="B201" s="431" t="s">
        <v>6558</v>
      </c>
      <c r="C201" s="431">
        <v>2015.0</v>
      </c>
      <c r="D201" s="508">
        <v>42312.0</v>
      </c>
      <c r="E201" s="433" t="s">
        <v>6559</v>
      </c>
      <c r="F201" s="405" t="s">
        <v>6234</v>
      </c>
      <c r="G201" s="433" t="s">
        <v>17</v>
      </c>
      <c r="H201" s="405" t="s">
        <v>1034</v>
      </c>
      <c r="I201" s="508">
        <v>43616.0</v>
      </c>
      <c r="J201" s="433">
        <v>5.0</v>
      </c>
      <c r="K201" s="543" t="s">
        <v>322</v>
      </c>
      <c r="L201" s="405" t="s">
        <v>395</v>
      </c>
      <c r="M201" s="540">
        <f t="shared" si="1"/>
        <v>1304</v>
      </c>
      <c r="N201" s="25"/>
      <c r="O201" s="25"/>
      <c r="P201" s="25"/>
      <c r="Q201" s="25"/>
      <c r="R201" s="25"/>
      <c r="S201" s="25"/>
      <c r="T201" s="25"/>
      <c r="U201" s="25"/>
      <c r="V201" s="25"/>
      <c r="W201" s="25"/>
      <c r="X201" s="25"/>
      <c r="Y201" s="25"/>
      <c r="Z201" s="25"/>
    </row>
    <row r="202" ht="12.75" customHeight="1">
      <c r="A202" s="436">
        <v>20119.0</v>
      </c>
      <c r="B202" s="437" t="s">
        <v>6560</v>
      </c>
      <c r="C202" s="437">
        <v>2009.0</v>
      </c>
      <c r="D202" s="511">
        <v>40092.0</v>
      </c>
      <c r="E202" s="439" t="s">
        <v>6561</v>
      </c>
      <c r="F202" s="408" t="s">
        <v>6562</v>
      </c>
      <c r="G202" s="439" t="s">
        <v>17</v>
      </c>
      <c r="H202" s="408" t="s">
        <v>3328</v>
      </c>
      <c r="I202" s="511">
        <v>43616.0</v>
      </c>
      <c r="J202" s="439">
        <v>5.0</v>
      </c>
      <c r="K202" s="543" t="s">
        <v>322</v>
      </c>
      <c r="L202" s="408" t="s">
        <v>390</v>
      </c>
      <c r="M202" s="541">
        <f t="shared" si="1"/>
        <v>3524</v>
      </c>
      <c r="N202" s="25"/>
      <c r="O202" s="25"/>
      <c r="P202" s="25"/>
      <c r="Q202" s="25"/>
      <c r="R202" s="25"/>
      <c r="S202" s="25"/>
      <c r="T202" s="25"/>
      <c r="U202" s="25"/>
      <c r="V202" s="25"/>
      <c r="W202" s="25"/>
      <c r="X202" s="25"/>
      <c r="Y202" s="25"/>
      <c r="Z202" s="25"/>
    </row>
    <row r="203" ht="12.75" customHeight="1">
      <c r="A203" s="430">
        <v>20219.0</v>
      </c>
      <c r="B203" s="431" t="s">
        <v>6563</v>
      </c>
      <c r="C203" s="431">
        <v>2015.0</v>
      </c>
      <c r="D203" s="508">
        <v>42262.0</v>
      </c>
      <c r="E203" s="433" t="s">
        <v>6564</v>
      </c>
      <c r="F203" s="405" t="s">
        <v>6565</v>
      </c>
      <c r="G203" s="433" t="s">
        <v>712</v>
      </c>
      <c r="H203" s="405" t="s">
        <v>5278</v>
      </c>
      <c r="I203" s="508">
        <v>43626.0</v>
      </c>
      <c r="J203" s="433">
        <v>6.0</v>
      </c>
      <c r="K203" s="551" t="s">
        <v>309</v>
      </c>
      <c r="L203" s="405" t="s">
        <v>390</v>
      </c>
      <c r="M203" s="540">
        <f t="shared" si="1"/>
        <v>1364</v>
      </c>
      <c r="N203" s="25"/>
      <c r="O203" s="25"/>
      <c r="P203" s="25"/>
      <c r="Q203" s="25"/>
      <c r="R203" s="25"/>
      <c r="S203" s="25"/>
      <c r="T203" s="25"/>
      <c r="U203" s="25"/>
      <c r="V203" s="25"/>
      <c r="W203" s="25"/>
      <c r="X203" s="25"/>
      <c r="Y203" s="25"/>
      <c r="Z203" s="25"/>
    </row>
    <row r="204" ht="12.75" customHeight="1">
      <c r="A204" s="436">
        <v>20319.0</v>
      </c>
      <c r="B204" s="437" t="s">
        <v>6566</v>
      </c>
      <c r="C204" s="437">
        <v>2017.0</v>
      </c>
      <c r="D204" s="511">
        <v>42964.0</v>
      </c>
      <c r="E204" s="439" t="s">
        <v>6567</v>
      </c>
      <c r="F204" s="408" t="s">
        <v>2716</v>
      </c>
      <c r="G204" s="439" t="s">
        <v>729</v>
      </c>
      <c r="H204" s="408" t="s">
        <v>828</v>
      </c>
      <c r="I204" s="511">
        <v>43626.0</v>
      </c>
      <c r="J204" s="439">
        <v>6.0</v>
      </c>
      <c r="K204" s="583" t="s">
        <v>344</v>
      </c>
      <c r="L204" s="408" t="s">
        <v>399</v>
      </c>
      <c r="M204" s="541">
        <f t="shared" si="1"/>
        <v>662</v>
      </c>
      <c r="N204" s="25"/>
      <c r="O204" s="25"/>
      <c r="P204" s="25"/>
      <c r="Q204" s="25"/>
      <c r="R204" s="25"/>
      <c r="S204" s="25"/>
      <c r="T204" s="25"/>
      <c r="U204" s="25"/>
      <c r="V204" s="25"/>
      <c r="W204" s="25"/>
      <c r="X204" s="25"/>
      <c r="Y204" s="25"/>
      <c r="Z204" s="25"/>
    </row>
    <row r="205" ht="12.75" customHeight="1">
      <c r="A205" s="430">
        <v>20419.0</v>
      </c>
      <c r="B205" s="431" t="s">
        <v>6568</v>
      </c>
      <c r="C205" s="431">
        <v>2012.0</v>
      </c>
      <c r="D205" s="508">
        <v>41124.0</v>
      </c>
      <c r="E205" s="433" t="s">
        <v>6569</v>
      </c>
      <c r="F205" s="405" t="s">
        <v>1509</v>
      </c>
      <c r="G205" s="433" t="s">
        <v>712</v>
      </c>
      <c r="H205" s="405" t="s">
        <v>130</v>
      </c>
      <c r="I205" s="508">
        <v>43626.0</v>
      </c>
      <c r="J205" s="433">
        <v>6.0</v>
      </c>
      <c r="K205" s="543" t="s">
        <v>322</v>
      </c>
      <c r="L205" s="405" t="s">
        <v>390</v>
      </c>
      <c r="M205" s="540">
        <f t="shared" si="1"/>
        <v>2502</v>
      </c>
      <c r="N205" s="25"/>
      <c r="O205" s="25"/>
      <c r="P205" s="25"/>
      <c r="Q205" s="25"/>
      <c r="R205" s="25"/>
      <c r="S205" s="25"/>
      <c r="T205" s="25"/>
      <c r="U205" s="25"/>
      <c r="V205" s="25"/>
      <c r="W205" s="25"/>
      <c r="X205" s="25"/>
      <c r="Y205" s="25"/>
      <c r="Z205" s="25"/>
    </row>
    <row r="206" ht="12.75" customHeight="1">
      <c r="A206" s="436">
        <v>20519.0</v>
      </c>
      <c r="B206" s="437" t="s">
        <v>6570</v>
      </c>
      <c r="C206" s="437">
        <v>2015.0</v>
      </c>
      <c r="D206" s="511">
        <v>42268.0</v>
      </c>
      <c r="E206" s="439" t="s">
        <v>6571</v>
      </c>
      <c r="F206" s="408" t="s">
        <v>1653</v>
      </c>
      <c r="G206" s="439" t="s">
        <v>712</v>
      </c>
      <c r="H206" s="408" t="s">
        <v>380</v>
      </c>
      <c r="I206" s="511">
        <v>43626.0</v>
      </c>
      <c r="J206" s="439">
        <v>6.0</v>
      </c>
      <c r="K206" s="547" t="s">
        <v>293</v>
      </c>
      <c r="L206" s="408" t="s">
        <v>390</v>
      </c>
      <c r="M206" s="541">
        <f t="shared" si="1"/>
        <v>1358</v>
      </c>
      <c r="N206" s="25"/>
      <c r="O206" s="25"/>
      <c r="P206" s="25"/>
      <c r="Q206" s="25"/>
      <c r="R206" s="25"/>
      <c r="S206" s="25"/>
      <c r="T206" s="25"/>
      <c r="U206" s="25"/>
      <c r="V206" s="25"/>
      <c r="W206" s="25"/>
      <c r="X206" s="25"/>
      <c r="Y206" s="25"/>
      <c r="Z206" s="25"/>
    </row>
    <row r="207" ht="12.75" customHeight="1">
      <c r="A207" s="430">
        <v>20619.0</v>
      </c>
      <c r="B207" s="431" t="s">
        <v>6572</v>
      </c>
      <c r="C207" s="431">
        <v>2012.0</v>
      </c>
      <c r="D207" s="508">
        <v>41124.0</v>
      </c>
      <c r="E207" s="433" t="s">
        <v>6573</v>
      </c>
      <c r="F207" s="405" t="s">
        <v>1509</v>
      </c>
      <c r="G207" s="433" t="s">
        <v>712</v>
      </c>
      <c r="H207" s="405" t="s">
        <v>130</v>
      </c>
      <c r="I207" s="508">
        <v>43626.0</v>
      </c>
      <c r="J207" s="433">
        <v>6.0</v>
      </c>
      <c r="K207" s="543" t="s">
        <v>322</v>
      </c>
      <c r="L207" s="405" t="s">
        <v>390</v>
      </c>
      <c r="M207" s="540">
        <f t="shared" si="1"/>
        <v>2502</v>
      </c>
      <c r="N207" s="25"/>
      <c r="O207" s="25"/>
      <c r="P207" s="25"/>
      <c r="Q207" s="25"/>
      <c r="R207" s="25"/>
      <c r="S207" s="25"/>
      <c r="T207" s="25"/>
      <c r="U207" s="25"/>
      <c r="V207" s="25"/>
      <c r="W207" s="25"/>
      <c r="X207" s="25"/>
      <c r="Y207" s="25"/>
      <c r="Z207" s="25"/>
    </row>
    <row r="208" ht="12.75" customHeight="1">
      <c r="A208" s="436">
        <v>20719.0</v>
      </c>
      <c r="B208" s="437" t="s">
        <v>6574</v>
      </c>
      <c r="C208" s="437">
        <v>2012.0</v>
      </c>
      <c r="D208" s="511">
        <v>40910.0</v>
      </c>
      <c r="E208" s="439" t="s">
        <v>6575</v>
      </c>
      <c r="F208" s="408" t="s">
        <v>4929</v>
      </c>
      <c r="G208" s="439" t="s">
        <v>712</v>
      </c>
      <c r="H208" s="408" t="s">
        <v>125</v>
      </c>
      <c r="I208" s="511">
        <v>43626.0</v>
      </c>
      <c r="J208" s="439">
        <v>6.0</v>
      </c>
      <c r="K208" s="543" t="s">
        <v>322</v>
      </c>
      <c r="L208" s="408" t="s">
        <v>390</v>
      </c>
      <c r="M208" s="541">
        <f t="shared" si="1"/>
        <v>2716</v>
      </c>
      <c r="N208" s="25"/>
      <c r="O208" s="25"/>
      <c r="P208" s="25"/>
      <c r="Q208" s="25"/>
      <c r="R208" s="25"/>
      <c r="S208" s="25"/>
      <c r="T208" s="25"/>
      <c r="U208" s="25"/>
      <c r="V208" s="25"/>
      <c r="W208" s="25"/>
      <c r="X208" s="25"/>
      <c r="Y208" s="25"/>
      <c r="Z208" s="25"/>
    </row>
    <row r="209" ht="12.75" customHeight="1">
      <c r="A209" s="430">
        <v>20819.0</v>
      </c>
      <c r="B209" s="431" t="s">
        <v>6576</v>
      </c>
      <c r="C209" s="431">
        <v>2014.0</v>
      </c>
      <c r="D209" s="508">
        <v>41676.0</v>
      </c>
      <c r="E209" s="433" t="s">
        <v>6577</v>
      </c>
      <c r="F209" s="405" t="s">
        <v>933</v>
      </c>
      <c r="G209" s="433" t="s">
        <v>806</v>
      </c>
      <c r="H209" s="405" t="s">
        <v>927</v>
      </c>
      <c r="I209" s="508">
        <v>43626.0</v>
      </c>
      <c r="J209" s="433">
        <v>6.0</v>
      </c>
      <c r="K209" s="551" t="s">
        <v>309</v>
      </c>
      <c r="L209" s="405" t="s">
        <v>395</v>
      </c>
      <c r="M209" s="540">
        <f t="shared" si="1"/>
        <v>1950</v>
      </c>
      <c r="N209" s="25"/>
      <c r="O209" s="25"/>
      <c r="P209" s="25"/>
      <c r="Q209" s="25"/>
      <c r="R209" s="25"/>
      <c r="S209" s="25"/>
      <c r="T209" s="25"/>
      <c r="U209" s="25"/>
      <c r="V209" s="25"/>
      <c r="W209" s="25"/>
      <c r="X209" s="25"/>
      <c r="Y209" s="25"/>
      <c r="Z209" s="25"/>
    </row>
    <row r="210" ht="12.75" customHeight="1">
      <c r="A210" s="436">
        <v>20919.0</v>
      </c>
      <c r="B210" s="437" t="s">
        <v>6578</v>
      </c>
      <c r="C210" s="437">
        <v>2015.0</v>
      </c>
      <c r="D210" s="511">
        <v>42199.0</v>
      </c>
      <c r="E210" s="439" t="s">
        <v>6579</v>
      </c>
      <c r="F210" s="408" t="s">
        <v>44</v>
      </c>
      <c r="G210" s="439" t="s">
        <v>806</v>
      </c>
      <c r="H210" s="408" t="s">
        <v>3328</v>
      </c>
      <c r="I210" s="511">
        <v>43626.0</v>
      </c>
      <c r="J210" s="439">
        <v>6.0</v>
      </c>
      <c r="K210" s="547" t="s">
        <v>293</v>
      </c>
      <c r="L210" s="408" t="s">
        <v>395</v>
      </c>
      <c r="M210" s="541">
        <f t="shared" si="1"/>
        <v>1427</v>
      </c>
      <c r="N210" s="25"/>
      <c r="O210" s="25"/>
      <c r="P210" s="25"/>
      <c r="Q210" s="25"/>
      <c r="R210" s="25"/>
      <c r="S210" s="25"/>
      <c r="T210" s="25"/>
      <c r="U210" s="25"/>
      <c r="V210" s="25"/>
      <c r="W210" s="25"/>
      <c r="X210" s="25"/>
      <c r="Y210" s="25"/>
      <c r="Z210" s="25"/>
    </row>
    <row r="211" ht="12.75" customHeight="1">
      <c r="A211" s="430">
        <v>21019.0</v>
      </c>
      <c r="B211" s="431" t="s">
        <v>6580</v>
      </c>
      <c r="C211" s="431">
        <v>2015.0</v>
      </c>
      <c r="D211" s="508">
        <v>42102.0</v>
      </c>
      <c r="E211" s="433" t="s">
        <v>6581</v>
      </c>
      <c r="F211" s="405" t="s">
        <v>865</v>
      </c>
      <c r="G211" s="433" t="s">
        <v>17</v>
      </c>
      <c r="H211" s="405" t="s">
        <v>125</v>
      </c>
      <c r="I211" s="508">
        <v>43629.0</v>
      </c>
      <c r="J211" s="433">
        <v>6.0</v>
      </c>
      <c r="K211" s="543" t="s">
        <v>322</v>
      </c>
      <c r="L211" s="405" t="s">
        <v>390</v>
      </c>
      <c r="M211" s="540">
        <f t="shared" si="1"/>
        <v>1527</v>
      </c>
      <c r="N211" s="25"/>
      <c r="O211" s="25"/>
      <c r="P211" s="25"/>
      <c r="Q211" s="25"/>
      <c r="R211" s="25"/>
      <c r="S211" s="25"/>
      <c r="T211" s="25"/>
      <c r="U211" s="25"/>
      <c r="V211" s="25"/>
      <c r="W211" s="25"/>
      <c r="X211" s="25"/>
      <c r="Y211" s="25"/>
      <c r="Z211" s="25"/>
    </row>
    <row r="212" ht="12.75" customHeight="1">
      <c r="A212" s="436">
        <v>21119.0</v>
      </c>
      <c r="B212" s="437" t="s">
        <v>6582</v>
      </c>
      <c r="C212" s="437">
        <v>2016.0</v>
      </c>
      <c r="D212" s="511">
        <v>42720.0</v>
      </c>
      <c r="E212" s="439" t="s">
        <v>6583</v>
      </c>
      <c r="F212" s="408" t="s">
        <v>4267</v>
      </c>
      <c r="G212" s="439" t="s">
        <v>34</v>
      </c>
      <c r="H212" s="408" t="s">
        <v>3328</v>
      </c>
      <c r="I212" s="511">
        <v>43633.0</v>
      </c>
      <c r="J212" s="439">
        <v>6.0</v>
      </c>
      <c r="K212" s="543" t="s">
        <v>322</v>
      </c>
      <c r="L212" s="408" t="s">
        <v>395</v>
      </c>
      <c r="M212" s="541">
        <f t="shared" si="1"/>
        <v>913</v>
      </c>
      <c r="N212" s="25"/>
      <c r="O212" s="25"/>
      <c r="P212" s="25"/>
      <c r="Q212" s="25"/>
      <c r="R212" s="25"/>
      <c r="S212" s="25"/>
      <c r="T212" s="25"/>
      <c r="U212" s="25"/>
      <c r="V212" s="25"/>
      <c r="W212" s="25"/>
      <c r="X212" s="25"/>
      <c r="Y212" s="25"/>
      <c r="Z212" s="25"/>
    </row>
    <row r="213" ht="12.75" customHeight="1">
      <c r="A213" s="430">
        <v>21219.0</v>
      </c>
      <c r="B213" s="431" t="s">
        <v>6584</v>
      </c>
      <c r="C213" s="431">
        <v>2016.0</v>
      </c>
      <c r="D213" s="508">
        <v>42508.0</v>
      </c>
      <c r="E213" s="433" t="s">
        <v>6585</v>
      </c>
      <c r="F213" s="405" t="s">
        <v>1001</v>
      </c>
      <c r="G213" s="433" t="s">
        <v>712</v>
      </c>
      <c r="H213" s="405" t="s">
        <v>50</v>
      </c>
      <c r="I213" s="508">
        <v>43635.0</v>
      </c>
      <c r="J213" s="433">
        <v>6.0</v>
      </c>
      <c r="K213" s="547" t="s">
        <v>293</v>
      </c>
      <c r="L213" s="405" t="s">
        <v>395</v>
      </c>
      <c r="M213" s="540">
        <f t="shared" si="1"/>
        <v>1127</v>
      </c>
      <c r="N213" s="25"/>
      <c r="O213" s="25"/>
      <c r="P213" s="25"/>
      <c r="Q213" s="25"/>
      <c r="R213" s="25"/>
      <c r="S213" s="25"/>
      <c r="T213" s="25"/>
      <c r="U213" s="25"/>
      <c r="V213" s="25"/>
      <c r="W213" s="25"/>
      <c r="X213" s="25"/>
      <c r="Y213" s="25"/>
      <c r="Z213" s="25"/>
    </row>
    <row r="214" ht="12.75" customHeight="1">
      <c r="A214" s="436">
        <v>21319.0</v>
      </c>
      <c r="B214" s="437" t="s">
        <v>6586</v>
      </c>
      <c r="C214" s="437">
        <v>2016.0</v>
      </c>
      <c r="D214" s="511">
        <v>42733.0</v>
      </c>
      <c r="E214" s="439" t="s">
        <v>6587</v>
      </c>
      <c r="F214" s="408" t="s">
        <v>178</v>
      </c>
      <c r="G214" s="439" t="s">
        <v>712</v>
      </c>
      <c r="H214" s="408" t="s">
        <v>1404</v>
      </c>
      <c r="I214" s="511">
        <v>43635.0</v>
      </c>
      <c r="J214" s="439">
        <v>6.0</v>
      </c>
      <c r="K214" s="543" t="s">
        <v>322</v>
      </c>
      <c r="L214" s="408" t="s">
        <v>395</v>
      </c>
      <c r="M214" s="541">
        <f t="shared" si="1"/>
        <v>902</v>
      </c>
      <c r="N214" s="25"/>
      <c r="O214" s="25"/>
      <c r="P214" s="25"/>
      <c r="Q214" s="25"/>
      <c r="R214" s="25"/>
      <c r="S214" s="25"/>
      <c r="T214" s="25"/>
      <c r="U214" s="25"/>
      <c r="V214" s="25"/>
      <c r="W214" s="25"/>
      <c r="X214" s="25"/>
      <c r="Y214" s="25"/>
      <c r="Z214" s="25"/>
    </row>
    <row r="215" ht="12.75" customHeight="1">
      <c r="A215" s="430">
        <v>21419.0</v>
      </c>
      <c r="B215" s="431" t="s">
        <v>6588</v>
      </c>
      <c r="C215" s="431">
        <v>2018.0</v>
      </c>
      <c r="D215" s="508">
        <v>43322.0</v>
      </c>
      <c r="E215" s="433" t="s">
        <v>6589</v>
      </c>
      <c r="F215" s="405" t="s">
        <v>6273</v>
      </c>
      <c r="G215" s="433" t="s">
        <v>725</v>
      </c>
      <c r="H215" s="405" t="s">
        <v>6590</v>
      </c>
      <c r="I215" s="508">
        <v>43635.0</v>
      </c>
      <c r="J215" s="433">
        <v>6.0</v>
      </c>
      <c r="K215" s="583" t="s">
        <v>344</v>
      </c>
      <c r="L215" s="405" t="s">
        <v>399</v>
      </c>
      <c r="M215" s="540">
        <f t="shared" si="1"/>
        <v>313</v>
      </c>
      <c r="N215" s="25"/>
      <c r="O215" s="25"/>
      <c r="P215" s="25"/>
      <c r="Q215" s="25"/>
      <c r="R215" s="25"/>
      <c r="S215" s="25"/>
      <c r="T215" s="25"/>
      <c r="U215" s="25"/>
      <c r="V215" s="25"/>
      <c r="W215" s="25"/>
      <c r="X215" s="25"/>
      <c r="Y215" s="25"/>
      <c r="Z215" s="25"/>
    </row>
    <row r="216" ht="12.75" customHeight="1">
      <c r="A216" s="436">
        <v>21519.0</v>
      </c>
      <c r="B216" s="437" t="s">
        <v>6591</v>
      </c>
      <c r="C216" s="437">
        <v>2018.0</v>
      </c>
      <c r="D216" s="511">
        <v>43402.0</v>
      </c>
      <c r="E216" s="439" t="s">
        <v>6592</v>
      </c>
      <c r="F216" s="408" t="s">
        <v>6593</v>
      </c>
      <c r="G216" s="439" t="s">
        <v>725</v>
      </c>
      <c r="H216" s="408" t="s">
        <v>18</v>
      </c>
      <c r="I216" s="511">
        <v>43635.0</v>
      </c>
      <c r="J216" s="439">
        <v>6.0</v>
      </c>
      <c r="K216" s="543" t="s">
        <v>322</v>
      </c>
      <c r="L216" s="408" t="s">
        <v>399</v>
      </c>
      <c r="M216" s="541">
        <f t="shared" si="1"/>
        <v>233</v>
      </c>
      <c r="N216" s="25"/>
      <c r="O216" s="25"/>
      <c r="P216" s="25"/>
      <c r="Q216" s="25"/>
      <c r="R216" s="25"/>
      <c r="S216" s="25"/>
      <c r="T216" s="25"/>
      <c r="U216" s="25"/>
      <c r="V216" s="25"/>
      <c r="W216" s="25"/>
      <c r="X216" s="25"/>
      <c r="Y216" s="25"/>
      <c r="Z216" s="25"/>
    </row>
    <row r="217" ht="12.75" customHeight="1">
      <c r="A217" s="430">
        <v>21619.0</v>
      </c>
      <c r="B217" s="431" t="s">
        <v>6594</v>
      </c>
      <c r="C217" s="431">
        <v>2015.0</v>
      </c>
      <c r="D217" s="508">
        <v>42235.0</v>
      </c>
      <c r="E217" s="433" t="s">
        <v>6595</v>
      </c>
      <c r="F217" s="405" t="s">
        <v>6596</v>
      </c>
      <c r="G217" s="433" t="s">
        <v>806</v>
      </c>
      <c r="H217" s="405" t="s">
        <v>244</v>
      </c>
      <c r="I217" s="508">
        <v>43635.0</v>
      </c>
      <c r="J217" s="433">
        <v>6.0</v>
      </c>
      <c r="K217" s="551" t="s">
        <v>309</v>
      </c>
      <c r="L217" s="405" t="s">
        <v>390</v>
      </c>
      <c r="M217" s="540">
        <f t="shared" si="1"/>
        <v>1400</v>
      </c>
      <c r="N217" s="25"/>
      <c r="O217" s="25"/>
      <c r="P217" s="25"/>
      <c r="Q217" s="25"/>
      <c r="R217" s="25"/>
      <c r="S217" s="25"/>
      <c r="T217" s="25"/>
      <c r="U217" s="25"/>
      <c r="V217" s="25"/>
      <c r="W217" s="25"/>
      <c r="X217" s="25"/>
      <c r="Y217" s="25"/>
      <c r="Z217" s="25"/>
    </row>
    <row r="218" ht="12.75" customHeight="1">
      <c r="A218" s="436">
        <v>21719.0</v>
      </c>
      <c r="B218" s="437" t="s">
        <v>6597</v>
      </c>
      <c r="C218" s="437">
        <v>2014.0</v>
      </c>
      <c r="D218" s="511">
        <v>41717.0</v>
      </c>
      <c r="E218" s="439" t="s">
        <v>6598</v>
      </c>
      <c r="F218" s="408" t="s">
        <v>372</v>
      </c>
      <c r="G218" s="439" t="s">
        <v>712</v>
      </c>
      <c r="H218" s="408" t="s">
        <v>163</v>
      </c>
      <c r="I218" s="511">
        <v>43644.0</v>
      </c>
      <c r="J218" s="439">
        <v>6.0</v>
      </c>
      <c r="K218" s="543" t="s">
        <v>322</v>
      </c>
      <c r="L218" s="408" t="s">
        <v>395</v>
      </c>
      <c r="M218" s="541">
        <f t="shared" si="1"/>
        <v>1927</v>
      </c>
      <c r="N218" s="25"/>
      <c r="O218" s="25"/>
      <c r="P218" s="25"/>
      <c r="Q218" s="25"/>
      <c r="R218" s="25"/>
      <c r="S218" s="25"/>
      <c r="T218" s="25"/>
      <c r="U218" s="25"/>
      <c r="V218" s="25"/>
      <c r="W218" s="25"/>
      <c r="X218" s="25"/>
      <c r="Y218" s="25"/>
      <c r="Z218" s="25"/>
    </row>
    <row r="219" ht="12.75" customHeight="1">
      <c r="A219" s="430">
        <v>21819.0</v>
      </c>
      <c r="B219" s="431" t="s">
        <v>6599</v>
      </c>
      <c r="C219" s="431">
        <v>2011.0</v>
      </c>
      <c r="D219" s="508">
        <v>40605.0</v>
      </c>
      <c r="E219" s="433" t="s">
        <v>6600</v>
      </c>
      <c r="F219" s="405" t="s">
        <v>4055</v>
      </c>
      <c r="G219" s="433" t="s">
        <v>806</v>
      </c>
      <c r="H219" s="405" t="s">
        <v>3328</v>
      </c>
      <c r="I219" s="508">
        <v>43644.0</v>
      </c>
      <c r="J219" s="433">
        <v>6.0</v>
      </c>
      <c r="K219" s="547" t="s">
        <v>293</v>
      </c>
      <c r="L219" s="405" t="s">
        <v>395</v>
      </c>
      <c r="M219" s="540">
        <f t="shared" si="1"/>
        <v>3039</v>
      </c>
      <c r="N219" s="25"/>
      <c r="O219" s="25"/>
      <c r="P219" s="25"/>
      <c r="Q219" s="25"/>
      <c r="R219" s="25"/>
      <c r="S219" s="25"/>
      <c r="T219" s="25"/>
      <c r="U219" s="25"/>
      <c r="V219" s="25"/>
      <c r="W219" s="25"/>
      <c r="X219" s="25"/>
      <c r="Y219" s="25"/>
      <c r="Z219" s="25"/>
    </row>
    <row r="220" ht="12.75" customHeight="1">
      <c r="A220" s="436">
        <v>21919.0</v>
      </c>
      <c r="B220" s="437" t="s">
        <v>6601</v>
      </c>
      <c r="C220" s="437">
        <v>2009.0</v>
      </c>
      <c r="D220" s="511">
        <v>40168.0</v>
      </c>
      <c r="E220" s="439" t="s">
        <v>6602</v>
      </c>
      <c r="F220" s="408" t="s">
        <v>6603</v>
      </c>
      <c r="G220" s="439" t="s">
        <v>806</v>
      </c>
      <c r="H220" s="408" t="s">
        <v>1189</v>
      </c>
      <c r="I220" s="511">
        <v>43644.0</v>
      </c>
      <c r="J220" s="439">
        <v>6.0</v>
      </c>
      <c r="K220" s="543" t="s">
        <v>322</v>
      </c>
      <c r="L220" s="408" t="s">
        <v>386</v>
      </c>
      <c r="M220" s="541">
        <f t="shared" si="1"/>
        <v>3476</v>
      </c>
      <c r="N220" s="25"/>
      <c r="O220" s="25"/>
      <c r="P220" s="25"/>
      <c r="Q220" s="25"/>
      <c r="R220" s="25"/>
      <c r="S220" s="25"/>
      <c r="T220" s="25"/>
      <c r="U220" s="25"/>
      <c r="V220" s="25"/>
      <c r="W220" s="25"/>
      <c r="X220" s="25"/>
      <c r="Y220" s="25"/>
      <c r="Z220" s="25"/>
    </row>
    <row r="221" ht="12.75" customHeight="1">
      <c r="A221" s="430">
        <v>22019.0</v>
      </c>
      <c r="B221" s="431" t="s">
        <v>6604</v>
      </c>
      <c r="C221" s="431">
        <v>2018.0</v>
      </c>
      <c r="D221" s="508">
        <v>43418.0</v>
      </c>
      <c r="E221" s="433" t="s">
        <v>6605</v>
      </c>
      <c r="F221" s="405" t="s">
        <v>2983</v>
      </c>
      <c r="G221" s="433" t="s">
        <v>729</v>
      </c>
      <c r="H221" s="405" t="s">
        <v>2995</v>
      </c>
      <c r="I221" s="508">
        <v>43644.0</v>
      </c>
      <c r="J221" s="433">
        <v>6.0</v>
      </c>
      <c r="K221" s="583" t="s">
        <v>344</v>
      </c>
      <c r="L221" s="405" t="s">
        <v>399</v>
      </c>
      <c r="M221" s="540">
        <f t="shared" si="1"/>
        <v>226</v>
      </c>
      <c r="N221" s="25"/>
      <c r="O221" s="25"/>
      <c r="P221" s="25"/>
      <c r="Q221" s="25"/>
      <c r="R221" s="25"/>
      <c r="S221" s="25"/>
      <c r="T221" s="25"/>
      <c r="U221" s="25"/>
      <c r="V221" s="25"/>
      <c r="W221" s="25"/>
      <c r="X221" s="25"/>
      <c r="Y221" s="25"/>
      <c r="Z221" s="25"/>
    </row>
    <row r="222" ht="12.75" customHeight="1">
      <c r="A222" s="436">
        <v>22119.0</v>
      </c>
      <c r="B222" s="437" t="s">
        <v>6606</v>
      </c>
      <c r="C222" s="437">
        <v>2018.0</v>
      </c>
      <c r="D222" s="511">
        <v>43418.0</v>
      </c>
      <c r="E222" s="439" t="s">
        <v>6607</v>
      </c>
      <c r="F222" s="408" t="s">
        <v>2716</v>
      </c>
      <c r="G222" s="439" t="s">
        <v>729</v>
      </c>
      <c r="H222" s="408" t="s">
        <v>4264</v>
      </c>
      <c r="I222" s="511">
        <v>43651.0</v>
      </c>
      <c r="J222" s="439">
        <v>7.0</v>
      </c>
      <c r="K222" s="583" t="s">
        <v>344</v>
      </c>
      <c r="L222" s="408" t="s">
        <v>399</v>
      </c>
      <c r="M222" s="541">
        <f t="shared" si="1"/>
        <v>233</v>
      </c>
      <c r="N222" s="25"/>
      <c r="O222" s="25"/>
      <c r="P222" s="25"/>
      <c r="Q222" s="25"/>
      <c r="R222" s="25"/>
      <c r="S222" s="25"/>
      <c r="T222" s="25"/>
      <c r="U222" s="25"/>
      <c r="V222" s="25"/>
      <c r="W222" s="25"/>
      <c r="X222" s="25"/>
      <c r="Y222" s="25"/>
      <c r="Z222" s="25"/>
    </row>
    <row r="223" ht="12.75" customHeight="1">
      <c r="A223" s="430">
        <v>22219.0</v>
      </c>
      <c r="B223" s="431" t="s">
        <v>6608</v>
      </c>
      <c r="C223" s="431">
        <v>2013.0</v>
      </c>
      <c r="D223" s="508">
        <v>41431.0</v>
      </c>
      <c r="E223" s="433" t="s">
        <v>6609</v>
      </c>
      <c r="F223" s="405" t="s">
        <v>171</v>
      </c>
      <c r="G223" s="433" t="s">
        <v>712</v>
      </c>
      <c r="H223" s="405" t="s">
        <v>244</v>
      </c>
      <c r="I223" s="508">
        <v>43651.0</v>
      </c>
      <c r="J223" s="433">
        <v>7.0</v>
      </c>
      <c r="K223" s="543" t="s">
        <v>322</v>
      </c>
      <c r="L223" s="405" t="s">
        <v>390</v>
      </c>
      <c r="M223" s="540">
        <f t="shared" si="1"/>
        <v>2220</v>
      </c>
      <c r="N223" s="25"/>
      <c r="O223" s="25"/>
      <c r="P223" s="25"/>
      <c r="Q223" s="25"/>
      <c r="R223" s="25"/>
      <c r="S223" s="25"/>
      <c r="T223" s="25"/>
      <c r="U223" s="25"/>
      <c r="V223" s="25"/>
      <c r="W223" s="25"/>
      <c r="X223" s="25"/>
      <c r="Y223" s="25"/>
      <c r="Z223" s="25"/>
    </row>
    <row r="224" ht="12.75" customHeight="1">
      <c r="A224" s="436">
        <v>22319.0</v>
      </c>
      <c r="B224" s="437" t="s">
        <v>6610</v>
      </c>
      <c r="C224" s="437">
        <v>2012.0</v>
      </c>
      <c r="D224" s="511">
        <v>41264.0</v>
      </c>
      <c r="E224" s="439" t="s">
        <v>6611</v>
      </c>
      <c r="F224" s="408" t="s">
        <v>6612</v>
      </c>
      <c r="G224" s="439" t="s">
        <v>712</v>
      </c>
      <c r="H224" s="408" t="s">
        <v>1034</v>
      </c>
      <c r="I224" s="511">
        <v>43651.0</v>
      </c>
      <c r="J224" s="439">
        <v>7.0</v>
      </c>
      <c r="K224" s="547" t="s">
        <v>293</v>
      </c>
      <c r="L224" s="408" t="s">
        <v>390</v>
      </c>
      <c r="M224" s="541">
        <f t="shared" si="1"/>
        <v>2387</v>
      </c>
      <c r="N224" s="25"/>
      <c r="O224" s="25"/>
      <c r="P224" s="25"/>
      <c r="Q224" s="25"/>
      <c r="R224" s="25"/>
      <c r="S224" s="25"/>
      <c r="T224" s="25"/>
      <c r="U224" s="25"/>
      <c r="V224" s="25"/>
      <c r="W224" s="25"/>
      <c r="X224" s="25"/>
      <c r="Y224" s="25"/>
      <c r="Z224" s="25"/>
    </row>
    <row r="225" ht="12.75" customHeight="1">
      <c r="A225" s="430">
        <v>22419.0</v>
      </c>
      <c r="B225" s="431" t="s">
        <v>6613</v>
      </c>
      <c r="C225" s="431">
        <v>2015.0</v>
      </c>
      <c r="D225" s="508">
        <v>42103.0</v>
      </c>
      <c r="E225" s="433" t="s">
        <v>6614</v>
      </c>
      <c r="F225" s="405" t="s">
        <v>25</v>
      </c>
      <c r="G225" s="433" t="s">
        <v>712</v>
      </c>
      <c r="H225" s="405" t="s">
        <v>956</v>
      </c>
      <c r="I225" s="508">
        <v>43651.0</v>
      </c>
      <c r="J225" s="433">
        <v>7.0</v>
      </c>
      <c r="K225" s="543" t="s">
        <v>322</v>
      </c>
      <c r="L225" s="405" t="s">
        <v>390</v>
      </c>
      <c r="M225" s="540">
        <f t="shared" si="1"/>
        <v>1548</v>
      </c>
      <c r="N225" s="25"/>
      <c r="O225" s="25"/>
      <c r="P225" s="25"/>
      <c r="Q225" s="25"/>
      <c r="R225" s="25"/>
      <c r="S225" s="25"/>
      <c r="T225" s="25"/>
      <c r="U225" s="25"/>
      <c r="V225" s="25"/>
      <c r="W225" s="25"/>
      <c r="X225" s="25"/>
      <c r="Y225" s="25"/>
      <c r="Z225" s="25"/>
    </row>
    <row r="226" ht="12.75" customHeight="1">
      <c r="A226" s="436">
        <v>22519.0</v>
      </c>
      <c r="B226" s="437" t="s">
        <v>6615</v>
      </c>
      <c r="C226" s="437">
        <v>2018.0</v>
      </c>
      <c r="D226" s="511">
        <v>43305.0</v>
      </c>
      <c r="E226" s="439" t="s">
        <v>6616</v>
      </c>
      <c r="F226" s="408" t="s">
        <v>2983</v>
      </c>
      <c r="G226" s="439" t="s">
        <v>729</v>
      </c>
      <c r="H226" s="408" t="s">
        <v>6617</v>
      </c>
      <c r="I226" s="511">
        <v>43651.0</v>
      </c>
      <c r="J226" s="439">
        <v>7.0</v>
      </c>
      <c r="K226" s="583" t="s">
        <v>344</v>
      </c>
      <c r="L226" s="408" t="s">
        <v>399</v>
      </c>
      <c r="M226" s="541">
        <f t="shared" si="1"/>
        <v>346</v>
      </c>
      <c r="N226" s="25"/>
      <c r="O226" s="25"/>
      <c r="P226" s="25"/>
      <c r="Q226" s="25"/>
      <c r="R226" s="25"/>
      <c r="S226" s="25"/>
      <c r="T226" s="25"/>
      <c r="U226" s="25"/>
      <c r="V226" s="25"/>
      <c r="W226" s="25"/>
      <c r="X226" s="25"/>
      <c r="Y226" s="25"/>
      <c r="Z226" s="25"/>
    </row>
    <row r="227" ht="12.75" customHeight="1">
      <c r="A227" s="430">
        <v>22619.0</v>
      </c>
      <c r="B227" s="431" t="s">
        <v>6618</v>
      </c>
      <c r="C227" s="431">
        <v>2017.0</v>
      </c>
      <c r="D227" s="508">
        <v>42858.0</v>
      </c>
      <c r="E227" s="433" t="s">
        <v>6619</v>
      </c>
      <c r="F227" s="405" t="s">
        <v>6620</v>
      </c>
      <c r="G227" s="433" t="s">
        <v>707</v>
      </c>
      <c r="H227" s="405" t="s">
        <v>3328</v>
      </c>
      <c r="I227" s="508">
        <v>43651.0</v>
      </c>
      <c r="J227" s="433">
        <v>7.0</v>
      </c>
      <c r="K227" s="543" t="s">
        <v>322</v>
      </c>
      <c r="L227" s="405" t="s">
        <v>395</v>
      </c>
      <c r="M227" s="540">
        <f t="shared" si="1"/>
        <v>793</v>
      </c>
      <c r="N227" s="25"/>
      <c r="O227" s="25"/>
      <c r="P227" s="25"/>
      <c r="Q227" s="25"/>
      <c r="R227" s="25"/>
      <c r="S227" s="25"/>
      <c r="T227" s="25"/>
      <c r="U227" s="25"/>
      <c r="V227" s="25"/>
      <c r="W227" s="25"/>
      <c r="X227" s="25"/>
      <c r="Y227" s="25"/>
      <c r="Z227" s="25"/>
    </row>
    <row r="228" ht="12.75" customHeight="1">
      <c r="A228" s="436">
        <v>22719.0</v>
      </c>
      <c r="B228" s="437" t="s">
        <v>6621</v>
      </c>
      <c r="C228" s="437">
        <v>2017.0</v>
      </c>
      <c r="D228" s="511">
        <v>42858.0</v>
      </c>
      <c r="E228" s="439" t="s">
        <v>6622</v>
      </c>
      <c r="F228" s="408" t="s">
        <v>6620</v>
      </c>
      <c r="G228" s="439" t="s">
        <v>707</v>
      </c>
      <c r="H228" s="408" t="s">
        <v>3328</v>
      </c>
      <c r="I228" s="511">
        <v>43651.0</v>
      </c>
      <c r="J228" s="439">
        <v>7.0</v>
      </c>
      <c r="K228" s="543" t="s">
        <v>322</v>
      </c>
      <c r="L228" s="408" t="s">
        <v>395</v>
      </c>
      <c r="M228" s="541">
        <f t="shared" si="1"/>
        <v>793</v>
      </c>
      <c r="N228" s="25"/>
      <c r="O228" s="25"/>
      <c r="P228" s="25"/>
      <c r="Q228" s="25"/>
      <c r="R228" s="25"/>
      <c r="S228" s="25"/>
      <c r="T228" s="25"/>
      <c r="U228" s="25"/>
      <c r="V228" s="25"/>
      <c r="W228" s="25"/>
      <c r="X228" s="25"/>
      <c r="Y228" s="25"/>
      <c r="Z228" s="25"/>
    </row>
    <row r="229" ht="12.75" customHeight="1">
      <c r="A229" s="430">
        <v>22819.0</v>
      </c>
      <c r="B229" s="431" t="s">
        <v>6623</v>
      </c>
      <c r="C229" s="431">
        <v>2017.0</v>
      </c>
      <c r="D229" s="508">
        <v>42796.0</v>
      </c>
      <c r="E229" s="433" t="s">
        <v>6624</v>
      </c>
      <c r="F229" s="405" t="s">
        <v>6620</v>
      </c>
      <c r="G229" s="433" t="s">
        <v>707</v>
      </c>
      <c r="H229" s="405" t="s">
        <v>3328</v>
      </c>
      <c r="I229" s="508">
        <v>43651.0</v>
      </c>
      <c r="J229" s="433">
        <v>7.0</v>
      </c>
      <c r="K229" s="543" t="s">
        <v>322</v>
      </c>
      <c r="L229" s="405" t="s">
        <v>395</v>
      </c>
      <c r="M229" s="540">
        <f t="shared" si="1"/>
        <v>855</v>
      </c>
      <c r="N229" s="25"/>
      <c r="O229" s="25"/>
      <c r="P229" s="25"/>
      <c r="Q229" s="25"/>
      <c r="R229" s="25"/>
      <c r="S229" s="25"/>
      <c r="T229" s="25"/>
      <c r="U229" s="25"/>
      <c r="V229" s="25"/>
      <c r="W229" s="25"/>
      <c r="X229" s="25"/>
      <c r="Y229" s="25"/>
      <c r="Z229" s="25"/>
    </row>
    <row r="230" ht="12.75" customHeight="1">
      <c r="A230" s="436">
        <v>22919.0</v>
      </c>
      <c r="B230" s="437" t="s">
        <v>6625</v>
      </c>
      <c r="C230" s="437">
        <v>2014.0</v>
      </c>
      <c r="D230" s="511">
        <v>41718.0</v>
      </c>
      <c r="E230" s="439" t="s">
        <v>6626</v>
      </c>
      <c r="F230" s="408" t="s">
        <v>6620</v>
      </c>
      <c r="G230" s="439" t="s">
        <v>707</v>
      </c>
      <c r="H230" s="408" t="s">
        <v>3328</v>
      </c>
      <c r="I230" s="511">
        <v>43651.0</v>
      </c>
      <c r="J230" s="439">
        <v>7.0</v>
      </c>
      <c r="K230" s="543" t="s">
        <v>322</v>
      </c>
      <c r="L230" s="408" t="s">
        <v>395</v>
      </c>
      <c r="M230" s="541">
        <f t="shared" si="1"/>
        <v>1933</v>
      </c>
      <c r="N230" s="25"/>
      <c r="O230" s="25"/>
      <c r="P230" s="25"/>
      <c r="Q230" s="25"/>
      <c r="R230" s="25"/>
      <c r="S230" s="25"/>
      <c r="T230" s="25"/>
      <c r="U230" s="25"/>
      <c r="V230" s="25"/>
      <c r="W230" s="25"/>
      <c r="X230" s="25"/>
      <c r="Y230" s="25"/>
      <c r="Z230" s="25"/>
    </row>
    <row r="231" ht="12.75" customHeight="1">
      <c r="A231" s="430">
        <v>23019.0</v>
      </c>
      <c r="B231" s="431" t="s">
        <v>6627</v>
      </c>
      <c r="C231" s="431">
        <v>2014.0</v>
      </c>
      <c r="D231" s="508">
        <v>41718.0</v>
      </c>
      <c r="E231" s="433" t="s">
        <v>6619</v>
      </c>
      <c r="F231" s="405" t="s">
        <v>6620</v>
      </c>
      <c r="G231" s="433" t="s">
        <v>707</v>
      </c>
      <c r="H231" s="405" t="s">
        <v>3328</v>
      </c>
      <c r="I231" s="508">
        <v>43651.0</v>
      </c>
      <c r="J231" s="433">
        <v>7.0</v>
      </c>
      <c r="K231" s="543" t="s">
        <v>322</v>
      </c>
      <c r="L231" s="405" t="s">
        <v>395</v>
      </c>
      <c r="M231" s="540">
        <f t="shared" si="1"/>
        <v>1933</v>
      </c>
      <c r="N231" s="25"/>
      <c r="O231" s="25"/>
      <c r="P231" s="25"/>
      <c r="Q231" s="25"/>
      <c r="R231" s="25"/>
      <c r="S231" s="25"/>
      <c r="T231" s="25"/>
      <c r="U231" s="25"/>
      <c r="V231" s="25"/>
      <c r="W231" s="25"/>
      <c r="X231" s="25"/>
      <c r="Y231" s="25"/>
      <c r="Z231" s="25"/>
    </row>
    <row r="232" ht="12.75" customHeight="1">
      <c r="A232" s="436">
        <v>23119.0</v>
      </c>
      <c r="B232" s="437" t="s">
        <v>6628</v>
      </c>
      <c r="C232" s="437">
        <v>2012.0</v>
      </c>
      <c r="D232" s="511">
        <v>41247.0</v>
      </c>
      <c r="E232" s="439" t="s">
        <v>6629</v>
      </c>
      <c r="F232" s="408" t="s">
        <v>3535</v>
      </c>
      <c r="G232" s="439" t="s">
        <v>17</v>
      </c>
      <c r="H232" s="408" t="s">
        <v>927</v>
      </c>
      <c r="I232" s="511">
        <v>43654.0</v>
      </c>
      <c r="J232" s="439">
        <v>7.0</v>
      </c>
      <c r="K232" s="543" t="s">
        <v>322</v>
      </c>
      <c r="L232" s="408" t="s">
        <v>390</v>
      </c>
      <c r="M232" s="541">
        <f t="shared" si="1"/>
        <v>2407</v>
      </c>
      <c r="N232" s="25"/>
      <c r="O232" s="25"/>
      <c r="P232" s="25"/>
      <c r="Q232" s="25"/>
      <c r="R232" s="25"/>
      <c r="S232" s="25"/>
      <c r="T232" s="25"/>
      <c r="U232" s="25"/>
      <c r="V232" s="25"/>
      <c r="W232" s="25"/>
      <c r="X232" s="25"/>
      <c r="Y232" s="25"/>
      <c r="Z232" s="25"/>
    </row>
    <row r="233" ht="12.75" customHeight="1">
      <c r="A233" s="430">
        <v>23219.0</v>
      </c>
      <c r="B233" s="431" t="s">
        <v>6630</v>
      </c>
      <c r="C233" s="431">
        <v>2015.0</v>
      </c>
      <c r="D233" s="508">
        <v>42030.0</v>
      </c>
      <c r="E233" s="433" t="s">
        <v>6631</v>
      </c>
      <c r="F233" s="405" t="s">
        <v>1549</v>
      </c>
      <c r="G233" s="433" t="s">
        <v>17</v>
      </c>
      <c r="H233" s="405" t="s">
        <v>153</v>
      </c>
      <c r="I233" s="508">
        <v>43654.0</v>
      </c>
      <c r="J233" s="433">
        <v>7.0</v>
      </c>
      <c r="K233" s="547" t="s">
        <v>293</v>
      </c>
      <c r="L233" s="405" t="s">
        <v>390</v>
      </c>
      <c r="M233" s="540">
        <f t="shared" si="1"/>
        <v>1624</v>
      </c>
      <c r="N233" s="25"/>
      <c r="O233" s="25"/>
      <c r="P233" s="25"/>
      <c r="Q233" s="25"/>
      <c r="R233" s="25"/>
      <c r="S233" s="25"/>
      <c r="T233" s="25"/>
      <c r="U233" s="25"/>
      <c r="V233" s="25"/>
      <c r="W233" s="25"/>
      <c r="X233" s="25"/>
      <c r="Y233" s="25"/>
      <c r="Z233" s="25"/>
    </row>
    <row r="234" ht="12.75" customHeight="1">
      <c r="A234" s="436">
        <v>23319.0</v>
      </c>
      <c r="B234" s="437" t="s">
        <v>6632</v>
      </c>
      <c r="C234" s="437">
        <v>2013.0</v>
      </c>
      <c r="D234" s="511">
        <v>41570.0</v>
      </c>
      <c r="E234" s="439" t="s">
        <v>6633</v>
      </c>
      <c r="F234" s="408" t="s">
        <v>865</v>
      </c>
      <c r="G234" s="439" t="s">
        <v>17</v>
      </c>
      <c r="H234" s="408" t="s">
        <v>26</v>
      </c>
      <c r="I234" s="511">
        <v>43654.0</v>
      </c>
      <c r="J234" s="439">
        <v>7.0</v>
      </c>
      <c r="K234" s="543" t="s">
        <v>322</v>
      </c>
      <c r="L234" s="408" t="s">
        <v>390</v>
      </c>
      <c r="M234" s="541">
        <f t="shared" si="1"/>
        <v>2084</v>
      </c>
      <c r="N234" s="25"/>
      <c r="O234" s="25"/>
      <c r="P234" s="25"/>
      <c r="Q234" s="25"/>
      <c r="R234" s="25"/>
      <c r="S234" s="25"/>
      <c r="T234" s="25"/>
      <c r="U234" s="25"/>
      <c r="V234" s="25"/>
      <c r="W234" s="25"/>
      <c r="X234" s="25"/>
      <c r="Y234" s="25"/>
      <c r="Z234" s="25"/>
    </row>
    <row r="235" ht="12.75" customHeight="1">
      <c r="A235" s="430">
        <v>23419.0</v>
      </c>
      <c r="B235" s="431" t="s">
        <v>6634</v>
      </c>
      <c r="C235" s="431">
        <v>2013.0</v>
      </c>
      <c r="D235" s="508">
        <v>41599.0</v>
      </c>
      <c r="E235" s="433" t="s">
        <v>6635</v>
      </c>
      <c r="F235" s="405" t="s">
        <v>965</v>
      </c>
      <c r="G235" s="433" t="s">
        <v>712</v>
      </c>
      <c r="H235" s="405" t="s">
        <v>130</v>
      </c>
      <c r="I235" s="508">
        <v>43655.0</v>
      </c>
      <c r="J235" s="433">
        <v>7.0</v>
      </c>
      <c r="K235" s="547" t="s">
        <v>293</v>
      </c>
      <c r="L235" s="405" t="s">
        <v>395</v>
      </c>
      <c r="M235" s="540">
        <f t="shared" si="1"/>
        <v>2056</v>
      </c>
      <c r="N235" s="25"/>
      <c r="O235" s="25"/>
      <c r="P235" s="25"/>
      <c r="Q235" s="25"/>
      <c r="R235" s="25"/>
      <c r="S235" s="25"/>
      <c r="T235" s="25"/>
      <c r="U235" s="25"/>
      <c r="V235" s="25"/>
      <c r="W235" s="25"/>
      <c r="X235" s="25"/>
      <c r="Y235" s="25"/>
      <c r="Z235" s="25"/>
    </row>
    <row r="236" ht="12.75" customHeight="1">
      <c r="A236" s="436">
        <v>23519.0</v>
      </c>
      <c r="B236" s="437" t="s">
        <v>6636</v>
      </c>
      <c r="C236" s="437">
        <v>2013.0</v>
      </c>
      <c r="D236" s="511">
        <v>41576.0</v>
      </c>
      <c r="E236" s="439" t="s">
        <v>6637</v>
      </c>
      <c r="F236" s="408" t="s">
        <v>6620</v>
      </c>
      <c r="G236" s="439" t="s">
        <v>707</v>
      </c>
      <c r="H236" s="408" t="s">
        <v>3328</v>
      </c>
      <c r="I236" s="511">
        <v>43655.0</v>
      </c>
      <c r="J236" s="439">
        <v>7.0</v>
      </c>
      <c r="K236" s="543" t="s">
        <v>322</v>
      </c>
      <c r="L236" s="408" t="s">
        <v>395</v>
      </c>
      <c r="M236" s="541">
        <f t="shared" si="1"/>
        <v>2079</v>
      </c>
      <c r="N236" s="25"/>
      <c r="O236" s="25"/>
      <c r="P236" s="25"/>
      <c r="Q236" s="25"/>
      <c r="R236" s="25"/>
      <c r="S236" s="25"/>
      <c r="T236" s="25"/>
      <c r="U236" s="25"/>
      <c r="V236" s="25"/>
      <c r="W236" s="25"/>
      <c r="X236" s="25"/>
      <c r="Y236" s="25"/>
      <c r="Z236" s="25"/>
    </row>
    <row r="237" ht="12.75" customHeight="1">
      <c r="A237" s="430">
        <v>23619.0</v>
      </c>
      <c r="B237" s="431" t="s">
        <v>6638</v>
      </c>
      <c r="C237" s="431">
        <v>2018.0</v>
      </c>
      <c r="D237" s="508">
        <v>43213.0</v>
      </c>
      <c r="E237" s="433" t="s">
        <v>6639</v>
      </c>
      <c r="F237" s="405" t="s">
        <v>6234</v>
      </c>
      <c r="G237" s="433" t="s">
        <v>17</v>
      </c>
      <c r="H237" s="405" t="s">
        <v>263</v>
      </c>
      <c r="I237" s="508">
        <v>43658.0</v>
      </c>
      <c r="J237" s="433">
        <v>7.0</v>
      </c>
      <c r="K237" s="543" t="s">
        <v>322</v>
      </c>
      <c r="L237" s="405" t="s">
        <v>395</v>
      </c>
      <c r="M237" s="540">
        <f t="shared" si="1"/>
        <v>445</v>
      </c>
      <c r="N237" s="25"/>
      <c r="O237" s="25"/>
      <c r="P237" s="25"/>
      <c r="Q237" s="25"/>
      <c r="R237" s="25"/>
      <c r="S237" s="25"/>
      <c r="T237" s="25"/>
      <c r="U237" s="25"/>
      <c r="V237" s="25"/>
      <c r="W237" s="25"/>
      <c r="X237" s="25"/>
      <c r="Y237" s="25"/>
      <c r="Z237" s="25"/>
    </row>
    <row r="238" ht="12.75" customHeight="1">
      <c r="A238" s="436">
        <v>23719.0</v>
      </c>
      <c r="B238" s="437" t="s">
        <v>6640</v>
      </c>
      <c r="C238" s="437">
        <v>2019.0</v>
      </c>
      <c r="D238" s="511">
        <v>43524.0</v>
      </c>
      <c r="E238" s="439" t="s">
        <v>6641</v>
      </c>
      <c r="F238" s="408" t="s">
        <v>6234</v>
      </c>
      <c r="G238" s="439" t="s">
        <v>17</v>
      </c>
      <c r="H238" s="408" t="s">
        <v>56</v>
      </c>
      <c r="I238" s="511">
        <v>43658.0</v>
      </c>
      <c r="J238" s="439">
        <v>7.0</v>
      </c>
      <c r="K238" s="543" t="s">
        <v>322</v>
      </c>
      <c r="L238" s="408" t="s">
        <v>395</v>
      </c>
      <c r="M238" s="541">
        <f t="shared" si="1"/>
        <v>134</v>
      </c>
      <c r="N238" s="25"/>
      <c r="O238" s="25"/>
      <c r="P238" s="25"/>
      <c r="Q238" s="25"/>
      <c r="R238" s="25"/>
      <c r="S238" s="25"/>
      <c r="T238" s="25"/>
      <c r="U238" s="25"/>
      <c r="V238" s="25"/>
      <c r="W238" s="25"/>
      <c r="X238" s="25"/>
      <c r="Y238" s="25"/>
      <c r="Z238" s="25"/>
    </row>
    <row r="239" ht="12.75" customHeight="1">
      <c r="A239" s="430">
        <v>23819.0</v>
      </c>
      <c r="B239" s="431" t="s">
        <v>6642</v>
      </c>
      <c r="C239" s="431">
        <v>2018.0</v>
      </c>
      <c r="D239" s="508">
        <v>43217.0</v>
      </c>
      <c r="E239" s="433" t="s">
        <v>6643</v>
      </c>
      <c r="F239" s="405" t="s">
        <v>6234</v>
      </c>
      <c r="G239" s="433" t="s">
        <v>17</v>
      </c>
      <c r="H239" s="405" t="s">
        <v>112</v>
      </c>
      <c r="I239" s="508">
        <v>43658.0</v>
      </c>
      <c r="J239" s="433">
        <v>7.0</v>
      </c>
      <c r="K239" s="543" t="s">
        <v>322</v>
      </c>
      <c r="L239" s="405" t="s">
        <v>395</v>
      </c>
      <c r="M239" s="540">
        <f t="shared" si="1"/>
        <v>441</v>
      </c>
      <c r="N239" s="25"/>
      <c r="O239" s="25"/>
      <c r="P239" s="25"/>
      <c r="Q239" s="25"/>
      <c r="R239" s="25"/>
      <c r="S239" s="25"/>
      <c r="T239" s="25"/>
      <c r="U239" s="25"/>
      <c r="V239" s="25"/>
      <c r="W239" s="25"/>
      <c r="X239" s="25"/>
      <c r="Y239" s="25"/>
      <c r="Z239" s="25"/>
    </row>
    <row r="240" ht="12.75" customHeight="1">
      <c r="A240" s="436">
        <v>23919.0</v>
      </c>
      <c r="B240" s="437" t="s">
        <v>6644</v>
      </c>
      <c r="C240" s="437">
        <v>2014.0</v>
      </c>
      <c r="D240" s="511">
        <v>41976.0</v>
      </c>
      <c r="E240" s="439" t="s">
        <v>6645</v>
      </c>
      <c r="F240" s="408" t="s">
        <v>1365</v>
      </c>
      <c r="G240" s="439" t="s">
        <v>17</v>
      </c>
      <c r="H240" s="408" t="s">
        <v>158</v>
      </c>
      <c r="I240" s="511">
        <v>43658.0</v>
      </c>
      <c r="J240" s="439">
        <v>7.0</v>
      </c>
      <c r="K240" s="547" t="s">
        <v>293</v>
      </c>
      <c r="L240" s="408" t="s">
        <v>395</v>
      </c>
      <c r="M240" s="541">
        <f t="shared" si="1"/>
        <v>1682</v>
      </c>
      <c r="N240" s="25"/>
      <c r="O240" s="25"/>
      <c r="P240" s="25"/>
      <c r="Q240" s="25"/>
      <c r="R240" s="25"/>
      <c r="S240" s="25"/>
      <c r="T240" s="25"/>
      <c r="U240" s="25"/>
      <c r="V240" s="25"/>
      <c r="W240" s="25"/>
      <c r="X240" s="25"/>
      <c r="Y240" s="25"/>
      <c r="Z240" s="25"/>
    </row>
    <row r="241" ht="12.75" customHeight="1">
      <c r="A241" s="430">
        <v>24019.0</v>
      </c>
      <c r="B241" s="431" t="s">
        <v>6646</v>
      </c>
      <c r="C241" s="431">
        <v>2015.0</v>
      </c>
      <c r="D241" s="508">
        <v>42256.0</v>
      </c>
      <c r="E241" s="433" t="s">
        <v>6647</v>
      </c>
      <c r="F241" s="405" t="s">
        <v>3035</v>
      </c>
      <c r="G241" s="433" t="s">
        <v>17</v>
      </c>
      <c r="H241" s="405" t="s">
        <v>244</v>
      </c>
      <c r="I241" s="508">
        <v>43658.0</v>
      </c>
      <c r="J241" s="433">
        <v>7.0</v>
      </c>
      <c r="K241" s="547" t="s">
        <v>293</v>
      </c>
      <c r="L241" s="405" t="s">
        <v>395</v>
      </c>
      <c r="M241" s="540">
        <f t="shared" si="1"/>
        <v>1402</v>
      </c>
      <c r="N241" s="25"/>
      <c r="O241" s="25"/>
      <c r="P241" s="25"/>
      <c r="Q241" s="25"/>
      <c r="R241" s="25"/>
      <c r="S241" s="25"/>
      <c r="T241" s="25"/>
      <c r="U241" s="25"/>
      <c r="V241" s="25"/>
      <c r="W241" s="25"/>
      <c r="X241" s="25"/>
      <c r="Y241" s="25"/>
      <c r="Z241" s="25"/>
    </row>
    <row r="242" ht="12.75" customHeight="1">
      <c r="A242" s="436">
        <v>24119.0</v>
      </c>
      <c r="B242" s="437" t="s">
        <v>6648</v>
      </c>
      <c r="C242" s="437">
        <v>2011.0</v>
      </c>
      <c r="D242" s="511">
        <v>40758.0</v>
      </c>
      <c r="E242" s="439" t="s">
        <v>6649</v>
      </c>
      <c r="F242" s="408" t="s">
        <v>44</v>
      </c>
      <c r="G242" s="439" t="s">
        <v>17</v>
      </c>
      <c r="H242" s="408" t="s">
        <v>50</v>
      </c>
      <c r="I242" s="511">
        <v>43658.0</v>
      </c>
      <c r="J242" s="439">
        <v>7.0</v>
      </c>
      <c r="K242" s="547" t="s">
        <v>293</v>
      </c>
      <c r="L242" s="408" t="s">
        <v>395</v>
      </c>
      <c r="M242" s="541">
        <f t="shared" si="1"/>
        <v>2900</v>
      </c>
      <c r="N242" s="25"/>
      <c r="O242" s="25"/>
      <c r="P242" s="25"/>
      <c r="Q242" s="25"/>
      <c r="R242" s="25"/>
      <c r="S242" s="25"/>
      <c r="T242" s="25"/>
      <c r="U242" s="25"/>
      <c r="V242" s="25"/>
      <c r="W242" s="25"/>
      <c r="X242" s="25"/>
      <c r="Y242" s="25"/>
      <c r="Z242" s="25"/>
    </row>
    <row r="243" ht="12.75" customHeight="1">
      <c r="A243" s="430">
        <v>24219.0</v>
      </c>
      <c r="B243" s="431" t="s">
        <v>6650</v>
      </c>
      <c r="C243" s="431">
        <v>2016.0</v>
      </c>
      <c r="D243" s="508">
        <v>42669.0</v>
      </c>
      <c r="E243" s="433" t="s">
        <v>6651</v>
      </c>
      <c r="F243" s="405" t="s">
        <v>55</v>
      </c>
      <c r="G243" s="433" t="s">
        <v>17</v>
      </c>
      <c r="H243" s="405" t="s">
        <v>97</v>
      </c>
      <c r="I243" s="508">
        <v>43658.0</v>
      </c>
      <c r="J243" s="433">
        <v>7.0</v>
      </c>
      <c r="K243" s="543" t="s">
        <v>322</v>
      </c>
      <c r="L243" s="405" t="s">
        <v>390</v>
      </c>
      <c r="M243" s="540">
        <f t="shared" si="1"/>
        <v>989</v>
      </c>
      <c r="N243" s="25"/>
      <c r="O243" s="25"/>
      <c r="P243" s="25"/>
      <c r="Q243" s="25"/>
      <c r="R243" s="25"/>
      <c r="S243" s="25"/>
      <c r="T243" s="25"/>
      <c r="U243" s="25"/>
      <c r="V243" s="25"/>
      <c r="W243" s="25"/>
      <c r="X243" s="25"/>
      <c r="Y243" s="25"/>
      <c r="Z243" s="25"/>
    </row>
    <row r="244" ht="12.75" customHeight="1">
      <c r="A244" s="436">
        <v>24319.0</v>
      </c>
      <c r="B244" s="437" t="s">
        <v>6652</v>
      </c>
      <c r="C244" s="437">
        <v>2015.0</v>
      </c>
      <c r="D244" s="511">
        <v>42285.0</v>
      </c>
      <c r="E244" s="439" t="s">
        <v>6653</v>
      </c>
      <c r="F244" s="408" t="s">
        <v>314</v>
      </c>
      <c r="G244" s="439" t="s">
        <v>17</v>
      </c>
      <c r="H244" s="408" t="s">
        <v>45</v>
      </c>
      <c r="I244" s="511">
        <v>43658.0</v>
      </c>
      <c r="J244" s="439">
        <v>7.0</v>
      </c>
      <c r="K244" s="543" t="s">
        <v>322</v>
      </c>
      <c r="L244" s="408" t="s">
        <v>390</v>
      </c>
      <c r="M244" s="541">
        <f t="shared" si="1"/>
        <v>1373</v>
      </c>
      <c r="N244" s="25"/>
      <c r="O244" s="25"/>
      <c r="P244" s="25"/>
      <c r="Q244" s="25"/>
      <c r="R244" s="25"/>
      <c r="S244" s="25"/>
      <c r="T244" s="25"/>
      <c r="U244" s="25"/>
      <c r="V244" s="25"/>
      <c r="W244" s="25"/>
      <c r="X244" s="25"/>
      <c r="Y244" s="25"/>
      <c r="Z244" s="25"/>
    </row>
    <row r="245" ht="12.75" customHeight="1">
      <c r="A245" s="430">
        <v>24419.0</v>
      </c>
      <c r="B245" s="431" t="s">
        <v>6654</v>
      </c>
      <c r="C245" s="431">
        <v>2013.0</v>
      </c>
      <c r="D245" s="508">
        <v>41452.0</v>
      </c>
      <c r="E245" s="433" t="s">
        <v>6655</v>
      </c>
      <c r="F245" s="405" t="s">
        <v>314</v>
      </c>
      <c r="G245" s="433" t="s">
        <v>17</v>
      </c>
      <c r="H245" s="405" t="s">
        <v>5405</v>
      </c>
      <c r="I245" s="508">
        <v>43658.0</v>
      </c>
      <c r="J245" s="433">
        <v>7.0</v>
      </c>
      <c r="K245" s="543" t="s">
        <v>322</v>
      </c>
      <c r="L245" s="405" t="s">
        <v>390</v>
      </c>
      <c r="M245" s="540">
        <f t="shared" si="1"/>
        <v>2206</v>
      </c>
      <c r="N245" s="25"/>
      <c r="O245" s="25"/>
      <c r="P245" s="25"/>
      <c r="Q245" s="25"/>
      <c r="R245" s="25"/>
      <c r="S245" s="25"/>
      <c r="T245" s="25"/>
      <c r="U245" s="25"/>
      <c r="V245" s="25"/>
      <c r="W245" s="25"/>
      <c r="X245" s="25"/>
      <c r="Y245" s="25"/>
      <c r="Z245" s="25"/>
    </row>
    <row r="246" ht="12.75" customHeight="1">
      <c r="A246" s="436">
        <v>24519.0</v>
      </c>
      <c r="B246" s="437" t="s">
        <v>6656</v>
      </c>
      <c r="C246" s="437">
        <v>2013.0</v>
      </c>
      <c r="D246" s="511">
        <v>41466.0</v>
      </c>
      <c r="E246" s="439" t="s">
        <v>6657</v>
      </c>
      <c r="F246" s="408" t="s">
        <v>314</v>
      </c>
      <c r="G246" s="439" t="s">
        <v>17</v>
      </c>
      <c r="H246" s="408" t="s">
        <v>2542</v>
      </c>
      <c r="I246" s="511">
        <v>43658.0</v>
      </c>
      <c r="J246" s="439">
        <v>7.0</v>
      </c>
      <c r="K246" s="543" t="s">
        <v>322</v>
      </c>
      <c r="L246" s="408" t="s">
        <v>390</v>
      </c>
      <c r="M246" s="541">
        <f t="shared" si="1"/>
        <v>2192</v>
      </c>
      <c r="N246" s="25"/>
      <c r="O246" s="25"/>
      <c r="P246" s="25"/>
      <c r="Q246" s="25"/>
      <c r="R246" s="25"/>
      <c r="S246" s="25"/>
      <c r="T246" s="25"/>
      <c r="U246" s="25"/>
      <c r="V246" s="25"/>
      <c r="W246" s="25"/>
      <c r="X246" s="25"/>
      <c r="Y246" s="25"/>
      <c r="Z246" s="25"/>
    </row>
    <row r="247" ht="12.75" customHeight="1">
      <c r="A247" s="430">
        <v>24619.0</v>
      </c>
      <c r="B247" s="431" t="s">
        <v>6658</v>
      </c>
      <c r="C247" s="431">
        <v>2018.0</v>
      </c>
      <c r="D247" s="508">
        <v>43280.0</v>
      </c>
      <c r="E247" s="433" t="s">
        <v>6659</v>
      </c>
      <c r="F247" s="405" t="s">
        <v>314</v>
      </c>
      <c r="G247" s="433" t="s">
        <v>17</v>
      </c>
      <c r="H247" s="405" t="s">
        <v>2542</v>
      </c>
      <c r="I247" s="508">
        <v>43658.0</v>
      </c>
      <c r="J247" s="433">
        <v>7.0</v>
      </c>
      <c r="K247" s="543" t="s">
        <v>322</v>
      </c>
      <c r="L247" s="405" t="s">
        <v>390</v>
      </c>
      <c r="M247" s="540">
        <f t="shared" si="1"/>
        <v>378</v>
      </c>
      <c r="N247" s="25"/>
      <c r="O247" s="25"/>
      <c r="P247" s="25"/>
      <c r="Q247" s="25"/>
      <c r="R247" s="25"/>
      <c r="S247" s="25"/>
      <c r="T247" s="25"/>
      <c r="U247" s="25"/>
      <c r="V247" s="25"/>
      <c r="W247" s="25"/>
      <c r="X247" s="25"/>
      <c r="Y247" s="25"/>
      <c r="Z247" s="25"/>
    </row>
    <row r="248" ht="12.75" customHeight="1">
      <c r="A248" s="436">
        <v>24719.0</v>
      </c>
      <c r="B248" s="437" t="s">
        <v>6660</v>
      </c>
      <c r="C248" s="437">
        <v>2016.0</v>
      </c>
      <c r="D248" s="511">
        <v>42576.0</v>
      </c>
      <c r="E248" s="439" t="s">
        <v>6661</v>
      </c>
      <c r="F248" s="408" t="s">
        <v>6195</v>
      </c>
      <c r="G248" s="439" t="s">
        <v>17</v>
      </c>
      <c r="H248" s="408" t="s">
        <v>244</v>
      </c>
      <c r="I248" s="511">
        <v>43658.0</v>
      </c>
      <c r="J248" s="439">
        <v>7.0</v>
      </c>
      <c r="K248" s="583" t="s">
        <v>344</v>
      </c>
      <c r="L248" s="408" t="s">
        <v>395</v>
      </c>
      <c r="M248" s="541">
        <f t="shared" si="1"/>
        <v>1082</v>
      </c>
      <c r="N248" s="25"/>
      <c r="O248" s="25"/>
      <c r="P248" s="25"/>
      <c r="Q248" s="25"/>
      <c r="R248" s="25"/>
      <c r="S248" s="25"/>
      <c r="T248" s="25"/>
      <c r="U248" s="25"/>
      <c r="V248" s="25"/>
      <c r="W248" s="25"/>
      <c r="X248" s="25"/>
      <c r="Y248" s="25"/>
      <c r="Z248" s="25"/>
    </row>
    <row r="249" ht="12.75" customHeight="1">
      <c r="A249" s="430">
        <v>24819.0</v>
      </c>
      <c r="B249" s="431" t="s">
        <v>6662</v>
      </c>
      <c r="C249" s="431">
        <v>2017.0</v>
      </c>
      <c r="D249" s="508">
        <v>42902.0</v>
      </c>
      <c r="E249" s="433" t="s">
        <v>6663</v>
      </c>
      <c r="F249" s="405" t="s">
        <v>965</v>
      </c>
      <c r="G249" s="433" t="s">
        <v>17</v>
      </c>
      <c r="H249" s="405" t="s">
        <v>380</v>
      </c>
      <c r="I249" s="508">
        <v>43658.0</v>
      </c>
      <c r="J249" s="433">
        <v>7.0</v>
      </c>
      <c r="K249" s="547" t="s">
        <v>293</v>
      </c>
      <c r="L249" s="405" t="s">
        <v>390</v>
      </c>
      <c r="M249" s="540">
        <f t="shared" si="1"/>
        <v>756</v>
      </c>
      <c r="N249" s="25"/>
      <c r="O249" s="25"/>
      <c r="P249" s="25"/>
      <c r="Q249" s="25"/>
      <c r="R249" s="25"/>
      <c r="S249" s="25"/>
      <c r="T249" s="25"/>
      <c r="U249" s="25"/>
      <c r="V249" s="25"/>
      <c r="W249" s="25"/>
      <c r="X249" s="25"/>
      <c r="Y249" s="25"/>
      <c r="Z249" s="25"/>
    </row>
    <row r="250" ht="12.75" customHeight="1">
      <c r="A250" s="436">
        <v>24919.0</v>
      </c>
      <c r="B250" s="437" t="s">
        <v>6664</v>
      </c>
      <c r="C250" s="437">
        <v>2018.0</v>
      </c>
      <c r="D250" s="511">
        <v>43130.0</v>
      </c>
      <c r="E250" s="439" t="s">
        <v>6665</v>
      </c>
      <c r="F250" s="408" t="s">
        <v>965</v>
      </c>
      <c r="G250" s="439" t="s">
        <v>17</v>
      </c>
      <c r="H250" s="408" t="s">
        <v>1392</v>
      </c>
      <c r="I250" s="511">
        <v>43658.0</v>
      </c>
      <c r="J250" s="439">
        <v>7.0</v>
      </c>
      <c r="K250" s="547" t="s">
        <v>293</v>
      </c>
      <c r="L250" s="408" t="s">
        <v>390</v>
      </c>
      <c r="M250" s="541">
        <f t="shared" si="1"/>
        <v>528</v>
      </c>
      <c r="N250" s="25"/>
      <c r="O250" s="25"/>
      <c r="P250" s="25"/>
      <c r="Q250" s="25"/>
      <c r="R250" s="25"/>
      <c r="S250" s="25"/>
      <c r="T250" s="25"/>
      <c r="U250" s="25"/>
      <c r="V250" s="25"/>
      <c r="W250" s="25"/>
      <c r="X250" s="25"/>
      <c r="Y250" s="25"/>
      <c r="Z250" s="25"/>
    </row>
    <row r="251" ht="12.75" customHeight="1">
      <c r="A251" s="430">
        <v>25019.0</v>
      </c>
      <c r="B251" s="431" t="s">
        <v>6666</v>
      </c>
      <c r="C251" s="431">
        <v>2017.0</v>
      </c>
      <c r="D251" s="508">
        <v>43049.0</v>
      </c>
      <c r="E251" s="433" t="s">
        <v>6667</v>
      </c>
      <c r="F251" s="405" t="s">
        <v>873</v>
      </c>
      <c r="G251" s="433" t="s">
        <v>17</v>
      </c>
      <c r="H251" s="405" t="s">
        <v>187</v>
      </c>
      <c r="I251" s="508">
        <v>43658.0</v>
      </c>
      <c r="J251" s="433">
        <v>7.0</v>
      </c>
      <c r="K251" s="543" t="s">
        <v>322</v>
      </c>
      <c r="L251" s="405" t="s">
        <v>390</v>
      </c>
      <c r="M251" s="540">
        <f t="shared" si="1"/>
        <v>609</v>
      </c>
      <c r="N251" s="25"/>
      <c r="O251" s="25"/>
      <c r="P251" s="25"/>
      <c r="Q251" s="25"/>
      <c r="R251" s="25"/>
      <c r="S251" s="25"/>
      <c r="T251" s="25"/>
      <c r="U251" s="25"/>
      <c r="V251" s="25"/>
      <c r="W251" s="25"/>
      <c r="X251" s="25"/>
      <c r="Y251" s="25"/>
      <c r="Z251" s="25"/>
    </row>
    <row r="252" ht="12.75" customHeight="1">
      <c r="A252" s="436">
        <v>25119.0</v>
      </c>
      <c r="B252" s="437" t="s">
        <v>6668</v>
      </c>
      <c r="C252" s="437">
        <v>2012.0</v>
      </c>
      <c r="D252" s="511">
        <v>41257.0</v>
      </c>
      <c r="E252" s="439" t="s">
        <v>6669</v>
      </c>
      <c r="F252" s="408" t="s">
        <v>1365</v>
      </c>
      <c r="G252" s="439" t="s">
        <v>712</v>
      </c>
      <c r="H252" s="408" t="s">
        <v>87</v>
      </c>
      <c r="I252" s="511">
        <v>43661.0</v>
      </c>
      <c r="J252" s="439">
        <v>7.0</v>
      </c>
      <c r="K252" s="543" t="s">
        <v>322</v>
      </c>
      <c r="L252" s="408" t="s">
        <v>395</v>
      </c>
      <c r="M252" s="541">
        <f t="shared" si="1"/>
        <v>2404</v>
      </c>
      <c r="N252" s="25"/>
      <c r="O252" s="25"/>
      <c r="P252" s="25"/>
      <c r="Q252" s="25"/>
      <c r="R252" s="25"/>
      <c r="S252" s="25"/>
      <c r="T252" s="25"/>
      <c r="U252" s="25"/>
      <c r="V252" s="25"/>
      <c r="W252" s="25"/>
      <c r="X252" s="25"/>
      <c r="Y252" s="25"/>
      <c r="Z252" s="25"/>
    </row>
    <row r="253" ht="12.75" customHeight="1">
      <c r="A253" s="430">
        <v>25219.0</v>
      </c>
      <c r="B253" s="431" t="s">
        <v>6670</v>
      </c>
      <c r="C253" s="431">
        <v>2017.0</v>
      </c>
      <c r="D253" s="508">
        <v>42790.0</v>
      </c>
      <c r="E253" s="433" t="s">
        <v>6671</v>
      </c>
      <c r="F253" s="405" t="s">
        <v>4267</v>
      </c>
      <c r="G253" s="433" t="s">
        <v>707</v>
      </c>
      <c r="H253" s="405" t="s">
        <v>3328</v>
      </c>
      <c r="I253" s="508">
        <v>43661.0</v>
      </c>
      <c r="J253" s="433">
        <v>7.0</v>
      </c>
      <c r="K253" s="543" t="s">
        <v>322</v>
      </c>
      <c r="L253" s="405" t="s">
        <v>395</v>
      </c>
      <c r="M253" s="540">
        <f t="shared" si="1"/>
        <v>871</v>
      </c>
      <c r="N253" s="25"/>
      <c r="O253" s="25"/>
      <c r="P253" s="25"/>
      <c r="Q253" s="25"/>
      <c r="R253" s="25"/>
      <c r="S253" s="25"/>
      <c r="T253" s="25"/>
      <c r="U253" s="25"/>
      <c r="V253" s="25"/>
      <c r="W253" s="25"/>
      <c r="X253" s="25"/>
      <c r="Y253" s="25"/>
      <c r="Z253" s="25"/>
    </row>
    <row r="254" ht="12.75" customHeight="1">
      <c r="A254" s="436">
        <v>25319.0</v>
      </c>
      <c r="B254" s="437" t="s">
        <v>6672</v>
      </c>
      <c r="C254" s="437">
        <v>2016.0</v>
      </c>
      <c r="D254" s="511">
        <v>42667.0</v>
      </c>
      <c r="E254" s="439" t="s">
        <v>6673</v>
      </c>
      <c r="F254" s="408" t="s">
        <v>2451</v>
      </c>
      <c r="G254" s="439" t="s">
        <v>712</v>
      </c>
      <c r="H254" s="408" t="s">
        <v>5405</v>
      </c>
      <c r="I254" s="511">
        <v>43663.0</v>
      </c>
      <c r="J254" s="439">
        <v>7.0</v>
      </c>
      <c r="K254" s="547" t="s">
        <v>293</v>
      </c>
      <c r="L254" s="408" t="s">
        <v>395</v>
      </c>
      <c r="M254" s="541">
        <f t="shared" si="1"/>
        <v>996</v>
      </c>
      <c r="N254" s="25"/>
      <c r="O254" s="25"/>
      <c r="P254" s="25"/>
      <c r="Q254" s="25"/>
      <c r="R254" s="25"/>
      <c r="S254" s="25"/>
      <c r="T254" s="25"/>
      <c r="U254" s="25"/>
      <c r="V254" s="25"/>
      <c r="W254" s="25"/>
      <c r="X254" s="25"/>
      <c r="Y254" s="25"/>
      <c r="Z254" s="25"/>
    </row>
    <row r="255" ht="12.75" customHeight="1">
      <c r="A255" s="430">
        <v>25419.0</v>
      </c>
      <c r="B255" s="431" t="s">
        <v>6432</v>
      </c>
      <c r="C255" s="431">
        <v>2013.0</v>
      </c>
      <c r="D255" s="508">
        <v>41421.0</v>
      </c>
      <c r="E255" s="433" t="s">
        <v>6674</v>
      </c>
      <c r="F255" s="405" t="s">
        <v>44</v>
      </c>
      <c r="G255" s="433" t="s">
        <v>712</v>
      </c>
      <c r="H255" s="405" t="s">
        <v>892</v>
      </c>
      <c r="I255" s="508">
        <v>43663.0</v>
      </c>
      <c r="J255" s="433">
        <v>7.0</v>
      </c>
      <c r="K255" s="547" t="s">
        <v>293</v>
      </c>
      <c r="L255" s="405" t="s">
        <v>395</v>
      </c>
      <c r="M255" s="540">
        <f t="shared" si="1"/>
        <v>2242</v>
      </c>
      <c r="N255" s="25"/>
      <c r="O255" s="25"/>
      <c r="P255" s="25"/>
      <c r="Q255" s="25"/>
      <c r="R255" s="25"/>
      <c r="S255" s="25"/>
      <c r="T255" s="25"/>
      <c r="U255" s="25"/>
      <c r="V255" s="25"/>
      <c r="W255" s="25"/>
      <c r="X255" s="25"/>
      <c r="Y255" s="25"/>
      <c r="Z255" s="25"/>
    </row>
    <row r="256" ht="12.75" customHeight="1">
      <c r="A256" s="436">
        <v>25519.0</v>
      </c>
      <c r="B256" s="437" t="s">
        <v>6675</v>
      </c>
      <c r="C256" s="437">
        <v>2011.0</v>
      </c>
      <c r="D256" s="511">
        <v>40809.0</v>
      </c>
      <c r="E256" s="439" t="s">
        <v>6676</v>
      </c>
      <c r="F256" s="408" t="s">
        <v>816</v>
      </c>
      <c r="G256" s="439" t="s">
        <v>806</v>
      </c>
      <c r="H256" s="408" t="s">
        <v>158</v>
      </c>
      <c r="I256" s="511">
        <v>43665.0</v>
      </c>
      <c r="J256" s="439">
        <v>7.0</v>
      </c>
      <c r="K256" s="547" t="s">
        <v>293</v>
      </c>
      <c r="L256" s="408" t="s">
        <v>395</v>
      </c>
      <c r="M256" s="541">
        <f t="shared" si="1"/>
        <v>2856</v>
      </c>
      <c r="N256" s="25"/>
      <c r="O256" s="25"/>
      <c r="P256" s="25"/>
      <c r="Q256" s="25"/>
      <c r="R256" s="25"/>
      <c r="S256" s="25"/>
      <c r="T256" s="25"/>
      <c r="U256" s="25"/>
      <c r="V256" s="25"/>
      <c r="W256" s="25"/>
      <c r="X256" s="25"/>
      <c r="Y256" s="25"/>
      <c r="Z256" s="25"/>
    </row>
    <row r="257" ht="12.75" customHeight="1">
      <c r="A257" s="430">
        <v>25619.0</v>
      </c>
      <c r="B257" s="431" t="s">
        <v>6677</v>
      </c>
      <c r="C257" s="431">
        <v>2012.0</v>
      </c>
      <c r="D257" s="508">
        <v>40996.0</v>
      </c>
      <c r="E257" s="433" t="s">
        <v>6678</v>
      </c>
      <c r="F257" s="405" t="s">
        <v>816</v>
      </c>
      <c r="G257" s="433" t="s">
        <v>806</v>
      </c>
      <c r="H257" s="405" t="s">
        <v>158</v>
      </c>
      <c r="I257" s="508">
        <v>43665.0</v>
      </c>
      <c r="J257" s="433">
        <v>7.0</v>
      </c>
      <c r="K257" s="547" t="s">
        <v>293</v>
      </c>
      <c r="L257" s="405" t="s">
        <v>395</v>
      </c>
      <c r="M257" s="540">
        <f t="shared" si="1"/>
        <v>2669</v>
      </c>
      <c r="N257" s="25"/>
      <c r="O257" s="25"/>
      <c r="P257" s="25"/>
      <c r="Q257" s="25"/>
      <c r="R257" s="25"/>
      <c r="S257" s="25"/>
      <c r="T257" s="25"/>
      <c r="U257" s="25"/>
      <c r="V257" s="25"/>
      <c r="W257" s="25"/>
      <c r="X257" s="25"/>
      <c r="Y257" s="25"/>
      <c r="Z257" s="25"/>
    </row>
    <row r="258" ht="12.75" customHeight="1">
      <c r="A258" s="436">
        <v>25719.0</v>
      </c>
      <c r="B258" s="437" t="s">
        <v>6679</v>
      </c>
      <c r="C258" s="437">
        <v>2012.0</v>
      </c>
      <c r="D258" s="511">
        <v>41129.0</v>
      </c>
      <c r="E258" s="439" t="s">
        <v>6680</v>
      </c>
      <c r="F258" s="408" t="s">
        <v>1653</v>
      </c>
      <c r="G258" s="439" t="s">
        <v>712</v>
      </c>
      <c r="H258" s="408" t="s">
        <v>130</v>
      </c>
      <c r="I258" s="511">
        <v>43665.0</v>
      </c>
      <c r="J258" s="439">
        <v>7.0</v>
      </c>
      <c r="K258" s="543" t="s">
        <v>322</v>
      </c>
      <c r="L258" s="408" t="s">
        <v>390</v>
      </c>
      <c r="M258" s="541">
        <f t="shared" si="1"/>
        <v>2536</v>
      </c>
      <c r="N258" s="25"/>
      <c r="O258" s="25"/>
      <c r="P258" s="25"/>
      <c r="Q258" s="25"/>
      <c r="R258" s="25"/>
      <c r="S258" s="25"/>
      <c r="T258" s="25"/>
      <c r="U258" s="25"/>
      <c r="V258" s="25"/>
      <c r="W258" s="25"/>
      <c r="X258" s="25"/>
      <c r="Y258" s="25"/>
      <c r="Z258" s="25"/>
    </row>
    <row r="259" ht="12.75" customHeight="1">
      <c r="A259" s="430">
        <v>25819.0</v>
      </c>
      <c r="B259" s="431" t="s">
        <v>6681</v>
      </c>
      <c r="C259" s="431">
        <v>2012.0</v>
      </c>
      <c r="D259" s="508">
        <v>41129.0</v>
      </c>
      <c r="E259" s="433" t="s">
        <v>6682</v>
      </c>
      <c r="F259" s="405" t="s">
        <v>1653</v>
      </c>
      <c r="G259" s="433" t="s">
        <v>712</v>
      </c>
      <c r="H259" s="405" t="s">
        <v>130</v>
      </c>
      <c r="I259" s="508">
        <v>43665.0</v>
      </c>
      <c r="J259" s="433">
        <v>7.0</v>
      </c>
      <c r="K259" s="543" t="s">
        <v>322</v>
      </c>
      <c r="L259" s="405" t="s">
        <v>390</v>
      </c>
      <c r="M259" s="540">
        <f t="shared" si="1"/>
        <v>2536</v>
      </c>
      <c r="N259" s="25"/>
      <c r="O259" s="25"/>
      <c r="P259" s="25"/>
      <c r="Q259" s="25"/>
      <c r="R259" s="25"/>
      <c r="S259" s="25"/>
      <c r="T259" s="25"/>
      <c r="U259" s="25"/>
      <c r="V259" s="25"/>
      <c r="W259" s="25"/>
      <c r="X259" s="25"/>
      <c r="Y259" s="25"/>
      <c r="Z259" s="25"/>
    </row>
    <row r="260" ht="12.75" customHeight="1">
      <c r="A260" s="436">
        <v>25919.0</v>
      </c>
      <c r="B260" s="437" t="s">
        <v>6683</v>
      </c>
      <c r="C260" s="437">
        <v>2013.0</v>
      </c>
      <c r="D260" s="511">
        <v>41604.0</v>
      </c>
      <c r="E260" s="439" t="s">
        <v>6684</v>
      </c>
      <c r="F260" s="408" t="s">
        <v>965</v>
      </c>
      <c r="G260" s="439" t="s">
        <v>712</v>
      </c>
      <c r="H260" s="408" t="s">
        <v>130</v>
      </c>
      <c r="I260" s="511">
        <v>43665.0</v>
      </c>
      <c r="J260" s="439">
        <v>7.0</v>
      </c>
      <c r="K260" s="547" t="s">
        <v>293</v>
      </c>
      <c r="L260" s="408" t="s">
        <v>395</v>
      </c>
      <c r="M260" s="541">
        <f t="shared" si="1"/>
        <v>2061</v>
      </c>
      <c r="N260" s="25"/>
      <c r="O260" s="25"/>
      <c r="P260" s="25"/>
      <c r="Q260" s="25"/>
      <c r="R260" s="25"/>
      <c r="S260" s="25"/>
      <c r="T260" s="25"/>
      <c r="U260" s="25"/>
      <c r="V260" s="25"/>
      <c r="W260" s="25"/>
      <c r="X260" s="25"/>
      <c r="Y260" s="25"/>
      <c r="Z260" s="25"/>
    </row>
    <row r="261" ht="12.75" customHeight="1">
      <c r="A261" s="430">
        <v>26019.0</v>
      </c>
      <c r="B261" s="431" t="s">
        <v>6685</v>
      </c>
      <c r="C261" s="431">
        <v>2013.0</v>
      </c>
      <c r="D261" s="508">
        <v>41607.0</v>
      </c>
      <c r="E261" s="433" t="s">
        <v>6686</v>
      </c>
      <c r="F261" s="405" t="s">
        <v>1509</v>
      </c>
      <c r="G261" s="433" t="s">
        <v>712</v>
      </c>
      <c r="H261" s="405" t="s">
        <v>149</v>
      </c>
      <c r="I261" s="508">
        <v>43665.0</v>
      </c>
      <c r="J261" s="433">
        <v>7.0</v>
      </c>
      <c r="K261" s="543" t="s">
        <v>322</v>
      </c>
      <c r="L261" s="405" t="s">
        <v>390</v>
      </c>
      <c r="M261" s="540">
        <f t="shared" si="1"/>
        <v>2058</v>
      </c>
      <c r="N261" s="25"/>
      <c r="O261" s="25"/>
      <c r="P261" s="25"/>
      <c r="Q261" s="25"/>
      <c r="R261" s="25"/>
      <c r="S261" s="25"/>
      <c r="T261" s="25"/>
      <c r="U261" s="25"/>
      <c r="V261" s="25"/>
      <c r="W261" s="25"/>
      <c r="X261" s="25"/>
      <c r="Y261" s="25"/>
      <c r="Z261" s="25"/>
    </row>
    <row r="262" ht="12.75" customHeight="1">
      <c r="A262" s="436">
        <v>26119.0</v>
      </c>
      <c r="B262" s="437" t="s">
        <v>6687</v>
      </c>
      <c r="C262" s="437">
        <v>2015.0</v>
      </c>
      <c r="D262" s="511">
        <v>42199.0</v>
      </c>
      <c r="E262" s="439" t="s">
        <v>6688</v>
      </c>
      <c r="F262" s="408" t="s">
        <v>44</v>
      </c>
      <c r="G262" s="439" t="s">
        <v>806</v>
      </c>
      <c r="H262" s="408" t="s">
        <v>3328</v>
      </c>
      <c r="I262" s="511">
        <v>43665.0</v>
      </c>
      <c r="J262" s="439">
        <v>7.0</v>
      </c>
      <c r="K262" s="547" t="s">
        <v>293</v>
      </c>
      <c r="L262" s="408" t="s">
        <v>395</v>
      </c>
      <c r="M262" s="541">
        <f t="shared" si="1"/>
        <v>1466</v>
      </c>
      <c r="N262" s="25"/>
      <c r="O262" s="25"/>
      <c r="P262" s="25"/>
      <c r="Q262" s="25"/>
      <c r="R262" s="25"/>
      <c r="S262" s="25"/>
      <c r="T262" s="25"/>
      <c r="U262" s="25"/>
      <c r="V262" s="25"/>
      <c r="W262" s="25"/>
      <c r="X262" s="25"/>
      <c r="Y262" s="25"/>
      <c r="Z262" s="25"/>
    </row>
    <row r="263" ht="12.75" customHeight="1">
      <c r="A263" s="430">
        <v>26219.0</v>
      </c>
      <c r="B263" s="431" t="s">
        <v>6689</v>
      </c>
      <c r="C263" s="431">
        <v>2015.0</v>
      </c>
      <c r="D263" s="508">
        <v>42167.0</v>
      </c>
      <c r="E263" s="433" t="s">
        <v>6690</v>
      </c>
      <c r="F263" s="405" t="s">
        <v>1022</v>
      </c>
      <c r="G263" s="433" t="s">
        <v>712</v>
      </c>
      <c r="H263" s="405" t="s">
        <v>56</v>
      </c>
      <c r="I263" s="508">
        <v>43665.0</v>
      </c>
      <c r="J263" s="433">
        <v>7.0</v>
      </c>
      <c r="K263" s="543" t="s">
        <v>322</v>
      </c>
      <c r="L263" s="405" t="s">
        <v>395</v>
      </c>
      <c r="M263" s="540">
        <f t="shared" si="1"/>
        <v>1498</v>
      </c>
      <c r="N263" s="25"/>
      <c r="O263" s="25"/>
      <c r="P263" s="25"/>
      <c r="Q263" s="25"/>
      <c r="R263" s="25"/>
      <c r="S263" s="25"/>
      <c r="T263" s="25"/>
      <c r="U263" s="25"/>
      <c r="V263" s="25"/>
      <c r="W263" s="25"/>
      <c r="X263" s="25"/>
      <c r="Y263" s="25"/>
      <c r="Z263" s="25"/>
    </row>
    <row r="264" ht="12.75" customHeight="1">
      <c r="A264" s="436">
        <v>26319.0</v>
      </c>
      <c r="B264" s="437" t="s">
        <v>6691</v>
      </c>
      <c r="C264" s="437">
        <v>2019.0</v>
      </c>
      <c r="D264" s="511">
        <v>43509.0</v>
      </c>
      <c r="E264" s="439" t="s">
        <v>6692</v>
      </c>
      <c r="F264" s="408" t="s">
        <v>6234</v>
      </c>
      <c r="G264" s="439" t="s">
        <v>17</v>
      </c>
      <c r="H264" s="408" t="s">
        <v>149</v>
      </c>
      <c r="I264" s="511">
        <v>43691.0</v>
      </c>
      <c r="J264" s="439">
        <v>8.0</v>
      </c>
      <c r="K264" s="543" t="s">
        <v>322</v>
      </c>
      <c r="L264" s="408" t="s">
        <v>395</v>
      </c>
      <c r="M264" s="541">
        <f t="shared" si="1"/>
        <v>182</v>
      </c>
      <c r="N264" s="25"/>
      <c r="O264" s="25"/>
      <c r="P264" s="25"/>
      <c r="Q264" s="25"/>
      <c r="R264" s="25"/>
      <c r="S264" s="25"/>
      <c r="T264" s="25"/>
      <c r="U264" s="25"/>
      <c r="V264" s="25"/>
      <c r="W264" s="25"/>
      <c r="X264" s="25"/>
      <c r="Y264" s="25"/>
      <c r="Z264" s="25"/>
    </row>
    <row r="265" ht="12.75" customHeight="1">
      <c r="A265" s="430">
        <v>26419.0</v>
      </c>
      <c r="B265" s="431" t="s">
        <v>6693</v>
      </c>
      <c r="C265" s="431">
        <v>2018.0</v>
      </c>
      <c r="D265" s="508">
        <v>43427.0</v>
      </c>
      <c r="E265" s="433" t="s">
        <v>6694</v>
      </c>
      <c r="F265" s="405" t="s">
        <v>44</v>
      </c>
      <c r="G265" s="433" t="s">
        <v>17</v>
      </c>
      <c r="H265" s="405" t="s">
        <v>149</v>
      </c>
      <c r="I265" s="508">
        <v>43691.0</v>
      </c>
      <c r="J265" s="433">
        <v>8.0</v>
      </c>
      <c r="K265" s="547" t="s">
        <v>293</v>
      </c>
      <c r="L265" s="405" t="s">
        <v>395</v>
      </c>
      <c r="M265" s="540">
        <f t="shared" si="1"/>
        <v>264</v>
      </c>
      <c r="N265" s="25"/>
      <c r="O265" s="25"/>
      <c r="P265" s="25"/>
      <c r="Q265" s="25"/>
      <c r="R265" s="25"/>
      <c r="S265" s="25"/>
      <c r="T265" s="25"/>
      <c r="U265" s="25"/>
      <c r="V265" s="25"/>
      <c r="W265" s="25"/>
      <c r="X265" s="25"/>
      <c r="Y265" s="25"/>
      <c r="Z265" s="25"/>
    </row>
    <row r="266" ht="12.75" customHeight="1">
      <c r="A266" s="436">
        <v>26519.0</v>
      </c>
      <c r="B266" s="437" t="s">
        <v>6695</v>
      </c>
      <c r="C266" s="437">
        <v>2015.0</v>
      </c>
      <c r="D266" s="511">
        <v>42242.0</v>
      </c>
      <c r="E266" s="439" t="s">
        <v>6696</v>
      </c>
      <c r="F266" s="408" t="s">
        <v>1132</v>
      </c>
      <c r="G266" s="439" t="s">
        <v>17</v>
      </c>
      <c r="H266" s="408" t="s">
        <v>50</v>
      </c>
      <c r="I266" s="511">
        <v>43691.0</v>
      </c>
      <c r="J266" s="439">
        <v>8.0</v>
      </c>
      <c r="K266" s="547" t="s">
        <v>293</v>
      </c>
      <c r="L266" s="408" t="s">
        <v>395</v>
      </c>
      <c r="M266" s="541">
        <f t="shared" si="1"/>
        <v>1449</v>
      </c>
      <c r="N266" s="25"/>
      <c r="O266" s="25"/>
      <c r="P266" s="25"/>
      <c r="Q266" s="25"/>
      <c r="R266" s="25"/>
      <c r="S266" s="25"/>
      <c r="T266" s="25"/>
      <c r="U266" s="25"/>
      <c r="V266" s="25"/>
      <c r="W266" s="25"/>
      <c r="X266" s="25"/>
      <c r="Y266" s="25"/>
      <c r="Z266" s="25"/>
    </row>
    <row r="267" ht="12.75" customHeight="1">
      <c r="A267" s="430">
        <v>26619.0</v>
      </c>
      <c r="B267" s="431" t="s">
        <v>6697</v>
      </c>
      <c r="C267" s="431">
        <v>2016.0</v>
      </c>
      <c r="D267" s="508">
        <v>42383.0</v>
      </c>
      <c r="E267" s="433" t="s">
        <v>6698</v>
      </c>
      <c r="F267" s="405" t="s">
        <v>1132</v>
      </c>
      <c r="G267" s="433" t="s">
        <v>17</v>
      </c>
      <c r="H267" s="405" t="s">
        <v>244</v>
      </c>
      <c r="I267" s="508">
        <v>43691.0</v>
      </c>
      <c r="J267" s="433">
        <v>8.0</v>
      </c>
      <c r="K267" s="547" t="s">
        <v>293</v>
      </c>
      <c r="L267" s="405" t="s">
        <v>395</v>
      </c>
      <c r="M267" s="540">
        <f t="shared" si="1"/>
        <v>1308</v>
      </c>
      <c r="N267" s="25"/>
      <c r="O267" s="25"/>
      <c r="P267" s="25"/>
      <c r="Q267" s="25"/>
      <c r="R267" s="25"/>
      <c r="S267" s="25"/>
      <c r="T267" s="25"/>
      <c r="U267" s="25"/>
      <c r="V267" s="25"/>
      <c r="W267" s="25"/>
      <c r="X267" s="25"/>
      <c r="Y267" s="25"/>
      <c r="Z267" s="25"/>
    </row>
    <row r="268" ht="12.75" customHeight="1">
      <c r="A268" s="436">
        <v>26719.0</v>
      </c>
      <c r="B268" s="437" t="s">
        <v>6699</v>
      </c>
      <c r="C268" s="437">
        <v>2015.0</v>
      </c>
      <c r="D268" s="511">
        <v>42311.0</v>
      </c>
      <c r="E268" s="439" t="s">
        <v>6700</v>
      </c>
      <c r="F268" s="408" t="s">
        <v>1132</v>
      </c>
      <c r="G268" s="439" t="s">
        <v>17</v>
      </c>
      <c r="H268" s="408" t="s">
        <v>380</v>
      </c>
      <c r="I268" s="511">
        <v>43691.0</v>
      </c>
      <c r="J268" s="439">
        <v>8.0</v>
      </c>
      <c r="K268" s="547" t="s">
        <v>293</v>
      </c>
      <c r="L268" s="408" t="s">
        <v>395</v>
      </c>
      <c r="M268" s="541">
        <f t="shared" si="1"/>
        <v>1380</v>
      </c>
      <c r="N268" s="25"/>
      <c r="O268" s="25"/>
      <c r="P268" s="25"/>
      <c r="Q268" s="25"/>
      <c r="R268" s="25"/>
      <c r="S268" s="25"/>
      <c r="T268" s="25"/>
      <c r="U268" s="25"/>
      <c r="V268" s="25"/>
      <c r="W268" s="25"/>
      <c r="X268" s="25"/>
      <c r="Y268" s="25"/>
      <c r="Z268" s="25"/>
    </row>
    <row r="269" ht="12.75" customHeight="1">
      <c r="A269" s="430">
        <v>26819.0</v>
      </c>
      <c r="B269" s="431" t="s">
        <v>6701</v>
      </c>
      <c r="C269" s="431">
        <v>2016.0</v>
      </c>
      <c r="D269" s="508">
        <v>42415.0</v>
      </c>
      <c r="E269" s="433" t="s">
        <v>6702</v>
      </c>
      <c r="F269" s="405" t="s">
        <v>1132</v>
      </c>
      <c r="G269" s="433" t="s">
        <v>17</v>
      </c>
      <c r="H269" s="405" t="s">
        <v>163</v>
      </c>
      <c r="I269" s="508">
        <v>43691.0</v>
      </c>
      <c r="J269" s="433">
        <v>8.0</v>
      </c>
      <c r="K269" s="547" t="s">
        <v>293</v>
      </c>
      <c r="L269" s="405" t="s">
        <v>395</v>
      </c>
      <c r="M269" s="540">
        <f t="shared" si="1"/>
        <v>1276</v>
      </c>
      <c r="N269" s="25"/>
      <c r="O269" s="25"/>
      <c r="P269" s="25"/>
      <c r="Q269" s="25"/>
      <c r="R269" s="25"/>
      <c r="S269" s="25"/>
      <c r="T269" s="25"/>
      <c r="U269" s="25"/>
      <c r="V269" s="25"/>
      <c r="W269" s="25"/>
      <c r="X269" s="25"/>
      <c r="Y269" s="25"/>
      <c r="Z269" s="25"/>
    </row>
    <row r="270" ht="12.75" customHeight="1">
      <c r="A270" s="436">
        <v>26919.0</v>
      </c>
      <c r="B270" s="437" t="s">
        <v>6703</v>
      </c>
      <c r="C270" s="437">
        <v>2017.0</v>
      </c>
      <c r="D270" s="511">
        <v>42971.0</v>
      </c>
      <c r="E270" s="439" t="s">
        <v>6704</v>
      </c>
      <c r="F270" s="408" t="s">
        <v>384</v>
      </c>
      <c r="G270" s="439" t="s">
        <v>17</v>
      </c>
      <c r="H270" s="408" t="s">
        <v>26</v>
      </c>
      <c r="I270" s="511">
        <v>43691.0</v>
      </c>
      <c r="J270" s="439">
        <v>8.0</v>
      </c>
      <c r="K270" s="543" t="s">
        <v>322</v>
      </c>
      <c r="L270" s="408" t="s">
        <v>390</v>
      </c>
      <c r="M270" s="541">
        <f t="shared" si="1"/>
        <v>720</v>
      </c>
      <c r="N270" s="25"/>
      <c r="O270" s="25"/>
      <c r="P270" s="25"/>
      <c r="Q270" s="25"/>
      <c r="R270" s="25"/>
      <c r="S270" s="25"/>
      <c r="T270" s="25"/>
      <c r="U270" s="25"/>
      <c r="V270" s="25"/>
      <c r="W270" s="25"/>
      <c r="X270" s="25"/>
      <c r="Y270" s="25"/>
      <c r="Z270" s="25"/>
    </row>
    <row r="271" ht="12.75" customHeight="1">
      <c r="A271" s="430">
        <v>27019.0</v>
      </c>
      <c r="B271" s="431" t="s">
        <v>6705</v>
      </c>
      <c r="C271" s="431">
        <v>2016.0</v>
      </c>
      <c r="D271" s="508">
        <v>42718.0</v>
      </c>
      <c r="E271" s="433" t="s">
        <v>6706</v>
      </c>
      <c r="F271" s="405" t="s">
        <v>4295</v>
      </c>
      <c r="G271" s="433" t="s">
        <v>17</v>
      </c>
      <c r="H271" s="405" t="s">
        <v>163</v>
      </c>
      <c r="I271" s="508">
        <v>43691.0</v>
      </c>
      <c r="J271" s="433">
        <v>8.0</v>
      </c>
      <c r="K271" s="551" t="s">
        <v>309</v>
      </c>
      <c r="L271" s="405" t="s">
        <v>390</v>
      </c>
      <c r="M271" s="540">
        <f t="shared" si="1"/>
        <v>973</v>
      </c>
      <c r="N271" s="25"/>
      <c r="O271" s="25"/>
      <c r="P271" s="25"/>
      <c r="Q271" s="25"/>
      <c r="R271" s="25"/>
      <c r="S271" s="25"/>
      <c r="T271" s="25"/>
      <c r="U271" s="25"/>
      <c r="V271" s="25"/>
      <c r="W271" s="25"/>
      <c r="X271" s="25"/>
      <c r="Y271" s="25"/>
      <c r="Z271" s="25"/>
    </row>
    <row r="272" ht="12.75" customHeight="1">
      <c r="A272" s="436">
        <v>27119.0</v>
      </c>
      <c r="B272" s="437" t="s">
        <v>6707</v>
      </c>
      <c r="C272" s="437">
        <v>2017.0</v>
      </c>
      <c r="D272" s="511">
        <v>42838.0</v>
      </c>
      <c r="E272" s="439" t="s">
        <v>6708</v>
      </c>
      <c r="F272" s="408" t="s">
        <v>3035</v>
      </c>
      <c r="G272" s="439" t="s">
        <v>17</v>
      </c>
      <c r="H272" s="408" t="s">
        <v>244</v>
      </c>
      <c r="I272" s="511">
        <v>43691.0</v>
      </c>
      <c r="J272" s="439">
        <v>8.0</v>
      </c>
      <c r="K272" s="547" t="s">
        <v>293</v>
      </c>
      <c r="L272" s="408" t="s">
        <v>390</v>
      </c>
      <c r="M272" s="541">
        <f t="shared" si="1"/>
        <v>853</v>
      </c>
      <c r="N272" s="25"/>
      <c r="O272" s="25"/>
      <c r="P272" s="25"/>
      <c r="Q272" s="25"/>
      <c r="R272" s="25"/>
      <c r="S272" s="25"/>
      <c r="T272" s="25"/>
      <c r="U272" s="25"/>
      <c r="V272" s="25"/>
      <c r="W272" s="25"/>
      <c r="X272" s="25"/>
      <c r="Y272" s="25"/>
      <c r="Z272" s="25"/>
    </row>
    <row r="273" ht="12.75" customHeight="1">
      <c r="A273" s="430">
        <v>27219.0</v>
      </c>
      <c r="B273" s="431" t="s">
        <v>6709</v>
      </c>
      <c r="C273" s="431">
        <v>2019.0</v>
      </c>
      <c r="D273" s="508">
        <v>43615.0</v>
      </c>
      <c r="E273" s="433" t="s">
        <v>6710</v>
      </c>
      <c r="F273" s="405" t="s">
        <v>171</v>
      </c>
      <c r="G273" s="433" t="s">
        <v>17</v>
      </c>
      <c r="H273" s="405" t="s">
        <v>1034</v>
      </c>
      <c r="I273" s="508">
        <v>43691.0</v>
      </c>
      <c r="J273" s="433">
        <v>8.0</v>
      </c>
      <c r="K273" s="543" t="s">
        <v>322</v>
      </c>
      <c r="L273" s="405" t="s">
        <v>390</v>
      </c>
      <c r="M273" s="540">
        <f t="shared" si="1"/>
        <v>76</v>
      </c>
      <c r="N273" s="25"/>
      <c r="O273" s="25"/>
      <c r="P273" s="25"/>
      <c r="Q273" s="25"/>
      <c r="R273" s="25"/>
      <c r="S273" s="25"/>
      <c r="T273" s="25"/>
      <c r="U273" s="25"/>
      <c r="V273" s="25"/>
      <c r="W273" s="25"/>
      <c r="X273" s="25"/>
      <c r="Y273" s="25"/>
      <c r="Z273" s="25"/>
    </row>
    <row r="274" ht="12.75" customHeight="1">
      <c r="A274" s="436">
        <v>27319.0</v>
      </c>
      <c r="B274" s="437" t="s">
        <v>6711</v>
      </c>
      <c r="C274" s="437">
        <v>2019.0</v>
      </c>
      <c r="D274" s="511">
        <v>43522.0</v>
      </c>
      <c r="E274" s="439" t="s">
        <v>6712</v>
      </c>
      <c r="F274" s="408" t="s">
        <v>171</v>
      </c>
      <c r="G274" s="439" t="s">
        <v>17</v>
      </c>
      <c r="H274" s="408" t="s">
        <v>244</v>
      </c>
      <c r="I274" s="511">
        <v>43691.0</v>
      </c>
      <c r="J274" s="439">
        <v>8.0</v>
      </c>
      <c r="K274" s="543" t="s">
        <v>322</v>
      </c>
      <c r="L274" s="408" t="s">
        <v>390</v>
      </c>
      <c r="M274" s="541">
        <f t="shared" si="1"/>
        <v>169</v>
      </c>
      <c r="N274" s="25"/>
      <c r="O274" s="25"/>
      <c r="P274" s="25"/>
      <c r="Q274" s="25"/>
      <c r="R274" s="25"/>
      <c r="S274" s="25"/>
      <c r="T274" s="25"/>
      <c r="U274" s="25"/>
      <c r="V274" s="25"/>
      <c r="W274" s="25"/>
      <c r="X274" s="25"/>
      <c r="Y274" s="25"/>
      <c r="Z274" s="25"/>
    </row>
    <row r="275" ht="12.75" customHeight="1">
      <c r="A275" s="430">
        <v>27419.0</v>
      </c>
      <c r="B275" s="431" t="s">
        <v>6713</v>
      </c>
      <c r="C275" s="431">
        <v>2018.0</v>
      </c>
      <c r="D275" s="508">
        <v>43298.0</v>
      </c>
      <c r="E275" s="433" t="s">
        <v>6714</v>
      </c>
      <c r="F275" s="405" t="s">
        <v>865</v>
      </c>
      <c r="G275" s="433" t="s">
        <v>17</v>
      </c>
      <c r="H275" s="405" t="s">
        <v>1392</v>
      </c>
      <c r="I275" s="508">
        <v>43691.0</v>
      </c>
      <c r="J275" s="433">
        <v>8.0</v>
      </c>
      <c r="K275" s="543" t="s">
        <v>322</v>
      </c>
      <c r="L275" s="405" t="s">
        <v>390</v>
      </c>
      <c r="M275" s="540">
        <f t="shared" si="1"/>
        <v>393</v>
      </c>
      <c r="N275" s="25"/>
      <c r="O275" s="25"/>
      <c r="P275" s="25"/>
      <c r="Q275" s="25"/>
      <c r="R275" s="25"/>
      <c r="S275" s="25"/>
      <c r="T275" s="25"/>
      <c r="U275" s="25"/>
      <c r="V275" s="25"/>
      <c r="W275" s="25"/>
      <c r="X275" s="25"/>
      <c r="Y275" s="25"/>
      <c r="Z275" s="25"/>
    </row>
    <row r="276" ht="12.75" customHeight="1">
      <c r="A276" s="436">
        <v>27519.0</v>
      </c>
      <c r="B276" s="437" t="s">
        <v>6715</v>
      </c>
      <c r="C276" s="437">
        <v>2018.0</v>
      </c>
      <c r="D276" s="511">
        <v>43311.0</v>
      </c>
      <c r="E276" s="439" t="s">
        <v>6716</v>
      </c>
      <c r="F276" s="408" t="s">
        <v>2610</v>
      </c>
      <c r="G276" s="439" t="s">
        <v>17</v>
      </c>
      <c r="H276" s="408" t="s">
        <v>244</v>
      </c>
      <c r="I276" s="511">
        <v>43691.0</v>
      </c>
      <c r="J276" s="439">
        <v>8.0</v>
      </c>
      <c r="K276" s="547" t="s">
        <v>293</v>
      </c>
      <c r="L276" s="408" t="s">
        <v>390</v>
      </c>
      <c r="M276" s="541">
        <f t="shared" si="1"/>
        <v>380</v>
      </c>
      <c r="N276" s="25"/>
      <c r="O276" s="25"/>
      <c r="P276" s="25"/>
      <c r="Q276" s="25"/>
      <c r="R276" s="25"/>
      <c r="S276" s="25"/>
      <c r="T276" s="25"/>
      <c r="U276" s="25"/>
      <c r="V276" s="25"/>
      <c r="W276" s="25"/>
      <c r="X276" s="25"/>
      <c r="Y276" s="25"/>
      <c r="Z276" s="25"/>
    </row>
    <row r="277" ht="12.75" customHeight="1">
      <c r="A277" s="430">
        <v>27619.0</v>
      </c>
      <c r="B277" s="431" t="s">
        <v>6717</v>
      </c>
      <c r="C277" s="431">
        <v>2017.0</v>
      </c>
      <c r="D277" s="508">
        <v>43040.0</v>
      </c>
      <c r="E277" s="433" t="s">
        <v>6718</v>
      </c>
      <c r="F277" s="405" t="s">
        <v>384</v>
      </c>
      <c r="G277" s="433" t="s">
        <v>17</v>
      </c>
      <c r="H277" s="405" t="s">
        <v>66</v>
      </c>
      <c r="I277" s="508">
        <v>43691.0</v>
      </c>
      <c r="J277" s="433">
        <v>8.0</v>
      </c>
      <c r="K277" s="543" t="s">
        <v>322</v>
      </c>
      <c r="L277" s="405" t="s">
        <v>390</v>
      </c>
      <c r="M277" s="540">
        <f t="shared" si="1"/>
        <v>651</v>
      </c>
      <c r="N277" s="25"/>
      <c r="O277" s="25"/>
      <c r="P277" s="25"/>
      <c r="Q277" s="25"/>
      <c r="R277" s="25"/>
      <c r="S277" s="25"/>
      <c r="T277" s="25"/>
      <c r="U277" s="25"/>
      <c r="V277" s="25"/>
      <c r="W277" s="25"/>
      <c r="X277" s="25"/>
      <c r="Y277" s="25"/>
      <c r="Z277" s="25"/>
    </row>
    <row r="278" ht="12.75" customHeight="1">
      <c r="A278" s="436">
        <v>27719.0</v>
      </c>
      <c r="B278" s="437" t="s">
        <v>6719</v>
      </c>
      <c r="C278" s="437">
        <v>2013.0</v>
      </c>
      <c r="D278" s="511">
        <v>41453.0</v>
      </c>
      <c r="E278" s="439" t="s">
        <v>6720</v>
      </c>
      <c r="F278" s="408" t="s">
        <v>2199</v>
      </c>
      <c r="G278" s="439" t="s">
        <v>17</v>
      </c>
      <c r="H278" s="408" t="s">
        <v>66</v>
      </c>
      <c r="I278" s="511">
        <v>43691.0</v>
      </c>
      <c r="J278" s="439">
        <v>8.0</v>
      </c>
      <c r="K278" s="583" t="s">
        <v>344</v>
      </c>
      <c r="L278" s="408" t="s">
        <v>395</v>
      </c>
      <c r="M278" s="541">
        <f t="shared" si="1"/>
        <v>2238</v>
      </c>
      <c r="N278" s="25"/>
      <c r="O278" s="25"/>
      <c r="P278" s="25"/>
      <c r="Q278" s="25"/>
      <c r="R278" s="25"/>
      <c r="S278" s="25"/>
      <c r="T278" s="25"/>
      <c r="U278" s="25"/>
      <c r="V278" s="25"/>
      <c r="W278" s="25"/>
      <c r="X278" s="25"/>
      <c r="Y278" s="25"/>
      <c r="Z278" s="25"/>
    </row>
    <row r="279" ht="12.75" customHeight="1">
      <c r="A279" s="430">
        <v>27819.0</v>
      </c>
      <c r="B279" s="431" t="s">
        <v>6721</v>
      </c>
      <c r="C279" s="431">
        <v>2014.0</v>
      </c>
      <c r="D279" s="508">
        <v>41927.0</v>
      </c>
      <c r="E279" s="433" t="s">
        <v>6722</v>
      </c>
      <c r="F279" s="405" t="s">
        <v>4295</v>
      </c>
      <c r="G279" s="433" t="s">
        <v>17</v>
      </c>
      <c r="H279" s="405" t="s">
        <v>2542</v>
      </c>
      <c r="I279" s="508">
        <v>43691.0</v>
      </c>
      <c r="J279" s="433">
        <v>8.0</v>
      </c>
      <c r="K279" s="551" t="s">
        <v>309</v>
      </c>
      <c r="L279" s="405" t="s">
        <v>390</v>
      </c>
      <c r="M279" s="540">
        <f t="shared" si="1"/>
        <v>1764</v>
      </c>
      <c r="N279" s="25"/>
      <c r="O279" s="25"/>
      <c r="P279" s="25"/>
      <c r="Q279" s="25"/>
      <c r="R279" s="25"/>
      <c r="S279" s="25"/>
      <c r="T279" s="25"/>
      <c r="U279" s="25"/>
      <c r="V279" s="25"/>
      <c r="W279" s="25"/>
      <c r="X279" s="25"/>
      <c r="Y279" s="25"/>
      <c r="Z279" s="25"/>
    </row>
    <row r="280" ht="12.75" customHeight="1">
      <c r="A280" s="436">
        <v>27919.0</v>
      </c>
      <c r="B280" s="437" t="s">
        <v>6723</v>
      </c>
      <c r="C280" s="437">
        <v>2014.0</v>
      </c>
      <c r="D280" s="511">
        <v>41844.0</v>
      </c>
      <c r="E280" s="439" t="s">
        <v>6724</v>
      </c>
      <c r="F280" s="408" t="s">
        <v>4295</v>
      </c>
      <c r="G280" s="439" t="s">
        <v>17</v>
      </c>
      <c r="H280" s="408" t="s">
        <v>5405</v>
      </c>
      <c r="I280" s="511">
        <v>43691.0</v>
      </c>
      <c r="J280" s="439">
        <v>8.0</v>
      </c>
      <c r="K280" s="551" t="s">
        <v>309</v>
      </c>
      <c r="L280" s="408" t="s">
        <v>390</v>
      </c>
      <c r="M280" s="541">
        <f t="shared" si="1"/>
        <v>1847</v>
      </c>
      <c r="N280" s="25"/>
      <c r="O280" s="25"/>
      <c r="P280" s="25"/>
      <c r="Q280" s="25"/>
      <c r="R280" s="25"/>
      <c r="S280" s="25"/>
      <c r="T280" s="25"/>
      <c r="U280" s="25"/>
      <c r="V280" s="25"/>
      <c r="W280" s="25"/>
      <c r="X280" s="25"/>
      <c r="Y280" s="25"/>
      <c r="Z280" s="25"/>
    </row>
    <row r="281" ht="12.75" customHeight="1">
      <c r="A281" s="430">
        <v>28019.0</v>
      </c>
      <c r="B281" s="431" t="s">
        <v>6725</v>
      </c>
      <c r="C281" s="431">
        <v>2014.0</v>
      </c>
      <c r="D281" s="508">
        <v>41880.0</v>
      </c>
      <c r="E281" s="433" t="s">
        <v>6726</v>
      </c>
      <c r="F281" s="405" t="s">
        <v>4295</v>
      </c>
      <c r="G281" s="433" t="s">
        <v>17</v>
      </c>
      <c r="H281" s="405" t="s">
        <v>50</v>
      </c>
      <c r="I281" s="508">
        <v>43691.0</v>
      </c>
      <c r="J281" s="433">
        <v>8.0</v>
      </c>
      <c r="K281" s="551" t="s">
        <v>309</v>
      </c>
      <c r="L281" s="405" t="s">
        <v>390</v>
      </c>
      <c r="M281" s="540">
        <f t="shared" si="1"/>
        <v>1811</v>
      </c>
      <c r="N281" s="25"/>
      <c r="O281" s="25"/>
      <c r="P281" s="25"/>
      <c r="Q281" s="25"/>
      <c r="R281" s="25"/>
      <c r="S281" s="25"/>
      <c r="T281" s="25"/>
      <c r="U281" s="25"/>
      <c r="V281" s="25"/>
      <c r="W281" s="25"/>
      <c r="X281" s="25"/>
      <c r="Y281" s="25"/>
      <c r="Z281" s="25"/>
    </row>
    <row r="282" ht="12.75" customHeight="1">
      <c r="A282" s="436">
        <v>28119.0</v>
      </c>
      <c r="B282" s="437" t="s">
        <v>6727</v>
      </c>
      <c r="C282" s="437">
        <v>2017.0</v>
      </c>
      <c r="D282" s="511">
        <v>43088.0</v>
      </c>
      <c r="E282" s="439" t="s">
        <v>6728</v>
      </c>
      <c r="F282" s="408" t="s">
        <v>1509</v>
      </c>
      <c r="G282" s="439" t="s">
        <v>17</v>
      </c>
      <c r="H282" s="408" t="s">
        <v>66</v>
      </c>
      <c r="I282" s="511">
        <v>43691.0</v>
      </c>
      <c r="J282" s="439">
        <v>8.0</v>
      </c>
      <c r="K282" s="543" t="s">
        <v>322</v>
      </c>
      <c r="L282" s="408" t="s">
        <v>390</v>
      </c>
      <c r="M282" s="541">
        <f t="shared" si="1"/>
        <v>603</v>
      </c>
      <c r="N282" s="25"/>
      <c r="O282" s="25"/>
      <c r="P282" s="25"/>
      <c r="Q282" s="25"/>
      <c r="R282" s="25"/>
      <c r="S282" s="25"/>
      <c r="T282" s="25"/>
      <c r="U282" s="25"/>
      <c r="V282" s="25"/>
      <c r="W282" s="25"/>
      <c r="X282" s="25"/>
      <c r="Y282" s="25"/>
      <c r="Z282" s="25"/>
    </row>
    <row r="283" ht="12.75" customHeight="1">
      <c r="A283" s="430">
        <v>28219.0</v>
      </c>
      <c r="B283" s="431" t="s">
        <v>6729</v>
      </c>
      <c r="C283" s="431">
        <v>2013.0</v>
      </c>
      <c r="D283" s="508">
        <v>41627.0</v>
      </c>
      <c r="E283" s="433" t="s">
        <v>6730</v>
      </c>
      <c r="F283" s="405" t="s">
        <v>6731</v>
      </c>
      <c r="G283" s="433" t="s">
        <v>707</v>
      </c>
      <c r="H283" s="405" t="s">
        <v>3328</v>
      </c>
      <c r="I283" s="508">
        <v>43691.0</v>
      </c>
      <c r="J283" s="433">
        <v>8.0</v>
      </c>
      <c r="K283" s="547" t="s">
        <v>293</v>
      </c>
      <c r="L283" s="405" t="s">
        <v>386</v>
      </c>
      <c r="M283" s="540">
        <f t="shared" si="1"/>
        <v>2064</v>
      </c>
      <c r="N283" s="25"/>
      <c r="O283" s="25"/>
      <c r="P283" s="25"/>
      <c r="Q283" s="25"/>
      <c r="R283" s="25"/>
      <c r="S283" s="25"/>
      <c r="T283" s="25"/>
      <c r="U283" s="25"/>
      <c r="V283" s="25"/>
      <c r="W283" s="25"/>
      <c r="X283" s="25"/>
      <c r="Y283" s="25"/>
      <c r="Z283" s="25"/>
    </row>
    <row r="284" ht="12.75" customHeight="1">
      <c r="A284" s="436">
        <v>28319.0</v>
      </c>
      <c r="B284" s="437" t="s">
        <v>6732</v>
      </c>
      <c r="C284" s="437">
        <v>2013.0</v>
      </c>
      <c r="D284" s="511">
        <v>41515.0</v>
      </c>
      <c r="E284" s="439" t="s">
        <v>6733</v>
      </c>
      <c r="F284" s="408" t="s">
        <v>228</v>
      </c>
      <c r="G284" s="439" t="s">
        <v>712</v>
      </c>
      <c r="H284" s="408" t="s">
        <v>1034</v>
      </c>
      <c r="I284" s="511">
        <v>43691.0</v>
      </c>
      <c r="J284" s="439">
        <v>8.0</v>
      </c>
      <c r="K284" s="543" t="s">
        <v>322</v>
      </c>
      <c r="L284" s="408" t="s">
        <v>390</v>
      </c>
      <c r="M284" s="541">
        <f t="shared" si="1"/>
        <v>2176</v>
      </c>
      <c r="N284" s="25"/>
      <c r="O284" s="25"/>
      <c r="P284" s="25"/>
      <c r="Q284" s="25"/>
      <c r="R284" s="25"/>
      <c r="S284" s="25"/>
      <c r="T284" s="25"/>
      <c r="U284" s="25"/>
      <c r="V284" s="25"/>
      <c r="W284" s="25"/>
      <c r="X284" s="25"/>
      <c r="Y284" s="25"/>
      <c r="Z284" s="25"/>
    </row>
    <row r="285" ht="12.75" customHeight="1">
      <c r="A285" s="430">
        <v>28419.0</v>
      </c>
      <c r="B285" s="431" t="s">
        <v>6734</v>
      </c>
      <c r="C285" s="431">
        <v>2015.0</v>
      </c>
      <c r="D285" s="508">
        <v>42124.0</v>
      </c>
      <c r="E285" s="433" t="s">
        <v>6735</v>
      </c>
      <c r="F285" s="405" t="s">
        <v>429</v>
      </c>
      <c r="G285" s="433" t="s">
        <v>712</v>
      </c>
      <c r="H285" s="405" t="s">
        <v>2542</v>
      </c>
      <c r="I285" s="508">
        <v>43691.0</v>
      </c>
      <c r="J285" s="433">
        <v>8.0</v>
      </c>
      <c r="K285" s="543" t="s">
        <v>322</v>
      </c>
      <c r="L285" s="405" t="s">
        <v>390</v>
      </c>
      <c r="M285" s="540">
        <f t="shared" si="1"/>
        <v>1567</v>
      </c>
      <c r="N285" s="25"/>
      <c r="O285" s="25"/>
      <c r="P285" s="25"/>
      <c r="Q285" s="25"/>
      <c r="R285" s="25"/>
      <c r="S285" s="25"/>
      <c r="T285" s="25"/>
      <c r="U285" s="25"/>
      <c r="V285" s="25"/>
      <c r="W285" s="25"/>
      <c r="X285" s="25"/>
      <c r="Y285" s="25"/>
      <c r="Z285" s="25"/>
    </row>
    <row r="286" ht="12.75" customHeight="1">
      <c r="A286" s="436">
        <v>28519.0</v>
      </c>
      <c r="B286" s="437" t="s">
        <v>6736</v>
      </c>
      <c r="C286" s="437">
        <v>2014.0</v>
      </c>
      <c r="D286" s="511">
        <v>41914.0</v>
      </c>
      <c r="E286" s="439" t="s">
        <v>6737</v>
      </c>
      <c r="F286" s="408" t="s">
        <v>2451</v>
      </c>
      <c r="G286" s="439" t="s">
        <v>712</v>
      </c>
      <c r="H286" s="408" t="s">
        <v>50</v>
      </c>
      <c r="I286" s="511">
        <v>43691.0</v>
      </c>
      <c r="J286" s="439">
        <v>8.0</v>
      </c>
      <c r="K286" s="547" t="s">
        <v>293</v>
      </c>
      <c r="L286" s="408" t="s">
        <v>395</v>
      </c>
      <c r="M286" s="541">
        <f t="shared" si="1"/>
        <v>1777</v>
      </c>
      <c r="N286" s="25"/>
      <c r="O286" s="25"/>
      <c r="P286" s="25"/>
      <c r="Q286" s="25"/>
      <c r="R286" s="25"/>
      <c r="S286" s="25"/>
      <c r="T286" s="25"/>
      <c r="U286" s="25"/>
      <c r="V286" s="25"/>
      <c r="W286" s="25"/>
      <c r="X286" s="25"/>
      <c r="Y286" s="25"/>
      <c r="Z286" s="25"/>
    </row>
    <row r="287" ht="12.75" customHeight="1">
      <c r="A287" s="430">
        <v>28619.0</v>
      </c>
      <c r="B287" s="431" t="s">
        <v>6738</v>
      </c>
      <c r="C287" s="431">
        <v>2015.0</v>
      </c>
      <c r="D287" s="508">
        <v>42300.0</v>
      </c>
      <c r="E287" s="433" t="s">
        <v>6739</v>
      </c>
      <c r="F287" s="405" t="s">
        <v>353</v>
      </c>
      <c r="G287" s="433" t="s">
        <v>712</v>
      </c>
      <c r="H287" s="405" t="s">
        <v>66</v>
      </c>
      <c r="I287" s="508">
        <v>43691.0</v>
      </c>
      <c r="J287" s="433">
        <v>8.0</v>
      </c>
      <c r="K287" s="547" t="s">
        <v>293</v>
      </c>
      <c r="L287" s="405" t="s">
        <v>390</v>
      </c>
      <c r="M287" s="540">
        <f t="shared" si="1"/>
        <v>1391</v>
      </c>
      <c r="N287" s="25"/>
      <c r="O287" s="25"/>
      <c r="P287" s="25"/>
      <c r="Q287" s="25"/>
      <c r="R287" s="25"/>
      <c r="S287" s="25"/>
      <c r="T287" s="25"/>
      <c r="U287" s="25"/>
      <c r="V287" s="25"/>
      <c r="W287" s="25"/>
      <c r="X287" s="25"/>
      <c r="Y287" s="25"/>
      <c r="Z287" s="25"/>
    </row>
    <row r="288" ht="12.75" customHeight="1">
      <c r="A288" s="436">
        <v>28719.0</v>
      </c>
      <c r="B288" s="437" t="s">
        <v>6740</v>
      </c>
      <c r="C288" s="437">
        <v>2015.0</v>
      </c>
      <c r="D288" s="511">
        <v>42094.0</v>
      </c>
      <c r="E288" s="439" t="s">
        <v>6741</v>
      </c>
      <c r="F288" s="408" t="s">
        <v>1120</v>
      </c>
      <c r="G288" s="439" t="s">
        <v>712</v>
      </c>
      <c r="H288" s="408" t="s">
        <v>5405</v>
      </c>
      <c r="I288" s="511">
        <v>43691.0</v>
      </c>
      <c r="J288" s="439">
        <v>8.0</v>
      </c>
      <c r="K288" s="543" t="s">
        <v>322</v>
      </c>
      <c r="L288" s="408" t="s">
        <v>395</v>
      </c>
      <c r="M288" s="541">
        <f t="shared" si="1"/>
        <v>1597</v>
      </c>
      <c r="N288" s="25"/>
      <c r="O288" s="25"/>
      <c r="P288" s="25"/>
      <c r="Q288" s="25"/>
      <c r="R288" s="25"/>
      <c r="S288" s="25"/>
      <c r="T288" s="25"/>
      <c r="U288" s="25"/>
      <c r="V288" s="25"/>
      <c r="W288" s="25"/>
      <c r="X288" s="25"/>
      <c r="Y288" s="25"/>
      <c r="Z288" s="25"/>
    </row>
    <row r="289" ht="12.75" customHeight="1">
      <c r="A289" s="430">
        <v>28819.0</v>
      </c>
      <c r="B289" s="431" t="s">
        <v>6742</v>
      </c>
      <c r="C289" s="431">
        <v>2012.0</v>
      </c>
      <c r="D289" s="508">
        <v>41269.0</v>
      </c>
      <c r="E289" s="433" t="s">
        <v>6743</v>
      </c>
      <c r="F289" s="405" t="s">
        <v>6744</v>
      </c>
      <c r="G289" s="433" t="s">
        <v>712</v>
      </c>
      <c r="H289" s="405" t="s">
        <v>50</v>
      </c>
      <c r="I289" s="508">
        <v>43691.0</v>
      </c>
      <c r="J289" s="433">
        <v>8.0</v>
      </c>
      <c r="K289" s="547" t="s">
        <v>293</v>
      </c>
      <c r="L289" s="405" t="s">
        <v>390</v>
      </c>
      <c r="M289" s="540">
        <f t="shared" si="1"/>
        <v>2422</v>
      </c>
      <c r="N289" s="25"/>
      <c r="O289" s="25"/>
      <c r="P289" s="25"/>
      <c r="Q289" s="25"/>
      <c r="R289" s="25"/>
      <c r="S289" s="25"/>
      <c r="T289" s="25"/>
      <c r="U289" s="25"/>
      <c r="V289" s="25"/>
      <c r="W289" s="25"/>
      <c r="X289" s="25"/>
      <c r="Y289" s="25"/>
      <c r="Z289" s="25"/>
    </row>
    <row r="290" ht="12.75" customHeight="1">
      <c r="A290" s="436">
        <v>28919.0</v>
      </c>
      <c r="B290" s="437" t="s">
        <v>6745</v>
      </c>
      <c r="C290" s="437">
        <v>2013.0</v>
      </c>
      <c r="D290" s="511">
        <v>41603.0</v>
      </c>
      <c r="E290" s="439" t="s">
        <v>6746</v>
      </c>
      <c r="F290" s="408" t="s">
        <v>372</v>
      </c>
      <c r="G290" s="439" t="s">
        <v>712</v>
      </c>
      <c r="H290" s="408" t="s">
        <v>50</v>
      </c>
      <c r="I290" s="511">
        <v>43691.0</v>
      </c>
      <c r="J290" s="439">
        <v>8.0</v>
      </c>
      <c r="K290" s="543" t="s">
        <v>322</v>
      </c>
      <c r="L290" s="408" t="s">
        <v>395</v>
      </c>
      <c r="M290" s="541">
        <f t="shared" si="1"/>
        <v>2088</v>
      </c>
      <c r="N290" s="25"/>
      <c r="O290" s="25"/>
      <c r="P290" s="25"/>
      <c r="Q290" s="25"/>
      <c r="R290" s="25"/>
      <c r="S290" s="25"/>
      <c r="T290" s="25"/>
      <c r="U290" s="25"/>
      <c r="V290" s="25"/>
      <c r="W290" s="25"/>
      <c r="X290" s="25"/>
      <c r="Y290" s="25"/>
      <c r="Z290" s="25"/>
    </row>
    <row r="291" ht="12.75" customHeight="1">
      <c r="A291" s="430">
        <v>29019.0</v>
      </c>
      <c r="B291" s="431" t="s">
        <v>6747</v>
      </c>
      <c r="C291" s="431">
        <v>2009.0</v>
      </c>
      <c r="D291" s="508">
        <v>40101.0</v>
      </c>
      <c r="E291" s="433" t="s">
        <v>6748</v>
      </c>
      <c r="F291" s="405" t="s">
        <v>6749</v>
      </c>
      <c r="G291" s="433" t="s">
        <v>34</v>
      </c>
      <c r="H291" s="405" t="s">
        <v>251</v>
      </c>
      <c r="I291" s="508">
        <v>43691.0</v>
      </c>
      <c r="J291" s="433">
        <v>8.0</v>
      </c>
      <c r="K291" s="543" t="s">
        <v>322</v>
      </c>
      <c r="L291" s="405" t="s">
        <v>390</v>
      </c>
      <c r="M291" s="540">
        <f t="shared" si="1"/>
        <v>3590</v>
      </c>
      <c r="N291" s="25"/>
      <c r="O291" s="25"/>
      <c r="P291" s="25"/>
      <c r="Q291" s="25"/>
      <c r="R291" s="25"/>
      <c r="S291" s="25"/>
      <c r="T291" s="25"/>
      <c r="U291" s="25"/>
      <c r="V291" s="25"/>
      <c r="W291" s="25"/>
      <c r="X291" s="25"/>
      <c r="Y291" s="25"/>
      <c r="Z291" s="25"/>
    </row>
    <row r="292" ht="12.75" customHeight="1">
      <c r="A292" s="436">
        <v>29119.0</v>
      </c>
      <c r="B292" s="437" t="s">
        <v>6750</v>
      </c>
      <c r="C292" s="437">
        <v>2010.0</v>
      </c>
      <c r="D292" s="511">
        <v>40379.0</v>
      </c>
      <c r="E292" s="439" t="s">
        <v>6751</v>
      </c>
      <c r="F292" s="408" t="s">
        <v>6752</v>
      </c>
      <c r="G292" s="439" t="s">
        <v>34</v>
      </c>
      <c r="H292" s="408" t="s">
        <v>1404</v>
      </c>
      <c r="I292" s="511">
        <v>43691.0</v>
      </c>
      <c r="J292" s="439">
        <v>8.0</v>
      </c>
      <c r="K292" s="547" t="s">
        <v>293</v>
      </c>
      <c r="L292" s="408" t="s">
        <v>390</v>
      </c>
      <c r="M292" s="541">
        <f t="shared" si="1"/>
        <v>3312</v>
      </c>
      <c r="N292" s="25"/>
      <c r="O292" s="25"/>
      <c r="P292" s="25"/>
      <c r="Q292" s="25"/>
      <c r="R292" s="25"/>
      <c r="S292" s="25"/>
      <c r="T292" s="25"/>
      <c r="U292" s="25"/>
      <c r="V292" s="25"/>
      <c r="W292" s="25"/>
      <c r="X292" s="25"/>
      <c r="Y292" s="25"/>
      <c r="Z292" s="25"/>
    </row>
    <row r="293" ht="12.75" customHeight="1">
      <c r="A293" s="430">
        <v>29219.0</v>
      </c>
      <c r="B293" s="431" t="s">
        <v>6753</v>
      </c>
      <c r="C293" s="431">
        <v>2015.0</v>
      </c>
      <c r="D293" s="508">
        <v>42216.0</v>
      </c>
      <c r="E293" s="433" t="s">
        <v>6754</v>
      </c>
      <c r="F293" s="405" t="s">
        <v>959</v>
      </c>
      <c r="G293" s="433" t="s">
        <v>17</v>
      </c>
      <c r="H293" s="405" t="s">
        <v>244</v>
      </c>
      <c r="I293" s="508">
        <v>43691.0</v>
      </c>
      <c r="J293" s="433">
        <v>8.0</v>
      </c>
      <c r="K293" s="543" t="s">
        <v>322</v>
      </c>
      <c r="L293" s="405" t="s">
        <v>390</v>
      </c>
      <c r="M293" s="540">
        <f t="shared" si="1"/>
        <v>1475</v>
      </c>
      <c r="N293" s="25"/>
      <c r="O293" s="25"/>
      <c r="P293" s="25"/>
      <c r="Q293" s="25"/>
      <c r="R293" s="25"/>
      <c r="S293" s="25"/>
      <c r="T293" s="25"/>
      <c r="U293" s="25"/>
      <c r="V293" s="25"/>
      <c r="W293" s="25"/>
      <c r="X293" s="25"/>
      <c r="Y293" s="25"/>
      <c r="Z293" s="25"/>
    </row>
    <row r="294" ht="12.75" customHeight="1">
      <c r="A294" s="436">
        <v>29319.0</v>
      </c>
      <c r="B294" s="437" t="s">
        <v>6755</v>
      </c>
      <c r="C294" s="437">
        <v>2017.0</v>
      </c>
      <c r="D294" s="511">
        <v>42802.0</v>
      </c>
      <c r="E294" s="439" t="s">
        <v>6756</v>
      </c>
      <c r="F294" s="408" t="s">
        <v>364</v>
      </c>
      <c r="G294" s="439" t="s">
        <v>17</v>
      </c>
      <c r="H294" s="408" t="s">
        <v>163</v>
      </c>
      <c r="I294" s="511">
        <v>43693.0</v>
      </c>
      <c r="J294" s="439">
        <v>8.0</v>
      </c>
      <c r="K294" s="551" t="s">
        <v>309</v>
      </c>
      <c r="L294" s="408" t="s">
        <v>390</v>
      </c>
      <c r="M294" s="541">
        <f t="shared" si="1"/>
        <v>891</v>
      </c>
      <c r="N294" s="25"/>
      <c r="O294" s="25"/>
      <c r="P294" s="25"/>
      <c r="Q294" s="25"/>
      <c r="R294" s="25"/>
      <c r="S294" s="25"/>
      <c r="T294" s="25"/>
      <c r="U294" s="25"/>
      <c r="V294" s="25"/>
      <c r="W294" s="25"/>
      <c r="X294" s="25"/>
      <c r="Y294" s="25"/>
      <c r="Z294" s="25"/>
    </row>
    <row r="295" ht="12.75" customHeight="1">
      <c r="A295" s="430">
        <v>29419.0</v>
      </c>
      <c r="B295" s="431" t="s">
        <v>6757</v>
      </c>
      <c r="C295" s="431">
        <v>2018.0</v>
      </c>
      <c r="D295" s="508">
        <v>43131.0</v>
      </c>
      <c r="E295" s="433" t="s">
        <v>6758</v>
      </c>
      <c r="F295" s="405" t="s">
        <v>364</v>
      </c>
      <c r="G295" s="433" t="s">
        <v>17</v>
      </c>
      <c r="H295" s="405" t="s">
        <v>26</v>
      </c>
      <c r="I295" s="508">
        <v>43693.0</v>
      </c>
      <c r="J295" s="433">
        <v>8.0</v>
      </c>
      <c r="K295" s="551" t="s">
        <v>309</v>
      </c>
      <c r="L295" s="405" t="s">
        <v>390</v>
      </c>
      <c r="M295" s="540">
        <f t="shared" si="1"/>
        <v>562</v>
      </c>
      <c r="N295" s="25"/>
      <c r="O295" s="25"/>
      <c r="P295" s="25"/>
      <c r="Q295" s="25"/>
      <c r="R295" s="25"/>
      <c r="S295" s="25"/>
      <c r="T295" s="25"/>
      <c r="U295" s="25"/>
      <c r="V295" s="25"/>
      <c r="W295" s="25"/>
      <c r="X295" s="25"/>
      <c r="Y295" s="25"/>
      <c r="Z295" s="25"/>
    </row>
    <row r="296" ht="12.75" customHeight="1">
      <c r="A296" s="436">
        <v>29519.0</v>
      </c>
      <c r="B296" s="437" t="s">
        <v>6759</v>
      </c>
      <c r="C296" s="437">
        <v>2018.0</v>
      </c>
      <c r="D296" s="511">
        <v>43403.0</v>
      </c>
      <c r="E296" s="439" t="s">
        <v>6760</v>
      </c>
      <c r="F296" s="408" t="s">
        <v>364</v>
      </c>
      <c r="G296" s="439" t="s">
        <v>17</v>
      </c>
      <c r="H296" s="408" t="s">
        <v>1034</v>
      </c>
      <c r="I296" s="511">
        <v>43693.0</v>
      </c>
      <c r="J296" s="439">
        <v>8.0</v>
      </c>
      <c r="K296" s="551" t="s">
        <v>309</v>
      </c>
      <c r="L296" s="408" t="s">
        <v>390</v>
      </c>
      <c r="M296" s="541">
        <f t="shared" si="1"/>
        <v>290</v>
      </c>
      <c r="N296" s="25"/>
      <c r="O296" s="25"/>
      <c r="P296" s="25"/>
      <c r="Q296" s="25"/>
      <c r="R296" s="25"/>
      <c r="S296" s="25"/>
      <c r="T296" s="25"/>
      <c r="U296" s="25"/>
      <c r="V296" s="25"/>
      <c r="W296" s="25"/>
      <c r="X296" s="25"/>
      <c r="Y296" s="25"/>
      <c r="Z296" s="25"/>
    </row>
    <row r="297" ht="12.75" customHeight="1">
      <c r="A297" s="430">
        <v>29619.0</v>
      </c>
      <c r="B297" s="431" t="s">
        <v>6761</v>
      </c>
      <c r="C297" s="431">
        <v>2018.0</v>
      </c>
      <c r="D297" s="508">
        <v>43445.0</v>
      </c>
      <c r="E297" s="433" t="s">
        <v>6762</v>
      </c>
      <c r="F297" s="405" t="s">
        <v>364</v>
      </c>
      <c r="G297" s="433" t="s">
        <v>17</v>
      </c>
      <c r="H297" s="405" t="s">
        <v>244</v>
      </c>
      <c r="I297" s="508">
        <v>43693.0</v>
      </c>
      <c r="J297" s="433">
        <v>8.0</v>
      </c>
      <c r="K297" s="551" t="s">
        <v>309</v>
      </c>
      <c r="L297" s="405" t="s">
        <v>390</v>
      </c>
      <c r="M297" s="540">
        <f t="shared" si="1"/>
        <v>248</v>
      </c>
      <c r="N297" s="25"/>
      <c r="O297" s="25"/>
      <c r="P297" s="25"/>
      <c r="Q297" s="25"/>
      <c r="R297" s="25"/>
      <c r="S297" s="25"/>
      <c r="T297" s="25"/>
      <c r="U297" s="25"/>
      <c r="V297" s="25"/>
      <c r="W297" s="25"/>
      <c r="X297" s="25"/>
      <c r="Y297" s="25"/>
      <c r="Z297" s="25"/>
    </row>
    <row r="298" ht="12.75" customHeight="1">
      <c r="A298" s="436">
        <v>29719.0</v>
      </c>
      <c r="B298" s="437" t="s">
        <v>6763</v>
      </c>
      <c r="C298" s="437">
        <v>2016.0</v>
      </c>
      <c r="D298" s="511">
        <v>42628.0</v>
      </c>
      <c r="E298" s="439" t="s">
        <v>6764</v>
      </c>
      <c r="F298" s="408" t="s">
        <v>228</v>
      </c>
      <c r="G298" s="439" t="s">
        <v>17</v>
      </c>
      <c r="H298" s="408" t="s">
        <v>244</v>
      </c>
      <c r="I298" s="511">
        <v>43693.0</v>
      </c>
      <c r="J298" s="439">
        <v>8.0</v>
      </c>
      <c r="K298" s="543" t="s">
        <v>322</v>
      </c>
      <c r="L298" s="408" t="s">
        <v>390</v>
      </c>
      <c r="M298" s="541">
        <f t="shared" si="1"/>
        <v>1065</v>
      </c>
      <c r="N298" s="25"/>
      <c r="O298" s="25"/>
      <c r="P298" s="25"/>
      <c r="Q298" s="25"/>
      <c r="R298" s="25"/>
      <c r="S298" s="25"/>
      <c r="T298" s="25"/>
      <c r="U298" s="25"/>
      <c r="V298" s="25"/>
      <c r="W298" s="25"/>
      <c r="X298" s="25"/>
      <c r="Y298" s="25"/>
      <c r="Z298" s="25"/>
    </row>
    <row r="299" ht="12.75" customHeight="1">
      <c r="A299" s="430">
        <v>29819.0</v>
      </c>
      <c r="B299" s="431" t="s">
        <v>6765</v>
      </c>
      <c r="C299" s="431">
        <v>2017.0</v>
      </c>
      <c r="D299" s="508">
        <v>43021.0</v>
      </c>
      <c r="E299" s="433" t="s">
        <v>6766</v>
      </c>
      <c r="F299" s="405" t="s">
        <v>228</v>
      </c>
      <c r="G299" s="433" t="s">
        <v>17</v>
      </c>
      <c r="H299" s="405" t="s">
        <v>66</v>
      </c>
      <c r="I299" s="508">
        <v>43697.0</v>
      </c>
      <c r="J299" s="433">
        <v>8.0</v>
      </c>
      <c r="K299" s="543" t="s">
        <v>322</v>
      </c>
      <c r="L299" s="405" t="s">
        <v>390</v>
      </c>
      <c r="M299" s="540">
        <f t="shared" si="1"/>
        <v>676</v>
      </c>
      <c r="N299" s="25"/>
      <c r="O299" s="25"/>
      <c r="P299" s="25"/>
      <c r="Q299" s="25"/>
      <c r="R299" s="25"/>
      <c r="S299" s="25"/>
      <c r="T299" s="25"/>
      <c r="U299" s="25"/>
      <c r="V299" s="25"/>
      <c r="W299" s="25"/>
      <c r="X299" s="25"/>
      <c r="Y299" s="25"/>
      <c r="Z299" s="25"/>
    </row>
    <row r="300" ht="12.75" customHeight="1">
      <c r="A300" s="436">
        <v>29919.0</v>
      </c>
      <c r="B300" s="437" t="s">
        <v>6767</v>
      </c>
      <c r="C300" s="437">
        <v>2016.0</v>
      </c>
      <c r="D300" s="511">
        <v>42711.0</v>
      </c>
      <c r="E300" s="439" t="s">
        <v>6768</v>
      </c>
      <c r="F300" s="408" t="s">
        <v>228</v>
      </c>
      <c r="G300" s="439" t="s">
        <v>17</v>
      </c>
      <c r="H300" s="408" t="s">
        <v>1336</v>
      </c>
      <c r="I300" s="511">
        <v>43697.0</v>
      </c>
      <c r="J300" s="439">
        <v>8.0</v>
      </c>
      <c r="K300" s="543" t="s">
        <v>322</v>
      </c>
      <c r="L300" s="408" t="s">
        <v>390</v>
      </c>
      <c r="M300" s="541">
        <f t="shared" si="1"/>
        <v>986</v>
      </c>
      <c r="N300" s="25"/>
      <c r="O300" s="25"/>
      <c r="P300" s="25"/>
      <c r="Q300" s="25"/>
      <c r="R300" s="25"/>
      <c r="S300" s="25"/>
      <c r="T300" s="25"/>
      <c r="U300" s="25"/>
      <c r="V300" s="25"/>
      <c r="W300" s="25"/>
      <c r="X300" s="25"/>
      <c r="Y300" s="25"/>
      <c r="Z300" s="25"/>
    </row>
    <row r="301" ht="12.75" customHeight="1">
      <c r="A301" s="430">
        <v>30019.0</v>
      </c>
      <c r="B301" s="431" t="s">
        <v>6769</v>
      </c>
      <c r="C301" s="431">
        <v>2018.0</v>
      </c>
      <c r="D301" s="508">
        <v>43154.0</v>
      </c>
      <c r="E301" s="433" t="s">
        <v>6770</v>
      </c>
      <c r="F301" s="405" t="s">
        <v>228</v>
      </c>
      <c r="G301" s="433" t="s">
        <v>17</v>
      </c>
      <c r="H301" s="405" t="s">
        <v>39</v>
      </c>
      <c r="I301" s="508">
        <v>43697.0</v>
      </c>
      <c r="J301" s="433">
        <v>8.0</v>
      </c>
      <c r="K301" s="543" t="s">
        <v>322</v>
      </c>
      <c r="L301" s="405" t="s">
        <v>390</v>
      </c>
      <c r="M301" s="540">
        <f t="shared" si="1"/>
        <v>543</v>
      </c>
      <c r="N301" s="25"/>
      <c r="O301" s="25"/>
      <c r="P301" s="25"/>
      <c r="Q301" s="25"/>
      <c r="R301" s="25"/>
      <c r="S301" s="25"/>
      <c r="T301" s="25"/>
      <c r="U301" s="25"/>
      <c r="V301" s="25"/>
      <c r="W301" s="25"/>
      <c r="X301" s="25"/>
      <c r="Y301" s="25"/>
      <c r="Z301" s="25"/>
    </row>
    <row r="302" ht="12.75" customHeight="1">
      <c r="A302" s="436">
        <v>30119.0</v>
      </c>
      <c r="B302" s="437" t="s">
        <v>6771</v>
      </c>
      <c r="C302" s="437">
        <v>2013.0</v>
      </c>
      <c r="D302" s="511">
        <v>41628.0</v>
      </c>
      <c r="E302" s="439" t="s">
        <v>6772</v>
      </c>
      <c r="F302" s="408" t="s">
        <v>228</v>
      </c>
      <c r="G302" s="439" t="s">
        <v>17</v>
      </c>
      <c r="H302" s="408" t="s">
        <v>5405</v>
      </c>
      <c r="I302" s="511">
        <v>43697.0</v>
      </c>
      <c r="J302" s="439">
        <v>8.0</v>
      </c>
      <c r="K302" s="543" t="s">
        <v>322</v>
      </c>
      <c r="L302" s="408" t="s">
        <v>390</v>
      </c>
      <c r="M302" s="541">
        <f t="shared" si="1"/>
        <v>2069</v>
      </c>
      <c r="N302" s="25"/>
      <c r="O302" s="25"/>
      <c r="P302" s="25"/>
      <c r="Q302" s="25"/>
      <c r="R302" s="25"/>
      <c r="S302" s="25"/>
      <c r="T302" s="25"/>
      <c r="U302" s="25"/>
      <c r="V302" s="25"/>
      <c r="W302" s="25"/>
      <c r="X302" s="25"/>
      <c r="Y302" s="25"/>
      <c r="Z302" s="25"/>
    </row>
    <row r="303" ht="12.75" customHeight="1">
      <c r="A303" s="430">
        <v>30219.0</v>
      </c>
      <c r="B303" s="431" t="s">
        <v>6773</v>
      </c>
      <c r="C303" s="431">
        <v>2016.0</v>
      </c>
      <c r="D303" s="508">
        <v>42626.0</v>
      </c>
      <c r="E303" s="433" t="s">
        <v>6774</v>
      </c>
      <c r="F303" s="405" t="s">
        <v>228</v>
      </c>
      <c r="G303" s="433" t="s">
        <v>17</v>
      </c>
      <c r="H303" s="405" t="s">
        <v>187</v>
      </c>
      <c r="I303" s="508">
        <v>43697.0</v>
      </c>
      <c r="J303" s="433">
        <v>8.0</v>
      </c>
      <c r="K303" s="543" t="s">
        <v>322</v>
      </c>
      <c r="L303" s="405" t="s">
        <v>390</v>
      </c>
      <c r="M303" s="540">
        <f t="shared" si="1"/>
        <v>1071</v>
      </c>
      <c r="N303" s="25"/>
      <c r="O303" s="25"/>
      <c r="P303" s="25"/>
      <c r="Q303" s="25"/>
      <c r="R303" s="25"/>
      <c r="S303" s="25"/>
      <c r="T303" s="25"/>
      <c r="U303" s="25"/>
      <c r="V303" s="25"/>
      <c r="W303" s="25"/>
      <c r="X303" s="25"/>
      <c r="Y303" s="25"/>
      <c r="Z303" s="25"/>
    </row>
    <row r="304" ht="12.75" customHeight="1">
      <c r="A304" s="436">
        <v>30319.0</v>
      </c>
      <c r="B304" s="437" t="s">
        <v>6775</v>
      </c>
      <c r="C304" s="437">
        <v>2012.0</v>
      </c>
      <c r="D304" s="511">
        <v>41219.0</v>
      </c>
      <c r="E304" s="439" t="s">
        <v>6776</v>
      </c>
      <c r="F304" s="408" t="s">
        <v>228</v>
      </c>
      <c r="G304" s="439" t="s">
        <v>17</v>
      </c>
      <c r="H304" s="408" t="s">
        <v>3844</v>
      </c>
      <c r="I304" s="511">
        <v>43697.0</v>
      </c>
      <c r="J304" s="439">
        <v>8.0</v>
      </c>
      <c r="K304" s="543" t="s">
        <v>322</v>
      </c>
      <c r="L304" s="408" t="s">
        <v>390</v>
      </c>
      <c r="M304" s="541">
        <f t="shared" si="1"/>
        <v>2478</v>
      </c>
      <c r="N304" s="25"/>
      <c r="O304" s="25"/>
      <c r="P304" s="25"/>
      <c r="Q304" s="25"/>
      <c r="R304" s="25"/>
      <c r="S304" s="25"/>
      <c r="T304" s="25"/>
      <c r="U304" s="25"/>
      <c r="V304" s="25"/>
      <c r="W304" s="25"/>
      <c r="X304" s="25"/>
      <c r="Y304" s="25"/>
      <c r="Z304" s="25"/>
    </row>
    <row r="305" ht="12.75" customHeight="1">
      <c r="A305" s="430">
        <v>30419.0</v>
      </c>
      <c r="B305" s="431" t="s">
        <v>6777</v>
      </c>
      <c r="C305" s="431">
        <v>2012.0</v>
      </c>
      <c r="D305" s="508">
        <v>41263.0</v>
      </c>
      <c r="E305" s="433" t="s">
        <v>6778</v>
      </c>
      <c r="F305" s="405" t="s">
        <v>55</v>
      </c>
      <c r="G305" s="433" t="s">
        <v>17</v>
      </c>
      <c r="H305" s="405" t="s">
        <v>97</v>
      </c>
      <c r="I305" s="508">
        <v>43697.0</v>
      </c>
      <c r="J305" s="433">
        <v>8.0</v>
      </c>
      <c r="K305" s="543" t="s">
        <v>322</v>
      </c>
      <c r="L305" s="405" t="s">
        <v>390</v>
      </c>
      <c r="M305" s="540">
        <f t="shared" si="1"/>
        <v>2434</v>
      </c>
      <c r="N305" s="25"/>
      <c r="O305" s="25"/>
      <c r="P305" s="25"/>
      <c r="Q305" s="25"/>
      <c r="R305" s="25"/>
      <c r="S305" s="25"/>
      <c r="T305" s="25"/>
      <c r="U305" s="25"/>
      <c r="V305" s="25"/>
      <c r="W305" s="25"/>
      <c r="X305" s="25"/>
      <c r="Y305" s="25"/>
      <c r="Z305" s="25"/>
    </row>
    <row r="306" ht="12.75" customHeight="1">
      <c r="A306" s="436">
        <v>30519.0</v>
      </c>
      <c r="B306" s="437" t="s">
        <v>6779</v>
      </c>
      <c r="C306" s="437">
        <v>2013.0</v>
      </c>
      <c r="D306" s="511">
        <v>41618.0</v>
      </c>
      <c r="E306" s="439" t="s">
        <v>6780</v>
      </c>
      <c r="F306" s="408" t="s">
        <v>55</v>
      </c>
      <c r="G306" s="439" t="s">
        <v>17</v>
      </c>
      <c r="H306" s="408" t="s">
        <v>149</v>
      </c>
      <c r="I306" s="511">
        <v>43697.0</v>
      </c>
      <c r="J306" s="439">
        <v>8.0</v>
      </c>
      <c r="K306" s="543" t="s">
        <v>322</v>
      </c>
      <c r="L306" s="408" t="s">
        <v>390</v>
      </c>
      <c r="M306" s="541">
        <f t="shared" si="1"/>
        <v>2079</v>
      </c>
      <c r="N306" s="25"/>
      <c r="O306" s="25"/>
      <c r="P306" s="25"/>
      <c r="Q306" s="25"/>
      <c r="R306" s="25"/>
      <c r="S306" s="25"/>
      <c r="T306" s="25"/>
      <c r="U306" s="25"/>
      <c r="V306" s="25"/>
      <c r="W306" s="25"/>
      <c r="X306" s="25"/>
      <c r="Y306" s="25"/>
      <c r="Z306" s="25"/>
    </row>
    <row r="307" ht="12.75" customHeight="1">
      <c r="A307" s="430">
        <v>30619.0</v>
      </c>
      <c r="B307" s="431" t="s">
        <v>6781</v>
      </c>
      <c r="C307" s="431">
        <v>2013.0</v>
      </c>
      <c r="D307" s="508">
        <v>41604.0</v>
      </c>
      <c r="E307" s="433" t="s">
        <v>6782</v>
      </c>
      <c r="F307" s="405" t="s">
        <v>55</v>
      </c>
      <c r="G307" s="433" t="s">
        <v>17</v>
      </c>
      <c r="H307" s="405" t="s">
        <v>3844</v>
      </c>
      <c r="I307" s="508">
        <v>43697.0</v>
      </c>
      <c r="J307" s="433">
        <v>8.0</v>
      </c>
      <c r="K307" s="543" t="s">
        <v>322</v>
      </c>
      <c r="L307" s="405" t="s">
        <v>390</v>
      </c>
      <c r="M307" s="540">
        <f t="shared" si="1"/>
        <v>2093</v>
      </c>
      <c r="N307" s="25"/>
      <c r="O307" s="25"/>
      <c r="P307" s="25"/>
      <c r="Q307" s="25"/>
      <c r="R307" s="25"/>
      <c r="S307" s="25"/>
      <c r="T307" s="25"/>
      <c r="U307" s="25"/>
      <c r="V307" s="25"/>
      <c r="W307" s="25"/>
      <c r="X307" s="25"/>
      <c r="Y307" s="25"/>
      <c r="Z307" s="25"/>
    </row>
    <row r="308" ht="12.75" customHeight="1">
      <c r="A308" s="436">
        <v>30719.0</v>
      </c>
      <c r="B308" s="437" t="s">
        <v>6783</v>
      </c>
      <c r="C308" s="437">
        <v>2018.0</v>
      </c>
      <c r="D308" s="511">
        <v>43343.0</v>
      </c>
      <c r="E308" s="439" t="s">
        <v>6784</v>
      </c>
      <c r="F308" s="408" t="s">
        <v>723</v>
      </c>
      <c r="G308" s="439" t="s">
        <v>17</v>
      </c>
      <c r="H308" s="408" t="s">
        <v>244</v>
      </c>
      <c r="I308" s="511">
        <v>43697.0</v>
      </c>
      <c r="J308" s="439">
        <v>8.0</v>
      </c>
      <c r="K308" s="551" t="s">
        <v>309</v>
      </c>
      <c r="L308" s="408" t="s">
        <v>390</v>
      </c>
      <c r="M308" s="541">
        <f t="shared" si="1"/>
        <v>354</v>
      </c>
      <c r="N308" s="25"/>
      <c r="O308" s="25"/>
      <c r="P308" s="25"/>
      <c r="Q308" s="25"/>
      <c r="R308" s="25"/>
      <c r="S308" s="25"/>
      <c r="T308" s="25"/>
      <c r="U308" s="25"/>
      <c r="V308" s="25"/>
      <c r="W308" s="25"/>
      <c r="X308" s="25"/>
      <c r="Y308" s="25"/>
      <c r="Z308" s="25"/>
    </row>
    <row r="309" ht="12.75" customHeight="1">
      <c r="A309" s="430">
        <v>30819.0</v>
      </c>
      <c r="B309" s="431" t="s">
        <v>6785</v>
      </c>
      <c r="C309" s="431">
        <v>2012.0</v>
      </c>
      <c r="D309" s="508">
        <v>40954.0</v>
      </c>
      <c r="E309" s="433" t="s">
        <v>6786</v>
      </c>
      <c r="F309" s="405" t="s">
        <v>6787</v>
      </c>
      <c r="G309" s="433" t="s">
        <v>17</v>
      </c>
      <c r="H309" s="405" t="s">
        <v>56</v>
      </c>
      <c r="I309" s="508">
        <v>43697.0</v>
      </c>
      <c r="J309" s="433">
        <v>8.0</v>
      </c>
      <c r="K309" s="543" t="s">
        <v>322</v>
      </c>
      <c r="L309" s="405" t="s">
        <v>395</v>
      </c>
      <c r="M309" s="540">
        <f t="shared" si="1"/>
        <v>2743</v>
      </c>
      <c r="N309" s="25"/>
      <c r="O309" s="25"/>
      <c r="P309" s="25"/>
      <c r="Q309" s="25"/>
      <c r="R309" s="25"/>
      <c r="S309" s="25"/>
      <c r="T309" s="25"/>
      <c r="U309" s="25"/>
      <c r="V309" s="25"/>
      <c r="W309" s="25"/>
      <c r="X309" s="25"/>
      <c r="Y309" s="25"/>
      <c r="Z309" s="25"/>
    </row>
    <row r="310" ht="12.75" customHeight="1">
      <c r="A310" s="436">
        <v>30919.0</v>
      </c>
      <c r="B310" s="437" t="s">
        <v>6788</v>
      </c>
      <c r="C310" s="437">
        <v>2011.0</v>
      </c>
      <c r="D310" s="511">
        <v>40905.0</v>
      </c>
      <c r="E310" s="439" t="s">
        <v>6789</v>
      </c>
      <c r="F310" s="408" t="s">
        <v>6787</v>
      </c>
      <c r="G310" s="439" t="s">
        <v>17</v>
      </c>
      <c r="H310" s="408" t="s">
        <v>50</v>
      </c>
      <c r="I310" s="511">
        <v>43697.0</v>
      </c>
      <c r="J310" s="439">
        <v>8.0</v>
      </c>
      <c r="K310" s="543" t="s">
        <v>322</v>
      </c>
      <c r="L310" s="408" t="s">
        <v>395</v>
      </c>
      <c r="M310" s="541">
        <f t="shared" si="1"/>
        <v>2792</v>
      </c>
      <c r="N310" s="25"/>
      <c r="O310" s="25"/>
      <c r="P310" s="25"/>
      <c r="Q310" s="25"/>
      <c r="R310" s="25"/>
      <c r="S310" s="25"/>
      <c r="T310" s="25"/>
      <c r="U310" s="25"/>
      <c r="V310" s="25"/>
      <c r="W310" s="25"/>
      <c r="X310" s="25"/>
      <c r="Y310" s="25"/>
      <c r="Z310" s="25"/>
    </row>
    <row r="311" ht="12.75" customHeight="1">
      <c r="A311" s="430">
        <v>31019.0</v>
      </c>
      <c r="B311" s="431" t="s">
        <v>6790</v>
      </c>
      <c r="C311" s="431">
        <v>2014.0</v>
      </c>
      <c r="D311" s="508">
        <v>41669.0</v>
      </c>
      <c r="E311" s="433" t="s">
        <v>6791</v>
      </c>
      <c r="F311" s="405" t="s">
        <v>711</v>
      </c>
      <c r="G311" s="433" t="s">
        <v>17</v>
      </c>
      <c r="H311" s="405" t="s">
        <v>5405</v>
      </c>
      <c r="I311" s="508">
        <v>43697.0</v>
      </c>
      <c r="J311" s="433">
        <v>8.0</v>
      </c>
      <c r="K311" s="583" t="s">
        <v>344</v>
      </c>
      <c r="L311" s="405" t="s">
        <v>390</v>
      </c>
      <c r="M311" s="540">
        <f t="shared" si="1"/>
        <v>2028</v>
      </c>
      <c r="N311" s="25"/>
      <c r="O311" s="25"/>
      <c r="P311" s="25"/>
      <c r="Q311" s="25"/>
      <c r="R311" s="25"/>
      <c r="S311" s="25"/>
      <c r="T311" s="25"/>
      <c r="U311" s="25"/>
      <c r="V311" s="25"/>
      <c r="W311" s="25"/>
      <c r="X311" s="25"/>
      <c r="Y311" s="25"/>
      <c r="Z311" s="25"/>
    </row>
    <row r="312" ht="12.75" customHeight="1">
      <c r="A312" s="436">
        <v>31119.0</v>
      </c>
      <c r="B312" s="437" t="s">
        <v>6792</v>
      </c>
      <c r="C312" s="437">
        <v>2013.0</v>
      </c>
      <c r="D312" s="511">
        <v>41569.0</v>
      </c>
      <c r="E312" s="439" t="s">
        <v>6793</v>
      </c>
      <c r="F312" s="408" t="s">
        <v>865</v>
      </c>
      <c r="G312" s="439" t="s">
        <v>17</v>
      </c>
      <c r="H312" s="408" t="s">
        <v>380</v>
      </c>
      <c r="I312" s="511">
        <v>43699.0</v>
      </c>
      <c r="J312" s="439">
        <v>8.0</v>
      </c>
      <c r="K312" s="584" t="s">
        <v>19</v>
      </c>
      <c r="L312" s="408" t="s">
        <v>390</v>
      </c>
      <c r="M312" s="541">
        <f t="shared" si="1"/>
        <v>2130</v>
      </c>
      <c r="N312" s="25"/>
      <c r="O312" s="25"/>
      <c r="P312" s="25"/>
      <c r="Q312" s="25"/>
      <c r="R312" s="25"/>
      <c r="S312" s="25"/>
      <c r="T312" s="25"/>
      <c r="U312" s="25"/>
      <c r="V312" s="25"/>
      <c r="W312" s="25"/>
      <c r="X312" s="25"/>
      <c r="Y312" s="25"/>
      <c r="Z312" s="25"/>
    </row>
    <row r="313" ht="12.75" customHeight="1">
      <c r="A313" s="430">
        <v>31219.0</v>
      </c>
      <c r="B313" s="431" t="s">
        <v>6794</v>
      </c>
      <c r="C313" s="431">
        <v>2013.0</v>
      </c>
      <c r="D313" s="508">
        <v>41590.0</v>
      </c>
      <c r="E313" s="433" t="s">
        <v>6795</v>
      </c>
      <c r="F313" s="405" t="s">
        <v>865</v>
      </c>
      <c r="G313" s="433" t="s">
        <v>17</v>
      </c>
      <c r="H313" s="405" t="s">
        <v>163</v>
      </c>
      <c r="I313" s="508">
        <v>43699.0</v>
      </c>
      <c r="J313" s="433">
        <v>8.0</v>
      </c>
      <c r="K313" s="584" t="s">
        <v>19</v>
      </c>
      <c r="L313" s="405" t="s">
        <v>390</v>
      </c>
      <c r="M313" s="540">
        <f t="shared" si="1"/>
        <v>2109</v>
      </c>
      <c r="N313" s="25"/>
      <c r="O313" s="25"/>
      <c r="P313" s="25"/>
      <c r="Q313" s="25"/>
      <c r="R313" s="25"/>
      <c r="S313" s="25"/>
      <c r="T313" s="25"/>
      <c r="U313" s="25"/>
      <c r="V313" s="25"/>
      <c r="W313" s="25"/>
      <c r="X313" s="25"/>
      <c r="Y313" s="25"/>
      <c r="Z313" s="25"/>
    </row>
    <row r="314" ht="12.75" customHeight="1">
      <c r="A314" s="436">
        <v>31319.0</v>
      </c>
      <c r="B314" s="437" t="s">
        <v>6796</v>
      </c>
      <c r="C314" s="437">
        <v>2014.0</v>
      </c>
      <c r="D314" s="511">
        <v>41835.0</v>
      </c>
      <c r="E314" s="439" t="s">
        <v>6797</v>
      </c>
      <c r="F314" s="408" t="s">
        <v>865</v>
      </c>
      <c r="G314" s="439" t="s">
        <v>17</v>
      </c>
      <c r="H314" s="408" t="s">
        <v>26</v>
      </c>
      <c r="I314" s="511">
        <v>43699.0</v>
      </c>
      <c r="J314" s="439">
        <v>8.0</v>
      </c>
      <c r="K314" s="584" t="s">
        <v>19</v>
      </c>
      <c r="L314" s="408" t="s">
        <v>390</v>
      </c>
      <c r="M314" s="541">
        <f t="shared" si="1"/>
        <v>1864</v>
      </c>
      <c r="N314" s="25"/>
      <c r="O314" s="25"/>
      <c r="P314" s="25"/>
      <c r="Q314" s="25"/>
      <c r="R314" s="25"/>
      <c r="S314" s="25"/>
      <c r="T314" s="25"/>
      <c r="U314" s="25"/>
      <c r="V314" s="25"/>
      <c r="W314" s="25"/>
      <c r="X314" s="25"/>
      <c r="Y314" s="25"/>
      <c r="Z314" s="25"/>
    </row>
    <row r="315" ht="12.75" customHeight="1">
      <c r="A315" s="430">
        <v>31419.0</v>
      </c>
      <c r="B315" s="431" t="s">
        <v>6798</v>
      </c>
      <c r="C315" s="431">
        <v>2016.0</v>
      </c>
      <c r="D315" s="508">
        <v>42685.0</v>
      </c>
      <c r="E315" s="433" t="s">
        <v>6799</v>
      </c>
      <c r="F315" s="405" t="s">
        <v>865</v>
      </c>
      <c r="G315" s="433" t="s">
        <v>17</v>
      </c>
      <c r="H315" s="405" t="s">
        <v>244</v>
      </c>
      <c r="I315" s="508">
        <v>43699.0</v>
      </c>
      <c r="J315" s="433">
        <v>8.0</v>
      </c>
      <c r="K315" s="584" t="s">
        <v>19</v>
      </c>
      <c r="L315" s="405" t="s">
        <v>390</v>
      </c>
      <c r="M315" s="540">
        <f t="shared" si="1"/>
        <v>1014</v>
      </c>
      <c r="N315" s="25"/>
      <c r="O315" s="25"/>
      <c r="P315" s="25"/>
      <c r="Q315" s="25"/>
      <c r="R315" s="25"/>
      <c r="S315" s="25"/>
      <c r="T315" s="25"/>
      <c r="U315" s="25"/>
      <c r="V315" s="25"/>
      <c r="W315" s="25"/>
      <c r="X315" s="25"/>
      <c r="Y315" s="25"/>
      <c r="Z315" s="25"/>
    </row>
    <row r="316" ht="12.75" customHeight="1">
      <c r="A316" s="436">
        <v>31519.0</v>
      </c>
      <c r="B316" s="437" t="s">
        <v>6800</v>
      </c>
      <c r="C316" s="437">
        <v>2017.0</v>
      </c>
      <c r="D316" s="511">
        <v>42990.0</v>
      </c>
      <c r="E316" s="439" t="s">
        <v>6801</v>
      </c>
      <c r="F316" s="408" t="s">
        <v>865</v>
      </c>
      <c r="G316" s="439" t="s">
        <v>17</v>
      </c>
      <c r="H316" s="408" t="s">
        <v>39</v>
      </c>
      <c r="I316" s="511">
        <v>43699.0</v>
      </c>
      <c r="J316" s="439">
        <v>8.0</v>
      </c>
      <c r="K316" s="584" t="s">
        <v>19</v>
      </c>
      <c r="L316" s="408" t="s">
        <v>390</v>
      </c>
      <c r="M316" s="541">
        <f t="shared" si="1"/>
        <v>709</v>
      </c>
      <c r="N316" s="25"/>
      <c r="O316" s="25"/>
      <c r="P316" s="25"/>
      <c r="Q316" s="25"/>
      <c r="R316" s="25"/>
      <c r="S316" s="25"/>
      <c r="T316" s="25"/>
      <c r="U316" s="25"/>
      <c r="V316" s="25"/>
      <c r="W316" s="25"/>
      <c r="X316" s="25"/>
      <c r="Y316" s="25"/>
      <c r="Z316" s="25"/>
    </row>
    <row r="317" ht="12.75" customHeight="1">
      <c r="A317" s="430">
        <v>31619.0</v>
      </c>
      <c r="B317" s="431" t="s">
        <v>6802</v>
      </c>
      <c r="C317" s="431">
        <v>2019.0</v>
      </c>
      <c r="D317" s="508">
        <v>43509.0</v>
      </c>
      <c r="E317" s="433" t="s">
        <v>6803</v>
      </c>
      <c r="F317" s="405" t="s">
        <v>865</v>
      </c>
      <c r="G317" s="433" t="s">
        <v>17</v>
      </c>
      <c r="H317" s="405" t="s">
        <v>149</v>
      </c>
      <c r="I317" s="508">
        <v>43699.0</v>
      </c>
      <c r="J317" s="433">
        <v>8.0</v>
      </c>
      <c r="K317" s="584" t="s">
        <v>19</v>
      </c>
      <c r="L317" s="405" t="s">
        <v>390</v>
      </c>
      <c r="M317" s="540">
        <f t="shared" si="1"/>
        <v>190</v>
      </c>
      <c r="N317" s="25"/>
      <c r="O317" s="25"/>
      <c r="P317" s="25"/>
      <c r="Q317" s="25"/>
      <c r="R317" s="25"/>
      <c r="S317" s="25"/>
      <c r="T317" s="25"/>
      <c r="U317" s="25"/>
      <c r="V317" s="25"/>
      <c r="W317" s="25"/>
      <c r="X317" s="25"/>
      <c r="Y317" s="25"/>
      <c r="Z317" s="25"/>
    </row>
    <row r="318" ht="12.75" customHeight="1">
      <c r="A318" s="436">
        <v>31719.0</v>
      </c>
      <c r="B318" s="437" t="s">
        <v>6804</v>
      </c>
      <c r="C318" s="437">
        <v>2013.0</v>
      </c>
      <c r="D318" s="511">
        <v>41498.0</v>
      </c>
      <c r="E318" s="439" t="s">
        <v>6805</v>
      </c>
      <c r="F318" s="408" t="s">
        <v>865</v>
      </c>
      <c r="G318" s="439" t="s">
        <v>17</v>
      </c>
      <c r="H318" s="408" t="s">
        <v>153</v>
      </c>
      <c r="I318" s="511">
        <v>43699.0</v>
      </c>
      <c r="J318" s="439">
        <v>8.0</v>
      </c>
      <c r="K318" s="543" t="s">
        <v>322</v>
      </c>
      <c r="L318" s="408" t="s">
        <v>390</v>
      </c>
      <c r="M318" s="541">
        <f t="shared" si="1"/>
        <v>2201</v>
      </c>
      <c r="N318" s="25"/>
      <c r="O318" s="25"/>
      <c r="P318" s="25"/>
      <c r="Q318" s="25"/>
      <c r="R318" s="25"/>
      <c r="S318" s="25"/>
      <c r="T318" s="25"/>
      <c r="U318" s="25"/>
      <c r="V318" s="25"/>
      <c r="W318" s="25"/>
      <c r="X318" s="25"/>
      <c r="Y318" s="25"/>
      <c r="Z318" s="25"/>
    </row>
    <row r="319" ht="12.75" customHeight="1">
      <c r="A319" s="430">
        <v>31819.0</v>
      </c>
      <c r="B319" s="431" t="s">
        <v>6806</v>
      </c>
      <c r="C319" s="431">
        <v>2015.0</v>
      </c>
      <c r="D319" s="508">
        <v>42072.0</v>
      </c>
      <c r="E319" s="433" t="s">
        <v>6807</v>
      </c>
      <c r="F319" s="405" t="s">
        <v>865</v>
      </c>
      <c r="G319" s="433" t="s">
        <v>17</v>
      </c>
      <c r="H319" s="405" t="s">
        <v>56</v>
      </c>
      <c r="I319" s="508">
        <v>43699.0</v>
      </c>
      <c r="J319" s="433">
        <v>8.0</v>
      </c>
      <c r="K319" s="543" t="s">
        <v>322</v>
      </c>
      <c r="L319" s="405" t="s">
        <v>390</v>
      </c>
      <c r="M319" s="540">
        <f t="shared" si="1"/>
        <v>1627</v>
      </c>
      <c r="N319" s="25"/>
      <c r="O319" s="25"/>
      <c r="P319" s="25"/>
      <c r="Q319" s="25"/>
      <c r="R319" s="25"/>
      <c r="S319" s="25"/>
      <c r="T319" s="25"/>
      <c r="U319" s="25"/>
      <c r="V319" s="25"/>
      <c r="W319" s="25"/>
      <c r="X319" s="25"/>
      <c r="Y319" s="25"/>
      <c r="Z319" s="25"/>
    </row>
    <row r="320" ht="12.75" customHeight="1">
      <c r="A320" s="436">
        <v>31919.0</v>
      </c>
      <c r="B320" s="437" t="s">
        <v>6808</v>
      </c>
      <c r="C320" s="437">
        <v>2013.0</v>
      </c>
      <c r="D320" s="511">
        <v>41509.0</v>
      </c>
      <c r="E320" s="439" t="s">
        <v>6809</v>
      </c>
      <c r="F320" s="408" t="s">
        <v>353</v>
      </c>
      <c r="G320" s="439" t="s">
        <v>17</v>
      </c>
      <c r="H320" s="408" t="s">
        <v>1043</v>
      </c>
      <c r="I320" s="511">
        <v>43699.0</v>
      </c>
      <c r="J320" s="439">
        <v>8.0</v>
      </c>
      <c r="K320" s="543" t="s">
        <v>322</v>
      </c>
      <c r="L320" s="408" t="s">
        <v>390</v>
      </c>
      <c r="M320" s="541">
        <f t="shared" si="1"/>
        <v>2190</v>
      </c>
      <c r="N320" s="25"/>
      <c r="O320" s="25"/>
      <c r="P320" s="25"/>
      <c r="Q320" s="25"/>
      <c r="R320" s="25"/>
      <c r="S320" s="25"/>
      <c r="T320" s="25"/>
      <c r="U320" s="25"/>
      <c r="V320" s="25"/>
      <c r="W320" s="25"/>
      <c r="X320" s="25"/>
      <c r="Y320" s="25"/>
      <c r="Z320" s="25"/>
    </row>
    <row r="321" ht="12.75" customHeight="1">
      <c r="A321" s="430">
        <v>32019.0</v>
      </c>
      <c r="B321" s="431" t="s">
        <v>6729</v>
      </c>
      <c r="C321" s="431">
        <v>2013.0</v>
      </c>
      <c r="D321" s="508">
        <v>41627.0</v>
      </c>
      <c r="E321" s="433" t="s">
        <v>6810</v>
      </c>
      <c r="F321" s="405" t="s">
        <v>6731</v>
      </c>
      <c r="G321" s="433" t="s">
        <v>707</v>
      </c>
      <c r="H321" s="405" t="s">
        <v>3328</v>
      </c>
      <c r="I321" s="508">
        <v>43699.0</v>
      </c>
      <c r="J321" s="433">
        <v>8.0</v>
      </c>
      <c r="K321" s="547" t="s">
        <v>293</v>
      </c>
      <c r="L321" s="405" t="s">
        <v>386</v>
      </c>
      <c r="M321" s="540">
        <f t="shared" si="1"/>
        <v>2072</v>
      </c>
      <c r="N321" s="25"/>
      <c r="O321" s="25"/>
      <c r="P321" s="25"/>
      <c r="Q321" s="25"/>
      <c r="R321" s="25"/>
      <c r="S321" s="25"/>
      <c r="T321" s="25"/>
      <c r="U321" s="25"/>
      <c r="V321" s="25"/>
      <c r="W321" s="25"/>
      <c r="X321" s="25"/>
      <c r="Y321" s="25"/>
      <c r="Z321" s="25"/>
    </row>
    <row r="322" ht="12.75" customHeight="1">
      <c r="A322" s="436">
        <v>32119.0</v>
      </c>
      <c r="B322" s="437" t="s">
        <v>6811</v>
      </c>
      <c r="C322" s="437">
        <v>2014.0</v>
      </c>
      <c r="D322" s="511">
        <v>41726.0</v>
      </c>
      <c r="E322" s="439" t="s">
        <v>6812</v>
      </c>
      <c r="F322" s="408" t="s">
        <v>6731</v>
      </c>
      <c r="G322" s="439" t="s">
        <v>707</v>
      </c>
      <c r="H322" s="408" t="s">
        <v>3328</v>
      </c>
      <c r="I322" s="511">
        <v>43699.0</v>
      </c>
      <c r="J322" s="439">
        <v>8.0</v>
      </c>
      <c r="K322" s="547" t="s">
        <v>293</v>
      </c>
      <c r="L322" s="408" t="s">
        <v>386</v>
      </c>
      <c r="M322" s="541">
        <f t="shared" si="1"/>
        <v>1973</v>
      </c>
      <c r="N322" s="25"/>
      <c r="O322" s="25"/>
      <c r="P322" s="25"/>
      <c r="Q322" s="25"/>
      <c r="R322" s="25"/>
      <c r="S322" s="25"/>
      <c r="T322" s="25"/>
      <c r="U322" s="25"/>
      <c r="V322" s="25"/>
      <c r="W322" s="25"/>
      <c r="X322" s="25"/>
      <c r="Y322" s="25"/>
      <c r="Z322" s="25"/>
    </row>
    <row r="323" ht="12.75" customHeight="1">
      <c r="A323" s="430">
        <v>32219.0</v>
      </c>
      <c r="B323" s="431" t="s">
        <v>6813</v>
      </c>
      <c r="C323" s="431">
        <v>2015.0</v>
      </c>
      <c r="D323" s="508">
        <v>42023.0</v>
      </c>
      <c r="E323" s="433" t="s">
        <v>6814</v>
      </c>
      <c r="F323" s="405" t="s">
        <v>218</v>
      </c>
      <c r="G323" s="433" t="s">
        <v>712</v>
      </c>
      <c r="H323" s="405" t="s">
        <v>6815</v>
      </c>
      <c r="I323" s="508">
        <v>43699.0</v>
      </c>
      <c r="J323" s="433">
        <v>8.0</v>
      </c>
      <c r="K323" s="547" t="s">
        <v>293</v>
      </c>
      <c r="L323" s="405" t="s">
        <v>395</v>
      </c>
      <c r="M323" s="540">
        <f t="shared" si="1"/>
        <v>1676</v>
      </c>
      <c r="N323" s="25"/>
      <c r="O323" s="25"/>
      <c r="P323" s="25"/>
      <c r="Q323" s="25"/>
      <c r="R323" s="25"/>
      <c r="S323" s="25"/>
      <c r="T323" s="25"/>
      <c r="U323" s="25"/>
      <c r="V323" s="25"/>
      <c r="W323" s="25"/>
      <c r="X323" s="25"/>
      <c r="Y323" s="25"/>
      <c r="Z323" s="25"/>
    </row>
    <row r="324" ht="12.75" customHeight="1">
      <c r="A324" s="436">
        <v>32319.0</v>
      </c>
      <c r="B324" s="437" t="s">
        <v>6816</v>
      </c>
      <c r="C324" s="437">
        <v>2016.0</v>
      </c>
      <c r="D324" s="511">
        <v>42703.0</v>
      </c>
      <c r="E324" s="439" t="s">
        <v>6817</v>
      </c>
      <c r="F324" s="408" t="s">
        <v>6749</v>
      </c>
      <c r="G324" s="439" t="s">
        <v>707</v>
      </c>
      <c r="H324" s="408" t="s">
        <v>251</v>
      </c>
      <c r="I324" s="511">
        <v>43700.0</v>
      </c>
      <c r="J324" s="439">
        <v>8.0</v>
      </c>
      <c r="K324" s="543" t="s">
        <v>322</v>
      </c>
      <c r="L324" s="408" t="s">
        <v>395</v>
      </c>
      <c r="M324" s="541">
        <f t="shared" si="1"/>
        <v>997</v>
      </c>
      <c r="N324" s="25"/>
      <c r="O324" s="25"/>
      <c r="P324" s="25"/>
      <c r="Q324" s="25"/>
      <c r="R324" s="25"/>
      <c r="S324" s="25"/>
      <c r="T324" s="25"/>
      <c r="U324" s="25"/>
      <c r="V324" s="25"/>
      <c r="W324" s="25"/>
      <c r="X324" s="25"/>
      <c r="Y324" s="25"/>
      <c r="Z324" s="25"/>
    </row>
    <row r="325" ht="12.75" customHeight="1">
      <c r="A325" s="430">
        <v>32419.0</v>
      </c>
      <c r="B325" s="431" t="s">
        <v>6818</v>
      </c>
      <c r="C325" s="431">
        <v>2012.0</v>
      </c>
      <c r="D325" s="508">
        <v>41099.0</v>
      </c>
      <c r="E325" s="433" t="s">
        <v>6819</v>
      </c>
      <c r="F325" s="405" t="s">
        <v>1120</v>
      </c>
      <c r="G325" s="433" t="s">
        <v>712</v>
      </c>
      <c r="H325" s="405" t="s">
        <v>927</v>
      </c>
      <c r="I325" s="508">
        <v>43700.0</v>
      </c>
      <c r="J325" s="433">
        <v>8.0</v>
      </c>
      <c r="K325" s="551" t="s">
        <v>309</v>
      </c>
      <c r="L325" s="405" t="s">
        <v>395</v>
      </c>
      <c r="M325" s="540">
        <f t="shared" si="1"/>
        <v>2601</v>
      </c>
      <c r="N325" s="25"/>
      <c r="O325" s="25"/>
      <c r="P325" s="25"/>
      <c r="Q325" s="25"/>
      <c r="R325" s="25"/>
      <c r="S325" s="25"/>
      <c r="T325" s="25"/>
      <c r="U325" s="25"/>
      <c r="V325" s="25"/>
      <c r="W325" s="25"/>
      <c r="X325" s="25"/>
      <c r="Y325" s="25"/>
      <c r="Z325" s="25"/>
    </row>
    <row r="326" ht="12.75" customHeight="1">
      <c r="A326" s="436">
        <v>32519.0</v>
      </c>
      <c r="B326" s="437" t="s">
        <v>6820</v>
      </c>
      <c r="C326" s="437">
        <v>2018.0</v>
      </c>
      <c r="D326" s="511">
        <v>43122.0</v>
      </c>
      <c r="E326" s="439" t="s">
        <v>6821</v>
      </c>
      <c r="F326" s="408" t="s">
        <v>4267</v>
      </c>
      <c r="G326" s="439" t="s">
        <v>707</v>
      </c>
      <c r="H326" s="408" t="s">
        <v>3328</v>
      </c>
      <c r="I326" s="511">
        <v>43700.0</v>
      </c>
      <c r="J326" s="439">
        <v>8.0</v>
      </c>
      <c r="K326" s="543" t="s">
        <v>322</v>
      </c>
      <c r="L326" s="408" t="s">
        <v>395</v>
      </c>
      <c r="M326" s="541">
        <f t="shared" si="1"/>
        <v>578</v>
      </c>
      <c r="N326" s="25"/>
      <c r="O326" s="25"/>
      <c r="P326" s="25"/>
      <c r="Q326" s="25"/>
      <c r="R326" s="25"/>
      <c r="S326" s="25"/>
      <c r="T326" s="25"/>
      <c r="U326" s="25"/>
      <c r="V326" s="25"/>
      <c r="W326" s="25"/>
      <c r="X326" s="25"/>
      <c r="Y326" s="25"/>
      <c r="Z326" s="25"/>
    </row>
    <row r="327" ht="12.75" customHeight="1">
      <c r="A327" s="430">
        <v>32619.0</v>
      </c>
      <c r="B327" s="431" t="s">
        <v>6822</v>
      </c>
      <c r="C327" s="431">
        <v>2011.0</v>
      </c>
      <c r="D327" s="508">
        <v>40765.0</v>
      </c>
      <c r="E327" s="433" t="s">
        <v>6823</v>
      </c>
      <c r="F327" s="405" t="s">
        <v>4529</v>
      </c>
      <c r="G327" s="433" t="s">
        <v>712</v>
      </c>
      <c r="H327" s="405" t="s">
        <v>283</v>
      </c>
      <c r="I327" s="508">
        <v>43714.0</v>
      </c>
      <c r="J327" s="433">
        <v>9.0</v>
      </c>
      <c r="K327" s="543" t="s">
        <v>322</v>
      </c>
      <c r="L327" s="405" t="s">
        <v>395</v>
      </c>
      <c r="M327" s="540">
        <f t="shared" si="1"/>
        <v>2949</v>
      </c>
      <c r="N327" s="25"/>
      <c r="O327" s="25"/>
      <c r="P327" s="25"/>
      <c r="Q327" s="25"/>
      <c r="R327" s="25"/>
      <c r="S327" s="25"/>
      <c r="T327" s="25"/>
      <c r="U327" s="25"/>
      <c r="V327" s="25"/>
      <c r="W327" s="25"/>
      <c r="X327" s="25"/>
      <c r="Y327" s="25"/>
      <c r="Z327" s="25"/>
    </row>
    <row r="328" ht="12.75" customHeight="1">
      <c r="A328" s="436">
        <v>32719.0</v>
      </c>
      <c r="B328" s="437" t="s">
        <v>6824</v>
      </c>
      <c r="C328" s="437">
        <v>2011.0</v>
      </c>
      <c r="D328" s="511">
        <v>40626.0</v>
      </c>
      <c r="E328" s="439" t="s">
        <v>6825</v>
      </c>
      <c r="F328" s="408" t="s">
        <v>6752</v>
      </c>
      <c r="G328" s="439" t="s">
        <v>707</v>
      </c>
      <c r="H328" s="408" t="s">
        <v>1404</v>
      </c>
      <c r="I328" s="511">
        <v>43714.0</v>
      </c>
      <c r="J328" s="439">
        <v>9.0</v>
      </c>
      <c r="K328" s="543" t="s">
        <v>336</v>
      </c>
      <c r="L328" s="408" t="s">
        <v>390</v>
      </c>
      <c r="M328" s="541">
        <f t="shared" si="1"/>
        <v>3088</v>
      </c>
      <c r="N328" s="25"/>
      <c r="O328" s="25"/>
      <c r="P328" s="25"/>
      <c r="Q328" s="25"/>
      <c r="R328" s="25"/>
      <c r="S328" s="25"/>
      <c r="T328" s="25"/>
      <c r="U328" s="25"/>
      <c r="V328" s="25"/>
      <c r="W328" s="25"/>
      <c r="X328" s="25"/>
      <c r="Y328" s="25"/>
      <c r="Z328" s="25"/>
    </row>
    <row r="329" ht="12.75" customHeight="1">
      <c r="A329" s="430">
        <v>32819.0</v>
      </c>
      <c r="B329" s="431" t="s">
        <v>6826</v>
      </c>
      <c r="C329" s="431">
        <v>2017.0</v>
      </c>
      <c r="D329" s="508">
        <v>42852.0</v>
      </c>
      <c r="E329" s="433" t="s">
        <v>6827</v>
      </c>
      <c r="F329" s="405" t="s">
        <v>6749</v>
      </c>
      <c r="G329" s="433" t="s">
        <v>707</v>
      </c>
      <c r="H329" s="405" t="s">
        <v>251</v>
      </c>
      <c r="I329" s="508">
        <v>43714.0</v>
      </c>
      <c r="J329" s="433">
        <v>9.0</v>
      </c>
      <c r="K329" s="543" t="s">
        <v>322</v>
      </c>
      <c r="L329" s="405" t="s">
        <v>390</v>
      </c>
      <c r="M329" s="540">
        <f t="shared" si="1"/>
        <v>862</v>
      </c>
      <c r="N329" s="25"/>
      <c r="O329" s="25"/>
      <c r="P329" s="25"/>
      <c r="Q329" s="25"/>
      <c r="R329" s="25"/>
      <c r="S329" s="25"/>
      <c r="T329" s="25"/>
      <c r="U329" s="25"/>
      <c r="V329" s="25"/>
      <c r="W329" s="25"/>
      <c r="X329" s="25"/>
      <c r="Y329" s="25"/>
      <c r="Z329" s="25"/>
    </row>
    <row r="330" ht="12.75" customHeight="1">
      <c r="A330" s="436">
        <v>32919.0</v>
      </c>
      <c r="B330" s="437" t="s">
        <v>6828</v>
      </c>
      <c r="C330" s="437">
        <v>2011.0</v>
      </c>
      <c r="D330" s="511">
        <v>40599.0</v>
      </c>
      <c r="E330" s="439" t="s">
        <v>6829</v>
      </c>
      <c r="F330" s="408" t="s">
        <v>6752</v>
      </c>
      <c r="G330" s="439" t="s">
        <v>707</v>
      </c>
      <c r="H330" s="408" t="s">
        <v>1404</v>
      </c>
      <c r="I330" s="511">
        <v>43714.0</v>
      </c>
      <c r="J330" s="439">
        <v>9.0</v>
      </c>
      <c r="K330" s="543" t="s">
        <v>336</v>
      </c>
      <c r="L330" s="408" t="s">
        <v>390</v>
      </c>
      <c r="M330" s="541">
        <f t="shared" si="1"/>
        <v>3115</v>
      </c>
      <c r="N330" s="25"/>
      <c r="O330" s="25"/>
      <c r="P330" s="25"/>
      <c r="Q330" s="25"/>
      <c r="R330" s="25"/>
      <c r="S330" s="25"/>
      <c r="T330" s="25"/>
      <c r="U330" s="25"/>
      <c r="V330" s="25"/>
      <c r="W330" s="25"/>
      <c r="X330" s="25"/>
      <c r="Y330" s="25"/>
      <c r="Z330" s="25"/>
    </row>
    <row r="331" ht="12.75" customHeight="1">
      <c r="A331" s="430">
        <v>33019.0</v>
      </c>
      <c r="B331" s="431" t="s">
        <v>6830</v>
      </c>
      <c r="C331" s="431">
        <v>2009.0</v>
      </c>
      <c r="D331" s="508">
        <v>39954.0</v>
      </c>
      <c r="E331" s="433" t="s">
        <v>6831</v>
      </c>
      <c r="F331" s="405" t="s">
        <v>3442</v>
      </c>
      <c r="G331" s="433" t="s">
        <v>806</v>
      </c>
      <c r="H331" s="405" t="s">
        <v>234</v>
      </c>
      <c r="I331" s="508">
        <v>43714.0</v>
      </c>
      <c r="J331" s="433">
        <v>9.0</v>
      </c>
      <c r="K331" s="583" t="s">
        <v>344</v>
      </c>
      <c r="L331" s="405" t="s">
        <v>390</v>
      </c>
      <c r="M331" s="540">
        <f t="shared" si="1"/>
        <v>3760</v>
      </c>
      <c r="N331" s="25"/>
      <c r="O331" s="25"/>
      <c r="P331" s="25"/>
      <c r="Q331" s="25"/>
      <c r="R331" s="25"/>
      <c r="S331" s="25"/>
      <c r="T331" s="25"/>
      <c r="U331" s="25"/>
      <c r="V331" s="25"/>
      <c r="W331" s="25"/>
      <c r="X331" s="25"/>
      <c r="Y331" s="25"/>
      <c r="Z331" s="25"/>
    </row>
    <row r="332" ht="12.75" customHeight="1">
      <c r="A332" s="436">
        <v>33119.0</v>
      </c>
      <c r="B332" s="437" t="s">
        <v>6832</v>
      </c>
      <c r="C332" s="437">
        <v>2015.0</v>
      </c>
      <c r="D332" s="511">
        <v>42094.0</v>
      </c>
      <c r="E332" s="439" t="s">
        <v>6833</v>
      </c>
      <c r="F332" s="408" t="s">
        <v>6834</v>
      </c>
      <c r="G332" s="439" t="s">
        <v>707</v>
      </c>
      <c r="H332" s="408" t="s">
        <v>1404</v>
      </c>
      <c r="I332" s="511">
        <v>43714.0</v>
      </c>
      <c r="J332" s="439">
        <v>9.0</v>
      </c>
      <c r="K332" s="543" t="s">
        <v>329</v>
      </c>
      <c r="L332" s="408" t="s">
        <v>386</v>
      </c>
      <c r="M332" s="541">
        <f t="shared" si="1"/>
        <v>1620</v>
      </c>
      <c r="N332" s="25"/>
      <c r="O332" s="25"/>
      <c r="P332" s="25"/>
      <c r="Q332" s="25"/>
      <c r="R332" s="25"/>
      <c r="S332" s="25"/>
      <c r="T332" s="25"/>
      <c r="U332" s="25"/>
      <c r="V332" s="25"/>
      <c r="W332" s="25"/>
      <c r="X332" s="25"/>
      <c r="Y332" s="25"/>
      <c r="Z332" s="25"/>
    </row>
    <row r="333" ht="12.75" customHeight="1">
      <c r="A333" s="430">
        <v>33219.0</v>
      </c>
      <c r="B333" s="431" t="s">
        <v>6835</v>
      </c>
      <c r="C333" s="431">
        <v>2014.0</v>
      </c>
      <c r="D333" s="508">
        <v>41927.0</v>
      </c>
      <c r="E333" s="433" t="s">
        <v>6836</v>
      </c>
      <c r="F333" s="405" t="s">
        <v>4295</v>
      </c>
      <c r="G333" s="433" t="s">
        <v>17</v>
      </c>
      <c r="H333" s="405" t="s">
        <v>1034</v>
      </c>
      <c r="I333" s="508">
        <v>43714.0</v>
      </c>
      <c r="J333" s="433">
        <v>9.0</v>
      </c>
      <c r="K333" s="551" t="s">
        <v>309</v>
      </c>
      <c r="L333" s="405" t="s">
        <v>390</v>
      </c>
      <c r="M333" s="540">
        <f t="shared" si="1"/>
        <v>1787</v>
      </c>
      <c r="N333" s="25"/>
      <c r="O333" s="25"/>
      <c r="P333" s="25"/>
      <c r="Q333" s="25"/>
      <c r="R333" s="25"/>
      <c r="S333" s="25"/>
      <c r="T333" s="25"/>
      <c r="U333" s="25"/>
      <c r="V333" s="25"/>
      <c r="W333" s="25"/>
      <c r="X333" s="25"/>
      <c r="Y333" s="25"/>
      <c r="Z333" s="25"/>
    </row>
    <row r="334" ht="12.75" customHeight="1">
      <c r="A334" s="436">
        <v>33319.0</v>
      </c>
      <c r="B334" s="437" t="s">
        <v>6837</v>
      </c>
      <c r="C334" s="437">
        <v>2016.0</v>
      </c>
      <c r="D334" s="511">
        <v>42412.0</v>
      </c>
      <c r="E334" s="439" t="s">
        <v>6838</v>
      </c>
      <c r="F334" s="408" t="s">
        <v>4295</v>
      </c>
      <c r="G334" s="439" t="s">
        <v>17</v>
      </c>
      <c r="H334" s="408" t="s">
        <v>1189</v>
      </c>
      <c r="I334" s="511">
        <v>43714.0</v>
      </c>
      <c r="J334" s="439">
        <v>9.0</v>
      </c>
      <c r="K334" s="551" t="s">
        <v>309</v>
      </c>
      <c r="L334" s="408" t="s">
        <v>390</v>
      </c>
      <c r="M334" s="541">
        <f t="shared" si="1"/>
        <v>1302</v>
      </c>
      <c r="N334" s="25"/>
      <c r="O334" s="25"/>
      <c r="P334" s="25"/>
      <c r="Q334" s="25"/>
      <c r="R334" s="25"/>
      <c r="S334" s="25"/>
      <c r="T334" s="25"/>
      <c r="U334" s="25"/>
      <c r="V334" s="25"/>
      <c r="W334" s="25"/>
      <c r="X334" s="25"/>
      <c r="Y334" s="25"/>
      <c r="Z334" s="25"/>
    </row>
    <row r="335" ht="12.75" customHeight="1">
      <c r="A335" s="430">
        <v>33419.0</v>
      </c>
      <c r="B335" s="431" t="s">
        <v>6839</v>
      </c>
      <c r="C335" s="431">
        <v>2014.0</v>
      </c>
      <c r="D335" s="508">
        <v>41786.0</v>
      </c>
      <c r="E335" s="433" t="s">
        <v>6840</v>
      </c>
      <c r="F335" s="405" t="s">
        <v>4295</v>
      </c>
      <c r="G335" s="433" t="s">
        <v>17</v>
      </c>
      <c r="H335" s="405" t="s">
        <v>380</v>
      </c>
      <c r="I335" s="508">
        <v>43714.0</v>
      </c>
      <c r="J335" s="433">
        <v>9.0</v>
      </c>
      <c r="K335" s="551" t="s">
        <v>309</v>
      </c>
      <c r="L335" s="405" t="s">
        <v>390</v>
      </c>
      <c r="M335" s="540">
        <f t="shared" si="1"/>
        <v>1928</v>
      </c>
      <c r="N335" s="25"/>
      <c r="O335" s="25"/>
      <c r="P335" s="25"/>
      <c r="Q335" s="25"/>
      <c r="R335" s="25"/>
      <c r="S335" s="25"/>
      <c r="T335" s="25"/>
      <c r="U335" s="25"/>
      <c r="V335" s="25"/>
      <c r="W335" s="25"/>
      <c r="X335" s="25"/>
      <c r="Y335" s="25"/>
      <c r="Z335" s="25"/>
    </row>
    <row r="336" ht="12.75" customHeight="1">
      <c r="A336" s="436">
        <v>33519.0</v>
      </c>
      <c r="B336" s="437" t="s">
        <v>6841</v>
      </c>
      <c r="C336" s="437">
        <v>2014.0</v>
      </c>
      <c r="D336" s="511">
        <v>41886.0</v>
      </c>
      <c r="E336" s="439" t="s">
        <v>6842</v>
      </c>
      <c r="F336" s="408" t="s">
        <v>1601</v>
      </c>
      <c r="G336" s="439" t="s">
        <v>17</v>
      </c>
      <c r="H336" s="408" t="s">
        <v>66</v>
      </c>
      <c r="I336" s="511">
        <v>43714.0</v>
      </c>
      <c r="J336" s="439">
        <v>9.0</v>
      </c>
      <c r="K336" s="584" t="s">
        <v>19</v>
      </c>
      <c r="L336" s="408" t="s">
        <v>390</v>
      </c>
      <c r="M336" s="541">
        <f t="shared" si="1"/>
        <v>1828</v>
      </c>
      <c r="N336" s="25"/>
      <c r="O336" s="25"/>
      <c r="P336" s="25"/>
      <c r="Q336" s="25"/>
      <c r="R336" s="25"/>
      <c r="S336" s="25"/>
      <c r="T336" s="25"/>
      <c r="U336" s="25"/>
      <c r="V336" s="25"/>
      <c r="W336" s="25"/>
      <c r="X336" s="25"/>
      <c r="Y336" s="25"/>
      <c r="Z336" s="25"/>
    </row>
    <row r="337" ht="12.75" customHeight="1">
      <c r="A337" s="430">
        <v>33619.0</v>
      </c>
      <c r="B337" s="431" t="s">
        <v>6843</v>
      </c>
      <c r="C337" s="431">
        <v>2013.0</v>
      </c>
      <c r="D337" s="508">
        <v>41592.0</v>
      </c>
      <c r="E337" s="433" t="s">
        <v>6844</v>
      </c>
      <c r="F337" s="405" t="s">
        <v>1549</v>
      </c>
      <c r="G337" s="433" t="s">
        <v>17</v>
      </c>
      <c r="H337" s="405" t="s">
        <v>163</v>
      </c>
      <c r="I337" s="508">
        <v>43714.0</v>
      </c>
      <c r="J337" s="433">
        <v>9.0</v>
      </c>
      <c r="K337" s="584" t="s">
        <v>19</v>
      </c>
      <c r="L337" s="405" t="s">
        <v>390</v>
      </c>
      <c r="M337" s="540">
        <f t="shared" si="1"/>
        <v>2122</v>
      </c>
      <c r="N337" s="25"/>
      <c r="O337" s="25"/>
      <c r="P337" s="25"/>
      <c r="Q337" s="25"/>
      <c r="R337" s="25"/>
      <c r="S337" s="25"/>
      <c r="T337" s="25"/>
      <c r="U337" s="25"/>
      <c r="V337" s="25"/>
      <c r="W337" s="25"/>
      <c r="X337" s="25"/>
      <c r="Y337" s="25"/>
      <c r="Z337" s="25"/>
    </row>
    <row r="338" ht="12.75" customHeight="1">
      <c r="A338" s="436">
        <v>33719.0</v>
      </c>
      <c r="B338" s="437" t="s">
        <v>6845</v>
      </c>
      <c r="C338" s="437">
        <v>2016.0</v>
      </c>
      <c r="D338" s="511">
        <v>42674.0</v>
      </c>
      <c r="E338" s="439" t="s">
        <v>6846</v>
      </c>
      <c r="F338" s="408" t="s">
        <v>1549</v>
      </c>
      <c r="G338" s="439" t="s">
        <v>17</v>
      </c>
      <c r="H338" s="408" t="s">
        <v>163</v>
      </c>
      <c r="I338" s="511">
        <v>43714.0</v>
      </c>
      <c r="J338" s="439">
        <v>9.0</v>
      </c>
      <c r="K338" s="584" t="s">
        <v>19</v>
      </c>
      <c r="L338" s="408" t="s">
        <v>390</v>
      </c>
      <c r="M338" s="541">
        <f t="shared" si="1"/>
        <v>1040</v>
      </c>
      <c r="N338" s="25"/>
      <c r="O338" s="25"/>
      <c r="P338" s="25"/>
      <c r="Q338" s="25"/>
      <c r="R338" s="25"/>
      <c r="S338" s="25"/>
      <c r="T338" s="25"/>
      <c r="U338" s="25"/>
      <c r="V338" s="25"/>
      <c r="W338" s="25"/>
      <c r="X338" s="25"/>
      <c r="Y338" s="25"/>
      <c r="Z338" s="25"/>
    </row>
    <row r="339" ht="12.75" customHeight="1">
      <c r="A339" s="430">
        <v>33819.0</v>
      </c>
      <c r="B339" s="431" t="s">
        <v>6847</v>
      </c>
      <c r="C339" s="431">
        <v>2015.0</v>
      </c>
      <c r="D339" s="508">
        <v>42359.0</v>
      </c>
      <c r="E339" s="433" t="s">
        <v>6848</v>
      </c>
      <c r="F339" s="405" t="s">
        <v>1549</v>
      </c>
      <c r="G339" s="433" t="s">
        <v>17</v>
      </c>
      <c r="H339" s="405" t="s">
        <v>244</v>
      </c>
      <c r="I339" s="508">
        <v>43714.0</v>
      </c>
      <c r="J339" s="433">
        <v>9.0</v>
      </c>
      <c r="K339" s="584" t="s">
        <v>19</v>
      </c>
      <c r="L339" s="405" t="s">
        <v>390</v>
      </c>
      <c r="M339" s="540">
        <f t="shared" si="1"/>
        <v>1355</v>
      </c>
      <c r="N339" s="25"/>
      <c r="O339" s="25"/>
      <c r="P339" s="25"/>
      <c r="Q339" s="25"/>
      <c r="R339" s="25"/>
      <c r="S339" s="25"/>
      <c r="T339" s="25"/>
      <c r="U339" s="25"/>
      <c r="V339" s="25"/>
      <c r="W339" s="25"/>
      <c r="X339" s="25"/>
      <c r="Y339" s="25"/>
      <c r="Z339" s="25"/>
    </row>
    <row r="340" ht="12.75" customHeight="1">
      <c r="A340" s="436">
        <v>33919.0</v>
      </c>
      <c r="B340" s="437" t="s">
        <v>6849</v>
      </c>
      <c r="C340" s="437">
        <v>2019.0</v>
      </c>
      <c r="D340" s="511">
        <v>43607.0</v>
      </c>
      <c r="E340" s="439" t="s">
        <v>6850</v>
      </c>
      <c r="F340" s="408" t="s">
        <v>965</v>
      </c>
      <c r="G340" s="439" t="s">
        <v>17</v>
      </c>
      <c r="H340" s="408" t="s">
        <v>3298</v>
      </c>
      <c r="I340" s="511">
        <v>43714.0</v>
      </c>
      <c r="J340" s="439">
        <v>9.0</v>
      </c>
      <c r="K340" s="584" t="s">
        <v>19</v>
      </c>
      <c r="L340" s="408" t="s">
        <v>390</v>
      </c>
      <c r="M340" s="541">
        <f t="shared" si="1"/>
        <v>107</v>
      </c>
      <c r="N340" s="25"/>
      <c r="O340" s="25"/>
      <c r="P340" s="25"/>
      <c r="Q340" s="25"/>
      <c r="R340" s="25"/>
      <c r="S340" s="25"/>
      <c r="T340" s="25"/>
      <c r="U340" s="25"/>
      <c r="V340" s="25"/>
      <c r="W340" s="25"/>
      <c r="X340" s="25"/>
      <c r="Y340" s="25"/>
      <c r="Z340" s="25"/>
    </row>
    <row r="341" ht="12.75" customHeight="1">
      <c r="A341" s="430">
        <v>34019.0</v>
      </c>
      <c r="B341" s="431" t="s">
        <v>6851</v>
      </c>
      <c r="C341" s="431">
        <v>2018.0</v>
      </c>
      <c r="D341" s="508">
        <v>43448.0</v>
      </c>
      <c r="E341" s="433" t="s">
        <v>6852</v>
      </c>
      <c r="F341" s="405" t="s">
        <v>353</v>
      </c>
      <c r="G341" s="433" t="s">
        <v>17</v>
      </c>
      <c r="H341" s="405" t="s">
        <v>244</v>
      </c>
      <c r="I341" s="508">
        <v>43714.0</v>
      </c>
      <c r="J341" s="433">
        <v>9.0</v>
      </c>
      <c r="K341" s="584" t="s">
        <v>19</v>
      </c>
      <c r="L341" s="405" t="s">
        <v>390</v>
      </c>
      <c r="M341" s="540">
        <f t="shared" si="1"/>
        <v>266</v>
      </c>
      <c r="N341" s="25"/>
      <c r="O341" s="136"/>
      <c r="P341" s="25"/>
      <c r="Q341" s="25"/>
      <c r="R341" s="25"/>
      <c r="S341" s="25"/>
      <c r="T341" s="25"/>
      <c r="U341" s="25"/>
      <c r="V341" s="25"/>
      <c r="W341" s="25"/>
      <c r="X341" s="25"/>
      <c r="Y341" s="25"/>
      <c r="Z341" s="25"/>
    </row>
    <row r="342" ht="12.75" customHeight="1">
      <c r="A342" s="436">
        <v>34119.0</v>
      </c>
      <c r="B342" s="437" t="s">
        <v>6853</v>
      </c>
      <c r="C342" s="437">
        <v>2015.0</v>
      </c>
      <c r="D342" s="511">
        <v>42271.0</v>
      </c>
      <c r="E342" s="439" t="s">
        <v>6854</v>
      </c>
      <c r="F342" s="408" t="s">
        <v>6234</v>
      </c>
      <c r="G342" s="439" t="s">
        <v>17</v>
      </c>
      <c r="H342" s="408" t="s">
        <v>2542</v>
      </c>
      <c r="I342" s="511">
        <v>43714.0</v>
      </c>
      <c r="J342" s="439">
        <v>9.0</v>
      </c>
      <c r="K342" s="584" t="s">
        <v>19</v>
      </c>
      <c r="L342" s="408" t="s">
        <v>395</v>
      </c>
      <c r="M342" s="541">
        <f t="shared" si="1"/>
        <v>1443</v>
      </c>
      <c r="N342" s="25"/>
      <c r="O342" s="25"/>
      <c r="P342" s="25"/>
      <c r="Q342" s="25"/>
      <c r="R342" s="25"/>
      <c r="S342" s="25"/>
      <c r="T342" s="25"/>
      <c r="U342" s="25"/>
      <c r="V342" s="25"/>
      <c r="W342" s="25"/>
      <c r="X342" s="25"/>
      <c r="Y342" s="25"/>
      <c r="Z342" s="25"/>
    </row>
    <row r="343" ht="12.75" customHeight="1">
      <c r="A343" s="430">
        <v>34219.0</v>
      </c>
      <c r="B343" s="431" t="s">
        <v>6855</v>
      </c>
      <c r="C343" s="431">
        <v>2011.0</v>
      </c>
      <c r="D343" s="508">
        <v>40863.0</v>
      </c>
      <c r="E343" s="433" t="s">
        <v>6856</v>
      </c>
      <c r="F343" s="405" t="s">
        <v>4437</v>
      </c>
      <c r="G343" s="433" t="s">
        <v>17</v>
      </c>
      <c r="H343" s="405" t="s">
        <v>50</v>
      </c>
      <c r="I343" s="508">
        <v>43714.0</v>
      </c>
      <c r="J343" s="433">
        <v>9.0</v>
      </c>
      <c r="K343" s="584" t="s">
        <v>19</v>
      </c>
      <c r="L343" s="405" t="s">
        <v>395</v>
      </c>
      <c r="M343" s="540">
        <f t="shared" si="1"/>
        <v>2851</v>
      </c>
      <c r="N343" s="25"/>
      <c r="O343" s="25"/>
      <c r="P343" s="25"/>
      <c r="Q343" s="25"/>
      <c r="R343" s="25"/>
      <c r="S343" s="25"/>
      <c r="T343" s="25"/>
      <c r="U343" s="25"/>
      <c r="V343" s="25"/>
      <c r="W343" s="25"/>
      <c r="X343" s="25"/>
      <c r="Y343" s="25"/>
      <c r="Z343" s="25"/>
    </row>
    <row r="344" ht="12.75" customHeight="1">
      <c r="A344" s="436">
        <v>34319.0</v>
      </c>
      <c r="B344" s="437" t="s">
        <v>6857</v>
      </c>
      <c r="C344" s="437">
        <v>2012.0</v>
      </c>
      <c r="D344" s="511">
        <v>41248.0</v>
      </c>
      <c r="E344" s="439" t="s">
        <v>6858</v>
      </c>
      <c r="F344" s="408" t="s">
        <v>6859</v>
      </c>
      <c r="G344" s="439" t="s">
        <v>17</v>
      </c>
      <c r="H344" s="408" t="s">
        <v>1727</v>
      </c>
      <c r="I344" s="511">
        <v>43714.0</v>
      </c>
      <c r="J344" s="439">
        <v>9.0</v>
      </c>
      <c r="K344" s="584" t="s">
        <v>19</v>
      </c>
      <c r="L344" s="408" t="s">
        <v>395</v>
      </c>
      <c r="M344" s="541">
        <f t="shared" si="1"/>
        <v>2466</v>
      </c>
      <c r="N344" s="25"/>
      <c r="O344" s="25"/>
      <c r="P344" s="25"/>
      <c r="Q344" s="25"/>
      <c r="R344" s="25"/>
      <c r="S344" s="25"/>
      <c r="T344" s="25"/>
      <c r="U344" s="25"/>
      <c r="V344" s="25"/>
      <c r="W344" s="25"/>
      <c r="X344" s="25"/>
      <c r="Y344" s="25"/>
      <c r="Z344" s="25"/>
    </row>
    <row r="345" ht="12.75" customHeight="1">
      <c r="A345" s="430">
        <v>34419.0</v>
      </c>
      <c r="B345" s="431" t="s">
        <v>6860</v>
      </c>
      <c r="C345" s="431">
        <v>2013.0</v>
      </c>
      <c r="D345" s="508">
        <v>41347.0</v>
      </c>
      <c r="E345" s="433" t="s">
        <v>6861</v>
      </c>
      <c r="F345" s="405" t="s">
        <v>1365</v>
      </c>
      <c r="G345" s="433" t="s">
        <v>17</v>
      </c>
      <c r="H345" s="405" t="s">
        <v>153</v>
      </c>
      <c r="I345" s="508">
        <v>43714.0</v>
      </c>
      <c r="J345" s="433">
        <v>9.0</v>
      </c>
      <c r="K345" s="584" t="s">
        <v>19</v>
      </c>
      <c r="L345" s="405" t="s">
        <v>395</v>
      </c>
      <c r="M345" s="540">
        <f t="shared" si="1"/>
        <v>2367</v>
      </c>
      <c r="N345" s="25"/>
      <c r="O345" s="25"/>
      <c r="P345" s="25"/>
      <c r="Q345" s="25"/>
      <c r="R345" s="25"/>
      <c r="S345" s="25"/>
      <c r="T345" s="25"/>
      <c r="U345" s="25"/>
      <c r="V345" s="25"/>
      <c r="W345" s="25"/>
      <c r="X345" s="25"/>
      <c r="Y345" s="25"/>
      <c r="Z345" s="25"/>
    </row>
    <row r="346" ht="12.75" customHeight="1">
      <c r="A346" s="436">
        <v>34519.0</v>
      </c>
      <c r="B346" s="437" t="s">
        <v>6862</v>
      </c>
      <c r="C346" s="437">
        <v>2013.0</v>
      </c>
      <c r="D346" s="511">
        <v>41443.0</v>
      </c>
      <c r="E346" s="439" t="s">
        <v>6863</v>
      </c>
      <c r="F346" s="408" t="s">
        <v>6859</v>
      </c>
      <c r="G346" s="439" t="s">
        <v>17</v>
      </c>
      <c r="H346" s="408" t="s">
        <v>50</v>
      </c>
      <c r="I346" s="511">
        <v>43714.0</v>
      </c>
      <c r="J346" s="439">
        <v>9.0</v>
      </c>
      <c r="K346" s="584" t="s">
        <v>19</v>
      </c>
      <c r="L346" s="408" t="s">
        <v>395</v>
      </c>
      <c r="M346" s="541">
        <f t="shared" si="1"/>
        <v>2271</v>
      </c>
      <c r="N346" s="25"/>
      <c r="O346" s="25"/>
      <c r="P346" s="25"/>
      <c r="Q346" s="25"/>
      <c r="R346" s="25"/>
      <c r="S346" s="25"/>
      <c r="T346" s="25"/>
      <c r="U346" s="25"/>
      <c r="V346" s="25"/>
      <c r="W346" s="25"/>
      <c r="X346" s="25"/>
      <c r="Y346" s="25"/>
      <c r="Z346" s="25"/>
    </row>
    <row r="347" ht="12.75" customHeight="1">
      <c r="A347" s="430">
        <v>34619.0</v>
      </c>
      <c r="B347" s="431" t="s">
        <v>6864</v>
      </c>
      <c r="C347" s="431">
        <v>2012.0</v>
      </c>
      <c r="D347" s="508">
        <v>40988.0</v>
      </c>
      <c r="E347" s="433" t="s">
        <v>6865</v>
      </c>
      <c r="F347" s="405" t="s">
        <v>6787</v>
      </c>
      <c r="G347" s="433" t="s">
        <v>17</v>
      </c>
      <c r="H347" s="405" t="s">
        <v>927</v>
      </c>
      <c r="I347" s="508">
        <v>43714.0</v>
      </c>
      <c r="J347" s="433">
        <v>9.0</v>
      </c>
      <c r="K347" s="543" t="s">
        <v>322</v>
      </c>
      <c r="L347" s="405" t="s">
        <v>395</v>
      </c>
      <c r="M347" s="540">
        <f t="shared" si="1"/>
        <v>2726</v>
      </c>
      <c r="N347" s="25"/>
      <c r="O347" s="25"/>
      <c r="P347" s="25"/>
      <c r="Q347" s="25"/>
      <c r="R347" s="25"/>
      <c r="S347" s="25"/>
      <c r="T347" s="25"/>
      <c r="U347" s="25"/>
      <c r="V347" s="25"/>
      <c r="W347" s="25"/>
      <c r="X347" s="25"/>
      <c r="Y347" s="25"/>
      <c r="Z347" s="25"/>
    </row>
    <row r="348" ht="12.75" customHeight="1">
      <c r="A348" s="436">
        <v>34719.0</v>
      </c>
      <c r="B348" s="437" t="s">
        <v>6866</v>
      </c>
      <c r="C348" s="437">
        <v>2013.0</v>
      </c>
      <c r="D348" s="511">
        <v>41326.0</v>
      </c>
      <c r="E348" s="439" t="s">
        <v>6867</v>
      </c>
      <c r="F348" s="408" t="s">
        <v>917</v>
      </c>
      <c r="G348" s="439" t="s">
        <v>17</v>
      </c>
      <c r="H348" s="408" t="s">
        <v>97</v>
      </c>
      <c r="I348" s="511">
        <v>44096.0</v>
      </c>
      <c r="J348" s="439">
        <v>9.0</v>
      </c>
      <c r="K348" s="584" t="s">
        <v>19</v>
      </c>
      <c r="L348" s="408" t="s">
        <v>390</v>
      </c>
      <c r="M348" s="541">
        <f t="shared" si="1"/>
        <v>2770</v>
      </c>
      <c r="N348" s="25"/>
      <c r="O348" s="25"/>
      <c r="P348" s="25"/>
      <c r="Q348" s="25"/>
      <c r="R348" s="25"/>
      <c r="S348" s="25"/>
      <c r="T348" s="25"/>
      <c r="U348" s="25"/>
      <c r="V348" s="25"/>
      <c r="W348" s="25"/>
      <c r="X348" s="25"/>
      <c r="Y348" s="25"/>
      <c r="Z348" s="25"/>
    </row>
    <row r="349" ht="12.75" customHeight="1">
      <c r="A349" s="430">
        <v>34819.0</v>
      </c>
      <c r="B349" s="431" t="s">
        <v>6868</v>
      </c>
      <c r="C349" s="431">
        <v>2017.0</v>
      </c>
      <c r="D349" s="508">
        <v>42878.0</v>
      </c>
      <c r="E349" s="433" t="s">
        <v>6869</v>
      </c>
      <c r="F349" s="405" t="s">
        <v>218</v>
      </c>
      <c r="G349" s="433" t="s">
        <v>17</v>
      </c>
      <c r="H349" s="405" t="s">
        <v>3844</v>
      </c>
      <c r="I349" s="508">
        <v>43714.0</v>
      </c>
      <c r="J349" s="433">
        <v>9.0</v>
      </c>
      <c r="K349" s="584" t="s">
        <v>19</v>
      </c>
      <c r="L349" s="405" t="s">
        <v>395</v>
      </c>
      <c r="M349" s="540">
        <f t="shared" si="1"/>
        <v>836</v>
      </c>
      <c r="N349" s="25"/>
      <c r="O349" s="25"/>
      <c r="P349" s="25"/>
      <c r="Q349" s="25"/>
      <c r="R349" s="25"/>
      <c r="S349" s="25"/>
      <c r="T349" s="25"/>
      <c r="U349" s="25"/>
      <c r="V349" s="25"/>
      <c r="W349" s="25"/>
      <c r="X349" s="25"/>
      <c r="Y349" s="25"/>
      <c r="Z349" s="25"/>
    </row>
    <row r="350" ht="12.75" customHeight="1">
      <c r="A350" s="436">
        <v>34919.0</v>
      </c>
      <c r="B350" s="437" t="s">
        <v>6870</v>
      </c>
      <c r="C350" s="437">
        <v>2016.0</v>
      </c>
      <c r="D350" s="511">
        <v>42607.0</v>
      </c>
      <c r="E350" s="439" t="s">
        <v>6871</v>
      </c>
      <c r="F350" s="408" t="s">
        <v>218</v>
      </c>
      <c r="G350" s="439" t="s">
        <v>17</v>
      </c>
      <c r="H350" s="408" t="s">
        <v>244</v>
      </c>
      <c r="I350" s="511">
        <v>43714.0</v>
      </c>
      <c r="J350" s="439">
        <v>9.0</v>
      </c>
      <c r="K350" s="584" t="s">
        <v>19</v>
      </c>
      <c r="L350" s="408" t="s">
        <v>395</v>
      </c>
      <c r="M350" s="541">
        <f t="shared" si="1"/>
        <v>1107</v>
      </c>
      <c r="N350" s="25"/>
      <c r="O350" s="25"/>
      <c r="P350" s="25"/>
      <c r="Q350" s="25"/>
      <c r="R350" s="25"/>
      <c r="S350" s="25"/>
      <c r="T350" s="25"/>
      <c r="U350" s="25"/>
      <c r="V350" s="25"/>
      <c r="W350" s="25"/>
      <c r="X350" s="25"/>
      <c r="Y350" s="25"/>
      <c r="Z350" s="25"/>
    </row>
    <row r="351" ht="12.75" customHeight="1">
      <c r="A351" s="430">
        <v>35019.0</v>
      </c>
      <c r="B351" s="431" t="s">
        <v>6872</v>
      </c>
      <c r="C351" s="431">
        <v>2015.0</v>
      </c>
      <c r="D351" s="508">
        <v>42130.0</v>
      </c>
      <c r="E351" s="433" t="s">
        <v>6873</v>
      </c>
      <c r="F351" s="405" t="s">
        <v>218</v>
      </c>
      <c r="G351" s="433" t="s">
        <v>17</v>
      </c>
      <c r="H351" s="405" t="s">
        <v>163</v>
      </c>
      <c r="I351" s="508">
        <v>43714.0</v>
      </c>
      <c r="J351" s="433">
        <v>9.0</v>
      </c>
      <c r="K351" s="584" t="s">
        <v>19</v>
      </c>
      <c r="L351" s="405" t="s">
        <v>395</v>
      </c>
      <c r="M351" s="540">
        <f t="shared" si="1"/>
        <v>1584</v>
      </c>
      <c r="N351" s="25"/>
      <c r="O351" s="25"/>
      <c r="P351" s="25"/>
      <c r="Q351" s="25"/>
      <c r="R351" s="25"/>
      <c r="S351" s="25"/>
      <c r="T351" s="25"/>
      <c r="U351" s="25"/>
      <c r="V351" s="25"/>
      <c r="W351" s="25"/>
      <c r="X351" s="25"/>
      <c r="Y351" s="25"/>
      <c r="Z351" s="25"/>
    </row>
    <row r="352" ht="12.75" customHeight="1">
      <c r="A352" s="436">
        <v>35119.0</v>
      </c>
      <c r="B352" s="437" t="s">
        <v>6874</v>
      </c>
      <c r="C352" s="437">
        <v>2014.0</v>
      </c>
      <c r="D352" s="511">
        <v>41736.0</v>
      </c>
      <c r="E352" s="439" t="s">
        <v>6875</v>
      </c>
      <c r="F352" s="408" t="s">
        <v>218</v>
      </c>
      <c r="G352" s="439" t="s">
        <v>17</v>
      </c>
      <c r="H352" s="408" t="s">
        <v>149</v>
      </c>
      <c r="I352" s="511">
        <v>43714.0</v>
      </c>
      <c r="J352" s="439">
        <v>9.0</v>
      </c>
      <c r="K352" s="584" t="s">
        <v>19</v>
      </c>
      <c r="L352" s="408" t="s">
        <v>395</v>
      </c>
      <c r="M352" s="541">
        <f t="shared" si="1"/>
        <v>1978</v>
      </c>
      <c r="N352" s="25"/>
      <c r="O352" s="25"/>
      <c r="P352" s="25"/>
      <c r="Q352" s="25"/>
      <c r="R352" s="25"/>
      <c r="S352" s="25"/>
      <c r="T352" s="25"/>
      <c r="U352" s="25"/>
      <c r="V352" s="25"/>
      <c r="W352" s="25"/>
      <c r="X352" s="25"/>
      <c r="Y352" s="25"/>
      <c r="Z352" s="25"/>
    </row>
    <row r="353" ht="12.75" customHeight="1">
      <c r="A353" s="430">
        <v>35219.0</v>
      </c>
      <c r="B353" s="431" t="s">
        <v>6876</v>
      </c>
      <c r="C353" s="431">
        <v>2013.0</v>
      </c>
      <c r="D353" s="508">
        <v>41596.0</v>
      </c>
      <c r="E353" s="433" t="s">
        <v>6877</v>
      </c>
      <c r="F353" s="405" t="s">
        <v>218</v>
      </c>
      <c r="G353" s="433" t="s">
        <v>17</v>
      </c>
      <c r="H353" s="405" t="s">
        <v>97</v>
      </c>
      <c r="I353" s="508">
        <v>43714.0</v>
      </c>
      <c r="J353" s="433">
        <v>9.0</v>
      </c>
      <c r="K353" s="584" t="s">
        <v>19</v>
      </c>
      <c r="L353" s="405" t="s">
        <v>395</v>
      </c>
      <c r="M353" s="540">
        <f t="shared" si="1"/>
        <v>2118</v>
      </c>
      <c r="N353" s="25"/>
      <c r="O353" s="25"/>
      <c r="P353" s="25"/>
      <c r="Q353" s="25"/>
      <c r="R353" s="25"/>
      <c r="S353" s="25"/>
      <c r="T353" s="25"/>
      <c r="U353" s="25"/>
      <c r="V353" s="25"/>
      <c r="W353" s="25"/>
      <c r="X353" s="25"/>
      <c r="Y353" s="25"/>
      <c r="Z353" s="25"/>
    </row>
    <row r="354" ht="12.75" customHeight="1">
      <c r="A354" s="436">
        <v>35319.0</v>
      </c>
      <c r="B354" s="437" t="s">
        <v>6878</v>
      </c>
      <c r="C354" s="437">
        <v>2018.0</v>
      </c>
      <c r="D354" s="511">
        <v>43404.0</v>
      </c>
      <c r="E354" s="439" t="s">
        <v>6879</v>
      </c>
      <c r="F354" s="408" t="s">
        <v>723</v>
      </c>
      <c r="G354" s="439" t="s">
        <v>17</v>
      </c>
      <c r="H354" s="408" t="s">
        <v>418</v>
      </c>
      <c r="I354" s="511">
        <v>43714.0</v>
      </c>
      <c r="J354" s="439">
        <v>9.0</v>
      </c>
      <c r="K354" s="584" t="s">
        <v>19</v>
      </c>
      <c r="L354" s="408" t="s">
        <v>390</v>
      </c>
      <c r="M354" s="541">
        <f t="shared" si="1"/>
        <v>310</v>
      </c>
      <c r="N354" s="25"/>
      <c r="O354" s="25"/>
      <c r="P354" s="25"/>
      <c r="Q354" s="25"/>
      <c r="R354" s="25"/>
      <c r="S354" s="25"/>
      <c r="T354" s="25"/>
      <c r="U354" s="25"/>
      <c r="V354" s="25"/>
      <c r="W354" s="25"/>
      <c r="X354" s="25"/>
      <c r="Y354" s="25"/>
      <c r="Z354" s="25"/>
    </row>
    <row r="355" ht="12.75" customHeight="1">
      <c r="A355" s="430">
        <v>35419.0</v>
      </c>
      <c r="B355" s="431" t="s">
        <v>6880</v>
      </c>
      <c r="C355" s="431">
        <v>2018.0</v>
      </c>
      <c r="D355" s="508">
        <v>43441.0</v>
      </c>
      <c r="E355" s="433" t="s">
        <v>6881</v>
      </c>
      <c r="F355" s="405" t="s">
        <v>4008</v>
      </c>
      <c r="G355" s="433" t="s">
        <v>725</v>
      </c>
      <c r="H355" s="405" t="s">
        <v>2726</v>
      </c>
      <c r="I355" s="508">
        <v>43714.0</v>
      </c>
      <c r="J355" s="433">
        <v>9.0</v>
      </c>
      <c r="K355" s="583" t="s">
        <v>344</v>
      </c>
      <c r="L355" s="405" t="s">
        <v>399</v>
      </c>
      <c r="M355" s="540">
        <f t="shared" si="1"/>
        <v>273</v>
      </c>
      <c r="N355" s="25"/>
      <c r="O355" s="25"/>
      <c r="P355" s="25"/>
      <c r="Q355" s="25"/>
      <c r="R355" s="25"/>
      <c r="S355" s="25"/>
      <c r="T355" s="25"/>
      <c r="U355" s="25"/>
      <c r="V355" s="25"/>
      <c r="W355" s="25"/>
      <c r="X355" s="25"/>
      <c r="Y355" s="25"/>
      <c r="Z355" s="25"/>
    </row>
    <row r="356" ht="12.75" customHeight="1">
      <c r="A356" s="436">
        <v>35519.0</v>
      </c>
      <c r="B356" s="437" t="s">
        <v>6882</v>
      </c>
      <c r="C356" s="437">
        <v>2018.0</v>
      </c>
      <c r="D356" s="511">
        <v>43398.0</v>
      </c>
      <c r="E356" s="439" t="s">
        <v>6883</v>
      </c>
      <c r="F356" s="408" t="s">
        <v>2703</v>
      </c>
      <c r="G356" s="439" t="s">
        <v>725</v>
      </c>
      <c r="H356" s="408" t="s">
        <v>6884</v>
      </c>
      <c r="I356" s="511">
        <v>43714.0</v>
      </c>
      <c r="J356" s="439">
        <v>9.0</v>
      </c>
      <c r="K356" s="583" t="s">
        <v>1231</v>
      </c>
      <c r="L356" s="408" t="s">
        <v>399</v>
      </c>
      <c r="M356" s="541">
        <f t="shared" si="1"/>
        <v>316</v>
      </c>
      <c r="N356" s="25"/>
      <c r="O356" s="25"/>
      <c r="P356" s="25"/>
      <c r="Q356" s="25"/>
      <c r="R356" s="25"/>
      <c r="S356" s="25"/>
      <c r="T356" s="25"/>
      <c r="U356" s="25"/>
      <c r="V356" s="25"/>
      <c r="W356" s="25"/>
      <c r="X356" s="25"/>
      <c r="Y356" s="25"/>
      <c r="Z356" s="25"/>
    </row>
    <row r="357" ht="12.75" customHeight="1">
      <c r="A357" s="430">
        <v>35619.0</v>
      </c>
      <c r="B357" s="431" t="s">
        <v>6885</v>
      </c>
      <c r="C357" s="431">
        <v>2015.0</v>
      </c>
      <c r="D357" s="508">
        <v>42094.0</v>
      </c>
      <c r="E357" s="433" t="s">
        <v>6886</v>
      </c>
      <c r="F357" s="405" t="s">
        <v>6887</v>
      </c>
      <c r="G357" s="433" t="s">
        <v>707</v>
      </c>
      <c r="H357" s="405" t="s">
        <v>1404</v>
      </c>
      <c r="I357" s="508">
        <v>43714.0</v>
      </c>
      <c r="J357" s="433">
        <v>9.0</v>
      </c>
      <c r="K357" s="543" t="s">
        <v>336</v>
      </c>
      <c r="L357" s="405" t="s">
        <v>386</v>
      </c>
      <c r="M357" s="540">
        <f t="shared" si="1"/>
        <v>1620</v>
      </c>
      <c r="N357" s="25"/>
      <c r="O357" s="25"/>
      <c r="P357" s="25"/>
      <c r="Q357" s="25"/>
      <c r="R357" s="25"/>
      <c r="S357" s="25"/>
      <c r="T357" s="25"/>
      <c r="U357" s="25"/>
      <c r="V357" s="25"/>
      <c r="W357" s="25"/>
      <c r="X357" s="25"/>
      <c r="Y357" s="25"/>
      <c r="Z357" s="25"/>
    </row>
    <row r="358" ht="12.75" customHeight="1">
      <c r="A358" s="436">
        <v>35719.0</v>
      </c>
      <c r="B358" s="437" t="s">
        <v>6888</v>
      </c>
      <c r="C358" s="437">
        <v>2019.0</v>
      </c>
      <c r="D358" s="511">
        <v>43530.0</v>
      </c>
      <c r="E358" s="439" t="s">
        <v>6889</v>
      </c>
      <c r="F358" s="408" t="s">
        <v>6229</v>
      </c>
      <c r="G358" s="439" t="s">
        <v>725</v>
      </c>
      <c r="H358" s="408" t="s">
        <v>2919</v>
      </c>
      <c r="I358" s="511">
        <v>43714.0</v>
      </c>
      <c r="J358" s="439">
        <v>9.0</v>
      </c>
      <c r="K358" s="543" t="s">
        <v>322</v>
      </c>
      <c r="L358" s="408" t="s">
        <v>399</v>
      </c>
      <c r="M358" s="541">
        <f t="shared" si="1"/>
        <v>184</v>
      </c>
      <c r="N358" s="25"/>
      <c r="O358" s="25"/>
      <c r="P358" s="25"/>
      <c r="Q358" s="25"/>
      <c r="R358" s="25"/>
      <c r="S358" s="25"/>
      <c r="T358" s="25"/>
      <c r="U358" s="25"/>
      <c r="V358" s="25"/>
      <c r="W358" s="25"/>
      <c r="X358" s="25"/>
      <c r="Y358" s="25"/>
      <c r="Z358" s="25"/>
    </row>
    <row r="359" ht="12.75" customHeight="1">
      <c r="A359" s="430">
        <v>35819.0</v>
      </c>
      <c r="B359" s="431" t="s">
        <v>6890</v>
      </c>
      <c r="C359" s="431">
        <v>2014.0</v>
      </c>
      <c r="D359" s="508">
        <v>41677.0</v>
      </c>
      <c r="E359" s="433" t="s">
        <v>6891</v>
      </c>
      <c r="F359" s="405" t="s">
        <v>44</v>
      </c>
      <c r="G359" s="433" t="s">
        <v>712</v>
      </c>
      <c r="H359" s="405" t="s">
        <v>4910</v>
      </c>
      <c r="I359" s="508">
        <v>43714.0</v>
      </c>
      <c r="J359" s="433">
        <v>9.0</v>
      </c>
      <c r="K359" s="547" t="s">
        <v>293</v>
      </c>
      <c r="L359" s="405" t="s">
        <v>395</v>
      </c>
      <c r="M359" s="540">
        <f t="shared" si="1"/>
        <v>2037</v>
      </c>
      <c r="N359" s="25"/>
      <c r="O359" s="25"/>
      <c r="P359" s="25"/>
      <c r="Q359" s="25"/>
      <c r="R359" s="25"/>
      <c r="S359" s="25"/>
      <c r="T359" s="25"/>
      <c r="U359" s="25"/>
      <c r="V359" s="25"/>
      <c r="W359" s="25"/>
      <c r="X359" s="25"/>
      <c r="Y359" s="25"/>
      <c r="Z359" s="25"/>
    </row>
    <row r="360" ht="12.75" customHeight="1">
      <c r="A360" s="436">
        <v>35919.0</v>
      </c>
      <c r="B360" s="437" t="s">
        <v>6892</v>
      </c>
      <c r="C360" s="437">
        <v>2018.0</v>
      </c>
      <c r="D360" s="511">
        <v>43413.0</v>
      </c>
      <c r="E360" s="439" t="s">
        <v>6893</v>
      </c>
      <c r="F360" s="408" t="s">
        <v>6894</v>
      </c>
      <c r="G360" s="439" t="s">
        <v>725</v>
      </c>
      <c r="H360" s="408" t="s">
        <v>5816</v>
      </c>
      <c r="I360" s="511">
        <v>43717.0</v>
      </c>
      <c r="J360" s="439">
        <v>9.0</v>
      </c>
      <c r="K360" s="583" t="s">
        <v>344</v>
      </c>
      <c r="L360" s="408" t="s">
        <v>399</v>
      </c>
      <c r="M360" s="541">
        <f t="shared" si="1"/>
        <v>304</v>
      </c>
      <c r="N360" s="25"/>
      <c r="O360" s="25"/>
      <c r="P360" s="25"/>
      <c r="Q360" s="25"/>
      <c r="R360" s="25"/>
      <c r="S360" s="25"/>
      <c r="T360" s="25"/>
      <c r="U360" s="25"/>
      <c r="V360" s="25"/>
      <c r="W360" s="25"/>
      <c r="X360" s="25"/>
      <c r="Y360" s="25"/>
      <c r="Z360" s="25"/>
    </row>
    <row r="361" ht="12.75" customHeight="1">
      <c r="A361" s="430">
        <v>36019.0</v>
      </c>
      <c r="B361" s="431" t="s">
        <v>6895</v>
      </c>
      <c r="C361" s="431">
        <v>2018.0</v>
      </c>
      <c r="D361" s="508">
        <v>43378.0</v>
      </c>
      <c r="E361" s="433" t="s">
        <v>6896</v>
      </c>
      <c r="F361" s="405" t="s">
        <v>6894</v>
      </c>
      <c r="G361" s="433" t="s">
        <v>725</v>
      </c>
      <c r="H361" s="405" t="s">
        <v>5816</v>
      </c>
      <c r="I361" s="508">
        <v>43717.0</v>
      </c>
      <c r="J361" s="433">
        <v>9.0</v>
      </c>
      <c r="K361" s="583" t="s">
        <v>344</v>
      </c>
      <c r="L361" s="405" t="s">
        <v>399</v>
      </c>
      <c r="M361" s="540">
        <f t="shared" si="1"/>
        <v>339</v>
      </c>
      <c r="N361" s="25"/>
      <c r="O361" s="25"/>
      <c r="P361" s="25"/>
      <c r="Q361" s="25"/>
      <c r="R361" s="25"/>
      <c r="S361" s="25"/>
      <c r="T361" s="25"/>
      <c r="U361" s="25"/>
      <c r="V361" s="25"/>
      <c r="W361" s="25"/>
      <c r="X361" s="25"/>
      <c r="Y361" s="25"/>
      <c r="Z361" s="25"/>
    </row>
    <row r="362" ht="12.75" customHeight="1">
      <c r="A362" s="436">
        <v>36119.0</v>
      </c>
      <c r="B362" s="437" t="s">
        <v>6897</v>
      </c>
      <c r="C362" s="437">
        <v>2014.0</v>
      </c>
      <c r="D362" s="511">
        <v>41829.0</v>
      </c>
      <c r="E362" s="439" t="s">
        <v>6898</v>
      </c>
      <c r="F362" s="408" t="s">
        <v>6899</v>
      </c>
      <c r="G362" s="439" t="s">
        <v>712</v>
      </c>
      <c r="H362" s="408" t="s">
        <v>2576</v>
      </c>
      <c r="I362" s="511">
        <v>43717.0</v>
      </c>
      <c r="J362" s="439">
        <v>9.0</v>
      </c>
      <c r="K362" s="547" t="s">
        <v>293</v>
      </c>
      <c r="L362" s="408" t="s">
        <v>395</v>
      </c>
      <c r="M362" s="541">
        <f t="shared" si="1"/>
        <v>1888</v>
      </c>
      <c r="N362" s="25"/>
      <c r="O362" s="25"/>
      <c r="P362" s="25"/>
      <c r="Q362" s="25"/>
      <c r="R362" s="25"/>
      <c r="S362" s="25"/>
      <c r="T362" s="25"/>
      <c r="U362" s="25"/>
      <c r="V362" s="25"/>
      <c r="W362" s="25"/>
      <c r="X362" s="25"/>
      <c r="Y362" s="25"/>
      <c r="Z362" s="25"/>
    </row>
    <row r="363" ht="12.75" customHeight="1">
      <c r="A363" s="430">
        <v>36219.0</v>
      </c>
      <c r="B363" s="431" t="s">
        <v>6900</v>
      </c>
      <c r="C363" s="431">
        <v>2018.0</v>
      </c>
      <c r="D363" s="508">
        <v>43276.0</v>
      </c>
      <c r="E363" s="433" t="s">
        <v>6901</v>
      </c>
      <c r="F363" s="405" t="s">
        <v>6234</v>
      </c>
      <c r="G363" s="433" t="s">
        <v>17</v>
      </c>
      <c r="H363" s="405" t="s">
        <v>163</v>
      </c>
      <c r="I363" s="508">
        <v>43718.0</v>
      </c>
      <c r="J363" s="433">
        <v>9.0</v>
      </c>
      <c r="K363" s="584" t="s">
        <v>19</v>
      </c>
      <c r="L363" s="405" t="s">
        <v>395</v>
      </c>
      <c r="M363" s="540">
        <f t="shared" si="1"/>
        <v>442</v>
      </c>
      <c r="N363" s="25"/>
      <c r="O363" s="25"/>
      <c r="P363" s="25"/>
      <c r="Q363" s="25"/>
      <c r="R363" s="25"/>
      <c r="S363" s="25"/>
      <c r="T363" s="25"/>
      <c r="U363" s="25"/>
      <c r="V363" s="25"/>
      <c r="W363" s="25"/>
      <c r="X363" s="25"/>
      <c r="Y363" s="25"/>
      <c r="Z363" s="25"/>
    </row>
    <row r="364" ht="12.75" customHeight="1">
      <c r="A364" s="436">
        <v>36319.0</v>
      </c>
      <c r="B364" s="437" t="s">
        <v>6902</v>
      </c>
      <c r="C364" s="437">
        <v>2017.0</v>
      </c>
      <c r="D364" s="511">
        <v>43014.0</v>
      </c>
      <c r="E364" s="439" t="s">
        <v>6903</v>
      </c>
      <c r="F364" s="408" t="s">
        <v>6234</v>
      </c>
      <c r="G364" s="439" t="s">
        <v>17</v>
      </c>
      <c r="H364" s="408" t="s">
        <v>283</v>
      </c>
      <c r="I364" s="511">
        <v>43718.0</v>
      </c>
      <c r="J364" s="439">
        <v>9.0</v>
      </c>
      <c r="K364" s="584" t="s">
        <v>19</v>
      </c>
      <c r="L364" s="408" t="s">
        <v>395</v>
      </c>
      <c r="M364" s="541">
        <f t="shared" si="1"/>
        <v>704</v>
      </c>
      <c r="N364" s="25"/>
      <c r="O364" s="25"/>
      <c r="P364" s="25"/>
      <c r="Q364" s="25"/>
      <c r="R364" s="25"/>
      <c r="S364" s="25"/>
      <c r="T364" s="25"/>
      <c r="U364" s="25"/>
      <c r="V364" s="25"/>
      <c r="W364" s="25"/>
      <c r="X364" s="25"/>
      <c r="Y364" s="25"/>
      <c r="Z364" s="25"/>
    </row>
    <row r="365" ht="12.75" customHeight="1">
      <c r="A365" s="430">
        <v>36419.0</v>
      </c>
      <c r="B365" s="431" t="s">
        <v>6904</v>
      </c>
      <c r="C365" s="431">
        <v>2016.0</v>
      </c>
      <c r="D365" s="508">
        <v>42494.0</v>
      </c>
      <c r="E365" s="433" t="s">
        <v>6905</v>
      </c>
      <c r="F365" s="405" t="s">
        <v>384</v>
      </c>
      <c r="G365" s="433" t="s">
        <v>712</v>
      </c>
      <c r="H365" s="405" t="s">
        <v>2542</v>
      </c>
      <c r="I365" s="508">
        <v>43720.0</v>
      </c>
      <c r="J365" s="433">
        <v>9.0</v>
      </c>
      <c r="K365" s="547" t="s">
        <v>293</v>
      </c>
      <c r="L365" s="405" t="s">
        <v>390</v>
      </c>
      <c r="M365" s="540">
        <f t="shared" si="1"/>
        <v>1226</v>
      </c>
      <c r="N365" s="25"/>
      <c r="O365" s="25"/>
      <c r="P365" s="25"/>
      <c r="Q365" s="25"/>
      <c r="R365" s="25"/>
      <c r="S365" s="25"/>
      <c r="T365" s="25"/>
      <c r="U365" s="25"/>
      <c r="V365" s="25"/>
      <c r="W365" s="25"/>
      <c r="X365" s="25"/>
      <c r="Y365" s="25"/>
      <c r="Z365" s="25"/>
    </row>
    <row r="366" ht="12.75" customHeight="1">
      <c r="A366" s="436">
        <v>36519.0</v>
      </c>
      <c r="B366" s="437" t="s">
        <v>6906</v>
      </c>
      <c r="C366" s="437">
        <v>2014.0</v>
      </c>
      <c r="D366" s="511">
        <v>41789.0</v>
      </c>
      <c r="E366" s="439" t="s">
        <v>6907</v>
      </c>
      <c r="F366" s="408" t="s">
        <v>6749</v>
      </c>
      <c r="G366" s="439" t="s">
        <v>707</v>
      </c>
      <c r="H366" s="408" t="s">
        <v>251</v>
      </c>
      <c r="I366" s="511">
        <v>43720.0</v>
      </c>
      <c r="J366" s="439">
        <v>9.0</v>
      </c>
      <c r="K366" s="543" t="s">
        <v>322</v>
      </c>
      <c r="L366" s="408" t="s">
        <v>395</v>
      </c>
      <c r="M366" s="541">
        <f t="shared" si="1"/>
        <v>1931</v>
      </c>
      <c r="N366" s="25"/>
      <c r="O366" s="25"/>
      <c r="P366" s="25"/>
      <c r="Q366" s="25"/>
      <c r="R366" s="25"/>
      <c r="S366" s="25"/>
      <c r="T366" s="25"/>
      <c r="U366" s="25"/>
      <c r="V366" s="25"/>
      <c r="W366" s="25"/>
      <c r="X366" s="25"/>
      <c r="Y366" s="25"/>
      <c r="Z366" s="25"/>
    </row>
    <row r="367" ht="12.75" customHeight="1">
      <c r="A367" s="430">
        <v>36619.0</v>
      </c>
      <c r="B367" s="431" t="s">
        <v>6908</v>
      </c>
      <c r="C367" s="431">
        <v>2012.0</v>
      </c>
      <c r="D367" s="508">
        <v>41107.0</v>
      </c>
      <c r="E367" s="433" t="s">
        <v>6909</v>
      </c>
      <c r="F367" s="405" t="s">
        <v>6910</v>
      </c>
      <c r="G367" s="433" t="s">
        <v>712</v>
      </c>
      <c r="H367" s="405" t="s">
        <v>125</v>
      </c>
      <c r="I367" s="508">
        <v>43720.0</v>
      </c>
      <c r="J367" s="433">
        <v>9.0</v>
      </c>
      <c r="K367" s="547" t="s">
        <v>293</v>
      </c>
      <c r="L367" s="405" t="s">
        <v>390</v>
      </c>
      <c r="M367" s="540">
        <f t="shared" si="1"/>
        <v>2613</v>
      </c>
      <c r="N367" s="25"/>
      <c r="O367" s="25"/>
      <c r="P367" s="25"/>
      <c r="Q367" s="25"/>
      <c r="R367" s="25"/>
      <c r="S367" s="25"/>
      <c r="T367" s="25"/>
      <c r="U367" s="25"/>
      <c r="V367" s="25"/>
      <c r="W367" s="25"/>
      <c r="X367" s="25"/>
      <c r="Y367" s="25"/>
      <c r="Z367" s="25"/>
    </row>
    <row r="368" ht="12.75" customHeight="1">
      <c r="A368" s="436">
        <v>36719.0</v>
      </c>
      <c r="B368" s="437" t="s">
        <v>6911</v>
      </c>
      <c r="C368" s="437">
        <v>2011.0</v>
      </c>
      <c r="D368" s="511">
        <v>40653.0</v>
      </c>
      <c r="E368" s="439" t="s">
        <v>6912</v>
      </c>
      <c r="F368" s="408" t="s">
        <v>1365</v>
      </c>
      <c r="G368" s="439" t="s">
        <v>712</v>
      </c>
      <c r="H368" s="408" t="s">
        <v>334</v>
      </c>
      <c r="I368" s="511">
        <v>43720.0</v>
      </c>
      <c r="J368" s="439">
        <v>9.0</v>
      </c>
      <c r="K368" s="551" t="s">
        <v>309</v>
      </c>
      <c r="L368" s="408" t="s">
        <v>395</v>
      </c>
      <c r="M368" s="541">
        <f t="shared" si="1"/>
        <v>3067</v>
      </c>
      <c r="N368" s="25"/>
      <c r="O368" s="25"/>
      <c r="P368" s="25"/>
      <c r="Q368" s="25"/>
      <c r="R368" s="25"/>
      <c r="S368" s="25"/>
      <c r="T368" s="25"/>
      <c r="U368" s="25"/>
      <c r="V368" s="25"/>
      <c r="W368" s="25"/>
      <c r="X368" s="25"/>
      <c r="Y368" s="25"/>
      <c r="Z368" s="25"/>
    </row>
    <row r="369" ht="12.75" customHeight="1">
      <c r="A369" s="430">
        <v>36819.0</v>
      </c>
      <c r="B369" s="431" t="s">
        <v>6913</v>
      </c>
      <c r="C369" s="431">
        <v>2018.0</v>
      </c>
      <c r="D369" s="508">
        <v>43458.0</v>
      </c>
      <c r="E369" s="433" t="s">
        <v>6914</v>
      </c>
      <c r="F369" s="514" t="s">
        <v>5946</v>
      </c>
      <c r="G369" s="433" t="s">
        <v>725</v>
      </c>
      <c r="H369" s="405" t="s">
        <v>5843</v>
      </c>
      <c r="I369" s="508">
        <v>43720.0</v>
      </c>
      <c r="J369" s="433">
        <v>9.0</v>
      </c>
      <c r="K369" s="543" t="s">
        <v>322</v>
      </c>
      <c r="L369" s="405" t="s">
        <v>399</v>
      </c>
      <c r="M369" s="540">
        <f t="shared" si="1"/>
        <v>262</v>
      </c>
      <c r="N369" s="25"/>
      <c r="O369" s="25"/>
      <c r="P369" s="25"/>
      <c r="Q369" s="25"/>
      <c r="R369" s="25"/>
      <c r="S369" s="25"/>
      <c r="T369" s="25"/>
      <c r="U369" s="25"/>
      <c r="V369" s="25"/>
      <c r="W369" s="25"/>
      <c r="X369" s="25"/>
      <c r="Y369" s="25"/>
      <c r="Z369" s="25"/>
    </row>
    <row r="370" ht="12.75" customHeight="1">
      <c r="A370" s="436">
        <v>36919.0</v>
      </c>
      <c r="B370" s="437" t="s">
        <v>6915</v>
      </c>
      <c r="C370" s="437">
        <v>2017.0</v>
      </c>
      <c r="D370" s="511">
        <v>43069.0</v>
      </c>
      <c r="E370" s="439" t="s">
        <v>6916</v>
      </c>
      <c r="F370" s="408" t="s">
        <v>3166</v>
      </c>
      <c r="G370" s="439" t="s">
        <v>712</v>
      </c>
      <c r="H370" s="408" t="s">
        <v>3166</v>
      </c>
      <c r="I370" s="511">
        <v>43720.0</v>
      </c>
      <c r="J370" s="439">
        <v>9.0</v>
      </c>
      <c r="K370" s="543" t="s">
        <v>322</v>
      </c>
      <c r="L370" s="408" t="s">
        <v>390</v>
      </c>
      <c r="M370" s="541">
        <f t="shared" si="1"/>
        <v>651</v>
      </c>
      <c r="N370" s="25"/>
      <c r="O370" s="25"/>
      <c r="P370" s="25"/>
      <c r="Q370" s="25"/>
      <c r="R370" s="25"/>
      <c r="S370" s="25"/>
      <c r="T370" s="25"/>
      <c r="U370" s="25"/>
      <c r="V370" s="25"/>
      <c r="W370" s="25"/>
      <c r="X370" s="25"/>
      <c r="Y370" s="25"/>
      <c r="Z370" s="25"/>
    </row>
    <row r="371" ht="12.75" customHeight="1">
      <c r="A371" s="430">
        <v>37019.0</v>
      </c>
      <c r="B371" s="431" t="s">
        <v>6917</v>
      </c>
      <c r="C371" s="431">
        <v>2013.0</v>
      </c>
      <c r="D371" s="508">
        <v>41631.0</v>
      </c>
      <c r="E371" s="433" t="s">
        <v>6918</v>
      </c>
      <c r="F371" s="405" t="s">
        <v>102</v>
      </c>
      <c r="G371" s="433" t="s">
        <v>712</v>
      </c>
      <c r="H371" s="405" t="s">
        <v>66</v>
      </c>
      <c r="I371" s="508">
        <v>43721.0</v>
      </c>
      <c r="J371" s="433">
        <v>9.0</v>
      </c>
      <c r="K371" s="543" t="s">
        <v>322</v>
      </c>
      <c r="L371" s="405" t="s">
        <v>395</v>
      </c>
      <c r="M371" s="540">
        <f t="shared" si="1"/>
        <v>2090</v>
      </c>
      <c r="N371" s="25"/>
      <c r="O371" s="25"/>
      <c r="P371" s="25"/>
      <c r="Q371" s="25"/>
      <c r="R371" s="25"/>
      <c r="S371" s="25"/>
      <c r="T371" s="25"/>
      <c r="U371" s="25"/>
      <c r="V371" s="25"/>
      <c r="W371" s="25"/>
      <c r="X371" s="25"/>
      <c r="Y371" s="25"/>
      <c r="Z371" s="25"/>
    </row>
    <row r="372" ht="12.75" customHeight="1">
      <c r="A372" s="436">
        <v>37119.0</v>
      </c>
      <c r="B372" s="437" t="s">
        <v>6919</v>
      </c>
      <c r="C372" s="437">
        <v>2018.0</v>
      </c>
      <c r="D372" s="511">
        <v>43409.0</v>
      </c>
      <c r="E372" s="439" t="s">
        <v>6920</v>
      </c>
      <c r="F372" s="516" t="s">
        <v>2756</v>
      </c>
      <c r="G372" s="439" t="s">
        <v>729</v>
      </c>
      <c r="H372" s="408" t="s">
        <v>6921</v>
      </c>
      <c r="I372" s="511">
        <v>43721.0</v>
      </c>
      <c r="J372" s="439">
        <v>9.0</v>
      </c>
      <c r="K372" s="583" t="s">
        <v>1259</v>
      </c>
      <c r="L372" s="408" t="s">
        <v>399</v>
      </c>
      <c r="M372" s="541">
        <f t="shared" si="1"/>
        <v>312</v>
      </c>
      <c r="N372" s="25"/>
      <c r="O372" s="25"/>
      <c r="P372" s="25"/>
      <c r="Q372" s="25"/>
      <c r="R372" s="25"/>
      <c r="S372" s="25"/>
      <c r="T372" s="25"/>
      <c r="U372" s="25"/>
      <c r="V372" s="25"/>
      <c r="W372" s="25"/>
      <c r="X372" s="25"/>
      <c r="Y372" s="25"/>
      <c r="Z372" s="25"/>
    </row>
    <row r="373" ht="12.75" customHeight="1">
      <c r="A373" s="430">
        <v>37219.0</v>
      </c>
      <c r="B373" s="431" t="s">
        <v>6922</v>
      </c>
      <c r="C373" s="431">
        <v>2013.0</v>
      </c>
      <c r="D373" s="508">
        <v>41492.0</v>
      </c>
      <c r="E373" s="433" t="s">
        <v>6923</v>
      </c>
      <c r="F373" s="405" t="s">
        <v>228</v>
      </c>
      <c r="G373" s="433" t="s">
        <v>17</v>
      </c>
      <c r="H373" s="405" t="s">
        <v>50</v>
      </c>
      <c r="I373" s="508">
        <v>43724.0</v>
      </c>
      <c r="J373" s="433">
        <v>9.0</v>
      </c>
      <c r="K373" s="543" t="s">
        <v>322</v>
      </c>
      <c r="L373" s="405" t="s">
        <v>390</v>
      </c>
      <c r="M373" s="540">
        <f t="shared" si="1"/>
        <v>2232</v>
      </c>
      <c r="N373" s="25"/>
      <c r="O373" s="25"/>
      <c r="P373" s="25"/>
      <c r="Q373" s="25"/>
      <c r="R373" s="25"/>
      <c r="S373" s="25"/>
      <c r="T373" s="25"/>
      <c r="U373" s="25"/>
      <c r="V373" s="25"/>
      <c r="W373" s="25"/>
      <c r="X373" s="25"/>
      <c r="Y373" s="25"/>
      <c r="Z373" s="25"/>
    </row>
    <row r="374" ht="12.75" customHeight="1">
      <c r="A374" s="436">
        <v>37319.0</v>
      </c>
      <c r="B374" s="437" t="s">
        <v>6924</v>
      </c>
      <c r="C374" s="437">
        <v>2017.0</v>
      </c>
      <c r="D374" s="511">
        <v>42885.0</v>
      </c>
      <c r="E374" s="439" t="s">
        <v>6925</v>
      </c>
      <c r="F374" s="408" t="s">
        <v>4295</v>
      </c>
      <c r="G374" s="439" t="s">
        <v>17</v>
      </c>
      <c r="H374" s="408" t="s">
        <v>56</v>
      </c>
      <c r="I374" s="511">
        <v>43724.0</v>
      </c>
      <c r="J374" s="439">
        <v>9.0</v>
      </c>
      <c r="K374" s="551" t="s">
        <v>309</v>
      </c>
      <c r="L374" s="408" t="s">
        <v>390</v>
      </c>
      <c r="M374" s="541">
        <f t="shared" si="1"/>
        <v>839</v>
      </c>
      <c r="N374" s="25"/>
      <c r="O374" s="25"/>
      <c r="P374" s="25"/>
      <c r="Q374" s="25"/>
      <c r="R374" s="25"/>
      <c r="S374" s="25"/>
      <c r="T374" s="25"/>
      <c r="U374" s="25"/>
      <c r="V374" s="25"/>
      <c r="W374" s="25"/>
      <c r="X374" s="25"/>
      <c r="Y374" s="25"/>
      <c r="Z374" s="25"/>
    </row>
    <row r="375" ht="12.75" customHeight="1">
      <c r="A375" s="430">
        <v>37419.0</v>
      </c>
      <c r="B375" s="431" t="s">
        <v>6926</v>
      </c>
      <c r="C375" s="431">
        <v>2017.0</v>
      </c>
      <c r="D375" s="508">
        <v>42975.0</v>
      </c>
      <c r="E375" s="433" t="s">
        <v>6927</v>
      </c>
      <c r="F375" s="405" t="s">
        <v>6234</v>
      </c>
      <c r="G375" s="433" t="s">
        <v>17</v>
      </c>
      <c r="H375" s="405" t="s">
        <v>66</v>
      </c>
      <c r="I375" s="508">
        <v>43724.0</v>
      </c>
      <c r="J375" s="433">
        <v>9.0</v>
      </c>
      <c r="K375" s="584" t="s">
        <v>19</v>
      </c>
      <c r="L375" s="405" t="s">
        <v>395</v>
      </c>
      <c r="M375" s="540">
        <f t="shared" si="1"/>
        <v>749</v>
      </c>
      <c r="N375" s="25"/>
      <c r="O375" s="25"/>
      <c r="P375" s="25"/>
      <c r="Q375" s="25"/>
      <c r="R375" s="25"/>
      <c r="S375" s="25"/>
      <c r="T375" s="25"/>
      <c r="U375" s="25"/>
      <c r="V375" s="25"/>
      <c r="W375" s="25"/>
      <c r="X375" s="25"/>
      <c r="Y375" s="25"/>
      <c r="Z375" s="25"/>
    </row>
    <row r="376" ht="12.75" customHeight="1">
      <c r="A376" s="436">
        <v>37519.0</v>
      </c>
      <c r="B376" s="437" t="s">
        <v>6928</v>
      </c>
      <c r="C376" s="437">
        <v>2018.0</v>
      </c>
      <c r="D376" s="511">
        <v>43369.0</v>
      </c>
      <c r="E376" s="439" t="s">
        <v>6929</v>
      </c>
      <c r="F376" s="408" t="s">
        <v>6234</v>
      </c>
      <c r="G376" s="439" t="s">
        <v>17</v>
      </c>
      <c r="H376" s="408" t="s">
        <v>50</v>
      </c>
      <c r="I376" s="511">
        <v>43724.0</v>
      </c>
      <c r="J376" s="439">
        <v>9.0</v>
      </c>
      <c r="K376" s="584" t="s">
        <v>19</v>
      </c>
      <c r="L376" s="408" t="s">
        <v>395</v>
      </c>
      <c r="M376" s="541">
        <f t="shared" si="1"/>
        <v>355</v>
      </c>
      <c r="N376" s="25"/>
      <c r="O376" s="25"/>
      <c r="P376" s="25"/>
      <c r="Q376" s="25"/>
      <c r="R376" s="25"/>
      <c r="S376" s="25"/>
      <c r="T376" s="25"/>
      <c r="U376" s="25"/>
      <c r="V376" s="25"/>
      <c r="W376" s="25"/>
      <c r="X376" s="25"/>
      <c r="Y376" s="25"/>
      <c r="Z376" s="25"/>
    </row>
    <row r="377" ht="12.75" customHeight="1">
      <c r="A377" s="430">
        <v>37619.0</v>
      </c>
      <c r="B377" s="431" t="s">
        <v>6930</v>
      </c>
      <c r="C377" s="431">
        <v>2013.0</v>
      </c>
      <c r="D377" s="508">
        <v>41466.0</v>
      </c>
      <c r="E377" s="433" t="s">
        <v>6931</v>
      </c>
      <c r="F377" s="405" t="s">
        <v>2338</v>
      </c>
      <c r="G377" s="433" t="s">
        <v>712</v>
      </c>
      <c r="H377" s="405" t="s">
        <v>1336</v>
      </c>
      <c r="I377" s="508">
        <v>43726.0</v>
      </c>
      <c r="J377" s="433">
        <v>9.0</v>
      </c>
      <c r="K377" s="583" t="s">
        <v>344</v>
      </c>
      <c r="L377" s="405" t="s">
        <v>395</v>
      </c>
      <c r="M377" s="540">
        <f t="shared" si="1"/>
        <v>2260</v>
      </c>
      <c r="N377" s="25"/>
      <c r="O377" s="25"/>
      <c r="P377" s="25"/>
      <c r="Q377" s="25"/>
      <c r="R377" s="25"/>
      <c r="S377" s="25"/>
      <c r="T377" s="25"/>
      <c r="U377" s="25"/>
      <c r="V377" s="25"/>
      <c r="W377" s="25"/>
      <c r="X377" s="25"/>
      <c r="Y377" s="25"/>
      <c r="Z377" s="25"/>
    </row>
    <row r="378" ht="12.75" customHeight="1">
      <c r="A378" s="436">
        <v>37719.0</v>
      </c>
      <c r="B378" s="437" t="s">
        <v>6932</v>
      </c>
      <c r="C378" s="437">
        <v>2008.0</v>
      </c>
      <c r="D378" s="511">
        <v>39584.0</v>
      </c>
      <c r="E378" s="439" t="s">
        <v>6933</v>
      </c>
      <c r="F378" s="408" t="s">
        <v>6934</v>
      </c>
      <c r="G378" s="439" t="s">
        <v>712</v>
      </c>
      <c r="H378" s="408" t="s">
        <v>1123</v>
      </c>
      <c r="I378" s="511">
        <v>43726.0</v>
      </c>
      <c r="J378" s="439">
        <v>9.0</v>
      </c>
      <c r="K378" s="547" t="s">
        <v>293</v>
      </c>
      <c r="L378" s="408" t="s">
        <v>390</v>
      </c>
      <c r="M378" s="541">
        <f t="shared" si="1"/>
        <v>4142</v>
      </c>
      <c r="N378" s="25"/>
      <c r="O378" s="25"/>
      <c r="P378" s="25"/>
      <c r="Q378" s="25"/>
      <c r="R378" s="25"/>
      <c r="S378" s="25"/>
      <c r="T378" s="25"/>
      <c r="U378" s="25"/>
      <c r="V378" s="25"/>
      <c r="W378" s="25"/>
      <c r="X378" s="25"/>
      <c r="Y378" s="25"/>
      <c r="Z378" s="25"/>
    </row>
    <row r="379" ht="12.75" customHeight="1">
      <c r="A379" s="430">
        <v>37819.0</v>
      </c>
      <c r="B379" s="431" t="s">
        <v>6935</v>
      </c>
      <c r="C379" s="431">
        <v>2018.0</v>
      </c>
      <c r="D379" s="508">
        <v>43333.0</v>
      </c>
      <c r="E379" s="433" t="s">
        <v>6936</v>
      </c>
      <c r="F379" s="514" t="s">
        <v>2975</v>
      </c>
      <c r="G379" s="433" t="s">
        <v>725</v>
      </c>
      <c r="H379" s="405" t="s">
        <v>2472</v>
      </c>
      <c r="I379" s="508">
        <v>43738.0</v>
      </c>
      <c r="J379" s="433">
        <v>9.0</v>
      </c>
      <c r="K379" s="543" t="s">
        <v>322</v>
      </c>
      <c r="L379" s="405" t="s">
        <v>399</v>
      </c>
      <c r="M379" s="540">
        <f t="shared" si="1"/>
        <v>405</v>
      </c>
      <c r="N379" s="25"/>
      <c r="O379" s="25"/>
      <c r="P379" s="25"/>
      <c r="Q379" s="25"/>
      <c r="R379" s="25"/>
      <c r="S379" s="25"/>
      <c r="T379" s="25"/>
      <c r="U379" s="25"/>
      <c r="V379" s="25"/>
      <c r="W379" s="25"/>
      <c r="X379" s="25"/>
      <c r="Y379" s="25"/>
      <c r="Z379" s="25"/>
    </row>
    <row r="380" ht="12.75" customHeight="1">
      <c r="A380" s="436">
        <v>37919.0</v>
      </c>
      <c r="B380" s="437" t="s">
        <v>6937</v>
      </c>
      <c r="C380" s="437">
        <v>2019.0</v>
      </c>
      <c r="D380" s="511">
        <v>43644.0</v>
      </c>
      <c r="E380" s="439" t="s">
        <v>6938</v>
      </c>
      <c r="F380" s="408" t="s">
        <v>965</v>
      </c>
      <c r="G380" s="439" t="s">
        <v>17</v>
      </c>
      <c r="H380" s="408" t="s">
        <v>2542</v>
      </c>
      <c r="I380" s="511">
        <v>43739.0</v>
      </c>
      <c r="J380" s="439">
        <v>10.0</v>
      </c>
      <c r="K380" s="584" t="s">
        <v>19</v>
      </c>
      <c r="L380" s="408" t="s">
        <v>390</v>
      </c>
      <c r="M380" s="541">
        <f t="shared" si="1"/>
        <v>95</v>
      </c>
      <c r="N380" s="25"/>
      <c r="O380" s="25"/>
      <c r="P380" s="25"/>
      <c r="Q380" s="25"/>
      <c r="R380" s="25"/>
      <c r="S380" s="25"/>
      <c r="T380" s="25"/>
      <c r="U380" s="25"/>
      <c r="V380" s="25"/>
      <c r="W380" s="25"/>
      <c r="X380" s="25"/>
      <c r="Y380" s="25"/>
      <c r="Z380" s="25"/>
    </row>
    <row r="381" ht="12.75" customHeight="1">
      <c r="A381" s="430">
        <v>38019.0</v>
      </c>
      <c r="B381" s="431" t="s">
        <v>6939</v>
      </c>
      <c r="C381" s="431">
        <v>2019.0</v>
      </c>
      <c r="D381" s="508">
        <v>43553.0</v>
      </c>
      <c r="E381" s="433" t="s">
        <v>6940</v>
      </c>
      <c r="F381" s="514" t="s">
        <v>2983</v>
      </c>
      <c r="G381" s="433" t="s">
        <v>729</v>
      </c>
      <c r="H381" s="405" t="s">
        <v>2235</v>
      </c>
      <c r="I381" s="508">
        <v>43739.0</v>
      </c>
      <c r="J381" s="433">
        <v>10.0</v>
      </c>
      <c r="K381" s="583" t="s">
        <v>344</v>
      </c>
      <c r="L381" s="405" t="s">
        <v>399</v>
      </c>
      <c r="M381" s="540">
        <f t="shared" si="1"/>
        <v>186</v>
      </c>
      <c r="N381" s="25"/>
      <c r="O381" s="25"/>
      <c r="P381" s="25"/>
      <c r="Q381" s="25"/>
      <c r="R381" s="25"/>
      <c r="S381" s="25"/>
      <c r="T381" s="25"/>
      <c r="U381" s="25"/>
      <c r="V381" s="25"/>
      <c r="W381" s="25"/>
      <c r="X381" s="25"/>
      <c r="Y381" s="25"/>
      <c r="Z381" s="25"/>
    </row>
    <row r="382" ht="12.75" customHeight="1">
      <c r="A382" s="436">
        <v>38119.0</v>
      </c>
      <c r="B382" s="437" t="s">
        <v>6941</v>
      </c>
      <c r="C382" s="437">
        <v>2018.0</v>
      </c>
      <c r="D382" s="511">
        <v>43398.0</v>
      </c>
      <c r="E382" s="439" t="s">
        <v>6942</v>
      </c>
      <c r="F382" s="516" t="s">
        <v>5746</v>
      </c>
      <c r="G382" s="439" t="s">
        <v>725</v>
      </c>
      <c r="H382" s="408" t="s">
        <v>2726</v>
      </c>
      <c r="I382" s="511">
        <v>43739.0</v>
      </c>
      <c r="J382" s="439">
        <v>10.0</v>
      </c>
      <c r="K382" s="583" t="s">
        <v>344</v>
      </c>
      <c r="L382" s="408" t="s">
        <v>399</v>
      </c>
      <c r="M382" s="541">
        <f t="shared" si="1"/>
        <v>341</v>
      </c>
      <c r="N382" s="25"/>
      <c r="O382" s="25"/>
      <c r="P382" s="25"/>
      <c r="Q382" s="25"/>
      <c r="R382" s="25"/>
      <c r="S382" s="25"/>
      <c r="T382" s="25"/>
      <c r="U382" s="25"/>
      <c r="V382" s="25"/>
      <c r="W382" s="25"/>
      <c r="X382" s="25"/>
      <c r="Y382" s="25"/>
      <c r="Z382" s="25"/>
    </row>
    <row r="383" ht="12.75" customHeight="1">
      <c r="A383" s="430">
        <v>38219.0</v>
      </c>
      <c r="B383" s="431" t="s">
        <v>6943</v>
      </c>
      <c r="C383" s="431">
        <v>2012.0</v>
      </c>
      <c r="D383" s="508">
        <v>41031.0</v>
      </c>
      <c r="E383" s="433" t="s">
        <v>6944</v>
      </c>
      <c r="F383" s="405" t="s">
        <v>6945</v>
      </c>
      <c r="G383" s="433" t="s">
        <v>712</v>
      </c>
      <c r="H383" s="405" t="s">
        <v>927</v>
      </c>
      <c r="I383" s="508">
        <v>43740.0</v>
      </c>
      <c r="J383" s="433">
        <v>10.0</v>
      </c>
      <c r="K383" s="543" t="s">
        <v>322</v>
      </c>
      <c r="L383" s="405" t="s">
        <v>395</v>
      </c>
      <c r="M383" s="540">
        <f t="shared" si="1"/>
        <v>2709</v>
      </c>
      <c r="N383" s="25"/>
      <c r="O383" s="25"/>
      <c r="P383" s="25"/>
      <c r="Q383" s="25"/>
      <c r="R383" s="25"/>
      <c r="S383" s="25"/>
      <c r="T383" s="25"/>
      <c r="U383" s="25"/>
      <c r="V383" s="25"/>
      <c r="W383" s="25"/>
      <c r="X383" s="25"/>
      <c r="Y383" s="25"/>
      <c r="Z383" s="25"/>
    </row>
    <row r="384" ht="12.75" customHeight="1">
      <c r="A384" s="436">
        <v>38319.0</v>
      </c>
      <c r="B384" s="437" t="s">
        <v>6946</v>
      </c>
      <c r="C384" s="437">
        <v>2015.0</v>
      </c>
      <c r="D384" s="511">
        <v>42216.0</v>
      </c>
      <c r="E384" s="439" t="s">
        <v>6947</v>
      </c>
      <c r="F384" s="408" t="s">
        <v>6948</v>
      </c>
      <c r="G384" s="439" t="s">
        <v>707</v>
      </c>
      <c r="H384" s="408" t="s">
        <v>1404</v>
      </c>
      <c r="I384" s="511">
        <v>43762.0</v>
      </c>
      <c r="J384" s="439">
        <v>10.0</v>
      </c>
      <c r="K384" s="543" t="s">
        <v>336</v>
      </c>
      <c r="L384" s="408" t="s">
        <v>390</v>
      </c>
      <c r="M384" s="541">
        <f t="shared" si="1"/>
        <v>1546</v>
      </c>
      <c r="N384" s="25"/>
      <c r="O384" s="25"/>
      <c r="P384" s="25"/>
      <c r="Q384" s="25"/>
      <c r="R384" s="25"/>
      <c r="S384" s="25"/>
      <c r="T384" s="25"/>
      <c r="U384" s="25"/>
      <c r="V384" s="25"/>
      <c r="W384" s="25"/>
      <c r="X384" s="25"/>
      <c r="Y384" s="25"/>
      <c r="Z384" s="25"/>
    </row>
    <row r="385" ht="12.75" customHeight="1">
      <c r="A385" s="430">
        <v>38419.0</v>
      </c>
      <c r="B385" s="431" t="s">
        <v>6949</v>
      </c>
      <c r="C385" s="431">
        <v>2017.0</v>
      </c>
      <c r="D385" s="508">
        <v>42737.0</v>
      </c>
      <c r="E385" s="433" t="s">
        <v>6950</v>
      </c>
      <c r="F385" s="405" t="s">
        <v>6951</v>
      </c>
      <c r="G385" s="433" t="s">
        <v>725</v>
      </c>
      <c r="H385" s="405" t="s">
        <v>934</v>
      </c>
      <c r="I385" s="508">
        <v>43762.0</v>
      </c>
      <c r="J385" s="433">
        <v>10.0</v>
      </c>
      <c r="K385" s="543" t="s">
        <v>336</v>
      </c>
      <c r="L385" s="405" t="s">
        <v>399</v>
      </c>
      <c r="M385" s="540">
        <f t="shared" si="1"/>
        <v>1025</v>
      </c>
      <c r="N385" s="25"/>
      <c r="O385" s="25"/>
      <c r="P385" s="25"/>
      <c r="Q385" s="25"/>
      <c r="R385" s="25"/>
      <c r="S385" s="25"/>
      <c r="T385" s="25"/>
      <c r="U385" s="25"/>
      <c r="V385" s="25"/>
      <c r="W385" s="25"/>
      <c r="X385" s="25"/>
      <c r="Y385" s="25"/>
      <c r="Z385" s="25"/>
    </row>
    <row r="386" ht="12.75" customHeight="1">
      <c r="A386" s="436">
        <v>38519.0</v>
      </c>
      <c r="B386" s="437" t="s">
        <v>6952</v>
      </c>
      <c r="C386" s="437">
        <v>2015.0</v>
      </c>
      <c r="D386" s="511">
        <v>42090.0</v>
      </c>
      <c r="E386" s="439" t="s">
        <v>6953</v>
      </c>
      <c r="F386" s="408" t="s">
        <v>6234</v>
      </c>
      <c r="G386" s="439" t="s">
        <v>712</v>
      </c>
      <c r="H386" s="408" t="s">
        <v>1043</v>
      </c>
      <c r="I386" s="511">
        <v>43762.0</v>
      </c>
      <c r="J386" s="439">
        <v>10.0</v>
      </c>
      <c r="K386" s="551" t="s">
        <v>309</v>
      </c>
      <c r="L386" s="408" t="s">
        <v>395</v>
      </c>
      <c r="M386" s="541">
        <f t="shared" si="1"/>
        <v>1672</v>
      </c>
      <c r="N386" s="25"/>
      <c r="O386" s="25"/>
      <c r="P386" s="25"/>
      <c r="Q386" s="25"/>
      <c r="R386" s="25"/>
      <c r="S386" s="25"/>
      <c r="T386" s="25"/>
      <c r="U386" s="25"/>
      <c r="V386" s="25"/>
      <c r="W386" s="25"/>
      <c r="X386" s="25"/>
      <c r="Y386" s="25"/>
      <c r="Z386" s="25"/>
    </row>
    <row r="387" ht="12.75" customHeight="1">
      <c r="A387" s="430">
        <v>38619.0</v>
      </c>
      <c r="B387" s="431" t="s">
        <v>6954</v>
      </c>
      <c r="C387" s="431">
        <v>2013.0</v>
      </c>
      <c r="D387" s="508">
        <v>41549.0</v>
      </c>
      <c r="E387" s="433" t="s">
        <v>6955</v>
      </c>
      <c r="F387" s="405" t="s">
        <v>1630</v>
      </c>
      <c r="G387" s="433" t="s">
        <v>17</v>
      </c>
      <c r="H387" s="405" t="s">
        <v>1336</v>
      </c>
      <c r="I387" s="508">
        <v>43762.0</v>
      </c>
      <c r="J387" s="433">
        <v>10.0</v>
      </c>
      <c r="K387" s="584" t="s">
        <v>19</v>
      </c>
      <c r="L387" s="405" t="s">
        <v>390</v>
      </c>
      <c r="M387" s="540">
        <f t="shared" si="1"/>
        <v>2213</v>
      </c>
      <c r="N387" s="25"/>
      <c r="O387" s="25"/>
      <c r="P387" s="25"/>
      <c r="Q387" s="25"/>
      <c r="R387" s="25"/>
      <c r="S387" s="25"/>
      <c r="T387" s="25"/>
      <c r="U387" s="25"/>
      <c r="V387" s="25"/>
      <c r="W387" s="25"/>
      <c r="X387" s="25"/>
      <c r="Y387" s="25"/>
      <c r="Z387" s="25"/>
    </row>
    <row r="388" ht="12.75" customHeight="1">
      <c r="A388" s="436">
        <v>38719.0</v>
      </c>
      <c r="B388" s="437" t="s">
        <v>6956</v>
      </c>
      <c r="C388" s="437">
        <v>2014.0</v>
      </c>
      <c r="D388" s="511">
        <v>41659.0</v>
      </c>
      <c r="E388" s="439" t="s">
        <v>6957</v>
      </c>
      <c r="F388" s="408" t="s">
        <v>429</v>
      </c>
      <c r="G388" s="439" t="s">
        <v>17</v>
      </c>
      <c r="H388" s="408" t="s">
        <v>125</v>
      </c>
      <c r="I388" s="511">
        <v>43762.0</v>
      </c>
      <c r="J388" s="439">
        <v>10.0</v>
      </c>
      <c r="K388" s="584" t="s">
        <v>19</v>
      </c>
      <c r="L388" s="408" t="s">
        <v>390</v>
      </c>
      <c r="M388" s="541">
        <f t="shared" si="1"/>
        <v>2103</v>
      </c>
      <c r="N388" s="25"/>
      <c r="O388" s="25"/>
      <c r="P388" s="25"/>
      <c r="Q388" s="25"/>
      <c r="R388" s="25"/>
      <c r="S388" s="25"/>
      <c r="T388" s="25"/>
      <c r="U388" s="25"/>
      <c r="V388" s="25"/>
      <c r="W388" s="25"/>
      <c r="X388" s="25"/>
      <c r="Y388" s="25"/>
      <c r="Z388" s="25"/>
    </row>
    <row r="389" ht="12.75" customHeight="1">
      <c r="A389" s="430">
        <v>38819.0</v>
      </c>
      <c r="B389" s="431" t="s">
        <v>6958</v>
      </c>
      <c r="C389" s="431">
        <v>2014.0</v>
      </c>
      <c r="D389" s="508">
        <v>41704.0</v>
      </c>
      <c r="E389" s="433" t="s">
        <v>6959</v>
      </c>
      <c r="F389" s="405" t="s">
        <v>6960</v>
      </c>
      <c r="G389" s="433" t="s">
        <v>17</v>
      </c>
      <c r="H389" s="405" t="s">
        <v>1123</v>
      </c>
      <c r="I389" s="508">
        <v>43762.0</v>
      </c>
      <c r="J389" s="433">
        <v>10.0</v>
      </c>
      <c r="K389" s="584" t="s">
        <v>19</v>
      </c>
      <c r="L389" s="405" t="s">
        <v>390</v>
      </c>
      <c r="M389" s="540">
        <f t="shared" si="1"/>
        <v>2058</v>
      </c>
      <c r="N389" s="25"/>
      <c r="O389" s="25"/>
      <c r="P389" s="25"/>
      <c r="Q389" s="25"/>
      <c r="R389" s="25"/>
      <c r="S389" s="25"/>
      <c r="T389" s="25"/>
      <c r="U389" s="25"/>
      <c r="V389" s="25"/>
      <c r="W389" s="25"/>
      <c r="X389" s="25"/>
      <c r="Y389" s="25"/>
      <c r="Z389" s="25"/>
    </row>
    <row r="390" ht="12.75" customHeight="1">
      <c r="A390" s="436">
        <v>38919.0</v>
      </c>
      <c r="B390" s="437" t="s">
        <v>6961</v>
      </c>
      <c r="C390" s="437">
        <v>2014.0</v>
      </c>
      <c r="D390" s="511">
        <v>41775.0</v>
      </c>
      <c r="E390" s="439" t="s">
        <v>6962</v>
      </c>
      <c r="F390" s="408" t="s">
        <v>1365</v>
      </c>
      <c r="G390" s="439" t="s">
        <v>17</v>
      </c>
      <c r="H390" s="408" t="s">
        <v>153</v>
      </c>
      <c r="I390" s="511">
        <v>43762.0</v>
      </c>
      <c r="J390" s="439">
        <v>10.0</v>
      </c>
      <c r="K390" s="584" t="s">
        <v>19</v>
      </c>
      <c r="L390" s="408" t="s">
        <v>395</v>
      </c>
      <c r="M390" s="541">
        <f t="shared" si="1"/>
        <v>1987</v>
      </c>
      <c r="N390" s="25"/>
      <c r="O390" s="25"/>
      <c r="P390" s="25"/>
      <c r="Q390" s="25"/>
      <c r="R390" s="25"/>
      <c r="S390" s="25"/>
      <c r="T390" s="25"/>
      <c r="U390" s="25"/>
      <c r="V390" s="25"/>
      <c r="W390" s="25"/>
      <c r="X390" s="25"/>
      <c r="Y390" s="25"/>
      <c r="Z390" s="25"/>
    </row>
    <row r="391" ht="12.75" customHeight="1">
      <c r="A391" s="430">
        <v>39019.0</v>
      </c>
      <c r="B391" s="431" t="s">
        <v>6963</v>
      </c>
      <c r="C391" s="431">
        <v>2014.0</v>
      </c>
      <c r="D391" s="508">
        <v>41779.0</v>
      </c>
      <c r="E391" s="433" t="s">
        <v>6964</v>
      </c>
      <c r="F391" s="405" t="s">
        <v>1630</v>
      </c>
      <c r="G391" s="433" t="s">
        <v>17</v>
      </c>
      <c r="H391" s="405" t="s">
        <v>163</v>
      </c>
      <c r="I391" s="508">
        <v>43762.0</v>
      </c>
      <c r="J391" s="433">
        <v>10.0</v>
      </c>
      <c r="K391" s="584" t="s">
        <v>19</v>
      </c>
      <c r="L391" s="405" t="s">
        <v>390</v>
      </c>
      <c r="M391" s="540">
        <f t="shared" si="1"/>
        <v>1983</v>
      </c>
      <c r="N391" s="25"/>
      <c r="O391" s="25"/>
      <c r="P391" s="25"/>
      <c r="Q391" s="25"/>
      <c r="R391" s="25"/>
      <c r="S391" s="25"/>
      <c r="T391" s="25"/>
      <c r="U391" s="25"/>
      <c r="V391" s="25"/>
      <c r="W391" s="25"/>
      <c r="X391" s="25"/>
      <c r="Y391" s="25"/>
      <c r="Z391" s="25"/>
    </row>
    <row r="392" ht="12.75" customHeight="1">
      <c r="A392" s="436">
        <v>39119.0</v>
      </c>
      <c r="B392" s="437" t="s">
        <v>6965</v>
      </c>
      <c r="C392" s="437">
        <v>2015.0</v>
      </c>
      <c r="D392" s="511">
        <v>42132.0</v>
      </c>
      <c r="E392" s="439" t="s">
        <v>6966</v>
      </c>
      <c r="F392" s="408" t="s">
        <v>865</v>
      </c>
      <c r="G392" s="439" t="s">
        <v>17</v>
      </c>
      <c r="H392" s="408" t="s">
        <v>130</v>
      </c>
      <c r="I392" s="511">
        <v>43762.0</v>
      </c>
      <c r="J392" s="439">
        <v>10.0</v>
      </c>
      <c r="K392" s="584" t="s">
        <v>19</v>
      </c>
      <c r="L392" s="408" t="s">
        <v>390</v>
      </c>
      <c r="M392" s="541">
        <f t="shared" si="1"/>
        <v>1630</v>
      </c>
      <c r="N392" s="25"/>
      <c r="O392" s="25"/>
      <c r="P392" s="25"/>
      <c r="Q392" s="25"/>
      <c r="R392" s="25"/>
      <c r="S392" s="25"/>
      <c r="T392" s="25"/>
      <c r="U392" s="25"/>
      <c r="V392" s="25"/>
      <c r="W392" s="25"/>
      <c r="X392" s="25"/>
      <c r="Y392" s="25"/>
      <c r="Z392" s="25"/>
    </row>
    <row r="393" ht="12.75" customHeight="1">
      <c r="A393" s="430">
        <v>39219.0</v>
      </c>
      <c r="B393" s="431" t="s">
        <v>6967</v>
      </c>
      <c r="C393" s="431">
        <v>2016.0</v>
      </c>
      <c r="D393" s="508">
        <v>42460.0</v>
      </c>
      <c r="E393" s="433" t="s">
        <v>6968</v>
      </c>
      <c r="F393" s="405" t="s">
        <v>5729</v>
      </c>
      <c r="G393" s="433" t="s">
        <v>17</v>
      </c>
      <c r="H393" s="405" t="s">
        <v>5278</v>
      </c>
      <c r="I393" s="508">
        <v>43762.0</v>
      </c>
      <c r="J393" s="433">
        <v>10.0</v>
      </c>
      <c r="K393" s="584" t="s">
        <v>19</v>
      </c>
      <c r="L393" s="405" t="s">
        <v>390</v>
      </c>
      <c r="M393" s="540">
        <f t="shared" si="1"/>
        <v>1302</v>
      </c>
      <c r="N393" s="25"/>
      <c r="O393" s="25"/>
      <c r="P393" s="25"/>
      <c r="Q393" s="25"/>
      <c r="R393" s="25"/>
      <c r="S393" s="25"/>
      <c r="T393" s="25"/>
      <c r="U393" s="25"/>
      <c r="V393" s="25"/>
      <c r="W393" s="25"/>
      <c r="X393" s="25"/>
      <c r="Y393" s="25"/>
      <c r="Z393" s="25"/>
    </row>
    <row r="394" ht="12.75" customHeight="1">
      <c r="A394" s="436">
        <v>39319.0</v>
      </c>
      <c r="B394" s="437" t="s">
        <v>6969</v>
      </c>
      <c r="C394" s="437">
        <v>2017.0</v>
      </c>
      <c r="D394" s="511">
        <v>42759.0</v>
      </c>
      <c r="E394" s="439" t="s">
        <v>6970</v>
      </c>
      <c r="F394" s="408" t="s">
        <v>228</v>
      </c>
      <c r="G394" s="439" t="s">
        <v>17</v>
      </c>
      <c r="H394" s="408" t="s">
        <v>77</v>
      </c>
      <c r="I394" s="511">
        <v>43762.0</v>
      </c>
      <c r="J394" s="439">
        <v>10.0</v>
      </c>
      <c r="K394" s="584" t="s">
        <v>19</v>
      </c>
      <c r="L394" s="408" t="s">
        <v>390</v>
      </c>
      <c r="M394" s="541">
        <f t="shared" si="1"/>
        <v>1003</v>
      </c>
      <c r="N394" s="25"/>
      <c r="O394" s="25"/>
      <c r="P394" s="25"/>
      <c r="Q394" s="25"/>
      <c r="R394" s="25"/>
      <c r="S394" s="25"/>
      <c r="T394" s="25"/>
      <c r="U394" s="25"/>
      <c r="V394" s="25"/>
      <c r="W394" s="25"/>
      <c r="X394" s="25"/>
      <c r="Y394" s="25"/>
      <c r="Z394" s="25"/>
    </row>
    <row r="395" ht="12.75" customHeight="1">
      <c r="A395" s="430">
        <v>39419.0</v>
      </c>
      <c r="B395" s="431" t="s">
        <v>6971</v>
      </c>
      <c r="C395" s="431">
        <v>2017.0</v>
      </c>
      <c r="D395" s="508">
        <v>42825.0</v>
      </c>
      <c r="E395" s="433" t="s">
        <v>6972</v>
      </c>
      <c r="F395" s="405" t="s">
        <v>6234</v>
      </c>
      <c r="G395" s="433" t="s">
        <v>17</v>
      </c>
      <c r="H395" s="405" t="s">
        <v>153</v>
      </c>
      <c r="I395" s="508">
        <v>43762.0</v>
      </c>
      <c r="J395" s="433">
        <v>10.0</v>
      </c>
      <c r="K395" s="543" t="s">
        <v>322</v>
      </c>
      <c r="L395" s="405" t="s">
        <v>395</v>
      </c>
      <c r="M395" s="540">
        <f t="shared" si="1"/>
        <v>937</v>
      </c>
      <c r="N395" s="25"/>
      <c r="O395" s="25"/>
      <c r="P395" s="25"/>
      <c r="Q395" s="25"/>
      <c r="R395" s="25"/>
      <c r="S395" s="25"/>
      <c r="T395" s="25"/>
      <c r="U395" s="25"/>
      <c r="V395" s="25"/>
      <c r="W395" s="25"/>
      <c r="X395" s="25"/>
      <c r="Y395" s="25"/>
      <c r="Z395" s="25"/>
    </row>
    <row r="396" ht="12.75" customHeight="1">
      <c r="A396" s="436">
        <v>39519.0</v>
      </c>
      <c r="B396" s="437" t="s">
        <v>6973</v>
      </c>
      <c r="C396" s="437">
        <v>2015.0</v>
      </c>
      <c r="D396" s="511">
        <v>42096.0</v>
      </c>
      <c r="E396" s="439" t="s">
        <v>6974</v>
      </c>
      <c r="F396" s="408" t="s">
        <v>429</v>
      </c>
      <c r="G396" s="439" t="s">
        <v>17</v>
      </c>
      <c r="H396" s="408" t="s">
        <v>4910</v>
      </c>
      <c r="I396" s="511">
        <v>43762.0</v>
      </c>
      <c r="J396" s="439">
        <v>10.0</v>
      </c>
      <c r="K396" s="584" t="s">
        <v>19</v>
      </c>
      <c r="L396" s="408" t="s">
        <v>390</v>
      </c>
      <c r="M396" s="541">
        <f t="shared" si="1"/>
        <v>1666</v>
      </c>
      <c r="N396" s="25"/>
      <c r="O396" s="25"/>
      <c r="P396" s="25"/>
      <c r="Q396" s="25"/>
      <c r="R396" s="25"/>
      <c r="S396" s="25"/>
      <c r="T396" s="25"/>
      <c r="U396" s="25"/>
      <c r="V396" s="25"/>
      <c r="W396" s="25"/>
      <c r="X396" s="25"/>
      <c r="Y396" s="25"/>
      <c r="Z396" s="25"/>
    </row>
    <row r="397" ht="12.75" customHeight="1">
      <c r="A397" s="430">
        <v>39619.0</v>
      </c>
      <c r="B397" s="431" t="s">
        <v>6975</v>
      </c>
      <c r="C397" s="431">
        <v>2014.0</v>
      </c>
      <c r="D397" s="508">
        <v>41927.0</v>
      </c>
      <c r="E397" s="433" t="s">
        <v>6976</v>
      </c>
      <c r="F397" s="405" t="s">
        <v>2199</v>
      </c>
      <c r="G397" s="433" t="s">
        <v>17</v>
      </c>
      <c r="H397" s="405" t="s">
        <v>149</v>
      </c>
      <c r="I397" s="508">
        <v>43762.0</v>
      </c>
      <c r="J397" s="433">
        <v>10.0</v>
      </c>
      <c r="K397" s="584" t="s">
        <v>19</v>
      </c>
      <c r="L397" s="405" t="s">
        <v>395</v>
      </c>
      <c r="M397" s="540">
        <f t="shared" si="1"/>
        <v>1835</v>
      </c>
      <c r="N397" s="25"/>
      <c r="O397" s="25"/>
      <c r="P397" s="25"/>
      <c r="Q397" s="25"/>
      <c r="R397" s="25"/>
      <c r="S397" s="25"/>
      <c r="T397" s="25"/>
      <c r="U397" s="25"/>
      <c r="V397" s="25"/>
      <c r="W397" s="25"/>
      <c r="X397" s="25"/>
      <c r="Y397" s="25"/>
      <c r="Z397" s="25"/>
    </row>
    <row r="398" ht="12.75" customHeight="1">
      <c r="A398" s="436">
        <v>39719.0</v>
      </c>
      <c r="B398" s="437" t="s">
        <v>6977</v>
      </c>
      <c r="C398" s="437">
        <v>2018.0</v>
      </c>
      <c r="D398" s="511">
        <v>43402.0</v>
      </c>
      <c r="E398" s="439" t="s">
        <v>6978</v>
      </c>
      <c r="F398" s="408" t="s">
        <v>44</v>
      </c>
      <c r="G398" s="439" t="s">
        <v>17</v>
      </c>
      <c r="H398" s="408" t="s">
        <v>153</v>
      </c>
      <c r="I398" s="511">
        <v>43762.0</v>
      </c>
      <c r="J398" s="439">
        <v>10.0</v>
      </c>
      <c r="K398" s="547" t="s">
        <v>293</v>
      </c>
      <c r="L398" s="408" t="s">
        <v>395</v>
      </c>
      <c r="M398" s="541">
        <f t="shared" si="1"/>
        <v>360</v>
      </c>
      <c r="N398" s="25"/>
      <c r="O398" s="25"/>
      <c r="P398" s="25"/>
      <c r="Q398" s="25"/>
      <c r="R398" s="25"/>
      <c r="S398" s="25"/>
      <c r="T398" s="25"/>
      <c r="U398" s="25"/>
      <c r="V398" s="25"/>
      <c r="W398" s="25"/>
      <c r="X398" s="25"/>
      <c r="Y398" s="25"/>
      <c r="Z398" s="25"/>
    </row>
    <row r="399" ht="12.75" customHeight="1">
      <c r="A399" s="430">
        <v>39819.0</v>
      </c>
      <c r="B399" s="431" t="s">
        <v>6979</v>
      </c>
      <c r="C399" s="431">
        <v>2012.0</v>
      </c>
      <c r="D399" s="508">
        <v>41050.0</v>
      </c>
      <c r="E399" s="433" t="s">
        <v>6980</v>
      </c>
      <c r="F399" s="405" t="s">
        <v>752</v>
      </c>
      <c r="G399" s="433" t="s">
        <v>17</v>
      </c>
      <c r="H399" s="405" t="s">
        <v>112</v>
      </c>
      <c r="I399" s="508">
        <v>43762.0</v>
      </c>
      <c r="J399" s="433">
        <v>10.0</v>
      </c>
      <c r="K399" s="584" t="s">
        <v>19</v>
      </c>
      <c r="L399" s="405" t="s">
        <v>386</v>
      </c>
      <c r="M399" s="540">
        <f t="shared" si="1"/>
        <v>2712</v>
      </c>
      <c r="N399" s="25"/>
      <c r="O399" s="25"/>
      <c r="P399" s="25"/>
      <c r="Q399" s="25"/>
      <c r="R399" s="25"/>
      <c r="S399" s="25"/>
      <c r="T399" s="25"/>
      <c r="U399" s="25"/>
      <c r="V399" s="25"/>
      <c r="W399" s="25"/>
      <c r="X399" s="25"/>
      <c r="Y399" s="25"/>
      <c r="Z399" s="25"/>
    </row>
    <row r="400" ht="12.75" customHeight="1">
      <c r="A400" s="436">
        <v>39919.0</v>
      </c>
      <c r="B400" s="437" t="s">
        <v>6981</v>
      </c>
      <c r="C400" s="437">
        <v>2019.0</v>
      </c>
      <c r="D400" s="511">
        <v>43546.0</v>
      </c>
      <c r="E400" s="439" t="s">
        <v>6982</v>
      </c>
      <c r="F400" s="516" t="s">
        <v>6983</v>
      </c>
      <c r="G400" s="439" t="s">
        <v>725</v>
      </c>
      <c r="H400" s="408" t="s">
        <v>6984</v>
      </c>
      <c r="I400" s="511">
        <v>43762.0</v>
      </c>
      <c r="J400" s="439">
        <v>10.0</v>
      </c>
      <c r="K400" s="583" t="s">
        <v>1231</v>
      </c>
      <c r="L400" s="408" t="s">
        <v>399</v>
      </c>
      <c r="M400" s="541">
        <f t="shared" si="1"/>
        <v>216</v>
      </c>
      <c r="N400" s="25"/>
      <c r="O400" s="25"/>
      <c r="P400" s="25"/>
      <c r="Q400" s="25"/>
      <c r="R400" s="25"/>
      <c r="S400" s="25"/>
      <c r="T400" s="25"/>
      <c r="U400" s="25"/>
      <c r="V400" s="25"/>
      <c r="W400" s="25"/>
      <c r="X400" s="25"/>
      <c r="Y400" s="25"/>
      <c r="Z400" s="25"/>
    </row>
    <row r="401" ht="12.75" customHeight="1">
      <c r="A401" s="430">
        <v>40019.0</v>
      </c>
      <c r="B401" s="431" t="s">
        <v>6985</v>
      </c>
      <c r="C401" s="431">
        <v>2019.0</v>
      </c>
      <c r="D401" s="508">
        <v>43616.0</v>
      </c>
      <c r="E401" s="433" t="s">
        <v>6986</v>
      </c>
      <c r="F401" s="514" t="s">
        <v>2716</v>
      </c>
      <c r="G401" s="433" t="s">
        <v>725</v>
      </c>
      <c r="H401" s="405" t="s">
        <v>2528</v>
      </c>
      <c r="I401" s="508">
        <v>43762.0</v>
      </c>
      <c r="J401" s="433">
        <v>10.0</v>
      </c>
      <c r="K401" s="583" t="s">
        <v>344</v>
      </c>
      <c r="L401" s="405" t="s">
        <v>399</v>
      </c>
      <c r="M401" s="540">
        <f t="shared" si="1"/>
        <v>146</v>
      </c>
      <c r="N401" s="25"/>
      <c r="O401" s="25"/>
      <c r="P401" s="25"/>
      <c r="Q401" s="25"/>
      <c r="R401" s="25"/>
      <c r="S401" s="25"/>
      <c r="T401" s="25"/>
      <c r="U401" s="25"/>
      <c r="V401" s="25"/>
      <c r="W401" s="25"/>
      <c r="X401" s="25"/>
      <c r="Y401" s="25"/>
      <c r="Z401" s="25"/>
    </row>
    <row r="402" ht="12.75" customHeight="1">
      <c r="A402" s="436">
        <v>40119.0</v>
      </c>
      <c r="B402" s="437" t="s">
        <v>6987</v>
      </c>
      <c r="C402" s="437">
        <v>2018.0</v>
      </c>
      <c r="D402" s="511">
        <v>43447.0</v>
      </c>
      <c r="E402" s="439" t="s">
        <v>6988</v>
      </c>
      <c r="F402" s="516" t="s">
        <v>6989</v>
      </c>
      <c r="G402" s="439" t="s">
        <v>725</v>
      </c>
      <c r="H402" s="408" t="s">
        <v>2919</v>
      </c>
      <c r="I402" s="511">
        <v>43762.0</v>
      </c>
      <c r="J402" s="439">
        <v>10.0</v>
      </c>
      <c r="K402" s="583" t="s">
        <v>344</v>
      </c>
      <c r="L402" s="408" t="s">
        <v>399</v>
      </c>
      <c r="M402" s="541">
        <f t="shared" si="1"/>
        <v>315</v>
      </c>
      <c r="N402" s="25"/>
      <c r="O402" s="25"/>
      <c r="P402" s="25"/>
      <c r="Q402" s="25"/>
      <c r="R402" s="25"/>
      <c r="S402" s="25"/>
      <c r="T402" s="25"/>
      <c r="U402" s="25"/>
      <c r="V402" s="25"/>
      <c r="W402" s="25"/>
      <c r="X402" s="25"/>
      <c r="Y402" s="25"/>
      <c r="Z402" s="25"/>
    </row>
    <row r="403" ht="12.75" customHeight="1">
      <c r="A403" s="430">
        <v>40219.0</v>
      </c>
      <c r="B403" s="431" t="s">
        <v>6990</v>
      </c>
      <c r="C403" s="431">
        <v>2013.0</v>
      </c>
      <c r="D403" s="508">
        <v>41421.0</v>
      </c>
      <c r="E403" s="433" t="s">
        <v>6991</v>
      </c>
      <c r="F403" s="405" t="s">
        <v>873</v>
      </c>
      <c r="G403" s="433" t="s">
        <v>17</v>
      </c>
      <c r="H403" s="405" t="s">
        <v>153</v>
      </c>
      <c r="I403" s="508">
        <v>43773.0</v>
      </c>
      <c r="J403" s="433">
        <v>11.0</v>
      </c>
      <c r="K403" s="543" t="s">
        <v>322</v>
      </c>
      <c r="L403" s="405" t="s">
        <v>390</v>
      </c>
      <c r="M403" s="540">
        <f t="shared" si="1"/>
        <v>2352</v>
      </c>
      <c r="N403" s="25"/>
      <c r="O403" s="25"/>
      <c r="P403" s="25"/>
      <c r="Q403" s="25"/>
      <c r="R403" s="25"/>
      <c r="S403" s="25"/>
      <c r="T403" s="25"/>
      <c r="U403" s="25"/>
      <c r="V403" s="25"/>
      <c r="W403" s="25"/>
      <c r="X403" s="25"/>
      <c r="Y403" s="25"/>
      <c r="Z403" s="25"/>
    </row>
    <row r="404" ht="12.75" customHeight="1">
      <c r="A404" s="436">
        <v>40319.0</v>
      </c>
      <c r="B404" s="437" t="s">
        <v>6992</v>
      </c>
      <c r="C404" s="437">
        <v>2019.0</v>
      </c>
      <c r="D404" s="511">
        <v>43677.0</v>
      </c>
      <c r="E404" s="439" t="s">
        <v>6993</v>
      </c>
      <c r="F404" s="408" t="s">
        <v>965</v>
      </c>
      <c r="G404" s="439" t="s">
        <v>17</v>
      </c>
      <c r="H404" s="408" t="s">
        <v>26</v>
      </c>
      <c r="I404" s="511">
        <v>43773.0</v>
      </c>
      <c r="J404" s="439">
        <v>11.0</v>
      </c>
      <c r="K404" s="584" t="s">
        <v>19</v>
      </c>
      <c r="L404" s="408" t="s">
        <v>390</v>
      </c>
      <c r="M404" s="541">
        <f t="shared" si="1"/>
        <v>96</v>
      </c>
      <c r="N404" s="25"/>
      <c r="O404" s="25"/>
      <c r="P404" s="25"/>
      <c r="Q404" s="25"/>
      <c r="R404" s="25"/>
      <c r="S404" s="25"/>
      <c r="T404" s="25"/>
      <c r="U404" s="25"/>
      <c r="V404" s="25"/>
      <c r="W404" s="25"/>
      <c r="X404" s="25"/>
      <c r="Y404" s="25"/>
      <c r="Z404" s="25"/>
    </row>
    <row r="405" ht="12.75" customHeight="1">
      <c r="A405" s="430">
        <v>40419.0</v>
      </c>
      <c r="B405" s="431" t="s">
        <v>6994</v>
      </c>
      <c r="C405" s="431">
        <v>2017.0</v>
      </c>
      <c r="D405" s="508">
        <v>42758.0</v>
      </c>
      <c r="E405" s="433" t="s">
        <v>6995</v>
      </c>
      <c r="F405" s="405" t="s">
        <v>148</v>
      </c>
      <c r="G405" s="433" t="s">
        <v>806</v>
      </c>
      <c r="H405" s="405" t="s">
        <v>251</v>
      </c>
      <c r="I405" s="508">
        <v>43776.0</v>
      </c>
      <c r="J405" s="433">
        <v>11.0</v>
      </c>
      <c r="K405" s="543" t="s">
        <v>322</v>
      </c>
      <c r="L405" s="405" t="s">
        <v>390</v>
      </c>
      <c r="M405" s="540">
        <f t="shared" si="1"/>
        <v>1018</v>
      </c>
      <c r="N405" s="25"/>
      <c r="O405" s="25"/>
      <c r="P405" s="25"/>
      <c r="Q405" s="25"/>
      <c r="R405" s="25"/>
      <c r="S405" s="25"/>
      <c r="T405" s="25"/>
      <c r="U405" s="25"/>
      <c r="V405" s="25"/>
      <c r="W405" s="25"/>
      <c r="X405" s="25"/>
      <c r="Y405" s="25"/>
      <c r="Z405" s="25"/>
    </row>
    <row r="406" ht="12.75" customHeight="1">
      <c r="A406" s="436">
        <v>40519.0</v>
      </c>
      <c r="B406" s="437" t="s">
        <v>6996</v>
      </c>
      <c r="C406" s="437">
        <v>2019.0</v>
      </c>
      <c r="D406" s="511">
        <v>43515.0</v>
      </c>
      <c r="E406" s="439" t="s">
        <v>6997</v>
      </c>
      <c r="F406" s="516" t="s">
        <v>6998</v>
      </c>
      <c r="G406" s="439" t="s">
        <v>725</v>
      </c>
      <c r="H406" s="408" t="s">
        <v>2472</v>
      </c>
      <c r="I406" s="511">
        <v>43776.0</v>
      </c>
      <c r="J406" s="439">
        <v>11.0</v>
      </c>
      <c r="K406" s="583" t="s">
        <v>1231</v>
      </c>
      <c r="L406" s="408" t="s">
        <v>399</v>
      </c>
      <c r="M406" s="541">
        <f t="shared" si="1"/>
        <v>261</v>
      </c>
      <c r="N406" s="25"/>
      <c r="O406" s="25"/>
      <c r="P406" s="25"/>
      <c r="Q406" s="25"/>
      <c r="R406" s="25"/>
      <c r="S406" s="25"/>
      <c r="T406" s="25"/>
      <c r="U406" s="25"/>
      <c r="V406" s="25"/>
      <c r="W406" s="25"/>
      <c r="X406" s="25"/>
      <c r="Y406" s="25"/>
      <c r="Z406" s="25"/>
    </row>
    <row r="407" ht="12.75" customHeight="1">
      <c r="A407" s="430">
        <v>40619.0</v>
      </c>
      <c r="B407" s="431" t="s">
        <v>6999</v>
      </c>
      <c r="C407" s="431">
        <v>2018.0</v>
      </c>
      <c r="D407" s="508">
        <v>43349.0</v>
      </c>
      <c r="E407" s="433" t="s">
        <v>7000</v>
      </c>
      <c r="F407" s="514" t="s">
        <v>6229</v>
      </c>
      <c r="G407" s="433" t="s">
        <v>725</v>
      </c>
      <c r="H407" s="405" t="s">
        <v>5843</v>
      </c>
      <c r="I407" s="508">
        <v>43776.0</v>
      </c>
      <c r="J407" s="433">
        <v>11.0</v>
      </c>
      <c r="K407" s="583" t="s">
        <v>344</v>
      </c>
      <c r="L407" s="405" t="s">
        <v>399</v>
      </c>
      <c r="M407" s="540">
        <f t="shared" si="1"/>
        <v>427</v>
      </c>
      <c r="N407" s="25"/>
      <c r="O407" s="25"/>
      <c r="P407" s="25"/>
      <c r="Q407" s="25"/>
      <c r="R407" s="25"/>
      <c r="S407" s="25"/>
      <c r="T407" s="25"/>
      <c r="U407" s="25"/>
      <c r="V407" s="25"/>
      <c r="W407" s="25"/>
      <c r="X407" s="25"/>
      <c r="Y407" s="25"/>
      <c r="Z407" s="25"/>
    </row>
    <row r="408" ht="12.75" customHeight="1">
      <c r="A408" s="436">
        <v>40719.0</v>
      </c>
      <c r="B408" s="437" t="s">
        <v>7001</v>
      </c>
      <c r="C408" s="437">
        <v>2018.0</v>
      </c>
      <c r="D408" s="511">
        <v>43349.0</v>
      </c>
      <c r="E408" s="439" t="s">
        <v>7002</v>
      </c>
      <c r="F408" s="516" t="s">
        <v>7003</v>
      </c>
      <c r="G408" s="439" t="s">
        <v>725</v>
      </c>
      <c r="H408" s="408" t="s">
        <v>5843</v>
      </c>
      <c r="I408" s="511">
        <v>43776.0</v>
      </c>
      <c r="J408" s="439">
        <v>11.0</v>
      </c>
      <c r="K408" s="583" t="s">
        <v>344</v>
      </c>
      <c r="L408" s="408" t="s">
        <v>399</v>
      </c>
      <c r="M408" s="541">
        <f t="shared" si="1"/>
        <v>427</v>
      </c>
      <c r="N408" s="25"/>
      <c r="O408" s="25"/>
      <c r="P408" s="25"/>
      <c r="Q408" s="25"/>
      <c r="R408" s="25"/>
      <c r="S408" s="25"/>
      <c r="T408" s="25"/>
      <c r="U408" s="25"/>
      <c r="V408" s="25"/>
      <c r="W408" s="25"/>
      <c r="X408" s="25"/>
      <c r="Y408" s="25"/>
      <c r="Z408" s="25"/>
    </row>
    <row r="409" ht="12.75" customHeight="1">
      <c r="A409" s="430">
        <v>40819.0</v>
      </c>
      <c r="B409" s="431" t="s">
        <v>7004</v>
      </c>
      <c r="C409" s="431">
        <v>2013.0</v>
      </c>
      <c r="D409" s="508">
        <v>41324.0</v>
      </c>
      <c r="E409" s="433" t="s">
        <v>7005</v>
      </c>
      <c r="F409" s="405" t="s">
        <v>2599</v>
      </c>
      <c r="G409" s="433" t="s">
        <v>17</v>
      </c>
      <c r="H409" s="405" t="s">
        <v>927</v>
      </c>
      <c r="I409" s="508">
        <v>43781.0</v>
      </c>
      <c r="J409" s="433">
        <v>11.0</v>
      </c>
      <c r="K409" s="584" t="s">
        <v>19</v>
      </c>
      <c r="L409" s="405" t="s">
        <v>395</v>
      </c>
      <c r="M409" s="540">
        <f t="shared" si="1"/>
        <v>2457</v>
      </c>
      <c r="N409" s="25"/>
      <c r="O409" s="25"/>
      <c r="P409" s="25"/>
      <c r="Q409" s="25"/>
      <c r="R409" s="25"/>
      <c r="S409" s="25"/>
      <c r="T409" s="25"/>
      <c r="U409" s="25"/>
      <c r="V409" s="25"/>
      <c r="W409" s="25"/>
      <c r="X409" s="25"/>
      <c r="Y409" s="25"/>
      <c r="Z409" s="25"/>
    </row>
    <row r="410" ht="12.75" customHeight="1">
      <c r="A410" s="436">
        <v>40919.0</v>
      </c>
      <c r="B410" s="437" t="s">
        <v>7006</v>
      </c>
      <c r="C410" s="437">
        <v>2013.0</v>
      </c>
      <c r="D410" s="511">
        <v>41337.0</v>
      </c>
      <c r="E410" s="439" t="s">
        <v>7007</v>
      </c>
      <c r="F410" s="408" t="s">
        <v>917</v>
      </c>
      <c r="G410" s="439" t="s">
        <v>17</v>
      </c>
      <c r="H410" s="408" t="s">
        <v>1123</v>
      </c>
      <c r="I410" s="511">
        <v>43781.0</v>
      </c>
      <c r="J410" s="439">
        <v>11.0</v>
      </c>
      <c r="K410" s="584" t="s">
        <v>19</v>
      </c>
      <c r="L410" s="408" t="s">
        <v>395</v>
      </c>
      <c r="M410" s="541">
        <f t="shared" si="1"/>
        <v>2444</v>
      </c>
      <c r="N410" s="25"/>
      <c r="O410" s="25"/>
      <c r="P410" s="25"/>
      <c r="Q410" s="25"/>
      <c r="R410" s="25"/>
      <c r="S410" s="25"/>
      <c r="T410" s="25"/>
      <c r="U410" s="25"/>
      <c r="V410" s="25"/>
      <c r="W410" s="25"/>
      <c r="X410" s="25"/>
      <c r="Y410" s="25"/>
      <c r="Z410" s="25"/>
    </row>
    <row r="411" ht="12.75" customHeight="1">
      <c r="A411" s="430">
        <v>41019.0</v>
      </c>
      <c r="B411" s="431" t="s">
        <v>7008</v>
      </c>
      <c r="C411" s="431">
        <v>2013.0</v>
      </c>
      <c r="D411" s="508">
        <v>41446.0</v>
      </c>
      <c r="E411" s="433" t="s">
        <v>7009</v>
      </c>
      <c r="F411" s="405" t="s">
        <v>102</v>
      </c>
      <c r="G411" s="433" t="s">
        <v>17</v>
      </c>
      <c r="H411" s="405" t="s">
        <v>927</v>
      </c>
      <c r="I411" s="508">
        <v>43781.0</v>
      </c>
      <c r="J411" s="433">
        <v>11.0</v>
      </c>
      <c r="K411" s="584" t="s">
        <v>19</v>
      </c>
      <c r="L411" s="405" t="s">
        <v>395</v>
      </c>
      <c r="M411" s="540">
        <f t="shared" si="1"/>
        <v>2335</v>
      </c>
      <c r="N411" s="25"/>
      <c r="O411" s="25"/>
      <c r="P411" s="25"/>
      <c r="Q411" s="25"/>
      <c r="R411" s="25"/>
      <c r="S411" s="25"/>
      <c r="T411" s="25"/>
      <c r="U411" s="25"/>
      <c r="V411" s="25"/>
      <c r="W411" s="25"/>
      <c r="X411" s="25"/>
      <c r="Y411" s="25"/>
      <c r="Z411" s="25"/>
    </row>
    <row r="412" ht="12.75" customHeight="1">
      <c r="A412" s="436">
        <v>41119.0</v>
      </c>
      <c r="B412" s="437" t="s">
        <v>7010</v>
      </c>
      <c r="C412" s="437">
        <v>2013.0</v>
      </c>
      <c r="D412" s="511">
        <v>41493.0</v>
      </c>
      <c r="E412" s="439" t="s">
        <v>7011</v>
      </c>
      <c r="F412" s="408" t="s">
        <v>102</v>
      </c>
      <c r="G412" s="439" t="s">
        <v>17</v>
      </c>
      <c r="H412" s="408" t="s">
        <v>130</v>
      </c>
      <c r="I412" s="511">
        <v>43781.0</v>
      </c>
      <c r="J412" s="439">
        <v>11.0</v>
      </c>
      <c r="K412" s="584" t="s">
        <v>19</v>
      </c>
      <c r="L412" s="408" t="s">
        <v>395</v>
      </c>
      <c r="M412" s="541">
        <f t="shared" si="1"/>
        <v>2288</v>
      </c>
      <c r="N412" s="25"/>
      <c r="O412" s="25"/>
      <c r="P412" s="25"/>
      <c r="Q412" s="25"/>
      <c r="R412" s="25"/>
      <c r="S412" s="25"/>
      <c r="T412" s="25"/>
      <c r="U412" s="25"/>
      <c r="V412" s="25"/>
      <c r="W412" s="25"/>
      <c r="X412" s="25"/>
      <c r="Y412" s="25"/>
      <c r="Z412" s="25"/>
    </row>
    <row r="413" ht="12.75" customHeight="1">
      <c r="A413" s="430">
        <v>41219.0</v>
      </c>
      <c r="B413" s="431" t="s">
        <v>7012</v>
      </c>
      <c r="C413" s="431">
        <v>2013.0</v>
      </c>
      <c r="D413" s="508">
        <v>41579.0</v>
      </c>
      <c r="E413" s="433" t="s">
        <v>7013</v>
      </c>
      <c r="F413" s="405" t="s">
        <v>422</v>
      </c>
      <c r="G413" s="433" t="s">
        <v>17</v>
      </c>
      <c r="H413" s="405" t="s">
        <v>927</v>
      </c>
      <c r="I413" s="508">
        <v>43781.0</v>
      </c>
      <c r="J413" s="433">
        <v>11.0</v>
      </c>
      <c r="K413" s="584" t="s">
        <v>19</v>
      </c>
      <c r="L413" s="405" t="s">
        <v>395</v>
      </c>
      <c r="M413" s="540">
        <f t="shared" si="1"/>
        <v>2202</v>
      </c>
      <c r="N413" s="25"/>
      <c r="O413" s="25"/>
      <c r="P413" s="25"/>
      <c r="Q413" s="25"/>
      <c r="R413" s="25"/>
      <c r="S413" s="25"/>
      <c r="T413" s="25"/>
      <c r="U413" s="25"/>
      <c r="V413" s="25"/>
      <c r="W413" s="25"/>
      <c r="X413" s="25"/>
      <c r="Y413" s="25"/>
      <c r="Z413" s="25"/>
    </row>
    <row r="414" ht="12.75" customHeight="1">
      <c r="A414" s="436">
        <v>41319.0</v>
      </c>
      <c r="B414" s="437" t="s">
        <v>7014</v>
      </c>
      <c r="C414" s="437">
        <v>2013.0</v>
      </c>
      <c r="D414" s="511">
        <v>41556.0</v>
      </c>
      <c r="E414" s="439" t="s">
        <v>7015</v>
      </c>
      <c r="F414" s="408" t="s">
        <v>1014</v>
      </c>
      <c r="G414" s="439" t="s">
        <v>17</v>
      </c>
      <c r="H414" s="408" t="s">
        <v>50</v>
      </c>
      <c r="I414" s="511">
        <v>43781.0</v>
      </c>
      <c r="J414" s="439">
        <v>11.0</v>
      </c>
      <c r="K414" s="584" t="s">
        <v>19</v>
      </c>
      <c r="L414" s="408" t="s">
        <v>390</v>
      </c>
      <c r="M414" s="541">
        <f t="shared" si="1"/>
        <v>2225</v>
      </c>
      <c r="N414" s="25"/>
      <c r="O414" s="25"/>
      <c r="P414" s="25"/>
      <c r="Q414" s="25"/>
      <c r="R414" s="25"/>
      <c r="S414" s="25"/>
      <c r="T414" s="25"/>
      <c r="U414" s="25"/>
      <c r="V414" s="25"/>
      <c r="W414" s="25"/>
      <c r="X414" s="25"/>
      <c r="Y414" s="25"/>
      <c r="Z414" s="25"/>
    </row>
    <row r="415" ht="12.75" customHeight="1">
      <c r="A415" s="430">
        <v>41419.0</v>
      </c>
      <c r="B415" s="431" t="s">
        <v>7016</v>
      </c>
      <c r="C415" s="431">
        <v>2014.0</v>
      </c>
      <c r="D415" s="508">
        <v>41722.0</v>
      </c>
      <c r="E415" s="433" t="s">
        <v>7017</v>
      </c>
      <c r="F415" s="405" t="s">
        <v>422</v>
      </c>
      <c r="G415" s="433" t="s">
        <v>17</v>
      </c>
      <c r="H415" s="405" t="s">
        <v>149</v>
      </c>
      <c r="I415" s="508">
        <v>43781.0</v>
      </c>
      <c r="J415" s="433">
        <v>11.0</v>
      </c>
      <c r="K415" s="584" t="s">
        <v>19</v>
      </c>
      <c r="L415" s="405" t="s">
        <v>395</v>
      </c>
      <c r="M415" s="540">
        <f t="shared" si="1"/>
        <v>2059</v>
      </c>
      <c r="N415" s="25"/>
      <c r="O415" s="25"/>
      <c r="P415" s="25"/>
      <c r="Q415" s="25"/>
      <c r="R415" s="25"/>
      <c r="S415" s="25"/>
      <c r="T415" s="25"/>
      <c r="U415" s="25"/>
      <c r="V415" s="25"/>
      <c r="W415" s="25"/>
      <c r="X415" s="25"/>
      <c r="Y415" s="25"/>
      <c r="Z415" s="25"/>
    </row>
    <row r="416" ht="12.75" customHeight="1">
      <c r="A416" s="436">
        <v>41519.0</v>
      </c>
      <c r="B416" s="437" t="s">
        <v>7018</v>
      </c>
      <c r="C416" s="437">
        <v>2014.0</v>
      </c>
      <c r="D416" s="511">
        <v>41747.0</v>
      </c>
      <c r="E416" s="439" t="s">
        <v>7019</v>
      </c>
      <c r="F416" s="408" t="s">
        <v>429</v>
      </c>
      <c r="G416" s="439" t="s">
        <v>17</v>
      </c>
      <c r="H416" s="408" t="s">
        <v>39</v>
      </c>
      <c r="I416" s="511">
        <v>43781.0</v>
      </c>
      <c r="J416" s="439">
        <v>11.0</v>
      </c>
      <c r="K416" s="584" t="s">
        <v>19</v>
      </c>
      <c r="L416" s="408" t="s">
        <v>390</v>
      </c>
      <c r="M416" s="541">
        <f t="shared" si="1"/>
        <v>2034</v>
      </c>
      <c r="N416" s="25"/>
      <c r="O416" s="25"/>
      <c r="P416" s="25"/>
      <c r="Q416" s="25"/>
      <c r="R416" s="25"/>
      <c r="S416" s="25"/>
      <c r="T416" s="25"/>
      <c r="U416" s="25"/>
      <c r="V416" s="25"/>
      <c r="W416" s="25"/>
      <c r="X416" s="25"/>
      <c r="Y416" s="25"/>
      <c r="Z416" s="25"/>
    </row>
    <row r="417" ht="12.75" customHeight="1">
      <c r="A417" s="430">
        <v>41619.0</v>
      </c>
      <c r="B417" s="431" t="s">
        <v>7020</v>
      </c>
      <c r="C417" s="431">
        <v>2014.0</v>
      </c>
      <c r="D417" s="508">
        <v>41829.0</v>
      </c>
      <c r="E417" s="433" t="s">
        <v>7021</v>
      </c>
      <c r="F417" s="405" t="s">
        <v>1014</v>
      </c>
      <c r="G417" s="433" t="s">
        <v>17</v>
      </c>
      <c r="H417" s="405" t="s">
        <v>927</v>
      </c>
      <c r="I417" s="508">
        <v>43781.0</v>
      </c>
      <c r="J417" s="433">
        <v>11.0</v>
      </c>
      <c r="K417" s="584" t="s">
        <v>19</v>
      </c>
      <c r="L417" s="405" t="s">
        <v>390</v>
      </c>
      <c r="M417" s="540">
        <f t="shared" si="1"/>
        <v>1952</v>
      </c>
      <c r="N417" s="25"/>
      <c r="O417" s="25"/>
      <c r="P417" s="25"/>
      <c r="Q417" s="25"/>
      <c r="R417" s="25"/>
      <c r="S417" s="25"/>
      <c r="T417" s="25"/>
      <c r="U417" s="25"/>
      <c r="V417" s="25"/>
      <c r="W417" s="25"/>
      <c r="X417" s="25"/>
      <c r="Y417" s="25"/>
      <c r="Z417" s="25"/>
    </row>
    <row r="418" ht="12.75" customHeight="1">
      <c r="A418" s="436">
        <v>41719.0</v>
      </c>
      <c r="B418" s="437" t="s">
        <v>7022</v>
      </c>
      <c r="C418" s="437">
        <v>2014.0</v>
      </c>
      <c r="D418" s="511">
        <v>41787.0</v>
      </c>
      <c r="E418" s="439" t="s">
        <v>7023</v>
      </c>
      <c r="F418" s="408" t="s">
        <v>102</v>
      </c>
      <c r="G418" s="439" t="s">
        <v>17</v>
      </c>
      <c r="H418" s="408" t="s">
        <v>927</v>
      </c>
      <c r="I418" s="511">
        <v>43781.0</v>
      </c>
      <c r="J418" s="439">
        <v>11.0</v>
      </c>
      <c r="K418" s="584" t="s">
        <v>19</v>
      </c>
      <c r="L418" s="408" t="s">
        <v>395</v>
      </c>
      <c r="M418" s="541">
        <f t="shared" si="1"/>
        <v>1994</v>
      </c>
      <c r="N418" s="25"/>
      <c r="O418" s="25"/>
      <c r="P418" s="25"/>
      <c r="Q418" s="25"/>
      <c r="R418" s="25"/>
      <c r="S418" s="25"/>
      <c r="T418" s="25"/>
      <c r="U418" s="25"/>
      <c r="V418" s="25"/>
      <c r="W418" s="25"/>
      <c r="X418" s="25"/>
      <c r="Y418" s="25"/>
      <c r="Z418" s="25"/>
    </row>
    <row r="419" ht="12.75" customHeight="1">
      <c r="A419" s="430">
        <v>41819.0</v>
      </c>
      <c r="B419" s="431" t="s">
        <v>7024</v>
      </c>
      <c r="C419" s="431">
        <v>2015.0</v>
      </c>
      <c r="D419" s="508">
        <v>42165.0</v>
      </c>
      <c r="E419" s="433" t="s">
        <v>7025</v>
      </c>
      <c r="F419" s="405" t="s">
        <v>162</v>
      </c>
      <c r="G419" s="433" t="s">
        <v>17</v>
      </c>
      <c r="H419" s="405" t="s">
        <v>153</v>
      </c>
      <c r="I419" s="508">
        <v>43781.0</v>
      </c>
      <c r="J419" s="433">
        <v>11.0</v>
      </c>
      <c r="K419" s="584" t="s">
        <v>19</v>
      </c>
      <c r="L419" s="405" t="s">
        <v>390</v>
      </c>
      <c r="M419" s="540">
        <f t="shared" si="1"/>
        <v>1616</v>
      </c>
      <c r="N419" s="25"/>
      <c r="O419" s="25"/>
      <c r="P419" s="25"/>
      <c r="Q419" s="25"/>
      <c r="R419" s="25"/>
      <c r="S419" s="25"/>
      <c r="T419" s="25"/>
      <c r="U419" s="25"/>
      <c r="V419" s="25"/>
      <c r="W419" s="25"/>
      <c r="X419" s="25"/>
      <c r="Y419" s="25"/>
      <c r="Z419" s="25"/>
    </row>
    <row r="420" ht="12.75" customHeight="1">
      <c r="A420" s="436">
        <v>41919.0</v>
      </c>
      <c r="B420" s="437" t="s">
        <v>7026</v>
      </c>
      <c r="C420" s="437">
        <v>2016.0</v>
      </c>
      <c r="D420" s="511">
        <v>42445.0</v>
      </c>
      <c r="E420" s="439" t="s">
        <v>7027</v>
      </c>
      <c r="F420" s="408" t="s">
        <v>3035</v>
      </c>
      <c r="G420" s="439" t="s">
        <v>17</v>
      </c>
      <c r="H420" s="408" t="s">
        <v>244</v>
      </c>
      <c r="I420" s="511">
        <v>43781.0</v>
      </c>
      <c r="J420" s="439">
        <v>11.0</v>
      </c>
      <c r="K420" s="584" t="s">
        <v>19</v>
      </c>
      <c r="L420" s="408" t="s">
        <v>395</v>
      </c>
      <c r="M420" s="541">
        <f t="shared" si="1"/>
        <v>1336</v>
      </c>
      <c r="N420" s="25"/>
      <c r="O420" s="25"/>
      <c r="P420" s="25"/>
      <c r="Q420" s="25"/>
      <c r="R420" s="25"/>
      <c r="S420" s="25"/>
      <c r="T420" s="25"/>
      <c r="U420" s="25"/>
      <c r="V420" s="25"/>
      <c r="W420" s="25"/>
      <c r="X420" s="25"/>
      <c r="Y420" s="25"/>
      <c r="Z420" s="25"/>
    </row>
    <row r="421" ht="12.75" customHeight="1">
      <c r="A421" s="430">
        <v>42019.0</v>
      </c>
      <c r="B421" s="431" t="s">
        <v>7028</v>
      </c>
      <c r="C421" s="431">
        <v>2016.0</v>
      </c>
      <c r="D421" s="508">
        <v>42591.0</v>
      </c>
      <c r="E421" s="433" t="s">
        <v>7029</v>
      </c>
      <c r="F421" s="405" t="s">
        <v>752</v>
      </c>
      <c r="G421" s="433" t="s">
        <v>17</v>
      </c>
      <c r="H421" s="405" t="s">
        <v>5405</v>
      </c>
      <c r="I421" s="508">
        <v>43781.0</v>
      </c>
      <c r="J421" s="433">
        <v>11.0</v>
      </c>
      <c r="K421" s="584" t="s">
        <v>19</v>
      </c>
      <c r="L421" s="405" t="s">
        <v>386</v>
      </c>
      <c r="M421" s="540">
        <f t="shared" si="1"/>
        <v>1190</v>
      </c>
      <c r="N421" s="25"/>
      <c r="O421" s="25"/>
      <c r="P421" s="25"/>
      <c r="Q421" s="25"/>
      <c r="R421" s="25"/>
      <c r="S421" s="25"/>
      <c r="T421" s="25"/>
      <c r="U421" s="25"/>
      <c r="V421" s="25"/>
      <c r="W421" s="25"/>
      <c r="X421" s="25"/>
      <c r="Y421" s="25"/>
      <c r="Z421" s="25"/>
    </row>
    <row r="422" ht="12.75" customHeight="1">
      <c r="A422" s="436">
        <v>42119.0</v>
      </c>
      <c r="B422" s="437" t="s">
        <v>7030</v>
      </c>
      <c r="C422" s="437">
        <v>2019.0</v>
      </c>
      <c r="D422" s="511">
        <v>43580.0</v>
      </c>
      <c r="E422" s="439" t="s">
        <v>7031</v>
      </c>
      <c r="F422" s="408" t="s">
        <v>1630</v>
      </c>
      <c r="G422" s="439" t="s">
        <v>17</v>
      </c>
      <c r="H422" s="408" t="s">
        <v>866</v>
      </c>
      <c r="I422" s="511">
        <v>43781.0</v>
      </c>
      <c r="J422" s="439">
        <v>11.0</v>
      </c>
      <c r="K422" s="584" t="s">
        <v>19</v>
      </c>
      <c r="L422" s="408" t="s">
        <v>390</v>
      </c>
      <c r="M422" s="541">
        <f t="shared" si="1"/>
        <v>201</v>
      </c>
      <c r="N422" s="25"/>
      <c r="O422" s="25"/>
      <c r="P422" s="25"/>
      <c r="Q422" s="25"/>
      <c r="R422" s="25"/>
      <c r="S422" s="25"/>
      <c r="T422" s="25"/>
      <c r="U422" s="25"/>
      <c r="V422" s="25"/>
      <c r="W422" s="25"/>
      <c r="X422" s="25"/>
      <c r="Y422" s="25"/>
      <c r="Z422" s="25"/>
    </row>
    <row r="423" ht="12.75" customHeight="1">
      <c r="A423" s="430">
        <v>42219.0</v>
      </c>
      <c r="B423" s="431" t="s">
        <v>7032</v>
      </c>
      <c r="C423" s="431">
        <v>2019.0</v>
      </c>
      <c r="D423" s="508">
        <v>43633.0</v>
      </c>
      <c r="E423" s="433" t="s">
        <v>7033</v>
      </c>
      <c r="F423" s="405" t="s">
        <v>3933</v>
      </c>
      <c r="G423" s="433" t="s">
        <v>17</v>
      </c>
      <c r="H423" s="405" t="s">
        <v>7034</v>
      </c>
      <c r="I423" s="508">
        <v>43781.0</v>
      </c>
      <c r="J423" s="433">
        <v>11.0</v>
      </c>
      <c r="K423" s="584" t="s">
        <v>19</v>
      </c>
      <c r="L423" s="405" t="s">
        <v>390</v>
      </c>
      <c r="M423" s="540">
        <f t="shared" si="1"/>
        <v>148</v>
      </c>
      <c r="N423" s="25"/>
      <c r="O423" s="25"/>
      <c r="P423" s="25"/>
      <c r="Q423" s="25"/>
      <c r="R423" s="25"/>
      <c r="S423" s="25"/>
      <c r="T423" s="25"/>
      <c r="U423" s="25"/>
      <c r="V423" s="25"/>
      <c r="W423" s="25"/>
      <c r="X423" s="25"/>
      <c r="Y423" s="25"/>
      <c r="Z423" s="25"/>
    </row>
    <row r="424" ht="12.75" customHeight="1">
      <c r="A424" s="436">
        <v>42319.0</v>
      </c>
      <c r="B424" s="437" t="s">
        <v>7035</v>
      </c>
      <c r="C424" s="437">
        <v>2018.0</v>
      </c>
      <c r="D424" s="511">
        <v>43315.0</v>
      </c>
      <c r="E424" s="439" t="s">
        <v>7036</v>
      </c>
      <c r="F424" s="408" t="s">
        <v>6234</v>
      </c>
      <c r="G424" s="439" t="s">
        <v>17</v>
      </c>
      <c r="H424" s="408" t="s">
        <v>5405</v>
      </c>
      <c r="I424" s="511">
        <v>43781.0</v>
      </c>
      <c r="J424" s="439">
        <v>11.0</v>
      </c>
      <c r="K424" s="584" t="s">
        <v>19</v>
      </c>
      <c r="L424" s="408" t="s">
        <v>395</v>
      </c>
      <c r="M424" s="541">
        <f t="shared" si="1"/>
        <v>466</v>
      </c>
      <c r="N424" s="138"/>
      <c r="O424" s="138"/>
      <c r="P424" s="138"/>
      <c r="Q424" s="138"/>
      <c r="R424" s="138"/>
      <c r="S424" s="138"/>
      <c r="T424" s="138"/>
      <c r="U424" s="138"/>
      <c r="V424" s="138"/>
      <c r="W424" s="138"/>
      <c r="X424" s="138"/>
      <c r="Y424" s="138"/>
      <c r="Z424" s="138"/>
    </row>
    <row r="425" ht="12.75" customHeight="1">
      <c r="A425" s="430">
        <v>42419.0</v>
      </c>
      <c r="B425" s="431" t="s">
        <v>7037</v>
      </c>
      <c r="C425" s="431">
        <v>2018.0</v>
      </c>
      <c r="D425" s="508">
        <v>43255.0</v>
      </c>
      <c r="E425" s="433" t="s">
        <v>7038</v>
      </c>
      <c r="F425" s="405" t="s">
        <v>6234</v>
      </c>
      <c r="G425" s="433" t="s">
        <v>17</v>
      </c>
      <c r="H425" s="405" t="s">
        <v>5372</v>
      </c>
      <c r="I425" s="508">
        <v>43781.0</v>
      </c>
      <c r="J425" s="433">
        <v>11.0</v>
      </c>
      <c r="K425" s="584" t="s">
        <v>19</v>
      </c>
      <c r="L425" s="405" t="s">
        <v>395</v>
      </c>
      <c r="M425" s="540">
        <f t="shared" si="1"/>
        <v>526</v>
      </c>
      <c r="N425" s="138"/>
      <c r="O425" s="138"/>
      <c r="P425" s="138"/>
      <c r="Q425" s="138"/>
      <c r="R425" s="138"/>
      <c r="S425" s="138"/>
      <c r="T425" s="138"/>
      <c r="U425" s="138"/>
      <c r="V425" s="138"/>
      <c r="W425" s="138"/>
      <c r="X425" s="138"/>
      <c r="Y425" s="138"/>
      <c r="Z425" s="138"/>
    </row>
    <row r="426" ht="12.75" customHeight="1">
      <c r="A426" s="436">
        <v>42519.0</v>
      </c>
      <c r="B426" s="437" t="s">
        <v>7039</v>
      </c>
      <c r="C426" s="437">
        <v>2018.0</v>
      </c>
      <c r="D426" s="511">
        <v>43285.0</v>
      </c>
      <c r="E426" s="439" t="s">
        <v>7040</v>
      </c>
      <c r="F426" s="408" t="s">
        <v>6234</v>
      </c>
      <c r="G426" s="439" t="s">
        <v>17</v>
      </c>
      <c r="H426" s="408" t="s">
        <v>39</v>
      </c>
      <c r="I426" s="511">
        <v>43781.0</v>
      </c>
      <c r="J426" s="439">
        <v>11.0</v>
      </c>
      <c r="K426" s="584" t="s">
        <v>19</v>
      </c>
      <c r="L426" s="408" t="s">
        <v>395</v>
      </c>
      <c r="M426" s="541">
        <f t="shared" si="1"/>
        <v>496</v>
      </c>
      <c r="N426" s="138"/>
      <c r="O426" s="138"/>
      <c r="P426" s="138"/>
      <c r="Q426" s="138"/>
      <c r="R426" s="138"/>
      <c r="S426" s="138"/>
      <c r="T426" s="138"/>
      <c r="U426" s="138"/>
      <c r="V426" s="138"/>
      <c r="W426" s="138"/>
      <c r="X426" s="138"/>
      <c r="Y426" s="138"/>
      <c r="Z426" s="138"/>
    </row>
    <row r="427" ht="12.75" customHeight="1">
      <c r="A427" s="430">
        <v>42619.0</v>
      </c>
      <c r="B427" s="431" t="s">
        <v>7041</v>
      </c>
      <c r="C427" s="431">
        <v>2016.0</v>
      </c>
      <c r="D427" s="508">
        <v>42677.0</v>
      </c>
      <c r="E427" s="433" t="s">
        <v>7042</v>
      </c>
      <c r="F427" s="405" t="s">
        <v>6234</v>
      </c>
      <c r="G427" s="433" t="s">
        <v>17</v>
      </c>
      <c r="H427" s="405" t="s">
        <v>244</v>
      </c>
      <c r="I427" s="508">
        <v>43781.0</v>
      </c>
      <c r="J427" s="433">
        <v>11.0</v>
      </c>
      <c r="K427" s="584" t="s">
        <v>19</v>
      </c>
      <c r="L427" s="405" t="s">
        <v>395</v>
      </c>
      <c r="M427" s="540">
        <f t="shared" si="1"/>
        <v>1104</v>
      </c>
      <c r="N427" s="138"/>
      <c r="O427" s="138"/>
      <c r="P427" s="138"/>
      <c r="Q427" s="138"/>
      <c r="R427" s="138"/>
      <c r="S427" s="138"/>
      <c r="T427" s="138"/>
      <c r="U427" s="138"/>
      <c r="V427" s="138"/>
      <c r="W427" s="138"/>
      <c r="X427" s="138"/>
      <c r="Y427" s="138"/>
      <c r="Z427" s="138"/>
    </row>
    <row r="428" ht="12.75" customHeight="1">
      <c r="A428" s="436">
        <v>42719.0</v>
      </c>
      <c r="B428" s="437" t="s">
        <v>7043</v>
      </c>
      <c r="C428" s="437">
        <v>2014.0</v>
      </c>
      <c r="D428" s="511">
        <v>41893.0</v>
      </c>
      <c r="E428" s="439" t="s">
        <v>7044</v>
      </c>
      <c r="F428" s="408" t="s">
        <v>3459</v>
      </c>
      <c r="G428" s="439" t="s">
        <v>712</v>
      </c>
      <c r="H428" s="408" t="s">
        <v>130</v>
      </c>
      <c r="I428" s="511">
        <v>43789.0</v>
      </c>
      <c r="J428" s="439">
        <v>11.0</v>
      </c>
      <c r="K428" s="547" t="s">
        <v>293</v>
      </c>
      <c r="L428" s="408" t="s">
        <v>395</v>
      </c>
      <c r="M428" s="541">
        <f t="shared" si="1"/>
        <v>1896</v>
      </c>
      <c r="N428" s="138"/>
      <c r="O428" s="138"/>
      <c r="P428" s="138"/>
      <c r="Q428" s="138"/>
      <c r="R428" s="138"/>
      <c r="S428" s="138"/>
      <c r="T428" s="138"/>
      <c r="U428" s="138"/>
      <c r="V428" s="138"/>
      <c r="W428" s="138"/>
      <c r="X428" s="138"/>
      <c r="Y428" s="138"/>
      <c r="Z428" s="138"/>
    </row>
    <row r="429" ht="12.75" customHeight="1">
      <c r="A429" s="430">
        <v>42819.0</v>
      </c>
      <c r="B429" s="431" t="s">
        <v>7045</v>
      </c>
      <c r="C429" s="431">
        <v>2017.0</v>
      </c>
      <c r="D429" s="508">
        <v>42935.0</v>
      </c>
      <c r="E429" s="433" t="s">
        <v>7046</v>
      </c>
      <c r="F429" s="405" t="s">
        <v>3933</v>
      </c>
      <c r="G429" s="433" t="s">
        <v>712</v>
      </c>
      <c r="H429" s="405" t="s">
        <v>66</v>
      </c>
      <c r="I429" s="508">
        <v>43789.0</v>
      </c>
      <c r="J429" s="433">
        <v>11.0</v>
      </c>
      <c r="K429" s="543" t="s">
        <v>322</v>
      </c>
      <c r="L429" s="405" t="s">
        <v>390</v>
      </c>
      <c r="M429" s="540">
        <f t="shared" si="1"/>
        <v>854</v>
      </c>
      <c r="N429" s="138"/>
      <c r="O429" s="138"/>
      <c r="P429" s="138"/>
      <c r="Q429" s="138"/>
      <c r="R429" s="138"/>
      <c r="S429" s="138"/>
      <c r="T429" s="138"/>
      <c r="U429" s="138"/>
      <c r="V429" s="138"/>
      <c r="W429" s="138"/>
      <c r="X429" s="138"/>
      <c r="Y429" s="138"/>
      <c r="Z429" s="138"/>
    </row>
    <row r="430" ht="12.75" customHeight="1">
      <c r="A430" s="436">
        <v>42919.0</v>
      </c>
      <c r="B430" s="437" t="s">
        <v>7047</v>
      </c>
      <c r="C430" s="437">
        <v>2013.0</v>
      </c>
      <c r="D430" s="511">
        <v>41414.0</v>
      </c>
      <c r="E430" s="439" t="s">
        <v>7048</v>
      </c>
      <c r="F430" s="408" t="s">
        <v>1653</v>
      </c>
      <c r="G430" s="439" t="s">
        <v>712</v>
      </c>
      <c r="H430" s="408" t="s">
        <v>7049</v>
      </c>
      <c r="I430" s="511">
        <v>43789.0</v>
      </c>
      <c r="J430" s="439">
        <v>11.0</v>
      </c>
      <c r="K430" s="543" t="s">
        <v>329</v>
      </c>
      <c r="L430" s="408" t="s">
        <v>390</v>
      </c>
      <c r="M430" s="541">
        <f t="shared" si="1"/>
        <v>2375</v>
      </c>
      <c r="N430" s="138"/>
      <c r="O430" s="138"/>
      <c r="P430" s="138"/>
      <c r="Q430" s="138"/>
      <c r="R430" s="138"/>
      <c r="S430" s="138"/>
      <c r="T430" s="138"/>
      <c r="U430" s="138"/>
      <c r="V430" s="138"/>
      <c r="W430" s="138"/>
      <c r="X430" s="138"/>
      <c r="Y430" s="138"/>
      <c r="Z430" s="138"/>
    </row>
    <row r="431" ht="12.75" customHeight="1">
      <c r="A431" s="430">
        <v>43019.0</v>
      </c>
      <c r="B431" s="431" t="s">
        <v>7050</v>
      </c>
      <c r="C431" s="431">
        <v>2018.0</v>
      </c>
      <c r="D431" s="508">
        <v>43455.0</v>
      </c>
      <c r="E431" s="433" t="s">
        <v>7051</v>
      </c>
      <c r="F431" s="514" t="s">
        <v>6998</v>
      </c>
      <c r="G431" s="433" t="s">
        <v>725</v>
      </c>
      <c r="H431" s="405" t="s">
        <v>1189</v>
      </c>
      <c r="I431" s="508">
        <v>43789.0</v>
      </c>
      <c r="J431" s="433">
        <v>11.0</v>
      </c>
      <c r="K431" s="543" t="s">
        <v>322</v>
      </c>
      <c r="L431" s="405" t="s">
        <v>399</v>
      </c>
      <c r="M431" s="540">
        <f t="shared" si="1"/>
        <v>334</v>
      </c>
      <c r="N431" s="138"/>
      <c r="O431" s="138"/>
      <c r="P431" s="138"/>
      <c r="Q431" s="138"/>
      <c r="R431" s="138"/>
      <c r="S431" s="138"/>
      <c r="T431" s="138"/>
      <c r="U431" s="138"/>
      <c r="V431" s="138"/>
      <c r="W431" s="138"/>
      <c r="X431" s="138"/>
      <c r="Y431" s="138"/>
      <c r="Z431" s="138"/>
    </row>
    <row r="432" ht="12.75" customHeight="1">
      <c r="A432" s="436">
        <v>43119.0</v>
      </c>
      <c r="B432" s="437" t="s">
        <v>7052</v>
      </c>
      <c r="C432" s="437">
        <v>2019.0</v>
      </c>
      <c r="D432" s="511">
        <v>43600.0</v>
      </c>
      <c r="E432" s="439" t="s">
        <v>7053</v>
      </c>
      <c r="F432" s="516" t="s">
        <v>2983</v>
      </c>
      <c r="G432" s="439" t="s">
        <v>725</v>
      </c>
      <c r="H432" s="408" t="s">
        <v>7054</v>
      </c>
      <c r="I432" s="511">
        <v>43789.0</v>
      </c>
      <c r="J432" s="439">
        <v>11.0</v>
      </c>
      <c r="K432" s="543" t="s">
        <v>336</v>
      </c>
      <c r="L432" s="408" t="s">
        <v>399</v>
      </c>
      <c r="M432" s="541">
        <f t="shared" si="1"/>
        <v>189</v>
      </c>
      <c r="N432" s="138"/>
      <c r="O432" s="138"/>
      <c r="P432" s="138"/>
      <c r="Q432" s="138"/>
      <c r="R432" s="138"/>
      <c r="S432" s="138"/>
      <c r="T432" s="138"/>
      <c r="U432" s="138"/>
      <c r="V432" s="138"/>
      <c r="W432" s="138"/>
      <c r="X432" s="138"/>
      <c r="Y432" s="138"/>
      <c r="Z432" s="138"/>
    </row>
    <row r="433" ht="12.75" customHeight="1">
      <c r="A433" s="430">
        <v>43219.0</v>
      </c>
      <c r="B433" s="431" t="s">
        <v>7055</v>
      </c>
      <c r="C433" s="431">
        <v>2012.0</v>
      </c>
      <c r="D433" s="508">
        <v>40991.0</v>
      </c>
      <c r="E433" s="433" t="s">
        <v>7056</v>
      </c>
      <c r="F433" s="405" t="s">
        <v>353</v>
      </c>
      <c r="G433" s="433" t="s">
        <v>712</v>
      </c>
      <c r="H433" s="405" t="s">
        <v>26</v>
      </c>
      <c r="I433" s="508">
        <v>43789.0</v>
      </c>
      <c r="J433" s="433">
        <v>11.0</v>
      </c>
      <c r="K433" s="543" t="s">
        <v>329</v>
      </c>
      <c r="L433" s="405" t="s">
        <v>390</v>
      </c>
      <c r="M433" s="540">
        <f t="shared" si="1"/>
        <v>2798</v>
      </c>
      <c r="N433" s="138"/>
      <c r="O433" s="138"/>
      <c r="P433" s="138"/>
      <c r="Q433" s="138"/>
      <c r="R433" s="138"/>
      <c r="S433" s="138"/>
      <c r="T433" s="138"/>
      <c r="U433" s="138"/>
      <c r="V433" s="138"/>
      <c r="W433" s="138"/>
      <c r="X433" s="138"/>
      <c r="Y433" s="138"/>
      <c r="Z433" s="138"/>
    </row>
    <row r="434" ht="12.75" customHeight="1">
      <c r="A434" s="436">
        <v>43319.0</v>
      </c>
      <c r="B434" s="437" t="s">
        <v>7057</v>
      </c>
      <c r="C434" s="437">
        <v>2014.0</v>
      </c>
      <c r="D434" s="511">
        <v>41766.0</v>
      </c>
      <c r="E434" s="439" t="s">
        <v>7058</v>
      </c>
      <c r="F434" s="408" t="s">
        <v>1014</v>
      </c>
      <c r="G434" s="439" t="s">
        <v>17</v>
      </c>
      <c r="H434" s="408" t="s">
        <v>380</v>
      </c>
      <c r="I434" s="511">
        <v>43790.0</v>
      </c>
      <c r="J434" s="439">
        <v>11.0</v>
      </c>
      <c r="K434" s="584" t="s">
        <v>19</v>
      </c>
      <c r="L434" s="408" t="s">
        <v>390</v>
      </c>
      <c r="M434" s="541">
        <f t="shared" si="1"/>
        <v>2024</v>
      </c>
      <c r="N434" s="138"/>
      <c r="O434" s="138"/>
      <c r="P434" s="138"/>
      <c r="Q434" s="138"/>
      <c r="R434" s="138"/>
      <c r="S434" s="138"/>
      <c r="T434" s="138"/>
      <c r="U434" s="138"/>
      <c r="V434" s="138"/>
      <c r="W434" s="138"/>
      <c r="X434" s="138"/>
      <c r="Y434" s="138"/>
      <c r="Z434" s="138"/>
    </row>
    <row r="435" ht="12.75" customHeight="1">
      <c r="A435" s="430">
        <v>43419.0</v>
      </c>
      <c r="B435" s="431" t="s">
        <v>7059</v>
      </c>
      <c r="C435" s="431">
        <v>2019.0</v>
      </c>
      <c r="D435" s="508">
        <v>43553.0</v>
      </c>
      <c r="E435" s="433" t="s">
        <v>7060</v>
      </c>
      <c r="F435" s="514" t="s">
        <v>2983</v>
      </c>
      <c r="G435" s="433" t="s">
        <v>729</v>
      </c>
      <c r="H435" s="405" t="s">
        <v>2528</v>
      </c>
      <c r="I435" s="508">
        <v>43790.0</v>
      </c>
      <c r="J435" s="433">
        <v>11.0</v>
      </c>
      <c r="K435" s="583" t="s">
        <v>344</v>
      </c>
      <c r="L435" s="405" t="s">
        <v>399</v>
      </c>
      <c r="M435" s="540">
        <f t="shared" si="1"/>
        <v>237</v>
      </c>
      <c r="N435" s="138"/>
      <c r="O435" s="138"/>
      <c r="P435" s="138"/>
      <c r="Q435" s="138"/>
      <c r="R435" s="138"/>
      <c r="S435" s="138"/>
      <c r="T435" s="138"/>
      <c r="U435" s="138"/>
      <c r="V435" s="138"/>
      <c r="W435" s="138"/>
      <c r="X435" s="138"/>
      <c r="Y435" s="138"/>
      <c r="Z435" s="138"/>
    </row>
    <row r="436" ht="12.75" customHeight="1">
      <c r="A436" s="436">
        <v>43519.0</v>
      </c>
      <c r="B436" s="437" t="s">
        <v>7061</v>
      </c>
      <c r="C436" s="437">
        <v>2016.0</v>
      </c>
      <c r="D436" s="511">
        <v>42396.0</v>
      </c>
      <c r="E436" s="439" t="s">
        <v>7062</v>
      </c>
      <c r="F436" s="408" t="s">
        <v>1120</v>
      </c>
      <c r="G436" s="439" t="s">
        <v>17</v>
      </c>
      <c r="H436" s="408" t="s">
        <v>163</v>
      </c>
      <c r="I436" s="511">
        <v>43791.0</v>
      </c>
      <c r="J436" s="439">
        <v>11.0</v>
      </c>
      <c r="K436" s="584" t="s">
        <v>19</v>
      </c>
      <c r="L436" s="408" t="s">
        <v>395</v>
      </c>
      <c r="M436" s="541">
        <f t="shared" si="1"/>
        <v>1395</v>
      </c>
      <c r="N436" s="138"/>
      <c r="O436" s="138"/>
      <c r="P436" s="138"/>
      <c r="Q436" s="138"/>
      <c r="R436" s="138"/>
      <c r="S436" s="138"/>
      <c r="T436" s="138"/>
      <c r="U436" s="138"/>
      <c r="V436" s="138"/>
      <c r="W436" s="138"/>
      <c r="X436" s="138"/>
      <c r="Y436" s="138"/>
      <c r="Z436" s="138"/>
    </row>
    <row r="437" ht="12.75" customHeight="1">
      <c r="A437" s="430">
        <v>43619.0</v>
      </c>
      <c r="B437" s="431" t="s">
        <v>7063</v>
      </c>
      <c r="C437" s="431">
        <v>2016.0</v>
      </c>
      <c r="D437" s="508">
        <v>42648.0</v>
      </c>
      <c r="E437" s="433" t="s">
        <v>7064</v>
      </c>
      <c r="F437" s="405" t="s">
        <v>171</v>
      </c>
      <c r="G437" s="433" t="s">
        <v>712</v>
      </c>
      <c r="H437" s="405" t="s">
        <v>50</v>
      </c>
      <c r="I437" s="508">
        <v>43791.0</v>
      </c>
      <c r="J437" s="433">
        <v>11.0</v>
      </c>
      <c r="K437" s="543" t="s">
        <v>322</v>
      </c>
      <c r="L437" s="405" t="s">
        <v>390</v>
      </c>
      <c r="M437" s="540">
        <f t="shared" si="1"/>
        <v>1143</v>
      </c>
      <c r="N437" s="138"/>
      <c r="O437" s="138"/>
      <c r="P437" s="138"/>
      <c r="Q437" s="138"/>
      <c r="R437" s="138"/>
      <c r="S437" s="138"/>
      <c r="T437" s="138"/>
      <c r="U437" s="138"/>
      <c r="V437" s="138"/>
      <c r="W437" s="138"/>
      <c r="X437" s="138"/>
      <c r="Y437" s="138"/>
      <c r="Z437" s="138"/>
    </row>
    <row r="438" ht="12.75" customHeight="1">
      <c r="A438" s="436">
        <v>43719.0</v>
      </c>
      <c r="B438" s="437" t="s">
        <v>7065</v>
      </c>
      <c r="C438" s="437">
        <v>2019.0</v>
      </c>
      <c r="D438" s="511">
        <v>43504.0</v>
      </c>
      <c r="E438" s="439" t="s">
        <v>7066</v>
      </c>
      <c r="F438" s="516" t="s">
        <v>6989</v>
      </c>
      <c r="G438" s="439" t="s">
        <v>725</v>
      </c>
      <c r="H438" s="408" t="s">
        <v>2919</v>
      </c>
      <c r="I438" s="511">
        <v>43791.0</v>
      </c>
      <c r="J438" s="439">
        <v>11.0</v>
      </c>
      <c r="K438" s="583" t="s">
        <v>344</v>
      </c>
      <c r="L438" s="408" t="s">
        <v>399</v>
      </c>
      <c r="M438" s="541">
        <f t="shared" si="1"/>
        <v>287</v>
      </c>
      <c r="N438" s="138"/>
      <c r="O438" s="138"/>
      <c r="P438" s="138"/>
      <c r="Q438" s="138"/>
      <c r="R438" s="138"/>
      <c r="S438" s="138"/>
      <c r="T438" s="138"/>
      <c r="U438" s="138"/>
      <c r="V438" s="138"/>
      <c r="W438" s="138"/>
      <c r="X438" s="138"/>
      <c r="Y438" s="138"/>
      <c r="Z438" s="138"/>
    </row>
    <row r="439" ht="12.75" customHeight="1">
      <c r="A439" s="430">
        <v>43819.0</v>
      </c>
      <c r="B439" s="431" t="s">
        <v>7067</v>
      </c>
      <c r="C439" s="431">
        <v>2018.0</v>
      </c>
      <c r="D439" s="508">
        <v>43441.0</v>
      </c>
      <c r="E439" s="433" t="s">
        <v>7068</v>
      </c>
      <c r="F439" s="514" t="s">
        <v>2983</v>
      </c>
      <c r="G439" s="433" t="s">
        <v>729</v>
      </c>
      <c r="H439" s="405" t="s">
        <v>7069</v>
      </c>
      <c r="I439" s="508">
        <v>43791.0</v>
      </c>
      <c r="J439" s="433">
        <v>11.0</v>
      </c>
      <c r="K439" s="583" t="s">
        <v>344</v>
      </c>
      <c r="L439" s="405" t="s">
        <v>399</v>
      </c>
      <c r="M439" s="540">
        <f t="shared" si="1"/>
        <v>350</v>
      </c>
      <c r="N439" s="138"/>
      <c r="O439" s="138"/>
      <c r="P439" s="138"/>
      <c r="Q439" s="138"/>
      <c r="R439" s="138"/>
      <c r="S439" s="138"/>
      <c r="T439" s="138"/>
      <c r="U439" s="138"/>
      <c r="V439" s="138"/>
      <c r="W439" s="138"/>
      <c r="X439" s="138"/>
      <c r="Y439" s="138"/>
      <c r="Z439" s="138"/>
    </row>
    <row r="440" ht="12.75" customHeight="1">
      <c r="A440" s="436">
        <v>43919.0</v>
      </c>
      <c r="B440" s="437" t="s">
        <v>7070</v>
      </c>
      <c r="C440" s="437">
        <v>2019.0</v>
      </c>
      <c r="D440" s="511">
        <v>43497.0</v>
      </c>
      <c r="E440" s="439" t="s">
        <v>7071</v>
      </c>
      <c r="F440" s="516" t="s">
        <v>7072</v>
      </c>
      <c r="G440" s="439" t="s">
        <v>725</v>
      </c>
      <c r="H440" s="408" t="s">
        <v>7073</v>
      </c>
      <c r="I440" s="511">
        <v>43794.0</v>
      </c>
      <c r="J440" s="439">
        <v>11.0</v>
      </c>
      <c r="K440" s="583" t="s">
        <v>1259</v>
      </c>
      <c r="L440" s="408" t="s">
        <v>399</v>
      </c>
      <c r="M440" s="541">
        <f t="shared" si="1"/>
        <v>297</v>
      </c>
      <c r="N440" s="138"/>
      <c r="O440" s="138"/>
      <c r="P440" s="138"/>
      <c r="Q440" s="138"/>
      <c r="R440" s="138"/>
      <c r="S440" s="138"/>
      <c r="T440" s="138"/>
      <c r="U440" s="138"/>
      <c r="V440" s="138"/>
      <c r="W440" s="138"/>
      <c r="X440" s="138"/>
      <c r="Y440" s="138"/>
      <c r="Z440" s="138"/>
    </row>
    <row r="441" ht="12.75" customHeight="1">
      <c r="A441" s="430">
        <v>44019.0</v>
      </c>
      <c r="B441" s="431" t="s">
        <v>7074</v>
      </c>
      <c r="C441" s="431">
        <v>2011.0</v>
      </c>
      <c r="D441" s="508">
        <v>40602.0</v>
      </c>
      <c r="E441" s="433" t="s">
        <v>7075</v>
      </c>
      <c r="F441" s="405" t="s">
        <v>723</v>
      </c>
      <c r="G441" s="433" t="s">
        <v>712</v>
      </c>
      <c r="H441" s="405" t="s">
        <v>149</v>
      </c>
      <c r="I441" s="508">
        <v>43803.0</v>
      </c>
      <c r="J441" s="433">
        <v>12.0</v>
      </c>
      <c r="K441" s="547" t="s">
        <v>293</v>
      </c>
      <c r="L441" s="405" t="s">
        <v>390</v>
      </c>
      <c r="M441" s="540">
        <f t="shared" si="1"/>
        <v>3201</v>
      </c>
      <c r="N441" s="138"/>
      <c r="O441" s="138"/>
      <c r="P441" s="138"/>
      <c r="Q441" s="138"/>
      <c r="R441" s="138"/>
      <c r="S441" s="138"/>
      <c r="T441" s="138"/>
      <c r="U441" s="138"/>
      <c r="V441" s="138"/>
      <c r="W441" s="138"/>
      <c r="X441" s="138"/>
      <c r="Y441" s="138"/>
      <c r="Z441" s="138"/>
    </row>
    <row r="442" ht="12.75" customHeight="1">
      <c r="A442" s="436">
        <v>44119.0</v>
      </c>
      <c r="B442" s="437" t="s">
        <v>7076</v>
      </c>
      <c r="C442" s="437">
        <v>2011.0</v>
      </c>
      <c r="D442" s="511">
        <v>40802.0</v>
      </c>
      <c r="E442" s="439" t="s">
        <v>7077</v>
      </c>
      <c r="F442" s="408" t="s">
        <v>723</v>
      </c>
      <c r="G442" s="439" t="s">
        <v>17</v>
      </c>
      <c r="H442" s="408" t="s">
        <v>153</v>
      </c>
      <c r="I442" s="511">
        <v>43803.0</v>
      </c>
      <c r="J442" s="439">
        <v>12.0</v>
      </c>
      <c r="K442" s="584" t="s">
        <v>19</v>
      </c>
      <c r="L442" s="408" t="s">
        <v>390</v>
      </c>
      <c r="M442" s="541">
        <f t="shared" si="1"/>
        <v>3001</v>
      </c>
      <c r="N442" s="138"/>
      <c r="O442" s="138"/>
      <c r="P442" s="138"/>
      <c r="Q442" s="138"/>
      <c r="R442" s="138"/>
      <c r="S442" s="138"/>
      <c r="T442" s="138"/>
      <c r="U442" s="138"/>
      <c r="V442" s="138"/>
      <c r="W442" s="138"/>
      <c r="X442" s="138"/>
      <c r="Y442" s="138"/>
      <c r="Z442" s="138"/>
    </row>
    <row r="443" ht="12.75" customHeight="1">
      <c r="A443" s="430">
        <v>44219.0</v>
      </c>
      <c r="B443" s="431" t="s">
        <v>7078</v>
      </c>
      <c r="C443" s="431">
        <v>2013.0</v>
      </c>
      <c r="D443" s="508">
        <v>41396.0</v>
      </c>
      <c r="E443" s="433" t="s">
        <v>7079</v>
      </c>
      <c r="F443" s="405" t="s">
        <v>55</v>
      </c>
      <c r="G443" s="433" t="s">
        <v>17</v>
      </c>
      <c r="H443" s="405" t="s">
        <v>2542</v>
      </c>
      <c r="I443" s="508">
        <v>43803.0</v>
      </c>
      <c r="J443" s="433">
        <v>12.0</v>
      </c>
      <c r="K443" s="584" t="s">
        <v>19</v>
      </c>
      <c r="L443" s="405" t="s">
        <v>390</v>
      </c>
      <c r="M443" s="540">
        <f t="shared" si="1"/>
        <v>2407</v>
      </c>
      <c r="N443" s="138"/>
      <c r="O443" s="138"/>
      <c r="P443" s="138"/>
      <c r="Q443" s="138"/>
      <c r="R443" s="138"/>
      <c r="S443" s="138"/>
      <c r="T443" s="138"/>
      <c r="U443" s="138"/>
      <c r="V443" s="138"/>
      <c r="W443" s="138"/>
      <c r="X443" s="138"/>
      <c r="Y443" s="138"/>
      <c r="Z443" s="138"/>
    </row>
    <row r="444" ht="12.75" customHeight="1">
      <c r="A444" s="436">
        <v>44319.0</v>
      </c>
      <c r="B444" s="437" t="s">
        <v>7080</v>
      </c>
      <c r="C444" s="437">
        <v>2013.0</v>
      </c>
      <c r="D444" s="511">
        <v>41311.0</v>
      </c>
      <c r="E444" s="439" t="s">
        <v>7081</v>
      </c>
      <c r="F444" s="408" t="s">
        <v>55</v>
      </c>
      <c r="G444" s="439" t="s">
        <v>17</v>
      </c>
      <c r="H444" s="408" t="s">
        <v>1123</v>
      </c>
      <c r="I444" s="511">
        <v>43803.0</v>
      </c>
      <c r="J444" s="439">
        <v>12.0</v>
      </c>
      <c r="K444" s="584" t="s">
        <v>19</v>
      </c>
      <c r="L444" s="408" t="s">
        <v>390</v>
      </c>
      <c r="M444" s="541">
        <f t="shared" si="1"/>
        <v>2492</v>
      </c>
      <c r="N444" s="138"/>
      <c r="O444" s="138"/>
      <c r="P444" s="138"/>
      <c r="Q444" s="138"/>
      <c r="R444" s="138"/>
      <c r="S444" s="138"/>
      <c r="T444" s="138"/>
      <c r="U444" s="138"/>
      <c r="V444" s="138"/>
      <c r="W444" s="138"/>
      <c r="X444" s="138"/>
      <c r="Y444" s="138"/>
      <c r="Z444" s="138"/>
    </row>
    <row r="445" ht="12.75" customHeight="1">
      <c r="A445" s="430">
        <v>44419.0</v>
      </c>
      <c r="B445" s="431" t="s">
        <v>7082</v>
      </c>
      <c r="C445" s="431">
        <v>2013.0</v>
      </c>
      <c r="D445" s="508">
        <v>41513.0</v>
      </c>
      <c r="E445" s="433" t="s">
        <v>7083</v>
      </c>
      <c r="F445" s="405" t="s">
        <v>965</v>
      </c>
      <c r="G445" s="433" t="s">
        <v>17</v>
      </c>
      <c r="H445" s="405" t="s">
        <v>1043</v>
      </c>
      <c r="I445" s="508">
        <v>43803.0</v>
      </c>
      <c r="J445" s="433">
        <v>12.0</v>
      </c>
      <c r="K445" s="584" t="s">
        <v>19</v>
      </c>
      <c r="L445" s="405" t="s">
        <v>390</v>
      </c>
      <c r="M445" s="540">
        <f t="shared" si="1"/>
        <v>2290</v>
      </c>
      <c r="N445" s="138"/>
      <c r="O445" s="138"/>
      <c r="P445" s="138"/>
      <c r="Q445" s="138"/>
      <c r="R445" s="138"/>
      <c r="S445" s="138"/>
      <c r="T445" s="138"/>
      <c r="U445" s="138"/>
      <c r="V445" s="138"/>
      <c r="W445" s="138"/>
      <c r="X445" s="138"/>
      <c r="Y445" s="138"/>
      <c r="Z445" s="138"/>
    </row>
    <row r="446" ht="12.75" customHeight="1">
      <c r="A446" s="436">
        <v>44519.0</v>
      </c>
      <c r="B446" s="437" t="s">
        <v>7084</v>
      </c>
      <c r="C446" s="437">
        <v>2014.0</v>
      </c>
      <c r="D446" s="511">
        <v>41981.0</v>
      </c>
      <c r="E446" s="439" t="s">
        <v>7085</v>
      </c>
      <c r="F446" s="408" t="s">
        <v>865</v>
      </c>
      <c r="G446" s="439" t="s">
        <v>17</v>
      </c>
      <c r="H446" s="408" t="s">
        <v>1123</v>
      </c>
      <c r="I446" s="511">
        <v>43803.0</v>
      </c>
      <c r="J446" s="439">
        <v>12.0</v>
      </c>
      <c r="K446" s="584" t="s">
        <v>19</v>
      </c>
      <c r="L446" s="408" t="s">
        <v>390</v>
      </c>
      <c r="M446" s="541">
        <f t="shared" si="1"/>
        <v>1822</v>
      </c>
      <c r="N446" s="138"/>
      <c r="O446" s="138"/>
      <c r="P446" s="138"/>
      <c r="Q446" s="138"/>
      <c r="R446" s="138"/>
      <c r="S446" s="138"/>
      <c r="T446" s="138"/>
      <c r="U446" s="138"/>
      <c r="V446" s="138"/>
      <c r="W446" s="138"/>
      <c r="X446" s="138"/>
      <c r="Y446" s="138"/>
      <c r="Z446" s="138"/>
    </row>
    <row r="447" ht="12.75" customHeight="1">
      <c r="A447" s="430">
        <v>44619.0</v>
      </c>
      <c r="B447" s="431" t="s">
        <v>7086</v>
      </c>
      <c r="C447" s="431">
        <v>2016.0</v>
      </c>
      <c r="D447" s="508">
        <v>42720.0</v>
      </c>
      <c r="E447" s="433" t="s">
        <v>7087</v>
      </c>
      <c r="F447" s="405" t="s">
        <v>2199</v>
      </c>
      <c r="G447" s="433" t="s">
        <v>17</v>
      </c>
      <c r="H447" s="405" t="s">
        <v>56</v>
      </c>
      <c r="I447" s="508">
        <v>43803.0</v>
      </c>
      <c r="J447" s="433">
        <v>12.0</v>
      </c>
      <c r="K447" s="584" t="s">
        <v>19</v>
      </c>
      <c r="L447" s="405" t="s">
        <v>395</v>
      </c>
      <c r="M447" s="540">
        <f t="shared" si="1"/>
        <v>1083</v>
      </c>
      <c r="N447" s="138"/>
      <c r="O447" s="138"/>
      <c r="P447" s="138"/>
      <c r="Q447" s="138"/>
      <c r="R447" s="138"/>
      <c r="S447" s="138"/>
      <c r="T447" s="138"/>
      <c r="U447" s="138"/>
      <c r="V447" s="138"/>
      <c r="W447" s="138"/>
      <c r="X447" s="138"/>
      <c r="Y447" s="138"/>
      <c r="Z447" s="138"/>
    </row>
    <row r="448" ht="12.75" customHeight="1">
      <c r="A448" s="436">
        <v>44719.0</v>
      </c>
      <c r="B448" s="437" t="s">
        <v>7088</v>
      </c>
      <c r="C448" s="437">
        <v>2017.0</v>
      </c>
      <c r="D448" s="511">
        <v>42835.0</v>
      </c>
      <c r="E448" s="439" t="s">
        <v>7089</v>
      </c>
      <c r="F448" s="408" t="s">
        <v>2199</v>
      </c>
      <c r="G448" s="439" t="s">
        <v>17</v>
      </c>
      <c r="H448" s="408" t="s">
        <v>244</v>
      </c>
      <c r="I448" s="511">
        <v>43803.0</v>
      </c>
      <c r="J448" s="439">
        <v>12.0</v>
      </c>
      <c r="K448" s="584" t="s">
        <v>19</v>
      </c>
      <c r="L448" s="408" t="s">
        <v>395</v>
      </c>
      <c r="M448" s="541">
        <f t="shared" si="1"/>
        <v>968</v>
      </c>
      <c r="N448" s="138"/>
      <c r="O448" s="138"/>
      <c r="P448" s="138"/>
      <c r="Q448" s="138"/>
      <c r="R448" s="138"/>
      <c r="S448" s="138"/>
      <c r="T448" s="138"/>
      <c r="U448" s="138"/>
      <c r="V448" s="138"/>
      <c r="W448" s="138"/>
      <c r="X448" s="138"/>
      <c r="Y448" s="138"/>
      <c r="Z448" s="138"/>
    </row>
    <row r="449" ht="12.75" customHeight="1">
      <c r="A449" s="430">
        <v>44819.0</v>
      </c>
      <c r="B449" s="431" t="s">
        <v>7090</v>
      </c>
      <c r="C449" s="431">
        <v>2017.0</v>
      </c>
      <c r="D449" s="508">
        <v>43069.0</v>
      </c>
      <c r="E449" s="433" t="s">
        <v>7091</v>
      </c>
      <c r="F449" s="405" t="s">
        <v>2199</v>
      </c>
      <c r="G449" s="433" t="s">
        <v>17</v>
      </c>
      <c r="H449" s="405" t="s">
        <v>1034</v>
      </c>
      <c r="I449" s="508">
        <v>43803.0</v>
      </c>
      <c r="J449" s="433">
        <v>12.0</v>
      </c>
      <c r="K449" s="584" t="s">
        <v>19</v>
      </c>
      <c r="L449" s="405" t="s">
        <v>395</v>
      </c>
      <c r="M449" s="540">
        <f t="shared" si="1"/>
        <v>734</v>
      </c>
      <c r="N449" s="138"/>
      <c r="O449" s="138"/>
      <c r="P449" s="138"/>
      <c r="Q449" s="138"/>
      <c r="R449" s="138"/>
      <c r="S449" s="138"/>
      <c r="T449" s="138"/>
      <c r="U449" s="138"/>
      <c r="V449" s="138"/>
      <c r="W449" s="138"/>
      <c r="X449" s="138"/>
      <c r="Y449" s="138"/>
      <c r="Z449" s="138"/>
    </row>
    <row r="450" ht="12.75" customHeight="1">
      <c r="A450" s="436">
        <v>44919.0</v>
      </c>
      <c r="B450" s="437" t="s">
        <v>7092</v>
      </c>
      <c r="C450" s="437">
        <v>2018.0</v>
      </c>
      <c r="D450" s="511">
        <v>43264.0</v>
      </c>
      <c r="E450" s="439" t="s">
        <v>7093</v>
      </c>
      <c r="F450" s="408" t="s">
        <v>2277</v>
      </c>
      <c r="G450" s="439" t="s">
        <v>17</v>
      </c>
      <c r="H450" s="408" t="s">
        <v>3844</v>
      </c>
      <c r="I450" s="511">
        <v>43803.0</v>
      </c>
      <c r="J450" s="439">
        <v>12.0</v>
      </c>
      <c r="K450" s="584" t="s">
        <v>19</v>
      </c>
      <c r="L450" s="408" t="s">
        <v>390</v>
      </c>
      <c r="M450" s="541">
        <f t="shared" si="1"/>
        <v>539</v>
      </c>
      <c r="N450" s="138"/>
      <c r="O450" s="138"/>
      <c r="P450" s="138"/>
      <c r="Q450" s="138"/>
      <c r="R450" s="138"/>
      <c r="S450" s="138"/>
      <c r="T450" s="138"/>
      <c r="U450" s="138"/>
      <c r="V450" s="138"/>
      <c r="W450" s="138"/>
      <c r="X450" s="138"/>
      <c r="Y450" s="138"/>
      <c r="Z450" s="138"/>
    </row>
    <row r="451" ht="12.75" customHeight="1">
      <c r="A451" s="430">
        <v>45019.0</v>
      </c>
      <c r="B451" s="431" t="s">
        <v>7094</v>
      </c>
      <c r="C451" s="431">
        <v>2013.0</v>
      </c>
      <c r="D451" s="508">
        <v>41457.0</v>
      </c>
      <c r="E451" s="433" t="s">
        <v>7095</v>
      </c>
      <c r="F451" s="405" t="s">
        <v>7096</v>
      </c>
      <c r="G451" s="433" t="s">
        <v>17</v>
      </c>
      <c r="H451" s="405" t="s">
        <v>50</v>
      </c>
      <c r="I451" s="508">
        <v>43803.0</v>
      </c>
      <c r="J451" s="433">
        <v>12.0</v>
      </c>
      <c r="K451" s="584" t="s">
        <v>19</v>
      </c>
      <c r="L451" s="405" t="s">
        <v>390</v>
      </c>
      <c r="M451" s="540">
        <f t="shared" si="1"/>
        <v>2346</v>
      </c>
      <c r="N451" s="138"/>
      <c r="O451" s="138"/>
      <c r="P451" s="138"/>
      <c r="Q451" s="138"/>
      <c r="R451" s="138"/>
      <c r="S451" s="138"/>
      <c r="T451" s="138"/>
      <c r="U451" s="138"/>
      <c r="V451" s="138"/>
      <c r="W451" s="138"/>
      <c r="X451" s="138"/>
      <c r="Y451" s="138"/>
      <c r="Z451" s="138"/>
    </row>
    <row r="452" ht="12.75" customHeight="1">
      <c r="A452" s="436">
        <v>45119.0</v>
      </c>
      <c r="B452" s="437" t="s">
        <v>7097</v>
      </c>
      <c r="C452" s="437">
        <v>2018.0</v>
      </c>
      <c r="D452" s="511">
        <v>43458.0</v>
      </c>
      <c r="E452" s="439" t="s">
        <v>7098</v>
      </c>
      <c r="F452" s="516" t="s">
        <v>2983</v>
      </c>
      <c r="G452" s="439" t="s">
        <v>725</v>
      </c>
      <c r="H452" s="408" t="s">
        <v>1189</v>
      </c>
      <c r="I452" s="511">
        <v>43803.0</v>
      </c>
      <c r="J452" s="439">
        <v>12.0</v>
      </c>
      <c r="K452" s="543" t="s">
        <v>336</v>
      </c>
      <c r="L452" s="408" t="s">
        <v>399</v>
      </c>
      <c r="M452" s="541">
        <f t="shared" si="1"/>
        <v>345</v>
      </c>
      <c r="N452" s="138"/>
      <c r="O452" s="138"/>
      <c r="P452" s="138"/>
      <c r="Q452" s="138"/>
      <c r="R452" s="138"/>
      <c r="S452" s="138"/>
      <c r="T452" s="138"/>
      <c r="U452" s="138"/>
      <c r="V452" s="138"/>
      <c r="W452" s="138"/>
      <c r="X452" s="138"/>
      <c r="Y452" s="138"/>
      <c r="Z452" s="138"/>
    </row>
    <row r="453" ht="12.75" customHeight="1">
      <c r="A453" s="430">
        <v>45219.0</v>
      </c>
      <c r="B453" s="431" t="s">
        <v>7099</v>
      </c>
      <c r="C453" s="431">
        <v>2017.0</v>
      </c>
      <c r="D453" s="508">
        <v>43089.0</v>
      </c>
      <c r="E453" s="433" t="s">
        <v>7100</v>
      </c>
      <c r="F453" s="405" t="s">
        <v>417</v>
      </c>
      <c r="G453" s="433" t="s">
        <v>712</v>
      </c>
      <c r="H453" s="405" t="s">
        <v>66</v>
      </c>
      <c r="I453" s="508">
        <v>43803.0</v>
      </c>
      <c r="J453" s="433">
        <v>12.0</v>
      </c>
      <c r="K453" s="543" t="s">
        <v>322</v>
      </c>
      <c r="L453" s="405" t="s">
        <v>390</v>
      </c>
      <c r="M453" s="540">
        <f t="shared" si="1"/>
        <v>714</v>
      </c>
      <c r="N453" s="138"/>
      <c r="O453" s="138"/>
      <c r="P453" s="138"/>
      <c r="Q453" s="138"/>
      <c r="R453" s="138"/>
      <c r="S453" s="138"/>
      <c r="T453" s="138"/>
      <c r="U453" s="138"/>
      <c r="V453" s="138"/>
      <c r="W453" s="138"/>
      <c r="X453" s="138"/>
      <c r="Y453" s="138"/>
      <c r="Z453" s="138"/>
    </row>
    <row r="454" ht="12.75" customHeight="1">
      <c r="A454" s="436">
        <v>45319.0</v>
      </c>
      <c r="B454" s="437" t="s">
        <v>7101</v>
      </c>
      <c r="C454" s="437">
        <v>2019.0</v>
      </c>
      <c r="D454" s="511">
        <v>43553.0</v>
      </c>
      <c r="E454" s="439" t="s">
        <v>7102</v>
      </c>
      <c r="F454" s="516" t="s">
        <v>2716</v>
      </c>
      <c r="G454" s="439" t="s">
        <v>729</v>
      </c>
      <c r="H454" s="408" t="s">
        <v>2235</v>
      </c>
      <c r="I454" s="511">
        <v>43803.0</v>
      </c>
      <c r="J454" s="439">
        <v>12.0</v>
      </c>
      <c r="K454" s="583" t="s">
        <v>344</v>
      </c>
      <c r="L454" s="408" t="s">
        <v>399</v>
      </c>
      <c r="M454" s="541">
        <f t="shared" si="1"/>
        <v>250</v>
      </c>
      <c r="N454" s="138"/>
      <c r="O454" s="138"/>
      <c r="P454" s="138"/>
      <c r="Q454" s="138"/>
      <c r="R454" s="138"/>
      <c r="S454" s="138"/>
      <c r="T454" s="138"/>
      <c r="U454" s="138"/>
      <c r="V454" s="138"/>
      <c r="W454" s="138"/>
      <c r="X454" s="138"/>
      <c r="Y454" s="138"/>
      <c r="Z454" s="138"/>
    </row>
    <row r="455" ht="12.75" customHeight="1">
      <c r="A455" s="430">
        <v>45419.0</v>
      </c>
      <c r="B455" s="431" t="s">
        <v>7103</v>
      </c>
      <c r="C455" s="431">
        <v>2011.0</v>
      </c>
      <c r="D455" s="508">
        <v>40905.0</v>
      </c>
      <c r="E455" s="433" t="s">
        <v>7104</v>
      </c>
      <c r="F455" s="405" t="s">
        <v>353</v>
      </c>
      <c r="G455" s="433" t="s">
        <v>712</v>
      </c>
      <c r="H455" s="405" t="s">
        <v>153</v>
      </c>
      <c r="I455" s="508">
        <v>43809.0</v>
      </c>
      <c r="J455" s="433">
        <v>12.0</v>
      </c>
      <c r="K455" s="547" t="s">
        <v>293</v>
      </c>
      <c r="L455" s="405" t="s">
        <v>390</v>
      </c>
      <c r="M455" s="540">
        <f t="shared" si="1"/>
        <v>2904</v>
      </c>
      <c r="N455" s="138"/>
      <c r="O455" s="138"/>
      <c r="P455" s="138"/>
      <c r="Q455" s="138"/>
      <c r="R455" s="138"/>
      <c r="S455" s="138"/>
      <c r="T455" s="138"/>
      <c r="U455" s="138"/>
      <c r="V455" s="138"/>
      <c r="W455" s="138"/>
      <c r="X455" s="138"/>
      <c r="Y455" s="138"/>
      <c r="Z455" s="138"/>
    </row>
    <row r="456" ht="12.75" customHeight="1">
      <c r="A456" s="436">
        <v>45519.0</v>
      </c>
      <c r="B456" s="437" t="s">
        <v>7105</v>
      </c>
      <c r="C456" s="437">
        <v>2016.0</v>
      </c>
      <c r="D456" s="511">
        <v>42627.0</v>
      </c>
      <c r="E456" s="439" t="s">
        <v>7106</v>
      </c>
      <c r="F456" s="408" t="s">
        <v>1601</v>
      </c>
      <c r="G456" s="439" t="s">
        <v>712</v>
      </c>
      <c r="H456" s="408" t="s">
        <v>380</v>
      </c>
      <c r="I456" s="511">
        <v>43809.0</v>
      </c>
      <c r="J456" s="439">
        <v>12.0</v>
      </c>
      <c r="K456" s="543" t="s">
        <v>336</v>
      </c>
      <c r="L456" s="408" t="s">
        <v>390</v>
      </c>
      <c r="M456" s="541">
        <f t="shared" si="1"/>
        <v>1182</v>
      </c>
      <c r="N456" s="138"/>
      <c r="O456" s="138"/>
      <c r="P456" s="138"/>
      <c r="Q456" s="138"/>
      <c r="R456" s="138"/>
      <c r="S456" s="138"/>
      <c r="T456" s="138"/>
      <c r="U456" s="138"/>
      <c r="V456" s="138"/>
      <c r="W456" s="138"/>
      <c r="X456" s="138"/>
      <c r="Y456" s="138"/>
      <c r="Z456" s="138"/>
    </row>
    <row r="457" ht="12.75" customHeight="1">
      <c r="A457" s="430">
        <v>45619.0</v>
      </c>
      <c r="B457" s="431" t="s">
        <v>7107</v>
      </c>
      <c r="C457" s="431">
        <v>2016.0</v>
      </c>
      <c r="D457" s="508">
        <v>42503.0</v>
      </c>
      <c r="E457" s="433" t="s">
        <v>7108</v>
      </c>
      <c r="F457" s="405" t="s">
        <v>1569</v>
      </c>
      <c r="G457" s="433" t="s">
        <v>712</v>
      </c>
      <c r="H457" s="405" t="s">
        <v>130</v>
      </c>
      <c r="I457" s="508">
        <v>43810.0</v>
      </c>
      <c r="J457" s="433">
        <v>12.0</v>
      </c>
      <c r="K457" s="543" t="s">
        <v>329</v>
      </c>
      <c r="L457" s="405" t="s">
        <v>390</v>
      </c>
      <c r="M457" s="540">
        <f t="shared" si="1"/>
        <v>1307</v>
      </c>
      <c r="N457" s="138"/>
      <c r="O457" s="138"/>
      <c r="P457" s="138"/>
      <c r="Q457" s="138"/>
      <c r="R457" s="138"/>
      <c r="S457" s="138"/>
      <c r="T457" s="138"/>
      <c r="U457" s="138"/>
      <c r="V457" s="138"/>
      <c r="W457" s="138"/>
      <c r="X457" s="138"/>
      <c r="Y457" s="138"/>
      <c r="Z457" s="138"/>
    </row>
    <row r="458" ht="12.75" customHeight="1">
      <c r="A458" s="436">
        <v>45719.0</v>
      </c>
      <c r="B458" s="437" t="s">
        <v>7109</v>
      </c>
      <c r="C458" s="437">
        <v>2011.0</v>
      </c>
      <c r="D458" s="511">
        <v>40687.0</v>
      </c>
      <c r="E458" s="439" t="s">
        <v>7110</v>
      </c>
      <c r="F458" s="408" t="s">
        <v>2277</v>
      </c>
      <c r="G458" s="439" t="s">
        <v>712</v>
      </c>
      <c r="H458" s="408" t="s">
        <v>1336</v>
      </c>
      <c r="I458" s="511">
        <v>43810.0</v>
      </c>
      <c r="J458" s="439">
        <v>12.0</v>
      </c>
      <c r="K458" s="543" t="s">
        <v>329</v>
      </c>
      <c r="L458" s="408" t="s">
        <v>390</v>
      </c>
      <c r="M458" s="541">
        <f t="shared" si="1"/>
        <v>3123</v>
      </c>
      <c r="N458" s="138"/>
      <c r="O458" s="138"/>
      <c r="P458" s="138"/>
      <c r="Q458" s="138"/>
      <c r="R458" s="138"/>
      <c r="S458" s="138"/>
      <c r="T458" s="138"/>
      <c r="U458" s="138"/>
      <c r="V458" s="138"/>
      <c r="W458" s="138"/>
      <c r="X458" s="138"/>
      <c r="Y458" s="138"/>
      <c r="Z458" s="138"/>
    </row>
    <row r="459" ht="12.75" customHeight="1">
      <c r="A459" s="430">
        <v>45819.0</v>
      </c>
      <c r="B459" s="431" t="s">
        <v>7111</v>
      </c>
      <c r="C459" s="431">
        <v>2014.0</v>
      </c>
      <c r="D459" s="508">
        <v>41726.0</v>
      </c>
      <c r="E459" s="433" t="s">
        <v>7112</v>
      </c>
      <c r="F459" s="405" t="s">
        <v>162</v>
      </c>
      <c r="G459" s="433" t="s">
        <v>17</v>
      </c>
      <c r="H459" s="405" t="s">
        <v>158</v>
      </c>
      <c r="I459" s="508">
        <v>43816.0</v>
      </c>
      <c r="J459" s="433">
        <v>12.0</v>
      </c>
      <c r="K459" s="584" t="s">
        <v>19</v>
      </c>
      <c r="L459" s="405" t="s">
        <v>390</v>
      </c>
      <c r="M459" s="540">
        <f t="shared" si="1"/>
        <v>2090</v>
      </c>
      <c r="N459" s="138"/>
      <c r="O459" s="138"/>
      <c r="P459" s="138"/>
      <c r="Q459" s="138"/>
      <c r="R459" s="138"/>
      <c r="S459" s="138"/>
      <c r="T459" s="138"/>
      <c r="U459" s="138"/>
      <c r="V459" s="138"/>
      <c r="W459" s="138"/>
      <c r="X459" s="138"/>
      <c r="Y459" s="138"/>
      <c r="Z459" s="138"/>
    </row>
    <row r="460" ht="12.75" customHeight="1">
      <c r="A460" s="436">
        <v>45919.0</v>
      </c>
      <c r="B460" s="437" t="s">
        <v>7113</v>
      </c>
      <c r="C460" s="437">
        <v>2017.0</v>
      </c>
      <c r="D460" s="511">
        <v>43014.0</v>
      </c>
      <c r="E460" s="439" t="s">
        <v>7114</v>
      </c>
      <c r="F460" s="408" t="s">
        <v>4437</v>
      </c>
      <c r="G460" s="439" t="s">
        <v>17</v>
      </c>
      <c r="H460" s="408" t="s">
        <v>283</v>
      </c>
      <c r="I460" s="511">
        <v>43816.0</v>
      </c>
      <c r="J460" s="439">
        <v>12.0</v>
      </c>
      <c r="K460" s="584" t="s">
        <v>19</v>
      </c>
      <c r="L460" s="408" t="s">
        <v>395</v>
      </c>
      <c r="M460" s="541">
        <f t="shared" si="1"/>
        <v>802</v>
      </c>
      <c r="N460" s="138"/>
      <c r="O460" s="138"/>
      <c r="P460" s="138"/>
      <c r="Q460" s="138"/>
      <c r="R460" s="138"/>
      <c r="S460" s="138"/>
      <c r="T460" s="138"/>
      <c r="U460" s="138"/>
      <c r="V460" s="138"/>
      <c r="W460" s="138"/>
      <c r="X460" s="138"/>
      <c r="Y460" s="138"/>
      <c r="Z460" s="138"/>
    </row>
    <row r="461" ht="12.75" customHeight="1">
      <c r="A461" s="430">
        <v>46019.0</v>
      </c>
      <c r="B461" s="431" t="s">
        <v>7115</v>
      </c>
      <c r="C461" s="431">
        <v>2013.0</v>
      </c>
      <c r="D461" s="508">
        <v>41599.0</v>
      </c>
      <c r="E461" s="433" t="s">
        <v>7116</v>
      </c>
      <c r="F461" s="405" t="s">
        <v>417</v>
      </c>
      <c r="G461" s="433" t="s">
        <v>17</v>
      </c>
      <c r="H461" s="405" t="s">
        <v>130</v>
      </c>
      <c r="I461" s="508">
        <v>43816.0</v>
      </c>
      <c r="J461" s="433">
        <v>12.0</v>
      </c>
      <c r="K461" s="584" t="s">
        <v>19</v>
      </c>
      <c r="L461" s="405" t="s">
        <v>390</v>
      </c>
      <c r="M461" s="540">
        <f t="shared" si="1"/>
        <v>2217</v>
      </c>
      <c r="N461" s="138"/>
      <c r="O461" s="138"/>
      <c r="P461" s="138"/>
      <c r="Q461" s="138"/>
      <c r="R461" s="138"/>
      <c r="S461" s="138"/>
      <c r="T461" s="138"/>
      <c r="U461" s="138"/>
      <c r="V461" s="138"/>
      <c r="W461" s="138"/>
      <c r="X461" s="138"/>
      <c r="Y461" s="138"/>
      <c r="Z461" s="138"/>
    </row>
    <row r="462" ht="12.75" customHeight="1">
      <c r="A462" s="436">
        <v>46119.0</v>
      </c>
      <c r="B462" s="437" t="s">
        <v>7117</v>
      </c>
      <c r="C462" s="437">
        <v>2014.0</v>
      </c>
      <c r="D462" s="511">
        <v>41892.0</v>
      </c>
      <c r="E462" s="439" t="s">
        <v>7118</v>
      </c>
      <c r="F462" s="408" t="s">
        <v>417</v>
      </c>
      <c r="G462" s="439" t="s">
        <v>17</v>
      </c>
      <c r="H462" s="408" t="s">
        <v>244</v>
      </c>
      <c r="I462" s="511">
        <v>43816.0</v>
      </c>
      <c r="J462" s="439">
        <v>12.0</v>
      </c>
      <c r="K462" s="584" t="s">
        <v>19</v>
      </c>
      <c r="L462" s="408" t="s">
        <v>390</v>
      </c>
      <c r="M462" s="541">
        <f t="shared" si="1"/>
        <v>1924</v>
      </c>
      <c r="N462" s="138"/>
      <c r="O462" s="138"/>
      <c r="P462" s="138"/>
      <c r="Q462" s="138"/>
      <c r="R462" s="138"/>
      <c r="S462" s="138"/>
      <c r="T462" s="138"/>
      <c r="U462" s="138"/>
      <c r="V462" s="138"/>
      <c r="W462" s="138"/>
      <c r="X462" s="138"/>
      <c r="Y462" s="138"/>
      <c r="Z462" s="138"/>
    </row>
    <row r="463" ht="12.75" customHeight="1">
      <c r="A463" s="430">
        <v>46219.0</v>
      </c>
      <c r="B463" s="431" t="s">
        <v>7119</v>
      </c>
      <c r="C463" s="431">
        <v>2018.0</v>
      </c>
      <c r="D463" s="508">
        <v>43122.0</v>
      </c>
      <c r="E463" s="433" t="s">
        <v>7120</v>
      </c>
      <c r="F463" s="405" t="s">
        <v>1120</v>
      </c>
      <c r="G463" s="433" t="s">
        <v>17</v>
      </c>
      <c r="H463" s="405" t="s">
        <v>50</v>
      </c>
      <c r="I463" s="508">
        <v>43816.0</v>
      </c>
      <c r="J463" s="433">
        <v>12.0</v>
      </c>
      <c r="K463" s="584" t="s">
        <v>19</v>
      </c>
      <c r="L463" s="405" t="s">
        <v>395</v>
      </c>
      <c r="M463" s="540">
        <f t="shared" si="1"/>
        <v>694</v>
      </c>
      <c r="N463" s="138"/>
      <c r="O463" s="138"/>
      <c r="P463" s="138"/>
      <c r="Q463" s="138"/>
      <c r="R463" s="138"/>
      <c r="S463" s="138"/>
      <c r="T463" s="138"/>
      <c r="U463" s="138"/>
      <c r="V463" s="138"/>
      <c r="W463" s="138"/>
      <c r="X463" s="138"/>
      <c r="Y463" s="138"/>
      <c r="Z463" s="138"/>
    </row>
    <row r="464" ht="12.75" customHeight="1">
      <c r="A464" s="436">
        <v>46319.0</v>
      </c>
      <c r="B464" s="437" t="s">
        <v>7121</v>
      </c>
      <c r="C464" s="437">
        <v>2017.0</v>
      </c>
      <c r="D464" s="511">
        <v>42996.0</v>
      </c>
      <c r="E464" s="439" t="s">
        <v>7122</v>
      </c>
      <c r="F464" s="408" t="s">
        <v>3035</v>
      </c>
      <c r="G464" s="439" t="s">
        <v>17</v>
      </c>
      <c r="H464" s="408" t="s">
        <v>50</v>
      </c>
      <c r="I464" s="511">
        <v>43816.0</v>
      </c>
      <c r="J464" s="439">
        <v>12.0</v>
      </c>
      <c r="K464" s="584" t="s">
        <v>19</v>
      </c>
      <c r="L464" s="408" t="s">
        <v>395</v>
      </c>
      <c r="M464" s="541">
        <f t="shared" si="1"/>
        <v>820</v>
      </c>
      <c r="N464" s="138"/>
      <c r="O464" s="138"/>
      <c r="P464" s="138"/>
      <c r="Q464" s="138"/>
      <c r="R464" s="138"/>
      <c r="S464" s="138"/>
      <c r="T464" s="138"/>
      <c r="U464" s="138"/>
      <c r="V464" s="138"/>
      <c r="W464" s="138"/>
      <c r="X464" s="138"/>
      <c r="Y464" s="138"/>
      <c r="Z464" s="138"/>
    </row>
    <row r="465" ht="12.75" customHeight="1">
      <c r="A465" s="430">
        <v>46419.0</v>
      </c>
      <c r="B465" s="431" t="s">
        <v>7123</v>
      </c>
      <c r="C465" s="431">
        <v>2013.0</v>
      </c>
      <c r="D465" s="508">
        <v>41414.0</v>
      </c>
      <c r="E465" s="433" t="s">
        <v>7124</v>
      </c>
      <c r="F465" s="405" t="s">
        <v>4529</v>
      </c>
      <c r="G465" s="433" t="s">
        <v>712</v>
      </c>
      <c r="H465" s="405" t="s">
        <v>7049</v>
      </c>
      <c r="I465" s="508">
        <v>43822.0</v>
      </c>
      <c r="J465" s="433">
        <v>12.0</v>
      </c>
      <c r="K465" s="543" t="s">
        <v>336</v>
      </c>
      <c r="L465" s="405" t="s">
        <v>395</v>
      </c>
      <c r="M465" s="540">
        <f t="shared" si="1"/>
        <v>2408</v>
      </c>
      <c r="N465" s="138"/>
      <c r="O465" s="138"/>
      <c r="P465" s="138"/>
      <c r="Q465" s="138"/>
      <c r="R465" s="138"/>
      <c r="S465" s="138"/>
      <c r="T465" s="138"/>
      <c r="U465" s="138"/>
      <c r="V465" s="138"/>
      <c r="W465" s="138"/>
      <c r="X465" s="138"/>
      <c r="Y465" s="138"/>
      <c r="Z465" s="138"/>
    </row>
    <row r="466" ht="12.75" customHeight="1">
      <c r="A466" s="436">
        <v>46519.0</v>
      </c>
      <c r="B466" s="437" t="s">
        <v>7125</v>
      </c>
      <c r="C466" s="437">
        <v>2015.0</v>
      </c>
      <c r="D466" s="511">
        <v>42270.0</v>
      </c>
      <c r="E466" s="439" t="s">
        <v>7126</v>
      </c>
      <c r="F466" s="408" t="s">
        <v>6945</v>
      </c>
      <c r="G466" s="439" t="s">
        <v>712</v>
      </c>
      <c r="H466" s="408" t="s">
        <v>5405</v>
      </c>
      <c r="I466" s="511">
        <v>43822.0</v>
      </c>
      <c r="J466" s="439">
        <v>12.0</v>
      </c>
      <c r="K466" s="543" t="s">
        <v>336</v>
      </c>
      <c r="L466" s="408" t="s">
        <v>395</v>
      </c>
      <c r="M466" s="541">
        <f t="shared" si="1"/>
        <v>1552</v>
      </c>
      <c r="N466" s="138"/>
      <c r="O466" s="138"/>
      <c r="P466" s="138"/>
      <c r="Q466" s="138"/>
      <c r="R466" s="138"/>
      <c r="S466" s="138"/>
      <c r="T466" s="138"/>
      <c r="U466" s="138"/>
      <c r="V466" s="138"/>
      <c r="W466" s="138"/>
      <c r="X466" s="138"/>
      <c r="Y466" s="138"/>
      <c r="Z466" s="138"/>
    </row>
    <row r="467" ht="12.75" customHeight="1">
      <c r="A467" s="430">
        <v>46619.0</v>
      </c>
      <c r="B467" s="431" t="s">
        <v>7127</v>
      </c>
      <c r="C467" s="431">
        <v>2019.0</v>
      </c>
      <c r="D467" s="508">
        <v>43546.0</v>
      </c>
      <c r="E467" s="433" t="s">
        <v>7128</v>
      </c>
      <c r="F467" s="514" t="s">
        <v>2756</v>
      </c>
      <c r="G467" s="433" t="s">
        <v>729</v>
      </c>
      <c r="H467" s="405" t="s">
        <v>6984</v>
      </c>
      <c r="I467" s="508">
        <v>43822.0</v>
      </c>
      <c r="J467" s="433">
        <v>12.0</v>
      </c>
      <c r="K467" s="583" t="s">
        <v>1231</v>
      </c>
      <c r="L467" s="405" t="s">
        <v>399</v>
      </c>
      <c r="M467" s="540">
        <f t="shared" si="1"/>
        <v>276</v>
      </c>
      <c r="N467" s="138"/>
      <c r="O467" s="138"/>
      <c r="P467" s="138"/>
      <c r="Q467" s="138"/>
      <c r="R467" s="138"/>
      <c r="S467" s="138"/>
      <c r="T467" s="138"/>
      <c r="U467" s="138"/>
      <c r="V467" s="138"/>
      <c r="W467" s="138"/>
      <c r="X467" s="138"/>
      <c r="Y467" s="138"/>
      <c r="Z467" s="138"/>
    </row>
    <row r="468" ht="12.75" customHeight="1">
      <c r="A468" s="436">
        <v>46719.0</v>
      </c>
      <c r="B468" s="437" t="s">
        <v>7129</v>
      </c>
      <c r="C468" s="437">
        <v>2019.0</v>
      </c>
      <c r="D468" s="511">
        <v>43585.0</v>
      </c>
      <c r="E468" s="439" t="s">
        <v>7130</v>
      </c>
      <c r="F468" s="516" t="s">
        <v>3197</v>
      </c>
      <c r="G468" s="439" t="s">
        <v>725</v>
      </c>
      <c r="H468" s="408" t="s">
        <v>7131</v>
      </c>
      <c r="I468" s="511">
        <v>43822.0</v>
      </c>
      <c r="J468" s="439">
        <v>12.0</v>
      </c>
      <c r="K468" s="543" t="s">
        <v>336</v>
      </c>
      <c r="L468" s="408" t="s">
        <v>399</v>
      </c>
      <c r="M468" s="541">
        <f t="shared" si="1"/>
        <v>237</v>
      </c>
      <c r="N468" s="138"/>
      <c r="O468" s="138"/>
      <c r="P468" s="138"/>
      <c r="Q468" s="138"/>
      <c r="R468" s="138"/>
      <c r="S468" s="138"/>
      <c r="T468" s="138"/>
      <c r="U468" s="138"/>
      <c r="V468" s="138"/>
      <c r="W468" s="138"/>
      <c r="X468" s="138"/>
      <c r="Y468" s="138"/>
      <c r="Z468" s="138"/>
    </row>
    <row r="469" ht="12.75" customHeight="1">
      <c r="A469" s="430">
        <v>46819.0</v>
      </c>
      <c r="B469" s="431" t="s">
        <v>7132</v>
      </c>
      <c r="C469" s="431">
        <v>2019.0</v>
      </c>
      <c r="D469" s="508">
        <v>43686.0</v>
      </c>
      <c r="E469" s="433" t="s">
        <v>7133</v>
      </c>
      <c r="F469" s="514" t="s">
        <v>6983</v>
      </c>
      <c r="G469" s="433" t="s">
        <v>729</v>
      </c>
      <c r="H469" s="405" t="s">
        <v>2262</v>
      </c>
      <c r="I469" s="508">
        <v>43822.0</v>
      </c>
      <c r="J469" s="433">
        <v>12.0</v>
      </c>
      <c r="K469" s="583" t="s">
        <v>1231</v>
      </c>
      <c r="L469" s="405" t="s">
        <v>399</v>
      </c>
      <c r="M469" s="540">
        <f t="shared" si="1"/>
        <v>136</v>
      </c>
      <c r="N469" s="523"/>
      <c r="O469" s="523"/>
      <c r="P469" s="523"/>
      <c r="Q469" s="523"/>
      <c r="R469" s="523"/>
      <c r="S469" s="523"/>
      <c r="T469" s="523"/>
      <c r="U469" s="523"/>
      <c r="V469" s="523"/>
      <c r="W469" s="523"/>
      <c r="X469" s="523"/>
      <c r="Y469" s="523"/>
      <c r="Z469" s="523"/>
    </row>
    <row r="470" ht="12.75" customHeight="1">
      <c r="A470" s="436">
        <v>46919.0</v>
      </c>
      <c r="B470" s="437" t="s">
        <v>7134</v>
      </c>
      <c r="C470" s="437">
        <v>2011.0</v>
      </c>
      <c r="D470" s="511">
        <v>40662.0</v>
      </c>
      <c r="E470" s="439" t="s">
        <v>7135</v>
      </c>
      <c r="F470" s="408" t="s">
        <v>752</v>
      </c>
      <c r="G470" s="439" t="s">
        <v>17</v>
      </c>
      <c r="H470" s="408" t="s">
        <v>283</v>
      </c>
      <c r="I470" s="511">
        <v>43822.0</v>
      </c>
      <c r="J470" s="439">
        <v>12.0</v>
      </c>
      <c r="K470" s="584" t="s">
        <v>19</v>
      </c>
      <c r="L470" s="408" t="s">
        <v>390</v>
      </c>
      <c r="M470" s="541">
        <f t="shared" si="1"/>
        <v>3160</v>
      </c>
      <c r="N470" s="138"/>
      <c r="O470" s="138"/>
      <c r="P470" s="138"/>
      <c r="Q470" s="138"/>
      <c r="R470" s="138"/>
      <c r="S470" s="138"/>
      <c r="T470" s="138"/>
      <c r="U470" s="138"/>
      <c r="V470" s="138"/>
      <c r="W470" s="138"/>
      <c r="X470" s="138"/>
      <c r="Y470" s="138"/>
      <c r="Z470" s="138"/>
    </row>
    <row r="471" ht="12.75" customHeight="1">
      <c r="A471" s="430">
        <v>47019.0</v>
      </c>
      <c r="B471" s="431" t="s">
        <v>7136</v>
      </c>
      <c r="C471" s="431">
        <v>2013.0</v>
      </c>
      <c r="D471" s="508">
        <v>41354.0</v>
      </c>
      <c r="E471" s="433" t="s">
        <v>7137</v>
      </c>
      <c r="F471" s="405" t="s">
        <v>422</v>
      </c>
      <c r="G471" s="433" t="s">
        <v>17</v>
      </c>
      <c r="H471" s="405" t="s">
        <v>7138</v>
      </c>
      <c r="I471" s="508">
        <v>43822.0</v>
      </c>
      <c r="J471" s="433">
        <v>12.0</v>
      </c>
      <c r="K471" s="584" t="s">
        <v>19</v>
      </c>
      <c r="L471" s="405" t="s">
        <v>395</v>
      </c>
      <c r="M471" s="540">
        <f t="shared" si="1"/>
        <v>2468</v>
      </c>
      <c r="N471" s="138"/>
      <c r="O471" s="138"/>
      <c r="P471" s="138"/>
      <c r="Q471" s="138"/>
      <c r="R471" s="138"/>
      <c r="S471" s="138"/>
      <c r="T471" s="138"/>
      <c r="U471" s="138"/>
      <c r="V471" s="138"/>
      <c r="W471" s="138"/>
      <c r="X471" s="138"/>
      <c r="Y471" s="138"/>
      <c r="Z471" s="138"/>
    </row>
    <row r="472" ht="12.75" customHeight="1">
      <c r="A472" s="436">
        <v>47119.0</v>
      </c>
      <c r="B472" s="437" t="s">
        <v>7139</v>
      </c>
      <c r="C472" s="437">
        <v>2014.0</v>
      </c>
      <c r="D472" s="511">
        <v>41939.0</v>
      </c>
      <c r="E472" s="439" t="s">
        <v>7140</v>
      </c>
      <c r="F472" s="408" t="s">
        <v>7141</v>
      </c>
      <c r="G472" s="439" t="s">
        <v>430</v>
      </c>
      <c r="H472" s="408" t="s">
        <v>2332</v>
      </c>
      <c r="I472" s="511">
        <v>43822.0</v>
      </c>
      <c r="J472" s="439">
        <v>12.0</v>
      </c>
      <c r="K472" s="543" t="s">
        <v>336</v>
      </c>
      <c r="L472" s="408" t="s">
        <v>399</v>
      </c>
      <c r="M472" s="541">
        <f t="shared" si="1"/>
        <v>1883</v>
      </c>
      <c r="N472" s="138"/>
      <c r="O472" s="138"/>
      <c r="P472" s="138"/>
      <c r="Q472" s="138"/>
      <c r="R472" s="138"/>
      <c r="S472" s="138"/>
      <c r="T472" s="138"/>
      <c r="U472" s="138"/>
      <c r="V472" s="138"/>
      <c r="W472" s="138"/>
      <c r="X472" s="138"/>
      <c r="Y472" s="138"/>
      <c r="Z472" s="138"/>
    </row>
    <row r="473" ht="12.75" customHeight="1">
      <c r="A473" s="430">
        <v>47219.0</v>
      </c>
      <c r="B473" s="431" t="s">
        <v>7142</v>
      </c>
      <c r="C473" s="431">
        <v>2015.0</v>
      </c>
      <c r="D473" s="508">
        <v>42352.0</v>
      </c>
      <c r="E473" s="433" t="s">
        <v>7143</v>
      </c>
      <c r="F473" s="405" t="s">
        <v>353</v>
      </c>
      <c r="G473" s="433" t="s">
        <v>17</v>
      </c>
      <c r="H473" s="405" t="s">
        <v>263</v>
      </c>
      <c r="I473" s="508">
        <v>43822.0</v>
      </c>
      <c r="J473" s="433">
        <v>12.0</v>
      </c>
      <c r="K473" s="584" t="s">
        <v>19</v>
      </c>
      <c r="L473" s="405" t="s">
        <v>390</v>
      </c>
      <c r="M473" s="540">
        <f t="shared" si="1"/>
        <v>1470</v>
      </c>
      <c r="N473" s="138"/>
      <c r="O473" s="138"/>
      <c r="P473" s="138"/>
      <c r="Q473" s="138"/>
      <c r="R473" s="138"/>
      <c r="S473" s="138"/>
      <c r="T473" s="138"/>
      <c r="U473" s="138"/>
      <c r="V473" s="138"/>
      <c r="W473" s="138"/>
      <c r="X473" s="138"/>
      <c r="Y473" s="138"/>
      <c r="Z473" s="138"/>
    </row>
    <row r="474" ht="12.75" customHeight="1">
      <c r="A474" s="436">
        <v>47319.0</v>
      </c>
      <c r="B474" s="437" t="s">
        <v>7144</v>
      </c>
      <c r="C474" s="437">
        <v>2017.0</v>
      </c>
      <c r="D474" s="511">
        <v>43059.0</v>
      </c>
      <c r="E474" s="439" t="s">
        <v>7145</v>
      </c>
      <c r="F474" s="408" t="s">
        <v>3035</v>
      </c>
      <c r="G474" s="439" t="s">
        <v>17</v>
      </c>
      <c r="H474" s="408" t="s">
        <v>380</v>
      </c>
      <c r="I474" s="511">
        <v>43822.0</v>
      </c>
      <c r="J474" s="439">
        <v>12.0</v>
      </c>
      <c r="K474" s="584" t="s">
        <v>19</v>
      </c>
      <c r="L474" s="408" t="s">
        <v>395</v>
      </c>
      <c r="M474" s="541">
        <f t="shared" si="1"/>
        <v>763</v>
      </c>
      <c r="N474" s="138"/>
      <c r="O474" s="138"/>
      <c r="P474" s="138"/>
      <c r="Q474" s="138"/>
      <c r="R474" s="138"/>
      <c r="S474" s="138"/>
      <c r="T474" s="138"/>
      <c r="U474" s="138"/>
      <c r="V474" s="138"/>
      <c r="W474" s="138"/>
      <c r="X474" s="138"/>
      <c r="Y474" s="138"/>
      <c r="Z474" s="138"/>
    </row>
    <row r="475" ht="12.75" customHeight="1">
      <c r="A475" s="430">
        <v>47419.0</v>
      </c>
      <c r="B475" s="431" t="s">
        <v>7146</v>
      </c>
      <c r="C475" s="431">
        <v>2018.0</v>
      </c>
      <c r="D475" s="508">
        <v>43175.0</v>
      </c>
      <c r="E475" s="433" t="s">
        <v>7147</v>
      </c>
      <c r="F475" s="405" t="s">
        <v>3035</v>
      </c>
      <c r="G475" s="433" t="s">
        <v>17</v>
      </c>
      <c r="H475" s="405" t="s">
        <v>163</v>
      </c>
      <c r="I475" s="508">
        <v>43822.0</v>
      </c>
      <c r="J475" s="433">
        <v>12.0</v>
      </c>
      <c r="K475" s="584" t="s">
        <v>19</v>
      </c>
      <c r="L475" s="405" t="s">
        <v>395</v>
      </c>
      <c r="M475" s="540">
        <f t="shared" si="1"/>
        <v>647</v>
      </c>
      <c r="N475" s="138"/>
      <c r="O475" s="138"/>
      <c r="P475" s="138"/>
      <c r="Q475" s="138"/>
      <c r="R475" s="138"/>
      <c r="S475" s="138"/>
      <c r="T475" s="138"/>
      <c r="U475" s="138"/>
      <c r="V475" s="138"/>
      <c r="W475" s="138"/>
      <c r="X475" s="138"/>
      <c r="Y475" s="138"/>
      <c r="Z475" s="138"/>
    </row>
    <row r="476" ht="12.75" customHeight="1">
      <c r="A476" s="436">
        <v>47519.0</v>
      </c>
      <c r="B476" s="437" t="s">
        <v>7148</v>
      </c>
      <c r="C476" s="437">
        <v>2013.0</v>
      </c>
      <c r="D476" s="511">
        <v>41436.0</v>
      </c>
      <c r="E476" s="439" t="s">
        <v>7149</v>
      </c>
      <c r="F476" s="408" t="s">
        <v>1937</v>
      </c>
      <c r="G476" s="439" t="s">
        <v>17</v>
      </c>
      <c r="H476" s="408" t="s">
        <v>3666</v>
      </c>
      <c r="I476" s="511">
        <v>43822.0</v>
      </c>
      <c r="J476" s="439">
        <v>12.0</v>
      </c>
      <c r="K476" s="585" t="s">
        <v>19</v>
      </c>
      <c r="L476" s="408" t="s">
        <v>386</v>
      </c>
      <c r="M476" s="541">
        <f t="shared" si="1"/>
        <v>2386</v>
      </c>
      <c r="N476" s="138"/>
      <c r="O476" s="138"/>
      <c r="P476" s="138"/>
      <c r="Q476" s="138"/>
      <c r="R476" s="138"/>
      <c r="S476" s="138"/>
      <c r="T476" s="138"/>
      <c r="U476" s="138"/>
      <c r="V476" s="138"/>
      <c r="W476" s="138"/>
      <c r="X476" s="138"/>
      <c r="Y476" s="138"/>
      <c r="Z476" s="138"/>
    </row>
    <row r="477" ht="12.75" customHeight="1">
      <c r="A477" s="138"/>
      <c r="B477" s="138"/>
      <c r="C477" s="138"/>
      <c r="D477" s="527"/>
      <c r="E477" s="138"/>
      <c r="F477" s="138"/>
      <c r="G477" s="138"/>
      <c r="H477" s="138"/>
      <c r="I477" s="527"/>
      <c r="J477" s="138"/>
      <c r="K477" s="138"/>
      <c r="L477" s="138"/>
      <c r="M477" s="138"/>
      <c r="N477" s="138"/>
      <c r="O477" s="138"/>
      <c r="P477" s="138"/>
      <c r="Q477" s="138"/>
      <c r="R477" s="138"/>
      <c r="S477" s="138"/>
      <c r="T477" s="138"/>
      <c r="U477" s="138"/>
      <c r="V477" s="138"/>
      <c r="W477" s="138"/>
      <c r="X477" s="138"/>
      <c r="Y477" s="138"/>
      <c r="Z477" s="138"/>
    </row>
    <row r="478" ht="12.75" customHeight="1">
      <c r="A478" s="138"/>
      <c r="B478" s="138"/>
      <c r="C478" s="138"/>
      <c r="D478" s="527"/>
      <c r="E478" s="138"/>
      <c r="F478" s="138"/>
      <c r="G478" s="138"/>
      <c r="H478" s="138"/>
      <c r="I478" s="527"/>
      <c r="J478" s="138"/>
      <c r="K478" s="138"/>
      <c r="L478" s="138"/>
      <c r="M478" s="138"/>
      <c r="N478" s="138"/>
      <c r="O478" s="138"/>
      <c r="P478" s="138"/>
      <c r="Q478" s="138"/>
      <c r="R478" s="138"/>
      <c r="S478" s="138"/>
      <c r="T478" s="138"/>
      <c r="U478" s="138"/>
      <c r="V478" s="138"/>
      <c r="W478" s="138"/>
      <c r="X478" s="138"/>
      <c r="Y478" s="138"/>
      <c r="Z478" s="138"/>
    </row>
    <row r="479" ht="12.75" customHeight="1">
      <c r="A479" s="138"/>
      <c r="B479" s="138"/>
      <c r="C479" s="138"/>
      <c r="D479" s="527"/>
      <c r="E479" s="138"/>
      <c r="F479" s="138"/>
      <c r="G479" s="138"/>
      <c r="H479" s="138"/>
      <c r="I479" s="527"/>
      <c r="J479" s="138"/>
      <c r="K479" s="138"/>
      <c r="L479" s="138"/>
      <c r="M479" s="138"/>
      <c r="N479" s="138"/>
      <c r="O479" s="138"/>
      <c r="P479" s="138"/>
      <c r="Q479" s="138"/>
      <c r="R479" s="138"/>
      <c r="S479" s="138"/>
      <c r="T479" s="138"/>
      <c r="U479" s="138"/>
      <c r="V479" s="138"/>
      <c r="W479" s="138"/>
      <c r="X479" s="138"/>
      <c r="Y479" s="138"/>
      <c r="Z479" s="138"/>
    </row>
    <row r="480" ht="12.75" customHeight="1">
      <c r="A480" s="138"/>
      <c r="B480" s="138"/>
      <c r="C480" s="138"/>
      <c r="D480" s="527"/>
      <c r="E480" s="138"/>
      <c r="F480" s="138"/>
      <c r="G480" s="138"/>
      <c r="H480" s="138"/>
      <c r="I480" s="527"/>
      <c r="J480" s="138"/>
      <c r="K480" s="138"/>
      <c r="L480" s="138"/>
      <c r="M480" s="138"/>
      <c r="N480" s="138"/>
      <c r="O480" s="138"/>
      <c r="P480" s="138"/>
      <c r="Q480" s="138"/>
      <c r="R480" s="138"/>
      <c r="S480" s="138"/>
      <c r="T480" s="138"/>
      <c r="U480" s="138"/>
      <c r="V480" s="138"/>
      <c r="W480" s="138"/>
      <c r="X480" s="138"/>
      <c r="Y480" s="138"/>
      <c r="Z480" s="138"/>
    </row>
    <row r="481" ht="12.75" customHeight="1">
      <c r="A481" s="137"/>
      <c r="B481" s="138"/>
      <c r="C481" s="138"/>
      <c r="D481" s="527"/>
      <c r="E481" s="138"/>
      <c r="F481" s="138"/>
      <c r="G481" s="138"/>
      <c r="H481" s="138"/>
      <c r="I481" s="527"/>
      <c r="J481" s="138"/>
      <c r="K481" s="138"/>
      <c r="L481" s="138"/>
      <c r="M481" s="140"/>
      <c r="N481" s="138"/>
      <c r="O481" s="138"/>
      <c r="P481" s="138"/>
      <c r="Q481" s="138"/>
      <c r="R481" s="138"/>
      <c r="S481" s="138"/>
      <c r="T481" s="138"/>
      <c r="U481" s="138"/>
      <c r="V481" s="138"/>
      <c r="W481" s="138"/>
      <c r="X481" s="138"/>
      <c r="Y481" s="138"/>
      <c r="Z481" s="138"/>
    </row>
    <row r="482" ht="12.75" customHeight="1">
      <c r="A482" s="137"/>
      <c r="B482" s="138"/>
      <c r="C482" s="138"/>
      <c r="D482" s="527"/>
      <c r="E482" s="138"/>
      <c r="F482" s="138"/>
      <c r="G482" s="138"/>
      <c r="H482" s="138"/>
      <c r="I482" s="527"/>
      <c r="J482" s="138"/>
      <c r="K482" s="138"/>
      <c r="L482" s="138"/>
      <c r="M482" s="140"/>
      <c r="N482" s="138"/>
      <c r="O482" s="138"/>
      <c r="P482" s="138"/>
      <c r="Q482" s="138"/>
      <c r="R482" s="138"/>
      <c r="S482" s="138"/>
      <c r="T482" s="138"/>
      <c r="U482" s="138"/>
      <c r="V482" s="138"/>
      <c r="W482" s="138"/>
      <c r="X482" s="138"/>
      <c r="Y482" s="138"/>
      <c r="Z482" s="138"/>
    </row>
    <row r="483" ht="12.75" customHeight="1">
      <c r="A483" s="137"/>
      <c r="B483" s="138"/>
      <c r="C483" s="138"/>
      <c r="D483" s="527"/>
      <c r="E483" s="138"/>
      <c r="F483" s="138"/>
      <c r="G483" s="138"/>
      <c r="H483" s="138"/>
      <c r="I483" s="527"/>
      <c r="J483" s="138"/>
      <c r="K483" s="138"/>
      <c r="L483" s="138"/>
      <c r="M483" s="140"/>
      <c r="N483" s="138"/>
      <c r="O483" s="138"/>
      <c r="P483" s="138"/>
      <c r="Q483" s="138"/>
      <c r="R483" s="138"/>
      <c r="S483" s="138"/>
      <c r="T483" s="138"/>
      <c r="U483" s="138"/>
      <c r="V483" s="138"/>
      <c r="W483" s="138"/>
      <c r="X483" s="138"/>
      <c r="Y483" s="138"/>
      <c r="Z483" s="138"/>
    </row>
    <row r="484" ht="12.75" customHeight="1">
      <c r="A484" s="137"/>
      <c r="B484" s="138"/>
      <c r="C484" s="138"/>
      <c r="D484" s="527"/>
      <c r="E484" s="138"/>
      <c r="F484" s="138"/>
      <c r="G484" s="138"/>
      <c r="H484" s="138"/>
      <c r="I484" s="527"/>
      <c r="J484" s="138"/>
      <c r="K484" s="138"/>
      <c r="L484" s="138"/>
      <c r="M484" s="140"/>
      <c r="N484" s="138"/>
      <c r="O484" s="138"/>
      <c r="P484" s="138"/>
      <c r="Q484" s="138"/>
      <c r="R484" s="138"/>
      <c r="S484" s="138"/>
      <c r="T484" s="138"/>
      <c r="U484" s="138"/>
      <c r="V484" s="138"/>
      <c r="W484" s="138"/>
      <c r="X484" s="138"/>
      <c r="Y484" s="138"/>
      <c r="Z484" s="138"/>
    </row>
    <row r="485" ht="12.75" customHeight="1">
      <c r="A485" s="137"/>
      <c r="B485" s="138"/>
      <c r="C485" s="138"/>
      <c r="D485" s="527"/>
      <c r="E485" s="138"/>
      <c r="F485" s="138"/>
      <c r="G485" s="138"/>
      <c r="H485" s="138"/>
      <c r="I485" s="527"/>
      <c r="J485" s="138"/>
      <c r="K485" s="138"/>
      <c r="L485" s="138"/>
      <c r="M485" s="140"/>
      <c r="N485" s="138"/>
      <c r="O485" s="138"/>
      <c r="P485" s="138"/>
      <c r="Q485" s="138"/>
      <c r="R485" s="138"/>
      <c r="S485" s="138"/>
      <c r="T485" s="138"/>
      <c r="U485" s="138"/>
      <c r="V485" s="138"/>
      <c r="W485" s="138"/>
      <c r="X485" s="138"/>
      <c r="Y485" s="138"/>
      <c r="Z485" s="138"/>
    </row>
    <row r="486" ht="12.75" customHeight="1">
      <c r="A486" s="137"/>
      <c r="B486" s="138"/>
      <c r="C486" s="138"/>
      <c r="D486" s="527"/>
      <c r="E486" s="138"/>
      <c r="F486" s="138"/>
      <c r="G486" s="138"/>
      <c r="H486" s="138"/>
      <c r="I486" s="527"/>
      <c r="J486" s="138"/>
      <c r="K486" s="138"/>
      <c r="L486" s="138"/>
      <c r="M486" s="140"/>
      <c r="N486" s="138"/>
      <c r="O486" s="138"/>
      <c r="P486" s="138"/>
      <c r="Q486" s="138"/>
      <c r="R486" s="138"/>
      <c r="S486" s="138"/>
      <c r="T486" s="138"/>
      <c r="U486" s="138"/>
      <c r="V486" s="138"/>
      <c r="W486" s="138"/>
      <c r="X486" s="138"/>
      <c r="Y486" s="138"/>
      <c r="Z486" s="138"/>
    </row>
    <row r="487" ht="12.75" customHeight="1">
      <c r="A487" s="137"/>
      <c r="B487" s="138"/>
      <c r="C487" s="138"/>
      <c r="D487" s="527"/>
      <c r="E487" s="138"/>
      <c r="F487" s="138"/>
      <c r="G487" s="138"/>
      <c r="H487" s="138"/>
      <c r="I487" s="527"/>
      <c r="J487" s="138"/>
      <c r="K487" s="138"/>
      <c r="L487" s="138"/>
      <c r="M487" s="140"/>
      <c r="N487" s="138"/>
      <c r="O487" s="138"/>
      <c r="P487" s="138"/>
      <c r="Q487" s="138"/>
      <c r="R487" s="138"/>
      <c r="S487" s="138"/>
      <c r="T487" s="138"/>
      <c r="U487" s="138"/>
      <c r="V487" s="138"/>
      <c r="W487" s="138"/>
      <c r="X487" s="138"/>
      <c r="Y487" s="138"/>
      <c r="Z487" s="138"/>
    </row>
    <row r="488" ht="12.75" customHeight="1">
      <c r="A488" s="137"/>
      <c r="B488" s="138"/>
      <c r="C488" s="138"/>
      <c r="D488" s="527"/>
      <c r="E488" s="138"/>
      <c r="F488" s="138"/>
      <c r="G488" s="138"/>
      <c r="H488" s="138"/>
      <c r="I488" s="527"/>
      <c r="J488" s="138"/>
      <c r="K488" s="138"/>
      <c r="L488" s="138"/>
      <c r="M488" s="140"/>
      <c r="N488" s="138"/>
      <c r="O488" s="138"/>
      <c r="P488" s="138"/>
      <c r="Q488" s="138"/>
      <c r="R488" s="138"/>
      <c r="S488" s="138"/>
      <c r="T488" s="138"/>
      <c r="U488" s="138"/>
      <c r="V488" s="138"/>
      <c r="W488" s="138"/>
      <c r="X488" s="138"/>
      <c r="Y488" s="138"/>
      <c r="Z488" s="138"/>
    </row>
    <row r="489" ht="12.75" customHeight="1">
      <c r="A489" s="137"/>
      <c r="B489" s="138"/>
      <c r="C489" s="138"/>
      <c r="D489" s="527"/>
      <c r="E489" s="138"/>
      <c r="F489" s="138"/>
      <c r="G489" s="138"/>
      <c r="H489" s="138"/>
      <c r="I489" s="527"/>
      <c r="J489" s="138"/>
      <c r="K489" s="138"/>
      <c r="L489" s="138"/>
      <c r="M489" s="140"/>
      <c r="N489" s="138"/>
      <c r="O489" s="138"/>
      <c r="P489" s="138"/>
      <c r="Q489" s="138"/>
      <c r="R489" s="138"/>
      <c r="S489" s="138"/>
      <c r="T489" s="138"/>
      <c r="U489" s="138"/>
      <c r="V489" s="138"/>
      <c r="W489" s="138"/>
      <c r="X489" s="138"/>
      <c r="Y489" s="138"/>
      <c r="Z489" s="138"/>
    </row>
    <row r="490" ht="12.75" customHeight="1">
      <c r="A490" s="137"/>
      <c r="B490" s="138"/>
      <c r="C490" s="138"/>
      <c r="D490" s="527"/>
      <c r="E490" s="138"/>
      <c r="F490" s="138"/>
      <c r="G490" s="138"/>
      <c r="H490" s="138"/>
      <c r="I490" s="527"/>
      <c r="J490" s="138"/>
      <c r="K490" s="138"/>
      <c r="L490" s="138"/>
      <c r="M490" s="140"/>
      <c r="N490" s="138"/>
      <c r="O490" s="138"/>
      <c r="P490" s="138"/>
      <c r="Q490" s="138"/>
      <c r="R490" s="138"/>
      <c r="S490" s="138"/>
      <c r="T490" s="138"/>
      <c r="U490" s="138"/>
      <c r="V490" s="138"/>
      <c r="W490" s="138"/>
      <c r="X490" s="138"/>
      <c r="Y490" s="138"/>
      <c r="Z490" s="138"/>
    </row>
    <row r="491" ht="12.75" customHeight="1">
      <c r="A491" s="137"/>
      <c r="B491" s="138"/>
      <c r="C491" s="138"/>
      <c r="D491" s="527"/>
      <c r="E491" s="138"/>
      <c r="F491" s="138"/>
      <c r="G491" s="138"/>
      <c r="H491" s="138"/>
      <c r="I491" s="527"/>
      <c r="J491" s="138"/>
      <c r="K491" s="138"/>
      <c r="L491" s="138"/>
      <c r="M491" s="140"/>
      <c r="N491" s="138"/>
      <c r="O491" s="138"/>
      <c r="P491" s="138"/>
      <c r="Q491" s="138"/>
      <c r="R491" s="138"/>
      <c r="S491" s="138"/>
      <c r="T491" s="138"/>
      <c r="U491" s="138"/>
      <c r="V491" s="138"/>
      <c r="W491" s="138"/>
      <c r="X491" s="138"/>
      <c r="Y491" s="138"/>
      <c r="Z491" s="138"/>
    </row>
    <row r="492" ht="12.75" customHeight="1">
      <c r="A492" s="137"/>
      <c r="B492" s="138"/>
      <c r="C492" s="138"/>
      <c r="D492" s="527"/>
      <c r="E492" s="138"/>
      <c r="F492" s="138"/>
      <c r="G492" s="138"/>
      <c r="H492" s="138"/>
      <c r="I492" s="527"/>
      <c r="J492" s="138"/>
      <c r="K492" s="138"/>
      <c r="L492" s="138"/>
      <c r="M492" s="140"/>
      <c r="N492" s="138"/>
      <c r="O492" s="138"/>
      <c r="P492" s="138"/>
      <c r="Q492" s="138"/>
      <c r="R492" s="138"/>
      <c r="S492" s="138"/>
      <c r="T492" s="138"/>
      <c r="U492" s="138"/>
      <c r="V492" s="138"/>
      <c r="W492" s="138"/>
      <c r="X492" s="138"/>
      <c r="Y492" s="138"/>
      <c r="Z492" s="138"/>
    </row>
    <row r="493" ht="12.75" customHeight="1">
      <c r="A493" s="137"/>
      <c r="B493" s="138"/>
      <c r="C493" s="138"/>
      <c r="D493" s="527"/>
      <c r="E493" s="138"/>
      <c r="F493" s="138"/>
      <c r="G493" s="138"/>
      <c r="H493" s="138"/>
      <c r="I493" s="527"/>
      <c r="J493" s="138"/>
      <c r="K493" s="138"/>
      <c r="L493" s="138"/>
      <c r="M493" s="140"/>
      <c r="N493" s="138"/>
      <c r="O493" s="138"/>
      <c r="P493" s="138"/>
      <c r="Q493" s="138"/>
      <c r="R493" s="138"/>
      <c r="S493" s="138"/>
      <c r="T493" s="138"/>
      <c r="U493" s="138"/>
      <c r="V493" s="138"/>
      <c r="W493" s="138"/>
      <c r="X493" s="138"/>
      <c r="Y493" s="138"/>
      <c r="Z493" s="138"/>
    </row>
    <row r="494" ht="12.75" hidden="1" customHeight="1">
      <c r="A494" s="137"/>
      <c r="B494" s="138"/>
      <c r="C494" s="138"/>
      <c r="D494" s="527"/>
      <c r="E494" s="138"/>
      <c r="F494" s="138"/>
      <c r="G494" s="138"/>
      <c r="H494" s="138"/>
      <c r="I494" s="527"/>
      <c r="J494" s="138"/>
      <c r="K494" s="138"/>
      <c r="L494" s="138"/>
      <c r="M494" s="140"/>
      <c r="N494" s="138"/>
      <c r="O494" s="138"/>
      <c r="P494" s="138"/>
      <c r="Q494" s="138"/>
      <c r="R494" s="138"/>
      <c r="S494" s="138"/>
      <c r="T494" s="138"/>
      <c r="U494" s="138"/>
      <c r="V494" s="138"/>
      <c r="W494" s="138"/>
      <c r="X494" s="138"/>
      <c r="Y494" s="138"/>
      <c r="Z494" s="138"/>
    </row>
    <row r="495" ht="12.75" hidden="1" customHeight="1">
      <c r="A495" s="137"/>
      <c r="B495" s="138"/>
      <c r="C495" s="138"/>
      <c r="D495" s="527"/>
      <c r="E495" s="138"/>
      <c r="F495" s="138"/>
      <c r="G495" s="138"/>
      <c r="H495" s="138"/>
      <c r="I495" s="527"/>
      <c r="J495" s="138"/>
      <c r="K495" s="138"/>
      <c r="L495" s="138"/>
      <c r="M495" s="140"/>
      <c r="N495" s="138"/>
      <c r="O495" s="138"/>
      <c r="P495" s="138"/>
      <c r="Q495" s="138"/>
      <c r="R495" s="138"/>
      <c r="S495" s="138"/>
      <c r="T495" s="138"/>
      <c r="U495" s="138"/>
      <c r="V495" s="138"/>
      <c r="W495" s="138"/>
      <c r="X495" s="138"/>
      <c r="Y495" s="138"/>
      <c r="Z495" s="138"/>
    </row>
    <row r="496" ht="12.75" hidden="1" customHeight="1">
      <c r="A496" s="137"/>
      <c r="B496" s="138"/>
      <c r="C496" s="138"/>
      <c r="D496" s="527"/>
      <c r="E496" s="138"/>
      <c r="F496" s="138"/>
      <c r="G496" s="138"/>
      <c r="H496" s="138"/>
      <c r="I496" s="527"/>
      <c r="J496" s="138"/>
      <c r="K496" s="138"/>
      <c r="L496" s="138"/>
      <c r="M496" s="140"/>
      <c r="N496" s="138"/>
      <c r="O496" s="138"/>
      <c r="P496" s="138"/>
      <c r="Q496" s="138"/>
      <c r="R496" s="138"/>
      <c r="S496" s="138"/>
      <c r="T496" s="138"/>
      <c r="U496" s="138"/>
      <c r="V496" s="138"/>
      <c r="W496" s="138"/>
      <c r="X496" s="138"/>
      <c r="Y496" s="138"/>
      <c r="Z496" s="138"/>
    </row>
    <row r="497" ht="12.75" hidden="1" customHeight="1">
      <c r="A497" s="137"/>
      <c r="B497" s="138"/>
      <c r="C497" s="138"/>
      <c r="D497" s="527"/>
      <c r="E497" s="138"/>
      <c r="F497" s="138"/>
      <c r="G497" s="138"/>
      <c r="H497" s="138"/>
      <c r="I497" s="527"/>
      <c r="J497" s="138"/>
      <c r="K497" s="138"/>
      <c r="L497" s="138"/>
      <c r="M497" s="140"/>
      <c r="N497" s="138"/>
      <c r="O497" s="138"/>
      <c r="P497" s="138"/>
      <c r="Q497" s="138"/>
      <c r="R497" s="138"/>
      <c r="S497" s="138"/>
      <c r="T497" s="138"/>
      <c r="U497" s="138"/>
      <c r="V497" s="138"/>
      <c r="W497" s="138"/>
      <c r="X497" s="138"/>
      <c r="Y497" s="138"/>
      <c r="Z497" s="138"/>
    </row>
    <row r="498" ht="12.75" hidden="1" customHeight="1">
      <c r="A498" s="137"/>
      <c r="B498" s="138"/>
      <c r="C498" s="138"/>
      <c r="D498" s="527"/>
      <c r="E498" s="138"/>
      <c r="F498" s="138"/>
      <c r="G498" s="138"/>
      <c r="H498" s="138"/>
      <c r="I498" s="527"/>
      <c r="J498" s="138"/>
      <c r="K498" s="138"/>
      <c r="L498" s="138"/>
      <c r="M498" s="140"/>
      <c r="N498" s="138"/>
      <c r="O498" s="138"/>
      <c r="P498" s="138"/>
      <c r="Q498" s="138"/>
      <c r="R498" s="138"/>
      <c r="S498" s="138"/>
      <c r="T498" s="138"/>
      <c r="U498" s="138"/>
      <c r="V498" s="138"/>
      <c r="W498" s="138"/>
      <c r="X498" s="138"/>
      <c r="Y498" s="138"/>
      <c r="Z498" s="138"/>
    </row>
    <row r="499" ht="12.75" hidden="1" customHeight="1">
      <c r="A499" s="137"/>
      <c r="B499" s="138"/>
      <c r="C499" s="138"/>
      <c r="D499" s="527"/>
      <c r="E499" s="138"/>
      <c r="F499" s="138"/>
      <c r="G499" s="138"/>
      <c r="H499" s="138"/>
      <c r="I499" s="527"/>
      <c r="J499" s="138"/>
      <c r="K499" s="138"/>
      <c r="L499" s="138"/>
      <c r="M499" s="140"/>
      <c r="N499" s="138"/>
      <c r="O499" s="138"/>
      <c r="P499" s="138"/>
      <c r="Q499" s="138"/>
      <c r="R499" s="138"/>
      <c r="S499" s="138"/>
      <c r="T499" s="138"/>
      <c r="U499" s="138"/>
      <c r="V499" s="138"/>
      <c r="W499" s="138"/>
      <c r="X499" s="138"/>
      <c r="Y499" s="138"/>
      <c r="Z499" s="138"/>
    </row>
    <row r="500" ht="12.75" hidden="1" customHeight="1">
      <c r="A500" s="137"/>
      <c r="B500" s="138"/>
      <c r="C500" s="138"/>
      <c r="D500" s="527"/>
      <c r="E500" s="138"/>
      <c r="F500" s="138"/>
      <c r="G500" s="138"/>
      <c r="H500" s="138"/>
      <c r="I500" s="527"/>
      <c r="J500" s="138"/>
      <c r="K500" s="138"/>
      <c r="L500" s="138"/>
      <c r="M500" s="140"/>
      <c r="N500" s="138"/>
      <c r="O500" s="138"/>
      <c r="P500" s="138"/>
      <c r="Q500" s="138"/>
      <c r="R500" s="138"/>
      <c r="S500" s="138"/>
      <c r="T500" s="138"/>
      <c r="U500" s="138"/>
      <c r="V500" s="138"/>
      <c r="W500" s="138"/>
      <c r="X500" s="138"/>
      <c r="Y500" s="138"/>
      <c r="Z500" s="138"/>
    </row>
    <row r="501" ht="12.75" hidden="1" customHeight="1">
      <c r="A501" s="137"/>
      <c r="B501" s="138"/>
      <c r="C501" s="138"/>
      <c r="D501" s="527"/>
      <c r="E501" s="138"/>
      <c r="F501" s="138"/>
      <c r="G501" s="138"/>
      <c r="H501" s="138"/>
      <c r="I501" s="527"/>
      <c r="J501" s="138"/>
      <c r="K501" s="138"/>
      <c r="L501" s="138"/>
      <c r="M501" s="140"/>
      <c r="N501" s="138"/>
      <c r="O501" s="138"/>
      <c r="P501" s="138"/>
      <c r="Q501" s="138"/>
      <c r="R501" s="138"/>
      <c r="S501" s="138"/>
      <c r="T501" s="138"/>
      <c r="U501" s="138"/>
      <c r="V501" s="138"/>
      <c r="W501" s="138"/>
      <c r="X501" s="138"/>
      <c r="Y501" s="138"/>
      <c r="Z501" s="138"/>
    </row>
    <row r="502" ht="12.75" hidden="1" customHeight="1">
      <c r="A502" s="137"/>
      <c r="B502" s="138"/>
      <c r="C502" s="138"/>
      <c r="D502" s="527"/>
      <c r="E502" s="138"/>
      <c r="F502" s="138"/>
      <c r="G502" s="138"/>
      <c r="H502" s="138"/>
      <c r="I502" s="527"/>
      <c r="J502" s="138"/>
      <c r="K502" s="138"/>
      <c r="L502" s="138"/>
      <c r="M502" s="140"/>
      <c r="N502" s="138"/>
      <c r="O502" s="138"/>
      <c r="P502" s="138"/>
      <c r="Q502" s="138"/>
      <c r="R502" s="138"/>
      <c r="S502" s="138"/>
      <c r="T502" s="138"/>
      <c r="U502" s="138"/>
      <c r="V502" s="138"/>
      <c r="W502" s="138"/>
      <c r="X502" s="138"/>
      <c r="Y502" s="138"/>
      <c r="Z502" s="138"/>
    </row>
    <row r="503" ht="12.75" hidden="1" customHeight="1">
      <c r="A503" s="137"/>
      <c r="B503" s="138"/>
      <c r="C503" s="138"/>
      <c r="D503" s="527"/>
      <c r="E503" s="138"/>
      <c r="F503" s="138"/>
      <c r="G503" s="138"/>
      <c r="H503" s="138"/>
      <c r="I503" s="527"/>
      <c r="J503" s="138"/>
      <c r="K503" s="138"/>
      <c r="L503" s="138"/>
      <c r="M503" s="140"/>
      <c r="N503" s="138"/>
      <c r="O503" s="138"/>
      <c r="P503" s="138"/>
      <c r="Q503" s="138"/>
      <c r="R503" s="138"/>
      <c r="S503" s="138"/>
      <c r="T503" s="138"/>
      <c r="U503" s="138"/>
      <c r="V503" s="138"/>
      <c r="W503" s="138"/>
      <c r="X503" s="138"/>
      <c r="Y503" s="138"/>
      <c r="Z503" s="138"/>
    </row>
    <row r="504" ht="12.75" hidden="1" customHeight="1">
      <c r="A504" s="137"/>
      <c r="B504" s="138"/>
      <c r="C504" s="138"/>
      <c r="D504" s="527"/>
      <c r="E504" s="138"/>
      <c r="F504" s="138"/>
      <c r="G504" s="138"/>
      <c r="H504" s="138"/>
      <c r="I504" s="527"/>
      <c r="J504" s="138"/>
      <c r="K504" s="138"/>
      <c r="L504" s="138"/>
      <c r="M504" s="140"/>
      <c r="N504" s="138"/>
      <c r="O504" s="138"/>
      <c r="P504" s="138"/>
      <c r="Q504" s="138"/>
      <c r="R504" s="138"/>
      <c r="S504" s="138"/>
      <c r="T504" s="138"/>
      <c r="U504" s="138"/>
      <c r="V504" s="138"/>
      <c r="W504" s="138"/>
      <c r="X504" s="138"/>
      <c r="Y504" s="138"/>
      <c r="Z504" s="138"/>
    </row>
    <row r="505" ht="12.75" hidden="1" customHeight="1">
      <c r="A505" s="137"/>
      <c r="B505" s="138"/>
      <c r="C505" s="138"/>
      <c r="D505" s="527"/>
      <c r="E505" s="138"/>
      <c r="F505" s="138"/>
      <c r="G505" s="138"/>
      <c r="H505" s="138"/>
      <c r="I505" s="527"/>
      <c r="J505" s="138"/>
      <c r="K505" s="138"/>
      <c r="L505" s="138"/>
      <c r="M505" s="140"/>
      <c r="N505" s="138"/>
      <c r="O505" s="138"/>
      <c r="P505" s="138"/>
      <c r="Q505" s="138"/>
      <c r="R505" s="138"/>
      <c r="S505" s="138"/>
      <c r="T505" s="138"/>
      <c r="U505" s="138"/>
      <c r="V505" s="138"/>
      <c r="W505" s="138"/>
      <c r="X505" s="138"/>
      <c r="Y505" s="138"/>
      <c r="Z505" s="138"/>
    </row>
    <row r="506" ht="12.75" hidden="1" customHeight="1">
      <c r="A506" s="137"/>
      <c r="B506" s="138"/>
      <c r="C506" s="138"/>
      <c r="D506" s="527"/>
      <c r="E506" s="138"/>
      <c r="F506" s="138"/>
      <c r="G506" s="138"/>
      <c r="H506" s="138"/>
      <c r="I506" s="527"/>
      <c r="J506" s="138"/>
      <c r="K506" s="138"/>
      <c r="L506" s="138"/>
      <c r="M506" s="140"/>
      <c r="N506" s="138"/>
      <c r="O506" s="138"/>
      <c r="P506" s="138"/>
      <c r="Q506" s="138"/>
      <c r="R506" s="138"/>
      <c r="S506" s="138"/>
      <c r="T506" s="138"/>
      <c r="U506" s="138"/>
      <c r="V506" s="138"/>
      <c r="W506" s="138"/>
      <c r="X506" s="138"/>
      <c r="Y506" s="138"/>
      <c r="Z506" s="138"/>
    </row>
    <row r="507" ht="12.75" hidden="1" customHeight="1">
      <c r="A507" s="137"/>
      <c r="B507" s="138"/>
      <c r="C507" s="138"/>
      <c r="D507" s="527"/>
      <c r="E507" s="138"/>
      <c r="F507" s="138"/>
      <c r="G507" s="138"/>
      <c r="H507" s="138"/>
      <c r="I507" s="527"/>
      <c r="J507" s="138"/>
      <c r="K507" s="138"/>
      <c r="L507" s="138"/>
      <c r="M507" s="140"/>
      <c r="N507" s="138"/>
      <c r="O507" s="138"/>
      <c r="P507" s="138"/>
      <c r="Q507" s="138"/>
      <c r="R507" s="138"/>
      <c r="S507" s="138"/>
      <c r="T507" s="138"/>
      <c r="U507" s="138"/>
      <c r="V507" s="138"/>
      <c r="W507" s="138"/>
      <c r="X507" s="138"/>
      <c r="Y507" s="138"/>
      <c r="Z507" s="138"/>
    </row>
    <row r="508" ht="12.75" hidden="1" customHeight="1">
      <c r="A508" s="137"/>
      <c r="B508" s="138"/>
      <c r="C508" s="138"/>
      <c r="D508" s="527"/>
      <c r="E508" s="138"/>
      <c r="F508" s="138"/>
      <c r="G508" s="138"/>
      <c r="H508" s="138"/>
      <c r="I508" s="527"/>
      <c r="J508" s="138"/>
      <c r="K508" s="138"/>
      <c r="L508" s="138"/>
      <c r="M508" s="140"/>
      <c r="N508" s="138"/>
      <c r="O508" s="138"/>
      <c r="P508" s="138"/>
      <c r="Q508" s="138"/>
      <c r="R508" s="138"/>
      <c r="S508" s="138"/>
      <c r="T508" s="138"/>
      <c r="U508" s="138"/>
      <c r="V508" s="138"/>
      <c r="W508" s="138"/>
      <c r="X508" s="138"/>
      <c r="Y508" s="138"/>
      <c r="Z508" s="138"/>
    </row>
    <row r="509" ht="12.75" hidden="1" customHeight="1">
      <c r="A509" s="137"/>
      <c r="B509" s="138"/>
      <c r="C509" s="138"/>
      <c r="D509" s="527"/>
      <c r="E509" s="138"/>
      <c r="F509" s="138"/>
      <c r="G509" s="138"/>
      <c r="H509" s="138"/>
      <c r="I509" s="527"/>
      <c r="J509" s="138"/>
      <c r="K509" s="138"/>
      <c r="L509" s="138"/>
      <c r="M509" s="140"/>
      <c r="N509" s="138"/>
      <c r="O509" s="138"/>
      <c r="P509" s="138"/>
      <c r="Q509" s="138"/>
      <c r="R509" s="138"/>
      <c r="S509" s="138"/>
      <c r="T509" s="138"/>
      <c r="U509" s="138"/>
      <c r="V509" s="138"/>
      <c r="W509" s="138"/>
      <c r="X509" s="138"/>
      <c r="Y509" s="138"/>
      <c r="Z509" s="138"/>
    </row>
    <row r="510" ht="12.75" hidden="1" customHeight="1">
      <c r="A510" s="137"/>
      <c r="B510" s="138"/>
      <c r="C510" s="138"/>
      <c r="D510" s="527"/>
      <c r="E510" s="138"/>
      <c r="F510" s="138"/>
      <c r="G510" s="138"/>
      <c r="H510" s="138"/>
      <c r="I510" s="527"/>
      <c r="J510" s="138"/>
      <c r="K510" s="138"/>
      <c r="L510" s="138"/>
      <c r="M510" s="140"/>
      <c r="N510" s="138"/>
      <c r="O510" s="138"/>
      <c r="P510" s="138"/>
      <c r="Q510" s="138"/>
      <c r="R510" s="138"/>
      <c r="S510" s="138"/>
      <c r="T510" s="138"/>
      <c r="U510" s="138"/>
      <c r="V510" s="138"/>
      <c r="W510" s="138"/>
      <c r="X510" s="138"/>
      <c r="Y510" s="138"/>
      <c r="Z510" s="138"/>
    </row>
    <row r="511" ht="12.75" hidden="1" customHeight="1">
      <c r="A511" s="137"/>
      <c r="B511" s="138"/>
      <c r="C511" s="138"/>
      <c r="D511" s="527"/>
      <c r="E511" s="138"/>
      <c r="F511" s="138"/>
      <c r="G511" s="138"/>
      <c r="H511" s="138"/>
      <c r="I511" s="527"/>
      <c r="J511" s="138"/>
      <c r="K511" s="138"/>
      <c r="L511" s="138"/>
      <c r="M511" s="140"/>
      <c r="N511" s="138"/>
      <c r="O511" s="138"/>
      <c r="P511" s="138"/>
      <c r="Q511" s="138"/>
      <c r="R511" s="138"/>
      <c r="S511" s="138"/>
      <c r="T511" s="138"/>
      <c r="U511" s="138"/>
      <c r="V511" s="138"/>
      <c r="W511" s="138"/>
      <c r="X511" s="138"/>
      <c r="Y511" s="138"/>
      <c r="Z511" s="138"/>
    </row>
    <row r="512" ht="12.75" hidden="1" customHeight="1">
      <c r="A512" s="137"/>
      <c r="B512" s="138"/>
      <c r="C512" s="138"/>
      <c r="D512" s="527"/>
      <c r="E512" s="138"/>
      <c r="F512" s="138"/>
      <c r="G512" s="138"/>
      <c r="H512" s="138"/>
      <c r="I512" s="527"/>
      <c r="J512" s="138"/>
      <c r="K512" s="138"/>
      <c r="L512" s="138"/>
      <c r="M512" s="140"/>
      <c r="N512" s="138"/>
      <c r="O512" s="138"/>
      <c r="P512" s="138"/>
      <c r="Q512" s="138"/>
      <c r="R512" s="138"/>
      <c r="S512" s="138"/>
      <c r="T512" s="138"/>
      <c r="U512" s="138"/>
      <c r="V512" s="138"/>
      <c r="W512" s="138"/>
      <c r="X512" s="138"/>
      <c r="Y512" s="138"/>
      <c r="Z512" s="138"/>
    </row>
    <row r="513" ht="12.75" hidden="1" customHeight="1">
      <c r="A513" s="137"/>
      <c r="B513" s="138"/>
      <c r="C513" s="138"/>
      <c r="D513" s="527"/>
      <c r="E513" s="138"/>
      <c r="F513" s="138"/>
      <c r="G513" s="138"/>
      <c r="H513" s="138"/>
      <c r="I513" s="527"/>
      <c r="J513" s="138"/>
      <c r="K513" s="138"/>
      <c r="L513" s="138"/>
      <c r="M513" s="140"/>
      <c r="N513" s="138"/>
      <c r="O513" s="138"/>
      <c r="P513" s="138"/>
      <c r="Q513" s="138"/>
      <c r="R513" s="138"/>
      <c r="S513" s="138"/>
      <c r="T513" s="138"/>
      <c r="U513" s="138"/>
      <c r="V513" s="138"/>
      <c r="W513" s="138"/>
      <c r="X513" s="138"/>
      <c r="Y513" s="138"/>
      <c r="Z513" s="138"/>
    </row>
    <row r="514" ht="12.75" hidden="1" customHeight="1">
      <c r="A514" s="137"/>
      <c r="B514" s="138"/>
      <c r="C514" s="138"/>
      <c r="D514" s="527"/>
      <c r="E514" s="138"/>
      <c r="F514" s="138"/>
      <c r="G514" s="138"/>
      <c r="H514" s="138"/>
      <c r="I514" s="527"/>
      <c r="J514" s="138"/>
      <c r="K514" s="138"/>
      <c r="L514" s="138"/>
      <c r="M514" s="140"/>
      <c r="N514" s="138"/>
      <c r="O514" s="138"/>
      <c r="P514" s="138"/>
      <c r="Q514" s="138"/>
      <c r="R514" s="138"/>
      <c r="S514" s="138"/>
      <c r="T514" s="138"/>
      <c r="U514" s="138"/>
      <c r="V514" s="138"/>
      <c r="W514" s="138"/>
      <c r="X514" s="138"/>
      <c r="Y514" s="138"/>
      <c r="Z514" s="138"/>
    </row>
    <row r="515" ht="12.75" hidden="1" customHeight="1">
      <c r="A515" s="137"/>
      <c r="B515" s="138"/>
      <c r="C515" s="138"/>
      <c r="D515" s="527"/>
      <c r="E515" s="138"/>
      <c r="F515" s="138"/>
      <c r="G515" s="138"/>
      <c r="H515" s="138"/>
      <c r="I515" s="527"/>
      <c r="J515" s="138"/>
      <c r="K515" s="138"/>
      <c r="L515" s="138"/>
      <c r="M515" s="140"/>
      <c r="N515" s="138"/>
      <c r="O515" s="138"/>
      <c r="P515" s="138"/>
      <c r="Q515" s="138"/>
      <c r="R515" s="138"/>
      <c r="S515" s="138"/>
      <c r="T515" s="138"/>
      <c r="U515" s="138"/>
      <c r="V515" s="138"/>
      <c r="W515" s="138"/>
      <c r="X515" s="138"/>
      <c r="Y515" s="138"/>
      <c r="Z515" s="138"/>
    </row>
    <row r="516" ht="12.75" hidden="1" customHeight="1">
      <c r="A516" s="137"/>
      <c r="B516" s="138"/>
      <c r="C516" s="138"/>
      <c r="D516" s="527"/>
      <c r="E516" s="138"/>
      <c r="F516" s="138"/>
      <c r="G516" s="138"/>
      <c r="H516" s="138"/>
      <c r="I516" s="527"/>
      <c r="J516" s="138"/>
      <c r="K516" s="138"/>
      <c r="L516" s="138"/>
      <c r="M516" s="140"/>
      <c r="N516" s="138"/>
      <c r="O516" s="138"/>
      <c r="P516" s="138"/>
      <c r="Q516" s="138"/>
      <c r="R516" s="138"/>
      <c r="S516" s="138"/>
      <c r="T516" s="138"/>
      <c r="U516" s="138"/>
      <c r="V516" s="138"/>
      <c r="W516" s="138"/>
      <c r="X516" s="138"/>
      <c r="Y516" s="138"/>
      <c r="Z516" s="138"/>
    </row>
    <row r="517" ht="12.75" hidden="1" customHeight="1">
      <c r="A517" s="137"/>
      <c r="B517" s="138"/>
      <c r="C517" s="138"/>
      <c r="D517" s="527"/>
      <c r="E517" s="138"/>
      <c r="F517" s="138"/>
      <c r="G517" s="138"/>
      <c r="H517" s="138"/>
      <c r="I517" s="527"/>
      <c r="J517" s="138"/>
      <c r="K517" s="138"/>
      <c r="L517" s="138"/>
      <c r="M517" s="140"/>
      <c r="N517" s="138"/>
      <c r="O517" s="138"/>
      <c r="P517" s="138"/>
      <c r="Q517" s="138"/>
      <c r="R517" s="138"/>
      <c r="S517" s="138"/>
      <c r="T517" s="138"/>
      <c r="U517" s="138"/>
      <c r="V517" s="138"/>
      <c r="W517" s="138"/>
      <c r="X517" s="138"/>
      <c r="Y517" s="138"/>
      <c r="Z517" s="138"/>
    </row>
    <row r="518" ht="12.75" hidden="1" customHeight="1">
      <c r="A518" s="137"/>
      <c r="B518" s="138"/>
      <c r="C518" s="138"/>
      <c r="D518" s="527"/>
      <c r="E518" s="138"/>
      <c r="F518" s="138"/>
      <c r="G518" s="138"/>
      <c r="H518" s="138"/>
      <c r="I518" s="527"/>
      <c r="J518" s="138"/>
      <c r="K518" s="138"/>
      <c r="L518" s="138"/>
      <c r="M518" s="140"/>
      <c r="N518" s="138"/>
      <c r="O518" s="138"/>
      <c r="P518" s="138"/>
      <c r="Q518" s="138"/>
      <c r="R518" s="138"/>
      <c r="S518" s="138"/>
      <c r="T518" s="138"/>
      <c r="U518" s="138"/>
      <c r="V518" s="138"/>
      <c r="W518" s="138"/>
      <c r="X518" s="138"/>
      <c r="Y518" s="138"/>
      <c r="Z518" s="138"/>
    </row>
    <row r="519" ht="12.75" hidden="1" customHeight="1">
      <c r="A519" s="137"/>
      <c r="B519" s="138"/>
      <c r="C519" s="138"/>
      <c r="D519" s="527"/>
      <c r="E519" s="138"/>
      <c r="F519" s="138"/>
      <c r="G519" s="138"/>
      <c r="H519" s="138"/>
      <c r="I519" s="527"/>
      <c r="J519" s="138"/>
      <c r="K519" s="138"/>
      <c r="L519" s="138"/>
      <c r="M519" s="140"/>
      <c r="N519" s="138"/>
      <c r="O519" s="138"/>
      <c r="P519" s="138"/>
      <c r="Q519" s="138"/>
      <c r="R519" s="138"/>
      <c r="S519" s="138"/>
      <c r="T519" s="138"/>
      <c r="U519" s="138"/>
      <c r="V519" s="138"/>
      <c r="W519" s="138"/>
      <c r="X519" s="138"/>
      <c r="Y519" s="138"/>
      <c r="Z519" s="138"/>
    </row>
    <row r="520" ht="12.75" hidden="1" customHeight="1">
      <c r="A520" s="137"/>
      <c r="B520" s="138"/>
      <c r="C520" s="138"/>
      <c r="D520" s="527"/>
      <c r="E520" s="138"/>
      <c r="F520" s="138"/>
      <c r="G520" s="138"/>
      <c r="H520" s="138"/>
      <c r="I520" s="527"/>
      <c r="J520" s="138"/>
      <c r="K520" s="138"/>
      <c r="L520" s="138"/>
      <c r="M520" s="140"/>
      <c r="N520" s="138"/>
      <c r="O520" s="138"/>
      <c r="P520" s="138"/>
      <c r="Q520" s="138"/>
      <c r="R520" s="138"/>
      <c r="S520" s="138"/>
      <c r="T520" s="138"/>
      <c r="U520" s="138"/>
      <c r="V520" s="138"/>
      <c r="W520" s="138"/>
      <c r="X520" s="138"/>
      <c r="Y520" s="138"/>
      <c r="Z520" s="138"/>
    </row>
    <row r="521" ht="12.75" hidden="1" customHeight="1">
      <c r="A521" s="137"/>
      <c r="B521" s="138"/>
      <c r="C521" s="138"/>
      <c r="D521" s="527"/>
      <c r="E521" s="138"/>
      <c r="F521" s="138"/>
      <c r="G521" s="138"/>
      <c r="H521" s="138"/>
      <c r="I521" s="527"/>
      <c r="J521" s="138"/>
      <c r="K521" s="138"/>
      <c r="L521" s="138"/>
      <c r="M521" s="140"/>
      <c r="N521" s="138"/>
      <c r="O521" s="138"/>
      <c r="P521" s="138"/>
      <c r="Q521" s="138"/>
      <c r="R521" s="138"/>
      <c r="S521" s="138"/>
      <c r="T521" s="138"/>
      <c r="U521" s="138"/>
      <c r="V521" s="138"/>
      <c r="W521" s="138"/>
      <c r="X521" s="138"/>
      <c r="Y521" s="138"/>
      <c r="Z521" s="138"/>
    </row>
    <row r="522" ht="12.75" hidden="1" customHeight="1">
      <c r="A522" s="137"/>
      <c r="B522" s="138"/>
      <c r="C522" s="138"/>
      <c r="D522" s="527"/>
      <c r="E522" s="138"/>
      <c r="F522" s="138"/>
      <c r="G522" s="138"/>
      <c r="H522" s="138"/>
      <c r="I522" s="527"/>
      <c r="J522" s="138"/>
      <c r="K522" s="138"/>
      <c r="L522" s="138"/>
      <c r="M522" s="140"/>
      <c r="N522" s="138"/>
      <c r="O522" s="138"/>
      <c r="P522" s="138"/>
      <c r="Q522" s="138"/>
      <c r="R522" s="138"/>
      <c r="S522" s="138"/>
      <c r="T522" s="138"/>
      <c r="U522" s="138"/>
      <c r="V522" s="138"/>
      <c r="W522" s="138"/>
      <c r="X522" s="138"/>
      <c r="Y522" s="138"/>
      <c r="Z522" s="138"/>
    </row>
    <row r="523" ht="12.75" hidden="1" customHeight="1">
      <c r="A523" s="137"/>
      <c r="B523" s="138"/>
      <c r="C523" s="138"/>
      <c r="D523" s="527"/>
      <c r="E523" s="138"/>
      <c r="F523" s="138"/>
      <c r="G523" s="138"/>
      <c r="H523" s="138"/>
      <c r="I523" s="527"/>
      <c r="J523" s="138"/>
      <c r="K523" s="138"/>
      <c r="L523" s="138"/>
      <c r="M523" s="140"/>
      <c r="N523" s="138"/>
      <c r="O523" s="138"/>
      <c r="P523" s="138"/>
      <c r="Q523" s="138"/>
      <c r="R523" s="138"/>
      <c r="S523" s="138"/>
      <c r="T523" s="138"/>
      <c r="U523" s="138"/>
      <c r="V523" s="138"/>
      <c r="W523" s="138"/>
      <c r="X523" s="138"/>
      <c r="Y523" s="138"/>
      <c r="Z523" s="138"/>
    </row>
    <row r="524" ht="12.75" hidden="1" customHeight="1">
      <c r="A524" s="137"/>
      <c r="B524" s="138"/>
      <c r="C524" s="138"/>
      <c r="D524" s="527"/>
      <c r="E524" s="138"/>
      <c r="F524" s="138"/>
      <c r="G524" s="138"/>
      <c r="H524" s="138"/>
      <c r="I524" s="527"/>
      <c r="J524" s="138"/>
      <c r="K524" s="138"/>
      <c r="L524" s="138"/>
      <c r="M524" s="140"/>
      <c r="N524" s="138"/>
      <c r="O524" s="138"/>
      <c r="P524" s="138"/>
      <c r="Q524" s="138"/>
      <c r="R524" s="138"/>
      <c r="S524" s="138"/>
      <c r="T524" s="138"/>
      <c r="U524" s="138"/>
      <c r="V524" s="138"/>
      <c r="W524" s="138"/>
      <c r="X524" s="138"/>
      <c r="Y524" s="138"/>
      <c r="Z524" s="138"/>
    </row>
    <row r="525" ht="12.75" hidden="1" customHeight="1">
      <c r="A525" s="137"/>
      <c r="B525" s="138"/>
      <c r="C525" s="138"/>
      <c r="D525" s="527"/>
      <c r="E525" s="138"/>
      <c r="F525" s="138"/>
      <c r="G525" s="138"/>
      <c r="H525" s="138"/>
      <c r="I525" s="527"/>
      <c r="J525" s="138"/>
      <c r="K525" s="138"/>
      <c r="L525" s="138"/>
      <c r="M525" s="140"/>
      <c r="N525" s="138"/>
      <c r="O525" s="138"/>
      <c r="P525" s="138"/>
      <c r="Q525" s="138"/>
      <c r="R525" s="138"/>
      <c r="S525" s="138"/>
      <c r="T525" s="138"/>
      <c r="U525" s="138"/>
      <c r="V525" s="138"/>
      <c r="W525" s="138"/>
      <c r="X525" s="138"/>
      <c r="Y525" s="138"/>
      <c r="Z525" s="138"/>
    </row>
    <row r="526" ht="12.75" hidden="1" customHeight="1">
      <c r="A526" s="137"/>
      <c r="B526" s="138"/>
      <c r="C526" s="138"/>
      <c r="D526" s="527"/>
      <c r="E526" s="138"/>
      <c r="F526" s="138"/>
      <c r="G526" s="138"/>
      <c r="H526" s="138"/>
      <c r="I526" s="527"/>
      <c r="J526" s="138"/>
      <c r="K526" s="138"/>
      <c r="L526" s="138"/>
      <c r="M526" s="140"/>
      <c r="N526" s="138"/>
      <c r="O526" s="138"/>
      <c r="P526" s="138"/>
      <c r="Q526" s="138"/>
      <c r="R526" s="138"/>
      <c r="S526" s="138"/>
      <c r="T526" s="138"/>
      <c r="U526" s="138"/>
      <c r="V526" s="138"/>
      <c r="W526" s="138"/>
      <c r="X526" s="138"/>
      <c r="Y526" s="138"/>
      <c r="Z526" s="138"/>
    </row>
    <row r="527" ht="12.75" hidden="1" customHeight="1">
      <c r="A527" s="137"/>
      <c r="B527" s="138"/>
      <c r="C527" s="138"/>
      <c r="D527" s="527"/>
      <c r="E527" s="138"/>
      <c r="F527" s="138"/>
      <c r="G527" s="138"/>
      <c r="H527" s="138"/>
      <c r="I527" s="527"/>
      <c r="J527" s="138"/>
      <c r="K527" s="138"/>
      <c r="L527" s="138"/>
      <c r="M527" s="140"/>
      <c r="N527" s="138"/>
      <c r="O527" s="138"/>
      <c r="P527" s="138"/>
      <c r="Q527" s="138"/>
      <c r="R527" s="138"/>
      <c r="S527" s="138"/>
      <c r="T527" s="138"/>
      <c r="U527" s="138"/>
      <c r="V527" s="138"/>
      <c r="W527" s="138"/>
      <c r="X527" s="138"/>
      <c r="Y527" s="138"/>
      <c r="Z527" s="138"/>
    </row>
    <row r="528" ht="12.75" hidden="1" customHeight="1">
      <c r="A528" s="137"/>
      <c r="B528" s="138"/>
      <c r="C528" s="138"/>
      <c r="D528" s="527"/>
      <c r="E528" s="138"/>
      <c r="F528" s="138"/>
      <c r="G528" s="138"/>
      <c r="H528" s="138"/>
      <c r="I528" s="527"/>
      <c r="J528" s="138"/>
      <c r="K528" s="138"/>
      <c r="L528" s="138"/>
      <c r="M528" s="140"/>
      <c r="N528" s="138"/>
      <c r="O528" s="138"/>
      <c r="P528" s="138"/>
      <c r="Q528" s="138"/>
      <c r="R528" s="138"/>
      <c r="S528" s="138"/>
      <c r="T528" s="138"/>
      <c r="U528" s="138"/>
      <c r="V528" s="138"/>
      <c r="W528" s="138"/>
      <c r="X528" s="138"/>
      <c r="Y528" s="138"/>
      <c r="Z528" s="138"/>
    </row>
    <row r="529" ht="12.75" hidden="1" customHeight="1">
      <c r="A529" s="137"/>
      <c r="B529" s="138"/>
      <c r="C529" s="138"/>
      <c r="D529" s="527"/>
      <c r="E529" s="138"/>
      <c r="F529" s="138"/>
      <c r="G529" s="138"/>
      <c r="H529" s="138"/>
      <c r="I529" s="527"/>
      <c r="J529" s="138"/>
      <c r="K529" s="138"/>
      <c r="L529" s="138"/>
      <c r="M529" s="140"/>
      <c r="N529" s="138"/>
      <c r="O529" s="138"/>
      <c r="P529" s="138"/>
      <c r="Q529" s="138"/>
      <c r="R529" s="138"/>
      <c r="S529" s="138"/>
      <c r="T529" s="138"/>
      <c r="U529" s="138"/>
      <c r="V529" s="138"/>
      <c r="W529" s="138"/>
      <c r="X529" s="138"/>
      <c r="Y529" s="138"/>
      <c r="Z529" s="138"/>
    </row>
    <row r="530" ht="12.75" hidden="1" customHeight="1">
      <c r="A530" s="137"/>
      <c r="B530" s="138"/>
      <c r="C530" s="138"/>
      <c r="D530" s="527"/>
      <c r="E530" s="138"/>
      <c r="F530" s="138"/>
      <c r="G530" s="138"/>
      <c r="H530" s="138"/>
      <c r="I530" s="527"/>
      <c r="J530" s="138"/>
      <c r="K530" s="138"/>
      <c r="L530" s="138"/>
      <c r="M530" s="140"/>
      <c r="N530" s="138"/>
      <c r="O530" s="138"/>
      <c r="P530" s="138"/>
      <c r="Q530" s="138"/>
      <c r="R530" s="138"/>
      <c r="S530" s="138"/>
      <c r="T530" s="138"/>
      <c r="U530" s="138"/>
      <c r="V530" s="138"/>
      <c r="W530" s="138"/>
      <c r="X530" s="138"/>
      <c r="Y530" s="138"/>
      <c r="Z530" s="138"/>
    </row>
    <row r="531" ht="12.75" hidden="1" customHeight="1">
      <c r="A531" s="137"/>
      <c r="B531" s="138"/>
      <c r="C531" s="138"/>
      <c r="D531" s="527"/>
      <c r="E531" s="138"/>
      <c r="F531" s="138"/>
      <c r="G531" s="138"/>
      <c r="H531" s="138"/>
      <c r="I531" s="527"/>
      <c r="J531" s="138"/>
      <c r="K531" s="138"/>
      <c r="L531" s="138"/>
      <c r="M531" s="140"/>
      <c r="N531" s="138"/>
      <c r="O531" s="138"/>
      <c r="P531" s="138"/>
      <c r="Q531" s="138"/>
      <c r="R531" s="138"/>
      <c r="S531" s="138"/>
      <c r="T531" s="138"/>
      <c r="U531" s="138"/>
      <c r="V531" s="138"/>
      <c r="W531" s="138"/>
      <c r="X531" s="138"/>
      <c r="Y531" s="138"/>
      <c r="Z531" s="138"/>
    </row>
    <row r="532" ht="12.75" hidden="1" customHeight="1">
      <c r="A532" s="137"/>
      <c r="B532" s="138"/>
      <c r="C532" s="138"/>
      <c r="D532" s="527"/>
      <c r="E532" s="138"/>
      <c r="F532" s="138"/>
      <c r="G532" s="138"/>
      <c r="H532" s="138"/>
      <c r="I532" s="527"/>
      <c r="J532" s="138"/>
      <c r="K532" s="138"/>
      <c r="L532" s="138"/>
      <c r="M532" s="140"/>
      <c r="N532" s="138"/>
      <c r="O532" s="138"/>
      <c r="P532" s="138"/>
      <c r="Q532" s="138"/>
      <c r="R532" s="138"/>
      <c r="S532" s="138"/>
      <c r="T532" s="138"/>
      <c r="U532" s="138"/>
      <c r="V532" s="138"/>
      <c r="W532" s="138"/>
      <c r="X532" s="138"/>
      <c r="Y532" s="138"/>
      <c r="Z532" s="138"/>
    </row>
    <row r="533" ht="12.75" hidden="1" customHeight="1">
      <c r="A533" s="137"/>
      <c r="B533" s="138"/>
      <c r="C533" s="138"/>
      <c r="D533" s="527"/>
      <c r="E533" s="138"/>
      <c r="F533" s="138"/>
      <c r="G533" s="138"/>
      <c r="H533" s="138"/>
      <c r="I533" s="527"/>
      <c r="J533" s="138"/>
      <c r="K533" s="138"/>
      <c r="L533" s="138"/>
      <c r="M533" s="140"/>
      <c r="N533" s="138"/>
      <c r="O533" s="138"/>
      <c r="P533" s="138"/>
      <c r="Q533" s="138"/>
      <c r="R533" s="138"/>
      <c r="S533" s="138"/>
      <c r="T533" s="138"/>
      <c r="U533" s="138"/>
      <c r="V533" s="138"/>
      <c r="W533" s="138"/>
      <c r="X533" s="138"/>
      <c r="Y533" s="138"/>
      <c r="Z533" s="138"/>
    </row>
    <row r="534" ht="12.75" hidden="1" customHeight="1">
      <c r="A534" s="137"/>
      <c r="B534" s="138"/>
      <c r="C534" s="138"/>
      <c r="D534" s="527"/>
      <c r="E534" s="138"/>
      <c r="F534" s="138"/>
      <c r="G534" s="138"/>
      <c r="H534" s="138"/>
      <c r="I534" s="527"/>
      <c r="J534" s="138"/>
      <c r="K534" s="138"/>
      <c r="L534" s="138"/>
      <c r="M534" s="140"/>
      <c r="N534" s="138"/>
      <c r="O534" s="138"/>
      <c r="P534" s="138"/>
      <c r="Q534" s="138"/>
      <c r="R534" s="138"/>
      <c r="S534" s="138"/>
      <c r="T534" s="138"/>
      <c r="U534" s="138"/>
      <c r="V534" s="138"/>
      <c r="W534" s="138"/>
      <c r="X534" s="138"/>
      <c r="Y534" s="138"/>
      <c r="Z534" s="138"/>
    </row>
    <row r="535" ht="12.75" hidden="1" customHeight="1">
      <c r="A535" s="137"/>
      <c r="B535" s="138"/>
      <c r="C535" s="138"/>
      <c r="D535" s="527"/>
      <c r="E535" s="138"/>
      <c r="F535" s="138"/>
      <c r="G535" s="138"/>
      <c r="H535" s="138"/>
      <c r="I535" s="527"/>
      <c r="J535" s="138"/>
      <c r="K535" s="138"/>
      <c r="L535" s="138"/>
      <c r="M535" s="140"/>
      <c r="N535" s="138"/>
      <c r="O535" s="138"/>
      <c r="P535" s="138"/>
      <c r="Q535" s="138"/>
      <c r="R535" s="138"/>
      <c r="S535" s="138"/>
      <c r="T535" s="138"/>
      <c r="U535" s="138"/>
      <c r="V535" s="138"/>
      <c r="W535" s="138"/>
      <c r="X535" s="138"/>
      <c r="Y535" s="138"/>
      <c r="Z535" s="138"/>
    </row>
    <row r="536" ht="12.75" hidden="1" customHeight="1">
      <c r="A536" s="137"/>
      <c r="B536" s="138"/>
      <c r="C536" s="138"/>
      <c r="D536" s="527"/>
      <c r="E536" s="138"/>
      <c r="F536" s="138"/>
      <c r="G536" s="138"/>
      <c r="H536" s="138"/>
      <c r="I536" s="527"/>
      <c r="J536" s="138"/>
      <c r="K536" s="138"/>
      <c r="L536" s="138"/>
      <c r="M536" s="140"/>
      <c r="N536" s="138"/>
      <c r="O536" s="138"/>
      <c r="P536" s="138"/>
      <c r="Q536" s="138"/>
      <c r="R536" s="138"/>
      <c r="S536" s="138"/>
      <c r="T536" s="138"/>
      <c r="U536" s="138"/>
      <c r="V536" s="138"/>
      <c r="W536" s="138"/>
      <c r="X536" s="138"/>
      <c r="Y536" s="138"/>
      <c r="Z536" s="138"/>
    </row>
    <row r="537" ht="12.75" hidden="1" customHeight="1">
      <c r="A537" s="137"/>
      <c r="B537" s="138"/>
      <c r="C537" s="138"/>
      <c r="D537" s="527"/>
      <c r="E537" s="138"/>
      <c r="F537" s="138"/>
      <c r="G537" s="138"/>
      <c r="H537" s="138"/>
      <c r="I537" s="527"/>
      <c r="J537" s="138"/>
      <c r="K537" s="138"/>
      <c r="L537" s="138"/>
      <c r="M537" s="140"/>
      <c r="N537" s="138"/>
      <c r="O537" s="138"/>
      <c r="P537" s="138"/>
      <c r="Q537" s="138"/>
      <c r="R537" s="138"/>
      <c r="S537" s="138"/>
      <c r="T537" s="138"/>
      <c r="U537" s="138"/>
      <c r="V537" s="138"/>
      <c r="W537" s="138"/>
      <c r="X537" s="138"/>
      <c r="Y537" s="138"/>
      <c r="Z537" s="138"/>
    </row>
    <row r="538" ht="12.75" hidden="1" customHeight="1">
      <c r="A538" s="137"/>
      <c r="B538" s="138"/>
      <c r="C538" s="138"/>
      <c r="D538" s="527"/>
      <c r="E538" s="138"/>
      <c r="F538" s="138"/>
      <c r="G538" s="138"/>
      <c r="H538" s="138"/>
      <c r="I538" s="527"/>
      <c r="J538" s="138"/>
      <c r="K538" s="138"/>
      <c r="L538" s="138"/>
      <c r="M538" s="140"/>
      <c r="N538" s="138"/>
      <c r="O538" s="138"/>
      <c r="P538" s="138"/>
      <c r="Q538" s="138"/>
      <c r="R538" s="138"/>
      <c r="S538" s="138"/>
      <c r="T538" s="138"/>
      <c r="U538" s="138"/>
      <c r="V538" s="138"/>
      <c r="W538" s="138"/>
      <c r="X538" s="138"/>
      <c r="Y538" s="138"/>
      <c r="Z538" s="138"/>
    </row>
    <row r="539" ht="12.75" hidden="1" customHeight="1">
      <c r="A539" s="137"/>
      <c r="B539" s="138"/>
      <c r="C539" s="138"/>
      <c r="D539" s="527"/>
      <c r="E539" s="138"/>
      <c r="F539" s="138"/>
      <c r="G539" s="138"/>
      <c r="H539" s="138"/>
      <c r="I539" s="527"/>
      <c r="J539" s="138"/>
      <c r="K539" s="138"/>
      <c r="L539" s="138"/>
      <c r="M539" s="140"/>
      <c r="N539" s="138"/>
      <c r="O539" s="138"/>
      <c r="P539" s="138"/>
      <c r="Q539" s="138"/>
      <c r="R539" s="138"/>
      <c r="S539" s="138"/>
      <c r="T539" s="138"/>
      <c r="U539" s="138"/>
      <c r="V539" s="138"/>
      <c r="W539" s="138"/>
      <c r="X539" s="138"/>
      <c r="Y539" s="138"/>
      <c r="Z539" s="138"/>
    </row>
    <row r="540" ht="12.75" hidden="1" customHeight="1">
      <c r="A540" s="137"/>
      <c r="B540" s="138"/>
      <c r="C540" s="138"/>
      <c r="D540" s="527"/>
      <c r="E540" s="138"/>
      <c r="F540" s="138"/>
      <c r="G540" s="138"/>
      <c r="H540" s="138"/>
      <c r="I540" s="527"/>
      <c r="J540" s="138"/>
      <c r="K540" s="138"/>
      <c r="L540" s="138"/>
      <c r="M540" s="140"/>
      <c r="N540" s="138"/>
      <c r="O540" s="138"/>
      <c r="P540" s="138"/>
      <c r="Q540" s="138"/>
      <c r="R540" s="138"/>
      <c r="S540" s="138"/>
      <c r="T540" s="138"/>
      <c r="U540" s="138"/>
      <c r="V540" s="138"/>
      <c r="W540" s="138"/>
      <c r="X540" s="138"/>
      <c r="Y540" s="138"/>
      <c r="Z540" s="138"/>
    </row>
    <row r="541" ht="12.75" hidden="1" customHeight="1">
      <c r="A541" s="137"/>
      <c r="B541" s="138"/>
      <c r="C541" s="138"/>
      <c r="D541" s="527"/>
      <c r="E541" s="138"/>
      <c r="F541" s="138"/>
      <c r="G541" s="138"/>
      <c r="H541" s="138"/>
      <c r="I541" s="527"/>
      <c r="J541" s="138"/>
      <c r="K541" s="138"/>
      <c r="L541" s="138"/>
      <c r="M541" s="140"/>
      <c r="N541" s="138"/>
      <c r="O541" s="138"/>
      <c r="P541" s="138"/>
      <c r="Q541" s="138"/>
      <c r="R541" s="138"/>
      <c r="S541" s="138"/>
      <c r="T541" s="138"/>
      <c r="U541" s="138"/>
      <c r="V541" s="138"/>
      <c r="W541" s="138"/>
      <c r="X541" s="138"/>
      <c r="Y541" s="138"/>
      <c r="Z541" s="138"/>
    </row>
    <row r="542" ht="12.75" hidden="1" customHeight="1">
      <c r="A542" s="137"/>
      <c r="B542" s="138"/>
      <c r="C542" s="138"/>
      <c r="D542" s="527"/>
      <c r="E542" s="138"/>
      <c r="F542" s="138"/>
      <c r="G542" s="138"/>
      <c r="H542" s="138"/>
      <c r="I542" s="527"/>
      <c r="J542" s="138"/>
      <c r="K542" s="138"/>
      <c r="L542" s="138"/>
      <c r="M542" s="140"/>
      <c r="N542" s="138"/>
      <c r="O542" s="138"/>
      <c r="P542" s="138"/>
      <c r="Q542" s="138"/>
      <c r="R542" s="138"/>
      <c r="S542" s="138"/>
      <c r="T542" s="138"/>
      <c r="U542" s="138"/>
      <c r="V542" s="138"/>
      <c r="W542" s="138"/>
      <c r="X542" s="138"/>
      <c r="Y542" s="138"/>
      <c r="Z542" s="138"/>
    </row>
    <row r="543" ht="12.75" hidden="1" customHeight="1">
      <c r="A543" s="137"/>
      <c r="B543" s="138"/>
      <c r="C543" s="138"/>
      <c r="D543" s="527"/>
      <c r="E543" s="138"/>
      <c r="F543" s="138"/>
      <c r="G543" s="138"/>
      <c r="H543" s="138"/>
      <c r="I543" s="527"/>
      <c r="J543" s="138"/>
      <c r="K543" s="138"/>
      <c r="L543" s="138"/>
      <c r="M543" s="140"/>
      <c r="N543" s="138"/>
      <c r="O543" s="138"/>
      <c r="P543" s="138"/>
      <c r="Q543" s="138"/>
      <c r="R543" s="138"/>
      <c r="S543" s="138"/>
      <c r="T543" s="138"/>
      <c r="U543" s="138"/>
      <c r="V543" s="138"/>
      <c r="W543" s="138"/>
      <c r="X543" s="138"/>
      <c r="Y543" s="138"/>
      <c r="Z543" s="138"/>
    </row>
    <row r="544" ht="12.75" hidden="1" customHeight="1">
      <c r="A544" s="137"/>
      <c r="B544" s="138"/>
      <c r="C544" s="138"/>
      <c r="D544" s="527"/>
      <c r="E544" s="138"/>
      <c r="F544" s="138"/>
      <c r="G544" s="138"/>
      <c r="H544" s="138"/>
      <c r="I544" s="527"/>
      <c r="J544" s="138"/>
      <c r="K544" s="138"/>
      <c r="L544" s="138"/>
      <c r="M544" s="140"/>
      <c r="N544" s="138"/>
      <c r="O544" s="138"/>
      <c r="P544" s="138"/>
      <c r="Q544" s="138"/>
      <c r="R544" s="138"/>
      <c r="S544" s="138"/>
      <c r="T544" s="138"/>
      <c r="U544" s="138"/>
      <c r="V544" s="138"/>
      <c r="W544" s="138"/>
      <c r="X544" s="138"/>
      <c r="Y544" s="138"/>
      <c r="Z544" s="138"/>
    </row>
    <row r="545" ht="12.75" hidden="1" customHeight="1">
      <c r="A545" s="137"/>
      <c r="B545" s="138"/>
      <c r="C545" s="138"/>
      <c r="D545" s="527"/>
      <c r="E545" s="138"/>
      <c r="F545" s="138"/>
      <c r="G545" s="138"/>
      <c r="H545" s="138"/>
      <c r="I545" s="527"/>
      <c r="J545" s="138"/>
      <c r="K545" s="138"/>
      <c r="L545" s="138"/>
      <c r="M545" s="140"/>
      <c r="N545" s="138"/>
      <c r="O545" s="138"/>
      <c r="P545" s="138"/>
      <c r="Q545" s="138"/>
      <c r="R545" s="138"/>
      <c r="S545" s="138"/>
      <c r="T545" s="138"/>
      <c r="U545" s="138"/>
      <c r="V545" s="138"/>
      <c r="W545" s="138"/>
      <c r="X545" s="138"/>
      <c r="Y545" s="138"/>
      <c r="Z545" s="138"/>
    </row>
    <row r="546" ht="12.75" hidden="1" customHeight="1">
      <c r="A546" s="137"/>
      <c r="B546" s="138"/>
      <c r="C546" s="138"/>
      <c r="D546" s="527"/>
      <c r="E546" s="138"/>
      <c r="F546" s="138"/>
      <c r="G546" s="138"/>
      <c r="H546" s="138"/>
      <c r="I546" s="527"/>
      <c r="J546" s="138"/>
      <c r="K546" s="138"/>
      <c r="L546" s="138"/>
      <c r="M546" s="140"/>
      <c r="N546" s="138"/>
      <c r="O546" s="138"/>
      <c r="P546" s="138"/>
      <c r="Q546" s="138"/>
      <c r="R546" s="138"/>
      <c r="S546" s="138"/>
      <c r="T546" s="138"/>
      <c r="U546" s="138"/>
      <c r="V546" s="138"/>
      <c r="W546" s="138"/>
      <c r="X546" s="138"/>
      <c r="Y546" s="138"/>
      <c r="Z546" s="138"/>
    </row>
    <row r="547" ht="12.75" hidden="1" customHeight="1">
      <c r="A547" s="137"/>
      <c r="B547" s="138"/>
      <c r="C547" s="138"/>
      <c r="D547" s="527"/>
      <c r="E547" s="138"/>
      <c r="F547" s="138"/>
      <c r="G547" s="138"/>
      <c r="H547" s="138"/>
      <c r="I547" s="527"/>
      <c r="J547" s="138"/>
      <c r="K547" s="138"/>
      <c r="L547" s="138"/>
      <c r="M547" s="140"/>
      <c r="N547" s="138"/>
      <c r="O547" s="138"/>
      <c r="P547" s="138"/>
      <c r="Q547" s="138"/>
      <c r="R547" s="138"/>
      <c r="S547" s="138"/>
      <c r="T547" s="138"/>
      <c r="U547" s="138"/>
      <c r="V547" s="138"/>
      <c r="W547" s="138"/>
      <c r="X547" s="138"/>
      <c r="Y547" s="138"/>
      <c r="Z547" s="138"/>
    </row>
    <row r="548" ht="12.75" hidden="1" customHeight="1">
      <c r="A548" s="137"/>
      <c r="B548" s="138"/>
      <c r="C548" s="138"/>
      <c r="D548" s="527"/>
      <c r="E548" s="138"/>
      <c r="F548" s="138"/>
      <c r="G548" s="138"/>
      <c r="H548" s="138"/>
      <c r="I548" s="527"/>
      <c r="J548" s="138"/>
      <c r="K548" s="138"/>
      <c r="L548" s="138"/>
      <c r="M548" s="140"/>
      <c r="N548" s="138"/>
      <c r="O548" s="138"/>
      <c r="P548" s="138"/>
      <c r="Q548" s="138"/>
      <c r="R548" s="138"/>
      <c r="S548" s="138"/>
      <c r="T548" s="138"/>
      <c r="U548" s="138"/>
      <c r="V548" s="138"/>
      <c r="W548" s="138"/>
      <c r="X548" s="138"/>
      <c r="Y548" s="138"/>
      <c r="Z548" s="138"/>
    </row>
    <row r="549" ht="12.75" hidden="1" customHeight="1">
      <c r="A549" s="137"/>
      <c r="B549" s="138"/>
      <c r="C549" s="138"/>
      <c r="D549" s="527"/>
      <c r="E549" s="138"/>
      <c r="F549" s="138"/>
      <c r="G549" s="138"/>
      <c r="H549" s="138"/>
      <c r="I549" s="527"/>
      <c r="J549" s="138"/>
      <c r="K549" s="138"/>
      <c r="L549" s="138"/>
      <c r="M549" s="140"/>
      <c r="N549" s="138"/>
      <c r="O549" s="138"/>
      <c r="P549" s="138"/>
      <c r="Q549" s="138"/>
      <c r="R549" s="138"/>
      <c r="S549" s="138"/>
      <c r="T549" s="138"/>
      <c r="U549" s="138"/>
      <c r="V549" s="138"/>
      <c r="W549" s="138"/>
      <c r="X549" s="138"/>
      <c r="Y549" s="138"/>
      <c r="Z549" s="138"/>
    </row>
    <row r="550" ht="12.75" hidden="1" customHeight="1">
      <c r="A550" s="137"/>
      <c r="B550" s="138"/>
      <c r="C550" s="138"/>
      <c r="D550" s="527"/>
      <c r="E550" s="138"/>
      <c r="F550" s="138"/>
      <c r="G550" s="138"/>
      <c r="H550" s="138"/>
      <c r="I550" s="527"/>
      <c r="J550" s="138"/>
      <c r="K550" s="138"/>
      <c r="L550" s="138"/>
      <c r="M550" s="140"/>
      <c r="N550" s="138"/>
      <c r="O550" s="138"/>
      <c r="P550" s="138"/>
      <c r="Q550" s="138"/>
      <c r="R550" s="138"/>
      <c r="S550" s="138"/>
      <c r="T550" s="138"/>
      <c r="U550" s="138"/>
      <c r="V550" s="138"/>
      <c r="W550" s="138"/>
      <c r="X550" s="138"/>
      <c r="Y550" s="138"/>
      <c r="Z550" s="138"/>
    </row>
    <row r="551" ht="12.75" hidden="1" customHeight="1">
      <c r="A551" s="137"/>
      <c r="B551" s="138"/>
      <c r="C551" s="138"/>
      <c r="D551" s="527"/>
      <c r="E551" s="138"/>
      <c r="F551" s="138"/>
      <c r="G551" s="138"/>
      <c r="H551" s="138"/>
      <c r="I551" s="527"/>
      <c r="J551" s="138"/>
      <c r="K551" s="138"/>
      <c r="L551" s="138"/>
      <c r="M551" s="140"/>
      <c r="N551" s="138"/>
      <c r="O551" s="138"/>
      <c r="P551" s="138"/>
      <c r="Q551" s="138"/>
      <c r="R551" s="138"/>
      <c r="S551" s="138"/>
      <c r="T551" s="138"/>
      <c r="U551" s="138"/>
      <c r="V551" s="138"/>
      <c r="W551" s="138"/>
      <c r="X551" s="138"/>
      <c r="Y551" s="138"/>
      <c r="Z551" s="138"/>
    </row>
    <row r="552" ht="12.75" hidden="1" customHeight="1">
      <c r="A552" s="137"/>
      <c r="B552" s="138"/>
      <c r="C552" s="138"/>
      <c r="D552" s="527"/>
      <c r="E552" s="138"/>
      <c r="F552" s="138"/>
      <c r="G552" s="138"/>
      <c r="H552" s="138"/>
      <c r="I552" s="527"/>
      <c r="J552" s="138"/>
      <c r="K552" s="138"/>
      <c r="L552" s="138"/>
      <c r="M552" s="140"/>
      <c r="N552" s="138"/>
      <c r="O552" s="138"/>
      <c r="P552" s="138"/>
      <c r="Q552" s="138"/>
      <c r="R552" s="138"/>
      <c r="S552" s="138"/>
      <c r="T552" s="138"/>
      <c r="U552" s="138"/>
      <c r="V552" s="138"/>
      <c r="W552" s="138"/>
      <c r="X552" s="138"/>
      <c r="Y552" s="138"/>
      <c r="Z552" s="138"/>
    </row>
    <row r="553" ht="12.75" hidden="1" customHeight="1">
      <c r="A553" s="137"/>
      <c r="B553" s="138"/>
      <c r="C553" s="138"/>
      <c r="D553" s="527"/>
      <c r="E553" s="138"/>
      <c r="F553" s="138"/>
      <c r="G553" s="138"/>
      <c r="H553" s="138"/>
      <c r="I553" s="527"/>
      <c r="J553" s="138"/>
      <c r="K553" s="138"/>
      <c r="L553" s="138"/>
      <c r="M553" s="140"/>
      <c r="N553" s="138"/>
      <c r="O553" s="138"/>
      <c r="P553" s="138"/>
      <c r="Q553" s="138"/>
      <c r="R553" s="138"/>
      <c r="S553" s="138"/>
      <c r="T553" s="138"/>
      <c r="U553" s="138"/>
      <c r="V553" s="138"/>
      <c r="W553" s="138"/>
      <c r="X553" s="138"/>
      <c r="Y553" s="138"/>
      <c r="Z553" s="138"/>
    </row>
    <row r="554" ht="12.75" hidden="1" customHeight="1">
      <c r="A554" s="137"/>
      <c r="B554" s="138"/>
      <c r="C554" s="138"/>
      <c r="D554" s="527"/>
      <c r="E554" s="138"/>
      <c r="F554" s="138"/>
      <c r="G554" s="138"/>
      <c r="H554" s="138"/>
      <c r="I554" s="527"/>
      <c r="J554" s="138"/>
      <c r="K554" s="138"/>
      <c r="L554" s="138"/>
      <c r="M554" s="140"/>
      <c r="N554" s="138"/>
      <c r="O554" s="138"/>
      <c r="P554" s="138"/>
      <c r="Q554" s="138"/>
      <c r="R554" s="138"/>
      <c r="S554" s="138"/>
      <c r="T554" s="138"/>
      <c r="U554" s="138"/>
      <c r="V554" s="138"/>
      <c r="W554" s="138"/>
      <c r="X554" s="138"/>
      <c r="Y554" s="138"/>
      <c r="Z554" s="138"/>
    </row>
    <row r="555" ht="12.75" hidden="1" customHeight="1">
      <c r="A555" s="137"/>
      <c r="B555" s="138"/>
      <c r="C555" s="138"/>
      <c r="D555" s="527"/>
      <c r="E555" s="138"/>
      <c r="F555" s="138"/>
      <c r="G555" s="138"/>
      <c r="H555" s="138"/>
      <c r="I555" s="527"/>
      <c r="J555" s="138"/>
      <c r="K555" s="138"/>
      <c r="L555" s="138"/>
      <c r="M555" s="140"/>
      <c r="N555" s="138"/>
      <c r="O555" s="138"/>
      <c r="P555" s="138"/>
      <c r="Q555" s="138"/>
      <c r="R555" s="138"/>
      <c r="S555" s="138"/>
      <c r="T555" s="138"/>
      <c r="U555" s="138"/>
      <c r="V555" s="138"/>
      <c r="W555" s="138"/>
      <c r="X555" s="138"/>
      <c r="Y555" s="138"/>
      <c r="Z555" s="138"/>
    </row>
    <row r="556" ht="12.75" hidden="1" customHeight="1">
      <c r="A556" s="137"/>
      <c r="B556" s="138"/>
      <c r="C556" s="138"/>
      <c r="D556" s="527"/>
      <c r="E556" s="138"/>
      <c r="F556" s="138"/>
      <c r="G556" s="138"/>
      <c r="H556" s="138"/>
      <c r="I556" s="527"/>
      <c r="J556" s="138"/>
      <c r="K556" s="138"/>
      <c r="L556" s="138"/>
      <c r="M556" s="140"/>
      <c r="N556" s="138"/>
      <c r="O556" s="138"/>
      <c r="P556" s="138"/>
      <c r="Q556" s="138"/>
      <c r="R556" s="138"/>
      <c r="S556" s="138"/>
      <c r="T556" s="138"/>
      <c r="U556" s="138"/>
      <c r="V556" s="138"/>
      <c r="W556" s="138"/>
      <c r="X556" s="138"/>
      <c r="Y556" s="138"/>
      <c r="Z556" s="138"/>
    </row>
    <row r="557" ht="12.75" hidden="1" customHeight="1">
      <c r="A557" s="137"/>
      <c r="B557" s="138"/>
      <c r="C557" s="138"/>
      <c r="D557" s="527"/>
      <c r="E557" s="138"/>
      <c r="F557" s="138"/>
      <c r="G557" s="138"/>
      <c r="H557" s="138"/>
      <c r="I557" s="527"/>
      <c r="J557" s="138"/>
      <c r="K557" s="138"/>
      <c r="L557" s="138"/>
      <c r="M557" s="140"/>
      <c r="N557" s="138"/>
      <c r="O557" s="138"/>
      <c r="P557" s="138"/>
      <c r="Q557" s="138"/>
      <c r="R557" s="138"/>
      <c r="S557" s="138"/>
      <c r="T557" s="138"/>
      <c r="U557" s="138"/>
      <c r="V557" s="138"/>
      <c r="W557" s="138"/>
      <c r="X557" s="138"/>
      <c r="Y557" s="138"/>
      <c r="Z557" s="138"/>
    </row>
    <row r="558" ht="12.75" hidden="1" customHeight="1">
      <c r="A558" s="137"/>
      <c r="B558" s="138"/>
      <c r="C558" s="138"/>
      <c r="D558" s="527"/>
      <c r="E558" s="138"/>
      <c r="F558" s="138"/>
      <c r="G558" s="138"/>
      <c r="H558" s="138"/>
      <c r="I558" s="527"/>
      <c r="J558" s="138"/>
      <c r="K558" s="138"/>
      <c r="L558" s="138"/>
      <c r="M558" s="140"/>
      <c r="N558" s="138"/>
      <c r="O558" s="138"/>
      <c r="P558" s="138"/>
      <c r="Q558" s="138"/>
      <c r="R558" s="138"/>
      <c r="S558" s="138"/>
      <c r="T558" s="138"/>
      <c r="U558" s="138"/>
      <c r="V558" s="138"/>
      <c r="W558" s="138"/>
      <c r="X558" s="138"/>
      <c r="Y558" s="138"/>
      <c r="Z558" s="138"/>
    </row>
    <row r="559" ht="12.75" hidden="1" customHeight="1">
      <c r="A559" s="137"/>
      <c r="B559" s="138"/>
      <c r="C559" s="138"/>
      <c r="D559" s="527"/>
      <c r="E559" s="138"/>
      <c r="F559" s="138"/>
      <c r="G559" s="138"/>
      <c r="H559" s="138"/>
      <c r="I559" s="527"/>
      <c r="J559" s="138"/>
      <c r="K559" s="138"/>
      <c r="L559" s="138"/>
      <c r="M559" s="140"/>
      <c r="N559" s="138"/>
      <c r="O559" s="138"/>
      <c r="P559" s="138"/>
      <c r="Q559" s="138"/>
      <c r="R559" s="138"/>
      <c r="S559" s="138"/>
      <c r="T559" s="138"/>
      <c r="U559" s="138"/>
      <c r="V559" s="138"/>
      <c r="W559" s="138"/>
      <c r="X559" s="138"/>
      <c r="Y559" s="138"/>
      <c r="Z559" s="138"/>
    </row>
    <row r="560" ht="12.75" hidden="1" customHeight="1">
      <c r="A560" s="137"/>
      <c r="B560" s="138"/>
      <c r="C560" s="138"/>
      <c r="D560" s="527"/>
      <c r="E560" s="138"/>
      <c r="F560" s="138"/>
      <c r="G560" s="138"/>
      <c r="H560" s="138"/>
      <c r="I560" s="527"/>
      <c r="J560" s="138"/>
      <c r="K560" s="138"/>
      <c r="L560" s="138"/>
      <c r="M560" s="140"/>
      <c r="N560" s="138"/>
      <c r="O560" s="138"/>
      <c r="P560" s="138"/>
      <c r="Q560" s="138"/>
      <c r="R560" s="138"/>
      <c r="S560" s="138"/>
      <c r="T560" s="138"/>
      <c r="U560" s="138"/>
      <c r="V560" s="138"/>
      <c r="W560" s="138"/>
      <c r="X560" s="138"/>
      <c r="Y560" s="138"/>
      <c r="Z560" s="138"/>
    </row>
    <row r="561" ht="12.75" hidden="1" customHeight="1">
      <c r="A561" s="137"/>
      <c r="B561" s="138"/>
      <c r="C561" s="138"/>
      <c r="D561" s="527"/>
      <c r="E561" s="138"/>
      <c r="F561" s="138"/>
      <c r="G561" s="138"/>
      <c r="H561" s="138"/>
      <c r="I561" s="527"/>
      <c r="J561" s="138"/>
      <c r="K561" s="138"/>
      <c r="L561" s="138"/>
      <c r="M561" s="140"/>
      <c r="N561" s="138"/>
      <c r="O561" s="138"/>
      <c r="P561" s="138"/>
      <c r="Q561" s="138"/>
      <c r="R561" s="138"/>
      <c r="S561" s="138"/>
      <c r="T561" s="138"/>
      <c r="U561" s="138"/>
      <c r="V561" s="138"/>
      <c r="W561" s="138"/>
      <c r="X561" s="138"/>
      <c r="Y561" s="138"/>
      <c r="Z561" s="138"/>
    </row>
    <row r="562" ht="12.75" hidden="1" customHeight="1">
      <c r="A562" s="137"/>
      <c r="B562" s="138"/>
      <c r="C562" s="138"/>
      <c r="D562" s="527"/>
      <c r="E562" s="138"/>
      <c r="F562" s="138"/>
      <c r="G562" s="138"/>
      <c r="H562" s="138"/>
      <c r="I562" s="527"/>
      <c r="J562" s="138"/>
      <c r="K562" s="138"/>
      <c r="L562" s="138"/>
      <c r="M562" s="140"/>
      <c r="N562" s="138"/>
      <c r="O562" s="138"/>
      <c r="P562" s="138"/>
      <c r="Q562" s="138"/>
      <c r="R562" s="138"/>
      <c r="S562" s="138"/>
      <c r="T562" s="138"/>
      <c r="U562" s="138"/>
      <c r="V562" s="138"/>
      <c r="W562" s="138"/>
      <c r="X562" s="138"/>
      <c r="Y562" s="138"/>
      <c r="Z562" s="138"/>
    </row>
    <row r="563" ht="12.75" hidden="1" customHeight="1">
      <c r="A563" s="137"/>
      <c r="B563" s="138"/>
      <c r="C563" s="138"/>
      <c r="D563" s="527"/>
      <c r="E563" s="138"/>
      <c r="F563" s="138"/>
      <c r="G563" s="138"/>
      <c r="H563" s="138"/>
      <c r="I563" s="527"/>
      <c r="J563" s="138"/>
      <c r="K563" s="138"/>
      <c r="L563" s="138"/>
      <c r="M563" s="140"/>
      <c r="N563" s="138"/>
      <c r="O563" s="138"/>
      <c r="P563" s="138"/>
      <c r="Q563" s="138"/>
      <c r="R563" s="138"/>
      <c r="S563" s="138"/>
      <c r="T563" s="138"/>
      <c r="U563" s="138"/>
      <c r="V563" s="138"/>
      <c r="W563" s="138"/>
      <c r="X563" s="138"/>
      <c r="Y563" s="138"/>
      <c r="Z563" s="138"/>
    </row>
    <row r="564" ht="12.75" hidden="1" customHeight="1">
      <c r="A564" s="137"/>
      <c r="B564" s="138"/>
      <c r="C564" s="138"/>
      <c r="D564" s="527"/>
      <c r="E564" s="138"/>
      <c r="F564" s="138"/>
      <c r="G564" s="138"/>
      <c r="H564" s="138"/>
      <c r="I564" s="527"/>
      <c r="J564" s="138"/>
      <c r="K564" s="138"/>
      <c r="L564" s="138"/>
      <c r="M564" s="140"/>
      <c r="N564" s="138"/>
      <c r="O564" s="138"/>
      <c r="P564" s="138"/>
      <c r="Q564" s="138"/>
      <c r="R564" s="138"/>
      <c r="S564" s="138"/>
      <c r="T564" s="138"/>
      <c r="U564" s="138"/>
      <c r="V564" s="138"/>
      <c r="W564" s="138"/>
      <c r="X564" s="138"/>
      <c r="Y564" s="138"/>
      <c r="Z564" s="138"/>
    </row>
    <row r="565" ht="12.75" hidden="1" customHeight="1">
      <c r="A565" s="137"/>
      <c r="B565" s="138"/>
      <c r="C565" s="138"/>
      <c r="D565" s="527"/>
      <c r="E565" s="138"/>
      <c r="F565" s="138"/>
      <c r="G565" s="138"/>
      <c r="H565" s="138"/>
      <c r="I565" s="527"/>
      <c r="J565" s="138"/>
      <c r="K565" s="138"/>
      <c r="L565" s="138"/>
      <c r="M565" s="140"/>
      <c r="N565" s="138"/>
      <c r="O565" s="138"/>
      <c r="P565" s="138"/>
      <c r="Q565" s="138"/>
      <c r="R565" s="138"/>
      <c r="S565" s="138"/>
      <c r="T565" s="138"/>
      <c r="U565" s="138"/>
      <c r="V565" s="138"/>
      <c r="W565" s="138"/>
      <c r="X565" s="138"/>
      <c r="Y565" s="138"/>
      <c r="Z565" s="138"/>
    </row>
    <row r="566" ht="12.75" hidden="1" customHeight="1">
      <c r="A566" s="137"/>
      <c r="B566" s="138"/>
      <c r="C566" s="138"/>
      <c r="D566" s="527"/>
      <c r="E566" s="138"/>
      <c r="F566" s="138"/>
      <c r="G566" s="138"/>
      <c r="H566" s="138"/>
      <c r="I566" s="527"/>
      <c r="J566" s="138"/>
      <c r="K566" s="138"/>
      <c r="L566" s="138"/>
      <c r="M566" s="140"/>
      <c r="N566" s="138"/>
      <c r="O566" s="138"/>
      <c r="P566" s="138"/>
      <c r="Q566" s="138"/>
      <c r="R566" s="138"/>
      <c r="S566" s="138"/>
      <c r="T566" s="138"/>
      <c r="U566" s="138"/>
      <c r="V566" s="138"/>
      <c r="W566" s="138"/>
      <c r="X566" s="138"/>
      <c r="Y566" s="138"/>
      <c r="Z566" s="138"/>
    </row>
    <row r="567" ht="12.75" hidden="1" customHeight="1">
      <c r="A567" s="137"/>
      <c r="B567" s="138"/>
      <c r="C567" s="138"/>
      <c r="D567" s="527"/>
      <c r="E567" s="138"/>
      <c r="F567" s="138"/>
      <c r="G567" s="138"/>
      <c r="H567" s="138"/>
      <c r="I567" s="527"/>
      <c r="J567" s="138"/>
      <c r="K567" s="138"/>
      <c r="L567" s="138"/>
      <c r="M567" s="140"/>
      <c r="N567" s="138"/>
      <c r="O567" s="138"/>
      <c r="P567" s="138"/>
      <c r="Q567" s="138"/>
      <c r="R567" s="138"/>
      <c r="S567" s="138"/>
      <c r="T567" s="138"/>
      <c r="U567" s="138"/>
      <c r="V567" s="138"/>
      <c r="W567" s="138"/>
      <c r="X567" s="138"/>
      <c r="Y567" s="138"/>
      <c r="Z567" s="138"/>
    </row>
    <row r="568" ht="12.75" hidden="1" customHeight="1">
      <c r="A568" s="137"/>
      <c r="B568" s="138"/>
      <c r="C568" s="138"/>
      <c r="D568" s="527"/>
      <c r="E568" s="138"/>
      <c r="F568" s="138"/>
      <c r="G568" s="138"/>
      <c r="H568" s="138"/>
      <c r="I568" s="527"/>
      <c r="J568" s="138"/>
      <c r="K568" s="138"/>
      <c r="L568" s="138"/>
      <c r="M568" s="140"/>
      <c r="N568" s="138"/>
      <c r="O568" s="138"/>
      <c r="P568" s="138"/>
      <c r="Q568" s="138"/>
      <c r="R568" s="138"/>
      <c r="S568" s="138"/>
      <c r="T568" s="138"/>
      <c r="U568" s="138"/>
      <c r="V568" s="138"/>
      <c r="W568" s="138"/>
      <c r="X568" s="138"/>
      <c r="Y568" s="138"/>
      <c r="Z568" s="138"/>
    </row>
    <row r="569" ht="12.75" hidden="1" customHeight="1">
      <c r="A569" s="137"/>
      <c r="B569" s="138"/>
      <c r="C569" s="138"/>
      <c r="D569" s="527"/>
      <c r="E569" s="138"/>
      <c r="F569" s="138"/>
      <c r="G569" s="138"/>
      <c r="H569" s="138"/>
      <c r="I569" s="527"/>
      <c r="J569" s="138"/>
      <c r="K569" s="138"/>
      <c r="L569" s="138"/>
      <c r="M569" s="140"/>
      <c r="N569" s="138"/>
      <c r="O569" s="138"/>
      <c r="P569" s="138"/>
      <c r="Q569" s="138"/>
      <c r="R569" s="138"/>
      <c r="S569" s="138"/>
      <c r="T569" s="138"/>
      <c r="U569" s="138"/>
      <c r="V569" s="138"/>
      <c r="W569" s="138"/>
      <c r="X569" s="138"/>
      <c r="Y569" s="138"/>
      <c r="Z569" s="138"/>
    </row>
    <row r="570" ht="12.75" hidden="1" customHeight="1">
      <c r="A570" s="137"/>
      <c r="B570" s="138"/>
      <c r="C570" s="138"/>
      <c r="D570" s="527"/>
      <c r="E570" s="138"/>
      <c r="F570" s="138"/>
      <c r="G570" s="138"/>
      <c r="H570" s="138"/>
      <c r="I570" s="527"/>
      <c r="J570" s="138"/>
      <c r="K570" s="138"/>
      <c r="L570" s="138"/>
      <c r="M570" s="140"/>
      <c r="N570" s="138"/>
      <c r="O570" s="138"/>
      <c r="P570" s="138"/>
      <c r="Q570" s="138"/>
      <c r="R570" s="138"/>
      <c r="S570" s="138"/>
      <c r="T570" s="138"/>
      <c r="U570" s="138"/>
      <c r="V570" s="138"/>
      <c r="W570" s="138"/>
      <c r="X570" s="138"/>
      <c r="Y570" s="138"/>
      <c r="Z570" s="138"/>
    </row>
    <row r="571" ht="12.75" hidden="1" customHeight="1">
      <c r="A571" s="137"/>
      <c r="B571" s="138"/>
      <c r="C571" s="138"/>
      <c r="D571" s="527"/>
      <c r="E571" s="138"/>
      <c r="F571" s="138"/>
      <c r="G571" s="138"/>
      <c r="H571" s="138"/>
      <c r="I571" s="527"/>
      <c r="J571" s="138"/>
      <c r="K571" s="138"/>
      <c r="L571" s="138"/>
      <c r="M571" s="140"/>
      <c r="N571" s="138"/>
      <c r="O571" s="138"/>
      <c r="P571" s="138"/>
      <c r="Q571" s="138"/>
      <c r="R571" s="138"/>
      <c r="S571" s="138"/>
      <c r="T571" s="138"/>
      <c r="U571" s="138"/>
      <c r="V571" s="138"/>
      <c r="W571" s="138"/>
      <c r="X571" s="138"/>
      <c r="Y571" s="138"/>
      <c r="Z571" s="138"/>
    </row>
    <row r="572" ht="12.75" hidden="1" customHeight="1">
      <c r="A572" s="137"/>
      <c r="B572" s="138"/>
      <c r="C572" s="138"/>
      <c r="D572" s="527"/>
      <c r="E572" s="138"/>
      <c r="F572" s="138"/>
      <c r="G572" s="138"/>
      <c r="H572" s="138"/>
      <c r="I572" s="527"/>
      <c r="J572" s="138"/>
      <c r="K572" s="138"/>
      <c r="L572" s="138"/>
      <c r="M572" s="140"/>
      <c r="N572" s="138"/>
      <c r="O572" s="138"/>
      <c r="P572" s="138"/>
      <c r="Q572" s="138"/>
      <c r="R572" s="138"/>
      <c r="S572" s="138"/>
      <c r="T572" s="138"/>
      <c r="U572" s="138"/>
      <c r="V572" s="138"/>
      <c r="W572" s="138"/>
      <c r="X572" s="138"/>
      <c r="Y572" s="138"/>
      <c r="Z572" s="138"/>
    </row>
    <row r="573" ht="12.75" hidden="1" customHeight="1">
      <c r="A573" s="137"/>
      <c r="B573" s="138"/>
      <c r="C573" s="138"/>
      <c r="D573" s="527"/>
      <c r="E573" s="138"/>
      <c r="F573" s="138"/>
      <c r="G573" s="138"/>
      <c r="H573" s="138"/>
      <c r="I573" s="527"/>
      <c r="J573" s="138"/>
      <c r="K573" s="138"/>
      <c r="L573" s="138"/>
      <c r="M573" s="140"/>
      <c r="N573" s="138"/>
      <c r="O573" s="138"/>
      <c r="P573" s="138"/>
      <c r="Q573" s="138"/>
      <c r="R573" s="138"/>
      <c r="S573" s="138"/>
      <c r="T573" s="138"/>
      <c r="U573" s="138"/>
      <c r="V573" s="138"/>
      <c r="W573" s="138"/>
      <c r="X573" s="138"/>
      <c r="Y573" s="138"/>
      <c r="Z573" s="138"/>
    </row>
    <row r="574" ht="12.75" hidden="1" customHeight="1">
      <c r="A574" s="137"/>
      <c r="B574" s="138"/>
      <c r="C574" s="138"/>
      <c r="D574" s="527"/>
      <c r="E574" s="138"/>
      <c r="F574" s="138"/>
      <c r="G574" s="138"/>
      <c r="H574" s="138"/>
      <c r="I574" s="527"/>
      <c r="J574" s="138"/>
      <c r="K574" s="138"/>
      <c r="L574" s="138"/>
      <c r="M574" s="140"/>
      <c r="N574" s="138"/>
      <c r="O574" s="138"/>
      <c r="P574" s="138"/>
      <c r="Q574" s="138"/>
      <c r="R574" s="138"/>
      <c r="S574" s="138"/>
      <c r="T574" s="138"/>
      <c r="U574" s="138"/>
      <c r="V574" s="138"/>
      <c r="W574" s="138"/>
      <c r="X574" s="138"/>
      <c r="Y574" s="138"/>
      <c r="Z574" s="138"/>
    </row>
    <row r="575" ht="12.75" hidden="1" customHeight="1">
      <c r="A575" s="137"/>
      <c r="B575" s="138"/>
      <c r="C575" s="138"/>
      <c r="D575" s="527"/>
      <c r="E575" s="138"/>
      <c r="F575" s="138"/>
      <c r="G575" s="138"/>
      <c r="H575" s="138"/>
      <c r="I575" s="527"/>
      <c r="J575" s="138"/>
      <c r="K575" s="138"/>
      <c r="L575" s="138"/>
      <c r="M575" s="140"/>
      <c r="N575" s="138"/>
      <c r="O575" s="138"/>
      <c r="P575" s="138"/>
      <c r="Q575" s="138"/>
      <c r="R575" s="138"/>
      <c r="S575" s="138"/>
      <c r="T575" s="138"/>
      <c r="U575" s="138"/>
      <c r="V575" s="138"/>
      <c r="W575" s="138"/>
      <c r="X575" s="138"/>
      <c r="Y575" s="138"/>
      <c r="Z575" s="138"/>
    </row>
    <row r="576" ht="12.75" hidden="1" customHeight="1">
      <c r="A576" s="137"/>
      <c r="B576" s="138"/>
      <c r="C576" s="138"/>
      <c r="D576" s="527"/>
      <c r="E576" s="138"/>
      <c r="F576" s="138"/>
      <c r="G576" s="138"/>
      <c r="H576" s="138"/>
      <c r="I576" s="527"/>
      <c r="J576" s="138"/>
      <c r="K576" s="138"/>
      <c r="L576" s="138"/>
      <c r="M576" s="140"/>
      <c r="N576" s="138"/>
      <c r="O576" s="138"/>
      <c r="P576" s="138"/>
      <c r="Q576" s="138"/>
      <c r="R576" s="138"/>
      <c r="S576" s="138"/>
      <c r="T576" s="138"/>
      <c r="U576" s="138"/>
      <c r="V576" s="138"/>
      <c r="W576" s="138"/>
      <c r="X576" s="138"/>
      <c r="Y576" s="138"/>
      <c r="Z576" s="138"/>
    </row>
    <row r="577" ht="12.75" hidden="1" customHeight="1">
      <c r="A577" s="137"/>
      <c r="B577" s="138"/>
      <c r="C577" s="138"/>
      <c r="D577" s="527"/>
      <c r="E577" s="138"/>
      <c r="F577" s="138"/>
      <c r="G577" s="138"/>
      <c r="H577" s="138"/>
      <c r="I577" s="527"/>
      <c r="J577" s="138"/>
      <c r="K577" s="138"/>
      <c r="L577" s="138"/>
      <c r="M577" s="140"/>
      <c r="N577" s="138"/>
      <c r="O577" s="138"/>
      <c r="P577" s="138"/>
      <c r="Q577" s="138"/>
      <c r="R577" s="138"/>
      <c r="S577" s="138"/>
      <c r="T577" s="138"/>
      <c r="U577" s="138"/>
      <c r="V577" s="138"/>
      <c r="W577" s="138"/>
      <c r="X577" s="138"/>
      <c r="Y577" s="138"/>
      <c r="Z577" s="138"/>
    </row>
    <row r="578" ht="12.75" hidden="1" customHeight="1">
      <c r="A578" s="137"/>
      <c r="B578" s="138"/>
      <c r="C578" s="138"/>
      <c r="D578" s="527"/>
      <c r="E578" s="138"/>
      <c r="F578" s="138"/>
      <c r="G578" s="138"/>
      <c r="H578" s="138"/>
      <c r="I578" s="527"/>
      <c r="J578" s="138"/>
      <c r="K578" s="138"/>
      <c r="L578" s="138"/>
      <c r="M578" s="140"/>
      <c r="N578" s="138"/>
      <c r="O578" s="138"/>
      <c r="P578" s="138"/>
      <c r="Q578" s="138"/>
      <c r="R578" s="138"/>
      <c r="S578" s="138"/>
      <c r="T578" s="138"/>
      <c r="U578" s="138"/>
      <c r="V578" s="138"/>
      <c r="W578" s="138"/>
      <c r="X578" s="138"/>
      <c r="Y578" s="138"/>
      <c r="Z578" s="138"/>
    </row>
    <row r="579" ht="12.75" hidden="1" customHeight="1">
      <c r="A579" s="137"/>
      <c r="B579" s="138"/>
      <c r="C579" s="138"/>
      <c r="D579" s="527"/>
      <c r="E579" s="138"/>
      <c r="F579" s="138"/>
      <c r="G579" s="138"/>
      <c r="H579" s="138"/>
      <c r="I579" s="527"/>
      <c r="J579" s="138"/>
      <c r="K579" s="138"/>
      <c r="L579" s="138"/>
      <c r="M579" s="140"/>
      <c r="N579" s="138"/>
      <c r="O579" s="138"/>
      <c r="P579" s="138"/>
      <c r="Q579" s="138"/>
      <c r="R579" s="138"/>
      <c r="S579" s="138"/>
      <c r="T579" s="138"/>
      <c r="U579" s="138"/>
      <c r="V579" s="138"/>
      <c r="W579" s="138"/>
      <c r="X579" s="138"/>
      <c r="Y579" s="138"/>
      <c r="Z579" s="138"/>
    </row>
    <row r="580" ht="12.75" hidden="1" customHeight="1">
      <c r="A580" s="137"/>
      <c r="B580" s="138"/>
      <c r="C580" s="138"/>
      <c r="D580" s="527"/>
      <c r="E580" s="138"/>
      <c r="F580" s="138"/>
      <c r="G580" s="138"/>
      <c r="H580" s="138"/>
      <c r="I580" s="527"/>
      <c r="J580" s="138"/>
      <c r="K580" s="138"/>
      <c r="L580" s="138"/>
      <c r="M580" s="140"/>
      <c r="N580" s="138"/>
      <c r="O580" s="138"/>
      <c r="P580" s="138"/>
      <c r="Q580" s="138"/>
      <c r="R580" s="138"/>
      <c r="S580" s="138"/>
      <c r="T580" s="138"/>
      <c r="U580" s="138"/>
      <c r="V580" s="138"/>
      <c r="W580" s="138"/>
      <c r="X580" s="138"/>
      <c r="Y580" s="138"/>
      <c r="Z580" s="138"/>
    </row>
    <row r="581" ht="12.75" hidden="1" customHeight="1">
      <c r="A581" s="137"/>
      <c r="B581" s="138"/>
      <c r="C581" s="138"/>
      <c r="D581" s="527"/>
      <c r="E581" s="138"/>
      <c r="F581" s="138"/>
      <c r="G581" s="138"/>
      <c r="H581" s="138"/>
      <c r="I581" s="527"/>
      <c r="J581" s="138"/>
      <c r="K581" s="138"/>
      <c r="L581" s="138"/>
      <c r="M581" s="140"/>
      <c r="N581" s="138"/>
      <c r="O581" s="138"/>
      <c r="P581" s="138"/>
      <c r="Q581" s="138"/>
      <c r="R581" s="138"/>
      <c r="S581" s="138"/>
      <c r="T581" s="138"/>
      <c r="U581" s="138"/>
      <c r="V581" s="138"/>
      <c r="W581" s="138"/>
      <c r="X581" s="138"/>
      <c r="Y581" s="138"/>
      <c r="Z581" s="138"/>
    </row>
    <row r="582" ht="12.75" hidden="1" customHeight="1">
      <c r="A582" s="137"/>
      <c r="B582" s="138"/>
      <c r="C582" s="138"/>
      <c r="D582" s="527"/>
      <c r="E582" s="138"/>
      <c r="F582" s="138"/>
      <c r="G582" s="138"/>
      <c r="H582" s="138"/>
      <c r="I582" s="527"/>
      <c r="J582" s="138"/>
      <c r="K582" s="138"/>
      <c r="L582" s="138"/>
      <c r="M582" s="140"/>
      <c r="N582" s="138"/>
      <c r="O582" s="138"/>
      <c r="P582" s="138"/>
      <c r="Q582" s="138"/>
      <c r="R582" s="138"/>
      <c r="S582" s="138"/>
      <c r="T582" s="138"/>
      <c r="U582" s="138"/>
      <c r="V582" s="138"/>
      <c r="W582" s="138"/>
      <c r="X582" s="138"/>
      <c r="Y582" s="138"/>
      <c r="Z582" s="138"/>
    </row>
    <row r="583" ht="12.75" hidden="1" customHeight="1">
      <c r="A583" s="137"/>
      <c r="B583" s="138"/>
      <c r="C583" s="138"/>
      <c r="D583" s="527"/>
      <c r="E583" s="138"/>
      <c r="F583" s="138"/>
      <c r="G583" s="138"/>
      <c r="H583" s="138"/>
      <c r="I583" s="527"/>
      <c r="J583" s="138"/>
      <c r="K583" s="138"/>
      <c r="L583" s="138"/>
      <c r="M583" s="140"/>
      <c r="N583" s="138"/>
      <c r="O583" s="138"/>
      <c r="P583" s="138"/>
      <c r="Q583" s="138"/>
      <c r="R583" s="138"/>
      <c r="S583" s="138"/>
      <c r="T583" s="138"/>
      <c r="U583" s="138"/>
      <c r="V583" s="138"/>
      <c r="W583" s="138"/>
      <c r="X583" s="138"/>
      <c r="Y583" s="138"/>
      <c r="Z583" s="138"/>
    </row>
    <row r="584" ht="12.75" hidden="1" customHeight="1">
      <c r="A584" s="137"/>
      <c r="B584" s="138"/>
      <c r="C584" s="138"/>
      <c r="D584" s="527"/>
      <c r="E584" s="138"/>
      <c r="F584" s="138"/>
      <c r="G584" s="138"/>
      <c r="H584" s="138"/>
      <c r="I584" s="527"/>
      <c r="J584" s="138"/>
      <c r="K584" s="138"/>
      <c r="L584" s="138"/>
      <c r="M584" s="140"/>
      <c r="N584" s="138"/>
      <c r="O584" s="138"/>
      <c r="P584" s="138"/>
      <c r="Q584" s="138"/>
      <c r="R584" s="138"/>
      <c r="S584" s="138"/>
      <c r="T584" s="138"/>
      <c r="U584" s="138"/>
      <c r="V584" s="138"/>
      <c r="W584" s="138"/>
      <c r="X584" s="138"/>
      <c r="Y584" s="138"/>
      <c r="Z584" s="138"/>
    </row>
    <row r="585" ht="12.75" hidden="1" customHeight="1">
      <c r="A585" s="137"/>
      <c r="B585" s="138"/>
      <c r="C585" s="138"/>
      <c r="D585" s="527"/>
      <c r="E585" s="138"/>
      <c r="F585" s="138"/>
      <c r="G585" s="138"/>
      <c r="H585" s="138"/>
      <c r="I585" s="527"/>
      <c r="J585" s="138"/>
      <c r="K585" s="138"/>
      <c r="L585" s="138"/>
      <c r="M585" s="140"/>
      <c r="N585" s="138"/>
      <c r="O585" s="138"/>
      <c r="P585" s="138"/>
      <c r="Q585" s="138"/>
      <c r="R585" s="138"/>
      <c r="S585" s="138"/>
      <c r="T585" s="138"/>
      <c r="U585" s="138"/>
      <c r="V585" s="138"/>
      <c r="W585" s="138"/>
      <c r="X585" s="138"/>
      <c r="Y585" s="138"/>
      <c r="Z585" s="138"/>
    </row>
    <row r="586" ht="12.75" hidden="1" customHeight="1">
      <c r="A586" s="137"/>
      <c r="B586" s="138"/>
      <c r="C586" s="138"/>
      <c r="D586" s="527"/>
      <c r="E586" s="138"/>
      <c r="F586" s="138"/>
      <c r="G586" s="138"/>
      <c r="H586" s="138"/>
      <c r="I586" s="527"/>
      <c r="J586" s="138"/>
      <c r="K586" s="138"/>
      <c r="L586" s="138"/>
      <c r="M586" s="140"/>
      <c r="N586" s="138"/>
      <c r="O586" s="138"/>
      <c r="P586" s="138"/>
      <c r="Q586" s="138"/>
      <c r="R586" s="138"/>
      <c r="S586" s="138"/>
      <c r="T586" s="138"/>
      <c r="U586" s="138"/>
      <c r="V586" s="138"/>
      <c r="W586" s="138"/>
      <c r="X586" s="138"/>
      <c r="Y586" s="138"/>
      <c r="Z586" s="138"/>
    </row>
    <row r="587" ht="12.75" hidden="1" customHeight="1">
      <c r="A587" s="137"/>
      <c r="B587" s="138"/>
      <c r="C587" s="138"/>
      <c r="D587" s="527"/>
      <c r="E587" s="138"/>
      <c r="F587" s="138"/>
      <c r="G587" s="138"/>
      <c r="H587" s="138"/>
      <c r="I587" s="527"/>
      <c r="J587" s="138"/>
      <c r="K587" s="138"/>
      <c r="L587" s="138"/>
      <c r="M587" s="140"/>
      <c r="N587" s="138"/>
      <c r="O587" s="138"/>
      <c r="P587" s="138"/>
      <c r="Q587" s="138"/>
      <c r="R587" s="138"/>
      <c r="S587" s="138"/>
      <c r="T587" s="138"/>
      <c r="U587" s="138"/>
      <c r="V587" s="138"/>
      <c r="W587" s="138"/>
      <c r="X587" s="138"/>
      <c r="Y587" s="138"/>
      <c r="Z587" s="138"/>
    </row>
    <row r="588" ht="12.75" hidden="1" customHeight="1">
      <c r="A588" s="137"/>
      <c r="B588" s="138"/>
      <c r="C588" s="138"/>
      <c r="D588" s="527"/>
      <c r="E588" s="138"/>
      <c r="F588" s="138"/>
      <c r="G588" s="138"/>
      <c r="H588" s="138"/>
      <c r="I588" s="527"/>
      <c r="J588" s="138"/>
      <c r="K588" s="138"/>
      <c r="L588" s="138"/>
      <c r="M588" s="140"/>
      <c r="N588" s="138"/>
      <c r="O588" s="138"/>
      <c r="P588" s="138"/>
      <c r="Q588" s="138"/>
      <c r="R588" s="138"/>
      <c r="S588" s="138"/>
      <c r="T588" s="138"/>
      <c r="U588" s="138"/>
      <c r="V588" s="138"/>
      <c r="W588" s="138"/>
      <c r="X588" s="138"/>
      <c r="Y588" s="138"/>
      <c r="Z588" s="138"/>
    </row>
    <row r="589" ht="12.75" hidden="1" customHeight="1">
      <c r="A589" s="137"/>
      <c r="B589" s="138"/>
      <c r="C589" s="138"/>
      <c r="D589" s="527"/>
      <c r="E589" s="138"/>
      <c r="F589" s="138"/>
      <c r="G589" s="138"/>
      <c r="H589" s="138"/>
      <c r="I589" s="527"/>
      <c r="J589" s="138"/>
      <c r="K589" s="138"/>
      <c r="L589" s="138"/>
      <c r="M589" s="140"/>
      <c r="N589" s="138"/>
      <c r="O589" s="138"/>
      <c r="P589" s="138"/>
      <c r="Q589" s="138"/>
      <c r="R589" s="138"/>
      <c r="S589" s="138"/>
      <c r="T589" s="138"/>
      <c r="U589" s="138"/>
      <c r="V589" s="138"/>
      <c r="W589" s="138"/>
      <c r="X589" s="138"/>
      <c r="Y589" s="138"/>
      <c r="Z589" s="138"/>
    </row>
    <row r="590" ht="12.75" hidden="1" customHeight="1">
      <c r="A590" s="137"/>
      <c r="B590" s="138"/>
      <c r="C590" s="138"/>
      <c r="D590" s="527"/>
      <c r="E590" s="138"/>
      <c r="F590" s="138"/>
      <c r="G590" s="138"/>
      <c r="H590" s="138"/>
      <c r="I590" s="527"/>
      <c r="J590" s="138"/>
      <c r="K590" s="138"/>
      <c r="L590" s="138"/>
      <c r="M590" s="140"/>
      <c r="N590" s="138"/>
      <c r="O590" s="138"/>
      <c r="P590" s="138"/>
      <c r="Q590" s="138"/>
      <c r="R590" s="138"/>
      <c r="S590" s="138"/>
      <c r="T590" s="138"/>
      <c r="U590" s="138"/>
      <c r="V590" s="138"/>
      <c r="W590" s="138"/>
      <c r="X590" s="138"/>
      <c r="Y590" s="138"/>
      <c r="Z590" s="138"/>
    </row>
    <row r="591" ht="12.75" hidden="1" customHeight="1">
      <c r="A591" s="137"/>
      <c r="B591" s="138"/>
      <c r="C591" s="138"/>
      <c r="D591" s="527"/>
      <c r="E591" s="138"/>
      <c r="F591" s="138"/>
      <c r="G591" s="138"/>
      <c r="H591" s="138"/>
      <c r="I591" s="527"/>
      <c r="J591" s="138"/>
      <c r="K591" s="138"/>
      <c r="L591" s="138"/>
      <c r="M591" s="140"/>
      <c r="N591" s="138"/>
      <c r="O591" s="138"/>
      <c r="P591" s="138"/>
      <c r="Q591" s="138"/>
      <c r="R591" s="138"/>
      <c r="S591" s="138"/>
      <c r="T591" s="138"/>
      <c r="U591" s="138"/>
      <c r="V591" s="138"/>
      <c r="W591" s="138"/>
      <c r="X591" s="138"/>
      <c r="Y591" s="138"/>
      <c r="Z591" s="138"/>
    </row>
    <row r="592" ht="12.75" hidden="1" customHeight="1">
      <c r="A592" s="137"/>
      <c r="B592" s="138"/>
      <c r="C592" s="138"/>
      <c r="D592" s="527"/>
      <c r="E592" s="138"/>
      <c r="F592" s="138"/>
      <c r="G592" s="138"/>
      <c r="H592" s="138"/>
      <c r="I592" s="527"/>
      <c r="J592" s="138"/>
      <c r="K592" s="138"/>
      <c r="L592" s="138"/>
      <c r="M592" s="140"/>
      <c r="N592" s="138"/>
      <c r="O592" s="138"/>
      <c r="P592" s="138"/>
      <c r="Q592" s="138"/>
      <c r="R592" s="138"/>
      <c r="S592" s="138"/>
      <c r="T592" s="138"/>
      <c r="U592" s="138"/>
      <c r="V592" s="138"/>
      <c r="W592" s="138"/>
      <c r="X592" s="138"/>
      <c r="Y592" s="138"/>
      <c r="Z592" s="138"/>
    </row>
    <row r="593" ht="12.75" hidden="1" customHeight="1">
      <c r="A593" s="137"/>
      <c r="B593" s="138"/>
      <c r="C593" s="138"/>
      <c r="D593" s="527"/>
      <c r="E593" s="138"/>
      <c r="F593" s="138"/>
      <c r="G593" s="138"/>
      <c r="H593" s="138"/>
      <c r="I593" s="527"/>
      <c r="J593" s="138"/>
      <c r="K593" s="138"/>
      <c r="L593" s="138"/>
      <c r="M593" s="140"/>
      <c r="N593" s="138"/>
      <c r="O593" s="138"/>
      <c r="P593" s="138"/>
      <c r="Q593" s="138"/>
      <c r="R593" s="138"/>
      <c r="S593" s="138"/>
      <c r="T593" s="138"/>
      <c r="U593" s="138"/>
      <c r="V593" s="138"/>
      <c r="W593" s="138"/>
      <c r="X593" s="138"/>
      <c r="Y593" s="138"/>
      <c r="Z593" s="138"/>
    </row>
    <row r="594" ht="12.75" hidden="1" customHeight="1">
      <c r="A594" s="137"/>
      <c r="B594" s="138"/>
      <c r="C594" s="138"/>
      <c r="D594" s="527"/>
      <c r="E594" s="138"/>
      <c r="F594" s="138"/>
      <c r="G594" s="138"/>
      <c r="H594" s="138"/>
      <c r="I594" s="527"/>
      <c r="J594" s="138"/>
      <c r="K594" s="138"/>
      <c r="L594" s="138"/>
      <c r="M594" s="140"/>
      <c r="N594" s="138"/>
      <c r="O594" s="138"/>
      <c r="P594" s="138"/>
      <c r="Q594" s="138"/>
      <c r="R594" s="138"/>
      <c r="S594" s="138"/>
      <c r="T594" s="138"/>
      <c r="U594" s="138"/>
      <c r="V594" s="138"/>
      <c r="W594" s="138"/>
      <c r="X594" s="138"/>
      <c r="Y594" s="138"/>
      <c r="Z594" s="138"/>
    </row>
    <row r="595" ht="12.75" hidden="1" customHeight="1">
      <c r="A595" s="137"/>
      <c r="B595" s="138"/>
      <c r="C595" s="138"/>
      <c r="D595" s="527"/>
      <c r="E595" s="138"/>
      <c r="F595" s="138"/>
      <c r="G595" s="138"/>
      <c r="H595" s="138"/>
      <c r="I595" s="527"/>
      <c r="J595" s="138"/>
      <c r="K595" s="138"/>
      <c r="L595" s="138"/>
      <c r="M595" s="140"/>
      <c r="N595" s="138"/>
      <c r="O595" s="138"/>
      <c r="P595" s="138"/>
      <c r="Q595" s="138"/>
      <c r="R595" s="138"/>
      <c r="S595" s="138"/>
      <c r="T595" s="138"/>
      <c r="U595" s="138"/>
      <c r="V595" s="138"/>
      <c r="W595" s="138"/>
      <c r="X595" s="138"/>
      <c r="Y595" s="138"/>
      <c r="Z595" s="138"/>
    </row>
    <row r="596" ht="12.75" hidden="1" customHeight="1">
      <c r="A596" s="137"/>
      <c r="B596" s="138"/>
      <c r="C596" s="138"/>
      <c r="D596" s="527"/>
      <c r="E596" s="138"/>
      <c r="F596" s="138"/>
      <c r="G596" s="138"/>
      <c r="H596" s="138"/>
      <c r="I596" s="527"/>
      <c r="J596" s="138"/>
      <c r="K596" s="138"/>
      <c r="L596" s="138"/>
      <c r="M596" s="140"/>
      <c r="N596" s="138"/>
      <c r="O596" s="138"/>
      <c r="P596" s="138"/>
      <c r="Q596" s="138"/>
      <c r="R596" s="138"/>
      <c r="S596" s="138"/>
      <c r="T596" s="138"/>
      <c r="U596" s="138"/>
      <c r="V596" s="138"/>
      <c r="W596" s="138"/>
      <c r="X596" s="138"/>
      <c r="Y596" s="138"/>
      <c r="Z596" s="138"/>
    </row>
    <row r="597" ht="12.75" hidden="1" customHeight="1">
      <c r="A597" s="137"/>
      <c r="B597" s="138"/>
      <c r="C597" s="138"/>
      <c r="D597" s="527"/>
      <c r="E597" s="138"/>
      <c r="F597" s="138"/>
      <c r="G597" s="138"/>
      <c r="H597" s="138"/>
      <c r="I597" s="527"/>
      <c r="J597" s="138"/>
      <c r="K597" s="138"/>
      <c r="L597" s="138"/>
      <c r="M597" s="140"/>
      <c r="N597" s="138"/>
      <c r="O597" s="138"/>
      <c r="P597" s="138"/>
      <c r="Q597" s="138"/>
      <c r="R597" s="138"/>
      <c r="S597" s="138"/>
      <c r="T597" s="138"/>
      <c r="U597" s="138"/>
      <c r="V597" s="138"/>
      <c r="W597" s="138"/>
      <c r="X597" s="138"/>
      <c r="Y597" s="138"/>
      <c r="Z597" s="138"/>
    </row>
    <row r="598" ht="12.75" hidden="1" customHeight="1">
      <c r="A598" s="137"/>
      <c r="B598" s="138"/>
      <c r="C598" s="138"/>
      <c r="D598" s="527"/>
      <c r="E598" s="138"/>
      <c r="F598" s="138"/>
      <c r="G598" s="138"/>
      <c r="H598" s="138"/>
      <c r="I598" s="527"/>
      <c r="J598" s="138"/>
      <c r="K598" s="138"/>
      <c r="L598" s="138"/>
      <c r="M598" s="140"/>
      <c r="N598" s="138"/>
      <c r="O598" s="138"/>
      <c r="P598" s="138"/>
      <c r="Q598" s="138"/>
      <c r="R598" s="138"/>
      <c r="S598" s="138"/>
      <c r="T598" s="138"/>
      <c r="U598" s="138"/>
      <c r="V598" s="138"/>
      <c r="W598" s="138"/>
      <c r="X598" s="138"/>
      <c r="Y598" s="138"/>
      <c r="Z598" s="138"/>
    </row>
    <row r="599" ht="12.75" hidden="1" customHeight="1">
      <c r="A599" s="137"/>
      <c r="B599" s="138"/>
      <c r="C599" s="138"/>
      <c r="D599" s="527"/>
      <c r="E599" s="138"/>
      <c r="F599" s="138"/>
      <c r="G599" s="138"/>
      <c r="H599" s="138"/>
      <c r="I599" s="527"/>
      <c r="J599" s="138"/>
      <c r="K599" s="138"/>
      <c r="L599" s="138"/>
      <c r="M599" s="140"/>
      <c r="N599" s="138"/>
      <c r="O599" s="138"/>
      <c r="P599" s="138"/>
      <c r="Q599" s="138"/>
      <c r="R599" s="138"/>
      <c r="S599" s="138"/>
      <c r="T599" s="138"/>
      <c r="U599" s="138"/>
      <c r="V599" s="138"/>
      <c r="W599" s="138"/>
      <c r="X599" s="138"/>
      <c r="Y599" s="138"/>
      <c r="Z599" s="138"/>
    </row>
    <row r="600" ht="12.75" hidden="1" customHeight="1">
      <c r="A600" s="137"/>
      <c r="B600" s="138"/>
      <c r="C600" s="138"/>
      <c r="D600" s="527"/>
      <c r="E600" s="138"/>
      <c r="F600" s="138"/>
      <c r="G600" s="138"/>
      <c r="H600" s="138"/>
      <c r="I600" s="527"/>
      <c r="J600" s="138"/>
      <c r="K600" s="138"/>
      <c r="L600" s="138"/>
      <c r="M600" s="140"/>
      <c r="N600" s="138"/>
      <c r="O600" s="138"/>
      <c r="P600" s="138"/>
      <c r="Q600" s="138"/>
      <c r="R600" s="138"/>
      <c r="S600" s="138"/>
      <c r="T600" s="138"/>
      <c r="U600" s="138"/>
      <c r="V600" s="138"/>
      <c r="W600" s="138"/>
      <c r="X600" s="138"/>
      <c r="Y600" s="138"/>
      <c r="Z600" s="138"/>
    </row>
    <row r="601" ht="12.75" hidden="1" customHeight="1">
      <c r="A601" s="137"/>
      <c r="B601" s="138"/>
      <c r="C601" s="138"/>
      <c r="D601" s="527"/>
      <c r="E601" s="138"/>
      <c r="F601" s="138"/>
      <c r="G601" s="138"/>
      <c r="H601" s="138"/>
      <c r="I601" s="527"/>
      <c r="J601" s="138"/>
      <c r="K601" s="138"/>
      <c r="L601" s="138"/>
      <c r="M601" s="140"/>
      <c r="N601" s="138"/>
      <c r="O601" s="138"/>
      <c r="P601" s="138"/>
      <c r="Q601" s="138"/>
      <c r="R601" s="138"/>
      <c r="S601" s="138"/>
      <c r="T601" s="138"/>
      <c r="U601" s="138"/>
      <c r="V601" s="138"/>
      <c r="W601" s="138"/>
      <c r="X601" s="138"/>
      <c r="Y601" s="138"/>
      <c r="Z601" s="138"/>
    </row>
    <row r="602" ht="12.75" hidden="1" customHeight="1">
      <c r="A602" s="137"/>
      <c r="B602" s="138"/>
      <c r="C602" s="138"/>
      <c r="D602" s="527"/>
      <c r="E602" s="138"/>
      <c r="F602" s="138"/>
      <c r="G602" s="138"/>
      <c r="H602" s="138"/>
      <c r="I602" s="527"/>
      <c r="J602" s="138"/>
      <c r="K602" s="138"/>
      <c r="L602" s="138"/>
      <c r="M602" s="140"/>
      <c r="N602" s="138"/>
      <c r="O602" s="138"/>
      <c r="P602" s="138"/>
      <c r="Q602" s="138"/>
      <c r="R602" s="138"/>
      <c r="S602" s="138"/>
      <c r="T602" s="138"/>
      <c r="U602" s="138"/>
      <c r="V602" s="138"/>
      <c r="W602" s="138"/>
      <c r="X602" s="138"/>
      <c r="Y602" s="138"/>
      <c r="Z602" s="138"/>
    </row>
    <row r="603" ht="12.75" hidden="1" customHeight="1">
      <c r="A603" s="137"/>
      <c r="B603" s="138"/>
      <c r="C603" s="138"/>
      <c r="D603" s="527"/>
      <c r="E603" s="138"/>
      <c r="F603" s="138"/>
      <c r="G603" s="138"/>
      <c r="H603" s="138"/>
      <c r="I603" s="527"/>
      <c r="J603" s="138"/>
      <c r="K603" s="138"/>
      <c r="L603" s="138"/>
      <c r="M603" s="140"/>
      <c r="N603" s="138"/>
      <c r="O603" s="138"/>
      <c r="P603" s="138"/>
      <c r="Q603" s="138"/>
      <c r="R603" s="138"/>
      <c r="S603" s="138"/>
      <c r="T603" s="138"/>
      <c r="U603" s="138"/>
      <c r="V603" s="138"/>
      <c r="W603" s="138"/>
      <c r="X603" s="138"/>
      <c r="Y603" s="138"/>
      <c r="Z603" s="138"/>
    </row>
    <row r="604" ht="12.75" hidden="1" customHeight="1">
      <c r="A604" s="137"/>
      <c r="B604" s="138"/>
      <c r="C604" s="138"/>
      <c r="D604" s="527"/>
      <c r="E604" s="138"/>
      <c r="F604" s="138"/>
      <c r="G604" s="138"/>
      <c r="H604" s="138"/>
      <c r="I604" s="527"/>
      <c r="J604" s="138"/>
      <c r="K604" s="138"/>
      <c r="L604" s="138"/>
      <c r="M604" s="140"/>
      <c r="N604" s="138"/>
      <c r="O604" s="138"/>
      <c r="P604" s="138"/>
      <c r="Q604" s="138"/>
      <c r="R604" s="138"/>
      <c r="S604" s="138"/>
      <c r="T604" s="138"/>
      <c r="U604" s="138"/>
      <c r="V604" s="138"/>
      <c r="W604" s="138"/>
      <c r="X604" s="138"/>
      <c r="Y604" s="138"/>
      <c r="Z604" s="138"/>
    </row>
    <row r="605" ht="12.75" hidden="1" customHeight="1">
      <c r="A605" s="137"/>
      <c r="B605" s="138"/>
      <c r="C605" s="138"/>
      <c r="D605" s="527"/>
      <c r="E605" s="138"/>
      <c r="F605" s="138"/>
      <c r="G605" s="138"/>
      <c r="H605" s="138"/>
      <c r="I605" s="527"/>
      <c r="J605" s="138"/>
      <c r="K605" s="138"/>
      <c r="L605" s="138"/>
      <c r="M605" s="140"/>
      <c r="N605" s="138"/>
      <c r="O605" s="138"/>
      <c r="P605" s="138"/>
      <c r="Q605" s="138"/>
      <c r="R605" s="138"/>
      <c r="S605" s="138"/>
      <c r="T605" s="138"/>
      <c r="U605" s="138"/>
      <c r="V605" s="138"/>
      <c r="W605" s="138"/>
      <c r="X605" s="138"/>
      <c r="Y605" s="138"/>
      <c r="Z605" s="138"/>
    </row>
    <row r="606" ht="12.75" hidden="1" customHeight="1">
      <c r="A606" s="137"/>
      <c r="B606" s="138"/>
      <c r="C606" s="138"/>
      <c r="D606" s="527"/>
      <c r="E606" s="138"/>
      <c r="F606" s="138"/>
      <c r="G606" s="138"/>
      <c r="H606" s="138"/>
      <c r="I606" s="527"/>
      <c r="J606" s="138"/>
      <c r="K606" s="138"/>
      <c r="L606" s="138"/>
      <c r="M606" s="140"/>
      <c r="N606" s="138"/>
      <c r="O606" s="138"/>
      <c r="P606" s="138"/>
      <c r="Q606" s="138"/>
      <c r="R606" s="138"/>
      <c r="S606" s="138"/>
      <c r="T606" s="138"/>
      <c r="U606" s="138"/>
      <c r="V606" s="138"/>
      <c r="W606" s="138"/>
      <c r="X606" s="138"/>
      <c r="Y606" s="138"/>
      <c r="Z606" s="138"/>
    </row>
    <row r="607" ht="12.75" hidden="1" customHeight="1">
      <c r="A607" s="137"/>
      <c r="B607" s="138"/>
      <c r="C607" s="138"/>
      <c r="D607" s="527"/>
      <c r="E607" s="138"/>
      <c r="F607" s="138"/>
      <c r="G607" s="138"/>
      <c r="H607" s="138"/>
      <c r="I607" s="527"/>
      <c r="J607" s="138"/>
      <c r="K607" s="138"/>
      <c r="L607" s="138"/>
      <c r="M607" s="140"/>
      <c r="N607" s="138"/>
      <c r="O607" s="138"/>
      <c r="P607" s="138"/>
      <c r="Q607" s="138"/>
      <c r="R607" s="138"/>
      <c r="S607" s="138"/>
      <c r="T607" s="138"/>
      <c r="U607" s="138"/>
      <c r="V607" s="138"/>
      <c r="W607" s="138"/>
      <c r="X607" s="138"/>
      <c r="Y607" s="138"/>
      <c r="Z607" s="138"/>
    </row>
    <row r="608" ht="12.75" hidden="1" customHeight="1">
      <c r="A608" s="137"/>
      <c r="B608" s="138"/>
      <c r="C608" s="138"/>
      <c r="D608" s="527"/>
      <c r="E608" s="138"/>
      <c r="F608" s="138"/>
      <c r="G608" s="138"/>
      <c r="H608" s="138"/>
      <c r="I608" s="527"/>
      <c r="J608" s="138"/>
      <c r="K608" s="138"/>
      <c r="L608" s="138"/>
      <c r="M608" s="140"/>
      <c r="N608" s="138"/>
      <c r="O608" s="138"/>
      <c r="P608" s="138"/>
      <c r="Q608" s="138"/>
      <c r="R608" s="138"/>
      <c r="S608" s="138"/>
      <c r="T608" s="138"/>
      <c r="U608" s="138"/>
      <c r="V608" s="138"/>
      <c r="W608" s="138"/>
      <c r="X608" s="138"/>
      <c r="Y608" s="138"/>
      <c r="Z608" s="138"/>
    </row>
    <row r="609" ht="12.75" hidden="1" customHeight="1">
      <c r="A609" s="137"/>
      <c r="B609" s="138"/>
      <c r="C609" s="138"/>
      <c r="D609" s="527"/>
      <c r="E609" s="138"/>
      <c r="F609" s="138"/>
      <c r="G609" s="138"/>
      <c r="H609" s="138"/>
      <c r="I609" s="527"/>
      <c r="J609" s="138"/>
      <c r="K609" s="138"/>
      <c r="L609" s="138"/>
      <c r="M609" s="140"/>
      <c r="N609" s="138"/>
      <c r="O609" s="138"/>
      <c r="P609" s="138"/>
      <c r="Q609" s="138"/>
      <c r="R609" s="138"/>
      <c r="S609" s="138"/>
      <c r="T609" s="138"/>
      <c r="U609" s="138"/>
      <c r="V609" s="138"/>
      <c r="W609" s="138"/>
      <c r="X609" s="138"/>
      <c r="Y609" s="138"/>
      <c r="Z609" s="138"/>
    </row>
    <row r="610" ht="12.75" hidden="1" customHeight="1">
      <c r="A610" s="137"/>
      <c r="B610" s="138"/>
      <c r="C610" s="138"/>
      <c r="D610" s="527"/>
      <c r="E610" s="138"/>
      <c r="F610" s="138"/>
      <c r="G610" s="138"/>
      <c r="H610" s="138"/>
      <c r="I610" s="527"/>
      <c r="J610" s="138"/>
      <c r="K610" s="138"/>
      <c r="L610" s="138"/>
      <c r="M610" s="140"/>
      <c r="N610" s="138"/>
      <c r="O610" s="138"/>
      <c r="P610" s="138"/>
      <c r="Q610" s="138"/>
      <c r="R610" s="138"/>
      <c r="S610" s="138"/>
      <c r="T610" s="138"/>
      <c r="U610" s="138"/>
      <c r="V610" s="138"/>
      <c r="W610" s="138"/>
      <c r="X610" s="138"/>
      <c r="Y610" s="138"/>
      <c r="Z610" s="138"/>
    </row>
    <row r="611" ht="12.75" hidden="1" customHeight="1">
      <c r="A611" s="137"/>
      <c r="B611" s="138"/>
      <c r="C611" s="138"/>
      <c r="D611" s="527"/>
      <c r="E611" s="138"/>
      <c r="F611" s="138"/>
      <c r="G611" s="138"/>
      <c r="H611" s="138"/>
      <c r="I611" s="527"/>
      <c r="J611" s="138"/>
      <c r="K611" s="138"/>
      <c r="L611" s="138"/>
      <c r="M611" s="140"/>
      <c r="N611" s="138"/>
      <c r="O611" s="138"/>
      <c r="P611" s="138"/>
      <c r="Q611" s="138"/>
      <c r="R611" s="138"/>
      <c r="S611" s="138"/>
      <c r="T611" s="138"/>
      <c r="U611" s="138"/>
      <c r="V611" s="138"/>
      <c r="W611" s="138"/>
      <c r="X611" s="138"/>
      <c r="Y611" s="138"/>
      <c r="Z611" s="138"/>
    </row>
    <row r="612" ht="12.75" hidden="1" customHeight="1">
      <c r="A612" s="137"/>
      <c r="B612" s="138"/>
      <c r="C612" s="138"/>
      <c r="D612" s="527"/>
      <c r="E612" s="138"/>
      <c r="F612" s="138"/>
      <c r="G612" s="138"/>
      <c r="H612" s="138"/>
      <c r="I612" s="527"/>
      <c r="J612" s="138"/>
      <c r="K612" s="138"/>
      <c r="L612" s="138"/>
      <c r="M612" s="140"/>
      <c r="N612" s="138"/>
      <c r="O612" s="138"/>
      <c r="P612" s="138"/>
      <c r="Q612" s="138"/>
      <c r="R612" s="138"/>
      <c r="S612" s="138"/>
      <c r="T612" s="138"/>
      <c r="U612" s="138"/>
      <c r="V612" s="138"/>
      <c r="W612" s="138"/>
      <c r="X612" s="138"/>
      <c r="Y612" s="138"/>
      <c r="Z612" s="138"/>
    </row>
    <row r="613" ht="12.75" hidden="1" customHeight="1">
      <c r="A613" s="137"/>
      <c r="B613" s="138"/>
      <c r="C613" s="138"/>
      <c r="D613" s="527"/>
      <c r="E613" s="138"/>
      <c r="F613" s="138"/>
      <c r="G613" s="138"/>
      <c r="H613" s="138"/>
      <c r="I613" s="527"/>
      <c r="J613" s="138"/>
      <c r="K613" s="138"/>
      <c r="L613" s="138"/>
      <c r="M613" s="140"/>
      <c r="N613" s="138"/>
      <c r="O613" s="138"/>
      <c r="P613" s="138"/>
      <c r="Q613" s="138"/>
      <c r="R613" s="138"/>
      <c r="S613" s="138"/>
      <c r="T613" s="138"/>
      <c r="U613" s="138"/>
      <c r="V613" s="138"/>
      <c r="W613" s="138"/>
      <c r="X613" s="138"/>
      <c r="Y613" s="138"/>
      <c r="Z613" s="138"/>
    </row>
    <row r="614" ht="12.75" hidden="1" customHeight="1">
      <c r="A614" s="137"/>
      <c r="B614" s="138"/>
      <c r="C614" s="138"/>
      <c r="D614" s="527"/>
      <c r="E614" s="138"/>
      <c r="F614" s="138"/>
      <c r="G614" s="138"/>
      <c r="H614" s="138"/>
      <c r="I614" s="527"/>
      <c r="J614" s="138"/>
      <c r="K614" s="138"/>
      <c r="L614" s="138"/>
      <c r="M614" s="140"/>
      <c r="N614" s="138"/>
      <c r="O614" s="138"/>
      <c r="P614" s="138"/>
      <c r="Q614" s="138"/>
      <c r="R614" s="138"/>
      <c r="S614" s="138"/>
      <c r="T614" s="138"/>
      <c r="U614" s="138"/>
      <c r="V614" s="138"/>
      <c r="W614" s="138"/>
      <c r="X614" s="138"/>
      <c r="Y614" s="138"/>
      <c r="Z614" s="138"/>
    </row>
    <row r="615" ht="12.75" hidden="1" customHeight="1">
      <c r="A615" s="137"/>
      <c r="B615" s="138"/>
      <c r="C615" s="138"/>
      <c r="D615" s="527"/>
      <c r="E615" s="138"/>
      <c r="F615" s="138"/>
      <c r="G615" s="138"/>
      <c r="H615" s="138"/>
      <c r="I615" s="527"/>
      <c r="J615" s="138"/>
      <c r="K615" s="138"/>
      <c r="L615" s="138"/>
      <c r="M615" s="140"/>
      <c r="N615" s="138"/>
      <c r="O615" s="138"/>
      <c r="P615" s="138"/>
      <c r="Q615" s="138"/>
      <c r="R615" s="138"/>
      <c r="S615" s="138"/>
      <c r="T615" s="138"/>
      <c r="U615" s="138"/>
      <c r="V615" s="138"/>
      <c r="W615" s="138"/>
      <c r="X615" s="138"/>
      <c r="Y615" s="138"/>
      <c r="Z615" s="138"/>
    </row>
    <row r="616" ht="12.75" hidden="1" customHeight="1">
      <c r="A616" s="137"/>
      <c r="B616" s="138"/>
      <c r="C616" s="138"/>
      <c r="D616" s="527"/>
      <c r="E616" s="138"/>
      <c r="F616" s="138"/>
      <c r="G616" s="138"/>
      <c r="H616" s="138"/>
      <c r="I616" s="527"/>
      <c r="J616" s="138"/>
      <c r="K616" s="138"/>
      <c r="L616" s="138"/>
      <c r="M616" s="140"/>
      <c r="N616" s="138"/>
      <c r="O616" s="138"/>
      <c r="P616" s="138"/>
      <c r="Q616" s="138"/>
      <c r="R616" s="138"/>
      <c r="S616" s="138"/>
      <c r="T616" s="138"/>
      <c r="U616" s="138"/>
      <c r="V616" s="138"/>
      <c r="W616" s="138"/>
      <c r="X616" s="138"/>
      <c r="Y616" s="138"/>
      <c r="Z616" s="138"/>
    </row>
    <row r="617" ht="12.75" hidden="1" customHeight="1">
      <c r="A617" s="137"/>
      <c r="B617" s="138"/>
      <c r="C617" s="138"/>
      <c r="D617" s="527"/>
      <c r="E617" s="138"/>
      <c r="F617" s="138"/>
      <c r="G617" s="138"/>
      <c r="H617" s="138"/>
      <c r="I617" s="527"/>
      <c r="J617" s="138"/>
      <c r="K617" s="138"/>
      <c r="L617" s="138"/>
      <c r="M617" s="140"/>
      <c r="N617" s="138"/>
      <c r="O617" s="138"/>
      <c r="P617" s="138"/>
      <c r="Q617" s="138"/>
      <c r="R617" s="138"/>
      <c r="S617" s="138"/>
      <c r="T617" s="138"/>
      <c r="U617" s="138"/>
      <c r="V617" s="138"/>
      <c r="W617" s="138"/>
      <c r="X617" s="138"/>
      <c r="Y617" s="138"/>
      <c r="Z617" s="138"/>
    </row>
    <row r="618" ht="12.75" hidden="1" customHeight="1">
      <c r="A618" s="137"/>
      <c r="B618" s="138"/>
      <c r="C618" s="138"/>
      <c r="D618" s="527"/>
      <c r="E618" s="138"/>
      <c r="F618" s="138"/>
      <c r="G618" s="138"/>
      <c r="H618" s="138"/>
      <c r="I618" s="527"/>
      <c r="J618" s="138"/>
      <c r="K618" s="138"/>
      <c r="L618" s="138"/>
      <c r="M618" s="140"/>
      <c r="N618" s="138"/>
      <c r="O618" s="138"/>
      <c r="P618" s="138"/>
      <c r="Q618" s="138"/>
      <c r="R618" s="138"/>
      <c r="S618" s="138"/>
      <c r="T618" s="138"/>
      <c r="U618" s="138"/>
      <c r="V618" s="138"/>
      <c r="W618" s="138"/>
      <c r="X618" s="138"/>
      <c r="Y618" s="138"/>
      <c r="Z618" s="138"/>
    </row>
    <row r="619" ht="12.75" hidden="1" customHeight="1">
      <c r="A619" s="137"/>
      <c r="B619" s="138"/>
      <c r="C619" s="138"/>
      <c r="D619" s="527"/>
      <c r="E619" s="138"/>
      <c r="F619" s="138"/>
      <c r="G619" s="138"/>
      <c r="H619" s="138"/>
      <c r="I619" s="527"/>
      <c r="J619" s="138"/>
      <c r="K619" s="138"/>
      <c r="L619" s="138"/>
      <c r="M619" s="140"/>
      <c r="N619" s="138"/>
      <c r="O619" s="138"/>
      <c r="P619" s="138"/>
      <c r="Q619" s="138"/>
      <c r="R619" s="138"/>
      <c r="S619" s="138"/>
      <c r="T619" s="138"/>
      <c r="U619" s="138"/>
      <c r="V619" s="138"/>
      <c r="W619" s="138"/>
      <c r="X619" s="138"/>
      <c r="Y619" s="138"/>
      <c r="Z619" s="138"/>
    </row>
    <row r="620" ht="12.75" hidden="1" customHeight="1">
      <c r="A620" s="137"/>
      <c r="B620" s="138"/>
      <c r="C620" s="138"/>
      <c r="D620" s="527"/>
      <c r="E620" s="138"/>
      <c r="F620" s="138"/>
      <c r="G620" s="138"/>
      <c r="H620" s="138"/>
      <c r="I620" s="527"/>
      <c r="J620" s="138"/>
      <c r="K620" s="138"/>
      <c r="L620" s="138"/>
      <c r="M620" s="140"/>
      <c r="N620" s="138"/>
      <c r="O620" s="138"/>
      <c r="P620" s="138"/>
      <c r="Q620" s="138"/>
      <c r="R620" s="138"/>
      <c r="S620" s="138"/>
      <c r="T620" s="138"/>
      <c r="U620" s="138"/>
      <c r="V620" s="138"/>
      <c r="W620" s="138"/>
      <c r="X620" s="138"/>
      <c r="Y620" s="138"/>
      <c r="Z620" s="138"/>
    </row>
    <row r="621" ht="12.75" hidden="1" customHeight="1">
      <c r="A621" s="137"/>
      <c r="B621" s="138"/>
      <c r="C621" s="138"/>
      <c r="D621" s="527"/>
      <c r="E621" s="138"/>
      <c r="F621" s="138"/>
      <c r="G621" s="138"/>
      <c r="H621" s="138"/>
      <c r="I621" s="527"/>
      <c r="J621" s="138"/>
      <c r="K621" s="138"/>
      <c r="L621" s="138"/>
      <c r="M621" s="140"/>
      <c r="N621" s="138"/>
      <c r="O621" s="138"/>
      <c r="P621" s="138"/>
      <c r="Q621" s="138"/>
      <c r="R621" s="138"/>
      <c r="S621" s="138"/>
      <c r="T621" s="138"/>
      <c r="U621" s="138"/>
      <c r="V621" s="138"/>
      <c r="W621" s="138"/>
      <c r="X621" s="138"/>
      <c r="Y621" s="138"/>
      <c r="Z621" s="138"/>
    </row>
    <row r="622" ht="12.75" hidden="1" customHeight="1">
      <c r="A622" s="137"/>
      <c r="B622" s="138"/>
      <c r="C622" s="138"/>
      <c r="D622" s="527"/>
      <c r="E622" s="138"/>
      <c r="F622" s="138"/>
      <c r="G622" s="138"/>
      <c r="H622" s="138"/>
      <c r="I622" s="527"/>
      <c r="J622" s="138"/>
      <c r="K622" s="138"/>
      <c r="L622" s="138"/>
      <c r="M622" s="140"/>
      <c r="N622" s="138"/>
      <c r="O622" s="138"/>
      <c r="P622" s="138"/>
      <c r="Q622" s="138"/>
      <c r="R622" s="138"/>
      <c r="S622" s="138"/>
      <c r="T622" s="138"/>
      <c r="U622" s="138"/>
      <c r="V622" s="138"/>
      <c r="W622" s="138"/>
      <c r="X622" s="138"/>
      <c r="Y622" s="138"/>
      <c r="Z622" s="138"/>
    </row>
    <row r="623" ht="12.75" hidden="1" customHeight="1">
      <c r="A623" s="137"/>
      <c r="B623" s="138"/>
      <c r="C623" s="138"/>
      <c r="D623" s="527"/>
      <c r="E623" s="138"/>
      <c r="F623" s="138"/>
      <c r="G623" s="138"/>
      <c r="H623" s="138"/>
      <c r="I623" s="527"/>
      <c r="J623" s="138"/>
      <c r="K623" s="138"/>
      <c r="L623" s="138"/>
      <c r="M623" s="140"/>
      <c r="N623" s="138"/>
      <c r="O623" s="138"/>
      <c r="P623" s="138"/>
      <c r="Q623" s="138"/>
      <c r="R623" s="138"/>
      <c r="S623" s="138"/>
      <c r="T623" s="138"/>
      <c r="U623" s="138"/>
      <c r="V623" s="138"/>
      <c r="W623" s="138"/>
      <c r="X623" s="138"/>
      <c r="Y623" s="138"/>
      <c r="Z623" s="138"/>
    </row>
    <row r="624" ht="12.75" hidden="1" customHeight="1">
      <c r="A624" s="137"/>
      <c r="B624" s="138"/>
      <c r="C624" s="138"/>
      <c r="D624" s="527"/>
      <c r="E624" s="138"/>
      <c r="F624" s="138"/>
      <c r="G624" s="138"/>
      <c r="H624" s="138"/>
      <c r="I624" s="527"/>
      <c r="J624" s="138"/>
      <c r="K624" s="138"/>
      <c r="L624" s="138"/>
      <c r="M624" s="140"/>
      <c r="N624" s="138"/>
      <c r="O624" s="138"/>
      <c r="P624" s="138"/>
      <c r="Q624" s="138"/>
      <c r="R624" s="138"/>
      <c r="S624" s="138"/>
      <c r="T624" s="138"/>
      <c r="U624" s="138"/>
      <c r="V624" s="138"/>
      <c r="W624" s="138"/>
      <c r="X624" s="138"/>
      <c r="Y624" s="138"/>
      <c r="Z624" s="138"/>
    </row>
    <row r="625" ht="12.75" hidden="1" customHeight="1">
      <c r="A625" s="137"/>
      <c r="B625" s="138"/>
      <c r="C625" s="138"/>
      <c r="D625" s="527"/>
      <c r="E625" s="138"/>
      <c r="F625" s="138"/>
      <c r="G625" s="138"/>
      <c r="H625" s="138"/>
      <c r="I625" s="527"/>
      <c r="J625" s="138"/>
      <c r="K625" s="138"/>
      <c r="L625" s="138"/>
      <c r="M625" s="140"/>
      <c r="N625" s="138"/>
      <c r="O625" s="138"/>
      <c r="P625" s="138"/>
      <c r="Q625" s="138"/>
      <c r="R625" s="138"/>
      <c r="S625" s="138"/>
      <c r="T625" s="138"/>
      <c r="U625" s="138"/>
      <c r="V625" s="138"/>
      <c r="W625" s="138"/>
      <c r="X625" s="138"/>
      <c r="Y625" s="138"/>
      <c r="Z625" s="138"/>
    </row>
    <row r="626" ht="12.75" hidden="1" customHeight="1">
      <c r="A626" s="137"/>
      <c r="B626" s="138"/>
      <c r="C626" s="138"/>
      <c r="D626" s="527"/>
      <c r="E626" s="138"/>
      <c r="F626" s="138"/>
      <c r="G626" s="138"/>
      <c r="H626" s="138"/>
      <c r="I626" s="527"/>
      <c r="J626" s="138"/>
      <c r="K626" s="138"/>
      <c r="L626" s="138"/>
      <c r="M626" s="140"/>
      <c r="N626" s="138"/>
      <c r="O626" s="138"/>
      <c r="P626" s="138"/>
      <c r="Q626" s="138"/>
      <c r="R626" s="138"/>
      <c r="S626" s="138"/>
      <c r="T626" s="138"/>
      <c r="U626" s="138"/>
      <c r="V626" s="138"/>
      <c r="W626" s="138"/>
      <c r="X626" s="138"/>
      <c r="Y626" s="138"/>
      <c r="Z626" s="138"/>
    </row>
    <row r="627" ht="12.75" hidden="1" customHeight="1">
      <c r="A627" s="137"/>
      <c r="B627" s="138"/>
      <c r="C627" s="138"/>
      <c r="D627" s="527"/>
      <c r="E627" s="138"/>
      <c r="F627" s="138"/>
      <c r="G627" s="138"/>
      <c r="H627" s="138"/>
      <c r="I627" s="527"/>
      <c r="J627" s="138"/>
      <c r="K627" s="138"/>
      <c r="L627" s="138"/>
      <c r="M627" s="140"/>
      <c r="N627" s="138"/>
      <c r="O627" s="138"/>
      <c r="P627" s="138"/>
      <c r="Q627" s="138"/>
      <c r="R627" s="138"/>
      <c r="S627" s="138"/>
      <c r="T627" s="138"/>
      <c r="U627" s="138"/>
      <c r="V627" s="138"/>
      <c r="W627" s="138"/>
      <c r="X627" s="138"/>
      <c r="Y627" s="138"/>
      <c r="Z627" s="138"/>
    </row>
    <row r="628" ht="12.75" hidden="1" customHeight="1">
      <c r="A628" s="137"/>
      <c r="B628" s="138"/>
      <c r="C628" s="138"/>
      <c r="D628" s="527"/>
      <c r="E628" s="138"/>
      <c r="F628" s="138"/>
      <c r="G628" s="138"/>
      <c r="H628" s="138"/>
      <c r="I628" s="527"/>
      <c r="J628" s="138"/>
      <c r="K628" s="138"/>
      <c r="L628" s="138"/>
      <c r="M628" s="140"/>
      <c r="N628" s="138"/>
      <c r="O628" s="138"/>
      <c r="P628" s="138"/>
      <c r="Q628" s="138"/>
      <c r="R628" s="138"/>
      <c r="S628" s="138"/>
      <c r="T628" s="138"/>
      <c r="U628" s="138"/>
      <c r="V628" s="138"/>
      <c r="W628" s="138"/>
      <c r="X628" s="138"/>
      <c r="Y628" s="138"/>
      <c r="Z628" s="138"/>
    </row>
    <row r="629" ht="12.75" hidden="1" customHeight="1">
      <c r="A629" s="137"/>
      <c r="B629" s="138"/>
      <c r="C629" s="138"/>
      <c r="D629" s="527"/>
      <c r="E629" s="138"/>
      <c r="F629" s="138"/>
      <c r="G629" s="138"/>
      <c r="H629" s="138"/>
      <c r="I629" s="527"/>
      <c r="J629" s="138"/>
      <c r="K629" s="138"/>
      <c r="L629" s="138"/>
      <c r="M629" s="140"/>
      <c r="N629" s="138"/>
      <c r="O629" s="138"/>
      <c r="P629" s="138"/>
      <c r="Q629" s="138"/>
      <c r="R629" s="138"/>
      <c r="S629" s="138"/>
      <c r="T629" s="138"/>
      <c r="U629" s="138"/>
      <c r="V629" s="138"/>
      <c r="W629" s="138"/>
      <c r="X629" s="138"/>
      <c r="Y629" s="138"/>
      <c r="Z629" s="138"/>
    </row>
    <row r="630" ht="12.75" hidden="1" customHeight="1">
      <c r="A630" s="137"/>
      <c r="B630" s="138"/>
      <c r="C630" s="138"/>
      <c r="D630" s="527"/>
      <c r="E630" s="138"/>
      <c r="F630" s="138"/>
      <c r="G630" s="138"/>
      <c r="H630" s="138"/>
      <c r="I630" s="527"/>
      <c r="J630" s="138"/>
      <c r="K630" s="138"/>
      <c r="L630" s="138"/>
      <c r="M630" s="140"/>
      <c r="N630" s="138"/>
      <c r="O630" s="138"/>
      <c r="P630" s="138"/>
      <c r="Q630" s="138"/>
      <c r="R630" s="138"/>
      <c r="S630" s="138"/>
      <c r="T630" s="138"/>
      <c r="U630" s="138"/>
      <c r="V630" s="138"/>
      <c r="W630" s="138"/>
      <c r="X630" s="138"/>
      <c r="Y630" s="138"/>
      <c r="Z630" s="138"/>
    </row>
    <row r="631" ht="12.75" hidden="1" customHeight="1">
      <c r="A631" s="137"/>
      <c r="B631" s="138"/>
      <c r="C631" s="138"/>
      <c r="D631" s="527"/>
      <c r="E631" s="138"/>
      <c r="F631" s="138"/>
      <c r="G631" s="138"/>
      <c r="H631" s="138"/>
      <c r="I631" s="527"/>
      <c r="J631" s="138"/>
      <c r="K631" s="138"/>
      <c r="L631" s="138"/>
      <c r="M631" s="140"/>
      <c r="N631" s="138"/>
      <c r="O631" s="138"/>
      <c r="P631" s="138"/>
      <c r="Q631" s="138"/>
      <c r="R631" s="138"/>
      <c r="S631" s="138"/>
      <c r="T631" s="138"/>
      <c r="U631" s="138"/>
      <c r="V631" s="138"/>
      <c r="W631" s="138"/>
      <c r="X631" s="138"/>
      <c r="Y631" s="138"/>
      <c r="Z631" s="138"/>
    </row>
    <row r="632" ht="12.75" hidden="1" customHeight="1">
      <c r="A632" s="137"/>
      <c r="B632" s="138"/>
      <c r="C632" s="138"/>
      <c r="D632" s="527"/>
      <c r="E632" s="138"/>
      <c r="F632" s="138"/>
      <c r="G632" s="138"/>
      <c r="H632" s="138"/>
      <c r="I632" s="527"/>
      <c r="J632" s="138"/>
      <c r="K632" s="138"/>
      <c r="L632" s="138"/>
      <c r="M632" s="140"/>
      <c r="N632" s="138"/>
      <c r="O632" s="138"/>
      <c r="P632" s="138"/>
      <c r="Q632" s="138"/>
      <c r="R632" s="138"/>
      <c r="S632" s="138"/>
      <c r="T632" s="138"/>
      <c r="U632" s="138"/>
      <c r="V632" s="138"/>
      <c r="W632" s="138"/>
      <c r="X632" s="138"/>
      <c r="Y632" s="138"/>
      <c r="Z632" s="138"/>
    </row>
    <row r="633" ht="12.75" hidden="1" customHeight="1">
      <c r="A633" s="137"/>
      <c r="B633" s="138"/>
      <c r="C633" s="138"/>
      <c r="D633" s="527"/>
      <c r="E633" s="138"/>
      <c r="F633" s="138"/>
      <c r="G633" s="138"/>
      <c r="H633" s="138"/>
      <c r="I633" s="527"/>
      <c r="J633" s="138"/>
      <c r="K633" s="138"/>
      <c r="L633" s="138"/>
      <c r="M633" s="140"/>
      <c r="N633" s="138"/>
      <c r="O633" s="138"/>
      <c r="P633" s="138"/>
      <c r="Q633" s="138"/>
      <c r="R633" s="138"/>
      <c r="S633" s="138"/>
      <c r="T633" s="138"/>
      <c r="U633" s="138"/>
      <c r="V633" s="138"/>
      <c r="W633" s="138"/>
      <c r="X633" s="138"/>
      <c r="Y633" s="138"/>
      <c r="Z633" s="138"/>
    </row>
    <row r="634" ht="12.75" hidden="1" customHeight="1">
      <c r="A634" s="137"/>
      <c r="B634" s="138"/>
      <c r="C634" s="138"/>
      <c r="D634" s="527"/>
      <c r="E634" s="138"/>
      <c r="F634" s="138"/>
      <c r="G634" s="138"/>
      <c r="H634" s="138"/>
      <c r="I634" s="527"/>
      <c r="J634" s="138"/>
      <c r="K634" s="138"/>
      <c r="L634" s="138"/>
      <c r="M634" s="140"/>
      <c r="N634" s="138"/>
      <c r="O634" s="138"/>
      <c r="P634" s="138"/>
      <c r="Q634" s="138"/>
      <c r="R634" s="138"/>
      <c r="S634" s="138"/>
      <c r="T634" s="138"/>
      <c r="U634" s="138"/>
      <c r="V634" s="138"/>
      <c r="W634" s="138"/>
      <c r="X634" s="138"/>
      <c r="Y634" s="138"/>
      <c r="Z634" s="138"/>
    </row>
    <row r="635" ht="12.75" hidden="1" customHeight="1">
      <c r="A635" s="137"/>
      <c r="B635" s="138"/>
      <c r="C635" s="138"/>
      <c r="D635" s="527"/>
      <c r="E635" s="138"/>
      <c r="F635" s="138"/>
      <c r="G635" s="138"/>
      <c r="H635" s="138"/>
      <c r="I635" s="527"/>
      <c r="J635" s="138"/>
      <c r="K635" s="138"/>
      <c r="L635" s="138"/>
      <c r="M635" s="140"/>
      <c r="N635" s="138"/>
      <c r="O635" s="138"/>
      <c r="P635" s="138"/>
      <c r="Q635" s="138"/>
      <c r="R635" s="138"/>
      <c r="S635" s="138"/>
      <c r="T635" s="138"/>
      <c r="U635" s="138"/>
      <c r="V635" s="138"/>
      <c r="W635" s="138"/>
      <c r="X635" s="138"/>
      <c r="Y635" s="138"/>
      <c r="Z635" s="138"/>
    </row>
    <row r="636" ht="12.75" hidden="1" customHeight="1">
      <c r="A636" s="137"/>
      <c r="B636" s="138"/>
      <c r="C636" s="138"/>
      <c r="D636" s="527"/>
      <c r="E636" s="138"/>
      <c r="F636" s="138"/>
      <c r="G636" s="138"/>
      <c r="H636" s="138"/>
      <c r="I636" s="527"/>
      <c r="J636" s="138"/>
      <c r="K636" s="138"/>
      <c r="L636" s="138"/>
      <c r="M636" s="140"/>
      <c r="N636" s="138"/>
      <c r="O636" s="138"/>
      <c r="P636" s="138"/>
      <c r="Q636" s="138"/>
      <c r="R636" s="138"/>
      <c r="S636" s="138"/>
      <c r="T636" s="138"/>
      <c r="U636" s="138"/>
      <c r="V636" s="138"/>
      <c r="W636" s="138"/>
      <c r="X636" s="138"/>
      <c r="Y636" s="138"/>
      <c r="Z636" s="138"/>
    </row>
    <row r="637" ht="12.75" hidden="1" customHeight="1">
      <c r="A637" s="137"/>
      <c r="B637" s="138"/>
      <c r="C637" s="138"/>
      <c r="D637" s="527"/>
      <c r="E637" s="138"/>
      <c r="F637" s="138"/>
      <c r="G637" s="138"/>
      <c r="H637" s="138"/>
      <c r="I637" s="527"/>
      <c r="J637" s="138"/>
      <c r="K637" s="138"/>
      <c r="L637" s="138"/>
      <c r="M637" s="140"/>
      <c r="N637" s="138"/>
      <c r="O637" s="138"/>
      <c r="P637" s="138"/>
      <c r="Q637" s="138"/>
      <c r="R637" s="138"/>
      <c r="S637" s="138"/>
      <c r="T637" s="138"/>
      <c r="U637" s="138"/>
      <c r="V637" s="138"/>
      <c r="W637" s="138"/>
      <c r="X637" s="138"/>
      <c r="Y637" s="138"/>
      <c r="Z637" s="138"/>
    </row>
    <row r="638" ht="12.75" hidden="1" customHeight="1">
      <c r="A638" s="137"/>
      <c r="B638" s="138"/>
      <c r="C638" s="138"/>
      <c r="D638" s="527"/>
      <c r="E638" s="138"/>
      <c r="F638" s="138"/>
      <c r="G638" s="138"/>
      <c r="H638" s="138"/>
      <c r="I638" s="527"/>
      <c r="J638" s="138"/>
      <c r="K638" s="138"/>
      <c r="L638" s="138"/>
      <c r="M638" s="140"/>
      <c r="N638" s="138"/>
      <c r="O638" s="138"/>
      <c r="P638" s="138"/>
      <c r="Q638" s="138"/>
      <c r="R638" s="138"/>
      <c r="S638" s="138"/>
      <c r="T638" s="138"/>
      <c r="U638" s="138"/>
      <c r="V638" s="138"/>
      <c r="W638" s="138"/>
      <c r="X638" s="138"/>
      <c r="Y638" s="138"/>
      <c r="Z638" s="138"/>
    </row>
    <row r="639" ht="12.75" hidden="1" customHeight="1">
      <c r="A639" s="137"/>
      <c r="B639" s="138"/>
      <c r="C639" s="138"/>
      <c r="D639" s="527"/>
      <c r="E639" s="138"/>
      <c r="F639" s="138"/>
      <c r="G639" s="138"/>
      <c r="H639" s="138"/>
      <c r="I639" s="527"/>
      <c r="J639" s="138"/>
      <c r="K639" s="138"/>
      <c r="L639" s="138"/>
      <c r="M639" s="140"/>
      <c r="N639" s="138"/>
      <c r="O639" s="138"/>
      <c r="P639" s="138"/>
      <c r="Q639" s="138"/>
      <c r="R639" s="138"/>
      <c r="S639" s="138"/>
      <c r="T639" s="138"/>
      <c r="U639" s="138"/>
      <c r="V639" s="138"/>
      <c r="W639" s="138"/>
      <c r="X639" s="138"/>
      <c r="Y639" s="138"/>
      <c r="Z639" s="138"/>
    </row>
    <row r="640" ht="12.75" hidden="1" customHeight="1">
      <c r="A640" s="137"/>
      <c r="B640" s="138"/>
      <c r="C640" s="138"/>
      <c r="D640" s="527"/>
      <c r="E640" s="138"/>
      <c r="F640" s="138"/>
      <c r="G640" s="138"/>
      <c r="H640" s="138"/>
      <c r="I640" s="527"/>
      <c r="J640" s="138"/>
      <c r="K640" s="138"/>
      <c r="L640" s="138"/>
      <c r="M640" s="140"/>
      <c r="N640" s="138"/>
      <c r="O640" s="138"/>
      <c r="P640" s="138"/>
      <c r="Q640" s="138"/>
      <c r="R640" s="138"/>
      <c r="S640" s="138"/>
      <c r="T640" s="138"/>
      <c r="U640" s="138"/>
      <c r="V640" s="138"/>
      <c r="W640" s="138"/>
      <c r="X640" s="138"/>
      <c r="Y640" s="138"/>
      <c r="Z640" s="138"/>
    </row>
    <row r="641" ht="12.75" hidden="1" customHeight="1">
      <c r="A641" s="137"/>
      <c r="B641" s="138"/>
      <c r="C641" s="138"/>
      <c r="D641" s="527"/>
      <c r="E641" s="138"/>
      <c r="F641" s="138"/>
      <c r="G641" s="138"/>
      <c r="H641" s="138"/>
      <c r="I641" s="527"/>
      <c r="J641" s="138"/>
      <c r="K641" s="138"/>
      <c r="L641" s="138"/>
      <c r="M641" s="140"/>
      <c r="N641" s="138"/>
      <c r="O641" s="138"/>
      <c r="P641" s="138"/>
      <c r="Q641" s="138"/>
      <c r="R641" s="138"/>
      <c r="S641" s="138"/>
      <c r="T641" s="138"/>
      <c r="U641" s="138"/>
      <c r="V641" s="138"/>
      <c r="W641" s="138"/>
      <c r="X641" s="138"/>
      <c r="Y641" s="138"/>
      <c r="Z641" s="138"/>
    </row>
    <row r="642" ht="12.75" hidden="1" customHeight="1">
      <c r="A642" s="137"/>
      <c r="B642" s="138"/>
      <c r="C642" s="138"/>
      <c r="D642" s="527"/>
      <c r="E642" s="138"/>
      <c r="F642" s="138"/>
      <c r="G642" s="138"/>
      <c r="H642" s="138"/>
      <c r="I642" s="527"/>
      <c r="J642" s="138"/>
      <c r="K642" s="138"/>
      <c r="L642" s="138"/>
      <c r="M642" s="140"/>
      <c r="N642" s="138"/>
      <c r="O642" s="138"/>
      <c r="P642" s="138"/>
      <c r="Q642" s="138"/>
      <c r="R642" s="138"/>
      <c r="S642" s="138"/>
      <c r="T642" s="138"/>
      <c r="U642" s="138"/>
      <c r="V642" s="138"/>
      <c r="W642" s="138"/>
      <c r="X642" s="138"/>
      <c r="Y642" s="138"/>
      <c r="Z642" s="138"/>
    </row>
    <row r="643" ht="12.75" hidden="1" customHeight="1">
      <c r="A643" s="137"/>
      <c r="B643" s="138"/>
      <c r="C643" s="138"/>
      <c r="D643" s="527"/>
      <c r="E643" s="138"/>
      <c r="F643" s="138"/>
      <c r="G643" s="138"/>
      <c r="H643" s="138"/>
      <c r="I643" s="527"/>
      <c r="J643" s="138"/>
      <c r="K643" s="138"/>
      <c r="L643" s="138"/>
      <c r="M643" s="140"/>
      <c r="N643" s="138"/>
      <c r="O643" s="138"/>
      <c r="P643" s="138"/>
      <c r="Q643" s="138"/>
      <c r="R643" s="138"/>
      <c r="S643" s="138"/>
      <c r="T643" s="138"/>
      <c r="U643" s="138"/>
      <c r="V643" s="138"/>
      <c r="W643" s="138"/>
      <c r="X643" s="138"/>
      <c r="Y643" s="138"/>
      <c r="Z643" s="138"/>
    </row>
    <row r="644" ht="12.75" hidden="1" customHeight="1">
      <c r="A644" s="137"/>
      <c r="B644" s="138"/>
      <c r="C644" s="138"/>
      <c r="D644" s="527"/>
      <c r="E644" s="138"/>
      <c r="F644" s="138"/>
      <c r="G644" s="138"/>
      <c r="H644" s="138"/>
      <c r="I644" s="527"/>
      <c r="J644" s="138"/>
      <c r="K644" s="138"/>
      <c r="L644" s="138"/>
      <c r="M644" s="140"/>
      <c r="N644" s="138"/>
      <c r="O644" s="138"/>
      <c r="P644" s="138"/>
      <c r="Q644" s="138"/>
      <c r="R644" s="138"/>
      <c r="S644" s="138"/>
      <c r="T644" s="138"/>
      <c r="U644" s="138"/>
      <c r="V644" s="138"/>
      <c r="W644" s="138"/>
      <c r="X644" s="138"/>
      <c r="Y644" s="138"/>
      <c r="Z644" s="138"/>
    </row>
    <row r="645" ht="12.75" hidden="1" customHeight="1">
      <c r="A645" s="137"/>
      <c r="B645" s="138"/>
      <c r="C645" s="138"/>
      <c r="D645" s="527"/>
      <c r="E645" s="138"/>
      <c r="F645" s="138"/>
      <c r="G645" s="138"/>
      <c r="H645" s="138"/>
      <c r="I645" s="527"/>
      <c r="J645" s="138"/>
      <c r="K645" s="138"/>
      <c r="L645" s="138"/>
      <c r="M645" s="140"/>
      <c r="N645" s="138"/>
      <c r="O645" s="138"/>
      <c r="P645" s="138"/>
      <c r="Q645" s="138"/>
      <c r="R645" s="138"/>
      <c r="S645" s="138"/>
      <c r="T645" s="138"/>
      <c r="U645" s="138"/>
      <c r="V645" s="138"/>
      <c r="W645" s="138"/>
      <c r="X645" s="138"/>
      <c r="Y645" s="138"/>
      <c r="Z645" s="138"/>
    </row>
    <row r="646" ht="12.75" hidden="1" customHeight="1">
      <c r="A646" s="137"/>
      <c r="B646" s="138"/>
      <c r="C646" s="138"/>
      <c r="D646" s="527"/>
      <c r="E646" s="138"/>
      <c r="F646" s="138"/>
      <c r="G646" s="138"/>
      <c r="H646" s="138"/>
      <c r="I646" s="527"/>
      <c r="J646" s="138"/>
      <c r="K646" s="138"/>
      <c r="L646" s="138"/>
      <c r="M646" s="140"/>
      <c r="N646" s="138"/>
      <c r="O646" s="138"/>
      <c r="P646" s="138"/>
      <c r="Q646" s="138"/>
      <c r="R646" s="138"/>
      <c r="S646" s="138"/>
      <c r="T646" s="138"/>
      <c r="U646" s="138"/>
      <c r="V646" s="138"/>
      <c r="W646" s="138"/>
      <c r="X646" s="138"/>
      <c r="Y646" s="138"/>
      <c r="Z646" s="138"/>
    </row>
    <row r="647" ht="12.75" hidden="1" customHeight="1">
      <c r="A647" s="137"/>
      <c r="B647" s="138"/>
      <c r="C647" s="138"/>
      <c r="D647" s="527"/>
      <c r="E647" s="138"/>
      <c r="F647" s="138"/>
      <c r="G647" s="138"/>
      <c r="H647" s="138"/>
      <c r="I647" s="527"/>
      <c r="J647" s="138"/>
      <c r="K647" s="138"/>
      <c r="L647" s="138"/>
      <c r="M647" s="140"/>
      <c r="N647" s="138"/>
      <c r="O647" s="138"/>
      <c r="P647" s="138"/>
      <c r="Q647" s="138"/>
      <c r="R647" s="138"/>
      <c r="S647" s="138"/>
      <c r="T647" s="138"/>
      <c r="U647" s="138"/>
      <c r="V647" s="138"/>
      <c r="W647" s="138"/>
      <c r="X647" s="138"/>
      <c r="Y647" s="138"/>
      <c r="Z647" s="138"/>
    </row>
    <row r="648" ht="12.75" hidden="1" customHeight="1">
      <c r="A648" s="137"/>
      <c r="B648" s="138"/>
      <c r="C648" s="138"/>
      <c r="D648" s="527"/>
      <c r="E648" s="138"/>
      <c r="F648" s="138"/>
      <c r="G648" s="138"/>
      <c r="H648" s="138"/>
      <c r="I648" s="527"/>
      <c r="J648" s="138"/>
      <c r="K648" s="138"/>
      <c r="L648" s="138"/>
      <c r="M648" s="140"/>
      <c r="N648" s="138"/>
      <c r="O648" s="138"/>
      <c r="P648" s="138"/>
      <c r="Q648" s="138"/>
      <c r="R648" s="138"/>
      <c r="S648" s="138"/>
      <c r="T648" s="138"/>
      <c r="U648" s="138"/>
      <c r="V648" s="138"/>
      <c r="W648" s="138"/>
      <c r="X648" s="138"/>
      <c r="Y648" s="138"/>
      <c r="Z648" s="138"/>
    </row>
    <row r="649" ht="12.75" hidden="1" customHeight="1">
      <c r="A649" s="137"/>
      <c r="B649" s="138"/>
      <c r="C649" s="138"/>
      <c r="D649" s="527"/>
      <c r="E649" s="138"/>
      <c r="F649" s="138"/>
      <c r="G649" s="138"/>
      <c r="H649" s="138"/>
      <c r="I649" s="527"/>
      <c r="J649" s="138"/>
      <c r="K649" s="138"/>
      <c r="L649" s="138"/>
      <c r="M649" s="140"/>
      <c r="N649" s="138"/>
      <c r="O649" s="138"/>
      <c r="P649" s="138"/>
      <c r="Q649" s="138"/>
      <c r="R649" s="138"/>
      <c r="S649" s="138"/>
      <c r="T649" s="138"/>
      <c r="U649" s="138"/>
      <c r="V649" s="138"/>
      <c r="W649" s="138"/>
      <c r="X649" s="138"/>
      <c r="Y649" s="138"/>
      <c r="Z649" s="138"/>
    </row>
    <row r="650" ht="12.75" hidden="1" customHeight="1">
      <c r="A650" s="137"/>
      <c r="B650" s="138"/>
      <c r="C650" s="138"/>
      <c r="D650" s="527"/>
      <c r="E650" s="138"/>
      <c r="F650" s="138"/>
      <c r="G650" s="138"/>
      <c r="H650" s="138"/>
      <c r="I650" s="527"/>
      <c r="J650" s="138"/>
      <c r="K650" s="138"/>
      <c r="L650" s="138"/>
      <c r="M650" s="140"/>
      <c r="N650" s="138"/>
      <c r="O650" s="138"/>
      <c r="P650" s="138"/>
      <c r="Q650" s="138"/>
      <c r="R650" s="138"/>
      <c r="S650" s="138"/>
      <c r="T650" s="138"/>
      <c r="U650" s="138"/>
      <c r="V650" s="138"/>
      <c r="W650" s="138"/>
      <c r="X650" s="138"/>
      <c r="Y650" s="138"/>
      <c r="Z650" s="138"/>
    </row>
    <row r="651" ht="12.75" hidden="1" customHeight="1">
      <c r="A651" s="137"/>
      <c r="B651" s="138"/>
      <c r="C651" s="138"/>
      <c r="D651" s="527"/>
      <c r="E651" s="138"/>
      <c r="F651" s="138"/>
      <c r="G651" s="138"/>
      <c r="H651" s="138"/>
      <c r="I651" s="527"/>
      <c r="J651" s="138"/>
      <c r="K651" s="138"/>
      <c r="L651" s="138"/>
      <c r="M651" s="140"/>
      <c r="N651" s="138"/>
      <c r="O651" s="138"/>
      <c r="P651" s="138"/>
      <c r="Q651" s="138"/>
      <c r="R651" s="138"/>
      <c r="S651" s="138"/>
      <c r="T651" s="138"/>
      <c r="U651" s="138"/>
      <c r="V651" s="138"/>
      <c r="W651" s="138"/>
      <c r="X651" s="138"/>
      <c r="Y651" s="138"/>
      <c r="Z651" s="138"/>
    </row>
    <row r="652" ht="12.75" hidden="1" customHeight="1">
      <c r="A652" s="137"/>
      <c r="B652" s="138"/>
      <c r="C652" s="138"/>
      <c r="D652" s="527"/>
      <c r="E652" s="138"/>
      <c r="F652" s="138"/>
      <c r="G652" s="138"/>
      <c r="H652" s="138"/>
      <c r="I652" s="527"/>
      <c r="J652" s="138"/>
      <c r="K652" s="138"/>
      <c r="L652" s="138"/>
      <c r="M652" s="140"/>
      <c r="N652" s="138"/>
      <c r="O652" s="138"/>
      <c r="P652" s="138"/>
      <c r="Q652" s="138"/>
      <c r="R652" s="138"/>
      <c r="S652" s="138"/>
      <c r="T652" s="138"/>
      <c r="U652" s="138"/>
      <c r="V652" s="138"/>
      <c r="W652" s="138"/>
      <c r="X652" s="138"/>
      <c r="Y652" s="138"/>
      <c r="Z652" s="138"/>
    </row>
    <row r="653" ht="12.75" hidden="1" customHeight="1">
      <c r="A653" s="137"/>
      <c r="B653" s="138"/>
      <c r="C653" s="138"/>
      <c r="D653" s="527"/>
      <c r="E653" s="138"/>
      <c r="F653" s="138"/>
      <c r="G653" s="138"/>
      <c r="H653" s="138"/>
      <c r="I653" s="527"/>
      <c r="J653" s="138"/>
      <c r="K653" s="138"/>
      <c r="L653" s="138"/>
      <c r="M653" s="140"/>
      <c r="N653" s="138"/>
      <c r="O653" s="138"/>
      <c r="P653" s="138"/>
      <c r="Q653" s="138"/>
      <c r="R653" s="138"/>
      <c r="S653" s="138"/>
      <c r="T653" s="138"/>
      <c r="U653" s="138"/>
      <c r="V653" s="138"/>
      <c r="W653" s="138"/>
      <c r="X653" s="138"/>
      <c r="Y653" s="138"/>
      <c r="Z653" s="138"/>
    </row>
    <row r="654" ht="12.75" hidden="1" customHeight="1">
      <c r="A654" s="137"/>
      <c r="B654" s="138"/>
      <c r="C654" s="138"/>
      <c r="D654" s="527"/>
      <c r="E654" s="138"/>
      <c r="F654" s="138"/>
      <c r="G654" s="138"/>
      <c r="H654" s="138"/>
      <c r="I654" s="527"/>
      <c r="J654" s="138"/>
      <c r="K654" s="138"/>
      <c r="L654" s="138"/>
      <c r="M654" s="140"/>
      <c r="N654" s="138"/>
      <c r="O654" s="138"/>
      <c r="P654" s="138"/>
      <c r="Q654" s="138"/>
      <c r="R654" s="138"/>
      <c r="S654" s="138"/>
      <c r="T654" s="138"/>
      <c r="U654" s="138"/>
      <c r="V654" s="138"/>
      <c r="W654" s="138"/>
      <c r="X654" s="138"/>
      <c r="Y654" s="138"/>
      <c r="Z654" s="138"/>
    </row>
    <row r="655" ht="12.75" hidden="1" customHeight="1">
      <c r="A655" s="137"/>
      <c r="B655" s="138"/>
      <c r="C655" s="138"/>
      <c r="D655" s="527"/>
      <c r="E655" s="138"/>
      <c r="F655" s="138"/>
      <c r="G655" s="138"/>
      <c r="H655" s="138"/>
      <c r="I655" s="527"/>
      <c r="J655" s="138"/>
      <c r="K655" s="138"/>
      <c r="L655" s="138"/>
      <c r="M655" s="140"/>
      <c r="N655" s="138"/>
      <c r="O655" s="138"/>
      <c r="P655" s="138"/>
      <c r="Q655" s="138"/>
      <c r="R655" s="138"/>
      <c r="S655" s="138"/>
      <c r="T655" s="138"/>
      <c r="U655" s="138"/>
      <c r="V655" s="138"/>
      <c r="W655" s="138"/>
      <c r="X655" s="138"/>
      <c r="Y655" s="138"/>
      <c r="Z655" s="138"/>
    </row>
    <row r="656" ht="12.75" hidden="1" customHeight="1">
      <c r="A656" s="137"/>
      <c r="B656" s="138"/>
      <c r="C656" s="138"/>
      <c r="D656" s="527"/>
      <c r="E656" s="138"/>
      <c r="F656" s="138"/>
      <c r="G656" s="138"/>
      <c r="H656" s="138"/>
      <c r="I656" s="527"/>
      <c r="J656" s="138"/>
      <c r="K656" s="138"/>
      <c r="L656" s="138"/>
      <c r="M656" s="140"/>
      <c r="N656" s="138"/>
      <c r="O656" s="138"/>
      <c r="P656" s="138"/>
      <c r="Q656" s="138"/>
      <c r="R656" s="138"/>
      <c r="S656" s="138"/>
      <c r="T656" s="138"/>
      <c r="U656" s="138"/>
      <c r="V656" s="138"/>
      <c r="W656" s="138"/>
      <c r="X656" s="138"/>
      <c r="Y656" s="138"/>
      <c r="Z656" s="138"/>
    </row>
    <row r="657" ht="12.75" hidden="1" customHeight="1">
      <c r="A657" s="137"/>
      <c r="B657" s="138"/>
      <c r="C657" s="138"/>
      <c r="D657" s="527"/>
      <c r="E657" s="138"/>
      <c r="F657" s="138"/>
      <c r="G657" s="138"/>
      <c r="H657" s="138"/>
      <c r="I657" s="527"/>
      <c r="J657" s="138"/>
      <c r="K657" s="138"/>
      <c r="L657" s="138"/>
      <c r="M657" s="140"/>
      <c r="N657" s="138"/>
      <c r="O657" s="138"/>
      <c r="P657" s="138"/>
      <c r="Q657" s="138"/>
      <c r="R657" s="138"/>
      <c r="S657" s="138"/>
      <c r="T657" s="138"/>
      <c r="U657" s="138"/>
      <c r="V657" s="138"/>
      <c r="W657" s="138"/>
      <c r="X657" s="138"/>
      <c r="Y657" s="138"/>
      <c r="Z657" s="138"/>
    </row>
    <row r="658" ht="12.75" hidden="1" customHeight="1">
      <c r="A658" s="137"/>
      <c r="B658" s="138"/>
      <c r="C658" s="138"/>
      <c r="D658" s="527"/>
      <c r="E658" s="138"/>
      <c r="F658" s="138"/>
      <c r="G658" s="138"/>
      <c r="H658" s="138"/>
      <c r="I658" s="527"/>
      <c r="J658" s="138"/>
      <c r="K658" s="138"/>
      <c r="L658" s="138"/>
      <c r="M658" s="140"/>
      <c r="N658" s="138"/>
      <c r="O658" s="138"/>
      <c r="P658" s="138"/>
      <c r="Q658" s="138"/>
      <c r="R658" s="138"/>
      <c r="S658" s="138"/>
      <c r="T658" s="138"/>
      <c r="U658" s="138"/>
      <c r="V658" s="138"/>
      <c r="W658" s="138"/>
      <c r="X658" s="138"/>
      <c r="Y658" s="138"/>
      <c r="Z658" s="138"/>
    </row>
    <row r="659" ht="12.75" hidden="1" customHeight="1">
      <c r="A659" s="137"/>
      <c r="B659" s="138"/>
      <c r="C659" s="138"/>
      <c r="D659" s="527"/>
      <c r="E659" s="138"/>
      <c r="F659" s="138"/>
      <c r="G659" s="138"/>
      <c r="H659" s="138"/>
      <c r="I659" s="527"/>
      <c r="J659" s="138"/>
      <c r="K659" s="138"/>
      <c r="L659" s="138"/>
      <c r="M659" s="140"/>
      <c r="N659" s="138"/>
      <c r="O659" s="138"/>
      <c r="P659" s="138"/>
      <c r="Q659" s="138"/>
      <c r="R659" s="138"/>
      <c r="S659" s="138"/>
      <c r="T659" s="138"/>
      <c r="U659" s="138"/>
      <c r="V659" s="138"/>
      <c r="W659" s="138"/>
      <c r="X659" s="138"/>
      <c r="Y659" s="138"/>
      <c r="Z659" s="138"/>
    </row>
    <row r="660" ht="12.75" hidden="1" customHeight="1">
      <c r="A660" s="137"/>
      <c r="B660" s="138"/>
      <c r="C660" s="138"/>
      <c r="D660" s="527"/>
      <c r="E660" s="138"/>
      <c r="F660" s="138"/>
      <c r="G660" s="138"/>
      <c r="H660" s="138"/>
      <c r="I660" s="527"/>
      <c r="J660" s="138"/>
      <c r="K660" s="138"/>
      <c r="L660" s="138"/>
      <c r="M660" s="140"/>
      <c r="N660" s="138"/>
      <c r="O660" s="138"/>
      <c r="P660" s="138"/>
      <c r="Q660" s="138"/>
      <c r="R660" s="138"/>
      <c r="S660" s="138"/>
      <c r="T660" s="138"/>
      <c r="U660" s="138"/>
      <c r="V660" s="138"/>
      <c r="W660" s="138"/>
      <c r="X660" s="138"/>
      <c r="Y660" s="138"/>
      <c r="Z660" s="138"/>
    </row>
    <row r="661" ht="12.75" hidden="1" customHeight="1">
      <c r="A661" s="137"/>
      <c r="B661" s="138"/>
      <c r="C661" s="138"/>
      <c r="D661" s="527"/>
      <c r="E661" s="138"/>
      <c r="F661" s="138"/>
      <c r="G661" s="138"/>
      <c r="H661" s="138"/>
      <c r="I661" s="527"/>
      <c r="J661" s="138"/>
      <c r="K661" s="138"/>
      <c r="L661" s="138"/>
      <c r="M661" s="140"/>
      <c r="N661" s="138"/>
      <c r="O661" s="138"/>
      <c r="P661" s="138"/>
      <c r="Q661" s="138"/>
      <c r="R661" s="138"/>
      <c r="S661" s="138"/>
      <c r="T661" s="138"/>
      <c r="U661" s="138"/>
      <c r="V661" s="138"/>
      <c r="W661" s="138"/>
      <c r="X661" s="138"/>
      <c r="Y661" s="138"/>
      <c r="Z661" s="138"/>
    </row>
    <row r="662" ht="12.75" hidden="1" customHeight="1">
      <c r="A662" s="137"/>
      <c r="B662" s="138"/>
      <c r="C662" s="138"/>
      <c r="D662" s="527"/>
      <c r="E662" s="138"/>
      <c r="F662" s="138"/>
      <c r="G662" s="138"/>
      <c r="H662" s="138"/>
      <c r="I662" s="527"/>
      <c r="J662" s="138"/>
      <c r="K662" s="138"/>
      <c r="L662" s="138"/>
      <c r="M662" s="140"/>
      <c r="N662" s="138"/>
      <c r="O662" s="138"/>
      <c r="P662" s="138"/>
      <c r="Q662" s="138"/>
      <c r="R662" s="138"/>
      <c r="S662" s="138"/>
      <c r="T662" s="138"/>
      <c r="U662" s="138"/>
      <c r="V662" s="138"/>
      <c r="W662" s="138"/>
      <c r="X662" s="138"/>
      <c r="Y662" s="138"/>
      <c r="Z662" s="138"/>
    </row>
    <row r="663" ht="12.75" hidden="1" customHeight="1">
      <c r="A663" s="137"/>
      <c r="B663" s="138"/>
      <c r="C663" s="138"/>
      <c r="D663" s="527"/>
      <c r="E663" s="138"/>
      <c r="F663" s="138"/>
      <c r="G663" s="138"/>
      <c r="H663" s="138"/>
      <c r="I663" s="527"/>
      <c r="J663" s="138"/>
      <c r="K663" s="138"/>
      <c r="L663" s="138"/>
      <c r="M663" s="140"/>
      <c r="N663" s="138"/>
      <c r="O663" s="138"/>
      <c r="P663" s="138"/>
      <c r="Q663" s="138"/>
      <c r="R663" s="138"/>
      <c r="S663" s="138"/>
      <c r="T663" s="138"/>
      <c r="U663" s="138"/>
      <c r="V663" s="138"/>
      <c r="W663" s="138"/>
      <c r="X663" s="138"/>
      <c r="Y663" s="138"/>
      <c r="Z663" s="138"/>
    </row>
    <row r="664" ht="12.75" hidden="1" customHeight="1">
      <c r="A664" s="137"/>
      <c r="B664" s="138"/>
      <c r="C664" s="138"/>
      <c r="D664" s="527"/>
      <c r="E664" s="138"/>
      <c r="F664" s="138"/>
      <c r="G664" s="138"/>
      <c r="H664" s="138"/>
      <c r="I664" s="527"/>
      <c r="J664" s="138"/>
      <c r="K664" s="138"/>
      <c r="L664" s="138"/>
      <c r="M664" s="140"/>
      <c r="N664" s="138"/>
      <c r="O664" s="138"/>
      <c r="P664" s="138"/>
      <c r="Q664" s="138"/>
      <c r="R664" s="138"/>
      <c r="S664" s="138"/>
      <c r="T664" s="138"/>
      <c r="U664" s="138"/>
      <c r="V664" s="138"/>
      <c r="W664" s="138"/>
      <c r="X664" s="138"/>
      <c r="Y664" s="138"/>
      <c r="Z664" s="138"/>
    </row>
    <row r="665" ht="12.75" hidden="1" customHeight="1">
      <c r="A665" s="137"/>
      <c r="B665" s="138"/>
      <c r="C665" s="138"/>
      <c r="D665" s="527"/>
      <c r="E665" s="138"/>
      <c r="F665" s="138"/>
      <c r="G665" s="138"/>
      <c r="H665" s="138"/>
      <c r="I665" s="527"/>
      <c r="J665" s="138"/>
      <c r="K665" s="138"/>
      <c r="L665" s="138"/>
      <c r="M665" s="140"/>
      <c r="N665" s="138"/>
      <c r="O665" s="138"/>
      <c r="P665" s="138"/>
      <c r="Q665" s="138"/>
      <c r="R665" s="138"/>
      <c r="S665" s="138"/>
      <c r="T665" s="138"/>
      <c r="U665" s="138"/>
      <c r="V665" s="138"/>
      <c r="W665" s="138"/>
      <c r="X665" s="138"/>
      <c r="Y665" s="138"/>
      <c r="Z665" s="138"/>
    </row>
    <row r="666" ht="12.75" hidden="1" customHeight="1">
      <c r="A666" s="137"/>
      <c r="B666" s="138"/>
      <c r="C666" s="138"/>
      <c r="D666" s="527"/>
      <c r="E666" s="138"/>
      <c r="F666" s="138"/>
      <c r="G666" s="138"/>
      <c r="H666" s="138"/>
      <c r="I666" s="527"/>
      <c r="J666" s="138"/>
      <c r="K666" s="138"/>
      <c r="L666" s="138"/>
      <c r="M666" s="140"/>
      <c r="N666" s="138"/>
      <c r="O666" s="138"/>
      <c r="P666" s="138"/>
      <c r="Q666" s="138"/>
      <c r="R666" s="138"/>
      <c r="S666" s="138"/>
      <c r="T666" s="138"/>
      <c r="U666" s="138"/>
      <c r="V666" s="138"/>
      <c r="W666" s="138"/>
      <c r="X666" s="138"/>
      <c r="Y666" s="138"/>
      <c r="Z666" s="138"/>
    </row>
    <row r="667" ht="12.75" hidden="1" customHeight="1">
      <c r="A667" s="137"/>
      <c r="B667" s="138"/>
      <c r="C667" s="138"/>
      <c r="D667" s="527"/>
      <c r="E667" s="138"/>
      <c r="F667" s="138"/>
      <c r="G667" s="138"/>
      <c r="H667" s="138"/>
      <c r="I667" s="527"/>
      <c r="J667" s="138"/>
      <c r="K667" s="138"/>
      <c r="L667" s="138"/>
      <c r="M667" s="140"/>
      <c r="N667" s="138"/>
      <c r="O667" s="138"/>
      <c r="P667" s="138"/>
      <c r="Q667" s="138"/>
      <c r="R667" s="138"/>
      <c r="S667" s="138"/>
      <c r="T667" s="138"/>
      <c r="U667" s="138"/>
      <c r="V667" s="138"/>
      <c r="W667" s="138"/>
      <c r="X667" s="138"/>
      <c r="Y667" s="138"/>
      <c r="Z667" s="138"/>
    </row>
    <row r="668" ht="12.75" hidden="1" customHeight="1">
      <c r="A668" s="137"/>
      <c r="B668" s="138"/>
      <c r="C668" s="138"/>
      <c r="D668" s="527"/>
      <c r="E668" s="138"/>
      <c r="F668" s="138"/>
      <c r="G668" s="138"/>
      <c r="H668" s="138"/>
      <c r="I668" s="527"/>
      <c r="J668" s="138"/>
      <c r="K668" s="138"/>
      <c r="L668" s="138"/>
      <c r="M668" s="140"/>
      <c r="N668" s="138"/>
      <c r="O668" s="138"/>
      <c r="P668" s="138"/>
      <c r="Q668" s="138"/>
      <c r="R668" s="138"/>
      <c r="S668" s="138"/>
      <c r="T668" s="138"/>
      <c r="U668" s="138"/>
      <c r="V668" s="138"/>
      <c r="W668" s="138"/>
      <c r="X668" s="138"/>
      <c r="Y668" s="138"/>
      <c r="Z668" s="138"/>
    </row>
    <row r="669" ht="12.75" hidden="1" customHeight="1">
      <c r="A669" s="137"/>
      <c r="B669" s="138"/>
      <c r="C669" s="138"/>
      <c r="D669" s="527"/>
      <c r="E669" s="138"/>
      <c r="F669" s="138"/>
      <c r="G669" s="138"/>
      <c r="H669" s="138"/>
      <c r="I669" s="527"/>
      <c r="J669" s="138"/>
      <c r="K669" s="138"/>
      <c r="L669" s="138"/>
      <c r="M669" s="140"/>
      <c r="N669" s="138"/>
      <c r="O669" s="138"/>
      <c r="P669" s="138"/>
      <c r="Q669" s="138"/>
      <c r="R669" s="138"/>
      <c r="S669" s="138"/>
      <c r="T669" s="138"/>
      <c r="U669" s="138"/>
      <c r="V669" s="138"/>
      <c r="W669" s="138"/>
      <c r="X669" s="138"/>
      <c r="Y669" s="138"/>
      <c r="Z669" s="138"/>
    </row>
    <row r="670" ht="12.75" hidden="1" customHeight="1">
      <c r="A670" s="137"/>
      <c r="B670" s="138"/>
      <c r="C670" s="138"/>
      <c r="D670" s="527"/>
      <c r="E670" s="138"/>
      <c r="F670" s="138"/>
      <c r="G670" s="138"/>
      <c r="H670" s="138"/>
      <c r="I670" s="527"/>
      <c r="J670" s="138"/>
      <c r="K670" s="138"/>
      <c r="L670" s="138"/>
      <c r="M670" s="140"/>
      <c r="N670" s="138"/>
      <c r="O670" s="138"/>
      <c r="P670" s="138"/>
      <c r="Q670" s="138"/>
      <c r="R670" s="138"/>
      <c r="S670" s="138"/>
      <c r="T670" s="138"/>
      <c r="U670" s="138"/>
      <c r="V670" s="138"/>
      <c r="W670" s="138"/>
      <c r="X670" s="138"/>
      <c r="Y670" s="138"/>
      <c r="Z670" s="138"/>
    </row>
    <row r="671" ht="12.75" hidden="1" customHeight="1">
      <c r="A671" s="137"/>
      <c r="B671" s="138"/>
      <c r="C671" s="138"/>
      <c r="D671" s="527"/>
      <c r="E671" s="138"/>
      <c r="F671" s="138"/>
      <c r="G671" s="138"/>
      <c r="H671" s="138"/>
      <c r="I671" s="527"/>
      <c r="J671" s="138"/>
      <c r="K671" s="138"/>
      <c r="L671" s="138"/>
      <c r="M671" s="140"/>
      <c r="N671" s="138"/>
      <c r="O671" s="138"/>
      <c r="P671" s="138"/>
      <c r="Q671" s="138"/>
      <c r="R671" s="138"/>
      <c r="S671" s="138"/>
      <c r="T671" s="138"/>
      <c r="U671" s="138"/>
      <c r="V671" s="138"/>
      <c r="W671" s="138"/>
      <c r="X671" s="138"/>
      <c r="Y671" s="138"/>
      <c r="Z671" s="138"/>
    </row>
    <row r="672" ht="12.75" hidden="1" customHeight="1">
      <c r="A672" s="137"/>
      <c r="B672" s="138"/>
      <c r="C672" s="138"/>
      <c r="D672" s="527"/>
      <c r="E672" s="138"/>
      <c r="F672" s="138"/>
      <c r="G672" s="138"/>
      <c r="H672" s="138"/>
      <c r="I672" s="527"/>
      <c r="J672" s="138"/>
      <c r="K672" s="138"/>
      <c r="L672" s="138"/>
      <c r="M672" s="140"/>
      <c r="N672" s="138"/>
      <c r="O672" s="138"/>
      <c r="P672" s="138"/>
      <c r="Q672" s="138"/>
      <c r="R672" s="138"/>
      <c r="S672" s="138"/>
      <c r="T672" s="138"/>
      <c r="U672" s="138"/>
      <c r="V672" s="138"/>
      <c r="W672" s="138"/>
      <c r="X672" s="138"/>
      <c r="Y672" s="138"/>
      <c r="Z672" s="138"/>
    </row>
    <row r="673" ht="12.75" hidden="1" customHeight="1">
      <c r="A673" s="137"/>
      <c r="B673" s="138"/>
      <c r="C673" s="138"/>
      <c r="D673" s="527"/>
      <c r="E673" s="138"/>
      <c r="F673" s="138"/>
      <c r="G673" s="138"/>
      <c r="H673" s="138"/>
      <c r="I673" s="527"/>
      <c r="J673" s="138"/>
      <c r="K673" s="138"/>
      <c r="L673" s="138"/>
      <c r="M673" s="140"/>
      <c r="N673" s="138"/>
      <c r="O673" s="138"/>
      <c r="P673" s="138"/>
      <c r="Q673" s="138"/>
      <c r="R673" s="138"/>
      <c r="S673" s="138"/>
      <c r="T673" s="138"/>
      <c r="U673" s="138"/>
      <c r="V673" s="138"/>
      <c r="W673" s="138"/>
      <c r="X673" s="138"/>
      <c r="Y673" s="138"/>
      <c r="Z673" s="138"/>
    </row>
    <row r="674" ht="12.75" hidden="1" customHeight="1">
      <c r="A674" s="137"/>
      <c r="B674" s="138"/>
      <c r="C674" s="138"/>
      <c r="D674" s="527"/>
      <c r="E674" s="138"/>
      <c r="F674" s="138"/>
      <c r="G674" s="138"/>
      <c r="H674" s="138"/>
      <c r="I674" s="527"/>
      <c r="J674" s="138"/>
      <c r="K674" s="138"/>
      <c r="L674" s="138"/>
      <c r="M674" s="140"/>
      <c r="N674" s="138"/>
      <c r="O674" s="138"/>
      <c r="P674" s="138"/>
      <c r="Q674" s="138"/>
      <c r="R674" s="138"/>
      <c r="S674" s="138"/>
      <c r="T674" s="138"/>
      <c r="U674" s="138"/>
      <c r="V674" s="138"/>
      <c r="W674" s="138"/>
      <c r="X674" s="138"/>
      <c r="Y674" s="138"/>
      <c r="Z674" s="138"/>
    </row>
    <row r="675" ht="12.75" hidden="1" customHeight="1">
      <c r="A675" s="137"/>
      <c r="B675" s="138"/>
      <c r="C675" s="138"/>
      <c r="D675" s="527"/>
      <c r="E675" s="138"/>
      <c r="F675" s="138"/>
      <c r="G675" s="138"/>
      <c r="H675" s="138"/>
      <c r="I675" s="527"/>
      <c r="J675" s="138"/>
      <c r="K675" s="138"/>
      <c r="L675" s="138"/>
      <c r="M675" s="140"/>
      <c r="N675" s="138"/>
      <c r="O675" s="138"/>
      <c r="P675" s="138"/>
      <c r="Q675" s="138"/>
      <c r="R675" s="138"/>
      <c r="S675" s="138"/>
      <c r="T675" s="138"/>
      <c r="U675" s="138"/>
      <c r="V675" s="138"/>
      <c r="W675" s="138"/>
      <c r="X675" s="138"/>
      <c r="Y675" s="138"/>
      <c r="Z675" s="138"/>
    </row>
    <row r="676" ht="12.75" hidden="1" customHeight="1">
      <c r="A676" s="137"/>
      <c r="B676" s="138"/>
      <c r="C676" s="138"/>
      <c r="D676" s="527"/>
      <c r="E676" s="138"/>
      <c r="F676" s="138"/>
      <c r="G676" s="138"/>
      <c r="H676" s="138"/>
      <c r="I676" s="527"/>
      <c r="J676" s="138"/>
      <c r="K676" s="138"/>
      <c r="L676" s="138"/>
      <c r="M676" s="140"/>
      <c r="N676" s="138"/>
      <c r="O676" s="138"/>
      <c r="P676" s="138"/>
      <c r="Q676" s="138"/>
      <c r="R676" s="138"/>
      <c r="S676" s="138"/>
      <c r="T676" s="138"/>
      <c r="U676" s="138"/>
      <c r="V676" s="138"/>
      <c r="W676" s="138"/>
      <c r="X676" s="138"/>
      <c r="Y676" s="138"/>
      <c r="Z676" s="138"/>
    </row>
    <row r="677" ht="12.75" customHeight="1">
      <c r="A677" s="141"/>
      <c r="B677" s="142"/>
      <c r="C677" s="142"/>
      <c r="D677" s="206"/>
      <c r="E677" s="144"/>
      <c r="F677" s="145"/>
      <c r="G677" s="144"/>
      <c r="H677" s="145"/>
      <c r="I677" s="206"/>
      <c r="J677" s="144"/>
      <c r="K677" s="144"/>
      <c r="L677" s="144"/>
      <c r="M677" s="146"/>
      <c r="N677" s="138"/>
      <c r="O677" s="138"/>
      <c r="P677" s="138"/>
      <c r="Q677" s="138"/>
      <c r="R677" s="138"/>
      <c r="S677" s="138"/>
      <c r="T677" s="138"/>
      <c r="U677" s="138"/>
      <c r="V677" s="138"/>
      <c r="W677" s="138"/>
      <c r="X677" s="138"/>
      <c r="Y677" s="138"/>
      <c r="Z677" s="138"/>
    </row>
    <row r="678" ht="12.75" customHeight="1">
      <c r="A678" s="141"/>
      <c r="B678" s="142"/>
      <c r="C678" s="142"/>
      <c r="D678" s="206"/>
      <c r="E678" s="144"/>
      <c r="F678" s="145"/>
      <c r="G678" s="144"/>
      <c r="H678" s="145"/>
      <c r="I678" s="206"/>
      <c r="J678" s="144"/>
      <c r="K678" s="144"/>
      <c r="L678" s="144"/>
      <c r="M678" s="146"/>
      <c r="N678" s="138"/>
      <c r="O678" s="138"/>
      <c r="P678" s="138"/>
      <c r="Q678" s="138"/>
      <c r="R678" s="138"/>
      <c r="S678" s="138"/>
      <c r="T678" s="138"/>
      <c r="U678" s="138"/>
      <c r="V678" s="138"/>
      <c r="W678" s="138"/>
      <c r="X678" s="138"/>
      <c r="Y678" s="138"/>
      <c r="Z678" s="138"/>
    </row>
    <row r="679" ht="12.75" customHeight="1">
      <c r="A679" s="141"/>
      <c r="B679" s="142"/>
      <c r="C679" s="142"/>
      <c r="D679" s="206"/>
      <c r="E679" s="144"/>
      <c r="F679" s="145"/>
      <c r="G679" s="144"/>
      <c r="H679" s="145"/>
      <c r="I679" s="206"/>
      <c r="J679" s="144"/>
      <c r="K679" s="144"/>
      <c r="L679" s="144"/>
      <c r="M679" s="146"/>
      <c r="N679" s="138"/>
      <c r="O679" s="138"/>
      <c r="P679" s="138"/>
      <c r="Q679" s="138"/>
      <c r="R679" s="138"/>
      <c r="S679" s="138"/>
      <c r="T679" s="138"/>
      <c r="U679" s="138"/>
      <c r="V679" s="138"/>
      <c r="W679" s="138"/>
      <c r="X679" s="138"/>
      <c r="Y679" s="138"/>
      <c r="Z679" s="138"/>
    </row>
    <row r="680" ht="12.75" customHeight="1">
      <c r="A680" s="141"/>
      <c r="B680" s="142"/>
      <c r="C680" s="142"/>
      <c r="D680" s="206"/>
      <c r="E680" s="144"/>
      <c r="F680" s="145"/>
      <c r="G680" s="144"/>
      <c r="H680" s="145"/>
      <c r="I680" s="206"/>
      <c r="J680" s="144"/>
      <c r="K680" s="144"/>
      <c r="L680" s="144"/>
      <c r="M680" s="146"/>
      <c r="N680" s="138"/>
      <c r="O680" s="138"/>
      <c r="P680" s="138"/>
      <c r="Q680" s="138"/>
      <c r="R680" s="138"/>
      <c r="S680" s="138"/>
      <c r="T680" s="138"/>
      <c r="U680" s="138"/>
      <c r="V680" s="138"/>
      <c r="W680" s="138"/>
      <c r="X680" s="138"/>
      <c r="Y680" s="138"/>
      <c r="Z680" s="138"/>
    </row>
    <row r="681" ht="12.75" customHeight="1">
      <c r="A681" s="141"/>
      <c r="B681" s="142"/>
      <c r="C681" s="142"/>
      <c r="D681" s="206"/>
      <c r="E681" s="144"/>
      <c r="F681" s="145"/>
      <c r="G681" s="144"/>
      <c r="H681" s="145"/>
      <c r="I681" s="206"/>
      <c r="J681" s="144"/>
      <c r="K681" s="144"/>
      <c r="L681" s="144"/>
      <c r="M681" s="146"/>
      <c r="N681" s="138"/>
      <c r="O681" s="138"/>
      <c r="P681" s="138"/>
      <c r="Q681" s="138"/>
      <c r="R681" s="138"/>
      <c r="S681" s="138"/>
      <c r="T681" s="138"/>
      <c r="U681" s="138"/>
      <c r="V681" s="138"/>
      <c r="W681" s="138"/>
      <c r="X681" s="138"/>
      <c r="Y681" s="138"/>
      <c r="Z681" s="138"/>
    </row>
    <row r="682" ht="12.75" customHeight="1">
      <c r="A682" s="141"/>
      <c r="B682" s="142"/>
      <c r="C682" s="142"/>
      <c r="D682" s="206"/>
      <c r="E682" s="144"/>
      <c r="F682" s="145"/>
      <c r="G682" s="144"/>
      <c r="H682" s="145"/>
      <c r="I682" s="206"/>
      <c r="J682" s="144"/>
      <c r="K682" s="144"/>
      <c r="L682" s="144"/>
      <c r="M682" s="146"/>
      <c r="N682" s="138"/>
      <c r="O682" s="138"/>
      <c r="P682" s="138"/>
      <c r="Q682" s="138"/>
      <c r="R682" s="138"/>
      <c r="S682" s="138"/>
      <c r="T682" s="138"/>
      <c r="U682" s="138"/>
      <c r="V682" s="138"/>
      <c r="W682" s="138"/>
      <c r="X682" s="138"/>
      <c r="Y682" s="138"/>
      <c r="Z682" s="138"/>
    </row>
    <row r="683" ht="12.75" customHeight="1">
      <c r="A683" s="141"/>
      <c r="B683" s="142"/>
      <c r="C683" s="142"/>
      <c r="D683" s="206"/>
      <c r="E683" s="144"/>
      <c r="F683" s="145"/>
      <c r="G683" s="144"/>
      <c r="H683" s="145"/>
      <c r="I683" s="206"/>
      <c r="J683" s="144"/>
      <c r="K683" s="144"/>
      <c r="L683" s="144"/>
      <c r="M683" s="146"/>
      <c r="N683" s="138"/>
      <c r="O683" s="138"/>
      <c r="P683" s="138"/>
      <c r="Q683" s="138"/>
      <c r="R683" s="138"/>
      <c r="S683" s="138"/>
      <c r="T683" s="138"/>
      <c r="U683" s="138"/>
      <c r="V683" s="138"/>
      <c r="W683" s="138"/>
      <c r="X683" s="138"/>
      <c r="Y683" s="138"/>
      <c r="Z683" s="138"/>
    </row>
    <row r="684" ht="12.75" customHeight="1">
      <c r="A684" s="141"/>
      <c r="B684" s="142"/>
      <c r="C684" s="142"/>
      <c r="D684" s="206"/>
      <c r="E684" s="144"/>
      <c r="F684" s="145"/>
      <c r="G684" s="144"/>
      <c r="H684" s="145"/>
      <c r="I684" s="206"/>
      <c r="J684" s="144"/>
      <c r="K684" s="144"/>
      <c r="L684" s="144"/>
      <c r="M684" s="146"/>
      <c r="N684" s="138"/>
      <c r="O684" s="138"/>
      <c r="P684" s="138"/>
      <c r="Q684" s="138"/>
      <c r="R684" s="138"/>
      <c r="S684" s="138"/>
      <c r="T684" s="138"/>
      <c r="U684" s="138"/>
      <c r="V684" s="138"/>
      <c r="W684" s="138"/>
      <c r="X684" s="138"/>
      <c r="Y684" s="138"/>
      <c r="Z684" s="138"/>
    </row>
    <row r="685" ht="12.75" customHeight="1">
      <c r="A685" s="141"/>
      <c r="B685" s="142"/>
      <c r="C685" s="142"/>
      <c r="D685" s="206"/>
      <c r="E685" s="144"/>
      <c r="F685" s="145"/>
      <c r="G685" s="144"/>
      <c r="H685" s="145"/>
      <c r="I685" s="206"/>
      <c r="J685" s="144"/>
      <c r="K685" s="144"/>
      <c r="L685" s="144"/>
      <c r="M685" s="146"/>
      <c r="N685" s="138"/>
      <c r="O685" s="138"/>
      <c r="P685" s="138"/>
      <c r="Q685" s="138"/>
      <c r="R685" s="138"/>
      <c r="S685" s="138"/>
      <c r="T685" s="138"/>
      <c r="U685" s="138"/>
      <c r="V685" s="138"/>
      <c r="W685" s="138"/>
      <c r="X685" s="138"/>
      <c r="Y685" s="138"/>
      <c r="Z685" s="138"/>
    </row>
    <row r="686" ht="12.75" customHeight="1">
      <c r="A686" s="141"/>
      <c r="B686" s="142"/>
      <c r="C686" s="142"/>
      <c r="D686" s="206"/>
      <c r="E686" s="144"/>
      <c r="F686" s="145"/>
      <c r="G686" s="144"/>
      <c r="H686" s="145"/>
      <c r="I686" s="206"/>
      <c r="J686" s="144"/>
      <c r="K686" s="144"/>
      <c r="L686" s="144"/>
      <c r="M686" s="146"/>
      <c r="N686" s="138"/>
      <c r="O686" s="138"/>
      <c r="P686" s="138"/>
      <c r="Q686" s="138"/>
      <c r="R686" s="138"/>
      <c r="S686" s="138"/>
      <c r="T686" s="138"/>
      <c r="U686" s="138"/>
      <c r="V686" s="138"/>
      <c r="W686" s="138"/>
      <c r="X686" s="138"/>
      <c r="Y686" s="138"/>
      <c r="Z686" s="138"/>
    </row>
    <row r="687" ht="12.75" customHeight="1">
      <c r="A687" s="141"/>
      <c r="B687" s="142"/>
      <c r="C687" s="142"/>
      <c r="D687" s="206"/>
      <c r="E687" s="144"/>
      <c r="F687" s="145"/>
      <c r="G687" s="144"/>
      <c r="H687" s="145"/>
      <c r="I687" s="206"/>
      <c r="J687" s="144"/>
      <c r="K687" s="144"/>
      <c r="L687" s="144"/>
      <c r="M687" s="146"/>
      <c r="N687" s="138"/>
      <c r="O687" s="138"/>
      <c r="P687" s="138"/>
      <c r="Q687" s="138"/>
      <c r="R687" s="138"/>
      <c r="S687" s="138"/>
      <c r="T687" s="138"/>
      <c r="U687" s="138"/>
      <c r="V687" s="138"/>
      <c r="W687" s="138"/>
      <c r="X687" s="138"/>
      <c r="Y687" s="138"/>
      <c r="Z687" s="138"/>
    </row>
    <row r="688" ht="12.75" customHeight="1">
      <c r="A688" s="141"/>
      <c r="B688" s="142"/>
      <c r="C688" s="142"/>
      <c r="D688" s="206"/>
      <c r="E688" s="144"/>
      <c r="F688" s="145"/>
      <c r="G688" s="144"/>
      <c r="H688" s="145"/>
      <c r="I688" s="206"/>
      <c r="J688" s="144"/>
      <c r="K688" s="144"/>
      <c r="L688" s="144"/>
      <c r="M688" s="146"/>
      <c r="N688" s="138"/>
      <c r="O688" s="138"/>
      <c r="P688" s="138"/>
      <c r="Q688" s="138"/>
      <c r="R688" s="138"/>
      <c r="S688" s="138"/>
      <c r="T688" s="138"/>
      <c r="U688" s="138"/>
      <c r="V688" s="138"/>
      <c r="W688" s="138"/>
      <c r="X688" s="138"/>
      <c r="Y688" s="138"/>
      <c r="Z688" s="138"/>
    </row>
    <row r="689" ht="12.75" customHeight="1">
      <c r="A689" s="141"/>
      <c r="B689" s="142"/>
      <c r="C689" s="142"/>
      <c r="D689" s="206"/>
      <c r="E689" s="144"/>
      <c r="F689" s="145"/>
      <c r="G689" s="144"/>
      <c r="H689" s="145"/>
      <c r="I689" s="206"/>
      <c r="J689" s="144"/>
      <c r="K689" s="144"/>
      <c r="L689" s="144"/>
      <c r="M689" s="146"/>
      <c r="N689" s="138"/>
      <c r="O689" s="138"/>
      <c r="P689" s="138"/>
      <c r="Q689" s="138"/>
      <c r="R689" s="138"/>
      <c r="S689" s="138"/>
      <c r="T689" s="138"/>
      <c r="U689" s="138"/>
      <c r="V689" s="138"/>
      <c r="W689" s="138"/>
      <c r="X689" s="138"/>
      <c r="Y689" s="138"/>
      <c r="Z689" s="138"/>
    </row>
    <row r="690" ht="12.75" customHeight="1">
      <c r="A690" s="141"/>
      <c r="B690" s="142"/>
      <c r="C690" s="142"/>
      <c r="D690" s="206"/>
      <c r="E690" s="144"/>
      <c r="F690" s="145"/>
      <c r="G690" s="144"/>
      <c r="H690" s="145"/>
      <c r="I690" s="206"/>
      <c r="J690" s="144"/>
      <c r="K690" s="144"/>
      <c r="L690" s="144"/>
      <c r="M690" s="146"/>
      <c r="N690" s="138"/>
      <c r="O690" s="138"/>
      <c r="P690" s="138"/>
      <c r="Q690" s="138"/>
      <c r="R690" s="138"/>
      <c r="S690" s="138"/>
      <c r="T690" s="138"/>
      <c r="U690" s="138"/>
      <c r="V690" s="138"/>
      <c r="W690" s="138"/>
      <c r="X690" s="138"/>
      <c r="Y690" s="138"/>
      <c r="Z690" s="138"/>
    </row>
    <row r="691" ht="12.75" customHeight="1">
      <c r="A691" s="141"/>
      <c r="B691" s="142"/>
      <c r="C691" s="142"/>
      <c r="D691" s="206"/>
      <c r="E691" s="144"/>
      <c r="F691" s="145"/>
      <c r="G691" s="144"/>
      <c r="H691" s="145"/>
      <c r="I691" s="206"/>
      <c r="J691" s="144"/>
      <c r="K691" s="144"/>
      <c r="L691" s="144"/>
      <c r="M691" s="146"/>
      <c r="N691" s="138"/>
      <c r="O691" s="138"/>
      <c r="P691" s="138"/>
      <c r="Q691" s="138"/>
      <c r="R691" s="138"/>
      <c r="S691" s="138"/>
      <c r="T691" s="138"/>
      <c r="U691" s="138"/>
      <c r="V691" s="138"/>
      <c r="W691" s="138"/>
      <c r="X691" s="138"/>
      <c r="Y691" s="138"/>
      <c r="Z691" s="138"/>
    </row>
    <row r="692" ht="12.75" customHeight="1">
      <c r="A692" s="141"/>
      <c r="B692" s="142"/>
      <c r="C692" s="142"/>
      <c r="D692" s="206"/>
      <c r="E692" s="144"/>
      <c r="F692" s="145"/>
      <c r="G692" s="144"/>
      <c r="H692" s="145"/>
      <c r="I692" s="206"/>
      <c r="J692" s="144"/>
      <c r="K692" s="144"/>
      <c r="L692" s="144"/>
      <c r="M692" s="146"/>
      <c r="N692" s="138"/>
      <c r="O692" s="138"/>
      <c r="P692" s="138"/>
      <c r="Q692" s="138"/>
      <c r="R692" s="138"/>
      <c r="S692" s="138"/>
      <c r="T692" s="138"/>
      <c r="U692" s="138"/>
      <c r="V692" s="138"/>
      <c r="W692" s="138"/>
      <c r="X692" s="138"/>
      <c r="Y692" s="138"/>
      <c r="Z692" s="138"/>
    </row>
    <row r="693" ht="12.75" customHeight="1">
      <c r="A693" s="141"/>
      <c r="B693" s="142"/>
      <c r="C693" s="142"/>
      <c r="D693" s="206"/>
      <c r="E693" s="144"/>
      <c r="F693" s="145"/>
      <c r="G693" s="144"/>
      <c r="H693" s="145"/>
      <c r="I693" s="206"/>
      <c r="J693" s="144"/>
      <c r="K693" s="144"/>
      <c r="L693" s="144"/>
      <c r="M693" s="146"/>
      <c r="N693" s="138"/>
      <c r="O693" s="138"/>
      <c r="P693" s="138"/>
      <c r="Q693" s="138"/>
      <c r="R693" s="138"/>
      <c r="S693" s="138"/>
      <c r="T693" s="138"/>
      <c r="U693" s="138"/>
      <c r="V693" s="138"/>
      <c r="W693" s="138"/>
      <c r="X693" s="138"/>
      <c r="Y693" s="138"/>
      <c r="Z693" s="138"/>
    </row>
    <row r="694" ht="12.75" customHeight="1">
      <c r="A694" s="141"/>
      <c r="B694" s="142"/>
      <c r="C694" s="142"/>
      <c r="D694" s="206"/>
      <c r="E694" s="144"/>
      <c r="F694" s="145"/>
      <c r="G694" s="144"/>
      <c r="H694" s="145"/>
      <c r="I694" s="206"/>
      <c r="J694" s="144"/>
      <c r="K694" s="144"/>
      <c r="L694" s="144"/>
      <c r="M694" s="146"/>
      <c r="N694" s="138"/>
      <c r="O694" s="138"/>
      <c r="P694" s="138"/>
      <c r="Q694" s="138"/>
      <c r="R694" s="138"/>
      <c r="S694" s="138"/>
      <c r="T694" s="138"/>
      <c r="U694" s="138"/>
      <c r="V694" s="138"/>
      <c r="W694" s="138"/>
      <c r="X694" s="138"/>
      <c r="Y694" s="138"/>
      <c r="Z694" s="138"/>
    </row>
    <row r="695" ht="12.75" customHeight="1">
      <c r="A695" s="141"/>
      <c r="B695" s="142"/>
      <c r="C695" s="142"/>
      <c r="D695" s="206"/>
      <c r="E695" s="144"/>
      <c r="F695" s="145"/>
      <c r="G695" s="144"/>
      <c r="H695" s="145"/>
      <c r="I695" s="206"/>
      <c r="J695" s="144"/>
      <c r="K695" s="144"/>
      <c r="L695" s="144"/>
      <c r="M695" s="146"/>
      <c r="N695" s="138"/>
      <c r="O695" s="138"/>
      <c r="P695" s="138"/>
      <c r="Q695" s="138"/>
      <c r="R695" s="138"/>
      <c r="S695" s="138"/>
      <c r="T695" s="138"/>
      <c r="U695" s="138"/>
      <c r="V695" s="138"/>
      <c r="W695" s="138"/>
      <c r="X695" s="138"/>
      <c r="Y695" s="138"/>
      <c r="Z695" s="138"/>
    </row>
    <row r="696" ht="12.75" customHeight="1">
      <c r="A696" s="141"/>
      <c r="B696" s="142"/>
      <c r="C696" s="142"/>
      <c r="D696" s="206"/>
      <c r="E696" s="144"/>
      <c r="F696" s="145"/>
      <c r="G696" s="144"/>
      <c r="H696" s="145"/>
      <c r="I696" s="206"/>
      <c r="J696" s="144"/>
      <c r="K696" s="144"/>
      <c r="L696" s="144"/>
      <c r="M696" s="146"/>
      <c r="N696" s="138"/>
      <c r="O696" s="138"/>
      <c r="P696" s="138"/>
      <c r="Q696" s="138"/>
      <c r="R696" s="138"/>
      <c r="S696" s="138"/>
      <c r="T696" s="138"/>
      <c r="U696" s="138"/>
      <c r="V696" s="138"/>
      <c r="W696" s="138"/>
      <c r="X696" s="138"/>
      <c r="Y696" s="138"/>
      <c r="Z696" s="138"/>
    </row>
    <row r="697" ht="12.75" customHeight="1">
      <c r="A697" s="141"/>
      <c r="B697" s="142"/>
      <c r="C697" s="142"/>
      <c r="D697" s="206"/>
      <c r="E697" s="144"/>
      <c r="F697" s="145"/>
      <c r="G697" s="144"/>
      <c r="H697" s="145"/>
      <c r="I697" s="206"/>
      <c r="J697" s="144"/>
      <c r="K697" s="144"/>
      <c r="L697" s="144"/>
      <c r="M697" s="146"/>
      <c r="N697" s="138"/>
      <c r="O697" s="138"/>
      <c r="P697" s="138"/>
      <c r="Q697" s="138"/>
      <c r="R697" s="138"/>
      <c r="S697" s="138"/>
      <c r="T697" s="138"/>
      <c r="U697" s="138"/>
      <c r="V697" s="138"/>
      <c r="W697" s="138"/>
      <c r="X697" s="138"/>
      <c r="Y697" s="138"/>
      <c r="Z697" s="138"/>
    </row>
    <row r="698" ht="12.75" customHeight="1">
      <c r="A698" s="141"/>
      <c r="B698" s="142"/>
      <c r="C698" s="142"/>
      <c r="D698" s="206"/>
      <c r="E698" s="144"/>
      <c r="F698" s="145"/>
      <c r="G698" s="144"/>
      <c r="H698" s="145"/>
      <c r="I698" s="206"/>
      <c r="J698" s="144"/>
      <c r="K698" s="144"/>
      <c r="L698" s="144"/>
      <c r="M698" s="146"/>
      <c r="N698" s="138"/>
      <c r="O698" s="138"/>
      <c r="P698" s="138"/>
      <c r="Q698" s="138"/>
      <c r="R698" s="138"/>
      <c r="S698" s="138"/>
      <c r="T698" s="138"/>
      <c r="U698" s="138"/>
      <c r="V698" s="138"/>
      <c r="W698" s="138"/>
      <c r="X698" s="138"/>
      <c r="Y698" s="138"/>
      <c r="Z698" s="138"/>
    </row>
    <row r="699" ht="12.75" customHeight="1">
      <c r="A699" s="141"/>
      <c r="B699" s="142"/>
      <c r="C699" s="142"/>
      <c r="D699" s="206"/>
      <c r="E699" s="144"/>
      <c r="F699" s="145"/>
      <c r="G699" s="144"/>
      <c r="H699" s="145"/>
      <c r="I699" s="206"/>
      <c r="J699" s="144"/>
      <c r="K699" s="144"/>
      <c r="L699" s="144"/>
      <c r="M699" s="146"/>
      <c r="N699" s="138"/>
      <c r="O699" s="138"/>
      <c r="P699" s="138"/>
      <c r="Q699" s="138"/>
      <c r="R699" s="138"/>
      <c r="S699" s="138"/>
      <c r="T699" s="138"/>
      <c r="U699" s="138"/>
      <c r="V699" s="138"/>
      <c r="W699" s="138"/>
      <c r="X699" s="138"/>
      <c r="Y699" s="138"/>
      <c r="Z699" s="138"/>
    </row>
    <row r="700" ht="12.75" customHeight="1">
      <c r="A700" s="141"/>
      <c r="B700" s="142"/>
      <c r="C700" s="142"/>
      <c r="D700" s="206"/>
      <c r="E700" s="144"/>
      <c r="F700" s="145"/>
      <c r="G700" s="144"/>
      <c r="H700" s="145"/>
      <c r="I700" s="206"/>
      <c r="J700" s="144"/>
      <c r="K700" s="144"/>
      <c r="L700" s="144"/>
      <c r="M700" s="146"/>
      <c r="N700" s="138"/>
      <c r="O700" s="138"/>
      <c r="P700" s="138"/>
      <c r="Q700" s="138"/>
      <c r="R700" s="138"/>
      <c r="S700" s="138"/>
      <c r="T700" s="138"/>
      <c r="U700" s="138"/>
      <c r="V700" s="138"/>
      <c r="W700" s="138"/>
      <c r="X700" s="138"/>
      <c r="Y700" s="138"/>
      <c r="Z700" s="138"/>
    </row>
    <row r="701" ht="12.75" customHeight="1">
      <c r="A701" s="141"/>
      <c r="B701" s="142"/>
      <c r="C701" s="142"/>
      <c r="D701" s="206"/>
      <c r="E701" s="144"/>
      <c r="F701" s="145"/>
      <c r="G701" s="144"/>
      <c r="H701" s="145"/>
      <c r="I701" s="206"/>
      <c r="J701" s="144"/>
      <c r="K701" s="144"/>
      <c r="L701" s="144"/>
      <c r="M701" s="146"/>
      <c r="N701" s="138"/>
      <c r="O701" s="138"/>
      <c r="P701" s="138"/>
      <c r="Q701" s="138"/>
      <c r="R701" s="138"/>
      <c r="S701" s="138"/>
      <c r="T701" s="138"/>
      <c r="U701" s="138"/>
      <c r="V701" s="138"/>
      <c r="W701" s="138"/>
      <c r="X701" s="138"/>
      <c r="Y701" s="138"/>
      <c r="Z701" s="138"/>
    </row>
    <row r="702" ht="12.75" customHeight="1">
      <c r="A702" s="141"/>
      <c r="B702" s="142"/>
      <c r="C702" s="142"/>
      <c r="D702" s="206"/>
      <c r="E702" s="144"/>
      <c r="F702" s="145"/>
      <c r="G702" s="144"/>
      <c r="H702" s="145"/>
      <c r="I702" s="206"/>
      <c r="J702" s="144"/>
      <c r="K702" s="144"/>
      <c r="L702" s="144"/>
      <c r="M702" s="146"/>
      <c r="N702" s="138"/>
      <c r="O702" s="138"/>
      <c r="P702" s="138"/>
      <c r="Q702" s="138"/>
      <c r="R702" s="138"/>
      <c r="S702" s="138"/>
      <c r="T702" s="138"/>
      <c r="U702" s="138"/>
      <c r="V702" s="138"/>
      <c r="W702" s="138"/>
      <c r="X702" s="138"/>
      <c r="Y702" s="138"/>
      <c r="Z702" s="138"/>
    </row>
    <row r="703" ht="12.75" customHeight="1">
      <c r="A703" s="141"/>
      <c r="B703" s="142"/>
      <c r="C703" s="142"/>
      <c r="D703" s="206"/>
      <c r="E703" s="144"/>
      <c r="F703" s="145"/>
      <c r="G703" s="144"/>
      <c r="H703" s="145"/>
      <c r="I703" s="206"/>
      <c r="J703" s="144"/>
      <c r="K703" s="144"/>
      <c r="L703" s="144"/>
      <c r="M703" s="146"/>
      <c r="N703" s="138"/>
      <c r="O703" s="138"/>
      <c r="P703" s="138"/>
      <c r="Q703" s="138"/>
      <c r="R703" s="138"/>
      <c r="S703" s="138"/>
      <c r="T703" s="138"/>
      <c r="U703" s="138"/>
      <c r="V703" s="138"/>
      <c r="W703" s="138"/>
      <c r="X703" s="138"/>
      <c r="Y703" s="138"/>
      <c r="Z703" s="138"/>
    </row>
    <row r="704" ht="12.75" customHeight="1">
      <c r="A704" s="141"/>
      <c r="B704" s="142"/>
      <c r="C704" s="142"/>
      <c r="D704" s="206"/>
      <c r="E704" s="144"/>
      <c r="F704" s="145"/>
      <c r="G704" s="144"/>
      <c r="H704" s="145"/>
      <c r="I704" s="206"/>
      <c r="J704" s="144"/>
      <c r="K704" s="144"/>
      <c r="L704" s="144"/>
      <c r="M704" s="146"/>
      <c r="N704" s="138"/>
      <c r="O704" s="138"/>
      <c r="P704" s="138"/>
      <c r="Q704" s="138"/>
      <c r="R704" s="138"/>
      <c r="S704" s="138"/>
      <c r="T704" s="138"/>
      <c r="U704" s="138"/>
      <c r="V704" s="138"/>
      <c r="W704" s="138"/>
      <c r="X704" s="138"/>
      <c r="Y704" s="138"/>
      <c r="Z704" s="138"/>
    </row>
    <row r="705" ht="12.75" customHeight="1">
      <c r="A705" s="141"/>
      <c r="B705" s="142"/>
      <c r="C705" s="142"/>
      <c r="D705" s="206"/>
      <c r="E705" s="144"/>
      <c r="F705" s="145"/>
      <c r="G705" s="144"/>
      <c r="H705" s="145"/>
      <c r="I705" s="206"/>
      <c r="J705" s="144"/>
      <c r="K705" s="144"/>
      <c r="L705" s="144"/>
      <c r="M705" s="146"/>
      <c r="N705" s="138"/>
      <c r="O705" s="138"/>
      <c r="P705" s="138"/>
      <c r="Q705" s="138"/>
      <c r="R705" s="138"/>
      <c r="S705" s="138"/>
      <c r="T705" s="138"/>
      <c r="U705" s="138"/>
      <c r="V705" s="138"/>
      <c r="W705" s="138"/>
      <c r="X705" s="138"/>
      <c r="Y705" s="138"/>
      <c r="Z705" s="138"/>
    </row>
    <row r="706" ht="12.75" customHeight="1">
      <c r="A706" s="141"/>
      <c r="B706" s="142"/>
      <c r="C706" s="142"/>
      <c r="D706" s="206"/>
      <c r="E706" s="144"/>
      <c r="F706" s="145"/>
      <c r="G706" s="144"/>
      <c r="H706" s="145"/>
      <c r="I706" s="206"/>
      <c r="J706" s="144"/>
      <c r="K706" s="144"/>
      <c r="L706" s="144"/>
      <c r="M706" s="146"/>
      <c r="N706" s="138"/>
      <c r="O706" s="138"/>
      <c r="P706" s="138"/>
      <c r="Q706" s="138"/>
      <c r="R706" s="138"/>
      <c r="S706" s="138"/>
      <c r="T706" s="138"/>
      <c r="U706" s="138"/>
      <c r="V706" s="138"/>
      <c r="W706" s="138"/>
      <c r="X706" s="138"/>
      <c r="Y706" s="138"/>
      <c r="Z706" s="138"/>
    </row>
    <row r="707" ht="12.75" customHeight="1">
      <c r="A707" s="141"/>
      <c r="B707" s="142"/>
      <c r="C707" s="142"/>
      <c r="D707" s="206"/>
      <c r="E707" s="144"/>
      <c r="F707" s="145"/>
      <c r="G707" s="144"/>
      <c r="H707" s="145"/>
      <c r="I707" s="206"/>
      <c r="J707" s="144"/>
      <c r="K707" s="144"/>
      <c r="L707" s="144"/>
      <c r="M707" s="146"/>
      <c r="N707" s="138"/>
      <c r="O707" s="138"/>
      <c r="P707" s="138"/>
      <c r="Q707" s="138"/>
      <c r="R707" s="138"/>
      <c r="S707" s="138"/>
      <c r="T707" s="138"/>
      <c r="U707" s="138"/>
      <c r="V707" s="138"/>
      <c r="W707" s="138"/>
      <c r="X707" s="138"/>
      <c r="Y707" s="138"/>
      <c r="Z707" s="138"/>
    </row>
    <row r="708" ht="12.75" customHeight="1">
      <c r="A708" s="141"/>
      <c r="B708" s="142"/>
      <c r="C708" s="142"/>
      <c r="D708" s="206"/>
      <c r="E708" s="144"/>
      <c r="F708" s="145"/>
      <c r="G708" s="144"/>
      <c r="H708" s="145"/>
      <c r="I708" s="206"/>
      <c r="J708" s="144"/>
      <c r="K708" s="144"/>
      <c r="L708" s="144"/>
      <c r="M708" s="146"/>
      <c r="N708" s="138"/>
      <c r="O708" s="138"/>
      <c r="P708" s="138"/>
      <c r="Q708" s="138"/>
      <c r="R708" s="138"/>
      <c r="S708" s="138"/>
      <c r="T708" s="138"/>
      <c r="U708" s="138"/>
      <c r="V708" s="138"/>
      <c r="W708" s="138"/>
      <c r="X708" s="138"/>
      <c r="Y708" s="138"/>
      <c r="Z708" s="138"/>
    </row>
    <row r="709" ht="12.75" customHeight="1">
      <c r="A709" s="141"/>
      <c r="B709" s="142"/>
      <c r="C709" s="142"/>
      <c r="D709" s="206"/>
      <c r="E709" s="144"/>
      <c r="F709" s="145"/>
      <c r="G709" s="144"/>
      <c r="H709" s="145"/>
      <c r="I709" s="206"/>
      <c r="J709" s="144"/>
      <c r="K709" s="144"/>
      <c r="L709" s="144"/>
      <c r="M709" s="146"/>
      <c r="N709" s="138"/>
      <c r="O709" s="138"/>
      <c r="P709" s="138"/>
      <c r="Q709" s="138"/>
      <c r="R709" s="138"/>
      <c r="S709" s="138"/>
      <c r="T709" s="138"/>
      <c r="U709" s="138"/>
      <c r="V709" s="138"/>
      <c r="W709" s="138"/>
      <c r="X709" s="138"/>
      <c r="Y709" s="138"/>
      <c r="Z709" s="138"/>
    </row>
    <row r="710" ht="12.75" customHeight="1">
      <c r="A710" s="141"/>
      <c r="B710" s="142"/>
      <c r="C710" s="142"/>
      <c r="D710" s="206"/>
      <c r="E710" s="144"/>
      <c r="F710" s="145"/>
      <c r="G710" s="144"/>
      <c r="H710" s="145"/>
      <c r="I710" s="206"/>
      <c r="J710" s="144"/>
      <c r="K710" s="144"/>
      <c r="L710" s="144"/>
      <c r="M710" s="146"/>
      <c r="N710" s="138"/>
      <c r="O710" s="138"/>
      <c r="P710" s="138"/>
      <c r="Q710" s="138"/>
      <c r="R710" s="138"/>
      <c r="S710" s="138"/>
      <c r="T710" s="138"/>
      <c r="U710" s="138"/>
      <c r="V710" s="138"/>
      <c r="W710" s="138"/>
      <c r="X710" s="138"/>
      <c r="Y710" s="138"/>
      <c r="Z710" s="138"/>
    </row>
    <row r="711" ht="12.75" customHeight="1">
      <c r="A711" s="141"/>
      <c r="B711" s="142"/>
      <c r="C711" s="142"/>
      <c r="D711" s="206"/>
      <c r="E711" s="144"/>
      <c r="F711" s="145"/>
      <c r="G711" s="144"/>
      <c r="H711" s="145"/>
      <c r="I711" s="206"/>
      <c r="J711" s="144"/>
      <c r="K711" s="144"/>
      <c r="L711" s="144"/>
      <c r="M711" s="146"/>
      <c r="N711" s="138"/>
      <c r="O711" s="138"/>
      <c r="P711" s="138"/>
      <c r="Q711" s="138"/>
      <c r="R711" s="138"/>
      <c r="S711" s="138"/>
      <c r="T711" s="138"/>
      <c r="U711" s="138"/>
      <c r="V711" s="138"/>
      <c r="W711" s="138"/>
      <c r="X711" s="138"/>
      <c r="Y711" s="138"/>
      <c r="Z711" s="138"/>
    </row>
    <row r="712" ht="12.75" customHeight="1">
      <c r="A712" s="141"/>
      <c r="B712" s="142"/>
      <c r="C712" s="142"/>
      <c r="D712" s="206"/>
      <c r="E712" s="144"/>
      <c r="F712" s="145"/>
      <c r="G712" s="144"/>
      <c r="H712" s="145"/>
      <c r="I712" s="206"/>
      <c r="J712" s="144"/>
      <c r="K712" s="144"/>
      <c r="L712" s="144"/>
      <c r="M712" s="146"/>
      <c r="N712" s="138"/>
      <c r="O712" s="138"/>
      <c r="P712" s="138"/>
      <c r="Q712" s="138"/>
      <c r="R712" s="138"/>
      <c r="S712" s="138"/>
      <c r="T712" s="138"/>
      <c r="U712" s="138"/>
      <c r="V712" s="138"/>
      <c r="W712" s="138"/>
      <c r="X712" s="138"/>
      <c r="Y712" s="138"/>
      <c r="Z712" s="138"/>
    </row>
    <row r="713" ht="12.75" customHeight="1">
      <c r="A713" s="141"/>
      <c r="B713" s="142"/>
      <c r="C713" s="142"/>
      <c r="D713" s="206"/>
      <c r="E713" s="144"/>
      <c r="F713" s="145"/>
      <c r="G713" s="144"/>
      <c r="H713" s="145"/>
      <c r="I713" s="206"/>
      <c r="J713" s="144"/>
      <c r="K713" s="144"/>
      <c r="L713" s="144"/>
      <c r="M713" s="146"/>
      <c r="N713" s="138"/>
      <c r="O713" s="138"/>
      <c r="P713" s="138"/>
      <c r="Q713" s="138"/>
      <c r="R713" s="138"/>
      <c r="S713" s="138"/>
      <c r="T713" s="138"/>
      <c r="U713" s="138"/>
      <c r="V713" s="138"/>
      <c r="W713" s="138"/>
      <c r="X713" s="138"/>
      <c r="Y713" s="138"/>
      <c r="Z713" s="138"/>
    </row>
    <row r="714" ht="12.75" customHeight="1">
      <c r="A714" s="141"/>
      <c r="B714" s="142"/>
      <c r="C714" s="142"/>
      <c r="D714" s="206"/>
      <c r="E714" s="144"/>
      <c r="F714" s="145"/>
      <c r="G714" s="144"/>
      <c r="H714" s="145"/>
      <c r="I714" s="206"/>
      <c r="J714" s="144"/>
      <c r="K714" s="144"/>
      <c r="L714" s="144"/>
      <c r="M714" s="146"/>
      <c r="N714" s="138"/>
      <c r="O714" s="138"/>
      <c r="P714" s="138"/>
      <c r="Q714" s="138"/>
      <c r="R714" s="138"/>
      <c r="S714" s="138"/>
      <c r="T714" s="138"/>
      <c r="U714" s="138"/>
      <c r="V714" s="138"/>
      <c r="W714" s="138"/>
      <c r="X714" s="138"/>
      <c r="Y714" s="138"/>
      <c r="Z714" s="138"/>
    </row>
    <row r="715" ht="12.75" customHeight="1">
      <c r="A715" s="141"/>
      <c r="B715" s="142"/>
      <c r="C715" s="142"/>
      <c r="D715" s="206"/>
      <c r="E715" s="144"/>
      <c r="F715" s="145"/>
      <c r="G715" s="144"/>
      <c r="H715" s="145"/>
      <c r="I715" s="206"/>
      <c r="J715" s="144"/>
      <c r="K715" s="144"/>
      <c r="L715" s="144"/>
      <c r="M715" s="146"/>
      <c r="N715" s="138"/>
      <c r="O715" s="138"/>
      <c r="P715" s="138"/>
      <c r="Q715" s="138"/>
      <c r="R715" s="138"/>
      <c r="S715" s="138"/>
      <c r="T715" s="138"/>
      <c r="U715" s="138"/>
      <c r="V715" s="138"/>
      <c r="W715" s="138"/>
      <c r="X715" s="138"/>
      <c r="Y715" s="138"/>
      <c r="Z715" s="138"/>
    </row>
    <row r="716" ht="12.75" customHeight="1">
      <c r="A716" s="141"/>
      <c r="B716" s="142"/>
      <c r="C716" s="142"/>
      <c r="D716" s="206"/>
      <c r="E716" s="144"/>
      <c r="F716" s="145"/>
      <c r="G716" s="144"/>
      <c r="H716" s="145"/>
      <c r="I716" s="206"/>
      <c r="J716" s="144"/>
      <c r="K716" s="144"/>
      <c r="L716" s="144"/>
      <c r="M716" s="146"/>
      <c r="N716" s="138"/>
      <c r="O716" s="138"/>
      <c r="P716" s="138"/>
      <c r="Q716" s="138"/>
      <c r="R716" s="138"/>
      <c r="S716" s="138"/>
      <c r="T716" s="138"/>
      <c r="U716" s="138"/>
      <c r="V716" s="138"/>
      <c r="W716" s="138"/>
      <c r="X716" s="138"/>
      <c r="Y716" s="138"/>
      <c r="Z716" s="138"/>
    </row>
    <row r="717" ht="12.75" customHeight="1">
      <c r="A717" s="141"/>
      <c r="B717" s="142"/>
      <c r="C717" s="142"/>
      <c r="D717" s="206"/>
      <c r="E717" s="144"/>
      <c r="F717" s="145"/>
      <c r="G717" s="144"/>
      <c r="H717" s="145"/>
      <c r="I717" s="206"/>
      <c r="J717" s="144"/>
      <c r="K717" s="144"/>
      <c r="L717" s="144"/>
      <c r="M717" s="146"/>
      <c r="N717" s="138"/>
      <c r="O717" s="138"/>
      <c r="P717" s="138"/>
      <c r="Q717" s="138"/>
      <c r="R717" s="138"/>
      <c r="S717" s="138"/>
      <c r="T717" s="138"/>
      <c r="U717" s="138"/>
      <c r="V717" s="138"/>
      <c r="W717" s="138"/>
      <c r="X717" s="138"/>
      <c r="Y717" s="138"/>
      <c r="Z717" s="138"/>
    </row>
    <row r="718" ht="12.75" customHeight="1">
      <c r="A718" s="141"/>
      <c r="B718" s="142"/>
      <c r="C718" s="142"/>
      <c r="D718" s="206"/>
      <c r="E718" s="144"/>
      <c r="F718" s="145"/>
      <c r="G718" s="144"/>
      <c r="H718" s="145"/>
      <c r="I718" s="206"/>
      <c r="J718" s="144"/>
      <c r="K718" s="144"/>
      <c r="L718" s="144"/>
      <c r="M718" s="146"/>
      <c r="N718" s="138"/>
      <c r="O718" s="138"/>
      <c r="P718" s="138"/>
      <c r="Q718" s="138"/>
      <c r="R718" s="138"/>
      <c r="S718" s="138"/>
      <c r="T718" s="138"/>
      <c r="U718" s="138"/>
      <c r="V718" s="138"/>
      <c r="W718" s="138"/>
      <c r="X718" s="138"/>
      <c r="Y718" s="138"/>
      <c r="Z718" s="138"/>
    </row>
    <row r="719" ht="12.75" customHeight="1">
      <c r="A719" s="141"/>
      <c r="B719" s="142"/>
      <c r="C719" s="142"/>
      <c r="D719" s="206"/>
      <c r="E719" s="144"/>
      <c r="F719" s="145"/>
      <c r="G719" s="144"/>
      <c r="H719" s="145"/>
      <c r="I719" s="206"/>
      <c r="J719" s="144"/>
      <c r="K719" s="144"/>
      <c r="L719" s="144"/>
      <c r="M719" s="146"/>
      <c r="N719" s="138"/>
      <c r="O719" s="138"/>
      <c r="P719" s="138"/>
      <c r="Q719" s="138"/>
      <c r="R719" s="138"/>
      <c r="S719" s="138"/>
      <c r="T719" s="138"/>
      <c r="U719" s="138"/>
      <c r="V719" s="138"/>
      <c r="W719" s="138"/>
      <c r="X719" s="138"/>
      <c r="Y719" s="138"/>
      <c r="Z719" s="138"/>
    </row>
    <row r="720" ht="12.75" customHeight="1">
      <c r="A720" s="141"/>
      <c r="B720" s="142"/>
      <c r="C720" s="142"/>
      <c r="D720" s="206"/>
      <c r="E720" s="144"/>
      <c r="F720" s="145"/>
      <c r="G720" s="144"/>
      <c r="H720" s="145"/>
      <c r="I720" s="206"/>
      <c r="J720" s="144"/>
      <c r="K720" s="144"/>
      <c r="L720" s="144"/>
      <c r="M720" s="146"/>
      <c r="N720" s="138"/>
      <c r="O720" s="138"/>
      <c r="P720" s="138"/>
      <c r="Q720" s="138"/>
      <c r="R720" s="138"/>
      <c r="S720" s="138"/>
      <c r="T720" s="138"/>
      <c r="U720" s="138"/>
      <c r="V720" s="138"/>
      <c r="W720" s="138"/>
      <c r="X720" s="138"/>
      <c r="Y720" s="138"/>
      <c r="Z720" s="138"/>
    </row>
    <row r="721" ht="12.75" customHeight="1">
      <c r="A721" s="141"/>
      <c r="B721" s="142"/>
      <c r="C721" s="142"/>
      <c r="D721" s="206"/>
      <c r="E721" s="144"/>
      <c r="F721" s="145"/>
      <c r="G721" s="144"/>
      <c r="H721" s="145"/>
      <c r="I721" s="206"/>
      <c r="J721" s="144"/>
      <c r="K721" s="144"/>
      <c r="L721" s="144"/>
      <c r="M721" s="146"/>
      <c r="N721" s="138"/>
      <c r="O721" s="138"/>
      <c r="P721" s="138"/>
      <c r="Q721" s="138"/>
      <c r="R721" s="138"/>
      <c r="S721" s="138"/>
      <c r="T721" s="138"/>
      <c r="U721" s="138"/>
      <c r="V721" s="138"/>
      <c r="W721" s="138"/>
      <c r="X721" s="138"/>
      <c r="Y721" s="138"/>
      <c r="Z721" s="138"/>
    </row>
    <row r="722" ht="12.75" customHeight="1">
      <c r="A722" s="141"/>
      <c r="B722" s="142"/>
      <c r="C722" s="142"/>
      <c r="D722" s="206"/>
      <c r="E722" s="144"/>
      <c r="F722" s="145"/>
      <c r="G722" s="144"/>
      <c r="H722" s="145"/>
      <c r="I722" s="206"/>
      <c r="J722" s="144"/>
      <c r="K722" s="144"/>
      <c r="L722" s="144"/>
      <c r="M722" s="146"/>
      <c r="N722" s="138"/>
      <c r="O722" s="138"/>
      <c r="P722" s="138"/>
      <c r="Q722" s="138"/>
      <c r="R722" s="138"/>
      <c r="S722" s="138"/>
      <c r="T722" s="138"/>
      <c r="U722" s="138"/>
      <c r="V722" s="138"/>
      <c r="W722" s="138"/>
      <c r="X722" s="138"/>
      <c r="Y722" s="138"/>
      <c r="Z722" s="138"/>
    </row>
    <row r="723" ht="12.75" customHeight="1">
      <c r="A723" s="141"/>
      <c r="B723" s="142"/>
      <c r="C723" s="142"/>
      <c r="D723" s="206"/>
      <c r="E723" s="144"/>
      <c r="F723" s="145"/>
      <c r="G723" s="144"/>
      <c r="H723" s="145"/>
      <c r="I723" s="206"/>
      <c r="J723" s="144"/>
      <c r="K723" s="144"/>
      <c r="L723" s="144"/>
      <c r="M723" s="146"/>
      <c r="N723" s="138"/>
      <c r="O723" s="138"/>
      <c r="P723" s="138"/>
      <c r="Q723" s="138"/>
      <c r="R723" s="138"/>
      <c r="S723" s="138"/>
      <c r="T723" s="138"/>
      <c r="U723" s="138"/>
      <c r="V723" s="138"/>
      <c r="W723" s="138"/>
      <c r="X723" s="138"/>
      <c r="Y723" s="138"/>
      <c r="Z723" s="138"/>
    </row>
    <row r="724" ht="12.75" customHeight="1">
      <c r="A724" s="141"/>
      <c r="B724" s="142"/>
      <c r="C724" s="142"/>
      <c r="D724" s="206"/>
      <c r="E724" s="144"/>
      <c r="F724" s="145"/>
      <c r="G724" s="144"/>
      <c r="H724" s="145"/>
      <c r="I724" s="206"/>
      <c r="J724" s="144"/>
      <c r="K724" s="144"/>
      <c r="L724" s="144"/>
      <c r="M724" s="146"/>
      <c r="N724" s="138"/>
      <c r="O724" s="138"/>
      <c r="P724" s="138"/>
      <c r="Q724" s="138"/>
      <c r="R724" s="138"/>
      <c r="S724" s="138"/>
      <c r="T724" s="138"/>
      <c r="U724" s="138"/>
      <c r="V724" s="138"/>
      <c r="W724" s="138"/>
      <c r="X724" s="138"/>
      <c r="Y724" s="138"/>
      <c r="Z724" s="138"/>
    </row>
    <row r="725" ht="12.75" customHeight="1">
      <c r="A725" s="141"/>
      <c r="B725" s="142"/>
      <c r="C725" s="142"/>
      <c r="D725" s="206"/>
      <c r="E725" s="144"/>
      <c r="F725" s="145"/>
      <c r="G725" s="144"/>
      <c r="H725" s="145"/>
      <c r="I725" s="206"/>
      <c r="J725" s="144"/>
      <c r="K725" s="144"/>
      <c r="L725" s="144"/>
      <c r="M725" s="146"/>
      <c r="N725" s="138"/>
      <c r="O725" s="138"/>
      <c r="P725" s="138"/>
      <c r="Q725" s="138"/>
      <c r="R725" s="138"/>
      <c r="S725" s="138"/>
      <c r="T725" s="138"/>
      <c r="U725" s="138"/>
      <c r="V725" s="138"/>
      <c r="W725" s="138"/>
      <c r="X725" s="138"/>
      <c r="Y725" s="138"/>
      <c r="Z725" s="138"/>
    </row>
    <row r="726" ht="12.75" customHeight="1">
      <c r="A726" s="141"/>
      <c r="B726" s="142"/>
      <c r="C726" s="142"/>
      <c r="D726" s="206"/>
      <c r="E726" s="144"/>
      <c r="F726" s="145"/>
      <c r="G726" s="144"/>
      <c r="H726" s="145"/>
      <c r="I726" s="206"/>
      <c r="J726" s="144"/>
      <c r="K726" s="144"/>
      <c r="L726" s="144"/>
      <c r="M726" s="146"/>
      <c r="N726" s="138"/>
      <c r="O726" s="138"/>
      <c r="P726" s="138"/>
      <c r="Q726" s="138"/>
      <c r="R726" s="138"/>
      <c r="S726" s="138"/>
      <c r="T726" s="138"/>
      <c r="U726" s="138"/>
      <c r="V726" s="138"/>
      <c r="W726" s="138"/>
      <c r="X726" s="138"/>
      <c r="Y726" s="138"/>
      <c r="Z726" s="138"/>
    </row>
    <row r="727" ht="12.75" customHeight="1">
      <c r="A727" s="141"/>
      <c r="B727" s="142"/>
      <c r="C727" s="142"/>
      <c r="D727" s="206"/>
      <c r="E727" s="144"/>
      <c r="F727" s="145"/>
      <c r="G727" s="144"/>
      <c r="H727" s="145"/>
      <c r="I727" s="206"/>
      <c r="J727" s="144"/>
      <c r="K727" s="144"/>
      <c r="L727" s="144"/>
      <c r="M727" s="146"/>
      <c r="N727" s="138"/>
      <c r="O727" s="138"/>
      <c r="P727" s="138"/>
      <c r="Q727" s="138"/>
      <c r="R727" s="138"/>
      <c r="S727" s="138"/>
      <c r="T727" s="138"/>
      <c r="U727" s="138"/>
      <c r="V727" s="138"/>
      <c r="W727" s="138"/>
      <c r="X727" s="138"/>
      <c r="Y727" s="138"/>
      <c r="Z727" s="138"/>
    </row>
    <row r="728" ht="12.75" customHeight="1">
      <c r="A728" s="141"/>
      <c r="B728" s="142"/>
      <c r="C728" s="142"/>
      <c r="D728" s="206"/>
      <c r="E728" s="144"/>
      <c r="F728" s="145"/>
      <c r="G728" s="144"/>
      <c r="H728" s="145"/>
      <c r="I728" s="206"/>
      <c r="J728" s="144"/>
      <c r="K728" s="144"/>
      <c r="L728" s="144"/>
      <c r="M728" s="146"/>
      <c r="N728" s="138"/>
      <c r="O728" s="138"/>
      <c r="P728" s="138"/>
      <c r="Q728" s="138"/>
      <c r="R728" s="138"/>
      <c r="S728" s="138"/>
      <c r="T728" s="138"/>
      <c r="U728" s="138"/>
      <c r="V728" s="138"/>
      <c r="W728" s="138"/>
      <c r="X728" s="138"/>
      <c r="Y728" s="138"/>
      <c r="Z728" s="138"/>
    </row>
    <row r="729" ht="12.75" customHeight="1">
      <c r="A729" s="141"/>
      <c r="B729" s="142"/>
      <c r="C729" s="142"/>
      <c r="D729" s="206"/>
      <c r="E729" s="144"/>
      <c r="F729" s="145"/>
      <c r="G729" s="144"/>
      <c r="H729" s="145"/>
      <c r="I729" s="206"/>
      <c r="J729" s="144"/>
      <c r="K729" s="144"/>
      <c r="L729" s="144"/>
      <c r="M729" s="146"/>
      <c r="N729" s="138"/>
      <c r="O729" s="138"/>
      <c r="P729" s="138"/>
      <c r="Q729" s="138"/>
      <c r="R729" s="138"/>
      <c r="S729" s="138"/>
      <c r="T729" s="138"/>
      <c r="U729" s="138"/>
      <c r="V729" s="138"/>
      <c r="W729" s="138"/>
      <c r="X729" s="138"/>
      <c r="Y729" s="138"/>
      <c r="Z729" s="138"/>
    </row>
    <row r="730" ht="12.75" customHeight="1">
      <c r="A730" s="141"/>
      <c r="B730" s="142"/>
      <c r="C730" s="142"/>
      <c r="D730" s="206"/>
      <c r="E730" s="144"/>
      <c r="F730" s="145"/>
      <c r="G730" s="144"/>
      <c r="H730" s="145"/>
      <c r="I730" s="206"/>
      <c r="J730" s="144"/>
      <c r="K730" s="144"/>
      <c r="L730" s="144"/>
      <c r="M730" s="146"/>
      <c r="N730" s="138"/>
      <c r="O730" s="138"/>
      <c r="P730" s="138"/>
      <c r="Q730" s="138"/>
      <c r="R730" s="138"/>
      <c r="S730" s="138"/>
      <c r="T730" s="138"/>
      <c r="U730" s="138"/>
      <c r="V730" s="138"/>
      <c r="W730" s="138"/>
      <c r="X730" s="138"/>
      <c r="Y730" s="138"/>
      <c r="Z730" s="138"/>
    </row>
    <row r="731" ht="12.75" customHeight="1">
      <c r="A731" s="141"/>
      <c r="B731" s="142"/>
      <c r="C731" s="142"/>
      <c r="D731" s="206"/>
      <c r="E731" s="144"/>
      <c r="F731" s="145"/>
      <c r="G731" s="144"/>
      <c r="H731" s="145"/>
      <c r="I731" s="206"/>
      <c r="J731" s="144"/>
      <c r="K731" s="144"/>
      <c r="L731" s="144"/>
      <c r="M731" s="146"/>
      <c r="N731" s="138"/>
      <c r="O731" s="138"/>
      <c r="P731" s="138"/>
      <c r="Q731" s="138"/>
      <c r="R731" s="138"/>
      <c r="S731" s="138"/>
      <c r="T731" s="138"/>
      <c r="U731" s="138"/>
      <c r="V731" s="138"/>
      <c r="W731" s="138"/>
      <c r="X731" s="138"/>
      <c r="Y731" s="138"/>
      <c r="Z731" s="138"/>
    </row>
    <row r="732" ht="12.75" customHeight="1">
      <c r="A732" s="141"/>
      <c r="B732" s="142"/>
      <c r="C732" s="142"/>
      <c r="D732" s="206"/>
      <c r="E732" s="144"/>
      <c r="F732" s="145"/>
      <c r="G732" s="144"/>
      <c r="H732" s="145"/>
      <c r="I732" s="206"/>
      <c r="J732" s="144"/>
      <c r="K732" s="144"/>
      <c r="L732" s="144"/>
      <c r="M732" s="146"/>
      <c r="N732" s="138"/>
      <c r="O732" s="138"/>
      <c r="P732" s="138"/>
      <c r="Q732" s="138"/>
      <c r="R732" s="138"/>
      <c r="S732" s="138"/>
      <c r="T732" s="138"/>
      <c r="U732" s="138"/>
      <c r="V732" s="138"/>
      <c r="W732" s="138"/>
      <c r="X732" s="138"/>
      <c r="Y732" s="138"/>
      <c r="Z732" s="138"/>
    </row>
    <row r="733" ht="12.75" customHeight="1">
      <c r="A733" s="141"/>
      <c r="B733" s="142"/>
      <c r="C733" s="142"/>
      <c r="D733" s="206"/>
      <c r="E733" s="144"/>
      <c r="F733" s="145"/>
      <c r="G733" s="144"/>
      <c r="H733" s="145"/>
      <c r="I733" s="206"/>
      <c r="J733" s="144"/>
      <c r="K733" s="144"/>
      <c r="L733" s="144"/>
      <c r="M733" s="146"/>
      <c r="N733" s="138"/>
      <c r="O733" s="138"/>
      <c r="P733" s="138"/>
      <c r="Q733" s="138"/>
      <c r="R733" s="138"/>
      <c r="S733" s="138"/>
      <c r="T733" s="138"/>
      <c r="U733" s="138"/>
      <c r="V733" s="138"/>
      <c r="W733" s="138"/>
      <c r="X733" s="138"/>
      <c r="Y733" s="138"/>
      <c r="Z733" s="138"/>
    </row>
    <row r="734" ht="12.75" customHeight="1">
      <c r="A734" s="141"/>
      <c r="B734" s="142"/>
      <c r="C734" s="142"/>
      <c r="D734" s="206"/>
      <c r="E734" s="144"/>
      <c r="F734" s="145"/>
      <c r="G734" s="144"/>
      <c r="H734" s="145"/>
      <c r="I734" s="206"/>
      <c r="J734" s="144"/>
      <c r="K734" s="144"/>
      <c r="L734" s="144"/>
      <c r="M734" s="146"/>
      <c r="N734" s="138"/>
      <c r="O734" s="138"/>
      <c r="P734" s="138"/>
      <c r="Q734" s="138"/>
      <c r="R734" s="138"/>
      <c r="S734" s="138"/>
      <c r="T734" s="138"/>
      <c r="U734" s="138"/>
      <c r="V734" s="138"/>
      <c r="W734" s="138"/>
      <c r="X734" s="138"/>
      <c r="Y734" s="138"/>
      <c r="Z734" s="138"/>
    </row>
    <row r="735" ht="12.75" customHeight="1">
      <c r="A735" s="141"/>
      <c r="B735" s="142"/>
      <c r="C735" s="142"/>
      <c r="D735" s="206"/>
      <c r="E735" s="144"/>
      <c r="F735" s="145"/>
      <c r="G735" s="144"/>
      <c r="H735" s="145"/>
      <c r="I735" s="206"/>
      <c r="J735" s="144"/>
      <c r="K735" s="144"/>
      <c r="L735" s="144"/>
      <c r="M735" s="146"/>
      <c r="N735" s="138"/>
      <c r="O735" s="138"/>
      <c r="P735" s="138"/>
      <c r="Q735" s="138"/>
      <c r="R735" s="138"/>
      <c r="S735" s="138"/>
      <c r="T735" s="138"/>
      <c r="U735" s="138"/>
      <c r="V735" s="138"/>
      <c r="W735" s="138"/>
      <c r="X735" s="138"/>
      <c r="Y735" s="138"/>
      <c r="Z735" s="138"/>
    </row>
    <row r="736" ht="12.75" customHeight="1">
      <c r="A736" s="141"/>
      <c r="B736" s="142"/>
      <c r="C736" s="142"/>
      <c r="D736" s="206"/>
      <c r="E736" s="144"/>
      <c r="F736" s="145"/>
      <c r="G736" s="144"/>
      <c r="H736" s="145"/>
      <c r="I736" s="206"/>
      <c r="J736" s="144"/>
      <c r="K736" s="144"/>
      <c r="L736" s="144"/>
      <c r="M736" s="146"/>
      <c r="N736" s="138"/>
      <c r="O736" s="138"/>
      <c r="P736" s="138"/>
      <c r="Q736" s="138"/>
      <c r="R736" s="138"/>
      <c r="S736" s="138"/>
      <c r="T736" s="138"/>
      <c r="U736" s="138"/>
      <c r="V736" s="138"/>
      <c r="W736" s="138"/>
      <c r="X736" s="138"/>
      <c r="Y736" s="138"/>
      <c r="Z736" s="138"/>
    </row>
    <row r="737" ht="12.75" customHeight="1">
      <c r="A737" s="141"/>
      <c r="B737" s="142"/>
      <c r="C737" s="142"/>
      <c r="D737" s="206"/>
      <c r="E737" s="144"/>
      <c r="F737" s="145"/>
      <c r="G737" s="144"/>
      <c r="H737" s="145"/>
      <c r="I737" s="206"/>
      <c r="J737" s="144"/>
      <c r="K737" s="144"/>
      <c r="L737" s="144"/>
      <c r="M737" s="146"/>
      <c r="N737" s="138"/>
      <c r="O737" s="138"/>
      <c r="P737" s="138"/>
      <c r="Q737" s="138"/>
      <c r="R737" s="138"/>
      <c r="S737" s="138"/>
      <c r="T737" s="138"/>
      <c r="U737" s="138"/>
      <c r="V737" s="138"/>
      <c r="W737" s="138"/>
      <c r="X737" s="138"/>
      <c r="Y737" s="138"/>
      <c r="Z737" s="138"/>
    </row>
    <row r="738" ht="12.75" customHeight="1">
      <c r="A738" s="141"/>
      <c r="B738" s="142"/>
      <c r="C738" s="142"/>
      <c r="D738" s="206"/>
      <c r="E738" s="144"/>
      <c r="F738" s="145"/>
      <c r="G738" s="144"/>
      <c r="H738" s="145"/>
      <c r="I738" s="206"/>
      <c r="J738" s="144"/>
      <c r="K738" s="144"/>
      <c r="L738" s="144"/>
      <c r="M738" s="146"/>
      <c r="N738" s="138"/>
      <c r="O738" s="138"/>
      <c r="P738" s="138"/>
      <c r="Q738" s="138"/>
      <c r="R738" s="138"/>
      <c r="S738" s="138"/>
      <c r="T738" s="138"/>
      <c r="U738" s="138"/>
      <c r="V738" s="138"/>
      <c r="W738" s="138"/>
      <c r="X738" s="138"/>
      <c r="Y738" s="138"/>
      <c r="Z738" s="138"/>
    </row>
    <row r="739" ht="12.75" customHeight="1">
      <c r="A739" s="141"/>
      <c r="B739" s="142"/>
      <c r="C739" s="142"/>
      <c r="D739" s="206"/>
      <c r="E739" s="144"/>
      <c r="F739" s="145"/>
      <c r="G739" s="144"/>
      <c r="H739" s="145"/>
      <c r="I739" s="206"/>
      <c r="J739" s="144"/>
      <c r="K739" s="144"/>
      <c r="L739" s="144"/>
      <c r="M739" s="146"/>
      <c r="N739" s="138"/>
      <c r="O739" s="138"/>
      <c r="P739" s="138"/>
      <c r="Q739" s="138"/>
      <c r="R739" s="138"/>
      <c r="S739" s="138"/>
      <c r="T739" s="138"/>
      <c r="U739" s="138"/>
      <c r="V739" s="138"/>
      <c r="W739" s="138"/>
      <c r="X739" s="138"/>
      <c r="Y739" s="138"/>
      <c r="Z739" s="138"/>
    </row>
    <row r="740" ht="12.75" customHeight="1">
      <c r="A740" s="141"/>
      <c r="B740" s="142"/>
      <c r="C740" s="142"/>
      <c r="D740" s="206"/>
      <c r="E740" s="144"/>
      <c r="F740" s="145"/>
      <c r="G740" s="144"/>
      <c r="H740" s="145"/>
      <c r="I740" s="206"/>
      <c r="J740" s="144"/>
      <c r="K740" s="144"/>
      <c r="L740" s="144"/>
      <c r="M740" s="146"/>
      <c r="N740" s="138"/>
      <c r="O740" s="138"/>
      <c r="P740" s="138"/>
      <c r="Q740" s="138"/>
      <c r="R740" s="138"/>
      <c r="S740" s="138"/>
      <c r="T740" s="138"/>
      <c r="U740" s="138"/>
      <c r="V740" s="138"/>
      <c r="W740" s="138"/>
      <c r="X740" s="138"/>
      <c r="Y740" s="138"/>
      <c r="Z740" s="138"/>
    </row>
    <row r="741" ht="12.75" customHeight="1">
      <c r="A741" s="141"/>
      <c r="B741" s="142"/>
      <c r="C741" s="142"/>
      <c r="D741" s="206"/>
      <c r="E741" s="144"/>
      <c r="F741" s="145"/>
      <c r="G741" s="144"/>
      <c r="H741" s="145"/>
      <c r="I741" s="206"/>
      <c r="J741" s="144"/>
      <c r="K741" s="144"/>
      <c r="L741" s="144"/>
      <c r="M741" s="146"/>
      <c r="N741" s="138"/>
      <c r="O741" s="138"/>
      <c r="P741" s="138"/>
      <c r="Q741" s="138"/>
      <c r="R741" s="138"/>
      <c r="S741" s="138"/>
      <c r="T741" s="138"/>
      <c r="U741" s="138"/>
      <c r="V741" s="138"/>
      <c r="W741" s="138"/>
      <c r="X741" s="138"/>
      <c r="Y741" s="138"/>
      <c r="Z741" s="138"/>
    </row>
    <row r="742" ht="12.75" customHeight="1">
      <c r="A742" s="141"/>
      <c r="B742" s="142"/>
      <c r="C742" s="142"/>
      <c r="D742" s="206"/>
      <c r="E742" s="144"/>
      <c r="F742" s="145"/>
      <c r="G742" s="144"/>
      <c r="H742" s="145"/>
      <c r="I742" s="206"/>
      <c r="J742" s="144"/>
      <c r="K742" s="144"/>
      <c r="L742" s="144"/>
      <c r="M742" s="146"/>
      <c r="N742" s="138"/>
      <c r="O742" s="138"/>
      <c r="P742" s="138"/>
      <c r="Q742" s="138"/>
      <c r="R742" s="138"/>
      <c r="S742" s="138"/>
      <c r="T742" s="138"/>
      <c r="U742" s="138"/>
      <c r="V742" s="138"/>
      <c r="W742" s="138"/>
      <c r="X742" s="138"/>
      <c r="Y742" s="138"/>
      <c r="Z742" s="138"/>
    </row>
    <row r="743" ht="12.75" customHeight="1">
      <c r="A743" s="141"/>
      <c r="B743" s="142"/>
      <c r="C743" s="142"/>
      <c r="D743" s="206"/>
      <c r="E743" s="144"/>
      <c r="F743" s="145"/>
      <c r="G743" s="144"/>
      <c r="H743" s="145"/>
      <c r="I743" s="206"/>
      <c r="J743" s="144"/>
      <c r="K743" s="144"/>
      <c r="L743" s="144"/>
      <c r="M743" s="146"/>
      <c r="N743" s="138"/>
      <c r="O743" s="138"/>
      <c r="P743" s="138"/>
      <c r="Q743" s="138"/>
      <c r="R743" s="138"/>
      <c r="S743" s="138"/>
      <c r="T743" s="138"/>
      <c r="U743" s="138"/>
      <c r="V743" s="138"/>
      <c r="W743" s="138"/>
      <c r="X743" s="138"/>
      <c r="Y743" s="138"/>
      <c r="Z743" s="138"/>
    </row>
    <row r="744" ht="12.75" customHeight="1">
      <c r="A744" s="141"/>
      <c r="B744" s="142"/>
      <c r="C744" s="142"/>
      <c r="D744" s="206"/>
      <c r="E744" s="144"/>
      <c r="F744" s="145"/>
      <c r="G744" s="144"/>
      <c r="H744" s="145"/>
      <c r="I744" s="206"/>
      <c r="J744" s="144"/>
      <c r="K744" s="144"/>
      <c r="L744" s="144"/>
      <c r="M744" s="146"/>
      <c r="N744" s="138"/>
      <c r="O744" s="138"/>
      <c r="P744" s="138"/>
      <c r="Q744" s="138"/>
      <c r="R744" s="138"/>
      <c r="S744" s="138"/>
      <c r="T744" s="138"/>
      <c r="U744" s="138"/>
      <c r="V744" s="138"/>
      <c r="W744" s="138"/>
      <c r="X744" s="138"/>
      <c r="Y744" s="138"/>
      <c r="Z744" s="138"/>
    </row>
    <row r="745" ht="12.75" customHeight="1">
      <c r="A745" s="141"/>
      <c r="B745" s="142"/>
      <c r="C745" s="142"/>
      <c r="D745" s="206"/>
      <c r="E745" s="144"/>
      <c r="F745" s="145"/>
      <c r="G745" s="144"/>
      <c r="H745" s="145"/>
      <c r="I745" s="206"/>
      <c r="J745" s="144"/>
      <c r="K745" s="144"/>
      <c r="L745" s="144"/>
      <c r="M745" s="146"/>
      <c r="N745" s="138"/>
      <c r="O745" s="138"/>
      <c r="P745" s="138"/>
      <c r="Q745" s="138"/>
      <c r="R745" s="138"/>
      <c r="S745" s="138"/>
      <c r="T745" s="138"/>
      <c r="U745" s="138"/>
      <c r="V745" s="138"/>
      <c r="W745" s="138"/>
      <c r="X745" s="138"/>
      <c r="Y745" s="138"/>
      <c r="Z745" s="138"/>
    </row>
    <row r="746" ht="12.75" customHeight="1">
      <c r="A746" s="141"/>
      <c r="B746" s="142"/>
      <c r="C746" s="142"/>
      <c r="D746" s="206"/>
      <c r="E746" s="144"/>
      <c r="F746" s="145"/>
      <c r="G746" s="144"/>
      <c r="H746" s="145"/>
      <c r="I746" s="206"/>
      <c r="J746" s="144"/>
      <c r="K746" s="144"/>
      <c r="L746" s="144"/>
      <c r="M746" s="146"/>
      <c r="N746" s="138"/>
      <c r="O746" s="138"/>
      <c r="P746" s="138"/>
      <c r="Q746" s="138"/>
      <c r="R746" s="138"/>
      <c r="S746" s="138"/>
      <c r="T746" s="138"/>
      <c r="U746" s="138"/>
      <c r="V746" s="138"/>
      <c r="W746" s="138"/>
      <c r="X746" s="138"/>
      <c r="Y746" s="138"/>
      <c r="Z746" s="138"/>
    </row>
    <row r="747" ht="12.75" customHeight="1">
      <c r="A747" s="141"/>
      <c r="B747" s="142"/>
      <c r="C747" s="142"/>
      <c r="D747" s="206"/>
      <c r="E747" s="144"/>
      <c r="F747" s="145"/>
      <c r="G747" s="144"/>
      <c r="H747" s="145"/>
      <c r="I747" s="206"/>
      <c r="J747" s="144"/>
      <c r="K747" s="144"/>
      <c r="L747" s="144"/>
      <c r="M747" s="146"/>
      <c r="N747" s="138"/>
      <c r="O747" s="138"/>
      <c r="P747" s="138"/>
      <c r="Q747" s="138"/>
      <c r="R747" s="138"/>
      <c r="S747" s="138"/>
      <c r="T747" s="138"/>
      <c r="U747" s="138"/>
      <c r="V747" s="138"/>
      <c r="W747" s="138"/>
      <c r="X747" s="138"/>
      <c r="Y747" s="138"/>
      <c r="Z747" s="138"/>
    </row>
    <row r="748" ht="12.75" customHeight="1">
      <c r="A748" s="141"/>
      <c r="B748" s="142"/>
      <c r="C748" s="142"/>
      <c r="D748" s="206"/>
      <c r="E748" s="144"/>
      <c r="F748" s="145"/>
      <c r="G748" s="144"/>
      <c r="H748" s="145"/>
      <c r="I748" s="206"/>
      <c r="J748" s="144"/>
      <c r="K748" s="144"/>
      <c r="L748" s="144"/>
      <c r="M748" s="146"/>
      <c r="N748" s="138"/>
      <c r="O748" s="138"/>
      <c r="P748" s="138"/>
      <c r="Q748" s="138"/>
      <c r="R748" s="138"/>
      <c r="S748" s="138"/>
      <c r="T748" s="138"/>
      <c r="U748" s="138"/>
      <c r="V748" s="138"/>
      <c r="W748" s="138"/>
      <c r="X748" s="138"/>
      <c r="Y748" s="138"/>
      <c r="Z748" s="138"/>
    </row>
    <row r="749" ht="12.75" customHeight="1">
      <c r="A749" s="141"/>
      <c r="B749" s="142"/>
      <c r="C749" s="142"/>
      <c r="D749" s="206"/>
      <c r="E749" s="144"/>
      <c r="F749" s="145"/>
      <c r="G749" s="144"/>
      <c r="H749" s="145"/>
      <c r="I749" s="206"/>
      <c r="J749" s="144"/>
      <c r="K749" s="144"/>
      <c r="L749" s="144"/>
      <c r="M749" s="146"/>
      <c r="N749" s="138"/>
      <c r="O749" s="138"/>
      <c r="P749" s="138"/>
      <c r="Q749" s="138"/>
      <c r="R749" s="138"/>
      <c r="S749" s="138"/>
      <c r="T749" s="138"/>
      <c r="U749" s="138"/>
      <c r="V749" s="138"/>
      <c r="W749" s="138"/>
      <c r="X749" s="138"/>
      <c r="Y749" s="138"/>
      <c r="Z749" s="138"/>
    </row>
    <row r="750" ht="12.75" customHeight="1">
      <c r="A750" s="141"/>
      <c r="B750" s="142"/>
      <c r="C750" s="142"/>
      <c r="D750" s="206"/>
      <c r="E750" s="144"/>
      <c r="F750" s="145"/>
      <c r="G750" s="144"/>
      <c r="H750" s="145"/>
      <c r="I750" s="206"/>
      <c r="J750" s="144"/>
      <c r="K750" s="144"/>
      <c r="L750" s="144"/>
      <c r="M750" s="146"/>
      <c r="N750" s="138"/>
      <c r="O750" s="138"/>
      <c r="P750" s="138"/>
      <c r="Q750" s="138"/>
      <c r="R750" s="138"/>
      <c r="S750" s="138"/>
      <c r="T750" s="138"/>
      <c r="U750" s="138"/>
      <c r="V750" s="138"/>
      <c r="W750" s="138"/>
      <c r="X750" s="138"/>
      <c r="Y750" s="138"/>
      <c r="Z750" s="138"/>
    </row>
    <row r="751" ht="12.75" customHeight="1">
      <c r="A751" s="141"/>
      <c r="B751" s="142"/>
      <c r="C751" s="142"/>
      <c r="D751" s="206"/>
      <c r="E751" s="144"/>
      <c r="F751" s="145"/>
      <c r="G751" s="144"/>
      <c r="H751" s="145"/>
      <c r="I751" s="206"/>
      <c r="J751" s="144"/>
      <c r="K751" s="144"/>
      <c r="L751" s="144"/>
      <c r="M751" s="146"/>
      <c r="N751" s="138"/>
      <c r="O751" s="138"/>
      <c r="P751" s="138"/>
      <c r="Q751" s="138"/>
      <c r="R751" s="138"/>
      <c r="S751" s="138"/>
      <c r="T751" s="138"/>
      <c r="U751" s="138"/>
      <c r="V751" s="138"/>
      <c r="W751" s="138"/>
      <c r="X751" s="138"/>
      <c r="Y751" s="138"/>
      <c r="Z751" s="138"/>
    </row>
    <row r="752" ht="12.75" customHeight="1">
      <c r="A752" s="141"/>
      <c r="B752" s="142"/>
      <c r="C752" s="142"/>
      <c r="D752" s="206"/>
      <c r="E752" s="144"/>
      <c r="F752" s="145"/>
      <c r="G752" s="144"/>
      <c r="H752" s="145"/>
      <c r="I752" s="206"/>
      <c r="J752" s="144"/>
      <c r="K752" s="144"/>
      <c r="L752" s="144"/>
      <c r="M752" s="146"/>
      <c r="N752" s="138"/>
      <c r="O752" s="138"/>
      <c r="P752" s="138"/>
      <c r="Q752" s="138"/>
      <c r="R752" s="138"/>
      <c r="S752" s="138"/>
      <c r="T752" s="138"/>
      <c r="U752" s="138"/>
      <c r="V752" s="138"/>
      <c r="W752" s="138"/>
      <c r="X752" s="138"/>
      <c r="Y752" s="138"/>
      <c r="Z752" s="138"/>
    </row>
    <row r="753" ht="12.75" customHeight="1">
      <c r="A753" s="141"/>
      <c r="B753" s="142"/>
      <c r="C753" s="142"/>
      <c r="D753" s="206"/>
      <c r="E753" s="144"/>
      <c r="F753" s="145"/>
      <c r="G753" s="144"/>
      <c r="H753" s="145"/>
      <c r="I753" s="206"/>
      <c r="J753" s="144"/>
      <c r="K753" s="144"/>
      <c r="L753" s="144"/>
      <c r="M753" s="146"/>
      <c r="N753" s="138"/>
      <c r="O753" s="138"/>
      <c r="P753" s="138"/>
      <c r="Q753" s="138"/>
      <c r="R753" s="138"/>
      <c r="S753" s="138"/>
      <c r="T753" s="138"/>
      <c r="U753" s="138"/>
      <c r="V753" s="138"/>
      <c r="W753" s="138"/>
      <c r="X753" s="138"/>
      <c r="Y753" s="138"/>
      <c r="Z753" s="138"/>
    </row>
    <row r="754" ht="12.75" customHeight="1">
      <c r="A754" s="141"/>
      <c r="B754" s="142"/>
      <c r="C754" s="142"/>
      <c r="D754" s="206"/>
      <c r="E754" s="144"/>
      <c r="F754" s="145"/>
      <c r="G754" s="144"/>
      <c r="H754" s="145"/>
      <c r="I754" s="206"/>
      <c r="J754" s="144"/>
      <c r="K754" s="144"/>
      <c r="L754" s="144"/>
      <c r="M754" s="146"/>
      <c r="N754" s="138"/>
      <c r="O754" s="138"/>
      <c r="P754" s="138"/>
      <c r="Q754" s="138"/>
      <c r="R754" s="138"/>
      <c r="S754" s="138"/>
      <c r="T754" s="138"/>
      <c r="U754" s="138"/>
      <c r="V754" s="138"/>
      <c r="W754" s="138"/>
      <c r="X754" s="138"/>
      <c r="Y754" s="138"/>
      <c r="Z754" s="138"/>
    </row>
    <row r="755" ht="12.75" customHeight="1">
      <c r="A755" s="141"/>
      <c r="B755" s="142"/>
      <c r="C755" s="142"/>
      <c r="D755" s="206"/>
      <c r="E755" s="144"/>
      <c r="F755" s="145"/>
      <c r="G755" s="144"/>
      <c r="H755" s="145"/>
      <c r="I755" s="206"/>
      <c r="J755" s="144"/>
      <c r="K755" s="144"/>
      <c r="L755" s="144"/>
      <c r="M755" s="146"/>
      <c r="N755" s="138"/>
      <c r="O755" s="138"/>
      <c r="P755" s="138"/>
      <c r="Q755" s="138"/>
      <c r="R755" s="138"/>
      <c r="S755" s="138"/>
      <c r="T755" s="138"/>
      <c r="U755" s="138"/>
      <c r="V755" s="138"/>
      <c r="W755" s="138"/>
      <c r="X755" s="138"/>
      <c r="Y755" s="138"/>
      <c r="Z755" s="138"/>
    </row>
    <row r="756" ht="12.75" customHeight="1">
      <c r="A756" s="141"/>
      <c r="B756" s="142"/>
      <c r="C756" s="142"/>
      <c r="D756" s="206"/>
      <c r="E756" s="144"/>
      <c r="F756" s="145"/>
      <c r="G756" s="144"/>
      <c r="H756" s="145"/>
      <c r="I756" s="206"/>
      <c r="J756" s="144"/>
      <c r="K756" s="144"/>
      <c r="L756" s="144"/>
      <c r="M756" s="146"/>
      <c r="N756" s="138"/>
      <c r="O756" s="138"/>
      <c r="P756" s="138"/>
      <c r="Q756" s="138"/>
      <c r="R756" s="138"/>
      <c r="S756" s="138"/>
      <c r="T756" s="138"/>
      <c r="U756" s="138"/>
      <c r="V756" s="138"/>
      <c r="W756" s="138"/>
      <c r="X756" s="138"/>
      <c r="Y756" s="138"/>
      <c r="Z756" s="138"/>
    </row>
    <row r="757" ht="12.75" customHeight="1">
      <c r="A757" s="141"/>
      <c r="B757" s="142"/>
      <c r="C757" s="142"/>
      <c r="D757" s="206"/>
      <c r="E757" s="144"/>
      <c r="F757" s="145"/>
      <c r="G757" s="144"/>
      <c r="H757" s="145"/>
      <c r="I757" s="206"/>
      <c r="J757" s="144"/>
      <c r="K757" s="144"/>
      <c r="L757" s="144"/>
      <c r="M757" s="146"/>
      <c r="N757" s="138"/>
      <c r="O757" s="138"/>
      <c r="P757" s="138"/>
      <c r="Q757" s="138"/>
      <c r="R757" s="138"/>
      <c r="S757" s="138"/>
      <c r="T757" s="138"/>
      <c r="U757" s="138"/>
      <c r="V757" s="138"/>
      <c r="W757" s="138"/>
      <c r="X757" s="138"/>
      <c r="Y757" s="138"/>
      <c r="Z757" s="138"/>
    </row>
    <row r="758" ht="12.75" customHeight="1">
      <c r="A758" s="141"/>
      <c r="B758" s="142"/>
      <c r="C758" s="142"/>
      <c r="D758" s="206"/>
      <c r="E758" s="144"/>
      <c r="F758" s="145"/>
      <c r="G758" s="144"/>
      <c r="H758" s="145"/>
      <c r="I758" s="206"/>
      <c r="J758" s="144"/>
      <c r="K758" s="144"/>
      <c r="L758" s="144"/>
      <c r="M758" s="146"/>
      <c r="N758" s="138"/>
      <c r="O758" s="138"/>
      <c r="P758" s="138"/>
      <c r="Q758" s="138"/>
      <c r="R758" s="138"/>
      <c r="S758" s="138"/>
      <c r="T758" s="138"/>
      <c r="U758" s="138"/>
      <c r="V758" s="138"/>
      <c r="W758" s="138"/>
      <c r="X758" s="138"/>
      <c r="Y758" s="138"/>
      <c r="Z758" s="138"/>
    </row>
    <row r="759" ht="12.75" customHeight="1">
      <c r="A759" s="141"/>
      <c r="B759" s="142"/>
      <c r="C759" s="142"/>
      <c r="D759" s="206"/>
      <c r="E759" s="144"/>
      <c r="F759" s="145"/>
      <c r="G759" s="144"/>
      <c r="H759" s="145"/>
      <c r="I759" s="206"/>
      <c r="J759" s="144"/>
      <c r="K759" s="144"/>
      <c r="L759" s="144"/>
      <c r="M759" s="146"/>
      <c r="N759" s="138"/>
      <c r="O759" s="138"/>
      <c r="P759" s="138"/>
      <c r="Q759" s="138"/>
      <c r="R759" s="138"/>
      <c r="S759" s="138"/>
      <c r="T759" s="138"/>
      <c r="U759" s="138"/>
      <c r="V759" s="138"/>
      <c r="W759" s="138"/>
      <c r="X759" s="138"/>
      <c r="Y759" s="138"/>
      <c r="Z759" s="138"/>
    </row>
    <row r="760" ht="12.75" customHeight="1">
      <c r="A760" s="141"/>
      <c r="B760" s="142"/>
      <c r="C760" s="142"/>
      <c r="D760" s="206"/>
      <c r="E760" s="144"/>
      <c r="F760" s="145"/>
      <c r="G760" s="144"/>
      <c r="H760" s="145"/>
      <c r="I760" s="206"/>
      <c r="J760" s="144"/>
      <c r="K760" s="144"/>
      <c r="L760" s="144"/>
      <c r="M760" s="146"/>
      <c r="N760" s="138"/>
      <c r="O760" s="138"/>
      <c r="P760" s="138"/>
      <c r="Q760" s="138"/>
      <c r="R760" s="138"/>
      <c r="S760" s="138"/>
      <c r="T760" s="138"/>
      <c r="U760" s="138"/>
      <c r="V760" s="138"/>
      <c r="W760" s="138"/>
      <c r="X760" s="138"/>
      <c r="Y760" s="138"/>
      <c r="Z760" s="138"/>
    </row>
    <row r="761" ht="12.75" customHeight="1">
      <c r="A761" s="141"/>
      <c r="B761" s="142"/>
      <c r="C761" s="142"/>
      <c r="D761" s="206"/>
      <c r="E761" s="144"/>
      <c r="F761" s="145"/>
      <c r="G761" s="144"/>
      <c r="H761" s="145"/>
      <c r="I761" s="206"/>
      <c r="J761" s="144"/>
      <c r="K761" s="144"/>
      <c r="L761" s="144"/>
      <c r="M761" s="146"/>
      <c r="N761" s="138"/>
      <c r="O761" s="138"/>
      <c r="P761" s="138"/>
      <c r="Q761" s="138"/>
      <c r="R761" s="138"/>
      <c r="S761" s="138"/>
      <c r="T761" s="138"/>
      <c r="U761" s="138"/>
      <c r="V761" s="138"/>
      <c r="W761" s="138"/>
      <c r="X761" s="138"/>
      <c r="Y761" s="138"/>
      <c r="Z761" s="138"/>
    </row>
    <row r="762" ht="12.75" customHeight="1">
      <c r="A762" s="141"/>
      <c r="B762" s="142"/>
      <c r="C762" s="142"/>
      <c r="D762" s="206"/>
      <c r="E762" s="144"/>
      <c r="F762" s="145"/>
      <c r="G762" s="144"/>
      <c r="H762" s="145"/>
      <c r="I762" s="206"/>
      <c r="J762" s="144"/>
      <c r="K762" s="144"/>
      <c r="L762" s="144"/>
      <c r="M762" s="146"/>
      <c r="N762" s="138"/>
      <c r="O762" s="138"/>
      <c r="P762" s="138"/>
      <c r="Q762" s="138"/>
      <c r="R762" s="138"/>
      <c r="S762" s="138"/>
      <c r="T762" s="138"/>
      <c r="U762" s="138"/>
      <c r="V762" s="138"/>
      <c r="W762" s="138"/>
      <c r="X762" s="138"/>
      <c r="Y762" s="138"/>
      <c r="Z762" s="138"/>
    </row>
    <row r="763" ht="12.75" customHeight="1">
      <c r="A763" s="141"/>
      <c r="B763" s="142"/>
      <c r="C763" s="142"/>
      <c r="D763" s="206"/>
      <c r="E763" s="144"/>
      <c r="F763" s="145"/>
      <c r="G763" s="144"/>
      <c r="H763" s="145"/>
      <c r="I763" s="206"/>
      <c r="J763" s="144"/>
      <c r="K763" s="144"/>
      <c r="L763" s="144"/>
      <c r="M763" s="146"/>
      <c r="N763" s="138"/>
      <c r="O763" s="138"/>
      <c r="P763" s="138"/>
      <c r="Q763" s="138"/>
      <c r="R763" s="138"/>
      <c r="S763" s="138"/>
      <c r="T763" s="138"/>
      <c r="U763" s="138"/>
      <c r="V763" s="138"/>
      <c r="W763" s="138"/>
      <c r="X763" s="138"/>
      <c r="Y763" s="138"/>
      <c r="Z763" s="138"/>
    </row>
    <row r="764" ht="12.75" customHeight="1">
      <c r="A764" s="141"/>
      <c r="B764" s="142"/>
      <c r="C764" s="142"/>
      <c r="D764" s="206"/>
      <c r="E764" s="144"/>
      <c r="F764" s="145"/>
      <c r="G764" s="144"/>
      <c r="H764" s="145"/>
      <c r="I764" s="206"/>
      <c r="J764" s="144"/>
      <c r="K764" s="144"/>
      <c r="L764" s="144"/>
      <c r="M764" s="146"/>
      <c r="N764" s="138"/>
      <c r="O764" s="138"/>
      <c r="P764" s="138"/>
      <c r="Q764" s="138"/>
      <c r="R764" s="138"/>
      <c r="S764" s="138"/>
      <c r="T764" s="138"/>
      <c r="U764" s="138"/>
      <c r="V764" s="138"/>
      <c r="W764" s="138"/>
      <c r="X764" s="138"/>
      <c r="Y764" s="138"/>
      <c r="Z764" s="138"/>
    </row>
    <row r="765" ht="12.75" customHeight="1">
      <c r="A765" s="141"/>
      <c r="B765" s="142"/>
      <c r="C765" s="142"/>
      <c r="D765" s="206"/>
      <c r="E765" s="144"/>
      <c r="F765" s="145"/>
      <c r="G765" s="144"/>
      <c r="H765" s="145"/>
      <c r="I765" s="206"/>
      <c r="J765" s="144"/>
      <c r="K765" s="144"/>
      <c r="L765" s="144"/>
      <c r="M765" s="146"/>
      <c r="N765" s="138"/>
      <c r="O765" s="138"/>
      <c r="P765" s="138"/>
      <c r="Q765" s="138"/>
      <c r="R765" s="138"/>
      <c r="S765" s="138"/>
      <c r="T765" s="138"/>
      <c r="U765" s="138"/>
      <c r="V765" s="138"/>
      <c r="W765" s="138"/>
      <c r="X765" s="138"/>
      <c r="Y765" s="138"/>
      <c r="Z765" s="138"/>
    </row>
    <row r="766" ht="12.75" customHeight="1">
      <c r="A766" s="141"/>
      <c r="B766" s="142"/>
      <c r="C766" s="142"/>
      <c r="D766" s="206"/>
      <c r="E766" s="144"/>
      <c r="F766" s="145"/>
      <c r="G766" s="144"/>
      <c r="H766" s="145"/>
      <c r="I766" s="206"/>
      <c r="J766" s="144"/>
      <c r="K766" s="144"/>
      <c r="L766" s="144"/>
      <c r="M766" s="146"/>
      <c r="N766" s="138"/>
      <c r="O766" s="138"/>
      <c r="P766" s="138"/>
      <c r="Q766" s="138"/>
      <c r="R766" s="138"/>
      <c r="S766" s="138"/>
      <c r="T766" s="138"/>
      <c r="U766" s="138"/>
      <c r="V766" s="138"/>
      <c r="W766" s="138"/>
      <c r="X766" s="138"/>
      <c r="Y766" s="138"/>
      <c r="Z766" s="138"/>
    </row>
    <row r="767" ht="12.75" customHeight="1">
      <c r="A767" s="141"/>
      <c r="B767" s="142"/>
      <c r="C767" s="142"/>
      <c r="D767" s="206"/>
      <c r="E767" s="144"/>
      <c r="F767" s="145"/>
      <c r="G767" s="144"/>
      <c r="H767" s="145"/>
      <c r="I767" s="206"/>
      <c r="J767" s="144"/>
      <c r="K767" s="144"/>
      <c r="L767" s="144"/>
      <c r="M767" s="146"/>
      <c r="N767" s="138"/>
      <c r="O767" s="138"/>
      <c r="P767" s="138"/>
      <c r="Q767" s="138"/>
      <c r="R767" s="138"/>
      <c r="S767" s="138"/>
      <c r="T767" s="138"/>
      <c r="U767" s="138"/>
      <c r="V767" s="138"/>
      <c r="W767" s="138"/>
      <c r="X767" s="138"/>
      <c r="Y767" s="138"/>
      <c r="Z767" s="138"/>
    </row>
    <row r="768" ht="12.75" customHeight="1">
      <c r="A768" s="141"/>
      <c r="B768" s="142"/>
      <c r="C768" s="142"/>
      <c r="D768" s="206"/>
      <c r="E768" s="144"/>
      <c r="F768" s="145"/>
      <c r="G768" s="144"/>
      <c r="H768" s="145"/>
      <c r="I768" s="206"/>
      <c r="J768" s="144"/>
      <c r="K768" s="144"/>
      <c r="L768" s="144"/>
      <c r="M768" s="146"/>
      <c r="N768" s="138"/>
      <c r="O768" s="138"/>
      <c r="P768" s="138"/>
      <c r="Q768" s="138"/>
      <c r="R768" s="138"/>
      <c r="S768" s="138"/>
      <c r="T768" s="138"/>
      <c r="U768" s="138"/>
      <c r="V768" s="138"/>
      <c r="W768" s="138"/>
      <c r="X768" s="138"/>
      <c r="Y768" s="138"/>
      <c r="Z768" s="138"/>
    </row>
    <row r="769" ht="12.75" customHeight="1">
      <c r="A769" s="141"/>
      <c r="B769" s="142"/>
      <c r="C769" s="142"/>
      <c r="D769" s="206"/>
      <c r="E769" s="144"/>
      <c r="F769" s="145"/>
      <c r="G769" s="144"/>
      <c r="H769" s="145"/>
      <c r="I769" s="206"/>
      <c r="J769" s="144"/>
      <c r="K769" s="144"/>
      <c r="L769" s="144"/>
      <c r="M769" s="146"/>
      <c r="N769" s="138"/>
      <c r="O769" s="138"/>
      <c r="P769" s="138"/>
      <c r="Q769" s="138"/>
      <c r="R769" s="138"/>
      <c r="S769" s="138"/>
      <c r="T769" s="138"/>
      <c r="U769" s="138"/>
      <c r="V769" s="138"/>
      <c r="W769" s="138"/>
      <c r="X769" s="138"/>
      <c r="Y769" s="138"/>
      <c r="Z769" s="138"/>
    </row>
    <row r="770" ht="12.75" customHeight="1">
      <c r="A770" s="141"/>
      <c r="B770" s="142"/>
      <c r="C770" s="142"/>
      <c r="D770" s="206"/>
      <c r="E770" s="144"/>
      <c r="F770" s="145"/>
      <c r="G770" s="144"/>
      <c r="H770" s="145"/>
      <c r="I770" s="206"/>
      <c r="J770" s="144"/>
      <c r="K770" s="144"/>
      <c r="L770" s="144"/>
      <c r="M770" s="146"/>
      <c r="N770" s="138"/>
      <c r="O770" s="138"/>
      <c r="P770" s="138"/>
      <c r="Q770" s="138"/>
      <c r="R770" s="138"/>
      <c r="S770" s="138"/>
      <c r="T770" s="138"/>
      <c r="U770" s="138"/>
      <c r="V770" s="138"/>
      <c r="W770" s="138"/>
      <c r="X770" s="138"/>
      <c r="Y770" s="138"/>
      <c r="Z770" s="138"/>
    </row>
    <row r="771" ht="12.75" customHeight="1">
      <c r="A771" s="141"/>
      <c r="B771" s="142"/>
      <c r="C771" s="142"/>
      <c r="D771" s="206"/>
      <c r="E771" s="144"/>
      <c r="F771" s="145"/>
      <c r="G771" s="144"/>
      <c r="H771" s="145"/>
      <c r="I771" s="206"/>
      <c r="J771" s="144"/>
      <c r="K771" s="144"/>
      <c r="L771" s="144"/>
      <c r="M771" s="146"/>
      <c r="N771" s="138"/>
      <c r="O771" s="138"/>
      <c r="P771" s="138"/>
      <c r="Q771" s="138"/>
      <c r="R771" s="138"/>
      <c r="S771" s="138"/>
      <c r="T771" s="138"/>
      <c r="U771" s="138"/>
      <c r="V771" s="138"/>
      <c r="W771" s="138"/>
      <c r="X771" s="138"/>
      <c r="Y771" s="138"/>
      <c r="Z771" s="138"/>
    </row>
    <row r="772" ht="12.75" customHeight="1">
      <c r="A772" s="141"/>
      <c r="B772" s="142"/>
      <c r="C772" s="142"/>
      <c r="D772" s="206"/>
      <c r="E772" s="144"/>
      <c r="F772" s="145"/>
      <c r="G772" s="144"/>
      <c r="H772" s="145"/>
      <c r="I772" s="206"/>
      <c r="J772" s="144"/>
      <c r="K772" s="144"/>
      <c r="L772" s="144"/>
      <c r="M772" s="146"/>
      <c r="N772" s="138"/>
      <c r="O772" s="138"/>
      <c r="P772" s="138"/>
      <c r="Q772" s="138"/>
      <c r="R772" s="138"/>
      <c r="S772" s="138"/>
      <c r="T772" s="138"/>
      <c r="U772" s="138"/>
      <c r="V772" s="138"/>
      <c r="W772" s="138"/>
      <c r="X772" s="138"/>
      <c r="Y772" s="138"/>
      <c r="Z772" s="138"/>
    </row>
    <row r="773" ht="12.75" customHeight="1">
      <c r="A773" s="141"/>
      <c r="B773" s="142"/>
      <c r="C773" s="142"/>
      <c r="D773" s="206"/>
      <c r="E773" s="144"/>
      <c r="F773" s="145"/>
      <c r="G773" s="144"/>
      <c r="H773" s="145"/>
      <c r="I773" s="206"/>
      <c r="J773" s="144"/>
      <c r="K773" s="144"/>
      <c r="L773" s="144"/>
      <c r="M773" s="146"/>
      <c r="N773" s="138"/>
      <c r="O773" s="138"/>
      <c r="P773" s="138"/>
      <c r="Q773" s="138"/>
      <c r="R773" s="138"/>
      <c r="S773" s="138"/>
      <c r="T773" s="138"/>
      <c r="U773" s="138"/>
      <c r="V773" s="138"/>
      <c r="W773" s="138"/>
      <c r="X773" s="138"/>
      <c r="Y773" s="138"/>
      <c r="Z773" s="138"/>
    </row>
    <row r="774" ht="12.75" customHeight="1">
      <c r="A774" s="141"/>
      <c r="B774" s="142"/>
      <c r="C774" s="142"/>
      <c r="D774" s="206"/>
      <c r="E774" s="144"/>
      <c r="F774" s="145"/>
      <c r="G774" s="144"/>
      <c r="H774" s="145"/>
      <c r="I774" s="206"/>
      <c r="J774" s="144"/>
      <c r="K774" s="144"/>
      <c r="L774" s="144"/>
      <c r="M774" s="146"/>
      <c r="N774" s="138"/>
      <c r="O774" s="138"/>
      <c r="P774" s="138"/>
      <c r="Q774" s="138"/>
      <c r="R774" s="138"/>
      <c r="S774" s="138"/>
      <c r="T774" s="138"/>
      <c r="U774" s="138"/>
      <c r="V774" s="138"/>
      <c r="W774" s="138"/>
      <c r="X774" s="138"/>
      <c r="Y774" s="138"/>
      <c r="Z774" s="138"/>
    </row>
    <row r="775" ht="12.75" customHeight="1">
      <c r="A775" s="141"/>
      <c r="B775" s="142"/>
      <c r="C775" s="142"/>
      <c r="D775" s="206"/>
      <c r="E775" s="144"/>
      <c r="F775" s="145"/>
      <c r="G775" s="144"/>
      <c r="H775" s="145"/>
      <c r="I775" s="206"/>
      <c r="J775" s="144"/>
      <c r="K775" s="144"/>
      <c r="L775" s="144"/>
      <c r="M775" s="146"/>
      <c r="N775" s="138"/>
      <c r="O775" s="138"/>
      <c r="P775" s="138"/>
      <c r="Q775" s="138"/>
      <c r="R775" s="138"/>
      <c r="S775" s="138"/>
      <c r="T775" s="138"/>
      <c r="U775" s="138"/>
      <c r="V775" s="138"/>
      <c r="W775" s="138"/>
      <c r="X775" s="138"/>
      <c r="Y775" s="138"/>
      <c r="Z775" s="138"/>
    </row>
    <row r="776" ht="12.75" customHeight="1">
      <c r="A776" s="141"/>
      <c r="B776" s="142"/>
      <c r="C776" s="142"/>
      <c r="D776" s="206"/>
      <c r="E776" s="144"/>
      <c r="F776" s="145"/>
      <c r="G776" s="144"/>
      <c r="H776" s="145"/>
      <c r="I776" s="206"/>
      <c r="J776" s="144"/>
      <c r="K776" s="144"/>
      <c r="L776" s="144"/>
      <c r="M776" s="146"/>
      <c r="N776" s="138"/>
      <c r="O776" s="138"/>
      <c r="P776" s="138"/>
      <c r="Q776" s="138"/>
      <c r="R776" s="138"/>
      <c r="S776" s="138"/>
      <c r="T776" s="138"/>
      <c r="U776" s="138"/>
      <c r="V776" s="138"/>
      <c r="W776" s="138"/>
      <c r="X776" s="138"/>
      <c r="Y776" s="138"/>
      <c r="Z776" s="138"/>
    </row>
    <row r="777" ht="12.75" customHeight="1">
      <c r="A777" s="141"/>
      <c r="B777" s="142"/>
      <c r="C777" s="142"/>
      <c r="D777" s="206"/>
      <c r="E777" s="144"/>
      <c r="F777" s="145"/>
      <c r="G777" s="144"/>
      <c r="H777" s="145"/>
      <c r="I777" s="206"/>
      <c r="J777" s="144"/>
      <c r="K777" s="144"/>
      <c r="L777" s="144"/>
      <c r="M777" s="146"/>
      <c r="N777" s="138"/>
      <c r="O777" s="138"/>
      <c r="P777" s="138"/>
      <c r="Q777" s="138"/>
      <c r="R777" s="138"/>
      <c r="S777" s="138"/>
      <c r="T777" s="138"/>
      <c r="U777" s="138"/>
      <c r="V777" s="138"/>
      <c r="W777" s="138"/>
      <c r="X777" s="138"/>
      <c r="Y777" s="138"/>
      <c r="Z777" s="138"/>
    </row>
    <row r="778" ht="12.75" customHeight="1">
      <c r="A778" s="141"/>
      <c r="B778" s="142"/>
      <c r="C778" s="142"/>
      <c r="D778" s="206"/>
      <c r="E778" s="144"/>
      <c r="F778" s="145"/>
      <c r="G778" s="144"/>
      <c r="H778" s="145"/>
      <c r="I778" s="206"/>
      <c r="J778" s="144"/>
      <c r="K778" s="144"/>
      <c r="L778" s="144"/>
      <c r="M778" s="146"/>
      <c r="N778" s="138"/>
      <c r="O778" s="138"/>
      <c r="P778" s="138"/>
      <c r="Q778" s="138"/>
      <c r="R778" s="138"/>
      <c r="S778" s="138"/>
      <c r="T778" s="138"/>
      <c r="U778" s="138"/>
      <c r="V778" s="138"/>
      <c r="W778" s="138"/>
      <c r="X778" s="138"/>
      <c r="Y778" s="138"/>
      <c r="Z778" s="138"/>
    </row>
    <row r="779" ht="12.75" customHeight="1">
      <c r="A779" s="141"/>
      <c r="B779" s="142"/>
      <c r="C779" s="142"/>
      <c r="D779" s="206"/>
      <c r="E779" s="144"/>
      <c r="F779" s="145"/>
      <c r="G779" s="144"/>
      <c r="H779" s="145"/>
      <c r="I779" s="206"/>
      <c r="J779" s="144"/>
      <c r="K779" s="144"/>
      <c r="L779" s="144"/>
      <c r="M779" s="146"/>
      <c r="N779" s="138"/>
      <c r="O779" s="138"/>
      <c r="P779" s="138"/>
      <c r="Q779" s="138"/>
      <c r="R779" s="138"/>
      <c r="S779" s="138"/>
      <c r="T779" s="138"/>
      <c r="U779" s="138"/>
      <c r="V779" s="138"/>
      <c r="W779" s="138"/>
      <c r="X779" s="138"/>
      <c r="Y779" s="138"/>
      <c r="Z779" s="138"/>
    </row>
    <row r="780" ht="12.75" customHeight="1">
      <c r="A780" s="141"/>
      <c r="B780" s="142"/>
      <c r="C780" s="142"/>
      <c r="D780" s="206"/>
      <c r="E780" s="144"/>
      <c r="F780" s="145"/>
      <c r="G780" s="144"/>
      <c r="H780" s="145"/>
      <c r="I780" s="206"/>
      <c r="J780" s="144"/>
      <c r="K780" s="144"/>
      <c r="L780" s="144"/>
      <c r="M780" s="146"/>
      <c r="N780" s="138"/>
      <c r="O780" s="138"/>
      <c r="P780" s="138"/>
      <c r="Q780" s="138"/>
      <c r="R780" s="138"/>
      <c r="S780" s="138"/>
      <c r="T780" s="138"/>
      <c r="U780" s="138"/>
      <c r="V780" s="138"/>
      <c r="W780" s="138"/>
      <c r="X780" s="138"/>
      <c r="Y780" s="138"/>
      <c r="Z780" s="138"/>
    </row>
    <row r="781" ht="12.75" customHeight="1">
      <c r="A781" s="141"/>
      <c r="B781" s="142"/>
      <c r="C781" s="142"/>
      <c r="D781" s="206"/>
      <c r="E781" s="144"/>
      <c r="F781" s="145"/>
      <c r="G781" s="144"/>
      <c r="H781" s="145"/>
      <c r="I781" s="206"/>
      <c r="J781" s="144"/>
      <c r="K781" s="144"/>
      <c r="L781" s="144"/>
      <c r="M781" s="146"/>
      <c r="N781" s="138"/>
      <c r="O781" s="138"/>
      <c r="P781" s="138"/>
      <c r="Q781" s="138"/>
      <c r="R781" s="138"/>
      <c r="S781" s="138"/>
      <c r="T781" s="138"/>
      <c r="U781" s="138"/>
      <c r="V781" s="138"/>
      <c r="W781" s="138"/>
      <c r="X781" s="138"/>
      <c r="Y781" s="138"/>
      <c r="Z781" s="138"/>
    </row>
    <row r="782" ht="12.75" customHeight="1">
      <c r="A782" s="141"/>
      <c r="B782" s="142"/>
      <c r="C782" s="142"/>
      <c r="D782" s="206"/>
      <c r="E782" s="144"/>
      <c r="F782" s="145"/>
      <c r="G782" s="144"/>
      <c r="H782" s="145"/>
      <c r="I782" s="206"/>
      <c r="J782" s="144"/>
      <c r="K782" s="144"/>
      <c r="L782" s="144"/>
      <c r="M782" s="146"/>
      <c r="N782" s="138"/>
      <c r="O782" s="138"/>
      <c r="P782" s="138"/>
      <c r="Q782" s="138"/>
      <c r="R782" s="138"/>
      <c r="S782" s="138"/>
      <c r="T782" s="138"/>
      <c r="U782" s="138"/>
      <c r="V782" s="138"/>
      <c r="W782" s="138"/>
      <c r="X782" s="138"/>
      <c r="Y782" s="138"/>
      <c r="Z782" s="138"/>
    </row>
    <row r="783" ht="12.75" customHeight="1">
      <c r="A783" s="141"/>
      <c r="B783" s="142"/>
      <c r="C783" s="142"/>
      <c r="D783" s="206"/>
      <c r="E783" s="144"/>
      <c r="F783" s="145"/>
      <c r="G783" s="144"/>
      <c r="H783" s="145"/>
      <c r="I783" s="206"/>
      <c r="J783" s="144"/>
      <c r="K783" s="144"/>
      <c r="L783" s="144"/>
      <c r="M783" s="146"/>
      <c r="N783" s="138"/>
      <c r="O783" s="138"/>
      <c r="P783" s="138"/>
      <c r="Q783" s="138"/>
      <c r="R783" s="138"/>
      <c r="S783" s="138"/>
      <c r="T783" s="138"/>
      <c r="U783" s="138"/>
      <c r="V783" s="138"/>
      <c r="W783" s="138"/>
      <c r="X783" s="138"/>
      <c r="Y783" s="138"/>
      <c r="Z783" s="138"/>
    </row>
    <row r="784" ht="12.75" customHeight="1">
      <c r="A784" s="141"/>
      <c r="B784" s="142"/>
      <c r="C784" s="142"/>
      <c r="D784" s="206"/>
      <c r="E784" s="144"/>
      <c r="F784" s="145"/>
      <c r="G784" s="144"/>
      <c r="H784" s="145"/>
      <c r="I784" s="206"/>
      <c r="J784" s="144"/>
      <c r="K784" s="144"/>
      <c r="L784" s="144"/>
      <c r="M784" s="146"/>
      <c r="N784" s="138"/>
      <c r="O784" s="138"/>
      <c r="P784" s="138"/>
      <c r="Q784" s="138"/>
      <c r="R784" s="138"/>
      <c r="S784" s="138"/>
      <c r="T784" s="138"/>
      <c r="U784" s="138"/>
      <c r="V784" s="138"/>
      <c r="W784" s="138"/>
      <c r="X784" s="138"/>
      <c r="Y784" s="138"/>
      <c r="Z784" s="138"/>
    </row>
    <row r="785" ht="12.75" customHeight="1">
      <c r="A785" s="141"/>
      <c r="B785" s="142"/>
      <c r="C785" s="142"/>
      <c r="D785" s="206"/>
      <c r="E785" s="144"/>
      <c r="F785" s="145"/>
      <c r="G785" s="144"/>
      <c r="H785" s="145"/>
      <c r="I785" s="206"/>
      <c r="J785" s="144"/>
      <c r="K785" s="144"/>
      <c r="L785" s="144"/>
      <c r="M785" s="146"/>
      <c r="N785" s="138"/>
      <c r="O785" s="138"/>
      <c r="P785" s="138"/>
      <c r="Q785" s="138"/>
      <c r="R785" s="138"/>
      <c r="S785" s="138"/>
      <c r="T785" s="138"/>
      <c r="U785" s="138"/>
      <c r="V785" s="138"/>
      <c r="W785" s="138"/>
      <c r="X785" s="138"/>
      <c r="Y785" s="138"/>
      <c r="Z785" s="138"/>
    </row>
    <row r="786" ht="12.75" customHeight="1">
      <c r="A786" s="141"/>
      <c r="B786" s="142"/>
      <c r="C786" s="142"/>
      <c r="D786" s="206"/>
      <c r="E786" s="144"/>
      <c r="F786" s="145"/>
      <c r="G786" s="144"/>
      <c r="H786" s="145"/>
      <c r="I786" s="206"/>
      <c r="J786" s="144"/>
      <c r="K786" s="144"/>
      <c r="L786" s="144"/>
      <c r="M786" s="146"/>
      <c r="N786" s="138"/>
      <c r="O786" s="138"/>
      <c r="P786" s="138"/>
      <c r="Q786" s="138"/>
      <c r="R786" s="138"/>
      <c r="S786" s="138"/>
      <c r="T786" s="138"/>
      <c r="U786" s="138"/>
      <c r="V786" s="138"/>
      <c r="W786" s="138"/>
      <c r="X786" s="138"/>
      <c r="Y786" s="138"/>
      <c r="Z786" s="138"/>
    </row>
    <row r="787" ht="12.75" customHeight="1">
      <c r="A787" s="141"/>
      <c r="B787" s="142"/>
      <c r="C787" s="142"/>
      <c r="D787" s="206"/>
      <c r="E787" s="144"/>
      <c r="F787" s="145"/>
      <c r="G787" s="144"/>
      <c r="H787" s="145"/>
      <c r="I787" s="206"/>
      <c r="J787" s="144"/>
      <c r="K787" s="144"/>
      <c r="L787" s="144"/>
      <c r="M787" s="146"/>
      <c r="N787" s="138"/>
      <c r="O787" s="138"/>
      <c r="P787" s="138"/>
      <c r="Q787" s="138"/>
      <c r="R787" s="138"/>
      <c r="S787" s="138"/>
      <c r="T787" s="138"/>
      <c r="U787" s="138"/>
      <c r="V787" s="138"/>
      <c r="W787" s="138"/>
      <c r="X787" s="138"/>
      <c r="Y787" s="138"/>
      <c r="Z787" s="138"/>
    </row>
    <row r="788" ht="12.75" customHeight="1">
      <c r="A788" s="141"/>
      <c r="B788" s="142"/>
      <c r="C788" s="142"/>
      <c r="D788" s="206"/>
      <c r="E788" s="144"/>
      <c r="F788" s="145"/>
      <c r="G788" s="144"/>
      <c r="H788" s="145"/>
      <c r="I788" s="206"/>
      <c r="J788" s="144"/>
      <c r="K788" s="144"/>
      <c r="L788" s="144"/>
      <c r="M788" s="146"/>
      <c r="N788" s="138"/>
      <c r="O788" s="138"/>
      <c r="P788" s="138"/>
      <c r="Q788" s="138"/>
      <c r="R788" s="138"/>
      <c r="S788" s="138"/>
      <c r="T788" s="138"/>
      <c r="U788" s="138"/>
      <c r="V788" s="138"/>
      <c r="W788" s="138"/>
      <c r="X788" s="138"/>
      <c r="Y788" s="138"/>
      <c r="Z788" s="138"/>
    </row>
    <row r="789" ht="12.75" customHeight="1">
      <c r="A789" s="141"/>
      <c r="B789" s="142"/>
      <c r="C789" s="142"/>
      <c r="D789" s="206"/>
      <c r="E789" s="144"/>
      <c r="F789" s="145"/>
      <c r="G789" s="144"/>
      <c r="H789" s="145"/>
      <c r="I789" s="206"/>
      <c r="J789" s="144"/>
      <c r="K789" s="144"/>
      <c r="L789" s="144"/>
      <c r="M789" s="146"/>
      <c r="N789" s="138"/>
      <c r="O789" s="138"/>
      <c r="P789" s="138"/>
      <c r="Q789" s="138"/>
      <c r="R789" s="138"/>
      <c r="S789" s="138"/>
      <c r="T789" s="138"/>
      <c r="U789" s="138"/>
      <c r="V789" s="138"/>
      <c r="W789" s="138"/>
      <c r="X789" s="138"/>
      <c r="Y789" s="138"/>
      <c r="Z789" s="138"/>
    </row>
    <row r="790" ht="12.75" customHeight="1">
      <c r="A790" s="141"/>
      <c r="B790" s="142"/>
      <c r="C790" s="142"/>
      <c r="D790" s="206"/>
      <c r="E790" s="144"/>
      <c r="F790" s="145"/>
      <c r="G790" s="144"/>
      <c r="H790" s="145"/>
      <c r="I790" s="206"/>
      <c r="J790" s="144"/>
      <c r="K790" s="144"/>
      <c r="L790" s="144"/>
      <c r="M790" s="146"/>
      <c r="N790" s="138"/>
      <c r="O790" s="138"/>
      <c r="P790" s="138"/>
      <c r="Q790" s="138"/>
      <c r="R790" s="138"/>
      <c r="S790" s="138"/>
      <c r="T790" s="138"/>
      <c r="U790" s="138"/>
      <c r="V790" s="138"/>
      <c r="W790" s="138"/>
      <c r="X790" s="138"/>
      <c r="Y790" s="138"/>
      <c r="Z790" s="138"/>
    </row>
    <row r="791" ht="12.75" customHeight="1">
      <c r="A791" s="141"/>
      <c r="B791" s="142"/>
      <c r="C791" s="142"/>
      <c r="D791" s="206"/>
      <c r="E791" s="144"/>
      <c r="F791" s="145"/>
      <c r="G791" s="144"/>
      <c r="H791" s="145"/>
      <c r="I791" s="206"/>
      <c r="J791" s="144"/>
      <c r="K791" s="144"/>
      <c r="L791" s="144"/>
      <c r="M791" s="146"/>
      <c r="N791" s="138"/>
      <c r="O791" s="138"/>
      <c r="P791" s="138"/>
      <c r="Q791" s="138"/>
      <c r="R791" s="138"/>
      <c r="S791" s="138"/>
      <c r="T791" s="138"/>
      <c r="U791" s="138"/>
      <c r="V791" s="138"/>
      <c r="W791" s="138"/>
      <c r="X791" s="138"/>
      <c r="Y791" s="138"/>
      <c r="Z791" s="138"/>
    </row>
    <row r="792" ht="12.75" customHeight="1">
      <c r="A792" s="141"/>
      <c r="B792" s="142"/>
      <c r="C792" s="142"/>
      <c r="D792" s="206"/>
      <c r="E792" s="144"/>
      <c r="F792" s="145"/>
      <c r="G792" s="144"/>
      <c r="H792" s="145"/>
      <c r="I792" s="206"/>
      <c r="J792" s="144"/>
      <c r="K792" s="144"/>
      <c r="L792" s="144"/>
      <c r="M792" s="146"/>
      <c r="N792" s="138"/>
      <c r="O792" s="138"/>
      <c r="P792" s="138"/>
      <c r="Q792" s="138"/>
      <c r="R792" s="138"/>
      <c r="S792" s="138"/>
      <c r="T792" s="138"/>
      <c r="U792" s="138"/>
      <c r="V792" s="138"/>
      <c r="W792" s="138"/>
      <c r="X792" s="138"/>
      <c r="Y792" s="138"/>
      <c r="Z792" s="138"/>
    </row>
    <row r="793" ht="12.75" customHeight="1">
      <c r="A793" s="141"/>
      <c r="B793" s="142"/>
      <c r="C793" s="142"/>
      <c r="D793" s="206"/>
      <c r="E793" s="144"/>
      <c r="F793" s="145"/>
      <c r="G793" s="144"/>
      <c r="H793" s="145"/>
      <c r="I793" s="206"/>
      <c r="J793" s="144"/>
      <c r="K793" s="144"/>
      <c r="L793" s="144"/>
      <c r="M793" s="146"/>
      <c r="N793" s="138"/>
      <c r="O793" s="138"/>
      <c r="P793" s="138"/>
      <c r="Q793" s="138"/>
      <c r="R793" s="138"/>
      <c r="S793" s="138"/>
      <c r="T793" s="138"/>
      <c r="U793" s="138"/>
      <c r="V793" s="138"/>
      <c r="W793" s="138"/>
      <c r="X793" s="138"/>
      <c r="Y793" s="138"/>
      <c r="Z793" s="138"/>
    </row>
    <row r="794" ht="12.75" customHeight="1">
      <c r="A794" s="141"/>
      <c r="B794" s="142"/>
      <c r="C794" s="142"/>
      <c r="D794" s="206"/>
      <c r="E794" s="144"/>
      <c r="F794" s="145"/>
      <c r="G794" s="144"/>
      <c r="H794" s="145"/>
      <c r="I794" s="206"/>
      <c r="J794" s="144"/>
      <c r="K794" s="144"/>
      <c r="L794" s="144"/>
      <c r="M794" s="146"/>
      <c r="N794" s="138"/>
      <c r="O794" s="138"/>
      <c r="P794" s="138"/>
      <c r="Q794" s="138"/>
      <c r="R794" s="138"/>
      <c r="S794" s="138"/>
      <c r="T794" s="138"/>
      <c r="U794" s="138"/>
      <c r="V794" s="138"/>
      <c r="W794" s="138"/>
      <c r="X794" s="138"/>
      <c r="Y794" s="138"/>
      <c r="Z794" s="138"/>
    </row>
    <row r="795" ht="12.75" customHeight="1">
      <c r="A795" s="141"/>
      <c r="B795" s="142"/>
      <c r="C795" s="142"/>
      <c r="D795" s="206"/>
      <c r="E795" s="144"/>
      <c r="F795" s="145"/>
      <c r="G795" s="144"/>
      <c r="H795" s="145"/>
      <c r="I795" s="206"/>
      <c r="J795" s="144"/>
      <c r="K795" s="144"/>
      <c r="L795" s="144"/>
      <c r="M795" s="146"/>
      <c r="N795" s="138"/>
      <c r="O795" s="138"/>
      <c r="P795" s="138"/>
      <c r="Q795" s="138"/>
      <c r="R795" s="138"/>
      <c r="S795" s="138"/>
      <c r="T795" s="138"/>
      <c r="U795" s="138"/>
      <c r="V795" s="138"/>
      <c r="W795" s="138"/>
      <c r="X795" s="138"/>
      <c r="Y795" s="138"/>
      <c r="Z795" s="138"/>
    </row>
    <row r="796" ht="12.75" customHeight="1">
      <c r="A796" s="141"/>
      <c r="B796" s="142"/>
      <c r="C796" s="142"/>
      <c r="D796" s="206"/>
      <c r="E796" s="144"/>
      <c r="F796" s="145"/>
      <c r="G796" s="144"/>
      <c r="H796" s="145"/>
      <c r="I796" s="206"/>
      <c r="J796" s="144"/>
      <c r="K796" s="144"/>
      <c r="L796" s="144"/>
      <c r="M796" s="146"/>
      <c r="N796" s="138"/>
      <c r="O796" s="138"/>
      <c r="P796" s="138"/>
      <c r="Q796" s="138"/>
      <c r="R796" s="138"/>
      <c r="S796" s="138"/>
      <c r="T796" s="138"/>
      <c r="U796" s="138"/>
      <c r="V796" s="138"/>
      <c r="W796" s="138"/>
      <c r="X796" s="138"/>
      <c r="Y796" s="138"/>
      <c r="Z796" s="138"/>
    </row>
    <row r="797" ht="12.75" customHeight="1">
      <c r="A797" s="141"/>
      <c r="B797" s="142"/>
      <c r="C797" s="142"/>
      <c r="D797" s="206"/>
      <c r="E797" s="144"/>
      <c r="F797" s="145"/>
      <c r="G797" s="144"/>
      <c r="H797" s="145"/>
      <c r="I797" s="206"/>
      <c r="J797" s="144"/>
      <c r="K797" s="144"/>
      <c r="L797" s="144"/>
      <c r="M797" s="146"/>
      <c r="N797" s="138"/>
      <c r="O797" s="138"/>
      <c r="P797" s="138"/>
      <c r="Q797" s="138"/>
      <c r="R797" s="138"/>
      <c r="S797" s="138"/>
      <c r="T797" s="138"/>
      <c r="U797" s="138"/>
      <c r="V797" s="138"/>
      <c r="W797" s="138"/>
      <c r="X797" s="138"/>
      <c r="Y797" s="138"/>
      <c r="Z797" s="138"/>
    </row>
    <row r="798" ht="12.75" customHeight="1">
      <c r="A798" s="141"/>
      <c r="B798" s="142"/>
      <c r="C798" s="142"/>
      <c r="D798" s="206"/>
      <c r="E798" s="144"/>
      <c r="F798" s="145"/>
      <c r="G798" s="144"/>
      <c r="H798" s="145"/>
      <c r="I798" s="206"/>
      <c r="J798" s="144"/>
      <c r="K798" s="144"/>
      <c r="L798" s="144"/>
      <c r="M798" s="146"/>
      <c r="N798" s="138"/>
      <c r="O798" s="138"/>
      <c r="P798" s="138"/>
      <c r="Q798" s="138"/>
      <c r="R798" s="138"/>
      <c r="S798" s="138"/>
      <c r="T798" s="138"/>
      <c r="U798" s="138"/>
      <c r="V798" s="138"/>
      <c r="W798" s="138"/>
      <c r="X798" s="138"/>
      <c r="Y798" s="138"/>
      <c r="Z798" s="138"/>
    </row>
    <row r="799" ht="12.75" customHeight="1">
      <c r="A799" s="141"/>
      <c r="B799" s="142"/>
      <c r="C799" s="142"/>
      <c r="D799" s="206"/>
      <c r="E799" s="144"/>
      <c r="F799" s="145"/>
      <c r="G799" s="144"/>
      <c r="H799" s="145"/>
      <c r="I799" s="206"/>
      <c r="J799" s="144"/>
      <c r="K799" s="144"/>
      <c r="L799" s="144"/>
      <c r="M799" s="146"/>
      <c r="N799" s="138"/>
      <c r="O799" s="138"/>
      <c r="P799" s="138"/>
      <c r="Q799" s="138"/>
      <c r="R799" s="138"/>
      <c r="S799" s="138"/>
      <c r="T799" s="138"/>
      <c r="U799" s="138"/>
      <c r="V799" s="138"/>
      <c r="W799" s="138"/>
      <c r="X799" s="138"/>
      <c r="Y799" s="138"/>
      <c r="Z799" s="138"/>
    </row>
    <row r="800" ht="12.75" customHeight="1">
      <c r="A800" s="141"/>
      <c r="B800" s="142"/>
      <c r="C800" s="142"/>
      <c r="D800" s="206"/>
      <c r="E800" s="144"/>
      <c r="F800" s="145"/>
      <c r="G800" s="144"/>
      <c r="H800" s="145"/>
      <c r="I800" s="206"/>
      <c r="J800" s="144"/>
      <c r="K800" s="144"/>
      <c r="L800" s="144"/>
      <c r="M800" s="146"/>
      <c r="N800" s="138"/>
      <c r="O800" s="138"/>
      <c r="P800" s="138"/>
      <c r="Q800" s="138"/>
      <c r="R800" s="138"/>
      <c r="S800" s="138"/>
      <c r="T800" s="138"/>
      <c r="U800" s="138"/>
      <c r="V800" s="138"/>
      <c r="W800" s="138"/>
      <c r="X800" s="138"/>
      <c r="Y800" s="138"/>
      <c r="Z800" s="138"/>
    </row>
    <row r="801" ht="12.75" customHeight="1">
      <c r="A801" s="141"/>
      <c r="B801" s="142"/>
      <c r="C801" s="142"/>
      <c r="D801" s="206"/>
      <c r="E801" s="144"/>
      <c r="F801" s="145"/>
      <c r="G801" s="144"/>
      <c r="H801" s="145"/>
      <c r="I801" s="206"/>
      <c r="J801" s="144"/>
      <c r="K801" s="144"/>
      <c r="L801" s="144"/>
      <c r="M801" s="146"/>
      <c r="N801" s="138"/>
      <c r="O801" s="138"/>
      <c r="P801" s="138"/>
      <c r="Q801" s="138"/>
      <c r="R801" s="138"/>
      <c r="S801" s="138"/>
      <c r="T801" s="138"/>
      <c r="U801" s="138"/>
      <c r="V801" s="138"/>
      <c r="W801" s="138"/>
      <c r="X801" s="138"/>
      <c r="Y801" s="138"/>
      <c r="Z801" s="138"/>
    </row>
    <row r="802" ht="12.75" customHeight="1">
      <c r="A802" s="141"/>
      <c r="B802" s="142"/>
      <c r="C802" s="142"/>
      <c r="D802" s="206"/>
      <c r="E802" s="144"/>
      <c r="F802" s="145"/>
      <c r="G802" s="144"/>
      <c r="H802" s="145"/>
      <c r="I802" s="206"/>
      <c r="J802" s="144"/>
      <c r="K802" s="144"/>
      <c r="L802" s="144"/>
      <c r="M802" s="146"/>
      <c r="N802" s="138"/>
      <c r="O802" s="138"/>
      <c r="P802" s="138"/>
      <c r="Q802" s="138"/>
      <c r="R802" s="138"/>
      <c r="S802" s="138"/>
      <c r="T802" s="138"/>
      <c r="U802" s="138"/>
      <c r="V802" s="138"/>
      <c r="W802" s="138"/>
      <c r="X802" s="138"/>
      <c r="Y802" s="138"/>
      <c r="Z802" s="138"/>
    </row>
    <row r="803" ht="12.75" customHeight="1">
      <c r="A803" s="141"/>
      <c r="B803" s="142"/>
      <c r="C803" s="142"/>
      <c r="D803" s="206"/>
      <c r="E803" s="144"/>
      <c r="F803" s="145"/>
      <c r="G803" s="144"/>
      <c r="H803" s="145"/>
      <c r="I803" s="206"/>
      <c r="J803" s="144"/>
      <c r="K803" s="144"/>
      <c r="L803" s="144"/>
      <c r="M803" s="146"/>
      <c r="N803" s="138"/>
      <c r="O803" s="138"/>
      <c r="P803" s="138"/>
      <c r="Q803" s="138"/>
      <c r="R803" s="138"/>
      <c r="S803" s="138"/>
      <c r="T803" s="138"/>
      <c r="U803" s="138"/>
      <c r="V803" s="138"/>
      <c r="W803" s="138"/>
      <c r="X803" s="138"/>
      <c r="Y803" s="138"/>
      <c r="Z803" s="138"/>
    </row>
    <row r="804" ht="12.75" customHeight="1">
      <c r="A804" s="141"/>
      <c r="B804" s="142"/>
      <c r="C804" s="142"/>
      <c r="D804" s="206"/>
      <c r="E804" s="144"/>
      <c r="F804" s="145"/>
      <c r="G804" s="144"/>
      <c r="H804" s="145"/>
      <c r="I804" s="206"/>
      <c r="J804" s="144"/>
      <c r="K804" s="144"/>
      <c r="L804" s="144"/>
      <c r="M804" s="146"/>
      <c r="N804" s="138"/>
      <c r="O804" s="138"/>
      <c r="P804" s="138"/>
      <c r="Q804" s="138"/>
      <c r="R804" s="138"/>
      <c r="S804" s="138"/>
      <c r="T804" s="138"/>
      <c r="U804" s="138"/>
      <c r="V804" s="138"/>
      <c r="W804" s="138"/>
      <c r="X804" s="138"/>
      <c r="Y804" s="138"/>
      <c r="Z804" s="138"/>
    </row>
    <row r="805" ht="12.75" customHeight="1">
      <c r="A805" s="141"/>
      <c r="B805" s="142"/>
      <c r="C805" s="142"/>
      <c r="D805" s="206"/>
      <c r="E805" s="144"/>
      <c r="F805" s="145"/>
      <c r="G805" s="144"/>
      <c r="H805" s="145"/>
      <c r="I805" s="206"/>
      <c r="J805" s="144"/>
      <c r="K805" s="144"/>
      <c r="L805" s="144"/>
      <c r="M805" s="146"/>
      <c r="N805" s="138"/>
      <c r="O805" s="138"/>
      <c r="P805" s="138"/>
      <c r="Q805" s="138"/>
      <c r="R805" s="138"/>
      <c r="S805" s="138"/>
      <c r="T805" s="138"/>
      <c r="U805" s="138"/>
      <c r="V805" s="138"/>
      <c r="W805" s="138"/>
      <c r="X805" s="138"/>
      <c r="Y805" s="138"/>
      <c r="Z805" s="138"/>
    </row>
    <row r="806" ht="12.75" customHeight="1">
      <c r="A806" s="141"/>
      <c r="B806" s="142"/>
      <c r="C806" s="142"/>
      <c r="D806" s="206"/>
      <c r="E806" s="144"/>
      <c r="F806" s="145"/>
      <c r="G806" s="144"/>
      <c r="H806" s="145"/>
      <c r="I806" s="206"/>
      <c r="J806" s="144"/>
      <c r="K806" s="144"/>
      <c r="L806" s="144"/>
      <c r="M806" s="146"/>
      <c r="N806" s="138"/>
      <c r="O806" s="138"/>
      <c r="P806" s="138"/>
      <c r="Q806" s="138"/>
      <c r="R806" s="138"/>
      <c r="S806" s="138"/>
      <c r="T806" s="138"/>
      <c r="U806" s="138"/>
      <c r="V806" s="138"/>
      <c r="W806" s="138"/>
      <c r="X806" s="138"/>
      <c r="Y806" s="138"/>
      <c r="Z806" s="138"/>
    </row>
    <row r="807" ht="12.75" customHeight="1">
      <c r="A807" s="141"/>
      <c r="B807" s="142"/>
      <c r="C807" s="142"/>
      <c r="D807" s="206"/>
      <c r="E807" s="144"/>
      <c r="F807" s="145"/>
      <c r="G807" s="144"/>
      <c r="H807" s="145"/>
      <c r="I807" s="206"/>
      <c r="J807" s="144"/>
      <c r="K807" s="144"/>
      <c r="L807" s="144"/>
      <c r="M807" s="146"/>
      <c r="N807" s="138"/>
      <c r="O807" s="138"/>
      <c r="P807" s="138"/>
      <c r="Q807" s="138"/>
      <c r="R807" s="138"/>
      <c r="S807" s="138"/>
      <c r="T807" s="138"/>
      <c r="U807" s="138"/>
      <c r="V807" s="138"/>
      <c r="W807" s="138"/>
      <c r="X807" s="138"/>
      <c r="Y807" s="138"/>
      <c r="Z807" s="138"/>
    </row>
    <row r="808" ht="12.75" customHeight="1">
      <c r="A808" s="141"/>
      <c r="B808" s="142"/>
      <c r="C808" s="142"/>
      <c r="D808" s="206"/>
      <c r="E808" s="144"/>
      <c r="F808" s="145"/>
      <c r="G808" s="144"/>
      <c r="H808" s="145"/>
      <c r="I808" s="206"/>
      <c r="J808" s="144"/>
      <c r="K808" s="144"/>
      <c r="L808" s="144"/>
      <c r="M808" s="146"/>
      <c r="N808" s="138"/>
      <c r="O808" s="138"/>
      <c r="P808" s="138"/>
      <c r="Q808" s="138"/>
      <c r="R808" s="138"/>
      <c r="S808" s="138"/>
      <c r="T808" s="138"/>
      <c r="U808" s="138"/>
      <c r="V808" s="138"/>
      <c r="W808" s="138"/>
      <c r="X808" s="138"/>
      <c r="Y808" s="138"/>
      <c r="Z808" s="138"/>
    </row>
    <row r="809" ht="12.75" customHeight="1">
      <c r="A809" s="141"/>
      <c r="B809" s="142"/>
      <c r="C809" s="142"/>
      <c r="D809" s="206"/>
      <c r="E809" s="144"/>
      <c r="F809" s="145"/>
      <c r="G809" s="144"/>
      <c r="H809" s="145"/>
      <c r="I809" s="206"/>
      <c r="J809" s="144"/>
      <c r="K809" s="144"/>
      <c r="L809" s="144"/>
      <c r="M809" s="146"/>
      <c r="N809" s="138"/>
      <c r="O809" s="138"/>
      <c r="P809" s="138"/>
      <c r="Q809" s="138"/>
      <c r="R809" s="138"/>
      <c r="S809" s="138"/>
      <c r="T809" s="138"/>
      <c r="U809" s="138"/>
      <c r="V809" s="138"/>
      <c r="W809" s="138"/>
      <c r="X809" s="138"/>
      <c r="Y809" s="138"/>
      <c r="Z809" s="138"/>
    </row>
    <row r="810" ht="12.75" customHeight="1">
      <c r="A810" s="141"/>
      <c r="B810" s="142"/>
      <c r="C810" s="142"/>
      <c r="D810" s="206"/>
      <c r="E810" s="144"/>
      <c r="F810" s="145"/>
      <c r="G810" s="144"/>
      <c r="H810" s="145"/>
      <c r="I810" s="206"/>
      <c r="J810" s="144"/>
      <c r="K810" s="144"/>
      <c r="L810" s="144"/>
      <c r="M810" s="146"/>
      <c r="N810" s="138"/>
      <c r="O810" s="138"/>
      <c r="P810" s="138"/>
      <c r="Q810" s="138"/>
      <c r="R810" s="138"/>
      <c r="S810" s="138"/>
      <c r="T810" s="138"/>
      <c r="U810" s="138"/>
      <c r="V810" s="138"/>
      <c r="W810" s="138"/>
      <c r="X810" s="138"/>
      <c r="Y810" s="138"/>
      <c r="Z810" s="138"/>
    </row>
    <row r="811" ht="12.75" customHeight="1">
      <c r="A811" s="141"/>
      <c r="B811" s="142"/>
      <c r="C811" s="142"/>
      <c r="D811" s="206"/>
      <c r="E811" s="144"/>
      <c r="F811" s="145"/>
      <c r="G811" s="144"/>
      <c r="H811" s="145"/>
      <c r="I811" s="206"/>
      <c r="J811" s="144"/>
      <c r="K811" s="144"/>
      <c r="L811" s="144"/>
      <c r="M811" s="146"/>
      <c r="N811" s="138"/>
      <c r="O811" s="138"/>
      <c r="P811" s="138"/>
      <c r="Q811" s="138"/>
      <c r="R811" s="138"/>
      <c r="S811" s="138"/>
      <c r="T811" s="138"/>
      <c r="U811" s="138"/>
      <c r="V811" s="138"/>
      <c r="W811" s="138"/>
      <c r="X811" s="138"/>
      <c r="Y811" s="138"/>
      <c r="Z811" s="138"/>
    </row>
    <row r="812" ht="12.75" customHeight="1">
      <c r="A812" s="141"/>
      <c r="B812" s="142"/>
      <c r="C812" s="142"/>
      <c r="D812" s="206"/>
      <c r="E812" s="144"/>
      <c r="F812" s="145"/>
      <c r="G812" s="144"/>
      <c r="H812" s="145"/>
      <c r="I812" s="206"/>
      <c r="J812" s="144"/>
      <c r="K812" s="144"/>
      <c r="L812" s="144"/>
      <c r="M812" s="146"/>
      <c r="N812" s="138"/>
      <c r="O812" s="138"/>
      <c r="P812" s="138"/>
      <c r="Q812" s="138"/>
      <c r="R812" s="138"/>
      <c r="S812" s="138"/>
      <c r="T812" s="138"/>
      <c r="U812" s="138"/>
      <c r="V812" s="138"/>
      <c r="W812" s="138"/>
      <c r="X812" s="138"/>
      <c r="Y812" s="138"/>
      <c r="Z812" s="138"/>
    </row>
    <row r="813" ht="12.75" customHeight="1">
      <c r="A813" s="141"/>
      <c r="B813" s="142"/>
      <c r="C813" s="142"/>
      <c r="D813" s="206"/>
      <c r="E813" s="144"/>
      <c r="F813" s="145"/>
      <c r="G813" s="144"/>
      <c r="H813" s="145"/>
      <c r="I813" s="206"/>
      <c r="J813" s="144"/>
      <c r="K813" s="144"/>
      <c r="L813" s="144"/>
      <c r="M813" s="146"/>
      <c r="N813" s="138"/>
      <c r="O813" s="138"/>
      <c r="P813" s="138"/>
      <c r="Q813" s="138"/>
      <c r="R813" s="138"/>
      <c r="S813" s="138"/>
      <c r="T813" s="138"/>
      <c r="U813" s="138"/>
      <c r="V813" s="138"/>
      <c r="W813" s="138"/>
      <c r="X813" s="138"/>
      <c r="Y813" s="138"/>
      <c r="Z813" s="138"/>
    </row>
    <row r="814" ht="12.75" customHeight="1">
      <c r="A814" s="141"/>
      <c r="B814" s="142"/>
      <c r="C814" s="142"/>
      <c r="D814" s="206"/>
      <c r="E814" s="144"/>
      <c r="F814" s="145"/>
      <c r="G814" s="144"/>
      <c r="H814" s="145"/>
      <c r="I814" s="206"/>
      <c r="J814" s="144"/>
      <c r="K814" s="144"/>
      <c r="L814" s="144"/>
      <c r="M814" s="146"/>
      <c r="N814" s="138"/>
      <c r="O814" s="138"/>
      <c r="P814" s="138"/>
      <c r="Q814" s="138"/>
      <c r="R814" s="138"/>
      <c r="S814" s="138"/>
      <c r="T814" s="138"/>
      <c r="U814" s="138"/>
      <c r="V814" s="138"/>
      <c r="W814" s="138"/>
      <c r="X814" s="138"/>
      <c r="Y814" s="138"/>
      <c r="Z814" s="138"/>
    </row>
    <row r="815" ht="12.75" customHeight="1">
      <c r="A815" s="141"/>
      <c r="B815" s="142"/>
      <c r="C815" s="142"/>
      <c r="D815" s="206"/>
      <c r="E815" s="144"/>
      <c r="F815" s="145"/>
      <c r="G815" s="144"/>
      <c r="H815" s="145"/>
      <c r="I815" s="206"/>
      <c r="J815" s="144"/>
      <c r="K815" s="144"/>
      <c r="L815" s="144"/>
      <c r="M815" s="146"/>
      <c r="N815" s="138"/>
      <c r="O815" s="138"/>
      <c r="P815" s="138"/>
      <c r="Q815" s="138"/>
      <c r="R815" s="138"/>
      <c r="S815" s="138"/>
      <c r="T815" s="138"/>
      <c r="U815" s="138"/>
      <c r="V815" s="138"/>
      <c r="W815" s="138"/>
      <c r="X815" s="138"/>
      <c r="Y815" s="138"/>
      <c r="Z815" s="138"/>
    </row>
    <row r="816" ht="12.75" customHeight="1">
      <c r="A816" s="141"/>
      <c r="B816" s="142"/>
      <c r="C816" s="142"/>
      <c r="D816" s="206"/>
      <c r="E816" s="144"/>
      <c r="F816" s="145"/>
      <c r="G816" s="144"/>
      <c r="H816" s="145"/>
      <c r="I816" s="206"/>
      <c r="J816" s="144"/>
      <c r="K816" s="144"/>
      <c r="L816" s="144"/>
      <c r="M816" s="146"/>
      <c r="N816" s="138"/>
      <c r="O816" s="138"/>
      <c r="P816" s="138"/>
      <c r="Q816" s="138"/>
      <c r="R816" s="138"/>
      <c r="S816" s="138"/>
      <c r="T816" s="138"/>
      <c r="U816" s="138"/>
      <c r="V816" s="138"/>
      <c r="W816" s="138"/>
      <c r="X816" s="138"/>
      <c r="Y816" s="138"/>
      <c r="Z816" s="138"/>
    </row>
    <row r="817" ht="12.75" customHeight="1">
      <c r="A817" s="141"/>
      <c r="B817" s="142"/>
      <c r="C817" s="142"/>
      <c r="D817" s="206"/>
      <c r="E817" s="144"/>
      <c r="F817" s="145"/>
      <c r="G817" s="144"/>
      <c r="H817" s="145"/>
      <c r="I817" s="206"/>
      <c r="J817" s="144"/>
      <c r="K817" s="144"/>
      <c r="L817" s="144"/>
      <c r="M817" s="146"/>
      <c r="N817" s="138"/>
      <c r="O817" s="138"/>
      <c r="P817" s="138"/>
      <c r="Q817" s="138"/>
      <c r="R817" s="138"/>
      <c r="S817" s="138"/>
      <c r="T817" s="138"/>
      <c r="U817" s="138"/>
      <c r="V817" s="138"/>
      <c r="W817" s="138"/>
      <c r="X817" s="138"/>
      <c r="Y817" s="138"/>
      <c r="Z817" s="138"/>
    </row>
    <row r="818" ht="12.75" customHeight="1">
      <c r="A818" s="141"/>
      <c r="B818" s="142"/>
      <c r="C818" s="142"/>
      <c r="D818" s="206"/>
      <c r="E818" s="144"/>
      <c r="F818" s="145"/>
      <c r="G818" s="144"/>
      <c r="H818" s="145"/>
      <c r="I818" s="206"/>
      <c r="J818" s="144"/>
      <c r="K818" s="144"/>
      <c r="L818" s="144"/>
      <c r="M818" s="146"/>
      <c r="N818" s="138"/>
      <c r="O818" s="138"/>
      <c r="P818" s="138"/>
      <c r="Q818" s="138"/>
      <c r="R818" s="138"/>
      <c r="S818" s="138"/>
      <c r="T818" s="138"/>
      <c r="U818" s="138"/>
      <c r="V818" s="138"/>
      <c r="W818" s="138"/>
      <c r="X818" s="138"/>
      <c r="Y818" s="138"/>
      <c r="Z818" s="138"/>
    </row>
    <row r="819" ht="12.75" customHeight="1">
      <c r="A819" s="141"/>
      <c r="B819" s="142"/>
      <c r="C819" s="142"/>
      <c r="D819" s="206"/>
      <c r="E819" s="144"/>
      <c r="F819" s="145"/>
      <c r="G819" s="144"/>
      <c r="H819" s="145"/>
      <c r="I819" s="206"/>
      <c r="J819" s="144"/>
      <c r="K819" s="144"/>
      <c r="L819" s="144"/>
      <c r="M819" s="146"/>
      <c r="N819" s="138"/>
      <c r="O819" s="138"/>
      <c r="P819" s="138"/>
      <c r="Q819" s="138"/>
      <c r="R819" s="138"/>
      <c r="S819" s="138"/>
      <c r="T819" s="138"/>
      <c r="U819" s="138"/>
      <c r="V819" s="138"/>
      <c r="W819" s="138"/>
      <c r="X819" s="138"/>
      <c r="Y819" s="138"/>
      <c r="Z819" s="138"/>
    </row>
    <row r="820" ht="12.75" customHeight="1">
      <c r="A820" s="141"/>
      <c r="B820" s="142"/>
      <c r="C820" s="142"/>
      <c r="D820" s="206"/>
      <c r="E820" s="144"/>
      <c r="F820" s="145"/>
      <c r="G820" s="144"/>
      <c r="H820" s="145"/>
      <c r="I820" s="206"/>
      <c r="J820" s="144"/>
      <c r="K820" s="144"/>
      <c r="L820" s="144"/>
      <c r="M820" s="146"/>
      <c r="N820" s="138"/>
      <c r="O820" s="138"/>
      <c r="P820" s="138"/>
      <c r="Q820" s="138"/>
      <c r="R820" s="138"/>
      <c r="S820" s="138"/>
      <c r="T820" s="138"/>
      <c r="U820" s="138"/>
      <c r="V820" s="138"/>
      <c r="W820" s="138"/>
      <c r="X820" s="138"/>
      <c r="Y820" s="138"/>
      <c r="Z820" s="138"/>
    </row>
    <row r="821" ht="12.75" customHeight="1">
      <c r="A821" s="141"/>
      <c r="B821" s="142"/>
      <c r="C821" s="142"/>
      <c r="D821" s="206"/>
      <c r="E821" s="144"/>
      <c r="F821" s="145"/>
      <c r="G821" s="144"/>
      <c r="H821" s="145"/>
      <c r="I821" s="206"/>
      <c r="J821" s="144"/>
      <c r="K821" s="144"/>
      <c r="L821" s="144"/>
      <c r="M821" s="146"/>
      <c r="N821" s="138"/>
      <c r="O821" s="138"/>
      <c r="P821" s="138"/>
      <c r="Q821" s="138"/>
      <c r="R821" s="138"/>
      <c r="S821" s="138"/>
      <c r="T821" s="138"/>
      <c r="U821" s="138"/>
      <c r="V821" s="138"/>
      <c r="W821" s="138"/>
      <c r="X821" s="138"/>
      <c r="Y821" s="138"/>
      <c r="Z821" s="138"/>
    </row>
    <row r="822" ht="12.75" customHeight="1">
      <c r="A822" s="141"/>
      <c r="B822" s="142"/>
      <c r="C822" s="142"/>
      <c r="D822" s="206"/>
      <c r="E822" s="144"/>
      <c r="F822" s="145"/>
      <c r="G822" s="144"/>
      <c r="H822" s="145"/>
      <c r="I822" s="206"/>
      <c r="J822" s="144"/>
      <c r="K822" s="144"/>
      <c r="L822" s="144"/>
      <c r="M822" s="146"/>
      <c r="N822" s="138"/>
      <c r="O822" s="138"/>
      <c r="P822" s="138"/>
      <c r="Q822" s="138"/>
      <c r="R822" s="138"/>
      <c r="S822" s="138"/>
      <c r="T822" s="138"/>
      <c r="U822" s="138"/>
      <c r="V822" s="138"/>
      <c r="W822" s="138"/>
      <c r="X822" s="138"/>
      <c r="Y822" s="138"/>
      <c r="Z822" s="138"/>
    </row>
    <row r="823" ht="12.75" customHeight="1">
      <c r="A823" s="141"/>
      <c r="B823" s="142"/>
      <c r="C823" s="142"/>
      <c r="D823" s="206"/>
      <c r="E823" s="144"/>
      <c r="F823" s="145"/>
      <c r="G823" s="144"/>
      <c r="H823" s="145"/>
      <c r="I823" s="206"/>
      <c r="J823" s="144"/>
      <c r="K823" s="144"/>
      <c r="L823" s="144"/>
      <c r="M823" s="146"/>
      <c r="N823" s="138"/>
      <c r="O823" s="138"/>
      <c r="P823" s="138"/>
      <c r="Q823" s="138"/>
      <c r="R823" s="138"/>
      <c r="S823" s="138"/>
      <c r="T823" s="138"/>
      <c r="U823" s="138"/>
      <c r="V823" s="138"/>
      <c r="W823" s="138"/>
      <c r="X823" s="138"/>
      <c r="Y823" s="138"/>
      <c r="Z823" s="138"/>
    </row>
    <row r="824" ht="12.75" customHeight="1">
      <c r="A824" s="141"/>
      <c r="B824" s="142"/>
      <c r="C824" s="142"/>
      <c r="D824" s="206"/>
      <c r="E824" s="144"/>
      <c r="F824" s="145"/>
      <c r="G824" s="144"/>
      <c r="H824" s="145"/>
      <c r="I824" s="206"/>
      <c r="J824" s="144"/>
      <c r="K824" s="144"/>
      <c r="L824" s="144"/>
      <c r="M824" s="146"/>
      <c r="N824" s="138"/>
      <c r="O824" s="138"/>
      <c r="P824" s="138"/>
      <c r="Q824" s="138"/>
      <c r="R824" s="138"/>
      <c r="S824" s="138"/>
      <c r="T824" s="138"/>
      <c r="U824" s="138"/>
      <c r="V824" s="138"/>
      <c r="W824" s="138"/>
      <c r="X824" s="138"/>
      <c r="Y824" s="138"/>
      <c r="Z824" s="138"/>
    </row>
    <row r="825" ht="12.75" customHeight="1">
      <c r="A825" s="141"/>
      <c r="B825" s="142"/>
      <c r="C825" s="142"/>
      <c r="D825" s="206"/>
      <c r="E825" s="144"/>
      <c r="F825" s="145"/>
      <c r="G825" s="144"/>
      <c r="H825" s="145"/>
      <c r="I825" s="206"/>
      <c r="J825" s="144"/>
      <c r="K825" s="144"/>
      <c r="L825" s="144"/>
      <c r="M825" s="146"/>
      <c r="N825" s="138"/>
      <c r="O825" s="138"/>
      <c r="P825" s="138"/>
      <c r="Q825" s="138"/>
      <c r="R825" s="138"/>
      <c r="S825" s="138"/>
      <c r="T825" s="138"/>
      <c r="U825" s="138"/>
      <c r="V825" s="138"/>
      <c r="W825" s="138"/>
      <c r="X825" s="138"/>
      <c r="Y825" s="138"/>
      <c r="Z825" s="138"/>
    </row>
    <row r="826" ht="12.75" customHeight="1">
      <c r="A826" s="141"/>
      <c r="B826" s="142"/>
      <c r="C826" s="142"/>
      <c r="D826" s="206"/>
      <c r="E826" s="144"/>
      <c r="F826" s="145"/>
      <c r="G826" s="144"/>
      <c r="H826" s="145"/>
      <c r="I826" s="206"/>
      <c r="J826" s="144"/>
      <c r="K826" s="144"/>
      <c r="L826" s="144"/>
      <c r="M826" s="146"/>
      <c r="N826" s="138"/>
      <c r="O826" s="138"/>
      <c r="P826" s="138"/>
      <c r="Q826" s="138"/>
      <c r="R826" s="138"/>
      <c r="S826" s="138"/>
      <c r="T826" s="138"/>
      <c r="U826" s="138"/>
      <c r="V826" s="138"/>
      <c r="W826" s="138"/>
      <c r="X826" s="138"/>
      <c r="Y826" s="138"/>
      <c r="Z826" s="138"/>
    </row>
    <row r="827" ht="12.75" customHeight="1">
      <c r="A827" s="141"/>
      <c r="B827" s="142"/>
      <c r="C827" s="142"/>
      <c r="D827" s="206"/>
      <c r="E827" s="144"/>
      <c r="F827" s="145"/>
      <c r="G827" s="144"/>
      <c r="H827" s="145"/>
      <c r="I827" s="206"/>
      <c r="J827" s="144"/>
      <c r="K827" s="144"/>
      <c r="L827" s="144"/>
      <c r="M827" s="146"/>
      <c r="N827" s="138"/>
      <c r="O827" s="138"/>
      <c r="P827" s="138"/>
      <c r="Q827" s="138"/>
      <c r="R827" s="138"/>
      <c r="S827" s="138"/>
      <c r="T827" s="138"/>
      <c r="U827" s="138"/>
      <c r="V827" s="138"/>
      <c r="W827" s="138"/>
      <c r="X827" s="138"/>
      <c r="Y827" s="138"/>
      <c r="Z827" s="138"/>
    </row>
    <row r="828" ht="12.75" customHeight="1">
      <c r="A828" s="141"/>
      <c r="B828" s="142"/>
      <c r="C828" s="142"/>
      <c r="D828" s="206"/>
      <c r="E828" s="144"/>
      <c r="F828" s="145"/>
      <c r="G828" s="144"/>
      <c r="H828" s="145"/>
      <c r="I828" s="206"/>
      <c r="J828" s="144"/>
      <c r="K828" s="144"/>
      <c r="L828" s="144"/>
      <c r="M828" s="146"/>
      <c r="N828" s="138"/>
      <c r="O828" s="138"/>
      <c r="P828" s="138"/>
      <c r="Q828" s="138"/>
      <c r="R828" s="138"/>
      <c r="S828" s="138"/>
      <c r="T828" s="138"/>
      <c r="U828" s="138"/>
      <c r="V828" s="138"/>
      <c r="W828" s="138"/>
      <c r="X828" s="138"/>
      <c r="Y828" s="138"/>
      <c r="Z828" s="138"/>
    </row>
    <row r="829" ht="12.75" customHeight="1">
      <c r="A829" s="141"/>
      <c r="B829" s="142"/>
      <c r="C829" s="142"/>
      <c r="D829" s="206"/>
      <c r="E829" s="144"/>
      <c r="F829" s="145"/>
      <c r="G829" s="144"/>
      <c r="H829" s="145"/>
      <c r="I829" s="206"/>
      <c r="J829" s="144"/>
      <c r="K829" s="144"/>
      <c r="L829" s="144"/>
      <c r="M829" s="146"/>
      <c r="N829" s="138"/>
      <c r="O829" s="138"/>
      <c r="P829" s="138"/>
      <c r="Q829" s="138"/>
      <c r="R829" s="138"/>
      <c r="S829" s="138"/>
      <c r="T829" s="138"/>
      <c r="U829" s="138"/>
      <c r="V829" s="138"/>
      <c r="W829" s="138"/>
      <c r="X829" s="138"/>
      <c r="Y829" s="138"/>
      <c r="Z829" s="138"/>
    </row>
    <row r="830" ht="12.75" customHeight="1">
      <c r="A830" s="141"/>
      <c r="B830" s="142"/>
      <c r="C830" s="142"/>
      <c r="D830" s="206"/>
      <c r="E830" s="144"/>
      <c r="F830" s="145"/>
      <c r="G830" s="144"/>
      <c r="H830" s="145"/>
      <c r="I830" s="206"/>
      <c r="J830" s="144"/>
      <c r="K830" s="144"/>
      <c r="L830" s="144"/>
      <c r="M830" s="146"/>
      <c r="N830" s="138"/>
      <c r="O830" s="138"/>
      <c r="P830" s="138"/>
      <c r="Q830" s="138"/>
      <c r="R830" s="138"/>
      <c r="S830" s="138"/>
      <c r="T830" s="138"/>
      <c r="U830" s="138"/>
      <c r="V830" s="138"/>
      <c r="W830" s="138"/>
      <c r="X830" s="138"/>
      <c r="Y830" s="138"/>
      <c r="Z830" s="138"/>
    </row>
    <row r="831" ht="12.75" customHeight="1">
      <c r="A831" s="141"/>
      <c r="B831" s="142"/>
      <c r="C831" s="142"/>
      <c r="D831" s="206"/>
      <c r="E831" s="144"/>
      <c r="F831" s="145"/>
      <c r="G831" s="144"/>
      <c r="H831" s="145"/>
      <c r="I831" s="206"/>
      <c r="J831" s="144"/>
      <c r="K831" s="144"/>
      <c r="L831" s="144"/>
      <c r="M831" s="146"/>
      <c r="N831" s="138"/>
      <c r="O831" s="138"/>
      <c r="P831" s="138"/>
      <c r="Q831" s="138"/>
      <c r="R831" s="138"/>
      <c r="S831" s="138"/>
      <c r="T831" s="138"/>
      <c r="U831" s="138"/>
      <c r="V831" s="138"/>
      <c r="W831" s="138"/>
      <c r="X831" s="138"/>
      <c r="Y831" s="138"/>
      <c r="Z831" s="138"/>
    </row>
    <row r="832" ht="12.75" customHeight="1">
      <c r="A832" s="141"/>
      <c r="B832" s="142"/>
      <c r="C832" s="142"/>
      <c r="D832" s="206"/>
      <c r="E832" s="144"/>
      <c r="F832" s="145"/>
      <c r="G832" s="144"/>
      <c r="H832" s="145"/>
      <c r="I832" s="206"/>
      <c r="J832" s="144"/>
      <c r="K832" s="144"/>
      <c r="L832" s="144"/>
      <c r="M832" s="146"/>
      <c r="N832" s="138"/>
      <c r="O832" s="138"/>
      <c r="P832" s="138"/>
      <c r="Q832" s="138"/>
      <c r="R832" s="138"/>
      <c r="S832" s="138"/>
      <c r="T832" s="138"/>
      <c r="U832" s="138"/>
      <c r="V832" s="138"/>
      <c r="W832" s="138"/>
      <c r="X832" s="138"/>
      <c r="Y832" s="138"/>
      <c r="Z832" s="138"/>
    </row>
    <row r="833" ht="12.75" customHeight="1">
      <c r="A833" s="141"/>
      <c r="B833" s="142"/>
      <c r="C833" s="142"/>
      <c r="D833" s="206"/>
      <c r="E833" s="144"/>
      <c r="F833" s="145"/>
      <c r="G833" s="144"/>
      <c r="H833" s="145"/>
      <c r="I833" s="206"/>
      <c r="J833" s="144"/>
      <c r="K833" s="144"/>
      <c r="L833" s="144"/>
      <c r="M833" s="146"/>
      <c r="N833" s="138"/>
      <c r="O833" s="138"/>
      <c r="P833" s="138"/>
      <c r="Q833" s="138"/>
      <c r="R833" s="138"/>
      <c r="S833" s="138"/>
      <c r="T833" s="138"/>
      <c r="U833" s="138"/>
      <c r="V833" s="138"/>
      <c r="W833" s="138"/>
      <c r="X833" s="138"/>
      <c r="Y833" s="138"/>
      <c r="Z833" s="138"/>
    </row>
    <row r="834" ht="12.75" customHeight="1">
      <c r="A834" s="141"/>
      <c r="B834" s="142"/>
      <c r="C834" s="142"/>
      <c r="D834" s="206"/>
      <c r="E834" s="144"/>
      <c r="F834" s="145"/>
      <c r="G834" s="144"/>
      <c r="H834" s="145"/>
      <c r="I834" s="206"/>
      <c r="J834" s="144"/>
      <c r="K834" s="144"/>
      <c r="L834" s="144"/>
      <c r="M834" s="146"/>
      <c r="N834" s="138"/>
      <c r="O834" s="138"/>
      <c r="P834" s="138"/>
      <c r="Q834" s="138"/>
      <c r="R834" s="138"/>
      <c r="S834" s="138"/>
      <c r="T834" s="138"/>
      <c r="U834" s="138"/>
      <c r="V834" s="138"/>
      <c r="W834" s="138"/>
      <c r="X834" s="138"/>
      <c r="Y834" s="138"/>
      <c r="Z834" s="138"/>
    </row>
    <row r="835" ht="12.75" customHeight="1">
      <c r="A835" s="141"/>
      <c r="B835" s="142"/>
      <c r="C835" s="142"/>
      <c r="D835" s="206"/>
      <c r="E835" s="144"/>
      <c r="F835" s="145"/>
      <c r="G835" s="144"/>
      <c r="H835" s="145"/>
      <c r="I835" s="206"/>
      <c r="J835" s="144"/>
      <c r="K835" s="144"/>
      <c r="L835" s="144"/>
      <c r="M835" s="146"/>
      <c r="N835" s="138"/>
      <c r="O835" s="138"/>
      <c r="P835" s="138"/>
      <c r="Q835" s="138"/>
      <c r="R835" s="138"/>
      <c r="S835" s="138"/>
      <c r="T835" s="138"/>
      <c r="U835" s="138"/>
      <c r="V835" s="138"/>
      <c r="W835" s="138"/>
      <c r="X835" s="138"/>
      <c r="Y835" s="138"/>
      <c r="Z835" s="138"/>
    </row>
    <row r="836" ht="12.75" customHeight="1">
      <c r="A836" s="141"/>
      <c r="B836" s="142"/>
      <c r="C836" s="142"/>
      <c r="D836" s="206"/>
      <c r="E836" s="144"/>
      <c r="F836" s="145"/>
      <c r="G836" s="144"/>
      <c r="H836" s="145"/>
      <c r="I836" s="206"/>
      <c r="J836" s="144"/>
      <c r="K836" s="144"/>
      <c r="L836" s="144"/>
      <c r="M836" s="146"/>
      <c r="N836" s="138"/>
      <c r="O836" s="138"/>
      <c r="P836" s="138"/>
      <c r="Q836" s="138"/>
      <c r="R836" s="138"/>
      <c r="S836" s="138"/>
      <c r="T836" s="138"/>
      <c r="U836" s="138"/>
      <c r="V836" s="138"/>
      <c r="W836" s="138"/>
      <c r="X836" s="138"/>
      <c r="Y836" s="138"/>
      <c r="Z836" s="138"/>
    </row>
    <row r="837" ht="12.75" customHeight="1">
      <c r="A837" s="141"/>
      <c r="B837" s="142"/>
      <c r="C837" s="142"/>
      <c r="D837" s="206"/>
      <c r="E837" s="144"/>
      <c r="F837" s="145"/>
      <c r="G837" s="144"/>
      <c r="H837" s="145"/>
      <c r="I837" s="206"/>
      <c r="J837" s="144"/>
      <c r="K837" s="144"/>
      <c r="L837" s="144"/>
      <c r="M837" s="146"/>
      <c r="N837" s="138"/>
      <c r="O837" s="138"/>
      <c r="P837" s="138"/>
      <c r="Q837" s="138"/>
      <c r="R837" s="138"/>
      <c r="S837" s="138"/>
      <c r="T837" s="138"/>
      <c r="U837" s="138"/>
      <c r="V837" s="138"/>
      <c r="W837" s="138"/>
      <c r="X837" s="138"/>
      <c r="Y837" s="138"/>
      <c r="Z837" s="138"/>
    </row>
    <row r="838" ht="12.75" customHeight="1">
      <c r="A838" s="141"/>
      <c r="B838" s="142"/>
      <c r="C838" s="142"/>
      <c r="D838" s="206"/>
      <c r="E838" s="144"/>
      <c r="F838" s="145"/>
      <c r="G838" s="144"/>
      <c r="H838" s="145"/>
      <c r="I838" s="206"/>
      <c r="J838" s="144"/>
      <c r="K838" s="144"/>
      <c r="L838" s="144"/>
      <c r="M838" s="146"/>
      <c r="N838" s="138"/>
      <c r="O838" s="138"/>
      <c r="P838" s="138"/>
      <c r="Q838" s="138"/>
      <c r="R838" s="138"/>
      <c r="S838" s="138"/>
      <c r="T838" s="138"/>
      <c r="U838" s="138"/>
      <c r="V838" s="138"/>
      <c r="W838" s="138"/>
      <c r="X838" s="138"/>
      <c r="Y838" s="138"/>
      <c r="Z838" s="138"/>
    </row>
    <row r="839" ht="12.75" customHeight="1">
      <c r="A839" s="141"/>
      <c r="B839" s="142"/>
      <c r="C839" s="142"/>
      <c r="D839" s="206"/>
      <c r="E839" s="144"/>
      <c r="F839" s="145"/>
      <c r="G839" s="144"/>
      <c r="H839" s="145"/>
      <c r="I839" s="206"/>
      <c r="J839" s="144"/>
      <c r="K839" s="144"/>
      <c r="L839" s="144"/>
      <c r="M839" s="146"/>
      <c r="N839" s="138"/>
      <c r="O839" s="138"/>
      <c r="P839" s="138"/>
      <c r="Q839" s="138"/>
      <c r="R839" s="138"/>
      <c r="S839" s="138"/>
      <c r="T839" s="138"/>
      <c r="U839" s="138"/>
      <c r="V839" s="138"/>
      <c r="W839" s="138"/>
      <c r="X839" s="138"/>
      <c r="Y839" s="138"/>
      <c r="Z839" s="138"/>
    </row>
    <row r="840" ht="12.75" customHeight="1">
      <c r="A840" s="141"/>
      <c r="B840" s="142"/>
      <c r="C840" s="142"/>
      <c r="D840" s="206"/>
      <c r="E840" s="144"/>
      <c r="F840" s="145"/>
      <c r="G840" s="144"/>
      <c r="H840" s="145"/>
      <c r="I840" s="206"/>
      <c r="J840" s="144"/>
      <c r="K840" s="144"/>
      <c r="L840" s="144"/>
      <c r="M840" s="146"/>
      <c r="N840" s="138"/>
      <c r="O840" s="138"/>
      <c r="P840" s="138"/>
      <c r="Q840" s="138"/>
      <c r="R840" s="138"/>
      <c r="S840" s="138"/>
      <c r="T840" s="138"/>
      <c r="U840" s="138"/>
      <c r="V840" s="138"/>
      <c r="W840" s="138"/>
      <c r="X840" s="138"/>
      <c r="Y840" s="138"/>
      <c r="Z840" s="138"/>
    </row>
    <row r="841" ht="12.75" customHeight="1">
      <c r="A841" s="141"/>
      <c r="B841" s="142"/>
      <c r="C841" s="142"/>
      <c r="D841" s="206"/>
      <c r="E841" s="144"/>
      <c r="F841" s="145"/>
      <c r="G841" s="144"/>
      <c r="H841" s="145"/>
      <c r="I841" s="206"/>
      <c r="J841" s="144"/>
      <c r="K841" s="144"/>
      <c r="L841" s="144"/>
      <c r="M841" s="146"/>
      <c r="N841" s="138"/>
      <c r="O841" s="138"/>
      <c r="P841" s="138"/>
      <c r="Q841" s="138"/>
      <c r="R841" s="138"/>
      <c r="S841" s="138"/>
      <c r="T841" s="138"/>
      <c r="U841" s="138"/>
      <c r="V841" s="138"/>
      <c r="W841" s="138"/>
      <c r="X841" s="138"/>
      <c r="Y841" s="138"/>
      <c r="Z841" s="138"/>
    </row>
    <row r="842" ht="12.75" customHeight="1">
      <c r="A842" s="141"/>
      <c r="B842" s="142"/>
      <c r="C842" s="142"/>
      <c r="D842" s="206"/>
      <c r="E842" s="144"/>
      <c r="F842" s="145"/>
      <c r="G842" s="144"/>
      <c r="H842" s="145"/>
      <c r="I842" s="206"/>
      <c r="J842" s="144"/>
      <c r="K842" s="144"/>
      <c r="L842" s="144"/>
      <c r="M842" s="146"/>
      <c r="N842" s="138"/>
      <c r="O842" s="138"/>
      <c r="P842" s="138"/>
      <c r="Q842" s="138"/>
      <c r="R842" s="138"/>
      <c r="S842" s="138"/>
      <c r="T842" s="138"/>
      <c r="U842" s="138"/>
      <c r="V842" s="138"/>
      <c r="W842" s="138"/>
      <c r="X842" s="138"/>
      <c r="Y842" s="138"/>
      <c r="Z842" s="138"/>
    </row>
    <row r="843" ht="12.75" customHeight="1">
      <c r="A843" s="141"/>
      <c r="B843" s="142"/>
      <c r="C843" s="142"/>
      <c r="D843" s="206"/>
      <c r="E843" s="144"/>
      <c r="F843" s="145"/>
      <c r="G843" s="144"/>
      <c r="H843" s="145"/>
      <c r="I843" s="206"/>
      <c r="J843" s="144"/>
      <c r="K843" s="144"/>
      <c r="L843" s="144"/>
      <c r="M843" s="146"/>
      <c r="N843" s="138"/>
      <c r="O843" s="138"/>
      <c r="P843" s="138"/>
      <c r="Q843" s="138"/>
      <c r="R843" s="138"/>
      <c r="S843" s="138"/>
      <c r="T843" s="138"/>
      <c r="U843" s="138"/>
      <c r="V843" s="138"/>
      <c r="W843" s="138"/>
      <c r="X843" s="138"/>
      <c r="Y843" s="138"/>
      <c r="Z843" s="138"/>
    </row>
    <row r="844" ht="12.75" customHeight="1">
      <c r="A844" s="141"/>
      <c r="B844" s="142"/>
      <c r="C844" s="142"/>
      <c r="D844" s="206"/>
      <c r="E844" s="144"/>
      <c r="F844" s="145"/>
      <c r="G844" s="144"/>
      <c r="H844" s="145"/>
      <c r="I844" s="206"/>
      <c r="J844" s="144"/>
      <c r="K844" s="144"/>
      <c r="L844" s="144"/>
      <c r="M844" s="146"/>
      <c r="N844" s="138"/>
      <c r="O844" s="138"/>
      <c r="P844" s="138"/>
      <c r="Q844" s="138"/>
      <c r="R844" s="138"/>
      <c r="S844" s="138"/>
      <c r="T844" s="138"/>
      <c r="U844" s="138"/>
      <c r="V844" s="138"/>
      <c r="W844" s="138"/>
      <c r="X844" s="138"/>
      <c r="Y844" s="138"/>
      <c r="Z844" s="138"/>
    </row>
    <row r="845" ht="12.75" customHeight="1">
      <c r="A845" s="141"/>
      <c r="B845" s="142"/>
      <c r="C845" s="142"/>
      <c r="D845" s="206"/>
      <c r="E845" s="144"/>
      <c r="F845" s="145"/>
      <c r="G845" s="144"/>
      <c r="H845" s="145"/>
      <c r="I845" s="206"/>
      <c r="J845" s="144"/>
      <c r="K845" s="144"/>
      <c r="L845" s="144"/>
      <c r="M845" s="146"/>
      <c r="N845" s="138"/>
      <c r="O845" s="138"/>
      <c r="P845" s="138"/>
      <c r="Q845" s="138"/>
      <c r="R845" s="138"/>
      <c r="S845" s="138"/>
      <c r="T845" s="138"/>
      <c r="U845" s="138"/>
      <c r="V845" s="138"/>
      <c r="W845" s="138"/>
      <c r="X845" s="138"/>
      <c r="Y845" s="138"/>
      <c r="Z845" s="138"/>
    </row>
    <row r="846" ht="12.75" customHeight="1">
      <c r="A846" s="141"/>
      <c r="B846" s="142"/>
      <c r="C846" s="142"/>
      <c r="D846" s="206"/>
      <c r="E846" s="144"/>
      <c r="F846" s="145"/>
      <c r="G846" s="144"/>
      <c r="H846" s="145"/>
      <c r="I846" s="206"/>
      <c r="J846" s="144"/>
      <c r="K846" s="144"/>
      <c r="L846" s="144"/>
      <c r="M846" s="146"/>
      <c r="N846" s="138"/>
      <c r="O846" s="138"/>
      <c r="P846" s="138"/>
      <c r="Q846" s="138"/>
      <c r="R846" s="138"/>
      <c r="S846" s="138"/>
      <c r="T846" s="138"/>
      <c r="U846" s="138"/>
      <c r="V846" s="138"/>
      <c r="W846" s="138"/>
      <c r="X846" s="138"/>
      <c r="Y846" s="138"/>
      <c r="Z846" s="138"/>
    </row>
    <row r="847" ht="12.75" customHeight="1">
      <c r="A847" s="141"/>
      <c r="B847" s="142"/>
      <c r="C847" s="142"/>
      <c r="D847" s="206"/>
      <c r="E847" s="144"/>
      <c r="F847" s="145"/>
      <c r="G847" s="144"/>
      <c r="H847" s="145"/>
      <c r="I847" s="206"/>
      <c r="J847" s="144"/>
      <c r="K847" s="144"/>
      <c r="L847" s="144"/>
      <c r="M847" s="146"/>
      <c r="N847" s="138"/>
      <c r="O847" s="138"/>
      <c r="P847" s="138"/>
      <c r="Q847" s="138"/>
      <c r="R847" s="138"/>
      <c r="S847" s="138"/>
      <c r="T847" s="138"/>
      <c r="U847" s="138"/>
      <c r="V847" s="138"/>
      <c r="W847" s="138"/>
      <c r="X847" s="138"/>
      <c r="Y847" s="138"/>
      <c r="Z847" s="138"/>
    </row>
    <row r="848" ht="12.75" customHeight="1">
      <c r="A848" s="141"/>
      <c r="B848" s="142"/>
      <c r="C848" s="142"/>
      <c r="D848" s="206"/>
      <c r="E848" s="144"/>
      <c r="F848" s="145"/>
      <c r="G848" s="144"/>
      <c r="H848" s="145"/>
      <c r="I848" s="206"/>
      <c r="J848" s="144"/>
      <c r="K848" s="144"/>
      <c r="L848" s="144"/>
      <c r="M848" s="146"/>
      <c r="N848" s="138"/>
      <c r="O848" s="138"/>
      <c r="P848" s="138"/>
      <c r="Q848" s="138"/>
      <c r="R848" s="138"/>
      <c r="S848" s="138"/>
      <c r="T848" s="138"/>
      <c r="U848" s="138"/>
      <c r="V848" s="138"/>
      <c r="W848" s="138"/>
      <c r="X848" s="138"/>
      <c r="Y848" s="138"/>
      <c r="Z848" s="138"/>
    </row>
    <row r="849" ht="12.75" customHeight="1">
      <c r="A849" s="141"/>
      <c r="B849" s="142"/>
      <c r="C849" s="142"/>
      <c r="D849" s="206"/>
      <c r="E849" s="144"/>
      <c r="F849" s="145"/>
      <c r="G849" s="144"/>
      <c r="H849" s="145"/>
      <c r="I849" s="206"/>
      <c r="J849" s="144"/>
      <c r="K849" s="144"/>
      <c r="L849" s="144"/>
      <c r="M849" s="146"/>
      <c r="N849" s="138"/>
      <c r="O849" s="138"/>
      <c r="P849" s="138"/>
      <c r="Q849" s="138"/>
      <c r="R849" s="138"/>
      <c r="S849" s="138"/>
      <c r="T849" s="138"/>
      <c r="U849" s="138"/>
      <c r="V849" s="138"/>
      <c r="W849" s="138"/>
      <c r="X849" s="138"/>
      <c r="Y849" s="138"/>
      <c r="Z849" s="138"/>
    </row>
    <row r="850" ht="12.75" customHeight="1">
      <c r="A850" s="141"/>
      <c r="B850" s="142"/>
      <c r="C850" s="142"/>
      <c r="D850" s="206"/>
      <c r="E850" s="144"/>
      <c r="F850" s="145"/>
      <c r="G850" s="144"/>
      <c r="H850" s="145"/>
      <c r="I850" s="206"/>
      <c r="J850" s="144"/>
      <c r="K850" s="144"/>
      <c r="L850" s="144"/>
      <c r="M850" s="146"/>
      <c r="N850" s="138"/>
      <c r="O850" s="138"/>
      <c r="P850" s="138"/>
      <c r="Q850" s="138"/>
      <c r="R850" s="138"/>
      <c r="S850" s="138"/>
      <c r="T850" s="138"/>
      <c r="U850" s="138"/>
      <c r="V850" s="138"/>
      <c r="W850" s="138"/>
      <c r="X850" s="138"/>
      <c r="Y850" s="138"/>
      <c r="Z850" s="138"/>
    </row>
    <row r="851" ht="12.75" customHeight="1">
      <c r="A851" s="141"/>
      <c r="B851" s="142"/>
      <c r="C851" s="142"/>
      <c r="D851" s="206"/>
      <c r="E851" s="144"/>
      <c r="F851" s="145"/>
      <c r="G851" s="144"/>
      <c r="H851" s="145"/>
      <c r="I851" s="206"/>
      <c r="J851" s="144"/>
      <c r="K851" s="144"/>
      <c r="L851" s="144"/>
      <c r="M851" s="146"/>
      <c r="N851" s="138"/>
      <c r="O851" s="138"/>
      <c r="P851" s="138"/>
      <c r="Q851" s="138"/>
      <c r="R851" s="138"/>
      <c r="S851" s="138"/>
      <c r="T851" s="138"/>
      <c r="U851" s="138"/>
      <c r="V851" s="138"/>
      <c r="W851" s="138"/>
      <c r="X851" s="138"/>
      <c r="Y851" s="138"/>
      <c r="Z851" s="138"/>
    </row>
    <row r="852" ht="12.75" customHeight="1">
      <c r="A852" s="141"/>
      <c r="B852" s="142"/>
      <c r="C852" s="142"/>
      <c r="D852" s="206"/>
      <c r="E852" s="144"/>
      <c r="F852" s="145"/>
      <c r="G852" s="144"/>
      <c r="H852" s="145"/>
      <c r="I852" s="206"/>
      <c r="J852" s="144"/>
      <c r="K852" s="144"/>
      <c r="L852" s="144"/>
      <c r="M852" s="146"/>
      <c r="N852" s="138"/>
      <c r="O852" s="138"/>
      <c r="P852" s="138"/>
      <c r="Q852" s="138"/>
      <c r="R852" s="138"/>
      <c r="S852" s="138"/>
      <c r="T852" s="138"/>
      <c r="U852" s="138"/>
      <c r="V852" s="138"/>
      <c r="W852" s="138"/>
      <c r="X852" s="138"/>
      <c r="Y852" s="138"/>
      <c r="Z852" s="138"/>
    </row>
    <row r="853" ht="12.75" customHeight="1">
      <c r="A853" s="141"/>
      <c r="B853" s="142"/>
      <c r="C853" s="142"/>
      <c r="D853" s="206"/>
      <c r="E853" s="144"/>
      <c r="F853" s="145"/>
      <c r="G853" s="144"/>
      <c r="H853" s="145"/>
      <c r="I853" s="206"/>
      <c r="J853" s="144"/>
      <c r="K853" s="144"/>
      <c r="L853" s="144"/>
      <c r="M853" s="146"/>
      <c r="N853" s="138"/>
      <c r="O853" s="138"/>
      <c r="P853" s="138"/>
      <c r="Q853" s="138"/>
      <c r="R853" s="138"/>
      <c r="S853" s="138"/>
      <c r="T853" s="138"/>
      <c r="U853" s="138"/>
      <c r="V853" s="138"/>
      <c r="W853" s="138"/>
      <c r="X853" s="138"/>
      <c r="Y853" s="138"/>
      <c r="Z853" s="138"/>
    </row>
    <row r="854" ht="12.75" customHeight="1">
      <c r="A854" s="141"/>
      <c r="B854" s="142"/>
      <c r="C854" s="142"/>
      <c r="D854" s="206"/>
      <c r="E854" s="144"/>
      <c r="F854" s="145"/>
      <c r="G854" s="144"/>
      <c r="H854" s="145"/>
      <c r="I854" s="206"/>
      <c r="J854" s="144"/>
      <c r="K854" s="144"/>
      <c r="L854" s="144"/>
      <c r="M854" s="146"/>
      <c r="N854" s="138"/>
      <c r="O854" s="138"/>
      <c r="P854" s="138"/>
      <c r="Q854" s="138"/>
      <c r="R854" s="138"/>
      <c r="S854" s="138"/>
      <c r="T854" s="138"/>
      <c r="U854" s="138"/>
      <c r="V854" s="138"/>
      <c r="W854" s="138"/>
      <c r="X854" s="138"/>
      <c r="Y854" s="138"/>
      <c r="Z854" s="138"/>
    </row>
    <row r="855" ht="12.75" customHeight="1">
      <c r="A855" s="141"/>
      <c r="B855" s="142"/>
      <c r="C855" s="142"/>
      <c r="D855" s="206"/>
      <c r="E855" s="144"/>
      <c r="F855" s="145"/>
      <c r="G855" s="144"/>
      <c r="H855" s="145"/>
      <c r="I855" s="206"/>
      <c r="J855" s="144"/>
      <c r="K855" s="144"/>
      <c r="L855" s="144"/>
      <c r="M855" s="146"/>
      <c r="N855" s="138"/>
      <c r="O855" s="138"/>
      <c r="P855" s="138"/>
      <c r="Q855" s="138"/>
      <c r="R855" s="138"/>
      <c r="S855" s="138"/>
      <c r="T855" s="138"/>
      <c r="U855" s="138"/>
      <c r="V855" s="138"/>
      <c r="W855" s="138"/>
      <c r="X855" s="138"/>
      <c r="Y855" s="138"/>
      <c r="Z855" s="138"/>
    </row>
    <row r="856" ht="12.75" customHeight="1">
      <c r="A856" s="141"/>
      <c r="B856" s="142"/>
      <c r="C856" s="142"/>
      <c r="D856" s="206"/>
      <c r="E856" s="144"/>
      <c r="F856" s="145"/>
      <c r="G856" s="144"/>
      <c r="H856" s="145"/>
      <c r="I856" s="206"/>
      <c r="J856" s="144"/>
      <c r="K856" s="144"/>
      <c r="L856" s="144"/>
      <c r="M856" s="146"/>
      <c r="N856" s="138"/>
      <c r="O856" s="138"/>
      <c r="P856" s="138"/>
      <c r="Q856" s="138"/>
      <c r="R856" s="138"/>
      <c r="S856" s="138"/>
      <c r="T856" s="138"/>
      <c r="U856" s="138"/>
      <c r="V856" s="138"/>
      <c r="W856" s="138"/>
      <c r="X856" s="138"/>
      <c r="Y856" s="138"/>
      <c r="Z856" s="138"/>
    </row>
    <row r="857" ht="12.75" customHeight="1">
      <c r="A857" s="141"/>
      <c r="B857" s="142"/>
      <c r="C857" s="142"/>
      <c r="D857" s="206"/>
      <c r="E857" s="144"/>
      <c r="F857" s="145"/>
      <c r="G857" s="144"/>
      <c r="H857" s="145"/>
      <c r="I857" s="206"/>
      <c r="J857" s="144"/>
      <c r="K857" s="144"/>
      <c r="L857" s="144"/>
      <c r="M857" s="146"/>
      <c r="N857" s="138"/>
      <c r="O857" s="138"/>
      <c r="P857" s="138"/>
      <c r="Q857" s="138"/>
      <c r="R857" s="138"/>
      <c r="S857" s="138"/>
      <c r="T857" s="138"/>
      <c r="U857" s="138"/>
      <c r="V857" s="138"/>
      <c r="W857" s="138"/>
      <c r="X857" s="138"/>
      <c r="Y857" s="138"/>
      <c r="Z857" s="138"/>
    </row>
    <row r="858" ht="12.75" customHeight="1">
      <c r="A858" s="141"/>
      <c r="B858" s="142"/>
      <c r="C858" s="142"/>
      <c r="D858" s="206"/>
      <c r="E858" s="144"/>
      <c r="F858" s="145"/>
      <c r="G858" s="144"/>
      <c r="H858" s="145"/>
      <c r="I858" s="206"/>
      <c r="J858" s="144"/>
      <c r="K858" s="144"/>
      <c r="L858" s="144"/>
      <c r="M858" s="146"/>
      <c r="N858" s="138"/>
      <c r="O858" s="138"/>
      <c r="P858" s="138"/>
      <c r="Q858" s="138"/>
      <c r="R858" s="138"/>
      <c r="S858" s="138"/>
      <c r="T858" s="138"/>
      <c r="U858" s="138"/>
      <c r="V858" s="138"/>
      <c r="W858" s="138"/>
      <c r="X858" s="138"/>
      <c r="Y858" s="138"/>
      <c r="Z858" s="138"/>
    </row>
    <row r="859" ht="12.75" customHeight="1">
      <c r="A859" s="141"/>
      <c r="B859" s="142"/>
      <c r="C859" s="142"/>
      <c r="D859" s="206"/>
      <c r="E859" s="144"/>
      <c r="F859" s="145"/>
      <c r="G859" s="144"/>
      <c r="H859" s="145"/>
      <c r="I859" s="206"/>
      <c r="J859" s="144"/>
      <c r="K859" s="144"/>
      <c r="L859" s="144"/>
      <c r="M859" s="146"/>
      <c r="N859" s="138"/>
      <c r="O859" s="138"/>
      <c r="P859" s="138"/>
      <c r="Q859" s="138"/>
      <c r="R859" s="138"/>
      <c r="S859" s="138"/>
      <c r="T859" s="138"/>
      <c r="U859" s="138"/>
      <c r="V859" s="138"/>
      <c r="W859" s="138"/>
      <c r="X859" s="138"/>
      <c r="Y859" s="138"/>
      <c r="Z859" s="138"/>
    </row>
    <row r="860" ht="12.75" customHeight="1">
      <c r="A860" s="141"/>
      <c r="B860" s="142"/>
      <c r="C860" s="142"/>
      <c r="D860" s="206"/>
      <c r="E860" s="144"/>
      <c r="F860" s="145"/>
      <c r="G860" s="144"/>
      <c r="H860" s="145"/>
      <c r="I860" s="206"/>
      <c r="J860" s="144"/>
      <c r="K860" s="144"/>
      <c r="L860" s="144"/>
      <c r="M860" s="146"/>
      <c r="N860" s="138"/>
      <c r="O860" s="138"/>
      <c r="P860" s="138"/>
      <c r="Q860" s="138"/>
      <c r="R860" s="138"/>
      <c r="S860" s="138"/>
      <c r="T860" s="138"/>
      <c r="U860" s="138"/>
      <c r="V860" s="138"/>
      <c r="W860" s="138"/>
      <c r="X860" s="138"/>
      <c r="Y860" s="138"/>
      <c r="Z860" s="138"/>
    </row>
    <row r="861" ht="12.75" customHeight="1">
      <c r="A861" s="141"/>
      <c r="B861" s="142"/>
      <c r="C861" s="142"/>
      <c r="D861" s="206"/>
      <c r="E861" s="144"/>
      <c r="F861" s="145"/>
      <c r="G861" s="144"/>
      <c r="H861" s="145"/>
      <c r="I861" s="206"/>
      <c r="J861" s="144"/>
      <c r="K861" s="144"/>
      <c r="L861" s="144"/>
      <c r="M861" s="146"/>
      <c r="N861" s="138"/>
      <c r="O861" s="138"/>
      <c r="P861" s="138"/>
      <c r="Q861" s="138"/>
      <c r="R861" s="138"/>
      <c r="S861" s="138"/>
      <c r="T861" s="138"/>
      <c r="U861" s="138"/>
      <c r="V861" s="138"/>
      <c r="W861" s="138"/>
      <c r="X861" s="138"/>
      <c r="Y861" s="138"/>
      <c r="Z861" s="138"/>
    </row>
    <row r="862" ht="12.75" customHeight="1">
      <c r="A862" s="141"/>
      <c r="B862" s="142"/>
      <c r="C862" s="142"/>
      <c r="D862" s="206"/>
      <c r="E862" s="144"/>
      <c r="F862" s="145"/>
      <c r="G862" s="144"/>
      <c r="H862" s="145"/>
      <c r="I862" s="206"/>
      <c r="J862" s="144"/>
      <c r="K862" s="144"/>
      <c r="L862" s="144"/>
      <c r="M862" s="146"/>
      <c r="N862" s="138"/>
      <c r="O862" s="138"/>
      <c r="P862" s="138"/>
      <c r="Q862" s="138"/>
      <c r="R862" s="138"/>
      <c r="S862" s="138"/>
      <c r="T862" s="138"/>
      <c r="U862" s="138"/>
      <c r="V862" s="138"/>
      <c r="W862" s="138"/>
      <c r="X862" s="138"/>
      <c r="Y862" s="138"/>
      <c r="Z862" s="138"/>
    </row>
    <row r="863" ht="12.75" customHeight="1">
      <c r="A863" s="141"/>
      <c r="B863" s="142"/>
      <c r="C863" s="142"/>
      <c r="D863" s="206"/>
      <c r="E863" s="144"/>
      <c r="F863" s="145"/>
      <c r="G863" s="144"/>
      <c r="H863" s="145"/>
      <c r="I863" s="206"/>
      <c r="J863" s="144"/>
      <c r="K863" s="144"/>
      <c r="L863" s="144"/>
      <c r="M863" s="146"/>
      <c r="N863" s="138"/>
      <c r="O863" s="138"/>
      <c r="P863" s="138"/>
      <c r="Q863" s="138"/>
      <c r="R863" s="138"/>
      <c r="S863" s="138"/>
      <c r="T863" s="138"/>
      <c r="U863" s="138"/>
      <c r="V863" s="138"/>
      <c r="W863" s="138"/>
      <c r="X863" s="138"/>
      <c r="Y863" s="138"/>
      <c r="Z863" s="138"/>
    </row>
    <row r="864" ht="12.75" customHeight="1">
      <c r="A864" s="141"/>
      <c r="B864" s="142"/>
      <c r="C864" s="142"/>
      <c r="D864" s="206"/>
      <c r="E864" s="144"/>
      <c r="F864" s="145"/>
      <c r="G864" s="144"/>
      <c r="H864" s="145"/>
      <c r="I864" s="206"/>
      <c r="J864" s="144"/>
      <c r="K864" s="144"/>
      <c r="L864" s="144"/>
      <c r="M864" s="146"/>
      <c r="N864" s="138"/>
      <c r="O864" s="138"/>
      <c r="P864" s="138"/>
      <c r="Q864" s="138"/>
      <c r="R864" s="138"/>
      <c r="S864" s="138"/>
      <c r="T864" s="138"/>
      <c r="U864" s="138"/>
      <c r="V864" s="138"/>
      <c r="W864" s="138"/>
      <c r="X864" s="138"/>
      <c r="Y864" s="138"/>
      <c r="Z864" s="138"/>
    </row>
    <row r="865" ht="12.75" customHeight="1">
      <c r="A865" s="141"/>
      <c r="B865" s="142"/>
      <c r="C865" s="142"/>
      <c r="D865" s="206"/>
      <c r="E865" s="144"/>
      <c r="F865" s="145"/>
      <c r="G865" s="144"/>
      <c r="H865" s="145"/>
      <c r="I865" s="206"/>
      <c r="J865" s="144"/>
      <c r="K865" s="144"/>
      <c r="L865" s="144"/>
      <c r="M865" s="146"/>
      <c r="N865" s="138"/>
      <c r="O865" s="138"/>
      <c r="P865" s="138"/>
      <c r="Q865" s="138"/>
      <c r="R865" s="138"/>
      <c r="S865" s="138"/>
      <c r="T865" s="138"/>
      <c r="U865" s="138"/>
      <c r="V865" s="138"/>
      <c r="W865" s="138"/>
      <c r="X865" s="138"/>
      <c r="Y865" s="138"/>
      <c r="Z865" s="138"/>
    </row>
    <row r="866" ht="12.75" customHeight="1">
      <c r="A866" s="141"/>
      <c r="B866" s="142"/>
      <c r="C866" s="142"/>
      <c r="D866" s="206"/>
      <c r="E866" s="144"/>
      <c r="F866" s="145"/>
      <c r="G866" s="144"/>
      <c r="H866" s="145"/>
      <c r="I866" s="206"/>
      <c r="J866" s="144"/>
      <c r="K866" s="144"/>
      <c r="L866" s="144"/>
      <c r="M866" s="146"/>
      <c r="N866" s="138"/>
      <c r="O866" s="138"/>
      <c r="P866" s="138"/>
      <c r="Q866" s="138"/>
      <c r="R866" s="138"/>
      <c r="S866" s="138"/>
      <c r="T866" s="138"/>
      <c r="U866" s="138"/>
      <c r="V866" s="138"/>
      <c r="W866" s="138"/>
      <c r="X866" s="138"/>
      <c r="Y866" s="138"/>
      <c r="Z866" s="138"/>
    </row>
    <row r="867" ht="12.75" customHeight="1">
      <c r="A867" s="141"/>
      <c r="B867" s="142"/>
      <c r="C867" s="142"/>
      <c r="D867" s="206"/>
      <c r="E867" s="144"/>
      <c r="F867" s="145"/>
      <c r="G867" s="144"/>
      <c r="H867" s="145"/>
      <c r="I867" s="206"/>
      <c r="J867" s="144"/>
      <c r="K867" s="144"/>
      <c r="L867" s="144"/>
      <c r="M867" s="146"/>
      <c r="N867" s="138"/>
      <c r="O867" s="138"/>
      <c r="P867" s="138"/>
      <c r="Q867" s="138"/>
      <c r="R867" s="138"/>
      <c r="S867" s="138"/>
      <c r="T867" s="138"/>
      <c r="U867" s="138"/>
      <c r="V867" s="138"/>
      <c r="W867" s="138"/>
      <c r="X867" s="138"/>
      <c r="Y867" s="138"/>
      <c r="Z867" s="138"/>
    </row>
    <row r="868" ht="12.75" customHeight="1">
      <c r="A868" s="141"/>
      <c r="B868" s="142"/>
      <c r="C868" s="142"/>
      <c r="D868" s="206"/>
      <c r="E868" s="144"/>
      <c r="F868" s="145"/>
      <c r="G868" s="144"/>
      <c r="H868" s="145"/>
      <c r="I868" s="206"/>
      <c r="J868" s="144"/>
      <c r="K868" s="144"/>
      <c r="L868" s="144"/>
      <c r="M868" s="146"/>
      <c r="N868" s="138"/>
      <c r="O868" s="138"/>
      <c r="P868" s="138"/>
      <c r="Q868" s="138"/>
      <c r="R868" s="138"/>
      <c r="S868" s="138"/>
      <c r="T868" s="138"/>
      <c r="U868" s="138"/>
      <c r="V868" s="138"/>
      <c r="W868" s="138"/>
      <c r="X868" s="138"/>
      <c r="Y868" s="138"/>
      <c r="Z868" s="138"/>
    </row>
    <row r="869" ht="12.75" customHeight="1">
      <c r="A869" s="141"/>
      <c r="B869" s="142"/>
      <c r="C869" s="142"/>
      <c r="D869" s="206"/>
      <c r="E869" s="144"/>
      <c r="F869" s="145"/>
      <c r="G869" s="144"/>
      <c r="H869" s="145"/>
      <c r="I869" s="206"/>
      <c r="J869" s="144"/>
      <c r="K869" s="144"/>
      <c r="L869" s="144"/>
      <c r="M869" s="146"/>
      <c r="N869" s="138"/>
      <c r="O869" s="138"/>
      <c r="P869" s="138"/>
      <c r="Q869" s="138"/>
      <c r="R869" s="138"/>
      <c r="S869" s="138"/>
      <c r="T869" s="138"/>
      <c r="U869" s="138"/>
      <c r="V869" s="138"/>
      <c r="W869" s="138"/>
      <c r="X869" s="138"/>
      <c r="Y869" s="138"/>
      <c r="Z869" s="138"/>
    </row>
    <row r="870" ht="12.75" customHeight="1">
      <c r="A870" s="141"/>
      <c r="B870" s="142"/>
      <c r="C870" s="142"/>
      <c r="D870" s="206"/>
      <c r="E870" s="144"/>
      <c r="F870" s="145"/>
      <c r="G870" s="144"/>
      <c r="H870" s="145"/>
      <c r="I870" s="206"/>
      <c r="J870" s="144"/>
      <c r="K870" s="144"/>
      <c r="L870" s="144"/>
      <c r="M870" s="146"/>
      <c r="N870" s="138"/>
      <c r="O870" s="138"/>
      <c r="P870" s="138"/>
      <c r="Q870" s="138"/>
      <c r="R870" s="138"/>
      <c r="S870" s="138"/>
      <c r="T870" s="138"/>
      <c r="U870" s="138"/>
      <c r="V870" s="138"/>
      <c r="W870" s="138"/>
      <c r="X870" s="138"/>
      <c r="Y870" s="138"/>
      <c r="Z870" s="138"/>
    </row>
    <row r="871" ht="12.75" customHeight="1">
      <c r="A871" s="141"/>
      <c r="B871" s="142"/>
      <c r="C871" s="142"/>
      <c r="D871" s="206"/>
      <c r="E871" s="144"/>
      <c r="F871" s="145"/>
      <c r="G871" s="144"/>
      <c r="H871" s="145"/>
      <c r="I871" s="206"/>
      <c r="J871" s="144"/>
      <c r="K871" s="144"/>
      <c r="L871" s="144"/>
      <c r="M871" s="146"/>
      <c r="N871" s="138"/>
      <c r="O871" s="138"/>
      <c r="P871" s="138"/>
      <c r="Q871" s="138"/>
      <c r="R871" s="138"/>
      <c r="S871" s="138"/>
      <c r="T871" s="138"/>
      <c r="U871" s="138"/>
      <c r="V871" s="138"/>
      <c r="W871" s="138"/>
      <c r="X871" s="138"/>
      <c r="Y871" s="138"/>
      <c r="Z871" s="138"/>
    </row>
    <row r="872" ht="12.75" customHeight="1">
      <c r="A872" s="141"/>
      <c r="B872" s="142"/>
      <c r="C872" s="142"/>
      <c r="D872" s="206"/>
      <c r="E872" s="144"/>
      <c r="F872" s="145"/>
      <c r="G872" s="144"/>
      <c r="H872" s="145"/>
      <c r="I872" s="206"/>
      <c r="J872" s="144"/>
      <c r="K872" s="144"/>
      <c r="L872" s="144"/>
      <c r="M872" s="146"/>
      <c r="N872" s="138"/>
      <c r="O872" s="138"/>
      <c r="P872" s="138"/>
      <c r="Q872" s="138"/>
      <c r="R872" s="138"/>
      <c r="S872" s="138"/>
      <c r="T872" s="138"/>
      <c r="U872" s="138"/>
      <c r="V872" s="138"/>
      <c r="W872" s="138"/>
      <c r="X872" s="138"/>
      <c r="Y872" s="138"/>
      <c r="Z872" s="138"/>
    </row>
    <row r="873" ht="12.75" customHeight="1">
      <c r="A873" s="141"/>
      <c r="B873" s="142"/>
      <c r="C873" s="142"/>
      <c r="D873" s="206"/>
      <c r="E873" s="144"/>
      <c r="F873" s="145"/>
      <c r="G873" s="144"/>
      <c r="H873" s="145"/>
      <c r="I873" s="206"/>
      <c r="J873" s="144"/>
      <c r="K873" s="144"/>
      <c r="L873" s="144"/>
      <c r="M873" s="146"/>
      <c r="N873" s="138"/>
      <c r="O873" s="138"/>
      <c r="P873" s="138"/>
      <c r="Q873" s="138"/>
      <c r="R873" s="138"/>
      <c r="S873" s="138"/>
      <c r="T873" s="138"/>
      <c r="U873" s="138"/>
      <c r="V873" s="138"/>
      <c r="W873" s="138"/>
      <c r="X873" s="138"/>
      <c r="Y873" s="138"/>
      <c r="Z873" s="138"/>
    </row>
    <row r="874" ht="12.75" customHeight="1">
      <c r="A874" s="141"/>
      <c r="B874" s="142"/>
      <c r="C874" s="142"/>
      <c r="D874" s="206"/>
      <c r="E874" s="144"/>
      <c r="F874" s="145"/>
      <c r="G874" s="144"/>
      <c r="H874" s="145"/>
      <c r="I874" s="206"/>
      <c r="J874" s="144"/>
      <c r="K874" s="144"/>
      <c r="L874" s="144"/>
      <c r="M874" s="146"/>
      <c r="N874" s="138"/>
      <c r="O874" s="138"/>
      <c r="P874" s="138"/>
      <c r="Q874" s="138"/>
      <c r="R874" s="138"/>
      <c r="S874" s="138"/>
      <c r="T874" s="138"/>
      <c r="U874" s="138"/>
      <c r="V874" s="138"/>
      <c r="W874" s="138"/>
      <c r="X874" s="138"/>
      <c r="Y874" s="138"/>
      <c r="Z874" s="138"/>
    </row>
    <row r="875" ht="12.75" customHeight="1">
      <c r="A875" s="141"/>
      <c r="B875" s="142"/>
      <c r="C875" s="142"/>
      <c r="D875" s="206"/>
      <c r="E875" s="144"/>
      <c r="F875" s="145"/>
      <c r="G875" s="144"/>
      <c r="H875" s="145"/>
      <c r="I875" s="206"/>
      <c r="J875" s="144"/>
      <c r="K875" s="144"/>
      <c r="L875" s="144"/>
      <c r="M875" s="146"/>
      <c r="N875" s="138"/>
      <c r="O875" s="138"/>
      <c r="P875" s="138"/>
      <c r="Q875" s="138"/>
      <c r="R875" s="138"/>
      <c r="S875" s="138"/>
      <c r="T875" s="138"/>
      <c r="U875" s="138"/>
      <c r="V875" s="138"/>
      <c r="W875" s="138"/>
      <c r="X875" s="138"/>
      <c r="Y875" s="138"/>
      <c r="Z875" s="138"/>
    </row>
    <row r="876" ht="12.75" customHeight="1">
      <c r="A876" s="141"/>
      <c r="B876" s="142"/>
      <c r="C876" s="142"/>
      <c r="D876" s="206"/>
      <c r="E876" s="144"/>
      <c r="F876" s="145"/>
      <c r="G876" s="144"/>
      <c r="H876" s="145"/>
      <c r="I876" s="206"/>
      <c r="J876" s="144"/>
      <c r="K876" s="144"/>
      <c r="L876" s="144"/>
      <c r="M876" s="146"/>
      <c r="N876" s="138"/>
      <c r="O876" s="138"/>
      <c r="P876" s="138"/>
      <c r="Q876" s="138"/>
      <c r="R876" s="138"/>
      <c r="S876" s="138"/>
      <c r="T876" s="138"/>
      <c r="U876" s="138"/>
      <c r="V876" s="138"/>
      <c r="W876" s="138"/>
      <c r="X876" s="138"/>
      <c r="Y876" s="138"/>
      <c r="Z876" s="138"/>
    </row>
    <row r="877" ht="12.75" customHeight="1">
      <c r="A877" s="141"/>
      <c r="B877" s="142"/>
      <c r="C877" s="142"/>
      <c r="D877" s="206"/>
      <c r="E877" s="144"/>
      <c r="F877" s="145"/>
      <c r="G877" s="144"/>
      <c r="H877" s="145"/>
      <c r="I877" s="206"/>
      <c r="J877" s="144"/>
      <c r="K877" s="144"/>
      <c r="L877" s="144"/>
      <c r="M877" s="146"/>
      <c r="N877" s="138"/>
      <c r="O877" s="138"/>
      <c r="P877" s="138"/>
      <c r="Q877" s="138"/>
      <c r="R877" s="138"/>
      <c r="S877" s="138"/>
      <c r="T877" s="138"/>
      <c r="U877" s="138"/>
      <c r="V877" s="138"/>
      <c r="W877" s="138"/>
      <c r="X877" s="138"/>
      <c r="Y877" s="138"/>
      <c r="Z877" s="138"/>
    </row>
    <row r="878" ht="12.75" customHeight="1">
      <c r="A878" s="141"/>
      <c r="B878" s="142"/>
      <c r="C878" s="142"/>
      <c r="D878" s="206"/>
      <c r="E878" s="144"/>
      <c r="F878" s="145"/>
      <c r="G878" s="144"/>
      <c r="H878" s="145"/>
      <c r="I878" s="206"/>
      <c r="J878" s="144"/>
      <c r="K878" s="144"/>
      <c r="L878" s="144"/>
      <c r="M878" s="146"/>
      <c r="N878" s="138"/>
      <c r="O878" s="138"/>
      <c r="P878" s="138"/>
      <c r="Q878" s="138"/>
      <c r="R878" s="138"/>
      <c r="S878" s="138"/>
      <c r="T878" s="138"/>
      <c r="U878" s="138"/>
      <c r="V878" s="138"/>
      <c r="W878" s="138"/>
      <c r="X878" s="138"/>
      <c r="Y878" s="138"/>
      <c r="Z878" s="138"/>
    </row>
    <row r="879" ht="12.75" customHeight="1">
      <c r="A879" s="141"/>
      <c r="B879" s="142"/>
      <c r="C879" s="142"/>
      <c r="D879" s="206"/>
      <c r="E879" s="144"/>
      <c r="F879" s="145"/>
      <c r="G879" s="144"/>
      <c r="H879" s="145"/>
      <c r="I879" s="206"/>
      <c r="J879" s="144"/>
      <c r="K879" s="144"/>
      <c r="L879" s="144"/>
      <c r="M879" s="146"/>
      <c r="N879" s="138"/>
      <c r="O879" s="138"/>
      <c r="P879" s="138"/>
      <c r="Q879" s="138"/>
      <c r="R879" s="138"/>
      <c r="S879" s="138"/>
      <c r="T879" s="138"/>
      <c r="U879" s="138"/>
      <c r="V879" s="138"/>
      <c r="W879" s="138"/>
      <c r="X879" s="138"/>
      <c r="Y879" s="138"/>
      <c r="Z879" s="138"/>
    </row>
    <row r="880" ht="12.75" customHeight="1">
      <c r="A880" s="141"/>
      <c r="B880" s="142"/>
      <c r="C880" s="142"/>
      <c r="D880" s="206"/>
      <c r="E880" s="144"/>
      <c r="F880" s="145"/>
      <c r="G880" s="144"/>
      <c r="H880" s="145"/>
      <c r="I880" s="206"/>
      <c r="J880" s="144"/>
      <c r="K880" s="144"/>
      <c r="L880" s="144"/>
      <c r="M880" s="146"/>
      <c r="N880" s="138"/>
      <c r="O880" s="138"/>
      <c r="P880" s="138"/>
      <c r="Q880" s="138"/>
      <c r="R880" s="138"/>
      <c r="S880" s="138"/>
      <c r="T880" s="138"/>
      <c r="U880" s="138"/>
      <c r="V880" s="138"/>
      <c r="W880" s="138"/>
      <c r="X880" s="138"/>
      <c r="Y880" s="138"/>
      <c r="Z880" s="138"/>
    </row>
    <row r="881" ht="12.75" customHeight="1">
      <c r="A881" s="141"/>
      <c r="B881" s="142"/>
      <c r="C881" s="142"/>
      <c r="D881" s="206"/>
      <c r="E881" s="144"/>
      <c r="F881" s="145"/>
      <c r="G881" s="144"/>
      <c r="H881" s="145"/>
      <c r="I881" s="206"/>
      <c r="J881" s="144"/>
      <c r="K881" s="144"/>
      <c r="L881" s="144"/>
      <c r="M881" s="146"/>
      <c r="N881" s="138"/>
      <c r="O881" s="138"/>
      <c r="P881" s="138"/>
      <c r="Q881" s="138"/>
      <c r="R881" s="138"/>
      <c r="S881" s="138"/>
      <c r="T881" s="138"/>
      <c r="U881" s="138"/>
      <c r="V881" s="138"/>
      <c r="W881" s="138"/>
      <c r="X881" s="138"/>
      <c r="Y881" s="138"/>
      <c r="Z881" s="138"/>
    </row>
    <row r="882" ht="12.75" customHeight="1">
      <c r="A882" s="141"/>
      <c r="B882" s="142"/>
      <c r="C882" s="142"/>
      <c r="D882" s="206"/>
      <c r="E882" s="144"/>
      <c r="F882" s="145"/>
      <c r="G882" s="144"/>
      <c r="H882" s="145"/>
      <c r="I882" s="206"/>
      <c r="J882" s="144"/>
      <c r="K882" s="144"/>
      <c r="L882" s="144"/>
      <c r="M882" s="146"/>
      <c r="N882" s="138"/>
      <c r="O882" s="138"/>
      <c r="P882" s="138"/>
      <c r="Q882" s="138"/>
      <c r="R882" s="138"/>
      <c r="S882" s="138"/>
      <c r="T882" s="138"/>
      <c r="U882" s="138"/>
      <c r="V882" s="138"/>
      <c r="W882" s="138"/>
      <c r="X882" s="138"/>
      <c r="Y882" s="138"/>
      <c r="Z882" s="138"/>
    </row>
    <row r="883" ht="12.75" customHeight="1">
      <c r="A883" s="141"/>
      <c r="B883" s="142"/>
      <c r="C883" s="142"/>
      <c r="D883" s="206"/>
      <c r="E883" s="144"/>
      <c r="F883" s="145"/>
      <c r="G883" s="144"/>
      <c r="H883" s="145"/>
      <c r="I883" s="206"/>
      <c r="J883" s="144"/>
      <c r="K883" s="144"/>
      <c r="L883" s="144"/>
      <c r="M883" s="146"/>
      <c r="N883" s="138"/>
      <c r="O883" s="138"/>
      <c r="P883" s="138"/>
      <c r="Q883" s="138"/>
      <c r="R883" s="138"/>
      <c r="S883" s="138"/>
      <c r="T883" s="138"/>
      <c r="U883" s="138"/>
      <c r="V883" s="138"/>
      <c r="W883" s="138"/>
      <c r="X883" s="138"/>
      <c r="Y883" s="138"/>
      <c r="Z883" s="138"/>
    </row>
    <row r="884" ht="12.75" customHeight="1">
      <c r="A884" s="141"/>
      <c r="B884" s="142"/>
      <c r="C884" s="142"/>
      <c r="D884" s="206"/>
      <c r="E884" s="144"/>
      <c r="F884" s="145"/>
      <c r="G884" s="144"/>
      <c r="H884" s="145"/>
      <c r="I884" s="206"/>
      <c r="J884" s="144"/>
      <c r="K884" s="144"/>
      <c r="L884" s="144"/>
      <c r="M884" s="146"/>
      <c r="N884" s="138"/>
      <c r="O884" s="138"/>
      <c r="P884" s="138"/>
      <c r="Q884" s="138"/>
      <c r="R884" s="138"/>
      <c r="S884" s="138"/>
      <c r="T884" s="138"/>
      <c r="U884" s="138"/>
      <c r="V884" s="138"/>
      <c r="W884" s="138"/>
      <c r="X884" s="138"/>
      <c r="Y884" s="138"/>
      <c r="Z884" s="138"/>
    </row>
    <row r="885" ht="12.75" customHeight="1">
      <c r="A885" s="141"/>
      <c r="B885" s="142"/>
      <c r="C885" s="142"/>
      <c r="D885" s="206"/>
      <c r="E885" s="144"/>
      <c r="F885" s="145"/>
      <c r="G885" s="144"/>
      <c r="H885" s="145"/>
      <c r="I885" s="206"/>
      <c r="J885" s="144"/>
      <c r="K885" s="144"/>
      <c r="L885" s="144"/>
      <c r="M885" s="146"/>
      <c r="N885" s="138"/>
      <c r="O885" s="138"/>
      <c r="P885" s="138"/>
      <c r="Q885" s="138"/>
      <c r="R885" s="138"/>
      <c r="S885" s="138"/>
      <c r="T885" s="138"/>
      <c r="U885" s="138"/>
      <c r="V885" s="138"/>
      <c r="W885" s="138"/>
      <c r="X885" s="138"/>
      <c r="Y885" s="138"/>
      <c r="Z885" s="138"/>
    </row>
    <row r="886" ht="12.75" customHeight="1">
      <c r="A886" s="141"/>
      <c r="B886" s="142"/>
      <c r="C886" s="142"/>
      <c r="D886" s="206"/>
      <c r="E886" s="144"/>
      <c r="F886" s="145"/>
      <c r="G886" s="144"/>
      <c r="H886" s="145"/>
      <c r="I886" s="206"/>
      <c r="J886" s="144"/>
      <c r="K886" s="144"/>
      <c r="L886" s="144"/>
      <c r="M886" s="146"/>
      <c r="N886" s="138"/>
      <c r="O886" s="138"/>
      <c r="P886" s="138"/>
      <c r="Q886" s="138"/>
      <c r="R886" s="138"/>
      <c r="S886" s="138"/>
      <c r="T886" s="138"/>
      <c r="U886" s="138"/>
      <c r="V886" s="138"/>
      <c r="W886" s="138"/>
      <c r="X886" s="138"/>
      <c r="Y886" s="138"/>
      <c r="Z886" s="138"/>
    </row>
    <row r="887" ht="12.75" customHeight="1">
      <c r="A887" s="141"/>
      <c r="B887" s="142"/>
      <c r="C887" s="142"/>
      <c r="D887" s="206"/>
      <c r="E887" s="144"/>
      <c r="F887" s="145"/>
      <c r="G887" s="144"/>
      <c r="H887" s="145"/>
      <c r="I887" s="206"/>
      <c r="J887" s="144"/>
      <c r="K887" s="144"/>
      <c r="L887" s="144"/>
      <c r="M887" s="146"/>
      <c r="N887" s="138"/>
      <c r="O887" s="138"/>
      <c r="P887" s="138"/>
      <c r="Q887" s="138"/>
      <c r="R887" s="138"/>
      <c r="S887" s="138"/>
      <c r="T887" s="138"/>
      <c r="U887" s="138"/>
      <c r="V887" s="138"/>
      <c r="W887" s="138"/>
      <c r="X887" s="138"/>
      <c r="Y887" s="138"/>
      <c r="Z887" s="138"/>
    </row>
    <row r="888" ht="12.75" customHeight="1">
      <c r="A888" s="141"/>
      <c r="B888" s="142"/>
      <c r="C888" s="142"/>
      <c r="D888" s="206"/>
      <c r="E888" s="144"/>
      <c r="F888" s="145"/>
      <c r="G888" s="144"/>
      <c r="H888" s="145"/>
      <c r="I888" s="206"/>
      <c r="J888" s="144"/>
      <c r="K888" s="144"/>
      <c r="L888" s="144"/>
      <c r="M888" s="146"/>
      <c r="N888" s="138"/>
      <c r="O888" s="138"/>
      <c r="P888" s="138"/>
      <c r="Q888" s="138"/>
      <c r="R888" s="138"/>
      <c r="S888" s="138"/>
      <c r="T888" s="138"/>
      <c r="U888" s="138"/>
      <c r="V888" s="138"/>
      <c r="W888" s="138"/>
      <c r="X888" s="138"/>
      <c r="Y888" s="138"/>
      <c r="Z888" s="138"/>
    </row>
    <row r="889" ht="12.75" customHeight="1">
      <c r="A889" s="141"/>
      <c r="B889" s="142"/>
      <c r="C889" s="142"/>
      <c r="D889" s="206"/>
      <c r="E889" s="144"/>
      <c r="F889" s="145"/>
      <c r="G889" s="144"/>
      <c r="H889" s="145"/>
      <c r="I889" s="206"/>
      <c r="J889" s="144"/>
      <c r="K889" s="144"/>
      <c r="L889" s="144"/>
      <c r="M889" s="146"/>
      <c r="N889" s="138"/>
      <c r="O889" s="138"/>
      <c r="P889" s="138"/>
      <c r="Q889" s="138"/>
      <c r="R889" s="138"/>
      <c r="S889" s="138"/>
      <c r="T889" s="138"/>
      <c r="U889" s="138"/>
      <c r="V889" s="138"/>
      <c r="W889" s="138"/>
      <c r="X889" s="138"/>
      <c r="Y889" s="138"/>
      <c r="Z889" s="138"/>
    </row>
    <row r="890" ht="12.75" customHeight="1">
      <c r="A890" s="141"/>
      <c r="B890" s="142"/>
      <c r="C890" s="142"/>
      <c r="D890" s="206"/>
      <c r="E890" s="144"/>
      <c r="F890" s="145"/>
      <c r="G890" s="144"/>
      <c r="H890" s="145"/>
      <c r="I890" s="206"/>
      <c r="J890" s="144"/>
      <c r="K890" s="144"/>
      <c r="L890" s="144"/>
      <c r="M890" s="146"/>
      <c r="N890" s="138"/>
      <c r="O890" s="138"/>
      <c r="P890" s="138"/>
      <c r="Q890" s="138"/>
      <c r="R890" s="138"/>
      <c r="S890" s="138"/>
      <c r="T890" s="138"/>
      <c r="U890" s="138"/>
      <c r="V890" s="138"/>
      <c r="W890" s="138"/>
      <c r="X890" s="138"/>
      <c r="Y890" s="138"/>
      <c r="Z890" s="138"/>
    </row>
    <row r="891" ht="12.75" customHeight="1">
      <c r="A891" s="141"/>
      <c r="B891" s="142"/>
      <c r="C891" s="142"/>
      <c r="D891" s="206"/>
      <c r="E891" s="144"/>
      <c r="F891" s="145"/>
      <c r="G891" s="144"/>
      <c r="H891" s="145"/>
      <c r="I891" s="206"/>
      <c r="J891" s="144"/>
      <c r="K891" s="144"/>
      <c r="L891" s="144"/>
      <c r="M891" s="146"/>
      <c r="N891" s="138"/>
      <c r="O891" s="138"/>
      <c r="P891" s="138"/>
      <c r="Q891" s="138"/>
      <c r="R891" s="138"/>
      <c r="S891" s="138"/>
      <c r="T891" s="138"/>
      <c r="U891" s="138"/>
      <c r="V891" s="138"/>
      <c r="W891" s="138"/>
      <c r="X891" s="138"/>
      <c r="Y891" s="138"/>
      <c r="Z891" s="138"/>
    </row>
    <row r="892" ht="12.75" customHeight="1">
      <c r="A892" s="141"/>
      <c r="B892" s="142"/>
      <c r="C892" s="142"/>
      <c r="D892" s="206"/>
      <c r="E892" s="144"/>
      <c r="F892" s="145"/>
      <c r="G892" s="144"/>
      <c r="H892" s="145"/>
      <c r="I892" s="206"/>
      <c r="J892" s="144"/>
      <c r="K892" s="144"/>
      <c r="L892" s="144"/>
      <c r="M892" s="146"/>
      <c r="N892" s="138"/>
      <c r="O892" s="138"/>
      <c r="P892" s="138"/>
      <c r="Q892" s="138"/>
      <c r="R892" s="138"/>
      <c r="S892" s="138"/>
      <c r="T892" s="138"/>
      <c r="U892" s="138"/>
      <c r="V892" s="138"/>
      <c r="W892" s="138"/>
      <c r="X892" s="138"/>
      <c r="Y892" s="138"/>
      <c r="Z892" s="138"/>
    </row>
    <row r="893" ht="12.75" customHeight="1">
      <c r="A893" s="141"/>
      <c r="B893" s="142"/>
      <c r="C893" s="142"/>
      <c r="D893" s="206"/>
      <c r="E893" s="144"/>
      <c r="F893" s="145"/>
      <c r="G893" s="144"/>
      <c r="H893" s="145"/>
      <c r="I893" s="206"/>
      <c r="J893" s="144"/>
      <c r="K893" s="144"/>
      <c r="L893" s="144"/>
      <c r="M893" s="146"/>
      <c r="N893" s="138"/>
      <c r="O893" s="138"/>
      <c r="P893" s="138"/>
      <c r="Q893" s="138"/>
      <c r="R893" s="138"/>
      <c r="S893" s="138"/>
      <c r="T893" s="138"/>
      <c r="U893" s="138"/>
      <c r="V893" s="138"/>
      <c r="W893" s="138"/>
      <c r="X893" s="138"/>
      <c r="Y893" s="138"/>
      <c r="Z893" s="138"/>
    </row>
    <row r="894" ht="12.75" customHeight="1">
      <c r="A894" s="141"/>
      <c r="B894" s="142"/>
      <c r="C894" s="142"/>
      <c r="D894" s="206"/>
      <c r="E894" s="144"/>
      <c r="F894" s="145"/>
      <c r="G894" s="144"/>
      <c r="H894" s="145"/>
      <c r="I894" s="206"/>
      <c r="J894" s="144"/>
      <c r="K894" s="144"/>
      <c r="L894" s="144"/>
      <c r="M894" s="146"/>
      <c r="N894" s="138"/>
      <c r="O894" s="138"/>
      <c r="P894" s="138"/>
      <c r="Q894" s="138"/>
      <c r="R894" s="138"/>
      <c r="S894" s="138"/>
      <c r="T894" s="138"/>
      <c r="U894" s="138"/>
      <c r="V894" s="138"/>
      <c r="W894" s="138"/>
      <c r="X894" s="138"/>
      <c r="Y894" s="138"/>
      <c r="Z894" s="138"/>
    </row>
    <row r="895" ht="12.75" customHeight="1">
      <c r="A895" s="141"/>
      <c r="B895" s="142"/>
      <c r="C895" s="142"/>
      <c r="D895" s="206"/>
      <c r="E895" s="144"/>
      <c r="F895" s="145"/>
      <c r="G895" s="144"/>
      <c r="H895" s="145"/>
      <c r="I895" s="206"/>
      <c r="J895" s="144"/>
      <c r="K895" s="144"/>
      <c r="L895" s="144"/>
      <c r="M895" s="146"/>
      <c r="N895" s="138"/>
      <c r="O895" s="138"/>
      <c r="P895" s="138"/>
      <c r="Q895" s="138"/>
      <c r="R895" s="138"/>
      <c r="S895" s="138"/>
      <c r="T895" s="138"/>
      <c r="U895" s="138"/>
      <c r="V895" s="138"/>
      <c r="W895" s="138"/>
      <c r="X895" s="138"/>
      <c r="Y895" s="138"/>
      <c r="Z895" s="138"/>
    </row>
    <row r="896" ht="12.75" customHeight="1">
      <c r="A896" s="141"/>
      <c r="B896" s="142"/>
      <c r="C896" s="142"/>
      <c r="D896" s="206"/>
      <c r="E896" s="144"/>
      <c r="F896" s="145"/>
      <c r="G896" s="144"/>
      <c r="H896" s="145"/>
      <c r="I896" s="206"/>
      <c r="J896" s="144"/>
      <c r="K896" s="144"/>
      <c r="L896" s="144"/>
      <c r="M896" s="146"/>
      <c r="N896" s="138"/>
      <c r="O896" s="138"/>
      <c r="P896" s="138"/>
      <c r="Q896" s="138"/>
      <c r="R896" s="138"/>
      <c r="S896" s="138"/>
      <c r="T896" s="138"/>
      <c r="U896" s="138"/>
      <c r="V896" s="138"/>
      <c r="W896" s="138"/>
      <c r="X896" s="138"/>
      <c r="Y896" s="138"/>
      <c r="Z896" s="138"/>
    </row>
    <row r="897" ht="12.75" customHeight="1">
      <c r="A897" s="141"/>
      <c r="B897" s="142"/>
      <c r="C897" s="142"/>
      <c r="D897" s="206"/>
      <c r="E897" s="144"/>
      <c r="F897" s="145"/>
      <c r="G897" s="144"/>
      <c r="H897" s="145"/>
      <c r="I897" s="206"/>
      <c r="J897" s="144"/>
      <c r="K897" s="144"/>
      <c r="L897" s="144"/>
      <c r="M897" s="146"/>
      <c r="N897" s="138"/>
      <c r="O897" s="138"/>
      <c r="P897" s="138"/>
      <c r="Q897" s="138"/>
      <c r="R897" s="138"/>
      <c r="S897" s="138"/>
      <c r="T897" s="138"/>
      <c r="U897" s="138"/>
      <c r="V897" s="138"/>
      <c r="W897" s="138"/>
      <c r="X897" s="138"/>
      <c r="Y897" s="138"/>
      <c r="Z897" s="138"/>
    </row>
    <row r="898" ht="12.75" customHeight="1">
      <c r="A898" s="141"/>
      <c r="B898" s="142"/>
      <c r="C898" s="142"/>
      <c r="D898" s="206"/>
      <c r="E898" s="144"/>
      <c r="F898" s="145"/>
      <c r="G898" s="144"/>
      <c r="H898" s="145"/>
      <c r="I898" s="206"/>
      <c r="J898" s="144"/>
      <c r="K898" s="144"/>
      <c r="L898" s="144"/>
      <c r="M898" s="146"/>
      <c r="N898" s="138"/>
      <c r="O898" s="138"/>
      <c r="P898" s="138"/>
      <c r="Q898" s="138"/>
      <c r="R898" s="138"/>
      <c r="S898" s="138"/>
      <c r="T898" s="138"/>
      <c r="U898" s="138"/>
      <c r="V898" s="138"/>
      <c r="W898" s="138"/>
      <c r="X898" s="138"/>
      <c r="Y898" s="138"/>
      <c r="Z898" s="138"/>
    </row>
    <row r="899" ht="12.75" customHeight="1">
      <c r="A899" s="141"/>
      <c r="B899" s="142"/>
      <c r="C899" s="142"/>
      <c r="D899" s="206"/>
      <c r="E899" s="144"/>
      <c r="F899" s="145"/>
      <c r="G899" s="144"/>
      <c r="H899" s="145"/>
      <c r="I899" s="206"/>
      <c r="J899" s="144"/>
      <c r="K899" s="144"/>
      <c r="L899" s="144"/>
      <c r="M899" s="146"/>
      <c r="N899" s="138"/>
      <c r="O899" s="138"/>
      <c r="P899" s="138"/>
      <c r="Q899" s="138"/>
      <c r="R899" s="138"/>
      <c r="S899" s="138"/>
      <c r="T899" s="138"/>
      <c r="U899" s="138"/>
      <c r="V899" s="138"/>
      <c r="W899" s="138"/>
      <c r="X899" s="138"/>
      <c r="Y899" s="138"/>
      <c r="Z899" s="138"/>
    </row>
    <row r="900" ht="12.75" customHeight="1">
      <c r="A900" s="141"/>
      <c r="B900" s="142"/>
      <c r="C900" s="142"/>
      <c r="D900" s="206"/>
      <c r="E900" s="144"/>
      <c r="F900" s="145"/>
      <c r="G900" s="144"/>
      <c r="H900" s="145"/>
      <c r="I900" s="206"/>
      <c r="J900" s="144"/>
      <c r="K900" s="144"/>
      <c r="L900" s="144"/>
      <c r="M900" s="146"/>
      <c r="N900" s="138"/>
      <c r="O900" s="138"/>
      <c r="P900" s="138"/>
      <c r="Q900" s="138"/>
      <c r="R900" s="138"/>
      <c r="S900" s="138"/>
      <c r="T900" s="138"/>
      <c r="U900" s="138"/>
      <c r="V900" s="138"/>
      <c r="W900" s="138"/>
      <c r="X900" s="138"/>
      <c r="Y900" s="138"/>
      <c r="Z900" s="138"/>
    </row>
    <row r="901" ht="12.75" customHeight="1">
      <c r="A901" s="141"/>
      <c r="B901" s="142"/>
      <c r="C901" s="142"/>
      <c r="D901" s="206"/>
      <c r="E901" s="144"/>
      <c r="F901" s="145"/>
      <c r="G901" s="144"/>
      <c r="H901" s="145"/>
      <c r="I901" s="206"/>
      <c r="J901" s="144"/>
      <c r="K901" s="144"/>
      <c r="L901" s="144"/>
      <c r="M901" s="146"/>
      <c r="N901" s="138"/>
      <c r="O901" s="138"/>
      <c r="P901" s="138"/>
      <c r="Q901" s="138"/>
      <c r="R901" s="138"/>
      <c r="S901" s="138"/>
      <c r="T901" s="138"/>
      <c r="U901" s="138"/>
      <c r="V901" s="138"/>
      <c r="W901" s="138"/>
      <c r="X901" s="138"/>
      <c r="Y901" s="138"/>
      <c r="Z901" s="138"/>
    </row>
    <row r="902" ht="12.75" customHeight="1">
      <c r="A902" s="141"/>
      <c r="B902" s="142"/>
      <c r="C902" s="142"/>
      <c r="D902" s="206"/>
      <c r="E902" s="144"/>
      <c r="F902" s="145"/>
      <c r="G902" s="144"/>
      <c r="H902" s="145"/>
      <c r="I902" s="206"/>
      <c r="J902" s="144"/>
      <c r="K902" s="144"/>
      <c r="L902" s="144"/>
      <c r="M902" s="146"/>
      <c r="N902" s="138"/>
      <c r="O902" s="138"/>
      <c r="P902" s="138"/>
      <c r="Q902" s="138"/>
      <c r="R902" s="138"/>
      <c r="S902" s="138"/>
      <c r="T902" s="138"/>
      <c r="U902" s="138"/>
      <c r="V902" s="138"/>
      <c r="W902" s="138"/>
      <c r="X902" s="138"/>
      <c r="Y902" s="138"/>
      <c r="Z902" s="138"/>
    </row>
    <row r="903" ht="12.75" customHeight="1">
      <c r="A903" s="141"/>
      <c r="B903" s="142"/>
      <c r="C903" s="142"/>
      <c r="D903" s="206"/>
      <c r="E903" s="144"/>
      <c r="F903" s="145"/>
      <c r="G903" s="144"/>
      <c r="H903" s="145"/>
      <c r="I903" s="206"/>
      <c r="J903" s="144"/>
      <c r="K903" s="144"/>
      <c r="L903" s="144"/>
      <c r="M903" s="146"/>
      <c r="N903" s="138"/>
      <c r="O903" s="138"/>
      <c r="P903" s="138"/>
      <c r="Q903" s="138"/>
      <c r="R903" s="138"/>
      <c r="S903" s="138"/>
      <c r="T903" s="138"/>
      <c r="U903" s="138"/>
      <c r="V903" s="138"/>
      <c r="W903" s="138"/>
      <c r="X903" s="138"/>
      <c r="Y903" s="138"/>
      <c r="Z903" s="138"/>
    </row>
    <row r="904" ht="12.75" customHeight="1">
      <c r="A904" s="141"/>
      <c r="B904" s="142"/>
      <c r="C904" s="142"/>
      <c r="D904" s="206"/>
      <c r="E904" s="144"/>
      <c r="F904" s="145"/>
      <c r="G904" s="144"/>
      <c r="H904" s="145"/>
      <c r="I904" s="206"/>
      <c r="J904" s="144"/>
      <c r="K904" s="144"/>
      <c r="L904" s="144"/>
      <c r="M904" s="146"/>
      <c r="N904" s="138"/>
      <c r="O904" s="138"/>
      <c r="P904" s="138"/>
      <c r="Q904" s="138"/>
      <c r="R904" s="138"/>
      <c r="S904" s="138"/>
      <c r="T904" s="138"/>
      <c r="U904" s="138"/>
      <c r="V904" s="138"/>
      <c r="W904" s="138"/>
      <c r="X904" s="138"/>
      <c r="Y904" s="138"/>
      <c r="Z904" s="138"/>
    </row>
    <row r="905" ht="12.75" customHeight="1">
      <c r="A905" s="141"/>
      <c r="B905" s="142"/>
      <c r="C905" s="142"/>
      <c r="D905" s="206"/>
      <c r="E905" s="144"/>
      <c r="F905" s="145"/>
      <c r="G905" s="144"/>
      <c r="H905" s="145"/>
      <c r="I905" s="206"/>
      <c r="J905" s="144"/>
      <c r="K905" s="144"/>
      <c r="L905" s="144"/>
      <c r="M905" s="146"/>
      <c r="N905" s="138"/>
      <c r="O905" s="138"/>
      <c r="P905" s="138"/>
      <c r="Q905" s="138"/>
      <c r="R905" s="138"/>
      <c r="S905" s="138"/>
      <c r="T905" s="138"/>
      <c r="U905" s="138"/>
      <c r="V905" s="138"/>
      <c r="W905" s="138"/>
      <c r="X905" s="138"/>
      <c r="Y905" s="138"/>
      <c r="Z905" s="138"/>
    </row>
    <row r="906" ht="12.75" customHeight="1">
      <c r="A906" s="141"/>
      <c r="B906" s="142"/>
      <c r="C906" s="142"/>
      <c r="D906" s="206"/>
      <c r="E906" s="144"/>
      <c r="F906" s="145"/>
      <c r="G906" s="144"/>
      <c r="H906" s="145"/>
      <c r="I906" s="206"/>
      <c r="J906" s="144"/>
      <c r="K906" s="144"/>
      <c r="L906" s="144"/>
      <c r="M906" s="146"/>
      <c r="N906" s="138"/>
      <c r="O906" s="138"/>
      <c r="P906" s="138"/>
      <c r="Q906" s="138"/>
      <c r="R906" s="138"/>
      <c r="S906" s="138"/>
      <c r="T906" s="138"/>
      <c r="U906" s="138"/>
      <c r="V906" s="138"/>
      <c r="W906" s="138"/>
      <c r="X906" s="138"/>
      <c r="Y906" s="138"/>
      <c r="Z906" s="138"/>
    </row>
    <row r="907" ht="12.75" customHeight="1">
      <c r="A907" s="141"/>
      <c r="B907" s="142"/>
      <c r="C907" s="142"/>
      <c r="D907" s="206"/>
      <c r="E907" s="144"/>
      <c r="F907" s="145"/>
      <c r="G907" s="144"/>
      <c r="H907" s="145"/>
      <c r="I907" s="206"/>
      <c r="J907" s="144"/>
      <c r="K907" s="144"/>
      <c r="L907" s="144"/>
      <c r="M907" s="146"/>
      <c r="N907" s="138"/>
      <c r="O907" s="138"/>
      <c r="P907" s="138"/>
      <c r="Q907" s="138"/>
      <c r="R907" s="138"/>
      <c r="S907" s="138"/>
      <c r="T907" s="138"/>
      <c r="U907" s="138"/>
      <c r="V907" s="138"/>
      <c r="W907" s="138"/>
      <c r="X907" s="138"/>
      <c r="Y907" s="138"/>
      <c r="Z907" s="138"/>
    </row>
    <row r="908" ht="12.75" customHeight="1">
      <c r="A908" s="141"/>
      <c r="B908" s="142"/>
      <c r="C908" s="142"/>
      <c r="D908" s="206"/>
      <c r="E908" s="144"/>
      <c r="F908" s="145"/>
      <c r="G908" s="144"/>
      <c r="H908" s="145"/>
      <c r="I908" s="206"/>
      <c r="J908" s="144"/>
      <c r="K908" s="144"/>
      <c r="L908" s="144"/>
      <c r="M908" s="146"/>
      <c r="N908" s="138"/>
      <c r="O908" s="138"/>
      <c r="P908" s="138"/>
      <c r="Q908" s="138"/>
      <c r="R908" s="138"/>
      <c r="S908" s="138"/>
      <c r="T908" s="138"/>
      <c r="U908" s="138"/>
      <c r="V908" s="138"/>
      <c r="W908" s="138"/>
      <c r="X908" s="138"/>
      <c r="Y908" s="138"/>
      <c r="Z908" s="138"/>
    </row>
    <row r="909" ht="12.75" customHeight="1">
      <c r="A909" s="141"/>
      <c r="B909" s="142"/>
      <c r="C909" s="142"/>
      <c r="D909" s="206"/>
      <c r="E909" s="144"/>
      <c r="F909" s="145"/>
      <c r="G909" s="144"/>
      <c r="H909" s="145"/>
      <c r="I909" s="206"/>
      <c r="J909" s="144"/>
      <c r="K909" s="144"/>
      <c r="L909" s="144"/>
      <c r="M909" s="146"/>
      <c r="N909" s="138"/>
      <c r="O909" s="138"/>
      <c r="P909" s="138"/>
      <c r="Q909" s="138"/>
      <c r="R909" s="138"/>
      <c r="S909" s="138"/>
      <c r="T909" s="138"/>
      <c r="U909" s="138"/>
      <c r="V909" s="138"/>
      <c r="W909" s="138"/>
      <c r="X909" s="138"/>
      <c r="Y909" s="138"/>
      <c r="Z909" s="138"/>
    </row>
    <row r="910" ht="12.75" customHeight="1">
      <c r="A910" s="141"/>
      <c r="B910" s="142"/>
      <c r="C910" s="142"/>
      <c r="D910" s="206"/>
      <c r="E910" s="144"/>
      <c r="F910" s="145"/>
      <c r="G910" s="144"/>
      <c r="H910" s="145"/>
      <c r="I910" s="206"/>
      <c r="J910" s="144"/>
      <c r="K910" s="144"/>
      <c r="L910" s="144"/>
      <c r="M910" s="146"/>
      <c r="N910" s="138"/>
      <c r="O910" s="138"/>
      <c r="P910" s="138"/>
      <c r="Q910" s="138"/>
      <c r="R910" s="138"/>
      <c r="S910" s="138"/>
      <c r="T910" s="138"/>
      <c r="U910" s="138"/>
      <c r="V910" s="138"/>
      <c r="W910" s="138"/>
      <c r="X910" s="138"/>
      <c r="Y910" s="138"/>
      <c r="Z910" s="138"/>
    </row>
    <row r="911" ht="12.75" customHeight="1">
      <c r="A911" s="141"/>
      <c r="B911" s="142"/>
      <c r="C911" s="142"/>
      <c r="D911" s="206"/>
      <c r="E911" s="144"/>
      <c r="F911" s="145"/>
      <c r="G911" s="144"/>
      <c r="H911" s="145"/>
      <c r="I911" s="206"/>
      <c r="J911" s="144"/>
      <c r="K911" s="144"/>
      <c r="L911" s="144"/>
      <c r="M911" s="146"/>
      <c r="N911" s="138"/>
      <c r="O911" s="138"/>
      <c r="P911" s="138"/>
      <c r="Q911" s="138"/>
      <c r="R911" s="138"/>
      <c r="S911" s="138"/>
      <c r="T911" s="138"/>
      <c r="U911" s="138"/>
      <c r="V911" s="138"/>
      <c r="W911" s="138"/>
      <c r="X911" s="138"/>
      <c r="Y911" s="138"/>
      <c r="Z911" s="138"/>
    </row>
    <row r="912" ht="12.75" customHeight="1">
      <c r="A912" s="141"/>
      <c r="B912" s="142"/>
      <c r="C912" s="142"/>
      <c r="D912" s="206"/>
      <c r="E912" s="144"/>
      <c r="F912" s="145"/>
      <c r="G912" s="144"/>
      <c r="H912" s="145"/>
      <c r="I912" s="206"/>
      <c r="J912" s="144"/>
      <c r="K912" s="144"/>
      <c r="L912" s="144"/>
      <c r="M912" s="146"/>
      <c r="N912" s="138"/>
      <c r="O912" s="138"/>
      <c r="P912" s="138"/>
      <c r="Q912" s="138"/>
      <c r="R912" s="138"/>
      <c r="S912" s="138"/>
      <c r="T912" s="138"/>
      <c r="U912" s="138"/>
      <c r="V912" s="138"/>
      <c r="W912" s="138"/>
      <c r="X912" s="138"/>
      <c r="Y912" s="138"/>
      <c r="Z912" s="138"/>
    </row>
    <row r="913" ht="12.75" customHeight="1">
      <c r="A913" s="141"/>
      <c r="B913" s="142"/>
      <c r="C913" s="142"/>
      <c r="D913" s="206"/>
      <c r="E913" s="144"/>
      <c r="F913" s="145"/>
      <c r="G913" s="144"/>
      <c r="H913" s="145"/>
      <c r="I913" s="206"/>
      <c r="J913" s="144"/>
      <c r="K913" s="144"/>
      <c r="L913" s="144"/>
      <c r="M913" s="146"/>
      <c r="N913" s="138"/>
      <c r="O913" s="138"/>
      <c r="P913" s="138"/>
      <c r="Q913" s="138"/>
      <c r="R913" s="138"/>
      <c r="S913" s="138"/>
      <c r="T913" s="138"/>
      <c r="U913" s="138"/>
      <c r="V913" s="138"/>
      <c r="W913" s="138"/>
      <c r="X913" s="138"/>
      <c r="Y913" s="138"/>
      <c r="Z913" s="138"/>
    </row>
    <row r="914" ht="12.75" customHeight="1">
      <c r="A914" s="141"/>
      <c r="B914" s="142"/>
      <c r="C914" s="142"/>
      <c r="D914" s="206"/>
      <c r="E914" s="144"/>
      <c r="F914" s="145"/>
      <c r="G914" s="144"/>
      <c r="H914" s="145"/>
      <c r="I914" s="206"/>
      <c r="J914" s="144"/>
      <c r="K914" s="144"/>
      <c r="L914" s="144"/>
      <c r="M914" s="146"/>
      <c r="N914" s="138"/>
      <c r="O914" s="138"/>
      <c r="P914" s="138"/>
      <c r="Q914" s="138"/>
      <c r="R914" s="138"/>
      <c r="S914" s="138"/>
      <c r="T914" s="138"/>
      <c r="U914" s="138"/>
      <c r="V914" s="138"/>
      <c r="W914" s="138"/>
      <c r="X914" s="138"/>
      <c r="Y914" s="138"/>
      <c r="Z914" s="138"/>
    </row>
    <row r="915" ht="12.75" customHeight="1">
      <c r="A915" s="141"/>
      <c r="B915" s="142"/>
      <c r="C915" s="142"/>
      <c r="D915" s="206"/>
      <c r="E915" s="144"/>
      <c r="F915" s="145"/>
      <c r="G915" s="144"/>
      <c r="H915" s="145"/>
      <c r="I915" s="206"/>
      <c r="J915" s="144"/>
      <c r="K915" s="144"/>
      <c r="L915" s="144"/>
      <c r="M915" s="146"/>
      <c r="N915" s="138"/>
      <c r="O915" s="138"/>
      <c r="P915" s="138"/>
      <c r="Q915" s="138"/>
      <c r="R915" s="138"/>
      <c r="S915" s="138"/>
      <c r="T915" s="138"/>
      <c r="U915" s="138"/>
      <c r="V915" s="138"/>
      <c r="W915" s="138"/>
      <c r="X915" s="138"/>
      <c r="Y915" s="138"/>
      <c r="Z915" s="138"/>
    </row>
    <row r="916" ht="12.75" customHeight="1">
      <c r="A916" s="141"/>
      <c r="B916" s="142"/>
      <c r="C916" s="142"/>
      <c r="D916" s="206"/>
      <c r="E916" s="144"/>
      <c r="F916" s="145"/>
      <c r="G916" s="144"/>
      <c r="H916" s="145"/>
      <c r="I916" s="206"/>
      <c r="J916" s="144"/>
      <c r="K916" s="144"/>
      <c r="L916" s="144"/>
      <c r="M916" s="146"/>
      <c r="N916" s="138"/>
      <c r="O916" s="138"/>
      <c r="P916" s="138"/>
      <c r="Q916" s="138"/>
      <c r="R916" s="138"/>
      <c r="S916" s="138"/>
      <c r="T916" s="138"/>
      <c r="U916" s="138"/>
      <c r="V916" s="138"/>
      <c r="W916" s="138"/>
      <c r="X916" s="138"/>
      <c r="Y916" s="138"/>
      <c r="Z916" s="138"/>
    </row>
    <row r="917" ht="12.75" customHeight="1">
      <c r="A917" s="141"/>
      <c r="B917" s="142"/>
      <c r="C917" s="142"/>
      <c r="D917" s="206"/>
      <c r="E917" s="144"/>
      <c r="F917" s="145"/>
      <c r="G917" s="144"/>
      <c r="H917" s="145"/>
      <c r="I917" s="206"/>
      <c r="J917" s="144"/>
      <c r="K917" s="144"/>
      <c r="L917" s="144"/>
      <c r="M917" s="146"/>
      <c r="N917" s="138"/>
      <c r="O917" s="138"/>
      <c r="P917" s="138"/>
      <c r="Q917" s="138"/>
      <c r="R917" s="138"/>
      <c r="S917" s="138"/>
      <c r="T917" s="138"/>
      <c r="U917" s="138"/>
      <c r="V917" s="138"/>
      <c r="W917" s="138"/>
      <c r="X917" s="138"/>
      <c r="Y917" s="138"/>
      <c r="Z917" s="138"/>
    </row>
    <row r="918" ht="12.75" customHeight="1">
      <c r="A918" s="141"/>
      <c r="B918" s="142"/>
      <c r="C918" s="142"/>
      <c r="D918" s="206"/>
      <c r="E918" s="144"/>
      <c r="F918" s="145"/>
      <c r="G918" s="144"/>
      <c r="H918" s="145"/>
      <c r="I918" s="206"/>
      <c r="J918" s="144"/>
      <c r="K918" s="144"/>
      <c r="L918" s="144"/>
      <c r="M918" s="146"/>
      <c r="N918" s="138"/>
      <c r="O918" s="138"/>
      <c r="P918" s="138"/>
      <c r="Q918" s="138"/>
      <c r="R918" s="138"/>
      <c r="S918" s="138"/>
      <c r="T918" s="138"/>
      <c r="U918" s="138"/>
      <c r="V918" s="138"/>
      <c r="W918" s="138"/>
      <c r="X918" s="138"/>
      <c r="Y918" s="138"/>
      <c r="Z918" s="138"/>
    </row>
    <row r="919" ht="12.75" customHeight="1">
      <c r="A919" s="141"/>
      <c r="B919" s="142"/>
      <c r="C919" s="142"/>
      <c r="D919" s="206"/>
      <c r="E919" s="144"/>
      <c r="F919" s="145"/>
      <c r="G919" s="144"/>
      <c r="H919" s="145"/>
      <c r="I919" s="206"/>
      <c r="J919" s="144"/>
      <c r="K919" s="144"/>
      <c r="L919" s="144"/>
      <c r="M919" s="146"/>
      <c r="N919" s="138"/>
      <c r="O919" s="138"/>
      <c r="P919" s="138"/>
      <c r="Q919" s="138"/>
      <c r="R919" s="138"/>
      <c r="S919" s="138"/>
      <c r="T919" s="138"/>
      <c r="U919" s="138"/>
      <c r="V919" s="138"/>
      <c r="W919" s="138"/>
      <c r="X919" s="138"/>
      <c r="Y919" s="138"/>
      <c r="Z919" s="138"/>
    </row>
    <row r="920" ht="12.75" customHeight="1">
      <c r="A920" s="141"/>
      <c r="B920" s="142"/>
      <c r="C920" s="142"/>
      <c r="D920" s="206"/>
      <c r="E920" s="144"/>
      <c r="F920" s="145"/>
      <c r="G920" s="144"/>
      <c r="H920" s="145"/>
      <c r="I920" s="206"/>
      <c r="J920" s="144"/>
      <c r="K920" s="144"/>
      <c r="L920" s="144"/>
      <c r="M920" s="146"/>
      <c r="N920" s="138"/>
      <c r="O920" s="138"/>
      <c r="P920" s="138"/>
      <c r="Q920" s="138"/>
      <c r="R920" s="138"/>
      <c r="S920" s="138"/>
      <c r="T920" s="138"/>
      <c r="U920" s="138"/>
      <c r="V920" s="138"/>
      <c r="W920" s="138"/>
      <c r="X920" s="138"/>
      <c r="Y920" s="138"/>
      <c r="Z920" s="138"/>
    </row>
    <row r="921" ht="12.75" customHeight="1">
      <c r="A921" s="141"/>
      <c r="B921" s="142"/>
      <c r="C921" s="142"/>
      <c r="D921" s="206"/>
      <c r="E921" s="144"/>
      <c r="F921" s="145"/>
      <c r="G921" s="144"/>
      <c r="H921" s="145"/>
      <c r="I921" s="206"/>
      <c r="J921" s="144"/>
      <c r="K921" s="144"/>
      <c r="L921" s="144"/>
      <c r="M921" s="146"/>
      <c r="N921" s="138"/>
      <c r="O921" s="138"/>
      <c r="P921" s="138"/>
      <c r="Q921" s="138"/>
      <c r="R921" s="138"/>
      <c r="S921" s="138"/>
      <c r="T921" s="138"/>
      <c r="U921" s="138"/>
      <c r="V921" s="138"/>
      <c r="W921" s="138"/>
      <c r="X921" s="138"/>
      <c r="Y921" s="138"/>
      <c r="Z921" s="138"/>
    </row>
    <row r="922" ht="12.75" customHeight="1">
      <c r="A922" s="141"/>
      <c r="B922" s="142"/>
      <c r="C922" s="142"/>
      <c r="D922" s="206"/>
      <c r="E922" s="144"/>
      <c r="F922" s="145"/>
      <c r="G922" s="144"/>
      <c r="H922" s="145"/>
      <c r="I922" s="206"/>
      <c r="J922" s="144"/>
      <c r="K922" s="144"/>
      <c r="L922" s="144"/>
      <c r="M922" s="146"/>
      <c r="N922" s="138"/>
      <c r="O922" s="138"/>
      <c r="P922" s="138"/>
      <c r="Q922" s="138"/>
      <c r="R922" s="138"/>
      <c r="S922" s="138"/>
      <c r="T922" s="138"/>
      <c r="U922" s="138"/>
      <c r="V922" s="138"/>
      <c r="W922" s="138"/>
      <c r="X922" s="138"/>
      <c r="Y922" s="138"/>
      <c r="Z922" s="138"/>
    </row>
    <row r="923" ht="12.75" customHeight="1">
      <c r="A923" s="141"/>
      <c r="B923" s="142"/>
      <c r="C923" s="142"/>
      <c r="D923" s="206"/>
      <c r="E923" s="144"/>
      <c r="F923" s="145"/>
      <c r="G923" s="144"/>
      <c r="H923" s="145"/>
      <c r="I923" s="206"/>
      <c r="J923" s="144"/>
      <c r="K923" s="144"/>
      <c r="L923" s="144"/>
      <c r="M923" s="146"/>
      <c r="N923" s="138"/>
      <c r="O923" s="138"/>
      <c r="P923" s="138"/>
      <c r="Q923" s="138"/>
      <c r="R923" s="138"/>
      <c r="S923" s="138"/>
      <c r="T923" s="138"/>
      <c r="U923" s="138"/>
      <c r="V923" s="138"/>
      <c r="W923" s="138"/>
      <c r="X923" s="138"/>
      <c r="Y923" s="138"/>
      <c r="Z923" s="138"/>
    </row>
    <row r="924" ht="12.75" customHeight="1">
      <c r="A924" s="141"/>
      <c r="B924" s="142"/>
      <c r="C924" s="142"/>
      <c r="D924" s="206"/>
      <c r="E924" s="144"/>
      <c r="F924" s="145"/>
      <c r="G924" s="144"/>
      <c r="H924" s="145"/>
      <c r="I924" s="206"/>
      <c r="J924" s="144"/>
      <c r="K924" s="144"/>
      <c r="L924" s="144"/>
      <c r="M924" s="146"/>
      <c r="N924" s="138"/>
      <c r="O924" s="138"/>
      <c r="P924" s="138"/>
      <c r="Q924" s="138"/>
      <c r="R924" s="138"/>
      <c r="S924" s="138"/>
      <c r="T924" s="138"/>
      <c r="U924" s="138"/>
      <c r="V924" s="138"/>
      <c r="W924" s="138"/>
      <c r="X924" s="138"/>
      <c r="Y924" s="138"/>
      <c r="Z924" s="138"/>
    </row>
    <row r="925" ht="12.75" customHeight="1">
      <c r="A925" s="141"/>
      <c r="B925" s="142"/>
      <c r="C925" s="142"/>
      <c r="D925" s="206"/>
      <c r="E925" s="144"/>
      <c r="F925" s="145"/>
      <c r="G925" s="144"/>
      <c r="H925" s="145"/>
      <c r="I925" s="206"/>
      <c r="J925" s="144"/>
      <c r="K925" s="144"/>
      <c r="L925" s="144"/>
      <c r="M925" s="146"/>
      <c r="N925" s="138"/>
      <c r="O925" s="138"/>
      <c r="P925" s="138"/>
      <c r="Q925" s="138"/>
      <c r="R925" s="138"/>
      <c r="S925" s="138"/>
      <c r="T925" s="138"/>
      <c r="U925" s="138"/>
      <c r="V925" s="138"/>
      <c r="W925" s="138"/>
      <c r="X925" s="138"/>
      <c r="Y925" s="138"/>
      <c r="Z925" s="138"/>
    </row>
    <row r="926" ht="12.75" customHeight="1">
      <c r="A926" s="141"/>
      <c r="B926" s="142"/>
      <c r="C926" s="142"/>
      <c r="D926" s="206"/>
      <c r="E926" s="144"/>
      <c r="F926" s="145"/>
      <c r="G926" s="144"/>
      <c r="H926" s="145"/>
      <c r="I926" s="206"/>
      <c r="J926" s="144"/>
      <c r="K926" s="144"/>
      <c r="L926" s="144"/>
      <c r="M926" s="146"/>
      <c r="N926" s="138"/>
      <c r="O926" s="138"/>
      <c r="P926" s="138"/>
      <c r="Q926" s="138"/>
      <c r="R926" s="138"/>
      <c r="S926" s="138"/>
      <c r="T926" s="138"/>
      <c r="U926" s="138"/>
      <c r="V926" s="138"/>
      <c r="W926" s="138"/>
      <c r="X926" s="138"/>
      <c r="Y926" s="138"/>
      <c r="Z926" s="138"/>
    </row>
    <row r="927" ht="12.75" customHeight="1">
      <c r="A927" s="141"/>
      <c r="B927" s="142"/>
      <c r="C927" s="142"/>
      <c r="D927" s="206"/>
      <c r="E927" s="144"/>
      <c r="F927" s="145"/>
      <c r="G927" s="144"/>
      <c r="H927" s="145"/>
      <c r="I927" s="206"/>
      <c r="J927" s="144"/>
      <c r="K927" s="144"/>
      <c r="L927" s="144"/>
      <c r="M927" s="146"/>
      <c r="N927" s="138"/>
      <c r="O927" s="138"/>
      <c r="P927" s="138"/>
      <c r="Q927" s="138"/>
      <c r="R927" s="138"/>
      <c r="S927" s="138"/>
      <c r="T927" s="138"/>
      <c r="U927" s="138"/>
      <c r="V927" s="138"/>
      <c r="W927" s="138"/>
      <c r="X927" s="138"/>
      <c r="Y927" s="138"/>
      <c r="Z927" s="138"/>
    </row>
    <row r="928" ht="12.75" customHeight="1">
      <c r="A928" s="141"/>
      <c r="B928" s="142"/>
      <c r="C928" s="142"/>
      <c r="D928" s="206"/>
      <c r="E928" s="144"/>
      <c r="F928" s="145"/>
      <c r="G928" s="144"/>
      <c r="H928" s="145"/>
      <c r="I928" s="206"/>
      <c r="J928" s="144"/>
      <c r="K928" s="144"/>
      <c r="L928" s="144"/>
      <c r="M928" s="146"/>
      <c r="N928" s="138"/>
      <c r="O928" s="138"/>
      <c r="P928" s="138"/>
      <c r="Q928" s="138"/>
      <c r="R928" s="138"/>
      <c r="S928" s="138"/>
      <c r="T928" s="138"/>
      <c r="U928" s="138"/>
      <c r="V928" s="138"/>
      <c r="W928" s="138"/>
      <c r="X928" s="138"/>
      <c r="Y928" s="138"/>
      <c r="Z928" s="138"/>
    </row>
    <row r="929" ht="12.75" customHeight="1">
      <c r="A929" s="141"/>
      <c r="B929" s="142"/>
      <c r="C929" s="142"/>
      <c r="D929" s="206"/>
      <c r="E929" s="144"/>
      <c r="F929" s="145"/>
      <c r="G929" s="144"/>
      <c r="H929" s="145"/>
      <c r="I929" s="206"/>
      <c r="J929" s="144"/>
      <c r="K929" s="144"/>
      <c r="L929" s="144"/>
      <c r="M929" s="146"/>
      <c r="N929" s="138"/>
      <c r="O929" s="138"/>
      <c r="P929" s="138"/>
      <c r="Q929" s="138"/>
      <c r="R929" s="138"/>
      <c r="S929" s="138"/>
      <c r="T929" s="138"/>
      <c r="U929" s="138"/>
      <c r="V929" s="138"/>
      <c r="W929" s="138"/>
      <c r="X929" s="138"/>
      <c r="Y929" s="138"/>
      <c r="Z929" s="138"/>
    </row>
    <row r="930" ht="12.75" customHeight="1">
      <c r="A930" s="141"/>
      <c r="B930" s="142"/>
      <c r="C930" s="142"/>
      <c r="D930" s="206"/>
      <c r="E930" s="144"/>
      <c r="F930" s="145"/>
      <c r="G930" s="144"/>
      <c r="H930" s="145"/>
      <c r="I930" s="206"/>
      <c r="J930" s="144"/>
      <c r="K930" s="144"/>
      <c r="L930" s="144"/>
      <c r="M930" s="146"/>
      <c r="N930" s="138"/>
      <c r="O930" s="138"/>
      <c r="P930" s="138"/>
      <c r="Q930" s="138"/>
      <c r="R930" s="138"/>
      <c r="S930" s="138"/>
      <c r="T930" s="138"/>
      <c r="U930" s="138"/>
      <c r="V930" s="138"/>
      <c r="W930" s="138"/>
      <c r="X930" s="138"/>
      <c r="Y930" s="138"/>
      <c r="Z930" s="138"/>
    </row>
    <row r="931" ht="12.75" customHeight="1">
      <c r="A931" s="141"/>
      <c r="B931" s="142"/>
      <c r="C931" s="142"/>
      <c r="D931" s="206"/>
      <c r="E931" s="144"/>
      <c r="F931" s="145"/>
      <c r="G931" s="144"/>
      <c r="H931" s="145"/>
      <c r="I931" s="206"/>
      <c r="J931" s="144"/>
      <c r="K931" s="144"/>
      <c r="L931" s="144"/>
      <c r="M931" s="146"/>
      <c r="N931" s="138"/>
      <c r="O931" s="138"/>
      <c r="P931" s="138"/>
      <c r="Q931" s="138"/>
      <c r="R931" s="138"/>
      <c r="S931" s="138"/>
      <c r="T931" s="138"/>
      <c r="U931" s="138"/>
      <c r="V931" s="138"/>
      <c r="W931" s="138"/>
      <c r="X931" s="138"/>
      <c r="Y931" s="138"/>
      <c r="Z931" s="138"/>
    </row>
    <row r="932" ht="12.75" customHeight="1">
      <c r="A932" s="141"/>
      <c r="B932" s="142"/>
      <c r="C932" s="142"/>
      <c r="D932" s="206"/>
      <c r="E932" s="144"/>
      <c r="F932" s="145"/>
      <c r="G932" s="144"/>
      <c r="H932" s="145"/>
      <c r="I932" s="206"/>
      <c r="J932" s="144"/>
      <c r="K932" s="144"/>
      <c r="L932" s="144"/>
      <c r="M932" s="146"/>
      <c r="N932" s="138"/>
      <c r="O932" s="138"/>
      <c r="P932" s="138"/>
      <c r="Q932" s="138"/>
      <c r="R932" s="138"/>
      <c r="S932" s="138"/>
      <c r="T932" s="138"/>
      <c r="U932" s="138"/>
      <c r="V932" s="138"/>
      <c r="W932" s="138"/>
      <c r="X932" s="138"/>
      <c r="Y932" s="138"/>
      <c r="Z932" s="138"/>
    </row>
    <row r="933" ht="12.75" customHeight="1">
      <c r="A933" s="141"/>
      <c r="B933" s="142"/>
      <c r="C933" s="142"/>
      <c r="D933" s="206"/>
      <c r="E933" s="144"/>
      <c r="F933" s="145"/>
      <c r="G933" s="144"/>
      <c r="H933" s="145"/>
      <c r="I933" s="206"/>
      <c r="J933" s="144"/>
      <c r="K933" s="144"/>
      <c r="L933" s="144"/>
      <c r="M933" s="146"/>
      <c r="N933" s="138"/>
      <c r="O933" s="138"/>
      <c r="P933" s="138"/>
      <c r="Q933" s="138"/>
      <c r="R933" s="138"/>
      <c r="S933" s="138"/>
      <c r="T933" s="138"/>
      <c r="U933" s="138"/>
      <c r="V933" s="138"/>
      <c r="W933" s="138"/>
      <c r="X933" s="138"/>
      <c r="Y933" s="138"/>
      <c r="Z933" s="138"/>
    </row>
    <row r="934" ht="12.75" customHeight="1">
      <c r="A934" s="141"/>
      <c r="B934" s="142"/>
      <c r="C934" s="142"/>
      <c r="D934" s="206"/>
      <c r="E934" s="144"/>
      <c r="F934" s="145"/>
      <c r="G934" s="144"/>
      <c r="H934" s="145"/>
      <c r="I934" s="206"/>
      <c r="J934" s="144"/>
      <c r="K934" s="144"/>
      <c r="L934" s="144"/>
      <c r="M934" s="146"/>
      <c r="N934" s="138"/>
      <c r="O934" s="138"/>
      <c r="P934" s="138"/>
      <c r="Q934" s="138"/>
      <c r="R934" s="138"/>
      <c r="S934" s="138"/>
      <c r="T934" s="138"/>
      <c r="U934" s="138"/>
      <c r="V934" s="138"/>
      <c r="W934" s="138"/>
      <c r="X934" s="138"/>
      <c r="Y934" s="138"/>
      <c r="Z934" s="138"/>
    </row>
    <row r="935" ht="12.75" customHeight="1">
      <c r="A935" s="141"/>
      <c r="B935" s="142"/>
      <c r="C935" s="142"/>
      <c r="D935" s="206"/>
      <c r="E935" s="144"/>
      <c r="F935" s="145"/>
      <c r="G935" s="144"/>
      <c r="H935" s="145"/>
      <c r="I935" s="206"/>
      <c r="J935" s="144"/>
      <c r="K935" s="144"/>
      <c r="L935" s="144"/>
      <c r="M935" s="146"/>
      <c r="N935" s="138"/>
      <c r="O935" s="138"/>
      <c r="P935" s="138"/>
      <c r="Q935" s="138"/>
      <c r="R935" s="138"/>
      <c r="S935" s="138"/>
      <c r="T935" s="138"/>
      <c r="U935" s="138"/>
      <c r="V935" s="138"/>
      <c r="W935" s="138"/>
      <c r="X935" s="138"/>
      <c r="Y935" s="138"/>
      <c r="Z935" s="138"/>
    </row>
    <row r="936" ht="12.75" customHeight="1">
      <c r="A936" s="141"/>
      <c r="B936" s="142"/>
      <c r="C936" s="142"/>
      <c r="D936" s="206"/>
      <c r="E936" s="144"/>
      <c r="F936" s="145"/>
      <c r="G936" s="144"/>
      <c r="H936" s="145"/>
      <c r="I936" s="206"/>
      <c r="J936" s="144"/>
      <c r="K936" s="144"/>
      <c r="L936" s="144"/>
      <c r="M936" s="146"/>
      <c r="N936" s="138"/>
      <c r="O936" s="138"/>
      <c r="P936" s="138"/>
      <c r="Q936" s="138"/>
      <c r="R936" s="138"/>
      <c r="S936" s="138"/>
      <c r="T936" s="138"/>
      <c r="U936" s="138"/>
      <c r="V936" s="138"/>
      <c r="W936" s="138"/>
      <c r="X936" s="138"/>
      <c r="Y936" s="138"/>
      <c r="Z936" s="138"/>
    </row>
    <row r="937" ht="12.75" customHeight="1">
      <c r="A937" s="141"/>
      <c r="B937" s="142"/>
      <c r="C937" s="142"/>
      <c r="D937" s="206"/>
      <c r="E937" s="144"/>
      <c r="F937" s="145"/>
      <c r="G937" s="144"/>
      <c r="H937" s="145"/>
      <c r="I937" s="206"/>
      <c r="J937" s="144"/>
      <c r="K937" s="144"/>
      <c r="L937" s="144"/>
      <c r="M937" s="146"/>
      <c r="N937" s="138"/>
      <c r="O937" s="138"/>
      <c r="P937" s="138"/>
      <c r="Q937" s="138"/>
      <c r="R937" s="138"/>
      <c r="S937" s="138"/>
      <c r="T937" s="138"/>
      <c r="U937" s="138"/>
      <c r="V937" s="138"/>
      <c r="W937" s="138"/>
      <c r="X937" s="138"/>
      <c r="Y937" s="138"/>
      <c r="Z937" s="138"/>
    </row>
    <row r="938" ht="12.75" customHeight="1">
      <c r="A938" s="141"/>
      <c r="B938" s="142"/>
      <c r="C938" s="142"/>
      <c r="D938" s="206"/>
      <c r="E938" s="144"/>
      <c r="F938" s="145"/>
      <c r="G938" s="144"/>
      <c r="H938" s="145"/>
      <c r="I938" s="206"/>
      <c r="J938" s="144"/>
      <c r="K938" s="144"/>
      <c r="L938" s="144"/>
      <c r="M938" s="146"/>
      <c r="N938" s="138"/>
      <c r="O938" s="138"/>
      <c r="P938" s="138"/>
      <c r="Q938" s="138"/>
      <c r="R938" s="138"/>
      <c r="S938" s="138"/>
      <c r="T938" s="138"/>
      <c r="U938" s="138"/>
      <c r="V938" s="138"/>
      <c r="W938" s="138"/>
      <c r="X938" s="138"/>
      <c r="Y938" s="138"/>
      <c r="Z938" s="138"/>
    </row>
    <row r="939" ht="12.75" customHeight="1">
      <c r="A939" s="141"/>
      <c r="B939" s="142"/>
      <c r="C939" s="142"/>
      <c r="D939" s="206"/>
      <c r="E939" s="144"/>
      <c r="F939" s="145"/>
      <c r="G939" s="144"/>
      <c r="H939" s="145"/>
      <c r="I939" s="206"/>
      <c r="J939" s="144"/>
      <c r="K939" s="144"/>
      <c r="L939" s="144"/>
      <c r="M939" s="146"/>
      <c r="N939" s="138"/>
      <c r="O939" s="138"/>
      <c r="P939" s="138"/>
      <c r="Q939" s="138"/>
      <c r="R939" s="138"/>
      <c r="S939" s="138"/>
      <c r="T939" s="138"/>
      <c r="U939" s="138"/>
      <c r="V939" s="138"/>
      <c r="W939" s="138"/>
      <c r="X939" s="138"/>
      <c r="Y939" s="138"/>
      <c r="Z939" s="138"/>
    </row>
    <row r="940" ht="12.75" customHeight="1">
      <c r="A940" s="141"/>
      <c r="B940" s="142"/>
      <c r="C940" s="142"/>
      <c r="D940" s="206"/>
      <c r="E940" s="144"/>
      <c r="F940" s="145"/>
      <c r="G940" s="144"/>
      <c r="H940" s="145"/>
      <c r="I940" s="206"/>
      <c r="J940" s="144"/>
      <c r="K940" s="144"/>
      <c r="L940" s="144"/>
      <c r="M940" s="146"/>
      <c r="N940" s="138"/>
      <c r="O940" s="138"/>
      <c r="P940" s="138"/>
      <c r="Q940" s="138"/>
      <c r="R940" s="138"/>
      <c r="S940" s="138"/>
      <c r="T940" s="138"/>
      <c r="U940" s="138"/>
      <c r="V940" s="138"/>
      <c r="W940" s="138"/>
      <c r="X940" s="138"/>
      <c r="Y940" s="138"/>
      <c r="Z940" s="138"/>
    </row>
    <row r="941" ht="12.75" customHeight="1">
      <c r="A941" s="141"/>
      <c r="B941" s="142"/>
      <c r="C941" s="142"/>
      <c r="D941" s="206"/>
      <c r="E941" s="144"/>
      <c r="F941" s="145"/>
      <c r="G941" s="144"/>
      <c r="H941" s="145"/>
      <c r="I941" s="206"/>
      <c r="J941" s="144"/>
      <c r="K941" s="144"/>
      <c r="L941" s="144"/>
      <c r="M941" s="146"/>
      <c r="N941" s="138"/>
      <c r="O941" s="138"/>
      <c r="P941" s="138"/>
      <c r="Q941" s="138"/>
      <c r="R941" s="138"/>
      <c r="S941" s="138"/>
      <c r="T941" s="138"/>
      <c r="U941" s="138"/>
      <c r="V941" s="138"/>
      <c r="W941" s="138"/>
      <c r="X941" s="138"/>
      <c r="Y941" s="138"/>
      <c r="Z941" s="138"/>
    </row>
    <row r="942" ht="12.75" customHeight="1">
      <c r="A942" s="141"/>
      <c r="B942" s="142"/>
      <c r="C942" s="142"/>
      <c r="D942" s="206"/>
      <c r="E942" s="144"/>
      <c r="F942" s="145"/>
      <c r="G942" s="144"/>
      <c r="H942" s="145"/>
      <c r="I942" s="206"/>
      <c r="J942" s="144"/>
      <c r="K942" s="144"/>
      <c r="L942" s="144"/>
      <c r="M942" s="146"/>
      <c r="N942" s="138"/>
      <c r="O942" s="138"/>
      <c r="P942" s="138"/>
      <c r="Q942" s="138"/>
      <c r="R942" s="138"/>
      <c r="S942" s="138"/>
      <c r="T942" s="138"/>
      <c r="U942" s="138"/>
      <c r="V942" s="138"/>
      <c r="W942" s="138"/>
      <c r="X942" s="138"/>
      <c r="Y942" s="138"/>
      <c r="Z942" s="138"/>
    </row>
    <row r="943" ht="12.75" customHeight="1">
      <c r="A943" s="141"/>
      <c r="B943" s="142"/>
      <c r="C943" s="142"/>
      <c r="D943" s="206"/>
      <c r="E943" s="144"/>
      <c r="F943" s="145"/>
      <c r="G943" s="144"/>
      <c r="H943" s="145"/>
      <c r="I943" s="206"/>
      <c r="J943" s="144"/>
      <c r="K943" s="144"/>
      <c r="L943" s="144"/>
      <c r="M943" s="146"/>
      <c r="N943" s="138"/>
      <c r="O943" s="138"/>
      <c r="P943" s="138"/>
      <c r="Q943" s="138"/>
      <c r="R943" s="138"/>
      <c r="S943" s="138"/>
      <c r="T943" s="138"/>
      <c r="U943" s="138"/>
      <c r="V943" s="138"/>
      <c r="W943" s="138"/>
      <c r="X943" s="138"/>
      <c r="Y943" s="138"/>
      <c r="Z943" s="138"/>
    </row>
    <row r="944" ht="12.75" customHeight="1">
      <c r="A944" s="141"/>
      <c r="B944" s="142"/>
      <c r="C944" s="142"/>
      <c r="D944" s="206"/>
      <c r="E944" s="144"/>
      <c r="F944" s="145"/>
      <c r="G944" s="144"/>
      <c r="H944" s="145"/>
      <c r="I944" s="206"/>
      <c r="J944" s="144"/>
      <c r="K944" s="144"/>
      <c r="L944" s="144"/>
      <c r="M944" s="146"/>
      <c r="N944" s="138"/>
      <c r="O944" s="138"/>
      <c r="P944" s="138"/>
      <c r="Q944" s="138"/>
      <c r="R944" s="138"/>
      <c r="S944" s="138"/>
      <c r="T944" s="138"/>
      <c r="U944" s="138"/>
      <c r="V944" s="138"/>
      <c r="W944" s="138"/>
      <c r="X944" s="138"/>
      <c r="Y944" s="138"/>
      <c r="Z944" s="138"/>
    </row>
    <row r="945" ht="12.75" customHeight="1">
      <c r="A945" s="141"/>
      <c r="B945" s="142"/>
      <c r="C945" s="142"/>
      <c r="D945" s="206"/>
      <c r="E945" s="144"/>
      <c r="F945" s="145"/>
      <c r="G945" s="144"/>
      <c r="H945" s="145"/>
      <c r="I945" s="206"/>
      <c r="J945" s="144"/>
      <c r="K945" s="144"/>
      <c r="L945" s="144"/>
      <c r="M945" s="146"/>
      <c r="N945" s="138"/>
      <c r="O945" s="138"/>
      <c r="P945" s="138"/>
      <c r="Q945" s="138"/>
      <c r="R945" s="138"/>
      <c r="S945" s="138"/>
      <c r="T945" s="138"/>
      <c r="U945" s="138"/>
      <c r="V945" s="138"/>
      <c r="W945" s="138"/>
      <c r="X945" s="138"/>
      <c r="Y945" s="138"/>
      <c r="Z945" s="138"/>
    </row>
    <row r="946" ht="12.75" customHeight="1">
      <c r="A946" s="141"/>
      <c r="B946" s="142"/>
      <c r="C946" s="142"/>
      <c r="D946" s="206"/>
      <c r="E946" s="144"/>
      <c r="F946" s="145"/>
      <c r="G946" s="144"/>
      <c r="H946" s="145"/>
      <c r="I946" s="206"/>
      <c r="J946" s="144"/>
      <c r="K946" s="144"/>
      <c r="L946" s="144"/>
      <c r="M946" s="146"/>
      <c r="N946" s="138"/>
      <c r="O946" s="138"/>
      <c r="P946" s="138"/>
      <c r="Q946" s="138"/>
      <c r="R946" s="138"/>
      <c r="S946" s="138"/>
      <c r="T946" s="138"/>
      <c r="U946" s="138"/>
      <c r="V946" s="138"/>
      <c r="W946" s="138"/>
      <c r="X946" s="138"/>
      <c r="Y946" s="138"/>
      <c r="Z946" s="138"/>
    </row>
    <row r="947" ht="12.75" customHeight="1">
      <c r="A947" s="141"/>
      <c r="B947" s="142"/>
      <c r="C947" s="142"/>
      <c r="D947" s="206"/>
      <c r="E947" s="144"/>
      <c r="F947" s="145"/>
      <c r="G947" s="144"/>
      <c r="H947" s="145"/>
      <c r="I947" s="206"/>
      <c r="J947" s="144"/>
      <c r="K947" s="144"/>
      <c r="L947" s="144"/>
      <c r="M947" s="146"/>
      <c r="N947" s="138"/>
      <c r="O947" s="138"/>
      <c r="P947" s="138"/>
      <c r="Q947" s="138"/>
      <c r="R947" s="138"/>
      <c r="S947" s="138"/>
      <c r="T947" s="138"/>
      <c r="U947" s="138"/>
      <c r="V947" s="138"/>
      <c r="W947" s="138"/>
      <c r="X947" s="138"/>
      <c r="Y947" s="138"/>
      <c r="Z947" s="138"/>
    </row>
    <row r="948" ht="12.75" customHeight="1">
      <c r="A948" s="141"/>
      <c r="B948" s="142"/>
      <c r="C948" s="142"/>
      <c r="D948" s="206"/>
      <c r="E948" s="144"/>
      <c r="F948" s="145"/>
      <c r="G948" s="144"/>
      <c r="H948" s="145"/>
      <c r="I948" s="206"/>
      <c r="J948" s="144"/>
      <c r="K948" s="144"/>
      <c r="L948" s="144"/>
      <c r="M948" s="146"/>
      <c r="N948" s="138"/>
      <c r="O948" s="138"/>
      <c r="P948" s="138"/>
      <c r="Q948" s="138"/>
      <c r="R948" s="138"/>
      <c r="S948" s="138"/>
      <c r="T948" s="138"/>
      <c r="U948" s="138"/>
      <c r="V948" s="138"/>
      <c r="W948" s="138"/>
      <c r="X948" s="138"/>
      <c r="Y948" s="138"/>
      <c r="Z948" s="138"/>
    </row>
    <row r="949" ht="12.75" customHeight="1">
      <c r="A949" s="141"/>
      <c r="B949" s="142"/>
      <c r="C949" s="142"/>
      <c r="D949" s="206"/>
      <c r="E949" s="144"/>
      <c r="F949" s="145"/>
      <c r="G949" s="144"/>
      <c r="H949" s="145"/>
      <c r="I949" s="206"/>
      <c r="J949" s="144"/>
      <c r="K949" s="144"/>
      <c r="L949" s="144"/>
      <c r="M949" s="146"/>
      <c r="N949" s="138"/>
      <c r="O949" s="138"/>
      <c r="P949" s="138"/>
      <c r="Q949" s="138"/>
      <c r="R949" s="138"/>
      <c r="S949" s="138"/>
      <c r="T949" s="138"/>
      <c r="U949" s="138"/>
      <c r="V949" s="138"/>
      <c r="W949" s="138"/>
      <c r="X949" s="138"/>
      <c r="Y949" s="138"/>
      <c r="Z949" s="138"/>
    </row>
    <row r="950" ht="12.75" customHeight="1">
      <c r="A950" s="141"/>
      <c r="B950" s="142"/>
      <c r="C950" s="142"/>
      <c r="D950" s="206"/>
      <c r="E950" s="144"/>
      <c r="F950" s="145"/>
      <c r="G950" s="144"/>
      <c r="H950" s="145"/>
      <c r="I950" s="206"/>
      <c r="J950" s="144"/>
      <c r="K950" s="144"/>
      <c r="L950" s="144"/>
      <c r="M950" s="146"/>
      <c r="N950" s="138"/>
      <c r="O950" s="138"/>
      <c r="P950" s="138"/>
      <c r="Q950" s="138"/>
      <c r="R950" s="138"/>
      <c r="S950" s="138"/>
      <c r="T950" s="138"/>
      <c r="U950" s="138"/>
      <c r="V950" s="138"/>
      <c r="W950" s="138"/>
      <c r="X950" s="138"/>
      <c r="Y950" s="138"/>
      <c r="Z950" s="138"/>
    </row>
    <row r="951" ht="12.75" customHeight="1">
      <c r="A951" s="141"/>
      <c r="B951" s="142"/>
      <c r="C951" s="142"/>
      <c r="D951" s="206"/>
      <c r="E951" s="144"/>
      <c r="F951" s="145"/>
      <c r="G951" s="144"/>
      <c r="H951" s="145"/>
      <c r="I951" s="206"/>
      <c r="J951" s="144"/>
      <c r="K951" s="144"/>
      <c r="L951" s="144"/>
      <c r="M951" s="146"/>
      <c r="N951" s="138"/>
      <c r="O951" s="138"/>
      <c r="P951" s="138"/>
      <c r="Q951" s="138"/>
      <c r="R951" s="138"/>
      <c r="S951" s="138"/>
      <c r="T951" s="138"/>
      <c r="U951" s="138"/>
      <c r="V951" s="138"/>
      <c r="W951" s="138"/>
      <c r="X951" s="138"/>
      <c r="Y951" s="138"/>
      <c r="Z951" s="138"/>
    </row>
    <row r="952" ht="12.75" customHeight="1">
      <c r="A952" s="141"/>
      <c r="B952" s="142"/>
      <c r="C952" s="142"/>
      <c r="D952" s="206"/>
      <c r="E952" s="144"/>
      <c r="F952" s="145"/>
      <c r="G952" s="144"/>
      <c r="H952" s="145"/>
      <c r="I952" s="206"/>
      <c r="J952" s="144"/>
      <c r="K952" s="144"/>
      <c r="L952" s="144"/>
      <c r="M952" s="146"/>
      <c r="N952" s="138"/>
      <c r="O952" s="138"/>
      <c r="P952" s="138"/>
      <c r="Q952" s="138"/>
      <c r="R952" s="138"/>
      <c r="S952" s="138"/>
      <c r="T952" s="138"/>
      <c r="U952" s="138"/>
      <c r="V952" s="138"/>
      <c r="W952" s="138"/>
      <c r="X952" s="138"/>
      <c r="Y952" s="138"/>
      <c r="Z952" s="138"/>
    </row>
    <row r="953" ht="12.75" customHeight="1">
      <c r="A953" s="141"/>
      <c r="B953" s="142"/>
      <c r="C953" s="142"/>
      <c r="D953" s="206"/>
      <c r="E953" s="144"/>
      <c r="F953" s="145"/>
      <c r="G953" s="144"/>
      <c r="H953" s="145"/>
      <c r="I953" s="206"/>
      <c r="J953" s="144"/>
      <c r="K953" s="144"/>
      <c r="L953" s="144"/>
      <c r="M953" s="146"/>
      <c r="N953" s="138"/>
      <c r="O953" s="138"/>
      <c r="P953" s="138"/>
      <c r="Q953" s="138"/>
      <c r="R953" s="138"/>
      <c r="S953" s="138"/>
      <c r="T953" s="138"/>
      <c r="U953" s="138"/>
      <c r="V953" s="138"/>
      <c r="W953" s="138"/>
      <c r="X953" s="138"/>
      <c r="Y953" s="138"/>
      <c r="Z953" s="138"/>
    </row>
    <row r="954" ht="12.75" customHeight="1">
      <c r="A954" s="141"/>
      <c r="B954" s="142"/>
      <c r="C954" s="142"/>
      <c r="D954" s="206"/>
      <c r="E954" s="144"/>
      <c r="F954" s="145"/>
      <c r="G954" s="144"/>
      <c r="H954" s="145"/>
      <c r="I954" s="206"/>
      <c r="J954" s="144"/>
      <c r="K954" s="144"/>
      <c r="L954" s="144"/>
      <c r="M954" s="146"/>
      <c r="N954" s="138"/>
      <c r="O954" s="138"/>
      <c r="P954" s="138"/>
      <c r="Q954" s="138"/>
      <c r="R954" s="138"/>
      <c r="S954" s="138"/>
      <c r="T954" s="138"/>
      <c r="U954" s="138"/>
      <c r="V954" s="138"/>
      <c r="W954" s="138"/>
      <c r="X954" s="138"/>
      <c r="Y954" s="138"/>
      <c r="Z954" s="138"/>
    </row>
    <row r="955" ht="12.75" customHeight="1">
      <c r="A955" s="141"/>
      <c r="B955" s="142"/>
      <c r="C955" s="142"/>
      <c r="D955" s="206"/>
      <c r="E955" s="144"/>
      <c r="F955" s="145"/>
      <c r="G955" s="144"/>
      <c r="H955" s="145"/>
      <c r="I955" s="206"/>
      <c r="J955" s="144"/>
      <c r="K955" s="144"/>
      <c r="L955" s="144"/>
      <c r="M955" s="146"/>
      <c r="N955" s="138"/>
      <c r="O955" s="138"/>
      <c r="P955" s="138"/>
      <c r="Q955" s="138"/>
      <c r="R955" s="138"/>
      <c r="S955" s="138"/>
      <c r="T955" s="138"/>
      <c r="U955" s="138"/>
      <c r="V955" s="138"/>
      <c r="W955" s="138"/>
      <c r="X955" s="138"/>
      <c r="Y955" s="138"/>
      <c r="Z955" s="138"/>
    </row>
    <row r="956" ht="12.75" customHeight="1">
      <c r="A956" s="141"/>
      <c r="B956" s="142"/>
      <c r="C956" s="142"/>
      <c r="D956" s="206"/>
      <c r="E956" s="144"/>
      <c r="F956" s="145"/>
      <c r="G956" s="144"/>
      <c r="H956" s="145"/>
      <c r="I956" s="206"/>
      <c r="J956" s="144"/>
      <c r="K956" s="144"/>
      <c r="L956" s="144"/>
      <c r="M956" s="146"/>
      <c r="N956" s="138"/>
      <c r="O956" s="138"/>
      <c r="P956" s="138"/>
      <c r="Q956" s="138"/>
      <c r="R956" s="138"/>
      <c r="S956" s="138"/>
      <c r="T956" s="138"/>
      <c r="U956" s="138"/>
      <c r="V956" s="138"/>
      <c r="W956" s="138"/>
      <c r="X956" s="138"/>
      <c r="Y956" s="138"/>
      <c r="Z956" s="138"/>
    </row>
    <row r="957" ht="12.75" customHeight="1">
      <c r="A957" s="141"/>
      <c r="B957" s="142"/>
      <c r="C957" s="142"/>
      <c r="D957" s="206"/>
      <c r="E957" s="144"/>
      <c r="F957" s="145"/>
      <c r="G957" s="144"/>
      <c r="H957" s="145"/>
      <c r="I957" s="206"/>
      <c r="J957" s="144"/>
      <c r="K957" s="144"/>
      <c r="L957" s="144"/>
      <c r="M957" s="146"/>
      <c r="N957" s="138"/>
      <c r="O957" s="138"/>
      <c r="P957" s="138"/>
      <c r="Q957" s="138"/>
      <c r="R957" s="138"/>
      <c r="S957" s="138"/>
      <c r="T957" s="138"/>
      <c r="U957" s="138"/>
      <c r="V957" s="138"/>
      <c r="W957" s="138"/>
      <c r="X957" s="138"/>
      <c r="Y957" s="138"/>
      <c r="Z957" s="138"/>
    </row>
    <row r="958" ht="12.75" customHeight="1">
      <c r="A958" s="141"/>
      <c r="B958" s="142"/>
      <c r="C958" s="142"/>
      <c r="D958" s="206"/>
      <c r="E958" s="144"/>
      <c r="F958" s="145"/>
      <c r="G958" s="144"/>
      <c r="H958" s="145"/>
      <c r="I958" s="206"/>
      <c r="J958" s="144"/>
      <c r="K958" s="144"/>
      <c r="L958" s="144"/>
      <c r="M958" s="146"/>
      <c r="N958" s="138"/>
      <c r="O958" s="138"/>
      <c r="P958" s="138"/>
      <c r="Q958" s="138"/>
      <c r="R958" s="138"/>
      <c r="S958" s="138"/>
      <c r="T958" s="138"/>
      <c r="U958" s="138"/>
      <c r="V958" s="138"/>
      <c r="W958" s="138"/>
      <c r="X958" s="138"/>
      <c r="Y958" s="138"/>
      <c r="Z958" s="138"/>
    </row>
    <row r="959" ht="12.75" customHeight="1">
      <c r="A959" s="141"/>
      <c r="B959" s="142"/>
      <c r="C959" s="142"/>
      <c r="D959" s="206"/>
      <c r="E959" s="144"/>
      <c r="F959" s="145"/>
      <c r="G959" s="144"/>
      <c r="H959" s="145"/>
      <c r="I959" s="206"/>
      <c r="J959" s="144"/>
      <c r="K959" s="144"/>
      <c r="L959" s="144"/>
      <c r="M959" s="146"/>
      <c r="N959" s="138"/>
      <c r="O959" s="138"/>
      <c r="P959" s="138"/>
      <c r="Q959" s="138"/>
      <c r="R959" s="138"/>
      <c r="S959" s="138"/>
      <c r="T959" s="138"/>
      <c r="U959" s="138"/>
      <c r="V959" s="138"/>
      <c r="W959" s="138"/>
      <c r="X959" s="138"/>
      <c r="Y959" s="138"/>
      <c r="Z959" s="138"/>
    </row>
    <row r="960" ht="12.75" customHeight="1">
      <c r="A960" s="141"/>
      <c r="B960" s="142"/>
      <c r="C960" s="142"/>
      <c r="D960" s="206"/>
      <c r="E960" s="144"/>
      <c r="F960" s="145"/>
      <c r="G960" s="144"/>
      <c r="H960" s="145"/>
      <c r="I960" s="206"/>
      <c r="J960" s="144"/>
      <c r="K960" s="144"/>
      <c r="L960" s="144"/>
      <c r="M960" s="146"/>
      <c r="N960" s="138"/>
      <c r="O960" s="138"/>
      <c r="P960" s="138"/>
      <c r="Q960" s="138"/>
      <c r="R960" s="138"/>
      <c r="S960" s="138"/>
      <c r="T960" s="138"/>
      <c r="U960" s="138"/>
      <c r="V960" s="138"/>
      <c r="W960" s="138"/>
      <c r="X960" s="138"/>
      <c r="Y960" s="138"/>
      <c r="Z960" s="138"/>
    </row>
    <row r="961" ht="12.75" customHeight="1">
      <c r="A961" s="141"/>
      <c r="B961" s="142"/>
      <c r="C961" s="142"/>
      <c r="D961" s="206"/>
      <c r="E961" s="144"/>
      <c r="F961" s="145"/>
      <c r="G961" s="144"/>
      <c r="H961" s="145"/>
      <c r="I961" s="206"/>
      <c r="J961" s="144"/>
      <c r="K961" s="144"/>
      <c r="L961" s="144"/>
      <c r="M961" s="146"/>
      <c r="N961" s="138"/>
      <c r="O961" s="138"/>
      <c r="P961" s="138"/>
      <c r="Q961" s="138"/>
      <c r="R961" s="138"/>
      <c r="S961" s="138"/>
      <c r="T961" s="138"/>
      <c r="U961" s="138"/>
      <c r="V961" s="138"/>
      <c r="W961" s="138"/>
      <c r="X961" s="138"/>
      <c r="Y961" s="138"/>
      <c r="Z961" s="138"/>
    </row>
    <row r="962" ht="12.75" customHeight="1">
      <c r="A962" s="141"/>
      <c r="B962" s="142"/>
      <c r="C962" s="142"/>
      <c r="D962" s="206"/>
      <c r="E962" s="144"/>
      <c r="F962" s="145"/>
      <c r="G962" s="144"/>
      <c r="H962" s="145"/>
      <c r="I962" s="206"/>
      <c r="J962" s="144"/>
      <c r="K962" s="144"/>
      <c r="L962" s="144"/>
      <c r="M962" s="146"/>
      <c r="N962" s="138"/>
      <c r="O962" s="138"/>
      <c r="P962" s="138"/>
      <c r="Q962" s="138"/>
      <c r="R962" s="138"/>
      <c r="S962" s="138"/>
      <c r="T962" s="138"/>
      <c r="U962" s="138"/>
      <c r="V962" s="138"/>
      <c r="W962" s="138"/>
      <c r="X962" s="138"/>
      <c r="Y962" s="138"/>
      <c r="Z962" s="138"/>
    </row>
    <row r="963" ht="12.75" customHeight="1">
      <c r="A963" s="141"/>
      <c r="B963" s="142"/>
      <c r="C963" s="142"/>
      <c r="D963" s="206"/>
      <c r="E963" s="144"/>
      <c r="F963" s="145"/>
      <c r="G963" s="144"/>
      <c r="H963" s="145"/>
      <c r="I963" s="206"/>
      <c r="J963" s="144"/>
      <c r="K963" s="144"/>
      <c r="L963" s="144"/>
      <c r="M963" s="146"/>
      <c r="N963" s="138"/>
      <c r="O963" s="138"/>
      <c r="P963" s="138"/>
      <c r="Q963" s="138"/>
      <c r="R963" s="138"/>
      <c r="S963" s="138"/>
      <c r="T963" s="138"/>
      <c r="U963" s="138"/>
      <c r="V963" s="138"/>
      <c r="W963" s="138"/>
      <c r="X963" s="138"/>
      <c r="Y963" s="138"/>
      <c r="Z963" s="138"/>
    </row>
    <row r="964" ht="12.75" customHeight="1">
      <c r="A964" s="141"/>
      <c r="B964" s="142"/>
      <c r="C964" s="142"/>
      <c r="D964" s="206"/>
      <c r="E964" s="144"/>
      <c r="F964" s="145"/>
      <c r="G964" s="144"/>
      <c r="H964" s="145"/>
      <c r="I964" s="206"/>
      <c r="J964" s="144"/>
      <c r="K964" s="144"/>
      <c r="L964" s="144"/>
      <c r="M964" s="146"/>
      <c r="N964" s="138"/>
      <c r="O964" s="138"/>
      <c r="P964" s="138"/>
      <c r="Q964" s="138"/>
      <c r="R964" s="138"/>
      <c r="S964" s="138"/>
      <c r="T964" s="138"/>
      <c r="U964" s="138"/>
      <c r="V964" s="138"/>
      <c r="W964" s="138"/>
      <c r="X964" s="138"/>
      <c r="Y964" s="138"/>
      <c r="Z964" s="138"/>
    </row>
    <row r="965" ht="12.75" customHeight="1">
      <c r="A965" s="141"/>
      <c r="B965" s="142"/>
      <c r="C965" s="142"/>
      <c r="D965" s="206"/>
      <c r="E965" s="144"/>
      <c r="F965" s="145"/>
      <c r="G965" s="144"/>
      <c r="H965" s="145"/>
      <c r="I965" s="206"/>
      <c r="J965" s="144"/>
      <c r="K965" s="144"/>
      <c r="L965" s="144"/>
      <c r="M965" s="146"/>
      <c r="N965" s="138"/>
      <c r="O965" s="138"/>
      <c r="P965" s="138"/>
      <c r="Q965" s="138"/>
      <c r="R965" s="138"/>
      <c r="S965" s="138"/>
      <c r="T965" s="138"/>
      <c r="U965" s="138"/>
      <c r="V965" s="138"/>
      <c r="W965" s="138"/>
      <c r="X965" s="138"/>
      <c r="Y965" s="138"/>
      <c r="Z965" s="138"/>
    </row>
    <row r="966" ht="12.75" customHeight="1">
      <c r="A966" s="141"/>
      <c r="B966" s="142"/>
      <c r="C966" s="142"/>
      <c r="D966" s="206"/>
      <c r="E966" s="144"/>
      <c r="F966" s="145"/>
      <c r="G966" s="144"/>
      <c r="H966" s="145"/>
      <c r="I966" s="206"/>
      <c r="J966" s="144"/>
      <c r="K966" s="144"/>
      <c r="L966" s="144"/>
      <c r="M966" s="146"/>
      <c r="N966" s="138"/>
      <c r="O966" s="138"/>
      <c r="P966" s="138"/>
      <c r="Q966" s="138"/>
      <c r="R966" s="138"/>
      <c r="S966" s="138"/>
      <c r="T966" s="138"/>
      <c r="U966" s="138"/>
      <c r="V966" s="138"/>
      <c r="W966" s="138"/>
      <c r="X966" s="138"/>
      <c r="Y966" s="138"/>
      <c r="Z966" s="138"/>
    </row>
    <row r="967" ht="12.75" customHeight="1">
      <c r="A967" s="141"/>
      <c r="B967" s="142"/>
      <c r="C967" s="142"/>
      <c r="D967" s="206"/>
      <c r="E967" s="144"/>
      <c r="F967" s="145"/>
      <c r="G967" s="144"/>
      <c r="H967" s="145"/>
      <c r="I967" s="206"/>
      <c r="J967" s="144"/>
      <c r="K967" s="144"/>
      <c r="L967" s="144"/>
      <c r="M967" s="146"/>
      <c r="N967" s="138"/>
      <c r="O967" s="138"/>
      <c r="P967" s="138"/>
      <c r="Q967" s="138"/>
      <c r="R967" s="138"/>
      <c r="S967" s="138"/>
      <c r="T967" s="138"/>
      <c r="U967" s="138"/>
      <c r="V967" s="138"/>
      <c r="W967" s="138"/>
      <c r="X967" s="138"/>
      <c r="Y967" s="138"/>
      <c r="Z967" s="138"/>
    </row>
    <row r="968" ht="12.75" customHeight="1">
      <c r="A968" s="141"/>
      <c r="B968" s="142"/>
      <c r="C968" s="142"/>
      <c r="D968" s="206"/>
      <c r="E968" s="144"/>
      <c r="F968" s="145"/>
      <c r="G968" s="144"/>
      <c r="H968" s="145"/>
      <c r="I968" s="206"/>
      <c r="J968" s="144"/>
      <c r="K968" s="144"/>
      <c r="L968" s="144"/>
      <c r="M968" s="146"/>
      <c r="N968" s="138"/>
      <c r="O968" s="138"/>
      <c r="P968" s="138"/>
      <c r="Q968" s="138"/>
      <c r="R968" s="138"/>
      <c r="S968" s="138"/>
      <c r="T968" s="138"/>
      <c r="U968" s="138"/>
      <c r="V968" s="138"/>
      <c r="W968" s="138"/>
      <c r="X968" s="138"/>
      <c r="Y968" s="138"/>
      <c r="Z968" s="138"/>
    </row>
    <row r="969" ht="12.75" customHeight="1">
      <c r="A969" s="141"/>
      <c r="B969" s="142"/>
      <c r="C969" s="142"/>
      <c r="D969" s="206"/>
      <c r="E969" s="144"/>
      <c r="F969" s="145"/>
      <c r="G969" s="144"/>
      <c r="H969" s="145"/>
      <c r="I969" s="206"/>
      <c r="J969" s="144"/>
      <c r="K969" s="144"/>
      <c r="L969" s="144"/>
      <c r="M969" s="146"/>
      <c r="N969" s="138"/>
      <c r="O969" s="138"/>
      <c r="P969" s="138"/>
      <c r="Q969" s="138"/>
      <c r="R969" s="138"/>
      <c r="S969" s="138"/>
      <c r="T969" s="138"/>
      <c r="U969" s="138"/>
      <c r="V969" s="138"/>
      <c r="W969" s="138"/>
      <c r="X969" s="138"/>
      <c r="Y969" s="138"/>
      <c r="Z969" s="138"/>
    </row>
    <row r="970" ht="12.75" customHeight="1">
      <c r="A970" s="141"/>
      <c r="B970" s="142"/>
      <c r="C970" s="142"/>
      <c r="D970" s="206"/>
      <c r="E970" s="144"/>
      <c r="F970" s="145"/>
      <c r="G970" s="144"/>
      <c r="H970" s="145"/>
      <c r="I970" s="206"/>
      <c r="J970" s="144"/>
      <c r="K970" s="144"/>
      <c r="L970" s="144"/>
      <c r="M970" s="146"/>
      <c r="N970" s="138"/>
      <c r="O970" s="138"/>
      <c r="P970" s="138"/>
      <c r="Q970" s="138"/>
      <c r="R970" s="138"/>
      <c r="S970" s="138"/>
      <c r="T970" s="138"/>
      <c r="U970" s="138"/>
      <c r="V970" s="138"/>
      <c r="W970" s="138"/>
      <c r="X970" s="138"/>
      <c r="Y970" s="138"/>
      <c r="Z970" s="138"/>
    </row>
    <row r="971" ht="12.75" customHeight="1">
      <c r="A971" s="141"/>
      <c r="B971" s="142"/>
      <c r="C971" s="142"/>
      <c r="D971" s="206"/>
      <c r="E971" s="144"/>
      <c r="F971" s="145"/>
      <c r="G971" s="144"/>
      <c r="H971" s="145"/>
      <c r="I971" s="206"/>
      <c r="J971" s="144"/>
      <c r="K971" s="144"/>
      <c r="L971" s="144"/>
      <c r="M971" s="146"/>
      <c r="N971" s="138"/>
      <c r="O971" s="138"/>
      <c r="P971" s="138"/>
      <c r="Q971" s="138"/>
      <c r="R971" s="138"/>
      <c r="S971" s="138"/>
      <c r="T971" s="138"/>
      <c r="U971" s="138"/>
      <c r="V971" s="138"/>
      <c r="W971" s="138"/>
      <c r="X971" s="138"/>
      <c r="Y971" s="138"/>
      <c r="Z971" s="138"/>
    </row>
    <row r="972" ht="12.75" customHeight="1">
      <c r="A972" s="141"/>
      <c r="B972" s="142"/>
      <c r="C972" s="142"/>
      <c r="D972" s="206"/>
      <c r="E972" s="144"/>
      <c r="F972" s="145"/>
      <c r="G972" s="144"/>
      <c r="H972" s="145"/>
      <c r="I972" s="206"/>
      <c r="J972" s="144"/>
      <c r="K972" s="144"/>
      <c r="L972" s="144"/>
      <c r="M972" s="146"/>
      <c r="N972" s="138"/>
      <c r="O972" s="138"/>
      <c r="P972" s="138"/>
      <c r="Q972" s="138"/>
      <c r="R972" s="138"/>
      <c r="S972" s="138"/>
      <c r="T972" s="138"/>
      <c r="U972" s="138"/>
      <c r="V972" s="138"/>
      <c r="W972" s="138"/>
      <c r="X972" s="138"/>
      <c r="Y972" s="138"/>
      <c r="Z972" s="138"/>
    </row>
    <row r="973" ht="12.75" customHeight="1">
      <c r="A973" s="141"/>
      <c r="B973" s="142"/>
      <c r="C973" s="142"/>
      <c r="D973" s="206"/>
      <c r="E973" s="144"/>
      <c r="F973" s="145"/>
      <c r="G973" s="144"/>
      <c r="H973" s="145"/>
      <c r="I973" s="206"/>
      <c r="J973" s="144"/>
      <c r="K973" s="144"/>
      <c r="L973" s="144"/>
      <c r="M973" s="146"/>
      <c r="N973" s="138"/>
      <c r="O973" s="138"/>
      <c r="P973" s="138"/>
      <c r="Q973" s="138"/>
      <c r="R973" s="138"/>
      <c r="S973" s="138"/>
      <c r="T973" s="138"/>
      <c r="U973" s="138"/>
      <c r="V973" s="138"/>
      <c r="W973" s="138"/>
      <c r="X973" s="138"/>
      <c r="Y973" s="138"/>
      <c r="Z973" s="138"/>
    </row>
    <row r="974" ht="12.75" customHeight="1">
      <c r="A974" s="141"/>
      <c r="B974" s="142"/>
      <c r="C974" s="142"/>
      <c r="D974" s="206"/>
      <c r="E974" s="144"/>
      <c r="F974" s="145"/>
      <c r="G974" s="144"/>
      <c r="H974" s="145"/>
      <c r="I974" s="206"/>
      <c r="J974" s="144"/>
      <c r="K974" s="144"/>
      <c r="L974" s="144"/>
      <c r="M974" s="146"/>
      <c r="N974" s="138"/>
      <c r="O974" s="138"/>
      <c r="P974" s="138"/>
      <c r="Q974" s="138"/>
      <c r="R974" s="138"/>
      <c r="S974" s="138"/>
      <c r="T974" s="138"/>
      <c r="U974" s="138"/>
      <c r="V974" s="138"/>
      <c r="W974" s="138"/>
      <c r="X974" s="138"/>
      <c r="Y974" s="138"/>
      <c r="Z974" s="138"/>
    </row>
    <row r="975" ht="12.75" customHeight="1">
      <c r="A975" s="141"/>
      <c r="B975" s="142"/>
      <c r="C975" s="142"/>
      <c r="D975" s="206"/>
      <c r="E975" s="144"/>
      <c r="F975" s="145"/>
      <c r="G975" s="144"/>
      <c r="H975" s="145"/>
      <c r="I975" s="206"/>
      <c r="J975" s="144"/>
      <c r="K975" s="144"/>
      <c r="L975" s="144"/>
      <c r="M975" s="146"/>
      <c r="N975" s="138"/>
      <c r="O975" s="138"/>
      <c r="P975" s="138"/>
      <c r="Q975" s="138"/>
      <c r="R975" s="138"/>
      <c r="S975" s="138"/>
      <c r="T975" s="138"/>
      <c r="U975" s="138"/>
      <c r="V975" s="138"/>
      <c r="W975" s="138"/>
      <c r="X975" s="138"/>
      <c r="Y975" s="138"/>
      <c r="Z975" s="138"/>
    </row>
    <row r="976" ht="12.75" customHeight="1">
      <c r="A976" s="141"/>
      <c r="B976" s="142"/>
      <c r="C976" s="142"/>
      <c r="D976" s="206"/>
      <c r="E976" s="144"/>
      <c r="F976" s="145"/>
      <c r="G976" s="144"/>
      <c r="H976" s="145"/>
      <c r="I976" s="206"/>
      <c r="J976" s="144"/>
      <c r="K976" s="144"/>
      <c r="L976" s="144"/>
      <c r="M976" s="146"/>
      <c r="N976" s="138"/>
      <c r="O976" s="138"/>
      <c r="P976" s="138"/>
      <c r="Q976" s="138"/>
      <c r="R976" s="138"/>
      <c r="S976" s="138"/>
      <c r="T976" s="138"/>
      <c r="U976" s="138"/>
      <c r="V976" s="138"/>
      <c r="W976" s="138"/>
      <c r="X976" s="138"/>
      <c r="Y976" s="138"/>
      <c r="Z976" s="138"/>
    </row>
    <row r="977" ht="12.75" customHeight="1">
      <c r="A977" s="141"/>
      <c r="B977" s="142"/>
      <c r="C977" s="142"/>
      <c r="D977" s="206"/>
      <c r="E977" s="144"/>
      <c r="F977" s="145"/>
      <c r="G977" s="144"/>
      <c r="H977" s="145"/>
      <c r="I977" s="206"/>
      <c r="J977" s="144"/>
      <c r="K977" s="144"/>
      <c r="L977" s="144"/>
      <c r="M977" s="146"/>
      <c r="N977" s="138"/>
      <c r="O977" s="138"/>
      <c r="P977" s="138"/>
      <c r="Q977" s="138"/>
      <c r="R977" s="138"/>
      <c r="S977" s="138"/>
      <c r="T977" s="138"/>
      <c r="U977" s="138"/>
      <c r="V977" s="138"/>
      <c r="W977" s="138"/>
      <c r="X977" s="138"/>
      <c r="Y977" s="138"/>
      <c r="Z977" s="138"/>
    </row>
    <row r="978" ht="12.75" customHeight="1">
      <c r="A978" s="141"/>
      <c r="B978" s="142"/>
      <c r="C978" s="142"/>
      <c r="D978" s="206"/>
      <c r="E978" s="144"/>
      <c r="F978" s="145"/>
      <c r="G978" s="144"/>
      <c r="H978" s="145"/>
      <c r="I978" s="206"/>
      <c r="J978" s="144"/>
      <c r="K978" s="144"/>
      <c r="L978" s="144"/>
      <c r="M978" s="146"/>
      <c r="N978" s="138"/>
      <c r="O978" s="138"/>
      <c r="P978" s="138"/>
      <c r="Q978" s="138"/>
      <c r="R978" s="138"/>
      <c r="S978" s="138"/>
      <c r="T978" s="138"/>
      <c r="U978" s="138"/>
      <c r="V978" s="138"/>
      <c r="W978" s="138"/>
      <c r="X978" s="138"/>
      <c r="Y978" s="138"/>
      <c r="Z978" s="138"/>
    </row>
    <row r="979" ht="12.75" customHeight="1">
      <c r="A979" s="141"/>
      <c r="B979" s="142"/>
      <c r="C979" s="142"/>
      <c r="D979" s="206"/>
      <c r="E979" s="144"/>
      <c r="F979" s="145"/>
      <c r="G979" s="144"/>
      <c r="H979" s="145"/>
      <c r="I979" s="206"/>
      <c r="J979" s="144"/>
      <c r="K979" s="144"/>
      <c r="L979" s="144"/>
      <c r="M979" s="146"/>
      <c r="N979" s="138"/>
      <c r="O979" s="138"/>
      <c r="P979" s="138"/>
      <c r="Q979" s="138"/>
      <c r="R979" s="138"/>
      <c r="S979" s="138"/>
      <c r="T979" s="138"/>
      <c r="U979" s="138"/>
      <c r="V979" s="138"/>
      <c r="W979" s="138"/>
      <c r="X979" s="138"/>
      <c r="Y979" s="138"/>
      <c r="Z979" s="138"/>
    </row>
    <row r="980" ht="12.75" customHeight="1">
      <c r="A980" s="141"/>
      <c r="B980" s="142"/>
      <c r="C980" s="142"/>
      <c r="D980" s="206"/>
      <c r="E980" s="144"/>
      <c r="F980" s="145"/>
      <c r="G980" s="144"/>
      <c r="H980" s="145"/>
      <c r="I980" s="206"/>
      <c r="J980" s="144"/>
      <c r="K980" s="144"/>
      <c r="L980" s="144"/>
      <c r="M980" s="146"/>
      <c r="N980" s="138"/>
      <c r="O980" s="138"/>
      <c r="P980" s="138"/>
      <c r="Q980" s="138"/>
      <c r="R980" s="138"/>
      <c r="S980" s="138"/>
      <c r="T980" s="138"/>
      <c r="U980" s="138"/>
      <c r="V980" s="138"/>
      <c r="W980" s="138"/>
      <c r="X980" s="138"/>
      <c r="Y980" s="138"/>
      <c r="Z980" s="138"/>
    </row>
    <row r="981" ht="12.75" customHeight="1">
      <c r="A981" s="141"/>
      <c r="B981" s="142"/>
      <c r="C981" s="142"/>
      <c r="D981" s="206"/>
      <c r="E981" s="144"/>
      <c r="F981" s="145"/>
      <c r="G981" s="144"/>
      <c r="H981" s="145"/>
      <c r="I981" s="206"/>
      <c r="J981" s="144"/>
      <c r="K981" s="144"/>
      <c r="L981" s="144"/>
      <c r="M981" s="146"/>
      <c r="N981" s="138"/>
      <c r="O981" s="138"/>
      <c r="P981" s="138"/>
      <c r="Q981" s="138"/>
      <c r="R981" s="138"/>
      <c r="S981" s="138"/>
      <c r="T981" s="138"/>
      <c r="U981" s="138"/>
      <c r="V981" s="138"/>
      <c r="W981" s="138"/>
      <c r="X981" s="138"/>
      <c r="Y981" s="138"/>
      <c r="Z981" s="138"/>
    </row>
    <row r="982" ht="12.75" customHeight="1">
      <c r="A982" s="141"/>
      <c r="B982" s="142"/>
      <c r="C982" s="142"/>
      <c r="D982" s="206"/>
      <c r="E982" s="144"/>
      <c r="F982" s="145"/>
      <c r="G982" s="144"/>
      <c r="H982" s="145"/>
      <c r="I982" s="206"/>
      <c r="J982" s="144"/>
      <c r="K982" s="144"/>
      <c r="L982" s="144"/>
      <c r="M982" s="146"/>
      <c r="N982" s="138"/>
      <c r="O982" s="138"/>
      <c r="P982" s="138"/>
      <c r="Q982" s="138"/>
      <c r="R982" s="138"/>
      <c r="S982" s="138"/>
      <c r="T982" s="138"/>
      <c r="U982" s="138"/>
      <c r="V982" s="138"/>
      <c r="W982" s="138"/>
      <c r="X982" s="138"/>
      <c r="Y982" s="138"/>
      <c r="Z982" s="138"/>
    </row>
    <row r="983" ht="12.75" customHeight="1">
      <c r="A983" s="141"/>
      <c r="B983" s="142"/>
      <c r="C983" s="142"/>
      <c r="D983" s="206"/>
      <c r="E983" s="144"/>
      <c r="F983" s="145"/>
      <c r="G983" s="144"/>
      <c r="H983" s="145"/>
      <c r="I983" s="206"/>
      <c r="J983" s="144"/>
      <c r="K983" s="144"/>
      <c r="L983" s="144"/>
      <c r="M983" s="146"/>
      <c r="N983" s="138"/>
      <c r="O983" s="138"/>
      <c r="P983" s="138"/>
      <c r="Q983" s="138"/>
      <c r="R983" s="138"/>
      <c r="S983" s="138"/>
      <c r="T983" s="138"/>
      <c r="U983" s="138"/>
      <c r="V983" s="138"/>
      <c r="W983" s="138"/>
      <c r="X983" s="138"/>
      <c r="Y983" s="138"/>
      <c r="Z983" s="138"/>
    </row>
    <row r="984" ht="12.75" customHeight="1">
      <c r="A984" s="141"/>
      <c r="B984" s="142"/>
      <c r="C984" s="142"/>
      <c r="D984" s="206"/>
      <c r="E984" s="144"/>
      <c r="F984" s="145"/>
      <c r="G984" s="144"/>
      <c r="H984" s="145"/>
      <c r="I984" s="206"/>
      <c r="J984" s="144"/>
      <c r="K984" s="144"/>
      <c r="L984" s="144"/>
      <c r="M984" s="146"/>
      <c r="N984" s="138"/>
      <c r="O984" s="138"/>
      <c r="P984" s="138"/>
      <c r="Q984" s="138"/>
      <c r="R984" s="138"/>
      <c r="S984" s="138"/>
      <c r="T984" s="138"/>
      <c r="U984" s="138"/>
      <c r="V984" s="138"/>
      <c r="W984" s="138"/>
      <c r="X984" s="138"/>
      <c r="Y984" s="138"/>
      <c r="Z984" s="138"/>
    </row>
    <row r="985" ht="12.75" customHeight="1">
      <c r="A985" s="141"/>
      <c r="B985" s="142"/>
      <c r="C985" s="142"/>
      <c r="D985" s="206"/>
      <c r="E985" s="144"/>
      <c r="F985" s="145"/>
      <c r="G985" s="144"/>
      <c r="H985" s="145"/>
      <c r="I985" s="206"/>
      <c r="J985" s="144"/>
      <c r="K985" s="144"/>
      <c r="L985" s="144"/>
      <c r="M985" s="146"/>
      <c r="N985" s="138"/>
      <c r="O985" s="138"/>
      <c r="P985" s="138"/>
      <c r="Q985" s="138"/>
      <c r="R985" s="138"/>
      <c r="S985" s="138"/>
      <c r="T985" s="138"/>
      <c r="U985" s="138"/>
      <c r="V985" s="138"/>
      <c r="W985" s="138"/>
      <c r="X985" s="138"/>
      <c r="Y985" s="138"/>
      <c r="Z985" s="138"/>
    </row>
    <row r="986" ht="12.75" customHeight="1">
      <c r="A986" s="141"/>
      <c r="B986" s="142"/>
      <c r="C986" s="142"/>
      <c r="D986" s="206"/>
      <c r="E986" s="144"/>
      <c r="F986" s="145"/>
      <c r="G986" s="144"/>
      <c r="H986" s="145"/>
      <c r="I986" s="206"/>
      <c r="J986" s="144"/>
      <c r="K986" s="144"/>
      <c r="L986" s="144"/>
      <c r="M986" s="146"/>
      <c r="N986" s="138"/>
      <c r="O986" s="138"/>
      <c r="P986" s="138"/>
      <c r="Q986" s="138"/>
      <c r="R986" s="138"/>
      <c r="S986" s="138"/>
      <c r="T986" s="138"/>
      <c r="U986" s="138"/>
      <c r="V986" s="138"/>
      <c r="W986" s="138"/>
      <c r="X986" s="138"/>
      <c r="Y986" s="138"/>
      <c r="Z986" s="138"/>
    </row>
    <row r="987" ht="12.75" customHeight="1">
      <c r="A987" s="141"/>
      <c r="B987" s="142"/>
      <c r="C987" s="142"/>
      <c r="D987" s="206"/>
      <c r="E987" s="144"/>
      <c r="F987" s="145"/>
      <c r="G987" s="144"/>
      <c r="H987" s="145"/>
      <c r="I987" s="206"/>
      <c r="J987" s="144"/>
      <c r="K987" s="144"/>
      <c r="L987" s="144"/>
      <c r="M987" s="146"/>
      <c r="N987" s="138"/>
      <c r="O987" s="138"/>
      <c r="P987" s="138"/>
      <c r="Q987" s="138"/>
      <c r="R987" s="138"/>
      <c r="S987" s="138"/>
      <c r="T987" s="138"/>
      <c r="U987" s="138"/>
      <c r="V987" s="138"/>
      <c r="W987" s="138"/>
      <c r="X987" s="138"/>
      <c r="Y987" s="138"/>
      <c r="Z987" s="138"/>
    </row>
    <row r="988" ht="12.75" customHeight="1">
      <c r="A988" s="141"/>
      <c r="B988" s="142"/>
      <c r="C988" s="142"/>
      <c r="D988" s="206"/>
      <c r="E988" s="144"/>
      <c r="F988" s="145"/>
      <c r="G988" s="144"/>
      <c r="H988" s="145"/>
      <c r="I988" s="206"/>
      <c r="J988" s="144"/>
      <c r="K988" s="144"/>
      <c r="L988" s="144"/>
      <c r="M988" s="146"/>
      <c r="N988" s="138"/>
      <c r="O988" s="138"/>
      <c r="P988" s="138"/>
      <c r="Q988" s="138"/>
      <c r="R988" s="138"/>
      <c r="S988" s="138"/>
      <c r="T988" s="138"/>
      <c r="U988" s="138"/>
      <c r="V988" s="138"/>
      <c r="W988" s="138"/>
      <c r="X988" s="138"/>
      <c r="Y988" s="138"/>
      <c r="Z988" s="138"/>
    </row>
    <row r="989" ht="12.75" customHeight="1">
      <c r="A989" s="141"/>
      <c r="B989" s="142"/>
      <c r="C989" s="142"/>
      <c r="D989" s="206"/>
      <c r="E989" s="144"/>
      <c r="F989" s="145"/>
      <c r="G989" s="144"/>
      <c r="H989" s="145"/>
      <c r="I989" s="206"/>
      <c r="J989" s="144"/>
      <c r="K989" s="144"/>
      <c r="L989" s="144"/>
      <c r="M989" s="146"/>
      <c r="N989" s="138"/>
      <c r="O989" s="138"/>
      <c r="P989" s="138"/>
      <c r="Q989" s="138"/>
      <c r="R989" s="138"/>
      <c r="S989" s="138"/>
      <c r="T989" s="138"/>
      <c r="U989" s="138"/>
      <c r="V989" s="138"/>
      <c r="W989" s="138"/>
      <c r="X989" s="138"/>
      <c r="Y989" s="138"/>
      <c r="Z989" s="138"/>
    </row>
    <row r="990" ht="12.75" customHeight="1">
      <c r="A990" s="141"/>
      <c r="B990" s="142"/>
      <c r="C990" s="142"/>
      <c r="D990" s="206"/>
      <c r="E990" s="144"/>
      <c r="F990" s="145"/>
      <c r="G990" s="144"/>
      <c r="H990" s="145"/>
      <c r="I990" s="206"/>
      <c r="J990" s="144"/>
      <c r="K990" s="144"/>
      <c r="L990" s="144"/>
      <c r="M990" s="146"/>
      <c r="N990" s="138"/>
      <c r="O990" s="138"/>
      <c r="P990" s="138"/>
      <c r="Q990" s="138"/>
      <c r="R990" s="138"/>
      <c r="S990" s="138"/>
      <c r="T990" s="138"/>
      <c r="U990" s="138"/>
      <c r="V990" s="138"/>
      <c r="W990" s="138"/>
      <c r="X990" s="138"/>
      <c r="Y990" s="138"/>
      <c r="Z990" s="138"/>
    </row>
    <row r="991" ht="12.75" customHeight="1">
      <c r="A991" s="141"/>
      <c r="B991" s="142"/>
      <c r="C991" s="142"/>
      <c r="D991" s="206"/>
      <c r="E991" s="144"/>
      <c r="F991" s="145"/>
      <c r="G991" s="144"/>
      <c r="H991" s="145"/>
      <c r="I991" s="206"/>
      <c r="J991" s="144"/>
      <c r="K991" s="144"/>
      <c r="L991" s="144"/>
      <c r="M991" s="146"/>
      <c r="N991" s="138"/>
      <c r="O991" s="138"/>
      <c r="P991" s="138"/>
      <c r="Q991" s="138"/>
      <c r="R991" s="138"/>
      <c r="S991" s="138"/>
      <c r="T991" s="138"/>
      <c r="U991" s="138"/>
      <c r="V991" s="138"/>
      <c r="W991" s="138"/>
      <c r="X991" s="138"/>
      <c r="Y991" s="138"/>
      <c r="Z991" s="138"/>
    </row>
    <row r="992" ht="12.75" customHeight="1">
      <c r="A992" s="141"/>
      <c r="B992" s="142"/>
      <c r="C992" s="142"/>
      <c r="D992" s="206"/>
      <c r="E992" s="144"/>
      <c r="F992" s="145"/>
      <c r="G992" s="144"/>
      <c r="H992" s="145"/>
      <c r="I992" s="206"/>
      <c r="J992" s="144"/>
      <c r="K992" s="144"/>
      <c r="L992" s="144"/>
      <c r="M992" s="146"/>
      <c r="N992" s="138"/>
      <c r="O992" s="138"/>
      <c r="P992" s="138"/>
      <c r="Q992" s="138"/>
      <c r="R992" s="138"/>
      <c r="S992" s="138"/>
      <c r="T992" s="138"/>
      <c r="U992" s="138"/>
      <c r="V992" s="138"/>
      <c r="W992" s="138"/>
      <c r="X992" s="138"/>
      <c r="Y992" s="138"/>
      <c r="Z992" s="138"/>
    </row>
    <row r="993" ht="12.75" customHeight="1">
      <c r="A993" s="141"/>
      <c r="B993" s="142"/>
      <c r="C993" s="142"/>
      <c r="D993" s="206"/>
      <c r="E993" s="144"/>
      <c r="F993" s="145"/>
      <c r="G993" s="144"/>
      <c r="H993" s="145"/>
      <c r="I993" s="206"/>
      <c r="J993" s="144"/>
      <c r="K993" s="144"/>
      <c r="L993" s="144"/>
      <c r="M993" s="146"/>
      <c r="N993" s="138"/>
      <c r="O993" s="138"/>
      <c r="P993" s="138"/>
      <c r="Q993" s="138"/>
      <c r="R993" s="138"/>
      <c r="S993" s="138"/>
      <c r="T993" s="138"/>
      <c r="U993" s="138"/>
      <c r="V993" s="138"/>
      <c r="W993" s="138"/>
      <c r="X993" s="138"/>
      <c r="Y993" s="138"/>
      <c r="Z993" s="138"/>
    </row>
    <row r="994" ht="12.75" customHeight="1">
      <c r="A994" s="141"/>
      <c r="B994" s="142"/>
      <c r="C994" s="142"/>
      <c r="D994" s="206"/>
      <c r="E994" s="144"/>
      <c r="F994" s="145"/>
      <c r="G994" s="144"/>
      <c r="H994" s="145"/>
      <c r="I994" s="206"/>
      <c r="J994" s="144"/>
      <c r="K994" s="144"/>
      <c r="L994" s="144"/>
      <c r="M994" s="146"/>
      <c r="N994" s="138"/>
      <c r="O994" s="138"/>
      <c r="P994" s="138"/>
      <c r="Q994" s="138"/>
      <c r="R994" s="138"/>
      <c r="S994" s="138"/>
      <c r="T994" s="138"/>
      <c r="U994" s="138"/>
      <c r="V994" s="138"/>
      <c r="W994" s="138"/>
      <c r="X994" s="138"/>
      <c r="Y994" s="138"/>
      <c r="Z994" s="138"/>
    </row>
    <row r="995" ht="12.75" customHeight="1">
      <c r="A995" s="141"/>
      <c r="B995" s="142"/>
      <c r="C995" s="142"/>
      <c r="D995" s="206"/>
      <c r="E995" s="144"/>
      <c r="F995" s="145"/>
      <c r="G995" s="144"/>
      <c r="H995" s="145"/>
      <c r="I995" s="206"/>
      <c r="J995" s="144"/>
      <c r="K995" s="144"/>
      <c r="L995" s="144"/>
      <c r="M995" s="146"/>
      <c r="N995" s="138"/>
      <c r="O995" s="138"/>
      <c r="P995" s="138"/>
      <c r="Q995" s="138"/>
      <c r="R995" s="138"/>
      <c r="S995" s="138"/>
      <c r="T995" s="138"/>
      <c r="U995" s="138"/>
      <c r="V995" s="138"/>
      <c r="W995" s="138"/>
      <c r="X995" s="138"/>
      <c r="Y995" s="138"/>
      <c r="Z995" s="138"/>
    </row>
    <row r="996" ht="12.75" customHeight="1">
      <c r="A996" s="141"/>
      <c r="B996" s="142"/>
      <c r="C996" s="142"/>
      <c r="D996" s="206"/>
      <c r="E996" s="144"/>
      <c r="F996" s="145"/>
      <c r="G996" s="144"/>
      <c r="H996" s="145"/>
      <c r="I996" s="206"/>
      <c r="J996" s="144"/>
      <c r="K996" s="144"/>
      <c r="L996" s="144"/>
      <c r="M996" s="146"/>
      <c r="N996" s="138"/>
      <c r="O996" s="138"/>
      <c r="P996" s="138"/>
      <c r="Q996" s="138"/>
      <c r="R996" s="138"/>
      <c r="S996" s="138"/>
      <c r="T996" s="138"/>
      <c r="U996" s="138"/>
      <c r="V996" s="138"/>
      <c r="W996" s="138"/>
      <c r="X996" s="138"/>
      <c r="Y996" s="138"/>
      <c r="Z996" s="138"/>
    </row>
    <row r="997" ht="12.75" customHeight="1">
      <c r="A997" s="141"/>
      <c r="B997" s="142"/>
      <c r="C997" s="142"/>
      <c r="D997" s="206"/>
      <c r="E997" s="144"/>
      <c r="F997" s="145"/>
      <c r="G997" s="144"/>
      <c r="H997" s="145"/>
      <c r="I997" s="206"/>
      <c r="J997" s="144"/>
      <c r="K997" s="144"/>
      <c r="L997" s="144"/>
      <c r="M997" s="146"/>
      <c r="N997" s="138"/>
      <c r="O997" s="138"/>
      <c r="P997" s="138"/>
      <c r="Q997" s="138"/>
      <c r="R997" s="138"/>
      <c r="S997" s="138"/>
      <c r="T997" s="138"/>
      <c r="U997" s="138"/>
      <c r="V997" s="138"/>
      <c r="W997" s="138"/>
      <c r="X997" s="138"/>
      <c r="Y997" s="138"/>
      <c r="Z997" s="138"/>
    </row>
    <row r="998" ht="12.75" customHeight="1">
      <c r="A998" s="141"/>
      <c r="B998" s="142"/>
      <c r="C998" s="142"/>
      <c r="D998" s="206"/>
      <c r="E998" s="144"/>
      <c r="F998" s="145"/>
      <c r="G998" s="144"/>
      <c r="H998" s="145"/>
      <c r="I998" s="206"/>
      <c r="J998" s="144"/>
      <c r="K998" s="144"/>
      <c r="L998" s="144"/>
      <c r="M998" s="146"/>
      <c r="N998" s="138"/>
      <c r="O998" s="138"/>
      <c r="P998" s="138"/>
      <c r="Q998" s="138"/>
      <c r="R998" s="138"/>
      <c r="S998" s="138"/>
      <c r="T998" s="138"/>
      <c r="U998" s="138"/>
      <c r="V998" s="138"/>
      <c r="W998" s="138"/>
      <c r="X998" s="138"/>
      <c r="Y998" s="138"/>
      <c r="Z998" s="138"/>
    </row>
    <row r="999" ht="12.75" customHeight="1">
      <c r="A999" s="141"/>
      <c r="B999" s="142"/>
      <c r="C999" s="142"/>
      <c r="D999" s="206"/>
      <c r="E999" s="144"/>
      <c r="F999" s="145"/>
      <c r="G999" s="144"/>
      <c r="H999" s="145"/>
      <c r="I999" s="206"/>
      <c r="J999" s="144"/>
      <c r="K999" s="144"/>
      <c r="L999" s="144"/>
      <c r="M999" s="146"/>
      <c r="N999" s="138"/>
      <c r="O999" s="138"/>
      <c r="P999" s="138"/>
      <c r="Q999" s="138"/>
      <c r="R999" s="138"/>
      <c r="S999" s="138"/>
      <c r="T999" s="138"/>
      <c r="U999" s="138"/>
      <c r="V999" s="138"/>
      <c r="W999" s="138"/>
      <c r="X999" s="138"/>
      <c r="Y999" s="138"/>
      <c r="Z999" s="138"/>
    </row>
    <row r="1000" ht="12.75" customHeight="1">
      <c r="A1000" s="141"/>
      <c r="B1000" s="142"/>
      <c r="C1000" s="142"/>
      <c r="D1000" s="206"/>
      <c r="E1000" s="144"/>
      <c r="F1000" s="145"/>
      <c r="G1000" s="144"/>
      <c r="H1000" s="145"/>
      <c r="I1000" s="206"/>
      <c r="J1000" s="144"/>
      <c r="K1000" s="144"/>
      <c r="L1000" s="144"/>
      <c r="M1000" s="146"/>
      <c r="N1000" s="138"/>
      <c r="O1000" s="138"/>
      <c r="P1000" s="138"/>
      <c r="Q1000" s="138"/>
      <c r="R1000" s="138"/>
      <c r="S1000" s="138"/>
      <c r="T1000" s="138"/>
      <c r="U1000" s="138"/>
      <c r="V1000" s="138"/>
      <c r="W1000" s="138"/>
      <c r="X1000" s="138"/>
      <c r="Y1000" s="138"/>
      <c r="Z1000" s="138"/>
    </row>
  </sheetData>
  <autoFilter ref="$A$1:$L$493"/>
  <mergeCells count="76">
    <mergeCell ref="O69:R69"/>
    <mergeCell ref="O70:R70"/>
    <mergeCell ref="O71:R71"/>
    <mergeCell ref="O72:R72"/>
    <mergeCell ref="O73:R73"/>
    <mergeCell ref="O74:R74"/>
    <mergeCell ref="O75:R75"/>
    <mergeCell ref="O76:R76"/>
    <mergeCell ref="O78:T79"/>
    <mergeCell ref="O80:R80"/>
    <mergeCell ref="O81:R81"/>
    <mergeCell ref="O82:R82"/>
    <mergeCell ref="O83:R83"/>
    <mergeCell ref="O84:R84"/>
    <mergeCell ref="P94:R94"/>
    <mergeCell ref="P95:R95"/>
    <mergeCell ref="P96:R96"/>
    <mergeCell ref="P97:R97"/>
    <mergeCell ref="P98:R98"/>
    <mergeCell ref="P99:R99"/>
    <mergeCell ref="O85:R85"/>
    <mergeCell ref="O87:R88"/>
    <mergeCell ref="P89:R89"/>
    <mergeCell ref="P90:R90"/>
    <mergeCell ref="P91:R91"/>
    <mergeCell ref="P92:R92"/>
    <mergeCell ref="P93:R93"/>
    <mergeCell ref="O2:P2"/>
    <mergeCell ref="O14:S15"/>
    <mergeCell ref="O16:S16"/>
    <mergeCell ref="O17:S17"/>
    <mergeCell ref="O18:S18"/>
    <mergeCell ref="O19:S19"/>
    <mergeCell ref="O20:S20"/>
    <mergeCell ref="O21:S21"/>
    <mergeCell ref="O22:S22"/>
    <mergeCell ref="O23:S23"/>
    <mergeCell ref="O24:S24"/>
    <mergeCell ref="O26:S27"/>
    <mergeCell ref="P28:R28"/>
    <mergeCell ref="P29:R29"/>
    <mergeCell ref="P30:R30"/>
    <mergeCell ref="P31:R31"/>
    <mergeCell ref="P32:R32"/>
    <mergeCell ref="P33:R33"/>
    <mergeCell ref="P34:R34"/>
    <mergeCell ref="P35:R35"/>
    <mergeCell ref="P36:R36"/>
    <mergeCell ref="P37:R37"/>
    <mergeCell ref="P38:R38"/>
    <mergeCell ref="P39:R39"/>
    <mergeCell ref="P40:R40"/>
    <mergeCell ref="P41:R41"/>
    <mergeCell ref="P42:R42"/>
    <mergeCell ref="O44:S45"/>
    <mergeCell ref="P46:R46"/>
    <mergeCell ref="P47:R47"/>
    <mergeCell ref="P48:R48"/>
    <mergeCell ref="P49:R49"/>
    <mergeCell ref="P50:R50"/>
    <mergeCell ref="P51:R51"/>
    <mergeCell ref="P52:R52"/>
    <mergeCell ref="P53:R53"/>
    <mergeCell ref="P54:R54"/>
    <mergeCell ref="P55:R55"/>
    <mergeCell ref="P56:R56"/>
    <mergeCell ref="P57:R57"/>
    <mergeCell ref="P58:R58"/>
    <mergeCell ref="P59:R59"/>
    <mergeCell ref="O61:T62"/>
    <mergeCell ref="O63:R63"/>
    <mergeCell ref="O64:R64"/>
    <mergeCell ref="O65:R65"/>
    <mergeCell ref="O66:R66"/>
    <mergeCell ref="O67:R67"/>
    <mergeCell ref="O68:R68"/>
  </mergeCells>
  <printOptions/>
  <pageMargins bottom="0.787401575" footer="0.0" header="0.0" left="0.511811024" right="0.511811024" top="0.787401575"/>
  <pageSetup fitToHeight="0" paperSize="9" orientation="landscape"/>
  <drawing r:id="rId1"/>
</worksheet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2020-06-12T02:32:57Z</dcterms:created>
</cp:coreProperties>
</file>